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4fc42e7fd435e6f/Bureau/"/>
    </mc:Choice>
  </mc:AlternateContent>
  <xr:revisionPtr revIDLastSave="37" documentId="8_{850A80DF-8785-4503-BB0E-0C5B5B8E2F9D}" xr6:coauthVersionLast="47" xr6:coauthVersionMax="47" xr10:uidLastSave="{3EE09E4E-8532-420D-8BC6-1A72F8A23734}"/>
  <bookViews>
    <workbookView xWindow="-120" yWindow="-120" windowWidth="29040" windowHeight="15720" tabRatio="500" activeTab="1" xr2:uid="{00000000-000D-0000-FFFF-FFFF00000000}"/>
  </bookViews>
  <sheets>
    <sheet name="reporting conso 4 batiments" sheetId="1" r:id="rId1"/>
    <sheet name="reporting cash 4 batiments" sheetId="2" r:id="rId2"/>
    <sheet name="Comparatif CA" sheetId="3" r:id="rId3"/>
    <sheet name="reporting montigny" sheetId="4" r:id="rId4"/>
    <sheet name="MONTIGNY CLIENTS" sheetId="5" r:id="rId5"/>
    <sheet name="MONTIGNY EMPRUNT" sheetId="6" r:id="rId6"/>
    <sheet name="reporting boissy" sheetId="7" r:id="rId7"/>
    <sheet name="BOISSY CLIENTS" sheetId="8" r:id="rId8"/>
    <sheet name="BOISSY EMPRUNT 1" sheetId="9" r:id="rId9"/>
    <sheet name="BOISSY EMPRUNT 2" sheetId="10" r:id="rId10"/>
    <sheet name="reporting moussy" sheetId="11" r:id="rId11"/>
    <sheet name="MOUSSY CLIENTS" sheetId="12" r:id="rId12"/>
    <sheet name="MOUSSY EMPRUNT 1" sheetId="13" r:id="rId13"/>
    <sheet name="MOUSSY EMPRUNT 2" sheetId="14" r:id="rId14"/>
    <sheet name="MOUSSY EMPRUNT 3" sheetId="15" r:id="rId15"/>
    <sheet name="reporting trappes" sheetId="16" r:id="rId16"/>
    <sheet name="TRAPPES CLIENTS" sheetId="17" r:id="rId17"/>
    <sheet name="TRAPPES EMPRUNT" sheetId="18" r:id="rId18"/>
    <sheet name="SPACELOG 5 BP" sheetId="19" r:id="rId19"/>
    <sheet name="SPACELOG 5" sheetId="20" r:id="rId20"/>
    <sheet name="SPACELOG 5 EMPRUNT 1" sheetId="21" r:id="rId21"/>
    <sheet name="SPACELOG 5 EMPRUNT 2" sheetId="22" r:id="rId22"/>
    <sheet name="SPACELOG 5 EMPRUNT 3" sheetId="23" r:id="rId23"/>
    <sheet name="SPACELOG 6 BP" sheetId="24" r:id="rId24"/>
    <sheet name="SPACELOG 6" sheetId="25" r:id="rId25"/>
    <sheet name="SPACELOG 6 EMPRUNT 1" sheetId="26" r:id="rId26"/>
    <sheet name="SPACELOG 6 EMPRUNT 2" sheetId="27" r:id="rId27"/>
    <sheet name="SPACELOG 6 EMPRUNT 3" sheetId="28" r:id="rId28"/>
    <sheet name="SPACELOG 7 BP" sheetId="29" r:id="rId29"/>
    <sheet name="SPACELOG 7" sheetId="30" r:id="rId30"/>
    <sheet name="SPACELOG 7 EMPRUNT 1" sheetId="31" r:id="rId31"/>
    <sheet name="SPACELOG 7 EMPRUNT 2" sheetId="32" r:id="rId32"/>
    <sheet name="SPACELOG 7 EMPRUNT 3" sheetId="33" r:id="rId33"/>
    <sheet name="SPACELOG 8 BP" sheetId="34" r:id="rId34"/>
    <sheet name="SPACELOG 8" sheetId="35" r:id="rId35"/>
    <sheet name="SPACELOG 8 EMPRUNT 1" sheetId="36" r:id="rId36"/>
    <sheet name="SPACELOG 8 EMPRUNT 2" sheetId="37" r:id="rId37"/>
    <sheet name="SPACELOG 8 EMPRUNT 3" sheetId="38" r:id="rId38"/>
    <sheet name="SPACELOG 9 BP" sheetId="39" r:id="rId39"/>
    <sheet name="SPACELOG 9" sheetId="40" r:id="rId40"/>
    <sheet name="SPACELOG 9 EMPRUNT 1" sheetId="41" r:id="rId41"/>
    <sheet name="SPACELOG 9 EMPRUNT 2" sheetId="42" r:id="rId42"/>
    <sheet name="SPACELOG 9 EMPRUNT 3" sheetId="43" r:id="rId43"/>
    <sheet name="SPACELOG 10 BP" sheetId="44" r:id="rId44"/>
    <sheet name="SPACELOG 10" sheetId="45" r:id="rId45"/>
    <sheet name="SPACELOG 10 EMPRUNT 1" sheetId="46" r:id="rId46"/>
    <sheet name="SPACELOG 10 EMPRUNT 2" sheetId="47" r:id="rId47"/>
    <sheet name="SPACELOG 10 EMPRUNT 3" sheetId="48" r:id="rId48"/>
    <sheet name="SPACELOG 11 BP" sheetId="49" r:id="rId49"/>
    <sheet name="SPACELOG 11" sheetId="50" r:id="rId50"/>
    <sheet name="SPACELOG 11 EMPRUNT 1" sheetId="51" r:id="rId51"/>
    <sheet name="SPACELOG 11 EMPRUNT 2" sheetId="52" r:id="rId52"/>
    <sheet name="SPACELOG 11 EMPRUNT 3" sheetId="53" r:id="rId53"/>
    <sheet name="SPACELOG 12 BP" sheetId="54" r:id="rId54"/>
    <sheet name="SPACELOG 12" sheetId="55" r:id="rId55"/>
    <sheet name="SPACELOG 12 EMPRUNT 1" sheetId="56" r:id="rId56"/>
    <sheet name="SPACELOG 12 EMPRUNT 2" sheetId="57" r:id="rId57"/>
    <sheet name="SPACELOG 12 EMPRUNT 3" sheetId="58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11" l="1"/>
  <c r="B27" i="16"/>
  <c r="I6" i="58" l="1"/>
  <c r="I7" i="58" s="1"/>
  <c r="I5" i="58"/>
  <c r="I6" i="57"/>
  <c r="I7" i="57" s="1"/>
  <c r="I5" i="57"/>
  <c r="I6" i="56"/>
  <c r="I7" i="56" s="1"/>
  <c r="I5" i="56"/>
  <c r="DU23" i="55"/>
  <c r="DT23" i="55"/>
  <c r="DS23" i="55"/>
  <c r="DR23" i="55"/>
  <c r="DO23" i="55"/>
  <c r="DN23" i="55"/>
  <c r="DL23" i="55"/>
  <c r="DK23" i="55"/>
  <c r="DE23" i="55"/>
  <c r="DD23" i="55"/>
  <c r="DB23" i="55"/>
  <c r="DA23" i="55"/>
  <c r="CZ23" i="55"/>
  <c r="CY23" i="55"/>
  <c r="CX23" i="55"/>
  <c r="CV23" i="55"/>
  <c r="CU23" i="55"/>
  <c r="CO23" i="55"/>
  <c r="CK23" i="55"/>
  <c r="CJ23" i="55"/>
  <c r="CI23" i="55"/>
  <c r="CH23" i="55"/>
  <c r="CF23" i="55"/>
  <c r="CE23" i="55"/>
  <c r="BY23" i="55"/>
  <c r="BX23" i="55"/>
  <c r="BW23" i="55"/>
  <c r="BS23" i="55"/>
  <c r="BR23" i="55"/>
  <c r="BP23" i="55"/>
  <c r="BO23" i="55"/>
  <c r="BM23" i="55"/>
  <c r="BI23" i="55"/>
  <c r="BH23" i="55"/>
  <c r="BF23" i="55"/>
  <c r="BE23" i="55"/>
  <c r="BD23" i="55"/>
  <c r="BC23" i="55"/>
  <c r="BB23" i="55"/>
  <c r="AS23" i="55"/>
  <c r="AQ23" i="55"/>
  <c r="AP23" i="55"/>
  <c r="AO23" i="55"/>
  <c r="AN23" i="55"/>
  <c r="AM23" i="55"/>
  <c r="AL23" i="55"/>
  <c r="AJ23" i="55"/>
  <c r="AC23" i="55"/>
  <c r="Z23" i="55"/>
  <c r="Y23" i="55"/>
  <c r="W23" i="55"/>
  <c r="V23" i="55"/>
  <c r="T23" i="55"/>
  <c r="S23" i="55"/>
  <c r="M23" i="55"/>
  <c r="J23" i="55"/>
  <c r="I23" i="55"/>
  <c r="H23" i="55"/>
  <c r="DW21" i="55"/>
  <c r="DW23" i="55" s="1"/>
  <c r="DV21" i="55"/>
  <c r="DV23" i="55" s="1"/>
  <c r="DU21" i="55"/>
  <c r="DT21" i="55"/>
  <c r="DS21" i="55"/>
  <c r="DR21" i="55"/>
  <c r="DQ21" i="55"/>
  <c r="DQ23" i="55" s="1"/>
  <c r="DP21" i="55"/>
  <c r="DP23" i="55" s="1"/>
  <c r="DO21" i="55"/>
  <c r="DN21" i="55"/>
  <c r="DM21" i="55"/>
  <c r="DM23" i="55" s="1"/>
  <c r="DL21" i="55"/>
  <c r="DK21" i="55"/>
  <c r="DJ21" i="55"/>
  <c r="DJ23" i="55" s="1"/>
  <c r="DI21" i="55"/>
  <c r="DI23" i="55" s="1"/>
  <c r="DH21" i="55"/>
  <c r="DH23" i="55" s="1"/>
  <c r="DG21" i="55"/>
  <c r="DG23" i="55" s="1"/>
  <c r="DF21" i="55"/>
  <c r="DF23" i="55" s="1"/>
  <c r="DE21" i="55"/>
  <c r="DD21" i="55"/>
  <c r="DC21" i="55"/>
  <c r="DC23" i="55" s="1"/>
  <c r="DB21" i="55"/>
  <c r="DA21" i="55"/>
  <c r="CZ21" i="55"/>
  <c r="CY21" i="55"/>
  <c r="CX21" i="55"/>
  <c r="CW21" i="55"/>
  <c r="CW23" i="55" s="1"/>
  <c r="CV21" i="55"/>
  <c r="CU21" i="55"/>
  <c r="CT21" i="55"/>
  <c r="CT23" i="55" s="1"/>
  <c r="CS21" i="55"/>
  <c r="CS23" i="55" s="1"/>
  <c r="CR21" i="55"/>
  <c r="CR23" i="55" s="1"/>
  <c r="CQ21" i="55"/>
  <c r="CQ23" i="55" s="1"/>
  <c r="CP21" i="55"/>
  <c r="CP23" i="55" s="1"/>
  <c r="CO21" i="55"/>
  <c r="CN21" i="55"/>
  <c r="CN23" i="55" s="1"/>
  <c r="CM21" i="55"/>
  <c r="CM23" i="55" s="1"/>
  <c r="CL21" i="55"/>
  <c r="CL23" i="55" s="1"/>
  <c r="CK21" i="55"/>
  <c r="CJ21" i="55"/>
  <c r="CI21" i="55"/>
  <c r="CH21" i="55"/>
  <c r="CG21" i="55"/>
  <c r="CG23" i="55" s="1"/>
  <c r="CF21" i="55"/>
  <c r="CE21" i="55"/>
  <c r="CD21" i="55"/>
  <c r="CD23" i="55" s="1"/>
  <c r="CC21" i="55"/>
  <c r="CC23" i="55" s="1"/>
  <c r="CB21" i="55"/>
  <c r="CB23" i="55" s="1"/>
  <c r="CA21" i="55"/>
  <c r="CA23" i="55" s="1"/>
  <c r="BZ21" i="55"/>
  <c r="BZ23" i="55" s="1"/>
  <c r="BY21" i="55"/>
  <c r="BX21" i="55"/>
  <c r="BW21" i="55"/>
  <c r="BV21" i="55"/>
  <c r="BV23" i="55" s="1"/>
  <c r="BU21" i="55"/>
  <c r="BU23" i="55" s="1"/>
  <c r="BT21" i="55"/>
  <c r="BT23" i="55" s="1"/>
  <c r="BS21" i="55"/>
  <c r="BR21" i="55"/>
  <c r="BQ21" i="55"/>
  <c r="BQ23" i="55" s="1"/>
  <c r="BP21" i="55"/>
  <c r="BO21" i="55"/>
  <c r="BN21" i="55"/>
  <c r="BN23" i="55" s="1"/>
  <c r="BM21" i="55"/>
  <c r="BL21" i="55"/>
  <c r="BL23" i="55" s="1"/>
  <c r="BK21" i="55"/>
  <c r="BK23" i="55" s="1"/>
  <c r="BJ21" i="55"/>
  <c r="BJ23" i="55" s="1"/>
  <c r="BI21" i="55"/>
  <c r="BH21" i="55"/>
  <c r="BG21" i="55"/>
  <c r="BG23" i="55" s="1"/>
  <c r="BF21" i="55"/>
  <c r="BE21" i="55"/>
  <c r="BD21" i="55"/>
  <c r="BC21" i="55"/>
  <c r="BB21" i="55"/>
  <c r="BA21" i="55"/>
  <c r="BA23" i="55" s="1"/>
  <c r="AZ21" i="55"/>
  <c r="AZ23" i="55" s="1"/>
  <c r="AY21" i="55"/>
  <c r="AY23" i="55" s="1"/>
  <c r="AX21" i="55"/>
  <c r="AX23" i="55" s="1"/>
  <c r="AW21" i="55"/>
  <c r="AW23" i="55" s="1"/>
  <c r="AV21" i="55"/>
  <c r="AV23" i="55" s="1"/>
  <c r="AU21" i="55"/>
  <c r="AU23" i="55" s="1"/>
  <c r="AT21" i="55"/>
  <c r="AT23" i="55" s="1"/>
  <c r="AS21" i="55"/>
  <c r="AR21" i="55"/>
  <c r="AR23" i="55" s="1"/>
  <c r="AQ21" i="55"/>
  <c r="AP21" i="55"/>
  <c r="AO21" i="55"/>
  <c r="AN21" i="55"/>
  <c r="AM21" i="55"/>
  <c r="AL21" i="55"/>
  <c r="AK21" i="55"/>
  <c r="AK23" i="55" s="1"/>
  <c r="AJ21" i="55"/>
  <c r="AI21" i="55"/>
  <c r="AI23" i="55" s="1"/>
  <c r="AH21" i="55"/>
  <c r="AH23" i="55" s="1"/>
  <c r="AG21" i="55"/>
  <c r="AG23" i="55" s="1"/>
  <c r="AF21" i="55"/>
  <c r="AF23" i="55" s="1"/>
  <c r="AE21" i="55"/>
  <c r="AE23" i="55" s="1"/>
  <c r="AD21" i="55"/>
  <c r="AD23" i="55" s="1"/>
  <c r="AC21" i="55"/>
  <c r="AB21" i="55"/>
  <c r="AB23" i="55" s="1"/>
  <c r="AA21" i="55"/>
  <c r="AA23" i="55" s="1"/>
  <c r="Z21" i="55"/>
  <c r="Y21" i="55"/>
  <c r="X21" i="55"/>
  <c r="X23" i="55" s="1"/>
  <c r="W21" i="55"/>
  <c r="V21" i="55"/>
  <c r="U21" i="55"/>
  <c r="U23" i="55" s="1"/>
  <c r="T21" i="55"/>
  <c r="S21" i="55"/>
  <c r="R21" i="55"/>
  <c r="R23" i="55" s="1"/>
  <c r="Q21" i="55"/>
  <c r="Q23" i="55" s="1"/>
  <c r="P21" i="55"/>
  <c r="P23" i="55" s="1"/>
  <c r="O21" i="55"/>
  <c r="O23" i="55" s="1"/>
  <c r="N21" i="55"/>
  <c r="N23" i="55" s="1"/>
  <c r="M21" i="55"/>
  <c r="L21" i="55"/>
  <c r="L23" i="55" s="1"/>
  <c r="K21" i="55"/>
  <c r="K23" i="55" s="1"/>
  <c r="J21" i="55"/>
  <c r="I21" i="55"/>
  <c r="H21" i="55"/>
  <c r="G21" i="55"/>
  <c r="F95" i="54"/>
  <c r="EE79" i="54"/>
  <c r="DR79" i="54"/>
  <c r="DE79" i="54"/>
  <c r="CR79" i="54"/>
  <c r="CE79" i="54"/>
  <c r="BR79" i="54"/>
  <c r="BE79" i="54"/>
  <c r="AR79" i="54"/>
  <c r="AE79" i="54"/>
  <c r="R79" i="54"/>
  <c r="EE69" i="54"/>
  <c r="DR69" i="54"/>
  <c r="DE69" i="54"/>
  <c r="CR69" i="54"/>
  <c r="CE69" i="54"/>
  <c r="BR69" i="54"/>
  <c r="BE69" i="54"/>
  <c r="AR69" i="54"/>
  <c r="AE69" i="54"/>
  <c r="R69" i="54"/>
  <c r="EE67" i="54"/>
  <c r="DR67" i="54"/>
  <c r="DE67" i="54"/>
  <c r="CR67" i="54"/>
  <c r="CE67" i="54"/>
  <c r="BR67" i="54"/>
  <c r="BE67" i="54"/>
  <c r="AR67" i="54"/>
  <c r="AE67" i="54"/>
  <c r="R67" i="54"/>
  <c r="B61" i="54"/>
  <c r="B60" i="54"/>
  <c r="B59" i="54"/>
  <c r="B58" i="54"/>
  <c r="B57" i="54"/>
  <c r="B62" i="54" s="1"/>
  <c r="B56" i="54"/>
  <c r="E53" i="54"/>
  <c r="B53" i="54"/>
  <c r="B52" i="54"/>
  <c r="B51" i="54"/>
  <c r="B50" i="54"/>
  <c r="B49" i="54"/>
  <c r="B48" i="54"/>
  <c r="B47" i="54"/>
  <c r="B54" i="54" s="1"/>
  <c r="B44" i="54"/>
  <c r="B43" i="54"/>
  <c r="B42" i="54"/>
  <c r="B41" i="54"/>
  <c r="B40" i="54"/>
  <c r="B39" i="54"/>
  <c r="B38" i="54"/>
  <c r="AF30" i="54"/>
  <c r="F18" i="54"/>
  <c r="B18" i="54"/>
  <c r="B19" i="54" s="1"/>
  <c r="G16" i="54"/>
  <c r="B16" i="54"/>
  <c r="G15" i="54"/>
  <c r="B11" i="54"/>
  <c r="F10" i="54"/>
  <c r="B10" i="54"/>
  <c r="B15" i="54" s="1"/>
  <c r="DS7" i="54"/>
  <c r="DQ7" i="54"/>
  <c r="DQ71" i="54" s="1"/>
  <c r="DP7" i="54"/>
  <c r="DP71" i="54" s="1"/>
  <c r="DO7" i="54"/>
  <c r="DO71" i="54" s="1"/>
  <c r="DN7" i="54"/>
  <c r="DN71" i="54" s="1"/>
  <c r="DL7" i="54"/>
  <c r="DL71" i="54" s="1"/>
  <c r="DI7" i="54"/>
  <c r="DI71" i="54" s="1"/>
  <c r="DC7" i="54"/>
  <c r="DC71" i="54" s="1"/>
  <c r="DB7" i="54"/>
  <c r="DB71" i="54" s="1"/>
  <c r="DA7" i="54"/>
  <c r="DA71" i="54" s="1"/>
  <c r="CZ7" i="54"/>
  <c r="CZ71" i="54" s="1"/>
  <c r="CY7" i="54"/>
  <c r="CY71" i="54" s="1"/>
  <c r="CV7" i="54"/>
  <c r="CV71" i="54" s="1"/>
  <c r="CS7" i="54"/>
  <c r="CL7" i="54"/>
  <c r="CL71" i="54" s="1"/>
  <c r="CJ7" i="54"/>
  <c r="CJ71" i="54" s="1"/>
  <c r="CI7" i="54"/>
  <c r="CI71" i="54" s="1"/>
  <c r="CC7" i="54"/>
  <c r="CC71" i="54" s="1"/>
  <c r="CB7" i="54"/>
  <c r="CB71" i="54" s="1"/>
  <c r="CA7" i="54"/>
  <c r="CA71" i="54" s="1"/>
  <c r="BT7" i="54"/>
  <c r="BT71" i="54" s="1"/>
  <c r="BS7" i="54"/>
  <c r="BP7" i="54"/>
  <c r="BP71" i="54" s="1"/>
  <c r="BM7" i="54"/>
  <c r="BM71" i="54" s="1"/>
  <c r="BG7" i="54"/>
  <c r="BG71" i="54" s="1"/>
  <c r="BD7" i="54"/>
  <c r="BD71" i="54" s="1"/>
  <c r="BC7" i="54"/>
  <c r="BC71" i="54" s="1"/>
  <c r="AZ7" i="54"/>
  <c r="AZ71" i="54" s="1"/>
  <c r="AY7" i="54"/>
  <c r="AY71" i="54" s="1"/>
  <c r="AV7" i="54"/>
  <c r="AV71" i="54" s="1"/>
  <c r="AU7" i="54"/>
  <c r="AU71" i="54" s="1"/>
  <c r="AS7" i="54"/>
  <c r="AP7" i="54"/>
  <c r="AP71" i="54" s="1"/>
  <c r="AN7" i="54"/>
  <c r="AN71" i="54" s="1"/>
  <c r="AM7" i="54"/>
  <c r="AM71" i="54" s="1"/>
  <c r="AL7" i="54"/>
  <c r="AL71" i="54" s="1"/>
  <c r="AJ7" i="54"/>
  <c r="AJ71" i="54" s="1"/>
  <c r="AD7" i="54"/>
  <c r="AD71" i="54" s="1"/>
  <c r="V7" i="54"/>
  <c r="V71" i="54" s="1"/>
  <c r="T7" i="54"/>
  <c r="T71" i="54" s="1"/>
  <c r="Q7" i="54"/>
  <c r="Q71" i="54" s="1"/>
  <c r="N7" i="54"/>
  <c r="N71" i="54" s="1"/>
  <c r="M7" i="54"/>
  <c r="M71" i="54" s="1"/>
  <c r="K7" i="54"/>
  <c r="K71" i="54" s="1"/>
  <c r="H7" i="54"/>
  <c r="H71" i="54" s="1"/>
  <c r="ED6" i="54"/>
  <c r="ED7" i="54" s="1"/>
  <c r="ED71" i="54" s="1"/>
  <c r="EC6" i="54"/>
  <c r="EC7" i="54" s="1"/>
  <c r="EC71" i="54" s="1"/>
  <c r="EB6" i="54"/>
  <c r="EA6" i="54"/>
  <c r="DZ6" i="54"/>
  <c r="DY6" i="54"/>
  <c r="DY7" i="54" s="1"/>
  <c r="DY71" i="54" s="1"/>
  <c r="DX6" i="54"/>
  <c r="DW6" i="54"/>
  <c r="DV6" i="54"/>
  <c r="DU6" i="54"/>
  <c r="DT6" i="54"/>
  <c r="DS6" i="54"/>
  <c r="DQ6" i="54"/>
  <c r="DP6" i="54"/>
  <c r="DO6" i="54"/>
  <c r="DN6" i="54"/>
  <c r="DM6" i="54"/>
  <c r="DM7" i="54" s="1"/>
  <c r="DM71" i="54" s="1"/>
  <c r="DL6" i="54"/>
  <c r="DK6" i="54"/>
  <c r="DJ6" i="54"/>
  <c r="DI6" i="54"/>
  <c r="DH6" i="54"/>
  <c r="DG6" i="54"/>
  <c r="DF6" i="54"/>
  <c r="DD6" i="54"/>
  <c r="DC6" i="54"/>
  <c r="DB6" i="54"/>
  <c r="DA6" i="54"/>
  <c r="CZ6" i="54"/>
  <c r="CY6" i="54"/>
  <c r="CX6" i="54"/>
  <c r="CW6" i="54"/>
  <c r="CV6" i="54"/>
  <c r="CU6" i="54"/>
  <c r="CT6" i="54"/>
  <c r="CS6" i="54"/>
  <c r="CQ6" i="54"/>
  <c r="CP6" i="54"/>
  <c r="CO6" i="54"/>
  <c r="CN6" i="54"/>
  <c r="CM6" i="54"/>
  <c r="CM7" i="54" s="1"/>
  <c r="CM71" i="54" s="1"/>
  <c r="CL6" i="54"/>
  <c r="CK6" i="54"/>
  <c r="CJ6" i="54"/>
  <c r="CI6" i="54"/>
  <c r="CH6" i="54"/>
  <c r="CG6" i="54"/>
  <c r="CG7" i="54" s="1"/>
  <c r="CG71" i="54" s="1"/>
  <c r="CF6" i="54"/>
  <c r="CE6" i="54"/>
  <c r="CD6" i="54"/>
  <c r="CC6" i="54"/>
  <c r="CB6" i="54"/>
  <c r="CA6" i="54"/>
  <c r="BZ6" i="54"/>
  <c r="BY6" i="54"/>
  <c r="BX6" i="54"/>
  <c r="BW6" i="54"/>
  <c r="BW7" i="54" s="1"/>
  <c r="BW71" i="54" s="1"/>
  <c r="BV6" i="54"/>
  <c r="BV7" i="54" s="1"/>
  <c r="BV71" i="54" s="1"/>
  <c r="BU6" i="54"/>
  <c r="BT6" i="54"/>
  <c r="BS6" i="54"/>
  <c r="BQ6" i="54"/>
  <c r="BP6" i="54"/>
  <c r="BO6" i="54"/>
  <c r="BN6" i="54"/>
  <c r="BM6" i="54"/>
  <c r="BL6" i="54"/>
  <c r="BK6" i="54"/>
  <c r="BK7" i="54" s="1"/>
  <c r="BK71" i="54" s="1"/>
  <c r="BJ6" i="54"/>
  <c r="BI6" i="54"/>
  <c r="BH6" i="54"/>
  <c r="BG6" i="54"/>
  <c r="BF6" i="54"/>
  <c r="BF7" i="54" s="1"/>
  <c r="BD6" i="54"/>
  <c r="BC6" i="54"/>
  <c r="BB6" i="54"/>
  <c r="BB7" i="54" s="1"/>
  <c r="BB71" i="54" s="1"/>
  <c r="BA6" i="54"/>
  <c r="AZ6" i="54"/>
  <c r="AY6" i="54"/>
  <c r="AX6" i="54"/>
  <c r="AW6" i="54"/>
  <c r="AV6" i="54"/>
  <c r="AU6" i="54"/>
  <c r="AT6" i="54"/>
  <c r="AS6" i="54"/>
  <c r="AQ6" i="54"/>
  <c r="AQ7" i="54" s="1"/>
  <c r="AQ71" i="54" s="1"/>
  <c r="AP6" i="54"/>
  <c r="AO6" i="54"/>
  <c r="AN6" i="54"/>
  <c r="AM6" i="54"/>
  <c r="AL6" i="54"/>
  <c r="AK6" i="54"/>
  <c r="AJ6" i="54"/>
  <c r="AI6" i="54"/>
  <c r="AH6" i="54"/>
  <c r="AG6" i="54"/>
  <c r="AF6" i="54"/>
  <c r="AD6" i="54"/>
  <c r="AC6" i="54"/>
  <c r="AB6" i="54"/>
  <c r="AB7" i="54" s="1"/>
  <c r="AB71" i="54" s="1"/>
  <c r="AA6" i="54"/>
  <c r="AA7" i="54" s="1"/>
  <c r="AA71" i="54" s="1"/>
  <c r="Z6" i="54"/>
  <c r="Y6" i="54"/>
  <c r="Y7" i="54" s="1"/>
  <c r="Y71" i="54" s="1"/>
  <c r="X6" i="54"/>
  <c r="W6" i="54"/>
  <c r="V6" i="54"/>
  <c r="U6" i="54"/>
  <c r="U7" i="54" s="1"/>
  <c r="U71" i="54" s="1"/>
  <c r="T6" i="54"/>
  <c r="S6" i="54"/>
  <c r="Q6" i="54"/>
  <c r="P6" i="54"/>
  <c r="O6" i="54"/>
  <c r="O7" i="54" s="1"/>
  <c r="O71" i="54" s="1"/>
  <c r="N6" i="54"/>
  <c r="M6" i="54"/>
  <c r="L6" i="54"/>
  <c r="K6" i="54"/>
  <c r="J6" i="54"/>
  <c r="I6" i="54"/>
  <c r="H6" i="54"/>
  <c r="G6" i="54"/>
  <c r="F6" i="54"/>
  <c r="F7" i="54" s="1"/>
  <c r="F71" i="54" s="1"/>
  <c r="DF4" i="54"/>
  <c r="DS4" i="54" s="1"/>
  <c r="CX4" i="54"/>
  <c r="DK4" i="54" s="1"/>
  <c r="DX4" i="54" s="1"/>
  <c r="CU4" i="54"/>
  <c r="DH4" i="54" s="1"/>
  <c r="DU4" i="54" s="1"/>
  <c r="CH4" i="54"/>
  <c r="BK4" i="54"/>
  <c r="BX4" i="54" s="1"/>
  <c r="CK4" i="54" s="1"/>
  <c r="AV4" i="54"/>
  <c r="BI4" i="54" s="1"/>
  <c r="BV4" i="54" s="1"/>
  <c r="CI4" i="54" s="1"/>
  <c r="CV4" i="54" s="1"/>
  <c r="DI4" i="54" s="1"/>
  <c r="DV4" i="54" s="1"/>
  <c r="AK4" i="54"/>
  <c r="AX4" i="54" s="1"/>
  <c r="AJ4" i="54"/>
  <c r="AW4" i="54" s="1"/>
  <c r="BJ4" i="54" s="1"/>
  <c r="BW4" i="54" s="1"/>
  <c r="CJ4" i="54" s="1"/>
  <c r="CW4" i="54" s="1"/>
  <c r="DJ4" i="54" s="1"/>
  <c r="DW4" i="54" s="1"/>
  <c r="AE4" i="54"/>
  <c r="AR4" i="54" s="1"/>
  <c r="BE4" i="54" s="1"/>
  <c r="AS3" i="54" s="1"/>
  <c r="AT3" i="54" s="1"/>
  <c r="X4" i="54"/>
  <c r="W4" i="54"/>
  <c r="V4" i="54"/>
  <c r="AI4" i="54" s="1"/>
  <c r="U4" i="54"/>
  <c r="AH4" i="54" s="1"/>
  <c r="AU4" i="54" s="1"/>
  <c r="BH4" i="54" s="1"/>
  <c r="BU4" i="54" s="1"/>
  <c r="T4" i="54"/>
  <c r="AG4" i="54" s="1"/>
  <c r="AT4" i="54" s="1"/>
  <c r="BG4" i="54" s="1"/>
  <c r="BT4" i="54" s="1"/>
  <c r="CG4" i="54" s="1"/>
  <c r="CT4" i="54" s="1"/>
  <c r="DG4" i="54" s="1"/>
  <c r="DT4" i="54" s="1"/>
  <c r="S4" i="54"/>
  <c r="AF4" i="54" s="1"/>
  <c r="AS4" i="54" s="1"/>
  <c r="BF4" i="54" s="1"/>
  <c r="BS4" i="54" s="1"/>
  <c r="CF4" i="54" s="1"/>
  <c r="CS4" i="54" s="1"/>
  <c r="J4" i="54"/>
  <c r="K4" i="54" s="1"/>
  <c r="L4" i="54" s="1"/>
  <c r="G4" i="54"/>
  <c r="H4" i="54" s="1"/>
  <c r="I4" i="54" s="1"/>
  <c r="AG3" i="54"/>
  <c r="AF3" i="54"/>
  <c r="AF2" i="54" s="1"/>
  <c r="S3" i="54"/>
  <c r="F3" i="54"/>
  <c r="G3" i="54" s="1"/>
  <c r="H3" i="54" s="1"/>
  <c r="I3" i="54" s="1"/>
  <c r="AS2" i="54"/>
  <c r="H2" i="54"/>
  <c r="G2" i="54"/>
  <c r="G10" i="54" s="1"/>
  <c r="F2" i="54"/>
  <c r="Z15" i="53" a="1"/>
  <c r="Z15" i="53" s="1"/>
  <c r="G15" i="53" a="1"/>
  <c r="G15" i="53" s="1"/>
  <c r="F15" i="53" a="1"/>
  <c r="F15" i="53"/>
  <c r="E15" i="53" a="1"/>
  <c r="E15" i="53"/>
  <c r="D15" i="53" a="1"/>
  <c r="D15" i="53"/>
  <c r="C15" i="53" a="1"/>
  <c r="C15" i="53" s="1"/>
  <c r="I7" i="53"/>
  <c r="H15" i="53" s="1" a="1"/>
  <c r="H15" i="53" s="1"/>
  <c r="I6" i="53"/>
  <c r="I5" i="53"/>
  <c r="B60" i="49" s="1"/>
  <c r="Z15" i="52" a="1"/>
  <c r="Z15" i="52" s="1"/>
  <c r="I7" i="52"/>
  <c r="I6" i="52"/>
  <c r="I5" i="52"/>
  <c r="F187" i="51"/>
  <c r="F175" i="51"/>
  <c r="F174" i="51"/>
  <c r="F159" i="51"/>
  <c r="F155" i="51"/>
  <c r="F153" i="51"/>
  <c r="F151" i="51"/>
  <c r="F115" i="51"/>
  <c r="F105" i="51"/>
  <c r="F103" i="51"/>
  <c r="F74" i="51"/>
  <c r="F73" i="51"/>
  <c r="F71" i="51"/>
  <c r="F68" i="51"/>
  <c r="F32" i="51"/>
  <c r="F20" i="51"/>
  <c r="F16" i="51"/>
  <c r="F15" i="51" a="1"/>
  <c r="F166" i="51" s="1"/>
  <c r="B192" i="51"/>
  <c r="B191" i="51"/>
  <c r="B190" i="51"/>
  <c r="B188" i="51"/>
  <c r="B145" i="51"/>
  <c r="B140" i="51"/>
  <c r="B139" i="51"/>
  <c r="B138" i="51"/>
  <c r="B130" i="51"/>
  <c r="B126" i="51"/>
  <c r="B124" i="51"/>
  <c r="B123" i="51"/>
  <c r="B90" i="51"/>
  <c r="B75" i="51"/>
  <c r="B73" i="51"/>
  <c r="B62" i="51"/>
  <c r="B51" i="51"/>
  <c r="B50" i="51"/>
  <c r="B46" i="51"/>
  <c r="B42" i="51"/>
  <c r="B15" i="51" a="1"/>
  <c r="B162" i="51" s="1"/>
  <c r="I8" i="51"/>
  <c r="I6" i="51"/>
  <c r="I7" i="51" s="1"/>
  <c r="I5" i="51"/>
  <c r="DS23" i="50"/>
  <c r="DP23" i="50"/>
  <c r="DO23" i="50"/>
  <c r="DN23" i="50"/>
  <c r="DM23" i="50"/>
  <c r="DL23" i="50"/>
  <c r="DK23" i="50"/>
  <c r="CZ23" i="50"/>
  <c r="CY23" i="50"/>
  <c r="CX23" i="50"/>
  <c r="CW23" i="50"/>
  <c r="CV23" i="50"/>
  <c r="CU23" i="50"/>
  <c r="CT23" i="50"/>
  <c r="CS23" i="50"/>
  <c r="CK23" i="50"/>
  <c r="CJ23" i="50"/>
  <c r="CI23" i="50"/>
  <c r="CH23" i="50"/>
  <c r="CG23" i="50"/>
  <c r="CF23" i="50"/>
  <c r="CE23" i="50"/>
  <c r="BT23" i="50"/>
  <c r="BS23" i="50"/>
  <c r="BR23" i="50"/>
  <c r="BQ23" i="50"/>
  <c r="BP23" i="50"/>
  <c r="BD23" i="50"/>
  <c r="BC23" i="50"/>
  <c r="BB23" i="50"/>
  <c r="BA23" i="50"/>
  <c r="AZ23" i="50"/>
  <c r="AY23" i="50"/>
  <c r="AN23" i="50"/>
  <c r="AM23" i="50"/>
  <c r="AL23" i="50"/>
  <c r="AK23" i="50"/>
  <c r="AJ23" i="50"/>
  <c r="AI23" i="50"/>
  <c r="AH23" i="50"/>
  <c r="Y23" i="50"/>
  <c r="X23" i="50"/>
  <c r="W23" i="50"/>
  <c r="V23" i="50"/>
  <c r="U23" i="50"/>
  <c r="T23" i="50"/>
  <c r="H23" i="50"/>
  <c r="DW21" i="50"/>
  <c r="DW23" i="50" s="1"/>
  <c r="DV21" i="50"/>
  <c r="DV23" i="50" s="1"/>
  <c r="DU21" i="50"/>
  <c r="DT21" i="50"/>
  <c r="DT23" i="50" s="1"/>
  <c r="DS21" i="50"/>
  <c r="DR21" i="50"/>
  <c r="DR23" i="50" s="1"/>
  <c r="DQ21" i="50"/>
  <c r="DQ23" i="50" s="1"/>
  <c r="DP21" i="50"/>
  <c r="DO21" i="50"/>
  <c r="DN21" i="50"/>
  <c r="DM21" i="50"/>
  <c r="DL21" i="50"/>
  <c r="DK21" i="50"/>
  <c r="DJ21" i="50"/>
  <c r="DJ23" i="50" s="1"/>
  <c r="DI21" i="50"/>
  <c r="DI23" i="50" s="1"/>
  <c r="DH21" i="50"/>
  <c r="DH23" i="50" s="1"/>
  <c r="DG21" i="50"/>
  <c r="DG23" i="50" s="1"/>
  <c r="DF21" i="50"/>
  <c r="DF23" i="50" s="1"/>
  <c r="DE21" i="50"/>
  <c r="DE23" i="50" s="1"/>
  <c r="DD21" i="50"/>
  <c r="DD23" i="50" s="1"/>
  <c r="DC21" i="50"/>
  <c r="DC23" i="50" s="1"/>
  <c r="DB21" i="50"/>
  <c r="DB23" i="50" s="1"/>
  <c r="DA21" i="50"/>
  <c r="DA23" i="50" s="1"/>
  <c r="CZ21" i="50"/>
  <c r="CY21" i="50"/>
  <c r="CX21" i="50"/>
  <c r="CW21" i="50"/>
  <c r="CV21" i="50"/>
  <c r="CU21" i="50"/>
  <c r="CT21" i="50"/>
  <c r="CS21" i="50"/>
  <c r="CR21" i="50"/>
  <c r="CR23" i="50" s="1"/>
  <c r="CQ21" i="50"/>
  <c r="CQ23" i="50" s="1"/>
  <c r="CP21" i="50"/>
  <c r="CP23" i="50" s="1"/>
  <c r="CO21" i="50"/>
  <c r="CO23" i="50" s="1"/>
  <c r="CN21" i="50"/>
  <c r="CN23" i="50" s="1"/>
  <c r="CM21" i="50"/>
  <c r="CM23" i="50" s="1"/>
  <c r="CL21" i="50"/>
  <c r="CL23" i="50" s="1"/>
  <c r="CK21" i="50"/>
  <c r="CJ21" i="50"/>
  <c r="CI21" i="50"/>
  <c r="CH21" i="50"/>
  <c r="CG21" i="50"/>
  <c r="CF21" i="50"/>
  <c r="CE21" i="50"/>
  <c r="CD21" i="50"/>
  <c r="CD23" i="50" s="1"/>
  <c r="CC21" i="50"/>
  <c r="CC23" i="50" s="1"/>
  <c r="CB21" i="50"/>
  <c r="CB23" i="50" s="1"/>
  <c r="CA21" i="50"/>
  <c r="CA23" i="50" s="1"/>
  <c r="BZ21" i="50"/>
  <c r="BZ23" i="50" s="1"/>
  <c r="BY21" i="50"/>
  <c r="BY23" i="50" s="1"/>
  <c r="BX21" i="50"/>
  <c r="BX23" i="50" s="1"/>
  <c r="BW21" i="50"/>
  <c r="BW23" i="50" s="1"/>
  <c r="BV21" i="50"/>
  <c r="BV23" i="50" s="1"/>
  <c r="BU21" i="50"/>
  <c r="BU23" i="50" s="1"/>
  <c r="BT21" i="50"/>
  <c r="BS21" i="50"/>
  <c r="BR21" i="50"/>
  <c r="BQ21" i="50"/>
  <c r="BP21" i="50"/>
  <c r="BO21" i="50"/>
  <c r="BO23" i="50" s="1"/>
  <c r="BN21" i="50"/>
  <c r="BN23" i="50" s="1"/>
  <c r="BM21" i="50"/>
  <c r="BM23" i="50" s="1"/>
  <c r="BL21" i="50"/>
  <c r="BL23" i="50" s="1"/>
  <c r="BK21" i="50"/>
  <c r="BK23" i="50" s="1"/>
  <c r="BJ21" i="50"/>
  <c r="BJ23" i="50" s="1"/>
  <c r="BI21" i="50"/>
  <c r="BI23" i="50" s="1"/>
  <c r="BH21" i="50"/>
  <c r="BH23" i="50" s="1"/>
  <c r="BG21" i="50"/>
  <c r="BG23" i="50" s="1"/>
  <c r="BF21" i="50"/>
  <c r="BF23" i="50" s="1"/>
  <c r="BE21" i="50"/>
  <c r="BE23" i="50" s="1"/>
  <c r="BD21" i="50"/>
  <c r="BC21" i="50"/>
  <c r="BB21" i="50"/>
  <c r="BA21" i="50"/>
  <c r="AZ21" i="50"/>
  <c r="AY21" i="50"/>
  <c r="AX21" i="50"/>
  <c r="AX23" i="50" s="1"/>
  <c r="AW21" i="50"/>
  <c r="AW23" i="50" s="1"/>
  <c r="AV21" i="50"/>
  <c r="AV23" i="50" s="1"/>
  <c r="AU21" i="50"/>
  <c r="AU23" i="50" s="1"/>
  <c r="AT21" i="50"/>
  <c r="AT23" i="50" s="1"/>
  <c r="AS21" i="50"/>
  <c r="AS23" i="50" s="1"/>
  <c r="AR21" i="50"/>
  <c r="AR23" i="50" s="1"/>
  <c r="AQ21" i="50"/>
  <c r="AQ23" i="50" s="1"/>
  <c r="AP21" i="50"/>
  <c r="AP23" i="50" s="1"/>
  <c r="AO21" i="50"/>
  <c r="AO23" i="50" s="1"/>
  <c r="AN21" i="50"/>
  <c r="AM21" i="50"/>
  <c r="AL21" i="50"/>
  <c r="AK21" i="50"/>
  <c r="AJ21" i="50"/>
  <c r="AI21" i="50"/>
  <c r="AH21" i="50"/>
  <c r="AG21" i="50"/>
  <c r="AG23" i="50" s="1"/>
  <c r="AF21" i="50"/>
  <c r="AF23" i="50" s="1"/>
  <c r="AE21" i="50"/>
  <c r="AE23" i="50" s="1"/>
  <c r="AD21" i="50"/>
  <c r="AD23" i="50" s="1"/>
  <c r="AC21" i="50"/>
  <c r="AC23" i="50" s="1"/>
  <c r="AB21" i="50"/>
  <c r="AB23" i="50" s="1"/>
  <c r="AA21" i="50"/>
  <c r="AA23" i="50" s="1"/>
  <c r="Z21" i="50"/>
  <c r="Y21" i="50"/>
  <c r="X21" i="50"/>
  <c r="W21" i="50"/>
  <c r="V21" i="50"/>
  <c r="U21" i="50"/>
  <c r="T21" i="50"/>
  <c r="S21" i="50"/>
  <c r="S23" i="50" s="1"/>
  <c r="R21" i="50"/>
  <c r="R23" i="50" s="1"/>
  <c r="Q21" i="50"/>
  <c r="Q23" i="50" s="1"/>
  <c r="P21" i="50"/>
  <c r="P23" i="50" s="1"/>
  <c r="O21" i="50"/>
  <c r="O23" i="50" s="1"/>
  <c r="N21" i="50"/>
  <c r="N23" i="50" s="1"/>
  <c r="M21" i="50"/>
  <c r="M23" i="50" s="1"/>
  <c r="L21" i="50"/>
  <c r="L23" i="50" s="1"/>
  <c r="K21" i="50"/>
  <c r="J21" i="50"/>
  <c r="I21" i="50"/>
  <c r="I23" i="50" s="1"/>
  <c r="H21" i="50"/>
  <c r="G21" i="50"/>
  <c r="F95" i="49"/>
  <c r="EE79" i="49"/>
  <c r="DR79" i="49"/>
  <c r="DE79" i="49"/>
  <c r="CR79" i="49"/>
  <c r="CE79" i="49"/>
  <c r="BR79" i="49"/>
  <c r="BE79" i="49"/>
  <c r="AR79" i="49"/>
  <c r="AE79" i="49"/>
  <c r="R79" i="49"/>
  <c r="ED74" i="49"/>
  <c r="CY74" i="49"/>
  <c r="CX74" i="49"/>
  <c r="BB74" i="49"/>
  <c r="DX72" i="49"/>
  <c r="BC72" i="49"/>
  <c r="AM72" i="49"/>
  <c r="ED71" i="49"/>
  <c r="ED72" i="49" s="1"/>
  <c r="DS71" i="49"/>
  <c r="DQ71" i="49"/>
  <c r="CK71" i="49"/>
  <c r="CI71" i="49"/>
  <c r="CH71" i="49"/>
  <c r="AM71" i="49"/>
  <c r="AL71" i="49"/>
  <c r="K71" i="49"/>
  <c r="EE69" i="49"/>
  <c r="DR69" i="49"/>
  <c r="DE69" i="49"/>
  <c r="CR69" i="49"/>
  <c r="CE69" i="49"/>
  <c r="BR69" i="49"/>
  <c r="BE69" i="49"/>
  <c r="AR69" i="49"/>
  <c r="AE69" i="49"/>
  <c r="R69" i="49"/>
  <c r="EE67" i="49"/>
  <c r="DR67" i="49"/>
  <c r="DE67" i="49"/>
  <c r="CR67" i="49"/>
  <c r="CE67" i="49"/>
  <c r="BR67" i="49"/>
  <c r="BE67" i="49"/>
  <c r="AR67" i="49"/>
  <c r="AE67" i="49"/>
  <c r="R67" i="49"/>
  <c r="B62" i="49"/>
  <c r="B61" i="49"/>
  <c r="B59" i="49"/>
  <c r="B58" i="49"/>
  <c r="B57" i="49"/>
  <c r="B56" i="49"/>
  <c r="E53" i="49"/>
  <c r="B53" i="49"/>
  <c r="B52" i="49"/>
  <c r="B51" i="49"/>
  <c r="B50" i="49"/>
  <c r="B49" i="49"/>
  <c r="B48" i="49"/>
  <c r="B47" i="49"/>
  <c r="B54" i="49" s="1"/>
  <c r="B45" i="49"/>
  <c r="F44" i="49"/>
  <c r="B44" i="49"/>
  <c r="B43" i="49"/>
  <c r="B42" i="49"/>
  <c r="B41" i="49"/>
  <c r="B40" i="49"/>
  <c r="F39" i="49"/>
  <c r="B39" i="49"/>
  <c r="B38" i="49"/>
  <c r="F30" i="49"/>
  <c r="F26" i="49"/>
  <c r="F25" i="49"/>
  <c r="B19" i="49"/>
  <c r="B18" i="49"/>
  <c r="F17" i="49"/>
  <c r="F11" i="49"/>
  <c r="B11" i="49"/>
  <c r="F10" i="49"/>
  <c r="B10" i="49"/>
  <c r="B15" i="49" s="1"/>
  <c r="B16" i="49" s="1"/>
  <c r="F9" i="49"/>
  <c r="ED7" i="49"/>
  <c r="DX7" i="49"/>
  <c r="DX71" i="49" s="1"/>
  <c r="DW7" i="49"/>
  <c r="DW71" i="49" s="1"/>
  <c r="DV7" i="49"/>
  <c r="DV71" i="49" s="1"/>
  <c r="DU7" i="49"/>
  <c r="DU71" i="49" s="1"/>
  <c r="DT7" i="49"/>
  <c r="DT71" i="49" s="1"/>
  <c r="DS7" i="49"/>
  <c r="DQ7" i="49"/>
  <c r="DP7" i="49"/>
  <c r="DP71" i="49" s="1"/>
  <c r="DO7" i="49"/>
  <c r="DO71" i="49" s="1"/>
  <c r="DN7" i="49"/>
  <c r="DN71" i="49" s="1"/>
  <c r="DF7" i="49"/>
  <c r="DD7" i="49"/>
  <c r="DD71" i="49" s="1"/>
  <c r="DC7" i="49"/>
  <c r="DC71" i="49" s="1"/>
  <c r="DB7" i="49"/>
  <c r="DB71" i="49" s="1"/>
  <c r="DA7" i="49"/>
  <c r="DA71" i="49" s="1"/>
  <c r="CZ7" i="49"/>
  <c r="CZ71" i="49" s="1"/>
  <c r="CY7" i="49"/>
  <c r="CY71" i="49" s="1"/>
  <c r="CY72" i="49" s="1"/>
  <c r="CX7" i="49"/>
  <c r="CX71" i="49" s="1"/>
  <c r="CX72" i="49" s="1"/>
  <c r="CP7" i="49"/>
  <c r="CP71" i="49" s="1"/>
  <c r="CO7" i="49"/>
  <c r="CO71" i="49" s="1"/>
  <c r="CM7" i="49"/>
  <c r="CM71" i="49" s="1"/>
  <c r="CL7" i="49"/>
  <c r="CL71" i="49" s="1"/>
  <c r="CK7" i="49"/>
  <c r="CJ7" i="49"/>
  <c r="CJ71" i="49" s="1"/>
  <c r="CI7" i="49"/>
  <c r="CH7" i="49"/>
  <c r="CC7" i="49"/>
  <c r="CC71" i="49" s="1"/>
  <c r="BZ7" i="49"/>
  <c r="BZ71" i="49" s="1"/>
  <c r="BY7" i="49"/>
  <c r="BY71" i="49" s="1"/>
  <c r="BV7" i="49"/>
  <c r="BV71" i="49" s="1"/>
  <c r="BU7" i="49"/>
  <c r="BU71" i="49" s="1"/>
  <c r="BT7" i="49"/>
  <c r="BT71" i="49" s="1"/>
  <c r="BS7" i="49"/>
  <c r="BS71" i="49" s="1"/>
  <c r="BJ7" i="49"/>
  <c r="BJ71" i="49" s="1"/>
  <c r="BI7" i="49"/>
  <c r="BI71" i="49" s="1"/>
  <c r="BH7" i="49"/>
  <c r="BH71" i="49" s="1"/>
  <c r="BG7" i="49"/>
  <c r="BG71" i="49" s="1"/>
  <c r="BF7" i="49"/>
  <c r="BD7" i="49"/>
  <c r="BD71" i="49" s="1"/>
  <c r="BC7" i="49"/>
  <c r="BC71" i="49" s="1"/>
  <c r="BB7" i="49"/>
  <c r="BB71" i="49" s="1"/>
  <c r="BB72" i="49" s="1"/>
  <c r="AV7" i="49"/>
  <c r="AV71" i="49" s="1"/>
  <c r="AT7" i="49"/>
  <c r="AT71" i="49" s="1"/>
  <c r="AS7" i="49"/>
  <c r="AQ7" i="49"/>
  <c r="AQ71" i="49" s="1"/>
  <c r="AP7" i="49"/>
  <c r="AP71" i="49" s="1"/>
  <c r="AO7" i="49"/>
  <c r="AO71" i="49" s="1"/>
  <c r="AN7" i="49"/>
  <c r="AN71" i="49" s="1"/>
  <c r="AM7" i="49"/>
  <c r="AL7" i="49"/>
  <c r="AB7" i="49"/>
  <c r="AB71" i="49" s="1"/>
  <c r="Z7" i="49"/>
  <c r="Z71" i="49" s="1"/>
  <c r="X7" i="49"/>
  <c r="X71" i="49" s="1"/>
  <c r="W7" i="49"/>
  <c r="W71" i="49" s="1"/>
  <c r="V7" i="49"/>
  <c r="V71" i="49" s="1"/>
  <c r="V72" i="49" s="1"/>
  <c r="Q7" i="49"/>
  <c r="Q71" i="49" s="1"/>
  <c r="O7" i="49"/>
  <c r="O71" i="49" s="1"/>
  <c r="G7" i="49"/>
  <c r="G71" i="49" s="1"/>
  <c r="F7" i="49"/>
  <c r="F71" i="49" s="1"/>
  <c r="ED6" i="49"/>
  <c r="EC6" i="49"/>
  <c r="EA6" i="49"/>
  <c r="DZ6" i="49"/>
  <c r="DY6" i="49"/>
  <c r="DX6" i="49"/>
  <c r="DW6" i="49"/>
  <c r="DV6" i="49"/>
  <c r="DU6" i="49"/>
  <c r="DT6" i="49"/>
  <c r="DS6" i="49"/>
  <c r="DQ6" i="49"/>
  <c r="DP6" i="49"/>
  <c r="DO6" i="49"/>
  <c r="DN6" i="49"/>
  <c r="DM6" i="49"/>
  <c r="DL6" i="49"/>
  <c r="DK6" i="49"/>
  <c r="DJ6" i="49"/>
  <c r="DI6" i="49"/>
  <c r="DH6" i="49"/>
  <c r="DG6" i="49"/>
  <c r="DF6" i="49"/>
  <c r="DD6" i="49"/>
  <c r="DC6" i="49"/>
  <c r="DB6" i="49"/>
  <c r="DA6" i="49"/>
  <c r="CZ6" i="49"/>
  <c r="CY6" i="49"/>
  <c r="CX6" i="49"/>
  <c r="CW6" i="49"/>
  <c r="CV6" i="49"/>
  <c r="CU6" i="49"/>
  <c r="CT6" i="49"/>
  <c r="CS6" i="49"/>
  <c r="CR6" i="49"/>
  <c r="CQ6" i="49"/>
  <c r="CQ7" i="49" s="1"/>
  <c r="CQ71" i="49" s="1"/>
  <c r="CP6" i="49"/>
  <c r="CO6" i="49"/>
  <c r="CN6" i="49"/>
  <c r="CN7" i="49" s="1"/>
  <c r="CN71" i="49" s="1"/>
  <c r="CM6" i="49"/>
  <c r="CL6" i="49"/>
  <c r="CK6" i="49"/>
  <c r="CJ6" i="49"/>
  <c r="CI6" i="49"/>
  <c r="CH6" i="49"/>
  <c r="CG6" i="49"/>
  <c r="CF6" i="49"/>
  <c r="CD6" i="49"/>
  <c r="CC6" i="49"/>
  <c r="CB6" i="49"/>
  <c r="CA6" i="49"/>
  <c r="BZ6" i="49"/>
  <c r="BY6" i="49"/>
  <c r="BX6" i="49"/>
  <c r="BW6" i="49"/>
  <c r="BW7" i="49" s="1"/>
  <c r="BW71" i="49" s="1"/>
  <c r="BV6" i="49"/>
  <c r="BU6" i="49"/>
  <c r="BT6" i="49"/>
  <c r="BS6" i="49"/>
  <c r="BQ6" i="49"/>
  <c r="BP6" i="49"/>
  <c r="BO6" i="49"/>
  <c r="BN6" i="49"/>
  <c r="BM6" i="49"/>
  <c r="BM7" i="49" s="1"/>
  <c r="BM71" i="49" s="1"/>
  <c r="BL6" i="49"/>
  <c r="BL7" i="49" s="1"/>
  <c r="BL71" i="49" s="1"/>
  <c r="BK6" i="49"/>
  <c r="BJ6" i="49"/>
  <c r="BI6" i="49"/>
  <c r="BH6" i="49"/>
  <c r="BG6" i="49"/>
  <c r="BF6" i="49"/>
  <c r="BD6" i="49"/>
  <c r="BC6" i="49"/>
  <c r="BB6" i="49"/>
  <c r="BA6" i="49"/>
  <c r="AZ6" i="49"/>
  <c r="AY6" i="49"/>
  <c r="AX6" i="49"/>
  <c r="AW6" i="49"/>
  <c r="AV6" i="49"/>
  <c r="AU6" i="49"/>
  <c r="AT6" i="49"/>
  <c r="AS6" i="49"/>
  <c r="AQ6" i="49"/>
  <c r="AP6" i="49"/>
  <c r="AO6" i="49"/>
  <c r="AN6" i="49"/>
  <c r="AM6" i="49"/>
  <c r="AL6" i="49"/>
  <c r="AK6" i="49"/>
  <c r="AJ6" i="49"/>
  <c r="AI6" i="49"/>
  <c r="AH6" i="49"/>
  <c r="AG6" i="49"/>
  <c r="AF6" i="49"/>
  <c r="AD6" i="49"/>
  <c r="AC6" i="49"/>
  <c r="AB6" i="49"/>
  <c r="AA6" i="49"/>
  <c r="AA7" i="49" s="1"/>
  <c r="AA71" i="49" s="1"/>
  <c r="Z6" i="49"/>
  <c r="X6" i="49"/>
  <c r="W6" i="49"/>
  <c r="V6" i="49"/>
  <c r="U6" i="49"/>
  <c r="T6" i="49"/>
  <c r="S6" i="49"/>
  <c r="Q6" i="49"/>
  <c r="P6" i="49"/>
  <c r="O6" i="49"/>
  <c r="N6" i="49"/>
  <c r="M6" i="49"/>
  <c r="L6" i="49"/>
  <c r="K6" i="49"/>
  <c r="K7" i="49" s="1"/>
  <c r="J6" i="49"/>
  <c r="J7" i="49" s="1"/>
  <c r="J71" i="49" s="1"/>
  <c r="G6" i="49"/>
  <c r="F6" i="49"/>
  <c r="AU4" i="49"/>
  <c r="BH4" i="49" s="1"/>
  <c r="BU4" i="49" s="1"/>
  <c r="CH4" i="49" s="1"/>
  <c r="CU4" i="49" s="1"/>
  <c r="DH4" i="49" s="1"/>
  <c r="DU4" i="49" s="1"/>
  <c r="AT4" i="49"/>
  <c r="BG4" i="49" s="1"/>
  <c r="BT4" i="49" s="1"/>
  <c r="CG4" i="49" s="1"/>
  <c r="CT4" i="49" s="1"/>
  <c r="DG4" i="49" s="1"/>
  <c r="DT4" i="49" s="1"/>
  <c r="AS4" i="49"/>
  <c r="BF4" i="49" s="1"/>
  <c r="BS4" i="49" s="1"/>
  <c r="CF4" i="49" s="1"/>
  <c r="CS4" i="49" s="1"/>
  <c r="DF4" i="49" s="1"/>
  <c r="DS4" i="49" s="1"/>
  <c r="AR4" i="49"/>
  <c r="AF4" i="49"/>
  <c r="AE4" i="49"/>
  <c r="U4" i="49"/>
  <c r="AH4" i="49" s="1"/>
  <c r="T4" i="49"/>
  <c r="AG4" i="49" s="1"/>
  <c r="S4" i="49"/>
  <c r="G4" i="49"/>
  <c r="H4" i="49" s="1"/>
  <c r="I4" i="49" s="1"/>
  <c r="S3" i="49"/>
  <c r="F3" i="49"/>
  <c r="G3" i="49" s="1"/>
  <c r="F2" i="49"/>
  <c r="I6" i="48"/>
  <c r="I7" i="48" s="1"/>
  <c r="I5" i="48"/>
  <c r="J15" i="47" a="1"/>
  <c r="J15" i="47" s="1"/>
  <c r="I6" i="47"/>
  <c r="I7" i="47" s="1"/>
  <c r="I5" i="47"/>
  <c r="I6" i="46"/>
  <c r="I5" i="46"/>
  <c r="DW23" i="45"/>
  <c r="DS23" i="45"/>
  <c r="DN23" i="45"/>
  <c r="DJ23" i="45"/>
  <c r="DI23" i="45"/>
  <c r="DH23" i="45"/>
  <c r="DG23" i="45"/>
  <c r="DC23" i="45"/>
  <c r="CX23" i="45"/>
  <c r="CV23" i="45"/>
  <c r="CU23" i="45"/>
  <c r="CT23" i="45"/>
  <c r="CS23" i="45"/>
  <c r="CR23" i="45"/>
  <c r="CQ23" i="45"/>
  <c r="CF23" i="45"/>
  <c r="CD23" i="45"/>
  <c r="CC23" i="45"/>
  <c r="CB23" i="45"/>
  <c r="CA23" i="45"/>
  <c r="BZ23" i="45"/>
  <c r="BW23" i="45"/>
  <c r="BR23" i="45"/>
  <c r="BM23" i="45"/>
  <c r="BL23" i="45"/>
  <c r="BK23" i="45"/>
  <c r="BG23" i="45"/>
  <c r="BB23" i="45"/>
  <c r="AX23" i="45"/>
  <c r="AW23" i="45"/>
  <c r="AV23" i="45"/>
  <c r="AU23" i="45"/>
  <c r="AQ23" i="45"/>
  <c r="AL23" i="45"/>
  <c r="AK23" i="45"/>
  <c r="AJ23" i="45"/>
  <c r="AH23" i="45"/>
  <c r="AG23" i="45"/>
  <c r="AF23" i="45"/>
  <c r="AE23" i="45"/>
  <c r="R23" i="45"/>
  <c r="Q23" i="45"/>
  <c r="O23" i="45"/>
  <c r="M23" i="45"/>
  <c r="L23" i="45"/>
  <c r="DW21" i="45"/>
  <c r="DV21" i="45"/>
  <c r="DV23" i="45" s="1"/>
  <c r="DU21" i="45"/>
  <c r="DU23" i="45" s="1"/>
  <c r="DT21" i="45"/>
  <c r="DT23" i="45" s="1"/>
  <c r="DS21" i="45"/>
  <c r="DR21" i="45"/>
  <c r="DR23" i="45" s="1"/>
  <c r="DQ21" i="45"/>
  <c r="DQ23" i="45" s="1"/>
  <c r="DP21" i="45"/>
  <c r="DP23" i="45" s="1"/>
  <c r="DO21" i="45"/>
  <c r="DO23" i="45" s="1"/>
  <c r="DN21" i="45"/>
  <c r="DM21" i="45"/>
  <c r="DM23" i="45" s="1"/>
  <c r="DL21" i="45"/>
  <c r="DL23" i="45" s="1"/>
  <c r="DK21" i="45"/>
  <c r="DK23" i="45" s="1"/>
  <c r="DJ21" i="45"/>
  <c r="DI21" i="45"/>
  <c r="DH21" i="45"/>
  <c r="DG21" i="45"/>
  <c r="DF21" i="45"/>
  <c r="DF23" i="45" s="1"/>
  <c r="DE21" i="45"/>
  <c r="DE23" i="45" s="1"/>
  <c r="DD21" i="45"/>
  <c r="DD23" i="45" s="1"/>
  <c r="DC21" i="45"/>
  <c r="DB21" i="45"/>
  <c r="DB23" i="45" s="1"/>
  <c r="DA21" i="45"/>
  <c r="DA23" i="45" s="1"/>
  <c r="CZ21" i="45"/>
  <c r="CZ23" i="45" s="1"/>
  <c r="CY21" i="45"/>
  <c r="CY23" i="45" s="1"/>
  <c r="CX21" i="45"/>
  <c r="CW21" i="45"/>
  <c r="CW23" i="45" s="1"/>
  <c r="CV21" i="45"/>
  <c r="CU21" i="45"/>
  <c r="CT21" i="45"/>
  <c r="CS21" i="45"/>
  <c r="CR21" i="45"/>
  <c r="CQ21" i="45"/>
  <c r="CP21" i="45"/>
  <c r="CP23" i="45" s="1"/>
  <c r="CO21" i="45"/>
  <c r="CO23" i="45" s="1"/>
  <c r="CN21" i="45"/>
  <c r="CN23" i="45" s="1"/>
  <c r="CM21" i="45"/>
  <c r="CM23" i="45" s="1"/>
  <c r="CL21" i="45"/>
  <c r="CL23" i="45" s="1"/>
  <c r="CK21" i="45"/>
  <c r="CK23" i="45" s="1"/>
  <c r="CJ21" i="45"/>
  <c r="CJ23" i="45" s="1"/>
  <c r="CI21" i="45"/>
  <c r="CI23" i="45" s="1"/>
  <c r="CH21" i="45"/>
  <c r="CH23" i="45" s="1"/>
  <c r="CG21" i="45"/>
  <c r="CG23" i="45" s="1"/>
  <c r="CF21" i="45"/>
  <c r="CE21" i="45"/>
  <c r="CE23" i="45" s="1"/>
  <c r="CD21" i="45"/>
  <c r="CC21" i="45"/>
  <c r="CB21" i="45"/>
  <c r="CA21" i="45"/>
  <c r="BZ21" i="45"/>
  <c r="BY21" i="45"/>
  <c r="BY23" i="45" s="1"/>
  <c r="BX21" i="45"/>
  <c r="BX23" i="45" s="1"/>
  <c r="BW21" i="45"/>
  <c r="BV21" i="45"/>
  <c r="BV23" i="45" s="1"/>
  <c r="BU21" i="45"/>
  <c r="BU23" i="45" s="1"/>
  <c r="BT21" i="45"/>
  <c r="BT23" i="45" s="1"/>
  <c r="BS21" i="45"/>
  <c r="BS23" i="45" s="1"/>
  <c r="BR21" i="45"/>
  <c r="BQ21" i="45"/>
  <c r="BQ23" i="45" s="1"/>
  <c r="BP21" i="45"/>
  <c r="BP23" i="45" s="1"/>
  <c r="BO21" i="45"/>
  <c r="BO23" i="45" s="1"/>
  <c r="BN21" i="45"/>
  <c r="BN23" i="45" s="1"/>
  <c r="BM21" i="45"/>
  <c r="BL21" i="45"/>
  <c r="BK21" i="45"/>
  <c r="BJ21" i="45"/>
  <c r="BJ23" i="45" s="1"/>
  <c r="BI21" i="45"/>
  <c r="BI23" i="45" s="1"/>
  <c r="BH21" i="45"/>
  <c r="BH23" i="45" s="1"/>
  <c r="BG21" i="45"/>
  <c r="BF21" i="45"/>
  <c r="BF23" i="45" s="1"/>
  <c r="BE21" i="45"/>
  <c r="BE23" i="45" s="1"/>
  <c r="BD21" i="45"/>
  <c r="BD23" i="45" s="1"/>
  <c r="BC21" i="45"/>
  <c r="BC23" i="45" s="1"/>
  <c r="BB21" i="45"/>
  <c r="BA21" i="45"/>
  <c r="BA23" i="45" s="1"/>
  <c r="AZ21" i="45"/>
  <c r="AZ23" i="45" s="1"/>
  <c r="AY21" i="45"/>
  <c r="AY23" i="45" s="1"/>
  <c r="AX21" i="45"/>
  <c r="AW21" i="45"/>
  <c r="AV21" i="45"/>
  <c r="AU21" i="45"/>
  <c r="AT21" i="45"/>
  <c r="AT23" i="45" s="1"/>
  <c r="AS21" i="45"/>
  <c r="AS23" i="45" s="1"/>
  <c r="AR21" i="45"/>
  <c r="AR23" i="45" s="1"/>
  <c r="AQ21" i="45"/>
  <c r="AP21" i="45"/>
  <c r="AP23" i="45" s="1"/>
  <c r="AO21" i="45"/>
  <c r="AO23" i="45" s="1"/>
  <c r="AN21" i="45"/>
  <c r="AN23" i="45" s="1"/>
  <c r="AM21" i="45"/>
  <c r="AM23" i="45" s="1"/>
  <c r="AL21" i="45"/>
  <c r="AK21" i="45"/>
  <c r="AJ21" i="45"/>
  <c r="AI21" i="45"/>
  <c r="AI23" i="45" s="1"/>
  <c r="AH21" i="45"/>
  <c r="AG21" i="45"/>
  <c r="AF21" i="45"/>
  <c r="AE21" i="45"/>
  <c r="AD21" i="45"/>
  <c r="AD23" i="45" s="1"/>
  <c r="AC21" i="45"/>
  <c r="AC23" i="45" s="1"/>
  <c r="AB21" i="45"/>
  <c r="AB23" i="45" s="1"/>
  <c r="AA21" i="45"/>
  <c r="AA23" i="45" s="1"/>
  <c r="Z21" i="45"/>
  <c r="Z23" i="45" s="1"/>
  <c r="Y21" i="45"/>
  <c r="Y23" i="45" s="1"/>
  <c r="X21" i="45"/>
  <c r="X23" i="45" s="1"/>
  <c r="W21" i="45"/>
  <c r="W23" i="45" s="1"/>
  <c r="V21" i="45"/>
  <c r="V23" i="45" s="1"/>
  <c r="U21" i="45"/>
  <c r="U23" i="45" s="1"/>
  <c r="T21" i="45"/>
  <c r="T23" i="45" s="1"/>
  <c r="S21" i="45"/>
  <c r="S23" i="45" s="1"/>
  <c r="R21" i="45"/>
  <c r="Q21" i="45"/>
  <c r="P21" i="45"/>
  <c r="P23" i="45" s="1"/>
  <c r="O21" i="45"/>
  <c r="N21" i="45"/>
  <c r="N23" i="45" s="1"/>
  <c r="M21" i="45"/>
  <c r="L21" i="45"/>
  <c r="K21" i="45"/>
  <c r="K23" i="45" s="1"/>
  <c r="J21" i="45"/>
  <c r="J23" i="45" s="1"/>
  <c r="I21" i="45"/>
  <c r="I23" i="45" s="1"/>
  <c r="H21" i="45"/>
  <c r="H23" i="45" s="1"/>
  <c r="G21" i="45"/>
  <c r="F95" i="44"/>
  <c r="EE79" i="44"/>
  <c r="DR79" i="44"/>
  <c r="DE79" i="44"/>
  <c r="CR79" i="44"/>
  <c r="CE79" i="44"/>
  <c r="BR79" i="44"/>
  <c r="BE79" i="44"/>
  <c r="AR79" i="44"/>
  <c r="AE79" i="44"/>
  <c r="R79" i="44"/>
  <c r="DB74" i="44"/>
  <c r="CA74" i="44"/>
  <c r="DX72" i="44"/>
  <c r="CI72" i="44"/>
  <c r="BK72" i="44"/>
  <c r="DW71" i="44"/>
  <c r="DU71" i="44"/>
  <c r="DQ71" i="44"/>
  <c r="AW71" i="44"/>
  <c r="AH71" i="44"/>
  <c r="I71" i="44"/>
  <c r="EE69" i="44"/>
  <c r="DR69" i="44"/>
  <c r="DE69" i="44"/>
  <c r="CR69" i="44"/>
  <c r="CE69" i="44"/>
  <c r="BR69" i="44"/>
  <c r="BE69" i="44"/>
  <c r="AR69" i="44"/>
  <c r="AE69" i="44"/>
  <c r="R69" i="44"/>
  <c r="EE67" i="44"/>
  <c r="DR67" i="44"/>
  <c r="DE67" i="44"/>
  <c r="CR67" i="44"/>
  <c r="CE67" i="44"/>
  <c r="BR67" i="44"/>
  <c r="BE67" i="44"/>
  <c r="AR67" i="44"/>
  <c r="AE67" i="44"/>
  <c r="R67" i="44"/>
  <c r="B61" i="44"/>
  <c r="B60" i="44"/>
  <c r="B59" i="44"/>
  <c r="B58" i="44"/>
  <c r="B57" i="44"/>
  <c r="B62" i="44" s="1"/>
  <c r="B63" i="44" s="1"/>
  <c r="B56" i="44"/>
  <c r="B54" i="44"/>
  <c r="E53" i="44"/>
  <c r="B52" i="44"/>
  <c r="B51" i="44"/>
  <c r="B50" i="44"/>
  <c r="B49" i="44"/>
  <c r="B48" i="44"/>
  <c r="B53" i="44" s="1"/>
  <c r="B47" i="44"/>
  <c r="AT45" i="44"/>
  <c r="AF44" i="44"/>
  <c r="B43" i="44"/>
  <c r="B42" i="44"/>
  <c r="B41" i="44"/>
  <c r="B39" i="44"/>
  <c r="B44" i="44" s="1"/>
  <c r="H38" i="44"/>
  <c r="B38" i="44"/>
  <c r="H20" i="44"/>
  <c r="BF19" i="44"/>
  <c r="B18" i="44"/>
  <c r="AF17" i="44"/>
  <c r="B16" i="44"/>
  <c r="B11" i="44"/>
  <c r="B10" i="44"/>
  <c r="B15" i="44" s="1"/>
  <c r="EB7" i="44"/>
  <c r="EB71" i="44" s="1"/>
  <c r="DZ7" i="44"/>
  <c r="DZ71" i="44" s="1"/>
  <c r="DY7" i="44"/>
  <c r="DY71" i="44" s="1"/>
  <c r="DX7" i="44"/>
  <c r="DX71" i="44" s="1"/>
  <c r="DW7" i="44"/>
  <c r="DS7" i="44"/>
  <c r="DQ7" i="44"/>
  <c r="DK7" i="44"/>
  <c r="DK71" i="44" s="1"/>
  <c r="DI7" i="44"/>
  <c r="DI71" i="44" s="1"/>
  <c r="DH7" i="44"/>
  <c r="DH71" i="44" s="1"/>
  <c r="DG7" i="44"/>
  <c r="DG71" i="44" s="1"/>
  <c r="DD7" i="44"/>
  <c r="DD71" i="44" s="1"/>
  <c r="DB7" i="44"/>
  <c r="DB71" i="44" s="1"/>
  <c r="DB72" i="44" s="1"/>
  <c r="DA7" i="44"/>
  <c r="DA71" i="44" s="1"/>
  <c r="CZ7" i="44"/>
  <c r="CZ71" i="44" s="1"/>
  <c r="CT7" i="44"/>
  <c r="CT71" i="44" s="1"/>
  <c r="CS7" i="44"/>
  <c r="CQ7" i="44"/>
  <c r="CQ71" i="44" s="1"/>
  <c r="CK7" i="44"/>
  <c r="CK71" i="44" s="1"/>
  <c r="CI7" i="44"/>
  <c r="CI71" i="44" s="1"/>
  <c r="CC7" i="44"/>
  <c r="CC71" i="44" s="1"/>
  <c r="CA7" i="44"/>
  <c r="CA71" i="44" s="1"/>
  <c r="CA72" i="44" s="1"/>
  <c r="BZ7" i="44"/>
  <c r="BZ71" i="44" s="1"/>
  <c r="BX7" i="44"/>
  <c r="BX71" i="44" s="1"/>
  <c r="BV7" i="44"/>
  <c r="BV71" i="44" s="1"/>
  <c r="BU7" i="44"/>
  <c r="BU71" i="44" s="1"/>
  <c r="BT7" i="44"/>
  <c r="BT71" i="44" s="1"/>
  <c r="BS7" i="44"/>
  <c r="BM7" i="44"/>
  <c r="BM71" i="44" s="1"/>
  <c r="BL7" i="44"/>
  <c r="BL71" i="44" s="1"/>
  <c r="BK7" i="44"/>
  <c r="BK71" i="44" s="1"/>
  <c r="BA7" i="44"/>
  <c r="BA71" i="44" s="1"/>
  <c r="AW7" i="44"/>
  <c r="AU7" i="44"/>
  <c r="AU71" i="44" s="1"/>
  <c r="AQ7" i="44"/>
  <c r="AQ71" i="44" s="1"/>
  <c r="AP7" i="44"/>
  <c r="AP71" i="44" s="1"/>
  <c r="AN7" i="44"/>
  <c r="AN71" i="44" s="1"/>
  <c r="AK7" i="44"/>
  <c r="AK71" i="44" s="1"/>
  <c r="AK72" i="44" s="1"/>
  <c r="AD7" i="44"/>
  <c r="AD71" i="44" s="1"/>
  <c r="AD72" i="44" s="1"/>
  <c r="Z7" i="44"/>
  <c r="Z71" i="44" s="1"/>
  <c r="Y7" i="44"/>
  <c r="Y71" i="44" s="1"/>
  <c r="T7" i="44"/>
  <c r="T71" i="44" s="1"/>
  <c r="S7" i="44"/>
  <c r="O7" i="44"/>
  <c r="O71" i="44" s="1"/>
  <c r="L7" i="44"/>
  <c r="L71" i="44" s="1"/>
  <c r="J7" i="44"/>
  <c r="J71" i="44" s="1"/>
  <c r="I7" i="44"/>
  <c r="H7" i="44"/>
  <c r="H71" i="44" s="1"/>
  <c r="ED6" i="44"/>
  <c r="EC6" i="44"/>
  <c r="EB6" i="44"/>
  <c r="EA6" i="44"/>
  <c r="DZ6" i="44"/>
  <c r="DY6" i="44"/>
  <c r="DX6" i="44"/>
  <c r="DW6" i="44"/>
  <c r="DV6" i="44"/>
  <c r="DU6" i="44"/>
  <c r="DU7" i="44" s="1"/>
  <c r="DT6" i="44"/>
  <c r="DS6" i="44"/>
  <c r="DR6" i="44"/>
  <c r="DQ6" i="44"/>
  <c r="DP6" i="44"/>
  <c r="DO6" i="44"/>
  <c r="DN6" i="44"/>
  <c r="DM6" i="44"/>
  <c r="DL6" i="44"/>
  <c r="DK6" i="44"/>
  <c r="DJ6" i="44"/>
  <c r="DI6" i="44"/>
  <c r="DH6" i="44"/>
  <c r="DG6" i="44"/>
  <c r="DF6" i="44"/>
  <c r="DD6" i="44"/>
  <c r="DC6" i="44"/>
  <c r="DB6" i="44"/>
  <c r="DA6" i="44"/>
  <c r="CZ6" i="44"/>
  <c r="CY6" i="44"/>
  <c r="CX6" i="44"/>
  <c r="CW6" i="44"/>
  <c r="CV6" i="44"/>
  <c r="CU6" i="44"/>
  <c r="CU7" i="44" s="1"/>
  <c r="CU71" i="44" s="1"/>
  <c r="CT6" i="44"/>
  <c r="CS6" i="44"/>
  <c r="CQ6" i="44"/>
  <c r="CP6" i="44"/>
  <c r="CP7" i="44" s="1"/>
  <c r="CP71" i="44" s="1"/>
  <c r="CO6" i="44"/>
  <c r="CN6" i="44"/>
  <c r="CM6" i="44"/>
  <c r="CL6" i="44"/>
  <c r="CK6" i="44"/>
  <c r="CJ6" i="44"/>
  <c r="CI6" i="44"/>
  <c r="CH6" i="44"/>
  <c r="CG6" i="44"/>
  <c r="CF6" i="44"/>
  <c r="CD6" i="44"/>
  <c r="CC6" i="44"/>
  <c r="CB6" i="44"/>
  <c r="CB7" i="44" s="1"/>
  <c r="CB71" i="44" s="1"/>
  <c r="CA6" i="44"/>
  <c r="BZ6" i="44"/>
  <c r="BY6" i="44"/>
  <c r="BY7" i="44" s="1"/>
  <c r="BY71" i="44" s="1"/>
  <c r="BX6" i="44"/>
  <c r="BW6" i="44"/>
  <c r="BW7" i="44" s="1"/>
  <c r="BW71" i="44" s="1"/>
  <c r="BV6" i="44"/>
  <c r="BU6" i="44"/>
  <c r="BT6" i="44"/>
  <c r="BS6" i="44"/>
  <c r="BQ6" i="44"/>
  <c r="BP6" i="44"/>
  <c r="BO6" i="44"/>
  <c r="BO7" i="44" s="1"/>
  <c r="BO71" i="44" s="1"/>
  <c r="BN6" i="44"/>
  <c r="BN7" i="44" s="1"/>
  <c r="BN71" i="44" s="1"/>
  <c r="BM6" i="44"/>
  <c r="BL6" i="44"/>
  <c r="BK6" i="44"/>
  <c r="BJ6" i="44"/>
  <c r="BJ7" i="44" s="1"/>
  <c r="BJ71" i="44" s="1"/>
  <c r="BI6" i="44"/>
  <c r="BI7" i="44" s="1"/>
  <c r="BI71" i="44" s="1"/>
  <c r="BH6" i="44"/>
  <c r="BH7" i="44" s="1"/>
  <c r="BH71" i="44" s="1"/>
  <c r="BG6" i="44"/>
  <c r="BF6" i="44"/>
  <c r="BD6" i="44"/>
  <c r="BC6" i="44"/>
  <c r="BB6" i="44"/>
  <c r="BA6" i="44"/>
  <c r="AZ6" i="44"/>
  <c r="AY6" i="44"/>
  <c r="AY7" i="44" s="1"/>
  <c r="AY71" i="44" s="1"/>
  <c r="AX6" i="44"/>
  <c r="AW6" i="44"/>
  <c r="AV6" i="44"/>
  <c r="AU6" i="44"/>
  <c r="AT6" i="44"/>
  <c r="AS6" i="44"/>
  <c r="AQ6" i="44"/>
  <c r="AP6" i="44"/>
  <c r="AO6" i="44"/>
  <c r="AN6" i="44"/>
  <c r="AM6" i="44"/>
  <c r="AL6" i="44"/>
  <c r="AK6" i="44"/>
  <c r="AJ6" i="44"/>
  <c r="AJ7" i="44" s="1"/>
  <c r="AI6" i="44"/>
  <c r="AI7" i="44" s="1"/>
  <c r="AI71" i="44" s="1"/>
  <c r="AH6" i="44"/>
  <c r="AH7" i="44" s="1"/>
  <c r="AG6" i="44"/>
  <c r="AG7" i="44" s="1"/>
  <c r="AG71" i="44" s="1"/>
  <c r="AF6" i="44"/>
  <c r="AF7" i="44" s="1"/>
  <c r="AF71" i="44" s="1"/>
  <c r="AD6" i="44"/>
  <c r="AC6" i="44"/>
  <c r="AB6" i="44"/>
  <c r="AB7" i="44" s="1"/>
  <c r="AB71" i="44" s="1"/>
  <c r="AA6" i="44"/>
  <c r="Z6" i="44"/>
  <c r="Y6" i="44"/>
  <c r="X6" i="44"/>
  <c r="W6" i="44"/>
  <c r="V6" i="44"/>
  <c r="U6" i="44"/>
  <c r="T6" i="44"/>
  <c r="S6" i="44"/>
  <c r="Q6" i="44"/>
  <c r="P6" i="44"/>
  <c r="O6" i="44"/>
  <c r="N6" i="44"/>
  <c r="N7" i="44" s="1"/>
  <c r="N71" i="44" s="1"/>
  <c r="M6" i="44"/>
  <c r="M7" i="44" s="1"/>
  <c r="M71" i="44" s="1"/>
  <c r="L6" i="44"/>
  <c r="K6" i="44"/>
  <c r="J6" i="44"/>
  <c r="I6" i="44"/>
  <c r="H6" i="44"/>
  <c r="G6" i="44"/>
  <c r="F6" i="44"/>
  <c r="BT4" i="44"/>
  <c r="CG4" i="44" s="1"/>
  <c r="CT4" i="44" s="1"/>
  <c r="DG4" i="44" s="1"/>
  <c r="DT4" i="44" s="1"/>
  <c r="BS4" i="44"/>
  <c r="CF4" i="44" s="1"/>
  <c r="CS4" i="44" s="1"/>
  <c r="DF4" i="44" s="1"/>
  <c r="DS4" i="44" s="1"/>
  <c r="BF4" i="44"/>
  <c r="AU4" i="44"/>
  <c r="BH4" i="44" s="1"/>
  <c r="BU4" i="44" s="1"/>
  <c r="CH4" i="44" s="1"/>
  <c r="CU4" i="44" s="1"/>
  <c r="DH4" i="44" s="1"/>
  <c r="DU4" i="44" s="1"/>
  <c r="AF4" i="44"/>
  <c r="AS4" i="44" s="1"/>
  <c r="AE4" i="44"/>
  <c r="AR4" i="44" s="1"/>
  <c r="BE4" i="44" s="1"/>
  <c r="BR4" i="44" s="1"/>
  <c r="BF3" i="44" s="1"/>
  <c r="BG3" i="44" s="1"/>
  <c r="BH3" i="44" s="1"/>
  <c r="V4" i="44"/>
  <c r="AI4" i="44" s="1"/>
  <c r="AV4" i="44" s="1"/>
  <c r="BI4" i="44" s="1"/>
  <c r="BV4" i="44" s="1"/>
  <c r="CI4" i="44" s="1"/>
  <c r="CV4" i="44" s="1"/>
  <c r="DI4" i="44" s="1"/>
  <c r="DV4" i="44" s="1"/>
  <c r="U4" i="44"/>
  <c r="AH4" i="44" s="1"/>
  <c r="T4" i="44"/>
  <c r="AG4" i="44" s="1"/>
  <c r="AT4" i="44" s="1"/>
  <c r="BG4" i="44" s="1"/>
  <c r="S4" i="44"/>
  <c r="G4" i="44"/>
  <c r="H4" i="44" s="1"/>
  <c r="I4" i="44" s="1"/>
  <c r="J4" i="44" s="1"/>
  <c r="BI3" i="44"/>
  <c r="AT3" i="44"/>
  <c r="AU3" i="44" s="1"/>
  <c r="AS3" i="44"/>
  <c r="AS2" i="44" s="1"/>
  <c r="AG3" i="44"/>
  <c r="AF3" i="44"/>
  <c r="AF2" i="44" s="1"/>
  <c r="G3" i="44"/>
  <c r="H3" i="44" s="1"/>
  <c r="I3" i="44" s="1"/>
  <c r="J3" i="44" s="1"/>
  <c r="F3" i="44"/>
  <c r="BG2" i="44"/>
  <c r="BG45" i="44" s="1"/>
  <c r="BF2" i="44"/>
  <c r="AT2" i="44"/>
  <c r="I2" i="44"/>
  <c r="H2" i="44"/>
  <c r="F2" i="44"/>
  <c r="F15" i="43" a="1"/>
  <c r="F15" i="43" s="1"/>
  <c r="E15" i="43" a="1"/>
  <c r="E15" i="43" s="1"/>
  <c r="D15" i="43" a="1"/>
  <c r="D15" i="43" s="1"/>
  <c r="C15" i="43" a="1"/>
  <c r="C15" i="43" s="1"/>
  <c r="I6" i="43"/>
  <c r="I7" i="43" s="1"/>
  <c r="I5" i="43"/>
  <c r="I6" i="42"/>
  <c r="I5" i="42"/>
  <c r="I7" i="41"/>
  <c r="I6" i="41"/>
  <c r="I5" i="41"/>
  <c r="B42" i="39" s="1"/>
  <c r="DT23" i="40"/>
  <c r="DR23" i="40"/>
  <c r="DQ23" i="40"/>
  <c r="DM23" i="40"/>
  <c r="DL23" i="40"/>
  <c r="DK23" i="40"/>
  <c r="DJ23" i="40"/>
  <c r="DF23" i="40"/>
  <c r="DE23" i="40"/>
  <c r="DD23" i="40"/>
  <c r="DC23" i="40"/>
  <c r="CV23" i="40"/>
  <c r="CT23" i="40"/>
  <c r="CN23" i="40"/>
  <c r="CM23" i="40"/>
  <c r="CL23" i="40"/>
  <c r="CD23" i="40"/>
  <c r="CA23" i="40"/>
  <c r="BY23" i="40"/>
  <c r="BX23" i="40"/>
  <c r="BW23" i="40"/>
  <c r="BV23" i="40"/>
  <c r="BU23" i="40"/>
  <c r="BN23" i="40"/>
  <c r="BH23" i="40"/>
  <c r="BG23" i="40"/>
  <c r="BF23" i="40"/>
  <c r="BE23" i="40"/>
  <c r="BD23" i="40"/>
  <c r="AX23" i="40"/>
  <c r="AV23" i="40"/>
  <c r="AU23" i="40"/>
  <c r="AT23" i="40"/>
  <c r="AS23" i="40"/>
  <c r="AR23" i="40"/>
  <c r="AQ23" i="40"/>
  <c r="AP23" i="40"/>
  <c r="AO23" i="40"/>
  <c r="AN23" i="40"/>
  <c r="AM23" i="40"/>
  <c r="AH23" i="40"/>
  <c r="AC23" i="40"/>
  <c r="AB23" i="40"/>
  <c r="Z23" i="40"/>
  <c r="Y23" i="40"/>
  <c r="X23" i="40"/>
  <c r="W23" i="40"/>
  <c r="V23" i="40"/>
  <c r="R23" i="40"/>
  <c r="L23" i="40"/>
  <c r="K23" i="40"/>
  <c r="J23" i="40"/>
  <c r="I23" i="40"/>
  <c r="H23" i="40"/>
  <c r="DW21" i="40"/>
  <c r="DW23" i="40" s="1"/>
  <c r="DV21" i="40"/>
  <c r="DV23" i="40" s="1"/>
  <c r="DU21" i="40"/>
  <c r="DU23" i="40" s="1"/>
  <c r="DT21" i="40"/>
  <c r="DS21" i="40"/>
  <c r="DS23" i="40" s="1"/>
  <c r="DR21" i="40"/>
  <c r="DQ21" i="40"/>
  <c r="DP21" i="40"/>
  <c r="DP23" i="40" s="1"/>
  <c r="DO21" i="40"/>
  <c r="DO23" i="40" s="1"/>
  <c r="DN21" i="40"/>
  <c r="DN23" i="40" s="1"/>
  <c r="DM21" i="40"/>
  <c r="DL21" i="40"/>
  <c r="DK21" i="40"/>
  <c r="DQ6" i="39" s="1"/>
  <c r="DJ21" i="40"/>
  <c r="DI21" i="40"/>
  <c r="DH21" i="40"/>
  <c r="DH23" i="40" s="1"/>
  <c r="DG21" i="40"/>
  <c r="DG23" i="40" s="1"/>
  <c r="DF21" i="40"/>
  <c r="DE21" i="40"/>
  <c r="DD21" i="40"/>
  <c r="DC21" i="40"/>
  <c r="DB21" i="40"/>
  <c r="DB23" i="40" s="1"/>
  <c r="DA21" i="40"/>
  <c r="DA23" i="40" s="1"/>
  <c r="CZ21" i="40"/>
  <c r="CZ23" i="40" s="1"/>
  <c r="CY21" i="40"/>
  <c r="CY23" i="40" s="1"/>
  <c r="CX21" i="40"/>
  <c r="CX23" i="40" s="1"/>
  <c r="CW21" i="40"/>
  <c r="CW23" i="40" s="1"/>
  <c r="CV21" i="40"/>
  <c r="CU21" i="40"/>
  <c r="CT21" i="40"/>
  <c r="CS21" i="40"/>
  <c r="CR21" i="40"/>
  <c r="CR23" i="40" s="1"/>
  <c r="CQ21" i="40"/>
  <c r="CQ23" i="40" s="1"/>
  <c r="CP21" i="40"/>
  <c r="CP23" i="40" s="1"/>
  <c r="CO21" i="40"/>
  <c r="CO23" i="40" s="1"/>
  <c r="CN21" i="40"/>
  <c r="CM21" i="40"/>
  <c r="CL21" i="40"/>
  <c r="CK21" i="40"/>
  <c r="CK23" i="40" s="1"/>
  <c r="CJ21" i="40"/>
  <c r="CJ23" i="40" s="1"/>
  <c r="CI21" i="40"/>
  <c r="CI23" i="40" s="1"/>
  <c r="CH21" i="40"/>
  <c r="CH23" i="40" s="1"/>
  <c r="CG21" i="40"/>
  <c r="CG23" i="40" s="1"/>
  <c r="CF21" i="40"/>
  <c r="CF23" i="40" s="1"/>
  <c r="CE21" i="40"/>
  <c r="CD21" i="40"/>
  <c r="CC21" i="40"/>
  <c r="CB21" i="40"/>
  <c r="CB23" i="40" s="1"/>
  <c r="CA21" i="40"/>
  <c r="BZ21" i="40"/>
  <c r="BZ23" i="40" s="1"/>
  <c r="BY21" i="40"/>
  <c r="BX21" i="40"/>
  <c r="BW21" i="40"/>
  <c r="BV21" i="40"/>
  <c r="BU21" i="40"/>
  <c r="BT21" i="40"/>
  <c r="BT23" i="40" s="1"/>
  <c r="BS21" i="40"/>
  <c r="BS23" i="40" s="1"/>
  <c r="BR21" i="40"/>
  <c r="BR23" i="40" s="1"/>
  <c r="BQ21" i="40"/>
  <c r="BQ23" i="40" s="1"/>
  <c r="BP21" i="40"/>
  <c r="BP23" i="40" s="1"/>
  <c r="BO21" i="40"/>
  <c r="BN21" i="40"/>
  <c r="BM21" i="40"/>
  <c r="BM23" i="40" s="1"/>
  <c r="BL21" i="40"/>
  <c r="BL23" i="40" s="1"/>
  <c r="BK21" i="40"/>
  <c r="BK23" i="40" s="1"/>
  <c r="BJ21" i="40"/>
  <c r="BJ23" i="40" s="1"/>
  <c r="BI21" i="40"/>
  <c r="BI23" i="40" s="1"/>
  <c r="BH21" i="40"/>
  <c r="BG21" i="40"/>
  <c r="BF21" i="40"/>
  <c r="BE21" i="40"/>
  <c r="BD21" i="40"/>
  <c r="BC21" i="40"/>
  <c r="BC23" i="40" s="1"/>
  <c r="BB21" i="40"/>
  <c r="BB23" i="40" s="1"/>
  <c r="BA21" i="40"/>
  <c r="BA23" i="40" s="1"/>
  <c r="AZ21" i="40"/>
  <c r="AZ23" i="40" s="1"/>
  <c r="AY21" i="40"/>
  <c r="AX21" i="40"/>
  <c r="AW21" i="40"/>
  <c r="AV21" i="40"/>
  <c r="AU21" i="40"/>
  <c r="AT21" i="40"/>
  <c r="AS21" i="40"/>
  <c r="AR21" i="40"/>
  <c r="AQ21" i="40"/>
  <c r="AP21" i="40"/>
  <c r="AO21" i="40"/>
  <c r="AN21" i="40"/>
  <c r="AM21" i="40"/>
  <c r="AL21" i="40"/>
  <c r="AL23" i="40" s="1"/>
  <c r="AK21" i="40"/>
  <c r="AK23" i="40" s="1"/>
  <c r="AJ21" i="40"/>
  <c r="AJ23" i="40" s="1"/>
  <c r="AI21" i="40"/>
  <c r="AI23" i="40" s="1"/>
  <c r="AH21" i="40"/>
  <c r="AG21" i="40"/>
  <c r="AG23" i="40" s="1"/>
  <c r="AF21" i="40"/>
  <c r="AF23" i="40" s="1"/>
  <c r="AE21" i="40"/>
  <c r="AE23" i="40" s="1"/>
  <c r="AD21" i="40"/>
  <c r="AD23" i="40" s="1"/>
  <c r="AC21" i="40"/>
  <c r="AB21" i="40"/>
  <c r="AA21" i="40"/>
  <c r="AA23" i="40" s="1"/>
  <c r="Z21" i="40"/>
  <c r="Y21" i="40"/>
  <c r="X21" i="40"/>
  <c r="W21" i="40"/>
  <c r="V21" i="40"/>
  <c r="U21" i="40"/>
  <c r="U23" i="40" s="1"/>
  <c r="T21" i="40"/>
  <c r="T23" i="40" s="1"/>
  <c r="S21" i="40"/>
  <c r="R21" i="40"/>
  <c r="Q21" i="40"/>
  <c r="Q23" i="40" s="1"/>
  <c r="P21" i="40"/>
  <c r="P23" i="40" s="1"/>
  <c r="O21" i="40"/>
  <c r="O23" i="40" s="1"/>
  <c r="N21" i="40"/>
  <c r="N23" i="40" s="1"/>
  <c r="M21" i="40"/>
  <c r="M23" i="40" s="1"/>
  <c r="L21" i="40"/>
  <c r="K21" i="40"/>
  <c r="J21" i="40"/>
  <c r="I21" i="40"/>
  <c r="H21" i="40"/>
  <c r="G21" i="40"/>
  <c r="R95" i="39"/>
  <c r="F95" i="39"/>
  <c r="EE79" i="39"/>
  <c r="DR79" i="39"/>
  <c r="DE79" i="39"/>
  <c r="CR79" i="39"/>
  <c r="CE79" i="39"/>
  <c r="BR79" i="39"/>
  <c r="BE79" i="39"/>
  <c r="AR79" i="39"/>
  <c r="AE79" i="39"/>
  <c r="R79" i="39"/>
  <c r="DX74" i="39"/>
  <c r="DW74" i="39"/>
  <c r="CP74" i="39"/>
  <c r="CL74" i="39"/>
  <c r="Z74" i="39"/>
  <c r="Y74" i="39"/>
  <c r="L74" i="39"/>
  <c r="DB72" i="39"/>
  <c r="DA72" i="39"/>
  <c r="BU72" i="39"/>
  <c r="BG72" i="39"/>
  <c r="AO72" i="39"/>
  <c r="AD72" i="39"/>
  <c r="Z72" i="39"/>
  <c r="DT71" i="39"/>
  <c r="DS71" i="39"/>
  <c r="DD71" i="39"/>
  <c r="DB71" i="39"/>
  <c r="BV71" i="39"/>
  <c r="BN71" i="39"/>
  <c r="AQ71" i="39"/>
  <c r="AH71" i="39"/>
  <c r="AD71" i="39"/>
  <c r="EE69" i="39"/>
  <c r="DR69" i="39"/>
  <c r="DE69" i="39"/>
  <c r="CR69" i="39"/>
  <c r="CE69" i="39"/>
  <c r="BR69" i="39"/>
  <c r="BE69" i="39"/>
  <c r="AR69" i="39"/>
  <c r="AE69" i="39"/>
  <c r="R69" i="39"/>
  <c r="EE67" i="39"/>
  <c r="DR67" i="39"/>
  <c r="DE67" i="39"/>
  <c r="CR67" i="39"/>
  <c r="CE67" i="39"/>
  <c r="BR67" i="39"/>
  <c r="BE67" i="39"/>
  <c r="AR67" i="39"/>
  <c r="AE67" i="39"/>
  <c r="R67" i="39"/>
  <c r="B62" i="39"/>
  <c r="B61" i="39"/>
  <c r="B60" i="39"/>
  <c r="B59" i="39"/>
  <c r="B58" i="39"/>
  <c r="B57" i="39"/>
  <c r="B56" i="39"/>
  <c r="E53" i="39"/>
  <c r="B52" i="39"/>
  <c r="B51" i="39"/>
  <c r="B50" i="39"/>
  <c r="B48" i="39"/>
  <c r="B53" i="39" s="1"/>
  <c r="B54" i="39" s="1"/>
  <c r="B47" i="39"/>
  <c r="B43" i="39"/>
  <c r="B41" i="39"/>
  <c r="B40" i="39"/>
  <c r="B39" i="39"/>
  <c r="B44" i="39" s="1"/>
  <c r="B38" i="39"/>
  <c r="B18" i="39"/>
  <c r="B19" i="39" s="1"/>
  <c r="EE13" i="39"/>
  <c r="DR13" i="39"/>
  <c r="DE13" i="39"/>
  <c r="CR13" i="39"/>
  <c r="CE13" i="39"/>
  <c r="BR13" i="39"/>
  <c r="BE13" i="39"/>
  <c r="B11" i="39"/>
  <c r="B10" i="39"/>
  <c r="EB7" i="39"/>
  <c r="EB71" i="39" s="1"/>
  <c r="EA7" i="39"/>
  <c r="EA71" i="39" s="1"/>
  <c r="DZ7" i="39"/>
  <c r="DZ71" i="39" s="1"/>
  <c r="DT7" i="39"/>
  <c r="DS7" i="39"/>
  <c r="DN7" i="39"/>
  <c r="DN71" i="39" s="1"/>
  <c r="DJ7" i="39"/>
  <c r="DJ71" i="39" s="1"/>
  <c r="DI7" i="39"/>
  <c r="DI71" i="39" s="1"/>
  <c r="DD7" i="39"/>
  <c r="DC7" i="39"/>
  <c r="DC71" i="39" s="1"/>
  <c r="DB7" i="39"/>
  <c r="DA7" i="39"/>
  <c r="DA71" i="39" s="1"/>
  <c r="CU7" i="39"/>
  <c r="CU71" i="39" s="1"/>
  <c r="CT7" i="39"/>
  <c r="CT71" i="39" s="1"/>
  <c r="CS7" i="39"/>
  <c r="CP7" i="39"/>
  <c r="CP71" i="39" s="1"/>
  <c r="CP72" i="39" s="1"/>
  <c r="CN7" i="39"/>
  <c r="CN71" i="39" s="1"/>
  <c r="CM7" i="39"/>
  <c r="CM71" i="39" s="1"/>
  <c r="CL7" i="39"/>
  <c r="CL71" i="39" s="1"/>
  <c r="CL72" i="39" s="1"/>
  <c r="CK7" i="39"/>
  <c r="CK71" i="39" s="1"/>
  <c r="CK72" i="39" s="1"/>
  <c r="CD7" i="39"/>
  <c r="CD71" i="39" s="1"/>
  <c r="BX7" i="39"/>
  <c r="BX71" i="39" s="1"/>
  <c r="BW7" i="39"/>
  <c r="BW71" i="39" s="1"/>
  <c r="BV7" i="39"/>
  <c r="BU7" i="39"/>
  <c r="BU71" i="39" s="1"/>
  <c r="BN7" i="39"/>
  <c r="BM7" i="39"/>
  <c r="BM71" i="39" s="1"/>
  <c r="BH7" i="39"/>
  <c r="BH71" i="39" s="1"/>
  <c r="BG7" i="39"/>
  <c r="BG71" i="39" s="1"/>
  <c r="BF7" i="39"/>
  <c r="BF71" i="39" s="1"/>
  <c r="AU7" i="39"/>
  <c r="AU71" i="39" s="1"/>
  <c r="AU72" i="39" s="1"/>
  <c r="AQ7" i="39"/>
  <c r="AP7" i="39"/>
  <c r="AP71" i="39" s="1"/>
  <c r="AO7" i="39"/>
  <c r="AO71" i="39" s="1"/>
  <c r="AO74" i="39" s="1"/>
  <c r="AL7" i="39"/>
  <c r="AL71" i="39" s="1"/>
  <c r="AJ7" i="39"/>
  <c r="AJ71" i="39" s="1"/>
  <c r="AH7" i="39"/>
  <c r="AD7" i="39"/>
  <c r="AC7" i="39"/>
  <c r="AC71" i="39" s="1"/>
  <c r="AB7" i="39"/>
  <c r="AB71" i="39" s="1"/>
  <c r="AA7" i="39"/>
  <c r="AA71" i="39" s="1"/>
  <c r="Z7" i="39"/>
  <c r="Z71" i="39" s="1"/>
  <c r="Y7" i="39"/>
  <c r="Y71" i="39" s="1"/>
  <c r="Y72" i="39" s="1"/>
  <c r="V7" i="39"/>
  <c r="V71" i="39" s="1"/>
  <c r="T7" i="39"/>
  <c r="T71" i="39" s="1"/>
  <c r="S7" i="39"/>
  <c r="S71" i="39" s="1"/>
  <c r="M7" i="39"/>
  <c r="M71" i="39" s="1"/>
  <c r="L7" i="39"/>
  <c r="L71" i="39" s="1"/>
  <c r="L72" i="39" s="1"/>
  <c r="K7" i="39"/>
  <c r="K71" i="39" s="1"/>
  <c r="J7" i="39"/>
  <c r="J71" i="39" s="1"/>
  <c r="I7" i="39"/>
  <c r="I71" i="39" s="1"/>
  <c r="F7" i="39"/>
  <c r="ED6" i="39"/>
  <c r="EC6" i="39"/>
  <c r="EB6" i="39"/>
  <c r="EA6" i="39"/>
  <c r="DZ6" i="39"/>
  <c r="DY6" i="39"/>
  <c r="DY7" i="39" s="1"/>
  <c r="DY71" i="39" s="1"/>
  <c r="DX6" i="39"/>
  <c r="DX7" i="39" s="1"/>
  <c r="DX71" i="39" s="1"/>
  <c r="DX72" i="39" s="1"/>
  <c r="DW6" i="39"/>
  <c r="DW7" i="39" s="1"/>
  <c r="DW71" i="39" s="1"/>
  <c r="DW72" i="39" s="1"/>
  <c r="DV6" i="39"/>
  <c r="DV7" i="39" s="1"/>
  <c r="DV71" i="39" s="1"/>
  <c r="DU6" i="39"/>
  <c r="DT6" i="39"/>
  <c r="DS6" i="39"/>
  <c r="DP6" i="39"/>
  <c r="DN6" i="39"/>
  <c r="DM6" i="39"/>
  <c r="DM7" i="39" s="1"/>
  <c r="DM71" i="39" s="1"/>
  <c r="DL6" i="39"/>
  <c r="DK6" i="39"/>
  <c r="DJ6" i="39"/>
  <c r="DI6" i="39"/>
  <c r="DH6" i="39"/>
  <c r="DG6" i="39"/>
  <c r="DF6" i="39"/>
  <c r="DD6" i="39"/>
  <c r="DC6" i="39"/>
  <c r="DB6" i="39"/>
  <c r="DA6" i="39"/>
  <c r="CY6" i="39"/>
  <c r="CW6" i="39"/>
  <c r="CV6" i="39"/>
  <c r="CU6" i="39"/>
  <c r="CT6" i="39"/>
  <c r="CS6" i="39"/>
  <c r="CQ6" i="39"/>
  <c r="CP6" i="39"/>
  <c r="CO6" i="39"/>
  <c r="CO7" i="39" s="1"/>
  <c r="CO71" i="39" s="1"/>
  <c r="CN6" i="39"/>
  <c r="CM6" i="39"/>
  <c r="CL6" i="39"/>
  <c r="CK6" i="39"/>
  <c r="CJ6" i="39"/>
  <c r="CH6" i="39"/>
  <c r="CF6" i="39"/>
  <c r="CE6" i="39"/>
  <c r="CD6" i="39"/>
  <c r="CC6" i="39"/>
  <c r="CC7" i="39" s="1"/>
  <c r="CC71" i="39" s="1"/>
  <c r="CB6" i="39"/>
  <c r="CB7" i="39" s="1"/>
  <c r="CB71" i="39" s="1"/>
  <c r="CA6" i="39"/>
  <c r="BZ6" i="39"/>
  <c r="BY6" i="39"/>
  <c r="BX6" i="39"/>
  <c r="BW6" i="39"/>
  <c r="BV6" i="39"/>
  <c r="BU6" i="39"/>
  <c r="BT6" i="39"/>
  <c r="BS6" i="39"/>
  <c r="BP6" i="39"/>
  <c r="BO6" i="39"/>
  <c r="BN6" i="39"/>
  <c r="BM6" i="39"/>
  <c r="BL6" i="39"/>
  <c r="BK6" i="39"/>
  <c r="BJ6" i="39"/>
  <c r="BI6" i="39"/>
  <c r="BH6" i="39"/>
  <c r="BG6" i="39"/>
  <c r="BF6" i="39"/>
  <c r="BD6" i="39"/>
  <c r="BC6" i="39"/>
  <c r="BC7" i="39" s="1"/>
  <c r="BC71" i="39" s="1"/>
  <c r="BC72" i="39" s="1"/>
  <c r="BB6" i="39"/>
  <c r="BA6" i="39"/>
  <c r="AY6" i="39"/>
  <c r="AW6" i="39"/>
  <c r="AV6" i="39"/>
  <c r="AU6" i="39"/>
  <c r="AT6" i="39"/>
  <c r="AT7" i="39" s="1"/>
  <c r="AT71" i="39" s="1"/>
  <c r="AS6" i="39"/>
  <c r="AQ6" i="39"/>
  <c r="AP6" i="39"/>
  <c r="AO6" i="39"/>
  <c r="AN6" i="39"/>
  <c r="AM6" i="39"/>
  <c r="AL6" i="39"/>
  <c r="AK6" i="39"/>
  <c r="AJ6" i="39"/>
  <c r="AI6" i="39"/>
  <c r="AH6" i="39"/>
  <c r="AG6" i="39"/>
  <c r="AG7" i="39" s="1"/>
  <c r="AG71" i="39" s="1"/>
  <c r="AF6" i="39"/>
  <c r="AE6" i="39"/>
  <c r="AD6" i="39"/>
  <c r="AC6" i="39"/>
  <c r="AB6" i="39"/>
  <c r="AA6" i="39"/>
  <c r="Z6" i="39"/>
  <c r="Y6" i="39"/>
  <c r="X6" i="39"/>
  <c r="W6" i="39"/>
  <c r="W7" i="39" s="1"/>
  <c r="W71" i="39" s="1"/>
  <c r="V6" i="39"/>
  <c r="U6" i="39"/>
  <c r="T6" i="39"/>
  <c r="S6" i="39"/>
  <c r="P6" i="39"/>
  <c r="O6" i="39"/>
  <c r="O7" i="39" s="1"/>
  <c r="O71" i="39" s="1"/>
  <c r="N6" i="39"/>
  <c r="M6" i="39"/>
  <c r="L6" i="39"/>
  <c r="K6" i="39"/>
  <c r="J6" i="39"/>
  <c r="I6" i="39"/>
  <c r="H6" i="39"/>
  <c r="G6" i="39"/>
  <c r="F6" i="39"/>
  <c r="AE4" i="39"/>
  <c r="S4" i="39"/>
  <c r="AF4" i="39" s="1"/>
  <c r="AS4" i="39" s="1"/>
  <c r="BF4" i="39" s="1"/>
  <c r="BS4" i="39" s="1"/>
  <c r="CF4" i="39" s="1"/>
  <c r="CS4" i="39" s="1"/>
  <c r="DF4" i="39" s="1"/>
  <c r="DS4" i="39" s="1"/>
  <c r="G4" i="39"/>
  <c r="F3" i="39"/>
  <c r="E15" i="38" a="1"/>
  <c r="E15" i="38" s="1"/>
  <c r="I10" i="38"/>
  <c r="I9" i="38"/>
  <c r="I6" i="38"/>
  <c r="I7" i="38" s="1"/>
  <c r="G15" i="38" s="1" a="1"/>
  <c r="G15" i="38" s="1"/>
  <c r="I5" i="38"/>
  <c r="F15" i="37" a="1"/>
  <c r="F15" i="37" s="1"/>
  <c r="E15" i="37" a="1"/>
  <c r="E15" i="37" s="1"/>
  <c r="C15" i="37" a="1"/>
  <c r="C15" i="37" s="1"/>
  <c r="I7" i="37"/>
  <c r="I6" i="37"/>
  <c r="I5" i="37"/>
  <c r="I6" i="36"/>
  <c r="I5" i="36"/>
  <c r="DU23" i="35"/>
  <c r="DT23" i="35"/>
  <c r="DS23" i="35"/>
  <c r="DR23" i="35"/>
  <c r="DP23" i="35"/>
  <c r="DO23" i="35"/>
  <c r="DH23" i="35"/>
  <c r="DG23" i="35"/>
  <c r="DF23" i="35"/>
  <c r="DD23" i="35"/>
  <c r="DC23" i="35"/>
  <c r="DB23" i="35"/>
  <c r="CY23" i="35"/>
  <c r="CX23" i="35"/>
  <c r="CS23" i="35"/>
  <c r="CR23" i="35"/>
  <c r="CQ23" i="35"/>
  <c r="CP23" i="35"/>
  <c r="CN23" i="35"/>
  <c r="CM23" i="35"/>
  <c r="CL23" i="35"/>
  <c r="CA23" i="35"/>
  <c r="BZ23" i="35"/>
  <c r="BX23" i="35"/>
  <c r="BW23" i="35"/>
  <c r="BV23" i="35"/>
  <c r="BT23" i="35"/>
  <c r="BS23" i="35"/>
  <c r="BR23" i="35"/>
  <c r="BQ23" i="35"/>
  <c r="BJ23" i="35"/>
  <c r="BH23" i="35"/>
  <c r="BG23" i="35"/>
  <c r="BF23" i="35"/>
  <c r="BA23" i="35"/>
  <c r="AV23" i="35"/>
  <c r="AU23" i="35"/>
  <c r="AT23" i="35"/>
  <c r="AR23" i="35"/>
  <c r="AQ23" i="35"/>
  <c r="AP23" i="35"/>
  <c r="AL23" i="35"/>
  <c r="AK23" i="35"/>
  <c r="AE23" i="35"/>
  <c r="AD23" i="35"/>
  <c r="AB23" i="35"/>
  <c r="AA23" i="35"/>
  <c r="Z23" i="35"/>
  <c r="V23" i="35"/>
  <c r="U23" i="35"/>
  <c r="P23" i="35"/>
  <c r="O23" i="35"/>
  <c r="N23" i="35"/>
  <c r="L23" i="35"/>
  <c r="K23" i="35"/>
  <c r="J23" i="35"/>
  <c r="I23" i="35"/>
  <c r="DW21" i="35"/>
  <c r="DW23" i="35" s="1"/>
  <c r="DV21" i="35"/>
  <c r="DV23" i="35" s="1"/>
  <c r="DU21" i="35"/>
  <c r="DT21" i="35"/>
  <c r="DS21" i="35"/>
  <c r="DR21" i="35"/>
  <c r="DQ21" i="35"/>
  <c r="DQ23" i="35" s="1"/>
  <c r="DP21" i="35"/>
  <c r="DO21" i="35"/>
  <c r="DN21" i="35"/>
  <c r="DN23" i="35" s="1"/>
  <c r="DM21" i="35"/>
  <c r="DM23" i="35" s="1"/>
  <c r="DL21" i="35"/>
  <c r="DL23" i="35" s="1"/>
  <c r="DK21" i="35"/>
  <c r="DK23" i="35" s="1"/>
  <c r="DJ21" i="35"/>
  <c r="DI21" i="35"/>
  <c r="DI23" i="35" s="1"/>
  <c r="DH21" i="35"/>
  <c r="DG21" i="35"/>
  <c r="DF21" i="35"/>
  <c r="DE21" i="35"/>
  <c r="DE23" i="35" s="1"/>
  <c r="DD21" i="35"/>
  <c r="DC21" i="35"/>
  <c r="DB21" i="35"/>
  <c r="DA21" i="35"/>
  <c r="DA23" i="35" s="1"/>
  <c r="CZ21" i="35"/>
  <c r="CZ23" i="35" s="1"/>
  <c r="CY21" i="35"/>
  <c r="CX21" i="35"/>
  <c r="CW21" i="35"/>
  <c r="CW23" i="35" s="1"/>
  <c r="CV21" i="35"/>
  <c r="CV23" i="35" s="1"/>
  <c r="CU21" i="35"/>
  <c r="CU23" i="35" s="1"/>
  <c r="CT21" i="35"/>
  <c r="CT23" i="35" s="1"/>
  <c r="CS21" i="35"/>
  <c r="CR21" i="35"/>
  <c r="CQ21" i="35"/>
  <c r="CP21" i="35"/>
  <c r="CO21" i="35"/>
  <c r="CO23" i="35" s="1"/>
  <c r="CN21" i="35"/>
  <c r="CM21" i="35"/>
  <c r="CL21" i="35"/>
  <c r="CK21" i="35"/>
  <c r="CK23" i="35" s="1"/>
  <c r="CJ21" i="35"/>
  <c r="CJ23" i="35" s="1"/>
  <c r="CI21" i="35"/>
  <c r="CI23" i="35" s="1"/>
  <c r="CH21" i="35"/>
  <c r="CH23" i="35" s="1"/>
  <c r="CG21" i="35"/>
  <c r="CG23" i="35" s="1"/>
  <c r="CF21" i="35"/>
  <c r="CF23" i="35" s="1"/>
  <c r="CE21" i="35"/>
  <c r="CE23" i="35" s="1"/>
  <c r="CD21" i="35"/>
  <c r="CD23" i="35" s="1"/>
  <c r="CC21" i="35"/>
  <c r="CC23" i="35" s="1"/>
  <c r="CB21" i="35"/>
  <c r="CB23" i="35" s="1"/>
  <c r="CA21" i="35"/>
  <c r="BZ21" i="35"/>
  <c r="BY21" i="35"/>
  <c r="BY23" i="35" s="1"/>
  <c r="BX21" i="35"/>
  <c r="BW21" i="35"/>
  <c r="BV21" i="35"/>
  <c r="BU21" i="35"/>
  <c r="BU23" i="35" s="1"/>
  <c r="BT21" i="35"/>
  <c r="BS21" i="35"/>
  <c r="BR21" i="35"/>
  <c r="BQ21" i="35"/>
  <c r="BP21" i="35"/>
  <c r="BP23" i="35" s="1"/>
  <c r="BO21" i="35"/>
  <c r="BO23" i="35" s="1"/>
  <c r="BN21" i="35"/>
  <c r="BN23" i="35" s="1"/>
  <c r="BM21" i="35"/>
  <c r="BL21" i="35"/>
  <c r="BL23" i="35" s="1"/>
  <c r="BK21" i="35"/>
  <c r="BK23" i="35" s="1"/>
  <c r="BJ21" i="35"/>
  <c r="BI21" i="35"/>
  <c r="BI23" i="35" s="1"/>
  <c r="BH21" i="35"/>
  <c r="BG21" i="35"/>
  <c r="BF21" i="35"/>
  <c r="BE21" i="35"/>
  <c r="BE23" i="35" s="1"/>
  <c r="BD21" i="35"/>
  <c r="BD23" i="35" s="1"/>
  <c r="BC21" i="35"/>
  <c r="BB21" i="35"/>
  <c r="BB23" i="35" s="1"/>
  <c r="BA21" i="35"/>
  <c r="AZ21" i="35"/>
  <c r="AZ23" i="35" s="1"/>
  <c r="AY21" i="35"/>
  <c r="AY23" i="35" s="1"/>
  <c r="AX21" i="35"/>
  <c r="AW21" i="35"/>
  <c r="AX6" i="34" s="1"/>
  <c r="AV21" i="35"/>
  <c r="AU21" i="35"/>
  <c r="AT21" i="35"/>
  <c r="AS21" i="35"/>
  <c r="AS23" i="35" s="1"/>
  <c r="AR21" i="35"/>
  <c r="AQ21" i="35"/>
  <c r="AP21" i="35"/>
  <c r="AO21" i="35"/>
  <c r="AN21" i="35"/>
  <c r="AN23" i="35" s="1"/>
  <c r="AM21" i="35"/>
  <c r="AM23" i="35" s="1"/>
  <c r="AL21" i="35"/>
  <c r="AK21" i="35"/>
  <c r="AJ21" i="35"/>
  <c r="AJ23" i="35" s="1"/>
  <c r="AI21" i="35"/>
  <c r="AI23" i="35" s="1"/>
  <c r="AH21" i="35"/>
  <c r="AG21" i="35"/>
  <c r="AF21" i="35"/>
  <c r="AF23" i="35" s="1"/>
  <c r="AE21" i="35"/>
  <c r="AD21" i="35"/>
  <c r="AC21" i="35"/>
  <c r="AC23" i="35" s="1"/>
  <c r="AB21" i="35"/>
  <c r="AA21" i="35"/>
  <c r="Z21" i="35"/>
  <c r="Y21" i="35"/>
  <c r="X21" i="35"/>
  <c r="X23" i="35" s="1"/>
  <c r="W21" i="35"/>
  <c r="W23" i="35" s="1"/>
  <c r="V21" i="35"/>
  <c r="U21" i="35"/>
  <c r="T21" i="35"/>
  <c r="T23" i="35" s="1"/>
  <c r="S21" i="35"/>
  <c r="S23" i="35" s="1"/>
  <c r="R21" i="35"/>
  <c r="R23" i="35" s="1"/>
  <c r="Q21" i="35"/>
  <c r="Q23" i="35" s="1"/>
  <c r="P21" i="35"/>
  <c r="O21" i="35"/>
  <c r="N21" i="35"/>
  <c r="M21" i="35"/>
  <c r="M23" i="35" s="1"/>
  <c r="L21" i="35"/>
  <c r="K21" i="35"/>
  <c r="J21" i="35"/>
  <c r="I21" i="35"/>
  <c r="H21" i="35"/>
  <c r="H23" i="35" s="1"/>
  <c r="G21" i="35"/>
  <c r="R95" i="34"/>
  <c r="F95" i="34"/>
  <c r="EE79" i="34"/>
  <c r="DR79" i="34"/>
  <c r="DE79" i="34"/>
  <c r="CR79" i="34"/>
  <c r="CE79" i="34"/>
  <c r="BR79" i="34"/>
  <c r="BE79" i="34"/>
  <c r="AR79" i="34"/>
  <c r="AE79" i="34"/>
  <c r="R79" i="34"/>
  <c r="DI74" i="34"/>
  <c r="DG74" i="34"/>
  <c r="CQ74" i="34"/>
  <c r="I74" i="34"/>
  <c r="EB72" i="34"/>
  <c r="DU72" i="34"/>
  <c r="CP72" i="34"/>
  <c r="CN72" i="34"/>
  <c r="CC72" i="34"/>
  <c r="AW72" i="34"/>
  <c r="DX71" i="34"/>
  <c r="DK71" i="34"/>
  <c r="CC71" i="34"/>
  <c r="BM71" i="34"/>
  <c r="BH71" i="34"/>
  <c r="AW71" i="34"/>
  <c r="AF71" i="34"/>
  <c r="Z71" i="34"/>
  <c r="Q71" i="34"/>
  <c r="J71" i="34"/>
  <c r="I71" i="34"/>
  <c r="I72" i="34" s="1"/>
  <c r="EE69" i="34"/>
  <c r="DR69" i="34"/>
  <c r="DE69" i="34"/>
  <c r="CR69" i="34"/>
  <c r="CE69" i="34"/>
  <c r="BR69" i="34"/>
  <c r="BE69" i="34"/>
  <c r="AR69" i="34"/>
  <c r="AE69" i="34"/>
  <c r="R69" i="34"/>
  <c r="EE67" i="34"/>
  <c r="DR67" i="34"/>
  <c r="DE67" i="34"/>
  <c r="CR67" i="34"/>
  <c r="CE67" i="34"/>
  <c r="BR67" i="34"/>
  <c r="BE67" i="34"/>
  <c r="AR67" i="34"/>
  <c r="AE67" i="34"/>
  <c r="R67" i="34"/>
  <c r="B62" i="34"/>
  <c r="B61" i="34"/>
  <c r="B60" i="34"/>
  <c r="B59" i="34"/>
  <c r="B58" i="34"/>
  <c r="B57" i="34"/>
  <c r="B56" i="34"/>
  <c r="E53" i="34"/>
  <c r="B53" i="34"/>
  <c r="B52" i="34"/>
  <c r="B51" i="34"/>
  <c r="F50" i="34"/>
  <c r="B50" i="34"/>
  <c r="B49" i="34"/>
  <c r="B48" i="34"/>
  <c r="B47" i="34"/>
  <c r="B54" i="34" s="1"/>
  <c r="G45" i="34"/>
  <c r="B45" i="34"/>
  <c r="H43" i="34"/>
  <c r="G43" i="34"/>
  <c r="B43" i="34"/>
  <c r="B42" i="34"/>
  <c r="B41" i="34"/>
  <c r="B39" i="34"/>
  <c r="B44" i="34" s="1"/>
  <c r="F38" i="34"/>
  <c r="B38" i="34"/>
  <c r="H33" i="34"/>
  <c r="F30" i="34"/>
  <c r="H29" i="34"/>
  <c r="F27" i="34"/>
  <c r="H25" i="34"/>
  <c r="F24" i="34"/>
  <c r="H23" i="34"/>
  <c r="H20" i="34"/>
  <c r="F19" i="34"/>
  <c r="B19" i="34"/>
  <c r="B18" i="34"/>
  <c r="H15" i="34"/>
  <c r="G15" i="34"/>
  <c r="H14" i="34"/>
  <c r="EE13" i="34"/>
  <c r="DR13" i="34"/>
  <c r="DE13" i="34"/>
  <c r="CR13" i="34"/>
  <c r="CE13" i="34"/>
  <c r="BR13" i="34"/>
  <c r="BE13" i="34"/>
  <c r="H12" i="34"/>
  <c r="B11" i="34"/>
  <c r="F10" i="34"/>
  <c r="B10" i="34"/>
  <c r="G9" i="34"/>
  <c r="F9" i="34"/>
  <c r="EB7" i="34"/>
  <c r="EB71" i="34" s="1"/>
  <c r="EA7" i="34"/>
  <c r="EA71" i="34" s="1"/>
  <c r="DZ7" i="34"/>
  <c r="DZ71" i="34" s="1"/>
  <c r="DY7" i="34"/>
  <c r="DY71" i="34" s="1"/>
  <c r="DQ7" i="34"/>
  <c r="DQ71" i="34" s="1"/>
  <c r="DK7" i="34"/>
  <c r="DJ7" i="34"/>
  <c r="DJ71" i="34" s="1"/>
  <c r="DI7" i="34"/>
  <c r="DI71" i="34" s="1"/>
  <c r="DI72" i="34" s="1"/>
  <c r="DF7" i="34"/>
  <c r="DF71" i="34" s="1"/>
  <c r="DC7" i="34"/>
  <c r="DC71" i="34" s="1"/>
  <c r="DA7" i="34"/>
  <c r="DA71" i="34" s="1"/>
  <c r="DA72" i="34" s="1"/>
  <c r="CZ7" i="34"/>
  <c r="CZ71" i="34" s="1"/>
  <c r="CV7" i="34"/>
  <c r="CV71" i="34" s="1"/>
  <c r="CU7" i="34"/>
  <c r="CU71" i="34" s="1"/>
  <c r="CT7" i="34"/>
  <c r="CS7" i="34"/>
  <c r="CS71" i="34" s="1"/>
  <c r="CO7" i="34"/>
  <c r="CO71" i="34" s="1"/>
  <c r="CN7" i="34"/>
  <c r="CN71" i="34" s="1"/>
  <c r="CL7" i="34"/>
  <c r="CL71" i="34" s="1"/>
  <c r="CK7" i="34"/>
  <c r="CK71" i="34" s="1"/>
  <c r="CJ7" i="34"/>
  <c r="CJ71" i="34" s="1"/>
  <c r="CD7" i="34"/>
  <c r="CD71" i="34" s="1"/>
  <c r="CC7" i="34"/>
  <c r="BZ7" i="34"/>
  <c r="BZ71" i="34" s="1"/>
  <c r="BY7" i="34"/>
  <c r="BY71" i="34" s="1"/>
  <c r="BX7" i="34"/>
  <c r="BX71" i="34" s="1"/>
  <c r="BU7" i="34"/>
  <c r="BU71" i="34" s="1"/>
  <c r="BT7" i="34"/>
  <c r="BT71" i="34" s="1"/>
  <c r="BQ7" i="34"/>
  <c r="BQ71" i="34" s="1"/>
  <c r="BN7" i="34"/>
  <c r="BN71" i="34" s="1"/>
  <c r="BN72" i="34" s="1"/>
  <c r="BM7" i="34"/>
  <c r="BG7" i="34"/>
  <c r="BG71" i="34" s="1"/>
  <c r="BF7" i="34"/>
  <c r="AX7" i="34"/>
  <c r="AX71" i="34" s="1"/>
  <c r="AW7" i="34"/>
  <c r="AN7" i="34"/>
  <c r="AN71" i="34" s="1"/>
  <c r="AN72" i="34" s="1"/>
  <c r="AK7" i="34"/>
  <c r="AK71" i="34" s="1"/>
  <c r="AJ7" i="34"/>
  <c r="AJ71" i="34" s="1"/>
  <c r="AI7" i="34"/>
  <c r="AI71" i="34" s="1"/>
  <c r="AB7" i="34"/>
  <c r="AB71" i="34" s="1"/>
  <c r="Z7" i="34"/>
  <c r="Y7" i="34"/>
  <c r="Y71" i="34" s="1"/>
  <c r="T7" i="34"/>
  <c r="T71" i="34" s="1"/>
  <c r="S7" i="34"/>
  <c r="Q7" i="34"/>
  <c r="N7" i="34"/>
  <c r="N71" i="34" s="1"/>
  <c r="M7" i="34"/>
  <c r="M71" i="34" s="1"/>
  <c r="L7" i="34"/>
  <c r="L71" i="34" s="1"/>
  <c r="K7" i="34"/>
  <c r="K71" i="34" s="1"/>
  <c r="I7" i="34"/>
  <c r="H7" i="34"/>
  <c r="H71" i="34" s="1"/>
  <c r="ED6" i="34"/>
  <c r="EC6" i="34"/>
  <c r="EB6" i="34"/>
  <c r="EA6" i="34"/>
  <c r="DZ6" i="34"/>
  <c r="DY6" i="34"/>
  <c r="DX6" i="34"/>
  <c r="DX7" i="34" s="1"/>
  <c r="DW6" i="34"/>
  <c r="DV6" i="34"/>
  <c r="DU6" i="34"/>
  <c r="DU7" i="34" s="1"/>
  <c r="DU71" i="34" s="1"/>
  <c r="DT6" i="34"/>
  <c r="DS6" i="34"/>
  <c r="DQ6" i="34"/>
  <c r="DO6" i="34"/>
  <c r="DO7" i="34" s="1"/>
  <c r="DO71" i="34" s="1"/>
  <c r="DN6" i="34"/>
  <c r="DN7" i="34" s="1"/>
  <c r="DN71" i="34" s="1"/>
  <c r="DM6" i="34"/>
  <c r="DM7" i="34" s="1"/>
  <c r="DM71" i="34" s="1"/>
  <c r="DL6" i="34"/>
  <c r="DK6" i="34"/>
  <c r="DJ6" i="34"/>
  <c r="DI6" i="34"/>
  <c r="DH6" i="34"/>
  <c r="DH7" i="34" s="1"/>
  <c r="DH71" i="34" s="1"/>
  <c r="DH72" i="34" s="1"/>
  <c r="DG6" i="34"/>
  <c r="DG7" i="34" s="1"/>
  <c r="DG71" i="34" s="1"/>
  <c r="DG72" i="34" s="1"/>
  <c r="DF6" i="34"/>
  <c r="DD6" i="34"/>
  <c r="DC6" i="34"/>
  <c r="DB6" i="34"/>
  <c r="DA6" i="34"/>
  <c r="CZ6" i="34"/>
  <c r="CY6" i="34"/>
  <c r="CX6" i="34"/>
  <c r="CW6" i="34"/>
  <c r="CV6" i="34"/>
  <c r="CU6" i="34"/>
  <c r="CT6" i="34"/>
  <c r="CS6" i="34"/>
  <c r="CQ6" i="34"/>
  <c r="CQ7" i="34" s="1"/>
  <c r="CQ71" i="34" s="1"/>
  <c r="CQ72" i="34" s="1"/>
  <c r="CP6" i="34"/>
  <c r="CP7" i="34" s="1"/>
  <c r="CP71" i="34" s="1"/>
  <c r="CO6" i="34"/>
  <c r="CN6" i="34"/>
  <c r="CM6" i="34"/>
  <c r="CM7" i="34" s="1"/>
  <c r="CM71" i="34" s="1"/>
  <c r="CL6" i="34"/>
  <c r="CK6" i="34"/>
  <c r="CJ6" i="34"/>
  <c r="CI6" i="34"/>
  <c r="CH6" i="34"/>
  <c r="CG6" i="34"/>
  <c r="CF6" i="34"/>
  <c r="CD6" i="34"/>
  <c r="CC6" i="34"/>
  <c r="CB6" i="34"/>
  <c r="CA6" i="34"/>
  <c r="CA7" i="34" s="1"/>
  <c r="CA71" i="34" s="1"/>
  <c r="CA72" i="34" s="1"/>
  <c r="BZ6" i="34"/>
  <c r="BY6" i="34"/>
  <c r="BX6" i="34"/>
  <c r="BW6" i="34"/>
  <c r="BV6" i="34"/>
  <c r="BV7" i="34" s="1"/>
  <c r="BV71" i="34" s="1"/>
  <c r="BU6" i="34"/>
  <c r="BT6" i="34"/>
  <c r="BS6" i="34"/>
  <c r="BQ6" i="34"/>
  <c r="BP6" i="34"/>
  <c r="BP7" i="34" s="1"/>
  <c r="BP71" i="34" s="1"/>
  <c r="BN6" i="34"/>
  <c r="BM6" i="34"/>
  <c r="BL6" i="34"/>
  <c r="BK6" i="34"/>
  <c r="BJ6" i="34"/>
  <c r="BI6" i="34"/>
  <c r="BI7" i="34" s="1"/>
  <c r="BI71" i="34" s="1"/>
  <c r="BH6" i="34"/>
  <c r="BH7" i="34" s="1"/>
  <c r="BG6" i="34"/>
  <c r="BF6" i="34"/>
  <c r="BC6" i="34"/>
  <c r="BB6" i="34"/>
  <c r="BA6" i="34"/>
  <c r="AZ6" i="34"/>
  <c r="AW6" i="34"/>
  <c r="AV6" i="34"/>
  <c r="AU6" i="34"/>
  <c r="AT6" i="34"/>
  <c r="AS6" i="34"/>
  <c r="AQ6" i="34"/>
  <c r="AP6" i="34"/>
  <c r="AP7" i="34" s="1"/>
  <c r="AP71" i="34" s="1"/>
  <c r="AN6" i="34"/>
  <c r="AM6" i="34"/>
  <c r="AM7" i="34" s="1"/>
  <c r="AM71" i="34" s="1"/>
  <c r="AL6" i="34"/>
  <c r="AL7" i="34" s="1"/>
  <c r="AL71" i="34" s="1"/>
  <c r="AK6" i="34"/>
  <c r="AJ6" i="34"/>
  <c r="AI6" i="34"/>
  <c r="AF6" i="34"/>
  <c r="AF7" i="34" s="1"/>
  <c r="AD6" i="34"/>
  <c r="AC6" i="34"/>
  <c r="AB6" i="34"/>
  <c r="AA6" i="34"/>
  <c r="AA7" i="34" s="1"/>
  <c r="AA71" i="34" s="1"/>
  <c r="Z6" i="34"/>
  <c r="Y6" i="34"/>
  <c r="W6" i="34"/>
  <c r="V6" i="34"/>
  <c r="V7" i="34" s="1"/>
  <c r="V71" i="34" s="1"/>
  <c r="V72" i="34" s="1"/>
  <c r="U6" i="34"/>
  <c r="U7" i="34" s="1"/>
  <c r="U71" i="34" s="1"/>
  <c r="T6" i="34"/>
  <c r="S6" i="34"/>
  <c r="Q6" i="34"/>
  <c r="P6" i="34"/>
  <c r="O6" i="34"/>
  <c r="N6" i="34"/>
  <c r="M6" i="34"/>
  <c r="L6" i="34"/>
  <c r="K6" i="34"/>
  <c r="J6" i="34"/>
  <c r="J7" i="34" s="1"/>
  <c r="I6" i="34"/>
  <c r="H6" i="34"/>
  <c r="G6" i="34"/>
  <c r="F6" i="34"/>
  <c r="CS4" i="34"/>
  <c r="DF4" i="34" s="1"/>
  <c r="DS4" i="34" s="1"/>
  <c r="BS4" i="34"/>
  <c r="CF4" i="34" s="1"/>
  <c r="BE4" i="34"/>
  <c r="AR4" i="34"/>
  <c r="AF3" i="34" s="1"/>
  <c r="AG4" i="34"/>
  <c r="AT4" i="34" s="1"/>
  <c r="BG4" i="34" s="1"/>
  <c r="BT4" i="34" s="1"/>
  <c r="CG4" i="34" s="1"/>
  <c r="CT4" i="34" s="1"/>
  <c r="DG4" i="34" s="1"/>
  <c r="DT4" i="34" s="1"/>
  <c r="AF4" i="34"/>
  <c r="AS4" i="34" s="1"/>
  <c r="BF4" i="34" s="1"/>
  <c r="AE4" i="34"/>
  <c r="S3" i="34" s="1"/>
  <c r="S4" i="34"/>
  <c r="H4" i="34"/>
  <c r="G4" i="34"/>
  <c r="T4" i="34" s="1"/>
  <c r="I3" i="34"/>
  <c r="F3" i="34"/>
  <c r="G3" i="34" s="1"/>
  <c r="H3" i="34" s="1"/>
  <c r="H2" i="34" s="1"/>
  <c r="G2" i="34"/>
  <c r="F2" i="34"/>
  <c r="F31" i="34" s="1"/>
  <c r="Z15" i="33" a="1"/>
  <c r="Z15" i="33"/>
  <c r="J15" i="33" a="1"/>
  <c r="J15" i="33" s="1"/>
  <c r="I15" i="33" a="1"/>
  <c r="I15" i="33" s="1"/>
  <c r="F15" i="33" a="1"/>
  <c r="F15" i="33" s="1"/>
  <c r="E15" i="33" a="1"/>
  <c r="E15" i="33"/>
  <c r="D15" i="33" a="1"/>
  <c r="D15" i="33" s="1"/>
  <c r="B15" i="33" a="1"/>
  <c r="B15" i="33"/>
  <c r="I10" i="33"/>
  <c r="I9" i="33"/>
  <c r="I7" i="33"/>
  <c r="H15" i="33" s="1" a="1"/>
  <c r="H15" i="33" s="1"/>
  <c r="I6" i="33"/>
  <c r="I5" i="33"/>
  <c r="K15" i="32" a="1"/>
  <c r="K15" i="32" s="1"/>
  <c r="I8" i="32"/>
  <c r="I6" i="32"/>
  <c r="I7" i="32" s="1"/>
  <c r="I5" i="32"/>
  <c r="I7" i="31"/>
  <c r="I6" i="31"/>
  <c r="I5" i="31"/>
  <c r="DW23" i="30"/>
  <c r="DV23" i="30"/>
  <c r="DU23" i="30"/>
  <c r="DP23" i="30"/>
  <c r="DL23" i="30"/>
  <c r="DJ23" i="30"/>
  <c r="DI23" i="30"/>
  <c r="DG23" i="30"/>
  <c r="DF23" i="30"/>
  <c r="DE23" i="30"/>
  <c r="DD23" i="30"/>
  <c r="CZ23" i="30"/>
  <c r="CV23" i="30"/>
  <c r="CU23" i="30"/>
  <c r="CT23" i="30"/>
  <c r="CS23" i="30"/>
  <c r="CQ23" i="30"/>
  <c r="CP23" i="30"/>
  <c r="CO23" i="30"/>
  <c r="CJ23" i="30"/>
  <c r="CE23" i="30"/>
  <c r="CD23" i="30"/>
  <c r="CC23" i="30"/>
  <c r="CA23" i="30"/>
  <c r="BZ23" i="30"/>
  <c r="BY23" i="30"/>
  <c r="BX23" i="30"/>
  <c r="BW23" i="30"/>
  <c r="BT23" i="30"/>
  <c r="BO23" i="30"/>
  <c r="BN23" i="30"/>
  <c r="BM23" i="30"/>
  <c r="BK23" i="30"/>
  <c r="BJ23" i="30"/>
  <c r="BI23" i="30"/>
  <c r="BD23" i="30"/>
  <c r="AZ23" i="30"/>
  <c r="AY23" i="30"/>
  <c r="AX23" i="30"/>
  <c r="AW23" i="30"/>
  <c r="AU23" i="30"/>
  <c r="AT23" i="30"/>
  <c r="AS23" i="30"/>
  <c r="AN23" i="30"/>
  <c r="AI23" i="30"/>
  <c r="AH23" i="30"/>
  <c r="AG23" i="30"/>
  <c r="AE23" i="30"/>
  <c r="AD23" i="30"/>
  <c r="AC23" i="30"/>
  <c r="AA23" i="30"/>
  <c r="X23" i="30"/>
  <c r="T23" i="30"/>
  <c r="S23" i="30"/>
  <c r="R23" i="30"/>
  <c r="Q23" i="30"/>
  <c r="O23" i="30"/>
  <c r="N23" i="30"/>
  <c r="M23" i="30"/>
  <c r="H23" i="30"/>
  <c r="DW21" i="30"/>
  <c r="DV21" i="30"/>
  <c r="DU21" i="30"/>
  <c r="DT21" i="30"/>
  <c r="EA6" i="29" s="1"/>
  <c r="DS21" i="30"/>
  <c r="DS23" i="30" s="1"/>
  <c r="DR21" i="30"/>
  <c r="DR23" i="30" s="1"/>
  <c r="DQ21" i="30"/>
  <c r="DQ23" i="30" s="1"/>
  <c r="DP21" i="30"/>
  <c r="DO21" i="30"/>
  <c r="DO23" i="30" s="1"/>
  <c r="DN21" i="30"/>
  <c r="DN23" i="30" s="1"/>
  <c r="DM21" i="30"/>
  <c r="DM23" i="30" s="1"/>
  <c r="DL21" i="30"/>
  <c r="DK21" i="30"/>
  <c r="DK23" i="30" s="1"/>
  <c r="DJ21" i="30"/>
  <c r="DI21" i="30"/>
  <c r="DH21" i="30"/>
  <c r="DH23" i="30" s="1"/>
  <c r="DG21" i="30"/>
  <c r="DF21" i="30"/>
  <c r="DE21" i="30"/>
  <c r="DD21" i="30"/>
  <c r="DC21" i="30"/>
  <c r="DC23" i="30" s="1"/>
  <c r="DB21" i="30"/>
  <c r="DB23" i="30" s="1"/>
  <c r="DA21" i="30"/>
  <c r="DA23" i="30" s="1"/>
  <c r="CZ21" i="30"/>
  <c r="CY21" i="30"/>
  <c r="CY23" i="30" s="1"/>
  <c r="CX21" i="30"/>
  <c r="CX23" i="30" s="1"/>
  <c r="CW21" i="30"/>
  <c r="CW23" i="30" s="1"/>
  <c r="CV21" i="30"/>
  <c r="CU21" i="30"/>
  <c r="CT21" i="30"/>
  <c r="CS21" i="30"/>
  <c r="CR21" i="30"/>
  <c r="CR23" i="30" s="1"/>
  <c r="CQ21" i="30"/>
  <c r="CP21" i="30"/>
  <c r="CO21" i="30"/>
  <c r="CN21" i="30"/>
  <c r="CN23" i="30" s="1"/>
  <c r="CM21" i="30"/>
  <c r="CM23" i="30" s="1"/>
  <c r="CL21" i="30"/>
  <c r="CL23" i="30" s="1"/>
  <c r="CK21" i="30"/>
  <c r="CK23" i="30" s="1"/>
  <c r="CJ21" i="30"/>
  <c r="CI21" i="30"/>
  <c r="CI23" i="30" s="1"/>
  <c r="CH21" i="30"/>
  <c r="CH23" i="30" s="1"/>
  <c r="CG21" i="30"/>
  <c r="CG23" i="30" s="1"/>
  <c r="CF21" i="30"/>
  <c r="CF23" i="30" s="1"/>
  <c r="CE21" i="30"/>
  <c r="CD21" i="30"/>
  <c r="CC21" i="30"/>
  <c r="CB21" i="30"/>
  <c r="CB23" i="30" s="1"/>
  <c r="CA21" i="30"/>
  <c r="BZ21" i="30"/>
  <c r="BY21" i="30"/>
  <c r="BX21" i="30"/>
  <c r="BW21" i="30"/>
  <c r="BV21" i="30"/>
  <c r="BV23" i="30" s="1"/>
  <c r="BU21" i="30"/>
  <c r="BU23" i="30" s="1"/>
  <c r="BT21" i="30"/>
  <c r="BS21" i="30"/>
  <c r="BS23" i="30" s="1"/>
  <c r="BR21" i="30"/>
  <c r="BR23" i="30" s="1"/>
  <c r="BQ21" i="30"/>
  <c r="BQ23" i="30" s="1"/>
  <c r="BP21" i="30"/>
  <c r="BP23" i="30" s="1"/>
  <c r="BO21" i="30"/>
  <c r="BN21" i="30"/>
  <c r="BM21" i="30"/>
  <c r="BL21" i="30"/>
  <c r="BL23" i="30" s="1"/>
  <c r="BK21" i="30"/>
  <c r="BJ21" i="30"/>
  <c r="BI21" i="30"/>
  <c r="BH21" i="30"/>
  <c r="BH23" i="30" s="1"/>
  <c r="BG21" i="30"/>
  <c r="BG23" i="30" s="1"/>
  <c r="BF21" i="30"/>
  <c r="BF23" i="30" s="1"/>
  <c r="BE21" i="30"/>
  <c r="BE23" i="30" s="1"/>
  <c r="BD21" i="30"/>
  <c r="BC21" i="30"/>
  <c r="BC23" i="30" s="1"/>
  <c r="BB21" i="30"/>
  <c r="BB23" i="30" s="1"/>
  <c r="BA21" i="30"/>
  <c r="BA23" i="30" s="1"/>
  <c r="AZ21" i="30"/>
  <c r="AY21" i="30"/>
  <c r="AX21" i="30"/>
  <c r="AW21" i="30"/>
  <c r="AV21" i="30"/>
  <c r="AV23" i="30" s="1"/>
  <c r="AU21" i="30"/>
  <c r="AT21" i="30"/>
  <c r="AS21" i="30"/>
  <c r="AR21" i="30"/>
  <c r="AR23" i="30" s="1"/>
  <c r="AQ21" i="30"/>
  <c r="AQ23" i="30" s="1"/>
  <c r="AP21" i="30"/>
  <c r="AP23" i="30" s="1"/>
  <c r="AO21" i="30"/>
  <c r="AO23" i="30" s="1"/>
  <c r="AN21" i="30"/>
  <c r="AM21" i="30"/>
  <c r="AM23" i="30" s="1"/>
  <c r="AL21" i="30"/>
  <c r="AL23" i="30" s="1"/>
  <c r="AK21" i="30"/>
  <c r="AK23" i="30" s="1"/>
  <c r="AJ21" i="30"/>
  <c r="AJ23" i="30" s="1"/>
  <c r="AI21" i="30"/>
  <c r="AH21" i="30"/>
  <c r="AG21" i="30"/>
  <c r="AF21" i="30"/>
  <c r="AF23" i="30" s="1"/>
  <c r="AE21" i="30"/>
  <c r="AD21" i="30"/>
  <c r="AC21" i="30"/>
  <c r="AB21" i="30"/>
  <c r="AB23" i="30" s="1"/>
  <c r="AA21" i="30"/>
  <c r="Z21" i="30"/>
  <c r="Z23" i="30" s="1"/>
  <c r="Y21" i="30"/>
  <c r="Y23" i="30" s="1"/>
  <c r="X21" i="30"/>
  <c r="W21" i="30"/>
  <c r="W23" i="30" s="1"/>
  <c r="V21" i="30"/>
  <c r="V23" i="30" s="1"/>
  <c r="U21" i="30"/>
  <c r="U23" i="30" s="1"/>
  <c r="T21" i="30"/>
  <c r="S21" i="30"/>
  <c r="R21" i="30"/>
  <c r="Q21" i="30"/>
  <c r="P21" i="30"/>
  <c r="O21" i="30"/>
  <c r="N21" i="30"/>
  <c r="M21" i="30"/>
  <c r="L21" i="30"/>
  <c r="L23" i="30" s="1"/>
  <c r="K21" i="30"/>
  <c r="K23" i="30" s="1"/>
  <c r="J21" i="30"/>
  <c r="J23" i="30" s="1"/>
  <c r="I21" i="30"/>
  <c r="I23" i="30" s="1"/>
  <c r="H21" i="30"/>
  <c r="G21" i="30"/>
  <c r="R95" i="29"/>
  <c r="F95" i="29"/>
  <c r="EE79" i="29"/>
  <c r="DR79" i="29"/>
  <c r="DE79" i="29"/>
  <c r="CR79" i="29"/>
  <c r="CE79" i="29"/>
  <c r="BR79" i="29"/>
  <c r="BE79" i="29"/>
  <c r="AR79" i="29"/>
  <c r="AE79" i="29"/>
  <c r="R79" i="29"/>
  <c r="DT74" i="29"/>
  <c r="CP74" i="29"/>
  <c r="BO74" i="29"/>
  <c r="BK74" i="29"/>
  <c r="DV72" i="29"/>
  <c r="CA72" i="29"/>
  <c r="BP72" i="29"/>
  <c r="DX71" i="29"/>
  <c r="CZ71" i="29"/>
  <c r="CU71" i="29"/>
  <c r="BO71" i="29"/>
  <c r="BO72" i="29" s="1"/>
  <c r="Q71" i="29"/>
  <c r="EE69" i="29"/>
  <c r="DR69" i="29"/>
  <c r="DE69" i="29"/>
  <c r="CR69" i="29"/>
  <c r="CE69" i="29"/>
  <c r="BR69" i="29"/>
  <c r="BE69" i="29"/>
  <c r="AR69" i="29"/>
  <c r="AE69" i="29"/>
  <c r="R69" i="29"/>
  <c r="EE67" i="29"/>
  <c r="DR67" i="29"/>
  <c r="DE67" i="29"/>
  <c r="CR67" i="29"/>
  <c r="CE67" i="29"/>
  <c r="BR67" i="29"/>
  <c r="BE67" i="29"/>
  <c r="AR67" i="29"/>
  <c r="AE67" i="29"/>
  <c r="R67" i="29"/>
  <c r="B61" i="29"/>
  <c r="B60" i="29"/>
  <c r="B59" i="29"/>
  <c r="B58" i="29"/>
  <c r="B57" i="29"/>
  <c r="B62" i="29" s="1"/>
  <c r="B56" i="29"/>
  <c r="E53" i="29"/>
  <c r="B52" i="29"/>
  <c r="B51" i="29"/>
  <c r="B50" i="29"/>
  <c r="B49" i="29"/>
  <c r="B48" i="29"/>
  <c r="B53" i="29" s="1"/>
  <c r="B47" i="29"/>
  <c r="B43" i="29"/>
  <c r="B42" i="29"/>
  <c r="B41" i="29"/>
  <c r="B40" i="29"/>
  <c r="B39" i="29"/>
  <c r="B44" i="29" s="1"/>
  <c r="B38" i="29"/>
  <c r="S33" i="29"/>
  <c r="S30" i="29"/>
  <c r="F29" i="29"/>
  <c r="F25" i="29"/>
  <c r="S24" i="29"/>
  <c r="S23" i="29"/>
  <c r="S19" i="29"/>
  <c r="F19" i="29"/>
  <c r="B18" i="29"/>
  <c r="B19" i="29" s="1"/>
  <c r="S16" i="29"/>
  <c r="B15" i="29"/>
  <c r="B16" i="29" s="1"/>
  <c r="B11" i="29"/>
  <c r="S10" i="29"/>
  <c r="B10" i="29"/>
  <c r="EA7" i="29"/>
  <c r="EA71" i="29" s="1"/>
  <c r="EA72" i="29" s="1"/>
  <c r="DZ7" i="29"/>
  <c r="DZ71" i="29" s="1"/>
  <c r="DX7" i="29"/>
  <c r="DW7" i="29"/>
  <c r="DW71" i="29" s="1"/>
  <c r="DV7" i="29"/>
  <c r="DV71" i="29" s="1"/>
  <c r="DU7" i="29"/>
  <c r="DU71" i="29" s="1"/>
  <c r="DT7" i="29"/>
  <c r="DT71" i="29" s="1"/>
  <c r="DT72" i="29" s="1"/>
  <c r="DS7" i="29"/>
  <c r="DQ7" i="29"/>
  <c r="DQ71" i="29" s="1"/>
  <c r="DO7" i="29"/>
  <c r="DO71" i="29" s="1"/>
  <c r="DK7" i="29"/>
  <c r="DK71" i="29" s="1"/>
  <c r="DH7" i="29"/>
  <c r="DH71" i="29" s="1"/>
  <c r="DG7" i="29"/>
  <c r="DG71" i="29" s="1"/>
  <c r="DF7" i="29"/>
  <c r="DD7" i="29"/>
  <c r="DD71" i="29" s="1"/>
  <c r="DC7" i="29"/>
  <c r="DC71" i="29" s="1"/>
  <c r="DB7" i="29"/>
  <c r="DB71" i="29" s="1"/>
  <c r="CZ7" i="29"/>
  <c r="CX7" i="29"/>
  <c r="CX71" i="29" s="1"/>
  <c r="CU7" i="29"/>
  <c r="CQ7" i="29"/>
  <c r="CQ71" i="29" s="1"/>
  <c r="CP7" i="29"/>
  <c r="CP71" i="29" s="1"/>
  <c r="CP72" i="29" s="1"/>
  <c r="CO7" i="29"/>
  <c r="CO71" i="29" s="1"/>
  <c r="CN7" i="29"/>
  <c r="CN71" i="29" s="1"/>
  <c r="CL7" i="29"/>
  <c r="CL71" i="29" s="1"/>
  <c r="CK7" i="29"/>
  <c r="CK71" i="29" s="1"/>
  <c r="CJ7" i="29"/>
  <c r="CJ71" i="29" s="1"/>
  <c r="CI7" i="29"/>
  <c r="CI71" i="29" s="1"/>
  <c r="CA7" i="29"/>
  <c r="CA71" i="29" s="1"/>
  <c r="CA74" i="29" s="1"/>
  <c r="BZ7" i="29"/>
  <c r="BZ71" i="29" s="1"/>
  <c r="BY7" i="29"/>
  <c r="BY71" i="29" s="1"/>
  <c r="BX7" i="29"/>
  <c r="BX71" i="29" s="1"/>
  <c r="BW7" i="29"/>
  <c r="BW71" i="29" s="1"/>
  <c r="BV7" i="29"/>
  <c r="BV71" i="29" s="1"/>
  <c r="BU7" i="29"/>
  <c r="BU71" i="29" s="1"/>
  <c r="BT7" i="29"/>
  <c r="BT71" i="29" s="1"/>
  <c r="BS7" i="29"/>
  <c r="BP7" i="29"/>
  <c r="BP71" i="29" s="1"/>
  <c r="BO7" i="29"/>
  <c r="BI7" i="29"/>
  <c r="BI71" i="29" s="1"/>
  <c r="BH7" i="29"/>
  <c r="BH71" i="29" s="1"/>
  <c r="BG7" i="29"/>
  <c r="BG71" i="29" s="1"/>
  <c r="BC7" i="29"/>
  <c r="BC71" i="29" s="1"/>
  <c r="BB7" i="29"/>
  <c r="BB71" i="29" s="1"/>
  <c r="AZ7" i="29"/>
  <c r="AZ71" i="29" s="1"/>
  <c r="AY7" i="29"/>
  <c r="AY71" i="29" s="1"/>
  <c r="AQ7" i="29"/>
  <c r="AQ71" i="29" s="1"/>
  <c r="AP7" i="29"/>
  <c r="AP71" i="29" s="1"/>
  <c r="AO7" i="29"/>
  <c r="AO71" i="29" s="1"/>
  <c r="AN7" i="29"/>
  <c r="AN71" i="29" s="1"/>
  <c r="AM7" i="29"/>
  <c r="AM71" i="29" s="1"/>
  <c r="AL7" i="29"/>
  <c r="AL71" i="29" s="1"/>
  <c r="AK7" i="29"/>
  <c r="AK71" i="29" s="1"/>
  <c r="AJ7" i="29"/>
  <c r="AJ71" i="29" s="1"/>
  <c r="AI7" i="29"/>
  <c r="AI71" i="29" s="1"/>
  <c r="AC7" i="29"/>
  <c r="AC71" i="29" s="1"/>
  <c r="AB7" i="29"/>
  <c r="AB71" i="29" s="1"/>
  <c r="AA7" i="29"/>
  <c r="AA71" i="29" s="1"/>
  <c r="Z7" i="29"/>
  <c r="Z71" i="29" s="1"/>
  <c r="V7" i="29"/>
  <c r="V71" i="29" s="1"/>
  <c r="U7" i="29"/>
  <c r="U71" i="29" s="1"/>
  <c r="T7" i="29"/>
  <c r="T71" i="29" s="1"/>
  <c r="S7" i="29"/>
  <c r="G7" i="29"/>
  <c r="G71" i="29" s="1"/>
  <c r="F7" i="29"/>
  <c r="F71" i="29" s="1"/>
  <c r="ED6" i="29"/>
  <c r="EC6" i="29"/>
  <c r="EB6" i="29"/>
  <c r="EB7" i="29" s="1"/>
  <c r="EB71" i="29" s="1"/>
  <c r="DZ6" i="29"/>
  <c r="DY6" i="29"/>
  <c r="DX6" i="29"/>
  <c r="DW6" i="29"/>
  <c r="DV6" i="29"/>
  <c r="DU6" i="29"/>
  <c r="DT6" i="29"/>
  <c r="DS6" i="29"/>
  <c r="DQ6" i="29"/>
  <c r="DP6" i="29"/>
  <c r="DO6" i="29"/>
  <c r="DN6" i="29"/>
  <c r="DM6" i="29"/>
  <c r="DL6" i="29"/>
  <c r="DL7" i="29" s="1"/>
  <c r="DL71" i="29" s="1"/>
  <c r="DK6" i="29"/>
  <c r="DJ6" i="29"/>
  <c r="DI6" i="29"/>
  <c r="DH6" i="29"/>
  <c r="DG6" i="29"/>
  <c r="DF6" i="29"/>
  <c r="DD6" i="29"/>
  <c r="DC6" i="29"/>
  <c r="DB6" i="29"/>
  <c r="DA6" i="29"/>
  <c r="DA7" i="29" s="1"/>
  <c r="DA71" i="29" s="1"/>
  <c r="CZ6" i="29"/>
  <c r="CY6" i="29"/>
  <c r="CX6" i="29"/>
  <c r="CW6" i="29"/>
  <c r="CW7" i="29" s="1"/>
  <c r="CW71" i="29" s="1"/>
  <c r="CV6" i="29"/>
  <c r="CV7" i="29" s="1"/>
  <c r="CV71" i="29" s="1"/>
  <c r="CU6" i="29"/>
  <c r="CT6" i="29"/>
  <c r="CS6" i="29"/>
  <c r="CQ6" i="29"/>
  <c r="CP6" i="29"/>
  <c r="CO6" i="29"/>
  <c r="CN6" i="29"/>
  <c r="CM6" i="29"/>
  <c r="CM7" i="29" s="1"/>
  <c r="CM71" i="29" s="1"/>
  <c r="CL6" i="29"/>
  <c r="CK6" i="29"/>
  <c r="CJ6" i="29"/>
  <c r="CI6" i="29"/>
  <c r="CH6" i="29"/>
  <c r="CG6" i="29"/>
  <c r="CF6" i="29"/>
  <c r="CD6" i="29"/>
  <c r="CC6" i="29"/>
  <c r="CB6" i="29"/>
  <c r="CA6" i="29"/>
  <c r="BZ6" i="29"/>
  <c r="BY6" i="29"/>
  <c r="BX6" i="29"/>
  <c r="BW6" i="29"/>
  <c r="BV6" i="29"/>
  <c r="BU6" i="29"/>
  <c r="BT6" i="29"/>
  <c r="BS6" i="29"/>
  <c r="BQ6" i="29"/>
  <c r="BP6" i="29"/>
  <c r="BO6" i="29"/>
  <c r="BN6" i="29"/>
  <c r="BM6" i="29"/>
  <c r="BL6" i="29"/>
  <c r="BK6" i="29"/>
  <c r="BK7" i="29" s="1"/>
  <c r="BK71" i="29" s="1"/>
  <c r="BK72" i="29" s="1"/>
  <c r="BJ6" i="29"/>
  <c r="BJ7" i="29" s="1"/>
  <c r="BJ71" i="29" s="1"/>
  <c r="BI6" i="29"/>
  <c r="BH6" i="29"/>
  <c r="BG6" i="29"/>
  <c r="BF6" i="29"/>
  <c r="BF7" i="29" s="1"/>
  <c r="BD6" i="29"/>
  <c r="BD7" i="29" s="1"/>
  <c r="BD71" i="29" s="1"/>
  <c r="BC6" i="29"/>
  <c r="BB6" i="29"/>
  <c r="BA6" i="29"/>
  <c r="AZ6" i="29"/>
  <c r="AY6" i="29"/>
  <c r="AX6" i="29"/>
  <c r="AW6" i="29"/>
  <c r="AV6" i="29"/>
  <c r="AU6" i="29"/>
  <c r="AU7" i="29" s="1"/>
  <c r="AU71" i="29" s="1"/>
  <c r="AT6" i="29"/>
  <c r="AT7" i="29" s="1"/>
  <c r="AT71" i="29" s="1"/>
  <c r="AQ6" i="29"/>
  <c r="AP6" i="29"/>
  <c r="AO6" i="29"/>
  <c r="AN6" i="29"/>
  <c r="AM6" i="29"/>
  <c r="AL6" i="29"/>
  <c r="AK6" i="29"/>
  <c r="AJ6" i="29"/>
  <c r="AI6" i="29"/>
  <c r="AH6" i="29"/>
  <c r="AG6" i="29"/>
  <c r="AF6" i="29"/>
  <c r="AD6" i="29"/>
  <c r="AD7" i="29" s="1"/>
  <c r="AD71" i="29" s="1"/>
  <c r="AC6" i="29"/>
  <c r="AB6" i="29"/>
  <c r="AA6" i="29"/>
  <c r="Z6" i="29"/>
  <c r="Y6" i="29"/>
  <c r="X6" i="29"/>
  <c r="W6" i="29"/>
  <c r="V6" i="29"/>
  <c r="U6" i="29"/>
  <c r="T6" i="29"/>
  <c r="S6" i="29"/>
  <c r="Q6" i="29"/>
  <c r="Q7" i="29" s="1"/>
  <c r="P6" i="29"/>
  <c r="O6" i="29"/>
  <c r="M6" i="29"/>
  <c r="L6" i="29"/>
  <c r="K6" i="29"/>
  <c r="K7" i="29" s="1"/>
  <c r="K71" i="29" s="1"/>
  <c r="J6" i="29"/>
  <c r="I6" i="29"/>
  <c r="H6" i="29"/>
  <c r="G6" i="29"/>
  <c r="F6" i="29"/>
  <c r="DS4" i="29"/>
  <c r="CI4" i="29"/>
  <c r="CV4" i="29" s="1"/>
  <c r="DI4" i="29" s="1"/>
  <c r="DV4" i="29" s="1"/>
  <c r="AV4" i="29"/>
  <c r="BI4" i="29" s="1"/>
  <c r="BV4" i="29" s="1"/>
  <c r="AR4" i="29"/>
  <c r="AI4" i="29"/>
  <c r="AH4" i="29"/>
  <c r="AU4" i="29" s="1"/>
  <c r="BH4" i="29" s="1"/>
  <c r="BU4" i="29" s="1"/>
  <c r="CH4" i="29" s="1"/>
  <c r="CU4" i="29" s="1"/>
  <c r="DH4" i="29" s="1"/>
  <c r="DU4" i="29" s="1"/>
  <c r="AE4" i="29"/>
  <c r="T4" i="29"/>
  <c r="AG4" i="29" s="1"/>
  <c r="AT4" i="29" s="1"/>
  <c r="BG4" i="29" s="1"/>
  <c r="BT4" i="29" s="1"/>
  <c r="CG4" i="29" s="1"/>
  <c r="CT4" i="29" s="1"/>
  <c r="DG4" i="29" s="1"/>
  <c r="DT4" i="29" s="1"/>
  <c r="S4" i="29"/>
  <c r="AF4" i="29" s="1"/>
  <c r="AS4" i="29" s="1"/>
  <c r="BF4" i="29" s="1"/>
  <c r="BS4" i="29" s="1"/>
  <c r="CF4" i="29" s="1"/>
  <c r="CS4" i="29" s="1"/>
  <c r="DF4" i="29" s="1"/>
  <c r="I4" i="29"/>
  <c r="V4" i="29" s="1"/>
  <c r="G4" i="29"/>
  <c r="H4" i="29" s="1"/>
  <c r="U4" i="29" s="1"/>
  <c r="T3" i="29"/>
  <c r="S3" i="29"/>
  <c r="S2" i="29" s="1"/>
  <c r="S25" i="29" s="1"/>
  <c r="G3" i="29"/>
  <c r="F3" i="29"/>
  <c r="F2" i="29"/>
  <c r="F14" i="29" s="1"/>
  <c r="I6" i="28"/>
  <c r="I7" i="28" s="1"/>
  <c r="I5" i="28"/>
  <c r="I6" i="27"/>
  <c r="I7" i="27" s="1"/>
  <c r="I5" i="27"/>
  <c r="I6" i="26"/>
  <c r="B40" i="24" s="1"/>
  <c r="I5" i="26"/>
  <c r="B42" i="24" s="1"/>
  <c r="DP23" i="25"/>
  <c r="DO23" i="25"/>
  <c r="DN23" i="25"/>
  <c r="DM23" i="25"/>
  <c r="DL23" i="25"/>
  <c r="DK23" i="25"/>
  <c r="DJ23" i="25"/>
  <c r="DI23" i="25"/>
  <c r="DG23" i="25"/>
  <c r="DF23" i="25"/>
  <c r="CZ23" i="25"/>
  <c r="CY23" i="25"/>
  <c r="CX23" i="25"/>
  <c r="CW23" i="25"/>
  <c r="CV23" i="25"/>
  <c r="CU23" i="25"/>
  <c r="CT23" i="25"/>
  <c r="CS23" i="25"/>
  <c r="CR23" i="25"/>
  <c r="CQ23" i="25"/>
  <c r="CG23" i="25"/>
  <c r="CF23" i="25"/>
  <c r="CE23" i="25"/>
  <c r="CD23" i="25"/>
  <c r="CC23" i="25"/>
  <c r="CA23" i="25"/>
  <c r="BZ23" i="25"/>
  <c r="BT23" i="25"/>
  <c r="BS23" i="25"/>
  <c r="BR23" i="25"/>
  <c r="BQ23" i="25"/>
  <c r="BP23" i="25"/>
  <c r="BO23" i="25"/>
  <c r="BN23" i="25"/>
  <c r="BM23" i="25"/>
  <c r="BK23" i="25"/>
  <c r="BJ23" i="25"/>
  <c r="BD23" i="25"/>
  <c r="BC23" i="25"/>
  <c r="BA23" i="25"/>
  <c r="AZ23" i="25"/>
  <c r="AY23" i="25"/>
  <c r="AX23" i="25"/>
  <c r="AW23" i="25"/>
  <c r="AL23" i="25"/>
  <c r="AK23" i="25"/>
  <c r="AJ23" i="25"/>
  <c r="AI23" i="25"/>
  <c r="AH23" i="25"/>
  <c r="AG23" i="25"/>
  <c r="AE23" i="25"/>
  <c r="AD23" i="25"/>
  <c r="X23" i="25"/>
  <c r="W23" i="25"/>
  <c r="V23" i="25"/>
  <c r="U23" i="25"/>
  <c r="T23" i="25"/>
  <c r="S23" i="25"/>
  <c r="R23" i="25"/>
  <c r="Q23" i="25"/>
  <c r="O23" i="25"/>
  <c r="N23" i="25"/>
  <c r="H23" i="25"/>
  <c r="DW21" i="25"/>
  <c r="DW23" i="25" s="1"/>
  <c r="DV21" i="25"/>
  <c r="DV23" i="25" s="1"/>
  <c r="DU21" i="25"/>
  <c r="DT21" i="25"/>
  <c r="DT23" i="25" s="1"/>
  <c r="DS21" i="25"/>
  <c r="DS23" i="25" s="1"/>
  <c r="DR21" i="25"/>
  <c r="DQ21" i="25"/>
  <c r="DP21" i="25"/>
  <c r="DO21" i="25"/>
  <c r="DV6" i="24" s="1"/>
  <c r="DV7" i="24" s="1"/>
  <c r="DV71" i="24" s="1"/>
  <c r="DN21" i="25"/>
  <c r="DU6" i="24" s="1"/>
  <c r="DM21" i="25"/>
  <c r="DL21" i="25"/>
  <c r="DK21" i="25"/>
  <c r="DJ21" i="25"/>
  <c r="DI21" i="25"/>
  <c r="DH21" i="25"/>
  <c r="DH23" i="25" s="1"/>
  <c r="DG21" i="25"/>
  <c r="DF21" i="25"/>
  <c r="DE21" i="25"/>
  <c r="DD21" i="25"/>
  <c r="DC21" i="25"/>
  <c r="DB21" i="25"/>
  <c r="DA21" i="25"/>
  <c r="DA23" i="25" s="1"/>
  <c r="CZ21" i="25"/>
  <c r="DF6" i="24" s="1"/>
  <c r="DF7" i="24" s="1"/>
  <c r="DF71" i="24" s="1"/>
  <c r="CY21" i="25"/>
  <c r="CX21" i="25"/>
  <c r="CW21" i="25"/>
  <c r="CV21" i="25"/>
  <c r="CU21" i="25"/>
  <c r="CT21" i="25"/>
  <c r="CS21" i="25"/>
  <c r="CR21" i="25"/>
  <c r="CW6" i="24" s="1"/>
  <c r="CQ21" i="25"/>
  <c r="CP21" i="25"/>
  <c r="CP23" i="25" s="1"/>
  <c r="CO21" i="25"/>
  <c r="CO23" i="25" s="1"/>
  <c r="CN21" i="25"/>
  <c r="CM21" i="25"/>
  <c r="CM23" i="25" s="1"/>
  <c r="CL21" i="25"/>
  <c r="CK21" i="25"/>
  <c r="CJ21" i="25"/>
  <c r="CJ23" i="25" s="1"/>
  <c r="CI21" i="25"/>
  <c r="CI23" i="25" s="1"/>
  <c r="CH21" i="25"/>
  <c r="CH23" i="25" s="1"/>
  <c r="CG21" i="25"/>
  <c r="CF21" i="25"/>
  <c r="CE21" i="25"/>
  <c r="CD21" i="25"/>
  <c r="CC21" i="25"/>
  <c r="CB21" i="25"/>
  <c r="CB23" i="25" s="1"/>
  <c r="CA21" i="25"/>
  <c r="BZ21" i="25"/>
  <c r="CC6" i="24" s="1"/>
  <c r="BY21" i="25"/>
  <c r="BX21" i="25"/>
  <c r="BW21" i="25"/>
  <c r="BV21" i="25"/>
  <c r="BU21" i="25"/>
  <c r="BU23" i="25" s="1"/>
  <c r="BT21" i="25"/>
  <c r="BS21" i="25"/>
  <c r="BR21" i="25"/>
  <c r="BQ21" i="25"/>
  <c r="BP21" i="25"/>
  <c r="BO21" i="25"/>
  <c r="BN21" i="25"/>
  <c r="BM21" i="25"/>
  <c r="BL21" i="25"/>
  <c r="BK21" i="25"/>
  <c r="BM6" i="24" s="1"/>
  <c r="BJ21" i="25"/>
  <c r="BL6" i="24" s="1"/>
  <c r="BI21" i="25"/>
  <c r="BH21" i="25"/>
  <c r="BG21" i="25"/>
  <c r="BF21" i="25"/>
  <c r="BF23" i="25" s="1"/>
  <c r="BE21" i="25"/>
  <c r="BE23" i="25" s="1"/>
  <c r="BD21" i="25"/>
  <c r="BC21" i="25"/>
  <c r="BB21" i="25"/>
  <c r="BB23" i="25" s="1"/>
  <c r="BA21" i="25"/>
  <c r="AZ21" i="25"/>
  <c r="AY21" i="25"/>
  <c r="AX21" i="25"/>
  <c r="AW21" i="25"/>
  <c r="AV21" i="25"/>
  <c r="AU21" i="25"/>
  <c r="AV6" i="24" s="1"/>
  <c r="AT21" i="25"/>
  <c r="AT23" i="25" s="1"/>
  <c r="AS21" i="25"/>
  <c r="AR21" i="25"/>
  <c r="AQ21" i="25"/>
  <c r="AQ23" i="25" s="1"/>
  <c r="AP21" i="25"/>
  <c r="AP23" i="25" s="1"/>
  <c r="AO21" i="25"/>
  <c r="AO23" i="25" s="1"/>
  <c r="AN21" i="25"/>
  <c r="AN23" i="25" s="1"/>
  <c r="AM21" i="25"/>
  <c r="AM23" i="25" s="1"/>
  <c r="AL21" i="25"/>
  <c r="AK21" i="25"/>
  <c r="AJ21" i="25"/>
  <c r="AI21" i="25"/>
  <c r="AH21" i="25"/>
  <c r="AG21" i="25"/>
  <c r="AF21" i="25"/>
  <c r="AE21" i="25"/>
  <c r="AD6" i="24" s="1"/>
  <c r="AD7" i="24" s="1"/>
  <c r="AD71" i="24" s="1"/>
  <c r="AD21" i="25"/>
  <c r="AC6" i="24" s="1"/>
  <c r="AC21" i="25"/>
  <c r="AB21" i="25"/>
  <c r="AA21" i="25"/>
  <c r="Z21" i="25"/>
  <c r="Y21" i="25"/>
  <c r="Y23" i="25" s="1"/>
  <c r="X21" i="25"/>
  <c r="W21" i="25"/>
  <c r="V21" i="25"/>
  <c r="U21" i="25"/>
  <c r="T21" i="25"/>
  <c r="S21" i="25"/>
  <c r="R21" i="25"/>
  <c r="Q21" i="25"/>
  <c r="P21" i="25"/>
  <c r="O21" i="25"/>
  <c r="M6" i="24" s="1"/>
  <c r="N21" i="25"/>
  <c r="M21" i="25"/>
  <c r="M23" i="25" s="1"/>
  <c r="L21" i="25"/>
  <c r="K21" i="25"/>
  <c r="J21" i="25"/>
  <c r="I21" i="25"/>
  <c r="I23" i="25" s="1"/>
  <c r="H21" i="25"/>
  <c r="G21" i="25"/>
  <c r="R95" i="24"/>
  <c r="F95" i="24"/>
  <c r="EE79" i="24"/>
  <c r="DR79" i="24"/>
  <c r="DE79" i="24"/>
  <c r="CR79" i="24"/>
  <c r="CE79" i="24"/>
  <c r="BR79" i="24"/>
  <c r="BE79" i="24"/>
  <c r="AR79" i="24"/>
  <c r="AE79" i="24"/>
  <c r="R79" i="24"/>
  <c r="DT74" i="24"/>
  <c r="P74" i="24"/>
  <c r="O74" i="24"/>
  <c r="ED72" i="24"/>
  <c r="DV72" i="24"/>
  <c r="DQ72" i="24"/>
  <c r="DF72" i="24"/>
  <c r="CM72" i="24"/>
  <c r="CL72" i="24"/>
  <c r="CD72" i="24"/>
  <c r="AN72" i="24"/>
  <c r="AD72" i="24"/>
  <c r="Q72" i="24"/>
  <c r="G72" i="24"/>
  <c r="DT71" i="24"/>
  <c r="DT72" i="24" s="1"/>
  <c r="CX71" i="24"/>
  <c r="CN71" i="24"/>
  <c r="CH71" i="24"/>
  <c r="BT71" i="24"/>
  <c r="BL71" i="24"/>
  <c r="BH71" i="24"/>
  <c r="AP71" i="24"/>
  <c r="AN71" i="24"/>
  <c r="S71" i="24"/>
  <c r="P71" i="24"/>
  <c r="P72" i="24" s="1"/>
  <c r="EE69" i="24"/>
  <c r="DR69" i="24"/>
  <c r="DE69" i="24"/>
  <c r="CR69" i="24"/>
  <c r="CE69" i="24"/>
  <c r="BR69" i="24"/>
  <c r="BE69" i="24"/>
  <c r="AR69" i="24"/>
  <c r="AE69" i="24"/>
  <c r="R69" i="24"/>
  <c r="EE67" i="24"/>
  <c r="DR67" i="24"/>
  <c r="DE67" i="24"/>
  <c r="CR67" i="24"/>
  <c r="CE67" i="24"/>
  <c r="BR67" i="24"/>
  <c r="BE67" i="24"/>
  <c r="AR67" i="24"/>
  <c r="AE67" i="24"/>
  <c r="R67" i="24"/>
  <c r="B62" i="24"/>
  <c r="B61" i="24"/>
  <c r="B60" i="24"/>
  <c r="B59" i="24"/>
  <c r="B58" i="24"/>
  <c r="B57" i="24"/>
  <c r="B56" i="24"/>
  <c r="B63" i="24" s="1"/>
  <c r="E53" i="24"/>
  <c r="B53" i="24"/>
  <c r="B54" i="24" s="1"/>
  <c r="B52" i="24"/>
  <c r="B51" i="24"/>
  <c r="B50" i="24"/>
  <c r="S49" i="24"/>
  <c r="B49" i="24"/>
  <c r="B48" i="24"/>
  <c r="B47" i="24"/>
  <c r="S45" i="24"/>
  <c r="B44" i="24"/>
  <c r="B45" i="24" s="1"/>
  <c r="B43" i="24"/>
  <c r="B41" i="24"/>
  <c r="S39" i="24"/>
  <c r="B39" i="24"/>
  <c r="S38" i="24"/>
  <c r="B38" i="24"/>
  <c r="S33" i="24"/>
  <c r="S30" i="24"/>
  <c r="S27" i="24"/>
  <c r="S25" i="24"/>
  <c r="S22" i="24"/>
  <c r="S21" i="24"/>
  <c r="CE19" i="24"/>
  <c r="BR19" i="24"/>
  <c r="BE19" i="24"/>
  <c r="AR19" i="24"/>
  <c r="B18" i="24"/>
  <c r="B19" i="24" s="1"/>
  <c r="S16" i="24"/>
  <c r="F16" i="24"/>
  <c r="S15" i="24"/>
  <c r="F15" i="24"/>
  <c r="B15" i="24"/>
  <c r="B16" i="24" s="1"/>
  <c r="EE13" i="24"/>
  <c r="DR13" i="24"/>
  <c r="DE13" i="24"/>
  <c r="CR13" i="24"/>
  <c r="CE13" i="24"/>
  <c r="BR13" i="24"/>
  <c r="BE13" i="24"/>
  <c r="AR13" i="24"/>
  <c r="S12" i="24"/>
  <c r="B11" i="24"/>
  <c r="B10" i="24"/>
  <c r="S9" i="24"/>
  <c r="ED7" i="24"/>
  <c r="ED71" i="24" s="1"/>
  <c r="ED74" i="24" s="1"/>
  <c r="EC7" i="24"/>
  <c r="EC71" i="24" s="1"/>
  <c r="EC72" i="24" s="1"/>
  <c r="DU7" i="24"/>
  <c r="DU71" i="24" s="1"/>
  <c r="DQ7" i="24"/>
  <c r="DQ71" i="24" s="1"/>
  <c r="DN7" i="24"/>
  <c r="DN71" i="24" s="1"/>
  <c r="DM7" i="24"/>
  <c r="DM71" i="24" s="1"/>
  <c r="DL7" i="24"/>
  <c r="DL71" i="24" s="1"/>
  <c r="DA7" i="24"/>
  <c r="DA71" i="24" s="1"/>
  <c r="CX7" i="24"/>
  <c r="CL7" i="24"/>
  <c r="CL71" i="24" s="1"/>
  <c r="CK7" i="24"/>
  <c r="CK71" i="24" s="1"/>
  <c r="CJ7" i="24"/>
  <c r="CJ71" i="24" s="1"/>
  <c r="CJ72" i="24" s="1"/>
  <c r="CF7" i="24"/>
  <c r="CD7" i="24"/>
  <c r="CD71" i="24" s="1"/>
  <c r="CC7" i="24"/>
  <c r="CC71" i="24" s="1"/>
  <c r="BV7" i="24"/>
  <c r="BV71" i="24" s="1"/>
  <c r="BT7" i="24"/>
  <c r="BS7" i="24"/>
  <c r="BS71" i="24" s="1"/>
  <c r="BQ7" i="24"/>
  <c r="BQ71" i="24" s="1"/>
  <c r="BQ72" i="24" s="1"/>
  <c r="BP7" i="24"/>
  <c r="BP71" i="24" s="1"/>
  <c r="BP72" i="24" s="1"/>
  <c r="BM7" i="24"/>
  <c r="BM71" i="24" s="1"/>
  <c r="BL7" i="24"/>
  <c r="BF7" i="24"/>
  <c r="AY7" i="24"/>
  <c r="AY71" i="24" s="1"/>
  <c r="AX7" i="24"/>
  <c r="AX71" i="24" s="1"/>
  <c r="AV7" i="24"/>
  <c r="AV71" i="24" s="1"/>
  <c r="AO7" i="24"/>
  <c r="AO71" i="24" s="1"/>
  <c r="AN7" i="24"/>
  <c r="AM7" i="24"/>
  <c r="AM71" i="24" s="1"/>
  <c r="AL7" i="24"/>
  <c r="AL71" i="24" s="1"/>
  <c r="AL72" i="24" s="1"/>
  <c r="AK7" i="24"/>
  <c r="AK71" i="24" s="1"/>
  <c r="AG7" i="24"/>
  <c r="AG71" i="24" s="1"/>
  <c r="AC7" i="24"/>
  <c r="AC71" i="24" s="1"/>
  <c r="S7" i="24"/>
  <c r="Q7" i="24"/>
  <c r="Q71" i="24" s="1"/>
  <c r="P7" i="24"/>
  <c r="M7" i="24"/>
  <c r="M71" i="24" s="1"/>
  <c r="G7" i="24"/>
  <c r="G71" i="24" s="1"/>
  <c r="ED6" i="24"/>
  <c r="EC6" i="24"/>
  <c r="EA6" i="24"/>
  <c r="EA7" i="24" s="1"/>
  <c r="EA71" i="24" s="1"/>
  <c r="DZ6" i="24"/>
  <c r="DW6" i="24"/>
  <c r="DT6" i="24"/>
  <c r="DT7" i="24" s="1"/>
  <c r="DS6" i="24"/>
  <c r="DQ6" i="24"/>
  <c r="DP6" i="24"/>
  <c r="DO6" i="24"/>
  <c r="DN6" i="24"/>
  <c r="DM6" i="24"/>
  <c r="DL6" i="24"/>
  <c r="DG6" i="24"/>
  <c r="DG7" i="24" s="1"/>
  <c r="DG71" i="24" s="1"/>
  <c r="DG72" i="24" s="1"/>
  <c r="DD6" i="24"/>
  <c r="DD7" i="24" s="1"/>
  <c r="DD71" i="24" s="1"/>
  <c r="DC6" i="24"/>
  <c r="DB6" i="24"/>
  <c r="DA6" i="24"/>
  <c r="CZ6" i="24"/>
  <c r="CY6" i="24"/>
  <c r="CX6" i="24"/>
  <c r="CV6" i="24"/>
  <c r="CU6" i="24"/>
  <c r="CT6" i="24"/>
  <c r="CQ6" i="24"/>
  <c r="CN6" i="24"/>
  <c r="CN7" i="24" s="1"/>
  <c r="CM6" i="24"/>
  <c r="CM7" i="24" s="1"/>
  <c r="CM71" i="24" s="1"/>
  <c r="CL6" i="24"/>
  <c r="CK6" i="24"/>
  <c r="CJ6" i="24"/>
  <c r="CI6" i="24"/>
  <c r="CH6" i="24"/>
  <c r="CH7" i="24" s="1"/>
  <c r="CG6" i="24"/>
  <c r="CF6" i="24"/>
  <c r="CD6" i="24"/>
  <c r="BX6" i="24"/>
  <c r="BW6" i="24"/>
  <c r="BV6" i="24"/>
  <c r="BU6" i="24"/>
  <c r="BT6" i="24"/>
  <c r="BS6" i="24"/>
  <c r="BQ6" i="24"/>
  <c r="BP6" i="24"/>
  <c r="BO6" i="24"/>
  <c r="BO7" i="24" s="1"/>
  <c r="BO71" i="24" s="1"/>
  <c r="BH6" i="24"/>
  <c r="BH7" i="24" s="1"/>
  <c r="BG6" i="24"/>
  <c r="BG7" i="24" s="1"/>
  <c r="BG71" i="24" s="1"/>
  <c r="BF6" i="24"/>
  <c r="BD6" i="24"/>
  <c r="BC6" i="24"/>
  <c r="BB6" i="24"/>
  <c r="BA6" i="24"/>
  <c r="AZ6" i="24"/>
  <c r="AY6" i="24"/>
  <c r="AX6" i="24"/>
  <c r="AU6" i="24"/>
  <c r="AU7" i="24" s="1"/>
  <c r="AU71" i="24" s="1"/>
  <c r="AU72" i="24" s="1"/>
  <c r="AQ6" i="24"/>
  <c r="AP6" i="24"/>
  <c r="AP7" i="24" s="1"/>
  <c r="AO6" i="24"/>
  <c r="AN6" i="24"/>
  <c r="AM6" i="24"/>
  <c r="AL6" i="24"/>
  <c r="AK6" i="24"/>
  <c r="AJ6" i="24"/>
  <c r="AI6" i="24"/>
  <c r="AH6" i="24"/>
  <c r="AG6" i="24"/>
  <c r="X6" i="24"/>
  <c r="W6" i="24"/>
  <c r="V6" i="24"/>
  <c r="U6" i="24"/>
  <c r="T6" i="24"/>
  <c r="S6" i="24"/>
  <c r="Q6" i="24"/>
  <c r="P6" i="24"/>
  <c r="O6" i="24"/>
  <c r="O7" i="24" s="1"/>
  <c r="O71" i="24" s="1"/>
  <c r="O72" i="24" s="1"/>
  <c r="L6" i="24"/>
  <c r="K6" i="24"/>
  <c r="G6" i="24"/>
  <c r="F6" i="24"/>
  <c r="DT4" i="24"/>
  <c r="DS4" i="24"/>
  <c r="BR4" i="24"/>
  <c r="BH4" i="24"/>
  <c r="BU4" i="24" s="1"/>
  <c r="CH4" i="24" s="1"/>
  <c r="CU4" i="24" s="1"/>
  <c r="DH4" i="24" s="1"/>
  <c r="DU4" i="24" s="1"/>
  <c r="BG4" i="24"/>
  <c r="BT4" i="24" s="1"/>
  <c r="CG4" i="24" s="1"/>
  <c r="CT4" i="24" s="1"/>
  <c r="DG4" i="24" s="1"/>
  <c r="BE4" i="24"/>
  <c r="AS3" i="24" s="1"/>
  <c r="AR4" i="24"/>
  <c r="AF3" i="24" s="1"/>
  <c r="AE4" i="24"/>
  <c r="S4" i="24"/>
  <c r="AF4" i="24" s="1"/>
  <c r="AS4" i="24" s="1"/>
  <c r="BF4" i="24" s="1"/>
  <c r="BS4" i="24" s="1"/>
  <c r="CF4" i="24" s="1"/>
  <c r="CS4" i="24" s="1"/>
  <c r="DF4" i="24" s="1"/>
  <c r="I4" i="24"/>
  <c r="H4" i="24"/>
  <c r="U4" i="24" s="1"/>
  <c r="AH4" i="24" s="1"/>
  <c r="AU4" i="24" s="1"/>
  <c r="G4" i="24"/>
  <c r="T4" i="24" s="1"/>
  <c r="AG4" i="24" s="1"/>
  <c r="AT4" i="24" s="1"/>
  <c r="AT3" i="24"/>
  <c r="V3" i="24"/>
  <c r="U3" i="24"/>
  <c r="T3" i="24"/>
  <c r="T2" i="24" s="1"/>
  <c r="S3" i="24"/>
  <c r="G3" i="24"/>
  <c r="F3" i="24"/>
  <c r="F2" i="24" s="1"/>
  <c r="S2" i="24"/>
  <c r="K15" i="23" a="1"/>
  <c r="K15" i="23" s="1"/>
  <c r="J15" i="23" a="1"/>
  <c r="J15" i="23" s="1"/>
  <c r="D15" i="23" a="1"/>
  <c r="D15" i="23"/>
  <c r="I10" i="23"/>
  <c r="I9" i="23"/>
  <c r="I7" i="23"/>
  <c r="I6" i="23"/>
  <c r="I5" i="23"/>
  <c r="I6" i="22"/>
  <c r="B49" i="19" s="1"/>
  <c r="I5" i="22"/>
  <c r="B51" i="19" s="1"/>
  <c r="I7" i="21"/>
  <c r="I6" i="21"/>
  <c r="B40" i="19" s="1"/>
  <c r="I5" i="21"/>
  <c r="B42" i="19" s="1"/>
  <c r="DW23" i="20"/>
  <c r="DV23" i="20"/>
  <c r="DU23" i="20"/>
  <c r="DT23" i="20"/>
  <c r="DS23" i="20"/>
  <c r="DJ23" i="20"/>
  <c r="DG23" i="20"/>
  <c r="DF23" i="20"/>
  <c r="DE23" i="20"/>
  <c r="DD23" i="20"/>
  <c r="DC23" i="20"/>
  <c r="CT23" i="20"/>
  <c r="CS23" i="20"/>
  <c r="CQ23" i="20"/>
  <c r="CP23" i="20"/>
  <c r="CO23" i="20"/>
  <c r="CN23" i="20"/>
  <c r="CM23" i="20"/>
  <c r="CF23" i="20"/>
  <c r="CE23" i="20"/>
  <c r="CD23" i="20"/>
  <c r="CA23" i="20"/>
  <c r="BZ23" i="20"/>
  <c r="BY23" i="20"/>
  <c r="BX23" i="20"/>
  <c r="BW23" i="20"/>
  <c r="BN23" i="20"/>
  <c r="BM23" i="20"/>
  <c r="BK23" i="20"/>
  <c r="BJ23" i="20"/>
  <c r="BH23" i="20"/>
  <c r="BG23" i="20"/>
  <c r="AZ23" i="20"/>
  <c r="AY23" i="20"/>
  <c r="AX23" i="20"/>
  <c r="AU23" i="20"/>
  <c r="AT23" i="20"/>
  <c r="AS23" i="20"/>
  <c r="AQ23" i="20"/>
  <c r="AK23" i="20"/>
  <c r="AJ23" i="20"/>
  <c r="AH23" i="20"/>
  <c r="AG23" i="20"/>
  <c r="AE23" i="20"/>
  <c r="AD23" i="20"/>
  <c r="AC23" i="20"/>
  <c r="AB23" i="20"/>
  <c r="AA23" i="20"/>
  <c r="R23" i="20"/>
  <c r="Q23" i="20"/>
  <c r="O23" i="20"/>
  <c r="N23" i="20"/>
  <c r="M23" i="20"/>
  <c r="L23" i="20"/>
  <c r="K23" i="20"/>
  <c r="DW21" i="20"/>
  <c r="DV21" i="20"/>
  <c r="DU21" i="20"/>
  <c r="DT21" i="20"/>
  <c r="DS21" i="20"/>
  <c r="DR21" i="20"/>
  <c r="DR23" i="20" s="1"/>
  <c r="DQ21" i="20"/>
  <c r="DQ23" i="20" s="1"/>
  <c r="DP21" i="20"/>
  <c r="DO21" i="20"/>
  <c r="DN21" i="20"/>
  <c r="DM21" i="20"/>
  <c r="DM23" i="20" s="1"/>
  <c r="DL21" i="20"/>
  <c r="DL23" i="20" s="1"/>
  <c r="DK21" i="20"/>
  <c r="DK23" i="20" s="1"/>
  <c r="DJ21" i="20"/>
  <c r="DI21" i="20"/>
  <c r="DI23" i="20" s="1"/>
  <c r="DH21" i="20"/>
  <c r="DH23" i="20" s="1"/>
  <c r="DG21" i="20"/>
  <c r="DF21" i="20"/>
  <c r="DE21" i="20"/>
  <c r="DD21" i="20"/>
  <c r="DC21" i="20"/>
  <c r="DB21" i="20"/>
  <c r="DB23" i="20" s="1"/>
  <c r="DA21" i="20"/>
  <c r="DA23" i="20" s="1"/>
  <c r="CZ21" i="20"/>
  <c r="CY21" i="20"/>
  <c r="CX21" i="20"/>
  <c r="CW21" i="20"/>
  <c r="CW23" i="20" s="1"/>
  <c r="CV21" i="20"/>
  <c r="CV23" i="20" s="1"/>
  <c r="CU21" i="20"/>
  <c r="CU23" i="20" s="1"/>
  <c r="CT21" i="20"/>
  <c r="CS21" i="20"/>
  <c r="CR21" i="20"/>
  <c r="CR23" i="20" s="1"/>
  <c r="CQ21" i="20"/>
  <c r="CP21" i="20"/>
  <c r="CO21" i="20"/>
  <c r="CN21" i="20"/>
  <c r="CM21" i="20"/>
  <c r="CL21" i="20"/>
  <c r="CL23" i="20" s="1"/>
  <c r="CK21" i="20"/>
  <c r="CJ21" i="20"/>
  <c r="CI21" i="20"/>
  <c r="CH21" i="20"/>
  <c r="CG21" i="20"/>
  <c r="CG23" i="20" s="1"/>
  <c r="CF21" i="20"/>
  <c r="CE21" i="20"/>
  <c r="CD21" i="20"/>
  <c r="CC21" i="20"/>
  <c r="CC23" i="20" s="1"/>
  <c r="CB21" i="20"/>
  <c r="CA21" i="20"/>
  <c r="BZ21" i="20"/>
  <c r="BY21" i="20"/>
  <c r="BX21" i="20"/>
  <c r="BW21" i="20"/>
  <c r="BV21" i="20"/>
  <c r="BV23" i="20" s="1"/>
  <c r="BU21" i="20"/>
  <c r="BT21" i="20"/>
  <c r="BS21" i="20"/>
  <c r="BR21" i="20"/>
  <c r="BQ21" i="20"/>
  <c r="BQ23" i="20" s="1"/>
  <c r="BP21" i="20"/>
  <c r="BP23" i="20" s="1"/>
  <c r="BO21" i="20"/>
  <c r="BO23" i="20" s="1"/>
  <c r="BN21" i="20"/>
  <c r="BM21" i="20"/>
  <c r="BO6" i="19" s="1"/>
  <c r="BL21" i="20"/>
  <c r="BL23" i="20" s="1"/>
  <c r="BK21" i="20"/>
  <c r="BJ21" i="20"/>
  <c r="BI21" i="20"/>
  <c r="BI23" i="20" s="1"/>
  <c r="BH21" i="20"/>
  <c r="BG21" i="20"/>
  <c r="BF21" i="20"/>
  <c r="BF23" i="20" s="1"/>
  <c r="BE21" i="20"/>
  <c r="BD21" i="20"/>
  <c r="BC21" i="20"/>
  <c r="BC23" i="20" s="1"/>
  <c r="BB21" i="20"/>
  <c r="BB23" i="20" s="1"/>
  <c r="BA21" i="20"/>
  <c r="BA23" i="20" s="1"/>
  <c r="AZ21" i="20"/>
  <c r="AY21" i="20"/>
  <c r="AX21" i="20"/>
  <c r="AW21" i="20"/>
  <c r="AW23" i="20" s="1"/>
  <c r="AV21" i="20"/>
  <c r="AV23" i="20" s="1"/>
  <c r="AU21" i="20"/>
  <c r="AT21" i="20"/>
  <c r="AS21" i="20"/>
  <c r="AR21" i="20"/>
  <c r="AR23" i="20" s="1"/>
  <c r="AQ21" i="20"/>
  <c r="AP21" i="20"/>
  <c r="AP23" i="20" s="1"/>
  <c r="AO21" i="20"/>
  <c r="AN21" i="20"/>
  <c r="AM21" i="20"/>
  <c r="AM23" i="20" s="1"/>
  <c r="AL21" i="20"/>
  <c r="AL23" i="20" s="1"/>
  <c r="AK21" i="20"/>
  <c r="AJ21" i="20"/>
  <c r="AI21" i="20"/>
  <c r="AI23" i="20" s="1"/>
  <c r="AH21" i="20"/>
  <c r="AG21" i="20"/>
  <c r="AF21" i="20"/>
  <c r="AF23" i="20" s="1"/>
  <c r="AE21" i="20"/>
  <c r="AD21" i="20"/>
  <c r="AC21" i="20"/>
  <c r="AB21" i="20"/>
  <c r="AA21" i="20"/>
  <c r="Z21" i="20"/>
  <c r="Z23" i="20" s="1"/>
  <c r="Y21" i="20"/>
  <c r="X21" i="20"/>
  <c r="X23" i="20" s="1"/>
  <c r="W21" i="20"/>
  <c r="W23" i="20" s="1"/>
  <c r="V21" i="20"/>
  <c r="V23" i="20" s="1"/>
  <c r="U21" i="20"/>
  <c r="U23" i="20" s="1"/>
  <c r="T21" i="20"/>
  <c r="T23" i="20" s="1"/>
  <c r="S21" i="20"/>
  <c r="S23" i="20" s="1"/>
  <c r="R21" i="20"/>
  <c r="Q21" i="20"/>
  <c r="P21" i="20"/>
  <c r="N6" i="19" s="1"/>
  <c r="O21" i="20"/>
  <c r="N21" i="20"/>
  <c r="M21" i="20"/>
  <c r="L21" i="20"/>
  <c r="K21" i="20"/>
  <c r="J21" i="20"/>
  <c r="J23" i="20" s="1"/>
  <c r="I21" i="20"/>
  <c r="H21" i="20"/>
  <c r="H23" i="20" s="1"/>
  <c r="G21" i="20"/>
  <c r="F95" i="19"/>
  <c r="EE79" i="19"/>
  <c r="DR79" i="19"/>
  <c r="DE79" i="19"/>
  <c r="CR79" i="19"/>
  <c r="CE79" i="19"/>
  <c r="BR79" i="19"/>
  <c r="BE79" i="19"/>
  <c r="AR79" i="19"/>
  <c r="AE79" i="19"/>
  <c r="R79" i="19"/>
  <c r="DK72" i="19"/>
  <c r="I72" i="19"/>
  <c r="DS71" i="19"/>
  <c r="DB71" i="19"/>
  <c r="T71" i="19"/>
  <c r="EE69" i="19"/>
  <c r="DR69" i="19"/>
  <c r="DE69" i="19"/>
  <c r="CR69" i="19"/>
  <c r="CE69" i="19"/>
  <c r="BR69" i="19"/>
  <c r="BE69" i="19"/>
  <c r="AR69" i="19"/>
  <c r="AE69" i="19"/>
  <c r="R69" i="19"/>
  <c r="EE67" i="19"/>
  <c r="DR67" i="19"/>
  <c r="DE67" i="19"/>
  <c r="CR67" i="19"/>
  <c r="CE67" i="19"/>
  <c r="BR67" i="19"/>
  <c r="BE67" i="19"/>
  <c r="AR67" i="19"/>
  <c r="AE67" i="19"/>
  <c r="R67" i="19"/>
  <c r="B62" i="19"/>
  <c r="B61" i="19"/>
  <c r="B60" i="19"/>
  <c r="B59" i="19"/>
  <c r="B58" i="19"/>
  <c r="B57" i="19"/>
  <c r="B56" i="19"/>
  <c r="E53" i="19"/>
  <c r="B53" i="19"/>
  <c r="B54" i="19" s="1"/>
  <c r="B52" i="19"/>
  <c r="B50" i="19"/>
  <c r="B48" i="19"/>
  <c r="B47" i="19"/>
  <c r="B43" i="19"/>
  <c r="B41" i="19"/>
  <c r="B39" i="19"/>
  <c r="B44" i="19" s="1"/>
  <c r="B45" i="19" s="1"/>
  <c r="B38" i="19"/>
  <c r="S32" i="19"/>
  <c r="S29" i="19"/>
  <c r="S24" i="19"/>
  <c r="S23" i="19"/>
  <c r="B19" i="19"/>
  <c r="B18" i="19"/>
  <c r="G15" i="19"/>
  <c r="F15" i="19"/>
  <c r="B15" i="19"/>
  <c r="B16" i="19" s="1"/>
  <c r="EE13" i="19"/>
  <c r="DR13" i="19"/>
  <c r="DE13" i="19"/>
  <c r="CR13" i="19"/>
  <c r="CE13" i="19"/>
  <c r="BR13" i="19"/>
  <c r="BE13" i="19"/>
  <c r="AR13" i="19"/>
  <c r="ED7" i="19"/>
  <c r="ED71" i="19" s="1"/>
  <c r="EC7" i="19"/>
  <c r="EC71" i="19" s="1"/>
  <c r="EC72" i="19" s="1"/>
  <c r="EB7" i="19"/>
  <c r="EB71" i="19" s="1"/>
  <c r="EA7" i="19"/>
  <c r="EA71" i="19" s="1"/>
  <c r="DS7" i="19"/>
  <c r="DN7" i="19"/>
  <c r="DN71" i="19" s="1"/>
  <c r="DL7" i="19"/>
  <c r="DL71" i="19" s="1"/>
  <c r="DL72" i="19" s="1"/>
  <c r="DK7" i="19"/>
  <c r="DK71" i="19" s="1"/>
  <c r="DG7" i="19"/>
  <c r="DG71" i="19" s="1"/>
  <c r="CW7" i="19"/>
  <c r="CW71" i="19" s="1"/>
  <c r="CV7" i="19"/>
  <c r="CV71" i="19" s="1"/>
  <c r="CU7" i="19"/>
  <c r="CU71" i="19" s="1"/>
  <c r="CP7" i="19"/>
  <c r="CP71" i="19" s="1"/>
  <c r="CH7" i="19"/>
  <c r="CH71" i="19" s="1"/>
  <c r="CG7" i="19"/>
  <c r="CG71" i="19" s="1"/>
  <c r="BZ7" i="19"/>
  <c r="BZ71" i="19" s="1"/>
  <c r="BY7" i="19"/>
  <c r="BY71" i="19" s="1"/>
  <c r="BP7" i="19"/>
  <c r="BP71" i="19" s="1"/>
  <c r="BO7" i="19"/>
  <c r="BO71" i="19" s="1"/>
  <c r="BK7" i="19"/>
  <c r="BK71" i="19" s="1"/>
  <c r="BJ7" i="19"/>
  <c r="BJ71" i="19" s="1"/>
  <c r="BI7" i="19"/>
  <c r="BI71" i="19" s="1"/>
  <c r="BA7" i="19"/>
  <c r="BA71" i="19" s="1"/>
  <c r="AZ7" i="19"/>
  <c r="AZ71" i="19" s="1"/>
  <c r="AY7" i="19"/>
  <c r="AY71" i="19" s="1"/>
  <c r="AU7" i="19"/>
  <c r="AU71" i="19" s="1"/>
  <c r="AT7" i="19"/>
  <c r="AT71" i="19" s="1"/>
  <c r="AS7" i="19"/>
  <c r="AQ7" i="19"/>
  <c r="AQ71" i="19" s="1"/>
  <c r="AQ72" i="19" s="1"/>
  <c r="AJ7" i="19"/>
  <c r="AJ71" i="19" s="1"/>
  <c r="AI7" i="19"/>
  <c r="AI71" i="19" s="1"/>
  <c r="AD7" i="19"/>
  <c r="AD71" i="19" s="1"/>
  <c r="AC7" i="19"/>
  <c r="AC71" i="19" s="1"/>
  <c r="AA7" i="19"/>
  <c r="AA71" i="19" s="1"/>
  <c r="U7" i="19"/>
  <c r="U71" i="19" s="1"/>
  <c r="T7" i="19"/>
  <c r="S7" i="19"/>
  <c r="P7" i="19"/>
  <c r="P71" i="19" s="1"/>
  <c r="N7" i="19"/>
  <c r="N71" i="19" s="1"/>
  <c r="M7" i="19"/>
  <c r="M71" i="19" s="1"/>
  <c r="K7" i="19"/>
  <c r="K71" i="19" s="1"/>
  <c r="F7" i="19"/>
  <c r="ED6" i="19"/>
  <c r="EC6" i="19"/>
  <c r="EB6" i="19"/>
  <c r="EA6" i="19"/>
  <c r="DZ6" i="19"/>
  <c r="DY6" i="19"/>
  <c r="DX6" i="19"/>
  <c r="DT6" i="19"/>
  <c r="DT7" i="19" s="1"/>
  <c r="DS6" i="19"/>
  <c r="DQ6" i="19"/>
  <c r="DQ7" i="19" s="1"/>
  <c r="DQ71" i="19" s="1"/>
  <c r="DP6" i="19"/>
  <c r="DO6" i="19"/>
  <c r="DN6" i="19"/>
  <c r="DM6" i="19"/>
  <c r="DL6" i="19"/>
  <c r="DK6" i="19"/>
  <c r="DJ6" i="19"/>
  <c r="DI6" i="19"/>
  <c r="DH6" i="19"/>
  <c r="DG6" i="19"/>
  <c r="DB6" i="19"/>
  <c r="DB7" i="19" s="1"/>
  <c r="DA6" i="19"/>
  <c r="DA7" i="19" s="1"/>
  <c r="DA71" i="19" s="1"/>
  <c r="CZ6" i="19"/>
  <c r="CY6" i="19"/>
  <c r="CX6" i="19"/>
  <c r="CW6" i="19"/>
  <c r="CV6" i="19"/>
  <c r="CU6" i="19"/>
  <c r="CT6" i="19"/>
  <c r="CS6" i="19"/>
  <c r="CQ6" i="19"/>
  <c r="CP6" i="19"/>
  <c r="CK6" i="19"/>
  <c r="CK7" i="19" s="1"/>
  <c r="CK71" i="19" s="1"/>
  <c r="CJ6" i="19"/>
  <c r="CI6" i="19"/>
  <c r="CH6" i="19"/>
  <c r="CG6" i="19"/>
  <c r="CD6" i="19"/>
  <c r="CC6" i="19"/>
  <c r="CB6" i="19"/>
  <c r="CA6" i="19"/>
  <c r="BZ6" i="19"/>
  <c r="BY6" i="19"/>
  <c r="BT6" i="19"/>
  <c r="BS6" i="19"/>
  <c r="BQ6" i="19"/>
  <c r="BP6" i="19"/>
  <c r="BN6" i="19"/>
  <c r="BM6" i="19"/>
  <c r="BL6" i="19"/>
  <c r="BK6" i="19"/>
  <c r="BJ6" i="19"/>
  <c r="BI6" i="19"/>
  <c r="BH6" i="19"/>
  <c r="BH7" i="19" s="1"/>
  <c r="BH71" i="19" s="1"/>
  <c r="BD6" i="19"/>
  <c r="BC6" i="19"/>
  <c r="BB6" i="19"/>
  <c r="BA6" i="19"/>
  <c r="AZ6" i="19"/>
  <c r="AY6" i="19"/>
  <c r="AX6" i="19"/>
  <c r="AW6" i="19"/>
  <c r="AV6" i="19"/>
  <c r="AU6" i="19"/>
  <c r="AT6" i="19"/>
  <c r="AS6" i="19"/>
  <c r="AQ6" i="19"/>
  <c r="AP6" i="19"/>
  <c r="AP7" i="19" s="1"/>
  <c r="AP71" i="19" s="1"/>
  <c r="AM6" i="19"/>
  <c r="AL6" i="19"/>
  <c r="AK6" i="19"/>
  <c r="AJ6" i="19"/>
  <c r="AI6" i="19"/>
  <c r="AH6" i="19"/>
  <c r="AG6" i="19"/>
  <c r="AF6" i="19"/>
  <c r="AD6" i="19"/>
  <c r="AC6" i="19"/>
  <c r="AB6" i="19"/>
  <c r="AA6" i="19"/>
  <c r="Z6" i="19"/>
  <c r="Y6" i="19"/>
  <c r="W6" i="19"/>
  <c r="V6" i="19"/>
  <c r="U6" i="19"/>
  <c r="T6" i="19"/>
  <c r="S6" i="19"/>
  <c r="Q6" i="19"/>
  <c r="P6" i="19"/>
  <c r="O6" i="19"/>
  <c r="M6" i="19"/>
  <c r="L6" i="19"/>
  <c r="L7" i="19" s="1"/>
  <c r="L71" i="19" s="1"/>
  <c r="K6" i="19"/>
  <c r="J6" i="19"/>
  <c r="J7" i="19" s="1"/>
  <c r="J71" i="19" s="1"/>
  <c r="I6" i="19"/>
  <c r="I7" i="19" s="1"/>
  <c r="I71" i="19" s="1"/>
  <c r="H6" i="19"/>
  <c r="F6" i="19"/>
  <c r="CT4" i="19"/>
  <c r="DG4" i="19" s="1"/>
  <c r="DT4" i="19" s="1"/>
  <c r="BF4" i="19"/>
  <c r="BS4" i="19" s="1"/>
  <c r="CF4" i="19" s="1"/>
  <c r="CS4" i="19" s="1"/>
  <c r="DF4" i="19" s="1"/>
  <c r="DS4" i="19" s="1"/>
  <c r="BE4" i="19"/>
  <c r="AG4" i="19"/>
  <c r="AT4" i="19" s="1"/>
  <c r="BG4" i="19" s="1"/>
  <c r="BT4" i="19" s="1"/>
  <c r="CG4" i="19" s="1"/>
  <c r="AE4" i="19"/>
  <c r="AR4" i="19" s="1"/>
  <c r="AF3" i="19" s="1"/>
  <c r="T4" i="19"/>
  <c r="S4" i="19"/>
  <c r="AF4" i="19" s="1"/>
  <c r="AS4" i="19" s="1"/>
  <c r="G4" i="19"/>
  <c r="H4" i="19" s="1"/>
  <c r="S3" i="19"/>
  <c r="S2" i="19" s="1"/>
  <c r="S9" i="19" s="1"/>
  <c r="G3" i="19"/>
  <c r="G2" i="19" s="1"/>
  <c r="F3" i="19"/>
  <c r="F2" i="19" s="1"/>
  <c r="E12" i="18"/>
  <c r="I6" i="18"/>
  <c r="E5" i="18"/>
  <c r="I5" i="18" s="1"/>
  <c r="CZ34" i="17"/>
  <c r="CK34" i="17"/>
  <c r="AN34" i="17"/>
  <c r="AM34" i="17"/>
  <c r="AL34" i="17"/>
  <c r="DX32" i="17"/>
  <c r="DX34" i="17" s="1"/>
  <c r="DW32" i="17"/>
  <c r="DW34" i="17" s="1"/>
  <c r="DV32" i="17"/>
  <c r="DV34" i="17" s="1"/>
  <c r="DU32" i="17"/>
  <c r="DU34" i="17" s="1"/>
  <c r="DT32" i="17"/>
  <c r="DT34" i="17" s="1"/>
  <c r="DS32" i="17"/>
  <c r="DS34" i="17" s="1"/>
  <c r="DR32" i="17"/>
  <c r="DX6" i="16" s="1"/>
  <c r="DQ32" i="17"/>
  <c r="DQ34" i="17" s="1"/>
  <c r="DP32" i="17"/>
  <c r="DP34" i="17" s="1"/>
  <c r="DO32" i="17"/>
  <c r="DO34" i="17" s="1"/>
  <c r="DN32" i="17"/>
  <c r="DT6" i="16" s="1"/>
  <c r="DT7" i="16" s="1"/>
  <c r="DT71" i="16" s="1"/>
  <c r="DT72" i="16" s="1"/>
  <c r="DM32" i="17"/>
  <c r="DS6" i="16" s="1"/>
  <c r="DS7" i="16" s="1"/>
  <c r="DS71" i="16" s="1"/>
  <c r="DL32" i="17"/>
  <c r="DK32" i="17"/>
  <c r="DJ32" i="17"/>
  <c r="DI32" i="17"/>
  <c r="DI34" i="17" s="1"/>
  <c r="DH32" i="17"/>
  <c r="DH34" i="17" s="1"/>
  <c r="DG32" i="17"/>
  <c r="DG34" i="17" s="1"/>
  <c r="DF32" i="17"/>
  <c r="DF34" i="17" s="1"/>
  <c r="DE32" i="17"/>
  <c r="DE34" i="17" s="1"/>
  <c r="DD32" i="17"/>
  <c r="DD34" i="17" s="1"/>
  <c r="DC32" i="17"/>
  <c r="DC34" i="17" s="1"/>
  <c r="DB32" i="17"/>
  <c r="DB34" i="17" s="1"/>
  <c r="DA32" i="17"/>
  <c r="DA34" i="17" s="1"/>
  <c r="CZ32" i="17"/>
  <c r="DD6" i="16" s="1"/>
  <c r="DD7" i="16" s="1"/>
  <c r="DD71" i="16" s="1"/>
  <c r="CY32" i="17"/>
  <c r="CY34" i="17" s="1"/>
  <c r="CX32" i="17"/>
  <c r="CX34" i="17" s="1"/>
  <c r="CW32" i="17"/>
  <c r="CW34" i="17" s="1"/>
  <c r="CV32" i="17"/>
  <c r="CZ6" i="16" s="1"/>
  <c r="CU32" i="17"/>
  <c r="CT32" i="17"/>
  <c r="CT34" i="17" s="1"/>
  <c r="CS32" i="17"/>
  <c r="CS34" i="17" s="1"/>
  <c r="CR32" i="17"/>
  <c r="CR34" i="17" s="1"/>
  <c r="CQ32" i="17"/>
  <c r="CQ34" i="17" s="1"/>
  <c r="CP32" i="17"/>
  <c r="CP34" i="17" s="1"/>
  <c r="CO32" i="17"/>
  <c r="CO34" i="17" s="1"/>
  <c r="CN32" i="17"/>
  <c r="CN34" i="17" s="1"/>
  <c r="CM32" i="17"/>
  <c r="CM34" i="17" s="1"/>
  <c r="CL32" i="17"/>
  <c r="CL34" i="17" s="1"/>
  <c r="CK32" i="17"/>
  <c r="CN6" i="16" s="1"/>
  <c r="CN7" i="16" s="1"/>
  <c r="CN71" i="16" s="1"/>
  <c r="CN72" i="16" s="1"/>
  <c r="CJ32" i="17"/>
  <c r="CJ34" i="17" s="1"/>
  <c r="CI32" i="17"/>
  <c r="CI34" i="17" s="1"/>
  <c r="CH32" i="17"/>
  <c r="CH34" i="17" s="1"/>
  <c r="CG32" i="17"/>
  <c r="CG34" i="17" s="1"/>
  <c r="CF32" i="17"/>
  <c r="CE32" i="17"/>
  <c r="CE34" i="17" s="1"/>
  <c r="CD32" i="17"/>
  <c r="CD34" i="17" s="1"/>
  <c r="CC32" i="17"/>
  <c r="CC34" i="17" s="1"/>
  <c r="CB32" i="17"/>
  <c r="CB34" i="17" s="1"/>
  <c r="CA32" i="17"/>
  <c r="CA34" i="17" s="1"/>
  <c r="BZ32" i="17"/>
  <c r="BZ34" i="17" s="1"/>
  <c r="BY32" i="17"/>
  <c r="BY34" i="17" s="1"/>
  <c r="BX32" i="17"/>
  <c r="BX34" i="17" s="1"/>
  <c r="BW32" i="17"/>
  <c r="BW34" i="17" s="1"/>
  <c r="BV32" i="17"/>
  <c r="BX6" i="16" s="1"/>
  <c r="BX7" i="16" s="1"/>
  <c r="BX71" i="16" s="1"/>
  <c r="BU32" i="17"/>
  <c r="BU34" i="17" s="1"/>
  <c r="BT32" i="17"/>
  <c r="BT34" i="17" s="1"/>
  <c r="BS32" i="17"/>
  <c r="BS34" i="17" s="1"/>
  <c r="BR32" i="17"/>
  <c r="BT6" i="16" s="1"/>
  <c r="BT7" i="16" s="1"/>
  <c r="BT71" i="16" s="1"/>
  <c r="BT72" i="16" s="1"/>
  <c r="BQ32" i="17"/>
  <c r="BQ34" i="17" s="1"/>
  <c r="BP32" i="17"/>
  <c r="BP34" i="17" s="1"/>
  <c r="BO32" i="17"/>
  <c r="BO34" i="17" s="1"/>
  <c r="BN32" i="17"/>
  <c r="BM32" i="17"/>
  <c r="BM34" i="17" s="1"/>
  <c r="BL32" i="17"/>
  <c r="BL34" i="17" s="1"/>
  <c r="BK32" i="17"/>
  <c r="BK34" i="17" s="1"/>
  <c r="BJ32" i="17"/>
  <c r="BJ34" i="17" s="1"/>
  <c r="BI32" i="17"/>
  <c r="BI34" i="17" s="1"/>
  <c r="BH32" i="17"/>
  <c r="BG32" i="17"/>
  <c r="BG34" i="17" s="1"/>
  <c r="BF32" i="17"/>
  <c r="BF34" i="17" s="1"/>
  <c r="BE32" i="17"/>
  <c r="BF6" i="16" s="1"/>
  <c r="BF7" i="16" s="1"/>
  <c r="BF71" i="16" s="1"/>
  <c r="BF72" i="16" s="1"/>
  <c r="BD32" i="17"/>
  <c r="BD6" i="16" s="1"/>
  <c r="BD7" i="16" s="1"/>
  <c r="BD71" i="16" s="1"/>
  <c r="BC32" i="17"/>
  <c r="BC34" i="17" s="1"/>
  <c r="BB32" i="17"/>
  <c r="BB6" i="16" s="1"/>
  <c r="BB7" i="16" s="1"/>
  <c r="BB71" i="16" s="1"/>
  <c r="BA32" i="17"/>
  <c r="BA34" i="17" s="1"/>
  <c r="AZ32" i="17"/>
  <c r="AZ34" i="17" s="1"/>
  <c r="AY32" i="17"/>
  <c r="AX32" i="17"/>
  <c r="AX34" i="17" s="1"/>
  <c r="AW32" i="17"/>
  <c r="AW34" i="17" s="1"/>
  <c r="AV32" i="17"/>
  <c r="AV34" i="17" s="1"/>
  <c r="AU32" i="17"/>
  <c r="AU34" i="17" s="1"/>
  <c r="AT32" i="17"/>
  <c r="AT34" i="17" s="1"/>
  <c r="AS32" i="17"/>
  <c r="AS34" i="17" s="1"/>
  <c r="AR32" i="17"/>
  <c r="AQ6" i="16" s="1"/>
  <c r="AQ7" i="16" s="1"/>
  <c r="AQ71" i="16" s="1"/>
  <c r="AQ72" i="16" s="1"/>
  <c r="AQ32" i="17"/>
  <c r="AQ34" i="17" s="1"/>
  <c r="AP32" i="17"/>
  <c r="AP34" i="17" s="1"/>
  <c r="AO32" i="17"/>
  <c r="AO34" i="17" s="1"/>
  <c r="AN32" i="17"/>
  <c r="AM6" i="16" s="1"/>
  <c r="AM7" i="16" s="1"/>
  <c r="AM71" i="16" s="1"/>
  <c r="AM32" i="17"/>
  <c r="AL6" i="16" s="1"/>
  <c r="AL32" i="17"/>
  <c r="AK6" i="16" s="1"/>
  <c r="AK32" i="17"/>
  <c r="AK34" i="17" s="1"/>
  <c r="AJ32" i="17"/>
  <c r="AI6" i="16" s="1"/>
  <c r="AI32" i="17"/>
  <c r="AH32" i="17"/>
  <c r="AG32" i="17"/>
  <c r="AG34" i="17" s="1"/>
  <c r="AF32" i="17"/>
  <c r="AF34" i="17" s="1"/>
  <c r="AE32" i="17"/>
  <c r="AE34" i="17" s="1"/>
  <c r="AD32" i="17"/>
  <c r="AD34" i="17" s="1"/>
  <c r="AC32" i="17"/>
  <c r="AA6" i="16" s="1"/>
  <c r="AA7" i="16" s="1"/>
  <c r="AA71" i="16" s="1"/>
  <c r="AA72" i="16" s="1"/>
  <c r="AB32" i="17"/>
  <c r="AA32" i="17"/>
  <c r="AA34" i="17" s="1"/>
  <c r="Z32" i="17"/>
  <c r="Z34" i="17" s="1"/>
  <c r="Y32" i="17"/>
  <c r="Y34" i="17" s="1"/>
  <c r="X32" i="17"/>
  <c r="X34" i="17" s="1"/>
  <c r="W32" i="17"/>
  <c r="W34" i="17" s="1"/>
  <c r="V32" i="17"/>
  <c r="V34" i="17" s="1"/>
  <c r="U32" i="17"/>
  <c r="U34" i="17" s="1"/>
  <c r="T32" i="17"/>
  <c r="T34" i="17" s="1"/>
  <c r="S32" i="17"/>
  <c r="R32" i="17"/>
  <c r="R34" i="17" s="1"/>
  <c r="Q32" i="17"/>
  <c r="Q34" i="17" s="1"/>
  <c r="P32" i="17"/>
  <c r="O32" i="17"/>
  <c r="O34" i="17" s="1"/>
  <c r="N32" i="17"/>
  <c r="N34" i="17" s="1"/>
  <c r="M32" i="17"/>
  <c r="M34" i="17" s="1"/>
  <c r="L32" i="17"/>
  <c r="I6" i="16" s="1"/>
  <c r="I7" i="16" s="1"/>
  <c r="I71" i="16" s="1"/>
  <c r="I72" i="16" s="1"/>
  <c r="K32" i="17"/>
  <c r="K34" i="17" s="1"/>
  <c r="J32" i="17"/>
  <c r="G6" i="16" s="1"/>
  <c r="G7" i="16" s="1"/>
  <c r="G71" i="16" s="1"/>
  <c r="I32" i="17"/>
  <c r="I34" i="17" s="1"/>
  <c r="H32" i="17"/>
  <c r="R95" i="16"/>
  <c r="EE90" i="16"/>
  <c r="DR90" i="16"/>
  <c r="DE90" i="16"/>
  <c r="CR90" i="16"/>
  <c r="CE90" i="16"/>
  <c r="BR90" i="16"/>
  <c r="BE90" i="16"/>
  <c r="AR90" i="16"/>
  <c r="AE90" i="16"/>
  <c r="R90" i="16"/>
  <c r="EE89" i="16"/>
  <c r="DR89" i="16"/>
  <c r="DE89" i="16"/>
  <c r="CR89" i="16"/>
  <c r="CE89" i="16"/>
  <c r="BR89" i="16"/>
  <c r="BE89" i="16"/>
  <c r="AR89" i="16"/>
  <c r="AE89" i="16"/>
  <c r="R89" i="16"/>
  <c r="EE79" i="16"/>
  <c r="DR79" i="16"/>
  <c r="DE79" i="16"/>
  <c r="CR79" i="16"/>
  <c r="CE79" i="16"/>
  <c r="BR79" i="16"/>
  <c r="BE79" i="16"/>
  <c r="AR79" i="16"/>
  <c r="AE79" i="16"/>
  <c r="R79" i="16"/>
  <c r="AD77" i="16"/>
  <c r="X77" i="16"/>
  <c r="W77" i="16"/>
  <c r="V77" i="16"/>
  <c r="EE69" i="16"/>
  <c r="DR69" i="16"/>
  <c r="DE69" i="16"/>
  <c r="CR69" i="16"/>
  <c r="CE69" i="16"/>
  <c r="BR69" i="16"/>
  <c r="BE69" i="16"/>
  <c r="AR69" i="16"/>
  <c r="AE69" i="16"/>
  <c r="R69" i="16"/>
  <c r="EE67" i="16"/>
  <c r="DR67" i="16"/>
  <c r="DE67" i="16"/>
  <c r="CR67" i="16"/>
  <c r="CE67" i="16"/>
  <c r="BR67" i="16"/>
  <c r="BE67" i="16"/>
  <c r="AR67" i="16"/>
  <c r="AE67" i="16"/>
  <c r="R67" i="16"/>
  <c r="EE58" i="16"/>
  <c r="DR58" i="16"/>
  <c r="DE58" i="16"/>
  <c r="CR58" i="16"/>
  <c r="CE58" i="16"/>
  <c r="BR58" i="16"/>
  <c r="BE58" i="16"/>
  <c r="AR58" i="16"/>
  <c r="AE58" i="16"/>
  <c r="R58" i="16"/>
  <c r="B57" i="16"/>
  <c r="B58" i="16" s="1"/>
  <c r="B56" i="16"/>
  <c r="B60" i="16" s="1"/>
  <c r="A56" i="16"/>
  <c r="B55" i="16"/>
  <c r="A55" i="16"/>
  <c r="A54" i="16"/>
  <c r="E53" i="16"/>
  <c r="A53" i="16"/>
  <c r="B52" i="16"/>
  <c r="B54" i="16" s="1"/>
  <c r="A52" i="16"/>
  <c r="F51" i="16"/>
  <c r="A51" i="16"/>
  <c r="B48" i="16"/>
  <c r="B44" i="16"/>
  <c r="B43" i="16"/>
  <c r="B42" i="16"/>
  <c r="AD41" i="16"/>
  <c r="AC41" i="16"/>
  <c r="AC77" i="16" s="1"/>
  <c r="AB41" i="16"/>
  <c r="AB77" i="16" s="1"/>
  <c r="AA41" i="16"/>
  <c r="AA77" i="16" s="1"/>
  <c r="Z41" i="16"/>
  <c r="Z77" i="16" s="1"/>
  <c r="Y41" i="16"/>
  <c r="Y77" i="16" s="1"/>
  <c r="X41" i="16"/>
  <c r="W41" i="16"/>
  <c r="V41" i="16"/>
  <c r="B41" i="16"/>
  <c r="G39" i="16"/>
  <c r="B39" i="16"/>
  <c r="F38" i="16"/>
  <c r="B38" i="16"/>
  <c r="B46" i="16" s="1"/>
  <c r="F33" i="16"/>
  <c r="F32" i="16"/>
  <c r="F31" i="16"/>
  <c r="S24" i="16"/>
  <c r="S23" i="16"/>
  <c r="F22" i="16"/>
  <c r="F21" i="16"/>
  <c r="F20" i="16"/>
  <c r="F18" i="16"/>
  <c r="B18" i="16"/>
  <c r="B19" i="16" s="1"/>
  <c r="S17" i="16"/>
  <c r="B15" i="16"/>
  <c r="B16" i="16" s="1"/>
  <c r="S11" i="16"/>
  <c r="AF10" i="16"/>
  <c r="EB6" i="16"/>
  <c r="EB7" i="16" s="1"/>
  <c r="EB71" i="16" s="1"/>
  <c r="EB72" i="16" s="1"/>
  <c r="EA6" i="16"/>
  <c r="EA7" i="16" s="1"/>
  <c r="EA71" i="16" s="1"/>
  <c r="DW6" i="16"/>
  <c r="DW7" i="16" s="1"/>
  <c r="DW71" i="16" s="1"/>
  <c r="DV6" i="16"/>
  <c r="DV7" i="16" s="1"/>
  <c r="DV71" i="16" s="1"/>
  <c r="DU6" i="16"/>
  <c r="DU7" i="16" s="1"/>
  <c r="DU71" i="16" s="1"/>
  <c r="DU72" i="16" s="1"/>
  <c r="DK6" i="16"/>
  <c r="DK7" i="16" s="1"/>
  <c r="DK71" i="16" s="1"/>
  <c r="DJ6" i="16"/>
  <c r="DJ7" i="16" s="1"/>
  <c r="DJ71" i="16" s="1"/>
  <c r="DI6" i="16"/>
  <c r="DH6" i="16"/>
  <c r="CU6" i="16"/>
  <c r="CU7" i="16" s="1"/>
  <c r="CU71" i="16" s="1"/>
  <c r="CT6" i="16"/>
  <c r="CT7" i="16" s="1"/>
  <c r="CT71" i="16" s="1"/>
  <c r="CS6" i="16"/>
  <c r="BW6" i="16"/>
  <c r="BW7" i="16" s="1"/>
  <c r="BW71" i="16" s="1"/>
  <c r="BV6" i="16"/>
  <c r="BV7" i="16" s="1"/>
  <c r="BV71" i="16" s="1"/>
  <c r="AF6" i="16"/>
  <c r="L6" i="16"/>
  <c r="L7" i="16" s="1"/>
  <c r="L71" i="16" s="1"/>
  <c r="K6" i="16"/>
  <c r="K7" i="16" s="1"/>
  <c r="K71" i="16" s="1"/>
  <c r="J6" i="16"/>
  <c r="J7" i="16" s="1"/>
  <c r="J71" i="16" s="1"/>
  <c r="CS4" i="16"/>
  <c r="DF4" i="16" s="1"/>
  <c r="DS4" i="16" s="1"/>
  <c r="CE4" i="16"/>
  <c r="BR4" i="16"/>
  <c r="BF3" i="16" s="1"/>
  <c r="AG4" i="16"/>
  <c r="AF4" i="16"/>
  <c r="AS4" i="16" s="1"/>
  <c r="BF4" i="16" s="1"/>
  <c r="BS4" i="16" s="1"/>
  <c r="CF4" i="16" s="1"/>
  <c r="AE4" i="16"/>
  <c r="AR4" i="16" s="1"/>
  <c r="BE4" i="16" s="1"/>
  <c r="AS3" i="16" s="1"/>
  <c r="AT3" i="16" s="1"/>
  <c r="AU3" i="16" s="1"/>
  <c r="AV3" i="16" s="1"/>
  <c r="T4" i="16"/>
  <c r="S4" i="16"/>
  <c r="G4" i="16"/>
  <c r="H4" i="16" s="1"/>
  <c r="AH3" i="16"/>
  <c r="AG3" i="16"/>
  <c r="AF3" i="16"/>
  <c r="AF2" i="16" s="1"/>
  <c r="T3" i="16"/>
  <c r="S3" i="16"/>
  <c r="S2" i="16" s="1"/>
  <c r="S43" i="16" s="1"/>
  <c r="G3" i="16"/>
  <c r="G2" i="16" s="1"/>
  <c r="G51" i="16" s="1"/>
  <c r="F3" i="16"/>
  <c r="F2" i="16" s="1"/>
  <c r="F23" i="16" s="1"/>
  <c r="I7" i="15"/>
  <c r="I6" i="15"/>
  <c r="B62" i="11" s="1"/>
  <c r="I5" i="15"/>
  <c r="J192" i="14"/>
  <c r="J179" i="14"/>
  <c r="J128" i="14"/>
  <c r="J15" i="14" a="1"/>
  <c r="J15" i="14" s="1"/>
  <c r="I8" i="14"/>
  <c r="I7" i="14"/>
  <c r="I6" i="14"/>
  <c r="I5" i="14"/>
  <c r="B54" i="11" s="1"/>
  <c r="Z175" i="13"/>
  <c r="Z167" i="13"/>
  <c r="Z166" i="13"/>
  <c r="Z165" i="13"/>
  <c r="Z113" i="13"/>
  <c r="Z111" i="13"/>
  <c r="Z51" i="13"/>
  <c r="Z50" i="13"/>
  <c r="Z15" i="13" a="1"/>
  <c r="Z177" i="13" s="1"/>
  <c r="J193" i="13"/>
  <c r="J81" i="13"/>
  <c r="J80" i="13"/>
  <c r="J79" i="13"/>
  <c r="J25" i="13"/>
  <c r="J15" i="13" a="1"/>
  <c r="F193" i="13"/>
  <c r="F181" i="13"/>
  <c r="F179" i="13"/>
  <c r="F161" i="13"/>
  <c r="F149" i="13"/>
  <c r="F147" i="13"/>
  <c r="F144" i="13"/>
  <c r="F143" i="13"/>
  <c r="F141" i="13"/>
  <c r="F133" i="13"/>
  <c r="F132" i="13"/>
  <c r="F109" i="13"/>
  <c r="F101" i="13"/>
  <c r="F100" i="13"/>
  <c r="F97" i="13"/>
  <c r="F85" i="13"/>
  <c r="F83" i="13"/>
  <c r="F81" i="13"/>
  <c r="F80" i="13"/>
  <c r="F51" i="13"/>
  <c r="F49" i="13"/>
  <c r="F48" i="13"/>
  <c r="F45" i="13"/>
  <c r="F37" i="13"/>
  <c r="F36" i="13"/>
  <c r="F35" i="13"/>
  <c r="F33" i="13"/>
  <c r="F15" i="13" a="1"/>
  <c r="F164" i="13" s="1"/>
  <c r="D191" i="13"/>
  <c r="D189" i="13"/>
  <c r="D187" i="13"/>
  <c r="D186" i="13"/>
  <c r="D155" i="13"/>
  <c r="D154" i="13"/>
  <c r="D151" i="13"/>
  <c r="D143" i="13"/>
  <c r="D142" i="13"/>
  <c r="D141" i="13"/>
  <c r="D139" i="13"/>
  <c r="D109" i="13"/>
  <c r="D107" i="13"/>
  <c r="D93" i="13"/>
  <c r="D91" i="13"/>
  <c r="D90" i="13"/>
  <c r="D89" i="13"/>
  <c r="D87" i="13"/>
  <c r="D57" i="13"/>
  <c r="D55" i="13"/>
  <c r="D46" i="13"/>
  <c r="D45" i="13"/>
  <c r="D43" i="13"/>
  <c r="D31" i="13"/>
  <c r="D29" i="13"/>
  <c r="D15" i="13" a="1"/>
  <c r="D171" i="13" s="1"/>
  <c r="C172" i="13"/>
  <c r="C112" i="13"/>
  <c r="C111" i="13"/>
  <c r="C98" i="13"/>
  <c r="C15" i="13" a="1"/>
  <c r="C175" i="13" s="1"/>
  <c r="C15" i="13"/>
  <c r="I6" i="13"/>
  <c r="I7" i="13" s="1"/>
  <c r="I5" i="13"/>
  <c r="B43" i="11" s="1"/>
  <c r="DW12" i="12"/>
  <c r="DV12" i="12"/>
  <c r="DG12" i="12"/>
  <c r="DF12" i="12"/>
  <c r="DE12" i="12"/>
  <c r="DD12" i="12"/>
  <c r="DC12" i="12"/>
  <c r="DB12" i="12"/>
  <c r="DA12" i="12"/>
  <c r="CA12" i="12"/>
  <c r="BZ12" i="12"/>
  <c r="BY12" i="12"/>
  <c r="BX12" i="12"/>
  <c r="BW12" i="12"/>
  <c r="BV12" i="12"/>
  <c r="BU12" i="12"/>
  <c r="BJ12" i="12"/>
  <c r="BF12" i="12"/>
  <c r="BE12" i="12"/>
  <c r="AU12" i="12"/>
  <c r="AT12" i="12"/>
  <c r="AS12" i="12"/>
  <c r="AR12" i="12"/>
  <c r="AQ12" i="12"/>
  <c r="AP12" i="12"/>
  <c r="AO12" i="12"/>
  <c r="AD12" i="12"/>
  <c r="Z12" i="12"/>
  <c r="P12" i="12"/>
  <c r="O12" i="12"/>
  <c r="N12" i="12"/>
  <c r="M12" i="12"/>
  <c r="L12" i="12"/>
  <c r="K12" i="12"/>
  <c r="J12" i="12"/>
  <c r="I12" i="12"/>
  <c r="DW10" i="12"/>
  <c r="DV10" i="12"/>
  <c r="DU10" i="12"/>
  <c r="DU12" i="12" s="1"/>
  <c r="DT10" i="12"/>
  <c r="DT12" i="12" s="1"/>
  <c r="DS10" i="12"/>
  <c r="DS12" i="12" s="1"/>
  <c r="DR10" i="12"/>
  <c r="DY6" i="11" s="1"/>
  <c r="DY7" i="11" s="1"/>
  <c r="DQ10" i="12"/>
  <c r="DQ12" i="12" s="1"/>
  <c r="DP10" i="12"/>
  <c r="DP12" i="12" s="1"/>
  <c r="DO10" i="12"/>
  <c r="DO12" i="12" s="1"/>
  <c r="DN10" i="12"/>
  <c r="DN12" i="12" s="1"/>
  <c r="DM10" i="12"/>
  <c r="DL10" i="12"/>
  <c r="DK10" i="12"/>
  <c r="DJ10" i="12"/>
  <c r="DI10" i="12"/>
  <c r="DO6" i="11" s="1"/>
  <c r="DO7" i="11" s="1"/>
  <c r="DO71" i="11" s="1"/>
  <c r="EB71" i="11" s="1"/>
  <c r="DH10" i="12"/>
  <c r="DH12" i="12" s="1"/>
  <c r="DG10" i="12"/>
  <c r="DF10" i="12"/>
  <c r="DE10" i="12"/>
  <c r="DD10" i="12"/>
  <c r="DC10" i="12"/>
  <c r="DB10" i="12"/>
  <c r="DA10" i="12"/>
  <c r="CZ10" i="12"/>
  <c r="CZ12" i="12" s="1"/>
  <c r="CY10" i="12"/>
  <c r="CY12" i="12" s="1"/>
  <c r="CX10" i="12"/>
  <c r="CX12" i="12" s="1"/>
  <c r="CW10" i="12"/>
  <c r="CV10" i="12"/>
  <c r="CU10" i="12"/>
  <c r="CT10" i="12"/>
  <c r="CS10" i="12"/>
  <c r="CX6" i="11" s="1"/>
  <c r="CX7" i="11" s="1"/>
  <c r="CX71" i="11" s="1"/>
  <c r="CR10" i="12"/>
  <c r="CW6" i="11" s="1"/>
  <c r="CW7" i="11" s="1"/>
  <c r="CW71" i="11" s="1"/>
  <c r="CQ10" i="12"/>
  <c r="CQ12" i="12" s="1"/>
  <c r="CP10" i="12"/>
  <c r="CP12" i="12" s="1"/>
  <c r="CO10" i="12"/>
  <c r="CO12" i="12" s="1"/>
  <c r="CN10" i="12"/>
  <c r="CN12" i="12" s="1"/>
  <c r="CM10" i="12"/>
  <c r="CM12" i="12" s="1"/>
  <c r="CL10" i="12"/>
  <c r="CL12" i="12" s="1"/>
  <c r="CK10" i="12"/>
  <c r="CK12" i="12" s="1"/>
  <c r="CJ10" i="12"/>
  <c r="CJ12" i="12" s="1"/>
  <c r="CI10" i="12"/>
  <c r="CI12" i="12" s="1"/>
  <c r="CH10" i="12"/>
  <c r="CH12" i="12" s="1"/>
  <c r="CG10" i="12"/>
  <c r="CF10" i="12"/>
  <c r="CE10" i="12"/>
  <c r="CD10" i="12"/>
  <c r="CD12" i="12" s="1"/>
  <c r="CC10" i="12"/>
  <c r="CG6" i="11" s="1"/>
  <c r="CG7" i="11" s="1"/>
  <c r="CB10" i="12"/>
  <c r="CF6" i="11" s="1"/>
  <c r="CF7" i="11" s="1"/>
  <c r="CF71" i="11" s="1"/>
  <c r="CA10" i="12"/>
  <c r="BZ10" i="12"/>
  <c r="BY10" i="12"/>
  <c r="BX10" i="12"/>
  <c r="CA6" i="11" s="1"/>
  <c r="BW10" i="12"/>
  <c r="BV10" i="12"/>
  <c r="BY6" i="11" s="1"/>
  <c r="BY7" i="11" s="1"/>
  <c r="BU10" i="12"/>
  <c r="BT10" i="12"/>
  <c r="BT12" i="12" s="1"/>
  <c r="BS10" i="12"/>
  <c r="BS12" i="12" s="1"/>
  <c r="BR10" i="12"/>
  <c r="BR12" i="12" s="1"/>
  <c r="BQ10" i="12"/>
  <c r="BP10" i="12"/>
  <c r="BO10" i="12"/>
  <c r="BN10" i="12"/>
  <c r="BN12" i="12" s="1"/>
  <c r="BM10" i="12"/>
  <c r="BM12" i="12" s="1"/>
  <c r="BL10" i="12"/>
  <c r="BL12" i="12" s="1"/>
  <c r="BK10" i="12"/>
  <c r="BK12" i="12" s="1"/>
  <c r="BJ10" i="12"/>
  <c r="BI10" i="12"/>
  <c r="BI12" i="12" s="1"/>
  <c r="BH10" i="12"/>
  <c r="BH12" i="12" s="1"/>
  <c r="BG10" i="12"/>
  <c r="BG12" i="12" s="1"/>
  <c r="BF10" i="12"/>
  <c r="BH6" i="11" s="1"/>
  <c r="BE10" i="12"/>
  <c r="BD10" i="12"/>
  <c r="BD12" i="12" s="1"/>
  <c r="BC10" i="12"/>
  <c r="BB10" i="12"/>
  <c r="BB12" i="12" s="1"/>
  <c r="BA10" i="12"/>
  <c r="BA12" i="12" s="1"/>
  <c r="AZ10" i="12"/>
  <c r="AY10" i="12"/>
  <c r="AY12" i="12" s="1"/>
  <c r="AX10" i="12"/>
  <c r="AW10" i="12"/>
  <c r="AW12" i="12" s="1"/>
  <c r="AV10" i="12"/>
  <c r="AW6" i="11" s="1"/>
  <c r="AU10" i="12"/>
  <c r="AT10" i="12"/>
  <c r="AS10" i="12"/>
  <c r="AR10" i="12"/>
  <c r="AQ10" i="12"/>
  <c r="AP10" i="12"/>
  <c r="AO10" i="12"/>
  <c r="AO6" i="11" s="1"/>
  <c r="AN10" i="12"/>
  <c r="AM10" i="12"/>
  <c r="AL10" i="12"/>
  <c r="AL12" i="12" s="1"/>
  <c r="AK10" i="12"/>
  <c r="AJ10" i="12"/>
  <c r="AJ12" i="12" s="1"/>
  <c r="AI10" i="12"/>
  <c r="AI12" i="12" s="1"/>
  <c r="AH10" i="12"/>
  <c r="AH12" i="12" s="1"/>
  <c r="AG10" i="12"/>
  <c r="AG12" i="12" s="1"/>
  <c r="AF10" i="12"/>
  <c r="AF12" i="12" s="1"/>
  <c r="AE10" i="12"/>
  <c r="AE12" i="12" s="1"/>
  <c r="AD10" i="12"/>
  <c r="AC10" i="12"/>
  <c r="AC12" i="12" s="1"/>
  <c r="AB10" i="12"/>
  <c r="AB12" i="12" s="1"/>
  <c r="AA10" i="12"/>
  <c r="AA12" i="12" s="1"/>
  <c r="Z10" i="12"/>
  <c r="Y10" i="12"/>
  <c r="X6" i="11" s="1"/>
  <c r="X10" i="12"/>
  <c r="W10" i="12"/>
  <c r="V10" i="12"/>
  <c r="V12" i="12" s="1"/>
  <c r="U10" i="12"/>
  <c r="T10" i="12"/>
  <c r="T12" i="12" s="1"/>
  <c r="S10" i="12"/>
  <c r="S12" i="12" s="1"/>
  <c r="R10" i="12"/>
  <c r="R12" i="12" s="1"/>
  <c r="Q10" i="12"/>
  <c r="Q12" i="12" s="1"/>
  <c r="P10" i="12"/>
  <c r="O10" i="12"/>
  <c r="N10" i="12"/>
  <c r="M10" i="12"/>
  <c r="L10" i="12"/>
  <c r="K10" i="12"/>
  <c r="J10" i="12"/>
  <c r="I10" i="12"/>
  <c r="G6" i="11" s="1"/>
  <c r="G7" i="11" s="1"/>
  <c r="G71" i="11" s="1"/>
  <c r="H10" i="12"/>
  <c r="H12" i="12" s="1"/>
  <c r="G10" i="12"/>
  <c r="R95" i="11"/>
  <c r="EE79" i="11"/>
  <c r="DR79" i="11"/>
  <c r="DE79" i="11"/>
  <c r="CR79" i="11"/>
  <c r="CE79" i="11"/>
  <c r="BR79" i="11"/>
  <c r="BE79" i="11"/>
  <c r="AR79" i="11"/>
  <c r="AE79" i="11"/>
  <c r="R79" i="11"/>
  <c r="F77" i="11"/>
  <c r="M74" i="11"/>
  <c r="K74" i="11"/>
  <c r="Q72" i="11"/>
  <c r="M72" i="11"/>
  <c r="DX71" i="11"/>
  <c r="DW71" i="11"/>
  <c r="CG71" i="11"/>
  <c r="B68" i="11"/>
  <c r="B66" i="11"/>
  <c r="A66" i="11"/>
  <c r="B65" i="11"/>
  <c r="A65" i="11"/>
  <c r="B64" i="11"/>
  <c r="A64" i="11"/>
  <c r="B63" i="11"/>
  <c r="A63" i="11"/>
  <c r="A62" i="11"/>
  <c r="B61" i="11"/>
  <c r="A61" i="11"/>
  <c r="B60" i="11"/>
  <c r="B58" i="11"/>
  <c r="B55" i="11"/>
  <c r="B56" i="11" s="1"/>
  <c r="E53" i="11"/>
  <c r="B53" i="11"/>
  <c r="B52" i="11"/>
  <c r="H51" i="11"/>
  <c r="B51" i="11"/>
  <c r="AE50" i="11"/>
  <c r="B50" i="11"/>
  <c r="B47" i="11"/>
  <c r="J45" i="11"/>
  <c r="G45" i="11"/>
  <c r="F45" i="11"/>
  <c r="B45" i="11"/>
  <c r="J44" i="11"/>
  <c r="H44" i="11"/>
  <c r="B44" i="11"/>
  <c r="B42" i="11"/>
  <c r="S41" i="11"/>
  <c r="G41" i="11"/>
  <c r="F41" i="11"/>
  <c r="B41" i="11"/>
  <c r="B40" i="11"/>
  <c r="S39" i="11"/>
  <c r="I39" i="11"/>
  <c r="H39" i="11"/>
  <c r="G39" i="11"/>
  <c r="B39" i="11"/>
  <c r="BS38" i="11"/>
  <c r="CF38" i="11" s="1"/>
  <c r="BF38" i="11"/>
  <c r="AS38" i="11"/>
  <c r="AF38" i="11"/>
  <c r="T38" i="11"/>
  <c r="G38" i="11"/>
  <c r="J33" i="11"/>
  <c r="J31" i="11"/>
  <c r="F31" i="11"/>
  <c r="H30" i="11"/>
  <c r="H29" i="11"/>
  <c r="K28" i="11"/>
  <c r="J28" i="11"/>
  <c r="F26" i="11"/>
  <c r="G23" i="11"/>
  <c r="K22" i="11"/>
  <c r="J22" i="11"/>
  <c r="H19" i="11"/>
  <c r="B18" i="11"/>
  <c r="J51" i="11" s="1"/>
  <c r="J17" i="11"/>
  <c r="H17" i="11"/>
  <c r="AE15" i="11"/>
  <c r="H15" i="11"/>
  <c r="B15" i="11"/>
  <c r="B16" i="11" s="1"/>
  <c r="EE13" i="11"/>
  <c r="DR13" i="11"/>
  <c r="DE13" i="11"/>
  <c r="CR13" i="11"/>
  <c r="CE13" i="11"/>
  <c r="BR13" i="11"/>
  <c r="BE13" i="11"/>
  <c r="AR13" i="11"/>
  <c r="G12" i="11"/>
  <c r="AE10" i="11"/>
  <c r="G10" i="11"/>
  <c r="B10" i="11"/>
  <c r="F9" i="11"/>
  <c r="CC7" i="11"/>
  <c r="CB7" i="11"/>
  <c r="BI7" i="11"/>
  <c r="BI71" i="11" s="1"/>
  <c r="AO7" i="11"/>
  <c r="AO71" i="11" s="1"/>
  <c r="X7" i="11"/>
  <c r="X71" i="11" s="1"/>
  <c r="O7" i="11"/>
  <c r="O71" i="11" s="1"/>
  <c r="I7" i="11"/>
  <c r="I71" i="11" s="1"/>
  <c r="H7" i="11"/>
  <c r="ED6" i="11"/>
  <c r="EC6" i="11"/>
  <c r="EC7" i="11" s="1"/>
  <c r="EB6" i="11"/>
  <c r="EA6" i="11"/>
  <c r="EA7" i="11" s="1"/>
  <c r="DZ6" i="11"/>
  <c r="DZ7" i="11" s="1"/>
  <c r="DX6" i="11"/>
  <c r="DM6" i="11"/>
  <c r="DM7" i="11" s="1"/>
  <c r="DM71" i="11" s="1"/>
  <c r="DL6" i="11"/>
  <c r="DK6" i="11"/>
  <c r="DK7" i="11" s="1"/>
  <c r="DK71" i="11" s="1"/>
  <c r="DJ6" i="11"/>
  <c r="DJ7" i="11" s="1"/>
  <c r="DJ71" i="11" s="1"/>
  <c r="DI6" i="11"/>
  <c r="DH6" i="11"/>
  <c r="DH7" i="11" s="1"/>
  <c r="DH71" i="11" s="1"/>
  <c r="DU71" i="11" s="1"/>
  <c r="DG6" i="11"/>
  <c r="DF6" i="11"/>
  <c r="DD6" i="11"/>
  <c r="CV6" i="11"/>
  <c r="CV7" i="11" s="1"/>
  <c r="CV71" i="11" s="1"/>
  <c r="CU6" i="11"/>
  <c r="CT6" i="11"/>
  <c r="CQ6" i="11"/>
  <c r="CP6" i="11"/>
  <c r="CP7" i="11" s="1"/>
  <c r="CP71" i="11" s="1"/>
  <c r="CO6" i="11"/>
  <c r="CO7" i="11" s="1"/>
  <c r="CO71" i="11" s="1"/>
  <c r="CN6" i="11"/>
  <c r="CM6" i="11"/>
  <c r="CL6" i="11"/>
  <c r="CH6" i="11"/>
  <c r="CH7" i="11" s="1"/>
  <c r="CH71" i="11" s="1"/>
  <c r="CD6" i="11"/>
  <c r="CD7" i="11" s="1"/>
  <c r="CC6" i="11"/>
  <c r="CB6" i="11"/>
  <c r="BZ6" i="11"/>
  <c r="BX6" i="11"/>
  <c r="BM6" i="11"/>
  <c r="BM7" i="11" s="1"/>
  <c r="BM71" i="11" s="1"/>
  <c r="BL6" i="11"/>
  <c r="BL7" i="11" s="1"/>
  <c r="BL71" i="11" s="1"/>
  <c r="BK6" i="11"/>
  <c r="BK7" i="11" s="1"/>
  <c r="BK71" i="11" s="1"/>
  <c r="BJ6" i="11"/>
  <c r="BJ7" i="11" s="1"/>
  <c r="BJ71" i="11" s="1"/>
  <c r="BI6" i="11"/>
  <c r="BG6" i="11"/>
  <c r="AV6" i="11"/>
  <c r="AU6" i="11"/>
  <c r="AT6" i="11"/>
  <c r="AS6" i="11"/>
  <c r="AS7" i="11" s="1"/>
  <c r="AQ6" i="11"/>
  <c r="AQ7" i="11" s="1"/>
  <c r="AQ71" i="11" s="1"/>
  <c r="AP6" i="11"/>
  <c r="AP7" i="11" s="1"/>
  <c r="AP71" i="11" s="1"/>
  <c r="AL6" i="11"/>
  <c r="AD6" i="11"/>
  <c r="AC6" i="11"/>
  <c r="AB6" i="11"/>
  <c r="AB7" i="11" s="1"/>
  <c r="AB71" i="11" s="1"/>
  <c r="AA6" i="11"/>
  <c r="Z6" i="11"/>
  <c r="Y6" i="11"/>
  <c r="Y7" i="11" s="1"/>
  <c r="Y71" i="11" s="1"/>
  <c r="Y72" i="11" s="1"/>
  <c r="S6" i="11"/>
  <c r="Q6" i="11"/>
  <c r="Q7" i="11" s="1"/>
  <c r="Q71" i="11" s="1"/>
  <c r="O6" i="11"/>
  <c r="N6" i="11"/>
  <c r="M6" i="11"/>
  <c r="M7" i="11" s="1"/>
  <c r="M71" i="11" s="1"/>
  <c r="L6" i="11"/>
  <c r="K6" i="11"/>
  <c r="K7" i="11" s="1"/>
  <c r="K71" i="11" s="1"/>
  <c r="K72" i="11" s="1"/>
  <c r="J6" i="11"/>
  <c r="I6" i="11"/>
  <c r="H6" i="11"/>
  <c r="F6" i="11"/>
  <c r="F7" i="11" s="1"/>
  <c r="F71" i="11" s="1"/>
  <c r="DY4" i="11"/>
  <c r="DF4" i="11"/>
  <c r="DS4" i="11" s="1"/>
  <c r="CG4" i="11"/>
  <c r="CT4" i="11" s="1"/>
  <c r="DG4" i="11" s="1"/>
  <c r="DT4" i="11" s="1"/>
  <c r="BY4" i="11"/>
  <c r="CL4" i="11" s="1"/>
  <c r="CY4" i="11" s="1"/>
  <c r="DL4" i="11" s="1"/>
  <c r="AU4" i="11"/>
  <c r="BH4" i="11" s="1"/>
  <c r="BU4" i="11" s="1"/>
  <c r="CH4" i="11" s="1"/>
  <c r="CU4" i="11" s="1"/>
  <c r="DH4" i="11" s="1"/>
  <c r="DU4" i="11" s="1"/>
  <c r="AT4" i="11"/>
  <c r="BG4" i="11" s="1"/>
  <c r="BT4" i="11" s="1"/>
  <c r="AR4" i="11"/>
  <c r="AJ4" i="11"/>
  <c r="AW4" i="11" s="1"/>
  <c r="BJ4" i="11" s="1"/>
  <c r="BW4" i="11" s="1"/>
  <c r="CJ4" i="11" s="1"/>
  <c r="CW4" i="11" s="1"/>
  <c r="DJ4" i="11" s="1"/>
  <c r="DW4" i="11" s="1"/>
  <c r="AI4" i="11"/>
  <c r="AV4" i="11" s="1"/>
  <c r="BI4" i="11" s="1"/>
  <c r="BV4" i="11" s="1"/>
  <c r="CI4" i="11" s="1"/>
  <c r="CV4" i="11" s="1"/>
  <c r="DI4" i="11" s="1"/>
  <c r="DV4" i="11" s="1"/>
  <c r="AH4" i="11"/>
  <c r="AE4" i="11"/>
  <c r="X4" i="11"/>
  <c r="AK4" i="11" s="1"/>
  <c r="AX4" i="11" s="1"/>
  <c r="BK4" i="11" s="1"/>
  <c r="BX4" i="11" s="1"/>
  <c r="CK4" i="11" s="1"/>
  <c r="CX4" i="11" s="1"/>
  <c r="DK4" i="11" s="1"/>
  <c r="DX4" i="11" s="1"/>
  <c r="V4" i="11"/>
  <c r="U4" i="11"/>
  <c r="T4" i="11"/>
  <c r="AG4" i="11" s="1"/>
  <c r="S4" i="11"/>
  <c r="AF4" i="11" s="1"/>
  <c r="AS4" i="11" s="1"/>
  <c r="BF4" i="11" s="1"/>
  <c r="BS4" i="11" s="1"/>
  <c r="CF4" i="11" s="1"/>
  <c r="CS4" i="11" s="1"/>
  <c r="N4" i="11"/>
  <c r="M4" i="11"/>
  <c r="L4" i="11"/>
  <c r="Y4" i="11" s="1"/>
  <c r="AL4" i="11" s="1"/>
  <c r="AY4" i="11" s="1"/>
  <c r="BL4" i="11" s="1"/>
  <c r="K4" i="11"/>
  <c r="G4" i="11"/>
  <c r="H4" i="11" s="1"/>
  <c r="I4" i="11" s="1"/>
  <c r="J4" i="11" s="1"/>
  <c r="W4" i="11" s="1"/>
  <c r="S3" i="11"/>
  <c r="R3" i="11"/>
  <c r="P3" i="11"/>
  <c r="Q3" i="11" s="1"/>
  <c r="O3" i="11"/>
  <c r="N3" i="11"/>
  <c r="L3" i="11"/>
  <c r="M3" i="11" s="1"/>
  <c r="H3" i="11"/>
  <c r="I3" i="11" s="1"/>
  <c r="J3" i="11" s="1"/>
  <c r="K3" i="11" s="1"/>
  <c r="F3" i="11"/>
  <c r="G3" i="11" s="1"/>
  <c r="K2" i="11"/>
  <c r="K50" i="11" s="1"/>
  <c r="J2" i="11"/>
  <c r="J32" i="11" s="1"/>
  <c r="H2" i="11"/>
  <c r="H12" i="11" s="1"/>
  <c r="G2" i="11"/>
  <c r="G32" i="11" s="1"/>
  <c r="F2" i="11"/>
  <c r="I6" i="10"/>
  <c r="I5" i="10"/>
  <c r="B54" i="7" s="1"/>
  <c r="I6" i="9"/>
  <c r="B41" i="7" s="1"/>
  <c r="I5" i="9"/>
  <c r="B43" i="7" s="1"/>
  <c r="DW27" i="8"/>
  <c r="DU27" i="8"/>
  <c r="DT27" i="8"/>
  <c r="DS27" i="8"/>
  <c r="DP27" i="8"/>
  <c r="DO27" i="8"/>
  <c r="DI27" i="8"/>
  <c r="DH27" i="8"/>
  <c r="DG27" i="8"/>
  <c r="DE27" i="8"/>
  <c r="DD27" i="8"/>
  <c r="DC27" i="8"/>
  <c r="CZ27" i="8"/>
  <c r="CT27" i="8"/>
  <c r="CS27" i="8"/>
  <c r="CR27" i="8"/>
  <c r="CQ27" i="8"/>
  <c r="CO27" i="8"/>
  <c r="CN27" i="8"/>
  <c r="CM27" i="8"/>
  <c r="CD27" i="8"/>
  <c r="CA27" i="8"/>
  <c r="BY27" i="8"/>
  <c r="BX27" i="8"/>
  <c r="BW27" i="8"/>
  <c r="BV27" i="8"/>
  <c r="BU27" i="8"/>
  <c r="BT27" i="8"/>
  <c r="BK27" i="8"/>
  <c r="BI27" i="8"/>
  <c r="BH27" i="8"/>
  <c r="BG27" i="8"/>
  <c r="BD27" i="8"/>
  <c r="AX27" i="8"/>
  <c r="AW27" i="8"/>
  <c r="AV27" i="8"/>
  <c r="AU27" i="8"/>
  <c r="AS27" i="8"/>
  <c r="AR27" i="8"/>
  <c r="AQ27" i="8"/>
  <c r="AN27" i="8"/>
  <c r="AM27" i="8"/>
  <c r="AH27" i="8"/>
  <c r="AG27" i="8"/>
  <c r="AF27" i="8"/>
  <c r="AE27" i="8"/>
  <c r="AC27" i="8"/>
  <c r="AB27" i="8"/>
  <c r="AA27" i="8"/>
  <c r="R27" i="8"/>
  <c r="Q27" i="8"/>
  <c r="P27" i="8"/>
  <c r="O27" i="8"/>
  <c r="M27" i="8"/>
  <c r="L27" i="8"/>
  <c r="K27" i="8"/>
  <c r="DW25" i="8"/>
  <c r="DV25" i="8"/>
  <c r="DU25" i="8"/>
  <c r="DT25" i="8"/>
  <c r="DS25" i="8"/>
  <c r="DR25" i="8"/>
  <c r="DR27" i="8" s="1"/>
  <c r="DQ25" i="8"/>
  <c r="DQ27" i="8" s="1"/>
  <c r="DP25" i="8"/>
  <c r="DO25" i="8"/>
  <c r="DV6" i="7" s="1"/>
  <c r="DN25" i="8"/>
  <c r="DM25" i="8"/>
  <c r="DM27" i="8" s="1"/>
  <c r="DL25" i="8"/>
  <c r="DK25" i="8"/>
  <c r="DK27" i="8" s="1"/>
  <c r="DJ25" i="8"/>
  <c r="DJ27" i="8" s="1"/>
  <c r="DI25" i="8"/>
  <c r="DH25" i="8"/>
  <c r="DG25" i="8"/>
  <c r="DF25" i="8"/>
  <c r="DE25" i="8"/>
  <c r="DD25" i="8"/>
  <c r="DC25" i="8"/>
  <c r="DB25" i="8"/>
  <c r="DB27" i="8" s="1"/>
  <c r="DA25" i="8"/>
  <c r="CZ25" i="8"/>
  <c r="CY25" i="8"/>
  <c r="CY27" i="8" s="1"/>
  <c r="CX25" i="8"/>
  <c r="CX27" i="8" s="1"/>
  <c r="CW25" i="8"/>
  <c r="CV25" i="8"/>
  <c r="CU25" i="8"/>
  <c r="CU27" i="8" s="1"/>
  <c r="CT25" i="8"/>
  <c r="CS25" i="8"/>
  <c r="CR25" i="8"/>
  <c r="CQ25" i="8"/>
  <c r="CP25" i="8"/>
  <c r="CO25" i="8"/>
  <c r="CN25" i="8"/>
  <c r="CM25" i="8"/>
  <c r="CL25" i="8"/>
  <c r="CL27" i="8" s="1"/>
  <c r="CK25" i="8"/>
  <c r="CK27" i="8" s="1"/>
  <c r="CJ25" i="8"/>
  <c r="CJ27" i="8" s="1"/>
  <c r="CI25" i="8"/>
  <c r="CI27" i="8" s="1"/>
  <c r="CH25" i="8"/>
  <c r="CH27" i="8" s="1"/>
  <c r="CG25" i="8"/>
  <c r="CF25" i="8"/>
  <c r="CE25" i="8"/>
  <c r="CE27" i="8" s="1"/>
  <c r="CD25" i="8"/>
  <c r="CC25" i="8"/>
  <c r="CC27" i="8" s="1"/>
  <c r="CB25" i="8"/>
  <c r="CB27" i="8" s="1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O27" i="8" s="1"/>
  <c r="BN25" i="8"/>
  <c r="BN27" i="8" s="1"/>
  <c r="BM25" i="8"/>
  <c r="BM27" i="8" s="1"/>
  <c r="BL25" i="8"/>
  <c r="BL27" i="8" s="1"/>
  <c r="BK25" i="8"/>
  <c r="BJ25" i="8"/>
  <c r="BI25" i="8"/>
  <c r="BH25" i="8"/>
  <c r="BG25" i="8"/>
  <c r="BF25" i="8"/>
  <c r="BF27" i="8" s="1"/>
  <c r="BE25" i="8"/>
  <c r="BE27" i="8" s="1"/>
  <c r="BD25" i="8"/>
  <c r="BC25" i="8"/>
  <c r="BB25" i="8"/>
  <c r="BA25" i="8"/>
  <c r="AZ25" i="8"/>
  <c r="AY25" i="8"/>
  <c r="AY27" i="8" s="1"/>
  <c r="AX25" i="8"/>
  <c r="AW25" i="8"/>
  <c r="AV25" i="8"/>
  <c r="AU25" i="8"/>
  <c r="AT25" i="8"/>
  <c r="AS25" i="8"/>
  <c r="AR25" i="8"/>
  <c r="AQ25" i="8"/>
  <c r="AP25" i="8"/>
  <c r="AP27" i="8" s="1"/>
  <c r="AO25" i="8"/>
  <c r="AO27" i="8" s="1"/>
  <c r="AN25" i="8"/>
  <c r="AM25" i="8"/>
  <c r="AM6" i="7" s="1"/>
  <c r="AL25" i="8"/>
  <c r="AK25" i="8"/>
  <c r="AK27" i="8" s="1"/>
  <c r="AJ25" i="8"/>
  <c r="AI25" i="8"/>
  <c r="AH25" i="8"/>
  <c r="AG25" i="8"/>
  <c r="AF25" i="8"/>
  <c r="AE25" i="8"/>
  <c r="AD25" i="8"/>
  <c r="AC25" i="8"/>
  <c r="AB25" i="8"/>
  <c r="AA25" i="8"/>
  <c r="Z25" i="8"/>
  <c r="Z27" i="8" s="1"/>
  <c r="Y25" i="8"/>
  <c r="Y27" i="8" s="1"/>
  <c r="X25" i="8"/>
  <c r="X27" i="8" s="1"/>
  <c r="W25" i="8"/>
  <c r="V25" i="8"/>
  <c r="U25" i="8"/>
  <c r="T25" i="8"/>
  <c r="S25" i="8"/>
  <c r="S27" i="8" s="1"/>
  <c r="R25" i="8"/>
  <c r="Q25" i="8"/>
  <c r="P25" i="8"/>
  <c r="O25" i="8"/>
  <c r="N25" i="8"/>
  <c r="M25" i="8"/>
  <c r="L25" i="8"/>
  <c r="K25" i="8"/>
  <c r="J25" i="8"/>
  <c r="J27" i="8" s="1"/>
  <c r="H25" i="8"/>
  <c r="H27" i="8" s="1"/>
  <c r="G25" i="8"/>
  <c r="I12" i="8"/>
  <c r="I25" i="8" s="1"/>
  <c r="I27" i="8" s="1"/>
  <c r="F95" i="7"/>
  <c r="R95" i="7" s="1"/>
  <c r="EE90" i="7"/>
  <c r="DR90" i="7"/>
  <c r="DE90" i="7"/>
  <c r="CR90" i="7"/>
  <c r="CE90" i="7"/>
  <c r="BR90" i="7"/>
  <c r="BE90" i="7"/>
  <c r="AR90" i="7"/>
  <c r="AE90" i="7"/>
  <c r="R90" i="7"/>
  <c r="EE79" i="7"/>
  <c r="DR79" i="7"/>
  <c r="DE79" i="7"/>
  <c r="CR79" i="7"/>
  <c r="CE79" i="7"/>
  <c r="BR79" i="7"/>
  <c r="BE79" i="7"/>
  <c r="AR79" i="7"/>
  <c r="AE79" i="7"/>
  <c r="R79" i="7"/>
  <c r="T78" i="7"/>
  <c r="S78" i="7"/>
  <c r="AC77" i="7"/>
  <c r="AB77" i="7"/>
  <c r="AA77" i="7"/>
  <c r="Z77" i="7"/>
  <c r="DM74" i="7"/>
  <c r="CP74" i="7"/>
  <c r="CG74" i="7"/>
  <c r="BZ74" i="7"/>
  <c r="AX74" i="7"/>
  <c r="AT74" i="7"/>
  <c r="I74" i="7"/>
  <c r="DI72" i="7"/>
  <c r="AZ72" i="7"/>
  <c r="AW72" i="7"/>
  <c r="AV72" i="7"/>
  <c r="AF72" i="7"/>
  <c r="DZ71" i="7"/>
  <c r="DZ74" i="7" s="1"/>
  <c r="CT71" i="7"/>
  <c r="BN71" i="7"/>
  <c r="AX71" i="7"/>
  <c r="AX72" i="7" s="1"/>
  <c r="AH71" i="7"/>
  <c r="I71" i="7"/>
  <c r="I72" i="7" s="1"/>
  <c r="A56" i="7"/>
  <c r="B55" i="7"/>
  <c r="B56" i="7" s="1"/>
  <c r="A55" i="7"/>
  <c r="A54" i="7"/>
  <c r="T53" i="7"/>
  <c r="S53" i="7"/>
  <c r="E53" i="7"/>
  <c r="B53" i="7"/>
  <c r="A53" i="7"/>
  <c r="A52" i="7"/>
  <c r="B51" i="7"/>
  <c r="B57" i="7" s="1"/>
  <c r="A51" i="7"/>
  <c r="B50" i="7"/>
  <c r="B46" i="7"/>
  <c r="B45" i="7"/>
  <c r="B44" i="7"/>
  <c r="AH43" i="7"/>
  <c r="B42" i="7"/>
  <c r="AT41" i="7"/>
  <c r="AT77" i="7" s="1"/>
  <c r="AO41" i="7"/>
  <c r="AO77" i="7" s="1"/>
  <c r="AL41" i="7"/>
  <c r="AL77" i="7" s="1"/>
  <c r="AG41" i="7"/>
  <c r="AG77" i="7" s="1"/>
  <c r="AF41" i="7"/>
  <c r="AD41" i="7"/>
  <c r="AD77" i="7" s="1"/>
  <c r="AC41" i="7"/>
  <c r="AB41" i="7"/>
  <c r="AA41" i="7"/>
  <c r="Z41" i="7"/>
  <c r="Y41" i="7"/>
  <c r="Y77" i="7" s="1"/>
  <c r="X41" i="7"/>
  <c r="X77" i="7" s="1"/>
  <c r="W41" i="7"/>
  <c r="W77" i="7" s="1"/>
  <c r="V41" i="7"/>
  <c r="V77" i="7" s="1"/>
  <c r="T41" i="7"/>
  <c r="S41" i="7"/>
  <c r="S77" i="7" s="1"/>
  <c r="F41" i="7"/>
  <c r="F77" i="7" s="1"/>
  <c r="B40" i="7"/>
  <c r="DM39" i="7"/>
  <c r="CZ39" i="7"/>
  <c r="BU39" i="7"/>
  <c r="BT39" i="7"/>
  <c r="BQ39" i="7"/>
  <c r="CD39" i="7" s="1"/>
  <c r="BF39" i="7"/>
  <c r="BD39" i="7"/>
  <c r="AZ39" i="7"/>
  <c r="BM39" i="7" s="1"/>
  <c r="BZ39" i="7" s="1"/>
  <c r="CM39" i="7" s="1"/>
  <c r="AS39" i="7"/>
  <c r="AS41" i="7" s="1"/>
  <c r="AS77" i="7" s="1"/>
  <c r="AQ39" i="7"/>
  <c r="AQ41" i="7" s="1"/>
  <c r="AQ77" i="7" s="1"/>
  <c r="AP39" i="7"/>
  <c r="AO39" i="7"/>
  <c r="BB39" i="7" s="1"/>
  <c r="AN39" i="7"/>
  <c r="AM39" i="7"/>
  <c r="AM41" i="7" s="1"/>
  <c r="AM77" i="7" s="1"/>
  <c r="AL39" i="7"/>
  <c r="AY39" i="7" s="1"/>
  <c r="AK39" i="7"/>
  <c r="AK41" i="7" s="1"/>
  <c r="AK77" i="7" s="1"/>
  <c r="AJ39" i="7"/>
  <c r="AI39" i="7"/>
  <c r="AH39" i="7"/>
  <c r="AU39" i="7" s="1"/>
  <c r="BH39" i="7" s="1"/>
  <c r="AG39" i="7"/>
  <c r="AT39" i="7" s="1"/>
  <c r="BG39" i="7" s="1"/>
  <c r="AF39" i="7"/>
  <c r="AE39" i="7"/>
  <c r="G39" i="7"/>
  <c r="B39" i="7"/>
  <c r="B47" i="7" s="1"/>
  <c r="EA38" i="7"/>
  <c r="DG38" i="7"/>
  <c r="DT38" i="7" s="1"/>
  <c r="DA38" i="7"/>
  <c r="DN38" i="7" s="1"/>
  <c r="CL38" i="7"/>
  <c r="CY38" i="7" s="1"/>
  <c r="DL38" i="7" s="1"/>
  <c r="DY38" i="7" s="1"/>
  <c r="CB38" i="7"/>
  <c r="CO38" i="7" s="1"/>
  <c r="DB38" i="7" s="1"/>
  <c r="DO38" i="7" s="1"/>
  <c r="EB38" i="7" s="1"/>
  <c r="CA38" i="7"/>
  <c r="CN38" i="7" s="1"/>
  <c r="BZ38" i="7"/>
  <c r="CM38" i="7" s="1"/>
  <c r="CZ38" i="7" s="1"/>
  <c r="DM38" i="7" s="1"/>
  <c r="DZ38" i="7" s="1"/>
  <c r="BX38" i="7"/>
  <c r="CK38" i="7" s="1"/>
  <c r="CX38" i="7" s="1"/>
  <c r="DK38" i="7" s="1"/>
  <c r="DX38" i="7" s="1"/>
  <c r="BW38" i="7"/>
  <c r="CJ38" i="7" s="1"/>
  <c r="CW38" i="7" s="1"/>
  <c r="DJ38" i="7" s="1"/>
  <c r="DW38" i="7" s="1"/>
  <c r="BV38" i="7"/>
  <c r="CI38" i="7" s="1"/>
  <c r="CV38" i="7" s="1"/>
  <c r="DI38" i="7" s="1"/>
  <c r="DV38" i="7" s="1"/>
  <c r="BK38" i="7"/>
  <c r="BG38" i="7"/>
  <c r="BT38" i="7" s="1"/>
  <c r="CG38" i="7" s="1"/>
  <c r="CT38" i="7" s="1"/>
  <c r="BF38" i="7"/>
  <c r="BD38" i="7"/>
  <c r="BQ38" i="7" s="1"/>
  <c r="CD38" i="7" s="1"/>
  <c r="CQ38" i="7" s="1"/>
  <c r="DD38" i="7" s="1"/>
  <c r="DQ38" i="7" s="1"/>
  <c r="ED38" i="7" s="1"/>
  <c r="AY38" i="7"/>
  <c r="BL38" i="7" s="1"/>
  <c r="BY38" i="7" s="1"/>
  <c r="AX38" i="7"/>
  <c r="AV38" i="7"/>
  <c r="BI38" i="7" s="1"/>
  <c r="AT38" i="7"/>
  <c r="AQ38" i="7"/>
  <c r="AP38" i="7"/>
  <c r="BC38" i="7" s="1"/>
  <c r="BP38" i="7" s="1"/>
  <c r="CC38" i="7" s="1"/>
  <c r="CP38" i="7" s="1"/>
  <c r="DC38" i="7" s="1"/>
  <c r="DP38" i="7" s="1"/>
  <c r="EC38" i="7" s="1"/>
  <c r="AO38" i="7"/>
  <c r="BB38" i="7" s="1"/>
  <c r="BO38" i="7" s="1"/>
  <c r="AN38" i="7"/>
  <c r="BA38" i="7" s="1"/>
  <c r="BN38" i="7" s="1"/>
  <c r="AM38" i="7"/>
  <c r="AZ38" i="7" s="1"/>
  <c r="BM38" i="7" s="1"/>
  <c r="AL38" i="7"/>
  <c r="AK38" i="7"/>
  <c r="AJ38" i="7"/>
  <c r="AW38" i="7" s="1"/>
  <c r="BJ38" i="7" s="1"/>
  <c r="AI38" i="7"/>
  <c r="AG38" i="7"/>
  <c r="AF38" i="7"/>
  <c r="AS38" i="7" s="1"/>
  <c r="U38" i="7"/>
  <c r="H38" i="7"/>
  <c r="G38" i="7"/>
  <c r="F26" i="7"/>
  <c r="AG19" i="7"/>
  <c r="AE19" i="7"/>
  <c r="B19" i="7"/>
  <c r="B18" i="7"/>
  <c r="F16" i="7"/>
  <c r="AE15" i="7"/>
  <c r="AH14" i="7"/>
  <c r="EE13" i="7"/>
  <c r="DR13" i="7"/>
  <c r="DE13" i="7"/>
  <c r="CR13" i="7"/>
  <c r="CE13" i="7"/>
  <c r="BR13" i="7"/>
  <c r="BE13" i="7"/>
  <c r="AR13" i="7"/>
  <c r="AE12" i="7"/>
  <c r="AE10" i="7"/>
  <c r="B10" i="7"/>
  <c r="B15" i="7" s="1"/>
  <c r="B16" i="7" s="1"/>
  <c r="ED7" i="7"/>
  <c r="EB7" i="7"/>
  <c r="EA7" i="7"/>
  <c r="DZ7" i="7"/>
  <c r="DW7" i="7"/>
  <c r="DK7" i="7"/>
  <c r="DK71" i="7" s="1"/>
  <c r="DJ7" i="7"/>
  <c r="DJ71" i="7" s="1"/>
  <c r="DD7" i="7"/>
  <c r="DD71" i="7" s="1"/>
  <c r="CZ7" i="7"/>
  <c r="CZ71" i="7" s="1"/>
  <c r="CY7" i="7"/>
  <c r="CY71" i="7" s="1"/>
  <c r="CT7" i="7"/>
  <c r="CQ7" i="7"/>
  <c r="CQ71" i="7" s="1"/>
  <c r="CQ72" i="7" s="1"/>
  <c r="CG7" i="7"/>
  <c r="CG71" i="7" s="1"/>
  <c r="CG72" i="7" s="1"/>
  <c r="CD7" i="7"/>
  <c r="CA7" i="7"/>
  <c r="BO7" i="7"/>
  <c r="BO71" i="7" s="1"/>
  <c r="BN7" i="7"/>
  <c r="BK7" i="7"/>
  <c r="BK71" i="7" s="1"/>
  <c r="BJ7" i="7"/>
  <c r="BJ71" i="7" s="1"/>
  <c r="AZ7" i="7"/>
  <c r="AZ71" i="7" s="1"/>
  <c r="AY7" i="7"/>
  <c r="AY71" i="7" s="1"/>
  <c r="AX7" i="7"/>
  <c r="AT7" i="7"/>
  <c r="AT71" i="7" s="1"/>
  <c r="AT72" i="7" s="1"/>
  <c r="AQ7" i="7"/>
  <c r="AQ71" i="7" s="1"/>
  <c r="AH7" i="7"/>
  <c r="AD7" i="7"/>
  <c r="AD71" i="7" s="1"/>
  <c r="AD72" i="7" s="1"/>
  <c r="AB7" i="7"/>
  <c r="AB71" i="7" s="1"/>
  <c r="Z7" i="7"/>
  <c r="Z71" i="7" s="1"/>
  <c r="Y7" i="7"/>
  <c r="Y71" i="7" s="1"/>
  <c r="O7" i="7"/>
  <c r="O71" i="7" s="1"/>
  <c r="O72" i="7" s="1"/>
  <c r="K7" i="7"/>
  <c r="K71" i="7" s="1"/>
  <c r="J7" i="7"/>
  <c r="J71" i="7" s="1"/>
  <c r="ED6" i="7"/>
  <c r="EB6" i="7"/>
  <c r="EA6" i="7"/>
  <c r="DZ6" i="7"/>
  <c r="DY6" i="7"/>
  <c r="DY7" i="7" s="1"/>
  <c r="DX6" i="7"/>
  <c r="DW6" i="7"/>
  <c r="DT6" i="7"/>
  <c r="DQ6" i="7"/>
  <c r="DP6" i="7"/>
  <c r="DO6" i="7"/>
  <c r="DN6" i="7"/>
  <c r="DN7" i="7" s="1"/>
  <c r="DN71" i="7" s="1"/>
  <c r="DM6" i="7"/>
  <c r="DM7" i="7" s="1"/>
  <c r="DM71" i="7" s="1"/>
  <c r="DM72" i="7" s="1"/>
  <c r="DZ72" i="7" s="1"/>
  <c r="DK6" i="7"/>
  <c r="DJ6" i="7"/>
  <c r="DI6" i="7"/>
  <c r="DI7" i="7" s="1"/>
  <c r="DI71" i="7" s="1"/>
  <c r="DV71" i="7" s="1"/>
  <c r="DH6" i="7"/>
  <c r="DF6" i="7"/>
  <c r="DD6" i="7"/>
  <c r="DC6" i="7"/>
  <c r="CZ6" i="7"/>
  <c r="CY6" i="7"/>
  <c r="CX6" i="7"/>
  <c r="CX7" i="7" s="1"/>
  <c r="CX71" i="7" s="1"/>
  <c r="CW6" i="7"/>
  <c r="CW7" i="7" s="1"/>
  <c r="CW71" i="7" s="1"/>
  <c r="CV6" i="7"/>
  <c r="CV7" i="7" s="1"/>
  <c r="CV71" i="7" s="1"/>
  <c r="CT6" i="7"/>
  <c r="CS6" i="7"/>
  <c r="CS7" i="7" s="1"/>
  <c r="CQ6" i="7"/>
  <c r="CP6" i="7"/>
  <c r="CP7" i="7" s="1"/>
  <c r="CP71" i="7" s="1"/>
  <c r="CP72" i="7" s="1"/>
  <c r="CO6" i="7"/>
  <c r="CN6" i="7"/>
  <c r="CM6" i="7"/>
  <c r="CI6" i="7"/>
  <c r="CH6" i="7"/>
  <c r="CG6" i="7"/>
  <c r="CF6" i="7"/>
  <c r="CD6" i="7"/>
  <c r="CB6" i="7"/>
  <c r="CB7" i="7" s="1"/>
  <c r="CA6" i="7"/>
  <c r="BZ6" i="7"/>
  <c r="BZ7" i="7" s="1"/>
  <c r="BY6" i="7"/>
  <c r="BX6" i="7"/>
  <c r="BW6" i="7"/>
  <c r="BQ6" i="7"/>
  <c r="BP6" i="7"/>
  <c r="BO6" i="7"/>
  <c r="BN6" i="7"/>
  <c r="BM6" i="7"/>
  <c r="BM7" i="7" s="1"/>
  <c r="BM71" i="7" s="1"/>
  <c r="BZ71" i="7" s="1"/>
  <c r="BZ72" i="7" s="1"/>
  <c r="BK6" i="7"/>
  <c r="BJ6" i="7"/>
  <c r="BI6" i="7"/>
  <c r="BH6" i="7"/>
  <c r="BG6" i="7"/>
  <c r="BF6" i="7"/>
  <c r="AZ6" i="7"/>
  <c r="AY6" i="7"/>
  <c r="AX6" i="7"/>
  <c r="AW6" i="7"/>
  <c r="AW7" i="7" s="1"/>
  <c r="AW71" i="7" s="1"/>
  <c r="AW74" i="7" s="1"/>
  <c r="AV6" i="7"/>
  <c r="AV7" i="7" s="1"/>
  <c r="AV71" i="7" s="1"/>
  <c r="AV74" i="7" s="1"/>
  <c r="AT6" i="7"/>
  <c r="AS6" i="7"/>
  <c r="AQ6" i="7"/>
  <c r="AP6" i="7"/>
  <c r="AO6" i="7"/>
  <c r="AO7" i="7" s="1"/>
  <c r="AO71" i="7" s="1"/>
  <c r="AN6" i="7"/>
  <c r="AK6" i="7"/>
  <c r="AH6" i="7"/>
  <c r="AG6" i="7"/>
  <c r="AG7" i="7" s="1"/>
  <c r="AG71" i="7" s="1"/>
  <c r="AF6" i="7"/>
  <c r="AF7" i="7" s="1"/>
  <c r="AF71" i="7" s="1"/>
  <c r="AF74" i="7" s="1"/>
  <c r="AD6" i="7"/>
  <c r="AB6" i="7"/>
  <c r="AA6" i="7"/>
  <c r="AA7" i="7" s="1"/>
  <c r="AA71" i="7" s="1"/>
  <c r="Z6" i="7"/>
  <c r="Y6" i="7"/>
  <c r="X6" i="7"/>
  <c r="X7" i="7" s="1"/>
  <c r="X71" i="7" s="1"/>
  <c r="W6" i="7"/>
  <c r="Q6" i="7"/>
  <c r="P6" i="7"/>
  <c r="O6" i="7"/>
  <c r="N6" i="7"/>
  <c r="M6" i="7"/>
  <c r="K6" i="7"/>
  <c r="J6" i="7"/>
  <c r="I6" i="7"/>
  <c r="I7" i="7" s="1"/>
  <c r="H6" i="7"/>
  <c r="G6" i="7"/>
  <c r="F6" i="7"/>
  <c r="CI4" i="7"/>
  <c r="CV4" i="7" s="1"/>
  <c r="DI4" i="7" s="1"/>
  <c r="DV4" i="7" s="1"/>
  <c r="BR4" i="7"/>
  <c r="CE4" i="7" s="1"/>
  <c r="BG4" i="7"/>
  <c r="BT4" i="7" s="1"/>
  <c r="CG4" i="7" s="1"/>
  <c r="CT4" i="7" s="1"/>
  <c r="DG4" i="7" s="1"/>
  <c r="DT4" i="7" s="1"/>
  <c r="BE4" i="7"/>
  <c r="AU4" i="7"/>
  <c r="BH4" i="7" s="1"/>
  <c r="BU4" i="7" s="1"/>
  <c r="CH4" i="7" s="1"/>
  <c r="CU4" i="7" s="1"/>
  <c r="DH4" i="7" s="1"/>
  <c r="DU4" i="7" s="1"/>
  <c r="AT4" i="7"/>
  <c r="AR4" i="7"/>
  <c r="AF3" i="7" s="1"/>
  <c r="AG3" i="7" s="1"/>
  <c r="AH3" i="7" s="1"/>
  <c r="AI3" i="7" s="1"/>
  <c r="AI4" i="7"/>
  <c r="AV4" i="7" s="1"/>
  <c r="BI4" i="7" s="1"/>
  <c r="BV4" i="7" s="1"/>
  <c r="AH4" i="7"/>
  <c r="AE4" i="7"/>
  <c r="S4" i="7"/>
  <c r="AF4" i="7" s="1"/>
  <c r="AS4" i="7" s="1"/>
  <c r="BF4" i="7" s="1"/>
  <c r="BS4" i="7" s="1"/>
  <c r="CF4" i="7" s="1"/>
  <c r="CS4" i="7" s="1"/>
  <c r="DF4" i="7" s="1"/>
  <c r="DS4" i="7" s="1"/>
  <c r="I4" i="7"/>
  <c r="V4" i="7" s="1"/>
  <c r="H4" i="7"/>
  <c r="U4" i="7" s="1"/>
  <c r="G4" i="7"/>
  <c r="T4" i="7" s="1"/>
  <c r="AG4" i="7" s="1"/>
  <c r="BF3" i="7"/>
  <c r="AS3" i="7"/>
  <c r="S3" i="7"/>
  <c r="G3" i="7"/>
  <c r="F3" i="7"/>
  <c r="F2" i="7" s="1"/>
  <c r="AH2" i="7"/>
  <c r="AH26" i="7" s="1"/>
  <c r="AG2" i="7"/>
  <c r="AG28" i="7" s="1"/>
  <c r="F83" i="6"/>
  <c r="F82" i="6"/>
  <c r="F15" i="6" a="1"/>
  <c r="F140" i="6" s="1"/>
  <c r="C133" i="6"/>
  <c r="C127" i="6"/>
  <c r="C15" i="6" a="1"/>
  <c r="I6" i="6"/>
  <c r="I7" i="6" s="1"/>
  <c r="I5" i="6"/>
  <c r="DT26" i="5"/>
  <c r="DS26" i="5"/>
  <c r="DQ26" i="5"/>
  <c r="DP26" i="5"/>
  <c r="DO26" i="5"/>
  <c r="DJ26" i="5"/>
  <c r="DI26" i="5"/>
  <c r="DG26" i="5"/>
  <c r="CZ26" i="5"/>
  <c r="CO26" i="5"/>
  <c r="CN26" i="5"/>
  <c r="CM26" i="5"/>
  <c r="CJ26" i="5"/>
  <c r="CG26" i="5"/>
  <c r="BU26" i="5"/>
  <c r="BT26" i="5"/>
  <c r="BI26" i="5"/>
  <c r="BH26" i="5"/>
  <c r="BG26" i="5"/>
  <c r="BD26" i="5"/>
  <c r="BB26" i="5"/>
  <c r="AW26" i="5"/>
  <c r="AR26" i="5"/>
  <c r="AO26" i="5"/>
  <c r="AN26" i="5"/>
  <c r="AB26" i="5"/>
  <c r="AA26" i="5"/>
  <c r="X26" i="5"/>
  <c r="Q26" i="5"/>
  <c r="O26" i="5"/>
  <c r="N26" i="5"/>
  <c r="L26" i="5"/>
  <c r="DW24" i="5"/>
  <c r="ED6" i="4" s="1"/>
  <c r="ED7" i="4" s="1"/>
  <c r="DV24" i="5"/>
  <c r="DU24" i="5"/>
  <c r="DT24" i="5"/>
  <c r="DS24" i="5"/>
  <c r="DR24" i="5"/>
  <c r="DR26" i="5" s="1"/>
  <c r="DQ24" i="5"/>
  <c r="DP24" i="5"/>
  <c r="DO24" i="5"/>
  <c r="DV6" i="4" s="1"/>
  <c r="DN24" i="5"/>
  <c r="DM24" i="5"/>
  <c r="DM26" i="5" s="1"/>
  <c r="DL24" i="5"/>
  <c r="DK24" i="5"/>
  <c r="DK26" i="5" s="1"/>
  <c r="DJ24" i="5"/>
  <c r="DP6" i="4" s="1"/>
  <c r="DP7" i="4" s="1"/>
  <c r="DI24" i="5"/>
  <c r="DO6" i="4" s="1"/>
  <c r="DO7" i="4" s="1"/>
  <c r="DH24" i="5"/>
  <c r="DH26" i="5" s="1"/>
  <c r="DG24" i="5"/>
  <c r="DF24" i="5"/>
  <c r="DL6" i="4" s="1"/>
  <c r="DL7" i="4" s="1"/>
  <c r="DE24" i="5"/>
  <c r="DE26" i="5" s="1"/>
  <c r="DD24" i="5"/>
  <c r="DD26" i="5" s="1"/>
  <c r="DC24" i="5"/>
  <c r="DC26" i="5" s="1"/>
  <c r="DB24" i="5"/>
  <c r="DA24" i="5"/>
  <c r="DA26" i="5" s="1"/>
  <c r="CZ24" i="5"/>
  <c r="CY24" i="5"/>
  <c r="CY26" i="5" s="1"/>
  <c r="CX24" i="5"/>
  <c r="DC6" i="4" s="1"/>
  <c r="CW24" i="5"/>
  <c r="DB6" i="4" s="1"/>
  <c r="DB7" i="4" s="1"/>
  <c r="CV24" i="5"/>
  <c r="CU24" i="5"/>
  <c r="CU26" i="5" s="1"/>
  <c r="CT24" i="5"/>
  <c r="CY6" i="4" s="1"/>
  <c r="CY7" i="4" s="1"/>
  <c r="CS24" i="5"/>
  <c r="CS26" i="5" s="1"/>
  <c r="CR24" i="5"/>
  <c r="CR26" i="5" s="1"/>
  <c r="CQ24" i="5"/>
  <c r="CV6" i="4" s="1"/>
  <c r="CV7" i="4" s="1"/>
  <c r="CP24" i="5"/>
  <c r="CU6" i="4" s="1"/>
  <c r="CO24" i="5"/>
  <c r="CN24" i="5"/>
  <c r="CM24" i="5"/>
  <c r="CL24" i="5"/>
  <c r="CK24" i="5"/>
  <c r="CK26" i="5" s="1"/>
  <c r="CJ24" i="5"/>
  <c r="CI24" i="5"/>
  <c r="CI26" i="5" s="1"/>
  <c r="CH24" i="5"/>
  <c r="CH26" i="5" s="1"/>
  <c r="CG24" i="5"/>
  <c r="CK6" i="4" s="1"/>
  <c r="CK7" i="4" s="1"/>
  <c r="CF24" i="5"/>
  <c r="CE24" i="5"/>
  <c r="CE26" i="5" s="1"/>
  <c r="CD24" i="5"/>
  <c r="CD26" i="5" s="1"/>
  <c r="CC24" i="5"/>
  <c r="CC26" i="5" s="1"/>
  <c r="CB24" i="5"/>
  <c r="CB26" i="5" s="1"/>
  <c r="CA24" i="5"/>
  <c r="CA26" i="5" s="1"/>
  <c r="BZ24" i="5"/>
  <c r="BZ26" i="5" s="1"/>
  <c r="BY24" i="5"/>
  <c r="BY26" i="5" s="1"/>
  <c r="BX24" i="5"/>
  <c r="BX26" i="5" s="1"/>
  <c r="BW24" i="5"/>
  <c r="BW26" i="5" s="1"/>
  <c r="BV24" i="5"/>
  <c r="BY6" i="4" s="1"/>
  <c r="BY7" i="4" s="1"/>
  <c r="BU24" i="5"/>
  <c r="BT24" i="5"/>
  <c r="BS24" i="5"/>
  <c r="BS26" i="5" s="1"/>
  <c r="BR24" i="5"/>
  <c r="BR26" i="5" s="1"/>
  <c r="BQ24" i="5"/>
  <c r="BP24" i="5"/>
  <c r="BO24" i="5"/>
  <c r="BO26" i="5" s="1"/>
  <c r="BN24" i="5"/>
  <c r="BN26" i="5" s="1"/>
  <c r="BM24" i="5"/>
  <c r="BM26" i="5" s="1"/>
  <c r="BL24" i="5"/>
  <c r="BL26" i="5" s="1"/>
  <c r="BK24" i="5"/>
  <c r="BM6" i="4" s="1"/>
  <c r="BM7" i="4" s="1"/>
  <c r="BJ24" i="5"/>
  <c r="BJ26" i="5" s="1"/>
  <c r="BI24" i="5"/>
  <c r="BH24" i="5"/>
  <c r="BG24" i="5"/>
  <c r="BF24" i="5"/>
  <c r="BE24" i="5"/>
  <c r="BE26" i="5" s="1"/>
  <c r="BD24" i="5"/>
  <c r="BC24" i="5"/>
  <c r="BD6" i="4" s="1"/>
  <c r="BB24" i="5"/>
  <c r="BC6" i="4" s="1"/>
  <c r="BA24" i="5"/>
  <c r="BB6" i="4" s="1"/>
  <c r="BB7" i="4" s="1"/>
  <c r="AZ24" i="5"/>
  <c r="AY24" i="5"/>
  <c r="AY26" i="5" s="1"/>
  <c r="AX24" i="5"/>
  <c r="AX26" i="5" s="1"/>
  <c r="AW24" i="5"/>
  <c r="AX6" i="4" s="1"/>
  <c r="AV24" i="5"/>
  <c r="AV26" i="5" s="1"/>
  <c r="AU24" i="5"/>
  <c r="AU26" i="5" s="1"/>
  <c r="AT24" i="5"/>
  <c r="AT26" i="5" s="1"/>
  <c r="AS24" i="5"/>
  <c r="AR24" i="5"/>
  <c r="AQ24" i="5"/>
  <c r="AQ6" i="4" s="1"/>
  <c r="AQ7" i="4" s="1"/>
  <c r="AP24" i="5"/>
  <c r="AP26" i="5" s="1"/>
  <c r="AO24" i="5"/>
  <c r="AN24" i="5"/>
  <c r="AM24" i="5"/>
  <c r="AL24" i="5"/>
  <c r="AK24" i="5"/>
  <c r="AK6" i="4" s="1"/>
  <c r="AK7" i="4" s="1"/>
  <c r="AJ24" i="5"/>
  <c r="AI24" i="5"/>
  <c r="AI26" i="5" s="1"/>
  <c r="AH24" i="5"/>
  <c r="AH26" i="5" s="1"/>
  <c r="AG24" i="5"/>
  <c r="AG26" i="5" s="1"/>
  <c r="AF24" i="5"/>
  <c r="AF26" i="5" s="1"/>
  <c r="AE24" i="5"/>
  <c r="AD6" i="4" s="1"/>
  <c r="AD7" i="4" s="1"/>
  <c r="AD71" i="4" s="1"/>
  <c r="AD24" i="5"/>
  <c r="AC24" i="5"/>
  <c r="AC26" i="5" s="1"/>
  <c r="AB24" i="5"/>
  <c r="AA24" i="5"/>
  <c r="Z24" i="5"/>
  <c r="Y24" i="5"/>
  <c r="Y26" i="5" s="1"/>
  <c r="X24" i="5"/>
  <c r="W24" i="5"/>
  <c r="V6" i="4" s="1"/>
  <c r="V7" i="4" s="1"/>
  <c r="V71" i="4" s="1"/>
  <c r="V72" i="4" s="1"/>
  <c r="V24" i="5"/>
  <c r="U6" i="4" s="1"/>
  <c r="U7" i="4" s="1"/>
  <c r="U71" i="4" s="1"/>
  <c r="AH71" i="4" s="1"/>
  <c r="AH72" i="4" s="1"/>
  <c r="U24" i="5"/>
  <c r="T6" i="4" s="1"/>
  <c r="T7" i="4" s="1"/>
  <c r="T24" i="5"/>
  <c r="S24" i="5"/>
  <c r="S26" i="5" s="1"/>
  <c r="R24" i="5"/>
  <c r="R26" i="5" s="1"/>
  <c r="Q24" i="5"/>
  <c r="P24" i="5"/>
  <c r="P26" i="5" s="1"/>
  <c r="O24" i="5"/>
  <c r="N24" i="5"/>
  <c r="M24" i="5"/>
  <c r="M26" i="5" s="1"/>
  <c r="L24" i="5"/>
  <c r="J24" i="5"/>
  <c r="I24" i="5"/>
  <c r="G16" i="5"/>
  <c r="G15" i="5"/>
  <c r="G24" i="5" s="1"/>
  <c r="K12" i="5"/>
  <c r="K24" i="5" s="1"/>
  <c r="K26" i="5" s="1"/>
  <c r="H12" i="5"/>
  <c r="H24" i="5" s="1"/>
  <c r="F95" i="4"/>
  <c r="R95" i="4" s="1"/>
  <c r="EE90" i="4"/>
  <c r="DR90" i="4"/>
  <c r="DE90" i="4"/>
  <c r="CR90" i="4"/>
  <c r="CE90" i="4"/>
  <c r="BR90" i="4"/>
  <c r="BE90" i="4"/>
  <c r="AR90" i="4"/>
  <c r="AE90" i="4"/>
  <c r="R90" i="4"/>
  <c r="EE89" i="4"/>
  <c r="DR89" i="4"/>
  <c r="DE89" i="4"/>
  <c r="CR89" i="4"/>
  <c r="CE89" i="4"/>
  <c r="BR89" i="4"/>
  <c r="BE89" i="4"/>
  <c r="AR89" i="4"/>
  <c r="AE89" i="4"/>
  <c r="R89" i="4"/>
  <c r="EE79" i="4"/>
  <c r="DR79" i="4"/>
  <c r="DE79" i="4"/>
  <c r="CR79" i="4"/>
  <c r="CE79" i="4"/>
  <c r="BR79" i="4"/>
  <c r="BE79" i="4"/>
  <c r="AR79" i="4"/>
  <c r="AE79" i="4"/>
  <c r="R79" i="4"/>
  <c r="AJ77" i="4"/>
  <c r="AI77" i="4"/>
  <c r="AB77" i="4"/>
  <c r="AA77" i="4"/>
  <c r="Y77" i="4"/>
  <c r="X77" i="4"/>
  <c r="T77" i="4"/>
  <c r="S77" i="4"/>
  <c r="W74" i="4"/>
  <c r="N72" i="4"/>
  <c r="T71" i="4"/>
  <c r="AG71" i="4" s="1"/>
  <c r="M71" i="4"/>
  <c r="L71" i="4"/>
  <c r="J71" i="4"/>
  <c r="EE58" i="4"/>
  <c r="DR58" i="4"/>
  <c r="DE58" i="4"/>
  <c r="CR58" i="4"/>
  <c r="CE58" i="4"/>
  <c r="BR58" i="4"/>
  <c r="BE58" i="4"/>
  <c r="AR58" i="4"/>
  <c r="AE58" i="4"/>
  <c r="R58" i="4"/>
  <c r="B58" i="4"/>
  <c r="A56" i="4"/>
  <c r="A55" i="4"/>
  <c r="B54" i="4"/>
  <c r="A54" i="4"/>
  <c r="E53" i="4"/>
  <c r="A53" i="4"/>
  <c r="B52" i="4"/>
  <c r="A52" i="4"/>
  <c r="G51" i="4"/>
  <c r="A51" i="4"/>
  <c r="J50" i="4"/>
  <c r="I50" i="4"/>
  <c r="H50" i="4"/>
  <c r="G50" i="4"/>
  <c r="AE49" i="4"/>
  <c r="I49" i="4"/>
  <c r="H49" i="4"/>
  <c r="G49" i="4"/>
  <c r="F49" i="4"/>
  <c r="B44" i="4"/>
  <c r="B43" i="4"/>
  <c r="B42" i="4"/>
  <c r="BC41" i="4"/>
  <c r="BC77" i="4" s="1"/>
  <c r="AK41" i="4"/>
  <c r="AK77" i="4" s="1"/>
  <c r="AJ41" i="4"/>
  <c r="AD41" i="4"/>
  <c r="AD77" i="4" s="1"/>
  <c r="AC41" i="4"/>
  <c r="AC77" i="4" s="1"/>
  <c r="AB41" i="4"/>
  <c r="AA41" i="4"/>
  <c r="Z41" i="4"/>
  <c r="Z77" i="4" s="1"/>
  <c r="Y41" i="4"/>
  <c r="X41" i="4"/>
  <c r="W41" i="4"/>
  <c r="W77" i="4" s="1"/>
  <c r="V41" i="4"/>
  <c r="V77" i="4" s="1"/>
  <c r="T41" i="4"/>
  <c r="S41" i="4"/>
  <c r="G41" i="4"/>
  <c r="G77" i="4" s="1"/>
  <c r="F41" i="4"/>
  <c r="B41" i="4"/>
  <c r="B40" i="4"/>
  <c r="B46" i="4" s="1"/>
  <c r="CC39" i="4"/>
  <c r="BZ39" i="4"/>
  <c r="BK39" i="4"/>
  <c r="BD39" i="4"/>
  <c r="AX39" i="4"/>
  <c r="AW39" i="4"/>
  <c r="AV39" i="4"/>
  <c r="AU39" i="4"/>
  <c r="AT39" i="4"/>
  <c r="AQ39" i="4"/>
  <c r="AQ41" i="4" s="1"/>
  <c r="AQ77" i="4" s="1"/>
  <c r="AP39" i="4"/>
  <c r="BC39" i="4" s="1"/>
  <c r="BP39" i="4" s="1"/>
  <c r="AO39" i="4"/>
  <c r="AN39" i="4"/>
  <c r="AM39" i="4"/>
  <c r="AZ39" i="4" s="1"/>
  <c r="BM39" i="4" s="1"/>
  <c r="AL39" i="4"/>
  <c r="AY39" i="4" s="1"/>
  <c r="AK39" i="4"/>
  <c r="AJ39" i="4"/>
  <c r="AI39" i="4"/>
  <c r="AH39" i="4"/>
  <c r="AG39" i="4"/>
  <c r="AG41" i="4" s="1"/>
  <c r="AG77" i="4" s="1"/>
  <c r="AF39" i="4"/>
  <c r="AE39" i="4"/>
  <c r="H39" i="4"/>
  <c r="I39" i="4" s="1"/>
  <c r="G39" i="4"/>
  <c r="B39" i="4"/>
  <c r="DO38" i="4"/>
  <c r="EB38" i="4" s="1"/>
  <c r="CX38" i="4"/>
  <c r="DK38" i="4" s="1"/>
  <c r="DX38" i="4" s="1"/>
  <c r="CW38" i="4"/>
  <c r="DJ38" i="4" s="1"/>
  <c r="DW38" i="4" s="1"/>
  <c r="CV38" i="4"/>
  <c r="DI38" i="4" s="1"/>
  <c r="DV38" i="4" s="1"/>
  <c r="CB38" i="4"/>
  <c r="CO38" i="4" s="1"/>
  <c r="DB38" i="4" s="1"/>
  <c r="BT38" i="4"/>
  <c r="CG38" i="4" s="1"/>
  <c r="CT38" i="4" s="1"/>
  <c r="DG38" i="4" s="1"/>
  <c r="DT38" i="4" s="1"/>
  <c r="BP38" i="4"/>
  <c r="BL38" i="4"/>
  <c r="BY38" i="4" s="1"/>
  <c r="CL38" i="4" s="1"/>
  <c r="CY38" i="4" s="1"/>
  <c r="DL38" i="4" s="1"/>
  <c r="DY38" i="4" s="1"/>
  <c r="BK38" i="4"/>
  <c r="BX38" i="4" s="1"/>
  <c r="CK38" i="4" s="1"/>
  <c r="BD38" i="4"/>
  <c r="BQ38" i="4" s="1"/>
  <c r="CD38" i="4" s="1"/>
  <c r="CQ38" i="4" s="1"/>
  <c r="DD38" i="4" s="1"/>
  <c r="DQ38" i="4" s="1"/>
  <c r="ED38" i="4" s="1"/>
  <c r="BC38" i="4"/>
  <c r="BB38" i="4"/>
  <c r="BO38" i="4" s="1"/>
  <c r="AW38" i="4"/>
  <c r="BJ38" i="4" s="1"/>
  <c r="BW38" i="4" s="1"/>
  <c r="CJ38" i="4" s="1"/>
  <c r="AV38" i="4"/>
  <c r="BI38" i="4" s="1"/>
  <c r="BV38" i="4" s="1"/>
  <c r="CI38" i="4" s="1"/>
  <c r="AT38" i="4"/>
  <c r="BG38" i="4" s="1"/>
  <c r="AQ38" i="4"/>
  <c r="AP38" i="4"/>
  <c r="AO38" i="4"/>
  <c r="AN38" i="4"/>
  <c r="BA38" i="4" s="1"/>
  <c r="BN38" i="4" s="1"/>
  <c r="CA38" i="4" s="1"/>
  <c r="CN38" i="4" s="1"/>
  <c r="DA38" i="4" s="1"/>
  <c r="DN38" i="4" s="1"/>
  <c r="EA38" i="4" s="1"/>
  <c r="AM38" i="4"/>
  <c r="AL38" i="4"/>
  <c r="AY38" i="4" s="1"/>
  <c r="AK38" i="4"/>
  <c r="AX38" i="4" s="1"/>
  <c r="AJ38" i="4"/>
  <c r="AI38" i="4"/>
  <c r="AI41" i="4" s="1"/>
  <c r="AG38" i="4"/>
  <c r="AF38" i="4"/>
  <c r="AE38" i="4"/>
  <c r="U38" i="4"/>
  <c r="J38" i="4"/>
  <c r="K38" i="4" s="1"/>
  <c r="L38" i="4" s="1"/>
  <c r="M38" i="4" s="1"/>
  <c r="N38" i="4" s="1"/>
  <c r="O38" i="4" s="1"/>
  <c r="P38" i="4" s="1"/>
  <c r="Q38" i="4" s="1"/>
  <c r="I38" i="4"/>
  <c r="H38" i="4"/>
  <c r="H41" i="4" s="1"/>
  <c r="H77" i="4" s="1"/>
  <c r="G38" i="4"/>
  <c r="I33" i="4"/>
  <c r="H33" i="4"/>
  <c r="G33" i="4"/>
  <c r="H32" i="4"/>
  <c r="H29" i="4"/>
  <c r="F29" i="4"/>
  <c r="G28" i="4"/>
  <c r="I27" i="4"/>
  <c r="H27" i="4"/>
  <c r="G26" i="4"/>
  <c r="I25" i="4"/>
  <c r="G25" i="4"/>
  <c r="I24" i="4"/>
  <c r="H24" i="4"/>
  <c r="J19" i="4"/>
  <c r="I19" i="4"/>
  <c r="H19" i="4"/>
  <c r="B19" i="4"/>
  <c r="G18" i="4"/>
  <c r="B18" i="4"/>
  <c r="H25" i="4" s="1"/>
  <c r="I17" i="4"/>
  <c r="H17" i="4"/>
  <c r="G15" i="4"/>
  <c r="F15" i="4"/>
  <c r="B15" i="4"/>
  <c r="B16" i="4" s="1"/>
  <c r="I14" i="4"/>
  <c r="H14" i="4"/>
  <c r="G14" i="4"/>
  <c r="F14" i="4"/>
  <c r="EE13" i="4"/>
  <c r="DR13" i="4"/>
  <c r="DE13" i="4"/>
  <c r="CR13" i="4"/>
  <c r="CE13" i="4"/>
  <c r="BR13" i="4"/>
  <c r="BE13" i="4"/>
  <c r="AR13" i="4"/>
  <c r="J13" i="4"/>
  <c r="I13" i="4"/>
  <c r="G11" i="4"/>
  <c r="AE10" i="4"/>
  <c r="I10" i="4"/>
  <c r="F10" i="4"/>
  <c r="H9" i="4"/>
  <c r="G9" i="4"/>
  <c r="F9" i="4"/>
  <c r="DV7" i="4"/>
  <c r="CB7" i="4"/>
  <c r="CA7" i="4"/>
  <c r="BZ7" i="4"/>
  <c r="BK7" i="4"/>
  <c r="BD7" i="4"/>
  <c r="BC7" i="4"/>
  <c r="AO7" i="4"/>
  <c r="AN7" i="4"/>
  <c r="Z7" i="4"/>
  <c r="Z71" i="4" s="1"/>
  <c r="Z72" i="4" s="1"/>
  <c r="W7" i="4"/>
  <c r="W71" i="4" s="1"/>
  <c r="W72" i="4" s="1"/>
  <c r="N7" i="4"/>
  <c r="N71" i="4" s="1"/>
  <c r="M7" i="4"/>
  <c r="J7" i="4"/>
  <c r="EA6" i="4"/>
  <c r="DZ6" i="4"/>
  <c r="DX6" i="4"/>
  <c r="DX7" i="4" s="1"/>
  <c r="DW6" i="4"/>
  <c r="DW7" i="4" s="1"/>
  <c r="DM6" i="4"/>
  <c r="DM7" i="4" s="1"/>
  <c r="DK6" i="4"/>
  <c r="DJ6" i="4"/>
  <c r="DI6" i="4"/>
  <c r="DG6" i="4"/>
  <c r="DF6" i="4"/>
  <c r="DF7" i="4" s="1"/>
  <c r="DD6" i="4"/>
  <c r="CT6" i="4"/>
  <c r="CS6" i="4"/>
  <c r="CQ6" i="4"/>
  <c r="CO6" i="4"/>
  <c r="CO7" i="4" s="1"/>
  <c r="CN6" i="4"/>
  <c r="CN7" i="4" s="1"/>
  <c r="CM6" i="4"/>
  <c r="CM7" i="4" s="1"/>
  <c r="CL6" i="4"/>
  <c r="CB6" i="4"/>
  <c r="CA6" i="4"/>
  <c r="BZ6" i="4"/>
  <c r="BX6" i="4"/>
  <c r="BX7" i="4" s="1"/>
  <c r="BW6" i="4"/>
  <c r="BV6" i="4"/>
  <c r="BU6" i="4"/>
  <c r="BQ6" i="4"/>
  <c r="BQ7" i="4" s="1"/>
  <c r="BP6" i="4"/>
  <c r="BP7" i="4" s="1"/>
  <c r="BK6" i="4"/>
  <c r="BJ6" i="4"/>
  <c r="BJ7" i="4" s="1"/>
  <c r="BI6" i="4"/>
  <c r="BI7" i="4" s="1"/>
  <c r="BG6" i="4"/>
  <c r="BG7" i="4" s="1"/>
  <c r="BF6" i="4"/>
  <c r="AS6" i="4"/>
  <c r="AS7" i="4" s="1"/>
  <c r="AO6" i="4"/>
  <c r="AN6" i="4"/>
  <c r="AB6" i="4"/>
  <c r="AB7" i="4" s="1"/>
  <c r="AB71" i="4" s="1"/>
  <c r="AA6" i="4"/>
  <c r="Z6" i="4"/>
  <c r="W6" i="4"/>
  <c r="Q6" i="4"/>
  <c r="P6" i="4"/>
  <c r="O6" i="4"/>
  <c r="N6" i="4"/>
  <c r="M6" i="4"/>
  <c r="L6" i="4"/>
  <c r="L7" i="4" s="1"/>
  <c r="K6" i="4"/>
  <c r="J6" i="4"/>
  <c r="I6" i="4"/>
  <c r="DI4" i="4"/>
  <c r="DV4" i="4" s="1"/>
  <c r="AS4" i="4"/>
  <c r="BF4" i="4" s="1"/>
  <c r="BS4" i="4" s="1"/>
  <c r="CF4" i="4" s="1"/>
  <c r="CS4" i="4" s="1"/>
  <c r="DF4" i="4" s="1"/>
  <c r="DS4" i="4" s="1"/>
  <c r="AR4" i="4"/>
  <c r="AH4" i="4"/>
  <c r="AU4" i="4" s="1"/>
  <c r="BH4" i="4" s="1"/>
  <c r="BU4" i="4" s="1"/>
  <c r="CH4" i="4" s="1"/>
  <c r="CU4" i="4" s="1"/>
  <c r="DH4" i="4" s="1"/>
  <c r="DU4" i="4" s="1"/>
  <c r="AG4" i="4"/>
  <c r="AT4" i="4" s="1"/>
  <c r="BG4" i="4" s="1"/>
  <c r="BT4" i="4" s="1"/>
  <c r="CG4" i="4" s="1"/>
  <c r="CT4" i="4" s="1"/>
  <c r="DG4" i="4" s="1"/>
  <c r="DT4" i="4" s="1"/>
  <c r="AE4" i="4"/>
  <c r="U4" i="4"/>
  <c r="T4" i="4"/>
  <c r="S4" i="4"/>
  <c r="AF4" i="4" s="1"/>
  <c r="J4" i="4"/>
  <c r="I4" i="4"/>
  <c r="V4" i="4" s="1"/>
  <c r="AI4" i="4" s="1"/>
  <c r="AV4" i="4" s="1"/>
  <c r="BI4" i="4" s="1"/>
  <c r="BV4" i="4" s="1"/>
  <c r="CI4" i="4" s="1"/>
  <c r="CV4" i="4" s="1"/>
  <c r="H4" i="4"/>
  <c r="G4" i="4"/>
  <c r="S3" i="4"/>
  <c r="K3" i="4"/>
  <c r="L3" i="4" s="1"/>
  <c r="J3" i="4"/>
  <c r="I3" i="4"/>
  <c r="H3" i="4"/>
  <c r="G3" i="4"/>
  <c r="F3" i="4"/>
  <c r="J2" i="4"/>
  <c r="I2" i="4"/>
  <c r="H2" i="4"/>
  <c r="H13" i="4" s="1"/>
  <c r="G2" i="4"/>
  <c r="G32" i="4" s="1"/>
  <c r="F2" i="4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B20" i="3"/>
  <c r="D20" i="3" s="1"/>
  <c r="D19" i="3"/>
  <c r="B19" i="3"/>
  <c r="E19" i="3" s="1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C18" i="1"/>
  <c r="C9" i="1"/>
  <c r="C14" i="1" s="1"/>
  <c r="C15" i="1" s="1"/>
  <c r="C6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B60" i="2"/>
  <c r="EA60" i="2"/>
  <c r="DZ60" i="2"/>
  <c r="DY60" i="2"/>
  <c r="DX60" i="2"/>
  <c r="DW60" i="2"/>
  <c r="DV60" i="2"/>
  <c r="DU60" i="2"/>
  <c r="DT60" i="2"/>
  <c r="DS60" i="2"/>
  <c r="DR60" i="2"/>
  <c r="DQ60" i="2"/>
  <c r="DO60" i="2"/>
  <c r="DN60" i="2"/>
  <c r="DM60" i="2"/>
  <c r="DL60" i="2"/>
  <c r="DK60" i="2"/>
  <c r="DJ60" i="2"/>
  <c r="DI60" i="2"/>
  <c r="DH60" i="2"/>
  <c r="DG60" i="2"/>
  <c r="DF60" i="2"/>
  <c r="DE60" i="2"/>
  <c r="DD60" i="2"/>
  <c r="DB60" i="2"/>
  <c r="DA60" i="2"/>
  <c r="CZ60" i="2"/>
  <c r="CY60" i="2"/>
  <c r="CX60" i="2"/>
  <c r="CW60" i="2"/>
  <c r="CV60" i="2"/>
  <c r="CU60" i="2"/>
  <c r="CT60" i="2"/>
  <c r="CS60" i="2"/>
  <c r="CR60" i="2"/>
  <c r="CQ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B60" i="2"/>
  <c r="AA60" i="2"/>
  <c r="Z60" i="2"/>
  <c r="Y60" i="2"/>
  <c r="X60" i="2"/>
  <c r="W60" i="2"/>
  <c r="V60" i="2"/>
  <c r="U60" i="2"/>
  <c r="T60" i="2"/>
  <c r="S60" i="2"/>
  <c r="R60" i="2"/>
  <c r="Q60" i="2"/>
  <c r="O60" i="2"/>
  <c r="N60" i="2"/>
  <c r="M60" i="2"/>
  <c r="L60" i="2"/>
  <c r="K60" i="2"/>
  <c r="J60" i="2"/>
  <c r="I60" i="2"/>
  <c r="H60" i="2"/>
  <c r="G60" i="2"/>
  <c r="F60" i="2"/>
  <c r="E60" i="2"/>
  <c r="D60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N43" i="2"/>
  <c r="DM43" i="2"/>
  <c r="DL43" i="2"/>
  <c r="DK43" i="2"/>
  <c r="DJ43" i="2"/>
  <c r="DI43" i="2"/>
  <c r="DH43" i="2"/>
  <c r="DG43" i="2"/>
  <c r="DF43" i="2"/>
  <c r="DE43" i="2"/>
  <c r="DD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B43" i="2"/>
  <c r="CA43" i="2"/>
  <c r="BZ43" i="2"/>
  <c r="BY43" i="2"/>
  <c r="BX43" i="2"/>
  <c r="BW43" i="2"/>
  <c r="BV43" i="2"/>
  <c r="BU43" i="2"/>
  <c r="BT43" i="2"/>
  <c r="BS43" i="2"/>
  <c r="CC43" i="2" s="1"/>
  <c r="BR43" i="2"/>
  <c r="BQ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P43" i="2" s="1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B43" i="2"/>
  <c r="AA43" i="2"/>
  <c r="Z43" i="2"/>
  <c r="Y43" i="2"/>
  <c r="X43" i="2"/>
  <c r="W43" i="2"/>
  <c r="V43" i="2"/>
  <c r="U43" i="2"/>
  <c r="T43" i="2"/>
  <c r="S43" i="2"/>
  <c r="R43" i="2"/>
  <c r="Q43" i="2"/>
  <c r="O43" i="2"/>
  <c r="N43" i="2"/>
  <c r="M43" i="2"/>
  <c r="L43" i="2"/>
  <c r="K43" i="2"/>
  <c r="J43" i="2"/>
  <c r="I43" i="2"/>
  <c r="H43" i="2"/>
  <c r="G43" i="2"/>
  <c r="F43" i="2"/>
  <c r="P43" i="2" s="1"/>
  <c r="E43" i="2"/>
  <c r="D43" i="2"/>
  <c r="EC40" i="2"/>
  <c r="DC40" i="2"/>
  <c r="DO40" i="2" s="1"/>
  <c r="CP40" i="2"/>
  <c r="CC40" i="2"/>
  <c r="BP40" i="2"/>
  <c r="BC40" i="2"/>
  <c r="AP40" i="2"/>
  <c r="AC40" i="2"/>
  <c r="P40" i="2"/>
  <c r="EC39" i="2"/>
  <c r="DC39" i="2"/>
  <c r="DO39" i="2" s="1"/>
  <c r="CP39" i="2"/>
  <c r="CC39" i="2"/>
  <c r="BP39" i="2"/>
  <c r="BC39" i="2"/>
  <c r="AP39" i="2"/>
  <c r="AC39" i="2"/>
  <c r="P39" i="2"/>
  <c r="EC37" i="2"/>
  <c r="EB37" i="2"/>
  <c r="EA37" i="2"/>
  <c r="DQ37" i="2"/>
  <c r="DP37" i="2"/>
  <c r="DM37" i="2"/>
  <c r="DL37" i="2"/>
  <c r="DK37" i="2"/>
  <c r="DI37" i="2"/>
  <c r="DC37" i="2"/>
  <c r="DA37" i="2"/>
  <c r="CV37" i="2"/>
  <c r="CS37" i="2"/>
  <c r="CP37" i="2"/>
  <c r="CM37" i="2"/>
  <c r="CN21" i="2" s="1"/>
  <c r="BZ37" i="2"/>
  <c r="CA21" i="2" s="1"/>
  <c r="BV37" i="2"/>
  <c r="BU37" i="2"/>
  <c r="BV21" i="2" s="1"/>
  <c r="BS37" i="2"/>
  <c r="BT21" i="2" s="1"/>
  <c r="BP37" i="2"/>
  <c r="BJ37" i="2"/>
  <c r="BI37" i="2"/>
  <c r="BJ21" i="2" s="1"/>
  <c r="BB37" i="2"/>
  <c r="AW37" i="2"/>
  <c r="AX21" i="2" s="1"/>
  <c r="AT37" i="2"/>
  <c r="AU21" i="2" s="1"/>
  <c r="AS37" i="2"/>
  <c r="AO37" i="2"/>
  <c r="AQ21" i="2" s="1"/>
  <c r="AL37" i="2"/>
  <c r="AM21" i="2" s="1"/>
  <c r="AJ37" i="2"/>
  <c r="AK21" i="2" s="1"/>
  <c r="AD37" i="2"/>
  <c r="AB37" i="2"/>
  <c r="AD21" i="2" s="1"/>
  <c r="V37" i="2"/>
  <c r="M37" i="2"/>
  <c r="N21" i="2" s="1"/>
  <c r="L37" i="2"/>
  <c r="M21" i="2" s="1"/>
  <c r="K37" i="2"/>
  <c r="L21" i="2" s="1"/>
  <c r="I37" i="2"/>
  <c r="J21" i="2" s="1"/>
  <c r="H37" i="2"/>
  <c r="I21" i="2" s="1"/>
  <c r="F37" i="2"/>
  <c r="G21" i="2" s="1"/>
  <c r="E37" i="2"/>
  <c r="F21" i="2" s="1"/>
  <c r="EB36" i="2"/>
  <c r="DZ36" i="2"/>
  <c r="DT36" i="2"/>
  <c r="DS36" i="2"/>
  <c r="DR36" i="2"/>
  <c r="DP36" i="2"/>
  <c r="DM36" i="2"/>
  <c r="DL36" i="2"/>
  <c r="DJ36" i="2"/>
  <c r="DG36" i="2"/>
  <c r="DB36" i="2"/>
  <c r="CZ36" i="2"/>
  <c r="CT36" i="2"/>
  <c r="CQ36" i="2"/>
  <c r="CO36" i="2"/>
  <c r="CI36" i="2"/>
  <c r="CD36" i="2"/>
  <c r="CA36" i="2"/>
  <c r="BZ36" i="2"/>
  <c r="BX36" i="2"/>
  <c r="BV36" i="2"/>
  <c r="BT36" i="2"/>
  <c r="BS36" i="2"/>
  <c r="BJ36" i="2"/>
  <c r="BI36" i="2"/>
  <c r="BG36" i="2"/>
  <c r="BB36" i="2"/>
  <c r="AU36" i="2"/>
  <c r="AT36" i="2"/>
  <c r="AS36" i="2"/>
  <c r="AL36" i="2"/>
  <c r="AE36" i="2"/>
  <c r="AD36" i="2"/>
  <c r="AB36" i="2"/>
  <c r="V36" i="2"/>
  <c r="O36" i="2"/>
  <c r="N36" i="2"/>
  <c r="M36" i="2"/>
  <c r="L36" i="2"/>
  <c r="K36" i="2"/>
  <c r="H36" i="2"/>
  <c r="G36" i="2"/>
  <c r="E36" i="2"/>
  <c r="AP35" i="2"/>
  <c r="EB32" i="2"/>
  <c r="EA32" i="2"/>
  <c r="DZ32" i="2"/>
  <c r="DY32" i="2"/>
  <c r="DY37" i="2" s="1"/>
  <c r="DX32" i="2"/>
  <c r="DW32" i="2"/>
  <c r="DV32" i="2"/>
  <c r="DU32" i="2"/>
  <c r="DT32" i="2"/>
  <c r="DT37" i="2" s="1"/>
  <c r="DS32" i="2"/>
  <c r="DR32" i="2"/>
  <c r="DR37" i="2" s="1"/>
  <c r="DQ32" i="2"/>
  <c r="DN32" i="2"/>
  <c r="DM32" i="2"/>
  <c r="DL32" i="2"/>
  <c r="DK32" i="2"/>
  <c r="DJ32" i="2"/>
  <c r="DI32" i="2"/>
  <c r="DH32" i="2"/>
  <c r="DG32" i="2"/>
  <c r="DF32" i="2"/>
  <c r="DE32" i="2"/>
  <c r="DD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O32" i="2"/>
  <c r="CO37" i="2" s="1"/>
  <c r="CN32" i="2"/>
  <c r="CM32" i="2"/>
  <c r="CL32" i="2"/>
  <c r="CK32" i="2"/>
  <c r="CJ32" i="2"/>
  <c r="CI32" i="2"/>
  <c r="CI37" i="2" s="1"/>
  <c r="CJ21" i="2" s="1"/>
  <c r="CH32" i="2"/>
  <c r="CG32" i="2"/>
  <c r="CF32" i="2"/>
  <c r="CE32" i="2"/>
  <c r="CD32" i="2"/>
  <c r="CB32" i="2"/>
  <c r="CA32" i="2"/>
  <c r="BZ32" i="2"/>
  <c r="BY32" i="2"/>
  <c r="BX32" i="2"/>
  <c r="BX37" i="2" s="1"/>
  <c r="BY21" i="2" s="1"/>
  <c r="BW32" i="2"/>
  <c r="BV32" i="2"/>
  <c r="BU32" i="2"/>
  <c r="BT32" i="2"/>
  <c r="BS32" i="2"/>
  <c r="BR32" i="2"/>
  <c r="BR37" i="2" s="1"/>
  <c r="BS21" i="2" s="1"/>
  <c r="BQ32" i="2"/>
  <c r="BO32" i="2"/>
  <c r="BN32" i="2"/>
  <c r="BM32" i="2"/>
  <c r="BL32" i="2"/>
  <c r="BK32" i="2"/>
  <c r="BJ32" i="2"/>
  <c r="BI32" i="2"/>
  <c r="BH32" i="2"/>
  <c r="BG32" i="2"/>
  <c r="BG37" i="2" s="1"/>
  <c r="BH21" i="2" s="1"/>
  <c r="BF32" i="2"/>
  <c r="BE32" i="2"/>
  <c r="BD32" i="2"/>
  <c r="BB32" i="2"/>
  <c r="BA32" i="2"/>
  <c r="BA37" i="2" s="1"/>
  <c r="BB21" i="2" s="1"/>
  <c r="AZ32" i="2"/>
  <c r="BC32" i="2" s="1"/>
  <c r="AY32" i="2"/>
  <c r="AX32" i="2"/>
  <c r="AW32" i="2"/>
  <c r="AV32" i="2"/>
  <c r="AU32" i="2"/>
  <c r="AT32" i="2"/>
  <c r="AS32" i="2"/>
  <c r="AR32" i="2"/>
  <c r="AQ32" i="2"/>
  <c r="AO32" i="2"/>
  <c r="AN32" i="2"/>
  <c r="AM32" i="2"/>
  <c r="AM36" i="2" s="1"/>
  <c r="AL32" i="2"/>
  <c r="AK32" i="2"/>
  <c r="AJ32" i="2"/>
  <c r="AP32" i="2" s="1"/>
  <c r="AI32" i="2"/>
  <c r="AH32" i="2"/>
  <c r="AG32" i="2"/>
  <c r="AF32" i="2"/>
  <c r="AE32" i="2"/>
  <c r="AD32" i="2"/>
  <c r="AB32" i="2"/>
  <c r="AA32" i="2"/>
  <c r="Z32" i="2"/>
  <c r="Y32" i="2"/>
  <c r="X32" i="2"/>
  <c r="W32" i="2"/>
  <c r="V32" i="2"/>
  <c r="U32" i="2"/>
  <c r="U36" i="2" s="1"/>
  <c r="T32" i="2"/>
  <c r="S32" i="2"/>
  <c r="R32" i="2"/>
  <c r="Q32" i="2"/>
  <c r="O32" i="2"/>
  <c r="N32" i="2"/>
  <c r="M32" i="2"/>
  <c r="L32" i="2"/>
  <c r="K32" i="2"/>
  <c r="J32" i="2"/>
  <c r="I32" i="2"/>
  <c r="H32" i="2"/>
  <c r="G32" i="2"/>
  <c r="F32" i="2"/>
  <c r="E32" i="2"/>
  <c r="D32" i="2"/>
  <c r="D37" i="2" s="1"/>
  <c r="E21" i="2" s="1"/>
  <c r="EC31" i="2"/>
  <c r="DO31" i="2"/>
  <c r="DO32" i="2" s="1"/>
  <c r="DC31" i="2"/>
  <c r="CP31" i="2"/>
  <c r="CC31" i="2"/>
  <c r="BP31" i="2"/>
  <c r="BC31" i="2"/>
  <c r="AP31" i="2"/>
  <c r="AC31" i="2"/>
  <c r="P31" i="2"/>
  <c r="EC30" i="2"/>
  <c r="DO30" i="2"/>
  <c r="DC30" i="2"/>
  <c r="CP30" i="2"/>
  <c r="CC30" i="2"/>
  <c r="BP30" i="2"/>
  <c r="BC30" i="2"/>
  <c r="AP30" i="2"/>
  <c r="AC30" i="2"/>
  <c r="P30" i="2"/>
  <c r="EB29" i="2"/>
  <c r="EA29" i="2"/>
  <c r="EA36" i="2" s="1"/>
  <c r="DZ29" i="2"/>
  <c r="DZ37" i="2" s="1"/>
  <c r="DY29" i="2"/>
  <c r="DY36" i="2" s="1"/>
  <c r="DX29" i="2"/>
  <c r="DW29" i="2"/>
  <c r="DV29" i="2"/>
  <c r="DV37" i="2" s="1"/>
  <c r="DU29" i="2"/>
  <c r="DT29" i="2"/>
  <c r="DS29" i="2"/>
  <c r="DS37" i="2" s="1"/>
  <c r="DR29" i="2"/>
  <c r="DQ29" i="2"/>
  <c r="DQ36" i="2" s="1"/>
  <c r="DO29" i="2"/>
  <c r="DN29" i="2"/>
  <c r="DM29" i="2"/>
  <c r="DL29" i="2"/>
  <c r="DK29" i="2"/>
  <c r="DK36" i="2" s="1"/>
  <c r="DJ29" i="2"/>
  <c r="DJ37" i="2" s="1"/>
  <c r="DI29" i="2"/>
  <c r="DI36" i="2" s="1"/>
  <c r="DH29" i="2"/>
  <c r="DH37" i="2" s="1"/>
  <c r="DG29" i="2"/>
  <c r="DF29" i="2"/>
  <c r="DE29" i="2"/>
  <c r="DD29" i="2"/>
  <c r="DB29" i="2"/>
  <c r="DA29" i="2"/>
  <c r="DA36" i="2" s="1"/>
  <c r="CZ29" i="2"/>
  <c r="CY29" i="2"/>
  <c r="CX29" i="2"/>
  <c r="CX36" i="2" s="1"/>
  <c r="CW29" i="2"/>
  <c r="CV29" i="2"/>
  <c r="CV36" i="2" s="1"/>
  <c r="CU29" i="2"/>
  <c r="CU36" i="2" s="1"/>
  <c r="CT29" i="2"/>
  <c r="CT37" i="2" s="1"/>
  <c r="CS29" i="2"/>
  <c r="CS36" i="2" s="1"/>
  <c r="CR29" i="2"/>
  <c r="CR37" i="2" s="1"/>
  <c r="CQ29" i="2"/>
  <c r="CQ37" i="2" s="1"/>
  <c r="CO29" i="2"/>
  <c r="CN29" i="2"/>
  <c r="CN36" i="2" s="1"/>
  <c r="CM29" i="2"/>
  <c r="CM36" i="2" s="1"/>
  <c r="CL29" i="2"/>
  <c r="CK29" i="2"/>
  <c r="CK36" i="2" s="1"/>
  <c r="CJ29" i="2"/>
  <c r="CJ37" i="2" s="1"/>
  <c r="CI29" i="2"/>
  <c r="CH29" i="2"/>
  <c r="CG29" i="2"/>
  <c r="CF29" i="2"/>
  <c r="CF36" i="2" s="1"/>
  <c r="CE29" i="2"/>
  <c r="CE36" i="2" s="1"/>
  <c r="CD29" i="2"/>
  <c r="CD37" i="2" s="1"/>
  <c r="CB29" i="2"/>
  <c r="CA29" i="2"/>
  <c r="CA37" i="2" s="1"/>
  <c r="BZ29" i="2"/>
  <c r="BY29" i="2"/>
  <c r="BX29" i="2"/>
  <c r="BW29" i="2"/>
  <c r="BW37" i="2" s="1"/>
  <c r="BX21" i="2" s="1"/>
  <c r="BV29" i="2"/>
  <c r="BU29" i="2"/>
  <c r="BU36" i="2" s="1"/>
  <c r="BT29" i="2"/>
  <c r="BS29" i="2"/>
  <c r="BR29" i="2"/>
  <c r="BR36" i="2" s="1"/>
  <c r="BQ29" i="2"/>
  <c r="BO29" i="2"/>
  <c r="BN29" i="2"/>
  <c r="BM29" i="2"/>
  <c r="BM36" i="2" s="1"/>
  <c r="BL29" i="2"/>
  <c r="BL37" i="2" s="1"/>
  <c r="BK29" i="2"/>
  <c r="BK37" i="2" s="1"/>
  <c r="BJ29" i="2"/>
  <c r="BI29" i="2"/>
  <c r="BH29" i="2"/>
  <c r="BG29" i="2"/>
  <c r="BF29" i="2"/>
  <c r="BF36" i="2" s="1"/>
  <c r="BE29" i="2"/>
  <c r="BE36" i="2" s="1"/>
  <c r="BD29" i="2"/>
  <c r="BB29" i="2"/>
  <c r="BA29" i="2"/>
  <c r="AZ29" i="2"/>
  <c r="AY29" i="2"/>
  <c r="AY36" i="2" s="1"/>
  <c r="AX29" i="2"/>
  <c r="AW29" i="2"/>
  <c r="AW36" i="2" s="1"/>
  <c r="AV29" i="2"/>
  <c r="AV37" i="2" s="1"/>
  <c r="AU29" i="2"/>
  <c r="AU37" i="2" s="1"/>
  <c r="AT29" i="2"/>
  <c r="AS29" i="2"/>
  <c r="AR29" i="2"/>
  <c r="AQ29" i="2"/>
  <c r="AQ37" i="2" s="1"/>
  <c r="AR21" i="2" s="1"/>
  <c r="AO29" i="2"/>
  <c r="AO36" i="2" s="1"/>
  <c r="AN29" i="2"/>
  <c r="AM29" i="2"/>
  <c r="AL29" i="2"/>
  <c r="AK29" i="2"/>
  <c r="AJ29" i="2"/>
  <c r="AI29" i="2"/>
  <c r="AH29" i="2"/>
  <c r="AG29" i="2"/>
  <c r="AG36" i="2" s="1"/>
  <c r="AF29" i="2"/>
  <c r="AF37" i="2" s="1"/>
  <c r="AG21" i="2" s="1"/>
  <c r="AE29" i="2"/>
  <c r="AE37" i="2" s="1"/>
  <c r="AD29" i="2"/>
  <c r="AB29" i="2"/>
  <c r="AA29" i="2"/>
  <c r="AA36" i="2" s="1"/>
  <c r="Z29" i="2"/>
  <c r="Y29" i="2"/>
  <c r="X29" i="2"/>
  <c r="W29" i="2"/>
  <c r="V29" i="2"/>
  <c r="U29" i="2"/>
  <c r="T29" i="2"/>
  <c r="S29" i="2"/>
  <c r="R29" i="2"/>
  <c r="Q29" i="2"/>
  <c r="O29" i="2"/>
  <c r="O37" i="2" s="1"/>
  <c r="Q21" i="2" s="1"/>
  <c r="N29" i="2"/>
  <c r="N37" i="2" s="1"/>
  <c r="O21" i="2" s="1"/>
  <c r="M29" i="2"/>
  <c r="L29" i="2"/>
  <c r="K29" i="2"/>
  <c r="J29" i="2"/>
  <c r="J37" i="2" s="1"/>
  <c r="K21" i="2" s="1"/>
  <c r="I29" i="2"/>
  <c r="H29" i="2"/>
  <c r="G29" i="2"/>
  <c r="G37" i="2" s="1"/>
  <c r="H21" i="2" s="1"/>
  <c r="F29" i="2"/>
  <c r="F36" i="2" s="1"/>
  <c r="E29" i="2"/>
  <c r="D29" i="2"/>
  <c r="EC28" i="2"/>
  <c r="DC28" i="2"/>
  <c r="DO28" i="2" s="1"/>
  <c r="CP28" i="2"/>
  <c r="CC28" i="2"/>
  <c r="BP28" i="2"/>
  <c r="BC28" i="2"/>
  <c r="AP28" i="2"/>
  <c r="AC28" i="2"/>
  <c r="P28" i="2"/>
  <c r="EC27" i="2"/>
  <c r="DC27" i="2"/>
  <c r="DO27" i="2" s="1"/>
  <c r="CP27" i="2"/>
  <c r="CC27" i="2"/>
  <c r="BP27" i="2"/>
  <c r="BC27" i="2"/>
  <c r="AP27" i="2"/>
  <c r="AC27" i="2"/>
  <c r="P27" i="2"/>
  <c r="EC26" i="2"/>
  <c r="DO26" i="2"/>
  <c r="DC26" i="2"/>
  <c r="CP26" i="2"/>
  <c r="CC26" i="2"/>
  <c r="BP26" i="2"/>
  <c r="BC26" i="2"/>
  <c r="AP26" i="2"/>
  <c r="AC26" i="2"/>
  <c r="P26" i="2"/>
  <c r="CK21" i="2"/>
  <c r="CE21" i="2"/>
  <c r="CB21" i="2"/>
  <c r="BW21" i="2"/>
  <c r="BM21" i="2"/>
  <c r="BL21" i="2"/>
  <c r="BK21" i="2"/>
  <c r="BD21" i="2"/>
  <c r="AW21" i="2"/>
  <c r="AV21" i="2"/>
  <c r="AT21" i="2"/>
  <c r="AF21" i="2"/>
  <c r="AE21" i="2"/>
  <c r="W21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81" i="4"/>
  <c r="C85" i="4"/>
  <c r="AD72" i="4" l="1"/>
  <c r="AQ71" i="4"/>
  <c r="AU6" i="4"/>
  <c r="AW6" i="4"/>
  <c r="AW7" i="4" s="1"/>
  <c r="AY6" i="4"/>
  <c r="CP26" i="5"/>
  <c r="DN6" i="4"/>
  <c r="DN7" i="4" s="1"/>
  <c r="CQ26" i="5"/>
  <c r="AF6" i="4"/>
  <c r="AF7" i="4" s="1"/>
  <c r="CC6" i="4"/>
  <c r="CC7" i="4" s="1"/>
  <c r="CW6" i="4"/>
  <c r="CW7" i="4" s="1"/>
  <c r="DQ6" i="4"/>
  <c r="DQ7" i="4" s="1"/>
  <c r="AE26" i="5"/>
  <c r="CW26" i="5"/>
  <c r="CT26" i="5"/>
  <c r="AG6" i="4"/>
  <c r="AG7" i="4" s="1"/>
  <c r="CD6" i="4"/>
  <c r="CX6" i="4"/>
  <c r="CX7" i="4" s="1"/>
  <c r="DT6" i="4"/>
  <c r="DT7" i="4" s="1"/>
  <c r="CX26" i="5"/>
  <c r="AV6" i="4"/>
  <c r="AV7" i="4" s="1"/>
  <c r="BK26" i="5"/>
  <c r="DW26" i="5"/>
  <c r="AH6" i="4"/>
  <c r="AH7" i="4" s="1"/>
  <c r="CF6" i="4"/>
  <c r="CF7" i="4" s="1"/>
  <c r="AI71" i="4"/>
  <c r="CZ6" i="4"/>
  <c r="CZ7" i="4" s="1"/>
  <c r="CH6" i="4"/>
  <c r="CH7" i="4" s="1"/>
  <c r="AZ6" i="4"/>
  <c r="AZ7" i="4" s="1"/>
  <c r="AI6" i="4"/>
  <c r="AI7" i="4" s="1"/>
  <c r="BL6" i="4"/>
  <c r="BL7" i="4" s="1"/>
  <c r="CG6" i="4"/>
  <c r="CG7" i="4" s="1"/>
  <c r="BN6" i="4"/>
  <c r="CI6" i="4"/>
  <c r="CI7" i="4" s="1"/>
  <c r="AQ26" i="5"/>
  <c r="BO6" i="4"/>
  <c r="DF26" i="5"/>
  <c r="AJ71" i="4"/>
  <c r="AJ72" i="4" s="1"/>
  <c r="U6" i="11"/>
  <c r="U7" i="11" s="1"/>
  <c r="U71" i="11" s="1"/>
  <c r="CB12" i="12"/>
  <c r="CC12" i="12"/>
  <c r="CR12" i="12"/>
  <c r="CS12" i="12"/>
  <c r="BN6" i="11"/>
  <c r="BO6" i="11"/>
  <c r="BP6" i="11"/>
  <c r="BP7" i="11" s="1"/>
  <c r="BP71" i="11" s="1"/>
  <c r="AV12" i="12"/>
  <c r="BU6" i="11"/>
  <c r="BU7" i="11" s="1"/>
  <c r="AZ6" i="11"/>
  <c r="BW6" i="11"/>
  <c r="CS6" i="11"/>
  <c r="DN6" i="11"/>
  <c r="AX6" i="11"/>
  <c r="AX7" i="11" s="1"/>
  <c r="AX71" i="11" s="1"/>
  <c r="AX72" i="11" s="1"/>
  <c r="BB6" i="11"/>
  <c r="BB7" i="11" s="1"/>
  <c r="BB71" i="11" s="1"/>
  <c r="DU6" i="11"/>
  <c r="DU7" i="11" s="1"/>
  <c r="DI12" i="12"/>
  <c r="BC6" i="11"/>
  <c r="BC7" i="11" s="1"/>
  <c r="BC71" i="11" s="1"/>
  <c r="DV6" i="11"/>
  <c r="AF6" i="11"/>
  <c r="BF6" i="11"/>
  <c r="BF7" i="11" s="1"/>
  <c r="DW6" i="11"/>
  <c r="DW7" i="11" s="1"/>
  <c r="DR12" i="12"/>
  <c r="BV6" i="11"/>
  <c r="AG6" i="11"/>
  <c r="AG7" i="11" s="1"/>
  <c r="AG71" i="11" s="1"/>
  <c r="AI6" i="11"/>
  <c r="AI7" i="11" s="1"/>
  <c r="AI71" i="11" s="1"/>
  <c r="AJ6" i="11"/>
  <c r="AJ7" i="11" s="1"/>
  <c r="AJ71" i="11" s="1"/>
  <c r="DC6" i="11"/>
  <c r="DC7" i="11" s="1"/>
  <c r="DC71" i="11" s="1"/>
  <c r="DC72" i="11" s="1"/>
  <c r="BS6" i="16"/>
  <c r="BS7" i="16" s="1"/>
  <c r="BS71" i="16" s="1"/>
  <c r="BU6" i="16"/>
  <c r="BU7" i="16" s="1"/>
  <c r="BU71" i="16" s="1"/>
  <c r="BU72" i="16" s="1"/>
  <c r="EC6" i="16"/>
  <c r="DL6" i="16"/>
  <c r="DL7" i="16" s="1"/>
  <c r="DL71" i="16" s="1"/>
  <c r="DL72" i="16" s="1"/>
  <c r="DL74" i="16" s="1"/>
  <c r="DM6" i="16"/>
  <c r="T6" i="16"/>
  <c r="T7" i="16" s="1"/>
  <c r="T71" i="16" s="1"/>
  <c r="DG6" i="16"/>
  <c r="DN6" i="16"/>
  <c r="DN7" i="16" s="1"/>
  <c r="DN71" i="16" s="1"/>
  <c r="DN72" i="16" s="1"/>
  <c r="CV6" i="16"/>
  <c r="CV7" i="16" s="1"/>
  <c r="CV71" i="16" s="1"/>
  <c r="CV72" i="16" s="1"/>
  <c r="CV74" i="16" s="1"/>
  <c r="N6" i="16"/>
  <c r="N7" i="16" s="1"/>
  <c r="N71" i="16" s="1"/>
  <c r="CW6" i="16"/>
  <c r="CW7" i="16" s="1"/>
  <c r="CW71" i="16" s="1"/>
  <c r="ED6" i="16"/>
  <c r="ED7" i="16" s="1"/>
  <c r="ED71" i="16" s="1"/>
  <c r="ED72" i="16" s="1"/>
  <c r="ED74" i="16" s="1"/>
  <c r="CX6" i="16"/>
  <c r="CX7" i="16" s="1"/>
  <c r="CX71" i="16" s="1"/>
  <c r="U6" i="16"/>
  <c r="O6" i="16"/>
  <c r="O7" i="16" s="1"/>
  <c r="O71" i="16" s="1"/>
  <c r="O72" i="16" s="1"/>
  <c r="O74" i="16" s="1"/>
  <c r="V6" i="16"/>
  <c r="V7" i="16" s="1"/>
  <c r="V71" i="16" s="1"/>
  <c r="W6" i="16"/>
  <c r="W7" i="16" s="1"/>
  <c r="W71" i="16" s="1"/>
  <c r="W72" i="16" s="1"/>
  <c r="W74" i="16" s="1"/>
  <c r="AD6" i="16"/>
  <c r="AD7" i="16" s="1"/>
  <c r="AD71" i="16" s="1"/>
  <c r="DA6" i="16"/>
  <c r="DA7" i="16" s="1"/>
  <c r="DA71" i="16" s="1"/>
  <c r="DC6" i="16"/>
  <c r="DC7" i="16" s="1"/>
  <c r="DC71" i="16" s="1"/>
  <c r="DC72" i="16" s="1"/>
  <c r="H6" i="16"/>
  <c r="H7" i="16" s="1"/>
  <c r="H71" i="16" s="1"/>
  <c r="H72" i="16" s="1"/>
  <c r="CO6" i="16"/>
  <c r="CO7" i="16" s="1"/>
  <c r="CO71" i="16" s="1"/>
  <c r="BR34" i="17"/>
  <c r="CK6" i="16"/>
  <c r="CK7" i="16" s="1"/>
  <c r="CK71" i="16" s="1"/>
  <c r="CK72" i="16" s="1"/>
  <c r="BB34" i="17"/>
  <c r="CL6" i="16"/>
  <c r="CL7" i="16" s="1"/>
  <c r="CL71" i="16" s="1"/>
  <c r="CL72" i="16" s="1"/>
  <c r="CM6" i="16"/>
  <c r="CM7" i="16" s="1"/>
  <c r="CM71" i="16" s="1"/>
  <c r="CM72" i="16" s="1"/>
  <c r="BE34" i="17"/>
  <c r="AN6" i="16"/>
  <c r="AN7" i="16" s="1"/>
  <c r="AN71" i="16" s="1"/>
  <c r="CP6" i="16"/>
  <c r="CP7" i="16" s="1"/>
  <c r="CP71" i="16" s="1"/>
  <c r="CP72" i="16" s="1"/>
  <c r="BA6" i="16"/>
  <c r="BA7" i="16" s="1"/>
  <c r="BA71" i="16" s="1"/>
  <c r="CQ6" i="16"/>
  <c r="CQ7" i="16" s="1"/>
  <c r="CQ71" i="16" s="1"/>
  <c r="CQ72" i="16" s="1"/>
  <c r="BD34" i="17"/>
  <c r="F6" i="16"/>
  <c r="F7" i="16" s="1"/>
  <c r="F71" i="16" s="1"/>
  <c r="F72" i="16" s="1"/>
  <c r="F74" i="16" s="1"/>
  <c r="BC6" i="16"/>
  <c r="BC7" i="16" s="1"/>
  <c r="BC71" i="16" s="1"/>
  <c r="BC72" i="16" s="1"/>
  <c r="BC74" i="16" s="1"/>
  <c r="DM34" i="17"/>
  <c r="DB6" i="16"/>
  <c r="DB7" i="16" s="1"/>
  <c r="DB71" i="16" s="1"/>
  <c r="DB72" i="16" s="1"/>
  <c r="DN34" i="17"/>
  <c r="CJ6" i="16"/>
  <c r="CJ7" i="16" s="1"/>
  <c r="CJ71" i="16" s="1"/>
  <c r="AJ6" i="16"/>
  <c r="S6" i="16"/>
  <c r="S7" i="16" s="1"/>
  <c r="S71" i="16" s="1"/>
  <c r="AC34" i="17"/>
  <c r="J72" i="16"/>
  <c r="J74" i="16" s="1"/>
  <c r="K72" i="16"/>
  <c r="K74" i="16" s="1"/>
  <c r="BV72" i="16"/>
  <c r="BV74" i="16" s="1"/>
  <c r="BW72" i="16"/>
  <c r="BW74" i="16" s="1"/>
  <c r="BG6" i="16"/>
  <c r="BG7" i="16" s="1"/>
  <c r="BG71" i="16" s="1"/>
  <c r="BZ6" i="16"/>
  <c r="BZ7" i="16" s="1"/>
  <c r="BZ71" i="16" s="1"/>
  <c r="BZ72" i="16" s="1"/>
  <c r="DS72" i="16"/>
  <c r="DS74" i="16" s="1"/>
  <c r="BH6" i="16"/>
  <c r="BH7" i="16" s="1"/>
  <c r="BH71" i="16" s="1"/>
  <c r="BH72" i="16" s="1"/>
  <c r="CA6" i="16"/>
  <c r="CA7" i="16" s="1"/>
  <c r="CA71" i="16" s="1"/>
  <c r="BV34" i="17"/>
  <c r="AO6" i="16"/>
  <c r="BJ6" i="16"/>
  <c r="BJ7" i="16" s="1"/>
  <c r="BJ71" i="16" s="1"/>
  <c r="BJ72" i="16" s="1"/>
  <c r="CB6" i="16"/>
  <c r="CB7" i="16" s="1"/>
  <c r="CB71" i="16" s="1"/>
  <c r="CB72" i="16" s="1"/>
  <c r="CB74" i="16" s="1"/>
  <c r="AP6" i="16"/>
  <c r="AP7" i="16" s="1"/>
  <c r="AP71" i="16" s="1"/>
  <c r="BK6" i="16"/>
  <c r="BK7" i="16" s="1"/>
  <c r="BK71" i="16" s="1"/>
  <c r="BK72" i="16" s="1"/>
  <c r="CC6" i="16"/>
  <c r="CC7" i="16" s="1"/>
  <c r="CC71" i="16" s="1"/>
  <c r="I74" i="16"/>
  <c r="DR34" i="17"/>
  <c r="AS6" i="16"/>
  <c r="AS7" i="16" s="1"/>
  <c r="AS71" i="16" s="1"/>
  <c r="BL6" i="16"/>
  <c r="BL7" i="16" s="1"/>
  <c r="BL71" i="16" s="1"/>
  <c r="BL72" i="16" s="1"/>
  <c r="BL74" i="16" s="1"/>
  <c r="CD6" i="16"/>
  <c r="CD7" i="16" s="1"/>
  <c r="CD71" i="16" s="1"/>
  <c r="CD72" i="16" s="1"/>
  <c r="AR34" i="17"/>
  <c r="AT6" i="16"/>
  <c r="AT7" i="16" s="1"/>
  <c r="AT71" i="16" s="1"/>
  <c r="AT72" i="16" s="1"/>
  <c r="BM6" i="16"/>
  <c r="BM7" i="16" s="1"/>
  <c r="BM71" i="16" s="1"/>
  <c r="CF6" i="16"/>
  <c r="CF7" i="16" s="1"/>
  <c r="CF71" i="16" s="1"/>
  <c r="J34" i="17"/>
  <c r="X6" i="16"/>
  <c r="X7" i="16" s="1"/>
  <c r="X71" i="16" s="1"/>
  <c r="AU6" i="16"/>
  <c r="AU7" i="16" s="1"/>
  <c r="AU71" i="16" s="1"/>
  <c r="AU72" i="16" s="1"/>
  <c r="AU74" i="16" s="1"/>
  <c r="BN6" i="16"/>
  <c r="BN7" i="16" s="1"/>
  <c r="BN71" i="16" s="1"/>
  <c r="BN72" i="16" s="1"/>
  <c r="CG6" i="16"/>
  <c r="CG7" i="16" s="1"/>
  <c r="CG71" i="16" s="1"/>
  <c r="Y6" i="16"/>
  <c r="Y7" i="16" s="1"/>
  <c r="Y71" i="16" s="1"/>
  <c r="AV6" i="16"/>
  <c r="AV7" i="16" s="1"/>
  <c r="AV71" i="16" s="1"/>
  <c r="AV72" i="16" s="1"/>
  <c r="BP6" i="16"/>
  <c r="BP7" i="16" s="1"/>
  <c r="BP71" i="16" s="1"/>
  <c r="CH6" i="16"/>
  <c r="CH7" i="16" s="1"/>
  <c r="CH71" i="16" s="1"/>
  <c r="L34" i="17"/>
  <c r="AW6" i="16"/>
  <c r="AW7" i="16" s="1"/>
  <c r="AW71" i="16" s="1"/>
  <c r="BQ6" i="16"/>
  <c r="BQ7" i="16" s="1"/>
  <c r="BQ71" i="16" s="1"/>
  <c r="AB6" i="16"/>
  <c r="AB7" i="16" s="1"/>
  <c r="AB71" i="16" s="1"/>
  <c r="AB72" i="16" s="1"/>
  <c r="AX6" i="16"/>
  <c r="AX7" i="16" s="1"/>
  <c r="AX71" i="16" s="1"/>
  <c r="AX72" i="16" s="1"/>
  <c r="DY6" i="16"/>
  <c r="BY6" i="16"/>
  <c r="BY7" i="16" s="1"/>
  <c r="BY71" i="16" s="1"/>
  <c r="BY72" i="16" s="1"/>
  <c r="AC6" i="16"/>
  <c r="AC7" i="16" s="1"/>
  <c r="AC71" i="16" s="1"/>
  <c r="AZ6" i="16"/>
  <c r="DF6" i="16"/>
  <c r="DF7" i="16" s="1"/>
  <c r="DZ6" i="16"/>
  <c r="DZ7" i="16" s="1"/>
  <c r="DZ71" i="16" s="1"/>
  <c r="X6" i="4"/>
  <c r="X7" i="4" s="1"/>
  <c r="X71" i="4" s="1"/>
  <c r="AK71" i="4" s="1"/>
  <c r="BH37" i="2"/>
  <c r="BI21" i="2" s="1"/>
  <c r="BH36" i="2"/>
  <c r="BY36" i="2"/>
  <c r="BY37" i="2"/>
  <c r="BZ21" i="2" s="1"/>
  <c r="DC43" i="2"/>
  <c r="DO43" i="2" s="1"/>
  <c r="CC38" i="4"/>
  <c r="CP38" i="4" s="1"/>
  <c r="DC38" i="4" s="1"/>
  <c r="DP38" i="4" s="1"/>
  <c r="EC38" i="4" s="1"/>
  <c r="BP41" i="4"/>
  <c r="BP77" i="4" s="1"/>
  <c r="BN37" i="2"/>
  <c r="BO21" i="2" s="1"/>
  <c r="BN36" i="2"/>
  <c r="CF37" i="2"/>
  <c r="CG21" i="2" s="1"/>
  <c r="AX37" i="2"/>
  <c r="AY21" i="2" s="1"/>
  <c r="AX36" i="2"/>
  <c r="BO36" i="2"/>
  <c r="BO37" i="2"/>
  <c r="BQ21" i="2" s="1"/>
  <c r="AK36" i="2"/>
  <c r="AK37" i="2"/>
  <c r="AL21" i="2" s="1"/>
  <c r="Q36" i="2"/>
  <c r="AC29" i="2"/>
  <c r="Q37" i="2"/>
  <c r="R21" i="2" s="1"/>
  <c r="AH37" i="2"/>
  <c r="AI21" i="2" s="1"/>
  <c r="AH36" i="2"/>
  <c r="AP29" i="2"/>
  <c r="CC29" i="2"/>
  <c r="CC37" i="2" s="1"/>
  <c r="BQ37" i="2"/>
  <c r="BR21" i="2" s="1"/>
  <c r="BQ36" i="2"/>
  <c r="CH37" i="2"/>
  <c r="CI21" i="2" s="1"/>
  <c r="CH36" i="2"/>
  <c r="CY37" i="2"/>
  <c r="CY36" i="2"/>
  <c r="R37" i="2"/>
  <c r="S21" i="2" s="1"/>
  <c r="R36" i="2"/>
  <c r="AI36" i="2"/>
  <c r="AI37" i="2"/>
  <c r="AJ21" i="2" s="1"/>
  <c r="AZ36" i="2"/>
  <c r="AT41" i="4"/>
  <c r="AT77" i="4" s="1"/>
  <c r="BG39" i="4"/>
  <c r="BW7" i="11"/>
  <c r="BA36" i="2"/>
  <c r="DN37" i="2"/>
  <c r="DN36" i="2"/>
  <c r="CG37" i="2"/>
  <c r="CH21" i="2" s="1"/>
  <c r="CG36" i="2"/>
  <c r="CP36" i="2" s="1"/>
  <c r="T37" i="2"/>
  <c r="U21" i="2" s="1"/>
  <c r="AY37" i="2"/>
  <c r="AZ21" i="2" s="1"/>
  <c r="CX37" i="2"/>
  <c r="CW37" i="2"/>
  <c r="CW36" i="2"/>
  <c r="DO37" i="2"/>
  <c r="AZ37" i="2"/>
  <c r="BA21" i="2" s="1"/>
  <c r="AR37" i="2"/>
  <c r="AS21" i="2" s="1"/>
  <c r="AR36" i="2"/>
  <c r="BC29" i="2"/>
  <c r="BC37" i="2" s="1"/>
  <c r="BF7" i="4"/>
  <c r="CA71" i="7"/>
  <c r="BN72" i="7"/>
  <c r="I7" i="4"/>
  <c r="I71" i="4" s="1"/>
  <c r="EC43" i="2"/>
  <c r="J26" i="4"/>
  <c r="J36" i="2"/>
  <c r="BW36" i="2"/>
  <c r="CN37" i="2"/>
  <c r="CO21" i="2" s="1"/>
  <c r="CL7" i="4"/>
  <c r="DX71" i="7"/>
  <c r="DK72" i="7"/>
  <c r="T36" i="2"/>
  <c r="D36" i="2"/>
  <c r="U37" i="2"/>
  <c r="V21" i="2" s="1"/>
  <c r="DB37" i="2"/>
  <c r="BE37" i="2"/>
  <c r="BF21" i="2" s="1"/>
  <c r="DG7" i="4"/>
  <c r="AJ36" i="2"/>
  <c r="AM37" i="2"/>
  <c r="AN21" i="2" s="1"/>
  <c r="BD37" i="2"/>
  <c r="BE21" i="2" s="1"/>
  <c r="BD36" i="2"/>
  <c r="BP36" i="2" s="1"/>
  <c r="CL37" i="2"/>
  <c r="CM21" i="2" s="1"/>
  <c r="CL36" i="2"/>
  <c r="DD37" i="2"/>
  <c r="DD36" i="2"/>
  <c r="DU37" i="2"/>
  <c r="DU36" i="2"/>
  <c r="EC36" i="2" s="1"/>
  <c r="AA37" i="2"/>
  <c r="AB21" i="2" s="1"/>
  <c r="BF37" i="2"/>
  <c r="BG21" i="2" s="1"/>
  <c r="J12" i="4"/>
  <c r="J30" i="4"/>
  <c r="J22" i="4"/>
  <c r="J51" i="4"/>
  <c r="J15" i="4"/>
  <c r="J11" i="4"/>
  <c r="J29" i="4"/>
  <c r="J18" i="4"/>
  <c r="J9" i="4"/>
  <c r="J49" i="4"/>
  <c r="J25" i="4"/>
  <c r="J28" i="4"/>
  <c r="J23" i="4"/>
  <c r="J16" i="4"/>
  <c r="J14" i="4"/>
  <c r="J27" i="4"/>
  <c r="J32" i="4"/>
  <c r="J17" i="4"/>
  <c r="J24" i="4"/>
  <c r="J33" i="4"/>
  <c r="J10" i="4"/>
  <c r="J31" i="4"/>
  <c r="J74" i="4"/>
  <c r="J72" i="4"/>
  <c r="BJ72" i="7"/>
  <c r="BW71" i="7"/>
  <c r="BJ74" i="7"/>
  <c r="S36" i="2"/>
  <c r="S37" i="2"/>
  <c r="T21" i="2" s="1"/>
  <c r="CZ37" i="2"/>
  <c r="DD7" i="4"/>
  <c r="W37" i="2"/>
  <c r="X21" i="2" s="1"/>
  <c r="W36" i="2"/>
  <c r="AN37" i="2"/>
  <c r="AO21" i="2" s="1"/>
  <c r="AN36" i="2"/>
  <c r="DE37" i="2"/>
  <c r="DE36" i="2"/>
  <c r="Z37" i="2"/>
  <c r="AA21" i="2" s="1"/>
  <c r="Z36" i="2"/>
  <c r="AC43" i="2"/>
  <c r="CP43" i="2"/>
  <c r="X37" i="2"/>
  <c r="Y21" i="2" s="1"/>
  <c r="X36" i="2"/>
  <c r="DF37" i="2"/>
  <c r="DF36" i="2"/>
  <c r="DW37" i="2"/>
  <c r="DW36" i="2"/>
  <c r="Y36" i="2"/>
  <c r="Y37" i="2"/>
  <c r="Z21" i="2" s="1"/>
  <c r="DV36" i="2"/>
  <c r="C183" i="6"/>
  <c r="C167" i="6"/>
  <c r="C151" i="6"/>
  <c r="C135" i="6"/>
  <c r="C119" i="6"/>
  <c r="C103" i="6"/>
  <c r="C87" i="6"/>
  <c r="C71" i="6"/>
  <c r="C55" i="6"/>
  <c r="C39" i="6"/>
  <c r="C23" i="6"/>
  <c r="C182" i="6"/>
  <c r="C166" i="6"/>
  <c r="C150" i="6"/>
  <c r="C134" i="6"/>
  <c r="C118" i="6"/>
  <c r="C102" i="6"/>
  <c r="C86" i="6"/>
  <c r="C70" i="6"/>
  <c r="C54" i="6"/>
  <c r="C38" i="6"/>
  <c r="C22" i="6"/>
  <c r="C179" i="6"/>
  <c r="C163" i="6"/>
  <c r="C147" i="6"/>
  <c r="C131" i="6"/>
  <c r="C115" i="6"/>
  <c r="C99" i="6"/>
  <c r="C83" i="6"/>
  <c r="C67" i="6"/>
  <c r="C51" i="6"/>
  <c r="C35" i="6"/>
  <c r="C19" i="6"/>
  <c r="C181" i="6"/>
  <c r="C161" i="6"/>
  <c r="C142" i="6"/>
  <c r="C123" i="6"/>
  <c r="C104" i="6"/>
  <c r="C82" i="6"/>
  <c r="C63" i="6"/>
  <c r="C44" i="6"/>
  <c r="C25" i="6"/>
  <c r="C180" i="6"/>
  <c r="C160" i="6"/>
  <c r="C141" i="6"/>
  <c r="C122" i="6"/>
  <c r="C101" i="6"/>
  <c r="C81" i="6"/>
  <c r="C62" i="6"/>
  <c r="C43" i="6"/>
  <c r="C24" i="6"/>
  <c r="C178" i="6"/>
  <c r="C159" i="6"/>
  <c r="C140" i="6"/>
  <c r="C121" i="6"/>
  <c r="C100" i="6"/>
  <c r="C80" i="6"/>
  <c r="C61" i="6"/>
  <c r="C42" i="6"/>
  <c r="C21" i="6"/>
  <c r="C177" i="6"/>
  <c r="C158" i="6"/>
  <c r="C139" i="6"/>
  <c r="C120" i="6"/>
  <c r="C98" i="6"/>
  <c r="C79" i="6"/>
  <c r="C60" i="6"/>
  <c r="C41" i="6"/>
  <c r="C20" i="6"/>
  <c r="C176" i="6"/>
  <c r="C157" i="6"/>
  <c r="C138" i="6"/>
  <c r="C117" i="6"/>
  <c r="C97" i="6"/>
  <c r="C78" i="6"/>
  <c r="C59" i="6"/>
  <c r="C40" i="6"/>
  <c r="C18" i="6"/>
  <c r="C189" i="6"/>
  <c r="C170" i="6"/>
  <c r="C149" i="6"/>
  <c r="C129" i="6"/>
  <c r="C110" i="6"/>
  <c r="C91" i="6"/>
  <c r="C72" i="6"/>
  <c r="C50" i="6"/>
  <c r="C31" i="6"/>
  <c r="C188" i="6"/>
  <c r="C169" i="6"/>
  <c r="C148" i="6"/>
  <c r="C128" i="6"/>
  <c r="C109" i="6"/>
  <c r="C90" i="6"/>
  <c r="C69" i="6"/>
  <c r="C49" i="6"/>
  <c r="C30" i="6"/>
  <c r="C190" i="6"/>
  <c r="C154" i="6"/>
  <c r="C116" i="6"/>
  <c r="C85" i="6"/>
  <c r="C48" i="6"/>
  <c r="C15" i="6"/>
  <c r="C187" i="6"/>
  <c r="C153" i="6"/>
  <c r="C114" i="6"/>
  <c r="C84" i="6"/>
  <c r="C47" i="6"/>
  <c r="C186" i="6"/>
  <c r="C152" i="6"/>
  <c r="C113" i="6"/>
  <c r="C77" i="6"/>
  <c r="C46" i="6"/>
  <c r="C185" i="6"/>
  <c r="C146" i="6"/>
  <c r="C112" i="6"/>
  <c r="C76" i="6"/>
  <c r="C45" i="6"/>
  <c r="C184" i="6"/>
  <c r="C145" i="6"/>
  <c r="C111" i="6"/>
  <c r="C75" i="6"/>
  <c r="C37" i="6"/>
  <c r="C168" i="6"/>
  <c r="C132" i="6"/>
  <c r="C95" i="6"/>
  <c r="C64" i="6"/>
  <c r="C28" i="6"/>
  <c r="C165" i="6"/>
  <c r="C130" i="6"/>
  <c r="C94" i="6"/>
  <c r="C58" i="6"/>
  <c r="C27" i="6"/>
  <c r="C164" i="6"/>
  <c r="C105" i="6"/>
  <c r="C34" i="6"/>
  <c r="C162" i="6"/>
  <c r="C96" i="6"/>
  <c r="C33" i="6"/>
  <c r="C156" i="6"/>
  <c r="C93" i="6"/>
  <c r="C32" i="6"/>
  <c r="C155" i="6"/>
  <c r="C92" i="6"/>
  <c r="C29" i="6"/>
  <c r="C144" i="6"/>
  <c r="C89" i="6"/>
  <c r="C26" i="6"/>
  <c r="C143" i="6"/>
  <c r="C88" i="6"/>
  <c r="C17" i="6"/>
  <c r="C137" i="6"/>
  <c r="C74" i="6"/>
  <c r="C16" i="6"/>
  <c r="C191" i="6"/>
  <c r="C126" i="6"/>
  <c r="C65" i="6"/>
  <c r="C136" i="6"/>
  <c r="F85" i="6"/>
  <c r="BK72" i="7"/>
  <c r="BX71" i="7"/>
  <c r="BV7" i="4"/>
  <c r="AZ38" i="4"/>
  <c r="AM41" i="4"/>
  <c r="AM77" i="4" s="1"/>
  <c r="AV41" i="4"/>
  <c r="AV77" i="4" s="1"/>
  <c r="BI39" i="4"/>
  <c r="L72" i="4"/>
  <c r="L74" i="4"/>
  <c r="C36" i="6"/>
  <c r="C171" i="6"/>
  <c r="AO72" i="7"/>
  <c r="AO74" i="7"/>
  <c r="AG37" i="2"/>
  <c r="AA7" i="4"/>
  <c r="AA71" i="4" s="1"/>
  <c r="AX7" i="4"/>
  <c r="BW7" i="4"/>
  <c r="DJ7" i="4"/>
  <c r="AW41" i="4"/>
  <c r="AW77" i="4" s="1"/>
  <c r="BJ39" i="4"/>
  <c r="M72" i="4"/>
  <c r="M74" i="4"/>
  <c r="T26" i="5"/>
  <c r="S6" i="4"/>
  <c r="AJ26" i="5"/>
  <c r="AJ6" i="4"/>
  <c r="AZ26" i="5"/>
  <c r="BA6" i="4"/>
  <c r="BP26" i="5"/>
  <c r="BS6" i="4"/>
  <c r="CF26" i="5"/>
  <c r="CJ6" i="4"/>
  <c r="CV26" i="5"/>
  <c r="DA6" i="4"/>
  <c r="DL26" i="5"/>
  <c r="DS6" i="4"/>
  <c r="C52" i="6"/>
  <c r="C172" i="6"/>
  <c r="F123" i="6"/>
  <c r="AG26" i="7"/>
  <c r="F122" i="6"/>
  <c r="BT37" i="2"/>
  <c r="BU21" i="2" s="1"/>
  <c r="CU37" i="2"/>
  <c r="AO71" i="4"/>
  <c r="AB72" i="4"/>
  <c r="AY7" i="4"/>
  <c r="DK7" i="4"/>
  <c r="C53" i="6"/>
  <c r="C173" i="6"/>
  <c r="F124" i="6"/>
  <c r="F20" i="7"/>
  <c r="F29" i="7"/>
  <c r="F27" i="7"/>
  <c r="F15" i="7"/>
  <c r="F12" i="7"/>
  <c r="F43" i="7"/>
  <c r="F28" i="7"/>
  <c r="F51" i="7"/>
  <c r="F25" i="7"/>
  <c r="F19" i="7"/>
  <c r="F23" i="7"/>
  <c r="F17" i="7"/>
  <c r="F49" i="7"/>
  <c r="F31" i="7"/>
  <c r="F22" i="7"/>
  <c r="F13" i="7"/>
  <c r="F9" i="7"/>
  <c r="F11" i="7"/>
  <c r="F10" i="7"/>
  <c r="F30" i="7"/>
  <c r="F21" i="7"/>
  <c r="F32" i="7"/>
  <c r="F33" i="7"/>
  <c r="F24" i="7"/>
  <c r="F14" i="7"/>
  <c r="F50" i="7"/>
  <c r="F18" i="7"/>
  <c r="BS3" i="7"/>
  <c r="CR4" i="7"/>
  <c r="AG14" i="7"/>
  <c r="DM41" i="7"/>
  <c r="DM77" i="7" s="1"/>
  <c r="DZ39" i="7"/>
  <c r="DZ41" i="7" s="1"/>
  <c r="DZ77" i="7" s="1"/>
  <c r="BQ39" i="4"/>
  <c r="BD41" i="4"/>
  <c r="BD77" i="4" s="1"/>
  <c r="C56" i="6"/>
  <c r="C174" i="6"/>
  <c r="F15" i="6"/>
  <c r="G2" i="7"/>
  <c r="H3" i="7"/>
  <c r="X72" i="7"/>
  <c r="C57" i="6"/>
  <c r="C175" i="6"/>
  <c r="F184" i="6"/>
  <c r="F168" i="6"/>
  <c r="F152" i="6"/>
  <c r="F136" i="6"/>
  <c r="F120" i="6"/>
  <c r="F104" i="6"/>
  <c r="F88" i="6"/>
  <c r="F72" i="6"/>
  <c r="F56" i="6"/>
  <c r="F40" i="6"/>
  <c r="F24" i="6"/>
  <c r="F183" i="6"/>
  <c r="F167" i="6"/>
  <c r="F151" i="6"/>
  <c r="F135" i="6"/>
  <c r="F119" i="6"/>
  <c r="F103" i="6"/>
  <c r="F87" i="6"/>
  <c r="F71" i="6"/>
  <c r="F55" i="6"/>
  <c r="F39" i="6"/>
  <c r="F23" i="6"/>
  <c r="F180" i="6"/>
  <c r="F164" i="6"/>
  <c r="F148" i="6"/>
  <c r="F132" i="6"/>
  <c r="F116" i="6"/>
  <c r="F100" i="6"/>
  <c r="F84" i="6"/>
  <c r="F68" i="6"/>
  <c r="F52" i="6"/>
  <c r="F36" i="6"/>
  <c r="F20" i="6"/>
  <c r="F190" i="6"/>
  <c r="F171" i="6"/>
  <c r="F150" i="6"/>
  <c r="F130" i="6"/>
  <c r="F111" i="6"/>
  <c r="F92" i="6"/>
  <c r="F73" i="6"/>
  <c r="F51" i="6"/>
  <c r="F32" i="6"/>
  <c r="F189" i="6"/>
  <c r="F170" i="6"/>
  <c r="F149" i="6"/>
  <c r="F129" i="6"/>
  <c r="F110" i="6"/>
  <c r="F91" i="6"/>
  <c r="F70" i="6"/>
  <c r="F50" i="6"/>
  <c r="F31" i="6"/>
  <c r="F188" i="6"/>
  <c r="F169" i="6"/>
  <c r="F147" i="6"/>
  <c r="F128" i="6"/>
  <c r="F109" i="6"/>
  <c r="F90" i="6"/>
  <c r="F69" i="6"/>
  <c r="F49" i="6"/>
  <c r="F30" i="6"/>
  <c r="F187" i="6"/>
  <c r="F166" i="6"/>
  <c r="F146" i="6"/>
  <c r="F127" i="6"/>
  <c r="F108" i="6"/>
  <c r="F89" i="6"/>
  <c r="F67" i="6"/>
  <c r="F48" i="6"/>
  <c r="F29" i="6"/>
  <c r="F186" i="6"/>
  <c r="F165" i="6"/>
  <c r="F145" i="6"/>
  <c r="F126" i="6"/>
  <c r="F107" i="6"/>
  <c r="F86" i="6"/>
  <c r="F66" i="6"/>
  <c r="F47" i="6"/>
  <c r="F28" i="6"/>
  <c r="F177" i="6"/>
  <c r="F158" i="6"/>
  <c r="F139" i="6"/>
  <c r="F118" i="6"/>
  <c r="F98" i="6"/>
  <c r="F79" i="6"/>
  <c r="F60" i="6"/>
  <c r="F41" i="6"/>
  <c r="F19" i="6"/>
  <c r="F176" i="6"/>
  <c r="F157" i="6"/>
  <c r="F138" i="6"/>
  <c r="F117" i="6"/>
  <c r="F97" i="6"/>
  <c r="F78" i="6"/>
  <c r="F59" i="6"/>
  <c r="F38" i="6"/>
  <c r="F18" i="6"/>
  <c r="F173" i="6"/>
  <c r="F137" i="6"/>
  <c r="F101" i="6"/>
  <c r="F64" i="6"/>
  <c r="F33" i="6"/>
  <c r="F172" i="6"/>
  <c r="F134" i="6"/>
  <c r="F99" i="6"/>
  <c r="F63" i="6"/>
  <c r="F27" i="6"/>
  <c r="F163" i="6"/>
  <c r="F133" i="6"/>
  <c r="F96" i="6"/>
  <c r="F62" i="6"/>
  <c r="F26" i="6"/>
  <c r="F162" i="6"/>
  <c r="F131" i="6"/>
  <c r="F95" i="6"/>
  <c r="F61" i="6"/>
  <c r="F25" i="6"/>
  <c r="F161" i="6"/>
  <c r="F125" i="6"/>
  <c r="F94" i="6"/>
  <c r="F58" i="6"/>
  <c r="F22" i="6"/>
  <c r="F182" i="6"/>
  <c r="F153" i="6"/>
  <c r="F114" i="6"/>
  <c r="F80" i="6"/>
  <c r="F44" i="6"/>
  <c r="F181" i="6"/>
  <c r="F144" i="6"/>
  <c r="F113" i="6"/>
  <c r="F77" i="6"/>
  <c r="F43" i="6"/>
  <c r="F179" i="6"/>
  <c r="F121" i="6"/>
  <c r="F54" i="6"/>
  <c r="F178" i="6"/>
  <c r="F115" i="6"/>
  <c r="F53" i="6"/>
  <c r="F175" i="6"/>
  <c r="F112" i="6"/>
  <c r="F46" i="6"/>
  <c r="F174" i="6"/>
  <c r="F106" i="6"/>
  <c r="F45" i="6"/>
  <c r="F160" i="6"/>
  <c r="F105" i="6"/>
  <c r="F42" i="6"/>
  <c r="F159" i="6"/>
  <c r="F102" i="6"/>
  <c r="F37" i="6"/>
  <c r="F156" i="6"/>
  <c r="F93" i="6"/>
  <c r="F35" i="6"/>
  <c r="F154" i="6"/>
  <c r="F142" i="6"/>
  <c r="F81" i="6"/>
  <c r="F16" i="6"/>
  <c r="F141" i="6"/>
  <c r="EA71" i="7"/>
  <c r="DN72" i="7"/>
  <c r="Y72" i="7"/>
  <c r="C66" i="6"/>
  <c r="C192" i="6"/>
  <c r="F17" i="6"/>
  <c r="F143" i="6"/>
  <c r="AG49" i="7"/>
  <c r="AG33" i="7"/>
  <c r="AG22" i="7"/>
  <c r="AG17" i="7"/>
  <c r="AG32" i="7"/>
  <c r="AG31" i="7"/>
  <c r="AG9" i="7"/>
  <c r="AG21" i="7"/>
  <c r="AG16" i="7"/>
  <c r="AG15" i="7"/>
  <c r="AG12" i="7"/>
  <c r="AG44" i="7"/>
  <c r="AG46" i="7" s="1"/>
  <c r="AG20" i="7"/>
  <c r="AG29" i="7"/>
  <c r="AG27" i="7"/>
  <c r="AG43" i="7"/>
  <c r="AG24" i="7"/>
  <c r="AG18" i="7"/>
  <c r="AG51" i="7"/>
  <c r="AG11" i="7"/>
  <c r="AG30" i="7"/>
  <c r="AG23" i="7"/>
  <c r="AG50" i="7"/>
  <c r="AG10" i="7"/>
  <c r="AG25" i="7"/>
  <c r="DO7" i="7"/>
  <c r="DO71" i="7" s="1"/>
  <c r="Z74" i="7"/>
  <c r="Z72" i="7"/>
  <c r="L6" i="7"/>
  <c r="N27" i="8"/>
  <c r="AD27" i="8"/>
  <c r="AC6" i="7"/>
  <c r="AT27" i="8"/>
  <c r="AU6" i="7"/>
  <c r="BJ27" i="8"/>
  <c r="BL6" i="7"/>
  <c r="CC6" i="7"/>
  <c r="BZ27" i="8"/>
  <c r="CU6" i="7"/>
  <c r="CP27" i="8"/>
  <c r="DL6" i="7"/>
  <c r="DF27" i="8"/>
  <c r="DV27" i="8"/>
  <c r="EC6" i="7"/>
  <c r="I36" i="2"/>
  <c r="DG37" i="2"/>
  <c r="DX37" i="2"/>
  <c r="DX36" i="2"/>
  <c r="CE37" i="2"/>
  <c r="CF21" i="2" s="1"/>
  <c r="W4" i="4"/>
  <c r="AJ4" i="4" s="1"/>
  <c r="AW4" i="4" s="1"/>
  <c r="BJ4" i="4" s="1"/>
  <c r="BW4" i="4" s="1"/>
  <c r="CJ4" i="4" s="1"/>
  <c r="CW4" i="4" s="1"/>
  <c r="DJ4" i="4" s="1"/>
  <c r="DW4" i="4" s="1"/>
  <c r="K4" i="4"/>
  <c r="BV26" i="5"/>
  <c r="C68" i="6"/>
  <c r="C193" i="6"/>
  <c r="F21" i="6"/>
  <c r="F155" i="6"/>
  <c r="AH22" i="7"/>
  <c r="AH17" i="7"/>
  <c r="AH32" i="7"/>
  <c r="AH31" i="7"/>
  <c r="AH21" i="7"/>
  <c r="AH16" i="7"/>
  <c r="AH15" i="7"/>
  <c r="AH12" i="7"/>
  <c r="AH30" i="7"/>
  <c r="AH29" i="7"/>
  <c r="AH19" i="7"/>
  <c r="AH25" i="7"/>
  <c r="AH18" i="7"/>
  <c r="AH51" i="7"/>
  <c r="AH33" i="7"/>
  <c r="AH20" i="7"/>
  <c r="AH11" i="7"/>
  <c r="AH49" i="7"/>
  <c r="AH50" i="7"/>
  <c r="AH28" i="7"/>
  <c r="AH24" i="7"/>
  <c r="AH9" i="7"/>
  <c r="AH10" i="7"/>
  <c r="AH23" i="7"/>
  <c r="AH27" i="7"/>
  <c r="DP7" i="7"/>
  <c r="DP71" i="7" s="1"/>
  <c r="AP41" i="7"/>
  <c r="AP77" i="7" s="1"/>
  <c r="BC39" i="7"/>
  <c r="G6" i="4"/>
  <c r="I26" i="5"/>
  <c r="Z26" i="5"/>
  <c r="Y6" i="4"/>
  <c r="BF26" i="5"/>
  <c r="BH6" i="4"/>
  <c r="C73" i="6"/>
  <c r="C194" i="6"/>
  <c r="CV72" i="7"/>
  <c r="AQ36" i="2"/>
  <c r="BK36" i="2"/>
  <c r="CC41" i="4"/>
  <c r="CC77" i="4" s="1"/>
  <c r="CP39" i="4"/>
  <c r="BD71" i="4"/>
  <c r="AQ74" i="4"/>
  <c r="AQ72" i="4"/>
  <c r="H6" i="4"/>
  <c r="J26" i="5"/>
  <c r="C106" i="6"/>
  <c r="F57" i="6"/>
  <c r="F191" i="6"/>
  <c r="AS2" i="7"/>
  <c r="AT3" i="7"/>
  <c r="AA72" i="7"/>
  <c r="CW72" i="7"/>
  <c r="CW74" i="7" s="1"/>
  <c r="DT7" i="7"/>
  <c r="DB26" i="5"/>
  <c r="DH6" i="4"/>
  <c r="F185" i="6"/>
  <c r="BM37" i="2"/>
  <c r="BN21" i="2" s="1"/>
  <c r="F53" i="4"/>
  <c r="C107" i="6"/>
  <c r="F65" i="6"/>
  <c r="F192" i="6"/>
  <c r="R6" i="7"/>
  <c r="F7" i="7"/>
  <c r="CX72" i="7"/>
  <c r="CZ74" i="7"/>
  <c r="CZ72" i="7"/>
  <c r="CL26" i="5"/>
  <c r="CP6" i="4"/>
  <c r="I8" i="6"/>
  <c r="J15" i="6" a="1"/>
  <c r="D15" i="6" a="1"/>
  <c r="B15" i="6" a="1"/>
  <c r="Z15" i="6" a="1"/>
  <c r="F34" i="6"/>
  <c r="DQ7" i="7"/>
  <c r="DQ71" i="7" s="1"/>
  <c r="CB37" i="2"/>
  <c r="CD21" i="2" s="1"/>
  <c r="CB36" i="2"/>
  <c r="CJ36" i="2"/>
  <c r="M3" i="4"/>
  <c r="G53" i="4"/>
  <c r="G78" i="4" s="1"/>
  <c r="C108" i="6"/>
  <c r="F74" i="6"/>
  <c r="F193" i="6"/>
  <c r="BF2" i="7"/>
  <c r="BG3" i="7"/>
  <c r="G7" i="7"/>
  <c r="G71" i="7" s="1"/>
  <c r="BF7" i="7"/>
  <c r="DX7" i="7"/>
  <c r="AC32" i="2"/>
  <c r="CK37" i="2"/>
  <c r="CL21" i="2" s="1"/>
  <c r="AP43" i="2"/>
  <c r="P7" i="4"/>
  <c r="P71" i="4" s="1"/>
  <c r="AP6" i="4"/>
  <c r="DY6" i="4"/>
  <c r="C124" i="6"/>
  <c r="F75" i="6"/>
  <c r="F194" i="6"/>
  <c r="DD74" i="7"/>
  <c r="DD72" i="7"/>
  <c r="BY7" i="7"/>
  <c r="Q7" i="4"/>
  <c r="Q71" i="4" s="1"/>
  <c r="DC7" i="4"/>
  <c r="DZ7" i="4"/>
  <c r="DI7" i="4"/>
  <c r="CM39" i="4"/>
  <c r="C125" i="6"/>
  <c r="F76" i="6"/>
  <c r="BH7" i="7"/>
  <c r="BH71" i="7" s="1"/>
  <c r="DW71" i="7"/>
  <c r="DJ72" i="7"/>
  <c r="DJ74" i="7"/>
  <c r="DL7" i="11"/>
  <c r="DL71" i="11" s="1"/>
  <c r="S2" i="11"/>
  <c r="T3" i="11"/>
  <c r="AC7" i="11"/>
  <c r="AC71" i="11" s="1"/>
  <c r="AB72" i="11"/>
  <c r="AB74" i="11"/>
  <c r="DW72" i="16"/>
  <c r="DV7" i="11"/>
  <c r="F33" i="4"/>
  <c r="F32" i="4"/>
  <c r="F24" i="4"/>
  <c r="F17" i="4"/>
  <c r="F13" i="4"/>
  <c r="F31" i="4"/>
  <c r="F23" i="4"/>
  <c r="F16" i="4"/>
  <c r="F12" i="4"/>
  <c r="F27" i="4"/>
  <c r="F19" i="4"/>
  <c r="F51" i="4"/>
  <c r="F30" i="4"/>
  <c r="F25" i="4"/>
  <c r="F18" i="4"/>
  <c r="F50" i="4"/>
  <c r="F22" i="4"/>
  <c r="F11" i="4"/>
  <c r="BU7" i="4"/>
  <c r="BH39" i="4"/>
  <c r="BG7" i="7"/>
  <c r="BG71" i="7" s="1"/>
  <c r="BF41" i="7"/>
  <c r="BS39" i="7"/>
  <c r="AD74" i="7"/>
  <c r="J7" i="11"/>
  <c r="J71" i="11" s="1"/>
  <c r="BI7" i="7"/>
  <c r="BI71" i="7" s="1"/>
  <c r="DC7" i="7"/>
  <c r="DC71" i="7" s="1"/>
  <c r="AQ74" i="7"/>
  <c r="AQ72" i="7"/>
  <c r="CT72" i="7"/>
  <c r="T27" i="8"/>
  <c r="S6" i="7"/>
  <c r="AJ27" i="8"/>
  <c r="AJ6" i="7"/>
  <c r="AZ27" i="8"/>
  <c r="BA6" i="7"/>
  <c r="BP27" i="8"/>
  <c r="BS6" i="7"/>
  <c r="CF27" i="8"/>
  <c r="CJ6" i="7"/>
  <c r="CV27" i="8"/>
  <c r="DA6" i="7"/>
  <c r="DL27" i="8"/>
  <c r="DS6" i="7"/>
  <c r="AK7" i="7"/>
  <c r="AK71" i="7" s="1"/>
  <c r="CQ39" i="7"/>
  <c r="CD41" i="7"/>
  <c r="CD77" i="7" s="1"/>
  <c r="U27" i="8"/>
  <c r="T6" i="7"/>
  <c r="BA27" i="8"/>
  <c r="BB6" i="7"/>
  <c r="BQ27" i="8"/>
  <c r="BT6" i="7"/>
  <c r="CG27" i="8"/>
  <c r="CK6" i="7"/>
  <c r="CW27" i="8"/>
  <c r="DB6" i="7"/>
  <c r="CS38" i="11"/>
  <c r="AG74" i="4"/>
  <c r="AT71" i="4"/>
  <c r="AG72" i="4"/>
  <c r="AN7" i="7"/>
  <c r="AN71" i="7" s="1"/>
  <c r="CI7" i="7"/>
  <c r="CI71" i="7" s="1"/>
  <c r="CH7" i="7"/>
  <c r="CH71" i="7" s="1"/>
  <c r="AV39" i="7"/>
  <c r="AI41" i="7"/>
  <c r="AI77" i="7" s="1"/>
  <c r="B58" i="7"/>
  <c r="AH44" i="7" s="1"/>
  <c r="AH46" i="7" s="1"/>
  <c r="V27" i="8"/>
  <c r="U6" i="7"/>
  <c r="AL27" i="8"/>
  <c r="AL6" i="7"/>
  <c r="BB27" i="8"/>
  <c r="BC6" i="7"/>
  <c r="BR27" i="8"/>
  <c r="BU6" i="7"/>
  <c r="DN27" i="8"/>
  <c r="DU6" i="7"/>
  <c r="CS7" i="4"/>
  <c r="F28" i="4"/>
  <c r="AH41" i="4"/>
  <c r="AH77" i="4" s="1"/>
  <c r="AS26" i="5"/>
  <c r="AT6" i="4"/>
  <c r="DU26" i="5"/>
  <c r="EB6" i="4"/>
  <c r="CL6" i="7"/>
  <c r="DF7" i="7"/>
  <c r="AW39" i="7"/>
  <c r="AJ41" i="7"/>
  <c r="AJ77" i="7" s="1"/>
  <c r="T77" i="7"/>
  <c r="AE41" i="7"/>
  <c r="AZ74" i="7"/>
  <c r="W27" i="8"/>
  <c r="V6" i="7"/>
  <c r="AM7" i="7"/>
  <c r="AM71" i="7" s="1"/>
  <c r="BC27" i="8"/>
  <c r="BD6" i="7"/>
  <c r="BS27" i="8"/>
  <c r="BV6" i="7"/>
  <c r="DV7" i="7"/>
  <c r="DF7" i="11"/>
  <c r="EB7" i="11"/>
  <c r="K7" i="4"/>
  <c r="K71" i="4" s="1"/>
  <c r="CT7" i="4"/>
  <c r="N74" i="4"/>
  <c r="AL41" i="4"/>
  <c r="AL77" i="4" s="1"/>
  <c r="I53" i="4"/>
  <c r="I78" i="4" s="1"/>
  <c r="AP7" i="7"/>
  <c r="AP71" i="7" s="1"/>
  <c r="DH7" i="7"/>
  <c r="DH71" i="7" s="1"/>
  <c r="AY72" i="7"/>
  <c r="AH38" i="7"/>
  <c r="AE38" i="7"/>
  <c r="U41" i="7"/>
  <c r="U77" i="7" s="1"/>
  <c r="AH74" i="7"/>
  <c r="AH72" i="7"/>
  <c r="CL7" i="11"/>
  <c r="CL71" i="11" s="1"/>
  <c r="DG7" i="11"/>
  <c r="DG71" i="11" s="1"/>
  <c r="BW71" i="11"/>
  <c r="BJ72" i="11"/>
  <c r="CU7" i="4"/>
  <c r="T3" i="7"/>
  <c r="S2" i="7"/>
  <c r="P7" i="7"/>
  <c r="P71" i="7" s="1"/>
  <c r="J74" i="7"/>
  <c r="J72" i="7"/>
  <c r="CM7" i="7"/>
  <c r="CM71" i="7" s="1"/>
  <c r="CH39" i="7"/>
  <c r="S7" i="11"/>
  <c r="AT7" i="11"/>
  <c r="AT71" i="11" s="1"/>
  <c r="BN7" i="11"/>
  <c r="BN71" i="11" s="1"/>
  <c r="CM7" i="11"/>
  <c r="CM71" i="11" s="1"/>
  <c r="ED7" i="11"/>
  <c r="S2" i="4"/>
  <c r="T3" i="4"/>
  <c r="CD7" i="4"/>
  <c r="Q7" i="7"/>
  <c r="Q71" i="7" s="1"/>
  <c r="BP7" i="7"/>
  <c r="BP71" i="7" s="1"/>
  <c r="K74" i="7"/>
  <c r="K72" i="7"/>
  <c r="U72" i="11"/>
  <c r="U74" i="11" s="1"/>
  <c r="AU7" i="11"/>
  <c r="AU71" i="11" s="1"/>
  <c r="BO7" i="11"/>
  <c r="BO71" i="11" s="1"/>
  <c r="DK72" i="16"/>
  <c r="DK74" i="16"/>
  <c r="F26" i="4"/>
  <c r="AH38" i="4"/>
  <c r="AU38" i="4" s="1"/>
  <c r="U41" i="4"/>
  <c r="AY41" i="4"/>
  <c r="AY77" i="4" s="1"/>
  <c r="BL39" i="4"/>
  <c r="BK41" i="4"/>
  <c r="BK77" i="4" s="1"/>
  <c r="BX39" i="4"/>
  <c r="F43" i="4"/>
  <c r="BQ7" i="7"/>
  <c r="BQ71" i="7" s="1"/>
  <c r="DV72" i="7"/>
  <c r="O7" i="4"/>
  <c r="O71" i="4" s="1"/>
  <c r="AM71" i="4"/>
  <c r="Z74" i="4"/>
  <c r="AI72" i="4"/>
  <c r="AV71" i="4"/>
  <c r="N7" i="7"/>
  <c r="N71" i="7" s="1"/>
  <c r="CY72" i="7"/>
  <c r="BO39" i="7"/>
  <c r="BB41" i="7"/>
  <c r="BB77" i="7" s="1"/>
  <c r="CZ41" i="7"/>
  <c r="CZ77" i="7" s="1"/>
  <c r="BQ41" i="7"/>
  <c r="BQ77" i="7" s="1"/>
  <c r="DI7" i="11"/>
  <c r="DI71" i="11" s="1"/>
  <c r="H71" i="11"/>
  <c r="BX71" i="11"/>
  <c r="BK72" i="11"/>
  <c r="C114" i="13"/>
  <c r="J184" i="13"/>
  <c r="J168" i="13"/>
  <c r="J152" i="13"/>
  <c r="J136" i="13"/>
  <c r="J120" i="13"/>
  <c r="J104" i="13"/>
  <c r="J88" i="13"/>
  <c r="J72" i="13"/>
  <c r="J56" i="13"/>
  <c r="J40" i="13"/>
  <c r="J24" i="13"/>
  <c r="J183" i="13"/>
  <c r="J167" i="13"/>
  <c r="J151" i="13"/>
  <c r="J135" i="13"/>
  <c r="J119" i="13"/>
  <c r="J103" i="13"/>
  <c r="J87" i="13"/>
  <c r="J71" i="13"/>
  <c r="J55" i="13"/>
  <c r="J39" i="13"/>
  <c r="J23" i="13"/>
  <c r="J182" i="13"/>
  <c r="J166" i="13"/>
  <c r="J150" i="13"/>
  <c r="J134" i="13"/>
  <c r="J118" i="13"/>
  <c r="J102" i="13"/>
  <c r="J86" i="13"/>
  <c r="J70" i="13"/>
  <c r="J54" i="13"/>
  <c r="J38" i="13"/>
  <c r="J22" i="13"/>
  <c r="J181" i="13"/>
  <c r="J165" i="13"/>
  <c r="J149" i="13"/>
  <c r="J133" i="13"/>
  <c r="J117" i="13"/>
  <c r="J101" i="13"/>
  <c r="J85" i="13"/>
  <c r="J69" i="13"/>
  <c r="J53" i="13"/>
  <c r="J37" i="13"/>
  <c r="J21" i="13"/>
  <c r="J180" i="13"/>
  <c r="J164" i="13"/>
  <c r="J148" i="13"/>
  <c r="J132" i="13"/>
  <c r="J116" i="13"/>
  <c r="J100" i="13"/>
  <c r="J84" i="13"/>
  <c r="J68" i="13"/>
  <c r="J52" i="13"/>
  <c r="J36" i="13"/>
  <c r="J20" i="13"/>
  <c r="J179" i="13"/>
  <c r="J163" i="13"/>
  <c r="J147" i="13"/>
  <c r="J131" i="13"/>
  <c r="J115" i="13"/>
  <c r="J99" i="13"/>
  <c r="J83" i="13"/>
  <c r="J67" i="13"/>
  <c r="J51" i="13"/>
  <c r="J35" i="13"/>
  <c r="J19" i="13"/>
  <c r="J194" i="13"/>
  <c r="J178" i="13"/>
  <c r="J162" i="13"/>
  <c r="J146" i="13"/>
  <c r="J130" i="13"/>
  <c r="J114" i="13"/>
  <c r="J98" i="13"/>
  <c r="J82" i="13"/>
  <c r="J66" i="13"/>
  <c r="J50" i="13"/>
  <c r="J34" i="13"/>
  <c r="J18" i="13"/>
  <c r="J190" i="13"/>
  <c r="J174" i="13"/>
  <c r="J158" i="13"/>
  <c r="J142" i="13"/>
  <c r="J126" i="13"/>
  <c r="J110" i="13"/>
  <c r="J94" i="13"/>
  <c r="J78" i="13"/>
  <c r="J62" i="13"/>
  <c r="J46" i="13"/>
  <c r="J30" i="13"/>
  <c r="J15" i="13"/>
  <c r="J172" i="13"/>
  <c r="J140" i="13"/>
  <c r="J108" i="13"/>
  <c r="J76" i="13"/>
  <c r="J44" i="13"/>
  <c r="J171" i="13"/>
  <c r="J139" i="13"/>
  <c r="J107" i="13"/>
  <c r="J75" i="13"/>
  <c r="J43" i="13"/>
  <c r="J170" i="13"/>
  <c r="J138" i="13"/>
  <c r="J106" i="13"/>
  <c r="J74" i="13"/>
  <c r="J42" i="13"/>
  <c r="J169" i="13"/>
  <c r="J137" i="13"/>
  <c r="J105" i="13"/>
  <c r="J73" i="13"/>
  <c r="J41" i="13"/>
  <c r="J192" i="13"/>
  <c r="J160" i="13"/>
  <c r="J128" i="13"/>
  <c r="J96" i="13"/>
  <c r="J64" i="13"/>
  <c r="J32" i="13"/>
  <c r="J191" i="13"/>
  <c r="J159" i="13"/>
  <c r="J127" i="13"/>
  <c r="J95" i="13"/>
  <c r="J63" i="13"/>
  <c r="J31" i="13"/>
  <c r="J186" i="13"/>
  <c r="J154" i="13"/>
  <c r="J122" i="13"/>
  <c r="J90" i="13"/>
  <c r="J58" i="13"/>
  <c r="J26" i="13"/>
  <c r="J177" i="13"/>
  <c r="J123" i="13"/>
  <c r="J61" i="13"/>
  <c r="J176" i="13"/>
  <c r="J121" i="13"/>
  <c r="J60" i="13"/>
  <c r="J175" i="13"/>
  <c r="J113" i="13"/>
  <c r="J59" i="13"/>
  <c r="J173" i="13"/>
  <c r="J112" i="13"/>
  <c r="J57" i="13"/>
  <c r="J161" i="13"/>
  <c r="J111" i="13"/>
  <c r="J49" i="13"/>
  <c r="J157" i="13"/>
  <c r="J109" i="13"/>
  <c r="J48" i="13"/>
  <c r="J156" i="13"/>
  <c r="J97" i="13"/>
  <c r="J47" i="13"/>
  <c r="J155" i="13"/>
  <c r="J93" i="13"/>
  <c r="J45" i="13"/>
  <c r="J144" i="13"/>
  <c r="J89" i="13"/>
  <c r="J28" i="13"/>
  <c r="J189" i="13"/>
  <c r="J77" i="13"/>
  <c r="J188" i="13"/>
  <c r="J65" i="13"/>
  <c r="J187" i="13"/>
  <c r="J33" i="13"/>
  <c r="J185" i="13"/>
  <c r="J29" i="13"/>
  <c r="J153" i="13"/>
  <c r="J27" i="13"/>
  <c r="J124" i="13"/>
  <c r="J92" i="13"/>
  <c r="J194" i="14"/>
  <c r="I31" i="4"/>
  <c r="I23" i="4"/>
  <c r="I16" i="4"/>
  <c r="I12" i="4"/>
  <c r="I30" i="4"/>
  <c r="I22" i="4"/>
  <c r="I51" i="4"/>
  <c r="I15" i="4"/>
  <c r="I11" i="4"/>
  <c r="I29" i="4"/>
  <c r="I26" i="4"/>
  <c r="I18" i="4"/>
  <c r="I9" i="4"/>
  <c r="EA7" i="4"/>
  <c r="G29" i="4"/>
  <c r="R38" i="4"/>
  <c r="AF41" i="4"/>
  <c r="AS39" i="4"/>
  <c r="AR39" i="4"/>
  <c r="AX41" i="4"/>
  <c r="AX77" i="4" s="1"/>
  <c r="F77" i="4"/>
  <c r="AD26" i="5"/>
  <c r="AC6" i="4"/>
  <c r="DV26" i="5"/>
  <c r="EC6" i="4"/>
  <c r="Z7" i="11"/>
  <c r="Z71" i="11" s="1"/>
  <c r="AW7" i="11"/>
  <c r="AW71" i="11" s="1"/>
  <c r="BZ71" i="11"/>
  <c r="BM72" i="11"/>
  <c r="DH72" i="11"/>
  <c r="K27" i="11"/>
  <c r="K33" i="11"/>
  <c r="C116" i="13"/>
  <c r="J16" i="13"/>
  <c r="Z114" i="13"/>
  <c r="DT74" i="16"/>
  <c r="AH74" i="4"/>
  <c r="AU71" i="4"/>
  <c r="AD74" i="4"/>
  <c r="AK26" i="5"/>
  <c r="AF2" i="7"/>
  <c r="AR6" i="7"/>
  <c r="W7" i="7"/>
  <c r="W71" i="7" s="1"/>
  <c r="CF7" i="7"/>
  <c r="BL39" i="7"/>
  <c r="AY41" i="7"/>
  <c r="AY77" i="7" s="1"/>
  <c r="BT41" i="7"/>
  <c r="BT77" i="7" s="1"/>
  <c r="CG39" i="7"/>
  <c r="O72" i="11"/>
  <c r="O74" i="11" s="1"/>
  <c r="K13" i="11"/>
  <c r="C164" i="13"/>
  <c r="J17" i="13"/>
  <c r="Z115" i="13"/>
  <c r="AG38" i="11"/>
  <c r="C174" i="13"/>
  <c r="AI3" i="16"/>
  <c r="T72" i="16"/>
  <c r="L72" i="16"/>
  <c r="CO72" i="16"/>
  <c r="CO74" i="16" s="1"/>
  <c r="AD7" i="11"/>
  <c r="AD71" i="11" s="1"/>
  <c r="U38" i="11"/>
  <c r="J187" i="14"/>
  <c r="J171" i="14"/>
  <c r="J155" i="14"/>
  <c r="J139" i="14"/>
  <c r="J123" i="14"/>
  <c r="J107" i="14"/>
  <c r="J91" i="14"/>
  <c r="J75" i="14"/>
  <c r="J59" i="14"/>
  <c r="J43" i="14"/>
  <c r="J27" i="14"/>
  <c r="J186" i="14"/>
  <c r="J170" i="14"/>
  <c r="J154" i="14"/>
  <c r="J138" i="14"/>
  <c r="J122" i="14"/>
  <c r="J106" i="14"/>
  <c r="J90" i="14"/>
  <c r="J74" i="14"/>
  <c r="J58" i="14"/>
  <c r="J42" i="14"/>
  <c r="J26" i="14"/>
  <c r="J185" i="14"/>
  <c r="J169" i="14"/>
  <c r="J153" i="14"/>
  <c r="J137" i="14"/>
  <c r="J121" i="14"/>
  <c r="J105" i="14"/>
  <c r="J89" i="14"/>
  <c r="J73" i="14"/>
  <c r="J57" i="14"/>
  <c r="J41" i="14"/>
  <c r="J25" i="14"/>
  <c r="J184" i="14"/>
  <c r="J168" i="14"/>
  <c r="J152" i="14"/>
  <c r="J136" i="14"/>
  <c r="J120" i="14"/>
  <c r="J104" i="14"/>
  <c r="J88" i="14"/>
  <c r="J72" i="14"/>
  <c r="J56" i="14"/>
  <c r="J40" i="14"/>
  <c r="J24" i="14"/>
  <c r="J183" i="14"/>
  <c r="J167" i="14"/>
  <c r="J151" i="14"/>
  <c r="J135" i="14"/>
  <c r="J119" i="14"/>
  <c r="J103" i="14"/>
  <c r="J87" i="14"/>
  <c r="J71" i="14"/>
  <c r="J55" i="14"/>
  <c r="J39" i="14"/>
  <c r="J23" i="14"/>
  <c r="J182" i="14"/>
  <c r="J166" i="14"/>
  <c r="J150" i="14"/>
  <c r="J134" i="14"/>
  <c r="J118" i="14"/>
  <c r="J102" i="14"/>
  <c r="J86" i="14"/>
  <c r="J70" i="14"/>
  <c r="J54" i="14"/>
  <c r="J38" i="14"/>
  <c r="J22" i="14"/>
  <c r="J181" i="14"/>
  <c r="J165" i="14"/>
  <c r="J149" i="14"/>
  <c r="J133" i="14"/>
  <c r="J117" i="14"/>
  <c r="J101" i="14"/>
  <c r="J85" i="14"/>
  <c r="J69" i="14"/>
  <c r="J53" i="14"/>
  <c r="J37" i="14"/>
  <c r="J21" i="14"/>
  <c r="J193" i="14"/>
  <c r="J177" i="14"/>
  <c r="J161" i="14"/>
  <c r="J145" i="14"/>
  <c r="J129" i="14"/>
  <c r="J113" i="14"/>
  <c r="J97" i="14"/>
  <c r="J81" i="14"/>
  <c r="J65" i="14"/>
  <c r="J49" i="14"/>
  <c r="J33" i="14"/>
  <c r="J17" i="14"/>
  <c r="J191" i="14"/>
  <c r="J159" i="14"/>
  <c r="J127" i="14"/>
  <c r="J95" i="14"/>
  <c r="J63" i="14"/>
  <c r="J31" i="14"/>
  <c r="J190" i="14"/>
  <c r="J158" i="14"/>
  <c r="J126" i="14"/>
  <c r="J94" i="14"/>
  <c r="J62" i="14"/>
  <c r="J30" i="14"/>
  <c r="J189" i="14"/>
  <c r="J157" i="14"/>
  <c r="J125" i="14"/>
  <c r="J93" i="14"/>
  <c r="J61" i="14"/>
  <c r="J29" i="14"/>
  <c r="J188" i="14"/>
  <c r="J156" i="14"/>
  <c r="J124" i="14"/>
  <c r="J92" i="14"/>
  <c r="J60" i="14"/>
  <c r="J28" i="14"/>
  <c r="J180" i="14"/>
  <c r="J148" i="14"/>
  <c r="J116" i="14"/>
  <c r="J84" i="14"/>
  <c r="J52" i="14"/>
  <c r="J20" i="14"/>
  <c r="J178" i="14"/>
  <c r="J146" i="14"/>
  <c r="J114" i="14"/>
  <c r="J82" i="14"/>
  <c r="J50" i="14"/>
  <c r="J18" i="14"/>
  <c r="J176" i="14"/>
  <c r="J144" i="14"/>
  <c r="J112" i="14"/>
  <c r="J80" i="14"/>
  <c r="J48" i="14"/>
  <c r="J16" i="14"/>
  <c r="J172" i="14"/>
  <c r="J140" i="14"/>
  <c r="J108" i="14"/>
  <c r="J76" i="14"/>
  <c r="J44" i="14"/>
  <c r="J175" i="14"/>
  <c r="J111" i="14"/>
  <c r="J47" i="14"/>
  <c r="J174" i="14"/>
  <c r="J110" i="14"/>
  <c r="J46" i="14"/>
  <c r="J173" i="14"/>
  <c r="J109" i="14"/>
  <c r="J45" i="14"/>
  <c r="J164" i="14"/>
  <c r="J100" i="14"/>
  <c r="J36" i="14"/>
  <c r="J163" i="14"/>
  <c r="J99" i="14"/>
  <c r="J35" i="14"/>
  <c r="J162" i="14"/>
  <c r="J98" i="14"/>
  <c r="J34" i="14"/>
  <c r="J160" i="14"/>
  <c r="J96" i="14"/>
  <c r="J32" i="14"/>
  <c r="J147" i="14"/>
  <c r="J83" i="14"/>
  <c r="J19" i="14"/>
  <c r="J141" i="14"/>
  <c r="J77" i="14"/>
  <c r="J143" i="14"/>
  <c r="J142" i="14"/>
  <c r="J132" i="14"/>
  <c r="J131" i="14"/>
  <c r="J130" i="14"/>
  <c r="J67" i="14"/>
  <c r="J66" i="14"/>
  <c r="C187" i="13"/>
  <c r="C171" i="13"/>
  <c r="C155" i="13"/>
  <c r="C139" i="13"/>
  <c r="C123" i="13"/>
  <c r="C107" i="13"/>
  <c r="C91" i="13"/>
  <c r="C75" i="13"/>
  <c r="C59" i="13"/>
  <c r="C43" i="13"/>
  <c r="C27" i="13"/>
  <c r="C186" i="13"/>
  <c r="C170" i="13"/>
  <c r="C154" i="13"/>
  <c r="C138" i="13"/>
  <c r="C122" i="13"/>
  <c r="C106" i="13"/>
  <c r="C90" i="13"/>
  <c r="C74" i="13"/>
  <c r="C58" i="13"/>
  <c r="C42" i="13"/>
  <c r="C26" i="13"/>
  <c r="C185" i="13"/>
  <c r="C169" i="13"/>
  <c r="C153" i="13"/>
  <c r="C137" i="13"/>
  <c r="C121" i="13"/>
  <c r="C105" i="13"/>
  <c r="C89" i="13"/>
  <c r="C73" i="13"/>
  <c r="C57" i="13"/>
  <c r="C41" i="13"/>
  <c r="C25" i="13"/>
  <c r="C184" i="13"/>
  <c r="C168" i="13"/>
  <c r="C152" i="13"/>
  <c r="C136" i="13"/>
  <c r="C120" i="13"/>
  <c r="C104" i="13"/>
  <c r="C88" i="13"/>
  <c r="C72" i="13"/>
  <c r="C56" i="13"/>
  <c r="C40" i="13"/>
  <c r="C24" i="13"/>
  <c r="C183" i="13"/>
  <c r="C167" i="13"/>
  <c r="C151" i="13"/>
  <c r="C135" i="13"/>
  <c r="C119" i="13"/>
  <c r="C103" i="13"/>
  <c r="C87" i="13"/>
  <c r="C71" i="13"/>
  <c r="C55" i="13"/>
  <c r="C39" i="13"/>
  <c r="C23" i="13"/>
  <c r="C182" i="13"/>
  <c r="C166" i="13"/>
  <c r="C150" i="13"/>
  <c r="C134" i="13"/>
  <c r="C118" i="13"/>
  <c r="C102" i="13"/>
  <c r="C86" i="13"/>
  <c r="C70" i="13"/>
  <c r="C54" i="13"/>
  <c r="C38" i="13"/>
  <c r="C22" i="13"/>
  <c r="C181" i="13"/>
  <c r="C165" i="13"/>
  <c r="C149" i="13"/>
  <c r="C133" i="13"/>
  <c r="C117" i="13"/>
  <c r="C101" i="13"/>
  <c r="C85" i="13"/>
  <c r="C69" i="13"/>
  <c r="C53" i="13"/>
  <c r="C37" i="13"/>
  <c r="C21" i="13"/>
  <c r="C193" i="13"/>
  <c r="C177" i="13"/>
  <c r="C161" i="13"/>
  <c r="C145" i="13"/>
  <c r="C129" i="13"/>
  <c r="C113" i="13"/>
  <c r="C97" i="13"/>
  <c r="C81" i="13"/>
  <c r="C65" i="13"/>
  <c r="C49" i="13"/>
  <c r="C33" i="13"/>
  <c r="C17" i="13"/>
  <c r="C191" i="13"/>
  <c r="C159" i="13"/>
  <c r="C127" i="13"/>
  <c r="C95" i="13"/>
  <c r="C63" i="13"/>
  <c r="C31" i="13"/>
  <c r="C190" i="13"/>
  <c r="C158" i="13"/>
  <c r="C126" i="13"/>
  <c r="C94" i="13"/>
  <c r="C62" i="13"/>
  <c r="C30" i="13"/>
  <c r="C189" i="13"/>
  <c r="C157" i="13"/>
  <c r="C125" i="13"/>
  <c r="C93" i="13"/>
  <c r="C61" i="13"/>
  <c r="C29" i="13"/>
  <c r="C188" i="13"/>
  <c r="C156" i="13"/>
  <c r="C124" i="13"/>
  <c r="C92" i="13"/>
  <c r="C60" i="13"/>
  <c r="C28" i="13"/>
  <c r="C179" i="13"/>
  <c r="C147" i="13"/>
  <c r="C115" i="13"/>
  <c r="C83" i="13"/>
  <c r="C51" i="13"/>
  <c r="C19" i="13"/>
  <c r="C173" i="13"/>
  <c r="C141" i="13"/>
  <c r="C109" i="13"/>
  <c r="C77" i="13"/>
  <c r="C45" i="13"/>
  <c r="C162" i="13"/>
  <c r="C110" i="13"/>
  <c r="C52" i="13"/>
  <c r="C160" i="13"/>
  <c r="C108" i="13"/>
  <c r="C50" i="13"/>
  <c r="C148" i="13"/>
  <c r="C100" i="13"/>
  <c r="C48" i="13"/>
  <c r="C146" i="13"/>
  <c r="C99" i="13"/>
  <c r="C47" i="13"/>
  <c r="C143" i="13"/>
  <c r="C96" i="13"/>
  <c r="C44" i="13"/>
  <c r="C194" i="13"/>
  <c r="C142" i="13"/>
  <c r="C84" i="13"/>
  <c r="C36" i="13"/>
  <c r="C192" i="13"/>
  <c r="C140" i="13"/>
  <c r="C82" i="13"/>
  <c r="C35" i="13"/>
  <c r="C176" i="13"/>
  <c r="C130" i="13"/>
  <c r="C78" i="13"/>
  <c r="C20" i="13"/>
  <c r="C163" i="13"/>
  <c r="C64" i="13"/>
  <c r="C144" i="13"/>
  <c r="C46" i="13"/>
  <c r="C132" i="13"/>
  <c r="C34" i="13"/>
  <c r="C131" i="13"/>
  <c r="C32" i="13"/>
  <c r="C128" i="13"/>
  <c r="C18" i="13"/>
  <c r="C180" i="13"/>
  <c r="C80" i="13"/>
  <c r="C178" i="13"/>
  <c r="C79" i="13"/>
  <c r="J91" i="13"/>
  <c r="J51" i="14"/>
  <c r="AF36" i="2"/>
  <c r="AP36" i="2" s="1"/>
  <c r="AV36" i="2"/>
  <c r="BL36" i="2"/>
  <c r="CR36" i="2"/>
  <c r="DH36" i="2"/>
  <c r="H28" i="4"/>
  <c r="AS38" i="4"/>
  <c r="AR38" i="4"/>
  <c r="B47" i="4"/>
  <c r="AP41" i="4"/>
  <c r="AP77" i="4" s="1"/>
  <c r="BT6" i="4"/>
  <c r="BQ26" i="5"/>
  <c r="U26" i="5"/>
  <c r="H7" i="7"/>
  <c r="H71" i="7" s="1"/>
  <c r="CN7" i="7"/>
  <c r="CN71" i="7" s="1"/>
  <c r="O74" i="7"/>
  <c r="BH7" i="11"/>
  <c r="BH71" i="11" s="1"/>
  <c r="CA7" i="11"/>
  <c r="B19" i="11"/>
  <c r="J14" i="11"/>
  <c r="F32" i="11"/>
  <c r="G31" i="11"/>
  <c r="J30" i="11"/>
  <c r="F25" i="11"/>
  <c r="F20" i="11"/>
  <c r="J19" i="11"/>
  <c r="G9" i="11"/>
  <c r="J24" i="11"/>
  <c r="H24" i="11"/>
  <c r="H14" i="11"/>
  <c r="F24" i="11"/>
  <c r="J23" i="11"/>
  <c r="H23" i="11"/>
  <c r="F51" i="11"/>
  <c r="F30" i="11"/>
  <c r="J29" i="11"/>
  <c r="G18" i="11"/>
  <c r="J39" i="11"/>
  <c r="V39" i="11"/>
  <c r="C16" i="13"/>
  <c r="J125" i="13"/>
  <c r="J64" i="14"/>
  <c r="BE4" i="4"/>
  <c r="AF3" i="4"/>
  <c r="CQ7" i="4"/>
  <c r="I28" i="4"/>
  <c r="BA39" i="4"/>
  <c r="AN41" i="4"/>
  <c r="AN77" i="4" s="1"/>
  <c r="F6" i="4"/>
  <c r="H26" i="5"/>
  <c r="U72" i="4"/>
  <c r="AL6" i="4"/>
  <c r="AL26" i="5"/>
  <c r="DN26" i="5"/>
  <c r="DU6" i="4"/>
  <c r="V26" i="5"/>
  <c r="BA26" i="5"/>
  <c r="CO7" i="7"/>
  <c r="CO71" i="7" s="1"/>
  <c r="CB71" i="7"/>
  <c r="BO74" i="7"/>
  <c r="BO72" i="7"/>
  <c r="BS38" i="7"/>
  <c r="AX39" i="7"/>
  <c r="Z4" i="11"/>
  <c r="AM4" i="11" s="1"/>
  <c r="AZ4" i="11" s="1"/>
  <c r="BM4" i="11" s="1"/>
  <c r="BZ4" i="11" s="1"/>
  <c r="CM4" i="11" s="1"/>
  <c r="CZ4" i="11" s="1"/>
  <c r="DM4" i="11" s="1"/>
  <c r="DZ4" i="11" s="1"/>
  <c r="M2" i="11"/>
  <c r="AP72" i="11"/>
  <c r="AP74" i="11"/>
  <c r="C66" i="13"/>
  <c r="J129" i="13"/>
  <c r="J68" i="14"/>
  <c r="BN7" i="4"/>
  <c r="J39" i="4"/>
  <c r="I41" i="4"/>
  <c r="I77" i="4" s="1"/>
  <c r="BB39" i="4"/>
  <c r="AO41" i="4"/>
  <c r="AO77" i="4" s="1"/>
  <c r="B45" i="4"/>
  <c r="B56" i="4" s="1"/>
  <c r="B55" i="4"/>
  <c r="AM6" i="4"/>
  <c r="AM26" i="5"/>
  <c r="W26" i="5"/>
  <c r="AG72" i="7"/>
  <c r="AF77" i="7"/>
  <c r="AA4" i="11"/>
  <c r="AN4" i="11" s="1"/>
  <c r="BA4" i="11" s="1"/>
  <c r="BN4" i="11" s="1"/>
  <c r="CA4" i="11" s="1"/>
  <c r="CN4" i="11" s="1"/>
  <c r="DA4" i="11" s="1"/>
  <c r="DN4" i="11" s="1"/>
  <c r="EA4" i="11" s="1"/>
  <c r="O4" i="11"/>
  <c r="N2" i="11"/>
  <c r="AQ72" i="11"/>
  <c r="AQ74" i="11"/>
  <c r="CN7" i="11"/>
  <c r="CN71" i="11" s="1"/>
  <c r="C67" i="13"/>
  <c r="J141" i="13"/>
  <c r="Z190" i="13"/>
  <c r="Z174" i="13"/>
  <c r="Z158" i="13"/>
  <c r="Z142" i="13"/>
  <c r="Z126" i="13"/>
  <c r="Z110" i="13"/>
  <c r="Z94" i="13"/>
  <c r="Z78" i="13"/>
  <c r="Z62" i="13"/>
  <c r="Z46" i="13"/>
  <c r="Z30" i="13"/>
  <c r="Z15" i="13"/>
  <c r="Z189" i="13"/>
  <c r="Z173" i="13"/>
  <c r="Z157" i="13"/>
  <c r="Z141" i="13"/>
  <c r="Z125" i="13"/>
  <c r="Z109" i="13"/>
  <c r="Z93" i="13"/>
  <c r="Z77" i="13"/>
  <c r="Z61" i="13"/>
  <c r="Z45" i="13"/>
  <c r="Z29" i="13"/>
  <c r="Z188" i="13"/>
  <c r="Z172" i="13"/>
  <c r="Z156" i="13"/>
  <c r="Z140" i="13"/>
  <c r="Z124" i="13"/>
  <c r="Z108" i="13"/>
  <c r="Z92" i="13"/>
  <c r="Z76" i="13"/>
  <c r="Z60" i="13"/>
  <c r="Z44" i="13"/>
  <c r="Z28" i="13"/>
  <c r="Z187" i="13"/>
  <c r="Z171" i="13"/>
  <c r="Z155" i="13"/>
  <c r="Z139" i="13"/>
  <c r="Z123" i="13"/>
  <c r="Z107" i="13"/>
  <c r="Z91" i="13"/>
  <c r="Z75" i="13"/>
  <c r="Z59" i="13"/>
  <c r="Z43" i="13"/>
  <c r="Z27" i="13"/>
  <c r="Z186" i="13"/>
  <c r="Z170" i="13"/>
  <c r="Z154" i="13"/>
  <c r="Z138" i="13"/>
  <c r="Z122" i="13"/>
  <c r="Z106" i="13"/>
  <c r="Z90" i="13"/>
  <c r="Z74" i="13"/>
  <c r="Z58" i="13"/>
  <c r="Z42" i="13"/>
  <c r="Z26" i="13"/>
  <c r="Z185" i="13"/>
  <c r="Z169" i="13"/>
  <c r="Z153" i="13"/>
  <c r="Z137" i="13"/>
  <c r="Z121" i="13"/>
  <c r="Z105" i="13"/>
  <c r="Z89" i="13"/>
  <c r="Z73" i="13"/>
  <c r="Z57" i="13"/>
  <c r="Z41" i="13"/>
  <c r="Z25" i="13"/>
  <c r="Z184" i="13"/>
  <c r="Z168" i="13"/>
  <c r="Z152" i="13"/>
  <c r="Z136" i="13"/>
  <c r="Z120" i="13"/>
  <c r="Z104" i="13"/>
  <c r="Z88" i="13"/>
  <c r="Z72" i="13"/>
  <c r="Z56" i="13"/>
  <c r="Z40" i="13"/>
  <c r="Z24" i="13"/>
  <c r="Z180" i="13"/>
  <c r="Z164" i="13"/>
  <c r="Z148" i="13"/>
  <c r="Z132" i="13"/>
  <c r="Z116" i="13"/>
  <c r="Z100" i="13"/>
  <c r="Z84" i="13"/>
  <c r="Z68" i="13"/>
  <c r="Z52" i="13"/>
  <c r="Z36" i="13"/>
  <c r="Z20" i="13"/>
  <c r="Z194" i="13"/>
  <c r="Z162" i="13"/>
  <c r="Z130" i="13"/>
  <c r="Z98" i="13"/>
  <c r="Z66" i="13"/>
  <c r="Z34" i="13"/>
  <c r="Z193" i="13"/>
  <c r="Z161" i="13"/>
  <c r="Z129" i="13"/>
  <c r="Z97" i="13"/>
  <c r="Z65" i="13"/>
  <c r="Z33" i="13"/>
  <c r="Z192" i="13"/>
  <c r="Z160" i="13"/>
  <c r="Z128" i="13"/>
  <c r="Z96" i="13"/>
  <c r="Z64" i="13"/>
  <c r="Z32" i="13"/>
  <c r="Z191" i="13"/>
  <c r="Z159" i="13"/>
  <c r="Z127" i="13"/>
  <c r="Z95" i="13"/>
  <c r="Z63" i="13"/>
  <c r="Z31" i="13"/>
  <c r="Z182" i="13"/>
  <c r="Z150" i="13"/>
  <c r="Z118" i="13"/>
  <c r="Z86" i="13"/>
  <c r="Z54" i="13"/>
  <c r="Z22" i="13"/>
  <c r="Z181" i="13"/>
  <c r="Z149" i="13"/>
  <c r="Z117" i="13"/>
  <c r="Z85" i="13"/>
  <c r="Z53" i="13"/>
  <c r="Z21" i="13"/>
  <c r="Z176" i="13"/>
  <c r="Z144" i="13"/>
  <c r="Z112" i="13"/>
  <c r="Z80" i="13"/>
  <c r="Z48" i="13"/>
  <c r="Z16" i="13"/>
  <c r="Z163" i="13"/>
  <c r="Z102" i="13"/>
  <c r="Z47" i="13"/>
  <c r="Z151" i="13"/>
  <c r="Z101" i="13"/>
  <c r="Z39" i="13"/>
  <c r="Z147" i="13"/>
  <c r="Z99" i="13"/>
  <c r="Z38" i="13"/>
  <c r="Z146" i="13"/>
  <c r="Z87" i="13"/>
  <c r="Z37" i="13"/>
  <c r="Z145" i="13"/>
  <c r="Z83" i="13"/>
  <c r="Z35" i="13"/>
  <c r="Z143" i="13"/>
  <c r="Z82" i="13"/>
  <c r="Z23" i="13"/>
  <c r="H88" i="11" s="1"/>
  <c r="Z135" i="13"/>
  <c r="Z81" i="13"/>
  <c r="Z19" i="13"/>
  <c r="Z134" i="13"/>
  <c r="Z79" i="13"/>
  <c r="Z18" i="13"/>
  <c r="Z178" i="13"/>
  <c r="Z119" i="13"/>
  <c r="Z69" i="13"/>
  <c r="Z103" i="13"/>
  <c r="Z71" i="13"/>
  <c r="Z70" i="13"/>
  <c r="Z183" i="13"/>
  <c r="Z67" i="13"/>
  <c r="Z179" i="13"/>
  <c r="Z55" i="13"/>
  <c r="Z133" i="13"/>
  <c r="Z131" i="13"/>
  <c r="J78" i="14"/>
  <c r="BO7" i="4"/>
  <c r="AU7" i="4"/>
  <c r="T72" i="4"/>
  <c r="BC26" i="5"/>
  <c r="J4" i="7"/>
  <c r="AJ3" i="7"/>
  <c r="AI2" i="7"/>
  <c r="BW7" i="7"/>
  <c r="I7" i="9"/>
  <c r="CO72" i="11"/>
  <c r="CO74" i="11"/>
  <c r="J46" i="11"/>
  <c r="C68" i="13"/>
  <c r="J143" i="13"/>
  <c r="Z17" i="13"/>
  <c r="J79" i="14"/>
  <c r="CX7" i="19"/>
  <c r="CX71" i="19" s="1"/>
  <c r="U72" i="19"/>
  <c r="H18" i="4"/>
  <c r="I32" i="4"/>
  <c r="V74" i="4"/>
  <c r="BX7" i="7"/>
  <c r="K49" i="11"/>
  <c r="K25" i="11"/>
  <c r="K24" i="11"/>
  <c r="K17" i="11"/>
  <c r="K16" i="11"/>
  <c r="K23" i="11"/>
  <c r="K44" i="11"/>
  <c r="K46" i="11" s="1"/>
  <c r="K43" i="11"/>
  <c r="K10" i="11"/>
  <c r="K20" i="11"/>
  <c r="K15" i="11"/>
  <c r="K9" i="11"/>
  <c r="K31" i="11"/>
  <c r="K19" i="11"/>
  <c r="K14" i="11"/>
  <c r="K12" i="11"/>
  <c r="K32" i="11"/>
  <c r="K21" i="11"/>
  <c r="K26" i="11"/>
  <c r="K11" i="11"/>
  <c r="K30" i="11"/>
  <c r="K51" i="11"/>
  <c r="K45" i="11"/>
  <c r="K29" i="11"/>
  <c r="K18" i="11"/>
  <c r="AV7" i="11"/>
  <c r="AV71" i="11" s="1"/>
  <c r="CP72" i="11"/>
  <c r="CF74" i="11"/>
  <c r="CF72" i="11"/>
  <c r="C76" i="13"/>
  <c r="J145" i="13"/>
  <c r="Z49" i="13"/>
  <c r="J115" i="14"/>
  <c r="G10" i="4"/>
  <c r="H26" i="4"/>
  <c r="G41" i="7"/>
  <c r="G77" i="7" s="1"/>
  <c r="AH41" i="7"/>
  <c r="B52" i="7"/>
  <c r="I7" i="10"/>
  <c r="AA7" i="11"/>
  <c r="AA71" i="11" s="1"/>
  <c r="DJ72" i="11"/>
  <c r="CV74" i="11"/>
  <c r="CV72" i="11"/>
  <c r="H10" i="4"/>
  <c r="G19" i="4"/>
  <c r="G27" i="4"/>
  <c r="AB74" i="7"/>
  <c r="AB72" i="7"/>
  <c r="H39" i="7"/>
  <c r="AN41" i="7"/>
  <c r="AN77" i="7" s="1"/>
  <c r="AE77" i="7"/>
  <c r="BM41" i="7"/>
  <c r="BM77" i="7" s="1"/>
  <c r="DI74" i="7"/>
  <c r="AI27" i="8"/>
  <c r="AI6" i="7"/>
  <c r="AZ7" i="11"/>
  <c r="AZ71" i="11" s="1"/>
  <c r="BV7" i="11"/>
  <c r="CQ7" i="11"/>
  <c r="CQ71" i="11" s="1"/>
  <c r="DK74" i="11"/>
  <c r="DK72" i="11"/>
  <c r="BV71" i="11"/>
  <c r="BI72" i="11"/>
  <c r="BI74" i="11" s="1"/>
  <c r="CN74" i="16"/>
  <c r="DV72" i="16"/>
  <c r="DV74" i="16" s="1"/>
  <c r="H11" i="4"/>
  <c r="H15" i="4"/>
  <c r="G22" i="4"/>
  <c r="G30" i="4"/>
  <c r="H44" i="4"/>
  <c r="H51" i="4"/>
  <c r="AS7" i="7"/>
  <c r="BZ41" i="7"/>
  <c r="BZ77" i="7" s="1"/>
  <c r="BM72" i="7"/>
  <c r="CQ74" i="7"/>
  <c r="DA27" i="8"/>
  <c r="DG6" i="7"/>
  <c r="L2" i="11"/>
  <c r="G77" i="11"/>
  <c r="T2" i="16"/>
  <c r="U3" i="16"/>
  <c r="CB7" i="19"/>
  <c r="CB71" i="19" s="1"/>
  <c r="CY7" i="19"/>
  <c r="CY71" i="19" s="1"/>
  <c r="DT71" i="19"/>
  <c r="G12" i="4"/>
  <c r="H22" i="4"/>
  <c r="H30" i="4"/>
  <c r="CM41" i="7"/>
  <c r="CM77" i="7" s="1"/>
  <c r="AK7" i="19"/>
  <c r="AK71" i="19" s="1"/>
  <c r="BD7" i="19"/>
  <c r="BD71" i="19" s="1"/>
  <c r="CC7" i="19"/>
  <c r="CC71" i="19" s="1"/>
  <c r="H12" i="4"/>
  <c r="G16" i="4"/>
  <c r="G23" i="4"/>
  <c r="G31" i="4"/>
  <c r="CS71" i="7"/>
  <c r="I38" i="7"/>
  <c r="J38" i="7" s="1"/>
  <c r="K38" i="7" s="1"/>
  <c r="L38" i="7" s="1"/>
  <c r="M38" i="7" s="1"/>
  <c r="N38" i="7" s="1"/>
  <c r="O38" i="7" s="1"/>
  <c r="P38" i="7" s="1"/>
  <c r="Q38" i="7" s="1"/>
  <c r="R38" i="7"/>
  <c r="BA39" i="7"/>
  <c r="BM74" i="7"/>
  <c r="N7" i="11"/>
  <c r="N71" i="11" s="1"/>
  <c r="AJ72" i="11"/>
  <c r="AJ74" i="11" s="1"/>
  <c r="AW3" i="16"/>
  <c r="AS3" i="19"/>
  <c r="BR4" i="19"/>
  <c r="AL7" i="19"/>
  <c r="AL71" i="19" s="1"/>
  <c r="BH74" i="19"/>
  <c r="BH72" i="19"/>
  <c r="G13" i="4"/>
  <c r="H16" i="4"/>
  <c r="H23" i="4"/>
  <c r="H31" i="4"/>
  <c r="BG41" i="7"/>
  <c r="BG77" i="7" s="1"/>
  <c r="AZ41" i="7"/>
  <c r="AZ77" i="7" s="1"/>
  <c r="O2" i="11"/>
  <c r="BE4" i="11"/>
  <c r="AF3" i="11"/>
  <c r="BL72" i="11"/>
  <c r="BY71" i="11"/>
  <c r="T39" i="11"/>
  <c r="AC72" i="16"/>
  <c r="AC74" i="16" s="1"/>
  <c r="G17" i="4"/>
  <c r="G24" i="4"/>
  <c r="M7" i="7"/>
  <c r="M71" i="7" s="1"/>
  <c r="BD41" i="7"/>
  <c r="BD77" i="7" s="1"/>
  <c r="Q74" i="11"/>
  <c r="CH72" i="11"/>
  <c r="H41" i="11"/>
  <c r="U39" i="11"/>
  <c r="U12" i="12"/>
  <c r="T6" i="11"/>
  <c r="AK12" i="12"/>
  <c r="AK6" i="11"/>
  <c r="BQ12" i="12"/>
  <c r="BT6" i="11"/>
  <c r="CK6" i="11"/>
  <c r="CG12" i="12"/>
  <c r="CW12" i="12"/>
  <c r="DB6" i="11"/>
  <c r="DM12" i="12"/>
  <c r="DT6" i="11"/>
  <c r="AT4" i="16"/>
  <c r="AG2" i="16"/>
  <c r="BX72" i="16"/>
  <c r="BX74" i="16" s="1"/>
  <c r="DJ72" i="16"/>
  <c r="DJ74" i="16" s="1"/>
  <c r="I72" i="11"/>
  <c r="I74" i="11" s="1"/>
  <c r="AO72" i="11"/>
  <c r="G24" i="11"/>
  <c r="G30" i="11"/>
  <c r="G51" i="11"/>
  <c r="DC74" i="11"/>
  <c r="D47" i="13"/>
  <c r="D95" i="13"/>
  <c r="D153" i="13"/>
  <c r="F47" i="13"/>
  <c r="F99" i="13"/>
  <c r="F145" i="13"/>
  <c r="AF50" i="16"/>
  <c r="AF29" i="16"/>
  <c r="AF49" i="16"/>
  <c r="AF22" i="16"/>
  <c r="AF13" i="16"/>
  <c r="AF30" i="16"/>
  <c r="AF15" i="16"/>
  <c r="AF51" i="16"/>
  <c r="AF16" i="16"/>
  <c r="AF14" i="16"/>
  <c r="AF25" i="16"/>
  <c r="AF44" i="16"/>
  <c r="AF43" i="16"/>
  <c r="AF28" i="16"/>
  <c r="AF24" i="16"/>
  <c r="AF23" i="16"/>
  <c r="AF21" i="16"/>
  <c r="AF11" i="16"/>
  <c r="AF9" i="16"/>
  <c r="AF27" i="16"/>
  <c r="AF26" i="16"/>
  <c r="AF20" i="16"/>
  <c r="AF33" i="16"/>
  <c r="AF32" i="16"/>
  <c r="AF31" i="16"/>
  <c r="AF19" i="16"/>
  <c r="AF12" i="16"/>
  <c r="AF38" i="16"/>
  <c r="AF18" i="16"/>
  <c r="AF39" i="16"/>
  <c r="AF17" i="16"/>
  <c r="DU74" i="16"/>
  <c r="AA74" i="16"/>
  <c r="AF7" i="11"/>
  <c r="BC72" i="11"/>
  <c r="BX7" i="11"/>
  <c r="CS7" i="11"/>
  <c r="DM72" i="11"/>
  <c r="DZ71" i="11"/>
  <c r="AS71" i="11"/>
  <c r="AX12" i="12"/>
  <c r="AY6" i="11"/>
  <c r="CY6" i="11"/>
  <c r="CT12" i="12"/>
  <c r="DP6" i="11"/>
  <c r="DJ12" i="12"/>
  <c r="D58" i="13"/>
  <c r="D110" i="13"/>
  <c r="D157" i="13"/>
  <c r="L7" i="11"/>
  <c r="L71" i="11" s="1"/>
  <c r="BF71" i="11"/>
  <c r="CT7" i="11"/>
  <c r="CT71" i="11" s="1"/>
  <c r="DN7" i="11"/>
  <c r="DN71" i="11" s="1"/>
  <c r="H9" i="11"/>
  <c r="G11" i="11"/>
  <c r="G20" i="11"/>
  <c r="H25" i="11"/>
  <c r="H31" i="11"/>
  <c r="Y74" i="11"/>
  <c r="BO12" i="12"/>
  <c r="BQ6" i="11"/>
  <c r="CI6" i="11"/>
  <c r="CE12" i="12"/>
  <c r="CZ6" i="11"/>
  <c r="CU12" i="12"/>
  <c r="DQ6" i="11"/>
  <c r="DK12" i="12"/>
  <c r="B15" i="13" a="1"/>
  <c r="I8" i="13"/>
  <c r="D59" i="13"/>
  <c r="D111" i="13"/>
  <c r="D159" i="13"/>
  <c r="F53" i="13"/>
  <c r="F111" i="13"/>
  <c r="F163" i="13"/>
  <c r="AR39" i="7"/>
  <c r="AH6" i="11"/>
  <c r="BZ7" i="11"/>
  <c r="CU7" i="11"/>
  <c r="CU71" i="11" s="1"/>
  <c r="F10" i="11"/>
  <c r="H11" i="11"/>
  <c r="H20" i="11"/>
  <c r="H32" i="11"/>
  <c r="AZ12" i="12"/>
  <c r="BA6" i="11"/>
  <c r="BP12" i="12"/>
  <c r="BS6" i="11"/>
  <c r="CJ6" i="11"/>
  <c r="CF12" i="12"/>
  <c r="DA6" i="11"/>
  <c r="CV12" i="12"/>
  <c r="DL12" i="12"/>
  <c r="DS6" i="11"/>
  <c r="D15" i="13"/>
  <c r="D61" i="13"/>
  <c r="D119" i="13"/>
  <c r="F65" i="13"/>
  <c r="F112" i="13"/>
  <c r="F15" i="14" a="1"/>
  <c r="Z15" i="14" a="1"/>
  <c r="B15" i="14" a="1"/>
  <c r="D15" i="14" a="1"/>
  <c r="C15" i="14" a="1"/>
  <c r="CJ72" i="16"/>
  <c r="CJ74" i="16" s="1"/>
  <c r="DX7" i="16"/>
  <c r="CT72" i="16"/>
  <c r="CT74" i="16" s="1"/>
  <c r="D182" i="13"/>
  <c r="D166" i="13"/>
  <c r="D150" i="13"/>
  <c r="D134" i="13"/>
  <c r="D118" i="13"/>
  <c r="D102" i="13"/>
  <c r="D86" i="13"/>
  <c r="D70" i="13"/>
  <c r="D54" i="13"/>
  <c r="D38" i="13"/>
  <c r="D22" i="13"/>
  <c r="D181" i="13"/>
  <c r="D165" i="13"/>
  <c r="D149" i="13"/>
  <c r="D133" i="13"/>
  <c r="D117" i="13"/>
  <c r="D101" i="13"/>
  <c r="D85" i="13"/>
  <c r="D69" i="13"/>
  <c r="D53" i="13"/>
  <c r="D37" i="13"/>
  <c r="D21" i="13"/>
  <c r="D180" i="13"/>
  <c r="D164" i="13"/>
  <c r="D148" i="13"/>
  <c r="D132" i="13"/>
  <c r="D116" i="13"/>
  <c r="D100" i="13"/>
  <c r="D84" i="13"/>
  <c r="D68" i="13"/>
  <c r="D52" i="13"/>
  <c r="D36" i="13"/>
  <c r="D20" i="13"/>
  <c r="D179" i="13"/>
  <c r="D163" i="13"/>
  <c r="D147" i="13"/>
  <c r="D131" i="13"/>
  <c r="D115" i="13"/>
  <c r="D99" i="13"/>
  <c r="D83" i="13"/>
  <c r="D67" i="13"/>
  <c r="D51" i="13"/>
  <c r="D35" i="13"/>
  <c r="D19" i="13"/>
  <c r="D194" i="13"/>
  <c r="D178" i="13"/>
  <c r="D162" i="13"/>
  <c r="D146" i="13"/>
  <c r="D130" i="13"/>
  <c r="D114" i="13"/>
  <c r="D98" i="13"/>
  <c r="D82" i="13"/>
  <c r="D66" i="13"/>
  <c r="D50" i="13"/>
  <c r="D34" i="13"/>
  <c r="D18" i="13"/>
  <c r="D193" i="13"/>
  <c r="D177" i="13"/>
  <c r="D161" i="13"/>
  <c r="D145" i="13"/>
  <c r="D129" i="13"/>
  <c r="D113" i="13"/>
  <c r="D97" i="13"/>
  <c r="D81" i="13"/>
  <c r="D65" i="13"/>
  <c r="D49" i="13"/>
  <c r="D33" i="13"/>
  <c r="D17" i="13"/>
  <c r="D192" i="13"/>
  <c r="D176" i="13"/>
  <c r="D160" i="13"/>
  <c r="D144" i="13"/>
  <c r="D128" i="13"/>
  <c r="D112" i="13"/>
  <c r="D96" i="13"/>
  <c r="D80" i="13"/>
  <c r="D64" i="13"/>
  <c r="D48" i="13"/>
  <c r="D32" i="13"/>
  <c r="D16" i="13"/>
  <c r="D188" i="13"/>
  <c r="D172" i="13"/>
  <c r="D156" i="13"/>
  <c r="D140" i="13"/>
  <c r="D124" i="13"/>
  <c r="D108" i="13"/>
  <c r="D92" i="13"/>
  <c r="D76" i="13"/>
  <c r="D60" i="13"/>
  <c r="D44" i="13"/>
  <c r="D28" i="13"/>
  <c r="D170" i="13"/>
  <c r="D138" i="13"/>
  <c r="D106" i="13"/>
  <c r="D74" i="13"/>
  <c r="D42" i="13"/>
  <c r="D169" i="13"/>
  <c r="D137" i="13"/>
  <c r="D105" i="13"/>
  <c r="D73" i="13"/>
  <c r="D41" i="13"/>
  <c r="D168" i="13"/>
  <c r="D136" i="13"/>
  <c r="D104" i="13"/>
  <c r="D72" i="13"/>
  <c r="D40" i="13"/>
  <c r="D167" i="13"/>
  <c r="D135" i="13"/>
  <c r="D103" i="13"/>
  <c r="D71" i="13"/>
  <c r="D39" i="13"/>
  <c r="D190" i="13"/>
  <c r="D158" i="13"/>
  <c r="D126" i="13"/>
  <c r="D94" i="13"/>
  <c r="D62" i="13"/>
  <c r="D30" i="13"/>
  <c r="D184" i="13"/>
  <c r="D152" i="13"/>
  <c r="D120" i="13"/>
  <c r="D88" i="13"/>
  <c r="D56" i="13"/>
  <c r="D24" i="13"/>
  <c r="D63" i="13"/>
  <c r="D121" i="13"/>
  <c r="D173" i="13"/>
  <c r="F188" i="13"/>
  <c r="F172" i="13"/>
  <c r="F156" i="13"/>
  <c r="F140" i="13"/>
  <c r="F124" i="13"/>
  <c r="F108" i="13"/>
  <c r="F92" i="13"/>
  <c r="F76" i="13"/>
  <c r="F60" i="13"/>
  <c r="F44" i="13"/>
  <c r="F28" i="13"/>
  <c r="F187" i="13"/>
  <c r="F171" i="13"/>
  <c r="F155" i="13"/>
  <c r="F139" i="13"/>
  <c r="F123" i="13"/>
  <c r="F107" i="13"/>
  <c r="F91" i="13"/>
  <c r="F75" i="13"/>
  <c r="F59" i="13"/>
  <c r="F43" i="13"/>
  <c r="F27" i="13"/>
  <c r="F186" i="13"/>
  <c r="F170" i="13"/>
  <c r="F154" i="13"/>
  <c r="F138" i="13"/>
  <c r="F122" i="13"/>
  <c r="F106" i="13"/>
  <c r="F90" i="13"/>
  <c r="F74" i="13"/>
  <c r="F58" i="13"/>
  <c r="F42" i="13"/>
  <c r="F26" i="13"/>
  <c r="F185" i="13"/>
  <c r="F169" i="13"/>
  <c r="F153" i="13"/>
  <c r="F137" i="13"/>
  <c r="F121" i="13"/>
  <c r="F105" i="13"/>
  <c r="F89" i="13"/>
  <c r="F73" i="13"/>
  <c r="F57" i="13"/>
  <c r="F41" i="13"/>
  <c r="F25" i="13"/>
  <c r="F184" i="13"/>
  <c r="F168" i="13"/>
  <c r="F152" i="13"/>
  <c r="F136" i="13"/>
  <c r="F120" i="13"/>
  <c r="F104" i="13"/>
  <c r="F88" i="13"/>
  <c r="F72" i="13"/>
  <c r="F56" i="13"/>
  <c r="F40" i="13"/>
  <c r="F24" i="13"/>
  <c r="F183" i="13"/>
  <c r="F167" i="13"/>
  <c r="F151" i="13"/>
  <c r="F135" i="13"/>
  <c r="F119" i="13"/>
  <c r="F103" i="13"/>
  <c r="F87" i="13"/>
  <c r="F71" i="13"/>
  <c r="F55" i="13"/>
  <c r="F39" i="13"/>
  <c r="F23" i="13"/>
  <c r="F182" i="13"/>
  <c r="F166" i="13"/>
  <c r="F150" i="13"/>
  <c r="F134" i="13"/>
  <c r="F118" i="13"/>
  <c r="F102" i="13"/>
  <c r="F86" i="13"/>
  <c r="F70" i="13"/>
  <c r="F54" i="13"/>
  <c r="F38" i="13"/>
  <c r="F22" i="13"/>
  <c r="F194" i="13"/>
  <c r="F178" i="13"/>
  <c r="F162" i="13"/>
  <c r="F146" i="13"/>
  <c r="F130" i="13"/>
  <c r="F114" i="13"/>
  <c r="F98" i="13"/>
  <c r="F82" i="13"/>
  <c r="F66" i="13"/>
  <c r="F50" i="13"/>
  <c r="F34" i="13"/>
  <c r="F18" i="13"/>
  <c r="F192" i="13"/>
  <c r="F160" i="13"/>
  <c r="F128" i="13"/>
  <c r="F96" i="13"/>
  <c r="F64" i="13"/>
  <c r="F32" i="13"/>
  <c r="F191" i="13"/>
  <c r="F159" i="13"/>
  <c r="F127" i="13"/>
  <c r="F95" i="13"/>
  <c r="F63" i="13"/>
  <c r="F31" i="13"/>
  <c r="F190" i="13"/>
  <c r="F158" i="13"/>
  <c r="F126" i="13"/>
  <c r="F94" i="13"/>
  <c r="F62" i="13"/>
  <c r="F30" i="13"/>
  <c r="F189" i="13"/>
  <c r="F157" i="13"/>
  <c r="F125" i="13"/>
  <c r="F93" i="13"/>
  <c r="F61" i="13"/>
  <c r="F29" i="13"/>
  <c r="F180" i="13"/>
  <c r="F148" i="13"/>
  <c r="F116" i="13"/>
  <c r="F84" i="13"/>
  <c r="F52" i="13"/>
  <c r="F20" i="13"/>
  <c r="F174" i="13"/>
  <c r="F142" i="13"/>
  <c r="F110" i="13"/>
  <c r="F78" i="13"/>
  <c r="F46" i="13"/>
  <c r="F15" i="13"/>
  <c r="F67" i="13"/>
  <c r="F113" i="13"/>
  <c r="F165" i="13"/>
  <c r="AZ7" i="16"/>
  <c r="AZ71" i="16" s="1"/>
  <c r="CU72" i="16"/>
  <c r="CU74" i="16" s="1"/>
  <c r="AH34" i="17"/>
  <c r="AG6" i="16"/>
  <c r="BN34" i="17"/>
  <c r="BO6" i="16"/>
  <c r="DJ34" i="17"/>
  <c r="DO6" i="16"/>
  <c r="B40" i="16"/>
  <c r="I7" i="18"/>
  <c r="CV72" i="19"/>
  <c r="CV74" i="19" s="1"/>
  <c r="F43" i="11"/>
  <c r="F29" i="11"/>
  <c r="F28" i="11"/>
  <c r="F27" i="11"/>
  <c r="F19" i="11"/>
  <c r="F14" i="11"/>
  <c r="F50" i="11"/>
  <c r="F18" i="11"/>
  <c r="F23" i="11"/>
  <c r="F33" i="11"/>
  <c r="F22" i="11"/>
  <c r="F17" i="11"/>
  <c r="F16" i="11"/>
  <c r="F13" i="11"/>
  <c r="F12" i="11"/>
  <c r="F11" i="11"/>
  <c r="CW72" i="11"/>
  <c r="CW74" i="11" s="1"/>
  <c r="F21" i="11"/>
  <c r="S77" i="11"/>
  <c r="D23" i="13"/>
  <c r="D75" i="13"/>
  <c r="D122" i="13"/>
  <c r="D174" i="13"/>
  <c r="F16" i="13"/>
  <c r="F68" i="13"/>
  <c r="F115" i="13"/>
  <c r="F173" i="13"/>
  <c r="BS3" i="16"/>
  <c r="CR4" i="16"/>
  <c r="BN74" i="16"/>
  <c r="S34" i="17"/>
  <c r="P6" i="16"/>
  <c r="AI34" i="17"/>
  <c r="AH6" i="16"/>
  <c r="AY34" i="17"/>
  <c r="AY6" i="16"/>
  <c r="CY6" i="16"/>
  <c r="CU34" i="17"/>
  <c r="DK34" i="17"/>
  <c r="DP6" i="16"/>
  <c r="F71" i="19"/>
  <c r="AU72" i="19"/>
  <c r="AU74" i="19"/>
  <c r="CW72" i="19"/>
  <c r="CW74" i="19"/>
  <c r="G57" i="11"/>
  <c r="G43" i="11"/>
  <c r="G28" i="11"/>
  <c r="G27" i="11"/>
  <c r="G19" i="11"/>
  <c r="G14" i="11"/>
  <c r="G50" i="11"/>
  <c r="G26" i="11"/>
  <c r="G49" i="11"/>
  <c r="G53" i="11" s="1"/>
  <c r="G78" i="11" s="1"/>
  <c r="G25" i="11"/>
  <c r="G33" i="11"/>
  <c r="G22" i="11"/>
  <c r="G21" i="11"/>
  <c r="G29" i="11"/>
  <c r="P6" i="11"/>
  <c r="R6" i="11" s="1"/>
  <c r="AL7" i="11"/>
  <c r="AL71" i="11" s="1"/>
  <c r="DX7" i="11"/>
  <c r="G13" i="11"/>
  <c r="G16" i="11"/>
  <c r="F49" i="11"/>
  <c r="W12" i="12"/>
  <c r="V6" i="11"/>
  <c r="AE6" i="11" s="1"/>
  <c r="AM12" i="12"/>
  <c r="AM6" i="11"/>
  <c r="AR6" i="11" s="1"/>
  <c r="BC12" i="12"/>
  <c r="BD6" i="11"/>
  <c r="D25" i="13"/>
  <c r="D77" i="13"/>
  <c r="D123" i="13"/>
  <c r="D175" i="13"/>
  <c r="F17" i="13"/>
  <c r="F69" i="13"/>
  <c r="F117" i="13"/>
  <c r="F175" i="13"/>
  <c r="AF7" i="16"/>
  <c r="DG7" i="16"/>
  <c r="DG71" i="16" s="1"/>
  <c r="CK74" i="16"/>
  <c r="L74" i="19"/>
  <c r="L72" i="19"/>
  <c r="AX7" i="19"/>
  <c r="AX71" i="19" s="1"/>
  <c r="AY72" i="19"/>
  <c r="H43" i="11"/>
  <c r="H46" i="11" s="1"/>
  <c r="H50" i="11"/>
  <c r="H26" i="11"/>
  <c r="H18" i="11"/>
  <c r="H49" i="11"/>
  <c r="H45" i="11"/>
  <c r="H33" i="11"/>
  <c r="H22" i="11"/>
  <c r="H21" i="11"/>
  <c r="H10" i="11"/>
  <c r="H28" i="11"/>
  <c r="H27" i="11"/>
  <c r="BG7" i="11"/>
  <c r="BG71" i="11" s="1"/>
  <c r="H13" i="11"/>
  <c r="F15" i="11"/>
  <c r="H16" i="11"/>
  <c r="H38" i="11"/>
  <c r="I38" i="11" s="1"/>
  <c r="F44" i="11"/>
  <c r="D26" i="13"/>
  <c r="D78" i="13"/>
  <c r="D125" i="13"/>
  <c r="D183" i="13"/>
  <c r="F19" i="13"/>
  <c r="F77" i="13"/>
  <c r="F129" i="13"/>
  <c r="F176" i="13"/>
  <c r="AJ7" i="16"/>
  <c r="AJ71" i="16" s="1"/>
  <c r="DH7" i="16"/>
  <c r="DH71" i="16" s="1"/>
  <c r="EB74" i="16"/>
  <c r="AR6" i="19"/>
  <c r="AF7" i="19"/>
  <c r="BS7" i="19"/>
  <c r="CS7" i="19"/>
  <c r="DM7" i="19"/>
  <c r="DM71" i="19" s="1"/>
  <c r="J50" i="11"/>
  <c r="J18" i="11"/>
  <c r="J49" i="11"/>
  <c r="J53" i="11" s="1"/>
  <c r="J78" i="11" s="1"/>
  <c r="J25" i="11"/>
  <c r="J13" i="11"/>
  <c r="J12" i="11"/>
  <c r="J11" i="11"/>
  <c r="J21" i="11"/>
  <c r="J43" i="11"/>
  <c r="J10" i="11"/>
  <c r="J20" i="11"/>
  <c r="J15" i="11"/>
  <c r="J9" i="11"/>
  <c r="J26" i="11"/>
  <c r="DD7" i="11"/>
  <c r="DD71" i="11" s="1"/>
  <c r="G15" i="11"/>
  <c r="J16" i="11"/>
  <c r="G17" i="11"/>
  <c r="J27" i="11"/>
  <c r="G44" i="11"/>
  <c r="G46" i="11" s="1"/>
  <c r="D27" i="13"/>
  <c r="D79" i="13"/>
  <c r="D127" i="13"/>
  <c r="D185" i="13"/>
  <c r="F21" i="13"/>
  <c r="F79" i="13"/>
  <c r="F131" i="13"/>
  <c r="F177" i="13"/>
  <c r="C15" i="15" a="1"/>
  <c r="F15" i="15" a="1"/>
  <c r="Z15" i="15" a="1"/>
  <c r="D15" i="15" a="1"/>
  <c r="J15" i="15" a="1"/>
  <c r="B15" i="15" a="1"/>
  <c r="I8" i="15"/>
  <c r="AK7" i="16"/>
  <c r="AK71" i="16" s="1"/>
  <c r="BD72" i="16"/>
  <c r="DD72" i="16"/>
  <c r="O7" i="19"/>
  <c r="O71" i="19" s="1"/>
  <c r="G22" i="16"/>
  <c r="CF34" i="17"/>
  <c r="CI6" i="16"/>
  <c r="CZ7" i="16"/>
  <c r="CZ71" i="16" s="1"/>
  <c r="DL34" i="17"/>
  <c r="DQ6" i="16"/>
  <c r="BA72" i="19"/>
  <c r="BA74" i="19" s="1"/>
  <c r="I2" i="11"/>
  <c r="X72" i="11"/>
  <c r="CG72" i="11"/>
  <c r="DO72" i="11"/>
  <c r="BS72" i="16"/>
  <c r="G31" i="16"/>
  <c r="G38" i="16"/>
  <c r="G41" i="16" s="1"/>
  <c r="G77" i="16" s="1"/>
  <c r="H74" i="16"/>
  <c r="BT74" i="16"/>
  <c r="AV72" i="24"/>
  <c r="AV74" i="24" s="1"/>
  <c r="Q6" i="16"/>
  <c r="BB72" i="16"/>
  <c r="S38" i="16"/>
  <c r="BU74" i="16"/>
  <c r="BC7" i="19"/>
  <c r="BC71" i="19" s="1"/>
  <c r="CA7" i="19"/>
  <c r="CA71" i="19" s="1"/>
  <c r="DQ72" i="19"/>
  <c r="DQ74" i="19"/>
  <c r="S71" i="19"/>
  <c r="AX74" i="24"/>
  <c r="AX72" i="24"/>
  <c r="AL7" i="16"/>
  <c r="AL71" i="16" s="1"/>
  <c r="DI7" i="16"/>
  <c r="DI71" i="16" s="1"/>
  <c r="EC7" i="16"/>
  <c r="EC71" i="16" s="1"/>
  <c r="F15" i="27" a="1"/>
  <c r="F15" i="27" s="1"/>
  <c r="G15" i="27" a="1"/>
  <c r="G15" i="27" s="1"/>
  <c r="E15" i="27" a="1"/>
  <c r="E15" i="27" s="1"/>
  <c r="D15" i="27" a="1"/>
  <c r="D15" i="27" s="1"/>
  <c r="C15" i="27" a="1"/>
  <c r="C15" i="27" s="1"/>
  <c r="J15" i="27" a="1"/>
  <c r="J15" i="27" s="1"/>
  <c r="Z15" i="27" a="1"/>
  <c r="Z15" i="27" s="1"/>
  <c r="F58" i="24" s="1"/>
  <c r="K15" i="27" a="1"/>
  <c r="K15" i="27" s="1"/>
  <c r="I9" i="27"/>
  <c r="I8" i="27"/>
  <c r="H15" i="27" a="1"/>
  <c r="H15" i="27" s="1"/>
  <c r="I15" i="27" a="1"/>
  <c r="I15" i="27" s="1"/>
  <c r="B15" i="27" a="1"/>
  <c r="B15" i="27" s="1"/>
  <c r="I10" i="27"/>
  <c r="F44" i="16"/>
  <c r="F39" i="16"/>
  <c r="F43" i="16"/>
  <c r="F27" i="16"/>
  <c r="F19" i="16"/>
  <c r="F50" i="16"/>
  <c r="F28" i="16"/>
  <c r="F15" i="16"/>
  <c r="F49" i="16"/>
  <c r="F26" i="16"/>
  <c r="F17" i="16"/>
  <c r="F12" i="16"/>
  <c r="F10" i="16"/>
  <c r="F29" i="16"/>
  <c r="F25" i="16"/>
  <c r="F16" i="16"/>
  <c r="F14" i="16"/>
  <c r="F9" i="16"/>
  <c r="F11" i="16"/>
  <c r="F24" i="16"/>
  <c r="F30" i="16"/>
  <c r="F13" i="16"/>
  <c r="U7" i="16"/>
  <c r="U71" i="16" s="1"/>
  <c r="S29" i="16"/>
  <c r="DA72" i="19"/>
  <c r="G33" i="16"/>
  <c r="G32" i="16"/>
  <c r="G28" i="16"/>
  <c r="G20" i="16"/>
  <c r="G43" i="16"/>
  <c r="G27" i="16"/>
  <c r="G19" i="16"/>
  <c r="G26" i="16"/>
  <c r="G49" i="16"/>
  <c r="G17" i="16"/>
  <c r="G50" i="16"/>
  <c r="G12" i="16"/>
  <c r="G10" i="16"/>
  <c r="G29" i="16"/>
  <c r="G25" i="16"/>
  <c r="G16" i="16"/>
  <c r="G14" i="16"/>
  <c r="G9" i="16"/>
  <c r="G11" i="16"/>
  <c r="G24" i="16"/>
  <c r="G30" i="16"/>
  <c r="G13" i="16"/>
  <c r="G44" i="16"/>
  <c r="G23" i="16"/>
  <c r="G21" i="16"/>
  <c r="BF2" i="16"/>
  <c r="BG3" i="16"/>
  <c r="V72" i="16"/>
  <c r="G72" i="16"/>
  <c r="G74" i="16" s="1"/>
  <c r="EA72" i="16"/>
  <c r="EB72" i="19"/>
  <c r="EB74" i="19"/>
  <c r="X12" i="12"/>
  <c r="W6" i="11"/>
  <c r="AN12" i="12"/>
  <c r="AN6" i="11"/>
  <c r="H3" i="16"/>
  <c r="I4" i="16"/>
  <c r="U4" i="16"/>
  <c r="AH4" i="16" s="1"/>
  <c r="CS7" i="16"/>
  <c r="S26" i="16"/>
  <c r="AB34" i="17"/>
  <c r="Z6" i="16"/>
  <c r="AQ74" i="16"/>
  <c r="BH34" i="17"/>
  <c r="BI6" i="16"/>
  <c r="CV34" i="17"/>
  <c r="EC74" i="19"/>
  <c r="AF39" i="11"/>
  <c r="G74" i="11"/>
  <c r="G72" i="11"/>
  <c r="Y12" i="12"/>
  <c r="X72" i="16"/>
  <c r="DM7" i="16"/>
  <c r="DM71" i="16" s="1"/>
  <c r="AJ34" i="17"/>
  <c r="AF2" i="19"/>
  <c r="AG3" i="19"/>
  <c r="ED74" i="19"/>
  <c r="ED72" i="19"/>
  <c r="CX72" i="11"/>
  <c r="CX74" i="11" s="1"/>
  <c r="AI7" i="16"/>
  <c r="AI71" i="16" s="1"/>
  <c r="G15" i="16"/>
  <c r="CG72" i="19"/>
  <c r="F74" i="11"/>
  <c r="F72" i="11"/>
  <c r="AS2" i="16"/>
  <c r="CH72" i="19"/>
  <c r="S22" i="16"/>
  <c r="S13" i="16"/>
  <c r="S21" i="16"/>
  <c r="S44" i="16"/>
  <c r="S20" i="16"/>
  <c r="S51" i="16"/>
  <c r="S39" i="16"/>
  <c r="S19" i="16"/>
  <c r="S18" i="16"/>
  <c r="S12" i="16"/>
  <c r="S27" i="16"/>
  <c r="S50" i="16"/>
  <c r="S25" i="16"/>
  <c r="S16" i="16"/>
  <c r="S14" i="16"/>
  <c r="AM72" i="16"/>
  <c r="G18" i="16"/>
  <c r="BF74" i="16"/>
  <c r="P34" i="17"/>
  <c r="M6" i="16"/>
  <c r="AW7" i="19"/>
  <c r="AW71" i="19" s="1"/>
  <c r="BQ7" i="19"/>
  <c r="BQ71" i="19" s="1"/>
  <c r="CQ7" i="19"/>
  <c r="CQ71" i="19" s="1"/>
  <c r="AT74" i="19"/>
  <c r="AT72" i="19"/>
  <c r="P72" i="19"/>
  <c r="P74" i="19" s="1"/>
  <c r="AZ72" i="19"/>
  <c r="AM7" i="19"/>
  <c r="AM71" i="19" s="1"/>
  <c r="DX7" i="19"/>
  <c r="DX71" i="19" s="1"/>
  <c r="V7" i="19"/>
  <c r="V71" i="19" s="1"/>
  <c r="AT2" i="24"/>
  <c r="AU3" i="24"/>
  <c r="AY72" i="24"/>
  <c r="AY74" i="24"/>
  <c r="DA74" i="24"/>
  <c r="DA72" i="24"/>
  <c r="F49" i="19"/>
  <c r="F51" i="19"/>
  <c r="F59" i="19"/>
  <c r="F44" i="19"/>
  <c r="F45" i="19"/>
  <c r="F18" i="19"/>
  <c r="F11" i="19"/>
  <c r="F50" i="19"/>
  <c r="F25" i="19"/>
  <c r="F10" i="19"/>
  <c r="F38" i="19"/>
  <c r="F33" i="19"/>
  <c r="F32" i="19"/>
  <c r="F24" i="19"/>
  <c r="F17" i="19"/>
  <c r="F43" i="19"/>
  <c r="F9" i="19"/>
  <c r="F23" i="19"/>
  <c r="F16" i="19"/>
  <c r="F28" i="19"/>
  <c r="F20" i="19"/>
  <c r="F14" i="19"/>
  <c r="F19" i="19"/>
  <c r="F29" i="19"/>
  <c r="F30" i="19"/>
  <c r="F27" i="19"/>
  <c r="F31" i="19"/>
  <c r="F22" i="19"/>
  <c r="F21" i="19"/>
  <c r="F39" i="19"/>
  <c r="F13" i="19"/>
  <c r="U4" i="19"/>
  <c r="AH4" i="19" s="1"/>
  <c r="AU4" i="19" s="1"/>
  <c r="BH4" i="19" s="1"/>
  <c r="BU4" i="19" s="1"/>
  <c r="CH4" i="19" s="1"/>
  <c r="CU4" i="19" s="1"/>
  <c r="DH4" i="19" s="1"/>
  <c r="DU4" i="19" s="1"/>
  <c r="I4" i="19"/>
  <c r="W7" i="19"/>
  <c r="W71" i="19" s="1"/>
  <c r="AP72" i="19"/>
  <c r="AP74" i="19" s="1"/>
  <c r="DY7" i="19"/>
  <c r="DY71" i="19" s="1"/>
  <c r="BO72" i="19"/>
  <c r="DK74" i="19"/>
  <c r="CG7" i="24"/>
  <c r="DB7" i="24"/>
  <c r="DB71" i="24" s="1"/>
  <c r="DL74" i="24"/>
  <c r="DL72" i="24"/>
  <c r="G49" i="19"/>
  <c r="G51" i="19"/>
  <c r="G44" i="19"/>
  <c r="G46" i="19" s="1"/>
  <c r="G50" i="19"/>
  <c r="G25" i="19"/>
  <c r="G10" i="19"/>
  <c r="G38" i="19"/>
  <c r="G33" i="19"/>
  <c r="G32" i="19"/>
  <c r="G24" i="19"/>
  <c r="G17" i="19"/>
  <c r="G43" i="19"/>
  <c r="G9" i="19"/>
  <c r="G23" i="19"/>
  <c r="G16" i="19"/>
  <c r="G28" i="19"/>
  <c r="G20" i="19"/>
  <c r="G14" i="19"/>
  <c r="G29" i="19"/>
  <c r="G13" i="19"/>
  <c r="G21" i="19"/>
  <c r="G12" i="19"/>
  <c r="G19" i="19"/>
  <c r="G30" i="19"/>
  <c r="G27" i="19"/>
  <c r="G45" i="19"/>
  <c r="G31" i="19"/>
  <c r="G39" i="19"/>
  <c r="G18" i="19"/>
  <c r="G11" i="19"/>
  <c r="AC72" i="19"/>
  <c r="BP72" i="19"/>
  <c r="BP74" i="19" s="1"/>
  <c r="DL74" i="19"/>
  <c r="H3" i="19"/>
  <c r="AO7" i="16"/>
  <c r="AO71" i="16" s="1"/>
  <c r="S50" i="19"/>
  <c r="S43" i="19"/>
  <c r="S33" i="19"/>
  <c r="S49" i="19"/>
  <c r="S45" i="19"/>
  <c r="S30" i="19"/>
  <c r="S27" i="19"/>
  <c r="S19" i="19"/>
  <c r="S31" i="19"/>
  <c r="S12" i="19"/>
  <c r="S39" i="19"/>
  <c r="S26" i="19"/>
  <c r="S44" i="19"/>
  <c r="S18" i="19"/>
  <c r="S11" i="19"/>
  <c r="S51" i="19"/>
  <c r="S25" i="19"/>
  <c r="S10" i="19"/>
  <c r="S34" i="19" s="1"/>
  <c r="S22" i="19"/>
  <c r="S38" i="19"/>
  <c r="S15" i="19"/>
  <c r="S28" i="19"/>
  <c r="S14" i="19"/>
  <c r="S17" i="19"/>
  <c r="S16" i="19"/>
  <c r="S21" i="19"/>
  <c r="AI72" i="19"/>
  <c r="DN72" i="19"/>
  <c r="F12" i="19"/>
  <c r="G22" i="19"/>
  <c r="F26" i="19"/>
  <c r="DB72" i="19"/>
  <c r="T3" i="19"/>
  <c r="AJ72" i="19"/>
  <c r="G26" i="19"/>
  <c r="DS72" i="19"/>
  <c r="S13" i="19"/>
  <c r="S20" i="19"/>
  <c r="AG7" i="19"/>
  <c r="AG71" i="19" s="1"/>
  <c r="BT7" i="19"/>
  <c r="BT71" i="19" s="1"/>
  <c r="CT7" i="19"/>
  <c r="CT71" i="19" s="1"/>
  <c r="M74" i="19"/>
  <c r="M72" i="19"/>
  <c r="T51" i="24"/>
  <c r="T44" i="24"/>
  <c r="T29" i="24"/>
  <c r="T19" i="24"/>
  <c r="T30" i="24"/>
  <c r="T27" i="24"/>
  <c r="T12" i="24"/>
  <c r="T50" i="24"/>
  <c r="T43" i="24"/>
  <c r="T26" i="24"/>
  <c r="T18" i="24"/>
  <c r="T11" i="24"/>
  <c r="T32" i="24"/>
  <c r="T24" i="24"/>
  <c r="T14" i="24"/>
  <c r="T10" i="24"/>
  <c r="T23" i="24"/>
  <c r="T22" i="24"/>
  <c r="T9" i="24"/>
  <c r="T38" i="24"/>
  <c r="T16" i="24"/>
  <c r="T45" i="24"/>
  <c r="T15" i="24"/>
  <c r="T17" i="24"/>
  <c r="T33" i="24"/>
  <c r="T25" i="24"/>
  <c r="T20" i="24"/>
  <c r="T39" i="24"/>
  <c r="T13" i="24"/>
  <c r="T31" i="24"/>
  <c r="T49" i="24"/>
  <c r="T28" i="24"/>
  <c r="T21" i="24"/>
  <c r="BA7" i="29"/>
  <c r="BA71" i="29" s="1"/>
  <c r="DA72" i="29"/>
  <c r="DA74" i="29" s="1"/>
  <c r="CI72" i="29"/>
  <c r="Q7" i="19"/>
  <c r="Q71" i="19" s="1"/>
  <c r="AH7" i="19"/>
  <c r="AH71" i="19" s="1"/>
  <c r="DO7" i="19"/>
  <c r="DO71" i="19" s="1"/>
  <c r="N74" i="19"/>
  <c r="N72" i="19"/>
  <c r="BY72" i="19"/>
  <c r="Z72" i="29"/>
  <c r="Z74" i="29" s="1"/>
  <c r="BC72" i="29"/>
  <c r="CJ74" i="29"/>
  <c r="CJ72" i="29"/>
  <c r="DP7" i="19"/>
  <c r="DP71" i="19" s="1"/>
  <c r="AS71" i="19"/>
  <c r="BZ72" i="19"/>
  <c r="DG72" i="19"/>
  <c r="DG74" i="19"/>
  <c r="U3" i="29"/>
  <c r="T2" i="29"/>
  <c r="AA74" i="29"/>
  <c r="AA72" i="29"/>
  <c r="CK72" i="29"/>
  <c r="CK74" i="29" s="1"/>
  <c r="DO72" i="29"/>
  <c r="DZ7" i="19"/>
  <c r="DZ71" i="19" s="1"/>
  <c r="BB7" i="19"/>
  <c r="BB71" i="19" s="1"/>
  <c r="AI7" i="24"/>
  <c r="AI71" i="24" s="1"/>
  <c r="BD7" i="24"/>
  <c r="BD71" i="24" s="1"/>
  <c r="DM72" i="24"/>
  <c r="H7" i="19"/>
  <c r="H71" i="19" s="1"/>
  <c r="CI7" i="19"/>
  <c r="CI71" i="19" s="1"/>
  <c r="BI74" i="19"/>
  <c r="BI72" i="19"/>
  <c r="CP74" i="19"/>
  <c r="CP72" i="19"/>
  <c r="T72" i="19"/>
  <c r="T74" i="19"/>
  <c r="AA72" i="19"/>
  <c r="AN23" i="20"/>
  <c r="AN6" i="19"/>
  <c r="BD23" i="20"/>
  <c r="BF6" i="19"/>
  <c r="BT23" i="20"/>
  <c r="BW6" i="19"/>
  <c r="CJ23" i="20"/>
  <c r="CN6" i="19"/>
  <c r="CZ23" i="20"/>
  <c r="DF6" i="19"/>
  <c r="DP23" i="20"/>
  <c r="DW6" i="19"/>
  <c r="F7" i="24"/>
  <c r="AJ7" i="24"/>
  <c r="AJ71" i="24" s="1"/>
  <c r="M74" i="24"/>
  <c r="M72" i="24"/>
  <c r="I74" i="19"/>
  <c r="BM7" i="19"/>
  <c r="BM71" i="19" s="1"/>
  <c r="CJ7" i="19"/>
  <c r="CJ71" i="19" s="1"/>
  <c r="DH7" i="19"/>
  <c r="DH71" i="19" s="1"/>
  <c r="AD72" i="19"/>
  <c r="BJ72" i="19"/>
  <c r="I23" i="20"/>
  <c r="G6" i="19"/>
  <c r="Y23" i="20"/>
  <c r="X6" i="19"/>
  <c r="AE6" i="19" s="1"/>
  <c r="AO23" i="20"/>
  <c r="AO6" i="19"/>
  <c r="BE23" i="20"/>
  <c r="BG6" i="19"/>
  <c r="BX6" i="19"/>
  <c r="BU23" i="20"/>
  <c r="CK23" i="20"/>
  <c r="CO6" i="19"/>
  <c r="J4" i="24"/>
  <c r="V4" i="24"/>
  <c r="AI4" i="24" s="1"/>
  <c r="AV4" i="24" s="1"/>
  <c r="BI4" i="24" s="1"/>
  <c r="BV4" i="24" s="1"/>
  <c r="CI4" i="24" s="1"/>
  <c r="CV4" i="24" s="1"/>
  <c r="DI4" i="24" s="1"/>
  <c r="DV4" i="24" s="1"/>
  <c r="BT72" i="24"/>
  <c r="BV74" i="29"/>
  <c r="BV72" i="29"/>
  <c r="DZ72" i="29"/>
  <c r="J72" i="19"/>
  <c r="BE6" i="19"/>
  <c r="BN7" i="19"/>
  <c r="BN71" i="19" s="1"/>
  <c r="CK72" i="19"/>
  <c r="CK74" i="19" s="1"/>
  <c r="DI7" i="19"/>
  <c r="DI71" i="19" s="1"/>
  <c r="BK72" i="19"/>
  <c r="BK74" i="19" s="1"/>
  <c r="AV7" i="19"/>
  <c r="AV71" i="19" s="1"/>
  <c r="DJ7" i="19"/>
  <c r="DJ71" i="19" s="1"/>
  <c r="BL7" i="19"/>
  <c r="BL71" i="19" s="1"/>
  <c r="CU72" i="19"/>
  <c r="CU74" i="19"/>
  <c r="EA74" i="19"/>
  <c r="EA72" i="19"/>
  <c r="CN72" i="24"/>
  <c r="CN74" i="24" s="1"/>
  <c r="F31" i="24"/>
  <c r="F50" i="24"/>
  <c r="F43" i="24"/>
  <c r="F26" i="24"/>
  <c r="F18" i="24"/>
  <c r="F11" i="24"/>
  <c r="F33" i="24"/>
  <c r="F25" i="24"/>
  <c r="F49" i="24"/>
  <c r="F17" i="24"/>
  <c r="F10" i="24"/>
  <c r="F21" i="24"/>
  <c r="F19" i="24"/>
  <c r="F39" i="24"/>
  <c r="F20" i="24"/>
  <c r="F90" i="24"/>
  <c r="F32" i="24"/>
  <c r="F24" i="24"/>
  <c r="F12" i="24"/>
  <c r="F44" i="24"/>
  <c r="F14" i="24"/>
  <c r="F30" i="24"/>
  <c r="F13" i="24"/>
  <c r="F27" i="24"/>
  <c r="F51" i="24"/>
  <c r="F38" i="24"/>
  <c r="F28" i="24"/>
  <c r="F22" i="24"/>
  <c r="F45" i="24"/>
  <c r="F9" i="24"/>
  <c r="U7" i="24"/>
  <c r="U71" i="24" s="1"/>
  <c r="CF71" i="24"/>
  <c r="F29" i="24"/>
  <c r="BR23" i="20"/>
  <c r="BU6" i="19"/>
  <c r="CH23" i="20"/>
  <c r="CL6" i="19"/>
  <c r="CX23" i="20"/>
  <c r="DC6" i="19"/>
  <c r="DN23" i="20"/>
  <c r="DU6" i="19"/>
  <c r="I7" i="22"/>
  <c r="G2" i="24"/>
  <c r="H3" i="24"/>
  <c r="BS23" i="20"/>
  <c r="BV6" i="19"/>
  <c r="CI23" i="20"/>
  <c r="CM6" i="19"/>
  <c r="CY23" i="20"/>
  <c r="DD6" i="19"/>
  <c r="DO23" i="20"/>
  <c r="DV6" i="19"/>
  <c r="P23" i="20"/>
  <c r="W7" i="24"/>
  <c r="W71" i="24" s="1"/>
  <c r="BX7" i="24"/>
  <c r="BX71" i="24" s="1"/>
  <c r="CY7" i="24"/>
  <c r="CY71" i="24" s="1"/>
  <c r="DZ7" i="24"/>
  <c r="DZ71" i="24" s="1"/>
  <c r="AO72" i="24"/>
  <c r="Z15" i="21" a="1"/>
  <c r="B15" i="21" a="1"/>
  <c r="J15" i="21" a="1"/>
  <c r="D15" i="21" a="1"/>
  <c r="C15" i="21" a="1"/>
  <c r="F15" i="21" a="1"/>
  <c r="BG74" i="24"/>
  <c r="BG72" i="24"/>
  <c r="DN72" i="24"/>
  <c r="DN74" i="24"/>
  <c r="G74" i="24"/>
  <c r="R95" i="19"/>
  <c r="I8" i="21"/>
  <c r="K7" i="24"/>
  <c r="K71" i="24" s="1"/>
  <c r="F23" i="24"/>
  <c r="CB23" i="20"/>
  <c r="CF6" i="19"/>
  <c r="CD7" i="19"/>
  <c r="CD71" i="19" s="1"/>
  <c r="CZ7" i="19"/>
  <c r="CZ71" i="19" s="1"/>
  <c r="S72" i="24"/>
  <c r="CX72" i="24"/>
  <c r="BD72" i="29"/>
  <c r="CM74" i="29"/>
  <c r="CM72" i="29"/>
  <c r="CL74" i="29"/>
  <c r="CL72" i="29"/>
  <c r="H15" i="28" a="1"/>
  <c r="H15" i="28" s="1"/>
  <c r="I8" i="28"/>
  <c r="J15" i="28" a="1"/>
  <c r="J15" i="28" s="1"/>
  <c r="I10" i="28"/>
  <c r="I15" i="28" a="1"/>
  <c r="I15" i="28" s="1"/>
  <c r="I9" i="28"/>
  <c r="D15" i="28" a="1"/>
  <c r="D15" i="28" s="1"/>
  <c r="C15" i="28" a="1"/>
  <c r="C15" i="28" s="1"/>
  <c r="B15" i="28" a="1"/>
  <c r="B15" i="28" s="1"/>
  <c r="Z15" i="28" a="1"/>
  <c r="Z15" i="28" s="1"/>
  <c r="F59" i="24" s="1"/>
  <c r="G15" i="28" a="1"/>
  <c r="G15" i="28" s="1"/>
  <c r="F15" i="28" a="1"/>
  <c r="F15" i="28" s="1"/>
  <c r="K15" i="28" a="1"/>
  <c r="K15" i="28" s="1"/>
  <c r="E15" i="28" a="1"/>
  <c r="E15" i="28" s="1"/>
  <c r="CZ74" i="29"/>
  <c r="CZ72" i="29"/>
  <c r="AG72" i="24"/>
  <c r="AO72" i="29"/>
  <c r="AO74" i="29" s="1"/>
  <c r="CC72" i="24"/>
  <c r="G72" i="29"/>
  <c r="AP74" i="29"/>
  <c r="AP72" i="29"/>
  <c r="BX72" i="29"/>
  <c r="BX74" i="29" s="1"/>
  <c r="AL74" i="24"/>
  <c r="AF7" i="29"/>
  <c r="AR6" i="29"/>
  <c r="AX7" i="29"/>
  <c r="AX71" i="29" s="1"/>
  <c r="S71" i="29"/>
  <c r="BH72" i="24"/>
  <c r="BH74" i="24" s="1"/>
  <c r="V7" i="24"/>
  <c r="DW7" i="24"/>
  <c r="DW71" i="24" s="1"/>
  <c r="BL72" i="24"/>
  <c r="BL74" i="24"/>
  <c r="CD74" i="24"/>
  <c r="B63" i="19"/>
  <c r="AQ74" i="19"/>
  <c r="EA74" i="24"/>
  <c r="EA72" i="24"/>
  <c r="AM72" i="24"/>
  <c r="BU7" i="24"/>
  <c r="BU71" i="24" s="1"/>
  <c r="DQ74" i="24"/>
  <c r="P7" i="29"/>
  <c r="P71" i="29" s="1"/>
  <c r="AG7" i="29"/>
  <c r="AG71" i="29" s="1"/>
  <c r="CH7" i="29"/>
  <c r="CH71" i="29" s="1"/>
  <c r="CY7" i="29"/>
  <c r="CY71" i="29" s="1"/>
  <c r="DP7" i="29"/>
  <c r="DP71" i="29" s="1"/>
  <c r="T72" i="29"/>
  <c r="T74" i="29"/>
  <c r="AY72" i="29"/>
  <c r="AY74" i="29"/>
  <c r="DF71" i="29"/>
  <c r="DR7" i="29"/>
  <c r="CE4" i="24"/>
  <c r="BF3" i="24"/>
  <c r="AH7" i="24"/>
  <c r="AH71" i="24" s="1"/>
  <c r="BC7" i="24"/>
  <c r="BC71" i="24" s="1"/>
  <c r="BV72" i="24"/>
  <c r="BV74" i="24" s="1"/>
  <c r="CH72" i="24"/>
  <c r="BQ7" i="29"/>
  <c r="BQ71" i="29" s="1"/>
  <c r="U72" i="29"/>
  <c r="U74" i="29" s="1"/>
  <c r="DG74" i="29"/>
  <c r="DG72" i="29"/>
  <c r="Q74" i="24"/>
  <c r="BB7" i="24"/>
  <c r="BB71" i="24" s="1"/>
  <c r="AF3" i="29"/>
  <c r="BE4" i="29"/>
  <c r="BF71" i="29"/>
  <c r="BI72" i="29"/>
  <c r="BI74" i="29" s="1"/>
  <c r="CK72" i="24"/>
  <c r="CK74" i="24"/>
  <c r="AN74" i="24"/>
  <c r="AC23" i="25"/>
  <c r="AB6" i="24"/>
  <c r="AS23" i="25"/>
  <c r="AT6" i="24"/>
  <c r="BI23" i="25"/>
  <c r="BK6" i="24"/>
  <c r="BY23" i="25"/>
  <c r="CB6" i="24"/>
  <c r="DE23" i="25"/>
  <c r="DK6" i="24"/>
  <c r="DU23" i="25"/>
  <c r="EB6" i="24"/>
  <c r="Y7" i="19"/>
  <c r="Y71" i="19" s="1"/>
  <c r="CM74" i="24"/>
  <c r="CL74" i="24"/>
  <c r="AP74" i="24"/>
  <c r="AP72" i="24"/>
  <c r="X7" i="29"/>
  <c r="X71" i="29" s="1"/>
  <c r="DY7" i="29"/>
  <c r="DY71" i="29" s="1"/>
  <c r="EE6" i="29"/>
  <c r="F27" i="29"/>
  <c r="Z7" i="19"/>
  <c r="Z71" i="19" s="1"/>
  <c r="DO7" i="24"/>
  <c r="DO71" i="24" s="1"/>
  <c r="S41" i="24"/>
  <c r="H7" i="29"/>
  <c r="Y7" i="29"/>
  <c r="Y71" i="29" s="1"/>
  <c r="DI7" i="29"/>
  <c r="DI71" i="29" s="1"/>
  <c r="DR6" i="29"/>
  <c r="K74" i="19"/>
  <c r="K72" i="19"/>
  <c r="U2" i="24"/>
  <c r="AQ7" i="24"/>
  <c r="AQ71" i="24" s="1"/>
  <c r="CQ7" i="24"/>
  <c r="CQ71" i="24" s="1"/>
  <c r="DP7" i="24"/>
  <c r="DP71" i="24" s="1"/>
  <c r="CJ74" i="24"/>
  <c r="N6" i="24"/>
  <c r="P23" i="25"/>
  <c r="AF6" i="24"/>
  <c r="AF23" i="25"/>
  <c r="AW6" i="24"/>
  <c r="AV23" i="25"/>
  <c r="BL23" i="25"/>
  <c r="BN6" i="24"/>
  <c r="CW7" i="24"/>
  <c r="CW71" i="24" s="1"/>
  <c r="F51" i="29"/>
  <c r="F89" i="29"/>
  <c r="F50" i="29"/>
  <c r="F28" i="29"/>
  <c r="F20" i="29"/>
  <c r="F39" i="29"/>
  <c r="F45" i="29"/>
  <c r="F31" i="29"/>
  <c r="F90" i="29"/>
  <c r="F49" i="29"/>
  <c r="F23" i="29"/>
  <c r="F18" i="29"/>
  <c r="F33" i="29"/>
  <c r="F10" i="29"/>
  <c r="F59" i="29"/>
  <c r="F44" i="29"/>
  <c r="F26" i="29"/>
  <c r="F12" i="29"/>
  <c r="F38" i="29"/>
  <c r="F11" i="29"/>
  <c r="F24" i="29"/>
  <c r="F17" i="29"/>
  <c r="F30" i="29"/>
  <c r="F22" i="29"/>
  <c r="F15" i="29"/>
  <c r="F43" i="29"/>
  <c r="F16" i="29"/>
  <c r="F13" i="29"/>
  <c r="F21" i="29"/>
  <c r="F32" i="29"/>
  <c r="F9" i="29"/>
  <c r="AB7" i="19"/>
  <c r="AB71" i="19" s="1"/>
  <c r="W3" i="24"/>
  <c r="AS2" i="24"/>
  <c r="T7" i="24"/>
  <c r="T71" i="24" s="1"/>
  <c r="CT7" i="24"/>
  <c r="CT71" i="24" s="1"/>
  <c r="AC74" i="24"/>
  <c r="AC72" i="24"/>
  <c r="CZ7" i="24"/>
  <c r="CZ71" i="24" s="1"/>
  <c r="BF71" i="24"/>
  <c r="BU72" i="29"/>
  <c r="BU74" i="29" s="1"/>
  <c r="CX72" i="29"/>
  <c r="G15" i="23" a="1"/>
  <c r="G15" i="23" s="1"/>
  <c r="E15" i="23" a="1"/>
  <c r="E15" i="23" s="1"/>
  <c r="C15" i="23" a="1"/>
  <c r="C15" i="23" s="1"/>
  <c r="Z15" i="23" a="1"/>
  <c r="Z15" i="23" s="1"/>
  <c r="B15" i="23" a="1"/>
  <c r="B15" i="23" s="1"/>
  <c r="X7" i="24"/>
  <c r="X71" i="24" s="1"/>
  <c r="CU7" i="24"/>
  <c r="CU71" i="24" s="1"/>
  <c r="DS7" i="24"/>
  <c r="AZ7" i="24"/>
  <c r="AZ71" i="24" s="1"/>
  <c r="EC74" i="24"/>
  <c r="V74" i="29"/>
  <c r="V72" i="29"/>
  <c r="AZ72" i="29"/>
  <c r="DD72" i="29"/>
  <c r="DX74" i="29"/>
  <c r="DX72" i="29"/>
  <c r="F15" i="32" a="1"/>
  <c r="F15" i="32" s="1"/>
  <c r="E15" i="32" a="1"/>
  <c r="E15" i="32" s="1"/>
  <c r="I15" i="32" a="1"/>
  <c r="I15" i="32" s="1"/>
  <c r="I10" i="32"/>
  <c r="I9" i="32"/>
  <c r="J15" i="32" a="1"/>
  <c r="J15" i="32" s="1"/>
  <c r="G15" i="32" a="1"/>
  <c r="G15" i="32" s="1"/>
  <c r="B15" i="32" a="1"/>
  <c r="B15" i="32" s="1"/>
  <c r="Z15" i="32" a="1"/>
  <c r="Z15" i="32" s="1"/>
  <c r="H15" i="32" a="1"/>
  <c r="H15" i="32" s="1"/>
  <c r="D15" i="32" a="1"/>
  <c r="D15" i="32" s="1"/>
  <c r="C15" i="32" a="1"/>
  <c r="C15" i="32" s="1"/>
  <c r="I8" i="23"/>
  <c r="BW7" i="24"/>
  <c r="BW71" i="24" s="1"/>
  <c r="CV7" i="24"/>
  <c r="CV71" i="24" s="1"/>
  <c r="BA7" i="24"/>
  <c r="BA71" i="24" s="1"/>
  <c r="I7" i="26"/>
  <c r="BK7" i="39"/>
  <c r="BK71" i="39" s="1"/>
  <c r="F15" i="23" a="1"/>
  <c r="F15" i="23" s="1"/>
  <c r="AF2" i="24"/>
  <c r="AG3" i="24"/>
  <c r="L7" i="24"/>
  <c r="L71" i="24" s="1"/>
  <c r="DC7" i="24"/>
  <c r="DC71" i="24" s="1"/>
  <c r="BM72" i="24"/>
  <c r="DU74" i="24"/>
  <c r="DU72" i="24"/>
  <c r="BS72" i="24"/>
  <c r="BP74" i="24"/>
  <c r="I7" i="29"/>
  <c r="I71" i="29" s="1"/>
  <c r="BJ72" i="29"/>
  <c r="BJ74" i="29"/>
  <c r="CI7" i="24"/>
  <c r="CI71" i="24" s="1"/>
  <c r="DD72" i="24"/>
  <c r="DD74" i="24"/>
  <c r="BQ74" i="24"/>
  <c r="J7" i="29"/>
  <c r="J71" i="29" s="1"/>
  <c r="AT72" i="29"/>
  <c r="AT74" i="29"/>
  <c r="EC7" i="29"/>
  <c r="EC71" i="29" s="1"/>
  <c r="BP74" i="29"/>
  <c r="CO72" i="29"/>
  <c r="DQ72" i="29"/>
  <c r="DQ74" i="29"/>
  <c r="H15" i="23" a="1"/>
  <c r="H15" i="23" s="1"/>
  <c r="J23" i="25"/>
  <c r="H6" i="24"/>
  <c r="R6" i="24" s="1"/>
  <c r="Z23" i="25"/>
  <c r="Y6" i="24"/>
  <c r="BV23" i="25"/>
  <c r="BY6" i="24"/>
  <c r="CL23" i="25"/>
  <c r="CP6" i="24"/>
  <c r="DH6" i="24"/>
  <c r="DB23" i="25"/>
  <c r="DY6" i="24"/>
  <c r="DR23" i="25"/>
  <c r="CC7" i="29"/>
  <c r="CC71" i="29" s="1"/>
  <c r="DL72" i="29"/>
  <c r="ED7" i="29"/>
  <c r="ED71" i="29" s="1"/>
  <c r="DS71" i="29"/>
  <c r="EE7" i="29"/>
  <c r="Q74" i="29"/>
  <c r="Q72" i="29"/>
  <c r="I15" i="23" a="1"/>
  <c r="I15" i="23" s="1"/>
  <c r="BO74" i="24"/>
  <c r="BO72" i="24"/>
  <c r="K23" i="25"/>
  <c r="I6" i="24"/>
  <c r="AA23" i="25"/>
  <c r="Z6" i="24"/>
  <c r="BG23" i="25"/>
  <c r="BI6" i="24"/>
  <c r="BW23" i="25"/>
  <c r="BZ6" i="24"/>
  <c r="DI6" i="24"/>
  <c r="DC23" i="25"/>
  <c r="BM7" i="29"/>
  <c r="BM71" i="29" s="1"/>
  <c r="CD7" i="29"/>
  <c r="CD71" i="29" s="1"/>
  <c r="CV72" i="29"/>
  <c r="CV74" i="29" s="1"/>
  <c r="DM7" i="29"/>
  <c r="DM71" i="29" s="1"/>
  <c r="AM72" i="29"/>
  <c r="AM74" i="29" s="1"/>
  <c r="CQ72" i="29"/>
  <c r="CQ74" i="29"/>
  <c r="AK72" i="24"/>
  <c r="AK74" i="24" s="1"/>
  <c r="L23" i="25"/>
  <c r="J6" i="24"/>
  <c r="AB23" i="25"/>
  <c r="AA6" i="24"/>
  <c r="AR23" i="25"/>
  <c r="AS6" i="24"/>
  <c r="BH23" i="25"/>
  <c r="BJ6" i="24"/>
  <c r="BX23" i="25"/>
  <c r="CA6" i="24"/>
  <c r="CS6" i="24"/>
  <c r="CN23" i="25"/>
  <c r="DD23" i="25"/>
  <c r="DJ6" i="24"/>
  <c r="G2" i="29"/>
  <c r="H3" i="29"/>
  <c r="AD72" i="29"/>
  <c r="AW7" i="29"/>
  <c r="AW71" i="29" s="1"/>
  <c r="BN7" i="29"/>
  <c r="BN71" i="29" s="1"/>
  <c r="CF7" i="29"/>
  <c r="CR6" i="29"/>
  <c r="CW72" i="29"/>
  <c r="CW74" i="29"/>
  <c r="DN7" i="29"/>
  <c r="DN71" i="29" s="1"/>
  <c r="AN74" i="29"/>
  <c r="AN72" i="29"/>
  <c r="BT74" i="29"/>
  <c r="BT72" i="29"/>
  <c r="K72" i="29"/>
  <c r="AU72" i="29"/>
  <c r="AU74" i="29"/>
  <c r="CS7" i="29"/>
  <c r="DE6" i="29"/>
  <c r="DJ7" i="29"/>
  <c r="DJ71" i="29" s="1"/>
  <c r="W7" i="29"/>
  <c r="AQ72" i="29"/>
  <c r="DH72" i="29"/>
  <c r="S11" i="29"/>
  <c r="S26" i="29"/>
  <c r="S31" i="29"/>
  <c r="S28" i="24"/>
  <c r="S20" i="24"/>
  <c r="S13" i="24"/>
  <c r="S51" i="24"/>
  <c r="S44" i="24"/>
  <c r="S29" i="24"/>
  <c r="S19" i="24"/>
  <c r="S31" i="24"/>
  <c r="S50" i="24"/>
  <c r="S43" i="24"/>
  <c r="S26" i="24"/>
  <c r="S18" i="24"/>
  <c r="S11" i="24"/>
  <c r="S17" i="24"/>
  <c r="AD74" i="24"/>
  <c r="AV7" i="29"/>
  <c r="AV71" i="29" s="1"/>
  <c r="BL7" i="29"/>
  <c r="BL71" i="29" s="1"/>
  <c r="CB7" i="29"/>
  <c r="CT7" i="29"/>
  <c r="CT71" i="29" s="1"/>
  <c r="EB72" i="29"/>
  <c r="EB74" i="29"/>
  <c r="BS71" i="29"/>
  <c r="CN72" i="29"/>
  <c r="CN74" i="29"/>
  <c r="F74" i="29"/>
  <c r="F72" i="29"/>
  <c r="BB72" i="29"/>
  <c r="BW72" i="29"/>
  <c r="BR6" i="29"/>
  <c r="AH7" i="29"/>
  <c r="AH71" i="29" s="1"/>
  <c r="BY72" i="29"/>
  <c r="BY74" i="29"/>
  <c r="S23" i="24"/>
  <c r="AE6" i="29"/>
  <c r="CE6" i="29"/>
  <c r="AI72" i="29"/>
  <c r="AI74" i="29" s="1"/>
  <c r="BZ72" i="29"/>
  <c r="BZ74" i="29" s="1"/>
  <c r="DU72" i="29"/>
  <c r="DU74" i="29"/>
  <c r="S51" i="29"/>
  <c r="S10" i="24"/>
  <c r="S14" i="24"/>
  <c r="S90" i="24"/>
  <c r="DV74" i="24"/>
  <c r="J4" i="29"/>
  <c r="AJ74" i="29"/>
  <c r="AJ72" i="29"/>
  <c r="DV74" i="29"/>
  <c r="S13" i="29"/>
  <c r="S24" i="24"/>
  <c r="S32" i="24"/>
  <c r="DF74" i="24"/>
  <c r="AU23" i="25"/>
  <c r="AK72" i="29"/>
  <c r="AK74" i="29" s="1"/>
  <c r="BG74" i="29"/>
  <c r="BG72" i="29"/>
  <c r="CG7" i="29"/>
  <c r="CG71" i="29" s="1"/>
  <c r="DB72" i="29"/>
  <c r="DW72" i="29"/>
  <c r="DW74" i="29"/>
  <c r="CU72" i="29"/>
  <c r="CU74" i="29"/>
  <c r="AU74" i="24"/>
  <c r="DG74" i="24"/>
  <c r="CK23" i="25"/>
  <c r="CO6" i="24"/>
  <c r="DX6" i="24"/>
  <c r="DQ23" i="25"/>
  <c r="S49" i="29"/>
  <c r="S90" i="29"/>
  <c r="S58" i="29"/>
  <c r="S32" i="29"/>
  <c r="S21" i="29"/>
  <c r="S28" i="29"/>
  <c r="S20" i="29"/>
  <c r="S14" i="29"/>
  <c r="S38" i="29"/>
  <c r="S27" i="29"/>
  <c r="S43" i="29"/>
  <c r="S22" i="29"/>
  <c r="S12" i="29"/>
  <c r="S9" i="29"/>
  <c r="S59" i="29"/>
  <c r="S29" i="29"/>
  <c r="S17" i="29"/>
  <c r="S50" i="29"/>
  <c r="S45" i="29"/>
  <c r="S44" i="29"/>
  <c r="AL74" i="29"/>
  <c r="AL72" i="29"/>
  <c r="BH72" i="29"/>
  <c r="BH74" i="29" s="1"/>
  <c r="DC74" i="29"/>
  <c r="DC72" i="29"/>
  <c r="S15" i="29"/>
  <c r="S18" i="29"/>
  <c r="S39" i="29"/>
  <c r="B15" i="31" a="1"/>
  <c r="J15" i="31" a="1"/>
  <c r="F15" i="31" a="1"/>
  <c r="Z15" i="31" a="1"/>
  <c r="C15" i="31" a="1"/>
  <c r="D15" i="31" a="1"/>
  <c r="I8" i="31"/>
  <c r="B45" i="29"/>
  <c r="P23" i="30"/>
  <c r="N6" i="29"/>
  <c r="BP72" i="34"/>
  <c r="CW7" i="39"/>
  <c r="CW71" i="39" s="1"/>
  <c r="BR4" i="34"/>
  <c r="AS3" i="34"/>
  <c r="DA74" i="39"/>
  <c r="CU74" i="34"/>
  <c r="CU72" i="34"/>
  <c r="BQ72" i="34"/>
  <c r="CV74" i="34"/>
  <c r="CV72" i="34"/>
  <c r="AB72" i="34"/>
  <c r="AB74" i="34" s="1"/>
  <c r="BT72" i="34"/>
  <c r="DK72" i="34"/>
  <c r="DK74" i="34" s="1"/>
  <c r="BI72" i="34"/>
  <c r="BI74" i="34" s="1"/>
  <c r="BU72" i="34"/>
  <c r="CB7" i="34"/>
  <c r="CB71" i="34" s="1"/>
  <c r="EC7" i="34"/>
  <c r="EC71" i="34" s="1"/>
  <c r="AI72" i="34"/>
  <c r="DC74" i="34"/>
  <c r="DC72" i="34"/>
  <c r="U72" i="34"/>
  <c r="U74" i="34" s="1"/>
  <c r="AP72" i="34"/>
  <c r="AP74" i="34"/>
  <c r="BK7" i="34"/>
  <c r="BK71" i="34" s="1"/>
  <c r="DL7" i="34"/>
  <c r="ED7" i="34"/>
  <c r="ED71" i="34" s="1"/>
  <c r="AJ72" i="34"/>
  <c r="BY72" i="34"/>
  <c r="DA74" i="34"/>
  <c r="V74" i="34"/>
  <c r="DE6" i="34"/>
  <c r="DM72" i="34"/>
  <c r="DM74" i="34"/>
  <c r="EE6" i="34"/>
  <c r="AK72" i="34"/>
  <c r="BZ72" i="34"/>
  <c r="BZ74" i="34"/>
  <c r="R6" i="34"/>
  <c r="F7" i="34"/>
  <c r="W7" i="34"/>
  <c r="CF7" i="34"/>
  <c r="CR6" i="34"/>
  <c r="CW7" i="34"/>
  <c r="CW71" i="34" s="1"/>
  <c r="DN72" i="34"/>
  <c r="DN74" i="34"/>
  <c r="H72" i="34"/>
  <c r="J72" i="34"/>
  <c r="J74" i="34" s="1"/>
  <c r="CG7" i="34"/>
  <c r="CG71" i="34" s="1"/>
  <c r="CX7" i="34"/>
  <c r="CX71" i="34" s="1"/>
  <c r="AQ7" i="34"/>
  <c r="AQ71" i="34" s="1"/>
  <c r="B54" i="29"/>
  <c r="AG3" i="34"/>
  <c r="AF2" i="34"/>
  <c r="AU7" i="34"/>
  <c r="AU71" i="34" s="1"/>
  <c r="K72" i="34"/>
  <c r="K74" i="34"/>
  <c r="AT7" i="34"/>
  <c r="AT71" i="34" s="1"/>
  <c r="AA72" i="34"/>
  <c r="AA74" i="34"/>
  <c r="DZ74" i="44"/>
  <c r="DZ72" i="44"/>
  <c r="CI7" i="34"/>
  <c r="CI71" i="34" s="1"/>
  <c r="L72" i="34"/>
  <c r="L74" i="34"/>
  <c r="DS7" i="34"/>
  <c r="AB72" i="29"/>
  <c r="AB74" i="29" s="1"/>
  <c r="AC7" i="34"/>
  <c r="AC71" i="34" s="1"/>
  <c r="DT7" i="34"/>
  <c r="DT71" i="34" s="1"/>
  <c r="M72" i="34"/>
  <c r="DY72" i="34"/>
  <c r="Z72" i="34"/>
  <c r="Z74" i="34"/>
  <c r="L7" i="29"/>
  <c r="L71" i="29" s="1"/>
  <c r="AC72" i="29"/>
  <c r="AC74" i="29" s="1"/>
  <c r="DK72" i="29"/>
  <c r="DK74" i="29"/>
  <c r="AD7" i="34"/>
  <c r="AD71" i="34" s="1"/>
  <c r="DB7" i="34"/>
  <c r="DB71" i="34" s="1"/>
  <c r="AS6" i="29"/>
  <c r="M7" i="29"/>
  <c r="M71" i="29" s="1"/>
  <c r="EA74" i="29"/>
  <c r="CO72" i="34"/>
  <c r="CO74" i="34"/>
  <c r="BY7" i="39"/>
  <c r="BY71" i="39" s="1"/>
  <c r="CQ7" i="39"/>
  <c r="CQ71" i="39" s="1"/>
  <c r="BN72" i="39"/>
  <c r="DT23" i="30"/>
  <c r="CM72" i="34"/>
  <c r="CM74" i="34" s="1"/>
  <c r="EB74" i="34"/>
  <c r="BZ7" i="39"/>
  <c r="BZ71" i="39" s="1"/>
  <c r="ED7" i="39"/>
  <c r="ED71" i="39" s="1"/>
  <c r="BX72" i="39"/>
  <c r="DK7" i="39"/>
  <c r="DK71" i="39" s="1"/>
  <c r="O7" i="29"/>
  <c r="O71" i="29" s="1"/>
  <c r="DE7" i="34"/>
  <c r="CT71" i="34"/>
  <c r="BH72" i="34"/>
  <c r="BH74" i="34"/>
  <c r="DN72" i="39"/>
  <c r="DN74" i="39"/>
  <c r="AV7" i="34"/>
  <c r="AV71" i="34" s="1"/>
  <c r="CH7" i="34"/>
  <c r="CH71" i="34" s="1"/>
  <c r="CY7" i="34"/>
  <c r="CY71" i="34" s="1"/>
  <c r="DO72" i="34"/>
  <c r="BX72" i="34"/>
  <c r="BX74" i="34"/>
  <c r="DX72" i="34"/>
  <c r="DP7" i="39"/>
  <c r="DP71" i="39" s="1"/>
  <c r="K74" i="39"/>
  <c r="K72" i="39"/>
  <c r="BB7" i="34"/>
  <c r="BB71" i="34" s="1"/>
  <c r="DU74" i="34"/>
  <c r="N72" i="34"/>
  <c r="AX74" i="34"/>
  <c r="AX72" i="34"/>
  <c r="DF72" i="34"/>
  <c r="DF74" i="34" s="1"/>
  <c r="B15" i="34"/>
  <c r="B16" i="34" s="1"/>
  <c r="AF72" i="34"/>
  <c r="AR4" i="39"/>
  <c r="S3" i="39"/>
  <c r="BC7" i="34"/>
  <c r="BC71" i="34" s="1"/>
  <c r="BV72" i="34"/>
  <c r="DD7" i="34"/>
  <c r="DD71" i="34" s="1"/>
  <c r="DV7" i="34"/>
  <c r="DV71" i="34" s="1"/>
  <c r="DS72" i="39"/>
  <c r="B63" i="29"/>
  <c r="H39" i="34"/>
  <c r="H50" i="34"/>
  <c r="H24" i="34"/>
  <c r="H17" i="34"/>
  <c r="H11" i="34"/>
  <c r="H45" i="34"/>
  <c r="H31" i="34"/>
  <c r="H38" i="34"/>
  <c r="H28" i="34"/>
  <c r="H19" i="34"/>
  <c r="H18" i="34"/>
  <c r="H10" i="34"/>
  <c r="H44" i="34"/>
  <c r="H46" i="34" s="1"/>
  <c r="H21" i="34"/>
  <c r="H16" i="34"/>
  <c r="H49" i="34"/>
  <c r="H53" i="34" s="1"/>
  <c r="H78" i="34" s="1"/>
  <c r="H13" i="34"/>
  <c r="H30" i="34"/>
  <c r="H27" i="34"/>
  <c r="H26" i="34"/>
  <c r="H51" i="34"/>
  <c r="H9" i="34"/>
  <c r="O7" i="34"/>
  <c r="O71" i="34" s="1"/>
  <c r="BW7" i="34"/>
  <c r="BW71" i="34" s="1"/>
  <c r="CJ74" i="34"/>
  <c r="CJ72" i="34"/>
  <c r="DJ72" i="34"/>
  <c r="DJ74" i="34" s="1"/>
  <c r="F11" i="34"/>
  <c r="BM72" i="34"/>
  <c r="F2" i="39"/>
  <c r="G3" i="39"/>
  <c r="DT72" i="39"/>
  <c r="J72" i="44"/>
  <c r="J74" i="44" s="1"/>
  <c r="DA72" i="44"/>
  <c r="DA74" i="44"/>
  <c r="F49" i="34"/>
  <c r="F51" i="34"/>
  <c r="F18" i="34"/>
  <c r="F39" i="34"/>
  <c r="F26" i="34"/>
  <c r="F25" i="34"/>
  <c r="F12" i="34"/>
  <c r="F45" i="34"/>
  <c r="F29" i="34"/>
  <c r="F43" i="34"/>
  <c r="F58" i="34"/>
  <c r="F33" i="34"/>
  <c r="F20" i="34"/>
  <c r="F14" i="34"/>
  <c r="F15" i="34"/>
  <c r="F23" i="34"/>
  <c r="F32" i="34"/>
  <c r="F44" i="34"/>
  <c r="F21" i="34"/>
  <c r="F16" i="34"/>
  <c r="F13" i="34"/>
  <c r="F28" i="34"/>
  <c r="F22" i="34"/>
  <c r="F17" i="34"/>
  <c r="J3" i="34"/>
  <c r="I2" i="34"/>
  <c r="P7" i="34"/>
  <c r="P71" i="34" s="1"/>
  <c r="T74" i="34"/>
  <c r="T72" i="34"/>
  <c r="H22" i="34"/>
  <c r="AW74" i="34"/>
  <c r="CU74" i="39"/>
  <c r="CU72" i="39"/>
  <c r="AJ71" i="44"/>
  <c r="CE6" i="44"/>
  <c r="CJ7" i="44"/>
  <c r="CJ71" i="44" s="1"/>
  <c r="L72" i="44"/>
  <c r="G51" i="34"/>
  <c r="G49" i="34"/>
  <c r="G39" i="34"/>
  <c r="G41" i="34" s="1"/>
  <c r="G77" i="34" s="1"/>
  <c r="G26" i="34"/>
  <c r="G25" i="34"/>
  <c r="G12" i="34"/>
  <c r="G50" i="34"/>
  <c r="G24" i="34"/>
  <c r="G17" i="34"/>
  <c r="G11" i="34"/>
  <c r="G27" i="34"/>
  <c r="G33" i="34"/>
  <c r="G20" i="34"/>
  <c r="G14" i="34"/>
  <c r="G38" i="34"/>
  <c r="G29" i="34"/>
  <c r="G23" i="34"/>
  <c r="G18" i="34"/>
  <c r="G10" i="34"/>
  <c r="G32" i="34"/>
  <c r="G44" i="34"/>
  <c r="G46" i="34" s="1"/>
  <c r="G21" i="34"/>
  <c r="G16" i="34"/>
  <c r="G13" i="34"/>
  <c r="G30" i="34"/>
  <c r="G19" i="34"/>
  <c r="G28" i="34"/>
  <c r="G22" i="34"/>
  <c r="G31" i="34"/>
  <c r="AL72" i="34"/>
  <c r="AL74" i="34"/>
  <c r="CP74" i="34"/>
  <c r="Y72" i="34"/>
  <c r="Y74" i="34"/>
  <c r="BF71" i="34"/>
  <c r="CL72" i="34"/>
  <c r="CL74" i="34"/>
  <c r="BS71" i="44"/>
  <c r="CE7" i="44"/>
  <c r="AM74" i="34"/>
  <c r="BG72" i="34"/>
  <c r="BG74" i="34"/>
  <c r="DQ72" i="34"/>
  <c r="CC74" i="34"/>
  <c r="CO72" i="39"/>
  <c r="AB72" i="39"/>
  <c r="AB74" i="39" s="1"/>
  <c r="AE6" i="34"/>
  <c r="CN74" i="34"/>
  <c r="H32" i="34"/>
  <c r="AC72" i="39"/>
  <c r="AC74" i="39"/>
  <c r="DC74" i="39"/>
  <c r="DC72" i="39"/>
  <c r="CE6" i="34"/>
  <c r="BS7" i="34"/>
  <c r="AZ7" i="34"/>
  <c r="AZ71" i="34" s="1"/>
  <c r="Q74" i="34"/>
  <c r="Q72" i="34"/>
  <c r="AM72" i="34"/>
  <c r="DH74" i="34"/>
  <c r="AG23" i="35"/>
  <c r="AG6" i="34"/>
  <c r="BM23" i="35"/>
  <c r="BO6" i="34"/>
  <c r="BI7" i="39"/>
  <c r="BR6" i="39"/>
  <c r="CA7" i="39"/>
  <c r="CA71" i="39" s="1"/>
  <c r="DL7" i="39"/>
  <c r="DL71" i="39" s="1"/>
  <c r="F71" i="39"/>
  <c r="DD72" i="39"/>
  <c r="DD74" i="39" s="1"/>
  <c r="I7" i="42"/>
  <c r="B49" i="39"/>
  <c r="U4" i="34"/>
  <c r="AH4" i="34" s="1"/>
  <c r="AU4" i="34" s="1"/>
  <c r="BH4" i="34" s="1"/>
  <c r="BU4" i="34" s="1"/>
  <c r="CH4" i="34" s="1"/>
  <c r="CU4" i="34" s="1"/>
  <c r="DH4" i="34" s="1"/>
  <c r="DU4" i="34" s="1"/>
  <c r="I4" i="34"/>
  <c r="T3" i="34"/>
  <c r="S2" i="34"/>
  <c r="BA7" i="34"/>
  <c r="BA71" i="34" s="1"/>
  <c r="AH23" i="35"/>
  <c r="AH6" i="34"/>
  <c r="AX23" i="35"/>
  <c r="AY6" i="34"/>
  <c r="DJ23" i="35"/>
  <c r="DP6" i="34"/>
  <c r="H7" i="39"/>
  <c r="H71" i="39" s="1"/>
  <c r="CB74" i="39"/>
  <c r="CB72" i="39"/>
  <c r="B19" i="44"/>
  <c r="F20" i="44"/>
  <c r="F25" i="44"/>
  <c r="F23" i="44"/>
  <c r="F21" i="44"/>
  <c r="BG20" i="44"/>
  <c r="BG19" i="44"/>
  <c r="BG18" i="44"/>
  <c r="F17" i="44"/>
  <c r="F22" i="44"/>
  <c r="BG16" i="44"/>
  <c r="BG15" i="44"/>
  <c r="F51" i="44"/>
  <c r="AF13" i="44"/>
  <c r="H11" i="44"/>
  <c r="F11" i="44"/>
  <c r="H28" i="44"/>
  <c r="I24" i="44"/>
  <c r="AF32" i="44"/>
  <c r="F24" i="44"/>
  <c r="BG31" i="44"/>
  <c r="I12" i="44"/>
  <c r="BF18" i="44"/>
  <c r="H17" i="44"/>
  <c r="H12" i="44"/>
  <c r="H25" i="44"/>
  <c r="AF21" i="44"/>
  <c r="BG38" i="44"/>
  <c r="AS30" i="44"/>
  <c r="BG12" i="44"/>
  <c r="H9" i="44"/>
  <c r="AS22" i="44"/>
  <c r="I22" i="44"/>
  <c r="BG13" i="44"/>
  <c r="AT33" i="44"/>
  <c r="F39" i="44"/>
  <c r="I20" i="44"/>
  <c r="AF12" i="44"/>
  <c r="CF7" i="39"/>
  <c r="M72" i="39"/>
  <c r="DW7" i="34"/>
  <c r="DW71" i="34" s="1"/>
  <c r="AN74" i="34"/>
  <c r="CD72" i="34"/>
  <c r="CZ74" i="34"/>
  <c r="CZ72" i="34"/>
  <c r="CA74" i="34"/>
  <c r="BC23" i="35"/>
  <c r="BD6" i="34"/>
  <c r="BE6" i="34" s="1"/>
  <c r="AW23" i="35"/>
  <c r="AV7" i="39"/>
  <c r="AV71" i="39" s="1"/>
  <c r="BO7" i="39"/>
  <c r="BO71" i="39" s="1"/>
  <c r="CH7" i="39"/>
  <c r="CH71" i="39" s="1"/>
  <c r="S72" i="39"/>
  <c r="AF20" i="44"/>
  <c r="N7" i="39"/>
  <c r="N71" i="39" s="1"/>
  <c r="AR6" i="39"/>
  <c r="AF7" i="39"/>
  <c r="AW7" i="39"/>
  <c r="AW71" i="39" s="1"/>
  <c r="BP7" i="39"/>
  <c r="BP71" i="39" s="1"/>
  <c r="DV72" i="39"/>
  <c r="DV74" i="39" s="1"/>
  <c r="DZ72" i="39"/>
  <c r="S71" i="34"/>
  <c r="BJ7" i="34"/>
  <c r="BJ71" i="34" s="1"/>
  <c r="Y23" i="35"/>
  <c r="X6" i="34"/>
  <c r="AO23" i="35"/>
  <c r="AO6" i="34"/>
  <c r="CN72" i="39"/>
  <c r="CN74" i="39" s="1"/>
  <c r="EA74" i="39"/>
  <c r="EA72" i="39"/>
  <c r="P7" i="39"/>
  <c r="P71" i="39" s="1"/>
  <c r="BA7" i="39"/>
  <c r="BA71" i="39" s="1"/>
  <c r="EB74" i="39"/>
  <c r="EB72" i="39"/>
  <c r="G7" i="34"/>
  <c r="G71" i="34" s="1"/>
  <c r="BL7" i="34"/>
  <c r="BL71" i="34" s="1"/>
  <c r="BN74" i="34"/>
  <c r="DZ72" i="34"/>
  <c r="DY74" i="39"/>
  <c r="DY72" i="39"/>
  <c r="CS71" i="39"/>
  <c r="AH72" i="39"/>
  <c r="AS7" i="34"/>
  <c r="CK72" i="34"/>
  <c r="EA72" i="34"/>
  <c r="BJ7" i="39"/>
  <c r="BJ71" i="39" s="1"/>
  <c r="AQ72" i="39"/>
  <c r="J15" i="37" a="1"/>
  <c r="J15" i="37" s="1"/>
  <c r="B15" i="37" a="1"/>
  <c r="B15" i="37" s="1"/>
  <c r="I15" i="37" a="1"/>
  <c r="I15" i="37" s="1"/>
  <c r="I10" i="37"/>
  <c r="H15" i="37" a="1"/>
  <c r="H15" i="37" s="1"/>
  <c r="I8" i="37"/>
  <c r="Z15" i="37" a="1"/>
  <c r="Z15" i="37" s="1"/>
  <c r="G58" i="34" s="1"/>
  <c r="G15" i="37" a="1"/>
  <c r="G15" i="37" s="1"/>
  <c r="D15" i="37" a="1"/>
  <c r="D15" i="37" s="1"/>
  <c r="F15" i="38" a="1"/>
  <c r="F15" i="38" s="1"/>
  <c r="AS7" i="39"/>
  <c r="CC74" i="39"/>
  <c r="CC72" i="39"/>
  <c r="DM72" i="39"/>
  <c r="BM72" i="39"/>
  <c r="BM74" i="39" s="1"/>
  <c r="C15" i="33" a="1"/>
  <c r="C15" i="33" s="1"/>
  <c r="K15" i="33" a="1"/>
  <c r="K15" i="33" s="1"/>
  <c r="I9" i="37"/>
  <c r="AT74" i="39"/>
  <c r="AT72" i="39"/>
  <c r="CV7" i="39"/>
  <c r="CV71" i="39" s="1"/>
  <c r="AD74" i="39"/>
  <c r="I7" i="36"/>
  <c r="B40" i="34"/>
  <c r="O74" i="39"/>
  <c r="O72" i="39"/>
  <c r="AG72" i="39"/>
  <c r="AY7" i="39"/>
  <c r="AY71" i="39" s="1"/>
  <c r="AI7" i="39"/>
  <c r="AI71" i="39" s="1"/>
  <c r="BT7" i="39"/>
  <c r="BT71" i="39" s="1"/>
  <c r="T72" i="39"/>
  <c r="AU74" i="39"/>
  <c r="K7" i="44"/>
  <c r="K71" i="44" s="1"/>
  <c r="AB72" i="44"/>
  <c r="K15" i="37" a="1"/>
  <c r="K15" i="37" s="1"/>
  <c r="V72" i="39"/>
  <c r="V74" i="39"/>
  <c r="CD74" i="39"/>
  <c r="CD72" i="39"/>
  <c r="BC74" i="39"/>
  <c r="G15" i="33" a="1"/>
  <c r="G15" i="33" s="1"/>
  <c r="U7" i="39"/>
  <c r="AK7" i="39"/>
  <c r="AK71" i="39" s="1"/>
  <c r="DF7" i="39"/>
  <c r="AW23" i="40"/>
  <c r="AX6" i="39"/>
  <c r="CC23" i="40"/>
  <c r="CG6" i="39"/>
  <c r="CS23" i="40"/>
  <c r="CX6" i="39"/>
  <c r="DI23" i="40"/>
  <c r="DO6" i="39"/>
  <c r="Z15" i="38" a="1"/>
  <c r="Z15" i="38" s="1"/>
  <c r="F90" i="34" s="1"/>
  <c r="D15" i="38" a="1"/>
  <c r="D15" i="38" s="1"/>
  <c r="K15" i="38" a="1"/>
  <c r="K15" i="38" s="1"/>
  <c r="C15" i="38" a="1"/>
  <c r="C15" i="38" s="1"/>
  <c r="J15" i="38" a="1"/>
  <c r="J15" i="38" s="1"/>
  <c r="B15" i="38" a="1"/>
  <c r="B15" i="38" s="1"/>
  <c r="I15" i="38" a="1"/>
  <c r="I15" i="38" s="1"/>
  <c r="H15" i="38" a="1"/>
  <c r="H15" i="38" s="1"/>
  <c r="DG7" i="39"/>
  <c r="DG71" i="39" s="1"/>
  <c r="DI72" i="39"/>
  <c r="DB74" i="39"/>
  <c r="EB72" i="44"/>
  <c r="I72" i="44"/>
  <c r="I74" i="44"/>
  <c r="I8" i="33"/>
  <c r="CS72" i="34"/>
  <c r="CS74" i="34"/>
  <c r="B63" i="34"/>
  <c r="I8" i="38"/>
  <c r="DH7" i="39"/>
  <c r="DH71" i="39" s="1"/>
  <c r="AA74" i="39"/>
  <c r="AA72" i="39"/>
  <c r="BF72" i="39"/>
  <c r="DJ72" i="39"/>
  <c r="S23" i="40"/>
  <c r="Q6" i="39"/>
  <c r="R6" i="39" s="1"/>
  <c r="AY23" i="40"/>
  <c r="AZ6" i="39"/>
  <c r="BO23" i="40"/>
  <c r="BQ6" i="39"/>
  <c r="CI6" i="39"/>
  <c r="CE23" i="40"/>
  <c r="CU23" i="40"/>
  <c r="CZ6" i="39"/>
  <c r="DQ7" i="39"/>
  <c r="DQ71" i="39" s="1"/>
  <c r="AT49" i="44"/>
  <c r="AT53" i="44" s="1"/>
  <c r="AT78" i="44" s="1"/>
  <c r="AT32" i="44"/>
  <c r="AT24" i="44"/>
  <c r="AT31" i="44"/>
  <c r="AT23" i="44"/>
  <c r="AT39" i="44"/>
  <c r="AT27" i="44"/>
  <c r="AT29" i="44"/>
  <c r="AT30" i="44"/>
  <c r="AT25" i="44"/>
  <c r="AT19" i="44"/>
  <c r="AT26" i="44"/>
  <c r="AT13" i="44"/>
  <c r="AT10" i="44"/>
  <c r="AT51" i="44"/>
  <c r="AT18" i="44"/>
  <c r="AT15" i="44"/>
  <c r="AT44" i="44"/>
  <c r="AT12" i="44"/>
  <c r="AT9" i="44"/>
  <c r="AT38" i="44"/>
  <c r="AT16" i="44"/>
  <c r="AT28" i="44"/>
  <c r="AT11" i="44"/>
  <c r="AT22" i="44"/>
  <c r="AT14" i="44"/>
  <c r="AT20" i="44"/>
  <c r="AT17" i="44"/>
  <c r="AT21" i="44"/>
  <c r="AT43" i="44"/>
  <c r="AT50" i="44"/>
  <c r="BL7" i="39"/>
  <c r="BL71" i="39" s="1"/>
  <c r="AF15" i="44"/>
  <c r="BA72" i="44"/>
  <c r="BA74" i="44" s="1"/>
  <c r="CT72" i="44"/>
  <c r="EC7" i="39"/>
  <c r="EC71" i="39" s="1"/>
  <c r="EE71" i="39" s="1"/>
  <c r="CM74" i="39"/>
  <c r="CM72" i="39"/>
  <c r="AY74" i="44"/>
  <c r="AY72" i="44"/>
  <c r="BW72" i="39"/>
  <c r="BW74" i="39" s="1"/>
  <c r="BT74" i="44"/>
  <c r="BT72" i="44"/>
  <c r="CJ7" i="39"/>
  <c r="CJ71" i="39" s="1"/>
  <c r="BB7" i="39"/>
  <c r="BB71" i="39" s="1"/>
  <c r="CT72" i="39"/>
  <c r="BV72" i="39"/>
  <c r="BV74" i="39" s="1"/>
  <c r="Y72" i="44"/>
  <c r="Y74" i="44"/>
  <c r="AI7" i="49"/>
  <c r="AI71" i="49" s="1"/>
  <c r="BD7" i="39"/>
  <c r="BD71" i="39" s="1"/>
  <c r="EE6" i="39"/>
  <c r="BG74" i="39"/>
  <c r="DU7" i="39"/>
  <c r="DU71" i="39" s="1"/>
  <c r="CP72" i="44"/>
  <c r="CP74" i="44"/>
  <c r="BZ72" i="44"/>
  <c r="BZ74" i="44" s="1"/>
  <c r="H4" i="39"/>
  <c r="T4" i="39"/>
  <c r="AG4" i="39" s="1"/>
  <c r="AT4" i="39" s="1"/>
  <c r="BG4" i="39" s="1"/>
  <c r="BT4" i="39" s="1"/>
  <c r="CG4" i="39" s="1"/>
  <c r="CT4" i="39" s="1"/>
  <c r="DG4" i="39" s="1"/>
  <c r="DT4" i="39" s="1"/>
  <c r="W72" i="39"/>
  <c r="W74" i="39" s="1"/>
  <c r="AJ72" i="39"/>
  <c r="BH72" i="39"/>
  <c r="X7" i="39"/>
  <c r="X71" i="39" s="1"/>
  <c r="AN7" i="39"/>
  <c r="AN71" i="39" s="1"/>
  <c r="AL72" i="39"/>
  <c r="AL74" i="39" s="1"/>
  <c r="BJ72" i="44"/>
  <c r="BJ74" i="44" s="1"/>
  <c r="AH3" i="44"/>
  <c r="AG2" i="44"/>
  <c r="V7" i="44"/>
  <c r="AM7" i="44"/>
  <c r="AM71" i="44" s="1"/>
  <c r="BC7" i="44"/>
  <c r="BC71" i="44" s="1"/>
  <c r="CL7" i="44"/>
  <c r="CL71" i="44" s="1"/>
  <c r="DC7" i="44"/>
  <c r="DC71" i="44" s="1"/>
  <c r="DT7" i="44"/>
  <c r="DT71" i="44" s="1"/>
  <c r="S71" i="44"/>
  <c r="O72" i="49"/>
  <c r="AP72" i="39"/>
  <c r="AA7" i="44"/>
  <c r="AA71" i="44" s="1"/>
  <c r="AR6" i="44"/>
  <c r="BX72" i="44"/>
  <c r="G7" i="39"/>
  <c r="G71" i="39" s="1"/>
  <c r="AM7" i="39"/>
  <c r="AM71" i="39" s="1"/>
  <c r="BS7" i="39"/>
  <c r="CY7" i="39"/>
  <c r="CY71" i="39" s="1"/>
  <c r="D15" i="41" a="1"/>
  <c r="J15" i="41" a="1"/>
  <c r="F15" i="41" a="1"/>
  <c r="B15" i="41" a="1"/>
  <c r="C15" i="41" a="1"/>
  <c r="Z15" i="41" a="1"/>
  <c r="BI2" i="44"/>
  <c r="AC7" i="44"/>
  <c r="AC71" i="44" s="1"/>
  <c r="AT7" i="44"/>
  <c r="AT71" i="44" s="1"/>
  <c r="BE6" i="44"/>
  <c r="CB72" i="44"/>
  <c r="CB74" i="44" s="1"/>
  <c r="DE6" i="44"/>
  <c r="AP72" i="44"/>
  <c r="DS71" i="44"/>
  <c r="B45" i="39"/>
  <c r="I8" i="41"/>
  <c r="BJ3" i="44"/>
  <c r="M72" i="44"/>
  <c r="AQ72" i="44"/>
  <c r="I74" i="39"/>
  <c r="BU74" i="39"/>
  <c r="I72" i="39"/>
  <c r="J72" i="39"/>
  <c r="B15" i="39"/>
  <c r="B16" i="39" s="1"/>
  <c r="B63" i="39"/>
  <c r="CK74" i="39"/>
  <c r="K15" i="43" a="1"/>
  <c r="K15" i="43" s="1"/>
  <c r="J15" i="43" a="1"/>
  <c r="J15" i="43" s="1"/>
  <c r="B15" i="43" a="1"/>
  <c r="B15" i="43" s="1"/>
  <c r="I9" i="43"/>
  <c r="Z15" i="43" a="1"/>
  <c r="Z15" i="43" s="1"/>
  <c r="I15" i="43" a="1"/>
  <c r="I15" i="43" s="1"/>
  <c r="H15" i="43" a="1"/>
  <c r="H15" i="43" s="1"/>
  <c r="G15" i="43" a="1"/>
  <c r="G15" i="43" s="1"/>
  <c r="I10" i="43"/>
  <c r="I8" i="43"/>
  <c r="DW72" i="44"/>
  <c r="DW74" i="44"/>
  <c r="AS50" i="44"/>
  <c r="AS33" i="44"/>
  <c r="AS25" i="44"/>
  <c r="AS49" i="44"/>
  <c r="AS32" i="44"/>
  <c r="AS24" i="44"/>
  <c r="AS31" i="44"/>
  <c r="AS23" i="44"/>
  <c r="AS28" i="44"/>
  <c r="AS20" i="44"/>
  <c r="AS29" i="44"/>
  <c r="AS45" i="44"/>
  <c r="AS44" i="44"/>
  <c r="AS39" i="44"/>
  <c r="AS14" i="44"/>
  <c r="AS58" i="44"/>
  <c r="AS26" i="44"/>
  <c r="AS13" i="44"/>
  <c r="AS10" i="44"/>
  <c r="AS51" i="44"/>
  <c r="AS18" i="44"/>
  <c r="AS15" i="44"/>
  <c r="AS59" i="44"/>
  <c r="AS11" i="44"/>
  <c r="AS27" i="44"/>
  <c r="AS90" i="44"/>
  <c r="AS19" i="44"/>
  <c r="AS12" i="44"/>
  <c r="AS9" i="44"/>
  <c r="AS38" i="44"/>
  <c r="AS16" i="44"/>
  <c r="AS21" i="44"/>
  <c r="AS17" i="44"/>
  <c r="I9" i="44"/>
  <c r="I38" i="44"/>
  <c r="I44" i="44"/>
  <c r="AV3" i="44"/>
  <c r="AU2" i="44"/>
  <c r="AN72" i="44"/>
  <c r="BV72" i="44"/>
  <c r="BV74" i="44" s="1"/>
  <c r="DD72" i="44"/>
  <c r="AL7" i="44"/>
  <c r="AL71" i="44" s="1"/>
  <c r="EE6" i="44"/>
  <c r="AF9" i="44"/>
  <c r="AH74" i="44"/>
  <c r="AH72" i="44"/>
  <c r="AO72" i="49"/>
  <c r="BH2" i="44"/>
  <c r="R6" i="44"/>
  <c r="F7" i="44"/>
  <c r="BD7" i="44"/>
  <c r="BD71" i="44" s="1"/>
  <c r="CM7" i="44"/>
  <c r="CM71" i="44" s="1"/>
  <c r="BB7" i="44"/>
  <c r="BB71" i="44" s="1"/>
  <c r="BM74" i="49"/>
  <c r="BM72" i="49"/>
  <c r="F13" i="44"/>
  <c r="G7" i="44"/>
  <c r="G71" i="44" s="1"/>
  <c r="BF7" i="44"/>
  <c r="BR6" i="44"/>
  <c r="BW72" i="44"/>
  <c r="BW74" i="44"/>
  <c r="CN7" i="44"/>
  <c r="CN71" i="44" s="1"/>
  <c r="DF7" i="44"/>
  <c r="U7" i="44"/>
  <c r="U71" i="44" s="1"/>
  <c r="CQ72" i="44"/>
  <c r="CQ74" i="44" s="1"/>
  <c r="DV7" i="44"/>
  <c r="DV71" i="44" s="1"/>
  <c r="H51" i="44"/>
  <c r="H49" i="44"/>
  <c r="H53" i="44" s="1"/>
  <c r="H78" i="44" s="1"/>
  <c r="H44" i="44"/>
  <c r="H29" i="44"/>
  <c r="H30" i="44"/>
  <c r="H27" i="44"/>
  <c r="H31" i="44"/>
  <c r="H43" i="44"/>
  <c r="H26" i="44"/>
  <c r="H50" i="44"/>
  <c r="H33" i="44"/>
  <c r="H10" i="44"/>
  <c r="H39" i="44"/>
  <c r="H41" i="44" s="1"/>
  <c r="H77" i="44" s="1"/>
  <c r="H32" i="44"/>
  <c r="H14" i="44"/>
  <c r="H18" i="44"/>
  <c r="H24" i="44"/>
  <c r="H23" i="44"/>
  <c r="H22" i="44"/>
  <c r="H21" i="44"/>
  <c r="H16" i="44"/>
  <c r="H19" i="44"/>
  <c r="H13" i="44"/>
  <c r="H45" i="44"/>
  <c r="H15" i="44"/>
  <c r="BG7" i="44"/>
  <c r="BG71" i="44" s="1"/>
  <c r="I51" i="44"/>
  <c r="I30" i="44"/>
  <c r="I27" i="44"/>
  <c r="I31" i="44"/>
  <c r="I43" i="44"/>
  <c r="I26" i="44"/>
  <c r="I50" i="44"/>
  <c r="I33" i="44"/>
  <c r="I25" i="44"/>
  <c r="I16" i="44"/>
  <c r="I39" i="44"/>
  <c r="I15" i="44"/>
  <c r="I45" i="44"/>
  <c r="I18" i="44"/>
  <c r="I32" i="44"/>
  <c r="I13" i="44"/>
  <c r="I10" i="44"/>
  <c r="I19" i="44"/>
  <c r="I49" i="44"/>
  <c r="I29" i="44"/>
  <c r="I28" i="44"/>
  <c r="I14" i="44"/>
  <c r="I21" i="44"/>
  <c r="I23" i="44"/>
  <c r="I17" i="44"/>
  <c r="I11" i="44"/>
  <c r="BF90" i="44"/>
  <c r="BF51" i="44"/>
  <c r="BF45" i="44"/>
  <c r="BF28" i="44"/>
  <c r="BF43" i="44"/>
  <c r="BF29" i="44"/>
  <c r="BF26" i="44"/>
  <c r="BF30" i="44"/>
  <c r="BF33" i="44"/>
  <c r="BF25" i="44"/>
  <c r="BF32" i="44"/>
  <c r="BF50" i="44"/>
  <c r="BF49" i="44"/>
  <c r="BF15" i="44"/>
  <c r="BF39" i="44"/>
  <c r="BF22" i="44"/>
  <c r="BF12" i="44"/>
  <c r="BF9" i="44"/>
  <c r="BF27" i="44"/>
  <c r="BF17" i="44"/>
  <c r="BF14" i="44"/>
  <c r="BF31" i="44"/>
  <c r="BF21" i="44"/>
  <c r="BF20" i="44"/>
  <c r="BF13" i="44"/>
  <c r="BF10" i="44"/>
  <c r="BF38" i="44"/>
  <c r="BF24" i="44"/>
  <c r="BF11" i="44"/>
  <c r="BF16" i="44"/>
  <c r="BF44" i="44"/>
  <c r="BF23" i="44"/>
  <c r="AF49" i="44"/>
  <c r="AF90" i="44"/>
  <c r="AF59" i="44"/>
  <c r="AF50" i="44"/>
  <c r="AF39" i="44"/>
  <c r="AF22" i="44"/>
  <c r="AF26" i="44"/>
  <c r="AF51" i="44"/>
  <c r="AF45" i="44"/>
  <c r="AF38" i="44"/>
  <c r="AF33" i="44"/>
  <c r="AF25" i="44"/>
  <c r="AF16" i="44"/>
  <c r="AF11" i="44"/>
  <c r="AF19" i="44"/>
  <c r="AF24" i="44"/>
  <c r="AF43" i="44"/>
  <c r="AF46" i="44" s="1"/>
  <c r="AF23" i="44"/>
  <c r="AF18" i="44"/>
  <c r="AF14" i="44"/>
  <c r="AF10" i="44"/>
  <c r="BH74" i="44"/>
  <c r="BH72" i="44"/>
  <c r="BY72" i="44"/>
  <c r="BY74" i="44"/>
  <c r="W7" i="44"/>
  <c r="W71" i="44" s="1"/>
  <c r="BL72" i="44"/>
  <c r="DX74" i="44"/>
  <c r="AF27" i="44"/>
  <c r="DQ72" i="44"/>
  <c r="DQ74" i="44" s="1"/>
  <c r="I7" i="46"/>
  <c r="B40" i="44"/>
  <c r="AV72" i="49"/>
  <c r="AV74" i="49" s="1"/>
  <c r="K3" i="44"/>
  <c r="J2" i="44"/>
  <c r="CE4" i="44"/>
  <c r="T72" i="44"/>
  <c r="AU74" i="44"/>
  <c r="BU72" i="44"/>
  <c r="BU74" i="44" s="1"/>
  <c r="CZ72" i="44"/>
  <c r="CZ74" i="44" s="1"/>
  <c r="DU72" i="44"/>
  <c r="DU74" i="44"/>
  <c r="DY72" i="44"/>
  <c r="AT72" i="49"/>
  <c r="AT74" i="49"/>
  <c r="BG50" i="44"/>
  <c r="BG43" i="44"/>
  <c r="BG29" i="44"/>
  <c r="BG26" i="44"/>
  <c r="BG30" i="44"/>
  <c r="BG33" i="44"/>
  <c r="BG25" i="44"/>
  <c r="BG32" i="44"/>
  <c r="BG24" i="44"/>
  <c r="BG51" i="44"/>
  <c r="BG23" i="44"/>
  <c r="BG9" i="44"/>
  <c r="BG34" i="44" s="1"/>
  <c r="BG49" i="44"/>
  <c r="BG39" i="44"/>
  <c r="BG41" i="44" s="1"/>
  <c r="BG77" i="44" s="1"/>
  <c r="BG22" i="44"/>
  <c r="BG28" i="44"/>
  <c r="BG27" i="44"/>
  <c r="BG17" i="44"/>
  <c r="BG14" i="44"/>
  <c r="N72" i="44"/>
  <c r="AF72" i="44"/>
  <c r="AR71" i="44"/>
  <c r="AF74" i="44"/>
  <c r="CU72" i="44"/>
  <c r="CU74" i="44" s="1"/>
  <c r="DL7" i="44"/>
  <c r="DL71" i="44" s="1"/>
  <c r="Z74" i="44"/>
  <c r="Z72" i="44"/>
  <c r="CC72" i="44"/>
  <c r="DG72" i="44"/>
  <c r="BG10" i="44"/>
  <c r="AD74" i="44"/>
  <c r="S3" i="44"/>
  <c r="AG74" i="44"/>
  <c r="AG72" i="44"/>
  <c r="BN74" i="44"/>
  <c r="CV7" i="44"/>
  <c r="CV71" i="44" s="1"/>
  <c r="DM7" i="44"/>
  <c r="DM71" i="44" s="1"/>
  <c r="EC7" i="44"/>
  <c r="EC71" i="44" s="1"/>
  <c r="CI74" i="44"/>
  <c r="DH74" i="44"/>
  <c r="DH72" i="44"/>
  <c r="AW72" i="44"/>
  <c r="AU72" i="44"/>
  <c r="BO74" i="44"/>
  <c r="BO72" i="44"/>
  <c r="CF7" i="44"/>
  <c r="CR6" i="44"/>
  <c r="CW7" i="44"/>
  <c r="CW71" i="44" s="1"/>
  <c r="DN7" i="44"/>
  <c r="DN71" i="44" s="1"/>
  <c r="ED7" i="44"/>
  <c r="ED71" i="44" s="1"/>
  <c r="DI72" i="44"/>
  <c r="F19" i="44"/>
  <c r="F45" i="44"/>
  <c r="AK74" i="44"/>
  <c r="AI74" i="44"/>
  <c r="AI72" i="44"/>
  <c r="BP7" i="44"/>
  <c r="BP71" i="44" s="1"/>
  <c r="CG7" i="44"/>
  <c r="CG71" i="44" s="1"/>
  <c r="CX7" i="44"/>
  <c r="CX71" i="44" s="1"/>
  <c r="DO7" i="44"/>
  <c r="DO71" i="44" s="1"/>
  <c r="CK72" i="44"/>
  <c r="DK74" i="44"/>
  <c r="DK72" i="44"/>
  <c r="BG21" i="44"/>
  <c r="F59" i="44"/>
  <c r="F38" i="44"/>
  <c r="F28" i="44"/>
  <c r="F49" i="44"/>
  <c r="F44" i="44"/>
  <c r="F29" i="44"/>
  <c r="F30" i="44"/>
  <c r="F27" i="44"/>
  <c r="F31" i="44"/>
  <c r="F43" i="44"/>
  <c r="F26" i="44"/>
  <c r="F16" i="44"/>
  <c r="F50" i="44"/>
  <c r="F33" i="44"/>
  <c r="F90" i="44"/>
  <c r="F15" i="44"/>
  <c r="F12" i="44"/>
  <c r="F9" i="44"/>
  <c r="F14" i="44"/>
  <c r="F32" i="44"/>
  <c r="F18" i="44"/>
  <c r="F10" i="44"/>
  <c r="K4" i="44"/>
  <c r="W4" i="44"/>
  <c r="AJ4" i="44" s="1"/>
  <c r="AW4" i="44" s="1"/>
  <c r="BJ4" i="44" s="1"/>
  <c r="BW4" i="44" s="1"/>
  <c r="CJ4" i="44" s="1"/>
  <c r="CW4" i="44" s="1"/>
  <c r="DJ4" i="44" s="1"/>
  <c r="DW4" i="44" s="1"/>
  <c r="AE6" i="44"/>
  <c r="AZ7" i="44"/>
  <c r="AZ71" i="44" s="1"/>
  <c r="BQ7" i="44"/>
  <c r="BQ71" i="44" s="1"/>
  <c r="CH7" i="44"/>
  <c r="CH71" i="44" s="1"/>
  <c r="CY7" i="44"/>
  <c r="CY71" i="44" s="1"/>
  <c r="DP7" i="44"/>
  <c r="DP71" i="44" s="1"/>
  <c r="BG44" i="44"/>
  <c r="BN72" i="44"/>
  <c r="G2" i="44"/>
  <c r="H72" i="44"/>
  <c r="H74" i="44"/>
  <c r="BG11" i="44"/>
  <c r="X7" i="44"/>
  <c r="X71" i="44" s="1"/>
  <c r="AO7" i="44"/>
  <c r="AO71" i="44" s="1"/>
  <c r="AS7" i="44"/>
  <c r="BI72" i="44"/>
  <c r="CO7" i="44"/>
  <c r="CO71" i="44" s="1"/>
  <c r="BK74" i="44"/>
  <c r="CS71" i="44"/>
  <c r="DJ7" i="44"/>
  <c r="DJ71" i="44" s="1"/>
  <c r="EA7" i="44"/>
  <c r="EA71" i="44" s="1"/>
  <c r="BE4" i="49"/>
  <c r="AF3" i="49"/>
  <c r="S7" i="49"/>
  <c r="AV7" i="44"/>
  <c r="AV71" i="44" s="1"/>
  <c r="BM72" i="44"/>
  <c r="BM74" i="44" s="1"/>
  <c r="CD7" i="44"/>
  <c r="CD71" i="44" s="1"/>
  <c r="CL72" i="49"/>
  <c r="O72" i="44"/>
  <c r="P7" i="44"/>
  <c r="P71" i="44" s="1"/>
  <c r="AX7" i="44"/>
  <c r="AX71" i="44" s="1"/>
  <c r="Q7" i="44"/>
  <c r="Q71" i="44" s="1"/>
  <c r="AL72" i="49"/>
  <c r="AL74" i="49"/>
  <c r="B45" i="44"/>
  <c r="AS43" i="44" s="1"/>
  <c r="R95" i="44"/>
  <c r="I15" i="47" a="1"/>
  <c r="I15" i="47" s="1"/>
  <c r="I10" i="47"/>
  <c r="I9" i="47"/>
  <c r="H15" i="47" a="1"/>
  <c r="H15" i="47" s="1"/>
  <c r="I8" i="47"/>
  <c r="G15" i="47" a="1"/>
  <c r="G15" i="47" s="1"/>
  <c r="C15" i="47" a="1"/>
  <c r="C15" i="47" s="1"/>
  <c r="B15" i="47" a="1"/>
  <c r="B15" i="47" s="1"/>
  <c r="F15" i="47" a="1"/>
  <c r="F15" i="47" s="1"/>
  <c r="E15" i="47" a="1"/>
  <c r="E15" i="47" s="1"/>
  <c r="D15" i="47" a="1"/>
  <c r="D15" i="47" s="1"/>
  <c r="Z15" i="47" a="1"/>
  <c r="Z15" i="47" s="1"/>
  <c r="AT89" i="44" s="1"/>
  <c r="K15" i="47" a="1"/>
  <c r="K15" i="47" s="1"/>
  <c r="K15" i="48" a="1"/>
  <c r="K15" i="48" s="1"/>
  <c r="C15" i="48" a="1"/>
  <c r="C15" i="48" s="1"/>
  <c r="J15" i="48" a="1"/>
  <c r="J15" i="48" s="1"/>
  <c r="B15" i="48" a="1"/>
  <c r="B15" i="48" s="1"/>
  <c r="I15" i="48" a="1"/>
  <c r="I15" i="48" s="1"/>
  <c r="I10" i="48"/>
  <c r="I9" i="48"/>
  <c r="I8" i="48"/>
  <c r="F15" i="48" a="1"/>
  <c r="F15" i="48" s="1"/>
  <c r="Z15" i="48" a="1"/>
  <c r="Z15" i="48" s="1"/>
  <c r="H15" i="48" a="1"/>
  <c r="H15" i="48" s="1"/>
  <c r="G15" i="48" a="1"/>
  <c r="G15" i="48" s="1"/>
  <c r="E15" i="48" a="1"/>
  <c r="E15" i="48" s="1"/>
  <c r="D15" i="48" a="1"/>
  <c r="D15" i="48" s="1"/>
  <c r="CM74" i="49"/>
  <c r="CM72" i="49"/>
  <c r="DT72" i="49"/>
  <c r="DT74" i="49"/>
  <c r="CO72" i="49"/>
  <c r="DU72" i="49"/>
  <c r="BI74" i="49"/>
  <c r="BI72" i="49"/>
  <c r="BJ72" i="49"/>
  <c r="BJ74" i="49"/>
  <c r="L7" i="49"/>
  <c r="L71" i="49" s="1"/>
  <c r="AC7" i="49"/>
  <c r="AC71" i="49" s="1"/>
  <c r="CB7" i="49"/>
  <c r="CB71" i="49" s="1"/>
  <c r="DI7" i="49"/>
  <c r="DI71" i="49" s="1"/>
  <c r="DZ7" i="49"/>
  <c r="DZ71" i="49" s="1"/>
  <c r="BK7" i="49"/>
  <c r="BK71" i="49" s="1"/>
  <c r="CP72" i="49"/>
  <c r="DV72" i="49"/>
  <c r="DV74" i="49" s="1"/>
  <c r="AN72" i="49"/>
  <c r="DW74" i="49"/>
  <c r="DW72" i="49"/>
  <c r="F41" i="49"/>
  <c r="N7" i="49"/>
  <c r="N71" i="49" s="1"/>
  <c r="CD7" i="49"/>
  <c r="CD71" i="49" s="1"/>
  <c r="CT7" i="49"/>
  <c r="CT71" i="49" s="1"/>
  <c r="DK7" i="49"/>
  <c r="DK71" i="49" s="1"/>
  <c r="BS72" i="49"/>
  <c r="BS74" i="49"/>
  <c r="S2" i="49"/>
  <c r="T3" i="49"/>
  <c r="AR6" i="49"/>
  <c r="AF7" i="49"/>
  <c r="AW7" i="49"/>
  <c r="AW71" i="49" s="1"/>
  <c r="BN7" i="49"/>
  <c r="BN71" i="49" s="1"/>
  <c r="CE6" i="49"/>
  <c r="CU7" i="49"/>
  <c r="CU71" i="49" s="1"/>
  <c r="AP72" i="49"/>
  <c r="CZ72" i="49"/>
  <c r="P7" i="49"/>
  <c r="P71" i="49" s="1"/>
  <c r="AG7" i="49"/>
  <c r="AG71" i="49" s="1"/>
  <c r="BU72" i="49"/>
  <c r="DA72" i="49"/>
  <c r="DA74" i="49"/>
  <c r="F34" i="49"/>
  <c r="AS71" i="49"/>
  <c r="BV74" i="49"/>
  <c r="BV72" i="49"/>
  <c r="DB72" i="49"/>
  <c r="AY7" i="49"/>
  <c r="AY71" i="49" s="1"/>
  <c r="AQ74" i="49"/>
  <c r="AQ72" i="49"/>
  <c r="DX74" i="49"/>
  <c r="DC74" i="49"/>
  <c r="DC72" i="49"/>
  <c r="S2" i="54"/>
  <c r="T3" i="54"/>
  <c r="Q72" i="49"/>
  <c r="Q74" i="49"/>
  <c r="DD72" i="49"/>
  <c r="DQ72" i="49"/>
  <c r="DQ74" i="49"/>
  <c r="BW74" i="49"/>
  <c r="BW72" i="49"/>
  <c r="DS72" i="49"/>
  <c r="CN72" i="49"/>
  <c r="CN74" i="49"/>
  <c r="W72" i="49"/>
  <c r="DN72" i="49"/>
  <c r="DN74" i="49"/>
  <c r="BG72" i="49"/>
  <c r="CJ72" i="49"/>
  <c r="CJ74" i="49"/>
  <c r="DP72" i="49"/>
  <c r="AB72" i="49"/>
  <c r="AB74" i="49"/>
  <c r="K72" i="49"/>
  <c r="K74" i="49"/>
  <c r="DR6" i="49"/>
  <c r="CC72" i="49"/>
  <c r="CC74" i="49"/>
  <c r="DF71" i="49"/>
  <c r="F46" i="49"/>
  <c r="CH72" i="49"/>
  <c r="CH74" i="49"/>
  <c r="J72" i="49"/>
  <c r="AA74" i="49"/>
  <c r="AA72" i="49"/>
  <c r="DG7" i="49"/>
  <c r="DG71" i="49" s="1"/>
  <c r="CI72" i="49"/>
  <c r="CI74" i="49"/>
  <c r="H3" i="49"/>
  <c r="G2" i="49"/>
  <c r="BE6" i="49"/>
  <c r="CA7" i="49"/>
  <c r="CQ74" i="49"/>
  <c r="CQ72" i="49"/>
  <c r="DH7" i="49"/>
  <c r="DH71" i="49" s="1"/>
  <c r="DY7" i="49"/>
  <c r="DY71" i="49" s="1"/>
  <c r="Z72" i="49"/>
  <c r="CK72" i="49"/>
  <c r="CK74" i="49"/>
  <c r="AF7" i="54"/>
  <c r="AR6" i="54"/>
  <c r="BN7" i="54"/>
  <c r="BN71" i="54" s="1"/>
  <c r="ED74" i="54"/>
  <c r="ED72" i="54"/>
  <c r="AV72" i="54"/>
  <c r="AV74" i="54"/>
  <c r="O74" i="54"/>
  <c r="O72" i="54"/>
  <c r="AX7" i="54"/>
  <c r="AX71" i="54" s="1"/>
  <c r="BO7" i="54"/>
  <c r="BO71" i="54" s="1"/>
  <c r="AY72" i="54"/>
  <c r="AY74" i="54"/>
  <c r="M7" i="49"/>
  <c r="M71" i="49" s="1"/>
  <c r="AD7" i="49"/>
  <c r="AD71" i="49" s="1"/>
  <c r="AU7" i="49"/>
  <c r="BL72" i="49"/>
  <c r="DE6" i="49"/>
  <c r="CS7" i="49"/>
  <c r="DJ7" i="49"/>
  <c r="DJ71" i="49" s="1"/>
  <c r="EA7" i="49"/>
  <c r="EA71" i="49" s="1"/>
  <c r="BH72" i="49"/>
  <c r="BH74" i="49"/>
  <c r="P7" i="54"/>
  <c r="P71" i="54" s="1"/>
  <c r="R6" i="54"/>
  <c r="AH7" i="49"/>
  <c r="AH71" i="49" s="1"/>
  <c r="AX7" i="49"/>
  <c r="AX71" i="49" s="1"/>
  <c r="BO7" i="49"/>
  <c r="BO71" i="49" s="1"/>
  <c r="X74" i="49"/>
  <c r="X72" i="49"/>
  <c r="AM74" i="49"/>
  <c r="BT74" i="49"/>
  <c r="BT72" i="49"/>
  <c r="F29" i="49"/>
  <c r="F59" i="49"/>
  <c r="J4" i="49"/>
  <c r="V4" i="49"/>
  <c r="AI4" i="49" s="1"/>
  <c r="AV4" i="49" s="1"/>
  <c r="BI4" i="49" s="1"/>
  <c r="BV4" i="49" s="1"/>
  <c r="CI4" i="49" s="1"/>
  <c r="CV4" i="49" s="1"/>
  <c r="DI4" i="49" s="1"/>
  <c r="DV4" i="49" s="1"/>
  <c r="DO72" i="49"/>
  <c r="F89" i="49"/>
  <c r="F31" i="49"/>
  <c r="F50" i="49"/>
  <c r="F43" i="49"/>
  <c r="F33" i="49"/>
  <c r="F90" i="49"/>
  <c r="F49" i="49"/>
  <c r="F23" i="49"/>
  <c r="F16" i="49"/>
  <c r="F38" i="49"/>
  <c r="F22" i="49"/>
  <c r="F24" i="49"/>
  <c r="F15" i="49"/>
  <c r="F18" i="49"/>
  <c r="F32" i="49"/>
  <c r="F21" i="49"/>
  <c r="F58" i="49"/>
  <c r="F45" i="49"/>
  <c r="F14" i="49"/>
  <c r="F51" i="49"/>
  <c r="F13" i="49"/>
  <c r="BR6" i="49"/>
  <c r="EE6" i="49"/>
  <c r="BX7" i="49"/>
  <c r="BX71" i="49" s="1"/>
  <c r="J23" i="50"/>
  <c r="H6" i="49"/>
  <c r="Z23" i="50"/>
  <c r="Y6" i="49"/>
  <c r="BD74" i="49"/>
  <c r="BD72" i="49"/>
  <c r="BY74" i="49"/>
  <c r="F28" i="49"/>
  <c r="BY72" i="49"/>
  <c r="K23" i="50"/>
  <c r="I6" i="49"/>
  <c r="AS89" i="54"/>
  <c r="AS51" i="54"/>
  <c r="AS58" i="54"/>
  <c r="AS49" i="54"/>
  <c r="AS38" i="54"/>
  <c r="AS44" i="54"/>
  <c r="AS50" i="54"/>
  <c r="AS31" i="54"/>
  <c r="AS39" i="54"/>
  <c r="AS27" i="54"/>
  <c r="AS29" i="54"/>
  <c r="AS18" i="54"/>
  <c r="AS11" i="54"/>
  <c r="AS43" i="54"/>
  <c r="AS17" i="54"/>
  <c r="AS25" i="54"/>
  <c r="AS16" i="54"/>
  <c r="AS23" i="54"/>
  <c r="AS21" i="54"/>
  <c r="AS15" i="54"/>
  <c r="AS24" i="54"/>
  <c r="AS28" i="54"/>
  <c r="AS14" i="54"/>
  <c r="AS10" i="54"/>
  <c r="AS20" i="54"/>
  <c r="AS30" i="54"/>
  <c r="AS19" i="54"/>
  <c r="AS32" i="54"/>
  <c r="AS9" i="54"/>
  <c r="AS33" i="54"/>
  <c r="AS22" i="54"/>
  <c r="AS13" i="54"/>
  <c r="AS26" i="54"/>
  <c r="AS12" i="54"/>
  <c r="BZ74" i="49"/>
  <c r="BZ72" i="49"/>
  <c r="BF71" i="49"/>
  <c r="F12" i="49"/>
  <c r="F19" i="49"/>
  <c r="F20" i="49"/>
  <c r="F27" i="49"/>
  <c r="DU23" i="50"/>
  <c r="EB6" i="49"/>
  <c r="T7" i="49"/>
  <c r="T71" i="49" s="1"/>
  <c r="AJ7" i="49"/>
  <c r="AJ71" i="49" s="1"/>
  <c r="AZ7" i="49"/>
  <c r="AZ71" i="49" s="1"/>
  <c r="BP7" i="49"/>
  <c r="BP71" i="49" s="1"/>
  <c r="CF7" i="49"/>
  <c r="CV7" i="49"/>
  <c r="CV71" i="49" s="1"/>
  <c r="DL7" i="49"/>
  <c r="DL71" i="49" s="1"/>
  <c r="U7" i="49"/>
  <c r="U71" i="49" s="1"/>
  <c r="AK7" i="49"/>
  <c r="AK71" i="49" s="1"/>
  <c r="BA7" i="49"/>
  <c r="BA71" i="49" s="1"/>
  <c r="BQ7" i="49"/>
  <c r="BQ71" i="49" s="1"/>
  <c r="CG7" i="49"/>
  <c r="CG71" i="49" s="1"/>
  <c r="CW7" i="49"/>
  <c r="CW71" i="49" s="1"/>
  <c r="DM7" i="49"/>
  <c r="DM71" i="49" s="1"/>
  <c r="EC7" i="49"/>
  <c r="EC71" i="49" s="1"/>
  <c r="BU7" i="54"/>
  <c r="BU71" i="54" s="1"/>
  <c r="CR6" i="54"/>
  <c r="CK7" i="54"/>
  <c r="CK71" i="54" s="1"/>
  <c r="DT7" i="54"/>
  <c r="F74" i="49"/>
  <c r="F72" i="49"/>
  <c r="V74" i="49"/>
  <c r="H58" i="54"/>
  <c r="H90" i="54"/>
  <c r="H51" i="54"/>
  <c r="H50" i="54"/>
  <c r="H45" i="54"/>
  <c r="H39" i="54"/>
  <c r="H41" i="54" s="1"/>
  <c r="H77" i="54" s="1"/>
  <c r="H59" i="54"/>
  <c r="H26" i="54"/>
  <c r="H32" i="54"/>
  <c r="H43" i="54"/>
  <c r="H27" i="54"/>
  <c r="H31" i="54"/>
  <c r="H25" i="54"/>
  <c r="H20" i="54"/>
  <c r="H33" i="54"/>
  <c r="H19" i="54"/>
  <c r="H13" i="54"/>
  <c r="H44" i="54"/>
  <c r="H46" i="54" s="1"/>
  <c r="H30" i="54"/>
  <c r="H24" i="54"/>
  <c r="H18" i="54"/>
  <c r="H49" i="54"/>
  <c r="H53" i="54" s="1"/>
  <c r="H78" i="54" s="1"/>
  <c r="H14" i="54"/>
  <c r="H12" i="54"/>
  <c r="H28" i="54"/>
  <c r="H11" i="54"/>
  <c r="H38" i="54"/>
  <c r="H16" i="54"/>
  <c r="H21" i="54"/>
  <c r="H9" i="54"/>
  <c r="H22" i="54"/>
  <c r="H15" i="54"/>
  <c r="H10" i="54"/>
  <c r="H23" i="54"/>
  <c r="H17" i="54"/>
  <c r="H29" i="54"/>
  <c r="G72" i="49"/>
  <c r="BC74" i="49"/>
  <c r="AI7" i="54"/>
  <c r="AI71" i="54" s="1"/>
  <c r="M72" i="54"/>
  <c r="M74" i="54"/>
  <c r="B58" i="51"/>
  <c r="B131" i="51"/>
  <c r="F15" i="51"/>
  <c r="F80" i="51"/>
  <c r="F181" i="51"/>
  <c r="F165" i="51"/>
  <c r="F149" i="51"/>
  <c r="F133" i="51"/>
  <c r="F117" i="51"/>
  <c r="F101" i="51"/>
  <c r="F85" i="51"/>
  <c r="F69" i="51"/>
  <c r="F53" i="51"/>
  <c r="F37" i="51"/>
  <c r="F21" i="51"/>
  <c r="F182" i="51"/>
  <c r="F164" i="51"/>
  <c r="F147" i="51"/>
  <c r="F130" i="51"/>
  <c r="F113" i="51"/>
  <c r="F96" i="51"/>
  <c r="F79" i="51"/>
  <c r="F62" i="51"/>
  <c r="F45" i="51"/>
  <c r="F28" i="51"/>
  <c r="F180" i="51"/>
  <c r="F163" i="51"/>
  <c r="F146" i="51"/>
  <c r="F129" i="51"/>
  <c r="F112" i="51"/>
  <c r="F95" i="51"/>
  <c r="F78" i="51"/>
  <c r="F61" i="51"/>
  <c r="F44" i="51"/>
  <c r="F27" i="51"/>
  <c r="F179" i="51"/>
  <c r="F162" i="51"/>
  <c r="F145" i="51"/>
  <c r="F128" i="51"/>
  <c r="F111" i="51"/>
  <c r="F94" i="51"/>
  <c r="F77" i="51"/>
  <c r="F60" i="51"/>
  <c r="F43" i="51"/>
  <c r="F26" i="51"/>
  <c r="F178" i="51"/>
  <c r="F161" i="51"/>
  <c r="F144" i="51"/>
  <c r="F127" i="51"/>
  <c r="F110" i="51"/>
  <c r="F93" i="51"/>
  <c r="F76" i="51"/>
  <c r="F59" i="51"/>
  <c r="F42" i="51"/>
  <c r="F25" i="51"/>
  <c r="F194" i="51"/>
  <c r="F177" i="51"/>
  <c r="F160" i="51"/>
  <c r="F143" i="51"/>
  <c r="F126" i="51"/>
  <c r="F109" i="51"/>
  <c r="F92" i="51"/>
  <c r="F75" i="51"/>
  <c r="F58" i="51"/>
  <c r="F41" i="51"/>
  <c r="F24" i="51"/>
  <c r="F186" i="51"/>
  <c r="F158" i="51"/>
  <c r="F136" i="51"/>
  <c r="F108" i="51"/>
  <c r="F86" i="51"/>
  <c r="F63" i="51"/>
  <c r="F35" i="51"/>
  <c r="F185" i="51"/>
  <c r="F157" i="51"/>
  <c r="F135" i="51"/>
  <c r="F107" i="51"/>
  <c r="F84" i="51"/>
  <c r="F57" i="51"/>
  <c r="F34" i="51"/>
  <c r="F184" i="51"/>
  <c r="F156" i="51"/>
  <c r="F134" i="51"/>
  <c r="F106" i="51"/>
  <c r="F83" i="51"/>
  <c r="F56" i="51"/>
  <c r="F33" i="51"/>
  <c r="F176" i="51"/>
  <c r="F154" i="51"/>
  <c r="F131" i="51"/>
  <c r="F104" i="51"/>
  <c r="F81" i="51"/>
  <c r="F54" i="51"/>
  <c r="F31" i="51"/>
  <c r="F172" i="51"/>
  <c r="F150" i="51"/>
  <c r="F122" i="51"/>
  <c r="F99" i="51"/>
  <c r="F72" i="51"/>
  <c r="F49" i="51"/>
  <c r="F22" i="51"/>
  <c r="F171" i="51"/>
  <c r="F138" i="51"/>
  <c r="F100" i="51"/>
  <c r="F66" i="51"/>
  <c r="F29" i="51"/>
  <c r="F170" i="51"/>
  <c r="F137" i="51"/>
  <c r="F98" i="51"/>
  <c r="F65" i="51"/>
  <c r="F23" i="51"/>
  <c r="F168" i="51"/>
  <c r="F125" i="51"/>
  <c r="F91" i="51"/>
  <c r="F55" i="51"/>
  <c r="F19" i="51"/>
  <c r="F167" i="51"/>
  <c r="F124" i="51"/>
  <c r="F90" i="51"/>
  <c r="F52" i="51"/>
  <c r="F18" i="51"/>
  <c r="F189" i="51"/>
  <c r="F152" i="51"/>
  <c r="F193" i="51"/>
  <c r="F148" i="51"/>
  <c r="F102" i="51"/>
  <c r="F48" i="51"/>
  <c r="F192" i="51"/>
  <c r="F142" i="51"/>
  <c r="F97" i="51"/>
  <c r="F47" i="51"/>
  <c r="F191" i="51"/>
  <c r="F141" i="51"/>
  <c r="F89" i="51"/>
  <c r="F46" i="51"/>
  <c r="F190" i="51"/>
  <c r="F140" i="51"/>
  <c r="F88" i="51"/>
  <c r="F40" i="51"/>
  <c r="F188" i="51"/>
  <c r="F139" i="51"/>
  <c r="F87" i="51"/>
  <c r="F39" i="51"/>
  <c r="F169" i="51"/>
  <c r="F118" i="51"/>
  <c r="F70" i="51"/>
  <c r="F17" i="51"/>
  <c r="F82" i="51"/>
  <c r="F173" i="51"/>
  <c r="B79" i="51"/>
  <c r="B141" i="51"/>
  <c r="F30" i="51"/>
  <c r="F114" i="51"/>
  <c r="F183" i="51"/>
  <c r="AU3" i="54"/>
  <c r="AT2" i="54"/>
  <c r="BT74" i="54"/>
  <c r="BT72" i="54"/>
  <c r="DN72" i="54"/>
  <c r="B91" i="51"/>
  <c r="F36" i="51"/>
  <c r="F116" i="51"/>
  <c r="B184" i="51"/>
  <c r="B168" i="51"/>
  <c r="B152" i="51"/>
  <c r="B136" i="51"/>
  <c r="B120" i="51"/>
  <c r="B104" i="51"/>
  <c r="B88" i="51"/>
  <c r="B72" i="51"/>
  <c r="B56" i="51"/>
  <c r="B40" i="51"/>
  <c r="B24" i="51"/>
  <c r="B183" i="51"/>
  <c r="B167" i="51"/>
  <c r="B151" i="51"/>
  <c r="B135" i="51"/>
  <c r="B119" i="51"/>
  <c r="B103" i="51"/>
  <c r="B87" i="51"/>
  <c r="B71" i="51"/>
  <c r="B55" i="51"/>
  <c r="B39" i="51"/>
  <c r="B23" i="51"/>
  <c r="B182" i="51"/>
  <c r="B166" i="51"/>
  <c r="B150" i="51"/>
  <c r="B134" i="51"/>
  <c r="B118" i="51"/>
  <c r="B102" i="51"/>
  <c r="B86" i="51"/>
  <c r="B70" i="51"/>
  <c r="B54" i="51"/>
  <c r="B38" i="51"/>
  <c r="B22" i="51"/>
  <c r="B181" i="51"/>
  <c r="B165" i="51"/>
  <c r="B149" i="51"/>
  <c r="B133" i="51"/>
  <c r="B117" i="51"/>
  <c r="B101" i="51"/>
  <c r="B85" i="51"/>
  <c r="B69" i="51"/>
  <c r="B53" i="51"/>
  <c r="B37" i="51"/>
  <c r="B21" i="51"/>
  <c r="B180" i="51"/>
  <c r="B164" i="51"/>
  <c r="B148" i="51"/>
  <c r="B132" i="51"/>
  <c r="B116" i="51"/>
  <c r="B100" i="51"/>
  <c r="B84" i="51"/>
  <c r="B68" i="51"/>
  <c r="B52" i="51"/>
  <c r="B36" i="51"/>
  <c r="B20" i="51"/>
  <c r="B176" i="51"/>
  <c r="B155" i="51"/>
  <c r="B129" i="51"/>
  <c r="B108" i="51"/>
  <c r="B82" i="51"/>
  <c r="B61" i="51"/>
  <c r="B35" i="51"/>
  <c r="B15" i="51"/>
  <c r="B175" i="51"/>
  <c r="B154" i="51"/>
  <c r="B128" i="51"/>
  <c r="B107" i="51"/>
  <c r="B81" i="51"/>
  <c r="B60" i="51"/>
  <c r="B34" i="51"/>
  <c r="B174" i="51"/>
  <c r="B153" i="51"/>
  <c r="B127" i="51"/>
  <c r="B106" i="51"/>
  <c r="B80" i="51"/>
  <c r="B59" i="51"/>
  <c r="B33" i="51"/>
  <c r="B193" i="51"/>
  <c r="B172" i="51"/>
  <c r="B146" i="51"/>
  <c r="B125" i="51"/>
  <c r="B99" i="51"/>
  <c r="B78" i="51"/>
  <c r="B57" i="51"/>
  <c r="B31" i="51"/>
  <c r="B189" i="51"/>
  <c r="B163" i="51"/>
  <c r="B142" i="51"/>
  <c r="B121" i="51"/>
  <c r="B95" i="51"/>
  <c r="B74" i="51"/>
  <c r="B48" i="51"/>
  <c r="B27" i="51"/>
  <c r="B187" i="51"/>
  <c r="B156" i="51"/>
  <c r="B115" i="51"/>
  <c r="B89" i="51"/>
  <c r="B49" i="51"/>
  <c r="B17" i="51"/>
  <c r="B186" i="51"/>
  <c r="B147" i="51"/>
  <c r="B114" i="51"/>
  <c r="B83" i="51"/>
  <c r="B47" i="51"/>
  <c r="B16" i="51"/>
  <c r="B179" i="51"/>
  <c r="B144" i="51"/>
  <c r="B112" i="51"/>
  <c r="B77" i="51"/>
  <c r="B45" i="51"/>
  <c r="B178" i="51"/>
  <c r="B143" i="51"/>
  <c r="B111" i="51"/>
  <c r="B76" i="51"/>
  <c r="B44" i="51"/>
  <c r="B161" i="51"/>
  <c r="B122" i="51"/>
  <c r="B67" i="51"/>
  <c r="B28" i="51"/>
  <c r="B160" i="51"/>
  <c r="B113" i="51"/>
  <c r="B66" i="51"/>
  <c r="B26" i="51"/>
  <c r="B159" i="51"/>
  <c r="B110" i="51"/>
  <c r="B65" i="51"/>
  <c r="B25" i="51"/>
  <c r="B158" i="51"/>
  <c r="B109" i="51"/>
  <c r="B64" i="51"/>
  <c r="B19" i="51"/>
  <c r="B194" i="51"/>
  <c r="B157" i="51"/>
  <c r="B105" i="51"/>
  <c r="B63" i="51"/>
  <c r="B18" i="51"/>
  <c r="B177" i="51"/>
  <c r="B137" i="51"/>
  <c r="B92" i="51"/>
  <c r="B43" i="51"/>
  <c r="B93" i="51"/>
  <c r="B169" i="51"/>
  <c r="F38" i="51"/>
  <c r="F119" i="51"/>
  <c r="B29" i="51"/>
  <c r="B94" i="51"/>
  <c r="B170" i="51"/>
  <c r="F50" i="51"/>
  <c r="F120" i="51"/>
  <c r="B63" i="49"/>
  <c r="B30" i="51"/>
  <c r="B96" i="51"/>
  <c r="B171" i="51"/>
  <c r="F51" i="51"/>
  <c r="F121" i="51"/>
  <c r="B32" i="51"/>
  <c r="B97" i="51"/>
  <c r="B173" i="51"/>
  <c r="F64" i="51"/>
  <c r="F123" i="51"/>
  <c r="B41" i="51"/>
  <c r="B98" i="51"/>
  <c r="B185" i="51"/>
  <c r="F67" i="51"/>
  <c r="F132" i="51"/>
  <c r="CL72" i="54"/>
  <c r="CL74" i="54"/>
  <c r="R95" i="49"/>
  <c r="AG2" i="54"/>
  <c r="AH3" i="54"/>
  <c r="AL72" i="54"/>
  <c r="CA72" i="54"/>
  <c r="CA74" i="54"/>
  <c r="I9" i="52"/>
  <c r="H15" i="52" a="1"/>
  <c r="H15" i="52" s="1"/>
  <c r="I8" i="52"/>
  <c r="F15" i="52" a="1"/>
  <c r="F15" i="52" s="1"/>
  <c r="E15" i="52" a="1"/>
  <c r="E15" i="52" s="1"/>
  <c r="D15" i="52" a="1"/>
  <c r="D15" i="52" s="1"/>
  <c r="K15" i="52" a="1"/>
  <c r="K15" i="52" s="1"/>
  <c r="J15" i="52" a="1"/>
  <c r="J15" i="52" s="1"/>
  <c r="I15" i="52" a="1"/>
  <c r="I15" i="52" s="1"/>
  <c r="G15" i="52" a="1"/>
  <c r="G15" i="52" s="1"/>
  <c r="C15" i="52" a="1"/>
  <c r="C15" i="52" s="1"/>
  <c r="B15" i="52" a="1"/>
  <c r="B15" i="52" s="1"/>
  <c r="I10" i="52"/>
  <c r="AM72" i="54"/>
  <c r="DP72" i="54"/>
  <c r="DP74" i="54" s="1"/>
  <c r="BE6" i="54"/>
  <c r="BK72" i="54"/>
  <c r="DJ7" i="54"/>
  <c r="DJ71" i="54" s="1"/>
  <c r="EA7" i="54"/>
  <c r="EA71" i="54" s="1"/>
  <c r="DS71" i="54"/>
  <c r="BL7" i="54"/>
  <c r="BL71" i="54" s="1"/>
  <c r="CT7" i="54"/>
  <c r="CT71" i="54" s="1"/>
  <c r="DE6" i="54"/>
  <c r="DK7" i="54"/>
  <c r="DK71" i="54" s="1"/>
  <c r="EB7" i="54"/>
  <c r="EB71" i="54" s="1"/>
  <c r="CD7" i="54"/>
  <c r="CD71" i="54" s="1"/>
  <c r="CU7" i="54"/>
  <c r="CU71" i="54" s="1"/>
  <c r="AU74" i="54"/>
  <c r="AU72" i="54"/>
  <c r="CJ72" i="54"/>
  <c r="AH7" i="54"/>
  <c r="AH71" i="54" s="1"/>
  <c r="J15" i="56" a="1"/>
  <c r="D15" i="56" a="1"/>
  <c r="C15" i="56" a="1"/>
  <c r="Z15" i="56" a="1"/>
  <c r="I8" i="56"/>
  <c r="F15" i="56" a="1"/>
  <c r="B15" i="56" a="1"/>
  <c r="D15" i="51" a="1"/>
  <c r="C15" i="51" a="1"/>
  <c r="J15" i="51" a="1"/>
  <c r="Z15" i="51" a="1"/>
  <c r="S7" i="54"/>
  <c r="AE6" i="54"/>
  <c r="N72" i="54"/>
  <c r="CZ72" i="54"/>
  <c r="AF58" i="54"/>
  <c r="AF89" i="54"/>
  <c r="AF50" i="54"/>
  <c r="AF49" i="54"/>
  <c r="AF90" i="54"/>
  <c r="AF31" i="54"/>
  <c r="AF43" i="54"/>
  <c r="AF26" i="54"/>
  <c r="AF27" i="54"/>
  <c r="AF45" i="54"/>
  <c r="AF29" i="54"/>
  <c r="AF38" i="54"/>
  <c r="AF28" i="54"/>
  <c r="AF25" i="54"/>
  <c r="AF39" i="54"/>
  <c r="AF24" i="54"/>
  <c r="AF17" i="54"/>
  <c r="AF10" i="54"/>
  <c r="AF33" i="54"/>
  <c r="AF32" i="54"/>
  <c r="AF16" i="54"/>
  <c r="AF59" i="54"/>
  <c r="AF23" i="54"/>
  <c r="AF15" i="54"/>
  <c r="AF44" i="54"/>
  <c r="AF22" i="54"/>
  <c r="AF12" i="54"/>
  <c r="AF9" i="54"/>
  <c r="AF11" i="54"/>
  <c r="AF20" i="54"/>
  <c r="AF51" i="54"/>
  <c r="AF13" i="54"/>
  <c r="AF21" i="54"/>
  <c r="AF14" i="54"/>
  <c r="BB74" i="54"/>
  <c r="BB72" i="54"/>
  <c r="Q74" i="54"/>
  <c r="Q72" i="54"/>
  <c r="DA72" i="54"/>
  <c r="AF19" i="54"/>
  <c r="BF71" i="54"/>
  <c r="BW72" i="54"/>
  <c r="CM72" i="54"/>
  <c r="CM74" i="54" s="1"/>
  <c r="BP72" i="54"/>
  <c r="AF18" i="54"/>
  <c r="BS71" i="54"/>
  <c r="AS71" i="54"/>
  <c r="BE7" i="54"/>
  <c r="CB72" i="54"/>
  <c r="DL74" i="54"/>
  <c r="DL72" i="54"/>
  <c r="I7" i="54"/>
  <c r="I71" i="54" s="1"/>
  <c r="Y72" i="54"/>
  <c r="Y74" i="54"/>
  <c r="AO7" i="54"/>
  <c r="AO71" i="54" s="1"/>
  <c r="BV72" i="54"/>
  <c r="AZ74" i="54"/>
  <c r="AZ72" i="54"/>
  <c r="DQ72" i="54"/>
  <c r="DQ74" i="54"/>
  <c r="J3" i="54"/>
  <c r="I2" i="54"/>
  <c r="AA74" i="54"/>
  <c r="AA72" i="54"/>
  <c r="AQ72" i="54"/>
  <c r="BX7" i="54"/>
  <c r="BX71" i="54" s="1"/>
  <c r="CN7" i="54"/>
  <c r="CN71" i="54" s="1"/>
  <c r="DD7" i="54"/>
  <c r="DD71" i="54" s="1"/>
  <c r="DU7" i="54"/>
  <c r="DU71" i="54" s="1"/>
  <c r="Y4" i="54"/>
  <c r="AL4" i="54" s="1"/>
  <c r="AY4" i="54" s="1"/>
  <c r="BL4" i="54" s="1"/>
  <c r="BY4" i="54" s="1"/>
  <c r="CL4" i="54" s="1"/>
  <c r="CY4" i="54" s="1"/>
  <c r="DL4" i="54" s="1"/>
  <c r="DY4" i="54" s="1"/>
  <c r="M4" i="54"/>
  <c r="L7" i="54"/>
  <c r="L71" i="54" s="1"/>
  <c r="AB74" i="54"/>
  <c r="AB72" i="54"/>
  <c r="BH7" i="54"/>
  <c r="BH71" i="54" s="1"/>
  <c r="BR6" i="54"/>
  <c r="BY7" i="54"/>
  <c r="BY71" i="54" s="1"/>
  <c r="CO7" i="54"/>
  <c r="CO71" i="54" s="1"/>
  <c r="DV7" i="54"/>
  <c r="DV71" i="54" s="1"/>
  <c r="T74" i="54"/>
  <c r="T72" i="54"/>
  <c r="CS71" i="54"/>
  <c r="BI7" i="54"/>
  <c r="BI71" i="54" s="1"/>
  <c r="V72" i="54"/>
  <c r="V74" i="54" s="1"/>
  <c r="F59" i="54"/>
  <c r="F51" i="54"/>
  <c r="F89" i="54"/>
  <c r="F58" i="54"/>
  <c r="F49" i="54"/>
  <c r="F50" i="54"/>
  <c r="F32" i="54"/>
  <c r="F23" i="54"/>
  <c r="F45" i="54"/>
  <c r="F24" i="54"/>
  <c r="F38" i="54"/>
  <c r="F39" i="54"/>
  <c r="F28" i="54"/>
  <c r="F21" i="54"/>
  <c r="F31" i="54"/>
  <c r="F25" i="54"/>
  <c r="F20" i="54"/>
  <c r="F14" i="54"/>
  <c r="F33" i="54"/>
  <c r="F44" i="54"/>
  <c r="F30" i="54"/>
  <c r="F29" i="54"/>
  <c r="F22" i="54"/>
  <c r="F13" i="54"/>
  <c r="F12" i="54"/>
  <c r="F43" i="54"/>
  <c r="F27" i="54"/>
  <c r="F11" i="54"/>
  <c r="F9" i="54"/>
  <c r="F19" i="54"/>
  <c r="F26" i="54"/>
  <c r="F16" i="54"/>
  <c r="F17" i="54"/>
  <c r="CQ7" i="54"/>
  <c r="CQ71" i="54" s="1"/>
  <c r="DG7" i="54"/>
  <c r="DG71" i="54" s="1"/>
  <c r="DX7" i="54"/>
  <c r="DX71" i="54" s="1"/>
  <c r="AC7" i="54"/>
  <c r="AC71" i="54" s="1"/>
  <c r="CV72" i="54"/>
  <c r="G90" i="54"/>
  <c r="G89" i="54"/>
  <c r="G58" i="54"/>
  <c r="G49" i="54"/>
  <c r="G59" i="54"/>
  <c r="G51" i="54"/>
  <c r="G45" i="54"/>
  <c r="G50" i="54"/>
  <c r="G26" i="54"/>
  <c r="G28" i="54"/>
  <c r="G21" i="54"/>
  <c r="G31" i="54"/>
  <c r="G25" i="54"/>
  <c r="G20" i="54"/>
  <c r="G14" i="54"/>
  <c r="G33" i="54"/>
  <c r="G32" i="54"/>
  <c r="G19" i="54"/>
  <c r="G13" i="54"/>
  <c r="G12" i="54"/>
  <c r="G27" i="54"/>
  <c r="G30" i="54"/>
  <c r="G22" i="54"/>
  <c r="G43" i="54"/>
  <c r="G24" i="54"/>
  <c r="G11" i="54"/>
  <c r="G38" i="54"/>
  <c r="G17" i="54"/>
  <c r="G9" i="54"/>
  <c r="G18" i="54"/>
  <c r="G23" i="54"/>
  <c r="G44" i="54"/>
  <c r="G39" i="54"/>
  <c r="G41" i="54" s="1"/>
  <c r="G77" i="54" s="1"/>
  <c r="G29" i="54"/>
  <c r="DH7" i="54"/>
  <c r="DH71" i="54" s="1"/>
  <c r="DY72" i="54"/>
  <c r="AD72" i="54"/>
  <c r="AD74" i="54"/>
  <c r="BM72" i="54"/>
  <c r="F15" i="54"/>
  <c r="BZ7" i="54"/>
  <c r="BZ71" i="54" s="1"/>
  <c r="CP7" i="54"/>
  <c r="CP71" i="54" s="1"/>
  <c r="DR6" i="54"/>
  <c r="DF7" i="54"/>
  <c r="DW7" i="54"/>
  <c r="DW71" i="54" s="1"/>
  <c r="AT7" i="54"/>
  <c r="AT71" i="54" s="1"/>
  <c r="AG7" i="54"/>
  <c r="AG71" i="54" s="1"/>
  <c r="AW7" i="54"/>
  <c r="AW71" i="54" s="1"/>
  <c r="CY74" i="54"/>
  <c r="CY72" i="54"/>
  <c r="DZ7" i="54"/>
  <c r="DZ71" i="54" s="1"/>
  <c r="BR4" i="54"/>
  <c r="CF7" i="54"/>
  <c r="EC72" i="54"/>
  <c r="EC74" i="54" s="1"/>
  <c r="CC72" i="54"/>
  <c r="DB72" i="54"/>
  <c r="J15" i="53" a="1"/>
  <c r="J15" i="53" s="1"/>
  <c r="B15" i="53" a="1"/>
  <c r="B15" i="53" s="1"/>
  <c r="U74" i="54"/>
  <c r="U72" i="54"/>
  <c r="AK7" i="54"/>
  <c r="AK71" i="54" s="1"/>
  <c r="BA7" i="54"/>
  <c r="BA71" i="54" s="1"/>
  <c r="BQ7" i="54"/>
  <c r="BQ71" i="54" s="1"/>
  <c r="CG72" i="54"/>
  <c r="CW7" i="54"/>
  <c r="CW71" i="54" s="1"/>
  <c r="DM74" i="54"/>
  <c r="DM72" i="54"/>
  <c r="BC74" i="54"/>
  <c r="BC72" i="54"/>
  <c r="DC72" i="54"/>
  <c r="I8" i="53"/>
  <c r="I15" i="53" a="1"/>
  <c r="I15" i="53" s="1"/>
  <c r="F74" i="54"/>
  <c r="F72" i="54"/>
  <c r="CX7" i="54"/>
  <c r="CX71" i="54" s="1"/>
  <c r="BD72" i="54"/>
  <c r="DI74" i="54"/>
  <c r="DI72" i="54"/>
  <c r="I9" i="53"/>
  <c r="K72" i="54"/>
  <c r="K74" i="54"/>
  <c r="CH7" i="54"/>
  <c r="CH71" i="54" s="1"/>
  <c r="I10" i="53"/>
  <c r="K15" i="53" a="1"/>
  <c r="K15" i="53" s="1"/>
  <c r="AJ74" i="54"/>
  <c r="AJ72" i="54"/>
  <c r="BJ7" i="54"/>
  <c r="BJ71" i="54" s="1"/>
  <c r="CI72" i="54"/>
  <c r="DO72" i="54"/>
  <c r="W7" i="54"/>
  <c r="W71" i="54" s="1"/>
  <c r="AN72" i="54"/>
  <c r="G7" i="54"/>
  <c r="X7" i="54"/>
  <c r="X71" i="54" s="1"/>
  <c r="H72" i="54"/>
  <c r="AP72" i="54"/>
  <c r="AP74" i="54"/>
  <c r="BG72" i="54"/>
  <c r="BG74" i="54"/>
  <c r="Z7" i="54"/>
  <c r="Z71" i="54" s="1"/>
  <c r="EE6" i="54"/>
  <c r="J7" i="54"/>
  <c r="J71" i="54" s="1"/>
  <c r="B45" i="54"/>
  <c r="B63" i="54"/>
  <c r="AS45" i="54" s="1"/>
  <c r="R95" i="54"/>
  <c r="J15" i="57" a="1"/>
  <c r="J15" i="57" s="1"/>
  <c r="B15" i="57" a="1"/>
  <c r="B15" i="57" s="1"/>
  <c r="H15" i="57" a="1"/>
  <c r="H15" i="57" s="1"/>
  <c r="I8" i="57"/>
  <c r="K15" i="57" a="1"/>
  <c r="K15" i="57" s="1"/>
  <c r="C15" i="57" a="1"/>
  <c r="C15" i="57" s="1"/>
  <c r="E15" i="57" a="1"/>
  <c r="E15" i="57" s="1"/>
  <c r="Z15" i="57" a="1"/>
  <c r="Z15" i="57" s="1"/>
  <c r="H89" i="54" s="1"/>
  <c r="I15" i="57" a="1"/>
  <c r="I15" i="57" s="1"/>
  <c r="F15" i="57" a="1"/>
  <c r="F15" i="57" s="1"/>
  <c r="G15" i="57" a="1"/>
  <c r="G15" i="57" s="1"/>
  <c r="D15" i="57" a="1"/>
  <c r="D15" i="57" s="1"/>
  <c r="I10" i="57"/>
  <c r="I9" i="57"/>
  <c r="Z15" i="58" a="1"/>
  <c r="Z15" i="58" s="1"/>
  <c r="AS59" i="54" s="1"/>
  <c r="D15" i="58" a="1"/>
  <c r="D15" i="58" s="1"/>
  <c r="J15" i="58" a="1"/>
  <c r="J15" i="58" s="1"/>
  <c r="B15" i="58" a="1"/>
  <c r="B15" i="58" s="1"/>
  <c r="I15" i="58" a="1"/>
  <c r="I15" i="58" s="1"/>
  <c r="I10" i="58"/>
  <c r="I9" i="58"/>
  <c r="H15" i="58" a="1"/>
  <c r="H15" i="58" s="1"/>
  <c r="I8" i="58"/>
  <c r="G15" i="58" a="1"/>
  <c r="G15" i="58" s="1"/>
  <c r="F15" i="58" a="1"/>
  <c r="F15" i="58" s="1"/>
  <c r="E15" i="58" a="1"/>
  <c r="E15" i="58" s="1"/>
  <c r="K15" i="58" a="1"/>
  <c r="K15" i="58" s="1"/>
  <c r="C15" i="58" a="1"/>
  <c r="C15" i="58" s="1"/>
  <c r="K53" i="11" l="1"/>
  <c r="K78" i="11" s="1"/>
  <c r="AH53" i="7"/>
  <c r="AH78" i="7" s="1"/>
  <c r="AW71" i="4"/>
  <c r="AI72" i="11"/>
  <c r="AI74" i="11" s="1"/>
  <c r="AX74" i="11"/>
  <c r="DB74" i="16"/>
  <c r="CL74" i="16"/>
  <c r="DC74" i="16"/>
  <c r="BH74" i="16"/>
  <c r="AR6" i="16"/>
  <c r="CM74" i="16"/>
  <c r="X74" i="16"/>
  <c r="EE6" i="16"/>
  <c r="BE6" i="16"/>
  <c r="AX74" i="16"/>
  <c r="BG72" i="16"/>
  <c r="BG74" i="16" s="1"/>
  <c r="AB74" i="16"/>
  <c r="CA72" i="16"/>
  <c r="CA74" i="16" s="1"/>
  <c r="Y72" i="16"/>
  <c r="Y74" i="16"/>
  <c r="CE6" i="16"/>
  <c r="AP72" i="16"/>
  <c r="AP74" i="16" s="1"/>
  <c r="DY7" i="16"/>
  <c r="DY71" i="16" s="1"/>
  <c r="DY72" i="16" s="1"/>
  <c r="AK72" i="4"/>
  <c r="AK74" i="4" s="1"/>
  <c r="AX71" i="4"/>
  <c r="BK71" i="4" s="1"/>
  <c r="X72" i="4"/>
  <c r="X74" i="4" s="1"/>
  <c r="BL74" i="49"/>
  <c r="P72" i="34"/>
  <c r="W4" i="29"/>
  <c r="AJ4" i="29" s="1"/>
  <c r="AW4" i="29" s="1"/>
  <c r="BJ4" i="29" s="1"/>
  <c r="BW4" i="29" s="1"/>
  <c r="CJ4" i="29" s="1"/>
  <c r="CW4" i="29" s="1"/>
  <c r="DJ4" i="29" s="1"/>
  <c r="DW4" i="29" s="1"/>
  <c r="K4" i="29"/>
  <c r="S76" i="19"/>
  <c r="S36" i="19"/>
  <c r="BS2" i="16"/>
  <c r="BT3" i="16"/>
  <c r="Z4" i="54"/>
  <c r="AM4" i="54" s="1"/>
  <c r="AZ4" i="54" s="1"/>
  <c r="BM4" i="54" s="1"/>
  <c r="BZ4" i="54" s="1"/>
  <c r="CM4" i="54" s="1"/>
  <c r="CZ4" i="54" s="1"/>
  <c r="DM4" i="54" s="1"/>
  <c r="DZ4" i="54" s="1"/>
  <c r="N4" i="54"/>
  <c r="BK72" i="49"/>
  <c r="BK74" i="49"/>
  <c r="CN72" i="44"/>
  <c r="CN74" i="44" s="1"/>
  <c r="CQ72" i="11"/>
  <c r="DD7" i="19"/>
  <c r="DD71" i="19" s="1"/>
  <c r="DE6" i="19"/>
  <c r="G7" i="19"/>
  <c r="R6" i="19"/>
  <c r="DB74" i="19"/>
  <c r="AJ72" i="16"/>
  <c r="CX72" i="54"/>
  <c r="DU72" i="54"/>
  <c r="DU74" i="54" s="1"/>
  <c r="DP72" i="44"/>
  <c r="DY74" i="34"/>
  <c r="CF71" i="34"/>
  <c r="CR7" i="34"/>
  <c r="CD72" i="29"/>
  <c r="CD74" i="29"/>
  <c r="F41" i="19"/>
  <c r="AW72" i="19"/>
  <c r="AU4" i="16"/>
  <c r="AH2" i="16"/>
  <c r="BA72" i="16"/>
  <c r="DP7" i="16"/>
  <c r="DP71" i="16" s="1"/>
  <c r="H77" i="11"/>
  <c r="AV74" i="29"/>
  <c r="AV72" i="29"/>
  <c r="S34" i="16"/>
  <c r="J72" i="54"/>
  <c r="J74" i="54" s="1"/>
  <c r="BV74" i="54"/>
  <c r="AU71" i="49"/>
  <c r="BE7" i="49"/>
  <c r="I89" i="34"/>
  <c r="I50" i="34"/>
  <c r="I24" i="34"/>
  <c r="I17" i="34"/>
  <c r="I11" i="34"/>
  <c r="I45" i="34"/>
  <c r="I32" i="34"/>
  <c r="I23" i="34"/>
  <c r="I16" i="34"/>
  <c r="I59" i="34"/>
  <c r="I58" i="34"/>
  <c r="I28" i="34"/>
  <c r="I19" i="34"/>
  <c r="I38" i="34"/>
  <c r="I90" i="34"/>
  <c r="I49" i="34"/>
  <c r="I53" i="34" s="1"/>
  <c r="I78" i="34" s="1"/>
  <c r="I13" i="34"/>
  <c r="I39" i="34"/>
  <c r="I30" i="34"/>
  <c r="I27" i="34"/>
  <c r="I26" i="34"/>
  <c r="I33" i="34"/>
  <c r="I51" i="34"/>
  <c r="I31" i="34"/>
  <c r="I9" i="34"/>
  <c r="I21" i="34"/>
  <c r="I22" i="34"/>
  <c r="I10" i="34"/>
  <c r="I14" i="34"/>
  <c r="I12" i="34"/>
  <c r="I29" i="34"/>
  <c r="I25" i="34"/>
  <c r="I15" i="34"/>
  <c r="I43" i="34"/>
  <c r="I18" i="34"/>
  <c r="I44" i="34"/>
  <c r="I20" i="34"/>
  <c r="DP72" i="24"/>
  <c r="DP74" i="24" s="1"/>
  <c r="BU7" i="19"/>
  <c r="BU71" i="19" s="1"/>
  <c r="CE6" i="19"/>
  <c r="T2" i="19"/>
  <c r="U3" i="19"/>
  <c r="BD74" i="54"/>
  <c r="DH72" i="54"/>
  <c r="BY74" i="34"/>
  <c r="DE71" i="54"/>
  <c r="CS72" i="54"/>
  <c r="CS74" i="54"/>
  <c r="DD72" i="54"/>
  <c r="DD74" i="54"/>
  <c r="CD72" i="54"/>
  <c r="CD74" i="54"/>
  <c r="AX72" i="49"/>
  <c r="AX74" i="49" s="1"/>
  <c r="DW72" i="34"/>
  <c r="DW74" i="34"/>
  <c r="C15" i="26" a="1"/>
  <c r="F15" i="26" a="1"/>
  <c r="Z15" i="26" a="1"/>
  <c r="J15" i="26" a="1"/>
  <c r="B15" i="26" a="1"/>
  <c r="I8" i="26"/>
  <c r="D15" i="26" a="1"/>
  <c r="BU72" i="24"/>
  <c r="J4" i="16"/>
  <c r="V4" i="16"/>
  <c r="AI4" i="16" s="1"/>
  <c r="AV4" i="16" s="1"/>
  <c r="BD74" i="16"/>
  <c r="F191" i="14"/>
  <c r="F175" i="14"/>
  <c r="F159" i="14"/>
  <c r="F143" i="14"/>
  <c r="F127" i="14"/>
  <c r="F111" i="14"/>
  <c r="F95" i="14"/>
  <c r="F79" i="14"/>
  <c r="F63" i="14"/>
  <c r="F47" i="14"/>
  <c r="F31" i="14"/>
  <c r="F190" i="14"/>
  <c r="F174" i="14"/>
  <c r="F158" i="14"/>
  <c r="F142" i="14"/>
  <c r="F126" i="14"/>
  <c r="F110" i="14"/>
  <c r="F94" i="14"/>
  <c r="F78" i="14"/>
  <c r="F62" i="14"/>
  <c r="F46" i="14"/>
  <c r="F30" i="14"/>
  <c r="F15" i="14"/>
  <c r="F189" i="14"/>
  <c r="F173" i="14"/>
  <c r="F157" i="14"/>
  <c r="F141" i="14"/>
  <c r="F125" i="14"/>
  <c r="F109" i="14"/>
  <c r="F93" i="14"/>
  <c r="F77" i="14"/>
  <c r="F61" i="14"/>
  <c r="F45" i="14"/>
  <c r="F29" i="14"/>
  <c r="F188" i="14"/>
  <c r="F172" i="14"/>
  <c r="F156" i="14"/>
  <c r="F140" i="14"/>
  <c r="F124" i="14"/>
  <c r="F108" i="14"/>
  <c r="F92" i="14"/>
  <c r="F76" i="14"/>
  <c r="F60" i="14"/>
  <c r="F44" i="14"/>
  <c r="F28" i="14"/>
  <c r="F187" i="14"/>
  <c r="F171" i="14"/>
  <c r="F155" i="14"/>
  <c r="F139" i="14"/>
  <c r="F123" i="14"/>
  <c r="F107" i="14"/>
  <c r="F91" i="14"/>
  <c r="F75" i="14"/>
  <c r="F59" i="14"/>
  <c r="F43" i="14"/>
  <c r="F27" i="14"/>
  <c r="F186" i="14"/>
  <c r="F170" i="14"/>
  <c r="F154" i="14"/>
  <c r="F138" i="14"/>
  <c r="F122" i="14"/>
  <c r="F106" i="14"/>
  <c r="F90" i="14"/>
  <c r="F74" i="14"/>
  <c r="F58" i="14"/>
  <c r="F42" i="14"/>
  <c r="F26" i="14"/>
  <c r="F185" i="14"/>
  <c r="F169" i="14"/>
  <c r="F153" i="14"/>
  <c r="F137" i="14"/>
  <c r="F121" i="14"/>
  <c r="F105" i="14"/>
  <c r="F89" i="14"/>
  <c r="F73" i="14"/>
  <c r="F57" i="14"/>
  <c r="F41" i="14"/>
  <c r="F25" i="14"/>
  <c r="F181" i="14"/>
  <c r="F165" i="14"/>
  <c r="F149" i="14"/>
  <c r="F133" i="14"/>
  <c r="F117" i="14"/>
  <c r="F101" i="14"/>
  <c r="F85" i="14"/>
  <c r="F69" i="14"/>
  <c r="F53" i="14"/>
  <c r="F37" i="14"/>
  <c r="F21" i="14"/>
  <c r="F179" i="14"/>
  <c r="F147" i="14"/>
  <c r="F115" i="14"/>
  <c r="F83" i="14"/>
  <c r="F51" i="14"/>
  <c r="F19" i="14"/>
  <c r="F178" i="14"/>
  <c r="F146" i="14"/>
  <c r="F114" i="14"/>
  <c r="F82" i="14"/>
  <c r="F50" i="14"/>
  <c r="F18" i="14"/>
  <c r="F177" i="14"/>
  <c r="F145" i="14"/>
  <c r="F113" i="14"/>
  <c r="F81" i="14"/>
  <c r="F49" i="14"/>
  <c r="F17" i="14"/>
  <c r="F176" i="14"/>
  <c r="F144" i="14"/>
  <c r="F112" i="14"/>
  <c r="F80" i="14"/>
  <c r="F48" i="14"/>
  <c r="F16" i="14"/>
  <c r="F168" i="14"/>
  <c r="F136" i="14"/>
  <c r="F104" i="14"/>
  <c r="F72" i="14"/>
  <c r="F40" i="14"/>
  <c r="F166" i="14"/>
  <c r="F134" i="14"/>
  <c r="F102" i="14"/>
  <c r="F70" i="14"/>
  <c r="F38" i="14"/>
  <c r="F164" i="14"/>
  <c r="F132" i="14"/>
  <c r="F100" i="14"/>
  <c r="F68" i="14"/>
  <c r="F36" i="14"/>
  <c r="F192" i="14"/>
  <c r="F160" i="14"/>
  <c r="F128" i="14"/>
  <c r="F96" i="14"/>
  <c r="F64" i="14"/>
  <c r="F32" i="14"/>
  <c r="F131" i="14"/>
  <c r="F67" i="14"/>
  <c r="F194" i="14"/>
  <c r="F130" i="14"/>
  <c r="F66" i="14"/>
  <c r="F193" i="14"/>
  <c r="F129" i="14"/>
  <c r="F65" i="14"/>
  <c r="F184" i="14"/>
  <c r="F120" i="14"/>
  <c r="F56" i="14"/>
  <c r="F183" i="14"/>
  <c r="F119" i="14"/>
  <c r="F55" i="14"/>
  <c r="F182" i="14"/>
  <c r="F118" i="14"/>
  <c r="F54" i="14"/>
  <c r="F180" i="14"/>
  <c r="F116" i="14"/>
  <c r="F52" i="14"/>
  <c r="F167" i="14"/>
  <c r="F103" i="14"/>
  <c r="F39" i="14"/>
  <c r="F161" i="14"/>
  <c r="F97" i="14"/>
  <c r="F33" i="14"/>
  <c r="F151" i="14"/>
  <c r="F20" i="14"/>
  <c r="F150" i="14"/>
  <c r="F148" i="14"/>
  <c r="F135" i="14"/>
  <c r="F99" i="14"/>
  <c r="F71" i="14"/>
  <c r="F35" i="14"/>
  <c r="F84" i="14"/>
  <c r="F34" i="14"/>
  <c r="F24" i="14"/>
  <c r="F23" i="14"/>
  <c r="F22" i="14"/>
  <c r="F162" i="14"/>
  <c r="F152" i="14"/>
  <c r="F98" i="14"/>
  <c r="F163" i="14"/>
  <c r="F88" i="14"/>
  <c r="F87" i="14"/>
  <c r="F86" i="14"/>
  <c r="EA72" i="44"/>
  <c r="N7" i="29"/>
  <c r="N71" i="29" s="1"/>
  <c r="R6" i="29"/>
  <c r="F53" i="19"/>
  <c r="F78" i="19" s="1"/>
  <c r="F36" i="49"/>
  <c r="F76" i="49"/>
  <c r="DA74" i="54"/>
  <c r="DZ72" i="49"/>
  <c r="V71" i="44"/>
  <c r="AE7" i="44"/>
  <c r="CI74" i="54"/>
  <c r="G53" i="54"/>
  <c r="G78" i="54" s="1"/>
  <c r="CN72" i="54"/>
  <c r="AV3" i="54"/>
  <c r="AU2" i="54"/>
  <c r="G74" i="49"/>
  <c r="AS34" i="54"/>
  <c r="DO7" i="39"/>
  <c r="DO71" i="39" s="1"/>
  <c r="DR6" i="39"/>
  <c r="AG7" i="34"/>
  <c r="AR6" i="34"/>
  <c r="CJ72" i="44"/>
  <c r="DV72" i="34"/>
  <c r="O72" i="29"/>
  <c r="O74" i="29" s="1"/>
  <c r="DT72" i="34"/>
  <c r="W71" i="34"/>
  <c r="S34" i="24"/>
  <c r="CE7" i="24"/>
  <c r="AM74" i="24"/>
  <c r="DN74" i="16"/>
  <c r="N72" i="7"/>
  <c r="N74" i="7" s="1"/>
  <c r="CA71" i="49"/>
  <c r="CE7" i="49"/>
  <c r="DC74" i="54"/>
  <c r="H74" i="54"/>
  <c r="BE71" i="54"/>
  <c r="AS72" i="54"/>
  <c r="BP74" i="44"/>
  <c r="BP72" i="44"/>
  <c r="AQ74" i="44"/>
  <c r="G34" i="34"/>
  <c r="O74" i="34"/>
  <c r="O72" i="34"/>
  <c r="DO74" i="34"/>
  <c r="DB72" i="34"/>
  <c r="H71" i="29"/>
  <c r="K72" i="24"/>
  <c r="AG74" i="7"/>
  <c r="C180" i="56"/>
  <c r="C164" i="56"/>
  <c r="C148" i="56"/>
  <c r="C132" i="56"/>
  <c r="C116" i="56"/>
  <c r="C100" i="56"/>
  <c r="C84" i="56"/>
  <c r="C183" i="56"/>
  <c r="C166" i="56"/>
  <c r="C149" i="56"/>
  <c r="C131" i="56"/>
  <c r="C114" i="56"/>
  <c r="C182" i="56"/>
  <c r="C165" i="56"/>
  <c r="C147" i="56"/>
  <c r="C130" i="56"/>
  <c r="C113" i="56"/>
  <c r="C96" i="56"/>
  <c r="C79" i="56"/>
  <c r="C63" i="56"/>
  <c r="C47" i="56"/>
  <c r="C31" i="56"/>
  <c r="C181" i="56"/>
  <c r="C163" i="56"/>
  <c r="C146" i="56"/>
  <c r="C129" i="56"/>
  <c r="C112" i="56"/>
  <c r="C95" i="56"/>
  <c r="C78" i="56"/>
  <c r="C184" i="56"/>
  <c r="C160" i="56"/>
  <c r="C140" i="56"/>
  <c r="C120" i="56"/>
  <c r="C99" i="56"/>
  <c r="C80" i="56"/>
  <c r="C61" i="56"/>
  <c r="C44" i="56"/>
  <c r="C27" i="56"/>
  <c r="C179" i="56"/>
  <c r="C159" i="56"/>
  <c r="C139" i="56"/>
  <c r="C119" i="56"/>
  <c r="C98" i="56"/>
  <c r="C77" i="56"/>
  <c r="C60" i="56"/>
  <c r="C43" i="56"/>
  <c r="C26" i="56"/>
  <c r="C178" i="56"/>
  <c r="C158" i="56"/>
  <c r="C138" i="56"/>
  <c r="C118" i="56"/>
  <c r="C190" i="56"/>
  <c r="C170" i="56"/>
  <c r="C150" i="56"/>
  <c r="C126" i="56"/>
  <c r="C106" i="56"/>
  <c r="C87" i="56"/>
  <c r="C68" i="56"/>
  <c r="C51" i="56"/>
  <c r="C34" i="56"/>
  <c r="C17" i="56"/>
  <c r="C191" i="56"/>
  <c r="C162" i="56"/>
  <c r="C135" i="56"/>
  <c r="C107" i="56"/>
  <c r="C83" i="56"/>
  <c r="C59" i="56"/>
  <c r="C39" i="56"/>
  <c r="C19" i="56"/>
  <c r="C189" i="56"/>
  <c r="C161" i="56"/>
  <c r="C134" i="56"/>
  <c r="C105" i="56"/>
  <c r="C82" i="56"/>
  <c r="C58" i="56"/>
  <c r="C38" i="56"/>
  <c r="C18" i="56"/>
  <c r="C188" i="56"/>
  <c r="C157" i="56"/>
  <c r="C133" i="56"/>
  <c r="C104" i="56"/>
  <c r="C81" i="56"/>
  <c r="C57" i="56"/>
  <c r="C37" i="56"/>
  <c r="C16" i="56"/>
  <c r="C187" i="56"/>
  <c r="C156" i="56"/>
  <c r="C128" i="56"/>
  <c r="C103" i="56"/>
  <c r="C76" i="56"/>
  <c r="C56" i="56"/>
  <c r="C36" i="56"/>
  <c r="C15" i="56"/>
  <c r="C173" i="56"/>
  <c r="C137" i="56"/>
  <c r="C97" i="56"/>
  <c r="C69" i="56"/>
  <c r="C41" i="56"/>
  <c r="C172" i="56"/>
  <c r="C136" i="56"/>
  <c r="C94" i="56"/>
  <c r="C67" i="56"/>
  <c r="C40" i="56"/>
  <c r="C171" i="56"/>
  <c r="C127" i="56"/>
  <c r="C93" i="56"/>
  <c r="C66" i="56"/>
  <c r="C35" i="56"/>
  <c r="C169" i="56"/>
  <c r="C125" i="56"/>
  <c r="C92" i="56"/>
  <c r="C65" i="56"/>
  <c r="C33" i="56"/>
  <c r="C168" i="56"/>
  <c r="C124" i="56"/>
  <c r="C91" i="56"/>
  <c r="C64" i="56"/>
  <c r="C32" i="56"/>
  <c r="C155" i="56"/>
  <c r="C122" i="56"/>
  <c r="C89" i="56"/>
  <c r="C55" i="56"/>
  <c r="C29" i="56"/>
  <c r="C185" i="56"/>
  <c r="C121" i="56"/>
  <c r="C72" i="56"/>
  <c r="C24" i="56"/>
  <c r="C177" i="56"/>
  <c r="C117" i="56"/>
  <c r="C71" i="56"/>
  <c r="C23" i="56"/>
  <c r="C176" i="56"/>
  <c r="C115" i="56"/>
  <c r="C70" i="56"/>
  <c r="C22" i="56"/>
  <c r="C175" i="56"/>
  <c r="C111" i="56"/>
  <c r="C62" i="56"/>
  <c r="C21" i="56"/>
  <c r="C174" i="56"/>
  <c r="C110" i="56"/>
  <c r="C54" i="56"/>
  <c r="C20" i="56"/>
  <c r="C144" i="56"/>
  <c r="C53" i="56"/>
  <c r="C143" i="56"/>
  <c r="C52" i="56"/>
  <c r="C142" i="56"/>
  <c r="C50" i="56"/>
  <c r="C141" i="56"/>
  <c r="C49" i="56"/>
  <c r="C123" i="56"/>
  <c r="C48" i="56"/>
  <c r="C152" i="56"/>
  <c r="C42" i="56"/>
  <c r="C151" i="56"/>
  <c r="C30" i="56"/>
  <c r="C145" i="56"/>
  <c r="C28" i="56"/>
  <c r="C109" i="56"/>
  <c r="C25" i="56"/>
  <c r="C108" i="56"/>
  <c r="C102" i="56"/>
  <c r="C101" i="56"/>
  <c r="C90" i="56"/>
  <c r="C88" i="56"/>
  <c r="C167" i="56"/>
  <c r="C154" i="56"/>
  <c r="C153" i="56"/>
  <c r="C86" i="56"/>
  <c r="C85" i="56"/>
  <c r="C75" i="56"/>
  <c r="C186" i="56"/>
  <c r="C74" i="56"/>
  <c r="C73" i="56"/>
  <c r="C46" i="56"/>
  <c r="C45" i="56"/>
  <c r="C194" i="56"/>
  <c r="C193" i="56"/>
  <c r="C192" i="56"/>
  <c r="AP74" i="39"/>
  <c r="DZ74" i="34"/>
  <c r="BN72" i="29"/>
  <c r="BN74" i="29"/>
  <c r="G74" i="29"/>
  <c r="T41" i="24"/>
  <c r="T77" i="24" s="1"/>
  <c r="BF3" i="54"/>
  <c r="CE4" i="54"/>
  <c r="BS74" i="54"/>
  <c r="BS72" i="54"/>
  <c r="CE71" i="54"/>
  <c r="DL72" i="49"/>
  <c r="DL74" i="49" s="1"/>
  <c r="BR7" i="49"/>
  <c r="DS74" i="49"/>
  <c r="DY74" i="44"/>
  <c r="BH74" i="39"/>
  <c r="DJ74" i="39"/>
  <c r="AD74" i="34"/>
  <c r="AD72" i="34"/>
  <c r="F53" i="24"/>
  <c r="F78" i="24" s="1"/>
  <c r="AA74" i="19"/>
  <c r="CS71" i="19"/>
  <c r="DO74" i="49"/>
  <c r="AI72" i="24"/>
  <c r="AI74" i="24" s="1"/>
  <c r="EC72" i="39"/>
  <c r="CC74" i="54"/>
  <c r="CB74" i="54"/>
  <c r="CO74" i="29"/>
  <c r="X72" i="39"/>
  <c r="X74" i="39"/>
  <c r="AQ72" i="34"/>
  <c r="F34" i="11"/>
  <c r="CV72" i="49"/>
  <c r="CV74" i="49"/>
  <c r="BF72" i="49"/>
  <c r="BR71" i="49"/>
  <c r="H7" i="49"/>
  <c r="R6" i="49"/>
  <c r="DU74" i="49"/>
  <c r="BF74" i="39"/>
  <c r="CI74" i="34"/>
  <c r="CI72" i="34"/>
  <c r="DH7" i="24"/>
  <c r="DR6" i="24"/>
  <c r="AZ74" i="19"/>
  <c r="AZ72" i="16"/>
  <c r="AZ74" i="16" s="1"/>
  <c r="CZ7" i="11"/>
  <c r="CZ71" i="11" s="1"/>
  <c r="BJ72" i="54"/>
  <c r="CF71" i="44"/>
  <c r="CR7" i="44"/>
  <c r="I72" i="29"/>
  <c r="I74" i="29" s="1"/>
  <c r="CR4" i="24"/>
  <c r="BS3" i="24"/>
  <c r="CB72" i="19"/>
  <c r="CB74" i="19"/>
  <c r="CD72" i="49"/>
  <c r="CD74" i="49" s="1"/>
  <c r="BQ74" i="34"/>
  <c r="EB74" i="44"/>
  <c r="AY7" i="11"/>
  <c r="AY71" i="11" s="1"/>
  <c r="BE6" i="11"/>
  <c r="DZ72" i="54"/>
  <c r="F46" i="54"/>
  <c r="F53" i="54"/>
  <c r="F78" i="54" s="1"/>
  <c r="BP74" i="54"/>
  <c r="DT71" i="54"/>
  <c r="EE7" i="54"/>
  <c r="AW72" i="49"/>
  <c r="AW74" i="49" s="1"/>
  <c r="F46" i="44"/>
  <c r="BG76" i="44"/>
  <c r="BG36" i="44"/>
  <c r="BG55" i="44" s="1"/>
  <c r="J193" i="41"/>
  <c r="J177" i="41"/>
  <c r="J161" i="41"/>
  <c r="J145" i="41"/>
  <c r="J129" i="41"/>
  <c r="J113" i="41"/>
  <c r="J97" i="41"/>
  <c r="J81" i="41"/>
  <c r="J65" i="41"/>
  <c r="J49" i="41"/>
  <c r="J33" i="41"/>
  <c r="J17" i="41"/>
  <c r="J192" i="41"/>
  <c r="J176" i="41"/>
  <c r="J160" i="41"/>
  <c r="J144" i="41"/>
  <c r="J128" i="41"/>
  <c r="J112" i="41"/>
  <c r="J96" i="41"/>
  <c r="J80" i="41"/>
  <c r="J64" i="41"/>
  <c r="J48" i="41"/>
  <c r="J32" i="41"/>
  <c r="J16" i="41"/>
  <c r="J191" i="41"/>
  <c r="J175" i="41"/>
  <c r="J159" i="41"/>
  <c r="J143" i="41"/>
  <c r="J127" i="41"/>
  <c r="J111" i="41"/>
  <c r="J95" i="41"/>
  <c r="J79" i="41"/>
  <c r="J63" i="41"/>
  <c r="J47" i="41"/>
  <c r="J31" i="41"/>
  <c r="J189" i="41"/>
  <c r="J173" i="41"/>
  <c r="J157" i="41"/>
  <c r="J141" i="41"/>
  <c r="J125" i="41"/>
  <c r="J109" i="41"/>
  <c r="J93" i="41"/>
  <c r="J77" i="41"/>
  <c r="J61" i="41"/>
  <c r="J45" i="41"/>
  <c r="J29" i="41"/>
  <c r="J184" i="41"/>
  <c r="J164" i="41"/>
  <c r="J140" i="41"/>
  <c r="J120" i="41"/>
  <c r="J100" i="41"/>
  <c r="J76" i="41"/>
  <c r="J56" i="41"/>
  <c r="J36" i="41"/>
  <c r="J183" i="41"/>
  <c r="J163" i="41"/>
  <c r="J139" i="41"/>
  <c r="J119" i="41"/>
  <c r="J99" i="41"/>
  <c r="J75" i="41"/>
  <c r="J55" i="41"/>
  <c r="J35" i="41"/>
  <c r="J182" i="41"/>
  <c r="J162" i="41"/>
  <c r="J138" i="41"/>
  <c r="J118" i="41"/>
  <c r="J98" i="41"/>
  <c r="J74" i="41"/>
  <c r="J54" i="41"/>
  <c r="J34" i="41"/>
  <c r="J181" i="41"/>
  <c r="J158" i="41"/>
  <c r="J137" i="41"/>
  <c r="J117" i="41"/>
  <c r="J94" i="41"/>
  <c r="J73" i="41"/>
  <c r="J53" i="41"/>
  <c r="J30" i="41"/>
  <c r="J180" i="41"/>
  <c r="J156" i="41"/>
  <c r="J136" i="41"/>
  <c r="J116" i="41"/>
  <c r="J92" i="41"/>
  <c r="J72" i="41"/>
  <c r="J52" i="41"/>
  <c r="J28" i="41"/>
  <c r="J179" i="41"/>
  <c r="J155" i="41"/>
  <c r="J135" i="41"/>
  <c r="J115" i="41"/>
  <c r="J91" i="41"/>
  <c r="J71" i="41"/>
  <c r="J51" i="41"/>
  <c r="J27" i="41"/>
  <c r="J194" i="41"/>
  <c r="J170" i="41"/>
  <c r="J150" i="41"/>
  <c r="J130" i="41"/>
  <c r="J106" i="41"/>
  <c r="J86" i="41"/>
  <c r="J66" i="41"/>
  <c r="J42" i="41"/>
  <c r="J22" i="41"/>
  <c r="J166" i="41"/>
  <c r="J124" i="41"/>
  <c r="J87" i="41"/>
  <c r="J46" i="41"/>
  <c r="J15" i="41"/>
  <c r="J165" i="41"/>
  <c r="J123" i="41"/>
  <c r="J85" i="41"/>
  <c r="J44" i="41"/>
  <c r="J154" i="41"/>
  <c r="J122" i="41"/>
  <c r="J84" i="41"/>
  <c r="J43" i="41"/>
  <c r="J153" i="41"/>
  <c r="J121" i="41"/>
  <c r="J83" i="41"/>
  <c r="J41" i="41"/>
  <c r="J188" i="41"/>
  <c r="J151" i="41"/>
  <c r="J110" i="41"/>
  <c r="J78" i="41"/>
  <c r="J39" i="41"/>
  <c r="J174" i="41"/>
  <c r="J142" i="41"/>
  <c r="J103" i="41"/>
  <c r="J62" i="41"/>
  <c r="J24" i="41"/>
  <c r="J172" i="41"/>
  <c r="J134" i="41"/>
  <c r="J102" i="41"/>
  <c r="J60" i="41"/>
  <c r="J23" i="41"/>
  <c r="J186" i="41"/>
  <c r="J114" i="41"/>
  <c r="J57" i="41"/>
  <c r="J185" i="41"/>
  <c r="J108" i="41"/>
  <c r="J50" i="41"/>
  <c r="J178" i="41"/>
  <c r="J107" i="41"/>
  <c r="J40" i="41"/>
  <c r="J171" i="41"/>
  <c r="J105" i="41"/>
  <c r="J38" i="41"/>
  <c r="J168" i="41"/>
  <c r="J101" i="41"/>
  <c r="J26" i="41"/>
  <c r="J147" i="41"/>
  <c r="J70" i="41"/>
  <c r="J18" i="41"/>
  <c r="J88" i="41"/>
  <c r="J190" i="41"/>
  <c r="J82" i="41"/>
  <c r="J187" i="41"/>
  <c r="J69" i="41"/>
  <c r="J169" i="41"/>
  <c r="J68" i="41"/>
  <c r="J167" i="41"/>
  <c r="J67" i="41"/>
  <c r="J149" i="41"/>
  <c r="J58" i="41"/>
  <c r="J132" i="41"/>
  <c r="J20" i="41"/>
  <c r="J131" i="41"/>
  <c r="J19" i="41"/>
  <c r="J90" i="41"/>
  <c r="J89" i="41"/>
  <c r="J59" i="41"/>
  <c r="J37" i="41"/>
  <c r="J25" i="41"/>
  <c r="J152" i="41"/>
  <c r="J148" i="41"/>
  <c r="J146" i="41"/>
  <c r="J104" i="41"/>
  <c r="J133" i="41"/>
  <c r="J126" i="41"/>
  <c r="J21" i="41"/>
  <c r="T74" i="39"/>
  <c r="AI74" i="34"/>
  <c r="CP7" i="24"/>
  <c r="CP71" i="24" s="1"/>
  <c r="CE4" i="19"/>
  <c r="BF3" i="19"/>
  <c r="DU72" i="11"/>
  <c r="DH74" i="11"/>
  <c r="DB74" i="54"/>
  <c r="CX7" i="39"/>
  <c r="DE6" i="39"/>
  <c r="S74" i="39"/>
  <c r="CP72" i="54"/>
  <c r="CP74" i="54"/>
  <c r="CO7" i="24"/>
  <c r="CO71" i="24" s="1"/>
  <c r="CR6" i="24"/>
  <c r="AA7" i="24"/>
  <c r="AA71" i="24" s="1"/>
  <c r="BL72" i="19"/>
  <c r="BL74" i="19"/>
  <c r="AN74" i="54"/>
  <c r="CW72" i="54"/>
  <c r="CQ74" i="54"/>
  <c r="CQ72" i="54"/>
  <c r="DJ74" i="54"/>
  <c r="DJ72" i="54"/>
  <c r="CO74" i="49"/>
  <c r="F53" i="44"/>
  <c r="F78" i="44" s="1"/>
  <c r="BD72" i="44"/>
  <c r="BD74" i="44"/>
  <c r="CJ74" i="39"/>
  <c r="CJ72" i="39"/>
  <c r="H34" i="44"/>
  <c r="K74" i="29"/>
  <c r="F71" i="24"/>
  <c r="W72" i="54"/>
  <c r="BK74" i="54"/>
  <c r="CK72" i="54"/>
  <c r="CK74" i="54"/>
  <c r="DP74" i="49"/>
  <c r="DF71" i="44"/>
  <c r="DR7" i="44"/>
  <c r="D191" i="41"/>
  <c r="D175" i="41"/>
  <c r="D159" i="41"/>
  <c r="D143" i="41"/>
  <c r="D127" i="41"/>
  <c r="D111" i="41"/>
  <c r="D95" i="41"/>
  <c r="D79" i="41"/>
  <c r="D63" i="41"/>
  <c r="D47" i="41"/>
  <c r="D31" i="41"/>
  <c r="D190" i="41"/>
  <c r="D174" i="41"/>
  <c r="D158" i="41"/>
  <c r="D142" i="41"/>
  <c r="D126" i="41"/>
  <c r="D110" i="41"/>
  <c r="D94" i="41"/>
  <c r="D78" i="41"/>
  <c r="D62" i="41"/>
  <c r="D46" i="41"/>
  <c r="D30" i="41"/>
  <c r="D15" i="41"/>
  <c r="I15" i="41" s="1" a="1"/>
  <c r="D189" i="41"/>
  <c r="D171" i="41"/>
  <c r="D153" i="41"/>
  <c r="D135" i="41"/>
  <c r="D117" i="41"/>
  <c r="D99" i="41"/>
  <c r="D81" i="41"/>
  <c r="D61" i="41"/>
  <c r="D43" i="41"/>
  <c r="D25" i="41"/>
  <c r="D188" i="41"/>
  <c r="D170" i="41"/>
  <c r="D152" i="41"/>
  <c r="D134" i="41"/>
  <c r="D116" i="41"/>
  <c r="D98" i="41"/>
  <c r="D80" i="41"/>
  <c r="D60" i="41"/>
  <c r="D42" i="41"/>
  <c r="D24" i="41"/>
  <c r="D187" i="41"/>
  <c r="D169" i="41"/>
  <c r="D151" i="41"/>
  <c r="D133" i="41"/>
  <c r="D115" i="41"/>
  <c r="D97" i="41"/>
  <c r="D77" i="41"/>
  <c r="D59" i="41"/>
  <c r="D41" i="41"/>
  <c r="D23" i="41"/>
  <c r="D186" i="41"/>
  <c r="D168" i="41"/>
  <c r="D150" i="41"/>
  <c r="D132" i="41"/>
  <c r="D114" i="41"/>
  <c r="D96" i="41"/>
  <c r="D76" i="41"/>
  <c r="D58" i="41"/>
  <c r="D40" i="41"/>
  <c r="D22" i="41"/>
  <c r="D185" i="41"/>
  <c r="D167" i="41"/>
  <c r="D149" i="41"/>
  <c r="D131" i="41"/>
  <c r="D113" i="41"/>
  <c r="D93" i="41"/>
  <c r="D75" i="41"/>
  <c r="D57" i="41"/>
  <c r="D39" i="41"/>
  <c r="D21" i="41"/>
  <c r="D184" i="41"/>
  <c r="D166" i="41"/>
  <c r="D148" i="41"/>
  <c r="D130" i="41"/>
  <c r="D112" i="41"/>
  <c r="D92" i="41"/>
  <c r="D74" i="41"/>
  <c r="D56" i="41"/>
  <c r="D38" i="41"/>
  <c r="D20" i="41"/>
  <c r="D179" i="41"/>
  <c r="D161" i="41"/>
  <c r="D141" i="41"/>
  <c r="D123" i="41"/>
  <c r="D105" i="41"/>
  <c r="D87" i="41"/>
  <c r="D69" i="41"/>
  <c r="D51" i="41"/>
  <c r="D33" i="41"/>
  <c r="D180" i="41"/>
  <c r="D146" i="41"/>
  <c r="D118" i="41"/>
  <c r="D84" i="41"/>
  <c r="D50" i="41"/>
  <c r="D17" i="41"/>
  <c r="D178" i="41"/>
  <c r="D145" i="41"/>
  <c r="D109" i="41"/>
  <c r="D83" i="41"/>
  <c r="D49" i="41"/>
  <c r="D16" i="41"/>
  <c r="E15" i="41" s="1" a="1"/>
  <c r="D177" i="41"/>
  <c r="D144" i="41"/>
  <c r="D108" i="41"/>
  <c r="D82" i="41"/>
  <c r="D48" i="41"/>
  <c r="D176" i="41"/>
  <c r="D140" i="41"/>
  <c r="D107" i="41"/>
  <c r="D73" i="41"/>
  <c r="D45" i="41"/>
  <c r="D172" i="41"/>
  <c r="D138" i="41"/>
  <c r="D104" i="41"/>
  <c r="D71" i="41"/>
  <c r="D37" i="41"/>
  <c r="D194" i="41"/>
  <c r="D160" i="41"/>
  <c r="D125" i="41"/>
  <c r="D91" i="41"/>
  <c r="D65" i="41"/>
  <c r="D29" i="41"/>
  <c r="D193" i="41"/>
  <c r="D157" i="41"/>
  <c r="D124" i="41"/>
  <c r="D90" i="41"/>
  <c r="D64" i="41"/>
  <c r="D28" i="41"/>
  <c r="D162" i="41"/>
  <c r="D102" i="41"/>
  <c r="D44" i="41"/>
  <c r="D156" i="41"/>
  <c r="D101" i="41"/>
  <c r="D36" i="41"/>
  <c r="D155" i="41"/>
  <c r="D100" i="41"/>
  <c r="D35" i="41"/>
  <c r="D154" i="41"/>
  <c r="D89" i="41"/>
  <c r="D34" i="41"/>
  <c r="D139" i="41"/>
  <c r="D86" i="41"/>
  <c r="D27" i="41"/>
  <c r="D182" i="41"/>
  <c r="D122" i="41"/>
  <c r="D67" i="41"/>
  <c r="D129" i="41"/>
  <c r="D52" i="41"/>
  <c r="D128" i="41"/>
  <c r="D32" i="41"/>
  <c r="D121" i="41"/>
  <c r="D26" i="41"/>
  <c r="D120" i="41"/>
  <c r="D19" i="41"/>
  <c r="D119" i="41"/>
  <c r="D18" i="41"/>
  <c r="D192" i="41"/>
  <c r="D103" i="41"/>
  <c r="D165" i="41"/>
  <c r="D70" i="41"/>
  <c r="D164" i="41"/>
  <c r="D68" i="41"/>
  <c r="D137" i="41"/>
  <c r="D136" i="41"/>
  <c r="D106" i="41"/>
  <c r="D88" i="41"/>
  <c r="D85" i="41"/>
  <c r="D66" i="41"/>
  <c r="D183" i="41"/>
  <c r="D181" i="41"/>
  <c r="D173" i="41"/>
  <c r="D163" i="41"/>
  <c r="D147" i="41"/>
  <c r="D53" i="41"/>
  <c r="D72" i="41"/>
  <c r="D54" i="41"/>
  <c r="D55" i="41"/>
  <c r="BP72" i="39"/>
  <c r="BP74" i="39" s="1"/>
  <c r="DT74" i="39"/>
  <c r="V71" i="24"/>
  <c r="CF71" i="7"/>
  <c r="DO74" i="7"/>
  <c r="EB71" i="7"/>
  <c r="DO72" i="7"/>
  <c r="Y74" i="7"/>
  <c r="BX74" i="7"/>
  <c r="BX72" i="7"/>
  <c r="W72" i="7"/>
  <c r="DT71" i="11"/>
  <c r="DG72" i="11"/>
  <c r="DG74" i="11" s="1"/>
  <c r="BB7" i="7"/>
  <c r="BB71" i="7" s="1"/>
  <c r="DL7" i="7"/>
  <c r="DL71" i="7" s="1"/>
  <c r="EA72" i="7"/>
  <c r="DN74" i="7"/>
  <c r="BK74" i="7"/>
  <c r="M7" i="16"/>
  <c r="R6" i="16"/>
  <c r="I3" i="16"/>
  <c r="H2" i="16"/>
  <c r="EB72" i="11"/>
  <c r="N72" i="16"/>
  <c r="F53" i="11"/>
  <c r="AD72" i="16"/>
  <c r="AD74" i="16" s="1"/>
  <c r="S72" i="16"/>
  <c r="S74" i="16"/>
  <c r="AG50" i="16"/>
  <c r="AG39" i="16"/>
  <c r="AG23" i="16"/>
  <c r="AG16" i="16"/>
  <c r="AG14" i="16"/>
  <c r="AG49" i="16"/>
  <c r="AG53" i="16" s="1"/>
  <c r="AG78" i="16" s="1"/>
  <c r="AG22" i="16"/>
  <c r="AG13" i="16"/>
  <c r="AG30" i="16"/>
  <c r="AG15" i="16"/>
  <c r="AG21" i="16"/>
  <c r="AG25" i="16"/>
  <c r="AG44" i="16"/>
  <c r="AG43" i="16"/>
  <c r="AG28" i="16"/>
  <c r="AG24" i="16"/>
  <c r="AG29" i="16"/>
  <c r="AG20" i="16"/>
  <c r="AG38" i="16"/>
  <c r="AG26" i="16"/>
  <c r="AG51" i="16"/>
  <c r="AG33" i="16"/>
  <c r="AG32" i="16"/>
  <c r="AG31" i="16"/>
  <c r="AG19" i="16"/>
  <c r="AG12" i="16"/>
  <c r="AG18" i="16"/>
  <c r="AG11" i="16"/>
  <c r="AG9" i="16"/>
  <c r="AG10" i="16"/>
  <c r="AG17" i="16"/>
  <c r="AG27" i="16"/>
  <c r="BM74" i="11"/>
  <c r="BK74" i="11"/>
  <c r="CH74" i="7"/>
  <c r="CH72" i="7"/>
  <c r="DH7" i="4"/>
  <c r="DR7" i="4" s="1"/>
  <c r="CV74" i="7"/>
  <c r="AJ74" i="4"/>
  <c r="EA74" i="7"/>
  <c r="S7" i="4"/>
  <c r="AE6" i="4"/>
  <c r="B194" i="21"/>
  <c r="B178" i="21"/>
  <c r="B162" i="21"/>
  <c r="B146" i="21"/>
  <c r="B130" i="21"/>
  <c r="B114" i="21"/>
  <c r="B98" i="21"/>
  <c r="B82" i="21"/>
  <c r="B66" i="21"/>
  <c r="B50" i="21"/>
  <c r="B34" i="21"/>
  <c r="B18" i="21"/>
  <c r="B191" i="21"/>
  <c r="B175" i="21"/>
  <c r="B159" i="21"/>
  <c r="B143" i="21"/>
  <c r="B127" i="21"/>
  <c r="B111" i="21"/>
  <c r="B95" i="21"/>
  <c r="B79" i="21"/>
  <c r="B63" i="21"/>
  <c r="B47" i="21"/>
  <c r="B31" i="21"/>
  <c r="B190" i="21"/>
  <c r="B174" i="21"/>
  <c r="B158" i="21"/>
  <c r="B142" i="21"/>
  <c r="B126" i="21"/>
  <c r="B110" i="21"/>
  <c r="B94" i="21"/>
  <c r="B78" i="21"/>
  <c r="B62" i="21"/>
  <c r="B46" i="21"/>
  <c r="B30" i="21"/>
  <c r="B15" i="21"/>
  <c r="B180" i="21"/>
  <c r="B160" i="21"/>
  <c r="B139" i="21"/>
  <c r="B120" i="21"/>
  <c r="B101" i="21"/>
  <c r="B81" i="21"/>
  <c r="B60" i="21"/>
  <c r="B41" i="21"/>
  <c r="B22" i="21"/>
  <c r="B179" i="21"/>
  <c r="B157" i="21"/>
  <c r="B138" i="21"/>
  <c r="B119" i="21"/>
  <c r="B100" i="21"/>
  <c r="B80" i="21"/>
  <c r="B59" i="21"/>
  <c r="B40" i="21"/>
  <c r="B21" i="21"/>
  <c r="B177" i="21"/>
  <c r="B156" i="21"/>
  <c r="B137" i="21"/>
  <c r="B118" i="21"/>
  <c r="B99" i="21"/>
  <c r="B77" i="21"/>
  <c r="B58" i="21"/>
  <c r="B39" i="21"/>
  <c r="B20" i="21"/>
  <c r="B189" i="21"/>
  <c r="B167" i="21"/>
  <c r="B144" i="21"/>
  <c r="B117" i="21"/>
  <c r="B92" i="21"/>
  <c r="B70" i="21"/>
  <c r="B45" i="21"/>
  <c r="B23" i="21"/>
  <c r="B188" i="21"/>
  <c r="B166" i="21"/>
  <c r="B141" i="21"/>
  <c r="B116" i="21"/>
  <c r="B91" i="21"/>
  <c r="B69" i="21"/>
  <c r="B44" i="21"/>
  <c r="B19" i="21"/>
  <c r="B187" i="21"/>
  <c r="B165" i="21"/>
  <c r="B140" i="21"/>
  <c r="B115" i="21"/>
  <c r="B90" i="21"/>
  <c r="B68" i="21"/>
  <c r="B43" i="21"/>
  <c r="B17" i="21"/>
  <c r="B186" i="21"/>
  <c r="B164" i="21"/>
  <c r="B136" i="21"/>
  <c r="B113" i="21"/>
  <c r="B89" i="21"/>
  <c r="B67" i="21"/>
  <c r="B42" i="21"/>
  <c r="B16" i="21"/>
  <c r="B185" i="21"/>
  <c r="B163" i="21"/>
  <c r="B135" i="21"/>
  <c r="B112" i="21"/>
  <c r="B88" i="21"/>
  <c r="B65" i="21"/>
  <c r="B38" i="21"/>
  <c r="B173" i="21"/>
  <c r="B151" i="21"/>
  <c r="B128" i="21"/>
  <c r="B104" i="21"/>
  <c r="B76" i="21"/>
  <c r="B54" i="21"/>
  <c r="B29" i="21"/>
  <c r="B172" i="21"/>
  <c r="B150" i="21"/>
  <c r="B125" i="21"/>
  <c r="B103" i="21"/>
  <c r="B75" i="21"/>
  <c r="B53" i="21"/>
  <c r="B28" i="21"/>
  <c r="B168" i="21"/>
  <c r="B123" i="21"/>
  <c r="B83" i="21"/>
  <c r="B35" i="21"/>
  <c r="B161" i="21"/>
  <c r="B122" i="21"/>
  <c r="B74" i="21"/>
  <c r="B33" i="21"/>
  <c r="B155" i="21"/>
  <c r="B121" i="21"/>
  <c r="B73" i="21"/>
  <c r="B32" i="21"/>
  <c r="B154" i="21"/>
  <c r="B109" i="21"/>
  <c r="B72" i="21"/>
  <c r="B27" i="21"/>
  <c r="B153" i="21"/>
  <c r="B108" i="21"/>
  <c r="B71" i="21"/>
  <c r="B26" i="21"/>
  <c r="B152" i="21"/>
  <c r="B107" i="21"/>
  <c r="B64" i="21"/>
  <c r="B25" i="21"/>
  <c r="B182" i="21"/>
  <c r="B134" i="21"/>
  <c r="B96" i="21"/>
  <c r="B52" i="21"/>
  <c r="B181" i="21"/>
  <c r="B133" i="21"/>
  <c r="B93" i="21"/>
  <c r="B51" i="21"/>
  <c r="B124" i="21"/>
  <c r="B36" i="21"/>
  <c r="B193" i="21"/>
  <c r="B106" i="21"/>
  <c r="B24" i="21"/>
  <c r="B192" i="21"/>
  <c r="B105" i="21"/>
  <c r="B184" i="21"/>
  <c r="B102" i="21"/>
  <c r="B183" i="21"/>
  <c r="B97" i="21"/>
  <c r="B148" i="21"/>
  <c r="B57" i="21"/>
  <c r="B147" i="21"/>
  <c r="B56" i="21"/>
  <c r="B145" i="21"/>
  <c r="B55" i="21"/>
  <c r="B48" i="21"/>
  <c r="B37" i="21"/>
  <c r="B176" i="21"/>
  <c r="B171" i="21"/>
  <c r="B170" i="21"/>
  <c r="B87" i="21"/>
  <c r="B86" i="21"/>
  <c r="B85" i="21"/>
  <c r="B169" i="21"/>
  <c r="B149" i="21"/>
  <c r="B132" i="21"/>
  <c r="B131" i="21"/>
  <c r="B129" i="21"/>
  <c r="B49" i="21"/>
  <c r="B84" i="21"/>
  <c r="B61" i="21"/>
  <c r="BB72" i="19"/>
  <c r="BB74" i="19" s="1"/>
  <c r="DP72" i="19"/>
  <c r="DP74" i="19" s="1"/>
  <c r="AH72" i="19"/>
  <c r="CT72" i="19"/>
  <c r="BZ72" i="54"/>
  <c r="BZ74" i="54"/>
  <c r="DV72" i="54"/>
  <c r="DV74" i="54" s="1"/>
  <c r="CE7" i="54"/>
  <c r="AF53" i="54"/>
  <c r="AF78" i="54" s="1"/>
  <c r="D194" i="56"/>
  <c r="D178" i="56"/>
  <c r="D193" i="56"/>
  <c r="D190" i="56"/>
  <c r="D174" i="56"/>
  <c r="D158" i="56"/>
  <c r="D177" i="56"/>
  <c r="D160" i="56"/>
  <c r="D143" i="56"/>
  <c r="D127" i="56"/>
  <c r="D111" i="56"/>
  <c r="D95" i="56"/>
  <c r="D79" i="56"/>
  <c r="D63" i="56"/>
  <c r="D47" i="56"/>
  <c r="D31" i="56"/>
  <c r="D173" i="56"/>
  <c r="D155" i="56"/>
  <c r="D138" i="56"/>
  <c r="D121" i="56"/>
  <c r="D104" i="56"/>
  <c r="D87" i="56"/>
  <c r="D70" i="56"/>
  <c r="D53" i="56"/>
  <c r="D36" i="56"/>
  <c r="D19" i="56"/>
  <c r="D192" i="56"/>
  <c r="D172" i="56"/>
  <c r="D154" i="56"/>
  <c r="D137" i="56"/>
  <c r="D120" i="56"/>
  <c r="D103" i="56"/>
  <c r="D86" i="56"/>
  <c r="D69" i="56"/>
  <c r="D52" i="56"/>
  <c r="D35" i="56"/>
  <c r="D18" i="56"/>
  <c r="D191" i="56"/>
  <c r="D171" i="56"/>
  <c r="D153" i="56"/>
  <c r="D136" i="56"/>
  <c r="D119" i="56"/>
  <c r="D102" i="56"/>
  <c r="D85" i="56"/>
  <c r="D68" i="56"/>
  <c r="D51" i="56"/>
  <c r="D34" i="56"/>
  <c r="D17" i="56"/>
  <c r="D169" i="56"/>
  <c r="D148" i="56"/>
  <c r="D128" i="56"/>
  <c r="D107" i="56"/>
  <c r="D84" i="56"/>
  <c r="D64" i="56"/>
  <c r="D43" i="56"/>
  <c r="D23" i="56"/>
  <c r="D168" i="56"/>
  <c r="D147" i="56"/>
  <c r="D126" i="56"/>
  <c r="D106" i="56"/>
  <c r="D83" i="56"/>
  <c r="D62" i="56"/>
  <c r="D42" i="56"/>
  <c r="D22" i="56"/>
  <c r="D189" i="56"/>
  <c r="D167" i="56"/>
  <c r="D146" i="56"/>
  <c r="D125" i="56"/>
  <c r="D105" i="56"/>
  <c r="D82" i="56"/>
  <c r="D61" i="56"/>
  <c r="D41" i="56"/>
  <c r="D21" i="56"/>
  <c r="D181" i="56"/>
  <c r="D157" i="56"/>
  <c r="D134" i="56"/>
  <c r="D114" i="56"/>
  <c r="D93" i="56"/>
  <c r="D73" i="56"/>
  <c r="D50" i="56"/>
  <c r="D29" i="56"/>
  <c r="D182" i="56"/>
  <c r="D150" i="56"/>
  <c r="D122" i="56"/>
  <c r="D94" i="56"/>
  <c r="D66" i="56"/>
  <c r="D38" i="56"/>
  <c r="D180" i="56"/>
  <c r="D149" i="56"/>
  <c r="D118" i="56"/>
  <c r="D92" i="56"/>
  <c r="D65" i="56"/>
  <c r="D37" i="56"/>
  <c r="D179" i="56"/>
  <c r="D145" i="56"/>
  <c r="D117" i="56"/>
  <c r="D91" i="56"/>
  <c r="D60" i="56"/>
  <c r="D33" i="56"/>
  <c r="D176" i="56"/>
  <c r="D144" i="56"/>
  <c r="D116" i="56"/>
  <c r="D90" i="56"/>
  <c r="D59" i="56"/>
  <c r="D32" i="56"/>
  <c r="D184" i="56"/>
  <c r="D140" i="56"/>
  <c r="D101" i="56"/>
  <c r="D71" i="56"/>
  <c r="D27" i="56"/>
  <c r="D183" i="56"/>
  <c r="D139" i="56"/>
  <c r="D100" i="56"/>
  <c r="D67" i="56"/>
  <c r="D26" i="56"/>
  <c r="D175" i="56"/>
  <c r="D135" i="56"/>
  <c r="D99" i="56"/>
  <c r="D58" i="56"/>
  <c r="D25" i="56"/>
  <c r="D170" i="56"/>
  <c r="D133" i="56"/>
  <c r="D98" i="56"/>
  <c r="D57" i="56"/>
  <c r="D24" i="56"/>
  <c r="D166" i="56"/>
  <c r="D132" i="56"/>
  <c r="D97" i="56"/>
  <c r="D56" i="56"/>
  <c r="D20" i="56"/>
  <c r="D164" i="56"/>
  <c r="D130" i="56"/>
  <c r="D89" i="56"/>
  <c r="D54" i="56"/>
  <c r="D15" i="56"/>
  <c r="D187" i="56"/>
  <c r="D123" i="56"/>
  <c r="D72" i="56"/>
  <c r="D186" i="56"/>
  <c r="D115" i="56"/>
  <c r="D55" i="56"/>
  <c r="D185" i="56"/>
  <c r="D113" i="56"/>
  <c r="D49" i="56"/>
  <c r="D165" i="56"/>
  <c r="D112" i="56"/>
  <c r="D48" i="56"/>
  <c r="D163" i="56"/>
  <c r="D110" i="56"/>
  <c r="D46" i="56"/>
  <c r="D141" i="56"/>
  <c r="D44" i="56"/>
  <c r="D131" i="56"/>
  <c r="D40" i="56"/>
  <c r="D129" i="56"/>
  <c r="D39" i="56"/>
  <c r="D124" i="56"/>
  <c r="D30" i="56"/>
  <c r="D109" i="56"/>
  <c r="D28" i="56"/>
  <c r="D81" i="56"/>
  <c r="D80" i="56"/>
  <c r="D78" i="56"/>
  <c r="D77" i="56"/>
  <c r="D76" i="56"/>
  <c r="D188" i="56"/>
  <c r="D75" i="56"/>
  <c r="D162" i="56"/>
  <c r="D74" i="56"/>
  <c r="D161" i="56"/>
  <c r="D45" i="56"/>
  <c r="D159" i="56"/>
  <c r="D16" i="56"/>
  <c r="D156" i="56"/>
  <c r="D152" i="56"/>
  <c r="D151" i="56"/>
  <c r="D142" i="56"/>
  <c r="D108" i="56"/>
  <c r="D96" i="56"/>
  <c r="D88" i="56"/>
  <c r="EB72" i="54"/>
  <c r="EB74" i="54" s="1"/>
  <c r="CF71" i="49"/>
  <c r="CR7" i="49"/>
  <c r="AS90" i="54"/>
  <c r="BX72" i="49"/>
  <c r="BX74" i="49" s="1"/>
  <c r="AH72" i="49"/>
  <c r="AH74" i="49" s="1"/>
  <c r="AF71" i="49"/>
  <c r="AR7" i="49"/>
  <c r="DJ74" i="44"/>
  <c r="DJ72" i="44"/>
  <c r="CY72" i="44"/>
  <c r="CY74" i="44" s="1"/>
  <c r="F34" i="44"/>
  <c r="AS41" i="44"/>
  <c r="AS89" i="44"/>
  <c r="CY72" i="39"/>
  <c r="CY74" i="39" s="1"/>
  <c r="AG90" i="44"/>
  <c r="AG23" i="44"/>
  <c r="AG58" i="44"/>
  <c r="AG50" i="44"/>
  <c r="AG39" i="44"/>
  <c r="AG22" i="44"/>
  <c r="AG89" i="44"/>
  <c r="AG21" i="44"/>
  <c r="AG38" i="44"/>
  <c r="AG19" i="44"/>
  <c r="AG13" i="44"/>
  <c r="AG49" i="44"/>
  <c r="AG18" i="44"/>
  <c r="AG51" i="44"/>
  <c r="AG45" i="44"/>
  <c r="AG59" i="44"/>
  <c r="AG44" i="44"/>
  <c r="AG33" i="44"/>
  <c r="AG25" i="44"/>
  <c r="AG16" i="44"/>
  <c r="AG11" i="44"/>
  <c r="AG32" i="44"/>
  <c r="AG20" i="44"/>
  <c r="AG43" i="44"/>
  <c r="AG29" i="44"/>
  <c r="AG14" i="44"/>
  <c r="AG10" i="44"/>
  <c r="AG26" i="44"/>
  <c r="AG15" i="44"/>
  <c r="AG30" i="44"/>
  <c r="AG24" i="44"/>
  <c r="AG17" i="44"/>
  <c r="AG27" i="44"/>
  <c r="AG12" i="44"/>
  <c r="AG28" i="44"/>
  <c r="AG9" i="44"/>
  <c r="DQ74" i="39"/>
  <c r="DQ72" i="39"/>
  <c r="CH72" i="39"/>
  <c r="CH74" i="39" s="1"/>
  <c r="DP7" i="34"/>
  <c r="DP71" i="34" s="1"/>
  <c r="I9" i="42"/>
  <c r="H15" i="42" a="1"/>
  <c r="H15" i="42" s="1"/>
  <c r="I8" i="42"/>
  <c r="C15" i="42" a="1"/>
  <c r="C15" i="42" s="1"/>
  <c r="Z15" i="42" a="1"/>
  <c r="Z15" i="42" s="1"/>
  <c r="B15" i="42" a="1"/>
  <c r="B15" i="42" s="1"/>
  <c r="K15" i="42" a="1"/>
  <c r="K15" i="42" s="1"/>
  <c r="I10" i="42"/>
  <c r="G15" i="42" a="1"/>
  <c r="G15" i="42" s="1"/>
  <c r="I15" i="42" a="1"/>
  <c r="I15" i="42" s="1"/>
  <c r="F15" i="42" a="1"/>
  <c r="F15" i="42" s="1"/>
  <c r="J15" i="42" a="1"/>
  <c r="J15" i="42" s="1"/>
  <c r="D15" i="42" a="1"/>
  <c r="D15" i="42" s="1"/>
  <c r="E15" i="42" a="1"/>
  <c r="E15" i="42" s="1"/>
  <c r="BS74" i="44"/>
  <c r="CE71" i="44"/>
  <c r="BS72" i="44"/>
  <c r="K3" i="34"/>
  <c r="H90" i="34"/>
  <c r="CX74" i="34"/>
  <c r="CX72" i="34"/>
  <c r="F71" i="34"/>
  <c r="R7" i="34"/>
  <c r="EC72" i="34"/>
  <c r="EC74" i="34" s="1"/>
  <c r="EC72" i="29"/>
  <c r="EC74" i="29" s="1"/>
  <c r="BA74" i="24"/>
  <c r="BA72" i="24"/>
  <c r="X72" i="24"/>
  <c r="X74" i="24"/>
  <c r="S77" i="24"/>
  <c r="DR71" i="29"/>
  <c r="DF74" i="29"/>
  <c r="DF72" i="29"/>
  <c r="CC74" i="24"/>
  <c r="Z192" i="21"/>
  <c r="Z176" i="21"/>
  <c r="Z160" i="21"/>
  <c r="Z144" i="21"/>
  <c r="Z128" i="21"/>
  <c r="Z112" i="21"/>
  <c r="Z96" i="21"/>
  <c r="Z80" i="21"/>
  <c r="Z64" i="21"/>
  <c r="Z48" i="21"/>
  <c r="Z32" i="21"/>
  <c r="Z16" i="21"/>
  <c r="Z191" i="21"/>
  <c r="Z175" i="21"/>
  <c r="Z159" i="21"/>
  <c r="Z143" i="21"/>
  <c r="Z127" i="21"/>
  <c r="Z111" i="21"/>
  <c r="Z95" i="21"/>
  <c r="Z79" i="21"/>
  <c r="Z63" i="21"/>
  <c r="Z47" i="21"/>
  <c r="Z31" i="21"/>
  <c r="Z189" i="21"/>
  <c r="Z173" i="21"/>
  <c r="Z157" i="21"/>
  <c r="Z141" i="21"/>
  <c r="Z125" i="21"/>
  <c r="Z109" i="21"/>
  <c r="Z93" i="21"/>
  <c r="Z77" i="21"/>
  <c r="Z61" i="21"/>
  <c r="Z45" i="21"/>
  <c r="Z29" i="21"/>
  <c r="Z188" i="21"/>
  <c r="Z172" i="21"/>
  <c r="Z156" i="21"/>
  <c r="Z140" i="21"/>
  <c r="Z124" i="21"/>
  <c r="Z108" i="21"/>
  <c r="Z92" i="21"/>
  <c r="Z76" i="21"/>
  <c r="Z60" i="21"/>
  <c r="Z44" i="21"/>
  <c r="Z28" i="21"/>
  <c r="Z193" i="21"/>
  <c r="Z169" i="21"/>
  <c r="Z149" i="21"/>
  <c r="Z129" i="21"/>
  <c r="Z105" i="21"/>
  <c r="Z85" i="21"/>
  <c r="Z65" i="21"/>
  <c r="Z41" i="21"/>
  <c r="Z21" i="21"/>
  <c r="Z190" i="21"/>
  <c r="Z168" i="21"/>
  <c r="Z148" i="21"/>
  <c r="Z126" i="21"/>
  <c r="Z104" i="21"/>
  <c r="Z84" i="21"/>
  <c r="Z62" i="21"/>
  <c r="Z40" i="21"/>
  <c r="Z20" i="21"/>
  <c r="Z187" i="21"/>
  <c r="Z167" i="21"/>
  <c r="Z147" i="21"/>
  <c r="Z123" i="21"/>
  <c r="Z103" i="21"/>
  <c r="Z83" i="21"/>
  <c r="Z59" i="21"/>
  <c r="Z39" i="21"/>
  <c r="Z19" i="21"/>
  <c r="Z181" i="21"/>
  <c r="Z161" i="21"/>
  <c r="Z137" i="21"/>
  <c r="Z117" i="21"/>
  <c r="Z97" i="21"/>
  <c r="Z73" i="21"/>
  <c r="Z53" i="21"/>
  <c r="Z33" i="21"/>
  <c r="Z194" i="21"/>
  <c r="Z163" i="21"/>
  <c r="Z134" i="21"/>
  <c r="Z106" i="21"/>
  <c r="Z75" i="21"/>
  <c r="Z50" i="21"/>
  <c r="Z22" i="21"/>
  <c r="Z186" i="21"/>
  <c r="Z162" i="21"/>
  <c r="Z133" i="21"/>
  <c r="Z102" i="21"/>
  <c r="Z74" i="21"/>
  <c r="Z49" i="21"/>
  <c r="Z18" i="21"/>
  <c r="Z185" i="21"/>
  <c r="Z158" i="21"/>
  <c r="Z132" i="21"/>
  <c r="Z101" i="21"/>
  <c r="Z72" i="21"/>
  <c r="Z46" i="21"/>
  <c r="Z17" i="21"/>
  <c r="Z184" i="21"/>
  <c r="Z155" i="21"/>
  <c r="Z131" i="21"/>
  <c r="Z100" i="21"/>
  <c r="Z71" i="21"/>
  <c r="Z43" i="21"/>
  <c r="Z15" i="21"/>
  <c r="Z183" i="21"/>
  <c r="Z154" i="21"/>
  <c r="Z130" i="21"/>
  <c r="Z99" i="21"/>
  <c r="Z70" i="21"/>
  <c r="Z42" i="21"/>
  <c r="Z174" i="21"/>
  <c r="Z145" i="21"/>
  <c r="Z116" i="21"/>
  <c r="Z88" i="21"/>
  <c r="Z57" i="21"/>
  <c r="Z30" i="21"/>
  <c r="Z171" i="21"/>
  <c r="Z142" i="21"/>
  <c r="Z115" i="21"/>
  <c r="Z87" i="21"/>
  <c r="Z56" i="21"/>
  <c r="Z27" i="21"/>
  <c r="Z182" i="21"/>
  <c r="Z136" i="21"/>
  <c r="Z86" i="21"/>
  <c r="Z35" i="21"/>
  <c r="Z180" i="21"/>
  <c r="Z135" i="21"/>
  <c r="Z82" i="21"/>
  <c r="Z34" i="21"/>
  <c r="Z179" i="21"/>
  <c r="Z122" i="21"/>
  <c r="Z81" i="21"/>
  <c r="Z26" i="21"/>
  <c r="Z178" i="21"/>
  <c r="Z121" i="21"/>
  <c r="Z78" i="21"/>
  <c r="Z25" i="21"/>
  <c r="Z177" i="21"/>
  <c r="Z120" i="21"/>
  <c r="Z69" i="21"/>
  <c r="Z24" i="21"/>
  <c r="Z170" i="21"/>
  <c r="Z119" i="21"/>
  <c r="Z68" i="21"/>
  <c r="Z23" i="21"/>
  <c r="Z152" i="21"/>
  <c r="Z107" i="21"/>
  <c r="Z54" i="21"/>
  <c r="Z151" i="21"/>
  <c r="Z98" i="21"/>
  <c r="Z52" i="21"/>
  <c r="Z165" i="21"/>
  <c r="Z66" i="21"/>
  <c r="Z153" i="21"/>
  <c r="Z55" i="21"/>
  <c r="Z150" i="21"/>
  <c r="Z51" i="21"/>
  <c r="Z146" i="21"/>
  <c r="Z38" i="21"/>
  <c r="Z139" i="21"/>
  <c r="Z138" i="21"/>
  <c r="Z118" i="21"/>
  <c r="Z114" i="21"/>
  <c r="Z113" i="21"/>
  <c r="Z67" i="21"/>
  <c r="Z58" i="21"/>
  <c r="Z37" i="21"/>
  <c r="Z110" i="21"/>
  <c r="Z94" i="21"/>
  <c r="Z91" i="21"/>
  <c r="Z89" i="21"/>
  <c r="Z36" i="21"/>
  <c r="Z166" i="21"/>
  <c r="Z164" i="21"/>
  <c r="Z90" i="21"/>
  <c r="CM7" i="19"/>
  <c r="CM71" i="19" s="1"/>
  <c r="BT74" i="24"/>
  <c r="BJ74" i="19"/>
  <c r="DB74" i="24"/>
  <c r="DB72" i="24"/>
  <c r="CC72" i="16"/>
  <c r="CE71" i="16"/>
  <c r="BI7" i="16"/>
  <c r="BR6" i="16"/>
  <c r="AN7" i="11"/>
  <c r="AN71" i="11" s="1"/>
  <c r="DA74" i="19"/>
  <c r="BB74" i="16"/>
  <c r="DO74" i="11"/>
  <c r="BT71" i="11"/>
  <c r="BG72" i="11"/>
  <c r="BG74" i="11" s="1"/>
  <c r="BG4" i="16"/>
  <c r="BT4" i="16" s="1"/>
  <c r="CG4" i="16" s="1"/>
  <c r="CT4" i="16" s="1"/>
  <c r="DG4" i="16" s="1"/>
  <c r="DT4" i="16" s="1"/>
  <c r="AT2" i="16"/>
  <c r="CH74" i="11"/>
  <c r="BL74" i="11"/>
  <c r="DW72" i="11"/>
  <c r="F57" i="11"/>
  <c r="K88" i="11"/>
  <c r="BR4" i="4"/>
  <c r="AS3" i="4"/>
  <c r="BX72" i="11"/>
  <c r="BX74" i="11" s="1"/>
  <c r="U77" i="4"/>
  <c r="AE77" i="4" s="1"/>
  <c r="AE41" i="4"/>
  <c r="CZ39" i="4"/>
  <c r="AH34" i="7"/>
  <c r="X4" i="4"/>
  <c r="AK4" i="4" s="1"/>
  <c r="AX4" i="4" s="1"/>
  <c r="BK4" i="4" s="1"/>
  <c r="BX4" i="4" s="1"/>
  <c r="CK4" i="4" s="1"/>
  <c r="CX4" i="4" s="1"/>
  <c r="DK4" i="4" s="1"/>
  <c r="DX4" i="4" s="1"/>
  <c r="L4" i="4"/>
  <c r="K2" i="4"/>
  <c r="J180" i="56"/>
  <c r="J164" i="56"/>
  <c r="J148" i="56"/>
  <c r="J132" i="56"/>
  <c r="J116" i="56"/>
  <c r="J100" i="56"/>
  <c r="J84" i="56"/>
  <c r="J68" i="56"/>
  <c r="J52" i="56"/>
  <c r="J36" i="56"/>
  <c r="J20" i="56"/>
  <c r="J182" i="56"/>
  <c r="J166" i="56"/>
  <c r="J150" i="56"/>
  <c r="J134" i="56"/>
  <c r="J118" i="56"/>
  <c r="J102" i="56"/>
  <c r="J86" i="56"/>
  <c r="J70" i="56"/>
  <c r="J54" i="56"/>
  <c r="J38" i="56"/>
  <c r="J22" i="56"/>
  <c r="J185" i="56"/>
  <c r="J167" i="56"/>
  <c r="J147" i="56"/>
  <c r="J129" i="56"/>
  <c r="J111" i="56"/>
  <c r="J93" i="56"/>
  <c r="J75" i="56"/>
  <c r="J57" i="56"/>
  <c r="J39" i="56"/>
  <c r="J19" i="56"/>
  <c r="J184" i="56"/>
  <c r="J165" i="56"/>
  <c r="J146" i="56"/>
  <c r="J128" i="56"/>
  <c r="J110" i="56"/>
  <c r="J92" i="56"/>
  <c r="J74" i="56"/>
  <c r="J56" i="56"/>
  <c r="J37" i="56"/>
  <c r="J18" i="56"/>
  <c r="J179" i="56"/>
  <c r="J161" i="56"/>
  <c r="J143" i="56"/>
  <c r="J125" i="56"/>
  <c r="J107" i="56"/>
  <c r="J89" i="56"/>
  <c r="J71" i="56"/>
  <c r="J51" i="56"/>
  <c r="J33" i="56"/>
  <c r="J194" i="56"/>
  <c r="J173" i="56"/>
  <c r="J152" i="56"/>
  <c r="J127" i="56"/>
  <c r="J105" i="56"/>
  <c r="J82" i="56"/>
  <c r="J61" i="56"/>
  <c r="J40" i="56"/>
  <c r="J15" i="56"/>
  <c r="J193" i="56"/>
  <c r="J172" i="56"/>
  <c r="J151" i="56"/>
  <c r="J126" i="56"/>
  <c r="J104" i="56"/>
  <c r="J81" i="56"/>
  <c r="J60" i="56"/>
  <c r="J35" i="56"/>
  <c r="J192" i="56"/>
  <c r="J171" i="56"/>
  <c r="J149" i="56"/>
  <c r="J124" i="56"/>
  <c r="J103" i="56"/>
  <c r="J80" i="56"/>
  <c r="J59" i="56"/>
  <c r="J34" i="56"/>
  <c r="J191" i="56"/>
  <c r="J170" i="56"/>
  <c r="J183" i="56"/>
  <c r="J155" i="56"/>
  <c r="J123" i="56"/>
  <c r="J97" i="56"/>
  <c r="J69" i="56"/>
  <c r="J44" i="56"/>
  <c r="J16" i="56"/>
  <c r="J181" i="56"/>
  <c r="J154" i="56"/>
  <c r="J122" i="56"/>
  <c r="J96" i="56"/>
  <c r="J67" i="56"/>
  <c r="J43" i="56"/>
  <c r="J178" i="56"/>
  <c r="J153" i="56"/>
  <c r="J121" i="56"/>
  <c r="J95" i="56"/>
  <c r="J66" i="56"/>
  <c r="J42" i="56"/>
  <c r="J177" i="56"/>
  <c r="J175" i="56"/>
  <c r="J142" i="56"/>
  <c r="J117" i="56"/>
  <c r="J90" i="56"/>
  <c r="J63" i="56"/>
  <c r="J31" i="56"/>
  <c r="J156" i="56"/>
  <c r="J114" i="56"/>
  <c r="J78" i="56"/>
  <c r="J45" i="56"/>
  <c r="J190" i="56"/>
  <c r="J145" i="56"/>
  <c r="J113" i="56"/>
  <c r="J77" i="56"/>
  <c r="J41" i="56"/>
  <c r="J189" i="56"/>
  <c r="J144" i="56"/>
  <c r="J112" i="56"/>
  <c r="J76" i="56"/>
  <c r="J32" i="56"/>
  <c r="J163" i="56"/>
  <c r="J133" i="56"/>
  <c r="J91" i="56"/>
  <c r="J53" i="56"/>
  <c r="J23" i="56"/>
  <c r="J139" i="56"/>
  <c r="J94" i="56"/>
  <c r="J47" i="56"/>
  <c r="J138" i="56"/>
  <c r="J88" i="56"/>
  <c r="J46" i="56"/>
  <c r="J188" i="56"/>
  <c r="J137" i="56"/>
  <c r="J87" i="56"/>
  <c r="J30" i="56"/>
  <c r="J187" i="56"/>
  <c r="J136" i="56"/>
  <c r="J85" i="56"/>
  <c r="J29" i="56"/>
  <c r="J160" i="56"/>
  <c r="J99" i="56"/>
  <c r="J26" i="56"/>
  <c r="J159" i="56"/>
  <c r="J98" i="56"/>
  <c r="J25" i="56"/>
  <c r="J158" i="56"/>
  <c r="J83" i="56"/>
  <c r="J24" i="56"/>
  <c r="J157" i="56"/>
  <c r="J79" i="56"/>
  <c r="J21" i="56"/>
  <c r="J141" i="56"/>
  <c r="J73" i="56"/>
  <c r="J17" i="56"/>
  <c r="J135" i="56"/>
  <c r="J65" i="56"/>
  <c r="J176" i="56"/>
  <c r="J64" i="56"/>
  <c r="J174" i="56"/>
  <c r="J62" i="56"/>
  <c r="J169" i="56"/>
  <c r="J58" i="56"/>
  <c r="J168" i="56"/>
  <c r="J55" i="56"/>
  <c r="J162" i="56"/>
  <c r="J50" i="56"/>
  <c r="J49" i="56"/>
  <c r="J48" i="56"/>
  <c r="J28" i="56"/>
  <c r="J27" i="56"/>
  <c r="J186" i="56"/>
  <c r="J109" i="56"/>
  <c r="J108" i="56"/>
  <c r="J106" i="56"/>
  <c r="J101" i="56"/>
  <c r="J72" i="56"/>
  <c r="J119" i="56"/>
  <c r="J115" i="56"/>
  <c r="J131" i="56"/>
  <c r="J140" i="56"/>
  <c r="J120" i="56"/>
  <c r="J130" i="56"/>
  <c r="BP72" i="49"/>
  <c r="BP74" i="49"/>
  <c r="I7" i="49"/>
  <c r="I71" i="49" s="1"/>
  <c r="CS74" i="44"/>
  <c r="CS72" i="44"/>
  <c r="DE71" i="44"/>
  <c r="AF41" i="44"/>
  <c r="AL72" i="44"/>
  <c r="AL74" i="44"/>
  <c r="AS34" i="44"/>
  <c r="AS46" i="44"/>
  <c r="J74" i="39"/>
  <c r="AT72" i="44"/>
  <c r="AT74" i="44"/>
  <c r="BS71" i="39"/>
  <c r="CE7" i="39"/>
  <c r="AH2" i="44"/>
  <c r="AI3" i="44"/>
  <c r="CG7" i="39"/>
  <c r="CG71" i="39" s="1"/>
  <c r="CR6" i="39"/>
  <c r="AW72" i="39"/>
  <c r="AR7" i="44"/>
  <c r="BB72" i="34"/>
  <c r="BB74" i="34"/>
  <c r="AC72" i="34"/>
  <c r="AC74" i="34"/>
  <c r="CG72" i="34"/>
  <c r="CG74" i="34" s="1"/>
  <c r="AH72" i="29"/>
  <c r="AH74" i="29"/>
  <c r="BY7" i="24"/>
  <c r="BY71" i="24" s="1"/>
  <c r="CE71" i="24" s="1"/>
  <c r="CE6" i="24"/>
  <c r="CZ74" i="24"/>
  <c r="CZ72" i="24"/>
  <c r="F46" i="29"/>
  <c r="CQ72" i="24"/>
  <c r="CQ74" i="24" s="1"/>
  <c r="CZ72" i="19"/>
  <c r="CZ74" i="19"/>
  <c r="DW7" i="19"/>
  <c r="DW71" i="19" s="1"/>
  <c r="Q72" i="19"/>
  <c r="Q74" i="19" s="1"/>
  <c r="BT74" i="19"/>
  <c r="BT72" i="19"/>
  <c r="DA72" i="16"/>
  <c r="DA74" i="16"/>
  <c r="CG71" i="24"/>
  <c r="AS25" i="16"/>
  <c r="AS51" i="16"/>
  <c r="AS28" i="16"/>
  <c r="AS24" i="16"/>
  <c r="AS17" i="16"/>
  <c r="AS50" i="16"/>
  <c r="AS39" i="16"/>
  <c r="AS23" i="16"/>
  <c r="AS16" i="16"/>
  <c r="AS14" i="16"/>
  <c r="AS33" i="16"/>
  <c r="AS32" i="16"/>
  <c r="AS31" i="16"/>
  <c r="AS19" i="16"/>
  <c r="AS38" i="16"/>
  <c r="AS18" i="16"/>
  <c r="AS27" i="16"/>
  <c r="AS26" i="16"/>
  <c r="AS13" i="16"/>
  <c r="AS44" i="16"/>
  <c r="AS43" i="16"/>
  <c r="AS22" i="16"/>
  <c r="AS49" i="16"/>
  <c r="AS20" i="16"/>
  <c r="AS11" i="16"/>
  <c r="AS9" i="16"/>
  <c r="AS15" i="16"/>
  <c r="AS10" i="16"/>
  <c r="AS21" i="16"/>
  <c r="AS12" i="16"/>
  <c r="AS29" i="16"/>
  <c r="AS30" i="16"/>
  <c r="CA72" i="19"/>
  <c r="CA74" i="19" s="1"/>
  <c r="Q7" i="16"/>
  <c r="Q71" i="16" s="1"/>
  <c r="DZ72" i="11"/>
  <c r="DZ74" i="11" s="1"/>
  <c r="DT7" i="11"/>
  <c r="AG3" i="11"/>
  <c r="AF2" i="11"/>
  <c r="DJ74" i="11"/>
  <c r="CP74" i="11"/>
  <c r="AM7" i="4"/>
  <c r="AT38" i="11"/>
  <c r="AF50" i="7"/>
  <c r="AF23" i="7"/>
  <c r="AF49" i="7"/>
  <c r="AF33" i="7"/>
  <c r="AF22" i="7"/>
  <c r="AF17" i="7"/>
  <c r="AF32" i="7"/>
  <c r="AF31" i="7"/>
  <c r="AF9" i="7"/>
  <c r="AF30" i="7"/>
  <c r="AF44" i="7"/>
  <c r="AF20" i="7"/>
  <c r="AF26" i="7"/>
  <c r="AF16" i="7"/>
  <c r="AF43" i="7"/>
  <c r="AF24" i="7"/>
  <c r="AF18" i="7"/>
  <c r="AF51" i="7"/>
  <c r="AF29" i="7"/>
  <c r="AF21" i="7"/>
  <c r="AF25" i="7"/>
  <c r="AF15" i="7"/>
  <c r="AF27" i="7"/>
  <c r="AF12" i="7"/>
  <c r="AF10" i="7"/>
  <c r="AF19" i="7"/>
  <c r="AF28" i="7"/>
  <c r="AF14" i="7"/>
  <c r="AF11" i="7"/>
  <c r="AM72" i="4"/>
  <c r="AZ71" i="4"/>
  <c r="AM74" i="4"/>
  <c r="BH38" i="4"/>
  <c r="BU38" i="4" s="1"/>
  <c r="CH38" i="4" s="1"/>
  <c r="CU38" i="4" s="1"/>
  <c r="DH38" i="4" s="1"/>
  <c r="DU38" i="4" s="1"/>
  <c r="AU41" i="4"/>
  <c r="AU77" i="4" s="1"/>
  <c r="CI72" i="7"/>
  <c r="BB71" i="4"/>
  <c r="AO74" i="4"/>
  <c r="AO72" i="4"/>
  <c r="AH21" i="2"/>
  <c r="AP37" i="2"/>
  <c r="Z183" i="51"/>
  <c r="Z167" i="51"/>
  <c r="Z151" i="51"/>
  <c r="Z135" i="51"/>
  <c r="Z119" i="51"/>
  <c r="Z103" i="51"/>
  <c r="Z87" i="51"/>
  <c r="Z71" i="51"/>
  <c r="Z55" i="51"/>
  <c r="Z39" i="51"/>
  <c r="Z23" i="51"/>
  <c r="Z182" i="51"/>
  <c r="Z166" i="51"/>
  <c r="Z150" i="51"/>
  <c r="Z134" i="51"/>
  <c r="Z118" i="51"/>
  <c r="Z102" i="51"/>
  <c r="Z86" i="51"/>
  <c r="Z70" i="51"/>
  <c r="Z54" i="51"/>
  <c r="Z38" i="51"/>
  <c r="Z22" i="51"/>
  <c r="Z192" i="51"/>
  <c r="Z174" i="51"/>
  <c r="Z156" i="51"/>
  <c r="Z138" i="51"/>
  <c r="Z120" i="51"/>
  <c r="Z100" i="51"/>
  <c r="Z82" i="51"/>
  <c r="Z64" i="51"/>
  <c r="Z46" i="51"/>
  <c r="Z28" i="51"/>
  <c r="Z191" i="51"/>
  <c r="Z173" i="51"/>
  <c r="Z155" i="51"/>
  <c r="Z137" i="51"/>
  <c r="Z117" i="51"/>
  <c r="Z99" i="51"/>
  <c r="Z81" i="51"/>
  <c r="Z63" i="51"/>
  <c r="Z45" i="51"/>
  <c r="Z27" i="51"/>
  <c r="Z190" i="51"/>
  <c r="Z172" i="51"/>
  <c r="Z154" i="51"/>
  <c r="Z136" i="51"/>
  <c r="Z116" i="51"/>
  <c r="Z98" i="51"/>
  <c r="Z80" i="51"/>
  <c r="Z62" i="51"/>
  <c r="Z44" i="51"/>
  <c r="Z26" i="51"/>
  <c r="Z189" i="51"/>
  <c r="Z171" i="51"/>
  <c r="Z153" i="51"/>
  <c r="Z133" i="51"/>
  <c r="Z115" i="51"/>
  <c r="Z97" i="51"/>
  <c r="Z79" i="51"/>
  <c r="Z61" i="51"/>
  <c r="Z43" i="51"/>
  <c r="Z25" i="51"/>
  <c r="Z188" i="51"/>
  <c r="Z170" i="51"/>
  <c r="Z152" i="51"/>
  <c r="Z132" i="51"/>
  <c r="Z114" i="51"/>
  <c r="Z96" i="51"/>
  <c r="Z78" i="51"/>
  <c r="Z60" i="51"/>
  <c r="Z42" i="51"/>
  <c r="Z24" i="51"/>
  <c r="Z185" i="51"/>
  <c r="Z165" i="51"/>
  <c r="Z147" i="51"/>
  <c r="Z129" i="51"/>
  <c r="Z111" i="51"/>
  <c r="Z93" i="51"/>
  <c r="Z75" i="51"/>
  <c r="Z57" i="51"/>
  <c r="Z37" i="51"/>
  <c r="Z19" i="51"/>
  <c r="Z194" i="51"/>
  <c r="Z162" i="51"/>
  <c r="Z131" i="51"/>
  <c r="Z106" i="51"/>
  <c r="Z74" i="51"/>
  <c r="Z48" i="51"/>
  <c r="Z16" i="51"/>
  <c r="Z193" i="51"/>
  <c r="Z161" i="51"/>
  <c r="Z130" i="51"/>
  <c r="Z105" i="51"/>
  <c r="Z73" i="51"/>
  <c r="Z47" i="51"/>
  <c r="Z187" i="51"/>
  <c r="Z160" i="51"/>
  <c r="Z128" i="51"/>
  <c r="Z104" i="51"/>
  <c r="Z72" i="51"/>
  <c r="Z41" i="51"/>
  <c r="Z15" i="51"/>
  <c r="Z184" i="51"/>
  <c r="Z158" i="51"/>
  <c r="Z126" i="51"/>
  <c r="Z95" i="51"/>
  <c r="Z68" i="51"/>
  <c r="Z36" i="51"/>
  <c r="Z178" i="51"/>
  <c r="Z146" i="51"/>
  <c r="Z122" i="51"/>
  <c r="Z90" i="51"/>
  <c r="Z59" i="51"/>
  <c r="Z32" i="51"/>
  <c r="Z175" i="51"/>
  <c r="Z127" i="51"/>
  <c r="Z88" i="51"/>
  <c r="Z49" i="51"/>
  <c r="Z169" i="51"/>
  <c r="Z125" i="51"/>
  <c r="Z85" i="51"/>
  <c r="Z40" i="51"/>
  <c r="Z164" i="51"/>
  <c r="Z123" i="51"/>
  <c r="Z83" i="51"/>
  <c r="Z34" i="51"/>
  <c r="Z163" i="51"/>
  <c r="Z121" i="51"/>
  <c r="Z77" i="51"/>
  <c r="Z33" i="51"/>
  <c r="Z145" i="51"/>
  <c r="Z108" i="51"/>
  <c r="Z65" i="51"/>
  <c r="Z20" i="51"/>
  <c r="Z148" i="51"/>
  <c r="Z91" i="51"/>
  <c r="Z29" i="51"/>
  <c r="Z144" i="51"/>
  <c r="Z89" i="51"/>
  <c r="Z21" i="51"/>
  <c r="Z143" i="51"/>
  <c r="Z84" i="51"/>
  <c r="Z18" i="51"/>
  <c r="G57" i="49" s="1"/>
  <c r="Z142" i="51"/>
  <c r="Z76" i="51"/>
  <c r="Z17" i="51"/>
  <c r="Z141" i="51"/>
  <c r="Z69" i="51"/>
  <c r="Z177" i="51"/>
  <c r="Z110" i="51"/>
  <c r="Z52" i="51"/>
  <c r="Z112" i="51"/>
  <c r="Z109" i="51"/>
  <c r="Z107" i="51"/>
  <c r="Z186" i="51"/>
  <c r="Z101" i="51"/>
  <c r="Z181" i="51"/>
  <c r="Z94" i="51"/>
  <c r="Z180" i="51"/>
  <c r="Z92" i="51"/>
  <c r="Z179" i="51"/>
  <c r="Z67" i="51"/>
  <c r="Z176" i="51"/>
  <c r="Z66" i="51"/>
  <c r="Z157" i="51"/>
  <c r="Z53" i="51"/>
  <c r="Z149" i="51"/>
  <c r="Z51" i="51"/>
  <c r="Z168" i="51"/>
  <c r="Z159" i="51"/>
  <c r="Z30" i="51"/>
  <c r="Z140" i="51"/>
  <c r="Z139" i="51"/>
  <c r="Z124" i="51"/>
  <c r="Z113" i="51"/>
  <c r="Z31" i="51"/>
  <c r="Z56" i="51"/>
  <c r="Z50" i="51"/>
  <c r="Z58" i="51"/>
  <c r="Z35" i="51"/>
  <c r="AW72" i="54"/>
  <c r="F90" i="54"/>
  <c r="CO74" i="54"/>
  <c r="CO72" i="54"/>
  <c r="J193" i="51"/>
  <c r="J177" i="51"/>
  <c r="J161" i="51"/>
  <c r="J145" i="51"/>
  <c r="J129" i="51"/>
  <c r="J113" i="51"/>
  <c r="J97" i="51"/>
  <c r="J81" i="51"/>
  <c r="J65" i="51"/>
  <c r="J49" i="51"/>
  <c r="J33" i="51"/>
  <c r="J17" i="51"/>
  <c r="J192" i="51"/>
  <c r="J176" i="51"/>
  <c r="J160" i="51"/>
  <c r="J144" i="51"/>
  <c r="J128" i="51"/>
  <c r="J112" i="51"/>
  <c r="J96" i="51"/>
  <c r="J80" i="51"/>
  <c r="J64" i="51"/>
  <c r="J48" i="51"/>
  <c r="J32" i="51"/>
  <c r="J16" i="51"/>
  <c r="J188" i="51"/>
  <c r="J170" i="51"/>
  <c r="J152" i="51"/>
  <c r="J134" i="51"/>
  <c r="J116" i="51"/>
  <c r="J98" i="51"/>
  <c r="J78" i="51"/>
  <c r="J60" i="51"/>
  <c r="J42" i="51"/>
  <c r="J24" i="51"/>
  <c r="J187" i="51"/>
  <c r="J169" i="51"/>
  <c r="J151" i="51"/>
  <c r="J133" i="51"/>
  <c r="J115" i="51"/>
  <c r="J95" i="51"/>
  <c r="J77" i="51"/>
  <c r="J59" i="51"/>
  <c r="J41" i="51"/>
  <c r="J23" i="51"/>
  <c r="J186" i="51"/>
  <c r="J168" i="51"/>
  <c r="J150" i="51"/>
  <c r="J132" i="51"/>
  <c r="J114" i="51"/>
  <c r="J94" i="51"/>
  <c r="J76" i="51"/>
  <c r="J58" i="51"/>
  <c r="J40" i="51"/>
  <c r="J22" i="51"/>
  <c r="J185" i="51"/>
  <c r="J167" i="51"/>
  <c r="J149" i="51"/>
  <c r="J131" i="51"/>
  <c r="J111" i="51"/>
  <c r="J93" i="51"/>
  <c r="J75" i="51"/>
  <c r="J57" i="51"/>
  <c r="J39" i="51"/>
  <c r="J21" i="51"/>
  <c r="J184" i="51"/>
  <c r="J166" i="51"/>
  <c r="J148" i="51"/>
  <c r="J130" i="51"/>
  <c r="J110" i="51"/>
  <c r="J92" i="51"/>
  <c r="J74" i="51"/>
  <c r="J56" i="51"/>
  <c r="J38" i="51"/>
  <c r="J20" i="51"/>
  <c r="J181" i="51"/>
  <c r="J163" i="51"/>
  <c r="J143" i="51"/>
  <c r="J125" i="51"/>
  <c r="J107" i="51"/>
  <c r="J89" i="51"/>
  <c r="J71" i="51"/>
  <c r="J53" i="51"/>
  <c r="J35" i="51"/>
  <c r="J174" i="51"/>
  <c r="J142" i="51"/>
  <c r="J118" i="51"/>
  <c r="J86" i="51"/>
  <c r="J55" i="51"/>
  <c r="J28" i="51"/>
  <c r="J173" i="51"/>
  <c r="J141" i="51"/>
  <c r="J117" i="51"/>
  <c r="J85" i="51"/>
  <c r="J54" i="51"/>
  <c r="J27" i="51"/>
  <c r="J172" i="51"/>
  <c r="J140" i="51"/>
  <c r="J109" i="51"/>
  <c r="J84" i="51"/>
  <c r="J52" i="51"/>
  <c r="J26" i="51"/>
  <c r="J165" i="51"/>
  <c r="J138" i="51"/>
  <c r="J106" i="51"/>
  <c r="J82" i="51"/>
  <c r="J50" i="51"/>
  <c r="J19" i="51"/>
  <c r="J190" i="51"/>
  <c r="J158" i="51"/>
  <c r="J127" i="51"/>
  <c r="J102" i="51"/>
  <c r="J70" i="51"/>
  <c r="J44" i="51"/>
  <c r="J194" i="51"/>
  <c r="J154" i="51"/>
  <c r="J105" i="51"/>
  <c r="J67" i="51"/>
  <c r="J25" i="51"/>
  <c r="J191" i="51"/>
  <c r="J153" i="51"/>
  <c r="J104" i="51"/>
  <c r="J66" i="51"/>
  <c r="J18" i="51"/>
  <c r="J183" i="51"/>
  <c r="J146" i="51"/>
  <c r="J101" i="51"/>
  <c r="J62" i="51"/>
  <c r="J182" i="51"/>
  <c r="J139" i="51"/>
  <c r="J100" i="51"/>
  <c r="J61" i="51"/>
  <c r="J171" i="51"/>
  <c r="J124" i="51"/>
  <c r="J87" i="51"/>
  <c r="J43" i="51"/>
  <c r="J137" i="51"/>
  <c r="J79" i="51"/>
  <c r="J15" i="51"/>
  <c r="J136" i="51"/>
  <c r="J73" i="51"/>
  <c r="J135" i="51"/>
  <c r="J72" i="51"/>
  <c r="J126" i="51"/>
  <c r="J69" i="51"/>
  <c r="J189" i="51"/>
  <c r="J123" i="51"/>
  <c r="J68" i="51"/>
  <c r="J162" i="51"/>
  <c r="J103" i="51"/>
  <c r="J37" i="51"/>
  <c r="J178" i="51"/>
  <c r="J88" i="51"/>
  <c r="J175" i="51"/>
  <c r="J83" i="51"/>
  <c r="J164" i="51"/>
  <c r="J63" i="51"/>
  <c r="J159" i="51"/>
  <c r="J51" i="51"/>
  <c r="J157" i="51"/>
  <c r="J47" i="51"/>
  <c r="J156" i="51"/>
  <c r="J46" i="51"/>
  <c r="J155" i="51"/>
  <c r="J45" i="51"/>
  <c r="J147" i="51"/>
  <c r="J36" i="51"/>
  <c r="J120" i="51"/>
  <c r="J30" i="51"/>
  <c r="J119" i="51"/>
  <c r="J29" i="51"/>
  <c r="J91" i="51"/>
  <c r="J90" i="51"/>
  <c r="J34" i="51"/>
  <c r="J31" i="51"/>
  <c r="J122" i="51"/>
  <c r="J121" i="51"/>
  <c r="J108" i="51"/>
  <c r="J99" i="51"/>
  <c r="J180" i="51"/>
  <c r="J179" i="51"/>
  <c r="BU72" i="54"/>
  <c r="BU74" i="54"/>
  <c r="AZ72" i="49"/>
  <c r="AZ74" i="49" s="1"/>
  <c r="M74" i="49"/>
  <c r="M72" i="49"/>
  <c r="AF71" i="54"/>
  <c r="AR7" i="54"/>
  <c r="G89" i="49"/>
  <c r="G50" i="49"/>
  <c r="G43" i="49"/>
  <c r="G33" i="49"/>
  <c r="G90" i="49"/>
  <c r="G49" i="49"/>
  <c r="G53" i="49" s="1"/>
  <c r="G78" i="49" s="1"/>
  <c r="G32" i="49"/>
  <c r="G45" i="49"/>
  <c r="G38" i="49"/>
  <c r="G22" i="49"/>
  <c r="G15" i="49"/>
  <c r="G21" i="49"/>
  <c r="G18" i="49"/>
  <c r="G23" i="49"/>
  <c r="G58" i="49"/>
  <c r="G14" i="49"/>
  <c r="G51" i="49"/>
  <c r="G31" i="49"/>
  <c r="G13" i="49"/>
  <c r="G19" i="49"/>
  <c r="G16" i="49"/>
  <c r="G28" i="49"/>
  <c r="G11" i="49"/>
  <c r="G10" i="49"/>
  <c r="G9" i="49"/>
  <c r="G39" i="49"/>
  <c r="G27" i="49"/>
  <c r="G44" i="49"/>
  <c r="G59" i="49"/>
  <c r="G26" i="49"/>
  <c r="G30" i="49"/>
  <c r="G12" i="49"/>
  <c r="G25" i="49"/>
  <c r="G20" i="49"/>
  <c r="G17" i="49"/>
  <c r="G29" i="49"/>
  <c r="G24" i="49"/>
  <c r="DR7" i="49"/>
  <c r="BG74" i="49"/>
  <c r="BU74" i="49"/>
  <c r="CB72" i="49"/>
  <c r="CB74" i="49" s="1"/>
  <c r="CL74" i="49"/>
  <c r="DE7" i="44"/>
  <c r="CH72" i="44"/>
  <c r="CH74" i="44"/>
  <c r="F89" i="44"/>
  <c r="S2" i="44"/>
  <c r="T3" i="44"/>
  <c r="I53" i="44"/>
  <c r="I78" i="44" s="1"/>
  <c r="AM72" i="39"/>
  <c r="AM74" i="39" s="1"/>
  <c r="O74" i="49"/>
  <c r="BD74" i="39"/>
  <c r="BD72" i="39"/>
  <c r="CZ7" i="39"/>
  <c r="CZ71" i="39" s="1"/>
  <c r="DI74" i="39"/>
  <c r="AO7" i="34"/>
  <c r="AO71" i="34" s="1"/>
  <c r="M74" i="39"/>
  <c r="AY7" i="34"/>
  <c r="AY71" i="34" s="1"/>
  <c r="AJ74" i="44"/>
  <c r="AJ72" i="44"/>
  <c r="F39" i="39"/>
  <c r="F22" i="39"/>
  <c r="F90" i="39"/>
  <c r="F45" i="39"/>
  <c r="F21" i="39"/>
  <c r="F89" i="39"/>
  <c r="F59" i="39"/>
  <c r="F38" i="39"/>
  <c r="F28" i="39"/>
  <c r="F20" i="39"/>
  <c r="F29" i="39"/>
  <c r="F19" i="39"/>
  <c r="F23" i="39"/>
  <c r="F14" i="39"/>
  <c r="F44" i="39"/>
  <c r="F9" i="39"/>
  <c r="F18" i="39"/>
  <c r="F33" i="39"/>
  <c r="F25" i="39"/>
  <c r="F31" i="39"/>
  <c r="F12" i="39"/>
  <c r="F50" i="39"/>
  <c r="F32" i="39"/>
  <c r="F43" i="39"/>
  <c r="F49" i="39"/>
  <c r="F24" i="39"/>
  <c r="F30" i="39"/>
  <c r="F16" i="39"/>
  <c r="F11" i="39"/>
  <c r="F26" i="39"/>
  <c r="F58" i="39"/>
  <c r="F17" i="39"/>
  <c r="F15" i="39"/>
  <c r="F51" i="39"/>
  <c r="F27" i="39"/>
  <c r="F13" i="39"/>
  <c r="F10" i="39"/>
  <c r="BV74" i="34"/>
  <c r="CY74" i="34"/>
  <c r="CY72" i="34"/>
  <c r="AJ74" i="34"/>
  <c r="CB72" i="34"/>
  <c r="CB74" i="34"/>
  <c r="D184" i="31"/>
  <c r="D168" i="31"/>
  <c r="D152" i="31"/>
  <c r="D136" i="31"/>
  <c r="D120" i="31"/>
  <c r="D104" i="31"/>
  <c r="D88" i="31"/>
  <c r="D72" i="31"/>
  <c r="D56" i="31"/>
  <c r="D40" i="31"/>
  <c r="D24" i="31"/>
  <c r="D183" i="31"/>
  <c r="D167" i="31"/>
  <c r="D151" i="31"/>
  <c r="D135" i="31"/>
  <c r="D119" i="31"/>
  <c r="D103" i="31"/>
  <c r="D87" i="31"/>
  <c r="D71" i="31"/>
  <c r="D55" i="31"/>
  <c r="D39" i="31"/>
  <c r="D23" i="31"/>
  <c r="D181" i="31"/>
  <c r="D165" i="31"/>
  <c r="D149" i="31"/>
  <c r="D133" i="31"/>
  <c r="D117" i="31"/>
  <c r="D101" i="31"/>
  <c r="D85" i="31"/>
  <c r="D69" i="31"/>
  <c r="D53" i="31"/>
  <c r="D37" i="31"/>
  <c r="D21" i="31"/>
  <c r="D180" i="31"/>
  <c r="D164" i="31"/>
  <c r="D148" i="31"/>
  <c r="D132" i="31"/>
  <c r="D116" i="31"/>
  <c r="D100" i="31"/>
  <c r="D84" i="31"/>
  <c r="D68" i="31"/>
  <c r="D52" i="31"/>
  <c r="D36" i="31"/>
  <c r="D20" i="31"/>
  <c r="D179" i="31"/>
  <c r="D163" i="31"/>
  <c r="D147" i="31"/>
  <c r="D131" i="31"/>
  <c r="D115" i="31"/>
  <c r="D99" i="31"/>
  <c r="D83" i="31"/>
  <c r="D67" i="31"/>
  <c r="D51" i="31"/>
  <c r="D35" i="31"/>
  <c r="D19" i="31"/>
  <c r="D190" i="31"/>
  <c r="D174" i="31"/>
  <c r="D158" i="31"/>
  <c r="D142" i="31"/>
  <c r="D126" i="31"/>
  <c r="D110" i="31"/>
  <c r="D94" i="31"/>
  <c r="D78" i="31"/>
  <c r="D62" i="31"/>
  <c r="D46" i="31"/>
  <c r="D30" i="31"/>
  <c r="D15" i="31"/>
  <c r="D189" i="31"/>
  <c r="D173" i="31"/>
  <c r="D157" i="31"/>
  <c r="D141" i="31"/>
  <c r="D125" i="31"/>
  <c r="D109" i="31"/>
  <c r="D93" i="31"/>
  <c r="D77" i="31"/>
  <c r="D61" i="31"/>
  <c r="D45" i="31"/>
  <c r="D29" i="31"/>
  <c r="D176" i="31"/>
  <c r="D146" i="31"/>
  <c r="D121" i="31"/>
  <c r="D91" i="31"/>
  <c r="D63" i="31"/>
  <c r="D33" i="31"/>
  <c r="D175" i="31"/>
  <c r="D145" i="31"/>
  <c r="D118" i="31"/>
  <c r="D90" i="31"/>
  <c r="D60" i="31"/>
  <c r="D32" i="31"/>
  <c r="D172" i="31"/>
  <c r="D144" i="31"/>
  <c r="D114" i="31"/>
  <c r="D89" i="31"/>
  <c r="D59" i="31"/>
  <c r="D31" i="31"/>
  <c r="D171" i="31"/>
  <c r="D143" i="31"/>
  <c r="D113" i="31"/>
  <c r="D86" i="31"/>
  <c r="D58" i="31"/>
  <c r="D28" i="31"/>
  <c r="D170" i="31"/>
  <c r="D140" i="31"/>
  <c r="D112" i="31"/>
  <c r="D82" i="31"/>
  <c r="D57" i="31"/>
  <c r="D27" i="31"/>
  <c r="D194" i="31"/>
  <c r="D169" i="31"/>
  <c r="D139" i="31"/>
  <c r="D111" i="31"/>
  <c r="D81" i="31"/>
  <c r="D54" i="31"/>
  <c r="D26" i="31"/>
  <c r="D193" i="31"/>
  <c r="D166" i="31"/>
  <c r="D138" i="31"/>
  <c r="D108" i="31"/>
  <c r="D80" i="31"/>
  <c r="D50" i="31"/>
  <c r="I15" i="31" s="1" a="1"/>
  <c r="D25" i="31"/>
  <c r="D187" i="31"/>
  <c r="D159" i="31"/>
  <c r="D129" i="31"/>
  <c r="D102" i="31"/>
  <c r="D74" i="31"/>
  <c r="D44" i="31"/>
  <c r="D16" i="31"/>
  <c r="D150" i="31"/>
  <c r="D92" i="31"/>
  <c r="D34" i="31"/>
  <c r="D192" i="31"/>
  <c r="D137" i="31"/>
  <c r="D79" i="31"/>
  <c r="D22" i="31"/>
  <c r="D191" i="31"/>
  <c r="D134" i="31"/>
  <c r="D76" i="31"/>
  <c r="D18" i="31"/>
  <c r="E15" i="31" s="1" a="1"/>
  <c r="D188" i="31"/>
  <c r="D130" i="31"/>
  <c r="D75" i="31"/>
  <c r="D17" i="31"/>
  <c r="D186" i="31"/>
  <c r="D128" i="31"/>
  <c r="D73" i="31"/>
  <c r="D185" i="31"/>
  <c r="D127" i="31"/>
  <c r="D70" i="31"/>
  <c r="D182" i="31"/>
  <c r="D98" i="31"/>
  <c r="D178" i="31"/>
  <c r="D97" i="31"/>
  <c r="D161" i="31"/>
  <c r="D66" i="31"/>
  <c r="D155" i="31"/>
  <c r="D49" i="31"/>
  <c r="D154" i="31"/>
  <c r="D48" i="31"/>
  <c r="D153" i="31"/>
  <c r="D47" i="31"/>
  <c r="D124" i="31"/>
  <c r="D43" i="31"/>
  <c r="D123" i="31"/>
  <c r="D42" i="31"/>
  <c r="D95" i="31"/>
  <c r="D38" i="31"/>
  <c r="D107" i="31"/>
  <c r="D106" i="31"/>
  <c r="D177" i="31"/>
  <c r="D162" i="31"/>
  <c r="D160" i="31"/>
  <c r="D156" i="31"/>
  <c r="D105" i="31"/>
  <c r="D41" i="31"/>
  <c r="D96" i="31"/>
  <c r="D65" i="31"/>
  <c r="D64" i="31"/>
  <c r="D122" i="31"/>
  <c r="DD74" i="29"/>
  <c r="S59" i="19"/>
  <c r="F90" i="19"/>
  <c r="S90" i="19"/>
  <c r="F34" i="29"/>
  <c r="BQ72" i="29"/>
  <c r="BQ74" i="29"/>
  <c r="S72" i="29"/>
  <c r="S74" i="29"/>
  <c r="K4" i="24"/>
  <c r="W4" i="24"/>
  <c r="AJ4" i="24" s="1"/>
  <c r="AW4" i="24" s="1"/>
  <c r="BJ4" i="24" s="1"/>
  <c r="BW4" i="24" s="1"/>
  <c r="CJ4" i="24" s="1"/>
  <c r="CW4" i="24" s="1"/>
  <c r="DJ4" i="24" s="1"/>
  <c r="DW4" i="24" s="1"/>
  <c r="AD74" i="19"/>
  <c r="DN74" i="19"/>
  <c r="AO72" i="16"/>
  <c r="AO74" i="16"/>
  <c r="G59" i="19"/>
  <c r="DM72" i="16"/>
  <c r="DM74" i="16" s="1"/>
  <c r="W7" i="11"/>
  <c r="W71" i="11" s="1"/>
  <c r="V74" i="16"/>
  <c r="CG74" i="11"/>
  <c r="B86" i="15"/>
  <c r="B70" i="15"/>
  <c r="B54" i="15"/>
  <c r="B38" i="15"/>
  <c r="B22" i="15"/>
  <c r="B85" i="15"/>
  <c r="B69" i="15"/>
  <c r="B53" i="15"/>
  <c r="B37" i="15"/>
  <c r="B21" i="15"/>
  <c r="B84" i="15"/>
  <c r="B68" i="15"/>
  <c r="B52" i="15"/>
  <c r="B36" i="15"/>
  <c r="B20" i="15"/>
  <c r="B83" i="15"/>
  <c r="B67" i="15"/>
  <c r="B51" i="15"/>
  <c r="B35" i="15"/>
  <c r="B19" i="15"/>
  <c r="B98" i="15"/>
  <c r="B82" i="15"/>
  <c r="B66" i="15"/>
  <c r="B50" i="15"/>
  <c r="B34" i="15"/>
  <c r="B18" i="15"/>
  <c r="B97" i="15"/>
  <c r="B81" i="15"/>
  <c r="B65" i="15"/>
  <c r="B49" i="15"/>
  <c r="B33" i="15"/>
  <c r="B17" i="15"/>
  <c r="B96" i="15"/>
  <c r="B80" i="15"/>
  <c r="B64" i="15"/>
  <c r="B48" i="15"/>
  <c r="B32" i="15"/>
  <c r="B16" i="15"/>
  <c r="B92" i="15"/>
  <c r="B76" i="15"/>
  <c r="B60" i="15"/>
  <c r="B44" i="15"/>
  <c r="B28" i="15"/>
  <c r="B90" i="15"/>
  <c r="B58" i="15"/>
  <c r="B26" i="15"/>
  <c r="B89" i="15"/>
  <c r="B57" i="15"/>
  <c r="B25" i="15"/>
  <c r="B88" i="15"/>
  <c r="B56" i="15"/>
  <c r="B24" i="15"/>
  <c r="B87" i="15"/>
  <c r="B55" i="15"/>
  <c r="B23" i="15"/>
  <c r="B79" i="15"/>
  <c r="B47" i="15"/>
  <c r="B77" i="15"/>
  <c r="B45" i="15"/>
  <c r="B75" i="15"/>
  <c r="B43" i="15"/>
  <c r="B72" i="15"/>
  <c r="B40" i="15"/>
  <c r="B71" i="15"/>
  <c r="B39" i="15"/>
  <c r="B91" i="15"/>
  <c r="B78" i="15"/>
  <c r="B74" i="15"/>
  <c r="B73" i="15"/>
  <c r="B63" i="15"/>
  <c r="B62" i="15"/>
  <c r="B61" i="15"/>
  <c r="B59" i="15"/>
  <c r="B41" i="15"/>
  <c r="B29" i="15"/>
  <c r="B27" i="15"/>
  <c r="B15" i="15"/>
  <c r="B94" i="15"/>
  <c r="B93" i="15"/>
  <c r="B31" i="15"/>
  <c r="B30" i="15"/>
  <c r="B95" i="15"/>
  <c r="B46" i="15"/>
  <c r="B42" i="15"/>
  <c r="BS71" i="19"/>
  <c r="J15" i="18" a="1"/>
  <c r="C15" i="18" a="1"/>
  <c r="F15" i="18" a="1"/>
  <c r="Z15" i="18" a="1"/>
  <c r="D15" i="18" a="1"/>
  <c r="I8" i="18"/>
  <c r="B15" i="18" a="1"/>
  <c r="I15" i="13" a="1"/>
  <c r="E15" i="13" a="1"/>
  <c r="CU72" i="11"/>
  <c r="DM74" i="11"/>
  <c r="BR4" i="11"/>
  <c r="AS3" i="11"/>
  <c r="BD72" i="19"/>
  <c r="BD74" i="19"/>
  <c r="DU7" i="7"/>
  <c r="N3" i="4"/>
  <c r="CC7" i="7"/>
  <c r="AG34" i="7"/>
  <c r="C179" i="51"/>
  <c r="C163" i="51"/>
  <c r="C147" i="51"/>
  <c r="C131" i="51"/>
  <c r="C115" i="51"/>
  <c r="C99" i="51"/>
  <c r="C83" i="51"/>
  <c r="C67" i="51"/>
  <c r="C51" i="51"/>
  <c r="C35" i="51"/>
  <c r="C19" i="51"/>
  <c r="C194" i="51"/>
  <c r="C178" i="51"/>
  <c r="C162" i="51"/>
  <c r="C146" i="51"/>
  <c r="C130" i="51"/>
  <c r="C114" i="51"/>
  <c r="C98" i="51"/>
  <c r="C82" i="51"/>
  <c r="C66" i="51"/>
  <c r="C50" i="51"/>
  <c r="C34" i="51"/>
  <c r="C18" i="51"/>
  <c r="C193" i="51"/>
  <c r="C177" i="51"/>
  <c r="C161" i="51"/>
  <c r="C145" i="51"/>
  <c r="C129" i="51"/>
  <c r="C113" i="51"/>
  <c r="C97" i="51"/>
  <c r="C81" i="51"/>
  <c r="C65" i="51"/>
  <c r="C49" i="51"/>
  <c r="C33" i="51"/>
  <c r="C17" i="51"/>
  <c r="C192" i="51"/>
  <c r="C176" i="51"/>
  <c r="C160" i="51"/>
  <c r="C144" i="51"/>
  <c r="C128" i="51"/>
  <c r="C112" i="51"/>
  <c r="C96" i="51"/>
  <c r="C80" i="51"/>
  <c r="C64" i="51"/>
  <c r="C48" i="51"/>
  <c r="C32" i="51"/>
  <c r="C16" i="51"/>
  <c r="C191" i="51"/>
  <c r="C175" i="51"/>
  <c r="C159" i="51"/>
  <c r="C143" i="51"/>
  <c r="C127" i="51"/>
  <c r="C111" i="51"/>
  <c r="C95" i="51"/>
  <c r="C79" i="51"/>
  <c r="C63" i="51"/>
  <c r="C47" i="51"/>
  <c r="C31" i="51"/>
  <c r="C183" i="51"/>
  <c r="C157" i="51"/>
  <c r="C136" i="51"/>
  <c r="C110" i="51"/>
  <c r="C89" i="51"/>
  <c r="C68" i="51"/>
  <c r="C42" i="51"/>
  <c r="C21" i="51"/>
  <c r="C182" i="51"/>
  <c r="C156" i="51"/>
  <c r="C135" i="51"/>
  <c r="C109" i="51"/>
  <c r="C88" i="51"/>
  <c r="C62" i="51"/>
  <c r="C41" i="51"/>
  <c r="C20" i="51"/>
  <c r="C181" i="51"/>
  <c r="C155" i="51"/>
  <c r="C134" i="51"/>
  <c r="C108" i="51"/>
  <c r="C87" i="51"/>
  <c r="C61" i="51"/>
  <c r="C40" i="51"/>
  <c r="C15" i="51"/>
  <c r="C174" i="51"/>
  <c r="C153" i="51"/>
  <c r="C132" i="51"/>
  <c r="C106" i="51"/>
  <c r="C85" i="51"/>
  <c r="C59" i="51"/>
  <c r="C38" i="51"/>
  <c r="C170" i="51"/>
  <c r="C149" i="51"/>
  <c r="C123" i="51"/>
  <c r="C102" i="51"/>
  <c r="C76" i="51"/>
  <c r="C55" i="51"/>
  <c r="C29" i="51"/>
  <c r="C172" i="51"/>
  <c r="C140" i="51"/>
  <c r="C105" i="51"/>
  <c r="C73" i="51"/>
  <c r="C39" i="51"/>
  <c r="C171" i="51"/>
  <c r="C139" i="51"/>
  <c r="C104" i="51"/>
  <c r="C72" i="51"/>
  <c r="C37" i="51"/>
  <c r="C168" i="51"/>
  <c r="C137" i="51"/>
  <c r="C101" i="51"/>
  <c r="C70" i="51"/>
  <c r="C30" i="51"/>
  <c r="C167" i="51"/>
  <c r="C133" i="51"/>
  <c r="C100" i="51"/>
  <c r="C69" i="51"/>
  <c r="C28" i="51"/>
  <c r="C164" i="51"/>
  <c r="C119" i="51"/>
  <c r="C74" i="51"/>
  <c r="C25" i="51"/>
  <c r="C158" i="51"/>
  <c r="C118" i="51"/>
  <c r="C71" i="51"/>
  <c r="C24" i="51"/>
  <c r="C154" i="51"/>
  <c r="C117" i="51"/>
  <c r="C60" i="51"/>
  <c r="C23" i="51"/>
  <c r="C152" i="51"/>
  <c r="C116" i="51"/>
  <c r="C58" i="51"/>
  <c r="C22" i="51"/>
  <c r="C190" i="51"/>
  <c r="C151" i="51"/>
  <c r="C107" i="51"/>
  <c r="C57" i="51"/>
  <c r="C184" i="51"/>
  <c r="C126" i="51"/>
  <c r="C90" i="51"/>
  <c r="C45" i="51"/>
  <c r="C142" i="51"/>
  <c r="C77" i="51"/>
  <c r="C141" i="51"/>
  <c r="C75" i="51"/>
  <c r="C138" i="51"/>
  <c r="C56" i="51"/>
  <c r="C125" i="51"/>
  <c r="C54" i="51"/>
  <c r="C189" i="51"/>
  <c r="C124" i="51"/>
  <c r="C53" i="51"/>
  <c r="C188" i="51"/>
  <c r="C122" i="51"/>
  <c r="C52" i="51"/>
  <c r="C186" i="51"/>
  <c r="C120" i="51"/>
  <c r="C44" i="51"/>
  <c r="C169" i="51"/>
  <c r="C92" i="51"/>
  <c r="C26" i="51"/>
  <c r="C173" i="51"/>
  <c r="C27" i="51"/>
  <c r="C166" i="51"/>
  <c r="C165" i="51"/>
  <c r="C150" i="51"/>
  <c r="C148" i="51"/>
  <c r="C121" i="51"/>
  <c r="C91" i="51"/>
  <c r="C86" i="51"/>
  <c r="C84" i="51"/>
  <c r="C78" i="51"/>
  <c r="C46" i="51"/>
  <c r="C187" i="51"/>
  <c r="C185" i="51"/>
  <c r="C36" i="51"/>
  <c r="C94" i="51"/>
  <c r="C93" i="51"/>
  <c r="C43" i="51"/>
  <c r="C180" i="51"/>
  <c r="C103" i="51"/>
  <c r="DK72" i="54"/>
  <c r="DK74" i="54"/>
  <c r="AJ72" i="49"/>
  <c r="AJ74" i="49"/>
  <c r="I3" i="49"/>
  <c r="H2" i="49"/>
  <c r="DF74" i="49"/>
  <c r="DR71" i="49"/>
  <c r="DF72" i="49"/>
  <c r="AG72" i="49"/>
  <c r="AG74" i="49" s="1"/>
  <c r="F77" i="49"/>
  <c r="AC72" i="49"/>
  <c r="AC74" i="49" s="1"/>
  <c r="F58" i="44"/>
  <c r="AF89" i="44"/>
  <c r="AT58" i="44"/>
  <c r="CD72" i="44"/>
  <c r="AW74" i="44"/>
  <c r="N74" i="44"/>
  <c r="AF58" i="44"/>
  <c r="H46" i="44"/>
  <c r="F71" i="44"/>
  <c r="R7" i="44"/>
  <c r="G72" i="39"/>
  <c r="G74" i="39" s="1"/>
  <c r="DG72" i="39"/>
  <c r="DG74" i="39" s="1"/>
  <c r="BL72" i="34"/>
  <c r="BL74" i="34" s="1"/>
  <c r="BU74" i="34"/>
  <c r="C189" i="31"/>
  <c r="C173" i="31"/>
  <c r="C157" i="31"/>
  <c r="C141" i="31"/>
  <c r="C125" i="31"/>
  <c r="C109" i="31"/>
  <c r="C93" i="31"/>
  <c r="C77" i="31"/>
  <c r="C61" i="31"/>
  <c r="C45" i="31"/>
  <c r="C29" i="31"/>
  <c r="C188" i="31"/>
  <c r="C172" i="31"/>
  <c r="C156" i="31"/>
  <c r="C140" i="31"/>
  <c r="C124" i="31"/>
  <c r="C108" i="31"/>
  <c r="C92" i="31"/>
  <c r="C76" i="31"/>
  <c r="C60" i="31"/>
  <c r="C44" i="31"/>
  <c r="C28" i="31"/>
  <c r="C186" i="31"/>
  <c r="C170" i="31"/>
  <c r="C154" i="31"/>
  <c r="C138" i="31"/>
  <c r="C122" i="31"/>
  <c r="C106" i="31"/>
  <c r="C90" i="31"/>
  <c r="C74" i="31"/>
  <c r="C58" i="31"/>
  <c r="C42" i="31"/>
  <c r="C26" i="31"/>
  <c r="C185" i="31"/>
  <c r="C169" i="31"/>
  <c r="C153" i="31"/>
  <c r="C137" i="31"/>
  <c r="C121" i="31"/>
  <c r="C105" i="31"/>
  <c r="C89" i="31"/>
  <c r="C73" i="31"/>
  <c r="C57" i="31"/>
  <c r="C41" i="31"/>
  <c r="C25" i="31"/>
  <c r="C184" i="31"/>
  <c r="C168" i="31"/>
  <c r="C152" i="31"/>
  <c r="C136" i="31"/>
  <c r="C120" i="31"/>
  <c r="C104" i="31"/>
  <c r="C88" i="31"/>
  <c r="C72" i="31"/>
  <c r="C56" i="31"/>
  <c r="C40" i="31"/>
  <c r="C24" i="31"/>
  <c r="C179" i="31"/>
  <c r="C163" i="31"/>
  <c r="C147" i="31"/>
  <c r="C131" i="31"/>
  <c r="C115" i="31"/>
  <c r="C99" i="31"/>
  <c r="C83" i="31"/>
  <c r="C67" i="31"/>
  <c r="C51" i="31"/>
  <c r="C35" i="31"/>
  <c r="C19" i="31"/>
  <c r="C194" i="31"/>
  <c r="C178" i="31"/>
  <c r="C162" i="31"/>
  <c r="C146" i="31"/>
  <c r="C130" i="31"/>
  <c r="C114" i="31"/>
  <c r="C98" i="31"/>
  <c r="C82" i="31"/>
  <c r="C66" i="31"/>
  <c r="C50" i="31"/>
  <c r="C34" i="31"/>
  <c r="C18" i="31"/>
  <c r="C187" i="31"/>
  <c r="C159" i="31"/>
  <c r="C129" i="31"/>
  <c r="C101" i="31"/>
  <c r="C71" i="31"/>
  <c r="C46" i="31"/>
  <c r="C16" i="31"/>
  <c r="C183" i="31"/>
  <c r="C158" i="31"/>
  <c r="C128" i="31"/>
  <c r="C100" i="31"/>
  <c r="C70" i="31"/>
  <c r="C43" i="31"/>
  <c r="C182" i="31"/>
  <c r="C155" i="31"/>
  <c r="C127" i="31"/>
  <c r="C97" i="31"/>
  <c r="C69" i="31"/>
  <c r="C39" i="31"/>
  <c r="C15" i="31"/>
  <c r="C181" i="31"/>
  <c r="C151" i="31"/>
  <c r="C126" i="31"/>
  <c r="C96" i="31"/>
  <c r="C68" i="31"/>
  <c r="C38" i="31"/>
  <c r="C180" i="31"/>
  <c r="C150" i="31"/>
  <c r="C123" i="31"/>
  <c r="C95" i="31"/>
  <c r="C65" i="31"/>
  <c r="C37" i="31"/>
  <c r="C177" i="31"/>
  <c r="C149" i="31"/>
  <c r="C119" i="31"/>
  <c r="C94" i="31"/>
  <c r="C64" i="31"/>
  <c r="C36" i="31"/>
  <c r="C176" i="31"/>
  <c r="C148" i="31"/>
  <c r="C118" i="31"/>
  <c r="C91" i="31"/>
  <c r="C63" i="31"/>
  <c r="C33" i="31"/>
  <c r="C167" i="31"/>
  <c r="C142" i="31"/>
  <c r="C112" i="31"/>
  <c r="C84" i="31"/>
  <c r="C54" i="31"/>
  <c r="C27" i="31"/>
  <c r="C160" i="31"/>
  <c r="C102" i="31"/>
  <c r="C47" i="31"/>
  <c r="C145" i="31"/>
  <c r="C87" i="31"/>
  <c r="C32" i="31"/>
  <c r="C144" i="31"/>
  <c r="C86" i="31"/>
  <c r="C31" i="31"/>
  <c r="C143" i="31"/>
  <c r="C85" i="31"/>
  <c r="C30" i="31"/>
  <c r="C139" i="31"/>
  <c r="C81" i="31"/>
  <c r="C23" i="31"/>
  <c r="C193" i="31"/>
  <c r="C135" i="31"/>
  <c r="C80" i="31"/>
  <c r="C22" i="31"/>
  <c r="C190" i="31"/>
  <c r="C107" i="31"/>
  <c r="C175" i="31"/>
  <c r="C103" i="31"/>
  <c r="C166" i="31"/>
  <c r="C75" i="31"/>
  <c r="C161" i="31"/>
  <c r="C55" i="31"/>
  <c r="C134" i="31"/>
  <c r="C53" i="31"/>
  <c r="C133" i="31"/>
  <c r="C52" i="31"/>
  <c r="C132" i="31"/>
  <c r="C49" i="31"/>
  <c r="C117" i="31"/>
  <c r="C48" i="31"/>
  <c r="C78" i="31"/>
  <c r="C20" i="31"/>
  <c r="C192" i="31"/>
  <c r="C17" i="31"/>
  <c r="C191" i="31"/>
  <c r="C113" i="31"/>
  <c r="C111" i="31"/>
  <c r="C110" i="31"/>
  <c r="C79" i="31"/>
  <c r="C62" i="31"/>
  <c r="C59" i="31"/>
  <c r="C21" i="31"/>
  <c r="C174" i="31"/>
  <c r="C116" i="31"/>
  <c r="C171" i="31"/>
  <c r="C165" i="31"/>
  <c r="C164" i="31"/>
  <c r="BI7" i="24"/>
  <c r="BR6" i="24"/>
  <c r="Y7" i="24"/>
  <c r="Y71" i="24" s="1"/>
  <c r="AE6" i="24"/>
  <c r="J74" i="29"/>
  <c r="J72" i="29"/>
  <c r="CW74" i="24"/>
  <c r="CW72" i="24"/>
  <c r="CD72" i="19"/>
  <c r="CD74" i="19"/>
  <c r="CO7" i="19"/>
  <c r="CO71" i="19" s="1"/>
  <c r="DH72" i="19"/>
  <c r="DH74" i="19" s="1"/>
  <c r="DR6" i="19"/>
  <c r="DF7" i="19"/>
  <c r="S46" i="19"/>
  <c r="H2" i="19"/>
  <c r="I3" i="19"/>
  <c r="Z7" i="16"/>
  <c r="AE6" i="16"/>
  <c r="EC72" i="16"/>
  <c r="BC72" i="19"/>
  <c r="BC74" i="19"/>
  <c r="O72" i="19"/>
  <c r="O74" i="19"/>
  <c r="J94" i="15"/>
  <c r="J78" i="15"/>
  <c r="J62" i="15"/>
  <c r="J46" i="15"/>
  <c r="J30" i="15"/>
  <c r="J15" i="15"/>
  <c r="J93" i="15"/>
  <c r="J77" i="15"/>
  <c r="J61" i="15"/>
  <c r="J45" i="15"/>
  <c r="J29" i="15"/>
  <c r="J92" i="15"/>
  <c r="J76" i="15"/>
  <c r="J60" i="15"/>
  <c r="J44" i="15"/>
  <c r="J28" i="15"/>
  <c r="J91" i="15"/>
  <c r="J75" i="15"/>
  <c r="J59" i="15"/>
  <c r="J43" i="15"/>
  <c r="J27" i="15"/>
  <c r="J90" i="15"/>
  <c r="J74" i="15"/>
  <c r="J58" i="15"/>
  <c r="J42" i="15"/>
  <c r="J26" i="15"/>
  <c r="J89" i="15"/>
  <c r="J73" i="15"/>
  <c r="J57" i="15"/>
  <c r="J41" i="15"/>
  <c r="J25" i="15"/>
  <c r="J88" i="15"/>
  <c r="J72" i="15"/>
  <c r="J56" i="15"/>
  <c r="J40" i="15"/>
  <c r="J24" i="15"/>
  <c r="J84" i="15"/>
  <c r="J68" i="15"/>
  <c r="J52" i="15"/>
  <c r="J36" i="15"/>
  <c r="J20" i="15"/>
  <c r="J82" i="15"/>
  <c r="J50" i="15"/>
  <c r="J18" i="15"/>
  <c r="J81" i="15"/>
  <c r="J49" i="15"/>
  <c r="J17" i="15"/>
  <c r="J80" i="15"/>
  <c r="J48" i="15"/>
  <c r="J16" i="15"/>
  <c r="J79" i="15"/>
  <c r="J47" i="15"/>
  <c r="J71" i="15"/>
  <c r="J39" i="15"/>
  <c r="J70" i="15"/>
  <c r="J38" i="15"/>
  <c r="J69" i="15"/>
  <c r="J37" i="15"/>
  <c r="J67" i="15"/>
  <c r="J35" i="15"/>
  <c r="J96" i="15"/>
  <c r="J64" i="15"/>
  <c r="J32" i="15"/>
  <c r="J95" i="15"/>
  <c r="J63" i="15"/>
  <c r="J31" i="15"/>
  <c r="J55" i="15"/>
  <c r="J54" i="15"/>
  <c r="J53" i="15"/>
  <c r="J51" i="15"/>
  <c r="J34" i="15"/>
  <c r="J33" i="15"/>
  <c r="J23" i="15"/>
  <c r="J22" i="15"/>
  <c r="J87" i="15"/>
  <c r="J85" i="15"/>
  <c r="J83" i="15"/>
  <c r="J66" i="15"/>
  <c r="J65" i="15"/>
  <c r="J21" i="15"/>
  <c r="J98" i="15"/>
  <c r="J97" i="15"/>
  <c r="J86" i="15"/>
  <c r="J19" i="15"/>
  <c r="EE6" i="11"/>
  <c r="DS7" i="11"/>
  <c r="BP72" i="16"/>
  <c r="AK3" i="7"/>
  <c r="G44" i="4"/>
  <c r="J44" i="4"/>
  <c r="F44" i="4"/>
  <c r="I44" i="4"/>
  <c r="CX74" i="7"/>
  <c r="BL7" i="7"/>
  <c r="BL71" i="7" s="1"/>
  <c r="DD74" i="44"/>
  <c r="AC72" i="44"/>
  <c r="AC74" i="44"/>
  <c r="CT74" i="44"/>
  <c r="CF71" i="39"/>
  <c r="CR7" i="39"/>
  <c r="AH7" i="34"/>
  <c r="AH71" i="34" s="1"/>
  <c r="R7" i="39"/>
  <c r="BF74" i="34"/>
  <c r="BF72" i="34"/>
  <c r="BR71" i="34"/>
  <c r="BC72" i="34"/>
  <c r="BC74" i="34" s="1"/>
  <c r="CH72" i="34"/>
  <c r="L72" i="29"/>
  <c r="L74" i="29" s="1"/>
  <c r="DJ7" i="24"/>
  <c r="DJ71" i="24" s="1"/>
  <c r="DS72" i="29"/>
  <c r="EE71" i="29"/>
  <c r="BM74" i="24"/>
  <c r="AZ74" i="29"/>
  <c r="EB7" i="24"/>
  <c r="EB71" i="24" s="1"/>
  <c r="AG74" i="24"/>
  <c r="AO74" i="24"/>
  <c r="F34" i="24"/>
  <c r="F89" i="24"/>
  <c r="DI74" i="19"/>
  <c r="DI72" i="19"/>
  <c r="DO74" i="29"/>
  <c r="CI74" i="29"/>
  <c r="AI74" i="19"/>
  <c r="AN72" i="16"/>
  <c r="AN74" i="16" s="1"/>
  <c r="S46" i="16"/>
  <c r="H57" i="11"/>
  <c r="AY74" i="19"/>
  <c r="DO7" i="16"/>
  <c r="DO71" i="16" s="1"/>
  <c r="DR6" i="16"/>
  <c r="DX71" i="16"/>
  <c r="F88" i="11"/>
  <c r="W4" i="7"/>
  <c r="AJ4" i="7" s="1"/>
  <c r="AW4" i="7" s="1"/>
  <c r="BJ4" i="7" s="1"/>
  <c r="BW4" i="7" s="1"/>
  <c r="CJ4" i="7" s="1"/>
  <c r="CW4" i="7" s="1"/>
  <c r="DJ4" i="7" s="1"/>
  <c r="DW4" i="7" s="1"/>
  <c r="K4" i="7"/>
  <c r="I34" i="4"/>
  <c r="DF71" i="7"/>
  <c r="Q74" i="4"/>
  <c r="Q72" i="4"/>
  <c r="AA74" i="7"/>
  <c r="Y7" i="4"/>
  <c r="Y71" i="4" s="1"/>
  <c r="D191" i="51"/>
  <c r="D175" i="51"/>
  <c r="D159" i="51"/>
  <c r="D143" i="51"/>
  <c r="D127" i="51"/>
  <c r="D111" i="51"/>
  <c r="D95" i="51"/>
  <c r="D79" i="51"/>
  <c r="D63" i="51"/>
  <c r="D47" i="51"/>
  <c r="D31" i="51"/>
  <c r="D185" i="51"/>
  <c r="D168" i="51"/>
  <c r="D151" i="51"/>
  <c r="D134" i="51"/>
  <c r="D117" i="51"/>
  <c r="D100" i="51"/>
  <c r="D83" i="51"/>
  <c r="D66" i="51"/>
  <c r="D49" i="51"/>
  <c r="D32" i="51"/>
  <c r="D15" i="51"/>
  <c r="E15" i="51" s="1" a="1"/>
  <c r="D184" i="51"/>
  <c r="D167" i="51"/>
  <c r="D150" i="51"/>
  <c r="D133" i="51"/>
  <c r="D116" i="51"/>
  <c r="D99" i="51"/>
  <c r="D82" i="51"/>
  <c r="D65" i="51"/>
  <c r="D48" i="51"/>
  <c r="D30" i="51"/>
  <c r="D183" i="51"/>
  <c r="D166" i="51"/>
  <c r="D149" i="51"/>
  <c r="D132" i="51"/>
  <c r="D115" i="51"/>
  <c r="D98" i="51"/>
  <c r="D81" i="51"/>
  <c r="D64" i="51"/>
  <c r="D46" i="51"/>
  <c r="D29" i="51"/>
  <c r="D182" i="51"/>
  <c r="D165" i="51"/>
  <c r="D148" i="51"/>
  <c r="D131" i="51"/>
  <c r="D114" i="51"/>
  <c r="D97" i="51"/>
  <c r="D80" i="51"/>
  <c r="D62" i="51"/>
  <c r="D45" i="51"/>
  <c r="D28" i="51"/>
  <c r="D181" i="51"/>
  <c r="D164" i="51"/>
  <c r="D147" i="51"/>
  <c r="D130" i="51"/>
  <c r="D113" i="51"/>
  <c r="D96" i="51"/>
  <c r="D78" i="51"/>
  <c r="D61" i="51"/>
  <c r="D44" i="51"/>
  <c r="D27" i="51"/>
  <c r="D174" i="51"/>
  <c r="D152" i="51"/>
  <c r="D124" i="51"/>
  <c r="D102" i="51"/>
  <c r="D74" i="51"/>
  <c r="D52" i="51"/>
  <c r="D24" i="51"/>
  <c r="D173" i="51"/>
  <c r="D146" i="51"/>
  <c r="D123" i="51"/>
  <c r="D101" i="51"/>
  <c r="D73" i="51"/>
  <c r="D51" i="51"/>
  <c r="D23" i="51"/>
  <c r="D172" i="51"/>
  <c r="D145" i="51"/>
  <c r="D122" i="51"/>
  <c r="D94" i="51"/>
  <c r="D72" i="51"/>
  <c r="D50" i="51"/>
  <c r="D22" i="51"/>
  <c r="D193" i="51"/>
  <c r="D170" i="51"/>
  <c r="D142" i="51"/>
  <c r="D120" i="51"/>
  <c r="D92" i="51"/>
  <c r="D70" i="51"/>
  <c r="D42" i="51"/>
  <c r="D20" i="51"/>
  <c r="D188" i="51"/>
  <c r="D161" i="51"/>
  <c r="D138" i="51"/>
  <c r="D110" i="51"/>
  <c r="D88" i="51"/>
  <c r="D60" i="51"/>
  <c r="D38" i="51"/>
  <c r="D16" i="51"/>
  <c r="I15" i="51" s="1" a="1"/>
  <c r="D176" i="51"/>
  <c r="D137" i="51"/>
  <c r="D104" i="51"/>
  <c r="D67" i="51"/>
  <c r="D33" i="51"/>
  <c r="D171" i="51"/>
  <c r="D136" i="51"/>
  <c r="D103" i="51"/>
  <c r="D59" i="51"/>
  <c r="D26" i="51"/>
  <c r="D163" i="51"/>
  <c r="D129" i="51"/>
  <c r="D91" i="51"/>
  <c r="D57" i="51"/>
  <c r="D21" i="51"/>
  <c r="D162" i="51"/>
  <c r="D128" i="51"/>
  <c r="D90" i="51"/>
  <c r="D56" i="51"/>
  <c r="D19" i="51"/>
  <c r="D177" i="51"/>
  <c r="D121" i="51"/>
  <c r="D76" i="51"/>
  <c r="D34" i="51"/>
  <c r="D169" i="51"/>
  <c r="D119" i="51"/>
  <c r="D75" i="51"/>
  <c r="D25" i="51"/>
  <c r="D160" i="51"/>
  <c r="D118" i="51"/>
  <c r="D71" i="51"/>
  <c r="D18" i="51"/>
  <c r="D158" i="51"/>
  <c r="D112" i="51"/>
  <c r="D69" i="51"/>
  <c r="D17" i="51"/>
  <c r="D157" i="51"/>
  <c r="D109" i="51"/>
  <c r="D68" i="51"/>
  <c r="D189" i="51"/>
  <c r="D141" i="51"/>
  <c r="D89" i="51"/>
  <c r="D41" i="51"/>
  <c r="D190" i="51"/>
  <c r="D108" i="51"/>
  <c r="D39" i="51"/>
  <c r="D187" i="51"/>
  <c r="D107" i="51"/>
  <c r="D37" i="51"/>
  <c r="D186" i="51"/>
  <c r="D106" i="51"/>
  <c r="D36" i="51"/>
  <c r="D180" i="51"/>
  <c r="D105" i="51"/>
  <c r="D35" i="51"/>
  <c r="D179" i="51"/>
  <c r="D93" i="51"/>
  <c r="D178" i="51"/>
  <c r="D87" i="51"/>
  <c r="D155" i="51"/>
  <c r="D85" i="51"/>
  <c r="D140" i="51"/>
  <c r="D55" i="51"/>
  <c r="D144" i="51"/>
  <c r="D139" i="51"/>
  <c r="D135" i="51"/>
  <c r="D126" i="51"/>
  <c r="D125" i="51"/>
  <c r="D86" i="51"/>
  <c r="D156" i="51"/>
  <c r="D154" i="51"/>
  <c r="D153" i="51"/>
  <c r="D84" i="51"/>
  <c r="D77" i="51"/>
  <c r="D53" i="51"/>
  <c r="D43" i="51"/>
  <c r="D40" i="51"/>
  <c r="D194" i="51"/>
  <c r="D192" i="51"/>
  <c r="D58" i="51"/>
  <c r="D54" i="51"/>
  <c r="AH72" i="54"/>
  <c r="AH74" i="54"/>
  <c r="CT72" i="54"/>
  <c r="DM74" i="49"/>
  <c r="DM72" i="49"/>
  <c r="L72" i="49"/>
  <c r="CO74" i="44"/>
  <c r="CO72" i="44"/>
  <c r="I58" i="44"/>
  <c r="H58" i="44"/>
  <c r="CI7" i="39"/>
  <c r="CI71" i="39" s="1"/>
  <c r="DF71" i="39"/>
  <c r="AH74" i="39"/>
  <c r="F72" i="39"/>
  <c r="F74" i="39" s="1"/>
  <c r="AZ72" i="34"/>
  <c r="T3" i="39"/>
  <c r="S2" i="39"/>
  <c r="AK74" i="34"/>
  <c r="DR7" i="34"/>
  <c r="DL71" i="34"/>
  <c r="Z194" i="31"/>
  <c r="Z178" i="31"/>
  <c r="Z162" i="31"/>
  <c r="Z146" i="31"/>
  <c r="Z130" i="31"/>
  <c r="Z114" i="31"/>
  <c r="Z98" i="31"/>
  <c r="Z82" i="31"/>
  <c r="Z66" i="31"/>
  <c r="Z50" i="31"/>
  <c r="Z34" i="31"/>
  <c r="Z18" i="31"/>
  <c r="Z193" i="31"/>
  <c r="Z177" i="31"/>
  <c r="Z161" i="31"/>
  <c r="Z145" i="31"/>
  <c r="Z129" i="31"/>
  <c r="Z113" i="31"/>
  <c r="Z97" i="31"/>
  <c r="Z81" i="31"/>
  <c r="Z65" i="31"/>
  <c r="Z49" i="31"/>
  <c r="Z33" i="31"/>
  <c r="Z17" i="31"/>
  <c r="Z192" i="31"/>
  <c r="Z176" i="31"/>
  <c r="Z160" i="31"/>
  <c r="Z144" i="31"/>
  <c r="Z128" i="31"/>
  <c r="Z112" i="31"/>
  <c r="Z96" i="31"/>
  <c r="Z80" i="31"/>
  <c r="Z64" i="31"/>
  <c r="Z48" i="31"/>
  <c r="Z32" i="31"/>
  <c r="Z16" i="31"/>
  <c r="Z184" i="31"/>
  <c r="Z168" i="31"/>
  <c r="Z152" i="31"/>
  <c r="Z136" i="31"/>
  <c r="Z120" i="31"/>
  <c r="Z104" i="31"/>
  <c r="Z88" i="31"/>
  <c r="Z72" i="31"/>
  <c r="Z56" i="31"/>
  <c r="Z40" i="31"/>
  <c r="Z24" i="31"/>
  <c r="Z183" i="31"/>
  <c r="Z167" i="31"/>
  <c r="Z151" i="31"/>
  <c r="Z135" i="31"/>
  <c r="Z119" i="31"/>
  <c r="Z103" i="31"/>
  <c r="Z87" i="31"/>
  <c r="Z71" i="31"/>
  <c r="Z55" i="31"/>
  <c r="Z39" i="31"/>
  <c r="Z23" i="31"/>
  <c r="Z171" i="31"/>
  <c r="Z148" i="31"/>
  <c r="Z124" i="31"/>
  <c r="Z101" i="31"/>
  <c r="Z77" i="31"/>
  <c r="Z54" i="31"/>
  <c r="Z30" i="31"/>
  <c r="Z191" i="31"/>
  <c r="Z170" i="31"/>
  <c r="Z147" i="31"/>
  <c r="Z123" i="31"/>
  <c r="Z100" i="31"/>
  <c r="Z76" i="31"/>
  <c r="Z53" i="31"/>
  <c r="Z29" i="31"/>
  <c r="Z189" i="31"/>
  <c r="Z166" i="31"/>
  <c r="Z142" i="31"/>
  <c r="Z121" i="31"/>
  <c r="Z95" i="31"/>
  <c r="Z74" i="31"/>
  <c r="Z51" i="31"/>
  <c r="Z27" i="31"/>
  <c r="Z188" i="31"/>
  <c r="Z165" i="31"/>
  <c r="Z141" i="31"/>
  <c r="Z118" i="31"/>
  <c r="Z94" i="31"/>
  <c r="Z73" i="31"/>
  <c r="Z47" i="31"/>
  <c r="Z26" i="31"/>
  <c r="Z187" i="31"/>
  <c r="Z164" i="31"/>
  <c r="Z140" i="31"/>
  <c r="Z117" i="31"/>
  <c r="Z93" i="31"/>
  <c r="Z70" i="31"/>
  <c r="Z46" i="31"/>
  <c r="Z25" i="31"/>
  <c r="Z180" i="31"/>
  <c r="Z156" i="31"/>
  <c r="Z133" i="31"/>
  <c r="Z109" i="31"/>
  <c r="Z86" i="31"/>
  <c r="Z62" i="31"/>
  <c r="Z41" i="31"/>
  <c r="Z179" i="31"/>
  <c r="Z155" i="31"/>
  <c r="Z132" i="31"/>
  <c r="Z108" i="31"/>
  <c r="Z85" i="31"/>
  <c r="Z61" i="31"/>
  <c r="Z38" i="31"/>
  <c r="Z15" i="31"/>
  <c r="Z157" i="31"/>
  <c r="Z115" i="31"/>
  <c r="Z75" i="31"/>
  <c r="Z35" i="31"/>
  <c r="Z154" i="31"/>
  <c r="Z111" i="31"/>
  <c r="Z69" i="31"/>
  <c r="Z31" i="31"/>
  <c r="Z153" i="31"/>
  <c r="Z110" i="31"/>
  <c r="Z68" i="31"/>
  <c r="Z28" i="31"/>
  <c r="Z190" i="31"/>
  <c r="Z150" i="31"/>
  <c r="Z107" i="31"/>
  <c r="Z67" i="31"/>
  <c r="Z22" i="31"/>
  <c r="T57" i="29" s="1"/>
  <c r="Z186" i="31"/>
  <c r="Z149" i="31"/>
  <c r="Z106" i="31"/>
  <c r="Z63" i="31"/>
  <c r="Z21" i="31"/>
  <c r="Z185" i="31"/>
  <c r="Z143" i="31"/>
  <c r="Z105" i="31"/>
  <c r="Z60" i="31"/>
  <c r="Z20" i="31"/>
  <c r="Z182" i="31"/>
  <c r="Z139" i="31"/>
  <c r="Z102" i="31"/>
  <c r="Z59" i="31"/>
  <c r="Z19" i="31"/>
  <c r="Z173" i="31"/>
  <c r="Z131" i="31"/>
  <c r="Z90" i="31"/>
  <c r="Z45" i="31"/>
  <c r="Z158" i="31"/>
  <c r="Z78" i="31"/>
  <c r="Z138" i="31"/>
  <c r="Z58" i="31"/>
  <c r="Z137" i="31"/>
  <c r="Z57" i="31"/>
  <c r="Z134" i="31"/>
  <c r="Z52" i="31"/>
  <c r="Z127" i="31"/>
  <c r="Z44" i="31"/>
  <c r="Z126" i="31"/>
  <c r="Z43" i="31"/>
  <c r="Z83" i="31"/>
  <c r="Z181" i="31"/>
  <c r="Z79" i="31"/>
  <c r="Z175" i="31"/>
  <c r="Z174" i="31"/>
  <c r="Z172" i="31"/>
  <c r="Z36" i="31"/>
  <c r="Z163" i="31"/>
  <c r="Z159" i="31"/>
  <c r="Z125" i="31"/>
  <c r="Z122" i="31"/>
  <c r="Z116" i="31"/>
  <c r="Z99" i="31"/>
  <c r="Z92" i="31"/>
  <c r="Z84" i="31"/>
  <c r="Z37" i="31"/>
  <c r="Z169" i="31"/>
  <c r="Z91" i="31"/>
  <c r="Z89" i="31"/>
  <c r="Z42" i="31"/>
  <c r="BS74" i="29"/>
  <c r="BS72" i="29"/>
  <c r="Z7" i="24"/>
  <c r="Z71" i="24" s="1"/>
  <c r="H7" i="24"/>
  <c r="H71" i="24" s="1"/>
  <c r="CT72" i="24"/>
  <c r="CT74" i="24" s="1"/>
  <c r="CH74" i="24"/>
  <c r="DP72" i="29"/>
  <c r="G50" i="24"/>
  <c r="G43" i="24"/>
  <c r="G26" i="24"/>
  <c r="G18" i="24"/>
  <c r="G11" i="24"/>
  <c r="G49" i="24"/>
  <c r="G17" i="24"/>
  <c r="G10" i="24"/>
  <c r="G32" i="24"/>
  <c r="G24" i="24"/>
  <c r="G58" i="24"/>
  <c r="G19" i="24"/>
  <c r="G39" i="24"/>
  <c r="G41" i="24" s="1"/>
  <c r="G77" i="24" s="1"/>
  <c r="G20" i="24"/>
  <c r="G89" i="24"/>
  <c r="G38" i="24"/>
  <c r="G16" i="24"/>
  <c r="G44" i="24"/>
  <c r="G14" i="24"/>
  <c r="G23" i="24"/>
  <c r="G33" i="24"/>
  <c r="G30" i="24"/>
  <c r="G25" i="24"/>
  <c r="G13" i="24"/>
  <c r="G90" i="24"/>
  <c r="G27" i="24"/>
  <c r="G51" i="24"/>
  <c r="G45" i="24"/>
  <c r="G22" i="24"/>
  <c r="G15" i="24"/>
  <c r="G28" i="24"/>
  <c r="G31" i="24"/>
  <c r="G59" i="24"/>
  <c r="G21" i="24"/>
  <c r="G9" i="24"/>
  <c r="G29" i="24"/>
  <c r="G12" i="24"/>
  <c r="CJ74" i="19"/>
  <c r="CJ72" i="19"/>
  <c r="H72" i="19"/>
  <c r="H74" i="19" s="1"/>
  <c r="BC74" i="29"/>
  <c r="S41" i="19"/>
  <c r="BO74" i="19"/>
  <c r="DI72" i="16"/>
  <c r="X74" i="11"/>
  <c r="D92" i="15"/>
  <c r="D76" i="15"/>
  <c r="D60" i="15"/>
  <c r="D44" i="15"/>
  <c r="D28" i="15"/>
  <c r="D91" i="15"/>
  <c r="D75" i="15"/>
  <c r="D59" i="15"/>
  <c r="D43" i="15"/>
  <c r="D27" i="15"/>
  <c r="D90" i="15"/>
  <c r="D74" i="15"/>
  <c r="D58" i="15"/>
  <c r="D42" i="15"/>
  <c r="D26" i="15"/>
  <c r="D89" i="15"/>
  <c r="D73" i="15"/>
  <c r="D57" i="15"/>
  <c r="D41" i="15"/>
  <c r="D25" i="15"/>
  <c r="D88" i="15"/>
  <c r="D72" i="15"/>
  <c r="D56" i="15"/>
  <c r="D40" i="15"/>
  <c r="D24" i="15"/>
  <c r="D87" i="15"/>
  <c r="D71" i="15"/>
  <c r="D55" i="15"/>
  <c r="D39" i="15"/>
  <c r="D23" i="15"/>
  <c r="D86" i="15"/>
  <c r="D70" i="15"/>
  <c r="D54" i="15"/>
  <c r="D38" i="15"/>
  <c r="D22" i="15"/>
  <c r="D98" i="15"/>
  <c r="D82" i="15"/>
  <c r="D66" i="15"/>
  <c r="D50" i="15"/>
  <c r="D34" i="15"/>
  <c r="D18" i="15"/>
  <c r="D80" i="15"/>
  <c r="D48" i="15"/>
  <c r="D16" i="15"/>
  <c r="D79" i="15"/>
  <c r="D47" i="15"/>
  <c r="D78" i="15"/>
  <c r="D46" i="15"/>
  <c r="D15" i="15"/>
  <c r="D77" i="15"/>
  <c r="D45" i="15"/>
  <c r="D69" i="15"/>
  <c r="D37" i="15"/>
  <c r="D67" i="15"/>
  <c r="D35" i="15"/>
  <c r="D97" i="15"/>
  <c r="D65" i="15"/>
  <c r="D33" i="15"/>
  <c r="D94" i="15"/>
  <c r="D62" i="15"/>
  <c r="D30" i="15"/>
  <c r="D93" i="15"/>
  <c r="D61" i="15"/>
  <c r="D29" i="15"/>
  <c r="D63" i="15"/>
  <c r="D53" i="15"/>
  <c r="D52" i="15"/>
  <c r="D51" i="15"/>
  <c r="D49" i="15"/>
  <c r="D36" i="15"/>
  <c r="D32" i="15"/>
  <c r="D31" i="15"/>
  <c r="D85" i="15"/>
  <c r="D19" i="15"/>
  <c r="D17" i="15"/>
  <c r="I15" i="15" s="1" a="1"/>
  <c r="D83" i="15"/>
  <c r="D81" i="15"/>
  <c r="D96" i="15"/>
  <c r="D95" i="15"/>
  <c r="D84" i="15"/>
  <c r="D68" i="15"/>
  <c r="D64" i="15"/>
  <c r="D21" i="15"/>
  <c r="D20" i="15"/>
  <c r="AF71" i="19"/>
  <c r="AL72" i="11"/>
  <c r="AL74" i="11" s="1"/>
  <c r="P7" i="16"/>
  <c r="P71" i="16" s="1"/>
  <c r="AV74" i="16"/>
  <c r="AH77" i="7"/>
  <c r="AR41" i="7"/>
  <c r="CN72" i="11"/>
  <c r="M49" i="11"/>
  <c r="M24" i="11"/>
  <c r="M17" i="11"/>
  <c r="M16" i="11"/>
  <c r="M13" i="11"/>
  <c r="M12" i="11"/>
  <c r="M11" i="11"/>
  <c r="M23" i="11"/>
  <c r="M45" i="11"/>
  <c r="M51" i="11"/>
  <c r="M32" i="11"/>
  <c r="M22" i="11"/>
  <c r="M31" i="11"/>
  <c r="M19" i="11"/>
  <c r="M30" i="11"/>
  <c r="M14" i="11"/>
  <c r="M44" i="11"/>
  <c r="M46" i="11" s="1"/>
  <c r="M21" i="11"/>
  <c r="M26" i="11"/>
  <c r="M50" i="11"/>
  <c r="M43" i="11"/>
  <c r="M10" i="11"/>
  <c r="M25" i="11"/>
  <c r="M9" i="11"/>
  <c r="M33" i="11"/>
  <c r="M28" i="11"/>
  <c r="M29" i="11"/>
  <c r="M18" i="11"/>
  <c r="M20" i="11"/>
  <c r="M15" i="11"/>
  <c r="M27" i="11"/>
  <c r="AL7" i="4"/>
  <c r="AR6" i="4"/>
  <c r="EC7" i="4"/>
  <c r="U3" i="4"/>
  <c r="T2" i="4"/>
  <c r="DR6" i="7"/>
  <c r="DA7" i="4"/>
  <c r="DE7" i="4" s="1"/>
  <c r="DE6" i="4"/>
  <c r="BO7" i="16"/>
  <c r="BO71" i="16" s="1"/>
  <c r="AF71" i="11"/>
  <c r="CK7" i="11"/>
  <c r="CK71" i="11" s="1"/>
  <c r="M74" i="7"/>
  <c r="M72" i="7"/>
  <c r="BA41" i="7"/>
  <c r="BA77" i="7" s="1"/>
  <c r="BN39" i="7"/>
  <c r="U74" i="19"/>
  <c r="U74" i="4"/>
  <c r="AT74" i="16"/>
  <c r="AS72" i="16"/>
  <c r="S26" i="4"/>
  <c r="S18" i="4"/>
  <c r="S9" i="4"/>
  <c r="S25" i="4"/>
  <c r="S24" i="4"/>
  <c r="S17" i="4"/>
  <c r="S29" i="4"/>
  <c r="S14" i="4"/>
  <c r="S19" i="4"/>
  <c r="S13" i="4"/>
  <c r="S31" i="4"/>
  <c r="S50" i="4"/>
  <c r="S43" i="4"/>
  <c r="S44" i="4"/>
  <c r="S23" i="4"/>
  <c r="S12" i="4"/>
  <c r="S28" i="4"/>
  <c r="S22" i="4"/>
  <c r="S51" i="4"/>
  <c r="S11" i="4"/>
  <c r="S30" i="4"/>
  <c r="S27" i="4"/>
  <c r="S15" i="4"/>
  <c r="DF38" i="11"/>
  <c r="AK72" i="7"/>
  <c r="AK74" i="7"/>
  <c r="CT74" i="7"/>
  <c r="BG74" i="7"/>
  <c r="BT71" i="7"/>
  <c r="BG72" i="7"/>
  <c r="T2" i="11"/>
  <c r="U3" i="11"/>
  <c r="BQ41" i="4"/>
  <c r="BQ77" i="4" s="1"/>
  <c r="CD39" i="4"/>
  <c r="Z183" i="41"/>
  <c r="Z167" i="41"/>
  <c r="Z151" i="41"/>
  <c r="Z135" i="41"/>
  <c r="Z119" i="41"/>
  <c r="Z103" i="41"/>
  <c r="Z87" i="41"/>
  <c r="Z71" i="41"/>
  <c r="Z55" i="41"/>
  <c r="Z39" i="41"/>
  <c r="Z23" i="41"/>
  <c r="Z182" i="41"/>
  <c r="Z166" i="41"/>
  <c r="Z150" i="41"/>
  <c r="Z134" i="41"/>
  <c r="Z118" i="41"/>
  <c r="Z102" i="41"/>
  <c r="Z86" i="41"/>
  <c r="Z70" i="41"/>
  <c r="Z54" i="41"/>
  <c r="Z38" i="41"/>
  <c r="Z22" i="41"/>
  <c r="Z181" i="41"/>
  <c r="Z165" i="41"/>
  <c r="Z149" i="41"/>
  <c r="Z133" i="41"/>
  <c r="Z117" i="41"/>
  <c r="Z101" i="41"/>
  <c r="Z85" i="41"/>
  <c r="Z69" i="41"/>
  <c r="Z53" i="41"/>
  <c r="Z37" i="41"/>
  <c r="Z21" i="41"/>
  <c r="Z179" i="41"/>
  <c r="Z163" i="41"/>
  <c r="Z147" i="41"/>
  <c r="Z131" i="41"/>
  <c r="Z115" i="41"/>
  <c r="Z99" i="41"/>
  <c r="Z83" i="41"/>
  <c r="Z67" i="41"/>
  <c r="Z51" i="41"/>
  <c r="Z35" i="41"/>
  <c r="Z19" i="41"/>
  <c r="Z186" i="41"/>
  <c r="Z162" i="41"/>
  <c r="Z142" i="41"/>
  <c r="Z122" i="41"/>
  <c r="Z98" i="41"/>
  <c r="Z78" i="41"/>
  <c r="Z58" i="41"/>
  <c r="Z34" i="41"/>
  <c r="Z15" i="41"/>
  <c r="Z185" i="41"/>
  <c r="Z161" i="41"/>
  <c r="Z141" i="41"/>
  <c r="Z121" i="41"/>
  <c r="Z97" i="41"/>
  <c r="Z77" i="41"/>
  <c r="Z57" i="41"/>
  <c r="Z33" i="41"/>
  <c r="Z184" i="41"/>
  <c r="Z160" i="41"/>
  <c r="Z140" i="41"/>
  <c r="Z120" i="41"/>
  <c r="Z96" i="41"/>
  <c r="Z76" i="41"/>
  <c r="Z56" i="41"/>
  <c r="Z32" i="41"/>
  <c r="Z180" i="41"/>
  <c r="Z159" i="41"/>
  <c r="Z139" i="41"/>
  <c r="Z116" i="41"/>
  <c r="Z95" i="41"/>
  <c r="Z75" i="41"/>
  <c r="Z52" i="41"/>
  <c r="Z31" i="41"/>
  <c r="Z178" i="41"/>
  <c r="Z158" i="41"/>
  <c r="Z138" i="41"/>
  <c r="Z114" i="41"/>
  <c r="Z94" i="41"/>
  <c r="Z74" i="41"/>
  <c r="Z50" i="41"/>
  <c r="Z30" i="41"/>
  <c r="Z177" i="41"/>
  <c r="Z157" i="41"/>
  <c r="Z137" i="41"/>
  <c r="Z113" i="41"/>
  <c r="Z93" i="41"/>
  <c r="Z73" i="41"/>
  <c r="Z49" i="41"/>
  <c r="Z29" i="41"/>
  <c r="Z192" i="41"/>
  <c r="Z172" i="41"/>
  <c r="Z152" i="41"/>
  <c r="Z128" i="41"/>
  <c r="Z108" i="41"/>
  <c r="Z88" i="41"/>
  <c r="Z64" i="41"/>
  <c r="Z44" i="41"/>
  <c r="Z24" i="41"/>
  <c r="Z176" i="41"/>
  <c r="Z144" i="41"/>
  <c r="Z106" i="41"/>
  <c r="Z65" i="41"/>
  <c r="Z27" i="41"/>
  <c r="Z175" i="41"/>
  <c r="Z143" i="41"/>
  <c r="Z105" i="41"/>
  <c r="Z63" i="41"/>
  <c r="Z26" i="41"/>
  <c r="Z174" i="41"/>
  <c r="Z136" i="41"/>
  <c r="Z104" i="41"/>
  <c r="Z62" i="41"/>
  <c r="Z25" i="41"/>
  <c r="Z173" i="41"/>
  <c r="Z132" i="41"/>
  <c r="Z100" i="41"/>
  <c r="Z61" i="41"/>
  <c r="Z20" i="41"/>
  <c r="Z170" i="41"/>
  <c r="Z129" i="41"/>
  <c r="Z91" i="41"/>
  <c r="Z59" i="41"/>
  <c r="Z17" i="41"/>
  <c r="Z193" i="41"/>
  <c r="Z155" i="41"/>
  <c r="Z123" i="41"/>
  <c r="Z81" i="41"/>
  <c r="Z43" i="41"/>
  <c r="Z191" i="41"/>
  <c r="Z154" i="41"/>
  <c r="Z112" i="41"/>
  <c r="Z80" i="41"/>
  <c r="Z42" i="41"/>
  <c r="Z164" i="41"/>
  <c r="Z90" i="41"/>
  <c r="Z28" i="41"/>
  <c r="Z156" i="41"/>
  <c r="Z89" i="41"/>
  <c r="Z18" i="41"/>
  <c r="Z153" i="41"/>
  <c r="Z84" i="41"/>
  <c r="Z16" i="41"/>
  <c r="F88" i="39" s="1"/>
  <c r="Z148" i="41"/>
  <c r="Z82" i="41"/>
  <c r="Z145" i="41"/>
  <c r="Z72" i="41"/>
  <c r="Z189" i="41"/>
  <c r="Z124" i="41"/>
  <c r="Z47" i="41"/>
  <c r="Z168" i="41"/>
  <c r="Z46" i="41"/>
  <c r="Z146" i="41"/>
  <c r="Z45" i="41"/>
  <c r="Z130" i="41"/>
  <c r="Z41" i="41"/>
  <c r="Z127" i="41"/>
  <c r="Z40" i="41"/>
  <c r="Z126" i="41"/>
  <c r="Z36" i="41"/>
  <c r="F57" i="39" s="1"/>
  <c r="Z111" i="41"/>
  <c r="Z194" i="41"/>
  <c r="Z92" i="41"/>
  <c r="Z190" i="41"/>
  <c r="Z79" i="41"/>
  <c r="Z171" i="41"/>
  <c r="Z169" i="41"/>
  <c r="Z125" i="41"/>
  <c r="Z110" i="41"/>
  <c r="Z109" i="41"/>
  <c r="Z68" i="41"/>
  <c r="Z66" i="41"/>
  <c r="Z60" i="41"/>
  <c r="Z48" i="41"/>
  <c r="Z188" i="41"/>
  <c r="Z187" i="41"/>
  <c r="Z107" i="41"/>
  <c r="I4" i="39"/>
  <c r="U4" i="39"/>
  <c r="AH4" i="39" s="1"/>
  <c r="AU4" i="39" s="1"/>
  <c r="BH4" i="39" s="1"/>
  <c r="BU4" i="39" s="1"/>
  <c r="CH4" i="39" s="1"/>
  <c r="CU4" i="39" s="1"/>
  <c r="DH4" i="39" s="1"/>
  <c r="DU4" i="39" s="1"/>
  <c r="DL72" i="39"/>
  <c r="F46" i="34"/>
  <c r="H41" i="34"/>
  <c r="H77" i="34" s="1"/>
  <c r="AF74" i="34"/>
  <c r="DP72" i="39"/>
  <c r="W71" i="29"/>
  <c r="AE7" i="29"/>
  <c r="DE6" i="24"/>
  <c r="CS7" i="24"/>
  <c r="I7" i="24"/>
  <c r="I71" i="24" s="1"/>
  <c r="AH3" i="24"/>
  <c r="AG2" i="24"/>
  <c r="S89" i="29"/>
  <c r="F58" i="29"/>
  <c r="DY74" i="29"/>
  <c r="DY72" i="29"/>
  <c r="BR7" i="29"/>
  <c r="CY74" i="29"/>
  <c r="CY72" i="29"/>
  <c r="DU7" i="19"/>
  <c r="EE6" i="19"/>
  <c r="F41" i="24"/>
  <c r="BA74" i="29"/>
  <c r="BA72" i="29"/>
  <c r="G46" i="16"/>
  <c r="J88" i="11"/>
  <c r="H34" i="11"/>
  <c r="BT7" i="11"/>
  <c r="BK39" i="7"/>
  <c r="AX41" i="7"/>
  <c r="AX77" i="7" s="1"/>
  <c r="S51" i="11"/>
  <c r="S44" i="11"/>
  <c r="S33" i="11"/>
  <c r="S31" i="11"/>
  <c r="S21" i="11"/>
  <c r="S20" i="11"/>
  <c r="S19" i="11"/>
  <c r="S14" i="11"/>
  <c r="S28" i="11"/>
  <c r="S26" i="11"/>
  <c r="S17" i="11"/>
  <c r="S25" i="11"/>
  <c r="S45" i="11"/>
  <c r="S43" i="11"/>
  <c r="S24" i="11"/>
  <c r="S29" i="11"/>
  <c r="S23" i="11"/>
  <c r="S18" i="11"/>
  <c r="S22" i="11"/>
  <c r="F34" i="7"/>
  <c r="J53" i="4"/>
  <c r="J78" i="4" s="1"/>
  <c r="DX72" i="7"/>
  <c r="BY72" i="54"/>
  <c r="BY74" i="54"/>
  <c r="EC72" i="49"/>
  <c r="EC74" i="49"/>
  <c r="T72" i="49"/>
  <c r="T74" i="49" s="1"/>
  <c r="P72" i="49"/>
  <c r="P74" i="49" s="1"/>
  <c r="BF71" i="44"/>
  <c r="BR7" i="44"/>
  <c r="CG74" i="54"/>
  <c r="AG72" i="54"/>
  <c r="AG74" i="54"/>
  <c r="G46" i="54"/>
  <c r="F34" i="54"/>
  <c r="AF41" i="54"/>
  <c r="BQ74" i="54"/>
  <c r="BQ72" i="54"/>
  <c r="F41" i="54"/>
  <c r="BX72" i="54"/>
  <c r="BX74" i="54" s="1"/>
  <c r="EA72" i="49"/>
  <c r="Q74" i="44"/>
  <c r="Q72" i="44"/>
  <c r="BI89" i="44"/>
  <c r="BI50" i="44"/>
  <c r="BI90" i="44"/>
  <c r="BI58" i="44"/>
  <c r="BI33" i="44"/>
  <c r="BI25" i="44"/>
  <c r="BI32" i="44"/>
  <c r="BI24" i="44"/>
  <c r="BI51" i="44"/>
  <c r="BI59" i="44"/>
  <c r="BI49" i="44"/>
  <c r="BI31" i="44"/>
  <c r="BI23" i="44"/>
  <c r="BI39" i="44"/>
  <c r="BI22" i="44"/>
  <c r="BI21" i="44"/>
  <c r="BI38" i="44"/>
  <c r="BI44" i="44"/>
  <c r="BI30" i="44"/>
  <c r="BI29" i="44"/>
  <c r="BI28" i="44"/>
  <c r="BI27" i="44"/>
  <c r="BI17" i="44"/>
  <c r="BI14" i="44"/>
  <c r="BI20" i="44"/>
  <c r="BI13" i="44"/>
  <c r="BI10" i="44"/>
  <c r="BI18" i="44"/>
  <c r="BI15" i="44"/>
  <c r="BI45" i="44"/>
  <c r="BI26" i="44"/>
  <c r="BI19" i="44"/>
  <c r="BI43" i="44"/>
  <c r="BI16" i="44"/>
  <c r="BI12" i="44"/>
  <c r="BI9" i="44"/>
  <c r="BI11" i="44"/>
  <c r="DT74" i="44"/>
  <c r="DT72" i="44"/>
  <c r="BE4" i="39"/>
  <c r="AF3" i="39"/>
  <c r="DN72" i="29"/>
  <c r="ED74" i="29"/>
  <c r="ED72" i="29"/>
  <c r="L72" i="24"/>
  <c r="L74" i="24"/>
  <c r="DK7" i="24"/>
  <c r="DK71" i="24" s="1"/>
  <c r="E15" i="22" a="1"/>
  <c r="E15" i="22" s="1"/>
  <c r="K15" i="22" a="1"/>
  <c r="K15" i="22" s="1"/>
  <c r="C15" i="22" a="1"/>
  <c r="C15" i="22" s="1"/>
  <c r="G15" i="22" a="1"/>
  <c r="G15" i="22" s="1"/>
  <c r="J15" i="22" a="1"/>
  <c r="J15" i="22" s="1"/>
  <c r="I15" i="22" a="1"/>
  <c r="I15" i="22" s="1"/>
  <c r="H15" i="22" a="1"/>
  <c r="H15" i="22" s="1"/>
  <c r="I10" i="22"/>
  <c r="I9" i="22"/>
  <c r="Z15" i="22" a="1"/>
  <c r="Z15" i="22" s="1"/>
  <c r="B15" i="22" a="1"/>
  <c r="B15" i="22" s="1"/>
  <c r="I8" i="22"/>
  <c r="F15" i="22" a="1"/>
  <c r="F15" i="22" s="1"/>
  <c r="D15" i="22" a="1"/>
  <c r="D15" i="22" s="1"/>
  <c r="BX7" i="19"/>
  <c r="BX71" i="19" s="1"/>
  <c r="DY72" i="19"/>
  <c r="P7" i="11"/>
  <c r="X74" i="54"/>
  <c r="X72" i="54"/>
  <c r="BI72" i="54"/>
  <c r="BI74" i="54"/>
  <c r="BH72" i="54"/>
  <c r="BH74" i="54" s="1"/>
  <c r="CZ74" i="54"/>
  <c r="F184" i="56"/>
  <c r="F168" i="56"/>
  <c r="F152" i="56"/>
  <c r="F136" i="56"/>
  <c r="F120" i="56"/>
  <c r="F104" i="56"/>
  <c r="F88" i="56"/>
  <c r="F72" i="56"/>
  <c r="F56" i="56"/>
  <c r="F40" i="56"/>
  <c r="F24" i="56"/>
  <c r="F186" i="56"/>
  <c r="F170" i="56"/>
  <c r="F154" i="56"/>
  <c r="F138" i="56"/>
  <c r="F122" i="56"/>
  <c r="F106" i="56"/>
  <c r="F90" i="56"/>
  <c r="F74" i="56"/>
  <c r="F58" i="56"/>
  <c r="F42" i="56"/>
  <c r="F26" i="56"/>
  <c r="F177" i="56"/>
  <c r="F159" i="56"/>
  <c r="F141" i="56"/>
  <c r="F123" i="56"/>
  <c r="F103" i="56"/>
  <c r="F85" i="56"/>
  <c r="F67" i="56"/>
  <c r="F49" i="56"/>
  <c r="F31" i="56"/>
  <c r="F194" i="56"/>
  <c r="F176" i="56"/>
  <c r="F158" i="56"/>
  <c r="F140" i="56"/>
  <c r="F121" i="56"/>
  <c r="F102" i="56"/>
  <c r="F84" i="56"/>
  <c r="F66" i="56"/>
  <c r="F48" i="56"/>
  <c r="F30" i="56"/>
  <c r="F191" i="56"/>
  <c r="F173" i="56"/>
  <c r="F155" i="56"/>
  <c r="F135" i="56"/>
  <c r="F117" i="56"/>
  <c r="F99" i="56"/>
  <c r="F81" i="56"/>
  <c r="F63" i="56"/>
  <c r="F45" i="56"/>
  <c r="F27" i="56"/>
  <c r="F174" i="56"/>
  <c r="F150" i="56"/>
  <c r="F129" i="56"/>
  <c r="F108" i="56"/>
  <c r="F83" i="56"/>
  <c r="F61" i="56"/>
  <c r="F38" i="56"/>
  <c r="F17" i="56"/>
  <c r="F171" i="56"/>
  <c r="F147" i="56"/>
  <c r="F125" i="56"/>
  <c r="F98" i="56"/>
  <c r="F76" i="56"/>
  <c r="F52" i="56"/>
  <c r="F28" i="56"/>
  <c r="F193" i="56"/>
  <c r="F169" i="56"/>
  <c r="F146" i="56"/>
  <c r="F124" i="56"/>
  <c r="F97" i="56"/>
  <c r="F75" i="56"/>
  <c r="F51" i="56"/>
  <c r="F25" i="56"/>
  <c r="F192" i="56"/>
  <c r="F167" i="56"/>
  <c r="F145" i="56"/>
  <c r="F119" i="56"/>
  <c r="F96" i="56"/>
  <c r="F73" i="56"/>
  <c r="F50" i="56"/>
  <c r="F23" i="56"/>
  <c r="F188" i="56"/>
  <c r="F164" i="56"/>
  <c r="F142" i="56"/>
  <c r="F172" i="56"/>
  <c r="F137" i="56"/>
  <c r="F110" i="56"/>
  <c r="F79" i="56"/>
  <c r="F47" i="56"/>
  <c r="F19" i="56"/>
  <c r="F166" i="56"/>
  <c r="F134" i="56"/>
  <c r="F109" i="56"/>
  <c r="F78" i="56"/>
  <c r="F46" i="56"/>
  <c r="F18" i="56"/>
  <c r="F165" i="56"/>
  <c r="F133" i="56"/>
  <c r="F107" i="56"/>
  <c r="F77" i="56"/>
  <c r="F44" i="56"/>
  <c r="F16" i="56"/>
  <c r="F182" i="56"/>
  <c r="F151" i="56"/>
  <c r="F116" i="56"/>
  <c r="F91" i="56"/>
  <c r="F60" i="56"/>
  <c r="F33" i="56"/>
  <c r="F190" i="56"/>
  <c r="F153" i="56"/>
  <c r="F112" i="56"/>
  <c r="F69" i="56"/>
  <c r="F34" i="56"/>
  <c r="F189" i="56"/>
  <c r="F149" i="56"/>
  <c r="F111" i="56"/>
  <c r="F68" i="56"/>
  <c r="F32" i="56"/>
  <c r="F187" i="56"/>
  <c r="F148" i="56"/>
  <c r="F105" i="56"/>
  <c r="F65" i="56"/>
  <c r="F29" i="56"/>
  <c r="F185" i="56"/>
  <c r="F144" i="56"/>
  <c r="F101" i="56"/>
  <c r="F64" i="56"/>
  <c r="F22" i="56"/>
  <c r="F163" i="56"/>
  <c r="F114" i="56"/>
  <c r="F57" i="56"/>
  <c r="F162" i="56"/>
  <c r="F113" i="56"/>
  <c r="F55" i="56"/>
  <c r="F161" i="56"/>
  <c r="F100" i="56"/>
  <c r="F54" i="56"/>
  <c r="F160" i="56"/>
  <c r="F95" i="56"/>
  <c r="F53" i="56"/>
  <c r="F157" i="56"/>
  <c r="F94" i="56"/>
  <c r="F43" i="56"/>
  <c r="F143" i="56"/>
  <c r="F92" i="56"/>
  <c r="F39" i="56"/>
  <c r="F131" i="56"/>
  <c r="F59" i="56"/>
  <c r="F130" i="56"/>
  <c r="F41" i="56"/>
  <c r="F128" i="56"/>
  <c r="F37" i="56"/>
  <c r="F127" i="56"/>
  <c r="F36" i="56"/>
  <c r="F126" i="56"/>
  <c r="F35" i="56"/>
  <c r="F89" i="56"/>
  <c r="F87" i="56"/>
  <c r="F86" i="56"/>
  <c r="F82" i="56"/>
  <c r="F183" i="56"/>
  <c r="F80" i="56"/>
  <c r="F20" i="56"/>
  <c r="F181" i="56"/>
  <c r="F180" i="56"/>
  <c r="F15" i="56"/>
  <c r="F179" i="56"/>
  <c r="F178" i="56"/>
  <c r="F175" i="56"/>
  <c r="F156" i="56"/>
  <c r="F139" i="56"/>
  <c r="F132" i="56"/>
  <c r="F118" i="56"/>
  <c r="F115" i="56"/>
  <c r="F71" i="56"/>
  <c r="F21" i="56"/>
  <c r="F93" i="56"/>
  <c r="F62" i="56"/>
  <c r="F70" i="56"/>
  <c r="BL74" i="54"/>
  <c r="BL72" i="54"/>
  <c r="AM74" i="54"/>
  <c r="CG72" i="49"/>
  <c r="CG74" i="49"/>
  <c r="Z74" i="49"/>
  <c r="DG72" i="49"/>
  <c r="DD74" i="49"/>
  <c r="DB74" i="49"/>
  <c r="AN74" i="49"/>
  <c r="BI74" i="44"/>
  <c r="CK74" i="44"/>
  <c r="ED72" i="44"/>
  <c r="ED74" i="44"/>
  <c r="EC72" i="44"/>
  <c r="BL74" i="44"/>
  <c r="BF89" i="44"/>
  <c r="I89" i="44"/>
  <c r="H89" i="44"/>
  <c r="G71" i="54"/>
  <c r="R7" i="54"/>
  <c r="CH72" i="54"/>
  <c r="CF71" i="54"/>
  <c r="CR7" i="54"/>
  <c r="AT72" i="54"/>
  <c r="AT74" i="54" s="1"/>
  <c r="BM74" i="54"/>
  <c r="G34" i="54"/>
  <c r="CV74" i="54"/>
  <c r="AQ74" i="54"/>
  <c r="I72" i="54"/>
  <c r="I74" i="54" s="1"/>
  <c r="BW74" i="54"/>
  <c r="AF34" i="54"/>
  <c r="CJ74" i="54"/>
  <c r="AL74" i="54"/>
  <c r="BQ72" i="49"/>
  <c r="BQ74" i="49"/>
  <c r="DJ72" i="49"/>
  <c r="DJ74" i="49" s="1"/>
  <c r="AX72" i="54"/>
  <c r="AX74" i="54"/>
  <c r="DY74" i="49"/>
  <c r="DY72" i="49"/>
  <c r="AP74" i="49"/>
  <c r="H90" i="44"/>
  <c r="I90" i="44"/>
  <c r="BF59" i="44"/>
  <c r="CC74" i="44"/>
  <c r="BG90" i="44"/>
  <c r="T74" i="44"/>
  <c r="W74" i="44"/>
  <c r="W72" i="44"/>
  <c r="BF46" i="44"/>
  <c r="BF58" i="44"/>
  <c r="H59" i="44"/>
  <c r="AO74" i="49"/>
  <c r="AU49" i="44"/>
  <c r="AU53" i="44" s="1"/>
  <c r="AU78" i="44" s="1"/>
  <c r="AU90" i="44"/>
  <c r="AU32" i="44"/>
  <c r="AU24" i="44"/>
  <c r="AU31" i="44"/>
  <c r="AU23" i="44"/>
  <c r="AU39" i="44"/>
  <c r="AU41" i="44" s="1"/>
  <c r="AU77" i="44" s="1"/>
  <c r="AU22" i="44"/>
  <c r="AU28" i="44"/>
  <c r="AU20" i="44"/>
  <c r="AU14" i="44"/>
  <c r="AU30" i="44"/>
  <c r="AU25" i="44"/>
  <c r="AU19" i="44"/>
  <c r="AU45" i="44"/>
  <c r="AU44" i="44"/>
  <c r="AU33" i="44"/>
  <c r="AU89" i="44"/>
  <c r="AU58" i="44"/>
  <c r="AU38" i="44"/>
  <c r="AU26" i="44"/>
  <c r="AU13" i="44"/>
  <c r="AU10" i="44"/>
  <c r="AU51" i="44"/>
  <c r="AU18" i="44"/>
  <c r="AU15" i="44"/>
  <c r="AU59" i="44"/>
  <c r="AU11" i="44"/>
  <c r="AU50" i="44"/>
  <c r="AU16" i="44"/>
  <c r="AU12" i="44"/>
  <c r="AU29" i="44"/>
  <c r="AU9" i="44"/>
  <c r="AU43" i="44"/>
  <c r="AU21" i="44"/>
  <c r="AU17" i="44"/>
  <c r="AU27" i="44"/>
  <c r="CL74" i="44"/>
  <c r="CL72" i="44"/>
  <c r="AK72" i="39"/>
  <c r="AQ74" i="39"/>
  <c r="BA72" i="34"/>
  <c r="BA74" i="34" s="1"/>
  <c r="CO74" i="39"/>
  <c r="G90" i="34"/>
  <c r="F53" i="34"/>
  <c r="F78" i="34" s="1"/>
  <c r="BX74" i="39"/>
  <c r="AS7" i="29"/>
  <c r="BE6" i="29"/>
  <c r="AT3" i="34"/>
  <c r="AS2" i="34"/>
  <c r="CA7" i="24"/>
  <c r="CA71" i="24" s="1"/>
  <c r="AF90" i="24"/>
  <c r="AF45" i="24"/>
  <c r="AF21" i="24"/>
  <c r="AF89" i="24"/>
  <c r="AF20" i="24"/>
  <c r="AF51" i="24"/>
  <c r="AF44" i="24"/>
  <c r="AF39" i="24"/>
  <c r="AF38" i="24"/>
  <c r="AF17" i="24"/>
  <c r="AF27" i="24"/>
  <c r="AF28" i="24"/>
  <c r="AF16" i="24"/>
  <c r="AF29" i="24"/>
  <c r="AF26" i="24"/>
  <c r="AF12" i="24"/>
  <c r="AF59" i="24"/>
  <c r="AF31" i="24"/>
  <c r="AF23" i="24"/>
  <c r="AF58" i="24"/>
  <c r="AF14" i="24"/>
  <c r="AF11" i="24"/>
  <c r="AF9" i="24"/>
  <c r="AF33" i="24"/>
  <c r="AF25" i="24"/>
  <c r="AF18" i="24"/>
  <c r="AF22" i="24"/>
  <c r="AF15" i="24"/>
  <c r="AF24" i="24"/>
  <c r="AF10" i="24"/>
  <c r="AF43" i="24"/>
  <c r="AF30" i="24"/>
  <c r="AF50" i="24"/>
  <c r="AF32" i="24"/>
  <c r="AF49" i="24"/>
  <c r="CB7" i="24"/>
  <c r="CB71" i="24" s="1"/>
  <c r="BF72" i="29"/>
  <c r="BF74" i="29" s="1"/>
  <c r="BR71" i="29"/>
  <c r="CF7" i="19"/>
  <c r="CR6" i="19"/>
  <c r="BX72" i="24"/>
  <c r="BX74" i="24"/>
  <c r="BN72" i="19"/>
  <c r="DS74" i="19"/>
  <c r="EA74" i="16"/>
  <c r="DQ7" i="16"/>
  <c r="DQ71" i="16" s="1"/>
  <c r="Z84" i="15"/>
  <c r="Z68" i="15"/>
  <c r="Z52" i="15"/>
  <c r="Z36" i="15"/>
  <c r="Z20" i="15"/>
  <c r="Z83" i="15"/>
  <c r="Z67" i="15"/>
  <c r="Z51" i="15"/>
  <c r="Z35" i="15"/>
  <c r="Z19" i="15"/>
  <c r="Z98" i="15"/>
  <c r="Z82" i="15"/>
  <c r="Z66" i="15"/>
  <c r="Z50" i="15"/>
  <c r="Z34" i="15"/>
  <c r="Z18" i="15"/>
  <c r="Z97" i="15"/>
  <c r="Z81" i="15"/>
  <c r="Z65" i="15"/>
  <c r="Z49" i="15"/>
  <c r="Z33" i="15"/>
  <c r="Z17" i="15"/>
  <c r="Z96" i="15"/>
  <c r="Z80" i="15"/>
  <c r="Z64" i="15"/>
  <c r="Z48" i="15"/>
  <c r="Z32" i="15"/>
  <c r="Z16" i="15"/>
  <c r="Z95" i="15"/>
  <c r="Z79" i="15"/>
  <c r="Z63" i="15"/>
  <c r="Z47" i="15"/>
  <c r="Z31" i="15"/>
  <c r="Z94" i="15"/>
  <c r="Z78" i="15"/>
  <c r="Z62" i="15"/>
  <c r="Z46" i="15"/>
  <c r="Z30" i="15"/>
  <c r="Z15" i="15"/>
  <c r="Z90" i="15"/>
  <c r="Z74" i="15"/>
  <c r="Z58" i="15"/>
  <c r="Z42" i="15"/>
  <c r="Z26" i="15"/>
  <c r="Z72" i="15"/>
  <c r="Z40" i="15"/>
  <c r="Z71" i="15"/>
  <c r="Z39" i="15"/>
  <c r="Z70" i="15"/>
  <c r="Z38" i="15"/>
  <c r="Z69" i="15"/>
  <c r="Z37" i="15"/>
  <c r="Z93" i="15"/>
  <c r="Z61" i="15"/>
  <c r="Z29" i="15"/>
  <c r="Z92" i="15"/>
  <c r="Z60" i="15"/>
  <c r="Z28" i="15"/>
  <c r="Z91" i="15"/>
  <c r="Z59" i="15"/>
  <c r="Z27" i="15"/>
  <c r="Z89" i="15"/>
  <c r="Z57" i="15"/>
  <c r="Z25" i="15"/>
  <c r="Z86" i="15"/>
  <c r="Z54" i="15"/>
  <c r="Z22" i="15"/>
  <c r="Z85" i="15"/>
  <c r="Z53" i="15"/>
  <c r="Z21" i="15"/>
  <c r="Z56" i="15"/>
  <c r="Z55" i="15"/>
  <c r="Z45" i="15"/>
  <c r="Z44" i="15"/>
  <c r="Z43" i="15"/>
  <c r="Z41" i="15"/>
  <c r="Z24" i="15"/>
  <c r="Z23" i="15"/>
  <c r="Z88" i="15"/>
  <c r="Z87" i="15"/>
  <c r="Z77" i="15"/>
  <c r="Z76" i="15"/>
  <c r="Z75" i="15"/>
  <c r="Z73" i="15"/>
  <c r="BD7" i="11"/>
  <c r="BD71" i="11" s="1"/>
  <c r="AG7" i="16"/>
  <c r="AG71" i="16" s="1"/>
  <c r="CX72" i="19"/>
  <c r="CX74" i="19" s="1"/>
  <c r="BO72" i="11"/>
  <c r="CB71" i="11"/>
  <c r="AY74" i="7"/>
  <c r="BV7" i="7"/>
  <c r="DB7" i="7"/>
  <c r="DB71" i="7" s="1"/>
  <c r="BR6" i="7"/>
  <c r="DR6" i="4"/>
  <c r="DK74" i="7"/>
  <c r="BR7" i="54"/>
  <c r="N74" i="54"/>
  <c r="Z186" i="56"/>
  <c r="Z170" i="56"/>
  <c r="Z154" i="56"/>
  <c r="Z138" i="56"/>
  <c r="Z122" i="56"/>
  <c r="Z106" i="56"/>
  <c r="Z90" i="56"/>
  <c r="Z74" i="56"/>
  <c r="Z58" i="56"/>
  <c r="Z42" i="56"/>
  <c r="Z26" i="56"/>
  <c r="Z188" i="56"/>
  <c r="Z172" i="56"/>
  <c r="Z156" i="56"/>
  <c r="Z140" i="56"/>
  <c r="Z124" i="56"/>
  <c r="Z108" i="56"/>
  <c r="Z92" i="56"/>
  <c r="Z76" i="56"/>
  <c r="Z60" i="56"/>
  <c r="Z44" i="56"/>
  <c r="Z28" i="56"/>
  <c r="Z189" i="56"/>
  <c r="Z169" i="56"/>
  <c r="Z151" i="56"/>
  <c r="Z133" i="56"/>
  <c r="Z115" i="56"/>
  <c r="Z97" i="56"/>
  <c r="Z79" i="56"/>
  <c r="Z61" i="56"/>
  <c r="Z41" i="56"/>
  <c r="Z23" i="56"/>
  <c r="Z187" i="56"/>
  <c r="Z168" i="56"/>
  <c r="Z150" i="56"/>
  <c r="Z132" i="56"/>
  <c r="Z114" i="56"/>
  <c r="Z96" i="56"/>
  <c r="Z78" i="56"/>
  <c r="Z59" i="56"/>
  <c r="Z40" i="56"/>
  <c r="Z22" i="56"/>
  <c r="Z185" i="56"/>
  <c r="Z183" i="56"/>
  <c r="Z165" i="56"/>
  <c r="Z147" i="56"/>
  <c r="Z129" i="56"/>
  <c r="Z111" i="56"/>
  <c r="Z93" i="56"/>
  <c r="Z73" i="56"/>
  <c r="Z55" i="56"/>
  <c r="Z37" i="56"/>
  <c r="I88" i="54" s="1"/>
  <c r="Z19" i="56"/>
  <c r="Z173" i="56"/>
  <c r="Z148" i="56"/>
  <c r="Z126" i="56"/>
  <c r="Z103" i="56"/>
  <c r="Z82" i="56"/>
  <c r="Z57" i="56"/>
  <c r="Z35" i="56"/>
  <c r="Z15" i="56"/>
  <c r="Z194" i="56"/>
  <c r="Z171" i="56"/>
  <c r="Z146" i="56"/>
  <c r="Z125" i="56"/>
  <c r="Z102" i="56"/>
  <c r="Z81" i="56"/>
  <c r="Z56" i="56"/>
  <c r="Z34" i="56"/>
  <c r="Z193" i="56"/>
  <c r="Z167" i="56"/>
  <c r="Z145" i="56"/>
  <c r="Z123" i="56"/>
  <c r="Z101" i="56"/>
  <c r="Z80" i="56"/>
  <c r="Z54" i="56"/>
  <c r="Z33" i="56"/>
  <c r="Z192" i="56"/>
  <c r="Z166" i="56"/>
  <c r="Z144" i="56"/>
  <c r="Z121" i="56"/>
  <c r="Z100" i="56"/>
  <c r="Z77" i="56"/>
  <c r="Z53" i="56"/>
  <c r="Z32" i="56"/>
  <c r="Z190" i="56"/>
  <c r="Z163" i="56"/>
  <c r="Z142" i="56"/>
  <c r="Z119" i="56"/>
  <c r="Z98" i="56"/>
  <c r="Z72" i="56"/>
  <c r="Z51" i="56"/>
  <c r="Z30" i="56"/>
  <c r="Z180" i="56"/>
  <c r="Z159" i="56"/>
  <c r="Z136" i="56"/>
  <c r="Z113" i="56"/>
  <c r="Z89" i="56"/>
  <c r="Z181" i="56"/>
  <c r="Z149" i="56"/>
  <c r="Z110" i="56"/>
  <c r="Z71" i="56"/>
  <c r="Z45" i="56"/>
  <c r="Z179" i="56"/>
  <c r="Z143" i="56"/>
  <c r="Z109" i="56"/>
  <c r="Z70" i="56"/>
  <c r="Z43" i="56"/>
  <c r="Z178" i="56"/>
  <c r="Z141" i="56"/>
  <c r="Z107" i="56"/>
  <c r="Z69" i="56"/>
  <c r="Z39" i="56"/>
  <c r="Z177" i="56"/>
  <c r="Z139" i="56"/>
  <c r="Z105" i="56"/>
  <c r="Z68" i="56"/>
  <c r="Z38" i="56"/>
  <c r="Z175" i="56"/>
  <c r="Z135" i="56"/>
  <c r="Z99" i="56"/>
  <c r="Z66" i="56"/>
  <c r="Z31" i="56"/>
  <c r="Z162" i="56"/>
  <c r="Z117" i="56"/>
  <c r="Z64" i="56"/>
  <c r="Z18" i="56"/>
  <c r="Z161" i="56"/>
  <c r="Z116" i="56"/>
  <c r="Z63" i="56"/>
  <c r="Z17" i="56"/>
  <c r="Z160" i="56"/>
  <c r="Z112" i="56"/>
  <c r="Z62" i="56"/>
  <c r="Z16" i="56"/>
  <c r="Z191" i="56"/>
  <c r="Z131" i="56"/>
  <c r="Z85" i="56"/>
  <c r="Z29" i="56"/>
  <c r="Z155" i="56"/>
  <c r="Z86" i="56"/>
  <c r="Z21" i="56"/>
  <c r="Z153" i="56"/>
  <c r="Z84" i="56"/>
  <c r="Z20" i="56"/>
  <c r="Z152" i="56"/>
  <c r="Z83" i="56"/>
  <c r="Z137" i="56"/>
  <c r="Z75" i="56"/>
  <c r="Z128" i="56"/>
  <c r="Z47" i="56"/>
  <c r="Z127" i="56"/>
  <c r="Z46" i="56"/>
  <c r="Z120" i="56"/>
  <c r="Z36" i="56"/>
  <c r="Z118" i="56"/>
  <c r="Z27" i="56"/>
  <c r="Z104" i="56"/>
  <c r="Z25" i="56"/>
  <c r="Z94" i="56"/>
  <c r="Z87" i="56"/>
  <c r="Z67" i="56"/>
  <c r="Z65" i="56"/>
  <c r="Z52" i="56"/>
  <c r="Z184" i="56"/>
  <c r="Z50" i="56"/>
  <c r="Z48" i="56"/>
  <c r="Z24" i="56"/>
  <c r="AG88" i="54" s="1"/>
  <c r="Z182" i="56"/>
  <c r="Z176" i="56"/>
  <c r="Z174" i="56"/>
  <c r="Z164" i="56"/>
  <c r="Z158" i="56"/>
  <c r="Z157" i="56"/>
  <c r="Z134" i="56"/>
  <c r="Z130" i="56"/>
  <c r="Z95" i="56"/>
  <c r="Z91" i="56"/>
  <c r="Z49" i="56"/>
  <c r="Z88" i="56"/>
  <c r="DN74" i="54"/>
  <c r="BA72" i="49"/>
  <c r="BA74" i="49"/>
  <c r="W74" i="49"/>
  <c r="CU72" i="49"/>
  <c r="CU74" i="49" s="1"/>
  <c r="DK72" i="49"/>
  <c r="DK74" i="49"/>
  <c r="DN72" i="44"/>
  <c r="DN74" i="44" s="1"/>
  <c r="DM74" i="44"/>
  <c r="DM72" i="44"/>
  <c r="BF41" i="44"/>
  <c r="BG72" i="44"/>
  <c r="AW3" i="44"/>
  <c r="AV2" i="44"/>
  <c r="AB74" i="44"/>
  <c r="AG74" i="39"/>
  <c r="DM74" i="39"/>
  <c r="BJ72" i="39"/>
  <c r="BJ74" i="39" s="1"/>
  <c r="BA72" i="39"/>
  <c r="BA74" i="39" s="1"/>
  <c r="F41" i="44"/>
  <c r="CA74" i="39"/>
  <c r="CA72" i="39"/>
  <c r="G89" i="34"/>
  <c r="DR6" i="34"/>
  <c r="F89" i="34"/>
  <c r="H89" i="34"/>
  <c r="BN74" i="39"/>
  <c r="BT74" i="34"/>
  <c r="CE4" i="34"/>
  <c r="BF3" i="34"/>
  <c r="CB71" i="29"/>
  <c r="CE71" i="29" s="1"/>
  <c r="CE7" i="29"/>
  <c r="DJ72" i="29"/>
  <c r="DJ74" i="29" s="1"/>
  <c r="DM72" i="29"/>
  <c r="DM74" i="29"/>
  <c r="BS74" i="24"/>
  <c r="DL74" i="29"/>
  <c r="CX74" i="29"/>
  <c r="AR6" i="24"/>
  <c r="AF7" i="24"/>
  <c r="DI74" i="29"/>
  <c r="DI72" i="29"/>
  <c r="BR4" i="29"/>
  <c r="AS3" i="29"/>
  <c r="DC7" i="19"/>
  <c r="DC71" i="19" s="1"/>
  <c r="BF7" i="19"/>
  <c r="BR6" i="19"/>
  <c r="T50" i="29"/>
  <c r="T89" i="29"/>
  <c r="T59" i="29"/>
  <c r="T58" i="29"/>
  <c r="T33" i="29"/>
  <c r="T90" i="29"/>
  <c r="T21" i="29"/>
  <c r="T51" i="29"/>
  <c r="T39" i="29"/>
  <c r="T27" i="29"/>
  <c r="T38" i="29"/>
  <c r="T43" i="29"/>
  <c r="T22" i="29"/>
  <c r="T12" i="29"/>
  <c r="T9" i="29"/>
  <c r="T32" i="29"/>
  <c r="T29" i="29"/>
  <c r="T17" i="29"/>
  <c r="T25" i="29"/>
  <c r="T20" i="29"/>
  <c r="T44" i="29"/>
  <c r="T28" i="29"/>
  <c r="T14" i="29"/>
  <c r="T13" i="29"/>
  <c r="T49" i="29"/>
  <c r="T23" i="29"/>
  <c r="T16" i="29"/>
  <c r="T31" i="29"/>
  <c r="T26" i="29"/>
  <c r="T11" i="29"/>
  <c r="T24" i="29"/>
  <c r="T30" i="29"/>
  <c r="T19" i="29"/>
  <c r="T18" i="29"/>
  <c r="T15" i="29"/>
  <c r="T10" i="29"/>
  <c r="T45" i="29"/>
  <c r="BY74" i="19"/>
  <c r="T46" i="24"/>
  <c r="AC74" i="19"/>
  <c r="G90" i="19"/>
  <c r="CQ72" i="19"/>
  <c r="CQ74" i="19"/>
  <c r="AL72" i="16"/>
  <c r="AL74" i="16" s="1"/>
  <c r="DD74" i="16"/>
  <c r="CT72" i="11"/>
  <c r="AO74" i="11"/>
  <c r="G34" i="4"/>
  <c r="G76" i="4" s="1"/>
  <c r="CF38" i="7"/>
  <c r="H43" i="4"/>
  <c r="H46" i="4" s="1"/>
  <c r="I43" i="4"/>
  <c r="J43" i="4"/>
  <c r="G43" i="4"/>
  <c r="DC72" i="7"/>
  <c r="F78" i="4"/>
  <c r="F44" i="7"/>
  <c r="AS41" i="54"/>
  <c r="BQ72" i="44"/>
  <c r="AO72" i="54"/>
  <c r="AO74" i="54"/>
  <c r="B180" i="56"/>
  <c r="B164" i="56"/>
  <c r="B148" i="56"/>
  <c r="B132" i="56"/>
  <c r="B116" i="56"/>
  <c r="B100" i="56"/>
  <c r="B84" i="56"/>
  <c r="B68" i="56"/>
  <c r="B191" i="56"/>
  <c r="B174" i="56"/>
  <c r="B157" i="56"/>
  <c r="B140" i="56"/>
  <c r="B123" i="56"/>
  <c r="B106" i="56"/>
  <c r="B89" i="56"/>
  <c r="B72" i="56"/>
  <c r="B55" i="56"/>
  <c r="B39" i="56"/>
  <c r="B23" i="56"/>
  <c r="B190" i="56"/>
  <c r="B173" i="56"/>
  <c r="B156" i="56"/>
  <c r="B139" i="56"/>
  <c r="B122" i="56"/>
  <c r="B105" i="56"/>
  <c r="B88" i="56"/>
  <c r="B71" i="56"/>
  <c r="B54" i="56"/>
  <c r="B38" i="56"/>
  <c r="B22" i="56"/>
  <c r="B181" i="56"/>
  <c r="B163" i="56"/>
  <c r="B146" i="56"/>
  <c r="B129" i="56"/>
  <c r="B112" i="56"/>
  <c r="B95" i="56"/>
  <c r="B78" i="56"/>
  <c r="B61" i="56"/>
  <c r="B45" i="56"/>
  <c r="B29" i="56"/>
  <c r="B178" i="56"/>
  <c r="B158" i="56"/>
  <c r="B136" i="56"/>
  <c r="B115" i="56"/>
  <c r="B94" i="56"/>
  <c r="B74" i="56"/>
  <c r="B52" i="56"/>
  <c r="B33" i="56"/>
  <c r="B15" i="56"/>
  <c r="B177" i="56"/>
  <c r="B155" i="56"/>
  <c r="B135" i="56"/>
  <c r="B114" i="56"/>
  <c r="B93" i="56"/>
  <c r="B73" i="56"/>
  <c r="B51" i="56"/>
  <c r="B32" i="56"/>
  <c r="B176" i="56"/>
  <c r="B154" i="56"/>
  <c r="B134" i="56"/>
  <c r="B113" i="56"/>
  <c r="B92" i="56"/>
  <c r="B70" i="56"/>
  <c r="B50" i="56"/>
  <c r="B31" i="56"/>
  <c r="B175" i="56"/>
  <c r="B153" i="56"/>
  <c r="B133" i="56"/>
  <c r="B111" i="56"/>
  <c r="B91" i="56"/>
  <c r="B69" i="56"/>
  <c r="B49" i="56"/>
  <c r="B30" i="56"/>
  <c r="B192" i="56"/>
  <c r="B166" i="56"/>
  <c r="B138" i="56"/>
  <c r="B108" i="56"/>
  <c r="B81" i="56"/>
  <c r="B56" i="56"/>
  <c r="B26" i="56"/>
  <c r="B189" i="56"/>
  <c r="B165" i="56"/>
  <c r="B137" i="56"/>
  <c r="B107" i="56"/>
  <c r="B80" i="56"/>
  <c r="B53" i="56"/>
  <c r="B25" i="56"/>
  <c r="B188" i="56"/>
  <c r="B162" i="56"/>
  <c r="B131" i="56"/>
  <c r="B104" i="56"/>
  <c r="B79" i="56"/>
  <c r="B48" i="56"/>
  <c r="B24" i="56"/>
  <c r="B187" i="56"/>
  <c r="B161" i="56"/>
  <c r="B130" i="56"/>
  <c r="B103" i="56"/>
  <c r="B77" i="56"/>
  <c r="B47" i="56"/>
  <c r="B21" i="56"/>
  <c r="B186" i="56"/>
  <c r="B160" i="56"/>
  <c r="B128" i="56"/>
  <c r="B102" i="56"/>
  <c r="B76" i="56"/>
  <c r="B46" i="56"/>
  <c r="B20" i="56"/>
  <c r="B184" i="56"/>
  <c r="B152" i="56"/>
  <c r="B126" i="56"/>
  <c r="B99" i="56"/>
  <c r="B67" i="56"/>
  <c r="B43" i="56"/>
  <c r="B18" i="56"/>
  <c r="B167" i="56"/>
  <c r="B119" i="56"/>
  <c r="B66" i="56"/>
  <c r="B34" i="56"/>
  <c r="B159" i="56"/>
  <c r="B118" i="56"/>
  <c r="B65" i="56"/>
  <c r="B28" i="56"/>
  <c r="B151" i="56"/>
  <c r="B117" i="56"/>
  <c r="B64" i="56"/>
  <c r="B27" i="56"/>
  <c r="B150" i="56"/>
  <c r="B110" i="56"/>
  <c r="B63" i="56"/>
  <c r="B19" i="56"/>
  <c r="B149" i="56"/>
  <c r="B109" i="56"/>
  <c r="B62" i="56"/>
  <c r="B17" i="56"/>
  <c r="B179" i="56"/>
  <c r="B120" i="56"/>
  <c r="B44" i="56"/>
  <c r="B172" i="56"/>
  <c r="B101" i="56"/>
  <c r="B42" i="56"/>
  <c r="B171" i="56"/>
  <c r="B98" i="56"/>
  <c r="B41" i="56"/>
  <c r="B170" i="56"/>
  <c r="B97" i="56"/>
  <c r="B40" i="56"/>
  <c r="B169" i="56"/>
  <c r="B96" i="56"/>
  <c r="B37" i="56"/>
  <c r="B127" i="56"/>
  <c r="B35" i="56"/>
  <c r="B125" i="56"/>
  <c r="B16" i="56"/>
  <c r="B124" i="56"/>
  <c r="B121" i="56"/>
  <c r="B194" i="56"/>
  <c r="B90" i="56"/>
  <c r="B193" i="56"/>
  <c r="B87" i="56"/>
  <c r="B185" i="56"/>
  <c r="B86" i="56"/>
  <c r="B183" i="56"/>
  <c r="B85" i="56"/>
  <c r="B182" i="56"/>
  <c r="B83" i="56"/>
  <c r="B141" i="56"/>
  <c r="B82" i="56"/>
  <c r="B75" i="56"/>
  <c r="B60" i="56"/>
  <c r="B59" i="56"/>
  <c r="B58" i="56"/>
  <c r="B168" i="56"/>
  <c r="B147" i="56"/>
  <c r="B145" i="56"/>
  <c r="B144" i="56"/>
  <c r="B143" i="56"/>
  <c r="B57" i="56"/>
  <c r="B142" i="56"/>
  <c r="B36" i="56"/>
  <c r="EB7" i="49"/>
  <c r="EB71" i="49" s="1"/>
  <c r="BO72" i="54"/>
  <c r="BO74" i="54" s="1"/>
  <c r="CZ74" i="49"/>
  <c r="AV74" i="44"/>
  <c r="AV72" i="44"/>
  <c r="AZ72" i="44"/>
  <c r="AZ74" i="44" s="1"/>
  <c r="DI74" i="44"/>
  <c r="DG74" i="44"/>
  <c r="AF53" i="44"/>
  <c r="AF78" i="44" s="1"/>
  <c r="BF34" i="44"/>
  <c r="G72" i="44"/>
  <c r="G74" i="44" s="1"/>
  <c r="BH89" i="44"/>
  <c r="BH50" i="44"/>
  <c r="BH30" i="44"/>
  <c r="BH90" i="44"/>
  <c r="BH58" i="44"/>
  <c r="BH33" i="44"/>
  <c r="BH25" i="44"/>
  <c r="BH32" i="44"/>
  <c r="BH24" i="44"/>
  <c r="BH51" i="44"/>
  <c r="BH59" i="44"/>
  <c r="BH49" i="44"/>
  <c r="BH53" i="44" s="1"/>
  <c r="BH78" i="44" s="1"/>
  <c r="BH31" i="44"/>
  <c r="BH26" i="44"/>
  <c r="BH15" i="44"/>
  <c r="BH39" i="44"/>
  <c r="BH41" i="44" s="1"/>
  <c r="BH77" i="44" s="1"/>
  <c r="BH21" i="44"/>
  <c r="BH14" i="44"/>
  <c r="BH29" i="44"/>
  <c r="BH28" i="44"/>
  <c r="BH27" i="44"/>
  <c r="BH17" i="44"/>
  <c r="BH20" i="44"/>
  <c r="BH13" i="44"/>
  <c r="BH10" i="44"/>
  <c r="BH44" i="44"/>
  <c r="BH43" i="44"/>
  <c r="BH22" i="44"/>
  <c r="BH18" i="44"/>
  <c r="BH19" i="44"/>
  <c r="BH38" i="44"/>
  <c r="BH16" i="44"/>
  <c r="BH12" i="44"/>
  <c r="BH11" i="44"/>
  <c r="BH45" i="44"/>
  <c r="BH23" i="44"/>
  <c r="BH9" i="44"/>
  <c r="AI72" i="49"/>
  <c r="AI74" i="49" s="1"/>
  <c r="AY74" i="39"/>
  <c r="AY72" i="39"/>
  <c r="BD7" i="34"/>
  <c r="BD71" i="34" s="1"/>
  <c r="G53" i="34"/>
  <c r="G78" i="34" s="1"/>
  <c r="H58" i="34"/>
  <c r="AV72" i="34"/>
  <c r="AT72" i="34"/>
  <c r="AT74" i="34" s="1"/>
  <c r="H74" i="34"/>
  <c r="CG72" i="29"/>
  <c r="CG74" i="29" s="1"/>
  <c r="BA72" i="54"/>
  <c r="DW72" i="54"/>
  <c r="DW74" i="54"/>
  <c r="AC72" i="54"/>
  <c r="Z72" i="54"/>
  <c r="Z74" i="54" s="1"/>
  <c r="DO74" i="54"/>
  <c r="DX72" i="54"/>
  <c r="DX74" i="54"/>
  <c r="BF72" i="54"/>
  <c r="BR71" i="54"/>
  <c r="BF74" i="54"/>
  <c r="EE71" i="54"/>
  <c r="DS72" i="54"/>
  <c r="DS74" i="54" s="1"/>
  <c r="AI3" i="54"/>
  <c r="AH2" i="54"/>
  <c r="AK72" i="49"/>
  <c r="AK74" i="49"/>
  <c r="AS53" i="54"/>
  <c r="AS78" i="54" s="1"/>
  <c r="CS71" i="49"/>
  <c r="DE7" i="49"/>
  <c r="DH72" i="49"/>
  <c r="AX74" i="44"/>
  <c r="AX72" i="44"/>
  <c r="S71" i="49"/>
  <c r="CX72" i="44"/>
  <c r="CX74" i="44" s="1"/>
  <c r="I46" i="44"/>
  <c r="AS53" i="44"/>
  <c r="AS78" i="44" s="1"/>
  <c r="EE7" i="44"/>
  <c r="BC72" i="44"/>
  <c r="BC74" i="44" s="1"/>
  <c r="Q7" i="39"/>
  <c r="Q71" i="39" s="1"/>
  <c r="R71" i="39" s="1"/>
  <c r="K72" i="44"/>
  <c r="K74" i="44"/>
  <c r="BW72" i="34"/>
  <c r="BW74" i="34" s="1"/>
  <c r="DX74" i="34"/>
  <c r="CQ74" i="39"/>
  <c r="CQ72" i="39"/>
  <c r="DS71" i="34"/>
  <c r="EE7" i="34"/>
  <c r="S53" i="29"/>
  <c r="S78" i="29" s="1"/>
  <c r="BJ7" i="24"/>
  <c r="BJ71" i="24" s="1"/>
  <c r="AZ72" i="24"/>
  <c r="V2" i="24"/>
  <c r="X74" i="29"/>
  <c r="X72" i="29"/>
  <c r="BK7" i="24"/>
  <c r="BK71" i="24" s="1"/>
  <c r="AG3" i="29"/>
  <c r="AF2" i="29"/>
  <c r="P72" i="29"/>
  <c r="D184" i="21"/>
  <c r="D168" i="21"/>
  <c r="D152" i="21"/>
  <c r="D136" i="21"/>
  <c r="D120" i="21"/>
  <c r="D104" i="21"/>
  <c r="D88" i="21"/>
  <c r="D72" i="21"/>
  <c r="D56" i="21"/>
  <c r="D40" i="21"/>
  <c r="D24" i="21"/>
  <c r="D181" i="21"/>
  <c r="D165" i="21"/>
  <c r="D149" i="21"/>
  <c r="D133" i="21"/>
  <c r="D117" i="21"/>
  <c r="D101" i="21"/>
  <c r="D85" i="21"/>
  <c r="D69" i="21"/>
  <c r="D53" i="21"/>
  <c r="D37" i="21"/>
  <c r="D21" i="21"/>
  <c r="D180" i="21"/>
  <c r="D164" i="21"/>
  <c r="D148" i="21"/>
  <c r="D132" i="21"/>
  <c r="D116" i="21"/>
  <c r="D100" i="21"/>
  <c r="D84" i="21"/>
  <c r="D68" i="21"/>
  <c r="D52" i="21"/>
  <c r="D36" i="21"/>
  <c r="D20" i="21"/>
  <c r="D191" i="21"/>
  <c r="D172" i="21"/>
  <c r="D153" i="21"/>
  <c r="D131" i="21"/>
  <c r="D112" i="21"/>
  <c r="D93" i="21"/>
  <c r="D74" i="21"/>
  <c r="D54" i="21"/>
  <c r="D33" i="21"/>
  <c r="D15" i="21"/>
  <c r="D190" i="21"/>
  <c r="D171" i="21"/>
  <c r="D151" i="21"/>
  <c r="D130" i="21"/>
  <c r="D111" i="21"/>
  <c r="D92" i="21"/>
  <c r="D73" i="21"/>
  <c r="D51" i="21"/>
  <c r="D32" i="21"/>
  <c r="D189" i="21"/>
  <c r="D170" i="21"/>
  <c r="D150" i="21"/>
  <c r="D129" i="21"/>
  <c r="D110" i="21"/>
  <c r="D91" i="21"/>
  <c r="D71" i="21"/>
  <c r="D50" i="21"/>
  <c r="D31" i="21"/>
  <c r="D193" i="21"/>
  <c r="D167" i="21"/>
  <c r="D143" i="21"/>
  <c r="D121" i="21"/>
  <c r="D96" i="21"/>
  <c r="D70" i="21"/>
  <c r="D46" i="21"/>
  <c r="D23" i="21"/>
  <c r="D192" i="21"/>
  <c r="D166" i="21"/>
  <c r="D142" i="21"/>
  <c r="D119" i="21"/>
  <c r="D95" i="21"/>
  <c r="D67" i="21"/>
  <c r="D45" i="21"/>
  <c r="D22" i="21"/>
  <c r="D188" i="21"/>
  <c r="D163" i="21"/>
  <c r="D141" i="21"/>
  <c r="D118" i="21"/>
  <c r="D94" i="21"/>
  <c r="D66" i="21"/>
  <c r="D44" i="21"/>
  <c r="D19" i="21"/>
  <c r="D187" i="21"/>
  <c r="D162" i="21"/>
  <c r="D140" i="21"/>
  <c r="D115" i="21"/>
  <c r="D90" i="21"/>
  <c r="D65" i="21"/>
  <c r="D43" i="21"/>
  <c r="D18" i="21"/>
  <c r="D186" i="21"/>
  <c r="D161" i="21"/>
  <c r="D139" i="21"/>
  <c r="D114" i="21"/>
  <c r="D89" i="21"/>
  <c r="D64" i="21"/>
  <c r="D42" i="21"/>
  <c r="D17" i="21"/>
  <c r="D177" i="21"/>
  <c r="D155" i="21"/>
  <c r="D127" i="21"/>
  <c r="D105" i="21"/>
  <c r="D80" i="21"/>
  <c r="D58" i="21"/>
  <c r="D30" i="21"/>
  <c r="D176" i="21"/>
  <c r="D154" i="21"/>
  <c r="D126" i="21"/>
  <c r="D103" i="21"/>
  <c r="D79" i="21"/>
  <c r="D57" i="21"/>
  <c r="D29" i="21"/>
  <c r="D194" i="21"/>
  <c r="D146" i="21"/>
  <c r="D106" i="21"/>
  <c r="D61" i="21"/>
  <c r="D16" i="21"/>
  <c r="D185" i="21"/>
  <c r="D145" i="21"/>
  <c r="D102" i="21"/>
  <c r="D60" i="21"/>
  <c r="D183" i="21"/>
  <c r="D144" i="21"/>
  <c r="D99" i="21"/>
  <c r="D59" i="21"/>
  <c r="D182" i="21"/>
  <c r="D138" i="21"/>
  <c r="D98" i="21"/>
  <c r="D55" i="21"/>
  <c r="D179" i="21"/>
  <c r="D137" i="21"/>
  <c r="D97" i="21"/>
  <c r="D49" i="21"/>
  <c r="D178" i="21"/>
  <c r="D135" i="21"/>
  <c r="D87" i="21"/>
  <c r="D48" i="21"/>
  <c r="D160" i="21"/>
  <c r="D123" i="21"/>
  <c r="D78" i="21"/>
  <c r="D35" i="21"/>
  <c r="D159" i="21"/>
  <c r="D122" i="21"/>
  <c r="D77" i="21"/>
  <c r="D34" i="21"/>
  <c r="D107" i="21"/>
  <c r="D25" i="21"/>
  <c r="D175" i="21"/>
  <c r="D86" i="21"/>
  <c r="D174" i="21"/>
  <c r="D83" i="21"/>
  <c r="D173" i="21"/>
  <c r="D82" i="21"/>
  <c r="D169" i="21"/>
  <c r="D81" i="21"/>
  <c r="D128" i="21"/>
  <c r="D41" i="21"/>
  <c r="D125" i="21"/>
  <c r="D39" i="21"/>
  <c r="D124" i="21"/>
  <c r="D38" i="21"/>
  <c r="D27" i="21"/>
  <c r="D26" i="21"/>
  <c r="D158" i="21"/>
  <c r="D157" i="21"/>
  <c r="D156" i="21"/>
  <c r="D76" i="21"/>
  <c r="D75" i="21"/>
  <c r="D63" i="21"/>
  <c r="D147" i="21"/>
  <c r="D134" i="21"/>
  <c r="D113" i="21"/>
  <c r="D109" i="21"/>
  <c r="D108" i="21"/>
  <c r="D62" i="21"/>
  <c r="D47" i="21"/>
  <c r="D28" i="21"/>
  <c r="W72" i="24"/>
  <c r="W74" i="24" s="1"/>
  <c r="DM74" i="24"/>
  <c r="U2" i="29"/>
  <c r="V3" i="29"/>
  <c r="AM72" i="19"/>
  <c r="AM74" i="19" s="1"/>
  <c r="CH74" i="19"/>
  <c r="CG74" i="19"/>
  <c r="F53" i="16"/>
  <c r="CZ72" i="16"/>
  <c r="CZ74" i="16" s="1"/>
  <c r="F98" i="15"/>
  <c r="F82" i="15"/>
  <c r="F66" i="15"/>
  <c r="F50" i="15"/>
  <c r="F34" i="15"/>
  <c r="F18" i="15"/>
  <c r="F97" i="15"/>
  <c r="F81" i="15"/>
  <c r="F65" i="15"/>
  <c r="F49" i="15"/>
  <c r="F33" i="15"/>
  <c r="F17" i="15"/>
  <c r="F96" i="15"/>
  <c r="F80" i="15"/>
  <c r="F64" i="15"/>
  <c r="F48" i="15"/>
  <c r="F32" i="15"/>
  <c r="F16" i="15"/>
  <c r="F95" i="15"/>
  <c r="F79" i="15"/>
  <c r="F63" i="15"/>
  <c r="F47" i="15"/>
  <c r="F31" i="15"/>
  <c r="F94" i="15"/>
  <c r="F78" i="15"/>
  <c r="F62" i="15"/>
  <c r="F46" i="15"/>
  <c r="F30" i="15"/>
  <c r="F15" i="15"/>
  <c r="F93" i="15"/>
  <c r="F77" i="15"/>
  <c r="F61" i="15"/>
  <c r="F45" i="15"/>
  <c r="F29" i="15"/>
  <c r="F92" i="15"/>
  <c r="F76" i="15"/>
  <c r="F60" i="15"/>
  <c r="F44" i="15"/>
  <c r="F28" i="15"/>
  <c r="F88" i="15"/>
  <c r="F72" i="15"/>
  <c r="F56" i="15"/>
  <c r="F40" i="15"/>
  <c r="F24" i="15"/>
  <c r="F70" i="15"/>
  <c r="F38" i="15"/>
  <c r="F69" i="15"/>
  <c r="F37" i="15"/>
  <c r="F68" i="15"/>
  <c r="F36" i="15"/>
  <c r="F67" i="15"/>
  <c r="F35" i="15"/>
  <c r="F91" i="15"/>
  <c r="F59" i="15"/>
  <c r="F27" i="15"/>
  <c r="F90" i="15"/>
  <c r="F58" i="15"/>
  <c r="F26" i="15"/>
  <c r="F89" i="15"/>
  <c r="F57" i="15"/>
  <c r="F25" i="15"/>
  <c r="F87" i="15"/>
  <c r="F55" i="15"/>
  <c r="F23" i="15"/>
  <c r="F84" i="15"/>
  <c r="F52" i="15"/>
  <c r="F20" i="15"/>
  <c r="F83" i="15"/>
  <c r="F51" i="15"/>
  <c r="F19" i="15"/>
  <c r="F54" i="15"/>
  <c r="F53" i="15"/>
  <c r="F43" i="15"/>
  <c r="F42" i="15"/>
  <c r="F41" i="15"/>
  <c r="F39" i="15"/>
  <c r="F22" i="15"/>
  <c r="F21" i="15"/>
  <c r="F86" i="15"/>
  <c r="F85" i="15"/>
  <c r="F75" i="15"/>
  <c r="F74" i="15"/>
  <c r="F73" i="15"/>
  <c r="F71" i="15"/>
  <c r="DD72" i="11"/>
  <c r="DD74" i="11" s="1"/>
  <c r="DG72" i="16"/>
  <c r="DG74" i="16" s="1"/>
  <c r="AM7" i="11"/>
  <c r="AM71" i="11" s="1"/>
  <c r="CE7" i="16"/>
  <c r="BJ74" i="16"/>
  <c r="B179" i="14"/>
  <c r="B163" i="14"/>
  <c r="B147" i="14"/>
  <c r="B131" i="14"/>
  <c r="B115" i="14"/>
  <c r="B99" i="14"/>
  <c r="B83" i="14"/>
  <c r="B67" i="14"/>
  <c r="B51" i="14"/>
  <c r="B35" i="14"/>
  <c r="B19" i="14"/>
  <c r="B194" i="14"/>
  <c r="B178" i="14"/>
  <c r="B162" i="14"/>
  <c r="B146" i="14"/>
  <c r="B130" i="14"/>
  <c r="B114" i="14"/>
  <c r="B98" i="14"/>
  <c r="B82" i="14"/>
  <c r="B66" i="14"/>
  <c r="B50" i="14"/>
  <c r="B34" i="14"/>
  <c r="B18" i="14"/>
  <c r="B193" i="14"/>
  <c r="B177" i="14"/>
  <c r="B161" i="14"/>
  <c r="B145" i="14"/>
  <c r="B129" i="14"/>
  <c r="B113" i="14"/>
  <c r="B97" i="14"/>
  <c r="B81" i="14"/>
  <c r="B65" i="14"/>
  <c r="B49" i="14"/>
  <c r="B33" i="14"/>
  <c r="B17" i="14"/>
  <c r="B192" i="14"/>
  <c r="B176" i="14"/>
  <c r="B160" i="14"/>
  <c r="B144" i="14"/>
  <c r="B128" i="14"/>
  <c r="B112" i="14"/>
  <c r="B96" i="14"/>
  <c r="B80" i="14"/>
  <c r="B64" i="14"/>
  <c r="B48" i="14"/>
  <c r="B32" i="14"/>
  <c r="B16" i="14"/>
  <c r="B191" i="14"/>
  <c r="B175" i="14"/>
  <c r="B159" i="14"/>
  <c r="B143" i="14"/>
  <c r="B127" i="14"/>
  <c r="B111" i="14"/>
  <c r="B95" i="14"/>
  <c r="B79" i="14"/>
  <c r="B63" i="14"/>
  <c r="B47" i="14"/>
  <c r="B31" i="14"/>
  <c r="B190" i="14"/>
  <c r="B174" i="14"/>
  <c r="B158" i="14"/>
  <c r="B142" i="14"/>
  <c r="B126" i="14"/>
  <c r="B110" i="14"/>
  <c r="B94" i="14"/>
  <c r="B78" i="14"/>
  <c r="B62" i="14"/>
  <c r="B46" i="14"/>
  <c r="B30" i="14"/>
  <c r="B15" i="14"/>
  <c r="B189" i="14"/>
  <c r="B173" i="14"/>
  <c r="B157" i="14"/>
  <c r="B141" i="14"/>
  <c r="B125" i="14"/>
  <c r="B109" i="14"/>
  <c r="B93" i="14"/>
  <c r="B77" i="14"/>
  <c r="B61" i="14"/>
  <c r="B45" i="14"/>
  <c r="B29" i="14"/>
  <c r="B185" i="14"/>
  <c r="B169" i="14"/>
  <c r="B153" i="14"/>
  <c r="B137" i="14"/>
  <c r="B121" i="14"/>
  <c r="B105" i="14"/>
  <c r="B89" i="14"/>
  <c r="B73" i="14"/>
  <c r="B57" i="14"/>
  <c r="B41" i="14"/>
  <c r="B25" i="14"/>
  <c r="B167" i="14"/>
  <c r="B135" i="14"/>
  <c r="B103" i="14"/>
  <c r="B71" i="14"/>
  <c r="B39" i="14"/>
  <c r="B166" i="14"/>
  <c r="B134" i="14"/>
  <c r="B102" i="14"/>
  <c r="B70" i="14"/>
  <c r="B38" i="14"/>
  <c r="B165" i="14"/>
  <c r="B133" i="14"/>
  <c r="B101" i="14"/>
  <c r="B69" i="14"/>
  <c r="B37" i="14"/>
  <c r="B164" i="14"/>
  <c r="B132" i="14"/>
  <c r="B100" i="14"/>
  <c r="B68" i="14"/>
  <c r="B36" i="14"/>
  <c r="B188" i="14"/>
  <c r="B156" i="14"/>
  <c r="B124" i="14"/>
  <c r="B92" i="14"/>
  <c r="B60" i="14"/>
  <c r="B28" i="14"/>
  <c r="B186" i="14"/>
  <c r="B154" i="14"/>
  <c r="B122" i="14"/>
  <c r="B90" i="14"/>
  <c r="B58" i="14"/>
  <c r="B26" i="14"/>
  <c r="B184" i="14"/>
  <c r="B152" i="14"/>
  <c r="B120" i="14"/>
  <c r="B88" i="14"/>
  <c r="B56" i="14"/>
  <c r="B24" i="14"/>
  <c r="B180" i="14"/>
  <c r="B148" i="14"/>
  <c r="B116" i="14"/>
  <c r="B84" i="14"/>
  <c r="B52" i="14"/>
  <c r="B20" i="14"/>
  <c r="B151" i="14"/>
  <c r="B87" i="14"/>
  <c r="B23" i="14"/>
  <c r="B150" i="14"/>
  <c r="B86" i="14"/>
  <c r="B22" i="14"/>
  <c r="B149" i="14"/>
  <c r="B85" i="14"/>
  <c r="B21" i="14"/>
  <c r="B140" i="14"/>
  <c r="B76" i="14"/>
  <c r="B139" i="14"/>
  <c r="B75" i="14"/>
  <c r="B138" i="14"/>
  <c r="B74" i="14"/>
  <c r="B136" i="14"/>
  <c r="B72" i="14"/>
  <c r="B187" i="14"/>
  <c r="B123" i="14"/>
  <c r="B59" i="14"/>
  <c r="B181" i="14"/>
  <c r="B117" i="14"/>
  <c r="B53" i="14"/>
  <c r="B155" i="14"/>
  <c r="B119" i="14"/>
  <c r="B118" i="14"/>
  <c r="B108" i="14"/>
  <c r="B107" i="14"/>
  <c r="B183" i="14"/>
  <c r="B44" i="14"/>
  <c r="B182" i="14"/>
  <c r="B43" i="14"/>
  <c r="B27" i="14"/>
  <c r="B172" i="14"/>
  <c r="B170" i="14"/>
  <c r="B168" i="14"/>
  <c r="B104" i="14"/>
  <c r="B91" i="14"/>
  <c r="B55" i="14"/>
  <c r="B171" i="14"/>
  <c r="B106" i="14"/>
  <c r="B54" i="14"/>
  <c r="B42" i="14"/>
  <c r="B40" i="14"/>
  <c r="CH72" i="16"/>
  <c r="DR6" i="11"/>
  <c r="CD74" i="16"/>
  <c r="U7" i="7"/>
  <c r="U71" i="7" s="1"/>
  <c r="F34" i="4"/>
  <c r="F36" i="4" s="1"/>
  <c r="BT39" i="4"/>
  <c r="BG41" i="4"/>
  <c r="BG77" i="4" s="1"/>
  <c r="EE71" i="44"/>
  <c r="DS72" i="44"/>
  <c r="DS74" i="44"/>
  <c r="G59" i="34"/>
  <c r="F59" i="34"/>
  <c r="H59" i="34"/>
  <c r="P72" i="39"/>
  <c r="BQ72" i="19"/>
  <c r="U72" i="16"/>
  <c r="S89" i="24"/>
  <c r="S58" i="24"/>
  <c r="T58" i="24"/>
  <c r="T89" i="24"/>
  <c r="DH72" i="16"/>
  <c r="F46" i="11"/>
  <c r="Z193" i="14"/>
  <c r="Z177" i="14"/>
  <c r="Z161" i="14"/>
  <c r="Z145" i="14"/>
  <c r="Z129" i="14"/>
  <c r="Z113" i="14"/>
  <c r="Z97" i="14"/>
  <c r="Z81" i="14"/>
  <c r="Z65" i="14"/>
  <c r="Z49" i="14"/>
  <c r="Z33" i="14"/>
  <c r="Z17" i="14"/>
  <c r="I89" i="11" s="1"/>
  <c r="Z192" i="14"/>
  <c r="Z176" i="14"/>
  <c r="Z160" i="14"/>
  <c r="Z144" i="14"/>
  <c r="Z128" i="14"/>
  <c r="Z112" i="14"/>
  <c r="Z96" i="14"/>
  <c r="Z80" i="14"/>
  <c r="Z64" i="14"/>
  <c r="Z48" i="14"/>
  <c r="Z32" i="14"/>
  <c r="Z16" i="14"/>
  <c r="Z191" i="14"/>
  <c r="Z175" i="14"/>
  <c r="Z159" i="14"/>
  <c r="Z143" i="14"/>
  <c r="Z127" i="14"/>
  <c r="Z111" i="14"/>
  <c r="Z95" i="14"/>
  <c r="Z79" i="14"/>
  <c r="Z63" i="14"/>
  <c r="Z47" i="14"/>
  <c r="Z31" i="14"/>
  <c r="Z190" i="14"/>
  <c r="Z174" i="14"/>
  <c r="Z158" i="14"/>
  <c r="Z142" i="14"/>
  <c r="Z126" i="14"/>
  <c r="Z110" i="14"/>
  <c r="Z94" i="14"/>
  <c r="Z78" i="14"/>
  <c r="Z62" i="14"/>
  <c r="Z46" i="14"/>
  <c r="Z30" i="14"/>
  <c r="Z15" i="14"/>
  <c r="Z189" i="14"/>
  <c r="Z173" i="14"/>
  <c r="Z157" i="14"/>
  <c r="Z141" i="14"/>
  <c r="Z125" i="14"/>
  <c r="Z109" i="14"/>
  <c r="Z93" i="14"/>
  <c r="Z77" i="14"/>
  <c r="Z61" i="14"/>
  <c r="Z45" i="14"/>
  <c r="Z29" i="14"/>
  <c r="Z188" i="14"/>
  <c r="Z172" i="14"/>
  <c r="Z156" i="14"/>
  <c r="Z140" i="14"/>
  <c r="Z124" i="14"/>
  <c r="Z108" i="14"/>
  <c r="Z92" i="14"/>
  <c r="Z76" i="14"/>
  <c r="Z60" i="14"/>
  <c r="Z44" i="14"/>
  <c r="Z28" i="14"/>
  <c r="Z187" i="14"/>
  <c r="Z171" i="14"/>
  <c r="Z155" i="14"/>
  <c r="Z139" i="14"/>
  <c r="Z123" i="14"/>
  <c r="Z107" i="14"/>
  <c r="Z91" i="14"/>
  <c r="Z75" i="14"/>
  <c r="Z59" i="14"/>
  <c r="Z43" i="14"/>
  <c r="Z27" i="14"/>
  <c r="Z183" i="14"/>
  <c r="Z167" i="14"/>
  <c r="Z151" i="14"/>
  <c r="Z135" i="14"/>
  <c r="Z119" i="14"/>
  <c r="Z103" i="14"/>
  <c r="Z87" i="14"/>
  <c r="Z71" i="14"/>
  <c r="Z55" i="14"/>
  <c r="Z39" i="14"/>
  <c r="Z23" i="14"/>
  <c r="Z181" i="14"/>
  <c r="Z149" i="14"/>
  <c r="Z117" i="14"/>
  <c r="Z85" i="14"/>
  <c r="Z53" i="14"/>
  <c r="Z21" i="14"/>
  <c r="Z180" i="14"/>
  <c r="Z148" i="14"/>
  <c r="Z116" i="14"/>
  <c r="Z84" i="14"/>
  <c r="Z52" i="14"/>
  <c r="Z20" i="14"/>
  <c r="Z179" i="14"/>
  <c r="Z147" i="14"/>
  <c r="Z115" i="14"/>
  <c r="Z83" i="14"/>
  <c r="Z51" i="14"/>
  <c r="Z19" i="14"/>
  <c r="Z178" i="14"/>
  <c r="Z146" i="14"/>
  <c r="Z114" i="14"/>
  <c r="Z82" i="14"/>
  <c r="Z50" i="14"/>
  <c r="Z18" i="14"/>
  <c r="Z170" i="14"/>
  <c r="Z138" i="14"/>
  <c r="Z106" i="14"/>
  <c r="Z74" i="14"/>
  <c r="Z42" i="14"/>
  <c r="Z168" i="14"/>
  <c r="Z136" i="14"/>
  <c r="Z104" i="14"/>
  <c r="Z72" i="14"/>
  <c r="Z40" i="14"/>
  <c r="Z166" i="14"/>
  <c r="Z134" i="14"/>
  <c r="Z102" i="14"/>
  <c r="Z70" i="14"/>
  <c r="Z38" i="14"/>
  <c r="Z194" i="14"/>
  <c r="Z162" i="14"/>
  <c r="Z130" i="14"/>
  <c r="Z98" i="14"/>
  <c r="Z66" i="14"/>
  <c r="Z34" i="14"/>
  <c r="Z133" i="14"/>
  <c r="Z69" i="14"/>
  <c r="Z132" i="14"/>
  <c r="Z68" i="14"/>
  <c r="Z131" i="14"/>
  <c r="Z67" i="14"/>
  <c r="Z186" i="14"/>
  <c r="Z122" i="14"/>
  <c r="Z58" i="14"/>
  <c r="Z185" i="14"/>
  <c r="Z121" i="14"/>
  <c r="Z57" i="14"/>
  <c r="Z184" i="14"/>
  <c r="Z120" i="14"/>
  <c r="Z56" i="14"/>
  <c r="Z182" i="14"/>
  <c r="Z118" i="14"/>
  <c r="Z54" i="14"/>
  <c r="Z169" i="14"/>
  <c r="Z105" i="14"/>
  <c r="Z41" i="14"/>
  <c r="Z163" i="14"/>
  <c r="Z99" i="14"/>
  <c r="Z35" i="14"/>
  <c r="Z89" i="14"/>
  <c r="Z88" i="14"/>
  <c r="Z86" i="14"/>
  <c r="Z73" i="14"/>
  <c r="Z37" i="14"/>
  <c r="Z152" i="14"/>
  <c r="Z150" i="14"/>
  <c r="Z24" i="14"/>
  <c r="Z22" i="14"/>
  <c r="Z165" i="14"/>
  <c r="Z164" i="14"/>
  <c r="Z154" i="14"/>
  <c r="Z153" i="14"/>
  <c r="Z101" i="14"/>
  <c r="Z100" i="14"/>
  <c r="Z90" i="14"/>
  <c r="Z137" i="14"/>
  <c r="Z36" i="14"/>
  <c r="Z26" i="14"/>
  <c r="Z25" i="14"/>
  <c r="BA7" i="11"/>
  <c r="BA71" i="11" s="1"/>
  <c r="BQ72" i="16"/>
  <c r="DQ7" i="11"/>
  <c r="DQ71" i="11" s="1"/>
  <c r="BF72" i="11"/>
  <c r="BF74" i="11" s="1"/>
  <c r="AF53" i="16"/>
  <c r="CS74" i="7"/>
  <c r="CS72" i="7"/>
  <c r="AS71" i="7"/>
  <c r="BF38" i="4"/>
  <c r="BE38" i="4"/>
  <c r="L74" i="16"/>
  <c r="CJ7" i="7"/>
  <c r="CJ71" i="7" s="1"/>
  <c r="CR6" i="7"/>
  <c r="H34" i="4"/>
  <c r="H76" i="4" s="1"/>
  <c r="H7" i="4"/>
  <c r="CF3" i="7"/>
  <c r="DE4" i="7"/>
  <c r="F53" i="7"/>
  <c r="AZ41" i="4"/>
  <c r="AZ77" i="4" s="1"/>
  <c r="BM38" i="4"/>
  <c r="AK72" i="54"/>
  <c r="AK74" i="54" s="1"/>
  <c r="DF71" i="54"/>
  <c r="DR7" i="54"/>
  <c r="L72" i="54"/>
  <c r="L74" i="54"/>
  <c r="I89" i="54"/>
  <c r="I58" i="54"/>
  <c r="I90" i="54"/>
  <c r="I59" i="54"/>
  <c r="I50" i="54"/>
  <c r="I45" i="54"/>
  <c r="I39" i="54"/>
  <c r="I32" i="54"/>
  <c r="I51" i="54"/>
  <c r="I33" i="54"/>
  <c r="I44" i="54"/>
  <c r="I46" i="54" s="1"/>
  <c r="I31" i="54"/>
  <c r="I25" i="54"/>
  <c r="I20" i="54"/>
  <c r="I19" i="54"/>
  <c r="I13" i="54"/>
  <c r="I30" i="54"/>
  <c r="I12" i="54"/>
  <c r="I29" i="54"/>
  <c r="I26" i="54"/>
  <c r="I11" i="54"/>
  <c r="I43" i="54"/>
  <c r="I28" i="54"/>
  <c r="I38" i="54"/>
  <c r="I24" i="54"/>
  <c r="I27" i="54"/>
  <c r="I21" i="54"/>
  <c r="I9" i="54"/>
  <c r="I14" i="54"/>
  <c r="I22" i="54"/>
  <c r="I18" i="54"/>
  <c r="I15" i="54"/>
  <c r="I10" i="54"/>
  <c r="I23" i="54"/>
  <c r="I17" i="54"/>
  <c r="I49" i="54"/>
  <c r="I53" i="54" s="1"/>
  <c r="I78" i="54" s="1"/>
  <c r="I16" i="54"/>
  <c r="AF46" i="54"/>
  <c r="CU72" i="54"/>
  <c r="CU74" i="54"/>
  <c r="EA72" i="54"/>
  <c r="AG89" i="54"/>
  <c r="AG59" i="54"/>
  <c r="AG50" i="54"/>
  <c r="AG90" i="54"/>
  <c r="AG49" i="54"/>
  <c r="AG53" i="54" s="1"/>
  <c r="AG78" i="54" s="1"/>
  <c r="AG43" i="54"/>
  <c r="AG33" i="54"/>
  <c r="AG30" i="54"/>
  <c r="AG51" i="54"/>
  <c r="AG44" i="54"/>
  <c r="AG39" i="54"/>
  <c r="AG24" i="54"/>
  <c r="AG17" i="54"/>
  <c r="AG31" i="54"/>
  <c r="AG32" i="54"/>
  <c r="AG16" i="54"/>
  <c r="AG45" i="54"/>
  <c r="AG26" i="54"/>
  <c r="AG22" i="54"/>
  <c r="AG21" i="54"/>
  <c r="AG58" i="54"/>
  <c r="AG27" i="54"/>
  <c r="AG9" i="54"/>
  <c r="AG11" i="54"/>
  <c r="AG25" i="54"/>
  <c r="AG20" i="54"/>
  <c r="AG12" i="54"/>
  <c r="AG28" i="54"/>
  <c r="AG29" i="54"/>
  <c r="AG13" i="54"/>
  <c r="AG14" i="54"/>
  <c r="AG10" i="54"/>
  <c r="AG19" i="54"/>
  <c r="AG15" i="54"/>
  <c r="AG23" i="54"/>
  <c r="AG38" i="54"/>
  <c r="AG18" i="54"/>
  <c r="AI72" i="54"/>
  <c r="AI74" i="54"/>
  <c r="U74" i="49"/>
  <c r="U72" i="49"/>
  <c r="T2" i="54"/>
  <c r="U3" i="54"/>
  <c r="BE71" i="49"/>
  <c r="AS72" i="49"/>
  <c r="CT72" i="49"/>
  <c r="P72" i="44"/>
  <c r="AO74" i="44"/>
  <c r="AO72" i="44"/>
  <c r="CW72" i="44"/>
  <c r="CV74" i="44"/>
  <c r="CV72" i="44"/>
  <c r="BG53" i="44"/>
  <c r="BG78" i="44" s="1"/>
  <c r="BG89" i="44"/>
  <c r="CR4" i="44"/>
  <c r="BS3" i="44"/>
  <c r="BF53" i="44"/>
  <c r="BF78" i="44" s="1"/>
  <c r="AF34" i="44"/>
  <c r="AN72" i="39"/>
  <c r="AN74" i="39" s="1"/>
  <c r="AT46" i="44"/>
  <c r="U71" i="39"/>
  <c r="AE7" i="39"/>
  <c r="CK74" i="34"/>
  <c r="S50" i="34"/>
  <c r="S90" i="34"/>
  <c r="S49" i="34"/>
  <c r="S89" i="34"/>
  <c r="S59" i="34"/>
  <c r="S51" i="34"/>
  <c r="S38" i="34"/>
  <c r="S19" i="34"/>
  <c r="S28" i="34"/>
  <c r="S13" i="34"/>
  <c r="S58" i="34"/>
  <c r="S29" i="34"/>
  <c r="S22" i="34"/>
  <c r="S27" i="34"/>
  <c r="S15" i="34"/>
  <c r="S33" i="34"/>
  <c r="S14" i="34"/>
  <c r="S43" i="34"/>
  <c r="S17" i="34"/>
  <c r="S9" i="34"/>
  <c r="S31" i="34"/>
  <c r="S25" i="34"/>
  <c r="S20" i="34"/>
  <c r="S12" i="34"/>
  <c r="S10" i="34"/>
  <c r="S21" i="34"/>
  <c r="S18" i="34"/>
  <c r="S11" i="34"/>
  <c r="S23" i="34"/>
  <c r="S30" i="34"/>
  <c r="S45" i="34"/>
  <c r="S39" i="34"/>
  <c r="S32" i="34"/>
  <c r="S26" i="34"/>
  <c r="S16" i="34"/>
  <c r="S24" i="34"/>
  <c r="S44" i="34"/>
  <c r="BZ72" i="39"/>
  <c r="AF51" i="34"/>
  <c r="AF58" i="34"/>
  <c r="AF50" i="34"/>
  <c r="AF43" i="34"/>
  <c r="AF30" i="34"/>
  <c r="AF26" i="34"/>
  <c r="AF89" i="34"/>
  <c r="AF29" i="34"/>
  <c r="AF20" i="34"/>
  <c r="AF14" i="34"/>
  <c r="AF33" i="34"/>
  <c r="AF49" i="34"/>
  <c r="AF23" i="34"/>
  <c r="AF16" i="34"/>
  <c r="AF10" i="34"/>
  <c r="AF45" i="34"/>
  <c r="AF38" i="34"/>
  <c r="AF21" i="34"/>
  <c r="AF13" i="34"/>
  <c r="AF32" i="34"/>
  <c r="AF19" i="34"/>
  <c r="AF59" i="34"/>
  <c r="AF44" i="34"/>
  <c r="AF39" i="34"/>
  <c r="AF17" i="34"/>
  <c r="AF9" i="34"/>
  <c r="AF12" i="34"/>
  <c r="AF24" i="34"/>
  <c r="AF27" i="34"/>
  <c r="AF25" i="34"/>
  <c r="AF15" i="34"/>
  <c r="AF90" i="34"/>
  <c r="AF11" i="34"/>
  <c r="AF18" i="34"/>
  <c r="AF28" i="34"/>
  <c r="AF22" i="34"/>
  <c r="S41" i="29"/>
  <c r="BL72" i="29"/>
  <c r="S46" i="24"/>
  <c r="BK72" i="39"/>
  <c r="BK74" i="39" s="1"/>
  <c r="AB72" i="19"/>
  <c r="AB74" i="19" s="1"/>
  <c r="F41" i="29"/>
  <c r="N7" i="24"/>
  <c r="N71" i="24" s="1"/>
  <c r="Y72" i="29"/>
  <c r="Y74" i="29"/>
  <c r="DW72" i="24"/>
  <c r="DW74" i="24"/>
  <c r="S59" i="24"/>
  <c r="T59" i="24"/>
  <c r="J186" i="21"/>
  <c r="J170" i="21"/>
  <c r="J154" i="21"/>
  <c r="J138" i="21"/>
  <c r="J122" i="21"/>
  <c r="J106" i="21"/>
  <c r="J90" i="21"/>
  <c r="J74" i="21"/>
  <c r="J58" i="21"/>
  <c r="J42" i="21"/>
  <c r="J26" i="21"/>
  <c r="J185" i="21"/>
  <c r="J169" i="21"/>
  <c r="J153" i="21"/>
  <c r="J137" i="21"/>
  <c r="J121" i="21"/>
  <c r="J105" i="21"/>
  <c r="J89" i="21"/>
  <c r="J73" i="21"/>
  <c r="J57" i="21"/>
  <c r="J41" i="21"/>
  <c r="J25" i="21"/>
  <c r="J183" i="21"/>
  <c r="J167" i="21"/>
  <c r="J151" i="21"/>
  <c r="J135" i="21"/>
  <c r="J119" i="21"/>
  <c r="J103" i="21"/>
  <c r="J87" i="21"/>
  <c r="J71" i="21"/>
  <c r="J55" i="21"/>
  <c r="J39" i="21"/>
  <c r="J23" i="21"/>
  <c r="J182" i="21"/>
  <c r="J166" i="21"/>
  <c r="J150" i="21"/>
  <c r="J134" i="21"/>
  <c r="J118" i="21"/>
  <c r="J102" i="21"/>
  <c r="J86" i="21"/>
  <c r="J70" i="21"/>
  <c r="J54" i="21"/>
  <c r="J38" i="21"/>
  <c r="J22" i="21"/>
  <c r="J191" i="21"/>
  <c r="J171" i="21"/>
  <c r="J147" i="21"/>
  <c r="J127" i="21"/>
  <c r="J107" i="21"/>
  <c r="J83" i="21"/>
  <c r="J63" i="21"/>
  <c r="J43" i="21"/>
  <c r="J19" i="21"/>
  <c r="J190" i="21"/>
  <c r="J168" i="21"/>
  <c r="J146" i="21"/>
  <c r="J126" i="21"/>
  <c r="J104" i="21"/>
  <c r="J82" i="21"/>
  <c r="J62" i="21"/>
  <c r="J40" i="21"/>
  <c r="J18" i="21"/>
  <c r="J189" i="21"/>
  <c r="J165" i="21"/>
  <c r="J145" i="21"/>
  <c r="J125" i="21"/>
  <c r="J101" i="21"/>
  <c r="J81" i="21"/>
  <c r="J61" i="21"/>
  <c r="J37" i="21"/>
  <c r="J17" i="21"/>
  <c r="J172" i="21"/>
  <c r="J142" i="21"/>
  <c r="J115" i="21"/>
  <c r="J92" i="21"/>
  <c r="J65" i="21"/>
  <c r="J35" i="21"/>
  <c r="J194" i="21"/>
  <c r="J164" i="21"/>
  <c r="J141" i="21"/>
  <c r="J114" i="21"/>
  <c r="J91" i="21"/>
  <c r="J64" i="21"/>
  <c r="J34" i="21"/>
  <c r="J193" i="21"/>
  <c r="J163" i="21"/>
  <c r="J140" i="21"/>
  <c r="J113" i="21"/>
  <c r="J88" i="21"/>
  <c r="J60" i="21"/>
  <c r="J33" i="21"/>
  <c r="J192" i="21"/>
  <c r="J162" i="21"/>
  <c r="J139" i="21"/>
  <c r="J112" i="21"/>
  <c r="J85" i="21"/>
  <c r="J59" i="21"/>
  <c r="J32" i="21"/>
  <c r="J188" i="21"/>
  <c r="J161" i="21"/>
  <c r="J136" i="21"/>
  <c r="J111" i="21"/>
  <c r="J84" i="21"/>
  <c r="J56" i="21"/>
  <c r="J31" i="21"/>
  <c r="J178" i="21"/>
  <c r="J155" i="21"/>
  <c r="J128" i="21"/>
  <c r="J98" i="21"/>
  <c r="J75" i="21"/>
  <c r="J48" i="21"/>
  <c r="J21" i="21"/>
  <c r="J177" i="21"/>
  <c r="J152" i="21"/>
  <c r="J124" i="21"/>
  <c r="J97" i="21"/>
  <c r="J72" i="21"/>
  <c r="J47" i="21"/>
  <c r="J20" i="21"/>
  <c r="J158" i="21"/>
  <c r="J110" i="21"/>
  <c r="J67" i="21"/>
  <c r="J16" i="21"/>
  <c r="J157" i="21"/>
  <c r="J109" i="21"/>
  <c r="J66" i="21"/>
  <c r="J156" i="21"/>
  <c r="J108" i="21"/>
  <c r="J53" i="21"/>
  <c r="J15" i="21"/>
  <c r="J149" i="21"/>
  <c r="J100" i="21"/>
  <c r="J52" i="21"/>
  <c r="J148" i="21"/>
  <c r="J99" i="21"/>
  <c r="J51" i="21"/>
  <c r="J187" i="21"/>
  <c r="J144" i="21"/>
  <c r="J96" i="21"/>
  <c r="J50" i="21"/>
  <c r="J176" i="21"/>
  <c r="J130" i="21"/>
  <c r="J79" i="21"/>
  <c r="J36" i="21"/>
  <c r="J175" i="21"/>
  <c r="J129" i="21"/>
  <c r="J78" i="21"/>
  <c r="J30" i="21"/>
  <c r="J133" i="21"/>
  <c r="J46" i="21"/>
  <c r="J131" i="21"/>
  <c r="J44" i="21"/>
  <c r="J123" i="21"/>
  <c r="J29" i="21"/>
  <c r="J120" i="21"/>
  <c r="J28" i="21"/>
  <c r="J117" i="21"/>
  <c r="J116" i="21"/>
  <c r="J95" i="21"/>
  <c r="J94" i="21"/>
  <c r="J93" i="21"/>
  <c r="J174" i="21"/>
  <c r="J49" i="21"/>
  <c r="J173" i="21"/>
  <c r="J45" i="21"/>
  <c r="J160" i="21"/>
  <c r="J27" i="21"/>
  <c r="J143" i="21"/>
  <c r="J132" i="21"/>
  <c r="J80" i="21"/>
  <c r="J77" i="21"/>
  <c r="J76" i="21"/>
  <c r="J184" i="21"/>
  <c r="J181" i="21"/>
  <c r="J69" i="21"/>
  <c r="J68" i="21"/>
  <c r="J24" i="21"/>
  <c r="J180" i="21"/>
  <c r="J179" i="21"/>
  <c r="J159" i="21"/>
  <c r="CL7" i="19"/>
  <c r="CL71" i="19" s="1"/>
  <c r="AN7" i="19"/>
  <c r="AN71" i="19" s="1"/>
  <c r="BD72" i="24"/>
  <c r="BD74" i="24" s="1"/>
  <c r="T90" i="24"/>
  <c r="DY74" i="54"/>
  <c r="DG72" i="54"/>
  <c r="DE7" i="54"/>
  <c r="K3" i="54"/>
  <c r="J2" i="54"/>
  <c r="S71" i="54"/>
  <c r="AE7" i="54"/>
  <c r="E15" i="56" a="1"/>
  <c r="AT89" i="54"/>
  <c r="AT90" i="54"/>
  <c r="AT51" i="54"/>
  <c r="AT59" i="54"/>
  <c r="AT50" i="54"/>
  <c r="AT49" i="54"/>
  <c r="AT45" i="54"/>
  <c r="AT44" i="54"/>
  <c r="AT27" i="54"/>
  <c r="AT39" i="54"/>
  <c r="AT41" i="54" s="1"/>
  <c r="AT77" i="54" s="1"/>
  <c r="AT32" i="54"/>
  <c r="AT43" i="54"/>
  <c r="AT25" i="54"/>
  <c r="AT29" i="54"/>
  <c r="AT18" i="54"/>
  <c r="AT17" i="54"/>
  <c r="AT38" i="54"/>
  <c r="AT28" i="54"/>
  <c r="AT24" i="54"/>
  <c r="AT33" i="54"/>
  <c r="AT23" i="54"/>
  <c r="AT21" i="54"/>
  <c r="AT14" i="54"/>
  <c r="AT30" i="54"/>
  <c r="AT13" i="54"/>
  <c r="AT9" i="54"/>
  <c r="AT20" i="54"/>
  <c r="AT15" i="54"/>
  <c r="AT22" i="54"/>
  <c r="AT16" i="54"/>
  <c r="AT26" i="54"/>
  <c r="AT12" i="54"/>
  <c r="AT19" i="54"/>
  <c r="AT31" i="54"/>
  <c r="AT11" i="54"/>
  <c r="AT58" i="54"/>
  <c r="AT10" i="54"/>
  <c r="Y7" i="49"/>
  <c r="Y71" i="49" s="1"/>
  <c r="AE6" i="49"/>
  <c r="BO72" i="49"/>
  <c r="S90" i="54"/>
  <c r="S59" i="54"/>
  <c r="S50" i="54"/>
  <c r="S58" i="54"/>
  <c r="S51" i="54"/>
  <c r="S45" i="54"/>
  <c r="S49" i="54"/>
  <c r="S33" i="54"/>
  <c r="S38" i="54"/>
  <c r="S30" i="54"/>
  <c r="S25" i="54"/>
  <c r="S31" i="54"/>
  <c r="S44" i="54"/>
  <c r="S32" i="54"/>
  <c r="S26" i="54"/>
  <c r="S89" i="54"/>
  <c r="S29" i="54"/>
  <c r="S23" i="54"/>
  <c r="S22" i="54"/>
  <c r="S9" i="54"/>
  <c r="S43" i="54"/>
  <c r="S27" i="54"/>
  <c r="S15" i="54"/>
  <c r="S21" i="54"/>
  <c r="S20" i="54"/>
  <c r="S14" i="54"/>
  <c r="S18" i="54"/>
  <c r="S17" i="54"/>
  <c r="S16" i="54"/>
  <c r="S10" i="54"/>
  <c r="S11" i="54"/>
  <c r="S28" i="54"/>
  <c r="S13" i="54"/>
  <c r="S19" i="54"/>
  <c r="S12" i="54"/>
  <c r="S39" i="54"/>
  <c r="S24" i="54"/>
  <c r="BN74" i="49"/>
  <c r="BN72" i="49"/>
  <c r="CP74" i="49"/>
  <c r="BG46" i="44"/>
  <c r="CG74" i="44"/>
  <c r="CG72" i="44"/>
  <c r="DL74" i="44"/>
  <c r="DL72" i="44"/>
  <c r="BG59" i="44"/>
  <c r="BG58" i="44"/>
  <c r="J90" i="44"/>
  <c r="J89" i="44"/>
  <c r="J51" i="44"/>
  <c r="J58" i="44"/>
  <c r="J31" i="44"/>
  <c r="J43" i="44"/>
  <c r="J26" i="44"/>
  <c r="J50" i="44"/>
  <c r="J33" i="44"/>
  <c r="J25" i="44"/>
  <c r="J32" i="44"/>
  <c r="J39" i="44"/>
  <c r="J41" i="44" s="1"/>
  <c r="J77" i="44" s="1"/>
  <c r="J15" i="44"/>
  <c r="J24" i="44"/>
  <c r="J59" i="44"/>
  <c r="J45" i="44"/>
  <c r="J18" i="44"/>
  <c r="J13" i="44"/>
  <c r="J10" i="44"/>
  <c r="J23" i="44"/>
  <c r="J22" i="44"/>
  <c r="J21" i="44"/>
  <c r="J19" i="44"/>
  <c r="J14" i="44"/>
  <c r="J49" i="44"/>
  <c r="J16" i="44"/>
  <c r="J27" i="44"/>
  <c r="J20" i="44"/>
  <c r="J9" i="44"/>
  <c r="J38" i="44"/>
  <c r="J29" i="44"/>
  <c r="J30" i="44"/>
  <c r="J17" i="44"/>
  <c r="J12" i="44"/>
  <c r="J44" i="44"/>
  <c r="J11" i="44"/>
  <c r="J28" i="44"/>
  <c r="CM74" i="44"/>
  <c r="CM72" i="44"/>
  <c r="I34" i="44"/>
  <c r="AP74" i="44"/>
  <c r="AA72" i="44"/>
  <c r="AA74" i="44"/>
  <c r="AM72" i="44"/>
  <c r="CT74" i="39"/>
  <c r="AT59" i="44"/>
  <c r="AT90" i="44"/>
  <c r="I59" i="44"/>
  <c r="AS71" i="34"/>
  <c r="DZ74" i="39"/>
  <c r="CD74" i="34"/>
  <c r="L74" i="44"/>
  <c r="DS74" i="39"/>
  <c r="CT72" i="34"/>
  <c r="DE72" i="34" s="1"/>
  <c r="CT74" i="34"/>
  <c r="DE71" i="34"/>
  <c r="BY72" i="39"/>
  <c r="BY74" i="39"/>
  <c r="AH3" i="34"/>
  <c r="AG2" i="34"/>
  <c r="BP74" i="34"/>
  <c r="S34" i="29"/>
  <c r="DX7" i="24"/>
  <c r="DX71" i="24" s="1"/>
  <c r="CS71" i="29"/>
  <c r="DE7" i="29"/>
  <c r="CF71" i="29"/>
  <c r="CR7" i="29"/>
  <c r="AS7" i="24"/>
  <c r="BE6" i="24"/>
  <c r="EE6" i="24"/>
  <c r="AT7" i="24"/>
  <c r="AT71" i="24" s="1"/>
  <c r="BD74" i="29"/>
  <c r="DV7" i="19"/>
  <c r="DV71" i="19" s="1"/>
  <c r="DZ74" i="29"/>
  <c r="AJ72" i="24"/>
  <c r="AJ74" i="24"/>
  <c r="AJ74" i="19"/>
  <c r="S53" i="19"/>
  <c r="S78" i="19" s="1"/>
  <c r="F34" i="19"/>
  <c r="S53" i="16"/>
  <c r="G34" i="16"/>
  <c r="CI7" i="16"/>
  <c r="CI71" i="16" s="1"/>
  <c r="CR6" i="16"/>
  <c r="J38" i="11"/>
  <c r="I41" i="11"/>
  <c r="I77" i="11" s="1"/>
  <c r="H53" i="11"/>
  <c r="H78" i="11" s="1"/>
  <c r="AF71" i="16"/>
  <c r="V7" i="11"/>
  <c r="V71" i="11" s="1"/>
  <c r="F72" i="19"/>
  <c r="F74" i="19"/>
  <c r="DE4" i="16"/>
  <c r="CF3" i="16"/>
  <c r="CY7" i="11"/>
  <c r="CY71" i="11" s="1"/>
  <c r="DE6" i="11"/>
  <c r="AL74" i="19"/>
  <c r="AL72" i="19"/>
  <c r="CY72" i="19"/>
  <c r="DX72" i="11"/>
  <c r="DC36" i="2"/>
  <c r="DO36" i="2" s="1"/>
  <c r="BY39" i="7"/>
  <c r="BL41" i="7"/>
  <c r="BL77" i="7" s="1"/>
  <c r="CY74" i="7"/>
  <c r="BX41" i="4"/>
  <c r="BX77" i="4" s="1"/>
  <c r="CK39" i="4"/>
  <c r="BT7" i="7"/>
  <c r="BT3" i="7"/>
  <c r="BS2" i="7"/>
  <c r="DX74" i="7"/>
  <c r="AC37" i="2"/>
  <c r="T41" i="11"/>
  <c r="AG39" i="11"/>
  <c r="AK72" i="19"/>
  <c r="AA72" i="11"/>
  <c r="AA74" i="11" s="1"/>
  <c r="BT7" i="4"/>
  <c r="AH38" i="11"/>
  <c r="AU38" i="11" s="1"/>
  <c r="BH38" i="11" s="1"/>
  <c r="BU38" i="11" s="1"/>
  <c r="CH38" i="11" s="1"/>
  <c r="CU38" i="11" s="1"/>
  <c r="DH38" i="11" s="1"/>
  <c r="DU38" i="11" s="1"/>
  <c r="V38" i="11"/>
  <c r="O74" i="4"/>
  <c r="O72" i="4"/>
  <c r="AU72" i="11"/>
  <c r="AU74" i="11"/>
  <c r="S71" i="11"/>
  <c r="DH72" i="7"/>
  <c r="DU71" i="7"/>
  <c r="DF71" i="11"/>
  <c r="EE6" i="7"/>
  <c r="DS7" i="7"/>
  <c r="EE7" i="7" s="1"/>
  <c r="BB72" i="11"/>
  <c r="BB74" i="11" s="1"/>
  <c r="BQ71" i="4"/>
  <c r="BD72" i="4"/>
  <c r="AC36" i="2"/>
  <c r="B192" i="13"/>
  <c r="B176" i="13"/>
  <c r="B160" i="13"/>
  <c r="B144" i="13"/>
  <c r="B128" i="13"/>
  <c r="B112" i="13"/>
  <c r="B96" i="13"/>
  <c r="B80" i="13"/>
  <c r="B64" i="13"/>
  <c r="B48" i="13"/>
  <c r="B32" i="13"/>
  <c r="B16" i="13"/>
  <c r="B191" i="13"/>
  <c r="B175" i="13"/>
  <c r="B159" i="13"/>
  <c r="B143" i="13"/>
  <c r="B127" i="13"/>
  <c r="B111" i="13"/>
  <c r="B95" i="13"/>
  <c r="B79" i="13"/>
  <c r="B63" i="13"/>
  <c r="B47" i="13"/>
  <c r="B31" i="13"/>
  <c r="B190" i="13"/>
  <c r="B174" i="13"/>
  <c r="B158" i="13"/>
  <c r="B142" i="13"/>
  <c r="B126" i="13"/>
  <c r="B110" i="13"/>
  <c r="B94" i="13"/>
  <c r="B78" i="13"/>
  <c r="B62" i="13"/>
  <c r="B46" i="13"/>
  <c r="B30" i="13"/>
  <c r="B15" i="13"/>
  <c r="B189" i="13"/>
  <c r="B173" i="13"/>
  <c r="B157" i="13"/>
  <c r="B141" i="13"/>
  <c r="B125" i="13"/>
  <c r="B109" i="13"/>
  <c r="B93" i="13"/>
  <c r="B77" i="13"/>
  <c r="B61" i="13"/>
  <c r="B45" i="13"/>
  <c r="B29" i="13"/>
  <c r="B188" i="13"/>
  <c r="B172" i="13"/>
  <c r="B156" i="13"/>
  <c r="B140" i="13"/>
  <c r="B124" i="13"/>
  <c r="B108" i="13"/>
  <c r="B92" i="13"/>
  <c r="B76" i="13"/>
  <c r="B60" i="13"/>
  <c r="B44" i="13"/>
  <c r="B28" i="13"/>
  <c r="B187" i="13"/>
  <c r="B171" i="13"/>
  <c r="B155" i="13"/>
  <c r="B139" i="13"/>
  <c r="B123" i="13"/>
  <c r="B107" i="13"/>
  <c r="B91" i="13"/>
  <c r="B75" i="13"/>
  <c r="B59" i="13"/>
  <c r="B43" i="13"/>
  <c r="B27" i="13"/>
  <c r="B186" i="13"/>
  <c r="B170" i="13"/>
  <c r="B154" i="13"/>
  <c r="B138" i="13"/>
  <c r="B122" i="13"/>
  <c r="B106" i="13"/>
  <c r="B90" i="13"/>
  <c r="B74" i="13"/>
  <c r="B58" i="13"/>
  <c r="B42" i="13"/>
  <c r="B26" i="13"/>
  <c r="B182" i="13"/>
  <c r="B166" i="13"/>
  <c r="B150" i="13"/>
  <c r="B134" i="13"/>
  <c r="B118" i="13"/>
  <c r="B102" i="13"/>
  <c r="B86" i="13"/>
  <c r="B70" i="13"/>
  <c r="B54" i="13"/>
  <c r="B38" i="13"/>
  <c r="B22" i="13"/>
  <c r="B180" i="13"/>
  <c r="B148" i="13"/>
  <c r="B116" i="13"/>
  <c r="B84" i="13"/>
  <c r="B52" i="13"/>
  <c r="B20" i="13"/>
  <c r="B179" i="13"/>
  <c r="B147" i="13"/>
  <c r="B115" i="13"/>
  <c r="B83" i="13"/>
  <c r="B51" i="13"/>
  <c r="B19" i="13"/>
  <c r="B178" i="13"/>
  <c r="B146" i="13"/>
  <c r="B114" i="13"/>
  <c r="B82" i="13"/>
  <c r="B50" i="13"/>
  <c r="B18" i="13"/>
  <c r="B177" i="13"/>
  <c r="B145" i="13"/>
  <c r="B113" i="13"/>
  <c r="B81" i="13"/>
  <c r="B49" i="13"/>
  <c r="B17" i="13"/>
  <c r="B168" i="13"/>
  <c r="B136" i="13"/>
  <c r="B104" i="13"/>
  <c r="B72" i="13"/>
  <c r="B40" i="13"/>
  <c r="B194" i="13"/>
  <c r="B162" i="13"/>
  <c r="B130" i="13"/>
  <c r="B98" i="13"/>
  <c r="B66" i="13"/>
  <c r="B34" i="13"/>
  <c r="B185" i="13"/>
  <c r="B133" i="13"/>
  <c r="B87" i="13"/>
  <c r="B35" i="13"/>
  <c r="B184" i="13"/>
  <c r="B132" i="13"/>
  <c r="B85" i="13"/>
  <c r="B33" i="13"/>
  <c r="B183" i="13"/>
  <c r="B131" i="13"/>
  <c r="B73" i="13"/>
  <c r="B25" i="13"/>
  <c r="B181" i="13"/>
  <c r="B129" i="13"/>
  <c r="B71" i="13"/>
  <c r="B24" i="13"/>
  <c r="B167" i="13"/>
  <c r="B120" i="13"/>
  <c r="B68" i="13"/>
  <c r="B21" i="13"/>
  <c r="B165" i="13"/>
  <c r="B119" i="13"/>
  <c r="B67" i="13"/>
  <c r="B164" i="13"/>
  <c r="B117" i="13"/>
  <c r="B65" i="13"/>
  <c r="B153" i="13"/>
  <c r="B101" i="13"/>
  <c r="B55" i="13"/>
  <c r="B135" i="13"/>
  <c r="B36" i="13"/>
  <c r="B121" i="13"/>
  <c r="B23" i="13"/>
  <c r="B105" i="13"/>
  <c r="B103" i="13"/>
  <c r="B100" i="13"/>
  <c r="B163" i="13"/>
  <c r="B57" i="13"/>
  <c r="B161" i="13"/>
  <c r="B56" i="13"/>
  <c r="B88" i="13"/>
  <c r="B69" i="13"/>
  <c r="B53" i="13"/>
  <c r="B41" i="13"/>
  <c r="B39" i="13"/>
  <c r="B193" i="13"/>
  <c r="B169" i="13"/>
  <c r="B151" i="13"/>
  <c r="B149" i="13"/>
  <c r="B137" i="13"/>
  <c r="B89" i="13"/>
  <c r="B37" i="13"/>
  <c r="B152" i="13"/>
  <c r="B99" i="13"/>
  <c r="B97" i="13"/>
  <c r="DN72" i="11"/>
  <c r="EA71" i="11"/>
  <c r="CG72" i="16"/>
  <c r="CG74" i="16" s="1"/>
  <c r="DB7" i="11"/>
  <c r="DB71" i="11" s="1"/>
  <c r="U2" i="16"/>
  <c r="V3" i="16"/>
  <c r="H41" i="7"/>
  <c r="I39" i="7"/>
  <c r="T74" i="4"/>
  <c r="DU7" i="4"/>
  <c r="AD72" i="11"/>
  <c r="AC7" i="4"/>
  <c r="AC71" i="4" s="1"/>
  <c r="BL41" i="4"/>
  <c r="BL77" i="4" s="1"/>
  <c r="BY39" i="4"/>
  <c r="CU39" i="7"/>
  <c r="BJ74" i="11"/>
  <c r="CK7" i="7"/>
  <c r="CK71" i="7" s="1"/>
  <c r="BS41" i="7"/>
  <c r="CF39" i="7"/>
  <c r="AC72" i="11"/>
  <c r="AC74" i="11"/>
  <c r="CP7" i="4"/>
  <c r="DC39" i="4"/>
  <c r="CP41" i="4"/>
  <c r="CP77" i="4" s="1"/>
  <c r="BH7" i="4"/>
  <c r="BR7" i="4" s="1"/>
  <c r="CU7" i="7"/>
  <c r="DE6" i="7"/>
  <c r="I72" i="4"/>
  <c r="I74" i="4"/>
  <c r="AW72" i="16"/>
  <c r="AW74" i="16" s="1"/>
  <c r="AS72" i="11"/>
  <c r="AS74" i="11"/>
  <c r="AF34" i="16"/>
  <c r="BY72" i="11"/>
  <c r="BY74" i="11" s="1"/>
  <c r="T44" i="16"/>
  <c r="T20" i="16"/>
  <c r="T39" i="16"/>
  <c r="T21" i="16"/>
  <c r="T19" i="16"/>
  <c r="T18" i="16"/>
  <c r="T12" i="16"/>
  <c r="T27" i="16"/>
  <c r="T11" i="16"/>
  <c r="T9" i="16"/>
  <c r="T50" i="16"/>
  <c r="T43" i="16"/>
  <c r="T26" i="16"/>
  <c r="T51" i="16"/>
  <c r="T25" i="16"/>
  <c r="T24" i="16"/>
  <c r="T22" i="16"/>
  <c r="T17" i="16"/>
  <c r="T38" i="16"/>
  <c r="T16" i="16"/>
  <c r="T14" i="16"/>
  <c r="T13" i="16"/>
  <c r="T23" i="16"/>
  <c r="BV72" i="11"/>
  <c r="BV74" i="11"/>
  <c r="Z15" i="10" a="1"/>
  <c r="B15" i="10" a="1"/>
  <c r="C15" i="10" a="1"/>
  <c r="I8" i="10"/>
  <c r="F15" i="10" a="1"/>
  <c r="D15" i="10" a="1"/>
  <c r="J15" i="10" a="1"/>
  <c r="AF2" i="4"/>
  <c r="AG3" i="4"/>
  <c r="BU71" i="11"/>
  <c r="BH72" i="11"/>
  <c r="BH74" i="11"/>
  <c r="CB39" i="7"/>
  <c r="BO41" i="7"/>
  <c r="BO77" i="7" s="1"/>
  <c r="CM74" i="7"/>
  <c r="CM72" i="7"/>
  <c r="BW72" i="11"/>
  <c r="BW74" i="11"/>
  <c r="AP74" i="7"/>
  <c r="AP72" i="7"/>
  <c r="BJ39" i="7"/>
  <c r="AW41" i="7"/>
  <c r="AW77" i="7" s="1"/>
  <c r="AV41" i="7"/>
  <c r="AV77" i="7" s="1"/>
  <c r="BE39" i="7"/>
  <c r="BI39" i="7"/>
  <c r="DA7" i="7"/>
  <c r="DA71" i="7" s="1"/>
  <c r="BF77" i="7"/>
  <c r="DQ72" i="7"/>
  <c r="ED71" i="7"/>
  <c r="DQ74" i="7"/>
  <c r="BJ71" i="4"/>
  <c r="AW72" i="4"/>
  <c r="EE6" i="4"/>
  <c r="DS7" i="4"/>
  <c r="BJ41" i="4"/>
  <c r="BJ77" i="4" s="1"/>
  <c r="BW39" i="4"/>
  <c r="H34" i="54"/>
  <c r="CW72" i="49"/>
  <c r="CW74" i="49" s="1"/>
  <c r="W4" i="49"/>
  <c r="AJ4" i="49" s="1"/>
  <c r="AW4" i="49" s="1"/>
  <c r="BJ4" i="49" s="1"/>
  <c r="BW4" i="49" s="1"/>
  <c r="CJ4" i="49" s="1"/>
  <c r="CW4" i="49" s="1"/>
  <c r="DJ4" i="49" s="1"/>
  <c r="DW4" i="49" s="1"/>
  <c r="K4" i="49"/>
  <c r="AY72" i="49"/>
  <c r="AY74" i="49" s="1"/>
  <c r="N72" i="49"/>
  <c r="DI74" i="49"/>
  <c r="DI72" i="49"/>
  <c r="AS71" i="44"/>
  <c r="BE7" i="44"/>
  <c r="L3" i="44"/>
  <c r="K2" i="44"/>
  <c r="I41" i="44"/>
  <c r="I77" i="44" s="1"/>
  <c r="DV72" i="44"/>
  <c r="DV74" i="44"/>
  <c r="S74" i="44"/>
  <c r="S72" i="44"/>
  <c r="AE71" i="44"/>
  <c r="EE7" i="39"/>
  <c r="I8" i="36"/>
  <c r="F15" i="36" a="1"/>
  <c r="C15" i="36" a="1"/>
  <c r="Z15" i="36" a="1"/>
  <c r="D15" i="36" a="1"/>
  <c r="B15" i="36" a="1"/>
  <c r="J15" i="36" a="1"/>
  <c r="G72" i="34"/>
  <c r="X7" i="34"/>
  <c r="X71" i="34" s="1"/>
  <c r="AF71" i="39"/>
  <c r="AR7" i="39"/>
  <c r="BO74" i="39"/>
  <c r="BO72" i="39"/>
  <c r="BS71" i="34"/>
  <c r="CE7" i="34"/>
  <c r="H3" i="39"/>
  <c r="G2" i="39"/>
  <c r="H34" i="34"/>
  <c r="DK74" i="39"/>
  <c r="DK72" i="39"/>
  <c r="ED74" i="34"/>
  <c r="ED72" i="34"/>
  <c r="CW72" i="39"/>
  <c r="CW74" i="39" s="1"/>
  <c r="F190" i="31"/>
  <c r="F174" i="31"/>
  <c r="F158" i="31"/>
  <c r="F142" i="31"/>
  <c r="F126" i="31"/>
  <c r="F110" i="31"/>
  <c r="F94" i="31"/>
  <c r="F78" i="31"/>
  <c r="F62" i="31"/>
  <c r="F46" i="31"/>
  <c r="F30" i="31"/>
  <c r="F15" i="31"/>
  <c r="F189" i="31"/>
  <c r="F172" i="31"/>
  <c r="F155" i="31"/>
  <c r="F138" i="31"/>
  <c r="F121" i="31"/>
  <c r="F104" i="31"/>
  <c r="F87" i="31"/>
  <c r="F70" i="31"/>
  <c r="F53" i="31"/>
  <c r="F36" i="31"/>
  <c r="F19" i="31"/>
  <c r="F188" i="31"/>
  <c r="F171" i="31"/>
  <c r="F154" i="31"/>
  <c r="F137" i="31"/>
  <c r="F120" i="31"/>
  <c r="F103" i="31"/>
  <c r="F86" i="31"/>
  <c r="F69" i="31"/>
  <c r="F52" i="31"/>
  <c r="F35" i="31"/>
  <c r="F18" i="31"/>
  <c r="F186" i="31"/>
  <c r="F169" i="31"/>
  <c r="F152" i="31"/>
  <c r="F135" i="31"/>
  <c r="F118" i="31"/>
  <c r="F101" i="31"/>
  <c r="F84" i="31"/>
  <c r="F67" i="31"/>
  <c r="F50" i="31"/>
  <c r="F33" i="31"/>
  <c r="F16" i="31"/>
  <c r="F185" i="31"/>
  <c r="F168" i="31"/>
  <c r="F151" i="31"/>
  <c r="F134" i="31"/>
  <c r="F117" i="31"/>
  <c r="F100" i="31"/>
  <c r="F83" i="31"/>
  <c r="F66" i="31"/>
  <c r="F49" i="31"/>
  <c r="F32" i="31"/>
  <c r="F184" i="31"/>
  <c r="F167" i="31"/>
  <c r="F150" i="31"/>
  <c r="F133" i="31"/>
  <c r="F116" i="31"/>
  <c r="F99" i="31"/>
  <c r="F82" i="31"/>
  <c r="F65" i="31"/>
  <c r="F48" i="31"/>
  <c r="F31" i="31"/>
  <c r="F179" i="31"/>
  <c r="F162" i="31"/>
  <c r="F145" i="31"/>
  <c r="F128" i="31"/>
  <c r="F111" i="31"/>
  <c r="F93" i="31"/>
  <c r="F76" i="31"/>
  <c r="F59" i="31"/>
  <c r="F42" i="31"/>
  <c r="F25" i="31"/>
  <c r="F178" i="31"/>
  <c r="F161" i="31"/>
  <c r="F144" i="31"/>
  <c r="F127" i="31"/>
  <c r="F109" i="31"/>
  <c r="F92" i="31"/>
  <c r="F75" i="31"/>
  <c r="F58" i="31"/>
  <c r="F41" i="31"/>
  <c r="F24" i="31"/>
  <c r="F170" i="31"/>
  <c r="F140" i="31"/>
  <c r="F108" i="31"/>
  <c r="F79" i="31"/>
  <c r="F47" i="31"/>
  <c r="F20" i="31"/>
  <c r="F166" i="31"/>
  <c r="F139" i="31"/>
  <c r="F107" i="31"/>
  <c r="F77" i="31"/>
  <c r="F45" i="31"/>
  <c r="F17" i="31"/>
  <c r="F165" i="31"/>
  <c r="F136" i="31"/>
  <c r="F106" i="31"/>
  <c r="F74" i="31"/>
  <c r="F44" i="31"/>
  <c r="F194" i="31"/>
  <c r="F164" i="31"/>
  <c r="F132" i="31"/>
  <c r="F105" i="31"/>
  <c r="F73" i="31"/>
  <c r="F43" i="31"/>
  <c r="F193" i="31"/>
  <c r="F163" i="31"/>
  <c r="F131" i="31"/>
  <c r="F102" i="31"/>
  <c r="F72" i="31"/>
  <c r="F40" i="31"/>
  <c r="F192" i="31"/>
  <c r="F160" i="31"/>
  <c r="F130" i="31"/>
  <c r="F98" i="31"/>
  <c r="F71" i="31"/>
  <c r="F39" i="31"/>
  <c r="F191" i="31"/>
  <c r="F159" i="31"/>
  <c r="F129" i="31"/>
  <c r="F97" i="31"/>
  <c r="F68" i="31"/>
  <c r="F38" i="31"/>
  <c r="F181" i="31"/>
  <c r="F149" i="31"/>
  <c r="F122" i="31"/>
  <c r="F90" i="31"/>
  <c r="F60" i="31"/>
  <c r="F28" i="31"/>
  <c r="F141" i="31"/>
  <c r="F80" i="31"/>
  <c r="F21" i="31"/>
  <c r="F187" i="31"/>
  <c r="F125" i="31"/>
  <c r="F64" i="31"/>
  <c r="F183" i="31"/>
  <c r="F124" i="31"/>
  <c r="F63" i="31"/>
  <c r="F182" i="31"/>
  <c r="F123" i="31"/>
  <c r="F61" i="31"/>
  <c r="F180" i="31"/>
  <c r="F119" i="31"/>
  <c r="F57" i="31"/>
  <c r="F177" i="31"/>
  <c r="F115" i="31"/>
  <c r="F56" i="31"/>
  <c r="F112" i="31"/>
  <c r="F23" i="31"/>
  <c r="F96" i="31"/>
  <c r="F22" i="31"/>
  <c r="F176" i="31"/>
  <c r="F89" i="31"/>
  <c r="F157" i="31"/>
  <c r="F81" i="31"/>
  <c r="F156" i="31"/>
  <c r="F55" i="31"/>
  <c r="F153" i="31"/>
  <c r="F54" i="31"/>
  <c r="F148" i="31"/>
  <c r="F51" i="31"/>
  <c r="F147" i="31"/>
  <c r="F37" i="31"/>
  <c r="F146" i="31"/>
  <c r="F34" i="31"/>
  <c r="F95" i="31"/>
  <c r="F29" i="31"/>
  <c r="F27" i="31"/>
  <c r="F26" i="31"/>
  <c r="F173" i="31"/>
  <c r="F143" i="31"/>
  <c r="F175" i="31"/>
  <c r="F114" i="31"/>
  <c r="F113" i="31"/>
  <c r="F91" i="31"/>
  <c r="F85" i="31"/>
  <c r="F88" i="31"/>
  <c r="AW72" i="29"/>
  <c r="CV72" i="24"/>
  <c r="CV74" i="24" s="1"/>
  <c r="DS71" i="24"/>
  <c r="AQ74" i="24"/>
  <c r="AQ72" i="24"/>
  <c r="BB72" i="24"/>
  <c r="BB74" i="24" s="1"/>
  <c r="BC72" i="24"/>
  <c r="BC74" i="24"/>
  <c r="DZ72" i="24"/>
  <c r="BV7" i="19"/>
  <c r="BV71" i="19" s="1"/>
  <c r="BG7" i="19"/>
  <c r="BG71" i="19" s="1"/>
  <c r="BM72" i="19"/>
  <c r="BM74" i="19"/>
  <c r="AV3" i="24"/>
  <c r="AU2" i="24"/>
  <c r="F34" i="16"/>
  <c r="AK72" i="16"/>
  <c r="AK74" i="16" s="1"/>
  <c r="C97" i="15"/>
  <c r="C81" i="15"/>
  <c r="C65" i="15"/>
  <c r="C49" i="15"/>
  <c r="C33" i="15"/>
  <c r="C17" i="15"/>
  <c r="C96" i="15"/>
  <c r="C80" i="15"/>
  <c r="C64" i="15"/>
  <c r="C48" i="15"/>
  <c r="C32" i="15"/>
  <c r="C16" i="15"/>
  <c r="C95" i="15"/>
  <c r="C79" i="15"/>
  <c r="C63" i="15"/>
  <c r="C47" i="15"/>
  <c r="C31" i="15"/>
  <c r="C94" i="15"/>
  <c r="C78" i="15"/>
  <c r="C62" i="15"/>
  <c r="C46" i="15"/>
  <c r="C30" i="15"/>
  <c r="C15" i="15"/>
  <c r="C93" i="15"/>
  <c r="C77" i="15"/>
  <c r="C61" i="15"/>
  <c r="C45" i="15"/>
  <c r="C29" i="15"/>
  <c r="C92" i="15"/>
  <c r="C76" i="15"/>
  <c r="C60" i="15"/>
  <c r="C44" i="15"/>
  <c r="C28" i="15"/>
  <c r="C91" i="15"/>
  <c r="C75" i="15"/>
  <c r="C59" i="15"/>
  <c r="C43" i="15"/>
  <c r="C27" i="15"/>
  <c r="C87" i="15"/>
  <c r="C71" i="15"/>
  <c r="C55" i="15"/>
  <c r="C39" i="15"/>
  <c r="C23" i="15"/>
  <c r="C69" i="15"/>
  <c r="C37" i="15"/>
  <c r="C68" i="15"/>
  <c r="C36" i="15"/>
  <c r="C67" i="15"/>
  <c r="C35" i="15"/>
  <c r="C98" i="15"/>
  <c r="C66" i="15"/>
  <c r="C34" i="15"/>
  <c r="C90" i="15"/>
  <c r="C58" i="15"/>
  <c r="C26" i="15"/>
  <c r="C88" i="15"/>
  <c r="C56" i="15"/>
  <c r="C24" i="15"/>
  <c r="C86" i="15"/>
  <c r="C54" i="15"/>
  <c r="C22" i="15"/>
  <c r="C83" i="15"/>
  <c r="C51" i="15"/>
  <c r="C19" i="15"/>
  <c r="C82" i="15"/>
  <c r="C50" i="15"/>
  <c r="C18" i="15"/>
  <c r="C73" i="15"/>
  <c r="C72" i="15"/>
  <c r="C70" i="15"/>
  <c r="C57" i="15"/>
  <c r="C53" i="15"/>
  <c r="C52" i="15"/>
  <c r="C42" i="15"/>
  <c r="C41" i="15"/>
  <c r="C25" i="15"/>
  <c r="C89" i="15"/>
  <c r="C85" i="15"/>
  <c r="C84" i="15"/>
  <c r="C74" i="15"/>
  <c r="C38" i="15"/>
  <c r="C21" i="15"/>
  <c r="C20" i="15"/>
  <c r="C40" i="15"/>
  <c r="AG72" i="11"/>
  <c r="CS71" i="11"/>
  <c r="O23" i="11"/>
  <c r="O45" i="11"/>
  <c r="O51" i="11"/>
  <c r="O32" i="11"/>
  <c r="O22" i="11"/>
  <c r="O44" i="11"/>
  <c r="O31" i="11"/>
  <c r="O21" i="11"/>
  <c r="O30" i="11"/>
  <c r="O14" i="11"/>
  <c r="O29" i="11"/>
  <c r="O18" i="11"/>
  <c r="O27" i="11"/>
  <c r="O33" i="11"/>
  <c r="O50" i="11"/>
  <c r="O12" i="11"/>
  <c r="O10" i="11"/>
  <c r="O49" i="11"/>
  <c r="O43" i="11"/>
  <c r="O20" i="11"/>
  <c r="O11" i="11"/>
  <c r="O25" i="11"/>
  <c r="O9" i="11"/>
  <c r="O19" i="11"/>
  <c r="O24" i="11"/>
  <c r="O28" i="11"/>
  <c r="O17" i="11"/>
  <c r="O13" i="11"/>
  <c r="O15" i="11"/>
  <c r="O16" i="11"/>
  <c r="O26" i="11"/>
  <c r="AT3" i="19"/>
  <c r="AS2" i="19"/>
  <c r="AV72" i="11"/>
  <c r="AV74" i="11"/>
  <c r="G88" i="11"/>
  <c r="J57" i="11"/>
  <c r="G34" i="11"/>
  <c r="CX72" i="16"/>
  <c r="BZ74" i="11"/>
  <c r="BZ72" i="11"/>
  <c r="H72" i="11"/>
  <c r="CC71" i="7"/>
  <c r="BP74" i="7"/>
  <c r="BP72" i="7"/>
  <c r="CL72" i="11"/>
  <c r="CL74" i="11"/>
  <c r="CL7" i="7"/>
  <c r="CL71" i="7" s="1"/>
  <c r="CE6" i="7"/>
  <c r="BS7" i="7"/>
  <c r="DL72" i="11"/>
  <c r="DY71" i="11"/>
  <c r="BF71" i="7"/>
  <c r="BR7" i="7"/>
  <c r="Z186" i="6"/>
  <c r="Z170" i="6"/>
  <c r="Z154" i="6"/>
  <c r="Z138" i="6"/>
  <c r="Z122" i="6"/>
  <c r="Z106" i="6"/>
  <c r="Z90" i="6"/>
  <c r="Z74" i="6"/>
  <c r="Z58" i="6"/>
  <c r="Z42" i="6"/>
  <c r="Z26" i="6"/>
  <c r="Z185" i="6"/>
  <c r="Z169" i="6"/>
  <c r="Z153" i="6"/>
  <c r="Z137" i="6"/>
  <c r="Z121" i="6"/>
  <c r="Z105" i="6"/>
  <c r="Z89" i="6"/>
  <c r="Z73" i="6"/>
  <c r="Z57" i="6"/>
  <c r="Z41" i="6"/>
  <c r="Z25" i="6"/>
  <c r="Z182" i="6"/>
  <c r="Z166" i="6"/>
  <c r="Z150" i="6"/>
  <c r="Z134" i="6"/>
  <c r="Z118" i="6"/>
  <c r="Z102" i="6"/>
  <c r="Z86" i="6"/>
  <c r="Z70" i="6"/>
  <c r="Z54" i="6"/>
  <c r="Z38" i="6"/>
  <c r="Z22" i="6"/>
  <c r="Z188" i="6"/>
  <c r="Z167" i="6"/>
  <c r="Z147" i="6"/>
  <c r="Z128" i="6"/>
  <c r="Z109" i="6"/>
  <c r="Z88" i="6"/>
  <c r="Z68" i="6"/>
  <c r="Z49" i="6"/>
  <c r="Z30" i="6"/>
  <c r="Z187" i="6"/>
  <c r="Z165" i="6"/>
  <c r="Z146" i="6"/>
  <c r="Z127" i="6"/>
  <c r="Z108" i="6"/>
  <c r="Z87" i="6"/>
  <c r="Z67" i="6"/>
  <c r="Z48" i="6"/>
  <c r="Z29" i="6"/>
  <c r="Z184" i="6"/>
  <c r="Z164" i="6"/>
  <c r="Z145" i="6"/>
  <c r="Z126" i="6"/>
  <c r="Z107" i="6"/>
  <c r="Z85" i="6"/>
  <c r="Z66" i="6"/>
  <c r="Z47" i="6"/>
  <c r="Z28" i="6"/>
  <c r="Z183" i="6"/>
  <c r="Z163" i="6"/>
  <c r="Z144" i="6"/>
  <c r="Z125" i="6"/>
  <c r="Z104" i="6"/>
  <c r="Z84" i="6"/>
  <c r="Z65" i="6"/>
  <c r="Z46" i="6"/>
  <c r="Z27" i="6"/>
  <c r="Z181" i="6"/>
  <c r="Z162" i="6"/>
  <c r="Z143" i="6"/>
  <c r="Z124" i="6"/>
  <c r="Z103" i="6"/>
  <c r="Z83" i="6"/>
  <c r="Z64" i="6"/>
  <c r="Z45" i="6"/>
  <c r="Z24" i="6"/>
  <c r="Z194" i="6"/>
  <c r="Z175" i="6"/>
  <c r="Z156" i="6"/>
  <c r="Z135" i="6"/>
  <c r="Z115" i="6"/>
  <c r="Z96" i="6"/>
  <c r="Z77" i="6"/>
  <c r="Z56" i="6"/>
  <c r="Z36" i="6"/>
  <c r="Z17" i="6"/>
  <c r="Z193" i="6"/>
  <c r="Z174" i="6"/>
  <c r="Z155" i="6"/>
  <c r="Z133" i="6"/>
  <c r="Z114" i="6"/>
  <c r="Z95" i="6"/>
  <c r="Z76" i="6"/>
  <c r="Z55" i="6"/>
  <c r="Z35" i="6"/>
  <c r="Z16" i="6"/>
  <c r="Z172" i="6"/>
  <c r="Z136" i="6"/>
  <c r="Z99" i="6"/>
  <c r="Z63" i="6"/>
  <c r="Z32" i="6"/>
  <c r="Z171" i="6"/>
  <c r="Z132" i="6"/>
  <c r="Z98" i="6"/>
  <c r="Z62" i="6"/>
  <c r="Z31" i="6"/>
  <c r="Z168" i="6"/>
  <c r="Z131" i="6"/>
  <c r="Z97" i="6"/>
  <c r="Z61" i="6"/>
  <c r="Z23" i="6"/>
  <c r="Z161" i="6"/>
  <c r="Z130" i="6"/>
  <c r="Z94" i="6"/>
  <c r="Z60" i="6"/>
  <c r="Z21" i="6"/>
  <c r="Z160" i="6"/>
  <c r="Z129" i="6"/>
  <c r="Z93" i="6"/>
  <c r="Z59" i="6"/>
  <c r="Z20" i="6"/>
  <c r="Z180" i="6"/>
  <c r="Z149" i="6"/>
  <c r="Z113" i="6"/>
  <c r="Z79" i="6"/>
  <c r="Z43" i="6"/>
  <c r="Z179" i="6"/>
  <c r="Z148" i="6"/>
  <c r="Z112" i="6"/>
  <c r="Z78" i="6"/>
  <c r="Z40" i="6"/>
  <c r="Z152" i="6"/>
  <c r="Z91" i="6"/>
  <c r="Z33" i="6"/>
  <c r="Z151" i="6"/>
  <c r="Z82" i="6"/>
  <c r="Z19" i="6"/>
  <c r="Z142" i="6"/>
  <c r="Z81" i="6"/>
  <c r="Z18" i="6"/>
  <c r="Z141" i="6"/>
  <c r="Z80" i="6"/>
  <c r="Z140" i="6"/>
  <c r="Z75" i="6"/>
  <c r="Z15" i="6"/>
  <c r="Z192" i="6"/>
  <c r="Z139" i="6"/>
  <c r="Z72" i="6"/>
  <c r="Z191" i="6"/>
  <c r="Z123" i="6"/>
  <c r="Z71" i="6"/>
  <c r="Z189" i="6"/>
  <c r="Z119" i="6"/>
  <c r="Z53" i="6"/>
  <c r="Z177" i="6"/>
  <c r="Z116" i="6"/>
  <c r="Z51" i="6"/>
  <c r="Z117" i="6"/>
  <c r="Z111" i="6"/>
  <c r="Z110" i="6"/>
  <c r="Z101" i="6"/>
  <c r="Z100" i="6"/>
  <c r="Z92" i="6"/>
  <c r="Z69" i="6"/>
  <c r="Z52" i="6"/>
  <c r="Z190" i="6"/>
  <c r="Z50" i="6"/>
  <c r="Z178" i="6"/>
  <c r="Z44" i="6"/>
  <c r="Z176" i="6"/>
  <c r="Z39" i="6"/>
  <c r="Z34" i="6"/>
  <c r="Z173" i="6"/>
  <c r="Z37" i="6"/>
  <c r="Z159" i="6"/>
  <c r="Z158" i="6"/>
  <c r="Z157" i="6"/>
  <c r="Z120" i="6"/>
  <c r="G7" i="4"/>
  <c r="AU7" i="7"/>
  <c r="AU71" i="7" s="1"/>
  <c r="BE6" i="7"/>
  <c r="CJ7" i="4"/>
  <c r="CR6" i="4"/>
  <c r="BW72" i="7"/>
  <c r="J34" i="4"/>
  <c r="J188" i="31"/>
  <c r="J172" i="31"/>
  <c r="J156" i="31"/>
  <c r="J140" i="31"/>
  <c r="J124" i="31"/>
  <c r="J108" i="31"/>
  <c r="J92" i="31"/>
  <c r="J76" i="31"/>
  <c r="J60" i="31"/>
  <c r="J44" i="31"/>
  <c r="J28" i="31"/>
  <c r="J187" i="31"/>
  <c r="J171" i="31"/>
  <c r="J155" i="31"/>
  <c r="J139" i="31"/>
  <c r="J123" i="31"/>
  <c r="J107" i="31"/>
  <c r="J91" i="31"/>
  <c r="J75" i="31"/>
  <c r="J59" i="31"/>
  <c r="J43" i="31"/>
  <c r="J27" i="31"/>
  <c r="J186" i="31"/>
  <c r="J170" i="31"/>
  <c r="J154" i="31"/>
  <c r="J138" i="31"/>
  <c r="J122" i="31"/>
  <c r="J106" i="31"/>
  <c r="J90" i="31"/>
  <c r="J74" i="31"/>
  <c r="J58" i="31"/>
  <c r="J42" i="31"/>
  <c r="J26" i="31"/>
  <c r="J194" i="31"/>
  <c r="J178" i="31"/>
  <c r="J162" i="31"/>
  <c r="J146" i="31"/>
  <c r="J130" i="31"/>
  <c r="J114" i="31"/>
  <c r="J98" i="31"/>
  <c r="J82" i="31"/>
  <c r="J66" i="31"/>
  <c r="J50" i="31"/>
  <c r="J34" i="31"/>
  <c r="J18" i="31"/>
  <c r="J193" i="31"/>
  <c r="J177" i="31"/>
  <c r="J161" i="31"/>
  <c r="J145" i="31"/>
  <c r="J129" i="31"/>
  <c r="J113" i="31"/>
  <c r="J97" i="31"/>
  <c r="J81" i="31"/>
  <c r="J65" i="31"/>
  <c r="J49" i="31"/>
  <c r="J33" i="31"/>
  <c r="J17" i="31"/>
  <c r="J183" i="31"/>
  <c r="J160" i="31"/>
  <c r="J136" i="31"/>
  <c r="J115" i="31"/>
  <c r="J89" i="31"/>
  <c r="J68" i="31"/>
  <c r="J45" i="31"/>
  <c r="J21" i="31"/>
  <c r="J182" i="31"/>
  <c r="J159" i="31"/>
  <c r="J135" i="31"/>
  <c r="J112" i="31"/>
  <c r="J88" i="31"/>
  <c r="J67" i="31"/>
  <c r="J41" i="31"/>
  <c r="J20" i="31"/>
  <c r="J180" i="31"/>
  <c r="J157" i="31"/>
  <c r="J133" i="31"/>
  <c r="J110" i="31"/>
  <c r="J86" i="31"/>
  <c r="J63" i="31"/>
  <c r="J39" i="31"/>
  <c r="J16" i="31"/>
  <c r="J179" i="31"/>
  <c r="J153" i="31"/>
  <c r="J132" i="31"/>
  <c r="J109" i="31"/>
  <c r="J85" i="31"/>
  <c r="J62" i="31"/>
  <c r="J38" i="31"/>
  <c r="J176" i="31"/>
  <c r="J152" i="31"/>
  <c r="J131" i="31"/>
  <c r="J105" i="31"/>
  <c r="J84" i="31"/>
  <c r="J61" i="31"/>
  <c r="J37" i="31"/>
  <c r="J15" i="31"/>
  <c r="J192" i="31"/>
  <c r="J168" i="31"/>
  <c r="J147" i="31"/>
  <c r="J121" i="31"/>
  <c r="J100" i="31"/>
  <c r="J77" i="31"/>
  <c r="J53" i="31"/>
  <c r="J30" i="31"/>
  <c r="J191" i="31"/>
  <c r="J167" i="31"/>
  <c r="J144" i="31"/>
  <c r="J120" i="31"/>
  <c r="J99" i="31"/>
  <c r="J73" i="31"/>
  <c r="J52" i="31"/>
  <c r="J29" i="31"/>
  <c r="J189" i="31"/>
  <c r="J148" i="31"/>
  <c r="J103" i="31"/>
  <c r="J64" i="31"/>
  <c r="J23" i="31"/>
  <c r="J185" i="31"/>
  <c r="J143" i="31"/>
  <c r="J102" i="31"/>
  <c r="J57" i="31"/>
  <c r="J22" i="31"/>
  <c r="J184" i="31"/>
  <c r="J142" i="31"/>
  <c r="J101" i="31"/>
  <c r="J56" i="31"/>
  <c r="J19" i="31"/>
  <c r="J181" i="31"/>
  <c r="J141" i="31"/>
  <c r="J96" i="31"/>
  <c r="J55" i="31"/>
  <c r="J175" i="31"/>
  <c r="J137" i="31"/>
  <c r="J95" i="31"/>
  <c r="J54" i="31"/>
  <c r="J174" i="31"/>
  <c r="J134" i="31"/>
  <c r="J94" i="31"/>
  <c r="J51" i="31"/>
  <c r="J173" i="31"/>
  <c r="J128" i="31"/>
  <c r="J93" i="31"/>
  <c r="J48" i="31"/>
  <c r="J164" i="31"/>
  <c r="J119" i="31"/>
  <c r="J79" i="31"/>
  <c r="J36" i="31"/>
  <c r="J190" i="31"/>
  <c r="J104" i="31"/>
  <c r="J24" i="31"/>
  <c r="J169" i="31"/>
  <c r="J87" i="31"/>
  <c r="J166" i="31"/>
  <c r="J83" i="31"/>
  <c r="J165" i="31"/>
  <c r="J80" i="31"/>
  <c r="J163" i="31"/>
  <c r="J78" i="31"/>
  <c r="J158" i="31"/>
  <c r="J72" i="31"/>
  <c r="J151" i="31"/>
  <c r="J35" i="31"/>
  <c r="J150" i="31"/>
  <c r="J32" i="31"/>
  <c r="J126" i="31"/>
  <c r="J117" i="31"/>
  <c r="J116" i="31"/>
  <c r="J111" i="31"/>
  <c r="J71" i="31"/>
  <c r="J70" i="31"/>
  <c r="J69" i="31"/>
  <c r="J127" i="31"/>
  <c r="J46" i="31"/>
  <c r="J40" i="31"/>
  <c r="J31" i="31"/>
  <c r="J125" i="31"/>
  <c r="J149" i="31"/>
  <c r="J118" i="31"/>
  <c r="J47" i="31"/>
  <c r="J25" i="31"/>
  <c r="J7" i="24"/>
  <c r="J71" i="24" s="1"/>
  <c r="BM74" i="29"/>
  <c r="BM72" i="29"/>
  <c r="CC72" i="29"/>
  <c r="CU72" i="24"/>
  <c r="T74" i="24"/>
  <c r="T72" i="24"/>
  <c r="BN7" i="24"/>
  <c r="BN71" i="24" s="1"/>
  <c r="U58" i="24"/>
  <c r="U30" i="24"/>
  <c r="U27" i="24"/>
  <c r="U12" i="24"/>
  <c r="U31" i="24"/>
  <c r="U33" i="24"/>
  <c r="U25" i="24"/>
  <c r="U90" i="24"/>
  <c r="U44" i="24"/>
  <c r="U14" i="24"/>
  <c r="U10" i="24"/>
  <c r="U43" i="24"/>
  <c r="U23" i="24"/>
  <c r="U59" i="24"/>
  <c r="U22" i="24"/>
  <c r="U9" i="24"/>
  <c r="U51" i="24"/>
  <c r="U89" i="24"/>
  <c r="U38" i="24"/>
  <c r="U16" i="24"/>
  <c r="U28" i="24"/>
  <c r="U29" i="24"/>
  <c r="U17" i="24"/>
  <c r="U32" i="24"/>
  <c r="U24" i="24"/>
  <c r="U19" i="24"/>
  <c r="U50" i="24"/>
  <c r="U26" i="24"/>
  <c r="U21" i="24"/>
  <c r="U49" i="24"/>
  <c r="U13" i="24"/>
  <c r="U39" i="24"/>
  <c r="U41" i="24" s="1"/>
  <c r="U77" i="24" s="1"/>
  <c r="U45" i="24"/>
  <c r="U11" i="24"/>
  <c r="U15" i="24"/>
  <c r="U18" i="24"/>
  <c r="U20" i="24"/>
  <c r="DO72" i="24"/>
  <c r="AB7" i="24"/>
  <c r="AB71" i="24" s="1"/>
  <c r="CH72" i="29"/>
  <c r="CF74" i="24"/>
  <c r="CR71" i="24"/>
  <c r="CF72" i="24"/>
  <c r="F46" i="24"/>
  <c r="DJ72" i="19"/>
  <c r="DJ74" i="19" s="1"/>
  <c r="CN7" i="19"/>
  <c r="CN71" i="19" s="1"/>
  <c r="CI74" i="19"/>
  <c r="CI72" i="19"/>
  <c r="DZ72" i="19"/>
  <c r="T34" i="24"/>
  <c r="AG74" i="19"/>
  <c r="AG72" i="19"/>
  <c r="G41" i="19"/>
  <c r="G77" i="19" s="1"/>
  <c r="G53" i="19"/>
  <c r="G78" i="19" s="1"/>
  <c r="AT39" i="24"/>
  <c r="AT22" i="24"/>
  <c r="AT15" i="24"/>
  <c r="AT90" i="24"/>
  <c r="AT45" i="24"/>
  <c r="AT21" i="24"/>
  <c r="AT89" i="24"/>
  <c r="AT59" i="24"/>
  <c r="AT38" i="24"/>
  <c r="AT14" i="24"/>
  <c r="AT31" i="24"/>
  <c r="AT23" i="24"/>
  <c r="AT58" i="24"/>
  <c r="AT50" i="24"/>
  <c r="AT20" i="24"/>
  <c r="AT9" i="24"/>
  <c r="AT18" i="24"/>
  <c r="AT29" i="24"/>
  <c r="AT26" i="24"/>
  <c r="AT12" i="24"/>
  <c r="AT44" i="24"/>
  <c r="AT30" i="24"/>
  <c r="AT49" i="24"/>
  <c r="AT53" i="24" s="1"/>
  <c r="AT78" i="24" s="1"/>
  <c r="AT27" i="24"/>
  <c r="AT51" i="24"/>
  <c r="AT43" i="24"/>
  <c r="AT28" i="24"/>
  <c r="AT33" i="24"/>
  <c r="AT17" i="24"/>
  <c r="AT25" i="24"/>
  <c r="AT24" i="24"/>
  <c r="AT16" i="24"/>
  <c r="AT11" i="24"/>
  <c r="AT32" i="24"/>
  <c r="AT10" i="24"/>
  <c r="S41" i="16"/>
  <c r="BG2" i="16"/>
  <c r="BH3" i="16"/>
  <c r="DZ72" i="16"/>
  <c r="DZ74" i="16" s="1"/>
  <c r="F41" i="16"/>
  <c r="S72" i="19"/>
  <c r="I50" i="11"/>
  <c r="I26" i="11"/>
  <c r="I18" i="11"/>
  <c r="I49" i="11"/>
  <c r="I25" i="11"/>
  <c r="I88" i="11"/>
  <c r="I24" i="11"/>
  <c r="I17" i="11"/>
  <c r="I16" i="11"/>
  <c r="I51" i="11"/>
  <c r="I21" i="11"/>
  <c r="I43" i="11"/>
  <c r="I10" i="11"/>
  <c r="I20" i="11"/>
  <c r="I15" i="11"/>
  <c r="I9" i="11"/>
  <c r="I22" i="11"/>
  <c r="I13" i="11"/>
  <c r="I27" i="11"/>
  <c r="I12" i="11"/>
  <c r="I14" i="11"/>
  <c r="I31" i="11"/>
  <c r="I33" i="11"/>
  <c r="I23" i="11"/>
  <c r="I29" i="11"/>
  <c r="I19" i="11"/>
  <c r="I45" i="11"/>
  <c r="I30" i="11"/>
  <c r="I57" i="11"/>
  <c r="I44" i="11"/>
  <c r="I32" i="11"/>
  <c r="I28" i="11"/>
  <c r="I11" i="11"/>
  <c r="AX72" i="19"/>
  <c r="CY7" i="16"/>
  <c r="CY71" i="16" s="1"/>
  <c r="C190" i="14"/>
  <c r="C174" i="14"/>
  <c r="C158" i="14"/>
  <c r="C142" i="14"/>
  <c r="C126" i="14"/>
  <c r="C110" i="14"/>
  <c r="C94" i="14"/>
  <c r="C78" i="14"/>
  <c r="C62" i="14"/>
  <c r="C46" i="14"/>
  <c r="C30" i="14"/>
  <c r="C15" i="14"/>
  <c r="C189" i="14"/>
  <c r="C173" i="14"/>
  <c r="C157" i="14"/>
  <c r="C141" i="14"/>
  <c r="C125" i="14"/>
  <c r="C109" i="14"/>
  <c r="C93" i="14"/>
  <c r="C77" i="14"/>
  <c r="C61" i="14"/>
  <c r="C45" i="14"/>
  <c r="C29" i="14"/>
  <c r="C188" i="14"/>
  <c r="C172" i="14"/>
  <c r="C156" i="14"/>
  <c r="C140" i="14"/>
  <c r="C124" i="14"/>
  <c r="C108" i="14"/>
  <c r="C92" i="14"/>
  <c r="C76" i="14"/>
  <c r="C60" i="14"/>
  <c r="C44" i="14"/>
  <c r="C28" i="14"/>
  <c r="C187" i="14"/>
  <c r="C171" i="14"/>
  <c r="C155" i="14"/>
  <c r="C139" i="14"/>
  <c r="C123" i="14"/>
  <c r="C107" i="14"/>
  <c r="C91" i="14"/>
  <c r="C75" i="14"/>
  <c r="C59" i="14"/>
  <c r="C43" i="14"/>
  <c r="C27" i="14"/>
  <c r="C186" i="14"/>
  <c r="C170" i="14"/>
  <c r="C154" i="14"/>
  <c r="C138" i="14"/>
  <c r="C122" i="14"/>
  <c r="C106" i="14"/>
  <c r="C90" i="14"/>
  <c r="C74" i="14"/>
  <c r="C58" i="14"/>
  <c r="C42" i="14"/>
  <c r="C26" i="14"/>
  <c r="C185" i="14"/>
  <c r="C169" i="14"/>
  <c r="C153" i="14"/>
  <c r="C137" i="14"/>
  <c r="C121" i="14"/>
  <c r="C105" i="14"/>
  <c r="C89" i="14"/>
  <c r="C73" i="14"/>
  <c r="C57" i="14"/>
  <c r="C41" i="14"/>
  <c r="C25" i="14"/>
  <c r="C184" i="14"/>
  <c r="C168" i="14"/>
  <c r="C152" i="14"/>
  <c r="C136" i="14"/>
  <c r="C120" i="14"/>
  <c r="C104" i="14"/>
  <c r="C88" i="14"/>
  <c r="C72" i="14"/>
  <c r="C56" i="14"/>
  <c r="C40" i="14"/>
  <c r="C24" i="14"/>
  <c r="C180" i="14"/>
  <c r="C164" i="14"/>
  <c r="C148" i="14"/>
  <c r="C132" i="14"/>
  <c r="C116" i="14"/>
  <c r="C100" i="14"/>
  <c r="C84" i="14"/>
  <c r="C68" i="14"/>
  <c r="C52" i="14"/>
  <c r="C36" i="14"/>
  <c r="C20" i="14"/>
  <c r="C178" i="14"/>
  <c r="C146" i="14"/>
  <c r="C114" i="14"/>
  <c r="C82" i="14"/>
  <c r="C50" i="14"/>
  <c r="C18" i="14"/>
  <c r="C177" i="14"/>
  <c r="C145" i="14"/>
  <c r="C113" i="14"/>
  <c r="C81" i="14"/>
  <c r="C49" i="14"/>
  <c r="C17" i="14"/>
  <c r="C176" i="14"/>
  <c r="C144" i="14"/>
  <c r="C112" i="14"/>
  <c r="C80" i="14"/>
  <c r="C48" i="14"/>
  <c r="C16" i="14"/>
  <c r="C175" i="14"/>
  <c r="C143" i="14"/>
  <c r="C111" i="14"/>
  <c r="C79" i="14"/>
  <c r="C47" i="14"/>
  <c r="C167" i="14"/>
  <c r="C135" i="14"/>
  <c r="C103" i="14"/>
  <c r="C71" i="14"/>
  <c r="C39" i="14"/>
  <c r="C165" i="14"/>
  <c r="C133" i="14"/>
  <c r="C101" i="14"/>
  <c r="C69" i="14"/>
  <c r="C37" i="14"/>
  <c r="C163" i="14"/>
  <c r="C131" i="14"/>
  <c r="C99" i="14"/>
  <c r="C67" i="14"/>
  <c r="C35" i="14"/>
  <c r="C191" i="14"/>
  <c r="C159" i="14"/>
  <c r="C127" i="14"/>
  <c r="C95" i="14"/>
  <c r="C63" i="14"/>
  <c r="C31" i="14"/>
  <c r="C162" i="14"/>
  <c r="C98" i="14"/>
  <c r="C34" i="14"/>
  <c r="C161" i="14"/>
  <c r="C97" i="14"/>
  <c r="C33" i="14"/>
  <c r="C160" i="14"/>
  <c r="C96" i="14"/>
  <c r="C32" i="14"/>
  <c r="C151" i="14"/>
  <c r="C87" i="14"/>
  <c r="C23" i="14"/>
  <c r="C150" i="14"/>
  <c r="C86" i="14"/>
  <c r="C22" i="14"/>
  <c r="C149" i="14"/>
  <c r="C85" i="14"/>
  <c r="C21" i="14"/>
  <c r="C147" i="14"/>
  <c r="C83" i="14"/>
  <c r="C19" i="14"/>
  <c r="C134" i="14"/>
  <c r="C70" i="14"/>
  <c r="C192" i="14"/>
  <c r="C128" i="14"/>
  <c r="C64" i="14"/>
  <c r="C117" i="14"/>
  <c r="C115" i="14"/>
  <c r="C102" i="14"/>
  <c r="C66" i="14"/>
  <c r="C65" i="14"/>
  <c r="C179" i="14"/>
  <c r="C166" i="14"/>
  <c r="C55" i="14"/>
  <c r="C54" i="14"/>
  <c r="C53" i="14"/>
  <c r="C51" i="14"/>
  <c r="C38" i="14"/>
  <c r="C194" i="14"/>
  <c r="C193" i="14"/>
  <c r="C182" i="14"/>
  <c r="C181" i="14"/>
  <c r="C130" i="14"/>
  <c r="C183" i="14"/>
  <c r="C129" i="14"/>
  <c r="C119" i="14"/>
  <c r="C118" i="14"/>
  <c r="CI7" i="11"/>
  <c r="CR6" i="11"/>
  <c r="AF41" i="16"/>
  <c r="AK7" i="11"/>
  <c r="AK71" i="11" s="1"/>
  <c r="AX3" i="16"/>
  <c r="L49" i="11"/>
  <c r="L24" i="11"/>
  <c r="L17" i="11"/>
  <c r="L16" i="11"/>
  <c r="L13" i="11"/>
  <c r="L12" i="11"/>
  <c r="L11" i="11"/>
  <c r="L45" i="11"/>
  <c r="L20" i="11"/>
  <c r="L15" i="11"/>
  <c r="L9" i="11"/>
  <c r="L31" i="11"/>
  <c r="L19" i="11"/>
  <c r="L32" i="11"/>
  <c r="L30" i="11"/>
  <c r="L14" i="11"/>
  <c r="L51" i="11"/>
  <c r="L25" i="11"/>
  <c r="L90" i="11"/>
  <c r="L21" i="11"/>
  <c r="L26" i="11"/>
  <c r="L50" i="11"/>
  <c r="L43" i="11"/>
  <c r="L10" i="11"/>
  <c r="L33" i="11"/>
  <c r="L23" i="11"/>
  <c r="L18" i="11"/>
  <c r="L22" i="11"/>
  <c r="L44" i="11"/>
  <c r="L46" i="11" s="1"/>
  <c r="L29" i="11"/>
  <c r="L27" i="11"/>
  <c r="K34" i="11"/>
  <c r="N13" i="11"/>
  <c r="N12" i="11"/>
  <c r="N11" i="11"/>
  <c r="N23" i="11"/>
  <c r="N45" i="11"/>
  <c r="N51" i="11"/>
  <c r="N33" i="11"/>
  <c r="N43" i="11"/>
  <c r="N31" i="11"/>
  <c r="N19" i="11"/>
  <c r="N30" i="11"/>
  <c r="N14" i="11"/>
  <c r="N44" i="11"/>
  <c r="N46" i="11" s="1"/>
  <c r="N32" i="11"/>
  <c r="N29" i="11"/>
  <c r="N18" i="11"/>
  <c r="N49" i="11"/>
  <c r="N24" i="11"/>
  <c r="N26" i="11"/>
  <c r="N50" i="11"/>
  <c r="N10" i="11"/>
  <c r="N20" i="11"/>
  <c r="N22" i="11"/>
  <c r="N28" i="11"/>
  <c r="N27" i="11"/>
  <c r="N25" i="11"/>
  <c r="N21" i="11"/>
  <c r="N16" i="11"/>
  <c r="N15" i="11"/>
  <c r="N9" i="11"/>
  <c r="N17" i="11"/>
  <c r="AS41" i="4"/>
  <c r="BF39" i="4"/>
  <c r="BE39" i="4"/>
  <c r="DI72" i="11"/>
  <c r="DV71" i="11"/>
  <c r="CM72" i="11"/>
  <c r="CM74" i="11" s="1"/>
  <c r="P72" i="7"/>
  <c r="BD7" i="7"/>
  <c r="BD71" i="7" s="1"/>
  <c r="BU7" i="7"/>
  <c r="AN74" i="7"/>
  <c r="AN72" i="7"/>
  <c r="T7" i="7"/>
  <c r="T71" i="7" s="1"/>
  <c r="BI74" i="7"/>
  <c r="BI72" i="7"/>
  <c r="BV71" i="7"/>
  <c r="BU39" i="4"/>
  <c r="BH41" i="4"/>
  <c r="BH77" i="4" s="1"/>
  <c r="F71" i="7"/>
  <c r="R7" i="7"/>
  <c r="AT2" i="7"/>
  <c r="AU3" i="7"/>
  <c r="X74" i="7"/>
  <c r="C180" i="41"/>
  <c r="C164" i="41"/>
  <c r="C148" i="41"/>
  <c r="C132" i="41"/>
  <c r="C116" i="41"/>
  <c r="C100" i="41"/>
  <c r="C84" i="41"/>
  <c r="C68" i="41"/>
  <c r="C52" i="41"/>
  <c r="C36" i="41"/>
  <c r="C20" i="41"/>
  <c r="C179" i="41"/>
  <c r="C163" i="41"/>
  <c r="C147" i="41"/>
  <c r="C131" i="41"/>
  <c r="C115" i="41"/>
  <c r="C99" i="41"/>
  <c r="C83" i="41"/>
  <c r="C67" i="41"/>
  <c r="C188" i="41"/>
  <c r="C170" i="41"/>
  <c r="C152" i="41"/>
  <c r="C134" i="41"/>
  <c r="C114" i="41"/>
  <c r="C96" i="41"/>
  <c r="C78" i="41"/>
  <c r="C60" i="41"/>
  <c r="C43" i="41"/>
  <c r="C26" i="41"/>
  <c r="C187" i="41"/>
  <c r="C169" i="41"/>
  <c r="C151" i="41"/>
  <c r="C133" i="41"/>
  <c r="C113" i="41"/>
  <c r="C95" i="41"/>
  <c r="C77" i="41"/>
  <c r="C59" i="41"/>
  <c r="C42" i="41"/>
  <c r="C25" i="41"/>
  <c r="C186" i="41"/>
  <c r="C168" i="41"/>
  <c r="C150" i="41"/>
  <c r="C130" i="41"/>
  <c r="C112" i="41"/>
  <c r="C94" i="41"/>
  <c r="C76" i="41"/>
  <c r="C58" i="41"/>
  <c r="C41" i="41"/>
  <c r="C24" i="41"/>
  <c r="C185" i="41"/>
  <c r="C167" i="41"/>
  <c r="C149" i="41"/>
  <c r="C129" i="41"/>
  <c r="C111" i="41"/>
  <c r="C93" i="41"/>
  <c r="C75" i="41"/>
  <c r="C57" i="41"/>
  <c r="C40" i="41"/>
  <c r="C23" i="41"/>
  <c r="C184" i="41"/>
  <c r="C166" i="41"/>
  <c r="C146" i="41"/>
  <c r="C128" i="41"/>
  <c r="C110" i="41"/>
  <c r="C92" i="41"/>
  <c r="C74" i="41"/>
  <c r="C56" i="41"/>
  <c r="C39" i="41"/>
  <c r="C22" i="41"/>
  <c r="C183" i="41"/>
  <c r="C165" i="41"/>
  <c r="C145" i="41"/>
  <c r="C127" i="41"/>
  <c r="C109" i="41"/>
  <c r="C91" i="41"/>
  <c r="C73" i="41"/>
  <c r="C55" i="41"/>
  <c r="C38" i="41"/>
  <c r="C21" i="41"/>
  <c r="C194" i="41"/>
  <c r="C176" i="41"/>
  <c r="C158" i="41"/>
  <c r="C140" i="41"/>
  <c r="C122" i="41"/>
  <c r="C104" i="41"/>
  <c r="C86" i="41"/>
  <c r="C66" i="41"/>
  <c r="C49" i="41"/>
  <c r="C32" i="41"/>
  <c r="C162" i="41"/>
  <c r="C136" i="41"/>
  <c r="C102" i="41"/>
  <c r="C69" i="41"/>
  <c r="C35" i="41"/>
  <c r="C161" i="41"/>
  <c r="C135" i="41"/>
  <c r="C101" i="41"/>
  <c r="C65" i="41"/>
  <c r="C34" i="41"/>
  <c r="C193" i="41"/>
  <c r="C160" i="41"/>
  <c r="C126" i="41"/>
  <c r="C98" i="41"/>
  <c r="C64" i="41"/>
  <c r="C33" i="41"/>
  <c r="C192" i="41"/>
  <c r="C159" i="41"/>
  <c r="C125" i="41"/>
  <c r="C97" i="41"/>
  <c r="C63" i="41"/>
  <c r="C31" i="41"/>
  <c r="C190" i="41"/>
  <c r="C156" i="41"/>
  <c r="C123" i="41"/>
  <c r="C89" i="41"/>
  <c r="C61" i="41"/>
  <c r="C29" i="41"/>
  <c r="C177" i="41"/>
  <c r="C143" i="41"/>
  <c r="C117" i="41"/>
  <c r="C81" i="41"/>
  <c r="C48" i="41"/>
  <c r="C17" i="41"/>
  <c r="C175" i="41"/>
  <c r="C142" i="41"/>
  <c r="C108" i="41"/>
  <c r="C80" i="41"/>
  <c r="C47" i="41"/>
  <c r="C16" i="41"/>
  <c r="C172" i="41"/>
  <c r="C107" i="41"/>
  <c r="C51" i="41"/>
  <c r="C171" i="41"/>
  <c r="C106" i="41"/>
  <c r="C50" i="41"/>
  <c r="C157" i="41"/>
  <c r="C105" i="41"/>
  <c r="C46" i="41"/>
  <c r="C155" i="41"/>
  <c r="C103" i="41"/>
  <c r="C45" i="41"/>
  <c r="C153" i="41"/>
  <c r="C88" i="41"/>
  <c r="C37" i="41"/>
  <c r="C189" i="41"/>
  <c r="C137" i="41"/>
  <c r="C72" i="41"/>
  <c r="C18" i="41"/>
  <c r="C124" i="41"/>
  <c r="C30" i="41"/>
  <c r="C121" i="41"/>
  <c r="C28" i="41"/>
  <c r="C120" i="41"/>
  <c r="C27" i="41"/>
  <c r="C119" i="41"/>
  <c r="C19" i="41"/>
  <c r="C118" i="41"/>
  <c r="C15" i="41"/>
  <c r="C182" i="41"/>
  <c r="C87" i="41"/>
  <c r="C173" i="41"/>
  <c r="C71" i="41"/>
  <c r="C154" i="41"/>
  <c r="C70" i="41"/>
  <c r="C139" i="41"/>
  <c r="C138" i="41"/>
  <c r="C90" i="41"/>
  <c r="C85" i="41"/>
  <c r="C82" i="41"/>
  <c r="C62" i="41"/>
  <c r="C191" i="41"/>
  <c r="C181" i="41"/>
  <c r="C54" i="41"/>
  <c r="C53" i="41"/>
  <c r="C44" i="41"/>
  <c r="C178" i="41"/>
  <c r="C79" i="41"/>
  <c r="C141" i="41"/>
  <c r="C174" i="41"/>
  <c r="C144" i="41"/>
  <c r="DU72" i="39"/>
  <c r="DU74" i="39"/>
  <c r="BQ7" i="39"/>
  <c r="BQ71" i="39" s="1"/>
  <c r="DH72" i="39"/>
  <c r="DH74" i="39" s="1"/>
  <c r="BT74" i="39"/>
  <c r="BT72" i="39"/>
  <c r="AS71" i="39"/>
  <c r="CS74" i="39"/>
  <c r="CS72" i="39"/>
  <c r="BJ72" i="34"/>
  <c r="BJ74" i="34"/>
  <c r="U3" i="34"/>
  <c r="T2" i="34"/>
  <c r="BI71" i="39"/>
  <c r="AU72" i="34"/>
  <c r="AU74" i="34" s="1"/>
  <c r="B194" i="31"/>
  <c r="B178" i="31"/>
  <c r="B162" i="31"/>
  <c r="B146" i="31"/>
  <c r="B130" i="31"/>
  <c r="B114" i="31"/>
  <c r="B98" i="31"/>
  <c r="B82" i="31"/>
  <c r="B66" i="31"/>
  <c r="B50" i="31"/>
  <c r="B34" i="31"/>
  <c r="B18" i="31"/>
  <c r="B193" i="31"/>
  <c r="B177" i="31"/>
  <c r="B161" i="31"/>
  <c r="B145" i="31"/>
  <c r="B129" i="31"/>
  <c r="B113" i="31"/>
  <c r="B97" i="31"/>
  <c r="B81" i="31"/>
  <c r="B65" i="31"/>
  <c r="B49" i="31"/>
  <c r="B33" i="31"/>
  <c r="B17" i="31"/>
  <c r="B191" i="31"/>
  <c r="B175" i="31"/>
  <c r="B159" i="31"/>
  <c r="B143" i="31"/>
  <c r="B127" i="31"/>
  <c r="B111" i="31"/>
  <c r="B95" i="31"/>
  <c r="B79" i="31"/>
  <c r="B63" i="31"/>
  <c r="B47" i="31"/>
  <c r="B31" i="31"/>
  <c r="B190" i="31"/>
  <c r="B174" i="31"/>
  <c r="B158" i="31"/>
  <c r="B142" i="31"/>
  <c r="B126" i="31"/>
  <c r="B110" i="31"/>
  <c r="B94" i="31"/>
  <c r="B78" i="31"/>
  <c r="B62" i="31"/>
  <c r="B46" i="31"/>
  <c r="B30" i="31"/>
  <c r="B15" i="31"/>
  <c r="B189" i="31"/>
  <c r="B173" i="31"/>
  <c r="B157" i="31"/>
  <c r="B141" i="31"/>
  <c r="B125" i="31"/>
  <c r="B109" i="31"/>
  <c r="B93" i="31"/>
  <c r="B77" i="31"/>
  <c r="B61" i="31"/>
  <c r="B45" i="31"/>
  <c r="B29" i="31"/>
  <c r="B184" i="31"/>
  <c r="B168" i="31"/>
  <c r="B152" i="31"/>
  <c r="B136" i="31"/>
  <c r="B120" i="31"/>
  <c r="B104" i="31"/>
  <c r="B88" i="31"/>
  <c r="B72" i="31"/>
  <c r="B56" i="31"/>
  <c r="B40" i="31"/>
  <c r="B24" i="31"/>
  <c r="B183" i="31"/>
  <c r="B167" i="31"/>
  <c r="B151" i="31"/>
  <c r="B135" i="31"/>
  <c r="B119" i="31"/>
  <c r="B103" i="31"/>
  <c r="B87" i="31"/>
  <c r="B71" i="31"/>
  <c r="B55" i="31"/>
  <c r="B39" i="31"/>
  <c r="B23" i="31"/>
  <c r="B169" i="31"/>
  <c r="B139" i="31"/>
  <c r="B112" i="31"/>
  <c r="B84" i="31"/>
  <c r="B54" i="31"/>
  <c r="B26" i="31"/>
  <c r="B166" i="31"/>
  <c r="B138" i="31"/>
  <c r="B108" i="31"/>
  <c r="B83" i="31"/>
  <c r="B53" i="31"/>
  <c r="B25" i="31"/>
  <c r="B165" i="31"/>
  <c r="B137" i="31"/>
  <c r="B107" i="31"/>
  <c r="B80" i="31"/>
  <c r="B52" i="31"/>
  <c r="B22" i="31"/>
  <c r="B192" i="31"/>
  <c r="B164" i="31"/>
  <c r="B134" i="31"/>
  <c r="B106" i="31"/>
  <c r="B76" i="31"/>
  <c r="B51" i="31"/>
  <c r="B21" i="31"/>
  <c r="B188" i="31"/>
  <c r="B163" i="31"/>
  <c r="B133" i="31"/>
  <c r="B105" i="31"/>
  <c r="B75" i="31"/>
  <c r="B48" i="31"/>
  <c r="B20" i="31"/>
  <c r="B187" i="31"/>
  <c r="B160" i="31"/>
  <c r="B132" i="31"/>
  <c r="B102" i="31"/>
  <c r="B74" i="31"/>
  <c r="B44" i="31"/>
  <c r="B19" i="31"/>
  <c r="B186" i="31"/>
  <c r="B156" i="31"/>
  <c r="B131" i="31"/>
  <c r="B101" i="31"/>
  <c r="B73" i="31"/>
  <c r="B43" i="31"/>
  <c r="B16" i="31"/>
  <c r="B180" i="31"/>
  <c r="B150" i="31"/>
  <c r="B122" i="31"/>
  <c r="B92" i="31"/>
  <c r="B67" i="31"/>
  <c r="B37" i="31"/>
  <c r="B170" i="31"/>
  <c r="B115" i="31"/>
  <c r="B57" i="31"/>
  <c r="B155" i="31"/>
  <c r="B100" i="31"/>
  <c r="B42" i="31"/>
  <c r="B154" i="31"/>
  <c r="B99" i="31"/>
  <c r="B41" i="31"/>
  <c r="B153" i="31"/>
  <c r="B96" i="31"/>
  <c r="B38" i="31"/>
  <c r="B149" i="31"/>
  <c r="B91" i="31"/>
  <c r="B36" i="31"/>
  <c r="B148" i="31"/>
  <c r="B90" i="31"/>
  <c r="B35" i="31"/>
  <c r="B182" i="31"/>
  <c r="B89" i="31"/>
  <c r="B181" i="31"/>
  <c r="B86" i="31"/>
  <c r="B172" i="31"/>
  <c r="B69" i="31"/>
  <c r="B144" i="31"/>
  <c r="B60" i="31"/>
  <c r="B140" i="31"/>
  <c r="B59" i="31"/>
  <c r="B128" i="31"/>
  <c r="B58" i="31"/>
  <c r="B124" i="31"/>
  <c r="B32" i="31"/>
  <c r="B123" i="31"/>
  <c r="B28" i="31"/>
  <c r="B70" i="31"/>
  <c r="B185" i="31"/>
  <c r="B118" i="31"/>
  <c r="B117" i="31"/>
  <c r="B176" i="31"/>
  <c r="B116" i="31"/>
  <c r="B85" i="31"/>
  <c r="B179" i="31"/>
  <c r="B171" i="31"/>
  <c r="B147" i="31"/>
  <c r="B121" i="31"/>
  <c r="B68" i="31"/>
  <c r="B64" i="31"/>
  <c r="B27" i="31"/>
  <c r="BW74" i="29"/>
  <c r="DH74" i="29"/>
  <c r="AD74" i="29"/>
  <c r="DC74" i="24"/>
  <c r="DC72" i="24"/>
  <c r="F53" i="29"/>
  <c r="F78" i="29" s="1"/>
  <c r="AH72" i="24"/>
  <c r="AH74" i="24" s="1"/>
  <c r="AX72" i="29"/>
  <c r="AX74" i="29"/>
  <c r="F190" i="21"/>
  <c r="F174" i="21"/>
  <c r="F158" i="21"/>
  <c r="F142" i="21"/>
  <c r="F126" i="21"/>
  <c r="F110" i="21"/>
  <c r="F94" i="21"/>
  <c r="F78" i="21"/>
  <c r="F62" i="21"/>
  <c r="F46" i="21"/>
  <c r="F30" i="21"/>
  <c r="F15" i="21"/>
  <c r="F187" i="21"/>
  <c r="F171" i="21"/>
  <c r="F155" i="21"/>
  <c r="F139" i="21"/>
  <c r="F123" i="21"/>
  <c r="F107" i="21"/>
  <c r="F91" i="21"/>
  <c r="F75" i="21"/>
  <c r="F59" i="21"/>
  <c r="F43" i="21"/>
  <c r="F27" i="21"/>
  <c r="F186" i="21"/>
  <c r="F170" i="21"/>
  <c r="F154" i="21"/>
  <c r="F138" i="21"/>
  <c r="F122" i="21"/>
  <c r="F106" i="21"/>
  <c r="F90" i="21"/>
  <c r="F74" i="21"/>
  <c r="F58" i="21"/>
  <c r="F42" i="21"/>
  <c r="F26" i="21"/>
  <c r="F183" i="21"/>
  <c r="F164" i="21"/>
  <c r="F145" i="21"/>
  <c r="F125" i="21"/>
  <c r="F104" i="21"/>
  <c r="F85" i="21"/>
  <c r="F66" i="21"/>
  <c r="F47" i="21"/>
  <c r="F25" i="21"/>
  <c r="F182" i="21"/>
  <c r="F163" i="21"/>
  <c r="F144" i="21"/>
  <c r="F124" i="21"/>
  <c r="F103" i="21"/>
  <c r="F84" i="21"/>
  <c r="F65" i="21"/>
  <c r="F45" i="21"/>
  <c r="F24" i="21"/>
  <c r="F181" i="21"/>
  <c r="F162" i="21"/>
  <c r="F143" i="21"/>
  <c r="F121" i="21"/>
  <c r="F102" i="21"/>
  <c r="F83" i="21"/>
  <c r="F64" i="21"/>
  <c r="F44" i="21"/>
  <c r="F23" i="21"/>
  <c r="F194" i="21"/>
  <c r="F169" i="21"/>
  <c r="F147" i="21"/>
  <c r="F119" i="21"/>
  <c r="F97" i="21"/>
  <c r="F72" i="21"/>
  <c r="F50" i="21"/>
  <c r="F22" i="21"/>
  <c r="F193" i="21"/>
  <c r="F168" i="21"/>
  <c r="F146" i="21"/>
  <c r="F118" i="21"/>
  <c r="F96" i="21"/>
  <c r="F71" i="21"/>
  <c r="F49" i="21"/>
  <c r="F21" i="21"/>
  <c r="F192" i="21"/>
  <c r="F167" i="21"/>
  <c r="F141" i="21"/>
  <c r="F117" i="21"/>
  <c r="F95" i="21"/>
  <c r="F70" i="21"/>
  <c r="F48" i="21"/>
  <c r="F20" i="21"/>
  <c r="F191" i="21"/>
  <c r="F166" i="21"/>
  <c r="F140" i="21"/>
  <c r="F116" i="21"/>
  <c r="F93" i="21"/>
  <c r="F69" i="21"/>
  <c r="F41" i="21"/>
  <c r="F19" i="21"/>
  <c r="F189" i="21"/>
  <c r="F165" i="21"/>
  <c r="F137" i="21"/>
  <c r="F115" i="21"/>
  <c r="F92" i="21"/>
  <c r="F68" i="21"/>
  <c r="F40" i="21"/>
  <c r="F18" i="21"/>
  <c r="F178" i="21"/>
  <c r="F153" i="21"/>
  <c r="F131" i="21"/>
  <c r="F108" i="21"/>
  <c r="F81" i="21"/>
  <c r="F56" i="21"/>
  <c r="F34" i="21"/>
  <c r="F177" i="21"/>
  <c r="F152" i="21"/>
  <c r="F130" i="21"/>
  <c r="F105" i="21"/>
  <c r="F80" i="21"/>
  <c r="F55" i="21"/>
  <c r="F33" i="21"/>
  <c r="F175" i="21"/>
  <c r="F132" i="21"/>
  <c r="F87" i="21"/>
  <c r="F39" i="21"/>
  <c r="F173" i="21"/>
  <c r="F129" i="21"/>
  <c r="F86" i="21"/>
  <c r="F38" i="21"/>
  <c r="F172" i="21"/>
  <c r="F128" i="21"/>
  <c r="F82" i="21"/>
  <c r="F37" i="21"/>
  <c r="F161" i="21"/>
  <c r="F127" i="21"/>
  <c r="F79" i="21"/>
  <c r="F36" i="21"/>
  <c r="F160" i="21"/>
  <c r="F120" i="21"/>
  <c r="F77" i="21"/>
  <c r="F35" i="21"/>
  <c r="F159" i="21"/>
  <c r="F114" i="21"/>
  <c r="F76" i="21"/>
  <c r="F32" i="21"/>
  <c r="F188" i="21"/>
  <c r="F149" i="21"/>
  <c r="F101" i="21"/>
  <c r="F60" i="21"/>
  <c r="F16" i="21"/>
  <c r="F185" i="21"/>
  <c r="F148" i="21"/>
  <c r="F100" i="21"/>
  <c r="F57" i="21"/>
  <c r="F136" i="21"/>
  <c r="F54" i="21"/>
  <c r="F184" i="21"/>
  <c r="F98" i="21"/>
  <c r="F180" i="21"/>
  <c r="F89" i="21"/>
  <c r="F179" i="21"/>
  <c r="F88" i="21"/>
  <c r="F176" i="21"/>
  <c r="F73" i="21"/>
  <c r="F157" i="21"/>
  <c r="F67" i="21"/>
  <c r="F133" i="21"/>
  <c r="F31" i="21"/>
  <c r="F113" i="21"/>
  <c r="F29" i="21"/>
  <c r="F112" i="21"/>
  <c r="F28" i="21"/>
  <c r="F156" i="21"/>
  <c r="F151" i="21"/>
  <c r="F150" i="21"/>
  <c r="F63" i="21"/>
  <c r="F61" i="21"/>
  <c r="F53" i="21"/>
  <c r="F135" i="21"/>
  <c r="F134" i="21"/>
  <c r="F111" i="21"/>
  <c r="F109" i="21"/>
  <c r="F99" i="21"/>
  <c r="F51" i="21"/>
  <c r="F52" i="21"/>
  <c r="F17" i="21"/>
  <c r="CY72" i="24"/>
  <c r="CY74" i="24" s="1"/>
  <c r="AO7" i="19"/>
  <c r="AO71" i="19" s="1"/>
  <c r="BZ74" i="19"/>
  <c r="DO72" i="19"/>
  <c r="DO74" i="19" s="1"/>
  <c r="W72" i="19"/>
  <c r="W74" i="19"/>
  <c r="V72" i="19"/>
  <c r="CX74" i="24"/>
  <c r="AM74" i="16"/>
  <c r="AH3" i="19"/>
  <c r="AG2" i="19"/>
  <c r="BF18" i="16"/>
  <c r="BF25" i="16"/>
  <c r="BF51" i="16"/>
  <c r="BF50" i="16"/>
  <c r="BF29" i="16"/>
  <c r="BF11" i="16"/>
  <c r="BF9" i="16"/>
  <c r="BF43" i="16"/>
  <c r="BF22" i="16"/>
  <c r="BF49" i="16"/>
  <c r="BF44" i="16"/>
  <c r="BF30" i="16"/>
  <c r="BF10" i="16"/>
  <c r="BF21" i="16"/>
  <c r="BF20" i="16"/>
  <c r="BF39" i="16"/>
  <c r="BF15" i="16"/>
  <c r="BF13" i="16"/>
  <c r="BF27" i="16"/>
  <c r="BF26" i="16"/>
  <c r="BF23" i="16"/>
  <c r="BF12" i="16"/>
  <c r="BF33" i="16"/>
  <c r="BF32" i="16"/>
  <c r="BF31" i="16"/>
  <c r="BF19" i="16"/>
  <c r="BF38" i="16"/>
  <c r="BF17" i="16"/>
  <c r="BF16" i="16"/>
  <c r="BF14" i="16"/>
  <c r="BF24" i="16"/>
  <c r="BF28" i="16"/>
  <c r="F46" i="16"/>
  <c r="CQ74" i="16"/>
  <c r="J34" i="11"/>
  <c r="CP74" i="16"/>
  <c r="AY7" i="16"/>
  <c r="D185" i="14"/>
  <c r="D169" i="14"/>
  <c r="D153" i="14"/>
  <c r="D137" i="14"/>
  <c r="D121" i="14"/>
  <c r="D105" i="14"/>
  <c r="D89" i="14"/>
  <c r="D73" i="14"/>
  <c r="D57" i="14"/>
  <c r="D41" i="14"/>
  <c r="D25" i="14"/>
  <c r="D184" i="14"/>
  <c r="D168" i="14"/>
  <c r="D152" i="14"/>
  <c r="D136" i="14"/>
  <c r="D120" i="14"/>
  <c r="D104" i="14"/>
  <c r="D88" i="14"/>
  <c r="D72" i="14"/>
  <c r="D56" i="14"/>
  <c r="D40" i="14"/>
  <c r="D24" i="14"/>
  <c r="D183" i="14"/>
  <c r="D167" i="14"/>
  <c r="D151" i="14"/>
  <c r="D135" i="14"/>
  <c r="D119" i="14"/>
  <c r="D103" i="14"/>
  <c r="D87" i="14"/>
  <c r="D71" i="14"/>
  <c r="D55" i="14"/>
  <c r="D39" i="14"/>
  <c r="D23" i="14"/>
  <c r="D182" i="14"/>
  <c r="D166" i="14"/>
  <c r="D150" i="14"/>
  <c r="D134" i="14"/>
  <c r="D118" i="14"/>
  <c r="D102" i="14"/>
  <c r="D86" i="14"/>
  <c r="D70" i="14"/>
  <c r="D54" i="14"/>
  <c r="D38" i="14"/>
  <c r="D22" i="14"/>
  <c r="D181" i="14"/>
  <c r="D165" i="14"/>
  <c r="D149" i="14"/>
  <c r="D133" i="14"/>
  <c r="D117" i="14"/>
  <c r="D101" i="14"/>
  <c r="D85" i="14"/>
  <c r="D69" i="14"/>
  <c r="D53" i="14"/>
  <c r="D37" i="14"/>
  <c r="D21" i="14"/>
  <c r="D180" i="14"/>
  <c r="D164" i="14"/>
  <c r="D148" i="14"/>
  <c r="D132" i="14"/>
  <c r="D116" i="14"/>
  <c r="D100" i="14"/>
  <c r="D84" i="14"/>
  <c r="D68" i="14"/>
  <c r="D52" i="14"/>
  <c r="D36" i="14"/>
  <c r="D20" i="14"/>
  <c r="D179" i="14"/>
  <c r="D163" i="14"/>
  <c r="D147" i="14"/>
  <c r="D131" i="14"/>
  <c r="D115" i="14"/>
  <c r="D99" i="14"/>
  <c r="D83" i="14"/>
  <c r="D67" i="14"/>
  <c r="D51" i="14"/>
  <c r="D35" i="14"/>
  <c r="D19" i="14"/>
  <c r="D191" i="14"/>
  <c r="D175" i="14"/>
  <c r="D159" i="14"/>
  <c r="D143" i="14"/>
  <c r="D127" i="14"/>
  <c r="D111" i="14"/>
  <c r="D95" i="14"/>
  <c r="D79" i="14"/>
  <c r="D63" i="14"/>
  <c r="D47" i="14"/>
  <c r="D31" i="14"/>
  <c r="D189" i="14"/>
  <c r="D157" i="14"/>
  <c r="D125" i="14"/>
  <c r="D93" i="14"/>
  <c r="D61" i="14"/>
  <c r="D29" i="14"/>
  <c r="D188" i="14"/>
  <c r="D156" i="14"/>
  <c r="D124" i="14"/>
  <c r="D92" i="14"/>
  <c r="D60" i="14"/>
  <c r="D28" i="14"/>
  <c r="D187" i="14"/>
  <c r="D155" i="14"/>
  <c r="D123" i="14"/>
  <c r="D91" i="14"/>
  <c r="D59" i="14"/>
  <c r="D27" i="14"/>
  <c r="D186" i="14"/>
  <c r="D154" i="14"/>
  <c r="D122" i="14"/>
  <c r="D90" i="14"/>
  <c r="D58" i="14"/>
  <c r="D26" i="14"/>
  <c r="D178" i="14"/>
  <c r="D146" i="14"/>
  <c r="D114" i="14"/>
  <c r="D82" i="14"/>
  <c r="D50" i="14"/>
  <c r="D18" i="14"/>
  <c r="D176" i="14"/>
  <c r="D144" i="14"/>
  <c r="D112" i="14"/>
  <c r="D80" i="14"/>
  <c r="D48" i="14"/>
  <c r="D16" i="14"/>
  <c r="D174" i="14"/>
  <c r="D142" i="14"/>
  <c r="D110" i="14"/>
  <c r="D78" i="14"/>
  <c r="D46" i="14"/>
  <c r="D15" i="14"/>
  <c r="D170" i="14"/>
  <c r="D138" i="14"/>
  <c r="D106" i="14"/>
  <c r="D74" i="14"/>
  <c r="D42" i="14"/>
  <c r="D173" i="14"/>
  <c r="D109" i="14"/>
  <c r="D45" i="14"/>
  <c r="D172" i="14"/>
  <c r="D108" i="14"/>
  <c r="D44" i="14"/>
  <c r="D171" i="14"/>
  <c r="D107" i="14"/>
  <c r="D43" i="14"/>
  <c r="D162" i="14"/>
  <c r="D98" i="14"/>
  <c r="D34" i="14"/>
  <c r="D161" i="14"/>
  <c r="D97" i="14"/>
  <c r="D33" i="14"/>
  <c r="D160" i="14"/>
  <c r="D96" i="14"/>
  <c r="D32" i="14"/>
  <c r="D158" i="14"/>
  <c r="D94" i="14"/>
  <c r="D30" i="14"/>
  <c r="D145" i="14"/>
  <c r="D81" i="14"/>
  <c r="D17" i="14"/>
  <c r="D139" i="14"/>
  <c r="D75" i="14"/>
  <c r="D66" i="14"/>
  <c r="D65" i="14"/>
  <c r="D194" i="14"/>
  <c r="D64" i="14"/>
  <c r="D193" i="14"/>
  <c r="D62" i="14"/>
  <c r="D192" i="14"/>
  <c r="D49" i="14"/>
  <c r="D129" i="14"/>
  <c r="D128" i="14"/>
  <c r="D141" i="14"/>
  <c r="D140" i="14"/>
  <c r="D130" i="14"/>
  <c r="D126" i="14"/>
  <c r="D113" i="14"/>
  <c r="D77" i="14"/>
  <c r="D190" i="14"/>
  <c r="D177" i="14"/>
  <c r="D76" i="14"/>
  <c r="DA7" i="11"/>
  <c r="DA71" i="11" s="1"/>
  <c r="AH7" i="11"/>
  <c r="AH71" i="11" s="1"/>
  <c r="BQ7" i="11"/>
  <c r="BQ71" i="11" s="1"/>
  <c r="L72" i="11"/>
  <c r="L74" i="11"/>
  <c r="DG7" i="7"/>
  <c r="DG71" i="7" s="1"/>
  <c r="K57" i="11"/>
  <c r="I8" i="9"/>
  <c r="J15" i="9" a="1"/>
  <c r="D15" i="9" a="1"/>
  <c r="C15" i="9" a="1"/>
  <c r="F15" i="9" a="1"/>
  <c r="Z15" i="9" a="1"/>
  <c r="B15" i="9" a="1"/>
  <c r="AB4" i="11"/>
  <c r="AO4" i="11" s="1"/>
  <c r="BB4" i="11" s="1"/>
  <c r="BO4" i="11" s="1"/>
  <c r="CB4" i="11" s="1"/>
  <c r="CO4" i="11" s="1"/>
  <c r="DB4" i="11" s="1"/>
  <c r="DO4" i="11" s="1"/>
  <c r="EB4" i="11" s="1"/>
  <c r="P4" i="11"/>
  <c r="BO39" i="4"/>
  <c r="BB41" i="4"/>
  <c r="BB77" i="4" s="1"/>
  <c r="F7" i="4"/>
  <c r="R6" i="4"/>
  <c r="CN74" i="7"/>
  <c r="CN72" i="7"/>
  <c r="AU72" i="4"/>
  <c r="BH71" i="4"/>
  <c r="AW72" i="11"/>
  <c r="AF77" i="4"/>
  <c r="AR77" i="4" s="1"/>
  <c r="AR41" i="4"/>
  <c r="DV74" i="7"/>
  <c r="S31" i="7"/>
  <c r="S21" i="7"/>
  <c r="S30" i="7"/>
  <c r="S44" i="7"/>
  <c r="S20" i="7"/>
  <c r="S43" i="7"/>
  <c r="S28" i="7"/>
  <c r="S23" i="7"/>
  <c r="S14" i="7"/>
  <c r="S26" i="7"/>
  <c r="S29" i="7"/>
  <c r="S22" i="7"/>
  <c r="S17" i="7"/>
  <c r="S25" i="7"/>
  <c r="S18" i="7"/>
  <c r="S24" i="7"/>
  <c r="S33" i="7"/>
  <c r="S11" i="7"/>
  <c r="EB7" i="4"/>
  <c r="BA7" i="7"/>
  <c r="BA71" i="7" s="1"/>
  <c r="DW72" i="7"/>
  <c r="G72" i="7"/>
  <c r="G74" i="7" s="1"/>
  <c r="AS51" i="7"/>
  <c r="AS24" i="7"/>
  <c r="AS18" i="7"/>
  <c r="AS50" i="7"/>
  <c r="AS23" i="7"/>
  <c r="AS22" i="7"/>
  <c r="AS17" i="7"/>
  <c r="AS32" i="7"/>
  <c r="AS31" i="7"/>
  <c r="AS9" i="7"/>
  <c r="AS29" i="7"/>
  <c r="AS27" i="7"/>
  <c r="AS14" i="7"/>
  <c r="AS25" i="7"/>
  <c r="AS30" i="7"/>
  <c r="AS21" i="7"/>
  <c r="AS43" i="7"/>
  <c r="AS12" i="7"/>
  <c r="AS11" i="7"/>
  <c r="AS20" i="7"/>
  <c r="AS10" i="7"/>
  <c r="AS19" i="7"/>
  <c r="AS16" i="7"/>
  <c r="AS15" i="7"/>
  <c r="AS26" i="7"/>
  <c r="AS49" i="7"/>
  <c r="AS44" i="7"/>
  <c r="AS33" i="7"/>
  <c r="AS28" i="7"/>
  <c r="AC7" i="7"/>
  <c r="AC71" i="7" s="1"/>
  <c r="H2" i="7"/>
  <c r="I3" i="7"/>
  <c r="BS7" i="4"/>
  <c r="CE7" i="4" s="1"/>
  <c r="CE6" i="4"/>
  <c r="BN74" i="7"/>
  <c r="CC36" i="2"/>
  <c r="F53" i="49"/>
  <c r="F78" i="49" s="1"/>
  <c r="P72" i="54"/>
  <c r="AD72" i="49"/>
  <c r="AD74" i="49" s="1"/>
  <c r="BN72" i="54"/>
  <c r="T2" i="49"/>
  <c r="U3" i="49"/>
  <c r="AF2" i="49"/>
  <c r="AG3" i="49"/>
  <c r="X72" i="44"/>
  <c r="X74" i="44"/>
  <c r="G45" i="44"/>
  <c r="G59" i="44"/>
  <c r="G89" i="44"/>
  <c r="G90" i="44"/>
  <c r="G28" i="44"/>
  <c r="G49" i="44"/>
  <c r="G53" i="44" s="1"/>
  <c r="G78" i="44" s="1"/>
  <c r="G44" i="44"/>
  <c r="G29" i="44"/>
  <c r="G30" i="44"/>
  <c r="G27" i="44"/>
  <c r="G58" i="44"/>
  <c r="G31" i="44"/>
  <c r="G43" i="44"/>
  <c r="G26" i="44"/>
  <c r="G17" i="44"/>
  <c r="G16" i="44"/>
  <c r="G32" i="44"/>
  <c r="G15" i="44"/>
  <c r="G12" i="44"/>
  <c r="G9" i="44"/>
  <c r="G14" i="44"/>
  <c r="G50" i="44"/>
  <c r="G18" i="44"/>
  <c r="G13" i="44"/>
  <c r="G39" i="44"/>
  <c r="G41" i="44" s="1"/>
  <c r="G77" i="44" s="1"/>
  <c r="G11" i="44"/>
  <c r="G10" i="44"/>
  <c r="G19" i="44"/>
  <c r="G33" i="44"/>
  <c r="G21" i="44"/>
  <c r="G25" i="44"/>
  <c r="G23" i="44"/>
  <c r="G51" i="44"/>
  <c r="G38" i="44"/>
  <c r="G22" i="44"/>
  <c r="G20" i="44"/>
  <c r="G24" i="44"/>
  <c r="AR72" i="44"/>
  <c r="AR74" i="44" s="1"/>
  <c r="U72" i="44"/>
  <c r="U74" i="44"/>
  <c r="BB72" i="44"/>
  <c r="BB74" i="44" s="1"/>
  <c r="M74" i="44"/>
  <c r="B185" i="41"/>
  <c r="B169" i="41"/>
  <c r="B153" i="41"/>
  <c r="B137" i="41"/>
  <c r="B121" i="41"/>
  <c r="B105" i="41"/>
  <c r="B89" i="41"/>
  <c r="B73" i="41"/>
  <c r="B57" i="41"/>
  <c r="B41" i="41"/>
  <c r="B25" i="41"/>
  <c r="B190" i="41"/>
  <c r="B173" i="41"/>
  <c r="B156" i="41"/>
  <c r="B139" i="41"/>
  <c r="B122" i="41"/>
  <c r="B104" i="41"/>
  <c r="B87" i="41"/>
  <c r="B70" i="41"/>
  <c r="B53" i="41"/>
  <c r="B36" i="41"/>
  <c r="B19" i="41"/>
  <c r="B189" i="41"/>
  <c r="B172" i="41"/>
  <c r="B155" i="41"/>
  <c r="B138" i="41"/>
  <c r="B120" i="41"/>
  <c r="B103" i="41"/>
  <c r="B86" i="41"/>
  <c r="B69" i="41"/>
  <c r="B52" i="41"/>
  <c r="B35" i="41"/>
  <c r="B18" i="41"/>
  <c r="B188" i="41"/>
  <c r="B171" i="41"/>
  <c r="B154" i="41"/>
  <c r="B136" i="41"/>
  <c r="B119" i="41"/>
  <c r="B102" i="41"/>
  <c r="B85" i="41"/>
  <c r="B68" i="41"/>
  <c r="B51" i="41"/>
  <c r="B34" i="41"/>
  <c r="B17" i="41"/>
  <c r="B187" i="41"/>
  <c r="B170" i="41"/>
  <c r="B152" i="41"/>
  <c r="B135" i="41"/>
  <c r="B118" i="41"/>
  <c r="B101" i="41"/>
  <c r="B84" i="41"/>
  <c r="B67" i="41"/>
  <c r="B50" i="41"/>
  <c r="B33" i="41"/>
  <c r="B16" i="41"/>
  <c r="B186" i="41"/>
  <c r="B168" i="41"/>
  <c r="B151" i="41"/>
  <c r="B134" i="41"/>
  <c r="B117" i="41"/>
  <c r="B100" i="41"/>
  <c r="B83" i="41"/>
  <c r="B66" i="41"/>
  <c r="B49" i="41"/>
  <c r="B32" i="41"/>
  <c r="B184" i="41"/>
  <c r="B167" i="41"/>
  <c r="B150" i="41"/>
  <c r="B133" i="41"/>
  <c r="B116" i="41"/>
  <c r="B99" i="41"/>
  <c r="B82" i="41"/>
  <c r="B65" i="41"/>
  <c r="B48" i="41"/>
  <c r="B31" i="41"/>
  <c r="B15" i="41"/>
  <c r="B179" i="41"/>
  <c r="B162" i="41"/>
  <c r="B145" i="41"/>
  <c r="B128" i="41"/>
  <c r="B111" i="41"/>
  <c r="B94" i="41"/>
  <c r="B77" i="41"/>
  <c r="B60" i="41"/>
  <c r="B43" i="41"/>
  <c r="B26" i="41"/>
  <c r="B191" i="41"/>
  <c r="B159" i="41"/>
  <c r="B127" i="41"/>
  <c r="B96" i="41"/>
  <c r="B64" i="41"/>
  <c r="B38" i="41"/>
  <c r="B183" i="41"/>
  <c r="B158" i="41"/>
  <c r="B126" i="41"/>
  <c r="B95" i="41"/>
  <c r="B63" i="41"/>
  <c r="B37" i="41"/>
  <c r="B182" i="41"/>
  <c r="B157" i="41"/>
  <c r="B125" i="41"/>
  <c r="B93" i="41"/>
  <c r="B62" i="41"/>
  <c r="B30" i="41"/>
  <c r="B181" i="41"/>
  <c r="B149" i="41"/>
  <c r="B124" i="41"/>
  <c r="B92" i="41"/>
  <c r="B61" i="41"/>
  <c r="B29" i="41"/>
  <c r="B178" i="41"/>
  <c r="B147" i="41"/>
  <c r="B115" i="41"/>
  <c r="B90" i="41"/>
  <c r="B58" i="41"/>
  <c r="B27" i="41"/>
  <c r="B166" i="41"/>
  <c r="B141" i="41"/>
  <c r="B109" i="41"/>
  <c r="B78" i="41"/>
  <c r="B46" i="41"/>
  <c r="B20" i="41"/>
  <c r="B165" i="41"/>
  <c r="B140" i="41"/>
  <c r="B108" i="41"/>
  <c r="B76" i="41"/>
  <c r="B45" i="41"/>
  <c r="B177" i="41"/>
  <c r="B129" i="41"/>
  <c r="B74" i="41"/>
  <c r="B21" i="41"/>
  <c r="B176" i="41"/>
  <c r="B123" i="41"/>
  <c r="B72" i="41"/>
  <c r="B175" i="41"/>
  <c r="B114" i="41"/>
  <c r="B71" i="41"/>
  <c r="B174" i="41"/>
  <c r="B113" i="41"/>
  <c r="B59" i="41"/>
  <c r="B163" i="41"/>
  <c r="B110" i="41"/>
  <c r="B55" i="41"/>
  <c r="B144" i="41"/>
  <c r="B91" i="41"/>
  <c r="B40" i="41"/>
  <c r="B132" i="41"/>
  <c r="B44" i="41"/>
  <c r="B131" i="41"/>
  <c r="B42" i="41"/>
  <c r="B130" i="41"/>
  <c r="B39" i="41"/>
  <c r="B112" i="41"/>
  <c r="B28" i="41"/>
  <c r="B107" i="41"/>
  <c r="B24" i="41"/>
  <c r="B193" i="41"/>
  <c r="B98" i="41"/>
  <c r="B22" i="41"/>
  <c r="B161" i="41"/>
  <c r="B80" i="41"/>
  <c r="B160" i="41"/>
  <c r="B79" i="41"/>
  <c r="B143" i="41"/>
  <c r="B142" i="41"/>
  <c r="B106" i="41"/>
  <c r="B97" i="41"/>
  <c r="B88" i="41"/>
  <c r="B75" i="41"/>
  <c r="B194" i="41"/>
  <c r="B23" i="41"/>
  <c r="B192" i="41"/>
  <c r="B180" i="41"/>
  <c r="B164" i="41"/>
  <c r="B148" i="41"/>
  <c r="B146" i="41"/>
  <c r="B47" i="41"/>
  <c r="B81" i="41"/>
  <c r="B56" i="41"/>
  <c r="B54" i="41"/>
  <c r="BX74" i="44"/>
  <c r="DC72" i="44"/>
  <c r="DC74" i="44"/>
  <c r="BB72" i="39"/>
  <c r="BB74" i="39"/>
  <c r="AT41" i="44"/>
  <c r="AT77" i="44" s="1"/>
  <c r="AX7" i="39"/>
  <c r="AX71" i="39" s="1"/>
  <c r="CV72" i="39"/>
  <c r="EA74" i="34"/>
  <c r="S74" i="34"/>
  <c r="S72" i="34"/>
  <c r="AV72" i="39"/>
  <c r="AV74" i="39"/>
  <c r="H72" i="39"/>
  <c r="J4" i="34"/>
  <c r="J2" i="34" s="1"/>
  <c r="V4" i="34"/>
  <c r="AI4" i="34" s="1"/>
  <c r="AV4" i="34" s="1"/>
  <c r="BI4" i="34" s="1"/>
  <c r="BV4" i="34" s="1"/>
  <c r="CI4" i="34" s="1"/>
  <c r="CV4" i="34" s="1"/>
  <c r="DI4" i="34" s="1"/>
  <c r="DV4" i="34" s="1"/>
  <c r="BO7" i="34"/>
  <c r="BO71" i="34" s="1"/>
  <c r="BM74" i="34"/>
  <c r="N74" i="34"/>
  <c r="M72" i="29"/>
  <c r="M74" i="29" s="1"/>
  <c r="M74" i="34"/>
  <c r="BR6" i="34"/>
  <c r="S46" i="29"/>
  <c r="CT72" i="29"/>
  <c r="CT74" i="29" s="1"/>
  <c r="H2" i="29"/>
  <c r="I3" i="29"/>
  <c r="DI7" i="24"/>
  <c r="DI71" i="24" s="1"/>
  <c r="DY7" i="24"/>
  <c r="DY71" i="24" s="1"/>
  <c r="BW72" i="24"/>
  <c r="BF72" i="24"/>
  <c r="AS31" i="24"/>
  <c r="AS23" i="24"/>
  <c r="AS9" i="24"/>
  <c r="AS90" i="24"/>
  <c r="AS45" i="24"/>
  <c r="AS21" i="24"/>
  <c r="AS51" i="24"/>
  <c r="AS10" i="24"/>
  <c r="AS22" i="24"/>
  <c r="AS58" i="24"/>
  <c r="AS50" i="24"/>
  <c r="AS20" i="24"/>
  <c r="AS28" i="24"/>
  <c r="AS16" i="24"/>
  <c r="AS29" i="24"/>
  <c r="AS26" i="24"/>
  <c r="AS15" i="24"/>
  <c r="AS12" i="24"/>
  <c r="AS89" i="24"/>
  <c r="AS33" i="24"/>
  <c r="AS25" i="24"/>
  <c r="AS39" i="24"/>
  <c r="AS30" i="24"/>
  <c r="AS49" i="24"/>
  <c r="AS27" i="24"/>
  <c r="AS43" i="24"/>
  <c r="AS44" i="24"/>
  <c r="AS14" i="24"/>
  <c r="AS32" i="24"/>
  <c r="AS38" i="24"/>
  <c r="AS59" i="24"/>
  <c r="AS18" i="24"/>
  <c r="AS17" i="24"/>
  <c r="AS24" i="24"/>
  <c r="AS11" i="24"/>
  <c r="Z72" i="19"/>
  <c r="Z74" i="19" s="1"/>
  <c r="C189" i="21"/>
  <c r="C173" i="21"/>
  <c r="C157" i="21"/>
  <c r="C141" i="21"/>
  <c r="C125" i="21"/>
  <c r="C109" i="21"/>
  <c r="C93" i="21"/>
  <c r="C77" i="21"/>
  <c r="C61" i="21"/>
  <c r="C45" i="21"/>
  <c r="C29" i="21"/>
  <c r="C186" i="21"/>
  <c r="C170" i="21"/>
  <c r="C154" i="21"/>
  <c r="C138" i="21"/>
  <c r="C122" i="21"/>
  <c r="C106" i="21"/>
  <c r="C90" i="21"/>
  <c r="C74" i="21"/>
  <c r="C58" i="21"/>
  <c r="C42" i="21"/>
  <c r="C26" i="21"/>
  <c r="C185" i="21"/>
  <c r="C169" i="21"/>
  <c r="C153" i="21"/>
  <c r="C137" i="21"/>
  <c r="C121" i="21"/>
  <c r="C105" i="21"/>
  <c r="C89" i="21"/>
  <c r="C73" i="21"/>
  <c r="C57" i="21"/>
  <c r="C41" i="21"/>
  <c r="C25" i="21"/>
  <c r="C176" i="21"/>
  <c r="C156" i="21"/>
  <c r="C135" i="21"/>
  <c r="C116" i="21"/>
  <c r="C97" i="21"/>
  <c r="C78" i="21"/>
  <c r="C56" i="21"/>
  <c r="C37" i="21"/>
  <c r="C18" i="21"/>
  <c r="C194" i="21"/>
  <c r="C175" i="21"/>
  <c r="C155" i="21"/>
  <c r="C134" i="21"/>
  <c r="C115" i="21"/>
  <c r="C96" i="21"/>
  <c r="C76" i="21"/>
  <c r="C55" i="21"/>
  <c r="C36" i="21"/>
  <c r="C17" i="21"/>
  <c r="C193" i="21"/>
  <c r="C174" i="21"/>
  <c r="C152" i="21"/>
  <c r="C133" i="21"/>
  <c r="C114" i="21"/>
  <c r="C95" i="21"/>
  <c r="C75" i="21"/>
  <c r="C54" i="21"/>
  <c r="C35" i="21"/>
  <c r="C16" i="21"/>
  <c r="C180" i="21"/>
  <c r="C158" i="21"/>
  <c r="C130" i="21"/>
  <c r="C107" i="21"/>
  <c r="C83" i="21"/>
  <c r="C60" i="21"/>
  <c r="C33" i="21"/>
  <c r="C179" i="21"/>
  <c r="C151" i="21"/>
  <c r="C129" i="21"/>
  <c r="C104" i="21"/>
  <c r="C82" i="21"/>
  <c r="C59" i="21"/>
  <c r="C32" i="21"/>
  <c r="C178" i="21"/>
  <c r="C150" i="21"/>
  <c r="C128" i="21"/>
  <c r="C103" i="21"/>
  <c r="C81" i="21"/>
  <c r="C53" i="21"/>
  <c r="C31" i="21"/>
  <c r="C177" i="21"/>
  <c r="C149" i="21"/>
  <c r="C127" i="21"/>
  <c r="C102" i="21"/>
  <c r="C80" i="21"/>
  <c r="C52" i="21"/>
  <c r="C30" i="21"/>
  <c r="C172" i="21"/>
  <c r="C148" i="21"/>
  <c r="C126" i="21"/>
  <c r="C101" i="21"/>
  <c r="C79" i="21"/>
  <c r="C51" i="21"/>
  <c r="C28" i="21"/>
  <c r="C188" i="21"/>
  <c r="C164" i="21"/>
  <c r="C142" i="21"/>
  <c r="C117" i="21"/>
  <c r="C91" i="21"/>
  <c r="C67" i="21"/>
  <c r="C44" i="21"/>
  <c r="C20" i="21"/>
  <c r="C187" i="21"/>
  <c r="C163" i="21"/>
  <c r="C140" i="21"/>
  <c r="C113" i="21"/>
  <c r="C88" i="21"/>
  <c r="C66" i="21"/>
  <c r="C43" i="21"/>
  <c r="C19" i="21"/>
  <c r="C160" i="21"/>
  <c r="C112" i="21"/>
  <c r="C69" i="21"/>
  <c r="C24" i="21"/>
  <c r="C159" i="21"/>
  <c r="C111" i="21"/>
  <c r="C68" i="21"/>
  <c r="C23" i="21"/>
  <c r="C192" i="21"/>
  <c r="C147" i="21"/>
  <c r="C110" i="21"/>
  <c r="C65" i="21"/>
  <c r="C22" i="21"/>
  <c r="C191" i="21"/>
  <c r="C146" i="21"/>
  <c r="C108" i="21"/>
  <c r="C64" i="21"/>
  <c r="C21" i="21"/>
  <c r="C190" i="21"/>
  <c r="C145" i="21"/>
  <c r="C100" i="21"/>
  <c r="C63" i="21"/>
  <c r="C184" i="21"/>
  <c r="C144" i="21"/>
  <c r="C99" i="21"/>
  <c r="C62" i="21"/>
  <c r="C15" i="21"/>
  <c r="C168" i="21"/>
  <c r="C131" i="21"/>
  <c r="C86" i="21"/>
  <c r="C46" i="21"/>
  <c r="C167" i="21"/>
  <c r="C124" i="21"/>
  <c r="C85" i="21"/>
  <c r="C40" i="21"/>
  <c r="C118" i="21"/>
  <c r="C27" i="21"/>
  <c r="C183" i="21"/>
  <c r="C98" i="21"/>
  <c r="C182" i="21"/>
  <c r="C94" i="21"/>
  <c r="C181" i="21"/>
  <c r="C92" i="21"/>
  <c r="C171" i="21"/>
  <c r="C87" i="21"/>
  <c r="C139" i="21"/>
  <c r="C49" i="21"/>
  <c r="C136" i="21"/>
  <c r="C48" i="21"/>
  <c r="C132" i="21"/>
  <c r="C47" i="21"/>
  <c r="C38" i="21"/>
  <c r="C34" i="21"/>
  <c r="C166" i="21"/>
  <c r="C165" i="21"/>
  <c r="C162" i="21"/>
  <c r="C84" i="21"/>
  <c r="C72" i="21"/>
  <c r="C71" i="21"/>
  <c r="C50" i="21"/>
  <c r="C39" i="21"/>
  <c r="C161" i="21"/>
  <c r="C120" i="21"/>
  <c r="C119" i="21"/>
  <c r="C70" i="21"/>
  <c r="C143" i="21"/>
  <c r="C123" i="21"/>
  <c r="U74" i="24"/>
  <c r="U72" i="24"/>
  <c r="J74" i="19"/>
  <c r="BW7" i="19"/>
  <c r="BW71" i="19" s="1"/>
  <c r="BE7" i="19"/>
  <c r="G34" i="19"/>
  <c r="G76" i="19" s="1"/>
  <c r="F46" i="19"/>
  <c r="DX72" i="19"/>
  <c r="DX74" i="19" s="1"/>
  <c r="BM72" i="16"/>
  <c r="DF71" i="16"/>
  <c r="AF59" i="19"/>
  <c r="AF44" i="19"/>
  <c r="AF43" i="19"/>
  <c r="AF90" i="19"/>
  <c r="AF51" i="19"/>
  <c r="AF50" i="19"/>
  <c r="AF20" i="19"/>
  <c r="AF14" i="19"/>
  <c r="AF89" i="19"/>
  <c r="AF45" i="19"/>
  <c r="AF27" i="19"/>
  <c r="AF19" i="19"/>
  <c r="AF28" i="19"/>
  <c r="AF12" i="19"/>
  <c r="AF58" i="19"/>
  <c r="AF38" i="19"/>
  <c r="AF29" i="19"/>
  <c r="AF26" i="19"/>
  <c r="AF39" i="19"/>
  <c r="AF9" i="19"/>
  <c r="AF49" i="19"/>
  <c r="AF31" i="19"/>
  <c r="AF23" i="19"/>
  <c r="AF16" i="19"/>
  <c r="AF32" i="19"/>
  <c r="AF22" i="19"/>
  <c r="AF33" i="19"/>
  <c r="AF25" i="19"/>
  <c r="AF10" i="19"/>
  <c r="AF30" i="19"/>
  <c r="AF17" i="19"/>
  <c r="AF15" i="19"/>
  <c r="AF21" i="19"/>
  <c r="AF11" i="19"/>
  <c r="AF18" i="19"/>
  <c r="AF24" i="19"/>
  <c r="AS39" i="11"/>
  <c r="AF41" i="11"/>
  <c r="CS71" i="16"/>
  <c r="G53" i="16"/>
  <c r="G78" i="16" s="1"/>
  <c r="BS74" i="16"/>
  <c r="AF46" i="16"/>
  <c r="T7" i="11"/>
  <c r="T71" i="11" s="1"/>
  <c r="AZ72" i="11"/>
  <c r="CB72" i="7"/>
  <c r="CB74" i="7" s="1"/>
  <c r="V41" i="11"/>
  <c r="V77" i="11" s="1"/>
  <c r="AI39" i="11"/>
  <c r="CF72" i="16"/>
  <c r="CF74" i="16" s="1"/>
  <c r="T74" i="16"/>
  <c r="BI71" i="4"/>
  <c r="AV72" i="4"/>
  <c r="AV74" i="4"/>
  <c r="Q72" i="7"/>
  <c r="BR6" i="11"/>
  <c r="U3" i="7"/>
  <c r="T2" i="7"/>
  <c r="AM74" i="7"/>
  <c r="AM72" i="7"/>
  <c r="BC7" i="7"/>
  <c r="BC71" i="7" s="1"/>
  <c r="DW74" i="16"/>
  <c r="DW74" i="7"/>
  <c r="DY7" i="4"/>
  <c r="B188" i="6"/>
  <c r="B172" i="6"/>
  <c r="B156" i="6"/>
  <c r="B140" i="6"/>
  <c r="B124" i="6"/>
  <c r="B108" i="6"/>
  <c r="B92" i="6"/>
  <c r="B76" i="6"/>
  <c r="B60" i="6"/>
  <c r="B44" i="6"/>
  <c r="B28" i="6"/>
  <c r="B187" i="6"/>
  <c r="B171" i="6"/>
  <c r="B155" i="6"/>
  <c r="B139" i="6"/>
  <c r="B123" i="6"/>
  <c r="B107" i="6"/>
  <c r="B91" i="6"/>
  <c r="B75" i="6"/>
  <c r="B59" i="6"/>
  <c r="B43" i="6"/>
  <c r="B27" i="6"/>
  <c r="B184" i="6"/>
  <c r="B168" i="6"/>
  <c r="B152" i="6"/>
  <c r="B136" i="6"/>
  <c r="B120" i="6"/>
  <c r="B104" i="6"/>
  <c r="B88" i="6"/>
  <c r="B72" i="6"/>
  <c r="B56" i="6"/>
  <c r="B40" i="6"/>
  <c r="B24" i="6"/>
  <c r="B185" i="6"/>
  <c r="B165" i="6"/>
  <c r="B146" i="6"/>
  <c r="B127" i="6"/>
  <c r="B106" i="6"/>
  <c r="B86" i="6"/>
  <c r="B67" i="6"/>
  <c r="B48" i="6"/>
  <c r="B29" i="6"/>
  <c r="B183" i="6"/>
  <c r="B164" i="6"/>
  <c r="B145" i="6"/>
  <c r="B126" i="6"/>
  <c r="B105" i="6"/>
  <c r="B85" i="6"/>
  <c r="B66" i="6"/>
  <c r="B47" i="6"/>
  <c r="B26" i="6"/>
  <c r="B182" i="6"/>
  <c r="B163" i="6"/>
  <c r="B144" i="6"/>
  <c r="B125" i="6"/>
  <c r="B103" i="6"/>
  <c r="B84" i="6"/>
  <c r="B65" i="6"/>
  <c r="B46" i="6"/>
  <c r="B25" i="6"/>
  <c r="B181" i="6"/>
  <c r="B162" i="6"/>
  <c r="B143" i="6"/>
  <c r="B122" i="6"/>
  <c r="B102" i="6"/>
  <c r="B83" i="6"/>
  <c r="B64" i="6"/>
  <c r="B45" i="6"/>
  <c r="B23" i="6"/>
  <c r="B180" i="6"/>
  <c r="B161" i="6"/>
  <c r="B142" i="6"/>
  <c r="B121" i="6"/>
  <c r="B101" i="6"/>
  <c r="B82" i="6"/>
  <c r="B63" i="6"/>
  <c r="B42" i="6"/>
  <c r="B22" i="6"/>
  <c r="B193" i="6"/>
  <c r="B174" i="6"/>
  <c r="B153" i="6"/>
  <c r="B133" i="6"/>
  <c r="B114" i="6"/>
  <c r="B95" i="6"/>
  <c r="B74" i="6"/>
  <c r="B54" i="6"/>
  <c r="B35" i="6"/>
  <c r="B16" i="6"/>
  <c r="B192" i="6"/>
  <c r="B173" i="6"/>
  <c r="B151" i="6"/>
  <c r="B132" i="6"/>
  <c r="B113" i="6"/>
  <c r="B94" i="6"/>
  <c r="B73" i="6"/>
  <c r="B53" i="6"/>
  <c r="B34" i="6"/>
  <c r="B159" i="6"/>
  <c r="B128" i="6"/>
  <c r="B90" i="6"/>
  <c r="B55" i="6"/>
  <c r="B19" i="6"/>
  <c r="B194" i="6"/>
  <c r="B158" i="6"/>
  <c r="B119" i="6"/>
  <c r="B89" i="6"/>
  <c r="B52" i="6"/>
  <c r="B18" i="6"/>
  <c r="B191" i="6"/>
  <c r="B157" i="6"/>
  <c r="B118" i="6"/>
  <c r="B87" i="6"/>
  <c r="B51" i="6"/>
  <c r="B17" i="6"/>
  <c r="B190" i="6"/>
  <c r="B154" i="6"/>
  <c r="B117" i="6"/>
  <c r="B81" i="6"/>
  <c r="B50" i="6"/>
  <c r="B15" i="6"/>
  <c r="B189" i="6"/>
  <c r="B150" i="6"/>
  <c r="B116" i="6"/>
  <c r="B80" i="6"/>
  <c r="B49" i="6"/>
  <c r="B175" i="6"/>
  <c r="B137" i="6"/>
  <c r="B100" i="6"/>
  <c r="B69" i="6"/>
  <c r="B33" i="6"/>
  <c r="B170" i="6"/>
  <c r="B135" i="6"/>
  <c r="B99" i="6"/>
  <c r="B68" i="6"/>
  <c r="B32" i="6"/>
  <c r="B160" i="6"/>
  <c r="B97" i="6"/>
  <c r="B36" i="6"/>
  <c r="B149" i="6"/>
  <c r="B96" i="6"/>
  <c r="B31" i="6"/>
  <c r="B148" i="6"/>
  <c r="B93" i="6"/>
  <c r="B30" i="6"/>
  <c r="B147" i="6"/>
  <c r="B79" i="6"/>
  <c r="B21" i="6"/>
  <c r="B141" i="6"/>
  <c r="B78" i="6"/>
  <c r="B20" i="6"/>
  <c r="B138" i="6"/>
  <c r="B77" i="6"/>
  <c r="B134" i="6"/>
  <c r="B71" i="6"/>
  <c r="B178" i="6"/>
  <c r="B115" i="6"/>
  <c r="B58" i="6"/>
  <c r="B177" i="6"/>
  <c r="B57" i="6"/>
  <c r="B176" i="6"/>
  <c r="B41" i="6"/>
  <c r="B169" i="6"/>
  <c r="B39" i="6"/>
  <c r="B167" i="6"/>
  <c r="B38" i="6"/>
  <c r="B131" i="6"/>
  <c r="B166" i="6"/>
  <c r="B37" i="6"/>
  <c r="B130" i="6"/>
  <c r="B129" i="6"/>
  <c r="B112" i="6"/>
  <c r="B111" i="6"/>
  <c r="B110" i="6"/>
  <c r="B98" i="6"/>
  <c r="B109" i="6"/>
  <c r="B70" i="6"/>
  <c r="B62" i="6"/>
  <c r="B61" i="6"/>
  <c r="B186" i="6"/>
  <c r="B179" i="6"/>
  <c r="BC41" i="7"/>
  <c r="BC77" i="7" s="1"/>
  <c r="BP39" i="7"/>
  <c r="G29" i="7"/>
  <c r="G27" i="7"/>
  <c r="G15" i="7"/>
  <c r="G43" i="7"/>
  <c r="G28" i="7"/>
  <c r="G26" i="7"/>
  <c r="G11" i="7"/>
  <c r="G51" i="7"/>
  <c r="G25" i="7"/>
  <c r="G19" i="7"/>
  <c r="G33" i="7"/>
  <c r="G32" i="7"/>
  <c r="G49" i="7"/>
  <c r="G31" i="7"/>
  <c r="G22" i="7"/>
  <c r="G13" i="7"/>
  <c r="G12" i="7"/>
  <c r="G9" i="7"/>
  <c r="G20" i="7"/>
  <c r="G30" i="7"/>
  <c r="G21" i="7"/>
  <c r="G23" i="7"/>
  <c r="G10" i="7"/>
  <c r="G44" i="7"/>
  <c r="G46" i="7" s="1"/>
  <c r="G17" i="7"/>
  <c r="G14" i="7"/>
  <c r="G50" i="7"/>
  <c r="G18" i="7"/>
  <c r="G16" i="7"/>
  <c r="G24" i="7"/>
  <c r="CA72" i="7"/>
  <c r="CA74" i="7"/>
  <c r="AS46" i="54"/>
  <c r="J74" i="49"/>
  <c r="S90" i="49"/>
  <c r="S89" i="49"/>
  <c r="S51" i="49"/>
  <c r="S44" i="49"/>
  <c r="S58" i="49"/>
  <c r="S31" i="49"/>
  <c r="S50" i="49"/>
  <c r="S43" i="49"/>
  <c r="S24" i="49"/>
  <c r="S23" i="49"/>
  <c r="S16" i="49"/>
  <c r="S59" i="49"/>
  <c r="S57" i="49"/>
  <c r="S49" i="49"/>
  <c r="S45" i="49"/>
  <c r="S29" i="49"/>
  <c r="S30" i="49"/>
  <c r="S27" i="49"/>
  <c r="S17" i="49"/>
  <c r="S20" i="49"/>
  <c r="S9" i="49"/>
  <c r="S39" i="49"/>
  <c r="S26" i="49"/>
  <c r="S38" i="49"/>
  <c r="S25" i="49"/>
  <c r="S15" i="49"/>
  <c r="S33" i="49"/>
  <c r="S88" i="49"/>
  <c r="S21" i="49"/>
  <c r="S13" i="49"/>
  <c r="S32" i="49"/>
  <c r="S11" i="49"/>
  <c r="S18" i="49"/>
  <c r="S10" i="49"/>
  <c r="S22" i="49"/>
  <c r="S14" i="49"/>
  <c r="S19" i="49"/>
  <c r="S12" i="49"/>
  <c r="S28" i="49"/>
  <c r="O74" i="44"/>
  <c r="BR4" i="49"/>
  <c r="AS3" i="49"/>
  <c r="L4" i="44"/>
  <c r="X4" i="44"/>
  <c r="AK4" i="44" s="1"/>
  <c r="AX4" i="44" s="1"/>
  <c r="BK4" i="44" s="1"/>
  <c r="BX4" i="44" s="1"/>
  <c r="CK4" i="44" s="1"/>
  <c r="CX4" i="44" s="1"/>
  <c r="DK4" i="44" s="1"/>
  <c r="DX4" i="44" s="1"/>
  <c r="DO74" i="44"/>
  <c r="DO72" i="44"/>
  <c r="J15" i="46" a="1"/>
  <c r="B15" i="46" a="1"/>
  <c r="Z15" i="46" a="1"/>
  <c r="C15" i="46" a="1"/>
  <c r="I8" i="46"/>
  <c r="F15" i="46" a="1"/>
  <c r="D15" i="46" a="1"/>
  <c r="AN74" i="44"/>
  <c r="BJ2" i="44"/>
  <c r="BK3" i="44"/>
  <c r="F181" i="41"/>
  <c r="F165" i="41"/>
  <c r="F149" i="41"/>
  <c r="F133" i="41"/>
  <c r="F117" i="41"/>
  <c r="F101" i="41"/>
  <c r="F85" i="41"/>
  <c r="F69" i="41"/>
  <c r="F53" i="41"/>
  <c r="F37" i="41"/>
  <c r="F21" i="41"/>
  <c r="F180" i="41"/>
  <c r="F164" i="41"/>
  <c r="F148" i="41"/>
  <c r="F132" i="41"/>
  <c r="F116" i="41"/>
  <c r="F100" i="41"/>
  <c r="F84" i="41"/>
  <c r="F68" i="41"/>
  <c r="F52" i="41"/>
  <c r="F36" i="41"/>
  <c r="F20" i="41"/>
  <c r="F179" i="41"/>
  <c r="F163" i="41"/>
  <c r="F147" i="41"/>
  <c r="F131" i="41"/>
  <c r="F115" i="41"/>
  <c r="F99" i="41"/>
  <c r="F83" i="41"/>
  <c r="F67" i="41"/>
  <c r="F51" i="41"/>
  <c r="F35" i="41"/>
  <c r="F19" i="41"/>
  <c r="F193" i="41"/>
  <c r="F177" i="41"/>
  <c r="F161" i="41"/>
  <c r="F145" i="41"/>
  <c r="F129" i="41"/>
  <c r="F113" i="41"/>
  <c r="F184" i="41"/>
  <c r="F160" i="41"/>
  <c r="F140" i="41"/>
  <c r="F120" i="41"/>
  <c r="F97" i="41"/>
  <c r="F78" i="41"/>
  <c r="F59" i="41"/>
  <c r="F40" i="41"/>
  <c r="F18" i="41"/>
  <c r="F183" i="41"/>
  <c r="F159" i="41"/>
  <c r="F139" i="41"/>
  <c r="F119" i="41"/>
  <c r="F96" i="41"/>
  <c r="F77" i="41"/>
  <c r="F58" i="41"/>
  <c r="F39" i="41"/>
  <c r="F17" i="41"/>
  <c r="F182" i="41"/>
  <c r="F158" i="41"/>
  <c r="F138" i="41"/>
  <c r="F118" i="41"/>
  <c r="F95" i="41"/>
  <c r="F76" i="41"/>
  <c r="F57" i="41"/>
  <c r="F38" i="41"/>
  <c r="F16" i="41"/>
  <c r="F178" i="41"/>
  <c r="F157" i="41"/>
  <c r="F137" i="41"/>
  <c r="F114" i="41"/>
  <c r="F94" i="41"/>
  <c r="F75" i="41"/>
  <c r="F56" i="41"/>
  <c r="F34" i="41"/>
  <c r="F176" i="41"/>
  <c r="F156" i="41"/>
  <c r="F136" i="41"/>
  <c r="F112" i="41"/>
  <c r="F93" i="41"/>
  <c r="F74" i="41"/>
  <c r="F55" i="41"/>
  <c r="F33" i="41"/>
  <c r="F15" i="41"/>
  <c r="F175" i="41"/>
  <c r="F155" i="41"/>
  <c r="F135" i="41"/>
  <c r="F111" i="41"/>
  <c r="F92" i="41"/>
  <c r="F73" i="41"/>
  <c r="F54" i="41"/>
  <c r="F32" i="41"/>
  <c r="F190" i="41"/>
  <c r="F170" i="41"/>
  <c r="F150" i="41"/>
  <c r="F126" i="41"/>
  <c r="F106" i="41"/>
  <c r="F87" i="41"/>
  <c r="F65" i="41"/>
  <c r="F46" i="41"/>
  <c r="F27" i="41"/>
  <c r="F168" i="41"/>
  <c r="F127" i="41"/>
  <c r="F90" i="41"/>
  <c r="F60" i="41"/>
  <c r="F24" i="41"/>
  <c r="F167" i="41"/>
  <c r="F125" i="41"/>
  <c r="F89" i="41"/>
  <c r="F50" i="41"/>
  <c r="F23" i="41"/>
  <c r="F166" i="41"/>
  <c r="F124" i="41"/>
  <c r="F88" i="41"/>
  <c r="F49" i="41"/>
  <c r="F22" i="41"/>
  <c r="F194" i="41"/>
  <c r="F162" i="41"/>
  <c r="F123" i="41"/>
  <c r="F86" i="41"/>
  <c r="F48" i="41"/>
  <c r="F191" i="41"/>
  <c r="F153" i="41"/>
  <c r="F121" i="41"/>
  <c r="F81" i="41"/>
  <c r="F45" i="41"/>
  <c r="F185" i="41"/>
  <c r="F143" i="41"/>
  <c r="F105" i="41"/>
  <c r="F70" i="41"/>
  <c r="F31" i="41"/>
  <c r="F174" i="41"/>
  <c r="F142" i="41"/>
  <c r="F104" i="41"/>
  <c r="F66" i="41"/>
  <c r="F30" i="41"/>
  <c r="F171" i="41"/>
  <c r="F103" i="41"/>
  <c r="F42" i="41"/>
  <c r="F169" i="41"/>
  <c r="F102" i="41"/>
  <c r="F41" i="41"/>
  <c r="F154" i="41"/>
  <c r="F98" i="41"/>
  <c r="F29" i="41"/>
  <c r="F152" i="41"/>
  <c r="F91" i="41"/>
  <c r="F28" i="41"/>
  <c r="F146" i="41"/>
  <c r="F80" i="41"/>
  <c r="F25" i="41"/>
  <c r="F189" i="41"/>
  <c r="F128" i="41"/>
  <c r="F63" i="41"/>
  <c r="F172" i="41"/>
  <c r="F62" i="41"/>
  <c r="F151" i="41"/>
  <c r="F61" i="41"/>
  <c r="F144" i="41"/>
  <c r="F47" i="41"/>
  <c r="F141" i="41"/>
  <c r="F44" i="41"/>
  <c r="F134" i="41"/>
  <c r="F43" i="41"/>
  <c r="F122" i="41"/>
  <c r="F107" i="41"/>
  <c r="F192" i="41"/>
  <c r="F82" i="41"/>
  <c r="F186" i="41"/>
  <c r="F173" i="41"/>
  <c r="F130" i="41"/>
  <c r="F110" i="41"/>
  <c r="F109" i="41"/>
  <c r="F79" i="41"/>
  <c r="F26" i="41"/>
  <c r="F188" i="41"/>
  <c r="F187" i="41"/>
  <c r="F64" i="41"/>
  <c r="F108" i="41"/>
  <c r="F72" i="41"/>
  <c r="F71" i="41"/>
  <c r="AJ74" i="39"/>
  <c r="BL72" i="39"/>
  <c r="AT34" i="44"/>
  <c r="AZ7" i="39"/>
  <c r="AZ71" i="39" s="1"/>
  <c r="AI72" i="39"/>
  <c r="BE6" i="39"/>
  <c r="N72" i="39"/>
  <c r="N74" i="39"/>
  <c r="DQ74" i="34"/>
  <c r="F41" i="34"/>
  <c r="DD74" i="34"/>
  <c r="DD72" i="34"/>
  <c r="F34" i="34"/>
  <c r="ED72" i="39"/>
  <c r="ED74" i="39"/>
  <c r="CW72" i="34"/>
  <c r="CW74" i="34"/>
  <c r="BK72" i="34"/>
  <c r="BK74" i="34" s="1"/>
  <c r="DB74" i="29"/>
  <c r="BB74" i="29"/>
  <c r="AQ74" i="29"/>
  <c r="G49" i="29"/>
  <c r="G53" i="29" s="1"/>
  <c r="G78" i="29" s="1"/>
  <c r="G88" i="29"/>
  <c r="G58" i="29"/>
  <c r="G57" i="29"/>
  <c r="G89" i="29"/>
  <c r="G50" i="29"/>
  <c r="G39" i="29"/>
  <c r="G27" i="29"/>
  <c r="G19" i="29"/>
  <c r="G38" i="29"/>
  <c r="G26" i="29"/>
  <c r="G12" i="29"/>
  <c r="G20" i="29"/>
  <c r="G90" i="29"/>
  <c r="G51" i="29"/>
  <c r="G23" i="29"/>
  <c r="G18" i="29"/>
  <c r="G33" i="29"/>
  <c r="G28" i="29"/>
  <c r="G10" i="29"/>
  <c r="G45" i="29"/>
  <c r="G59" i="29"/>
  <c r="G44" i="29"/>
  <c r="G11" i="29"/>
  <c r="G24" i="29"/>
  <c r="G17" i="29"/>
  <c r="G31" i="29"/>
  <c r="G30" i="29"/>
  <c r="G32" i="29"/>
  <c r="G25" i="29"/>
  <c r="G43" i="29"/>
  <c r="G29" i="29"/>
  <c r="G14" i="29"/>
  <c r="G22" i="29"/>
  <c r="G15" i="29"/>
  <c r="G21" i="29"/>
  <c r="G13" i="29"/>
  <c r="G9" i="29"/>
  <c r="G16" i="29"/>
  <c r="BZ7" i="24"/>
  <c r="BZ71" i="24" s="1"/>
  <c r="CI74" i="24"/>
  <c r="CI72" i="24"/>
  <c r="S53" i="24"/>
  <c r="S78" i="24" s="1"/>
  <c r="W2" i="24"/>
  <c r="X3" i="24"/>
  <c r="AW7" i="24"/>
  <c r="AW71" i="24" s="1"/>
  <c r="Y72" i="19"/>
  <c r="Y74" i="19"/>
  <c r="BG3" i="24"/>
  <c r="BF2" i="24"/>
  <c r="AG74" i="29"/>
  <c r="AG72" i="29"/>
  <c r="AF71" i="29"/>
  <c r="AR7" i="29"/>
  <c r="S74" i="24"/>
  <c r="H2" i="24"/>
  <c r="I3" i="24"/>
  <c r="AV72" i="19"/>
  <c r="X7" i="19"/>
  <c r="X71" i="19" s="1"/>
  <c r="AE71" i="19" s="1"/>
  <c r="BE71" i="19"/>
  <c r="AS72" i="19"/>
  <c r="T53" i="24"/>
  <c r="T78" i="24" s="1"/>
  <c r="J4" i="19"/>
  <c r="V4" i="19"/>
  <c r="AI4" i="19" s="1"/>
  <c r="AV4" i="19" s="1"/>
  <c r="BI4" i="19" s="1"/>
  <c r="BV4" i="19" s="1"/>
  <c r="CI4" i="19" s="1"/>
  <c r="CV4" i="19" s="1"/>
  <c r="DI4" i="19" s="1"/>
  <c r="DV4" i="19" s="1"/>
  <c r="CW72" i="16"/>
  <c r="CW74" i="16" s="1"/>
  <c r="AI72" i="16"/>
  <c r="AI74" i="16" s="1"/>
  <c r="DE6" i="16"/>
  <c r="DM74" i="19"/>
  <c r="DM72" i="19"/>
  <c r="AH7" i="16"/>
  <c r="AH71" i="16" s="1"/>
  <c r="CJ7" i="11"/>
  <c r="CJ71" i="11" s="1"/>
  <c r="K39" i="4"/>
  <c r="J41" i="4"/>
  <c r="BN39" i="4"/>
  <c r="BA41" i="4"/>
  <c r="BA77" i="4" s="1"/>
  <c r="W39" i="11"/>
  <c r="K39" i="11"/>
  <c r="AI2" i="16"/>
  <c r="AJ3" i="16"/>
  <c r="CT39" i="7"/>
  <c r="CG41" i="7"/>
  <c r="CG77" i="7" s="1"/>
  <c r="Z72" i="11"/>
  <c r="Z74" i="11" s="1"/>
  <c r="BP72" i="11"/>
  <c r="CC71" i="11"/>
  <c r="BN72" i="11"/>
  <c r="CA71" i="11"/>
  <c r="AT7" i="4"/>
  <c r="BE6" i="4"/>
  <c r="AT74" i="4"/>
  <c r="AT72" i="4"/>
  <c r="BG71" i="4"/>
  <c r="AJ7" i="7"/>
  <c r="AJ71" i="7" s="1"/>
  <c r="BH72" i="7"/>
  <c r="BH74" i="7" s="1"/>
  <c r="BU71" i="7"/>
  <c r="AP7" i="4"/>
  <c r="BG2" i="7"/>
  <c r="BH3" i="7"/>
  <c r="D194" i="6"/>
  <c r="D178" i="6"/>
  <c r="D162" i="6"/>
  <c r="D146" i="6"/>
  <c r="D130" i="6"/>
  <c r="D114" i="6"/>
  <c r="D98" i="6"/>
  <c r="D82" i="6"/>
  <c r="D66" i="6"/>
  <c r="D50" i="6"/>
  <c r="D34" i="6"/>
  <c r="D18" i="6"/>
  <c r="D193" i="6"/>
  <c r="D177" i="6"/>
  <c r="D161" i="6"/>
  <c r="D145" i="6"/>
  <c r="D129" i="6"/>
  <c r="D113" i="6"/>
  <c r="D97" i="6"/>
  <c r="D81" i="6"/>
  <c r="D65" i="6"/>
  <c r="D49" i="6"/>
  <c r="D33" i="6"/>
  <c r="D17" i="6"/>
  <c r="D190" i="6"/>
  <c r="D174" i="6"/>
  <c r="D158" i="6"/>
  <c r="D142" i="6"/>
  <c r="D126" i="6"/>
  <c r="D110" i="6"/>
  <c r="D94" i="6"/>
  <c r="D78" i="6"/>
  <c r="D62" i="6"/>
  <c r="D46" i="6"/>
  <c r="D30" i="6"/>
  <c r="D15" i="6"/>
  <c r="I15" i="6" s="1" a="1"/>
  <c r="D179" i="6"/>
  <c r="D157" i="6"/>
  <c r="D138" i="6"/>
  <c r="D119" i="6"/>
  <c r="D100" i="6"/>
  <c r="D79" i="6"/>
  <c r="D59" i="6"/>
  <c r="D40" i="6"/>
  <c r="D21" i="6"/>
  <c r="D176" i="6"/>
  <c r="D156" i="6"/>
  <c r="D137" i="6"/>
  <c r="D118" i="6"/>
  <c r="D99" i="6"/>
  <c r="D77" i="6"/>
  <c r="D58" i="6"/>
  <c r="D39" i="6"/>
  <c r="D20" i="6"/>
  <c r="D175" i="6"/>
  <c r="D155" i="6"/>
  <c r="D136" i="6"/>
  <c r="D117" i="6"/>
  <c r="D96" i="6"/>
  <c r="D76" i="6"/>
  <c r="D57" i="6"/>
  <c r="D38" i="6"/>
  <c r="D19" i="6"/>
  <c r="D173" i="6"/>
  <c r="D154" i="6"/>
  <c r="D135" i="6"/>
  <c r="D116" i="6"/>
  <c r="D95" i="6"/>
  <c r="D75" i="6"/>
  <c r="D56" i="6"/>
  <c r="D37" i="6"/>
  <c r="D16" i="6"/>
  <c r="D192" i="6"/>
  <c r="D172" i="6"/>
  <c r="D153" i="6"/>
  <c r="D134" i="6"/>
  <c r="D115" i="6"/>
  <c r="D93" i="6"/>
  <c r="D74" i="6"/>
  <c r="D55" i="6"/>
  <c r="D36" i="6"/>
  <c r="D185" i="6"/>
  <c r="D166" i="6"/>
  <c r="D147" i="6"/>
  <c r="D125" i="6"/>
  <c r="D106" i="6"/>
  <c r="D87" i="6"/>
  <c r="D68" i="6"/>
  <c r="D47" i="6"/>
  <c r="D27" i="6"/>
  <c r="E15" i="6" s="1" a="1"/>
  <c r="D184" i="6"/>
  <c r="D165" i="6"/>
  <c r="D144" i="6"/>
  <c r="D124" i="6"/>
  <c r="D105" i="6"/>
  <c r="D86" i="6"/>
  <c r="D67" i="6"/>
  <c r="D45" i="6"/>
  <c r="D26" i="6"/>
  <c r="D183" i="6"/>
  <c r="D149" i="6"/>
  <c r="D111" i="6"/>
  <c r="D80" i="6"/>
  <c r="D43" i="6"/>
  <c r="D182" i="6"/>
  <c r="D148" i="6"/>
  <c r="D109" i="6"/>
  <c r="D73" i="6"/>
  <c r="D42" i="6"/>
  <c r="D181" i="6"/>
  <c r="D143" i="6"/>
  <c r="D108" i="6"/>
  <c r="D72" i="6"/>
  <c r="D41" i="6"/>
  <c r="D180" i="6"/>
  <c r="D141" i="6"/>
  <c r="D107" i="6"/>
  <c r="D71" i="6"/>
  <c r="D35" i="6"/>
  <c r="D171" i="6"/>
  <c r="D140" i="6"/>
  <c r="D104" i="6"/>
  <c r="D70" i="6"/>
  <c r="D32" i="6"/>
  <c r="D163" i="6"/>
  <c r="D127" i="6"/>
  <c r="D90" i="6"/>
  <c r="D54" i="6"/>
  <c r="D23" i="6"/>
  <c r="D191" i="6"/>
  <c r="D160" i="6"/>
  <c r="D123" i="6"/>
  <c r="D89" i="6"/>
  <c r="D53" i="6"/>
  <c r="D22" i="6"/>
  <c r="D168" i="6"/>
  <c r="D103" i="6"/>
  <c r="D48" i="6"/>
  <c r="D167" i="6"/>
  <c r="D102" i="6"/>
  <c r="D44" i="6"/>
  <c r="D164" i="6"/>
  <c r="D101" i="6"/>
  <c r="D31" i="6"/>
  <c r="D159" i="6"/>
  <c r="D92" i="6"/>
  <c r="D29" i="6"/>
  <c r="D152" i="6"/>
  <c r="D91" i="6"/>
  <c r="D28" i="6"/>
  <c r="D151" i="6"/>
  <c r="D88" i="6"/>
  <c r="D25" i="6"/>
  <c r="D150" i="6"/>
  <c r="D85" i="6"/>
  <c r="D24" i="6"/>
  <c r="D189" i="6"/>
  <c r="D131" i="6"/>
  <c r="D64" i="6"/>
  <c r="D188" i="6"/>
  <c r="D63" i="6"/>
  <c r="D187" i="6"/>
  <c r="D61" i="6"/>
  <c r="D186" i="6"/>
  <c r="D60" i="6"/>
  <c r="D170" i="6"/>
  <c r="D52" i="6"/>
  <c r="D139" i="6"/>
  <c r="D169" i="6"/>
  <c r="D51" i="6"/>
  <c r="D133" i="6"/>
  <c r="D132" i="6"/>
  <c r="D128" i="6"/>
  <c r="D122" i="6"/>
  <c r="D121" i="6"/>
  <c r="D120" i="6"/>
  <c r="D112" i="6"/>
  <c r="D84" i="6"/>
  <c r="D69" i="6"/>
  <c r="D83" i="6"/>
  <c r="BA7" i="4"/>
  <c r="BS7" i="11"/>
  <c r="CE6" i="11"/>
  <c r="BK74" i="16"/>
  <c r="DP7" i="11"/>
  <c r="DP71" i="11" s="1"/>
  <c r="BC74" i="11"/>
  <c r="AH39" i="11"/>
  <c r="U41" i="11"/>
  <c r="U77" i="11" s="1"/>
  <c r="DT74" i="19"/>
  <c r="DT72" i="19"/>
  <c r="AI7" i="7"/>
  <c r="BZ74" i="16"/>
  <c r="AR77" i="7"/>
  <c r="CO74" i="7"/>
  <c r="CO72" i="7"/>
  <c r="AI74" i="4"/>
  <c r="BQ72" i="7"/>
  <c r="BQ74" i="7" s="1"/>
  <c r="CD71" i="7"/>
  <c r="BY74" i="16"/>
  <c r="V7" i="7"/>
  <c r="V71" i="7" s="1"/>
  <c r="AL7" i="7"/>
  <c r="AL71" i="7" s="1"/>
  <c r="DD39" i="7"/>
  <c r="CQ41" i="7"/>
  <c r="CQ77" i="7" s="1"/>
  <c r="P74" i="4"/>
  <c r="P72" i="4"/>
  <c r="BF26" i="7"/>
  <c r="BF27" i="7"/>
  <c r="BF14" i="7"/>
  <c r="BF25" i="7"/>
  <c r="BF10" i="7"/>
  <c r="BF18" i="7"/>
  <c r="BF50" i="7"/>
  <c r="BF23" i="7"/>
  <c r="BF21" i="7"/>
  <c r="BF28" i="7"/>
  <c r="BF19" i="7"/>
  <c r="BF16" i="7"/>
  <c r="BF12" i="7"/>
  <c r="BF33" i="7"/>
  <c r="BF24" i="7"/>
  <c r="BF11" i="7"/>
  <c r="BF51" i="7"/>
  <c r="BF31" i="7"/>
  <c r="BF22" i="7"/>
  <c r="BF49" i="7"/>
  <c r="BF43" i="7"/>
  <c r="BF15" i="7"/>
  <c r="BF9" i="7"/>
  <c r="BF32" i="7"/>
  <c r="BF30" i="7"/>
  <c r="BF44" i="7"/>
  <c r="BF29" i="7"/>
  <c r="BF20" i="7"/>
  <c r="BF17" i="7"/>
  <c r="DP74" i="7"/>
  <c r="DP72" i="7"/>
  <c r="EC71" i="7"/>
  <c r="L7" i="7"/>
  <c r="L71" i="7" s="1"/>
  <c r="AG53" i="7"/>
  <c r="AG78" i="7" s="1"/>
  <c r="AN71" i="4"/>
  <c r="AA72" i="4"/>
  <c r="AA74" i="4" s="1"/>
  <c r="BV39" i="4"/>
  <c r="BI41" i="4"/>
  <c r="BI77" i="4" s="1"/>
  <c r="P36" i="2"/>
  <c r="N72" i="11"/>
  <c r="CC72" i="19"/>
  <c r="CC74" i="19" s="1"/>
  <c r="AI32" i="7"/>
  <c r="AI31" i="7"/>
  <c r="AI21" i="7"/>
  <c r="AI16" i="7"/>
  <c r="AI15" i="7"/>
  <c r="AI30" i="7"/>
  <c r="AI44" i="7"/>
  <c r="AI20" i="7"/>
  <c r="AI19" i="7"/>
  <c r="AI43" i="7"/>
  <c r="AI28" i="7"/>
  <c r="AI51" i="7"/>
  <c r="AI33" i="7"/>
  <c r="AI29" i="7"/>
  <c r="AI22" i="7"/>
  <c r="AI11" i="7"/>
  <c r="AI49" i="7"/>
  <c r="AI27" i="7"/>
  <c r="AI12" i="7"/>
  <c r="AI50" i="7"/>
  <c r="AI26" i="7"/>
  <c r="AI24" i="7"/>
  <c r="AI17" i="7"/>
  <c r="AI9" i="7"/>
  <c r="AI23" i="7"/>
  <c r="AI25" i="7"/>
  <c r="AI18" i="7"/>
  <c r="AI10" i="7"/>
  <c r="AI14" i="7"/>
  <c r="H74" i="7"/>
  <c r="H72" i="7"/>
  <c r="AT72" i="11"/>
  <c r="AR38" i="7"/>
  <c r="AU38" i="7"/>
  <c r="K72" i="4"/>
  <c r="H53" i="4"/>
  <c r="H78" i="4" s="1"/>
  <c r="AE6" i="7"/>
  <c r="S7" i="7"/>
  <c r="J72" i="11"/>
  <c r="J74" i="11"/>
  <c r="J180" i="6"/>
  <c r="J164" i="6"/>
  <c r="J148" i="6"/>
  <c r="J132" i="6"/>
  <c r="J116" i="6"/>
  <c r="J100" i="6"/>
  <c r="J84" i="6"/>
  <c r="J68" i="6"/>
  <c r="J52" i="6"/>
  <c r="J36" i="6"/>
  <c r="J20" i="6"/>
  <c r="J179" i="6"/>
  <c r="J163" i="6"/>
  <c r="J147" i="6"/>
  <c r="J131" i="6"/>
  <c r="J115" i="6"/>
  <c r="J99" i="6"/>
  <c r="J83" i="6"/>
  <c r="J67" i="6"/>
  <c r="J51" i="6"/>
  <c r="J35" i="6"/>
  <c r="J19" i="6"/>
  <c r="J192" i="6"/>
  <c r="J176" i="6"/>
  <c r="J160" i="6"/>
  <c r="J144" i="6"/>
  <c r="J128" i="6"/>
  <c r="J112" i="6"/>
  <c r="J96" i="6"/>
  <c r="J80" i="6"/>
  <c r="J64" i="6"/>
  <c r="J48" i="6"/>
  <c r="J32" i="6"/>
  <c r="J16" i="6"/>
  <c r="J194" i="6"/>
  <c r="J174" i="6"/>
  <c r="J155" i="6"/>
  <c r="J136" i="6"/>
  <c r="J117" i="6"/>
  <c r="J95" i="6"/>
  <c r="J76" i="6"/>
  <c r="J57" i="6"/>
  <c r="J38" i="6"/>
  <c r="J17" i="6"/>
  <c r="J193" i="6"/>
  <c r="J173" i="6"/>
  <c r="J154" i="6"/>
  <c r="J135" i="6"/>
  <c r="J114" i="6"/>
  <c r="J94" i="6"/>
  <c r="J75" i="6"/>
  <c r="J56" i="6"/>
  <c r="J37" i="6"/>
  <c r="J191" i="6"/>
  <c r="J172" i="6"/>
  <c r="J153" i="6"/>
  <c r="J134" i="6"/>
  <c r="J113" i="6"/>
  <c r="J93" i="6"/>
  <c r="J74" i="6"/>
  <c r="J55" i="6"/>
  <c r="J34" i="6"/>
  <c r="J15" i="6"/>
  <c r="J190" i="6"/>
  <c r="J171" i="6"/>
  <c r="J152" i="6"/>
  <c r="J133" i="6"/>
  <c r="J111" i="6"/>
  <c r="J92" i="6"/>
  <c r="J73" i="6"/>
  <c r="J54" i="6"/>
  <c r="J33" i="6"/>
  <c r="J189" i="6"/>
  <c r="J170" i="6"/>
  <c r="J151" i="6"/>
  <c r="J130" i="6"/>
  <c r="J110" i="6"/>
  <c r="J91" i="6"/>
  <c r="J72" i="6"/>
  <c r="J53" i="6"/>
  <c r="J31" i="6"/>
  <c r="J183" i="6"/>
  <c r="J162" i="6"/>
  <c r="J142" i="6"/>
  <c r="J123" i="6"/>
  <c r="J104" i="6"/>
  <c r="J85" i="6"/>
  <c r="J63" i="6"/>
  <c r="J44" i="6"/>
  <c r="J25" i="6"/>
  <c r="J182" i="6"/>
  <c r="J161" i="6"/>
  <c r="J141" i="6"/>
  <c r="J122" i="6"/>
  <c r="J103" i="6"/>
  <c r="J82" i="6"/>
  <c r="J62" i="6"/>
  <c r="J43" i="6"/>
  <c r="J24" i="6"/>
  <c r="J184" i="6"/>
  <c r="J146" i="6"/>
  <c r="J109" i="6"/>
  <c r="J78" i="6"/>
  <c r="J42" i="6"/>
  <c r="J181" i="6"/>
  <c r="J145" i="6"/>
  <c r="J108" i="6"/>
  <c r="J77" i="6"/>
  <c r="J41" i="6"/>
  <c r="J178" i="6"/>
  <c r="J143" i="6"/>
  <c r="J107" i="6"/>
  <c r="J71" i="6"/>
  <c r="J40" i="6"/>
  <c r="J177" i="6"/>
  <c r="J140" i="6"/>
  <c r="J106" i="6"/>
  <c r="J70" i="6"/>
  <c r="J39" i="6"/>
  <c r="J175" i="6"/>
  <c r="J139" i="6"/>
  <c r="J105" i="6"/>
  <c r="J69" i="6"/>
  <c r="J30" i="6"/>
  <c r="J159" i="6"/>
  <c r="J125" i="6"/>
  <c r="J89" i="6"/>
  <c r="J58" i="6"/>
  <c r="J22" i="6"/>
  <c r="J158" i="6"/>
  <c r="J124" i="6"/>
  <c r="J88" i="6"/>
  <c r="J50" i="6"/>
  <c r="J21" i="6"/>
  <c r="J138" i="6"/>
  <c r="J81" i="6"/>
  <c r="J18" i="6"/>
  <c r="J137" i="6"/>
  <c r="J79" i="6"/>
  <c r="J129" i="6"/>
  <c r="J66" i="6"/>
  <c r="J188" i="6"/>
  <c r="J127" i="6"/>
  <c r="J65" i="6"/>
  <c r="J187" i="6"/>
  <c r="J126" i="6"/>
  <c r="J61" i="6"/>
  <c r="J186" i="6"/>
  <c r="J121" i="6"/>
  <c r="J60" i="6"/>
  <c r="J185" i="6"/>
  <c r="J120" i="6"/>
  <c r="J59" i="6"/>
  <c r="J168" i="6"/>
  <c r="J118" i="6"/>
  <c r="J47" i="6"/>
  <c r="J166" i="6"/>
  <c r="J101" i="6"/>
  <c r="J45" i="6"/>
  <c r="J49" i="6"/>
  <c r="J46" i="6"/>
  <c r="J169" i="6"/>
  <c r="J29" i="6"/>
  <c r="J167" i="6"/>
  <c r="J28" i="6"/>
  <c r="J157" i="6"/>
  <c r="J165" i="6"/>
  <c r="J27" i="6"/>
  <c r="J26" i="6"/>
  <c r="J156" i="6"/>
  <c r="J23" i="6"/>
  <c r="J150" i="6"/>
  <c r="J149" i="6"/>
  <c r="J119" i="6"/>
  <c r="J102" i="6"/>
  <c r="J98" i="6"/>
  <c r="J97" i="6"/>
  <c r="J90" i="6"/>
  <c r="J86" i="6"/>
  <c r="J87" i="6"/>
  <c r="BC36" i="2"/>
  <c r="EC7" i="7"/>
  <c r="AB74" i="4"/>
  <c r="AJ7" i="4"/>
  <c r="BR6" i="4"/>
  <c r="T53" i="16" l="1"/>
  <c r="T78" i="16" s="1"/>
  <c r="L53" i="11"/>
  <c r="L78" i="11" s="1"/>
  <c r="O53" i="11"/>
  <c r="O78" i="11" s="1"/>
  <c r="I53" i="11"/>
  <c r="I78" i="11" s="1"/>
  <c r="AX72" i="4"/>
  <c r="AX74" i="4" s="1"/>
  <c r="AR7" i="4"/>
  <c r="CR7" i="4"/>
  <c r="DR7" i="11"/>
  <c r="EE7" i="11"/>
  <c r="AE7" i="11"/>
  <c r="G36" i="4"/>
  <c r="EE7" i="16"/>
  <c r="CE72" i="16"/>
  <c r="DY74" i="16"/>
  <c r="DR7" i="16"/>
  <c r="AR7" i="16"/>
  <c r="E186" i="41"/>
  <c r="E170" i="41"/>
  <c r="E154" i="41"/>
  <c r="E138" i="41"/>
  <c r="E122" i="41"/>
  <c r="E106" i="41"/>
  <c r="E90" i="41"/>
  <c r="E74" i="41"/>
  <c r="E58" i="41"/>
  <c r="E42" i="41"/>
  <c r="E26" i="41"/>
  <c r="E185" i="41"/>
  <c r="E169" i="41"/>
  <c r="E153" i="41"/>
  <c r="E137" i="41"/>
  <c r="E121" i="41"/>
  <c r="E105" i="41"/>
  <c r="E89" i="41"/>
  <c r="E73" i="41"/>
  <c r="E57" i="41"/>
  <c r="E41" i="41"/>
  <c r="E25" i="41"/>
  <c r="E184" i="41"/>
  <c r="E168" i="41"/>
  <c r="E152" i="41"/>
  <c r="E136" i="41"/>
  <c r="E120" i="41"/>
  <c r="E104" i="41"/>
  <c r="E88" i="41"/>
  <c r="E180" i="41"/>
  <c r="E161" i="41"/>
  <c r="E142" i="41"/>
  <c r="E123" i="41"/>
  <c r="E101" i="41"/>
  <c r="E82" i="41"/>
  <c r="E64" i="41"/>
  <c r="E46" i="41"/>
  <c r="E28" i="41"/>
  <c r="E179" i="41"/>
  <c r="E160" i="41"/>
  <c r="E141" i="41"/>
  <c r="E119" i="41"/>
  <c r="E100" i="41"/>
  <c r="E81" i="41"/>
  <c r="E63" i="41"/>
  <c r="E45" i="41"/>
  <c r="E27" i="41"/>
  <c r="E178" i="41"/>
  <c r="E159" i="41"/>
  <c r="E140" i="41"/>
  <c r="E118" i="41"/>
  <c r="E99" i="41"/>
  <c r="E80" i="41"/>
  <c r="E62" i="41"/>
  <c r="E44" i="41"/>
  <c r="E24" i="41"/>
  <c r="E177" i="41"/>
  <c r="E158" i="41"/>
  <c r="E139" i="41"/>
  <c r="E117" i="41"/>
  <c r="E98" i="41"/>
  <c r="E79" i="41"/>
  <c r="E61" i="41"/>
  <c r="E43" i="41"/>
  <c r="E23" i="41"/>
  <c r="E176" i="41"/>
  <c r="E157" i="41"/>
  <c r="E135" i="41"/>
  <c r="E116" i="41"/>
  <c r="E97" i="41"/>
  <c r="E78" i="41"/>
  <c r="E60" i="41"/>
  <c r="E40" i="41"/>
  <c r="E22" i="41"/>
  <c r="E194" i="41"/>
  <c r="E175" i="41"/>
  <c r="E156" i="41"/>
  <c r="E134" i="41"/>
  <c r="E115" i="41"/>
  <c r="E96" i="41"/>
  <c r="E77" i="41"/>
  <c r="E59" i="41"/>
  <c r="E39" i="41"/>
  <c r="E21" i="41"/>
  <c r="E189" i="41"/>
  <c r="E167" i="41"/>
  <c r="E148" i="41"/>
  <c r="E129" i="41"/>
  <c r="E110" i="41"/>
  <c r="E91" i="41"/>
  <c r="E70" i="41"/>
  <c r="E52" i="41"/>
  <c r="E34" i="41"/>
  <c r="E16" i="41"/>
  <c r="E166" i="41"/>
  <c r="E131" i="41"/>
  <c r="E95" i="41"/>
  <c r="E66" i="41"/>
  <c r="E32" i="41"/>
  <c r="E165" i="41"/>
  <c r="E130" i="41"/>
  <c r="E94" i="41"/>
  <c r="E65" i="41"/>
  <c r="E31" i="41"/>
  <c r="E164" i="41"/>
  <c r="E128" i="41"/>
  <c r="E93" i="41"/>
  <c r="E56" i="41"/>
  <c r="E30" i="41"/>
  <c r="E193" i="41"/>
  <c r="E163" i="41"/>
  <c r="E127" i="41"/>
  <c r="E92" i="41"/>
  <c r="E55" i="41"/>
  <c r="E29" i="41"/>
  <c r="E191" i="41"/>
  <c r="E155" i="41"/>
  <c r="E125" i="41"/>
  <c r="E86" i="41"/>
  <c r="E53" i="41"/>
  <c r="E19" i="41"/>
  <c r="E182" i="41"/>
  <c r="E146" i="41"/>
  <c r="E111" i="41"/>
  <c r="E75" i="41"/>
  <c r="E47" i="41"/>
  <c r="E181" i="41"/>
  <c r="E145" i="41"/>
  <c r="E109" i="41"/>
  <c r="E72" i="41"/>
  <c r="E38" i="41"/>
  <c r="E151" i="41"/>
  <c r="E102" i="41"/>
  <c r="E36" i="41"/>
  <c r="E150" i="41"/>
  <c r="E87" i="41"/>
  <c r="E35" i="41"/>
  <c r="E149" i="41"/>
  <c r="E85" i="41"/>
  <c r="E33" i="41"/>
  <c r="E147" i="41"/>
  <c r="E84" i="41"/>
  <c r="E20" i="41"/>
  <c r="E143" i="41"/>
  <c r="E76" i="41"/>
  <c r="E17" i="41"/>
  <c r="E183" i="41"/>
  <c r="E114" i="41"/>
  <c r="E54" i="41"/>
  <c r="E133" i="41"/>
  <c r="E49" i="41"/>
  <c r="E132" i="41"/>
  <c r="E48" i="41"/>
  <c r="E126" i="41"/>
  <c r="E37" i="41"/>
  <c r="E124" i="41"/>
  <c r="E18" i="41"/>
  <c r="E113" i="41"/>
  <c r="E192" i="41"/>
  <c r="E108" i="41"/>
  <c r="E174" i="41"/>
  <c r="E71" i="41"/>
  <c r="E173" i="41"/>
  <c r="E69" i="41"/>
  <c r="E162" i="41"/>
  <c r="E144" i="41"/>
  <c r="E112" i="41"/>
  <c r="E107" i="41"/>
  <c r="E103" i="41"/>
  <c r="E68" i="41"/>
  <c r="E15" i="41"/>
  <c r="G15" i="41" s="1" a="1"/>
  <c r="E190" i="41"/>
  <c r="E67" i="41"/>
  <c r="E51" i="41"/>
  <c r="E50" i="41"/>
  <c r="E188" i="41"/>
  <c r="E187" i="41"/>
  <c r="E172" i="41"/>
  <c r="E171" i="41"/>
  <c r="E83" i="41"/>
  <c r="I182" i="41"/>
  <c r="I166" i="41"/>
  <c r="I150" i="41"/>
  <c r="I134" i="41"/>
  <c r="I118" i="41"/>
  <c r="I102" i="41"/>
  <c r="I86" i="41"/>
  <c r="I70" i="41"/>
  <c r="I54" i="41"/>
  <c r="I38" i="41"/>
  <c r="I22" i="41"/>
  <c r="I181" i="41"/>
  <c r="I165" i="41"/>
  <c r="I149" i="41"/>
  <c r="I133" i="41"/>
  <c r="I117" i="41"/>
  <c r="I101" i="41"/>
  <c r="I85" i="41"/>
  <c r="I69" i="41"/>
  <c r="I53" i="41"/>
  <c r="I37" i="41"/>
  <c r="I21" i="41"/>
  <c r="I180" i="41"/>
  <c r="I164" i="41"/>
  <c r="I148" i="41"/>
  <c r="I132" i="41"/>
  <c r="I116" i="41"/>
  <c r="I100" i="41"/>
  <c r="I84" i="41"/>
  <c r="I68" i="41"/>
  <c r="I52" i="41"/>
  <c r="I36" i="41"/>
  <c r="I20" i="41"/>
  <c r="I194" i="41"/>
  <c r="I178" i="41"/>
  <c r="I162" i="41"/>
  <c r="I146" i="41"/>
  <c r="I130" i="41"/>
  <c r="I114" i="41"/>
  <c r="I98" i="41"/>
  <c r="I82" i="41"/>
  <c r="I66" i="41"/>
  <c r="I50" i="41"/>
  <c r="I34" i="41"/>
  <c r="I18" i="41"/>
  <c r="I193" i="41"/>
  <c r="I173" i="41"/>
  <c r="I153" i="41"/>
  <c r="I129" i="41"/>
  <c r="I109" i="41"/>
  <c r="I89" i="41"/>
  <c r="I65" i="41"/>
  <c r="I45" i="41"/>
  <c r="I25" i="41"/>
  <c r="I192" i="41"/>
  <c r="I172" i="41"/>
  <c r="I152" i="41"/>
  <c r="I128" i="41"/>
  <c r="I108" i="41"/>
  <c r="I88" i="41"/>
  <c r="I64" i="41"/>
  <c r="I44" i="41"/>
  <c r="I24" i="41"/>
  <c r="I191" i="41"/>
  <c r="I171" i="41"/>
  <c r="I151" i="41"/>
  <c r="I127" i="41"/>
  <c r="I107" i="41"/>
  <c r="I87" i="41"/>
  <c r="I63" i="41"/>
  <c r="I43" i="41"/>
  <c r="I23" i="41"/>
  <c r="I190" i="41"/>
  <c r="I170" i="41"/>
  <c r="I147" i="41"/>
  <c r="I126" i="41"/>
  <c r="I106" i="41"/>
  <c r="I83" i="41"/>
  <c r="I62" i="41"/>
  <c r="I42" i="41"/>
  <c r="I19" i="41"/>
  <c r="I189" i="41"/>
  <c r="I169" i="41"/>
  <c r="I145" i="41"/>
  <c r="I125" i="41"/>
  <c r="I105" i="41"/>
  <c r="I81" i="41"/>
  <c r="I61" i="41"/>
  <c r="I41" i="41"/>
  <c r="I17" i="41"/>
  <c r="I188" i="41"/>
  <c r="I168" i="41"/>
  <c r="I144" i="41"/>
  <c r="I124" i="41"/>
  <c r="I104" i="41"/>
  <c r="I80" i="41"/>
  <c r="I60" i="41"/>
  <c r="I40" i="41"/>
  <c r="I16" i="41"/>
  <c r="I183" i="41"/>
  <c r="I159" i="41"/>
  <c r="I139" i="41"/>
  <c r="I119" i="41"/>
  <c r="I95" i="41"/>
  <c r="I75" i="41"/>
  <c r="I55" i="41"/>
  <c r="I31" i="41"/>
  <c r="I156" i="41"/>
  <c r="I115" i="41"/>
  <c r="I77" i="41"/>
  <c r="I39" i="41"/>
  <c r="I187" i="41"/>
  <c r="I155" i="41"/>
  <c r="I113" i="41"/>
  <c r="I76" i="41"/>
  <c r="I35" i="41"/>
  <c r="I186" i="41"/>
  <c r="I154" i="41"/>
  <c r="I112" i="41"/>
  <c r="I74" i="41"/>
  <c r="I33" i="41"/>
  <c r="I185" i="41"/>
  <c r="I143" i="41"/>
  <c r="I111" i="41"/>
  <c r="I73" i="41"/>
  <c r="I32" i="41"/>
  <c r="I179" i="41"/>
  <c r="I141" i="41"/>
  <c r="I103" i="41"/>
  <c r="I71" i="41"/>
  <c r="I29" i="41"/>
  <c r="I167" i="41"/>
  <c r="I135" i="41"/>
  <c r="I93" i="41"/>
  <c r="I56" i="41"/>
  <c r="I15" i="41"/>
  <c r="I163" i="41"/>
  <c r="I131" i="41"/>
  <c r="I92" i="41"/>
  <c r="I51" i="41"/>
  <c r="I161" i="41"/>
  <c r="I96" i="41"/>
  <c r="I28" i="41"/>
  <c r="I160" i="41"/>
  <c r="I94" i="41"/>
  <c r="I27" i="41"/>
  <c r="I158" i="41"/>
  <c r="I91" i="41"/>
  <c r="I26" i="41"/>
  <c r="I157" i="41"/>
  <c r="I90" i="41"/>
  <c r="I140" i="41"/>
  <c r="I78" i="41"/>
  <c r="I122" i="41"/>
  <c r="I57" i="41"/>
  <c r="I174" i="41"/>
  <c r="I49" i="41"/>
  <c r="I142" i="41"/>
  <c r="I48" i="41"/>
  <c r="I138" i="41"/>
  <c r="I47" i="41"/>
  <c r="I137" i="41"/>
  <c r="I46" i="41"/>
  <c r="I136" i="41"/>
  <c r="I30" i="41"/>
  <c r="I121" i="41"/>
  <c r="I97" i="41"/>
  <c r="I79" i="41"/>
  <c r="I59" i="41"/>
  <c r="I58" i="41"/>
  <c r="I184" i="41"/>
  <c r="I123" i="41"/>
  <c r="I120" i="41"/>
  <c r="I177" i="41"/>
  <c r="I176" i="41"/>
  <c r="I175" i="41"/>
  <c r="I110" i="41"/>
  <c r="I99" i="41"/>
  <c r="I72" i="41"/>
  <c r="I67" i="41"/>
  <c r="E186" i="51"/>
  <c r="E170" i="51"/>
  <c r="E154" i="51"/>
  <c r="E138" i="51"/>
  <c r="E122" i="51"/>
  <c r="E106" i="51"/>
  <c r="E90" i="51"/>
  <c r="E74" i="51"/>
  <c r="E58" i="51"/>
  <c r="E42" i="51"/>
  <c r="E26" i="51"/>
  <c r="E192" i="51"/>
  <c r="E175" i="51"/>
  <c r="E158" i="51"/>
  <c r="E141" i="51"/>
  <c r="E124" i="51"/>
  <c r="E107" i="51"/>
  <c r="E89" i="51"/>
  <c r="E72" i="51"/>
  <c r="E55" i="51"/>
  <c r="E38" i="51"/>
  <c r="E21" i="51"/>
  <c r="E191" i="51"/>
  <c r="E174" i="51"/>
  <c r="E157" i="51"/>
  <c r="E140" i="51"/>
  <c r="E123" i="51"/>
  <c r="E105" i="51"/>
  <c r="E88" i="51"/>
  <c r="E71" i="51"/>
  <c r="E54" i="51"/>
  <c r="E37" i="51"/>
  <c r="E20" i="51"/>
  <c r="E190" i="51"/>
  <c r="E173" i="51"/>
  <c r="E156" i="51"/>
  <c r="E139" i="51"/>
  <c r="E121" i="51"/>
  <c r="E104" i="51"/>
  <c r="E87" i="51"/>
  <c r="E70" i="51"/>
  <c r="E53" i="51"/>
  <c r="E36" i="51"/>
  <c r="E19" i="51"/>
  <c r="E189" i="51"/>
  <c r="E172" i="51"/>
  <c r="E155" i="51"/>
  <c r="E137" i="51"/>
  <c r="E120" i="51"/>
  <c r="E103" i="51"/>
  <c r="E86" i="51"/>
  <c r="E69" i="51"/>
  <c r="E52" i="51"/>
  <c r="E35" i="51"/>
  <c r="E18" i="51"/>
  <c r="E188" i="51"/>
  <c r="E171" i="51"/>
  <c r="E153" i="51"/>
  <c r="E136" i="51"/>
  <c r="E119" i="51"/>
  <c r="E102" i="51"/>
  <c r="E85" i="51"/>
  <c r="E68" i="51"/>
  <c r="E51" i="51"/>
  <c r="E34" i="51"/>
  <c r="E17" i="51"/>
  <c r="E194" i="51"/>
  <c r="E166" i="51"/>
  <c r="E144" i="51"/>
  <c r="E116" i="51"/>
  <c r="E94" i="51"/>
  <c r="E66" i="51"/>
  <c r="E44" i="51"/>
  <c r="E16" i="51"/>
  <c r="E193" i="51"/>
  <c r="E165" i="51"/>
  <c r="E143" i="51"/>
  <c r="E115" i="51"/>
  <c r="E93" i="51"/>
  <c r="E65" i="51"/>
  <c r="E43" i="51"/>
  <c r="E187" i="51"/>
  <c r="E164" i="51"/>
  <c r="E142" i="51"/>
  <c r="E114" i="51"/>
  <c r="E92" i="51"/>
  <c r="E64" i="51"/>
  <c r="E41" i="51"/>
  <c r="E15" i="51"/>
  <c r="E184" i="51"/>
  <c r="E162" i="51"/>
  <c r="E134" i="51"/>
  <c r="E112" i="51"/>
  <c r="E84" i="51"/>
  <c r="E62" i="51"/>
  <c r="E39" i="51"/>
  <c r="E180" i="51"/>
  <c r="E152" i="51"/>
  <c r="E130" i="51"/>
  <c r="E108" i="51"/>
  <c r="E80" i="51"/>
  <c r="E57" i="51"/>
  <c r="E30" i="51"/>
  <c r="E176" i="51"/>
  <c r="E133" i="51"/>
  <c r="E99" i="51"/>
  <c r="E63" i="51"/>
  <c r="E28" i="51"/>
  <c r="E169" i="51"/>
  <c r="E132" i="51"/>
  <c r="E98" i="51"/>
  <c r="E61" i="51"/>
  <c r="E27" i="51"/>
  <c r="E167" i="51"/>
  <c r="E129" i="51"/>
  <c r="E96" i="51"/>
  <c r="E59" i="51"/>
  <c r="E24" i="51"/>
  <c r="E163" i="51"/>
  <c r="E128" i="51"/>
  <c r="E95" i="51"/>
  <c r="E56" i="51"/>
  <c r="E23" i="51"/>
  <c r="E182" i="51"/>
  <c r="E135" i="51"/>
  <c r="E82" i="51"/>
  <c r="E40" i="51"/>
  <c r="E181" i="51"/>
  <c r="E131" i="51"/>
  <c r="E81" i="51"/>
  <c r="E33" i="51"/>
  <c r="E179" i="51"/>
  <c r="E127" i="51"/>
  <c r="E79" i="51"/>
  <c r="E32" i="51"/>
  <c r="E178" i="51"/>
  <c r="E126" i="51"/>
  <c r="E78" i="51"/>
  <c r="E31" i="51"/>
  <c r="E177" i="51"/>
  <c r="E125" i="51"/>
  <c r="E77" i="51"/>
  <c r="E29" i="51"/>
  <c r="E150" i="51"/>
  <c r="E109" i="51"/>
  <c r="E50" i="51"/>
  <c r="E160" i="51"/>
  <c r="E91" i="51"/>
  <c r="E159" i="51"/>
  <c r="E83" i="51"/>
  <c r="E151" i="51"/>
  <c r="E76" i="51"/>
  <c r="E149" i="51"/>
  <c r="E75" i="51"/>
  <c r="E148" i="51"/>
  <c r="E73" i="51"/>
  <c r="E147" i="51"/>
  <c r="E67" i="51"/>
  <c r="E145" i="51"/>
  <c r="E49" i="51"/>
  <c r="E111" i="51"/>
  <c r="E45" i="51"/>
  <c r="E113" i="51"/>
  <c r="E110" i="51"/>
  <c r="E101" i="51"/>
  <c r="E100" i="51"/>
  <c r="E97" i="51"/>
  <c r="E60" i="51"/>
  <c r="E185" i="51"/>
  <c r="E183" i="51"/>
  <c r="E168" i="51"/>
  <c r="E118" i="51"/>
  <c r="E117" i="51"/>
  <c r="E48" i="51"/>
  <c r="E47" i="51"/>
  <c r="E161" i="51"/>
  <c r="E146" i="51"/>
  <c r="E46" i="51"/>
  <c r="E25" i="51"/>
  <c r="E22" i="51"/>
  <c r="E189" i="6"/>
  <c r="E173" i="6"/>
  <c r="E157" i="6"/>
  <c r="E141" i="6"/>
  <c r="E125" i="6"/>
  <c r="E109" i="6"/>
  <c r="E93" i="6"/>
  <c r="E77" i="6"/>
  <c r="E61" i="6"/>
  <c r="E45" i="6"/>
  <c r="E29" i="6"/>
  <c r="E188" i="6"/>
  <c r="E172" i="6"/>
  <c r="E156" i="6"/>
  <c r="E140" i="6"/>
  <c r="E124" i="6"/>
  <c r="E108" i="6"/>
  <c r="E92" i="6"/>
  <c r="E76" i="6"/>
  <c r="E60" i="6"/>
  <c r="E44" i="6"/>
  <c r="E28" i="6"/>
  <c r="E185" i="6"/>
  <c r="E169" i="6"/>
  <c r="E153" i="6"/>
  <c r="E137" i="6"/>
  <c r="E121" i="6"/>
  <c r="E105" i="6"/>
  <c r="E89" i="6"/>
  <c r="E73" i="6"/>
  <c r="E57" i="6"/>
  <c r="E41" i="6"/>
  <c r="E25" i="6"/>
  <c r="E194" i="6"/>
  <c r="E175" i="6"/>
  <c r="E154" i="6"/>
  <c r="E134" i="6"/>
  <c r="E115" i="6"/>
  <c r="E96" i="6"/>
  <c r="E75" i="6"/>
  <c r="E55" i="6"/>
  <c r="E36" i="6"/>
  <c r="E17" i="6"/>
  <c r="E193" i="6"/>
  <c r="E174" i="6"/>
  <c r="E152" i="6"/>
  <c r="E133" i="6"/>
  <c r="E114" i="6"/>
  <c r="E95" i="6"/>
  <c r="E74" i="6"/>
  <c r="E54" i="6"/>
  <c r="E35" i="6"/>
  <c r="E16" i="6"/>
  <c r="E192" i="6"/>
  <c r="E171" i="6"/>
  <c r="E151" i="6"/>
  <c r="E132" i="6"/>
  <c r="E113" i="6"/>
  <c r="E94" i="6"/>
  <c r="E72" i="6"/>
  <c r="E53" i="6"/>
  <c r="E34" i="6"/>
  <c r="E191" i="6"/>
  <c r="E170" i="6"/>
  <c r="E150" i="6"/>
  <c r="E131" i="6"/>
  <c r="E112" i="6"/>
  <c r="E91" i="6"/>
  <c r="E71" i="6"/>
  <c r="E52" i="6"/>
  <c r="E33" i="6"/>
  <c r="E15" i="6"/>
  <c r="E190" i="6"/>
  <c r="E168" i="6"/>
  <c r="E149" i="6"/>
  <c r="E130" i="6"/>
  <c r="E111" i="6"/>
  <c r="E90" i="6"/>
  <c r="E70" i="6"/>
  <c r="E51" i="6"/>
  <c r="E32" i="6"/>
  <c r="E181" i="6"/>
  <c r="E162" i="6"/>
  <c r="E143" i="6"/>
  <c r="E122" i="6"/>
  <c r="E102" i="6"/>
  <c r="E83" i="6"/>
  <c r="E64" i="6"/>
  <c r="E43" i="6"/>
  <c r="E23" i="6"/>
  <c r="E180" i="6"/>
  <c r="E161" i="6"/>
  <c r="E142" i="6"/>
  <c r="E120" i="6"/>
  <c r="E101" i="6"/>
  <c r="E82" i="6"/>
  <c r="E63" i="6"/>
  <c r="E42" i="6"/>
  <c r="E22" i="6"/>
  <c r="E178" i="6"/>
  <c r="E144" i="6"/>
  <c r="E106" i="6"/>
  <c r="E69" i="6"/>
  <c r="E38" i="6"/>
  <c r="E177" i="6"/>
  <c r="E139" i="6"/>
  <c r="E104" i="6"/>
  <c r="E68" i="6"/>
  <c r="E37" i="6"/>
  <c r="E176" i="6"/>
  <c r="E138" i="6"/>
  <c r="E103" i="6"/>
  <c r="E67" i="6"/>
  <c r="E31" i="6"/>
  <c r="E167" i="6"/>
  <c r="E136" i="6"/>
  <c r="E100" i="6"/>
  <c r="E66" i="6"/>
  <c r="E30" i="6"/>
  <c r="E166" i="6"/>
  <c r="E135" i="6"/>
  <c r="E99" i="6"/>
  <c r="E65" i="6"/>
  <c r="E27" i="6"/>
  <c r="E187" i="6"/>
  <c r="E158" i="6"/>
  <c r="E119" i="6"/>
  <c r="E85" i="6"/>
  <c r="E49" i="6"/>
  <c r="E18" i="6"/>
  <c r="E186" i="6"/>
  <c r="E155" i="6"/>
  <c r="E118" i="6"/>
  <c r="E84" i="6"/>
  <c r="E48" i="6"/>
  <c r="E179" i="6"/>
  <c r="E116" i="6"/>
  <c r="E50" i="6"/>
  <c r="E165" i="6"/>
  <c r="E110" i="6"/>
  <c r="E47" i="6"/>
  <c r="E164" i="6"/>
  <c r="E107" i="6"/>
  <c r="E46" i="6"/>
  <c r="E163" i="6"/>
  <c r="E98" i="6"/>
  <c r="E40" i="6"/>
  <c r="E160" i="6"/>
  <c r="E97" i="6"/>
  <c r="E39" i="6"/>
  <c r="E159" i="6"/>
  <c r="E88" i="6"/>
  <c r="E26" i="6"/>
  <c r="E148" i="6"/>
  <c r="E87" i="6"/>
  <c r="E24" i="6"/>
  <c r="E129" i="6"/>
  <c r="E79" i="6"/>
  <c r="E128" i="6"/>
  <c r="E127" i="6"/>
  <c r="E126" i="6"/>
  <c r="E123" i="6"/>
  <c r="E117" i="6"/>
  <c r="E86" i="6"/>
  <c r="E81" i="6"/>
  <c r="E80" i="6"/>
  <c r="E78" i="6"/>
  <c r="E62" i="6"/>
  <c r="E184" i="6"/>
  <c r="E59" i="6"/>
  <c r="E183" i="6"/>
  <c r="E58" i="6"/>
  <c r="E182" i="6"/>
  <c r="E56" i="6"/>
  <c r="E147" i="6"/>
  <c r="E21" i="6"/>
  <c r="E145" i="6"/>
  <c r="E146" i="6"/>
  <c r="E20" i="6"/>
  <c r="E19" i="6"/>
  <c r="I182" i="51"/>
  <c r="I166" i="51"/>
  <c r="I150" i="51"/>
  <c r="I134" i="51"/>
  <c r="I118" i="51"/>
  <c r="I102" i="51"/>
  <c r="I86" i="51"/>
  <c r="I70" i="51"/>
  <c r="I54" i="51"/>
  <c r="I38" i="51"/>
  <c r="I22" i="51"/>
  <c r="I181" i="51"/>
  <c r="I165" i="51"/>
  <c r="I149" i="51"/>
  <c r="I133" i="51"/>
  <c r="I117" i="51"/>
  <c r="I101" i="51"/>
  <c r="I85" i="51"/>
  <c r="I69" i="51"/>
  <c r="I53" i="51"/>
  <c r="I37" i="51"/>
  <c r="I21" i="51"/>
  <c r="I187" i="51"/>
  <c r="I169" i="51"/>
  <c r="I151" i="51"/>
  <c r="I131" i="51"/>
  <c r="I113" i="51"/>
  <c r="I95" i="51"/>
  <c r="I77" i="51"/>
  <c r="I59" i="51"/>
  <c r="I41" i="51"/>
  <c r="I23" i="51"/>
  <c r="I186" i="51"/>
  <c r="I168" i="51"/>
  <c r="I148" i="51"/>
  <c r="I130" i="51"/>
  <c r="I112" i="51"/>
  <c r="I94" i="51"/>
  <c r="I76" i="51"/>
  <c r="I58" i="51"/>
  <c r="I40" i="51"/>
  <c r="I20" i="51"/>
  <c r="I185" i="51"/>
  <c r="I167" i="51"/>
  <c r="I147" i="51"/>
  <c r="I129" i="51"/>
  <c r="I111" i="51"/>
  <c r="I93" i="51"/>
  <c r="I75" i="51"/>
  <c r="I57" i="51"/>
  <c r="I39" i="51"/>
  <c r="I19" i="51"/>
  <c r="I184" i="51"/>
  <c r="I164" i="51"/>
  <c r="I146" i="51"/>
  <c r="I128" i="51"/>
  <c r="I110" i="51"/>
  <c r="I92" i="51"/>
  <c r="I74" i="51"/>
  <c r="I56" i="51"/>
  <c r="I36" i="51"/>
  <c r="I18" i="51"/>
  <c r="I183" i="51"/>
  <c r="I163" i="51"/>
  <c r="I145" i="51"/>
  <c r="I127" i="51"/>
  <c r="I109" i="51"/>
  <c r="I91" i="51"/>
  <c r="I73" i="51"/>
  <c r="I55" i="51"/>
  <c r="I35" i="51"/>
  <c r="I17" i="51"/>
  <c r="I178" i="51"/>
  <c r="I160" i="51"/>
  <c r="I142" i="51"/>
  <c r="I124" i="51"/>
  <c r="I106" i="51"/>
  <c r="I88" i="51"/>
  <c r="I68" i="51"/>
  <c r="I50" i="51"/>
  <c r="I32" i="51"/>
  <c r="I15" i="51"/>
  <c r="I177" i="51"/>
  <c r="I153" i="51"/>
  <c r="I121" i="51"/>
  <c r="I90" i="51"/>
  <c r="I63" i="51"/>
  <c r="I31" i="51"/>
  <c r="I176" i="51"/>
  <c r="I152" i="51"/>
  <c r="I120" i="51"/>
  <c r="I89" i="51"/>
  <c r="I62" i="51"/>
  <c r="I30" i="51"/>
  <c r="I175" i="51"/>
  <c r="I144" i="51"/>
  <c r="I119" i="51"/>
  <c r="I87" i="51"/>
  <c r="I61" i="51"/>
  <c r="I29" i="51"/>
  <c r="I173" i="51"/>
  <c r="I141" i="51"/>
  <c r="I115" i="51"/>
  <c r="I83" i="51"/>
  <c r="I52" i="51"/>
  <c r="I27" i="51"/>
  <c r="I193" i="51"/>
  <c r="I162" i="51"/>
  <c r="I137" i="51"/>
  <c r="I105" i="51"/>
  <c r="I79" i="51"/>
  <c r="I47" i="51"/>
  <c r="I16" i="51"/>
  <c r="I159" i="51"/>
  <c r="I122" i="51"/>
  <c r="I78" i="51"/>
  <c r="I34" i="51"/>
  <c r="I158" i="51"/>
  <c r="I116" i="51"/>
  <c r="I72" i="51"/>
  <c r="I33" i="51"/>
  <c r="I194" i="51"/>
  <c r="I156" i="51"/>
  <c r="I108" i="51"/>
  <c r="I67" i="51"/>
  <c r="I26" i="51"/>
  <c r="I192" i="51"/>
  <c r="I155" i="51"/>
  <c r="I107" i="51"/>
  <c r="I66" i="51"/>
  <c r="I25" i="51"/>
  <c r="I180" i="51"/>
  <c r="I138" i="51"/>
  <c r="I98" i="51"/>
  <c r="I49" i="51"/>
  <c r="I136" i="51"/>
  <c r="I80" i="51"/>
  <c r="I191" i="51"/>
  <c r="I135" i="51"/>
  <c r="I71" i="51"/>
  <c r="I190" i="51"/>
  <c r="I132" i="51"/>
  <c r="I65" i="51"/>
  <c r="I189" i="51"/>
  <c r="I126" i="51"/>
  <c r="I64" i="51"/>
  <c r="I188" i="51"/>
  <c r="I125" i="51"/>
  <c r="I60" i="51"/>
  <c r="I161" i="51"/>
  <c r="I99" i="51"/>
  <c r="I43" i="51"/>
  <c r="I170" i="51"/>
  <c r="I51" i="51"/>
  <c r="I157" i="51"/>
  <c r="I48" i="51"/>
  <c r="I154" i="51"/>
  <c r="I46" i="51"/>
  <c r="I143" i="51"/>
  <c r="I45" i="51"/>
  <c r="I140" i="51"/>
  <c r="I44" i="51"/>
  <c r="I139" i="51"/>
  <c r="I42" i="51"/>
  <c r="I123" i="51"/>
  <c r="I28" i="51"/>
  <c r="I114" i="51"/>
  <c r="I24" i="51"/>
  <c r="I100" i="51"/>
  <c r="I97" i="51"/>
  <c r="I179" i="51"/>
  <c r="I174" i="51"/>
  <c r="I84" i="51"/>
  <c r="I82" i="51"/>
  <c r="I81" i="51"/>
  <c r="I103" i="51"/>
  <c r="I96" i="51"/>
  <c r="I172" i="51"/>
  <c r="I171" i="51"/>
  <c r="I104" i="51"/>
  <c r="I185" i="6"/>
  <c r="I169" i="6"/>
  <c r="I153" i="6"/>
  <c r="I137" i="6"/>
  <c r="I121" i="6"/>
  <c r="I105" i="6"/>
  <c r="I89" i="6"/>
  <c r="I73" i="6"/>
  <c r="I57" i="6"/>
  <c r="I41" i="6"/>
  <c r="I25" i="6"/>
  <c r="I184" i="6"/>
  <c r="I168" i="6"/>
  <c r="I152" i="6"/>
  <c r="I136" i="6"/>
  <c r="I120" i="6"/>
  <c r="I104" i="6"/>
  <c r="I88" i="6"/>
  <c r="I72" i="6"/>
  <c r="I56" i="6"/>
  <c r="I40" i="6"/>
  <c r="I24" i="6"/>
  <c r="I181" i="6"/>
  <c r="I165" i="6"/>
  <c r="I149" i="6"/>
  <c r="I133" i="6"/>
  <c r="I117" i="6"/>
  <c r="I101" i="6"/>
  <c r="I85" i="6"/>
  <c r="I69" i="6"/>
  <c r="I53" i="6"/>
  <c r="I37" i="6"/>
  <c r="I21" i="6"/>
  <c r="I178" i="6"/>
  <c r="I159" i="6"/>
  <c r="I140" i="6"/>
  <c r="I119" i="6"/>
  <c r="I99" i="6"/>
  <c r="I80" i="6"/>
  <c r="I61" i="6"/>
  <c r="I42" i="6"/>
  <c r="I20" i="6"/>
  <c r="I177" i="6"/>
  <c r="I158" i="6"/>
  <c r="I139" i="6"/>
  <c r="I118" i="6"/>
  <c r="I98" i="6"/>
  <c r="I79" i="6"/>
  <c r="I60" i="6"/>
  <c r="I39" i="6"/>
  <c r="I19" i="6"/>
  <c r="I176" i="6"/>
  <c r="I157" i="6"/>
  <c r="I138" i="6"/>
  <c r="I116" i="6"/>
  <c r="I97" i="6"/>
  <c r="I78" i="6"/>
  <c r="I59" i="6"/>
  <c r="I38" i="6"/>
  <c r="I18" i="6"/>
  <c r="I194" i="6"/>
  <c r="I175" i="6"/>
  <c r="I156" i="6"/>
  <c r="I135" i="6"/>
  <c r="I115" i="6"/>
  <c r="I96" i="6"/>
  <c r="I77" i="6"/>
  <c r="I58" i="6"/>
  <c r="I36" i="6"/>
  <c r="I17" i="6"/>
  <c r="I193" i="6"/>
  <c r="I174" i="6"/>
  <c r="I155" i="6"/>
  <c r="I134" i="6"/>
  <c r="I114" i="6"/>
  <c r="I95" i="6"/>
  <c r="I76" i="6"/>
  <c r="I55" i="6"/>
  <c r="I35" i="6"/>
  <c r="I16" i="6"/>
  <c r="I187" i="6"/>
  <c r="I166" i="6"/>
  <c r="I146" i="6"/>
  <c r="I127" i="6"/>
  <c r="I108" i="6"/>
  <c r="I87" i="6"/>
  <c r="I67" i="6"/>
  <c r="I48" i="6"/>
  <c r="I29" i="6"/>
  <c r="I186" i="6"/>
  <c r="I164" i="6"/>
  <c r="I145" i="6"/>
  <c r="I126" i="6"/>
  <c r="I107" i="6"/>
  <c r="I86" i="6"/>
  <c r="I66" i="6"/>
  <c r="I47" i="6"/>
  <c r="I28" i="6"/>
  <c r="I189" i="6"/>
  <c r="I151" i="6"/>
  <c r="I122" i="6"/>
  <c r="I83" i="6"/>
  <c r="I49" i="6"/>
  <c r="I188" i="6"/>
  <c r="I150" i="6"/>
  <c r="I113" i="6"/>
  <c r="I82" i="6"/>
  <c r="I46" i="6"/>
  <c r="I183" i="6"/>
  <c r="I148" i="6"/>
  <c r="I112" i="6"/>
  <c r="I81" i="6"/>
  <c r="I45" i="6"/>
  <c r="I182" i="6"/>
  <c r="I147" i="6"/>
  <c r="I111" i="6"/>
  <c r="I75" i="6"/>
  <c r="I44" i="6"/>
  <c r="I180" i="6"/>
  <c r="I144" i="6"/>
  <c r="I110" i="6"/>
  <c r="I74" i="6"/>
  <c r="I43" i="6"/>
  <c r="I167" i="6"/>
  <c r="I130" i="6"/>
  <c r="I94" i="6"/>
  <c r="I63" i="6"/>
  <c r="I27" i="6"/>
  <c r="I163" i="6"/>
  <c r="I129" i="6"/>
  <c r="I93" i="6"/>
  <c r="I62" i="6"/>
  <c r="I26" i="6"/>
  <c r="I132" i="6"/>
  <c r="I70" i="6"/>
  <c r="I15" i="6"/>
  <c r="I192" i="6"/>
  <c r="I131" i="6"/>
  <c r="I68" i="6"/>
  <c r="I191" i="6"/>
  <c r="I128" i="6"/>
  <c r="I65" i="6"/>
  <c r="AF57" i="4" s="1"/>
  <c r="I190" i="6"/>
  <c r="I125" i="6"/>
  <c r="I64" i="6"/>
  <c r="I179" i="6"/>
  <c r="I124" i="6"/>
  <c r="I54" i="6"/>
  <c r="I173" i="6"/>
  <c r="I123" i="6"/>
  <c r="I52" i="6"/>
  <c r="I172" i="6"/>
  <c r="I109" i="6"/>
  <c r="I51" i="6"/>
  <c r="I170" i="6"/>
  <c r="I103" i="6"/>
  <c r="I34" i="6"/>
  <c r="I161" i="6"/>
  <c r="I100" i="6"/>
  <c r="I32" i="6"/>
  <c r="I92" i="6"/>
  <c r="I91" i="6"/>
  <c r="I50" i="6"/>
  <c r="I90" i="6"/>
  <c r="I84" i="6"/>
  <c r="I71" i="6"/>
  <c r="I33" i="6"/>
  <c r="I171" i="6"/>
  <c r="I31" i="6"/>
  <c r="I162" i="6"/>
  <c r="I30" i="6"/>
  <c r="I160" i="6"/>
  <c r="I23" i="6"/>
  <c r="I154" i="6"/>
  <c r="I22" i="6"/>
  <c r="I143" i="6"/>
  <c r="I142" i="6"/>
  <c r="I141" i="6"/>
  <c r="I106" i="6"/>
  <c r="I102" i="6"/>
  <c r="J45" i="34"/>
  <c r="J50" i="34"/>
  <c r="J32" i="34"/>
  <c r="J23" i="34"/>
  <c r="J16" i="34"/>
  <c r="J90" i="34"/>
  <c r="J29" i="34"/>
  <c r="J10" i="34"/>
  <c r="J51" i="34"/>
  <c r="J43" i="34"/>
  <c r="J44" i="34"/>
  <c r="J30" i="34"/>
  <c r="J13" i="34"/>
  <c r="J38" i="34"/>
  <c r="J21" i="34"/>
  <c r="J49" i="34"/>
  <c r="J53" i="34" s="1"/>
  <c r="J78" i="34" s="1"/>
  <c r="J39" i="34"/>
  <c r="J27" i="34"/>
  <c r="J26" i="34"/>
  <c r="J33" i="34"/>
  <c r="J19" i="34"/>
  <c r="J24" i="34"/>
  <c r="J11" i="34"/>
  <c r="J17" i="34"/>
  <c r="J59" i="34"/>
  <c r="J20" i="34"/>
  <c r="J22" i="34"/>
  <c r="J31" i="34"/>
  <c r="J28" i="34"/>
  <c r="J18" i="34"/>
  <c r="J58" i="34"/>
  <c r="J14" i="34"/>
  <c r="J12" i="34"/>
  <c r="J25" i="34"/>
  <c r="J15" i="34"/>
  <c r="J9" i="34"/>
  <c r="J89" i="34"/>
  <c r="I193" i="31"/>
  <c r="I177" i="31"/>
  <c r="I161" i="31"/>
  <c r="I145" i="31"/>
  <c r="I129" i="31"/>
  <c r="I113" i="31"/>
  <c r="I97" i="31"/>
  <c r="I81" i="31"/>
  <c r="I65" i="31"/>
  <c r="I192" i="31"/>
  <c r="I176" i="31"/>
  <c r="I160" i="31"/>
  <c r="I144" i="31"/>
  <c r="I128" i="31"/>
  <c r="I112" i="31"/>
  <c r="I191" i="31"/>
  <c r="I175" i="31"/>
  <c r="I159" i="31"/>
  <c r="I143" i="31"/>
  <c r="I127" i="31"/>
  <c r="I111" i="31"/>
  <c r="I95" i="31"/>
  <c r="I79" i="31"/>
  <c r="I63" i="31"/>
  <c r="I47" i="31"/>
  <c r="I31" i="31"/>
  <c r="I183" i="31"/>
  <c r="I167" i="31"/>
  <c r="I151" i="31"/>
  <c r="I135" i="31"/>
  <c r="I119" i="31"/>
  <c r="I103" i="31"/>
  <c r="I87" i="31"/>
  <c r="I71" i="31"/>
  <c r="I55" i="31"/>
  <c r="I39" i="31"/>
  <c r="I23" i="31"/>
  <c r="I182" i="31"/>
  <c r="I166" i="31"/>
  <c r="I150" i="31"/>
  <c r="I134" i="31"/>
  <c r="I118" i="31"/>
  <c r="I102" i="31"/>
  <c r="I86" i="31"/>
  <c r="I70" i="31"/>
  <c r="I54" i="31"/>
  <c r="I38" i="31"/>
  <c r="I22" i="31"/>
  <c r="I179" i="31"/>
  <c r="I155" i="31"/>
  <c r="I132" i="31"/>
  <c r="I108" i="31"/>
  <c r="I88" i="31"/>
  <c r="I66" i="31"/>
  <c r="I45" i="31"/>
  <c r="I26" i="31"/>
  <c r="I178" i="31"/>
  <c r="I154" i="31"/>
  <c r="I131" i="31"/>
  <c r="I107" i="31"/>
  <c r="I85" i="31"/>
  <c r="I64" i="31"/>
  <c r="I44" i="31"/>
  <c r="I25" i="31"/>
  <c r="I173" i="31"/>
  <c r="I152" i="31"/>
  <c r="I126" i="31"/>
  <c r="I105" i="31"/>
  <c r="I83" i="31"/>
  <c r="I61" i="31"/>
  <c r="I42" i="31"/>
  <c r="I21" i="31"/>
  <c r="I172" i="31"/>
  <c r="I149" i="31"/>
  <c r="I125" i="31"/>
  <c r="I104" i="31"/>
  <c r="I82" i="31"/>
  <c r="I60" i="31"/>
  <c r="I41" i="31"/>
  <c r="I20" i="31"/>
  <c r="I171" i="31"/>
  <c r="I148" i="31"/>
  <c r="I124" i="31"/>
  <c r="I101" i="31"/>
  <c r="I80" i="31"/>
  <c r="I59" i="31"/>
  <c r="I40" i="31"/>
  <c r="I19" i="31"/>
  <c r="I187" i="31"/>
  <c r="I164" i="31"/>
  <c r="I140" i="31"/>
  <c r="I117" i="31"/>
  <c r="I94" i="31"/>
  <c r="I74" i="31"/>
  <c r="I52" i="31"/>
  <c r="I33" i="31"/>
  <c r="I186" i="31"/>
  <c r="I163" i="31"/>
  <c r="I139" i="31"/>
  <c r="I116" i="31"/>
  <c r="I93" i="31"/>
  <c r="I73" i="31"/>
  <c r="I51" i="31"/>
  <c r="I32" i="31"/>
  <c r="I162" i="31"/>
  <c r="I121" i="31"/>
  <c r="I78" i="31"/>
  <c r="I46" i="31"/>
  <c r="I158" i="31"/>
  <c r="I120" i="31"/>
  <c r="I77" i="31"/>
  <c r="I43" i="31"/>
  <c r="I157" i="31"/>
  <c r="I115" i="31"/>
  <c r="I76" i="31"/>
  <c r="I37" i="31"/>
  <c r="I194" i="31"/>
  <c r="I156" i="31"/>
  <c r="I114" i="31"/>
  <c r="I75" i="31"/>
  <c r="I36" i="31"/>
  <c r="I190" i="31"/>
  <c r="I153" i="31"/>
  <c r="I110" i="31"/>
  <c r="I72" i="31"/>
  <c r="I35" i="31"/>
  <c r="I189" i="31"/>
  <c r="I147" i="31"/>
  <c r="I109" i="31"/>
  <c r="I69" i="31"/>
  <c r="I34" i="31"/>
  <c r="I188" i="31"/>
  <c r="I146" i="31"/>
  <c r="I106" i="31"/>
  <c r="I68" i="31"/>
  <c r="I30" i="31"/>
  <c r="I180" i="31"/>
  <c r="I137" i="31"/>
  <c r="I96" i="31"/>
  <c r="I57" i="31"/>
  <c r="I24" i="31"/>
  <c r="I122" i="31"/>
  <c r="I48" i="31"/>
  <c r="I185" i="31"/>
  <c r="I100" i="31"/>
  <c r="I29" i="31"/>
  <c r="I184" i="31"/>
  <c r="I99" i="31"/>
  <c r="I28" i="31"/>
  <c r="I181" i="31"/>
  <c r="I98" i="31"/>
  <c r="I27" i="31"/>
  <c r="I174" i="31"/>
  <c r="I92" i="31"/>
  <c r="I18" i="31"/>
  <c r="I170" i="31"/>
  <c r="I91" i="31"/>
  <c r="I17" i="31"/>
  <c r="K15" i="31" s="1" a="1"/>
  <c r="I84" i="31"/>
  <c r="I67" i="31"/>
  <c r="I169" i="31"/>
  <c r="I56" i="31"/>
  <c r="I142" i="31"/>
  <c r="I49" i="31"/>
  <c r="I141" i="31"/>
  <c r="I16" i="31"/>
  <c r="I138" i="31"/>
  <c r="I15" i="31"/>
  <c r="I136" i="31"/>
  <c r="I133" i="31"/>
  <c r="I130" i="31"/>
  <c r="I50" i="31"/>
  <c r="I89" i="31"/>
  <c r="I62" i="31"/>
  <c r="I168" i="31"/>
  <c r="I165" i="31"/>
  <c r="I123" i="31"/>
  <c r="I90" i="31"/>
  <c r="I58" i="31"/>
  <c r="I53" i="31"/>
  <c r="E179" i="31"/>
  <c r="E163" i="31"/>
  <c r="E147" i="31"/>
  <c r="E131" i="31"/>
  <c r="E183" i="31"/>
  <c r="E166" i="31"/>
  <c r="E149" i="31"/>
  <c r="E132" i="31"/>
  <c r="E115" i="31"/>
  <c r="E99" i="31"/>
  <c r="E83" i="31"/>
  <c r="E67" i="31"/>
  <c r="E51" i="31"/>
  <c r="E35" i="31"/>
  <c r="E19" i="31"/>
  <c r="E182" i="31"/>
  <c r="E165" i="31"/>
  <c r="E148" i="31"/>
  <c r="E130" i="31"/>
  <c r="E114" i="31"/>
  <c r="E98" i="31"/>
  <c r="E82" i="31"/>
  <c r="E66" i="31"/>
  <c r="E50" i="31"/>
  <c r="E34" i="31"/>
  <c r="E18" i="31"/>
  <c r="E180" i="31"/>
  <c r="E162" i="31"/>
  <c r="E145" i="31"/>
  <c r="E128" i="31"/>
  <c r="E112" i="31"/>
  <c r="E96" i="31"/>
  <c r="E80" i="31"/>
  <c r="E64" i="31"/>
  <c r="E48" i="31"/>
  <c r="E32" i="31"/>
  <c r="E16" i="31"/>
  <c r="E178" i="31"/>
  <c r="E161" i="31"/>
  <c r="E144" i="31"/>
  <c r="E127" i="31"/>
  <c r="E111" i="31"/>
  <c r="E95" i="31"/>
  <c r="E79" i="31"/>
  <c r="E63" i="31"/>
  <c r="E47" i="31"/>
  <c r="E31" i="31"/>
  <c r="E194" i="31"/>
  <c r="E177" i="31"/>
  <c r="E160" i="31"/>
  <c r="E143" i="31"/>
  <c r="E126" i="31"/>
  <c r="E110" i="31"/>
  <c r="E94" i="31"/>
  <c r="E78" i="31"/>
  <c r="E62" i="31"/>
  <c r="E46" i="31"/>
  <c r="E30" i="31"/>
  <c r="E15" i="31"/>
  <c r="E189" i="31"/>
  <c r="E172" i="31"/>
  <c r="E155" i="31"/>
  <c r="E138" i="31"/>
  <c r="E121" i="31"/>
  <c r="E105" i="31"/>
  <c r="E89" i="31"/>
  <c r="E73" i="31"/>
  <c r="E57" i="31"/>
  <c r="E41" i="31"/>
  <c r="E25" i="31"/>
  <c r="E188" i="31"/>
  <c r="E171" i="31"/>
  <c r="E154" i="31"/>
  <c r="E137" i="31"/>
  <c r="E120" i="31"/>
  <c r="E104" i="31"/>
  <c r="E88" i="31"/>
  <c r="E72" i="31"/>
  <c r="E56" i="31"/>
  <c r="E40" i="31"/>
  <c r="E24" i="31"/>
  <c r="E169" i="31"/>
  <c r="E139" i="31"/>
  <c r="E108" i="31"/>
  <c r="E81" i="31"/>
  <c r="E53" i="31"/>
  <c r="E23" i="31"/>
  <c r="E168" i="31"/>
  <c r="E136" i="31"/>
  <c r="E107" i="31"/>
  <c r="E77" i="31"/>
  <c r="E52" i="31"/>
  <c r="E22" i="31"/>
  <c r="E193" i="31"/>
  <c r="E167" i="31"/>
  <c r="E135" i="31"/>
  <c r="E106" i="31"/>
  <c r="E76" i="31"/>
  <c r="E49" i="31"/>
  <c r="E21" i="31"/>
  <c r="E192" i="31"/>
  <c r="E164" i="31"/>
  <c r="E134" i="31"/>
  <c r="E103" i="31"/>
  <c r="E75" i="31"/>
  <c r="E45" i="31"/>
  <c r="E20" i="31"/>
  <c r="E191" i="31"/>
  <c r="E159" i="31"/>
  <c r="E133" i="31"/>
  <c r="E102" i="31"/>
  <c r="E74" i="31"/>
  <c r="E44" i="31"/>
  <c r="E17" i="31"/>
  <c r="E190" i="31"/>
  <c r="E158" i="31"/>
  <c r="E129" i="31"/>
  <c r="E101" i="31"/>
  <c r="E71" i="31"/>
  <c r="E43" i="31"/>
  <c r="E187" i="31"/>
  <c r="E157" i="31"/>
  <c r="E125" i="31"/>
  <c r="E100" i="31"/>
  <c r="E70" i="31"/>
  <c r="E42" i="31"/>
  <c r="E181" i="31"/>
  <c r="E151" i="31"/>
  <c r="E119" i="31"/>
  <c r="E91" i="31"/>
  <c r="E61" i="31"/>
  <c r="E36" i="31"/>
  <c r="E140" i="31"/>
  <c r="E84" i="31"/>
  <c r="E26" i="31"/>
  <c r="E186" i="31"/>
  <c r="E124" i="31"/>
  <c r="E69" i="31"/>
  <c r="E185" i="31"/>
  <c r="E123" i="31"/>
  <c r="E68" i="31"/>
  <c r="E184" i="31"/>
  <c r="E122" i="31"/>
  <c r="E65" i="31"/>
  <c r="E176" i="31"/>
  <c r="E118" i="31"/>
  <c r="E60" i="31"/>
  <c r="E175" i="31"/>
  <c r="E117" i="31"/>
  <c r="E59" i="31"/>
  <c r="E93" i="31"/>
  <c r="E92" i="31"/>
  <c r="E170" i="31"/>
  <c r="E86" i="31"/>
  <c r="E152" i="31"/>
  <c r="E55" i="31"/>
  <c r="E150" i="31"/>
  <c r="E54" i="31"/>
  <c r="E146" i="31"/>
  <c r="E39" i="31"/>
  <c r="E142" i="31"/>
  <c r="E38" i="31"/>
  <c r="E141" i="31"/>
  <c r="E37" i="31"/>
  <c r="E87" i="31"/>
  <c r="E29" i="31"/>
  <c r="E28" i="31"/>
  <c r="E27" i="31"/>
  <c r="E113" i="31"/>
  <c r="E109" i="31"/>
  <c r="E33" i="31"/>
  <c r="E153" i="31"/>
  <c r="E116" i="31"/>
  <c r="E174" i="31"/>
  <c r="E173" i="31"/>
  <c r="E156" i="31"/>
  <c r="E97" i="31"/>
  <c r="E90" i="31"/>
  <c r="E85" i="31"/>
  <c r="E58" i="31"/>
  <c r="E15" i="36" a="1"/>
  <c r="S59" i="11"/>
  <c r="N59" i="11"/>
  <c r="I83" i="15"/>
  <c r="I67" i="15"/>
  <c r="I51" i="15"/>
  <c r="I35" i="15"/>
  <c r="I19" i="15"/>
  <c r="I98" i="15"/>
  <c r="I82" i="15"/>
  <c r="I66" i="15"/>
  <c r="I50" i="15"/>
  <c r="I34" i="15"/>
  <c r="I18" i="15"/>
  <c r="I97" i="15"/>
  <c r="I81" i="15"/>
  <c r="I65" i="15"/>
  <c r="I49" i="15"/>
  <c r="I33" i="15"/>
  <c r="I17" i="15"/>
  <c r="I96" i="15"/>
  <c r="I80" i="15"/>
  <c r="I64" i="15"/>
  <c r="I48" i="15"/>
  <c r="I32" i="15"/>
  <c r="I16" i="15"/>
  <c r="I95" i="15"/>
  <c r="I79" i="15"/>
  <c r="I63" i="15"/>
  <c r="I47" i="15"/>
  <c r="I31" i="15"/>
  <c r="I94" i="15"/>
  <c r="I78" i="15"/>
  <c r="I62" i="15"/>
  <c r="I46" i="15"/>
  <c r="I30" i="15"/>
  <c r="I15" i="15"/>
  <c r="I93" i="15"/>
  <c r="I77" i="15"/>
  <c r="I61" i="15"/>
  <c r="I45" i="15"/>
  <c r="I29" i="15"/>
  <c r="I89" i="15"/>
  <c r="I73" i="15"/>
  <c r="I57" i="15"/>
  <c r="I41" i="15"/>
  <c r="I25" i="15"/>
  <c r="I71" i="15"/>
  <c r="I39" i="15"/>
  <c r="I70" i="15"/>
  <c r="I38" i="15"/>
  <c r="I69" i="15"/>
  <c r="I37" i="15"/>
  <c r="I68" i="15"/>
  <c r="I36" i="15"/>
  <c r="I92" i="15"/>
  <c r="I60" i="15"/>
  <c r="I28" i="15"/>
  <c r="I91" i="15"/>
  <c r="I59" i="15"/>
  <c r="I27" i="15"/>
  <c r="I90" i="15"/>
  <c r="I58" i="15"/>
  <c r="I26" i="15"/>
  <c r="I88" i="15"/>
  <c r="I56" i="15"/>
  <c r="I24" i="15"/>
  <c r="I85" i="15"/>
  <c r="I53" i="15"/>
  <c r="I21" i="15"/>
  <c r="I84" i="15"/>
  <c r="I52" i="15"/>
  <c r="I20" i="15"/>
  <c r="I55" i="15"/>
  <c r="I54" i="15"/>
  <c r="I44" i="15"/>
  <c r="I43" i="15"/>
  <c r="I42" i="15"/>
  <c r="I40" i="15"/>
  <c r="I23" i="15"/>
  <c r="I22" i="15"/>
  <c r="I87" i="15"/>
  <c r="I72" i="15"/>
  <c r="I76" i="15"/>
  <c r="I75" i="15"/>
  <c r="I74" i="15"/>
  <c r="I86" i="15"/>
  <c r="E189" i="56"/>
  <c r="E173" i="56"/>
  <c r="E191" i="56"/>
  <c r="E175" i="56"/>
  <c r="E159" i="56"/>
  <c r="E194" i="56"/>
  <c r="E176" i="56"/>
  <c r="E157" i="56"/>
  <c r="E141" i="56"/>
  <c r="E125" i="56"/>
  <c r="E109" i="56"/>
  <c r="E93" i="56"/>
  <c r="E77" i="56"/>
  <c r="E61" i="56"/>
  <c r="E45" i="56"/>
  <c r="E29" i="56"/>
  <c r="E193" i="56"/>
  <c r="E174" i="56"/>
  <c r="E156" i="56"/>
  <c r="E140" i="56"/>
  <c r="E124" i="56"/>
  <c r="E108" i="56"/>
  <c r="E92" i="56"/>
  <c r="E76" i="56"/>
  <c r="E60" i="56"/>
  <c r="E44" i="56"/>
  <c r="E28" i="56"/>
  <c r="E188" i="56"/>
  <c r="E170" i="56"/>
  <c r="E153" i="56"/>
  <c r="E137" i="56"/>
  <c r="E121" i="56"/>
  <c r="E105" i="56"/>
  <c r="E89" i="56"/>
  <c r="E73" i="56"/>
  <c r="E57" i="56"/>
  <c r="E41" i="56"/>
  <c r="E25" i="56"/>
  <c r="E177" i="56"/>
  <c r="E152" i="56"/>
  <c r="E133" i="56"/>
  <c r="E114" i="56"/>
  <c r="E95" i="56"/>
  <c r="E74" i="56"/>
  <c r="E54" i="56"/>
  <c r="E35" i="56"/>
  <c r="E16" i="56"/>
  <c r="E184" i="56"/>
  <c r="E162" i="56"/>
  <c r="E139" i="56"/>
  <c r="E118" i="56"/>
  <c r="E98" i="56"/>
  <c r="E78" i="56"/>
  <c r="E55" i="56"/>
  <c r="E34" i="56"/>
  <c r="E15" i="56"/>
  <c r="G15" i="56" s="1" a="1"/>
  <c r="E183" i="56"/>
  <c r="E161" i="56"/>
  <c r="E138" i="56"/>
  <c r="E117" i="56"/>
  <c r="E97" i="56"/>
  <c r="E75" i="56"/>
  <c r="E53" i="56"/>
  <c r="E33" i="56"/>
  <c r="E182" i="56"/>
  <c r="E160" i="56"/>
  <c r="E136" i="56"/>
  <c r="E116" i="56"/>
  <c r="E96" i="56"/>
  <c r="E72" i="56"/>
  <c r="E52" i="56"/>
  <c r="E32" i="56"/>
  <c r="E169" i="56"/>
  <c r="E145" i="56"/>
  <c r="E119" i="56"/>
  <c r="E90" i="56"/>
  <c r="E66" i="56"/>
  <c r="E40" i="56"/>
  <c r="E17" i="56"/>
  <c r="E168" i="56"/>
  <c r="E144" i="56"/>
  <c r="E115" i="56"/>
  <c r="E88" i="56"/>
  <c r="E65" i="56"/>
  <c r="E39" i="56"/>
  <c r="E167" i="56"/>
  <c r="E143" i="56"/>
  <c r="E113" i="56"/>
  <c r="E87" i="56"/>
  <c r="E64" i="56"/>
  <c r="E38" i="56"/>
  <c r="E181" i="56"/>
  <c r="E151" i="56"/>
  <c r="E128" i="56"/>
  <c r="E102" i="56"/>
  <c r="E79" i="56"/>
  <c r="E49" i="56"/>
  <c r="E23" i="56"/>
  <c r="E172" i="56"/>
  <c r="E134" i="56"/>
  <c r="E103" i="56"/>
  <c r="E68" i="56"/>
  <c r="E31" i="56"/>
  <c r="E171" i="56"/>
  <c r="E132" i="56"/>
  <c r="E101" i="56"/>
  <c r="E67" i="56"/>
  <c r="E30" i="56"/>
  <c r="E166" i="56"/>
  <c r="E131" i="56"/>
  <c r="E100" i="56"/>
  <c r="E63" i="56"/>
  <c r="E27" i="56"/>
  <c r="E165" i="56"/>
  <c r="E130" i="56"/>
  <c r="E99" i="56"/>
  <c r="E62" i="56"/>
  <c r="E26" i="56"/>
  <c r="E187" i="56"/>
  <c r="E142" i="56"/>
  <c r="E86" i="56"/>
  <c r="E47" i="56"/>
  <c r="E186" i="56"/>
  <c r="E135" i="56"/>
  <c r="E85" i="56"/>
  <c r="E46" i="56"/>
  <c r="E185" i="56"/>
  <c r="E129" i="56"/>
  <c r="E84" i="56"/>
  <c r="E43" i="56"/>
  <c r="E180" i="56"/>
  <c r="E127" i="56"/>
  <c r="E83" i="56"/>
  <c r="E42" i="56"/>
  <c r="E179" i="56"/>
  <c r="E126" i="56"/>
  <c r="E82" i="56"/>
  <c r="E37" i="56"/>
  <c r="E164" i="56"/>
  <c r="E122" i="56"/>
  <c r="E80" i="56"/>
  <c r="E24" i="56"/>
  <c r="E150" i="56"/>
  <c r="E71" i="56"/>
  <c r="E149" i="56"/>
  <c r="E70" i="56"/>
  <c r="E148" i="56"/>
  <c r="E69" i="56"/>
  <c r="E147" i="56"/>
  <c r="E59" i="56"/>
  <c r="E146" i="56"/>
  <c r="E58" i="56"/>
  <c r="E158" i="56"/>
  <c r="E50" i="56"/>
  <c r="E155" i="56"/>
  <c r="E48" i="56"/>
  <c r="E154" i="56"/>
  <c r="E36" i="56"/>
  <c r="E123" i="56"/>
  <c r="E22" i="56"/>
  <c r="E120" i="56"/>
  <c r="E21" i="56"/>
  <c r="E56" i="56"/>
  <c r="E51" i="56"/>
  <c r="E20" i="56"/>
  <c r="E192" i="56"/>
  <c r="E19" i="56"/>
  <c r="E190" i="56"/>
  <c r="E18" i="56"/>
  <c r="E178" i="56"/>
  <c r="E163" i="56"/>
  <c r="E112" i="56"/>
  <c r="E111" i="56"/>
  <c r="E106" i="56"/>
  <c r="E104" i="56"/>
  <c r="E94" i="56"/>
  <c r="E91" i="56"/>
  <c r="E81" i="56"/>
  <c r="E110" i="56"/>
  <c r="E107" i="56"/>
  <c r="U2" i="54"/>
  <c r="V3" i="54"/>
  <c r="F78" i="16"/>
  <c r="V31" i="24"/>
  <c r="V50" i="24"/>
  <c r="V43" i="24"/>
  <c r="V26" i="24"/>
  <c r="V18" i="24"/>
  <c r="V11" i="24"/>
  <c r="V33" i="24"/>
  <c r="V25" i="24"/>
  <c r="V49" i="24"/>
  <c r="V17" i="24"/>
  <c r="V10" i="24"/>
  <c r="V23" i="24"/>
  <c r="V59" i="24"/>
  <c r="V22" i="24"/>
  <c r="V9" i="24"/>
  <c r="V51" i="24"/>
  <c r="V21" i="24"/>
  <c r="V28" i="24"/>
  <c r="V29" i="24"/>
  <c r="V32" i="24"/>
  <c r="V24" i="24"/>
  <c r="V19" i="24"/>
  <c r="V12" i="24"/>
  <c r="V89" i="24"/>
  <c r="V30" i="24"/>
  <c r="V13" i="24"/>
  <c r="V39" i="24"/>
  <c r="V20" i="24"/>
  <c r="V38" i="24"/>
  <c r="V90" i="24"/>
  <c r="V45" i="24"/>
  <c r="V44" i="24"/>
  <c r="V16" i="24"/>
  <c r="V15" i="24"/>
  <c r="V14" i="24"/>
  <c r="V58" i="24"/>
  <c r="V27" i="24"/>
  <c r="CS38" i="7"/>
  <c r="DC74" i="19"/>
  <c r="DC72" i="19"/>
  <c r="AF41" i="24"/>
  <c r="DK72" i="24"/>
  <c r="DU71" i="19"/>
  <c r="EE7" i="19"/>
  <c r="CD41" i="4"/>
  <c r="CD77" i="4" s="1"/>
  <c r="CQ39" i="4"/>
  <c r="AR7" i="11"/>
  <c r="V3" i="4"/>
  <c r="U2" i="4"/>
  <c r="AF72" i="19"/>
  <c r="AF74" i="19" s="1"/>
  <c r="AR71" i="19"/>
  <c r="G34" i="24"/>
  <c r="CI72" i="39"/>
  <c r="DF72" i="7"/>
  <c r="DS71" i="7"/>
  <c r="DR71" i="7"/>
  <c r="AL3" i="7"/>
  <c r="Y72" i="24"/>
  <c r="Y74" i="24"/>
  <c r="AS2" i="11"/>
  <c r="AT3" i="11"/>
  <c r="W74" i="11"/>
  <c r="W72" i="11"/>
  <c r="G88" i="49"/>
  <c r="G91" i="49" s="1"/>
  <c r="AS53" i="16"/>
  <c r="AS41" i="16"/>
  <c r="AT51" i="16"/>
  <c r="AT50" i="16"/>
  <c r="AT39" i="16"/>
  <c r="AT23" i="16"/>
  <c r="AT16" i="16"/>
  <c r="AT14" i="16"/>
  <c r="AT29" i="16"/>
  <c r="AT38" i="16"/>
  <c r="AT18" i="16"/>
  <c r="AT27" i="16"/>
  <c r="AT17" i="16"/>
  <c r="AT26" i="16"/>
  <c r="AT13" i="16"/>
  <c r="AT15" i="16"/>
  <c r="AT30" i="16"/>
  <c r="AT12" i="16"/>
  <c r="AT20" i="16"/>
  <c r="AT11" i="16"/>
  <c r="AT9" i="16"/>
  <c r="AT33" i="16"/>
  <c r="AT32" i="16"/>
  <c r="AT31" i="16"/>
  <c r="AT19" i="16"/>
  <c r="AT10" i="16"/>
  <c r="AT25" i="16"/>
  <c r="AT28" i="16"/>
  <c r="AT24" i="16"/>
  <c r="AT22" i="16"/>
  <c r="AT21" i="16"/>
  <c r="AT44" i="16"/>
  <c r="AT43" i="16"/>
  <c r="AT49" i="16"/>
  <c r="CE74" i="16"/>
  <c r="F78" i="11"/>
  <c r="CX71" i="39"/>
  <c r="DE7" i="39"/>
  <c r="DT72" i="54"/>
  <c r="DT74" i="54" s="1"/>
  <c r="AY72" i="11"/>
  <c r="AY74" i="11" s="1"/>
  <c r="BR72" i="49"/>
  <c r="BF2" i="54"/>
  <c r="BG3" i="54"/>
  <c r="V72" i="44"/>
  <c r="L2" i="44"/>
  <c r="M3" i="44"/>
  <c r="T46" i="16"/>
  <c r="S74" i="11"/>
  <c r="S72" i="11"/>
  <c r="AE71" i="11"/>
  <c r="AT39" i="11"/>
  <c r="AG41" i="11"/>
  <c r="AG77" i="11" s="1"/>
  <c r="CS74" i="29"/>
  <c r="CS72" i="29"/>
  <c r="DE71" i="29"/>
  <c r="J53" i="44"/>
  <c r="J78" i="44" s="1"/>
  <c r="S46" i="34"/>
  <c r="T88" i="54"/>
  <c r="T90" i="54"/>
  <c r="T59" i="54"/>
  <c r="T51" i="54"/>
  <c r="T50" i="54"/>
  <c r="T57" i="54"/>
  <c r="T49" i="54"/>
  <c r="T58" i="54"/>
  <c r="T45" i="54"/>
  <c r="T89" i="54"/>
  <c r="T91" i="54" s="1"/>
  <c r="T33" i="54"/>
  <c r="T32" i="54"/>
  <c r="T24" i="54"/>
  <c r="T31" i="54"/>
  <c r="T28" i="54"/>
  <c r="T44" i="54"/>
  <c r="T46" i="54" s="1"/>
  <c r="T39" i="54"/>
  <c r="T29" i="54"/>
  <c r="T23" i="54"/>
  <c r="T22" i="54"/>
  <c r="T43" i="54"/>
  <c r="T27" i="54"/>
  <c r="T15" i="54"/>
  <c r="T38" i="54"/>
  <c r="T21" i="54"/>
  <c r="T25" i="54"/>
  <c r="T17" i="54"/>
  <c r="T16" i="54"/>
  <c r="T10" i="54"/>
  <c r="T26" i="54"/>
  <c r="T11" i="54"/>
  <c r="T18" i="54"/>
  <c r="T12" i="54"/>
  <c r="T20" i="54"/>
  <c r="T19" i="54"/>
  <c r="T14" i="54"/>
  <c r="T30" i="54"/>
  <c r="T13" i="54"/>
  <c r="T9" i="54"/>
  <c r="AS74" i="7"/>
  <c r="AS72" i="7"/>
  <c r="BE71" i="7"/>
  <c r="BA72" i="11"/>
  <c r="G80" i="4"/>
  <c r="T46" i="29"/>
  <c r="AF88" i="54"/>
  <c r="H57" i="54"/>
  <c r="F57" i="54"/>
  <c r="H88" i="54"/>
  <c r="H91" i="54" s="1"/>
  <c r="G88" i="54"/>
  <c r="G91" i="54" s="1"/>
  <c r="AF57" i="54"/>
  <c r="F88" i="54"/>
  <c r="G57" i="54"/>
  <c r="AF34" i="24"/>
  <c r="AF46" i="24"/>
  <c r="AF77" i="54"/>
  <c r="W72" i="29"/>
  <c r="G46" i="24"/>
  <c r="DR72" i="49"/>
  <c r="AG76" i="7"/>
  <c r="AG36" i="7"/>
  <c r="AG55" i="7" s="1"/>
  <c r="BF3" i="11"/>
  <c r="CE4" i="11"/>
  <c r="L4" i="24"/>
  <c r="X4" i="24"/>
  <c r="AK4" i="24" s="1"/>
  <c r="AX4" i="24" s="1"/>
  <c r="BK4" i="24" s="1"/>
  <c r="BX4" i="24" s="1"/>
  <c r="CK4" i="24" s="1"/>
  <c r="CX4" i="24" s="1"/>
  <c r="DK4" i="24" s="1"/>
  <c r="DX4" i="24" s="1"/>
  <c r="AY74" i="34"/>
  <c r="AY72" i="34"/>
  <c r="AE7" i="24"/>
  <c r="CZ74" i="11"/>
  <c r="CZ72" i="11"/>
  <c r="BF74" i="49"/>
  <c r="DB74" i="34"/>
  <c r="BE72" i="54"/>
  <c r="DV74" i="34"/>
  <c r="S76" i="16"/>
  <c r="S36" i="16"/>
  <c r="G71" i="19"/>
  <c r="R7" i="19"/>
  <c r="P74" i="34"/>
  <c r="F46" i="7"/>
  <c r="BN74" i="19"/>
  <c r="CB72" i="24"/>
  <c r="CB74" i="24"/>
  <c r="AS89" i="34"/>
  <c r="AS59" i="34"/>
  <c r="AS51" i="34"/>
  <c r="AS44" i="34"/>
  <c r="AS49" i="34"/>
  <c r="AS45" i="34"/>
  <c r="AS32" i="34"/>
  <c r="AS22" i="34"/>
  <c r="AS90" i="34"/>
  <c r="AS15" i="34"/>
  <c r="AS58" i="34"/>
  <c r="AS27" i="34"/>
  <c r="AS21" i="34"/>
  <c r="AS9" i="34"/>
  <c r="AS33" i="34"/>
  <c r="AS31" i="34"/>
  <c r="AS25" i="34"/>
  <c r="AS12" i="34"/>
  <c r="AS28" i="34"/>
  <c r="AS30" i="34"/>
  <c r="AS17" i="34"/>
  <c r="AS43" i="34"/>
  <c r="AS29" i="34"/>
  <c r="AS16" i="34"/>
  <c r="AS20" i="34"/>
  <c r="AS50" i="34"/>
  <c r="AS39" i="34"/>
  <c r="AS26" i="34"/>
  <c r="AS10" i="34"/>
  <c r="AS23" i="34"/>
  <c r="AS38" i="34"/>
  <c r="AS18" i="34"/>
  <c r="AS11" i="34"/>
  <c r="AS19" i="34"/>
  <c r="AS24" i="34"/>
  <c r="AS14" i="34"/>
  <c r="DY74" i="19"/>
  <c r="BI34" i="44"/>
  <c r="EA74" i="49"/>
  <c r="F76" i="7"/>
  <c r="F36" i="7"/>
  <c r="BX39" i="7"/>
  <c r="BK41" i="7"/>
  <c r="BK77" i="7" s="1"/>
  <c r="U2" i="11"/>
  <c r="V3" i="11"/>
  <c r="BO72" i="16"/>
  <c r="M34" i="11"/>
  <c r="S39" i="39"/>
  <c r="S22" i="39"/>
  <c r="S90" i="39"/>
  <c r="S26" i="39"/>
  <c r="S88" i="39"/>
  <c r="S50" i="39"/>
  <c r="S59" i="39"/>
  <c r="S21" i="39"/>
  <c r="S32" i="39"/>
  <c r="S27" i="39"/>
  <c r="S24" i="39"/>
  <c r="S10" i="39"/>
  <c r="S49" i="39"/>
  <c r="S31" i="39"/>
  <c r="S58" i="39"/>
  <c r="S45" i="39"/>
  <c r="S19" i="39"/>
  <c r="S14" i="39"/>
  <c r="S9" i="39"/>
  <c r="S57" i="39"/>
  <c r="S30" i="39"/>
  <c r="S18" i="39"/>
  <c r="S16" i="39"/>
  <c r="S38" i="39"/>
  <c r="S20" i="39"/>
  <c r="S51" i="39"/>
  <c r="S44" i="39"/>
  <c r="S13" i="39"/>
  <c r="S25" i="39"/>
  <c r="S29" i="39"/>
  <c r="S43" i="39"/>
  <c r="S15" i="39"/>
  <c r="S28" i="39"/>
  <c r="S89" i="39"/>
  <c r="S12" i="39"/>
  <c r="S33" i="39"/>
  <c r="S17" i="39"/>
  <c r="S11" i="39"/>
  <c r="S23" i="39"/>
  <c r="EE74" i="29"/>
  <c r="BI71" i="24"/>
  <c r="BR7" i="24"/>
  <c r="DR74" i="49"/>
  <c r="F179" i="18"/>
  <c r="F163" i="18"/>
  <c r="F147" i="18"/>
  <c r="F131" i="18"/>
  <c r="F115" i="18"/>
  <c r="F99" i="18"/>
  <c r="F83" i="18"/>
  <c r="F67" i="18"/>
  <c r="F51" i="18"/>
  <c r="F35" i="18"/>
  <c r="F19" i="18"/>
  <c r="F194" i="18"/>
  <c r="F178" i="18"/>
  <c r="F162" i="18"/>
  <c r="F146" i="18"/>
  <c r="F130" i="18"/>
  <c r="F114" i="18"/>
  <c r="F98" i="18"/>
  <c r="F82" i="18"/>
  <c r="F66" i="18"/>
  <c r="F50" i="18"/>
  <c r="F34" i="18"/>
  <c r="F18" i="18"/>
  <c r="F193" i="18"/>
  <c r="F177" i="18"/>
  <c r="F161" i="18"/>
  <c r="F145" i="18"/>
  <c r="F129" i="18"/>
  <c r="F113" i="18"/>
  <c r="F97" i="18"/>
  <c r="F81" i="18"/>
  <c r="F65" i="18"/>
  <c r="F49" i="18"/>
  <c r="F33" i="18"/>
  <c r="F17" i="18"/>
  <c r="F192" i="18"/>
  <c r="F176" i="18"/>
  <c r="F160" i="18"/>
  <c r="F144" i="18"/>
  <c r="F128" i="18"/>
  <c r="F112" i="18"/>
  <c r="F96" i="18"/>
  <c r="F80" i="18"/>
  <c r="F64" i="18"/>
  <c r="F48" i="18"/>
  <c r="F32" i="18"/>
  <c r="F16" i="18"/>
  <c r="F191" i="18"/>
  <c r="F175" i="18"/>
  <c r="F159" i="18"/>
  <c r="F143" i="18"/>
  <c r="F127" i="18"/>
  <c r="F111" i="18"/>
  <c r="F95" i="18"/>
  <c r="F79" i="18"/>
  <c r="F63" i="18"/>
  <c r="F47" i="18"/>
  <c r="F31" i="18"/>
  <c r="F185" i="18"/>
  <c r="F169" i="18"/>
  <c r="F153" i="18"/>
  <c r="F137" i="18"/>
  <c r="F121" i="18"/>
  <c r="F105" i="18"/>
  <c r="F89" i="18"/>
  <c r="F73" i="18"/>
  <c r="F57" i="18"/>
  <c r="F41" i="18"/>
  <c r="F25" i="18"/>
  <c r="F184" i="18"/>
  <c r="F168" i="18"/>
  <c r="F152" i="18"/>
  <c r="F136" i="18"/>
  <c r="F120" i="18"/>
  <c r="F104" i="18"/>
  <c r="F88" i="18"/>
  <c r="F72" i="18"/>
  <c r="F56" i="18"/>
  <c r="F40" i="18"/>
  <c r="F24" i="18"/>
  <c r="F182" i="18"/>
  <c r="F154" i="18"/>
  <c r="F124" i="18"/>
  <c r="F94" i="18"/>
  <c r="F69" i="18"/>
  <c r="F39" i="18"/>
  <c r="F181" i="18"/>
  <c r="F151" i="18"/>
  <c r="F123" i="18"/>
  <c r="F93" i="18"/>
  <c r="F68" i="18"/>
  <c r="F38" i="18"/>
  <c r="F180" i="18"/>
  <c r="F150" i="18"/>
  <c r="F122" i="18"/>
  <c r="F92" i="18"/>
  <c r="F62" i="18"/>
  <c r="F37" i="18"/>
  <c r="F174" i="18"/>
  <c r="F149" i="18"/>
  <c r="F119" i="18"/>
  <c r="F91" i="18"/>
  <c r="F61" i="18"/>
  <c r="F36" i="18"/>
  <c r="F173" i="18"/>
  <c r="F148" i="18"/>
  <c r="F118" i="18"/>
  <c r="F90" i="18"/>
  <c r="F60" i="18"/>
  <c r="F30" i="18"/>
  <c r="F190" i="18"/>
  <c r="F165" i="18"/>
  <c r="F135" i="18"/>
  <c r="F107" i="18"/>
  <c r="F77" i="18"/>
  <c r="F52" i="18"/>
  <c r="F22" i="18"/>
  <c r="F189" i="18"/>
  <c r="F164" i="18"/>
  <c r="F134" i="18"/>
  <c r="F106" i="18"/>
  <c r="F76" i="18"/>
  <c r="F46" i="18"/>
  <c r="F21" i="18"/>
  <c r="F188" i="18"/>
  <c r="F158" i="18"/>
  <c r="F133" i="18"/>
  <c r="F103" i="18"/>
  <c r="F75" i="18"/>
  <c r="F45" i="18"/>
  <c r="F20" i="18"/>
  <c r="F140" i="18"/>
  <c r="F85" i="18"/>
  <c r="F27" i="18"/>
  <c r="F139" i="18"/>
  <c r="F84" i="18"/>
  <c r="F26" i="18"/>
  <c r="F138" i="18"/>
  <c r="F78" i="18"/>
  <c r="F23" i="18"/>
  <c r="F187" i="18"/>
  <c r="F132" i="18"/>
  <c r="F74" i="18"/>
  <c r="F15" i="18"/>
  <c r="F186" i="18"/>
  <c r="F126" i="18"/>
  <c r="F71" i="18"/>
  <c r="F183" i="18"/>
  <c r="F125" i="18"/>
  <c r="F70" i="18"/>
  <c r="F172" i="18"/>
  <c r="F117" i="18"/>
  <c r="F59" i="18"/>
  <c r="F166" i="18"/>
  <c r="F108" i="18"/>
  <c r="F53" i="18"/>
  <c r="F155" i="18"/>
  <c r="F42" i="18"/>
  <c r="F142" i="18"/>
  <c r="F29" i="18"/>
  <c r="F141" i="18"/>
  <c r="F28" i="18"/>
  <c r="F116" i="18"/>
  <c r="F110" i="18"/>
  <c r="F109" i="18"/>
  <c r="F102" i="18"/>
  <c r="F101" i="18"/>
  <c r="F86" i="18"/>
  <c r="F171" i="18"/>
  <c r="F58" i="18"/>
  <c r="F170" i="18"/>
  <c r="F55" i="18"/>
  <c r="F156" i="18"/>
  <c r="F157" i="18"/>
  <c r="F100" i="18"/>
  <c r="F87" i="18"/>
  <c r="F54" i="18"/>
  <c r="F44" i="18"/>
  <c r="F167" i="18"/>
  <c r="F43" i="18"/>
  <c r="F53" i="39"/>
  <c r="F78" i="39" s="1"/>
  <c r="BG38" i="11"/>
  <c r="Q72" i="16"/>
  <c r="Q74" i="16" s="1"/>
  <c r="AW74" i="39"/>
  <c r="CC74" i="16"/>
  <c r="AG46" i="44"/>
  <c r="F76" i="44"/>
  <c r="F36" i="44"/>
  <c r="AH74" i="19"/>
  <c r="N74" i="16"/>
  <c r="W74" i="7"/>
  <c r="V74" i="24"/>
  <c r="V72" i="24"/>
  <c r="AE71" i="24"/>
  <c r="H76" i="44"/>
  <c r="H36" i="44"/>
  <c r="H55" i="44" s="1"/>
  <c r="BT3" i="24"/>
  <c r="BS2" i="24"/>
  <c r="AS74" i="54"/>
  <c r="AS76" i="54"/>
  <c r="AS36" i="54"/>
  <c r="DZ74" i="49"/>
  <c r="DE72" i="54"/>
  <c r="DE74" i="54" s="1"/>
  <c r="I46" i="34"/>
  <c r="DP72" i="16"/>
  <c r="DP74" i="16" s="1"/>
  <c r="G36" i="19"/>
  <c r="G55" i="19" s="1"/>
  <c r="D179" i="9"/>
  <c r="D163" i="9"/>
  <c r="D147" i="9"/>
  <c r="D131" i="9"/>
  <c r="D115" i="9"/>
  <c r="D99" i="9"/>
  <c r="D83" i="9"/>
  <c r="D67" i="9"/>
  <c r="D51" i="9"/>
  <c r="D35" i="9"/>
  <c r="D19" i="9"/>
  <c r="D194" i="9"/>
  <c r="D178" i="9"/>
  <c r="D162" i="9"/>
  <c r="D146" i="9"/>
  <c r="D130" i="9"/>
  <c r="D114" i="9"/>
  <c r="D98" i="9"/>
  <c r="D82" i="9"/>
  <c r="D66" i="9"/>
  <c r="D50" i="9"/>
  <c r="D34" i="9"/>
  <c r="D18" i="9"/>
  <c r="D193" i="9"/>
  <c r="D177" i="9"/>
  <c r="D161" i="9"/>
  <c r="D145" i="9"/>
  <c r="D129" i="9"/>
  <c r="D113" i="9"/>
  <c r="D97" i="9"/>
  <c r="D81" i="9"/>
  <c r="D65" i="9"/>
  <c r="D49" i="9"/>
  <c r="D33" i="9"/>
  <c r="D17" i="9"/>
  <c r="D176" i="9"/>
  <c r="D157" i="9"/>
  <c r="D138" i="9"/>
  <c r="D119" i="9"/>
  <c r="D100" i="9"/>
  <c r="D78" i="9"/>
  <c r="D59" i="9"/>
  <c r="D40" i="9"/>
  <c r="D21" i="9"/>
  <c r="E15" i="9" s="1" a="1"/>
  <c r="D175" i="9"/>
  <c r="D156" i="9"/>
  <c r="D137" i="9"/>
  <c r="D118" i="9"/>
  <c r="D96" i="9"/>
  <c r="D77" i="9"/>
  <c r="D58" i="9"/>
  <c r="D39" i="9"/>
  <c r="D20" i="9"/>
  <c r="D174" i="9"/>
  <c r="D155" i="9"/>
  <c r="D136" i="9"/>
  <c r="D117" i="9"/>
  <c r="D95" i="9"/>
  <c r="D76" i="9"/>
  <c r="D57" i="9"/>
  <c r="D38" i="9"/>
  <c r="D16" i="9"/>
  <c r="D192" i="9"/>
  <c r="D173" i="9"/>
  <c r="D154" i="9"/>
  <c r="D135" i="9"/>
  <c r="D116" i="9"/>
  <c r="D94" i="9"/>
  <c r="D75" i="9"/>
  <c r="D56" i="9"/>
  <c r="D37" i="9"/>
  <c r="D190" i="9"/>
  <c r="D171" i="9"/>
  <c r="D152" i="9"/>
  <c r="D133" i="9"/>
  <c r="D111" i="9"/>
  <c r="D92" i="9"/>
  <c r="D73" i="9"/>
  <c r="D54" i="9"/>
  <c r="D32" i="9"/>
  <c r="D189" i="9"/>
  <c r="D170" i="9"/>
  <c r="D151" i="9"/>
  <c r="D132" i="9"/>
  <c r="D110" i="9"/>
  <c r="D91" i="9"/>
  <c r="D72" i="9"/>
  <c r="D53" i="9"/>
  <c r="D31" i="9"/>
  <c r="D188" i="9"/>
  <c r="D169" i="9"/>
  <c r="D150" i="9"/>
  <c r="D128" i="9"/>
  <c r="D109" i="9"/>
  <c r="D90" i="9"/>
  <c r="D71" i="9"/>
  <c r="D52" i="9"/>
  <c r="D30" i="9"/>
  <c r="D185" i="9"/>
  <c r="D166" i="9"/>
  <c r="D144" i="9"/>
  <c r="D125" i="9"/>
  <c r="D106" i="9"/>
  <c r="D87" i="9"/>
  <c r="D68" i="9"/>
  <c r="D46" i="9"/>
  <c r="D27" i="9"/>
  <c r="D181" i="9"/>
  <c r="D140" i="9"/>
  <c r="D102" i="9"/>
  <c r="D61" i="9"/>
  <c r="D23" i="9"/>
  <c r="D180" i="9"/>
  <c r="D139" i="9"/>
  <c r="D101" i="9"/>
  <c r="D60" i="9"/>
  <c r="D22" i="9"/>
  <c r="D172" i="9"/>
  <c r="D134" i="9"/>
  <c r="D93" i="9"/>
  <c r="D55" i="9"/>
  <c r="D15" i="9"/>
  <c r="D168" i="9"/>
  <c r="D127" i="9"/>
  <c r="D89" i="9"/>
  <c r="D48" i="9"/>
  <c r="D167" i="9"/>
  <c r="D126" i="9"/>
  <c r="D88" i="9"/>
  <c r="D47" i="9"/>
  <c r="D191" i="9"/>
  <c r="D153" i="9"/>
  <c r="D112" i="9"/>
  <c r="D74" i="9"/>
  <c r="D36" i="9"/>
  <c r="D187" i="9"/>
  <c r="D149" i="9"/>
  <c r="D108" i="9"/>
  <c r="D70" i="9"/>
  <c r="D29" i="9"/>
  <c r="D143" i="9"/>
  <c r="D79" i="9"/>
  <c r="D142" i="9"/>
  <c r="D69" i="9"/>
  <c r="D141" i="9"/>
  <c r="D64" i="9"/>
  <c r="D124" i="9"/>
  <c r="D63" i="9"/>
  <c r="D123" i="9"/>
  <c r="D62" i="9"/>
  <c r="D165" i="9"/>
  <c r="D104" i="9"/>
  <c r="D28" i="9"/>
  <c r="D164" i="9"/>
  <c r="D103" i="9"/>
  <c r="D26" i="9"/>
  <c r="D158" i="9"/>
  <c r="D25" i="9"/>
  <c r="D148" i="9"/>
  <c r="D24" i="9"/>
  <c r="D122" i="9"/>
  <c r="D121" i="9"/>
  <c r="D120" i="9"/>
  <c r="D107" i="9"/>
  <c r="D105" i="9"/>
  <c r="D86" i="9"/>
  <c r="D85" i="9"/>
  <c r="D84" i="9"/>
  <c r="D186" i="9"/>
  <c r="D80" i="9"/>
  <c r="D184" i="9"/>
  <c r="D45" i="9"/>
  <c r="D183" i="9"/>
  <c r="D44" i="9"/>
  <c r="D182" i="9"/>
  <c r="D43" i="9"/>
  <c r="D160" i="9"/>
  <c r="D159" i="9"/>
  <c r="D42" i="9"/>
  <c r="D41" i="9"/>
  <c r="BG72" i="19"/>
  <c r="BG74" i="19" s="1"/>
  <c r="AE7" i="7"/>
  <c r="S71" i="7"/>
  <c r="BF34" i="7"/>
  <c r="DD41" i="7"/>
  <c r="DD77" i="7" s="1"/>
  <c r="DQ39" i="7"/>
  <c r="CC72" i="11"/>
  <c r="CC74" i="11" s="1"/>
  <c r="J77" i="4"/>
  <c r="AW72" i="24"/>
  <c r="T90" i="49"/>
  <c r="T51" i="49"/>
  <c r="T44" i="49"/>
  <c r="T58" i="49"/>
  <c r="T31" i="49"/>
  <c r="T50" i="49"/>
  <c r="T43" i="49"/>
  <c r="T57" i="49"/>
  <c r="T24" i="49"/>
  <c r="T17" i="49"/>
  <c r="T23" i="49"/>
  <c r="T16" i="49"/>
  <c r="T32" i="49"/>
  <c r="T89" i="49"/>
  <c r="T88" i="49"/>
  <c r="T30" i="49"/>
  <c r="T27" i="49"/>
  <c r="T20" i="49"/>
  <c r="T9" i="49"/>
  <c r="T39" i="49"/>
  <c r="T41" i="49" s="1"/>
  <c r="T77" i="49" s="1"/>
  <c r="T26" i="49"/>
  <c r="T38" i="49"/>
  <c r="T49" i="49"/>
  <c r="T53" i="49" s="1"/>
  <c r="T78" i="49" s="1"/>
  <c r="T25" i="49"/>
  <c r="T15" i="49"/>
  <c r="T14" i="49"/>
  <c r="T33" i="49"/>
  <c r="T59" i="49"/>
  <c r="T29" i="49"/>
  <c r="T11" i="49"/>
  <c r="T12" i="49"/>
  <c r="T10" i="49"/>
  <c r="T21" i="49"/>
  <c r="T18" i="49"/>
  <c r="T45" i="49"/>
  <c r="T19" i="49"/>
  <c r="T28" i="49"/>
  <c r="T22" i="49"/>
  <c r="T13" i="49"/>
  <c r="AS46" i="7"/>
  <c r="I34" i="11"/>
  <c r="AG74" i="11"/>
  <c r="J181" i="9"/>
  <c r="J165" i="9"/>
  <c r="J149" i="9"/>
  <c r="J133" i="9"/>
  <c r="J117" i="9"/>
  <c r="J101" i="9"/>
  <c r="J85" i="9"/>
  <c r="J69" i="9"/>
  <c r="J53" i="9"/>
  <c r="J37" i="9"/>
  <c r="J21" i="9"/>
  <c r="J180" i="9"/>
  <c r="J164" i="9"/>
  <c r="J148" i="9"/>
  <c r="J132" i="9"/>
  <c r="J116" i="9"/>
  <c r="J100" i="9"/>
  <c r="J84" i="9"/>
  <c r="J68" i="9"/>
  <c r="J52" i="9"/>
  <c r="J36" i="9"/>
  <c r="J20" i="9"/>
  <c r="J179" i="9"/>
  <c r="J163" i="9"/>
  <c r="J147" i="9"/>
  <c r="J131" i="9"/>
  <c r="J115" i="9"/>
  <c r="J99" i="9"/>
  <c r="J83" i="9"/>
  <c r="J67" i="9"/>
  <c r="J51" i="9"/>
  <c r="J35" i="9"/>
  <c r="J19" i="9"/>
  <c r="J193" i="9"/>
  <c r="J174" i="9"/>
  <c r="J155" i="9"/>
  <c r="J136" i="9"/>
  <c r="J114" i="9"/>
  <c r="J95" i="9"/>
  <c r="J76" i="9"/>
  <c r="J57" i="9"/>
  <c r="J38" i="9"/>
  <c r="J16" i="9"/>
  <c r="J192" i="9"/>
  <c r="J173" i="9"/>
  <c r="J154" i="9"/>
  <c r="J135" i="9"/>
  <c r="J113" i="9"/>
  <c r="J94" i="9"/>
  <c r="J75" i="9"/>
  <c r="J56" i="9"/>
  <c r="J34" i="9"/>
  <c r="J191" i="9"/>
  <c r="J172" i="9"/>
  <c r="J153" i="9"/>
  <c r="J134" i="9"/>
  <c r="J112" i="9"/>
  <c r="J93" i="9"/>
  <c r="J74" i="9"/>
  <c r="J55" i="9"/>
  <c r="J33" i="9"/>
  <c r="J15" i="9"/>
  <c r="J190" i="9"/>
  <c r="J171" i="9"/>
  <c r="J152" i="9"/>
  <c r="J130" i="9"/>
  <c r="J111" i="9"/>
  <c r="J92" i="9"/>
  <c r="J73" i="9"/>
  <c r="J54" i="9"/>
  <c r="J32" i="9"/>
  <c r="J188" i="9"/>
  <c r="J169" i="9"/>
  <c r="J150" i="9"/>
  <c r="J128" i="9"/>
  <c r="J109" i="9"/>
  <c r="J90" i="9"/>
  <c r="J71" i="9"/>
  <c r="J49" i="9"/>
  <c r="J30" i="9"/>
  <c r="J187" i="9"/>
  <c r="J168" i="9"/>
  <c r="J146" i="9"/>
  <c r="J127" i="9"/>
  <c r="J108" i="9"/>
  <c r="J89" i="9"/>
  <c r="J70" i="9"/>
  <c r="J48" i="9"/>
  <c r="J29" i="9"/>
  <c r="J186" i="9"/>
  <c r="J167" i="9"/>
  <c r="J145" i="9"/>
  <c r="J126" i="9"/>
  <c r="J107" i="9"/>
  <c r="J88" i="9"/>
  <c r="J66" i="9"/>
  <c r="J47" i="9"/>
  <c r="J28" i="9"/>
  <c r="J183" i="9"/>
  <c r="J161" i="9"/>
  <c r="J142" i="9"/>
  <c r="J123" i="9"/>
  <c r="J104" i="9"/>
  <c r="J82" i="9"/>
  <c r="J63" i="9"/>
  <c r="J44" i="9"/>
  <c r="J25" i="9"/>
  <c r="J157" i="9"/>
  <c r="J119" i="9"/>
  <c r="J78" i="9"/>
  <c r="J40" i="9"/>
  <c r="J194" i="9"/>
  <c r="J156" i="9"/>
  <c r="J118" i="9"/>
  <c r="J77" i="9"/>
  <c r="J39" i="9"/>
  <c r="J189" i="9"/>
  <c r="J151" i="9"/>
  <c r="J110" i="9"/>
  <c r="J72" i="9"/>
  <c r="J31" i="9"/>
  <c r="J185" i="9"/>
  <c r="J144" i="9"/>
  <c r="J106" i="9"/>
  <c r="J65" i="9"/>
  <c r="J27" i="9"/>
  <c r="J184" i="9"/>
  <c r="J143" i="9"/>
  <c r="J105" i="9"/>
  <c r="J64" i="9"/>
  <c r="J26" i="9"/>
  <c r="J170" i="9"/>
  <c r="J129" i="9"/>
  <c r="J91" i="9"/>
  <c r="J50" i="9"/>
  <c r="J166" i="9"/>
  <c r="J125" i="9"/>
  <c r="J87" i="9"/>
  <c r="J46" i="9"/>
  <c r="J177" i="9"/>
  <c r="J103" i="9"/>
  <c r="J42" i="9"/>
  <c r="J176" i="9"/>
  <c r="J102" i="9"/>
  <c r="J41" i="9"/>
  <c r="J175" i="9"/>
  <c r="J98" i="9"/>
  <c r="J24" i="9"/>
  <c r="J162" i="9"/>
  <c r="J97" i="9"/>
  <c r="J23" i="9"/>
  <c r="J160" i="9"/>
  <c r="J96" i="9"/>
  <c r="J22" i="9"/>
  <c r="J138" i="9"/>
  <c r="J61" i="9"/>
  <c r="J137" i="9"/>
  <c r="J60" i="9"/>
  <c r="J124" i="9"/>
  <c r="J59" i="9"/>
  <c r="J182" i="9"/>
  <c r="J58" i="9"/>
  <c r="J178" i="9"/>
  <c r="J45" i="9"/>
  <c r="J159" i="9"/>
  <c r="J43" i="9"/>
  <c r="J158" i="9"/>
  <c r="J18" i="9"/>
  <c r="J141" i="9"/>
  <c r="J17" i="9"/>
  <c r="J140" i="9"/>
  <c r="J139" i="9"/>
  <c r="J122" i="9"/>
  <c r="J121" i="9"/>
  <c r="J120" i="9"/>
  <c r="J86" i="9"/>
  <c r="J81" i="9"/>
  <c r="J80" i="9"/>
  <c r="J79" i="9"/>
  <c r="J62" i="9"/>
  <c r="F72" i="7"/>
  <c r="R71" i="7"/>
  <c r="P74" i="7"/>
  <c r="CI71" i="11"/>
  <c r="CR7" i="11"/>
  <c r="B189" i="36"/>
  <c r="B173" i="36"/>
  <c r="B157" i="36"/>
  <c r="B141" i="36"/>
  <c r="B125" i="36"/>
  <c r="B109" i="36"/>
  <c r="B93" i="36"/>
  <c r="B77" i="36"/>
  <c r="B61" i="36"/>
  <c r="B45" i="36"/>
  <c r="B29" i="36"/>
  <c r="B188" i="36"/>
  <c r="B172" i="36"/>
  <c r="B156" i="36"/>
  <c r="B140" i="36"/>
  <c r="B124" i="36"/>
  <c r="B108" i="36"/>
  <c r="B92" i="36"/>
  <c r="B76" i="36"/>
  <c r="B60" i="36"/>
  <c r="B44" i="36"/>
  <c r="B28" i="36"/>
  <c r="B187" i="36"/>
  <c r="B171" i="36"/>
  <c r="B155" i="36"/>
  <c r="B139" i="36"/>
  <c r="B123" i="36"/>
  <c r="B107" i="36"/>
  <c r="B91" i="36"/>
  <c r="B75" i="36"/>
  <c r="B59" i="36"/>
  <c r="B43" i="36"/>
  <c r="B27" i="36"/>
  <c r="B186" i="36"/>
  <c r="B170" i="36"/>
  <c r="B154" i="36"/>
  <c r="B138" i="36"/>
  <c r="B122" i="36"/>
  <c r="B106" i="36"/>
  <c r="B90" i="36"/>
  <c r="B74" i="36"/>
  <c r="B58" i="36"/>
  <c r="B42" i="36"/>
  <c r="B26" i="36"/>
  <c r="B179" i="36"/>
  <c r="B163" i="36"/>
  <c r="B147" i="36"/>
  <c r="B131" i="36"/>
  <c r="B115" i="36"/>
  <c r="B99" i="36"/>
  <c r="B83" i="36"/>
  <c r="B67" i="36"/>
  <c r="B51" i="36"/>
  <c r="B35" i="36"/>
  <c r="B19" i="36"/>
  <c r="B174" i="36"/>
  <c r="B149" i="36"/>
  <c r="B127" i="36"/>
  <c r="B102" i="36"/>
  <c r="B80" i="36"/>
  <c r="B55" i="36"/>
  <c r="B33" i="36"/>
  <c r="B194" i="36"/>
  <c r="B169" i="36"/>
  <c r="B148" i="36"/>
  <c r="B126" i="36"/>
  <c r="B101" i="36"/>
  <c r="B79" i="36"/>
  <c r="B54" i="36"/>
  <c r="B32" i="36"/>
  <c r="B193" i="36"/>
  <c r="B168" i="36"/>
  <c r="B146" i="36"/>
  <c r="B121" i="36"/>
  <c r="B100" i="36"/>
  <c r="B78" i="36"/>
  <c r="B53" i="36"/>
  <c r="B31" i="36"/>
  <c r="B191" i="36"/>
  <c r="B166" i="36"/>
  <c r="B144" i="36"/>
  <c r="B119" i="36"/>
  <c r="B97" i="36"/>
  <c r="B72" i="36"/>
  <c r="B50" i="36"/>
  <c r="B25" i="36"/>
  <c r="B185" i="36"/>
  <c r="B164" i="36"/>
  <c r="B142" i="36"/>
  <c r="B117" i="36"/>
  <c r="B95" i="36"/>
  <c r="B70" i="36"/>
  <c r="B48" i="36"/>
  <c r="B23" i="36"/>
  <c r="B181" i="36"/>
  <c r="B159" i="36"/>
  <c r="B134" i="36"/>
  <c r="B112" i="36"/>
  <c r="B87" i="36"/>
  <c r="B65" i="36"/>
  <c r="B40" i="36"/>
  <c r="B18" i="36"/>
  <c r="B180" i="36"/>
  <c r="B158" i="36"/>
  <c r="B133" i="36"/>
  <c r="B111" i="36"/>
  <c r="B86" i="36"/>
  <c r="B64" i="36"/>
  <c r="B39" i="36"/>
  <c r="B17" i="36"/>
  <c r="B190" i="36"/>
  <c r="B150" i="36"/>
  <c r="B105" i="36"/>
  <c r="B66" i="36"/>
  <c r="B22" i="36"/>
  <c r="B184" i="36"/>
  <c r="B145" i="36"/>
  <c r="B104" i="36"/>
  <c r="B63" i="36"/>
  <c r="B21" i="36"/>
  <c r="B183" i="36"/>
  <c r="B143" i="36"/>
  <c r="B103" i="36"/>
  <c r="B62" i="36"/>
  <c r="B20" i="36"/>
  <c r="B178" i="36"/>
  <c r="B136" i="36"/>
  <c r="B96" i="36"/>
  <c r="B56" i="36"/>
  <c r="B176" i="36"/>
  <c r="B132" i="36"/>
  <c r="B89" i="36"/>
  <c r="B49" i="36"/>
  <c r="B162" i="36"/>
  <c r="B120" i="36"/>
  <c r="B82" i="36"/>
  <c r="B38" i="36"/>
  <c r="B161" i="36"/>
  <c r="B118" i="36"/>
  <c r="B81" i="36"/>
  <c r="B37" i="36"/>
  <c r="B152" i="36"/>
  <c r="B73" i="36"/>
  <c r="B151" i="36"/>
  <c r="B71" i="36"/>
  <c r="B137" i="36"/>
  <c r="B69" i="36"/>
  <c r="B135" i="36"/>
  <c r="B68" i="36"/>
  <c r="B130" i="36"/>
  <c r="B57" i="36"/>
  <c r="B129" i="36"/>
  <c r="B52" i="36"/>
  <c r="B128" i="36"/>
  <c r="B47" i="36"/>
  <c r="B177" i="36"/>
  <c r="B110" i="36"/>
  <c r="B34" i="36"/>
  <c r="B175" i="36"/>
  <c r="B98" i="36"/>
  <c r="B30" i="36"/>
  <c r="B116" i="36"/>
  <c r="B114" i="36"/>
  <c r="B113" i="36"/>
  <c r="B94" i="36"/>
  <c r="B88" i="36"/>
  <c r="B85" i="36"/>
  <c r="B84" i="36"/>
  <c r="B192" i="36"/>
  <c r="B24" i="36"/>
  <c r="B16" i="36"/>
  <c r="B15" i="36"/>
  <c r="B182" i="36"/>
  <c r="B167" i="36"/>
  <c r="B165" i="36"/>
  <c r="B160" i="36"/>
  <c r="B153" i="36"/>
  <c r="B46" i="36"/>
  <c r="B41" i="36"/>
  <c r="B36" i="36"/>
  <c r="BS77" i="7"/>
  <c r="S72" i="49"/>
  <c r="AE71" i="49"/>
  <c r="S74" i="49"/>
  <c r="AT3" i="29"/>
  <c r="AS2" i="29"/>
  <c r="G76" i="54"/>
  <c r="G36" i="54"/>
  <c r="G55" i="54" s="1"/>
  <c r="G60" i="54" s="1"/>
  <c r="G58" i="19"/>
  <c r="S89" i="19"/>
  <c r="G89" i="19"/>
  <c r="F58" i="19"/>
  <c r="S58" i="19"/>
  <c r="F89" i="19"/>
  <c r="T44" i="11"/>
  <c r="T57" i="11"/>
  <c r="T30" i="11"/>
  <c r="T20" i="11"/>
  <c r="T43" i="11"/>
  <c r="T29" i="11"/>
  <c r="T28" i="11"/>
  <c r="T26" i="11"/>
  <c r="T17" i="11"/>
  <c r="T25" i="11"/>
  <c r="T21" i="11"/>
  <c r="T31" i="11"/>
  <c r="T24" i="11"/>
  <c r="T19" i="11"/>
  <c r="T59" i="11"/>
  <c r="T51" i="11"/>
  <c r="T23" i="11"/>
  <c r="T18" i="11"/>
  <c r="T22" i="11"/>
  <c r="T45" i="11"/>
  <c r="T14" i="11"/>
  <c r="S77" i="19"/>
  <c r="T2" i="39"/>
  <c r="U3" i="39"/>
  <c r="EE72" i="29"/>
  <c r="C194" i="18"/>
  <c r="C178" i="18"/>
  <c r="C162" i="18"/>
  <c r="C146" i="18"/>
  <c r="C130" i="18"/>
  <c r="C114" i="18"/>
  <c r="C98" i="18"/>
  <c r="C82" i="18"/>
  <c r="C66" i="18"/>
  <c r="C50" i="18"/>
  <c r="C34" i="18"/>
  <c r="C18" i="18"/>
  <c r="C192" i="18"/>
  <c r="C176" i="18"/>
  <c r="C160" i="18"/>
  <c r="C144" i="18"/>
  <c r="C128" i="18"/>
  <c r="C112" i="18"/>
  <c r="C96" i="18"/>
  <c r="C80" i="18"/>
  <c r="C64" i="18"/>
  <c r="C48" i="18"/>
  <c r="C32" i="18"/>
  <c r="C16" i="18"/>
  <c r="C191" i="18"/>
  <c r="C175" i="18"/>
  <c r="C159" i="18"/>
  <c r="C143" i="18"/>
  <c r="C127" i="18"/>
  <c r="C111" i="18"/>
  <c r="C95" i="18"/>
  <c r="C79" i="18"/>
  <c r="C63" i="18"/>
  <c r="C47" i="18"/>
  <c r="C31" i="18"/>
  <c r="C190" i="18"/>
  <c r="C174" i="18"/>
  <c r="C158" i="18"/>
  <c r="C142" i="18"/>
  <c r="C126" i="18"/>
  <c r="C110" i="18"/>
  <c r="C94" i="18"/>
  <c r="C78" i="18"/>
  <c r="C62" i="18"/>
  <c r="C46" i="18"/>
  <c r="C30" i="18"/>
  <c r="C15" i="18"/>
  <c r="C184" i="18"/>
  <c r="C168" i="18"/>
  <c r="C152" i="18"/>
  <c r="C183" i="18"/>
  <c r="C167" i="18"/>
  <c r="C151" i="18"/>
  <c r="C135" i="18"/>
  <c r="C119" i="18"/>
  <c r="C103" i="18"/>
  <c r="C87" i="18"/>
  <c r="C71" i="18"/>
  <c r="C55" i="18"/>
  <c r="C39" i="18"/>
  <c r="C23" i="18"/>
  <c r="C188" i="18"/>
  <c r="C164" i="18"/>
  <c r="C138" i="18"/>
  <c r="C116" i="18"/>
  <c r="C91" i="18"/>
  <c r="C69" i="18"/>
  <c r="C44" i="18"/>
  <c r="C22" i="18"/>
  <c r="C187" i="18"/>
  <c r="C163" i="18"/>
  <c r="C137" i="18"/>
  <c r="C115" i="18"/>
  <c r="C90" i="18"/>
  <c r="C68" i="18"/>
  <c r="C43" i="18"/>
  <c r="C21" i="18"/>
  <c r="C186" i="18"/>
  <c r="C161" i="18"/>
  <c r="C136" i="18"/>
  <c r="C113" i="18"/>
  <c r="C89" i="18"/>
  <c r="C67" i="18"/>
  <c r="C42" i="18"/>
  <c r="C20" i="18"/>
  <c r="C185" i="18"/>
  <c r="C157" i="18"/>
  <c r="C134" i="18"/>
  <c r="C109" i="18"/>
  <c r="C88" i="18"/>
  <c r="C65" i="18"/>
  <c r="C41" i="18"/>
  <c r="C19" i="18"/>
  <c r="C182" i="18"/>
  <c r="C156" i="18"/>
  <c r="C133" i="18"/>
  <c r="C108" i="18"/>
  <c r="C86" i="18"/>
  <c r="C61" i="18"/>
  <c r="C40" i="18"/>
  <c r="C17" i="18"/>
  <c r="C172" i="18"/>
  <c r="C148" i="18"/>
  <c r="C123" i="18"/>
  <c r="C101" i="18"/>
  <c r="C76" i="18"/>
  <c r="C54" i="18"/>
  <c r="C29" i="18"/>
  <c r="C171" i="18"/>
  <c r="C147" i="18"/>
  <c r="C122" i="18"/>
  <c r="C100" i="18"/>
  <c r="C75" i="18"/>
  <c r="C53" i="18"/>
  <c r="C28" i="18"/>
  <c r="C170" i="18"/>
  <c r="C145" i="18"/>
  <c r="C121" i="18"/>
  <c r="C99" i="18"/>
  <c r="C74" i="18"/>
  <c r="C52" i="18"/>
  <c r="C27" i="18"/>
  <c r="C179" i="18"/>
  <c r="C129" i="18"/>
  <c r="C83" i="18"/>
  <c r="C36" i="18"/>
  <c r="C177" i="18"/>
  <c r="C125" i="18"/>
  <c r="C81" i="18"/>
  <c r="C35" i="18"/>
  <c r="C173" i="18"/>
  <c r="C124" i="18"/>
  <c r="C77" i="18"/>
  <c r="C33" i="18"/>
  <c r="C169" i="18"/>
  <c r="C120" i="18"/>
  <c r="C73" i="18"/>
  <c r="C26" i="18"/>
  <c r="C166" i="18"/>
  <c r="C118" i="18"/>
  <c r="C72" i="18"/>
  <c r="C25" i="18"/>
  <c r="C165" i="18"/>
  <c r="C117" i="18"/>
  <c r="C70" i="18"/>
  <c r="C24" i="18"/>
  <c r="C155" i="18"/>
  <c r="C107" i="18"/>
  <c r="C60" i="18"/>
  <c r="C149" i="18"/>
  <c r="C102" i="18"/>
  <c r="C56" i="18"/>
  <c r="C139" i="18"/>
  <c r="C45" i="18"/>
  <c r="C132" i="18"/>
  <c r="C38" i="18"/>
  <c r="C131" i="18"/>
  <c r="C37" i="18"/>
  <c r="C106" i="18"/>
  <c r="C105" i="18"/>
  <c r="C104" i="18"/>
  <c r="C97" i="18"/>
  <c r="C193" i="18"/>
  <c r="C93" i="18"/>
  <c r="C180" i="18"/>
  <c r="C84" i="18"/>
  <c r="C154" i="18"/>
  <c r="C59" i="18"/>
  <c r="C153" i="18"/>
  <c r="C58" i="18"/>
  <c r="C181" i="18"/>
  <c r="C150" i="18"/>
  <c r="C141" i="18"/>
  <c r="C140" i="18"/>
  <c r="C92" i="18"/>
  <c r="C85" i="18"/>
  <c r="C57" i="18"/>
  <c r="C51" i="18"/>
  <c r="C49" i="18"/>
  <c r="C189" i="18"/>
  <c r="AR71" i="54"/>
  <c r="AF72" i="54"/>
  <c r="AS46" i="16"/>
  <c r="W74" i="54"/>
  <c r="DE4" i="24"/>
  <c r="CF3" i="24"/>
  <c r="DE7" i="19"/>
  <c r="BE74" i="54"/>
  <c r="CJ74" i="44"/>
  <c r="N72" i="29"/>
  <c r="BI4" i="16"/>
  <c r="BV4" i="16" s="1"/>
  <c r="CI4" i="16" s="1"/>
  <c r="CV4" i="16" s="1"/>
  <c r="DI4" i="16" s="1"/>
  <c r="DV4" i="16" s="1"/>
  <c r="AV2" i="16"/>
  <c r="B181" i="26"/>
  <c r="B165" i="26"/>
  <c r="B149" i="26"/>
  <c r="B133" i="26"/>
  <c r="B117" i="26"/>
  <c r="B101" i="26"/>
  <c r="B85" i="26"/>
  <c r="B69" i="26"/>
  <c r="B53" i="26"/>
  <c r="B37" i="26"/>
  <c r="B21" i="26"/>
  <c r="B180" i="26"/>
  <c r="B164" i="26"/>
  <c r="B148" i="26"/>
  <c r="B132" i="26"/>
  <c r="B116" i="26"/>
  <c r="B100" i="26"/>
  <c r="B84" i="26"/>
  <c r="B68" i="26"/>
  <c r="B52" i="26"/>
  <c r="B36" i="26"/>
  <c r="B20" i="26"/>
  <c r="B179" i="26"/>
  <c r="B163" i="26"/>
  <c r="B147" i="26"/>
  <c r="B131" i="26"/>
  <c r="B115" i="26"/>
  <c r="B99" i="26"/>
  <c r="B83" i="26"/>
  <c r="B67" i="26"/>
  <c r="B51" i="26"/>
  <c r="B35" i="26"/>
  <c r="B19" i="26"/>
  <c r="B194" i="26"/>
  <c r="B178" i="26"/>
  <c r="B162" i="26"/>
  <c r="B146" i="26"/>
  <c r="B130" i="26"/>
  <c r="B114" i="26"/>
  <c r="B98" i="26"/>
  <c r="B82" i="26"/>
  <c r="B66" i="26"/>
  <c r="B50" i="26"/>
  <c r="B34" i="26"/>
  <c r="B18" i="26"/>
  <c r="B193" i="26"/>
  <c r="B177" i="26"/>
  <c r="B161" i="26"/>
  <c r="B145" i="26"/>
  <c r="B129" i="26"/>
  <c r="B113" i="26"/>
  <c r="B97" i="26"/>
  <c r="B81" i="26"/>
  <c r="B65" i="26"/>
  <c r="B49" i="26"/>
  <c r="B33" i="26"/>
  <c r="B17" i="26"/>
  <c r="B184" i="26"/>
  <c r="B158" i="26"/>
  <c r="B137" i="26"/>
  <c r="B111" i="26"/>
  <c r="B90" i="26"/>
  <c r="B64" i="26"/>
  <c r="B43" i="26"/>
  <c r="B22" i="26"/>
  <c r="B183" i="26"/>
  <c r="B157" i="26"/>
  <c r="B136" i="26"/>
  <c r="B110" i="26"/>
  <c r="B89" i="26"/>
  <c r="B63" i="26"/>
  <c r="B42" i="26"/>
  <c r="B16" i="26"/>
  <c r="B182" i="26"/>
  <c r="B156" i="26"/>
  <c r="B135" i="26"/>
  <c r="B109" i="26"/>
  <c r="B88" i="26"/>
  <c r="B62" i="26"/>
  <c r="B41" i="26"/>
  <c r="B176" i="26"/>
  <c r="B155" i="26"/>
  <c r="B134" i="26"/>
  <c r="B108" i="26"/>
  <c r="B87" i="26"/>
  <c r="B61" i="26"/>
  <c r="B40" i="26"/>
  <c r="B15" i="26"/>
  <c r="B175" i="26"/>
  <c r="B154" i="26"/>
  <c r="B128" i="26"/>
  <c r="B107" i="26"/>
  <c r="B86" i="26"/>
  <c r="B60" i="26"/>
  <c r="B39" i="26"/>
  <c r="B173" i="26"/>
  <c r="B152" i="26"/>
  <c r="B126" i="26"/>
  <c r="B105" i="26"/>
  <c r="B79" i="26"/>
  <c r="B58" i="26"/>
  <c r="B32" i="26"/>
  <c r="B190" i="26"/>
  <c r="B169" i="26"/>
  <c r="B143" i="26"/>
  <c r="B122" i="26"/>
  <c r="B96" i="26"/>
  <c r="B75" i="26"/>
  <c r="B54" i="26"/>
  <c r="B28" i="26"/>
  <c r="B189" i="26"/>
  <c r="B168" i="26"/>
  <c r="B142" i="26"/>
  <c r="B121" i="26"/>
  <c r="B95" i="26"/>
  <c r="B74" i="26"/>
  <c r="B48" i="26"/>
  <c r="B27" i="26"/>
  <c r="B185" i="26"/>
  <c r="B138" i="26"/>
  <c r="B91" i="26"/>
  <c r="B44" i="26"/>
  <c r="B174" i="26"/>
  <c r="B127" i="26"/>
  <c r="B80" i="26"/>
  <c r="B38" i="26"/>
  <c r="B172" i="26"/>
  <c r="B125" i="26"/>
  <c r="B78" i="26"/>
  <c r="B31" i="26"/>
  <c r="B171" i="26"/>
  <c r="B124" i="26"/>
  <c r="B77" i="26"/>
  <c r="B30" i="26"/>
  <c r="B170" i="26"/>
  <c r="B123" i="26"/>
  <c r="B76" i="26"/>
  <c r="B29" i="26"/>
  <c r="B151" i="26"/>
  <c r="B104" i="26"/>
  <c r="B57" i="26"/>
  <c r="B192" i="26"/>
  <c r="B150" i="26"/>
  <c r="B103" i="26"/>
  <c r="B56" i="26"/>
  <c r="B186" i="26"/>
  <c r="B94" i="26"/>
  <c r="B167" i="26"/>
  <c r="B93" i="26"/>
  <c r="B166" i="26"/>
  <c r="B92" i="26"/>
  <c r="B160" i="26"/>
  <c r="B73" i="26"/>
  <c r="B159" i="26"/>
  <c r="B72" i="26"/>
  <c r="B153" i="26"/>
  <c r="B71" i="26"/>
  <c r="B120" i="26"/>
  <c r="B46" i="26"/>
  <c r="B119" i="26"/>
  <c r="B45" i="26"/>
  <c r="B187" i="26"/>
  <c r="B23" i="26"/>
  <c r="B144" i="26"/>
  <c r="B141" i="26"/>
  <c r="B140" i="26"/>
  <c r="B139" i="26"/>
  <c r="B59" i="26"/>
  <c r="B55" i="26"/>
  <c r="B47" i="26"/>
  <c r="B191" i="26"/>
  <c r="B188" i="26"/>
  <c r="B118" i="26"/>
  <c r="B112" i="26"/>
  <c r="B24" i="26"/>
  <c r="B106" i="26"/>
  <c r="B102" i="26"/>
  <c r="B70" i="26"/>
  <c r="B26" i="26"/>
  <c r="B25" i="26"/>
  <c r="BN41" i="4"/>
  <c r="BN77" i="4" s="1"/>
  <c r="CA39" i="4"/>
  <c r="AU2" i="7"/>
  <c r="AV3" i="7"/>
  <c r="N34" i="11"/>
  <c r="BS71" i="11"/>
  <c r="CE7" i="11"/>
  <c r="CJ72" i="11"/>
  <c r="AT3" i="49"/>
  <c r="AS2" i="49"/>
  <c r="AS53" i="24"/>
  <c r="AS78" i="24" s="1"/>
  <c r="DY74" i="24"/>
  <c r="DY72" i="24"/>
  <c r="BQ72" i="11"/>
  <c r="BR72" i="11" s="1"/>
  <c r="CD71" i="11"/>
  <c r="AT51" i="7"/>
  <c r="AT24" i="7"/>
  <c r="AT18" i="7"/>
  <c r="AT50" i="7"/>
  <c r="AT23" i="7"/>
  <c r="AT49" i="7"/>
  <c r="AT33" i="7"/>
  <c r="AT32" i="7"/>
  <c r="AT31" i="7"/>
  <c r="AT21" i="7"/>
  <c r="AT16" i="7"/>
  <c r="AT15" i="7"/>
  <c r="AT12" i="7"/>
  <c r="AT19" i="7"/>
  <c r="AT25" i="7"/>
  <c r="AT30" i="7"/>
  <c r="AT10" i="7"/>
  <c r="AT9" i="7"/>
  <c r="AT22" i="7"/>
  <c r="AT11" i="7"/>
  <c r="AT29" i="7"/>
  <c r="AT20" i="7"/>
  <c r="AT43" i="7"/>
  <c r="AT27" i="7"/>
  <c r="AT26" i="7"/>
  <c r="AT14" i="7"/>
  <c r="AT44" i="7"/>
  <c r="AT28" i="7"/>
  <c r="AT17" i="7"/>
  <c r="BG38" i="16"/>
  <c r="BG26" i="16"/>
  <c r="BG25" i="16"/>
  <c r="BG51" i="16"/>
  <c r="BG28" i="16"/>
  <c r="BG24" i="16"/>
  <c r="BG17" i="16"/>
  <c r="BG43" i="16"/>
  <c r="BG22" i="16"/>
  <c r="BG49" i="16"/>
  <c r="BG44" i="16"/>
  <c r="BG46" i="16" s="1"/>
  <c r="BG30" i="16"/>
  <c r="BG10" i="16"/>
  <c r="BG21" i="16"/>
  <c r="BG20" i="16"/>
  <c r="BG33" i="16"/>
  <c r="BG32" i="16"/>
  <c r="BG31" i="16"/>
  <c r="BG19" i="16"/>
  <c r="BG27" i="16"/>
  <c r="BG16" i="16"/>
  <c r="BG14" i="16"/>
  <c r="BG15" i="16"/>
  <c r="BG13" i="16"/>
  <c r="BG50" i="16"/>
  <c r="BG29" i="16"/>
  <c r="BG11" i="16"/>
  <c r="BG9" i="16"/>
  <c r="BG18" i="16"/>
  <c r="BG12" i="16"/>
  <c r="BG23" i="16"/>
  <c r="BG39" i="16"/>
  <c r="G71" i="4"/>
  <c r="O34" i="11"/>
  <c r="BF3" i="49"/>
  <c r="CE4" i="49"/>
  <c r="J181" i="36"/>
  <c r="J165" i="36"/>
  <c r="J149" i="36"/>
  <c r="J133" i="36"/>
  <c r="J117" i="36"/>
  <c r="J101" i="36"/>
  <c r="J85" i="36"/>
  <c r="J69" i="36"/>
  <c r="J53" i="36"/>
  <c r="J37" i="36"/>
  <c r="J21" i="36"/>
  <c r="J180" i="36"/>
  <c r="J164" i="36"/>
  <c r="J148" i="36"/>
  <c r="J132" i="36"/>
  <c r="J116" i="36"/>
  <c r="J100" i="36"/>
  <c r="J84" i="36"/>
  <c r="J68" i="36"/>
  <c r="J52" i="36"/>
  <c r="J36" i="36"/>
  <c r="J20" i="36"/>
  <c r="J179" i="36"/>
  <c r="J163" i="36"/>
  <c r="J147" i="36"/>
  <c r="J131" i="36"/>
  <c r="J115" i="36"/>
  <c r="J99" i="36"/>
  <c r="J83" i="36"/>
  <c r="J67" i="36"/>
  <c r="J51" i="36"/>
  <c r="J35" i="36"/>
  <c r="J19" i="36"/>
  <c r="J194" i="36"/>
  <c r="J178" i="36"/>
  <c r="J162" i="36"/>
  <c r="J146" i="36"/>
  <c r="J130" i="36"/>
  <c r="J114" i="36"/>
  <c r="J98" i="36"/>
  <c r="J82" i="36"/>
  <c r="J66" i="36"/>
  <c r="J50" i="36"/>
  <c r="J34" i="36"/>
  <c r="J18" i="36"/>
  <c r="J192" i="36"/>
  <c r="J176" i="36"/>
  <c r="J160" i="36"/>
  <c r="J144" i="36"/>
  <c r="J128" i="36"/>
  <c r="J112" i="36"/>
  <c r="J96" i="36"/>
  <c r="J80" i="36"/>
  <c r="J64" i="36"/>
  <c r="J48" i="36"/>
  <c r="J32" i="36"/>
  <c r="J16" i="36"/>
  <c r="J187" i="36"/>
  <c r="J171" i="36"/>
  <c r="J155" i="36"/>
  <c r="J139" i="36"/>
  <c r="J123" i="36"/>
  <c r="J107" i="36"/>
  <c r="J91" i="36"/>
  <c r="J75" i="36"/>
  <c r="J59" i="36"/>
  <c r="J43" i="36"/>
  <c r="J27" i="36"/>
  <c r="J174" i="36"/>
  <c r="J151" i="36"/>
  <c r="J124" i="36"/>
  <c r="J97" i="36"/>
  <c r="J73" i="36"/>
  <c r="J46" i="36"/>
  <c r="J23" i="36"/>
  <c r="J173" i="36"/>
  <c r="J150" i="36"/>
  <c r="J122" i="36"/>
  <c r="J95" i="36"/>
  <c r="J72" i="36"/>
  <c r="J45" i="36"/>
  <c r="J22" i="36"/>
  <c r="J172" i="36"/>
  <c r="J145" i="36"/>
  <c r="J121" i="36"/>
  <c r="J94" i="36"/>
  <c r="J71" i="36"/>
  <c r="J44" i="36"/>
  <c r="J17" i="36"/>
  <c r="J193" i="36"/>
  <c r="J169" i="36"/>
  <c r="J142" i="36"/>
  <c r="J119" i="36"/>
  <c r="J92" i="36"/>
  <c r="J65" i="36"/>
  <c r="J41" i="36"/>
  <c r="J15" i="36"/>
  <c r="J190" i="36"/>
  <c r="J167" i="36"/>
  <c r="J140" i="36"/>
  <c r="J113" i="36"/>
  <c r="J89" i="36"/>
  <c r="J62" i="36"/>
  <c r="J39" i="36"/>
  <c r="J185" i="36"/>
  <c r="J158" i="36"/>
  <c r="J135" i="36"/>
  <c r="J108" i="36"/>
  <c r="J81" i="36"/>
  <c r="J57" i="36"/>
  <c r="J30" i="36"/>
  <c r="J184" i="36"/>
  <c r="J157" i="36"/>
  <c r="J134" i="36"/>
  <c r="J106" i="36"/>
  <c r="J79" i="36"/>
  <c r="J56" i="36"/>
  <c r="J29" i="36"/>
  <c r="J186" i="36"/>
  <c r="J138" i="36"/>
  <c r="J93" i="36"/>
  <c r="J49" i="36"/>
  <c r="J183" i="36"/>
  <c r="J137" i="36"/>
  <c r="J90" i="36"/>
  <c r="J47" i="36"/>
  <c r="J182" i="36"/>
  <c r="J136" i="36"/>
  <c r="J88" i="36"/>
  <c r="J42" i="36"/>
  <c r="J177" i="36"/>
  <c r="J129" i="36"/>
  <c r="J87" i="36"/>
  <c r="J40" i="36"/>
  <c r="J175" i="36"/>
  <c r="J127" i="36"/>
  <c r="J86" i="36"/>
  <c r="J38" i="36"/>
  <c r="J168" i="36"/>
  <c r="J125" i="36"/>
  <c r="J77" i="36"/>
  <c r="J31" i="36"/>
  <c r="J156" i="36"/>
  <c r="J110" i="36"/>
  <c r="J63" i="36"/>
  <c r="J24" i="36"/>
  <c r="J154" i="36"/>
  <c r="J109" i="36"/>
  <c r="J61" i="36"/>
  <c r="J188" i="36"/>
  <c r="J102" i="36"/>
  <c r="J170" i="36"/>
  <c r="J78" i="36"/>
  <c r="J166" i="36"/>
  <c r="J76" i="36"/>
  <c r="J161" i="36"/>
  <c r="J74" i="36"/>
  <c r="J159" i="36"/>
  <c r="J70" i="36"/>
  <c r="J153" i="36"/>
  <c r="J60" i="36"/>
  <c r="J152" i="36"/>
  <c r="J58" i="36"/>
  <c r="J120" i="36"/>
  <c r="J28" i="36"/>
  <c r="J118" i="36"/>
  <c r="J26" i="36"/>
  <c r="J55" i="36"/>
  <c r="J54" i="36"/>
  <c r="J33" i="36"/>
  <c r="J25" i="36"/>
  <c r="J141" i="36"/>
  <c r="J126" i="36"/>
  <c r="J111" i="36"/>
  <c r="J105" i="36"/>
  <c r="J104" i="36"/>
  <c r="J103" i="36"/>
  <c r="J189" i="36"/>
  <c r="J143" i="36"/>
  <c r="J191" i="36"/>
  <c r="X4" i="49"/>
  <c r="AK4" i="49" s="1"/>
  <c r="AX4" i="49" s="1"/>
  <c r="BK4" i="49" s="1"/>
  <c r="BX4" i="49" s="1"/>
  <c r="CK4" i="49" s="1"/>
  <c r="CX4" i="49" s="1"/>
  <c r="DK4" i="49" s="1"/>
  <c r="DX4" i="49" s="1"/>
  <c r="L4" i="49"/>
  <c r="BU72" i="11"/>
  <c r="BU74" i="11"/>
  <c r="V72" i="11"/>
  <c r="V74" i="11" s="1"/>
  <c r="S74" i="54"/>
  <c r="S72" i="54"/>
  <c r="AE71" i="54"/>
  <c r="I2" i="24"/>
  <c r="J3" i="24"/>
  <c r="BM74" i="16"/>
  <c r="AS41" i="24"/>
  <c r="I41" i="7"/>
  <c r="I77" i="7" s="1"/>
  <c r="J39" i="7"/>
  <c r="EA72" i="11"/>
  <c r="CX39" i="4"/>
  <c r="CK41" i="4"/>
  <c r="CK77" i="4" s="1"/>
  <c r="DX72" i="24"/>
  <c r="DX74" i="24"/>
  <c r="Y74" i="49"/>
  <c r="Y72" i="49"/>
  <c r="CW74" i="44"/>
  <c r="BF76" i="44"/>
  <c r="BF36" i="44"/>
  <c r="BP74" i="11"/>
  <c r="AH72" i="16"/>
  <c r="AH74" i="16" s="1"/>
  <c r="H33" i="24"/>
  <c r="H25" i="24"/>
  <c r="H32" i="24"/>
  <c r="H24" i="24"/>
  <c r="H16" i="24"/>
  <c r="H50" i="24"/>
  <c r="H39" i="24"/>
  <c r="H20" i="24"/>
  <c r="H49" i="24"/>
  <c r="H89" i="24"/>
  <c r="H18" i="24"/>
  <c r="H38" i="24"/>
  <c r="H17" i="24"/>
  <c r="H28" i="24"/>
  <c r="H23" i="24"/>
  <c r="H11" i="24"/>
  <c r="H10" i="24"/>
  <c r="H58" i="24"/>
  <c r="H90" i="24"/>
  <c r="H27" i="24"/>
  <c r="H51" i="24"/>
  <c r="H45" i="24"/>
  <c r="H43" i="24"/>
  <c r="H22" i="24"/>
  <c r="H15" i="24"/>
  <c r="H29" i="24"/>
  <c r="H31" i="24"/>
  <c r="H21" i="24"/>
  <c r="H59" i="24"/>
  <c r="H9" i="24"/>
  <c r="H44" i="24"/>
  <c r="H19" i="24"/>
  <c r="H14" i="24"/>
  <c r="H13" i="24"/>
  <c r="H12" i="24"/>
  <c r="H30" i="24"/>
  <c r="H26" i="24"/>
  <c r="BJ89" i="44"/>
  <c r="BJ49" i="44"/>
  <c r="BJ32" i="44"/>
  <c r="BJ24" i="44"/>
  <c r="BJ51" i="44"/>
  <c r="BJ59" i="44"/>
  <c r="BJ31" i="44"/>
  <c r="BJ23" i="44"/>
  <c r="BJ39" i="44"/>
  <c r="BJ50" i="44"/>
  <c r="BJ38" i="44"/>
  <c r="BJ20" i="44"/>
  <c r="BJ19" i="44"/>
  <c r="BJ13" i="44"/>
  <c r="BJ44" i="44"/>
  <c r="BJ33" i="44"/>
  <c r="BJ30" i="44"/>
  <c r="BJ29" i="44"/>
  <c r="BJ28" i="44"/>
  <c r="BJ27" i="44"/>
  <c r="BJ17" i="44"/>
  <c r="BJ25" i="44"/>
  <c r="BJ14" i="44"/>
  <c r="BJ10" i="44"/>
  <c r="BJ43" i="44"/>
  <c r="BJ21" i="44"/>
  <c r="BJ11" i="44"/>
  <c r="BJ16" i="44"/>
  <c r="BJ18" i="44"/>
  <c r="BJ22" i="44"/>
  <c r="BJ58" i="44"/>
  <c r="BJ12" i="44"/>
  <c r="BJ9" i="44"/>
  <c r="BJ26" i="44"/>
  <c r="BJ90" i="44"/>
  <c r="BJ15" i="44"/>
  <c r="BJ45" i="44"/>
  <c r="C189" i="46"/>
  <c r="C173" i="46"/>
  <c r="C157" i="46"/>
  <c r="C141" i="46"/>
  <c r="C125" i="46"/>
  <c r="C109" i="46"/>
  <c r="C93" i="46"/>
  <c r="C77" i="46"/>
  <c r="C61" i="46"/>
  <c r="C45" i="46"/>
  <c r="C29" i="46"/>
  <c r="C188" i="46"/>
  <c r="C172" i="46"/>
  <c r="C156" i="46"/>
  <c r="C140" i="46"/>
  <c r="C124" i="46"/>
  <c r="C108" i="46"/>
  <c r="C92" i="46"/>
  <c r="C76" i="46"/>
  <c r="C60" i="46"/>
  <c r="C44" i="46"/>
  <c r="C28" i="46"/>
  <c r="C187" i="46"/>
  <c r="C171" i="46"/>
  <c r="C155" i="46"/>
  <c r="C139" i="46"/>
  <c r="C123" i="46"/>
  <c r="C107" i="46"/>
  <c r="C91" i="46"/>
  <c r="C75" i="46"/>
  <c r="C59" i="46"/>
  <c r="C43" i="46"/>
  <c r="C27" i="46"/>
  <c r="C186" i="46"/>
  <c r="C170" i="46"/>
  <c r="C154" i="46"/>
  <c r="C138" i="46"/>
  <c r="C122" i="46"/>
  <c r="C106" i="46"/>
  <c r="C90" i="46"/>
  <c r="C74" i="46"/>
  <c r="C58" i="46"/>
  <c r="C42" i="46"/>
  <c r="C26" i="46"/>
  <c r="C182" i="46"/>
  <c r="C166" i="46"/>
  <c r="C150" i="46"/>
  <c r="C134" i="46"/>
  <c r="C118" i="46"/>
  <c r="C102" i="46"/>
  <c r="C86" i="46"/>
  <c r="C70" i="46"/>
  <c r="C54" i="46"/>
  <c r="C38" i="46"/>
  <c r="C22" i="46"/>
  <c r="C179" i="46"/>
  <c r="C163" i="46"/>
  <c r="C147" i="46"/>
  <c r="C131" i="46"/>
  <c r="C115" i="46"/>
  <c r="C99" i="46"/>
  <c r="C83" i="46"/>
  <c r="C67" i="46"/>
  <c r="C51" i="46"/>
  <c r="C35" i="46"/>
  <c r="C19" i="46"/>
  <c r="C183" i="46"/>
  <c r="C159" i="46"/>
  <c r="C132" i="46"/>
  <c r="C105" i="46"/>
  <c r="C81" i="46"/>
  <c r="C55" i="46"/>
  <c r="C31" i="46"/>
  <c r="C178" i="46"/>
  <c r="C151" i="46"/>
  <c r="C126" i="46"/>
  <c r="C97" i="46"/>
  <c r="C69" i="46"/>
  <c r="C41" i="46"/>
  <c r="C16" i="46"/>
  <c r="C177" i="46"/>
  <c r="C149" i="46"/>
  <c r="C121" i="46"/>
  <c r="C96" i="46"/>
  <c r="C68" i="46"/>
  <c r="C40" i="46"/>
  <c r="C176" i="46"/>
  <c r="C148" i="46"/>
  <c r="C120" i="46"/>
  <c r="C95" i="46"/>
  <c r="C66" i="46"/>
  <c r="C39" i="46"/>
  <c r="C15" i="46"/>
  <c r="C175" i="46"/>
  <c r="C146" i="46"/>
  <c r="C119" i="46"/>
  <c r="C94" i="46"/>
  <c r="C65" i="46"/>
  <c r="C37" i="46"/>
  <c r="C174" i="46"/>
  <c r="C145" i="46"/>
  <c r="C117" i="46"/>
  <c r="C89" i="46"/>
  <c r="C64" i="46"/>
  <c r="C36" i="46"/>
  <c r="C169" i="46"/>
  <c r="C144" i="46"/>
  <c r="C116" i="46"/>
  <c r="C88" i="46"/>
  <c r="C63" i="46"/>
  <c r="C34" i="46"/>
  <c r="C192" i="46"/>
  <c r="C164" i="46"/>
  <c r="C136" i="46"/>
  <c r="C111" i="46"/>
  <c r="C82" i="46"/>
  <c r="C53" i="46"/>
  <c r="C25" i="46"/>
  <c r="C194" i="46"/>
  <c r="C152" i="46"/>
  <c r="C101" i="46"/>
  <c r="C50" i="46"/>
  <c r="C193" i="46"/>
  <c r="C143" i="46"/>
  <c r="C100" i="46"/>
  <c r="C49" i="46"/>
  <c r="C191" i="46"/>
  <c r="C142" i="46"/>
  <c r="C98" i="46"/>
  <c r="C48" i="46"/>
  <c r="C190" i="46"/>
  <c r="C137" i="46"/>
  <c r="C87" i="46"/>
  <c r="C47" i="46"/>
  <c r="C185" i="46"/>
  <c r="C135" i="46"/>
  <c r="C85" i="46"/>
  <c r="C46" i="46"/>
  <c r="C184" i="46"/>
  <c r="C133" i="46"/>
  <c r="C84" i="46"/>
  <c r="C33" i="46"/>
  <c r="C165" i="46"/>
  <c r="C114" i="46"/>
  <c r="C72" i="46"/>
  <c r="C21" i="46"/>
  <c r="C162" i="46"/>
  <c r="C113" i="46"/>
  <c r="C71" i="46"/>
  <c r="C20" i="46"/>
  <c r="C161" i="46"/>
  <c r="C62" i="46"/>
  <c r="C160" i="46"/>
  <c r="C57" i="46"/>
  <c r="C158" i="46"/>
  <c r="C56" i="46"/>
  <c r="C153" i="46"/>
  <c r="C52" i="46"/>
  <c r="C129" i="46"/>
  <c r="C30" i="46"/>
  <c r="C104" i="46"/>
  <c r="C103" i="46"/>
  <c r="C78" i="46"/>
  <c r="C73" i="46"/>
  <c r="C32" i="46"/>
  <c r="C24" i="46"/>
  <c r="C23" i="46"/>
  <c r="C180" i="46"/>
  <c r="C17" i="46"/>
  <c r="C128" i="46"/>
  <c r="C112" i="46"/>
  <c r="C110" i="46"/>
  <c r="C80" i="46"/>
  <c r="C79" i="46"/>
  <c r="C18" i="46"/>
  <c r="C181" i="46"/>
  <c r="C168" i="46"/>
  <c r="C167" i="46"/>
  <c r="C130" i="46"/>
  <c r="C127" i="46"/>
  <c r="Q74" i="7"/>
  <c r="AZ74" i="11"/>
  <c r="DI72" i="24"/>
  <c r="BO72" i="34"/>
  <c r="CV74" i="39"/>
  <c r="G46" i="44"/>
  <c r="AS53" i="7"/>
  <c r="DA72" i="11"/>
  <c r="K76" i="11"/>
  <c r="K36" i="11"/>
  <c r="I46" i="11"/>
  <c r="G57" i="4"/>
  <c r="I57" i="4"/>
  <c r="F57" i="4"/>
  <c r="H57" i="4"/>
  <c r="J57" i="4"/>
  <c r="O46" i="11"/>
  <c r="EE71" i="24"/>
  <c r="DS72" i="24"/>
  <c r="CE71" i="34"/>
  <c r="BS72" i="34"/>
  <c r="BS74" i="34" s="1"/>
  <c r="BJ72" i="4"/>
  <c r="BJ74" i="4" s="1"/>
  <c r="BW71" i="4"/>
  <c r="BW39" i="7"/>
  <c r="BJ41" i="7"/>
  <c r="BJ77" i="7" s="1"/>
  <c r="CK72" i="7"/>
  <c r="H77" i="7"/>
  <c r="DN74" i="11"/>
  <c r="AF72" i="16"/>
  <c r="AR71" i="16"/>
  <c r="S53" i="34"/>
  <c r="S78" i="34" s="1"/>
  <c r="I57" i="54"/>
  <c r="U74" i="16"/>
  <c r="AM72" i="11"/>
  <c r="AM74" i="11" s="1"/>
  <c r="AE7" i="49"/>
  <c r="AC74" i="54"/>
  <c r="BH46" i="44"/>
  <c r="CE4" i="29"/>
  <c r="BF3" i="29"/>
  <c r="DQ72" i="16"/>
  <c r="DQ74" i="16"/>
  <c r="AF53" i="24"/>
  <c r="AF78" i="24" s="1"/>
  <c r="BI46" i="44"/>
  <c r="S53" i="11"/>
  <c r="DL74" i="39"/>
  <c r="E15" i="15" a="1"/>
  <c r="I76" i="4"/>
  <c r="I36" i="4"/>
  <c r="DS74" i="29"/>
  <c r="BL74" i="7"/>
  <c r="BL72" i="7"/>
  <c r="BY71" i="7"/>
  <c r="BP74" i="16"/>
  <c r="EC74" i="16"/>
  <c r="BR7" i="34"/>
  <c r="F72" i="44"/>
  <c r="R71" i="44"/>
  <c r="F74" i="44"/>
  <c r="CD74" i="44"/>
  <c r="H88" i="49"/>
  <c r="H57" i="49"/>
  <c r="H33" i="49"/>
  <c r="H90" i="49"/>
  <c r="H49" i="49"/>
  <c r="H32" i="49"/>
  <c r="H59" i="49"/>
  <c r="H38" i="49"/>
  <c r="H22" i="49"/>
  <c r="H21" i="49"/>
  <c r="H45" i="49"/>
  <c r="H23" i="49"/>
  <c r="H58" i="49"/>
  <c r="H14" i="49"/>
  <c r="H51" i="49"/>
  <c r="H31" i="49"/>
  <c r="H13" i="49"/>
  <c r="H89" i="49"/>
  <c r="H19" i="49"/>
  <c r="H16" i="49"/>
  <c r="H12" i="49"/>
  <c r="H28" i="49"/>
  <c r="H11" i="49"/>
  <c r="H10" i="49"/>
  <c r="H44" i="49"/>
  <c r="H17" i="49"/>
  <c r="H30" i="49"/>
  <c r="H25" i="49"/>
  <c r="H27" i="49"/>
  <c r="H15" i="49"/>
  <c r="H26" i="49"/>
  <c r="H20" i="49"/>
  <c r="H50" i="49"/>
  <c r="H43" i="49"/>
  <c r="H29" i="49"/>
  <c r="H18" i="49"/>
  <c r="H39" i="49"/>
  <c r="H24" i="49"/>
  <c r="H9" i="49"/>
  <c r="CU74" i="11"/>
  <c r="J191" i="18"/>
  <c r="J175" i="18"/>
  <c r="J159" i="18"/>
  <c r="J143" i="18"/>
  <c r="J127" i="18"/>
  <c r="J111" i="18"/>
  <c r="J95" i="18"/>
  <c r="J79" i="18"/>
  <c r="J63" i="18"/>
  <c r="J47" i="18"/>
  <c r="J31" i="18"/>
  <c r="J190" i="18"/>
  <c r="J174" i="18"/>
  <c r="J158" i="18"/>
  <c r="J142" i="18"/>
  <c r="J126" i="18"/>
  <c r="J110" i="18"/>
  <c r="J94" i="18"/>
  <c r="J78" i="18"/>
  <c r="J62" i="18"/>
  <c r="J46" i="18"/>
  <c r="J30" i="18"/>
  <c r="J15" i="18"/>
  <c r="J189" i="18"/>
  <c r="J173" i="18"/>
  <c r="J157" i="18"/>
  <c r="J141" i="18"/>
  <c r="J125" i="18"/>
  <c r="J109" i="18"/>
  <c r="J93" i="18"/>
  <c r="J77" i="18"/>
  <c r="J61" i="18"/>
  <c r="J45" i="18"/>
  <c r="J29" i="18"/>
  <c r="J188" i="18"/>
  <c r="J172" i="18"/>
  <c r="J156" i="18"/>
  <c r="J140" i="18"/>
  <c r="J124" i="18"/>
  <c r="J108" i="18"/>
  <c r="J92" i="18"/>
  <c r="J76" i="18"/>
  <c r="J60" i="18"/>
  <c r="J44" i="18"/>
  <c r="J28" i="18"/>
  <c r="J187" i="18"/>
  <c r="J171" i="18"/>
  <c r="J155" i="18"/>
  <c r="J139" i="18"/>
  <c r="J123" i="18"/>
  <c r="J107" i="18"/>
  <c r="J91" i="18"/>
  <c r="J75" i="18"/>
  <c r="J59" i="18"/>
  <c r="J43" i="18"/>
  <c r="J27" i="18"/>
  <c r="J186" i="18"/>
  <c r="J170" i="18"/>
  <c r="J154" i="18"/>
  <c r="J138" i="18"/>
  <c r="J122" i="18"/>
  <c r="J106" i="18"/>
  <c r="J90" i="18"/>
  <c r="J74" i="18"/>
  <c r="J58" i="18"/>
  <c r="J42" i="18"/>
  <c r="J26" i="18"/>
  <c r="J181" i="18"/>
  <c r="J165" i="18"/>
  <c r="J149" i="18"/>
  <c r="J133" i="18"/>
  <c r="J117" i="18"/>
  <c r="J101" i="18"/>
  <c r="J85" i="18"/>
  <c r="J69" i="18"/>
  <c r="J53" i="18"/>
  <c r="J37" i="18"/>
  <c r="J21" i="18"/>
  <c r="J180" i="18"/>
  <c r="J164" i="18"/>
  <c r="J148" i="18"/>
  <c r="J132" i="18"/>
  <c r="J116" i="18"/>
  <c r="J100" i="18"/>
  <c r="J84" i="18"/>
  <c r="J68" i="18"/>
  <c r="J52" i="18"/>
  <c r="J36" i="18"/>
  <c r="J20" i="18"/>
  <c r="J176" i="18"/>
  <c r="J144" i="18"/>
  <c r="J112" i="18"/>
  <c r="J80" i="18"/>
  <c r="J48" i="18"/>
  <c r="J16" i="18"/>
  <c r="J163" i="18"/>
  <c r="J130" i="18"/>
  <c r="J97" i="18"/>
  <c r="J64" i="18"/>
  <c r="J25" i="18"/>
  <c r="J162" i="18"/>
  <c r="J129" i="18"/>
  <c r="J96" i="18"/>
  <c r="J57" i="18"/>
  <c r="J24" i="18"/>
  <c r="J194" i="18"/>
  <c r="J161" i="18"/>
  <c r="J128" i="18"/>
  <c r="J89" i="18"/>
  <c r="J56" i="18"/>
  <c r="J23" i="18"/>
  <c r="J193" i="18"/>
  <c r="J160" i="18"/>
  <c r="J121" i="18"/>
  <c r="J88" i="18"/>
  <c r="J55" i="18"/>
  <c r="J22" i="18"/>
  <c r="J192" i="18"/>
  <c r="J153" i="18"/>
  <c r="J120" i="18"/>
  <c r="J87" i="18"/>
  <c r="J54" i="18"/>
  <c r="J19" i="18"/>
  <c r="J178" i="18"/>
  <c r="J145" i="18"/>
  <c r="J105" i="18"/>
  <c r="J72" i="18"/>
  <c r="J39" i="18"/>
  <c r="J177" i="18"/>
  <c r="J137" i="18"/>
  <c r="J104" i="18"/>
  <c r="J71" i="18"/>
  <c r="J38" i="18"/>
  <c r="J169" i="18"/>
  <c r="J136" i="18"/>
  <c r="J103" i="18"/>
  <c r="J70" i="18"/>
  <c r="J35" i="18"/>
  <c r="J150" i="18"/>
  <c r="J82" i="18"/>
  <c r="J147" i="18"/>
  <c r="J81" i="18"/>
  <c r="J146" i="18"/>
  <c r="J73" i="18"/>
  <c r="J135" i="18"/>
  <c r="J67" i="18"/>
  <c r="J134" i="18"/>
  <c r="J66" i="18"/>
  <c r="J131" i="18"/>
  <c r="J65" i="18"/>
  <c r="J185" i="18"/>
  <c r="J119" i="18"/>
  <c r="J51" i="18"/>
  <c r="J179" i="18"/>
  <c r="J113" i="18"/>
  <c r="J40" i="18"/>
  <c r="J98" i="18"/>
  <c r="J86" i="18"/>
  <c r="J83" i="18"/>
  <c r="J184" i="18"/>
  <c r="J50" i="18"/>
  <c r="J183" i="18"/>
  <c r="J49" i="18"/>
  <c r="J182" i="18"/>
  <c r="J41" i="18"/>
  <c r="J168" i="18"/>
  <c r="J34" i="18"/>
  <c r="J167" i="18"/>
  <c r="J33" i="18"/>
  <c r="J151" i="18"/>
  <c r="J17" i="18"/>
  <c r="J118" i="18"/>
  <c r="J115" i="18"/>
  <c r="J102" i="18"/>
  <c r="J99" i="18"/>
  <c r="J32" i="18"/>
  <c r="J18" i="18"/>
  <c r="J166" i="18"/>
  <c r="J152" i="18"/>
  <c r="J114" i="18"/>
  <c r="AE72" i="29"/>
  <c r="G46" i="49"/>
  <c r="DE72" i="44"/>
  <c r="DE74" i="44" s="1"/>
  <c r="AS2" i="4"/>
  <c r="AT3" i="4"/>
  <c r="L3" i="34"/>
  <c r="S71" i="4"/>
  <c r="AE7" i="4"/>
  <c r="EB74" i="11"/>
  <c r="DF72" i="44"/>
  <c r="DF74" i="44"/>
  <c r="DR71" i="44"/>
  <c r="CO72" i="24"/>
  <c r="CP74" i="24"/>
  <c r="CP72" i="24"/>
  <c r="DE71" i="19"/>
  <c r="CS72" i="19"/>
  <c r="AU89" i="54"/>
  <c r="AU90" i="54"/>
  <c r="AU50" i="54"/>
  <c r="AU59" i="54"/>
  <c r="AU58" i="54"/>
  <c r="AU51" i="54"/>
  <c r="AU44" i="54"/>
  <c r="AU28" i="54"/>
  <c r="AU32" i="54"/>
  <c r="AU49" i="54"/>
  <c r="AU53" i="54" s="1"/>
  <c r="AU78" i="54" s="1"/>
  <c r="AU33" i="54"/>
  <c r="AU38" i="54"/>
  <c r="AU43" i="54"/>
  <c r="AU17" i="54"/>
  <c r="AU16" i="54"/>
  <c r="AU22" i="54"/>
  <c r="AU39" i="54"/>
  <c r="AU41" i="54" s="1"/>
  <c r="AU77" i="54" s="1"/>
  <c r="AU26" i="54"/>
  <c r="AU24" i="54"/>
  <c r="AU18" i="54"/>
  <c r="AU23" i="54"/>
  <c r="AU21" i="54"/>
  <c r="AU14" i="54"/>
  <c r="AU30" i="54"/>
  <c r="AU29" i="54"/>
  <c r="AU13" i="54"/>
  <c r="AU9" i="54"/>
  <c r="AU25" i="54"/>
  <c r="AU20" i="54"/>
  <c r="AU45" i="54"/>
  <c r="AU15" i="54"/>
  <c r="AU19" i="54"/>
  <c r="AU31" i="54"/>
  <c r="AU12" i="54"/>
  <c r="AU27" i="54"/>
  <c r="AU11" i="54"/>
  <c r="AU10" i="54"/>
  <c r="K4" i="16"/>
  <c r="W4" i="16"/>
  <c r="AJ4" i="16" s="1"/>
  <c r="AW4" i="16" s="1"/>
  <c r="J189" i="26"/>
  <c r="J173" i="26"/>
  <c r="J157" i="26"/>
  <c r="J141" i="26"/>
  <c r="J125" i="26"/>
  <c r="J109" i="26"/>
  <c r="J93" i="26"/>
  <c r="J77" i="26"/>
  <c r="J61" i="26"/>
  <c r="J45" i="26"/>
  <c r="J29" i="26"/>
  <c r="J188" i="26"/>
  <c r="J172" i="26"/>
  <c r="J156" i="26"/>
  <c r="J140" i="26"/>
  <c r="J124" i="26"/>
  <c r="J108" i="26"/>
  <c r="J92" i="26"/>
  <c r="J76" i="26"/>
  <c r="J60" i="26"/>
  <c r="J44" i="26"/>
  <c r="J28" i="26"/>
  <c r="J187" i="26"/>
  <c r="J171" i="26"/>
  <c r="J155" i="26"/>
  <c r="J139" i="26"/>
  <c r="J123" i="26"/>
  <c r="J107" i="26"/>
  <c r="J91" i="26"/>
  <c r="J75" i="26"/>
  <c r="J59" i="26"/>
  <c r="J43" i="26"/>
  <c r="J27" i="26"/>
  <c r="J186" i="26"/>
  <c r="J170" i="26"/>
  <c r="J154" i="26"/>
  <c r="J138" i="26"/>
  <c r="J122" i="26"/>
  <c r="J106" i="26"/>
  <c r="J90" i="26"/>
  <c r="J74" i="26"/>
  <c r="J58" i="26"/>
  <c r="J42" i="26"/>
  <c r="J26" i="26"/>
  <c r="J185" i="26"/>
  <c r="J169" i="26"/>
  <c r="J153" i="26"/>
  <c r="J137" i="26"/>
  <c r="J121" i="26"/>
  <c r="J105" i="26"/>
  <c r="J89" i="26"/>
  <c r="J73" i="26"/>
  <c r="J57" i="26"/>
  <c r="J41" i="26"/>
  <c r="J25" i="26"/>
  <c r="J178" i="26"/>
  <c r="J152" i="26"/>
  <c r="J131" i="26"/>
  <c r="J110" i="26"/>
  <c r="J84" i="26"/>
  <c r="J63" i="26"/>
  <c r="J37" i="26"/>
  <c r="J16" i="26"/>
  <c r="J177" i="26"/>
  <c r="J151" i="26"/>
  <c r="J130" i="26"/>
  <c r="J104" i="26"/>
  <c r="J83" i="26"/>
  <c r="J62" i="26"/>
  <c r="J36" i="26"/>
  <c r="J176" i="26"/>
  <c r="J150" i="26"/>
  <c r="J129" i="26"/>
  <c r="J103" i="26"/>
  <c r="J82" i="26"/>
  <c r="J56" i="26"/>
  <c r="J35" i="26"/>
  <c r="J15" i="26"/>
  <c r="J175" i="26"/>
  <c r="J149" i="26"/>
  <c r="J128" i="26"/>
  <c r="J102" i="26"/>
  <c r="J81" i="26"/>
  <c r="J55" i="26"/>
  <c r="J34" i="26"/>
  <c r="J174" i="26"/>
  <c r="J148" i="26"/>
  <c r="J127" i="26"/>
  <c r="J101" i="26"/>
  <c r="J80" i="26"/>
  <c r="J54" i="26"/>
  <c r="J33" i="26"/>
  <c r="J193" i="26"/>
  <c r="J167" i="26"/>
  <c r="J146" i="26"/>
  <c r="J120" i="26"/>
  <c r="J99" i="26"/>
  <c r="J78" i="26"/>
  <c r="J52" i="26"/>
  <c r="J31" i="26"/>
  <c r="J184" i="26"/>
  <c r="J163" i="26"/>
  <c r="J142" i="26"/>
  <c r="J116" i="26"/>
  <c r="J95" i="26"/>
  <c r="J69" i="26"/>
  <c r="J48" i="26"/>
  <c r="J22" i="26"/>
  <c r="J183" i="26"/>
  <c r="J162" i="26"/>
  <c r="J136" i="26"/>
  <c r="J115" i="26"/>
  <c r="J94" i="26"/>
  <c r="J68" i="26"/>
  <c r="J47" i="26"/>
  <c r="J21" i="26"/>
  <c r="J179" i="26"/>
  <c r="J132" i="26"/>
  <c r="J85" i="26"/>
  <c r="J38" i="26"/>
  <c r="J168" i="26"/>
  <c r="J126" i="26"/>
  <c r="J79" i="26"/>
  <c r="J32" i="26"/>
  <c r="J166" i="26"/>
  <c r="J119" i="26"/>
  <c r="J72" i="26"/>
  <c r="J30" i="26"/>
  <c r="J165" i="26"/>
  <c r="J118" i="26"/>
  <c r="J71" i="26"/>
  <c r="J24" i="26"/>
  <c r="J164" i="26"/>
  <c r="J117" i="26"/>
  <c r="J70" i="26"/>
  <c r="J23" i="26"/>
  <c r="J192" i="26"/>
  <c r="J145" i="26"/>
  <c r="J98" i="26"/>
  <c r="J51" i="26"/>
  <c r="J191" i="26"/>
  <c r="J144" i="26"/>
  <c r="J97" i="26"/>
  <c r="J50" i="26"/>
  <c r="J135" i="26"/>
  <c r="J53" i="26"/>
  <c r="J134" i="26"/>
  <c r="J49" i="26"/>
  <c r="J133" i="26"/>
  <c r="J46" i="26"/>
  <c r="J114" i="26"/>
  <c r="J40" i="26"/>
  <c r="J113" i="26"/>
  <c r="J39" i="26"/>
  <c r="J194" i="26"/>
  <c r="J112" i="26"/>
  <c r="J20" i="26"/>
  <c r="J161" i="26"/>
  <c r="J87" i="26"/>
  <c r="J160" i="26"/>
  <c r="J86" i="26"/>
  <c r="J64" i="26"/>
  <c r="J190" i="26"/>
  <c r="J19" i="26"/>
  <c r="J182" i="26"/>
  <c r="J18" i="26"/>
  <c r="J181" i="26"/>
  <c r="J17" i="26"/>
  <c r="J180" i="26"/>
  <c r="J100" i="26"/>
  <c r="J96" i="26"/>
  <c r="J88" i="26"/>
  <c r="J67" i="26"/>
  <c r="J66" i="26"/>
  <c r="J65" i="26"/>
  <c r="J159" i="26"/>
  <c r="J158" i="26"/>
  <c r="J147" i="26"/>
  <c r="J143" i="26"/>
  <c r="J111" i="26"/>
  <c r="I41" i="34"/>
  <c r="I77" i="34" s="1"/>
  <c r="BA74" i="16"/>
  <c r="CR71" i="34"/>
  <c r="CF72" i="34"/>
  <c r="DR71" i="16"/>
  <c r="DF72" i="16"/>
  <c r="DF74" i="16" s="1"/>
  <c r="BA71" i="4"/>
  <c r="AN72" i="4"/>
  <c r="AI71" i="7"/>
  <c r="AR7" i="7"/>
  <c r="V3" i="7"/>
  <c r="U2" i="7"/>
  <c r="V3" i="49"/>
  <c r="U2" i="49"/>
  <c r="C187" i="10"/>
  <c r="C171" i="10"/>
  <c r="C155" i="10"/>
  <c r="C139" i="10"/>
  <c r="C123" i="10"/>
  <c r="C107" i="10"/>
  <c r="C91" i="10"/>
  <c r="C75" i="10"/>
  <c r="C59" i="10"/>
  <c r="C43" i="10"/>
  <c r="C27" i="10"/>
  <c r="C186" i="10"/>
  <c r="C170" i="10"/>
  <c r="C154" i="10"/>
  <c r="C138" i="10"/>
  <c r="C122" i="10"/>
  <c r="C106" i="10"/>
  <c r="C90" i="10"/>
  <c r="C74" i="10"/>
  <c r="C58" i="10"/>
  <c r="C42" i="10"/>
  <c r="C26" i="10"/>
  <c r="C185" i="10"/>
  <c r="C169" i="10"/>
  <c r="C153" i="10"/>
  <c r="C137" i="10"/>
  <c r="C121" i="10"/>
  <c r="C105" i="10"/>
  <c r="C89" i="10"/>
  <c r="C73" i="10"/>
  <c r="C57" i="10"/>
  <c r="C41" i="10"/>
  <c r="C25" i="10"/>
  <c r="C193" i="10"/>
  <c r="C174" i="10"/>
  <c r="C152" i="10"/>
  <c r="C133" i="10"/>
  <c r="C114" i="10"/>
  <c r="C95" i="10"/>
  <c r="C76" i="10"/>
  <c r="C54" i="10"/>
  <c r="C35" i="10"/>
  <c r="C16" i="10"/>
  <c r="C192" i="10"/>
  <c r="C173" i="10"/>
  <c r="C151" i="10"/>
  <c r="C132" i="10"/>
  <c r="C113" i="10"/>
  <c r="C94" i="10"/>
  <c r="C72" i="10"/>
  <c r="C53" i="10"/>
  <c r="C34" i="10"/>
  <c r="C191" i="10"/>
  <c r="C172" i="10"/>
  <c r="C150" i="10"/>
  <c r="C131" i="10"/>
  <c r="C112" i="10"/>
  <c r="C93" i="10"/>
  <c r="C71" i="10"/>
  <c r="C52" i="10"/>
  <c r="C33" i="10"/>
  <c r="C15" i="10"/>
  <c r="C190" i="10"/>
  <c r="C168" i="10"/>
  <c r="C149" i="10"/>
  <c r="C130" i="10"/>
  <c r="C111" i="10"/>
  <c r="C92" i="10"/>
  <c r="C70" i="10"/>
  <c r="C51" i="10"/>
  <c r="C32" i="10"/>
  <c r="C188" i="10"/>
  <c r="C166" i="10"/>
  <c r="C147" i="10"/>
  <c r="C128" i="10"/>
  <c r="C109" i="10"/>
  <c r="C87" i="10"/>
  <c r="C68" i="10"/>
  <c r="C49" i="10"/>
  <c r="C30" i="10"/>
  <c r="C184" i="10"/>
  <c r="C165" i="10"/>
  <c r="C146" i="10"/>
  <c r="C127" i="10"/>
  <c r="C108" i="10"/>
  <c r="C86" i="10"/>
  <c r="C67" i="10"/>
  <c r="C48" i="10"/>
  <c r="C29" i="10"/>
  <c r="C183" i="10"/>
  <c r="C164" i="10"/>
  <c r="C145" i="10"/>
  <c r="C126" i="10"/>
  <c r="C104" i="10"/>
  <c r="C85" i="10"/>
  <c r="C66" i="10"/>
  <c r="C47" i="10"/>
  <c r="C28" i="10"/>
  <c r="C180" i="10"/>
  <c r="C161" i="10"/>
  <c r="C142" i="10"/>
  <c r="C120" i="10"/>
  <c r="C101" i="10"/>
  <c r="C82" i="10"/>
  <c r="C63" i="10"/>
  <c r="C44" i="10"/>
  <c r="C22" i="10"/>
  <c r="C176" i="10"/>
  <c r="C135" i="10"/>
  <c r="C97" i="10"/>
  <c r="C56" i="10"/>
  <c r="C18" i="10"/>
  <c r="C175" i="10"/>
  <c r="C134" i="10"/>
  <c r="C96" i="10"/>
  <c r="C55" i="10"/>
  <c r="C17" i="10"/>
  <c r="C167" i="10"/>
  <c r="C129" i="10"/>
  <c r="C88" i="10"/>
  <c r="C50" i="10"/>
  <c r="C163" i="10"/>
  <c r="C125" i="10"/>
  <c r="C84" i="10"/>
  <c r="C46" i="10"/>
  <c r="C162" i="10"/>
  <c r="C124" i="10"/>
  <c r="C83" i="10"/>
  <c r="C45" i="10"/>
  <c r="C189" i="10"/>
  <c r="C148" i="10"/>
  <c r="C110" i="10"/>
  <c r="C69" i="10"/>
  <c r="C31" i="10"/>
  <c r="C182" i="10"/>
  <c r="C144" i="10"/>
  <c r="C103" i="10"/>
  <c r="C65" i="10"/>
  <c r="C24" i="10"/>
  <c r="C143" i="10"/>
  <c r="C78" i="10"/>
  <c r="C141" i="10"/>
  <c r="C77" i="10"/>
  <c r="C140" i="10"/>
  <c r="C64" i="10"/>
  <c r="C136" i="10"/>
  <c r="C62" i="10"/>
  <c r="C119" i="10"/>
  <c r="C61" i="10"/>
  <c r="C177" i="10"/>
  <c r="C100" i="10"/>
  <c r="C36" i="10"/>
  <c r="C160" i="10"/>
  <c r="C99" i="10"/>
  <c r="C23" i="10"/>
  <c r="C159" i="10"/>
  <c r="C98" i="10"/>
  <c r="C21" i="10"/>
  <c r="C158" i="10"/>
  <c r="C20" i="10"/>
  <c r="C157" i="10"/>
  <c r="C19" i="10"/>
  <c r="C156" i="10"/>
  <c r="C118" i="10"/>
  <c r="C117" i="10"/>
  <c r="C116" i="10"/>
  <c r="C115" i="10"/>
  <c r="C102" i="10"/>
  <c r="C81" i="10"/>
  <c r="C80" i="10"/>
  <c r="C79" i="10"/>
  <c r="C60" i="10"/>
  <c r="C194" i="10"/>
  <c r="C40" i="10"/>
  <c r="C181" i="10"/>
  <c r="C39" i="10"/>
  <c r="C179" i="10"/>
  <c r="C178" i="10"/>
  <c r="C38" i="10"/>
  <c r="C37" i="10"/>
  <c r="CS39" i="7"/>
  <c r="CF41" i="7"/>
  <c r="EA74" i="11"/>
  <c r="T77" i="11"/>
  <c r="F76" i="19"/>
  <c r="F36" i="19"/>
  <c r="DE74" i="34"/>
  <c r="AR13" i="34"/>
  <c r="AG57" i="54"/>
  <c r="BE7" i="7"/>
  <c r="L39" i="4"/>
  <c r="K41" i="4"/>
  <c r="K77" i="4" s="1"/>
  <c r="BK2" i="44"/>
  <c r="BL3" i="44"/>
  <c r="AH72" i="11"/>
  <c r="AH74" i="11" s="1"/>
  <c r="CC74" i="29"/>
  <c r="EE7" i="24"/>
  <c r="AT34" i="54"/>
  <c r="S34" i="34"/>
  <c r="EE72" i="44"/>
  <c r="EE74" i="44" s="1"/>
  <c r="AZ74" i="24"/>
  <c r="AT2" i="34"/>
  <c r="AU3" i="34"/>
  <c r="L74" i="7"/>
  <c r="L72" i="7"/>
  <c r="BF53" i="7"/>
  <c r="AL72" i="7"/>
  <c r="X2" i="24"/>
  <c r="Y3" i="24"/>
  <c r="F76" i="34"/>
  <c r="F36" i="34"/>
  <c r="DE7" i="16"/>
  <c r="F71" i="4"/>
  <c r="R7" i="4"/>
  <c r="I58" i="11"/>
  <c r="I90" i="11"/>
  <c r="J76" i="4"/>
  <c r="J36" i="4"/>
  <c r="AS90" i="19"/>
  <c r="AS58" i="19"/>
  <c r="AS45" i="19"/>
  <c r="AS38" i="19"/>
  <c r="AS44" i="19"/>
  <c r="AS49" i="19"/>
  <c r="AS22" i="19"/>
  <c r="AS15" i="19"/>
  <c r="AS21" i="19"/>
  <c r="AS39" i="19"/>
  <c r="AS33" i="19"/>
  <c r="AS20" i="19"/>
  <c r="AS14" i="19"/>
  <c r="AS25" i="19"/>
  <c r="AS10" i="19"/>
  <c r="AS9" i="19"/>
  <c r="AS17" i="19"/>
  <c r="AS32" i="19"/>
  <c r="AS51" i="19"/>
  <c r="AS89" i="19"/>
  <c r="AS31" i="19"/>
  <c r="AS23" i="19"/>
  <c r="AS26" i="19"/>
  <c r="AS11" i="19"/>
  <c r="AS19" i="19"/>
  <c r="AS59" i="19"/>
  <c r="AS12" i="19"/>
  <c r="AS27" i="19"/>
  <c r="AS16" i="19"/>
  <c r="AS29" i="19"/>
  <c r="AS24" i="19"/>
  <c r="AS18" i="19"/>
  <c r="AS43" i="19"/>
  <c r="AS30" i="19"/>
  <c r="AS28" i="19"/>
  <c r="AS50" i="19"/>
  <c r="AU39" i="24"/>
  <c r="AU41" i="24" s="1"/>
  <c r="AU77" i="24" s="1"/>
  <c r="AU22" i="24"/>
  <c r="AU15" i="24"/>
  <c r="AU90" i="24"/>
  <c r="AU89" i="24"/>
  <c r="AU59" i="24"/>
  <c r="AU38" i="24"/>
  <c r="AU14" i="24"/>
  <c r="AU20" i="24"/>
  <c r="AU58" i="24"/>
  <c r="AU50" i="24"/>
  <c r="AU21" i="24"/>
  <c r="AU9" i="24"/>
  <c r="AU18" i="24"/>
  <c r="AU49" i="24"/>
  <c r="AU44" i="24"/>
  <c r="AU30" i="24"/>
  <c r="AU33" i="24"/>
  <c r="AU25" i="24"/>
  <c r="AU11" i="24"/>
  <c r="AU27" i="24"/>
  <c r="AU51" i="24"/>
  <c r="AU43" i="24"/>
  <c r="AU45" i="24"/>
  <c r="AU28" i="24"/>
  <c r="AU29" i="24"/>
  <c r="AU12" i="24"/>
  <c r="AU10" i="24"/>
  <c r="AU24" i="24"/>
  <c r="AU16" i="24"/>
  <c r="AU26" i="24"/>
  <c r="AU23" i="24"/>
  <c r="AU17" i="24"/>
  <c r="AU32" i="24"/>
  <c r="AU31" i="24"/>
  <c r="D179" i="36"/>
  <c r="D163" i="36"/>
  <c r="D147" i="36"/>
  <c r="D131" i="36"/>
  <c r="D115" i="36"/>
  <c r="D99" i="36"/>
  <c r="D83" i="36"/>
  <c r="D67" i="36"/>
  <c r="D51" i="36"/>
  <c r="D35" i="36"/>
  <c r="D19" i="36"/>
  <c r="D194" i="36"/>
  <c r="D178" i="36"/>
  <c r="D162" i="36"/>
  <c r="D146" i="36"/>
  <c r="D130" i="36"/>
  <c r="D114" i="36"/>
  <c r="D98" i="36"/>
  <c r="D82" i="36"/>
  <c r="D66" i="36"/>
  <c r="D50" i="36"/>
  <c r="D34" i="36"/>
  <c r="D18" i="36"/>
  <c r="D193" i="36"/>
  <c r="D177" i="36"/>
  <c r="D161" i="36"/>
  <c r="D145" i="36"/>
  <c r="D129" i="36"/>
  <c r="D113" i="36"/>
  <c r="D97" i="36"/>
  <c r="D81" i="36"/>
  <c r="D65" i="36"/>
  <c r="D49" i="36"/>
  <c r="D33" i="36"/>
  <c r="D17" i="36"/>
  <c r="D192" i="36"/>
  <c r="D176" i="36"/>
  <c r="D160" i="36"/>
  <c r="D144" i="36"/>
  <c r="D128" i="36"/>
  <c r="D112" i="36"/>
  <c r="D96" i="36"/>
  <c r="D80" i="36"/>
  <c r="D64" i="36"/>
  <c r="D48" i="36"/>
  <c r="D32" i="36"/>
  <c r="D16" i="36"/>
  <c r="D185" i="36"/>
  <c r="D169" i="36"/>
  <c r="D153" i="36"/>
  <c r="D137" i="36"/>
  <c r="D121" i="36"/>
  <c r="D105" i="36"/>
  <c r="D89" i="36"/>
  <c r="D73" i="36"/>
  <c r="D57" i="36"/>
  <c r="D41" i="36"/>
  <c r="D25" i="36"/>
  <c r="D183" i="36"/>
  <c r="D158" i="36"/>
  <c r="D136" i="36"/>
  <c r="D111" i="36"/>
  <c r="D90" i="36"/>
  <c r="D68" i="36"/>
  <c r="D43" i="36"/>
  <c r="D21" i="36"/>
  <c r="D182" i="36"/>
  <c r="D157" i="36"/>
  <c r="D135" i="36"/>
  <c r="D110" i="36"/>
  <c r="D88" i="36"/>
  <c r="D63" i="36"/>
  <c r="D42" i="36"/>
  <c r="D20" i="36"/>
  <c r="D181" i="36"/>
  <c r="D156" i="36"/>
  <c r="D134" i="36"/>
  <c r="D109" i="36"/>
  <c r="D87" i="36"/>
  <c r="D62" i="36"/>
  <c r="D40" i="36"/>
  <c r="D175" i="36"/>
  <c r="D154" i="36"/>
  <c r="D132" i="36"/>
  <c r="D107" i="36"/>
  <c r="D85" i="36"/>
  <c r="D60" i="36"/>
  <c r="D38" i="36"/>
  <c r="D173" i="36"/>
  <c r="D151" i="36"/>
  <c r="D126" i="36"/>
  <c r="D104" i="36"/>
  <c r="D79" i="36"/>
  <c r="D58" i="36"/>
  <c r="D36" i="36"/>
  <c r="D190" i="36"/>
  <c r="D168" i="36"/>
  <c r="D143" i="36"/>
  <c r="D122" i="36"/>
  <c r="D100" i="36"/>
  <c r="D75" i="36"/>
  <c r="D53" i="36"/>
  <c r="D28" i="36"/>
  <c r="D189" i="36"/>
  <c r="D167" i="36"/>
  <c r="D142" i="36"/>
  <c r="D120" i="36"/>
  <c r="D95" i="36"/>
  <c r="D74" i="36"/>
  <c r="D52" i="36"/>
  <c r="D27" i="36"/>
  <c r="D159" i="36"/>
  <c r="D118" i="36"/>
  <c r="D76" i="36"/>
  <c r="D31" i="36"/>
  <c r="D155" i="36"/>
  <c r="D117" i="36"/>
  <c r="D72" i="36"/>
  <c r="D30" i="36"/>
  <c r="D152" i="36"/>
  <c r="D116" i="36"/>
  <c r="D71" i="36"/>
  <c r="D29" i="36"/>
  <c r="D191" i="36"/>
  <c r="D150" i="36"/>
  <c r="D108" i="36"/>
  <c r="D70" i="36"/>
  <c r="D26" i="36"/>
  <c r="D188" i="36"/>
  <c r="D149" i="36"/>
  <c r="D106" i="36"/>
  <c r="D69" i="36"/>
  <c r="D24" i="36"/>
  <c r="D186" i="36"/>
  <c r="D141" i="36"/>
  <c r="D102" i="36"/>
  <c r="D59" i="36"/>
  <c r="D22" i="36"/>
  <c r="D172" i="36"/>
  <c r="D133" i="36"/>
  <c r="D92" i="36"/>
  <c r="D47" i="36"/>
  <c r="D171" i="36"/>
  <c r="D127" i="36"/>
  <c r="D91" i="36"/>
  <c r="D46" i="36"/>
  <c r="D119" i="36"/>
  <c r="D37" i="36"/>
  <c r="D187" i="36"/>
  <c r="D103" i="36"/>
  <c r="D23" i="36"/>
  <c r="D184" i="36"/>
  <c r="D101" i="36"/>
  <c r="D15" i="36"/>
  <c r="D180" i="36"/>
  <c r="D94" i="36"/>
  <c r="D174" i="36"/>
  <c r="D93" i="36"/>
  <c r="D170" i="36"/>
  <c r="D86" i="36"/>
  <c r="D166" i="36"/>
  <c r="D84" i="36"/>
  <c r="D140" i="36"/>
  <c r="D56" i="36"/>
  <c r="D139" i="36"/>
  <c r="D55" i="36"/>
  <c r="D138" i="36"/>
  <c r="D125" i="36"/>
  <c r="D124" i="36"/>
  <c r="D123" i="36"/>
  <c r="D78" i="36"/>
  <c r="D77" i="36"/>
  <c r="D61" i="36"/>
  <c r="D39" i="36"/>
  <c r="D165" i="36"/>
  <c r="D164" i="36"/>
  <c r="D148" i="36"/>
  <c r="D54" i="36"/>
  <c r="D45" i="36"/>
  <c r="D44" i="36"/>
  <c r="AW74" i="4"/>
  <c r="AG2" i="4"/>
  <c r="AH3" i="4"/>
  <c r="B192" i="10"/>
  <c r="B176" i="10"/>
  <c r="B160" i="10"/>
  <c r="B144" i="10"/>
  <c r="B128" i="10"/>
  <c r="B112" i="10"/>
  <c r="B96" i="10"/>
  <c r="B80" i="10"/>
  <c r="B64" i="10"/>
  <c r="B48" i="10"/>
  <c r="B32" i="10"/>
  <c r="B16" i="10"/>
  <c r="B191" i="10"/>
  <c r="B175" i="10"/>
  <c r="B159" i="10"/>
  <c r="B143" i="10"/>
  <c r="B127" i="10"/>
  <c r="B111" i="10"/>
  <c r="B95" i="10"/>
  <c r="B79" i="10"/>
  <c r="B63" i="10"/>
  <c r="B47" i="10"/>
  <c r="B31" i="10"/>
  <c r="B190" i="10"/>
  <c r="B174" i="10"/>
  <c r="B158" i="10"/>
  <c r="B142" i="10"/>
  <c r="B126" i="10"/>
  <c r="B110" i="10"/>
  <c r="B94" i="10"/>
  <c r="B78" i="10"/>
  <c r="B62" i="10"/>
  <c r="B46" i="10"/>
  <c r="B30" i="10"/>
  <c r="B15" i="10"/>
  <c r="B178" i="10"/>
  <c r="B156" i="10"/>
  <c r="B137" i="10"/>
  <c r="B118" i="10"/>
  <c r="B99" i="10"/>
  <c r="B77" i="10"/>
  <c r="B58" i="10"/>
  <c r="B39" i="10"/>
  <c r="B20" i="10"/>
  <c r="B177" i="10"/>
  <c r="B155" i="10"/>
  <c r="B136" i="10"/>
  <c r="B117" i="10"/>
  <c r="B98" i="10"/>
  <c r="B76" i="10"/>
  <c r="B57" i="10"/>
  <c r="B38" i="10"/>
  <c r="B19" i="10"/>
  <c r="B173" i="10"/>
  <c r="B154" i="10"/>
  <c r="B135" i="10"/>
  <c r="B116" i="10"/>
  <c r="B97" i="10"/>
  <c r="B75" i="10"/>
  <c r="B56" i="10"/>
  <c r="B37" i="10"/>
  <c r="B18" i="10"/>
  <c r="B194" i="10"/>
  <c r="B172" i="10"/>
  <c r="B153" i="10"/>
  <c r="B134" i="10"/>
  <c r="B115" i="10"/>
  <c r="B93" i="10"/>
  <c r="B74" i="10"/>
  <c r="B55" i="10"/>
  <c r="B36" i="10"/>
  <c r="B17" i="10"/>
  <c r="B189" i="10"/>
  <c r="B170" i="10"/>
  <c r="B151" i="10"/>
  <c r="B132" i="10"/>
  <c r="B113" i="10"/>
  <c r="B91" i="10"/>
  <c r="B72" i="10"/>
  <c r="B53" i="10"/>
  <c r="B34" i="10"/>
  <c r="B188" i="10"/>
  <c r="B169" i="10"/>
  <c r="B150" i="10"/>
  <c r="B131" i="10"/>
  <c r="B109" i="10"/>
  <c r="B90" i="10"/>
  <c r="B71" i="10"/>
  <c r="B52" i="10"/>
  <c r="B33" i="10"/>
  <c r="B187" i="10"/>
  <c r="B168" i="10"/>
  <c r="B149" i="10"/>
  <c r="B130" i="10"/>
  <c r="B108" i="10"/>
  <c r="B89" i="10"/>
  <c r="B70" i="10"/>
  <c r="B51" i="10"/>
  <c r="B29" i="10"/>
  <c r="B184" i="10"/>
  <c r="B165" i="10"/>
  <c r="B146" i="10"/>
  <c r="B124" i="10"/>
  <c r="B105" i="10"/>
  <c r="B86" i="10"/>
  <c r="B67" i="10"/>
  <c r="B45" i="10"/>
  <c r="B26" i="10"/>
  <c r="B161" i="10"/>
  <c r="B120" i="10"/>
  <c r="B82" i="10"/>
  <c r="B41" i="10"/>
  <c r="B157" i="10"/>
  <c r="B119" i="10"/>
  <c r="B81" i="10"/>
  <c r="B40" i="10"/>
  <c r="B193" i="10"/>
  <c r="B152" i="10"/>
  <c r="B114" i="10"/>
  <c r="B73" i="10"/>
  <c r="B35" i="10"/>
  <c r="B186" i="10"/>
  <c r="B148" i="10"/>
  <c r="B107" i="10"/>
  <c r="B69" i="10"/>
  <c r="B28" i="10"/>
  <c r="B185" i="10"/>
  <c r="B147" i="10"/>
  <c r="B106" i="10"/>
  <c r="B68" i="10"/>
  <c r="B27" i="10"/>
  <c r="B171" i="10"/>
  <c r="B133" i="10"/>
  <c r="B92" i="10"/>
  <c r="B54" i="10"/>
  <c r="B167" i="10"/>
  <c r="B129" i="10"/>
  <c r="B88" i="10"/>
  <c r="B50" i="10"/>
  <c r="B182" i="10"/>
  <c r="B121" i="10"/>
  <c r="B44" i="10"/>
  <c r="B181" i="10"/>
  <c r="B104" i="10"/>
  <c r="B43" i="10"/>
  <c r="B180" i="10"/>
  <c r="B103" i="10"/>
  <c r="B42" i="10"/>
  <c r="B179" i="10"/>
  <c r="B102" i="10"/>
  <c r="B25" i="10"/>
  <c r="B166" i="10"/>
  <c r="B101" i="10"/>
  <c r="B24" i="10"/>
  <c r="B140" i="10"/>
  <c r="B66" i="10"/>
  <c r="B139" i="10"/>
  <c r="B65" i="10"/>
  <c r="B138" i="10"/>
  <c r="B61" i="10"/>
  <c r="B60" i="10"/>
  <c r="B59" i="10"/>
  <c r="B183" i="10"/>
  <c r="B49" i="10"/>
  <c r="B164" i="10"/>
  <c r="B23" i="10"/>
  <c r="B163" i="10"/>
  <c r="B22" i="10"/>
  <c r="B162" i="10"/>
  <c r="B21" i="10"/>
  <c r="B145" i="10"/>
  <c r="B141" i="10"/>
  <c r="B125" i="10"/>
  <c r="B123" i="10"/>
  <c r="B122" i="10"/>
  <c r="B100" i="10"/>
  <c r="B87" i="10"/>
  <c r="B85" i="10"/>
  <c r="B84" i="10"/>
  <c r="B83" i="10"/>
  <c r="AT74" i="24"/>
  <c r="AT72" i="24"/>
  <c r="S76" i="29"/>
  <c r="S36" i="29"/>
  <c r="AT46" i="54"/>
  <c r="J90" i="54"/>
  <c r="J89" i="54"/>
  <c r="J57" i="54"/>
  <c r="J88" i="54"/>
  <c r="J58" i="54"/>
  <c r="J51" i="54"/>
  <c r="J59" i="54"/>
  <c r="J50" i="54"/>
  <c r="J39" i="54"/>
  <c r="J49" i="54"/>
  <c r="J53" i="54" s="1"/>
  <c r="J78" i="54" s="1"/>
  <c r="J45" i="54"/>
  <c r="J43" i="54"/>
  <c r="J27" i="54"/>
  <c r="J38" i="54"/>
  <c r="J29" i="54"/>
  <c r="J33" i="54"/>
  <c r="J19" i="54"/>
  <c r="J32" i="54"/>
  <c r="J30" i="54"/>
  <c r="J44" i="54"/>
  <c r="J12" i="54"/>
  <c r="J24" i="54"/>
  <c r="J18" i="54"/>
  <c r="J28" i="54"/>
  <c r="J13" i="54"/>
  <c r="J11" i="54"/>
  <c r="J31" i="54"/>
  <c r="J20" i="54"/>
  <c r="J14" i="54"/>
  <c r="J22" i="54"/>
  <c r="J15" i="54"/>
  <c r="J10" i="54"/>
  <c r="J23" i="54"/>
  <c r="J16" i="54"/>
  <c r="J26" i="54"/>
  <c r="J17" i="54"/>
  <c r="J9" i="54"/>
  <c r="J21" i="54"/>
  <c r="J25" i="54"/>
  <c r="AF76" i="44"/>
  <c r="AF36" i="44"/>
  <c r="BZ38" i="4"/>
  <c r="BM41" i="4"/>
  <c r="BM77" i="4" s="1"/>
  <c r="CJ72" i="7"/>
  <c r="BJ74" i="24"/>
  <c r="BJ72" i="24"/>
  <c r="BR72" i="54"/>
  <c r="BR74" i="54" s="1"/>
  <c r="F76" i="54"/>
  <c r="F36" i="54"/>
  <c r="S34" i="11"/>
  <c r="S57" i="4"/>
  <c r="M59" i="11"/>
  <c r="F76" i="24"/>
  <c r="F36" i="24"/>
  <c r="J3" i="49"/>
  <c r="I2" i="49"/>
  <c r="O3" i="4"/>
  <c r="E193" i="13"/>
  <c r="E177" i="13"/>
  <c r="E161" i="13"/>
  <c r="E145" i="13"/>
  <c r="E129" i="13"/>
  <c r="E113" i="13"/>
  <c r="E97" i="13"/>
  <c r="E81" i="13"/>
  <c r="E65" i="13"/>
  <c r="E49" i="13"/>
  <c r="E33" i="13"/>
  <c r="E17" i="13"/>
  <c r="E192" i="13"/>
  <c r="E176" i="13"/>
  <c r="E160" i="13"/>
  <c r="E144" i="13"/>
  <c r="E128" i="13"/>
  <c r="E112" i="13"/>
  <c r="E96" i="13"/>
  <c r="E80" i="13"/>
  <c r="E64" i="13"/>
  <c r="E48" i="13"/>
  <c r="E32" i="13"/>
  <c r="E16" i="13"/>
  <c r="E191" i="13"/>
  <c r="E175" i="13"/>
  <c r="E159" i="13"/>
  <c r="E143" i="13"/>
  <c r="E127" i="13"/>
  <c r="E111" i="13"/>
  <c r="E95" i="13"/>
  <c r="E79" i="13"/>
  <c r="E63" i="13"/>
  <c r="E47" i="13"/>
  <c r="E31" i="13"/>
  <c r="E190" i="13"/>
  <c r="E174" i="13"/>
  <c r="E158" i="13"/>
  <c r="E142" i="13"/>
  <c r="E126" i="13"/>
  <c r="E110" i="13"/>
  <c r="E94" i="13"/>
  <c r="E78" i="13"/>
  <c r="E62" i="13"/>
  <c r="E46" i="13"/>
  <c r="E30" i="13"/>
  <c r="E15" i="13"/>
  <c r="E189" i="13"/>
  <c r="E173" i="13"/>
  <c r="E157" i="13"/>
  <c r="E141" i="13"/>
  <c r="E125" i="13"/>
  <c r="E109" i="13"/>
  <c r="E93" i="13"/>
  <c r="E77" i="13"/>
  <c r="E61" i="13"/>
  <c r="E45" i="13"/>
  <c r="E29" i="13"/>
  <c r="E188" i="13"/>
  <c r="E172" i="13"/>
  <c r="E156" i="13"/>
  <c r="E140" i="13"/>
  <c r="E124" i="13"/>
  <c r="E108" i="13"/>
  <c r="E92" i="13"/>
  <c r="E76" i="13"/>
  <c r="E60" i="13"/>
  <c r="E44" i="13"/>
  <c r="E28" i="13"/>
  <c r="E187" i="13"/>
  <c r="E171" i="13"/>
  <c r="E155" i="13"/>
  <c r="E139" i="13"/>
  <c r="E123" i="13"/>
  <c r="E107" i="13"/>
  <c r="E91" i="13"/>
  <c r="E75" i="13"/>
  <c r="E59" i="13"/>
  <c r="E43" i="13"/>
  <c r="E27" i="13"/>
  <c r="E183" i="13"/>
  <c r="E167" i="13"/>
  <c r="E151" i="13"/>
  <c r="E135" i="13"/>
  <c r="E119" i="13"/>
  <c r="E103" i="13"/>
  <c r="E87" i="13"/>
  <c r="E71" i="13"/>
  <c r="E55" i="13"/>
  <c r="E39" i="13"/>
  <c r="E23" i="13"/>
  <c r="E181" i="13"/>
  <c r="E149" i="13"/>
  <c r="E117" i="13"/>
  <c r="E85" i="13"/>
  <c r="E53" i="13"/>
  <c r="E21" i="13"/>
  <c r="E180" i="13"/>
  <c r="E148" i="13"/>
  <c r="E116" i="13"/>
  <c r="E84" i="13"/>
  <c r="E52" i="13"/>
  <c r="E20" i="13"/>
  <c r="E179" i="13"/>
  <c r="E147" i="13"/>
  <c r="E115" i="13"/>
  <c r="E83" i="13"/>
  <c r="E51" i="13"/>
  <c r="E19" i="13"/>
  <c r="E178" i="13"/>
  <c r="E146" i="13"/>
  <c r="E114" i="13"/>
  <c r="E82" i="13"/>
  <c r="E50" i="13"/>
  <c r="E18" i="13"/>
  <c r="E169" i="13"/>
  <c r="E137" i="13"/>
  <c r="E105" i="13"/>
  <c r="E73" i="13"/>
  <c r="E41" i="13"/>
  <c r="E163" i="13"/>
  <c r="E131" i="13"/>
  <c r="E99" i="13"/>
  <c r="E67" i="13"/>
  <c r="E35" i="13"/>
  <c r="E154" i="13"/>
  <c r="E102" i="13"/>
  <c r="E56" i="13"/>
  <c r="E153" i="13"/>
  <c r="E101" i="13"/>
  <c r="E54" i="13"/>
  <c r="E152" i="13"/>
  <c r="E100" i="13"/>
  <c r="E42" i="13"/>
  <c r="E150" i="13"/>
  <c r="E98" i="13"/>
  <c r="E40" i="13"/>
  <c r="E138" i="13"/>
  <c r="E90" i="13"/>
  <c r="E38" i="13"/>
  <c r="E194" i="13"/>
  <c r="E136" i="13"/>
  <c r="E89" i="13"/>
  <c r="E37" i="13"/>
  <c r="E186" i="13"/>
  <c r="E134" i="13"/>
  <c r="E88" i="13"/>
  <c r="E36" i="13"/>
  <c r="E185" i="13"/>
  <c r="E133" i="13"/>
  <c r="E86" i="13"/>
  <c r="E34" i="13"/>
  <c r="E170" i="13"/>
  <c r="E122" i="13"/>
  <c r="E70" i="13"/>
  <c r="E24" i="13"/>
  <c r="E130" i="13"/>
  <c r="E121" i="13"/>
  <c r="E120" i="13"/>
  <c r="E118" i="13"/>
  <c r="E106" i="13"/>
  <c r="E168" i="13"/>
  <c r="E66" i="13"/>
  <c r="E166" i="13"/>
  <c r="E58" i="13"/>
  <c r="E165" i="13"/>
  <c r="E164" i="13"/>
  <c r="E162" i="13"/>
  <c r="E132" i="13"/>
  <c r="E104" i="13"/>
  <c r="E74" i="13"/>
  <c r="E69" i="13"/>
  <c r="E68" i="13"/>
  <c r="E26" i="13"/>
  <c r="E25" i="13"/>
  <c r="E22" i="13"/>
  <c r="E184" i="13"/>
  <c r="E182" i="13"/>
  <c r="E72" i="13"/>
  <c r="E57" i="13"/>
  <c r="CE7" i="19"/>
  <c r="AE71" i="29"/>
  <c r="AF46" i="7"/>
  <c r="DW72" i="19"/>
  <c r="DW74" i="19"/>
  <c r="BF3" i="4"/>
  <c r="CE4" i="4"/>
  <c r="BT72" i="11"/>
  <c r="S88" i="19"/>
  <c r="G88" i="19"/>
  <c r="S57" i="19"/>
  <c r="F88" i="19"/>
  <c r="G57" i="19"/>
  <c r="F57" i="19"/>
  <c r="DR72" i="29"/>
  <c r="CE72" i="44"/>
  <c r="DY71" i="7"/>
  <c r="DL72" i="7"/>
  <c r="AV2" i="54"/>
  <c r="AW3" i="54"/>
  <c r="Z179" i="26"/>
  <c r="Z163" i="26"/>
  <c r="Z147" i="26"/>
  <c r="Z131" i="26"/>
  <c r="Z115" i="26"/>
  <c r="Z99" i="26"/>
  <c r="Z83" i="26"/>
  <c r="Z67" i="26"/>
  <c r="Z51" i="26"/>
  <c r="Z35" i="26"/>
  <c r="Z19" i="26"/>
  <c r="Z194" i="26"/>
  <c r="Z178" i="26"/>
  <c r="Z162" i="26"/>
  <c r="Z146" i="26"/>
  <c r="Z130" i="26"/>
  <c r="Z114" i="26"/>
  <c r="Z98" i="26"/>
  <c r="Z82" i="26"/>
  <c r="Z66" i="26"/>
  <c r="Z50" i="26"/>
  <c r="Z34" i="26"/>
  <c r="Z18" i="26"/>
  <c r="Z193" i="26"/>
  <c r="Z177" i="26"/>
  <c r="Z161" i="26"/>
  <c r="Z145" i="26"/>
  <c r="Z129" i="26"/>
  <c r="Z113" i="26"/>
  <c r="Z97" i="26"/>
  <c r="Z81" i="26"/>
  <c r="Z65" i="26"/>
  <c r="Z49" i="26"/>
  <c r="Z33" i="26"/>
  <c r="Z17" i="26"/>
  <c r="Z192" i="26"/>
  <c r="Z176" i="26"/>
  <c r="Z160" i="26"/>
  <c r="Z144" i="26"/>
  <c r="Z128" i="26"/>
  <c r="Z112" i="26"/>
  <c r="Z96" i="26"/>
  <c r="Z80" i="26"/>
  <c r="Z64" i="26"/>
  <c r="Z48" i="26"/>
  <c r="Z32" i="26"/>
  <c r="Z16" i="26"/>
  <c r="Z191" i="26"/>
  <c r="Z175" i="26"/>
  <c r="Z159" i="26"/>
  <c r="Z143" i="26"/>
  <c r="Z127" i="26"/>
  <c r="Z111" i="26"/>
  <c r="Z95" i="26"/>
  <c r="Z79" i="26"/>
  <c r="Z63" i="26"/>
  <c r="Z47" i="26"/>
  <c r="Z31" i="26"/>
  <c r="Z187" i="26"/>
  <c r="Z166" i="26"/>
  <c r="Z140" i="26"/>
  <c r="Z119" i="26"/>
  <c r="Z93" i="26"/>
  <c r="Z72" i="26"/>
  <c r="Z46" i="26"/>
  <c r="Z25" i="26"/>
  <c r="Z186" i="26"/>
  <c r="Z165" i="26"/>
  <c r="Z139" i="26"/>
  <c r="Z118" i="26"/>
  <c r="Z92" i="26"/>
  <c r="Z71" i="26"/>
  <c r="Z45" i="26"/>
  <c r="Z24" i="26"/>
  <c r="Z185" i="26"/>
  <c r="Z164" i="26"/>
  <c r="Z138" i="26"/>
  <c r="Z117" i="26"/>
  <c r="Z91" i="26"/>
  <c r="Z70" i="26"/>
  <c r="Z44" i="26"/>
  <c r="Z23" i="26"/>
  <c r="Z184" i="26"/>
  <c r="Z158" i="26"/>
  <c r="Z137" i="26"/>
  <c r="Z116" i="26"/>
  <c r="Z90" i="26"/>
  <c r="Z69" i="26"/>
  <c r="Z43" i="26"/>
  <c r="Z22" i="26"/>
  <c r="Z183" i="26"/>
  <c r="Z157" i="26"/>
  <c r="Z136" i="26"/>
  <c r="Z110" i="26"/>
  <c r="Z89" i="26"/>
  <c r="Z68" i="26"/>
  <c r="Z42" i="26"/>
  <c r="Z21" i="26"/>
  <c r="Z181" i="26"/>
  <c r="Z155" i="26"/>
  <c r="Z134" i="26"/>
  <c r="Z108" i="26"/>
  <c r="Z87" i="26"/>
  <c r="Z61" i="26"/>
  <c r="Z40" i="26"/>
  <c r="Z15" i="26"/>
  <c r="Z172" i="26"/>
  <c r="Z151" i="26"/>
  <c r="Z125" i="26"/>
  <c r="Z104" i="26"/>
  <c r="Z78" i="26"/>
  <c r="Z57" i="26"/>
  <c r="Z36" i="26"/>
  <c r="Z171" i="26"/>
  <c r="Z150" i="26"/>
  <c r="Z124" i="26"/>
  <c r="Z103" i="26"/>
  <c r="Z77" i="26"/>
  <c r="Z56" i="26"/>
  <c r="Z30" i="26"/>
  <c r="Z188" i="26"/>
  <c r="Z141" i="26"/>
  <c r="Z94" i="26"/>
  <c r="Z52" i="26"/>
  <c r="Z182" i="26"/>
  <c r="Z135" i="26"/>
  <c r="Z88" i="26"/>
  <c r="Z41" i="26"/>
  <c r="Z180" i="26"/>
  <c r="Z133" i="26"/>
  <c r="Z86" i="26"/>
  <c r="Z39" i="26"/>
  <c r="Z174" i="26"/>
  <c r="Z132" i="26"/>
  <c r="Z85" i="26"/>
  <c r="Z38" i="26"/>
  <c r="Z173" i="26"/>
  <c r="Z126" i="26"/>
  <c r="Z84" i="26"/>
  <c r="Z37" i="26"/>
  <c r="Z154" i="26"/>
  <c r="Z107" i="26"/>
  <c r="Z60" i="26"/>
  <c r="Z153" i="26"/>
  <c r="Z106" i="26"/>
  <c r="Z59" i="26"/>
  <c r="Z190" i="26"/>
  <c r="Z105" i="26"/>
  <c r="Z26" i="26"/>
  <c r="Z189" i="26"/>
  <c r="Z102" i="26"/>
  <c r="Z20" i="26"/>
  <c r="Z170" i="26"/>
  <c r="Z101" i="26"/>
  <c r="Z169" i="26"/>
  <c r="Z100" i="26"/>
  <c r="Z168" i="26"/>
  <c r="Z76" i="26"/>
  <c r="Z167" i="26"/>
  <c r="Z75" i="26"/>
  <c r="Z142" i="26"/>
  <c r="Z55" i="26"/>
  <c r="Z123" i="26"/>
  <c r="Z54" i="26"/>
  <c r="Z27" i="26"/>
  <c r="Z156" i="26"/>
  <c r="Z152" i="26"/>
  <c r="Z149" i="26"/>
  <c r="Z148" i="26"/>
  <c r="Z73" i="26"/>
  <c r="Z62" i="26"/>
  <c r="Z58" i="26"/>
  <c r="Z53" i="26"/>
  <c r="Z29" i="26"/>
  <c r="Z28" i="26"/>
  <c r="Z122" i="26"/>
  <c r="Z121" i="26"/>
  <c r="Z74" i="26"/>
  <c r="Z120" i="26"/>
  <c r="Z109" i="26"/>
  <c r="DH74" i="54"/>
  <c r="DD74" i="19"/>
  <c r="DD72" i="19"/>
  <c r="AU72" i="7"/>
  <c r="AU74" i="7"/>
  <c r="S46" i="54"/>
  <c r="AJ74" i="7"/>
  <c r="AJ72" i="7"/>
  <c r="K4" i="19"/>
  <c r="W4" i="19"/>
  <c r="AJ4" i="19" s="1"/>
  <c r="AW4" i="19" s="1"/>
  <c r="BJ4" i="19" s="1"/>
  <c r="BW4" i="19" s="1"/>
  <c r="CJ4" i="19" s="1"/>
  <c r="CW4" i="19" s="1"/>
  <c r="DJ4" i="19" s="1"/>
  <c r="DW4" i="19" s="1"/>
  <c r="W50" i="24"/>
  <c r="W43" i="24"/>
  <c r="W26" i="24"/>
  <c r="W18" i="24"/>
  <c r="W11" i="24"/>
  <c r="W49" i="24"/>
  <c r="W17" i="24"/>
  <c r="W10" i="24"/>
  <c r="W32" i="24"/>
  <c r="W24" i="24"/>
  <c r="W59" i="24"/>
  <c r="W22" i="24"/>
  <c r="W9" i="24"/>
  <c r="W51" i="24"/>
  <c r="W21" i="24"/>
  <c r="W58" i="24"/>
  <c r="W19" i="24"/>
  <c r="W29" i="24"/>
  <c r="W45" i="24"/>
  <c r="W30" i="24"/>
  <c r="W27" i="24"/>
  <c r="W15" i="24"/>
  <c r="W13" i="24"/>
  <c r="W12" i="24"/>
  <c r="W38" i="24"/>
  <c r="W39" i="24"/>
  <c r="W41" i="24" s="1"/>
  <c r="W77" i="24" s="1"/>
  <c r="W20" i="24"/>
  <c r="W90" i="24"/>
  <c r="W44" i="24"/>
  <c r="W23" i="24"/>
  <c r="W16" i="24"/>
  <c r="W14" i="24"/>
  <c r="W25" i="24"/>
  <c r="W89" i="24"/>
  <c r="W28" i="24"/>
  <c r="W33" i="24"/>
  <c r="W4" i="34"/>
  <c r="AJ4" i="34" s="1"/>
  <c r="AW4" i="34" s="1"/>
  <c r="BJ4" i="34" s="1"/>
  <c r="BW4" i="34" s="1"/>
  <c r="CJ4" i="34" s="1"/>
  <c r="CW4" i="34" s="1"/>
  <c r="DJ4" i="34" s="1"/>
  <c r="DW4" i="34" s="1"/>
  <c r="K4" i="34"/>
  <c r="G34" i="44"/>
  <c r="CH39" i="4"/>
  <c r="BU41" i="4"/>
  <c r="BU77" i="4" s="1"/>
  <c r="J74" i="24"/>
  <c r="J72" i="24"/>
  <c r="CC74" i="7"/>
  <c r="CC72" i="7"/>
  <c r="AU3" i="19"/>
  <c r="AT2" i="19"/>
  <c r="AW3" i="24"/>
  <c r="AV2" i="24"/>
  <c r="BV72" i="19"/>
  <c r="Z187" i="36"/>
  <c r="Z171" i="36"/>
  <c r="Z155" i="36"/>
  <c r="Z139" i="36"/>
  <c r="Z123" i="36"/>
  <c r="Z107" i="36"/>
  <c r="Z91" i="36"/>
  <c r="Z75" i="36"/>
  <c r="Z59" i="36"/>
  <c r="Z43" i="36"/>
  <c r="Z27" i="36"/>
  <c r="Z186" i="36"/>
  <c r="Z170" i="36"/>
  <c r="Z154" i="36"/>
  <c r="Z138" i="36"/>
  <c r="Z122" i="36"/>
  <c r="Z106" i="36"/>
  <c r="Z90" i="36"/>
  <c r="Z74" i="36"/>
  <c r="Z58" i="36"/>
  <c r="Z42" i="36"/>
  <c r="Z26" i="36"/>
  <c r="Z185" i="36"/>
  <c r="Z169" i="36"/>
  <c r="Z153" i="36"/>
  <c r="Z137" i="36"/>
  <c r="Z121" i="36"/>
  <c r="Z105" i="36"/>
  <c r="Z89" i="36"/>
  <c r="Z73" i="36"/>
  <c r="Z57" i="36"/>
  <c r="Z41" i="36"/>
  <c r="Z25" i="36"/>
  <c r="Z184" i="36"/>
  <c r="Z168" i="36"/>
  <c r="Z152" i="36"/>
  <c r="Z136" i="36"/>
  <c r="Z120" i="36"/>
  <c r="Z104" i="36"/>
  <c r="Z88" i="36"/>
  <c r="Z72" i="36"/>
  <c r="Z56" i="36"/>
  <c r="Z40" i="36"/>
  <c r="Z24" i="36"/>
  <c r="Z182" i="36"/>
  <c r="Z166" i="36"/>
  <c r="Z150" i="36"/>
  <c r="Z134" i="36"/>
  <c r="Z118" i="36"/>
  <c r="Z102" i="36"/>
  <c r="Z86" i="36"/>
  <c r="Z70" i="36"/>
  <c r="Z54" i="36"/>
  <c r="Z38" i="36"/>
  <c r="Z22" i="36"/>
  <c r="Z193" i="36"/>
  <c r="Z177" i="36"/>
  <c r="Z161" i="36"/>
  <c r="Z145" i="36"/>
  <c r="Z129" i="36"/>
  <c r="Z113" i="36"/>
  <c r="Z97" i="36"/>
  <c r="Z81" i="36"/>
  <c r="Z65" i="36"/>
  <c r="Z49" i="36"/>
  <c r="Z33" i="36"/>
  <c r="Z17" i="36"/>
  <c r="Z173" i="36"/>
  <c r="Z146" i="36"/>
  <c r="Z119" i="36"/>
  <c r="Z95" i="36"/>
  <c r="Z68" i="36"/>
  <c r="Z45" i="36"/>
  <c r="Z18" i="36"/>
  <c r="Z172" i="36"/>
  <c r="Z144" i="36"/>
  <c r="Z117" i="36"/>
  <c r="Z94" i="36"/>
  <c r="Z67" i="36"/>
  <c r="Z44" i="36"/>
  <c r="Z16" i="36"/>
  <c r="Z194" i="36"/>
  <c r="Z167" i="36"/>
  <c r="Z143" i="36"/>
  <c r="Z116" i="36"/>
  <c r="Z93" i="36"/>
  <c r="Z66" i="36"/>
  <c r="Z39" i="36"/>
  <c r="Z191" i="36"/>
  <c r="Z164" i="36"/>
  <c r="Z141" i="36"/>
  <c r="Z114" i="36"/>
  <c r="Z87" i="36"/>
  <c r="Z63" i="36"/>
  <c r="Z36" i="36"/>
  <c r="Z189" i="36"/>
  <c r="Z162" i="36"/>
  <c r="Z135" i="36"/>
  <c r="Z111" i="36"/>
  <c r="Z84" i="36"/>
  <c r="Z61" i="36"/>
  <c r="Z34" i="36"/>
  <c r="Z180" i="36"/>
  <c r="Z157" i="36"/>
  <c r="Z130" i="36"/>
  <c r="Z103" i="36"/>
  <c r="Z79" i="36"/>
  <c r="Z52" i="36"/>
  <c r="Z29" i="36"/>
  <c r="Z179" i="36"/>
  <c r="Z156" i="36"/>
  <c r="Z128" i="36"/>
  <c r="Z101" i="36"/>
  <c r="Z78" i="36"/>
  <c r="Z51" i="36"/>
  <c r="Z28" i="36"/>
  <c r="Z188" i="36"/>
  <c r="Z142" i="36"/>
  <c r="Z98" i="36"/>
  <c r="Z50" i="36"/>
  <c r="Z183" i="36"/>
  <c r="Z140" i="36"/>
  <c r="Z96" i="36"/>
  <c r="Z48" i="36"/>
  <c r="Z181" i="36"/>
  <c r="Z133" i="36"/>
  <c r="Z92" i="36"/>
  <c r="Z47" i="36"/>
  <c r="Z178" i="36"/>
  <c r="Z132" i="36"/>
  <c r="Z85" i="36"/>
  <c r="Z46" i="36"/>
  <c r="Z176" i="36"/>
  <c r="Z131" i="36"/>
  <c r="Z83" i="36"/>
  <c r="Z37" i="36"/>
  <c r="Z174" i="36"/>
  <c r="Z126" i="36"/>
  <c r="Z80" i="36"/>
  <c r="Z32" i="36"/>
  <c r="Z159" i="36"/>
  <c r="Z112" i="36"/>
  <c r="Z69" i="36"/>
  <c r="Z21" i="36"/>
  <c r="Z158" i="36"/>
  <c r="Z110" i="36"/>
  <c r="Z64" i="36"/>
  <c r="Z20" i="36"/>
  <c r="Z190" i="36"/>
  <c r="Z99" i="36"/>
  <c r="Z175" i="36"/>
  <c r="Z82" i="36"/>
  <c r="Z165" i="36"/>
  <c r="Z77" i="36"/>
  <c r="Z163" i="36"/>
  <c r="Z76" i="36"/>
  <c r="Z160" i="36"/>
  <c r="Z71" i="36"/>
  <c r="Z151" i="36"/>
  <c r="Z62" i="36"/>
  <c r="Z149" i="36"/>
  <c r="Z60" i="36"/>
  <c r="Z125" i="36"/>
  <c r="Z31" i="36"/>
  <c r="Z124" i="36"/>
  <c r="Z30" i="36"/>
  <c r="Z115" i="36"/>
  <c r="Z109" i="36"/>
  <c r="Z108" i="36"/>
  <c r="Z100" i="36"/>
  <c r="Z55" i="36"/>
  <c r="Z53" i="36"/>
  <c r="Z35" i="36"/>
  <c r="Z192" i="36"/>
  <c r="Z148" i="36"/>
  <c r="Z147" i="36"/>
  <c r="Z127" i="36"/>
  <c r="Z23" i="36"/>
  <c r="Z19" i="36"/>
  <c r="Z15" i="36"/>
  <c r="AF49" i="4"/>
  <c r="AF27" i="4"/>
  <c r="AF19" i="4"/>
  <c r="AF26" i="4"/>
  <c r="AF18" i="4"/>
  <c r="AF9" i="4"/>
  <c r="AF12" i="4"/>
  <c r="AF30" i="4"/>
  <c r="AF22" i="4"/>
  <c r="AF25" i="4"/>
  <c r="AF51" i="4"/>
  <c r="AF44" i="4"/>
  <c r="AF32" i="4"/>
  <c r="AF24" i="4"/>
  <c r="AF29" i="4"/>
  <c r="AF23" i="4"/>
  <c r="AF50" i="4"/>
  <c r="AF14" i="4"/>
  <c r="AF31" i="4"/>
  <c r="AF16" i="4"/>
  <c r="AF15" i="4"/>
  <c r="AF33" i="4"/>
  <c r="AF28" i="4"/>
  <c r="AF10" i="4"/>
  <c r="AF17" i="4"/>
  <c r="AF11" i="4"/>
  <c r="AF43" i="4"/>
  <c r="AF21" i="4"/>
  <c r="Z192" i="10"/>
  <c r="Z176" i="10"/>
  <c r="Z160" i="10"/>
  <c r="Z144" i="10"/>
  <c r="Z128" i="10"/>
  <c r="Z112" i="10"/>
  <c r="Z96" i="10"/>
  <c r="Z80" i="10"/>
  <c r="Z64" i="10"/>
  <c r="Z48" i="10"/>
  <c r="Z32" i="10"/>
  <c r="Z16" i="10"/>
  <c r="Z191" i="10"/>
  <c r="Z175" i="10"/>
  <c r="Z159" i="10"/>
  <c r="Z143" i="10"/>
  <c r="Z127" i="10"/>
  <c r="Z111" i="10"/>
  <c r="Z95" i="10"/>
  <c r="Z79" i="10"/>
  <c r="Z63" i="10"/>
  <c r="Z47" i="10"/>
  <c r="Z31" i="10"/>
  <c r="Z190" i="10"/>
  <c r="Z174" i="10"/>
  <c r="Z158" i="10"/>
  <c r="Z142" i="10"/>
  <c r="Z126" i="10"/>
  <c r="Z110" i="10"/>
  <c r="Z94" i="10"/>
  <c r="Z78" i="10"/>
  <c r="Z62" i="10"/>
  <c r="Z46" i="10"/>
  <c r="Z30" i="10"/>
  <c r="Z15" i="10"/>
  <c r="Z188" i="10"/>
  <c r="Z172" i="10"/>
  <c r="Z156" i="10"/>
  <c r="Z140" i="10"/>
  <c r="Z124" i="10"/>
  <c r="Z108" i="10"/>
  <c r="Z92" i="10"/>
  <c r="Z76" i="10"/>
  <c r="Z60" i="10"/>
  <c r="Z44" i="10"/>
  <c r="Z28" i="10"/>
  <c r="Z189" i="10"/>
  <c r="Z168" i="10"/>
  <c r="Z148" i="10"/>
  <c r="Z125" i="10"/>
  <c r="Z104" i="10"/>
  <c r="Z84" i="10"/>
  <c r="Z61" i="10"/>
  <c r="Z40" i="10"/>
  <c r="Z20" i="10"/>
  <c r="Z187" i="10"/>
  <c r="Z167" i="10"/>
  <c r="Z147" i="10"/>
  <c r="Z123" i="10"/>
  <c r="Z103" i="10"/>
  <c r="Z83" i="10"/>
  <c r="Z59" i="10"/>
  <c r="Z39" i="10"/>
  <c r="Z19" i="10"/>
  <c r="Z186" i="10"/>
  <c r="Z166" i="10"/>
  <c r="Z146" i="10"/>
  <c r="Z122" i="10"/>
  <c r="Z102" i="10"/>
  <c r="Z82" i="10"/>
  <c r="Z58" i="10"/>
  <c r="Z38" i="10"/>
  <c r="Z18" i="10"/>
  <c r="Z185" i="10"/>
  <c r="Z165" i="10"/>
  <c r="Z145" i="10"/>
  <c r="Z121" i="10"/>
  <c r="Z101" i="10"/>
  <c r="Z81" i="10"/>
  <c r="Z57" i="10"/>
  <c r="Z37" i="10"/>
  <c r="Z17" i="10"/>
  <c r="Z178" i="10"/>
  <c r="Z154" i="10"/>
  <c r="Z134" i="10"/>
  <c r="Z114" i="10"/>
  <c r="Z90" i="10"/>
  <c r="Z70" i="10"/>
  <c r="Z50" i="10"/>
  <c r="Z26" i="10"/>
  <c r="Z169" i="10"/>
  <c r="Z136" i="10"/>
  <c r="Z106" i="10"/>
  <c r="Z73" i="10"/>
  <c r="Z43" i="10"/>
  <c r="Z164" i="10"/>
  <c r="Z135" i="10"/>
  <c r="Z105" i="10"/>
  <c r="Z72" i="10"/>
  <c r="Z42" i="10"/>
  <c r="Z163" i="10"/>
  <c r="Z133" i="10"/>
  <c r="Z100" i="10"/>
  <c r="Z71" i="10"/>
  <c r="Z41" i="10"/>
  <c r="Z162" i="10"/>
  <c r="Z132" i="10"/>
  <c r="Z99" i="10"/>
  <c r="Z69" i="10"/>
  <c r="Z36" i="10"/>
  <c r="Z193" i="10"/>
  <c r="Z157" i="10"/>
  <c r="Z130" i="10"/>
  <c r="Z97" i="10"/>
  <c r="Z67" i="10"/>
  <c r="Z34" i="10"/>
  <c r="Z184" i="10"/>
  <c r="Z155" i="10"/>
  <c r="Z129" i="10"/>
  <c r="Z93" i="10"/>
  <c r="Z66" i="10"/>
  <c r="Z33" i="10"/>
  <c r="Z183" i="10"/>
  <c r="Z153" i="10"/>
  <c r="Z120" i="10"/>
  <c r="Z91" i="10"/>
  <c r="Z65" i="10"/>
  <c r="Z29" i="10"/>
  <c r="Z180" i="10"/>
  <c r="Z150" i="10"/>
  <c r="Z117" i="10"/>
  <c r="Z87" i="10"/>
  <c r="Z54" i="10"/>
  <c r="Z24" i="10"/>
  <c r="Z171" i="10"/>
  <c r="Z109" i="10"/>
  <c r="Z49" i="10"/>
  <c r="Z170" i="10"/>
  <c r="Z107" i="10"/>
  <c r="Z45" i="10"/>
  <c r="Z161" i="10"/>
  <c r="Z98" i="10"/>
  <c r="Z35" i="10"/>
  <c r="Z152" i="10"/>
  <c r="Z89" i="10"/>
  <c r="Z27" i="10"/>
  <c r="Z151" i="10"/>
  <c r="Z88" i="10"/>
  <c r="Z25" i="10"/>
  <c r="Z194" i="10"/>
  <c r="Z131" i="10"/>
  <c r="Z68" i="10"/>
  <c r="Z182" i="10"/>
  <c r="Z119" i="10"/>
  <c r="Z56" i="10"/>
  <c r="Z115" i="10"/>
  <c r="Z113" i="10"/>
  <c r="Z86" i="10"/>
  <c r="Z85" i="10"/>
  <c r="Z77" i="10"/>
  <c r="Z141" i="10"/>
  <c r="Z51" i="10"/>
  <c r="Z139" i="10"/>
  <c r="Z23" i="10"/>
  <c r="Z138" i="10"/>
  <c r="Z22" i="10"/>
  <c r="Z21" i="10"/>
  <c r="Z181" i="10"/>
  <c r="Z179" i="10"/>
  <c r="Z177" i="10"/>
  <c r="Z173" i="10"/>
  <c r="Z149" i="10"/>
  <c r="Z137" i="10"/>
  <c r="Z118" i="10"/>
  <c r="Z116" i="10"/>
  <c r="Z75" i="10"/>
  <c r="Z74" i="10"/>
  <c r="Z55" i="10"/>
  <c r="Z53" i="10"/>
  <c r="Z52" i="10"/>
  <c r="CU71" i="7"/>
  <c r="DE7" i="7"/>
  <c r="V2" i="16"/>
  <c r="W3" i="16"/>
  <c r="J46" i="44"/>
  <c r="S53" i="54"/>
  <c r="S78" i="54" s="1"/>
  <c r="L3" i="54"/>
  <c r="K2" i="54"/>
  <c r="S41" i="34"/>
  <c r="AG91" i="54"/>
  <c r="EB72" i="49"/>
  <c r="CB74" i="29"/>
  <c r="CB72" i="29"/>
  <c r="BT74" i="7"/>
  <c r="BT72" i="7"/>
  <c r="CA39" i="7"/>
  <c r="BN41" i="7"/>
  <c r="BN77" i="7" s="1"/>
  <c r="X4" i="7"/>
  <c r="AK4" i="7" s="1"/>
  <c r="L4" i="7"/>
  <c r="DJ74" i="24"/>
  <c r="DJ72" i="24"/>
  <c r="DF71" i="19"/>
  <c r="DR7" i="19"/>
  <c r="I189" i="13"/>
  <c r="I173" i="13"/>
  <c r="I157" i="13"/>
  <c r="I141" i="13"/>
  <c r="I125" i="13"/>
  <c r="I109" i="13"/>
  <c r="I93" i="13"/>
  <c r="I77" i="13"/>
  <c r="I61" i="13"/>
  <c r="I45" i="13"/>
  <c r="I29" i="13"/>
  <c r="I188" i="13"/>
  <c r="I172" i="13"/>
  <c r="I156" i="13"/>
  <c r="I140" i="13"/>
  <c r="I124" i="13"/>
  <c r="I108" i="13"/>
  <c r="I92" i="13"/>
  <c r="I76" i="13"/>
  <c r="I60" i="13"/>
  <c r="I44" i="13"/>
  <c r="I28" i="13"/>
  <c r="I187" i="13"/>
  <c r="I171" i="13"/>
  <c r="I155" i="13"/>
  <c r="I139" i="13"/>
  <c r="I123" i="13"/>
  <c r="I107" i="13"/>
  <c r="I91" i="13"/>
  <c r="I75" i="13"/>
  <c r="I59" i="13"/>
  <c r="I43" i="13"/>
  <c r="I27" i="13"/>
  <c r="I186" i="13"/>
  <c r="I170" i="13"/>
  <c r="I154" i="13"/>
  <c r="I138" i="13"/>
  <c r="I122" i="13"/>
  <c r="I106" i="13"/>
  <c r="I90" i="13"/>
  <c r="I74" i="13"/>
  <c r="I58" i="13"/>
  <c r="I42" i="13"/>
  <c r="I26" i="13"/>
  <c r="I185" i="13"/>
  <c r="I169" i="13"/>
  <c r="I153" i="13"/>
  <c r="I137" i="13"/>
  <c r="I121" i="13"/>
  <c r="I105" i="13"/>
  <c r="I89" i="13"/>
  <c r="I73" i="13"/>
  <c r="I57" i="13"/>
  <c r="I41" i="13"/>
  <c r="I25" i="13"/>
  <c r="I184" i="13"/>
  <c r="I168" i="13"/>
  <c r="I152" i="13"/>
  <c r="I136" i="13"/>
  <c r="I120" i="13"/>
  <c r="I104" i="13"/>
  <c r="I88" i="13"/>
  <c r="I72" i="13"/>
  <c r="I56" i="13"/>
  <c r="I40" i="13"/>
  <c r="I24" i="13"/>
  <c r="I183" i="13"/>
  <c r="I167" i="13"/>
  <c r="I151" i="13"/>
  <c r="I135" i="13"/>
  <c r="I119" i="13"/>
  <c r="I103" i="13"/>
  <c r="I87" i="13"/>
  <c r="I71" i="13"/>
  <c r="I55" i="13"/>
  <c r="I39" i="13"/>
  <c r="I23" i="13"/>
  <c r="I179" i="13"/>
  <c r="I163" i="13"/>
  <c r="I147" i="13"/>
  <c r="I131" i="13"/>
  <c r="I115" i="13"/>
  <c r="I99" i="13"/>
  <c r="I83" i="13"/>
  <c r="I67" i="13"/>
  <c r="I51" i="13"/>
  <c r="I35" i="13"/>
  <c r="I19" i="13"/>
  <c r="I193" i="13"/>
  <c r="I161" i="13"/>
  <c r="I129" i="13"/>
  <c r="I97" i="13"/>
  <c r="I65" i="13"/>
  <c r="I33" i="13"/>
  <c r="I192" i="13"/>
  <c r="I160" i="13"/>
  <c r="I128" i="13"/>
  <c r="I96" i="13"/>
  <c r="I64" i="13"/>
  <c r="I32" i="13"/>
  <c r="I191" i="13"/>
  <c r="I159" i="13"/>
  <c r="I127" i="13"/>
  <c r="I95" i="13"/>
  <c r="I63" i="13"/>
  <c r="I31" i="13"/>
  <c r="I190" i="13"/>
  <c r="I158" i="13"/>
  <c r="I126" i="13"/>
  <c r="I94" i="13"/>
  <c r="I62" i="13"/>
  <c r="I30" i="13"/>
  <c r="I181" i="13"/>
  <c r="I149" i="13"/>
  <c r="I117" i="13"/>
  <c r="I85" i="13"/>
  <c r="I53" i="13"/>
  <c r="I21" i="13"/>
  <c r="S57" i="11" s="1"/>
  <c r="I180" i="13"/>
  <c r="I148" i="13"/>
  <c r="I116" i="13"/>
  <c r="I84" i="13"/>
  <c r="I52" i="13"/>
  <c r="I20" i="13"/>
  <c r="I175" i="13"/>
  <c r="I143" i="13"/>
  <c r="I111" i="13"/>
  <c r="I79" i="13"/>
  <c r="I47" i="13"/>
  <c r="I194" i="13"/>
  <c r="I133" i="13"/>
  <c r="I78" i="13"/>
  <c r="I17" i="13"/>
  <c r="N57" i="11" s="1"/>
  <c r="I182" i="13"/>
  <c r="I132" i="13"/>
  <c r="I70" i="13"/>
  <c r="I16" i="13"/>
  <c r="M57" i="11" s="1"/>
  <c r="I178" i="13"/>
  <c r="I130" i="13"/>
  <c r="I69" i="13"/>
  <c r="I15" i="13"/>
  <c r="I177" i="13"/>
  <c r="I118" i="13"/>
  <c r="I68" i="13"/>
  <c r="I176" i="13"/>
  <c r="I114" i="13"/>
  <c r="I66" i="13"/>
  <c r="I174" i="13"/>
  <c r="I113" i="13"/>
  <c r="I54" i="13"/>
  <c r="I166" i="13"/>
  <c r="I112" i="13"/>
  <c r="I50" i="13"/>
  <c r="I165" i="13"/>
  <c r="I110" i="13"/>
  <c r="I49" i="13"/>
  <c r="I150" i="13"/>
  <c r="I100" i="13"/>
  <c r="I38" i="13"/>
  <c r="I102" i="13"/>
  <c r="I101" i="13"/>
  <c r="I98" i="13"/>
  <c r="I86" i="13"/>
  <c r="I82" i="13"/>
  <c r="I162" i="13"/>
  <c r="I36" i="13"/>
  <c r="I146" i="13"/>
  <c r="I34" i="13"/>
  <c r="I142" i="13"/>
  <c r="I134" i="13"/>
  <c r="I81" i="13"/>
  <c r="I80" i="13"/>
  <c r="I48" i="13"/>
  <c r="I46" i="13"/>
  <c r="I22" i="13"/>
  <c r="I18" i="13"/>
  <c r="O57" i="11" s="1"/>
  <c r="I164" i="13"/>
  <c r="I145" i="13"/>
  <c r="I144" i="13"/>
  <c r="I37" i="13"/>
  <c r="BS74" i="19"/>
  <c r="BS72" i="19"/>
  <c r="CE71" i="19"/>
  <c r="F91" i="39"/>
  <c r="AO74" i="34"/>
  <c r="AO72" i="34"/>
  <c r="G41" i="49"/>
  <c r="BB72" i="4"/>
  <c r="BB74" i="4" s="1"/>
  <c r="BO71" i="4"/>
  <c r="AS76" i="44"/>
  <c r="AS36" i="44"/>
  <c r="CE74" i="44"/>
  <c r="CR71" i="49"/>
  <c r="CF72" i="49"/>
  <c r="CF74" i="49"/>
  <c r="I15" i="56" a="1"/>
  <c r="F76" i="11"/>
  <c r="F36" i="11"/>
  <c r="G76" i="34"/>
  <c r="G36" i="34"/>
  <c r="G55" i="34" s="1"/>
  <c r="AH29" i="16"/>
  <c r="AH49" i="16"/>
  <c r="AH30" i="16"/>
  <c r="AH15" i="16"/>
  <c r="AH21" i="16"/>
  <c r="AH44" i="16"/>
  <c r="AH13" i="16"/>
  <c r="AH50" i="16"/>
  <c r="AH43" i="16"/>
  <c r="AH28" i="16"/>
  <c r="AH24" i="16"/>
  <c r="AH23" i="16"/>
  <c r="AH22" i="16"/>
  <c r="AH20" i="16"/>
  <c r="AH12" i="16"/>
  <c r="AH18" i="16"/>
  <c r="AH10" i="16"/>
  <c r="AH26" i="16"/>
  <c r="AH25" i="16"/>
  <c r="AH51" i="16"/>
  <c r="AH33" i="16"/>
  <c r="AH32" i="16"/>
  <c r="AH31" i="16"/>
  <c r="AH19" i="16"/>
  <c r="AH38" i="16"/>
  <c r="AH11" i="16"/>
  <c r="AH9" i="16"/>
  <c r="AH16" i="16"/>
  <c r="AH14" i="16"/>
  <c r="AH39" i="16"/>
  <c r="AH17" i="16"/>
  <c r="AH27" i="16"/>
  <c r="O4" i="54"/>
  <c r="AA4" i="54"/>
  <c r="AN4" i="54" s="1"/>
  <c r="BA4" i="54" s="1"/>
  <c r="BN4" i="54" s="1"/>
  <c r="CA4" i="54" s="1"/>
  <c r="CN4" i="54" s="1"/>
  <c r="DA4" i="54" s="1"/>
  <c r="DN4" i="54" s="1"/>
  <c r="EA4" i="54" s="1"/>
  <c r="Z184" i="46"/>
  <c r="Z183" i="46"/>
  <c r="Z182" i="46"/>
  <c r="Z166" i="46"/>
  <c r="Z150" i="46"/>
  <c r="Z134" i="46"/>
  <c r="Z118" i="46"/>
  <c r="Z102" i="46"/>
  <c r="Z86" i="46"/>
  <c r="Z70" i="46"/>
  <c r="Z54" i="46"/>
  <c r="Z38" i="46"/>
  <c r="Z22" i="46"/>
  <c r="Z181" i="46"/>
  <c r="Z165" i="46"/>
  <c r="Z149" i="46"/>
  <c r="Z133" i="46"/>
  <c r="Z117" i="46"/>
  <c r="Z101" i="46"/>
  <c r="Z85" i="46"/>
  <c r="Z69" i="46"/>
  <c r="Z53" i="46"/>
  <c r="Z37" i="46"/>
  <c r="Z21" i="46"/>
  <c r="Z180" i="46"/>
  <c r="Z164" i="46"/>
  <c r="Z148" i="46"/>
  <c r="Z132" i="46"/>
  <c r="Z116" i="46"/>
  <c r="Z100" i="46"/>
  <c r="Z84" i="46"/>
  <c r="Z68" i="46"/>
  <c r="Z52" i="46"/>
  <c r="Z36" i="46"/>
  <c r="Z20" i="46"/>
  <c r="Z179" i="46"/>
  <c r="Z160" i="46"/>
  <c r="Z141" i="46"/>
  <c r="Z122" i="46"/>
  <c r="Z103" i="46"/>
  <c r="Z81" i="46"/>
  <c r="Z62" i="46"/>
  <c r="Z43" i="46"/>
  <c r="Z24" i="46"/>
  <c r="Z178" i="46"/>
  <c r="Z159" i="46"/>
  <c r="Z140" i="46"/>
  <c r="Z121" i="46"/>
  <c r="Z99" i="46"/>
  <c r="Z80" i="46"/>
  <c r="Z61" i="46"/>
  <c r="Z42" i="46"/>
  <c r="Z23" i="46"/>
  <c r="Z177" i="46"/>
  <c r="Z158" i="46"/>
  <c r="Z139" i="46"/>
  <c r="Z120" i="46"/>
  <c r="Z98" i="46"/>
  <c r="Z79" i="46"/>
  <c r="Z60" i="46"/>
  <c r="Z41" i="46"/>
  <c r="Z19" i="46"/>
  <c r="Z176" i="46"/>
  <c r="Z157" i="46"/>
  <c r="Z138" i="46"/>
  <c r="Z119" i="46"/>
  <c r="Z97" i="46"/>
  <c r="Z78" i="46"/>
  <c r="Z59" i="46"/>
  <c r="Z40" i="46"/>
  <c r="Z18" i="46"/>
  <c r="Z193" i="46"/>
  <c r="Z172" i="46"/>
  <c r="Z153" i="46"/>
  <c r="Z131" i="46"/>
  <c r="Z112" i="46"/>
  <c r="Z93" i="46"/>
  <c r="Z74" i="46"/>
  <c r="Z55" i="46"/>
  <c r="Z33" i="46"/>
  <c r="Z15" i="46"/>
  <c r="Z190" i="46"/>
  <c r="Z169" i="46"/>
  <c r="Z147" i="46"/>
  <c r="Z128" i="46"/>
  <c r="Z109" i="46"/>
  <c r="Z90" i="46"/>
  <c r="Z71" i="46"/>
  <c r="Z49" i="46"/>
  <c r="Z30" i="46"/>
  <c r="Z175" i="46"/>
  <c r="Z145" i="46"/>
  <c r="Z113" i="46"/>
  <c r="Z83" i="46"/>
  <c r="Z50" i="46"/>
  <c r="Z17" i="46"/>
  <c r="Z173" i="46"/>
  <c r="Z143" i="46"/>
  <c r="Z110" i="46"/>
  <c r="Z77" i="46"/>
  <c r="Z47" i="46"/>
  <c r="Z170" i="46"/>
  <c r="Z137" i="46"/>
  <c r="Z107" i="46"/>
  <c r="Z75" i="46"/>
  <c r="Z45" i="46"/>
  <c r="Z194" i="46"/>
  <c r="Z155" i="46"/>
  <c r="Z115" i="46"/>
  <c r="Z76" i="46"/>
  <c r="Z35" i="46"/>
  <c r="Z192" i="46"/>
  <c r="Z154" i="46"/>
  <c r="Z114" i="46"/>
  <c r="Z73" i="46"/>
  <c r="Z34" i="46"/>
  <c r="Z191" i="46"/>
  <c r="Z152" i="46"/>
  <c r="Z111" i="46"/>
  <c r="Z72" i="46"/>
  <c r="Z32" i="46"/>
  <c r="Z189" i="46"/>
  <c r="Z151" i="46"/>
  <c r="Z108" i="46"/>
  <c r="Z67" i="46"/>
  <c r="Z31" i="46"/>
  <c r="Z188" i="46"/>
  <c r="Z146" i="46"/>
  <c r="Z106" i="46"/>
  <c r="Z66" i="46"/>
  <c r="Z29" i="46"/>
  <c r="Z187" i="46"/>
  <c r="Z144" i="46"/>
  <c r="Z105" i="46"/>
  <c r="Z65" i="46"/>
  <c r="Z28" i="46"/>
  <c r="Z171" i="46"/>
  <c r="Z130" i="46"/>
  <c r="Z94" i="46"/>
  <c r="Z57" i="46"/>
  <c r="Z16" i="46"/>
  <c r="Z125" i="46"/>
  <c r="Z51" i="46"/>
  <c r="Z186" i="46"/>
  <c r="Z124" i="46"/>
  <c r="Z48" i="46"/>
  <c r="Z185" i="46"/>
  <c r="Z123" i="46"/>
  <c r="Z46" i="46"/>
  <c r="Z174" i="46"/>
  <c r="Z104" i="46"/>
  <c r="Z44" i="46"/>
  <c r="Z168" i="46"/>
  <c r="Z96" i="46"/>
  <c r="Z39" i="46"/>
  <c r="Z167" i="46"/>
  <c r="Z95" i="46"/>
  <c r="Z27" i="46"/>
  <c r="Z142" i="46"/>
  <c r="Z87" i="46"/>
  <c r="Z136" i="46"/>
  <c r="Z82" i="46"/>
  <c r="Z135" i="46"/>
  <c r="Z129" i="46"/>
  <c r="Z127" i="46"/>
  <c r="Z126" i="46"/>
  <c r="Z91" i="46"/>
  <c r="Z58" i="46"/>
  <c r="Z56" i="46"/>
  <c r="Z163" i="46"/>
  <c r="Z162" i="46"/>
  <c r="Z161" i="46"/>
  <c r="Z156" i="46"/>
  <c r="Z92" i="46"/>
  <c r="Z88" i="46"/>
  <c r="Z25" i="46"/>
  <c r="Z89" i="46"/>
  <c r="Z64" i="46"/>
  <c r="Z63" i="46"/>
  <c r="Z26" i="46"/>
  <c r="CS72" i="16"/>
  <c r="CS74" i="16" s="1"/>
  <c r="DE71" i="16"/>
  <c r="AX74" i="39"/>
  <c r="AX72" i="39"/>
  <c r="S77" i="16"/>
  <c r="K74" i="4"/>
  <c r="AI34" i="7"/>
  <c r="EC74" i="7"/>
  <c r="V72" i="7"/>
  <c r="V74" i="7" s="1"/>
  <c r="BT71" i="4"/>
  <c r="BG74" i="4"/>
  <c r="BG72" i="4"/>
  <c r="AI74" i="39"/>
  <c r="S41" i="49"/>
  <c r="AF77" i="11"/>
  <c r="AS34" i="24"/>
  <c r="I2" i="29"/>
  <c r="J3" i="29"/>
  <c r="AS34" i="7"/>
  <c r="BA72" i="7"/>
  <c r="BA74" i="7"/>
  <c r="BF41" i="16"/>
  <c r="BE71" i="39"/>
  <c r="AS72" i="39"/>
  <c r="AS74" i="39" s="1"/>
  <c r="BV72" i="7"/>
  <c r="DV72" i="11"/>
  <c r="T76" i="24"/>
  <c r="T36" i="24"/>
  <c r="T55" i="24" s="1"/>
  <c r="U34" i="24"/>
  <c r="BW74" i="7"/>
  <c r="C184" i="36"/>
  <c r="C168" i="36"/>
  <c r="C152" i="36"/>
  <c r="C136" i="36"/>
  <c r="C120" i="36"/>
  <c r="C104" i="36"/>
  <c r="C88" i="36"/>
  <c r="C72" i="36"/>
  <c r="C56" i="36"/>
  <c r="C40" i="36"/>
  <c r="C24" i="36"/>
  <c r="C183" i="36"/>
  <c r="C167" i="36"/>
  <c r="C151" i="36"/>
  <c r="C135" i="36"/>
  <c r="C119" i="36"/>
  <c r="C103" i="36"/>
  <c r="C87" i="36"/>
  <c r="C71" i="36"/>
  <c r="C55" i="36"/>
  <c r="C39" i="36"/>
  <c r="C23" i="36"/>
  <c r="C182" i="36"/>
  <c r="C166" i="36"/>
  <c r="C150" i="36"/>
  <c r="C134" i="36"/>
  <c r="C118" i="36"/>
  <c r="C102" i="36"/>
  <c r="C86" i="36"/>
  <c r="C70" i="36"/>
  <c r="C54" i="36"/>
  <c r="C38" i="36"/>
  <c r="C22" i="36"/>
  <c r="C181" i="36"/>
  <c r="C165" i="36"/>
  <c r="C149" i="36"/>
  <c r="C133" i="36"/>
  <c r="C117" i="36"/>
  <c r="C101" i="36"/>
  <c r="C85" i="36"/>
  <c r="C69" i="36"/>
  <c r="C53" i="36"/>
  <c r="C37" i="36"/>
  <c r="C21" i="36"/>
  <c r="C190" i="36"/>
  <c r="C174" i="36"/>
  <c r="C158" i="36"/>
  <c r="C142" i="36"/>
  <c r="C126" i="36"/>
  <c r="C110" i="36"/>
  <c r="C94" i="36"/>
  <c r="C78" i="36"/>
  <c r="C62" i="36"/>
  <c r="C46" i="36"/>
  <c r="C30" i="36"/>
  <c r="C15" i="36"/>
  <c r="C177" i="36"/>
  <c r="C155" i="36"/>
  <c r="C130" i="36"/>
  <c r="C108" i="36"/>
  <c r="C83" i="36"/>
  <c r="C61" i="36"/>
  <c r="C36" i="36"/>
  <c r="C176" i="36"/>
  <c r="C154" i="36"/>
  <c r="C129" i="36"/>
  <c r="C107" i="36"/>
  <c r="C82" i="36"/>
  <c r="C60" i="36"/>
  <c r="C35" i="36"/>
  <c r="C175" i="36"/>
  <c r="C153" i="36"/>
  <c r="C128" i="36"/>
  <c r="C106" i="36"/>
  <c r="C81" i="36"/>
  <c r="C59" i="36"/>
  <c r="C34" i="36"/>
  <c r="C194" i="36"/>
  <c r="C172" i="36"/>
  <c r="C147" i="36"/>
  <c r="C125" i="36"/>
  <c r="C100" i="36"/>
  <c r="C79" i="36"/>
  <c r="C57" i="36"/>
  <c r="C32" i="36"/>
  <c r="C192" i="36"/>
  <c r="C170" i="36"/>
  <c r="C145" i="36"/>
  <c r="C123" i="36"/>
  <c r="C98" i="36"/>
  <c r="C76" i="36"/>
  <c r="C51" i="36"/>
  <c r="C29" i="36"/>
  <c r="C187" i="36"/>
  <c r="C162" i="36"/>
  <c r="C140" i="36"/>
  <c r="C115" i="36"/>
  <c r="C93" i="36"/>
  <c r="C68" i="36"/>
  <c r="C47" i="36"/>
  <c r="C25" i="36"/>
  <c r="C186" i="36"/>
  <c r="C161" i="36"/>
  <c r="C139" i="36"/>
  <c r="C114" i="36"/>
  <c r="C92" i="36"/>
  <c r="C67" i="36"/>
  <c r="C45" i="36"/>
  <c r="C20" i="36"/>
  <c r="C173" i="36"/>
  <c r="C132" i="36"/>
  <c r="C91" i="36"/>
  <c r="C49" i="36"/>
  <c r="C171" i="36"/>
  <c r="C131" i="36"/>
  <c r="C90" i="36"/>
  <c r="C48" i="36"/>
  <c r="C169" i="36"/>
  <c r="C127" i="36"/>
  <c r="C89" i="36"/>
  <c r="C44" i="36"/>
  <c r="C164" i="36"/>
  <c r="C124" i="36"/>
  <c r="C84" i="36"/>
  <c r="C43" i="36"/>
  <c r="C163" i="36"/>
  <c r="C122" i="36"/>
  <c r="C80" i="36"/>
  <c r="C42" i="36"/>
  <c r="C159" i="36"/>
  <c r="C116" i="36"/>
  <c r="C75" i="36"/>
  <c r="C33" i="36"/>
  <c r="C189" i="36"/>
  <c r="C146" i="36"/>
  <c r="C109" i="36"/>
  <c r="C65" i="36"/>
  <c r="C26" i="36"/>
  <c r="C188" i="36"/>
  <c r="C144" i="36"/>
  <c r="C105" i="36"/>
  <c r="C64" i="36"/>
  <c r="C19" i="36"/>
  <c r="C137" i="36"/>
  <c r="C50" i="36"/>
  <c r="C121" i="36"/>
  <c r="C41" i="36"/>
  <c r="C113" i="36"/>
  <c r="C31" i="36"/>
  <c r="C193" i="36"/>
  <c r="C112" i="36"/>
  <c r="C28" i="36"/>
  <c r="C191" i="36"/>
  <c r="C111" i="36"/>
  <c r="C27" i="36"/>
  <c r="C185" i="36"/>
  <c r="C99" i="36"/>
  <c r="C18" i="36"/>
  <c r="C180" i="36"/>
  <c r="C97" i="36"/>
  <c r="C17" i="36"/>
  <c r="C157" i="36"/>
  <c r="C74" i="36"/>
  <c r="C156" i="36"/>
  <c r="C73" i="36"/>
  <c r="C141" i="36"/>
  <c r="C138" i="36"/>
  <c r="C96" i="36"/>
  <c r="C95" i="36"/>
  <c r="C77" i="36"/>
  <c r="C66" i="36"/>
  <c r="C63" i="36"/>
  <c r="C179" i="36"/>
  <c r="C178" i="36"/>
  <c r="C160" i="36"/>
  <c r="C148" i="36"/>
  <c r="C143" i="36"/>
  <c r="C58" i="36"/>
  <c r="C52" i="36"/>
  <c r="C16" i="36"/>
  <c r="ED74" i="7"/>
  <c r="AF76" i="16"/>
  <c r="AF36" i="16"/>
  <c r="DH39" i="7"/>
  <c r="U21" i="16"/>
  <c r="U44" i="16"/>
  <c r="U20" i="16"/>
  <c r="U39" i="16"/>
  <c r="U43" i="16"/>
  <c r="U33" i="16"/>
  <c r="U32" i="16"/>
  <c r="U27" i="16"/>
  <c r="U19" i="16"/>
  <c r="U18" i="16"/>
  <c r="U12" i="16"/>
  <c r="U11" i="16"/>
  <c r="U9" i="16"/>
  <c r="U51" i="16"/>
  <c r="U26" i="16"/>
  <c r="U17" i="16"/>
  <c r="U24" i="16"/>
  <c r="U13" i="16"/>
  <c r="U25" i="16"/>
  <c r="U23" i="16"/>
  <c r="U16" i="16"/>
  <c r="U38" i="16"/>
  <c r="AE38" i="16" s="1"/>
  <c r="U50" i="16"/>
  <c r="U53" i="16" s="1"/>
  <c r="U78" i="16" s="1"/>
  <c r="U14" i="16"/>
  <c r="U22" i="16"/>
  <c r="AI38" i="11"/>
  <c r="W38" i="11"/>
  <c r="K38" i="11"/>
  <c r="AM74" i="44"/>
  <c r="EE7" i="49"/>
  <c r="AT53" i="54"/>
  <c r="AT78" i="54" s="1"/>
  <c r="AN72" i="19"/>
  <c r="AN74" i="19" s="1"/>
  <c r="I91" i="54"/>
  <c r="J89" i="11"/>
  <c r="K58" i="11"/>
  <c r="H58" i="11"/>
  <c r="F89" i="11"/>
  <c r="F58" i="11"/>
  <c r="J58" i="11"/>
  <c r="G58" i="11"/>
  <c r="K89" i="11"/>
  <c r="K91" i="11" s="1"/>
  <c r="H89" i="11"/>
  <c r="G89" i="11"/>
  <c r="BQ74" i="19"/>
  <c r="CG39" i="4"/>
  <c r="BT41" i="4"/>
  <c r="BT77" i="4" s="1"/>
  <c r="BR7" i="11"/>
  <c r="P74" i="29"/>
  <c r="DC74" i="7"/>
  <c r="T34" i="29"/>
  <c r="AR7" i="24"/>
  <c r="AF71" i="24"/>
  <c r="AV49" i="44"/>
  <c r="AV90" i="44"/>
  <c r="AV59" i="44"/>
  <c r="AV31" i="44"/>
  <c r="AV39" i="44"/>
  <c r="AV22" i="44"/>
  <c r="AV29" i="44"/>
  <c r="AV45" i="44"/>
  <c r="AV44" i="44"/>
  <c r="AV33" i="44"/>
  <c r="AV51" i="44"/>
  <c r="AV50" i="44"/>
  <c r="AV43" i="44"/>
  <c r="AV58" i="44"/>
  <c r="AV38" i="44"/>
  <c r="AV18" i="44"/>
  <c r="AV15" i="44"/>
  <c r="AV24" i="44"/>
  <c r="AV32" i="44"/>
  <c r="AV11" i="44"/>
  <c r="AV9" i="44"/>
  <c r="AV23" i="44"/>
  <c r="AV12" i="44"/>
  <c r="AV26" i="44"/>
  <c r="AV16" i="44"/>
  <c r="AV28" i="44"/>
  <c r="AV25" i="44"/>
  <c r="AV14" i="44"/>
  <c r="AV89" i="44"/>
  <c r="AV21" i="44"/>
  <c r="AV10" i="44"/>
  <c r="AV27" i="44"/>
  <c r="AV17" i="44"/>
  <c r="AV13" i="44"/>
  <c r="AV19" i="44"/>
  <c r="AV30" i="44"/>
  <c r="AV20" i="44"/>
  <c r="AS71" i="29"/>
  <c r="BE7" i="29"/>
  <c r="DG74" i="49"/>
  <c r="P71" i="11"/>
  <c r="R7" i="11"/>
  <c r="DP74" i="29"/>
  <c r="AZ74" i="34"/>
  <c r="AH72" i="34"/>
  <c r="Z71" i="16"/>
  <c r="AE7" i="16"/>
  <c r="G34" i="49"/>
  <c r="CG72" i="39"/>
  <c r="DR74" i="29"/>
  <c r="R7" i="24"/>
  <c r="BG80" i="44"/>
  <c r="EC74" i="39"/>
  <c r="S76" i="24"/>
  <c r="S36" i="24"/>
  <c r="CN74" i="54"/>
  <c r="F193" i="26"/>
  <c r="F177" i="26"/>
  <c r="F161" i="26"/>
  <c r="F145" i="26"/>
  <c r="F129" i="26"/>
  <c r="F113" i="26"/>
  <c r="F97" i="26"/>
  <c r="F81" i="26"/>
  <c r="F65" i="26"/>
  <c r="F49" i="26"/>
  <c r="F33" i="26"/>
  <c r="F17" i="26"/>
  <c r="F192" i="26"/>
  <c r="F176" i="26"/>
  <c r="F160" i="26"/>
  <c r="F144" i="26"/>
  <c r="F128" i="26"/>
  <c r="F112" i="26"/>
  <c r="F96" i="26"/>
  <c r="F80" i="26"/>
  <c r="F64" i="26"/>
  <c r="F48" i="26"/>
  <c r="F32" i="26"/>
  <c r="F16" i="26"/>
  <c r="F191" i="26"/>
  <c r="F175" i="26"/>
  <c r="F159" i="26"/>
  <c r="F143" i="26"/>
  <c r="F127" i="26"/>
  <c r="F111" i="26"/>
  <c r="F95" i="26"/>
  <c r="F79" i="26"/>
  <c r="F63" i="26"/>
  <c r="F47" i="26"/>
  <c r="F31" i="26"/>
  <c r="F190" i="26"/>
  <c r="F174" i="26"/>
  <c r="F158" i="26"/>
  <c r="F142" i="26"/>
  <c r="F126" i="26"/>
  <c r="F110" i="26"/>
  <c r="F94" i="26"/>
  <c r="F78" i="26"/>
  <c r="F62" i="26"/>
  <c r="F46" i="26"/>
  <c r="F30" i="26"/>
  <c r="F15" i="26"/>
  <c r="F189" i="26"/>
  <c r="F173" i="26"/>
  <c r="F157" i="26"/>
  <c r="F141" i="26"/>
  <c r="F125" i="26"/>
  <c r="F109" i="26"/>
  <c r="F93" i="26"/>
  <c r="F77" i="26"/>
  <c r="F61" i="26"/>
  <c r="F45" i="26"/>
  <c r="F29" i="26"/>
  <c r="F181" i="26"/>
  <c r="F155" i="26"/>
  <c r="F134" i="26"/>
  <c r="F108" i="26"/>
  <c r="F87" i="26"/>
  <c r="F66" i="26"/>
  <c r="F40" i="26"/>
  <c r="F19" i="26"/>
  <c r="F180" i="26"/>
  <c r="F154" i="26"/>
  <c r="F133" i="26"/>
  <c r="F107" i="26"/>
  <c r="F86" i="26"/>
  <c r="F60" i="26"/>
  <c r="F39" i="26"/>
  <c r="F18" i="26"/>
  <c r="F179" i="26"/>
  <c r="F153" i="26"/>
  <c r="F132" i="26"/>
  <c r="F106" i="26"/>
  <c r="F85" i="26"/>
  <c r="F59" i="26"/>
  <c r="F38" i="26"/>
  <c r="F178" i="26"/>
  <c r="F152" i="26"/>
  <c r="F131" i="26"/>
  <c r="F105" i="26"/>
  <c r="F84" i="26"/>
  <c r="F58" i="26"/>
  <c r="F37" i="26"/>
  <c r="F172" i="26"/>
  <c r="F151" i="26"/>
  <c r="F130" i="26"/>
  <c r="F104" i="26"/>
  <c r="F83" i="26"/>
  <c r="F57" i="26"/>
  <c r="F36" i="26"/>
  <c r="F170" i="26"/>
  <c r="F149" i="26"/>
  <c r="F123" i="26"/>
  <c r="F102" i="26"/>
  <c r="F76" i="26"/>
  <c r="F55" i="26"/>
  <c r="F34" i="26"/>
  <c r="F187" i="26"/>
  <c r="F166" i="26"/>
  <c r="F140" i="26"/>
  <c r="F119" i="26"/>
  <c r="F98" i="26"/>
  <c r="F72" i="26"/>
  <c r="F51" i="26"/>
  <c r="F25" i="26"/>
  <c r="F186" i="26"/>
  <c r="F165" i="26"/>
  <c r="F139" i="26"/>
  <c r="F118" i="26"/>
  <c r="F92" i="26"/>
  <c r="F71" i="26"/>
  <c r="F50" i="26"/>
  <c r="F24" i="26"/>
  <c r="F156" i="26"/>
  <c r="F114" i="26"/>
  <c r="F67" i="26"/>
  <c r="F20" i="26"/>
  <c r="F150" i="26"/>
  <c r="F103" i="26"/>
  <c r="F56" i="26"/>
  <c r="F148" i="26"/>
  <c r="F101" i="26"/>
  <c r="F54" i="26"/>
  <c r="F194" i="26"/>
  <c r="F147" i="26"/>
  <c r="F100" i="26"/>
  <c r="F53" i="26"/>
  <c r="F188" i="26"/>
  <c r="F146" i="26"/>
  <c r="F99" i="26"/>
  <c r="F52" i="26"/>
  <c r="F169" i="26"/>
  <c r="F122" i="26"/>
  <c r="F75" i="26"/>
  <c r="F28" i="26"/>
  <c r="F168" i="26"/>
  <c r="F121" i="26"/>
  <c r="F74" i="26"/>
  <c r="F27" i="26"/>
  <c r="F117" i="26"/>
  <c r="F35" i="26"/>
  <c r="F185" i="26"/>
  <c r="F116" i="26"/>
  <c r="F26" i="26"/>
  <c r="F184" i="26"/>
  <c r="F115" i="26"/>
  <c r="F23" i="26"/>
  <c r="F183" i="26"/>
  <c r="F91" i="26"/>
  <c r="F22" i="26"/>
  <c r="F182" i="26"/>
  <c r="F90" i="26"/>
  <c r="F21" i="26"/>
  <c r="F171" i="26"/>
  <c r="F89" i="26"/>
  <c r="F138" i="26"/>
  <c r="F69" i="26"/>
  <c r="F137" i="26"/>
  <c r="F68" i="26"/>
  <c r="F120" i="26"/>
  <c r="F88" i="26"/>
  <c r="F82" i="26"/>
  <c r="F73" i="26"/>
  <c r="F70" i="26"/>
  <c r="F164" i="26"/>
  <c r="F163" i="26"/>
  <c r="F162" i="26"/>
  <c r="F136" i="26"/>
  <c r="F135" i="26"/>
  <c r="F124" i="26"/>
  <c r="F44" i="26"/>
  <c r="F43" i="26"/>
  <c r="F167" i="26"/>
  <c r="F42" i="26"/>
  <c r="F41" i="26"/>
  <c r="BH4" i="16"/>
  <c r="AU2" i="16"/>
  <c r="BH38" i="7"/>
  <c r="AU41" i="7"/>
  <c r="BE38" i="7"/>
  <c r="N74" i="11"/>
  <c r="EC72" i="7"/>
  <c r="AU39" i="11"/>
  <c r="AH41" i="11"/>
  <c r="AH77" i="11" s="1"/>
  <c r="AR71" i="29"/>
  <c r="AF74" i="29"/>
  <c r="AF72" i="29"/>
  <c r="AZ72" i="39"/>
  <c r="B194" i="46"/>
  <c r="B178" i="46"/>
  <c r="B162" i="46"/>
  <c r="B146" i="46"/>
  <c r="B130" i="46"/>
  <c r="B114" i="46"/>
  <c r="B98" i="46"/>
  <c r="B82" i="46"/>
  <c r="B66" i="46"/>
  <c r="B50" i="46"/>
  <c r="B34" i="46"/>
  <c r="B18" i="46"/>
  <c r="B193" i="46"/>
  <c r="B177" i="46"/>
  <c r="B161" i="46"/>
  <c r="B145" i="46"/>
  <c r="B129" i="46"/>
  <c r="B113" i="46"/>
  <c r="B97" i="46"/>
  <c r="B81" i="46"/>
  <c r="B65" i="46"/>
  <c r="B49" i="46"/>
  <c r="B33" i="46"/>
  <c r="B17" i="46"/>
  <c r="B192" i="46"/>
  <c r="B176" i="46"/>
  <c r="B160" i="46"/>
  <c r="B144" i="46"/>
  <c r="B128" i="46"/>
  <c r="B112" i="46"/>
  <c r="B96" i="46"/>
  <c r="B80" i="46"/>
  <c r="B64" i="46"/>
  <c r="B48" i="46"/>
  <c r="B32" i="46"/>
  <c r="B16" i="46"/>
  <c r="B191" i="46"/>
  <c r="B175" i="46"/>
  <c r="B159" i="46"/>
  <c r="B143" i="46"/>
  <c r="B127" i="46"/>
  <c r="B111" i="46"/>
  <c r="B95" i="46"/>
  <c r="B79" i="46"/>
  <c r="B63" i="46"/>
  <c r="B47" i="46"/>
  <c r="B31" i="46"/>
  <c r="B187" i="46"/>
  <c r="B171" i="46"/>
  <c r="B155" i="46"/>
  <c r="B184" i="46"/>
  <c r="B168" i="46"/>
  <c r="B152" i="46"/>
  <c r="B136" i="46"/>
  <c r="B120" i="46"/>
  <c r="B104" i="46"/>
  <c r="B88" i="46"/>
  <c r="B72" i="46"/>
  <c r="B56" i="46"/>
  <c r="B40" i="46"/>
  <c r="B24" i="46"/>
  <c r="B185" i="46"/>
  <c r="B158" i="46"/>
  <c r="B135" i="46"/>
  <c r="B110" i="46"/>
  <c r="B89" i="46"/>
  <c r="B67" i="46"/>
  <c r="B42" i="46"/>
  <c r="B20" i="46"/>
  <c r="B169" i="46"/>
  <c r="B141" i="46"/>
  <c r="B118" i="46"/>
  <c r="B92" i="46"/>
  <c r="B69" i="46"/>
  <c r="B43" i="46"/>
  <c r="B19" i="46"/>
  <c r="B167" i="46"/>
  <c r="B140" i="46"/>
  <c r="B117" i="46"/>
  <c r="B91" i="46"/>
  <c r="B68" i="46"/>
  <c r="B41" i="46"/>
  <c r="B15" i="46"/>
  <c r="B166" i="46"/>
  <c r="B139" i="46"/>
  <c r="B116" i="46"/>
  <c r="B90" i="46"/>
  <c r="B62" i="46"/>
  <c r="B39" i="46"/>
  <c r="B190" i="46"/>
  <c r="B165" i="46"/>
  <c r="B138" i="46"/>
  <c r="B115" i="46"/>
  <c r="B87" i="46"/>
  <c r="B61" i="46"/>
  <c r="B38" i="46"/>
  <c r="B189" i="46"/>
  <c r="B164" i="46"/>
  <c r="B137" i="46"/>
  <c r="B109" i="46"/>
  <c r="B86" i="46"/>
  <c r="B60" i="46"/>
  <c r="B37" i="46"/>
  <c r="B188" i="46"/>
  <c r="B163" i="46"/>
  <c r="B134" i="46"/>
  <c r="B108" i="46"/>
  <c r="B85" i="46"/>
  <c r="B59" i="46"/>
  <c r="B36" i="46"/>
  <c r="B181" i="46"/>
  <c r="B153" i="46"/>
  <c r="B126" i="46"/>
  <c r="B103" i="46"/>
  <c r="B77" i="46"/>
  <c r="B54" i="46"/>
  <c r="B28" i="46"/>
  <c r="B182" i="46"/>
  <c r="B133" i="46"/>
  <c r="B94" i="46"/>
  <c r="B51" i="46"/>
  <c r="B180" i="46"/>
  <c r="B132" i="46"/>
  <c r="B93" i="46"/>
  <c r="B46" i="46"/>
  <c r="B179" i="46"/>
  <c r="B131" i="46"/>
  <c r="B84" i="46"/>
  <c r="B45" i="46"/>
  <c r="B174" i="46"/>
  <c r="B125" i="46"/>
  <c r="B83" i="46"/>
  <c r="B44" i="46"/>
  <c r="B173" i="46"/>
  <c r="B124" i="46"/>
  <c r="B78" i="46"/>
  <c r="B35" i="46"/>
  <c r="B172" i="46"/>
  <c r="B123" i="46"/>
  <c r="B76" i="46"/>
  <c r="B30" i="46"/>
  <c r="B151" i="46"/>
  <c r="B106" i="46"/>
  <c r="B70" i="46"/>
  <c r="B23" i="46"/>
  <c r="B150" i="46"/>
  <c r="B105" i="46"/>
  <c r="B58" i="46"/>
  <c r="B22" i="46"/>
  <c r="B149" i="46"/>
  <c r="B57" i="46"/>
  <c r="B148" i="46"/>
  <c r="B55" i="46"/>
  <c r="B147" i="46"/>
  <c r="B53" i="46"/>
  <c r="B142" i="46"/>
  <c r="B52" i="46"/>
  <c r="B121" i="46"/>
  <c r="B27" i="46"/>
  <c r="B186" i="46"/>
  <c r="B100" i="46"/>
  <c r="B183" i="46"/>
  <c r="B99" i="46"/>
  <c r="B75" i="46"/>
  <c r="B74" i="46"/>
  <c r="B73" i="46"/>
  <c r="B71" i="46"/>
  <c r="B29" i="46"/>
  <c r="B25" i="46"/>
  <c r="B154" i="46"/>
  <c r="B170" i="46"/>
  <c r="B107" i="46"/>
  <c r="B122" i="46"/>
  <c r="B119" i="46"/>
  <c r="B156" i="46"/>
  <c r="B21" i="46"/>
  <c r="B26" i="46"/>
  <c r="B157" i="46"/>
  <c r="B102" i="46"/>
  <c r="B101" i="46"/>
  <c r="S34" i="49"/>
  <c r="G34" i="7"/>
  <c r="BI72" i="4"/>
  <c r="BI74" i="4" s="1"/>
  <c r="BV71" i="4"/>
  <c r="T74" i="11"/>
  <c r="T72" i="11"/>
  <c r="H90" i="29"/>
  <c r="H58" i="29"/>
  <c r="H57" i="29"/>
  <c r="H89" i="29"/>
  <c r="H50" i="29"/>
  <c r="H39" i="29"/>
  <c r="H41" i="29" s="1"/>
  <c r="H77" i="29" s="1"/>
  <c r="H27" i="29"/>
  <c r="H19" i="29"/>
  <c r="H49" i="29"/>
  <c r="H45" i="29"/>
  <c r="H29" i="29"/>
  <c r="H18" i="29"/>
  <c r="H43" i="29"/>
  <c r="H51" i="29"/>
  <c r="H23" i="29"/>
  <c r="H33" i="29"/>
  <c r="H28" i="29"/>
  <c r="H10" i="29"/>
  <c r="H26" i="29"/>
  <c r="H13" i="29"/>
  <c r="H88" i="29"/>
  <c r="H11" i="29"/>
  <c r="H44" i="29"/>
  <c r="H38" i="29"/>
  <c r="H24" i="29"/>
  <c r="H17" i="29"/>
  <c r="H31" i="29"/>
  <c r="H30" i="29"/>
  <c r="H32" i="29"/>
  <c r="H22" i="29"/>
  <c r="H15" i="29"/>
  <c r="H14" i="29"/>
  <c r="H25" i="29"/>
  <c r="H59" i="29"/>
  <c r="H21" i="29"/>
  <c r="H9" i="29"/>
  <c r="H20" i="29"/>
  <c r="H12" i="29"/>
  <c r="H16" i="29"/>
  <c r="H74" i="39"/>
  <c r="BN74" i="54"/>
  <c r="AW74" i="11"/>
  <c r="BO41" i="4"/>
  <c r="BO77" i="4" s="1"/>
  <c r="CB39" i="4"/>
  <c r="E15" i="14" a="1"/>
  <c r="I15" i="14" a="1"/>
  <c r="BE7" i="39"/>
  <c r="DI74" i="11"/>
  <c r="I59" i="11"/>
  <c r="S74" i="19"/>
  <c r="AT46" i="24"/>
  <c r="U53" i="24"/>
  <c r="U78" i="24" s="1"/>
  <c r="BN72" i="24"/>
  <c r="BF72" i="7"/>
  <c r="BR71" i="7"/>
  <c r="H74" i="11"/>
  <c r="DZ74" i="24"/>
  <c r="AW74" i="29"/>
  <c r="F185" i="36"/>
  <c r="F169" i="36"/>
  <c r="F153" i="36"/>
  <c r="F137" i="36"/>
  <c r="F121" i="36"/>
  <c r="F105" i="36"/>
  <c r="F89" i="36"/>
  <c r="F73" i="36"/>
  <c r="F57" i="36"/>
  <c r="F41" i="36"/>
  <c r="F25" i="36"/>
  <c r="F184" i="36"/>
  <c r="F168" i="36"/>
  <c r="F152" i="36"/>
  <c r="F136" i="36"/>
  <c r="F120" i="36"/>
  <c r="F104" i="36"/>
  <c r="F88" i="36"/>
  <c r="F72" i="36"/>
  <c r="F56" i="36"/>
  <c r="F40" i="36"/>
  <c r="F24" i="36"/>
  <c r="F183" i="36"/>
  <c r="F167" i="36"/>
  <c r="F151" i="36"/>
  <c r="F135" i="36"/>
  <c r="F119" i="36"/>
  <c r="F103" i="36"/>
  <c r="F87" i="36"/>
  <c r="F71" i="36"/>
  <c r="F55" i="36"/>
  <c r="F39" i="36"/>
  <c r="F23" i="36"/>
  <c r="F182" i="36"/>
  <c r="F166" i="36"/>
  <c r="F150" i="36"/>
  <c r="F134" i="36"/>
  <c r="F118" i="36"/>
  <c r="F102" i="36"/>
  <c r="F86" i="36"/>
  <c r="F70" i="36"/>
  <c r="F54" i="36"/>
  <c r="F38" i="36"/>
  <c r="F22" i="36"/>
  <c r="F180" i="36"/>
  <c r="F164" i="36"/>
  <c r="F148" i="36"/>
  <c r="F132" i="36"/>
  <c r="F116" i="36"/>
  <c r="F100" i="36"/>
  <c r="F84" i="36"/>
  <c r="F68" i="36"/>
  <c r="F52" i="36"/>
  <c r="F191" i="36"/>
  <c r="F175" i="36"/>
  <c r="F159" i="36"/>
  <c r="F143" i="36"/>
  <c r="F127" i="36"/>
  <c r="F111" i="36"/>
  <c r="F95" i="36"/>
  <c r="F79" i="36"/>
  <c r="F63" i="36"/>
  <c r="F47" i="36"/>
  <c r="F31" i="36"/>
  <c r="F181" i="36"/>
  <c r="F157" i="36"/>
  <c r="F130" i="36"/>
  <c r="F107" i="36"/>
  <c r="F80" i="36"/>
  <c r="F53" i="36"/>
  <c r="F30" i="36"/>
  <c r="F179" i="36"/>
  <c r="F156" i="36"/>
  <c r="F129" i="36"/>
  <c r="F106" i="36"/>
  <c r="F78" i="36"/>
  <c r="F51" i="36"/>
  <c r="F29" i="36"/>
  <c r="F178" i="36"/>
  <c r="F155" i="36"/>
  <c r="F128" i="36"/>
  <c r="F101" i="36"/>
  <c r="F77" i="36"/>
  <c r="F50" i="36"/>
  <c r="F28" i="36"/>
  <c r="F176" i="36"/>
  <c r="F149" i="36"/>
  <c r="F125" i="36"/>
  <c r="F98" i="36"/>
  <c r="F75" i="36"/>
  <c r="F48" i="36"/>
  <c r="F26" i="36"/>
  <c r="F173" i="36"/>
  <c r="F146" i="36"/>
  <c r="F123" i="36"/>
  <c r="F96" i="36"/>
  <c r="F69" i="36"/>
  <c r="F45" i="36"/>
  <c r="F20" i="36"/>
  <c r="F192" i="36"/>
  <c r="F165" i="36"/>
  <c r="F141" i="36"/>
  <c r="F114" i="36"/>
  <c r="F91" i="36"/>
  <c r="F64" i="36"/>
  <c r="F37" i="36"/>
  <c r="F16" i="36"/>
  <c r="F190" i="36"/>
  <c r="F163" i="36"/>
  <c r="F140" i="36"/>
  <c r="F113" i="36"/>
  <c r="F90" i="36"/>
  <c r="F62" i="36"/>
  <c r="F36" i="36"/>
  <c r="F15" i="36"/>
  <c r="F186" i="36"/>
  <c r="F138" i="36"/>
  <c r="F92" i="36"/>
  <c r="F44" i="36"/>
  <c r="F177" i="36"/>
  <c r="F133" i="36"/>
  <c r="F85" i="36"/>
  <c r="F43" i="36"/>
  <c r="F174" i="36"/>
  <c r="F131" i="36"/>
  <c r="F83" i="36"/>
  <c r="F42" i="36"/>
  <c r="F172" i="36"/>
  <c r="F126" i="36"/>
  <c r="F82" i="36"/>
  <c r="F35" i="36"/>
  <c r="F171" i="36"/>
  <c r="F124" i="36"/>
  <c r="F81" i="36"/>
  <c r="F34" i="36"/>
  <c r="F162" i="36"/>
  <c r="F117" i="36"/>
  <c r="F74" i="36"/>
  <c r="F32" i="36"/>
  <c r="F154" i="36"/>
  <c r="F109" i="36"/>
  <c r="F61" i="36"/>
  <c r="F18" i="36"/>
  <c r="F194" i="36"/>
  <c r="F147" i="36"/>
  <c r="F108" i="36"/>
  <c r="F60" i="36"/>
  <c r="F17" i="36"/>
  <c r="F187" i="36"/>
  <c r="F93" i="36"/>
  <c r="F170" i="36"/>
  <c r="F76" i="36"/>
  <c r="F161" i="36"/>
  <c r="F67" i="36"/>
  <c r="F160" i="36"/>
  <c r="F66" i="36"/>
  <c r="F158" i="36"/>
  <c r="F65" i="36"/>
  <c r="F145" i="36"/>
  <c r="F59" i="36"/>
  <c r="F144" i="36"/>
  <c r="F58" i="36"/>
  <c r="F115" i="36"/>
  <c r="F27" i="36"/>
  <c r="F112" i="36"/>
  <c r="F21" i="36"/>
  <c r="F188" i="36"/>
  <c r="F142" i="36"/>
  <c r="F139" i="36"/>
  <c r="F122" i="36"/>
  <c r="F110" i="36"/>
  <c r="F99" i="36"/>
  <c r="F97" i="36"/>
  <c r="F33" i="36"/>
  <c r="F19" i="36"/>
  <c r="F193" i="36"/>
  <c r="F189" i="36"/>
  <c r="F94" i="36"/>
  <c r="F49" i="36"/>
  <c r="F46" i="36"/>
  <c r="AS72" i="44"/>
  <c r="BE71" i="44"/>
  <c r="ED72" i="7"/>
  <c r="T34" i="16"/>
  <c r="BY41" i="7"/>
  <c r="BY77" i="7" s="1"/>
  <c r="CL39" i="7"/>
  <c r="CY74" i="11"/>
  <c r="CY72" i="11"/>
  <c r="S41" i="54"/>
  <c r="BL74" i="29"/>
  <c r="BZ74" i="39"/>
  <c r="P74" i="44"/>
  <c r="F78" i="7"/>
  <c r="AF78" i="16"/>
  <c r="V2" i="29"/>
  <c r="W3" i="29"/>
  <c r="AF50" i="29"/>
  <c r="AF57" i="29"/>
  <c r="AF43" i="29"/>
  <c r="AF23" i="29"/>
  <c r="AF16" i="29"/>
  <c r="AF33" i="29"/>
  <c r="AF32" i="29"/>
  <c r="AF15" i="29"/>
  <c r="AF39" i="29"/>
  <c r="AF21" i="29"/>
  <c r="AF31" i="29"/>
  <c r="AF26" i="29"/>
  <c r="AF11" i="29"/>
  <c r="AF44" i="29"/>
  <c r="AF59" i="29"/>
  <c r="AF14" i="29"/>
  <c r="AF89" i="29"/>
  <c r="AF51" i="29"/>
  <c r="AF28" i="29"/>
  <c r="AF19" i="29"/>
  <c r="AF30" i="29"/>
  <c r="AF45" i="29"/>
  <c r="AF24" i="29"/>
  <c r="AF17" i="29"/>
  <c r="AF9" i="29"/>
  <c r="AF18" i="29"/>
  <c r="AF13" i="29"/>
  <c r="AF29" i="29"/>
  <c r="AF27" i="29"/>
  <c r="AF12" i="29"/>
  <c r="AF90" i="29"/>
  <c r="AF22" i="29"/>
  <c r="AF58" i="29"/>
  <c r="AF20" i="29"/>
  <c r="AF10" i="29"/>
  <c r="AF38" i="29"/>
  <c r="AF25" i="29"/>
  <c r="AF49" i="29"/>
  <c r="AV74" i="34"/>
  <c r="BQ74" i="44"/>
  <c r="F77" i="44"/>
  <c r="AW2" i="44"/>
  <c r="AX3" i="44"/>
  <c r="DB74" i="7"/>
  <c r="DB72" i="7"/>
  <c r="AG72" i="16"/>
  <c r="CR71" i="54"/>
  <c r="CF72" i="54"/>
  <c r="DN74" i="29"/>
  <c r="DP74" i="39"/>
  <c r="J4" i="39"/>
  <c r="V4" i="39"/>
  <c r="AI4" i="39" s="1"/>
  <c r="AV4" i="39" s="1"/>
  <c r="BI4" i="39" s="1"/>
  <c r="BV4" i="39" s="1"/>
  <c r="CI4" i="39" s="1"/>
  <c r="CV4" i="39" s="1"/>
  <c r="DI4" i="39" s="1"/>
  <c r="DV4" i="39" s="1"/>
  <c r="Y4" i="4"/>
  <c r="AL4" i="4" s="1"/>
  <c r="AY4" i="4" s="1"/>
  <c r="BL4" i="4" s="1"/>
  <c r="BY4" i="4" s="1"/>
  <c r="CL4" i="4" s="1"/>
  <c r="CY4" i="4" s="1"/>
  <c r="DL4" i="4" s="1"/>
  <c r="DY4" i="4" s="1"/>
  <c r="M4" i="4"/>
  <c r="L2" i="4"/>
  <c r="DP72" i="34"/>
  <c r="AG53" i="44"/>
  <c r="AG78" i="44" s="1"/>
  <c r="AG41" i="16"/>
  <c r="AG77" i="16" s="1"/>
  <c r="R71" i="24"/>
  <c r="F72" i="24"/>
  <c r="CW74" i="54"/>
  <c r="C192" i="26"/>
  <c r="C176" i="26"/>
  <c r="C160" i="26"/>
  <c r="C144" i="26"/>
  <c r="C128" i="26"/>
  <c r="C112" i="26"/>
  <c r="C96" i="26"/>
  <c r="C80" i="26"/>
  <c r="C64" i="26"/>
  <c r="C48" i="26"/>
  <c r="C32" i="26"/>
  <c r="C16" i="26"/>
  <c r="C191" i="26"/>
  <c r="C175" i="26"/>
  <c r="C159" i="26"/>
  <c r="C143" i="26"/>
  <c r="C127" i="26"/>
  <c r="C111" i="26"/>
  <c r="C95" i="26"/>
  <c r="C79" i="26"/>
  <c r="C63" i="26"/>
  <c r="C47" i="26"/>
  <c r="C31" i="26"/>
  <c r="C190" i="26"/>
  <c r="C174" i="26"/>
  <c r="C158" i="26"/>
  <c r="C142" i="26"/>
  <c r="C126" i="26"/>
  <c r="C110" i="26"/>
  <c r="C94" i="26"/>
  <c r="C78" i="26"/>
  <c r="C62" i="26"/>
  <c r="C46" i="26"/>
  <c r="C30" i="26"/>
  <c r="C15" i="26"/>
  <c r="C189" i="26"/>
  <c r="C173" i="26"/>
  <c r="C157" i="26"/>
  <c r="C141" i="26"/>
  <c r="C125" i="26"/>
  <c r="C109" i="26"/>
  <c r="C93" i="26"/>
  <c r="C77" i="26"/>
  <c r="C61" i="26"/>
  <c r="C45" i="26"/>
  <c r="C29" i="26"/>
  <c r="C188" i="26"/>
  <c r="C172" i="26"/>
  <c r="C156" i="26"/>
  <c r="C140" i="26"/>
  <c r="C124" i="26"/>
  <c r="C108" i="26"/>
  <c r="C92" i="26"/>
  <c r="C76" i="26"/>
  <c r="C60" i="26"/>
  <c r="C44" i="26"/>
  <c r="C28" i="26"/>
  <c r="C186" i="26"/>
  <c r="C165" i="26"/>
  <c r="C139" i="26"/>
  <c r="C118" i="26"/>
  <c r="C97" i="26"/>
  <c r="C71" i="26"/>
  <c r="C50" i="26"/>
  <c r="C24" i="26"/>
  <c r="C185" i="26"/>
  <c r="C164" i="26"/>
  <c r="C138" i="26"/>
  <c r="C117" i="26"/>
  <c r="C91" i="26"/>
  <c r="C70" i="26"/>
  <c r="C49" i="26"/>
  <c r="C23" i="26"/>
  <c r="C184" i="26"/>
  <c r="C163" i="26"/>
  <c r="C137" i="26"/>
  <c r="C116" i="26"/>
  <c r="C90" i="26"/>
  <c r="C69" i="26"/>
  <c r="C43" i="26"/>
  <c r="C22" i="26"/>
  <c r="C183" i="26"/>
  <c r="C162" i="26"/>
  <c r="C136" i="26"/>
  <c r="C115" i="26"/>
  <c r="C89" i="26"/>
  <c r="C68" i="26"/>
  <c r="C42" i="26"/>
  <c r="C21" i="26"/>
  <c r="C182" i="26"/>
  <c r="C161" i="26"/>
  <c r="C135" i="26"/>
  <c r="C114" i="26"/>
  <c r="C88" i="26"/>
  <c r="C67" i="26"/>
  <c r="C41" i="26"/>
  <c r="C20" i="26"/>
  <c r="C180" i="26"/>
  <c r="C154" i="26"/>
  <c r="C133" i="26"/>
  <c r="C107" i="26"/>
  <c r="C86" i="26"/>
  <c r="C65" i="26"/>
  <c r="C39" i="26"/>
  <c r="C18" i="26"/>
  <c r="C171" i="26"/>
  <c r="C150" i="26"/>
  <c r="C129" i="26"/>
  <c r="C103" i="26"/>
  <c r="C82" i="26"/>
  <c r="C56" i="26"/>
  <c r="C35" i="26"/>
  <c r="C170" i="26"/>
  <c r="C149" i="26"/>
  <c r="C123" i="26"/>
  <c r="C102" i="26"/>
  <c r="C81" i="26"/>
  <c r="C55" i="26"/>
  <c r="C34" i="26"/>
  <c r="C187" i="26"/>
  <c r="C145" i="26"/>
  <c r="C98" i="26"/>
  <c r="C51" i="26"/>
  <c r="C181" i="26"/>
  <c r="C134" i="26"/>
  <c r="C87" i="26"/>
  <c r="C40" i="26"/>
  <c r="C179" i="26"/>
  <c r="C132" i="26"/>
  <c r="C85" i="26"/>
  <c r="C38" i="26"/>
  <c r="C178" i="26"/>
  <c r="C131" i="26"/>
  <c r="C84" i="26"/>
  <c r="C37" i="26"/>
  <c r="C177" i="26"/>
  <c r="C130" i="26"/>
  <c r="C83" i="26"/>
  <c r="C36" i="26"/>
  <c r="C153" i="26"/>
  <c r="C106" i="26"/>
  <c r="C59" i="26"/>
  <c r="C17" i="26"/>
  <c r="C152" i="26"/>
  <c r="C105" i="26"/>
  <c r="C58" i="26"/>
  <c r="C166" i="26"/>
  <c r="C74" i="26"/>
  <c r="C155" i="26"/>
  <c r="C73" i="26"/>
  <c r="C151" i="26"/>
  <c r="C72" i="26"/>
  <c r="C148" i="26"/>
  <c r="C66" i="26"/>
  <c r="C147" i="26"/>
  <c r="C57" i="26"/>
  <c r="C146" i="26"/>
  <c r="C54" i="26"/>
  <c r="C113" i="26"/>
  <c r="C26" i="26"/>
  <c r="C194" i="26"/>
  <c r="C104" i="26"/>
  <c r="C25" i="26"/>
  <c r="C167" i="26"/>
  <c r="C122" i="26"/>
  <c r="C121" i="26"/>
  <c r="C120" i="26"/>
  <c r="C119" i="26"/>
  <c r="C52" i="26"/>
  <c r="C33" i="26"/>
  <c r="C27" i="26"/>
  <c r="C19" i="26"/>
  <c r="C168" i="26"/>
  <c r="C101" i="26"/>
  <c r="C100" i="26"/>
  <c r="C99" i="26"/>
  <c r="C75" i="26"/>
  <c r="C53" i="26"/>
  <c r="C193" i="26"/>
  <c r="C169" i="26"/>
  <c r="U2" i="19"/>
  <c r="V3" i="19"/>
  <c r="CX74" i="54"/>
  <c r="BT2" i="16"/>
  <c r="BU3" i="16"/>
  <c r="S34" i="4"/>
  <c r="B183" i="18"/>
  <c r="B167" i="18"/>
  <c r="B151" i="18"/>
  <c r="B135" i="18"/>
  <c r="B119" i="18"/>
  <c r="B103" i="18"/>
  <c r="B87" i="18"/>
  <c r="B71" i="18"/>
  <c r="B55" i="18"/>
  <c r="B39" i="18"/>
  <c r="B23" i="18"/>
  <c r="B181" i="18"/>
  <c r="B165" i="18"/>
  <c r="B149" i="18"/>
  <c r="B133" i="18"/>
  <c r="B117" i="18"/>
  <c r="B101" i="18"/>
  <c r="B85" i="18"/>
  <c r="B69" i="18"/>
  <c r="B53" i="18"/>
  <c r="B37" i="18"/>
  <c r="B21" i="18"/>
  <c r="B180" i="18"/>
  <c r="B164" i="18"/>
  <c r="B148" i="18"/>
  <c r="B132" i="18"/>
  <c r="B116" i="18"/>
  <c r="B100" i="18"/>
  <c r="B84" i="18"/>
  <c r="B68" i="18"/>
  <c r="B52" i="18"/>
  <c r="B36" i="18"/>
  <c r="B20" i="18"/>
  <c r="B179" i="18"/>
  <c r="B163" i="18"/>
  <c r="B147" i="18"/>
  <c r="B131" i="18"/>
  <c r="B115" i="18"/>
  <c r="B99" i="18"/>
  <c r="B83" i="18"/>
  <c r="B67" i="18"/>
  <c r="B51" i="18"/>
  <c r="B35" i="18"/>
  <c r="B19" i="18"/>
  <c r="B188" i="18"/>
  <c r="B172" i="18"/>
  <c r="B156" i="18"/>
  <c r="B140" i="18"/>
  <c r="B124" i="18"/>
  <c r="B178" i="18"/>
  <c r="B157" i="18"/>
  <c r="B134" i="18"/>
  <c r="B110" i="18"/>
  <c r="B90" i="18"/>
  <c r="B66" i="18"/>
  <c r="B46" i="18"/>
  <c r="B26" i="18"/>
  <c r="B177" i="18"/>
  <c r="B155" i="18"/>
  <c r="B130" i="18"/>
  <c r="B109" i="18"/>
  <c r="B89" i="18"/>
  <c r="B65" i="18"/>
  <c r="B45" i="18"/>
  <c r="B25" i="18"/>
  <c r="B176" i="18"/>
  <c r="B154" i="18"/>
  <c r="B129" i="18"/>
  <c r="B108" i="18"/>
  <c r="B88" i="18"/>
  <c r="B64" i="18"/>
  <c r="B44" i="18"/>
  <c r="B24" i="18"/>
  <c r="B175" i="18"/>
  <c r="B153" i="18"/>
  <c r="B128" i="18"/>
  <c r="B107" i="18"/>
  <c r="B86" i="18"/>
  <c r="B63" i="18"/>
  <c r="B43" i="18"/>
  <c r="B22" i="18"/>
  <c r="B174" i="18"/>
  <c r="B152" i="18"/>
  <c r="B127" i="18"/>
  <c r="B106" i="18"/>
  <c r="B82" i="18"/>
  <c r="B62" i="18"/>
  <c r="B42" i="18"/>
  <c r="B18" i="18"/>
  <c r="B189" i="18"/>
  <c r="B166" i="18"/>
  <c r="B142" i="18"/>
  <c r="B120" i="18"/>
  <c r="B96" i="18"/>
  <c r="B76" i="18"/>
  <c r="B56" i="18"/>
  <c r="B32" i="18"/>
  <c r="B187" i="18"/>
  <c r="B162" i="18"/>
  <c r="B141" i="18"/>
  <c r="B118" i="18"/>
  <c r="B95" i="18"/>
  <c r="B75" i="18"/>
  <c r="B54" i="18"/>
  <c r="B31" i="18"/>
  <c r="B186" i="18"/>
  <c r="B161" i="18"/>
  <c r="B139" i="18"/>
  <c r="B114" i="18"/>
  <c r="B94" i="18"/>
  <c r="B74" i="18"/>
  <c r="B50" i="18"/>
  <c r="B30" i="18"/>
  <c r="B170" i="18"/>
  <c r="B123" i="18"/>
  <c r="B79" i="18"/>
  <c r="B38" i="18"/>
  <c r="B169" i="18"/>
  <c r="B122" i="18"/>
  <c r="B78" i="18"/>
  <c r="B34" i="18"/>
  <c r="B168" i="18"/>
  <c r="B121" i="18"/>
  <c r="B77" i="18"/>
  <c r="B33" i="18"/>
  <c r="B160" i="18"/>
  <c r="B113" i="18"/>
  <c r="B73" i="18"/>
  <c r="B29" i="18"/>
  <c r="B159" i="18"/>
  <c r="B112" i="18"/>
  <c r="B72" i="18"/>
  <c r="B28" i="18"/>
  <c r="B158" i="18"/>
  <c r="B111" i="18"/>
  <c r="B70" i="18"/>
  <c r="B27" i="18"/>
  <c r="B194" i="18"/>
  <c r="B150" i="18"/>
  <c r="B105" i="18"/>
  <c r="B61" i="18"/>
  <c r="B17" i="18"/>
  <c r="B190" i="18"/>
  <c r="B143" i="18"/>
  <c r="B97" i="18"/>
  <c r="B57" i="18"/>
  <c r="B136" i="18"/>
  <c r="B47" i="18"/>
  <c r="B126" i="18"/>
  <c r="B41" i="18"/>
  <c r="B125" i="18"/>
  <c r="B40" i="18"/>
  <c r="B193" i="18"/>
  <c r="B104" i="18"/>
  <c r="B16" i="18"/>
  <c r="B192" i="18"/>
  <c r="B102" i="18"/>
  <c r="B191" i="18"/>
  <c r="B98" i="18"/>
  <c r="B15" i="18"/>
  <c r="B185" i="18"/>
  <c r="B93" i="18"/>
  <c r="B184" i="18"/>
  <c r="B92" i="18"/>
  <c r="B171" i="18"/>
  <c r="B80" i="18"/>
  <c r="B146" i="18"/>
  <c r="B60" i="18"/>
  <c r="B145" i="18"/>
  <c r="B59" i="18"/>
  <c r="B58" i="18"/>
  <c r="B49" i="18"/>
  <c r="B48" i="18"/>
  <c r="B173" i="18"/>
  <c r="B138" i="18"/>
  <c r="B137" i="18"/>
  <c r="B91" i="18"/>
  <c r="B81" i="18"/>
  <c r="B182" i="18"/>
  <c r="B144" i="18"/>
  <c r="AF34" i="7"/>
  <c r="K30" i="4"/>
  <c r="K22" i="4"/>
  <c r="K57" i="4"/>
  <c r="K51" i="4"/>
  <c r="K44" i="4"/>
  <c r="K15" i="4"/>
  <c r="K11" i="4"/>
  <c r="K29" i="4"/>
  <c r="K50" i="4"/>
  <c r="K43" i="4"/>
  <c r="K28" i="4"/>
  <c r="K14" i="4"/>
  <c r="K49" i="4"/>
  <c r="K25" i="4"/>
  <c r="K33" i="4"/>
  <c r="K23" i="4"/>
  <c r="K12" i="4"/>
  <c r="K16" i="4"/>
  <c r="K19" i="4"/>
  <c r="K27" i="4"/>
  <c r="K10" i="4"/>
  <c r="K18" i="4"/>
  <c r="K32" i="4"/>
  <c r="K17" i="4"/>
  <c r="K9" i="4"/>
  <c r="K24" i="4"/>
  <c r="K31" i="4"/>
  <c r="K13" i="4"/>
  <c r="K26" i="4"/>
  <c r="AG71" i="34"/>
  <c r="AR7" i="34"/>
  <c r="EA74" i="44"/>
  <c r="DG39" i="7"/>
  <c r="CT41" i="7"/>
  <c r="CT77" i="7" s="1"/>
  <c r="J192" i="46"/>
  <c r="J176" i="46"/>
  <c r="J160" i="46"/>
  <c r="J144" i="46"/>
  <c r="J128" i="46"/>
  <c r="J112" i="46"/>
  <c r="J96" i="46"/>
  <c r="J80" i="46"/>
  <c r="J64" i="46"/>
  <c r="J48" i="46"/>
  <c r="J32" i="46"/>
  <c r="J16" i="46"/>
  <c r="J191" i="46"/>
  <c r="J175" i="46"/>
  <c r="J159" i="46"/>
  <c r="J143" i="46"/>
  <c r="J127" i="46"/>
  <c r="J111" i="46"/>
  <c r="J95" i="46"/>
  <c r="J79" i="46"/>
  <c r="J63" i="46"/>
  <c r="J47" i="46"/>
  <c r="J31" i="46"/>
  <c r="J188" i="46"/>
  <c r="J170" i="46"/>
  <c r="J152" i="46"/>
  <c r="J134" i="46"/>
  <c r="J116" i="46"/>
  <c r="J98" i="46"/>
  <c r="J78" i="46"/>
  <c r="J60" i="46"/>
  <c r="J42" i="46"/>
  <c r="J24" i="46"/>
  <c r="J187" i="46"/>
  <c r="J169" i="46"/>
  <c r="J151" i="46"/>
  <c r="J133" i="46"/>
  <c r="J115" i="46"/>
  <c r="J97" i="46"/>
  <c r="J77" i="46"/>
  <c r="J59" i="46"/>
  <c r="J41" i="46"/>
  <c r="J23" i="46"/>
  <c r="J186" i="46"/>
  <c r="J168" i="46"/>
  <c r="J150" i="46"/>
  <c r="J132" i="46"/>
  <c r="J114" i="46"/>
  <c r="J94" i="46"/>
  <c r="J76" i="46"/>
  <c r="J58" i="46"/>
  <c r="J40" i="46"/>
  <c r="J22" i="46"/>
  <c r="J185" i="46"/>
  <c r="J167" i="46"/>
  <c r="J149" i="46"/>
  <c r="J131" i="46"/>
  <c r="J113" i="46"/>
  <c r="J93" i="46"/>
  <c r="J75" i="46"/>
  <c r="J57" i="46"/>
  <c r="J39" i="46"/>
  <c r="J21" i="46"/>
  <c r="J181" i="46"/>
  <c r="J163" i="46"/>
  <c r="J145" i="46"/>
  <c r="J125" i="46"/>
  <c r="J107" i="46"/>
  <c r="J89" i="46"/>
  <c r="J71" i="46"/>
  <c r="J53" i="46"/>
  <c r="J35" i="46"/>
  <c r="J17" i="46"/>
  <c r="J178" i="46"/>
  <c r="J158" i="46"/>
  <c r="J140" i="46"/>
  <c r="J122" i="46"/>
  <c r="J104" i="46"/>
  <c r="J86" i="46"/>
  <c r="J68" i="46"/>
  <c r="J50" i="46"/>
  <c r="J30" i="46"/>
  <c r="J194" i="46"/>
  <c r="J164" i="46"/>
  <c r="J136" i="46"/>
  <c r="J105" i="46"/>
  <c r="J74" i="46"/>
  <c r="J46" i="46"/>
  <c r="J18" i="46"/>
  <c r="J190" i="46"/>
  <c r="J161" i="46"/>
  <c r="J130" i="46"/>
  <c r="J102" i="46"/>
  <c r="J72" i="46"/>
  <c r="J44" i="46"/>
  <c r="J184" i="46"/>
  <c r="J156" i="46"/>
  <c r="J126" i="46"/>
  <c r="J100" i="46"/>
  <c r="J69" i="46"/>
  <c r="J38" i="46"/>
  <c r="J172" i="46"/>
  <c r="J137" i="46"/>
  <c r="J99" i="46"/>
  <c r="J62" i="46"/>
  <c r="J27" i="46"/>
  <c r="J171" i="46"/>
  <c r="J135" i="46"/>
  <c r="J92" i="46"/>
  <c r="J61" i="46"/>
  <c r="J26" i="46"/>
  <c r="J166" i="46"/>
  <c r="J129" i="46"/>
  <c r="J91" i="46"/>
  <c r="J56" i="46"/>
  <c r="J25" i="46"/>
  <c r="J165" i="46"/>
  <c r="J124" i="46"/>
  <c r="J90" i="46"/>
  <c r="J55" i="46"/>
  <c r="J20" i="46"/>
  <c r="J162" i="46"/>
  <c r="J123" i="46"/>
  <c r="J88" i="46"/>
  <c r="J54" i="46"/>
  <c r="J19" i="46"/>
  <c r="J157" i="46"/>
  <c r="J121" i="46"/>
  <c r="J87" i="46"/>
  <c r="J52" i="46"/>
  <c r="J15" i="46"/>
  <c r="J183" i="46"/>
  <c r="J148" i="46"/>
  <c r="J117" i="46"/>
  <c r="J82" i="46"/>
  <c r="J43" i="46"/>
  <c r="J142" i="46"/>
  <c r="J81" i="46"/>
  <c r="J141" i="46"/>
  <c r="J73" i="46"/>
  <c r="J139" i="46"/>
  <c r="J70" i="46"/>
  <c r="J193" i="46"/>
  <c r="J138" i="46"/>
  <c r="J67" i="46"/>
  <c r="J189" i="46"/>
  <c r="J120" i="46"/>
  <c r="J66" i="46"/>
  <c r="J182" i="46"/>
  <c r="J119" i="46"/>
  <c r="J65" i="46"/>
  <c r="J173" i="46"/>
  <c r="J106" i="46"/>
  <c r="J36" i="46"/>
  <c r="J155" i="46"/>
  <c r="J103" i="46"/>
  <c r="J34" i="46"/>
  <c r="J101" i="46"/>
  <c r="J85" i="46"/>
  <c r="J84" i="46"/>
  <c r="J83" i="46"/>
  <c r="J179" i="46"/>
  <c r="J49" i="46"/>
  <c r="J147" i="46"/>
  <c r="J28" i="46"/>
  <c r="J146" i="46"/>
  <c r="J45" i="46"/>
  <c r="J37" i="46"/>
  <c r="J33" i="46"/>
  <c r="J29" i="46"/>
  <c r="J180" i="46"/>
  <c r="J153" i="46"/>
  <c r="J110" i="46"/>
  <c r="J177" i="46"/>
  <c r="J174" i="46"/>
  <c r="J51" i="46"/>
  <c r="J108" i="46"/>
  <c r="J154" i="46"/>
  <c r="J118" i="46"/>
  <c r="J109" i="46"/>
  <c r="S46" i="49"/>
  <c r="BF39" i="11"/>
  <c r="AS41" i="11"/>
  <c r="AF53" i="19"/>
  <c r="AF78" i="19" s="1"/>
  <c r="BU71" i="4"/>
  <c r="BH72" i="4"/>
  <c r="BH74" i="4"/>
  <c r="AC4" i="11"/>
  <c r="AP4" i="11" s="1"/>
  <c r="BC4" i="11" s="1"/>
  <c r="BP4" i="11" s="1"/>
  <c r="CC4" i="11" s="1"/>
  <c r="CP4" i="11" s="1"/>
  <c r="DC4" i="11" s="1"/>
  <c r="DP4" i="11" s="1"/>
  <c r="EC4" i="11" s="1"/>
  <c r="Q4" i="11"/>
  <c r="P2" i="11"/>
  <c r="J186" i="10"/>
  <c r="J170" i="10"/>
  <c r="J154" i="10"/>
  <c r="J138" i="10"/>
  <c r="J122" i="10"/>
  <c r="J106" i="10"/>
  <c r="J90" i="10"/>
  <c r="J74" i="10"/>
  <c r="J58" i="10"/>
  <c r="J42" i="10"/>
  <c r="J26" i="10"/>
  <c r="J185" i="10"/>
  <c r="J169" i="10"/>
  <c r="J153" i="10"/>
  <c r="J184" i="10"/>
  <c r="J168" i="10"/>
  <c r="J152" i="10"/>
  <c r="J136" i="10"/>
  <c r="J120" i="10"/>
  <c r="J104" i="10"/>
  <c r="J88" i="10"/>
  <c r="J72" i="10"/>
  <c r="J56" i="10"/>
  <c r="J40" i="10"/>
  <c r="J24" i="10"/>
  <c r="J182" i="10"/>
  <c r="J166" i="10"/>
  <c r="J150" i="10"/>
  <c r="J134" i="10"/>
  <c r="J118" i="10"/>
  <c r="J102" i="10"/>
  <c r="J86" i="10"/>
  <c r="J70" i="10"/>
  <c r="J54" i="10"/>
  <c r="J38" i="10"/>
  <c r="J22" i="10"/>
  <c r="J190" i="10"/>
  <c r="J167" i="10"/>
  <c r="J146" i="10"/>
  <c r="J127" i="10"/>
  <c r="J108" i="10"/>
  <c r="J87" i="10"/>
  <c r="J67" i="10"/>
  <c r="J48" i="10"/>
  <c r="J29" i="10"/>
  <c r="J189" i="10"/>
  <c r="J165" i="10"/>
  <c r="J145" i="10"/>
  <c r="J126" i="10"/>
  <c r="J107" i="10"/>
  <c r="J85" i="10"/>
  <c r="J66" i="10"/>
  <c r="J47" i="10"/>
  <c r="J28" i="10"/>
  <c r="J188" i="10"/>
  <c r="J164" i="10"/>
  <c r="J144" i="10"/>
  <c r="J125" i="10"/>
  <c r="J105" i="10"/>
  <c r="J84" i="10"/>
  <c r="J65" i="10"/>
  <c r="J46" i="10"/>
  <c r="J27" i="10"/>
  <c r="J187" i="10"/>
  <c r="J163" i="10"/>
  <c r="J143" i="10"/>
  <c r="J124" i="10"/>
  <c r="J103" i="10"/>
  <c r="J83" i="10"/>
  <c r="J64" i="10"/>
  <c r="J45" i="10"/>
  <c r="J25" i="10"/>
  <c r="J176" i="10"/>
  <c r="J156" i="10"/>
  <c r="J133" i="10"/>
  <c r="J114" i="10"/>
  <c r="J95" i="10"/>
  <c r="J76" i="10"/>
  <c r="J55" i="10"/>
  <c r="J35" i="10"/>
  <c r="J16" i="10"/>
  <c r="J191" i="10"/>
  <c r="J158" i="10"/>
  <c r="J129" i="10"/>
  <c r="J98" i="10"/>
  <c r="J71" i="10"/>
  <c r="J41" i="10"/>
  <c r="J15" i="10"/>
  <c r="J183" i="10"/>
  <c r="J157" i="10"/>
  <c r="J128" i="10"/>
  <c r="J97" i="10"/>
  <c r="J69" i="10"/>
  <c r="J39" i="10"/>
  <c r="J181" i="10"/>
  <c r="J155" i="10"/>
  <c r="J123" i="10"/>
  <c r="J96" i="10"/>
  <c r="J68" i="10"/>
  <c r="J37" i="10"/>
  <c r="J180" i="10"/>
  <c r="J151" i="10"/>
  <c r="J121" i="10"/>
  <c r="J94" i="10"/>
  <c r="J63" i="10"/>
  <c r="J36" i="10"/>
  <c r="J178" i="10"/>
  <c r="J148" i="10"/>
  <c r="J117" i="10"/>
  <c r="J92" i="10"/>
  <c r="J61" i="10"/>
  <c r="J33" i="10"/>
  <c r="J177" i="10"/>
  <c r="J147" i="10"/>
  <c r="J116" i="10"/>
  <c r="J91" i="10"/>
  <c r="J60" i="10"/>
  <c r="J32" i="10"/>
  <c r="J175" i="10"/>
  <c r="J142" i="10"/>
  <c r="J115" i="10"/>
  <c r="J89" i="10"/>
  <c r="J59" i="10"/>
  <c r="J31" i="10"/>
  <c r="J172" i="10"/>
  <c r="J139" i="10"/>
  <c r="J111" i="10"/>
  <c r="J80" i="10"/>
  <c r="J52" i="10"/>
  <c r="J21" i="10"/>
  <c r="J160" i="10"/>
  <c r="J100" i="10"/>
  <c r="J44" i="10"/>
  <c r="J159" i="10"/>
  <c r="J99" i="10"/>
  <c r="J43" i="10"/>
  <c r="J149" i="10"/>
  <c r="J93" i="10"/>
  <c r="J34" i="10"/>
  <c r="J141" i="10"/>
  <c r="J82" i="10"/>
  <c r="J30" i="10"/>
  <c r="J140" i="10"/>
  <c r="J81" i="10"/>
  <c r="J23" i="10"/>
  <c r="J179" i="10"/>
  <c r="J119" i="10"/>
  <c r="J62" i="10"/>
  <c r="J174" i="10"/>
  <c r="J113" i="10"/>
  <c r="J57" i="10"/>
  <c r="J135" i="10"/>
  <c r="J49" i="10"/>
  <c r="J132" i="10"/>
  <c r="J20" i="10"/>
  <c r="J131" i="10"/>
  <c r="J19" i="10"/>
  <c r="J130" i="10"/>
  <c r="J18" i="10"/>
  <c r="J112" i="10"/>
  <c r="J17" i="10"/>
  <c r="J192" i="10"/>
  <c r="J77" i="10"/>
  <c r="J173" i="10"/>
  <c r="J75" i="10"/>
  <c r="J171" i="10"/>
  <c r="J73" i="10"/>
  <c r="J162" i="10"/>
  <c r="J161" i="10"/>
  <c r="J137" i="10"/>
  <c r="J110" i="10"/>
  <c r="J109" i="10"/>
  <c r="J101" i="10"/>
  <c r="J79" i="10"/>
  <c r="J78" i="10"/>
  <c r="J53" i="10"/>
  <c r="J51" i="10"/>
  <c r="J50" i="10"/>
  <c r="J194" i="10"/>
  <c r="J193" i="10"/>
  <c r="BY41" i="4"/>
  <c r="BY77" i="4" s="1"/>
  <c r="CL39" i="4"/>
  <c r="DB72" i="11"/>
  <c r="DB74" i="11"/>
  <c r="S57" i="54"/>
  <c r="S34" i="54"/>
  <c r="EA74" i="54"/>
  <c r="CS3" i="7"/>
  <c r="DR4" i="7"/>
  <c r="F76" i="4"/>
  <c r="CH74" i="16"/>
  <c r="U57" i="29"/>
  <c r="U89" i="29"/>
  <c r="U59" i="29"/>
  <c r="U90" i="29"/>
  <c r="U88" i="29"/>
  <c r="U51" i="29"/>
  <c r="U28" i="29"/>
  <c r="U20" i="29"/>
  <c r="U50" i="29"/>
  <c r="U27" i="29"/>
  <c r="U19" i="29"/>
  <c r="U13" i="29"/>
  <c r="U44" i="29"/>
  <c r="U58" i="29"/>
  <c r="U38" i="29"/>
  <c r="U43" i="29"/>
  <c r="U22" i="29"/>
  <c r="U12" i="29"/>
  <c r="U9" i="29"/>
  <c r="U32" i="29"/>
  <c r="U29" i="29"/>
  <c r="U17" i="29"/>
  <c r="U25" i="29"/>
  <c r="U31" i="29"/>
  <c r="U39" i="29"/>
  <c r="U49" i="29"/>
  <c r="U23" i="29"/>
  <c r="U16" i="29"/>
  <c r="U45" i="29"/>
  <c r="U21" i="29"/>
  <c r="U33" i="29"/>
  <c r="U30" i="29"/>
  <c r="U14" i="29"/>
  <c r="U10" i="29"/>
  <c r="U26" i="29"/>
  <c r="U18" i="29"/>
  <c r="U15" i="29"/>
  <c r="U24" i="29"/>
  <c r="U11" i="29"/>
  <c r="AH3" i="29"/>
  <c r="AG2" i="29"/>
  <c r="BA74" i="54"/>
  <c r="BH34" i="44"/>
  <c r="CT74" i="11"/>
  <c r="BG3" i="34"/>
  <c r="BF2" i="34"/>
  <c r="CF71" i="19"/>
  <c r="CR7" i="19"/>
  <c r="EC74" i="44"/>
  <c r="BI41" i="44"/>
  <c r="BI77" i="44" s="1"/>
  <c r="AG45" i="24"/>
  <c r="AG21" i="24"/>
  <c r="AG89" i="24"/>
  <c r="AG59" i="24"/>
  <c r="AG38" i="24"/>
  <c r="AG14" i="24"/>
  <c r="AG51" i="24"/>
  <c r="AG44" i="24"/>
  <c r="AG58" i="24"/>
  <c r="AG27" i="24"/>
  <c r="AG12" i="24"/>
  <c r="AG17" i="24"/>
  <c r="AG28" i="24"/>
  <c r="AG16" i="24"/>
  <c r="AG29" i="24"/>
  <c r="AG26" i="24"/>
  <c r="AG30" i="24"/>
  <c r="AG50" i="24"/>
  <c r="AG22" i="24"/>
  <c r="AG9" i="24"/>
  <c r="AG11" i="24"/>
  <c r="AG33" i="24"/>
  <c r="AG31" i="24"/>
  <c r="AG25" i="24"/>
  <c r="AG23" i="24"/>
  <c r="AG18" i="24"/>
  <c r="AG90" i="24"/>
  <c r="AG32" i="24"/>
  <c r="AG24" i="24"/>
  <c r="AG10" i="24"/>
  <c r="AG15" i="24"/>
  <c r="AG43" i="24"/>
  <c r="AG20" i="24"/>
  <c r="AG49" i="24"/>
  <c r="AG39" i="24"/>
  <c r="DI74" i="16"/>
  <c r="AL71" i="4"/>
  <c r="Y74" i="4"/>
  <c r="Y72" i="4"/>
  <c r="T2" i="44"/>
  <c r="U3" i="44"/>
  <c r="CI74" i="7"/>
  <c r="AI2" i="44"/>
  <c r="AJ3" i="44"/>
  <c r="AS77" i="44"/>
  <c r="AF72" i="49"/>
  <c r="AR71" i="49"/>
  <c r="H39" i="16"/>
  <c r="H26" i="16"/>
  <c r="H18" i="16"/>
  <c r="H50" i="16"/>
  <c r="H27" i="16"/>
  <c r="H12" i="16"/>
  <c r="H10" i="16"/>
  <c r="H29" i="16"/>
  <c r="H25" i="16"/>
  <c r="H16" i="16"/>
  <c r="H14" i="16"/>
  <c r="H9" i="16"/>
  <c r="H11" i="16"/>
  <c r="H24" i="16"/>
  <c r="H30" i="16"/>
  <c r="H13" i="16"/>
  <c r="H44" i="16"/>
  <c r="H23" i="16"/>
  <c r="H43" i="16"/>
  <c r="H38" i="16"/>
  <c r="H31" i="16"/>
  <c r="H15" i="16"/>
  <c r="H17" i="16"/>
  <c r="H51" i="16"/>
  <c r="H28" i="16"/>
  <c r="H22" i="16"/>
  <c r="H32" i="16"/>
  <c r="H33" i="16"/>
  <c r="H21" i="16"/>
  <c r="H20" i="16"/>
  <c r="H19" i="16"/>
  <c r="H49" i="16"/>
  <c r="BB72" i="7"/>
  <c r="EB72" i="7"/>
  <c r="DZ74" i="54"/>
  <c r="AQ74" i="34"/>
  <c r="AE7" i="34"/>
  <c r="BU74" i="24"/>
  <c r="T90" i="19"/>
  <c r="T50" i="19"/>
  <c r="T43" i="19"/>
  <c r="T57" i="19"/>
  <c r="T33" i="19"/>
  <c r="T49" i="19"/>
  <c r="T45" i="19"/>
  <c r="T38" i="19"/>
  <c r="T12" i="19"/>
  <c r="T39" i="19"/>
  <c r="T26" i="19"/>
  <c r="T44" i="19"/>
  <c r="T18" i="19"/>
  <c r="T11" i="19"/>
  <c r="T51" i="19"/>
  <c r="T25" i="19"/>
  <c r="T10" i="19"/>
  <c r="T32" i="19"/>
  <c r="T24" i="19"/>
  <c r="T17" i="19"/>
  <c r="T15" i="19"/>
  <c r="T21" i="19"/>
  <c r="T89" i="19"/>
  <c r="T16" i="19"/>
  <c r="T58" i="19"/>
  <c r="T28" i="19"/>
  <c r="T29" i="19"/>
  <c r="T88" i="19"/>
  <c r="T27" i="19"/>
  <c r="T13" i="19"/>
  <c r="T22" i="19"/>
  <c r="T20" i="19"/>
  <c r="T14" i="19"/>
  <c r="T23" i="19"/>
  <c r="T9" i="19"/>
  <c r="T19" i="19"/>
  <c r="T59" i="19"/>
  <c r="T30" i="19"/>
  <c r="AU72" i="49"/>
  <c r="AU74" i="49"/>
  <c r="AW74" i="19"/>
  <c r="BS20" i="16"/>
  <c r="BS43" i="16"/>
  <c r="BS33" i="16"/>
  <c r="BS32" i="16"/>
  <c r="BS31" i="16"/>
  <c r="BS27" i="16"/>
  <c r="BS19" i="16"/>
  <c r="BS38" i="16"/>
  <c r="BS26" i="16"/>
  <c r="BS17" i="16"/>
  <c r="BS39" i="16"/>
  <c r="BS25" i="16"/>
  <c r="BS16" i="16"/>
  <c r="BS14" i="16"/>
  <c r="BS12" i="16"/>
  <c r="BS11" i="16"/>
  <c r="BS9" i="16"/>
  <c r="BS28" i="16"/>
  <c r="BS24" i="16"/>
  <c r="BS13" i="16"/>
  <c r="BS15" i="16"/>
  <c r="BS10" i="16"/>
  <c r="BS51" i="16"/>
  <c r="BS23" i="16"/>
  <c r="BS49" i="16"/>
  <c r="BS44" i="16"/>
  <c r="BS21" i="16"/>
  <c r="BS50" i="16"/>
  <c r="BS29" i="16"/>
  <c r="BS22" i="16"/>
  <c r="BS30" i="16"/>
  <c r="BS18" i="16"/>
  <c r="BD74" i="7"/>
  <c r="BD72" i="7"/>
  <c r="BI3" i="16"/>
  <c r="BI41" i="7"/>
  <c r="BI77" i="7" s="1"/>
  <c r="BV39" i="7"/>
  <c r="BR39" i="7"/>
  <c r="BQ72" i="4"/>
  <c r="BQ74" i="4" s="1"/>
  <c r="CD71" i="4"/>
  <c r="BE72" i="19"/>
  <c r="AF34" i="19"/>
  <c r="G80" i="19"/>
  <c r="CI72" i="16"/>
  <c r="CI74" i="16" s="1"/>
  <c r="D189" i="18"/>
  <c r="D173" i="18"/>
  <c r="D157" i="18"/>
  <c r="D141" i="18"/>
  <c r="D125" i="18"/>
  <c r="D109" i="18"/>
  <c r="D93" i="18"/>
  <c r="D77" i="18"/>
  <c r="D61" i="18"/>
  <c r="D45" i="18"/>
  <c r="D29" i="18"/>
  <c r="D188" i="18"/>
  <c r="D172" i="18"/>
  <c r="D156" i="18"/>
  <c r="D140" i="18"/>
  <c r="D124" i="18"/>
  <c r="D108" i="18"/>
  <c r="D92" i="18"/>
  <c r="D76" i="18"/>
  <c r="D60" i="18"/>
  <c r="D187" i="18"/>
  <c r="D171" i="18"/>
  <c r="D155" i="18"/>
  <c r="D139" i="18"/>
  <c r="D123" i="18"/>
  <c r="D107" i="18"/>
  <c r="D91" i="18"/>
  <c r="D75" i="18"/>
  <c r="D59" i="18"/>
  <c r="D43" i="18"/>
  <c r="D27" i="18"/>
  <c r="D186" i="18"/>
  <c r="D170" i="18"/>
  <c r="D154" i="18"/>
  <c r="D138" i="18"/>
  <c r="D122" i="18"/>
  <c r="D106" i="18"/>
  <c r="D90" i="18"/>
  <c r="D74" i="18"/>
  <c r="D58" i="18"/>
  <c r="D42" i="18"/>
  <c r="D26" i="18"/>
  <c r="D185" i="18"/>
  <c r="D169" i="18"/>
  <c r="D153" i="18"/>
  <c r="D137" i="18"/>
  <c r="D121" i="18"/>
  <c r="D105" i="18"/>
  <c r="D89" i="18"/>
  <c r="D73" i="18"/>
  <c r="D57" i="18"/>
  <c r="D41" i="18"/>
  <c r="D25" i="18"/>
  <c r="D179" i="18"/>
  <c r="D163" i="18"/>
  <c r="D147" i="18"/>
  <c r="D131" i="18"/>
  <c r="D115" i="18"/>
  <c r="D99" i="18"/>
  <c r="D83" i="18"/>
  <c r="D67" i="18"/>
  <c r="D51" i="18"/>
  <c r="D35" i="18"/>
  <c r="D19" i="18"/>
  <c r="D194" i="18"/>
  <c r="D178" i="18"/>
  <c r="D162" i="18"/>
  <c r="D146" i="18"/>
  <c r="D130" i="18"/>
  <c r="D114" i="18"/>
  <c r="D98" i="18"/>
  <c r="D82" i="18"/>
  <c r="D66" i="18"/>
  <c r="D50" i="18"/>
  <c r="D34" i="18"/>
  <c r="D18" i="18"/>
  <c r="D175" i="18"/>
  <c r="D145" i="18"/>
  <c r="D117" i="18"/>
  <c r="D87" i="18"/>
  <c r="D62" i="18"/>
  <c r="D33" i="18"/>
  <c r="D174" i="18"/>
  <c r="D144" i="18"/>
  <c r="D116" i="18"/>
  <c r="D86" i="18"/>
  <c r="D56" i="18"/>
  <c r="D32" i="18"/>
  <c r="D168" i="18"/>
  <c r="D143" i="18"/>
  <c r="D113" i="18"/>
  <c r="D85" i="18"/>
  <c r="D55" i="18"/>
  <c r="D31" i="18"/>
  <c r="D167" i="18"/>
  <c r="D142" i="18"/>
  <c r="D112" i="18"/>
  <c r="D84" i="18"/>
  <c r="D54" i="18"/>
  <c r="D30" i="18"/>
  <c r="D166" i="18"/>
  <c r="D136" i="18"/>
  <c r="D111" i="18"/>
  <c r="D81" i="18"/>
  <c r="D53" i="18"/>
  <c r="D28" i="18"/>
  <c r="D183" i="18"/>
  <c r="D158" i="18"/>
  <c r="D128" i="18"/>
  <c r="D100" i="18"/>
  <c r="D70" i="18"/>
  <c r="D44" i="18"/>
  <c r="D17" i="18"/>
  <c r="D182" i="18"/>
  <c r="D152" i="18"/>
  <c r="D127" i="18"/>
  <c r="D97" i="18"/>
  <c r="D69" i="18"/>
  <c r="D40" i="18"/>
  <c r="D16" i="18"/>
  <c r="D181" i="18"/>
  <c r="D151" i="18"/>
  <c r="D126" i="18"/>
  <c r="D96" i="18"/>
  <c r="D68" i="18"/>
  <c r="D39" i="18"/>
  <c r="D161" i="18"/>
  <c r="D103" i="18"/>
  <c r="D48" i="18"/>
  <c r="D160" i="18"/>
  <c r="D102" i="18"/>
  <c r="D47" i="18"/>
  <c r="D159" i="18"/>
  <c r="D101" i="18"/>
  <c r="D46" i="18"/>
  <c r="D150" i="18"/>
  <c r="D95" i="18"/>
  <c r="D38" i="18"/>
  <c r="D149" i="18"/>
  <c r="D94" i="18"/>
  <c r="D37" i="18"/>
  <c r="D148" i="18"/>
  <c r="D88" i="18"/>
  <c r="D36" i="18"/>
  <c r="D193" i="18"/>
  <c r="D135" i="18"/>
  <c r="D80" i="18"/>
  <c r="D24" i="18"/>
  <c r="D184" i="18"/>
  <c r="D129" i="18"/>
  <c r="D71" i="18"/>
  <c r="D20" i="18"/>
  <c r="D176" i="18"/>
  <c r="D63" i="18"/>
  <c r="D165" i="18"/>
  <c r="D52" i="18"/>
  <c r="D164" i="18"/>
  <c r="D49" i="18"/>
  <c r="D134" i="18"/>
  <c r="D23" i="18"/>
  <c r="D133" i="18"/>
  <c r="D22" i="18"/>
  <c r="D132" i="18"/>
  <c r="D21" i="18"/>
  <c r="D120" i="18"/>
  <c r="D15" i="18"/>
  <c r="D119" i="18"/>
  <c r="D104" i="18"/>
  <c r="D192" i="18"/>
  <c r="D79" i="18"/>
  <c r="D191" i="18"/>
  <c r="D78" i="18"/>
  <c r="D190" i="18"/>
  <c r="D118" i="18"/>
  <c r="D65" i="18"/>
  <c r="D64" i="18"/>
  <c r="D180" i="18"/>
  <c r="D177" i="18"/>
  <c r="D110" i="18"/>
  <c r="D72" i="18"/>
  <c r="S88" i="44"/>
  <c r="S58" i="44"/>
  <c r="S59" i="44"/>
  <c r="S39" i="44"/>
  <c r="S22" i="44"/>
  <c r="S51" i="44"/>
  <c r="S21" i="44"/>
  <c r="S45" i="44"/>
  <c r="S38" i="44"/>
  <c r="S28" i="44"/>
  <c r="S44" i="44"/>
  <c r="S29" i="44"/>
  <c r="S31" i="44"/>
  <c r="S27" i="44"/>
  <c r="S23" i="44"/>
  <c r="S12" i="44"/>
  <c r="S33" i="44"/>
  <c r="S90" i="44"/>
  <c r="S89" i="44"/>
  <c r="S43" i="44"/>
  <c r="S24" i="44"/>
  <c r="S17" i="44"/>
  <c r="S30" i="44"/>
  <c r="S10" i="44"/>
  <c r="S16" i="44"/>
  <c r="S49" i="44"/>
  <c r="S25" i="44"/>
  <c r="S20" i="44"/>
  <c r="S32" i="44"/>
  <c r="S14" i="44"/>
  <c r="S19" i="44"/>
  <c r="S57" i="44"/>
  <c r="S50" i="44"/>
  <c r="S9" i="44"/>
  <c r="S18" i="44"/>
  <c r="S15" i="44"/>
  <c r="S13" i="44"/>
  <c r="S26" i="44"/>
  <c r="S11" i="44"/>
  <c r="AF59" i="11"/>
  <c r="AF45" i="11"/>
  <c r="AF15" i="11"/>
  <c r="AF12" i="11"/>
  <c r="AF11" i="11"/>
  <c r="AF10" i="11"/>
  <c r="AF51" i="11"/>
  <c r="AF22" i="11"/>
  <c r="AF50" i="11"/>
  <c r="AF33" i="11"/>
  <c r="AF32" i="11"/>
  <c r="AF49" i="11"/>
  <c r="AF20" i="11"/>
  <c r="AF19" i="11"/>
  <c r="AF9" i="11"/>
  <c r="AF43" i="11"/>
  <c r="AF31" i="11"/>
  <c r="AF14" i="11"/>
  <c r="AF25" i="11"/>
  <c r="AF16" i="11"/>
  <c r="AF28" i="11"/>
  <c r="AF23" i="11"/>
  <c r="AF44" i="11"/>
  <c r="AF27" i="11"/>
  <c r="AF57" i="11"/>
  <c r="AF26" i="11"/>
  <c r="AF21" i="11"/>
  <c r="AF30" i="11"/>
  <c r="AF29" i="11"/>
  <c r="AF24" i="11"/>
  <c r="AF18" i="11"/>
  <c r="AF17" i="11"/>
  <c r="AH90" i="44"/>
  <c r="AH88" i="44"/>
  <c r="AH51" i="44"/>
  <c r="AH58" i="44"/>
  <c r="AH50" i="44"/>
  <c r="AH39" i="44"/>
  <c r="AH89" i="44"/>
  <c r="AH21" i="44"/>
  <c r="AH38" i="44"/>
  <c r="AH45" i="44"/>
  <c r="AH26" i="44"/>
  <c r="AH49" i="44"/>
  <c r="AH18" i="44"/>
  <c r="AH59" i="44"/>
  <c r="AH44" i="44"/>
  <c r="AH33" i="44"/>
  <c r="AH25" i="44"/>
  <c r="AH16" i="44"/>
  <c r="AH11" i="44"/>
  <c r="AH19" i="44"/>
  <c r="AH22" i="44"/>
  <c r="AH17" i="44"/>
  <c r="AH12" i="44"/>
  <c r="AH14" i="44"/>
  <c r="AH43" i="44"/>
  <c r="AH29" i="44"/>
  <c r="AH23" i="44"/>
  <c r="AH10" i="44"/>
  <c r="AH15" i="44"/>
  <c r="AH13" i="44"/>
  <c r="AH30" i="44"/>
  <c r="AH24" i="44"/>
  <c r="AH9" i="44"/>
  <c r="AH20" i="44"/>
  <c r="AH27" i="44"/>
  <c r="AH32" i="44"/>
  <c r="AH28" i="44"/>
  <c r="I72" i="49"/>
  <c r="AH76" i="7"/>
  <c r="AH36" i="7"/>
  <c r="AH55" i="7" s="1"/>
  <c r="DW74" i="11"/>
  <c r="J3" i="16"/>
  <c r="I2" i="16"/>
  <c r="CA72" i="49"/>
  <c r="CA74" i="49" s="1"/>
  <c r="CE71" i="49"/>
  <c r="CE74" i="49" s="1"/>
  <c r="W72" i="34"/>
  <c r="DO72" i="39"/>
  <c r="DO74" i="39"/>
  <c r="S55" i="19"/>
  <c r="T21" i="7"/>
  <c r="T30" i="7"/>
  <c r="T44" i="7"/>
  <c r="T20" i="7"/>
  <c r="T29" i="7"/>
  <c r="T43" i="7"/>
  <c r="T28" i="7"/>
  <c r="T26" i="7"/>
  <c r="T11" i="7"/>
  <c r="T24" i="7"/>
  <c r="T23" i="7"/>
  <c r="T14" i="7"/>
  <c r="T31" i="7"/>
  <c r="T22" i="7"/>
  <c r="T17" i="7"/>
  <c r="T25" i="7"/>
  <c r="T18" i="7"/>
  <c r="T33" i="7"/>
  <c r="BW72" i="19"/>
  <c r="BW74" i="19"/>
  <c r="DE71" i="11"/>
  <c r="CS72" i="11"/>
  <c r="CD72" i="7"/>
  <c r="CD74" i="7"/>
  <c r="AJ2" i="16"/>
  <c r="AK3" i="16"/>
  <c r="AT76" i="44"/>
  <c r="AT36" i="44"/>
  <c r="AT55" i="44" s="1"/>
  <c r="AG44" i="19"/>
  <c r="AG59" i="19"/>
  <c r="AG43" i="19"/>
  <c r="AG50" i="19"/>
  <c r="AG58" i="19"/>
  <c r="AG39" i="19"/>
  <c r="AG41" i="19" s="1"/>
  <c r="AG77" i="19" s="1"/>
  <c r="AG20" i="19"/>
  <c r="AG14" i="19"/>
  <c r="AG90" i="19"/>
  <c r="AG89" i="19"/>
  <c r="AG45" i="19"/>
  <c r="AG27" i="19"/>
  <c r="AG19" i="19"/>
  <c r="AG28" i="19"/>
  <c r="AG12" i="19"/>
  <c r="AG38" i="19"/>
  <c r="AG29" i="19"/>
  <c r="AG26" i="19"/>
  <c r="AG30" i="19"/>
  <c r="AG18" i="19"/>
  <c r="AG11" i="19"/>
  <c r="AG49" i="19"/>
  <c r="AG31" i="19"/>
  <c r="AG23" i="19"/>
  <c r="AG16" i="19"/>
  <c r="AG32" i="19"/>
  <c r="AG24" i="19"/>
  <c r="AG22" i="19"/>
  <c r="AG21" i="19"/>
  <c r="AG33" i="19"/>
  <c r="AG9" i="19"/>
  <c r="AG25" i="19"/>
  <c r="AG10" i="19"/>
  <c r="AG17" i="19"/>
  <c r="AG15" i="19"/>
  <c r="AG51" i="19"/>
  <c r="AY3" i="16"/>
  <c r="AF53" i="34"/>
  <c r="AF78" i="34" s="1"/>
  <c r="BR71" i="11"/>
  <c r="BF71" i="19"/>
  <c r="BR7" i="19"/>
  <c r="BG82" i="44"/>
  <c r="BG84" i="44" s="1"/>
  <c r="BG86" i="44" s="1"/>
  <c r="AG3" i="39"/>
  <c r="AF2" i="39"/>
  <c r="H76" i="11"/>
  <c r="H36" i="11"/>
  <c r="H55" i="11" s="1"/>
  <c r="AI3" i="24"/>
  <c r="AH2" i="24"/>
  <c r="AT74" i="11"/>
  <c r="BH2" i="7"/>
  <c r="BI3" i="7"/>
  <c r="AI49" i="16"/>
  <c r="AI22" i="16"/>
  <c r="AI13" i="16"/>
  <c r="AI21" i="16"/>
  <c r="AI44" i="16"/>
  <c r="AI46" i="16" s="1"/>
  <c r="AI20" i="16"/>
  <c r="AI51" i="16"/>
  <c r="AI50" i="16"/>
  <c r="AI43" i="16"/>
  <c r="AI28" i="16"/>
  <c r="AI24" i="16"/>
  <c r="AI15" i="16"/>
  <c r="AI23" i="16"/>
  <c r="AI29" i="16"/>
  <c r="AI30" i="16"/>
  <c r="AI12" i="16"/>
  <c r="AI33" i="16"/>
  <c r="AI32" i="16"/>
  <c r="AI31" i="16"/>
  <c r="AI19" i="16"/>
  <c r="AI27" i="16"/>
  <c r="AI25" i="16"/>
  <c r="AI38" i="16"/>
  <c r="AI11" i="16"/>
  <c r="AI9" i="16"/>
  <c r="AI18" i="16"/>
  <c r="AI10" i="16"/>
  <c r="AI17" i="16"/>
  <c r="AI14" i="16"/>
  <c r="AI39" i="16"/>
  <c r="AI41" i="16" s="1"/>
  <c r="AI77" i="16" s="1"/>
  <c r="AI16" i="16"/>
  <c r="AI26" i="16"/>
  <c r="BF49" i="24"/>
  <c r="BF17" i="24"/>
  <c r="BF10" i="24"/>
  <c r="BF32" i="24"/>
  <c r="BF24" i="24"/>
  <c r="BF31" i="24"/>
  <c r="BF23" i="24"/>
  <c r="BF9" i="24"/>
  <c r="BF45" i="24"/>
  <c r="BF27" i="24"/>
  <c r="BF15" i="24"/>
  <c r="BF28" i="24"/>
  <c r="BF29" i="24"/>
  <c r="BF26" i="24"/>
  <c r="BF12" i="24"/>
  <c r="BF44" i="24"/>
  <c r="BF30" i="24"/>
  <c r="BF14" i="24"/>
  <c r="BF33" i="24"/>
  <c r="BF25" i="24"/>
  <c r="BF11" i="24"/>
  <c r="BF59" i="24"/>
  <c r="BF50" i="24"/>
  <c r="BF39" i="24"/>
  <c r="BF20" i="24"/>
  <c r="BF58" i="24"/>
  <c r="BF89" i="24"/>
  <c r="BF90" i="24"/>
  <c r="BF18" i="24"/>
  <c r="BF16" i="24"/>
  <c r="BF38" i="24"/>
  <c r="BF43" i="24"/>
  <c r="BF22" i="24"/>
  <c r="BF51" i="24"/>
  <c r="BF21" i="24"/>
  <c r="AF41" i="19"/>
  <c r="B189" i="9"/>
  <c r="B173" i="9"/>
  <c r="B157" i="9"/>
  <c r="B141" i="9"/>
  <c r="B125" i="9"/>
  <c r="B109" i="9"/>
  <c r="B93" i="9"/>
  <c r="B77" i="9"/>
  <c r="B61" i="9"/>
  <c r="B45" i="9"/>
  <c r="B29" i="9"/>
  <c r="B188" i="9"/>
  <c r="B172" i="9"/>
  <c r="B156" i="9"/>
  <c r="B140" i="9"/>
  <c r="B124" i="9"/>
  <c r="B108" i="9"/>
  <c r="B92" i="9"/>
  <c r="B76" i="9"/>
  <c r="B60" i="9"/>
  <c r="B44" i="9"/>
  <c r="B28" i="9"/>
  <c r="B187" i="9"/>
  <c r="B171" i="9"/>
  <c r="B155" i="9"/>
  <c r="B139" i="9"/>
  <c r="B123" i="9"/>
  <c r="B107" i="9"/>
  <c r="B91" i="9"/>
  <c r="B75" i="9"/>
  <c r="B59" i="9"/>
  <c r="B43" i="9"/>
  <c r="B27" i="9"/>
  <c r="B184" i="9"/>
  <c r="B165" i="9"/>
  <c r="B146" i="9"/>
  <c r="B127" i="9"/>
  <c r="B105" i="9"/>
  <c r="B86" i="9"/>
  <c r="B67" i="9"/>
  <c r="B48" i="9"/>
  <c r="B26" i="9"/>
  <c r="B183" i="9"/>
  <c r="B164" i="9"/>
  <c r="B145" i="9"/>
  <c r="B126" i="9"/>
  <c r="B104" i="9"/>
  <c r="B85" i="9"/>
  <c r="B66" i="9"/>
  <c r="B47" i="9"/>
  <c r="B25" i="9"/>
  <c r="B182" i="9"/>
  <c r="B163" i="9"/>
  <c r="B144" i="9"/>
  <c r="B122" i="9"/>
  <c r="B103" i="9"/>
  <c r="B84" i="9"/>
  <c r="B65" i="9"/>
  <c r="B46" i="9"/>
  <c r="B24" i="9"/>
  <c r="B181" i="9"/>
  <c r="B162" i="9"/>
  <c r="B143" i="9"/>
  <c r="B121" i="9"/>
  <c r="B102" i="9"/>
  <c r="B83" i="9"/>
  <c r="B64" i="9"/>
  <c r="B42" i="9"/>
  <c r="B23" i="9"/>
  <c r="B179" i="9"/>
  <c r="B160" i="9"/>
  <c r="B138" i="9"/>
  <c r="B119" i="9"/>
  <c r="B100" i="9"/>
  <c r="B81" i="9"/>
  <c r="B62" i="9"/>
  <c r="B40" i="9"/>
  <c r="B21" i="9"/>
  <c r="B178" i="9"/>
  <c r="B159" i="9"/>
  <c r="B137" i="9"/>
  <c r="B118" i="9"/>
  <c r="B99" i="9"/>
  <c r="B80" i="9"/>
  <c r="B58" i="9"/>
  <c r="B39" i="9"/>
  <c r="B20" i="9"/>
  <c r="B177" i="9"/>
  <c r="B158" i="9"/>
  <c r="B136" i="9"/>
  <c r="B117" i="9"/>
  <c r="B98" i="9"/>
  <c r="B79" i="9"/>
  <c r="B57" i="9"/>
  <c r="B38" i="9"/>
  <c r="B19" i="9"/>
  <c r="B193" i="9"/>
  <c r="B174" i="9"/>
  <c r="B152" i="9"/>
  <c r="B133" i="9"/>
  <c r="B114" i="9"/>
  <c r="B95" i="9"/>
  <c r="B73" i="9"/>
  <c r="B54" i="9"/>
  <c r="B35" i="9"/>
  <c r="B16" i="9"/>
  <c r="B186" i="9"/>
  <c r="B148" i="9"/>
  <c r="B110" i="9"/>
  <c r="B69" i="9"/>
  <c r="B31" i="9"/>
  <c r="B185" i="9"/>
  <c r="B147" i="9"/>
  <c r="B106" i="9"/>
  <c r="B68" i="9"/>
  <c r="B30" i="9"/>
  <c r="B180" i="9"/>
  <c r="B142" i="9"/>
  <c r="B101" i="9"/>
  <c r="B63" i="9"/>
  <c r="B22" i="9"/>
  <c r="B176" i="9"/>
  <c r="B135" i="9"/>
  <c r="B97" i="9"/>
  <c r="B56" i="9"/>
  <c r="B18" i="9"/>
  <c r="B175" i="9"/>
  <c r="B134" i="9"/>
  <c r="B96" i="9"/>
  <c r="B55" i="9"/>
  <c r="B17" i="9"/>
  <c r="B161" i="9"/>
  <c r="B120" i="9"/>
  <c r="B82" i="9"/>
  <c r="B41" i="9"/>
  <c r="B154" i="9"/>
  <c r="B116" i="9"/>
  <c r="B78" i="9"/>
  <c r="B37" i="9"/>
  <c r="B153" i="9"/>
  <c r="B88" i="9"/>
  <c r="B15" i="9"/>
  <c r="B151" i="9"/>
  <c r="B87" i="9"/>
  <c r="B150" i="9"/>
  <c r="B74" i="9"/>
  <c r="B149" i="9"/>
  <c r="B72" i="9"/>
  <c r="B132" i="9"/>
  <c r="B71" i="9"/>
  <c r="B190" i="9"/>
  <c r="B113" i="9"/>
  <c r="B49" i="9"/>
  <c r="B170" i="9"/>
  <c r="B112" i="9"/>
  <c r="B36" i="9"/>
  <c r="B130" i="9"/>
  <c r="B129" i="9"/>
  <c r="B128" i="9"/>
  <c r="B115" i="9"/>
  <c r="B111" i="9"/>
  <c r="B94" i="9"/>
  <c r="B90" i="9"/>
  <c r="B89" i="9"/>
  <c r="B194" i="9"/>
  <c r="B70" i="9"/>
  <c r="B192" i="9"/>
  <c r="B53" i="9"/>
  <c r="B191" i="9"/>
  <c r="B52" i="9"/>
  <c r="B169" i="9"/>
  <c r="B51" i="9"/>
  <c r="B168" i="9"/>
  <c r="B50" i="9"/>
  <c r="B167" i="9"/>
  <c r="B34" i="9"/>
  <c r="B166" i="9"/>
  <c r="B131" i="9"/>
  <c r="B33" i="9"/>
  <c r="B32" i="9"/>
  <c r="K74" i="24"/>
  <c r="F77" i="19"/>
  <c r="CQ74" i="11"/>
  <c r="BF34" i="16"/>
  <c r="DG72" i="7"/>
  <c r="DT71" i="7"/>
  <c r="DG74" i="7"/>
  <c r="DY72" i="11"/>
  <c r="DY74" i="11" s="1"/>
  <c r="BS29" i="7"/>
  <c r="BS19" i="7"/>
  <c r="BS43" i="7"/>
  <c r="BS28" i="7"/>
  <c r="BS26" i="7"/>
  <c r="BS11" i="7"/>
  <c r="BS25" i="7"/>
  <c r="BS49" i="7"/>
  <c r="BS33" i="7"/>
  <c r="BS27" i="7"/>
  <c r="BS20" i="7"/>
  <c r="BS9" i="7"/>
  <c r="BS44" i="7"/>
  <c r="BS23" i="7"/>
  <c r="BS32" i="7"/>
  <c r="BS18" i="7"/>
  <c r="BS51" i="7"/>
  <c r="BS21" i="7"/>
  <c r="BS15" i="7"/>
  <c r="BS50" i="7"/>
  <c r="BS16" i="7"/>
  <c r="BS17" i="7"/>
  <c r="BS10" i="7"/>
  <c r="BS31" i="7"/>
  <c r="BS22" i="7"/>
  <c r="BS12" i="7"/>
  <c r="BS24" i="7"/>
  <c r="BS14" i="7"/>
  <c r="BS30" i="7"/>
  <c r="AF34" i="34"/>
  <c r="I34" i="54"/>
  <c r="CG3" i="7"/>
  <c r="CF2" i="7"/>
  <c r="I15" i="21" a="1"/>
  <c r="E15" i="21" a="1"/>
  <c r="CR4" i="34"/>
  <c r="BS3" i="34"/>
  <c r="S46" i="4"/>
  <c r="BE74" i="19"/>
  <c r="S91" i="49"/>
  <c r="BC74" i="7"/>
  <c r="BC72" i="7"/>
  <c r="CR71" i="16"/>
  <c r="AU74" i="4"/>
  <c r="AY71" i="16"/>
  <c r="BE7" i="16"/>
  <c r="AI3" i="19"/>
  <c r="AH2" i="19"/>
  <c r="T74" i="7"/>
  <c r="T72" i="7"/>
  <c r="AS77" i="4"/>
  <c r="BE77" i="4" s="1"/>
  <c r="BE41" i="4"/>
  <c r="L34" i="11"/>
  <c r="CY72" i="16"/>
  <c r="F77" i="16"/>
  <c r="DZ74" i="19"/>
  <c r="CH74" i="29"/>
  <c r="DL74" i="11"/>
  <c r="AF74" i="39"/>
  <c r="AR71" i="39"/>
  <c r="AF72" i="39"/>
  <c r="H76" i="54"/>
  <c r="H36" i="54"/>
  <c r="H55" i="54" s="1"/>
  <c r="H60" i="54" s="1"/>
  <c r="BU3" i="7"/>
  <c r="BT2" i="7"/>
  <c r="AH89" i="54"/>
  <c r="AH59" i="54"/>
  <c r="AH88" i="54"/>
  <c r="AH90" i="54"/>
  <c r="AH49" i="54"/>
  <c r="AH43" i="54"/>
  <c r="AH50" i="54"/>
  <c r="AH33" i="54"/>
  <c r="AH25" i="54"/>
  <c r="AH58" i="54"/>
  <c r="AH57" i="54"/>
  <c r="AH51" i="54"/>
  <c r="AH45" i="54"/>
  <c r="AH38" i="54"/>
  <c r="AH31" i="54"/>
  <c r="AH28" i="54"/>
  <c r="AH39" i="54"/>
  <c r="AH32" i="54"/>
  <c r="AH26" i="54"/>
  <c r="AH22" i="54"/>
  <c r="AH30" i="54"/>
  <c r="AH23" i="54"/>
  <c r="AH15" i="54"/>
  <c r="AH11" i="54"/>
  <c r="AH20" i="54"/>
  <c r="AH19" i="54"/>
  <c r="AH27" i="54"/>
  <c r="AH17" i="54"/>
  <c r="AH14" i="54"/>
  <c r="AH29" i="54"/>
  <c r="AH13" i="54"/>
  <c r="AH10" i="54"/>
  <c r="AH9" i="54"/>
  <c r="AH24" i="54"/>
  <c r="AH21" i="54"/>
  <c r="AH16" i="54"/>
  <c r="AH44" i="54"/>
  <c r="AH12" i="54"/>
  <c r="AH18" i="54"/>
  <c r="CA72" i="24"/>
  <c r="AF76" i="54"/>
  <c r="AF36" i="54"/>
  <c r="AS3" i="39"/>
  <c r="BR4" i="39"/>
  <c r="CO74" i="19"/>
  <c r="CO72" i="19"/>
  <c r="F34" i="39"/>
  <c r="CZ74" i="39"/>
  <c r="CZ72" i="39"/>
  <c r="BY72" i="24"/>
  <c r="DP72" i="11"/>
  <c r="EC71" i="11"/>
  <c r="BG27" i="7"/>
  <c r="BG14" i="7"/>
  <c r="BG25" i="7"/>
  <c r="BG51" i="7"/>
  <c r="BG24" i="7"/>
  <c r="BG50" i="7"/>
  <c r="BG23" i="7"/>
  <c r="BG49" i="7"/>
  <c r="BG33" i="7"/>
  <c r="BG30" i="7"/>
  <c r="BG26" i="7"/>
  <c r="BG11" i="7"/>
  <c r="BG18" i="7"/>
  <c r="BG31" i="7"/>
  <c r="BG22" i="7"/>
  <c r="BG43" i="7"/>
  <c r="BG15" i="7"/>
  <c r="BG32" i="7"/>
  <c r="BG10" i="7"/>
  <c r="BG44" i="7"/>
  <c r="BG21" i="7"/>
  <c r="BG29" i="7"/>
  <c r="BG20" i="7"/>
  <c r="BG16" i="7"/>
  <c r="BG9" i="7"/>
  <c r="BG12" i="7"/>
  <c r="BG17" i="7"/>
  <c r="BG19" i="7"/>
  <c r="BG28" i="7"/>
  <c r="BE7" i="4"/>
  <c r="K41" i="11"/>
  <c r="K77" i="11" s="1"/>
  <c r="L39" i="11"/>
  <c r="X39" i="11"/>
  <c r="AS74" i="19"/>
  <c r="BG2" i="24"/>
  <c r="BH3" i="24"/>
  <c r="BZ74" i="24"/>
  <c r="BZ72" i="24"/>
  <c r="F77" i="34"/>
  <c r="BL74" i="39"/>
  <c r="CR72" i="16"/>
  <c r="BF74" i="24"/>
  <c r="P74" i="54"/>
  <c r="I2" i="7"/>
  <c r="J3" i="7"/>
  <c r="S34" i="7"/>
  <c r="S46" i="7"/>
  <c r="Z187" i="9"/>
  <c r="Z171" i="9"/>
  <c r="Z155" i="9"/>
  <c r="Z139" i="9"/>
  <c r="Z123" i="9"/>
  <c r="Z107" i="9"/>
  <c r="Z91" i="9"/>
  <c r="Z75" i="9"/>
  <c r="Z59" i="9"/>
  <c r="Z43" i="9"/>
  <c r="Z27" i="9"/>
  <c r="Z186" i="9"/>
  <c r="Z170" i="9"/>
  <c r="Z154" i="9"/>
  <c r="Z138" i="9"/>
  <c r="Z122" i="9"/>
  <c r="Z106" i="9"/>
  <c r="Z90" i="9"/>
  <c r="Z74" i="9"/>
  <c r="Z58" i="9"/>
  <c r="Z42" i="9"/>
  <c r="Z26" i="9"/>
  <c r="Z185" i="9"/>
  <c r="Z169" i="9"/>
  <c r="Z153" i="9"/>
  <c r="Z137" i="9"/>
  <c r="Z121" i="9"/>
  <c r="Z105" i="9"/>
  <c r="Z89" i="9"/>
  <c r="Z73" i="9"/>
  <c r="Z57" i="9"/>
  <c r="Z41" i="9"/>
  <c r="Z25" i="9"/>
  <c r="Z188" i="9"/>
  <c r="Z166" i="9"/>
  <c r="Z147" i="9"/>
  <c r="Z128" i="9"/>
  <c r="Z109" i="9"/>
  <c r="Z87" i="9"/>
  <c r="Z68" i="9"/>
  <c r="Z49" i="9"/>
  <c r="Z30" i="9"/>
  <c r="Z184" i="9"/>
  <c r="Z165" i="9"/>
  <c r="Z146" i="9"/>
  <c r="Z127" i="9"/>
  <c r="Z108" i="9"/>
  <c r="Z86" i="9"/>
  <c r="Z67" i="9"/>
  <c r="Z48" i="9"/>
  <c r="Z29" i="9"/>
  <c r="Z183" i="9"/>
  <c r="Z164" i="9"/>
  <c r="Z145" i="9"/>
  <c r="Z126" i="9"/>
  <c r="Z104" i="9"/>
  <c r="Z85" i="9"/>
  <c r="Z66" i="9"/>
  <c r="Z47" i="9"/>
  <c r="Z28" i="9"/>
  <c r="Z182" i="9"/>
  <c r="Z163" i="9"/>
  <c r="Z144" i="9"/>
  <c r="Z125" i="9"/>
  <c r="Z103" i="9"/>
  <c r="Z84" i="9"/>
  <c r="Z65" i="9"/>
  <c r="Z46" i="9"/>
  <c r="Z24" i="9"/>
  <c r="Z180" i="9"/>
  <c r="Z161" i="9"/>
  <c r="Z142" i="9"/>
  <c r="Z120" i="9"/>
  <c r="Z101" i="9"/>
  <c r="Z82" i="9"/>
  <c r="Z63" i="9"/>
  <c r="Z44" i="9"/>
  <c r="Z22" i="9"/>
  <c r="Z179" i="9"/>
  <c r="Z160" i="9"/>
  <c r="Z141" i="9"/>
  <c r="Z119" i="9"/>
  <c r="Z100" i="9"/>
  <c r="Z81" i="9"/>
  <c r="Z62" i="9"/>
  <c r="Z40" i="9"/>
  <c r="Z21" i="9"/>
  <c r="Z178" i="9"/>
  <c r="Z159" i="9"/>
  <c r="Z140" i="9"/>
  <c r="Z118" i="9"/>
  <c r="Z99" i="9"/>
  <c r="Z80" i="9"/>
  <c r="Z61" i="9"/>
  <c r="Z39" i="9"/>
  <c r="Z20" i="9"/>
  <c r="Z194" i="9"/>
  <c r="Z175" i="9"/>
  <c r="Z156" i="9"/>
  <c r="Z134" i="9"/>
  <c r="Z115" i="9"/>
  <c r="Z96" i="9"/>
  <c r="Z77" i="9"/>
  <c r="Z55" i="9"/>
  <c r="Z36" i="9"/>
  <c r="Z17" i="9"/>
  <c r="Z190" i="9"/>
  <c r="Z149" i="9"/>
  <c r="Z111" i="9"/>
  <c r="Z70" i="9"/>
  <c r="Z32" i="9"/>
  <c r="Z189" i="9"/>
  <c r="Z148" i="9"/>
  <c r="Z110" i="9"/>
  <c r="Z69" i="9"/>
  <c r="Z31" i="9"/>
  <c r="Z181" i="9"/>
  <c r="Z143" i="9"/>
  <c r="Z102" i="9"/>
  <c r="Z64" i="9"/>
  <c r="Z23" i="9"/>
  <c r="Z177" i="9"/>
  <c r="Z136" i="9"/>
  <c r="Z98" i="9"/>
  <c r="Z60" i="9"/>
  <c r="Z19" i="9"/>
  <c r="Z176" i="9"/>
  <c r="Z135" i="9"/>
  <c r="Z97" i="9"/>
  <c r="Z56" i="9"/>
  <c r="Z18" i="9"/>
  <c r="Z162" i="9"/>
  <c r="Z124" i="9"/>
  <c r="Z83" i="9"/>
  <c r="Z45" i="9"/>
  <c r="Z158" i="9"/>
  <c r="Z117" i="9"/>
  <c r="Z79" i="9"/>
  <c r="Z38" i="9"/>
  <c r="Z168" i="9"/>
  <c r="Z94" i="9"/>
  <c r="Z33" i="9"/>
  <c r="Z167" i="9"/>
  <c r="Z93" i="9"/>
  <c r="Z16" i="9"/>
  <c r="Z157" i="9"/>
  <c r="Z92" i="9"/>
  <c r="Z152" i="9"/>
  <c r="Z88" i="9"/>
  <c r="Z15" i="9"/>
  <c r="Z151" i="9"/>
  <c r="Z78" i="9"/>
  <c r="Z193" i="9"/>
  <c r="Z129" i="9"/>
  <c r="Z52" i="9"/>
  <c r="Z192" i="9"/>
  <c r="Z116" i="9"/>
  <c r="Z51" i="9"/>
  <c r="Z191" i="9"/>
  <c r="Z114" i="9"/>
  <c r="Z50" i="9"/>
  <c r="Z113" i="9"/>
  <c r="Z112" i="9"/>
  <c r="Z95" i="9"/>
  <c r="Z76" i="9"/>
  <c r="Z72" i="9"/>
  <c r="Z71" i="9"/>
  <c r="Z54" i="9"/>
  <c r="Z53" i="9"/>
  <c r="Z174" i="9"/>
  <c r="Z37" i="9"/>
  <c r="Z173" i="9"/>
  <c r="Z35" i="9"/>
  <c r="Z172" i="9"/>
  <c r="Z34" i="9"/>
  <c r="Z150" i="9"/>
  <c r="Z133" i="9"/>
  <c r="Z132" i="9"/>
  <c r="Z131" i="9"/>
  <c r="Z130" i="9"/>
  <c r="BF46" i="16"/>
  <c r="AO72" i="19"/>
  <c r="AO74" i="19"/>
  <c r="BR7" i="39"/>
  <c r="BS71" i="7"/>
  <c r="CE7" i="7"/>
  <c r="CX74" i="16"/>
  <c r="AE7" i="19"/>
  <c r="H76" i="34"/>
  <c r="H36" i="34"/>
  <c r="H55" i="34" s="1"/>
  <c r="X74" i="34"/>
  <c r="X72" i="34"/>
  <c r="N74" i="49"/>
  <c r="BW41" i="4"/>
  <c r="BW77" i="4" s="1"/>
  <c r="CJ39" i="4"/>
  <c r="BE71" i="11"/>
  <c r="AC72" i="4"/>
  <c r="AC74" i="4"/>
  <c r="AP71" i="4"/>
  <c r="DS71" i="11"/>
  <c r="DR71" i="11"/>
  <c r="DF72" i="11"/>
  <c r="CG3" i="16"/>
  <c r="CF2" i="16"/>
  <c r="BE7" i="34"/>
  <c r="AF41" i="34"/>
  <c r="EE72" i="39"/>
  <c r="EE74" i="39" s="1"/>
  <c r="BS2" i="44"/>
  <c r="BT3" i="44"/>
  <c r="CT74" i="49"/>
  <c r="AG46" i="54"/>
  <c r="H71" i="4"/>
  <c r="DQ72" i="11"/>
  <c r="ED71" i="11"/>
  <c r="DQ74" i="11"/>
  <c r="U72" i="7"/>
  <c r="U74" i="7" s="1"/>
  <c r="EE71" i="34"/>
  <c r="DS74" i="34"/>
  <c r="DS72" i="34"/>
  <c r="Q72" i="39"/>
  <c r="Q74" i="39" s="1"/>
  <c r="AI2" i="54"/>
  <c r="AJ3" i="54"/>
  <c r="BD72" i="11"/>
  <c r="BD74" i="11" s="1"/>
  <c r="AU46" i="44"/>
  <c r="CH74" i="54"/>
  <c r="BI53" i="44"/>
  <c r="BI78" i="44" s="1"/>
  <c r="F77" i="54"/>
  <c r="S46" i="11"/>
  <c r="F77" i="24"/>
  <c r="AS74" i="16"/>
  <c r="CK72" i="11"/>
  <c r="CK74" i="11" s="1"/>
  <c r="M90" i="11"/>
  <c r="DL72" i="34"/>
  <c r="DL74" i="34"/>
  <c r="DR71" i="34"/>
  <c r="F46" i="4"/>
  <c r="J3" i="19"/>
  <c r="I2" i="19"/>
  <c r="Z181" i="18"/>
  <c r="Z165" i="18"/>
  <c r="Z149" i="18"/>
  <c r="Z133" i="18"/>
  <c r="Z117" i="18"/>
  <c r="Z101" i="18"/>
  <c r="Z85" i="18"/>
  <c r="Z69" i="18"/>
  <c r="Z53" i="18"/>
  <c r="Z37" i="18"/>
  <c r="Z21" i="18"/>
  <c r="Z180" i="18"/>
  <c r="Z164" i="18"/>
  <c r="Z148" i="18"/>
  <c r="Z132" i="18"/>
  <c r="Z116" i="18"/>
  <c r="Z100" i="18"/>
  <c r="Z84" i="18"/>
  <c r="Z68" i="18"/>
  <c r="Z52" i="18"/>
  <c r="Z36" i="18"/>
  <c r="Z20" i="18"/>
  <c r="Z179" i="18"/>
  <c r="Z163" i="18"/>
  <c r="Z147" i="18"/>
  <c r="Z131" i="18"/>
  <c r="Z115" i="18"/>
  <c r="Z99" i="18"/>
  <c r="Z83" i="18"/>
  <c r="Z67" i="18"/>
  <c r="Z51" i="18"/>
  <c r="Z35" i="18"/>
  <c r="Z19" i="18"/>
  <c r="Z194" i="18"/>
  <c r="Z178" i="18"/>
  <c r="Z162" i="18"/>
  <c r="Z146" i="18"/>
  <c r="Z130" i="18"/>
  <c r="Z114" i="18"/>
  <c r="Z98" i="18"/>
  <c r="Z82" i="18"/>
  <c r="Z66" i="18"/>
  <c r="Z50" i="18"/>
  <c r="Z34" i="18"/>
  <c r="Z18" i="18"/>
  <c r="Z193" i="18"/>
  <c r="Z177" i="18"/>
  <c r="Z161" i="18"/>
  <c r="Z145" i="18"/>
  <c r="Z129" i="18"/>
  <c r="Z113" i="18"/>
  <c r="Z97" i="18"/>
  <c r="Z81" i="18"/>
  <c r="Z65" i="18"/>
  <c r="Z49" i="18"/>
  <c r="Z33" i="18"/>
  <c r="Z17" i="18"/>
  <c r="Z192" i="18"/>
  <c r="Z176" i="18"/>
  <c r="Z160" i="18"/>
  <c r="Z144" i="18"/>
  <c r="Z128" i="18"/>
  <c r="Z112" i="18"/>
  <c r="Z96" i="18"/>
  <c r="Z80" i="18"/>
  <c r="Z64" i="18"/>
  <c r="Z48" i="18"/>
  <c r="Z32" i="18"/>
  <c r="Z16" i="18"/>
  <c r="Z187" i="18"/>
  <c r="Z171" i="18"/>
  <c r="Z155" i="18"/>
  <c r="Z139" i="18"/>
  <c r="Z123" i="18"/>
  <c r="Z107" i="18"/>
  <c r="Z91" i="18"/>
  <c r="Z75" i="18"/>
  <c r="Z59" i="18"/>
  <c r="Z43" i="18"/>
  <c r="Z27" i="18"/>
  <c r="Z186" i="18"/>
  <c r="Z170" i="18"/>
  <c r="Z154" i="18"/>
  <c r="Z138" i="18"/>
  <c r="Z122" i="18"/>
  <c r="Z106" i="18"/>
  <c r="Z90" i="18"/>
  <c r="Z74" i="18"/>
  <c r="Z58" i="18"/>
  <c r="Z42" i="18"/>
  <c r="Z26" i="18"/>
  <c r="Z166" i="18"/>
  <c r="Z134" i="18"/>
  <c r="Z102" i="18"/>
  <c r="Z70" i="18"/>
  <c r="Z38" i="18"/>
  <c r="Z175" i="18"/>
  <c r="Z142" i="18"/>
  <c r="Z109" i="18"/>
  <c r="Z76" i="18"/>
  <c r="Z41" i="18"/>
  <c r="Z174" i="18"/>
  <c r="Z141" i="18"/>
  <c r="Z108" i="18"/>
  <c r="Z73" i="18"/>
  <c r="Z40" i="18"/>
  <c r="Z173" i="18"/>
  <c r="Z140" i="18"/>
  <c r="Z105" i="18"/>
  <c r="Z72" i="18"/>
  <c r="Z39" i="18"/>
  <c r="Z172" i="18"/>
  <c r="Z137" i="18"/>
  <c r="Z104" i="18"/>
  <c r="Z71" i="18"/>
  <c r="Z31" i="18"/>
  <c r="Z169" i="18"/>
  <c r="Z136" i="18"/>
  <c r="Z103" i="18"/>
  <c r="Z63" i="18"/>
  <c r="Z30" i="18"/>
  <c r="Z189" i="18"/>
  <c r="Z156" i="18"/>
  <c r="Z121" i="18"/>
  <c r="Z88" i="18"/>
  <c r="Z55" i="18"/>
  <c r="Z22" i="18"/>
  <c r="Z188" i="18"/>
  <c r="Z153" i="18"/>
  <c r="Z120" i="18"/>
  <c r="Z87" i="18"/>
  <c r="Z54" i="18"/>
  <c r="Z185" i="18"/>
  <c r="Z152" i="18"/>
  <c r="Z119" i="18"/>
  <c r="Z86" i="18"/>
  <c r="Z47" i="18"/>
  <c r="Z15" i="18"/>
  <c r="Z126" i="18"/>
  <c r="Z60" i="18"/>
  <c r="Z191" i="18"/>
  <c r="Z125" i="18"/>
  <c r="Z57" i="18"/>
  <c r="Z190" i="18"/>
  <c r="Z124" i="18"/>
  <c r="Z56" i="18"/>
  <c r="Z184" i="18"/>
  <c r="Z118" i="18"/>
  <c r="Z46" i="18"/>
  <c r="Z183" i="18"/>
  <c r="Z111" i="18"/>
  <c r="Z45" i="18"/>
  <c r="Z182" i="18"/>
  <c r="Z110" i="18"/>
  <c r="Z44" i="18"/>
  <c r="Z168" i="18"/>
  <c r="Z95" i="18"/>
  <c r="Z29" i="18"/>
  <c r="Z157" i="18"/>
  <c r="Z89" i="18"/>
  <c r="Z23" i="18"/>
  <c r="Z143" i="18"/>
  <c r="Z135" i="18"/>
  <c r="Z127" i="18"/>
  <c r="Z94" i="18"/>
  <c r="Z93" i="18"/>
  <c r="Z92" i="18"/>
  <c r="Z79" i="18"/>
  <c r="Z78" i="18"/>
  <c r="Z61" i="18"/>
  <c r="Z167" i="18"/>
  <c r="Z28" i="18"/>
  <c r="Z159" i="18"/>
  <c r="Z25" i="18"/>
  <c r="Z158" i="18"/>
  <c r="Z151" i="18"/>
  <c r="Z150" i="18"/>
  <c r="Z77" i="18"/>
  <c r="Z62" i="18"/>
  <c r="Z24" i="18"/>
  <c r="F76" i="29"/>
  <c r="F36" i="29"/>
  <c r="F46" i="39"/>
  <c r="F88" i="49"/>
  <c r="F57" i="49"/>
  <c r="CR7" i="24"/>
  <c r="CM72" i="19"/>
  <c r="CM74" i="19" s="1"/>
  <c r="R71" i="34"/>
  <c r="F72" i="34"/>
  <c r="DU74" i="11"/>
  <c r="CF74" i="44"/>
  <c r="CF72" i="44"/>
  <c r="CR71" i="44"/>
  <c r="CE72" i="54"/>
  <c r="CE74" i="54" s="1"/>
  <c r="R7" i="29"/>
  <c r="DT74" i="34"/>
  <c r="F80" i="49"/>
  <c r="BU72" i="19"/>
  <c r="BU74" i="19"/>
  <c r="AJ74" i="16"/>
  <c r="S80" i="19"/>
  <c r="P74" i="39"/>
  <c r="AU34" i="44"/>
  <c r="DX72" i="16"/>
  <c r="EE71" i="16"/>
  <c r="EB72" i="24"/>
  <c r="EB74" i="24"/>
  <c r="CF72" i="39"/>
  <c r="CR71" i="39"/>
  <c r="AG2" i="11"/>
  <c r="AH3" i="11"/>
  <c r="AN72" i="11"/>
  <c r="AG46" i="16"/>
  <c r="BK72" i="4"/>
  <c r="BK74" i="4" s="1"/>
  <c r="BX71" i="4"/>
  <c r="CA72" i="11"/>
  <c r="CA74" i="11" s="1"/>
  <c r="W41" i="11"/>
  <c r="AJ39" i="11"/>
  <c r="X72" i="19"/>
  <c r="X74" i="19" s="1"/>
  <c r="G46" i="29"/>
  <c r="G41" i="29"/>
  <c r="G77" i="29" s="1"/>
  <c r="D184" i="46"/>
  <c r="D168" i="46"/>
  <c r="D152" i="46"/>
  <c r="D136" i="46"/>
  <c r="D120" i="46"/>
  <c r="D104" i="46"/>
  <c r="D88" i="46"/>
  <c r="D72" i="46"/>
  <c r="D56" i="46"/>
  <c r="D40" i="46"/>
  <c r="D24" i="46"/>
  <c r="D183" i="46"/>
  <c r="D167" i="46"/>
  <c r="D151" i="46"/>
  <c r="D135" i="46"/>
  <c r="D119" i="46"/>
  <c r="D103" i="46"/>
  <c r="D87" i="46"/>
  <c r="D71" i="46"/>
  <c r="D55" i="46"/>
  <c r="D39" i="46"/>
  <c r="D23" i="46"/>
  <c r="D182" i="46"/>
  <c r="D166" i="46"/>
  <c r="D150" i="46"/>
  <c r="D134" i="46"/>
  <c r="D118" i="46"/>
  <c r="D102" i="46"/>
  <c r="D86" i="46"/>
  <c r="D70" i="46"/>
  <c r="D54" i="46"/>
  <c r="D38" i="46"/>
  <c r="D22" i="46"/>
  <c r="D181" i="46"/>
  <c r="D165" i="46"/>
  <c r="D149" i="46"/>
  <c r="D133" i="46"/>
  <c r="D117" i="46"/>
  <c r="D101" i="46"/>
  <c r="D85" i="46"/>
  <c r="D69" i="46"/>
  <c r="D53" i="46"/>
  <c r="D37" i="46"/>
  <c r="D21" i="46"/>
  <c r="D193" i="46"/>
  <c r="D177" i="46"/>
  <c r="D161" i="46"/>
  <c r="D145" i="46"/>
  <c r="D129" i="46"/>
  <c r="D113" i="46"/>
  <c r="D97" i="46"/>
  <c r="D81" i="46"/>
  <c r="D65" i="46"/>
  <c r="D49" i="46"/>
  <c r="D33" i="46"/>
  <c r="D17" i="46"/>
  <c r="D190" i="46"/>
  <c r="D174" i="46"/>
  <c r="D158" i="46"/>
  <c r="D142" i="46"/>
  <c r="D126" i="46"/>
  <c r="D110" i="46"/>
  <c r="D94" i="46"/>
  <c r="D78" i="46"/>
  <c r="D62" i="46"/>
  <c r="D46" i="46"/>
  <c r="D30" i="46"/>
  <c r="D15" i="46"/>
  <c r="D180" i="46"/>
  <c r="D156" i="46"/>
  <c r="D130" i="46"/>
  <c r="D106" i="46"/>
  <c r="D79" i="46"/>
  <c r="D52" i="46"/>
  <c r="D28" i="46"/>
  <c r="D178" i="46"/>
  <c r="D154" i="46"/>
  <c r="D127" i="46"/>
  <c r="D100" i="46"/>
  <c r="D76" i="46"/>
  <c r="D50" i="46"/>
  <c r="D175" i="46"/>
  <c r="D148" i="46"/>
  <c r="D124" i="46"/>
  <c r="D98" i="46"/>
  <c r="D74" i="46"/>
  <c r="D47" i="46"/>
  <c r="D20" i="46"/>
  <c r="D186" i="46"/>
  <c r="D153" i="46"/>
  <c r="D121" i="46"/>
  <c r="D90" i="46"/>
  <c r="D59" i="46"/>
  <c r="D27" i="46"/>
  <c r="D185" i="46"/>
  <c r="D147" i="46"/>
  <c r="D116" i="46"/>
  <c r="D89" i="46"/>
  <c r="D58" i="46"/>
  <c r="D26" i="46"/>
  <c r="D179" i="46"/>
  <c r="D146" i="46"/>
  <c r="D115" i="46"/>
  <c r="D84" i="46"/>
  <c r="D57" i="46"/>
  <c r="D25" i="46"/>
  <c r="D176" i="46"/>
  <c r="D144" i="46"/>
  <c r="D114" i="46"/>
  <c r="D83" i="46"/>
  <c r="D51" i="46"/>
  <c r="D19" i="46"/>
  <c r="D173" i="46"/>
  <c r="D143" i="46"/>
  <c r="D112" i="46"/>
  <c r="D82" i="46"/>
  <c r="D48" i="46"/>
  <c r="D18" i="46"/>
  <c r="D172" i="46"/>
  <c r="D141" i="46"/>
  <c r="D111" i="46"/>
  <c r="D80" i="46"/>
  <c r="D45" i="46"/>
  <c r="D16" i="46"/>
  <c r="D164" i="46"/>
  <c r="D137" i="46"/>
  <c r="D105" i="46"/>
  <c r="D68" i="46"/>
  <c r="D41" i="46"/>
  <c r="D188" i="46"/>
  <c r="D128" i="46"/>
  <c r="D67" i="46"/>
  <c r="D187" i="46"/>
  <c r="D125" i="46"/>
  <c r="D66" i="46"/>
  <c r="D171" i="46"/>
  <c r="D123" i="46"/>
  <c r="D64" i="46"/>
  <c r="D170" i="46"/>
  <c r="D122" i="46"/>
  <c r="D63" i="46"/>
  <c r="D169" i="46"/>
  <c r="D109" i="46"/>
  <c r="D61" i="46"/>
  <c r="D163" i="46"/>
  <c r="D108" i="46"/>
  <c r="D60" i="46"/>
  <c r="D155" i="46"/>
  <c r="D93" i="46"/>
  <c r="D35" i="46"/>
  <c r="D140" i="46"/>
  <c r="D92" i="46"/>
  <c r="D34" i="46"/>
  <c r="D194" i="46"/>
  <c r="D91" i="46"/>
  <c r="D192" i="46"/>
  <c r="D77" i="46"/>
  <c r="D191" i="46"/>
  <c r="D75" i="46"/>
  <c r="D189" i="46"/>
  <c r="D73" i="46"/>
  <c r="D160" i="46"/>
  <c r="D43" i="46"/>
  <c r="D132" i="46"/>
  <c r="D29" i="46"/>
  <c r="D131" i="46"/>
  <c r="D44" i="46"/>
  <c r="D42" i="46"/>
  <c r="D36" i="46"/>
  <c r="D32" i="46"/>
  <c r="D31" i="46"/>
  <c r="D139" i="46"/>
  <c r="D162" i="46"/>
  <c r="D159" i="46"/>
  <c r="D157" i="46"/>
  <c r="D95" i="46"/>
  <c r="D107" i="46"/>
  <c r="D99" i="46"/>
  <c r="D96" i="46"/>
  <c r="D138" i="46"/>
  <c r="CC39" i="7"/>
  <c r="BP41" i="7"/>
  <c r="BP77" i="7" s="1"/>
  <c r="AE72" i="34"/>
  <c r="AG2" i="49"/>
  <c r="AH3" i="49"/>
  <c r="H27" i="7"/>
  <c r="H15" i="7"/>
  <c r="H43" i="7"/>
  <c r="H28" i="7"/>
  <c r="H26" i="7"/>
  <c r="H11" i="7"/>
  <c r="H14" i="7"/>
  <c r="H50" i="7"/>
  <c r="H24" i="7"/>
  <c r="H22" i="7"/>
  <c r="H12" i="7"/>
  <c r="H9" i="7"/>
  <c r="H29" i="7"/>
  <c r="H20" i="7"/>
  <c r="H25" i="7"/>
  <c r="H19" i="7"/>
  <c r="H32" i="7"/>
  <c r="H49" i="7"/>
  <c r="H23" i="7"/>
  <c r="H10" i="7"/>
  <c r="H44" i="7"/>
  <c r="H30" i="7"/>
  <c r="H13" i="7"/>
  <c r="H31" i="7"/>
  <c r="H17" i="7"/>
  <c r="H21" i="7"/>
  <c r="H18" i="7"/>
  <c r="H51" i="7"/>
  <c r="H16" i="7"/>
  <c r="H33" i="7"/>
  <c r="F185" i="9"/>
  <c r="F169" i="9"/>
  <c r="F153" i="9"/>
  <c r="F137" i="9"/>
  <c r="F121" i="9"/>
  <c r="F105" i="9"/>
  <c r="F89" i="9"/>
  <c r="F73" i="9"/>
  <c r="F57" i="9"/>
  <c r="F41" i="9"/>
  <c r="F25" i="9"/>
  <c r="F184" i="9"/>
  <c r="F168" i="9"/>
  <c r="F152" i="9"/>
  <c r="F136" i="9"/>
  <c r="F120" i="9"/>
  <c r="F104" i="9"/>
  <c r="F88" i="9"/>
  <c r="F72" i="9"/>
  <c r="F56" i="9"/>
  <c r="F40" i="9"/>
  <c r="F24" i="9"/>
  <c r="F183" i="9"/>
  <c r="F167" i="9"/>
  <c r="F151" i="9"/>
  <c r="F135" i="9"/>
  <c r="F119" i="9"/>
  <c r="F103" i="9"/>
  <c r="F87" i="9"/>
  <c r="F71" i="9"/>
  <c r="F55" i="9"/>
  <c r="F39" i="9"/>
  <c r="F23" i="9"/>
  <c r="F190" i="9"/>
  <c r="F171" i="9"/>
  <c r="F149" i="9"/>
  <c r="F130" i="9"/>
  <c r="F111" i="9"/>
  <c r="F92" i="9"/>
  <c r="F70" i="9"/>
  <c r="F51" i="9"/>
  <c r="F32" i="9"/>
  <c r="F189" i="9"/>
  <c r="F170" i="9"/>
  <c r="F148" i="9"/>
  <c r="F129" i="9"/>
  <c r="F110" i="9"/>
  <c r="F91" i="9"/>
  <c r="F69" i="9"/>
  <c r="F50" i="9"/>
  <c r="F31" i="9"/>
  <c r="F188" i="9"/>
  <c r="F166" i="9"/>
  <c r="F147" i="9"/>
  <c r="F128" i="9"/>
  <c r="F109" i="9"/>
  <c r="F90" i="9"/>
  <c r="F68" i="9"/>
  <c r="F49" i="9"/>
  <c r="F30" i="9"/>
  <c r="F187" i="9"/>
  <c r="F165" i="9"/>
  <c r="F146" i="9"/>
  <c r="F127" i="9"/>
  <c r="F108" i="9"/>
  <c r="F86" i="9"/>
  <c r="F67" i="9"/>
  <c r="F48" i="9"/>
  <c r="F29" i="9"/>
  <c r="F182" i="9"/>
  <c r="F163" i="9"/>
  <c r="F144" i="9"/>
  <c r="F125" i="9"/>
  <c r="F106" i="9"/>
  <c r="F84" i="9"/>
  <c r="F65" i="9"/>
  <c r="F46" i="9"/>
  <c r="F27" i="9"/>
  <c r="F181" i="9"/>
  <c r="F162" i="9"/>
  <c r="F143" i="9"/>
  <c r="F124" i="9"/>
  <c r="F102" i="9"/>
  <c r="F83" i="9"/>
  <c r="F64" i="9"/>
  <c r="F45" i="9"/>
  <c r="F26" i="9"/>
  <c r="F180" i="9"/>
  <c r="F161" i="9"/>
  <c r="F142" i="9"/>
  <c r="F123" i="9"/>
  <c r="F101" i="9"/>
  <c r="F82" i="9"/>
  <c r="F63" i="9"/>
  <c r="F44" i="9"/>
  <c r="F22" i="9"/>
  <c r="F177" i="9"/>
  <c r="F158" i="9"/>
  <c r="F139" i="9"/>
  <c r="F117" i="9"/>
  <c r="F98" i="9"/>
  <c r="F79" i="9"/>
  <c r="F60" i="9"/>
  <c r="F38" i="9"/>
  <c r="F19" i="9"/>
  <c r="F173" i="9"/>
  <c r="F132" i="9"/>
  <c r="F94" i="9"/>
  <c r="F53" i="9"/>
  <c r="F172" i="9"/>
  <c r="F131" i="9"/>
  <c r="F93" i="9"/>
  <c r="F52" i="9"/>
  <c r="F15" i="9"/>
  <c r="F164" i="9"/>
  <c r="F126" i="9"/>
  <c r="F85" i="9"/>
  <c r="F47" i="9"/>
  <c r="F160" i="9"/>
  <c r="F122" i="9"/>
  <c r="F81" i="9"/>
  <c r="F43" i="9"/>
  <c r="F159" i="9"/>
  <c r="F118" i="9"/>
  <c r="F80" i="9"/>
  <c r="F42" i="9"/>
  <c r="F186" i="9"/>
  <c r="F145" i="9"/>
  <c r="F107" i="9"/>
  <c r="F66" i="9"/>
  <c r="F28" i="9"/>
  <c r="F179" i="9"/>
  <c r="F141" i="9"/>
  <c r="F100" i="9"/>
  <c r="F62" i="9"/>
  <c r="F21" i="9"/>
  <c r="F134" i="9"/>
  <c r="F61" i="9"/>
  <c r="F194" i="9"/>
  <c r="F133" i="9"/>
  <c r="F59" i="9"/>
  <c r="F193" i="9"/>
  <c r="F116" i="9"/>
  <c r="F58" i="9"/>
  <c r="F192" i="9"/>
  <c r="F115" i="9"/>
  <c r="F54" i="9"/>
  <c r="F191" i="9"/>
  <c r="F114" i="9"/>
  <c r="F37" i="9"/>
  <c r="F156" i="9"/>
  <c r="F95" i="9"/>
  <c r="F18" i="9"/>
  <c r="F155" i="9"/>
  <c r="F78" i="9"/>
  <c r="F17" i="9"/>
  <c r="F157" i="9"/>
  <c r="F34" i="9"/>
  <c r="F154" i="9"/>
  <c r="F33" i="9"/>
  <c r="F150" i="9"/>
  <c r="F20" i="9"/>
  <c r="F140" i="9"/>
  <c r="F16" i="9"/>
  <c r="F138" i="9"/>
  <c r="F113" i="9"/>
  <c r="F112" i="9"/>
  <c r="F99" i="9"/>
  <c r="F97" i="9"/>
  <c r="F96" i="9"/>
  <c r="F77" i="9"/>
  <c r="F76" i="9"/>
  <c r="F178" i="9"/>
  <c r="F75" i="9"/>
  <c r="F176" i="9"/>
  <c r="F74" i="9"/>
  <c r="F175" i="9"/>
  <c r="F174" i="9"/>
  <c r="F36" i="9"/>
  <c r="F35" i="9"/>
  <c r="BF53" i="16"/>
  <c r="BI72" i="39"/>
  <c r="BI74" i="39" s="1"/>
  <c r="BR71" i="39"/>
  <c r="AK72" i="11"/>
  <c r="AK74" i="11" s="1"/>
  <c r="AT34" i="24"/>
  <c r="AT41" i="24"/>
  <c r="AT77" i="24" s="1"/>
  <c r="G76" i="11"/>
  <c r="G36" i="11"/>
  <c r="G55" i="11" s="1"/>
  <c r="G60" i="11" s="1"/>
  <c r="G90" i="39"/>
  <c r="G89" i="39"/>
  <c r="G59" i="39"/>
  <c r="G38" i="39"/>
  <c r="G28" i="39"/>
  <c r="G20" i="39"/>
  <c r="G88" i="39"/>
  <c r="G51" i="39"/>
  <c r="G44" i="39"/>
  <c r="G29" i="39"/>
  <c r="G49" i="39"/>
  <c r="G22" i="39"/>
  <c r="G58" i="39"/>
  <c r="G50" i="39"/>
  <c r="G45" i="39"/>
  <c r="G21" i="39"/>
  <c r="G14" i="39"/>
  <c r="G23" i="39"/>
  <c r="G9" i="39"/>
  <c r="G18" i="39"/>
  <c r="G17" i="39"/>
  <c r="G43" i="39"/>
  <c r="G32" i="39"/>
  <c r="G24" i="39"/>
  <c r="G15" i="39"/>
  <c r="G19" i="39"/>
  <c r="G31" i="39"/>
  <c r="G27" i="39"/>
  <c r="G13" i="39"/>
  <c r="G12" i="39"/>
  <c r="G57" i="39"/>
  <c r="G25" i="39"/>
  <c r="G39" i="39"/>
  <c r="G41" i="39" s="1"/>
  <c r="G77" i="39" s="1"/>
  <c r="G16" i="39"/>
  <c r="G26" i="39"/>
  <c r="G11" i="39"/>
  <c r="G33" i="39"/>
  <c r="G10" i="39"/>
  <c r="G30" i="39"/>
  <c r="F188" i="10"/>
  <c r="F172" i="10"/>
  <c r="F156" i="10"/>
  <c r="F140" i="10"/>
  <c r="F124" i="10"/>
  <c r="F108" i="10"/>
  <c r="F92" i="10"/>
  <c r="F76" i="10"/>
  <c r="F60" i="10"/>
  <c r="F44" i="10"/>
  <c r="F28" i="10"/>
  <c r="F187" i="10"/>
  <c r="F171" i="10"/>
  <c r="F155" i="10"/>
  <c r="F139" i="10"/>
  <c r="F123" i="10"/>
  <c r="F107" i="10"/>
  <c r="F91" i="10"/>
  <c r="F75" i="10"/>
  <c r="F59" i="10"/>
  <c r="F43" i="10"/>
  <c r="F27" i="10"/>
  <c r="F186" i="10"/>
  <c r="F170" i="10"/>
  <c r="F154" i="10"/>
  <c r="F138" i="10"/>
  <c r="F122" i="10"/>
  <c r="F106" i="10"/>
  <c r="F90" i="10"/>
  <c r="F74" i="10"/>
  <c r="F58" i="10"/>
  <c r="F42" i="10"/>
  <c r="F26" i="10"/>
  <c r="F179" i="10"/>
  <c r="F163" i="10"/>
  <c r="F147" i="10"/>
  <c r="F131" i="10"/>
  <c r="F115" i="10"/>
  <c r="F99" i="10"/>
  <c r="F83" i="10"/>
  <c r="F191" i="10"/>
  <c r="F168" i="10"/>
  <c r="F148" i="10"/>
  <c r="F127" i="10"/>
  <c r="F104" i="10"/>
  <c r="F84" i="10"/>
  <c r="F64" i="10"/>
  <c r="F45" i="10"/>
  <c r="F23" i="10"/>
  <c r="F190" i="10"/>
  <c r="F167" i="10"/>
  <c r="F146" i="10"/>
  <c r="F126" i="10"/>
  <c r="F103" i="10"/>
  <c r="F82" i="10"/>
  <c r="F63" i="10"/>
  <c r="F41" i="10"/>
  <c r="F22" i="10"/>
  <c r="F189" i="10"/>
  <c r="F166" i="10"/>
  <c r="F145" i="10"/>
  <c r="F125" i="10"/>
  <c r="F102" i="10"/>
  <c r="F81" i="10"/>
  <c r="F62" i="10"/>
  <c r="F40" i="10"/>
  <c r="F21" i="10"/>
  <c r="F185" i="10"/>
  <c r="F165" i="10"/>
  <c r="F144" i="10"/>
  <c r="F121" i="10"/>
  <c r="F101" i="10"/>
  <c r="F80" i="10"/>
  <c r="F61" i="10"/>
  <c r="F39" i="10"/>
  <c r="F20" i="10"/>
  <c r="F183" i="10"/>
  <c r="F162" i="10"/>
  <c r="F142" i="10"/>
  <c r="F119" i="10"/>
  <c r="F98" i="10"/>
  <c r="F78" i="10"/>
  <c r="F56" i="10"/>
  <c r="F37" i="10"/>
  <c r="F18" i="10"/>
  <c r="F182" i="10"/>
  <c r="F161" i="10"/>
  <c r="F141" i="10"/>
  <c r="F118" i="10"/>
  <c r="F97" i="10"/>
  <c r="F77" i="10"/>
  <c r="F55" i="10"/>
  <c r="F36" i="10"/>
  <c r="F17" i="10"/>
  <c r="F181" i="10"/>
  <c r="F160" i="10"/>
  <c r="F137" i="10"/>
  <c r="F117" i="10"/>
  <c r="F96" i="10"/>
  <c r="F73" i="10"/>
  <c r="F54" i="10"/>
  <c r="F35" i="10"/>
  <c r="F16" i="10"/>
  <c r="F177" i="10"/>
  <c r="F157" i="10"/>
  <c r="F134" i="10"/>
  <c r="F113" i="10"/>
  <c r="F93" i="10"/>
  <c r="F70" i="10"/>
  <c r="F51" i="10"/>
  <c r="F32" i="10"/>
  <c r="F193" i="10"/>
  <c r="F150" i="10"/>
  <c r="F109" i="10"/>
  <c r="F66" i="10"/>
  <c r="F25" i="10"/>
  <c r="F192" i="10"/>
  <c r="F149" i="10"/>
  <c r="F105" i="10"/>
  <c r="F65" i="10"/>
  <c r="F24" i="10"/>
  <c r="F184" i="10"/>
  <c r="F143" i="10"/>
  <c r="F100" i="10"/>
  <c r="F57" i="10"/>
  <c r="F19" i="10"/>
  <c r="F180" i="10"/>
  <c r="F136" i="10"/>
  <c r="F95" i="10"/>
  <c r="F53" i="10"/>
  <c r="F178" i="10"/>
  <c r="F135" i="10"/>
  <c r="F94" i="10"/>
  <c r="F52" i="10"/>
  <c r="F15" i="10"/>
  <c r="F164" i="10"/>
  <c r="F120" i="10"/>
  <c r="F79" i="10"/>
  <c r="F38" i="10"/>
  <c r="F159" i="10"/>
  <c r="F116" i="10"/>
  <c r="F72" i="10"/>
  <c r="F34" i="10"/>
  <c r="F173" i="10"/>
  <c r="F88" i="10"/>
  <c r="F29" i="10"/>
  <c r="F169" i="10"/>
  <c r="F87" i="10"/>
  <c r="F158" i="10"/>
  <c r="F86" i="10"/>
  <c r="F153" i="10"/>
  <c r="F85" i="10"/>
  <c r="F152" i="10"/>
  <c r="F71" i="10"/>
  <c r="F128" i="10"/>
  <c r="F48" i="10"/>
  <c r="F114" i="10"/>
  <c r="F47" i="10"/>
  <c r="F194" i="10"/>
  <c r="F112" i="10"/>
  <c r="F46" i="10"/>
  <c r="F176" i="10"/>
  <c r="F33" i="10"/>
  <c r="F175" i="10"/>
  <c r="F31" i="10"/>
  <c r="F174" i="10"/>
  <c r="F30" i="10"/>
  <c r="F151" i="10"/>
  <c r="F133" i="10"/>
  <c r="F132" i="10"/>
  <c r="F130" i="10"/>
  <c r="F129" i="10"/>
  <c r="F111" i="10"/>
  <c r="F110" i="10"/>
  <c r="F89" i="10"/>
  <c r="F69" i="10"/>
  <c r="F68" i="10"/>
  <c r="F67" i="10"/>
  <c r="F50" i="10"/>
  <c r="F49" i="10"/>
  <c r="DU74" i="7"/>
  <c r="DX74" i="11"/>
  <c r="DR4" i="16"/>
  <c r="CS3" i="16"/>
  <c r="G76" i="16"/>
  <c r="G36" i="16"/>
  <c r="G55" i="16" s="1"/>
  <c r="AS71" i="24"/>
  <c r="BE7" i="24"/>
  <c r="AG51" i="34"/>
  <c r="AG58" i="34"/>
  <c r="AG57" i="34"/>
  <c r="AG89" i="34"/>
  <c r="AG50" i="34"/>
  <c r="AG20" i="34"/>
  <c r="AG14" i="34"/>
  <c r="AG43" i="34"/>
  <c r="AG33" i="34"/>
  <c r="AG19" i="34"/>
  <c r="AG90" i="34"/>
  <c r="AG88" i="34"/>
  <c r="AG44" i="34"/>
  <c r="AG28" i="34"/>
  <c r="AG49" i="34"/>
  <c r="AG23" i="34"/>
  <c r="AG16" i="34"/>
  <c r="AG45" i="34"/>
  <c r="AG32" i="34"/>
  <c r="AG10" i="34"/>
  <c r="AG29" i="34"/>
  <c r="AG59" i="34"/>
  <c r="AG39" i="34"/>
  <c r="AG41" i="34" s="1"/>
  <c r="AG77" i="34" s="1"/>
  <c r="AG26" i="34"/>
  <c r="AG24" i="34"/>
  <c r="AG11" i="34"/>
  <c r="AG17" i="34"/>
  <c r="AG9" i="34"/>
  <c r="AG30" i="34"/>
  <c r="AG27" i="34"/>
  <c r="AG13" i="34"/>
  <c r="AG25" i="34"/>
  <c r="AG15" i="34"/>
  <c r="AG22" i="34"/>
  <c r="AG21" i="34"/>
  <c r="AG12" i="34"/>
  <c r="AG18" i="34"/>
  <c r="AG38" i="34"/>
  <c r="BE71" i="34"/>
  <c r="AS72" i="34"/>
  <c r="AS74" i="34"/>
  <c r="J34" i="44"/>
  <c r="S88" i="54"/>
  <c r="S91" i="54" s="1"/>
  <c r="CL72" i="19"/>
  <c r="F77" i="29"/>
  <c r="S77" i="29"/>
  <c r="AF46" i="34"/>
  <c r="DE4" i="44"/>
  <c r="CF3" i="44"/>
  <c r="BE72" i="49"/>
  <c r="H36" i="4"/>
  <c r="H55" i="4" s="1"/>
  <c r="H60" i="4" s="1"/>
  <c r="T53" i="29"/>
  <c r="T78" i="29" s="1"/>
  <c r="T41" i="29"/>
  <c r="CB72" i="11"/>
  <c r="CB74" i="11" s="1"/>
  <c r="CS71" i="24"/>
  <c r="DE7" i="24"/>
  <c r="DS38" i="11"/>
  <c r="S53" i="4"/>
  <c r="G53" i="24"/>
  <c r="G78" i="24" s="1"/>
  <c r="H74" i="24"/>
  <c r="H72" i="24"/>
  <c r="DR7" i="39"/>
  <c r="J46" i="4"/>
  <c r="H88" i="19"/>
  <c r="H51" i="19"/>
  <c r="H58" i="19"/>
  <c r="H39" i="19"/>
  <c r="H10" i="19"/>
  <c r="H38" i="19"/>
  <c r="H33" i="19"/>
  <c r="H32" i="19"/>
  <c r="H24" i="19"/>
  <c r="H17" i="19"/>
  <c r="H43" i="19"/>
  <c r="H9" i="19"/>
  <c r="H23" i="19"/>
  <c r="H16" i="19"/>
  <c r="H22" i="19"/>
  <c r="H90" i="19"/>
  <c r="H89" i="19"/>
  <c r="H49" i="19"/>
  <c r="H29" i="19"/>
  <c r="H13" i="19"/>
  <c r="H30" i="19"/>
  <c r="H27" i="19"/>
  <c r="H19" i="19"/>
  <c r="H59" i="19"/>
  <c r="H18" i="19"/>
  <c r="H45" i="19"/>
  <c r="H31" i="19"/>
  <c r="H21" i="19"/>
  <c r="H20" i="19"/>
  <c r="H11" i="19"/>
  <c r="H28" i="19"/>
  <c r="H50" i="19"/>
  <c r="H26" i="19"/>
  <c r="H12" i="19"/>
  <c r="H57" i="19"/>
  <c r="H44" i="19"/>
  <c r="H14" i="19"/>
  <c r="H15" i="19"/>
  <c r="H25" i="19"/>
  <c r="AS34" i="16"/>
  <c r="CG72" i="24"/>
  <c r="BS72" i="39"/>
  <c r="CE71" i="39"/>
  <c r="BS74" i="39"/>
  <c r="AF77" i="44"/>
  <c r="M71" i="16"/>
  <c r="R7" i="16"/>
  <c r="DT72" i="11"/>
  <c r="CR71" i="7"/>
  <c r="CF74" i="7"/>
  <c r="CF72" i="7"/>
  <c r="H71" i="49"/>
  <c r="R7" i="49"/>
  <c r="H72" i="29"/>
  <c r="H74" i="29" s="1"/>
  <c r="R71" i="29"/>
  <c r="F55" i="49"/>
  <c r="I34" i="34"/>
  <c r="DP74" i="44"/>
  <c r="G91" i="11"/>
  <c r="K58" i="44"/>
  <c r="K50" i="44"/>
  <c r="K57" i="44"/>
  <c r="K88" i="44"/>
  <c r="K43" i="44"/>
  <c r="K26" i="44"/>
  <c r="K89" i="44"/>
  <c r="K91" i="44" s="1"/>
  <c r="K33" i="44"/>
  <c r="K25" i="44"/>
  <c r="K32" i="44"/>
  <c r="K24" i="44"/>
  <c r="K90" i="44"/>
  <c r="K39" i="44"/>
  <c r="K9" i="44"/>
  <c r="K38" i="44"/>
  <c r="K44" i="44"/>
  <c r="K13" i="44"/>
  <c r="K10" i="44"/>
  <c r="K23" i="44"/>
  <c r="K22" i="44"/>
  <c r="K21" i="44"/>
  <c r="K19" i="44"/>
  <c r="K16" i="44"/>
  <c r="K11" i="44"/>
  <c r="K45" i="44"/>
  <c r="K20" i="44"/>
  <c r="K17" i="44"/>
  <c r="K15" i="44"/>
  <c r="K49" i="44"/>
  <c r="K31" i="44"/>
  <c r="K27" i="44"/>
  <c r="K30" i="44"/>
  <c r="K12" i="44"/>
  <c r="K59" i="44"/>
  <c r="K18" i="44"/>
  <c r="K28" i="44"/>
  <c r="K14" i="44"/>
  <c r="K29" i="44"/>
  <c r="K51" i="44"/>
  <c r="AI46" i="7"/>
  <c r="BS39" i="4"/>
  <c r="BR39" i="4"/>
  <c r="BF41" i="4"/>
  <c r="D182" i="10"/>
  <c r="D166" i="10"/>
  <c r="D150" i="10"/>
  <c r="D134" i="10"/>
  <c r="D118" i="10"/>
  <c r="D102" i="10"/>
  <c r="D86" i="10"/>
  <c r="D70" i="10"/>
  <c r="D54" i="10"/>
  <c r="D38" i="10"/>
  <c r="D22" i="10"/>
  <c r="D181" i="10"/>
  <c r="D165" i="10"/>
  <c r="D149" i="10"/>
  <c r="D133" i="10"/>
  <c r="D117" i="10"/>
  <c r="D101" i="10"/>
  <c r="D85" i="10"/>
  <c r="D69" i="10"/>
  <c r="D53" i="10"/>
  <c r="D37" i="10"/>
  <c r="D21" i="10"/>
  <c r="D180" i="10"/>
  <c r="D164" i="10"/>
  <c r="D148" i="10"/>
  <c r="D132" i="10"/>
  <c r="D116" i="10"/>
  <c r="D100" i="10"/>
  <c r="D84" i="10"/>
  <c r="D68" i="10"/>
  <c r="D52" i="10"/>
  <c r="D36" i="10"/>
  <c r="D20" i="10"/>
  <c r="D189" i="10"/>
  <c r="D170" i="10"/>
  <c r="D151" i="10"/>
  <c r="D129" i="10"/>
  <c r="D110" i="10"/>
  <c r="D91" i="10"/>
  <c r="D72" i="10"/>
  <c r="D50" i="10"/>
  <c r="D31" i="10"/>
  <c r="D188" i="10"/>
  <c r="D169" i="10"/>
  <c r="D147" i="10"/>
  <c r="D128" i="10"/>
  <c r="D109" i="10"/>
  <c r="D90" i="10"/>
  <c r="D71" i="10"/>
  <c r="D49" i="10"/>
  <c r="D30" i="10"/>
  <c r="D187" i="10"/>
  <c r="D168" i="10"/>
  <c r="D146" i="10"/>
  <c r="D127" i="10"/>
  <c r="D108" i="10"/>
  <c r="D89" i="10"/>
  <c r="D67" i="10"/>
  <c r="D48" i="10"/>
  <c r="D29" i="10"/>
  <c r="D186" i="10"/>
  <c r="D167" i="10"/>
  <c r="D145" i="10"/>
  <c r="D126" i="10"/>
  <c r="D107" i="10"/>
  <c r="D88" i="10"/>
  <c r="D66" i="10"/>
  <c r="D47" i="10"/>
  <c r="D28" i="10"/>
  <c r="D184" i="10"/>
  <c r="D162" i="10"/>
  <c r="D143" i="10"/>
  <c r="D124" i="10"/>
  <c r="D105" i="10"/>
  <c r="D83" i="10"/>
  <c r="D64" i="10"/>
  <c r="D45" i="10"/>
  <c r="D26" i="10"/>
  <c r="D183" i="10"/>
  <c r="D161" i="10"/>
  <c r="D142" i="10"/>
  <c r="D123" i="10"/>
  <c r="D104" i="10"/>
  <c r="D82" i="10"/>
  <c r="D63" i="10"/>
  <c r="D44" i="10"/>
  <c r="D25" i="10"/>
  <c r="D179" i="10"/>
  <c r="D160" i="10"/>
  <c r="D141" i="10"/>
  <c r="D122" i="10"/>
  <c r="D103" i="10"/>
  <c r="D81" i="10"/>
  <c r="D62" i="10"/>
  <c r="D43" i="10"/>
  <c r="D24" i="10"/>
  <c r="D176" i="10"/>
  <c r="D157" i="10"/>
  <c r="D138" i="10"/>
  <c r="D119" i="10"/>
  <c r="D97" i="10"/>
  <c r="D78" i="10"/>
  <c r="D59" i="10"/>
  <c r="D40" i="10"/>
  <c r="D18" i="10"/>
  <c r="D191" i="10"/>
  <c r="D153" i="10"/>
  <c r="D112" i="10"/>
  <c r="D74" i="10"/>
  <c r="D33" i="10"/>
  <c r="D190" i="10"/>
  <c r="D152" i="10"/>
  <c r="D111" i="10"/>
  <c r="D73" i="10"/>
  <c r="D32" i="10"/>
  <c r="D185" i="10"/>
  <c r="D144" i="10"/>
  <c r="D106" i="10"/>
  <c r="D65" i="10"/>
  <c r="D27" i="10"/>
  <c r="D178" i="10"/>
  <c r="D140" i="10"/>
  <c r="D99" i="10"/>
  <c r="D61" i="10"/>
  <c r="D23" i="10"/>
  <c r="D177" i="10"/>
  <c r="D139" i="10"/>
  <c r="D98" i="10"/>
  <c r="D60" i="10"/>
  <c r="D19" i="10"/>
  <c r="D163" i="10"/>
  <c r="D125" i="10"/>
  <c r="D87" i="10"/>
  <c r="D46" i="10"/>
  <c r="D159" i="10"/>
  <c r="D121" i="10"/>
  <c r="D80" i="10"/>
  <c r="D42" i="10"/>
  <c r="D173" i="10"/>
  <c r="D96" i="10"/>
  <c r="D35" i="10"/>
  <c r="D172" i="10"/>
  <c r="D95" i="10"/>
  <c r="D34" i="10"/>
  <c r="D171" i="10"/>
  <c r="D94" i="10"/>
  <c r="D17" i="10"/>
  <c r="D158" i="10"/>
  <c r="D93" i="10"/>
  <c r="D16" i="10"/>
  <c r="D156" i="10"/>
  <c r="D92" i="10"/>
  <c r="D131" i="10"/>
  <c r="D57" i="10"/>
  <c r="D194" i="10"/>
  <c r="D130" i="10"/>
  <c r="D56" i="10"/>
  <c r="D193" i="10"/>
  <c r="D120" i="10"/>
  <c r="D55" i="10"/>
  <c r="D115" i="10"/>
  <c r="D114" i="10"/>
  <c r="D113" i="10"/>
  <c r="D79" i="10"/>
  <c r="D77" i="10"/>
  <c r="D76" i="10"/>
  <c r="D75" i="10"/>
  <c r="D58" i="10"/>
  <c r="D192" i="10"/>
  <c r="D51" i="10"/>
  <c r="D175" i="10"/>
  <c r="D41" i="10"/>
  <c r="D174" i="10"/>
  <c r="D39" i="10"/>
  <c r="D155" i="10"/>
  <c r="D15" i="10"/>
  <c r="D154" i="10"/>
  <c r="D137" i="10"/>
  <c r="D136" i="10"/>
  <c r="D135" i="10"/>
  <c r="DP39" i="4"/>
  <c r="DC41" i="4"/>
  <c r="DC77" i="4" s="1"/>
  <c r="DH74" i="49"/>
  <c r="K59" i="11"/>
  <c r="J90" i="11"/>
  <c r="G90" i="11"/>
  <c r="F90" i="11"/>
  <c r="H59" i="11"/>
  <c r="G59" i="11"/>
  <c r="H90" i="11"/>
  <c r="J59" i="11"/>
  <c r="F59" i="11"/>
  <c r="K90" i="11"/>
  <c r="BR71" i="44"/>
  <c r="BF72" i="44"/>
  <c r="BF74" i="44"/>
  <c r="I72" i="24"/>
  <c r="P72" i="16"/>
  <c r="AW74" i="54"/>
  <c r="CI39" i="4"/>
  <c r="BV41" i="4"/>
  <c r="BV77" i="4" s="1"/>
  <c r="BF46" i="7"/>
  <c r="J41" i="11"/>
  <c r="J77" i="11" s="1"/>
  <c r="G34" i="29"/>
  <c r="G53" i="7"/>
  <c r="AF46" i="19"/>
  <c r="AS46" i="24"/>
  <c r="AE71" i="34"/>
  <c r="AF90" i="49"/>
  <c r="AF89" i="49"/>
  <c r="AF45" i="49"/>
  <c r="AF59" i="49"/>
  <c r="AF38" i="49"/>
  <c r="AF51" i="49"/>
  <c r="AF44" i="49"/>
  <c r="AF49" i="49"/>
  <c r="AF88" i="49"/>
  <c r="AF57" i="49"/>
  <c r="AF39" i="49"/>
  <c r="AF26" i="49"/>
  <c r="AF31" i="49"/>
  <c r="AF25" i="49"/>
  <c r="AF21" i="49"/>
  <c r="AF19" i="49"/>
  <c r="AF10" i="49"/>
  <c r="AF33" i="49"/>
  <c r="AF32" i="49"/>
  <c r="AF17" i="49"/>
  <c r="AF9" i="49"/>
  <c r="AF30" i="49"/>
  <c r="AF13" i="49"/>
  <c r="AF20" i="49"/>
  <c r="AF12" i="49"/>
  <c r="AF27" i="49"/>
  <c r="AF11" i="49"/>
  <c r="AF50" i="49"/>
  <c r="AF24" i="49"/>
  <c r="AF58" i="49"/>
  <c r="AF23" i="49"/>
  <c r="AF15" i="49"/>
  <c r="AF18" i="49"/>
  <c r="AF29" i="49"/>
  <c r="AF28" i="49"/>
  <c r="AF43" i="49"/>
  <c r="AF14" i="49"/>
  <c r="AF22" i="49"/>
  <c r="AF16" i="49"/>
  <c r="AC74" i="7"/>
  <c r="AC72" i="7"/>
  <c r="CR7" i="16"/>
  <c r="J76" i="11"/>
  <c r="J36" i="11"/>
  <c r="J55" i="11" s="1"/>
  <c r="T50" i="34"/>
  <c r="T57" i="34"/>
  <c r="T32" i="34"/>
  <c r="T59" i="34"/>
  <c r="T28" i="34"/>
  <c r="T13" i="34"/>
  <c r="T44" i="34"/>
  <c r="T30" i="34"/>
  <c r="T18" i="34"/>
  <c r="T49" i="34"/>
  <c r="T27" i="34"/>
  <c r="T15" i="34"/>
  <c r="T31" i="34"/>
  <c r="T21" i="34"/>
  <c r="T9" i="34"/>
  <c r="T33" i="34"/>
  <c r="T14" i="34"/>
  <c r="T89" i="34"/>
  <c r="T25" i="34"/>
  <c r="T20" i="34"/>
  <c r="T12" i="34"/>
  <c r="T38" i="34"/>
  <c r="T22" i="34"/>
  <c r="T17" i="34"/>
  <c r="T10" i="34"/>
  <c r="T11" i="34"/>
  <c r="T23" i="34"/>
  <c r="T24" i="34"/>
  <c r="T19" i="34"/>
  <c r="T39" i="34"/>
  <c r="T41" i="34" s="1"/>
  <c r="T77" i="34" s="1"/>
  <c r="T88" i="34"/>
  <c r="T51" i="34"/>
  <c r="T58" i="34"/>
  <c r="T90" i="34"/>
  <c r="T26" i="34"/>
  <c r="T16" i="34"/>
  <c r="T43" i="34"/>
  <c r="T45" i="34"/>
  <c r="T29" i="34"/>
  <c r="BQ74" i="39"/>
  <c r="BQ72" i="39"/>
  <c r="N53" i="11"/>
  <c r="N78" i="11" s="1"/>
  <c r="I91" i="11"/>
  <c r="AB72" i="24"/>
  <c r="AB74" i="24"/>
  <c r="U46" i="24"/>
  <c r="F76" i="16"/>
  <c r="F36" i="16"/>
  <c r="I3" i="39"/>
  <c r="H2" i="39"/>
  <c r="CB41" i="7"/>
  <c r="CB77" i="7" s="1"/>
  <c r="CO39" i="7"/>
  <c r="DU72" i="7"/>
  <c r="S78" i="16"/>
  <c r="AI3" i="34"/>
  <c r="AH2" i="34"/>
  <c r="I76" i="44"/>
  <c r="I36" i="44"/>
  <c r="I55" i="44" s="1"/>
  <c r="U74" i="39"/>
  <c r="U72" i="39"/>
  <c r="AE71" i="39"/>
  <c r="BE74" i="49"/>
  <c r="DR71" i="54"/>
  <c r="DF72" i="54"/>
  <c r="H80" i="4"/>
  <c r="BS38" i="4"/>
  <c r="BR38" i="4"/>
  <c r="DE71" i="49"/>
  <c r="CS74" i="49"/>
  <c r="CS72" i="49"/>
  <c r="EE72" i="54"/>
  <c r="AS77" i="54"/>
  <c r="BF77" i="44"/>
  <c r="BR74" i="29"/>
  <c r="G72" i="54"/>
  <c r="R71" i="54"/>
  <c r="J91" i="11"/>
  <c r="M53" i="11"/>
  <c r="DF74" i="39"/>
  <c r="DF72" i="39"/>
  <c r="DR71" i="39"/>
  <c r="DO72" i="16"/>
  <c r="DO74" i="16" s="1"/>
  <c r="G46" i="4"/>
  <c r="G55" i="4" s="1"/>
  <c r="G60" i="4" s="1"/>
  <c r="E15" i="18" a="1"/>
  <c r="AZ72" i="4"/>
  <c r="AZ74" i="4" s="1"/>
  <c r="BM71" i="4"/>
  <c r="AF53" i="7"/>
  <c r="BI71" i="16"/>
  <c r="BR7" i="16"/>
  <c r="CR7" i="7"/>
  <c r="BF2" i="19"/>
  <c r="BG3" i="19"/>
  <c r="D187" i="26"/>
  <c r="D171" i="26"/>
  <c r="D155" i="26"/>
  <c r="D139" i="26"/>
  <c r="D123" i="26"/>
  <c r="D107" i="26"/>
  <c r="D91" i="26"/>
  <c r="D75" i="26"/>
  <c r="D59" i="26"/>
  <c r="D43" i="26"/>
  <c r="D27" i="26"/>
  <c r="D186" i="26"/>
  <c r="D170" i="26"/>
  <c r="D154" i="26"/>
  <c r="D138" i="26"/>
  <c r="D122" i="26"/>
  <c r="D106" i="26"/>
  <c r="D90" i="26"/>
  <c r="D74" i="26"/>
  <c r="D58" i="26"/>
  <c r="D42" i="26"/>
  <c r="D26" i="26"/>
  <c r="D185" i="26"/>
  <c r="D169" i="26"/>
  <c r="D153" i="26"/>
  <c r="D137" i="26"/>
  <c r="D121" i="26"/>
  <c r="D105" i="26"/>
  <c r="D89" i="26"/>
  <c r="D73" i="26"/>
  <c r="D57" i="26"/>
  <c r="D41" i="26"/>
  <c r="D25" i="26"/>
  <c r="D184" i="26"/>
  <c r="D168" i="26"/>
  <c r="D152" i="26"/>
  <c r="D136" i="26"/>
  <c r="D120" i="26"/>
  <c r="D104" i="26"/>
  <c r="D88" i="26"/>
  <c r="D72" i="26"/>
  <c r="D56" i="26"/>
  <c r="D40" i="26"/>
  <c r="D24" i="26"/>
  <c r="D183" i="26"/>
  <c r="D167" i="26"/>
  <c r="D151" i="26"/>
  <c r="D135" i="26"/>
  <c r="D119" i="26"/>
  <c r="D103" i="26"/>
  <c r="D87" i="26"/>
  <c r="D71" i="26"/>
  <c r="D55" i="26"/>
  <c r="D39" i="26"/>
  <c r="D23" i="26"/>
  <c r="D193" i="26"/>
  <c r="D172" i="26"/>
  <c r="D146" i="26"/>
  <c r="D125" i="26"/>
  <c r="D99" i="26"/>
  <c r="D78" i="26"/>
  <c r="D52" i="26"/>
  <c r="D31" i="26"/>
  <c r="D192" i="26"/>
  <c r="D166" i="26"/>
  <c r="D145" i="26"/>
  <c r="D124" i="26"/>
  <c r="D98" i="26"/>
  <c r="D77" i="26"/>
  <c r="D51" i="26"/>
  <c r="D30" i="26"/>
  <c r="D191" i="26"/>
  <c r="D165" i="26"/>
  <c r="D144" i="26"/>
  <c r="D118" i="26"/>
  <c r="D97" i="26"/>
  <c r="D76" i="26"/>
  <c r="D50" i="26"/>
  <c r="D29" i="26"/>
  <c r="D190" i="26"/>
  <c r="D164" i="26"/>
  <c r="D143" i="26"/>
  <c r="D117" i="26"/>
  <c r="D96" i="26"/>
  <c r="D70" i="26"/>
  <c r="D49" i="26"/>
  <c r="D28" i="26"/>
  <c r="D189" i="26"/>
  <c r="D163" i="26"/>
  <c r="D142" i="26"/>
  <c r="D116" i="26"/>
  <c r="D95" i="26"/>
  <c r="D69" i="26"/>
  <c r="D48" i="26"/>
  <c r="D22" i="26"/>
  <c r="D182" i="26"/>
  <c r="D161" i="26"/>
  <c r="D140" i="26"/>
  <c r="D114" i="26"/>
  <c r="D93" i="26"/>
  <c r="D67" i="26"/>
  <c r="D46" i="26"/>
  <c r="D20" i="26"/>
  <c r="D178" i="26"/>
  <c r="D157" i="26"/>
  <c r="D131" i="26"/>
  <c r="D110" i="26"/>
  <c r="D84" i="26"/>
  <c r="D63" i="26"/>
  <c r="D37" i="26"/>
  <c r="D16" i="26"/>
  <c r="D177" i="26"/>
  <c r="D156" i="26"/>
  <c r="D130" i="26"/>
  <c r="D109" i="26"/>
  <c r="D83" i="26"/>
  <c r="D62" i="26"/>
  <c r="D36" i="26"/>
  <c r="D194" i="26"/>
  <c r="D147" i="26"/>
  <c r="D100" i="26"/>
  <c r="D53" i="26"/>
  <c r="D188" i="26"/>
  <c r="D141" i="26"/>
  <c r="D94" i="26"/>
  <c r="D47" i="26"/>
  <c r="D181" i="26"/>
  <c r="D134" i="26"/>
  <c r="D92" i="26"/>
  <c r="D45" i="26"/>
  <c r="D180" i="26"/>
  <c r="D133" i="26"/>
  <c r="D86" i="26"/>
  <c r="D44" i="26"/>
  <c r="D179" i="26"/>
  <c r="D132" i="26"/>
  <c r="D85" i="26"/>
  <c r="D38" i="26"/>
  <c r="D160" i="26"/>
  <c r="D113" i="26"/>
  <c r="D66" i="26"/>
  <c r="D19" i="26"/>
  <c r="D159" i="26"/>
  <c r="D112" i="26"/>
  <c r="D65" i="26"/>
  <c r="D18" i="26"/>
  <c r="D149" i="26"/>
  <c r="D64" i="26"/>
  <c r="D148" i="26"/>
  <c r="D61" i="26"/>
  <c r="D129" i="26"/>
  <c r="D60" i="26"/>
  <c r="D128" i="26"/>
  <c r="D54" i="26"/>
  <c r="D127" i="26"/>
  <c r="D35" i="26"/>
  <c r="D126" i="26"/>
  <c r="D34" i="26"/>
  <c r="D175" i="26"/>
  <c r="D101" i="26"/>
  <c r="D15" i="26"/>
  <c r="D174" i="26"/>
  <c r="D82" i="26"/>
  <c r="D150" i="26"/>
  <c r="D115" i="26"/>
  <c r="D111" i="26"/>
  <c r="D108" i="26"/>
  <c r="D102" i="26"/>
  <c r="D32" i="26"/>
  <c r="D21" i="26"/>
  <c r="D176" i="26"/>
  <c r="D17" i="26"/>
  <c r="D173" i="26"/>
  <c r="D162" i="26"/>
  <c r="D158" i="26"/>
  <c r="D81" i="26"/>
  <c r="D80" i="26"/>
  <c r="D79" i="26"/>
  <c r="D68" i="26"/>
  <c r="D33" i="26"/>
  <c r="X4" i="29"/>
  <c r="AK4" i="29" s="1"/>
  <c r="AX4" i="29" s="1"/>
  <c r="BK4" i="29" s="1"/>
  <c r="BX4" i="29" s="1"/>
  <c r="CK4" i="29" s="1"/>
  <c r="CX4" i="29" s="1"/>
  <c r="DK4" i="29" s="1"/>
  <c r="DX4" i="29" s="1"/>
  <c r="L4" i="29"/>
  <c r="DG74" i="54"/>
  <c r="N72" i="24"/>
  <c r="AG41" i="54"/>
  <c r="DH74" i="16"/>
  <c r="BK72" i="24"/>
  <c r="BK74" i="24" s="1"/>
  <c r="BG74" i="44"/>
  <c r="BX74" i="19"/>
  <c r="BX72" i="19"/>
  <c r="S57" i="29"/>
  <c r="F88" i="29"/>
  <c r="S88" i="29"/>
  <c r="F57" i="29"/>
  <c r="I46" i="4"/>
  <c r="F41" i="39"/>
  <c r="DM39" i="4"/>
  <c r="AG34" i="16"/>
  <c r="AI53" i="7"/>
  <c r="AI78" i="7" s="1"/>
  <c r="BU72" i="7"/>
  <c r="BU74" i="7"/>
  <c r="BN74" i="11"/>
  <c r="AV74" i="19"/>
  <c r="G91" i="29"/>
  <c r="F180" i="46"/>
  <c r="F164" i="46"/>
  <c r="F148" i="46"/>
  <c r="F132" i="46"/>
  <c r="F116" i="46"/>
  <c r="F100" i="46"/>
  <c r="F84" i="46"/>
  <c r="F179" i="46"/>
  <c r="F182" i="46"/>
  <c r="F163" i="46"/>
  <c r="F146" i="46"/>
  <c r="F129" i="46"/>
  <c r="F112" i="46"/>
  <c r="F95" i="46"/>
  <c r="F78" i="46"/>
  <c r="F62" i="46"/>
  <c r="F46" i="46"/>
  <c r="F30" i="46"/>
  <c r="F15" i="46"/>
  <c r="F181" i="46"/>
  <c r="F162" i="46"/>
  <c r="F145" i="46"/>
  <c r="F128" i="46"/>
  <c r="F111" i="46"/>
  <c r="F94" i="46"/>
  <c r="F77" i="46"/>
  <c r="F61" i="46"/>
  <c r="F45" i="46"/>
  <c r="F29" i="46"/>
  <c r="F178" i="46"/>
  <c r="F161" i="46"/>
  <c r="F144" i="46"/>
  <c r="F127" i="46"/>
  <c r="F110" i="46"/>
  <c r="F93" i="46"/>
  <c r="F76" i="46"/>
  <c r="F60" i="46"/>
  <c r="F44" i="46"/>
  <c r="F28" i="46"/>
  <c r="F177" i="46"/>
  <c r="F160" i="46"/>
  <c r="F143" i="46"/>
  <c r="F126" i="46"/>
  <c r="F109" i="46"/>
  <c r="F92" i="46"/>
  <c r="F75" i="46"/>
  <c r="F59" i="46"/>
  <c r="F43" i="46"/>
  <c r="F27" i="46"/>
  <c r="F191" i="46"/>
  <c r="F173" i="46"/>
  <c r="F156" i="46"/>
  <c r="F139" i="46"/>
  <c r="F122" i="46"/>
  <c r="F105" i="46"/>
  <c r="F88" i="46"/>
  <c r="F71" i="46"/>
  <c r="F55" i="46"/>
  <c r="F39" i="46"/>
  <c r="F23" i="46"/>
  <c r="F188" i="46"/>
  <c r="F170" i="46"/>
  <c r="F153" i="46"/>
  <c r="F136" i="46"/>
  <c r="F119" i="46"/>
  <c r="F102" i="46"/>
  <c r="F85" i="46"/>
  <c r="F68" i="46"/>
  <c r="F52" i="46"/>
  <c r="F36" i="46"/>
  <c r="F20" i="46"/>
  <c r="F186" i="46"/>
  <c r="F157" i="46"/>
  <c r="F131" i="46"/>
  <c r="F103" i="46"/>
  <c r="F74" i="46"/>
  <c r="F50" i="46"/>
  <c r="F24" i="46"/>
  <c r="F184" i="46"/>
  <c r="F154" i="46"/>
  <c r="F125" i="46"/>
  <c r="F99" i="46"/>
  <c r="F72" i="46"/>
  <c r="F48" i="46"/>
  <c r="F21" i="46"/>
  <c r="F176" i="46"/>
  <c r="F151" i="46"/>
  <c r="F123" i="46"/>
  <c r="F97" i="46"/>
  <c r="F69" i="46"/>
  <c r="F42" i="46"/>
  <c r="F18" i="46"/>
  <c r="F172" i="46"/>
  <c r="F140" i="46"/>
  <c r="F107" i="46"/>
  <c r="F73" i="46"/>
  <c r="F40" i="46"/>
  <c r="F171" i="46"/>
  <c r="F138" i="46"/>
  <c r="F106" i="46"/>
  <c r="F70" i="46"/>
  <c r="F38" i="46"/>
  <c r="F169" i="46"/>
  <c r="F137" i="46"/>
  <c r="F104" i="46"/>
  <c r="F67" i="46"/>
  <c r="F37" i="46"/>
  <c r="F168" i="46"/>
  <c r="F135" i="46"/>
  <c r="F101" i="46"/>
  <c r="F66" i="46"/>
  <c r="F35" i="46"/>
  <c r="F167" i="46"/>
  <c r="F134" i="46"/>
  <c r="F98" i="46"/>
  <c r="F65" i="46"/>
  <c r="F34" i="46"/>
  <c r="F166" i="46"/>
  <c r="F133" i="46"/>
  <c r="F96" i="46"/>
  <c r="F64" i="46"/>
  <c r="F33" i="46"/>
  <c r="F190" i="46"/>
  <c r="F155" i="46"/>
  <c r="F120" i="46"/>
  <c r="F87" i="46"/>
  <c r="F56" i="46"/>
  <c r="F25" i="46"/>
  <c r="F159" i="46"/>
  <c r="F108" i="46"/>
  <c r="F49" i="46"/>
  <c r="F158" i="46"/>
  <c r="F91" i="46"/>
  <c r="F47" i="46"/>
  <c r="F152" i="46"/>
  <c r="F90" i="46"/>
  <c r="F41" i="46"/>
  <c r="F150" i="46"/>
  <c r="F89" i="46"/>
  <c r="F32" i="46"/>
  <c r="F149" i="46"/>
  <c r="F86" i="46"/>
  <c r="F31" i="46"/>
  <c r="F147" i="46"/>
  <c r="F83" i="46"/>
  <c r="F26" i="46"/>
  <c r="F187" i="46"/>
  <c r="F121" i="46"/>
  <c r="F63" i="46"/>
  <c r="F185" i="46"/>
  <c r="F118" i="46"/>
  <c r="F58" i="46"/>
  <c r="F183" i="46"/>
  <c r="F57" i="46"/>
  <c r="F175" i="46"/>
  <c r="F54" i="46"/>
  <c r="F174" i="46"/>
  <c r="F53" i="46"/>
  <c r="F165" i="46"/>
  <c r="F51" i="46"/>
  <c r="F141" i="46"/>
  <c r="F19" i="46"/>
  <c r="F114" i="46"/>
  <c r="F113" i="46"/>
  <c r="F115" i="46"/>
  <c r="F82" i="46"/>
  <c r="F81" i="46"/>
  <c r="F80" i="46"/>
  <c r="F79" i="46"/>
  <c r="F17" i="46"/>
  <c r="F192" i="46"/>
  <c r="F194" i="46"/>
  <c r="F193" i="46"/>
  <c r="F189" i="46"/>
  <c r="F142" i="46"/>
  <c r="F16" i="46"/>
  <c r="F124" i="46"/>
  <c r="F117" i="46"/>
  <c r="F22" i="46"/>
  <c r="F130" i="46"/>
  <c r="Y4" i="44"/>
  <c r="AL4" i="44" s="1"/>
  <c r="AY4" i="44" s="1"/>
  <c r="BL4" i="44" s="1"/>
  <c r="BY4" i="44" s="1"/>
  <c r="CL4" i="44" s="1"/>
  <c r="CY4" i="44" s="1"/>
  <c r="DL4" i="44" s="1"/>
  <c r="DY4" i="44" s="1"/>
  <c r="M4" i="44"/>
  <c r="S53" i="49"/>
  <c r="S78" i="49" s="1"/>
  <c r="AV39" i="11"/>
  <c r="AI41" i="11"/>
  <c r="AI77" i="11" s="1"/>
  <c r="BW74" i="24"/>
  <c r="C184" i="9"/>
  <c r="C168" i="9"/>
  <c r="C152" i="9"/>
  <c r="C136" i="9"/>
  <c r="C120" i="9"/>
  <c r="C104" i="9"/>
  <c r="C88" i="9"/>
  <c r="C72" i="9"/>
  <c r="C56" i="9"/>
  <c r="C40" i="9"/>
  <c r="C24" i="9"/>
  <c r="C183" i="9"/>
  <c r="C167" i="9"/>
  <c r="C151" i="9"/>
  <c r="C135" i="9"/>
  <c r="C119" i="9"/>
  <c r="C103" i="9"/>
  <c r="C87" i="9"/>
  <c r="C71" i="9"/>
  <c r="C55" i="9"/>
  <c r="C39" i="9"/>
  <c r="C23" i="9"/>
  <c r="C182" i="9"/>
  <c r="C166" i="9"/>
  <c r="C150" i="9"/>
  <c r="C134" i="9"/>
  <c r="C118" i="9"/>
  <c r="C102" i="9"/>
  <c r="C86" i="9"/>
  <c r="C70" i="9"/>
  <c r="C54" i="9"/>
  <c r="C38" i="9"/>
  <c r="C22" i="9"/>
  <c r="C180" i="9"/>
  <c r="C161" i="9"/>
  <c r="C142" i="9"/>
  <c r="C123" i="9"/>
  <c r="C101" i="9"/>
  <c r="C82" i="9"/>
  <c r="C63" i="9"/>
  <c r="C44" i="9"/>
  <c r="C25" i="9"/>
  <c r="C179" i="9"/>
  <c r="C160" i="9"/>
  <c r="C141" i="9"/>
  <c r="C122" i="9"/>
  <c r="C100" i="9"/>
  <c r="C81" i="9"/>
  <c r="C62" i="9"/>
  <c r="C43" i="9"/>
  <c r="C21" i="9"/>
  <c r="C178" i="9"/>
  <c r="C159" i="9"/>
  <c r="C140" i="9"/>
  <c r="C121" i="9"/>
  <c r="C99" i="9"/>
  <c r="C80" i="9"/>
  <c r="C61" i="9"/>
  <c r="C42" i="9"/>
  <c r="C20" i="9"/>
  <c r="C177" i="9"/>
  <c r="C158" i="9"/>
  <c r="C139" i="9"/>
  <c r="C117" i="9"/>
  <c r="C98" i="9"/>
  <c r="C79" i="9"/>
  <c r="C60" i="9"/>
  <c r="C41" i="9"/>
  <c r="C19" i="9"/>
  <c r="C194" i="9"/>
  <c r="C175" i="9"/>
  <c r="C156" i="9"/>
  <c r="C137" i="9"/>
  <c r="C115" i="9"/>
  <c r="C96" i="9"/>
  <c r="C77" i="9"/>
  <c r="C58" i="9"/>
  <c r="C36" i="9"/>
  <c r="C17" i="9"/>
  <c r="C193" i="9"/>
  <c r="C174" i="9"/>
  <c r="C155" i="9"/>
  <c r="C133" i="9"/>
  <c r="C114" i="9"/>
  <c r="C95" i="9"/>
  <c r="C76" i="9"/>
  <c r="C57" i="9"/>
  <c r="C35" i="9"/>
  <c r="C16" i="9"/>
  <c r="C192" i="9"/>
  <c r="C173" i="9"/>
  <c r="C154" i="9"/>
  <c r="C132" i="9"/>
  <c r="C113" i="9"/>
  <c r="C94" i="9"/>
  <c r="C75" i="9"/>
  <c r="C53" i="9"/>
  <c r="C34" i="9"/>
  <c r="C189" i="9"/>
  <c r="C170" i="9"/>
  <c r="C148" i="9"/>
  <c r="C129" i="9"/>
  <c r="C110" i="9"/>
  <c r="C91" i="9"/>
  <c r="C69" i="9"/>
  <c r="C50" i="9"/>
  <c r="C31" i="9"/>
  <c r="C163" i="9"/>
  <c r="C125" i="9"/>
  <c r="C84" i="9"/>
  <c r="C46" i="9"/>
  <c r="C162" i="9"/>
  <c r="C124" i="9"/>
  <c r="C83" i="9"/>
  <c r="C45" i="9"/>
  <c r="C157" i="9"/>
  <c r="C116" i="9"/>
  <c r="C78" i="9"/>
  <c r="C37" i="9"/>
  <c r="C191" i="9"/>
  <c r="C153" i="9"/>
  <c r="C112" i="9"/>
  <c r="C74" i="9"/>
  <c r="C33" i="9"/>
  <c r="C190" i="9"/>
  <c r="C149" i="9"/>
  <c r="C111" i="9"/>
  <c r="C73" i="9"/>
  <c r="C32" i="9"/>
  <c r="C176" i="9"/>
  <c r="C138" i="9"/>
  <c r="C97" i="9"/>
  <c r="C59" i="9"/>
  <c r="C18" i="9"/>
  <c r="C172" i="9"/>
  <c r="C131" i="9"/>
  <c r="C93" i="9"/>
  <c r="C52" i="9"/>
  <c r="C15" i="9"/>
  <c r="C186" i="9"/>
  <c r="C109" i="9"/>
  <c r="C48" i="9"/>
  <c r="C185" i="9"/>
  <c r="C108" i="9"/>
  <c r="C47" i="9"/>
  <c r="C181" i="9"/>
  <c r="C107" i="9"/>
  <c r="C30" i="9"/>
  <c r="C171" i="9"/>
  <c r="C106" i="9"/>
  <c r="C29" i="9"/>
  <c r="C169" i="9"/>
  <c r="C105" i="9"/>
  <c r="C28" i="9"/>
  <c r="C144" i="9"/>
  <c r="C67" i="9"/>
  <c r="C143" i="9"/>
  <c r="C66" i="9"/>
  <c r="C85" i="9"/>
  <c r="C68" i="9"/>
  <c r="C188" i="9"/>
  <c r="C65" i="9"/>
  <c r="C187" i="9"/>
  <c r="C64" i="9"/>
  <c r="C165" i="9"/>
  <c r="C51" i="9"/>
  <c r="C164" i="9"/>
  <c r="C49" i="9"/>
  <c r="C147" i="9"/>
  <c r="C27" i="9"/>
  <c r="C146" i="9"/>
  <c r="C26" i="9"/>
  <c r="C145" i="9"/>
  <c r="C130" i="9"/>
  <c r="C128" i="9"/>
  <c r="C127" i="9"/>
  <c r="C126" i="9"/>
  <c r="C92" i="9"/>
  <c r="C90" i="9"/>
  <c r="C89" i="9"/>
  <c r="V74" i="19"/>
  <c r="V3" i="34"/>
  <c r="U2" i="34"/>
  <c r="L59" i="11"/>
  <c r="AF77" i="16"/>
  <c r="AX74" i="19"/>
  <c r="CN74" i="19"/>
  <c r="CN72" i="19"/>
  <c r="DO74" i="24"/>
  <c r="CU74" i="24"/>
  <c r="CL72" i="7"/>
  <c r="DE7" i="11"/>
  <c r="G74" i="34"/>
  <c r="EE7" i="4"/>
  <c r="DA72" i="7"/>
  <c r="DA74" i="7"/>
  <c r="T41" i="16"/>
  <c r="AD74" i="11"/>
  <c r="BE7" i="11"/>
  <c r="BD74" i="4"/>
  <c r="DH74" i="7"/>
  <c r="AK74" i="19"/>
  <c r="CY74" i="19"/>
  <c r="DV72" i="19"/>
  <c r="CR71" i="29"/>
  <c r="CF72" i="29"/>
  <c r="CF74" i="29" s="1"/>
  <c r="BO74" i="49"/>
  <c r="AS74" i="49"/>
  <c r="AG34" i="54"/>
  <c r="I41" i="54"/>
  <c r="BQ74" i="16"/>
  <c r="EE74" i="54"/>
  <c r="BD72" i="34"/>
  <c r="BD74" i="34" s="1"/>
  <c r="T88" i="29"/>
  <c r="T91" i="29" s="1"/>
  <c r="BO74" i="11"/>
  <c r="BR72" i="29"/>
  <c r="AK74" i="39"/>
  <c r="CE72" i="49"/>
  <c r="AR71" i="11"/>
  <c r="AF72" i="11"/>
  <c r="T18" i="4"/>
  <c r="T9" i="4"/>
  <c r="T25" i="4"/>
  <c r="T33" i="4"/>
  <c r="T24" i="4"/>
  <c r="T17" i="4"/>
  <c r="T32" i="4"/>
  <c r="T13" i="4"/>
  <c r="T50" i="4"/>
  <c r="T43" i="4"/>
  <c r="T28" i="4"/>
  <c r="T14" i="4"/>
  <c r="T19" i="4"/>
  <c r="T31" i="4"/>
  <c r="T26" i="4"/>
  <c r="T57" i="4"/>
  <c r="T22" i="4"/>
  <c r="T11" i="4"/>
  <c r="T30" i="4"/>
  <c r="T12" i="4"/>
  <c r="T29" i="4"/>
  <c r="T27" i="4"/>
  <c r="T44" i="4"/>
  <c r="T46" i="4" s="1"/>
  <c r="T15" i="4"/>
  <c r="T23" i="4"/>
  <c r="T51" i="4"/>
  <c r="CN74" i="11"/>
  <c r="AR7" i="19"/>
  <c r="Z74" i="24"/>
  <c r="Z72" i="24"/>
  <c r="L74" i="49"/>
  <c r="CT74" i="54"/>
  <c r="DR7" i="7"/>
  <c r="CH74" i="34"/>
  <c r="AJ2" i="7"/>
  <c r="AG34" i="44"/>
  <c r="AG41" i="44"/>
  <c r="AG77" i="44" s="1"/>
  <c r="CT74" i="19"/>
  <c r="DT74" i="11"/>
  <c r="AA74" i="24"/>
  <c r="AA72" i="24"/>
  <c r="CR4" i="19"/>
  <c r="BS3" i="19"/>
  <c r="BJ74" i="54"/>
  <c r="DH71" i="24"/>
  <c r="DR7" i="24"/>
  <c r="BR74" i="49"/>
  <c r="CR4" i="54"/>
  <c r="BS3" i="54"/>
  <c r="EE72" i="49"/>
  <c r="EE71" i="49"/>
  <c r="EE74" i="49" s="1"/>
  <c r="BG34" i="16" l="1"/>
  <c r="CR74" i="16"/>
  <c r="CV39" i="4"/>
  <c r="CI41" i="4"/>
  <c r="CI77" i="4" s="1"/>
  <c r="H91" i="29"/>
  <c r="CE38" i="4"/>
  <c r="CF38" i="4"/>
  <c r="E15" i="46" a="1"/>
  <c r="I15" i="46" a="1"/>
  <c r="R72" i="34"/>
  <c r="S91" i="29"/>
  <c r="R72" i="54"/>
  <c r="G78" i="7"/>
  <c r="BF78" i="16"/>
  <c r="K3" i="19"/>
  <c r="J2" i="19"/>
  <c r="K3" i="7"/>
  <c r="J2" i="7"/>
  <c r="BU4" i="16"/>
  <c r="CH4" i="16" s="1"/>
  <c r="CU4" i="16" s="1"/>
  <c r="DH4" i="16" s="1"/>
  <c r="DU4" i="16" s="1"/>
  <c r="BH2" i="16"/>
  <c r="AH74" i="34"/>
  <c r="DV74" i="19"/>
  <c r="G74" i="54"/>
  <c r="AH89" i="24"/>
  <c r="AH59" i="24"/>
  <c r="AH38" i="24"/>
  <c r="AH14" i="24"/>
  <c r="AH20" i="24"/>
  <c r="AH58" i="24"/>
  <c r="AH27" i="24"/>
  <c r="AH12" i="24"/>
  <c r="AH28" i="24"/>
  <c r="AH16" i="24"/>
  <c r="AH29" i="24"/>
  <c r="AH26" i="24"/>
  <c r="AH30" i="24"/>
  <c r="AH45" i="24"/>
  <c r="AH33" i="24"/>
  <c r="AH25" i="24"/>
  <c r="AH15" i="24"/>
  <c r="AH11" i="24"/>
  <c r="AH50" i="24"/>
  <c r="AH22" i="24"/>
  <c r="AH9" i="24"/>
  <c r="AH21" i="24"/>
  <c r="AH31" i="24"/>
  <c r="AH23" i="24"/>
  <c r="AH18" i="24"/>
  <c r="AH32" i="24"/>
  <c r="AH24" i="24"/>
  <c r="AH10" i="24"/>
  <c r="AH17" i="24"/>
  <c r="AH43" i="24"/>
  <c r="AH44" i="24"/>
  <c r="AH46" i="24" s="1"/>
  <c r="AH39" i="24"/>
  <c r="AH51" i="24"/>
  <c r="AH49" i="24"/>
  <c r="AH53" i="24" s="1"/>
  <c r="AH78" i="24" s="1"/>
  <c r="AH90" i="24"/>
  <c r="BS34" i="16"/>
  <c r="AS77" i="11"/>
  <c r="CW39" i="4"/>
  <c r="CJ41" i="4"/>
  <c r="CJ77" i="4" s="1"/>
  <c r="T46" i="19"/>
  <c r="S76" i="4"/>
  <c r="S36" i="4"/>
  <c r="BE72" i="11"/>
  <c r="EC72" i="11"/>
  <c r="DP74" i="11"/>
  <c r="AJ3" i="24"/>
  <c r="AI2" i="24"/>
  <c r="BF77" i="16"/>
  <c r="I15" i="26" a="1"/>
  <c r="E15" i="26" a="1"/>
  <c r="E184" i="18"/>
  <c r="E168" i="18"/>
  <c r="E152" i="18"/>
  <c r="E136" i="18"/>
  <c r="E120" i="18"/>
  <c r="E104" i="18"/>
  <c r="E88" i="18"/>
  <c r="E72" i="18"/>
  <c r="E56" i="18"/>
  <c r="E40" i="18"/>
  <c r="E24" i="18"/>
  <c r="E183" i="18"/>
  <c r="E167" i="18"/>
  <c r="E151" i="18"/>
  <c r="E135" i="18"/>
  <c r="E119" i="18"/>
  <c r="E103" i="18"/>
  <c r="E87" i="18"/>
  <c r="E71" i="18"/>
  <c r="E55" i="18"/>
  <c r="E39" i="18"/>
  <c r="E23" i="18"/>
  <c r="E182" i="18"/>
  <c r="E166" i="18"/>
  <c r="E150" i="18"/>
  <c r="E134" i="18"/>
  <c r="E118" i="18"/>
  <c r="E102" i="18"/>
  <c r="E86" i="18"/>
  <c r="E70" i="18"/>
  <c r="E54" i="18"/>
  <c r="E38" i="18"/>
  <c r="E22" i="18"/>
  <c r="E181" i="18"/>
  <c r="E165" i="18"/>
  <c r="E149" i="18"/>
  <c r="E133" i="18"/>
  <c r="E117" i="18"/>
  <c r="E101" i="18"/>
  <c r="E85" i="18"/>
  <c r="E69" i="18"/>
  <c r="E53" i="18"/>
  <c r="E37" i="18"/>
  <c r="E21" i="18"/>
  <c r="E180" i="18"/>
  <c r="E164" i="18"/>
  <c r="E148" i="18"/>
  <c r="E132" i="18"/>
  <c r="E116" i="18"/>
  <c r="E100" i="18"/>
  <c r="E84" i="18"/>
  <c r="E68" i="18"/>
  <c r="E52" i="18"/>
  <c r="E36" i="18"/>
  <c r="E20" i="18"/>
  <c r="G15" i="18" s="1" a="1"/>
  <c r="E190" i="18"/>
  <c r="E174" i="18"/>
  <c r="E158" i="18"/>
  <c r="E142" i="18"/>
  <c r="E126" i="18"/>
  <c r="E110" i="18"/>
  <c r="E94" i="18"/>
  <c r="E78" i="18"/>
  <c r="E62" i="18"/>
  <c r="E46" i="18"/>
  <c r="E30" i="18"/>
  <c r="E15" i="18"/>
  <c r="E189" i="18"/>
  <c r="E173" i="18"/>
  <c r="E157" i="18"/>
  <c r="E141" i="18"/>
  <c r="E125" i="18"/>
  <c r="E109" i="18"/>
  <c r="E93" i="18"/>
  <c r="E77" i="18"/>
  <c r="E61" i="18"/>
  <c r="E45" i="18"/>
  <c r="E29" i="18"/>
  <c r="E192" i="18"/>
  <c r="E162" i="18"/>
  <c r="E137" i="18"/>
  <c r="E107" i="18"/>
  <c r="E79" i="18"/>
  <c r="E49" i="18"/>
  <c r="E19" i="18"/>
  <c r="E191" i="18"/>
  <c r="E161" i="18"/>
  <c r="E131" i="18"/>
  <c r="E106" i="18"/>
  <c r="E76" i="18"/>
  <c r="E48" i="18"/>
  <c r="E18" i="18"/>
  <c r="E188" i="18"/>
  <c r="E160" i="18"/>
  <c r="E130" i="18"/>
  <c r="E105" i="18"/>
  <c r="E75" i="18"/>
  <c r="E47" i="18"/>
  <c r="E17" i="18"/>
  <c r="E187" i="18"/>
  <c r="E159" i="18"/>
  <c r="E129" i="18"/>
  <c r="E99" i="18"/>
  <c r="E74" i="18"/>
  <c r="E44" i="18"/>
  <c r="E16" i="18"/>
  <c r="E186" i="18"/>
  <c r="E156" i="18"/>
  <c r="E128" i="18"/>
  <c r="E98" i="18"/>
  <c r="E73" i="18"/>
  <c r="E43" i="18"/>
  <c r="E175" i="18"/>
  <c r="E145" i="18"/>
  <c r="E115" i="18"/>
  <c r="E90" i="18"/>
  <c r="E60" i="18"/>
  <c r="E32" i="18"/>
  <c r="E172" i="18"/>
  <c r="E144" i="18"/>
  <c r="E114" i="18"/>
  <c r="E89" i="18"/>
  <c r="E59" i="18"/>
  <c r="E31" i="18"/>
  <c r="E171" i="18"/>
  <c r="E143" i="18"/>
  <c r="E113" i="18"/>
  <c r="E83" i="18"/>
  <c r="E58" i="18"/>
  <c r="E28" i="18"/>
  <c r="E153" i="18"/>
  <c r="E95" i="18"/>
  <c r="E35" i="18"/>
  <c r="E147" i="18"/>
  <c r="E92" i="18"/>
  <c r="E34" i="18"/>
  <c r="E146" i="18"/>
  <c r="E91" i="18"/>
  <c r="E33" i="18"/>
  <c r="E140" i="18"/>
  <c r="E82" i="18"/>
  <c r="E27" i="18"/>
  <c r="E194" i="18"/>
  <c r="E139" i="18"/>
  <c r="E81" i="18"/>
  <c r="E26" i="18"/>
  <c r="E193" i="18"/>
  <c r="E138" i="18"/>
  <c r="E80" i="18"/>
  <c r="E25" i="18"/>
  <c r="E185" i="18"/>
  <c r="E127" i="18"/>
  <c r="E67" i="18"/>
  <c r="E176" i="18"/>
  <c r="E121" i="18"/>
  <c r="E63" i="18"/>
  <c r="E108" i="18"/>
  <c r="E97" i="18"/>
  <c r="E96" i="18"/>
  <c r="E179" i="18"/>
  <c r="E66" i="18"/>
  <c r="E178" i="18"/>
  <c r="E65" i="18"/>
  <c r="E177" i="18"/>
  <c r="E64" i="18"/>
  <c r="E170" i="18"/>
  <c r="E57" i="18"/>
  <c r="E169" i="18"/>
  <c r="E51" i="18"/>
  <c r="E154" i="18"/>
  <c r="E41" i="18"/>
  <c r="E124" i="18"/>
  <c r="E123" i="18"/>
  <c r="E163" i="18"/>
  <c r="E155" i="18"/>
  <c r="E122" i="18"/>
  <c r="E112" i="18"/>
  <c r="E111" i="18"/>
  <c r="E50" i="18"/>
  <c r="E42" i="18"/>
  <c r="AF46" i="49"/>
  <c r="F55" i="4"/>
  <c r="E179" i="21"/>
  <c r="E163" i="21"/>
  <c r="E147" i="21"/>
  <c r="E131" i="21"/>
  <c r="E115" i="21"/>
  <c r="E99" i="21"/>
  <c r="E83" i="21"/>
  <c r="E67" i="21"/>
  <c r="E51" i="21"/>
  <c r="E35" i="21"/>
  <c r="E19" i="21"/>
  <c r="E192" i="21"/>
  <c r="E176" i="21"/>
  <c r="E160" i="21"/>
  <c r="E144" i="21"/>
  <c r="E128" i="21"/>
  <c r="E112" i="21"/>
  <c r="E96" i="21"/>
  <c r="E80" i="21"/>
  <c r="E64" i="21"/>
  <c r="E48" i="21"/>
  <c r="E32" i="21"/>
  <c r="E16" i="21"/>
  <c r="E191" i="21"/>
  <c r="E175" i="21"/>
  <c r="E159" i="21"/>
  <c r="E143" i="21"/>
  <c r="E127" i="21"/>
  <c r="E111" i="21"/>
  <c r="E95" i="21"/>
  <c r="E79" i="21"/>
  <c r="E63" i="21"/>
  <c r="E47" i="21"/>
  <c r="E31" i="21"/>
  <c r="E187" i="21"/>
  <c r="E168" i="21"/>
  <c r="E149" i="21"/>
  <c r="E129" i="21"/>
  <c r="E108" i="21"/>
  <c r="E89" i="21"/>
  <c r="E70" i="21"/>
  <c r="E50" i="21"/>
  <c r="E29" i="21"/>
  <c r="E186" i="21"/>
  <c r="E167" i="21"/>
  <c r="E148" i="21"/>
  <c r="E126" i="21"/>
  <c r="E107" i="21"/>
  <c r="E88" i="21"/>
  <c r="E69" i="21"/>
  <c r="E49" i="21"/>
  <c r="E28" i="21"/>
  <c r="E185" i="21"/>
  <c r="E166" i="21"/>
  <c r="E146" i="21"/>
  <c r="E125" i="21"/>
  <c r="E106" i="21"/>
  <c r="E87" i="21"/>
  <c r="E68" i="21"/>
  <c r="E46" i="21"/>
  <c r="E27" i="21"/>
  <c r="E181" i="21"/>
  <c r="E156" i="21"/>
  <c r="E134" i="21"/>
  <c r="E109" i="21"/>
  <c r="E84" i="21"/>
  <c r="E59" i="21"/>
  <c r="E37" i="21"/>
  <c r="E180" i="21"/>
  <c r="E155" i="21"/>
  <c r="E133" i="21"/>
  <c r="E105" i="21"/>
  <c r="E82" i="21"/>
  <c r="E58" i="21"/>
  <c r="E36" i="21"/>
  <c r="E178" i="21"/>
  <c r="E154" i="21"/>
  <c r="E132" i="21"/>
  <c r="E104" i="21"/>
  <c r="E81" i="21"/>
  <c r="E57" i="21"/>
  <c r="E34" i="21"/>
  <c r="E177" i="21"/>
  <c r="E153" i="21"/>
  <c r="E130" i="21"/>
  <c r="E103" i="21"/>
  <c r="E78" i="21"/>
  <c r="E56" i="21"/>
  <c r="E33" i="21"/>
  <c r="E174" i="21"/>
  <c r="E152" i="21"/>
  <c r="E124" i="21"/>
  <c r="E102" i="21"/>
  <c r="E77" i="21"/>
  <c r="E55" i="21"/>
  <c r="E30" i="21"/>
  <c r="E190" i="21"/>
  <c r="E165" i="21"/>
  <c r="E140" i="21"/>
  <c r="E118" i="21"/>
  <c r="E93" i="21"/>
  <c r="E71" i="21"/>
  <c r="E43" i="21"/>
  <c r="E21" i="21"/>
  <c r="E189" i="21"/>
  <c r="E164" i="21"/>
  <c r="E139" i="21"/>
  <c r="E117" i="21"/>
  <c r="E92" i="21"/>
  <c r="E66" i="21"/>
  <c r="E42" i="21"/>
  <c r="E20" i="21"/>
  <c r="E183" i="21"/>
  <c r="E138" i="21"/>
  <c r="E97" i="21"/>
  <c r="E53" i="21"/>
  <c r="E182" i="21"/>
  <c r="E137" i="21"/>
  <c r="E94" i="21"/>
  <c r="E52" i="21"/>
  <c r="E173" i="21"/>
  <c r="E136" i="21"/>
  <c r="E91" i="21"/>
  <c r="E45" i="21"/>
  <c r="E172" i="21"/>
  <c r="E135" i="21"/>
  <c r="E90" i="21"/>
  <c r="E44" i="21"/>
  <c r="E171" i="21"/>
  <c r="E123" i="21"/>
  <c r="E86" i="21"/>
  <c r="E41" i="21"/>
  <c r="E170" i="21"/>
  <c r="E122" i="21"/>
  <c r="E85" i="21"/>
  <c r="E40" i="21"/>
  <c r="E157" i="21"/>
  <c r="E114" i="21"/>
  <c r="E72" i="21"/>
  <c r="E24" i="21"/>
  <c r="E151" i="21"/>
  <c r="E113" i="21"/>
  <c r="E65" i="21"/>
  <c r="E23" i="21"/>
  <c r="E150" i="21"/>
  <c r="E188" i="21"/>
  <c r="E98" i="21"/>
  <c r="E15" i="21"/>
  <c r="G15" i="21" s="1" a="1"/>
  <c r="E184" i="21"/>
  <c r="E76" i="21"/>
  <c r="E169" i="21"/>
  <c r="E75" i="21"/>
  <c r="E162" i="21"/>
  <c r="E74" i="21"/>
  <c r="E161" i="21"/>
  <c r="E73" i="21"/>
  <c r="E120" i="21"/>
  <c r="E38" i="21"/>
  <c r="E119" i="21"/>
  <c r="E26" i="21"/>
  <c r="E116" i="21"/>
  <c r="E25" i="21"/>
  <c r="E194" i="21"/>
  <c r="E18" i="21"/>
  <c r="E193" i="21"/>
  <c r="E17" i="21"/>
  <c r="E158" i="21"/>
  <c r="E145" i="21"/>
  <c r="E142" i="21"/>
  <c r="E62" i="21"/>
  <c r="E61" i="21"/>
  <c r="E60" i="21"/>
  <c r="E39" i="21"/>
  <c r="E22" i="21"/>
  <c r="E141" i="21"/>
  <c r="E121" i="21"/>
  <c r="E110" i="21"/>
  <c r="E101" i="21"/>
  <c r="E100" i="21"/>
  <c r="E54" i="21"/>
  <c r="AH34" i="44"/>
  <c r="W57" i="24"/>
  <c r="AE72" i="24"/>
  <c r="CR72" i="39"/>
  <c r="CR74" i="39" s="1"/>
  <c r="CF74" i="39"/>
  <c r="I191" i="21"/>
  <c r="I175" i="21"/>
  <c r="I159" i="21"/>
  <c r="I143" i="21"/>
  <c r="I127" i="21"/>
  <c r="I111" i="21"/>
  <c r="I95" i="21"/>
  <c r="I79" i="21"/>
  <c r="I63" i="21"/>
  <c r="I47" i="21"/>
  <c r="I31" i="21"/>
  <c r="AS57" i="19" s="1"/>
  <c r="I190" i="21"/>
  <c r="I174" i="21"/>
  <c r="I158" i="21"/>
  <c r="I142" i="21"/>
  <c r="I126" i="21"/>
  <c r="I110" i="21"/>
  <c r="I94" i="21"/>
  <c r="I188" i="21"/>
  <c r="I172" i="21"/>
  <c r="I156" i="21"/>
  <c r="I140" i="21"/>
  <c r="I124" i="21"/>
  <c r="I108" i="21"/>
  <c r="I92" i="21"/>
  <c r="I76" i="21"/>
  <c r="I60" i="21"/>
  <c r="I44" i="21"/>
  <c r="I28" i="21"/>
  <c r="I187" i="21"/>
  <c r="I171" i="21"/>
  <c r="I155" i="21"/>
  <c r="I139" i="21"/>
  <c r="I123" i="21"/>
  <c r="I107" i="21"/>
  <c r="I91" i="21"/>
  <c r="I75" i="21"/>
  <c r="I59" i="21"/>
  <c r="I43" i="21"/>
  <c r="BF57" i="19" s="1"/>
  <c r="I27" i="21"/>
  <c r="I180" i="21"/>
  <c r="I160" i="21"/>
  <c r="I136" i="21"/>
  <c r="I116" i="21"/>
  <c r="I96" i="21"/>
  <c r="I73" i="21"/>
  <c r="I54" i="21"/>
  <c r="I35" i="21"/>
  <c r="I16" i="21"/>
  <c r="I179" i="21"/>
  <c r="I157" i="21"/>
  <c r="I135" i="21"/>
  <c r="I115" i="21"/>
  <c r="I93" i="21"/>
  <c r="I72" i="21"/>
  <c r="I53" i="21"/>
  <c r="I34" i="21"/>
  <c r="I15" i="21"/>
  <c r="I178" i="21"/>
  <c r="I154" i="21"/>
  <c r="I134" i="21"/>
  <c r="I114" i="21"/>
  <c r="I90" i="21"/>
  <c r="I71" i="21"/>
  <c r="I52" i="21"/>
  <c r="I33" i="21"/>
  <c r="I193" i="21"/>
  <c r="I166" i="21"/>
  <c r="I141" i="21"/>
  <c r="I113" i="21"/>
  <c r="I86" i="21"/>
  <c r="I64" i="21"/>
  <c r="I39" i="21"/>
  <c r="I17" i="21"/>
  <c r="I192" i="21"/>
  <c r="I165" i="21"/>
  <c r="I138" i="21"/>
  <c r="I112" i="21"/>
  <c r="I85" i="21"/>
  <c r="I62" i="21"/>
  <c r="I38" i="21"/>
  <c r="I189" i="21"/>
  <c r="I164" i="21"/>
  <c r="I137" i="21"/>
  <c r="I109" i="21"/>
  <c r="I84" i="21"/>
  <c r="I61" i="21"/>
  <c r="I37" i="21"/>
  <c r="I186" i="21"/>
  <c r="I163" i="21"/>
  <c r="I133" i="21"/>
  <c r="I106" i="21"/>
  <c r="I83" i="21"/>
  <c r="I58" i="21"/>
  <c r="I36" i="21"/>
  <c r="I185" i="21"/>
  <c r="I162" i="21"/>
  <c r="I132" i="21"/>
  <c r="I105" i="21"/>
  <c r="I82" i="21"/>
  <c r="I57" i="21"/>
  <c r="I32" i="21"/>
  <c r="AT57" i="19" s="1"/>
  <c r="I176" i="21"/>
  <c r="I149" i="21"/>
  <c r="I122" i="21"/>
  <c r="I99" i="21"/>
  <c r="I70" i="21"/>
  <c r="I48" i="21"/>
  <c r="I23" i="21"/>
  <c r="I173" i="21"/>
  <c r="I148" i="21"/>
  <c r="I121" i="21"/>
  <c r="I98" i="21"/>
  <c r="I69" i="21"/>
  <c r="I46" i="21"/>
  <c r="I22" i="21"/>
  <c r="I151" i="21"/>
  <c r="I103" i="21"/>
  <c r="I65" i="21"/>
  <c r="I20" i="21"/>
  <c r="AG57" i="19" s="1"/>
  <c r="I150" i="21"/>
  <c r="I102" i="21"/>
  <c r="I56" i="21"/>
  <c r="I19" i="21"/>
  <c r="AF57" i="19" s="1"/>
  <c r="I147" i="21"/>
  <c r="I101" i="21"/>
  <c r="I55" i="21"/>
  <c r="I18" i="21"/>
  <c r="I194" i="21"/>
  <c r="I146" i="21"/>
  <c r="I100" i="21"/>
  <c r="I51" i="21"/>
  <c r="I184" i="21"/>
  <c r="I145" i="21"/>
  <c r="I97" i="21"/>
  <c r="I50" i="21"/>
  <c r="I183" i="21"/>
  <c r="I144" i="21"/>
  <c r="I89" i="21"/>
  <c r="I49" i="21"/>
  <c r="I169" i="21"/>
  <c r="I125" i="21"/>
  <c r="I78" i="21"/>
  <c r="I30" i="21"/>
  <c r="I168" i="21"/>
  <c r="I120" i="21"/>
  <c r="I77" i="21"/>
  <c r="I29" i="21"/>
  <c r="I130" i="21"/>
  <c r="I42" i="21"/>
  <c r="I128" i="21"/>
  <c r="I40" i="21"/>
  <c r="I119" i="21"/>
  <c r="I26" i="21"/>
  <c r="I118" i="21"/>
  <c r="I25" i="21"/>
  <c r="I177" i="21"/>
  <c r="I67" i="21"/>
  <c r="I170" i="21"/>
  <c r="I66" i="21"/>
  <c r="I167" i="21"/>
  <c r="I45" i="21"/>
  <c r="I161" i="21"/>
  <c r="I41" i="21"/>
  <c r="I153" i="21"/>
  <c r="I24" i="21"/>
  <c r="I88" i="21"/>
  <c r="I87" i="21"/>
  <c r="I81" i="21"/>
  <c r="I74" i="21"/>
  <c r="I68" i="21"/>
  <c r="I21" i="21"/>
  <c r="I152" i="21"/>
  <c r="I131" i="21"/>
  <c r="I129" i="21"/>
  <c r="I104" i="21"/>
  <c r="I80" i="21"/>
  <c r="I182" i="21"/>
  <c r="I181" i="21"/>
  <c r="I117" i="21"/>
  <c r="H88" i="24"/>
  <c r="F91" i="54"/>
  <c r="G62" i="11"/>
  <c r="G64" i="11"/>
  <c r="G80" i="11"/>
  <c r="G82" i="11" s="1"/>
  <c r="CY74" i="16"/>
  <c r="I77" i="54"/>
  <c r="DR72" i="39"/>
  <c r="I15" i="10" a="1"/>
  <c r="H91" i="19"/>
  <c r="BE72" i="34"/>
  <c r="BE74" i="34" s="1"/>
  <c r="J34" i="54"/>
  <c r="T77" i="29"/>
  <c r="Z4" i="44"/>
  <c r="AM4" i="44" s="1"/>
  <c r="AZ4" i="44" s="1"/>
  <c r="BM4" i="44" s="1"/>
  <c r="BZ4" i="44" s="1"/>
  <c r="CM4" i="44" s="1"/>
  <c r="CZ4" i="44" s="1"/>
  <c r="DM4" i="44" s="1"/>
  <c r="DZ4" i="44" s="1"/>
  <c r="N4" i="44"/>
  <c r="T91" i="34"/>
  <c r="CK71" i="4"/>
  <c r="BX72" i="4"/>
  <c r="BX74" i="4" s="1"/>
  <c r="AF77" i="34"/>
  <c r="BT19" i="7"/>
  <c r="BT43" i="7"/>
  <c r="BT28" i="7"/>
  <c r="BT26" i="7"/>
  <c r="BT11" i="7"/>
  <c r="BT27" i="7"/>
  <c r="BT14" i="7"/>
  <c r="BT51" i="7"/>
  <c r="BT24" i="7"/>
  <c r="BT22" i="7"/>
  <c r="BT25" i="7"/>
  <c r="BT44" i="7"/>
  <c r="BT46" i="7" s="1"/>
  <c r="BT23" i="7"/>
  <c r="BT32" i="7"/>
  <c r="BT50" i="7"/>
  <c r="BT33" i="7"/>
  <c r="BT31" i="7"/>
  <c r="BT15" i="7"/>
  <c r="BT16" i="7"/>
  <c r="BT9" i="7"/>
  <c r="BT17" i="7"/>
  <c r="BT29" i="7"/>
  <c r="BT20" i="7"/>
  <c r="BT49" i="7"/>
  <c r="BT10" i="7"/>
  <c r="BT30" i="7"/>
  <c r="BT21" i="7"/>
  <c r="BT18" i="7"/>
  <c r="BT12" i="7"/>
  <c r="K3" i="16"/>
  <c r="J2" i="16"/>
  <c r="BE74" i="11"/>
  <c r="H34" i="29"/>
  <c r="F76" i="39"/>
  <c r="F36" i="39"/>
  <c r="BR71" i="16"/>
  <c r="BI72" i="16"/>
  <c r="BI74" i="16" s="1"/>
  <c r="BR72" i="44"/>
  <c r="BR74" i="44" s="1"/>
  <c r="BV3" i="7"/>
  <c r="BU2" i="7"/>
  <c r="BH76" i="44"/>
  <c r="BH36" i="44"/>
  <c r="BH55" i="44" s="1"/>
  <c r="DE71" i="24"/>
  <c r="CS74" i="24"/>
  <c r="CS72" i="24"/>
  <c r="CF21" i="7"/>
  <c r="CF16" i="7"/>
  <c r="CF15" i="7"/>
  <c r="CF30" i="7"/>
  <c r="CF44" i="7"/>
  <c r="CF20" i="7"/>
  <c r="CF29" i="7"/>
  <c r="CF43" i="7"/>
  <c r="CF28" i="7"/>
  <c r="CF26" i="7"/>
  <c r="CF11" i="7"/>
  <c r="CF51" i="7"/>
  <c r="CF24" i="7"/>
  <c r="CF19" i="7"/>
  <c r="CF17" i="7"/>
  <c r="CF18" i="7"/>
  <c r="CF14" i="7"/>
  <c r="CF33" i="7"/>
  <c r="CF10" i="7"/>
  <c r="CF50" i="7"/>
  <c r="CF31" i="7"/>
  <c r="CF12" i="7"/>
  <c r="CF22" i="7"/>
  <c r="CF23" i="7"/>
  <c r="CF32" i="7"/>
  <c r="CF9" i="7"/>
  <c r="CF27" i="7"/>
  <c r="CF49" i="7"/>
  <c r="CF25" i="7"/>
  <c r="J76" i="44"/>
  <c r="J36" i="44"/>
  <c r="J55" i="44" s="1"/>
  <c r="N74" i="24"/>
  <c r="AV50" i="16"/>
  <c r="AV29" i="16"/>
  <c r="AV49" i="16"/>
  <c r="AV22" i="16"/>
  <c r="AV13" i="16"/>
  <c r="AV30" i="16"/>
  <c r="AV15" i="16"/>
  <c r="AV18" i="16"/>
  <c r="AV27" i="16"/>
  <c r="AV39" i="16"/>
  <c r="AV26" i="16"/>
  <c r="AV17" i="16"/>
  <c r="AV16" i="16"/>
  <c r="AV14" i="16"/>
  <c r="AV25" i="16"/>
  <c r="AV51" i="16"/>
  <c r="AV11" i="16"/>
  <c r="AV9" i="16"/>
  <c r="AV33" i="16"/>
  <c r="AV32" i="16"/>
  <c r="AV31" i="16"/>
  <c r="AV19" i="16"/>
  <c r="AV10" i="16"/>
  <c r="AV38" i="16"/>
  <c r="AV44" i="16"/>
  <c r="AV46" i="16" s="1"/>
  <c r="AV43" i="16"/>
  <c r="AV28" i="16"/>
  <c r="AV24" i="16"/>
  <c r="AV23" i="16"/>
  <c r="AV21" i="16"/>
  <c r="AV20" i="16"/>
  <c r="AV12" i="16"/>
  <c r="S55" i="16"/>
  <c r="T34" i="34"/>
  <c r="AG74" i="34"/>
  <c r="AG72" i="34"/>
  <c r="AR71" i="34"/>
  <c r="DY72" i="7"/>
  <c r="DL74" i="7"/>
  <c r="DE72" i="19"/>
  <c r="DE74" i="19" s="1"/>
  <c r="CS74" i="19"/>
  <c r="S80" i="16"/>
  <c r="AF34" i="49"/>
  <c r="F88" i="16"/>
  <c r="G57" i="16"/>
  <c r="G60" i="16" s="1"/>
  <c r="G88" i="16"/>
  <c r="G91" i="16" s="1"/>
  <c r="F57" i="16"/>
  <c r="H88" i="16"/>
  <c r="H91" i="16" s="1"/>
  <c r="H57" i="16"/>
  <c r="AK2" i="16"/>
  <c r="AL3" i="16"/>
  <c r="AG76" i="54"/>
  <c r="AG36" i="54"/>
  <c r="AG55" i="54" s="1"/>
  <c r="AG60" i="54" s="1"/>
  <c r="T53" i="4"/>
  <c r="T78" i="4" s="1"/>
  <c r="CR72" i="29"/>
  <c r="CR74" i="29" s="1"/>
  <c r="S82" i="19"/>
  <c r="S84" i="19"/>
  <c r="F74" i="34"/>
  <c r="S76" i="7"/>
  <c r="S36" i="7"/>
  <c r="CA74" i="24"/>
  <c r="BS53" i="7"/>
  <c r="CI74" i="39"/>
  <c r="H45" i="39"/>
  <c r="H21" i="39"/>
  <c r="H89" i="39"/>
  <c r="H59" i="39"/>
  <c r="H28" i="39"/>
  <c r="H20" i="39"/>
  <c r="H88" i="39"/>
  <c r="H51" i="39"/>
  <c r="H44" i="39"/>
  <c r="H29" i="39"/>
  <c r="H58" i="39"/>
  <c r="H30" i="39"/>
  <c r="H27" i="39"/>
  <c r="H50" i="39"/>
  <c r="H57" i="39"/>
  <c r="H43" i="39"/>
  <c r="H14" i="39"/>
  <c r="H9" i="39"/>
  <c r="H90" i="39"/>
  <c r="H38" i="39"/>
  <c r="H18" i="39"/>
  <c r="H39" i="39"/>
  <c r="H33" i="39"/>
  <c r="H25" i="39"/>
  <c r="H22" i="39"/>
  <c r="H11" i="39"/>
  <c r="H31" i="39"/>
  <c r="H13" i="39"/>
  <c r="H49" i="39"/>
  <c r="H53" i="39" s="1"/>
  <c r="H78" i="39" s="1"/>
  <c r="H16" i="39"/>
  <c r="H23" i="39"/>
  <c r="H24" i="39"/>
  <c r="H17" i="39"/>
  <c r="H19" i="39"/>
  <c r="H15" i="39"/>
  <c r="H26" i="39"/>
  <c r="H12" i="39"/>
  <c r="H10" i="39"/>
  <c r="H32" i="39"/>
  <c r="BG46" i="7"/>
  <c r="AH41" i="54"/>
  <c r="AH77" i="54" s="1"/>
  <c r="AR72" i="49"/>
  <c r="AR74" i="49" s="1"/>
  <c r="S76" i="49"/>
  <c r="S36" i="49"/>
  <c r="BT74" i="11"/>
  <c r="AS76" i="16"/>
  <c r="AS36" i="16"/>
  <c r="AG53" i="34"/>
  <c r="AG78" i="34" s="1"/>
  <c r="AS72" i="24"/>
  <c r="BE71" i="24"/>
  <c r="BT2" i="44"/>
  <c r="BU3" i="44"/>
  <c r="DR72" i="11"/>
  <c r="DS72" i="11"/>
  <c r="AF55" i="54"/>
  <c r="AH80" i="7"/>
  <c r="AH82" i="7" s="1"/>
  <c r="S91" i="44"/>
  <c r="AG74" i="16"/>
  <c r="CL41" i="7"/>
  <c r="CL77" i="7" s="1"/>
  <c r="CY39" i="7"/>
  <c r="DA74" i="11"/>
  <c r="DP74" i="34"/>
  <c r="R72" i="29"/>
  <c r="AJ3" i="19"/>
  <c r="AI2" i="19"/>
  <c r="I55" i="4"/>
  <c r="I60" i="4" s="1"/>
  <c r="DH72" i="24"/>
  <c r="DH74" i="24" s="1"/>
  <c r="DR71" i="24"/>
  <c r="F77" i="39"/>
  <c r="AF41" i="49"/>
  <c r="E15" i="10" a="1"/>
  <c r="BR41" i="4"/>
  <c r="BF77" i="4"/>
  <c r="BR77" i="4" s="1"/>
  <c r="K34" i="44"/>
  <c r="CP39" i="7"/>
  <c r="CC41" i="7"/>
  <c r="CC77" i="7" s="1"/>
  <c r="AI3" i="11"/>
  <c r="AH2" i="11"/>
  <c r="EE72" i="34"/>
  <c r="EE74" i="34" s="1"/>
  <c r="BS45" i="44"/>
  <c r="BS59" i="44"/>
  <c r="BS20" i="44"/>
  <c r="BS44" i="44"/>
  <c r="BS50" i="44"/>
  <c r="BS27" i="44"/>
  <c r="BS28" i="44"/>
  <c r="BS43" i="44"/>
  <c r="BS29" i="44"/>
  <c r="BS26" i="44"/>
  <c r="BS30" i="44"/>
  <c r="BS58" i="44"/>
  <c r="BS17" i="44"/>
  <c r="BS16" i="44"/>
  <c r="BS32" i="44"/>
  <c r="BS33" i="44"/>
  <c r="BS31" i="44"/>
  <c r="BS23" i="44"/>
  <c r="BS22" i="44"/>
  <c r="BS21" i="44"/>
  <c r="BS39" i="44"/>
  <c r="BS24" i="44"/>
  <c r="BS90" i="44"/>
  <c r="BS19" i="44"/>
  <c r="BS12" i="44"/>
  <c r="BS9" i="44"/>
  <c r="BS14" i="44"/>
  <c r="BS13" i="44"/>
  <c r="BS25" i="44"/>
  <c r="BS18" i="44"/>
  <c r="BS15" i="44"/>
  <c r="BS49" i="44"/>
  <c r="BS89" i="44"/>
  <c r="BS51" i="44"/>
  <c r="BS10" i="44"/>
  <c r="BS11" i="44"/>
  <c r="BS38" i="44"/>
  <c r="DF74" i="11"/>
  <c r="BF72" i="19"/>
  <c r="BF74" i="19"/>
  <c r="BR71" i="19"/>
  <c r="AG46" i="19"/>
  <c r="S34" i="44"/>
  <c r="AS72" i="29"/>
  <c r="BE71" i="29"/>
  <c r="AS74" i="29"/>
  <c r="U46" i="16"/>
  <c r="AH41" i="16"/>
  <c r="CU72" i="7"/>
  <c r="DE71" i="7"/>
  <c r="BF2" i="4"/>
  <c r="BG3" i="4"/>
  <c r="CM38" i="4"/>
  <c r="BZ41" i="4"/>
  <c r="BZ77" i="4" s="1"/>
  <c r="AF82" i="54"/>
  <c r="AF84" i="54" s="1"/>
  <c r="AR72" i="54"/>
  <c r="AF74" i="54"/>
  <c r="S46" i="44"/>
  <c r="AR72" i="11"/>
  <c r="AR74" i="11" s="1"/>
  <c r="AH91" i="54"/>
  <c r="W74" i="34"/>
  <c r="CJ74" i="7"/>
  <c r="G179" i="56"/>
  <c r="G163" i="56"/>
  <c r="G147" i="56"/>
  <c r="G131" i="56"/>
  <c r="G115" i="56"/>
  <c r="G99" i="56"/>
  <c r="G83" i="56"/>
  <c r="G67" i="56"/>
  <c r="G51" i="56"/>
  <c r="G35" i="56"/>
  <c r="G19" i="56"/>
  <c r="G181" i="56"/>
  <c r="G165" i="56"/>
  <c r="G149" i="56"/>
  <c r="G133" i="56"/>
  <c r="G117" i="56"/>
  <c r="G101" i="56"/>
  <c r="G85" i="56"/>
  <c r="G69" i="56"/>
  <c r="G53" i="56"/>
  <c r="G37" i="56"/>
  <c r="G21" i="56"/>
  <c r="I10" i="56" s="1"/>
  <c r="G178" i="56"/>
  <c r="G160" i="56"/>
  <c r="G142" i="56"/>
  <c r="G124" i="56"/>
  <c r="G106" i="56"/>
  <c r="G88" i="56"/>
  <c r="G70" i="56"/>
  <c r="G50" i="56"/>
  <c r="G32" i="56"/>
  <c r="G15" i="56"/>
  <c r="G177" i="56"/>
  <c r="G159" i="56"/>
  <c r="G141" i="56"/>
  <c r="G123" i="56"/>
  <c r="G105" i="56"/>
  <c r="G87" i="56"/>
  <c r="G68" i="56"/>
  <c r="G49" i="56"/>
  <c r="G31" i="56"/>
  <c r="G192" i="56"/>
  <c r="G174" i="56"/>
  <c r="G156" i="56"/>
  <c r="G138" i="56"/>
  <c r="G120" i="56"/>
  <c r="G102" i="56"/>
  <c r="G82" i="56"/>
  <c r="G64" i="56"/>
  <c r="G46" i="56"/>
  <c r="G28" i="56"/>
  <c r="G194" i="56"/>
  <c r="G172" i="56"/>
  <c r="G151" i="56"/>
  <c r="G128" i="56"/>
  <c r="G107" i="56"/>
  <c r="G81" i="56"/>
  <c r="G60" i="56"/>
  <c r="G39" i="56"/>
  <c r="G16" i="56"/>
  <c r="AS88" i="54" s="1"/>
  <c r="G184" i="56"/>
  <c r="G158" i="56"/>
  <c r="G135" i="56"/>
  <c r="G111" i="56"/>
  <c r="G89" i="56"/>
  <c r="G62" i="56"/>
  <c r="G40" i="56"/>
  <c r="G183" i="56"/>
  <c r="G157" i="56"/>
  <c r="G134" i="56"/>
  <c r="G110" i="56"/>
  <c r="G86" i="56"/>
  <c r="G61" i="56"/>
  <c r="G38" i="56"/>
  <c r="G182" i="56"/>
  <c r="G155" i="56"/>
  <c r="G132" i="56"/>
  <c r="G109" i="56"/>
  <c r="G84" i="56"/>
  <c r="G59" i="56"/>
  <c r="G36" i="56"/>
  <c r="G175" i="56"/>
  <c r="G152" i="56"/>
  <c r="G127" i="56"/>
  <c r="G103" i="56"/>
  <c r="G78" i="56"/>
  <c r="G56" i="56"/>
  <c r="G30" i="56"/>
  <c r="G185" i="56"/>
  <c r="G148" i="56"/>
  <c r="G118" i="56"/>
  <c r="G90" i="56"/>
  <c r="G54" i="56"/>
  <c r="G23" i="56"/>
  <c r="G180" i="56"/>
  <c r="G146" i="56"/>
  <c r="G116" i="56"/>
  <c r="G80" i="56"/>
  <c r="G52" i="56"/>
  <c r="G22" i="56"/>
  <c r="G176" i="56"/>
  <c r="G145" i="56"/>
  <c r="G114" i="56"/>
  <c r="G79" i="56"/>
  <c r="G48" i="56"/>
  <c r="G20" i="56"/>
  <c r="G191" i="56"/>
  <c r="G164" i="56"/>
  <c r="G129" i="56"/>
  <c r="G96" i="56"/>
  <c r="G66" i="56"/>
  <c r="G33" i="56"/>
  <c r="G187" i="56"/>
  <c r="G140" i="56"/>
  <c r="G97" i="56"/>
  <c r="G57" i="56"/>
  <c r="G186" i="56"/>
  <c r="G139" i="56"/>
  <c r="G95" i="56"/>
  <c r="G55" i="56"/>
  <c r="G173" i="56"/>
  <c r="G137" i="56"/>
  <c r="G94" i="56"/>
  <c r="G47" i="56"/>
  <c r="G171" i="56"/>
  <c r="G136" i="56"/>
  <c r="G93" i="56"/>
  <c r="G45" i="56"/>
  <c r="G161" i="56"/>
  <c r="G100" i="56"/>
  <c r="G42" i="56"/>
  <c r="G154" i="56"/>
  <c r="G98" i="56"/>
  <c r="G41" i="56"/>
  <c r="G153" i="56"/>
  <c r="G92" i="56"/>
  <c r="G34" i="56"/>
  <c r="G150" i="56"/>
  <c r="G91" i="56"/>
  <c r="G29" i="56"/>
  <c r="G144" i="56"/>
  <c r="G77" i="56"/>
  <c r="G27" i="56"/>
  <c r="G193" i="56"/>
  <c r="G130" i="56"/>
  <c r="G75" i="56"/>
  <c r="G25" i="56"/>
  <c r="G126" i="56"/>
  <c r="G58" i="56"/>
  <c r="G125" i="56"/>
  <c r="G44" i="56"/>
  <c r="G122" i="56"/>
  <c r="G43" i="56"/>
  <c r="G121" i="56"/>
  <c r="G26" i="56"/>
  <c r="G119" i="56"/>
  <c r="G24" i="56"/>
  <c r="G170" i="56"/>
  <c r="G65" i="56"/>
  <c r="G169" i="56"/>
  <c r="G63" i="56"/>
  <c r="G168" i="56"/>
  <c r="G18" i="56"/>
  <c r="AU88" i="54" s="1"/>
  <c r="G167" i="56"/>
  <c r="G17" i="56"/>
  <c r="AT88" i="54" s="1"/>
  <c r="AT91" i="54" s="1"/>
  <c r="G166" i="56"/>
  <c r="G71" i="56"/>
  <c r="G190" i="56"/>
  <c r="G189" i="56"/>
  <c r="G188" i="56"/>
  <c r="G162" i="56"/>
  <c r="G143" i="56"/>
  <c r="G113" i="56"/>
  <c r="G112" i="56"/>
  <c r="G108" i="56"/>
  <c r="G104" i="56"/>
  <c r="G76" i="56"/>
  <c r="G74" i="56"/>
  <c r="G73" i="56"/>
  <c r="G72" i="56"/>
  <c r="J3" i="39"/>
  <c r="I2" i="39"/>
  <c r="AE72" i="39"/>
  <c r="AE74" i="39" s="1"/>
  <c r="P74" i="16"/>
  <c r="K53" i="44"/>
  <c r="K78" i="44" s="1"/>
  <c r="K41" i="44"/>
  <c r="H46" i="19"/>
  <c r="H41" i="19"/>
  <c r="CF2" i="44"/>
  <c r="CG3" i="44"/>
  <c r="AG46" i="34"/>
  <c r="G80" i="16"/>
  <c r="G82" i="16" s="1"/>
  <c r="G34" i="39"/>
  <c r="BR72" i="39"/>
  <c r="BR74" i="39" s="1"/>
  <c r="AH2" i="49"/>
  <c r="AI3" i="49"/>
  <c r="AG59" i="11"/>
  <c r="AG45" i="11"/>
  <c r="AG51" i="11"/>
  <c r="AG22" i="11"/>
  <c r="AG44" i="11"/>
  <c r="AG31" i="11"/>
  <c r="AG21" i="11"/>
  <c r="AG50" i="11"/>
  <c r="AG57" i="11"/>
  <c r="AG30" i="11"/>
  <c r="AG20" i="11"/>
  <c r="AG19" i="11"/>
  <c r="AG9" i="11"/>
  <c r="AG43" i="11"/>
  <c r="AG14" i="11"/>
  <c r="AG15" i="11"/>
  <c r="AG28" i="11"/>
  <c r="AG23" i="11"/>
  <c r="AG17" i="11"/>
  <c r="AG26" i="11"/>
  <c r="AG16" i="11"/>
  <c r="AG32" i="11"/>
  <c r="AG25" i="11"/>
  <c r="AG49" i="11"/>
  <c r="AG29" i="11"/>
  <c r="AG10" i="11"/>
  <c r="AG11" i="11"/>
  <c r="AG33" i="11"/>
  <c r="AG18" i="11"/>
  <c r="AG24" i="11"/>
  <c r="AG12" i="11"/>
  <c r="AG27" i="11"/>
  <c r="AU76" i="44"/>
  <c r="AU36" i="44"/>
  <c r="AU55" i="44" s="1"/>
  <c r="F82" i="49"/>
  <c r="DR74" i="11"/>
  <c r="AK39" i="11"/>
  <c r="AF80" i="54"/>
  <c r="AY72" i="16"/>
  <c r="AY74" i="16" s="1"/>
  <c r="BE71" i="16"/>
  <c r="AF77" i="19"/>
  <c r="AI34" i="16"/>
  <c r="I15" i="18" a="1"/>
  <c r="DV74" i="11"/>
  <c r="G80" i="34"/>
  <c r="G82" i="34" s="1"/>
  <c r="AU53" i="24"/>
  <c r="AU78" i="24" s="1"/>
  <c r="Z3" i="24"/>
  <c r="AU3" i="4"/>
  <c r="AT2" i="4"/>
  <c r="AS80" i="54"/>
  <c r="BG39" i="11"/>
  <c r="AT41" i="11"/>
  <c r="AT77" i="11" s="1"/>
  <c r="U90" i="34"/>
  <c r="U57" i="34"/>
  <c r="U89" i="34"/>
  <c r="U88" i="34"/>
  <c r="U59" i="34"/>
  <c r="U13" i="34"/>
  <c r="U44" i="34"/>
  <c r="U46" i="34" s="1"/>
  <c r="U30" i="34"/>
  <c r="U18" i="34"/>
  <c r="U58" i="34"/>
  <c r="U25" i="34"/>
  <c r="U12" i="34"/>
  <c r="U45" i="34"/>
  <c r="U31" i="34"/>
  <c r="U21" i="34"/>
  <c r="U9" i="34"/>
  <c r="U43" i="34"/>
  <c r="U22" i="34"/>
  <c r="U17" i="34"/>
  <c r="U28" i="34"/>
  <c r="U20" i="34"/>
  <c r="U51" i="34"/>
  <c r="U15" i="34"/>
  <c r="U38" i="34"/>
  <c r="U39" i="34"/>
  <c r="U32" i="34"/>
  <c r="U16" i="34"/>
  <c r="U11" i="34"/>
  <c r="U23" i="34"/>
  <c r="U50" i="34"/>
  <c r="U24" i="34"/>
  <c r="U19" i="34"/>
  <c r="U29" i="34"/>
  <c r="U14" i="34"/>
  <c r="U26" i="34"/>
  <c r="U10" i="34"/>
  <c r="U33" i="34"/>
  <c r="U27" i="34"/>
  <c r="U49" i="34"/>
  <c r="U53" i="34" s="1"/>
  <c r="U78" i="34" s="1"/>
  <c r="BZ71" i="4"/>
  <c r="BM72" i="4"/>
  <c r="BM74" i="4" s="1"/>
  <c r="BS2" i="19"/>
  <c r="BT3" i="19"/>
  <c r="AJ21" i="7"/>
  <c r="AJ16" i="7"/>
  <c r="AJ15" i="7"/>
  <c r="AJ30" i="7"/>
  <c r="AJ44" i="7"/>
  <c r="AJ20" i="7"/>
  <c r="AJ29" i="7"/>
  <c r="AJ43" i="7"/>
  <c r="AJ28" i="7"/>
  <c r="AJ26" i="7"/>
  <c r="AJ11" i="7"/>
  <c r="AJ51" i="7"/>
  <c r="AJ24" i="7"/>
  <c r="AJ31" i="7"/>
  <c r="AJ22" i="7"/>
  <c r="AJ49" i="7"/>
  <c r="AJ27" i="7"/>
  <c r="AJ12" i="7"/>
  <c r="AJ25" i="7"/>
  <c r="AJ19" i="7"/>
  <c r="AJ10" i="7"/>
  <c r="AJ50" i="7"/>
  <c r="AJ33" i="7"/>
  <c r="AJ17" i="7"/>
  <c r="AJ9" i="7"/>
  <c r="AJ18" i="7"/>
  <c r="AJ32" i="7"/>
  <c r="AJ14" i="7"/>
  <c r="AJ23" i="7"/>
  <c r="BI39" i="11"/>
  <c r="AV41" i="11"/>
  <c r="AV77" i="11" s="1"/>
  <c r="F55" i="16"/>
  <c r="CF39" i="4"/>
  <c r="CE39" i="4"/>
  <c r="BS41" i="4"/>
  <c r="S78" i="4"/>
  <c r="DR4" i="44"/>
  <c r="CS3" i="44"/>
  <c r="AG34" i="34"/>
  <c r="CT3" i="16"/>
  <c r="CS2" i="16"/>
  <c r="G91" i="39"/>
  <c r="AG90" i="49"/>
  <c r="AG88" i="49"/>
  <c r="AG45" i="49"/>
  <c r="AG59" i="49"/>
  <c r="AG38" i="49"/>
  <c r="AG51" i="49"/>
  <c r="AG44" i="49"/>
  <c r="AG46" i="49" s="1"/>
  <c r="AG58" i="49"/>
  <c r="AG32" i="49"/>
  <c r="AG18" i="49"/>
  <c r="AG25" i="49"/>
  <c r="AG24" i="49"/>
  <c r="AG17" i="49"/>
  <c r="AG19" i="49"/>
  <c r="AG10" i="49"/>
  <c r="AG49" i="49"/>
  <c r="AG33" i="49"/>
  <c r="AG9" i="49"/>
  <c r="AG28" i="49"/>
  <c r="AG26" i="49"/>
  <c r="AG20" i="49"/>
  <c r="AG12" i="49"/>
  <c r="AG57" i="49"/>
  <c r="AG27" i="49"/>
  <c r="AG21" i="49"/>
  <c r="AG11" i="49"/>
  <c r="AG43" i="49"/>
  <c r="AG23" i="49"/>
  <c r="AG29" i="49"/>
  <c r="AG89" i="49"/>
  <c r="AG39" i="49"/>
  <c r="AG16" i="49"/>
  <c r="AG13" i="49"/>
  <c r="AG15" i="49"/>
  <c r="AG30" i="49"/>
  <c r="AG50" i="49"/>
  <c r="AG22" i="49"/>
  <c r="AG14" i="49"/>
  <c r="EE71" i="11"/>
  <c r="DS74" i="11"/>
  <c r="CE71" i="7"/>
  <c r="BS72" i="7"/>
  <c r="BS74" i="7" s="1"/>
  <c r="M39" i="11"/>
  <c r="Y39" i="11"/>
  <c r="CE72" i="24"/>
  <c r="CE74" i="24" s="1"/>
  <c r="CF3" i="34"/>
  <c r="DE4" i="34"/>
  <c r="BS34" i="7"/>
  <c r="BF76" i="16"/>
  <c r="BF36" i="16"/>
  <c r="BF41" i="24"/>
  <c r="BF34" i="24"/>
  <c r="U46" i="29"/>
  <c r="DF3" i="7"/>
  <c r="EE4" i="7"/>
  <c r="DS3" i="7" s="1"/>
  <c r="CG74" i="39"/>
  <c r="BV74" i="7"/>
  <c r="EB74" i="49"/>
  <c r="BF76" i="7"/>
  <c r="BF36" i="7"/>
  <c r="BI72" i="24"/>
  <c r="BR71" i="24"/>
  <c r="AJ3" i="34"/>
  <c r="AI2" i="34"/>
  <c r="K46" i="44"/>
  <c r="M72" i="16"/>
  <c r="R71" i="16"/>
  <c r="R72" i="39"/>
  <c r="R74" i="39" s="1"/>
  <c r="BG32" i="24"/>
  <c r="BG24" i="24"/>
  <c r="BG16" i="24"/>
  <c r="BG39" i="24"/>
  <c r="BG41" i="24" s="1"/>
  <c r="BG77" i="24" s="1"/>
  <c r="BG22" i="24"/>
  <c r="BG15" i="24"/>
  <c r="BG28" i="24"/>
  <c r="BG29" i="24"/>
  <c r="BG26" i="24"/>
  <c r="BG12" i="24"/>
  <c r="BG44" i="24"/>
  <c r="BG30" i="24"/>
  <c r="BG14" i="24"/>
  <c r="BG33" i="24"/>
  <c r="BG25" i="24"/>
  <c r="BG11" i="24"/>
  <c r="BG90" i="24"/>
  <c r="BG18" i="24"/>
  <c r="BG10" i="24"/>
  <c r="BG59" i="24"/>
  <c r="BG17" i="24"/>
  <c r="BG38" i="24"/>
  <c r="BG21" i="24"/>
  <c r="BG51" i="24"/>
  <c r="BG89" i="24"/>
  <c r="BG31" i="24"/>
  <c r="BG58" i="24"/>
  <c r="BG45" i="24"/>
  <c r="BG27" i="24"/>
  <c r="BG23" i="24"/>
  <c r="BG20" i="24"/>
  <c r="BG43" i="24"/>
  <c r="BG49" i="24"/>
  <c r="BG9" i="24"/>
  <c r="BG50" i="24"/>
  <c r="AH34" i="54"/>
  <c r="BS53" i="16"/>
  <c r="T34" i="19"/>
  <c r="E190" i="9"/>
  <c r="E174" i="9"/>
  <c r="E158" i="9"/>
  <c r="E142" i="9"/>
  <c r="E126" i="9"/>
  <c r="E110" i="9"/>
  <c r="E94" i="9"/>
  <c r="E78" i="9"/>
  <c r="E62" i="9"/>
  <c r="E46" i="9"/>
  <c r="E30" i="9"/>
  <c r="E15" i="9"/>
  <c r="G15" i="9" s="1" a="1"/>
  <c r="E189" i="9"/>
  <c r="E173" i="9"/>
  <c r="E157" i="9"/>
  <c r="E141" i="9"/>
  <c r="E125" i="9"/>
  <c r="E109" i="9"/>
  <c r="E93" i="9"/>
  <c r="E77" i="9"/>
  <c r="E61" i="9"/>
  <c r="E45" i="9"/>
  <c r="E29" i="9"/>
  <c r="E188" i="9"/>
  <c r="E172" i="9"/>
  <c r="E156" i="9"/>
  <c r="E140" i="9"/>
  <c r="E124" i="9"/>
  <c r="E108" i="9"/>
  <c r="E92" i="9"/>
  <c r="E76" i="9"/>
  <c r="E60" i="9"/>
  <c r="E44" i="9"/>
  <c r="E28" i="9"/>
  <c r="E194" i="9"/>
  <c r="E175" i="9"/>
  <c r="E153" i="9"/>
  <c r="E134" i="9"/>
  <c r="E115" i="9"/>
  <c r="E96" i="9"/>
  <c r="E74" i="9"/>
  <c r="E55" i="9"/>
  <c r="E36" i="9"/>
  <c r="E17" i="9"/>
  <c r="E193" i="9"/>
  <c r="E171" i="9"/>
  <c r="E152" i="9"/>
  <c r="E133" i="9"/>
  <c r="E114" i="9"/>
  <c r="E95" i="9"/>
  <c r="E73" i="9"/>
  <c r="E54" i="9"/>
  <c r="E35" i="9"/>
  <c r="E16" i="9"/>
  <c r="E192" i="9"/>
  <c r="E170" i="9"/>
  <c r="E151" i="9"/>
  <c r="E132" i="9"/>
  <c r="E113" i="9"/>
  <c r="E91" i="9"/>
  <c r="E72" i="9"/>
  <c r="E53" i="9"/>
  <c r="E34" i="9"/>
  <c r="E191" i="9"/>
  <c r="E169" i="9"/>
  <c r="E150" i="9"/>
  <c r="E131" i="9"/>
  <c r="E112" i="9"/>
  <c r="E90" i="9"/>
  <c r="E71" i="9"/>
  <c r="E52" i="9"/>
  <c r="E33" i="9"/>
  <c r="E186" i="9"/>
  <c r="E167" i="9"/>
  <c r="E148" i="9"/>
  <c r="E129" i="9"/>
  <c r="E107" i="9"/>
  <c r="E88" i="9"/>
  <c r="E69" i="9"/>
  <c r="E50" i="9"/>
  <c r="E31" i="9"/>
  <c r="E185" i="9"/>
  <c r="E166" i="9"/>
  <c r="E147" i="9"/>
  <c r="E128" i="9"/>
  <c r="E106" i="9"/>
  <c r="E87" i="9"/>
  <c r="E68" i="9"/>
  <c r="E49" i="9"/>
  <c r="E27" i="9"/>
  <c r="E184" i="9"/>
  <c r="E165" i="9"/>
  <c r="E146" i="9"/>
  <c r="E127" i="9"/>
  <c r="E105" i="9"/>
  <c r="E86" i="9"/>
  <c r="E67" i="9"/>
  <c r="E48" i="9"/>
  <c r="E26" i="9"/>
  <c r="E181" i="9"/>
  <c r="E162" i="9"/>
  <c r="E143" i="9"/>
  <c r="E121" i="9"/>
  <c r="E102" i="9"/>
  <c r="E83" i="9"/>
  <c r="E64" i="9"/>
  <c r="E42" i="9"/>
  <c r="E23" i="9"/>
  <c r="E155" i="9"/>
  <c r="E117" i="9"/>
  <c r="E79" i="9"/>
  <c r="E38" i="9"/>
  <c r="E154" i="9"/>
  <c r="E116" i="9"/>
  <c r="E75" i="9"/>
  <c r="E37" i="9"/>
  <c r="E187" i="9"/>
  <c r="E149" i="9"/>
  <c r="E111" i="9"/>
  <c r="E70" i="9"/>
  <c r="E32" i="9"/>
  <c r="E183" i="9"/>
  <c r="E145" i="9"/>
  <c r="E104" i="9"/>
  <c r="E66" i="9"/>
  <c r="E25" i="9"/>
  <c r="E182" i="9"/>
  <c r="E144" i="9"/>
  <c r="E103" i="9"/>
  <c r="E65" i="9"/>
  <c r="E24" i="9"/>
  <c r="E168" i="9"/>
  <c r="E130" i="9"/>
  <c r="E89" i="9"/>
  <c r="E51" i="9"/>
  <c r="E164" i="9"/>
  <c r="E123" i="9"/>
  <c r="E85" i="9"/>
  <c r="E47" i="9"/>
  <c r="E177" i="9"/>
  <c r="E100" i="9"/>
  <c r="E39" i="9"/>
  <c r="E176" i="9"/>
  <c r="E99" i="9"/>
  <c r="E22" i="9"/>
  <c r="E163" i="9"/>
  <c r="E98" i="9"/>
  <c r="E21" i="9"/>
  <c r="E161" i="9"/>
  <c r="E97" i="9"/>
  <c r="E20" i="9"/>
  <c r="E160" i="9"/>
  <c r="E84" i="9"/>
  <c r="E19" i="9"/>
  <c r="E135" i="9"/>
  <c r="E58" i="9"/>
  <c r="E122" i="9"/>
  <c r="E57" i="9"/>
  <c r="E82" i="9"/>
  <c r="E81" i="9"/>
  <c r="E80" i="9"/>
  <c r="E63" i="9"/>
  <c r="E180" i="9"/>
  <c r="E59" i="9"/>
  <c r="E179" i="9"/>
  <c r="E56" i="9"/>
  <c r="E178" i="9"/>
  <c r="E43" i="9"/>
  <c r="E159" i="9"/>
  <c r="E41" i="9"/>
  <c r="E139" i="9"/>
  <c r="E40" i="9"/>
  <c r="E138" i="9"/>
  <c r="E18" i="9"/>
  <c r="E137" i="9"/>
  <c r="E136" i="9"/>
  <c r="E120" i="9"/>
  <c r="E119" i="9"/>
  <c r="E101" i="9"/>
  <c r="E118" i="9"/>
  <c r="DZ39" i="4"/>
  <c r="T46" i="34"/>
  <c r="DE4" i="19"/>
  <c r="CF3" i="19"/>
  <c r="T77" i="16"/>
  <c r="AG77" i="54"/>
  <c r="DR74" i="39"/>
  <c r="R74" i="54"/>
  <c r="F80" i="16"/>
  <c r="AF53" i="49"/>
  <c r="AF78" i="49" s="1"/>
  <c r="I74" i="24"/>
  <c r="H72" i="49"/>
  <c r="R71" i="49"/>
  <c r="H53" i="19"/>
  <c r="H78" i="19" s="1"/>
  <c r="DF3" i="16"/>
  <c r="EE4" i="16"/>
  <c r="DS3" i="16" s="1"/>
  <c r="H34" i="7"/>
  <c r="F91" i="49"/>
  <c r="I90" i="19"/>
  <c r="I88" i="19"/>
  <c r="I51" i="19"/>
  <c r="I58" i="19"/>
  <c r="I39" i="19"/>
  <c r="I41" i="19" s="1"/>
  <c r="I77" i="19" s="1"/>
  <c r="I50" i="19"/>
  <c r="I43" i="19"/>
  <c r="I38" i="19"/>
  <c r="I33" i="19"/>
  <c r="I32" i="19"/>
  <c r="I24" i="19"/>
  <c r="I17" i="19"/>
  <c r="I9" i="19"/>
  <c r="I23" i="19"/>
  <c r="I16" i="19"/>
  <c r="I22" i="19"/>
  <c r="I15" i="19"/>
  <c r="I30" i="19"/>
  <c r="I27" i="19"/>
  <c r="I19" i="19"/>
  <c r="I59" i="19"/>
  <c r="I31" i="19"/>
  <c r="I12" i="19"/>
  <c r="I20" i="19"/>
  <c r="I11" i="19"/>
  <c r="I89" i="19"/>
  <c r="I18" i="19"/>
  <c r="I26" i="19"/>
  <c r="I10" i="19"/>
  <c r="I29" i="19"/>
  <c r="I28" i="19"/>
  <c r="I14" i="19"/>
  <c r="I57" i="19"/>
  <c r="I44" i="19"/>
  <c r="I46" i="19" s="1"/>
  <c r="I13" i="19"/>
  <c r="I49" i="19"/>
  <c r="I53" i="19" s="1"/>
  <c r="I78" i="19" s="1"/>
  <c r="I21" i="19"/>
  <c r="I45" i="19"/>
  <c r="I25" i="19"/>
  <c r="BC71" i="4"/>
  <c r="AP72" i="4"/>
  <c r="BY74" i="24"/>
  <c r="BR74" i="11"/>
  <c r="AT84" i="44"/>
  <c r="AT80" i="44"/>
  <c r="AT82" i="44" s="1"/>
  <c r="CT3" i="7"/>
  <c r="CS2" i="7"/>
  <c r="G76" i="49"/>
  <c r="G36" i="49"/>
  <c r="G77" i="49"/>
  <c r="L57" i="11"/>
  <c r="K15" i="13" a="1"/>
  <c r="AU34" i="24"/>
  <c r="T34" i="54"/>
  <c r="T53" i="54"/>
  <c r="T78" i="54" s="1"/>
  <c r="E190" i="36"/>
  <c r="E174" i="36"/>
  <c r="E158" i="36"/>
  <c r="E142" i="36"/>
  <c r="E126" i="36"/>
  <c r="E110" i="36"/>
  <c r="E94" i="36"/>
  <c r="E78" i="36"/>
  <c r="E62" i="36"/>
  <c r="E46" i="36"/>
  <c r="E30" i="36"/>
  <c r="E15" i="36"/>
  <c r="E189" i="36"/>
  <c r="E173" i="36"/>
  <c r="E157" i="36"/>
  <c r="E141" i="36"/>
  <c r="E125" i="36"/>
  <c r="E109" i="36"/>
  <c r="E93" i="36"/>
  <c r="E77" i="36"/>
  <c r="E61" i="36"/>
  <c r="E45" i="36"/>
  <c r="E29" i="36"/>
  <c r="E188" i="36"/>
  <c r="E172" i="36"/>
  <c r="E156" i="36"/>
  <c r="E140" i="36"/>
  <c r="E124" i="36"/>
  <c r="E108" i="36"/>
  <c r="E92" i="36"/>
  <c r="E76" i="36"/>
  <c r="E60" i="36"/>
  <c r="E44" i="36"/>
  <c r="E28" i="36"/>
  <c r="E187" i="36"/>
  <c r="E171" i="36"/>
  <c r="E155" i="36"/>
  <c r="E139" i="36"/>
  <c r="E123" i="36"/>
  <c r="E107" i="36"/>
  <c r="E91" i="36"/>
  <c r="E75" i="36"/>
  <c r="E59" i="36"/>
  <c r="E43" i="36"/>
  <c r="E27" i="36"/>
  <c r="E180" i="36"/>
  <c r="E164" i="36"/>
  <c r="E148" i="36"/>
  <c r="E132" i="36"/>
  <c r="E116" i="36"/>
  <c r="E100" i="36"/>
  <c r="E84" i="36"/>
  <c r="E68" i="36"/>
  <c r="E52" i="36"/>
  <c r="E36" i="36"/>
  <c r="E20" i="36"/>
  <c r="E186" i="36"/>
  <c r="E165" i="36"/>
  <c r="E143" i="36"/>
  <c r="E118" i="36"/>
  <c r="E96" i="36"/>
  <c r="E71" i="36"/>
  <c r="E49" i="36"/>
  <c r="E24" i="36"/>
  <c r="E185" i="36"/>
  <c r="E163" i="36"/>
  <c r="E138" i="36"/>
  <c r="E117" i="36"/>
  <c r="E95" i="36"/>
  <c r="E70" i="36"/>
  <c r="E48" i="36"/>
  <c r="E23" i="36"/>
  <c r="E184" i="36"/>
  <c r="E162" i="36"/>
  <c r="E137" i="36"/>
  <c r="E115" i="36"/>
  <c r="E90" i="36"/>
  <c r="E69" i="36"/>
  <c r="E47" i="36"/>
  <c r="E22" i="36"/>
  <c r="E182" i="36"/>
  <c r="E160" i="36"/>
  <c r="E135" i="36"/>
  <c r="E113" i="36"/>
  <c r="E88" i="36"/>
  <c r="E66" i="36"/>
  <c r="E41" i="36"/>
  <c r="E19" i="36"/>
  <c r="E179" i="36"/>
  <c r="E154" i="36"/>
  <c r="E133" i="36"/>
  <c r="E111" i="36"/>
  <c r="E86" i="36"/>
  <c r="E64" i="36"/>
  <c r="E39" i="36"/>
  <c r="E17" i="36"/>
  <c r="E175" i="36"/>
  <c r="E150" i="36"/>
  <c r="E128" i="36"/>
  <c r="E103" i="36"/>
  <c r="E81" i="36"/>
  <c r="E56" i="36"/>
  <c r="E34" i="36"/>
  <c r="E170" i="36"/>
  <c r="E149" i="36"/>
  <c r="E127" i="36"/>
  <c r="E102" i="36"/>
  <c r="E80" i="36"/>
  <c r="E55" i="36"/>
  <c r="E33" i="36"/>
  <c r="E183" i="36"/>
  <c r="E145" i="36"/>
  <c r="E101" i="36"/>
  <c r="E58" i="36"/>
  <c r="E18" i="36"/>
  <c r="E181" i="36"/>
  <c r="E144" i="36"/>
  <c r="E99" i="36"/>
  <c r="E57" i="36"/>
  <c r="E16" i="36"/>
  <c r="G15" i="36" s="1" a="1"/>
  <c r="E178" i="36"/>
  <c r="E136" i="36"/>
  <c r="E98" i="36"/>
  <c r="E54" i="36"/>
  <c r="E177" i="36"/>
  <c r="E134" i="36"/>
  <c r="E97" i="36"/>
  <c r="E53" i="36"/>
  <c r="E176" i="36"/>
  <c r="E131" i="36"/>
  <c r="E89" i="36"/>
  <c r="E51" i="36"/>
  <c r="E168" i="36"/>
  <c r="E129" i="36"/>
  <c r="E85" i="36"/>
  <c r="E42" i="36"/>
  <c r="E159" i="36"/>
  <c r="E119" i="36"/>
  <c r="E74" i="36"/>
  <c r="E35" i="36"/>
  <c r="E153" i="36"/>
  <c r="E114" i="36"/>
  <c r="E73" i="36"/>
  <c r="E32" i="36"/>
  <c r="E191" i="36"/>
  <c r="E104" i="36"/>
  <c r="E21" i="36"/>
  <c r="E169" i="36"/>
  <c r="E87" i="36"/>
  <c r="E167" i="36"/>
  <c r="E83" i="36"/>
  <c r="E166" i="36"/>
  <c r="E82" i="36"/>
  <c r="E161" i="36"/>
  <c r="E79" i="36"/>
  <c r="E152" i="36"/>
  <c r="E72" i="36"/>
  <c r="E151" i="36"/>
  <c r="E67" i="36"/>
  <c r="E122" i="36"/>
  <c r="E40" i="36"/>
  <c r="E121" i="36"/>
  <c r="E38" i="36"/>
  <c r="E146" i="36"/>
  <c r="E130" i="36"/>
  <c r="E120" i="36"/>
  <c r="E112" i="36"/>
  <c r="E106" i="36"/>
  <c r="E105" i="36"/>
  <c r="E65" i="36"/>
  <c r="E31" i="36"/>
  <c r="E194" i="36"/>
  <c r="E193" i="36"/>
  <c r="E192" i="36"/>
  <c r="E147" i="36"/>
  <c r="E63" i="36"/>
  <c r="E50" i="36"/>
  <c r="E37" i="36"/>
  <c r="E26" i="36"/>
  <c r="E25" i="36"/>
  <c r="I76" i="34"/>
  <c r="I36" i="34"/>
  <c r="I55" i="34" s="1"/>
  <c r="CR72" i="7"/>
  <c r="CR74" i="7" s="1"/>
  <c r="R74" i="34"/>
  <c r="F55" i="29"/>
  <c r="I43" i="7"/>
  <c r="I28" i="7"/>
  <c r="I26" i="7"/>
  <c r="I14" i="7"/>
  <c r="I51" i="7"/>
  <c r="I25" i="7"/>
  <c r="I19" i="7"/>
  <c r="I50" i="7"/>
  <c r="I24" i="7"/>
  <c r="I49" i="7"/>
  <c r="I53" i="7" s="1"/>
  <c r="I78" i="7" s="1"/>
  <c r="I18" i="7"/>
  <c r="I31" i="7"/>
  <c r="I9" i="7"/>
  <c r="I29" i="7"/>
  <c r="I20" i="7"/>
  <c r="I27" i="7"/>
  <c r="I44" i="7"/>
  <c r="I46" i="7" s="1"/>
  <c r="I23" i="7"/>
  <c r="I12" i="7"/>
  <c r="I10" i="7"/>
  <c r="I30" i="7"/>
  <c r="I21" i="7"/>
  <c r="I17" i="7"/>
  <c r="I11" i="7"/>
  <c r="I13" i="7"/>
  <c r="I32" i="7"/>
  <c r="I15" i="7"/>
  <c r="I16" i="7"/>
  <c r="I33" i="7"/>
  <c r="I22" i="7"/>
  <c r="H62" i="54"/>
  <c r="H64" i="54"/>
  <c r="L76" i="11"/>
  <c r="L36" i="11"/>
  <c r="CH3" i="7"/>
  <c r="CG2" i="7"/>
  <c r="AF34" i="11"/>
  <c r="S53" i="44"/>
  <c r="S78" i="44" s="1"/>
  <c r="U2" i="44"/>
  <c r="V3" i="44"/>
  <c r="F91" i="11"/>
  <c r="CG71" i="4"/>
  <c r="BT74" i="4"/>
  <c r="BT72" i="4"/>
  <c r="CN39" i="7"/>
  <c r="CA41" i="7"/>
  <c r="CA77" i="7" s="1"/>
  <c r="N74" i="29"/>
  <c r="S34" i="39"/>
  <c r="V74" i="44"/>
  <c r="AE72" i="44"/>
  <c r="AE74" i="44" s="1"/>
  <c r="BG2" i="19"/>
  <c r="BH3" i="19"/>
  <c r="DR72" i="54"/>
  <c r="J60" i="11"/>
  <c r="I76" i="54"/>
  <c r="I36" i="54"/>
  <c r="I55" i="54" s="1"/>
  <c r="I60" i="54" s="1"/>
  <c r="AF33" i="39"/>
  <c r="AF25" i="39"/>
  <c r="AF32" i="39"/>
  <c r="AF24" i="39"/>
  <c r="AF23" i="39"/>
  <c r="AF51" i="39"/>
  <c r="AF45" i="39"/>
  <c r="AF59" i="39"/>
  <c r="AF17" i="39"/>
  <c r="AF89" i="39"/>
  <c r="AF58" i="39"/>
  <c r="AF39" i="39"/>
  <c r="AF44" i="39"/>
  <c r="AF43" i="39"/>
  <c r="AF16" i="39"/>
  <c r="AF12" i="39"/>
  <c r="AF29" i="39"/>
  <c r="AF11" i="39"/>
  <c r="AF22" i="39"/>
  <c r="AF15" i="39"/>
  <c r="AF57" i="39"/>
  <c r="AF50" i="39"/>
  <c r="AF38" i="39"/>
  <c r="AF10" i="39"/>
  <c r="AF19" i="39"/>
  <c r="AF90" i="39"/>
  <c r="AF26" i="39"/>
  <c r="AF20" i="39"/>
  <c r="AF18" i="39"/>
  <c r="AF9" i="39"/>
  <c r="AF88" i="39"/>
  <c r="AF27" i="39"/>
  <c r="AF28" i="39"/>
  <c r="AF13" i="39"/>
  <c r="AF30" i="39"/>
  <c r="AF14" i="39"/>
  <c r="AF49" i="39"/>
  <c r="AF21" i="39"/>
  <c r="T76" i="29"/>
  <c r="T36" i="29"/>
  <c r="T55" i="29" s="1"/>
  <c r="T60" i="29" s="1"/>
  <c r="BS2" i="54"/>
  <c r="BT3" i="54"/>
  <c r="BF90" i="19"/>
  <c r="BF51" i="19"/>
  <c r="BF39" i="19"/>
  <c r="BF58" i="19"/>
  <c r="BF45" i="19"/>
  <c r="BF43" i="19"/>
  <c r="BF9" i="19"/>
  <c r="BF32" i="19"/>
  <c r="BF31" i="19"/>
  <c r="BF23" i="19"/>
  <c r="BF16" i="19"/>
  <c r="BF59" i="19"/>
  <c r="BF22" i="19"/>
  <c r="BF38" i="19"/>
  <c r="BF15" i="19"/>
  <c r="BF50" i="19"/>
  <c r="BF21" i="19"/>
  <c r="BF28" i="19"/>
  <c r="BF12" i="19"/>
  <c r="BF33" i="19"/>
  <c r="BF29" i="19"/>
  <c r="BF26" i="19"/>
  <c r="BF49" i="19"/>
  <c r="BF44" i="19"/>
  <c r="BF14" i="19"/>
  <c r="BF27" i="19"/>
  <c r="BF30" i="19"/>
  <c r="BF25" i="19"/>
  <c r="BF89" i="19"/>
  <c r="BF18" i="19"/>
  <c r="BF17" i="19"/>
  <c r="BF24" i="19"/>
  <c r="BF11" i="19"/>
  <c r="BF20" i="19"/>
  <c r="BF19" i="19"/>
  <c r="BF10" i="19"/>
  <c r="DF74" i="54"/>
  <c r="CO41" i="7"/>
  <c r="CO77" i="7" s="1"/>
  <c r="DB39" i="7"/>
  <c r="J80" i="11"/>
  <c r="J82" i="11" s="1"/>
  <c r="F60" i="49"/>
  <c r="CE74" i="39"/>
  <c r="AG91" i="34"/>
  <c r="AT76" i="24"/>
  <c r="AT36" i="24"/>
  <c r="AT55" i="24" s="1"/>
  <c r="F80" i="29"/>
  <c r="AH46" i="54"/>
  <c r="AH53" i="54"/>
  <c r="AH78" i="54" s="1"/>
  <c r="DT72" i="7"/>
  <c r="AH3" i="39"/>
  <c r="AG2" i="39"/>
  <c r="AH53" i="44"/>
  <c r="AH78" i="44" s="1"/>
  <c r="CI71" i="4"/>
  <c r="BV72" i="4"/>
  <c r="BV74" i="4" s="1"/>
  <c r="F91" i="29"/>
  <c r="M78" i="11"/>
  <c r="W3" i="34"/>
  <c r="V2" i="34"/>
  <c r="AF91" i="49"/>
  <c r="EC39" i="4"/>
  <c r="EC41" i="4" s="1"/>
  <c r="EC77" i="4" s="1"/>
  <c r="DP41" i="4"/>
  <c r="DP77" i="4" s="1"/>
  <c r="ED72" i="11"/>
  <c r="ED74" i="11" s="1"/>
  <c r="DT74" i="7"/>
  <c r="EB74" i="7"/>
  <c r="AV90" i="24"/>
  <c r="AV45" i="24"/>
  <c r="AV21" i="24"/>
  <c r="AV89" i="24"/>
  <c r="AV20" i="24"/>
  <c r="AV51" i="24"/>
  <c r="AV44" i="24"/>
  <c r="AV50" i="24"/>
  <c r="AV22" i="24"/>
  <c r="AV9" i="24"/>
  <c r="AV18" i="24"/>
  <c r="AV49" i="24"/>
  <c r="AV53" i="24" s="1"/>
  <c r="AV78" i="24" s="1"/>
  <c r="AV39" i="24"/>
  <c r="AV41" i="24" s="1"/>
  <c r="AV77" i="24" s="1"/>
  <c r="AV33" i="24"/>
  <c r="AV25" i="24"/>
  <c r="AV15" i="24"/>
  <c r="AV11" i="24"/>
  <c r="AV14" i="24"/>
  <c r="AV30" i="24"/>
  <c r="AV43" i="24"/>
  <c r="AV17" i="24"/>
  <c r="AV28" i="24"/>
  <c r="AV27" i="24"/>
  <c r="AV29" i="24"/>
  <c r="AV38" i="24"/>
  <c r="AV12" i="24"/>
  <c r="AV10" i="24"/>
  <c r="AV58" i="24"/>
  <c r="AV24" i="24"/>
  <c r="AV26" i="24"/>
  <c r="AV23" i="24"/>
  <c r="AV32" i="24"/>
  <c r="AV59" i="24"/>
  <c r="AV31" i="24"/>
  <c r="AV16" i="24"/>
  <c r="S91" i="39"/>
  <c r="DE4" i="54"/>
  <c r="CF3" i="54"/>
  <c r="T34" i="4"/>
  <c r="Y4" i="29"/>
  <c r="AL4" i="29" s="1"/>
  <c r="AY4" i="29" s="1"/>
  <c r="BL4" i="29" s="1"/>
  <c r="BY4" i="29" s="1"/>
  <c r="CL4" i="29" s="1"/>
  <c r="CY4" i="29" s="1"/>
  <c r="DL4" i="29" s="1"/>
  <c r="DY4" i="29" s="1"/>
  <c r="M4" i="29"/>
  <c r="AF78" i="7"/>
  <c r="DE72" i="49"/>
  <c r="DR74" i="54"/>
  <c r="I60" i="44"/>
  <c r="CE72" i="39"/>
  <c r="G46" i="39"/>
  <c r="AE72" i="19"/>
  <c r="AE74" i="19" s="1"/>
  <c r="CR72" i="44"/>
  <c r="CR74" i="44" s="1"/>
  <c r="H72" i="4"/>
  <c r="H74" i="4" s="1"/>
  <c r="BF3" i="39"/>
  <c r="CE4" i="39"/>
  <c r="AZ3" i="16"/>
  <c r="AG53" i="19"/>
  <c r="AG78" i="19" s="1"/>
  <c r="H41" i="16"/>
  <c r="P59" i="11"/>
  <c r="P45" i="11"/>
  <c r="P51" i="11"/>
  <c r="P22" i="11"/>
  <c r="P33" i="11"/>
  <c r="R33" i="11" s="1"/>
  <c r="P30" i="11"/>
  <c r="P15" i="11"/>
  <c r="P10" i="11"/>
  <c r="P50" i="11"/>
  <c r="P57" i="11"/>
  <c r="P44" i="11"/>
  <c r="P29" i="11"/>
  <c r="P18" i="11"/>
  <c r="P27" i="11"/>
  <c r="P28" i="11"/>
  <c r="P23" i="11"/>
  <c r="P49" i="11"/>
  <c r="P43" i="11"/>
  <c r="P14" i="11"/>
  <c r="P20" i="11"/>
  <c r="P11" i="11"/>
  <c r="P25" i="11"/>
  <c r="P9" i="11"/>
  <c r="P31" i="11"/>
  <c r="P19" i="11"/>
  <c r="P24" i="11"/>
  <c r="P17" i="11"/>
  <c r="P13" i="11"/>
  <c r="P26" i="11"/>
  <c r="P12" i="11"/>
  <c r="P16" i="11"/>
  <c r="P21" i="11"/>
  <c r="S55" i="24"/>
  <c r="I57" i="44"/>
  <c r="I88" i="44"/>
  <c r="I91" i="44" s="1"/>
  <c r="F88" i="44"/>
  <c r="AF57" i="44"/>
  <c r="AF88" i="44"/>
  <c r="F57" i="44"/>
  <c r="H57" i="44"/>
  <c r="H88" i="44"/>
  <c r="H91" i="44" s="1"/>
  <c r="J57" i="44"/>
  <c r="G88" i="44"/>
  <c r="G91" i="44" s="1"/>
  <c r="J88" i="44"/>
  <c r="J91" i="44" s="1"/>
  <c r="AG57" i="44"/>
  <c r="G57" i="44"/>
  <c r="AG88" i="44"/>
  <c r="AG91" i="44" s="1"/>
  <c r="AH57" i="44"/>
  <c r="I9" i="13"/>
  <c r="K183" i="31"/>
  <c r="K167" i="31"/>
  <c r="K151" i="31"/>
  <c r="K135" i="31"/>
  <c r="K119" i="31"/>
  <c r="K103" i="31"/>
  <c r="K87" i="31"/>
  <c r="K71" i="31"/>
  <c r="K55" i="31"/>
  <c r="K39" i="31"/>
  <c r="K23" i="31"/>
  <c r="K182" i="31"/>
  <c r="K166" i="31"/>
  <c r="K150" i="31"/>
  <c r="K134" i="31"/>
  <c r="K118" i="31"/>
  <c r="K102" i="31"/>
  <c r="K86" i="31"/>
  <c r="K70" i="31"/>
  <c r="K54" i="31"/>
  <c r="K38" i="31"/>
  <c r="K22" i="31"/>
  <c r="K181" i="31"/>
  <c r="K165" i="31"/>
  <c r="K149" i="31"/>
  <c r="K133" i="31"/>
  <c r="K117" i="31"/>
  <c r="K101" i="31"/>
  <c r="K85" i="31"/>
  <c r="K69" i="31"/>
  <c r="K53" i="31"/>
  <c r="K37" i="31"/>
  <c r="K21" i="31"/>
  <c r="K189" i="31"/>
  <c r="K173" i="31"/>
  <c r="K157" i="31"/>
  <c r="K141" i="31"/>
  <c r="K125" i="31"/>
  <c r="K109" i="31"/>
  <c r="K93" i="31"/>
  <c r="K77" i="31"/>
  <c r="K61" i="31"/>
  <c r="K45" i="31"/>
  <c r="K29" i="31"/>
  <c r="K188" i="31"/>
  <c r="K172" i="31"/>
  <c r="K156" i="31"/>
  <c r="K140" i="31"/>
  <c r="K124" i="31"/>
  <c r="K108" i="31"/>
  <c r="K92" i="31"/>
  <c r="K76" i="31"/>
  <c r="K60" i="31"/>
  <c r="K44" i="31"/>
  <c r="K28" i="31"/>
  <c r="K190" i="31"/>
  <c r="K164" i="31"/>
  <c r="K143" i="31"/>
  <c r="K120" i="31"/>
  <c r="K96" i="31"/>
  <c r="K73" i="31"/>
  <c r="K49" i="31"/>
  <c r="K26" i="31"/>
  <c r="K187" i="31"/>
  <c r="K163" i="31"/>
  <c r="K142" i="31"/>
  <c r="K116" i="31"/>
  <c r="K95" i="31"/>
  <c r="K72" i="31"/>
  <c r="K48" i="31"/>
  <c r="K25" i="31"/>
  <c r="K185" i="31"/>
  <c r="K161" i="31"/>
  <c r="K138" i="31"/>
  <c r="K114" i="31"/>
  <c r="K91" i="31"/>
  <c r="K67" i="31"/>
  <c r="K46" i="31"/>
  <c r="K20" i="31"/>
  <c r="K184" i="31"/>
  <c r="K160" i="31"/>
  <c r="K137" i="31"/>
  <c r="K113" i="31"/>
  <c r="K90" i="31"/>
  <c r="K66" i="31"/>
  <c r="K43" i="31"/>
  <c r="K19" i="31"/>
  <c r="K180" i="31"/>
  <c r="K159" i="31"/>
  <c r="K136" i="31"/>
  <c r="K112" i="31"/>
  <c r="K89" i="31"/>
  <c r="K65" i="31"/>
  <c r="K42" i="31"/>
  <c r="K18" i="31"/>
  <c r="K175" i="31"/>
  <c r="K152" i="31"/>
  <c r="K128" i="31"/>
  <c r="K105" i="31"/>
  <c r="K81" i="31"/>
  <c r="K58" i="31"/>
  <c r="K34" i="31"/>
  <c r="K174" i="31"/>
  <c r="K148" i="31"/>
  <c r="K127" i="31"/>
  <c r="K104" i="31"/>
  <c r="K80" i="31"/>
  <c r="K57" i="31"/>
  <c r="K33" i="31"/>
  <c r="K171" i="31"/>
  <c r="K130" i="31"/>
  <c r="K88" i="31"/>
  <c r="K50" i="31"/>
  <c r="K170" i="31"/>
  <c r="K129" i="31"/>
  <c r="K84" i="31"/>
  <c r="K47" i="31"/>
  <c r="K169" i="31"/>
  <c r="K126" i="31"/>
  <c r="K83" i="31"/>
  <c r="K41" i="31"/>
  <c r="K168" i="31"/>
  <c r="K123" i="31"/>
  <c r="K82" i="31"/>
  <c r="K40" i="31"/>
  <c r="K162" i="31"/>
  <c r="K122" i="31"/>
  <c r="K79" i="31"/>
  <c r="K36" i="31"/>
  <c r="K158" i="31"/>
  <c r="K121" i="31"/>
  <c r="K78" i="31"/>
  <c r="K35" i="31"/>
  <c r="K155" i="31"/>
  <c r="K115" i="31"/>
  <c r="K75" i="31"/>
  <c r="K32" i="31"/>
  <c r="K191" i="31"/>
  <c r="K146" i="31"/>
  <c r="K106" i="31"/>
  <c r="K63" i="31"/>
  <c r="K24" i="31"/>
  <c r="K176" i="31"/>
  <c r="K94" i="31"/>
  <c r="K154" i="31"/>
  <c r="K74" i="31"/>
  <c r="K153" i="31"/>
  <c r="K68" i="31"/>
  <c r="K147" i="31"/>
  <c r="K64" i="31"/>
  <c r="K145" i="31"/>
  <c r="K62" i="31"/>
  <c r="K144" i="31"/>
  <c r="K59" i="31"/>
  <c r="K110" i="31"/>
  <c r="K107" i="31"/>
  <c r="K98" i="31"/>
  <c r="K192" i="31"/>
  <c r="K52" i="31"/>
  <c r="K186" i="31"/>
  <c r="K51" i="31"/>
  <c r="K179" i="31"/>
  <c r="K31" i="31"/>
  <c r="K178" i="31"/>
  <c r="K30" i="31"/>
  <c r="K177" i="31"/>
  <c r="K27" i="31"/>
  <c r="K139" i="31"/>
  <c r="K17" i="31"/>
  <c r="K193" i="31"/>
  <c r="K132" i="31"/>
  <c r="K131" i="31"/>
  <c r="K16" i="31"/>
  <c r="K100" i="31"/>
  <c r="K99" i="31"/>
  <c r="K97" i="31"/>
  <c r="K56" i="31"/>
  <c r="K15" i="31"/>
  <c r="K111" i="31"/>
  <c r="K194" i="31"/>
  <c r="H34" i="19"/>
  <c r="H80" i="54"/>
  <c r="H82" i="54" s="1"/>
  <c r="H84" i="54"/>
  <c r="AG76" i="16"/>
  <c r="AG36" i="16"/>
  <c r="AG55" i="16" s="1"/>
  <c r="I80" i="44"/>
  <c r="I82" i="44" s="1"/>
  <c r="T53" i="34"/>
  <c r="T78" i="34" s="1"/>
  <c r="AE74" i="34"/>
  <c r="G76" i="29"/>
  <c r="G36" i="29"/>
  <c r="G55" i="29" s="1"/>
  <c r="G60" i="29" s="1"/>
  <c r="CR72" i="24"/>
  <c r="CR74" i="24" s="1"/>
  <c r="H62" i="4"/>
  <c r="H53" i="7"/>
  <c r="H78" i="7" s="1"/>
  <c r="AW39" i="11"/>
  <c r="AJ41" i="11"/>
  <c r="AJ77" i="11" s="1"/>
  <c r="EE72" i="16"/>
  <c r="EE74" i="16" s="1"/>
  <c r="AJ2" i="54"/>
  <c r="AK3" i="54"/>
  <c r="CF30" i="16"/>
  <c r="CF15" i="16"/>
  <c r="CF44" i="16"/>
  <c r="CF20" i="16"/>
  <c r="CF21" i="16"/>
  <c r="CF50" i="16"/>
  <c r="CF33" i="16"/>
  <c r="CF32" i="16"/>
  <c r="CF31" i="16"/>
  <c r="CF19" i="16"/>
  <c r="CF49" i="16"/>
  <c r="CF38" i="16"/>
  <c r="CF18" i="16"/>
  <c r="CF27" i="16"/>
  <c r="CF12" i="16"/>
  <c r="CF11" i="16"/>
  <c r="CF9" i="16"/>
  <c r="CF23" i="16"/>
  <c r="CF29" i="16"/>
  <c r="CF22" i="16"/>
  <c r="CF17" i="16"/>
  <c r="CF51" i="16"/>
  <c r="CF39" i="16"/>
  <c r="CF16" i="16"/>
  <c r="CF14" i="16"/>
  <c r="CF13" i="16"/>
  <c r="CF43" i="16"/>
  <c r="CF26" i="16"/>
  <c r="CF25" i="16"/>
  <c r="CF24" i="16"/>
  <c r="CF28" i="16"/>
  <c r="CF10" i="16"/>
  <c r="AT3" i="39"/>
  <c r="AS2" i="39"/>
  <c r="AR72" i="39"/>
  <c r="AF76" i="34"/>
  <c r="AF36" i="34"/>
  <c r="BI2" i="7"/>
  <c r="BJ3" i="7"/>
  <c r="DE72" i="11"/>
  <c r="DE74" i="11" s="1"/>
  <c r="CS74" i="11"/>
  <c r="BV41" i="7"/>
  <c r="BV77" i="7" s="1"/>
  <c r="CI39" i="7"/>
  <c r="CE39" i="7"/>
  <c r="AF74" i="49"/>
  <c r="AL72" i="4"/>
  <c r="AL74" i="4" s="1"/>
  <c r="AY71" i="4"/>
  <c r="S80" i="24"/>
  <c r="S76" i="34"/>
  <c r="S36" i="34"/>
  <c r="G53" i="39"/>
  <c r="G78" i="39" s="1"/>
  <c r="H46" i="7"/>
  <c r="BG34" i="7"/>
  <c r="S60" i="19"/>
  <c r="T88" i="44"/>
  <c r="T51" i="44"/>
  <c r="T45" i="44"/>
  <c r="T38" i="44"/>
  <c r="T28" i="44"/>
  <c r="T44" i="44"/>
  <c r="T46" i="44" s="1"/>
  <c r="T29" i="44"/>
  <c r="T57" i="44"/>
  <c r="T30" i="44"/>
  <c r="T89" i="44"/>
  <c r="T18" i="44"/>
  <c r="T59" i="44"/>
  <c r="T33" i="44"/>
  <c r="T21" i="44"/>
  <c r="T25" i="44"/>
  <c r="T17" i="44"/>
  <c r="T58" i="44"/>
  <c r="T50" i="44"/>
  <c r="T43" i="44"/>
  <c r="T22" i="44"/>
  <c r="T24" i="44"/>
  <c r="T23" i="44"/>
  <c r="T49" i="44"/>
  <c r="T53" i="44" s="1"/>
  <c r="T78" i="44" s="1"/>
  <c r="T20" i="44"/>
  <c r="T12" i="44"/>
  <c r="T9" i="44"/>
  <c r="T27" i="44"/>
  <c r="T15" i="44"/>
  <c r="T14" i="44"/>
  <c r="T13" i="44"/>
  <c r="T32" i="44"/>
  <c r="T90" i="44"/>
  <c r="T11" i="44"/>
  <c r="T26" i="44"/>
  <c r="T10" i="44"/>
  <c r="T31" i="44"/>
  <c r="T16" i="44"/>
  <c r="T19" i="44"/>
  <c r="T39" i="44"/>
  <c r="T41" i="44" s="1"/>
  <c r="T77" i="44" s="1"/>
  <c r="BG76" i="16"/>
  <c r="BG36" i="16"/>
  <c r="R72" i="7"/>
  <c r="F74" i="7"/>
  <c r="AG76" i="44"/>
  <c r="AG36" i="44"/>
  <c r="AG55" i="44" s="1"/>
  <c r="AG60" i="44" s="1"/>
  <c r="AF74" i="11"/>
  <c r="CL74" i="7"/>
  <c r="G62" i="4"/>
  <c r="G64" i="4" s="1"/>
  <c r="DE74" i="49"/>
  <c r="AH58" i="34"/>
  <c r="AH33" i="34"/>
  <c r="AH43" i="34"/>
  <c r="AH19" i="34"/>
  <c r="AH38" i="34"/>
  <c r="AH89" i="34"/>
  <c r="AH51" i="34"/>
  <c r="AH45" i="34"/>
  <c r="AH32" i="34"/>
  <c r="AH10" i="34"/>
  <c r="AH22" i="34"/>
  <c r="AH21" i="34"/>
  <c r="AH59" i="34"/>
  <c r="AH16" i="34"/>
  <c r="AH50" i="34"/>
  <c r="AH39" i="34"/>
  <c r="AH41" i="34" s="1"/>
  <c r="AH77" i="34" s="1"/>
  <c r="AH44" i="34"/>
  <c r="AH26" i="34"/>
  <c r="AH24" i="34"/>
  <c r="AH11" i="34"/>
  <c r="AH90" i="34"/>
  <c r="AH25" i="34"/>
  <c r="AH20" i="34"/>
  <c r="AH12" i="34"/>
  <c r="AH27" i="34"/>
  <c r="AH14" i="34"/>
  <c r="AH15" i="34"/>
  <c r="AH49" i="34"/>
  <c r="AH53" i="34" s="1"/>
  <c r="AH78" i="34" s="1"/>
  <c r="AH18" i="34"/>
  <c r="AH17" i="34"/>
  <c r="AH31" i="34"/>
  <c r="AH9" i="34"/>
  <c r="AH23" i="34"/>
  <c r="R74" i="29"/>
  <c r="CG74" i="24"/>
  <c r="CL74" i="19"/>
  <c r="W77" i="11"/>
  <c r="AN74" i="11"/>
  <c r="DX74" i="16"/>
  <c r="DR72" i="34"/>
  <c r="DR74" i="34" s="1"/>
  <c r="AI89" i="54"/>
  <c r="AI91" i="54" s="1"/>
  <c r="AI59" i="54"/>
  <c r="AI50" i="54"/>
  <c r="AI49" i="54"/>
  <c r="AI45" i="54"/>
  <c r="AI90" i="54"/>
  <c r="AI33" i="54"/>
  <c r="AI58" i="54"/>
  <c r="AI57" i="54"/>
  <c r="AI51" i="54"/>
  <c r="AI43" i="54"/>
  <c r="AI29" i="54"/>
  <c r="AI25" i="54"/>
  <c r="AI32" i="54"/>
  <c r="AI31" i="54"/>
  <c r="AI26" i="54"/>
  <c r="AI22" i="54"/>
  <c r="AI9" i="54"/>
  <c r="AI30" i="54"/>
  <c r="AI23" i="54"/>
  <c r="AI15" i="54"/>
  <c r="AI21" i="54"/>
  <c r="AI20" i="54"/>
  <c r="AI14" i="54"/>
  <c r="AI38" i="54"/>
  <c r="AI39" i="54"/>
  <c r="AI41" i="54" s="1"/>
  <c r="AI77" i="54" s="1"/>
  <c r="AI19" i="54"/>
  <c r="AI10" i="54"/>
  <c r="AI28" i="54"/>
  <c r="AI13" i="54"/>
  <c r="AI27" i="54"/>
  <c r="AI88" i="54"/>
  <c r="AI24" i="54"/>
  <c r="AI44" i="54"/>
  <c r="AI18" i="54"/>
  <c r="AI12" i="54"/>
  <c r="AI11" i="54"/>
  <c r="AI16" i="54"/>
  <c r="AI17" i="54"/>
  <c r="CG2" i="16"/>
  <c r="CH3" i="16"/>
  <c r="H84" i="34"/>
  <c r="H80" i="34"/>
  <c r="H82" i="34" s="1"/>
  <c r="BH2" i="24"/>
  <c r="BI3" i="24"/>
  <c r="BG53" i="7"/>
  <c r="BG78" i="7" s="1"/>
  <c r="AR74" i="39"/>
  <c r="AH51" i="19"/>
  <c r="AH59" i="19"/>
  <c r="AH43" i="19"/>
  <c r="AH50" i="19"/>
  <c r="AH33" i="19"/>
  <c r="AH58" i="19"/>
  <c r="AH39" i="19"/>
  <c r="AH90" i="19"/>
  <c r="AH89" i="19"/>
  <c r="AH45" i="19"/>
  <c r="AH27" i="19"/>
  <c r="AH19" i="19"/>
  <c r="AH28" i="19"/>
  <c r="AH12" i="19"/>
  <c r="AH38" i="19"/>
  <c r="AH29" i="19"/>
  <c r="AH26" i="19"/>
  <c r="AH30" i="19"/>
  <c r="AH18" i="19"/>
  <c r="AH11" i="19"/>
  <c r="AH25" i="19"/>
  <c r="AH44" i="19"/>
  <c r="AH22" i="19"/>
  <c r="AH57" i="19"/>
  <c r="AH31" i="19"/>
  <c r="AH21" i="19"/>
  <c r="AH9" i="19"/>
  <c r="AH10" i="19"/>
  <c r="AH24" i="19"/>
  <c r="AH49" i="19"/>
  <c r="AH17" i="19"/>
  <c r="AH14" i="19"/>
  <c r="AH15" i="19"/>
  <c r="AH32" i="19"/>
  <c r="AH23" i="19"/>
  <c r="AH16" i="19"/>
  <c r="AH20" i="19"/>
  <c r="BH25" i="7"/>
  <c r="BH51" i="7"/>
  <c r="BH24" i="7"/>
  <c r="BH18" i="7"/>
  <c r="BH49" i="7"/>
  <c r="BH33" i="7"/>
  <c r="BH22" i="7"/>
  <c r="BH17" i="7"/>
  <c r="BH44" i="7"/>
  <c r="BH20" i="7"/>
  <c r="BH31" i="7"/>
  <c r="BH43" i="7"/>
  <c r="BH15" i="7"/>
  <c r="BH29" i="7"/>
  <c r="BH50" i="7"/>
  <c r="BH30" i="7"/>
  <c r="BH21" i="7"/>
  <c r="BH32" i="7"/>
  <c r="BH23" i="7"/>
  <c r="BH14" i="7"/>
  <c r="BH11" i="7"/>
  <c r="BH27" i="7"/>
  <c r="BH16" i="7"/>
  <c r="BH9" i="7"/>
  <c r="BH12" i="7"/>
  <c r="BH10" i="7"/>
  <c r="BH26" i="7"/>
  <c r="BH28" i="7"/>
  <c r="BH19" i="7"/>
  <c r="AG46" i="24"/>
  <c r="AI76" i="7"/>
  <c r="AI36" i="7"/>
  <c r="AI55" i="7" s="1"/>
  <c r="AB4" i="54"/>
  <c r="AO4" i="54" s="1"/>
  <c r="BB4" i="54" s="1"/>
  <c r="BO4" i="54" s="1"/>
  <c r="CB4" i="54" s="1"/>
  <c r="CO4" i="54" s="1"/>
  <c r="DB4" i="54" s="1"/>
  <c r="DO4" i="54" s="1"/>
  <c r="EB4" i="54" s="1"/>
  <c r="P4" i="54"/>
  <c r="H15" i="13" a="1"/>
  <c r="BA72" i="4"/>
  <c r="BN71" i="4"/>
  <c r="CR72" i="54"/>
  <c r="CR74" i="54" s="1"/>
  <c r="S77" i="54"/>
  <c r="BE72" i="44"/>
  <c r="BE74" i="44" s="1"/>
  <c r="AS74" i="44"/>
  <c r="CT39" i="4"/>
  <c r="CG41" i="4"/>
  <c r="CG77" i="4" s="1"/>
  <c r="BV74" i="19"/>
  <c r="J46" i="54"/>
  <c r="I15" i="36" a="1"/>
  <c r="CF77" i="7"/>
  <c r="CJ71" i="4"/>
  <c r="BW72" i="4"/>
  <c r="Y4" i="49"/>
  <c r="AL4" i="49" s="1"/>
  <c r="AY4" i="49" s="1"/>
  <c r="BL4" i="49" s="1"/>
  <c r="BY4" i="49" s="1"/>
  <c r="CL4" i="49" s="1"/>
  <c r="CY4" i="49" s="1"/>
  <c r="DL4" i="49" s="1"/>
  <c r="DY4" i="49" s="1"/>
  <c r="M4" i="49"/>
  <c r="AW74" i="24"/>
  <c r="DU74" i="19"/>
  <c r="DU72" i="19"/>
  <c r="EE71" i="19"/>
  <c r="H15" i="6" a="1"/>
  <c r="DF39" i="7"/>
  <c r="CS41" i="7"/>
  <c r="G91" i="19"/>
  <c r="G60" i="19"/>
  <c r="BA74" i="11"/>
  <c r="EE71" i="7"/>
  <c r="V46" i="24"/>
  <c r="I9" i="41"/>
  <c r="K15" i="41" a="1"/>
  <c r="H15" i="41" a="1"/>
  <c r="AH46" i="44"/>
  <c r="CQ71" i="4"/>
  <c r="CD72" i="4"/>
  <c r="U53" i="29"/>
  <c r="U78" i="29" s="1"/>
  <c r="CY39" i="4"/>
  <c r="CL41" i="4"/>
  <c r="CL77" i="4" s="1"/>
  <c r="L57" i="4"/>
  <c r="L51" i="4"/>
  <c r="L44" i="4"/>
  <c r="L15" i="4"/>
  <c r="L11" i="4"/>
  <c r="L29" i="4"/>
  <c r="L50" i="4"/>
  <c r="L43" i="4"/>
  <c r="L28" i="4"/>
  <c r="L14" i="4"/>
  <c r="L33" i="4"/>
  <c r="L32" i="4"/>
  <c r="L24" i="4"/>
  <c r="L17" i="4"/>
  <c r="L23" i="4"/>
  <c r="L12" i="4"/>
  <c r="L30" i="4"/>
  <c r="L16" i="4"/>
  <c r="L19" i="4"/>
  <c r="L26" i="4"/>
  <c r="L9" i="4"/>
  <c r="L49" i="4"/>
  <c r="L27" i="4"/>
  <c r="L13" i="4"/>
  <c r="L31" i="4"/>
  <c r="L18" i="4"/>
  <c r="L22" i="4"/>
  <c r="L10" i="4"/>
  <c r="L25" i="4"/>
  <c r="CF74" i="54"/>
  <c r="H53" i="29"/>
  <c r="H78" i="29" s="1"/>
  <c r="AS76" i="24"/>
  <c r="AS36" i="24"/>
  <c r="CR72" i="49"/>
  <c r="CR74" i="49" s="1"/>
  <c r="BO72" i="4"/>
  <c r="CB71" i="4"/>
  <c r="AX3" i="24"/>
  <c r="AW2" i="24"/>
  <c r="AS31" i="49"/>
  <c r="AS39" i="49"/>
  <c r="AS45" i="49"/>
  <c r="AS50" i="49"/>
  <c r="AS43" i="49"/>
  <c r="AS27" i="49"/>
  <c r="AS90" i="49"/>
  <c r="AS59" i="49"/>
  <c r="AS51" i="49"/>
  <c r="AS28" i="49"/>
  <c r="AS32" i="49"/>
  <c r="AS29" i="49"/>
  <c r="AS26" i="49"/>
  <c r="AS58" i="49"/>
  <c r="AS33" i="49"/>
  <c r="AS18" i="49"/>
  <c r="AS15" i="49"/>
  <c r="AS12" i="49"/>
  <c r="AS24" i="49"/>
  <c r="AS11" i="49"/>
  <c r="AS23" i="49"/>
  <c r="AS57" i="49"/>
  <c r="AS38" i="49"/>
  <c r="AS22" i="49"/>
  <c r="AS16" i="49"/>
  <c r="AS10" i="49"/>
  <c r="AS49" i="49"/>
  <c r="AS17" i="49"/>
  <c r="AS14" i="49"/>
  <c r="AS44" i="49"/>
  <c r="AS89" i="49"/>
  <c r="AS30" i="49"/>
  <c r="AS21" i="49"/>
  <c r="AS20" i="49"/>
  <c r="AS25" i="49"/>
  <c r="AS13" i="49"/>
  <c r="AS19" i="49"/>
  <c r="AS9" i="49"/>
  <c r="F80" i="7"/>
  <c r="AS41" i="34"/>
  <c r="BE74" i="7"/>
  <c r="BF90" i="54"/>
  <c r="BF89" i="54"/>
  <c r="BF88" i="54"/>
  <c r="BF58" i="54"/>
  <c r="BF49" i="54"/>
  <c r="BF39" i="54"/>
  <c r="BF30" i="54"/>
  <c r="BF28" i="54"/>
  <c r="BF26" i="54"/>
  <c r="BF51" i="54"/>
  <c r="BF19" i="54"/>
  <c r="BF32" i="54"/>
  <c r="BF12" i="54"/>
  <c r="BF50" i="54"/>
  <c r="BF18" i="54"/>
  <c r="BF27" i="54"/>
  <c r="BF29" i="54"/>
  <c r="BF44" i="54"/>
  <c r="BF31" i="54"/>
  <c r="BF45" i="54"/>
  <c r="BF22" i="54"/>
  <c r="BF16" i="54"/>
  <c r="BF14" i="54"/>
  <c r="BF11" i="54"/>
  <c r="BF17" i="54"/>
  <c r="BF9" i="54"/>
  <c r="BF23" i="54"/>
  <c r="BF13" i="54"/>
  <c r="BF10" i="54"/>
  <c r="BF20" i="54"/>
  <c r="BF15" i="54"/>
  <c r="BF59" i="54"/>
  <c r="BF38" i="54"/>
  <c r="BF25" i="54"/>
  <c r="BF43" i="54"/>
  <c r="BF33" i="54"/>
  <c r="BF21" i="54"/>
  <c r="BF24" i="54"/>
  <c r="I9" i="15"/>
  <c r="AJ30" i="16"/>
  <c r="AJ15" i="16"/>
  <c r="AJ44" i="16"/>
  <c r="AJ46" i="16" s="1"/>
  <c r="AJ20" i="16"/>
  <c r="AJ49" i="16"/>
  <c r="AJ23" i="16"/>
  <c r="AJ29" i="16"/>
  <c r="AJ22" i="16"/>
  <c r="AJ21" i="16"/>
  <c r="AJ12" i="16"/>
  <c r="AJ33" i="16"/>
  <c r="AJ32" i="16"/>
  <c r="AJ31" i="16"/>
  <c r="AJ19" i="16"/>
  <c r="AJ11" i="16"/>
  <c r="AJ9" i="16"/>
  <c r="AJ25" i="16"/>
  <c r="AJ51" i="16"/>
  <c r="AJ28" i="16"/>
  <c r="AJ24" i="16"/>
  <c r="AJ38" i="16"/>
  <c r="AJ18" i="16"/>
  <c r="AJ10" i="16"/>
  <c r="AJ17" i="16"/>
  <c r="AJ39" i="16"/>
  <c r="AJ41" i="16" s="1"/>
  <c r="AJ77" i="16" s="1"/>
  <c r="AJ13" i="16"/>
  <c r="AJ50" i="16"/>
  <c r="AJ16" i="16"/>
  <c r="AJ14" i="16"/>
  <c r="AJ27" i="16"/>
  <c r="AJ26" i="16"/>
  <c r="AJ43" i="16"/>
  <c r="T46" i="7"/>
  <c r="BB74" i="7"/>
  <c r="AG51" i="29"/>
  <c r="AG58" i="29"/>
  <c r="AG57" i="29"/>
  <c r="AG43" i="29"/>
  <c r="AG33" i="29"/>
  <c r="AG89" i="29"/>
  <c r="AG22" i="29"/>
  <c r="AG21" i="29"/>
  <c r="AG90" i="29"/>
  <c r="AG39" i="29"/>
  <c r="AG41" i="29" s="1"/>
  <c r="AG77" i="29" s="1"/>
  <c r="AG31" i="29"/>
  <c r="AG26" i="29"/>
  <c r="AG11" i="29"/>
  <c r="AG44" i="29"/>
  <c r="AG59" i="29"/>
  <c r="AG14" i="29"/>
  <c r="AG28" i="29"/>
  <c r="AG19" i="29"/>
  <c r="AG16" i="29"/>
  <c r="AG24" i="29"/>
  <c r="AG50" i="29"/>
  <c r="AG45" i="29"/>
  <c r="AG38" i="29"/>
  <c r="AG17" i="29"/>
  <c r="AG20" i="29"/>
  <c r="AG10" i="29"/>
  <c r="AG18" i="29"/>
  <c r="AG13" i="29"/>
  <c r="AG9" i="29"/>
  <c r="AG23" i="29"/>
  <c r="AG49" i="29"/>
  <c r="AG32" i="29"/>
  <c r="AG27" i="29"/>
  <c r="AG29" i="29"/>
  <c r="AG15" i="29"/>
  <c r="AG30" i="29"/>
  <c r="AG25" i="29"/>
  <c r="AG12" i="29"/>
  <c r="U41" i="29"/>
  <c r="U77" i="29" s="1"/>
  <c r="Z4" i="4"/>
  <c r="AM4" i="4" s="1"/>
  <c r="AZ4" i="4" s="1"/>
  <c r="BM4" i="4" s="1"/>
  <c r="BZ4" i="4" s="1"/>
  <c r="CM4" i="4" s="1"/>
  <c r="CZ4" i="4" s="1"/>
  <c r="DM4" i="4" s="1"/>
  <c r="DZ4" i="4" s="1"/>
  <c r="N4" i="4"/>
  <c r="M2" i="4"/>
  <c r="AF34" i="29"/>
  <c r="AF41" i="29"/>
  <c r="G76" i="7"/>
  <c r="G36" i="7"/>
  <c r="G55" i="7" s="1"/>
  <c r="AF72" i="24"/>
  <c r="AR71" i="24"/>
  <c r="AF74" i="24"/>
  <c r="BE72" i="39"/>
  <c r="W2" i="16"/>
  <c r="X3" i="16"/>
  <c r="AT90" i="19"/>
  <c r="AT45" i="19"/>
  <c r="AT38" i="19"/>
  <c r="AT44" i="19"/>
  <c r="AT59" i="19"/>
  <c r="AT15" i="19"/>
  <c r="AT21" i="19"/>
  <c r="AT39" i="19"/>
  <c r="AT33" i="19"/>
  <c r="AT20" i="19"/>
  <c r="AT14" i="19"/>
  <c r="AT49" i="19"/>
  <c r="AT53" i="19" s="1"/>
  <c r="AT78" i="19" s="1"/>
  <c r="AT27" i="19"/>
  <c r="AT19" i="19"/>
  <c r="AT10" i="19"/>
  <c r="AT89" i="19"/>
  <c r="AT50" i="19"/>
  <c r="AT32" i="19"/>
  <c r="AT24" i="19"/>
  <c r="AT17" i="19"/>
  <c r="AT18" i="19"/>
  <c r="AT51" i="19"/>
  <c r="AT31" i="19"/>
  <c r="AT23" i="19"/>
  <c r="AT26" i="19"/>
  <c r="AT11" i="19"/>
  <c r="AT22" i="19"/>
  <c r="AT12" i="19"/>
  <c r="AT9" i="19"/>
  <c r="AT16" i="19"/>
  <c r="AT25" i="19"/>
  <c r="AT29" i="19"/>
  <c r="AT58" i="19"/>
  <c r="AT30" i="19"/>
  <c r="AT28" i="19"/>
  <c r="AT43" i="19"/>
  <c r="S57" i="24"/>
  <c r="T88" i="24"/>
  <c r="T91" i="24" s="1"/>
  <c r="F57" i="24"/>
  <c r="F88" i="24"/>
  <c r="S88" i="24"/>
  <c r="T57" i="24"/>
  <c r="G57" i="24"/>
  <c r="G88" i="24"/>
  <c r="G91" i="24" s="1"/>
  <c r="U88" i="24"/>
  <c r="U91" i="24" s="1"/>
  <c r="U57" i="24"/>
  <c r="W88" i="24"/>
  <c r="AG49" i="4"/>
  <c r="AG53" i="4" s="1"/>
  <c r="AG78" i="4" s="1"/>
  <c r="AG27" i="4"/>
  <c r="AG19" i="4"/>
  <c r="AG26" i="4"/>
  <c r="AG18" i="4"/>
  <c r="AG9" i="4"/>
  <c r="AG25" i="4"/>
  <c r="AG30" i="4"/>
  <c r="AG22" i="4"/>
  <c r="AG57" i="4"/>
  <c r="AG51" i="4"/>
  <c r="AG44" i="4"/>
  <c r="AG46" i="4" s="1"/>
  <c r="AG15" i="4"/>
  <c r="AG11" i="4"/>
  <c r="AG20" i="4"/>
  <c r="AG32" i="4"/>
  <c r="AG23" i="4"/>
  <c r="AG12" i="4"/>
  <c r="AG31" i="4"/>
  <c r="AG17" i="4"/>
  <c r="AG50" i="4"/>
  <c r="AG14" i="4"/>
  <c r="AG24" i="4"/>
  <c r="AG16" i="4"/>
  <c r="AG28" i="4"/>
  <c r="AG10" i="4"/>
  <c r="AG21" i="4"/>
  <c r="AG29" i="4"/>
  <c r="AG33" i="4"/>
  <c r="AG43" i="4"/>
  <c r="M39" i="4"/>
  <c r="L41" i="4"/>
  <c r="K80" i="11"/>
  <c r="K82" i="11" s="1"/>
  <c r="H46" i="24"/>
  <c r="H57" i="24"/>
  <c r="T53" i="11"/>
  <c r="T78" i="11" s="1"/>
  <c r="AG80" i="7"/>
  <c r="AG82" i="7" s="1"/>
  <c r="V88" i="24"/>
  <c r="J46" i="34"/>
  <c r="H53" i="16"/>
  <c r="H46" i="16"/>
  <c r="AH2" i="29"/>
  <c r="AI3" i="29"/>
  <c r="K46" i="4"/>
  <c r="H46" i="29"/>
  <c r="BH39" i="11"/>
  <c r="AU41" i="11"/>
  <c r="AU77" i="11" s="1"/>
  <c r="AF34" i="4"/>
  <c r="CR74" i="34"/>
  <c r="H46" i="49"/>
  <c r="BY74" i="7"/>
  <c r="BY72" i="7"/>
  <c r="CE72" i="34"/>
  <c r="H34" i="24"/>
  <c r="AT53" i="7"/>
  <c r="AT78" i="7" s="1"/>
  <c r="G62" i="54"/>
  <c r="G64" i="54" s="1"/>
  <c r="CI72" i="11"/>
  <c r="CI74" i="11" s="1"/>
  <c r="CR71" i="11"/>
  <c r="AF77" i="24"/>
  <c r="V34" i="24"/>
  <c r="K15" i="51" a="1"/>
  <c r="G192" i="41"/>
  <c r="G176" i="41"/>
  <c r="G160" i="41"/>
  <c r="G144" i="41"/>
  <c r="G128" i="41"/>
  <c r="G112" i="41"/>
  <c r="G96" i="41"/>
  <c r="G80" i="41"/>
  <c r="G64" i="41"/>
  <c r="G48" i="41"/>
  <c r="G32" i="41"/>
  <c r="G16" i="41"/>
  <c r="I10" i="41" s="1"/>
  <c r="G191" i="41"/>
  <c r="G175" i="41"/>
  <c r="G159" i="41"/>
  <c r="G143" i="41"/>
  <c r="G127" i="41"/>
  <c r="G111" i="41"/>
  <c r="G95" i="41"/>
  <c r="G79" i="41"/>
  <c r="G63" i="41"/>
  <c r="G47" i="41"/>
  <c r="G31" i="41"/>
  <c r="G190" i="41"/>
  <c r="G174" i="41"/>
  <c r="G158" i="41"/>
  <c r="G142" i="41"/>
  <c r="G126" i="41"/>
  <c r="G110" i="41"/>
  <c r="G94" i="41"/>
  <c r="G78" i="41"/>
  <c r="G62" i="41"/>
  <c r="G46" i="41"/>
  <c r="G30" i="41"/>
  <c r="G15" i="41"/>
  <c r="G188" i="41"/>
  <c r="G172" i="41"/>
  <c r="G156" i="41"/>
  <c r="G140" i="41"/>
  <c r="G124" i="41"/>
  <c r="G108" i="41"/>
  <c r="G92" i="41"/>
  <c r="G76" i="41"/>
  <c r="G60" i="41"/>
  <c r="G44" i="41"/>
  <c r="G28" i="41"/>
  <c r="G171" i="41"/>
  <c r="G151" i="41"/>
  <c r="G131" i="41"/>
  <c r="G107" i="41"/>
  <c r="G87" i="41"/>
  <c r="G67" i="41"/>
  <c r="G43" i="41"/>
  <c r="G23" i="41"/>
  <c r="G194" i="41"/>
  <c r="G170" i="41"/>
  <c r="G150" i="41"/>
  <c r="G130" i="41"/>
  <c r="G106" i="41"/>
  <c r="G86" i="41"/>
  <c r="G66" i="41"/>
  <c r="G42" i="41"/>
  <c r="G22" i="41"/>
  <c r="G193" i="41"/>
  <c r="G169" i="41"/>
  <c r="G149" i="41"/>
  <c r="G129" i="41"/>
  <c r="G105" i="41"/>
  <c r="G85" i="41"/>
  <c r="G65" i="41"/>
  <c r="G41" i="41"/>
  <c r="G21" i="41"/>
  <c r="G189" i="41"/>
  <c r="G168" i="41"/>
  <c r="G148" i="41"/>
  <c r="G125" i="41"/>
  <c r="G104" i="41"/>
  <c r="G84" i="41"/>
  <c r="G61" i="41"/>
  <c r="G40" i="41"/>
  <c r="G20" i="41"/>
  <c r="G187" i="41"/>
  <c r="G167" i="41"/>
  <c r="G147" i="41"/>
  <c r="G123" i="41"/>
  <c r="G103" i="41"/>
  <c r="G83" i="41"/>
  <c r="G59" i="41"/>
  <c r="G39" i="41"/>
  <c r="G19" i="41"/>
  <c r="G186" i="41"/>
  <c r="G166" i="41"/>
  <c r="G146" i="41"/>
  <c r="G122" i="41"/>
  <c r="G102" i="41"/>
  <c r="G82" i="41"/>
  <c r="G58" i="41"/>
  <c r="G38" i="41"/>
  <c r="G18" i="41"/>
  <c r="G181" i="41"/>
  <c r="G161" i="41"/>
  <c r="G137" i="41"/>
  <c r="G117" i="41"/>
  <c r="G97" i="41"/>
  <c r="G73" i="41"/>
  <c r="G53" i="41"/>
  <c r="G33" i="41"/>
  <c r="G178" i="41"/>
  <c r="G136" i="41"/>
  <c r="G99" i="41"/>
  <c r="G57" i="41"/>
  <c r="G25" i="41"/>
  <c r="G177" i="41"/>
  <c r="G135" i="41"/>
  <c r="G98" i="41"/>
  <c r="G56" i="41"/>
  <c r="G24" i="41"/>
  <c r="G173" i="41"/>
  <c r="G134" i="41"/>
  <c r="G93" i="41"/>
  <c r="G55" i="41"/>
  <c r="G17" i="41"/>
  <c r="G165" i="41"/>
  <c r="G133" i="41"/>
  <c r="G91" i="41"/>
  <c r="G54" i="41"/>
  <c r="G163" i="41"/>
  <c r="G121" i="41"/>
  <c r="G89" i="41"/>
  <c r="G51" i="41"/>
  <c r="G185" i="41"/>
  <c r="G153" i="41"/>
  <c r="G115" i="41"/>
  <c r="G74" i="41"/>
  <c r="G36" i="41"/>
  <c r="G184" i="41"/>
  <c r="G152" i="41"/>
  <c r="G114" i="41"/>
  <c r="G72" i="41"/>
  <c r="G35" i="41"/>
  <c r="G119" i="41"/>
  <c r="G52" i="41"/>
  <c r="G183" i="41"/>
  <c r="G118" i="41"/>
  <c r="G50" i="41"/>
  <c r="G182" i="41"/>
  <c r="G116" i="41"/>
  <c r="G49" i="41"/>
  <c r="G180" i="41"/>
  <c r="G113" i="41"/>
  <c r="G45" i="41"/>
  <c r="G164" i="41"/>
  <c r="G101" i="41"/>
  <c r="G34" i="41"/>
  <c r="G145" i="41"/>
  <c r="G77" i="41"/>
  <c r="G88" i="41"/>
  <c r="G81" i="41"/>
  <c r="G75" i="41"/>
  <c r="G179" i="41"/>
  <c r="G71" i="41"/>
  <c r="G162" i="41"/>
  <c r="G70" i="41"/>
  <c r="G155" i="41"/>
  <c r="G68" i="41"/>
  <c r="G138" i="41"/>
  <c r="G26" i="41"/>
  <c r="G132" i="41"/>
  <c r="G157" i="41"/>
  <c r="G154" i="41"/>
  <c r="G141" i="41"/>
  <c r="G120" i="41"/>
  <c r="G69" i="41"/>
  <c r="G37" i="41"/>
  <c r="G109" i="41"/>
  <c r="G100" i="41"/>
  <c r="G90" i="41"/>
  <c r="G29" i="41"/>
  <c r="G27" i="41"/>
  <c r="G139" i="41"/>
  <c r="AF53" i="11"/>
  <c r="T41" i="19"/>
  <c r="H34" i="16"/>
  <c r="AG41" i="24"/>
  <c r="AG77" i="24" s="1"/>
  <c r="AG34" i="24"/>
  <c r="U34" i="29"/>
  <c r="AD4" i="11"/>
  <c r="AQ4" i="11" s="1"/>
  <c r="BD4" i="11" s="1"/>
  <c r="BQ4" i="11" s="1"/>
  <c r="CD4" i="11" s="1"/>
  <c r="CQ4" i="11" s="1"/>
  <c r="DD4" i="11" s="1"/>
  <c r="DQ4" i="11" s="1"/>
  <c r="ED4" i="11" s="1"/>
  <c r="Q2" i="11"/>
  <c r="BF41" i="11"/>
  <c r="BS39" i="11"/>
  <c r="DT39" i="7"/>
  <c r="DT41" i="7" s="1"/>
  <c r="DT77" i="7" s="1"/>
  <c r="DG41" i="7"/>
  <c r="DG77" i="7" s="1"/>
  <c r="BU2" i="16"/>
  <c r="BV3" i="16"/>
  <c r="R72" i="24"/>
  <c r="F74" i="24"/>
  <c r="K4" i="39"/>
  <c r="W4" i="39"/>
  <c r="AJ4" i="39" s="1"/>
  <c r="AW4" i="39" s="1"/>
  <c r="BJ4" i="39" s="1"/>
  <c r="BW4" i="39" s="1"/>
  <c r="CJ4" i="39" s="1"/>
  <c r="CW4" i="39" s="1"/>
  <c r="DJ4" i="39" s="1"/>
  <c r="DW4" i="39" s="1"/>
  <c r="BR74" i="7"/>
  <c r="AV46" i="44"/>
  <c r="AF53" i="4"/>
  <c r="W34" i="24"/>
  <c r="G15" i="13" a="1"/>
  <c r="AF55" i="44"/>
  <c r="AS41" i="19"/>
  <c r="U30" i="7"/>
  <c r="U44" i="7"/>
  <c r="U20" i="7"/>
  <c r="U29" i="7"/>
  <c r="U26" i="7"/>
  <c r="U14" i="7"/>
  <c r="U18" i="7"/>
  <c r="U50" i="7"/>
  <c r="U32" i="7"/>
  <c r="U28" i="7"/>
  <c r="U21" i="7"/>
  <c r="U49" i="7"/>
  <c r="U33" i="7"/>
  <c r="U24" i="7"/>
  <c r="U13" i="7"/>
  <c r="AE13" i="7" s="1"/>
  <c r="U51" i="7"/>
  <c r="U25" i="7"/>
  <c r="U43" i="7"/>
  <c r="U23" i="7"/>
  <c r="U31" i="7"/>
  <c r="U22" i="7"/>
  <c r="U9" i="7"/>
  <c r="U11" i="7"/>
  <c r="U17" i="7"/>
  <c r="I80" i="4"/>
  <c r="AR72" i="16"/>
  <c r="AR74" i="16" s="1"/>
  <c r="AF74" i="16"/>
  <c r="BJ53" i="44"/>
  <c r="BJ78" i="44" s="1"/>
  <c r="H91" i="24"/>
  <c r="J41" i="7"/>
  <c r="K39" i="7"/>
  <c r="O76" i="11"/>
  <c r="O36" i="11"/>
  <c r="M76" i="11"/>
  <c r="M36" i="11"/>
  <c r="AT2" i="11"/>
  <c r="AU3" i="11"/>
  <c r="U25" i="4"/>
  <c r="U33" i="4"/>
  <c r="U24" i="4"/>
  <c r="U17" i="4"/>
  <c r="U32" i="4"/>
  <c r="U13" i="4"/>
  <c r="AE13" i="4" s="1"/>
  <c r="U31" i="4"/>
  <c r="U23" i="4"/>
  <c r="U50" i="4"/>
  <c r="U53" i="4" s="1"/>
  <c r="U78" i="4" s="1"/>
  <c r="U43" i="4"/>
  <c r="U28" i="4"/>
  <c r="U14" i="4"/>
  <c r="U26" i="4"/>
  <c r="U9" i="4"/>
  <c r="U57" i="4"/>
  <c r="U22" i="4"/>
  <c r="U11" i="4"/>
  <c r="U29" i="4"/>
  <c r="U12" i="4"/>
  <c r="U30" i="4"/>
  <c r="U51" i="4"/>
  <c r="U27" i="4"/>
  <c r="U18" i="4"/>
  <c r="U15" i="4"/>
  <c r="U44" i="4"/>
  <c r="U46" i="4" s="1"/>
  <c r="U19" i="4"/>
  <c r="H60" i="11"/>
  <c r="AG34" i="19"/>
  <c r="I74" i="49"/>
  <c r="AH91" i="44"/>
  <c r="AG53" i="24"/>
  <c r="AG78" i="24" s="1"/>
  <c r="CR71" i="19"/>
  <c r="CF72" i="19"/>
  <c r="CF74" i="19"/>
  <c r="U91" i="29"/>
  <c r="S76" i="54"/>
  <c r="S36" i="54"/>
  <c r="K53" i="4"/>
  <c r="BT38" i="16"/>
  <c r="BT26" i="16"/>
  <c r="BT18" i="16"/>
  <c r="BT49" i="16"/>
  <c r="BT39" i="16"/>
  <c r="BT41" i="16" s="1"/>
  <c r="BT77" i="16" s="1"/>
  <c r="BT27" i="16"/>
  <c r="BT25" i="16"/>
  <c r="BT16" i="16"/>
  <c r="BT14" i="16"/>
  <c r="BT12" i="16"/>
  <c r="BT11" i="16"/>
  <c r="BT9" i="16"/>
  <c r="BT28" i="16"/>
  <c r="BT24" i="16"/>
  <c r="BT13" i="16"/>
  <c r="BT15" i="16"/>
  <c r="BT10" i="16"/>
  <c r="BT51" i="16"/>
  <c r="BT23" i="16"/>
  <c r="BT43" i="16"/>
  <c r="BT29" i="16"/>
  <c r="BT44" i="16"/>
  <c r="BT46" i="16" s="1"/>
  <c r="BT22" i="16"/>
  <c r="BT30" i="16"/>
  <c r="BT21" i="16"/>
  <c r="BT20" i="16"/>
  <c r="BT33" i="16"/>
  <c r="BT32" i="16"/>
  <c r="BT31" i="16"/>
  <c r="BT19" i="16"/>
  <c r="BT17" i="16"/>
  <c r="BT50" i="16"/>
  <c r="T76" i="16"/>
  <c r="T36" i="16"/>
  <c r="T55" i="16" s="1"/>
  <c r="BR72" i="7"/>
  <c r="I192" i="14"/>
  <c r="I176" i="14"/>
  <c r="I160" i="14"/>
  <c r="I144" i="14"/>
  <c r="I128" i="14"/>
  <c r="I112" i="14"/>
  <c r="I96" i="14"/>
  <c r="I80" i="14"/>
  <c r="I64" i="14"/>
  <c r="I48" i="14"/>
  <c r="I32" i="14"/>
  <c r="I16" i="14"/>
  <c r="M58" i="11" s="1"/>
  <c r="I191" i="14"/>
  <c r="I175" i="14"/>
  <c r="I159" i="14"/>
  <c r="I143" i="14"/>
  <c r="I127" i="14"/>
  <c r="I111" i="14"/>
  <c r="I95" i="14"/>
  <c r="I79" i="14"/>
  <c r="I63" i="14"/>
  <c r="I47" i="14"/>
  <c r="I31" i="14"/>
  <c r="I190" i="14"/>
  <c r="I174" i="14"/>
  <c r="I158" i="14"/>
  <c r="I142" i="14"/>
  <c r="I126" i="14"/>
  <c r="I110" i="14"/>
  <c r="I94" i="14"/>
  <c r="I78" i="14"/>
  <c r="I62" i="14"/>
  <c r="I46" i="14"/>
  <c r="I30" i="14"/>
  <c r="I15" i="14"/>
  <c r="L58" i="11" s="1"/>
  <c r="I189" i="14"/>
  <c r="I173" i="14"/>
  <c r="I157" i="14"/>
  <c r="I141" i="14"/>
  <c r="I125" i="14"/>
  <c r="I109" i="14"/>
  <c r="I93" i="14"/>
  <c r="I77" i="14"/>
  <c r="I61" i="14"/>
  <c r="I45" i="14"/>
  <c r="AS58" i="11" s="1"/>
  <c r="I29" i="14"/>
  <c r="I188" i="14"/>
  <c r="I172" i="14"/>
  <c r="I156" i="14"/>
  <c r="I140" i="14"/>
  <c r="I124" i="14"/>
  <c r="I108" i="14"/>
  <c r="I92" i="14"/>
  <c r="I76" i="14"/>
  <c r="I60" i="14"/>
  <c r="I44" i="14"/>
  <c r="I28" i="14"/>
  <c r="I187" i="14"/>
  <c r="I171" i="14"/>
  <c r="I155" i="14"/>
  <c r="I139" i="14"/>
  <c r="I123" i="14"/>
  <c r="I107" i="14"/>
  <c r="I91" i="14"/>
  <c r="I75" i="14"/>
  <c r="I59" i="14"/>
  <c r="I43" i="14"/>
  <c r="I27" i="14"/>
  <c r="I186" i="14"/>
  <c r="I170" i="14"/>
  <c r="I154" i="14"/>
  <c r="I138" i="14"/>
  <c r="I122" i="14"/>
  <c r="I106" i="14"/>
  <c r="I90" i="14"/>
  <c r="I74" i="14"/>
  <c r="I58" i="14"/>
  <c r="I42" i="14"/>
  <c r="I26" i="14"/>
  <c r="I182" i="14"/>
  <c r="I166" i="14"/>
  <c r="I150" i="14"/>
  <c r="I134" i="14"/>
  <c r="I118" i="14"/>
  <c r="I102" i="14"/>
  <c r="I86" i="14"/>
  <c r="I70" i="14"/>
  <c r="I54" i="14"/>
  <c r="I38" i="14"/>
  <c r="I22" i="14"/>
  <c r="T58" i="11" s="1"/>
  <c r="I180" i="14"/>
  <c r="I148" i="14"/>
  <c r="I116" i="14"/>
  <c r="I84" i="14"/>
  <c r="I52" i="14"/>
  <c r="I20" i="14"/>
  <c r="I179" i="14"/>
  <c r="I147" i="14"/>
  <c r="I115" i="14"/>
  <c r="I83" i="14"/>
  <c r="I51" i="14"/>
  <c r="I19" i="14"/>
  <c r="P58" i="11" s="1"/>
  <c r="I178" i="14"/>
  <c r="I146" i="14"/>
  <c r="I114" i="14"/>
  <c r="I82" i="14"/>
  <c r="I50" i="14"/>
  <c r="I18" i="14"/>
  <c r="O58" i="11" s="1"/>
  <c r="I177" i="14"/>
  <c r="I145" i="14"/>
  <c r="I113" i="14"/>
  <c r="I81" i="14"/>
  <c r="I49" i="14"/>
  <c r="I17" i="14"/>
  <c r="N58" i="11" s="1"/>
  <c r="I169" i="14"/>
  <c r="I137" i="14"/>
  <c r="I105" i="14"/>
  <c r="I73" i="14"/>
  <c r="I41" i="14"/>
  <c r="I167" i="14"/>
  <c r="I135" i="14"/>
  <c r="I103" i="14"/>
  <c r="I71" i="14"/>
  <c r="I39" i="14"/>
  <c r="I165" i="14"/>
  <c r="I133" i="14"/>
  <c r="I101" i="14"/>
  <c r="I69" i="14"/>
  <c r="I37" i="14"/>
  <c r="I193" i="14"/>
  <c r="I161" i="14"/>
  <c r="I129" i="14"/>
  <c r="I97" i="14"/>
  <c r="I65" i="14"/>
  <c r="I33" i="14"/>
  <c r="AF58" i="11" s="1"/>
  <c r="I164" i="14"/>
  <c r="I100" i="14"/>
  <c r="I36" i="14"/>
  <c r="I163" i="14"/>
  <c r="I99" i="14"/>
  <c r="I35" i="14"/>
  <c r="I162" i="14"/>
  <c r="I98" i="14"/>
  <c r="I34" i="14"/>
  <c r="AG58" i="11" s="1"/>
  <c r="I153" i="14"/>
  <c r="I89" i="14"/>
  <c r="I25" i="14"/>
  <c r="I152" i="14"/>
  <c r="I88" i="14"/>
  <c r="I24" i="14"/>
  <c r="I151" i="14"/>
  <c r="I87" i="14"/>
  <c r="I23" i="14"/>
  <c r="I149" i="14"/>
  <c r="I85" i="14"/>
  <c r="I21" i="14"/>
  <c r="S58" i="11" s="1"/>
  <c r="I136" i="14"/>
  <c r="I72" i="14"/>
  <c r="I194" i="14"/>
  <c r="I130" i="14"/>
  <c r="I66" i="14"/>
  <c r="I185" i="14"/>
  <c r="I55" i="14"/>
  <c r="I184" i="14"/>
  <c r="I53" i="14"/>
  <c r="I183" i="14"/>
  <c r="I40" i="14"/>
  <c r="I181" i="14"/>
  <c r="I168" i="14"/>
  <c r="I117" i="14"/>
  <c r="I104" i="14"/>
  <c r="I56" i="14"/>
  <c r="I132" i="14"/>
  <c r="I121" i="14"/>
  <c r="I120" i="14"/>
  <c r="I119" i="14"/>
  <c r="I131" i="14"/>
  <c r="I68" i="14"/>
  <c r="I67" i="14"/>
  <c r="I57" i="14"/>
  <c r="L38" i="11"/>
  <c r="M38" i="11" s="1"/>
  <c r="N38" i="11" s="1"/>
  <c r="O38" i="11" s="1"/>
  <c r="P38" i="11" s="1"/>
  <c r="Q38" i="11" s="1"/>
  <c r="R38" i="11"/>
  <c r="AF55" i="16"/>
  <c r="I88" i="49"/>
  <c r="I90" i="49"/>
  <c r="I33" i="49"/>
  <c r="I49" i="49"/>
  <c r="I32" i="49"/>
  <c r="I57" i="49"/>
  <c r="I38" i="49"/>
  <c r="I15" i="49"/>
  <c r="I21" i="49"/>
  <c r="I45" i="49"/>
  <c r="I28" i="49"/>
  <c r="I20" i="49"/>
  <c r="I58" i="49"/>
  <c r="I14" i="49"/>
  <c r="I22" i="49"/>
  <c r="I51" i="49"/>
  <c r="I31" i="49"/>
  <c r="I13" i="49"/>
  <c r="I89" i="49"/>
  <c r="I19" i="49"/>
  <c r="I16" i="49"/>
  <c r="I12" i="49"/>
  <c r="I10" i="49"/>
  <c r="I44" i="49"/>
  <c r="I46" i="49" s="1"/>
  <c r="I29" i="49"/>
  <c r="I18" i="49"/>
  <c r="I24" i="49"/>
  <c r="I27" i="49"/>
  <c r="I26" i="49"/>
  <c r="I59" i="49"/>
  <c r="I17" i="49"/>
  <c r="I9" i="49"/>
  <c r="I50" i="49"/>
  <c r="I43" i="49"/>
  <c r="I30" i="49"/>
  <c r="I23" i="49"/>
  <c r="I11" i="49"/>
  <c r="I25" i="49"/>
  <c r="I39" i="49"/>
  <c r="AF80" i="44"/>
  <c r="AL74" i="7"/>
  <c r="BO74" i="16"/>
  <c r="W3" i="4"/>
  <c r="V2" i="4"/>
  <c r="J34" i="34"/>
  <c r="I9" i="51"/>
  <c r="H80" i="11"/>
  <c r="H82" i="11" s="1"/>
  <c r="T34" i="7"/>
  <c r="AH41" i="44"/>
  <c r="BF74" i="7"/>
  <c r="E180" i="14"/>
  <c r="E164" i="14"/>
  <c r="E148" i="14"/>
  <c r="E132" i="14"/>
  <c r="E116" i="14"/>
  <c r="E100" i="14"/>
  <c r="E84" i="14"/>
  <c r="E68" i="14"/>
  <c r="E52" i="14"/>
  <c r="E36" i="14"/>
  <c r="E20" i="14"/>
  <c r="E179" i="14"/>
  <c r="E163" i="14"/>
  <c r="E147" i="14"/>
  <c r="E131" i="14"/>
  <c r="E115" i="14"/>
  <c r="E99" i="14"/>
  <c r="E83" i="14"/>
  <c r="E67" i="14"/>
  <c r="E51" i="14"/>
  <c r="E35" i="14"/>
  <c r="E19" i="14"/>
  <c r="G15" i="14" s="1" a="1"/>
  <c r="E194" i="14"/>
  <c r="E178" i="14"/>
  <c r="E162" i="14"/>
  <c r="E146" i="14"/>
  <c r="E130" i="14"/>
  <c r="E114" i="14"/>
  <c r="E98" i="14"/>
  <c r="E82" i="14"/>
  <c r="E66" i="14"/>
  <c r="E50" i="14"/>
  <c r="E34" i="14"/>
  <c r="E18" i="14"/>
  <c r="E193" i="14"/>
  <c r="E177" i="14"/>
  <c r="E161" i="14"/>
  <c r="E145" i="14"/>
  <c r="E129" i="14"/>
  <c r="E113" i="14"/>
  <c r="E97" i="14"/>
  <c r="E81" i="14"/>
  <c r="E65" i="14"/>
  <c r="E49" i="14"/>
  <c r="E33" i="14"/>
  <c r="E17" i="14"/>
  <c r="E192" i="14"/>
  <c r="E176" i="14"/>
  <c r="E160" i="14"/>
  <c r="E144" i="14"/>
  <c r="E128" i="14"/>
  <c r="E112" i="14"/>
  <c r="E96" i="14"/>
  <c r="E80" i="14"/>
  <c r="E64" i="14"/>
  <c r="E48" i="14"/>
  <c r="E32" i="14"/>
  <c r="E16" i="14"/>
  <c r="E191" i="14"/>
  <c r="E175" i="14"/>
  <c r="E159" i="14"/>
  <c r="E143" i="14"/>
  <c r="E127" i="14"/>
  <c r="E111" i="14"/>
  <c r="E95" i="14"/>
  <c r="E79" i="14"/>
  <c r="E63" i="14"/>
  <c r="E47" i="14"/>
  <c r="E31" i="14"/>
  <c r="E190" i="14"/>
  <c r="E174" i="14"/>
  <c r="E158" i="14"/>
  <c r="E142" i="14"/>
  <c r="E126" i="14"/>
  <c r="E110" i="14"/>
  <c r="E94" i="14"/>
  <c r="E78" i="14"/>
  <c r="E62" i="14"/>
  <c r="E46" i="14"/>
  <c r="E30" i="14"/>
  <c r="E15" i="14"/>
  <c r="E186" i="14"/>
  <c r="E170" i="14"/>
  <c r="E154" i="14"/>
  <c r="E138" i="14"/>
  <c r="E122" i="14"/>
  <c r="E106" i="14"/>
  <c r="E90" i="14"/>
  <c r="E74" i="14"/>
  <c r="E58" i="14"/>
  <c r="E42" i="14"/>
  <c r="E26" i="14"/>
  <c r="E168" i="14"/>
  <c r="E136" i="14"/>
  <c r="E104" i="14"/>
  <c r="E72" i="14"/>
  <c r="E40" i="14"/>
  <c r="E167" i="14"/>
  <c r="E135" i="14"/>
  <c r="E103" i="14"/>
  <c r="E71" i="14"/>
  <c r="E39" i="14"/>
  <c r="E166" i="14"/>
  <c r="E134" i="14"/>
  <c r="E102" i="14"/>
  <c r="E70" i="14"/>
  <c r="E38" i="14"/>
  <c r="E165" i="14"/>
  <c r="E133" i="14"/>
  <c r="E101" i="14"/>
  <c r="E69" i="14"/>
  <c r="E37" i="14"/>
  <c r="E189" i="14"/>
  <c r="E157" i="14"/>
  <c r="E125" i="14"/>
  <c r="E93" i="14"/>
  <c r="E61" i="14"/>
  <c r="E29" i="14"/>
  <c r="E187" i="14"/>
  <c r="E155" i="14"/>
  <c r="E123" i="14"/>
  <c r="E91" i="14"/>
  <c r="E59" i="14"/>
  <c r="E27" i="14"/>
  <c r="E185" i="14"/>
  <c r="E153" i="14"/>
  <c r="E121" i="14"/>
  <c r="E89" i="14"/>
  <c r="E57" i="14"/>
  <c r="E25" i="14"/>
  <c r="E181" i="14"/>
  <c r="E149" i="14"/>
  <c r="E117" i="14"/>
  <c r="E85" i="14"/>
  <c r="E53" i="14"/>
  <c r="E21" i="14"/>
  <c r="E184" i="14"/>
  <c r="E120" i="14"/>
  <c r="E56" i="14"/>
  <c r="E183" i="14"/>
  <c r="E119" i="14"/>
  <c r="E55" i="14"/>
  <c r="E182" i="14"/>
  <c r="E118" i="14"/>
  <c r="E54" i="14"/>
  <c r="E173" i="14"/>
  <c r="E109" i="14"/>
  <c r="E45" i="14"/>
  <c r="E172" i="14"/>
  <c r="E108" i="14"/>
  <c r="E44" i="14"/>
  <c r="E171" i="14"/>
  <c r="E107" i="14"/>
  <c r="E43" i="14"/>
  <c r="E169" i="14"/>
  <c r="E105" i="14"/>
  <c r="E41" i="14"/>
  <c r="E156" i="14"/>
  <c r="E92" i="14"/>
  <c r="E28" i="14"/>
  <c r="E150" i="14"/>
  <c r="E86" i="14"/>
  <c r="E22" i="14"/>
  <c r="E24" i="14"/>
  <c r="E188" i="14"/>
  <c r="E23" i="14"/>
  <c r="E152" i="14"/>
  <c r="E151" i="14"/>
  <c r="E141" i="14"/>
  <c r="E87" i="14"/>
  <c r="E77" i="14"/>
  <c r="E140" i="14"/>
  <c r="E137" i="14"/>
  <c r="E124" i="14"/>
  <c r="E76" i="14"/>
  <c r="E75" i="14"/>
  <c r="E73" i="14"/>
  <c r="E139" i="14"/>
  <c r="E88" i="14"/>
  <c r="E60" i="14"/>
  <c r="U34" i="16"/>
  <c r="T80" i="24"/>
  <c r="T82" i="24" s="1"/>
  <c r="S77" i="49"/>
  <c r="F55" i="11"/>
  <c r="Y4" i="7"/>
  <c r="AL4" i="7" s="1"/>
  <c r="AY4" i="7" s="1"/>
  <c r="BL4" i="7" s="1"/>
  <c r="BY4" i="7" s="1"/>
  <c r="CL4" i="7" s="1"/>
  <c r="CY4" i="7" s="1"/>
  <c r="DL4" i="7" s="1"/>
  <c r="DY4" i="7" s="1"/>
  <c r="M4" i="7"/>
  <c r="G88" i="34"/>
  <c r="G91" i="34" s="1"/>
  <c r="H57" i="34"/>
  <c r="H60" i="34" s="1"/>
  <c r="F88" i="34"/>
  <c r="G57" i="34"/>
  <c r="G60" i="34" s="1"/>
  <c r="H88" i="34"/>
  <c r="H91" i="34" s="1"/>
  <c r="F57" i="34"/>
  <c r="I57" i="34"/>
  <c r="S88" i="34"/>
  <c r="I88" i="34"/>
  <c r="I91" i="34" s="1"/>
  <c r="S57" i="34"/>
  <c r="AF57" i="34"/>
  <c r="AF88" i="34"/>
  <c r="J57" i="34"/>
  <c r="J88" i="34"/>
  <c r="H91" i="49"/>
  <c r="BG41" i="16"/>
  <c r="BG77" i="16" s="1"/>
  <c r="F80" i="44"/>
  <c r="AF91" i="54"/>
  <c r="V57" i="24"/>
  <c r="K15" i="6" a="1"/>
  <c r="I9" i="6"/>
  <c r="H15" i="51" a="1"/>
  <c r="G15" i="51" a="1"/>
  <c r="BF53" i="24"/>
  <c r="BF78" i="24" s="1"/>
  <c r="T91" i="19"/>
  <c r="BF45" i="34"/>
  <c r="BF50" i="34"/>
  <c r="BF26" i="34"/>
  <c r="BF39" i="34"/>
  <c r="BF30" i="34"/>
  <c r="BF23" i="34"/>
  <c r="BF16" i="34"/>
  <c r="BF10" i="34"/>
  <c r="BF51" i="34"/>
  <c r="BF27" i="34"/>
  <c r="BF90" i="34"/>
  <c r="BF89" i="34"/>
  <c r="BF33" i="34"/>
  <c r="BF58" i="34"/>
  <c r="BF38" i="34"/>
  <c r="BF21" i="34"/>
  <c r="BF29" i="34"/>
  <c r="BF19" i="34"/>
  <c r="BF32" i="34"/>
  <c r="BF24" i="34"/>
  <c r="BF11" i="34"/>
  <c r="BF22" i="34"/>
  <c r="BF14" i="34"/>
  <c r="BF59" i="34"/>
  <c r="BF20" i="34"/>
  <c r="BF25" i="34"/>
  <c r="BF15" i="34"/>
  <c r="BF12" i="34"/>
  <c r="BF44" i="34"/>
  <c r="BF43" i="34"/>
  <c r="BF17" i="34"/>
  <c r="BF9" i="34"/>
  <c r="BF18" i="34"/>
  <c r="BF49" i="34"/>
  <c r="BF31" i="34"/>
  <c r="BF28" i="34"/>
  <c r="V2" i="19"/>
  <c r="W3" i="19"/>
  <c r="W2" i="29"/>
  <c r="X3" i="29"/>
  <c r="CB41" i="4"/>
  <c r="CB77" i="4" s="1"/>
  <c r="CO39" i="4"/>
  <c r="AZ74" i="39"/>
  <c r="AS76" i="7"/>
  <c r="AS36" i="7"/>
  <c r="F80" i="11"/>
  <c r="AX4" i="7"/>
  <c r="BK4" i="7" s="1"/>
  <c r="BX4" i="7" s="1"/>
  <c r="CK4" i="7" s="1"/>
  <c r="CX4" i="7" s="1"/>
  <c r="DK4" i="7" s="1"/>
  <c r="DX4" i="7" s="1"/>
  <c r="AK2" i="7"/>
  <c r="BF78" i="7"/>
  <c r="CO74" i="24"/>
  <c r="CK74" i="7"/>
  <c r="BO74" i="34"/>
  <c r="BR72" i="34"/>
  <c r="BR74" i="34" s="1"/>
  <c r="H41" i="24"/>
  <c r="S53" i="39"/>
  <c r="S78" i="39" s="1"/>
  <c r="W3" i="11"/>
  <c r="V2" i="11"/>
  <c r="AT34" i="16"/>
  <c r="AT41" i="16"/>
  <c r="AT77" i="16" s="1"/>
  <c r="BS2" i="34"/>
  <c r="BT3" i="34"/>
  <c r="BS46" i="7"/>
  <c r="BF46" i="24"/>
  <c r="AI53" i="16"/>
  <c r="AI78" i="16" s="1"/>
  <c r="I43" i="16"/>
  <c r="I27" i="16"/>
  <c r="I19" i="16"/>
  <c r="I26" i="16"/>
  <c r="I18" i="16"/>
  <c r="I57" i="16"/>
  <c r="I29" i="16"/>
  <c r="I25" i="16"/>
  <c r="I88" i="16"/>
  <c r="I91" i="16" s="1"/>
  <c r="I16" i="16"/>
  <c r="I14" i="16"/>
  <c r="I9" i="16"/>
  <c r="I11" i="16"/>
  <c r="I24" i="16"/>
  <c r="I30" i="16"/>
  <c r="I13" i="16"/>
  <c r="I44" i="16"/>
  <c r="I46" i="16" s="1"/>
  <c r="I23" i="16"/>
  <c r="I38" i="16"/>
  <c r="I31" i="16"/>
  <c r="I22" i="16"/>
  <c r="I39" i="16"/>
  <c r="I33" i="16"/>
  <c r="I32" i="16"/>
  <c r="I20" i="16"/>
  <c r="I15" i="16"/>
  <c r="I17" i="16"/>
  <c r="I12" i="16"/>
  <c r="I10" i="16"/>
  <c r="I50" i="16"/>
  <c r="I49" i="16"/>
  <c r="I21" i="16"/>
  <c r="I51" i="16"/>
  <c r="I28" i="16"/>
  <c r="AF46" i="11"/>
  <c r="S41" i="44"/>
  <c r="AF76" i="19"/>
  <c r="AF36" i="19"/>
  <c r="BJ3" i="16"/>
  <c r="BI2" i="16"/>
  <c r="BS41" i="16"/>
  <c r="T53" i="19"/>
  <c r="T78" i="19" s="1"/>
  <c r="AJ2" i="44"/>
  <c r="AK3" i="44"/>
  <c r="BH3" i="34"/>
  <c r="BG2" i="34"/>
  <c r="F80" i="4"/>
  <c r="CH71" i="4"/>
  <c r="BU72" i="4"/>
  <c r="K34" i="4"/>
  <c r="AF76" i="7"/>
  <c r="AF36" i="7"/>
  <c r="AW90" i="44"/>
  <c r="AW49" i="44"/>
  <c r="AW53" i="44" s="1"/>
  <c r="AW78" i="44" s="1"/>
  <c r="AW31" i="44"/>
  <c r="AW23" i="44"/>
  <c r="AW39" i="44"/>
  <c r="AW22" i="44"/>
  <c r="AW21" i="44"/>
  <c r="AW50" i="44"/>
  <c r="AW38" i="44"/>
  <c r="AW30" i="44"/>
  <c r="AW25" i="44"/>
  <c r="AW19" i="44"/>
  <c r="AW13" i="44"/>
  <c r="AW45" i="44"/>
  <c r="AW44" i="44"/>
  <c r="AW46" i="44" s="1"/>
  <c r="AW89" i="44"/>
  <c r="AW32" i="44"/>
  <c r="AW18" i="44"/>
  <c r="AW51" i="44"/>
  <c r="AW58" i="44"/>
  <c r="AW24" i="44"/>
  <c r="AW11" i="44"/>
  <c r="AW59" i="44"/>
  <c r="AW16" i="44"/>
  <c r="AW17" i="44"/>
  <c r="AW15" i="44"/>
  <c r="AW12" i="44"/>
  <c r="AW9" i="44"/>
  <c r="AW26" i="44"/>
  <c r="AW28" i="44"/>
  <c r="AW20" i="44"/>
  <c r="AW14" i="44"/>
  <c r="AW27" i="44"/>
  <c r="AW10" i="44"/>
  <c r="AW29" i="44"/>
  <c r="AW43" i="44"/>
  <c r="AW33" i="44"/>
  <c r="BN74" i="24"/>
  <c r="AV38" i="11"/>
  <c r="CE72" i="19"/>
  <c r="CE74" i="19" s="1"/>
  <c r="X4" i="34"/>
  <c r="AK4" i="34" s="1"/>
  <c r="AX4" i="34" s="1"/>
  <c r="BK4" i="34" s="1"/>
  <c r="BX4" i="34" s="1"/>
  <c r="CK4" i="34" s="1"/>
  <c r="CX4" i="34" s="1"/>
  <c r="DK4" i="34" s="1"/>
  <c r="DX4" i="34" s="1"/>
  <c r="L4" i="34"/>
  <c r="K2" i="34"/>
  <c r="AS53" i="19"/>
  <c r="AS78" i="19" s="1"/>
  <c r="DI74" i="24"/>
  <c r="AS77" i="24"/>
  <c r="AT46" i="7"/>
  <c r="AU18" i="7"/>
  <c r="AU50" i="7"/>
  <c r="AU23" i="7"/>
  <c r="AU49" i="7"/>
  <c r="AU53" i="7" s="1"/>
  <c r="AU78" i="7" s="1"/>
  <c r="AU33" i="7"/>
  <c r="AU22" i="7"/>
  <c r="AU17" i="7"/>
  <c r="AU21" i="7"/>
  <c r="AU16" i="7"/>
  <c r="AU30" i="7"/>
  <c r="AU43" i="7"/>
  <c r="AU28" i="7"/>
  <c r="AU32" i="7"/>
  <c r="AU10" i="7"/>
  <c r="AU9" i="7"/>
  <c r="AU51" i="7"/>
  <c r="AU29" i="7"/>
  <c r="AU20" i="7"/>
  <c r="AU15" i="7"/>
  <c r="AU27" i="7"/>
  <c r="AU12" i="7"/>
  <c r="AU44" i="7"/>
  <c r="AU31" i="7"/>
  <c r="AU11" i="7"/>
  <c r="AU26" i="7"/>
  <c r="AU24" i="7"/>
  <c r="AU19" i="7"/>
  <c r="AU14" i="7"/>
  <c r="AU25" i="7"/>
  <c r="BS50" i="24"/>
  <c r="BS43" i="24"/>
  <c r="BS29" i="24"/>
  <c r="BS26" i="24"/>
  <c r="BS18" i="24"/>
  <c r="BS11" i="24"/>
  <c r="BS30" i="24"/>
  <c r="BS49" i="24"/>
  <c r="BS17" i="24"/>
  <c r="BS10" i="24"/>
  <c r="BS32" i="24"/>
  <c r="BS24" i="24"/>
  <c r="BS58" i="24"/>
  <c r="BS39" i="24"/>
  <c r="BS20" i="24"/>
  <c r="BS38" i="24"/>
  <c r="BS16" i="24"/>
  <c r="BS44" i="24"/>
  <c r="BS14" i="24"/>
  <c r="BS31" i="24"/>
  <c r="BS23" i="24"/>
  <c r="BS21" i="24"/>
  <c r="BS28" i="24"/>
  <c r="BS9" i="24"/>
  <c r="BS89" i="24"/>
  <c r="BS33" i="24"/>
  <c r="BS59" i="24"/>
  <c r="BS51" i="24"/>
  <c r="BS27" i="24"/>
  <c r="BS90" i="24"/>
  <c r="BS12" i="24"/>
  <c r="BS15" i="24"/>
  <c r="BS25" i="24"/>
  <c r="BS22" i="24"/>
  <c r="BS45" i="24"/>
  <c r="CQ41" i="4"/>
  <c r="CQ77" i="4" s="1"/>
  <c r="DD39" i="4"/>
  <c r="O59" i="11"/>
  <c r="K15" i="15" a="1"/>
  <c r="H15" i="31" a="1"/>
  <c r="G15" i="31" a="1"/>
  <c r="I9" i="31"/>
  <c r="BS46" i="16"/>
  <c r="AI88" i="44"/>
  <c r="AI89" i="44"/>
  <c r="AI58" i="44"/>
  <c r="AI90" i="44"/>
  <c r="AI50" i="44"/>
  <c r="AI39" i="44"/>
  <c r="AI41" i="44" s="1"/>
  <c r="AI77" i="44" s="1"/>
  <c r="AI22" i="44"/>
  <c r="AI21" i="44"/>
  <c r="AI38" i="44"/>
  <c r="AI45" i="44"/>
  <c r="AI59" i="44"/>
  <c r="AI44" i="44"/>
  <c r="AI49" i="44"/>
  <c r="AI12" i="44"/>
  <c r="AI57" i="44"/>
  <c r="AI24" i="44"/>
  <c r="AI32" i="44"/>
  <c r="AI33" i="44"/>
  <c r="AI19" i="44"/>
  <c r="AI51" i="44"/>
  <c r="AI23" i="44"/>
  <c r="AI9" i="44"/>
  <c r="AI15" i="44"/>
  <c r="AI43" i="44"/>
  <c r="AI18" i="44"/>
  <c r="AI10" i="44"/>
  <c r="AI14" i="44"/>
  <c r="AI26" i="44"/>
  <c r="AI13" i="44"/>
  <c r="AI20" i="44"/>
  <c r="AI16" i="44"/>
  <c r="AI17" i="44"/>
  <c r="AI27" i="44"/>
  <c r="AI25" i="44"/>
  <c r="AI11" i="44"/>
  <c r="AH46" i="16"/>
  <c r="AN74" i="4"/>
  <c r="BT2" i="24"/>
  <c r="BU3" i="24"/>
  <c r="S46" i="39"/>
  <c r="R74" i="24"/>
  <c r="AY3" i="44"/>
  <c r="AX2" i="44"/>
  <c r="BU38" i="7"/>
  <c r="BR38" i="7"/>
  <c r="BH41" i="7"/>
  <c r="P72" i="11"/>
  <c r="P74" i="11"/>
  <c r="R71" i="11"/>
  <c r="I90" i="29"/>
  <c r="I89" i="29"/>
  <c r="I50" i="29"/>
  <c r="I39" i="29"/>
  <c r="I41" i="29" s="1"/>
  <c r="I77" i="29" s="1"/>
  <c r="I49" i="29"/>
  <c r="I45" i="29"/>
  <c r="I38" i="29"/>
  <c r="I26" i="29"/>
  <c r="I58" i="29"/>
  <c r="I44" i="29"/>
  <c r="I30" i="29"/>
  <c r="I25" i="29"/>
  <c r="I11" i="29"/>
  <c r="I88" i="29"/>
  <c r="I59" i="29"/>
  <c r="I51" i="29"/>
  <c r="I23" i="29"/>
  <c r="I33" i="29"/>
  <c r="I28" i="29"/>
  <c r="I18" i="29"/>
  <c r="I10" i="29"/>
  <c r="I13" i="29"/>
  <c r="I21" i="29"/>
  <c r="I15" i="29"/>
  <c r="I57" i="29"/>
  <c r="I24" i="29"/>
  <c r="I17" i="29"/>
  <c r="I31" i="29"/>
  <c r="I32" i="29"/>
  <c r="I22" i="29"/>
  <c r="I29" i="29"/>
  <c r="I20" i="29"/>
  <c r="I9" i="29"/>
  <c r="I27" i="29"/>
  <c r="I43" i="29"/>
  <c r="I14" i="29"/>
  <c r="I16" i="29"/>
  <c r="I12" i="29"/>
  <c r="I19" i="29"/>
  <c r="AS80" i="44"/>
  <c r="AS82" i="44" s="1"/>
  <c r="AV88" i="54"/>
  <c r="AV90" i="54"/>
  <c r="AV89" i="54"/>
  <c r="AV51" i="54"/>
  <c r="AV58" i="54"/>
  <c r="AV59" i="54"/>
  <c r="AV44" i="54"/>
  <c r="AV43" i="54"/>
  <c r="AV29" i="54"/>
  <c r="AV26" i="54"/>
  <c r="AV49" i="54"/>
  <c r="AV53" i="54" s="1"/>
  <c r="AV78" i="54" s="1"/>
  <c r="AV27" i="54"/>
  <c r="AV25" i="54"/>
  <c r="AV45" i="54"/>
  <c r="AV17" i="54"/>
  <c r="AV10" i="54"/>
  <c r="AV38" i="54"/>
  <c r="AV16" i="54"/>
  <c r="AV24" i="54"/>
  <c r="AV15" i="54"/>
  <c r="AV32" i="54"/>
  <c r="AV23" i="54"/>
  <c r="AV21" i="54"/>
  <c r="AV14" i="54"/>
  <c r="AV28" i="54"/>
  <c r="AV30" i="54"/>
  <c r="AV13" i="54"/>
  <c r="AV9" i="54"/>
  <c r="AV12" i="54"/>
  <c r="AV33" i="54"/>
  <c r="AV20" i="54"/>
  <c r="AV39" i="54"/>
  <c r="AV22" i="54"/>
  <c r="AV19" i="54"/>
  <c r="AV11" i="54"/>
  <c r="AV31" i="54"/>
  <c r="AV50" i="54"/>
  <c r="AV18" i="54"/>
  <c r="BS3" i="4"/>
  <c r="CR4" i="4"/>
  <c r="F55" i="54"/>
  <c r="J91" i="54"/>
  <c r="CR72" i="34"/>
  <c r="I33" i="24"/>
  <c r="I25" i="24"/>
  <c r="I49" i="24"/>
  <c r="I17" i="24"/>
  <c r="I10" i="24"/>
  <c r="I16" i="24"/>
  <c r="I23" i="24"/>
  <c r="I9" i="24"/>
  <c r="I89" i="24"/>
  <c r="I18" i="24"/>
  <c r="I57" i="24"/>
  <c r="I38" i="24"/>
  <c r="I28" i="24"/>
  <c r="I29" i="24"/>
  <c r="I88" i="24"/>
  <c r="I59" i="24"/>
  <c r="I43" i="24"/>
  <c r="I22" i="24"/>
  <c r="I90" i="24"/>
  <c r="I27" i="24"/>
  <c r="I51" i="24"/>
  <c r="I45" i="24"/>
  <c r="I39" i="24"/>
  <c r="I20" i="24"/>
  <c r="I15" i="24"/>
  <c r="I21" i="24"/>
  <c r="I50" i="24"/>
  <c r="I44" i="24"/>
  <c r="I14" i="24"/>
  <c r="I32" i="24"/>
  <c r="I58" i="24"/>
  <c r="I12" i="24"/>
  <c r="I13" i="24"/>
  <c r="I31" i="24"/>
  <c r="I30" i="24"/>
  <c r="I19" i="24"/>
  <c r="I24" i="24"/>
  <c r="I11" i="24"/>
  <c r="I26" i="24"/>
  <c r="G72" i="4"/>
  <c r="G74" i="4" s="1"/>
  <c r="AT34" i="7"/>
  <c r="AV2" i="7"/>
  <c r="AW3" i="7"/>
  <c r="F91" i="19"/>
  <c r="AE72" i="49"/>
  <c r="AE74" i="49" s="1"/>
  <c r="R74" i="7"/>
  <c r="BI76" i="44"/>
  <c r="BI36" i="44"/>
  <c r="BI55" i="44" s="1"/>
  <c r="AS34" i="34"/>
  <c r="AE72" i="11"/>
  <c r="BG2" i="54"/>
  <c r="BH3" i="54"/>
  <c r="DR74" i="7"/>
  <c r="J41" i="34"/>
  <c r="U50" i="19"/>
  <c r="U57" i="19"/>
  <c r="U33" i="19"/>
  <c r="U49" i="19"/>
  <c r="U38" i="19"/>
  <c r="U39" i="19"/>
  <c r="U41" i="19" s="1"/>
  <c r="U77" i="19" s="1"/>
  <c r="U26" i="19"/>
  <c r="U44" i="19"/>
  <c r="U46" i="19" s="1"/>
  <c r="U18" i="19"/>
  <c r="U11" i="19"/>
  <c r="U51" i="19"/>
  <c r="U25" i="19"/>
  <c r="U10" i="19"/>
  <c r="U32" i="19"/>
  <c r="U24" i="19"/>
  <c r="U17" i="19"/>
  <c r="U90" i="19"/>
  <c r="U89" i="19"/>
  <c r="U88" i="19"/>
  <c r="U59" i="19"/>
  <c r="U9" i="19"/>
  <c r="U21" i="19"/>
  <c r="U58" i="19"/>
  <c r="U43" i="19"/>
  <c r="U27" i="19"/>
  <c r="U15" i="19"/>
  <c r="U12" i="19"/>
  <c r="U45" i="19"/>
  <c r="U16" i="19"/>
  <c r="U13" i="19"/>
  <c r="U20" i="19"/>
  <c r="U14" i="19"/>
  <c r="U23" i="19"/>
  <c r="U22" i="19"/>
  <c r="U19" i="19"/>
  <c r="AR72" i="29"/>
  <c r="AR74" i="29" s="1"/>
  <c r="AU28" i="16"/>
  <c r="AU24" i="16"/>
  <c r="AU17" i="16"/>
  <c r="AU50" i="16"/>
  <c r="AU39" i="16"/>
  <c r="AU23" i="16"/>
  <c r="AU16" i="16"/>
  <c r="AU14" i="16"/>
  <c r="AU29" i="16"/>
  <c r="AU49" i="16"/>
  <c r="AU22" i="16"/>
  <c r="AU13" i="16"/>
  <c r="AU38" i="16"/>
  <c r="AU18" i="16"/>
  <c r="AU27" i="16"/>
  <c r="AU26" i="16"/>
  <c r="AU15" i="16"/>
  <c r="AU25" i="16"/>
  <c r="AU21" i="16"/>
  <c r="AU33" i="16"/>
  <c r="AU32" i="16"/>
  <c r="AU31" i="16"/>
  <c r="AU19" i="16"/>
  <c r="AU10" i="16"/>
  <c r="AU51" i="16"/>
  <c r="AU9" i="16"/>
  <c r="AU20" i="16"/>
  <c r="AU12" i="16"/>
  <c r="AU44" i="16"/>
  <c r="AU43" i="16"/>
  <c r="AU30" i="16"/>
  <c r="AU11" i="16"/>
  <c r="Z72" i="16"/>
  <c r="Z74" i="16" s="1"/>
  <c r="AE71" i="16"/>
  <c r="AV53" i="44"/>
  <c r="AV78" i="44" s="1"/>
  <c r="DU39" i="7"/>
  <c r="U76" i="24"/>
  <c r="U36" i="24"/>
  <c r="U55" i="24" s="1"/>
  <c r="U60" i="24" s="1"/>
  <c r="DF74" i="19"/>
  <c r="DF72" i="19"/>
  <c r="DR71" i="19"/>
  <c r="CU39" i="4"/>
  <c r="CH41" i="4"/>
  <c r="CH77" i="4" s="1"/>
  <c r="F55" i="24"/>
  <c r="F80" i="54"/>
  <c r="AU46" i="24"/>
  <c r="AI72" i="7"/>
  <c r="AI74" i="7" s="1"/>
  <c r="AR71" i="7"/>
  <c r="AU91" i="54"/>
  <c r="DR72" i="44"/>
  <c r="DR74" i="44" s="1"/>
  <c r="R72" i="44"/>
  <c r="R74" i="44" s="1"/>
  <c r="E87" i="15"/>
  <c r="E71" i="15"/>
  <c r="E55" i="15"/>
  <c r="E39" i="15"/>
  <c r="E23" i="15"/>
  <c r="E86" i="15"/>
  <c r="E70" i="15"/>
  <c r="E54" i="15"/>
  <c r="E38" i="15"/>
  <c r="E22" i="15"/>
  <c r="E85" i="15"/>
  <c r="E69" i="15"/>
  <c r="E53" i="15"/>
  <c r="E37" i="15"/>
  <c r="E21" i="15"/>
  <c r="E84" i="15"/>
  <c r="E68" i="15"/>
  <c r="E52" i="15"/>
  <c r="E36" i="15"/>
  <c r="E20" i="15"/>
  <c r="E83" i="15"/>
  <c r="E67" i="15"/>
  <c r="E51" i="15"/>
  <c r="E35" i="15"/>
  <c r="E19" i="15"/>
  <c r="E98" i="15"/>
  <c r="E82" i="15"/>
  <c r="E66" i="15"/>
  <c r="E50" i="15"/>
  <c r="E34" i="15"/>
  <c r="E18" i="15"/>
  <c r="E97" i="15"/>
  <c r="E81" i="15"/>
  <c r="E65" i="15"/>
  <c r="E49" i="15"/>
  <c r="E33" i="15"/>
  <c r="E17" i="15"/>
  <c r="E93" i="15"/>
  <c r="E77" i="15"/>
  <c r="E61" i="15"/>
  <c r="E45" i="15"/>
  <c r="E29" i="15"/>
  <c r="E91" i="15"/>
  <c r="E59" i="15"/>
  <c r="E27" i="15"/>
  <c r="E90" i="15"/>
  <c r="E58" i="15"/>
  <c r="E26" i="15"/>
  <c r="E89" i="15"/>
  <c r="E57" i="15"/>
  <c r="E25" i="15"/>
  <c r="E88" i="15"/>
  <c r="E56" i="15"/>
  <c r="E24" i="15"/>
  <c r="G15" i="15" s="1" a="1"/>
  <c r="E80" i="15"/>
  <c r="E48" i="15"/>
  <c r="E16" i="15"/>
  <c r="E79" i="15"/>
  <c r="E47" i="15"/>
  <c r="E78" i="15"/>
  <c r="E46" i="15"/>
  <c r="E15" i="15"/>
  <c r="E76" i="15"/>
  <c r="E44" i="15"/>
  <c r="E73" i="15"/>
  <c r="E41" i="15"/>
  <c r="E72" i="15"/>
  <c r="E40" i="15"/>
  <c r="E62" i="15"/>
  <c r="E60" i="15"/>
  <c r="E43" i="15"/>
  <c r="H15" i="15" s="1" a="1"/>
  <c r="E42" i="15"/>
  <c r="E32" i="15"/>
  <c r="E31" i="15"/>
  <c r="E30" i="15"/>
  <c r="E28" i="15"/>
  <c r="E94" i="15"/>
  <c r="E96" i="15"/>
  <c r="E95" i="15"/>
  <c r="E92" i="15"/>
  <c r="E75" i="15"/>
  <c r="E74" i="15"/>
  <c r="E64" i="15"/>
  <c r="E63" i="15"/>
  <c r="BJ34" i="44"/>
  <c r="T34" i="11"/>
  <c r="ED39" i="7"/>
  <c r="ED41" i="7" s="1"/>
  <c r="ED77" i="7" s="1"/>
  <c r="DQ41" i="7"/>
  <c r="DQ77" i="7" s="1"/>
  <c r="BT38" i="11"/>
  <c r="AT53" i="16"/>
  <c r="AT78" i="16" s="1"/>
  <c r="DR72" i="7"/>
  <c r="DS72" i="7"/>
  <c r="AF46" i="29"/>
  <c r="V88" i="29"/>
  <c r="V90" i="29"/>
  <c r="V51" i="29"/>
  <c r="V28" i="29"/>
  <c r="V20" i="29"/>
  <c r="V59" i="29"/>
  <c r="V39" i="29"/>
  <c r="V45" i="29"/>
  <c r="V89" i="29"/>
  <c r="V43" i="29"/>
  <c r="V22" i="29"/>
  <c r="V12" i="29"/>
  <c r="V9" i="29"/>
  <c r="V32" i="29"/>
  <c r="V29" i="29"/>
  <c r="V17" i="29"/>
  <c r="V25" i="29"/>
  <c r="V31" i="29"/>
  <c r="AE31" i="29" s="1"/>
  <c r="V44" i="29"/>
  <c r="V46" i="29" s="1"/>
  <c r="V49" i="29"/>
  <c r="V53" i="29" s="1"/>
  <c r="V78" i="29" s="1"/>
  <c r="V13" i="29"/>
  <c r="V23" i="29"/>
  <c r="V16" i="29"/>
  <c r="V57" i="29"/>
  <c r="V19" i="29"/>
  <c r="V24" i="29"/>
  <c r="V10" i="29"/>
  <c r="V50" i="29"/>
  <c r="V38" i="29"/>
  <c r="V14" i="29"/>
  <c r="V27" i="29"/>
  <c r="V21" i="29"/>
  <c r="V33" i="29"/>
  <c r="V26" i="29"/>
  <c r="V18" i="29"/>
  <c r="V15" i="29"/>
  <c r="V11" i="29"/>
  <c r="V30" i="29"/>
  <c r="V58" i="29"/>
  <c r="H91" i="11"/>
  <c r="AJ38" i="11"/>
  <c r="AW38" i="11" s="1"/>
  <c r="BJ38" i="11" s="1"/>
  <c r="BW38" i="11" s="1"/>
  <c r="CJ38" i="11" s="1"/>
  <c r="CW38" i="11" s="1"/>
  <c r="DJ38" i="11" s="1"/>
  <c r="DW38" i="11" s="1"/>
  <c r="X38" i="11"/>
  <c r="X41" i="11" s="1"/>
  <c r="AF80" i="16"/>
  <c r="AF82" i="16" s="1"/>
  <c r="T60" i="24"/>
  <c r="AH34" i="16"/>
  <c r="I185" i="56"/>
  <c r="I169" i="56"/>
  <c r="I153" i="56"/>
  <c r="I137" i="56"/>
  <c r="I121" i="56"/>
  <c r="I105" i="56"/>
  <c r="I89" i="56"/>
  <c r="I73" i="56"/>
  <c r="I57" i="56"/>
  <c r="I41" i="56"/>
  <c r="I25" i="56"/>
  <c r="I187" i="56"/>
  <c r="I171" i="56"/>
  <c r="I155" i="56"/>
  <c r="I139" i="56"/>
  <c r="I123" i="56"/>
  <c r="I107" i="56"/>
  <c r="I91" i="56"/>
  <c r="I75" i="56"/>
  <c r="I59" i="56"/>
  <c r="I43" i="56"/>
  <c r="I27" i="56"/>
  <c r="I182" i="56"/>
  <c r="I164" i="56"/>
  <c r="I146" i="56"/>
  <c r="I128" i="56"/>
  <c r="I110" i="56"/>
  <c r="I92" i="56"/>
  <c r="I72" i="56"/>
  <c r="I54" i="56"/>
  <c r="I36" i="56"/>
  <c r="I18" i="56"/>
  <c r="AU57" i="54" s="1"/>
  <c r="I181" i="56"/>
  <c r="I163" i="56"/>
  <c r="I145" i="56"/>
  <c r="I127" i="56"/>
  <c r="I109" i="56"/>
  <c r="I90" i="56"/>
  <c r="I71" i="56"/>
  <c r="I53" i="56"/>
  <c r="I35" i="56"/>
  <c r="I17" i="56"/>
  <c r="AT57" i="54" s="1"/>
  <c r="I178" i="56"/>
  <c r="I160" i="56"/>
  <c r="I142" i="56"/>
  <c r="I124" i="56"/>
  <c r="I104" i="56"/>
  <c r="I86" i="56"/>
  <c r="I68" i="56"/>
  <c r="I50" i="56"/>
  <c r="I32" i="56"/>
  <c r="I15" i="56"/>
  <c r="I174" i="56"/>
  <c r="I151" i="56"/>
  <c r="I130" i="56"/>
  <c r="I106" i="56"/>
  <c r="I83" i="56"/>
  <c r="I62" i="56"/>
  <c r="I39" i="56"/>
  <c r="I16" i="56"/>
  <c r="AS57" i="54" s="1"/>
  <c r="I194" i="56"/>
  <c r="I193" i="56"/>
  <c r="I172" i="56"/>
  <c r="I149" i="56"/>
  <c r="I126" i="56"/>
  <c r="I102" i="56"/>
  <c r="I81" i="56"/>
  <c r="I60" i="56"/>
  <c r="I37" i="56"/>
  <c r="I168" i="56"/>
  <c r="I143" i="56"/>
  <c r="I117" i="56"/>
  <c r="I94" i="56"/>
  <c r="I66" i="56"/>
  <c r="I42" i="56"/>
  <c r="I192" i="56"/>
  <c r="I167" i="56"/>
  <c r="I141" i="56"/>
  <c r="I116" i="56"/>
  <c r="I93" i="56"/>
  <c r="I65" i="56"/>
  <c r="I40" i="56"/>
  <c r="I191" i="56"/>
  <c r="I166" i="56"/>
  <c r="I140" i="56"/>
  <c r="I115" i="56"/>
  <c r="I88" i="56"/>
  <c r="I64" i="56"/>
  <c r="I38" i="56"/>
  <c r="I188" i="56"/>
  <c r="I161" i="56"/>
  <c r="I135" i="56"/>
  <c r="I112" i="56"/>
  <c r="I84" i="56"/>
  <c r="I58" i="56"/>
  <c r="I31" i="56"/>
  <c r="I184" i="56"/>
  <c r="I152" i="56"/>
  <c r="I118" i="56"/>
  <c r="I80" i="56"/>
  <c r="I48" i="56"/>
  <c r="I19" i="56"/>
  <c r="AV57" i="54" s="1"/>
  <c r="I183" i="56"/>
  <c r="I150" i="56"/>
  <c r="I114" i="56"/>
  <c r="I79" i="56"/>
  <c r="I47" i="56"/>
  <c r="I180" i="56"/>
  <c r="I148" i="56"/>
  <c r="I113" i="56"/>
  <c r="I78" i="56"/>
  <c r="I46" i="56"/>
  <c r="I162" i="56"/>
  <c r="I131" i="56"/>
  <c r="I97" i="56"/>
  <c r="I61" i="56"/>
  <c r="I26" i="56"/>
  <c r="I176" i="56"/>
  <c r="I132" i="56"/>
  <c r="I85" i="56"/>
  <c r="I34" i="56"/>
  <c r="I175" i="56"/>
  <c r="I129" i="56"/>
  <c r="I82" i="56"/>
  <c r="I33" i="56"/>
  <c r="I173" i="56"/>
  <c r="I125" i="56"/>
  <c r="I77" i="56"/>
  <c r="I30" i="56"/>
  <c r="I170" i="56"/>
  <c r="I122" i="56"/>
  <c r="I76" i="56"/>
  <c r="I29" i="56"/>
  <c r="I147" i="56"/>
  <c r="I95" i="56"/>
  <c r="I23" i="56"/>
  <c r="I144" i="56"/>
  <c r="I87" i="56"/>
  <c r="I22" i="56"/>
  <c r="I138" i="56"/>
  <c r="I74" i="56"/>
  <c r="I21" i="56"/>
  <c r="I136" i="56"/>
  <c r="I70" i="56"/>
  <c r="I20" i="56"/>
  <c r="I134" i="56"/>
  <c r="I69" i="56"/>
  <c r="I189" i="56"/>
  <c r="I120" i="56"/>
  <c r="I63" i="56"/>
  <c r="I157" i="56"/>
  <c r="I52" i="56"/>
  <c r="I156" i="56"/>
  <c r="I51" i="56"/>
  <c r="I154" i="56"/>
  <c r="I49" i="56"/>
  <c r="I133" i="56"/>
  <c r="I45" i="56"/>
  <c r="I119" i="56"/>
  <c r="I44" i="56"/>
  <c r="I99" i="56"/>
  <c r="I98" i="56"/>
  <c r="I96" i="56"/>
  <c r="I67" i="56"/>
  <c r="I190" i="56"/>
  <c r="I56" i="56"/>
  <c r="I55" i="56"/>
  <c r="I28" i="56"/>
  <c r="BF57" i="54" s="1"/>
  <c r="I24" i="56"/>
  <c r="I186" i="56"/>
  <c r="I179" i="56"/>
  <c r="I177" i="56"/>
  <c r="I165" i="56"/>
  <c r="I159" i="56"/>
  <c r="I158" i="56"/>
  <c r="I111" i="56"/>
  <c r="I108" i="56"/>
  <c r="I100" i="56"/>
  <c r="I103" i="56"/>
  <c r="I101" i="56"/>
  <c r="S77" i="34"/>
  <c r="V44" i="16"/>
  <c r="V43" i="16"/>
  <c r="V33" i="16"/>
  <c r="V32" i="16"/>
  <c r="V27" i="16"/>
  <c r="V19" i="16"/>
  <c r="V50" i="16"/>
  <c r="V20" i="16"/>
  <c r="V18" i="16"/>
  <c r="V12" i="16"/>
  <c r="V11" i="16"/>
  <c r="V9" i="16"/>
  <c r="V51" i="16"/>
  <c r="V26" i="16"/>
  <c r="V17" i="16"/>
  <c r="V25" i="16"/>
  <c r="V24" i="16"/>
  <c r="V23" i="16"/>
  <c r="V21" i="16"/>
  <c r="V16" i="16"/>
  <c r="V14" i="16"/>
  <c r="V13" i="16"/>
  <c r="V22" i="16"/>
  <c r="V30" i="16"/>
  <c r="G76" i="44"/>
  <c r="G36" i="44"/>
  <c r="G55" i="44" s="1"/>
  <c r="G60" i="44" s="1"/>
  <c r="W46" i="24"/>
  <c r="L4" i="19"/>
  <c r="X4" i="19"/>
  <c r="AK4" i="19" s="1"/>
  <c r="AX4" i="19" s="1"/>
  <c r="BK4" i="19" s="1"/>
  <c r="BX4" i="19" s="1"/>
  <c r="CK4" i="19" s="1"/>
  <c r="CX4" i="19" s="1"/>
  <c r="DK4" i="19" s="1"/>
  <c r="DX4" i="19" s="1"/>
  <c r="AE74" i="29"/>
  <c r="F80" i="24"/>
  <c r="AH2" i="4"/>
  <c r="AI3" i="4"/>
  <c r="AS46" i="19"/>
  <c r="BJ46" i="44"/>
  <c r="H53" i="24"/>
  <c r="H78" i="24" s="1"/>
  <c r="AT2" i="49"/>
  <c r="AU3" i="49"/>
  <c r="CA41" i="4"/>
  <c r="CA77" i="4" s="1"/>
  <c r="CN39" i="4"/>
  <c r="S91" i="19"/>
  <c r="T91" i="49"/>
  <c r="F55" i="44"/>
  <c r="BE72" i="7"/>
  <c r="AT46" i="16"/>
  <c r="S55" i="29"/>
  <c r="AU34" i="54"/>
  <c r="S72" i="4"/>
  <c r="AE71" i="4"/>
  <c r="AF71" i="4"/>
  <c r="S78" i="11"/>
  <c r="CE74" i="34"/>
  <c r="CD72" i="11"/>
  <c r="AR74" i="54"/>
  <c r="G80" i="54"/>
  <c r="G82" i="54" s="1"/>
  <c r="G84" i="54" s="1"/>
  <c r="G86" i="54" s="1"/>
  <c r="AE71" i="7"/>
  <c r="S72" i="7"/>
  <c r="S74" i="7" s="1"/>
  <c r="U44" i="11"/>
  <c r="U33" i="11"/>
  <c r="U32" i="11"/>
  <c r="U57" i="11"/>
  <c r="U30" i="11"/>
  <c r="U20" i="11"/>
  <c r="U43" i="11"/>
  <c r="U29" i="11"/>
  <c r="U19" i="11"/>
  <c r="U14" i="11"/>
  <c r="U9" i="11"/>
  <c r="U27" i="11"/>
  <c r="U26" i="11"/>
  <c r="U25" i="11"/>
  <c r="U13" i="11"/>
  <c r="AE13" i="11" s="1"/>
  <c r="U12" i="11"/>
  <c r="U11" i="11"/>
  <c r="U24" i="11"/>
  <c r="U58" i="11"/>
  <c r="U31" i="11"/>
  <c r="U59" i="11"/>
  <c r="U51" i="11"/>
  <c r="U23" i="11"/>
  <c r="U18" i="11"/>
  <c r="U17" i="11"/>
  <c r="U22" i="11"/>
  <c r="U45" i="11"/>
  <c r="U53" i="11"/>
  <c r="U78" i="11" s="1"/>
  <c r="U21" i="11"/>
  <c r="U28" i="11"/>
  <c r="N3" i="44"/>
  <c r="M2" i="44"/>
  <c r="AS49" i="11"/>
  <c r="AS24" i="11"/>
  <c r="AS17" i="11"/>
  <c r="AS23" i="11"/>
  <c r="AS16" i="11"/>
  <c r="AS59" i="11"/>
  <c r="AS45" i="11"/>
  <c r="AS51" i="11"/>
  <c r="AS22" i="11"/>
  <c r="AS57" i="11"/>
  <c r="AS44" i="11"/>
  <c r="AS25" i="11"/>
  <c r="AS14" i="11"/>
  <c r="AS27" i="11"/>
  <c r="AS26" i="11"/>
  <c r="AS20" i="11"/>
  <c r="AS12" i="11"/>
  <c r="AS31" i="11"/>
  <c r="AS15" i="11"/>
  <c r="AS43" i="11"/>
  <c r="AS9" i="11"/>
  <c r="AS32" i="11"/>
  <c r="AS30" i="11"/>
  <c r="AS19" i="11"/>
  <c r="AS10" i="11"/>
  <c r="AS50" i="11"/>
  <c r="AS18" i="11"/>
  <c r="AS33" i="11"/>
  <c r="AS29" i="11"/>
  <c r="AS28" i="11"/>
  <c r="AS21" i="11"/>
  <c r="AS11" i="11"/>
  <c r="G76" i="24"/>
  <c r="G36" i="24"/>
  <c r="G55" i="24" s="1"/>
  <c r="G60" i="24" s="1"/>
  <c r="S80" i="29"/>
  <c r="AS34" i="19"/>
  <c r="H34" i="49"/>
  <c r="BG3" i="29"/>
  <c r="BF2" i="29"/>
  <c r="EE72" i="24"/>
  <c r="BF55" i="44"/>
  <c r="BG53" i="16"/>
  <c r="BG78" i="16" s="1"/>
  <c r="AS90" i="29"/>
  <c r="AS51" i="29"/>
  <c r="AS58" i="29"/>
  <c r="AS50" i="29"/>
  <c r="AS38" i="29"/>
  <c r="AS44" i="29"/>
  <c r="AS49" i="29"/>
  <c r="AS28" i="29"/>
  <c r="AS29" i="29"/>
  <c r="AS24" i="29"/>
  <c r="AS17" i="29"/>
  <c r="AS23" i="29"/>
  <c r="AS16" i="29"/>
  <c r="AS57" i="29"/>
  <c r="AS20" i="29"/>
  <c r="AS10" i="29"/>
  <c r="AS89" i="29"/>
  <c r="AS45" i="29"/>
  <c r="AS25" i="29"/>
  <c r="AS13" i="29"/>
  <c r="AS43" i="29"/>
  <c r="AS15" i="29"/>
  <c r="AS59" i="29"/>
  <c r="AS33" i="29"/>
  <c r="AS32" i="29"/>
  <c r="AS31" i="29"/>
  <c r="AS18" i="29"/>
  <c r="AS30" i="29"/>
  <c r="AS9" i="29"/>
  <c r="AS21" i="29"/>
  <c r="AS12" i="29"/>
  <c r="AS39" i="29"/>
  <c r="AS22" i="29"/>
  <c r="AS11" i="29"/>
  <c r="AS26" i="29"/>
  <c r="AS19" i="29"/>
  <c r="AS27" i="29"/>
  <c r="AS14" i="29"/>
  <c r="I15" i="9" a="1"/>
  <c r="H60" i="44"/>
  <c r="L89" i="44"/>
  <c r="L50" i="44"/>
  <c r="L57" i="44"/>
  <c r="L90" i="44"/>
  <c r="L33" i="44"/>
  <c r="L25" i="44"/>
  <c r="L58" i="44"/>
  <c r="L88" i="44"/>
  <c r="L32" i="44"/>
  <c r="L24" i="44"/>
  <c r="L15" i="44"/>
  <c r="L38" i="44"/>
  <c r="L59" i="44"/>
  <c r="L23" i="44"/>
  <c r="L20" i="44"/>
  <c r="L14" i="44"/>
  <c r="L44" i="44"/>
  <c r="L46" i="44" s="1"/>
  <c r="L49" i="44"/>
  <c r="L53" i="44" s="1"/>
  <c r="L78" i="44" s="1"/>
  <c r="L13" i="44"/>
  <c r="L10" i="44"/>
  <c r="L22" i="44"/>
  <c r="L21" i="44"/>
  <c r="L19" i="44"/>
  <c r="L16" i="44"/>
  <c r="L43" i="44"/>
  <c r="L51" i="44"/>
  <c r="L31" i="44"/>
  <c r="L45" i="44"/>
  <c r="L27" i="44"/>
  <c r="L30" i="44"/>
  <c r="L12" i="44"/>
  <c r="L9" i="44"/>
  <c r="L18" i="44"/>
  <c r="L17" i="44"/>
  <c r="L39" i="44"/>
  <c r="L41" i="44" s="1"/>
  <c r="L77" i="44" s="1"/>
  <c r="L11" i="44"/>
  <c r="L28" i="44"/>
  <c r="L26" i="44"/>
  <c r="L29" i="44"/>
  <c r="AS77" i="16"/>
  <c r="V41" i="24"/>
  <c r="K90" i="54"/>
  <c r="K89" i="54"/>
  <c r="K57" i="54"/>
  <c r="K88" i="54"/>
  <c r="K58" i="54"/>
  <c r="K50" i="54"/>
  <c r="K59" i="54"/>
  <c r="K49" i="54"/>
  <c r="K38" i="54"/>
  <c r="K51" i="54"/>
  <c r="K33" i="54"/>
  <c r="K30" i="54"/>
  <c r="K19" i="54"/>
  <c r="K32" i="54"/>
  <c r="K44" i="54"/>
  <c r="K12" i="54"/>
  <c r="K24" i="54"/>
  <c r="K18" i="54"/>
  <c r="K26" i="54"/>
  <c r="K11" i="54"/>
  <c r="K43" i="54"/>
  <c r="K17" i="54"/>
  <c r="K23" i="54"/>
  <c r="K22" i="54"/>
  <c r="K31" i="54"/>
  <c r="K27" i="54"/>
  <c r="K20" i="54"/>
  <c r="K39" i="54"/>
  <c r="K25" i="54"/>
  <c r="K15" i="54"/>
  <c r="K10" i="54"/>
  <c r="K14" i="54"/>
  <c r="K16" i="54"/>
  <c r="K9" i="54"/>
  <c r="K21" i="54"/>
  <c r="K13" i="54"/>
  <c r="K29" i="54"/>
  <c r="K28" i="54"/>
  <c r="K45" i="54"/>
  <c r="AV3" i="19"/>
  <c r="AU2" i="19"/>
  <c r="J41" i="54"/>
  <c r="J77" i="54" s="1"/>
  <c r="AT76" i="54"/>
  <c r="AT36" i="54"/>
  <c r="AT55" i="54" s="1"/>
  <c r="AT60" i="54" s="1"/>
  <c r="F55" i="19"/>
  <c r="U90" i="49"/>
  <c r="U89" i="49"/>
  <c r="U88" i="49"/>
  <c r="U58" i="49"/>
  <c r="U50" i="49"/>
  <c r="U43" i="49"/>
  <c r="U57" i="49"/>
  <c r="U33" i="49"/>
  <c r="U39" i="49"/>
  <c r="U23" i="49"/>
  <c r="U32" i="49"/>
  <c r="U59" i="49"/>
  <c r="U51" i="49"/>
  <c r="U22" i="49"/>
  <c r="U49" i="49"/>
  <c r="U20" i="49"/>
  <c r="U17" i="49"/>
  <c r="U9" i="49"/>
  <c r="U26" i="49"/>
  <c r="U38" i="49"/>
  <c r="U25" i="49"/>
  <c r="U15" i="49"/>
  <c r="U14" i="49"/>
  <c r="U24" i="49"/>
  <c r="U18" i="49"/>
  <c r="U44" i="49"/>
  <c r="U29" i="49"/>
  <c r="U16" i="49"/>
  <c r="U31" i="49"/>
  <c r="U30" i="49"/>
  <c r="U12" i="49"/>
  <c r="U19" i="49"/>
  <c r="U11" i="49"/>
  <c r="U10" i="49"/>
  <c r="U21" i="49"/>
  <c r="U45" i="49"/>
  <c r="U27" i="49"/>
  <c r="U28" i="49"/>
  <c r="U13" i="49"/>
  <c r="CR4" i="29"/>
  <c r="BS3" i="29"/>
  <c r="EE74" i="24"/>
  <c r="DK39" i="4"/>
  <c r="CX41" i="4"/>
  <c r="CX77" i="4" s="1"/>
  <c r="BQ74" i="11"/>
  <c r="CJ74" i="11"/>
  <c r="CF2" i="24"/>
  <c r="CG3" i="24"/>
  <c r="T46" i="11"/>
  <c r="AU3" i="29"/>
  <c r="AT2" i="29"/>
  <c r="H80" i="44"/>
  <c r="H82" i="44" s="1"/>
  <c r="AS53" i="34"/>
  <c r="AS78" i="34" s="1"/>
  <c r="AF76" i="24"/>
  <c r="AF36" i="24"/>
  <c r="DE72" i="29"/>
  <c r="DE74" i="29" s="1"/>
  <c r="L2" i="54"/>
  <c r="M3" i="54"/>
  <c r="F72" i="4"/>
  <c r="R71" i="4"/>
  <c r="F74" i="4"/>
  <c r="F55" i="34"/>
  <c r="BL2" i="44"/>
  <c r="BM3" i="44"/>
  <c r="F80" i="19"/>
  <c r="W3" i="49"/>
  <c r="V2" i="49"/>
  <c r="BJ4" i="16"/>
  <c r="BW4" i="16" s="1"/>
  <c r="CJ4" i="16" s="1"/>
  <c r="CW4" i="16" s="1"/>
  <c r="DJ4" i="16" s="1"/>
  <c r="DW4" i="16" s="1"/>
  <c r="AW2" i="16"/>
  <c r="H41" i="49"/>
  <c r="H77" i="49" s="1"/>
  <c r="H53" i="49"/>
  <c r="H78" i="49" s="1"/>
  <c r="DS74" i="24"/>
  <c r="AS78" i="7"/>
  <c r="BJ41" i="44"/>
  <c r="BF80" i="44"/>
  <c r="BF82" i="44" s="1"/>
  <c r="CS3" i="24"/>
  <c r="DR4" i="24"/>
  <c r="U2" i="39"/>
  <c r="V3" i="39"/>
  <c r="BX41" i="7"/>
  <c r="BX77" i="7" s="1"/>
  <c r="CK39" i="7"/>
  <c r="AS46" i="34"/>
  <c r="M4" i="24"/>
  <c r="Y4" i="24"/>
  <c r="AL4" i="24" s="1"/>
  <c r="AY4" i="24" s="1"/>
  <c r="BL4" i="24" s="1"/>
  <c r="BY4" i="24" s="1"/>
  <c r="CL4" i="24" s="1"/>
  <c r="CY4" i="24" s="1"/>
  <c r="DL4" i="24" s="1"/>
  <c r="DY4" i="24" s="1"/>
  <c r="AS78" i="16"/>
  <c r="AL2" i="7"/>
  <c r="AM3" i="7"/>
  <c r="V2" i="54"/>
  <c r="W3" i="54"/>
  <c r="J55" i="4"/>
  <c r="J60" i="4" s="1"/>
  <c r="AU2" i="34"/>
  <c r="AV3" i="34"/>
  <c r="BK49" i="44"/>
  <c r="BK53" i="44" s="1"/>
  <c r="BK78" i="44" s="1"/>
  <c r="BK90" i="44"/>
  <c r="BK32" i="44"/>
  <c r="BK24" i="44"/>
  <c r="BK51" i="44"/>
  <c r="BK59" i="44"/>
  <c r="BK31" i="44"/>
  <c r="BK23" i="44"/>
  <c r="BK39" i="44"/>
  <c r="BK22" i="44"/>
  <c r="BK21" i="44"/>
  <c r="BK14" i="44"/>
  <c r="BK38" i="44"/>
  <c r="BK20" i="44"/>
  <c r="BK19" i="44"/>
  <c r="BK45" i="44"/>
  <c r="BK25" i="44"/>
  <c r="BK10" i="44"/>
  <c r="BK13" i="44"/>
  <c r="BK43" i="44"/>
  <c r="BK50" i="44"/>
  <c r="BK18" i="44"/>
  <c r="BK15" i="44"/>
  <c r="BK33" i="44"/>
  <c r="BK44" i="44"/>
  <c r="BK28" i="44"/>
  <c r="BK17" i="44"/>
  <c r="BK27" i="44"/>
  <c r="BK26" i="44"/>
  <c r="BK89" i="44"/>
  <c r="BK29" i="44"/>
  <c r="BK58" i="44"/>
  <c r="BK16" i="44"/>
  <c r="BK12" i="44"/>
  <c r="BK9" i="44"/>
  <c r="BK34" i="44" s="1"/>
  <c r="BK30" i="44"/>
  <c r="BK11" i="44"/>
  <c r="L4" i="16"/>
  <c r="X4" i="16"/>
  <c r="AK4" i="16" s="1"/>
  <c r="AX4" i="16" s="1"/>
  <c r="AU46" i="54"/>
  <c r="L2" i="34"/>
  <c r="M3" i="34"/>
  <c r="AE74" i="54"/>
  <c r="BS3" i="49"/>
  <c r="CR4" i="49"/>
  <c r="BS72" i="11"/>
  <c r="BS74" i="11" s="1"/>
  <c r="CE71" i="11"/>
  <c r="T23" i="39"/>
  <c r="T39" i="39"/>
  <c r="T22" i="39"/>
  <c r="T90" i="39"/>
  <c r="T45" i="39"/>
  <c r="T21" i="39"/>
  <c r="T89" i="39"/>
  <c r="T50" i="39"/>
  <c r="T43" i="39"/>
  <c r="T88" i="39"/>
  <c r="T44" i="39"/>
  <c r="T33" i="39"/>
  <c r="T25" i="39"/>
  <c r="T15" i="39"/>
  <c r="T49" i="39"/>
  <c r="T32" i="39"/>
  <c r="T27" i="39"/>
  <c r="T24" i="39"/>
  <c r="T10" i="39"/>
  <c r="T31" i="39"/>
  <c r="T51" i="39"/>
  <c r="T30" i="39"/>
  <c r="T20" i="39"/>
  <c r="T38" i="39"/>
  <c r="T17" i="39"/>
  <c r="T13" i="39"/>
  <c r="T9" i="39"/>
  <c r="T29" i="39"/>
  <c r="T59" i="39"/>
  <c r="T57" i="39"/>
  <c r="T26" i="39"/>
  <c r="T11" i="39"/>
  <c r="T28" i="39"/>
  <c r="T18" i="39"/>
  <c r="T58" i="39"/>
  <c r="T14" i="39"/>
  <c r="T16" i="39"/>
  <c r="T12" i="39"/>
  <c r="T19" i="39"/>
  <c r="AS55" i="54"/>
  <c r="AE74" i="24"/>
  <c r="BS3" i="11"/>
  <c r="CR4" i="11"/>
  <c r="AR72" i="19"/>
  <c r="AR74" i="19" s="1"/>
  <c r="V91" i="24"/>
  <c r="U90" i="54"/>
  <c r="U88" i="54"/>
  <c r="U59" i="54"/>
  <c r="U58" i="54"/>
  <c r="U51" i="54"/>
  <c r="U89" i="54"/>
  <c r="U57" i="54"/>
  <c r="U32" i="54"/>
  <c r="U28" i="54"/>
  <c r="U26" i="54"/>
  <c r="U50" i="54"/>
  <c r="U45" i="54"/>
  <c r="U29" i="54"/>
  <c r="U23" i="54"/>
  <c r="U22" i="54"/>
  <c r="U43" i="54"/>
  <c r="U27" i="54"/>
  <c r="U38" i="54"/>
  <c r="U21" i="54"/>
  <c r="U20" i="54"/>
  <c r="U14" i="54"/>
  <c r="U19" i="54"/>
  <c r="U13" i="54"/>
  <c r="U31" i="54"/>
  <c r="U24" i="54"/>
  <c r="U17" i="54"/>
  <c r="U16" i="54"/>
  <c r="U10" i="54"/>
  <c r="U39" i="54"/>
  <c r="U15" i="54"/>
  <c r="U18" i="54"/>
  <c r="U11" i="54"/>
  <c r="U33" i="54"/>
  <c r="U12" i="54"/>
  <c r="U25" i="54"/>
  <c r="U49" i="54"/>
  <c r="U53" i="54" s="1"/>
  <c r="U78" i="54" s="1"/>
  <c r="U30" i="54"/>
  <c r="U9" i="54"/>
  <c r="U44" i="54"/>
  <c r="G15" i="6" a="1"/>
  <c r="AF53" i="29"/>
  <c r="AF78" i="29" s="1"/>
  <c r="AV34" i="44"/>
  <c r="AV41" i="44"/>
  <c r="U41" i="16"/>
  <c r="U77" i="16" s="1"/>
  <c r="AE77" i="16" s="1"/>
  <c r="AE39" i="16"/>
  <c r="W53" i="24"/>
  <c r="W78" i="24" s="1"/>
  <c r="P3" i="4"/>
  <c r="J80" i="4"/>
  <c r="F80" i="34"/>
  <c r="AT59" i="34"/>
  <c r="AT58" i="34"/>
  <c r="AT27" i="34"/>
  <c r="AT90" i="34"/>
  <c r="AT15" i="34"/>
  <c r="AT89" i="34"/>
  <c r="AT21" i="34"/>
  <c r="AT9" i="34"/>
  <c r="AT49" i="34"/>
  <c r="AT53" i="34" s="1"/>
  <c r="AT78" i="34" s="1"/>
  <c r="AT43" i="34"/>
  <c r="AT44" i="34"/>
  <c r="AT28" i="34"/>
  <c r="AT26" i="34"/>
  <c r="AT24" i="34"/>
  <c r="AT17" i="34"/>
  <c r="AT11" i="34"/>
  <c r="AT33" i="34"/>
  <c r="AT30" i="34"/>
  <c r="AT22" i="34"/>
  <c r="AT20" i="34"/>
  <c r="AT25" i="34"/>
  <c r="AT12" i="34"/>
  <c r="AT23" i="34"/>
  <c r="AT18" i="34"/>
  <c r="AT29" i="34"/>
  <c r="AT16" i="34"/>
  <c r="AT45" i="34"/>
  <c r="AT38" i="34"/>
  <c r="AT19" i="34"/>
  <c r="AT50" i="34"/>
  <c r="AT39" i="34"/>
  <c r="AT32" i="34"/>
  <c r="AT10" i="34"/>
  <c r="AT51" i="34"/>
  <c r="AT31" i="34"/>
  <c r="AT14" i="34"/>
  <c r="DR72" i="16"/>
  <c r="DR74" i="16" s="1"/>
  <c r="K55" i="11"/>
  <c r="K60" i="11" s="1"/>
  <c r="AE72" i="54"/>
  <c r="BG3" i="49"/>
  <c r="BF2" i="49"/>
  <c r="F55" i="7"/>
  <c r="BG3" i="11"/>
  <c r="BF2" i="11"/>
  <c r="W74" i="29"/>
  <c r="T41" i="54"/>
  <c r="T77" i="54" s="1"/>
  <c r="CX72" i="39"/>
  <c r="CX74" i="39"/>
  <c r="DE71" i="39"/>
  <c r="DK74" i="24"/>
  <c r="DF38" i="7"/>
  <c r="V53" i="24"/>
  <c r="V78" i="24" s="1"/>
  <c r="J91" i="34"/>
  <c r="AU77" i="7"/>
  <c r="BE77" i="7" s="1"/>
  <c r="BE41" i="7"/>
  <c r="BE74" i="39"/>
  <c r="J2" i="29"/>
  <c r="K3" i="29"/>
  <c r="DE72" i="16"/>
  <c r="DE74" i="16" s="1"/>
  <c r="AH53" i="16"/>
  <c r="AS55" i="44"/>
  <c r="AF46" i="4"/>
  <c r="W91" i="24"/>
  <c r="AX3" i="54"/>
  <c r="AW2" i="54"/>
  <c r="DY74" i="7"/>
  <c r="K3" i="49"/>
  <c r="J2" i="49"/>
  <c r="S76" i="11"/>
  <c r="S36" i="11"/>
  <c r="X57" i="24"/>
  <c r="X33" i="24"/>
  <c r="X25" i="24"/>
  <c r="X32" i="24"/>
  <c r="X24" i="24"/>
  <c r="X16" i="24"/>
  <c r="X59" i="24"/>
  <c r="X43" i="24"/>
  <c r="X22" i="24"/>
  <c r="X9" i="24"/>
  <c r="X88" i="24"/>
  <c r="X51" i="24"/>
  <c r="X21" i="24"/>
  <c r="X58" i="24"/>
  <c r="X19" i="24"/>
  <c r="X50" i="24"/>
  <c r="X39" i="24"/>
  <c r="X20" i="24"/>
  <c r="X45" i="24"/>
  <c r="X27" i="24"/>
  <c r="X15" i="24"/>
  <c r="X13" i="24"/>
  <c r="X12" i="24"/>
  <c r="X10" i="24"/>
  <c r="X26" i="24"/>
  <c r="X38" i="24"/>
  <c r="X49" i="24"/>
  <c r="X90" i="24"/>
  <c r="X44" i="24"/>
  <c r="X46" i="24" s="1"/>
  <c r="X23" i="24"/>
  <c r="X14" i="24"/>
  <c r="X11" i="24"/>
  <c r="X18" i="24"/>
  <c r="X17" i="24"/>
  <c r="X89" i="24"/>
  <c r="W3" i="7"/>
  <c r="V2" i="7"/>
  <c r="CF74" i="34"/>
  <c r="AS29" i="4"/>
  <c r="AS21" i="4"/>
  <c r="AS10" i="4"/>
  <c r="AS50" i="4"/>
  <c r="AS43" i="4"/>
  <c r="AS28" i="4"/>
  <c r="AS20" i="4"/>
  <c r="AS14" i="4"/>
  <c r="AS49" i="4"/>
  <c r="AS27" i="4"/>
  <c r="AS19" i="4"/>
  <c r="AS33" i="4"/>
  <c r="AS24" i="4"/>
  <c r="AS17" i="4"/>
  <c r="AS32" i="4"/>
  <c r="AS26" i="4"/>
  <c r="AS9" i="4"/>
  <c r="AS31" i="4"/>
  <c r="AS25" i="4"/>
  <c r="AS18" i="4"/>
  <c r="AS15" i="4"/>
  <c r="AS16" i="4"/>
  <c r="AS44" i="4"/>
  <c r="AS22" i="4"/>
  <c r="AS12" i="4"/>
  <c r="AS57" i="4"/>
  <c r="AS11" i="4"/>
  <c r="AS51" i="4"/>
  <c r="AS23" i="4"/>
  <c r="AS30" i="4"/>
  <c r="CE72" i="29"/>
  <c r="CE74" i="29" s="1"/>
  <c r="BW41" i="7"/>
  <c r="BW77" i="7" s="1"/>
  <c r="CJ39" i="7"/>
  <c r="J2" i="24"/>
  <c r="K3" i="24"/>
  <c r="N76" i="11"/>
  <c r="N36" i="11"/>
  <c r="I36" i="11"/>
  <c r="I55" i="11" s="1"/>
  <c r="I60" i="11" s="1"/>
  <c r="I76" i="11"/>
  <c r="T34" i="49"/>
  <c r="T46" i="49"/>
  <c r="S41" i="39"/>
  <c r="G74" i="19"/>
  <c r="G72" i="19"/>
  <c r="R71" i="19"/>
  <c r="AE74" i="11"/>
  <c r="DF74" i="7"/>
  <c r="BT53" i="16" l="1"/>
  <c r="BT78" i="16" s="1"/>
  <c r="AU53" i="16"/>
  <c r="AU78" i="16" s="1"/>
  <c r="AG53" i="11"/>
  <c r="AG78" i="11" s="1"/>
  <c r="AG84" i="7"/>
  <c r="I34" i="16"/>
  <c r="AF84" i="16"/>
  <c r="X77" i="11"/>
  <c r="H88" i="15"/>
  <c r="H72" i="15"/>
  <c r="H56" i="15"/>
  <c r="H40" i="15"/>
  <c r="H24" i="15"/>
  <c r="H87" i="15"/>
  <c r="H71" i="15"/>
  <c r="H55" i="15"/>
  <c r="H39" i="15"/>
  <c r="H23" i="15"/>
  <c r="H86" i="15"/>
  <c r="H70" i="15"/>
  <c r="H54" i="15"/>
  <c r="H38" i="15"/>
  <c r="H22" i="15"/>
  <c r="H85" i="15"/>
  <c r="H69" i="15"/>
  <c r="H53" i="15"/>
  <c r="H37" i="15"/>
  <c r="H21" i="15"/>
  <c r="H84" i="15"/>
  <c r="H68" i="15"/>
  <c r="H52" i="15"/>
  <c r="H36" i="15"/>
  <c r="H20" i="15"/>
  <c r="H83" i="15"/>
  <c r="H67" i="15"/>
  <c r="H51" i="15"/>
  <c r="H35" i="15"/>
  <c r="H19" i="15"/>
  <c r="H98" i="15"/>
  <c r="H82" i="15"/>
  <c r="H66" i="15"/>
  <c r="H50" i="15"/>
  <c r="H34" i="15"/>
  <c r="H18" i="15"/>
  <c r="H94" i="15"/>
  <c r="H78" i="15"/>
  <c r="H62" i="15"/>
  <c r="H46" i="15"/>
  <c r="H30" i="15"/>
  <c r="H15" i="15"/>
  <c r="H92" i="15"/>
  <c r="H60" i="15"/>
  <c r="H28" i="15"/>
  <c r="H91" i="15"/>
  <c r="H59" i="15"/>
  <c r="H27" i="15"/>
  <c r="H90" i="15"/>
  <c r="H58" i="15"/>
  <c r="H26" i="15"/>
  <c r="H89" i="15"/>
  <c r="H57" i="15"/>
  <c r="H25" i="15"/>
  <c r="H81" i="15"/>
  <c r="H49" i="15"/>
  <c r="H17" i="15"/>
  <c r="H80" i="15"/>
  <c r="H48" i="15"/>
  <c r="H16" i="15"/>
  <c r="H79" i="15"/>
  <c r="H47" i="15"/>
  <c r="H77" i="15"/>
  <c r="H45" i="15"/>
  <c r="H74" i="15"/>
  <c r="H42" i="15"/>
  <c r="H73" i="15"/>
  <c r="H41" i="15"/>
  <c r="H63" i="15"/>
  <c r="H61" i="15"/>
  <c r="H44" i="15"/>
  <c r="H43" i="15"/>
  <c r="H33" i="15"/>
  <c r="H32" i="15"/>
  <c r="H31" i="15"/>
  <c r="H29" i="15"/>
  <c r="H95" i="15"/>
  <c r="H65" i="15"/>
  <c r="H64" i="15"/>
  <c r="H97" i="15"/>
  <c r="H96" i="15"/>
  <c r="H93" i="15"/>
  <c r="H76" i="15"/>
  <c r="H75" i="15"/>
  <c r="G186" i="14"/>
  <c r="G170" i="14"/>
  <c r="G154" i="14"/>
  <c r="G138" i="14"/>
  <c r="G122" i="14"/>
  <c r="G106" i="14"/>
  <c r="G90" i="14"/>
  <c r="G74" i="14"/>
  <c r="G58" i="14"/>
  <c r="G42" i="14"/>
  <c r="G26" i="14"/>
  <c r="G185" i="14"/>
  <c r="G169" i="14"/>
  <c r="G153" i="14"/>
  <c r="G137" i="14"/>
  <c r="G121" i="14"/>
  <c r="G105" i="14"/>
  <c r="G89" i="14"/>
  <c r="G73" i="14"/>
  <c r="G57" i="14"/>
  <c r="G41" i="14"/>
  <c r="G25" i="14"/>
  <c r="G184" i="14"/>
  <c r="G168" i="14"/>
  <c r="G152" i="14"/>
  <c r="G136" i="14"/>
  <c r="G120" i="14"/>
  <c r="G104" i="14"/>
  <c r="G88" i="14"/>
  <c r="G72" i="14"/>
  <c r="G56" i="14"/>
  <c r="G40" i="14"/>
  <c r="G24" i="14"/>
  <c r="G183" i="14"/>
  <c r="G167" i="14"/>
  <c r="G151" i="14"/>
  <c r="G135" i="14"/>
  <c r="G119" i="14"/>
  <c r="G103" i="14"/>
  <c r="G87" i="14"/>
  <c r="G71" i="14"/>
  <c r="G55" i="14"/>
  <c r="G39" i="14"/>
  <c r="G23" i="14"/>
  <c r="U89" i="11" s="1"/>
  <c r="G182" i="14"/>
  <c r="G166" i="14"/>
  <c r="G150" i="14"/>
  <c r="G134" i="14"/>
  <c r="G118" i="14"/>
  <c r="G102" i="14"/>
  <c r="G86" i="14"/>
  <c r="G70" i="14"/>
  <c r="G54" i="14"/>
  <c r="G38" i="14"/>
  <c r="G22" i="14"/>
  <c r="T89" i="11" s="1"/>
  <c r="G181" i="14"/>
  <c r="G165" i="14"/>
  <c r="G149" i="14"/>
  <c r="G133" i="14"/>
  <c r="G117" i="14"/>
  <c r="G101" i="14"/>
  <c r="G85" i="14"/>
  <c r="G69" i="14"/>
  <c r="G53" i="14"/>
  <c r="G37" i="14"/>
  <c r="G21" i="14"/>
  <c r="S89" i="11" s="1"/>
  <c r="G180" i="14"/>
  <c r="G164" i="14"/>
  <c r="G148" i="14"/>
  <c r="G132" i="14"/>
  <c r="G116" i="14"/>
  <c r="G100" i="14"/>
  <c r="G84" i="14"/>
  <c r="G68" i="14"/>
  <c r="G52" i="14"/>
  <c r="G36" i="14"/>
  <c r="G20" i="14"/>
  <c r="G192" i="14"/>
  <c r="G176" i="14"/>
  <c r="G160" i="14"/>
  <c r="G144" i="14"/>
  <c r="G128" i="14"/>
  <c r="G112" i="14"/>
  <c r="G96" i="14"/>
  <c r="G80" i="14"/>
  <c r="G64" i="14"/>
  <c r="G48" i="14"/>
  <c r="G32" i="14"/>
  <c r="G16" i="14"/>
  <c r="M89" i="11" s="1"/>
  <c r="G190" i="14"/>
  <c r="G158" i="14"/>
  <c r="G126" i="14"/>
  <c r="G94" i="14"/>
  <c r="G62" i="14"/>
  <c r="G30" i="14"/>
  <c r="G189" i="14"/>
  <c r="G157" i="14"/>
  <c r="G125" i="14"/>
  <c r="G93" i="14"/>
  <c r="G61" i="14"/>
  <c r="G29" i="14"/>
  <c r="G188" i="14"/>
  <c r="G156" i="14"/>
  <c r="G124" i="14"/>
  <c r="G92" i="14"/>
  <c r="G60" i="14"/>
  <c r="G28" i="14"/>
  <c r="G187" i="14"/>
  <c r="G155" i="14"/>
  <c r="G123" i="14"/>
  <c r="G91" i="14"/>
  <c r="G59" i="14"/>
  <c r="G27" i="14"/>
  <c r="G179" i="14"/>
  <c r="G147" i="14"/>
  <c r="G115" i="14"/>
  <c r="G83" i="14"/>
  <c r="G51" i="14"/>
  <c r="G19" i="14"/>
  <c r="P89" i="11" s="1"/>
  <c r="G177" i="14"/>
  <c r="G145" i="14"/>
  <c r="G113" i="14"/>
  <c r="G81" i="14"/>
  <c r="G49" i="14"/>
  <c r="G17" i="14"/>
  <c r="N89" i="11" s="1"/>
  <c r="G175" i="14"/>
  <c r="G143" i="14"/>
  <c r="G111" i="14"/>
  <c r="G79" i="14"/>
  <c r="G47" i="14"/>
  <c r="G171" i="14"/>
  <c r="G139" i="14"/>
  <c r="G107" i="14"/>
  <c r="G75" i="14"/>
  <c r="G43" i="14"/>
  <c r="G142" i="14"/>
  <c r="G78" i="14"/>
  <c r="G15" i="14"/>
  <c r="L89" i="11" s="1"/>
  <c r="G141" i="14"/>
  <c r="G77" i="14"/>
  <c r="G140" i="14"/>
  <c r="G76" i="14"/>
  <c r="G131" i="14"/>
  <c r="G67" i="14"/>
  <c r="G194" i="14"/>
  <c r="G130" i="14"/>
  <c r="G66" i="14"/>
  <c r="G193" i="14"/>
  <c r="G129" i="14"/>
  <c r="G65" i="14"/>
  <c r="G191" i="14"/>
  <c r="G127" i="14"/>
  <c r="G63" i="14"/>
  <c r="G178" i="14"/>
  <c r="G114" i="14"/>
  <c r="G50" i="14"/>
  <c r="G172" i="14"/>
  <c r="G108" i="14"/>
  <c r="G44" i="14"/>
  <c r="G109" i="14"/>
  <c r="G99" i="14"/>
  <c r="G98" i="14"/>
  <c r="G97" i="14"/>
  <c r="G95" i="14"/>
  <c r="G163" i="14"/>
  <c r="G33" i="14"/>
  <c r="AF89" i="11" s="1"/>
  <c r="G162" i="14"/>
  <c r="G31" i="14"/>
  <c r="G159" i="14"/>
  <c r="G146" i="14"/>
  <c r="G110" i="14"/>
  <c r="G82" i="14"/>
  <c r="G46" i="14"/>
  <c r="G45" i="14"/>
  <c r="AS89" i="11" s="1"/>
  <c r="G34" i="14"/>
  <c r="AG89" i="11" s="1"/>
  <c r="G18" i="14"/>
  <c r="O89" i="11" s="1"/>
  <c r="G174" i="14"/>
  <c r="G173" i="14"/>
  <c r="G161" i="14"/>
  <c r="G35" i="14"/>
  <c r="G93" i="15"/>
  <c r="G77" i="15"/>
  <c r="G61" i="15"/>
  <c r="G45" i="15"/>
  <c r="G29" i="15"/>
  <c r="G92" i="15"/>
  <c r="G76" i="15"/>
  <c r="G60" i="15"/>
  <c r="G44" i="15"/>
  <c r="G28" i="15"/>
  <c r="G91" i="15"/>
  <c r="G75" i="15"/>
  <c r="G59" i="15"/>
  <c r="G43" i="15"/>
  <c r="AS90" i="11" s="1"/>
  <c r="G27" i="15"/>
  <c r="G90" i="15"/>
  <c r="G74" i="15"/>
  <c r="G58" i="15"/>
  <c r="G42" i="15"/>
  <c r="G26" i="15"/>
  <c r="G89" i="15"/>
  <c r="G73" i="15"/>
  <c r="G57" i="15"/>
  <c r="G41" i="15"/>
  <c r="G25" i="15"/>
  <c r="G88" i="15"/>
  <c r="G72" i="15"/>
  <c r="G56" i="15"/>
  <c r="G40" i="15"/>
  <c r="G24" i="15"/>
  <c r="G87" i="15"/>
  <c r="G71" i="15"/>
  <c r="G55" i="15"/>
  <c r="G39" i="15"/>
  <c r="G23" i="15"/>
  <c r="G83" i="15"/>
  <c r="G67" i="15"/>
  <c r="G51" i="15"/>
  <c r="G35" i="15"/>
  <c r="G19" i="15"/>
  <c r="S90" i="11" s="1"/>
  <c r="G81" i="15"/>
  <c r="G49" i="15"/>
  <c r="G17" i="15"/>
  <c r="P90" i="11" s="1"/>
  <c r="G80" i="15"/>
  <c r="G48" i="15"/>
  <c r="G16" i="15"/>
  <c r="O90" i="11" s="1"/>
  <c r="G79" i="15"/>
  <c r="G47" i="15"/>
  <c r="G78" i="15"/>
  <c r="G46" i="15"/>
  <c r="G15" i="15"/>
  <c r="N90" i="11" s="1"/>
  <c r="G70" i="15"/>
  <c r="G38" i="15"/>
  <c r="G69" i="15"/>
  <c r="G37" i="15"/>
  <c r="G68" i="15"/>
  <c r="G36" i="15"/>
  <c r="G98" i="15"/>
  <c r="G66" i="15"/>
  <c r="G34" i="15"/>
  <c r="G95" i="15"/>
  <c r="G63" i="15"/>
  <c r="G31" i="15"/>
  <c r="AF90" i="11" s="1"/>
  <c r="G94" i="15"/>
  <c r="G62" i="15"/>
  <c r="G30" i="15"/>
  <c r="G54" i="15"/>
  <c r="G53" i="15"/>
  <c r="G52" i="15"/>
  <c r="G50" i="15"/>
  <c r="G33" i="15"/>
  <c r="G32" i="15"/>
  <c r="AG90" i="11" s="1"/>
  <c r="G22" i="15"/>
  <c r="G21" i="15"/>
  <c r="U90" i="11" s="1"/>
  <c r="G86" i="15"/>
  <c r="G97" i="15"/>
  <c r="G96" i="15"/>
  <c r="G85" i="15"/>
  <c r="G18" i="15"/>
  <c r="G84" i="15"/>
  <c r="G82" i="15"/>
  <c r="G64" i="15"/>
  <c r="G20" i="15"/>
  <c r="T90" i="11" s="1"/>
  <c r="G65" i="15"/>
  <c r="G190" i="18"/>
  <c r="G174" i="18"/>
  <c r="G158" i="18"/>
  <c r="G142" i="18"/>
  <c r="G126" i="18"/>
  <c r="G110" i="18"/>
  <c r="G94" i="18"/>
  <c r="G78" i="18"/>
  <c r="G62" i="18"/>
  <c r="G46" i="18"/>
  <c r="G30" i="18"/>
  <c r="AH88" i="16" s="1"/>
  <c r="AH91" i="16" s="1"/>
  <c r="G15" i="18"/>
  <c r="G189" i="18"/>
  <c r="G173" i="18"/>
  <c r="G157" i="18"/>
  <c r="G141" i="18"/>
  <c r="G125" i="18"/>
  <c r="G109" i="18"/>
  <c r="G93" i="18"/>
  <c r="G77" i="18"/>
  <c r="G61" i="18"/>
  <c r="G45" i="18"/>
  <c r="G29" i="18"/>
  <c r="AG88" i="16" s="1"/>
  <c r="AG91" i="16" s="1"/>
  <c r="G188" i="18"/>
  <c r="G172" i="18"/>
  <c r="G156" i="18"/>
  <c r="G140" i="18"/>
  <c r="G124" i="18"/>
  <c r="G108" i="18"/>
  <c r="G92" i="18"/>
  <c r="G76" i="18"/>
  <c r="CF88" i="16" s="1"/>
  <c r="G60" i="18"/>
  <c r="G44" i="18"/>
  <c r="G28" i="18"/>
  <c r="AF88" i="16" s="1"/>
  <c r="G187" i="18"/>
  <c r="G171" i="18"/>
  <c r="G155" i="18"/>
  <c r="G139" i="18"/>
  <c r="G123" i="18"/>
  <c r="G107" i="18"/>
  <c r="G91" i="18"/>
  <c r="G75" i="18"/>
  <c r="G59" i="18"/>
  <c r="G43" i="18"/>
  <c r="AV88" i="16" s="1"/>
  <c r="AV91" i="16" s="1"/>
  <c r="G27" i="18"/>
  <c r="G186" i="18"/>
  <c r="G170" i="18"/>
  <c r="G154" i="18"/>
  <c r="G138" i="18"/>
  <c r="G122" i="18"/>
  <c r="G106" i="18"/>
  <c r="G90" i="18"/>
  <c r="G74" i="18"/>
  <c r="G58" i="18"/>
  <c r="G42" i="18"/>
  <c r="AU88" i="16" s="1"/>
  <c r="AU91" i="16" s="1"/>
  <c r="G26" i="18"/>
  <c r="G185" i="18"/>
  <c r="G169" i="18"/>
  <c r="G153" i="18"/>
  <c r="G137" i="18"/>
  <c r="G121" i="18"/>
  <c r="G105" i="18"/>
  <c r="G89" i="18"/>
  <c r="G73" i="18"/>
  <c r="G180" i="18"/>
  <c r="G164" i="18"/>
  <c r="G148" i="18"/>
  <c r="G132" i="18"/>
  <c r="G116" i="18"/>
  <c r="G100" i="18"/>
  <c r="G84" i="18"/>
  <c r="G68" i="18"/>
  <c r="G52" i="18"/>
  <c r="BF88" i="16" s="1"/>
  <c r="G36" i="18"/>
  <c r="G20" i="18"/>
  <c r="G179" i="18"/>
  <c r="G163" i="18"/>
  <c r="G147" i="18"/>
  <c r="G131" i="18"/>
  <c r="G115" i="18"/>
  <c r="G99" i="18"/>
  <c r="G83" i="18"/>
  <c r="G67" i="18"/>
  <c r="G51" i="18"/>
  <c r="G35" i="18"/>
  <c r="G19" i="18"/>
  <c r="V88" i="16" s="1"/>
  <c r="V91" i="16" s="1"/>
  <c r="G175" i="18"/>
  <c r="G143" i="18"/>
  <c r="G111" i="18"/>
  <c r="G79" i="18"/>
  <c r="G48" i="18"/>
  <c r="G194" i="18"/>
  <c r="G161" i="18"/>
  <c r="G128" i="18"/>
  <c r="G95" i="18"/>
  <c r="G57" i="18"/>
  <c r="G31" i="18"/>
  <c r="AI88" i="16" s="1"/>
  <c r="AI91" i="16" s="1"/>
  <c r="G193" i="18"/>
  <c r="G160" i="18"/>
  <c r="G127" i="18"/>
  <c r="G88" i="18"/>
  <c r="G56" i="18"/>
  <c r="G25" i="18"/>
  <c r="G192" i="18"/>
  <c r="G159" i="18"/>
  <c r="G120" i="18"/>
  <c r="G87" i="18"/>
  <c r="G55" i="18"/>
  <c r="G24" i="18"/>
  <c r="G191" i="18"/>
  <c r="G152" i="18"/>
  <c r="G119" i="18"/>
  <c r="G86" i="18"/>
  <c r="G54" i="18"/>
  <c r="G23" i="18"/>
  <c r="G184" i="18"/>
  <c r="G151" i="18"/>
  <c r="G118" i="18"/>
  <c r="G85" i="18"/>
  <c r="G53" i="18"/>
  <c r="BG88" i="16" s="1"/>
  <c r="BG91" i="16" s="1"/>
  <c r="G22" i="18"/>
  <c r="G176" i="18"/>
  <c r="G136" i="18"/>
  <c r="G103" i="18"/>
  <c r="G70" i="18"/>
  <c r="G39" i="18"/>
  <c r="G168" i="18"/>
  <c r="G135" i="18"/>
  <c r="G102" i="18"/>
  <c r="G69" i="18"/>
  <c r="G38" i="18"/>
  <c r="G167" i="18"/>
  <c r="G134" i="18"/>
  <c r="G101" i="18"/>
  <c r="G66" i="18"/>
  <c r="G37" i="18"/>
  <c r="G146" i="18"/>
  <c r="G80" i="18"/>
  <c r="G17" i="18"/>
  <c r="T88" i="16" s="1"/>
  <c r="T91" i="16" s="1"/>
  <c r="G145" i="18"/>
  <c r="G72" i="18"/>
  <c r="G16" i="18"/>
  <c r="S88" i="16" s="1"/>
  <c r="G144" i="18"/>
  <c r="G71" i="18"/>
  <c r="G133" i="18"/>
  <c r="G65" i="18"/>
  <c r="BT88" i="16" s="1"/>
  <c r="BT91" i="16" s="1"/>
  <c r="G130" i="18"/>
  <c r="G64" i="18"/>
  <c r="BS88" i="16" s="1"/>
  <c r="G129" i="18"/>
  <c r="G63" i="18"/>
  <c r="G183" i="18"/>
  <c r="G117" i="18"/>
  <c r="G50" i="18"/>
  <c r="G177" i="18"/>
  <c r="G104" i="18"/>
  <c r="G40" i="18"/>
  <c r="AS88" i="16" s="1"/>
  <c r="G96" i="18"/>
  <c r="G82" i="18"/>
  <c r="G81" i="18"/>
  <c r="G182" i="18"/>
  <c r="G49" i="18"/>
  <c r="G181" i="18"/>
  <c r="G47" i="18"/>
  <c r="G178" i="18"/>
  <c r="G41" i="18"/>
  <c r="AT88" i="16" s="1"/>
  <c r="AT91" i="16" s="1"/>
  <c r="G166" i="18"/>
  <c r="G34" i="18"/>
  <c r="G165" i="18"/>
  <c r="G33" i="18"/>
  <c r="G149" i="18"/>
  <c r="G18" i="18"/>
  <c r="U88" i="16" s="1"/>
  <c r="U91" i="16" s="1"/>
  <c r="G114" i="18"/>
  <c r="G113" i="18"/>
  <c r="G162" i="18"/>
  <c r="G150" i="18"/>
  <c r="G112" i="18"/>
  <c r="G98" i="18"/>
  <c r="G97" i="18"/>
  <c r="G32" i="18"/>
  <c r="AJ88" i="16" s="1"/>
  <c r="AJ91" i="16" s="1"/>
  <c r="G21" i="18"/>
  <c r="G180" i="9"/>
  <c r="G164" i="9"/>
  <c r="G148" i="9"/>
  <c r="G132" i="9"/>
  <c r="G116" i="9"/>
  <c r="G100" i="9"/>
  <c r="G84" i="9"/>
  <c r="G68" i="9"/>
  <c r="G52" i="9"/>
  <c r="AS88" i="7" s="1"/>
  <c r="G36" i="9"/>
  <c r="G20" i="9"/>
  <c r="G179" i="9"/>
  <c r="G163" i="9"/>
  <c r="G147" i="9"/>
  <c r="G131" i="9"/>
  <c r="G115" i="9"/>
  <c r="G99" i="9"/>
  <c r="G83" i="9"/>
  <c r="G67" i="9"/>
  <c r="G51" i="9"/>
  <c r="G35" i="9"/>
  <c r="G19" i="9"/>
  <c r="I88" i="7" s="1"/>
  <c r="G194" i="9"/>
  <c r="G178" i="9"/>
  <c r="G162" i="9"/>
  <c r="G146" i="9"/>
  <c r="G130" i="9"/>
  <c r="G114" i="9"/>
  <c r="G98" i="9"/>
  <c r="G82" i="9"/>
  <c r="G66" i="9"/>
  <c r="BH88" i="7" s="1"/>
  <c r="G50" i="9"/>
  <c r="G34" i="9"/>
  <c r="G18" i="9"/>
  <c r="H88" i="7" s="1"/>
  <c r="G186" i="9"/>
  <c r="G167" i="9"/>
  <c r="G145" i="9"/>
  <c r="G126" i="9"/>
  <c r="G107" i="9"/>
  <c r="G88" i="9"/>
  <c r="CF88" i="7" s="1"/>
  <c r="G69" i="9"/>
  <c r="G47" i="9"/>
  <c r="G28" i="9"/>
  <c r="S88" i="7" s="1"/>
  <c r="G185" i="9"/>
  <c r="G166" i="9"/>
  <c r="G144" i="9"/>
  <c r="G125" i="9"/>
  <c r="G106" i="9"/>
  <c r="G87" i="9"/>
  <c r="G65" i="9"/>
  <c r="BG88" i="7" s="1"/>
  <c r="G46" i="9"/>
  <c r="G27" i="9"/>
  <c r="G184" i="9"/>
  <c r="G165" i="9"/>
  <c r="G143" i="9"/>
  <c r="G124" i="9"/>
  <c r="G105" i="9"/>
  <c r="G86" i="9"/>
  <c r="G64" i="9"/>
  <c r="BF88" i="7" s="1"/>
  <c r="G45" i="9"/>
  <c r="G26" i="9"/>
  <c r="G183" i="9"/>
  <c r="G161" i="9"/>
  <c r="G142" i="9"/>
  <c r="G123" i="9"/>
  <c r="G104" i="9"/>
  <c r="G85" i="9"/>
  <c r="G63" i="9"/>
  <c r="G44" i="9"/>
  <c r="AJ88" i="7" s="1"/>
  <c r="G25" i="9"/>
  <c r="G181" i="9"/>
  <c r="G159" i="9"/>
  <c r="G140" i="9"/>
  <c r="G121" i="9"/>
  <c r="G102" i="9"/>
  <c r="G80" i="9"/>
  <c r="G61" i="9"/>
  <c r="G42" i="9"/>
  <c r="AH88" i="7" s="1"/>
  <c r="G23" i="9"/>
  <c r="G177" i="9"/>
  <c r="G158" i="9"/>
  <c r="G139" i="9"/>
  <c r="G120" i="9"/>
  <c r="G101" i="9"/>
  <c r="G79" i="9"/>
  <c r="G60" i="9"/>
  <c r="G41" i="9"/>
  <c r="AG88" i="7" s="1"/>
  <c r="G22" i="9"/>
  <c r="G176" i="9"/>
  <c r="G157" i="9"/>
  <c r="G138" i="9"/>
  <c r="G119" i="9"/>
  <c r="G97" i="9"/>
  <c r="G78" i="9"/>
  <c r="G59" i="9"/>
  <c r="G40" i="9"/>
  <c r="AF88" i="7" s="1"/>
  <c r="G21" i="9"/>
  <c r="G192" i="9"/>
  <c r="G173" i="9"/>
  <c r="G154" i="9"/>
  <c r="G135" i="9"/>
  <c r="G113" i="9"/>
  <c r="G94" i="9"/>
  <c r="G75" i="9"/>
  <c r="G56" i="9"/>
  <c r="G37" i="9"/>
  <c r="G188" i="9"/>
  <c r="G150" i="9"/>
  <c r="G109" i="9"/>
  <c r="G71" i="9"/>
  <c r="G30" i="9"/>
  <c r="U88" i="7" s="1"/>
  <c r="G187" i="9"/>
  <c r="G149" i="9"/>
  <c r="G108" i="9"/>
  <c r="G70" i="9"/>
  <c r="G29" i="9"/>
  <c r="T88" i="7" s="1"/>
  <c r="G182" i="9"/>
  <c r="G141" i="9"/>
  <c r="G103" i="9"/>
  <c r="G62" i="9"/>
  <c r="G24" i="9"/>
  <c r="G175" i="9"/>
  <c r="G137" i="9"/>
  <c r="G96" i="9"/>
  <c r="G58" i="9"/>
  <c r="G17" i="9"/>
  <c r="G88" i="7" s="1"/>
  <c r="G174" i="9"/>
  <c r="G136" i="9"/>
  <c r="G95" i="9"/>
  <c r="G57" i="9"/>
  <c r="G16" i="9"/>
  <c r="F88" i="7" s="1"/>
  <c r="G160" i="9"/>
  <c r="G122" i="9"/>
  <c r="G81" i="9"/>
  <c r="G43" i="9"/>
  <c r="AI88" i="7" s="1"/>
  <c r="G156" i="9"/>
  <c r="G118" i="9"/>
  <c r="G77" i="9"/>
  <c r="BT88" i="7" s="1"/>
  <c r="G39" i="9"/>
  <c r="G168" i="9"/>
  <c r="G91" i="9"/>
  <c r="G15" i="9"/>
  <c r="G155" i="9"/>
  <c r="G90" i="9"/>
  <c r="G153" i="9"/>
  <c r="G89" i="9"/>
  <c r="G152" i="9"/>
  <c r="G76" i="9"/>
  <c r="BS88" i="7" s="1"/>
  <c r="G151" i="9"/>
  <c r="G74" i="9"/>
  <c r="G190" i="9"/>
  <c r="G117" i="9"/>
  <c r="G49" i="9"/>
  <c r="G189" i="9"/>
  <c r="G112" i="9"/>
  <c r="G48" i="9"/>
  <c r="G110" i="9"/>
  <c r="G93" i="9"/>
  <c r="G92" i="9"/>
  <c r="G73" i="9"/>
  <c r="G193" i="9"/>
  <c r="G72" i="9"/>
  <c r="G191" i="9"/>
  <c r="G55" i="9"/>
  <c r="G172" i="9"/>
  <c r="G54" i="9"/>
  <c r="AU88" i="7" s="1"/>
  <c r="G171" i="9"/>
  <c r="G53" i="9"/>
  <c r="AT88" i="7" s="1"/>
  <c r="G170" i="9"/>
  <c r="G38" i="9"/>
  <c r="G169" i="9"/>
  <c r="G33" i="9"/>
  <c r="G134" i="9"/>
  <c r="G32" i="9"/>
  <c r="G133" i="9"/>
  <c r="G31" i="9"/>
  <c r="G129" i="9"/>
  <c r="G128" i="9"/>
  <c r="G127" i="9"/>
  <c r="G111" i="9"/>
  <c r="I10" i="9"/>
  <c r="G62" i="16"/>
  <c r="G64" i="16" s="1"/>
  <c r="G62" i="34"/>
  <c r="G64" i="34" s="1"/>
  <c r="G180" i="36"/>
  <c r="G164" i="36"/>
  <c r="G148" i="36"/>
  <c r="G132" i="36"/>
  <c r="G116" i="36"/>
  <c r="G100" i="36"/>
  <c r="G84" i="36"/>
  <c r="G68" i="36"/>
  <c r="G52" i="36"/>
  <c r="G36" i="36"/>
  <c r="G20" i="36"/>
  <c r="G179" i="36"/>
  <c r="G163" i="36"/>
  <c r="G147" i="36"/>
  <c r="G131" i="36"/>
  <c r="G115" i="36"/>
  <c r="G99" i="36"/>
  <c r="G83" i="36"/>
  <c r="G67" i="36"/>
  <c r="G51" i="36"/>
  <c r="G35" i="36"/>
  <c r="G19" i="36"/>
  <c r="G194" i="36"/>
  <c r="G178" i="36"/>
  <c r="G162" i="36"/>
  <c r="G146" i="36"/>
  <c r="G130" i="36"/>
  <c r="G114" i="36"/>
  <c r="G98" i="36"/>
  <c r="G82" i="36"/>
  <c r="G66" i="36"/>
  <c r="G50" i="36"/>
  <c r="G34" i="36"/>
  <c r="G18" i="36"/>
  <c r="G193" i="36"/>
  <c r="G177" i="36"/>
  <c r="G161" i="36"/>
  <c r="G145" i="36"/>
  <c r="G129" i="36"/>
  <c r="G113" i="36"/>
  <c r="G97" i="36"/>
  <c r="G81" i="36"/>
  <c r="G65" i="36"/>
  <c r="G49" i="36"/>
  <c r="G33" i="36"/>
  <c r="G17" i="36"/>
  <c r="I10" i="36" s="1"/>
  <c r="G191" i="36"/>
  <c r="G175" i="36"/>
  <c r="G159" i="36"/>
  <c r="G143" i="36"/>
  <c r="G127" i="36"/>
  <c r="G111" i="36"/>
  <c r="G95" i="36"/>
  <c r="G79" i="36"/>
  <c r="G63" i="36"/>
  <c r="G47" i="36"/>
  <c r="G31" i="36"/>
  <c r="G186" i="36"/>
  <c r="G170" i="36"/>
  <c r="G154" i="36"/>
  <c r="G138" i="36"/>
  <c r="G122" i="36"/>
  <c r="G106" i="36"/>
  <c r="G90" i="36"/>
  <c r="G74" i="36"/>
  <c r="G58" i="36"/>
  <c r="G42" i="36"/>
  <c r="G26" i="36"/>
  <c r="AT88" i="34" s="1"/>
  <c r="G182" i="36"/>
  <c r="G155" i="36"/>
  <c r="G128" i="36"/>
  <c r="G104" i="36"/>
  <c r="G77" i="36"/>
  <c r="G54" i="36"/>
  <c r="G27" i="36"/>
  <c r="G181" i="36"/>
  <c r="G153" i="36"/>
  <c r="G126" i="36"/>
  <c r="G103" i="36"/>
  <c r="G76" i="36"/>
  <c r="G53" i="36"/>
  <c r="G25" i="36"/>
  <c r="AS88" i="34" s="1"/>
  <c r="G176" i="36"/>
  <c r="G152" i="36"/>
  <c r="G125" i="36"/>
  <c r="G102" i="36"/>
  <c r="G75" i="36"/>
  <c r="G48" i="36"/>
  <c r="G24" i="36"/>
  <c r="G173" i="36"/>
  <c r="G150" i="36"/>
  <c r="G123" i="36"/>
  <c r="G96" i="36"/>
  <c r="G72" i="36"/>
  <c r="G45" i="36"/>
  <c r="G22" i="36"/>
  <c r="G171" i="36"/>
  <c r="G144" i="36"/>
  <c r="G120" i="36"/>
  <c r="G93" i="36"/>
  <c r="G70" i="36"/>
  <c r="G43" i="36"/>
  <c r="G16" i="36"/>
  <c r="G189" i="36"/>
  <c r="G166" i="36"/>
  <c r="G139" i="36"/>
  <c r="G112" i="36"/>
  <c r="G88" i="36"/>
  <c r="G61" i="36"/>
  <c r="G38" i="36"/>
  <c r="G188" i="36"/>
  <c r="G165" i="36"/>
  <c r="G137" i="36"/>
  <c r="G110" i="36"/>
  <c r="G87" i="36"/>
  <c r="G60" i="36"/>
  <c r="G37" i="36"/>
  <c r="BF88" i="34" s="1"/>
  <c r="G184" i="36"/>
  <c r="G136" i="36"/>
  <c r="G91" i="36"/>
  <c r="G44" i="36"/>
  <c r="G183" i="36"/>
  <c r="G135" i="36"/>
  <c r="G89" i="36"/>
  <c r="G41" i="36"/>
  <c r="G174" i="36"/>
  <c r="G134" i="36"/>
  <c r="G86" i="36"/>
  <c r="G40" i="36"/>
  <c r="G172" i="36"/>
  <c r="G133" i="36"/>
  <c r="G85" i="36"/>
  <c r="G39" i="36"/>
  <c r="G169" i="36"/>
  <c r="G124" i="36"/>
  <c r="G80" i="36"/>
  <c r="G32" i="36"/>
  <c r="G167" i="36"/>
  <c r="G119" i="36"/>
  <c r="G73" i="36"/>
  <c r="G29" i="36"/>
  <c r="G156" i="36"/>
  <c r="G108" i="36"/>
  <c r="G62" i="36"/>
  <c r="G15" i="36"/>
  <c r="AH88" i="34" s="1"/>
  <c r="G151" i="36"/>
  <c r="G107" i="36"/>
  <c r="G59" i="36"/>
  <c r="G185" i="36"/>
  <c r="G92" i="36"/>
  <c r="G168" i="36"/>
  <c r="G78" i="36"/>
  <c r="G160" i="36"/>
  <c r="G71" i="36"/>
  <c r="G158" i="36"/>
  <c r="G69" i="36"/>
  <c r="G157" i="36"/>
  <c r="G64" i="36"/>
  <c r="G149" i="36"/>
  <c r="G57" i="36"/>
  <c r="G142" i="36"/>
  <c r="G56" i="36"/>
  <c r="G118" i="36"/>
  <c r="G28" i="36"/>
  <c r="G117" i="36"/>
  <c r="G23" i="36"/>
  <c r="G192" i="36"/>
  <c r="G190" i="36"/>
  <c r="G187" i="36"/>
  <c r="G141" i="36"/>
  <c r="G140" i="36"/>
  <c r="G121" i="36"/>
  <c r="G109" i="36"/>
  <c r="G55" i="36"/>
  <c r="G105" i="36"/>
  <c r="G21" i="36"/>
  <c r="G101" i="36"/>
  <c r="G94" i="36"/>
  <c r="G46" i="36"/>
  <c r="G30" i="36"/>
  <c r="BF84" i="44"/>
  <c r="H62" i="34"/>
  <c r="H64" i="34" s="1"/>
  <c r="AF86" i="54"/>
  <c r="G185" i="21"/>
  <c r="G169" i="21"/>
  <c r="G153" i="21"/>
  <c r="G137" i="21"/>
  <c r="G121" i="21"/>
  <c r="G105" i="21"/>
  <c r="G89" i="21"/>
  <c r="G73" i="21"/>
  <c r="G57" i="21"/>
  <c r="G41" i="21"/>
  <c r="G25" i="21"/>
  <c r="G182" i="21"/>
  <c r="G166" i="21"/>
  <c r="G150" i="21"/>
  <c r="G134" i="21"/>
  <c r="G118" i="21"/>
  <c r="G102" i="21"/>
  <c r="G86" i="21"/>
  <c r="G70" i="21"/>
  <c r="G54" i="21"/>
  <c r="G38" i="21"/>
  <c r="G22" i="21"/>
  <c r="G181" i="21"/>
  <c r="G165" i="21"/>
  <c r="G149" i="21"/>
  <c r="G133" i="21"/>
  <c r="G117" i="21"/>
  <c r="G101" i="21"/>
  <c r="G85" i="21"/>
  <c r="G69" i="21"/>
  <c r="G53" i="21"/>
  <c r="G37" i="21"/>
  <c r="G21" i="21"/>
  <c r="AH88" i="19" s="1"/>
  <c r="G179" i="21"/>
  <c r="G160" i="21"/>
  <c r="G141" i="21"/>
  <c r="G122" i="21"/>
  <c r="G100" i="21"/>
  <c r="G81" i="21"/>
  <c r="G62" i="21"/>
  <c r="G43" i="21"/>
  <c r="BF88" i="19" s="1"/>
  <c r="G23" i="21"/>
  <c r="G178" i="21"/>
  <c r="G159" i="21"/>
  <c r="G140" i="21"/>
  <c r="G120" i="21"/>
  <c r="G99" i="21"/>
  <c r="G80" i="21"/>
  <c r="G61" i="21"/>
  <c r="G42" i="21"/>
  <c r="G20" i="21"/>
  <c r="AG88" i="19" s="1"/>
  <c r="AG91" i="19" s="1"/>
  <c r="G177" i="21"/>
  <c r="G158" i="21"/>
  <c r="G139" i="21"/>
  <c r="G119" i="21"/>
  <c r="G98" i="21"/>
  <c r="G79" i="21"/>
  <c r="G60" i="21"/>
  <c r="G40" i="21"/>
  <c r="G19" i="21"/>
  <c r="AF88" i="19" s="1"/>
  <c r="G184" i="21"/>
  <c r="G157" i="21"/>
  <c r="G132" i="21"/>
  <c r="G110" i="21"/>
  <c r="G87" i="21"/>
  <c r="G63" i="21"/>
  <c r="G35" i="21"/>
  <c r="G183" i="21"/>
  <c r="G156" i="21"/>
  <c r="G131" i="21"/>
  <c r="G109" i="21"/>
  <c r="G84" i="21"/>
  <c r="G59" i="21"/>
  <c r="G34" i="21"/>
  <c r="G180" i="21"/>
  <c r="G155" i="21"/>
  <c r="G130" i="21"/>
  <c r="G108" i="21"/>
  <c r="G83" i="21"/>
  <c r="G58" i="21"/>
  <c r="G33" i="21"/>
  <c r="G176" i="21"/>
  <c r="G154" i="21"/>
  <c r="G129" i="21"/>
  <c r="G107" i="21"/>
  <c r="G82" i="21"/>
  <c r="G56" i="21"/>
  <c r="G32" i="21"/>
  <c r="AT88" i="19" s="1"/>
  <c r="G175" i="21"/>
  <c r="G152" i="21"/>
  <c r="G128" i="21"/>
  <c r="G106" i="21"/>
  <c r="G78" i="21"/>
  <c r="G55" i="21"/>
  <c r="G31" i="21"/>
  <c r="AS88" i="19" s="1"/>
  <c r="G191" i="21"/>
  <c r="G168" i="21"/>
  <c r="G144" i="21"/>
  <c r="G116" i="21"/>
  <c r="G94" i="21"/>
  <c r="G71" i="21"/>
  <c r="G47" i="21"/>
  <c r="G24" i="21"/>
  <c r="G190" i="21"/>
  <c r="G167" i="21"/>
  <c r="G143" i="21"/>
  <c r="G115" i="21"/>
  <c r="G93" i="21"/>
  <c r="G68" i="21"/>
  <c r="G46" i="21"/>
  <c r="G18" i="21"/>
  <c r="G164" i="21"/>
  <c r="G124" i="21"/>
  <c r="G76" i="21"/>
  <c r="G36" i="21"/>
  <c r="G163" i="21"/>
  <c r="G123" i="21"/>
  <c r="G75" i="21"/>
  <c r="G30" i="21"/>
  <c r="G162" i="21"/>
  <c r="G114" i="21"/>
  <c r="G74" i="21"/>
  <c r="G29" i="21"/>
  <c r="G161" i="21"/>
  <c r="G113" i="21"/>
  <c r="G72" i="21"/>
  <c r="G28" i="21"/>
  <c r="G194" i="21"/>
  <c r="G151" i="21"/>
  <c r="G112" i="21"/>
  <c r="G67" i="21"/>
  <c r="G27" i="21"/>
  <c r="G193" i="21"/>
  <c r="G148" i="21"/>
  <c r="G111" i="21"/>
  <c r="G66" i="21"/>
  <c r="G26" i="21"/>
  <c r="G186" i="21"/>
  <c r="G138" i="21"/>
  <c r="G95" i="21"/>
  <c r="G50" i="21"/>
  <c r="G174" i="21"/>
  <c r="G136" i="21"/>
  <c r="G92" i="21"/>
  <c r="G49" i="21"/>
  <c r="G135" i="21"/>
  <c r="G48" i="21"/>
  <c r="G188" i="21"/>
  <c r="G96" i="21"/>
  <c r="G187" i="21"/>
  <c r="G91" i="21"/>
  <c r="G173" i="21"/>
  <c r="G90" i="21"/>
  <c r="G172" i="21"/>
  <c r="G88" i="21"/>
  <c r="G171" i="21"/>
  <c r="G77" i="21"/>
  <c r="G127" i="21"/>
  <c r="G44" i="21"/>
  <c r="G126" i="21"/>
  <c r="G39" i="21"/>
  <c r="G125" i="21"/>
  <c r="G17" i="21"/>
  <c r="G192" i="21"/>
  <c r="G189" i="21"/>
  <c r="G15" i="21"/>
  <c r="G170" i="21"/>
  <c r="G147" i="21"/>
  <c r="G146" i="21"/>
  <c r="G65" i="21"/>
  <c r="G64" i="21"/>
  <c r="G52" i="21"/>
  <c r="G45" i="21"/>
  <c r="G16" i="21"/>
  <c r="G145" i="21"/>
  <c r="G103" i="21"/>
  <c r="G97" i="21"/>
  <c r="G51" i="21"/>
  <c r="G142" i="21"/>
  <c r="G104" i="21"/>
  <c r="K179" i="13"/>
  <c r="K163" i="13"/>
  <c r="K147" i="13"/>
  <c r="K131" i="13"/>
  <c r="K115" i="13"/>
  <c r="K99" i="13"/>
  <c r="K83" i="13"/>
  <c r="K67" i="13"/>
  <c r="K51" i="13"/>
  <c r="K35" i="13"/>
  <c r="K19" i="13"/>
  <c r="K194" i="13"/>
  <c r="K178" i="13"/>
  <c r="K162" i="13"/>
  <c r="K146" i="13"/>
  <c r="K130" i="13"/>
  <c r="K114" i="13"/>
  <c r="K98" i="13"/>
  <c r="K82" i="13"/>
  <c r="K66" i="13"/>
  <c r="K50" i="13"/>
  <c r="K34" i="13"/>
  <c r="K18" i="13"/>
  <c r="K193" i="13"/>
  <c r="K177" i="13"/>
  <c r="K161" i="13"/>
  <c r="K145" i="13"/>
  <c r="K129" i="13"/>
  <c r="K113" i="13"/>
  <c r="K97" i="13"/>
  <c r="K81" i="13"/>
  <c r="K65" i="13"/>
  <c r="K49" i="13"/>
  <c r="K33" i="13"/>
  <c r="K17" i="13"/>
  <c r="K192" i="13"/>
  <c r="K176" i="13"/>
  <c r="K160" i="13"/>
  <c r="K144" i="13"/>
  <c r="K128" i="13"/>
  <c r="K112" i="13"/>
  <c r="K96" i="13"/>
  <c r="K80" i="13"/>
  <c r="K64" i="13"/>
  <c r="K48" i="13"/>
  <c r="K32" i="13"/>
  <c r="K16" i="13"/>
  <c r="K191" i="13"/>
  <c r="K175" i="13"/>
  <c r="K159" i="13"/>
  <c r="K143" i="13"/>
  <c r="K127" i="13"/>
  <c r="K111" i="13"/>
  <c r="K95" i="13"/>
  <c r="K79" i="13"/>
  <c r="K63" i="13"/>
  <c r="K47" i="13"/>
  <c r="K31" i="13"/>
  <c r="K190" i="13"/>
  <c r="K174" i="13"/>
  <c r="K158" i="13"/>
  <c r="K142" i="13"/>
  <c r="K126" i="13"/>
  <c r="K110" i="13"/>
  <c r="K94" i="13"/>
  <c r="K78" i="13"/>
  <c r="K62" i="13"/>
  <c r="K46" i="13"/>
  <c r="K30" i="13"/>
  <c r="K15" i="13"/>
  <c r="K189" i="13"/>
  <c r="K173" i="13"/>
  <c r="K157" i="13"/>
  <c r="K141" i="13"/>
  <c r="K125" i="13"/>
  <c r="K109" i="13"/>
  <c r="K93" i="13"/>
  <c r="K77" i="13"/>
  <c r="K61" i="13"/>
  <c r="K45" i="13"/>
  <c r="K29" i="13"/>
  <c r="K185" i="13"/>
  <c r="K169" i="13"/>
  <c r="K153" i="13"/>
  <c r="K137" i="13"/>
  <c r="K121" i="13"/>
  <c r="K105" i="13"/>
  <c r="K89" i="13"/>
  <c r="K73" i="13"/>
  <c r="K57" i="13"/>
  <c r="K41" i="13"/>
  <c r="K25" i="13"/>
  <c r="K183" i="13"/>
  <c r="K151" i="13"/>
  <c r="K119" i="13"/>
  <c r="K87" i="13"/>
  <c r="K55" i="13"/>
  <c r="K23" i="13"/>
  <c r="K182" i="13"/>
  <c r="K150" i="13"/>
  <c r="K118" i="13"/>
  <c r="K86" i="13"/>
  <c r="K54" i="13"/>
  <c r="K22" i="13"/>
  <c r="K181" i="13"/>
  <c r="K149" i="13"/>
  <c r="K117" i="13"/>
  <c r="K85" i="13"/>
  <c r="K53" i="13"/>
  <c r="K21" i="13"/>
  <c r="K180" i="13"/>
  <c r="K148" i="13"/>
  <c r="K116" i="13"/>
  <c r="K84" i="13"/>
  <c r="K52" i="13"/>
  <c r="K20" i="13"/>
  <c r="K171" i="13"/>
  <c r="K139" i="13"/>
  <c r="K107" i="13"/>
  <c r="K75" i="13"/>
  <c r="K43" i="13"/>
  <c r="K170" i="13"/>
  <c r="K138" i="13"/>
  <c r="K106" i="13"/>
  <c r="K74" i="13"/>
  <c r="K42" i="13"/>
  <c r="K165" i="13"/>
  <c r="K133" i="13"/>
  <c r="K101" i="13"/>
  <c r="K69" i="13"/>
  <c r="K37" i="13"/>
  <c r="K167" i="13"/>
  <c r="K108" i="13"/>
  <c r="K58" i="13"/>
  <c r="K166" i="13"/>
  <c r="K104" i="13"/>
  <c r="K56" i="13"/>
  <c r="K164" i="13"/>
  <c r="K103" i="13"/>
  <c r="K44" i="13"/>
  <c r="K156" i="13"/>
  <c r="K102" i="13"/>
  <c r="K40" i="13"/>
  <c r="K155" i="13"/>
  <c r="K100" i="13"/>
  <c r="K39" i="13"/>
  <c r="K154" i="13"/>
  <c r="K92" i="13"/>
  <c r="K38" i="13"/>
  <c r="K152" i="13"/>
  <c r="K91" i="13"/>
  <c r="K36" i="13"/>
  <c r="K140" i="13"/>
  <c r="K90" i="13"/>
  <c r="K28" i="13"/>
  <c r="K188" i="13"/>
  <c r="K134" i="13"/>
  <c r="K72" i="13"/>
  <c r="K24" i="13"/>
  <c r="K135" i="13"/>
  <c r="K132" i="13"/>
  <c r="K124" i="13"/>
  <c r="K123" i="13"/>
  <c r="K122" i="13"/>
  <c r="K187" i="13"/>
  <c r="K68" i="13"/>
  <c r="K186" i="13"/>
  <c r="K60" i="13"/>
  <c r="K184" i="13"/>
  <c r="K172" i="13"/>
  <c r="K168" i="13"/>
  <c r="K120" i="13"/>
  <c r="K88" i="13"/>
  <c r="K71" i="13"/>
  <c r="K70" i="13"/>
  <c r="K59" i="13"/>
  <c r="K136" i="13"/>
  <c r="K76" i="13"/>
  <c r="K27" i="13"/>
  <c r="K26" i="13"/>
  <c r="BS78" i="16"/>
  <c r="CJ41" i="7"/>
  <c r="CJ77" i="7" s="1"/>
  <c r="CW39" i="7"/>
  <c r="AU46" i="16"/>
  <c r="H180" i="31"/>
  <c r="H164" i="31"/>
  <c r="H148" i="31"/>
  <c r="H132" i="31"/>
  <c r="H116" i="31"/>
  <c r="H100" i="31"/>
  <c r="H84" i="31"/>
  <c r="H68" i="31"/>
  <c r="H52" i="31"/>
  <c r="H36" i="31"/>
  <c r="H20" i="31"/>
  <c r="H188" i="31"/>
  <c r="H172" i="31"/>
  <c r="H156" i="31"/>
  <c r="H140" i="31"/>
  <c r="H124" i="31"/>
  <c r="H108" i="31"/>
  <c r="H92" i="31"/>
  <c r="H76" i="31"/>
  <c r="H60" i="31"/>
  <c r="H187" i="31"/>
  <c r="H171" i="31"/>
  <c r="H155" i="31"/>
  <c r="H139" i="31"/>
  <c r="H123" i="31"/>
  <c r="H107" i="31"/>
  <c r="H91" i="31"/>
  <c r="H75" i="31"/>
  <c r="H59" i="31"/>
  <c r="H186" i="31"/>
  <c r="H167" i="31"/>
  <c r="H147" i="31"/>
  <c r="H128" i="31"/>
  <c r="H109" i="31"/>
  <c r="H88" i="31"/>
  <c r="H69" i="31"/>
  <c r="H49" i="31"/>
  <c r="H32" i="31"/>
  <c r="H185" i="31"/>
  <c r="H166" i="31"/>
  <c r="H146" i="31"/>
  <c r="H127" i="31"/>
  <c r="H106" i="31"/>
  <c r="H87" i="31"/>
  <c r="H67" i="31"/>
  <c r="H48" i="31"/>
  <c r="H31" i="31"/>
  <c r="H15" i="31"/>
  <c r="H183" i="31"/>
  <c r="H163" i="31"/>
  <c r="H144" i="31"/>
  <c r="H125" i="31"/>
  <c r="H104" i="31"/>
  <c r="H85" i="31"/>
  <c r="H65" i="31"/>
  <c r="H46" i="31"/>
  <c r="H29" i="31"/>
  <c r="H182" i="31"/>
  <c r="H162" i="31"/>
  <c r="H143" i="31"/>
  <c r="H122" i="31"/>
  <c r="H103" i="31"/>
  <c r="H83" i="31"/>
  <c r="H64" i="31"/>
  <c r="H45" i="31"/>
  <c r="H28" i="31"/>
  <c r="H181" i="31"/>
  <c r="H161" i="31"/>
  <c r="H142" i="31"/>
  <c r="H121" i="31"/>
  <c r="H102" i="31"/>
  <c r="H82" i="31"/>
  <c r="H63" i="31"/>
  <c r="H44" i="31"/>
  <c r="H27" i="31"/>
  <c r="H194" i="31"/>
  <c r="H175" i="31"/>
  <c r="H154" i="31"/>
  <c r="H135" i="31"/>
  <c r="H115" i="31"/>
  <c r="H96" i="31"/>
  <c r="H77" i="31"/>
  <c r="H56" i="31"/>
  <c r="H39" i="31"/>
  <c r="H22" i="31"/>
  <c r="H193" i="31"/>
  <c r="H174" i="31"/>
  <c r="H153" i="31"/>
  <c r="H134" i="31"/>
  <c r="H114" i="31"/>
  <c r="H95" i="31"/>
  <c r="H74" i="31"/>
  <c r="H55" i="31"/>
  <c r="H38" i="31"/>
  <c r="H21" i="31"/>
  <c r="H191" i="31"/>
  <c r="H157" i="31"/>
  <c r="H119" i="31"/>
  <c r="H86" i="31"/>
  <c r="H51" i="31"/>
  <c r="H19" i="31"/>
  <c r="H190" i="31"/>
  <c r="H152" i="31"/>
  <c r="H118" i="31"/>
  <c r="H81" i="31"/>
  <c r="H50" i="31"/>
  <c r="H18" i="31"/>
  <c r="H189" i="31"/>
  <c r="H151" i="31"/>
  <c r="H117" i="31"/>
  <c r="H80" i="31"/>
  <c r="H47" i="31"/>
  <c r="H17" i="31"/>
  <c r="H184" i="31"/>
  <c r="H150" i="31"/>
  <c r="H113" i="31"/>
  <c r="H79" i="31"/>
  <c r="H43" i="31"/>
  <c r="H16" i="31"/>
  <c r="H179" i="31"/>
  <c r="H149" i="31"/>
  <c r="H112" i="31"/>
  <c r="H78" i="31"/>
  <c r="H42" i="31"/>
  <c r="H178" i="31"/>
  <c r="H145" i="31"/>
  <c r="H111" i="31"/>
  <c r="H73" i="31"/>
  <c r="H41" i="31"/>
  <c r="H177" i="31"/>
  <c r="H141" i="31"/>
  <c r="H110" i="31"/>
  <c r="H72" i="31"/>
  <c r="H40" i="31"/>
  <c r="H169" i="31"/>
  <c r="H133" i="31"/>
  <c r="H98" i="31"/>
  <c r="H62" i="31"/>
  <c r="H33" i="31"/>
  <c r="H158" i="31"/>
  <c r="H89" i="31"/>
  <c r="H23" i="31"/>
  <c r="H138" i="31"/>
  <c r="H71" i="31"/>
  <c r="H137" i="31"/>
  <c r="H70" i="31"/>
  <c r="H136" i="31"/>
  <c r="H66" i="31"/>
  <c r="H131" i="31"/>
  <c r="H61" i="31"/>
  <c r="H130" i="31"/>
  <c r="H58" i="31"/>
  <c r="H160" i="31"/>
  <c r="H35" i="31"/>
  <c r="H159" i="31"/>
  <c r="H34" i="31"/>
  <c r="H120" i="31"/>
  <c r="H25" i="31"/>
  <c r="H99" i="31"/>
  <c r="H97" i="31"/>
  <c r="H94" i="31"/>
  <c r="H192" i="31"/>
  <c r="H93" i="31"/>
  <c r="H176" i="31"/>
  <c r="H90" i="31"/>
  <c r="H173" i="31"/>
  <c r="H57" i="31"/>
  <c r="H129" i="31"/>
  <c r="H126" i="31"/>
  <c r="H105" i="31"/>
  <c r="H26" i="31"/>
  <c r="H24" i="31"/>
  <c r="H170" i="31"/>
  <c r="H168" i="31"/>
  <c r="H165" i="31"/>
  <c r="H101" i="31"/>
  <c r="H54" i="31"/>
  <c r="H37" i="31"/>
  <c r="H30" i="31"/>
  <c r="H53" i="31"/>
  <c r="AF77" i="29"/>
  <c r="AS41" i="49"/>
  <c r="AI89" i="19"/>
  <c r="AI91" i="19" s="1"/>
  <c r="AI58" i="19"/>
  <c r="AI43" i="19"/>
  <c r="AI50" i="19"/>
  <c r="AI33" i="19"/>
  <c r="AI88" i="19"/>
  <c r="AI57" i="19"/>
  <c r="AI49" i="19"/>
  <c r="AI45" i="19"/>
  <c r="AI27" i="19"/>
  <c r="AI19" i="19"/>
  <c r="AI28" i="19"/>
  <c r="AI12" i="19"/>
  <c r="AI38" i="19"/>
  <c r="AI29" i="19"/>
  <c r="AI26" i="19"/>
  <c r="AI30" i="19"/>
  <c r="AI18" i="19"/>
  <c r="AI11" i="19"/>
  <c r="AI25" i="19"/>
  <c r="AI10" i="19"/>
  <c r="AI44" i="19"/>
  <c r="AI22" i="19"/>
  <c r="AI15" i="19"/>
  <c r="AI31" i="19"/>
  <c r="AI23" i="19"/>
  <c r="AI21" i="19"/>
  <c r="AI20" i="19"/>
  <c r="AI24" i="19"/>
  <c r="AI90" i="19"/>
  <c r="AI32" i="19"/>
  <c r="AI39" i="19"/>
  <c r="AI41" i="19" s="1"/>
  <c r="AI77" i="19" s="1"/>
  <c r="AI14" i="19"/>
  <c r="AI16" i="19"/>
  <c r="AI59" i="19"/>
  <c r="AI9" i="19"/>
  <c r="AI17" i="19"/>
  <c r="AI51" i="19"/>
  <c r="T76" i="34"/>
  <c r="T36" i="34"/>
  <c r="T55" i="34" s="1"/>
  <c r="T60" i="34" s="1"/>
  <c r="V34" i="29"/>
  <c r="AX3" i="7"/>
  <c r="AW2" i="7"/>
  <c r="AS77" i="34"/>
  <c r="X91" i="24"/>
  <c r="AT41" i="34"/>
  <c r="G179" i="6"/>
  <c r="G163" i="6"/>
  <c r="G147" i="6"/>
  <c r="G131" i="6"/>
  <c r="G115" i="6"/>
  <c r="G99" i="6"/>
  <c r="G83" i="6"/>
  <c r="G67" i="6"/>
  <c r="G51" i="6"/>
  <c r="G35" i="6"/>
  <c r="G19" i="6"/>
  <c r="G194" i="6"/>
  <c r="G178" i="6"/>
  <c r="G162" i="6"/>
  <c r="G146" i="6"/>
  <c r="G130" i="6"/>
  <c r="G114" i="6"/>
  <c r="G98" i="6"/>
  <c r="G82" i="6"/>
  <c r="G66" i="6"/>
  <c r="AG88" i="4" s="1"/>
  <c r="AG91" i="4" s="1"/>
  <c r="G50" i="6"/>
  <c r="G34" i="6"/>
  <c r="G18" i="6"/>
  <c r="G191" i="6"/>
  <c r="G175" i="6"/>
  <c r="G159" i="6"/>
  <c r="G143" i="6"/>
  <c r="G127" i="6"/>
  <c r="G111" i="6"/>
  <c r="G95" i="6"/>
  <c r="G79" i="6"/>
  <c r="G63" i="6"/>
  <c r="G47" i="6"/>
  <c r="L88" i="4" s="1"/>
  <c r="G31" i="6"/>
  <c r="G186" i="6"/>
  <c r="G167" i="6"/>
  <c r="G148" i="6"/>
  <c r="G126" i="6"/>
  <c r="G107" i="6"/>
  <c r="G88" i="6"/>
  <c r="G69" i="6"/>
  <c r="G48" i="6"/>
  <c r="G28" i="6"/>
  <c r="G185" i="6"/>
  <c r="G166" i="6"/>
  <c r="G145" i="6"/>
  <c r="G125" i="6"/>
  <c r="G106" i="6"/>
  <c r="G87" i="6"/>
  <c r="G68" i="6"/>
  <c r="G46" i="6"/>
  <c r="K88" i="4" s="1"/>
  <c r="G27" i="6"/>
  <c r="G184" i="6"/>
  <c r="G165" i="6"/>
  <c r="G144" i="6"/>
  <c r="G124" i="6"/>
  <c r="G105" i="6"/>
  <c r="G86" i="6"/>
  <c r="G65" i="6"/>
  <c r="AF88" i="4" s="1"/>
  <c r="G45" i="6"/>
  <c r="J88" i="4" s="1"/>
  <c r="G26" i="6"/>
  <c r="G183" i="6"/>
  <c r="G164" i="6"/>
  <c r="G142" i="6"/>
  <c r="G123" i="6"/>
  <c r="G104" i="6"/>
  <c r="G85" i="6"/>
  <c r="G64" i="6"/>
  <c r="G44" i="6"/>
  <c r="I88" i="4" s="1"/>
  <c r="G25" i="6"/>
  <c r="G182" i="6"/>
  <c r="G161" i="6"/>
  <c r="G141" i="6"/>
  <c r="G122" i="6"/>
  <c r="G103" i="6"/>
  <c r="G84" i="6"/>
  <c r="G62" i="6"/>
  <c r="G43" i="6"/>
  <c r="H88" i="4" s="1"/>
  <c r="G24" i="6"/>
  <c r="G193" i="6"/>
  <c r="G173" i="6"/>
  <c r="G154" i="6"/>
  <c r="G135" i="6"/>
  <c r="G116" i="6"/>
  <c r="G94" i="6"/>
  <c r="G75" i="6"/>
  <c r="G56" i="6"/>
  <c r="G37" i="6"/>
  <c r="G16" i="6"/>
  <c r="G192" i="6"/>
  <c r="G172" i="6"/>
  <c r="G153" i="6"/>
  <c r="G134" i="6"/>
  <c r="G113" i="6"/>
  <c r="G93" i="6"/>
  <c r="G74" i="6"/>
  <c r="G55" i="6"/>
  <c r="U88" i="4" s="1"/>
  <c r="U91" i="4" s="1"/>
  <c r="G36" i="6"/>
  <c r="G15" i="6"/>
  <c r="G168" i="6"/>
  <c r="G132" i="6"/>
  <c r="G96" i="6"/>
  <c r="G59" i="6"/>
  <c r="G23" i="6"/>
  <c r="G160" i="6"/>
  <c r="G129" i="6"/>
  <c r="G92" i="6"/>
  <c r="G58" i="6"/>
  <c r="G22" i="6"/>
  <c r="G158" i="6"/>
  <c r="G128" i="6"/>
  <c r="G91" i="6"/>
  <c r="G57" i="6"/>
  <c r="G21" i="6"/>
  <c r="G157" i="6"/>
  <c r="G121" i="6"/>
  <c r="G90" i="6"/>
  <c r="G54" i="6"/>
  <c r="T88" i="4" s="1"/>
  <c r="T91" i="4" s="1"/>
  <c r="G20" i="6"/>
  <c r="G190" i="6"/>
  <c r="G156" i="6"/>
  <c r="G120" i="6"/>
  <c r="G89" i="6"/>
  <c r="G53" i="6"/>
  <c r="S88" i="4" s="1"/>
  <c r="G17" i="6"/>
  <c r="G177" i="6"/>
  <c r="G140" i="6"/>
  <c r="G109" i="6"/>
  <c r="G73" i="6"/>
  <c r="G39" i="6"/>
  <c r="G176" i="6"/>
  <c r="G139" i="6"/>
  <c r="G108" i="6"/>
  <c r="G72" i="6"/>
  <c r="G38" i="6"/>
  <c r="G187" i="6"/>
  <c r="G119" i="6"/>
  <c r="G61" i="6"/>
  <c r="G181" i="6"/>
  <c r="G118" i="6"/>
  <c r="G60" i="6"/>
  <c r="G180" i="6"/>
  <c r="G117" i="6"/>
  <c r="G52" i="6"/>
  <c r="G174" i="6"/>
  <c r="G112" i="6"/>
  <c r="G49" i="6"/>
  <c r="G171" i="6"/>
  <c r="G110" i="6"/>
  <c r="G42" i="6"/>
  <c r="G88" i="4" s="1"/>
  <c r="G170" i="6"/>
  <c r="G102" i="6"/>
  <c r="G41" i="6"/>
  <c r="F88" i="4" s="1"/>
  <c r="G169" i="6"/>
  <c r="G101" i="6"/>
  <c r="G40" i="6"/>
  <c r="G152" i="6"/>
  <c r="G97" i="6"/>
  <c r="G32" i="6"/>
  <c r="G150" i="6"/>
  <c r="G80" i="6"/>
  <c r="G29" i="6"/>
  <c r="G188" i="6"/>
  <c r="G30" i="6"/>
  <c r="G137" i="6"/>
  <c r="G155" i="6"/>
  <c r="G151" i="6"/>
  <c r="G149" i="6"/>
  <c r="G138" i="6"/>
  <c r="G136" i="6"/>
  <c r="G133" i="6"/>
  <c r="G100" i="6"/>
  <c r="G81" i="6"/>
  <c r="G78" i="6"/>
  <c r="G77" i="6"/>
  <c r="AS88" i="4" s="1"/>
  <c r="G76" i="6"/>
  <c r="G71" i="6"/>
  <c r="G70" i="6"/>
  <c r="G33" i="6"/>
  <c r="G189" i="6"/>
  <c r="V88" i="54"/>
  <c r="V59" i="54"/>
  <c r="V51" i="54"/>
  <c r="V58" i="54"/>
  <c r="V57" i="54"/>
  <c r="V49" i="54"/>
  <c r="V53" i="54" s="1"/>
  <c r="V78" i="54" s="1"/>
  <c r="V89" i="54"/>
  <c r="V32" i="54"/>
  <c r="V23" i="54"/>
  <c r="V90" i="54"/>
  <c r="V44" i="54"/>
  <c r="V43" i="54"/>
  <c r="V27" i="54"/>
  <c r="V38" i="54"/>
  <c r="V21" i="54"/>
  <c r="V20" i="54"/>
  <c r="V14" i="54"/>
  <c r="V39" i="54"/>
  <c r="V28" i="54"/>
  <c r="V17" i="54"/>
  <c r="V16" i="54"/>
  <c r="V10" i="54"/>
  <c r="V26" i="54"/>
  <c r="V15" i="54"/>
  <c r="V33" i="54"/>
  <c r="V18" i="54"/>
  <c r="V11" i="54"/>
  <c r="V12" i="54"/>
  <c r="V25" i="54"/>
  <c r="V45" i="54"/>
  <c r="V29" i="54"/>
  <c r="V24" i="54"/>
  <c r="V31" i="54"/>
  <c r="V19" i="54"/>
  <c r="V50" i="54"/>
  <c r="V22" i="54"/>
  <c r="V13" i="54"/>
  <c r="V9" i="54"/>
  <c r="V30" i="54"/>
  <c r="CX39" i="7"/>
  <c r="CK41" i="7"/>
  <c r="CK77" i="7" s="1"/>
  <c r="AF55" i="24"/>
  <c r="CH3" i="24"/>
  <c r="CG2" i="24"/>
  <c r="M50" i="44"/>
  <c r="M57" i="44"/>
  <c r="M90" i="44"/>
  <c r="M89" i="44"/>
  <c r="M33" i="44"/>
  <c r="M25" i="44"/>
  <c r="M58" i="44"/>
  <c r="M88" i="44"/>
  <c r="M32" i="44"/>
  <c r="M24" i="44"/>
  <c r="M23" i="44"/>
  <c r="M59" i="44"/>
  <c r="M26" i="44"/>
  <c r="M38" i="44"/>
  <c r="M20" i="44"/>
  <c r="M28" i="44"/>
  <c r="M51" i="44"/>
  <c r="M49" i="44"/>
  <c r="M13" i="44"/>
  <c r="M10" i="44"/>
  <c r="M22" i="44"/>
  <c r="M21" i="44"/>
  <c r="M19" i="44"/>
  <c r="M16" i="44"/>
  <c r="M11" i="44"/>
  <c r="M30" i="44"/>
  <c r="M29" i="44"/>
  <c r="M27" i="44"/>
  <c r="M12" i="44"/>
  <c r="M45" i="44"/>
  <c r="M15" i="44"/>
  <c r="M31" i="44"/>
  <c r="M9" i="44"/>
  <c r="M43" i="44"/>
  <c r="M44" i="44"/>
  <c r="M46" i="44" s="1"/>
  <c r="M18" i="44"/>
  <c r="M17" i="44"/>
  <c r="M39" i="44"/>
  <c r="M41" i="44" s="1"/>
  <c r="M77" i="44" s="1"/>
  <c r="M14" i="44"/>
  <c r="AU76" i="54"/>
  <c r="AU36" i="54"/>
  <c r="CN41" i="4"/>
  <c r="CN77" i="4" s="1"/>
  <c r="DA39" i="4"/>
  <c r="H15" i="56" a="1"/>
  <c r="EE72" i="7"/>
  <c r="CU41" i="4"/>
  <c r="CU77" i="4" s="1"/>
  <c r="DH39" i="4"/>
  <c r="BS53" i="24"/>
  <c r="BS78" i="24" s="1"/>
  <c r="AU46" i="7"/>
  <c r="Y4" i="34"/>
  <c r="AL4" i="34" s="1"/>
  <c r="AY4" i="34" s="1"/>
  <c r="BL4" i="34" s="1"/>
  <c r="BY4" i="34" s="1"/>
  <c r="CL4" i="34" s="1"/>
  <c r="CY4" i="34" s="1"/>
  <c r="DL4" i="34" s="1"/>
  <c r="DY4" i="34" s="1"/>
  <c r="M4" i="34"/>
  <c r="CU71" i="4"/>
  <c r="O80" i="11"/>
  <c r="O82" i="11" s="1"/>
  <c r="I82" i="4"/>
  <c r="I84" i="4" s="1"/>
  <c r="U53" i="7"/>
  <c r="AS77" i="19"/>
  <c r="BU43" i="16"/>
  <c r="BU33" i="16"/>
  <c r="BU32" i="16"/>
  <c r="BU31" i="16"/>
  <c r="BU27" i="16"/>
  <c r="BU19" i="16"/>
  <c r="BU38" i="16"/>
  <c r="BU26" i="16"/>
  <c r="BU18" i="16"/>
  <c r="BU25" i="16"/>
  <c r="BU88" i="16"/>
  <c r="BU91" i="16" s="1"/>
  <c r="BU16" i="16"/>
  <c r="BU14" i="16"/>
  <c r="BU12" i="16"/>
  <c r="BU11" i="16"/>
  <c r="BU9" i="16"/>
  <c r="BU28" i="16"/>
  <c r="BU24" i="16"/>
  <c r="BU13" i="16"/>
  <c r="BU15" i="16"/>
  <c r="BU10" i="16"/>
  <c r="BU51" i="16"/>
  <c r="BU23" i="16"/>
  <c r="BU29" i="16"/>
  <c r="BU22" i="16"/>
  <c r="BU20" i="16"/>
  <c r="BU44" i="16"/>
  <c r="BU46" i="16" s="1"/>
  <c r="BU30" i="16"/>
  <c r="BU21" i="16"/>
  <c r="BU39" i="16"/>
  <c r="BU41" i="16" s="1"/>
  <c r="BU77" i="16" s="1"/>
  <c r="BU49" i="16"/>
  <c r="BU50" i="16"/>
  <c r="BU17" i="16"/>
  <c r="AI2" i="29"/>
  <c r="AJ3" i="29"/>
  <c r="AS53" i="49"/>
  <c r="AS78" i="49" s="1"/>
  <c r="AS55" i="24"/>
  <c r="DL39" i="4"/>
  <c r="CY41" i="4"/>
  <c r="CY77" i="4" s="1"/>
  <c r="I186" i="36"/>
  <c r="I170" i="36"/>
  <c r="I154" i="36"/>
  <c r="I138" i="36"/>
  <c r="I122" i="36"/>
  <c r="I106" i="36"/>
  <c r="I90" i="36"/>
  <c r="I74" i="36"/>
  <c r="I58" i="36"/>
  <c r="I42" i="36"/>
  <c r="I26" i="36"/>
  <c r="AT57" i="34" s="1"/>
  <c r="I185" i="36"/>
  <c r="I169" i="36"/>
  <c r="I153" i="36"/>
  <c r="I137" i="36"/>
  <c r="I121" i="36"/>
  <c r="I105" i="36"/>
  <c r="I89" i="36"/>
  <c r="I73" i="36"/>
  <c r="I57" i="36"/>
  <c r="I41" i="36"/>
  <c r="I25" i="36"/>
  <c r="AS57" i="34" s="1"/>
  <c r="I184" i="36"/>
  <c r="I168" i="36"/>
  <c r="I152" i="36"/>
  <c r="I136" i="36"/>
  <c r="I120" i="36"/>
  <c r="I104" i="36"/>
  <c r="I88" i="36"/>
  <c r="I72" i="36"/>
  <c r="I56" i="36"/>
  <c r="I40" i="36"/>
  <c r="I24" i="36"/>
  <c r="I183" i="36"/>
  <c r="I167" i="36"/>
  <c r="I151" i="36"/>
  <c r="I135" i="36"/>
  <c r="I119" i="36"/>
  <c r="I103" i="36"/>
  <c r="I87" i="36"/>
  <c r="I71" i="36"/>
  <c r="I55" i="36"/>
  <c r="I39" i="36"/>
  <c r="I23" i="36"/>
  <c r="I181" i="36"/>
  <c r="I165" i="36"/>
  <c r="I149" i="36"/>
  <c r="I133" i="36"/>
  <c r="I117" i="36"/>
  <c r="I101" i="36"/>
  <c r="I85" i="36"/>
  <c r="I69" i="36"/>
  <c r="I53" i="36"/>
  <c r="I37" i="36"/>
  <c r="BF57" i="34" s="1"/>
  <c r="I21" i="36"/>
  <c r="I192" i="36"/>
  <c r="I176" i="36"/>
  <c r="I160" i="36"/>
  <c r="I144" i="36"/>
  <c r="I128" i="36"/>
  <c r="I112" i="36"/>
  <c r="I96" i="36"/>
  <c r="I80" i="36"/>
  <c r="I64" i="36"/>
  <c r="I48" i="36"/>
  <c r="I32" i="36"/>
  <c r="I16" i="36"/>
  <c r="I177" i="36"/>
  <c r="I150" i="36"/>
  <c r="I126" i="36"/>
  <c r="I99" i="36"/>
  <c r="I76" i="36"/>
  <c r="I49" i="36"/>
  <c r="I22" i="36"/>
  <c r="I175" i="36"/>
  <c r="I148" i="36"/>
  <c r="I125" i="36"/>
  <c r="I98" i="36"/>
  <c r="I75" i="36"/>
  <c r="I47" i="36"/>
  <c r="I20" i="36"/>
  <c r="I174" i="36"/>
  <c r="I147" i="36"/>
  <c r="I124" i="36"/>
  <c r="I97" i="36"/>
  <c r="I70" i="36"/>
  <c r="I46" i="36"/>
  <c r="I19" i="36"/>
  <c r="I172" i="36"/>
  <c r="I145" i="36"/>
  <c r="I118" i="36"/>
  <c r="I94" i="36"/>
  <c r="I67" i="36"/>
  <c r="I44" i="36"/>
  <c r="I17" i="36"/>
  <c r="I193" i="36"/>
  <c r="I166" i="36"/>
  <c r="I142" i="36"/>
  <c r="I115" i="36"/>
  <c r="I92" i="36"/>
  <c r="I65" i="36"/>
  <c r="I38" i="36"/>
  <c r="I15" i="36"/>
  <c r="I188" i="36"/>
  <c r="I161" i="36"/>
  <c r="I134" i="36"/>
  <c r="I110" i="36"/>
  <c r="I83" i="36"/>
  <c r="I60" i="36"/>
  <c r="I33" i="36"/>
  <c r="I187" i="36"/>
  <c r="I159" i="36"/>
  <c r="I132" i="36"/>
  <c r="I109" i="36"/>
  <c r="I82" i="36"/>
  <c r="I59" i="36"/>
  <c r="I31" i="36"/>
  <c r="I182" i="36"/>
  <c r="I140" i="36"/>
  <c r="I93" i="36"/>
  <c r="I50" i="36"/>
  <c r="I180" i="36"/>
  <c r="I139" i="36"/>
  <c r="I91" i="36"/>
  <c r="I45" i="36"/>
  <c r="I179" i="36"/>
  <c r="I131" i="36"/>
  <c r="I86" i="36"/>
  <c r="I43" i="36"/>
  <c r="I178" i="36"/>
  <c r="I130" i="36"/>
  <c r="I84" i="36"/>
  <c r="I36" i="36"/>
  <c r="I173" i="36"/>
  <c r="I129" i="36"/>
  <c r="I81" i="36"/>
  <c r="I35" i="36"/>
  <c r="I164" i="36"/>
  <c r="I123" i="36"/>
  <c r="I78" i="36"/>
  <c r="I30" i="36"/>
  <c r="I157" i="36"/>
  <c r="I111" i="36"/>
  <c r="I63" i="36"/>
  <c r="I18" i="36"/>
  <c r="I156" i="36"/>
  <c r="I108" i="36"/>
  <c r="I62" i="36"/>
  <c r="I189" i="36"/>
  <c r="I95" i="36"/>
  <c r="I171" i="36"/>
  <c r="I79" i="36"/>
  <c r="I163" i="36"/>
  <c r="I77" i="36"/>
  <c r="I162" i="36"/>
  <c r="I68" i="36"/>
  <c r="I158" i="36"/>
  <c r="I66" i="36"/>
  <c r="I155" i="36"/>
  <c r="I61" i="36"/>
  <c r="I146" i="36"/>
  <c r="I54" i="36"/>
  <c r="I116" i="36"/>
  <c r="I29" i="36"/>
  <c r="I114" i="36"/>
  <c r="I28" i="36"/>
  <c r="I34" i="36"/>
  <c r="I27" i="36"/>
  <c r="I194" i="36"/>
  <c r="I191" i="36"/>
  <c r="I190" i="36"/>
  <c r="I113" i="36"/>
  <c r="I143" i="36"/>
  <c r="I141" i="36"/>
  <c r="I127" i="36"/>
  <c r="I107" i="36"/>
  <c r="I102" i="36"/>
  <c r="I100" i="36"/>
  <c r="I52" i="36"/>
  <c r="I51" i="36"/>
  <c r="AJ89" i="54"/>
  <c r="AJ91" i="54" s="1"/>
  <c r="AJ88" i="54"/>
  <c r="AJ59" i="54"/>
  <c r="AJ90" i="54"/>
  <c r="AJ51" i="54"/>
  <c r="AJ50" i="54"/>
  <c r="AJ49" i="54"/>
  <c r="AJ45" i="54"/>
  <c r="AJ33" i="54"/>
  <c r="AJ58" i="54"/>
  <c r="AJ57" i="54"/>
  <c r="AJ32" i="54"/>
  <c r="AJ24" i="54"/>
  <c r="AJ43" i="54"/>
  <c r="AJ29" i="54"/>
  <c r="AJ25" i="54"/>
  <c r="AJ30" i="54"/>
  <c r="AJ26" i="54"/>
  <c r="AJ22" i="54"/>
  <c r="AJ23" i="54"/>
  <c r="AJ15" i="54"/>
  <c r="AJ21" i="54"/>
  <c r="AJ39" i="54"/>
  <c r="AJ41" i="54" s="1"/>
  <c r="AJ20" i="54"/>
  <c r="AJ19" i="54"/>
  <c r="AJ10" i="54"/>
  <c r="AJ44" i="54"/>
  <c r="AJ13" i="54"/>
  <c r="AJ27" i="54"/>
  <c r="AJ9" i="54"/>
  <c r="AJ14" i="54"/>
  <c r="AJ11" i="54"/>
  <c r="AJ16" i="54"/>
  <c r="AJ17" i="54"/>
  <c r="AJ18" i="54"/>
  <c r="AJ38" i="54"/>
  <c r="AJ28" i="54"/>
  <c r="AJ12" i="54"/>
  <c r="AI3" i="39"/>
  <c r="AH2" i="39"/>
  <c r="J62" i="11"/>
  <c r="J64" i="11" s="1"/>
  <c r="G80" i="49"/>
  <c r="H76" i="7"/>
  <c r="H36" i="7"/>
  <c r="BG53" i="24"/>
  <c r="BG78" i="24" s="1"/>
  <c r="CS50" i="16"/>
  <c r="CS39" i="16"/>
  <c r="CS23" i="16"/>
  <c r="CS16" i="16"/>
  <c r="CS14" i="16"/>
  <c r="CS49" i="16"/>
  <c r="CS22" i="16"/>
  <c r="CS13" i="16"/>
  <c r="CS30" i="16"/>
  <c r="CS15" i="16"/>
  <c r="CS21" i="16"/>
  <c r="CS25" i="16"/>
  <c r="CS43" i="16"/>
  <c r="CS28" i="16"/>
  <c r="CS24" i="16"/>
  <c r="CS29" i="16"/>
  <c r="CS44" i="16"/>
  <c r="CS20" i="16"/>
  <c r="CS38" i="16"/>
  <c r="CS17" i="16"/>
  <c r="CS12" i="16"/>
  <c r="CS11" i="16"/>
  <c r="CS9" i="16"/>
  <c r="CS27" i="16"/>
  <c r="CS10" i="16"/>
  <c r="CS33" i="16"/>
  <c r="CS32" i="16"/>
  <c r="CS31" i="16"/>
  <c r="CS19" i="16"/>
  <c r="CS26" i="16"/>
  <c r="CS18" i="16"/>
  <c r="CS88" i="16"/>
  <c r="CS51" i="16"/>
  <c r="U34" i="34"/>
  <c r="BF12" i="4"/>
  <c r="BF30" i="4"/>
  <c r="BF22" i="4"/>
  <c r="BF57" i="4"/>
  <c r="BF51" i="4"/>
  <c r="BF44" i="4"/>
  <c r="BF15" i="4"/>
  <c r="BF11" i="4"/>
  <c r="BF29" i="4"/>
  <c r="BF21" i="4"/>
  <c r="BF10" i="4"/>
  <c r="BF18" i="4"/>
  <c r="BF9" i="4"/>
  <c r="BF25" i="4"/>
  <c r="BF20" i="4"/>
  <c r="BF27" i="4"/>
  <c r="BF26" i="4"/>
  <c r="BF19" i="4"/>
  <c r="BF28" i="4"/>
  <c r="BF49" i="4"/>
  <c r="BF50" i="4"/>
  <c r="BF31" i="4"/>
  <c r="BF16" i="4"/>
  <c r="BF23" i="4"/>
  <c r="BF32" i="4"/>
  <c r="BF14" i="4"/>
  <c r="BF88" i="4"/>
  <c r="BF43" i="4"/>
  <c r="BF17" i="4"/>
  <c r="BF24" i="4"/>
  <c r="BF33" i="4"/>
  <c r="F55" i="39"/>
  <c r="AH76" i="44"/>
  <c r="AH36" i="44"/>
  <c r="AH55" i="44" s="1"/>
  <c r="AH60" i="44" s="1"/>
  <c r="U46" i="11"/>
  <c r="BK3" i="7"/>
  <c r="BJ2" i="7"/>
  <c r="R74" i="4"/>
  <c r="G183" i="13"/>
  <c r="G167" i="13"/>
  <c r="G151" i="13"/>
  <c r="G135" i="13"/>
  <c r="G119" i="13"/>
  <c r="G103" i="13"/>
  <c r="G87" i="13"/>
  <c r="G71" i="13"/>
  <c r="G55" i="13"/>
  <c r="G39" i="13"/>
  <c r="G23" i="13"/>
  <c r="U88" i="11" s="1"/>
  <c r="U91" i="11" s="1"/>
  <c r="G182" i="13"/>
  <c r="G166" i="13"/>
  <c r="G150" i="13"/>
  <c r="G134" i="13"/>
  <c r="G118" i="13"/>
  <c r="G102" i="13"/>
  <c r="G86" i="13"/>
  <c r="G70" i="13"/>
  <c r="G54" i="13"/>
  <c r="G38" i="13"/>
  <c r="G22" i="13"/>
  <c r="T88" i="11" s="1"/>
  <c r="T91" i="11" s="1"/>
  <c r="G181" i="13"/>
  <c r="G165" i="13"/>
  <c r="G149" i="13"/>
  <c r="G133" i="13"/>
  <c r="G117" i="13"/>
  <c r="G101" i="13"/>
  <c r="G85" i="13"/>
  <c r="G69" i="13"/>
  <c r="G53" i="13"/>
  <c r="G37" i="13"/>
  <c r="G21" i="13"/>
  <c r="S88" i="11" s="1"/>
  <c r="G180" i="13"/>
  <c r="G164" i="13"/>
  <c r="G148" i="13"/>
  <c r="G132" i="13"/>
  <c r="G116" i="13"/>
  <c r="G100" i="13"/>
  <c r="G84" i="13"/>
  <c r="G68" i="13"/>
  <c r="G52" i="13"/>
  <c r="G36" i="13"/>
  <c r="G20" i="13"/>
  <c r="G179" i="13"/>
  <c r="G163" i="13"/>
  <c r="G147" i="13"/>
  <c r="G131" i="13"/>
  <c r="G115" i="13"/>
  <c r="G99" i="13"/>
  <c r="G83" i="13"/>
  <c r="G67" i="13"/>
  <c r="G51" i="13"/>
  <c r="G35" i="13"/>
  <c r="G19" i="13"/>
  <c r="P88" i="11" s="1"/>
  <c r="P91" i="11" s="1"/>
  <c r="G194" i="13"/>
  <c r="G178" i="13"/>
  <c r="G162" i="13"/>
  <c r="G146" i="13"/>
  <c r="G130" i="13"/>
  <c r="G114" i="13"/>
  <c r="G98" i="13"/>
  <c r="G82" i="13"/>
  <c r="G66" i="13"/>
  <c r="G50" i="13"/>
  <c r="G34" i="13"/>
  <c r="AG88" i="11" s="1"/>
  <c r="AG91" i="11" s="1"/>
  <c r="G18" i="13"/>
  <c r="O88" i="11" s="1"/>
  <c r="O91" i="11" s="1"/>
  <c r="G193" i="13"/>
  <c r="G177" i="13"/>
  <c r="G161" i="13"/>
  <c r="G145" i="13"/>
  <c r="G129" i="13"/>
  <c r="G113" i="13"/>
  <c r="G97" i="13"/>
  <c r="G81" i="13"/>
  <c r="G65" i="13"/>
  <c r="G49" i="13"/>
  <c r="G33" i="13"/>
  <c r="AF88" i="11" s="1"/>
  <c r="G17" i="13"/>
  <c r="N88" i="11" s="1"/>
  <c r="N91" i="11" s="1"/>
  <c r="G189" i="13"/>
  <c r="G173" i="13"/>
  <c r="G157" i="13"/>
  <c r="G141" i="13"/>
  <c r="G125" i="13"/>
  <c r="G109" i="13"/>
  <c r="G93" i="13"/>
  <c r="G77" i="13"/>
  <c r="G61" i="13"/>
  <c r="G45" i="13"/>
  <c r="AS88" i="11" s="1"/>
  <c r="G29" i="13"/>
  <c r="I10" i="13" s="1"/>
  <c r="G171" i="13"/>
  <c r="G139" i="13"/>
  <c r="G107" i="13"/>
  <c r="G75" i="13"/>
  <c r="G43" i="13"/>
  <c r="G170" i="13"/>
  <c r="G138" i="13"/>
  <c r="G106" i="13"/>
  <c r="G74" i="13"/>
  <c r="G42" i="13"/>
  <c r="G169" i="13"/>
  <c r="G137" i="13"/>
  <c r="G105" i="13"/>
  <c r="G73" i="13"/>
  <c r="G41" i="13"/>
  <c r="G168" i="13"/>
  <c r="G136" i="13"/>
  <c r="G104" i="13"/>
  <c r="G72" i="13"/>
  <c r="G40" i="13"/>
  <c r="G191" i="13"/>
  <c r="G159" i="13"/>
  <c r="G127" i="13"/>
  <c r="G95" i="13"/>
  <c r="G63" i="13"/>
  <c r="G31" i="13"/>
  <c r="G190" i="13"/>
  <c r="G158" i="13"/>
  <c r="G185" i="13"/>
  <c r="G153" i="13"/>
  <c r="G121" i="13"/>
  <c r="G89" i="13"/>
  <c r="G57" i="13"/>
  <c r="G25" i="13"/>
  <c r="G154" i="13"/>
  <c r="G96" i="13"/>
  <c r="G48" i="13"/>
  <c r="G152" i="13"/>
  <c r="G94" i="13"/>
  <c r="G47" i="13"/>
  <c r="G144" i="13"/>
  <c r="G92" i="13"/>
  <c r="G46" i="13"/>
  <c r="AT88" i="11" s="1"/>
  <c r="AT91" i="11" s="1"/>
  <c r="G143" i="13"/>
  <c r="G91" i="13"/>
  <c r="G44" i="13"/>
  <c r="G192" i="13"/>
  <c r="G142" i="13"/>
  <c r="G90" i="13"/>
  <c r="G32" i="13"/>
  <c r="G188" i="13"/>
  <c r="G140" i="13"/>
  <c r="G88" i="13"/>
  <c r="G30" i="13"/>
  <c r="G187" i="13"/>
  <c r="G128" i="13"/>
  <c r="G80" i="13"/>
  <c r="G28" i="13"/>
  <c r="G186" i="13"/>
  <c r="G126" i="13"/>
  <c r="G79" i="13"/>
  <c r="G27" i="13"/>
  <c r="G175" i="13"/>
  <c r="G122" i="13"/>
  <c r="G64" i="13"/>
  <c r="G16" i="13"/>
  <c r="M88" i="11" s="1"/>
  <c r="M91" i="11" s="1"/>
  <c r="G108" i="13"/>
  <c r="G78" i="13"/>
  <c r="G76" i="13"/>
  <c r="G184" i="13"/>
  <c r="G62" i="13"/>
  <c r="G176" i="13"/>
  <c r="G60" i="13"/>
  <c r="G124" i="13"/>
  <c r="G123" i="13"/>
  <c r="G15" i="13"/>
  <c r="L88" i="11" s="1"/>
  <c r="G26" i="13"/>
  <c r="G24" i="13"/>
  <c r="G174" i="13"/>
  <c r="G172" i="13"/>
  <c r="G156" i="13"/>
  <c r="G155" i="13"/>
  <c r="G112" i="13"/>
  <c r="G111" i="13"/>
  <c r="G110" i="13"/>
  <c r="G160" i="13"/>
  <c r="G120" i="13"/>
  <c r="G59" i="13"/>
  <c r="G58" i="13"/>
  <c r="G56" i="13"/>
  <c r="F60" i="29"/>
  <c r="U41" i="34"/>
  <c r="V90" i="34"/>
  <c r="V49" i="34"/>
  <c r="V51" i="34"/>
  <c r="V44" i="34"/>
  <c r="V30" i="34"/>
  <c r="V18" i="34"/>
  <c r="V58" i="34"/>
  <c r="V25" i="34"/>
  <c r="V12" i="34"/>
  <c r="V39" i="34"/>
  <c r="V41" i="34" s="1"/>
  <c r="V77" i="34" s="1"/>
  <c r="V26" i="34"/>
  <c r="V57" i="34"/>
  <c r="V32" i="34"/>
  <c r="V89" i="34"/>
  <c r="V88" i="34"/>
  <c r="V43" i="34"/>
  <c r="V20" i="34"/>
  <c r="V14" i="34"/>
  <c r="V22" i="34"/>
  <c r="V17" i="34"/>
  <c r="V31" i="34"/>
  <c r="V15" i="34"/>
  <c r="V45" i="34"/>
  <c r="V23" i="34"/>
  <c r="V21" i="34"/>
  <c r="V16" i="34"/>
  <c r="V13" i="34"/>
  <c r="V28" i="34"/>
  <c r="V38" i="34"/>
  <c r="V9" i="34"/>
  <c r="V50" i="34"/>
  <c r="V24" i="34"/>
  <c r="V19" i="34"/>
  <c r="V59" i="34"/>
  <c r="V33" i="34"/>
  <c r="V27" i="34"/>
  <c r="V10" i="34"/>
  <c r="V11" i="34"/>
  <c r="V29" i="34"/>
  <c r="BF55" i="7"/>
  <c r="T91" i="39"/>
  <c r="T80" i="16"/>
  <c r="T82" i="16" s="1"/>
  <c r="BJ39" i="11"/>
  <c r="AW41" i="11"/>
  <c r="AV3" i="4"/>
  <c r="AU2" i="4"/>
  <c r="BH3" i="11"/>
  <c r="BG2" i="11"/>
  <c r="CT3" i="24"/>
  <c r="CS2" i="24"/>
  <c r="AT89" i="29"/>
  <c r="AT59" i="29"/>
  <c r="AT58" i="29"/>
  <c r="AT44" i="29"/>
  <c r="AT49" i="29"/>
  <c r="AT29" i="29"/>
  <c r="AT24" i="29"/>
  <c r="AT17" i="29"/>
  <c r="AT90" i="29"/>
  <c r="AT43" i="29"/>
  <c r="AT30" i="29"/>
  <c r="AT33" i="29"/>
  <c r="AT57" i="29"/>
  <c r="AT50" i="29"/>
  <c r="AT45" i="29"/>
  <c r="AT25" i="29"/>
  <c r="AT13" i="29"/>
  <c r="AT23" i="29"/>
  <c r="AT15" i="29"/>
  <c r="AT38" i="29"/>
  <c r="AT18" i="29"/>
  <c r="AT11" i="29"/>
  <c r="AT51" i="29"/>
  <c r="AT32" i="29"/>
  <c r="AT31" i="29"/>
  <c r="AT20" i="29"/>
  <c r="AT9" i="29"/>
  <c r="AT16" i="29"/>
  <c r="AT39" i="29"/>
  <c r="AT26" i="29"/>
  <c r="AT22" i="29"/>
  <c r="AT21" i="29"/>
  <c r="AT10" i="29"/>
  <c r="AT12" i="29"/>
  <c r="AT19" i="29"/>
  <c r="AT28" i="29"/>
  <c r="AT14" i="29"/>
  <c r="AT27" i="29"/>
  <c r="U41" i="49"/>
  <c r="U46" i="54"/>
  <c r="T53" i="39"/>
  <c r="T78" i="39" s="1"/>
  <c r="CE74" i="11"/>
  <c r="BK46" i="44"/>
  <c r="BK41" i="44"/>
  <c r="BK77" i="44" s="1"/>
  <c r="F82" i="19"/>
  <c r="CF51" i="24"/>
  <c r="CF44" i="24"/>
  <c r="CF58" i="24"/>
  <c r="CF27" i="24"/>
  <c r="CF19" i="24"/>
  <c r="CF12" i="24"/>
  <c r="CF50" i="24"/>
  <c r="CF43" i="24"/>
  <c r="CF29" i="24"/>
  <c r="CF26" i="24"/>
  <c r="CF18" i="24"/>
  <c r="CF11" i="24"/>
  <c r="CF30" i="24"/>
  <c r="CF32" i="24"/>
  <c r="CF24" i="24"/>
  <c r="CF14" i="24"/>
  <c r="CF10" i="24"/>
  <c r="CF31" i="24"/>
  <c r="CF23" i="24"/>
  <c r="CF59" i="24"/>
  <c r="CF22" i="24"/>
  <c r="CF9" i="24"/>
  <c r="CF38" i="24"/>
  <c r="CF16" i="24"/>
  <c r="CF49" i="24"/>
  <c r="CF39" i="24"/>
  <c r="CF20" i="24"/>
  <c r="CF21" i="24"/>
  <c r="CF33" i="24"/>
  <c r="CF45" i="24"/>
  <c r="CF15" i="24"/>
  <c r="CF90" i="24"/>
  <c r="CF17" i="24"/>
  <c r="CF25" i="24"/>
  <c r="CF28" i="24"/>
  <c r="CF89" i="24"/>
  <c r="K41" i="54"/>
  <c r="N2" i="44"/>
  <c r="O3" i="44"/>
  <c r="CD74" i="11"/>
  <c r="V53" i="16"/>
  <c r="V91" i="29"/>
  <c r="BI84" i="44"/>
  <c r="BI80" i="44"/>
  <c r="BI82" i="44" s="1"/>
  <c r="AV91" i="54"/>
  <c r="I53" i="29"/>
  <c r="I78" i="29" s="1"/>
  <c r="AI53" i="44"/>
  <c r="AI78" i="44" s="1"/>
  <c r="BS77" i="16"/>
  <c r="BF41" i="34"/>
  <c r="G192" i="51"/>
  <c r="G176" i="51"/>
  <c r="G160" i="51"/>
  <c r="G144" i="51"/>
  <c r="G128" i="51"/>
  <c r="G112" i="51"/>
  <c r="G96" i="51"/>
  <c r="G80" i="51"/>
  <c r="G64" i="51"/>
  <c r="G48" i="51"/>
  <c r="G32" i="51"/>
  <c r="G16" i="51"/>
  <c r="I10" i="51" s="1"/>
  <c r="G191" i="51"/>
  <c r="G175" i="51"/>
  <c r="G159" i="51"/>
  <c r="G143" i="51"/>
  <c r="G127" i="51"/>
  <c r="G111" i="51"/>
  <c r="G95" i="51"/>
  <c r="G79" i="51"/>
  <c r="G63" i="51"/>
  <c r="G47" i="51"/>
  <c r="G31" i="51"/>
  <c r="BF88" i="49" s="1"/>
  <c r="G183" i="51"/>
  <c r="G165" i="51"/>
  <c r="G147" i="51"/>
  <c r="G129" i="51"/>
  <c r="G109" i="51"/>
  <c r="G91" i="51"/>
  <c r="G73" i="51"/>
  <c r="G55" i="51"/>
  <c r="G37" i="51"/>
  <c r="G19" i="51"/>
  <c r="AS88" i="49" s="1"/>
  <c r="G182" i="51"/>
  <c r="G164" i="51"/>
  <c r="G146" i="51"/>
  <c r="G126" i="51"/>
  <c r="G108" i="51"/>
  <c r="G90" i="51"/>
  <c r="G72" i="51"/>
  <c r="G54" i="51"/>
  <c r="G36" i="51"/>
  <c r="G18" i="51"/>
  <c r="G181" i="51"/>
  <c r="G163" i="51"/>
  <c r="G145" i="51"/>
  <c r="G125" i="51"/>
  <c r="G107" i="51"/>
  <c r="G89" i="51"/>
  <c r="G71" i="51"/>
  <c r="G53" i="51"/>
  <c r="G35" i="51"/>
  <c r="G17" i="51"/>
  <c r="G180" i="51"/>
  <c r="G162" i="51"/>
  <c r="G142" i="51"/>
  <c r="G124" i="51"/>
  <c r="G106" i="51"/>
  <c r="G88" i="51"/>
  <c r="G70" i="51"/>
  <c r="G52" i="51"/>
  <c r="G34" i="51"/>
  <c r="G15" i="51"/>
  <c r="G179" i="51"/>
  <c r="G161" i="51"/>
  <c r="G141" i="51"/>
  <c r="G123" i="51"/>
  <c r="G105" i="51"/>
  <c r="G87" i="51"/>
  <c r="G69" i="51"/>
  <c r="G51" i="51"/>
  <c r="G33" i="51"/>
  <c r="G194" i="51"/>
  <c r="G189" i="51"/>
  <c r="G166" i="51"/>
  <c r="G136" i="51"/>
  <c r="G113" i="51"/>
  <c r="G83" i="51"/>
  <c r="G58" i="51"/>
  <c r="G28" i="51"/>
  <c r="G188" i="51"/>
  <c r="G158" i="51"/>
  <c r="G135" i="51"/>
  <c r="G110" i="51"/>
  <c r="G82" i="51"/>
  <c r="G57" i="51"/>
  <c r="G27" i="51"/>
  <c r="G187" i="51"/>
  <c r="G157" i="51"/>
  <c r="G134" i="51"/>
  <c r="G104" i="51"/>
  <c r="G81" i="51"/>
  <c r="G56" i="51"/>
  <c r="G26" i="51"/>
  <c r="G185" i="51"/>
  <c r="G155" i="51"/>
  <c r="G132" i="51"/>
  <c r="G102" i="51"/>
  <c r="G77" i="51"/>
  <c r="G49" i="51"/>
  <c r="G24" i="51"/>
  <c r="G174" i="51"/>
  <c r="G151" i="51"/>
  <c r="G121" i="51"/>
  <c r="G98" i="51"/>
  <c r="G68" i="51"/>
  <c r="G43" i="51"/>
  <c r="G20" i="51"/>
  <c r="AT88" i="49" s="1"/>
  <c r="G184" i="51"/>
  <c r="G148" i="51"/>
  <c r="G103" i="51"/>
  <c r="G66" i="51"/>
  <c r="G29" i="51"/>
  <c r="G178" i="51"/>
  <c r="G140" i="51"/>
  <c r="G101" i="51"/>
  <c r="G65" i="51"/>
  <c r="G25" i="51"/>
  <c r="G173" i="51"/>
  <c r="G138" i="51"/>
  <c r="G99" i="51"/>
  <c r="G61" i="51"/>
  <c r="G22" i="51"/>
  <c r="G172" i="51"/>
  <c r="G137" i="51"/>
  <c r="G97" i="51"/>
  <c r="G60" i="51"/>
  <c r="G21" i="51"/>
  <c r="G167" i="51"/>
  <c r="G120" i="51"/>
  <c r="G85" i="51"/>
  <c r="G44" i="51"/>
  <c r="G193" i="51"/>
  <c r="G131" i="51"/>
  <c r="G76" i="51"/>
  <c r="G190" i="51"/>
  <c r="G130" i="51"/>
  <c r="G75" i="51"/>
  <c r="G186" i="51"/>
  <c r="G122" i="51"/>
  <c r="G74" i="51"/>
  <c r="G177" i="51"/>
  <c r="G119" i="51"/>
  <c r="G67" i="51"/>
  <c r="G171" i="51"/>
  <c r="G118" i="51"/>
  <c r="G62" i="51"/>
  <c r="G153" i="51"/>
  <c r="G94" i="51"/>
  <c r="G41" i="51"/>
  <c r="G139" i="51"/>
  <c r="G42" i="51"/>
  <c r="G133" i="51"/>
  <c r="G40" i="51"/>
  <c r="G117" i="51"/>
  <c r="G39" i="51"/>
  <c r="G116" i="51"/>
  <c r="G38" i="51"/>
  <c r="G115" i="51"/>
  <c r="G30" i="51"/>
  <c r="G114" i="51"/>
  <c r="G23" i="51"/>
  <c r="G93" i="51"/>
  <c r="G168" i="51"/>
  <c r="G84" i="51"/>
  <c r="G156" i="51"/>
  <c r="G78" i="51"/>
  <c r="G100" i="51"/>
  <c r="G92" i="51"/>
  <c r="G86" i="51"/>
  <c r="G59" i="51"/>
  <c r="G50" i="51"/>
  <c r="G46" i="51"/>
  <c r="G170" i="51"/>
  <c r="G169" i="51"/>
  <c r="G154" i="51"/>
  <c r="G152" i="51"/>
  <c r="G150" i="51"/>
  <c r="G149" i="51"/>
  <c r="G45" i="51"/>
  <c r="BT34" i="16"/>
  <c r="AH58" i="29"/>
  <c r="AH57" i="29"/>
  <c r="AH90" i="29"/>
  <c r="AH43" i="29"/>
  <c r="AH89" i="29"/>
  <c r="AH22" i="29"/>
  <c r="AH32" i="29"/>
  <c r="AH15" i="29"/>
  <c r="AH31" i="29"/>
  <c r="AH50" i="29"/>
  <c r="AH45" i="29"/>
  <c r="AH44" i="29"/>
  <c r="AH59" i="29"/>
  <c r="AH14" i="29"/>
  <c r="AH28" i="29"/>
  <c r="AH19" i="29"/>
  <c r="AH16" i="29"/>
  <c r="AH51" i="29"/>
  <c r="AH24" i="29"/>
  <c r="AH30" i="29"/>
  <c r="AH39" i="29"/>
  <c r="AH27" i="29"/>
  <c r="AH17" i="29"/>
  <c r="AH11" i="29"/>
  <c r="AH26" i="29"/>
  <c r="AH29" i="29"/>
  <c r="AH25" i="29"/>
  <c r="AH12" i="29"/>
  <c r="AH23" i="29"/>
  <c r="AH10" i="29"/>
  <c r="AH49" i="29"/>
  <c r="AH21" i="29"/>
  <c r="AH20" i="29"/>
  <c r="AH33" i="29"/>
  <c r="AH13" i="29"/>
  <c r="AH9" i="29"/>
  <c r="AH18" i="29"/>
  <c r="AH38" i="29"/>
  <c r="G62" i="19"/>
  <c r="G64" i="19"/>
  <c r="BA74" i="4"/>
  <c r="AH46" i="34"/>
  <c r="S55" i="34"/>
  <c r="F91" i="44"/>
  <c r="R16" i="11"/>
  <c r="P53" i="11"/>
  <c r="T76" i="54"/>
  <c r="T36" i="54"/>
  <c r="T55" i="54" s="1"/>
  <c r="T60" i="54" s="1"/>
  <c r="AP74" i="4"/>
  <c r="I91" i="19"/>
  <c r="AE41" i="16"/>
  <c r="DR4" i="34"/>
  <c r="CS3" i="34"/>
  <c r="CU3" i="16"/>
  <c r="CT2" i="16"/>
  <c r="BG41" i="11"/>
  <c r="BT39" i="11"/>
  <c r="G84" i="34"/>
  <c r="H77" i="19"/>
  <c r="BS46" i="44"/>
  <c r="I62" i="4"/>
  <c r="I64" i="4" s="1"/>
  <c r="EE72" i="11"/>
  <c r="CS38" i="4"/>
  <c r="CR38" i="4"/>
  <c r="BF77" i="11"/>
  <c r="BF46" i="54"/>
  <c r="AY72" i="4"/>
  <c r="AY74" i="4" s="1"/>
  <c r="BL71" i="4"/>
  <c r="BS90" i="54"/>
  <c r="BS89" i="54"/>
  <c r="BS58" i="54"/>
  <c r="BS50" i="54"/>
  <c r="BS49" i="54"/>
  <c r="BS88" i="54"/>
  <c r="BS51" i="54"/>
  <c r="BS44" i="54"/>
  <c r="BS31" i="54"/>
  <c r="BS57" i="54"/>
  <c r="BS59" i="54"/>
  <c r="BS43" i="54"/>
  <c r="BS33" i="54"/>
  <c r="BS29" i="54"/>
  <c r="BS28" i="54"/>
  <c r="BS39" i="54"/>
  <c r="BS21" i="54"/>
  <c r="BS24" i="54"/>
  <c r="BS23" i="54"/>
  <c r="BS20" i="54"/>
  <c r="BS14" i="54"/>
  <c r="BS19" i="54"/>
  <c r="BS13" i="54"/>
  <c r="BS25" i="54"/>
  <c r="BS12" i="54"/>
  <c r="BS32" i="54"/>
  <c r="BS17" i="54"/>
  <c r="BS10" i="54"/>
  <c r="BS11" i="54"/>
  <c r="BS15" i="54"/>
  <c r="BS22" i="54"/>
  <c r="BS18" i="54"/>
  <c r="BS38" i="54"/>
  <c r="BS27" i="54"/>
  <c r="BS26" i="54"/>
  <c r="BS30" i="54"/>
  <c r="BS45" i="54"/>
  <c r="BS16" i="54"/>
  <c r="BS9" i="54"/>
  <c r="BH3" i="29"/>
  <c r="BG2" i="29"/>
  <c r="AF82" i="44"/>
  <c r="AT34" i="34"/>
  <c r="F82" i="16"/>
  <c r="N4" i="24"/>
  <c r="Z4" i="24"/>
  <c r="G64" i="24"/>
  <c r="G62" i="24"/>
  <c r="X3" i="34"/>
  <c r="W2" i="34"/>
  <c r="BU58" i="7"/>
  <c r="BU43" i="7"/>
  <c r="BU28" i="7"/>
  <c r="BU26" i="7"/>
  <c r="BU27" i="7"/>
  <c r="BU14" i="7"/>
  <c r="BU88" i="7"/>
  <c r="BU25" i="7"/>
  <c r="BU10" i="7"/>
  <c r="BU51" i="7"/>
  <c r="BU24" i="7"/>
  <c r="BU18" i="7"/>
  <c r="BU32" i="7"/>
  <c r="BU31" i="7"/>
  <c r="BU44" i="7"/>
  <c r="BU23" i="7"/>
  <c r="BU50" i="7"/>
  <c r="BU30" i="7"/>
  <c r="BU21" i="7"/>
  <c r="BU12" i="7"/>
  <c r="BU15" i="7"/>
  <c r="BU22" i="7"/>
  <c r="BU16" i="7"/>
  <c r="BU9" i="7"/>
  <c r="BU17" i="7"/>
  <c r="BU19" i="7"/>
  <c r="BU33" i="7"/>
  <c r="BU20" i="7"/>
  <c r="BU49" i="7"/>
  <c r="BU29" i="7"/>
  <c r="BU11" i="7"/>
  <c r="J76" i="54"/>
  <c r="J36" i="54"/>
  <c r="J55" i="54" s="1"/>
  <c r="J60" i="54" s="1"/>
  <c r="DE4" i="11"/>
  <c r="CF3" i="11"/>
  <c r="U53" i="19"/>
  <c r="U78" i="19" s="1"/>
  <c r="S77" i="39"/>
  <c r="X41" i="24"/>
  <c r="X77" i="24" s="1"/>
  <c r="S93" i="19"/>
  <c r="S96" i="19" s="1"/>
  <c r="K62" i="11"/>
  <c r="K64" i="11" s="1"/>
  <c r="AV77" i="44"/>
  <c r="U34" i="54"/>
  <c r="U91" i="54"/>
  <c r="CE72" i="11"/>
  <c r="BK4" i="16"/>
  <c r="BX4" i="16" s="1"/>
  <c r="CK4" i="16" s="1"/>
  <c r="CX4" i="16" s="1"/>
  <c r="DK4" i="16" s="1"/>
  <c r="DX4" i="16" s="1"/>
  <c r="AX2" i="16"/>
  <c r="AM2" i="7"/>
  <c r="AN3" i="7"/>
  <c r="BJ77" i="44"/>
  <c r="BN3" i="44"/>
  <c r="BM2" i="44"/>
  <c r="AF80" i="24"/>
  <c r="AU89" i="19"/>
  <c r="AU88" i="19"/>
  <c r="AU38" i="19"/>
  <c r="AU90" i="19"/>
  <c r="AU44" i="19"/>
  <c r="AU59" i="19"/>
  <c r="AU21" i="19"/>
  <c r="AU39" i="19"/>
  <c r="AU33" i="19"/>
  <c r="AU20" i="19"/>
  <c r="AU14" i="19"/>
  <c r="AU57" i="19"/>
  <c r="AU49" i="19"/>
  <c r="AU27" i="19"/>
  <c r="AU19" i="19"/>
  <c r="AU51" i="19"/>
  <c r="AU28" i="19"/>
  <c r="AU12" i="19"/>
  <c r="AU50" i="19"/>
  <c r="AU45" i="19"/>
  <c r="AU32" i="19"/>
  <c r="AU24" i="19"/>
  <c r="AU17" i="19"/>
  <c r="AU43" i="19"/>
  <c r="AU9" i="19"/>
  <c r="AU31" i="19"/>
  <c r="AU58" i="19"/>
  <c r="AU26" i="19"/>
  <c r="AU11" i="19"/>
  <c r="AU22" i="19"/>
  <c r="AU25" i="19"/>
  <c r="AU23" i="19"/>
  <c r="AU29" i="19"/>
  <c r="AU30" i="19"/>
  <c r="AU10" i="19"/>
  <c r="AU15" i="19"/>
  <c r="AU16" i="19"/>
  <c r="AU18" i="19"/>
  <c r="S82" i="29"/>
  <c r="AS46" i="11"/>
  <c r="AU2" i="49"/>
  <c r="AV3" i="49"/>
  <c r="AU41" i="16"/>
  <c r="G82" i="4"/>
  <c r="G84" i="4" s="1"/>
  <c r="I91" i="24"/>
  <c r="AI46" i="44"/>
  <c r="AW41" i="44"/>
  <c r="H187" i="51"/>
  <c r="H171" i="51"/>
  <c r="H155" i="51"/>
  <c r="H139" i="51"/>
  <c r="H123" i="51"/>
  <c r="H107" i="51"/>
  <c r="H91" i="51"/>
  <c r="H75" i="51"/>
  <c r="H59" i="51"/>
  <c r="H43" i="51"/>
  <c r="H27" i="51"/>
  <c r="H186" i="51"/>
  <c r="H170" i="51"/>
  <c r="H154" i="51"/>
  <c r="H138" i="51"/>
  <c r="H122" i="51"/>
  <c r="H106" i="51"/>
  <c r="H90" i="51"/>
  <c r="H74" i="51"/>
  <c r="H58" i="51"/>
  <c r="H42" i="51"/>
  <c r="H26" i="51"/>
  <c r="H184" i="51"/>
  <c r="H166" i="51"/>
  <c r="H148" i="51"/>
  <c r="H130" i="51"/>
  <c r="H112" i="51"/>
  <c r="H94" i="51"/>
  <c r="H76" i="51"/>
  <c r="H56" i="51"/>
  <c r="H38" i="51"/>
  <c r="H20" i="51"/>
  <c r="H183" i="51"/>
  <c r="H165" i="51"/>
  <c r="H147" i="51"/>
  <c r="H129" i="51"/>
  <c r="H111" i="51"/>
  <c r="H93" i="51"/>
  <c r="H73" i="51"/>
  <c r="H55" i="51"/>
  <c r="H37" i="51"/>
  <c r="H19" i="51"/>
  <c r="H182" i="51"/>
  <c r="H164" i="51"/>
  <c r="H146" i="51"/>
  <c r="H128" i="51"/>
  <c r="H110" i="51"/>
  <c r="H92" i="51"/>
  <c r="H72" i="51"/>
  <c r="H54" i="51"/>
  <c r="H36" i="51"/>
  <c r="H18" i="51"/>
  <c r="H181" i="51"/>
  <c r="H163" i="51"/>
  <c r="H145" i="51"/>
  <c r="H127" i="51"/>
  <c r="H109" i="51"/>
  <c r="H89" i="51"/>
  <c r="H71" i="51"/>
  <c r="H53" i="51"/>
  <c r="H35" i="51"/>
  <c r="H17" i="51"/>
  <c r="H180" i="51"/>
  <c r="H162" i="51"/>
  <c r="H144" i="51"/>
  <c r="H126" i="51"/>
  <c r="H108" i="51"/>
  <c r="H88" i="51"/>
  <c r="H70" i="51"/>
  <c r="H52" i="51"/>
  <c r="H34" i="51"/>
  <c r="H16" i="51"/>
  <c r="H177" i="51"/>
  <c r="H159" i="51"/>
  <c r="H141" i="51"/>
  <c r="H121" i="51"/>
  <c r="H103" i="51"/>
  <c r="H85" i="51"/>
  <c r="H67" i="51"/>
  <c r="H49" i="51"/>
  <c r="H31" i="51"/>
  <c r="H188" i="51"/>
  <c r="H156" i="51"/>
  <c r="H125" i="51"/>
  <c r="H98" i="51"/>
  <c r="H66" i="51"/>
  <c r="H40" i="51"/>
  <c r="H185" i="51"/>
  <c r="H153" i="51"/>
  <c r="H124" i="51"/>
  <c r="H97" i="51"/>
  <c r="H65" i="51"/>
  <c r="H39" i="51"/>
  <c r="H179" i="51"/>
  <c r="H152" i="51"/>
  <c r="H120" i="51"/>
  <c r="H96" i="51"/>
  <c r="H64" i="51"/>
  <c r="H33" i="51"/>
  <c r="H176" i="51"/>
  <c r="H150" i="51"/>
  <c r="H118" i="51"/>
  <c r="H87" i="51"/>
  <c r="H62" i="51"/>
  <c r="H30" i="51"/>
  <c r="H172" i="51"/>
  <c r="H140" i="51"/>
  <c r="H114" i="51"/>
  <c r="H82" i="51"/>
  <c r="H51" i="51"/>
  <c r="H24" i="51"/>
  <c r="H173" i="51"/>
  <c r="H133" i="51"/>
  <c r="H84" i="51"/>
  <c r="H46" i="51"/>
  <c r="H169" i="51"/>
  <c r="H132" i="51"/>
  <c r="H83" i="51"/>
  <c r="H45" i="51"/>
  <c r="H167" i="51"/>
  <c r="H119" i="51"/>
  <c r="H80" i="51"/>
  <c r="H41" i="51"/>
  <c r="H161" i="51"/>
  <c r="H117" i="51"/>
  <c r="H79" i="51"/>
  <c r="H32" i="51"/>
  <c r="H192" i="51"/>
  <c r="H149" i="51"/>
  <c r="H104" i="51"/>
  <c r="H63" i="51"/>
  <c r="H22" i="51"/>
  <c r="H193" i="51"/>
  <c r="H135" i="51"/>
  <c r="H69" i="51"/>
  <c r="H191" i="51"/>
  <c r="H134" i="51"/>
  <c r="H68" i="51"/>
  <c r="H190" i="51"/>
  <c r="H131" i="51"/>
  <c r="H61" i="51"/>
  <c r="H189" i="51"/>
  <c r="H116" i="51"/>
  <c r="H60" i="51"/>
  <c r="H178" i="51"/>
  <c r="H115" i="51"/>
  <c r="H57" i="51"/>
  <c r="H157" i="51"/>
  <c r="H99" i="51"/>
  <c r="H28" i="51"/>
  <c r="H143" i="51"/>
  <c r="H47" i="51"/>
  <c r="H142" i="51"/>
  <c r="H44" i="51"/>
  <c r="H137" i="51"/>
  <c r="H29" i="51"/>
  <c r="H136" i="51"/>
  <c r="H25" i="51"/>
  <c r="H113" i="51"/>
  <c r="H23" i="51"/>
  <c r="H105" i="51"/>
  <c r="H21" i="51"/>
  <c r="H102" i="51"/>
  <c r="H101" i="51"/>
  <c r="H15" i="51"/>
  <c r="H175" i="51"/>
  <c r="H86" i="51"/>
  <c r="H174" i="51"/>
  <c r="H81" i="51"/>
  <c r="H168" i="51"/>
  <c r="H160" i="51"/>
  <c r="H158" i="51"/>
  <c r="H151" i="51"/>
  <c r="H100" i="51"/>
  <c r="H95" i="51"/>
  <c r="H194" i="51"/>
  <c r="H50" i="51"/>
  <c r="H48" i="51"/>
  <c r="H78" i="51"/>
  <c r="H77" i="51"/>
  <c r="S91" i="34"/>
  <c r="S55" i="54"/>
  <c r="U34" i="4"/>
  <c r="K41" i="7"/>
  <c r="K77" i="7" s="1"/>
  <c r="L39" i="7"/>
  <c r="H76" i="16"/>
  <c r="H36" i="16"/>
  <c r="CR74" i="11"/>
  <c r="BF41" i="54"/>
  <c r="AS80" i="24"/>
  <c r="CJ72" i="4"/>
  <c r="BH53" i="7"/>
  <c r="AH34" i="34"/>
  <c r="F82" i="7"/>
  <c r="H82" i="4"/>
  <c r="H84" i="4" s="1"/>
  <c r="AF53" i="39"/>
  <c r="AF78" i="39" s="1"/>
  <c r="S76" i="39"/>
  <c r="S36" i="39"/>
  <c r="AT86" i="44"/>
  <c r="BC72" i="4"/>
  <c r="BP71" i="4"/>
  <c r="BC74" i="4"/>
  <c r="CG3" i="34"/>
  <c r="CF2" i="34"/>
  <c r="AG76" i="34"/>
  <c r="AG36" i="34"/>
  <c r="AG55" i="34" s="1"/>
  <c r="AG60" i="34" s="1"/>
  <c r="AI76" i="16"/>
  <c r="AI36" i="16"/>
  <c r="AI55" i="16" s="1"/>
  <c r="AI60" i="16" s="1"/>
  <c r="AI2" i="49"/>
  <c r="AJ3" i="49"/>
  <c r="AS91" i="54"/>
  <c r="BE72" i="29"/>
  <c r="BE74" i="29" s="1"/>
  <c r="AS55" i="16"/>
  <c r="S86" i="19"/>
  <c r="J60" i="44"/>
  <c r="F80" i="39"/>
  <c r="H15" i="21" a="1"/>
  <c r="BS76" i="16"/>
  <c r="BS36" i="16"/>
  <c r="G93" i="54"/>
  <c r="G96" i="54" s="1"/>
  <c r="J77" i="34"/>
  <c r="U88" i="44"/>
  <c r="U59" i="44"/>
  <c r="U51" i="44"/>
  <c r="U21" i="44"/>
  <c r="U45" i="44"/>
  <c r="U38" i="44"/>
  <c r="U28" i="44"/>
  <c r="U44" i="44"/>
  <c r="U29" i="44"/>
  <c r="U57" i="44"/>
  <c r="U30" i="44"/>
  <c r="U27" i="44"/>
  <c r="U31" i="44"/>
  <c r="U58" i="44"/>
  <c r="U22" i="44"/>
  <c r="U11" i="44"/>
  <c r="U25" i="44"/>
  <c r="U17" i="44"/>
  <c r="U90" i="44"/>
  <c r="U32" i="44"/>
  <c r="U49" i="44"/>
  <c r="U89" i="44"/>
  <c r="U43" i="44"/>
  <c r="U24" i="44"/>
  <c r="U23" i="44"/>
  <c r="U20" i="44"/>
  <c r="U12" i="44"/>
  <c r="U9" i="44"/>
  <c r="U39" i="44"/>
  <c r="U33" i="44"/>
  <c r="U16" i="44"/>
  <c r="U15" i="44"/>
  <c r="U10" i="44"/>
  <c r="U19" i="44"/>
  <c r="U18" i="44"/>
  <c r="U13" i="44"/>
  <c r="U50" i="44"/>
  <c r="U14" i="44"/>
  <c r="U26" i="44"/>
  <c r="BR72" i="24"/>
  <c r="BR74" i="24" s="1"/>
  <c r="AV34" i="54"/>
  <c r="I62" i="54"/>
  <c r="I64" i="54"/>
  <c r="I53" i="24"/>
  <c r="I78" i="24" s="1"/>
  <c r="AK2" i="44"/>
  <c r="AL3" i="44"/>
  <c r="X3" i="4"/>
  <c r="W2" i="4"/>
  <c r="AI80" i="7"/>
  <c r="DB41" i="7"/>
  <c r="DB77" i="7" s="1"/>
  <c r="DO39" i="7"/>
  <c r="I80" i="54"/>
  <c r="BG46" i="24"/>
  <c r="AH41" i="24"/>
  <c r="I180" i="18"/>
  <c r="I164" i="18"/>
  <c r="I148" i="18"/>
  <c r="I132" i="18"/>
  <c r="I116" i="18"/>
  <c r="I100" i="18"/>
  <c r="I84" i="18"/>
  <c r="I68" i="18"/>
  <c r="I52" i="18"/>
  <c r="BF57" i="16" s="1"/>
  <c r="I36" i="18"/>
  <c r="I20" i="18"/>
  <c r="W57" i="16" s="1"/>
  <c r="I179" i="18"/>
  <c r="I163" i="18"/>
  <c r="I147" i="18"/>
  <c r="I131" i="18"/>
  <c r="I115" i="18"/>
  <c r="I99" i="18"/>
  <c r="I83" i="18"/>
  <c r="I67" i="18"/>
  <c r="I51" i="18"/>
  <c r="I35" i="18"/>
  <c r="I19" i="18"/>
  <c r="V57" i="16" s="1"/>
  <c r="I194" i="18"/>
  <c r="I178" i="18"/>
  <c r="I162" i="18"/>
  <c r="I146" i="18"/>
  <c r="I130" i="18"/>
  <c r="I114" i="18"/>
  <c r="I98" i="18"/>
  <c r="I82" i="18"/>
  <c r="I66" i="18"/>
  <c r="BU57" i="16" s="1"/>
  <c r="I50" i="18"/>
  <c r="I34" i="18"/>
  <c r="I18" i="18"/>
  <c r="U57" i="16" s="1"/>
  <c r="I193" i="18"/>
  <c r="I177" i="18"/>
  <c r="I161" i="18"/>
  <c r="I145" i="18"/>
  <c r="I129" i="18"/>
  <c r="I113" i="18"/>
  <c r="I97" i="18"/>
  <c r="I81" i="18"/>
  <c r="I65" i="18"/>
  <c r="BT57" i="16" s="1"/>
  <c r="I49" i="18"/>
  <c r="I33" i="18"/>
  <c r="AK57" i="16" s="1"/>
  <c r="I17" i="18"/>
  <c r="I192" i="18"/>
  <c r="I176" i="18"/>
  <c r="I160" i="18"/>
  <c r="I144" i="18"/>
  <c r="I128" i="18"/>
  <c r="I112" i="18"/>
  <c r="I96" i="18"/>
  <c r="I80" i="18"/>
  <c r="I64" i="18"/>
  <c r="BS57" i="16" s="1"/>
  <c r="I48" i="18"/>
  <c r="I32" i="18"/>
  <c r="AJ57" i="16" s="1"/>
  <c r="I16" i="18"/>
  <c r="S57" i="16" s="1"/>
  <c r="I191" i="18"/>
  <c r="I175" i="18"/>
  <c r="I159" i="18"/>
  <c r="I143" i="18"/>
  <c r="I127" i="18"/>
  <c r="I111" i="18"/>
  <c r="I95" i="18"/>
  <c r="I79" i="18"/>
  <c r="I63" i="18"/>
  <c r="I47" i="18"/>
  <c r="I31" i="18"/>
  <c r="AI57" i="16" s="1"/>
  <c r="I186" i="18"/>
  <c r="I170" i="18"/>
  <c r="I154" i="18"/>
  <c r="I138" i="18"/>
  <c r="I122" i="18"/>
  <c r="I106" i="18"/>
  <c r="I90" i="18"/>
  <c r="I74" i="18"/>
  <c r="I58" i="18"/>
  <c r="I42" i="18"/>
  <c r="AU57" i="16" s="1"/>
  <c r="I26" i="18"/>
  <c r="I185" i="18"/>
  <c r="I169" i="18"/>
  <c r="I153" i="18"/>
  <c r="I137" i="18"/>
  <c r="I121" i="18"/>
  <c r="I105" i="18"/>
  <c r="I89" i="18"/>
  <c r="I73" i="18"/>
  <c r="I57" i="18"/>
  <c r="I41" i="18"/>
  <c r="AT57" i="16" s="1"/>
  <c r="I25" i="18"/>
  <c r="I165" i="18"/>
  <c r="I133" i="18"/>
  <c r="I101" i="18"/>
  <c r="I69" i="18"/>
  <c r="I37" i="18"/>
  <c r="I173" i="18"/>
  <c r="I140" i="18"/>
  <c r="I107" i="18"/>
  <c r="I72" i="18"/>
  <c r="I39" i="18"/>
  <c r="I172" i="18"/>
  <c r="I139" i="18"/>
  <c r="I104" i="18"/>
  <c r="I71" i="18"/>
  <c r="I38" i="18"/>
  <c r="I171" i="18"/>
  <c r="I136" i="18"/>
  <c r="I103" i="18"/>
  <c r="I70" i="18"/>
  <c r="I30" i="18"/>
  <c r="AH57" i="16" s="1"/>
  <c r="I168" i="18"/>
  <c r="I135" i="18"/>
  <c r="I102" i="18"/>
  <c r="I62" i="18"/>
  <c r="I29" i="18"/>
  <c r="AG57" i="16" s="1"/>
  <c r="I167" i="18"/>
  <c r="I134" i="18"/>
  <c r="I94" i="18"/>
  <c r="I61" i="18"/>
  <c r="I28" i="18"/>
  <c r="AF57" i="16" s="1"/>
  <c r="I187" i="18"/>
  <c r="I152" i="18"/>
  <c r="I119" i="18"/>
  <c r="I86" i="18"/>
  <c r="I53" i="18"/>
  <c r="BG57" i="16" s="1"/>
  <c r="I15" i="18"/>
  <c r="I184" i="18"/>
  <c r="I151" i="18"/>
  <c r="I118" i="18"/>
  <c r="I85" i="18"/>
  <c r="I46" i="18"/>
  <c r="I183" i="18"/>
  <c r="I150" i="18"/>
  <c r="I117" i="18"/>
  <c r="I78" i="18"/>
  <c r="I45" i="18"/>
  <c r="I190" i="18"/>
  <c r="I124" i="18"/>
  <c r="I56" i="18"/>
  <c r="I189" i="18"/>
  <c r="I123" i="18"/>
  <c r="I55" i="18"/>
  <c r="BI57" i="16" s="1"/>
  <c r="I188" i="18"/>
  <c r="I120" i="18"/>
  <c r="I54" i="18"/>
  <c r="I182" i="18"/>
  <c r="I110" i="18"/>
  <c r="I44" i="18"/>
  <c r="I181" i="18"/>
  <c r="I109" i="18"/>
  <c r="I43" i="18"/>
  <c r="AV57" i="16" s="1"/>
  <c r="I174" i="18"/>
  <c r="I108" i="18"/>
  <c r="I40" i="18"/>
  <c r="AS57" i="16" s="1"/>
  <c r="I166" i="18"/>
  <c r="I93" i="18"/>
  <c r="I27" i="18"/>
  <c r="I155" i="18"/>
  <c r="I87" i="18"/>
  <c r="I21" i="18"/>
  <c r="I141" i="18"/>
  <c r="I126" i="18"/>
  <c r="I125" i="18"/>
  <c r="I92" i="18"/>
  <c r="I91" i="18"/>
  <c r="I88" i="18"/>
  <c r="CS57" i="16" s="1"/>
  <c r="I77" i="18"/>
  <c r="I76" i="18"/>
  <c r="CF57" i="16" s="1"/>
  <c r="I59" i="18"/>
  <c r="I158" i="18"/>
  <c r="I24" i="18"/>
  <c r="I157" i="18"/>
  <c r="I23" i="18"/>
  <c r="I156" i="18"/>
  <c r="I149" i="18"/>
  <c r="I142" i="18"/>
  <c r="I75" i="18"/>
  <c r="I60" i="18"/>
  <c r="I22" i="18"/>
  <c r="M2" i="34"/>
  <c r="N3" i="34"/>
  <c r="K2" i="24"/>
  <c r="L3" i="24"/>
  <c r="AS53" i="4"/>
  <c r="AV76" i="44"/>
  <c r="AV36" i="44"/>
  <c r="M4" i="16"/>
  <c r="Y4" i="16"/>
  <c r="AL4" i="16" s="1"/>
  <c r="AL88" i="7"/>
  <c r="AL44" i="7"/>
  <c r="AL46" i="7" s="1"/>
  <c r="AL20" i="7"/>
  <c r="AL29" i="7"/>
  <c r="AL19" i="7"/>
  <c r="AL43" i="7"/>
  <c r="AL28" i="7"/>
  <c r="AL27" i="7"/>
  <c r="AL57" i="7"/>
  <c r="AL25" i="7"/>
  <c r="AL10" i="7"/>
  <c r="AL50" i="7"/>
  <c r="AL23" i="7"/>
  <c r="AL49" i="7"/>
  <c r="AL11" i="7"/>
  <c r="AL12" i="7"/>
  <c r="AL15" i="7"/>
  <c r="AL14" i="7"/>
  <c r="AL26" i="7"/>
  <c r="AL9" i="7"/>
  <c r="AL17" i="7"/>
  <c r="AL31" i="7"/>
  <c r="AL22" i="7"/>
  <c r="AL18" i="7"/>
  <c r="AL30" i="7"/>
  <c r="AL32" i="7"/>
  <c r="AL51" i="7"/>
  <c r="AL16" i="7"/>
  <c r="AL33" i="7"/>
  <c r="AL21" i="7"/>
  <c r="AL24" i="7"/>
  <c r="BL49" i="44"/>
  <c r="BL90" i="44"/>
  <c r="BL59" i="44"/>
  <c r="BL51" i="44"/>
  <c r="BL31" i="44"/>
  <c r="BL39" i="44"/>
  <c r="BL22" i="44"/>
  <c r="BL89" i="44"/>
  <c r="BL38" i="44"/>
  <c r="BL24" i="44"/>
  <c r="BL58" i="44"/>
  <c r="BL45" i="44"/>
  <c r="BL32" i="44"/>
  <c r="BL43" i="44"/>
  <c r="BL14" i="44"/>
  <c r="BL10" i="44"/>
  <c r="BL13" i="44"/>
  <c r="BL20" i="44"/>
  <c r="BL50" i="44"/>
  <c r="BL21" i="44"/>
  <c r="BL18" i="44"/>
  <c r="BL15" i="44"/>
  <c r="BL44" i="44"/>
  <c r="BL11" i="44"/>
  <c r="BL23" i="44"/>
  <c r="BL19" i="44"/>
  <c r="BL12" i="44"/>
  <c r="BL28" i="44"/>
  <c r="BL17" i="44"/>
  <c r="BL27" i="44"/>
  <c r="BL29" i="44"/>
  <c r="BL33" i="44"/>
  <c r="BL9" i="44"/>
  <c r="BL25" i="44"/>
  <c r="BL16" i="44"/>
  <c r="BL30" i="44"/>
  <c r="BL26" i="44"/>
  <c r="AV2" i="19"/>
  <c r="AW3" i="19"/>
  <c r="H62" i="44"/>
  <c r="H64" i="44" s="1"/>
  <c r="AT39" i="49"/>
  <c r="AT45" i="49"/>
  <c r="AT59" i="49"/>
  <c r="AT38" i="49"/>
  <c r="AT57" i="49"/>
  <c r="AT27" i="49"/>
  <c r="AT19" i="49"/>
  <c r="AT90" i="49"/>
  <c r="AT51" i="49"/>
  <c r="AT28" i="49"/>
  <c r="AT32" i="49"/>
  <c r="AT29" i="49"/>
  <c r="AT26" i="49"/>
  <c r="AT30" i="49"/>
  <c r="AT18" i="49"/>
  <c r="AT49" i="49"/>
  <c r="AT53" i="49" s="1"/>
  <c r="AT78" i="49" s="1"/>
  <c r="AT58" i="49"/>
  <c r="AT24" i="49"/>
  <c r="AT11" i="49"/>
  <c r="AT23" i="49"/>
  <c r="AT31" i="49"/>
  <c r="AT22" i="49"/>
  <c r="AT16" i="49"/>
  <c r="AT10" i="49"/>
  <c r="AT50" i="49"/>
  <c r="AT43" i="49"/>
  <c r="AT17" i="49"/>
  <c r="AT21" i="49"/>
  <c r="AT15" i="49"/>
  <c r="AT12" i="49"/>
  <c r="AT89" i="49"/>
  <c r="AT14" i="49"/>
  <c r="AT33" i="49"/>
  <c r="AT20" i="49"/>
  <c r="AT25" i="49"/>
  <c r="AT44" i="49"/>
  <c r="AT13" i="49"/>
  <c r="AT9" i="49"/>
  <c r="AI2" i="4"/>
  <c r="AJ3" i="4"/>
  <c r="V41" i="29"/>
  <c r="I34" i="24"/>
  <c r="AV41" i="54"/>
  <c r="BU2" i="24"/>
  <c r="BV3" i="24"/>
  <c r="BI25" i="16"/>
  <c r="BI51" i="16"/>
  <c r="BI28" i="16"/>
  <c r="BI24" i="16"/>
  <c r="BI17" i="16"/>
  <c r="BI88" i="16"/>
  <c r="BI91" i="16" s="1"/>
  <c r="BI50" i="16"/>
  <c r="BI39" i="16"/>
  <c r="BI23" i="16"/>
  <c r="BI16" i="16"/>
  <c r="BI14" i="16"/>
  <c r="BI21" i="16"/>
  <c r="BI20" i="16"/>
  <c r="BI33" i="16"/>
  <c r="BI32" i="16"/>
  <c r="BI31" i="16"/>
  <c r="BI19" i="16"/>
  <c r="BI38" i="16"/>
  <c r="BI26" i="16"/>
  <c r="BI13" i="16"/>
  <c r="BI27" i="16"/>
  <c r="BI43" i="16"/>
  <c r="BI44" i="16"/>
  <c r="BI12" i="16"/>
  <c r="BI30" i="16"/>
  <c r="BI18" i="16"/>
  <c r="BI10" i="16"/>
  <c r="BI15" i="16"/>
  <c r="BI22" i="16"/>
  <c r="BI11" i="16"/>
  <c r="BI29" i="16"/>
  <c r="BI49" i="16"/>
  <c r="BI9" i="16"/>
  <c r="I53" i="16"/>
  <c r="AK88" i="7"/>
  <c r="AK30" i="7"/>
  <c r="AK44" i="7"/>
  <c r="AK46" i="7" s="1"/>
  <c r="AK20" i="7"/>
  <c r="AK29" i="7"/>
  <c r="AK19" i="7"/>
  <c r="AK26" i="7"/>
  <c r="AK27" i="7"/>
  <c r="AK14" i="7"/>
  <c r="AK18" i="7"/>
  <c r="AK31" i="7"/>
  <c r="AK22" i="7"/>
  <c r="AK49" i="7"/>
  <c r="AK11" i="7"/>
  <c r="AK12" i="7"/>
  <c r="AK25" i="7"/>
  <c r="AK15" i="7"/>
  <c r="AK28" i="7"/>
  <c r="AK21" i="7"/>
  <c r="AK10" i="7"/>
  <c r="AK33" i="7"/>
  <c r="AK24" i="7"/>
  <c r="AK16" i="7"/>
  <c r="AK17" i="7"/>
  <c r="AK9" i="7"/>
  <c r="AK50" i="7"/>
  <c r="AK32" i="7"/>
  <c r="AK51" i="7"/>
  <c r="AK23" i="7"/>
  <c r="AK43" i="7"/>
  <c r="BF53" i="34"/>
  <c r="BF78" i="34" s="1"/>
  <c r="AV3" i="11"/>
  <c r="AU2" i="11"/>
  <c r="J77" i="7"/>
  <c r="CR72" i="11"/>
  <c r="K84" i="11"/>
  <c r="AT46" i="19"/>
  <c r="AR72" i="24"/>
  <c r="AR74" i="24" s="1"/>
  <c r="AF82" i="24"/>
  <c r="BF53" i="54"/>
  <c r="BF78" i="54" s="1"/>
  <c r="EE72" i="19"/>
  <c r="EE74" i="19" s="1"/>
  <c r="BW74" i="4"/>
  <c r="AI53" i="54"/>
  <c r="AI78" i="54" s="1"/>
  <c r="BG55" i="16"/>
  <c r="BG60" i="16" s="1"/>
  <c r="BG76" i="7"/>
  <c r="BG36" i="7"/>
  <c r="BG55" i="7" s="1"/>
  <c r="S80" i="34"/>
  <c r="CF53" i="16"/>
  <c r="R26" i="11"/>
  <c r="Z4" i="29"/>
  <c r="AM4" i="29" s="1"/>
  <c r="AZ4" i="29" s="1"/>
  <c r="BM4" i="29" s="1"/>
  <c r="BZ4" i="29" s="1"/>
  <c r="CM4" i="29" s="1"/>
  <c r="CZ4" i="29" s="1"/>
  <c r="DM4" i="29" s="1"/>
  <c r="DZ4" i="29" s="1"/>
  <c r="N4" i="29"/>
  <c r="AT60" i="24"/>
  <c r="BF91" i="19"/>
  <c r="BH2" i="19"/>
  <c r="BI3" i="19"/>
  <c r="I60" i="34"/>
  <c r="DT3" i="16"/>
  <c r="DS2" i="16"/>
  <c r="EE74" i="11"/>
  <c r="CT3" i="44"/>
  <c r="CS2" i="44"/>
  <c r="F60" i="16"/>
  <c r="AX39" i="11"/>
  <c r="AG34" i="11"/>
  <c r="AH90" i="49"/>
  <c r="AH89" i="49"/>
  <c r="AH88" i="49"/>
  <c r="AH59" i="49"/>
  <c r="AH38" i="49"/>
  <c r="AH51" i="49"/>
  <c r="AH44" i="49"/>
  <c r="AH58" i="49"/>
  <c r="AH25" i="49"/>
  <c r="AH24" i="49"/>
  <c r="AH17" i="49"/>
  <c r="AH19" i="49"/>
  <c r="AH10" i="49"/>
  <c r="AH49" i="49"/>
  <c r="AH33" i="49"/>
  <c r="AH9" i="49"/>
  <c r="AH32" i="49"/>
  <c r="AH26" i="49"/>
  <c r="AH20" i="49"/>
  <c r="AH12" i="49"/>
  <c r="AH57" i="49"/>
  <c r="AH27" i="49"/>
  <c r="AH21" i="49"/>
  <c r="AH11" i="49"/>
  <c r="AH43" i="49"/>
  <c r="AH39" i="49"/>
  <c r="AH22" i="49"/>
  <c r="AH45" i="49"/>
  <c r="AH18" i="49"/>
  <c r="AH23" i="49"/>
  <c r="AH16" i="49"/>
  <c r="AH13" i="49"/>
  <c r="AH14" i="49"/>
  <c r="AH15" i="49"/>
  <c r="AH50" i="49"/>
  <c r="BR74" i="19"/>
  <c r="AH84" i="7"/>
  <c r="J84" i="44"/>
  <c r="J80" i="44"/>
  <c r="J82" i="44" s="1"/>
  <c r="BT53" i="7"/>
  <c r="BT78" i="7" s="1"/>
  <c r="CK72" i="4"/>
  <c r="CK74" i="4" s="1"/>
  <c r="K191" i="6"/>
  <c r="K175" i="6"/>
  <c r="K159" i="6"/>
  <c r="K143" i="6"/>
  <c r="K127" i="6"/>
  <c r="K111" i="6"/>
  <c r="K95" i="6"/>
  <c r="K79" i="6"/>
  <c r="K63" i="6"/>
  <c r="K47" i="6"/>
  <c r="K31" i="6"/>
  <c r="K190" i="6"/>
  <c r="K174" i="6"/>
  <c r="K158" i="6"/>
  <c r="K142" i="6"/>
  <c r="K126" i="6"/>
  <c r="K110" i="6"/>
  <c r="K94" i="6"/>
  <c r="K78" i="6"/>
  <c r="K62" i="6"/>
  <c r="K46" i="6"/>
  <c r="K30" i="6"/>
  <c r="K15" i="6"/>
  <c r="K187" i="6"/>
  <c r="K171" i="6"/>
  <c r="K155" i="6"/>
  <c r="K139" i="6"/>
  <c r="K123" i="6"/>
  <c r="K107" i="6"/>
  <c r="K91" i="6"/>
  <c r="K75" i="6"/>
  <c r="K59" i="6"/>
  <c r="K43" i="6"/>
  <c r="K27" i="6"/>
  <c r="K192" i="6"/>
  <c r="K170" i="6"/>
  <c r="K151" i="6"/>
  <c r="K132" i="6"/>
  <c r="K113" i="6"/>
  <c r="K92" i="6"/>
  <c r="K72" i="6"/>
  <c r="K53" i="6"/>
  <c r="K34" i="6"/>
  <c r="K189" i="6"/>
  <c r="K169" i="6"/>
  <c r="K150" i="6"/>
  <c r="K131" i="6"/>
  <c r="K112" i="6"/>
  <c r="K90" i="6"/>
  <c r="K71" i="6"/>
  <c r="K52" i="6"/>
  <c r="K33" i="6"/>
  <c r="K188" i="6"/>
  <c r="K168" i="6"/>
  <c r="K149" i="6"/>
  <c r="K130" i="6"/>
  <c r="K109" i="6"/>
  <c r="K89" i="6"/>
  <c r="K70" i="6"/>
  <c r="K51" i="6"/>
  <c r="K32" i="6"/>
  <c r="K186" i="6"/>
  <c r="K167" i="6"/>
  <c r="K148" i="6"/>
  <c r="K129" i="6"/>
  <c r="K108" i="6"/>
  <c r="K88" i="6"/>
  <c r="K69" i="6"/>
  <c r="K50" i="6"/>
  <c r="K29" i="6"/>
  <c r="K185" i="6"/>
  <c r="K166" i="6"/>
  <c r="K147" i="6"/>
  <c r="K128" i="6"/>
  <c r="K106" i="6"/>
  <c r="K87" i="6"/>
  <c r="K68" i="6"/>
  <c r="K49" i="6"/>
  <c r="K28" i="6"/>
  <c r="K179" i="6"/>
  <c r="K160" i="6"/>
  <c r="K138" i="6"/>
  <c r="K119" i="6"/>
  <c r="K100" i="6"/>
  <c r="K81" i="6"/>
  <c r="K60" i="6"/>
  <c r="K40" i="6"/>
  <c r="K21" i="6"/>
  <c r="K178" i="6"/>
  <c r="K157" i="6"/>
  <c r="K137" i="6"/>
  <c r="K118" i="6"/>
  <c r="K99" i="6"/>
  <c r="K80" i="6"/>
  <c r="K58" i="6"/>
  <c r="K39" i="6"/>
  <c r="K20" i="6"/>
  <c r="K177" i="6"/>
  <c r="K141" i="6"/>
  <c r="K104" i="6"/>
  <c r="K73" i="6"/>
  <c r="K37" i="6"/>
  <c r="K176" i="6"/>
  <c r="K140" i="6"/>
  <c r="K103" i="6"/>
  <c r="K67" i="6"/>
  <c r="K36" i="6"/>
  <c r="K173" i="6"/>
  <c r="K136" i="6"/>
  <c r="K102" i="6"/>
  <c r="K66" i="6"/>
  <c r="K35" i="6"/>
  <c r="K172" i="6"/>
  <c r="K135" i="6"/>
  <c r="K101" i="6"/>
  <c r="K65" i="6"/>
  <c r="K26" i="6"/>
  <c r="K165" i="6"/>
  <c r="K134" i="6"/>
  <c r="K98" i="6"/>
  <c r="K64" i="6"/>
  <c r="K25" i="6"/>
  <c r="K193" i="6"/>
  <c r="K154" i="6"/>
  <c r="K120" i="6"/>
  <c r="K84" i="6"/>
  <c r="K48" i="6"/>
  <c r="K17" i="6"/>
  <c r="K184" i="6"/>
  <c r="K153" i="6"/>
  <c r="K117" i="6"/>
  <c r="K83" i="6"/>
  <c r="K45" i="6"/>
  <c r="K16" i="6"/>
  <c r="K146" i="6"/>
  <c r="K85" i="6"/>
  <c r="K22" i="6"/>
  <c r="K145" i="6"/>
  <c r="K82" i="6"/>
  <c r="K19" i="6"/>
  <c r="K144" i="6"/>
  <c r="K77" i="6"/>
  <c r="K18" i="6"/>
  <c r="K133" i="6"/>
  <c r="K76" i="6"/>
  <c r="K125" i="6"/>
  <c r="K74" i="6"/>
  <c r="K194" i="6"/>
  <c r="K124" i="6"/>
  <c r="K61" i="6"/>
  <c r="K183" i="6"/>
  <c r="K122" i="6"/>
  <c r="K57" i="6"/>
  <c r="K181" i="6"/>
  <c r="K116" i="6"/>
  <c r="K55" i="6"/>
  <c r="K164" i="6"/>
  <c r="K114" i="6"/>
  <c r="K44" i="6"/>
  <c r="K162" i="6"/>
  <c r="K24" i="6"/>
  <c r="K161" i="6"/>
  <c r="K23" i="6"/>
  <c r="K156" i="6"/>
  <c r="K115" i="6"/>
  <c r="K152" i="6"/>
  <c r="K121" i="6"/>
  <c r="K105" i="6"/>
  <c r="K97" i="6"/>
  <c r="K96" i="6"/>
  <c r="K93" i="6"/>
  <c r="K86" i="6"/>
  <c r="K56" i="6"/>
  <c r="K54" i="6"/>
  <c r="K182" i="6"/>
  <c r="K42" i="6"/>
  <c r="K41" i="6"/>
  <c r="K180" i="6"/>
  <c r="K163" i="6"/>
  <c r="K38" i="6"/>
  <c r="T84" i="24"/>
  <c r="S80" i="54"/>
  <c r="AT23" i="11"/>
  <c r="AT16" i="11"/>
  <c r="AT59" i="11"/>
  <c r="AT45" i="11"/>
  <c r="AT15" i="11"/>
  <c r="AT12" i="11"/>
  <c r="AT11" i="11"/>
  <c r="AT10" i="11"/>
  <c r="AT51" i="11"/>
  <c r="AT58" i="11"/>
  <c r="AT43" i="11"/>
  <c r="AT44" i="11"/>
  <c r="AT46" i="11" s="1"/>
  <c r="AT25" i="11"/>
  <c r="AT57" i="11"/>
  <c r="AT24" i="11"/>
  <c r="AT22" i="11"/>
  <c r="AT49" i="11"/>
  <c r="AT30" i="11"/>
  <c r="AT14" i="11"/>
  <c r="AT89" i="11"/>
  <c r="AT26" i="11"/>
  <c r="AT20" i="11"/>
  <c r="AT31" i="11"/>
  <c r="AT90" i="11"/>
  <c r="AT32" i="11"/>
  <c r="AT19" i="11"/>
  <c r="AT33" i="11"/>
  <c r="AT29" i="11"/>
  <c r="AT18" i="11"/>
  <c r="AT28" i="11"/>
  <c r="AT17" i="11"/>
  <c r="AT9" i="11"/>
  <c r="AT50" i="11"/>
  <c r="AT21" i="11"/>
  <c r="AT27" i="11"/>
  <c r="CF39" i="11"/>
  <c r="BS41" i="11"/>
  <c r="AG86" i="7"/>
  <c r="H187" i="41"/>
  <c r="H171" i="41"/>
  <c r="H155" i="41"/>
  <c r="H139" i="41"/>
  <c r="H123" i="41"/>
  <c r="H107" i="41"/>
  <c r="H91" i="41"/>
  <c r="H75" i="41"/>
  <c r="H59" i="41"/>
  <c r="H43" i="41"/>
  <c r="H27" i="41"/>
  <c r="H186" i="41"/>
  <c r="H170" i="41"/>
  <c r="H154" i="41"/>
  <c r="H138" i="41"/>
  <c r="H122" i="41"/>
  <c r="H106" i="41"/>
  <c r="H90" i="41"/>
  <c r="H74" i="41"/>
  <c r="H58" i="41"/>
  <c r="H42" i="41"/>
  <c r="H26" i="41"/>
  <c r="H185" i="41"/>
  <c r="H169" i="41"/>
  <c r="H153" i="41"/>
  <c r="H137" i="41"/>
  <c r="H121" i="41"/>
  <c r="H105" i="41"/>
  <c r="H89" i="41"/>
  <c r="H73" i="41"/>
  <c r="H57" i="41"/>
  <c r="H41" i="41"/>
  <c r="H25" i="41"/>
  <c r="H183" i="41"/>
  <c r="H167" i="41"/>
  <c r="H151" i="41"/>
  <c r="H135" i="41"/>
  <c r="H119" i="41"/>
  <c r="H103" i="41"/>
  <c r="H87" i="41"/>
  <c r="H71" i="41"/>
  <c r="H55" i="41"/>
  <c r="H39" i="41"/>
  <c r="H23" i="41"/>
  <c r="H182" i="41"/>
  <c r="H162" i="41"/>
  <c r="H142" i="41"/>
  <c r="H118" i="41"/>
  <c r="H98" i="41"/>
  <c r="H78" i="41"/>
  <c r="H54" i="41"/>
  <c r="H34" i="41"/>
  <c r="H15" i="41"/>
  <c r="H181" i="41"/>
  <c r="H161" i="41"/>
  <c r="H141" i="41"/>
  <c r="H117" i="41"/>
  <c r="H97" i="41"/>
  <c r="H77" i="41"/>
  <c r="H53" i="41"/>
  <c r="H33" i="41"/>
  <c r="H180" i="41"/>
  <c r="H160" i="41"/>
  <c r="H140" i="41"/>
  <c r="H116" i="41"/>
  <c r="H96" i="41"/>
  <c r="H76" i="41"/>
  <c r="H52" i="41"/>
  <c r="H32" i="41"/>
  <c r="H179" i="41"/>
  <c r="H159" i="41"/>
  <c r="H136" i="41"/>
  <c r="H115" i="41"/>
  <c r="H95" i="41"/>
  <c r="H72" i="41"/>
  <c r="H51" i="41"/>
  <c r="H31" i="41"/>
  <c r="H178" i="41"/>
  <c r="H158" i="41"/>
  <c r="H134" i="41"/>
  <c r="H114" i="41"/>
  <c r="H94" i="41"/>
  <c r="H70" i="41"/>
  <c r="H50" i="41"/>
  <c r="H30" i="41"/>
  <c r="H177" i="41"/>
  <c r="H157" i="41"/>
  <c r="H133" i="41"/>
  <c r="H113" i="41"/>
  <c r="H93" i="41"/>
  <c r="H69" i="41"/>
  <c r="H49" i="41"/>
  <c r="H29" i="41"/>
  <c r="H192" i="41"/>
  <c r="H172" i="41"/>
  <c r="H148" i="41"/>
  <c r="H128" i="41"/>
  <c r="H108" i="41"/>
  <c r="H84" i="41"/>
  <c r="H64" i="41"/>
  <c r="H44" i="41"/>
  <c r="H20" i="41"/>
  <c r="H188" i="41"/>
  <c r="H146" i="41"/>
  <c r="H109" i="41"/>
  <c r="H67" i="41"/>
  <c r="H35" i="41"/>
  <c r="H184" i="41"/>
  <c r="H145" i="41"/>
  <c r="H104" i="41"/>
  <c r="H66" i="41"/>
  <c r="H28" i="41"/>
  <c r="H176" i="41"/>
  <c r="H144" i="41"/>
  <c r="H102" i="41"/>
  <c r="H65" i="41"/>
  <c r="H24" i="41"/>
  <c r="H175" i="41"/>
  <c r="H143" i="41"/>
  <c r="H101" i="41"/>
  <c r="H63" i="41"/>
  <c r="H22" i="41"/>
  <c r="H173" i="41"/>
  <c r="H131" i="41"/>
  <c r="H99" i="41"/>
  <c r="H61" i="41"/>
  <c r="H19" i="41"/>
  <c r="H163" i="41"/>
  <c r="H125" i="41"/>
  <c r="H83" i="41"/>
  <c r="H46" i="41"/>
  <c r="H194" i="41"/>
  <c r="H156" i="41"/>
  <c r="H124" i="41"/>
  <c r="H82" i="41"/>
  <c r="H45" i="41"/>
  <c r="H147" i="41"/>
  <c r="H80" i="41"/>
  <c r="H132" i="41"/>
  <c r="H79" i="41"/>
  <c r="H130" i="41"/>
  <c r="H68" i="41"/>
  <c r="H129" i="41"/>
  <c r="H62" i="41"/>
  <c r="H191" i="41"/>
  <c r="H126" i="41"/>
  <c r="H56" i="41"/>
  <c r="H166" i="41"/>
  <c r="H100" i="41"/>
  <c r="H37" i="41"/>
  <c r="H120" i="41"/>
  <c r="H18" i="41"/>
  <c r="H112" i="41"/>
  <c r="H17" i="41"/>
  <c r="H111" i="41"/>
  <c r="H16" i="41"/>
  <c r="H110" i="41"/>
  <c r="H92" i="41"/>
  <c r="H190" i="41"/>
  <c r="H86" i="41"/>
  <c r="H165" i="41"/>
  <c r="H48" i="41"/>
  <c r="H164" i="41"/>
  <c r="H47" i="41"/>
  <c r="H36" i="41"/>
  <c r="H21" i="41"/>
  <c r="H193" i="41"/>
  <c r="H189" i="41"/>
  <c r="H174" i="41"/>
  <c r="H152" i="41"/>
  <c r="H88" i="41"/>
  <c r="H85" i="41"/>
  <c r="H127" i="41"/>
  <c r="H81" i="41"/>
  <c r="H40" i="41"/>
  <c r="H38" i="41"/>
  <c r="H168" i="41"/>
  <c r="H150" i="41"/>
  <c r="H149" i="41"/>
  <c r="H60" i="41"/>
  <c r="CW71" i="4"/>
  <c r="CJ74" i="4"/>
  <c r="H194" i="13"/>
  <c r="H178" i="13"/>
  <c r="H162" i="13"/>
  <c r="H146" i="13"/>
  <c r="H130" i="13"/>
  <c r="H114" i="13"/>
  <c r="H98" i="13"/>
  <c r="H82" i="13"/>
  <c r="H66" i="13"/>
  <c r="H50" i="13"/>
  <c r="H34" i="13"/>
  <c r="H18" i="13"/>
  <c r="H193" i="13"/>
  <c r="H177" i="13"/>
  <c r="H161" i="13"/>
  <c r="H145" i="13"/>
  <c r="H129" i="13"/>
  <c r="H113" i="13"/>
  <c r="H97" i="13"/>
  <c r="H81" i="13"/>
  <c r="H65" i="13"/>
  <c r="H49" i="13"/>
  <c r="H33" i="13"/>
  <c r="H17" i="13"/>
  <c r="H192" i="13"/>
  <c r="H176" i="13"/>
  <c r="H160" i="13"/>
  <c r="H144" i="13"/>
  <c r="H128" i="13"/>
  <c r="H112" i="13"/>
  <c r="H96" i="13"/>
  <c r="H80" i="13"/>
  <c r="H64" i="13"/>
  <c r="H48" i="13"/>
  <c r="H32" i="13"/>
  <c r="H16" i="13"/>
  <c r="H191" i="13"/>
  <c r="H175" i="13"/>
  <c r="H159" i="13"/>
  <c r="H143" i="13"/>
  <c r="H127" i="13"/>
  <c r="H111" i="13"/>
  <c r="H95" i="13"/>
  <c r="H79" i="13"/>
  <c r="H63" i="13"/>
  <c r="H47" i="13"/>
  <c r="H31" i="13"/>
  <c r="H190" i="13"/>
  <c r="H174" i="13"/>
  <c r="H158" i="13"/>
  <c r="H142" i="13"/>
  <c r="H126" i="13"/>
  <c r="H110" i="13"/>
  <c r="H94" i="13"/>
  <c r="H78" i="13"/>
  <c r="H62" i="13"/>
  <c r="H46" i="13"/>
  <c r="H30" i="13"/>
  <c r="H15" i="13"/>
  <c r="H189" i="13"/>
  <c r="H173" i="13"/>
  <c r="H157" i="13"/>
  <c r="H141" i="13"/>
  <c r="H125" i="13"/>
  <c r="H109" i="13"/>
  <c r="H93" i="13"/>
  <c r="H77" i="13"/>
  <c r="H61" i="13"/>
  <c r="H45" i="13"/>
  <c r="H29" i="13"/>
  <c r="H188" i="13"/>
  <c r="H172" i="13"/>
  <c r="H156" i="13"/>
  <c r="H140" i="13"/>
  <c r="H124" i="13"/>
  <c r="H108" i="13"/>
  <c r="H92" i="13"/>
  <c r="H76" i="13"/>
  <c r="H60" i="13"/>
  <c r="H44" i="13"/>
  <c r="H28" i="13"/>
  <c r="H184" i="13"/>
  <c r="H168" i="13"/>
  <c r="H152" i="13"/>
  <c r="H136" i="13"/>
  <c r="H120" i="13"/>
  <c r="H104" i="13"/>
  <c r="H88" i="13"/>
  <c r="H72" i="13"/>
  <c r="H56" i="13"/>
  <c r="H40" i="13"/>
  <c r="H24" i="13"/>
  <c r="H182" i="13"/>
  <c r="H150" i="13"/>
  <c r="H118" i="13"/>
  <c r="H86" i="13"/>
  <c r="H54" i="13"/>
  <c r="H22" i="13"/>
  <c r="H181" i="13"/>
  <c r="H149" i="13"/>
  <c r="H117" i="13"/>
  <c r="H85" i="13"/>
  <c r="H53" i="13"/>
  <c r="H21" i="13"/>
  <c r="H180" i="13"/>
  <c r="H148" i="13"/>
  <c r="H116" i="13"/>
  <c r="H84" i="13"/>
  <c r="H52" i="13"/>
  <c r="H20" i="13"/>
  <c r="H179" i="13"/>
  <c r="H147" i="13"/>
  <c r="H115" i="13"/>
  <c r="H83" i="13"/>
  <c r="H51" i="13"/>
  <c r="H19" i="13"/>
  <c r="H170" i="13"/>
  <c r="H138" i="13"/>
  <c r="H106" i="13"/>
  <c r="H74" i="13"/>
  <c r="H42" i="13"/>
  <c r="H169" i="13"/>
  <c r="H137" i="13"/>
  <c r="H105" i="13"/>
  <c r="H73" i="13"/>
  <c r="H41" i="13"/>
  <c r="H164" i="13"/>
  <c r="H132" i="13"/>
  <c r="H100" i="13"/>
  <c r="H68" i="13"/>
  <c r="H36" i="13"/>
  <c r="H139" i="13"/>
  <c r="H89" i="13"/>
  <c r="H27" i="13"/>
  <c r="H135" i="13"/>
  <c r="H87" i="13"/>
  <c r="H26" i="13"/>
  <c r="H134" i="13"/>
  <c r="H75" i="13"/>
  <c r="H25" i="13"/>
  <c r="H187" i="13"/>
  <c r="H133" i="13"/>
  <c r="H71" i="13"/>
  <c r="H23" i="13"/>
  <c r="H186" i="13"/>
  <c r="H131" i="13"/>
  <c r="H70" i="13"/>
  <c r="H185" i="13"/>
  <c r="H123" i="13"/>
  <c r="H69" i="13"/>
  <c r="H183" i="13"/>
  <c r="H122" i="13"/>
  <c r="H67" i="13"/>
  <c r="H171" i="13"/>
  <c r="H121" i="13"/>
  <c r="H59" i="13"/>
  <c r="H165" i="13"/>
  <c r="H103" i="13"/>
  <c r="H55" i="13"/>
  <c r="H163" i="13"/>
  <c r="H38" i="13"/>
  <c r="H155" i="13"/>
  <c r="H37" i="13"/>
  <c r="H154" i="13"/>
  <c r="H35" i="13"/>
  <c r="H153" i="13"/>
  <c r="H151" i="13"/>
  <c r="H91" i="13"/>
  <c r="H90" i="13"/>
  <c r="H58" i="13"/>
  <c r="H57" i="13"/>
  <c r="H43" i="13"/>
  <c r="H39" i="13"/>
  <c r="H166" i="13"/>
  <c r="H119" i="13"/>
  <c r="H107" i="13"/>
  <c r="H167" i="13"/>
  <c r="H102" i="13"/>
  <c r="H101" i="13"/>
  <c r="H99" i="13"/>
  <c r="BG80" i="16"/>
  <c r="BG82" i="16" s="1"/>
  <c r="AS28" i="39"/>
  <c r="AS50" i="39"/>
  <c r="AS57" i="39"/>
  <c r="AS30" i="39"/>
  <c r="AS33" i="39"/>
  <c r="AS25" i="39"/>
  <c r="AS49" i="39"/>
  <c r="AS90" i="39"/>
  <c r="AS39" i="39"/>
  <c r="AS31" i="39"/>
  <c r="AS23" i="39"/>
  <c r="AS18" i="39"/>
  <c r="AS44" i="39"/>
  <c r="AS59" i="39"/>
  <c r="AS51" i="39"/>
  <c r="AS32" i="39"/>
  <c r="AS24" i="39"/>
  <c r="AS21" i="39"/>
  <c r="AS27" i="39"/>
  <c r="AS17" i="39"/>
  <c r="AS12" i="39"/>
  <c r="AS16" i="39"/>
  <c r="AS11" i="39"/>
  <c r="AS45" i="39"/>
  <c r="AS22" i="39"/>
  <c r="AS58" i="39"/>
  <c r="AS14" i="39"/>
  <c r="AS9" i="39"/>
  <c r="AS88" i="39"/>
  <c r="AS38" i="39"/>
  <c r="AS20" i="39"/>
  <c r="AS89" i="39"/>
  <c r="AS43" i="39"/>
  <c r="AS10" i="39"/>
  <c r="AS29" i="39"/>
  <c r="AS15" i="39"/>
  <c r="AS19" i="39"/>
  <c r="AS26" i="39"/>
  <c r="H86" i="54"/>
  <c r="H93" i="54"/>
  <c r="H96" i="54" s="1"/>
  <c r="R27" i="11"/>
  <c r="AT80" i="24"/>
  <c r="BG89" i="19"/>
  <c r="BG51" i="19"/>
  <c r="BG39" i="19"/>
  <c r="BG41" i="19" s="1"/>
  <c r="BG77" i="19" s="1"/>
  <c r="BG88" i="19"/>
  <c r="BG58" i="19"/>
  <c r="BG45" i="19"/>
  <c r="BG38" i="19"/>
  <c r="BG32" i="19"/>
  <c r="BG31" i="19"/>
  <c r="BG23" i="19"/>
  <c r="BG16" i="19"/>
  <c r="BG59" i="19"/>
  <c r="BG22" i="19"/>
  <c r="BG15" i="19"/>
  <c r="BG50" i="19"/>
  <c r="BG21" i="19"/>
  <c r="BG33" i="19"/>
  <c r="BG29" i="19"/>
  <c r="BG26" i="19"/>
  <c r="BG44" i="19"/>
  <c r="BG30" i="19"/>
  <c r="BG18" i="19"/>
  <c r="BG11" i="19"/>
  <c r="BG90" i="19"/>
  <c r="BG27" i="19"/>
  <c r="BG28" i="19"/>
  <c r="BG25" i="19"/>
  <c r="BG43" i="19"/>
  <c r="BG24" i="19"/>
  <c r="BG57" i="19"/>
  <c r="BG17" i="19"/>
  <c r="BG20" i="19"/>
  <c r="BG14" i="19"/>
  <c r="BG19" i="19"/>
  <c r="BG49" i="19"/>
  <c r="BG9" i="19"/>
  <c r="BG10" i="19"/>
  <c r="BG12" i="19"/>
  <c r="I80" i="34"/>
  <c r="I82" i="34" s="1"/>
  <c r="CS49" i="7"/>
  <c r="CS33" i="7"/>
  <c r="CS22" i="7"/>
  <c r="CS17" i="7"/>
  <c r="CS32" i="7"/>
  <c r="CS31" i="7"/>
  <c r="CS9" i="7"/>
  <c r="CS21" i="7"/>
  <c r="CS16" i="7"/>
  <c r="CS15" i="7"/>
  <c r="CS12" i="7"/>
  <c r="CS44" i="7"/>
  <c r="CS20" i="7"/>
  <c r="CS29" i="7"/>
  <c r="CS27" i="7"/>
  <c r="CS88" i="7"/>
  <c r="CS11" i="7"/>
  <c r="CS25" i="7"/>
  <c r="CS10" i="7"/>
  <c r="CS14" i="7"/>
  <c r="CS43" i="7"/>
  <c r="CS18" i="7"/>
  <c r="CS51" i="7"/>
  <c r="CS19" i="7"/>
  <c r="CS26" i="7"/>
  <c r="CS30" i="7"/>
  <c r="CS28" i="7"/>
  <c r="CS23" i="7"/>
  <c r="CS50" i="7"/>
  <c r="CS24" i="7"/>
  <c r="DG3" i="16"/>
  <c r="DF2" i="16"/>
  <c r="CF2" i="19"/>
  <c r="CG3" i="19"/>
  <c r="DF3" i="44"/>
  <c r="EE4" i="44"/>
  <c r="DS3" i="44" s="1"/>
  <c r="AF93" i="54"/>
  <c r="AF96" i="54" s="1"/>
  <c r="DE72" i="7"/>
  <c r="DE74" i="7" s="1"/>
  <c r="BS53" i="44"/>
  <c r="BS78" i="44" s="1"/>
  <c r="CY41" i="7"/>
  <c r="CY77" i="7" s="1"/>
  <c r="DL39" i="7"/>
  <c r="BU2" i="44"/>
  <c r="BV3" i="44"/>
  <c r="AS80" i="16"/>
  <c r="S55" i="49"/>
  <c r="H46" i="39"/>
  <c r="CX71" i="4"/>
  <c r="F84" i="49"/>
  <c r="CW41" i="4"/>
  <c r="CW77" i="4" s="1"/>
  <c r="DJ39" i="4"/>
  <c r="AH34" i="24"/>
  <c r="BG90" i="34"/>
  <c r="BG89" i="34"/>
  <c r="BG91" i="34" s="1"/>
  <c r="BG59" i="34"/>
  <c r="BG38" i="34"/>
  <c r="BG88" i="34"/>
  <c r="BG57" i="34"/>
  <c r="BG39" i="34"/>
  <c r="BG30" i="34"/>
  <c r="BG23" i="34"/>
  <c r="BG16" i="34"/>
  <c r="BG10" i="34"/>
  <c r="BG22" i="34"/>
  <c r="BG58" i="34"/>
  <c r="BG18" i="34"/>
  <c r="BG31" i="34"/>
  <c r="BG45" i="34"/>
  <c r="BG29" i="34"/>
  <c r="BG19" i="34"/>
  <c r="BG32" i="34"/>
  <c r="BG24" i="34"/>
  <c r="BG11" i="34"/>
  <c r="BG26" i="34"/>
  <c r="BG14" i="34"/>
  <c r="BG25" i="34"/>
  <c r="BG15" i="34"/>
  <c r="BG12" i="34"/>
  <c r="BG50" i="34"/>
  <c r="BG43" i="34"/>
  <c r="BG17" i="34"/>
  <c r="BG9" i="34"/>
  <c r="BG49" i="34"/>
  <c r="BG28" i="34"/>
  <c r="BG27" i="34"/>
  <c r="BG20" i="34"/>
  <c r="BG44" i="34"/>
  <c r="BG51" i="34"/>
  <c r="BG21" i="34"/>
  <c r="BG33" i="34"/>
  <c r="S80" i="11"/>
  <c r="U53" i="49"/>
  <c r="U78" i="49" s="1"/>
  <c r="AS34" i="11"/>
  <c r="AH77" i="44"/>
  <c r="L34" i="4"/>
  <c r="CH2" i="7"/>
  <c r="CI3" i="7"/>
  <c r="BF76" i="24"/>
  <c r="BF36" i="24"/>
  <c r="J90" i="49"/>
  <c r="J49" i="49"/>
  <c r="J88" i="49"/>
  <c r="J89" i="49"/>
  <c r="J51" i="49"/>
  <c r="J44" i="49"/>
  <c r="J21" i="49"/>
  <c r="J45" i="49"/>
  <c r="J28" i="49"/>
  <c r="J20" i="49"/>
  <c r="J31" i="49"/>
  <c r="J29" i="49"/>
  <c r="J22" i="49"/>
  <c r="J32" i="49"/>
  <c r="J13" i="49"/>
  <c r="J19" i="49"/>
  <c r="J16" i="49"/>
  <c r="J12" i="49"/>
  <c r="J11" i="49"/>
  <c r="J38" i="49"/>
  <c r="J10" i="49"/>
  <c r="J18" i="49"/>
  <c r="J59" i="49"/>
  <c r="J23" i="49"/>
  <c r="J9" i="49"/>
  <c r="J39" i="49"/>
  <c r="J50" i="49"/>
  <c r="J43" i="49"/>
  <c r="J26" i="49"/>
  <c r="J17" i="49"/>
  <c r="J25" i="49"/>
  <c r="J27" i="49"/>
  <c r="J58" i="49"/>
  <c r="J14" i="49"/>
  <c r="J30" i="49"/>
  <c r="J57" i="49"/>
  <c r="J24" i="49"/>
  <c r="J33" i="49"/>
  <c r="J15" i="49"/>
  <c r="AI34" i="44"/>
  <c r="S60" i="24"/>
  <c r="S55" i="4"/>
  <c r="T76" i="49"/>
  <c r="T36" i="49"/>
  <c r="T55" i="49" s="1"/>
  <c r="T60" i="49" s="1"/>
  <c r="Q3" i="4"/>
  <c r="J49" i="24"/>
  <c r="J17" i="24"/>
  <c r="J10" i="24"/>
  <c r="J32" i="24"/>
  <c r="J24" i="24"/>
  <c r="J23" i="24"/>
  <c r="J9" i="24"/>
  <c r="J89" i="24"/>
  <c r="J18" i="24"/>
  <c r="J57" i="24"/>
  <c r="J38" i="24"/>
  <c r="J28" i="24"/>
  <c r="J29" i="24"/>
  <c r="J16" i="24"/>
  <c r="J45" i="24"/>
  <c r="J30" i="24"/>
  <c r="J27" i="24"/>
  <c r="J15" i="24"/>
  <c r="J13" i="24"/>
  <c r="J90" i="24"/>
  <c r="J88" i="24"/>
  <c r="J59" i="24"/>
  <c r="J43" i="24"/>
  <c r="J22" i="24"/>
  <c r="J51" i="24"/>
  <c r="J39" i="24"/>
  <c r="J20" i="24"/>
  <c r="J50" i="24"/>
  <c r="J44" i="24"/>
  <c r="J46" i="24" s="1"/>
  <c r="J14" i="24"/>
  <c r="J58" i="24"/>
  <c r="J21" i="24"/>
  <c r="J33" i="24"/>
  <c r="J12" i="24"/>
  <c r="J11" i="24"/>
  <c r="J25" i="24"/>
  <c r="J26" i="24"/>
  <c r="J19" i="24"/>
  <c r="J31" i="24"/>
  <c r="AS46" i="4"/>
  <c r="DS38" i="7"/>
  <c r="AT46" i="34"/>
  <c r="CF3" i="49"/>
  <c r="DE4" i="49"/>
  <c r="N3" i="54"/>
  <c r="M2" i="54"/>
  <c r="U34" i="49"/>
  <c r="U91" i="49"/>
  <c r="I186" i="9"/>
  <c r="I170" i="9"/>
  <c r="I154" i="9"/>
  <c r="I138" i="9"/>
  <c r="I122" i="9"/>
  <c r="I106" i="9"/>
  <c r="I90" i="9"/>
  <c r="I74" i="9"/>
  <c r="I58" i="9"/>
  <c r="I42" i="9"/>
  <c r="AH57" i="7" s="1"/>
  <c r="I26" i="9"/>
  <c r="I185" i="9"/>
  <c r="I169" i="9"/>
  <c r="I153" i="9"/>
  <c r="I137" i="9"/>
  <c r="I121" i="9"/>
  <c r="I105" i="9"/>
  <c r="I89" i="9"/>
  <c r="I73" i="9"/>
  <c r="I57" i="9"/>
  <c r="I41" i="9"/>
  <c r="AG57" i="7" s="1"/>
  <c r="AG60" i="7" s="1"/>
  <c r="I25" i="9"/>
  <c r="I184" i="9"/>
  <c r="I168" i="9"/>
  <c r="I152" i="9"/>
  <c r="I136" i="9"/>
  <c r="I120" i="9"/>
  <c r="I104" i="9"/>
  <c r="I88" i="9"/>
  <c r="CF57" i="7" s="1"/>
  <c r="I72" i="9"/>
  <c r="I56" i="9"/>
  <c r="I40" i="9"/>
  <c r="AF57" i="7" s="1"/>
  <c r="I24" i="9"/>
  <c r="I178" i="9"/>
  <c r="I159" i="9"/>
  <c r="I140" i="9"/>
  <c r="I118" i="9"/>
  <c r="I99" i="9"/>
  <c r="I80" i="9"/>
  <c r="I61" i="9"/>
  <c r="I39" i="9"/>
  <c r="I20" i="9"/>
  <c r="I177" i="9"/>
  <c r="I158" i="9"/>
  <c r="I139" i="9"/>
  <c r="I117" i="9"/>
  <c r="I98" i="9"/>
  <c r="I79" i="9"/>
  <c r="I60" i="9"/>
  <c r="I38" i="9"/>
  <c r="I19" i="9"/>
  <c r="I57" i="7" s="1"/>
  <c r="I176" i="9"/>
  <c r="I157" i="9"/>
  <c r="I135" i="9"/>
  <c r="I116" i="9"/>
  <c r="I97" i="9"/>
  <c r="I78" i="9"/>
  <c r="BU57" i="7" s="1"/>
  <c r="I59" i="9"/>
  <c r="I37" i="9"/>
  <c r="I18" i="9"/>
  <c r="H57" i="7" s="1"/>
  <c r="I194" i="9"/>
  <c r="I175" i="9"/>
  <c r="I156" i="9"/>
  <c r="I134" i="9"/>
  <c r="I115" i="9"/>
  <c r="I96" i="9"/>
  <c r="I77" i="9"/>
  <c r="BT57" i="7" s="1"/>
  <c r="I55" i="9"/>
  <c r="I36" i="9"/>
  <c r="I17" i="9"/>
  <c r="G57" i="7" s="1"/>
  <c r="G60" i="7" s="1"/>
  <c r="I192" i="9"/>
  <c r="I173" i="9"/>
  <c r="I151" i="9"/>
  <c r="I132" i="9"/>
  <c r="I113" i="9"/>
  <c r="I94" i="9"/>
  <c r="I75" i="9"/>
  <c r="I53" i="9"/>
  <c r="AT57" i="7" s="1"/>
  <c r="I34" i="9"/>
  <c r="I191" i="9"/>
  <c r="I172" i="9"/>
  <c r="I150" i="9"/>
  <c r="I131" i="9"/>
  <c r="I112" i="9"/>
  <c r="I93" i="9"/>
  <c r="I71" i="9"/>
  <c r="I52" i="9"/>
  <c r="AS57" i="7" s="1"/>
  <c r="I33" i="9"/>
  <c r="I15" i="9"/>
  <c r="I190" i="9"/>
  <c r="I171" i="9"/>
  <c r="I149" i="9"/>
  <c r="I130" i="9"/>
  <c r="I111" i="9"/>
  <c r="I92" i="9"/>
  <c r="I70" i="9"/>
  <c r="I51" i="9"/>
  <c r="I32" i="9"/>
  <c r="I187" i="9"/>
  <c r="I165" i="9"/>
  <c r="I146" i="9"/>
  <c r="I127" i="9"/>
  <c r="I108" i="9"/>
  <c r="I86" i="9"/>
  <c r="I67" i="9"/>
  <c r="I48" i="9"/>
  <c r="I29" i="9"/>
  <c r="T57" i="7" s="1"/>
  <c r="I180" i="9"/>
  <c r="I142" i="9"/>
  <c r="I101" i="9"/>
  <c r="I63" i="9"/>
  <c r="I22" i="9"/>
  <c r="I179" i="9"/>
  <c r="I141" i="9"/>
  <c r="I100" i="9"/>
  <c r="CS57" i="7" s="1"/>
  <c r="I62" i="9"/>
  <c r="I21" i="9"/>
  <c r="I174" i="9"/>
  <c r="I133" i="9"/>
  <c r="I95" i="9"/>
  <c r="I54" i="9"/>
  <c r="AU57" i="7" s="1"/>
  <c r="I16" i="9"/>
  <c r="F57" i="7" s="1"/>
  <c r="I167" i="9"/>
  <c r="I129" i="9"/>
  <c r="I91" i="9"/>
  <c r="I50" i="9"/>
  <c r="I166" i="9"/>
  <c r="I128" i="9"/>
  <c r="I87" i="9"/>
  <c r="I49" i="9"/>
  <c r="I193" i="9"/>
  <c r="I155" i="9"/>
  <c r="I114" i="9"/>
  <c r="I76" i="9"/>
  <c r="BS57" i="7" s="1"/>
  <c r="I35" i="9"/>
  <c r="I189" i="9"/>
  <c r="I148" i="9"/>
  <c r="I110" i="9"/>
  <c r="I69" i="9"/>
  <c r="I31" i="9"/>
  <c r="V57" i="7" s="1"/>
  <c r="I147" i="9"/>
  <c r="I82" i="9"/>
  <c r="I145" i="9"/>
  <c r="I81" i="9"/>
  <c r="I144" i="9"/>
  <c r="I68" i="9"/>
  <c r="I143" i="9"/>
  <c r="I66" i="9"/>
  <c r="BH57" i="7" s="1"/>
  <c r="I126" i="9"/>
  <c r="I65" i="9"/>
  <c r="BG57" i="7" s="1"/>
  <c r="I181" i="9"/>
  <c r="I107" i="9"/>
  <c r="I43" i="9"/>
  <c r="AI57" i="7" s="1"/>
  <c r="AI60" i="7" s="1"/>
  <c r="I164" i="9"/>
  <c r="I103" i="9"/>
  <c r="I30" i="9"/>
  <c r="U57" i="7" s="1"/>
  <c r="I119" i="9"/>
  <c r="I109" i="9"/>
  <c r="I102" i="9"/>
  <c r="I85" i="9"/>
  <c r="I84" i="9"/>
  <c r="I83" i="9"/>
  <c r="I188" i="9"/>
  <c r="I64" i="9"/>
  <c r="BF57" i="7" s="1"/>
  <c r="I183" i="9"/>
  <c r="I47" i="9"/>
  <c r="I182" i="9"/>
  <c r="I46" i="9"/>
  <c r="I163" i="9"/>
  <c r="I45" i="9"/>
  <c r="AK57" i="7" s="1"/>
  <c r="I162" i="9"/>
  <c r="I44" i="9"/>
  <c r="AJ57" i="7" s="1"/>
  <c r="I161" i="9"/>
  <c r="I28" i="9"/>
  <c r="S57" i="7" s="1"/>
  <c r="I160" i="9"/>
  <c r="I27" i="9"/>
  <c r="I125" i="9"/>
  <c r="I23" i="9"/>
  <c r="I124" i="9"/>
  <c r="I123" i="9"/>
  <c r="I9" i="9"/>
  <c r="AS53" i="29"/>
  <c r="AS78" i="29" s="1"/>
  <c r="AH26" i="4"/>
  <c r="AH18" i="4"/>
  <c r="AH9" i="4"/>
  <c r="AH25" i="4"/>
  <c r="AH57" i="4"/>
  <c r="AH51" i="4"/>
  <c r="AH44" i="4"/>
  <c r="AH15" i="4"/>
  <c r="AH11" i="4"/>
  <c r="AH29" i="4"/>
  <c r="AH21" i="4"/>
  <c r="AH27" i="4"/>
  <c r="AH32" i="4"/>
  <c r="AH88" i="4"/>
  <c r="AH91" i="4" s="1"/>
  <c r="AH23" i="4"/>
  <c r="AH12" i="4"/>
  <c r="AH30" i="4"/>
  <c r="AH16" i="4"/>
  <c r="AH50" i="4"/>
  <c r="AH22" i="4"/>
  <c r="AH14" i="4"/>
  <c r="AH31" i="4"/>
  <c r="AH24" i="4"/>
  <c r="AH28" i="4"/>
  <c r="AH19" i="4"/>
  <c r="AH10" i="4"/>
  <c r="AH20" i="4"/>
  <c r="AH17" i="4"/>
  <c r="AH43" i="4"/>
  <c r="AH49" i="4"/>
  <c r="AH33" i="4"/>
  <c r="BJ76" i="44"/>
  <c r="BJ36" i="44"/>
  <c r="BJ55" i="44" s="1"/>
  <c r="AE72" i="16"/>
  <c r="AE74" i="16" s="1"/>
  <c r="I41" i="24"/>
  <c r="I77" i="24" s="1"/>
  <c r="I91" i="29"/>
  <c r="AX90" i="44"/>
  <c r="AX51" i="44"/>
  <c r="AX39" i="44"/>
  <c r="AX21" i="44"/>
  <c r="AX50" i="44"/>
  <c r="AX38" i="44"/>
  <c r="AX45" i="44"/>
  <c r="AX44" i="44"/>
  <c r="AX33" i="44"/>
  <c r="AX89" i="44"/>
  <c r="AX32" i="44"/>
  <c r="AX18" i="44"/>
  <c r="AX43" i="44"/>
  <c r="AX59" i="44"/>
  <c r="AX49" i="44"/>
  <c r="AX58" i="44"/>
  <c r="AX24" i="44"/>
  <c r="AX11" i="44"/>
  <c r="AX16" i="44"/>
  <c r="AX30" i="44"/>
  <c r="AX29" i="44"/>
  <c r="AX28" i="44"/>
  <c r="AX27" i="44"/>
  <c r="AX19" i="44"/>
  <c r="AX26" i="44"/>
  <c r="AX20" i="44"/>
  <c r="AX31" i="44"/>
  <c r="AX14" i="44"/>
  <c r="AX9" i="44"/>
  <c r="AX22" i="44"/>
  <c r="AX13" i="44"/>
  <c r="AX23" i="44"/>
  <c r="AX12" i="44"/>
  <c r="AX10" i="44"/>
  <c r="AX25" i="44"/>
  <c r="AX15" i="44"/>
  <c r="AX17" i="44"/>
  <c r="BT30" i="24"/>
  <c r="BT33" i="24"/>
  <c r="BT25" i="24"/>
  <c r="BT32" i="24"/>
  <c r="BT24" i="24"/>
  <c r="BT16" i="24"/>
  <c r="BT50" i="24"/>
  <c r="BT39" i="24"/>
  <c r="BT20" i="24"/>
  <c r="BT49" i="24"/>
  <c r="BT18" i="24"/>
  <c r="BT38" i="24"/>
  <c r="BT17" i="24"/>
  <c r="BT89" i="24"/>
  <c r="BT31" i="24"/>
  <c r="BT23" i="24"/>
  <c r="BT11" i="24"/>
  <c r="BT10" i="24"/>
  <c r="BT21" i="24"/>
  <c r="BT44" i="24"/>
  <c r="BT28" i="24"/>
  <c r="BT14" i="24"/>
  <c r="BT9" i="24"/>
  <c r="BT90" i="24"/>
  <c r="BT58" i="24"/>
  <c r="BT59" i="24"/>
  <c r="BT51" i="24"/>
  <c r="BT45" i="24"/>
  <c r="BT43" i="24"/>
  <c r="BT22" i="24"/>
  <c r="BT26" i="24"/>
  <c r="BT29" i="24"/>
  <c r="BT12" i="24"/>
  <c r="BT15" i="24"/>
  <c r="BT27" i="24"/>
  <c r="BK3" i="16"/>
  <c r="BJ2" i="16"/>
  <c r="S55" i="11"/>
  <c r="J82" i="4"/>
  <c r="J84" i="4" s="1"/>
  <c r="T34" i="39"/>
  <c r="T46" i="39"/>
  <c r="BS2" i="49"/>
  <c r="BT3" i="49"/>
  <c r="F60" i="34"/>
  <c r="L90" i="54"/>
  <c r="L89" i="54"/>
  <c r="L57" i="54"/>
  <c r="L88" i="54"/>
  <c r="L51" i="54"/>
  <c r="L59" i="54"/>
  <c r="L49" i="54"/>
  <c r="L38" i="54"/>
  <c r="L28" i="54"/>
  <c r="L44" i="54"/>
  <c r="L58" i="54"/>
  <c r="L45" i="54"/>
  <c r="L29" i="54"/>
  <c r="L31" i="54"/>
  <c r="L25" i="54"/>
  <c r="L33" i="54"/>
  <c r="L32" i="54"/>
  <c r="L30" i="54"/>
  <c r="L24" i="54"/>
  <c r="L18" i="54"/>
  <c r="L26" i="54"/>
  <c r="L11" i="54"/>
  <c r="L50" i="54"/>
  <c r="L43" i="54"/>
  <c r="L12" i="54"/>
  <c r="L27" i="54"/>
  <c r="L20" i="54"/>
  <c r="L23" i="54"/>
  <c r="L19" i="54"/>
  <c r="L9" i="54"/>
  <c r="L22" i="54"/>
  <c r="L15" i="54"/>
  <c r="L10" i="54"/>
  <c r="L16" i="54"/>
  <c r="L21" i="54"/>
  <c r="L14" i="54"/>
  <c r="L13" i="54"/>
  <c r="L17" i="54"/>
  <c r="L39" i="54"/>
  <c r="DK41" i="4"/>
  <c r="DK77" i="4" s="1"/>
  <c r="DX39" i="4"/>
  <c r="DX41" i="4" s="1"/>
  <c r="DX77" i="4" s="1"/>
  <c r="K53" i="54"/>
  <c r="K78" i="54" s="1"/>
  <c r="AS46" i="29"/>
  <c r="AH76" i="16"/>
  <c r="AH36" i="16"/>
  <c r="AR74" i="7"/>
  <c r="DR72" i="19"/>
  <c r="DR74" i="19" s="1"/>
  <c r="I34" i="29"/>
  <c r="AY2" i="44"/>
  <c r="AZ3" i="44"/>
  <c r="BS46" i="24"/>
  <c r="AF55" i="19"/>
  <c r="V57" i="11"/>
  <c r="V43" i="11"/>
  <c r="V29" i="11"/>
  <c r="V19" i="11"/>
  <c r="V14" i="11"/>
  <c r="V9" i="11"/>
  <c r="V90" i="11"/>
  <c r="V28" i="11"/>
  <c r="V89" i="11"/>
  <c r="V18" i="11"/>
  <c r="V44" i="11"/>
  <c r="V25" i="11"/>
  <c r="V12" i="11"/>
  <c r="V11" i="11"/>
  <c r="V32" i="11"/>
  <c r="V24" i="11"/>
  <c r="V53" i="11"/>
  <c r="V20" i="11"/>
  <c r="V31" i="11"/>
  <c r="V59" i="11"/>
  <c r="V88" i="11"/>
  <c r="V91" i="11" s="1"/>
  <c r="V33" i="11"/>
  <c r="V45" i="11"/>
  <c r="V22" i="11"/>
  <c r="V21" i="11"/>
  <c r="V27" i="11"/>
  <c r="V30" i="11"/>
  <c r="V23" i="11"/>
  <c r="V51" i="11"/>
  <c r="V26" i="11"/>
  <c r="V17" i="11"/>
  <c r="V58" i="11"/>
  <c r="CO41" i="4"/>
  <c r="CO77" i="4" s="1"/>
  <c r="DB39" i="4"/>
  <c r="BF34" i="34"/>
  <c r="AF60" i="16"/>
  <c r="U34" i="7"/>
  <c r="T77" i="19"/>
  <c r="K188" i="51"/>
  <c r="K172" i="51"/>
  <c r="K156" i="51"/>
  <c r="K140" i="51"/>
  <c r="K124" i="51"/>
  <c r="K108" i="51"/>
  <c r="K92" i="51"/>
  <c r="K76" i="51"/>
  <c r="K60" i="51"/>
  <c r="K44" i="51"/>
  <c r="K28" i="51"/>
  <c r="K187" i="51"/>
  <c r="K171" i="51"/>
  <c r="K155" i="51"/>
  <c r="K139" i="51"/>
  <c r="K123" i="51"/>
  <c r="K107" i="51"/>
  <c r="K91" i="51"/>
  <c r="K75" i="51"/>
  <c r="K59" i="51"/>
  <c r="K43" i="51"/>
  <c r="K27" i="51"/>
  <c r="K191" i="51"/>
  <c r="K173" i="51"/>
  <c r="K153" i="51"/>
  <c r="K135" i="51"/>
  <c r="K117" i="51"/>
  <c r="K99" i="51"/>
  <c r="K81" i="51"/>
  <c r="K63" i="51"/>
  <c r="K45" i="51"/>
  <c r="K25" i="51"/>
  <c r="K190" i="51"/>
  <c r="K170" i="51"/>
  <c r="K152" i="51"/>
  <c r="K134" i="51"/>
  <c r="K116" i="51"/>
  <c r="K98" i="51"/>
  <c r="K80" i="51"/>
  <c r="K62" i="51"/>
  <c r="K42" i="51"/>
  <c r="K24" i="51"/>
  <c r="K189" i="51"/>
  <c r="K169" i="51"/>
  <c r="K151" i="51"/>
  <c r="K133" i="51"/>
  <c r="K115" i="51"/>
  <c r="K97" i="51"/>
  <c r="K79" i="51"/>
  <c r="K61" i="51"/>
  <c r="K41" i="51"/>
  <c r="K23" i="51"/>
  <c r="K186" i="51"/>
  <c r="K168" i="51"/>
  <c r="K150" i="51"/>
  <c r="K132" i="51"/>
  <c r="K114" i="51"/>
  <c r="K96" i="51"/>
  <c r="K78" i="51"/>
  <c r="K58" i="51"/>
  <c r="K40" i="51"/>
  <c r="K22" i="51"/>
  <c r="K185" i="51"/>
  <c r="K167" i="51"/>
  <c r="K149" i="51"/>
  <c r="K131" i="51"/>
  <c r="K113" i="51"/>
  <c r="K95" i="51"/>
  <c r="K77" i="51"/>
  <c r="K57" i="51"/>
  <c r="K39" i="51"/>
  <c r="K21" i="51"/>
  <c r="K182" i="51"/>
  <c r="K164" i="51"/>
  <c r="K146" i="51"/>
  <c r="K128" i="51"/>
  <c r="K110" i="51"/>
  <c r="K90" i="51"/>
  <c r="K72" i="51"/>
  <c r="K54" i="51"/>
  <c r="K36" i="51"/>
  <c r="K18" i="51"/>
  <c r="K166" i="51"/>
  <c r="K141" i="51"/>
  <c r="K109" i="51"/>
  <c r="K83" i="51"/>
  <c r="K51" i="51"/>
  <c r="K20" i="51"/>
  <c r="K165" i="51"/>
  <c r="K138" i="51"/>
  <c r="K106" i="51"/>
  <c r="K82" i="51"/>
  <c r="K50" i="51"/>
  <c r="K19" i="51"/>
  <c r="K163" i="51"/>
  <c r="K137" i="51"/>
  <c r="K105" i="51"/>
  <c r="K74" i="51"/>
  <c r="K49" i="51"/>
  <c r="K17" i="51"/>
  <c r="K193" i="51"/>
  <c r="K161" i="51"/>
  <c r="K130" i="51"/>
  <c r="K103" i="51"/>
  <c r="K71" i="51"/>
  <c r="K47" i="51"/>
  <c r="K181" i="51"/>
  <c r="K157" i="51"/>
  <c r="K125" i="51"/>
  <c r="K94" i="51"/>
  <c r="K67" i="51"/>
  <c r="K35" i="51"/>
  <c r="K180" i="51"/>
  <c r="K143" i="51"/>
  <c r="K100" i="51"/>
  <c r="K55" i="51"/>
  <c r="K179" i="51"/>
  <c r="K142" i="51"/>
  <c r="K93" i="51"/>
  <c r="K53" i="51"/>
  <c r="K177" i="51"/>
  <c r="K129" i="51"/>
  <c r="K88" i="51"/>
  <c r="K48" i="51"/>
  <c r="K176" i="51"/>
  <c r="K127" i="51"/>
  <c r="K87" i="51"/>
  <c r="K46" i="51"/>
  <c r="K159" i="51"/>
  <c r="K119" i="51"/>
  <c r="K70" i="51"/>
  <c r="K32" i="51"/>
  <c r="K147" i="51"/>
  <c r="K85" i="51"/>
  <c r="K29" i="51"/>
  <c r="K145" i="51"/>
  <c r="K84" i="51"/>
  <c r="K26" i="51"/>
  <c r="K144" i="51"/>
  <c r="K73" i="51"/>
  <c r="K16" i="51"/>
  <c r="K136" i="51"/>
  <c r="K69" i="51"/>
  <c r="K15" i="51"/>
  <c r="K194" i="51"/>
  <c r="K126" i="51"/>
  <c r="K68" i="51"/>
  <c r="K174" i="51"/>
  <c r="K111" i="51"/>
  <c r="K38" i="51"/>
  <c r="K192" i="51"/>
  <c r="K102" i="51"/>
  <c r="K184" i="51"/>
  <c r="K101" i="51"/>
  <c r="K183" i="51"/>
  <c r="K89" i="51"/>
  <c r="K178" i="51"/>
  <c r="K86" i="51"/>
  <c r="K175" i="51"/>
  <c r="K66" i="51"/>
  <c r="K162" i="51"/>
  <c r="K65" i="51"/>
  <c r="K160" i="51"/>
  <c r="K64" i="51"/>
  <c r="K158" i="51"/>
  <c r="K56" i="51"/>
  <c r="K122" i="51"/>
  <c r="K34" i="51"/>
  <c r="K121" i="51"/>
  <c r="K33" i="51"/>
  <c r="K154" i="51"/>
  <c r="K148" i="51"/>
  <c r="K120" i="51"/>
  <c r="K118" i="51"/>
  <c r="K112" i="51"/>
  <c r="K104" i="51"/>
  <c r="K52" i="51"/>
  <c r="K37" i="51"/>
  <c r="K31" i="51"/>
  <c r="K30" i="51"/>
  <c r="BH41" i="11"/>
  <c r="BH77" i="11" s="1"/>
  <c r="BU39" i="11"/>
  <c r="AG34" i="4"/>
  <c r="G80" i="7"/>
  <c r="G82" i="7" s="1"/>
  <c r="AS34" i="49"/>
  <c r="K188" i="41"/>
  <c r="K172" i="41"/>
  <c r="K156" i="41"/>
  <c r="K140" i="41"/>
  <c r="K124" i="41"/>
  <c r="K108" i="41"/>
  <c r="K92" i="41"/>
  <c r="K76" i="41"/>
  <c r="K60" i="41"/>
  <c r="K44" i="41"/>
  <c r="K28" i="41"/>
  <c r="K187" i="41"/>
  <c r="K171" i="41"/>
  <c r="K155" i="41"/>
  <c r="K139" i="41"/>
  <c r="K123" i="41"/>
  <c r="K107" i="41"/>
  <c r="K91" i="41"/>
  <c r="K75" i="41"/>
  <c r="K59" i="41"/>
  <c r="K43" i="41"/>
  <c r="K27" i="41"/>
  <c r="K186" i="41"/>
  <c r="K170" i="41"/>
  <c r="K154" i="41"/>
  <c r="K138" i="41"/>
  <c r="K122" i="41"/>
  <c r="K106" i="41"/>
  <c r="K90" i="41"/>
  <c r="K74" i="41"/>
  <c r="K58" i="41"/>
  <c r="K42" i="41"/>
  <c r="K26" i="41"/>
  <c r="K184" i="41"/>
  <c r="K168" i="41"/>
  <c r="K152" i="41"/>
  <c r="K136" i="41"/>
  <c r="K120" i="41"/>
  <c r="K104" i="41"/>
  <c r="K88" i="41"/>
  <c r="K72" i="41"/>
  <c r="K56" i="41"/>
  <c r="K40" i="41"/>
  <c r="K24" i="41"/>
  <c r="K175" i="41"/>
  <c r="K151" i="41"/>
  <c r="K131" i="41"/>
  <c r="K111" i="41"/>
  <c r="K87" i="41"/>
  <c r="K67" i="41"/>
  <c r="K47" i="41"/>
  <c r="K23" i="41"/>
  <c r="K194" i="41"/>
  <c r="K174" i="41"/>
  <c r="K150" i="41"/>
  <c r="K130" i="41"/>
  <c r="K110" i="41"/>
  <c r="K86" i="41"/>
  <c r="K66" i="41"/>
  <c r="K46" i="41"/>
  <c r="K22" i="41"/>
  <c r="K193" i="41"/>
  <c r="K173" i="41"/>
  <c r="K149" i="41"/>
  <c r="K129" i="41"/>
  <c r="K109" i="41"/>
  <c r="K85" i="41"/>
  <c r="K65" i="41"/>
  <c r="K45" i="41"/>
  <c r="K21" i="41"/>
  <c r="K192" i="41"/>
  <c r="K169" i="41"/>
  <c r="K148" i="41"/>
  <c r="K128" i="41"/>
  <c r="K105" i="41"/>
  <c r="K84" i="41"/>
  <c r="K64" i="41"/>
  <c r="K41" i="41"/>
  <c r="K20" i="41"/>
  <c r="K191" i="41"/>
  <c r="K167" i="41"/>
  <c r="K147" i="41"/>
  <c r="K127" i="41"/>
  <c r="K103" i="41"/>
  <c r="K83" i="41"/>
  <c r="K63" i="41"/>
  <c r="K39" i="41"/>
  <c r="K19" i="41"/>
  <c r="K190" i="41"/>
  <c r="K166" i="41"/>
  <c r="K146" i="41"/>
  <c r="K126" i="41"/>
  <c r="K102" i="41"/>
  <c r="K82" i="41"/>
  <c r="K62" i="41"/>
  <c r="K38" i="41"/>
  <c r="K18" i="41"/>
  <c r="K181" i="41"/>
  <c r="K161" i="41"/>
  <c r="K141" i="41"/>
  <c r="K117" i="41"/>
  <c r="K97" i="41"/>
  <c r="K77" i="41"/>
  <c r="K53" i="41"/>
  <c r="K33" i="41"/>
  <c r="K176" i="41"/>
  <c r="K134" i="41"/>
  <c r="K96" i="41"/>
  <c r="K55" i="41"/>
  <c r="K17" i="41"/>
  <c r="K165" i="41"/>
  <c r="K133" i="41"/>
  <c r="K95" i="41"/>
  <c r="K54" i="41"/>
  <c r="K16" i="41"/>
  <c r="K164" i="41"/>
  <c r="K132" i="41"/>
  <c r="K94" i="41"/>
  <c r="K52" i="41"/>
  <c r="K163" i="41"/>
  <c r="K125" i="41"/>
  <c r="K93" i="41"/>
  <c r="K51" i="41"/>
  <c r="K15" i="41"/>
  <c r="K160" i="41"/>
  <c r="K119" i="41"/>
  <c r="K81" i="41"/>
  <c r="K49" i="41"/>
  <c r="K183" i="41"/>
  <c r="K145" i="41"/>
  <c r="K113" i="41"/>
  <c r="K71" i="41"/>
  <c r="K34" i="41"/>
  <c r="K182" i="41"/>
  <c r="K144" i="41"/>
  <c r="K112" i="41"/>
  <c r="K70" i="41"/>
  <c r="K32" i="41"/>
  <c r="K142" i="41"/>
  <c r="K73" i="41"/>
  <c r="K137" i="41"/>
  <c r="K69" i="41"/>
  <c r="K135" i="41"/>
  <c r="K68" i="41"/>
  <c r="K121" i="41"/>
  <c r="K61" i="41"/>
  <c r="K185" i="41"/>
  <c r="K116" i="41"/>
  <c r="K50" i="41"/>
  <c r="K162" i="41"/>
  <c r="K99" i="41"/>
  <c r="K31" i="41"/>
  <c r="K115" i="41"/>
  <c r="K25" i="41"/>
  <c r="K114" i="41"/>
  <c r="K101" i="41"/>
  <c r="K100" i="41"/>
  <c r="K98" i="41"/>
  <c r="K180" i="41"/>
  <c r="K80" i="41"/>
  <c r="K159" i="41"/>
  <c r="K48" i="41"/>
  <c r="K158" i="41"/>
  <c r="K37" i="41"/>
  <c r="K143" i="41"/>
  <c r="K118" i="41"/>
  <c r="K89" i="41"/>
  <c r="K79" i="41"/>
  <c r="K78" i="41"/>
  <c r="K36" i="41"/>
  <c r="K189" i="41"/>
  <c r="K179" i="41"/>
  <c r="K178" i="41"/>
  <c r="K177" i="41"/>
  <c r="K157" i="41"/>
  <c r="K153" i="41"/>
  <c r="K29" i="41"/>
  <c r="K57" i="41"/>
  <c r="K35" i="41"/>
  <c r="K30" i="41"/>
  <c r="Q4" i="54"/>
  <c r="AD4" i="54" s="1"/>
  <c r="AQ4" i="54" s="1"/>
  <c r="BD4" i="54" s="1"/>
  <c r="BQ4" i="54" s="1"/>
  <c r="CD4" i="54" s="1"/>
  <c r="CQ4" i="54" s="1"/>
  <c r="DD4" i="54" s="1"/>
  <c r="DQ4" i="54" s="1"/>
  <c r="ED4" i="54" s="1"/>
  <c r="AC4" i="54"/>
  <c r="AP4" i="54" s="1"/>
  <c r="BC4" i="54" s="1"/>
  <c r="BP4" i="54" s="1"/>
  <c r="CC4" i="54" s="1"/>
  <c r="CP4" i="54" s="1"/>
  <c r="DC4" i="54" s="1"/>
  <c r="DP4" i="54" s="1"/>
  <c r="EC4" i="54" s="1"/>
  <c r="AH53" i="19"/>
  <c r="AH78" i="19" s="1"/>
  <c r="AI46" i="54"/>
  <c r="AI34" i="54"/>
  <c r="T34" i="44"/>
  <c r="T91" i="44"/>
  <c r="AU3" i="39"/>
  <c r="AT2" i="39"/>
  <c r="H64" i="4"/>
  <c r="I84" i="44"/>
  <c r="J84" i="11"/>
  <c r="BU3" i="54"/>
  <c r="BT2" i="54"/>
  <c r="W3" i="44"/>
  <c r="V2" i="44"/>
  <c r="I34" i="7"/>
  <c r="CT2" i="7"/>
  <c r="CU3" i="7"/>
  <c r="DR4" i="19"/>
  <c r="CS3" i="19"/>
  <c r="AS82" i="54"/>
  <c r="CU74" i="7"/>
  <c r="BR72" i="19"/>
  <c r="BT59" i="44"/>
  <c r="BT51" i="44"/>
  <c r="BT58" i="44"/>
  <c r="BT44" i="44"/>
  <c r="BT50" i="44"/>
  <c r="BT27" i="44"/>
  <c r="BT28" i="44"/>
  <c r="BT43" i="44"/>
  <c r="BT29" i="44"/>
  <c r="BT26" i="44"/>
  <c r="BT45" i="44"/>
  <c r="BT30" i="44"/>
  <c r="BT33" i="44"/>
  <c r="BT10" i="44"/>
  <c r="BT32" i="44"/>
  <c r="BT90" i="44"/>
  <c r="BT39" i="44"/>
  <c r="BT24" i="44"/>
  <c r="BT16" i="44"/>
  <c r="BT19" i="44"/>
  <c r="BT12" i="44"/>
  <c r="BT9" i="44"/>
  <c r="BT38" i="44"/>
  <c r="BT89" i="44"/>
  <c r="BT25" i="44"/>
  <c r="BT13" i="44"/>
  <c r="BT14" i="44"/>
  <c r="BT21" i="44"/>
  <c r="BT18" i="44"/>
  <c r="BT15" i="44"/>
  <c r="BT22" i="44"/>
  <c r="BT31" i="44"/>
  <c r="BT11" i="44"/>
  <c r="BT20" i="44"/>
  <c r="BT49" i="44"/>
  <c r="BT23" i="44"/>
  <c r="BT17" i="44"/>
  <c r="AM3" i="16"/>
  <c r="S60" i="16"/>
  <c r="AV34" i="16"/>
  <c r="AV53" i="16"/>
  <c r="CF46" i="7"/>
  <c r="BR72" i="16"/>
  <c r="BR74" i="16" s="1"/>
  <c r="G84" i="11"/>
  <c r="BK76" i="44"/>
  <c r="BK36" i="44"/>
  <c r="F60" i="19"/>
  <c r="S60" i="29"/>
  <c r="AR72" i="7"/>
  <c r="I76" i="16"/>
  <c r="I36" i="16"/>
  <c r="V76" i="24"/>
  <c r="V36" i="24"/>
  <c r="V55" i="24" s="1"/>
  <c r="V60" i="24" s="1"/>
  <c r="AT91" i="19"/>
  <c r="L53" i="4"/>
  <c r="L78" i="4" s="1"/>
  <c r="AU36" i="24"/>
  <c r="AU76" i="24"/>
  <c r="I89" i="39"/>
  <c r="I59" i="39"/>
  <c r="I38" i="39"/>
  <c r="I88" i="39"/>
  <c r="I51" i="39"/>
  <c r="I44" i="39"/>
  <c r="I29" i="39"/>
  <c r="I58" i="39"/>
  <c r="I30" i="39"/>
  <c r="I27" i="39"/>
  <c r="I31" i="39"/>
  <c r="I50" i="39"/>
  <c r="I45" i="39"/>
  <c r="I21" i="39"/>
  <c r="I19" i="39"/>
  <c r="I39" i="39"/>
  <c r="I41" i="39" s="1"/>
  <c r="I77" i="39" s="1"/>
  <c r="I90" i="39"/>
  <c r="I18" i="39"/>
  <c r="I33" i="39"/>
  <c r="I25" i="39"/>
  <c r="I28" i="39"/>
  <c r="I17" i="39"/>
  <c r="I16" i="39"/>
  <c r="I13" i="39"/>
  <c r="I43" i="39"/>
  <c r="I49" i="39"/>
  <c r="I24" i="39"/>
  <c r="I12" i="39"/>
  <c r="I11" i="39"/>
  <c r="I10" i="39"/>
  <c r="I57" i="39"/>
  <c r="I9" i="39"/>
  <c r="I23" i="39"/>
  <c r="I15" i="39"/>
  <c r="I32" i="39"/>
  <c r="I20" i="39"/>
  <c r="I26" i="39"/>
  <c r="I14" i="39"/>
  <c r="I22" i="39"/>
  <c r="AK88" i="16"/>
  <c r="AK91" i="16" s="1"/>
  <c r="AK21" i="16"/>
  <c r="AK44" i="16"/>
  <c r="AK20" i="16"/>
  <c r="AK43" i="16"/>
  <c r="AK33" i="16"/>
  <c r="AK32" i="16"/>
  <c r="AK31" i="16"/>
  <c r="AK27" i="16"/>
  <c r="AK19" i="16"/>
  <c r="AK49" i="16"/>
  <c r="AK23" i="16"/>
  <c r="AK29" i="16"/>
  <c r="AK22" i="16"/>
  <c r="AK30" i="16"/>
  <c r="AK12" i="16"/>
  <c r="AK11" i="16"/>
  <c r="AK9" i="16"/>
  <c r="AK38" i="16"/>
  <c r="AK26" i="16"/>
  <c r="AK17" i="16"/>
  <c r="AK51" i="16"/>
  <c r="AK28" i="16"/>
  <c r="AK24" i="16"/>
  <c r="AK18" i="16"/>
  <c r="AK10" i="16"/>
  <c r="AK39" i="16"/>
  <c r="AK16" i="16"/>
  <c r="AK15" i="16"/>
  <c r="AK13" i="16"/>
  <c r="AK50" i="16"/>
  <c r="AK14" i="16"/>
  <c r="AK25" i="16"/>
  <c r="P46" i="11"/>
  <c r="R46" i="11" s="1"/>
  <c r="X53" i="24"/>
  <c r="X78" i="24" s="1"/>
  <c r="AS60" i="54"/>
  <c r="S77" i="44"/>
  <c r="BF46" i="34"/>
  <c r="T36" i="4"/>
  <c r="T55" i="4" s="1"/>
  <c r="T60" i="4" s="1"/>
  <c r="T76" i="4"/>
  <c r="L3" i="49"/>
  <c r="K2" i="49"/>
  <c r="AF80" i="7"/>
  <c r="W76" i="24"/>
  <c r="W36" i="24"/>
  <c r="W55" i="24" s="1"/>
  <c r="W60" i="24" s="1"/>
  <c r="H77" i="16"/>
  <c r="CN41" i="7"/>
  <c r="CN77" i="7" s="1"/>
  <c r="DA39" i="7"/>
  <c r="R72" i="16"/>
  <c r="R74" i="16" s="1"/>
  <c r="V2" i="39"/>
  <c r="W3" i="39"/>
  <c r="CG38" i="11"/>
  <c r="BH2" i="54"/>
  <c r="BI3" i="54"/>
  <c r="F60" i="54"/>
  <c r="AS84" i="44"/>
  <c r="R72" i="11"/>
  <c r="R74" i="11" s="1"/>
  <c r="K89" i="15"/>
  <c r="K73" i="15"/>
  <c r="K57" i="15"/>
  <c r="K41" i="15"/>
  <c r="K25" i="15"/>
  <c r="K88" i="15"/>
  <c r="K72" i="15"/>
  <c r="K56" i="15"/>
  <c r="K40" i="15"/>
  <c r="K24" i="15"/>
  <c r="K87" i="15"/>
  <c r="K71" i="15"/>
  <c r="K55" i="15"/>
  <c r="K39" i="15"/>
  <c r="K23" i="15"/>
  <c r="K86" i="15"/>
  <c r="K70" i="15"/>
  <c r="K54" i="15"/>
  <c r="K38" i="15"/>
  <c r="K22" i="15"/>
  <c r="K85" i="15"/>
  <c r="K69" i="15"/>
  <c r="K53" i="15"/>
  <c r="K37" i="15"/>
  <c r="K21" i="15"/>
  <c r="K84" i="15"/>
  <c r="K68" i="15"/>
  <c r="K52" i="15"/>
  <c r="K36" i="15"/>
  <c r="K20" i="15"/>
  <c r="K83" i="15"/>
  <c r="K67" i="15"/>
  <c r="K51" i="15"/>
  <c r="K35" i="15"/>
  <c r="K19" i="15"/>
  <c r="K95" i="15"/>
  <c r="K79" i="15"/>
  <c r="K63" i="15"/>
  <c r="K47" i="15"/>
  <c r="K31" i="15"/>
  <c r="K93" i="15"/>
  <c r="K61" i="15"/>
  <c r="K29" i="15"/>
  <c r="K92" i="15"/>
  <c r="K60" i="15"/>
  <c r="K28" i="15"/>
  <c r="K91" i="15"/>
  <c r="K59" i="15"/>
  <c r="K27" i="15"/>
  <c r="K90" i="15"/>
  <c r="K58" i="15"/>
  <c r="K26" i="15"/>
  <c r="K82" i="15"/>
  <c r="K50" i="15"/>
  <c r="K18" i="15"/>
  <c r="K81" i="15"/>
  <c r="K49" i="15"/>
  <c r="K17" i="15"/>
  <c r="K80" i="15"/>
  <c r="K48" i="15"/>
  <c r="K16" i="15"/>
  <c r="K78" i="15"/>
  <c r="K46" i="15"/>
  <c r="K15" i="15"/>
  <c r="K75" i="15"/>
  <c r="K43" i="15"/>
  <c r="K74" i="15"/>
  <c r="K42" i="15"/>
  <c r="K64" i="15"/>
  <c r="K62" i="15"/>
  <c r="K45" i="15"/>
  <c r="K44" i="15"/>
  <c r="K34" i="15"/>
  <c r="K33" i="15"/>
  <c r="K32" i="15"/>
  <c r="K30" i="15"/>
  <c r="K96" i="15"/>
  <c r="K76" i="15"/>
  <c r="K66" i="15"/>
  <c r="K98" i="15"/>
  <c r="K97" i="15"/>
  <c r="K94" i="15"/>
  <c r="K65" i="15"/>
  <c r="K77" i="15"/>
  <c r="BI38" i="11"/>
  <c r="AW34" i="44"/>
  <c r="BT2" i="34"/>
  <c r="BU3" i="34"/>
  <c r="W49" i="29"/>
  <c r="W88" i="29"/>
  <c r="W58" i="29"/>
  <c r="W51" i="29"/>
  <c r="W59" i="29"/>
  <c r="W39" i="29"/>
  <c r="W41" i="29" s="1"/>
  <c r="W77" i="29" s="1"/>
  <c r="W50" i="29"/>
  <c r="W27" i="29"/>
  <c r="W19" i="29"/>
  <c r="W38" i="29"/>
  <c r="W26" i="29"/>
  <c r="W12" i="29"/>
  <c r="W32" i="29"/>
  <c r="W29" i="29"/>
  <c r="W17" i="29"/>
  <c r="W25" i="29"/>
  <c r="W20" i="29"/>
  <c r="W10" i="29"/>
  <c r="W44" i="29"/>
  <c r="W43" i="29"/>
  <c r="W90" i="29"/>
  <c r="W45" i="29"/>
  <c r="W23" i="29"/>
  <c r="W16" i="29"/>
  <c r="W9" i="29"/>
  <c r="W21" i="29"/>
  <c r="W24" i="29"/>
  <c r="W33" i="29"/>
  <c r="W30" i="29"/>
  <c r="W14" i="29"/>
  <c r="W57" i="29"/>
  <c r="W28" i="29"/>
  <c r="AE28" i="29" s="1"/>
  <c r="W13" i="29"/>
  <c r="W89" i="29"/>
  <c r="W11" i="29"/>
  <c r="W22" i="29"/>
  <c r="W18" i="29"/>
  <c r="W15" i="29"/>
  <c r="H15" i="14" a="1"/>
  <c r="T76" i="7"/>
  <c r="T36" i="7"/>
  <c r="K15" i="14" a="1"/>
  <c r="CR72" i="19"/>
  <c r="H78" i="16"/>
  <c r="M41" i="4"/>
  <c r="M77" i="4" s="1"/>
  <c r="N39" i="4"/>
  <c r="X2" i="16"/>
  <c r="Y3" i="16"/>
  <c r="AJ53" i="16"/>
  <c r="AJ78" i="16" s="1"/>
  <c r="CB72" i="4"/>
  <c r="CO71" i="4"/>
  <c r="CQ72" i="4"/>
  <c r="BI2" i="24"/>
  <c r="BJ3" i="24"/>
  <c r="S82" i="24"/>
  <c r="AG60" i="16"/>
  <c r="AV34" i="24"/>
  <c r="AF46" i="39"/>
  <c r="CG72" i="4"/>
  <c r="L80" i="11"/>
  <c r="L82" i="11" s="1"/>
  <c r="R74" i="49"/>
  <c r="M74" i="16"/>
  <c r="BF80" i="7"/>
  <c r="BF55" i="16"/>
  <c r="CE41" i="4"/>
  <c r="BS77" i="4"/>
  <c r="CE77" i="4" s="1"/>
  <c r="AJ53" i="7"/>
  <c r="BE72" i="16"/>
  <c r="G84" i="16"/>
  <c r="AH77" i="16"/>
  <c r="BS34" i="44"/>
  <c r="AI2" i="11"/>
  <c r="AJ3" i="11"/>
  <c r="E193" i="10"/>
  <c r="E177" i="10"/>
  <c r="E161" i="10"/>
  <c r="E145" i="10"/>
  <c r="E129" i="10"/>
  <c r="E113" i="10"/>
  <c r="E97" i="10"/>
  <c r="E81" i="10"/>
  <c r="E65" i="10"/>
  <c r="E49" i="10"/>
  <c r="E33" i="10"/>
  <c r="E17" i="10"/>
  <c r="E192" i="10"/>
  <c r="E176" i="10"/>
  <c r="E160" i="10"/>
  <c r="E144" i="10"/>
  <c r="E128" i="10"/>
  <c r="E112" i="10"/>
  <c r="E96" i="10"/>
  <c r="E80" i="10"/>
  <c r="E64" i="10"/>
  <c r="E48" i="10"/>
  <c r="E32" i="10"/>
  <c r="E16" i="10"/>
  <c r="E191" i="10"/>
  <c r="E175" i="10"/>
  <c r="E159" i="10"/>
  <c r="E143" i="10"/>
  <c r="E127" i="10"/>
  <c r="E111" i="10"/>
  <c r="E95" i="10"/>
  <c r="E79" i="10"/>
  <c r="E63" i="10"/>
  <c r="E47" i="10"/>
  <c r="E31" i="10"/>
  <c r="E185" i="10"/>
  <c r="E166" i="10"/>
  <c r="E147" i="10"/>
  <c r="E125" i="10"/>
  <c r="E106" i="10"/>
  <c r="E87" i="10"/>
  <c r="E68" i="10"/>
  <c r="E46" i="10"/>
  <c r="E27" i="10"/>
  <c r="E184" i="10"/>
  <c r="E165" i="10"/>
  <c r="E146" i="10"/>
  <c r="E124" i="10"/>
  <c r="E105" i="10"/>
  <c r="E86" i="10"/>
  <c r="E67" i="10"/>
  <c r="E45" i="10"/>
  <c r="E26" i="10"/>
  <c r="E183" i="10"/>
  <c r="E164" i="10"/>
  <c r="E142" i="10"/>
  <c r="E123" i="10"/>
  <c r="E104" i="10"/>
  <c r="E85" i="10"/>
  <c r="E66" i="10"/>
  <c r="E44" i="10"/>
  <c r="E25" i="10"/>
  <c r="E182" i="10"/>
  <c r="E163" i="10"/>
  <c r="E141" i="10"/>
  <c r="E122" i="10"/>
  <c r="E103" i="10"/>
  <c r="E84" i="10"/>
  <c r="E62" i="10"/>
  <c r="E43" i="10"/>
  <c r="E24" i="10"/>
  <c r="E180" i="10"/>
  <c r="E158" i="10"/>
  <c r="E139" i="10"/>
  <c r="E120" i="10"/>
  <c r="E101" i="10"/>
  <c r="E82" i="10"/>
  <c r="E60" i="10"/>
  <c r="E41" i="10"/>
  <c r="E22" i="10"/>
  <c r="E179" i="10"/>
  <c r="E157" i="10"/>
  <c r="E138" i="10"/>
  <c r="E119" i="10"/>
  <c r="E100" i="10"/>
  <c r="E78" i="10"/>
  <c r="E59" i="10"/>
  <c r="E40" i="10"/>
  <c r="E21" i="10"/>
  <c r="E178" i="10"/>
  <c r="E156" i="10"/>
  <c r="E137" i="10"/>
  <c r="E118" i="10"/>
  <c r="E99" i="10"/>
  <c r="E77" i="10"/>
  <c r="E58" i="10"/>
  <c r="E39" i="10"/>
  <c r="E20" i="10"/>
  <c r="E194" i="10"/>
  <c r="E172" i="10"/>
  <c r="E153" i="10"/>
  <c r="E134" i="10"/>
  <c r="E115" i="10"/>
  <c r="E93" i="10"/>
  <c r="E74" i="10"/>
  <c r="E55" i="10"/>
  <c r="E36" i="10"/>
  <c r="E15" i="10"/>
  <c r="E168" i="10"/>
  <c r="E130" i="10"/>
  <c r="E89" i="10"/>
  <c r="E51" i="10"/>
  <c r="E167" i="10"/>
  <c r="E126" i="10"/>
  <c r="E88" i="10"/>
  <c r="E50" i="10"/>
  <c r="E162" i="10"/>
  <c r="E121" i="10"/>
  <c r="E83" i="10"/>
  <c r="E42" i="10"/>
  <c r="E155" i="10"/>
  <c r="E117" i="10"/>
  <c r="E76" i="10"/>
  <c r="E38" i="10"/>
  <c r="E154" i="10"/>
  <c r="E116" i="10"/>
  <c r="E75" i="10"/>
  <c r="E37" i="10"/>
  <c r="E181" i="10"/>
  <c r="E140" i="10"/>
  <c r="E102" i="10"/>
  <c r="E61" i="10"/>
  <c r="E23" i="10"/>
  <c r="E174" i="10"/>
  <c r="E136" i="10"/>
  <c r="E98" i="10"/>
  <c r="E57" i="10"/>
  <c r="E19" i="10"/>
  <c r="E133" i="10"/>
  <c r="E69" i="10"/>
  <c r="E190" i="10"/>
  <c r="E132" i="10"/>
  <c r="E56" i="10"/>
  <c r="E189" i="10"/>
  <c r="E131" i="10"/>
  <c r="E54" i="10"/>
  <c r="E188" i="10"/>
  <c r="E114" i="10"/>
  <c r="E53" i="10"/>
  <c r="E187" i="10"/>
  <c r="E110" i="10"/>
  <c r="E52" i="10"/>
  <c r="E152" i="10"/>
  <c r="E91" i="10"/>
  <c r="E18" i="10"/>
  <c r="E151" i="10"/>
  <c r="E90" i="10"/>
  <c r="E150" i="10"/>
  <c r="E73" i="10"/>
  <c r="E72" i="10"/>
  <c r="E71" i="10"/>
  <c r="E70" i="10"/>
  <c r="E186" i="10"/>
  <c r="E35" i="10"/>
  <c r="E173" i="10"/>
  <c r="E34" i="10"/>
  <c r="E171" i="10"/>
  <c r="E30" i="10"/>
  <c r="E170" i="10"/>
  <c r="E29" i="10"/>
  <c r="E169" i="10"/>
  <c r="E28" i="10"/>
  <c r="E149" i="10"/>
  <c r="E148" i="10"/>
  <c r="E135" i="10"/>
  <c r="E109" i="10"/>
  <c r="E108" i="10"/>
  <c r="E107" i="10"/>
  <c r="E92" i="10"/>
  <c r="E94" i="10"/>
  <c r="AK3" i="19"/>
  <c r="AJ2" i="19"/>
  <c r="H91" i="39"/>
  <c r="BW3" i="7"/>
  <c r="BV2" i="7"/>
  <c r="I191" i="10"/>
  <c r="I175" i="10"/>
  <c r="I159" i="10"/>
  <c r="I143" i="10"/>
  <c r="I127" i="10"/>
  <c r="I111" i="10"/>
  <c r="I95" i="10"/>
  <c r="I189" i="10"/>
  <c r="I173" i="10"/>
  <c r="I157" i="10"/>
  <c r="I141" i="10"/>
  <c r="I125" i="10"/>
  <c r="I109" i="10"/>
  <c r="I93" i="10"/>
  <c r="I187" i="10"/>
  <c r="I171" i="10"/>
  <c r="I155" i="10"/>
  <c r="I139" i="10"/>
  <c r="I123" i="10"/>
  <c r="I107" i="10"/>
  <c r="I91" i="10"/>
  <c r="I75" i="10"/>
  <c r="BS58" i="7" s="1"/>
  <c r="I59" i="10"/>
  <c r="I43" i="10"/>
  <c r="AJ58" i="7" s="1"/>
  <c r="I27" i="10"/>
  <c r="S58" i="7" s="1"/>
  <c r="I190" i="10"/>
  <c r="I169" i="10"/>
  <c r="I150" i="10"/>
  <c r="I131" i="10"/>
  <c r="I112" i="10"/>
  <c r="I90" i="10"/>
  <c r="I73" i="10"/>
  <c r="I56" i="10"/>
  <c r="I39" i="10"/>
  <c r="AF58" i="7" s="1"/>
  <c r="I22" i="10"/>
  <c r="I188" i="10"/>
  <c r="I168" i="10"/>
  <c r="I149" i="10"/>
  <c r="I130" i="10"/>
  <c r="I110" i="10"/>
  <c r="I89" i="10"/>
  <c r="I72" i="10"/>
  <c r="I55" i="10"/>
  <c r="I38" i="10"/>
  <c r="I21" i="10"/>
  <c r="I186" i="10"/>
  <c r="I167" i="10"/>
  <c r="I148" i="10"/>
  <c r="I129" i="10"/>
  <c r="I108" i="10"/>
  <c r="I88" i="10"/>
  <c r="I71" i="10"/>
  <c r="I54" i="10"/>
  <c r="I37" i="10"/>
  <c r="I20" i="10"/>
  <c r="I185" i="10"/>
  <c r="I166" i="10"/>
  <c r="I147" i="10"/>
  <c r="I128" i="10"/>
  <c r="I106" i="10"/>
  <c r="I87" i="10"/>
  <c r="CF58" i="7" s="1"/>
  <c r="I70" i="10"/>
  <c r="I53" i="10"/>
  <c r="AU58" i="7" s="1"/>
  <c r="I36" i="10"/>
  <c r="I19" i="10"/>
  <c r="J58" i="7" s="1"/>
  <c r="I178" i="10"/>
  <c r="I158" i="10"/>
  <c r="I137" i="10"/>
  <c r="I118" i="10"/>
  <c r="I99" i="10"/>
  <c r="CS58" i="7" s="1"/>
  <c r="I80" i="10"/>
  <c r="I63" i="10"/>
  <c r="BF58" i="7" s="1"/>
  <c r="I46" i="10"/>
  <c r="I29" i="10"/>
  <c r="U58" i="7" s="1"/>
  <c r="I164" i="10"/>
  <c r="I136" i="10"/>
  <c r="I105" i="10"/>
  <c r="I81" i="10"/>
  <c r="I57" i="10"/>
  <c r="I31" i="10"/>
  <c r="I194" i="10"/>
  <c r="I163" i="10"/>
  <c r="I135" i="10"/>
  <c r="I104" i="10"/>
  <c r="I79" i="10"/>
  <c r="I52" i="10"/>
  <c r="AT58" i="7" s="1"/>
  <c r="I30" i="10"/>
  <c r="V58" i="7" s="1"/>
  <c r="I193" i="10"/>
  <c r="I162" i="10"/>
  <c r="I134" i="10"/>
  <c r="I103" i="10"/>
  <c r="I78" i="10"/>
  <c r="I51" i="10"/>
  <c r="AS58" i="7" s="1"/>
  <c r="I28" i="10"/>
  <c r="T58" i="7" s="1"/>
  <c r="I192" i="10"/>
  <c r="I161" i="10"/>
  <c r="I133" i="10"/>
  <c r="I102" i="10"/>
  <c r="I77" i="10"/>
  <c r="I50" i="10"/>
  <c r="I26" i="10"/>
  <c r="I183" i="10"/>
  <c r="I156" i="10"/>
  <c r="I126" i="10"/>
  <c r="I100" i="10"/>
  <c r="I74" i="10"/>
  <c r="I48" i="10"/>
  <c r="I24" i="10"/>
  <c r="I182" i="10"/>
  <c r="I154" i="10"/>
  <c r="I124" i="10"/>
  <c r="I98" i="10"/>
  <c r="I69" i="10"/>
  <c r="I47" i="10"/>
  <c r="I23" i="10"/>
  <c r="I181" i="10"/>
  <c r="I153" i="10"/>
  <c r="I122" i="10"/>
  <c r="I97" i="10"/>
  <c r="I68" i="10"/>
  <c r="I45" i="10"/>
  <c r="AL58" i="7" s="1"/>
  <c r="I18" i="10"/>
  <c r="I58" i="7" s="1"/>
  <c r="I177" i="10"/>
  <c r="I146" i="10"/>
  <c r="I119" i="10"/>
  <c r="I92" i="10"/>
  <c r="I65" i="10"/>
  <c r="BH58" i="7" s="1"/>
  <c r="I41" i="10"/>
  <c r="AH58" i="7" s="1"/>
  <c r="I170" i="10"/>
  <c r="I114" i="10"/>
  <c r="I60" i="10"/>
  <c r="I165" i="10"/>
  <c r="I113" i="10"/>
  <c r="I58" i="10"/>
  <c r="I160" i="10"/>
  <c r="I101" i="10"/>
  <c r="I49" i="10"/>
  <c r="I152" i="10"/>
  <c r="I96" i="10"/>
  <c r="I44" i="10"/>
  <c r="AK58" i="7" s="1"/>
  <c r="I151" i="10"/>
  <c r="I94" i="10"/>
  <c r="I42" i="10"/>
  <c r="AI58" i="7" s="1"/>
  <c r="I184" i="10"/>
  <c r="I132" i="10"/>
  <c r="I76" i="10"/>
  <c r="BT58" i="7" s="1"/>
  <c r="I25" i="10"/>
  <c r="I180" i="10"/>
  <c r="I121" i="10"/>
  <c r="I67" i="10"/>
  <c r="I17" i="10"/>
  <c r="H58" i="7" s="1"/>
  <c r="I117" i="10"/>
  <c r="I32" i="10"/>
  <c r="I116" i="10"/>
  <c r="I16" i="10"/>
  <c r="G58" i="7" s="1"/>
  <c r="I115" i="10"/>
  <c r="I15" i="10"/>
  <c r="I86" i="10"/>
  <c r="I85" i="10"/>
  <c r="I145" i="10"/>
  <c r="I62" i="10"/>
  <c r="I144" i="10"/>
  <c r="I61" i="10"/>
  <c r="I142" i="10"/>
  <c r="I40" i="10"/>
  <c r="AG58" i="7" s="1"/>
  <c r="I140" i="10"/>
  <c r="I138" i="10"/>
  <c r="I120" i="10"/>
  <c r="I84" i="10"/>
  <c r="I83" i="10"/>
  <c r="I82" i="10"/>
  <c r="I66" i="10"/>
  <c r="BI58" i="7" s="1"/>
  <c r="I64" i="10"/>
  <c r="BG58" i="7" s="1"/>
  <c r="I35" i="10"/>
  <c r="I34" i="10"/>
  <c r="I33" i="10"/>
  <c r="I179" i="10"/>
  <c r="I176" i="10"/>
  <c r="I174" i="10"/>
  <c r="I172" i="10"/>
  <c r="S80" i="4"/>
  <c r="J90" i="19"/>
  <c r="J58" i="19"/>
  <c r="J39" i="19"/>
  <c r="J88" i="19"/>
  <c r="J45" i="19"/>
  <c r="J50" i="19"/>
  <c r="J43" i="19"/>
  <c r="J9" i="19"/>
  <c r="J23" i="19"/>
  <c r="J16" i="19"/>
  <c r="J22" i="19"/>
  <c r="J15" i="19"/>
  <c r="J21" i="19"/>
  <c r="J59" i="19"/>
  <c r="J51" i="19"/>
  <c r="J31" i="19"/>
  <c r="J12" i="19"/>
  <c r="J26" i="19"/>
  <c r="J89" i="19"/>
  <c r="J18" i="19"/>
  <c r="J38" i="19"/>
  <c r="J29" i="19"/>
  <c r="J20" i="19"/>
  <c r="J30" i="19"/>
  <c r="J19" i="19"/>
  <c r="J32" i="19"/>
  <c r="J28" i="19"/>
  <c r="J11" i="19"/>
  <c r="J14" i="19"/>
  <c r="J17" i="19"/>
  <c r="J25" i="19"/>
  <c r="J57" i="19"/>
  <c r="J24" i="19"/>
  <c r="J44" i="19"/>
  <c r="J13" i="19"/>
  <c r="J49" i="19"/>
  <c r="J10" i="19"/>
  <c r="J33" i="19"/>
  <c r="J27" i="19"/>
  <c r="AJ46" i="7"/>
  <c r="S80" i="49"/>
  <c r="AW45" i="24"/>
  <c r="AW21" i="24"/>
  <c r="AW89" i="24"/>
  <c r="AW59" i="24"/>
  <c r="AW38" i="24"/>
  <c r="AW14" i="24"/>
  <c r="AW51" i="24"/>
  <c r="AW44" i="24"/>
  <c r="AW58" i="24"/>
  <c r="AW27" i="24"/>
  <c r="AW12" i="24"/>
  <c r="AW20" i="24"/>
  <c r="AW18" i="24"/>
  <c r="AW49" i="24"/>
  <c r="AW39" i="24"/>
  <c r="AW41" i="24" s="1"/>
  <c r="AW77" i="24" s="1"/>
  <c r="AW17" i="24"/>
  <c r="AW43" i="24"/>
  <c r="AW32" i="24"/>
  <c r="AW24" i="24"/>
  <c r="AW29" i="24"/>
  <c r="AW22" i="24"/>
  <c r="AW15" i="24"/>
  <c r="AW10" i="24"/>
  <c r="AW16" i="24"/>
  <c r="AW28" i="24"/>
  <c r="AW30" i="24"/>
  <c r="AW50" i="24"/>
  <c r="AW90" i="24"/>
  <c r="AW11" i="24"/>
  <c r="AW9" i="24"/>
  <c r="AW26" i="24"/>
  <c r="AW25" i="24"/>
  <c r="AW31" i="24"/>
  <c r="AW23" i="24"/>
  <c r="AW33" i="24"/>
  <c r="BI74" i="24"/>
  <c r="AT10" i="4"/>
  <c r="AT50" i="4"/>
  <c r="AT43" i="4"/>
  <c r="AT28" i="4"/>
  <c r="AT20" i="4"/>
  <c r="AT14" i="4"/>
  <c r="AT49" i="4"/>
  <c r="AT53" i="4" s="1"/>
  <c r="AT78" i="4" s="1"/>
  <c r="AT27" i="4"/>
  <c r="AT19" i="4"/>
  <c r="AT32" i="4"/>
  <c r="AT88" i="4"/>
  <c r="AT91" i="4" s="1"/>
  <c r="AT31" i="4"/>
  <c r="AT23" i="4"/>
  <c r="AT16" i="4"/>
  <c r="AT26" i="4"/>
  <c r="AT21" i="4"/>
  <c r="AT9" i="4"/>
  <c r="AT33" i="4"/>
  <c r="AT24" i="4"/>
  <c r="AT51" i="4"/>
  <c r="AT25" i="4"/>
  <c r="AT17" i="4"/>
  <c r="AT18" i="4"/>
  <c r="AT44" i="4"/>
  <c r="AT11" i="4"/>
  <c r="AT29" i="4"/>
  <c r="AT22" i="4"/>
  <c r="AT12" i="4"/>
  <c r="AT15" i="4"/>
  <c r="AT57" i="4"/>
  <c r="AT30" i="4"/>
  <c r="X34" i="24"/>
  <c r="U62" i="24"/>
  <c r="U64" i="24" s="1"/>
  <c r="BF34" i="19"/>
  <c r="BF77" i="24"/>
  <c r="AS91" i="29"/>
  <c r="H76" i="49"/>
  <c r="H36" i="49"/>
  <c r="H55" i="49" s="1"/>
  <c r="H60" i="49" s="1"/>
  <c r="G80" i="24"/>
  <c r="I62" i="11"/>
  <c r="I64" i="11" s="1"/>
  <c r="AS34" i="4"/>
  <c r="AW88" i="54"/>
  <c r="AW90" i="54"/>
  <c r="AW57" i="54"/>
  <c r="AW51" i="54"/>
  <c r="AW50" i="54"/>
  <c r="AW89" i="54"/>
  <c r="AW58" i="54"/>
  <c r="AW59" i="54"/>
  <c r="AW43" i="54"/>
  <c r="AW29" i="54"/>
  <c r="AW30" i="54"/>
  <c r="AW49" i="54"/>
  <c r="AW27" i="54"/>
  <c r="AW33" i="54"/>
  <c r="AW17" i="54"/>
  <c r="AW38" i="54"/>
  <c r="AW16" i="54"/>
  <c r="AW24" i="54"/>
  <c r="AW44" i="54"/>
  <c r="AW28" i="54"/>
  <c r="AW25" i="54"/>
  <c r="AW22" i="54"/>
  <c r="AW23" i="54"/>
  <c r="AW21" i="54"/>
  <c r="AW13" i="54"/>
  <c r="AW9" i="54"/>
  <c r="AW12" i="54"/>
  <c r="AW45" i="54"/>
  <c r="AW15" i="54"/>
  <c r="AW39" i="54"/>
  <c r="AW19" i="54"/>
  <c r="AW11" i="54"/>
  <c r="AW18" i="54"/>
  <c r="AW20" i="54"/>
  <c r="AW10" i="54"/>
  <c r="AW14" i="54"/>
  <c r="AW31" i="54"/>
  <c r="AW26" i="54"/>
  <c r="AW32" i="54"/>
  <c r="K2" i="29"/>
  <c r="L3" i="29"/>
  <c r="BG2" i="49"/>
  <c r="BH3" i="49"/>
  <c r="AV2" i="34"/>
  <c r="AW3" i="34"/>
  <c r="AW50" i="16"/>
  <c r="AW39" i="16"/>
  <c r="AW23" i="16"/>
  <c r="AW16" i="16"/>
  <c r="AW14" i="16"/>
  <c r="AW49" i="16"/>
  <c r="AW22" i="16"/>
  <c r="AW13" i="16"/>
  <c r="AW30" i="16"/>
  <c r="AW15" i="16"/>
  <c r="AW21" i="16"/>
  <c r="AW88" i="16"/>
  <c r="AW91" i="16" s="1"/>
  <c r="AW27" i="16"/>
  <c r="AW26" i="16"/>
  <c r="AW17" i="16"/>
  <c r="AW25" i="16"/>
  <c r="AW51" i="16"/>
  <c r="AW44" i="16"/>
  <c r="AW46" i="16" s="1"/>
  <c r="AW43" i="16"/>
  <c r="AW28" i="16"/>
  <c r="AW24" i="16"/>
  <c r="AW20" i="16"/>
  <c r="AW57" i="16"/>
  <c r="AW38" i="16"/>
  <c r="AW18" i="16"/>
  <c r="AW29" i="16"/>
  <c r="AW12" i="16"/>
  <c r="AW9" i="16"/>
  <c r="AW19" i="16"/>
  <c r="AW11" i="16"/>
  <c r="AW10" i="16"/>
  <c r="AW32" i="16"/>
  <c r="AW31" i="16"/>
  <c r="AW33" i="16"/>
  <c r="K34" i="54"/>
  <c r="K91" i="54"/>
  <c r="L91" i="44"/>
  <c r="AS41" i="29"/>
  <c r="AE74" i="7"/>
  <c r="AF72" i="4"/>
  <c r="AS71" i="4"/>
  <c r="AR71" i="4"/>
  <c r="F60" i="44"/>
  <c r="M4" i="19"/>
  <c r="Y4" i="19"/>
  <c r="AL4" i="19" s="1"/>
  <c r="AY4" i="19" s="1"/>
  <c r="BL4" i="19" s="1"/>
  <c r="BY4" i="19" s="1"/>
  <c r="CL4" i="19" s="1"/>
  <c r="CY4" i="19" s="1"/>
  <c r="DL4" i="19" s="1"/>
  <c r="DY4" i="19" s="1"/>
  <c r="AK38" i="11"/>
  <c r="Y38" i="11"/>
  <c r="AU34" i="16"/>
  <c r="BG90" i="54"/>
  <c r="BG88" i="54"/>
  <c r="BG57" i="54"/>
  <c r="BG59" i="54"/>
  <c r="BG58" i="54"/>
  <c r="BG38" i="54"/>
  <c r="BG26" i="54"/>
  <c r="BG45" i="54"/>
  <c r="BG51" i="54"/>
  <c r="BG31" i="54"/>
  <c r="BG24" i="54"/>
  <c r="BG39" i="54"/>
  <c r="BG41" i="54" s="1"/>
  <c r="BG77" i="54" s="1"/>
  <c r="BG27" i="54"/>
  <c r="BG49" i="54"/>
  <c r="BG19" i="54"/>
  <c r="BG32" i="54"/>
  <c r="BG12" i="54"/>
  <c r="BG50" i="54"/>
  <c r="BG18" i="54"/>
  <c r="BG33" i="54"/>
  <c r="BG11" i="54"/>
  <c r="BG30" i="54"/>
  <c r="BG17" i="54"/>
  <c r="BG22" i="54"/>
  <c r="BG44" i="54"/>
  <c r="BG16" i="54"/>
  <c r="BG43" i="54"/>
  <c r="BG9" i="54"/>
  <c r="BG15" i="54"/>
  <c r="BG10" i="54"/>
  <c r="BG14" i="54"/>
  <c r="BG89" i="54"/>
  <c r="BG91" i="54" s="1"/>
  <c r="BG13" i="54"/>
  <c r="BG28" i="54"/>
  <c r="BG21" i="54"/>
  <c r="BG29" i="54"/>
  <c r="BG23" i="54"/>
  <c r="BG20" i="54"/>
  <c r="BG25" i="54"/>
  <c r="DE4" i="4"/>
  <c r="CF3" i="4"/>
  <c r="BH77" i="7"/>
  <c r="BR77" i="7" s="1"/>
  <c r="BR41" i="7"/>
  <c r="BS89" i="34"/>
  <c r="BS49" i="34"/>
  <c r="BS88" i="34"/>
  <c r="BS51" i="34"/>
  <c r="BS58" i="34"/>
  <c r="BS59" i="34"/>
  <c r="BS25" i="34"/>
  <c r="BS12" i="34"/>
  <c r="BS44" i="34"/>
  <c r="BS31" i="34"/>
  <c r="BS24" i="34"/>
  <c r="BS17" i="34"/>
  <c r="BS11" i="34"/>
  <c r="BS90" i="34"/>
  <c r="BS50" i="34"/>
  <c r="BS27" i="34"/>
  <c r="BS20" i="34"/>
  <c r="BS14" i="34"/>
  <c r="BS9" i="34"/>
  <c r="BS15" i="34"/>
  <c r="BS57" i="34"/>
  <c r="BS23" i="34"/>
  <c r="BS18" i="34"/>
  <c r="BS10" i="34"/>
  <c r="BS28" i="34"/>
  <c r="BS19" i="34"/>
  <c r="BS38" i="34"/>
  <c r="BS21" i="34"/>
  <c r="BS16" i="34"/>
  <c r="BS30" i="34"/>
  <c r="BS43" i="34"/>
  <c r="BS45" i="34"/>
  <c r="BS29" i="34"/>
  <c r="BS22" i="34"/>
  <c r="BS33" i="34"/>
  <c r="BS32" i="34"/>
  <c r="BS39" i="34"/>
  <c r="BS26" i="34"/>
  <c r="AS55" i="7"/>
  <c r="W2" i="19"/>
  <c r="X3" i="19"/>
  <c r="Z4" i="7"/>
  <c r="AM4" i="7" s="1"/>
  <c r="AZ4" i="7" s="1"/>
  <c r="BM4" i="7" s="1"/>
  <c r="BZ4" i="7" s="1"/>
  <c r="CM4" i="7" s="1"/>
  <c r="CZ4" i="7" s="1"/>
  <c r="DM4" i="7" s="1"/>
  <c r="DZ4" i="7" s="1"/>
  <c r="N4" i="7"/>
  <c r="I53" i="49"/>
  <c r="I78" i="49" s="1"/>
  <c r="CR74" i="19"/>
  <c r="AF78" i="4"/>
  <c r="L4" i="39"/>
  <c r="X4" i="39"/>
  <c r="AK4" i="39" s="1"/>
  <c r="AX4" i="39" s="1"/>
  <c r="BK4" i="39" s="1"/>
  <c r="BX4" i="39" s="1"/>
  <c r="CK4" i="39" s="1"/>
  <c r="CX4" i="39" s="1"/>
  <c r="DK4" i="39" s="1"/>
  <c r="DX4" i="39" s="1"/>
  <c r="U76" i="29"/>
  <c r="U36" i="29"/>
  <c r="AF78" i="11"/>
  <c r="W88" i="16"/>
  <c r="W91" i="16" s="1"/>
  <c r="W20" i="16"/>
  <c r="W43" i="16"/>
  <c r="W33" i="16"/>
  <c r="W32" i="16"/>
  <c r="W27" i="16"/>
  <c r="W19" i="16"/>
  <c r="W26" i="16"/>
  <c r="W18" i="16"/>
  <c r="W12" i="16"/>
  <c r="W11" i="16"/>
  <c r="W9" i="16"/>
  <c r="W51" i="16"/>
  <c r="W17" i="16"/>
  <c r="W10" i="16"/>
  <c r="W25" i="16"/>
  <c r="W14" i="16"/>
  <c r="W23" i="16"/>
  <c r="W44" i="16"/>
  <c r="W46" i="16" s="1"/>
  <c r="W24" i="16"/>
  <c r="W49" i="16"/>
  <c r="W50" i="16"/>
  <c r="W13" i="16"/>
  <c r="W21" i="16"/>
  <c r="W30" i="16"/>
  <c r="AF76" i="29"/>
  <c r="AF36" i="29"/>
  <c r="DD71" i="4"/>
  <c r="CQ74" i="4"/>
  <c r="EE74" i="7"/>
  <c r="AH91" i="19"/>
  <c r="BH16" i="24"/>
  <c r="BH31" i="24"/>
  <c r="BH23" i="24"/>
  <c r="BH9" i="24"/>
  <c r="BH39" i="24"/>
  <c r="BH22" i="24"/>
  <c r="BH15" i="24"/>
  <c r="BH90" i="24"/>
  <c r="BH29" i="24"/>
  <c r="BH26" i="24"/>
  <c r="BH12" i="24"/>
  <c r="BH44" i="24"/>
  <c r="BH30" i="24"/>
  <c r="BH14" i="24"/>
  <c r="BH33" i="24"/>
  <c r="BH25" i="24"/>
  <c r="BH11" i="24"/>
  <c r="BH59" i="24"/>
  <c r="BH43" i="24"/>
  <c r="BH32" i="24"/>
  <c r="BH24" i="24"/>
  <c r="BH18" i="24"/>
  <c r="BH49" i="24"/>
  <c r="BH38" i="24"/>
  <c r="BH17" i="24"/>
  <c r="BH21" i="24"/>
  <c r="BH50" i="24"/>
  <c r="BH51" i="24"/>
  <c r="BH20" i="24"/>
  <c r="BH89" i="24"/>
  <c r="BH58" i="24"/>
  <c r="BH27" i="24"/>
  <c r="BH28" i="24"/>
  <c r="BH45" i="24"/>
  <c r="BH10" i="24"/>
  <c r="CF46" i="16"/>
  <c r="AG80" i="16"/>
  <c r="H76" i="19"/>
  <c r="H36" i="19"/>
  <c r="P34" i="11"/>
  <c r="R10" i="11"/>
  <c r="BS3" i="39"/>
  <c r="CR4" i="39"/>
  <c r="T64" i="29"/>
  <c r="T62" i="29"/>
  <c r="AF41" i="39"/>
  <c r="R72" i="49"/>
  <c r="DS2" i="7"/>
  <c r="DT3" i="7"/>
  <c r="BF80" i="16"/>
  <c r="Y41" i="11"/>
  <c r="AL39" i="11"/>
  <c r="AG34" i="49"/>
  <c r="AA3" i="24"/>
  <c r="BE72" i="24"/>
  <c r="BE74" i="24" s="1"/>
  <c r="H34" i="39"/>
  <c r="AF76" i="49"/>
  <c r="AF36" i="49"/>
  <c r="J18" i="16"/>
  <c r="J57" i="16"/>
  <c r="J29" i="16"/>
  <c r="J25" i="16"/>
  <c r="J51" i="16"/>
  <c r="J15" i="16"/>
  <c r="J88" i="16"/>
  <c r="J91" i="16" s="1"/>
  <c r="J26" i="16"/>
  <c r="J11" i="16"/>
  <c r="J24" i="16"/>
  <c r="J30" i="16"/>
  <c r="J13" i="16"/>
  <c r="J44" i="16"/>
  <c r="J23" i="16"/>
  <c r="J38" i="16"/>
  <c r="J31" i="16"/>
  <c r="J43" i="16"/>
  <c r="J22" i="16"/>
  <c r="J17" i="16"/>
  <c r="J16" i="16"/>
  <c r="J12" i="16"/>
  <c r="J10" i="16"/>
  <c r="J14" i="16"/>
  <c r="J9" i="16"/>
  <c r="J50" i="16"/>
  <c r="J27" i="16"/>
  <c r="J49" i="16"/>
  <c r="J21" i="16"/>
  <c r="J32" i="16"/>
  <c r="J33" i="16"/>
  <c r="J39" i="16"/>
  <c r="J20" i="16"/>
  <c r="J19" i="16"/>
  <c r="J28" i="16"/>
  <c r="F60" i="4"/>
  <c r="BH18" i="16"/>
  <c r="BH57" i="16"/>
  <c r="BH51" i="16"/>
  <c r="BH28" i="16"/>
  <c r="BH24" i="16"/>
  <c r="BH17" i="16"/>
  <c r="BH88" i="16"/>
  <c r="BH91" i="16" s="1"/>
  <c r="BH49" i="16"/>
  <c r="BH44" i="16"/>
  <c r="BH30" i="16"/>
  <c r="BH10" i="16"/>
  <c r="BH21" i="16"/>
  <c r="BH20" i="16"/>
  <c r="BH33" i="16"/>
  <c r="BH32" i="16"/>
  <c r="BH31" i="16"/>
  <c r="BH19" i="16"/>
  <c r="BH50" i="16"/>
  <c r="BH27" i="16"/>
  <c r="BH43" i="16"/>
  <c r="BH26" i="16"/>
  <c r="BH25" i="16"/>
  <c r="BH22" i="16"/>
  <c r="BH11" i="16"/>
  <c r="BH9" i="16"/>
  <c r="BH38" i="16"/>
  <c r="BH39" i="16"/>
  <c r="BH16" i="16"/>
  <c r="BH14" i="16"/>
  <c r="BH13" i="16"/>
  <c r="BH12" i="16"/>
  <c r="BH15" i="16"/>
  <c r="BH23" i="16"/>
  <c r="BH29" i="16"/>
  <c r="L3" i="19"/>
  <c r="K2" i="19"/>
  <c r="J76" i="34"/>
  <c r="J36" i="34"/>
  <c r="AG91" i="29"/>
  <c r="K76" i="44"/>
  <c r="K36" i="44"/>
  <c r="BH2" i="34"/>
  <c r="BI3" i="34"/>
  <c r="V33" i="4"/>
  <c r="V24" i="4"/>
  <c r="V17" i="4"/>
  <c r="V32" i="4"/>
  <c r="V88" i="4"/>
  <c r="V91" i="4" s="1"/>
  <c r="V31" i="4"/>
  <c r="V23" i="4"/>
  <c r="V12" i="4"/>
  <c r="V27" i="4"/>
  <c r="V19" i="4"/>
  <c r="V57" i="4"/>
  <c r="V50" i="4"/>
  <c r="V53" i="4" s="1"/>
  <c r="V22" i="4"/>
  <c r="V11" i="4"/>
  <c r="V43" i="4"/>
  <c r="V29" i="4"/>
  <c r="V15" i="4"/>
  <c r="V28" i="4"/>
  <c r="V30" i="4"/>
  <c r="V51" i="4"/>
  <c r="V25" i="4"/>
  <c r="V9" i="4"/>
  <c r="V18" i="4"/>
  <c r="V44" i="4"/>
  <c r="V14" i="4"/>
  <c r="V26" i="4"/>
  <c r="K3" i="39"/>
  <c r="J2" i="39"/>
  <c r="H41" i="39"/>
  <c r="AT62" i="54"/>
  <c r="AT64" i="54" s="1"/>
  <c r="AY3" i="24"/>
  <c r="AX2" i="24"/>
  <c r="AH34" i="19"/>
  <c r="F91" i="16"/>
  <c r="BH84" i="44"/>
  <c r="BH80" i="44"/>
  <c r="BH82" i="44" s="1"/>
  <c r="BT34" i="7"/>
  <c r="DE72" i="39"/>
  <c r="DE74" i="39" s="1"/>
  <c r="AT80" i="54"/>
  <c r="AT82" i="54" s="1"/>
  <c r="AE72" i="7"/>
  <c r="BS41" i="24"/>
  <c r="L77" i="4"/>
  <c r="BF53" i="19"/>
  <c r="BF78" i="19" s="1"/>
  <c r="BV39" i="11"/>
  <c r="BI41" i="11"/>
  <c r="BI77" i="11" s="1"/>
  <c r="K15" i="21" a="1"/>
  <c r="L3" i="7"/>
  <c r="K2" i="7"/>
  <c r="I80" i="11"/>
  <c r="I82" i="11" s="1"/>
  <c r="BF89" i="49"/>
  <c r="BF49" i="49"/>
  <c r="BF31" i="49"/>
  <c r="BF51" i="49"/>
  <c r="BF44" i="49"/>
  <c r="BF21" i="49"/>
  <c r="BF57" i="49"/>
  <c r="BF38" i="49"/>
  <c r="BF20" i="49"/>
  <c r="BF45" i="49"/>
  <c r="BF39" i="49"/>
  <c r="BF17" i="49"/>
  <c r="BF13" i="49"/>
  <c r="BF27" i="49"/>
  <c r="BF28" i="49"/>
  <c r="BF12" i="49"/>
  <c r="BF50" i="49"/>
  <c r="BF43" i="49"/>
  <c r="BF29" i="49"/>
  <c r="BF26" i="49"/>
  <c r="BF30" i="49"/>
  <c r="BF11" i="49"/>
  <c r="BF25" i="49"/>
  <c r="BF16" i="49"/>
  <c r="BF14" i="49"/>
  <c r="BF15" i="49"/>
  <c r="BF10" i="49"/>
  <c r="BF19" i="49"/>
  <c r="BF59" i="49"/>
  <c r="BF58" i="49"/>
  <c r="BF22" i="49"/>
  <c r="BF9" i="49"/>
  <c r="BF24" i="49"/>
  <c r="BF90" i="49"/>
  <c r="BF32" i="49"/>
  <c r="BF33" i="49"/>
  <c r="BF23" i="49"/>
  <c r="BF18" i="49"/>
  <c r="AT91" i="34"/>
  <c r="V46" i="16"/>
  <c r="U80" i="24"/>
  <c r="U82" i="24" s="1"/>
  <c r="R74" i="19"/>
  <c r="U41" i="54"/>
  <c r="U77" i="54" s="1"/>
  <c r="U90" i="39"/>
  <c r="U45" i="39"/>
  <c r="U21" i="39"/>
  <c r="U89" i="39"/>
  <c r="U91" i="39" s="1"/>
  <c r="U59" i="39"/>
  <c r="U38" i="39"/>
  <c r="U57" i="39"/>
  <c r="U88" i="39"/>
  <c r="U44" i="39"/>
  <c r="U33" i="39"/>
  <c r="U25" i="39"/>
  <c r="U15" i="39"/>
  <c r="U39" i="39"/>
  <c r="U50" i="39"/>
  <c r="U58" i="39"/>
  <c r="U32" i="39"/>
  <c r="U27" i="39"/>
  <c r="U24" i="39"/>
  <c r="U10" i="39"/>
  <c r="U31" i="39"/>
  <c r="U49" i="39"/>
  <c r="U19" i="39"/>
  <c r="U14" i="39"/>
  <c r="U9" i="39"/>
  <c r="U43" i="39"/>
  <c r="U28" i="39"/>
  <c r="U20" i="39"/>
  <c r="U26" i="39"/>
  <c r="U23" i="39"/>
  <c r="U13" i="39"/>
  <c r="U12" i="39"/>
  <c r="U51" i="39"/>
  <c r="U18" i="39"/>
  <c r="U22" i="39"/>
  <c r="U29" i="39"/>
  <c r="U30" i="39"/>
  <c r="U16" i="39"/>
  <c r="U17" i="39"/>
  <c r="U11" i="39"/>
  <c r="G82" i="19"/>
  <c r="G84" i="19" s="1"/>
  <c r="G86" i="19" s="1"/>
  <c r="R72" i="19"/>
  <c r="AY3" i="54"/>
  <c r="AX2" i="54"/>
  <c r="J90" i="29"/>
  <c r="J89" i="29"/>
  <c r="J59" i="29"/>
  <c r="J57" i="29"/>
  <c r="J39" i="29"/>
  <c r="J49" i="29"/>
  <c r="J45" i="29"/>
  <c r="J38" i="29"/>
  <c r="J26" i="29"/>
  <c r="J29" i="29"/>
  <c r="J18" i="29"/>
  <c r="J31" i="29"/>
  <c r="J33" i="29"/>
  <c r="J28" i="29"/>
  <c r="J10" i="29"/>
  <c r="J58" i="29"/>
  <c r="J50" i="29"/>
  <c r="J13" i="29"/>
  <c r="J21" i="29"/>
  <c r="J15" i="29"/>
  <c r="J88" i="29"/>
  <c r="J30" i="29"/>
  <c r="J16" i="29"/>
  <c r="J43" i="29"/>
  <c r="J27" i="29"/>
  <c r="J44" i="29"/>
  <c r="J32" i="29"/>
  <c r="J22" i="29"/>
  <c r="J14" i="29"/>
  <c r="J23" i="29"/>
  <c r="J24" i="29"/>
  <c r="J17" i="29"/>
  <c r="J11" i="29"/>
  <c r="J20" i="29"/>
  <c r="J51" i="29"/>
  <c r="J12" i="29"/>
  <c r="J9" i="29"/>
  <c r="J25" i="29"/>
  <c r="J19" i="29"/>
  <c r="BF90" i="11"/>
  <c r="BF89" i="11"/>
  <c r="BF18" i="11"/>
  <c r="BF49" i="11"/>
  <c r="BF25" i="11"/>
  <c r="BF88" i="11"/>
  <c r="BF58" i="11"/>
  <c r="BF31" i="11"/>
  <c r="BF19" i="11"/>
  <c r="BF9" i="11"/>
  <c r="BF14" i="11"/>
  <c r="BF30" i="11"/>
  <c r="BF29" i="11"/>
  <c r="BF17" i="11"/>
  <c r="BF44" i="11"/>
  <c r="BF22" i="11"/>
  <c r="BF43" i="11"/>
  <c r="BF23" i="11"/>
  <c r="BF50" i="11"/>
  <c r="BF28" i="11"/>
  <c r="BF51" i="11"/>
  <c r="BF16" i="11"/>
  <c r="BF26" i="11"/>
  <c r="BF15" i="11"/>
  <c r="BF27" i="11"/>
  <c r="BF11" i="11"/>
  <c r="BF10" i="11"/>
  <c r="BF45" i="11"/>
  <c r="BF21" i="11"/>
  <c r="BF33" i="11"/>
  <c r="BF20" i="11"/>
  <c r="BF32" i="11"/>
  <c r="BF24" i="11"/>
  <c r="BF57" i="11"/>
  <c r="BF12" i="11"/>
  <c r="BF59" i="11"/>
  <c r="AU88" i="34"/>
  <c r="AU59" i="34"/>
  <c r="AU51" i="34"/>
  <c r="AU28" i="34"/>
  <c r="AU89" i="34"/>
  <c r="AU91" i="34" s="1"/>
  <c r="AU21" i="34"/>
  <c r="AU9" i="34"/>
  <c r="AU58" i="34"/>
  <c r="AU49" i="34"/>
  <c r="AU27" i="34"/>
  <c r="AU29" i="34"/>
  <c r="AU20" i="34"/>
  <c r="AU14" i="34"/>
  <c r="AU50" i="34"/>
  <c r="AU38" i="34"/>
  <c r="AU26" i="34"/>
  <c r="AU24" i="34"/>
  <c r="AU17" i="34"/>
  <c r="AU11" i="34"/>
  <c r="AU39" i="34"/>
  <c r="AU41" i="34" s="1"/>
  <c r="AU77" i="34" s="1"/>
  <c r="AU30" i="34"/>
  <c r="AU43" i="34"/>
  <c r="AU25" i="34"/>
  <c r="AU12" i="34"/>
  <c r="AU15" i="34"/>
  <c r="AU23" i="34"/>
  <c r="AU18" i="34"/>
  <c r="AU45" i="34"/>
  <c r="AU19" i="34"/>
  <c r="AU16" i="34"/>
  <c r="AU44" i="34"/>
  <c r="AU32" i="34"/>
  <c r="AU10" i="34"/>
  <c r="AU31" i="34"/>
  <c r="AU22" i="34"/>
  <c r="AU90" i="34"/>
  <c r="AU57" i="34"/>
  <c r="AU33" i="34"/>
  <c r="DF3" i="24"/>
  <c r="EE4" i="24"/>
  <c r="DS3" i="24" s="1"/>
  <c r="H84" i="44"/>
  <c r="BS2" i="29"/>
  <c r="BT3" i="29"/>
  <c r="U46" i="49"/>
  <c r="L34" i="44"/>
  <c r="U34" i="11"/>
  <c r="F82" i="54"/>
  <c r="U34" i="19"/>
  <c r="BS2" i="4"/>
  <c r="BT3" i="4"/>
  <c r="AV46" i="54"/>
  <c r="I46" i="29"/>
  <c r="AI91" i="44"/>
  <c r="DD41" i="4"/>
  <c r="DD77" i="4" s="1"/>
  <c r="DQ39" i="4"/>
  <c r="I41" i="16"/>
  <c r="I77" i="16" s="1"/>
  <c r="H77" i="24"/>
  <c r="AS80" i="7"/>
  <c r="V90" i="19"/>
  <c r="V57" i="19"/>
  <c r="V49" i="19"/>
  <c r="V51" i="19"/>
  <c r="V88" i="19"/>
  <c r="V59" i="19"/>
  <c r="V44" i="19"/>
  <c r="V46" i="19" s="1"/>
  <c r="V18" i="19"/>
  <c r="V11" i="19"/>
  <c r="V25" i="19"/>
  <c r="V10" i="19"/>
  <c r="V32" i="19"/>
  <c r="V24" i="19"/>
  <c r="V17" i="19"/>
  <c r="V89" i="19"/>
  <c r="V9" i="19"/>
  <c r="V23" i="19"/>
  <c r="V16" i="19"/>
  <c r="V58" i="19"/>
  <c r="V38" i="19"/>
  <c r="V43" i="19"/>
  <c r="V20" i="19"/>
  <c r="V14" i="19"/>
  <c r="V28" i="19"/>
  <c r="V29" i="19"/>
  <c r="V27" i="19"/>
  <c r="V30" i="19"/>
  <c r="V39" i="19"/>
  <c r="V15" i="19"/>
  <c r="V12" i="19"/>
  <c r="V45" i="19"/>
  <c r="V13" i="19"/>
  <c r="V33" i="19"/>
  <c r="V21" i="19"/>
  <c r="V19" i="19"/>
  <c r="V26" i="19"/>
  <c r="V22" i="19"/>
  <c r="V50" i="19"/>
  <c r="I91" i="49"/>
  <c r="AG76" i="19"/>
  <c r="AG36" i="19"/>
  <c r="AG55" i="19" s="1"/>
  <c r="AG60" i="19" s="1"/>
  <c r="U46" i="7"/>
  <c r="H76" i="24"/>
  <c r="H36" i="24"/>
  <c r="H55" i="24" s="1"/>
  <c r="H60" i="24" s="1"/>
  <c r="AF76" i="4"/>
  <c r="AF36" i="4"/>
  <c r="AS91" i="49"/>
  <c r="BO74" i="4"/>
  <c r="L46" i="4"/>
  <c r="CD74" i="4"/>
  <c r="DS74" i="7"/>
  <c r="CS77" i="7"/>
  <c r="Z4" i="49"/>
  <c r="AM4" i="49" s="1"/>
  <c r="AZ4" i="49" s="1"/>
  <c r="BM4" i="49" s="1"/>
  <c r="BZ4" i="49" s="1"/>
  <c r="CM4" i="49" s="1"/>
  <c r="CZ4" i="49" s="1"/>
  <c r="DM4" i="49" s="1"/>
  <c r="DZ4" i="49" s="1"/>
  <c r="N4" i="49"/>
  <c r="CT41" i="4"/>
  <c r="CT77" i="4" s="1"/>
  <c r="DG39" i="4"/>
  <c r="CI41" i="7"/>
  <c r="CI77" i="7" s="1"/>
  <c r="CV39" i="7"/>
  <c r="CR39" i="7"/>
  <c r="CF34" i="16"/>
  <c r="AF91" i="44"/>
  <c r="R25" i="11"/>
  <c r="BF2" i="39"/>
  <c r="BG3" i="39"/>
  <c r="CG3" i="54"/>
  <c r="CF2" i="54"/>
  <c r="T80" i="29"/>
  <c r="T82" i="29" s="1"/>
  <c r="CG74" i="4"/>
  <c r="CT71" i="4"/>
  <c r="H74" i="49"/>
  <c r="DG3" i="7"/>
  <c r="DF2" i="7"/>
  <c r="N39" i="11"/>
  <c r="Z39" i="11"/>
  <c r="M41" i="11"/>
  <c r="CS39" i="4"/>
  <c r="CR39" i="4"/>
  <c r="CF41" i="4"/>
  <c r="BT2" i="19"/>
  <c r="BU3" i="19"/>
  <c r="Y2" i="24"/>
  <c r="AG46" i="11"/>
  <c r="DC39" i="7"/>
  <c r="CP41" i="7"/>
  <c r="CP77" i="7" s="1"/>
  <c r="AS74" i="24"/>
  <c r="S55" i="7"/>
  <c r="CF53" i="7"/>
  <c r="DE72" i="24"/>
  <c r="L3" i="16"/>
  <c r="K2" i="16"/>
  <c r="AI20" i="24"/>
  <c r="AI51" i="24"/>
  <c r="AI44" i="24"/>
  <c r="AI28" i="24"/>
  <c r="AI50" i="24"/>
  <c r="AI43" i="24"/>
  <c r="AI29" i="24"/>
  <c r="AI26" i="24"/>
  <c r="AI18" i="24"/>
  <c r="AI11" i="24"/>
  <c r="AI38" i="24"/>
  <c r="AI16" i="24"/>
  <c r="AI89" i="24"/>
  <c r="AI27" i="24"/>
  <c r="AI30" i="24"/>
  <c r="AI45" i="24"/>
  <c r="AI33" i="24"/>
  <c r="AI25" i="24"/>
  <c r="AI15" i="24"/>
  <c r="AI12" i="24"/>
  <c r="AI58" i="24"/>
  <c r="AI21" i="24"/>
  <c r="AI14" i="24"/>
  <c r="AI31" i="24"/>
  <c r="AI23" i="24"/>
  <c r="AI9" i="24"/>
  <c r="AI17" i="24"/>
  <c r="AI24" i="24"/>
  <c r="AI59" i="24"/>
  <c r="AI49" i="24"/>
  <c r="AI32" i="24"/>
  <c r="AI39" i="24"/>
  <c r="AI22" i="24"/>
  <c r="AI10" i="24"/>
  <c r="AI90" i="24"/>
  <c r="F82" i="34"/>
  <c r="F84" i="34" s="1"/>
  <c r="BH34" i="7"/>
  <c r="AH46" i="19"/>
  <c r="AH41" i="19"/>
  <c r="H86" i="34"/>
  <c r="H93" i="34"/>
  <c r="H96" i="34" s="1"/>
  <c r="AH91" i="34"/>
  <c r="AG62" i="44"/>
  <c r="AG64" i="44" s="1"/>
  <c r="AF55" i="34"/>
  <c r="G62" i="29"/>
  <c r="G64" i="29" s="1"/>
  <c r="R30" i="11"/>
  <c r="I62" i="44"/>
  <c r="I64" i="44"/>
  <c r="DR4" i="54"/>
  <c r="CS3" i="54"/>
  <c r="AV46" i="24"/>
  <c r="CI72" i="4"/>
  <c r="CI74" i="4" s="1"/>
  <c r="F62" i="49"/>
  <c r="AF91" i="39"/>
  <c r="AH76" i="54"/>
  <c r="AH36" i="54"/>
  <c r="AH55" i="54" s="1"/>
  <c r="AH60" i="54" s="1"/>
  <c r="AI50" i="34"/>
  <c r="AI57" i="34"/>
  <c r="AI49" i="34"/>
  <c r="AI53" i="34" s="1"/>
  <c r="AI78" i="34" s="1"/>
  <c r="AI90" i="34"/>
  <c r="AI88" i="34"/>
  <c r="AI33" i="34"/>
  <c r="AI19" i="34"/>
  <c r="AI38" i="34"/>
  <c r="AI44" i="34"/>
  <c r="AI59" i="34"/>
  <c r="AI39" i="34"/>
  <c r="AI58" i="34"/>
  <c r="AI22" i="34"/>
  <c r="AI15" i="34"/>
  <c r="AI51" i="34"/>
  <c r="AI45" i="34"/>
  <c r="AI21" i="34"/>
  <c r="AI32" i="34"/>
  <c r="AI26" i="34"/>
  <c r="AI24" i="34"/>
  <c r="AI11" i="34"/>
  <c r="AI27" i="34"/>
  <c r="AI14" i="34"/>
  <c r="AI25" i="34"/>
  <c r="AI20" i="34"/>
  <c r="AI12" i="34"/>
  <c r="AI43" i="34"/>
  <c r="AI30" i="34"/>
  <c r="AI89" i="34"/>
  <c r="AI17" i="34"/>
  <c r="AI16" i="34"/>
  <c r="AI18" i="34"/>
  <c r="AI31" i="34"/>
  <c r="AI23" i="34"/>
  <c r="AI10" i="34"/>
  <c r="AI9" i="34"/>
  <c r="AI28" i="34"/>
  <c r="AI29" i="34"/>
  <c r="L41" i="11"/>
  <c r="L55" i="11" s="1"/>
  <c r="L60" i="11" s="1"/>
  <c r="AG53" i="49"/>
  <c r="AG78" i="49" s="1"/>
  <c r="BS49" i="19"/>
  <c r="BS50" i="19"/>
  <c r="BS57" i="19"/>
  <c r="BS89" i="19"/>
  <c r="BS44" i="19"/>
  <c r="BS25" i="19"/>
  <c r="BS58" i="19"/>
  <c r="BS10" i="19"/>
  <c r="BS24" i="19"/>
  <c r="BS17" i="19"/>
  <c r="BS90" i="19"/>
  <c r="BS88" i="19"/>
  <c r="BS39" i="19"/>
  <c r="BS33" i="19"/>
  <c r="BS9" i="19"/>
  <c r="BS31" i="19"/>
  <c r="BS23" i="19"/>
  <c r="BS16" i="19"/>
  <c r="BS20" i="19"/>
  <c r="BS14" i="19"/>
  <c r="BS59" i="19"/>
  <c r="BS45" i="19"/>
  <c r="BS21" i="19"/>
  <c r="BS12" i="19"/>
  <c r="BS19" i="19"/>
  <c r="BS43" i="19"/>
  <c r="BS38" i="19"/>
  <c r="BS51" i="19"/>
  <c r="BS27" i="19"/>
  <c r="BS28" i="19"/>
  <c r="BS29" i="19"/>
  <c r="BS30" i="19"/>
  <c r="BS32" i="19"/>
  <c r="BS26" i="19"/>
  <c r="BS18" i="19"/>
  <c r="BS11" i="19"/>
  <c r="BS22" i="19"/>
  <c r="BS15" i="19"/>
  <c r="U91" i="34"/>
  <c r="AU80" i="44"/>
  <c r="AU82" i="44" s="1"/>
  <c r="CH3" i="44"/>
  <c r="CG2" i="44"/>
  <c r="S76" i="44"/>
  <c r="S36" i="44"/>
  <c r="AF77" i="49"/>
  <c r="DR74" i="24"/>
  <c r="AF60" i="54"/>
  <c r="S80" i="7"/>
  <c r="AR72" i="34"/>
  <c r="AR74" i="34" s="1"/>
  <c r="AV41" i="16"/>
  <c r="AV77" i="16" s="1"/>
  <c r="AK3" i="24"/>
  <c r="AJ2" i="24"/>
  <c r="EC74" i="11"/>
  <c r="BF90" i="29"/>
  <c r="BF89" i="29"/>
  <c r="BF59" i="29"/>
  <c r="BF57" i="29"/>
  <c r="BF39" i="29"/>
  <c r="BF51" i="29"/>
  <c r="BF45" i="29"/>
  <c r="BF38" i="29"/>
  <c r="BF26" i="29"/>
  <c r="BF18" i="29"/>
  <c r="BF28" i="29"/>
  <c r="BF58" i="29"/>
  <c r="BF19" i="29"/>
  <c r="BF44" i="29"/>
  <c r="BF22" i="29"/>
  <c r="BF32" i="29"/>
  <c r="BF27" i="29"/>
  <c r="BF17" i="29"/>
  <c r="BF10" i="29"/>
  <c r="BF50" i="29"/>
  <c r="BF43" i="29"/>
  <c r="BF21" i="29"/>
  <c r="BF11" i="29"/>
  <c r="BF9" i="29"/>
  <c r="BF24" i="29"/>
  <c r="BF14" i="29"/>
  <c r="BF12" i="29"/>
  <c r="BF13" i="29"/>
  <c r="BF31" i="29"/>
  <c r="BF30" i="29"/>
  <c r="BF15" i="29"/>
  <c r="BF25" i="29"/>
  <c r="BF20" i="29"/>
  <c r="BF33" i="29"/>
  <c r="BF49" i="29"/>
  <c r="BF29" i="29"/>
  <c r="BF23" i="29"/>
  <c r="BF16" i="29"/>
  <c r="AF80" i="19"/>
  <c r="W2" i="11"/>
  <c r="X3" i="11"/>
  <c r="U76" i="16"/>
  <c r="U36" i="16"/>
  <c r="U55" i="16" s="1"/>
  <c r="T76" i="19"/>
  <c r="T36" i="19"/>
  <c r="T62" i="24"/>
  <c r="T64" i="24" s="1"/>
  <c r="F91" i="34"/>
  <c r="Q59" i="11"/>
  <c r="R59" i="11" s="1"/>
  <c r="Q45" i="11"/>
  <c r="R45" i="11" s="1"/>
  <c r="Q51" i="11"/>
  <c r="R51" i="11" s="1"/>
  <c r="Q22" i="11"/>
  <c r="R22" i="11" s="1"/>
  <c r="Q58" i="11"/>
  <c r="R58" i="11" s="1"/>
  <c r="Q32" i="11"/>
  <c r="R32" i="11" s="1"/>
  <c r="Q44" i="11"/>
  <c r="Q46" i="11" s="1"/>
  <c r="Q31" i="11"/>
  <c r="R31" i="11" s="1"/>
  <c r="Q21" i="11"/>
  <c r="R21" i="11" s="1"/>
  <c r="Q57" i="11"/>
  <c r="R57" i="11" s="1"/>
  <c r="Q20" i="11"/>
  <c r="Q9" i="11"/>
  <c r="Q29" i="11"/>
  <c r="R29" i="11" s="1"/>
  <c r="Q18" i="11"/>
  <c r="R18" i="11" s="1"/>
  <c r="Q27" i="11"/>
  <c r="Q28" i="11"/>
  <c r="R28" i="11" s="1"/>
  <c r="Q26" i="11"/>
  <c r="Q17" i="11"/>
  <c r="R17" i="11" s="1"/>
  <c r="Q16" i="11"/>
  <c r="Q13" i="11"/>
  <c r="R13" i="11" s="1"/>
  <c r="Q12" i="11"/>
  <c r="R12" i="11" s="1"/>
  <c r="Q11" i="11"/>
  <c r="R11" i="11" s="1"/>
  <c r="Q25" i="11"/>
  <c r="Q30" i="11"/>
  <c r="Q24" i="11"/>
  <c r="R24" i="11" s="1"/>
  <c r="Q88" i="11"/>
  <c r="Q14" i="11"/>
  <c r="Q23" i="11"/>
  <c r="R23" i="11" s="1"/>
  <c r="Q90" i="11"/>
  <c r="Q89" i="11"/>
  <c r="Q15" i="11"/>
  <c r="R15" i="11" s="1"/>
  <c r="Q10" i="11"/>
  <c r="Q43" i="11"/>
  <c r="R43" i="11" s="1"/>
  <c r="Q49" i="11"/>
  <c r="R50" i="11"/>
  <c r="Q19" i="11"/>
  <c r="R19" i="11" s="1"/>
  <c r="BF91" i="54"/>
  <c r="CM71" i="4"/>
  <c r="BZ72" i="4"/>
  <c r="BS78" i="7"/>
  <c r="G185" i="31"/>
  <c r="G169" i="31"/>
  <c r="G153" i="31"/>
  <c r="G137" i="31"/>
  <c r="G121" i="31"/>
  <c r="G105" i="31"/>
  <c r="G89" i="31"/>
  <c r="G73" i="31"/>
  <c r="G57" i="31"/>
  <c r="G41" i="31"/>
  <c r="G25" i="31"/>
  <c r="G179" i="31"/>
  <c r="G162" i="31"/>
  <c r="G145" i="31"/>
  <c r="G128" i="31"/>
  <c r="G111" i="31"/>
  <c r="G94" i="31"/>
  <c r="G77" i="31"/>
  <c r="G60" i="31"/>
  <c r="G43" i="31"/>
  <c r="G26" i="31"/>
  <c r="G178" i="31"/>
  <c r="G161" i="31"/>
  <c r="G144" i="31"/>
  <c r="G127" i="31"/>
  <c r="G110" i="31"/>
  <c r="G93" i="31"/>
  <c r="G76" i="31"/>
  <c r="G59" i="31"/>
  <c r="G42" i="31"/>
  <c r="G24" i="31"/>
  <c r="G193" i="31"/>
  <c r="G176" i="31"/>
  <c r="G159" i="31"/>
  <c r="G142" i="31"/>
  <c r="G125" i="31"/>
  <c r="G108" i="31"/>
  <c r="G91" i="31"/>
  <c r="G74" i="31"/>
  <c r="G56" i="31"/>
  <c r="G39" i="31"/>
  <c r="G22" i="31"/>
  <c r="G192" i="31"/>
  <c r="G175" i="31"/>
  <c r="G158" i="31"/>
  <c r="G141" i="31"/>
  <c r="G124" i="31"/>
  <c r="G107" i="31"/>
  <c r="G90" i="31"/>
  <c r="G72" i="31"/>
  <c r="G55" i="31"/>
  <c r="G38" i="31"/>
  <c r="G21" i="31"/>
  <c r="G191" i="31"/>
  <c r="G174" i="31"/>
  <c r="G157" i="31"/>
  <c r="G140" i="31"/>
  <c r="G123" i="31"/>
  <c r="G106" i="31"/>
  <c r="G88" i="31"/>
  <c r="G71" i="31"/>
  <c r="G54" i="31"/>
  <c r="G37" i="31"/>
  <c r="G20" i="31"/>
  <c r="G186" i="31"/>
  <c r="G168" i="31"/>
  <c r="G151" i="31"/>
  <c r="G134" i="31"/>
  <c r="G117" i="31"/>
  <c r="G100" i="31"/>
  <c r="G83" i="31"/>
  <c r="G66" i="31"/>
  <c r="G49" i="31"/>
  <c r="G32" i="31"/>
  <c r="G184" i="31"/>
  <c r="G167" i="31"/>
  <c r="G150" i="31"/>
  <c r="G133" i="31"/>
  <c r="G116" i="31"/>
  <c r="G99" i="31"/>
  <c r="G82" i="31"/>
  <c r="G65" i="31"/>
  <c r="G48" i="31"/>
  <c r="G31" i="31"/>
  <c r="G15" i="31"/>
  <c r="G171" i="31"/>
  <c r="G139" i="31"/>
  <c r="G112" i="31"/>
  <c r="G80" i="31"/>
  <c r="G50" i="31"/>
  <c r="G18" i="31"/>
  <c r="AH88" i="29" s="1"/>
  <c r="G170" i="31"/>
  <c r="G138" i="31"/>
  <c r="G109" i="31"/>
  <c r="G79" i="31"/>
  <c r="G47" i="31"/>
  <c r="G17" i="31"/>
  <c r="AG88" i="29" s="1"/>
  <c r="G166" i="31"/>
  <c r="G136" i="31"/>
  <c r="G104" i="31"/>
  <c r="G78" i="31"/>
  <c r="G46" i="31"/>
  <c r="G16" i="31"/>
  <c r="AF88" i="29" s="1"/>
  <c r="G165" i="31"/>
  <c r="G135" i="31"/>
  <c r="G103" i="31"/>
  <c r="G75" i="31"/>
  <c r="G45" i="31"/>
  <c r="G194" i="31"/>
  <c r="G164" i="31"/>
  <c r="G132" i="31"/>
  <c r="G102" i="31"/>
  <c r="G70" i="31"/>
  <c r="G44" i="31"/>
  <c r="G190" i="31"/>
  <c r="G163" i="31"/>
  <c r="G131" i="31"/>
  <c r="G101" i="31"/>
  <c r="G69" i="31"/>
  <c r="G40" i="31"/>
  <c r="BF88" i="29" s="1"/>
  <c r="G189" i="31"/>
  <c r="G160" i="31"/>
  <c r="G130" i="31"/>
  <c r="G98" i="31"/>
  <c r="G68" i="31"/>
  <c r="G36" i="31"/>
  <c r="G182" i="31"/>
  <c r="G152" i="31"/>
  <c r="G120" i="31"/>
  <c r="G92" i="31"/>
  <c r="G62" i="31"/>
  <c r="G30" i="31"/>
  <c r="G143" i="31"/>
  <c r="G81" i="31"/>
  <c r="G19" i="31"/>
  <c r="G188" i="31"/>
  <c r="G129" i="31"/>
  <c r="G67" i="31"/>
  <c r="G187" i="31"/>
  <c r="G126" i="31"/>
  <c r="G64" i="31"/>
  <c r="G183" i="31"/>
  <c r="G122" i="31"/>
  <c r="G63" i="31"/>
  <c r="G181" i="31"/>
  <c r="G119" i="31"/>
  <c r="G61" i="31"/>
  <c r="G180" i="31"/>
  <c r="G118" i="31"/>
  <c r="G58" i="31"/>
  <c r="G115" i="31"/>
  <c r="G29" i="31"/>
  <c r="AT88" i="29" s="1"/>
  <c r="G114" i="31"/>
  <c r="G28" i="31"/>
  <c r="AS88" i="29" s="1"/>
  <c r="G96" i="31"/>
  <c r="G173" i="31"/>
  <c r="G86" i="31"/>
  <c r="G172" i="31"/>
  <c r="G85" i="31"/>
  <c r="G156" i="31"/>
  <c r="G84" i="31"/>
  <c r="G155" i="31"/>
  <c r="G53" i="31"/>
  <c r="G154" i="31"/>
  <c r="G52" i="31"/>
  <c r="G149" i="31"/>
  <c r="G51" i="31"/>
  <c r="G147" i="31"/>
  <c r="G95" i="31"/>
  <c r="G87" i="31"/>
  <c r="G35" i="31"/>
  <c r="G23" i="31"/>
  <c r="G146" i="31"/>
  <c r="G113" i="31"/>
  <c r="G27" i="31"/>
  <c r="G177" i="31"/>
  <c r="G97" i="31"/>
  <c r="G34" i="31"/>
  <c r="G33" i="31"/>
  <c r="G148" i="31"/>
  <c r="AF55" i="7"/>
  <c r="F82" i="11"/>
  <c r="I41" i="49"/>
  <c r="I77" i="49" s="1"/>
  <c r="BF46" i="19"/>
  <c r="G76" i="39"/>
  <c r="G36" i="39"/>
  <c r="G55" i="39" s="1"/>
  <c r="G60" i="39" s="1"/>
  <c r="I9" i="21"/>
  <c r="AU34" i="7"/>
  <c r="X2" i="29"/>
  <c r="Y3" i="29"/>
  <c r="AT34" i="19"/>
  <c r="AH59" i="11"/>
  <c r="AH45" i="11"/>
  <c r="AH51" i="11"/>
  <c r="AH58" i="11"/>
  <c r="AH44" i="11"/>
  <c r="AH31" i="11"/>
  <c r="AH21" i="11"/>
  <c r="AH50" i="11"/>
  <c r="AH33" i="11"/>
  <c r="AH32" i="11"/>
  <c r="AH57" i="11"/>
  <c r="AH43" i="11"/>
  <c r="AH29" i="11"/>
  <c r="AH89" i="11"/>
  <c r="AH19" i="11"/>
  <c r="AH9" i="11"/>
  <c r="AH14" i="11"/>
  <c r="AH30" i="11"/>
  <c r="AH18" i="11"/>
  <c r="AH24" i="11"/>
  <c r="AH28" i="11"/>
  <c r="AH23" i="11"/>
  <c r="AH88" i="11"/>
  <c r="AH91" i="11" s="1"/>
  <c r="AH17" i="11"/>
  <c r="AH27" i="11"/>
  <c r="AH26" i="11"/>
  <c r="AH16" i="11"/>
  <c r="AH90" i="11"/>
  <c r="AH49" i="11"/>
  <c r="AH11" i="11"/>
  <c r="AH20" i="11"/>
  <c r="AH25" i="11"/>
  <c r="AH22" i="11"/>
  <c r="AH12" i="11"/>
  <c r="AH10" i="11"/>
  <c r="AH15" i="11"/>
  <c r="CV41" i="4"/>
  <c r="CV77" i="4" s="1"/>
  <c r="DI39" i="4"/>
  <c r="G93" i="19"/>
  <c r="G96" i="19" s="1"/>
  <c r="J62" i="4"/>
  <c r="J64" i="4" s="1"/>
  <c r="AE72" i="4"/>
  <c r="F60" i="24"/>
  <c r="CH38" i="7"/>
  <c r="BU41" i="7"/>
  <c r="CE38" i="7"/>
  <c r="AG53" i="29"/>
  <c r="AG78" i="29" s="1"/>
  <c r="V44" i="7"/>
  <c r="V20" i="7"/>
  <c r="V29" i="7"/>
  <c r="V43" i="7"/>
  <c r="V28" i="7"/>
  <c r="V27" i="7"/>
  <c r="V25" i="7"/>
  <c r="V50" i="7"/>
  <c r="V23" i="7"/>
  <c r="V32" i="7"/>
  <c r="V14" i="7"/>
  <c r="V30" i="7"/>
  <c r="V21" i="7"/>
  <c r="V26" i="7"/>
  <c r="V88" i="7"/>
  <c r="V33" i="7"/>
  <c r="V24" i="7"/>
  <c r="V11" i="7"/>
  <c r="V18" i="7"/>
  <c r="V51" i="7"/>
  <c r="V49" i="7"/>
  <c r="V31" i="7"/>
  <c r="V9" i="7"/>
  <c r="V17" i="7"/>
  <c r="V22" i="7"/>
  <c r="BS2" i="11"/>
  <c r="BT3" i="11"/>
  <c r="T41" i="39"/>
  <c r="T77" i="39" s="1"/>
  <c r="L28" i="34"/>
  <c r="L90" i="34"/>
  <c r="L29" i="34"/>
  <c r="L10" i="34"/>
  <c r="L89" i="34"/>
  <c r="L91" i="34" s="1"/>
  <c r="L27" i="34"/>
  <c r="L22" i="34"/>
  <c r="L88" i="34"/>
  <c r="L31" i="34"/>
  <c r="L15" i="34"/>
  <c r="L59" i="34"/>
  <c r="L51" i="34"/>
  <c r="L43" i="34"/>
  <c r="L57" i="34"/>
  <c r="L18" i="34"/>
  <c r="L49" i="34"/>
  <c r="L26" i="34"/>
  <c r="L25" i="34"/>
  <c r="L12" i="34"/>
  <c r="L44" i="34"/>
  <c r="L39" i="34"/>
  <c r="L41" i="34" s="1"/>
  <c r="L77" i="34" s="1"/>
  <c r="L32" i="34"/>
  <c r="L30" i="34"/>
  <c r="L19" i="34"/>
  <c r="L33" i="34"/>
  <c r="L24" i="34"/>
  <c r="L11" i="34"/>
  <c r="L14" i="34"/>
  <c r="L58" i="34"/>
  <c r="L16" i="34"/>
  <c r="L17" i="34"/>
  <c r="L9" i="34"/>
  <c r="L38" i="34"/>
  <c r="L23" i="34"/>
  <c r="L45" i="34"/>
  <c r="L50" i="34"/>
  <c r="L20" i="34"/>
  <c r="L21" i="34"/>
  <c r="L13" i="34"/>
  <c r="X3" i="49"/>
  <c r="W2" i="49"/>
  <c r="AV3" i="29"/>
  <c r="AU2" i="29"/>
  <c r="K46" i="54"/>
  <c r="AS34" i="29"/>
  <c r="AS53" i="11"/>
  <c r="S74" i="4"/>
  <c r="G84" i="44"/>
  <c r="G80" i="44"/>
  <c r="G82" i="44" s="1"/>
  <c r="V34" i="16"/>
  <c r="K15" i="56" a="1"/>
  <c r="F82" i="44"/>
  <c r="AV50" i="7"/>
  <c r="AV23" i="7"/>
  <c r="AV49" i="7"/>
  <c r="AV33" i="7"/>
  <c r="AV22" i="7"/>
  <c r="AV17" i="7"/>
  <c r="AV32" i="7"/>
  <c r="AV31" i="7"/>
  <c r="AV9" i="7"/>
  <c r="AV30" i="7"/>
  <c r="AV88" i="7"/>
  <c r="AV44" i="7"/>
  <c r="AV20" i="7"/>
  <c r="AV26" i="7"/>
  <c r="AV21" i="7"/>
  <c r="AV10" i="7"/>
  <c r="AV57" i="7"/>
  <c r="AV28" i="7"/>
  <c r="AV19" i="7"/>
  <c r="AV51" i="7"/>
  <c r="AV29" i="7"/>
  <c r="AV15" i="7"/>
  <c r="AV43" i="7"/>
  <c r="AV18" i="7"/>
  <c r="AV27" i="7"/>
  <c r="AV12" i="7"/>
  <c r="AV58" i="7"/>
  <c r="AV25" i="7"/>
  <c r="AV16" i="7"/>
  <c r="AV11" i="7"/>
  <c r="AV24" i="7"/>
  <c r="AV14" i="7"/>
  <c r="CH72" i="4"/>
  <c r="AF91" i="34"/>
  <c r="F60" i="11"/>
  <c r="H62" i="11"/>
  <c r="H64" i="11" s="1"/>
  <c r="F82" i="24"/>
  <c r="AG76" i="24"/>
  <c r="AG36" i="24"/>
  <c r="F91" i="24"/>
  <c r="AT41" i="19"/>
  <c r="AT77" i="19" s="1"/>
  <c r="O4" i="4"/>
  <c r="AA4" i="4"/>
  <c r="AN4" i="4" s="1"/>
  <c r="BA4" i="4" s="1"/>
  <c r="BN4" i="4" s="1"/>
  <c r="CA4" i="4" s="1"/>
  <c r="CN4" i="4" s="1"/>
  <c r="DA4" i="4" s="1"/>
  <c r="DN4" i="4" s="1"/>
  <c r="EA4" i="4" s="1"/>
  <c r="N2" i="4"/>
  <c r="AG46" i="29"/>
  <c r="BF34" i="54"/>
  <c r="DS39" i="7"/>
  <c r="DF41" i="7"/>
  <c r="BH46" i="7"/>
  <c r="CH2" i="16"/>
  <c r="CI3" i="16"/>
  <c r="AG80" i="44"/>
  <c r="AG82" i="44" s="1"/>
  <c r="AG84" i="44"/>
  <c r="G80" i="29"/>
  <c r="R20" i="11"/>
  <c r="F82" i="29"/>
  <c r="BF41" i="19"/>
  <c r="AF76" i="11"/>
  <c r="AF36" i="11"/>
  <c r="I34" i="19"/>
  <c r="AK3" i="34"/>
  <c r="AJ2" i="34"/>
  <c r="AG41" i="49"/>
  <c r="AG77" i="49" s="1"/>
  <c r="CF90" i="44"/>
  <c r="CF51" i="44"/>
  <c r="CF38" i="44"/>
  <c r="CF59" i="44"/>
  <c r="CF49" i="44"/>
  <c r="CF20" i="44"/>
  <c r="CF44" i="44"/>
  <c r="CF27" i="44"/>
  <c r="CF18" i="44"/>
  <c r="CF21" i="44"/>
  <c r="CF50" i="44"/>
  <c r="CF17" i="44"/>
  <c r="CF33" i="44"/>
  <c r="CF13" i="44"/>
  <c r="CF11" i="44"/>
  <c r="CF45" i="44"/>
  <c r="CF15" i="44"/>
  <c r="CF32" i="44"/>
  <c r="CF29" i="44"/>
  <c r="CF28" i="44"/>
  <c r="CF25" i="44"/>
  <c r="CF30" i="44"/>
  <c r="CF23" i="44"/>
  <c r="CF19" i="44"/>
  <c r="CF16" i="44"/>
  <c r="CF31" i="44"/>
  <c r="CF26" i="44"/>
  <c r="CF12" i="44"/>
  <c r="CF58" i="44"/>
  <c r="CF39" i="44"/>
  <c r="CF24" i="44"/>
  <c r="CF9" i="44"/>
  <c r="CF14" i="44"/>
  <c r="CF43" i="44"/>
  <c r="CF89" i="44"/>
  <c r="CF22" i="44"/>
  <c r="CF10" i="44"/>
  <c r="CZ38" i="4"/>
  <c r="CM41" i="4"/>
  <c r="CM77" i="4" s="1"/>
  <c r="DR72" i="24"/>
  <c r="AG62" i="54"/>
  <c r="AG64" i="54" s="1"/>
  <c r="S82" i="16"/>
  <c r="S84" i="16" s="1"/>
  <c r="CF34" i="7"/>
  <c r="DE74" i="24"/>
  <c r="AA4" i="44"/>
  <c r="AN4" i="44" s="1"/>
  <c r="BA4" i="44" s="1"/>
  <c r="BN4" i="44" s="1"/>
  <c r="CA4" i="44" s="1"/>
  <c r="CN4" i="44" s="1"/>
  <c r="DA4" i="44" s="1"/>
  <c r="DN4" i="44" s="1"/>
  <c r="EA4" i="44" s="1"/>
  <c r="O4" i="44"/>
  <c r="E182" i="26"/>
  <c r="E166" i="26"/>
  <c r="E150" i="26"/>
  <c r="E134" i="26"/>
  <c r="E118" i="26"/>
  <c r="E102" i="26"/>
  <c r="E86" i="26"/>
  <c r="E70" i="26"/>
  <c r="E54" i="26"/>
  <c r="E38" i="26"/>
  <c r="E22" i="26"/>
  <c r="E181" i="26"/>
  <c r="E165" i="26"/>
  <c r="E149" i="26"/>
  <c r="E133" i="26"/>
  <c r="E117" i="26"/>
  <c r="E101" i="26"/>
  <c r="E85" i="26"/>
  <c r="E69" i="26"/>
  <c r="E53" i="26"/>
  <c r="E37" i="26"/>
  <c r="E21" i="26"/>
  <c r="E180" i="26"/>
  <c r="E164" i="26"/>
  <c r="E148" i="26"/>
  <c r="E132" i="26"/>
  <c r="E116" i="26"/>
  <c r="E100" i="26"/>
  <c r="E84" i="26"/>
  <c r="E68" i="26"/>
  <c r="E52" i="26"/>
  <c r="E36" i="26"/>
  <c r="E20" i="26"/>
  <c r="E179" i="26"/>
  <c r="E163" i="26"/>
  <c r="E147" i="26"/>
  <c r="E131" i="26"/>
  <c r="E115" i="26"/>
  <c r="E99" i="26"/>
  <c r="E83" i="26"/>
  <c r="E67" i="26"/>
  <c r="E51" i="26"/>
  <c r="E35" i="26"/>
  <c r="E19" i="26"/>
  <c r="E194" i="26"/>
  <c r="E178" i="26"/>
  <c r="E162" i="26"/>
  <c r="E146" i="26"/>
  <c r="E130" i="26"/>
  <c r="E114" i="26"/>
  <c r="E98" i="26"/>
  <c r="E82" i="26"/>
  <c r="E66" i="26"/>
  <c r="E50" i="26"/>
  <c r="E34" i="26"/>
  <c r="E18" i="26"/>
  <c r="E174" i="26"/>
  <c r="E153" i="26"/>
  <c r="E127" i="26"/>
  <c r="E106" i="26"/>
  <c r="E80" i="26"/>
  <c r="E59" i="26"/>
  <c r="E33" i="26"/>
  <c r="E173" i="26"/>
  <c r="E152" i="26"/>
  <c r="E126" i="26"/>
  <c r="E105" i="26"/>
  <c r="E79" i="26"/>
  <c r="E58" i="26"/>
  <c r="E32" i="26"/>
  <c r="E193" i="26"/>
  <c r="E172" i="26"/>
  <c r="E151" i="26"/>
  <c r="E125" i="26"/>
  <c r="E104" i="26"/>
  <c r="E78" i="26"/>
  <c r="E57" i="26"/>
  <c r="E31" i="26"/>
  <c r="E192" i="26"/>
  <c r="E171" i="26"/>
  <c r="E145" i="26"/>
  <c r="E124" i="26"/>
  <c r="E103" i="26"/>
  <c r="E77" i="26"/>
  <c r="E56" i="26"/>
  <c r="E30" i="26"/>
  <c r="E191" i="26"/>
  <c r="E170" i="26"/>
  <c r="E144" i="26"/>
  <c r="E123" i="26"/>
  <c r="E97" i="26"/>
  <c r="E76" i="26"/>
  <c r="E55" i="26"/>
  <c r="E29" i="26"/>
  <c r="E189" i="26"/>
  <c r="E168" i="26"/>
  <c r="E142" i="26"/>
  <c r="E121" i="26"/>
  <c r="E95" i="26"/>
  <c r="E74" i="26"/>
  <c r="E48" i="26"/>
  <c r="E27" i="26"/>
  <c r="E185" i="26"/>
  <c r="E159" i="26"/>
  <c r="E138" i="26"/>
  <c r="E112" i="26"/>
  <c r="E91" i="26"/>
  <c r="E65" i="26"/>
  <c r="E44" i="26"/>
  <c r="E23" i="26"/>
  <c r="E184" i="26"/>
  <c r="E158" i="26"/>
  <c r="E137" i="26"/>
  <c r="E111" i="26"/>
  <c r="E90" i="26"/>
  <c r="E64" i="26"/>
  <c r="E43" i="26"/>
  <c r="E17" i="26"/>
  <c r="E154" i="26"/>
  <c r="E107" i="26"/>
  <c r="E60" i="26"/>
  <c r="E190" i="26"/>
  <c r="E143" i="26"/>
  <c r="E96" i="26"/>
  <c r="E49" i="26"/>
  <c r="E188" i="26"/>
  <c r="E141" i="26"/>
  <c r="E94" i="26"/>
  <c r="E47" i="26"/>
  <c r="E187" i="26"/>
  <c r="E140" i="26"/>
  <c r="E93" i="26"/>
  <c r="E46" i="26"/>
  <c r="E186" i="26"/>
  <c r="E139" i="26"/>
  <c r="E92" i="26"/>
  <c r="E45" i="26"/>
  <c r="E167" i="26"/>
  <c r="E120" i="26"/>
  <c r="E73" i="26"/>
  <c r="E26" i="26"/>
  <c r="E161" i="26"/>
  <c r="E119" i="26"/>
  <c r="E72" i="26"/>
  <c r="E25" i="26"/>
  <c r="E129" i="26"/>
  <c r="E42" i="26"/>
  <c r="E128" i="26"/>
  <c r="E41" i="26"/>
  <c r="E122" i="26"/>
  <c r="E40" i="26"/>
  <c r="E113" i="26"/>
  <c r="E39" i="26"/>
  <c r="E110" i="26"/>
  <c r="E28" i="26"/>
  <c r="E183" i="26"/>
  <c r="E109" i="26"/>
  <c r="E24" i="26"/>
  <c r="E160" i="26"/>
  <c r="E81" i="26"/>
  <c r="E157" i="26"/>
  <c r="E75" i="26"/>
  <c r="E135" i="26"/>
  <c r="E108" i="26"/>
  <c r="E89" i="26"/>
  <c r="E88" i="26"/>
  <c r="E87" i="26"/>
  <c r="E176" i="26"/>
  <c r="E175" i="26"/>
  <c r="E15" i="26"/>
  <c r="E169" i="26"/>
  <c r="E136" i="26"/>
  <c r="E71" i="26"/>
  <c r="E63" i="26"/>
  <c r="E16" i="26"/>
  <c r="E62" i="26"/>
  <c r="E61" i="26"/>
  <c r="E155" i="26"/>
  <c r="E177" i="26"/>
  <c r="E156" i="26"/>
  <c r="I181" i="46"/>
  <c r="I165" i="46"/>
  <c r="I149" i="46"/>
  <c r="I133" i="46"/>
  <c r="I117" i="46"/>
  <c r="I101" i="46"/>
  <c r="I85" i="46"/>
  <c r="I69" i="46"/>
  <c r="I53" i="46"/>
  <c r="I37" i="46"/>
  <c r="BJ57" i="44" s="1"/>
  <c r="I21" i="46"/>
  <c r="AS57" i="44" s="1"/>
  <c r="I180" i="46"/>
  <c r="I164" i="46"/>
  <c r="I148" i="46"/>
  <c r="I132" i="46"/>
  <c r="I116" i="46"/>
  <c r="I100" i="46"/>
  <c r="I84" i="46"/>
  <c r="I68" i="46"/>
  <c r="I52" i="46"/>
  <c r="I36" i="46"/>
  <c r="BI57" i="44" s="1"/>
  <c r="BI60" i="44" s="1"/>
  <c r="I20" i="46"/>
  <c r="I187" i="46"/>
  <c r="I169" i="46"/>
  <c r="I151" i="46"/>
  <c r="I131" i="46"/>
  <c r="I113" i="46"/>
  <c r="I95" i="46"/>
  <c r="I77" i="46"/>
  <c r="I59" i="46"/>
  <c r="I41" i="46"/>
  <c r="I23" i="46"/>
  <c r="AU57" i="44" s="1"/>
  <c r="AU60" i="44" s="1"/>
  <c r="I186" i="46"/>
  <c r="I168" i="46"/>
  <c r="I150" i="46"/>
  <c r="I130" i="46"/>
  <c r="I112" i="46"/>
  <c r="I94" i="46"/>
  <c r="I76" i="46"/>
  <c r="I58" i="46"/>
  <c r="I40" i="46"/>
  <c r="I22" i="46"/>
  <c r="AT57" i="44" s="1"/>
  <c r="AT60" i="44" s="1"/>
  <c r="I185" i="46"/>
  <c r="I167" i="46"/>
  <c r="I147" i="46"/>
  <c r="I129" i="46"/>
  <c r="I111" i="46"/>
  <c r="I93" i="46"/>
  <c r="I75" i="46"/>
  <c r="I57" i="46"/>
  <c r="CF57" i="44" s="1"/>
  <c r="I39" i="46"/>
  <c r="BL57" i="44" s="1"/>
  <c r="I19" i="46"/>
  <c r="I184" i="46"/>
  <c r="I166" i="46"/>
  <c r="I146" i="46"/>
  <c r="I128" i="46"/>
  <c r="I110" i="46"/>
  <c r="I92" i="46"/>
  <c r="I74" i="46"/>
  <c r="I56" i="46"/>
  <c r="I38" i="46"/>
  <c r="BK57" i="44" s="1"/>
  <c r="I18" i="46"/>
  <c r="I178" i="46"/>
  <c r="I160" i="46"/>
  <c r="I142" i="46"/>
  <c r="I124" i="46"/>
  <c r="I106" i="46"/>
  <c r="I88" i="46"/>
  <c r="I70" i="46"/>
  <c r="I50" i="46"/>
  <c r="I32" i="46"/>
  <c r="I15" i="46"/>
  <c r="I193" i="46"/>
  <c r="I175" i="46"/>
  <c r="I157" i="46"/>
  <c r="I139" i="46"/>
  <c r="I121" i="46"/>
  <c r="I103" i="46"/>
  <c r="I83" i="46"/>
  <c r="I65" i="46"/>
  <c r="I47" i="46"/>
  <c r="I29" i="46"/>
  <c r="I171" i="46"/>
  <c r="I140" i="46"/>
  <c r="I109" i="46"/>
  <c r="I81" i="46"/>
  <c r="I51" i="46"/>
  <c r="I25" i="46"/>
  <c r="AW57" i="44" s="1"/>
  <c r="I194" i="46"/>
  <c r="I163" i="46"/>
  <c r="I137" i="46"/>
  <c r="I107" i="46"/>
  <c r="I79" i="46"/>
  <c r="I48" i="46"/>
  <c r="I17" i="46"/>
  <c r="I191" i="46"/>
  <c r="I161" i="46"/>
  <c r="I135" i="46"/>
  <c r="I104" i="46"/>
  <c r="I73" i="46"/>
  <c r="I45" i="46"/>
  <c r="BS57" i="44" s="1"/>
  <c r="I173" i="46"/>
  <c r="I136" i="46"/>
  <c r="I98" i="46"/>
  <c r="I63" i="46"/>
  <c r="I28" i="46"/>
  <c r="I172" i="46"/>
  <c r="I134" i="46"/>
  <c r="I97" i="46"/>
  <c r="I62" i="46"/>
  <c r="I27" i="46"/>
  <c r="I170" i="46"/>
  <c r="I127" i="46"/>
  <c r="I96" i="46"/>
  <c r="I61" i="46"/>
  <c r="I26" i="46"/>
  <c r="AX57" i="44" s="1"/>
  <c r="I162" i="46"/>
  <c r="I126" i="46"/>
  <c r="I91" i="46"/>
  <c r="I60" i="46"/>
  <c r="I24" i="46"/>
  <c r="AV57" i="44" s="1"/>
  <c r="I159" i="46"/>
  <c r="I125" i="46"/>
  <c r="I90" i="46"/>
  <c r="I55" i="46"/>
  <c r="I16" i="46"/>
  <c r="K15" i="46" s="1" a="1"/>
  <c r="I158" i="46"/>
  <c r="I123" i="46"/>
  <c r="I89" i="46"/>
  <c r="I54" i="46"/>
  <c r="I188" i="46"/>
  <c r="I153" i="46"/>
  <c r="I118" i="46"/>
  <c r="I80" i="46"/>
  <c r="I43" i="46"/>
  <c r="I190" i="46"/>
  <c r="I138" i="46"/>
  <c r="I67" i="46"/>
  <c r="I189" i="46"/>
  <c r="I122" i="46"/>
  <c r="I66" i="46"/>
  <c r="I183" i="46"/>
  <c r="I120" i="46"/>
  <c r="I64" i="46"/>
  <c r="I182" i="46"/>
  <c r="I119" i="46"/>
  <c r="I49" i="46"/>
  <c r="I179" i="46"/>
  <c r="I115" i="46"/>
  <c r="I46" i="46"/>
  <c r="BT57" i="44" s="1"/>
  <c r="I177" i="46"/>
  <c r="I114" i="46"/>
  <c r="I44" i="46"/>
  <c r="I154" i="46"/>
  <c r="I87" i="46"/>
  <c r="I31" i="46"/>
  <c r="I152" i="46"/>
  <c r="I86" i="46"/>
  <c r="I30" i="46"/>
  <c r="I145" i="46"/>
  <c r="I144" i="46"/>
  <c r="I143" i="46"/>
  <c r="I141" i="46"/>
  <c r="I105" i="46"/>
  <c r="I72" i="46"/>
  <c r="I192" i="46"/>
  <c r="I71" i="46"/>
  <c r="I33" i="46"/>
  <c r="BF57" i="44" s="1"/>
  <c r="I176" i="46"/>
  <c r="I156" i="46"/>
  <c r="I99" i="46"/>
  <c r="I108" i="46"/>
  <c r="I102" i="46"/>
  <c r="I82" i="46"/>
  <c r="I78" i="46"/>
  <c r="I42" i="46"/>
  <c r="I35" i="46"/>
  <c r="BH57" i="44" s="1"/>
  <c r="BH60" i="44" s="1"/>
  <c r="I174" i="46"/>
  <c r="I155" i="46"/>
  <c r="I34" i="46"/>
  <c r="BG57" i="44" s="1"/>
  <c r="BG60" i="44" s="1"/>
  <c r="AH78" i="16"/>
  <c r="AF60" i="44"/>
  <c r="CF41" i="16"/>
  <c r="CG88" i="7"/>
  <c r="CG30" i="7"/>
  <c r="CG44" i="7"/>
  <c r="CG20" i="7"/>
  <c r="CG29" i="7"/>
  <c r="CG19" i="7"/>
  <c r="CG26" i="7"/>
  <c r="CG27" i="7"/>
  <c r="CG14" i="7"/>
  <c r="CG18" i="7"/>
  <c r="CG16" i="7"/>
  <c r="CG24" i="7"/>
  <c r="CG43" i="7"/>
  <c r="CG33" i="7"/>
  <c r="CG15" i="7"/>
  <c r="CG10" i="7"/>
  <c r="CG58" i="7"/>
  <c r="CG51" i="7"/>
  <c r="CG11" i="7"/>
  <c r="CG23" i="7"/>
  <c r="CG12" i="7"/>
  <c r="CG50" i="7"/>
  <c r="CG57" i="7"/>
  <c r="CG31" i="7"/>
  <c r="CG17" i="7"/>
  <c r="CG22" i="7"/>
  <c r="CG32" i="7"/>
  <c r="CG9" i="7"/>
  <c r="CG28" i="7"/>
  <c r="CG21" i="7"/>
  <c r="CG25" i="7"/>
  <c r="CG49" i="7"/>
  <c r="K77" i="44"/>
  <c r="BI51" i="7"/>
  <c r="BI24" i="7"/>
  <c r="BI18" i="7"/>
  <c r="BI50" i="7"/>
  <c r="BI23" i="7"/>
  <c r="BI22" i="7"/>
  <c r="BI17" i="7"/>
  <c r="BI32" i="7"/>
  <c r="BI31" i="7"/>
  <c r="BI9" i="7"/>
  <c r="BI29" i="7"/>
  <c r="BI33" i="7"/>
  <c r="BI43" i="7"/>
  <c r="BI15" i="7"/>
  <c r="BI49" i="7"/>
  <c r="BI20" i="7"/>
  <c r="BI30" i="7"/>
  <c r="BI21" i="7"/>
  <c r="BI25" i="7"/>
  <c r="BI44" i="7"/>
  <c r="BI14" i="7"/>
  <c r="BI11" i="7"/>
  <c r="BI57" i="7"/>
  <c r="BI27" i="7"/>
  <c r="BI16" i="7"/>
  <c r="BI12" i="7"/>
  <c r="BI10" i="7"/>
  <c r="BI26" i="7"/>
  <c r="BI28" i="7"/>
  <c r="BI19" i="7"/>
  <c r="BI88" i="7"/>
  <c r="BE74" i="16"/>
  <c r="H76" i="29"/>
  <c r="H36" i="29"/>
  <c r="J26" i="7"/>
  <c r="J57" i="7"/>
  <c r="J51" i="7"/>
  <c r="J25" i="7"/>
  <c r="J19" i="7"/>
  <c r="J49" i="7"/>
  <c r="J18" i="7"/>
  <c r="J88" i="7"/>
  <c r="J23" i="7"/>
  <c r="J10" i="7"/>
  <c r="J21" i="7"/>
  <c r="J29" i="7"/>
  <c r="J20" i="7"/>
  <c r="J27" i="7"/>
  <c r="J44" i="7"/>
  <c r="J32" i="7"/>
  <c r="J28" i="7"/>
  <c r="J16" i="7"/>
  <c r="J14" i="7"/>
  <c r="J30" i="7"/>
  <c r="J31" i="7"/>
  <c r="J11" i="7"/>
  <c r="J22" i="7"/>
  <c r="J9" i="7"/>
  <c r="J17" i="7"/>
  <c r="J50" i="7"/>
  <c r="J15" i="7"/>
  <c r="J43" i="7"/>
  <c r="J12" i="7"/>
  <c r="J33" i="7"/>
  <c r="J13" i="7"/>
  <c r="J24" i="7"/>
  <c r="F82" i="4"/>
  <c r="R72" i="4"/>
  <c r="AJ88" i="44"/>
  <c r="AJ58" i="44"/>
  <c r="AJ89" i="44"/>
  <c r="AJ38" i="44"/>
  <c r="AJ45" i="44"/>
  <c r="AJ59" i="44"/>
  <c r="AJ44" i="44"/>
  <c r="AJ51" i="44"/>
  <c r="AJ28" i="44"/>
  <c r="AJ27" i="44"/>
  <c r="AJ57" i="44"/>
  <c r="AJ18" i="44"/>
  <c r="AJ90" i="44"/>
  <c r="AJ24" i="44"/>
  <c r="AJ39" i="44"/>
  <c r="AJ23" i="44"/>
  <c r="AJ17" i="44"/>
  <c r="AJ32" i="44"/>
  <c r="AJ43" i="44"/>
  <c r="AJ33" i="44"/>
  <c r="AJ19" i="44"/>
  <c r="AJ49" i="44"/>
  <c r="AJ21" i="44"/>
  <c r="AJ26" i="44"/>
  <c r="AJ30" i="44"/>
  <c r="AJ29" i="44"/>
  <c r="AJ10" i="44"/>
  <c r="AJ14" i="44"/>
  <c r="AJ13" i="44"/>
  <c r="AJ15" i="44"/>
  <c r="AJ50" i="44"/>
  <c r="AJ9" i="44"/>
  <c r="AJ22" i="44"/>
  <c r="AJ25" i="44"/>
  <c r="AJ16" i="44"/>
  <c r="AJ20" i="44"/>
  <c r="AJ11" i="44"/>
  <c r="AJ12" i="44"/>
  <c r="BF91" i="34"/>
  <c r="M80" i="11"/>
  <c r="M82" i="11" s="1"/>
  <c r="AF34" i="39"/>
  <c r="V89" i="49"/>
  <c r="V31" i="49"/>
  <c r="V50" i="49"/>
  <c r="V43" i="49"/>
  <c r="V57" i="49"/>
  <c r="V33" i="49"/>
  <c r="V49" i="49"/>
  <c r="V23" i="49"/>
  <c r="V16" i="49"/>
  <c r="V32" i="49"/>
  <c r="V59" i="49"/>
  <c r="V51" i="49"/>
  <c r="V22" i="49"/>
  <c r="V58" i="49"/>
  <c r="V26" i="49"/>
  <c r="V39" i="49"/>
  <c r="V41" i="49" s="1"/>
  <c r="V77" i="49" s="1"/>
  <c r="V38" i="49"/>
  <c r="V25" i="49"/>
  <c r="V15" i="49"/>
  <c r="V14" i="49"/>
  <c r="V90" i="49"/>
  <c r="V24" i="49"/>
  <c r="V18" i="49"/>
  <c r="V13" i="49"/>
  <c r="V44" i="49"/>
  <c r="V29" i="49"/>
  <c r="V88" i="49"/>
  <c r="V17" i="49"/>
  <c r="V21" i="49"/>
  <c r="V27" i="49"/>
  <c r="V20" i="49"/>
  <c r="V10" i="49"/>
  <c r="V9" i="49"/>
  <c r="V12" i="49"/>
  <c r="V19" i="49"/>
  <c r="V28" i="49"/>
  <c r="V45" i="49"/>
  <c r="V30" i="49"/>
  <c r="V11" i="49"/>
  <c r="CF3" i="29"/>
  <c r="DE4" i="29"/>
  <c r="G62" i="44"/>
  <c r="G64" i="44" s="1"/>
  <c r="K76" i="4"/>
  <c r="K36" i="4"/>
  <c r="S91" i="24"/>
  <c r="M29" i="4"/>
  <c r="M50" i="4"/>
  <c r="M43" i="4"/>
  <c r="M28" i="4"/>
  <c r="M14" i="4"/>
  <c r="M27" i="4"/>
  <c r="M19" i="4"/>
  <c r="M32" i="4"/>
  <c r="M24" i="4"/>
  <c r="M17" i="4"/>
  <c r="M13" i="4"/>
  <c r="M30" i="4"/>
  <c r="M16" i="4"/>
  <c r="M26" i="4"/>
  <c r="M9" i="4"/>
  <c r="M15" i="4"/>
  <c r="M44" i="4"/>
  <c r="M11" i="4"/>
  <c r="M49" i="4"/>
  <c r="M12" i="4"/>
  <c r="M57" i="4"/>
  <c r="M23" i="4"/>
  <c r="M10" i="4"/>
  <c r="M88" i="4"/>
  <c r="M91" i="4" s="1"/>
  <c r="M51" i="4"/>
  <c r="M18" i="4"/>
  <c r="M33" i="4"/>
  <c r="M22" i="4"/>
  <c r="M31" i="4"/>
  <c r="M25" i="4"/>
  <c r="AS46" i="49"/>
  <c r="N80" i="11"/>
  <c r="X3" i="7"/>
  <c r="W2" i="7"/>
  <c r="X3" i="54"/>
  <c r="W2" i="54"/>
  <c r="V77" i="24"/>
  <c r="AS76" i="19"/>
  <c r="AS36" i="19"/>
  <c r="I9" i="56"/>
  <c r="T76" i="11"/>
  <c r="T36" i="11"/>
  <c r="U91" i="19"/>
  <c r="AS76" i="34"/>
  <c r="AS36" i="34"/>
  <c r="AT76" i="7"/>
  <c r="AT36" i="7"/>
  <c r="I46" i="24"/>
  <c r="BS34" i="24"/>
  <c r="K88" i="34"/>
  <c r="K59" i="34"/>
  <c r="K38" i="34"/>
  <c r="K57" i="34"/>
  <c r="K50" i="34"/>
  <c r="K45" i="34"/>
  <c r="K32" i="34"/>
  <c r="K23" i="34"/>
  <c r="K16" i="34"/>
  <c r="K90" i="34"/>
  <c r="K29" i="34"/>
  <c r="K10" i="34"/>
  <c r="K89" i="34"/>
  <c r="K27" i="34"/>
  <c r="K22" i="34"/>
  <c r="K33" i="34"/>
  <c r="K44" i="34"/>
  <c r="K30" i="34"/>
  <c r="K13" i="34"/>
  <c r="K18" i="34"/>
  <c r="K21" i="34"/>
  <c r="K49" i="34"/>
  <c r="K26" i="34"/>
  <c r="K19" i="34"/>
  <c r="K24" i="34"/>
  <c r="K11" i="34"/>
  <c r="K43" i="34"/>
  <c r="K14" i="34"/>
  <c r="K20" i="34"/>
  <c r="K58" i="34"/>
  <c r="K25" i="34"/>
  <c r="K15" i="34"/>
  <c r="K12" i="34"/>
  <c r="K51" i="34"/>
  <c r="K31" i="34"/>
  <c r="K28" i="34"/>
  <c r="K17" i="34"/>
  <c r="K9" i="34"/>
  <c r="K39" i="34"/>
  <c r="BU74" i="4"/>
  <c r="AT76" i="16"/>
  <c r="AT36" i="16"/>
  <c r="H84" i="11"/>
  <c r="I34" i="49"/>
  <c r="I9" i="14"/>
  <c r="K78" i="4"/>
  <c r="BV2" i="16"/>
  <c r="BW3" i="16"/>
  <c r="AG34" i="29"/>
  <c r="AJ34" i="16"/>
  <c r="H190" i="6"/>
  <c r="H174" i="6"/>
  <c r="H158" i="6"/>
  <c r="H142" i="6"/>
  <c r="H126" i="6"/>
  <c r="H110" i="6"/>
  <c r="H94" i="6"/>
  <c r="H78" i="6"/>
  <c r="H62" i="6"/>
  <c r="H46" i="6"/>
  <c r="H30" i="6"/>
  <c r="H15" i="6"/>
  <c r="H189" i="6"/>
  <c r="H173" i="6"/>
  <c r="H157" i="6"/>
  <c r="H141" i="6"/>
  <c r="H125" i="6"/>
  <c r="H109" i="6"/>
  <c r="H93" i="6"/>
  <c r="H77" i="6"/>
  <c r="H61" i="6"/>
  <c r="H45" i="6"/>
  <c r="H29" i="6"/>
  <c r="H186" i="6"/>
  <c r="H170" i="6"/>
  <c r="H154" i="6"/>
  <c r="H138" i="6"/>
  <c r="H122" i="6"/>
  <c r="H106" i="6"/>
  <c r="H90" i="6"/>
  <c r="H74" i="6"/>
  <c r="H58" i="6"/>
  <c r="H42" i="6"/>
  <c r="H26" i="6"/>
  <c r="H182" i="6"/>
  <c r="H163" i="6"/>
  <c r="H144" i="6"/>
  <c r="H123" i="6"/>
  <c r="H103" i="6"/>
  <c r="H84" i="6"/>
  <c r="H65" i="6"/>
  <c r="H44" i="6"/>
  <c r="H24" i="6"/>
  <c r="H181" i="6"/>
  <c r="H162" i="6"/>
  <c r="H143" i="6"/>
  <c r="H121" i="6"/>
  <c r="H102" i="6"/>
  <c r="H83" i="6"/>
  <c r="H64" i="6"/>
  <c r="H43" i="6"/>
  <c r="H23" i="6"/>
  <c r="H180" i="6"/>
  <c r="H161" i="6"/>
  <c r="H140" i="6"/>
  <c r="H120" i="6"/>
  <c r="H101" i="6"/>
  <c r="H82" i="6"/>
  <c r="H63" i="6"/>
  <c r="H41" i="6"/>
  <c r="H22" i="6"/>
  <c r="H179" i="6"/>
  <c r="H160" i="6"/>
  <c r="H139" i="6"/>
  <c r="H119" i="6"/>
  <c r="H100" i="6"/>
  <c r="H81" i="6"/>
  <c r="H60" i="6"/>
  <c r="H40" i="6"/>
  <c r="H21" i="6"/>
  <c r="H178" i="6"/>
  <c r="H159" i="6"/>
  <c r="H137" i="6"/>
  <c r="H118" i="6"/>
  <c r="H99" i="6"/>
  <c r="H80" i="6"/>
  <c r="H59" i="6"/>
  <c r="H39" i="6"/>
  <c r="H20" i="6"/>
  <c r="H191" i="6"/>
  <c r="H169" i="6"/>
  <c r="H150" i="6"/>
  <c r="H131" i="6"/>
  <c r="H112" i="6"/>
  <c r="H91" i="6"/>
  <c r="H71" i="6"/>
  <c r="H52" i="6"/>
  <c r="H33" i="6"/>
  <c r="H188" i="6"/>
  <c r="H168" i="6"/>
  <c r="H149" i="6"/>
  <c r="H130" i="6"/>
  <c r="H111" i="6"/>
  <c r="H89" i="6"/>
  <c r="H70" i="6"/>
  <c r="H51" i="6"/>
  <c r="H32" i="6"/>
  <c r="H194" i="6"/>
  <c r="H156" i="6"/>
  <c r="H127" i="6"/>
  <c r="H88" i="6"/>
  <c r="H54" i="6"/>
  <c r="H18" i="6"/>
  <c r="H193" i="6"/>
  <c r="H155" i="6"/>
  <c r="H124" i="6"/>
  <c r="H87" i="6"/>
  <c r="H53" i="6"/>
  <c r="H17" i="6"/>
  <c r="H192" i="6"/>
  <c r="H153" i="6"/>
  <c r="H117" i="6"/>
  <c r="H86" i="6"/>
  <c r="H50" i="6"/>
  <c r="H16" i="6"/>
  <c r="H187" i="6"/>
  <c r="H152" i="6"/>
  <c r="H116" i="6"/>
  <c r="H85" i="6"/>
  <c r="H49" i="6"/>
  <c r="H185" i="6"/>
  <c r="H151" i="6"/>
  <c r="H115" i="6"/>
  <c r="H79" i="6"/>
  <c r="H48" i="6"/>
  <c r="H172" i="6"/>
  <c r="H135" i="6"/>
  <c r="H104" i="6"/>
  <c r="H68" i="6"/>
  <c r="H34" i="6"/>
  <c r="H171" i="6"/>
  <c r="H134" i="6"/>
  <c r="H98" i="6"/>
  <c r="H67" i="6"/>
  <c r="H31" i="6"/>
  <c r="H132" i="6"/>
  <c r="H69" i="6"/>
  <c r="H184" i="6"/>
  <c r="H129" i="6"/>
  <c r="H66" i="6"/>
  <c r="H183" i="6"/>
  <c r="H128" i="6"/>
  <c r="H57" i="6"/>
  <c r="H177" i="6"/>
  <c r="H114" i="6"/>
  <c r="H56" i="6"/>
  <c r="H176" i="6"/>
  <c r="H113" i="6"/>
  <c r="H55" i="6"/>
  <c r="H175" i="6"/>
  <c r="H108" i="6"/>
  <c r="H47" i="6"/>
  <c r="H167" i="6"/>
  <c r="H107" i="6"/>
  <c r="H38" i="6"/>
  <c r="H165" i="6"/>
  <c r="H97" i="6"/>
  <c r="H36" i="6"/>
  <c r="H148" i="6"/>
  <c r="H95" i="6"/>
  <c r="H28" i="6"/>
  <c r="H145" i="6"/>
  <c r="H136" i="6"/>
  <c r="H133" i="6"/>
  <c r="H105" i="6"/>
  <c r="H96" i="6"/>
  <c r="H92" i="6"/>
  <c r="H76" i="6"/>
  <c r="H75" i="6"/>
  <c r="H73" i="6"/>
  <c r="H72" i="6"/>
  <c r="H37" i="6"/>
  <c r="H35" i="6"/>
  <c r="H166" i="6"/>
  <c r="H27" i="6"/>
  <c r="H164" i="6"/>
  <c r="H25" i="6"/>
  <c r="H147" i="6"/>
  <c r="H146" i="6"/>
  <c r="H19" i="6"/>
  <c r="CA71" i="4"/>
  <c r="BN72" i="4"/>
  <c r="BN74" i="4" s="1"/>
  <c r="CG88" i="16"/>
  <c r="CG91" i="16" s="1"/>
  <c r="CG21" i="16"/>
  <c r="CG44" i="16"/>
  <c r="CG20" i="16"/>
  <c r="CG43" i="16"/>
  <c r="CG33" i="16"/>
  <c r="CG32" i="16"/>
  <c r="CG31" i="16"/>
  <c r="CG27" i="16"/>
  <c r="CG19" i="16"/>
  <c r="CG50" i="16"/>
  <c r="CG49" i="16"/>
  <c r="CG38" i="16"/>
  <c r="CG18" i="16"/>
  <c r="CG57" i="16"/>
  <c r="CG12" i="16"/>
  <c r="CG11" i="16"/>
  <c r="CG9" i="16"/>
  <c r="CG26" i="16"/>
  <c r="CG17" i="16"/>
  <c r="CG28" i="16"/>
  <c r="CG24" i="16"/>
  <c r="CG13" i="16"/>
  <c r="CG29" i="16"/>
  <c r="CG22" i="16"/>
  <c r="CG30" i="16"/>
  <c r="CG51" i="16"/>
  <c r="CG39" i="16"/>
  <c r="CG16" i="16"/>
  <c r="CG14" i="16"/>
  <c r="CG15" i="16"/>
  <c r="CG25" i="16"/>
  <c r="CG10" i="16"/>
  <c r="CG23" i="16"/>
  <c r="S62" i="19"/>
  <c r="S64" i="19" s="1"/>
  <c r="AF80" i="34"/>
  <c r="AK2" i="54"/>
  <c r="AL3" i="54"/>
  <c r="R14" i="11"/>
  <c r="BA3" i="16"/>
  <c r="CV71" i="4"/>
  <c r="AG49" i="39"/>
  <c r="AG23" i="39"/>
  <c r="AG88" i="39"/>
  <c r="AG51" i="39"/>
  <c r="AG44" i="39"/>
  <c r="AG59" i="39"/>
  <c r="AG89" i="39"/>
  <c r="AG50" i="39"/>
  <c r="AG16" i="39"/>
  <c r="AG43" i="39"/>
  <c r="AG45" i="39"/>
  <c r="AG11" i="39"/>
  <c r="AG22" i="39"/>
  <c r="AG15" i="39"/>
  <c r="AG33" i="39"/>
  <c r="AG19" i="39"/>
  <c r="AG17" i="39"/>
  <c r="AG58" i="39"/>
  <c r="AG57" i="39"/>
  <c r="AG13" i="39"/>
  <c r="AG10" i="39"/>
  <c r="AG32" i="39"/>
  <c r="AG39" i="39"/>
  <c r="AG27" i="39"/>
  <c r="AG26" i="39"/>
  <c r="AG18" i="39"/>
  <c r="AG12" i="39"/>
  <c r="AG14" i="39"/>
  <c r="AG21" i="39"/>
  <c r="AG20" i="39"/>
  <c r="AG38" i="39"/>
  <c r="AG90" i="39"/>
  <c r="AG24" i="39"/>
  <c r="AG9" i="39"/>
  <c r="AG25" i="39"/>
  <c r="G55" i="49"/>
  <c r="BG34" i="24"/>
  <c r="BS76" i="7"/>
  <c r="BS36" i="7"/>
  <c r="CE72" i="7"/>
  <c r="CE74" i="7" s="1"/>
  <c r="AG91" i="49"/>
  <c r="AJ34" i="7"/>
  <c r="BG2" i="4"/>
  <c r="BH3" i="4"/>
  <c r="BS41" i="44"/>
  <c r="AG80" i="54"/>
  <c r="I194" i="26"/>
  <c r="I178" i="26"/>
  <c r="I162" i="26"/>
  <c r="I146" i="26"/>
  <c r="I130" i="26"/>
  <c r="I114" i="26"/>
  <c r="I98" i="26"/>
  <c r="I82" i="26"/>
  <c r="I66" i="26"/>
  <c r="I50" i="26"/>
  <c r="I34" i="26"/>
  <c r="I18" i="26"/>
  <c r="AH57" i="24" s="1"/>
  <c r="I193" i="26"/>
  <c r="I177" i="26"/>
  <c r="I161" i="26"/>
  <c r="I145" i="26"/>
  <c r="I129" i="26"/>
  <c r="I113" i="26"/>
  <c r="I97" i="26"/>
  <c r="I81" i="26"/>
  <c r="I65" i="26"/>
  <c r="I49" i="26"/>
  <c r="I33" i="26"/>
  <c r="I17" i="26"/>
  <c r="AG57" i="24" s="1"/>
  <c r="I192" i="26"/>
  <c r="I176" i="26"/>
  <c r="I160" i="26"/>
  <c r="I144" i="26"/>
  <c r="I128" i="26"/>
  <c r="I112" i="26"/>
  <c r="I96" i="26"/>
  <c r="I80" i="26"/>
  <c r="I64" i="26"/>
  <c r="CF57" i="24" s="1"/>
  <c r="I48" i="26"/>
  <c r="I32" i="26"/>
  <c r="AW57" i="24" s="1"/>
  <c r="I16" i="26"/>
  <c r="AF57" i="24" s="1"/>
  <c r="I191" i="26"/>
  <c r="I175" i="26"/>
  <c r="I159" i="26"/>
  <c r="I143" i="26"/>
  <c r="I127" i="26"/>
  <c r="I111" i="26"/>
  <c r="I95" i="26"/>
  <c r="I79" i="26"/>
  <c r="I63" i="26"/>
  <c r="I47" i="26"/>
  <c r="I31" i="26"/>
  <c r="AV57" i="24" s="1"/>
  <c r="I190" i="26"/>
  <c r="I174" i="26"/>
  <c r="I158" i="26"/>
  <c r="I142" i="26"/>
  <c r="I126" i="26"/>
  <c r="I110" i="26"/>
  <c r="I94" i="26"/>
  <c r="I78" i="26"/>
  <c r="I62" i="26"/>
  <c r="I46" i="26"/>
  <c r="I30" i="26"/>
  <c r="AU57" i="24" s="1"/>
  <c r="I15" i="26"/>
  <c r="I171" i="26"/>
  <c r="I150" i="26"/>
  <c r="I124" i="26"/>
  <c r="I103" i="26"/>
  <c r="I77" i="26"/>
  <c r="I56" i="26"/>
  <c r="I35" i="26"/>
  <c r="I170" i="26"/>
  <c r="I149" i="26"/>
  <c r="I123" i="26"/>
  <c r="I102" i="26"/>
  <c r="I76" i="26"/>
  <c r="I55" i="26"/>
  <c r="I29" i="26"/>
  <c r="AT57" i="24" s="1"/>
  <c r="I169" i="26"/>
  <c r="I148" i="26"/>
  <c r="I122" i="26"/>
  <c r="I101" i="26"/>
  <c r="I75" i="26"/>
  <c r="I54" i="26"/>
  <c r="I28" i="26"/>
  <c r="AS57" i="24" s="1"/>
  <c r="I189" i="26"/>
  <c r="I168" i="26"/>
  <c r="I147" i="26"/>
  <c r="I121" i="26"/>
  <c r="I100" i="26"/>
  <c r="I74" i="26"/>
  <c r="I53" i="26"/>
  <c r="BT57" i="24" s="1"/>
  <c r="I27" i="26"/>
  <c r="I188" i="26"/>
  <c r="I167" i="26"/>
  <c r="I141" i="26"/>
  <c r="I120" i="26"/>
  <c r="I99" i="26"/>
  <c r="I73" i="26"/>
  <c r="I52" i="26"/>
  <c r="BS57" i="24" s="1"/>
  <c r="I26" i="26"/>
  <c r="I186" i="26"/>
  <c r="I165" i="26"/>
  <c r="I139" i="26"/>
  <c r="I118" i="26"/>
  <c r="I92" i="26"/>
  <c r="I71" i="26"/>
  <c r="I45" i="26"/>
  <c r="I24" i="26"/>
  <c r="I182" i="26"/>
  <c r="I156" i="26"/>
  <c r="I135" i="26"/>
  <c r="I109" i="26"/>
  <c r="I88" i="26"/>
  <c r="I67" i="26"/>
  <c r="I41" i="26"/>
  <c r="BG57" i="24" s="1"/>
  <c r="I20" i="26"/>
  <c r="I181" i="26"/>
  <c r="I155" i="26"/>
  <c r="I134" i="26"/>
  <c r="I108" i="26"/>
  <c r="I87" i="26"/>
  <c r="I61" i="26"/>
  <c r="I40" i="26"/>
  <c r="BF57" i="24" s="1"/>
  <c r="I19" i="26"/>
  <c r="AI57" i="24" s="1"/>
  <c r="I172" i="26"/>
  <c r="I125" i="26"/>
  <c r="I83" i="26"/>
  <c r="I36" i="26"/>
  <c r="I166" i="26"/>
  <c r="I119" i="26"/>
  <c r="I72" i="26"/>
  <c r="I25" i="26"/>
  <c r="I164" i="26"/>
  <c r="I117" i="26"/>
  <c r="I70" i="26"/>
  <c r="I23" i="26"/>
  <c r="I163" i="26"/>
  <c r="I116" i="26"/>
  <c r="I69" i="26"/>
  <c r="I22" i="26"/>
  <c r="I157" i="26"/>
  <c r="I115" i="26"/>
  <c r="I68" i="26"/>
  <c r="I21" i="26"/>
  <c r="I185" i="26"/>
  <c r="I138" i="26"/>
  <c r="I91" i="26"/>
  <c r="I44" i="26"/>
  <c r="I184" i="26"/>
  <c r="I137" i="26"/>
  <c r="I90" i="26"/>
  <c r="I43" i="26"/>
  <c r="I152" i="26"/>
  <c r="I60" i="26"/>
  <c r="I151" i="26"/>
  <c r="I59" i="26"/>
  <c r="I140" i="26"/>
  <c r="I58" i="26"/>
  <c r="I136" i="26"/>
  <c r="I57" i="26"/>
  <c r="I133" i="26"/>
  <c r="I51" i="26"/>
  <c r="I132" i="26"/>
  <c r="I42" i="26"/>
  <c r="BH57" i="24" s="1"/>
  <c r="I183" i="26"/>
  <c r="I104" i="26"/>
  <c r="I180" i="26"/>
  <c r="I93" i="26"/>
  <c r="I84" i="26"/>
  <c r="I39" i="26"/>
  <c r="I38" i="26"/>
  <c r="I37" i="26"/>
  <c r="I187" i="26"/>
  <c r="I107" i="26"/>
  <c r="I106" i="26"/>
  <c r="I105" i="26"/>
  <c r="I179" i="26"/>
  <c r="I173" i="26"/>
  <c r="I85" i="26"/>
  <c r="I154" i="26"/>
  <c r="I153" i="26"/>
  <c r="I131" i="26"/>
  <c r="I89" i="26"/>
  <c r="I86" i="26"/>
  <c r="E179" i="46"/>
  <c r="E163" i="46"/>
  <c r="E147" i="46"/>
  <c r="E131" i="46"/>
  <c r="E115" i="46"/>
  <c r="E99" i="46"/>
  <c r="E83" i="46"/>
  <c r="E67" i="46"/>
  <c r="E51" i="46"/>
  <c r="E35" i="46"/>
  <c r="E19" i="46"/>
  <c r="E194" i="46"/>
  <c r="E178" i="46"/>
  <c r="E162" i="46"/>
  <c r="E146" i="46"/>
  <c r="E130" i="46"/>
  <c r="E114" i="46"/>
  <c r="E98" i="46"/>
  <c r="E82" i="46"/>
  <c r="E66" i="46"/>
  <c r="E50" i="46"/>
  <c r="E34" i="46"/>
  <c r="E18" i="46"/>
  <c r="E193" i="46"/>
  <c r="E177" i="46"/>
  <c r="E161" i="46"/>
  <c r="E145" i="46"/>
  <c r="E129" i="46"/>
  <c r="E113" i="46"/>
  <c r="E97" i="46"/>
  <c r="E81" i="46"/>
  <c r="E65" i="46"/>
  <c r="E49" i="46"/>
  <c r="E33" i="46"/>
  <c r="E17" i="46"/>
  <c r="E192" i="46"/>
  <c r="E176" i="46"/>
  <c r="E160" i="46"/>
  <c r="E144" i="46"/>
  <c r="E128" i="46"/>
  <c r="E112" i="46"/>
  <c r="E96" i="46"/>
  <c r="E80" i="46"/>
  <c r="E64" i="46"/>
  <c r="E48" i="46"/>
  <c r="E32" i="46"/>
  <c r="E16" i="46"/>
  <c r="E188" i="46"/>
  <c r="E172" i="46"/>
  <c r="E156" i="46"/>
  <c r="E140" i="46"/>
  <c r="E124" i="46"/>
  <c r="E108" i="46"/>
  <c r="E92" i="46"/>
  <c r="E76" i="46"/>
  <c r="E60" i="46"/>
  <c r="E44" i="46"/>
  <c r="E28" i="46"/>
  <c r="E185" i="46"/>
  <c r="E169" i="46"/>
  <c r="E153" i="46"/>
  <c r="E137" i="46"/>
  <c r="E121" i="46"/>
  <c r="E105" i="46"/>
  <c r="E89" i="46"/>
  <c r="E73" i="46"/>
  <c r="E57" i="46"/>
  <c r="E41" i="46"/>
  <c r="E25" i="46"/>
  <c r="E181" i="46"/>
  <c r="E154" i="46"/>
  <c r="E127" i="46"/>
  <c r="E103" i="46"/>
  <c r="E77" i="46"/>
  <c r="E53" i="46"/>
  <c r="E26" i="46"/>
  <c r="E175" i="46"/>
  <c r="E151" i="46"/>
  <c r="E125" i="46"/>
  <c r="E101" i="46"/>
  <c r="E74" i="46"/>
  <c r="E47" i="46"/>
  <c r="E23" i="46"/>
  <c r="E173" i="46"/>
  <c r="E149" i="46"/>
  <c r="E122" i="46"/>
  <c r="E95" i="46"/>
  <c r="E71" i="46"/>
  <c r="E45" i="46"/>
  <c r="E21" i="46"/>
  <c r="E190" i="46"/>
  <c r="E159" i="46"/>
  <c r="E132" i="46"/>
  <c r="E94" i="46"/>
  <c r="E63" i="46"/>
  <c r="E36" i="46"/>
  <c r="E189" i="46"/>
  <c r="E158" i="46"/>
  <c r="E126" i="46"/>
  <c r="E93" i="46"/>
  <c r="E62" i="46"/>
  <c r="E31" i="46"/>
  <c r="E187" i="46"/>
  <c r="E157" i="46"/>
  <c r="E123" i="46"/>
  <c r="E91" i="46"/>
  <c r="E61" i="46"/>
  <c r="E30" i="46"/>
  <c r="E186" i="46"/>
  <c r="E155" i="46"/>
  <c r="E120" i="46"/>
  <c r="E90" i="46"/>
  <c r="E59" i="46"/>
  <c r="E29" i="46"/>
  <c r="E184" i="46"/>
  <c r="E152" i="46"/>
  <c r="E119" i="46"/>
  <c r="E88" i="46"/>
  <c r="E58" i="46"/>
  <c r="E27" i="46"/>
  <c r="E183" i="46"/>
  <c r="E150" i="46"/>
  <c r="E118" i="46"/>
  <c r="E87" i="46"/>
  <c r="E56" i="46"/>
  <c r="E24" i="46"/>
  <c r="E171" i="46"/>
  <c r="E141" i="46"/>
  <c r="E110" i="46"/>
  <c r="E79" i="46"/>
  <c r="E46" i="46"/>
  <c r="E15" i="46"/>
  <c r="E168" i="46"/>
  <c r="E111" i="46"/>
  <c r="E55" i="46"/>
  <c r="E167" i="46"/>
  <c r="E109" i="46"/>
  <c r="E54" i="46"/>
  <c r="E166" i="46"/>
  <c r="E107" i="46"/>
  <c r="E52" i="46"/>
  <c r="E165" i="46"/>
  <c r="E106" i="46"/>
  <c r="E43" i="46"/>
  <c r="E164" i="46"/>
  <c r="E104" i="46"/>
  <c r="E42" i="46"/>
  <c r="E148" i="46"/>
  <c r="E102" i="46"/>
  <c r="E40" i="46"/>
  <c r="E136" i="46"/>
  <c r="E78" i="46"/>
  <c r="E20" i="46"/>
  <c r="E191" i="46"/>
  <c r="E135" i="46"/>
  <c r="E75" i="46"/>
  <c r="E134" i="46"/>
  <c r="E133" i="46"/>
  <c r="E117" i="46"/>
  <c r="E116" i="46"/>
  <c r="E86" i="46"/>
  <c r="E174" i="46"/>
  <c r="E69" i="46"/>
  <c r="E170" i="46"/>
  <c r="E68" i="46"/>
  <c r="E84" i="46"/>
  <c r="E72" i="46"/>
  <c r="E70" i="46"/>
  <c r="E39" i="46"/>
  <c r="E38" i="46"/>
  <c r="E22" i="46"/>
  <c r="E143" i="46"/>
  <c r="E100" i="46"/>
  <c r="E85" i="46"/>
  <c r="E37" i="46"/>
  <c r="E182" i="46"/>
  <c r="E180" i="46"/>
  <c r="E142" i="46"/>
  <c r="E138" i="46"/>
  <c r="E139" i="46"/>
  <c r="AH53" i="11" l="1"/>
  <c r="AH78" i="11" s="1"/>
  <c r="I84" i="11"/>
  <c r="S82" i="7"/>
  <c r="S84" i="7" s="1"/>
  <c r="S86" i="7" s="1"/>
  <c r="BI34" i="16"/>
  <c r="AJ53" i="44"/>
  <c r="AJ78" i="44" s="1"/>
  <c r="H15" i="26" a="1"/>
  <c r="I9" i="26"/>
  <c r="K15" i="26" a="1"/>
  <c r="BH2" i="4"/>
  <c r="BI3" i="4"/>
  <c r="AG53" i="39"/>
  <c r="AG78" i="39" s="1"/>
  <c r="AF77" i="39"/>
  <c r="AS82" i="16"/>
  <c r="AS84" i="16" s="1"/>
  <c r="AU55" i="24"/>
  <c r="AU60" i="24" s="1"/>
  <c r="G15" i="46" a="1"/>
  <c r="H15" i="46" a="1"/>
  <c r="BG30" i="4"/>
  <c r="BG22" i="4"/>
  <c r="BG57" i="4"/>
  <c r="BG51" i="4"/>
  <c r="BG44" i="4"/>
  <c r="BG46" i="4" s="1"/>
  <c r="BG15" i="4"/>
  <c r="BG11" i="4"/>
  <c r="BG29" i="4"/>
  <c r="BG21" i="4"/>
  <c r="BG10" i="4"/>
  <c r="BG50" i="4"/>
  <c r="BG43" i="4"/>
  <c r="BG28" i="4"/>
  <c r="BG20" i="4"/>
  <c r="BG14" i="4"/>
  <c r="BG25" i="4"/>
  <c r="BG27" i="4"/>
  <c r="BG32" i="4"/>
  <c r="BG18" i="4"/>
  <c r="BG33" i="4"/>
  <c r="BG12" i="4"/>
  <c r="BG49" i="4"/>
  <c r="BG53" i="4" s="1"/>
  <c r="BG78" i="4" s="1"/>
  <c r="BG31" i="4"/>
  <c r="BG23" i="4"/>
  <c r="BG16" i="4"/>
  <c r="BG26" i="4"/>
  <c r="BG88" i="4"/>
  <c r="BG91" i="4" s="1"/>
  <c r="BG17" i="4"/>
  <c r="BG24" i="4"/>
  <c r="BG9" i="4"/>
  <c r="BG19" i="4"/>
  <c r="AS80" i="34"/>
  <c r="AH34" i="11"/>
  <c r="G82" i="24"/>
  <c r="G84" i="24"/>
  <c r="AI62" i="7"/>
  <c r="AI64" i="7" s="1"/>
  <c r="H15" i="9" a="1"/>
  <c r="BV18" i="16"/>
  <c r="BV57" i="16"/>
  <c r="BV25" i="16"/>
  <c r="BV51" i="16"/>
  <c r="BV88" i="16"/>
  <c r="BV91" i="16" s="1"/>
  <c r="BV26" i="16"/>
  <c r="BV11" i="16"/>
  <c r="BV9" i="16"/>
  <c r="BV28" i="16"/>
  <c r="BV24" i="16"/>
  <c r="BV13" i="16"/>
  <c r="BV15" i="16"/>
  <c r="BV10" i="16"/>
  <c r="BV23" i="16"/>
  <c r="BV29" i="16"/>
  <c r="BV43" i="16"/>
  <c r="BV22" i="16"/>
  <c r="BV50" i="16"/>
  <c r="BV30" i="16"/>
  <c r="BV27" i="16"/>
  <c r="BV21" i="16"/>
  <c r="BV12" i="16"/>
  <c r="BV20" i="16"/>
  <c r="BV33" i="16"/>
  <c r="BV32" i="16"/>
  <c r="BV31" i="16"/>
  <c r="BV19" i="16"/>
  <c r="BV49" i="16"/>
  <c r="BV38" i="16"/>
  <c r="BV16" i="16"/>
  <c r="BV14" i="16"/>
  <c r="BV44" i="16"/>
  <c r="BV17" i="16"/>
  <c r="BV39" i="16"/>
  <c r="AT55" i="16"/>
  <c r="AT60" i="16" s="1"/>
  <c r="P4" i="44"/>
  <c r="AB4" i="44"/>
  <c r="AO4" i="44" s="1"/>
  <c r="BB4" i="44" s="1"/>
  <c r="BO4" i="44" s="1"/>
  <c r="CB4" i="44" s="1"/>
  <c r="CO4" i="44" s="1"/>
  <c r="DB4" i="44" s="1"/>
  <c r="DO4" i="44" s="1"/>
  <c r="EB4" i="44" s="1"/>
  <c r="Y3" i="54"/>
  <c r="X2" i="54"/>
  <c r="AF82" i="19"/>
  <c r="AF84" i="19"/>
  <c r="L62" i="11"/>
  <c r="L64" i="11" s="1"/>
  <c r="AG34" i="39"/>
  <c r="CG41" i="16"/>
  <c r="CG77" i="16" s="1"/>
  <c r="CG53" i="16"/>
  <c r="CG78" i="16" s="1"/>
  <c r="M77" i="11"/>
  <c r="M84" i="11" s="1"/>
  <c r="M55" i="11"/>
  <c r="H80" i="49"/>
  <c r="H82" i="49" s="1"/>
  <c r="H84" i="49"/>
  <c r="H86" i="49" s="1"/>
  <c r="T55" i="11"/>
  <c r="T60" i="11" s="1"/>
  <c r="BH2" i="49"/>
  <c r="BI3" i="49"/>
  <c r="G62" i="7"/>
  <c r="G64" i="7"/>
  <c r="BL46" i="44"/>
  <c r="AV76" i="54"/>
  <c r="AV36" i="54"/>
  <c r="AV55" i="54" s="1"/>
  <c r="AV60" i="54" s="1"/>
  <c r="BU46" i="7"/>
  <c r="W29" i="7"/>
  <c r="W58" i="7"/>
  <c r="W43" i="7"/>
  <c r="W28" i="7"/>
  <c r="W26" i="7"/>
  <c r="W11" i="7"/>
  <c r="W57" i="7"/>
  <c r="W25" i="7"/>
  <c r="W49" i="7"/>
  <c r="W33" i="7"/>
  <c r="W50" i="7"/>
  <c r="W30" i="7"/>
  <c r="W21" i="7"/>
  <c r="W24" i="7"/>
  <c r="W27" i="7"/>
  <c r="W20" i="7"/>
  <c r="W44" i="7"/>
  <c r="W16" i="7"/>
  <c r="W14" i="7"/>
  <c r="W17" i="7"/>
  <c r="W23" i="7"/>
  <c r="W32" i="7"/>
  <c r="W18" i="7"/>
  <c r="W88" i="7"/>
  <c r="W31" i="7"/>
  <c r="W22" i="7"/>
  <c r="W51" i="7"/>
  <c r="W9" i="7"/>
  <c r="BT34" i="44"/>
  <c r="AH53" i="4"/>
  <c r="BS55" i="7"/>
  <c r="AK89" i="54"/>
  <c r="AK88" i="54"/>
  <c r="AK59" i="54"/>
  <c r="AK90" i="54"/>
  <c r="AK58" i="54"/>
  <c r="AK57" i="54"/>
  <c r="AK50" i="54"/>
  <c r="AK51" i="54"/>
  <c r="AK32" i="54"/>
  <c r="AK45" i="54"/>
  <c r="AK33" i="54"/>
  <c r="AK38" i="54"/>
  <c r="AK44" i="54"/>
  <c r="AK39" i="54"/>
  <c r="AK22" i="54"/>
  <c r="AK26" i="54"/>
  <c r="AK23" i="54"/>
  <c r="AK49" i="54"/>
  <c r="AK53" i="54" s="1"/>
  <c r="AK78" i="54" s="1"/>
  <c r="AK21" i="54"/>
  <c r="AK20" i="54"/>
  <c r="AK14" i="54"/>
  <c r="AK27" i="54"/>
  <c r="AK19" i="54"/>
  <c r="AK13" i="54"/>
  <c r="AK43" i="54"/>
  <c r="AK25" i="54"/>
  <c r="AK10" i="54"/>
  <c r="AK18" i="54"/>
  <c r="AK9" i="54"/>
  <c r="AK24" i="54"/>
  <c r="AK16" i="54"/>
  <c r="AK11" i="54"/>
  <c r="AK17" i="54"/>
  <c r="AK12" i="54"/>
  <c r="AK15" i="54"/>
  <c r="I86" i="4"/>
  <c r="N82" i="11"/>
  <c r="BF46" i="49"/>
  <c r="J53" i="49"/>
  <c r="J78" i="49" s="1"/>
  <c r="J53" i="16"/>
  <c r="J78" i="16" s="1"/>
  <c r="AE74" i="4"/>
  <c r="F64" i="44"/>
  <c r="F62" i="44"/>
  <c r="BG76" i="24"/>
  <c r="BG36" i="24"/>
  <c r="BG55" i="24" s="1"/>
  <c r="BG60" i="24" s="1"/>
  <c r="I82" i="54"/>
  <c r="I84" i="54" s="1"/>
  <c r="AG41" i="39"/>
  <c r="AG77" i="39" s="1"/>
  <c r="AG91" i="39"/>
  <c r="F62" i="19"/>
  <c r="H76" i="39"/>
  <c r="H36" i="39"/>
  <c r="H55" i="39" s="1"/>
  <c r="H60" i="39" s="1"/>
  <c r="AL2" i="54"/>
  <c r="AM3" i="54"/>
  <c r="S86" i="16"/>
  <c r="CI2" i="16"/>
  <c r="CJ3" i="16"/>
  <c r="J84" i="34"/>
  <c r="J80" i="34"/>
  <c r="J82" i="34" s="1"/>
  <c r="BH34" i="24"/>
  <c r="T55" i="7"/>
  <c r="T60" i="7" s="1"/>
  <c r="V77" i="29"/>
  <c r="AG46" i="39"/>
  <c r="AS80" i="19"/>
  <c r="F84" i="11"/>
  <c r="H15" i="10" a="1"/>
  <c r="AG82" i="54"/>
  <c r="AG84" i="54" s="1"/>
  <c r="BI46" i="7"/>
  <c r="K187" i="46"/>
  <c r="K171" i="46"/>
  <c r="K155" i="46"/>
  <c r="K139" i="46"/>
  <c r="K123" i="46"/>
  <c r="K107" i="46"/>
  <c r="K91" i="46"/>
  <c r="K75" i="46"/>
  <c r="K59" i="46"/>
  <c r="K43" i="46"/>
  <c r="K27" i="46"/>
  <c r="K186" i="46"/>
  <c r="K170" i="46"/>
  <c r="K154" i="46"/>
  <c r="K138" i="46"/>
  <c r="K122" i="46"/>
  <c r="K106" i="46"/>
  <c r="K90" i="46"/>
  <c r="K74" i="46"/>
  <c r="K58" i="46"/>
  <c r="K42" i="46"/>
  <c r="K26" i="46"/>
  <c r="K185" i="46"/>
  <c r="K169" i="46"/>
  <c r="K153" i="46"/>
  <c r="K137" i="46"/>
  <c r="K121" i="46"/>
  <c r="K105" i="46"/>
  <c r="K89" i="46"/>
  <c r="K73" i="46"/>
  <c r="K57" i="46"/>
  <c r="K41" i="46"/>
  <c r="K25" i="46"/>
  <c r="K183" i="46"/>
  <c r="K164" i="46"/>
  <c r="K145" i="46"/>
  <c r="K126" i="46"/>
  <c r="K104" i="46"/>
  <c r="K85" i="46"/>
  <c r="K66" i="46"/>
  <c r="K47" i="46"/>
  <c r="K28" i="46"/>
  <c r="K182" i="46"/>
  <c r="K163" i="46"/>
  <c r="K144" i="46"/>
  <c r="K125" i="46"/>
  <c r="K103" i="46"/>
  <c r="K84" i="46"/>
  <c r="K65" i="46"/>
  <c r="K46" i="46"/>
  <c r="K24" i="46"/>
  <c r="K181" i="46"/>
  <c r="K162" i="46"/>
  <c r="K143" i="46"/>
  <c r="K124" i="46"/>
  <c r="K102" i="46"/>
  <c r="K83" i="46"/>
  <c r="K64" i="46"/>
  <c r="K45" i="46"/>
  <c r="K23" i="46"/>
  <c r="K180" i="46"/>
  <c r="K161" i="46"/>
  <c r="K142" i="46"/>
  <c r="K120" i="46"/>
  <c r="K101" i="46"/>
  <c r="K82" i="46"/>
  <c r="K63" i="46"/>
  <c r="K44" i="46"/>
  <c r="K22" i="46"/>
  <c r="K176" i="46"/>
  <c r="K157" i="46"/>
  <c r="K135" i="46"/>
  <c r="K116" i="46"/>
  <c r="K97" i="46"/>
  <c r="K78" i="46"/>
  <c r="K56" i="46"/>
  <c r="K37" i="46"/>
  <c r="K18" i="46"/>
  <c r="K192" i="46"/>
  <c r="K173" i="46"/>
  <c r="K151" i="46"/>
  <c r="K132" i="46"/>
  <c r="K113" i="46"/>
  <c r="K94" i="46"/>
  <c r="K72" i="46"/>
  <c r="K53" i="46"/>
  <c r="K34" i="46"/>
  <c r="K168" i="46"/>
  <c r="K136" i="46"/>
  <c r="K109" i="46"/>
  <c r="K76" i="46"/>
  <c r="K40" i="46"/>
  <c r="K166" i="46"/>
  <c r="K133" i="46"/>
  <c r="K100" i="46"/>
  <c r="K70" i="46"/>
  <c r="K38" i="46"/>
  <c r="K193" i="46"/>
  <c r="K160" i="46"/>
  <c r="K130" i="46"/>
  <c r="K98" i="46"/>
  <c r="K68" i="46"/>
  <c r="K35" i="46"/>
  <c r="K179" i="46"/>
  <c r="K146" i="46"/>
  <c r="K108" i="46"/>
  <c r="K62" i="46"/>
  <c r="K29" i="46"/>
  <c r="K178" i="46"/>
  <c r="K141" i="46"/>
  <c r="K99" i="46"/>
  <c r="K61" i="46"/>
  <c r="K21" i="46"/>
  <c r="K177" i="46"/>
  <c r="K140" i="46"/>
  <c r="K96" i="46"/>
  <c r="K60" i="46"/>
  <c r="K20" i="46"/>
  <c r="K175" i="46"/>
  <c r="K134" i="46"/>
  <c r="K95" i="46"/>
  <c r="K55" i="46"/>
  <c r="K19" i="46"/>
  <c r="K174" i="46"/>
  <c r="K131" i="46"/>
  <c r="K93" i="46"/>
  <c r="K54" i="46"/>
  <c r="K17" i="46"/>
  <c r="K172" i="46"/>
  <c r="K129" i="46"/>
  <c r="K92" i="46"/>
  <c r="K52" i="46"/>
  <c r="K16" i="46"/>
  <c r="K158" i="46"/>
  <c r="K118" i="46"/>
  <c r="K81" i="46"/>
  <c r="K48" i="46"/>
  <c r="K159" i="46"/>
  <c r="K88" i="46"/>
  <c r="K31" i="46"/>
  <c r="K156" i="46"/>
  <c r="K87" i="46"/>
  <c r="K30" i="46"/>
  <c r="K152" i="46"/>
  <c r="K86" i="46"/>
  <c r="K15" i="46"/>
  <c r="K150" i="46"/>
  <c r="K80" i="46"/>
  <c r="K149" i="46"/>
  <c r="K79" i="46"/>
  <c r="K148" i="46"/>
  <c r="K77" i="46"/>
  <c r="K190" i="46"/>
  <c r="K117" i="46"/>
  <c r="K50" i="46"/>
  <c r="K189" i="46"/>
  <c r="K115" i="46"/>
  <c r="K49" i="46"/>
  <c r="K188" i="46"/>
  <c r="K39" i="46"/>
  <c r="K184" i="46"/>
  <c r="K36" i="46"/>
  <c r="K167" i="46"/>
  <c r="K33" i="46"/>
  <c r="K165" i="46"/>
  <c r="K32" i="46"/>
  <c r="K128" i="46"/>
  <c r="K111" i="46"/>
  <c r="K110" i="46"/>
  <c r="K114" i="46"/>
  <c r="K112" i="46"/>
  <c r="K71" i="46"/>
  <c r="K69" i="46"/>
  <c r="K67" i="46"/>
  <c r="K194" i="46"/>
  <c r="K191" i="46"/>
  <c r="K147" i="46"/>
  <c r="K127" i="46"/>
  <c r="K119" i="46"/>
  <c r="K51" i="46"/>
  <c r="U76" i="11"/>
  <c r="U36" i="11"/>
  <c r="U55" i="11" s="1"/>
  <c r="U60" i="11" s="1"/>
  <c r="V34" i="4"/>
  <c r="DG2" i="16"/>
  <c r="DH3" i="16"/>
  <c r="AT62" i="24"/>
  <c r="AT64" i="24" s="1"/>
  <c r="AG86" i="44"/>
  <c r="AG93" i="44"/>
  <c r="AG96" i="44" s="1"/>
  <c r="AT55" i="7"/>
  <c r="AT60" i="7" s="1"/>
  <c r="BH3" i="39"/>
  <c r="BG2" i="39"/>
  <c r="CS2" i="19"/>
  <c r="CT3" i="19"/>
  <c r="CG34" i="7"/>
  <c r="CF77" i="16"/>
  <c r="EE4" i="54"/>
  <c r="DS3" i="54" s="1"/>
  <c r="DF3" i="54"/>
  <c r="CG2" i="54"/>
  <c r="CH3" i="54"/>
  <c r="AF80" i="4"/>
  <c r="BH53" i="16"/>
  <c r="AF80" i="49"/>
  <c r="DR4" i="4"/>
  <c r="CS3" i="4"/>
  <c r="N4" i="19"/>
  <c r="Z4" i="19"/>
  <c r="AM4" i="19" s="1"/>
  <c r="AZ4" i="19" s="1"/>
  <c r="BM4" i="19" s="1"/>
  <c r="BZ4" i="19" s="1"/>
  <c r="CM4" i="19" s="1"/>
  <c r="CZ4" i="19" s="1"/>
  <c r="DM4" i="19" s="1"/>
  <c r="DZ4" i="19" s="1"/>
  <c r="AW41" i="54"/>
  <c r="AW77" i="54" s="1"/>
  <c r="S62" i="16"/>
  <c r="S64" i="16" s="1"/>
  <c r="BU41" i="11"/>
  <c r="BU77" i="11" s="1"/>
  <c r="CH39" i="11"/>
  <c r="AX46" i="44"/>
  <c r="S82" i="11"/>
  <c r="S84" i="11" s="1"/>
  <c r="AS41" i="39"/>
  <c r="AH91" i="49"/>
  <c r="BS55" i="16"/>
  <c r="L41" i="7"/>
  <c r="M39" i="7"/>
  <c r="BS91" i="54"/>
  <c r="BF34" i="4"/>
  <c r="T62" i="54"/>
  <c r="T64" i="54"/>
  <c r="K77" i="54"/>
  <c r="AK3" i="29"/>
  <c r="AJ2" i="29"/>
  <c r="AT77" i="34"/>
  <c r="AT80" i="16"/>
  <c r="AT82" i="16" s="1"/>
  <c r="W90" i="54"/>
  <c r="W58" i="54"/>
  <c r="W57" i="54"/>
  <c r="W49" i="54"/>
  <c r="W89" i="54"/>
  <c r="W88" i="54"/>
  <c r="W51" i="54"/>
  <c r="W44" i="54"/>
  <c r="W39" i="54"/>
  <c r="W24" i="54"/>
  <c r="W43" i="54"/>
  <c r="W38" i="54"/>
  <c r="W21" i="54"/>
  <c r="W20" i="54"/>
  <c r="W14" i="54"/>
  <c r="W19" i="54"/>
  <c r="W13" i="54"/>
  <c r="W45" i="54"/>
  <c r="W12" i="54"/>
  <c r="W33" i="54"/>
  <c r="W32" i="54"/>
  <c r="W23" i="54"/>
  <c r="W59" i="54"/>
  <c r="W26" i="54"/>
  <c r="W15" i="54"/>
  <c r="W25" i="54"/>
  <c r="W28" i="54"/>
  <c r="W9" i="54"/>
  <c r="W16" i="54"/>
  <c r="W17" i="54"/>
  <c r="W29" i="54"/>
  <c r="W27" i="54"/>
  <c r="W50" i="54"/>
  <c r="W10" i="54"/>
  <c r="W11" i="54"/>
  <c r="W22" i="54"/>
  <c r="W18" i="54"/>
  <c r="W31" i="54"/>
  <c r="W30" i="54"/>
  <c r="AJ46" i="44"/>
  <c r="BF60" i="44"/>
  <c r="I9" i="46"/>
  <c r="DM38" i="4"/>
  <c r="CZ41" i="4"/>
  <c r="CZ77" i="4" s="1"/>
  <c r="CF46" i="44"/>
  <c r="AF55" i="11"/>
  <c r="AV46" i="7"/>
  <c r="G86" i="44"/>
  <c r="G93" i="44"/>
  <c r="G96" i="44" s="1"/>
  <c r="F86" i="34"/>
  <c r="F93" i="34"/>
  <c r="F96" i="34" s="1"/>
  <c r="AM39" i="11"/>
  <c r="H84" i="24"/>
  <c r="H80" i="24"/>
  <c r="H82" i="24" s="1"/>
  <c r="U34" i="39"/>
  <c r="X2" i="19"/>
  <c r="Y3" i="19"/>
  <c r="BS46" i="34"/>
  <c r="AW46" i="24"/>
  <c r="F58" i="7"/>
  <c r="K15" i="10" a="1"/>
  <c r="R44" i="11"/>
  <c r="L46" i="54"/>
  <c r="T64" i="49"/>
  <c r="T62" i="49"/>
  <c r="BW3" i="44"/>
  <c r="BV2" i="44"/>
  <c r="DF51" i="16"/>
  <c r="DF50" i="16"/>
  <c r="DF39" i="16"/>
  <c r="DF23" i="16"/>
  <c r="DF16" i="16"/>
  <c r="DF14" i="16"/>
  <c r="DF29" i="16"/>
  <c r="DF49" i="16"/>
  <c r="DF38" i="16"/>
  <c r="DF18" i="16"/>
  <c r="DF27" i="16"/>
  <c r="DF17" i="16"/>
  <c r="DF88" i="16"/>
  <c r="DF26" i="16"/>
  <c r="DF13" i="16"/>
  <c r="DF15" i="16"/>
  <c r="DF30" i="16"/>
  <c r="DF57" i="16"/>
  <c r="DF11" i="16"/>
  <c r="DF9" i="16"/>
  <c r="DF43" i="16"/>
  <c r="DF12" i="16"/>
  <c r="DF10" i="16"/>
  <c r="DF25" i="16"/>
  <c r="DF44" i="16"/>
  <c r="DF28" i="16"/>
  <c r="DF24" i="16"/>
  <c r="DF22" i="16"/>
  <c r="DF21" i="16"/>
  <c r="DF33" i="16"/>
  <c r="DF32" i="16"/>
  <c r="DF31" i="16"/>
  <c r="DF19" i="16"/>
  <c r="DF20" i="16"/>
  <c r="CS53" i="7"/>
  <c r="AS53" i="39"/>
  <c r="AS78" i="39" s="1"/>
  <c r="DJ71" i="4"/>
  <c r="K32" i="24"/>
  <c r="K24" i="24"/>
  <c r="K16" i="24"/>
  <c r="K39" i="24"/>
  <c r="K22" i="24"/>
  <c r="K15" i="24"/>
  <c r="K57" i="24"/>
  <c r="K49" i="24"/>
  <c r="K38" i="24"/>
  <c r="K28" i="24"/>
  <c r="K29" i="24"/>
  <c r="K17" i="24"/>
  <c r="K45" i="24"/>
  <c r="K30" i="24"/>
  <c r="K27" i="24"/>
  <c r="K13" i="24"/>
  <c r="K31" i="24"/>
  <c r="K51" i="24"/>
  <c r="K10" i="24"/>
  <c r="K21" i="24"/>
  <c r="K9" i="24"/>
  <c r="K20" i="24"/>
  <c r="K43" i="24"/>
  <c r="K12" i="24"/>
  <c r="K88" i="24"/>
  <c r="K58" i="24"/>
  <c r="K90" i="24"/>
  <c r="K50" i="24"/>
  <c r="K33" i="24"/>
  <c r="K44" i="24"/>
  <c r="K46" i="24" s="1"/>
  <c r="K11" i="24"/>
  <c r="K23" i="24"/>
  <c r="K14" i="24"/>
  <c r="K26" i="24"/>
  <c r="K19" i="24"/>
  <c r="K25" i="24"/>
  <c r="K89" i="24"/>
  <c r="K91" i="24" s="1"/>
  <c r="K59" i="24"/>
  <c r="K18" i="24"/>
  <c r="AJ2" i="49"/>
  <c r="AK3" i="49"/>
  <c r="S80" i="39"/>
  <c r="AV2" i="4"/>
  <c r="AW3" i="4"/>
  <c r="AS91" i="11"/>
  <c r="H15" i="36" a="1"/>
  <c r="AH57" i="34"/>
  <c r="K15" i="36" a="1"/>
  <c r="I9" i="36"/>
  <c r="AJ2" i="4"/>
  <c r="AK3" i="4"/>
  <c r="AI90" i="49"/>
  <c r="AI89" i="49"/>
  <c r="AI91" i="49" s="1"/>
  <c r="AI51" i="49"/>
  <c r="AI44" i="49"/>
  <c r="AI58" i="49"/>
  <c r="AI50" i="49"/>
  <c r="AI43" i="49"/>
  <c r="AI38" i="49"/>
  <c r="AI24" i="49"/>
  <c r="AI45" i="49"/>
  <c r="AI33" i="49"/>
  <c r="AI23" i="49"/>
  <c r="AI16" i="49"/>
  <c r="AI49" i="49"/>
  <c r="AI9" i="49"/>
  <c r="AI59" i="49"/>
  <c r="AI32" i="49"/>
  <c r="AI28" i="49"/>
  <c r="AI17" i="49"/>
  <c r="AI29" i="49"/>
  <c r="AI27" i="49"/>
  <c r="AI20" i="49"/>
  <c r="AI88" i="49"/>
  <c r="AI57" i="49"/>
  <c r="AI21" i="49"/>
  <c r="AI11" i="49"/>
  <c r="AI39" i="49"/>
  <c r="AI22" i="49"/>
  <c r="AI10" i="49"/>
  <c r="AI19" i="49"/>
  <c r="AI13" i="49"/>
  <c r="AI14" i="49"/>
  <c r="AI26" i="49"/>
  <c r="AI15" i="49"/>
  <c r="AI30" i="49"/>
  <c r="AI25" i="49"/>
  <c r="AI18" i="49"/>
  <c r="AI12" i="49"/>
  <c r="U77" i="49"/>
  <c r="U77" i="34"/>
  <c r="AJ76" i="7"/>
  <c r="AJ36" i="7"/>
  <c r="K41" i="34"/>
  <c r="AT80" i="7"/>
  <c r="AT82" i="7" s="1"/>
  <c r="M53" i="4"/>
  <c r="CH44" i="16"/>
  <c r="CH88" i="16"/>
  <c r="CH91" i="16" s="1"/>
  <c r="CH43" i="16"/>
  <c r="CH33" i="16"/>
  <c r="CH32" i="16"/>
  <c r="CH31" i="16"/>
  <c r="CH27" i="16"/>
  <c r="CH19" i="16"/>
  <c r="CH50" i="16"/>
  <c r="CH20" i="16"/>
  <c r="CH49" i="16"/>
  <c r="CH53" i="16" s="1"/>
  <c r="CH78" i="16" s="1"/>
  <c r="CH38" i="16"/>
  <c r="CH18" i="16"/>
  <c r="CH57" i="16"/>
  <c r="CH12" i="16"/>
  <c r="CH11" i="16"/>
  <c r="CH9" i="16"/>
  <c r="CH26" i="16"/>
  <c r="CH17" i="16"/>
  <c r="CH39" i="16"/>
  <c r="CH41" i="16" s="1"/>
  <c r="CH77" i="16" s="1"/>
  <c r="CH10" i="16"/>
  <c r="CH15" i="16"/>
  <c r="CH22" i="16"/>
  <c r="CH30" i="16"/>
  <c r="CH51" i="16"/>
  <c r="CH21" i="16"/>
  <c r="CH16" i="16"/>
  <c r="CH14" i="16"/>
  <c r="CH13" i="16"/>
  <c r="CH25" i="16"/>
  <c r="CH23" i="16"/>
  <c r="CH28" i="16"/>
  <c r="CH29" i="16"/>
  <c r="CH24" i="16"/>
  <c r="F62" i="11"/>
  <c r="F64" i="11" s="1"/>
  <c r="BF34" i="29"/>
  <c r="AH84" i="54"/>
  <c r="AH80" i="54"/>
  <c r="AH82" i="54" s="1"/>
  <c r="V41" i="19"/>
  <c r="J46" i="29"/>
  <c r="K89" i="19"/>
  <c r="K58" i="19"/>
  <c r="K39" i="19"/>
  <c r="K41" i="19" s="1"/>
  <c r="K77" i="19" s="1"/>
  <c r="K88" i="19"/>
  <c r="K45" i="19"/>
  <c r="K38" i="19"/>
  <c r="K57" i="19"/>
  <c r="K23" i="19"/>
  <c r="K16" i="19"/>
  <c r="K43" i="19"/>
  <c r="K22" i="19"/>
  <c r="K15" i="19"/>
  <c r="K21" i="19"/>
  <c r="K26" i="19"/>
  <c r="K18" i="19"/>
  <c r="K11" i="19"/>
  <c r="K19" i="19"/>
  <c r="K10" i="19"/>
  <c r="K59" i="19"/>
  <c r="K33" i="19"/>
  <c r="K90" i="19"/>
  <c r="K49" i="19"/>
  <c r="K44" i="19"/>
  <c r="K46" i="19" s="1"/>
  <c r="K32" i="19"/>
  <c r="K30" i="19"/>
  <c r="K31" i="19"/>
  <c r="K28" i="19"/>
  <c r="K14" i="19"/>
  <c r="K17" i="19"/>
  <c r="K50" i="19"/>
  <c r="K25" i="19"/>
  <c r="K9" i="19"/>
  <c r="K24" i="19"/>
  <c r="K12" i="19"/>
  <c r="K51" i="19"/>
  <c r="K20" i="19"/>
  <c r="K13" i="19"/>
  <c r="K29" i="19"/>
  <c r="K27" i="19"/>
  <c r="AB3" i="24"/>
  <c r="AF55" i="29"/>
  <c r="AS60" i="7"/>
  <c r="AF82" i="4"/>
  <c r="AR72" i="4"/>
  <c r="AF74" i="4"/>
  <c r="AV76" i="24"/>
  <c r="AV36" i="24"/>
  <c r="AV55" i="24" s="1"/>
  <c r="AV60" i="24" s="1"/>
  <c r="T80" i="7"/>
  <c r="T82" i="7" s="1"/>
  <c r="K15" i="9" a="1"/>
  <c r="AG62" i="7"/>
  <c r="AG64" i="7" s="1"/>
  <c r="BF80" i="24"/>
  <c r="BG46" i="34"/>
  <c r="DY39" i="7"/>
  <c r="DY41" i="7" s="1"/>
  <c r="DY77" i="7" s="1"/>
  <c r="DL41" i="7"/>
  <c r="DL77" i="7" s="1"/>
  <c r="CX72" i="4"/>
  <c r="CX74" i="4" s="1"/>
  <c r="AI82" i="7"/>
  <c r="AI84" i="7" s="1"/>
  <c r="S60" i="54"/>
  <c r="AU77" i="16"/>
  <c r="AU53" i="19"/>
  <c r="AU78" i="19" s="1"/>
  <c r="AF84" i="24"/>
  <c r="AW77" i="11"/>
  <c r="G86" i="4"/>
  <c r="AF82" i="34"/>
  <c r="K34" i="34"/>
  <c r="K53" i="34"/>
  <c r="K78" i="34" s="1"/>
  <c r="AS55" i="34"/>
  <c r="AS55" i="19"/>
  <c r="J34" i="7"/>
  <c r="BI62" i="44"/>
  <c r="BI64" i="44" s="1"/>
  <c r="F64" i="24"/>
  <c r="F62" i="24"/>
  <c r="Z3" i="29"/>
  <c r="Y2" i="29"/>
  <c r="AI46" i="24"/>
  <c r="AG64" i="19"/>
  <c r="AG62" i="19"/>
  <c r="J91" i="19"/>
  <c r="J41" i="19"/>
  <c r="AK2" i="19"/>
  <c r="AL3" i="19"/>
  <c r="DB71" i="4"/>
  <c r="AK46" i="16"/>
  <c r="BT46" i="44"/>
  <c r="V46" i="11"/>
  <c r="L41" i="54"/>
  <c r="L77" i="54" s="1"/>
  <c r="L53" i="54"/>
  <c r="L78" i="54" s="1"/>
  <c r="AX41" i="44"/>
  <c r="AX77" i="44" s="1"/>
  <c r="CF41" i="11"/>
  <c r="CS39" i="11"/>
  <c r="F62" i="16"/>
  <c r="F64" i="16" s="1"/>
  <c r="O4" i="29"/>
  <c r="AA4" i="29"/>
  <c r="AN4" i="29" s="1"/>
  <c r="BA4" i="29" s="1"/>
  <c r="BN4" i="29" s="1"/>
  <c r="CA4" i="29" s="1"/>
  <c r="CN4" i="29" s="1"/>
  <c r="DA4" i="29" s="1"/>
  <c r="DN4" i="29" s="1"/>
  <c r="EA4" i="29" s="1"/>
  <c r="M59" i="34"/>
  <c r="M51" i="34"/>
  <c r="M44" i="34"/>
  <c r="M46" i="34" s="1"/>
  <c r="M29" i="34"/>
  <c r="M90" i="34"/>
  <c r="M89" i="34"/>
  <c r="M27" i="34"/>
  <c r="M22" i="34"/>
  <c r="M88" i="34"/>
  <c r="M31" i="34"/>
  <c r="M15" i="34"/>
  <c r="M21" i="34"/>
  <c r="M9" i="34"/>
  <c r="M58" i="34"/>
  <c r="M38" i="34"/>
  <c r="M49" i="34"/>
  <c r="M26" i="34"/>
  <c r="M25" i="34"/>
  <c r="M12" i="34"/>
  <c r="M39" i="34"/>
  <c r="M41" i="34" s="1"/>
  <c r="M77" i="34" s="1"/>
  <c r="M32" i="34"/>
  <c r="M16" i="34"/>
  <c r="M13" i="34"/>
  <c r="M33" i="34"/>
  <c r="M24" i="34"/>
  <c r="M11" i="34"/>
  <c r="M14" i="34"/>
  <c r="M43" i="34"/>
  <c r="M28" i="34"/>
  <c r="M17" i="34"/>
  <c r="M10" i="34"/>
  <c r="M23" i="34"/>
  <c r="M18" i="34"/>
  <c r="M50" i="34"/>
  <c r="M20" i="34"/>
  <c r="M19" i="34"/>
  <c r="M30" i="34"/>
  <c r="M57" i="34"/>
  <c r="M45" i="34"/>
  <c r="AW3" i="49"/>
  <c r="AV2" i="49"/>
  <c r="AT53" i="29"/>
  <c r="AT78" i="29" s="1"/>
  <c r="L91" i="11"/>
  <c r="R88" i="11"/>
  <c r="DK39" i="7"/>
  <c r="CX41" i="7"/>
  <c r="CX77" i="7" s="1"/>
  <c r="AJ91" i="44"/>
  <c r="BG64" i="44"/>
  <c r="BG62" i="44"/>
  <c r="G15" i="26" a="1"/>
  <c r="DF77" i="7"/>
  <c r="N50" i="4"/>
  <c r="N43" i="4"/>
  <c r="N28" i="4"/>
  <c r="N14" i="4"/>
  <c r="N27" i="4"/>
  <c r="N19" i="4"/>
  <c r="N10" i="4"/>
  <c r="N13" i="4"/>
  <c r="N88" i="4"/>
  <c r="N91" i="4" s="1"/>
  <c r="N31" i="4"/>
  <c r="N23" i="4"/>
  <c r="N16" i="4"/>
  <c r="N26" i="4"/>
  <c r="N9" i="4"/>
  <c r="N33" i="4"/>
  <c r="N44" i="4"/>
  <c r="N11" i="4"/>
  <c r="N49" i="4"/>
  <c r="N53" i="4" s="1"/>
  <c r="N78" i="4" s="1"/>
  <c r="N12" i="4"/>
  <c r="N51" i="4"/>
  <c r="N24" i="4"/>
  <c r="N32" i="4"/>
  <c r="N17" i="4"/>
  <c r="N30" i="4"/>
  <c r="N18" i="4"/>
  <c r="N22" i="4"/>
  <c r="N57" i="4"/>
  <c r="N15" i="4"/>
  <c r="N29" i="4"/>
  <c r="N25" i="4"/>
  <c r="X90" i="29"/>
  <c r="X58" i="29"/>
  <c r="X51" i="29"/>
  <c r="X88" i="29"/>
  <c r="X59" i="29"/>
  <c r="X39" i="29"/>
  <c r="X41" i="29" s="1"/>
  <c r="X77" i="29" s="1"/>
  <c r="X50" i="29"/>
  <c r="X27" i="29"/>
  <c r="X19" i="29"/>
  <c r="X45" i="29"/>
  <c r="X49" i="29"/>
  <c r="X18" i="29"/>
  <c r="X43" i="29"/>
  <c r="X25" i="29"/>
  <c r="X20" i="29"/>
  <c r="X10" i="29"/>
  <c r="X44" i="29"/>
  <c r="X46" i="29" s="1"/>
  <c r="X23" i="29"/>
  <c r="X89" i="29"/>
  <c r="X91" i="29" s="1"/>
  <c r="X57" i="29"/>
  <c r="X16" i="29"/>
  <c r="X9" i="29"/>
  <c r="X21" i="29"/>
  <c r="X11" i="29"/>
  <c r="X33" i="29"/>
  <c r="X15" i="29"/>
  <c r="X38" i="29"/>
  <c r="X12" i="29"/>
  <c r="X26" i="29"/>
  <c r="X17" i="29"/>
  <c r="X14" i="29"/>
  <c r="X32" i="29"/>
  <c r="X22" i="29"/>
  <c r="X13" i="29"/>
  <c r="X24" i="29"/>
  <c r="AG80" i="19"/>
  <c r="AG82" i="19" s="1"/>
  <c r="W34" i="16"/>
  <c r="BS41" i="34"/>
  <c r="K89" i="29"/>
  <c r="K59" i="29"/>
  <c r="K57" i="29"/>
  <c r="K49" i="29"/>
  <c r="K45" i="29"/>
  <c r="K38" i="29"/>
  <c r="K29" i="29"/>
  <c r="K18" i="29"/>
  <c r="K58" i="29"/>
  <c r="K44" i="29"/>
  <c r="K30" i="29"/>
  <c r="K25" i="29"/>
  <c r="K24" i="29"/>
  <c r="K17" i="29"/>
  <c r="K90" i="29"/>
  <c r="K50" i="29"/>
  <c r="K13" i="29"/>
  <c r="K21" i="29"/>
  <c r="K15" i="29"/>
  <c r="K88" i="29"/>
  <c r="K26" i="29"/>
  <c r="K16" i="29"/>
  <c r="K43" i="29"/>
  <c r="K32" i="29"/>
  <c r="K31" i="29"/>
  <c r="K22" i="29"/>
  <c r="K33" i="29"/>
  <c r="K39" i="29"/>
  <c r="K14" i="29"/>
  <c r="K51" i="29"/>
  <c r="K20" i="29"/>
  <c r="K27" i="29"/>
  <c r="K23" i="29"/>
  <c r="K19" i="29"/>
  <c r="K11" i="29"/>
  <c r="K28" i="29"/>
  <c r="K12" i="29"/>
  <c r="K10" i="29"/>
  <c r="K9" i="29"/>
  <c r="J46" i="19"/>
  <c r="AG62" i="16"/>
  <c r="AG64" i="16" s="1"/>
  <c r="BT53" i="44"/>
  <c r="BT78" i="44" s="1"/>
  <c r="V59" i="44"/>
  <c r="V89" i="44"/>
  <c r="V57" i="44"/>
  <c r="V88" i="44"/>
  <c r="V45" i="44"/>
  <c r="V38" i="44"/>
  <c r="V28" i="44"/>
  <c r="V44" i="44"/>
  <c r="V29" i="44"/>
  <c r="V30" i="44"/>
  <c r="V27" i="44"/>
  <c r="V31" i="44"/>
  <c r="V90" i="44"/>
  <c r="V49" i="44"/>
  <c r="V43" i="44"/>
  <c r="V33" i="44"/>
  <c r="V51" i="44"/>
  <c r="V32" i="44"/>
  <c r="V50" i="44"/>
  <c r="V16" i="44"/>
  <c r="V39" i="44"/>
  <c r="V17" i="44"/>
  <c r="V20" i="44"/>
  <c r="V12" i="44"/>
  <c r="V9" i="44"/>
  <c r="V15" i="44"/>
  <c r="V14" i="44"/>
  <c r="V58" i="44"/>
  <c r="V25" i="44"/>
  <c r="V21" i="44"/>
  <c r="V11" i="44"/>
  <c r="V13" i="44"/>
  <c r="V18" i="44"/>
  <c r="V24" i="44"/>
  <c r="V23" i="44"/>
  <c r="V10" i="44"/>
  <c r="V19" i="44"/>
  <c r="V22" i="44"/>
  <c r="V26" i="44"/>
  <c r="T76" i="44"/>
  <c r="T36" i="44"/>
  <c r="T55" i="44" s="1"/>
  <c r="T60" i="44" s="1"/>
  <c r="I76" i="29"/>
  <c r="I36" i="29"/>
  <c r="I55" i="29" s="1"/>
  <c r="I60" i="29" s="1"/>
  <c r="CH44" i="7"/>
  <c r="CH46" i="7" s="1"/>
  <c r="CH20" i="7"/>
  <c r="CH29" i="7"/>
  <c r="CH19" i="7"/>
  <c r="CH58" i="7"/>
  <c r="CH43" i="7"/>
  <c r="CH28" i="7"/>
  <c r="CH27" i="7"/>
  <c r="CH57" i="7"/>
  <c r="CH25" i="7"/>
  <c r="CH10" i="7"/>
  <c r="CH50" i="7"/>
  <c r="CH23" i="7"/>
  <c r="CH16" i="7"/>
  <c r="CH24" i="7"/>
  <c r="CH33" i="7"/>
  <c r="CH18" i="7"/>
  <c r="CH15" i="7"/>
  <c r="CH14" i="7"/>
  <c r="CH51" i="7"/>
  <c r="CH88" i="7"/>
  <c r="CH31" i="7"/>
  <c r="CH22" i="7"/>
  <c r="CH9" i="7"/>
  <c r="CH12" i="7"/>
  <c r="CH17" i="7"/>
  <c r="CH26" i="7"/>
  <c r="CH30" i="7"/>
  <c r="CH21" i="7"/>
  <c r="CH32" i="7"/>
  <c r="CH11" i="7"/>
  <c r="CH49" i="7"/>
  <c r="CH53" i="7" s="1"/>
  <c r="CH78" i="7" s="1"/>
  <c r="AS82" i="24"/>
  <c r="AS84" i="24"/>
  <c r="AU39" i="49"/>
  <c r="AU41" i="49" s="1"/>
  <c r="AU77" i="49" s="1"/>
  <c r="AU45" i="49"/>
  <c r="AU59" i="49"/>
  <c r="AU38" i="49"/>
  <c r="AU33" i="49"/>
  <c r="AU90" i="49"/>
  <c r="AU51" i="49"/>
  <c r="AU28" i="49"/>
  <c r="AU32" i="49"/>
  <c r="AU29" i="49"/>
  <c r="AU26" i="49"/>
  <c r="AU30" i="49"/>
  <c r="AU18" i="49"/>
  <c r="AU58" i="49"/>
  <c r="AU50" i="49"/>
  <c r="AU25" i="49"/>
  <c r="AU57" i="49"/>
  <c r="AU11" i="49"/>
  <c r="AU23" i="49"/>
  <c r="AU31" i="49"/>
  <c r="AU22" i="49"/>
  <c r="AU16" i="49"/>
  <c r="AU10" i="49"/>
  <c r="AU21" i="49"/>
  <c r="AU43" i="49"/>
  <c r="AU49" i="49"/>
  <c r="AU17" i="49"/>
  <c r="AU13" i="49"/>
  <c r="AU20" i="49"/>
  <c r="AU24" i="49"/>
  <c r="AU14" i="49"/>
  <c r="AU88" i="49"/>
  <c r="AU12" i="49"/>
  <c r="AU44" i="49"/>
  <c r="AU19" i="49"/>
  <c r="AU15" i="49"/>
  <c r="AU89" i="49"/>
  <c r="AU27" i="49"/>
  <c r="AU9" i="49"/>
  <c r="BM90" i="44"/>
  <c r="BM31" i="44"/>
  <c r="BM23" i="44"/>
  <c r="BM59" i="44"/>
  <c r="BM39" i="44"/>
  <c r="BM22" i="44"/>
  <c r="BM49" i="44"/>
  <c r="BM53" i="44" s="1"/>
  <c r="BM78" i="44" s="1"/>
  <c r="BM89" i="44"/>
  <c r="BM21" i="44"/>
  <c r="BM38" i="44"/>
  <c r="BM20" i="44"/>
  <c r="BM19" i="44"/>
  <c r="BM13" i="44"/>
  <c r="BM27" i="44"/>
  <c r="BM18" i="44"/>
  <c r="BM43" i="44"/>
  <c r="BM50" i="44"/>
  <c r="BM15" i="44"/>
  <c r="BM44" i="44"/>
  <c r="BM11" i="44"/>
  <c r="BM33" i="44"/>
  <c r="BM26" i="44"/>
  <c r="BM9" i="44"/>
  <c r="BM34" i="44" s="1"/>
  <c r="BM17" i="44"/>
  <c r="BM51" i="44"/>
  <c r="BM10" i="44"/>
  <c r="BM25" i="44"/>
  <c r="BM16" i="44"/>
  <c r="BM29" i="44"/>
  <c r="BM58" i="44"/>
  <c r="BM45" i="44"/>
  <c r="BM12" i="44"/>
  <c r="BM30" i="44"/>
  <c r="BM14" i="44"/>
  <c r="BM24" i="44"/>
  <c r="BM32" i="44"/>
  <c r="BM57" i="44"/>
  <c r="BM28" i="44"/>
  <c r="F84" i="19"/>
  <c r="DS41" i="7"/>
  <c r="AU76" i="7"/>
  <c r="AU36" i="7"/>
  <c r="AU55" i="7" s="1"/>
  <c r="AU60" i="7" s="1"/>
  <c r="BF41" i="29"/>
  <c r="BS91" i="19"/>
  <c r="BF91" i="49"/>
  <c r="AY39" i="11"/>
  <c r="M4" i="39"/>
  <c r="Y4" i="39"/>
  <c r="AL4" i="39" s="1"/>
  <c r="AY4" i="39" s="1"/>
  <c r="BL4" i="39" s="1"/>
  <c r="BY4" i="39" s="1"/>
  <c r="CL4" i="39" s="1"/>
  <c r="CY4" i="39" s="1"/>
  <c r="DL4" i="39" s="1"/>
  <c r="DY4" i="39" s="1"/>
  <c r="BF60" i="16"/>
  <c r="S84" i="24"/>
  <c r="V62" i="24"/>
  <c r="V64" i="24" s="1"/>
  <c r="X3" i="44"/>
  <c r="W2" i="44"/>
  <c r="CS46" i="7"/>
  <c r="CT2" i="44"/>
  <c r="CU3" i="44"/>
  <c r="I78" i="16"/>
  <c r="I80" i="16" s="1"/>
  <c r="I82" i="16" s="1"/>
  <c r="AT46" i="49"/>
  <c r="BL34" i="44"/>
  <c r="Y3" i="4"/>
  <c r="X2" i="4"/>
  <c r="AG62" i="34"/>
  <c r="AG64" i="34" s="1"/>
  <c r="H86" i="4"/>
  <c r="BT41" i="11"/>
  <c r="BT77" i="11" s="1"/>
  <c r="CG39" i="11"/>
  <c r="BT76" i="16"/>
  <c r="BT36" i="16"/>
  <c r="BT55" i="16" s="1"/>
  <c r="BT60" i="16" s="1"/>
  <c r="BF46" i="4"/>
  <c r="DA41" i="7"/>
  <c r="DA77" i="7" s="1"/>
  <c r="DN39" i="7"/>
  <c r="U76" i="7"/>
  <c r="U36" i="7"/>
  <c r="U55" i="7" s="1"/>
  <c r="U60" i="7" s="1"/>
  <c r="BT53" i="24"/>
  <c r="BT78" i="24" s="1"/>
  <c r="J91" i="24"/>
  <c r="BG53" i="34"/>
  <c r="BG78" i="34" s="1"/>
  <c r="AH76" i="24"/>
  <c r="AH36" i="24"/>
  <c r="AH55" i="24" s="1"/>
  <c r="AH60" i="24" s="1"/>
  <c r="CF78" i="16"/>
  <c r="BI76" i="16"/>
  <c r="BI36" i="16"/>
  <c r="AL2" i="44"/>
  <c r="AM3" i="44"/>
  <c r="AU34" i="19"/>
  <c r="BU34" i="7"/>
  <c r="AM4" i="24"/>
  <c r="AZ4" i="24" s="1"/>
  <c r="BM4" i="24" s="1"/>
  <c r="BZ4" i="24" s="1"/>
  <c r="CM4" i="24" s="1"/>
  <c r="CZ4" i="24" s="1"/>
  <c r="DM4" i="24" s="1"/>
  <c r="DZ4" i="24" s="1"/>
  <c r="Z2" i="24"/>
  <c r="BI3" i="29"/>
  <c r="BH2" i="29"/>
  <c r="BG77" i="11"/>
  <c r="P78" i="11"/>
  <c r="BI86" i="44"/>
  <c r="BT2" i="29"/>
  <c r="BU3" i="29"/>
  <c r="J53" i="29"/>
  <c r="J78" i="29" s="1"/>
  <c r="Y77" i="11"/>
  <c r="BS80" i="7"/>
  <c r="DI71" i="4"/>
  <c r="CG46" i="16"/>
  <c r="X2" i="7"/>
  <c r="Y3" i="7"/>
  <c r="AJ34" i="44"/>
  <c r="BH64" i="44"/>
  <c r="BH62" i="44"/>
  <c r="CF34" i="44"/>
  <c r="Q34" i="11"/>
  <c r="BF53" i="29"/>
  <c r="BF78" i="29" s="1"/>
  <c r="M3" i="16"/>
  <c r="L2" i="16"/>
  <c r="Y33" i="24"/>
  <c r="Y25" i="24"/>
  <c r="Y49" i="24"/>
  <c r="Y17" i="24"/>
  <c r="Y10" i="24"/>
  <c r="Y16" i="24"/>
  <c r="Y23" i="24"/>
  <c r="Y9" i="24"/>
  <c r="Y88" i="24"/>
  <c r="Y51" i="24"/>
  <c r="Y21" i="24"/>
  <c r="Y58" i="24"/>
  <c r="Y19" i="24"/>
  <c r="Y50" i="24"/>
  <c r="Y39" i="24"/>
  <c r="Y20" i="24"/>
  <c r="Y89" i="24"/>
  <c r="Y30" i="24"/>
  <c r="Y26" i="24"/>
  <c r="Y12" i="24"/>
  <c r="Y57" i="24"/>
  <c r="Y59" i="24"/>
  <c r="Y38" i="24"/>
  <c r="Y44" i="24"/>
  <c r="Y28" i="24"/>
  <c r="Y14" i="24"/>
  <c r="Y90" i="24"/>
  <c r="Y27" i="24"/>
  <c r="Y45" i="24"/>
  <c r="Y43" i="24"/>
  <c r="Y22" i="24"/>
  <c r="Y11" i="24"/>
  <c r="Y15" i="24"/>
  <c r="Y18" i="24"/>
  <c r="Y13" i="24"/>
  <c r="Y24" i="24"/>
  <c r="Y29" i="24"/>
  <c r="Y32" i="24"/>
  <c r="CT74" i="4"/>
  <c r="DG71" i="4"/>
  <c r="BS49" i="29"/>
  <c r="BS88" i="29"/>
  <c r="BS58" i="29"/>
  <c r="BS39" i="29"/>
  <c r="BS90" i="29"/>
  <c r="BS27" i="29"/>
  <c r="BS19" i="29"/>
  <c r="BS38" i="29"/>
  <c r="BS26" i="29"/>
  <c r="BS12" i="29"/>
  <c r="BS50" i="29"/>
  <c r="BS51" i="29"/>
  <c r="BS45" i="29"/>
  <c r="BS14" i="29"/>
  <c r="BS21" i="29"/>
  <c r="BS9" i="29"/>
  <c r="BS33" i="29"/>
  <c r="BS31" i="29"/>
  <c r="BS28" i="29"/>
  <c r="BS16" i="29"/>
  <c r="BS59" i="29"/>
  <c r="BS43" i="29"/>
  <c r="BS24" i="29"/>
  <c r="BS22" i="29"/>
  <c r="BS89" i="29"/>
  <c r="BS57" i="29"/>
  <c r="BS15" i="29"/>
  <c r="BS13" i="29"/>
  <c r="BS44" i="29"/>
  <c r="BS32" i="29"/>
  <c r="BS30" i="29"/>
  <c r="BS20" i="29"/>
  <c r="BS18" i="29"/>
  <c r="BS25" i="29"/>
  <c r="BS17" i="29"/>
  <c r="BS29" i="29"/>
  <c r="BS23" i="29"/>
  <c r="BS11" i="29"/>
  <c r="BS10" i="29"/>
  <c r="J34" i="29"/>
  <c r="J41" i="29"/>
  <c r="AT84" i="54"/>
  <c r="H77" i="39"/>
  <c r="F62" i="4"/>
  <c r="F64" i="4" s="1"/>
  <c r="S82" i="4"/>
  <c r="S84" i="4" s="1"/>
  <c r="BT89" i="54"/>
  <c r="BT58" i="54"/>
  <c r="BT88" i="54"/>
  <c r="BT57" i="54"/>
  <c r="BT51" i="54"/>
  <c r="BT49" i="54"/>
  <c r="BT90" i="54"/>
  <c r="BT39" i="54"/>
  <c r="BT44" i="54"/>
  <c r="BT59" i="54"/>
  <c r="BT38" i="54"/>
  <c r="BT30" i="54"/>
  <c r="BT26" i="54"/>
  <c r="BT50" i="54"/>
  <c r="BT29" i="54"/>
  <c r="BT24" i="54"/>
  <c r="BT23" i="54"/>
  <c r="BT20" i="54"/>
  <c r="BT19" i="54"/>
  <c r="BT13" i="54"/>
  <c r="BT45" i="54"/>
  <c r="BT28" i="54"/>
  <c r="BT18" i="54"/>
  <c r="BT32" i="54"/>
  <c r="BT17" i="54"/>
  <c r="BT14" i="54"/>
  <c r="BT25" i="54"/>
  <c r="BT12" i="54"/>
  <c r="BT10" i="54"/>
  <c r="BT11" i="54"/>
  <c r="BT33" i="54"/>
  <c r="BT16" i="54"/>
  <c r="BT31" i="54"/>
  <c r="BT43" i="54"/>
  <c r="BT22" i="54"/>
  <c r="BT27" i="54"/>
  <c r="BT21" i="54"/>
  <c r="BT15" i="54"/>
  <c r="BT9" i="54"/>
  <c r="BG91" i="19"/>
  <c r="AY4" i="16"/>
  <c r="AL2" i="16"/>
  <c r="BF77" i="54"/>
  <c r="S84" i="29"/>
  <c r="DE38" i="4"/>
  <c r="DF38" i="4"/>
  <c r="DI39" i="7"/>
  <c r="CV41" i="7"/>
  <c r="CV77" i="7" s="1"/>
  <c r="DE39" i="7"/>
  <c r="CG34" i="16"/>
  <c r="AJ76" i="16"/>
  <c r="AJ36" i="16"/>
  <c r="AJ55" i="16" s="1"/>
  <c r="AJ60" i="16" s="1"/>
  <c r="I76" i="49"/>
  <c r="I36" i="49"/>
  <c r="K46" i="34"/>
  <c r="AJ41" i="44"/>
  <c r="AU62" i="44"/>
  <c r="AU64" i="44"/>
  <c r="F84" i="29"/>
  <c r="BS53" i="19"/>
  <c r="BS78" i="19" s="1"/>
  <c r="AI46" i="34"/>
  <c r="AU53" i="34"/>
  <c r="AU78" i="34" s="1"/>
  <c r="J28" i="39"/>
  <c r="J88" i="39"/>
  <c r="J51" i="39"/>
  <c r="J58" i="39"/>
  <c r="J30" i="39"/>
  <c r="J27" i="39"/>
  <c r="J31" i="39"/>
  <c r="J50" i="39"/>
  <c r="J43" i="39"/>
  <c r="J26" i="39"/>
  <c r="J89" i="39"/>
  <c r="J59" i="39"/>
  <c r="J45" i="39"/>
  <c r="J19" i="39"/>
  <c r="J57" i="39"/>
  <c r="J20" i="39"/>
  <c r="J39" i="39"/>
  <c r="J49" i="39"/>
  <c r="J44" i="39"/>
  <c r="J38" i="39"/>
  <c r="J33" i="39"/>
  <c r="J25" i="39"/>
  <c r="J17" i="39"/>
  <c r="J22" i="39"/>
  <c r="J13" i="39"/>
  <c r="J24" i="39"/>
  <c r="J12" i="39"/>
  <c r="J90" i="39"/>
  <c r="J18" i="39"/>
  <c r="J29" i="39"/>
  <c r="J15" i="39"/>
  <c r="J23" i="39"/>
  <c r="J10" i="39"/>
  <c r="J11" i="39"/>
  <c r="J9" i="39"/>
  <c r="J14" i="39"/>
  <c r="J21" i="39"/>
  <c r="J16" i="39"/>
  <c r="J32" i="39"/>
  <c r="R9" i="11"/>
  <c r="I9" i="10"/>
  <c r="BJ2" i="24"/>
  <c r="BK3" i="24"/>
  <c r="W46" i="29"/>
  <c r="V34" i="11"/>
  <c r="AH55" i="16"/>
  <c r="AT34" i="11"/>
  <c r="AH86" i="7"/>
  <c r="S82" i="34"/>
  <c r="S84" i="34"/>
  <c r="AL53" i="7"/>
  <c r="AL78" i="7" s="1"/>
  <c r="F84" i="7"/>
  <c r="AM29" i="7"/>
  <c r="AM19" i="7"/>
  <c r="AM58" i="7"/>
  <c r="AM43" i="7"/>
  <c r="AM28" i="7"/>
  <c r="AM26" i="7"/>
  <c r="AM11" i="7"/>
  <c r="AM57" i="7"/>
  <c r="AM25" i="7"/>
  <c r="AM49" i="7"/>
  <c r="AM53" i="7" s="1"/>
  <c r="AM78" i="7" s="1"/>
  <c r="AM33" i="7"/>
  <c r="AM12" i="7"/>
  <c r="AM27" i="7"/>
  <c r="AM20" i="7"/>
  <c r="AM15" i="7"/>
  <c r="AM14" i="7"/>
  <c r="AM44" i="7"/>
  <c r="AM9" i="7"/>
  <c r="AM24" i="7"/>
  <c r="AM17" i="7"/>
  <c r="AM31" i="7"/>
  <c r="AM22" i="7"/>
  <c r="AM18" i="7"/>
  <c r="AM51" i="7"/>
  <c r="AM30" i="7"/>
  <c r="AM21" i="7"/>
  <c r="AM50" i="7"/>
  <c r="AM88" i="7"/>
  <c r="AM16" i="7"/>
  <c r="AM23" i="7"/>
  <c r="AM10" i="7"/>
  <c r="AM32" i="7"/>
  <c r="BS46" i="54"/>
  <c r="CS34" i="16"/>
  <c r="I10" i="6"/>
  <c r="J53" i="7"/>
  <c r="BF77" i="19"/>
  <c r="BF46" i="11"/>
  <c r="BF34" i="49"/>
  <c r="BB3" i="16"/>
  <c r="AG76" i="29"/>
  <c r="AG36" i="29"/>
  <c r="AG55" i="29" s="1"/>
  <c r="AG60" i="29" s="1"/>
  <c r="H86" i="11"/>
  <c r="H93" i="11"/>
  <c r="H96" i="11" s="1"/>
  <c r="V34" i="49"/>
  <c r="V91" i="49"/>
  <c r="CM72" i="4"/>
  <c r="BZ74" i="4"/>
  <c r="Q91" i="11"/>
  <c r="DG41" i="4"/>
  <c r="DG77" i="4" s="1"/>
  <c r="DT39" i="4"/>
  <c r="DT41" i="4" s="1"/>
  <c r="DT77" i="4" s="1"/>
  <c r="DS2" i="24"/>
  <c r="DT3" i="24"/>
  <c r="AJ2" i="11"/>
  <c r="AK3" i="11"/>
  <c r="X88" i="16"/>
  <c r="X91" i="16" s="1"/>
  <c r="X26" i="16"/>
  <c r="X18" i="16"/>
  <c r="X49" i="16"/>
  <c r="X33" i="16"/>
  <c r="X32" i="16"/>
  <c r="X31" i="16"/>
  <c r="X19" i="16"/>
  <c r="X12" i="16"/>
  <c r="X11" i="16"/>
  <c r="X9" i="16"/>
  <c r="X51" i="16"/>
  <c r="X17" i="16"/>
  <c r="X27" i="16"/>
  <c r="X10" i="16"/>
  <c r="X57" i="16"/>
  <c r="X25" i="16"/>
  <c r="X16" i="16"/>
  <c r="X14" i="16"/>
  <c r="X50" i="16"/>
  <c r="X44" i="16"/>
  <c r="X43" i="16"/>
  <c r="X29" i="16"/>
  <c r="X28" i="16"/>
  <c r="X24" i="16"/>
  <c r="X23" i="16"/>
  <c r="X22" i="16"/>
  <c r="X30" i="16"/>
  <c r="X20" i="16"/>
  <c r="X15" i="16"/>
  <c r="X13" i="16"/>
  <c r="X21" i="16"/>
  <c r="W91" i="29"/>
  <c r="BT34" i="24"/>
  <c r="AX34" i="44"/>
  <c r="AS76" i="11"/>
  <c r="AS36" i="11"/>
  <c r="S82" i="54"/>
  <c r="AH46" i="49"/>
  <c r="AH76" i="34"/>
  <c r="AH36" i="34"/>
  <c r="AX29" i="16"/>
  <c r="AX49" i="16"/>
  <c r="AX30" i="16"/>
  <c r="AX15" i="16"/>
  <c r="AX21" i="16"/>
  <c r="AX44" i="16"/>
  <c r="AX88" i="16"/>
  <c r="AX91" i="16" s="1"/>
  <c r="AX57" i="16"/>
  <c r="AX26" i="16"/>
  <c r="AX17" i="16"/>
  <c r="AX39" i="16"/>
  <c r="AX25" i="16"/>
  <c r="AX16" i="16"/>
  <c r="AX14" i="16"/>
  <c r="AX51" i="16"/>
  <c r="AX13" i="16"/>
  <c r="AX43" i="16"/>
  <c r="AX28" i="16"/>
  <c r="AX24" i="16"/>
  <c r="AX12" i="16"/>
  <c r="AX10" i="16"/>
  <c r="AX38" i="16"/>
  <c r="AX18" i="16"/>
  <c r="AX50" i="16"/>
  <c r="AX27" i="16"/>
  <c r="AX23" i="16"/>
  <c r="AX22" i="16"/>
  <c r="AX20" i="16"/>
  <c r="AX19" i="16"/>
  <c r="AX11" i="16"/>
  <c r="AX32" i="16"/>
  <c r="AX31" i="16"/>
  <c r="AX9" i="16"/>
  <c r="AX33" i="16"/>
  <c r="CV3" i="16"/>
  <c r="CU2" i="16"/>
  <c r="DD72" i="4"/>
  <c r="N41" i="4"/>
  <c r="N77" i="4" s="1"/>
  <c r="O39" i="4"/>
  <c r="BH90" i="54"/>
  <c r="BH89" i="54"/>
  <c r="BH88" i="54"/>
  <c r="BH57" i="54"/>
  <c r="BH38" i="54"/>
  <c r="BH45" i="54"/>
  <c r="BH51" i="54"/>
  <c r="BH59" i="54"/>
  <c r="BH58" i="54"/>
  <c r="BH44" i="54"/>
  <c r="BH32" i="54"/>
  <c r="BH50" i="54"/>
  <c r="BH39" i="54"/>
  <c r="BH26" i="54"/>
  <c r="BH18" i="54"/>
  <c r="BH33" i="54"/>
  <c r="BH11" i="54"/>
  <c r="BH31" i="54"/>
  <c r="BH22" i="54"/>
  <c r="BH16" i="54"/>
  <c r="BH43" i="54"/>
  <c r="BH20" i="54"/>
  <c r="BH49" i="54"/>
  <c r="BH21" i="54"/>
  <c r="BH13" i="54"/>
  <c r="BH30" i="54"/>
  <c r="BH9" i="54"/>
  <c r="BH17" i="54"/>
  <c r="BH12" i="54"/>
  <c r="BH23" i="54"/>
  <c r="BH25" i="54"/>
  <c r="BH15" i="54"/>
  <c r="BH10" i="54"/>
  <c r="BH14" i="54"/>
  <c r="BH29" i="54"/>
  <c r="BH19" i="54"/>
  <c r="BH24" i="54"/>
  <c r="BH28" i="54"/>
  <c r="BH27" i="54"/>
  <c r="W80" i="24"/>
  <c r="W82" i="24" s="1"/>
  <c r="AS76" i="49"/>
  <c r="AS36" i="49"/>
  <c r="BL3" i="16"/>
  <c r="BK2" i="16"/>
  <c r="AH34" i="4"/>
  <c r="U76" i="49"/>
  <c r="U36" i="49"/>
  <c r="CS34" i="7"/>
  <c r="AT82" i="24"/>
  <c r="AT84" i="24" s="1"/>
  <c r="AS46" i="39"/>
  <c r="AT91" i="49"/>
  <c r="BH78" i="7"/>
  <c r="AW77" i="44"/>
  <c r="CT3" i="34"/>
  <c r="CS2" i="34"/>
  <c r="CF41" i="24"/>
  <c r="F84" i="4"/>
  <c r="AG55" i="24"/>
  <c r="AG60" i="24" s="1"/>
  <c r="CZ71" i="4"/>
  <c r="L2" i="7"/>
  <c r="M3" i="7"/>
  <c r="BG34" i="54"/>
  <c r="BS77" i="44"/>
  <c r="T80" i="11"/>
  <c r="T82" i="11" s="1"/>
  <c r="T84" i="11"/>
  <c r="K80" i="4"/>
  <c r="DI41" i="4"/>
  <c r="DI77" i="4" s="1"/>
  <c r="DV39" i="4"/>
  <c r="DV41" i="4" s="1"/>
  <c r="DV77" i="4" s="1"/>
  <c r="G62" i="39"/>
  <c r="G64" i="39" s="1"/>
  <c r="U41" i="39"/>
  <c r="K181" i="21"/>
  <c r="K165" i="21"/>
  <c r="K149" i="21"/>
  <c r="K133" i="21"/>
  <c r="K117" i="21"/>
  <c r="K101" i="21"/>
  <c r="K85" i="21"/>
  <c r="K69" i="21"/>
  <c r="K53" i="21"/>
  <c r="K37" i="21"/>
  <c r="K21" i="21"/>
  <c r="K180" i="21"/>
  <c r="K164" i="21"/>
  <c r="K148" i="21"/>
  <c r="K132" i="21"/>
  <c r="K116" i="21"/>
  <c r="K100" i="21"/>
  <c r="K84" i="21"/>
  <c r="K68" i="21"/>
  <c r="K52" i="21"/>
  <c r="K36" i="21"/>
  <c r="K20" i="21"/>
  <c r="K194" i="21"/>
  <c r="K178" i="21"/>
  <c r="K162" i="21"/>
  <c r="K146" i="21"/>
  <c r="K130" i="21"/>
  <c r="K114" i="21"/>
  <c r="K98" i="21"/>
  <c r="K82" i="21"/>
  <c r="K66" i="21"/>
  <c r="K50" i="21"/>
  <c r="K34" i="21"/>
  <c r="K18" i="21"/>
  <c r="K193" i="21"/>
  <c r="K177" i="21"/>
  <c r="K161" i="21"/>
  <c r="K145" i="21"/>
  <c r="K129" i="21"/>
  <c r="K113" i="21"/>
  <c r="K97" i="21"/>
  <c r="K81" i="21"/>
  <c r="K65" i="21"/>
  <c r="K49" i="21"/>
  <c r="K33" i="21"/>
  <c r="K17" i="21"/>
  <c r="K182" i="21"/>
  <c r="K158" i="21"/>
  <c r="K138" i="21"/>
  <c r="K118" i="21"/>
  <c r="K94" i="21"/>
  <c r="K74" i="21"/>
  <c r="K54" i="21"/>
  <c r="K30" i="21"/>
  <c r="K179" i="21"/>
  <c r="K157" i="21"/>
  <c r="K137" i="21"/>
  <c r="K115" i="21"/>
  <c r="K93" i="21"/>
  <c r="K73" i="21"/>
  <c r="K51" i="21"/>
  <c r="K29" i="21"/>
  <c r="K176" i="21"/>
  <c r="K156" i="21"/>
  <c r="K136" i="21"/>
  <c r="K112" i="21"/>
  <c r="K92" i="21"/>
  <c r="K72" i="21"/>
  <c r="K48" i="21"/>
  <c r="K28" i="21"/>
  <c r="K190" i="21"/>
  <c r="K170" i="21"/>
  <c r="K172" i="21"/>
  <c r="K144" i="21"/>
  <c r="K121" i="21"/>
  <c r="K91" i="21"/>
  <c r="K64" i="21"/>
  <c r="K41" i="21"/>
  <c r="K15" i="21"/>
  <c r="K171" i="21"/>
  <c r="K143" i="21"/>
  <c r="K120" i="21"/>
  <c r="K90" i="21"/>
  <c r="K63" i="21"/>
  <c r="K40" i="21"/>
  <c r="K169" i="21"/>
  <c r="K142" i="21"/>
  <c r="K119" i="21"/>
  <c r="K89" i="21"/>
  <c r="K62" i="21"/>
  <c r="K39" i="21"/>
  <c r="K168" i="21"/>
  <c r="K141" i="21"/>
  <c r="K111" i="21"/>
  <c r="K88" i="21"/>
  <c r="K61" i="21"/>
  <c r="K38" i="21"/>
  <c r="K192" i="21"/>
  <c r="K167" i="21"/>
  <c r="K140" i="21"/>
  <c r="K110" i="21"/>
  <c r="K87" i="21"/>
  <c r="K60" i="21"/>
  <c r="K35" i="21"/>
  <c r="K185" i="21"/>
  <c r="K154" i="21"/>
  <c r="K127" i="21"/>
  <c r="K104" i="21"/>
  <c r="K77" i="21"/>
  <c r="K47" i="21"/>
  <c r="K24" i="21"/>
  <c r="K184" i="21"/>
  <c r="K153" i="21"/>
  <c r="K126" i="21"/>
  <c r="K103" i="21"/>
  <c r="K76" i="21"/>
  <c r="K46" i="21"/>
  <c r="K23" i="21"/>
  <c r="K163" i="21"/>
  <c r="K122" i="21"/>
  <c r="K71" i="21"/>
  <c r="K25" i="21"/>
  <c r="K160" i="21"/>
  <c r="K109" i="21"/>
  <c r="K70" i="21"/>
  <c r="K22" i="21"/>
  <c r="K159" i="21"/>
  <c r="K108" i="21"/>
  <c r="K67" i="21"/>
  <c r="K19" i="21"/>
  <c r="K155" i="21"/>
  <c r="K107" i="21"/>
  <c r="K59" i="21"/>
  <c r="K16" i="21"/>
  <c r="K152" i="21"/>
  <c r="K106" i="21"/>
  <c r="K58" i="21"/>
  <c r="K151" i="21"/>
  <c r="K105" i="21"/>
  <c r="K57" i="21"/>
  <c r="K186" i="21"/>
  <c r="K134" i="21"/>
  <c r="K86" i="21"/>
  <c r="K43" i="21"/>
  <c r="K183" i="21"/>
  <c r="K131" i="21"/>
  <c r="K83" i="21"/>
  <c r="K42" i="21"/>
  <c r="K147" i="21"/>
  <c r="K55" i="21"/>
  <c r="K135" i="21"/>
  <c r="K44" i="21"/>
  <c r="K128" i="21"/>
  <c r="K32" i="21"/>
  <c r="K125" i="21"/>
  <c r="K31" i="21"/>
  <c r="K188" i="21"/>
  <c r="K78" i="21"/>
  <c r="K187" i="21"/>
  <c r="K75" i="21"/>
  <c r="K175" i="21"/>
  <c r="K56" i="21"/>
  <c r="K174" i="21"/>
  <c r="K45" i="21"/>
  <c r="K173" i="21"/>
  <c r="K27" i="21"/>
  <c r="K102" i="21"/>
  <c r="K99" i="21"/>
  <c r="K96" i="21"/>
  <c r="K191" i="21"/>
  <c r="K189" i="21"/>
  <c r="K166" i="21"/>
  <c r="K150" i="21"/>
  <c r="K139" i="21"/>
  <c r="K26" i="21"/>
  <c r="K124" i="21"/>
  <c r="K123" i="21"/>
  <c r="K95" i="21"/>
  <c r="K80" i="21"/>
  <c r="K79" i="21"/>
  <c r="J41" i="16"/>
  <c r="J77" i="16" s="1"/>
  <c r="H55" i="19"/>
  <c r="AW41" i="16"/>
  <c r="AW77" i="16" s="1"/>
  <c r="BV3" i="34"/>
  <c r="BU2" i="34"/>
  <c r="AS84" i="54"/>
  <c r="J46" i="49"/>
  <c r="DK71" i="4"/>
  <c r="I62" i="34"/>
  <c r="I64" i="34"/>
  <c r="BG62" i="16"/>
  <c r="BG64" i="16" s="1"/>
  <c r="AV55" i="44"/>
  <c r="BP72" i="4"/>
  <c r="CC71" i="4"/>
  <c r="CW72" i="4"/>
  <c r="CF2" i="11"/>
  <c r="CG3" i="11"/>
  <c r="O2" i="44"/>
  <c r="P3" i="44"/>
  <c r="CF53" i="24"/>
  <c r="CF78" i="24" s="1"/>
  <c r="BG89" i="11"/>
  <c r="BG49" i="11"/>
  <c r="BG25" i="11"/>
  <c r="BG88" i="11"/>
  <c r="BG24" i="11"/>
  <c r="BG17" i="11"/>
  <c r="BG23" i="11"/>
  <c r="BG16" i="11"/>
  <c r="BG44" i="11"/>
  <c r="BG14" i="11"/>
  <c r="BG30" i="11"/>
  <c r="BG90" i="11"/>
  <c r="BG29" i="11"/>
  <c r="BG18" i="11"/>
  <c r="BG51" i="11"/>
  <c r="BG45" i="11"/>
  <c r="BG12" i="11"/>
  <c r="BG11" i="11"/>
  <c r="BG10" i="11"/>
  <c r="BG58" i="11"/>
  <c r="BG19" i="11"/>
  <c r="BG59" i="11"/>
  <c r="BG33" i="11"/>
  <c r="BG22" i="11"/>
  <c r="BG27" i="11"/>
  <c r="BG43" i="11"/>
  <c r="BG26" i="11"/>
  <c r="BG15" i="11"/>
  <c r="BG20" i="11"/>
  <c r="BG28" i="11"/>
  <c r="BG21" i="11"/>
  <c r="BG50" i="11"/>
  <c r="BG32" i="11"/>
  <c r="BG31" i="11"/>
  <c r="BG57" i="11"/>
  <c r="BG9" i="11"/>
  <c r="V46" i="34"/>
  <c r="AJ77" i="54"/>
  <c r="AJ53" i="54"/>
  <c r="AJ78" i="54" s="1"/>
  <c r="AU89" i="29"/>
  <c r="AU59" i="29"/>
  <c r="AU58" i="29"/>
  <c r="AU44" i="29"/>
  <c r="AU49" i="29"/>
  <c r="AU90" i="29"/>
  <c r="AU43" i="29"/>
  <c r="AU30" i="29"/>
  <c r="AU23" i="29"/>
  <c r="AU16" i="29"/>
  <c r="AU22" i="29"/>
  <c r="AU9" i="29"/>
  <c r="AU29" i="29"/>
  <c r="AU15" i="29"/>
  <c r="AU38" i="29"/>
  <c r="AU18" i="29"/>
  <c r="AU11" i="29"/>
  <c r="AU33" i="29"/>
  <c r="AU21" i="29"/>
  <c r="AU88" i="29"/>
  <c r="AU57" i="29"/>
  <c r="AU20" i="29"/>
  <c r="AU45" i="29"/>
  <c r="AU13" i="29"/>
  <c r="AU12" i="29"/>
  <c r="AU28" i="29"/>
  <c r="AU25" i="29"/>
  <c r="AU26" i="29"/>
  <c r="AU14" i="29"/>
  <c r="AU10" i="29"/>
  <c r="AU51" i="29"/>
  <c r="AU32" i="29"/>
  <c r="AU31" i="29"/>
  <c r="AU39" i="29"/>
  <c r="AU19" i="29"/>
  <c r="AU24" i="29"/>
  <c r="AU50" i="29"/>
  <c r="AU27" i="29"/>
  <c r="AU17" i="29"/>
  <c r="L77" i="11"/>
  <c r="CV72" i="4"/>
  <c r="CV74" i="4" s="1"/>
  <c r="BT50" i="19"/>
  <c r="BT57" i="19"/>
  <c r="BT89" i="19"/>
  <c r="BT39" i="19"/>
  <c r="BT41" i="19" s="1"/>
  <c r="BT77" i="19" s="1"/>
  <c r="BT88" i="19"/>
  <c r="BT58" i="19"/>
  <c r="BT10" i="19"/>
  <c r="BT24" i="19"/>
  <c r="BT17" i="19"/>
  <c r="BT90" i="19"/>
  <c r="BT33" i="19"/>
  <c r="BT9" i="19"/>
  <c r="BT31" i="19"/>
  <c r="BT23" i="19"/>
  <c r="BT16" i="19"/>
  <c r="BT44" i="19"/>
  <c r="BT22" i="19"/>
  <c r="BT59" i="19"/>
  <c r="BT45" i="19"/>
  <c r="BT27" i="19"/>
  <c r="BT19" i="19"/>
  <c r="BT43" i="19"/>
  <c r="BT38" i="19"/>
  <c r="BT51" i="19"/>
  <c r="BT18" i="19"/>
  <c r="BT28" i="19"/>
  <c r="BT49" i="19"/>
  <c r="BT29" i="19"/>
  <c r="BT26" i="19"/>
  <c r="BT30" i="19"/>
  <c r="BT32" i="19"/>
  <c r="BT11" i="19"/>
  <c r="BT12" i="19"/>
  <c r="BT20" i="19"/>
  <c r="BT14" i="19"/>
  <c r="BT15" i="19"/>
  <c r="BT25" i="19"/>
  <c r="BT21" i="19"/>
  <c r="DG3" i="24"/>
  <c r="DF2" i="24"/>
  <c r="BT76" i="7"/>
  <c r="BT36" i="7"/>
  <c r="BT55" i="7" s="1"/>
  <c r="BT60" i="7" s="1"/>
  <c r="BH90" i="34"/>
  <c r="BH49" i="34"/>
  <c r="BH10" i="34"/>
  <c r="BH22" i="34"/>
  <c r="BH45" i="34"/>
  <c r="BH32" i="34"/>
  <c r="BH15" i="34"/>
  <c r="BH51" i="34"/>
  <c r="BH59" i="34"/>
  <c r="BH29" i="34"/>
  <c r="BH38" i="34"/>
  <c r="BH18" i="34"/>
  <c r="BH25" i="34"/>
  <c r="BH12" i="34"/>
  <c r="BH31" i="34"/>
  <c r="BH16" i="34"/>
  <c r="BH24" i="34"/>
  <c r="BH11" i="34"/>
  <c r="BH26" i="34"/>
  <c r="BH14" i="34"/>
  <c r="BH39" i="34"/>
  <c r="BH41" i="34" s="1"/>
  <c r="BH77" i="34" s="1"/>
  <c r="BH58" i="34"/>
  <c r="BH50" i="34"/>
  <c r="BH43" i="34"/>
  <c r="BH17" i="34"/>
  <c r="BH9" i="34"/>
  <c r="BH28" i="34"/>
  <c r="BH23" i="34"/>
  <c r="BH89" i="34"/>
  <c r="BH88" i="34"/>
  <c r="BH33" i="34"/>
  <c r="BH20" i="34"/>
  <c r="BH30" i="34"/>
  <c r="BH44" i="34"/>
  <c r="BH19" i="34"/>
  <c r="BH27" i="34"/>
  <c r="BH21" i="34"/>
  <c r="BH57" i="34"/>
  <c r="DS27" i="7"/>
  <c r="DS14" i="7"/>
  <c r="DS57" i="7"/>
  <c r="DS25" i="7"/>
  <c r="DS51" i="7"/>
  <c r="DS24" i="7"/>
  <c r="DS50" i="7"/>
  <c r="DS23" i="7"/>
  <c r="DS49" i="7"/>
  <c r="DS33" i="7"/>
  <c r="DS88" i="7"/>
  <c r="DS30" i="7"/>
  <c r="DS58" i="7"/>
  <c r="DS29" i="7"/>
  <c r="DS20" i="7"/>
  <c r="DS44" i="7"/>
  <c r="DS28" i="7"/>
  <c r="DS19" i="7"/>
  <c r="DS12" i="7"/>
  <c r="DS21" i="7"/>
  <c r="DS10" i="7"/>
  <c r="DS17" i="7"/>
  <c r="DS26" i="7"/>
  <c r="DS43" i="7"/>
  <c r="DS32" i="7"/>
  <c r="DS11" i="7"/>
  <c r="DS9" i="7"/>
  <c r="DS18" i="7"/>
  <c r="DS16" i="7"/>
  <c r="DS31" i="7"/>
  <c r="DS22" i="7"/>
  <c r="DS15" i="7"/>
  <c r="K91" i="34"/>
  <c r="BS76" i="24"/>
  <c r="BS36" i="24"/>
  <c r="AF76" i="39"/>
  <c r="AF36" i="39"/>
  <c r="F84" i="44"/>
  <c r="BF46" i="29"/>
  <c r="AJ51" i="24"/>
  <c r="AJ44" i="24"/>
  <c r="AJ46" i="24" s="1"/>
  <c r="AJ58" i="24"/>
  <c r="AJ27" i="24"/>
  <c r="AJ12" i="24"/>
  <c r="AJ50" i="24"/>
  <c r="AJ43" i="24"/>
  <c r="AJ29" i="24"/>
  <c r="AJ26" i="24"/>
  <c r="AJ18" i="24"/>
  <c r="AJ11" i="24"/>
  <c r="AJ57" i="24"/>
  <c r="AJ30" i="24"/>
  <c r="AJ89" i="24"/>
  <c r="AJ28" i="24"/>
  <c r="AJ45" i="24"/>
  <c r="AJ33" i="24"/>
  <c r="AJ25" i="24"/>
  <c r="AJ15" i="24"/>
  <c r="AJ32" i="24"/>
  <c r="AJ24" i="24"/>
  <c r="AJ90" i="24"/>
  <c r="AJ21" i="24"/>
  <c r="AJ49" i="24"/>
  <c r="AJ38" i="24"/>
  <c r="AJ31" i="24"/>
  <c r="AJ23" i="24"/>
  <c r="AJ9" i="24"/>
  <c r="AJ16" i="24"/>
  <c r="AJ17" i="24"/>
  <c r="AJ14" i="24"/>
  <c r="AJ59" i="24"/>
  <c r="AJ20" i="24"/>
  <c r="AJ39" i="24"/>
  <c r="AJ22" i="24"/>
  <c r="AJ10" i="24"/>
  <c r="BS41" i="19"/>
  <c r="AH77" i="19"/>
  <c r="CR41" i="4"/>
  <c r="CF77" i="4"/>
  <c r="CR77" i="4" s="1"/>
  <c r="U76" i="19"/>
  <c r="U36" i="19"/>
  <c r="U55" i="19" s="1"/>
  <c r="U60" i="19" s="1"/>
  <c r="AX90" i="54"/>
  <c r="AX88" i="54"/>
  <c r="AX59" i="54"/>
  <c r="AX58" i="54"/>
  <c r="AX49" i="54"/>
  <c r="AX53" i="54" s="1"/>
  <c r="AX78" i="54" s="1"/>
  <c r="AX50" i="54"/>
  <c r="AX43" i="54"/>
  <c r="AX30" i="54"/>
  <c r="AX33" i="54"/>
  <c r="AX25" i="54"/>
  <c r="AX89" i="54"/>
  <c r="AX91" i="54" s="1"/>
  <c r="AX38" i="54"/>
  <c r="AX24" i="54"/>
  <c r="AX44" i="54"/>
  <c r="AX28" i="54"/>
  <c r="AX22" i="54"/>
  <c r="AX15" i="54"/>
  <c r="AX31" i="54"/>
  <c r="AX17" i="54"/>
  <c r="AX13" i="54"/>
  <c r="AX9" i="54"/>
  <c r="AX29" i="54"/>
  <c r="AX12" i="54"/>
  <c r="AX57" i="54"/>
  <c r="AX45" i="54"/>
  <c r="AX11" i="54"/>
  <c r="AX19" i="54"/>
  <c r="AX39" i="54"/>
  <c r="AX51" i="54"/>
  <c r="AX21" i="54"/>
  <c r="AX16" i="54"/>
  <c r="AX18" i="54"/>
  <c r="AX10" i="54"/>
  <c r="AX20" i="54"/>
  <c r="AX27" i="54"/>
  <c r="AX23" i="54"/>
  <c r="AX26" i="54"/>
  <c r="AX14" i="54"/>
  <c r="AX32" i="54"/>
  <c r="BH86" i="44"/>
  <c r="AX38" i="11"/>
  <c r="AK41" i="11"/>
  <c r="BS76" i="44"/>
  <c r="BS36" i="44"/>
  <c r="S62" i="29"/>
  <c r="S64" i="29" s="1"/>
  <c r="V78" i="11"/>
  <c r="M90" i="54"/>
  <c r="M89" i="54"/>
  <c r="M91" i="54" s="1"/>
  <c r="M88" i="54"/>
  <c r="M51" i="54"/>
  <c r="M49" i="54"/>
  <c r="M59" i="54"/>
  <c r="M38" i="54"/>
  <c r="M44" i="54"/>
  <c r="M29" i="54"/>
  <c r="M57" i="54"/>
  <c r="M45" i="54"/>
  <c r="M43" i="54"/>
  <c r="M27" i="54"/>
  <c r="M30" i="54"/>
  <c r="M24" i="54"/>
  <c r="M18" i="54"/>
  <c r="M26" i="54"/>
  <c r="M11" i="54"/>
  <c r="M17" i="54"/>
  <c r="M16" i="54"/>
  <c r="M21" i="54"/>
  <c r="M31" i="54"/>
  <c r="M20" i="54"/>
  <c r="M23" i="54"/>
  <c r="M19" i="54"/>
  <c r="M9" i="54"/>
  <c r="M22" i="54"/>
  <c r="M15" i="54"/>
  <c r="M10" i="54"/>
  <c r="M58" i="54"/>
  <c r="M32" i="54"/>
  <c r="M33" i="54"/>
  <c r="M28" i="54"/>
  <c r="M25" i="54"/>
  <c r="M12" i="54"/>
  <c r="M14" i="54"/>
  <c r="M13" i="54"/>
  <c r="M50" i="54"/>
  <c r="M39" i="54"/>
  <c r="K86" i="11"/>
  <c r="K93" i="11"/>
  <c r="K96" i="11" s="1"/>
  <c r="T57" i="16"/>
  <c r="T60" i="16" s="1"/>
  <c r="K15" i="18" a="1"/>
  <c r="I9" i="18"/>
  <c r="AH77" i="24"/>
  <c r="U41" i="44"/>
  <c r="DR4" i="11"/>
  <c r="CS3" i="11"/>
  <c r="BI3" i="11"/>
  <c r="BH2" i="11"/>
  <c r="BL3" i="7"/>
  <c r="BK2" i="7"/>
  <c r="G60" i="49"/>
  <c r="CN71" i="4"/>
  <c r="CA72" i="4"/>
  <c r="BW2" i="16"/>
  <c r="BX3" i="16"/>
  <c r="H80" i="29"/>
  <c r="H82" i="29" s="1"/>
  <c r="AJ50" i="34"/>
  <c r="AJ57" i="34"/>
  <c r="AJ32" i="34"/>
  <c r="AJ59" i="34"/>
  <c r="AJ38" i="34"/>
  <c r="AJ31" i="34"/>
  <c r="AJ18" i="34"/>
  <c r="AJ90" i="34"/>
  <c r="AJ89" i="34"/>
  <c r="AJ51" i="34"/>
  <c r="AJ30" i="34"/>
  <c r="AJ15" i="34"/>
  <c r="AJ27" i="34"/>
  <c r="AJ21" i="34"/>
  <c r="AJ9" i="34"/>
  <c r="AJ29" i="34"/>
  <c r="AJ16" i="34"/>
  <c r="AJ88" i="34"/>
  <c r="AJ58" i="34"/>
  <c r="AJ39" i="34"/>
  <c r="AJ26" i="34"/>
  <c r="AJ24" i="34"/>
  <c r="AJ19" i="34"/>
  <c r="AJ11" i="34"/>
  <c r="AJ44" i="34"/>
  <c r="AJ14" i="34"/>
  <c r="AJ49" i="34"/>
  <c r="AJ43" i="34"/>
  <c r="AJ28" i="34"/>
  <c r="AJ33" i="34"/>
  <c r="AJ25" i="34"/>
  <c r="AJ20" i="34"/>
  <c r="AJ10" i="34"/>
  <c r="AJ12" i="34"/>
  <c r="AJ23" i="34"/>
  <c r="AJ17" i="34"/>
  <c r="AJ22" i="34"/>
  <c r="AJ45" i="34"/>
  <c r="G82" i="29"/>
  <c r="K191" i="56"/>
  <c r="K175" i="56"/>
  <c r="K159" i="56"/>
  <c r="K143" i="56"/>
  <c r="K127" i="56"/>
  <c r="K111" i="56"/>
  <c r="K95" i="56"/>
  <c r="K79" i="56"/>
  <c r="K63" i="56"/>
  <c r="K47" i="56"/>
  <c r="K31" i="56"/>
  <c r="K193" i="56"/>
  <c r="K177" i="56"/>
  <c r="K161" i="56"/>
  <c r="K145" i="56"/>
  <c r="K129" i="56"/>
  <c r="K113" i="56"/>
  <c r="K97" i="56"/>
  <c r="K81" i="56"/>
  <c r="K65" i="56"/>
  <c r="K49" i="56"/>
  <c r="K33" i="56"/>
  <c r="K17" i="56"/>
  <c r="K186" i="56"/>
  <c r="K168" i="56"/>
  <c r="K150" i="56"/>
  <c r="K132" i="56"/>
  <c r="K114" i="56"/>
  <c r="K94" i="56"/>
  <c r="K76" i="56"/>
  <c r="K58" i="56"/>
  <c r="K40" i="56"/>
  <c r="K22" i="56"/>
  <c r="K185" i="56"/>
  <c r="K167" i="56"/>
  <c r="K149" i="56"/>
  <c r="K131" i="56"/>
  <c r="K112" i="56"/>
  <c r="K93" i="56"/>
  <c r="K75" i="56"/>
  <c r="K57" i="56"/>
  <c r="K39" i="56"/>
  <c r="K21" i="56"/>
  <c r="K182" i="56"/>
  <c r="K164" i="56"/>
  <c r="K146" i="56"/>
  <c r="K126" i="56"/>
  <c r="K108" i="56"/>
  <c r="K90" i="56"/>
  <c r="K72" i="56"/>
  <c r="K54" i="56"/>
  <c r="K36" i="56"/>
  <c r="K18" i="56"/>
  <c r="K172" i="56"/>
  <c r="K151" i="56"/>
  <c r="K125" i="56"/>
  <c r="K104" i="56"/>
  <c r="K83" i="56"/>
  <c r="K60" i="56"/>
  <c r="K37" i="56"/>
  <c r="K194" i="56"/>
  <c r="K171" i="56"/>
  <c r="K148" i="56"/>
  <c r="K124" i="56"/>
  <c r="K103" i="56"/>
  <c r="K82" i="56"/>
  <c r="K59" i="56"/>
  <c r="K35" i="56"/>
  <c r="K192" i="56"/>
  <c r="K170" i="56"/>
  <c r="K147" i="56"/>
  <c r="K123" i="56"/>
  <c r="K102" i="56"/>
  <c r="K80" i="56"/>
  <c r="K56" i="56"/>
  <c r="K34" i="56"/>
  <c r="K190" i="56"/>
  <c r="K169" i="56"/>
  <c r="K144" i="56"/>
  <c r="K122" i="56"/>
  <c r="K101" i="56"/>
  <c r="K78" i="56"/>
  <c r="K55" i="56"/>
  <c r="K32" i="56"/>
  <c r="K188" i="56"/>
  <c r="K165" i="56"/>
  <c r="K141" i="56"/>
  <c r="K120" i="56"/>
  <c r="K99" i="56"/>
  <c r="K189" i="56"/>
  <c r="K157" i="56"/>
  <c r="K128" i="56"/>
  <c r="K91" i="56"/>
  <c r="K64" i="56"/>
  <c r="K29" i="56"/>
  <c r="K187" i="56"/>
  <c r="K156" i="56"/>
  <c r="K121" i="56"/>
  <c r="K89" i="56"/>
  <c r="K62" i="56"/>
  <c r="K28" i="56"/>
  <c r="K184" i="56"/>
  <c r="K155" i="56"/>
  <c r="K119" i="56"/>
  <c r="K88" i="56"/>
  <c r="K61" i="56"/>
  <c r="K27" i="56"/>
  <c r="K183" i="56"/>
  <c r="K154" i="56"/>
  <c r="K118" i="56"/>
  <c r="K87" i="56"/>
  <c r="K53" i="56"/>
  <c r="K26" i="56"/>
  <c r="K180" i="56"/>
  <c r="K152" i="56"/>
  <c r="K116" i="56"/>
  <c r="K85" i="56"/>
  <c r="K51" i="56"/>
  <c r="K24" i="56"/>
  <c r="K142" i="56"/>
  <c r="K105" i="56"/>
  <c r="K52" i="56"/>
  <c r="K15" i="56"/>
  <c r="K140" i="56"/>
  <c r="K100" i="56"/>
  <c r="K50" i="56"/>
  <c r="K139" i="56"/>
  <c r="K98" i="56"/>
  <c r="K48" i="56"/>
  <c r="K166" i="56"/>
  <c r="K117" i="56"/>
  <c r="K71" i="56"/>
  <c r="K30" i="56"/>
  <c r="K136" i="56"/>
  <c r="K73" i="56"/>
  <c r="K19" i="56"/>
  <c r="K135" i="56"/>
  <c r="K70" i="56"/>
  <c r="K16" i="56"/>
  <c r="K134" i="56"/>
  <c r="K69" i="56"/>
  <c r="K181" i="56"/>
  <c r="K133" i="56"/>
  <c r="K68" i="56"/>
  <c r="K138" i="56"/>
  <c r="K46" i="56"/>
  <c r="K137" i="56"/>
  <c r="K45" i="56"/>
  <c r="K130" i="56"/>
  <c r="K44" i="56"/>
  <c r="K115" i="56"/>
  <c r="K43" i="56"/>
  <c r="K110" i="56"/>
  <c r="K42" i="56"/>
  <c r="K179" i="56"/>
  <c r="K107" i="56"/>
  <c r="K38" i="56"/>
  <c r="K153" i="56"/>
  <c r="K109" i="56"/>
  <c r="K106" i="56"/>
  <c r="K96" i="56"/>
  <c r="K92" i="56"/>
  <c r="K41" i="56"/>
  <c r="K25" i="56"/>
  <c r="K178" i="56"/>
  <c r="K23" i="56"/>
  <c r="K176" i="56"/>
  <c r="K20" i="56"/>
  <c r="K174" i="56"/>
  <c r="K163" i="56"/>
  <c r="K162" i="56"/>
  <c r="K160" i="56"/>
  <c r="K158" i="56"/>
  <c r="K86" i="56"/>
  <c r="K84" i="56"/>
  <c r="K77" i="56"/>
  <c r="K74" i="56"/>
  <c r="K67" i="56"/>
  <c r="K66" i="56"/>
  <c r="K173" i="56"/>
  <c r="Y3" i="49"/>
  <c r="X2" i="49"/>
  <c r="V34" i="7"/>
  <c r="U80" i="16"/>
  <c r="AL3" i="24"/>
  <c r="AK2" i="24"/>
  <c r="S80" i="44"/>
  <c r="AF55" i="4"/>
  <c r="AY2" i="54"/>
  <c r="AZ3" i="54"/>
  <c r="BH34" i="16"/>
  <c r="BH46" i="16"/>
  <c r="AG82" i="16"/>
  <c r="AG84" i="16" s="1"/>
  <c r="AA4" i="7"/>
  <c r="AN4" i="7" s="1"/>
  <c r="BA4" i="7" s="1"/>
  <c r="BN4" i="7" s="1"/>
  <c r="CA4" i="7" s="1"/>
  <c r="CN4" i="7" s="1"/>
  <c r="DA4" i="7" s="1"/>
  <c r="DN4" i="7" s="1"/>
  <c r="EA4" i="7" s="1"/>
  <c r="O4" i="7"/>
  <c r="BG46" i="54"/>
  <c r="BV26" i="7"/>
  <c r="BV27" i="7"/>
  <c r="BV14" i="7"/>
  <c r="BV88" i="7"/>
  <c r="BV57" i="7"/>
  <c r="BV25" i="7"/>
  <c r="BV10" i="7"/>
  <c r="BV18" i="7"/>
  <c r="BV50" i="7"/>
  <c r="BV23" i="7"/>
  <c r="BV21" i="7"/>
  <c r="BV32" i="7"/>
  <c r="BV30" i="7"/>
  <c r="BV12" i="7"/>
  <c r="BV17" i="7"/>
  <c r="BV11" i="7"/>
  <c r="BV51" i="7"/>
  <c r="BV31" i="7"/>
  <c r="BV22" i="7"/>
  <c r="BV49" i="7"/>
  <c r="BV43" i="7"/>
  <c r="BV44" i="7"/>
  <c r="BV16" i="7"/>
  <c r="BV15" i="7"/>
  <c r="BV9" i="7"/>
  <c r="BV28" i="7"/>
  <c r="BV19" i="7"/>
  <c r="BV33" i="7"/>
  <c r="BV24" i="7"/>
  <c r="BV58" i="7"/>
  <c r="BV29" i="7"/>
  <c r="BV20" i="7"/>
  <c r="G15" i="10" a="1"/>
  <c r="AW76" i="44"/>
  <c r="AW36" i="44"/>
  <c r="I91" i="39"/>
  <c r="BT2" i="49"/>
  <c r="BU3" i="49"/>
  <c r="F60" i="7"/>
  <c r="S60" i="49"/>
  <c r="DG3" i="44"/>
  <c r="DF2" i="44"/>
  <c r="I76" i="24"/>
  <c r="I36" i="24"/>
  <c r="AW2" i="19"/>
  <c r="AX3" i="19"/>
  <c r="AS78" i="4"/>
  <c r="AT76" i="34"/>
  <c r="AT36" i="34"/>
  <c r="AT55" i="34" s="1"/>
  <c r="AT60" i="34" s="1"/>
  <c r="AT34" i="29"/>
  <c r="I10" i="21"/>
  <c r="M46" i="4"/>
  <c r="CS3" i="29"/>
  <c r="DR4" i="29"/>
  <c r="V46" i="49"/>
  <c r="BI53" i="7"/>
  <c r="AK2" i="34"/>
  <c r="AL3" i="34"/>
  <c r="AH46" i="11"/>
  <c r="AF91" i="29"/>
  <c r="T55" i="19"/>
  <c r="CG90" i="44"/>
  <c r="CG59" i="44"/>
  <c r="CG51" i="44"/>
  <c r="CG21" i="44"/>
  <c r="CG38" i="44"/>
  <c r="CG49" i="44"/>
  <c r="CG20" i="44"/>
  <c r="CG44" i="44"/>
  <c r="CG27" i="44"/>
  <c r="CG28" i="44"/>
  <c r="CG24" i="44"/>
  <c r="CG22" i="44"/>
  <c r="CG11" i="44"/>
  <c r="CG50" i="44"/>
  <c r="CG17" i="44"/>
  <c r="CG32" i="44"/>
  <c r="CG45" i="44"/>
  <c r="CG15" i="44"/>
  <c r="CG29" i="44"/>
  <c r="CG25" i="44"/>
  <c r="CG30" i="44"/>
  <c r="CG18" i="44"/>
  <c r="CG16" i="44"/>
  <c r="CG58" i="44"/>
  <c r="CG43" i="44"/>
  <c r="CG26" i="44"/>
  <c r="CG31" i="44"/>
  <c r="CG33" i="44"/>
  <c r="CG23" i="44"/>
  <c r="CG12" i="44"/>
  <c r="CG39" i="44"/>
  <c r="CG41" i="44" s="1"/>
  <c r="CG77" i="44" s="1"/>
  <c r="CG9" i="44"/>
  <c r="CG13" i="44"/>
  <c r="CG57" i="44"/>
  <c r="CG10" i="44"/>
  <c r="CG19" i="44"/>
  <c r="CG89" i="44"/>
  <c r="CG14" i="44"/>
  <c r="O39" i="11"/>
  <c r="N41" i="11"/>
  <c r="AA39" i="11"/>
  <c r="V34" i="19"/>
  <c r="BS77" i="24"/>
  <c r="V78" i="4"/>
  <c r="BH53" i="24"/>
  <c r="BH78" i="24" s="1"/>
  <c r="AW53" i="16"/>
  <c r="AW78" i="16" s="1"/>
  <c r="AW91" i="54"/>
  <c r="H181" i="14"/>
  <c r="H165" i="14"/>
  <c r="H149" i="14"/>
  <c r="H133" i="14"/>
  <c r="H117" i="14"/>
  <c r="H101" i="14"/>
  <c r="H85" i="14"/>
  <c r="H69" i="14"/>
  <c r="H53" i="14"/>
  <c r="H37" i="14"/>
  <c r="H21" i="14"/>
  <c r="H180" i="14"/>
  <c r="H164" i="14"/>
  <c r="H148" i="14"/>
  <c r="H132" i="14"/>
  <c r="H116" i="14"/>
  <c r="H100" i="14"/>
  <c r="H84" i="14"/>
  <c r="H68" i="14"/>
  <c r="H52" i="14"/>
  <c r="H36" i="14"/>
  <c r="H20" i="14"/>
  <c r="H179" i="14"/>
  <c r="H163" i="14"/>
  <c r="H147" i="14"/>
  <c r="H131" i="14"/>
  <c r="H115" i="14"/>
  <c r="H99" i="14"/>
  <c r="H83" i="14"/>
  <c r="H67" i="14"/>
  <c r="H51" i="14"/>
  <c r="H35" i="14"/>
  <c r="H19" i="14"/>
  <c r="H194" i="14"/>
  <c r="H178" i="14"/>
  <c r="H162" i="14"/>
  <c r="H146" i="14"/>
  <c r="H130" i="14"/>
  <c r="H114" i="14"/>
  <c r="H98" i="14"/>
  <c r="H82" i="14"/>
  <c r="H66" i="14"/>
  <c r="H50" i="14"/>
  <c r="H34" i="14"/>
  <c r="H18" i="14"/>
  <c r="H193" i="14"/>
  <c r="H177" i="14"/>
  <c r="H161" i="14"/>
  <c r="H145" i="14"/>
  <c r="H129" i="14"/>
  <c r="H113" i="14"/>
  <c r="H97" i="14"/>
  <c r="H81" i="14"/>
  <c r="H65" i="14"/>
  <c r="H49" i="14"/>
  <c r="H33" i="14"/>
  <c r="H17" i="14"/>
  <c r="H192" i="14"/>
  <c r="H176" i="14"/>
  <c r="H160" i="14"/>
  <c r="H144" i="14"/>
  <c r="H128" i="14"/>
  <c r="H112" i="14"/>
  <c r="H96" i="14"/>
  <c r="H80" i="14"/>
  <c r="H64" i="14"/>
  <c r="H48" i="14"/>
  <c r="H32" i="14"/>
  <c r="H16" i="14"/>
  <c r="H191" i="14"/>
  <c r="H175" i="14"/>
  <c r="H159" i="14"/>
  <c r="H143" i="14"/>
  <c r="H127" i="14"/>
  <c r="H111" i="14"/>
  <c r="H95" i="14"/>
  <c r="H79" i="14"/>
  <c r="H63" i="14"/>
  <c r="H47" i="14"/>
  <c r="H31" i="14"/>
  <c r="H187" i="14"/>
  <c r="H171" i="14"/>
  <c r="H155" i="14"/>
  <c r="H139" i="14"/>
  <c r="H123" i="14"/>
  <c r="H107" i="14"/>
  <c r="H91" i="14"/>
  <c r="H75" i="14"/>
  <c r="H59" i="14"/>
  <c r="H43" i="14"/>
  <c r="H27" i="14"/>
  <c r="H169" i="14"/>
  <c r="H137" i="14"/>
  <c r="H105" i="14"/>
  <c r="H73" i="14"/>
  <c r="H41" i="14"/>
  <c r="H168" i="14"/>
  <c r="H136" i="14"/>
  <c r="H104" i="14"/>
  <c r="H72" i="14"/>
  <c r="H40" i="14"/>
  <c r="H167" i="14"/>
  <c r="H135" i="14"/>
  <c r="H103" i="14"/>
  <c r="H71" i="14"/>
  <c r="H39" i="14"/>
  <c r="H166" i="14"/>
  <c r="H134" i="14"/>
  <c r="H102" i="14"/>
  <c r="H70" i="14"/>
  <c r="H38" i="14"/>
  <c r="H190" i="14"/>
  <c r="H158" i="14"/>
  <c r="H126" i="14"/>
  <c r="H94" i="14"/>
  <c r="H62" i="14"/>
  <c r="H30" i="14"/>
  <c r="H188" i="14"/>
  <c r="H156" i="14"/>
  <c r="H124" i="14"/>
  <c r="H92" i="14"/>
  <c r="H60" i="14"/>
  <c r="H28" i="14"/>
  <c r="H186" i="14"/>
  <c r="H154" i="14"/>
  <c r="H122" i="14"/>
  <c r="H90" i="14"/>
  <c r="H58" i="14"/>
  <c r="H26" i="14"/>
  <c r="H182" i="14"/>
  <c r="H150" i="14"/>
  <c r="H118" i="14"/>
  <c r="H86" i="14"/>
  <c r="H54" i="14"/>
  <c r="H22" i="14"/>
  <c r="H153" i="14"/>
  <c r="H89" i="14"/>
  <c r="H25" i="14"/>
  <c r="H152" i="14"/>
  <c r="H88" i="14"/>
  <c r="H24" i="14"/>
  <c r="H151" i="14"/>
  <c r="H87" i="14"/>
  <c r="H23" i="14"/>
  <c r="H142" i="14"/>
  <c r="H78" i="14"/>
  <c r="H15" i="14"/>
  <c r="H141" i="14"/>
  <c r="H77" i="14"/>
  <c r="H140" i="14"/>
  <c r="H76" i="14"/>
  <c r="H138" i="14"/>
  <c r="H74" i="14"/>
  <c r="H189" i="14"/>
  <c r="H125" i="14"/>
  <c r="H61" i="14"/>
  <c r="H183" i="14"/>
  <c r="H119" i="14"/>
  <c r="H55" i="14"/>
  <c r="H93" i="14"/>
  <c r="H57" i="14"/>
  <c r="H56" i="14"/>
  <c r="H185" i="14"/>
  <c r="H46" i="14"/>
  <c r="H184" i="14"/>
  <c r="H45" i="14"/>
  <c r="H121" i="14"/>
  <c r="H120" i="14"/>
  <c r="H174" i="14"/>
  <c r="H173" i="14"/>
  <c r="H172" i="14"/>
  <c r="H170" i="14"/>
  <c r="H157" i="14"/>
  <c r="H109" i="14"/>
  <c r="H108" i="14"/>
  <c r="H44" i="14"/>
  <c r="H42" i="14"/>
  <c r="H29" i="14"/>
  <c r="H110" i="14"/>
  <c r="H106" i="14"/>
  <c r="BV38" i="11"/>
  <c r="T80" i="4"/>
  <c r="AS62" i="54"/>
  <c r="I46" i="39"/>
  <c r="V80" i="24"/>
  <c r="DF3" i="19"/>
  <c r="EE4" i="19"/>
  <c r="DS3" i="19" s="1"/>
  <c r="J86" i="4"/>
  <c r="AH46" i="4"/>
  <c r="DR4" i="49"/>
  <c r="CS3" i="49"/>
  <c r="J53" i="24"/>
  <c r="J78" i="24" s="1"/>
  <c r="AI76" i="44"/>
  <c r="AI36" i="44"/>
  <c r="J41" i="49"/>
  <c r="AH34" i="49"/>
  <c r="AG76" i="11"/>
  <c r="AG36" i="11"/>
  <c r="BJ3" i="19"/>
  <c r="BI2" i="19"/>
  <c r="BV2" i="24"/>
  <c r="BW3" i="24"/>
  <c r="AV80" i="44"/>
  <c r="DO41" i="7"/>
  <c r="DO77" i="7" s="1"/>
  <c r="EB39" i="7"/>
  <c r="EB41" i="7" s="1"/>
  <c r="EB77" i="7" s="1"/>
  <c r="AU41" i="19"/>
  <c r="AU77" i="19" s="1"/>
  <c r="BN2" i="44"/>
  <c r="BO3" i="44"/>
  <c r="O4" i="24"/>
  <c r="AA4" i="24"/>
  <c r="AN4" i="24" s="1"/>
  <c r="BA4" i="24" s="1"/>
  <c r="BN4" i="24" s="1"/>
  <c r="CA4" i="24" s="1"/>
  <c r="CN4" i="24" s="1"/>
  <c r="DA4" i="24" s="1"/>
  <c r="DN4" i="24" s="1"/>
  <c r="EA4" i="24" s="1"/>
  <c r="BS34" i="54"/>
  <c r="EE4" i="34"/>
  <c r="DS3" i="34" s="1"/>
  <c r="DF3" i="34"/>
  <c r="AT91" i="29"/>
  <c r="BW39" i="11"/>
  <c r="BJ41" i="11"/>
  <c r="AF91" i="11"/>
  <c r="AH62" i="44"/>
  <c r="AH64" i="44" s="1"/>
  <c r="BF91" i="4"/>
  <c r="AY3" i="7"/>
  <c r="AX2" i="7"/>
  <c r="AF86" i="16"/>
  <c r="CG3" i="29"/>
  <c r="CF2" i="29"/>
  <c r="AF62" i="44"/>
  <c r="AF64" i="44"/>
  <c r="CF53" i="44"/>
  <c r="CF78" i="44" s="1"/>
  <c r="I76" i="19"/>
  <c r="I36" i="19"/>
  <c r="P4" i="4"/>
  <c r="AB4" i="4"/>
  <c r="AO4" i="4" s="1"/>
  <c r="BB4" i="4" s="1"/>
  <c r="BO4" i="4" s="1"/>
  <c r="CB4" i="4" s="1"/>
  <c r="CO4" i="4" s="1"/>
  <c r="DB4" i="4" s="1"/>
  <c r="DO4" i="4" s="1"/>
  <c r="EB4" i="4" s="1"/>
  <c r="O2" i="4"/>
  <c r="L34" i="34"/>
  <c r="L53" i="34"/>
  <c r="L78" i="34" s="1"/>
  <c r="BU77" i="7"/>
  <c r="CE77" i="7" s="1"/>
  <c r="CE41" i="7"/>
  <c r="AF60" i="7"/>
  <c r="T80" i="19"/>
  <c r="BF91" i="29"/>
  <c r="CH2" i="44"/>
  <c r="CI3" i="44"/>
  <c r="BH76" i="7"/>
  <c r="BH36" i="7"/>
  <c r="BH55" i="7" s="1"/>
  <c r="BH60" i="7" s="1"/>
  <c r="AI34" i="24"/>
  <c r="DF51" i="7"/>
  <c r="DF24" i="7"/>
  <c r="DF18" i="7"/>
  <c r="DF50" i="7"/>
  <c r="DF23" i="7"/>
  <c r="DF49" i="7"/>
  <c r="DF33" i="7"/>
  <c r="DF32" i="7"/>
  <c r="DF31" i="7"/>
  <c r="DF21" i="7"/>
  <c r="DF16" i="7"/>
  <c r="DF15" i="7"/>
  <c r="DF12" i="7"/>
  <c r="DF19" i="7"/>
  <c r="DF10" i="7"/>
  <c r="DF9" i="7"/>
  <c r="DF57" i="7"/>
  <c r="DF28" i="7"/>
  <c r="DF26" i="7"/>
  <c r="DF14" i="7"/>
  <c r="DF88" i="7"/>
  <c r="DF44" i="7"/>
  <c r="DF27" i="7"/>
  <c r="DF25" i="7"/>
  <c r="DF30" i="7"/>
  <c r="DF22" i="7"/>
  <c r="DF11" i="7"/>
  <c r="DF43" i="7"/>
  <c r="DF58" i="7"/>
  <c r="DF29" i="7"/>
  <c r="DF20" i="7"/>
  <c r="DF17" i="7"/>
  <c r="V91" i="19"/>
  <c r="L76" i="44"/>
  <c r="L36" i="44"/>
  <c r="L55" i="44" s="1"/>
  <c r="L60" i="44" s="1"/>
  <c r="BF91" i="11"/>
  <c r="I86" i="11"/>
  <c r="I93" i="11"/>
  <c r="I96" i="11" s="1"/>
  <c r="AH76" i="19"/>
  <c r="AH36" i="19"/>
  <c r="BS34" i="34"/>
  <c r="K76" i="54"/>
  <c r="K36" i="54"/>
  <c r="K55" i="54" s="1"/>
  <c r="AT34" i="4"/>
  <c r="AJ78" i="7"/>
  <c r="CT72" i="4"/>
  <c r="T62" i="4"/>
  <c r="T64" i="4" s="1"/>
  <c r="I55" i="16"/>
  <c r="I60" i="16" s="1"/>
  <c r="CV3" i="7"/>
  <c r="CU2" i="7"/>
  <c r="AF62" i="16"/>
  <c r="AF64" i="16" s="1"/>
  <c r="BT46" i="24"/>
  <c r="CF2" i="49"/>
  <c r="CG3" i="49"/>
  <c r="J34" i="49"/>
  <c r="L76" i="4"/>
  <c r="L36" i="4"/>
  <c r="L55" i="4" s="1"/>
  <c r="L60" i="4" s="1"/>
  <c r="BG41" i="34"/>
  <c r="BG77" i="34" s="1"/>
  <c r="T86" i="24"/>
  <c r="T93" i="24"/>
  <c r="T96" i="24" s="1"/>
  <c r="J86" i="44"/>
  <c r="J93" i="44"/>
  <c r="J96" i="44" s="1"/>
  <c r="BH89" i="19"/>
  <c r="BH51" i="19"/>
  <c r="BH39" i="19"/>
  <c r="BH88" i="19"/>
  <c r="BH58" i="19"/>
  <c r="BH45" i="19"/>
  <c r="BH38" i="19"/>
  <c r="BH50" i="19"/>
  <c r="BH49" i="19"/>
  <c r="BH59" i="19"/>
  <c r="BH22" i="19"/>
  <c r="BH15" i="19"/>
  <c r="BH21" i="19"/>
  <c r="BH90" i="19"/>
  <c r="BH43" i="19"/>
  <c r="BH20" i="19"/>
  <c r="BH14" i="19"/>
  <c r="BH44" i="19"/>
  <c r="BH30" i="19"/>
  <c r="BH18" i="19"/>
  <c r="BH11" i="19"/>
  <c r="BH25" i="19"/>
  <c r="BH28" i="19"/>
  <c r="BH33" i="19"/>
  <c r="BH29" i="19"/>
  <c r="BH26" i="19"/>
  <c r="BH24" i="19"/>
  <c r="BH57" i="19"/>
  <c r="BH17" i="19"/>
  <c r="BH16" i="19"/>
  <c r="BH27" i="19"/>
  <c r="BH23" i="19"/>
  <c r="BH19" i="19"/>
  <c r="BH9" i="19"/>
  <c r="BH10" i="19"/>
  <c r="BH32" i="19"/>
  <c r="BH31" i="19"/>
  <c r="BH12" i="19"/>
  <c r="AU23" i="11"/>
  <c r="AU16" i="11"/>
  <c r="AU59" i="11"/>
  <c r="AU45" i="11"/>
  <c r="AU15" i="11"/>
  <c r="AU12" i="11"/>
  <c r="AU11" i="11"/>
  <c r="AU10" i="11"/>
  <c r="AU51" i="11"/>
  <c r="AU22" i="11"/>
  <c r="AU58" i="11"/>
  <c r="AU44" i="11"/>
  <c r="AU31" i="11"/>
  <c r="AU21" i="11"/>
  <c r="AU57" i="11"/>
  <c r="AU24" i="11"/>
  <c r="AU88" i="11"/>
  <c r="AU50" i="11"/>
  <c r="AU29" i="11"/>
  <c r="AU18" i="11"/>
  <c r="AU89" i="11"/>
  <c r="AU26" i="11"/>
  <c r="AU20" i="11"/>
  <c r="AU90" i="11"/>
  <c r="AU9" i="11"/>
  <c r="AU30" i="11"/>
  <c r="AU49" i="11"/>
  <c r="AU33" i="11"/>
  <c r="AU43" i="11"/>
  <c r="AU28" i="11"/>
  <c r="AU17" i="11"/>
  <c r="AU27" i="11"/>
  <c r="AU25" i="11"/>
  <c r="AU19" i="11"/>
  <c r="AU14" i="11"/>
  <c r="AU32" i="11"/>
  <c r="BU33" i="24"/>
  <c r="BU25" i="24"/>
  <c r="BU49" i="24"/>
  <c r="BU17" i="24"/>
  <c r="BU10" i="24"/>
  <c r="BU16" i="24"/>
  <c r="BU31" i="24"/>
  <c r="BU23" i="24"/>
  <c r="BU9" i="24"/>
  <c r="BU18" i="24"/>
  <c r="BU57" i="24"/>
  <c r="BU38" i="24"/>
  <c r="BU90" i="24"/>
  <c r="BU59" i="24"/>
  <c r="BU43" i="24"/>
  <c r="BU22" i="24"/>
  <c r="BU50" i="24"/>
  <c r="BU44" i="24"/>
  <c r="BU28" i="24"/>
  <c r="BU14" i="24"/>
  <c r="BU11" i="24"/>
  <c r="BU58" i="24"/>
  <c r="BU32" i="24"/>
  <c r="BU29" i="24"/>
  <c r="BU24" i="24"/>
  <c r="BU12" i="24"/>
  <c r="BU51" i="24"/>
  <c r="BU20" i="24"/>
  <c r="BU45" i="24"/>
  <c r="BU39" i="24"/>
  <c r="BU21" i="24"/>
  <c r="BU15" i="24"/>
  <c r="BU30" i="24"/>
  <c r="BU89" i="24"/>
  <c r="BU26" i="24"/>
  <c r="BU27" i="24"/>
  <c r="BL41" i="44"/>
  <c r="H55" i="16"/>
  <c r="CF46" i="24"/>
  <c r="CS45" i="24"/>
  <c r="CS21" i="24"/>
  <c r="CS89" i="24"/>
  <c r="CS59" i="24"/>
  <c r="CS38" i="24"/>
  <c r="CS14" i="24"/>
  <c r="CS51" i="24"/>
  <c r="CS44" i="24"/>
  <c r="CS58" i="24"/>
  <c r="CS27" i="24"/>
  <c r="CS19" i="24"/>
  <c r="CS12" i="24"/>
  <c r="CS17" i="24"/>
  <c r="CS28" i="24"/>
  <c r="CS16" i="24"/>
  <c r="CS29" i="24"/>
  <c r="CS26" i="24"/>
  <c r="CS30" i="24"/>
  <c r="CS50" i="24"/>
  <c r="CS22" i="24"/>
  <c r="CS9" i="24"/>
  <c r="CS32" i="24"/>
  <c r="CS24" i="24"/>
  <c r="CS10" i="24"/>
  <c r="CS57" i="24"/>
  <c r="CS90" i="24"/>
  <c r="CS39" i="24"/>
  <c r="CS25" i="24"/>
  <c r="CS23" i="24"/>
  <c r="CS15" i="24"/>
  <c r="CS18" i="24"/>
  <c r="CS43" i="24"/>
  <c r="CS20" i="24"/>
  <c r="CS33" i="24"/>
  <c r="CS49" i="24"/>
  <c r="CS11" i="24"/>
  <c r="CS31" i="24"/>
  <c r="V34" i="34"/>
  <c r="V91" i="34"/>
  <c r="AH80" i="44"/>
  <c r="AH82" i="44" s="1"/>
  <c r="CS41" i="16"/>
  <c r="AU55" i="54"/>
  <c r="V76" i="29"/>
  <c r="V36" i="29"/>
  <c r="M34" i="4"/>
  <c r="V53" i="49"/>
  <c r="V78" i="49" s="1"/>
  <c r="J46" i="7"/>
  <c r="AS76" i="29"/>
  <c r="AS36" i="29"/>
  <c r="BT2" i="11"/>
  <c r="BU3" i="11"/>
  <c r="V46" i="7"/>
  <c r="CU38" i="7"/>
  <c r="CH41" i="7"/>
  <c r="CR38" i="7"/>
  <c r="I10" i="31"/>
  <c r="CF78" i="7"/>
  <c r="DH3" i="7"/>
  <c r="DG2" i="7"/>
  <c r="AS82" i="7"/>
  <c r="BU3" i="4"/>
  <c r="BT2" i="4"/>
  <c r="AU46" i="34"/>
  <c r="AX89" i="24"/>
  <c r="AX59" i="24"/>
  <c r="AX38" i="24"/>
  <c r="AX14" i="24"/>
  <c r="AX20" i="24"/>
  <c r="AX58" i="24"/>
  <c r="AX27" i="24"/>
  <c r="AX12" i="24"/>
  <c r="AX28" i="24"/>
  <c r="AX21" i="24"/>
  <c r="AX18" i="24"/>
  <c r="AX57" i="24"/>
  <c r="AX49" i="24"/>
  <c r="AX39" i="24"/>
  <c r="AX41" i="24" s="1"/>
  <c r="AX17" i="24"/>
  <c r="AX43" i="24"/>
  <c r="AX32" i="24"/>
  <c r="AX24" i="24"/>
  <c r="AX10" i="24"/>
  <c r="AX51" i="24"/>
  <c r="AX45" i="24"/>
  <c r="AX29" i="24"/>
  <c r="AX22" i="24"/>
  <c r="AX15" i="24"/>
  <c r="AX90" i="24"/>
  <c r="AX44" i="24"/>
  <c r="AX16" i="24"/>
  <c r="AX31" i="24"/>
  <c r="AX23" i="24"/>
  <c r="AX11" i="24"/>
  <c r="AX30" i="24"/>
  <c r="AX9" i="24"/>
  <c r="AX26" i="24"/>
  <c r="AX25" i="24"/>
  <c r="AX33" i="24"/>
  <c r="AX50" i="24"/>
  <c r="K55" i="44"/>
  <c r="BH41" i="16"/>
  <c r="DE4" i="39"/>
  <c r="CF3" i="39"/>
  <c r="BS53" i="34"/>
  <c r="BS78" i="34" s="1"/>
  <c r="X76" i="24"/>
  <c r="X36" i="24"/>
  <c r="W34" i="29"/>
  <c r="CT38" i="11"/>
  <c r="AV78" i="16"/>
  <c r="CT22" i="7"/>
  <c r="CT17" i="7"/>
  <c r="CT32" i="7"/>
  <c r="CT31" i="7"/>
  <c r="CT21" i="7"/>
  <c r="CT16" i="7"/>
  <c r="CT15" i="7"/>
  <c r="CT12" i="7"/>
  <c r="CT30" i="7"/>
  <c r="CT29" i="7"/>
  <c r="CT19" i="7"/>
  <c r="CT57" i="7"/>
  <c r="CT25" i="7"/>
  <c r="CT49" i="7"/>
  <c r="CT44" i="7"/>
  <c r="CT27" i="7"/>
  <c r="CT14" i="7"/>
  <c r="CT43" i="7"/>
  <c r="CT24" i="7"/>
  <c r="CT9" i="7"/>
  <c r="CT18" i="7"/>
  <c r="CT51" i="7"/>
  <c r="CT20" i="7"/>
  <c r="CT11" i="7"/>
  <c r="CT58" i="7"/>
  <c r="CT26" i="7"/>
  <c r="CT28" i="7"/>
  <c r="CT23" i="7"/>
  <c r="CT50" i="7"/>
  <c r="CT10" i="7"/>
  <c r="CT88" i="7"/>
  <c r="CT33" i="7"/>
  <c r="I86" i="44"/>
  <c r="I93" i="44"/>
  <c r="I96" i="44" s="1"/>
  <c r="G84" i="7"/>
  <c r="AZ2" i="44"/>
  <c r="BA3" i="44"/>
  <c r="S60" i="11"/>
  <c r="I84" i="34"/>
  <c r="AS91" i="39"/>
  <c r="AH53" i="49"/>
  <c r="AH78" i="49" s="1"/>
  <c r="BK39" i="11"/>
  <c r="AX41" i="11"/>
  <c r="AW3" i="11"/>
  <c r="AV2" i="11"/>
  <c r="BI41" i="16"/>
  <c r="BI77" i="16" s="1"/>
  <c r="AT41" i="49"/>
  <c r="AT77" i="49" s="1"/>
  <c r="H80" i="16"/>
  <c r="J62" i="54"/>
  <c r="J64" i="54"/>
  <c r="F84" i="16"/>
  <c r="AF84" i="44"/>
  <c r="BS53" i="54"/>
  <c r="BS78" i="54" s="1"/>
  <c r="AH53" i="29"/>
  <c r="AH78" i="29" s="1"/>
  <c r="CU3" i="24"/>
  <c r="CT2" i="24"/>
  <c r="CS91" i="16"/>
  <c r="CS46" i="16"/>
  <c r="AH32" i="39"/>
  <c r="AH24" i="39"/>
  <c r="AH23" i="39"/>
  <c r="AH39" i="39"/>
  <c r="AH22" i="39"/>
  <c r="AH90" i="39"/>
  <c r="AH58" i="39"/>
  <c r="AH89" i="39"/>
  <c r="AH50" i="39"/>
  <c r="AH16" i="39"/>
  <c r="AH38" i="39"/>
  <c r="AH44" i="39"/>
  <c r="AH88" i="39"/>
  <c r="AH29" i="39"/>
  <c r="AH11" i="39"/>
  <c r="AH51" i="39"/>
  <c r="AH15" i="39"/>
  <c r="AH57" i="39"/>
  <c r="AH28" i="39"/>
  <c r="AH25" i="39"/>
  <c r="AH10" i="39"/>
  <c r="AH19" i="39"/>
  <c r="AH17" i="39"/>
  <c r="AH59" i="39"/>
  <c r="AH12" i="39"/>
  <c r="AH43" i="39"/>
  <c r="AH27" i="39"/>
  <c r="AH26" i="39"/>
  <c r="AH18" i="39"/>
  <c r="AH33" i="39"/>
  <c r="AH14" i="39"/>
  <c r="AH49" i="39"/>
  <c r="AH30" i="39"/>
  <c r="AH21" i="39"/>
  <c r="AH9" i="39"/>
  <c r="AH13" i="39"/>
  <c r="AH20" i="39"/>
  <c r="AH45" i="39"/>
  <c r="AJ34" i="54"/>
  <c r="AU80" i="54"/>
  <c r="AU82" i="54" s="1"/>
  <c r="G91" i="4"/>
  <c r="G93" i="4" s="1"/>
  <c r="G96" i="4" s="1"/>
  <c r="I10" i="18"/>
  <c r="H55" i="29"/>
  <c r="AT62" i="44"/>
  <c r="AT64" i="44" s="1"/>
  <c r="BS57" i="11"/>
  <c r="BS43" i="11"/>
  <c r="BS19" i="11"/>
  <c r="BS14" i="11"/>
  <c r="BS9" i="11"/>
  <c r="BS90" i="11"/>
  <c r="BS28" i="11"/>
  <c r="BS27" i="11"/>
  <c r="BS26" i="11"/>
  <c r="BS89" i="11"/>
  <c r="BS49" i="11"/>
  <c r="BS25" i="11"/>
  <c r="BS50" i="11"/>
  <c r="BS22" i="11"/>
  <c r="BS59" i="11"/>
  <c r="BS21" i="11"/>
  <c r="BS29" i="11"/>
  <c r="BS16" i="11"/>
  <c r="BS88" i="11"/>
  <c r="BS20" i="11"/>
  <c r="BS15" i="11"/>
  <c r="BS44" i="11"/>
  <c r="BS31" i="11"/>
  <c r="BS11" i="11"/>
  <c r="BS45" i="11"/>
  <c r="BS30" i="11"/>
  <c r="BS24" i="11"/>
  <c r="BS58" i="11"/>
  <c r="BS23" i="11"/>
  <c r="BS32" i="11"/>
  <c r="BS18" i="11"/>
  <c r="BS33" i="11"/>
  <c r="BS12" i="11"/>
  <c r="BS51" i="11"/>
  <c r="BS10" i="11"/>
  <c r="BS17" i="11"/>
  <c r="Q53" i="11"/>
  <c r="Q78" i="11" s="1"/>
  <c r="U60" i="16"/>
  <c r="AU84" i="44"/>
  <c r="AI34" i="34"/>
  <c r="F64" i="49"/>
  <c r="CF88" i="54"/>
  <c r="CF59" i="54"/>
  <c r="CF51" i="54"/>
  <c r="CF89" i="54"/>
  <c r="CF49" i="54"/>
  <c r="CF90" i="54"/>
  <c r="CF58" i="54"/>
  <c r="CF45" i="54"/>
  <c r="CF44" i="54"/>
  <c r="CF33" i="54"/>
  <c r="CF32" i="54"/>
  <c r="CF24" i="54"/>
  <c r="CF39" i="54"/>
  <c r="CF26" i="54"/>
  <c r="CF43" i="54"/>
  <c r="CF22" i="54"/>
  <c r="CF15" i="54"/>
  <c r="CF21" i="54"/>
  <c r="CF31" i="54"/>
  <c r="CF27" i="54"/>
  <c r="CF57" i="54"/>
  <c r="CF9" i="54"/>
  <c r="CF16" i="54"/>
  <c r="CF28" i="54"/>
  <c r="CF29" i="54"/>
  <c r="CF19" i="54"/>
  <c r="CF17" i="54"/>
  <c r="CF11" i="54"/>
  <c r="CF20" i="54"/>
  <c r="CF50" i="54"/>
  <c r="CF38" i="54"/>
  <c r="CF25" i="54"/>
  <c r="CF18" i="54"/>
  <c r="CF12" i="54"/>
  <c r="CF30" i="54"/>
  <c r="CF10" i="54"/>
  <c r="CF23" i="54"/>
  <c r="CF14" i="54"/>
  <c r="CF13" i="54"/>
  <c r="BS33" i="4"/>
  <c r="BS24" i="4"/>
  <c r="BS17" i="4"/>
  <c r="BS32" i="4"/>
  <c r="BS88" i="4"/>
  <c r="BS31" i="4"/>
  <c r="BS23" i="4"/>
  <c r="BS16" i="4"/>
  <c r="BS12" i="4"/>
  <c r="BS30" i="4"/>
  <c r="BS22" i="4"/>
  <c r="BS49" i="4"/>
  <c r="BS27" i="4"/>
  <c r="BS19" i="4"/>
  <c r="BS21" i="4"/>
  <c r="BS10" i="4"/>
  <c r="BS28" i="4"/>
  <c r="BS26" i="4"/>
  <c r="BS14" i="4"/>
  <c r="BS9" i="4"/>
  <c r="BS51" i="4"/>
  <c r="BS29" i="4"/>
  <c r="BS50" i="4"/>
  <c r="BS57" i="4"/>
  <c r="BS15" i="4"/>
  <c r="BS44" i="4"/>
  <c r="BS18" i="4"/>
  <c r="BS20" i="4"/>
  <c r="BS11" i="4"/>
  <c r="BS43" i="4"/>
  <c r="BS25" i="4"/>
  <c r="BF53" i="11"/>
  <c r="U46" i="39"/>
  <c r="U84" i="24"/>
  <c r="BF41" i="49"/>
  <c r="K57" i="7"/>
  <c r="K51" i="7"/>
  <c r="K25" i="7"/>
  <c r="K19" i="7"/>
  <c r="K50" i="7"/>
  <c r="K24" i="7"/>
  <c r="K88" i="7"/>
  <c r="K23" i="7"/>
  <c r="K33" i="7"/>
  <c r="K32" i="7"/>
  <c r="K16" i="7"/>
  <c r="K9" i="7"/>
  <c r="K30" i="7"/>
  <c r="K29" i="7"/>
  <c r="K20" i="7"/>
  <c r="K27" i="7"/>
  <c r="K44" i="7"/>
  <c r="K28" i="7"/>
  <c r="K14" i="7"/>
  <c r="K26" i="7"/>
  <c r="K17" i="7"/>
  <c r="K49" i="7"/>
  <c r="K58" i="7"/>
  <c r="K21" i="7"/>
  <c r="K15" i="7"/>
  <c r="K22" i="7"/>
  <c r="K18" i="7"/>
  <c r="K43" i="7"/>
  <c r="K31" i="7"/>
  <c r="K11" i="7"/>
  <c r="K12" i="7"/>
  <c r="K13" i="7"/>
  <c r="K10" i="7"/>
  <c r="AY2" i="24"/>
  <c r="AZ3" i="24"/>
  <c r="V46" i="4"/>
  <c r="K80" i="44"/>
  <c r="K82" i="44" s="1"/>
  <c r="BS2" i="39"/>
  <c r="BT3" i="39"/>
  <c r="BH41" i="24"/>
  <c r="BS91" i="34"/>
  <c r="BE71" i="4"/>
  <c r="AS72" i="4"/>
  <c r="AS74" i="4"/>
  <c r="BF71" i="4"/>
  <c r="AW46" i="54"/>
  <c r="J34" i="19"/>
  <c r="Z3" i="16"/>
  <c r="Y2" i="16"/>
  <c r="W64" i="24"/>
  <c r="W62" i="24"/>
  <c r="AK41" i="16"/>
  <c r="AK53" i="16"/>
  <c r="AV76" i="16"/>
  <c r="AV36" i="16"/>
  <c r="AV55" i="16" s="1"/>
  <c r="AV60" i="16" s="1"/>
  <c r="I76" i="7"/>
  <c r="I36" i="7"/>
  <c r="I55" i="7" s="1"/>
  <c r="I60" i="7" s="1"/>
  <c r="AG76" i="4"/>
  <c r="AG36" i="4"/>
  <c r="AG55" i="4" s="1"/>
  <c r="AG60" i="4" s="1"/>
  <c r="AY90" i="44"/>
  <c r="AY58" i="44"/>
  <c r="AY57" i="44"/>
  <c r="AY39" i="44"/>
  <c r="AY22" i="44"/>
  <c r="AY21" i="44"/>
  <c r="AY50" i="44"/>
  <c r="AY38" i="44"/>
  <c r="AY45" i="44"/>
  <c r="AY44" i="44"/>
  <c r="AY89" i="44"/>
  <c r="AY59" i="44"/>
  <c r="AY12" i="44"/>
  <c r="AY43" i="44"/>
  <c r="AY51" i="44"/>
  <c r="AY31" i="44"/>
  <c r="AY11" i="44"/>
  <c r="AY32" i="44"/>
  <c r="AY16" i="44"/>
  <c r="AY33" i="44"/>
  <c r="AY28" i="44"/>
  <c r="AY24" i="44"/>
  <c r="AY20" i="44"/>
  <c r="AY17" i="44"/>
  <c r="AY30" i="44"/>
  <c r="AY10" i="44"/>
  <c r="AY49" i="44"/>
  <c r="AY9" i="44"/>
  <c r="AY29" i="44"/>
  <c r="AY26" i="44"/>
  <c r="AY23" i="44"/>
  <c r="AY25" i="44"/>
  <c r="AY19" i="44"/>
  <c r="AY14" i="44"/>
  <c r="AY18" i="44"/>
  <c r="AY15" i="44"/>
  <c r="AY13" i="44"/>
  <c r="AY27" i="44"/>
  <c r="L91" i="54"/>
  <c r="R3" i="4"/>
  <c r="BG84" i="16"/>
  <c r="BS77" i="11"/>
  <c r="BI46" i="16"/>
  <c r="AV77" i="54"/>
  <c r="AL34" i="7"/>
  <c r="AS60" i="44"/>
  <c r="F82" i="39"/>
  <c r="S55" i="39"/>
  <c r="AU46" i="19"/>
  <c r="AN2" i="7"/>
  <c r="AO3" i="7"/>
  <c r="J80" i="54"/>
  <c r="J82" i="54" s="1"/>
  <c r="J84" i="54"/>
  <c r="R49" i="11"/>
  <c r="V78" i="16"/>
  <c r="AT41" i="29"/>
  <c r="AT77" i="29" s="1"/>
  <c r="T84" i="16"/>
  <c r="BJ51" i="7"/>
  <c r="BJ24" i="7"/>
  <c r="BJ18" i="7"/>
  <c r="BJ50" i="7"/>
  <c r="BJ23" i="7"/>
  <c r="BJ49" i="7"/>
  <c r="BJ33" i="7"/>
  <c r="BJ32" i="7"/>
  <c r="BJ31" i="7"/>
  <c r="BJ21" i="7"/>
  <c r="BJ16" i="7"/>
  <c r="BJ15" i="7"/>
  <c r="BJ12" i="7"/>
  <c r="BJ19" i="7"/>
  <c r="BJ43" i="7"/>
  <c r="BJ58" i="7"/>
  <c r="BJ22" i="7"/>
  <c r="BJ29" i="7"/>
  <c r="BJ20" i="7"/>
  <c r="BJ14" i="7"/>
  <c r="BJ44" i="7"/>
  <c r="BJ30" i="7"/>
  <c r="BJ11" i="7"/>
  <c r="BJ28" i="7"/>
  <c r="BJ57" i="7"/>
  <c r="BJ9" i="7"/>
  <c r="BJ10" i="7"/>
  <c r="BJ26" i="7"/>
  <c r="BJ17" i="7"/>
  <c r="BJ27" i="7"/>
  <c r="BJ25" i="7"/>
  <c r="BJ88" i="7"/>
  <c r="F60" i="39"/>
  <c r="AI2" i="39"/>
  <c r="AJ3" i="39"/>
  <c r="CG58" i="24"/>
  <c r="CG27" i="24"/>
  <c r="CG19" i="24"/>
  <c r="CG12" i="24"/>
  <c r="CG28" i="24"/>
  <c r="CG57" i="24"/>
  <c r="CG30" i="24"/>
  <c r="CG33" i="24"/>
  <c r="CG25" i="24"/>
  <c r="CG44" i="24"/>
  <c r="CG14" i="24"/>
  <c r="CG10" i="24"/>
  <c r="CG43" i="24"/>
  <c r="CG31" i="24"/>
  <c r="CG23" i="24"/>
  <c r="CG59" i="24"/>
  <c r="CG22" i="24"/>
  <c r="CG9" i="24"/>
  <c r="CG90" i="24"/>
  <c r="CG51" i="24"/>
  <c r="CG38" i="24"/>
  <c r="CG16" i="24"/>
  <c r="CG49" i="24"/>
  <c r="CG39" i="24"/>
  <c r="CG20" i="24"/>
  <c r="CG45" i="24"/>
  <c r="CG15" i="24"/>
  <c r="CG50" i="24"/>
  <c r="CG21" i="24"/>
  <c r="CG24" i="24"/>
  <c r="CG17" i="24"/>
  <c r="CG11" i="24"/>
  <c r="CG29" i="24"/>
  <c r="CG32" i="24"/>
  <c r="CG26" i="24"/>
  <c r="CG18" i="24"/>
  <c r="CG89" i="24"/>
  <c r="I91" i="4"/>
  <c r="I93" i="4" s="1"/>
  <c r="I96" i="4" s="1"/>
  <c r="T64" i="34"/>
  <c r="T62" i="34"/>
  <c r="AI53" i="19"/>
  <c r="AI78" i="19" s="1"/>
  <c r="BS91" i="16"/>
  <c r="CI3" i="24"/>
  <c r="CH2" i="24"/>
  <c r="T84" i="34"/>
  <c r="T80" i="34"/>
  <c r="T82" i="34" s="1"/>
  <c r="I10" i="15"/>
  <c r="H55" i="7"/>
  <c r="AJ46" i="54"/>
  <c r="AF60" i="24"/>
  <c r="V46" i="54"/>
  <c r="K91" i="4"/>
  <c r="AI46" i="19"/>
  <c r="AF91" i="16"/>
  <c r="BI34" i="7"/>
  <c r="AF80" i="11"/>
  <c r="AG80" i="24"/>
  <c r="AG82" i="24" s="1"/>
  <c r="AG84" i="24" s="1"/>
  <c r="CU72" i="4"/>
  <c r="CU74" i="4" s="1"/>
  <c r="V76" i="16"/>
  <c r="V36" i="16"/>
  <c r="AV2" i="29"/>
  <c r="AW3" i="29"/>
  <c r="G80" i="39"/>
  <c r="G82" i="39" s="1"/>
  <c r="G84" i="39"/>
  <c r="Y3" i="11"/>
  <c r="X2" i="11"/>
  <c r="AF64" i="54"/>
  <c r="AF62" i="54"/>
  <c r="AF60" i="34"/>
  <c r="S60" i="7"/>
  <c r="BF20" i="39"/>
  <c r="BF88" i="39"/>
  <c r="BF51" i="39"/>
  <c r="BF58" i="39"/>
  <c r="BF27" i="39"/>
  <c r="BF28" i="39"/>
  <c r="BF50" i="39"/>
  <c r="BF43" i="39"/>
  <c r="BF29" i="39"/>
  <c r="BF26" i="39"/>
  <c r="BF19" i="39"/>
  <c r="BF59" i="39"/>
  <c r="BF57" i="39"/>
  <c r="BF49" i="39"/>
  <c r="BF44" i="39"/>
  <c r="BF90" i="39"/>
  <c r="BF25" i="39"/>
  <c r="BF14" i="39"/>
  <c r="BF33" i="39"/>
  <c r="BF22" i="39"/>
  <c r="BF18" i="39"/>
  <c r="BF16" i="39"/>
  <c r="BF31" i="39"/>
  <c r="BF30" i="39"/>
  <c r="BF17" i="39"/>
  <c r="BF15" i="39"/>
  <c r="BF23" i="39"/>
  <c r="BF38" i="39"/>
  <c r="BF9" i="39"/>
  <c r="BF89" i="39"/>
  <c r="BF21" i="39"/>
  <c r="BF24" i="39"/>
  <c r="BF45" i="39"/>
  <c r="BF32" i="39"/>
  <c r="BF12" i="39"/>
  <c r="BF10" i="39"/>
  <c r="BF39" i="39"/>
  <c r="BF11" i="39"/>
  <c r="H86" i="44"/>
  <c r="H93" i="44"/>
  <c r="H96" i="44" s="1"/>
  <c r="P76" i="11"/>
  <c r="P36" i="11"/>
  <c r="R34" i="11"/>
  <c r="AF80" i="29"/>
  <c r="U55" i="29"/>
  <c r="BG53" i="54"/>
  <c r="BG78" i="54" s="1"/>
  <c r="AU76" i="16"/>
  <c r="AU36" i="16"/>
  <c r="AX3" i="34"/>
  <c r="AW2" i="34"/>
  <c r="AS36" i="4"/>
  <c r="AS76" i="4"/>
  <c r="BW2" i="7"/>
  <c r="BX3" i="7"/>
  <c r="AI51" i="11"/>
  <c r="AI58" i="11"/>
  <c r="AI44" i="11"/>
  <c r="AI31" i="11"/>
  <c r="AI21" i="11"/>
  <c r="AI50" i="11"/>
  <c r="AI33" i="11"/>
  <c r="AI32" i="11"/>
  <c r="AI57" i="11"/>
  <c r="AI30" i="11"/>
  <c r="AI20" i="11"/>
  <c r="AI19" i="11"/>
  <c r="AI14" i="11"/>
  <c r="AI9" i="11"/>
  <c r="AI49" i="11"/>
  <c r="AI43" i="11"/>
  <c r="AI45" i="11"/>
  <c r="AI18" i="11"/>
  <c r="AI29" i="11"/>
  <c r="AI88" i="11"/>
  <c r="AI17" i="11"/>
  <c r="AI27" i="11"/>
  <c r="AI22" i="11"/>
  <c r="AI16" i="11"/>
  <c r="AI90" i="11"/>
  <c r="AI12" i="11"/>
  <c r="AI59" i="11"/>
  <c r="AI24" i="11"/>
  <c r="AI28" i="11"/>
  <c r="AI23" i="11"/>
  <c r="AI26" i="11"/>
  <c r="AI25" i="11"/>
  <c r="AI11" i="11"/>
  <c r="AI89" i="11"/>
  <c r="AI10" i="11"/>
  <c r="AI15" i="11"/>
  <c r="BF82" i="7"/>
  <c r="BI31" i="24"/>
  <c r="BI23" i="24"/>
  <c r="BI9" i="24"/>
  <c r="BI90" i="24"/>
  <c r="BI45" i="24"/>
  <c r="BI21" i="24"/>
  <c r="BI44" i="24"/>
  <c r="BI30" i="24"/>
  <c r="BI14" i="24"/>
  <c r="BI33" i="24"/>
  <c r="BI25" i="24"/>
  <c r="BI11" i="24"/>
  <c r="BI59" i="24"/>
  <c r="BI43" i="24"/>
  <c r="BI32" i="24"/>
  <c r="BI24" i="24"/>
  <c r="BI51" i="24"/>
  <c r="BI10" i="24"/>
  <c r="BI57" i="24"/>
  <c r="BI49" i="24"/>
  <c r="BI53" i="24" s="1"/>
  <c r="BI78" i="24" s="1"/>
  <c r="BI38" i="24"/>
  <c r="BI17" i="24"/>
  <c r="BI29" i="24"/>
  <c r="BI12" i="24"/>
  <c r="BI50" i="24"/>
  <c r="BI26" i="24"/>
  <c r="BI20" i="24"/>
  <c r="BI89" i="24"/>
  <c r="BI27" i="24"/>
  <c r="BI58" i="24"/>
  <c r="BI16" i="24"/>
  <c r="BI15" i="24"/>
  <c r="BI28" i="24"/>
  <c r="BI22" i="24"/>
  <c r="BI18" i="24"/>
  <c r="BI39" i="24"/>
  <c r="W2" i="39"/>
  <c r="X3" i="39"/>
  <c r="I34" i="39"/>
  <c r="BK55" i="44"/>
  <c r="BK60" i="44" s="1"/>
  <c r="AN3" i="16"/>
  <c r="AT50" i="39"/>
  <c r="AT43" i="39"/>
  <c r="AT29" i="39"/>
  <c r="AT26" i="39"/>
  <c r="AT57" i="39"/>
  <c r="AT33" i="39"/>
  <c r="AT25" i="39"/>
  <c r="AT49" i="39"/>
  <c r="AT32" i="39"/>
  <c r="AT24" i="39"/>
  <c r="AT45" i="39"/>
  <c r="AT39" i="39"/>
  <c r="AT90" i="39"/>
  <c r="AT44" i="39"/>
  <c r="AT22" i="39"/>
  <c r="AT88" i="39"/>
  <c r="AT89" i="39"/>
  <c r="AT38" i="39"/>
  <c r="AT27" i="39"/>
  <c r="AT18" i="39"/>
  <c r="AT17" i="39"/>
  <c r="AT12" i="39"/>
  <c r="AT31" i="39"/>
  <c r="AT23" i="39"/>
  <c r="AT20" i="39"/>
  <c r="AT9" i="39"/>
  <c r="AT34" i="39" s="1"/>
  <c r="AT58" i="39"/>
  <c r="AT28" i="39"/>
  <c r="AT14" i="39"/>
  <c r="AT21" i="39"/>
  <c r="AT19" i="39"/>
  <c r="AT51" i="39"/>
  <c r="AT15" i="39"/>
  <c r="AT10" i="39"/>
  <c r="AT11" i="39"/>
  <c r="AT30" i="39"/>
  <c r="AT59" i="39"/>
  <c r="AT16" i="39"/>
  <c r="BF76" i="34"/>
  <c r="BF36" i="34"/>
  <c r="F62" i="34"/>
  <c r="BJ60" i="44"/>
  <c r="T80" i="49"/>
  <c r="T82" i="49" s="1"/>
  <c r="J91" i="49"/>
  <c r="BG34" i="19"/>
  <c r="BG46" i="19"/>
  <c r="AS34" i="39"/>
  <c r="AH41" i="49"/>
  <c r="BG60" i="7"/>
  <c r="BL53" i="44"/>
  <c r="BL78" i="44" s="1"/>
  <c r="U34" i="44"/>
  <c r="J62" i="44"/>
  <c r="J64" i="44" s="1"/>
  <c r="AI62" i="16"/>
  <c r="AI64" i="16" s="1"/>
  <c r="BU53" i="7"/>
  <c r="W89" i="34"/>
  <c r="W90" i="34"/>
  <c r="W88" i="34"/>
  <c r="W51" i="34"/>
  <c r="W58" i="34"/>
  <c r="W25" i="34"/>
  <c r="W12" i="34"/>
  <c r="W39" i="34"/>
  <c r="W26" i="34"/>
  <c r="W49" i="34"/>
  <c r="W24" i="34"/>
  <c r="W17" i="34"/>
  <c r="W11" i="34"/>
  <c r="W45" i="34"/>
  <c r="W29" i="34"/>
  <c r="W43" i="34"/>
  <c r="W20" i="34"/>
  <c r="W14" i="34"/>
  <c r="W33" i="34"/>
  <c r="W28" i="34"/>
  <c r="W9" i="34"/>
  <c r="W15" i="34"/>
  <c r="W57" i="34"/>
  <c r="W23" i="34"/>
  <c r="W18" i="34"/>
  <c r="W32" i="34"/>
  <c r="W13" i="34"/>
  <c r="W19" i="34"/>
  <c r="W31" i="34"/>
  <c r="W38" i="34"/>
  <c r="W50" i="34"/>
  <c r="W59" i="34"/>
  <c r="W30" i="34"/>
  <c r="W27" i="34"/>
  <c r="W10" i="34"/>
  <c r="W21" i="34"/>
  <c r="W16" i="34"/>
  <c r="W44" i="34"/>
  <c r="W22" i="34"/>
  <c r="T80" i="54"/>
  <c r="AH46" i="29"/>
  <c r="N88" i="44"/>
  <c r="N57" i="44"/>
  <c r="N90" i="44"/>
  <c r="N49" i="44"/>
  <c r="N53" i="44" s="1"/>
  <c r="N78" i="44" s="1"/>
  <c r="N58" i="44"/>
  <c r="N32" i="44"/>
  <c r="N50" i="44"/>
  <c r="N23" i="44"/>
  <c r="N59" i="44"/>
  <c r="N39" i="44"/>
  <c r="N38" i="44"/>
  <c r="N28" i="44"/>
  <c r="N24" i="44"/>
  <c r="N29" i="44"/>
  <c r="N22" i="44"/>
  <c r="N19" i="44"/>
  <c r="N43" i="44"/>
  <c r="N21" i="44"/>
  <c r="N16" i="44"/>
  <c r="N11" i="44"/>
  <c r="N26" i="44"/>
  <c r="N89" i="44"/>
  <c r="N44" i="44"/>
  <c r="N9" i="44"/>
  <c r="N13" i="44"/>
  <c r="N31" i="44"/>
  <c r="N27" i="44"/>
  <c r="N30" i="44"/>
  <c r="N12" i="44"/>
  <c r="N33" i="44"/>
  <c r="N20" i="44"/>
  <c r="N25" i="44"/>
  <c r="N18" i="44"/>
  <c r="N17" i="44"/>
  <c r="N51" i="44"/>
  <c r="N10" i="44"/>
  <c r="N14" i="44"/>
  <c r="N45" i="44"/>
  <c r="N15" i="44"/>
  <c r="BF60" i="7"/>
  <c r="H80" i="7"/>
  <c r="R90" i="11"/>
  <c r="K55" i="4"/>
  <c r="CG46" i="7"/>
  <c r="CF41" i="44"/>
  <c r="AV34" i="7"/>
  <c r="W89" i="49"/>
  <c r="W88" i="49"/>
  <c r="W50" i="49"/>
  <c r="W43" i="49"/>
  <c r="W57" i="49"/>
  <c r="W33" i="49"/>
  <c r="W49" i="49"/>
  <c r="W32" i="49"/>
  <c r="W45" i="49"/>
  <c r="W59" i="49"/>
  <c r="W51" i="49"/>
  <c r="W22" i="49"/>
  <c r="W15" i="49"/>
  <c r="W21" i="49"/>
  <c r="W39" i="49"/>
  <c r="W38" i="49"/>
  <c r="W25" i="49"/>
  <c r="W14" i="49"/>
  <c r="W90" i="49"/>
  <c r="W24" i="49"/>
  <c r="W18" i="49"/>
  <c r="W13" i="49"/>
  <c r="W23" i="49"/>
  <c r="W29" i="49"/>
  <c r="W58" i="49"/>
  <c r="W17" i="49"/>
  <c r="W16" i="49"/>
  <c r="W31" i="49"/>
  <c r="W26" i="49"/>
  <c r="W11" i="49"/>
  <c r="W10" i="49"/>
  <c r="W44" i="49"/>
  <c r="W12" i="49"/>
  <c r="W19" i="49"/>
  <c r="W28" i="49"/>
  <c r="W30" i="49"/>
  <c r="W9" i="49"/>
  <c r="W20" i="49"/>
  <c r="W27" i="49"/>
  <c r="AT76" i="19"/>
  <c r="AT36" i="19"/>
  <c r="W57" i="11"/>
  <c r="W43" i="11"/>
  <c r="W19" i="11"/>
  <c r="W14" i="11"/>
  <c r="W9" i="11"/>
  <c r="W90" i="11"/>
  <c r="W28" i="11"/>
  <c r="W27" i="11"/>
  <c r="W26" i="11"/>
  <c r="W89" i="11"/>
  <c r="W25" i="11"/>
  <c r="W32" i="11"/>
  <c r="W24" i="11"/>
  <c r="W88" i="11"/>
  <c r="W23" i="11"/>
  <c r="W59" i="11"/>
  <c r="W11" i="11"/>
  <c r="W51" i="11"/>
  <c r="W30" i="11"/>
  <c r="W45" i="11"/>
  <c r="W29" i="11"/>
  <c r="W22" i="11"/>
  <c r="W21" i="11"/>
  <c r="W16" i="11"/>
  <c r="W12" i="11"/>
  <c r="W18" i="11"/>
  <c r="W17" i="11"/>
  <c r="W33" i="11"/>
  <c r="W20" i="11"/>
  <c r="W44" i="11"/>
  <c r="W58" i="11"/>
  <c r="W31" i="11"/>
  <c r="BS46" i="19"/>
  <c r="AH62" i="54"/>
  <c r="AH64" i="54" s="1"/>
  <c r="BU2" i="19"/>
  <c r="BV3" i="19"/>
  <c r="H93" i="49"/>
  <c r="H96" i="49" s="1"/>
  <c r="AA4" i="49"/>
  <c r="AN4" i="49" s="1"/>
  <c r="BA4" i="49" s="1"/>
  <c r="BN4" i="49" s="1"/>
  <c r="CA4" i="49" s="1"/>
  <c r="CN4" i="49" s="1"/>
  <c r="DA4" i="49" s="1"/>
  <c r="DN4" i="49" s="1"/>
  <c r="EA4" i="49" s="1"/>
  <c r="O4" i="49"/>
  <c r="F84" i="54"/>
  <c r="U53" i="39"/>
  <c r="U78" i="39" s="1"/>
  <c r="BV41" i="11"/>
  <c r="BV77" i="11" s="1"/>
  <c r="CI39" i="11"/>
  <c r="J55" i="34"/>
  <c r="J46" i="16"/>
  <c r="AF55" i="49"/>
  <c r="AG76" i="49"/>
  <c r="AG36" i="49"/>
  <c r="AG55" i="49" s="1"/>
  <c r="AG60" i="49" s="1"/>
  <c r="U80" i="29"/>
  <c r="AV51" i="34"/>
  <c r="AV58" i="34"/>
  <c r="AV50" i="34"/>
  <c r="AV43" i="34"/>
  <c r="AV29" i="34"/>
  <c r="AV26" i="34"/>
  <c r="AV90" i="34"/>
  <c r="AV88" i="34"/>
  <c r="AV49" i="34"/>
  <c r="AV27" i="34"/>
  <c r="AV20" i="34"/>
  <c r="AV14" i="34"/>
  <c r="AV57" i="34"/>
  <c r="AV39" i="34"/>
  <c r="AV30" i="34"/>
  <c r="AV23" i="34"/>
  <c r="AV16" i="34"/>
  <c r="AV59" i="34"/>
  <c r="AV17" i="34"/>
  <c r="AV9" i="34"/>
  <c r="AV15" i="34"/>
  <c r="AV18" i="34"/>
  <c r="AV28" i="34"/>
  <c r="AV10" i="34"/>
  <c r="AV38" i="34"/>
  <c r="AV32" i="34"/>
  <c r="AV25" i="34"/>
  <c r="AV21" i="34"/>
  <c r="AV44" i="34"/>
  <c r="AV45" i="34"/>
  <c r="AV22" i="34"/>
  <c r="AV31" i="34"/>
  <c r="AV11" i="34"/>
  <c r="AV19" i="34"/>
  <c r="AV12" i="34"/>
  <c r="AV24" i="34"/>
  <c r="AV89" i="34"/>
  <c r="AV33" i="34"/>
  <c r="AW34" i="24"/>
  <c r="AW53" i="24"/>
  <c r="AW78" i="24" s="1"/>
  <c r="J53" i="19"/>
  <c r="J78" i="19" s="1"/>
  <c r="V39" i="39"/>
  <c r="V41" i="39" s="1"/>
  <c r="V77" i="39" s="1"/>
  <c r="V22" i="39"/>
  <c r="V90" i="39"/>
  <c r="V45" i="39"/>
  <c r="V21" i="39"/>
  <c r="V89" i="39"/>
  <c r="V59" i="39"/>
  <c r="V38" i="39"/>
  <c r="V28" i="39"/>
  <c r="V20" i="39"/>
  <c r="V88" i="39"/>
  <c r="V44" i="39"/>
  <c r="V49" i="39"/>
  <c r="V32" i="39"/>
  <c r="V24" i="39"/>
  <c r="V58" i="39"/>
  <c r="V31" i="39"/>
  <c r="V19" i="39"/>
  <c r="V14" i="39"/>
  <c r="V9" i="39"/>
  <c r="V51" i="39"/>
  <c r="V30" i="39"/>
  <c r="V26" i="39"/>
  <c r="V23" i="39"/>
  <c r="V18" i="39"/>
  <c r="V16" i="39"/>
  <c r="V12" i="39"/>
  <c r="V29" i="39"/>
  <c r="V33" i="39"/>
  <c r="V17" i="39"/>
  <c r="V15" i="39"/>
  <c r="V50" i="39"/>
  <c r="V57" i="39"/>
  <c r="V25" i="39"/>
  <c r="V11" i="39"/>
  <c r="V10" i="39"/>
  <c r="V43" i="39"/>
  <c r="V27" i="39"/>
  <c r="V13" i="39"/>
  <c r="AF82" i="7"/>
  <c r="AU80" i="24"/>
  <c r="BK80" i="44"/>
  <c r="AU2" i="39"/>
  <c r="AV3" i="39"/>
  <c r="DO39" i="4"/>
  <c r="DB41" i="4"/>
  <c r="DB77" i="4" s="1"/>
  <c r="L34" i="54"/>
  <c r="BJ80" i="44"/>
  <c r="J41" i="24"/>
  <c r="S60" i="4"/>
  <c r="BG53" i="19"/>
  <c r="BG78" i="19" s="1"/>
  <c r="CS90" i="44"/>
  <c r="CS31" i="44"/>
  <c r="CS23" i="44"/>
  <c r="CS57" i="44"/>
  <c r="CS39" i="44"/>
  <c r="CS22" i="44"/>
  <c r="CS89" i="44"/>
  <c r="CS21" i="44"/>
  <c r="CS38" i="44"/>
  <c r="CS49" i="44"/>
  <c r="CS28" i="44"/>
  <c r="CS19" i="44"/>
  <c r="CS13" i="44"/>
  <c r="CS30" i="44"/>
  <c r="CS59" i="44"/>
  <c r="CS44" i="44"/>
  <c r="CS33" i="44"/>
  <c r="CS18" i="44"/>
  <c r="CS10" i="44"/>
  <c r="CS51" i="44"/>
  <c r="CS26" i="44"/>
  <c r="CS17" i="44"/>
  <c r="CS14" i="44"/>
  <c r="CS43" i="44"/>
  <c r="CS24" i="44"/>
  <c r="CS50" i="44"/>
  <c r="CS32" i="44"/>
  <c r="CS58" i="44"/>
  <c r="CS29" i="44"/>
  <c r="CS20" i="44"/>
  <c r="CS45" i="44"/>
  <c r="CS15" i="44"/>
  <c r="CS9" i="44"/>
  <c r="CS25" i="44"/>
  <c r="CS11" i="44"/>
  <c r="CS27" i="44"/>
  <c r="CS12" i="44"/>
  <c r="CS16" i="44"/>
  <c r="BG80" i="7"/>
  <c r="BG82" i="7" s="1"/>
  <c r="M3" i="24"/>
  <c r="L2" i="24"/>
  <c r="H15" i="18" a="1"/>
  <c r="W33" i="4"/>
  <c r="W24" i="4"/>
  <c r="W17" i="4"/>
  <c r="W32" i="4"/>
  <c r="W88" i="4"/>
  <c r="W91" i="4" s="1"/>
  <c r="W31" i="4"/>
  <c r="W23" i="4"/>
  <c r="W16" i="4"/>
  <c r="W12" i="4"/>
  <c r="W30" i="4"/>
  <c r="W22" i="4"/>
  <c r="W27" i="4"/>
  <c r="W19" i="4"/>
  <c r="W57" i="4"/>
  <c r="W50" i="4"/>
  <c r="W11" i="4"/>
  <c r="W43" i="4"/>
  <c r="W29" i="4"/>
  <c r="W15" i="4"/>
  <c r="W21" i="4"/>
  <c r="W28" i="4"/>
  <c r="W51" i="4"/>
  <c r="W44" i="4"/>
  <c r="W18" i="4"/>
  <c r="W9" i="4"/>
  <c r="W25" i="4"/>
  <c r="W26" i="4"/>
  <c r="W14" i="4"/>
  <c r="AI80" i="16"/>
  <c r="AI82" i="16" s="1"/>
  <c r="AI84" i="16" s="1"/>
  <c r="U36" i="4"/>
  <c r="U76" i="4"/>
  <c r="AU91" i="19"/>
  <c r="X2" i="34"/>
  <c r="Y3" i="34"/>
  <c r="BS41" i="54"/>
  <c r="BL72" i="4"/>
  <c r="BL74" i="4" s="1"/>
  <c r="BY71" i="4"/>
  <c r="G86" i="34"/>
  <c r="G93" i="34"/>
  <c r="G96" i="34" s="1"/>
  <c r="F62" i="29"/>
  <c r="F64" i="29"/>
  <c r="BF53" i="4"/>
  <c r="L91" i="4"/>
  <c r="AI34" i="19"/>
  <c r="F84" i="24"/>
  <c r="CF91" i="16"/>
  <c r="AI49" i="29"/>
  <c r="AI90" i="29"/>
  <c r="AI57" i="29"/>
  <c r="AI89" i="29"/>
  <c r="AI91" i="29" s="1"/>
  <c r="AI32" i="29"/>
  <c r="AI21" i="29"/>
  <c r="AI20" i="29"/>
  <c r="AI14" i="29"/>
  <c r="AI38" i="29"/>
  <c r="AI59" i="29"/>
  <c r="AI28" i="29"/>
  <c r="AI19" i="29"/>
  <c r="AI16" i="29"/>
  <c r="AI51" i="29"/>
  <c r="AI24" i="29"/>
  <c r="AI30" i="29"/>
  <c r="AI50" i="29"/>
  <c r="AI27" i="29"/>
  <c r="AI12" i="29"/>
  <c r="AI9" i="29"/>
  <c r="AI45" i="29"/>
  <c r="AI44" i="29"/>
  <c r="AI43" i="29"/>
  <c r="AI88" i="29"/>
  <c r="AI17" i="29"/>
  <c r="AI11" i="29"/>
  <c r="AI26" i="29"/>
  <c r="AI22" i="29"/>
  <c r="AI10" i="29"/>
  <c r="AI58" i="29"/>
  <c r="AI29" i="29"/>
  <c r="AI25" i="29"/>
  <c r="AI23" i="29"/>
  <c r="AI15" i="29"/>
  <c r="AI39" i="29"/>
  <c r="AI13" i="29"/>
  <c r="AI18" i="29"/>
  <c r="AI33" i="29"/>
  <c r="AI31" i="29"/>
  <c r="DH41" i="4"/>
  <c r="DH77" i="4" s="1"/>
  <c r="DU39" i="4"/>
  <c r="DU41" i="4" s="1"/>
  <c r="DU77" i="4" s="1"/>
  <c r="M91" i="44"/>
  <c r="V91" i="54"/>
  <c r="AS91" i="4"/>
  <c r="S91" i="16"/>
  <c r="R89" i="11"/>
  <c r="CG53" i="7"/>
  <c r="CG78" i="7" s="1"/>
  <c r="V53" i="7"/>
  <c r="V78" i="7" s="1"/>
  <c r="AI91" i="34"/>
  <c r="CS2" i="54"/>
  <c r="CT3" i="54"/>
  <c r="AI41" i="24"/>
  <c r="AI77" i="24" s="1"/>
  <c r="AU34" i="34"/>
  <c r="M3" i="19"/>
  <c r="L2" i="19"/>
  <c r="H80" i="19"/>
  <c r="W90" i="19"/>
  <c r="W57" i="19"/>
  <c r="W49" i="19"/>
  <c r="W51" i="19"/>
  <c r="W88" i="19"/>
  <c r="W59" i="19"/>
  <c r="W44" i="19"/>
  <c r="W25" i="19"/>
  <c r="W10" i="19"/>
  <c r="W32" i="19"/>
  <c r="W24" i="19"/>
  <c r="W17" i="19"/>
  <c r="W89" i="19"/>
  <c r="W91" i="19" s="1"/>
  <c r="W9" i="19"/>
  <c r="W23" i="19"/>
  <c r="W16" i="19"/>
  <c r="W43" i="19"/>
  <c r="W20" i="19"/>
  <c r="W14" i="19"/>
  <c r="W28" i="19"/>
  <c r="W13" i="19"/>
  <c r="W38" i="19"/>
  <c r="W15" i="19"/>
  <c r="W58" i="19"/>
  <c r="W29" i="19"/>
  <c r="W27" i="19"/>
  <c r="W30" i="19"/>
  <c r="W50" i="19"/>
  <c r="W45" i="19"/>
  <c r="W26" i="19"/>
  <c r="W39" i="19"/>
  <c r="W33" i="19"/>
  <c r="W19" i="19"/>
  <c r="W18" i="19"/>
  <c r="W22" i="19"/>
  <c r="W11" i="19"/>
  <c r="W12" i="19"/>
  <c r="W21" i="19"/>
  <c r="CF2" i="4"/>
  <c r="CG3" i="4"/>
  <c r="AL38" i="11"/>
  <c r="Z38" i="11"/>
  <c r="AW34" i="16"/>
  <c r="AW53" i="54"/>
  <c r="AW78" i="54" s="1"/>
  <c r="BF76" i="19"/>
  <c r="BF36" i="19"/>
  <c r="AT46" i="4"/>
  <c r="W53" i="29"/>
  <c r="W78" i="29" s="1"/>
  <c r="AS86" i="44"/>
  <c r="BV3" i="54"/>
  <c r="BU2" i="54"/>
  <c r="BS89" i="49"/>
  <c r="BS88" i="49"/>
  <c r="BS50" i="49"/>
  <c r="BS43" i="49"/>
  <c r="BS57" i="49"/>
  <c r="BS33" i="49"/>
  <c r="BS49" i="49"/>
  <c r="BS32" i="49"/>
  <c r="BS45" i="49"/>
  <c r="BS22" i="49"/>
  <c r="BS15" i="49"/>
  <c r="BS59" i="49"/>
  <c r="BS51" i="49"/>
  <c r="BS21" i="49"/>
  <c r="BS23" i="49"/>
  <c r="BS19" i="49"/>
  <c r="BS16" i="49"/>
  <c r="BS44" i="49"/>
  <c r="BS14" i="49"/>
  <c r="BS31" i="49"/>
  <c r="BS13" i="49"/>
  <c r="BS30" i="49"/>
  <c r="BS27" i="49"/>
  <c r="BS58" i="49"/>
  <c r="BS18" i="49"/>
  <c r="BS90" i="49"/>
  <c r="BS12" i="49"/>
  <c r="BS11" i="49"/>
  <c r="BS20" i="49"/>
  <c r="BS17" i="49"/>
  <c r="BS38" i="49"/>
  <c r="BS26" i="49"/>
  <c r="BS29" i="49"/>
  <c r="BS24" i="49"/>
  <c r="BS39" i="49"/>
  <c r="BS28" i="49"/>
  <c r="BS10" i="49"/>
  <c r="BS9" i="49"/>
  <c r="BS25" i="49"/>
  <c r="BJ51" i="16"/>
  <c r="BJ88" i="16"/>
  <c r="BJ91" i="16" s="1"/>
  <c r="BJ50" i="16"/>
  <c r="BJ39" i="16"/>
  <c r="BJ23" i="16"/>
  <c r="BJ16" i="16"/>
  <c r="BJ14" i="16"/>
  <c r="BJ29" i="16"/>
  <c r="BJ20" i="16"/>
  <c r="BJ57" i="16"/>
  <c r="BJ33" i="16"/>
  <c r="BJ32" i="16"/>
  <c r="BJ31" i="16"/>
  <c r="BJ19" i="16"/>
  <c r="BJ38" i="16"/>
  <c r="BJ18" i="16"/>
  <c r="BJ15" i="16"/>
  <c r="BJ12" i="16"/>
  <c r="BJ27" i="16"/>
  <c r="BJ43" i="16"/>
  <c r="BJ44" i="16"/>
  <c r="BJ26" i="16"/>
  <c r="BJ25" i="16"/>
  <c r="BJ28" i="16"/>
  <c r="BJ24" i="16"/>
  <c r="BJ21" i="16"/>
  <c r="BJ10" i="16"/>
  <c r="BJ49" i="16"/>
  <c r="BJ17" i="16"/>
  <c r="BJ22" i="16"/>
  <c r="BJ11" i="16"/>
  <c r="BJ13" i="16"/>
  <c r="BJ30" i="16"/>
  <c r="BJ9" i="16"/>
  <c r="AH60" i="7"/>
  <c r="J34" i="24"/>
  <c r="BF55" i="24"/>
  <c r="BG34" i="34"/>
  <c r="DJ41" i="4"/>
  <c r="DJ77" i="4" s="1"/>
  <c r="DW39" i="4"/>
  <c r="DW41" i="4" s="1"/>
  <c r="DW77" i="4" s="1"/>
  <c r="BU51" i="44"/>
  <c r="BU58" i="44"/>
  <c r="BU89" i="44"/>
  <c r="BU57" i="44"/>
  <c r="BU50" i="44"/>
  <c r="BU27" i="44"/>
  <c r="BU28" i="44"/>
  <c r="BU43" i="44"/>
  <c r="BU29" i="44"/>
  <c r="BU26" i="44"/>
  <c r="BU45" i="44"/>
  <c r="BU30" i="44"/>
  <c r="BU33" i="44"/>
  <c r="BU25" i="44"/>
  <c r="BU90" i="44"/>
  <c r="BU16" i="44"/>
  <c r="BU31" i="44"/>
  <c r="BU15" i="44"/>
  <c r="BU44" i="44"/>
  <c r="BU39" i="44"/>
  <c r="BU59" i="44"/>
  <c r="BU24" i="44"/>
  <c r="BU19" i="44"/>
  <c r="BU12" i="44"/>
  <c r="BU9" i="44"/>
  <c r="BU49" i="44"/>
  <c r="BU21" i="44"/>
  <c r="BU13" i="44"/>
  <c r="BU18" i="44"/>
  <c r="BU32" i="44"/>
  <c r="BU22" i="44"/>
  <c r="BU20" i="44"/>
  <c r="BU10" i="44"/>
  <c r="BU38" i="44"/>
  <c r="BU23" i="44"/>
  <c r="BU17" i="44"/>
  <c r="BU14" i="44"/>
  <c r="BU11" i="44"/>
  <c r="DT3" i="44"/>
  <c r="DS2" i="44"/>
  <c r="AT53" i="11"/>
  <c r="AT78" i="11" s="1"/>
  <c r="AK53" i="7"/>
  <c r="BI53" i="16"/>
  <c r="BI78" i="16" s="1"/>
  <c r="N4" i="16"/>
  <c r="Z4" i="16"/>
  <c r="AM4" i="16" s="1"/>
  <c r="O3" i="34"/>
  <c r="AK88" i="44"/>
  <c r="AK59" i="44"/>
  <c r="AK21" i="44"/>
  <c r="AK89" i="44"/>
  <c r="AK38" i="44"/>
  <c r="AK45" i="44"/>
  <c r="AK44" i="44"/>
  <c r="AK46" i="44" s="1"/>
  <c r="AK51" i="44"/>
  <c r="AK28" i="44"/>
  <c r="AK27" i="44"/>
  <c r="AK29" i="44"/>
  <c r="AK58" i="44"/>
  <c r="AK11" i="44"/>
  <c r="AK90" i="44"/>
  <c r="AK57" i="44"/>
  <c r="AK39" i="44"/>
  <c r="AK41" i="44" s="1"/>
  <c r="AK77" i="44" s="1"/>
  <c r="AK23" i="44"/>
  <c r="AK17" i="44"/>
  <c r="AK43" i="44"/>
  <c r="AK19" i="44"/>
  <c r="AK49" i="44"/>
  <c r="AK22" i="44"/>
  <c r="AK12" i="44"/>
  <c r="AK9" i="44"/>
  <c r="AK20" i="44"/>
  <c r="AK13" i="44"/>
  <c r="AK18" i="44"/>
  <c r="AK14" i="44"/>
  <c r="AK10" i="44"/>
  <c r="AK26" i="44"/>
  <c r="AK15" i="44"/>
  <c r="AK24" i="44"/>
  <c r="AK30" i="44"/>
  <c r="AK50" i="44"/>
  <c r="AK32" i="44"/>
  <c r="AK16" i="44"/>
  <c r="AK33" i="44"/>
  <c r="AK25" i="44"/>
  <c r="U46" i="44"/>
  <c r="BS80" i="16"/>
  <c r="AS60" i="16"/>
  <c r="AG80" i="34"/>
  <c r="BG89" i="29"/>
  <c r="BG59" i="29"/>
  <c r="BG57" i="29"/>
  <c r="BG51" i="29"/>
  <c r="BG45" i="29"/>
  <c r="BG38" i="29"/>
  <c r="BG18" i="29"/>
  <c r="BG50" i="29"/>
  <c r="BG44" i="29"/>
  <c r="BG46" i="29" s="1"/>
  <c r="BG25" i="29"/>
  <c r="BG29" i="29"/>
  <c r="BG24" i="29"/>
  <c r="BG17" i="29"/>
  <c r="BG22" i="29"/>
  <c r="BG58" i="29"/>
  <c r="BG32" i="29"/>
  <c r="BG27" i="29"/>
  <c r="BG10" i="29"/>
  <c r="BG90" i="29"/>
  <c r="BG39" i="29"/>
  <c r="BG13" i="29"/>
  <c r="BG88" i="29"/>
  <c r="BG28" i="29"/>
  <c r="BG21" i="29"/>
  <c r="BG11" i="29"/>
  <c r="BG19" i="29"/>
  <c r="BG26" i="29"/>
  <c r="BG15" i="29"/>
  <c r="BG14" i="29"/>
  <c r="BG9" i="29"/>
  <c r="BG49" i="29"/>
  <c r="BG33" i="29"/>
  <c r="BG30" i="29"/>
  <c r="BG20" i="29"/>
  <c r="BG31" i="29"/>
  <c r="BG12" i="29"/>
  <c r="BG23" i="29"/>
  <c r="BG43" i="29"/>
  <c r="BG16" i="29"/>
  <c r="S60" i="34"/>
  <c r="AU50" i="4"/>
  <c r="AU43" i="4"/>
  <c r="AU28" i="4"/>
  <c r="AU20" i="4"/>
  <c r="AU14" i="4"/>
  <c r="AU49" i="4"/>
  <c r="AU27" i="4"/>
  <c r="AU19" i="4"/>
  <c r="AU26" i="4"/>
  <c r="AU88" i="4"/>
  <c r="AU91" i="4" s="1"/>
  <c r="AU31" i="4"/>
  <c r="AU23" i="4"/>
  <c r="AU16" i="4"/>
  <c r="AU12" i="4"/>
  <c r="AU33" i="4"/>
  <c r="AU24" i="4"/>
  <c r="AU17" i="4"/>
  <c r="AU44" i="4"/>
  <c r="AU32" i="4"/>
  <c r="AU25" i="4"/>
  <c r="AU18" i="4"/>
  <c r="AU11" i="4"/>
  <c r="AU10" i="4"/>
  <c r="AU21" i="4"/>
  <c r="AU15" i="4"/>
  <c r="AU57" i="4"/>
  <c r="AU29" i="4"/>
  <c r="AU51" i="4"/>
  <c r="AU9" i="4"/>
  <c r="AU30" i="4"/>
  <c r="AU22" i="4"/>
  <c r="G82" i="49"/>
  <c r="V34" i="54"/>
  <c r="H91" i="4"/>
  <c r="H93" i="4" s="1"/>
  <c r="H96" i="4" s="1"/>
  <c r="BU34" i="16"/>
  <c r="CH74" i="4"/>
  <c r="M53" i="44"/>
  <c r="M78" i="44" s="1"/>
  <c r="AS91" i="16"/>
  <c r="AI41" i="34"/>
  <c r="AI53" i="24"/>
  <c r="AI78" i="24" s="1"/>
  <c r="J91" i="29"/>
  <c r="BF53" i="49"/>
  <c r="BF78" i="49" s="1"/>
  <c r="L3" i="39"/>
  <c r="K2" i="39"/>
  <c r="J34" i="16"/>
  <c r="BF82" i="16"/>
  <c r="BH46" i="24"/>
  <c r="DQ71" i="4"/>
  <c r="DD74" i="4"/>
  <c r="AS77" i="29"/>
  <c r="BG89" i="49"/>
  <c r="BG32" i="49"/>
  <c r="BG31" i="49"/>
  <c r="BG39" i="49"/>
  <c r="BG58" i="49"/>
  <c r="BG57" i="49"/>
  <c r="BG49" i="49"/>
  <c r="BG53" i="49" s="1"/>
  <c r="BG78" i="49" s="1"/>
  <c r="BG38" i="49"/>
  <c r="BG45" i="49"/>
  <c r="BG27" i="49"/>
  <c r="BG19" i="49"/>
  <c r="BG17" i="49"/>
  <c r="BG13" i="49"/>
  <c r="BG28" i="49"/>
  <c r="BG20" i="49"/>
  <c r="BG12" i="49"/>
  <c r="BG50" i="49"/>
  <c r="BG43" i="49"/>
  <c r="BG29" i="49"/>
  <c r="BG26" i="49"/>
  <c r="BG88" i="49"/>
  <c r="BG30" i="49"/>
  <c r="BG11" i="49"/>
  <c r="BG44" i="49"/>
  <c r="BG25" i="49"/>
  <c r="BG18" i="49"/>
  <c r="BG15" i="49"/>
  <c r="BG51" i="49"/>
  <c r="BG10" i="49"/>
  <c r="BG33" i="49"/>
  <c r="BG59" i="49"/>
  <c r="BG21" i="49"/>
  <c r="BG90" i="49"/>
  <c r="BG9" i="49"/>
  <c r="BG24" i="49"/>
  <c r="BG23" i="49"/>
  <c r="BG22" i="49"/>
  <c r="BG16" i="49"/>
  <c r="BG14" i="49"/>
  <c r="AW34" i="54"/>
  <c r="G86" i="16"/>
  <c r="G93" i="16"/>
  <c r="G96" i="16" s="1"/>
  <c r="CO72" i="4"/>
  <c r="K182" i="14"/>
  <c r="K166" i="14"/>
  <c r="K150" i="14"/>
  <c r="K134" i="14"/>
  <c r="K118" i="14"/>
  <c r="K102" i="14"/>
  <c r="K86" i="14"/>
  <c r="K70" i="14"/>
  <c r="K54" i="14"/>
  <c r="K38" i="14"/>
  <c r="K22" i="14"/>
  <c r="K181" i="14"/>
  <c r="K165" i="14"/>
  <c r="K149" i="14"/>
  <c r="K133" i="14"/>
  <c r="K117" i="14"/>
  <c r="K101" i="14"/>
  <c r="K85" i="14"/>
  <c r="K69" i="14"/>
  <c r="K53" i="14"/>
  <c r="K37" i="14"/>
  <c r="K21" i="14"/>
  <c r="K180" i="14"/>
  <c r="K164" i="14"/>
  <c r="K148" i="14"/>
  <c r="K132" i="14"/>
  <c r="K116" i="14"/>
  <c r="K100" i="14"/>
  <c r="K84" i="14"/>
  <c r="K68" i="14"/>
  <c r="K52" i="14"/>
  <c r="K36" i="14"/>
  <c r="K20" i="14"/>
  <c r="K179" i="14"/>
  <c r="K163" i="14"/>
  <c r="K147" i="14"/>
  <c r="K131" i="14"/>
  <c r="K115" i="14"/>
  <c r="K99" i="14"/>
  <c r="K83" i="14"/>
  <c r="K67" i="14"/>
  <c r="K51" i="14"/>
  <c r="K35" i="14"/>
  <c r="K19" i="14"/>
  <c r="K194" i="14"/>
  <c r="K178" i="14"/>
  <c r="K162" i="14"/>
  <c r="K146" i="14"/>
  <c r="K130" i="14"/>
  <c r="K114" i="14"/>
  <c r="K98" i="14"/>
  <c r="K82" i="14"/>
  <c r="K66" i="14"/>
  <c r="K50" i="14"/>
  <c r="K34" i="14"/>
  <c r="K18" i="14"/>
  <c r="K193" i="14"/>
  <c r="K177" i="14"/>
  <c r="K161" i="14"/>
  <c r="K145" i="14"/>
  <c r="K129" i="14"/>
  <c r="K113" i="14"/>
  <c r="K97" i="14"/>
  <c r="K81" i="14"/>
  <c r="K65" i="14"/>
  <c r="K49" i="14"/>
  <c r="K33" i="14"/>
  <c r="K17" i="14"/>
  <c r="K192" i="14"/>
  <c r="K176" i="14"/>
  <c r="K160" i="14"/>
  <c r="K144" i="14"/>
  <c r="K128" i="14"/>
  <c r="K112" i="14"/>
  <c r="K96" i="14"/>
  <c r="K80" i="14"/>
  <c r="K64" i="14"/>
  <c r="K48" i="14"/>
  <c r="K32" i="14"/>
  <c r="K16" i="14"/>
  <c r="K188" i="14"/>
  <c r="K172" i="14"/>
  <c r="K156" i="14"/>
  <c r="K140" i="14"/>
  <c r="K124" i="14"/>
  <c r="K108" i="14"/>
  <c r="K92" i="14"/>
  <c r="K76" i="14"/>
  <c r="K60" i="14"/>
  <c r="K44" i="14"/>
  <c r="K28" i="14"/>
  <c r="K170" i="14"/>
  <c r="K138" i="14"/>
  <c r="K106" i="14"/>
  <c r="K74" i="14"/>
  <c r="K42" i="14"/>
  <c r="K169" i="14"/>
  <c r="K137" i="14"/>
  <c r="K105" i="14"/>
  <c r="K73" i="14"/>
  <c r="K41" i="14"/>
  <c r="K168" i="14"/>
  <c r="K136" i="14"/>
  <c r="K104" i="14"/>
  <c r="K72" i="14"/>
  <c r="K40" i="14"/>
  <c r="K167" i="14"/>
  <c r="K135" i="14"/>
  <c r="K103" i="14"/>
  <c r="K71" i="14"/>
  <c r="K39" i="14"/>
  <c r="K191" i="14"/>
  <c r="K159" i="14"/>
  <c r="K127" i="14"/>
  <c r="K95" i="14"/>
  <c r="K63" i="14"/>
  <c r="K31" i="14"/>
  <c r="K189" i="14"/>
  <c r="K157" i="14"/>
  <c r="K125" i="14"/>
  <c r="K93" i="14"/>
  <c r="K61" i="14"/>
  <c r="K29" i="14"/>
  <c r="K187" i="14"/>
  <c r="K155" i="14"/>
  <c r="K123" i="14"/>
  <c r="K91" i="14"/>
  <c r="K59" i="14"/>
  <c r="K27" i="14"/>
  <c r="K183" i="14"/>
  <c r="K151" i="14"/>
  <c r="K119" i="14"/>
  <c r="K87" i="14"/>
  <c r="K55" i="14"/>
  <c r="K23" i="14"/>
  <c r="K186" i="14"/>
  <c r="K122" i="14"/>
  <c r="K58" i="14"/>
  <c r="K185" i="14"/>
  <c r="K121" i="14"/>
  <c r="K57" i="14"/>
  <c r="K184" i="14"/>
  <c r="K120" i="14"/>
  <c r="K56" i="14"/>
  <c r="K175" i="14"/>
  <c r="K111" i="14"/>
  <c r="K47" i="14"/>
  <c r="K174" i="14"/>
  <c r="K110" i="14"/>
  <c r="K46" i="14"/>
  <c r="K173" i="14"/>
  <c r="K109" i="14"/>
  <c r="K45" i="14"/>
  <c r="K171" i="14"/>
  <c r="K107" i="14"/>
  <c r="K43" i="14"/>
  <c r="K158" i="14"/>
  <c r="K94" i="14"/>
  <c r="K30" i="14"/>
  <c r="K152" i="14"/>
  <c r="K88" i="14"/>
  <c r="K24" i="14"/>
  <c r="K139" i="14"/>
  <c r="K126" i="14"/>
  <c r="K90" i="14"/>
  <c r="K89" i="14"/>
  <c r="K79" i="14"/>
  <c r="K190" i="14"/>
  <c r="K25" i="14"/>
  <c r="K154" i="14"/>
  <c r="K153" i="14"/>
  <c r="K143" i="14"/>
  <c r="K142" i="14"/>
  <c r="K141" i="14"/>
  <c r="K78" i="14"/>
  <c r="K77" i="14"/>
  <c r="K75" i="14"/>
  <c r="K26" i="14"/>
  <c r="K15" i="14"/>
  <c r="K62" i="14"/>
  <c r="BT89" i="34"/>
  <c r="BT91" i="34" s="1"/>
  <c r="BT39" i="34"/>
  <c r="BT58" i="34"/>
  <c r="BT49" i="34"/>
  <c r="BT44" i="34"/>
  <c r="BT31" i="34"/>
  <c r="BT24" i="34"/>
  <c r="BT17" i="34"/>
  <c r="BT11" i="34"/>
  <c r="BT28" i="34"/>
  <c r="BT57" i="34"/>
  <c r="BT45" i="34"/>
  <c r="BT29" i="34"/>
  <c r="BT19" i="34"/>
  <c r="BT90" i="34"/>
  <c r="BT33" i="34"/>
  <c r="BT30" i="34"/>
  <c r="BT27" i="34"/>
  <c r="BT20" i="34"/>
  <c r="BT23" i="34"/>
  <c r="BT51" i="34"/>
  <c r="BT50" i="34"/>
  <c r="BT18" i="34"/>
  <c r="BT10" i="34"/>
  <c r="BT43" i="34"/>
  <c r="BT9" i="34"/>
  <c r="BT38" i="34"/>
  <c r="BT12" i="34"/>
  <c r="BT88" i="34"/>
  <c r="BT14" i="34"/>
  <c r="BT25" i="34"/>
  <c r="BT15" i="34"/>
  <c r="BT59" i="34"/>
  <c r="BT22" i="34"/>
  <c r="BT21" i="34"/>
  <c r="BT32" i="34"/>
  <c r="BT16" i="34"/>
  <c r="BT26" i="34"/>
  <c r="F62" i="54"/>
  <c r="F64" i="54"/>
  <c r="K89" i="49"/>
  <c r="K32" i="49"/>
  <c r="K90" i="49"/>
  <c r="K88" i="49"/>
  <c r="K39" i="49"/>
  <c r="K58" i="49"/>
  <c r="K45" i="49"/>
  <c r="K28" i="49"/>
  <c r="K31" i="49"/>
  <c r="K29" i="49"/>
  <c r="K44" i="49"/>
  <c r="K46" i="49" s="1"/>
  <c r="K30" i="49"/>
  <c r="K27" i="49"/>
  <c r="K19" i="49"/>
  <c r="K13" i="49"/>
  <c r="K51" i="49"/>
  <c r="K21" i="49"/>
  <c r="K16" i="49"/>
  <c r="K12" i="49"/>
  <c r="K11" i="49"/>
  <c r="K57" i="49"/>
  <c r="K50" i="49"/>
  <c r="K10" i="49"/>
  <c r="K22" i="49"/>
  <c r="K18" i="49"/>
  <c r="K59" i="49"/>
  <c r="K23" i="49"/>
  <c r="K9" i="49"/>
  <c r="K33" i="49"/>
  <c r="K17" i="49"/>
  <c r="K25" i="49"/>
  <c r="K15" i="49"/>
  <c r="K26" i="49"/>
  <c r="K20" i="49"/>
  <c r="K49" i="49"/>
  <c r="K14" i="49"/>
  <c r="K38" i="49"/>
  <c r="K24" i="49"/>
  <c r="K43" i="49"/>
  <c r="AK34" i="16"/>
  <c r="I53" i="39"/>
  <c r="I78" i="39" s="1"/>
  <c r="G86" i="11"/>
  <c r="G93" i="11"/>
  <c r="G96" i="11" s="1"/>
  <c r="AF60" i="19"/>
  <c r="AH80" i="16"/>
  <c r="T76" i="39"/>
  <c r="T36" i="39"/>
  <c r="T55" i="39" s="1"/>
  <c r="T60" i="39" s="1"/>
  <c r="O3" i="54"/>
  <c r="N2" i="54"/>
  <c r="S62" i="24"/>
  <c r="F86" i="49"/>
  <c r="F93" i="49"/>
  <c r="F96" i="49" s="1"/>
  <c r="CH3" i="19"/>
  <c r="CG2" i="19"/>
  <c r="DS38" i="16"/>
  <c r="DS26" i="16"/>
  <c r="DS57" i="16"/>
  <c r="DS25" i="16"/>
  <c r="DS51" i="16"/>
  <c r="DS28" i="16"/>
  <c r="DS24" i="16"/>
  <c r="DS17" i="16"/>
  <c r="DS22" i="16"/>
  <c r="DS43" i="16"/>
  <c r="DS30" i="16"/>
  <c r="DS12" i="16"/>
  <c r="DS10" i="16"/>
  <c r="DS21" i="16"/>
  <c r="DS20" i="16"/>
  <c r="DS44" i="16"/>
  <c r="DS33" i="16"/>
  <c r="DS32" i="16"/>
  <c r="DS31" i="16"/>
  <c r="DS19" i="16"/>
  <c r="DS27" i="16"/>
  <c r="DS16" i="16"/>
  <c r="DS14" i="16"/>
  <c r="DS23" i="16"/>
  <c r="DS29" i="16"/>
  <c r="DS18" i="16"/>
  <c r="DS39" i="16"/>
  <c r="DS88" i="16"/>
  <c r="DS11" i="16"/>
  <c r="DS9" i="16"/>
  <c r="DS49" i="16"/>
  <c r="DS50" i="16"/>
  <c r="DS13" i="16"/>
  <c r="DS15" i="16"/>
  <c r="AI26" i="4"/>
  <c r="AI18" i="4"/>
  <c r="AI9" i="4"/>
  <c r="AI25" i="4"/>
  <c r="AI33" i="4"/>
  <c r="AI24" i="4"/>
  <c r="AI17" i="4"/>
  <c r="AI29" i="4"/>
  <c r="AI21" i="4"/>
  <c r="AI10" i="4"/>
  <c r="AI32" i="4"/>
  <c r="AI51" i="4"/>
  <c r="AI88" i="4"/>
  <c r="AI91" i="4" s="1"/>
  <c r="AI44" i="4"/>
  <c r="AI46" i="4" s="1"/>
  <c r="AI23" i="4"/>
  <c r="AI12" i="4"/>
  <c r="AI30" i="4"/>
  <c r="AI16" i="4"/>
  <c r="AI49" i="4"/>
  <c r="AI43" i="4"/>
  <c r="AI14" i="4"/>
  <c r="AI50" i="4"/>
  <c r="AI57" i="4"/>
  <c r="AI31" i="4"/>
  <c r="AI15" i="4"/>
  <c r="AI28" i="4"/>
  <c r="AI11" i="4"/>
  <c r="AI19" i="4"/>
  <c r="AI22" i="4"/>
  <c r="AI20" i="4"/>
  <c r="AI27" i="4"/>
  <c r="AV88" i="19"/>
  <c r="AV59" i="19"/>
  <c r="AV90" i="19"/>
  <c r="AV44" i="19"/>
  <c r="AV43" i="19"/>
  <c r="AV51" i="19"/>
  <c r="AV39" i="19"/>
  <c r="AV41" i="19" s="1"/>
  <c r="AV77" i="19" s="1"/>
  <c r="AV33" i="19"/>
  <c r="AV20" i="19"/>
  <c r="AV14" i="19"/>
  <c r="AV57" i="19"/>
  <c r="AV49" i="19"/>
  <c r="AV27" i="19"/>
  <c r="AV19" i="19"/>
  <c r="AV28" i="19"/>
  <c r="AV12" i="19"/>
  <c r="AV29" i="19"/>
  <c r="AV26" i="19"/>
  <c r="AV89" i="19"/>
  <c r="AV9" i="19"/>
  <c r="AV31" i="19"/>
  <c r="AV23" i="19"/>
  <c r="AV16" i="19"/>
  <c r="AV17" i="19"/>
  <c r="AV58" i="19"/>
  <c r="AV22" i="19"/>
  <c r="AV45" i="19"/>
  <c r="AV38" i="19"/>
  <c r="AV21" i="19"/>
  <c r="AV18" i="19"/>
  <c r="AV25" i="19"/>
  <c r="AV30" i="19"/>
  <c r="AV10" i="19"/>
  <c r="AV50" i="19"/>
  <c r="AV24" i="19"/>
  <c r="AV32" i="19"/>
  <c r="AV15" i="19"/>
  <c r="AV11" i="19"/>
  <c r="U91" i="44"/>
  <c r="CF50" i="34"/>
  <c r="CF57" i="34"/>
  <c r="CF32" i="34"/>
  <c r="CF90" i="34"/>
  <c r="CF59" i="34"/>
  <c r="CF29" i="34"/>
  <c r="CF43" i="34"/>
  <c r="CF33" i="34"/>
  <c r="CF18" i="34"/>
  <c r="CF51" i="34"/>
  <c r="CF44" i="34"/>
  <c r="CF15" i="34"/>
  <c r="CF58" i="34"/>
  <c r="CF45" i="34"/>
  <c r="CF21" i="34"/>
  <c r="CF9" i="34"/>
  <c r="CF16" i="34"/>
  <c r="CF89" i="34"/>
  <c r="CF49" i="34"/>
  <c r="CF38" i="34"/>
  <c r="CF14" i="34"/>
  <c r="CF26" i="34"/>
  <c r="CF22" i="34"/>
  <c r="CF17" i="34"/>
  <c r="CF27" i="34"/>
  <c r="CF30" i="34"/>
  <c r="CF31" i="34"/>
  <c r="CF24" i="34"/>
  <c r="CF19" i="34"/>
  <c r="CF88" i="34"/>
  <c r="CF25" i="34"/>
  <c r="CF20" i="34"/>
  <c r="CF10" i="34"/>
  <c r="CF11" i="34"/>
  <c r="CF28" i="34"/>
  <c r="CF39" i="34"/>
  <c r="CF23" i="34"/>
  <c r="CF12" i="34"/>
  <c r="U76" i="54"/>
  <c r="U36" i="54"/>
  <c r="BF77" i="34"/>
  <c r="CF34" i="24"/>
  <c r="AT46" i="29"/>
  <c r="DL41" i="4"/>
  <c r="DL77" i="4" s="1"/>
  <c r="DY39" i="4"/>
  <c r="DY41" i="4" s="1"/>
  <c r="DY77" i="4" s="1"/>
  <c r="BU53" i="16"/>
  <c r="DH71" i="4"/>
  <c r="M34" i="44"/>
  <c r="S91" i="4"/>
  <c r="J91" i="4"/>
  <c r="J93" i="4" s="1"/>
  <c r="J96" i="4" s="1"/>
  <c r="AS91" i="19"/>
  <c r="CF76" i="7"/>
  <c r="CF36" i="7"/>
  <c r="BF76" i="54"/>
  <c r="BF36" i="54"/>
  <c r="AV53" i="7"/>
  <c r="AS78" i="11"/>
  <c r="L46" i="34"/>
  <c r="S55" i="44"/>
  <c r="BS34" i="19"/>
  <c r="K26" i="16"/>
  <c r="K57" i="16"/>
  <c r="K29" i="16"/>
  <c r="K25" i="16"/>
  <c r="K51" i="16"/>
  <c r="K15" i="16"/>
  <c r="K24" i="16"/>
  <c r="K17" i="16"/>
  <c r="K30" i="16"/>
  <c r="K13" i="16"/>
  <c r="K44" i="16"/>
  <c r="K23" i="16"/>
  <c r="K38" i="16"/>
  <c r="K31" i="16"/>
  <c r="K43" i="16"/>
  <c r="K22" i="16"/>
  <c r="K21" i="16"/>
  <c r="K19" i="16"/>
  <c r="K16" i="16"/>
  <c r="K12" i="16"/>
  <c r="K10" i="16"/>
  <c r="K14" i="16"/>
  <c r="K9" i="16"/>
  <c r="K50" i="16"/>
  <c r="K11" i="16"/>
  <c r="K28" i="16"/>
  <c r="K49" i="16"/>
  <c r="K39" i="16"/>
  <c r="K33" i="16"/>
  <c r="K32" i="16"/>
  <c r="K20" i="16"/>
  <c r="K88" i="16"/>
  <c r="K18" i="16"/>
  <c r="K27" i="16"/>
  <c r="DC41" i="7"/>
  <c r="DC77" i="7" s="1"/>
  <c r="DP39" i="7"/>
  <c r="CS41" i="4"/>
  <c r="DE39" i="4"/>
  <c r="DF39" i="4"/>
  <c r="T84" i="29"/>
  <c r="CF76" i="16"/>
  <c r="CF36" i="16"/>
  <c r="H62" i="24"/>
  <c r="H64" i="24" s="1"/>
  <c r="V53" i="19"/>
  <c r="V78" i="19" s="1"/>
  <c r="ED39" i="4"/>
  <c r="ED41" i="4" s="1"/>
  <c r="ED77" i="4" s="1"/>
  <c r="DQ41" i="4"/>
  <c r="DQ77" i="4" s="1"/>
  <c r="BF34" i="11"/>
  <c r="BI2" i="34"/>
  <c r="BJ3" i="34"/>
  <c r="DT2" i="7"/>
  <c r="DU3" i="7"/>
  <c r="W53" i="16"/>
  <c r="W78" i="16" s="1"/>
  <c r="M3" i="29"/>
  <c r="L2" i="29"/>
  <c r="H62" i="49"/>
  <c r="H64" i="49" s="1"/>
  <c r="S82" i="49"/>
  <c r="AJ89" i="19"/>
  <c r="AJ43" i="19"/>
  <c r="AJ50" i="19"/>
  <c r="AJ33" i="19"/>
  <c r="AJ88" i="19"/>
  <c r="AJ57" i="19"/>
  <c r="AJ49" i="19"/>
  <c r="AJ45" i="19"/>
  <c r="AJ38" i="19"/>
  <c r="AJ28" i="19"/>
  <c r="AJ12" i="19"/>
  <c r="AJ29" i="19"/>
  <c r="AJ26" i="19"/>
  <c r="AJ30" i="19"/>
  <c r="AJ18" i="19"/>
  <c r="AJ11" i="19"/>
  <c r="AJ25" i="19"/>
  <c r="AJ58" i="19"/>
  <c r="AJ10" i="19"/>
  <c r="AJ32" i="19"/>
  <c r="AJ24" i="19"/>
  <c r="AJ17" i="19"/>
  <c r="AJ15" i="19"/>
  <c r="AJ51" i="19"/>
  <c r="AJ21" i="19"/>
  <c r="AJ20" i="19"/>
  <c r="AJ59" i="19"/>
  <c r="AJ27" i="19"/>
  <c r="AJ44" i="19"/>
  <c r="AJ23" i="19"/>
  <c r="AJ90" i="19"/>
  <c r="AJ31" i="19"/>
  <c r="AJ16" i="19"/>
  <c r="AJ39" i="19"/>
  <c r="AJ14" i="19"/>
  <c r="AJ19" i="19"/>
  <c r="AJ9" i="19"/>
  <c r="AJ22" i="19"/>
  <c r="CB74" i="4"/>
  <c r="BI2" i="54"/>
  <c r="BJ3" i="54"/>
  <c r="M3" i="49"/>
  <c r="L2" i="49"/>
  <c r="BT41" i="44"/>
  <c r="J86" i="11"/>
  <c r="J93" i="11"/>
  <c r="J96" i="11" s="1"/>
  <c r="AI76" i="54"/>
  <c r="AI36" i="54"/>
  <c r="BT41" i="24"/>
  <c r="AX53" i="44"/>
  <c r="AX78" i="44" s="1"/>
  <c r="CI2" i="7"/>
  <c r="CJ3" i="7"/>
  <c r="CF90" i="19"/>
  <c r="CF43" i="19"/>
  <c r="CF59" i="19"/>
  <c r="CF88" i="19"/>
  <c r="CF33" i="19"/>
  <c r="CF49" i="19"/>
  <c r="CF50" i="19"/>
  <c r="CF32" i="19"/>
  <c r="CF51" i="19"/>
  <c r="CF45" i="19"/>
  <c r="CF38" i="19"/>
  <c r="CF28" i="19"/>
  <c r="CF12" i="19"/>
  <c r="CF29" i="19"/>
  <c r="CF26" i="19"/>
  <c r="CF30" i="19"/>
  <c r="CF18" i="19"/>
  <c r="CF11" i="19"/>
  <c r="CF25" i="19"/>
  <c r="CF10" i="19"/>
  <c r="CF24" i="19"/>
  <c r="CF17" i="19"/>
  <c r="CF58" i="19"/>
  <c r="CF15" i="19"/>
  <c r="CF21" i="19"/>
  <c r="CF16" i="19"/>
  <c r="CF44" i="19"/>
  <c r="CF39" i="19"/>
  <c r="CF23" i="19"/>
  <c r="CF14" i="19"/>
  <c r="CF89" i="19"/>
  <c r="CF27" i="19"/>
  <c r="CF22" i="19"/>
  <c r="CF57" i="19"/>
  <c r="CF20" i="19"/>
  <c r="CF31" i="19"/>
  <c r="CF19" i="19"/>
  <c r="CF9" i="19"/>
  <c r="DU3" i="16"/>
  <c r="DT2" i="16"/>
  <c r="AK34" i="7"/>
  <c r="AT34" i="49"/>
  <c r="U53" i="44"/>
  <c r="U78" i="44" s="1"/>
  <c r="H180" i="21"/>
  <c r="H164" i="21"/>
  <c r="H148" i="21"/>
  <c r="H132" i="21"/>
  <c r="H116" i="21"/>
  <c r="H100" i="21"/>
  <c r="H84" i="21"/>
  <c r="H68" i="21"/>
  <c r="H52" i="21"/>
  <c r="H36" i="21"/>
  <c r="H20" i="21"/>
  <c r="H193" i="21"/>
  <c r="H177" i="21"/>
  <c r="H161" i="21"/>
  <c r="H145" i="21"/>
  <c r="H129" i="21"/>
  <c r="H113" i="21"/>
  <c r="H97" i="21"/>
  <c r="H81" i="21"/>
  <c r="H65" i="21"/>
  <c r="H49" i="21"/>
  <c r="H33" i="21"/>
  <c r="H17" i="21"/>
  <c r="H192" i="21"/>
  <c r="H176" i="21"/>
  <c r="H160" i="21"/>
  <c r="H144" i="21"/>
  <c r="H128" i="21"/>
  <c r="H112" i="21"/>
  <c r="H96" i="21"/>
  <c r="H80" i="21"/>
  <c r="H64" i="21"/>
  <c r="H48" i="21"/>
  <c r="H32" i="21"/>
  <c r="H16" i="21"/>
  <c r="H175" i="21"/>
  <c r="H156" i="21"/>
  <c r="H137" i="21"/>
  <c r="H118" i="21"/>
  <c r="H98" i="21"/>
  <c r="H77" i="21"/>
  <c r="H58" i="21"/>
  <c r="H39" i="21"/>
  <c r="H19" i="21"/>
  <c r="H174" i="21"/>
  <c r="H155" i="21"/>
  <c r="H136" i="21"/>
  <c r="H117" i="21"/>
  <c r="H95" i="21"/>
  <c r="H76" i="21"/>
  <c r="H57" i="21"/>
  <c r="H38" i="21"/>
  <c r="H18" i="21"/>
  <c r="H194" i="21"/>
  <c r="H173" i="21"/>
  <c r="H154" i="21"/>
  <c r="H135" i="21"/>
  <c r="H115" i="21"/>
  <c r="H94" i="21"/>
  <c r="H75" i="21"/>
  <c r="H56" i="21"/>
  <c r="H37" i="21"/>
  <c r="H170" i="21"/>
  <c r="H147" i="21"/>
  <c r="H123" i="21"/>
  <c r="H101" i="21"/>
  <c r="H73" i="21"/>
  <c r="H50" i="21"/>
  <c r="H26" i="21"/>
  <c r="H191" i="21"/>
  <c r="H169" i="21"/>
  <c r="H146" i="21"/>
  <c r="H122" i="21"/>
  <c r="H99" i="21"/>
  <c r="H72" i="21"/>
  <c r="H47" i="21"/>
  <c r="H25" i="21"/>
  <c r="H190" i="21"/>
  <c r="H168" i="21"/>
  <c r="H143" i="21"/>
  <c r="H121" i="21"/>
  <c r="H93" i="21"/>
  <c r="H71" i="21"/>
  <c r="H46" i="21"/>
  <c r="H24" i="21"/>
  <c r="H189" i="21"/>
  <c r="H167" i="21"/>
  <c r="H142" i="21"/>
  <c r="H120" i="21"/>
  <c r="H92" i="21"/>
  <c r="H70" i="21"/>
  <c r="H45" i="21"/>
  <c r="H23" i="21"/>
  <c r="H188" i="21"/>
  <c r="H166" i="21"/>
  <c r="H141" i="21"/>
  <c r="H119" i="21"/>
  <c r="H91" i="21"/>
  <c r="H69" i="21"/>
  <c r="H44" i="21"/>
  <c r="H22" i="21"/>
  <c r="H182" i="21"/>
  <c r="H157" i="21"/>
  <c r="H131" i="21"/>
  <c r="H107" i="21"/>
  <c r="H85" i="21"/>
  <c r="H60" i="21"/>
  <c r="H34" i="21"/>
  <c r="H181" i="21"/>
  <c r="H153" i="21"/>
  <c r="H130" i="21"/>
  <c r="H106" i="21"/>
  <c r="H83" i="21"/>
  <c r="H59" i="21"/>
  <c r="H31" i="21"/>
  <c r="H158" i="21"/>
  <c r="H110" i="21"/>
  <c r="H67" i="21"/>
  <c r="H28" i="21"/>
  <c r="H152" i="21"/>
  <c r="H109" i="21"/>
  <c r="H66" i="21"/>
  <c r="H27" i="21"/>
  <c r="H151" i="21"/>
  <c r="H108" i="21"/>
  <c r="H63" i="21"/>
  <c r="H21" i="21"/>
  <c r="H187" i="21"/>
  <c r="H150" i="21"/>
  <c r="H105" i="21"/>
  <c r="H62" i="21"/>
  <c r="H15" i="21"/>
  <c r="H186" i="21"/>
  <c r="H149" i="21"/>
  <c r="H104" i="21"/>
  <c r="H61" i="21"/>
  <c r="H185" i="21"/>
  <c r="H140" i="21"/>
  <c r="H103" i="21"/>
  <c r="H55" i="21"/>
  <c r="H172" i="21"/>
  <c r="H127" i="21"/>
  <c r="H87" i="21"/>
  <c r="H42" i="21"/>
  <c r="H171" i="21"/>
  <c r="H126" i="21"/>
  <c r="H86" i="21"/>
  <c r="H41" i="21"/>
  <c r="H138" i="21"/>
  <c r="H53" i="21"/>
  <c r="H133" i="21"/>
  <c r="H43" i="21"/>
  <c r="H125" i="21"/>
  <c r="H40" i="21"/>
  <c r="H124" i="21"/>
  <c r="H35" i="21"/>
  <c r="H114" i="21"/>
  <c r="H111" i="21"/>
  <c r="H102" i="21"/>
  <c r="H90" i="21"/>
  <c r="H89" i="21"/>
  <c r="H165" i="21"/>
  <c r="H54" i="21"/>
  <c r="H163" i="21"/>
  <c r="H51" i="21"/>
  <c r="H162" i="21"/>
  <c r="H30" i="21"/>
  <c r="H184" i="21"/>
  <c r="H183" i="21"/>
  <c r="H88" i="21"/>
  <c r="H82" i="21"/>
  <c r="H79" i="21"/>
  <c r="H179" i="21"/>
  <c r="H178" i="21"/>
  <c r="H159" i="21"/>
  <c r="H139" i="21"/>
  <c r="H134" i="21"/>
  <c r="H78" i="21"/>
  <c r="H74" i="21"/>
  <c r="H29" i="21"/>
  <c r="CG2" i="34"/>
  <c r="CH3" i="34"/>
  <c r="CT29" i="16"/>
  <c r="CT49" i="16"/>
  <c r="CT30" i="16"/>
  <c r="CT15" i="16"/>
  <c r="CT21" i="16"/>
  <c r="CT12" i="16"/>
  <c r="CT44" i="16"/>
  <c r="CT57" i="16"/>
  <c r="CT13" i="16"/>
  <c r="CT43" i="16"/>
  <c r="CT28" i="16"/>
  <c r="CT24" i="16"/>
  <c r="CT23" i="16"/>
  <c r="CT22" i="16"/>
  <c r="CT20" i="16"/>
  <c r="CT51" i="16"/>
  <c r="CT18" i="16"/>
  <c r="CT10" i="16"/>
  <c r="CT17" i="16"/>
  <c r="CT39" i="16"/>
  <c r="CT16" i="16"/>
  <c r="CT14" i="16"/>
  <c r="CT11" i="16"/>
  <c r="CT9" i="16"/>
  <c r="CT27" i="16"/>
  <c r="CT25" i="16"/>
  <c r="CT33" i="16"/>
  <c r="CT32" i="16"/>
  <c r="CT31" i="16"/>
  <c r="CT19" i="16"/>
  <c r="CT88" i="16"/>
  <c r="CT91" i="16" s="1"/>
  <c r="CT50" i="16"/>
  <c r="CT26" i="16"/>
  <c r="CT38" i="16"/>
  <c r="AH34" i="29"/>
  <c r="AH41" i="29"/>
  <c r="AH91" i="29"/>
  <c r="V53" i="34"/>
  <c r="V78" i="34" s="1"/>
  <c r="S91" i="11"/>
  <c r="U76" i="34"/>
  <c r="U36" i="34"/>
  <c r="CS53" i="16"/>
  <c r="Z4" i="34"/>
  <c r="AM4" i="34" s="1"/>
  <c r="AZ4" i="34" s="1"/>
  <c r="BM4" i="34" s="1"/>
  <c r="BZ4" i="34" s="1"/>
  <c r="CM4" i="34" s="1"/>
  <c r="CZ4" i="34" s="1"/>
  <c r="DM4" i="34" s="1"/>
  <c r="DZ4" i="34" s="1"/>
  <c r="N4" i="34"/>
  <c r="H190" i="56"/>
  <c r="H174" i="56"/>
  <c r="H158" i="56"/>
  <c r="H142" i="56"/>
  <c r="H126" i="56"/>
  <c r="H110" i="56"/>
  <c r="H94" i="56"/>
  <c r="H78" i="56"/>
  <c r="H62" i="56"/>
  <c r="H46" i="56"/>
  <c r="H30" i="56"/>
  <c r="H15" i="56"/>
  <c r="H192" i="56"/>
  <c r="H176" i="56"/>
  <c r="H160" i="56"/>
  <c r="H144" i="56"/>
  <c r="H128" i="56"/>
  <c r="H112" i="56"/>
  <c r="H96" i="56"/>
  <c r="H80" i="56"/>
  <c r="H64" i="56"/>
  <c r="H48" i="56"/>
  <c r="H32" i="56"/>
  <c r="H16" i="56"/>
  <c r="H181" i="56"/>
  <c r="H163" i="56"/>
  <c r="H145" i="56"/>
  <c r="H125" i="56"/>
  <c r="H107" i="56"/>
  <c r="H89" i="56"/>
  <c r="H71" i="56"/>
  <c r="H53" i="56"/>
  <c r="H35" i="56"/>
  <c r="H17" i="56"/>
  <c r="H180" i="56"/>
  <c r="H162" i="56"/>
  <c r="H143" i="56"/>
  <c r="H124" i="56"/>
  <c r="H106" i="56"/>
  <c r="H88" i="56"/>
  <c r="H70" i="56"/>
  <c r="H52" i="56"/>
  <c r="H34" i="56"/>
  <c r="H177" i="56"/>
  <c r="H157" i="56"/>
  <c r="H139" i="56"/>
  <c r="H121" i="56"/>
  <c r="H103" i="56"/>
  <c r="H85" i="56"/>
  <c r="H67" i="56"/>
  <c r="H49" i="56"/>
  <c r="H29" i="56"/>
  <c r="H173" i="56"/>
  <c r="H194" i="56"/>
  <c r="H171" i="56"/>
  <c r="H150" i="56"/>
  <c r="H129" i="56"/>
  <c r="H104" i="56"/>
  <c r="H82" i="56"/>
  <c r="H59" i="56"/>
  <c r="H38" i="56"/>
  <c r="H169" i="56"/>
  <c r="H147" i="56"/>
  <c r="H120" i="56"/>
  <c r="H98" i="56"/>
  <c r="H74" i="56"/>
  <c r="H50" i="56"/>
  <c r="H25" i="56"/>
  <c r="H193" i="56"/>
  <c r="H168" i="56"/>
  <c r="H146" i="56"/>
  <c r="H119" i="56"/>
  <c r="H97" i="56"/>
  <c r="H73" i="56"/>
  <c r="H47" i="56"/>
  <c r="H24" i="56"/>
  <c r="H191" i="56"/>
  <c r="H167" i="56"/>
  <c r="H141" i="56"/>
  <c r="H118" i="56"/>
  <c r="H95" i="56"/>
  <c r="H72" i="56"/>
  <c r="H45" i="56"/>
  <c r="H23" i="56"/>
  <c r="H187" i="56"/>
  <c r="H164" i="56"/>
  <c r="H137" i="56"/>
  <c r="H115" i="56"/>
  <c r="H91" i="56"/>
  <c r="H66" i="56"/>
  <c r="H42" i="56"/>
  <c r="H20" i="56"/>
  <c r="H159" i="56"/>
  <c r="H131" i="56"/>
  <c r="H99" i="56"/>
  <c r="H63" i="56"/>
  <c r="H33" i="56"/>
  <c r="H189" i="56"/>
  <c r="H156" i="56"/>
  <c r="H130" i="56"/>
  <c r="H93" i="56"/>
  <c r="H61" i="56"/>
  <c r="H31" i="56"/>
  <c r="H188" i="56"/>
  <c r="H155" i="56"/>
  <c r="H127" i="56"/>
  <c r="H92" i="56"/>
  <c r="H60" i="56"/>
  <c r="H28" i="56"/>
  <c r="H175" i="56"/>
  <c r="H138" i="56"/>
  <c r="H109" i="56"/>
  <c r="H77" i="56"/>
  <c r="H43" i="56"/>
  <c r="H178" i="56"/>
  <c r="H133" i="56"/>
  <c r="H86" i="56"/>
  <c r="H44" i="56"/>
  <c r="H172" i="56"/>
  <c r="H132" i="56"/>
  <c r="H84" i="56"/>
  <c r="H41" i="56"/>
  <c r="H170" i="56"/>
  <c r="H123" i="56"/>
  <c r="H83" i="56"/>
  <c r="H40" i="56"/>
  <c r="H166" i="56"/>
  <c r="H122" i="56"/>
  <c r="H81" i="56"/>
  <c r="H39" i="56"/>
  <c r="H149" i="56"/>
  <c r="H90" i="56"/>
  <c r="H27" i="56"/>
  <c r="H148" i="56"/>
  <c r="H87" i="56"/>
  <c r="H26" i="56"/>
  <c r="H140" i="56"/>
  <c r="H79" i="56"/>
  <c r="H22" i="56"/>
  <c r="H136" i="56"/>
  <c r="H76" i="56"/>
  <c r="H21" i="56"/>
  <c r="H186" i="56"/>
  <c r="H135" i="56"/>
  <c r="H75" i="56"/>
  <c r="H19" i="56"/>
  <c r="H184" i="56"/>
  <c r="H117" i="56"/>
  <c r="H68" i="56"/>
  <c r="H151" i="56"/>
  <c r="H55" i="56"/>
  <c r="H134" i="56"/>
  <c r="H54" i="56"/>
  <c r="H116" i="56"/>
  <c r="H51" i="56"/>
  <c r="H114" i="56"/>
  <c r="H37" i="56"/>
  <c r="H113" i="56"/>
  <c r="H36" i="56"/>
  <c r="H152" i="56"/>
  <c r="H111" i="56"/>
  <c r="H108" i="56"/>
  <c r="H105" i="56"/>
  <c r="H102" i="56"/>
  <c r="H57" i="56"/>
  <c r="H56" i="56"/>
  <c r="H18" i="56"/>
  <c r="H185" i="56"/>
  <c r="H183" i="56"/>
  <c r="H182" i="56"/>
  <c r="H179" i="56"/>
  <c r="H165" i="56"/>
  <c r="H161" i="56"/>
  <c r="H154" i="56"/>
  <c r="H153" i="56"/>
  <c r="H101" i="56"/>
  <c r="H100" i="56"/>
  <c r="H65" i="56"/>
  <c r="H58" i="56"/>
  <c r="H69" i="56"/>
  <c r="AF91" i="4"/>
  <c r="DJ39" i="7"/>
  <c r="CW41" i="7"/>
  <c r="CW77" i="7" s="1"/>
  <c r="V41" i="54"/>
  <c r="V77" i="54" s="1"/>
  <c r="BF86" i="44"/>
  <c r="AS91" i="34"/>
  <c r="BF91" i="16"/>
  <c r="I10" i="14"/>
  <c r="AS60" i="24"/>
  <c r="U78" i="7"/>
  <c r="DN39" i="4"/>
  <c r="DA41" i="4"/>
  <c r="DA77" i="4" s="1"/>
  <c r="F91" i="4"/>
  <c r="AW49" i="7"/>
  <c r="AW33" i="7"/>
  <c r="AW22" i="7"/>
  <c r="AW17" i="7"/>
  <c r="AW32" i="7"/>
  <c r="AW31" i="7"/>
  <c r="AW9" i="7"/>
  <c r="AW21" i="7"/>
  <c r="AW16" i="7"/>
  <c r="AW15" i="7"/>
  <c r="AW12" i="7"/>
  <c r="AW88" i="7"/>
  <c r="AW44" i="7"/>
  <c r="AW20" i="7"/>
  <c r="AW29" i="7"/>
  <c r="AW27" i="7"/>
  <c r="AW30" i="7"/>
  <c r="AW23" i="7"/>
  <c r="AW10" i="7"/>
  <c r="AW57" i="7"/>
  <c r="AW50" i="7"/>
  <c r="AW28" i="7"/>
  <c r="AW19" i="7"/>
  <c r="AW26" i="7"/>
  <c r="AW43" i="7"/>
  <c r="AW18" i="7"/>
  <c r="AW51" i="7"/>
  <c r="AW58" i="7"/>
  <c r="AW25" i="7"/>
  <c r="AW11" i="7"/>
  <c r="AW24" i="7"/>
  <c r="AW14" i="7"/>
  <c r="AS77" i="49"/>
  <c r="AF91" i="19"/>
  <c r="CT53" i="16" l="1"/>
  <c r="CT78" i="16" s="1"/>
  <c r="AW53" i="7"/>
  <c r="AW78" i="7" s="1"/>
  <c r="W53" i="7"/>
  <c r="W78" i="7" s="1"/>
  <c r="BG84" i="7"/>
  <c r="AT84" i="16"/>
  <c r="AA4" i="34"/>
  <c r="AN4" i="34" s="1"/>
  <c r="BA4" i="34" s="1"/>
  <c r="BN4" i="34" s="1"/>
  <c r="CA4" i="34" s="1"/>
  <c r="CN4" i="34" s="1"/>
  <c r="DA4" i="34" s="1"/>
  <c r="DN4" i="34" s="1"/>
  <c r="EA4" i="34" s="1"/>
  <c r="O4" i="34"/>
  <c r="CF41" i="19"/>
  <c r="BF84" i="16"/>
  <c r="BT34" i="19"/>
  <c r="U80" i="34"/>
  <c r="CG50" i="19"/>
  <c r="CG59" i="19"/>
  <c r="CG88" i="19"/>
  <c r="CG33" i="19"/>
  <c r="CG49" i="19"/>
  <c r="CG53" i="19" s="1"/>
  <c r="CG78" i="19" s="1"/>
  <c r="CG32" i="19"/>
  <c r="CG38" i="19"/>
  <c r="CG58" i="19"/>
  <c r="CG29" i="19"/>
  <c r="CG26" i="19"/>
  <c r="CG30" i="19"/>
  <c r="CG18" i="19"/>
  <c r="CG11" i="19"/>
  <c r="CG51" i="19"/>
  <c r="CG25" i="19"/>
  <c r="CG10" i="19"/>
  <c r="CG45" i="19"/>
  <c r="CG24" i="19"/>
  <c r="CG17" i="19"/>
  <c r="CG9" i="19"/>
  <c r="CG21" i="19"/>
  <c r="CG57" i="19"/>
  <c r="CG27" i="19"/>
  <c r="CG43" i="19"/>
  <c r="CG14" i="19"/>
  <c r="CG89" i="19"/>
  <c r="CG91" i="19" s="1"/>
  <c r="CG22" i="19"/>
  <c r="CG20" i="19"/>
  <c r="CG15" i="19"/>
  <c r="CG12" i="19"/>
  <c r="CG31" i="19"/>
  <c r="CG28" i="19"/>
  <c r="CG23" i="19"/>
  <c r="CG44" i="19"/>
  <c r="CG90" i="19"/>
  <c r="CG16" i="19"/>
  <c r="CG19" i="19"/>
  <c r="CG39" i="19"/>
  <c r="T84" i="39"/>
  <c r="T80" i="39"/>
  <c r="T82" i="39" s="1"/>
  <c r="BG91" i="49"/>
  <c r="BG91" i="29"/>
  <c r="AH62" i="7"/>
  <c r="AH64" i="7" s="1"/>
  <c r="AJ46" i="19"/>
  <c r="F97" i="49"/>
  <c r="K53" i="49"/>
  <c r="K78" i="49" s="1"/>
  <c r="BG53" i="29"/>
  <c r="BG78" i="29" s="1"/>
  <c r="N2" i="34"/>
  <c r="BU41" i="44"/>
  <c r="BU77" i="44" s="1"/>
  <c r="BJ41" i="16"/>
  <c r="BJ77" i="16" s="1"/>
  <c r="S62" i="4"/>
  <c r="S64" i="4" s="1"/>
  <c r="AF60" i="49"/>
  <c r="W41" i="49"/>
  <c r="N91" i="44"/>
  <c r="W46" i="34"/>
  <c r="BS91" i="4"/>
  <c r="AH41" i="39"/>
  <c r="AV59" i="11"/>
  <c r="AV45" i="11"/>
  <c r="AV15" i="11"/>
  <c r="AV12" i="11"/>
  <c r="AV11" i="11"/>
  <c r="AV10" i="11"/>
  <c r="AV51" i="11"/>
  <c r="AV22" i="11"/>
  <c r="AV58" i="11"/>
  <c r="AV50" i="11"/>
  <c r="AV33" i="11"/>
  <c r="AV32" i="11"/>
  <c r="AV90" i="11"/>
  <c r="AV57" i="11"/>
  <c r="AV24" i="11"/>
  <c r="AV23" i="11"/>
  <c r="AV21" i="11"/>
  <c r="AV43" i="11"/>
  <c r="AV44" i="11"/>
  <c r="AV46" i="11" s="1"/>
  <c r="AV16" i="11"/>
  <c r="AV31" i="11"/>
  <c r="AV9" i="11"/>
  <c r="AV25" i="11"/>
  <c r="AV19" i="11"/>
  <c r="AV49" i="11"/>
  <c r="AV29" i="11"/>
  <c r="AV28" i="11"/>
  <c r="AV18" i="11"/>
  <c r="AV17" i="11"/>
  <c r="AV27" i="11"/>
  <c r="AV26" i="11"/>
  <c r="AV89" i="11"/>
  <c r="AV14" i="11"/>
  <c r="AV20" i="11"/>
  <c r="AV88" i="11"/>
  <c r="AV30" i="11"/>
  <c r="L62" i="4"/>
  <c r="L64" i="4"/>
  <c r="X88" i="49"/>
  <c r="X57" i="49"/>
  <c r="X33" i="49"/>
  <c r="X49" i="49"/>
  <c r="X32" i="49"/>
  <c r="X89" i="49"/>
  <c r="X90" i="49"/>
  <c r="X59" i="49"/>
  <c r="X38" i="49"/>
  <c r="X51" i="49"/>
  <c r="X22" i="49"/>
  <c r="X21" i="49"/>
  <c r="X58" i="49"/>
  <c r="X50" i="49"/>
  <c r="X39" i="49"/>
  <c r="X41" i="49" s="1"/>
  <c r="X77" i="49" s="1"/>
  <c r="X25" i="49"/>
  <c r="X15" i="49"/>
  <c r="X14" i="49"/>
  <c r="X24" i="49"/>
  <c r="X18" i="49"/>
  <c r="X13" i="49"/>
  <c r="X23" i="49"/>
  <c r="X12" i="49"/>
  <c r="X17" i="49"/>
  <c r="X16" i="49"/>
  <c r="X31" i="49"/>
  <c r="X30" i="49"/>
  <c r="X20" i="49"/>
  <c r="X19" i="49"/>
  <c r="X45" i="49"/>
  <c r="X28" i="49"/>
  <c r="X11" i="49"/>
  <c r="X9" i="49"/>
  <c r="X44" i="49"/>
  <c r="X29" i="49"/>
  <c r="X26" i="49"/>
  <c r="X10" i="49"/>
  <c r="X43" i="49"/>
  <c r="X27" i="49"/>
  <c r="AJ34" i="34"/>
  <c r="AJ53" i="24"/>
  <c r="AJ78" i="24" s="1"/>
  <c r="BM3" i="16"/>
  <c r="AO3" i="16"/>
  <c r="AI46" i="11"/>
  <c r="CG46" i="24"/>
  <c r="BS90" i="39"/>
  <c r="BS89" i="39"/>
  <c r="BS59" i="39"/>
  <c r="BS38" i="39"/>
  <c r="BS20" i="39"/>
  <c r="BS88" i="39"/>
  <c r="BS51" i="39"/>
  <c r="BS44" i="39"/>
  <c r="BS49" i="39"/>
  <c r="BS39" i="39"/>
  <c r="BS22" i="39"/>
  <c r="BS21" i="39"/>
  <c r="BS14" i="39"/>
  <c r="BS50" i="39"/>
  <c r="BS43" i="39"/>
  <c r="BS58" i="39"/>
  <c r="BS32" i="39"/>
  <c r="BS24" i="39"/>
  <c r="BS9" i="39"/>
  <c r="BS15" i="39"/>
  <c r="BS57" i="39"/>
  <c r="BS30" i="39"/>
  <c r="BS25" i="39"/>
  <c r="BS18" i="39"/>
  <c r="BS29" i="39"/>
  <c r="BS10" i="39"/>
  <c r="BS33" i="39"/>
  <c r="BS28" i="39"/>
  <c r="BS16" i="39"/>
  <c r="BS31" i="39"/>
  <c r="BS45" i="39"/>
  <c r="BS19" i="39"/>
  <c r="BS23" i="39"/>
  <c r="BS11" i="39"/>
  <c r="BS27" i="39"/>
  <c r="BS17" i="39"/>
  <c r="BS26" i="39"/>
  <c r="BS12" i="39"/>
  <c r="BS34" i="4"/>
  <c r="BS53" i="11"/>
  <c r="AF86" i="44"/>
  <c r="AF93" i="44"/>
  <c r="AF96" i="44" s="1"/>
  <c r="AX3" i="11"/>
  <c r="AW2" i="11"/>
  <c r="CG46" i="44"/>
  <c r="AT76" i="29"/>
  <c r="AT36" i="29"/>
  <c r="AT55" i="29" s="1"/>
  <c r="AT60" i="29" s="1"/>
  <c r="DF57" i="44"/>
  <c r="DF89" i="44"/>
  <c r="DF49" i="44"/>
  <c r="DF90" i="44"/>
  <c r="DF32" i="44"/>
  <c r="DF24" i="44"/>
  <c r="DF59" i="44"/>
  <c r="DF45" i="44"/>
  <c r="DF31" i="44"/>
  <c r="DF23" i="44"/>
  <c r="DF50" i="44"/>
  <c r="DF39" i="44"/>
  <c r="DF19" i="44"/>
  <c r="DF13" i="44"/>
  <c r="DF9" i="44"/>
  <c r="DF33" i="44"/>
  <c r="DF51" i="44"/>
  <c r="DF16" i="44"/>
  <c r="DF58" i="44"/>
  <c r="DF44" i="44"/>
  <c r="DF43" i="44"/>
  <c r="DF38" i="44"/>
  <c r="DF25" i="44"/>
  <c r="DF18" i="44"/>
  <c r="DF21" i="44"/>
  <c r="DF28" i="44"/>
  <c r="DF12" i="44"/>
  <c r="DF22" i="44"/>
  <c r="DF15" i="44"/>
  <c r="DF11" i="44"/>
  <c r="DF10" i="44"/>
  <c r="DF27" i="44"/>
  <c r="DF14" i="44"/>
  <c r="DF30" i="44"/>
  <c r="DF29" i="44"/>
  <c r="DF26" i="44"/>
  <c r="DF20" i="44"/>
  <c r="DF17" i="44"/>
  <c r="Z3" i="49"/>
  <c r="Y2" i="49"/>
  <c r="AF80" i="39"/>
  <c r="BT91" i="19"/>
  <c r="CG2" i="11"/>
  <c r="CH3" i="11"/>
  <c r="AX76" i="44"/>
  <c r="AX36" i="44"/>
  <c r="AX55" i="44" s="1"/>
  <c r="AX60" i="44" s="1"/>
  <c r="AL44" i="16"/>
  <c r="AL43" i="16"/>
  <c r="AL33" i="16"/>
  <c r="AL32" i="16"/>
  <c r="AL31" i="16"/>
  <c r="AL27" i="16"/>
  <c r="AL19" i="16"/>
  <c r="AL50" i="16"/>
  <c r="AL29" i="16"/>
  <c r="AL22" i="16"/>
  <c r="AL30" i="16"/>
  <c r="AL12" i="16"/>
  <c r="AL21" i="16"/>
  <c r="AL20" i="16"/>
  <c r="AL11" i="16"/>
  <c r="AL9" i="16"/>
  <c r="AL38" i="16"/>
  <c r="AL18" i="16"/>
  <c r="AL10" i="16"/>
  <c r="AL39" i="16"/>
  <c r="AL51" i="16"/>
  <c r="AL28" i="16"/>
  <c r="AL24" i="16"/>
  <c r="AL23" i="16"/>
  <c r="AL49" i="16"/>
  <c r="AL17" i="16"/>
  <c r="AL57" i="16"/>
  <c r="AL16" i="16"/>
  <c r="AL14" i="16"/>
  <c r="AL88" i="16"/>
  <c r="AL13" i="16"/>
  <c r="AL15" i="16"/>
  <c r="AL26" i="16"/>
  <c r="AL25" i="16"/>
  <c r="AH46" i="39"/>
  <c r="CS77" i="4"/>
  <c r="DE77" i="4" s="1"/>
  <c r="DE41" i="4"/>
  <c r="O2" i="34"/>
  <c r="P3" i="34"/>
  <c r="S93" i="16"/>
  <c r="S96" i="16" s="1"/>
  <c r="BG86" i="7"/>
  <c r="AK76" i="7"/>
  <c r="AK36" i="7"/>
  <c r="AK55" i="7" s="1"/>
  <c r="AK60" i="7" s="1"/>
  <c r="CJ2" i="7"/>
  <c r="CK3" i="7"/>
  <c r="N3" i="49"/>
  <c r="M2" i="49"/>
  <c r="BF36" i="11"/>
  <c r="BF76" i="11"/>
  <c r="DP41" i="7"/>
  <c r="DP77" i="7" s="1"/>
  <c r="EC39" i="7"/>
  <c r="EC41" i="7" s="1"/>
  <c r="EC77" i="7" s="1"/>
  <c r="CF46" i="34"/>
  <c r="K91" i="49"/>
  <c r="BT34" i="34"/>
  <c r="AZ4" i="16"/>
  <c r="AM2" i="16"/>
  <c r="BJ34" i="16"/>
  <c r="AI41" i="29"/>
  <c r="AI77" i="29" s="1"/>
  <c r="BF78" i="4"/>
  <c r="J77" i="24"/>
  <c r="AF84" i="7"/>
  <c r="AV91" i="34"/>
  <c r="F86" i="54"/>
  <c r="F93" i="54"/>
  <c r="F96" i="54" s="1"/>
  <c r="CF77" i="44"/>
  <c r="BG62" i="7"/>
  <c r="BG64" i="7"/>
  <c r="BK62" i="44"/>
  <c r="BK64" i="44"/>
  <c r="AF82" i="29"/>
  <c r="BF41" i="39"/>
  <c r="X43" i="11"/>
  <c r="X90" i="11"/>
  <c r="X28" i="11"/>
  <c r="X27" i="11"/>
  <c r="X26" i="11"/>
  <c r="X89" i="11"/>
  <c r="X18" i="11"/>
  <c r="X88" i="11"/>
  <c r="X59" i="11"/>
  <c r="X45" i="11"/>
  <c r="X24" i="11"/>
  <c r="X23" i="11"/>
  <c r="X31" i="11"/>
  <c r="X19" i="11"/>
  <c r="X9" i="11"/>
  <c r="X32" i="11"/>
  <c r="X51" i="11"/>
  <c r="X53" i="11" s="1"/>
  <c r="X78" i="11" s="1"/>
  <c r="X30" i="11"/>
  <c r="X33" i="11"/>
  <c r="X29" i="11"/>
  <c r="X22" i="11"/>
  <c r="X17" i="11"/>
  <c r="X44" i="11"/>
  <c r="X46" i="11" s="1"/>
  <c r="X21" i="11"/>
  <c r="X57" i="11"/>
  <c r="X16" i="11"/>
  <c r="X12" i="11"/>
  <c r="X58" i="11"/>
  <c r="X20" i="11"/>
  <c r="X14" i="11"/>
  <c r="X25" i="11"/>
  <c r="X11" i="11"/>
  <c r="J86" i="54"/>
  <c r="J93" i="54"/>
  <c r="J96" i="54" s="1"/>
  <c r="K34" i="7"/>
  <c r="BF78" i="11"/>
  <c r="AU86" i="44"/>
  <c r="BA2" i="44"/>
  <c r="BB3" i="44"/>
  <c r="AX34" i="24"/>
  <c r="CS46" i="24"/>
  <c r="AT76" i="4"/>
  <c r="AT36" i="4"/>
  <c r="AT55" i="4" s="1"/>
  <c r="AT60" i="4" s="1"/>
  <c r="L76" i="34"/>
  <c r="L36" i="34"/>
  <c r="L55" i="34" s="1"/>
  <c r="L60" i="34" s="1"/>
  <c r="AX22" i="7"/>
  <c r="AX17" i="7"/>
  <c r="AX32" i="7"/>
  <c r="AX31" i="7"/>
  <c r="AX21" i="7"/>
  <c r="AX16" i="7"/>
  <c r="AX15" i="7"/>
  <c r="AX12" i="7"/>
  <c r="AX30" i="7"/>
  <c r="AX29" i="7"/>
  <c r="AX19" i="7"/>
  <c r="AX57" i="7"/>
  <c r="AX25" i="7"/>
  <c r="AX23" i="7"/>
  <c r="AX10" i="7"/>
  <c r="AX88" i="7"/>
  <c r="AX50" i="7"/>
  <c r="AX28" i="7"/>
  <c r="AX9" i="7"/>
  <c r="AX26" i="7"/>
  <c r="AX20" i="7"/>
  <c r="AX49" i="7"/>
  <c r="AX14" i="7"/>
  <c r="AX51" i="7"/>
  <c r="AX27" i="7"/>
  <c r="AX58" i="7"/>
  <c r="AX24" i="7"/>
  <c r="AX18" i="7"/>
  <c r="AX44" i="7"/>
  <c r="AX11" i="7"/>
  <c r="AX33" i="7"/>
  <c r="AX43" i="7"/>
  <c r="BW2" i="24"/>
  <c r="BX3" i="24"/>
  <c r="CT3" i="49"/>
  <c r="CS2" i="49"/>
  <c r="T82" i="4"/>
  <c r="T84" i="4" s="1"/>
  <c r="AL2" i="34"/>
  <c r="AM3" i="34"/>
  <c r="G183" i="10"/>
  <c r="G167" i="10"/>
  <c r="G151" i="10"/>
  <c r="G135" i="10"/>
  <c r="G119" i="10"/>
  <c r="G103" i="10"/>
  <c r="G87" i="10"/>
  <c r="CF89" i="7" s="1"/>
  <c r="G71" i="10"/>
  <c r="G55" i="10"/>
  <c r="AW89" i="7" s="1"/>
  <c r="AW91" i="7" s="1"/>
  <c r="G39" i="10"/>
  <c r="AF89" i="7" s="1"/>
  <c r="G23" i="10"/>
  <c r="G182" i="10"/>
  <c r="G166" i="10"/>
  <c r="G150" i="10"/>
  <c r="G134" i="10"/>
  <c r="G118" i="10"/>
  <c r="G102" i="10"/>
  <c r="G86" i="10"/>
  <c r="G70" i="10"/>
  <c r="G54" i="10"/>
  <c r="AV89" i="7" s="1"/>
  <c r="AV91" i="7" s="1"/>
  <c r="G38" i="10"/>
  <c r="G22" i="10"/>
  <c r="G181" i="10"/>
  <c r="G165" i="10"/>
  <c r="G149" i="10"/>
  <c r="G133" i="10"/>
  <c r="G117" i="10"/>
  <c r="G101" i="10"/>
  <c r="G85" i="10"/>
  <c r="G69" i="10"/>
  <c r="G53" i="10"/>
  <c r="AU89" i="7" s="1"/>
  <c r="AU91" i="7" s="1"/>
  <c r="G37" i="10"/>
  <c r="G21" i="10"/>
  <c r="G190" i="10"/>
  <c r="G174" i="10"/>
  <c r="G158" i="10"/>
  <c r="G142" i="10"/>
  <c r="G126" i="10"/>
  <c r="G110" i="10"/>
  <c r="G94" i="10"/>
  <c r="G78" i="10"/>
  <c r="BV89" i="7" s="1"/>
  <c r="G62" i="10"/>
  <c r="G46" i="10"/>
  <c r="AM89" i="7" s="1"/>
  <c r="G30" i="10"/>
  <c r="V89" i="7" s="1"/>
  <c r="V91" i="7" s="1"/>
  <c r="G15" i="10"/>
  <c r="F89" i="7" s="1"/>
  <c r="G179" i="10"/>
  <c r="G159" i="10"/>
  <c r="G138" i="10"/>
  <c r="G115" i="10"/>
  <c r="G95" i="10"/>
  <c r="G74" i="10"/>
  <c r="G51" i="10"/>
  <c r="AS89" i="7" s="1"/>
  <c r="G31" i="10"/>
  <c r="W89" i="7" s="1"/>
  <c r="G178" i="10"/>
  <c r="G157" i="10"/>
  <c r="G137" i="10"/>
  <c r="G114" i="10"/>
  <c r="G93" i="10"/>
  <c r="G73" i="10"/>
  <c r="G50" i="10"/>
  <c r="G29" i="10"/>
  <c r="U89" i="7" s="1"/>
  <c r="U91" i="7" s="1"/>
  <c r="G177" i="10"/>
  <c r="G156" i="10"/>
  <c r="G136" i="10"/>
  <c r="G113" i="10"/>
  <c r="G92" i="10"/>
  <c r="G72" i="10"/>
  <c r="G49" i="10"/>
  <c r="G28" i="10"/>
  <c r="T89" i="7" s="1"/>
  <c r="T91" i="7" s="1"/>
  <c r="G176" i="10"/>
  <c r="G155" i="10"/>
  <c r="G132" i="10"/>
  <c r="G112" i="10"/>
  <c r="G91" i="10"/>
  <c r="G68" i="10"/>
  <c r="G48" i="10"/>
  <c r="G27" i="10"/>
  <c r="S89" i="7" s="1"/>
  <c r="G194" i="10"/>
  <c r="G173" i="10"/>
  <c r="G153" i="10"/>
  <c r="G130" i="10"/>
  <c r="G109" i="10"/>
  <c r="G89" i="10"/>
  <c r="CH89" i="7" s="1"/>
  <c r="G66" i="10"/>
  <c r="BI89" i="7" s="1"/>
  <c r="BI91" i="7" s="1"/>
  <c r="G45" i="10"/>
  <c r="AL89" i="7" s="1"/>
  <c r="AL91" i="7" s="1"/>
  <c r="G25" i="10"/>
  <c r="G193" i="10"/>
  <c r="G172" i="10"/>
  <c r="G152" i="10"/>
  <c r="G129" i="10"/>
  <c r="G108" i="10"/>
  <c r="G88" i="10"/>
  <c r="CG89" i="7" s="1"/>
  <c r="CG91" i="7" s="1"/>
  <c r="G65" i="10"/>
  <c r="BH89" i="7" s="1"/>
  <c r="BH91" i="7" s="1"/>
  <c r="G44" i="10"/>
  <c r="AK89" i="7" s="1"/>
  <c r="AK91" i="7" s="1"/>
  <c r="G24" i="10"/>
  <c r="G192" i="10"/>
  <c r="G171" i="10"/>
  <c r="G148" i="10"/>
  <c r="G128" i="10"/>
  <c r="G107" i="10"/>
  <c r="G84" i="10"/>
  <c r="G64" i="10"/>
  <c r="BG89" i="7" s="1"/>
  <c r="BG91" i="7" s="1"/>
  <c r="BG93" i="7" s="1"/>
  <c r="BG96" i="7" s="1"/>
  <c r="G43" i="10"/>
  <c r="AJ89" i="7" s="1"/>
  <c r="AJ91" i="7" s="1"/>
  <c r="G20" i="10"/>
  <c r="K89" i="7" s="1"/>
  <c r="K91" i="7" s="1"/>
  <c r="G188" i="10"/>
  <c r="G168" i="10"/>
  <c r="G145" i="10"/>
  <c r="G124" i="10"/>
  <c r="G104" i="10"/>
  <c r="G81" i="10"/>
  <c r="G60" i="10"/>
  <c r="G40" i="10"/>
  <c r="AG89" i="7" s="1"/>
  <c r="AG91" i="7" s="1"/>
  <c r="AG93" i="7" s="1"/>
  <c r="AG96" i="7" s="1"/>
  <c r="G17" i="10"/>
  <c r="H89" i="7" s="1"/>
  <c r="H91" i="7" s="1"/>
  <c r="G184" i="10"/>
  <c r="G140" i="10"/>
  <c r="G97" i="10"/>
  <c r="G56" i="10"/>
  <c r="AX89" i="7" s="1"/>
  <c r="G180" i="10"/>
  <c r="G139" i="10"/>
  <c r="G96" i="10"/>
  <c r="G52" i="10"/>
  <c r="AT89" i="7" s="1"/>
  <c r="AT91" i="7" s="1"/>
  <c r="G175" i="10"/>
  <c r="G131" i="10"/>
  <c r="G90" i="10"/>
  <c r="G47" i="10"/>
  <c r="G170" i="10"/>
  <c r="G127" i="10"/>
  <c r="G83" i="10"/>
  <c r="G42" i="10"/>
  <c r="AI89" i="7" s="1"/>
  <c r="AI91" i="7" s="1"/>
  <c r="G169" i="10"/>
  <c r="G125" i="10"/>
  <c r="G82" i="10"/>
  <c r="G41" i="10"/>
  <c r="AH89" i="7" s="1"/>
  <c r="AH91" i="7" s="1"/>
  <c r="AH93" i="7" s="1"/>
  <c r="AH96" i="7" s="1"/>
  <c r="G154" i="10"/>
  <c r="G111" i="10"/>
  <c r="DF89" i="7" s="1"/>
  <c r="G67" i="10"/>
  <c r="BJ89" i="7" s="1"/>
  <c r="BJ91" i="7" s="1"/>
  <c r="G26" i="10"/>
  <c r="G191" i="10"/>
  <c r="G147" i="10"/>
  <c r="G106" i="10"/>
  <c r="G63" i="10"/>
  <c r="BF89" i="7" s="1"/>
  <c r="G19" i="10"/>
  <c r="J89" i="7" s="1"/>
  <c r="J91" i="7" s="1"/>
  <c r="G143" i="10"/>
  <c r="G61" i="10"/>
  <c r="G141" i="10"/>
  <c r="G59" i="10"/>
  <c r="G123" i="10"/>
  <c r="DS89" i="7" s="1"/>
  <c r="G58" i="10"/>
  <c r="G122" i="10"/>
  <c r="G57" i="10"/>
  <c r="G121" i="10"/>
  <c r="G36" i="10"/>
  <c r="G163" i="10"/>
  <c r="G98" i="10"/>
  <c r="G16" i="10"/>
  <c r="G89" i="7" s="1"/>
  <c r="G91" i="7" s="1"/>
  <c r="G162" i="10"/>
  <c r="G80" i="10"/>
  <c r="G161" i="10"/>
  <c r="G79" i="10"/>
  <c r="G160" i="10"/>
  <c r="G146" i="10"/>
  <c r="G144" i="10"/>
  <c r="G120" i="10"/>
  <c r="G116" i="10"/>
  <c r="G105" i="10"/>
  <c r="G100" i="10"/>
  <c r="CT89" i="7" s="1"/>
  <c r="G99" i="10"/>
  <c r="CS89" i="7" s="1"/>
  <c r="G77" i="10"/>
  <c r="BU89" i="7" s="1"/>
  <c r="BU91" i="7" s="1"/>
  <c r="G76" i="10"/>
  <c r="BT89" i="7" s="1"/>
  <c r="BT91" i="7" s="1"/>
  <c r="G75" i="10"/>
  <c r="BS89" i="7" s="1"/>
  <c r="G189" i="10"/>
  <c r="G35" i="10"/>
  <c r="G187" i="10"/>
  <c r="G34" i="10"/>
  <c r="G186" i="10"/>
  <c r="G33" i="10"/>
  <c r="G185" i="10"/>
  <c r="G164" i="10"/>
  <c r="G32" i="10"/>
  <c r="G18" i="10"/>
  <c r="I89" i="7" s="1"/>
  <c r="I91" i="7" s="1"/>
  <c r="H84" i="29"/>
  <c r="CF58" i="11"/>
  <c r="CF44" i="11"/>
  <c r="CF50" i="11"/>
  <c r="CF33" i="11"/>
  <c r="CF32" i="11"/>
  <c r="CF57" i="11"/>
  <c r="CF30" i="11"/>
  <c r="CF20" i="11"/>
  <c r="CF43" i="11"/>
  <c r="CF29" i="11"/>
  <c r="CF90" i="11"/>
  <c r="CF28" i="11"/>
  <c r="CF88" i="11"/>
  <c r="CF27" i="11"/>
  <c r="CF26" i="11"/>
  <c r="CF17" i="11"/>
  <c r="CF25" i="11"/>
  <c r="CF16" i="11"/>
  <c r="CF12" i="11"/>
  <c r="CF11" i="11"/>
  <c r="CF10" i="11"/>
  <c r="CF15" i="11"/>
  <c r="CF21" i="11"/>
  <c r="CF51" i="11"/>
  <c r="CF9" i="11"/>
  <c r="CF89" i="11"/>
  <c r="CF31" i="11"/>
  <c r="CF24" i="11"/>
  <c r="CF19" i="11"/>
  <c r="CF45" i="11"/>
  <c r="CF23" i="11"/>
  <c r="CF18" i="11"/>
  <c r="CF49" i="11"/>
  <c r="CF22" i="11"/>
  <c r="CF59" i="11"/>
  <c r="CF14" i="11"/>
  <c r="BC3" i="16"/>
  <c r="BL4" i="16"/>
  <c r="BY4" i="16" s="1"/>
  <c r="CL4" i="16" s="1"/>
  <c r="CY4" i="16" s="1"/>
  <c r="DL4" i="16" s="1"/>
  <c r="DY4" i="16" s="1"/>
  <c r="AY2" i="16"/>
  <c r="AF93" i="16"/>
  <c r="AF96" i="16" s="1"/>
  <c r="AJ34" i="19"/>
  <c r="BS76" i="19"/>
  <c r="BS36" i="19"/>
  <c r="AS80" i="4"/>
  <c r="AS82" i="4" s="1"/>
  <c r="AS84" i="4" s="1"/>
  <c r="K53" i="7"/>
  <c r="K78" i="7" s="1"/>
  <c r="CF55" i="7"/>
  <c r="W34" i="34"/>
  <c r="AW34" i="7"/>
  <c r="DT18" i="16"/>
  <c r="DT57" i="16"/>
  <c r="DT51" i="16"/>
  <c r="DT28" i="16"/>
  <c r="DT24" i="16"/>
  <c r="DT17" i="16"/>
  <c r="DT88" i="16"/>
  <c r="DT91" i="16" s="1"/>
  <c r="DT43" i="16"/>
  <c r="DT30" i="16"/>
  <c r="DT12" i="16"/>
  <c r="DT10" i="16"/>
  <c r="DT21" i="16"/>
  <c r="DT20" i="16"/>
  <c r="DT44" i="16"/>
  <c r="DT33" i="16"/>
  <c r="DT32" i="16"/>
  <c r="DT31" i="16"/>
  <c r="DT19" i="16"/>
  <c r="DT50" i="16"/>
  <c r="DT23" i="16"/>
  <c r="DT29" i="16"/>
  <c r="DT22" i="16"/>
  <c r="DT38" i="16"/>
  <c r="DT39" i="16"/>
  <c r="DT41" i="16" s="1"/>
  <c r="DT77" i="16" s="1"/>
  <c r="DT16" i="16"/>
  <c r="DT14" i="16"/>
  <c r="DT49" i="16"/>
  <c r="DT15" i="16"/>
  <c r="DT13" i="16"/>
  <c r="DT11" i="16"/>
  <c r="DT9" i="16"/>
  <c r="DT26" i="16"/>
  <c r="DT25" i="16"/>
  <c r="DT27" i="16"/>
  <c r="CF91" i="19"/>
  <c r="CI29" i="7"/>
  <c r="CI19" i="7"/>
  <c r="CI58" i="7"/>
  <c r="CI43" i="7"/>
  <c r="CI28" i="7"/>
  <c r="CI26" i="7"/>
  <c r="CI11" i="7"/>
  <c r="CI57" i="7"/>
  <c r="CI25" i="7"/>
  <c r="CI49" i="7"/>
  <c r="CI33" i="7"/>
  <c r="CI89" i="7"/>
  <c r="CI24" i="7"/>
  <c r="CI18" i="7"/>
  <c r="CI15" i="7"/>
  <c r="CI14" i="7"/>
  <c r="CI51" i="7"/>
  <c r="CI10" i="7"/>
  <c r="CI88" i="7"/>
  <c r="CI31" i="7"/>
  <c r="CI22" i="7"/>
  <c r="CI9" i="7"/>
  <c r="CI23" i="7"/>
  <c r="CI32" i="7"/>
  <c r="CI12" i="7"/>
  <c r="CI30" i="7"/>
  <c r="CI17" i="7"/>
  <c r="CI21" i="7"/>
  <c r="CI50" i="7"/>
  <c r="CI16" i="7"/>
  <c r="CI44" i="7"/>
  <c r="CI46" i="7" s="1"/>
  <c r="CI20" i="7"/>
  <c r="CI27" i="7"/>
  <c r="BK3" i="54"/>
  <c r="BJ2" i="54"/>
  <c r="AV34" i="19"/>
  <c r="AV46" i="19"/>
  <c r="AI53" i="4"/>
  <c r="AI78" i="4" s="1"/>
  <c r="AI34" i="4"/>
  <c r="AU34" i="4"/>
  <c r="S64" i="34"/>
  <c r="S62" i="34"/>
  <c r="AG82" i="34"/>
  <c r="AG84" i="34" s="1"/>
  <c r="AA4" i="16"/>
  <c r="AN4" i="16" s="1"/>
  <c r="BA4" i="16" s="1"/>
  <c r="O4" i="16"/>
  <c r="W53" i="19"/>
  <c r="W78" i="19" s="1"/>
  <c r="W34" i="4"/>
  <c r="AV34" i="34"/>
  <c r="Z3" i="11"/>
  <c r="Y2" i="11"/>
  <c r="CG41" i="24"/>
  <c r="CG77" i="24" s="1"/>
  <c r="J76" i="19"/>
  <c r="J36" i="19"/>
  <c r="J55" i="19" s="1"/>
  <c r="J60" i="19" s="1"/>
  <c r="CF46" i="54"/>
  <c r="H60" i="29"/>
  <c r="F86" i="16"/>
  <c r="F93" i="16"/>
  <c r="F96" i="16" s="1"/>
  <c r="AX77" i="11"/>
  <c r="O50" i="4"/>
  <c r="O43" i="4"/>
  <c r="O28" i="4"/>
  <c r="O14" i="4"/>
  <c r="O27" i="4"/>
  <c r="O19" i="4"/>
  <c r="O10" i="4"/>
  <c r="O26" i="4"/>
  <c r="O88" i="4"/>
  <c r="O31" i="4"/>
  <c r="O23" i="4"/>
  <c r="O16" i="4"/>
  <c r="O12" i="4"/>
  <c r="O9" i="4"/>
  <c r="O33" i="4"/>
  <c r="O25" i="4"/>
  <c r="O18" i="4"/>
  <c r="O11" i="4"/>
  <c r="O49" i="4"/>
  <c r="O13" i="4"/>
  <c r="O29" i="4"/>
  <c r="O22" i="4"/>
  <c r="O15" i="4"/>
  <c r="O17" i="4"/>
  <c r="O51" i="4"/>
  <c r="O24" i="4"/>
  <c r="O30" i="4"/>
  <c r="O57" i="4"/>
  <c r="O44" i="4"/>
  <c r="O32" i="4"/>
  <c r="AZ3" i="7"/>
  <c r="AY2" i="7"/>
  <c r="DS2" i="34"/>
  <c r="DT3" i="34"/>
  <c r="EE4" i="49"/>
  <c r="DS3" i="49" s="1"/>
  <c r="DF3" i="49"/>
  <c r="CG53" i="44"/>
  <c r="CG78" i="44" s="1"/>
  <c r="AK90" i="34"/>
  <c r="AK57" i="34"/>
  <c r="AK89" i="34"/>
  <c r="AK59" i="34"/>
  <c r="AK31" i="34"/>
  <c r="AK18" i="34"/>
  <c r="AK44" i="34"/>
  <c r="AK25" i="34"/>
  <c r="AK12" i="34"/>
  <c r="AK88" i="34"/>
  <c r="AK27" i="34"/>
  <c r="AK21" i="34"/>
  <c r="AK9" i="34"/>
  <c r="AK29" i="34"/>
  <c r="AK16" i="34"/>
  <c r="AK38" i="34"/>
  <c r="AK58" i="34"/>
  <c r="AK50" i="34"/>
  <c r="AK14" i="34"/>
  <c r="AK49" i="34"/>
  <c r="AK33" i="34"/>
  <c r="AK30" i="34"/>
  <c r="AK22" i="34"/>
  <c r="AK17" i="34"/>
  <c r="AK28" i="34"/>
  <c r="AK15" i="34"/>
  <c r="AK24" i="34"/>
  <c r="AK19" i="34"/>
  <c r="AK20" i="34"/>
  <c r="AK39" i="34"/>
  <c r="AK32" i="34"/>
  <c r="AK26" i="34"/>
  <c r="AK23" i="34"/>
  <c r="AK45" i="34"/>
  <c r="AK43" i="34"/>
  <c r="AK11" i="34"/>
  <c r="AK10" i="34"/>
  <c r="AK51" i="34"/>
  <c r="G64" i="49"/>
  <c r="G62" i="49"/>
  <c r="K186" i="18"/>
  <c r="K170" i="18"/>
  <c r="K154" i="18"/>
  <c r="K138" i="18"/>
  <c r="K122" i="18"/>
  <c r="K106" i="18"/>
  <c r="K90" i="18"/>
  <c r="K74" i="18"/>
  <c r="K58" i="18"/>
  <c r="K42" i="18"/>
  <c r="K26" i="18"/>
  <c r="K185" i="18"/>
  <c r="K169" i="18"/>
  <c r="K153" i="18"/>
  <c r="K137" i="18"/>
  <c r="K121" i="18"/>
  <c r="K105" i="18"/>
  <c r="K89" i="18"/>
  <c r="K73" i="18"/>
  <c r="K57" i="18"/>
  <c r="K41" i="18"/>
  <c r="K25" i="18"/>
  <c r="K184" i="18"/>
  <c r="K168" i="18"/>
  <c r="K152" i="18"/>
  <c r="K136" i="18"/>
  <c r="K120" i="18"/>
  <c r="K104" i="18"/>
  <c r="K88" i="18"/>
  <c r="K72" i="18"/>
  <c r="K56" i="18"/>
  <c r="K40" i="18"/>
  <c r="K24" i="18"/>
  <c r="K183" i="18"/>
  <c r="K167" i="18"/>
  <c r="K151" i="18"/>
  <c r="K135" i="18"/>
  <c r="K119" i="18"/>
  <c r="K103" i="18"/>
  <c r="K87" i="18"/>
  <c r="K71" i="18"/>
  <c r="K55" i="18"/>
  <c r="K39" i="18"/>
  <c r="K23" i="18"/>
  <c r="K182" i="18"/>
  <c r="K166" i="18"/>
  <c r="K150" i="18"/>
  <c r="K134" i="18"/>
  <c r="K118" i="18"/>
  <c r="K102" i="18"/>
  <c r="K86" i="18"/>
  <c r="K70" i="18"/>
  <c r="K54" i="18"/>
  <c r="K38" i="18"/>
  <c r="K22" i="18"/>
  <c r="K181" i="18"/>
  <c r="K165" i="18"/>
  <c r="K149" i="18"/>
  <c r="K133" i="18"/>
  <c r="K117" i="18"/>
  <c r="K101" i="18"/>
  <c r="K85" i="18"/>
  <c r="K69" i="18"/>
  <c r="K53" i="18"/>
  <c r="K37" i="18"/>
  <c r="K21" i="18"/>
  <c r="K192" i="18"/>
  <c r="K176" i="18"/>
  <c r="K160" i="18"/>
  <c r="K144" i="18"/>
  <c r="K128" i="18"/>
  <c r="K112" i="18"/>
  <c r="K96" i="18"/>
  <c r="K80" i="18"/>
  <c r="K64" i="18"/>
  <c r="K48" i="18"/>
  <c r="K32" i="18"/>
  <c r="K16" i="18"/>
  <c r="K191" i="18"/>
  <c r="K175" i="18"/>
  <c r="K159" i="18"/>
  <c r="K143" i="18"/>
  <c r="K127" i="18"/>
  <c r="K111" i="18"/>
  <c r="K95" i="18"/>
  <c r="K79" i="18"/>
  <c r="K63" i="18"/>
  <c r="K47" i="18"/>
  <c r="K31" i="18"/>
  <c r="K187" i="18"/>
  <c r="K155" i="18"/>
  <c r="K123" i="18"/>
  <c r="K91" i="18"/>
  <c r="K59" i="18"/>
  <c r="K27" i="18"/>
  <c r="K189" i="18"/>
  <c r="K156" i="18"/>
  <c r="K116" i="18"/>
  <c r="K83" i="18"/>
  <c r="K50" i="18"/>
  <c r="K17" i="18"/>
  <c r="K188" i="18"/>
  <c r="K148" i="18"/>
  <c r="K115" i="18"/>
  <c r="K82" i="18"/>
  <c r="K49" i="18"/>
  <c r="K15" i="18"/>
  <c r="K180" i="18"/>
  <c r="K147" i="18"/>
  <c r="K114" i="18"/>
  <c r="K81" i="18"/>
  <c r="K46" i="18"/>
  <c r="K179" i="18"/>
  <c r="K146" i="18"/>
  <c r="K113" i="18"/>
  <c r="K78" i="18"/>
  <c r="K45" i="18"/>
  <c r="K178" i="18"/>
  <c r="K145" i="18"/>
  <c r="K110" i="18"/>
  <c r="K77" i="18"/>
  <c r="K44" i="18"/>
  <c r="K164" i="18"/>
  <c r="K131" i="18"/>
  <c r="K98" i="18"/>
  <c r="K65" i="18"/>
  <c r="K30" i="18"/>
  <c r="K163" i="18"/>
  <c r="K130" i="18"/>
  <c r="K97" i="18"/>
  <c r="K62" i="18"/>
  <c r="K29" i="18"/>
  <c r="K162" i="18"/>
  <c r="K129" i="18"/>
  <c r="K94" i="18"/>
  <c r="K61" i="18"/>
  <c r="K28" i="18"/>
  <c r="K173" i="18"/>
  <c r="K107" i="18"/>
  <c r="K35" i="18"/>
  <c r="K172" i="18"/>
  <c r="K100" i="18"/>
  <c r="K34" i="18"/>
  <c r="K171" i="18"/>
  <c r="K99" i="18"/>
  <c r="K33" i="18"/>
  <c r="K161" i="18"/>
  <c r="K93" i="18"/>
  <c r="K20" i="18"/>
  <c r="K158" i="18"/>
  <c r="K92" i="18"/>
  <c r="K19" i="18"/>
  <c r="K157" i="18"/>
  <c r="K84" i="18"/>
  <c r="K18" i="18"/>
  <c r="K142" i="18"/>
  <c r="K76" i="18"/>
  <c r="K132" i="18"/>
  <c r="K66" i="18"/>
  <c r="K190" i="18"/>
  <c r="K51" i="18"/>
  <c r="K177" i="18"/>
  <c r="K43" i="18"/>
  <c r="K174" i="18"/>
  <c r="K36" i="18"/>
  <c r="K141" i="18"/>
  <c r="K140" i="18"/>
  <c r="K139" i="18"/>
  <c r="K126" i="18"/>
  <c r="K125" i="18"/>
  <c r="K108" i="18"/>
  <c r="K75" i="18"/>
  <c r="K68" i="18"/>
  <c r="K194" i="18"/>
  <c r="K193" i="18"/>
  <c r="K67" i="18"/>
  <c r="K124" i="18"/>
  <c r="K109" i="18"/>
  <c r="K60" i="18"/>
  <c r="K52" i="18"/>
  <c r="BT76" i="24"/>
  <c r="BT36" i="24"/>
  <c r="BT55" i="24" s="1"/>
  <c r="BT60" i="24" s="1"/>
  <c r="K91" i="16"/>
  <c r="AU76" i="34"/>
  <c r="AU36" i="34"/>
  <c r="AU55" i="34" s="1"/>
  <c r="AU60" i="34" s="1"/>
  <c r="AI34" i="11"/>
  <c r="K34" i="49"/>
  <c r="DS46" i="16"/>
  <c r="AK34" i="44"/>
  <c r="BG76" i="19"/>
  <c r="BG36" i="19"/>
  <c r="BG55" i="19" s="1"/>
  <c r="BG60" i="19" s="1"/>
  <c r="I62" i="7"/>
  <c r="I64" i="7" s="1"/>
  <c r="BS53" i="4"/>
  <c r="AT76" i="49"/>
  <c r="AT36" i="49"/>
  <c r="AT55" i="49" s="1"/>
  <c r="AT60" i="49" s="1"/>
  <c r="L90" i="49"/>
  <c r="L89" i="49"/>
  <c r="L88" i="49"/>
  <c r="L39" i="49"/>
  <c r="L28" i="49"/>
  <c r="L20" i="49"/>
  <c r="L31" i="49"/>
  <c r="L29" i="49"/>
  <c r="L44" i="49"/>
  <c r="L46" i="49" s="1"/>
  <c r="L30" i="49"/>
  <c r="L27" i="49"/>
  <c r="L19" i="49"/>
  <c r="L33" i="49"/>
  <c r="L59" i="49"/>
  <c r="L51" i="49"/>
  <c r="L32" i="49"/>
  <c r="L21" i="49"/>
  <c r="L16" i="49"/>
  <c r="L12" i="49"/>
  <c r="L45" i="49"/>
  <c r="L11" i="49"/>
  <c r="L57" i="49"/>
  <c r="L50" i="49"/>
  <c r="L22" i="49"/>
  <c r="L18" i="49"/>
  <c r="L23" i="49"/>
  <c r="L9" i="49"/>
  <c r="L17" i="49"/>
  <c r="L24" i="49"/>
  <c r="L26" i="49"/>
  <c r="L25" i="49"/>
  <c r="L58" i="49"/>
  <c r="L49" i="49"/>
  <c r="L14" i="49"/>
  <c r="L13" i="49"/>
  <c r="L10" i="49"/>
  <c r="L15" i="49"/>
  <c r="L43" i="49"/>
  <c r="L38" i="49"/>
  <c r="AH82" i="16"/>
  <c r="BU46" i="44"/>
  <c r="DV3" i="16"/>
  <c r="DU2" i="16"/>
  <c r="BI90" i="54"/>
  <c r="BI89" i="54"/>
  <c r="BI59" i="54"/>
  <c r="BI57" i="54"/>
  <c r="BI51" i="54"/>
  <c r="BI38" i="54"/>
  <c r="BI45" i="54"/>
  <c r="BI50" i="54"/>
  <c r="BI88" i="54"/>
  <c r="BI39" i="54"/>
  <c r="BI27" i="54"/>
  <c r="BI43" i="54"/>
  <c r="BI32" i="54"/>
  <c r="BI26" i="54"/>
  <c r="BI18" i="54"/>
  <c r="BI33" i="54"/>
  <c r="BI11" i="54"/>
  <c r="BI31" i="54"/>
  <c r="BI30" i="54"/>
  <c r="BI17" i="54"/>
  <c r="BI16" i="54"/>
  <c r="BI24" i="54"/>
  <c r="BI21" i="54"/>
  <c r="BI22" i="54"/>
  <c r="BI20" i="54"/>
  <c r="BI15" i="54"/>
  <c r="BI23" i="54"/>
  <c r="BI9" i="54"/>
  <c r="BI12" i="54"/>
  <c r="BI44" i="54"/>
  <c r="BI49" i="54"/>
  <c r="BI10" i="54"/>
  <c r="BI14" i="54"/>
  <c r="BI13" i="54"/>
  <c r="BI58" i="54"/>
  <c r="BI25" i="54"/>
  <c r="BI29" i="54"/>
  <c r="BI19" i="54"/>
  <c r="BI28" i="54"/>
  <c r="L90" i="29"/>
  <c r="L89" i="29"/>
  <c r="L59" i="29"/>
  <c r="L88" i="29"/>
  <c r="L49" i="29"/>
  <c r="L45" i="29"/>
  <c r="L38" i="29"/>
  <c r="L58" i="29"/>
  <c r="L44" i="29"/>
  <c r="L30" i="29"/>
  <c r="L25" i="29"/>
  <c r="L31" i="29"/>
  <c r="L43" i="29"/>
  <c r="L10" i="29"/>
  <c r="L51" i="29"/>
  <c r="L50" i="29"/>
  <c r="L18" i="29"/>
  <c r="L13" i="29"/>
  <c r="L21" i="29"/>
  <c r="L15" i="29"/>
  <c r="L26" i="29"/>
  <c r="L16" i="29"/>
  <c r="L24" i="29"/>
  <c r="L11" i="29"/>
  <c r="L32" i="29"/>
  <c r="L22" i="29"/>
  <c r="L33" i="29"/>
  <c r="L39" i="29"/>
  <c r="L14" i="29"/>
  <c r="L20" i="29"/>
  <c r="L28" i="29"/>
  <c r="L19" i="29"/>
  <c r="L12" i="29"/>
  <c r="L17" i="29"/>
  <c r="L29" i="29"/>
  <c r="L27" i="29"/>
  <c r="L23" i="29"/>
  <c r="L9" i="29"/>
  <c r="L57" i="29"/>
  <c r="AV78" i="7"/>
  <c r="U55" i="54"/>
  <c r="AV91" i="19"/>
  <c r="AF62" i="19"/>
  <c r="ED71" i="4"/>
  <c r="BS53" i="49"/>
  <c r="BS78" i="49" s="1"/>
  <c r="AI53" i="29"/>
  <c r="AI78" i="29" s="1"/>
  <c r="Z3" i="34"/>
  <c r="Y2" i="34"/>
  <c r="CS41" i="44"/>
  <c r="BJ82" i="44"/>
  <c r="AT55" i="19"/>
  <c r="AT60" i="19" s="1"/>
  <c r="AT41" i="39"/>
  <c r="AT77" i="39" s="1"/>
  <c r="BX2" i="7"/>
  <c r="BY3" i="7"/>
  <c r="G86" i="39"/>
  <c r="G93" i="39"/>
  <c r="G96" i="39" s="1"/>
  <c r="BI76" i="7"/>
  <c r="BI36" i="7"/>
  <c r="CG53" i="24"/>
  <c r="CG78" i="24" s="1"/>
  <c r="AP3" i="7"/>
  <c r="BG86" i="16"/>
  <c r="BG93" i="16"/>
  <c r="BG96" i="16" s="1"/>
  <c r="AH53" i="39"/>
  <c r="AH78" i="39" s="1"/>
  <c r="AX77" i="24"/>
  <c r="V36" i="34"/>
  <c r="V55" i="34" s="1"/>
  <c r="V60" i="34" s="1"/>
  <c r="V76" i="34"/>
  <c r="CF90" i="49"/>
  <c r="CF51" i="49"/>
  <c r="CF44" i="49"/>
  <c r="CF89" i="49"/>
  <c r="CF58" i="49"/>
  <c r="CF50" i="49"/>
  <c r="CF43" i="49"/>
  <c r="CF57" i="49"/>
  <c r="CF88" i="49"/>
  <c r="CF24" i="49"/>
  <c r="CF17" i="49"/>
  <c r="CF31" i="49"/>
  <c r="CF38" i="49"/>
  <c r="CF23" i="49"/>
  <c r="CF16" i="49"/>
  <c r="CF59" i="49"/>
  <c r="CF27" i="49"/>
  <c r="CF28" i="49"/>
  <c r="CF9" i="49"/>
  <c r="CF29" i="49"/>
  <c r="CF26" i="49"/>
  <c r="CF18" i="49"/>
  <c r="CF30" i="49"/>
  <c r="CF25" i="49"/>
  <c r="CF45" i="49"/>
  <c r="CF14" i="49"/>
  <c r="CF12" i="49"/>
  <c r="CF39" i="49"/>
  <c r="CF11" i="49"/>
  <c r="CF32" i="49"/>
  <c r="CF22" i="49"/>
  <c r="CF49" i="49"/>
  <c r="CF33" i="49"/>
  <c r="CF19" i="49"/>
  <c r="CF15" i="49"/>
  <c r="CF13" i="49"/>
  <c r="CF10" i="49"/>
  <c r="CF21" i="49"/>
  <c r="CF20" i="49"/>
  <c r="CI2" i="44"/>
  <c r="CJ3" i="44"/>
  <c r="BI90" i="19"/>
  <c r="BI88" i="19"/>
  <c r="BI58" i="19"/>
  <c r="BI45" i="19"/>
  <c r="BI38" i="19"/>
  <c r="BI44" i="19"/>
  <c r="BI50" i="19"/>
  <c r="BI49" i="19"/>
  <c r="BI53" i="19" s="1"/>
  <c r="BI78" i="19" s="1"/>
  <c r="BI22" i="19"/>
  <c r="BI15" i="19"/>
  <c r="BI21" i="19"/>
  <c r="BI43" i="19"/>
  <c r="BI20" i="19"/>
  <c r="BI14" i="19"/>
  <c r="BI25" i="19"/>
  <c r="BI57" i="19"/>
  <c r="BI39" i="19"/>
  <c r="BI41" i="19" s="1"/>
  <c r="BI77" i="19" s="1"/>
  <c r="BI10" i="19"/>
  <c r="BI33" i="19"/>
  <c r="BI29" i="19"/>
  <c r="BI26" i="19"/>
  <c r="BI30" i="19"/>
  <c r="BI24" i="19"/>
  <c r="BI32" i="19"/>
  <c r="BI31" i="19"/>
  <c r="BI23" i="19"/>
  <c r="BI17" i="19"/>
  <c r="BI59" i="19"/>
  <c r="BI16" i="19"/>
  <c r="BI51" i="19"/>
  <c r="BI9" i="19"/>
  <c r="BI11" i="19"/>
  <c r="BI19" i="19"/>
  <c r="BI12" i="19"/>
  <c r="BI28" i="19"/>
  <c r="BI89" i="19"/>
  <c r="BI27" i="19"/>
  <c r="BI18" i="19"/>
  <c r="S62" i="49"/>
  <c r="S64" i="49" s="1"/>
  <c r="AJ53" i="34"/>
  <c r="AJ78" i="34" s="1"/>
  <c r="T62" i="16"/>
  <c r="T64" i="16" s="1"/>
  <c r="BG46" i="11"/>
  <c r="CZ72" i="4"/>
  <c r="CM74" i="4"/>
  <c r="F86" i="29"/>
  <c r="F93" i="29"/>
  <c r="F96" i="29" s="1"/>
  <c r="AG86" i="54"/>
  <c r="AG93" i="54"/>
  <c r="AG96" i="54" s="1"/>
  <c r="DB72" i="4"/>
  <c r="CO74" i="4"/>
  <c r="BG34" i="29"/>
  <c r="AI34" i="29"/>
  <c r="BS77" i="54"/>
  <c r="AS64" i="24"/>
  <c r="AS62" i="24"/>
  <c r="M2" i="29"/>
  <c r="N3" i="29"/>
  <c r="BF55" i="54"/>
  <c r="U84" i="54"/>
  <c r="U80" i="54"/>
  <c r="U82" i="54" s="1"/>
  <c r="S64" i="24"/>
  <c r="AS62" i="16"/>
  <c r="AS64" i="16" s="1"/>
  <c r="AK78" i="7"/>
  <c r="BS34" i="49"/>
  <c r="BF55" i="19"/>
  <c r="X89" i="34"/>
  <c r="X90" i="34"/>
  <c r="X39" i="34"/>
  <c r="X58" i="34"/>
  <c r="X26" i="34"/>
  <c r="X49" i="34"/>
  <c r="X24" i="34"/>
  <c r="X17" i="34"/>
  <c r="X11" i="34"/>
  <c r="X57" i="34"/>
  <c r="X50" i="34"/>
  <c r="X27" i="34"/>
  <c r="X88" i="34"/>
  <c r="X33" i="34"/>
  <c r="X38" i="34"/>
  <c r="X19" i="34"/>
  <c r="X43" i="34"/>
  <c r="X28" i="34"/>
  <c r="X9" i="34"/>
  <c r="X31" i="34"/>
  <c r="X25" i="34"/>
  <c r="X15" i="34"/>
  <c r="X12" i="34"/>
  <c r="X23" i="34"/>
  <c r="X51" i="34"/>
  <c r="X45" i="34"/>
  <c r="X18" i="34"/>
  <c r="X10" i="34"/>
  <c r="X29" i="34"/>
  <c r="X44" i="34"/>
  <c r="X59" i="34"/>
  <c r="X30" i="34"/>
  <c r="X14" i="34"/>
  <c r="X13" i="34"/>
  <c r="X21" i="34"/>
  <c r="X16" i="34"/>
  <c r="X32" i="34"/>
  <c r="X20" i="34"/>
  <c r="X22" i="34"/>
  <c r="W46" i="4"/>
  <c r="BJ84" i="44"/>
  <c r="V91" i="39"/>
  <c r="P4" i="49"/>
  <c r="AB4" i="49"/>
  <c r="AO4" i="49" s="1"/>
  <c r="BB4" i="49" s="1"/>
  <c r="BO4" i="49" s="1"/>
  <c r="CB4" i="49" s="1"/>
  <c r="CO4" i="49" s="1"/>
  <c r="DB4" i="49" s="1"/>
  <c r="DO4" i="49" s="1"/>
  <c r="EB4" i="49" s="1"/>
  <c r="W46" i="11"/>
  <c r="W91" i="11"/>
  <c r="AT80" i="19"/>
  <c r="AT82" i="19" s="1"/>
  <c r="AT84" i="19"/>
  <c r="W91" i="34"/>
  <c r="F64" i="34"/>
  <c r="Y3" i="39"/>
  <c r="X2" i="39"/>
  <c r="AI53" i="11"/>
  <c r="BW27" i="7"/>
  <c r="BW14" i="7"/>
  <c r="BW88" i="7"/>
  <c r="BW57" i="7"/>
  <c r="BW25" i="7"/>
  <c r="BW51" i="7"/>
  <c r="BW24" i="7"/>
  <c r="BW50" i="7"/>
  <c r="BW23" i="7"/>
  <c r="BW49" i="7"/>
  <c r="BW33" i="7"/>
  <c r="BW89" i="7"/>
  <c r="BW30" i="7"/>
  <c r="BW32" i="7"/>
  <c r="BW12" i="7"/>
  <c r="BW21" i="7"/>
  <c r="BW17" i="7"/>
  <c r="BW11" i="7"/>
  <c r="BW43" i="7"/>
  <c r="BW58" i="7"/>
  <c r="BW28" i="7"/>
  <c r="BW19" i="7"/>
  <c r="BW26" i="7"/>
  <c r="BW10" i="7"/>
  <c r="BW44" i="7"/>
  <c r="BW9" i="7"/>
  <c r="BW15" i="7"/>
  <c r="BW31" i="7"/>
  <c r="BW16" i="7"/>
  <c r="BW22" i="7"/>
  <c r="BW20" i="7"/>
  <c r="BW18" i="7"/>
  <c r="BW29" i="7"/>
  <c r="AN19" i="7"/>
  <c r="AN58" i="7"/>
  <c r="AN43" i="7"/>
  <c r="AN28" i="7"/>
  <c r="AN26" i="7"/>
  <c r="AN11" i="7"/>
  <c r="AN27" i="7"/>
  <c r="AN14" i="7"/>
  <c r="AN51" i="7"/>
  <c r="AN24" i="7"/>
  <c r="AN22" i="7"/>
  <c r="AN29" i="7"/>
  <c r="AN20" i="7"/>
  <c r="AN15" i="7"/>
  <c r="AN89" i="7"/>
  <c r="AN25" i="7"/>
  <c r="AN44" i="7"/>
  <c r="AN46" i="7" s="1"/>
  <c r="AN23" i="7"/>
  <c r="AN17" i="7"/>
  <c r="AN18" i="7"/>
  <c r="AN31" i="7"/>
  <c r="AN9" i="7"/>
  <c r="AN21" i="7"/>
  <c r="AN88" i="7"/>
  <c r="AN57" i="7"/>
  <c r="AN16" i="7"/>
  <c r="AN49" i="7"/>
  <c r="AN10" i="7"/>
  <c r="AN33" i="7"/>
  <c r="AN50" i="7"/>
  <c r="AN30" i="7"/>
  <c r="AN32" i="7"/>
  <c r="AN12" i="7"/>
  <c r="U62" i="16"/>
  <c r="AX53" i="24"/>
  <c r="AX78" i="24" s="1"/>
  <c r="M36" i="4"/>
  <c r="M55" i="4" s="1"/>
  <c r="M60" i="4" s="1"/>
  <c r="M76" i="4"/>
  <c r="CS34" i="24"/>
  <c r="H60" i="16"/>
  <c r="K60" i="54"/>
  <c r="CH45" i="44"/>
  <c r="CH88" i="44"/>
  <c r="CH59" i="44"/>
  <c r="CH89" i="44"/>
  <c r="CH57" i="44"/>
  <c r="CH38" i="44"/>
  <c r="CH49" i="44"/>
  <c r="CH44" i="44"/>
  <c r="CH46" i="44" s="1"/>
  <c r="CH27" i="44"/>
  <c r="CH28" i="44"/>
  <c r="CH90" i="44"/>
  <c r="CH43" i="44"/>
  <c r="CH29" i="44"/>
  <c r="CH50" i="44"/>
  <c r="CH20" i="44"/>
  <c r="CH39" i="44"/>
  <c r="CH16" i="44"/>
  <c r="CH32" i="44"/>
  <c r="CH15" i="44"/>
  <c r="CH11" i="44"/>
  <c r="CH25" i="44"/>
  <c r="CH30" i="44"/>
  <c r="CH18" i="44"/>
  <c r="CH12" i="44"/>
  <c r="CH9" i="44"/>
  <c r="CH33" i="44"/>
  <c r="CH31" i="44"/>
  <c r="CH23" i="44"/>
  <c r="CH26" i="44"/>
  <c r="CH58" i="44"/>
  <c r="CH21" i="44"/>
  <c r="CH14" i="44"/>
  <c r="CH51" i="44"/>
  <c r="CH13" i="44"/>
  <c r="CH19" i="44"/>
  <c r="CH10" i="44"/>
  <c r="CH22" i="44"/>
  <c r="CH17" i="44"/>
  <c r="CH24" i="44"/>
  <c r="Q4" i="4"/>
  <c r="AC4" i="4"/>
  <c r="AP4" i="4" s="1"/>
  <c r="BC4" i="4" s="1"/>
  <c r="BP4" i="4" s="1"/>
  <c r="CC4" i="4" s="1"/>
  <c r="CP4" i="4" s="1"/>
  <c r="DC4" i="4" s="1"/>
  <c r="DP4" i="4" s="1"/>
  <c r="EC4" i="4" s="1"/>
  <c r="P2" i="4"/>
  <c r="BK3" i="19"/>
  <c r="BJ2" i="19"/>
  <c r="BK89" i="7"/>
  <c r="BK18" i="7"/>
  <c r="BK50" i="7"/>
  <c r="BK23" i="7"/>
  <c r="BK49" i="7"/>
  <c r="BK53" i="7" s="1"/>
  <c r="BK78" i="7" s="1"/>
  <c r="BK33" i="7"/>
  <c r="BK22" i="7"/>
  <c r="BK17" i="7"/>
  <c r="BK21" i="7"/>
  <c r="BK16" i="7"/>
  <c r="BK30" i="7"/>
  <c r="BK88" i="7"/>
  <c r="BK91" i="7" s="1"/>
  <c r="BK58" i="7"/>
  <c r="BK43" i="7"/>
  <c r="BK28" i="7"/>
  <c r="BK31" i="7"/>
  <c r="BK24" i="7"/>
  <c r="BK15" i="7"/>
  <c r="BK51" i="7"/>
  <c r="BK29" i="7"/>
  <c r="BK20" i="7"/>
  <c r="BK14" i="7"/>
  <c r="BK44" i="7"/>
  <c r="BK57" i="7"/>
  <c r="BK32" i="7"/>
  <c r="BK11" i="7"/>
  <c r="BK9" i="7"/>
  <c r="BK12" i="7"/>
  <c r="BK10" i="7"/>
  <c r="BK26" i="7"/>
  <c r="BK19" i="7"/>
  <c r="BK27" i="7"/>
  <c r="BK25" i="7"/>
  <c r="AX34" i="54"/>
  <c r="H60" i="19"/>
  <c r="CT34" i="16"/>
  <c r="M76" i="44"/>
  <c r="M36" i="44"/>
  <c r="M55" i="44" s="1"/>
  <c r="M60" i="44" s="1"/>
  <c r="BS82" i="16"/>
  <c r="BS84" i="16" s="1"/>
  <c r="N89" i="54"/>
  <c r="N88" i="54"/>
  <c r="N90" i="54"/>
  <c r="N59" i="54"/>
  <c r="N49" i="54"/>
  <c r="N44" i="54"/>
  <c r="N29" i="54"/>
  <c r="N30" i="54"/>
  <c r="N27" i="54"/>
  <c r="N43" i="54"/>
  <c r="N33" i="54"/>
  <c r="N51" i="54"/>
  <c r="N31" i="54"/>
  <c r="N25" i="54"/>
  <c r="N39" i="54"/>
  <c r="N41" i="54" s="1"/>
  <c r="N77" i="54" s="1"/>
  <c r="N24" i="54"/>
  <c r="N18" i="54"/>
  <c r="N26" i="54"/>
  <c r="N57" i="54"/>
  <c r="N17" i="54"/>
  <c r="N38" i="54"/>
  <c r="N28" i="54"/>
  <c r="N20" i="54"/>
  <c r="N11" i="54"/>
  <c r="N23" i="54"/>
  <c r="N19" i="54"/>
  <c r="N9" i="54"/>
  <c r="N32" i="54"/>
  <c r="N21" i="54"/>
  <c r="N22" i="54"/>
  <c r="N14" i="54"/>
  <c r="N58" i="54"/>
  <c r="N16" i="54"/>
  <c r="N45" i="54"/>
  <c r="N13" i="54"/>
  <c r="N10" i="54"/>
  <c r="N50" i="54"/>
  <c r="N12" i="54"/>
  <c r="N15" i="54"/>
  <c r="L76" i="54"/>
  <c r="L36" i="54"/>
  <c r="AT53" i="39"/>
  <c r="AT78" i="39" s="1"/>
  <c r="CT46" i="7"/>
  <c r="BF91" i="39"/>
  <c r="CH77" i="7"/>
  <c r="CR77" i="7" s="1"/>
  <c r="CR41" i="7"/>
  <c r="AU53" i="29"/>
  <c r="AU78" i="29" s="1"/>
  <c r="CS78" i="16"/>
  <c r="AH77" i="29"/>
  <c r="DT57" i="7"/>
  <c r="DT25" i="7"/>
  <c r="DT51" i="7"/>
  <c r="DT24" i="7"/>
  <c r="DT18" i="7"/>
  <c r="DT49" i="7"/>
  <c r="DT33" i="7"/>
  <c r="DT22" i="7"/>
  <c r="DT17" i="7"/>
  <c r="DT44" i="7"/>
  <c r="DT46" i="7" s="1"/>
  <c r="DT20" i="7"/>
  <c r="DT29" i="7"/>
  <c r="DT89" i="7"/>
  <c r="DT88" i="7"/>
  <c r="DT27" i="7"/>
  <c r="DT9" i="7"/>
  <c r="DT28" i="7"/>
  <c r="DT19" i="7"/>
  <c r="DT14" i="7"/>
  <c r="DT12" i="7"/>
  <c r="DT26" i="7"/>
  <c r="DT11" i="7"/>
  <c r="DT10" i="7"/>
  <c r="DT50" i="7"/>
  <c r="DT43" i="7"/>
  <c r="DT32" i="7"/>
  <c r="DT15" i="7"/>
  <c r="DT58" i="7"/>
  <c r="DT16" i="7"/>
  <c r="DT31" i="7"/>
  <c r="DT23" i="7"/>
  <c r="DT21" i="7"/>
  <c r="DT30" i="7"/>
  <c r="K41" i="16"/>
  <c r="CF53" i="34"/>
  <c r="CF78" i="34" s="1"/>
  <c r="DS34" i="16"/>
  <c r="BT41" i="34"/>
  <c r="BT77" i="34" s="1"/>
  <c r="AU53" i="4"/>
  <c r="BU53" i="44"/>
  <c r="BU78" i="44" s="1"/>
  <c r="BS91" i="49"/>
  <c r="AM38" i="11"/>
  <c r="AZ38" i="11" s="1"/>
  <c r="BM38" i="11" s="1"/>
  <c r="BZ38" i="11" s="1"/>
  <c r="CM38" i="11" s="1"/>
  <c r="CZ38" i="11" s="1"/>
  <c r="DM38" i="11" s="1"/>
  <c r="DZ38" i="11" s="1"/>
  <c r="AA38" i="11"/>
  <c r="Z41" i="11"/>
  <c r="Z77" i="11" s="1"/>
  <c r="U80" i="4"/>
  <c r="U82" i="4" s="1"/>
  <c r="EB39" i="4"/>
  <c r="EB41" i="4" s="1"/>
  <c r="EB77" i="4" s="1"/>
  <c r="DO41" i="4"/>
  <c r="DO77" i="4" s="1"/>
  <c r="AV46" i="34"/>
  <c r="U82" i="29"/>
  <c r="W34" i="49"/>
  <c r="T82" i="54"/>
  <c r="T84" i="54" s="1"/>
  <c r="AS55" i="4"/>
  <c r="BF34" i="39"/>
  <c r="BJ34" i="7"/>
  <c r="F84" i="39"/>
  <c r="AY53" i="44"/>
  <c r="AY78" i="44" s="1"/>
  <c r="AV62" i="16"/>
  <c r="AV64" i="16" s="1"/>
  <c r="AU84" i="54"/>
  <c r="CT89" i="24"/>
  <c r="CT59" i="24"/>
  <c r="CT38" i="24"/>
  <c r="CT14" i="24"/>
  <c r="CT20" i="24"/>
  <c r="CT58" i="24"/>
  <c r="CT27" i="24"/>
  <c r="CT19" i="24"/>
  <c r="CT12" i="24"/>
  <c r="CT28" i="24"/>
  <c r="CT16" i="24"/>
  <c r="CT29" i="24"/>
  <c r="CT26" i="24"/>
  <c r="CT30" i="24"/>
  <c r="CT45" i="24"/>
  <c r="CT33" i="24"/>
  <c r="CT25" i="24"/>
  <c r="CT15" i="24"/>
  <c r="CT11" i="24"/>
  <c r="CT50" i="24"/>
  <c r="CT22" i="24"/>
  <c r="CT9" i="24"/>
  <c r="CT57" i="24"/>
  <c r="CT17" i="24"/>
  <c r="CT90" i="24"/>
  <c r="CT44" i="24"/>
  <c r="CT46" i="24" s="1"/>
  <c r="CT43" i="24"/>
  <c r="CT23" i="24"/>
  <c r="CT10" i="24"/>
  <c r="CT24" i="24"/>
  <c r="CT18" i="24"/>
  <c r="CT31" i="24"/>
  <c r="CT32" i="24"/>
  <c r="CT51" i="24"/>
  <c r="CT49" i="24"/>
  <c r="CT53" i="24" s="1"/>
  <c r="CT78" i="24" s="1"/>
  <c r="CT21" i="24"/>
  <c r="CT39" i="24"/>
  <c r="CT41" i="24" s="1"/>
  <c r="CT77" i="24" s="1"/>
  <c r="I84" i="16"/>
  <c r="DH38" i="7"/>
  <c r="CU41" i="7"/>
  <c r="DE38" i="7"/>
  <c r="V80" i="29"/>
  <c r="V82" i="29" s="1"/>
  <c r="V84" i="29"/>
  <c r="BU46" i="24"/>
  <c r="CW3" i="7"/>
  <c r="CV2" i="7"/>
  <c r="BN90" i="44"/>
  <c r="BN51" i="44"/>
  <c r="BN59" i="44"/>
  <c r="BN39" i="44"/>
  <c r="BN49" i="44"/>
  <c r="BN89" i="44"/>
  <c r="BN21" i="44"/>
  <c r="BN38" i="44"/>
  <c r="BN27" i="44"/>
  <c r="BN18" i="44"/>
  <c r="BN58" i="44"/>
  <c r="BN28" i="44"/>
  <c r="BN31" i="44"/>
  <c r="BN13" i="44"/>
  <c r="BN50" i="44"/>
  <c r="BN20" i="44"/>
  <c r="BN15" i="44"/>
  <c r="BN44" i="44"/>
  <c r="BN46" i="44" s="1"/>
  <c r="BN43" i="44"/>
  <c r="BN11" i="44"/>
  <c r="BN33" i="44"/>
  <c r="BN22" i="44"/>
  <c r="BN16" i="44"/>
  <c r="BN57" i="44"/>
  <c r="BN10" i="44"/>
  <c r="BN25" i="44"/>
  <c r="BN14" i="44"/>
  <c r="BN29" i="44"/>
  <c r="BN26" i="44"/>
  <c r="BN19" i="44"/>
  <c r="BN23" i="44"/>
  <c r="BN30" i="44"/>
  <c r="BN9" i="44"/>
  <c r="BN32" i="44"/>
  <c r="BN12" i="44"/>
  <c r="BN45" i="44"/>
  <c r="BN17" i="44"/>
  <c r="BN24" i="44"/>
  <c r="DG3" i="19"/>
  <c r="DF2" i="19"/>
  <c r="BT88" i="49"/>
  <c r="BT57" i="49"/>
  <c r="BT33" i="49"/>
  <c r="BT49" i="49"/>
  <c r="BT53" i="49" s="1"/>
  <c r="BT78" i="49" s="1"/>
  <c r="BT32" i="49"/>
  <c r="BT59" i="49"/>
  <c r="BT38" i="49"/>
  <c r="BT43" i="49"/>
  <c r="BT22" i="49"/>
  <c r="BT51" i="49"/>
  <c r="BT21" i="49"/>
  <c r="BT58" i="49"/>
  <c r="BT50" i="49"/>
  <c r="BT23" i="49"/>
  <c r="BT19" i="49"/>
  <c r="BT16" i="49"/>
  <c r="BT44" i="49"/>
  <c r="BT14" i="49"/>
  <c r="BT31" i="49"/>
  <c r="BT13" i="49"/>
  <c r="BT89" i="49"/>
  <c r="BT12" i="49"/>
  <c r="BT30" i="49"/>
  <c r="BT27" i="49"/>
  <c r="BT18" i="49"/>
  <c r="BT29" i="49"/>
  <c r="BT24" i="49"/>
  <c r="BT20" i="49"/>
  <c r="BT10" i="49"/>
  <c r="BT9" i="49"/>
  <c r="BT17" i="49"/>
  <c r="BT26" i="49"/>
  <c r="BT39" i="49"/>
  <c r="BT41" i="49" s="1"/>
  <c r="BT77" i="49" s="1"/>
  <c r="BT45" i="49"/>
  <c r="BT90" i="49"/>
  <c r="BT11" i="49"/>
  <c r="BT28" i="49"/>
  <c r="BT15" i="49"/>
  <c r="BT25" i="49"/>
  <c r="AG86" i="16"/>
  <c r="AG93" i="16"/>
  <c r="AG96" i="16" s="1"/>
  <c r="S82" i="44"/>
  <c r="S84" i="44"/>
  <c r="M46" i="54"/>
  <c r="BT80" i="7"/>
  <c r="BT82" i="7" s="1"/>
  <c r="AU46" i="29"/>
  <c r="CH2" i="34"/>
  <c r="CI3" i="34"/>
  <c r="AT76" i="39"/>
  <c r="AT36" i="39"/>
  <c r="BL77" i="44"/>
  <c r="I55" i="19"/>
  <c r="I60" i="19" s="1"/>
  <c r="AG55" i="11"/>
  <c r="AG60" i="11" s="1"/>
  <c r="BL2" i="7"/>
  <c r="BM3" i="7"/>
  <c r="CG90" i="34"/>
  <c r="CG57" i="34"/>
  <c r="CG59" i="34"/>
  <c r="CG43" i="34"/>
  <c r="CG33" i="34"/>
  <c r="CG18" i="34"/>
  <c r="CG38" i="34"/>
  <c r="CG25" i="34"/>
  <c r="CG12" i="34"/>
  <c r="CG49" i="34"/>
  <c r="CG28" i="34"/>
  <c r="CG58" i="34"/>
  <c r="CG45" i="34"/>
  <c r="CG21" i="34"/>
  <c r="CG9" i="34"/>
  <c r="CG32" i="34"/>
  <c r="CG50" i="34"/>
  <c r="CG89" i="34"/>
  <c r="CG31" i="34"/>
  <c r="CG24" i="34"/>
  <c r="CG19" i="34"/>
  <c r="CG11" i="34"/>
  <c r="CG14" i="34"/>
  <c r="CG29" i="34"/>
  <c r="CG26" i="34"/>
  <c r="CG22" i="34"/>
  <c r="CG17" i="34"/>
  <c r="CG88" i="34"/>
  <c r="CG39" i="34"/>
  <c r="CG44" i="34"/>
  <c r="CG46" i="34" s="1"/>
  <c r="CG30" i="34"/>
  <c r="CG15" i="34"/>
  <c r="CG23" i="34"/>
  <c r="CG20" i="34"/>
  <c r="CG27" i="34"/>
  <c r="CG51" i="34"/>
  <c r="CG10" i="34"/>
  <c r="CG16" i="34"/>
  <c r="BT46" i="34"/>
  <c r="BG76" i="34"/>
  <c r="BG36" i="34"/>
  <c r="BG55" i="34" s="1"/>
  <c r="BG60" i="34" s="1"/>
  <c r="W41" i="19"/>
  <c r="W77" i="19" s="1"/>
  <c r="BI46" i="24"/>
  <c r="AV88" i="29"/>
  <c r="AV50" i="29"/>
  <c r="AV57" i="29"/>
  <c r="AV58" i="29"/>
  <c r="AV49" i="29"/>
  <c r="AV90" i="29"/>
  <c r="AV43" i="29"/>
  <c r="AV23" i="29"/>
  <c r="AV16" i="29"/>
  <c r="AV33" i="29"/>
  <c r="AV59" i="29"/>
  <c r="AV32" i="29"/>
  <c r="AV15" i="29"/>
  <c r="AV39" i="29"/>
  <c r="AV89" i="29"/>
  <c r="AV29" i="29"/>
  <c r="AV38" i="29"/>
  <c r="AV18" i="29"/>
  <c r="AV11" i="29"/>
  <c r="AV21" i="29"/>
  <c r="AV31" i="29"/>
  <c r="AV26" i="29"/>
  <c r="AV14" i="29"/>
  <c r="AV51" i="29"/>
  <c r="AV45" i="29"/>
  <c r="AV9" i="29"/>
  <c r="AV30" i="29"/>
  <c r="AV13" i="29"/>
  <c r="AV12" i="29"/>
  <c r="AV27" i="29"/>
  <c r="AV19" i="29"/>
  <c r="AV22" i="29"/>
  <c r="AV10" i="29"/>
  <c r="AV44" i="29"/>
  <c r="AV25" i="29"/>
  <c r="AV20" i="29"/>
  <c r="AV28" i="29"/>
  <c r="AV17" i="29"/>
  <c r="AV24" i="29"/>
  <c r="DF53" i="7"/>
  <c r="I80" i="19"/>
  <c r="I82" i="19" s="1"/>
  <c r="F62" i="7"/>
  <c r="F64" i="7"/>
  <c r="BS41" i="49"/>
  <c r="CS34" i="44"/>
  <c r="BV2" i="19"/>
  <c r="BW3" i="19"/>
  <c r="K84" i="44"/>
  <c r="L62" i="44"/>
  <c r="L64" i="44" s="1"/>
  <c r="BJ3" i="11"/>
  <c r="BI2" i="11"/>
  <c r="DU2" i="7"/>
  <c r="DV3" i="7"/>
  <c r="CF41" i="34"/>
  <c r="O2" i="54"/>
  <c r="P3" i="54"/>
  <c r="J76" i="16"/>
  <c r="J36" i="16"/>
  <c r="BF60" i="24"/>
  <c r="F86" i="24"/>
  <c r="F93" i="24"/>
  <c r="F96" i="24" s="1"/>
  <c r="CS46" i="44"/>
  <c r="BF80" i="34"/>
  <c r="P80" i="11"/>
  <c r="R76" i="11"/>
  <c r="V80" i="16"/>
  <c r="V82" i="16" s="1"/>
  <c r="V84" i="16" s="1"/>
  <c r="AY34" i="44"/>
  <c r="BU91" i="24"/>
  <c r="L84" i="44"/>
  <c r="L80" i="44"/>
  <c r="L82" i="44" s="1"/>
  <c r="BG91" i="11"/>
  <c r="BH91" i="54"/>
  <c r="AH80" i="34"/>
  <c r="AH82" i="34" s="1"/>
  <c r="CT41" i="16"/>
  <c r="CT77" i="16" s="1"/>
  <c r="AI55" i="54"/>
  <c r="AJ41" i="19"/>
  <c r="CF55" i="16"/>
  <c r="K53" i="16"/>
  <c r="K46" i="16"/>
  <c r="S60" i="44"/>
  <c r="CF80" i="7"/>
  <c r="CF91" i="34"/>
  <c r="AV53" i="19"/>
  <c r="AV78" i="19" s="1"/>
  <c r="AK76" i="16"/>
  <c r="AK36" i="16"/>
  <c r="BG41" i="49"/>
  <c r="BG77" i="49" s="1"/>
  <c r="G84" i="49"/>
  <c r="BG41" i="29"/>
  <c r="BG77" i="29" s="1"/>
  <c r="AK53" i="44"/>
  <c r="AK78" i="44" s="1"/>
  <c r="BU34" i="44"/>
  <c r="BU89" i="54"/>
  <c r="BU58" i="54"/>
  <c r="BU50" i="54"/>
  <c r="BU88" i="54"/>
  <c r="BU57" i="54"/>
  <c r="BU90" i="54"/>
  <c r="BU49" i="54"/>
  <c r="BU39" i="54"/>
  <c r="BU59" i="54"/>
  <c r="BU43" i="54"/>
  <c r="BU45" i="54"/>
  <c r="BU24" i="54"/>
  <c r="BU23" i="54"/>
  <c r="BU20" i="54"/>
  <c r="BU19" i="54"/>
  <c r="BU13" i="54"/>
  <c r="BU28" i="54"/>
  <c r="BU38" i="54"/>
  <c r="BU25" i="54"/>
  <c r="BU12" i="54"/>
  <c r="BU11" i="54"/>
  <c r="BU51" i="54"/>
  <c r="BU44" i="54"/>
  <c r="BU10" i="54"/>
  <c r="BU33" i="54"/>
  <c r="BU21" i="54"/>
  <c r="BU30" i="54"/>
  <c r="BU29" i="54"/>
  <c r="BU27" i="54"/>
  <c r="BU22" i="54"/>
  <c r="BU17" i="54"/>
  <c r="BU31" i="54"/>
  <c r="BU14" i="54"/>
  <c r="BU32" i="54"/>
  <c r="BU16" i="54"/>
  <c r="BU18" i="54"/>
  <c r="BU26" i="54"/>
  <c r="BU9" i="54"/>
  <c r="BU15" i="54"/>
  <c r="AY38" i="11"/>
  <c r="BL38" i="11" s="1"/>
  <c r="BY38" i="11" s="1"/>
  <c r="CL38" i="11" s="1"/>
  <c r="CY38" i="11" s="1"/>
  <c r="DL38" i="11" s="1"/>
  <c r="DY38" i="11" s="1"/>
  <c r="AL41" i="11"/>
  <c r="AL77" i="11" s="1"/>
  <c r="U55" i="4"/>
  <c r="AV2" i="39"/>
  <c r="AW3" i="39"/>
  <c r="K60" i="4"/>
  <c r="BF62" i="7"/>
  <c r="BF64" i="7" s="1"/>
  <c r="BI34" i="24"/>
  <c r="AW51" i="34"/>
  <c r="AW58" i="34"/>
  <c r="AW57" i="34"/>
  <c r="AW30" i="34"/>
  <c r="AW90" i="34"/>
  <c r="AW20" i="34"/>
  <c r="AW14" i="34"/>
  <c r="AW29" i="34"/>
  <c r="AW43" i="34"/>
  <c r="AW33" i="34"/>
  <c r="AW19" i="34"/>
  <c r="AW31" i="34"/>
  <c r="AW23" i="34"/>
  <c r="AW16" i="34"/>
  <c r="AW10" i="34"/>
  <c r="AW88" i="34"/>
  <c r="AW25" i="34"/>
  <c r="AW12" i="34"/>
  <c r="AW49" i="34"/>
  <c r="AW53" i="34" s="1"/>
  <c r="AW78" i="34" s="1"/>
  <c r="AW18" i="34"/>
  <c r="AW28" i="34"/>
  <c r="AW32" i="34"/>
  <c r="AW24" i="34"/>
  <c r="AW11" i="34"/>
  <c r="AW50" i="34"/>
  <c r="AW15" i="34"/>
  <c r="AW21" i="34"/>
  <c r="AW59" i="34"/>
  <c r="AW44" i="34"/>
  <c r="AW39" i="34"/>
  <c r="AW45" i="34"/>
  <c r="AW26" i="34"/>
  <c r="AW22" i="34"/>
  <c r="AW38" i="34"/>
  <c r="AW17" i="34"/>
  <c r="AW9" i="34"/>
  <c r="AW27" i="34"/>
  <c r="AW89" i="34"/>
  <c r="AF64" i="34"/>
  <c r="AF62" i="34"/>
  <c r="DH72" i="4"/>
  <c r="DH74" i="4" s="1"/>
  <c r="T86" i="34"/>
  <c r="T93" i="34"/>
  <c r="T96" i="34" s="1"/>
  <c r="AY46" i="44"/>
  <c r="AV80" i="16"/>
  <c r="AV82" i="16" s="1"/>
  <c r="AV84" i="16" s="1"/>
  <c r="AY20" i="24"/>
  <c r="AY51" i="24"/>
  <c r="AY44" i="24"/>
  <c r="AY28" i="24"/>
  <c r="AY50" i="24"/>
  <c r="AY43" i="24"/>
  <c r="AY29" i="24"/>
  <c r="AY26" i="24"/>
  <c r="AY18" i="24"/>
  <c r="AY11" i="24"/>
  <c r="AY57" i="24"/>
  <c r="AY49" i="24"/>
  <c r="AY53" i="24" s="1"/>
  <c r="AY78" i="24" s="1"/>
  <c r="AY39" i="24"/>
  <c r="AY17" i="24"/>
  <c r="AY38" i="24"/>
  <c r="AY16" i="24"/>
  <c r="AY89" i="24"/>
  <c r="AY14" i="24"/>
  <c r="AY10" i="24"/>
  <c r="AY31" i="24"/>
  <c r="AY23" i="24"/>
  <c r="AY45" i="24"/>
  <c r="AY22" i="24"/>
  <c r="AY15" i="24"/>
  <c r="AY90" i="24"/>
  <c r="AY32" i="24"/>
  <c r="AY24" i="24"/>
  <c r="AY12" i="24"/>
  <c r="AY21" i="24"/>
  <c r="AY9" i="24"/>
  <c r="AY30" i="24"/>
  <c r="AY58" i="24"/>
  <c r="AY25" i="24"/>
  <c r="AY33" i="24"/>
  <c r="AY27" i="24"/>
  <c r="AY59" i="24"/>
  <c r="CV3" i="24"/>
  <c r="CU2" i="24"/>
  <c r="I62" i="16"/>
  <c r="I64" i="16" s="1"/>
  <c r="BJ77" i="11"/>
  <c r="AY3" i="19"/>
  <c r="AX2" i="19"/>
  <c r="AK58" i="24"/>
  <c r="AK27" i="24"/>
  <c r="AK12" i="24"/>
  <c r="AK28" i="24"/>
  <c r="AK57" i="24"/>
  <c r="AK30" i="24"/>
  <c r="AK33" i="24"/>
  <c r="AK25" i="24"/>
  <c r="AK45" i="24"/>
  <c r="AK29" i="24"/>
  <c r="AK26" i="24"/>
  <c r="AK15" i="24"/>
  <c r="AK32" i="24"/>
  <c r="AK24" i="24"/>
  <c r="AK11" i="24"/>
  <c r="AK44" i="24"/>
  <c r="AK14" i="24"/>
  <c r="AK10" i="24"/>
  <c r="AK49" i="24"/>
  <c r="AK39" i="24"/>
  <c r="AK20" i="24"/>
  <c r="AK18" i="24"/>
  <c r="AK9" i="24"/>
  <c r="AK16" i="24"/>
  <c r="AK59" i="24"/>
  <c r="AK17" i="24"/>
  <c r="AK31" i="24"/>
  <c r="AK43" i="24"/>
  <c r="AK89" i="24"/>
  <c r="AK22" i="24"/>
  <c r="AK23" i="24"/>
  <c r="AK21" i="24"/>
  <c r="AK50" i="24"/>
  <c r="AK51" i="24"/>
  <c r="AK38" i="24"/>
  <c r="AK90" i="24"/>
  <c r="AJ41" i="34"/>
  <c r="AJ77" i="34" s="1"/>
  <c r="M41" i="54"/>
  <c r="M77" i="54" s="1"/>
  <c r="U62" i="19"/>
  <c r="U64" i="19"/>
  <c r="BT91" i="54"/>
  <c r="AJ53" i="19"/>
  <c r="AJ78" i="19" s="1"/>
  <c r="H82" i="7"/>
  <c r="H84" i="7" s="1"/>
  <c r="AX3" i="29"/>
  <c r="AW2" i="29"/>
  <c r="K80" i="54"/>
  <c r="K82" i="54" s="1"/>
  <c r="K84" i="54"/>
  <c r="CF46" i="19"/>
  <c r="V34" i="39"/>
  <c r="BF55" i="34"/>
  <c r="AG80" i="4"/>
  <c r="AG82" i="4" s="1"/>
  <c r="BS34" i="11"/>
  <c r="CF2" i="39"/>
  <c r="CG3" i="39"/>
  <c r="DF46" i="7"/>
  <c r="AS86" i="16"/>
  <c r="AS93" i="16"/>
  <c r="AS96" i="16" s="1"/>
  <c r="CT46" i="16"/>
  <c r="BJ53" i="16"/>
  <c r="BJ78" i="16" s="1"/>
  <c r="W34" i="19"/>
  <c r="V55" i="16"/>
  <c r="DR4" i="39"/>
  <c r="CS3" i="39"/>
  <c r="BT77" i="24"/>
  <c r="AV41" i="34"/>
  <c r="BF53" i="39"/>
  <c r="BF78" i="39" s="1"/>
  <c r="CG34" i="24"/>
  <c r="S60" i="39"/>
  <c r="I80" i="7"/>
  <c r="I82" i="7" s="1"/>
  <c r="CT53" i="7"/>
  <c r="CT78" i="7" s="1"/>
  <c r="V55" i="29"/>
  <c r="V60" i="29" s="1"/>
  <c r="BP3" i="44"/>
  <c r="BO2" i="44"/>
  <c r="CG34" i="44"/>
  <c r="BV3" i="49"/>
  <c r="BU2" i="49"/>
  <c r="AT86" i="24"/>
  <c r="AH76" i="29"/>
  <c r="AH36" i="29"/>
  <c r="AH55" i="29" s="1"/>
  <c r="AH60" i="29" s="1"/>
  <c r="CF34" i="19"/>
  <c r="CF53" i="19"/>
  <c r="CF78" i="19" s="1"/>
  <c r="AI80" i="54"/>
  <c r="AI82" i="54" s="1"/>
  <c r="AJ91" i="19"/>
  <c r="DS91" i="16"/>
  <c r="AK91" i="44"/>
  <c r="DS58" i="44"/>
  <c r="DS50" i="44"/>
  <c r="DS57" i="44"/>
  <c r="DS43" i="44"/>
  <c r="DS29" i="44"/>
  <c r="DS26" i="44"/>
  <c r="DS90" i="44"/>
  <c r="DS30" i="44"/>
  <c r="DS49" i="44"/>
  <c r="DS33" i="44"/>
  <c r="DS25" i="44"/>
  <c r="DS89" i="44"/>
  <c r="DS32" i="44"/>
  <c r="DS24" i="44"/>
  <c r="DS51" i="44"/>
  <c r="DS59" i="44"/>
  <c r="DS23" i="44"/>
  <c r="DS9" i="44"/>
  <c r="DS28" i="44"/>
  <c r="DS22" i="44"/>
  <c r="DS31" i="44"/>
  <c r="DS44" i="44"/>
  <c r="DS39" i="44"/>
  <c r="DS45" i="44"/>
  <c r="DS38" i="44"/>
  <c r="DS27" i="44"/>
  <c r="DS15" i="44"/>
  <c r="DS12" i="44"/>
  <c r="DS18" i="44"/>
  <c r="DS16" i="44"/>
  <c r="DS10" i="44"/>
  <c r="DS19" i="44"/>
  <c r="DS14" i="44"/>
  <c r="DS21" i="44"/>
  <c r="DS17" i="44"/>
  <c r="DS11" i="44"/>
  <c r="DS20" i="44"/>
  <c r="DS13" i="44"/>
  <c r="BV2" i="54"/>
  <c r="BW3" i="54"/>
  <c r="CG2" i="4"/>
  <c r="CH3" i="4"/>
  <c r="CT2" i="54"/>
  <c r="CU3" i="54"/>
  <c r="AI76" i="19"/>
  <c r="AI36" i="19"/>
  <c r="AI55" i="19" s="1"/>
  <c r="AI60" i="19" s="1"/>
  <c r="H185" i="18"/>
  <c r="H169" i="18"/>
  <c r="H153" i="18"/>
  <c r="H137" i="18"/>
  <c r="H121" i="18"/>
  <c r="H105" i="18"/>
  <c r="H89" i="18"/>
  <c r="H73" i="18"/>
  <c r="H57" i="18"/>
  <c r="H41" i="18"/>
  <c r="H25" i="18"/>
  <c r="H184" i="18"/>
  <c r="H168" i="18"/>
  <c r="H152" i="18"/>
  <c r="H136" i="18"/>
  <c r="H120" i="18"/>
  <c r="H104" i="18"/>
  <c r="H88" i="18"/>
  <c r="H72" i="18"/>
  <c r="H56" i="18"/>
  <c r="H40" i="18"/>
  <c r="H24" i="18"/>
  <c r="H183" i="18"/>
  <c r="H167" i="18"/>
  <c r="H151" i="18"/>
  <c r="H135" i="18"/>
  <c r="H119" i="18"/>
  <c r="H103" i="18"/>
  <c r="H87" i="18"/>
  <c r="H71" i="18"/>
  <c r="H55" i="18"/>
  <c r="H39" i="18"/>
  <c r="H23" i="18"/>
  <c r="H182" i="18"/>
  <c r="H166" i="18"/>
  <c r="H150" i="18"/>
  <c r="H134" i="18"/>
  <c r="H118" i="18"/>
  <c r="H102" i="18"/>
  <c r="H86" i="18"/>
  <c r="H70" i="18"/>
  <c r="H54" i="18"/>
  <c r="H38" i="18"/>
  <c r="H22" i="18"/>
  <c r="H181" i="18"/>
  <c r="H165" i="18"/>
  <c r="H149" i="18"/>
  <c r="H133" i="18"/>
  <c r="H117" i="18"/>
  <c r="H101" i="18"/>
  <c r="H85" i="18"/>
  <c r="H69" i="18"/>
  <c r="H53" i="18"/>
  <c r="H37" i="18"/>
  <c r="H21" i="18"/>
  <c r="H180" i="18"/>
  <c r="H164" i="18"/>
  <c r="H148" i="18"/>
  <c r="H132" i="18"/>
  <c r="H116" i="18"/>
  <c r="H100" i="18"/>
  <c r="H84" i="18"/>
  <c r="H68" i="18"/>
  <c r="H52" i="18"/>
  <c r="H36" i="18"/>
  <c r="H20" i="18"/>
  <c r="H191" i="18"/>
  <c r="H175" i="18"/>
  <c r="H159" i="18"/>
  <c r="H143" i="18"/>
  <c r="H127" i="18"/>
  <c r="H111" i="18"/>
  <c r="H95" i="18"/>
  <c r="H79" i="18"/>
  <c r="H63" i="18"/>
  <c r="H47" i="18"/>
  <c r="H31" i="18"/>
  <c r="H190" i="18"/>
  <c r="H174" i="18"/>
  <c r="H158" i="18"/>
  <c r="H142" i="18"/>
  <c r="H126" i="18"/>
  <c r="H110" i="18"/>
  <c r="H94" i="18"/>
  <c r="H78" i="18"/>
  <c r="H62" i="18"/>
  <c r="H46" i="18"/>
  <c r="H30" i="18"/>
  <c r="H15" i="18"/>
  <c r="H186" i="18"/>
  <c r="H154" i="18"/>
  <c r="H122" i="18"/>
  <c r="H90" i="18"/>
  <c r="H58" i="18"/>
  <c r="H26" i="18"/>
  <c r="H187" i="18"/>
  <c r="H147" i="18"/>
  <c r="H114" i="18"/>
  <c r="H81" i="18"/>
  <c r="H48" i="18"/>
  <c r="H179" i="18"/>
  <c r="H146" i="18"/>
  <c r="H113" i="18"/>
  <c r="H80" i="18"/>
  <c r="H45" i="18"/>
  <c r="H178" i="18"/>
  <c r="H145" i="18"/>
  <c r="H112" i="18"/>
  <c r="H77" i="18"/>
  <c r="H44" i="18"/>
  <c r="H177" i="18"/>
  <c r="H144" i="18"/>
  <c r="H109" i="18"/>
  <c r="H76" i="18"/>
  <c r="H43" i="18"/>
  <c r="H176" i="18"/>
  <c r="H141" i="18"/>
  <c r="H108" i="18"/>
  <c r="H75" i="18"/>
  <c r="H42" i="18"/>
  <c r="H162" i="18"/>
  <c r="H129" i="18"/>
  <c r="H96" i="18"/>
  <c r="H61" i="18"/>
  <c r="H28" i="18"/>
  <c r="H194" i="18"/>
  <c r="H161" i="18"/>
  <c r="H128" i="18"/>
  <c r="H93" i="18"/>
  <c r="H60" i="18"/>
  <c r="H27" i="18"/>
  <c r="H193" i="18"/>
  <c r="H160" i="18"/>
  <c r="H125" i="18"/>
  <c r="H92" i="18"/>
  <c r="H59" i="18"/>
  <c r="H19" i="18"/>
  <c r="H171" i="18"/>
  <c r="H99" i="18"/>
  <c r="H33" i="18"/>
  <c r="H170" i="18"/>
  <c r="H98" i="18"/>
  <c r="H32" i="18"/>
  <c r="H163" i="18"/>
  <c r="H97" i="18"/>
  <c r="H29" i="18"/>
  <c r="H157" i="18"/>
  <c r="H91" i="18"/>
  <c r="H18" i="18"/>
  <c r="H156" i="18"/>
  <c r="H83" i="18"/>
  <c r="H17" i="18"/>
  <c r="H155" i="18"/>
  <c r="H82" i="18"/>
  <c r="H16" i="18"/>
  <c r="H140" i="18"/>
  <c r="H74" i="18"/>
  <c r="H130" i="18"/>
  <c r="H64" i="18"/>
  <c r="H188" i="18"/>
  <c r="H49" i="18"/>
  <c r="H173" i="18"/>
  <c r="H35" i="18"/>
  <c r="H172" i="18"/>
  <c r="H34" i="18"/>
  <c r="H139" i="18"/>
  <c r="H138" i="18"/>
  <c r="H131" i="18"/>
  <c r="H124" i="18"/>
  <c r="H123" i="18"/>
  <c r="H106" i="18"/>
  <c r="H67" i="18"/>
  <c r="H66" i="18"/>
  <c r="H50" i="18"/>
  <c r="H192" i="18"/>
  <c r="H189" i="18"/>
  <c r="H115" i="18"/>
  <c r="H107" i="18"/>
  <c r="H65" i="18"/>
  <c r="H51" i="18"/>
  <c r="AU57" i="39"/>
  <c r="AU30" i="39"/>
  <c r="AU49" i="39"/>
  <c r="AU53" i="39" s="1"/>
  <c r="AU78" i="39" s="1"/>
  <c r="AU32" i="39"/>
  <c r="AU24" i="39"/>
  <c r="AU89" i="39"/>
  <c r="AU59" i="39"/>
  <c r="AU38" i="39"/>
  <c r="AU90" i="39"/>
  <c r="AU44" i="39"/>
  <c r="AU22" i="39"/>
  <c r="AU17" i="39"/>
  <c r="AU50" i="39"/>
  <c r="AU27" i="39"/>
  <c r="AU18" i="39"/>
  <c r="AU39" i="39"/>
  <c r="AU41" i="39" s="1"/>
  <c r="AU77" i="39" s="1"/>
  <c r="AU12" i="39"/>
  <c r="AU16" i="39"/>
  <c r="AU11" i="39"/>
  <c r="AU88" i="39"/>
  <c r="AU58" i="39"/>
  <c r="AU43" i="39"/>
  <c r="AU29" i="39"/>
  <c r="AU45" i="39"/>
  <c r="AU28" i="39"/>
  <c r="AU14" i="39"/>
  <c r="AU9" i="39"/>
  <c r="AU51" i="39"/>
  <c r="AU15" i="39"/>
  <c r="AU19" i="39"/>
  <c r="AU33" i="39"/>
  <c r="AU20" i="39"/>
  <c r="AU21" i="39"/>
  <c r="AU23" i="39"/>
  <c r="AU31" i="39"/>
  <c r="AU10" i="39"/>
  <c r="AU26" i="39"/>
  <c r="AU25" i="39"/>
  <c r="N41" i="44"/>
  <c r="W53" i="34"/>
  <c r="W78" i="34" s="1"/>
  <c r="AY3" i="34"/>
  <c r="AX2" i="34"/>
  <c r="AG86" i="24"/>
  <c r="CH28" i="24"/>
  <c r="CH50" i="24"/>
  <c r="CH43" i="24"/>
  <c r="CH29" i="24"/>
  <c r="CH26" i="24"/>
  <c r="CH18" i="24"/>
  <c r="CH11" i="24"/>
  <c r="CH33" i="24"/>
  <c r="CH25" i="24"/>
  <c r="CH49" i="24"/>
  <c r="CH17" i="24"/>
  <c r="CH10" i="24"/>
  <c r="CH31" i="24"/>
  <c r="CH23" i="24"/>
  <c r="CH59" i="24"/>
  <c r="CH22" i="24"/>
  <c r="CH9" i="24"/>
  <c r="CH90" i="24"/>
  <c r="CH51" i="24"/>
  <c r="CH21" i="24"/>
  <c r="CH88" i="24"/>
  <c r="CH39" i="24"/>
  <c r="CH41" i="24" s="1"/>
  <c r="CH77" i="24" s="1"/>
  <c r="CH30" i="24"/>
  <c r="CH20" i="24"/>
  <c r="CH27" i="24"/>
  <c r="CH45" i="24"/>
  <c r="CH15" i="24"/>
  <c r="CH89" i="24"/>
  <c r="CH38" i="24"/>
  <c r="CH44" i="24"/>
  <c r="CH46" i="24" s="1"/>
  <c r="CH24" i="24"/>
  <c r="CH12" i="24"/>
  <c r="CH16" i="24"/>
  <c r="CH14" i="24"/>
  <c r="CH32" i="24"/>
  <c r="CH58" i="24"/>
  <c r="CH19" i="24"/>
  <c r="CH57" i="24"/>
  <c r="AK3" i="39"/>
  <c r="AJ2" i="39"/>
  <c r="AS62" i="44"/>
  <c r="AK78" i="16"/>
  <c r="AH91" i="39"/>
  <c r="BV3" i="11"/>
  <c r="BU2" i="11"/>
  <c r="CS77" i="16"/>
  <c r="CF50" i="29"/>
  <c r="CF57" i="29"/>
  <c r="CF89" i="29"/>
  <c r="CF59" i="29"/>
  <c r="CF88" i="29"/>
  <c r="CF33" i="29"/>
  <c r="CF49" i="29"/>
  <c r="CF21" i="29"/>
  <c r="CF31" i="29"/>
  <c r="CF39" i="29"/>
  <c r="CF25" i="29"/>
  <c r="CF20" i="29"/>
  <c r="CF11" i="29"/>
  <c r="CF29" i="29"/>
  <c r="CF44" i="29"/>
  <c r="CF23" i="29"/>
  <c r="CF18" i="29"/>
  <c r="CF15" i="29"/>
  <c r="CF51" i="29"/>
  <c r="CF58" i="29"/>
  <c r="CF90" i="29"/>
  <c r="CF38" i="29"/>
  <c r="CF28" i="29"/>
  <c r="CF19" i="29"/>
  <c r="CF27" i="29"/>
  <c r="CF26" i="29"/>
  <c r="CF22" i="29"/>
  <c r="CF12" i="29"/>
  <c r="CF30" i="29"/>
  <c r="CF45" i="29"/>
  <c r="CF32" i="29"/>
  <c r="CF16" i="29"/>
  <c r="CF10" i="29"/>
  <c r="CF43" i="29"/>
  <c r="CF14" i="29"/>
  <c r="CF24" i="29"/>
  <c r="CF17" i="29"/>
  <c r="CF9" i="29"/>
  <c r="CF13" i="29"/>
  <c r="BW41" i="11"/>
  <c r="BW77" i="11" s="1"/>
  <c r="CJ39" i="11"/>
  <c r="AW88" i="19"/>
  <c r="AW44" i="19"/>
  <c r="AW59" i="19"/>
  <c r="AW43" i="19"/>
  <c r="AW89" i="19"/>
  <c r="AW51" i="19"/>
  <c r="AW39" i="19"/>
  <c r="AW41" i="19" s="1"/>
  <c r="AW33" i="19"/>
  <c r="AW20" i="19"/>
  <c r="AW14" i="19"/>
  <c r="AW57" i="19"/>
  <c r="AW49" i="19"/>
  <c r="AW27" i="19"/>
  <c r="AW19" i="19"/>
  <c r="AW28" i="19"/>
  <c r="AW12" i="19"/>
  <c r="AW29" i="19"/>
  <c r="AW26" i="19"/>
  <c r="AW30" i="19"/>
  <c r="AW18" i="19"/>
  <c r="AW11" i="19"/>
  <c r="AW31" i="19"/>
  <c r="AW23" i="19"/>
  <c r="AW16" i="19"/>
  <c r="AW38" i="19"/>
  <c r="AW90" i="19"/>
  <c r="AW58" i="19"/>
  <c r="AW50" i="19"/>
  <c r="AW45" i="19"/>
  <c r="AW21" i="19"/>
  <c r="AW15" i="19"/>
  <c r="AW9" i="19"/>
  <c r="AW25" i="19"/>
  <c r="AW10" i="19"/>
  <c r="AW32" i="19"/>
  <c r="AW17" i="19"/>
  <c r="AW22" i="19"/>
  <c r="AW24" i="19"/>
  <c r="AX46" i="54"/>
  <c r="U84" i="19"/>
  <c r="U80" i="19"/>
  <c r="U82" i="19" s="1"/>
  <c r="AJ34" i="24"/>
  <c r="BH91" i="34"/>
  <c r="DF39" i="24"/>
  <c r="DF22" i="24"/>
  <c r="DF15" i="24"/>
  <c r="DF90" i="24"/>
  <c r="DF45" i="24"/>
  <c r="DF21" i="24"/>
  <c r="DF89" i="24"/>
  <c r="DF59" i="24"/>
  <c r="DF38" i="24"/>
  <c r="DF14" i="24"/>
  <c r="DF31" i="24"/>
  <c r="DF23" i="24"/>
  <c r="DF58" i="24"/>
  <c r="DF50" i="24"/>
  <c r="DF20" i="24"/>
  <c r="DF9" i="24"/>
  <c r="DF19" i="24"/>
  <c r="DF18" i="24"/>
  <c r="DF29" i="24"/>
  <c r="DF26" i="24"/>
  <c r="DF12" i="24"/>
  <c r="DF44" i="24"/>
  <c r="DF30" i="24"/>
  <c r="DF28" i="24"/>
  <c r="DF11" i="24"/>
  <c r="DF16" i="24"/>
  <c r="DF33" i="24"/>
  <c r="DF25" i="24"/>
  <c r="DF57" i="24"/>
  <c r="DF17" i="24"/>
  <c r="DF27" i="24"/>
  <c r="DF32" i="24"/>
  <c r="DF51" i="24"/>
  <c r="DF49" i="24"/>
  <c r="DF24" i="24"/>
  <c r="DF10" i="24"/>
  <c r="DF43" i="24"/>
  <c r="U77" i="39"/>
  <c r="CS90" i="34"/>
  <c r="CS51" i="34"/>
  <c r="CS58" i="34"/>
  <c r="CS89" i="34"/>
  <c r="CS88" i="34"/>
  <c r="CS57" i="34"/>
  <c r="CS30" i="34"/>
  <c r="CS59" i="34"/>
  <c r="CS20" i="34"/>
  <c r="CS14" i="34"/>
  <c r="CS27" i="34"/>
  <c r="CS19" i="34"/>
  <c r="CS50" i="34"/>
  <c r="CS44" i="34"/>
  <c r="CS23" i="34"/>
  <c r="CS16" i="34"/>
  <c r="CS28" i="34"/>
  <c r="CS10" i="34"/>
  <c r="CS45" i="34"/>
  <c r="CS25" i="34"/>
  <c r="CS12" i="34"/>
  <c r="CS15" i="34"/>
  <c r="CS21" i="34"/>
  <c r="CS24" i="34"/>
  <c r="CS11" i="34"/>
  <c r="CS31" i="34"/>
  <c r="CS49" i="34"/>
  <c r="CS33" i="34"/>
  <c r="CS22" i="34"/>
  <c r="CS39" i="34"/>
  <c r="CS29" i="34"/>
  <c r="CS26" i="34"/>
  <c r="CS17" i="34"/>
  <c r="CS9" i="34"/>
  <c r="CS32" i="34"/>
  <c r="CS38" i="34"/>
  <c r="CS43" i="34"/>
  <c r="CS18" i="34"/>
  <c r="U80" i="49"/>
  <c r="U82" i="49" s="1"/>
  <c r="AH60" i="16"/>
  <c r="BF80" i="54"/>
  <c r="BG46" i="49"/>
  <c r="P4" i="24"/>
  <c r="AB4" i="24"/>
  <c r="AO4" i="24" s="1"/>
  <c r="BB4" i="24" s="1"/>
  <c r="BO4" i="24" s="1"/>
  <c r="CB4" i="24" s="1"/>
  <c r="CO4" i="24" s="1"/>
  <c r="DB4" i="24" s="1"/>
  <c r="DO4" i="24" s="1"/>
  <c r="EB4" i="24" s="1"/>
  <c r="BI78" i="7"/>
  <c r="S86" i="34"/>
  <c r="S93" i="34"/>
  <c r="S96" i="34" s="1"/>
  <c r="DU71" i="4"/>
  <c r="BT53" i="34"/>
  <c r="BT78" i="34" s="1"/>
  <c r="CV39" i="11"/>
  <c r="BE74" i="4"/>
  <c r="AH76" i="49"/>
  <c r="AH36" i="49"/>
  <c r="CF76" i="24"/>
  <c r="CF36" i="24"/>
  <c r="BS46" i="49"/>
  <c r="AW76" i="16"/>
  <c r="AW36" i="16"/>
  <c r="AW55" i="16" s="1"/>
  <c r="AW60" i="16" s="1"/>
  <c r="H82" i="19"/>
  <c r="W53" i="11"/>
  <c r="BI41" i="24"/>
  <c r="BI77" i="24" s="1"/>
  <c r="BE72" i="4"/>
  <c r="BU53" i="24"/>
  <c r="BU78" i="24" s="1"/>
  <c r="CU89" i="7"/>
  <c r="CU88" i="7"/>
  <c r="CU32" i="7"/>
  <c r="CU31" i="7"/>
  <c r="CU21" i="7"/>
  <c r="CU16" i="7"/>
  <c r="CU15" i="7"/>
  <c r="CU30" i="7"/>
  <c r="CU44" i="7"/>
  <c r="CU46" i="7" s="1"/>
  <c r="CU20" i="7"/>
  <c r="CU19" i="7"/>
  <c r="CU58" i="7"/>
  <c r="CU43" i="7"/>
  <c r="CU28" i="7"/>
  <c r="CU27" i="7"/>
  <c r="CU12" i="7"/>
  <c r="CU25" i="7"/>
  <c r="CU23" i="7"/>
  <c r="CU24" i="7"/>
  <c r="CU9" i="7"/>
  <c r="CU18" i="7"/>
  <c r="CU29" i="7"/>
  <c r="CU22" i="7"/>
  <c r="CU51" i="7"/>
  <c r="CU11" i="7"/>
  <c r="CU14" i="7"/>
  <c r="CU50" i="7"/>
  <c r="CU17" i="7"/>
  <c r="CU57" i="7"/>
  <c r="CU49" i="7"/>
  <c r="CU10" i="7"/>
  <c r="CU33" i="7"/>
  <c r="CU26" i="7"/>
  <c r="EE4" i="29"/>
  <c r="DS3" i="29" s="1"/>
  <c r="DF3" i="29"/>
  <c r="BS55" i="44"/>
  <c r="BG34" i="11"/>
  <c r="AW46" i="7"/>
  <c r="U55" i="34"/>
  <c r="BJ2" i="34"/>
  <c r="BK3" i="34"/>
  <c r="CF80" i="16"/>
  <c r="BU78" i="16"/>
  <c r="CF34" i="34"/>
  <c r="DS41" i="16"/>
  <c r="T62" i="39"/>
  <c r="T64" i="39" s="1"/>
  <c r="BG34" i="49"/>
  <c r="AI77" i="34"/>
  <c r="BU76" i="16"/>
  <c r="BU36" i="16"/>
  <c r="DT2" i="44"/>
  <c r="DU3" i="44"/>
  <c r="J76" i="24"/>
  <c r="J36" i="24"/>
  <c r="J55" i="24" s="1"/>
  <c r="J60" i="24" s="1"/>
  <c r="CF18" i="4"/>
  <c r="CF9" i="4"/>
  <c r="CF25" i="4"/>
  <c r="CF33" i="4"/>
  <c r="CF24" i="4"/>
  <c r="CF17" i="4"/>
  <c r="CF32" i="4"/>
  <c r="CF10" i="4"/>
  <c r="CF50" i="4"/>
  <c r="CF43" i="4"/>
  <c r="CF28" i="4"/>
  <c r="CF20" i="4"/>
  <c r="CF14" i="4"/>
  <c r="CF57" i="4"/>
  <c r="CF22" i="4"/>
  <c r="CF11" i="4"/>
  <c r="CF29" i="4"/>
  <c r="CF15" i="4"/>
  <c r="CF27" i="4"/>
  <c r="CF31" i="4"/>
  <c r="CF16" i="4"/>
  <c r="CF88" i="4"/>
  <c r="CF44" i="4"/>
  <c r="CF49" i="4"/>
  <c r="CF21" i="4"/>
  <c r="CF51" i="4"/>
  <c r="CF30" i="4"/>
  <c r="CF23" i="4"/>
  <c r="CF12" i="4"/>
  <c r="CF19" i="4"/>
  <c r="CF26" i="4"/>
  <c r="CS88" i="54"/>
  <c r="CS90" i="54"/>
  <c r="CS58" i="54"/>
  <c r="CS57" i="54"/>
  <c r="CS49" i="54"/>
  <c r="CS89" i="54"/>
  <c r="CS50" i="54"/>
  <c r="CS43" i="54"/>
  <c r="CS29" i="54"/>
  <c r="CS45" i="54"/>
  <c r="CS30" i="54"/>
  <c r="CS24" i="54"/>
  <c r="CS38" i="54"/>
  <c r="CS39" i="54"/>
  <c r="CS25" i="54"/>
  <c r="CS59" i="54"/>
  <c r="CS17" i="54"/>
  <c r="CS16" i="54"/>
  <c r="CS51" i="54"/>
  <c r="CS28" i="54"/>
  <c r="CS22" i="54"/>
  <c r="CS21" i="54"/>
  <c r="CS32" i="54"/>
  <c r="CS18" i="54"/>
  <c r="CS27" i="54"/>
  <c r="CS11" i="54"/>
  <c r="CS31" i="54"/>
  <c r="CS26" i="54"/>
  <c r="CS9" i="54"/>
  <c r="CS33" i="54"/>
  <c r="CS10" i="54"/>
  <c r="CS19" i="54"/>
  <c r="CS12" i="54"/>
  <c r="CS13" i="54"/>
  <c r="CS23" i="54"/>
  <c r="CS20" i="54"/>
  <c r="CS15" i="54"/>
  <c r="CS14" i="54"/>
  <c r="CS44" i="54"/>
  <c r="AI86" i="16"/>
  <c r="AI93" i="16"/>
  <c r="AI96" i="16" s="1"/>
  <c r="W53" i="4"/>
  <c r="L16" i="24"/>
  <c r="L23" i="24"/>
  <c r="L9" i="24"/>
  <c r="L39" i="24"/>
  <c r="L41" i="24" s="1"/>
  <c r="L77" i="24" s="1"/>
  <c r="L22" i="24"/>
  <c r="L15" i="24"/>
  <c r="L90" i="24"/>
  <c r="L28" i="24"/>
  <c r="L29" i="24"/>
  <c r="L17" i="24"/>
  <c r="L45" i="24"/>
  <c r="L30" i="24"/>
  <c r="L27" i="24"/>
  <c r="L13" i="24"/>
  <c r="L31" i="24"/>
  <c r="L26" i="24"/>
  <c r="L12" i="24"/>
  <c r="L21" i="24"/>
  <c r="L58" i="24"/>
  <c r="L19" i="24"/>
  <c r="L51" i="24"/>
  <c r="L43" i="24"/>
  <c r="L49" i="24"/>
  <c r="L11" i="24"/>
  <c r="L32" i="24"/>
  <c r="L57" i="24"/>
  <c r="L50" i="24"/>
  <c r="L33" i="24"/>
  <c r="L20" i="24"/>
  <c r="L44" i="24"/>
  <c r="L10" i="24"/>
  <c r="L38" i="24"/>
  <c r="L14" i="24"/>
  <c r="L88" i="24"/>
  <c r="L24" i="24"/>
  <c r="L89" i="24"/>
  <c r="L59" i="24"/>
  <c r="L18" i="24"/>
  <c r="L25" i="24"/>
  <c r="BK82" i="44"/>
  <c r="BK84" i="44" s="1"/>
  <c r="AU55" i="16"/>
  <c r="CJ3" i="24"/>
  <c r="CI2" i="24"/>
  <c r="AI39" i="39"/>
  <c r="AI22" i="39"/>
  <c r="AI90" i="39"/>
  <c r="AI50" i="39"/>
  <c r="AI38" i="39"/>
  <c r="AI58" i="39"/>
  <c r="AI43" i="39"/>
  <c r="AI57" i="39"/>
  <c r="AI88" i="39"/>
  <c r="AI49" i="39"/>
  <c r="AI51" i="39"/>
  <c r="AI15" i="39"/>
  <c r="AI89" i="39"/>
  <c r="AI28" i="39"/>
  <c r="AI25" i="39"/>
  <c r="AI10" i="39"/>
  <c r="AI33" i="39"/>
  <c r="AI9" i="39"/>
  <c r="AI59" i="39"/>
  <c r="AI18" i="39"/>
  <c r="AI29" i="39"/>
  <c r="AI17" i="39"/>
  <c r="AI13" i="39"/>
  <c r="AI45" i="39"/>
  <c r="AI32" i="39"/>
  <c r="AI44" i="39"/>
  <c r="AI46" i="39" s="1"/>
  <c r="AI27" i="39"/>
  <c r="AI21" i="39"/>
  <c r="AI14" i="39"/>
  <c r="AI30" i="39"/>
  <c r="AI26" i="39"/>
  <c r="AI11" i="39"/>
  <c r="AI12" i="39"/>
  <c r="AI16" i="39"/>
  <c r="AI20" i="39"/>
  <c r="AI19" i="39"/>
  <c r="AI23" i="39"/>
  <c r="AI24" i="39"/>
  <c r="AL76" i="7"/>
  <c r="AL36" i="7"/>
  <c r="AL55" i="7" s="1"/>
  <c r="AL60" i="7" s="1"/>
  <c r="AJ76" i="54"/>
  <c r="AJ36" i="54"/>
  <c r="AJ55" i="54" s="1"/>
  <c r="AJ60" i="54" s="1"/>
  <c r="DG38" i="11"/>
  <c r="DG18" i="7"/>
  <c r="DG50" i="7"/>
  <c r="DG23" i="7"/>
  <c r="DG49" i="7"/>
  <c r="DG53" i="7" s="1"/>
  <c r="DG78" i="7" s="1"/>
  <c r="DG33" i="7"/>
  <c r="DG88" i="7"/>
  <c r="DG91" i="7" s="1"/>
  <c r="DG22" i="7"/>
  <c r="DG17" i="7"/>
  <c r="DG21" i="7"/>
  <c r="DG16" i="7"/>
  <c r="DG30" i="7"/>
  <c r="DG58" i="7"/>
  <c r="DG43" i="7"/>
  <c r="DG28" i="7"/>
  <c r="DG57" i="7"/>
  <c r="DG26" i="7"/>
  <c r="DG19" i="7"/>
  <c r="DG14" i="7"/>
  <c r="DG89" i="7"/>
  <c r="DG27" i="7"/>
  <c r="DG25" i="7"/>
  <c r="DG9" i="7"/>
  <c r="DG32" i="7"/>
  <c r="DG15" i="7"/>
  <c r="DG44" i="7"/>
  <c r="DG12" i="7"/>
  <c r="DG11" i="7"/>
  <c r="DG29" i="7"/>
  <c r="DG20" i="7"/>
  <c r="DG10" i="7"/>
  <c r="DG51" i="7"/>
  <c r="DG24" i="7"/>
  <c r="DG31" i="7"/>
  <c r="BT43" i="11"/>
  <c r="BT90" i="11"/>
  <c r="BT28" i="11"/>
  <c r="BT27" i="11"/>
  <c r="BT26" i="11"/>
  <c r="BT89" i="11"/>
  <c r="BT18" i="11"/>
  <c r="BT49" i="11"/>
  <c r="BT88" i="11"/>
  <c r="BT91" i="11" s="1"/>
  <c r="BT59" i="11"/>
  <c r="BT45" i="11"/>
  <c r="BT50" i="11"/>
  <c r="BT22" i="11"/>
  <c r="BT21" i="11"/>
  <c r="BT44" i="11"/>
  <c r="BT16" i="11"/>
  <c r="BT12" i="11"/>
  <c r="BT11" i="11"/>
  <c r="BT10" i="11"/>
  <c r="BT51" i="11"/>
  <c r="BT14" i="11"/>
  <c r="BT31" i="11"/>
  <c r="BT25" i="11"/>
  <c r="BT9" i="11"/>
  <c r="BT57" i="11"/>
  <c r="BT32" i="11"/>
  <c r="BT24" i="11"/>
  <c r="BT58" i="11"/>
  <c r="BT23" i="11"/>
  <c r="BT33" i="11"/>
  <c r="BT29" i="11"/>
  <c r="BT20" i="11"/>
  <c r="BT15" i="11"/>
  <c r="BT19" i="11"/>
  <c r="BT30" i="11"/>
  <c r="BT17" i="11"/>
  <c r="BH53" i="19"/>
  <c r="BH78" i="19" s="1"/>
  <c r="DF34" i="7"/>
  <c r="U82" i="16"/>
  <c r="U84" i="16" s="1"/>
  <c r="DH3" i="24"/>
  <c r="DG2" i="24"/>
  <c r="AU91" i="29"/>
  <c r="AH76" i="4"/>
  <c r="AH36" i="4"/>
  <c r="AH55" i="4" s="1"/>
  <c r="AH60" i="4" s="1"/>
  <c r="AX41" i="16"/>
  <c r="AX77" i="16" s="1"/>
  <c r="S84" i="54"/>
  <c r="V76" i="11"/>
  <c r="V36" i="11"/>
  <c r="V55" i="11" s="1"/>
  <c r="S93" i="4"/>
  <c r="S96" i="4" s="1"/>
  <c r="BJ53" i="7"/>
  <c r="BJ78" i="7" s="1"/>
  <c r="BF77" i="49"/>
  <c r="W76" i="29"/>
  <c r="W36" i="29"/>
  <c r="W55" i="29" s="1"/>
  <c r="W60" i="29" s="1"/>
  <c r="DI3" i="7"/>
  <c r="DH2" i="7"/>
  <c r="AS55" i="29"/>
  <c r="BU41" i="24"/>
  <c r="BU77" i="24" s="1"/>
  <c r="AH55" i="19"/>
  <c r="AI55" i="44"/>
  <c r="I55" i="24"/>
  <c r="AW55" i="44"/>
  <c r="AW60" i="44" s="1"/>
  <c r="BH76" i="16"/>
  <c r="BH36" i="16"/>
  <c r="BX2" i="16"/>
  <c r="BY3" i="16"/>
  <c r="AX41" i="54"/>
  <c r="BG76" i="54"/>
  <c r="BG36" i="54"/>
  <c r="BG55" i="54" s="1"/>
  <c r="BG60" i="54" s="1"/>
  <c r="S86" i="11"/>
  <c r="S93" i="11"/>
  <c r="S96" i="11" s="1"/>
  <c r="J60" i="34"/>
  <c r="W90" i="39"/>
  <c r="W89" i="39"/>
  <c r="W59" i="39"/>
  <c r="W38" i="39"/>
  <c r="W28" i="39"/>
  <c r="W20" i="39"/>
  <c r="W88" i="39"/>
  <c r="W51" i="39"/>
  <c r="W44" i="39"/>
  <c r="W29" i="39"/>
  <c r="W49" i="39"/>
  <c r="W39" i="39"/>
  <c r="W41" i="39" s="1"/>
  <c r="W77" i="39" s="1"/>
  <c r="W32" i="39"/>
  <c r="W24" i="39"/>
  <c r="W14" i="39"/>
  <c r="W43" i="39"/>
  <c r="W19" i="39"/>
  <c r="W9" i="39"/>
  <c r="W30" i="39"/>
  <c r="W58" i="39"/>
  <c r="W33" i="39"/>
  <c r="W25" i="39"/>
  <c r="W22" i="39"/>
  <c r="W26" i="39"/>
  <c r="W23" i="39"/>
  <c r="W57" i="39"/>
  <c r="W45" i="39"/>
  <c r="W50" i="39"/>
  <c r="W12" i="39"/>
  <c r="W11" i="39"/>
  <c r="W10" i="39"/>
  <c r="W16" i="39"/>
  <c r="W21" i="39"/>
  <c r="W27" i="39"/>
  <c r="W18" i="39"/>
  <c r="W13" i="39"/>
  <c r="W17" i="39"/>
  <c r="W31" i="39"/>
  <c r="W15" i="39"/>
  <c r="AG62" i="4"/>
  <c r="AG64" i="4" s="1"/>
  <c r="CF34" i="54"/>
  <c r="AF60" i="4"/>
  <c r="DJ72" i="4"/>
  <c r="CW74" i="4"/>
  <c r="AI86" i="7"/>
  <c r="AI93" i="7"/>
  <c r="AI96" i="7" s="1"/>
  <c r="AW76" i="54"/>
  <c r="AW36" i="54"/>
  <c r="BF80" i="19"/>
  <c r="BU78" i="7"/>
  <c r="S62" i="7"/>
  <c r="S64" i="7" s="1"/>
  <c r="BS71" i="4"/>
  <c r="BR71" i="4"/>
  <c r="BF74" i="4"/>
  <c r="BF72" i="4"/>
  <c r="AG80" i="11"/>
  <c r="AG82" i="11" s="1"/>
  <c r="CP71" i="4"/>
  <c r="CC72" i="4"/>
  <c r="CC74" i="4" s="1"/>
  <c r="AJ58" i="11"/>
  <c r="AJ44" i="11"/>
  <c r="AJ50" i="11"/>
  <c r="AJ33" i="11"/>
  <c r="AJ32" i="11"/>
  <c r="AJ57" i="11"/>
  <c r="AJ30" i="11"/>
  <c r="AJ20" i="11"/>
  <c r="AJ43" i="11"/>
  <c r="AJ29" i="11"/>
  <c r="AJ90" i="11"/>
  <c r="AJ28" i="11"/>
  <c r="AJ88" i="11"/>
  <c r="AJ14" i="11"/>
  <c r="AJ51" i="11"/>
  <c r="AJ45" i="11"/>
  <c r="AJ18" i="11"/>
  <c r="AJ31" i="11"/>
  <c r="AJ23" i="11"/>
  <c r="AJ17" i="11"/>
  <c r="AJ27" i="11"/>
  <c r="AJ22" i="11"/>
  <c r="AJ89" i="11"/>
  <c r="AJ26" i="11"/>
  <c r="AJ21" i="11"/>
  <c r="AJ12" i="11"/>
  <c r="AJ25" i="11"/>
  <c r="AJ15" i="11"/>
  <c r="AJ10" i="11"/>
  <c r="AJ9" i="11"/>
  <c r="AJ49" i="11"/>
  <c r="AJ19" i="11"/>
  <c r="AJ59" i="11"/>
  <c r="AJ24" i="11"/>
  <c r="AJ11" i="11"/>
  <c r="AJ16" i="11"/>
  <c r="V76" i="54"/>
  <c r="V36" i="54"/>
  <c r="V55" i="54" s="1"/>
  <c r="V60" i="54" s="1"/>
  <c r="BF46" i="39"/>
  <c r="CT91" i="7"/>
  <c r="I86" i="54"/>
  <c r="I93" i="54"/>
  <c r="I96" i="54" s="1"/>
  <c r="DS53" i="16"/>
  <c r="BI90" i="34"/>
  <c r="BI89" i="34"/>
  <c r="BI91" i="34" s="1"/>
  <c r="BI59" i="34"/>
  <c r="BI88" i="34"/>
  <c r="BI51" i="34"/>
  <c r="BI44" i="34"/>
  <c r="BI49" i="34"/>
  <c r="BI53" i="34" s="1"/>
  <c r="BI78" i="34" s="1"/>
  <c r="BI22" i="34"/>
  <c r="BI45" i="34"/>
  <c r="BI32" i="34"/>
  <c r="BI15" i="34"/>
  <c r="BI21" i="34"/>
  <c r="BI9" i="34"/>
  <c r="BI34" i="34" s="1"/>
  <c r="BI43" i="34"/>
  <c r="BI25" i="34"/>
  <c r="BI12" i="34"/>
  <c r="BI57" i="34"/>
  <c r="BI31" i="34"/>
  <c r="BI16" i="34"/>
  <c r="BI19" i="34"/>
  <c r="BI38" i="34"/>
  <c r="BI26" i="34"/>
  <c r="BI14" i="34"/>
  <c r="BI39" i="34"/>
  <c r="BI27" i="34"/>
  <c r="BI17" i="34"/>
  <c r="BI29" i="34"/>
  <c r="BI10" i="34"/>
  <c r="BI58" i="34"/>
  <c r="BI11" i="34"/>
  <c r="BI28" i="34"/>
  <c r="BI23" i="34"/>
  <c r="BI18" i="34"/>
  <c r="BI30" i="34"/>
  <c r="BI20" i="34"/>
  <c r="BI50" i="34"/>
  <c r="BI24" i="34"/>
  <c r="BI33" i="34"/>
  <c r="T86" i="29"/>
  <c r="T93" i="29"/>
  <c r="T96" i="29" s="1"/>
  <c r="K41" i="49"/>
  <c r="K77" i="49" s="1"/>
  <c r="K88" i="39"/>
  <c r="K51" i="39"/>
  <c r="K44" i="39"/>
  <c r="K29" i="39"/>
  <c r="K58" i="39"/>
  <c r="K31" i="39"/>
  <c r="K50" i="39"/>
  <c r="K43" i="39"/>
  <c r="K26" i="39"/>
  <c r="K57" i="39"/>
  <c r="K20" i="39"/>
  <c r="K49" i="39"/>
  <c r="K33" i="39"/>
  <c r="K25" i="39"/>
  <c r="K17" i="39"/>
  <c r="K39" i="39"/>
  <c r="K41" i="39" s="1"/>
  <c r="K77" i="39" s="1"/>
  <c r="K28" i="39"/>
  <c r="K22" i="39"/>
  <c r="K16" i="39"/>
  <c r="K13" i="39"/>
  <c r="K59" i="39"/>
  <c r="K12" i="39"/>
  <c r="K45" i="39"/>
  <c r="K10" i="39"/>
  <c r="K89" i="39"/>
  <c r="K91" i="39" s="1"/>
  <c r="K24" i="39"/>
  <c r="K27" i="39"/>
  <c r="K21" i="39"/>
  <c r="K11" i="39"/>
  <c r="K30" i="39"/>
  <c r="K14" i="39"/>
  <c r="K15" i="39"/>
  <c r="K19" i="39"/>
  <c r="K32" i="39"/>
  <c r="K9" i="39"/>
  <c r="K18" i="39"/>
  <c r="K38" i="39"/>
  <c r="K90" i="39"/>
  <c r="K23" i="39"/>
  <c r="AU46" i="4"/>
  <c r="L89" i="19"/>
  <c r="L39" i="19"/>
  <c r="L41" i="19" s="1"/>
  <c r="L77" i="19" s="1"/>
  <c r="L88" i="19"/>
  <c r="L45" i="19"/>
  <c r="L38" i="19"/>
  <c r="L59" i="19"/>
  <c r="L57" i="19"/>
  <c r="L49" i="19"/>
  <c r="L43" i="19"/>
  <c r="L58" i="19"/>
  <c r="L22" i="19"/>
  <c r="L15" i="19"/>
  <c r="L21" i="19"/>
  <c r="L44" i="19"/>
  <c r="L28" i="19"/>
  <c r="L20" i="19"/>
  <c r="L14" i="19"/>
  <c r="L18" i="19"/>
  <c r="L11" i="19"/>
  <c r="L25" i="19"/>
  <c r="L33" i="19"/>
  <c r="L51" i="19"/>
  <c r="L17" i="19"/>
  <c r="L90" i="19"/>
  <c r="L32" i="19"/>
  <c r="L31" i="19"/>
  <c r="L19" i="19"/>
  <c r="L12" i="19"/>
  <c r="L50" i="19"/>
  <c r="L9" i="19"/>
  <c r="L26" i="19"/>
  <c r="L24" i="19"/>
  <c r="L13" i="19"/>
  <c r="L30" i="19"/>
  <c r="L10" i="19"/>
  <c r="L29" i="19"/>
  <c r="L23" i="19"/>
  <c r="L27" i="19"/>
  <c r="L16" i="19"/>
  <c r="N3" i="24"/>
  <c r="M2" i="24"/>
  <c r="AU82" i="24"/>
  <c r="V53" i="39"/>
  <c r="V78" i="39" s="1"/>
  <c r="AW76" i="24"/>
  <c r="AW36" i="24"/>
  <c r="AW55" i="24" s="1"/>
  <c r="AV53" i="34"/>
  <c r="AV78" i="34" s="1"/>
  <c r="AG80" i="49"/>
  <c r="AG82" i="49" s="1"/>
  <c r="W91" i="49"/>
  <c r="N34" i="44"/>
  <c r="W41" i="34"/>
  <c r="U76" i="44"/>
  <c r="U36" i="44"/>
  <c r="BF84" i="7"/>
  <c r="AU80" i="16"/>
  <c r="AU82" i="16" s="1"/>
  <c r="AU84" i="16" s="1"/>
  <c r="AF82" i="11"/>
  <c r="AF84" i="11" s="1"/>
  <c r="AF64" i="24"/>
  <c r="AF62" i="24"/>
  <c r="EA39" i="4"/>
  <c r="EA41" i="4" s="1"/>
  <c r="EA77" i="4" s="1"/>
  <c r="DN41" i="4"/>
  <c r="DN77" i="4" s="1"/>
  <c r="DW39" i="7"/>
  <c r="DW41" i="7" s="1"/>
  <c r="DW77" i="7" s="1"/>
  <c r="DJ41" i="7"/>
  <c r="DJ77" i="7" s="1"/>
  <c r="BT77" i="44"/>
  <c r="S84" i="49"/>
  <c r="DS39" i="4"/>
  <c r="DR39" i="4"/>
  <c r="DF41" i="4"/>
  <c r="K34" i="16"/>
  <c r="CI3" i="19"/>
  <c r="CH2" i="19"/>
  <c r="M3" i="39"/>
  <c r="L2" i="39"/>
  <c r="BJ46" i="16"/>
  <c r="W46" i="19"/>
  <c r="N3" i="19"/>
  <c r="M2" i="19"/>
  <c r="AI46" i="29"/>
  <c r="BY72" i="4"/>
  <c r="BY74" i="4"/>
  <c r="CL71" i="4"/>
  <c r="AU84" i="24"/>
  <c r="V46" i="39"/>
  <c r="W34" i="11"/>
  <c r="W46" i="49"/>
  <c r="AV76" i="7"/>
  <c r="AV36" i="7"/>
  <c r="N46" i="44"/>
  <c r="T84" i="49"/>
  <c r="AT91" i="39"/>
  <c r="BJ46" i="7"/>
  <c r="U86" i="24"/>
  <c r="U93" i="24"/>
  <c r="U96" i="24" s="1"/>
  <c r="CF41" i="54"/>
  <c r="AI76" i="34"/>
  <c r="AI36" i="34"/>
  <c r="AI55" i="34" s="1"/>
  <c r="AI60" i="34" s="1"/>
  <c r="AS80" i="29"/>
  <c r="AH84" i="44"/>
  <c r="CS41" i="24"/>
  <c r="AU91" i="11"/>
  <c r="AH80" i="19"/>
  <c r="AH82" i="19" s="1"/>
  <c r="AS64" i="54"/>
  <c r="AA41" i="11"/>
  <c r="AA77" i="11" s="1"/>
  <c r="AN39" i="11"/>
  <c r="AW80" i="44"/>
  <c r="AW82" i="44" s="1"/>
  <c r="AW84" i="44"/>
  <c r="BV53" i="7"/>
  <c r="BV78" i="7" s="1"/>
  <c r="BV91" i="7"/>
  <c r="V76" i="7"/>
  <c r="V36" i="7"/>
  <c r="V55" i="7" s="1"/>
  <c r="U77" i="44"/>
  <c r="BH34" i="34"/>
  <c r="BK28" i="16"/>
  <c r="BK24" i="16"/>
  <c r="BK17" i="16"/>
  <c r="BK88" i="16"/>
  <c r="BK50" i="16"/>
  <c r="BK39" i="16"/>
  <c r="BK41" i="16" s="1"/>
  <c r="BK77" i="16" s="1"/>
  <c r="BK23" i="16"/>
  <c r="BK16" i="16"/>
  <c r="BK14" i="16"/>
  <c r="BK29" i="16"/>
  <c r="BK49" i="16"/>
  <c r="BK22" i="16"/>
  <c r="BK13" i="16"/>
  <c r="BK20" i="16"/>
  <c r="BK57" i="16"/>
  <c r="BK33" i="16"/>
  <c r="BK32" i="16"/>
  <c r="BK31" i="16"/>
  <c r="BK19" i="16"/>
  <c r="BK38" i="16"/>
  <c r="BK18" i="16"/>
  <c r="BK27" i="16"/>
  <c r="BK25" i="16"/>
  <c r="BK43" i="16"/>
  <c r="BK44" i="16"/>
  <c r="BK26" i="16"/>
  <c r="BK12" i="16"/>
  <c r="BK11" i="16"/>
  <c r="BK9" i="16"/>
  <c r="BK51" i="16"/>
  <c r="BK21" i="16"/>
  <c r="BK10" i="16"/>
  <c r="BK30" i="16"/>
  <c r="BK15" i="16"/>
  <c r="AS80" i="11"/>
  <c r="CN72" i="4"/>
  <c r="CN74" i="4" s="1"/>
  <c r="CT3" i="11"/>
  <c r="CS2" i="11"/>
  <c r="AK77" i="11"/>
  <c r="BT46" i="19"/>
  <c r="AU34" i="29"/>
  <c r="T86" i="11"/>
  <c r="T93" i="11"/>
  <c r="T96" i="11" s="1"/>
  <c r="AX34" i="16"/>
  <c r="X53" i="16"/>
  <c r="X78" i="16" s="1"/>
  <c r="V76" i="49"/>
  <c r="V36" i="49"/>
  <c r="V55" i="49" s="1"/>
  <c r="V60" i="49" s="1"/>
  <c r="S86" i="29"/>
  <c r="S93" i="29"/>
  <c r="S96" i="29" s="1"/>
  <c r="BT46" i="54"/>
  <c r="AJ76" i="44"/>
  <c r="AJ36" i="44"/>
  <c r="AJ55" i="44" s="1"/>
  <c r="AJ60" i="44" s="1"/>
  <c r="CG41" i="11"/>
  <c r="CG77" i="11" s="1"/>
  <c r="CT39" i="11"/>
  <c r="BL76" i="44"/>
  <c r="BL36" i="44"/>
  <c r="AU34" i="49"/>
  <c r="CH34" i="7"/>
  <c r="V53" i="44"/>
  <c r="V78" i="44" s="1"/>
  <c r="N46" i="4"/>
  <c r="Y90" i="29"/>
  <c r="Y88" i="29"/>
  <c r="Y59" i="29"/>
  <c r="Y39" i="29"/>
  <c r="Y50" i="29"/>
  <c r="Y45" i="29"/>
  <c r="Y38" i="29"/>
  <c r="Y26" i="29"/>
  <c r="Y57" i="29"/>
  <c r="Y44" i="29"/>
  <c r="Y46" i="29" s="1"/>
  <c r="Y29" i="29"/>
  <c r="Y25" i="29"/>
  <c r="Y11" i="29"/>
  <c r="Y20" i="29"/>
  <c r="Y10" i="29"/>
  <c r="Y23" i="29"/>
  <c r="Y18" i="29"/>
  <c r="Y13" i="29"/>
  <c r="Y89" i="29"/>
  <c r="Y9" i="29"/>
  <c r="Y49" i="29"/>
  <c r="Y53" i="29" s="1"/>
  <c r="Y78" i="29" s="1"/>
  <c r="Y51" i="29"/>
  <c r="Y21" i="29"/>
  <c r="Y27" i="29"/>
  <c r="Y12" i="29"/>
  <c r="Y30" i="29"/>
  <c r="Y15" i="29"/>
  <c r="Y32" i="29"/>
  <c r="Y22" i="29"/>
  <c r="Y14" i="29"/>
  <c r="Y43" i="29"/>
  <c r="Y16" i="29"/>
  <c r="Y19" i="29"/>
  <c r="Y58" i="29"/>
  <c r="Y33" i="29"/>
  <c r="Y17" i="29"/>
  <c r="Y24" i="29"/>
  <c r="K192" i="9"/>
  <c r="K176" i="9"/>
  <c r="K160" i="9"/>
  <c r="K144" i="9"/>
  <c r="K128" i="9"/>
  <c r="K112" i="9"/>
  <c r="K96" i="9"/>
  <c r="K80" i="9"/>
  <c r="K64" i="9"/>
  <c r="K48" i="9"/>
  <c r="K32" i="9"/>
  <c r="K16" i="9"/>
  <c r="K191" i="9"/>
  <c r="K175" i="9"/>
  <c r="K159" i="9"/>
  <c r="K143" i="9"/>
  <c r="K127" i="9"/>
  <c r="K111" i="9"/>
  <c r="K95" i="9"/>
  <c r="K79" i="9"/>
  <c r="K63" i="9"/>
  <c r="K47" i="9"/>
  <c r="K31" i="9"/>
  <c r="K190" i="9"/>
  <c r="K174" i="9"/>
  <c r="K158" i="9"/>
  <c r="K142" i="9"/>
  <c r="K126" i="9"/>
  <c r="K110" i="9"/>
  <c r="K94" i="9"/>
  <c r="K78" i="9"/>
  <c r="K62" i="9"/>
  <c r="K46" i="9"/>
  <c r="K30" i="9"/>
  <c r="K15" i="9"/>
  <c r="K189" i="9"/>
  <c r="K170" i="9"/>
  <c r="K151" i="9"/>
  <c r="K132" i="9"/>
  <c r="K113" i="9"/>
  <c r="K91" i="9"/>
  <c r="K72" i="9"/>
  <c r="K53" i="9"/>
  <c r="K34" i="9"/>
  <c r="K188" i="9"/>
  <c r="K169" i="9"/>
  <c r="K150" i="9"/>
  <c r="K131" i="9"/>
  <c r="K109" i="9"/>
  <c r="K90" i="9"/>
  <c r="K71" i="9"/>
  <c r="K52" i="9"/>
  <c r="K33" i="9"/>
  <c r="K187" i="9"/>
  <c r="K168" i="9"/>
  <c r="K149" i="9"/>
  <c r="K130" i="9"/>
  <c r="K108" i="9"/>
  <c r="K89" i="9"/>
  <c r="K70" i="9"/>
  <c r="K51" i="9"/>
  <c r="K29" i="9"/>
  <c r="K186" i="9"/>
  <c r="K167" i="9"/>
  <c r="K148" i="9"/>
  <c r="K129" i="9"/>
  <c r="K107" i="9"/>
  <c r="K88" i="9"/>
  <c r="K69" i="9"/>
  <c r="K50" i="9"/>
  <c r="K28" i="9"/>
  <c r="K184" i="9"/>
  <c r="K165" i="9"/>
  <c r="K146" i="9"/>
  <c r="K124" i="9"/>
  <c r="K105" i="9"/>
  <c r="K86" i="9"/>
  <c r="K67" i="9"/>
  <c r="K45" i="9"/>
  <c r="K26" i="9"/>
  <c r="K183" i="9"/>
  <c r="K164" i="9"/>
  <c r="K145" i="9"/>
  <c r="K123" i="9"/>
  <c r="K104" i="9"/>
  <c r="K85" i="9"/>
  <c r="K66" i="9"/>
  <c r="K44" i="9"/>
  <c r="K25" i="9"/>
  <c r="K182" i="9"/>
  <c r="K163" i="9"/>
  <c r="K141" i="9"/>
  <c r="K122" i="9"/>
  <c r="K103" i="9"/>
  <c r="K84" i="9"/>
  <c r="K65" i="9"/>
  <c r="K43" i="9"/>
  <c r="K24" i="9"/>
  <c r="K179" i="9"/>
  <c r="K157" i="9"/>
  <c r="K138" i="9"/>
  <c r="K119" i="9"/>
  <c r="K100" i="9"/>
  <c r="K81" i="9"/>
  <c r="K59" i="9"/>
  <c r="K40" i="9"/>
  <c r="K21" i="9"/>
  <c r="K172" i="9"/>
  <c r="K134" i="9"/>
  <c r="K93" i="9"/>
  <c r="K55" i="9"/>
  <c r="K17" i="9"/>
  <c r="K171" i="9"/>
  <c r="K133" i="9"/>
  <c r="K92" i="9"/>
  <c r="K54" i="9"/>
  <c r="K166" i="9"/>
  <c r="K125" i="9"/>
  <c r="K87" i="9"/>
  <c r="K49" i="9"/>
  <c r="K162" i="9"/>
  <c r="K121" i="9"/>
  <c r="K83" i="9"/>
  <c r="K42" i="9"/>
  <c r="K161" i="9"/>
  <c r="K120" i="9"/>
  <c r="K82" i="9"/>
  <c r="K41" i="9"/>
  <c r="K185" i="9"/>
  <c r="K147" i="9"/>
  <c r="K106" i="9"/>
  <c r="K68" i="9"/>
  <c r="K27" i="9"/>
  <c r="K181" i="9"/>
  <c r="K140" i="9"/>
  <c r="K102" i="9"/>
  <c r="K61" i="9"/>
  <c r="K23" i="9"/>
  <c r="K137" i="9"/>
  <c r="K73" i="9"/>
  <c r="K136" i="9"/>
  <c r="K60" i="9"/>
  <c r="K135" i="9"/>
  <c r="K58" i="9"/>
  <c r="K118" i="9"/>
  <c r="K57" i="9"/>
  <c r="K194" i="9"/>
  <c r="K117" i="9"/>
  <c r="K56" i="9"/>
  <c r="K156" i="9"/>
  <c r="K98" i="9"/>
  <c r="K22" i="9"/>
  <c r="K155" i="9"/>
  <c r="K97" i="9"/>
  <c r="K20" i="9"/>
  <c r="K154" i="9"/>
  <c r="K77" i="9"/>
  <c r="K19" i="9"/>
  <c r="K153" i="9"/>
  <c r="K18" i="9"/>
  <c r="K152" i="9"/>
  <c r="K139" i="9"/>
  <c r="K116" i="9"/>
  <c r="K115" i="9"/>
  <c r="K114" i="9"/>
  <c r="K101" i="9"/>
  <c r="K99" i="9"/>
  <c r="K76" i="9"/>
  <c r="K75" i="9"/>
  <c r="K74" i="9"/>
  <c r="K193" i="9"/>
  <c r="K39" i="9"/>
  <c r="K180" i="9"/>
  <c r="K38" i="9"/>
  <c r="K178" i="9"/>
  <c r="K37" i="9"/>
  <c r="K35" i="9"/>
  <c r="K177" i="9"/>
  <c r="K173" i="9"/>
  <c r="K36" i="9"/>
  <c r="H191" i="36"/>
  <c r="H175" i="36"/>
  <c r="H159" i="36"/>
  <c r="H143" i="36"/>
  <c r="H127" i="36"/>
  <c r="H111" i="36"/>
  <c r="H95" i="36"/>
  <c r="H79" i="36"/>
  <c r="H63" i="36"/>
  <c r="H47" i="36"/>
  <c r="H31" i="36"/>
  <c r="H190" i="36"/>
  <c r="H174" i="36"/>
  <c r="H158" i="36"/>
  <c r="H142" i="36"/>
  <c r="H126" i="36"/>
  <c r="H110" i="36"/>
  <c r="H94" i="36"/>
  <c r="H78" i="36"/>
  <c r="H62" i="36"/>
  <c r="H46" i="36"/>
  <c r="H30" i="36"/>
  <c r="H15" i="36"/>
  <c r="H189" i="36"/>
  <c r="H173" i="36"/>
  <c r="H157" i="36"/>
  <c r="H141" i="36"/>
  <c r="H125" i="36"/>
  <c r="H109" i="36"/>
  <c r="H93" i="36"/>
  <c r="H77" i="36"/>
  <c r="H61" i="36"/>
  <c r="H45" i="36"/>
  <c r="H29" i="36"/>
  <c r="H188" i="36"/>
  <c r="H172" i="36"/>
  <c r="H156" i="36"/>
  <c r="H140" i="36"/>
  <c r="H124" i="36"/>
  <c r="H108" i="36"/>
  <c r="H92" i="36"/>
  <c r="H76" i="36"/>
  <c r="H60" i="36"/>
  <c r="H44" i="36"/>
  <c r="H28" i="36"/>
  <c r="H186" i="36"/>
  <c r="H170" i="36"/>
  <c r="H154" i="36"/>
  <c r="H138" i="36"/>
  <c r="H122" i="36"/>
  <c r="H106" i="36"/>
  <c r="H90" i="36"/>
  <c r="H74" i="36"/>
  <c r="H58" i="36"/>
  <c r="H42" i="36"/>
  <c r="H26" i="36"/>
  <c r="H181" i="36"/>
  <c r="H165" i="36"/>
  <c r="H149" i="36"/>
  <c r="H133" i="36"/>
  <c r="H117" i="36"/>
  <c r="H101" i="36"/>
  <c r="H85" i="36"/>
  <c r="H69" i="36"/>
  <c r="H53" i="36"/>
  <c r="H37" i="36"/>
  <c r="H21" i="36"/>
  <c r="H179" i="36"/>
  <c r="H152" i="36"/>
  <c r="H129" i="36"/>
  <c r="H102" i="36"/>
  <c r="H75" i="36"/>
  <c r="H51" i="36"/>
  <c r="H24" i="36"/>
  <c r="H178" i="36"/>
  <c r="H151" i="36"/>
  <c r="H128" i="36"/>
  <c r="H100" i="36"/>
  <c r="H73" i="36"/>
  <c r="H50" i="36"/>
  <c r="H23" i="36"/>
  <c r="H177" i="36"/>
  <c r="H150" i="36"/>
  <c r="H123" i="36"/>
  <c r="H99" i="36"/>
  <c r="H72" i="36"/>
  <c r="H49" i="36"/>
  <c r="H22" i="36"/>
  <c r="H171" i="36"/>
  <c r="H147" i="36"/>
  <c r="H120" i="36"/>
  <c r="H97" i="36"/>
  <c r="H70" i="36"/>
  <c r="H43" i="36"/>
  <c r="H19" i="36"/>
  <c r="H168" i="36"/>
  <c r="H145" i="36"/>
  <c r="H118" i="36"/>
  <c r="H91" i="36"/>
  <c r="H67" i="36"/>
  <c r="H40" i="36"/>
  <c r="H17" i="36"/>
  <c r="H187" i="36"/>
  <c r="H163" i="36"/>
  <c r="H136" i="36"/>
  <c r="H113" i="36"/>
  <c r="H86" i="36"/>
  <c r="H59" i="36"/>
  <c r="H35" i="36"/>
  <c r="H185" i="36"/>
  <c r="H162" i="36"/>
  <c r="H135" i="36"/>
  <c r="H112" i="36"/>
  <c r="H84" i="36"/>
  <c r="H57" i="36"/>
  <c r="H34" i="36"/>
  <c r="H183" i="36"/>
  <c r="H137" i="36"/>
  <c r="H89" i="36"/>
  <c r="H48" i="36"/>
  <c r="H182" i="36"/>
  <c r="H134" i="36"/>
  <c r="H88" i="36"/>
  <c r="H41" i="36"/>
  <c r="H180" i="36"/>
  <c r="H132" i="36"/>
  <c r="H87" i="36"/>
  <c r="H39" i="36"/>
  <c r="H176" i="36"/>
  <c r="H131" i="36"/>
  <c r="H83" i="36"/>
  <c r="H38" i="36"/>
  <c r="H169" i="36"/>
  <c r="H130" i="36"/>
  <c r="H82" i="36"/>
  <c r="H36" i="36"/>
  <c r="H166" i="36"/>
  <c r="H119" i="36"/>
  <c r="H80" i="36"/>
  <c r="H32" i="36"/>
  <c r="H155" i="36"/>
  <c r="H107" i="36"/>
  <c r="H65" i="36"/>
  <c r="H18" i="36"/>
  <c r="H153" i="36"/>
  <c r="H105" i="36"/>
  <c r="H64" i="36"/>
  <c r="H16" i="36"/>
  <c r="H184" i="36"/>
  <c r="H96" i="36"/>
  <c r="H167" i="36"/>
  <c r="H81" i="36"/>
  <c r="H164" i="36"/>
  <c r="H71" i="36"/>
  <c r="H161" i="36"/>
  <c r="H68" i="36"/>
  <c r="H160" i="36"/>
  <c r="H66" i="36"/>
  <c r="H148" i="36"/>
  <c r="H56" i="36"/>
  <c r="H146" i="36"/>
  <c r="H55" i="36"/>
  <c r="H116" i="36"/>
  <c r="H27" i="36"/>
  <c r="H115" i="36"/>
  <c r="H25" i="36"/>
  <c r="H194" i="36"/>
  <c r="H193" i="36"/>
  <c r="H192" i="36"/>
  <c r="H144" i="36"/>
  <c r="H139" i="36"/>
  <c r="H103" i="36"/>
  <c r="H98" i="36"/>
  <c r="H54" i="36"/>
  <c r="H52" i="36"/>
  <c r="H33" i="36"/>
  <c r="H20" i="36"/>
  <c r="H121" i="36"/>
  <c r="H114" i="36"/>
  <c r="H104" i="36"/>
  <c r="K34" i="24"/>
  <c r="X90" i="19"/>
  <c r="X51" i="19"/>
  <c r="X89" i="19"/>
  <c r="X58" i="19"/>
  <c r="X39" i="19"/>
  <c r="X41" i="19" s="1"/>
  <c r="X77" i="19" s="1"/>
  <c r="X57" i="19"/>
  <c r="X44" i="19"/>
  <c r="X46" i="19" s="1"/>
  <c r="X10" i="19"/>
  <c r="X49" i="19"/>
  <c r="X53" i="19" s="1"/>
  <c r="X78" i="19" s="1"/>
  <c r="X32" i="19"/>
  <c r="X24" i="19"/>
  <c r="X17" i="19"/>
  <c r="X9" i="19"/>
  <c r="X23" i="19"/>
  <c r="X16" i="19"/>
  <c r="X88" i="19"/>
  <c r="X59" i="19"/>
  <c r="X45" i="19"/>
  <c r="X33" i="19"/>
  <c r="X22" i="19"/>
  <c r="X13" i="19"/>
  <c r="X27" i="19"/>
  <c r="X19" i="19"/>
  <c r="X50" i="19"/>
  <c r="X26" i="19"/>
  <c r="X38" i="19"/>
  <c r="X20" i="19"/>
  <c r="X11" i="19"/>
  <c r="X18" i="19"/>
  <c r="X14" i="19"/>
  <c r="X25" i="19"/>
  <c r="X15" i="19"/>
  <c r="X21" i="19"/>
  <c r="X12" i="19"/>
  <c r="X43" i="19"/>
  <c r="H86" i="24"/>
  <c r="H93" i="24"/>
  <c r="H96" i="24" s="1"/>
  <c r="J86" i="34"/>
  <c r="J93" i="34"/>
  <c r="J96" i="34" s="1"/>
  <c r="AV80" i="54"/>
  <c r="AV82" i="54" s="1"/>
  <c r="I76" i="39"/>
  <c r="I36" i="39"/>
  <c r="CG91" i="24"/>
  <c r="T86" i="16"/>
  <c r="T93" i="16"/>
  <c r="T96" i="16" s="1"/>
  <c r="Y43" i="16"/>
  <c r="Y33" i="16"/>
  <c r="Y32" i="16"/>
  <c r="Y31" i="16"/>
  <c r="Y27" i="16"/>
  <c r="Y19" i="16"/>
  <c r="Y26" i="16"/>
  <c r="Y18" i="16"/>
  <c r="Y57" i="16"/>
  <c r="Y25" i="16"/>
  <c r="Y11" i="16"/>
  <c r="Y9" i="16"/>
  <c r="Y51" i="16"/>
  <c r="Y17" i="16"/>
  <c r="Y10" i="16"/>
  <c r="Y16" i="16"/>
  <c r="Y14" i="16"/>
  <c r="Y50" i="16"/>
  <c r="Y88" i="16"/>
  <c r="Y28" i="16"/>
  <c r="Y24" i="16"/>
  <c r="Y13" i="16"/>
  <c r="Y22" i="16"/>
  <c r="Y44" i="16"/>
  <c r="Y46" i="16" s="1"/>
  <c r="Y23" i="16"/>
  <c r="Y29" i="16"/>
  <c r="Y49" i="16"/>
  <c r="Y30" i="16"/>
  <c r="Y21" i="16"/>
  <c r="Y15" i="16"/>
  <c r="Y12" i="16"/>
  <c r="Y20" i="16"/>
  <c r="AH34" i="39"/>
  <c r="AZ89" i="44"/>
  <c r="AZ50" i="44"/>
  <c r="AZ38" i="44"/>
  <c r="AZ45" i="44"/>
  <c r="AZ44" i="44"/>
  <c r="AZ58" i="44"/>
  <c r="AZ27" i="44"/>
  <c r="AZ32" i="44"/>
  <c r="AZ18" i="44"/>
  <c r="AZ43" i="44"/>
  <c r="AZ51" i="44"/>
  <c r="AZ31" i="44"/>
  <c r="AZ26" i="44"/>
  <c r="AZ17" i="44"/>
  <c r="AZ90" i="44"/>
  <c r="AZ57" i="44"/>
  <c r="AZ16" i="44"/>
  <c r="AZ59" i="44"/>
  <c r="AZ30" i="44"/>
  <c r="AZ29" i="44"/>
  <c r="AZ28" i="44"/>
  <c r="AZ19" i="44"/>
  <c r="AZ25" i="44"/>
  <c r="AZ12" i="44"/>
  <c r="AZ9" i="44"/>
  <c r="AZ20" i="44"/>
  <c r="AZ14" i="44"/>
  <c r="AZ24" i="44"/>
  <c r="AZ39" i="44"/>
  <c r="AZ41" i="44" s="1"/>
  <c r="AZ77" i="44" s="1"/>
  <c r="AZ11" i="44"/>
  <c r="AZ33" i="44"/>
  <c r="AZ22" i="44"/>
  <c r="AZ13" i="44"/>
  <c r="AZ23" i="44"/>
  <c r="AZ21" i="44"/>
  <c r="AZ49" i="44"/>
  <c r="AZ15" i="44"/>
  <c r="AZ10" i="44"/>
  <c r="CT34" i="7"/>
  <c r="X55" i="24"/>
  <c r="K60" i="44"/>
  <c r="BT32" i="4"/>
  <c r="BT88" i="4"/>
  <c r="BT91" i="4" s="1"/>
  <c r="BT31" i="4"/>
  <c r="BT23" i="4"/>
  <c r="BT16" i="4"/>
  <c r="BT12" i="4"/>
  <c r="BT30" i="4"/>
  <c r="BT22" i="4"/>
  <c r="BT57" i="4"/>
  <c r="BT51" i="4"/>
  <c r="BT44" i="4"/>
  <c r="BT46" i="4" s="1"/>
  <c r="BT15" i="4"/>
  <c r="BT11" i="4"/>
  <c r="BT26" i="4"/>
  <c r="BT28" i="4"/>
  <c r="BT14" i="4"/>
  <c r="BT9" i="4"/>
  <c r="BT19" i="4"/>
  <c r="BT21" i="4"/>
  <c r="BT50" i="4"/>
  <c r="BT49" i="4"/>
  <c r="BT10" i="4"/>
  <c r="BT29" i="4"/>
  <c r="BT43" i="4"/>
  <c r="BT17" i="4"/>
  <c r="BT24" i="4"/>
  <c r="BT27" i="4"/>
  <c r="BT25" i="4"/>
  <c r="BT33" i="4"/>
  <c r="BT18" i="4"/>
  <c r="BT20" i="4"/>
  <c r="BU34" i="24"/>
  <c r="BH41" i="19"/>
  <c r="L80" i="4"/>
  <c r="DG72" i="4"/>
  <c r="BH62" i="7"/>
  <c r="BH64" i="7" s="1"/>
  <c r="N77" i="11"/>
  <c r="N84" i="11" s="1"/>
  <c r="N55" i="11"/>
  <c r="N60" i="11" s="1"/>
  <c r="T60" i="19"/>
  <c r="CA74" i="4"/>
  <c r="EE4" i="11"/>
  <c r="DS3" i="11" s="1"/>
  <c r="DF3" i="11"/>
  <c r="DI72" i="4"/>
  <c r="DM71" i="4"/>
  <c r="CZ74" i="4"/>
  <c r="W84" i="24"/>
  <c r="CS76" i="16"/>
  <c r="CS36" i="16"/>
  <c r="AM91" i="7"/>
  <c r="AJ62" i="16"/>
  <c r="AJ64" i="16" s="1"/>
  <c r="BT41" i="54"/>
  <c r="BT77" i="54" s="1"/>
  <c r="BS53" i="29"/>
  <c r="BS78" i="29" s="1"/>
  <c r="DN41" i="7"/>
  <c r="DN77" i="7" s="1"/>
  <c r="EA39" i="7"/>
  <c r="EA41" i="7" s="1"/>
  <c r="EA77" i="7" s="1"/>
  <c r="I62" i="29"/>
  <c r="I64" i="29"/>
  <c r="AG84" i="19"/>
  <c r="J77" i="19"/>
  <c r="Z2" i="29"/>
  <c r="AA3" i="29"/>
  <c r="AF86" i="24"/>
  <c r="K77" i="34"/>
  <c r="K41" i="24"/>
  <c r="K77" i="24" s="1"/>
  <c r="W91" i="54"/>
  <c r="U62" i="11"/>
  <c r="U64" i="11" s="1"/>
  <c r="AK91" i="54"/>
  <c r="X58" i="54"/>
  <c r="X57" i="54"/>
  <c r="X89" i="54"/>
  <c r="X88" i="54"/>
  <c r="X39" i="54"/>
  <c r="X45" i="54"/>
  <c r="X90" i="54"/>
  <c r="X26" i="54"/>
  <c r="X32" i="54"/>
  <c r="X20" i="54"/>
  <c r="X51" i="54"/>
  <c r="X19" i="54"/>
  <c r="X13" i="54"/>
  <c r="X28" i="54"/>
  <c r="X25" i="54"/>
  <c r="X18" i="54"/>
  <c r="X30" i="54"/>
  <c r="X59" i="54"/>
  <c r="X38" i="54"/>
  <c r="X21" i="54"/>
  <c r="X15" i="54"/>
  <c r="X33" i="54"/>
  <c r="X14" i="54"/>
  <c r="X50" i="54"/>
  <c r="X44" i="54"/>
  <c r="X29" i="54"/>
  <c r="X43" i="54"/>
  <c r="X12" i="54"/>
  <c r="X23" i="54"/>
  <c r="X17" i="54"/>
  <c r="X49" i="54"/>
  <c r="X53" i="54" s="1"/>
  <c r="X78" i="54" s="1"/>
  <c r="X24" i="54"/>
  <c r="X31" i="54"/>
  <c r="X11" i="54"/>
  <c r="X16" i="54"/>
  <c r="X22" i="54"/>
  <c r="X27" i="54"/>
  <c r="X10" i="54"/>
  <c r="X9" i="54"/>
  <c r="BV53" i="16"/>
  <c r="BV78" i="16" s="1"/>
  <c r="BI2" i="4"/>
  <c r="BJ3" i="4"/>
  <c r="CS53" i="44"/>
  <c r="CS78" i="44" s="1"/>
  <c r="AG62" i="49"/>
  <c r="AG64" i="49"/>
  <c r="AS76" i="39"/>
  <c r="AS36" i="39"/>
  <c r="U60" i="29"/>
  <c r="AY41" i="44"/>
  <c r="AA3" i="16"/>
  <c r="Z2" i="16"/>
  <c r="BH77" i="24"/>
  <c r="K46" i="7"/>
  <c r="BS46" i="4"/>
  <c r="BS91" i="11"/>
  <c r="H82" i="16"/>
  <c r="G86" i="7"/>
  <c r="G93" i="7"/>
  <c r="G96" i="7" s="1"/>
  <c r="X80" i="24"/>
  <c r="X82" i="24" s="1"/>
  <c r="BV3" i="4"/>
  <c r="BU2" i="4"/>
  <c r="AU46" i="11"/>
  <c r="BH34" i="19"/>
  <c r="BH46" i="19"/>
  <c r="J76" i="49"/>
  <c r="J36" i="49"/>
  <c r="J55" i="49" s="1"/>
  <c r="J60" i="49" s="1"/>
  <c r="BH80" i="7"/>
  <c r="BH82" i="7" s="1"/>
  <c r="J77" i="49"/>
  <c r="P39" i="11"/>
  <c r="AB39" i="11"/>
  <c r="O41" i="11"/>
  <c r="AT62" i="34"/>
  <c r="AT64" i="34" s="1"/>
  <c r="BV34" i="7"/>
  <c r="P4" i="7"/>
  <c r="AB4" i="7"/>
  <c r="AO4" i="7" s="1"/>
  <c r="BB4" i="7" s="1"/>
  <c r="BO4" i="7" s="1"/>
  <c r="CB4" i="7" s="1"/>
  <c r="CO4" i="7" s="1"/>
  <c r="DB4" i="7" s="1"/>
  <c r="DO4" i="7" s="1"/>
  <c r="EB4" i="7" s="1"/>
  <c r="DA71" i="4"/>
  <c r="BK38" i="11"/>
  <c r="BS55" i="24"/>
  <c r="P2" i="44"/>
  <c r="Q3" i="44"/>
  <c r="BH53" i="54"/>
  <c r="BH78" i="54" s="1"/>
  <c r="AS55" i="11"/>
  <c r="AG62" i="29"/>
  <c r="AG64" i="29" s="1"/>
  <c r="AJ80" i="16"/>
  <c r="AJ82" i="16" s="1"/>
  <c r="AJ84" i="16" s="1"/>
  <c r="BT34" i="54"/>
  <c r="BS34" i="29"/>
  <c r="AU62" i="7"/>
  <c r="AU64" i="7"/>
  <c r="AU91" i="49"/>
  <c r="I80" i="29"/>
  <c r="N34" i="4"/>
  <c r="DX39" i="7"/>
  <c r="DX41" i="7" s="1"/>
  <c r="DX77" i="7" s="1"/>
  <c r="DK41" i="7"/>
  <c r="DK77" i="7" s="1"/>
  <c r="K76" i="34"/>
  <c r="K36" i="34"/>
  <c r="DK72" i="4"/>
  <c r="DK74" i="4" s="1"/>
  <c r="BF76" i="29"/>
  <c r="BF36" i="29"/>
  <c r="BV90" i="44"/>
  <c r="BV51" i="44"/>
  <c r="BV58" i="44"/>
  <c r="BV89" i="44"/>
  <c r="BV28" i="44"/>
  <c r="BV43" i="44"/>
  <c r="BV29" i="44"/>
  <c r="BV26" i="44"/>
  <c r="BV45" i="44"/>
  <c r="BV30" i="44"/>
  <c r="BV33" i="44"/>
  <c r="BV25" i="44"/>
  <c r="BV88" i="44"/>
  <c r="BV32" i="44"/>
  <c r="BV27" i="44"/>
  <c r="BV31" i="44"/>
  <c r="BV15" i="44"/>
  <c r="BV57" i="44"/>
  <c r="BV50" i="44"/>
  <c r="BV49" i="44"/>
  <c r="BV24" i="44"/>
  <c r="BV44" i="44"/>
  <c r="BV46" i="44" s="1"/>
  <c r="BV39" i="44"/>
  <c r="BV41" i="44" s="1"/>
  <c r="BV77" i="44" s="1"/>
  <c r="BV19" i="44"/>
  <c r="BV16" i="44"/>
  <c r="BV12" i="44"/>
  <c r="BV9" i="44"/>
  <c r="BV38" i="44"/>
  <c r="BV14" i="44"/>
  <c r="BV18" i="44"/>
  <c r="BV22" i="44"/>
  <c r="BV23" i="44"/>
  <c r="BV20" i="44"/>
  <c r="BV10" i="44"/>
  <c r="BV17" i="44"/>
  <c r="BV21" i="44"/>
  <c r="BV11" i="44"/>
  <c r="BV13" i="44"/>
  <c r="BV59" i="44"/>
  <c r="K181" i="10"/>
  <c r="K165" i="10"/>
  <c r="K149" i="10"/>
  <c r="K133" i="10"/>
  <c r="K117" i="10"/>
  <c r="K101" i="10"/>
  <c r="K85" i="10"/>
  <c r="K69" i="10"/>
  <c r="K53" i="10"/>
  <c r="K37" i="10"/>
  <c r="K21" i="10"/>
  <c r="K180" i="10"/>
  <c r="K164" i="10"/>
  <c r="K148" i="10"/>
  <c r="K132" i="10"/>
  <c r="K116" i="10"/>
  <c r="K100" i="10"/>
  <c r="K84" i="10"/>
  <c r="K68" i="10"/>
  <c r="K52" i="10"/>
  <c r="K36" i="10"/>
  <c r="K20" i="10"/>
  <c r="K179" i="10"/>
  <c r="K163" i="10"/>
  <c r="K147" i="10"/>
  <c r="K131" i="10"/>
  <c r="K115" i="10"/>
  <c r="K99" i="10"/>
  <c r="K83" i="10"/>
  <c r="K67" i="10"/>
  <c r="K51" i="10"/>
  <c r="K35" i="10"/>
  <c r="K19" i="10"/>
  <c r="K193" i="10"/>
  <c r="K177" i="10"/>
  <c r="K161" i="10"/>
  <c r="K145" i="10"/>
  <c r="K129" i="10"/>
  <c r="K113" i="10"/>
  <c r="K97" i="10"/>
  <c r="K81" i="10"/>
  <c r="K65" i="10"/>
  <c r="K49" i="10"/>
  <c r="K33" i="10"/>
  <c r="K17" i="10"/>
  <c r="K178" i="10"/>
  <c r="K157" i="10"/>
  <c r="K137" i="10"/>
  <c r="K114" i="10"/>
  <c r="K93" i="10"/>
  <c r="K73" i="10"/>
  <c r="K50" i="10"/>
  <c r="K29" i="10"/>
  <c r="K176" i="10"/>
  <c r="K156" i="10"/>
  <c r="K136" i="10"/>
  <c r="K112" i="10"/>
  <c r="K92" i="10"/>
  <c r="K72" i="10"/>
  <c r="K48" i="10"/>
  <c r="K28" i="10"/>
  <c r="K175" i="10"/>
  <c r="K155" i="10"/>
  <c r="K135" i="10"/>
  <c r="K111" i="10"/>
  <c r="K91" i="10"/>
  <c r="K71" i="10"/>
  <c r="K47" i="10"/>
  <c r="K27" i="10"/>
  <c r="K174" i="10"/>
  <c r="K154" i="10"/>
  <c r="K134" i="10"/>
  <c r="K110" i="10"/>
  <c r="K90" i="10"/>
  <c r="K70" i="10"/>
  <c r="K46" i="10"/>
  <c r="K26" i="10"/>
  <c r="K187" i="10"/>
  <c r="K167" i="10"/>
  <c r="K143" i="10"/>
  <c r="K123" i="10"/>
  <c r="K103" i="10"/>
  <c r="K79" i="10"/>
  <c r="K59" i="10"/>
  <c r="K39" i="10"/>
  <c r="K191" i="10"/>
  <c r="K162" i="10"/>
  <c r="K128" i="10"/>
  <c r="K102" i="10"/>
  <c r="K66" i="10"/>
  <c r="K40" i="10"/>
  <c r="K190" i="10"/>
  <c r="K160" i="10"/>
  <c r="K127" i="10"/>
  <c r="K98" i="10"/>
  <c r="K64" i="10"/>
  <c r="K38" i="10"/>
  <c r="K189" i="10"/>
  <c r="K159" i="10"/>
  <c r="K126" i="10"/>
  <c r="K96" i="10"/>
  <c r="K63" i="10"/>
  <c r="K34" i="10"/>
  <c r="K188" i="10"/>
  <c r="K158" i="10"/>
  <c r="K125" i="10"/>
  <c r="K95" i="10"/>
  <c r="K62" i="10"/>
  <c r="K32" i="10"/>
  <c r="K185" i="10"/>
  <c r="K152" i="10"/>
  <c r="K122" i="10"/>
  <c r="K89" i="10"/>
  <c r="K60" i="10"/>
  <c r="K30" i="10"/>
  <c r="K184" i="10"/>
  <c r="K151" i="10"/>
  <c r="K121" i="10"/>
  <c r="K88" i="10"/>
  <c r="K58" i="10"/>
  <c r="K25" i="10"/>
  <c r="K183" i="10"/>
  <c r="K150" i="10"/>
  <c r="K120" i="10"/>
  <c r="K87" i="10"/>
  <c r="K57" i="10"/>
  <c r="K24" i="10"/>
  <c r="K172" i="10"/>
  <c r="K142" i="10"/>
  <c r="K109" i="10"/>
  <c r="K80" i="10"/>
  <c r="K54" i="10"/>
  <c r="K18" i="10"/>
  <c r="K168" i="10"/>
  <c r="K105" i="10"/>
  <c r="K42" i="10"/>
  <c r="K166" i="10"/>
  <c r="K104" i="10"/>
  <c r="K41" i="10"/>
  <c r="K153" i="10"/>
  <c r="K94" i="10"/>
  <c r="K31" i="10"/>
  <c r="K146" i="10"/>
  <c r="K86" i="10"/>
  <c r="K23" i="10"/>
  <c r="K144" i="10"/>
  <c r="K82" i="10"/>
  <c r="K22" i="10"/>
  <c r="K186" i="10"/>
  <c r="K124" i="10"/>
  <c r="K61" i="10"/>
  <c r="K182" i="10"/>
  <c r="K119" i="10"/>
  <c r="K56" i="10"/>
  <c r="K173" i="10"/>
  <c r="K75" i="10"/>
  <c r="K171" i="10"/>
  <c r="K74" i="10"/>
  <c r="K170" i="10"/>
  <c r="K55" i="10"/>
  <c r="K169" i="10"/>
  <c r="K45" i="10"/>
  <c r="K141" i="10"/>
  <c r="K44" i="10"/>
  <c r="K108" i="10"/>
  <c r="K107" i="10"/>
  <c r="K106" i="10"/>
  <c r="K194" i="10"/>
  <c r="K192" i="10"/>
  <c r="K140" i="10"/>
  <c r="K139" i="10"/>
  <c r="K138" i="10"/>
  <c r="K130" i="10"/>
  <c r="K118" i="10"/>
  <c r="K78" i="10"/>
  <c r="K77" i="10"/>
  <c r="K76" i="10"/>
  <c r="K43" i="10"/>
  <c r="K16" i="10"/>
  <c r="K15" i="10"/>
  <c r="AM41" i="11"/>
  <c r="AM77" i="11" s="1"/>
  <c r="AZ39" i="11"/>
  <c r="W53" i="54"/>
  <c r="W78" i="54" s="1"/>
  <c r="M41" i="7"/>
  <c r="M77" i="7" s="1"/>
  <c r="N39" i="7"/>
  <c r="AS77" i="39"/>
  <c r="CG76" i="7"/>
  <c r="CG36" i="7"/>
  <c r="CG55" i="7" s="1"/>
  <c r="CG60" i="7" s="1"/>
  <c r="U80" i="11"/>
  <c r="W91" i="7"/>
  <c r="Z3" i="54"/>
  <c r="Y2" i="54"/>
  <c r="BH57" i="4"/>
  <c r="BH51" i="4"/>
  <c r="BH44" i="4"/>
  <c r="BH15" i="4"/>
  <c r="BH11" i="4"/>
  <c r="BH29" i="4"/>
  <c r="BH21" i="4"/>
  <c r="BH10" i="4"/>
  <c r="BH50" i="4"/>
  <c r="BH43" i="4"/>
  <c r="BH28" i="4"/>
  <c r="BH20" i="4"/>
  <c r="BH14" i="4"/>
  <c r="BH33" i="4"/>
  <c r="BH24" i="4"/>
  <c r="BH17" i="4"/>
  <c r="BH32" i="4"/>
  <c r="BH25" i="4"/>
  <c r="BH18" i="4"/>
  <c r="BH49" i="4"/>
  <c r="BH27" i="4"/>
  <c r="BH12" i="4"/>
  <c r="BH31" i="4"/>
  <c r="BH23" i="4"/>
  <c r="BH16" i="4"/>
  <c r="BH26" i="4"/>
  <c r="BH88" i="4"/>
  <c r="BH30" i="4"/>
  <c r="BH9" i="4"/>
  <c r="BH19" i="4"/>
  <c r="BH22" i="4"/>
  <c r="AS84" i="7"/>
  <c r="AU53" i="11"/>
  <c r="AU78" i="11" s="1"/>
  <c r="BH91" i="19"/>
  <c r="CG2" i="49"/>
  <c r="CH3" i="49"/>
  <c r="BS76" i="54"/>
  <c r="BS36" i="54"/>
  <c r="AV82" i="44"/>
  <c r="DT3" i="19"/>
  <c r="DS2" i="19"/>
  <c r="AT84" i="34"/>
  <c r="AT80" i="34"/>
  <c r="AT82" i="34" s="1"/>
  <c r="AJ41" i="24"/>
  <c r="AJ77" i="24" s="1"/>
  <c r="AF55" i="39"/>
  <c r="BS80" i="24"/>
  <c r="DS34" i="7"/>
  <c r="DS91" i="7"/>
  <c r="BH46" i="34"/>
  <c r="BH53" i="34"/>
  <c r="BH78" i="34" s="1"/>
  <c r="L84" i="11"/>
  <c r="O90" i="44"/>
  <c r="O49" i="44"/>
  <c r="O32" i="44"/>
  <c r="O24" i="44"/>
  <c r="O88" i="44"/>
  <c r="O50" i="44"/>
  <c r="O23" i="44"/>
  <c r="O59" i="44"/>
  <c r="O39" i="44"/>
  <c r="O41" i="44" s="1"/>
  <c r="O77" i="44" s="1"/>
  <c r="O22" i="44"/>
  <c r="O57" i="44"/>
  <c r="O20" i="44"/>
  <c r="O14" i="44"/>
  <c r="O29" i="44"/>
  <c r="O19" i="44"/>
  <c r="O51" i="44"/>
  <c r="O30" i="44"/>
  <c r="O45" i="44"/>
  <c r="O43" i="44"/>
  <c r="O16" i="44"/>
  <c r="O11" i="44"/>
  <c r="O26" i="44"/>
  <c r="O28" i="44"/>
  <c r="O17" i="44"/>
  <c r="O58" i="44"/>
  <c r="O33" i="44"/>
  <c r="O89" i="44"/>
  <c r="O31" i="44"/>
  <c r="O27" i="44"/>
  <c r="O12" i="44"/>
  <c r="O9" i="44"/>
  <c r="O21" i="44"/>
  <c r="O25" i="44"/>
  <c r="O18" i="44"/>
  <c r="O13" i="44"/>
  <c r="O38" i="44"/>
  <c r="O10" i="44"/>
  <c r="O15" i="44"/>
  <c r="O44" i="44"/>
  <c r="O46" i="44" s="1"/>
  <c r="AV60" i="44"/>
  <c r="K82" i="4"/>
  <c r="AG62" i="24"/>
  <c r="AG64" i="24" s="1"/>
  <c r="U55" i="49"/>
  <c r="AH55" i="34"/>
  <c r="AG84" i="29"/>
  <c r="AG80" i="29"/>
  <c r="AG82" i="29" s="1"/>
  <c r="J91" i="39"/>
  <c r="BT53" i="54"/>
  <c r="BT78" i="54" s="1"/>
  <c r="J77" i="29"/>
  <c r="Q76" i="11"/>
  <c r="Q36" i="11"/>
  <c r="DV71" i="4"/>
  <c r="BU76" i="7"/>
  <c r="BU36" i="7"/>
  <c r="BU55" i="7" s="1"/>
  <c r="BU60" i="7" s="1"/>
  <c r="AU80" i="7"/>
  <c r="CH91" i="7"/>
  <c r="K41" i="29"/>
  <c r="K77" i="29" s="1"/>
  <c r="BS77" i="34"/>
  <c r="DF39" i="11"/>
  <c r="CS41" i="11"/>
  <c r="BX3" i="44"/>
  <c r="BW2" i="44"/>
  <c r="BF76" i="4"/>
  <c r="BF36" i="4"/>
  <c r="L77" i="7"/>
  <c r="CI3" i="54"/>
  <c r="CH2" i="54"/>
  <c r="G84" i="29"/>
  <c r="T62" i="11"/>
  <c r="T64" i="11" s="1"/>
  <c r="Z4" i="39"/>
  <c r="AM4" i="39" s="1"/>
  <c r="AZ4" i="39" s="1"/>
  <c r="BM4" i="39" s="1"/>
  <c r="BZ4" i="39" s="1"/>
  <c r="CM4" i="39" s="1"/>
  <c r="CZ4" i="39" s="1"/>
  <c r="DM4" i="39" s="1"/>
  <c r="DZ4" i="39" s="1"/>
  <c r="N4" i="39"/>
  <c r="X34" i="29"/>
  <c r="R91" i="11"/>
  <c r="CF77" i="11"/>
  <c r="AR74" i="4"/>
  <c r="K53" i="19"/>
  <c r="K78" i="19" s="1"/>
  <c r="V77" i="19"/>
  <c r="F97" i="34"/>
  <c r="AF60" i="11"/>
  <c r="AJ50" i="29"/>
  <c r="AJ57" i="29"/>
  <c r="AJ89" i="29"/>
  <c r="AJ59" i="29"/>
  <c r="AJ33" i="29"/>
  <c r="AJ21" i="29"/>
  <c r="AJ31" i="29"/>
  <c r="AJ51" i="29"/>
  <c r="AJ39" i="29"/>
  <c r="AJ28" i="29"/>
  <c r="AJ19" i="29"/>
  <c r="AJ16" i="29"/>
  <c r="AJ14" i="29"/>
  <c r="AJ24" i="29"/>
  <c r="AJ30" i="29"/>
  <c r="AJ27" i="29"/>
  <c r="AJ12" i="29"/>
  <c r="AJ9" i="29"/>
  <c r="AJ45" i="29"/>
  <c r="AJ49" i="29"/>
  <c r="AJ58" i="29"/>
  <c r="AJ44" i="29"/>
  <c r="AJ90" i="29"/>
  <c r="AJ88" i="29"/>
  <c r="AJ17" i="29"/>
  <c r="AJ11" i="29"/>
  <c r="AJ26" i="29"/>
  <c r="AJ22" i="29"/>
  <c r="AJ10" i="29"/>
  <c r="AJ32" i="29"/>
  <c r="AJ20" i="29"/>
  <c r="AJ15" i="29"/>
  <c r="AJ38" i="29"/>
  <c r="AJ18" i="29"/>
  <c r="AJ13" i="29"/>
  <c r="AJ23" i="29"/>
  <c r="AJ29" i="29"/>
  <c r="AJ25" i="29"/>
  <c r="AJ43" i="29"/>
  <c r="AF82" i="49"/>
  <c r="CG90" i="54"/>
  <c r="CG88" i="54"/>
  <c r="CG59" i="54"/>
  <c r="CG58" i="54"/>
  <c r="CG51" i="54"/>
  <c r="CG50" i="54"/>
  <c r="CG57" i="54"/>
  <c r="CG89" i="54"/>
  <c r="CG32" i="54"/>
  <c r="CG49" i="54"/>
  <c r="CG38" i="54"/>
  <c r="CG45" i="54"/>
  <c r="CG43" i="54"/>
  <c r="CG22" i="54"/>
  <c r="CG21" i="54"/>
  <c r="CG44" i="54"/>
  <c r="CG31" i="54"/>
  <c r="CG39" i="54"/>
  <c r="CG33" i="54"/>
  <c r="CG30" i="54"/>
  <c r="CG23" i="54"/>
  <c r="CG20" i="54"/>
  <c r="CG14" i="54"/>
  <c r="CG19" i="54"/>
  <c r="CG13" i="54"/>
  <c r="CG28" i="54"/>
  <c r="CG24" i="54"/>
  <c r="CG9" i="54"/>
  <c r="CG16" i="54"/>
  <c r="CG29" i="54"/>
  <c r="CG15" i="54"/>
  <c r="CG26" i="54"/>
  <c r="CG27" i="54"/>
  <c r="CG11" i="54"/>
  <c r="CG18" i="54"/>
  <c r="CG12" i="54"/>
  <c r="CG25" i="54"/>
  <c r="CG10" i="54"/>
  <c r="CG17" i="54"/>
  <c r="AS82" i="19"/>
  <c r="F64" i="19"/>
  <c r="AK41" i="54"/>
  <c r="BS60" i="7"/>
  <c r="G86" i="24"/>
  <c r="G93" i="24"/>
  <c r="G96" i="24" s="1"/>
  <c r="BT2" i="39"/>
  <c r="BU3" i="39"/>
  <c r="I86" i="34"/>
  <c r="I93" i="34"/>
  <c r="I96" i="34" s="1"/>
  <c r="AU34" i="11"/>
  <c r="CH3" i="29"/>
  <c r="CG2" i="29"/>
  <c r="BV49" i="24"/>
  <c r="BV17" i="24"/>
  <c r="BV10" i="24"/>
  <c r="BV32" i="24"/>
  <c r="BV24" i="24"/>
  <c r="BV31" i="24"/>
  <c r="BV23" i="24"/>
  <c r="BV9" i="24"/>
  <c r="BV18" i="24"/>
  <c r="BV57" i="24"/>
  <c r="BV38" i="24"/>
  <c r="BV16" i="24"/>
  <c r="BV89" i="24"/>
  <c r="BV45" i="24"/>
  <c r="BV27" i="24"/>
  <c r="BV15" i="24"/>
  <c r="BV90" i="24"/>
  <c r="BV59" i="24"/>
  <c r="BV43" i="24"/>
  <c r="BV22" i="24"/>
  <c r="BV51" i="24"/>
  <c r="BV11" i="24"/>
  <c r="BV58" i="24"/>
  <c r="BV33" i="24"/>
  <c r="BV25" i="24"/>
  <c r="BV29" i="24"/>
  <c r="BV12" i="24"/>
  <c r="BV20" i="24"/>
  <c r="BV39" i="24"/>
  <c r="BV21" i="24"/>
  <c r="BV50" i="24"/>
  <c r="BV30" i="24"/>
  <c r="BV28" i="24"/>
  <c r="BV88" i="24"/>
  <c r="BV44" i="24"/>
  <c r="BV46" i="24" s="1"/>
  <c r="BV26" i="24"/>
  <c r="BV14" i="24"/>
  <c r="AI80" i="44"/>
  <c r="AI82" i="44" s="1"/>
  <c r="AI84" i="44"/>
  <c r="V82" i="24"/>
  <c r="CT3" i="29"/>
  <c r="CS2" i="29"/>
  <c r="DH3" i="44"/>
  <c r="DG2" i="44"/>
  <c r="BV46" i="7"/>
  <c r="M34" i="54"/>
  <c r="DS53" i="7"/>
  <c r="BT62" i="7"/>
  <c r="BT64" i="7" s="1"/>
  <c r="BT53" i="19"/>
  <c r="BT78" i="19" s="1"/>
  <c r="F86" i="4"/>
  <c r="F93" i="4"/>
  <c r="F96" i="4" s="1"/>
  <c r="CU3" i="34"/>
  <c r="CT2" i="34"/>
  <c r="AK2" i="11"/>
  <c r="AL3" i="11"/>
  <c r="CG76" i="16"/>
  <c r="CG36" i="16"/>
  <c r="CG55" i="16" s="1"/>
  <c r="CG60" i="16" s="1"/>
  <c r="BS46" i="29"/>
  <c r="DG74" i="4"/>
  <c r="DT71" i="4"/>
  <c r="Y46" i="24"/>
  <c r="Y34" i="24"/>
  <c r="BU2" i="29"/>
  <c r="BV3" i="29"/>
  <c r="AU76" i="19"/>
  <c r="AU36" i="19"/>
  <c r="AU55" i="19" s="1"/>
  <c r="AU60" i="19" s="1"/>
  <c r="AU46" i="49"/>
  <c r="T62" i="44"/>
  <c r="T64" i="44" s="1"/>
  <c r="V34" i="44"/>
  <c r="K46" i="29"/>
  <c r="W36" i="16"/>
  <c r="W55" i="16" s="1"/>
  <c r="W60" i="16" s="1"/>
  <c r="W76" i="16"/>
  <c r="G188" i="26"/>
  <c r="G172" i="26"/>
  <c r="G156" i="26"/>
  <c r="G140" i="26"/>
  <c r="G124" i="26"/>
  <c r="G108" i="26"/>
  <c r="G92" i="26"/>
  <c r="G76" i="26"/>
  <c r="CS88" i="24" s="1"/>
  <c r="CS91" i="24" s="1"/>
  <c r="G60" i="26"/>
  <c r="G44" i="26"/>
  <c r="G28" i="26"/>
  <c r="AS88" i="24" s="1"/>
  <c r="G187" i="26"/>
  <c r="G171" i="26"/>
  <c r="G155" i="26"/>
  <c r="G139" i="26"/>
  <c r="G123" i="26"/>
  <c r="G107" i="26"/>
  <c r="G91" i="26"/>
  <c r="G75" i="26"/>
  <c r="G59" i="26"/>
  <c r="G43" i="26"/>
  <c r="BI88" i="24" s="1"/>
  <c r="BI91" i="24" s="1"/>
  <c r="G27" i="26"/>
  <c r="G186" i="26"/>
  <c r="G170" i="26"/>
  <c r="G154" i="26"/>
  <c r="G138" i="26"/>
  <c r="G122" i="26"/>
  <c r="G106" i="26"/>
  <c r="G90" i="26"/>
  <c r="G74" i="26"/>
  <c r="G58" i="26"/>
  <c r="G42" i="26"/>
  <c r="BH88" i="24" s="1"/>
  <c r="BH91" i="24" s="1"/>
  <c r="G26" i="26"/>
  <c r="G185" i="26"/>
  <c r="G169" i="26"/>
  <c r="G153" i="26"/>
  <c r="G137" i="26"/>
  <c r="G121" i="26"/>
  <c r="G105" i="26"/>
  <c r="G89" i="26"/>
  <c r="G73" i="26"/>
  <c r="G57" i="26"/>
  <c r="G41" i="26"/>
  <c r="BG88" i="24" s="1"/>
  <c r="BG91" i="24" s="1"/>
  <c r="G25" i="26"/>
  <c r="G184" i="26"/>
  <c r="G168" i="26"/>
  <c r="G152" i="26"/>
  <c r="G136" i="26"/>
  <c r="G120" i="26"/>
  <c r="G104" i="26"/>
  <c r="G88" i="26"/>
  <c r="DF88" i="24" s="1"/>
  <c r="G72" i="26"/>
  <c r="G56" i="26"/>
  <c r="G40" i="26"/>
  <c r="BF88" i="24" s="1"/>
  <c r="G24" i="26"/>
  <c r="G183" i="26"/>
  <c r="G162" i="26"/>
  <c r="G141" i="26"/>
  <c r="G115" i="26"/>
  <c r="G94" i="26"/>
  <c r="G68" i="26"/>
  <c r="G47" i="26"/>
  <c r="G21" i="26"/>
  <c r="AK88" i="24" s="1"/>
  <c r="G182" i="26"/>
  <c r="G161" i="26"/>
  <c r="G135" i="26"/>
  <c r="G114" i="26"/>
  <c r="G93" i="26"/>
  <c r="G67" i="26"/>
  <c r="G46" i="26"/>
  <c r="G20" i="26"/>
  <c r="AJ88" i="24" s="1"/>
  <c r="AJ91" i="24" s="1"/>
  <c r="G181" i="26"/>
  <c r="G160" i="26"/>
  <c r="G134" i="26"/>
  <c r="G113" i="26"/>
  <c r="G87" i="26"/>
  <c r="G66" i="26"/>
  <c r="G45" i="26"/>
  <c r="G19" i="26"/>
  <c r="AI88" i="24" s="1"/>
  <c r="AI91" i="24" s="1"/>
  <c r="G180" i="26"/>
  <c r="G159" i="26"/>
  <c r="G133" i="26"/>
  <c r="G112" i="26"/>
  <c r="G86" i="26"/>
  <c r="G65" i="26"/>
  <c r="CG88" i="24" s="1"/>
  <c r="G39" i="26"/>
  <c r="G18" i="26"/>
  <c r="AH88" i="24" s="1"/>
  <c r="AH91" i="24" s="1"/>
  <c r="G179" i="26"/>
  <c r="G158" i="26"/>
  <c r="G132" i="26"/>
  <c r="G111" i="26"/>
  <c r="G85" i="26"/>
  <c r="G64" i="26"/>
  <c r="CF88" i="24" s="1"/>
  <c r="G38" i="26"/>
  <c r="G17" i="26"/>
  <c r="AG88" i="24" s="1"/>
  <c r="AG91" i="24" s="1"/>
  <c r="AG93" i="24" s="1"/>
  <c r="AG96" i="24" s="1"/>
  <c r="G177" i="26"/>
  <c r="G151" i="26"/>
  <c r="G130" i="26"/>
  <c r="G109" i="26"/>
  <c r="G83" i="26"/>
  <c r="G62" i="26"/>
  <c r="G36" i="26"/>
  <c r="G194" i="26"/>
  <c r="G173" i="26"/>
  <c r="G147" i="26"/>
  <c r="G126" i="26"/>
  <c r="G100" i="26"/>
  <c r="G79" i="26"/>
  <c r="G53" i="26"/>
  <c r="BT88" i="24" s="1"/>
  <c r="BT91" i="24" s="1"/>
  <c r="G32" i="26"/>
  <c r="AW88" i="24" s="1"/>
  <c r="AW91" i="24" s="1"/>
  <c r="G193" i="26"/>
  <c r="G167" i="26"/>
  <c r="G146" i="26"/>
  <c r="G125" i="26"/>
  <c r="G99" i="26"/>
  <c r="G78" i="26"/>
  <c r="G52" i="26"/>
  <c r="BS88" i="24" s="1"/>
  <c r="G31" i="26"/>
  <c r="AV88" i="24" s="1"/>
  <c r="AV91" i="24" s="1"/>
  <c r="G163" i="26"/>
  <c r="G116" i="26"/>
  <c r="G69" i="26"/>
  <c r="G22" i="26"/>
  <c r="G157" i="26"/>
  <c r="G110" i="26"/>
  <c r="G63" i="26"/>
  <c r="G16" i="26"/>
  <c r="AF88" i="24" s="1"/>
  <c r="G150" i="26"/>
  <c r="G103" i="26"/>
  <c r="G61" i="26"/>
  <c r="G15" i="26"/>
  <c r="G149" i="26"/>
  <c r="G102" i="26"/>
  <c r="G55" i="26"/>
  <c r="G148" i="26"/>
  <c r="G101" i="26"/>
  <c r="G54" i="26"/>
  <c r="BU88" i="24" s="1"/>
  <c r="G176" i="26"/>
  <c r="G129" i="26"/>
  <c r="G82" i="26"/>
  <c r="G35" i="26"/>
  <c r="G175" i="26"/>
  <c r="G128" i="26"/>
  <c r="G81" i="26"/>
  <c r="G34" i="26"/>
  <c r="AY88" i="24" s="1"/>
  <c r="G189" i="26"/>
  <c r="G97" i="26"/>
  <c r="G23" i="26"/>
  <c r="G178" i="26"/>
  <c r="G96" i="26"/>
  <c r="G174" i="26"/>
  <c r="G95" i="26"/>
  <c r="G166" i="26"/>
  <c r="G84" i="26"/>
  <c r="G165" i="26"/>
  <c r="G80" i="26"/>
  <c r="G164" i="26"/>
  <c r="G77" i="26"/>
  <c r="CT88" i="24" s="1"/>
  <c r="G131" i="26"/>
  <c r="G49" i="26"/>
  <c r="G127" i="26"/>
  <c r="G48" i="26"/>
  <c r="G98" i="26"/>
  <c r="G71" i="26"/>
  <c r="G70" i="26"/>
  <c r="G51" i="26"/>
  <c r="G50" i="26"/>
  <c r="G144" i="26"/>
  <c r="G143" i="26"/>
  <c r="G142" i="26"/>
  <c r="G192" i="26"/>
  <c r="G117" i="26"/>
  <c r="G37" i="26"/>
  <c r="G33" i="26"/>
  <c r="AX88" i="24" s="1"/>
  <c r="AX91" i="24" s="1"/>
  <c r="G30" i="26"/>
  <c r="AU88" i="24" s="1"/>
  <c r="AU91" i="24" s="1"/>
  <c r="G29" i="26"/>
  <c r="AT88" i="24" s="1"/>
  <c r="AT91" i="24" s="1"/>
  <c r="AT93" i="24" s="1"/>
  <c r="AT96" i="24" s="1"/>
  <c r="G191" i="26"/>
  <c r="G190" i="26"/>
  <c r="G145" i="26"/>
  <c r="G119" i="26"/>
  <c r="G118" i="26"/>
  <c r="M91" i="34"/>
  <c r="AJ55" i="7"/>
  <c r="DF91" i="16"/>
  <c r="AK2" i="29"/>
  <c r="AL3" i="29"/>
  <c r="AF84" i="49"/>
  <c r="DG3" i="54"/>
  <c r="DF2" i="54"/>
  <c r="DI3" i="16"/>
  <c r="DH2" i="16"/>
  <c r="T62" i="7"/>
  <c r="T64" i="7"/>
  <c r="CJ2" i="16"/>
  <c r="CK3" i="16"/>
  <c r="AM2" i="54"/>
  <c r="AN3" i="54"/>
  <c r="AK34" i="54"/>
  <c r="AK46" i="54"/>
  <c r="M60" i="11"/>
  <c r="AG76" i="39"/>
  <c r="AG36" i="39"/>
  <c r="AG55" i="39" s="1"/>
  <c r="AG60" i="39" s="1"/>
  <c r="BV34" i="16"/>
  <c r="J76" i="29"/>
  <c r="J36" i="29"/>
  <c r="BT90" i="29"/>
  <c r="BT58" i="29"/>
  <c r="BT39" i="29"/>
  <c r="BT27" i="29"/>
  <c r="BT19" i="29"/>
  <c r="BT45" i="29"/>
  <c r="BT51" i="29"/>
  <c r="BT18" i="29"/>
  <c r="BT43" i="29"/>
  <c r="BT88" i="29"/>
  <c r="BT26" i="29"/>
  <c r="BT14" i="29"/>
  <c r="BT21" i="29"/>
  <c r="BT9" i="29"/>
  <c r="BT50" i="29"/>
  <c r="BT33" i="29"/>
  <c r="BT31" i="29"/>
  <c r="BT28" i="29"/>
  <c r="BT16" i="29"/>
  <c r="BT12" i="29"/>
  <c r="BT59" i="29"/>
  <c r="BT38" i="29"/>
  <c r="BT24" i="29"/>
  <c r="BT49" i="29"/>
  <c r="BT53" i="29" s="1"/>
  <c r="BT78" i="29" s="1"/>
  <c r="BT30" i="29"/>
  <c r="BT89" i="29"/>
  <c r="BT32" i="29"/>
  <c r="BT44" i="29"/>
  <c r="BT57" i="29"/>
  <c r="BT15" i="29"/>
  <c r="BT13" i="29"/>
  <c r="BT20" i="29"/>
  <c r="BT29" i="29"/>
  <c r="BT10" i="29"/>
  <c r="BT22" i="29"/>
  <c r="BT25" i="29"/>
  <c r="BT23" i="29"/>
  <c r="BT11" i="29"/>
  <c r="BT17" i="29"/>
  <c r="T84" i="44"/>
  <c r="T80" i="44"/>
  <c r="T82" i="44" s="1"/>
  <c r="V46" i="44"/>
  <c r="AJ80" i="7"/>
  <c r="AI46" i="49"/>
  <c r="BS60" i="16"/>
  <c r="DT3" i="54"/>
  <c r="DS2" i="54"/>
  <c r="DG28" i="16"/>
  <c r="DG24" i="16"/>
  <c r="DG17" i="16"/>
  <c r="DG50" i="16"/>
  <c r="DG39" i="16"/>
  <c r="DG23" i="16"/>
  <c r="DG16" i="16"/>
  <c r="DG14" i="16"/>
  <c r="DG29" i="16"/>
  <c r="DG49" i="16"/>
  <c r="DG22" i="16"/>
  <c r="DG13" i="16"/>
  <c r="DG38" i="16"/>
  <c r="DG18" i="16"/>
  <c r="DG27" i="16"/>
  <c r="DG88" i="16"/>
  <c r="DG91" i="16" s="1"/>
  <c r="DG26" i="16"/>
  <c r="DG15" i="16"/>
  <c r="DG57" i="16"/>
  <c r="DG25" i="16"/>
  <c r="DG21" i="16"/>
  <c r="DG43" i="16"/>
  <c r="DG12" i="16"/>
  <c r="DG10" i="16"/>
  <c r="DG44" i="16"/>
  <c r="DG30" i="16"/>
  <c r="DG20" i="16"/>
  <c r="DG51" i="16"/>
  <c r="DG31" i="16"/>
  <c r="DG32" i="16"/>
  <c r="DG33" i="16"/>
  <c r="DG9" i="16"/>
  <c r="DG19" i="16"/>
  <c r="DG11" i="16"/>
  <c r="H192" i="10"/>
  <c r="H176" i="10"/>
  <c r="H160" i="10"/>
  <c r="H144" i="10"/>
  <c r="H128" i="10"/>
  <c r="H112" i="10"/>
  <c r="H96" i="10"/>
  <c r="H80" i="10"/>
  <c r="H186" i="10"/>
  <c r="H169" i="10"/>
  <c r="H152" i="10"/>
  <c r="H135" i="10"/>
  <c r="H118" i="10"/>
  <c r="H101" i="10"/>
  <c r="H84" i="10"/>
  <c r="H67" i="10"/>
  <c r="H185" i="10"/>
  <c r="H168" i="10"/>
  <c r="H151" i="10"/>
  <c r="H134" i="10"/>
  <c r="H117" i="10"/>
  <c r="H100" i="10"/>
  <c r="H83" i="10"/>
  <c r="H66" i="10"/>
  <c r="H50" i="10"/>
  <c r="H34" i="10"/>
  <c r="H18" i="10"/>
  <c r="H184" i="10"/>
  <c r="H167" i="10"/>
  <c r="H150" i="10"/>
  <c r="H133" i="10"/>
  <c r="H116" i="10"/>
  <c r="H99" i="10"/>
  <c r="H82" i="10"/>
  <c r="H65" i="10"/>
  <c r="H49" i="10"/>
  <c r="H33" i="10"/>
  <c r="H17" i="10"/>
  <c r="H183" i="10"/>
  <c r="H166" i="10"/>
  <c r="H149" i="10"/>
  <c r="H132" i="10"/>
  <c r="H115" i="10"/>
  <c r="H98" i="10"/>
  <c r="H81" i="10"/>
  <c r="H64" i="10"/>
  <c r="H48" i="10"/>
  <c r="H32" i="10"/>
  <c r="H16" i="10"/>
  <c r="H193" i="10"/>
  <c r="H175" i="10"/>
  <c r="H158" i="10"/>
  <c r="H141" i="10"/>
  <c r="H124" i="10"/>
  <c r="H107" i="10"/>
  <c r="H90" i="10"/>
  <c r="H73" i="10"/>
  <c r="H57" i="10"/>
  <c r="H41" i="10"/>
  <c r="H25" i="10"/>
  <c r="H188" i="10"/>
  <c r="H162" i="10"/>
  <c r="H138" i="10"/>
  <c r="H111" i="10"/>
  <c r="H88" i="10"/>
  <c r="H62" i="10"/>
  <c r="H42" i="10"/>
  <c r="H21" i="10"/>
  <c r="H187" i="10"/>
  <c r="H161" i="10"/>
  <c r="H137" i="10"/>
  <c r="H110" i="10"/>
  <c r="H87" i="10"/>
  <c r="H61" i="10"/>
  <c r="H40" i="10"/>
  <c r="H20" i="10"/>
  <c r="H182" i="10"/>
  <c r="H159" i="10"/>
  <c r="H136" i="10"/>
  <c r="H109" i="10"/>
  <c r="H86" i="10"/>
  <c r="H60" i="10"/>
  <c r="H39" i="10"/>
  <c r="H19" i="10"/>
  <c r="H181" i="10"/>
  <c r="H157" i="10"/>
  <c r="H131" i="10"/>
  <c r="H108" i="10"/>
  <c r="H85" i="10"/>
  <c r="H59" i="10"/>
  <c r="H38" i="10"/>
  <c r="H179" i="10"/>
  <c r="H155" i="10"/>
  <c r="H129" i="10"/>
  <c r="H105" i="10"/>
  <c r="H78" i="10"/>
  <c r="H56" i="10"/>
  <c r="H36" i="10"/>
  <c r="H178" i="10"/>
  <c r="H154" i="10"/>
  <c r="H127" i="10"/>
  <c r="H104" i="10"/>
  <c r="H77" i="10"/>
  <c r="H55" i="10"/>
  <c r="H35" i="10"/>
  <c r="H177" i="10"/>
  <c r="H153" i="10"/>
  <c r="H126" i="10"/>
  <c r="H103" i="10"/>
  <c r="H76" i="10"/>
  <c r="H54" i="10"/>
  <c r="H31" i="10"/>
  <c r="H172" i="10"/>
  <c r="H146" i="10"/>
  <c r="H122" i="10"/>
  <c r="H95" i="10"/>
  <c r="H72" i="10"/>
  <c r="H51" i="10"/>
  <c r="H28" i="10"/>
  <c r="H190" i="10"/>
  <c r="H140" i="10"/>
  <c r="H91" i="10"/>
  <c r="H44" i="10"/>
  <c r="H189" i="10"/>
  <c r="H139" i="10"/>
  <c r="H89" i="10"/>
  <c r="H43" i="10"/>
  <c r="H180" i="10"/>
  <c r="H130" i="10"/>
  <c r="H79" i="10"/>
  <c r="H37" i="10"/>
  <c r="H174" i="10"/>
  <c r="H125" i="10"/>
  <c r="H75" i="10"/>
  <c r="H30" i="10"/>
  <c r="H173" i="10"/>
  <c r="H123" i="10"/>
  <c r="H74" i="10"/>
  <c r="H29" i="10"/>
  <c r="H156" i="10"/>
  <c r="H106" i="10"/>
  <c r="H58" i="10"/>
  <c r="H15" i="10"/>
  <c r="H148" i="10"/>
  <c r="H102" i="10"/>
  <c r="H53" i="10"/>
  <c r="H119" i="10"/>
  <c r="H27" i="10"/>
  <c r="H114" i="10"/>
  <c r="H26" i="10"/>
  <c r="H113" i="10"/>
  <c r="H24" i="10"/>
  <c r="H194" i="10"/>
  <c r="H97" i="10"/>
  <c r="H23" i="10"/>
  <c r="H191" i="10"/>
  <c r="H94" i="10"/>
  <c r="H22" i="10"/>
  <c r="H147" i="10"/>
  <c r="H68" i="10"/>
  <c r="H145" i="10"/>
  <c r="H63" i="10"/>
  <c r="H143" i="10"/>
  <c r="H52" i="10"/>
  <c r="H142" i="10"/>
  <c r="H121" i="10"/>
  <c r="H120" i="10"/>
  <c r="H93" i="10"/>
  <c r="H92" i="10"/>
  <c r="H71" i="10"/>
  <c r="H70" i="10"/>
  <c r="H69" i="10"/>
  <c r="H47" i="10"/>
  <c r="H46" i="10"/>
  <c r="H45" i="10"/>
  <c r="H171" i="10"/>
  <c r="H170" i="10"/>
  <c r="H165" i="10"/>
  <c r="H164" i="10"/>
  <c r="H163" i="10"/>
  <c r="CI88" i="16"/>
  <c r="CI20" i="16"/>
  <c r="CI43" i="16"/>
  <c r="CI33" i="16"/>
  <c r="CI32" i="16"/>
  <c r="CI31" i="16"/>
  <c r="CI27" i="16"/>
  <c r="CI19" i="16"/>
  <c r="CI38" i="16"/>
  <c r="CI26" i="16"/>
  <c r="CI49" i="16"/>
  <c r="CI18" i="16"/>
  <c r="CI57" i="16"/>
  <c r="CI12" i="16"/>
  <c r="CI11" i="16"/>
  <c r="CI9" i="16"/>
  <c r="CI17" i="16"/>
  <c r="CI39" i="16"/>
  <c r="CI41" i="16" s="1"/>
  <c r="CI77" i="16" s="1"/>
  <c r="CI10" i="16"/>
  <c r="CI25" i="16"/>
  <c r="CI16" i="16"/>
  <c r="CI14" i="16"/>
  <c r="CI23" i="16"/>
  <c r="CI30" i="16"/>
  <c r="CI51" i="16"/>
  <c r="CI21" i="16"/>
  <c r="CI15" i="16"/>
  <c r="CI13" i="16"/>
  <c r="CI28" i="16"/>
  <c r="CI24" i="16"/>
  <c r="CI22" i="16"/>
  <c r="CI44" i="16"/>
  <c r="CI46" i="16" s="1"/>
  <c r="CI29" i="16"/>
  <c r="CI50" i="16"/>
  <c r="AL89" i="54"/>
  <c r="AL91" i="54" s="1"/>
  <c r="AL88" i="54"/>
  <c r="AL90" i="54"/>
  <c r="AL59" i="54"/>
  <c r="AL51" i="54"/>
  <c r="AL58" i="54"/>
  <c r="AL49" i="54"/>
  <c r="AL57" i="54"/>
  <c r="AL50" i="54"/>
  <c r="AL32" i="54"/>
  <c r="AL23" i="54"/>
  <c r="AL38" i="54"/>
  <c r="AL30" i="54"/>
  <c r="AL28" i="54"/>
  <c r="AL26" i="54"/>
  <c r="AL21" i="54"/>
  <c r="AL45" i="54"/>
  <c r="AL33" i="54"/>
  <c r="AL20" i="54"/>
  <c r="AL14" i="54"/>
  <c r="AL44" i="54"/>
  <c r="AL29" i="54"/>
  <c r="AL39" i="54"/>
  <c r="AL41" i="54" s="1"/>
  <c r="AL77" i="54" s="1"/>
  <c r="AL25" i="54"/>
  <c r="AL19" i="54"/>
  <c r="AL10" i="54"/>
  <c r="AL18" i="54"/>
  <c r="AL16" i="54"/>
  <c r="AL43" i="54"/>
  <c r="AL12" i="54"/>
  <c r="AL9" i="54"/>
  <c r="AL24" i="54"/>
  <c r="AL22" i="54"/>
  <c r="AL11" i="54"/>
  <c r="AL17" i="54"/>
  <c r="AL15" i="54"/>
  <c r="AL27" i="54"/>
  <c r="AL13" i="54"/>
  <c r="M86" i="11"/>
  <c r="M93" i="11"/>
  <c r="M96" i="11" s="1"/>
  <c r="CU2" i="44"/>
  <c r="CV3" i="44"/>
  <c r="DS77" i="7"/>
  <c r="BM76" i="44"/>
  <c r="BM36" i="44"/>
  <c r="BM91" i="44"/>
  <c r="AS86" i="24"/>
  <c r="AF84" i="34"/>
  <c r="S62" i="54"/>
  <c r="S64" i="54" s="1"/>
  <c r="AW2" i="4"/>
  <c r="AX3" i="4"/>
  <c r="DJ74" i="4"/>
  <c r="DW71" i="4"/>
  <c r="AC4" i="44"/>
  <c r="AP4" i="44" s="1"/>
  <c r="BC4" i="44" s="1"/>
  <c r="BP4" i="44" s="1"/>
  <c r="CC4" i="44" s="1"/>
  <c r="CP4" i="44" s="1"/>
  <c r="DC4" i="44" s="1"/>
  <c r="DP4" i="44" s="1"/>
  <c r="EC4" i="44" s="1"/>
  <c r="Q4" i="44"/>
  <c r="AD4" i="44" s="1"/>
  <c r="AQ4" i="44" s="1"/>
  <c r="BD4" i="44" s="1"/>
  <c r="BQ4" i="44" s="1"/>
  <c r="CD4" i="44" s="1"/>
  <c r="CQ4" i="44" s="1"/>
  <c r="DD4" i="44" s="1"/>
  <c r="DQ4" i="44" s="1"/>
  <c r="ED4" i="44" s="1"/>
  <c r="K184" i="26"/>
  <c r="K168" i="26"/>
  <c r="K152" i="26"/>
  <c r="K136" i="26"/>
  <c r="K120" i="26"/>
  <c r="K104" i="26"/>
  <c r="K88" i="26"/>
  <c r="K72" i="26"/>
  <c r="K56" i="26"/>
  <c r="K40" i="26"/>
  <c r="K24" i="26"/>
  <c r="K183" i="26"/>
  <c r="K167" i="26"/>
  <c r="K151" i="26"/>
  <c r="K135" i="26"/>
  <c r="K119" i="26"/>
  <c r="K103" i="26"/>
  <c r="K87" i="26"/>
  <c r="K71" i="26"/>
  <c r="K55" i="26"/>
  <c r="K39" i="26"/>
  <c r="K23" i="26"/>
  <c r="K182" i="26"/>
  <c r="K166" i="26"/>
  <c r="K150" i="26"/>
  <c r="K134" i="26"/>
  <c r="K118" i="26"/>
  <c r="K102" i="26"/>
  <c r="K86" i="26"/>
  <c r="K70" i="26"/>
  <c r="K54" i="26"/>
  <c r="K38" i="26"/>
  <c r="K22" i="26"/>
  <c r="K181" i="26"/>
  <c r="K165" i="26"/>
  <c r="K149" i="26"/>
  <c r="K133" i="26"/>
  <c r="K117" i="26"/>
  <c r="K101" i="26"/>
  <c r="K85" i="26"/>
  <c r="K69" i="26"/>
  <c r="K53" i="26"/>
  <c r="K37" i="26"/>
  <c r="K21" i="26"/>
  <c r="K180" i="26"/>
  <c r="K164" i="26"/>
  <c r="K148" i="26"/>
  <c r="K132" i="26"/>
  <c r="K116" i="26"/>
  <c r="K100" i="26"/>
  <c r="K84" i="26"/>
  <c r="K68" i="26"/>
  <c r="K52" i="26"/>
  <c r="K36" i="26"/>
  <c r="K20" i="26"/>
  <c r="K185" i="26"/>
  <c r="K159" i="26"/>
  <c r="K138" i="26"/>
  <c r="K112" i="26"/>
  <c r="K91" i="26"/>
  <c r="K65" i="26"/>
  <c r="K44" i="26"/>
  <c r="K18" i="26"/>
  <c r="K179" i="26"/>
  <c r="K158" i="26"/>
  <c r="K137" i="26"/>
  <c r="K111" i="26"/>
  <c r="K90" i="26"/>
  <c r="K64" i="26"/>
  <c r="K43" i="26"/>
  <c r="K17" i="26"/>
  <c r="K178" i="26"/>
  <c r="K157" i="26"/>
  <c r="K131" i="26"/>
  <c r="K110" i="26"/>
  <c r="K89" i="26"/>
  <c r="K63" i="26"/>
  <c r="K42" i="26"/>
  <c r="K16" i="26"/>
  <c r="K177" i="26"/>
  <c r="K156" i="26"/>
  <c r="K130" i="26"/>
  <c r="K109" i="26"/>
  <c r="K83" i="26"/>
  <c r="K62" i="26"/>
  <c r="K41" i="26"/>
  <c r="K176" i="26"/>
  <c r="K155" i="26"/>
  <c r="K129" i="26"/>
  <c r="K108" i="26"/>
  <c r="K82" i="26"/>
  <c r="K61" i="26"/>
  <c r="K35" i="26"/>
  <c r="K15" i="26"/>
  <c r="K174" i="26"/>
  <c r="K153" i="26"/>
  <c r="K127" i="26"/>
  <c r="K106" i="26"/>
  <c r="K80" i="26"/>
  <c r="K59" i="26"/>
  <c r="K33" i="26"/>
  <c r="K191" i="26"/>
  <c r="K170" i="26"/>
  <c r="K144" i="26"/>
  <c r="K123" i="26"/>
  <c r="K97" i="26"/>
  <c r="K76" i="26"/>
  <c r="K50" i="26"/>
  <c r="K29" i="26"/>
  <c r="K190" i="26"/>
  <c r="K169" i="26"/>
  <c r="K143" i="26"/>
  <c r="K122" i="26"/>
  <c r="K96" i="26"/>
  <c r="K75" i="26"/>
  <c r="K49" i="26"/>
  <c r="K28" i="26"/>
  <c r="K186" i="26"/>
  <c r="K139" i="26"/>
  <c r="K92" i="26"/>
  <c r="K45" i="26"/>
  <c r="K175" i="26"/>
  <c r="K128" i="26"/>
  <c r="K81" i="26"/>
  <c r="K34" i="26"/>
  <c r="K173" i="26"/>
  <c r="K126" i="26"/>
  <c r="K79" i="26"/>
  <c r="K32" i="26"/>
  <c r="K172" i="26"/>
  <c r="K125" i="26"/>
  <c r="K78" i="26"/>
  <c r="K31" i="26"/>
  <c r="K171" i="26"/>
  <c r="K124" i="26"/>
  <c r="K77" i="26"/>
  <c r="K30" i="26"/>
  <c r="K194" i="26"/>
  <c r="K147" i="26"/>
  <c r="K105" i="26"/>
  <c r="K58" i="26"/>
  <c r="K193" i="26"/>
  <c r="K146" i="26"/>
  <c r="K99" i="26"/>
  <c r="K57" i="26"/>
  <c r="K115" i="26"/>
  <c r="K46" i="26"/>
  <c r="K114" i="26"/>
  <c r="K27" i="26"/>
  <c r="K192" i="26"/>
  <c r="K113" i="26"/>
  <c r="K26" i="26"/>
  <c r="K189" i="26"/>
  <c r="K107" i="26"/>
  <c r="K25" i="26"/>
  <c r="K188" i="26"/>
  <c r="K98" i="26"/>
  <c r="K19" i="26"/>
  <c r="K187" i="26"/>
  <c r="K95" i="26"/>
  <c r="K154" i="26"/>
  <c r="K67" i="26"/>
  <c r="K145" i="26"/>
  <c r="K66" i="26"/>
  <c r="K47" i="26"/>
  <c r="K163" i="26"/>
  <c r="K162" i="26"/>
  <c r="K161" i="26"/>
  <c r="K160" i="26"/>
  <c r="K93" i="26"/>
  <c r="K74" i="26"/>
  <c r="K73" i="26"/>
  <c r="K142" i="26"/>
  <c r="K141" i="26"/>
  <c r="K48" i="26"/>
  <c r="K140" i="26"/>
  <c r="K121" i="26"/>
  <c r="K94" i="26"/>
  <c r="K60" i="26"/>
  <c r="K51" i="26"/>
  <c r="BS82" i="7"/>
  <c r="BS84" i="7" s="1"/>
  <c r="CT90" i="44"/>
  <c r="CT51" i="44"/>
  <c r="CT57" i="44"/>
  <c r="CT39" i="44"/>
  <c r="CT89" i="44"/>
  <c r="CT21" i="44"/>
  <c r="CT38" i="44"/>
  <c r="CT58" i="44"/>
  <c r="CT59" i="44"/>
  <c r="CT29" i="44"/>
  <c r="CT44" i="44"/>
  <c r="CT33" i="44"/>
  <c r="CT18" i="44"/>
  <c r="CT43" i="44"/>
  <c r="CT49" i="44"/>
  <c r="CT53" i="44" s="1"/>
  <c r="CT78" i="44" s="1"/>
  <c r="CT23" i="44"/>
  <c r="CT10" i="44"/>
  <c r="CT26" i="44"/>
  <c r="CT17" i="44"/>
  <c r="CT14" i="44"/>
  <c r="CT13" i="44"/>
  <c r="CT11" i="44"/>
  <c r="CT31" i="44"/>
  <c r="CT50" i="44"/>
  <c r="CT12" i="44"/>
  <c r="CT24" i="44"/>
  <c r="CT20" i="44"/>
  <c r="CT45" i="44"/>
  <c r="CT9" i="44"/>
  <c r="CT25" i="44"/>
  <c r="CT32" i="44"/>
  <c r="CT19" i="44"/>
  <c r="CT15" i="44"/>
  <c r="CT28" i="44"/>
  <c r="CT16" i="44"/>
  <c r="CT27" i="44"/>
  <c r="CT30" i="44"/>
  <c r="CT22" i="44"/>
  <c r="W45" i="44"/>
  <c r="W59" i="44"/>
  <c r="W89" i="44"/>
  <c r="W28" i="44"/>
  <c r="W44" i="44"/>
  <c r="W29" i="44"/>
  <c r="W30" i="44"/>
  <c r="W27" i="44"/>
  <c r="W57" i="44"/>
  <c r="W31" i="44"/>
  <c r="W90" i="44"/>
  <c r="W49" i="44"/>
  <c r="W43" i="44"/>
  <c r="W26" i="44"/>
  <c r="W25" i="44"/>
  <c r="W21" i="44"/>
  <c r="W17" i="44"/>
  <c r="W51" i="44"/>
  <c r="W50" i="44"/>
  <c r="W16" i="44"/>
  <c r="W88" i="44"/>
  <c r="W58" i="44"/>
  <c r="W39" i="44"/>
  <c r="W20" i="44"/>
  <c r="W12" i="44"/>
  <c r="W9" i="44"/>
  <c r="W15" i="44"/>
  <c r="W14" i="44"/>
  <c r="W18" i="44"/>
  <c r="W10" i="44"/>
  <c r="W33" i="44"/>
  <c r="W32" i="44"/>
  <c r="W11" i="44"/>
  <c r="W22" i="44"/>
  <c r="W24" i="44"/>
  <c r="W13" i="44"/>
  <c r="W23" i="44"/>
  <c r="W38" i="44"/>
  <c r="W19" i="44"/>
  <c r="K34" i="29"/>
  <c r="AV49" i="4"/>
  <c r="AV27" i="4"/>
  <c r="AV19" i="4"/>
  <c r="AV26" i="4"/>
  <c r="AV18" i="4"/>
  <c r="AV9" i="4"/>
  <c r="AV12" i="4"/>
  <c r="AV30" i="4"/>
  <c r="AV22" i="4"/>
  <c r="AV33" i="4"/>
  <c r="AV14" i="4"/>
  <c r="AV24" i="4"/>
  <c r="AV31" i="4"/>
  <c r="AV17" i="4"/>
  <c r="AV57" i="4"/>
  <c r="AV50" i="4"/>
  <c r="AV11" i="4"/>
  <c r="AV32" i="4"/>
  <c r="AV43" i="4"/>
  <c r="AV16" i="4"/>
  <c r="AV88" i="4"/>
  <c r="AV91" i="4" s="1"/>
  <c r="AV44" i="4"/>
  <c r="AV10" i="4"/>
  <c r="AV15" i="4"/>
  <c r="AV28" i="4"/>
  <c r="AV29" i="4"/>
  <c r="AV25" i="4"/>
  <c r="AV20" i="4"/>
  <c r="AV23" i="4"/>
  <c r="AV21" i="4"/>
  <c r="AV51" i="4"/>
  <c r="BH78" i="16"/>
  <c r="AH78" i="4"/>
  <c r="AH76" i="11"/>
  <c r="AH36" i="11"/>
  <c r="AH55" i="11" s="1"/>
  <c r="AH60" i="11" s="1"/>
  <c r="H186" i="46"/>
  <c r="H170" i="46"/>
  <c r="H154" i="46"/>
  <c r="H138" i="46"/>
  <c r="H122" i="46"/>
  <c r="H106" i="46"/>
  <c r="H90" i="46"/>
  <c r="H74" i="46"/>
  <c r="H58" i="46"/>
  <c r="H42" i="46"/>
  <c r="H26" i="46"/>
  <c r="H185" i="46"/>
  <c r="H169" i="46"/>
  <c r="H153" i="46"/>
  <c r="H137" i="46"/>
  <c r="H121" i="46"/>
  <c r="H105" i="46"/>
  <c r="H89" i="46"/>
  <c r="H73" i="46"/>
  <c r="H57" i="46"/>
  <c r="H41" i="46"/>
  <c r="H25" i="46"/>
  <c r="H184" i="46"/>
  <c r="H166" i="46"/>
  <c r="H148" i="46"/>
  <c r="H130" i="46"/>
  <c r="H112" i="46"/>
  <c r="H94" i="46"/>
  <c r="H76" i="46"/>
  <c r="H56" i="46"/>
  <c r="H38" i="46"/>
  <c r="H20" i="46"/>
  <c r="H183" i="46"/>
  <c r="H165" i="46"/>
  <c r="H147" i="46"/>
  <c r="H129" i="46"/>
  <c r="H111" i="46"/>
  <c r="H93" i="46"/>
  <c r="H75" i="46"/>
  <c r="H55" i="46"/>
  <c r="H37" i="46"/>
  <c r="H19" i="46"/>
  <c r="H182" i="46"/>
  <c r="H164" i="46"/>
  <c r="H146" i="46"/>
  <c r="H128" i="46"/>
  <c r="H110" i="46"/>
  <c r="H92" i="46"/>
  <c r="H72" i="46"/>
  <c r="H54" i="46"/>
  <c r="H36" i="46"/>
  <c r="H18" i="46"/>
  <c r="H181" i="46"/>
  <c r="H163" i="46"/>
  <c r="H145" i="46"/>
  <c r="H127" i="46"/>
  <c r="H109" i="46"/>
  <c r="H91" i="46"/>
  <c r="H71" i="46"/>
  <c r="H53" i="46"/>
  <c r="H35" i="46"/>
  <c r="H17" i="46"/>
  <c r="H177" i="46"/>
  <c r="H159" i="46"/>
  <c r="H141" i="46"/>
  <c r="H123" i="46"/>
  <c r="H103" i="46"/>
  <c r="H85" i="46"/>
  <c r="H67" i="46"/>
  <c r="H49" i="46"/>
  <c r="H31" i="46"/>
  <c r="H192" i="46"/>
  <c r="H174" i="46"/>
  <c r="H156" i="46"/>
  <c r="H136" i="46"/>
  <c r="H118" i="46"/>
  <c r="H100" i="46"/>
  <c r="H82" i="46"/>
  <c r="H64" i="46"/>
  <c r="H46" i="46"/>
  <c r="H28" i="46"/>
  <c r="H175" i="46"/>
  <c r="H144" i="46"/>
  <c r="H116" i="46"/>
  <c r="H86" i="46"/>
  <c r="H60" i="46"/>
  <c r="H29" i="46"/>
  <c r="H172" i="46"/>
  <c r="H142" i="46"/>
  <c r="H114" i="46"/>
  <c r="H83" i="46"/>
  <c r="H52" i="46"/>
  <c r="H24" i="46"/>
  <c r="H168" i="46"/>
  <c r="H139" i="46"/>
  <c r="H108" i="46"/>
  <c r="H80" i="46"/>
  <c r="H50" i="46"/>
  <c r="H22" i="46"/>
  <c r="H173" i="46"/>
  <c r="H134" i="46"/>
  <c r="H99" i="46"/>
  <c r="H65" i="46"/>
  <c r="H30" i="46"/>
  <c r="H171" i="46"/>
  <c r="H133" i="46"/>
  <c r="H98" i="46"/>
  <c r="H63" i="46"/>
  <c r="H27" i="46"/>
  <c r="H167" i="46"/>
  <c r="H132" i="46"/>
  <c r="H97" i="46"/>
  <c r="H62" i="46"/>
  <c r="H23" i="46"/>
  <c r="H162" i="46"/>
  <c r="H131" i="46"/>
  <c r="H96" i="46"/>
  <c r="H61" i="46"/>
  <c r="H21" i="46"/>
  <c r="H161" i="46"/>
  <c r="H126" i="46"/>
  <c r="H95" i="46"/>
  <c r="H59" i="46"/>
  <c r="H16" i="46"/>
  <c r="H194" i="46"/>
  <c r="H160" i="46"/>
  <c r="H125" i="46"/>
  <c r="H88" i="46"/>
  <c r="H51" i="46"/>
  <c r="H189" i="46"/>
  <c r="H152" i="46"/>
  <c r="H117" i="46"/>
  <c r="H79" i="46"/>
  <c r="H44" i="46"/>
  <c r="H187" i="46"/>
  <c r="H119" i="46"/>
  <c r="H48" i="46"/>
  <c r="H180" i="46"/>
  <c r="H115" i="46"/>
  <c r="H47" i="46"/>
  <c r="H179" i="46"/>
  <c r="H113" i="46"/>
  <c r="H45" i="46"/>
  <c r="H178" i="46"/>
  <c r="H107" i="46"/>
  <c r="H43" i="46"/>
  <c r="H176" i="46"/>
  <c r="H104" i="46"/>
  <c r="H40" i="46"/>
  <c r="H158" i="46"/>
  <c r="H102" i="46"/>
  <c r="H39" i="46"/>
  <c r="H149" i="46"/>
  <c r="H78" i="46"/>
  <c r="H143" i="46"/>
  <c r="H77" i="46"/>
  <c r="H193" i="46"/>
  <c r="H70" i="46"/>
  <c r="H191" i="46"/>
  <c r="H69" i="46"/>
  <c r="H190" i="46"/>
  <c r="H68" i="46"/>
  <c r="H188" i="46"/>
  <c r="H66" i="46"/>
  <c r="H155" i="46"/>
  <c r="H33" i="46"/>
  <c r="H124" i="46"/>
  <c r="H120" i="46"/>
  <c r="H157" i="46"/>
  <c r="H151" i="46"/>
  <c r="H150" i="46"/>
  <c r="H140" i="46"/>
  <c r="H101" i="46"/>
  <c r="H34" i="46"/>
  <c r="H81" i="46"/>
  <c r="H84" i="46"/>
  <c r="H32" i="46"/>
  <c r="H15" i="46"/>
  <c r="H87" i="46"/>
  <c r="H135" i="46"/>
  <c r="X34" i="16"/>
  <c r="DT2" i="24"/>
  <c r="DU3" i="24"/>
  <c r="BS91" i="29"/>
  <c r="R53" i="11"/>
  <c r="Y3" i="44"/>
  <c r="X2" i="44"/>
  <c r="BL39" i="11"/>
  <c r="AY41" i="11"/>
  <c r="AY77" i="11" s="1"/>
  <c r="V41" i="44"/>
  <c r="V77" i="44" s="1"/>
  <c r="T84" i="7"/>
  <c r="AS62" i="7"/>
  <c r="K91" i="19"/>
  <c r="S82" i="39"/>
  <c r="DF46" i="16"/>
  <c r="AT62" i="7"/>
  <c r="AT64" i="7" s="1"/>
  <c r="W46" i="7"/>
  <c r="AT62" i="16"/>
  <c r="AT64" i="16" s="1"/>
  <c r="G191" i="46"/>
  <c r="G175" i="46"/>
  <c r="G159" i="46"/>
  <c r="G143" i="46"/>
  <c r="G127" i="46"/>
  <c r="G111" i="46"/>
  <c r="G95" i="46"/>
  <c r="G79" i="46"/>
  <c r="G63" i="46"/>
  <c r="G47" i="46"/>
  <c r="BU88" i="44" s="1"/>
  <c r="BU91" i="44" s="1"/>
  <c r="G31" i="46"/>
  <c r="G190" i="46"/>
  <c r="G174" i="46"/>
  <c r="G158" i="46"/>
  <c r="G142" i="46"/>
  <c r="G126" i="46"/>
  <c r="G110" i="46"/>
  <c r="G94" i="46"/>
  <c r="G78" i="46"/>
  <c r="G62" i="46"/>
  <c r="G46" i="46"/>
  <c r="BT88" i="44" s="1"/>
  <c r="BT91" i="44" s="1"/>
  <c r="G30" i="46"/>
  <c r="G15" i="46"/>
  <c r="I10" i="46" s="1"/>
  <c r="G183" i="46"/>
  <c r="G165" i="46"/>
  <c r="G147" i="46"/>
  <c r="G129" i="46"/>
  <c r="G109" i="46"/>
  <c r="G91" i="46"/>
  <c r="G73" i="46"/>
  <c r="G55" i="46"/>
  <c r="G37" i="46"/>
  <c r="BJ88" i="44" s="1"/>
  <c r="BJ91" i="44" s="1"/>
  <c r="G19" i="46"/>
  <c r="G182" i="46"/>
  <c r="G164" i="46"/>
  <c r="G146" i="46"/>
  <c r="G128" i="46"/>
  <c r="G108" i="46"/>
  <c r="G90" i="46"/>
  <c r="G72" i="46"/>
  <c r="G54" i="46"/>
  <c r="G36" i="46"/>
  <c r="BI88" i="44" s="1"/>
  <c r="BI91" i="44" s="1"/>
  <c r="BI93" i="44" s="1"/>
  <c r="BI96" i="44" s="1"/>
  <c r="G18" i="46"/>
  <c r="G181" i="46"/>
  <c r="G163" i="46"/>
  <c r="G145" i="46"/>
  <c r="G125" i="46"/>
  <c r="G107" i="46"/>
  <c r="G89" i="46"/>
  <c r="G71" i="46"/>
  <c r="G53" i="46"/>
  <c r="G35" i="46"/>
  <c r="BH88" i="44" s="1"/>
  <c r="BH91" i="44" s="1"/>
  <c r="BH93" i="44" s="1"/>
  <c r="BH96" i="44" s="1"/>
  <c r="G17" i="46"/>
  <c r="G180" i="46"/>
  <c r="G162" i="46"/>
  <c r="G144" i="46"/>
  <c r="G124" i="46"/>
  <c r="G106" i="46"/>
  <c r="G88" i="46"/>
  <c r="G70" i="46"/>
  <c r="CT88" i="44" s="1"/>
  <c r="G52" i="46"/>
  <c r="G34" i="46"/>
  <c r="BG88" i="44" s="1"/>
  <c r="BG91" i="44" s="1"/>
  <c r="BG93" i="44" s="1"/>
  <c r="BG96" i="44" s="1"/>
  <c r="G16" i="46"/>
  <c r="G194" i="46"/>
  <c r="G176" i="46"/>
  <c r="G156" i="46"/>
  <c r="G138" i="46"/>
  <c r="G120" i="46"/>
  <c r="G102" i="46"/>
  <c r="G84" i="46"/>
  <c r="G66" i="46"/>
  <c r="G48" i="46"/>
  <c r="G28" i="46"/>
  <c r="AZ88" i="44" s="1"/>
  <c r="G189" i="46"/>
  <c r="G171" i="46"/>
  <c r="G153" i="46"/>
  <c r="G135" i="46"/>
  <c r="G117" i="46"/>
  <c r="G99" i="46"/>
  <c r="G81" i="46"/>
  <c r="DF88" i="44" s="1"/>
  <c r="G61" i="46"/>
  <c r="G43" i="46"/>
  <c r="G25" i="46"/>
  <c r="AW88" i="44" s="1"/>
  <c r="AW91" i="44" s="1"/>
  <c r="G179" i="46"/>
  <c r="G151" i="46"/>
  <c r="G121" i="46"/>
  <c r="G93" i="46"/>
  <c r="DS88" i="44" s="1"/>
  <c r="G64" i="46"/>
  <c r="G33" i="46"/>
  <c r="BF88" i="44" s="1"/>
  <c r="G177" i="46"/>
  <c r="G149" i="46"/>
  <c r="G118" i="46"/>
  <c r="G87" i="46"/>
  <c r="G59" i="46"/>
  <c r="G29" i="46"/>
  <c r="G172" i="46"/>
  <c r="G141" i="46"/>
  <c r="G115" i="46"/>
  <c r="G85" i="46"/>
  <c r="G57" i="46"/>
  <c r="CF88" i="44" s="1"/>
  <c r="G26" i="46"/>
  <c r="AX88" i="44" s="1"/>
  <c r="AX91" i="44" s="1"/>
  <c r="G170" i="46"/>
  <c r="G136" i="46"/>
  <c r="G101" i="46"/>
  <c r="G67" i="46"/>
  <c r="G27" i="46"/>
  <c r="AY88" i="44" s="1"/>
  <c r="AY91" i="44" s="1"/>
  <c r="G169" i="46"/>
  <c r="G134" i="46"/>
  <c r="G100" i="46"/>
  <c r="G65" i="46"/>
  <c r="G24" i="46"/>
  <c r="AV88" i="44" s="1"/>
  <c r="AV91" i="44" s="1"/>
  <c r="G168" i="46"/>
  <c r="G133" i="46"/>
  <c r="G98" i="46"/>
  <c r="G60" i="46"/>
  <c r="G23" i="46"/>
  <c r="AU88" i="44" s="1"/>
  <c r="AU91" i="44" s="1"/>
  <c r="AU93" i="44" s="1"/>
  <c r="AU96" i="44" s="1"/>
  <c r="G167" i="46"/>
  <c r="G132" i="46"/>
  <c r="G97" i="46"/>
  <c r="G58" i="46"/>
  <c r="CG88" i="44" s="1"/>
  <c r="CG91" i="44" s="1"/>
  <c r="G22" i="46"/>
  <c r="AT88" i="44" s="1"/>
  <c r="AT91" i="44" s="1"/>
  <c r="AT93" i="44" s="1"/>
  <c r="AT96" i="44" s="1"/>
  <c r="G166" i="46"/>
  <c r="G131" i="46"/>
  <c r="G96" i="46"/>
  <c r="G56" i="46"/>
  <c r="G21" i="46"/>
  <c r="AS88" i="44" s="1"/>
  <c r="G161" i="46"/>
  <c r="G130" i="46"/>
  <c r="G92" i="46"/>
  <c r="G51" i="46"/>
  <c r="G20" i="46"/>
  <c r="G188" i="46"/>
  <c r="G154" i="46"/>
  <c r="G116" i="46"/>
  <c r="G80" i="46"/>
  <c r="G44" i="46"/>
  <c r="G178" i="46"/>
  <c r="G112" i="46"/>
  <c r="G42" i="46"/>
  <c r="G173" i="46"/>
  <c r="G105" i="46"/>
  <c r="G41" i="46"/>
  <c r="BN88" i="44" s="1"/>
  <c r="G160" i="46"/>
  <c r="G104" i="46"/>
  <c r="G40" i="46"/>
  <c r="BM88" i="44" s="1"/>
  <c r="G157" i="46"/>
  <c r="G103" i="46"/>
  <c r="G39" i="46"/>
  <c r="BL88" i="44" s="1"/>
  <c r="BL91" i="44" s="1"/>
  <c r="G155" i="46"/>
  <c r="G86" i="46"/>
  <c r="G38" i="46"/>
  <c r="BK88" i="44" s="1"/>
  <c r="BK91" i="44" s="1"/>
  <c r="G152" i="46"/>
  <c r="G83" i="46"/>
  <c r="G32" i="46"/>
  <c r="G193" i="46"/>
  <c r="G137" i="46"/>
  <c r="G74" i="46"/>
  <c r="G192" i="46"/>
  <c r="G123" i="46"/>
  <c r="G69" i="46"/>
  <c r="CS88" i="44" s="1"/>
  <c r="G122" i="46"/>
  <c r="G119" i="46"/>
  <c r="G114" i="46"/>
  <c r="G113" i="46"/>
  <c r="G77" i="46"/>
  <c r="G185" i="46"/>
  <c r="G49" i="46"/>
  <c r="G184" i="46"/>
  <c r="G45" i="46"/>
  <c r="BS88" i="44" s="1"/>
  <c r="G148" i="46"/>
  <c r="G140" i="46"/>
  <c r="G139" i="46"/>
  <c r="G82" i="46"/>
  <c r="G76" i="46"/>
  <c r="G68" i="46"/>
  <c r="G75" i="46"/>
  <c r="G50" i="46"/>
  <c r="G187" i="46"/>
  <c r="G186" i="46"/>
  <c r="G150" i="46"/>
  <c r="H183" i="26"/>
  <c r="H167" i="26"/>
  <c r="H151" i="26"/>
  <c r="H135" i="26"/>
  <c r="H119" i="26"/>
  <c r="H103" i="26"/>
  <c r="H87" i="26"/>
  <c r="H71" i="26"/>
  <c r="H55" i="26"/>
  <c r="H39" i="26"/>
  <c r="H23" i="26"/>
  <c r="H182" i="26"/>
  <c r="H166" i="26"/>
  <c r="H150" i="26"/>
  <c r="H134" i="26"/>
  <c r="H118" i="26"/>
  <c r="H102" i="26"/>
  <c r="H86" i="26"/>
  <c r="H70" i="26"/>
  <c r="H54" i="26"/>
  <c r="H38" i="26"/>
  <c r="H22" i="26"/>
  <c r="H181" i="26"/>
  <c r="H165" i="26"/>
  <c r="H149" i="26"/>
  <c r="H133" i="26"/>
  <c r="H117" i="26"/>
  <c r="H101" i="26"/>
  <c r="H85" i="26"/>
  <c r="H69" i="26"/>
  <c r="H53" i="26"/>
  <c r="H37" i="26"/>
  <c r="H21" i="26"/>
  <c r="H180" i="26"/>
  <c r="H164" i="26"/>
  <c r="H148" i="26"/>
  <c r="H132" i="26"/>
  <c r="H116" i="26"/>
  <c r="H100" i="26"/>
  <c r="H84" i="26"/>
  <c r="H68" i="26"/>
  <c r="H52" i="26"/>
  <c r="H36" i="26"/>
  <c r="H20" i="26"/>
  <c r="H179" i="26"/>
  <c r="H163" i="26"/>
  <c r="H147" i="26"/>
  <c r="H131" i="26"/>
  <c r="H115" i="26"/>
  <c r="H99" i="26"/>
  <c r="H83" i="26"/>
  <c r="H67" i="26"/>
  <c r="H51" i="26"/>
  <c r="H35" i="26"/>
  <c r="H19" i="26"/>
  <c r="H190" i="26"/>
  <c r="H169" i="26"/>
  <c r="H143" i="26"/>
  <c r="H122" i="26"/>
  <c r="H96" i="26"/>
  <c r="H75" i="26"/>
  <c r="H49" i="26"/>
  <c r="H28" i="26"/>
  <c r="H189" i="26"/>
  <c r="H168" i="26"/>
  <c r="H142" i="26"/>
  <c r="H121" i="26"/>
  <c r="H95" i="26"/>
  <c r="H74" i="26"/>
  <c r="H48" i="26"/>
  <c r="H27" i="26"/>
  <c r="H188" i="26"/>
  <c r="H162" i="26"/>
  <c r="H141" i="26"/>
  <c r="H120" i="26"/>
  <c r="H94" i="26"/>
  <c r="H73" i="26"/>
  <c r="H47" i="26"/>
  <c r="H26" i="26"/>
  <c r="H187" i="26"/>
  <c r="H161" i="26"/>
  <c r="H140" i="26"/>
  <c r="H114" i="26"/>
  <c r="H93" i="26"/>
  <c r="H72" i="26"/>
  <c r="H46" i="26"/>
  <c r="H25" i="26"/>
  <c r="H186" i="26"/>
  <c r="H160" i="26"/>
  <c r="H139" i="26"/>
  <c r="H113" i="26"/>
  <c r="H92" i="26"/>
  <c r="H66" i="26"/>
  <c r="H45" i="26"/>
  <c r="H24" i="26"/>
  <c r="H184" i="26"/>
  <c r="H158" i="26"/>
  <c r="H137" i="26"/>
  <c r="H111" i="26"/>
  <c r="H90" i="26"/>
  <c r="H64" i="26"/>
  <c r="H43" i="26"/>
  <c r="H17" i="26"/>
  <c r="H175" i="26"/>
  <c r="H154" i="26"/>
  <c r="H128" i="26"/>
  <c r="H107" i="26"/>
  <c r="H81" i="26"/>
  <c r="H60" i="26"/>
  <c r="H34" i="26"/>
  <c r="H174" i="26"/>
  <c r="H153" i="26"/>
  <c r="H127" i="26"/>
  <c r="H106" i="26"/>
  <c r="H80" i="26"/>
  <c r="H59" i="26"/>
  <c r="H33" i="26"/>
  <c r="H170" i="26"/>
  <c r="H123" i="26"/>
  <c r="H76" i="26"/>
  <c r="H29" i="26"/>
  <c r="H159" i="26"/>
  <c r="H112" i="26"/>
  <c r="H65" i="26"/>
  <c r="H18" i="26"/>
  <c r="H157" i="26"/>
  <c r="H110" i="26"/>
  <c r="H63" i="26"/>
  <c r="H16" i="26"/>
  <c r="H156" i="26"/>
  <c r="H109" i="26"/>
  <c r="H62" i="26"/>
  <c r="H155" i="26"/>
  <c r="H108" i="26"/>
  <c r="H61" i="26"/>
  <c r="H15" i="26"/>
  <c r="H178" i="26"/>
  <c r="H136" i="26"/>
  <c r="H89" i="26"/>
  <c r="H42" i="26"/>
  <c r="H177" i="26"/>
  <c r="H130" i="26"/>
  <c r="H88" i="26"/>
  <c r="H41" i="26"/>
  <c r="H172" i="26"/>
  <c r="H82" i="26"/>
  <c r="H171" i="26"/>
  <c r="H79" i="26"/>
  <c r="H152" i="26"/>
  <c r="H78" i="26"/>
  <c r="H146" i="26"/>
  <c r="H77" i="26"/>
  <c r="H145" i="26"/>
  <c r="H58" i="26"/>
  <c r="H144" i="26"/>
  <c r="H57" i="26"/>
  <c r="H193" i="26"/>
  <c r="H124" i="26"/>
  <c r="H32" i="26"/>
  <c r="H192" i="26"/>
  <c r="H105" i="26"/>
  <c r="H31" i="26"/>
  <c r="H91" i="26"/>
  <c r="H56" i="26"/>
  <c r="H50" i="26"/>
  <c r="H44" i="26"/>
  <c r="H194" i="26"/>
  <c r="H40" i="26"/>
  <c r="H129" i="26"/>
  <c r="H126" i="26"/>
  <c r="H125" i="26"/>
  <c r="H104" i="26"/>
  <c r="H98" i="26"/>
  <c r="H97" i="26"/>
  <c r="H30" i="26"/>
  <c r="H191" i="26"/>
  <c r="H185" i="26"/>
  <c r="H138" i="26"/>
  <c r="H176" i="26"/>
  <c r="H173" i="26"/>
  <c r="BH89" i="11"/>
  <c r="BH49" i="11"/>
  <c r="BH88" i="11"/>
  <c r="BH91" i="11" s="1"/>
  <c r="BH24" i="11"/>
  <c r="BH17" i="11"/>
  <c r="BH59" i="11"/>
  <c r="BH45" i="11"/>
  <c r="BH15" i="11"/>
  <c r="BH12" i="11"/>
  <c r="BH11" i="11"/>
  <c r="BH10" i="11"/>
  <c r="BH50" i="11"/>
  <c r="BH30" i="11"/>
  <c r="BH90" i="11"/>
  <c r="BH29" i="11"/>
  <c r="BH18" i="11"/>
  <c r="BH51" i="11"/>
  <c r="BH28" i="11"/>
  <c r="BH16" i="11"/>
  <c r="BH21" i="11"/>
  <c r="BH58" i="11"/>
  <c r="BH23" i="11"/>
  <c r="BH33" i="11"/>
  <c r="BH27" i="11"/>
  <c r="BH14" i="11"/>
  <c r="BH43" i="11"/>
  <c r="BH26" i="11"/>
  <c r="BH25" i="11"/>
  <c r="BH44" i="11"/>
  <c r="BH9" i="11"/>
  <c r="BH20" i="11"/>
  <c r="BH31" i="11"/>
  <c r="BH22" i="11"/>
  <c r="BH19" i="11"/>
  <c r="BH57" i="11"/>
  <c r="BH32" i="11"/>
  <c r="M53" i="54"/>
  <c r="M78" i="54" s="1"/>
  <c r="F86" i="44"/>
  <c r="F93" i="44"/>
  <c r="F96" i="44" s="1"/>
  <c r="AU41" i="29"/>
  <c r="AS86" i="54"/>
  <c r="AS93" i="54"/>
  <c r="AS96" i="54" s="1"/>
  <c r="M2" i="7"/>
  <c r="N3" i="7"/>
  <c r="O41" i="4"/>
  <c r="P39" i="4"/>
  <c r="CU88" i="16"/>
  <c r="CU49" i="16"/>
  <c r="CU22" i="16"/>
  <c r="CU13" i="16"/>
  <c r="CU21" i="16"/>
  <c r="CU44" i="16"/>
  <c r="CU20" i="16"/>
  <c r="CU57" i="16"/>
  <c r="CU51" i="16"/>
  <c r="CU43" i="16"/>
  <c r="CU28" i="16"/>
  <c r="CU24" i="16"/>
  <c r="CU15" i="16"/>
  <c r="CU23" i="16"/>
  <c r="CU29" i="16"/>
  <c r="CU30" i="16"/>
  <c r="CU33" i="16"/>
  <c r="CU32" i="16"/>
  <c r="CU31" i="16"/>
  <c r="CU19" i="16"/>
  <c r="CU27" i="16"/>
  <c r="CU39" i="16"/>
  <c r="CU41" i="16" s="1"/>
  <c r="CU77" i="16" s="1"/>
  <c r="CU16" i="16"/>
  <c r="CU14" i="16"/>
  <c r="CU11" i="16"/>
  <c r="CU9" i="16"/>
  <c r="CU12" i="16"/>
  <c r="CU10" i="16"/>
  <c r="CU50" i="16"/>
  <c r="CU26" i="16"/>
  <c r="CU38" i="16"/>
  <c r="CU18" i="16"/>
  <c r="CU17" i="16"/>
  <c r="CU25" i="16"/>
  <c r="DS32" i="24"/>
  <c r="DS24" i="24"/>
  <c r="DS16" i="24"/>
  <c r="DS39" i="24"/>
  <c r="DS22" i="24"/>
  <c r="DS15" i="24"/>
  <c r="DS28" i="24"/>
  <c r="DS29" i="24"/>
  <c r="DS26" i="24"/>
  <c r="DS12" i="24"/>
  <c r="DS89" i="24"/>
  <c r="DS44" i="24"/>
  <c r="DS30" i="24"/>
  <c r="DS14" i="24"/>
  <c r="DS33" i="24"/>
  <c r="DS25" i="24"/>
  <c r="DS11" i="24"/>
  <c r="DS19" i="24"/>
  <c r="DS18" i="24"/>
  <c r="DS51" i="24"/>
  <c r="DS43" i="24"/>
  <c r="DS20" i="24"/>
  <c r="DS49" i="24"/>
  <c r="DS27" i="24"/>
  <c r="DS88" i="24"/>
  <c r="DS45" i="24"/>
  <c r="DS50" i="24"/>
  <c r="DS31" i="24"/>
  <c r="DS23" i="24"/>
  <c r="DS10" i="24"/>
  <c r="DS9" i="24"/>
  <c r="DS21" i="24"/>
  <c r="DS58" i="24"/>
  <c r="DS17" i="24"/>
  <c r="DS59" i="24"/>
  <c r="DS57" i="24"/>
  <c r="DS90" i="24"/>
  <c r="DS38" i="24"/>
  <c r="DS38" i="4"/>
  <c r="DR38" i="4"/>
  <c r="Y53" i="24"/>
  <c r="Y78" i="24" s="1"/>
  <c r="R78" i="11"/>
  <c r="AN3" i="44"/>
  <c r="AM2" i="44"/>
  <c r="BM41" i="44"/>
  <c r="BM77" i="44" s="1"/>
  <c r="AS60" i="19"/>
  <c r="K34" i="19"/>
  <c r="CH34" i="16"/>
  <c r="CH46" i="16"/>
  <c r="AK2" i="49"/>
  <c r="AL3" i="49"/>
  <c r="DF53" i="16"/>
  <c r="DZ38" i="4"/>
  <c r="DZ41" i="4" s="1"/>
  <c r="DZ77" i="4" s="1"/>
  <c r="DM41" i="4"/>
  <c r="DM77" i="4" s="1"/>
  <c r="W34" i="54"/>
  <c r="BH76" i="24"/>
  <c r="BH36" i="24"/>
  <c r="H62" i="39"/>
  <c r="H64" i="39"/>
  <c r="BT76" i="44"/>
  <c r="BT36" i="44"/>
  <c r="BT55" i="44" s="1"/>
  <c r="BT60" i="44" s="1"/>
  <c r="BG34" i="4"/>
  <c r="L57" i="7"/>
  <c r="L51" i="7"/>
  <c r="L25" i="7"/>
  <c r="L19" i="7"/>
  <c r="L50" i="7"/>
  <c r="L24" i="7"/>
  <c r="L49" i="7"/>
  <c r="L18" i="7"/>
  <c r="L33" i="7"/>
  <c r="L32" i="7"/>
  <c r="L16" i="7"/>
  <c r="L22" i="7"/>
  <c r="L17" i="7"/>
  <c r="L13" i="7"/>
  <c r="L89" i="7"/>
  <c r="L44" i="7"/>
  <c r="L20" i="7"/>
  <c r="L27" i="7"/>
  <c r="L88" i="7"/>
  <c r="L91" i="7" s="1"/>
  <c r="L23" i="7"/>
  <c r="L26" i="7"/>
  <c r="L58" i="7"/>
  <c r="L30" i="7"/>
  <c r="L21" i="7"/>
  <c r="L15" i="7"/>
  <c r="L28" i="7"/>
  <c r="L9" i="7"/>
  <c r="L14" i="7"/>
  <c r="L43" i="7"/>
  <c r="L29" i="7"/>
  <c r="L31" i="7"/>
  <c r="L12" i="7"/>
  <c r="L10" i="7"/>
  <c r="L11" i="7"/>
  <c r="CW3" i="16"/>
  <c r="CV2" i="16"/>
  <c r="AX46" i="16"/>
  <c r="AM34" i="7"/>
  <c r="J34" i="39"/>
  <c r="J46" i="39"/>
  <c r="CF76" i="44"/>
  <c r="CF36" i="44"/>
  <c r="AL88" i="44"/>
  <c r="AL59" i="44"/>
  <c r="AL57" i="44"/>
  <c r="AL89" i="44"/>
  <c r="AL38" i="44"/>
  <c r="AL45" i="44"/>
  <c r="AL44" i="44"/>
  <c r="AL46" i="44" s="1"/>
  <c r="AL51" i="44"/>
  <c r="AL27" i="44"/>
  <c r="AL43" i="44"/>
  <c r="AL90" i="44"/>
  <c r="AL24" i="44"/>
  <c r="AL39" i="44"/>
  <c r="AL22" i="44"/>
  <c r="AL16" i="44"/>
  <c r="AL31" i="44"/>
  <c r="AL49" i="44"/>
  <c r="AL53" i="44" s="1"/>
  <c r="AL78" i="44" s="1"/>
  <c r="AL21" i="44"/>
  <c r="AL12" i="44"/>
  <c r="AL9" i="44"/>
  <c r="AL26" i="44"/>
  <c r="AL17" i="44"/>
  <c r="AL14" i="44"/>
  <c r="AL50" i="44"/>
  <c r="AL18" i="44"/>
  <c r="AL10" i="44"/>
  <c r="AL23" i="44"/>
  <c r="AL15" i="44"/>
  <c r="AL13" i="44"/>
  <c r="AL11" i="44"/>
  <c r="AL33" i="44"/>
  <c r="AL32" i="44"/>
  <c r="AL25" i="44"/>
  <c r="AL58" i="44"/>
  <c r="AL20" i="44"/>
  <c r="AL19" i="44"/>
  <c r="U62" i="7"/>
  <c r="U64" i="7" s="1"/>
  <c r="BM46" i="44"/>
  <c r="K53" i="29"/>
  <c r="K78" i="29" s="1"/>
  <c r="M53" i="34"/>
  <c r="M78" i="34" s="1"/>
  <c r="AF60" i="29"/>
  <c r="AI34" i="49"/>
  <c r="AL3" i="4"/>
  <c r="AK2" i="4"/>
  <c r="AJ90" i="49"/>
  <c r="AJ89" i="49"/>
  <c r="AJ91" i="49" s="1"/>
  <c r="AJ88" i="49"/>
  <c r="AJ51" i="49"/>
  <c r="AJ44" i="49"/>
  <c r="AJ58" i="49"/>
  <c r="AJ50" i="49"/>
  <c r="AJ43" i="49"/>
  <c r="AJ57" i="49"/>
  <c r="AJ38" i="49"/>
  <c r="AJ24" i="49"/>
  <c r="AJ17" i="49"/>
  <c r="AJ45" i="49"/>
  <c r="AJ33" i="49"/>
  <c r="AJ23" i="49"/>
  <c r="AJ16" i="49"/>
  <c r="AJ9" i="49"/>
  <c r="AJ59" i="49"/>
  <c r="AJ32" i="49"/>
  <c r="AJ28" i="49"/>
  <c r="AJ29" i="49"/>
  <c r="AJ27" i="49"/>
  <c r="AJ20" i="49"/>
  <c r="AJ30" i="49"/>
  <c r="AJ14" i="49"/>
  <c r="AJ21" i="49"/>
  <c r="AJ11" i="49"/>
  <c r="AJ39" i="49"/>
  <c r="AJ41" i="49" s="1"/>
  <c r="AJ77" i="49" s="1"/>
  <c r="AJ22" i="49"/>
  <c r="AJ10" i="49"/>
  <c r="AJ19" i="49"/>
  <c r="AJ49" i="49"/>
  <c r="AJ12" i="49"/>
  <c r="AJ25" i="49"/>
  <c r="AJ15" i="49"/>
  <c r="AJ18" i="49"/>
  <c r="AJ13" i="49"/>
  <c r="AJ26" i="49"/>
  <c r="U76" i="39"/>
  <c r="U36" i="39"/>
  <c r="AT86" i="16"/>
  <c r="AT93" i="16"/>
  <c r="AT96" i="16" s="1"/>
  <c r="O4" i="19"/>
  <c r="AA4" i="19"/>
  <c r="AN4" i="19" s="1"/>
  <c r="BA4" i="19" s="1"/>
  <c r="BN4" i="19" s="1"/>
  <c r="CA4" i="19" s="1"/>
  <c r="CN4" i="19" s="1"/>
  <c r="DA4" i="19" s="1"/>
  <c r="DN4" i="19" s="1"/>
  <c r="EA4" i="19" s="1"/>
  <c r="F86" i="11"/>
  <c r="F93" i="11"/>
  <c r="F96" i="11" s="1"/>
  <c r="H80" i="39"/>
  <c r="BV41" i="16"/>
  <c r="AS55" i="49"/>
  <c r="BH41" i="54"/>
  <c r="DQ72" i="4"/>
  <c r="J78" i="7"/>
  <c r="AM46" i="7"/>
  <c r="J53" i="39"/>
  <c r="J78" i="39" s="1"/>
  <c r="AJ77" i="44"/>
  <c r="AT86" i="54"/>
  <c r="AT93" i="54"/>
  <c r="AT96" i="54" s="1"/>
  <c r="Y91" i="24"/>
  <c r="U80" i="7"/>
  <c r="BT62" i="16"/>
  <c r="BT64" i="16" s="1"/>
  <c r="V91" i="44"/>
  <c r="J76" i="7"/>
  <c r="J36" i="7"/>
  <c r="AS60" i="34"/>
  <c r="BF82" i="24"/>
  <c r="BF84" i="24" s="1"/>
  <c r="AV64" i="24"/>
  <c r="AV62" i="24"/>
  <c r="AH86" i="54"/>
  <c r="AH93" i="54"/>
  <c r="AH96" i="54" s="1"/>
  <c r="AT84" i="7"/>
  <c r="AI53" i="49"/>
  <c r="AI78" i="49" s="1"/>
  <c r="AJ18" i="4"/>
  <c r="AJ9" i="4"/>
  <c r="AJ25" i="4"/>
  <c r="AJ33" i="4"/>
  <c r="AJ24" i="4"/>
  <c r="AJ17" i="4"/>
  <c r="AJ32" i="4"/>
  <c r="AJ10" i="4"/>
  <c r="AJ50" i="4"/>
  <c r="AJ43" i="4"/>
  <c r="AJ28" i="4"/>
  <c r="AJ20" i="4"/>
  <c r="AJ14" i="4"/>
  <c r="AJ51" i="4"/>
  <c r="AJ88" i="4"/>
  <c r="AJ91" i="4" s="1"/>
  <c r="AJ44" i="4"/>
  <c r="AJ23" i="4"/>
  <c r="AJ12" i="4"/>
  <c r="AJ30" i="4"/>
  <c r="AJ16" i="4"/>
  <c r="AJ49" i="4"/>
  <c r="AJ57" i="4"/>
  <c r="AJ22" i="4"/>
  <c r="AJ11" i="4"/>
  <c r="AJ31" i="4"/>
  <c r="AJ15" i="4"/>
  <c r="AJ27" i="4"/>
  <c r="AJ19" i="4"/>
  <c r="AJ29" i="4"/>
  <c r="AJ21" i="4"/>
  <c r="AJ26" i="4"/>
  <c r="BF62" i="44"/>
  <c r="BF64" i="44"/>
  <c r="CT2" i="19"/>
  <c r="CU3" i="19"/>
  <c r="BG62" i="24"/>
  <c r="BG64" i="24"/>
  <c r="BI2" i="49"/>
  <c r="BJ3" i="49"/>
  <c r="AU62" i="24"/>
  <c r="AU64" i="24" s="1"/>
  <c r="BU88" i="34"/>
  <c r="BU90" i="34"/>
  <c r="BU50" i="34"/>
  <c r="BU44" i="34"/>
  <c r="BU46" i="34" s="1"/>
  <c r="BU31" i="34"/>
  <c r="BU24" i="34"/>
  <c r="BU17" i="34"/>
  <c r="BU11" i="34"/>
  <c r="BU28" i="34"/>
  <c r="BU58" i="34"/>
  <c r="BU26" i="34"/>
  <c r="BU23" i="34"/>
  <c r="BU16" i="34"/>
  <c r="BU32" i="34"/>
  <c r="BU29" i="34"/>
  <c r="BU19" i="34"/>
  <c r="BU43" i="34"/>
  <c r="BU33" i="34"/>
  <c r="BU30" i="34"/>
  <c r="BU27" i="34"/>
  <c r="BU20" i="34"/>
  <c r="BU25" i="34"/>
  <c r="BU15" i="34"/>
  <c r="BU12" i="34"/>
  <c r="BU57" i="34"/>
  <c r="BU51" i="34"/>
  <c r="BU18" i="34"/>
  <c r="BU10" i="34"/>
  <c r="BU89" i="34"/>
  <c r="BU59" i="34"/>
  <c r="BU21" i="34"/>
  <c r="BU45" i="34"/>
  <c r="BU38" i="34"/>
  <c r="BU49" i="34"/>
  <c r="BU14" i="34"/>
  <c r="BU22" i="34"/>
  <c r="BU9" i="34"/>
  <c r="BU39" i="34"/>
  <c r="BU41" i="34" s="1"/>
  <c r="BU77" i="34" s="1"/>
  <c r="BF76" i="49"/>
  <c r="BF36" i="49"/>
  <c r="BK2" i="24"/>
  <c r="BL3" i="24"/>
  <c r="J41" i="39"/>
  <c r="DV39" i="7"/>
  <c r="DI41" i="7"/>
  <c r="DI77" i="7" s="1"/>
  <c r="DR39" i="7"/>
  <c r="S86" i="4"/>
  <c r="L18" i="16"/>
  <c r="L57" i="16"/>
  <c r="L51" i="16"/>
  <c r="L15" i="16"/>
  <c r="L24" i="16"/>
  <c r="L17" i="16"/>
  <c r="L49" i="16"/>
  <c r="L30" i="16"/>
  <c r="L29" i="16"/>
  <c r="L25" i="16"/>
  <c r="L13" i="16"/>
  <c r="L44" i="16"/>
  <c r="L23" i="16"/>
  <c r="L38" i="16"/>
  <c r="L31" i="16"/>
  <c r="L43" i="16"/>
  <c r="L22" i="16"/>
  <c r="L21" i="16"/>
  <c r="L88" i="16"/>
  <c r="L91" i="16" s="1"/>
  <c r="L16" i="16"/>
  <c r="L12" i="16"/>
  <c r="L10" i="16"/>
  <c r="L14" i="16"/>
  <c r="L9" i="16"/>
  <c r="L50" i="16"/>
  <c r="L11" i="16"/>
  <c r="L28" i="16"/>
  <c r="L26" i="16"/>
  <c r="L39" i="16"/>
  <c r="L33" i="16"/>
  <c r="L32" i="16"/>
  <c r="L20" i="16"/>
  <c r="L19" i="16"/>
  <c r="L27" i="16"/>
  <c r="Y2" i="7"/>
  <c r="Z3" i="7"/>
  <c r="BH90" i="29"/>
  <c r="BH89" i="29"/>
  <c r="BH59" i="29"/>
  <c r="BH88" i="29"/>
  <c r="BH51" i="29"/>
  <c r="BH45" i="29"/>
  <c r="BH38" i="29"/>
  <c r="BH57" i="29"/>
  <c r="BH50" i="29"/>
  <c r="BH44" i="29"/>
  <c r="BH25" i="29"/>
  <c r="BH28" i="29"/>
  <c r="BH49" i="29"/>
  <c r="BH43" i="29"/>
  <c r="BH30" i="29"/>
  <c r="BH10" i="29"/>
  <c r="BH22" i="29"/>
  <c r="BH58" i="29"/>
  <c r="BH32" i="29"/>
  <c r="BH27" i="29"/>
  <c r="BH39" i="29"/>
  <c r="BH41" i="29" s="1"/>
  <c r="BH77" i="29" s="1"/>
  <c r="BH17" i="29"/>
  <c r="BH13" i="29"/>
  <c r="BH20" i="29"/>
  <c r="BH19" i="29"/>
  <c r="BH24" i="29"/>
  <c r="BH33" i="29"/>
  <c r="BH18" i="29"/>
  <c r="BH31" i="29"/>
  <c r="BH29" i="29"/>
  <c r="BH21" i="29"/>
  <c r="BH11" i="29"/>
  <c r="BH14" i="29"/>
  <c r="BH26" i="29"/>
  <c r="BH15" i="29"/>
  <c r="BH9" i="29"/>
  <c r="BH23" i="29"/>
  <c r="BH12" i="29"/>
  <c r="BH16" i="29"/>
  <c r="AH62" i="24"/>
  <c r="AH64" i="24" s="1"/>
  <c r="BT80" i="16"/>
  <c r="BT82" i="16" s="1"/>
  <c r="BT84" i="16" s="1"/>
  <c r="X32" i="4"/>
  <c r="X88" i="4"/>
  <c r="X91" i="4" s="1"/>
  <c r="X31" i="4"/>
  <c r="X23" i="4"/>
  <c r="X16" i="4"/>
  <c r="X12" i="4"/>
  <c r="X30" i="4"/>
  <c r="X22" i="4"/>
  <c r="X57" i="4"/>
  <c r="X51" i="4"/>
  <c r="X44" i="4"/>
  <c r="X15" i="4"/>
  <c r="X11" i="4"/>
  <c r="X26" i="4"/>
  <c r="X50" i="4"/>
  <c r="X33" i="4"/>
  <c r="X43" i="4"/>
  <c r="X29" i="4"/>
  <c r="X24" i="4"/>
  <c r="X17" i="4"/>
  <c r="X28" i="4"/>
  <c r="X21" i="4"/>
  <c r="X14" i="4"/>
  <c r="X9" i="4"/>
  <c r="X18" i="4"/>
  <c r="X25" i="4"/>
  <c r="X19" i="4"/>
  <c r="X27" i="4"/>
  <c r="S86" i="24"/>
  <c r="S93" i="24"/>
  <c r="S96" i="24" s="1"/>
  <c r="AU53" i="49"/>
  <c r="AU78" i="49" s="1"/>
  <c r="DO71" i="4"/>
  <c r="DB74" i="4"/>
  <c r="AV84" i="24"/>
  <c r="AV80" i="24"/>
  <c r="AV82" i="24" s="1"/>
  <c r="K53" i="24"/>
  <c r="K78" i="24" s="1"/>
  <c r="W41" i="54"/>
  <c r="CS88" i="19"/>
  <c r="CS89" i="19"/>
  <c r="CS44" i="19"/>
  <c r="CS43" i="19"/>
  <c r="CS57" i="19"/>
  <c r="CS39" i="19"/>
  <c r="CS50" i="19"/>
  <c r="CS38" i="19"/>
  <c r="CS32" i="19"/>
  <c r="CS20" i="19"/>
  <c r="CS14" i="19"/>
  <c r="CS27" i="19"/>
  <c r="CS19" i="19"/>
  <c r="CS28" i="19"/>
  <c r="CS12" i="19"/>
  <c r="CS58" i="19"/>
  <c r="CS29" i="19"/>
  <c r="CS26" i="19"/>
  <c r="CS30" i="19"/>
  <c r="CS18" i="19"/>
  <c r="CS11" i="19"/>
  <c r="CS31" i="19"/>
  <c r="CS23" i="19"/>
  <c r="CS16" i="19"/>
  <c r="CS51" i="19"/>
  <c r="CS24" i="19"/>
  <c r="CS45" i="19"/>
  <c r="CS22" i="19"/>
  <c r="CS49" i="19"/>
  <c r="CS33" i="19"/>
  <c r="CS21" i="19"/>
  <c r="CS59" i="19"/>
  <c r="CS90" i="19"/>
  <c r="CS17" i="19"/>
  <c r="CS9" i="19"/>
  <c r="CS25" i="19"/>
  <c r="CS15" i="19"/>
  <c r="CS10" i="19"/>
  <c r="BG80" i="24"/>
  <c r="BG82" i="24" s="1"/>
  <c r="BH88" i="49"/>
  <c r="BH89" i="49"/>
  <c r="BH39" i="49"/>
  <c r="BH41" i="49" s="1"/>
  <c r="BH77" i="49" s="1"/>
  <c r="BH20" i="49"/>
  <c r="BH45" i="49"/>
  <c r="BH27" i="49"/>
  <c r="BH19" i="49"/>
  <c r="BH31" i="49"/>
  <c r="BH28" i="49"/>
  <c r="BH38" i="49"/>
  <c r="BH12" i="49"/>
  <c r="BH57" i="49"/>
  <c r="BH50" i="49"/>
  <c r="BH43" i="49"/>
  <c r="BH29" i="49"/>
  <c r="BH26" i="49"/>
  <c r="BH30" i="49"/>
  <c r="BH11" i="49"/>
  <c r="BH44" i="49"/>
  <c r="BH25" i="49"/>
  <c r="BH18" i="49"/>
  <c r="BH15" i="49"/>
  <c r="BH51" i="49"/>
  <c r="BH49" i="49"/>
  <c r="BH13" i="49"/>
  <c r="BH10" i="49"/>
  <c r="BH33" i="49"/>
  <c r="BH9" i="49"/>
  <c r="BH90" i="49"/>
  <c r="BH23" i="49"/>
  <c r="BH21" i="49"/>
  <c r="BH58" i="49"/>
  <c r="BH24" i="49"/>
  <c r="BH32" i="49"/>
  <c r="BH17" i="49"/>
  <c r="BH14" i="49"/>
  <c r="BH16" i="49"/>
  <c r="BH22" i="49"/>
  <c r="BH59" i="49"/>
  <c r="AF86" i="19"/>
  <c r="AF93" i="19"/>
  <c r="AF96" i="19" s="1"/>
  <c r="BV46" i="16"/>
  <c r="H191" i="9"/>
  <c r="H175" i="9"/>
  <c r="H159" i="9"/>
  <c r="H143" i="9"/>
  <c r="H127" i="9"/>
  <c r="H111" i="9"/>
  <c r="H95" i="9"/>
  <c r="H79" i="9"/>
  <c r="H63" i="9"/>
  <c r="H47" i="9"/>
  <c r="H31" i="9"/>
  <c r="H190" i="9"/>
  <c r="H174" i="9"/>
  <c r="H158" i="9"/>
  <c r="H142" i="9"/>
  <c r="H126" i="9"/>
  <c r="H110" i="9"/>
  <c r="H94" i="9"/>
  <c r="H78" i="9"/>
  <c r="H62" i="9"/>
  <c r="H46" i="9"/>
  <c r="H30" i="9"/>
  <c r="H15" i="9"/>
  <c r="H189" i="9"/>
  <c r="H173" i="9"/>
  <c r="H157" i="9"/>
  <c r="H141" i="9"/>
  <c r="H125" i="9"/>
  <c r="H109" i="9"/>
  <c r="H93" i="9"/>
  <c r="H77" i="9"/>
  <c r="H61" i="9"/>
  <c r="H45" i="9"/>
  <c r="H29" i="9"/>
  <c r="H182" i="9"/>
  <c r="H163" i="9"/>
  <c r="H144" i="9"/>
  <c r="H122" i="9"/>
  <c r="H103" i="9"/>
  <c r="H84" i="9"/>
  <c r="H65" i="9"/>
  <c r="H43" i="9"/>
  <c r="H24" i="9"/>
  <c r="H181" i="9"/>
  <c r="H162" i="9"/>
  <c r="H140" i="9"/>
  <c r="H121" i="9"/>
  <c r="H102" i="9"/>
  <c r="H83" i="9"/>
  <c r="H64" i="9"/>
  <c r="H42" i="9"/>
  <c r="H23" i="9"/>
  <c r="H180" i="9"/>
  <c r="H161" i="9"/>
  <c r="H139" i="9"/>
  <c r="H120" i="9"/>
  <c r="H101" i="9"/>
  <c r="H82" i="9"/>
  <c r="H60" i="9"/>
  <c r="H41" i="9"/>
  <c r="H22" i="9"/>
  <c r="H179" i="9"/>
  <c r="H160" i="9"/>
  <c r="H138" i="9"/>
  <c r="H119" i="9"/>
  <c r="H100" i="9"/>
  <c r="H81" i="9"/>
  <c r="H59" i="9"/>
  <c r="H40" i="9"/>
  <c r="H21" i="9"/>
  <c r="H177" i="9"/>
  <c r="H155" i="9"/>
  <c r="H136" i="9"/>
  <c r="H117" i="9"/>
  <c r="H98" i="9"/>
  <c r="H76" i="9"/>
  <c r="H57" i="9"/>
  <c r="H38" i="9"/>
  <c r="H19" i="9"/>
  <c r="H176" i="9"/>
  <c r="H154" i="9"/>
  <c r="H135" i="9"/>
  <c r="H116" i="9"/>
  <c r="H97" i="9"/>
  <c r="H75" i="9"/>
  <c r="H56" i="9"/>
  <c r="H37" i="9"/>
  <c r="H18" i="9"/>
  <c r="H194" i="9"/>
  <c r="H172" i="9"/>
  <c r="H153" i="9"/>
  <c r="H134" i="9"/>
  <c r="H115" i="9"/>
  <c r="H96" i="9"/>
  <c r="H74" i="9"/>
  <c r="H55" i="9"/>
  <c r="H36" i="9"/>
  <c r="H17" i="9"/>
  <c r="H188" i="9"/>
  <c r="H169" i="9"/>
  <c r="H150" i="9"/>
  <c r="H131" i="9"/>
  <c r="H112" i="9"/>
  <c r="H90" i="9"/>
  <c r="H71" i="9"/>
  <c r="H52" i="9"/>
  <c r="H33" i="9"/>
  <c r="H165" i="9"/>
  <c r="H124" i="9"/>
  <c r="H86" i="9"/>
  <c r="H48" i="9"/>
  <c r="H164" i="9"/>
  <c r="H123" i="9"/>
  <c r="H85" i="9"/>
  <c r="H44" i="9"/>
  <c r="H156" i="9"/>
  <c r="H118" i="9"/>
  <c r="H80" i="9"/>
  <c r="H39" i="9"/>
  <c r="H193" i="9"/>
  <c r="H152" i="9"/>
  <c r="H114" i="9"/>
  <c r="H73" i="9"/>
  <c r="H35" i="9"/>
  <c r="H192" i="9"/>
  <c r="H151" i="9"/>
  <c r="H113" i="9"/>
  <c r="H72" i="9"/>
  <c r="H34" i="9"/>
  <c r="H178" i="9"/>
  <c r="H137" i="9"/>
  <c r="H99" i="9"/>
  <c r="H58" i="9"/>
  <c r="H20" i="9"/>
  <c r="H171" i="9"/>
  <c r="H133" i="9"/>
  <c r="H92" i="9"/>
  <c r="H54" i="9"/>
  <c r="H16" i="9"/>
  <c r="H186" i="9"/>
  <c r="H128" i="9"/>
  <c r="H51" i="9"/>
  <c r="H185" i="9"/>
  <c r="H108" i="9"/>
  <c r="H50" i="9"/>
  <c r="H184" i="9"/>
  <c r="H107" i="9"/>
  <c r="H49" i="9"/>
  <c r="H183" i="9"/>
  <c r="H106" i="9"/>
  <c r="H32" i="9"/>
  <c r="H170" i="9"/>
  <c r="H105" i="9"/>
  <c r="H28" i="9"/>
  <c r="H147" i="9"/>
  <c r="H70" i="9"/>
  <c r="H146" i="9"/>
  <c r="H69" i="9"/>
  <c r="H167" i="9"/>
  <c r="H53" i="9"/>
  <c r="H166" i="9"/>
  <c r="H27" i="9"/>
  <c r="H149" i="9"/>
  <c r="H26" i="9"/>
  <c r="H148" i="9"/>
  <c r="H25" i="9"/>
  <c r="H145" i="9"/>
  <c r="H132" i="9"/>
  <c r="H130" i="9"/>
  <c r="H129" i="9"/>
  <c r="H104" i="9"/>
  <c r="H91" i="9"/>
  <c r="H89" i="9"/>
  <c r="H88" i="9"/>
  <c r="H87" i="9"/>
  <c r="H68" i="9"/>
  <c r="H187" i="9"/>
  <c r="H168" i="9"/>
  <c r="H67" i="9"/>
  <c r="H66" i="9"/>
  <c r="AK77" i="16"/>
  <c r="CF53" i="54"/>
  <c r="CF78" i="54" s="1"/>
  <c r="BX39" i="11"/>
  <c r="BK41" i="11"/>
  <c r="BK77" i="11" s="1"/>
  <c r="S62" i="11"/>
  <c r="AX46" i="24"/>
  <c r="BS76" i="34"/>
  <c r="BS36" i="34"/>
  <c r="T82" i="19"/>
  <c r="I80" i="24"/>
  <c r="I82" i="24" s="1"/>
  <c r="AZ2" i="54"/>
  <c r="BA3" i="54"/>
  <c r="AL2" i="24"/>
  <c r="AM3" i="24"/>
  <c r="BW38" i="16"/>
  <c r="BW26" i="16"/>
  <c r="BW57" i="16"/>
  <c r="BW25" i="16"/>
  <c r="BW51" i="16"/>
  <c r="BW28" i="16"/>
  <c r="BW24" i="16"/>
  <c r="BW17" i="16"/>
  <c r="BW13" i="16"/>
  <c r="BW15" i="16"/>
  <c r="BW10" i="16"/>
  <c r="BW23" i="16"/>
  <c r="BW88" i="16"/>
  <c r="BW29" i="16"/>
  <c r="BW43" i="16"/>
  <c r="BW22" i="16"/>
  <c r="BW50" i="16"/>
  <c r="BW30" i="16"/>
  <c r="BW44" i="16"/>
  <c r="BW46" i="16" s="1"/>
  <c r="BW21" i="16"/>
  <c r="BW33" i="16"/>
  <c r="BW32" i="16"/>
  <c r="BW31" i="16"/>
  <c r="BW19" i="16"/>
  <c r="BW27" i="16"/>
  <c r="BW12" i="16"/>
  <c r="BW11" i="16"/>
  <c r="BW9" i="16"/>
  <c r="BW20" i="16"/>
  <c r="BW49" i="16"/>
  <c r="BW18" i="16"/>
  <c r="BW14" i="16"/>
  <c r="BW39" i="16"/>
  <c r="BW41" i="16" s="1"/>
  <c r="BW77" i="16" s="1"/>
  <c r="BW16" i="16"/>
  <c r="BS80" i="44"/>
  <c r="BS77" i="19"/>
  <c r="DS46" i="7"/>
  <c r="BG53" i="11"/>
  <c r="BG78" i="11" s="1"/>
  <c r="BW3" i="34"/>
  <c r="BV2" i="34"/>
  <c r="CF77" i="24"/>
  <c r="CS76" i="7"/>
  <c r="CS36" i="7"/>
  <c r="AS80" i="49"/>
  <c r="BH34" i="54"/>
  <c r="F86" i="7"/>
  <c r="AT76" i="11"/>
  <c r="AT36" i="11"/>
  <c r="AT55" i="11" s="1"/>
  <c r="AT60" i="11" s="1"/>
  <c r="BJ39" i="24"/>
  <c r="BJ22" i="24"/>
  <c r="BJ15" i="24"/>
  <c r="BJ90" i="24"/>
  <c r="BJ45" i="24"/>
  <c r="BJ21" i="24"/>
  <c r="BJ89" i="24"/>
  <c r="BJ91" i="24" s="1"/>
  <c r="BJ59" i="24"/>
  <c r="BJ38" i="24"/>
  <c r="BJ14" i="24"/>
  <c r="BJ33" i="24"/>
  <c r="BJ25" i="24"/>
  <c r="BJ11" i="24"/>
  <c r="BJ43" i="24"/>
  <c r="BJ32" i="24"/>
  <c r="BJ24" i="24"/>
  <c r="BJ51" i="24"/>
  <c r="BJ10" i="24"/>
  <c r="BJ31" i="24"/>
  <c r="BJ23" i="24"/>
  <c r="BJ17" i="24"/>
  <c r="BJ29" i="24"/>
  <c r="BJ12" i="24"/>
  <c r="BJ57" i="24"/>
  <c r="BJ50" i="24"/>
  <c r="BJ26" i="24"/>
  <c r="BJ27" i="24"/>
  <c r="BJ30" i="24"/>
  <c r="BJ58" i="24"/>
  <c r="BJ20" i="24"/>
  <c r="BJ88" i="24"/>
  <c r="BJ16" i="24"/>
  <c r="BJ18" i="24"/>
  <c r="BJ28" i="24"/>
  <c r="BJ44" i="24"/>
  <c r="BJ46" i="24" s="1"/>
  <c r="BJ49" i="24"/>
  <c r="BJ9" i="24"/>
  <c r="I55" i="49"/>
  <c r="BS41" i="29"/>
  <c r="Y41" i="24"/>
  <c r="N3" i="16"/>
  <c r="M2" i="16"/>
  <c r="X89" i="7"/>
  <c r="X58" i="7"/>
  <c r="X43" i="7"/>
  <c r="X28" i="7"/>
  <c r="X26" i="7"/>
  <c r="X11" i="7"/>
  <c r="X27" i="7"/>
  <c r="X14" i="7"/>
  <c r="X51" i="7"/>
  <c r="X24" i="7"/>
  <c r="X22" i="7"/>
  <c r="X57" i="7"/>
  <c r="X30" i="7"/>
  <c r="X21" i="7"/>
  <c r="X18" i="7"/>
  <c r="X17" i="7"/>
  <c r="X29" i="7"/>
  <c r="X20" i="7"/>
  <c r="X25" i="7"/>
  <c r="X33" i="7"/>
  <c r="X16" i="7"/>
  <c r="X50" i="7"/>
  <c r="X31" i="7"/>
  <c r="X23" i="7"/>
  <c r="X32" i="7"/>
  <c r="X88" i="7"/>
  <c r="X49" i="7"/>
  <c r="X44" i="7"/>
  <c r="X9" i="7"/>
  <c r="BJ3" i="29"/>
  <c r="BI2" i="29"/>
  <c r="BI55" i="16"/>
  <c r="BI60" i="16" s="1"/>
  <c r="AH80" i="24"/>
  <c r="Z3" i="4"/>
  <c r="Y2" i="4"/>
  <c r="BF77" i="29"/>
  <c r="F86" i="19"/>
  <c r="F93" i="19"/>
  <c r="F96" i="19" s="1"/>
  <c r="K91" i="29"/>
  <c r="AV45" i="49"/>
  <c r="AV59" i="49"/>
  <c r="AV38" i="49"/>
  <c r="AV89" i="49"/>
  <c r="AV51" i="49"/>
  <c r="AV44" i="49"/>
  <c r="AV90" i="49"/>
  <c r="AV49" i="49"/>
  <c r="AV32" i="49"/>
  <c r="AV29" i="49"/>
  <c r="AV26" i="49"/>
  <c r="AV30" i="49"/>
  <c r="AV58" i="49"/>
  <c r="AV50" i="49"/>
  <c r="AV25" i="49"/>
  <c r="AV23" i="49"/>
  <c r="AV31" i="49"/>
  <c r="AV22" i="49"/>
  <c r="AV16" i="49"/>
  <c r="AV10" i="49"/>
  <c r="AV57" i="49"/>
  <c r="AV21" i="49"/>
  <c r="AV19" i="49"/>
  <c r="AV9" i="49"/>
  <c r="AV18" i="49"/>
  <c r="AV17" i="49"/>
  <c r="AV28" i="49"/>
  <c r="AV24" i="49"/>
  <c r="AV14" i="49"/>
  <c r="AV33" i="49"/>
  <c r="AV11" i="49"/>
  <c r="AV39" i="49"/>
  <c r="AV15" i="49"/>
  <c r="AV12" i="49"/>
  <c r="AV20" i="49"/>
  <c r="AV88" i="49"/>
  <c r="AV43" i="49"/>
  <c r="AV13" i="49"/>
  <c r="AV27" i="49"/>
  <c r="M34" i="34"/>
  <c r="P4" i="29"/>
  <c r="AB4" i="29"/>
  <c r="AO4" i="29" s="1"/>
  <c r="BB4" i="29" s="1"/>
  <c r="BO4" i="29" s="1"/>
  <c r="CB4" i="29" s="1"/>
  <c r="CO4" i="29" s="1"/>
  <c r="DB4" i="29" s="1"/>
  <c r="DO4" i="29" s="1"/>
  <c r="EB4" i="29" s="1"/>
  <c r="AL2" i="19"/>
  <c r="AM3" i="19"/>
  <c r="AC3" i="24"/>
  <c r="M78" i="4"/>
  <c r="K192" i="36"/>
  <c r="K176" i="36"/>
  <c r="K160" i="36"/>
  <c r="K144" i="36"/>
  <c r="K128" i="36"/>
  <c r="K112" i="36"/>
  <c r="K96" i="36"/>
  <c r="K80" i="36"/>
  <c r="K64" i="36"/>
  <c r="K48" i="36"/>
  <c r="K32" i="36"/>
  <c r="K16" i="36"/>
  <c r="K191" i="36"/>
  <c r="K175" i="36"/>
  <c r="K159" i="36"/>
  <c r="K143" i="36"/>
  <c r="K127" i="36"/>
  <c r="K111" i="36"/>
  <c r="K95" i="36"/>
  <c r="K79" i="36"/>
  <c r="K63" i="36"/>
  <c r="K47" i="36"/>
  <c r="K31" i="36"/>
  <c r="K190" i="36"/>
  <c r="K174" i="36"/>
  <c r="K158" i="36"/>
  <c r="K142" i="36"/>
  <c r="K126" i="36"/>
  <c r="K110" i="36"/>
  <c r="K94" i="36"/>
  <c r="K78" i="36"/>
  <c r="K62" i="36"/>
  <c r="K46" i="36"/>
  <c r="K30" i="36"/>
  <c r="K15" i="36"/>
  <c r="K189" i="36"/>
  <c r="K173" i="36"/>
  <c r="K157" i="36"/>
  <c r="K141" i="36"/>
  <c r="K125" i="36"/>
  <c r="K109" i="36"/>
  <c r="K93" i="36"/>
  <c r="K77" i="36"/>
  <c r="K61" i="36"/>
  <c r="K45" i="36"/>
  <c r="K29" i="36"/>
  <c r="K187" i="36"/>
  <c r="K171" i="36"/>
  <c r="K155" i="36"/>
  <c r="K139" i="36"/>
  <c r="K123" i="36"/>
  <c r="K107" i="36"/>
  <c r="K91" i="36"/>
  <c r="K75" i="36"/>
  <c r="K59" i="36"/>
  <c r="K43" i="36"/>
  <c r="K27" i="36"/>
  <c r="K182" i="36"/>
  <c r="K166" i="36"/>
  <c r="K150" i="36"/>
  <c r="K134" i="36"/>
  <c r="K118" i="36"/>
  <c r="K102" i="36"/>
  <c r="K86" i="36"/>
  <c r="K70" i="36"/>
  <c r="K54" i="36"/>
  <c r="K38" i="36"/>
  <c r="K22" i="36"/>
  <c r="K172" i="36"/>
  <c r="K148" i="36"/>
  <c r="K121" i="36"/>
  <c r="K98" i="36"/>
  <c r="K71" i="36"/>
  <c r="K44" i="36"/>
  <c r="K20" i="36"/>
  <c r="K170" i="36"/>
  <c r="K147" i="36"/>
  <c r="K120" i="36"/>
  <c r="K97" i="36"/>
  <c r="K69" i="36"/>
  <c r="K42" i="36"/>
  <c r="K19" i="36"/>
  <c r="K169" i="36"/>
  <c r="K146" i="36"/>
  <c r="K119" i="36"/>
  <c r="K92" i="36"/>
  <c r="K68" i="36"/>
  <c r="K41" i="36"/>
  <c r="K18" i="36"/>
  <c r="K194" i="36"/>
  <c r="K167" i="36"/>
  <c r="K140" i="36"/>
  <c r="K116" i="36"/>
  <c r="K89" i="36"/>
  <c r="K66" i="36"/>
  <c r="K39" i="36"/>
  <c r="K188" i="36"/>
  <c r="K164" i="36"/>
  <c r="K137" i="36"/>
  <c r="K114" i="36"/>
  <c r="K87" i="36"/>
  <c r="K60" i="36"/>
  <c r="K36" i="36"/>
  <c r="K183" i="36"/>
  <c r="K156" i="36"/>
  <c r="K132" i="36"/>
  <c r="K105" i="36"/>
  <c r="K82" i="36"/>
  <c r="K55" i="36"/>
  <c r="K28" i="36"/>
  <c r="K181" i="36"/>
  <c r="K154" i="36"/>
  <c r="K131" i="36"/>
  <c r="K104" i="36"/>
  <c r="K81" i="36"/>
  <c r="K53" i="36"/>
  <c r="K26" i="36"/>
  <c r="K185" i="36"/>
  <c r="K138" i="36"/>
  <c r="K99" i="36"/>
  <c r="K51" i="36"/>
  <c r="K184" i="36"/>
  <c r="K136" i="36"/>
  <c r="K90" i="36"/>
  <c r="K50" i="36"/>
  <c r="K180" i="36"/>
  <c r="K135" i="36"/>
  <c r="K88" i="36"/>
  <c r="K49" i="36"/>
  <c r="K179" i="36"/>
  <c r="K133" i="36"/>
  <c r="K85" i="36"/>
  <c r="K40" i="36"/>
  <c r="K178" i="36"/>
  <c r="K130" i="36"/>
  <c r="K84" i="36"/>
  <c r="K37" i="36"/>
  <c r="K168" i="36"/>
  <c r="K124" i="36"/>
  <c r="K76" i="36"/>
  <c r="K34" i="36"/>
  <c r="K161" i="36"/>
  <c r="K113" i="36"/>
  <c r="K67" i="36"/>
  <c r="K23" i="36"/>
  <c r="K153" i="36"/>
  <c r="K108" i="36"/>
  <c r="K65" i="36"/>
  <c r="K21" i="36"/>
  <c r="K186" i="36"/>
  <c r="K100" i="36"/>
  <c r="K177" i="36"/>
  <c r="K83" i="36"/>
  <c r="K165" i="36"/>
  <c r="K74" i="36"/>
  <c r="K163" i="36"/>
  <c r="K73" i="36"/>
  <c r="K162" i="36"/>
  <c r="K72" i="36"/>
  <c r="K152" i="36"/>
  <c r="K58" i="36"/>
  <c r="K151" i="36"/>
  <c r="K57" i="36"/>
  <c r="K122" i="36"/>
  <c r="K33" i="36"/>
  <c r="K117" i="36"/>
  <c r="K25" i="36"/>
  <c r="K103" i="36"/>
  <c r="K101" i="36"/>
  <c r="K56" i="36"/>
  <c r="K52" i="36"/>
  <c r="K35" i="36"/>
  <c r="K24" i="36"/>
  <c r="K17" i="36"/>
  <c r="K193" i="36"/>
  <c r="K149" i="36"/>
  <c r="K145" i="36"/>
  <c r="K129" i="36"/>
  <c r="K115" i="36"/>
  <c r="K106" i="36"/>
  <c r="CS78" i="7"/>
  <c r="DF34" i="16"/>
  <c r="W46" i="54"/>
  <c r="CH41" i="11"/>
  <c r="CH77" i="11" s="1"/>
  <c r="CU39" i="11"/>
  <c r="CT3" i="4"/>
  <c r="CS2" i="4"/>
  <c r="BG88" i="39"/>
  <c r="BG51" i="39"/>
  <c r="BG44" i="39"/>
  <c r="BG46" i="39" s="1"/>
  <c r="BG58" i="39"/>
  <c r="BG28" i="39"/>
  <c r="BG50" i="39"/>
  <c r="BG43" i="39"/>
  <c r="BG29" i="39"/>
  <c r="BG26" i="39"/>
  <c r="BG57" i="39"/>
  <c r="BG30" i="39"/>
  <c r="BG59" i="39"/>
  <c r="BG38" i="39"/>
  <c r="BG27" i="39"/>
  <c r="BG89" i="39"/>
  <c r="BG90" i="39"/>
  <c r="BG25" i="39"/>
  <c r="BG14" i="39"/>
  <c r="BG49" i="39"/>
  <c r="BG33" i="39"/>
  <c r="BG22" i="39"/>
  <c r="BG19" i="39"/>
  <c r="BG45" i="39"/>
  <c r="BG12" i="39"/>
  <c r="BG10" i="39"/>
  <c r="BG17" i="39"/>
  <c r="BG15" i="39"/>
  <c r="BG11" i="39"/>
  <c r="BG9" i="39"/>
  <c r="BG21" i="39"/>
  <c r="BG23" i="39"/>
  <c r="BG18" i="39"/>
  <c r="BG16" i="39"/>
  <c r="BG32" i="39"/>
  <c r="BG31" i="39"/>
  <c r="BG39" i="39"/>
  <c r="BG24" i="39"/>
  <c r="BG20" i="39"/>
  <c r="V36" i="4"/>
  <c r="V55" i="4" s="1"/>
  <c r="V60" i="4" s="1"/>
  <c r="V76" i="4"/>
  <c r="W34" i="7"/>
  <c r="BU90" i="19"/>
  <c r="BU89" i="19"/>
  <c r="BU57" i="19"/>
  <c r="BU39" i="19"/>
  <c r="BU41" i="19" s="1"/>
  <c r="BU77" i="19" s="1"/>
  <c r="BU51" i="19"/>
  <c r="BU88" i="19"/>
  <c r="BU59" i="19"/>
  <c r="BU43" i="19"/>
  <c r="BU24" i="19"/>
  <c r="BU17" i="19"/>
  <c r="BU33" i="19"/>
  <c r="BU9" i="19"/>
  <c r="BU31" i="19"/>
  <c r="BU23" i="19"/>
  <c r="BU16" i="19"/>
  <c r="BU44" i="19"/>
  <c r="BU22" i="19"/>
  <c r="BU49" i="19"/>
  <c r="BU32" i="19"/>
  <c r="BU15" i="19"/>
  <c r="BU27" i="19"/>
  <c r="BU19" i="19"/>
  <c r="BU28" i="19"/>
  <c r="BU12" i="19"/>
  <c r="BU20" i="19"/>
  <c r="BU11" i="19"/>
  <c r="BU38" i="19"/>
  <c r="BU18" i="19"/>
  <c r="BU29" i="19"/>
  <c r="BU26" i="19"/>
  <c r="BU30" i="19"/>
  <c r="BU10" i="19"/>
  <c r="BU58" i="19"/>
  <c r="BU50" i="19"/>
  <c r="BU45" i="19"/>
  <c r="BU14" i="19"/>
  <c r="BU25" i="19"/>
  <c r="BU21" i="19"/>
  <c r="W53" i="49"/>
  <c r="W78" i="49" s="1"/>
  <c r="AH77" i="49"/>
  <c r="BJ62" i="44"/>
  <c r="BJ64" i="44" s="1"/>
  <c r="AT46" i="39"/>
  <c r="AI91" i="11"/>
  <c r="H60" i="7"/>
  <c r="F62" i="39"/>
  <c r="AZ2" i="24"/>
  <c r="BA3" i="24"/>
  <c r="CF91" i="54"/>
  <c r="BS46" i="11"/>
  <c r="BH77" i="16"/>
  <c r="AU60" i="54"/>
  <c r="CS53" i="24"/>
  <c r="CS78" i="24" s="1"/>
  <c r="AI76" i="24"/>
  <c r="AI36" i="24"/>
  <c r="AF62" i="7"/>
  <c r="AF64" i="7" s="1"/>
  <c r="DF2" i="34"/>
  <c r="DG3" i="34"/>
  <c r="CI38" i="11"/>
  <c r="CI41" i="11" s="1"/>
  <c r="CI77" i="11" s="1"/>
  <c r="V76" i="19"/>
  <c r="V36" i="19"/>
  <c r="AY88" i="54"/>
  <c r="AY59" i="54"/>
  <c r="AY50" i="54"/>
  <c r="AY90" i="54"/>
  <c r="AY58" i="54"/>
  <c r="AY45" i="54"/>
  <c r="AY33" i="54"/>
  <c r="AY43" i="54"/>
  <c r="AY57" i="54"/>
  <c r="AY38" i="54"/>
  <c r="AY29" i="54"/>
  <c r="AY89" i="54"/>
  <c r="AY49" i="54"/>
  <c r="AY24" i="54"/>
  <c r="AY44" i="54"/>
  <c r="AY28" i="54"/>
  <c r="AY22" i="54"/>
  <c r="AY9" i="54"/>
  <c r="AY25" i="54"/>
  <c r="AY15" i="54"/>
  <c r="AY23" i="54"/>
  <c r="AY21" i="54"/>
  <c r="AY39" i="54"/>
  <c r="AY20" i="54"/>
  <c r="AY14" i="54"/>
  <c r="AY30" i="54"/>
  <c r="AY12" i="54"/>
  <c r="AY11" i="54"/>
  <c r="AY31" i="54"/>
  <c r="AY27" i="54"/>
  <c r="AY51" i="54"/>
  <c r="AY19" i="54"/>
  <c r="AY16" i="54"/>
  <c r="AY32" i="54"/>
  <c r="AY17" i="54"/>
  <c r="AY13" i="54"/>
  <c r="AY18" i="54"/>
  <c r="AY10" i="54"/>
  <c r="AY26" i="54"/>
  <c r="AJ46" i="34"/>
  <c r="AJ91" i="34"/>
  <c r="BP74" i="4"/>
  <c r="DX71" i="4"/>
  <c r="BH46" i="54"/>
  <c r="AX53" i="16"/>
  <c r="X46" i="16"/>
  <c r="I80" i="49"/>
  <c r="Z49" i="24"/>
  <c r="Z17" i="24"/>
  <c r="Z10" i="24"/>
  <c r="Z32" i="24"/>
  <c r="Z24" i="24"/>
  <c r="Z23" i="24"/>
  <c r="Z9" i="24"/>
  <c r="Z21" i="24"/>
  <c r="Z58" i="24"/>
  <c r="Z19" i="24"/>
  <c r="Z50" i="24"/>
  <c r="Z39" i="24"/>
  <c r="Z20" i="24"/>
  <c r="Z18" i="24"/>
  <c r="Z26" i="24"/>
  <c r="Z12" i="24"/>
  <c r="Z90" i="24"/>
  <c r="Z44" i="24"/>
  <c r="Z46" i="24" s="1"/>
  <c r="Z14" i="24"/>
  <c r="Z59" i="24"/>
  <c r="Z38" i="24"/>
  <c r="Z28" i="24"/>
  <c r="Z27" i="24"/>
  <c r="Z51" i="24"/>
  <c r="Z45" i="24"/>
  <c r="Z43" i="24"/>
  <c r="Z22" i="24"/>
  <c r="Z11" i="24"/>
  <c r="Z16" i="24"/>
  <c r="Z15" i="24"/>
  <c r="Z88" i="24"/>
  <c r="Z13" i="24"/>
  <c r="Z25" i="24"/>
  <c r="Z30" i="24"/>
  <c r="Z89" i="24"/>
  <c r="Z91" i="24" s="1"/>
  <c r="Z57" i="24"/>
  <c r="Z29" i="24"/>
  <c r="Z33" i="24"/>
  <c r="BI80" i="16"/>
  <c r="BI82" i="16" s="1"/>
  <c r="BF62" i="16"/>
  <c r="X53" i="29"/>
  <c r="X78" i="29" s="1"/>
  <c r="AW2" i="49"/>
  <c r="AX3" i="49"/>
  <c r="AK89" i="19"/>
  <c r="AK50" i="19"/>
  <c r="AK33" i="19"/>
  <c r="AK88" i="19"/>
  <c r="AK57" i="19"/>
  <c r="AK49" i="19"/>
  <c r="AK38" i="19"/>
  <c r="AK29" i="19"/>
  <c r="AK26" i="19"/>
  <c r="AK30" i="19"/>
  <c r="AK18" i="19"/>
  <c r="AK11" i="19"/>
  <c r="AK25" i="19"/>
  <c r="AK58" i="19"/>
  <c r="AK43" i="19"/>
  <c r="AK10" i="19"/>
  <c r="AK32" i="19"/>
  <c r="AK24" i="19"/>
  <c r="AK17" i="19"/>
  <c r="AK9" i="19"/>
  <c r="AK51" i="19"/>
  <c r="AK21" i="19"/>
  <c r="AK22" i="19"/>
  <c r="AK20" i="19"/>
  <c r="AK45" i="19"/>
  <c r="AK19" i="19"/>
  <c r="AK59" i="19"/>
  <c r="AK27" i="19"/>
  <c r="AK44" i="19"/>
  <c r="AK23" i="19"/>
  <c r="AK15" i="19"/>
  <c r="AK31" i="19"/>
  <c r="AK16" i="19"/>
  <c r="AK90" i="19"/>
  <c r="AK39" i="19"/>
  <c r="AK41" i="19" s="1"/>
  <c r="AK77" i="19" s="1"/>
  <c r="AK12" i="19"/>
  <c r="AK14" i="19"/>
  <c r="AK28" i="19"/>
  <c r="AA2" i="24"/>
  <c r="AI41" i="49"/>
  <c r="AI77" i="49" s="1"/>
  <c r="DF41" i="16"/>
  <c r="Y2" i="19"/>
  <c r="Z3" i="19"/>
  <c r="EE4" i="4"/>
  <c r="DS3" i="4" s="1"/>
  <c r="DF3" i="4"/>
  <c r="AF84" i="4"/>
  <c r="AF93" i="4" s="1"/>
  <c r="AF96" i="4" s="1"/>
  <c r="BI3" i="39"/>
  <c r="BH2" i="39"/>
  <c r="AV62" i="54"/>
  <c r="AV64" i="54" s="1"/>
  <c r="AS82" i="34"/>
  <c r="BK53" i="16" l="1"/>
  <c r="BK78" i="16" s="1"/>
  <c r="AJ53" i="11"/>
  <c r="AJ78" i="11" s="1"/>
  <c r="BH84" i="7"/>
  <c r="BT84" i="7"/>
  <c r="BT34" i="4"/>
  <c r="AG84" i="4"/>
  <c r="AS86" i="4"/>
  <c r="AS93" i="4"/>
  <c r="AS96" i="4" s="1"/>
  <c r="U86" i="16"/>
  <c r="U93" i="16"/>
  <c r="U96" i="16" s="1"/>
  <c r="BS86" i="7"/>
  <c r="BS93" i="7"/>
  <c r="BK86" i="44"/>
  <c r="BK93" i="44"/>
  <c r="BK96" i="44" s="1"/>
  <c r="BF86" i="24"/>
  <c r="CI34" i="7"/>
  <c r="DT53" i="16"/>
  <c r="DT78" i="16" s="1"/>
  <c r="W76" i="34"/>
  <c r="W36" i="34"/>
  <c r="BD3" i="16"/>
  <c r="CF46" i="11"/>
  <c r="X34" i="11"/>
  <c r="F97" i="54"/>
  <c r="CG44" i="11"/>
  <c r="CG50" i="11"/>
  <c r="CG33" i="11"/>
  <c r="CG32" i="11"/>
  <c r="CG57" i="11"/>
  <c r="CG30" i="11"/>
  <c r="CG20" i="11"/>
  <c r="CG43" i="11"/>
  <c r="CG29" i="11"/>
  <c r="CG19" i="11"/>
  <c r="CG14" i="11"/>
  <c r="CG9" i="11"/>
  <c r="CG90" i="11"/>
  <c r="CG27" i="11"/>
  <c r="CG26" i="11"/>
  <c r="CG25" i="11"/>
  <c r="CG16" i="11"/>
  <c r="CG12" i="11"/>
  <c r="CG11" i="11"/>
  <c r="CG10" i="11"/>
  <c r="CG15" i="11"/>
  <c r="CG89" i="11"/>
  <c r="CG24" i="11"/>
  <c r="CG31" i="11"/>
  <c r="CG45" i="11"/>
  <c r="CG49" i="11"/>
  <c r="CG58" i="11"/>
  <c r="CG22" i="11"/>
  <c r="CG21" i="11"/>
  <c r="CG59" i="11"/>
  <c r="CG88" i="11"/>
  <c r="CG18" i="11"/>
  <c r="CG23" i="11"/>
  <c r="CG28" i="11"/>
  <c r="CG17" i="11"/>
  <c r="CG51" i="11"/>
  <c r="AA3" i="49"/>
  <c r="Z2" i="49"/>
  <c r="BS53" i="39"/>
  <c r="BS78" i="39" s="1"/>
  <c r="W77" i="49"/>
  <c r="P4" i="34"/>
  <c r="AB4" i="34"/>
  <c r="AO4" i="34" s="1"/>
  <c r="BB4" i="34" s="1"/>
  <c r="BO4" i="34" s="1"/>
  <c r="CB4" i="34" s="1"/>
  <c r="CO4" i="34" s="1"/>
  <c r="DB4" i="34" s="1"/>
  <c r="DO4" i="34" s="1"/>
  <c r="EB4" i="34" s="1"/>
  <c r="AZ59" i="54"/>
  <c r="AZ51" i="54"/>
  <c r="AZ50" i="54"/>
  <c r="AZ58" i="54"/>
  <c r="AZ49" i="54"/>
  <c r="AZ45" i="54"/>
  <c r="AZ90" i="54"/>
  <c r="AZ33" i="54"/>
  <c r="AZ32" i="54"/>
  <c r="AZ24" i="54"/>
  <c r="AZ25" i="54"/>
  <c r="AZ43" i="54"/>
  <c r="AZ88" i="54"/>
  <c r="AZ30" i="54"/>
  <c r="AZ28" i="54"/>
  <c r="AZ39" i="54"/>
  <c r="AZ38" i="54"/>
  <c r="AZ44" i="54"/>
  <c r="AZ22" i="54"/>
  <c r="AZ15" i="54"/>
  <c r="AZ23" i="54"/>
  <c r="AZ21" i="54"/>
  <c r="AZ26" i="54"/>
  <c r="AZ57" i="54"/>
  <c r="AZ12" i="54"/>
  <c r="AZ29" i="54"/>
  <c r="AZ11" i="54"/>
  <c r="AZ31" i="54"/>
  <c r="AZ27" i="54"/>
  <c r="AZ10" i="54"/>
  <c r="AZ16" i="54"/>
  <c r="AZ89" i="54"/>
  <c r="AZ19" i="54"/>
  <c r="AZ18" i="54"/>
  <c r="AZ20" i="54"/>
  <c r="AZ17" i="54"/>
  <c r="AZ9" i="54"/>
  <c r="AZ14" i="54"/>
  <c r="AZ13" i="54"/>
  <c r="X59" i="44"/>
  <c r="X89" i="44"/>
  <c r="X51" i="44"/>
  <c r="X58" i="44"/>
  <c r="X90" i="44"/>
  <c r="X44" i="44"/>
  <c r="X29" i="44"/>
  <c r="X30" i="44"/>
  <c r="X27" i="44"/>
  <c r="X57" i="44"/>
  <c r="X31" i="44"/>
  <c r="X49" i="44"/>
  <c r="X43" i="44"/>
  <c r="X26" i="44"/>
  <c r="X33" i="44"/>
  <c r="X32" i="44"/>
  <c r="X10" i="44"/>
  <c r="X50" i="44"/>
  <c r="X88" i="44"/>
  <c r="X45" i="44"/>
  <c r="X20" i="44"/>
  <c r="X17" i="44"/>
  <c r="X12" i="44"/>
  <c r="X9" i="44"/>
  <c r="X15" i="44"/>
  <c r="X14" i="44"/>
  <c r="X28" i="44"/>
  <c r="X13" i="44"/>
  <c r="X19" i="44"/>
  <c r="X11" i="44"/>
  <c r="X25" i="44"/>
  <c r="X21" i="44"/>
  <c r="X22" i="44"/>
  <c r="X39" i="44"/>
  <c r="X41" i="44" s="1"/>
  <c r="X77" i="44" s="1"/>
  <c r="X24" i="44"/>
  <c r="X16" i="44"/>
  <c r="X23" i="44"/>
  <c r="X18" i="44"/>
  <c r="X38" i="44"/>
  <c r="BF91" i="24"/>
  <c r="BF93" i="24" s="1"/>
  <c r="BF96" i="24" s="1"/>
  <c r="AU86" i="24"/>
  <c r="AU93" i="24"/>
  <c r="AU96" i="24" s="1"/>
  <c r="J62" i="24"/>
  <c r="J64" i="24"/>
  <c r="AU46" i="39"/>
  <c r="CG76" i="44"/>
  <c r="CG36" i="44"/>
  <c r="CG55" i="44" s="1"/>
  <c r="CG60" i="44" s="1"/>
  <c r="BU34" i="54"/>
  <c r="AJ77" i="19"/>
  <c r="BI49" i="11"/>
  <c r="BI88" i="11"/>
  <c r="BI91" i="11" s="1"/>
  <c r="BI24" i="11"/>
  <c r="BI17" i="11"/>
  <c r="BI23" i="11"/>
  <c r="BI16" i="11"/>
  <c r="BI59" i="11"/>
  <c r="BI45" i="11"/>
  <c r="BI51" i="11"/>
  <c r="BI22" i="11"/>
  <c r="BI57" i="11"/>
  <c r="BI90" i="11"/>
  <c r="BI29" i="11"/>
  <c r="BI18" i="11"/>
  <c r="BI89" i="11"/>
  <c r="BI28" i="11"/>
  <c r="BI12" i="11"/>
  <c r="BI11" i="11"/>
  <c r="BI10" i="11"/>
  <c r="BI43" i="11"/>
  <c r="BI27" i="11"/>
  <c r="BI26" i="11"/>
  <c r="BI15" i="11"/>
  <c r="BI33" i="11"/>
  <c r="BI50" i="11"/>
  <c r="BI21" i="11"/>
  <c r="BI44" i="11"/>
  <c r="BI20" i="11"/>
  <c r="BI25" i="11"/>
  <c r="BI14" i="11"/>
  <c r="BI9" i="11"/>
  <c r="BI31" i="11"/>
  <c r="BI32" i="11"/>
  <c r="BI58" i="11"/>
  <c r="BI19" i="11"/>
  <c r="BI30" i="11"/>
  <c r="AT84" i="39"/>
  <c r="AT80" i="39"/>
  <c r="AT82" i="39" s="1"/>
  <c r="V86" i="29"/>
  <c r="V93" i="29"/>
  <c r="V96" i="29" s="1"/>
  <c r="AU78" i="4"/>
  <c r="L80" i="54"/>
  <c r="M62" i="44"/>
  <c r="M64" i="44" s="1"/>
  <c r="AD4" i="4"/>
  <c r="AQ4" i="4" s="1"/>
  <c r="BD4" i="4" s="1"/>
  <c r="BQ4" i="4" s="1"/>
  <c r="CD4" i="4" s="1"/>
  <c r="CQ4" i="4" s="1"/>
  <c r="DD4" i="4" s="1"/>
  <c r="DQ4" i="4" s="1"/>
  <c r="ED4" i="4" s="1"/>
  <c r="Q2" i="4"/>
  <c r="H62" i="16"/>
  <c r="CF41" i="49"/>
  <c r="V80" i="34"/>
  <c r="V82" i="34" s="1"/>
  <c r="V84" i="34" s="1"/>
  <c r="AQ3" i="7"/>
  <c r="AK46" i="34"/>
  <c r="BJ3" i="39"/>
  <c r="BI2" i="39"/>
  <c r="Z41" i="24"/>
  <c r="Z77" i="24" s="1"/>
  <c r="DF59" i="34"/>
  <c r="DF58" i="34"/>
  <c r="DF27" i="34"/>
  <c r="DF90" i="34"/>
  <c r="DF89" i="34"/>
  <c r="DF39" i="34"/>
  <c r="DF30" i="34"/>
  <c r="DF15" i="34"/>
  <c r="DF88" i="34"/>
  <c r="DF21" i="34"/>
  <c r="DF9" i="34"/>
  <c r="DF49" i="34"/>
  <c r="DF50" i="34"/>
  <c r="DF38" i="34"/>
  <c r="DF24" i="34"/>
  <c r="DF17" i="34"/>
  <c r="DF11" i="34"/>
  <c r="DF28" i="34"/>
  <c r="DF14" i="34"/>
  <c r="DF31" i="34"/>
  <c r="DF22" i="34"/>
  <c r="DF51" i="34"/>
  <c r="DF29" i="34"/>
  <c r="DF20" i="34"/>
  <c r="DF57" i="34"/>
  <c r="DF32" i="34"/>
  <c r="DF23" i="34"/>
  <c r="DF18" i="34"/>
  <c r="DF33" i="34"/>
  <c r="DF10" i="34"/>
  <c r="DF26" i="34"/>
  <c r="DF43" i="34"/>
  <c r="DF45" i="34"/>
  <c r="DF44" i="34"/>
  <c r="DF12" i="34"/>
  <c r="DF25" i="34"/>
  <c r="DF16" i="34"/>
  <c r="DF19" i="34"/>
  <c r="V80" i="4"/>
  <c r="V82" i="4" s="1"/>
  <c r="BH76" i="54"/>
  <c r="BH36" i="54"/>
  <c r="BW34" i="16"/>
  <c r="I84" i="24"/>
  <c r="W77" i="54"/>
  <c r="BU91" i="34"/>
  <c r="BI88" i="49"/>
  <c r="BI31" i="49"/>
  <c r="BI39" i="49"/>
  <c r="BI41" i="49" s="1"/>
  <c r="BI77" i="49" s="1"/>
  <c r="BI45" i="49"/>
  <c r="BI50" i="49"/>
  <c r="BI43" i="49"/>
  <c r="BI27" i="49"/>
  <c r="BI28" i="49"/>
  <c r="BI44" i="49"/>
  <c r="BI46" i="49" s="1"/>
  <c r="BI29" i="49"/>
  <c r="BI26" i="49"/>
  <c r="BI12" i="49"/>
  <c r="BI57" i="49"/>
  <c r="BI20" i="49"/>
  <c r="BI30" i="49"/>
  <c r="BI11" i="49"/>
  <c r="BI25" i="49"/>
  <c r="BI18" i="49"/>
  <c r="BI15" i="49"/>
  <c r="BI24" i="49"/>
  <c r="BI10" i="49"/>
  <c r="BI33" i="49"/>
  <c r="BI38" i="49"/>
  <c r="BI9" i="49"/>
  <c r="BI22" i="49"/>
  <c r="BI90" i="49"/>
  <c r="BI58" i="49"/>
  <c r="BI32" i="49"/>
  <c r="BI21" i="49"/>
  <c r="BI59" i="49"/>
  <c r="BI23" i="49"/>
  <c r="BI16" i="49"/>
  <c r="BI13" i="49"/>
  <c r="BI17" i="49"/>
  <c r="BI19" i="49"/>
  <c r="BI14" i="49"/>
  <c r="BI89" i="49"/>
  <c r="BI49" i="49"/>
  <c r="BI53" i="49" s="1"/>
  <c r="BI78" i="49" s="1"/>
  <c r="BI51" i="49"/>
  <c r="AJ46" i="4"/>
  <c r="BT80" i="44"/>
  <c r="BT82" i="44" s="1"/>
  <c r="F97" i="44"/>
  <c r="Z3" i="44"/>
  <c r="Y2" i="44"/>
  <c r="W41" i="44"/>
  <c r="CT34" i="44"/>
  <c r="AW49" i="4"/>
  <c r="AW27" i="4"/>
  <c r="AW19" i="4"/>
  <c r="AW26" i="4"/>
  <c r="AW18" i="4"/>
  <c r="AW9" i="4"/>
  <c r="AW25" i="4"/>
  <c r="AW30" i="4"/>
  <c r="AW22" i="4"/>
  <c r="AW57" i="4"/>
  <c r="AW51" i="4"/>
  <c r="AW44" i="4"/>
  <c r="AW15" i="4"/>
  <c r="AW11" i="4"/>
  <c r="AW33" i="4"/>
  <c r="AW14" i="4"/>
  <c r="AW24" i="4"/>
  <c r="AW31" i="4"/>
  <c r="AW17" i="4"/>
  <c r="AW50" i="4"/>
  <c r="AW43" i="4"/>
  <c r="AW29" i="4"/>
  <c r="AW88" i="4"/>
  <c r="AW91" i="4" s="1"/>
  <c r="AW23" i="4"/>
  <c r="AW12" i="4"/>
  <c r="AW16" i="4"/>
  <c r="AW10" i="4"/>
  <c r="AW20" i="4"/>
  <c r="AW28" i="4"/>
  <c r="AW21" i="4"/>
  <c r="AW32" i="4"/>
  <c r="BM55" i="44"/>
  <c r="BM60" i="44" s="1"/>
  <c r="AL34" i="54"/>
  <c r="CI91" i="16"/>
  <c r="AF86" i="49"/>
  <c r="AF93" i="49"/>
  <c r="AF96" i="49" s="1"/>
  <c r="I10" i="26"/>
  <c r="BS91" i="24"/>
  <c r="BU2" i="39"/>
  <c r="BV3" i="39"/>
  <c r="AF62" i="11"/>
  <c r="AU82" i="7"/>
  <c r="DS76" i="7"/>
  <c r="DS36" i="7"/>
  <c r="BF80" i="29"/>
  <c r="BI29" i="4"/>
  <c r="BI21" i="4"/>
  <c r="BI10" i="4"/>
  <c r="BI50" i="4"/>
  <c r="BI43" i="4"/>
  <c r="BI28" i="4"/>
  <c r="BI20" i="4"/>
  <c r="BI14" i="4"/>
  <c r="BI49" i="4"/>
  <c r="BI53" i="4" s="1"/>
  <c r="BI78" i="4" s="1"/>
  <c r="BI27" i="4"/>
  <c r="BI19" i="4"/>
  <c r="BI33" i="4"/>
  <c r="BI24" i="4"/>
  <c r="BI17" i="4"/>
  <c r="BI32" i="4"/>
  <c r="BI15" i="4"/>
  <c r="BI25" i="4"/>
  <c r="BI18" i="4"/>
  <c r="BI51" i="4"/>
  <c r="BI88" i="4"/>
  <c r="BI91" i="4" s="1"/>
  <c r="BI44" i="4"/>
  <c r="BI46" i="4" s="1"/>
  <c r="BI23" i="4"/>
  <c r="BI12" i="4"/>
  <c r="BI31" i="4"/>
  <c r="BI11" i="4"/>
  <c r="BI16" i="4"/>
  <c r="BI57" i="4"/>
  <c r="BI26" i="4"/>
  <c r="BI9" i="4"/>
  <c r="BI22" i="4"/>
  <c r="BI30" i="4"/>
  <c r="X46" i="54"/>
  <c r="AG86" i="19"/>
  <c r="AG93" i="19"/>
  <c r="AG96" i="19" s="1"/>
  <c r="DV72" i="4"/>
  <c r="DV74" i="4" s="1"/>
  <c r="AV84" i="54"/>
  <c r="AJ80" i="44"/>
  <c r="AJ82" i="44" s="1"/>
  <c r="AS82" i="11"/>
  <c r="CY71" i="4"/>
  <c r="EE39" i="4"/>
  <c r="DS41" i="4"/>
  <c r="U55" i="44"/>
  <c r="AW84" i="24"/>
  <c r="AW80" i="24"/>
  <c r="AW82" i="24" s="1"/>
  <c r="AJ34" i="11"/>
  <c r="AF62" i="4"/>
  <c r="W34" i="39"/>
  <c r="W91" i="39"/>
  <c r="AH60" i="19"/>
  <c r="W62" i="29"/>
  <c r="W64" i="29" s="1"/>
  <c r="AI53" i="39"/>
  <c r="AI78" i="39" s="1"/>
  <c r="CS34" i="54"/>
  <c r="J80" i="24"/>
  <c r="J82" i="24" s="1"/>
  <c r="J84" i="24"/>
  <c r="BG76" i="49"/>
  <c r="BG36" i="49"/>
  <c r="BG55" i="49" s="1"/>
  <c r="BG60" i="49" s="1"/>
  <c r="BK2" i="34"/>
  <c r="BL3" i="34"/>
  <c r="BW3" i="11"/>
  <c r="BV2" i="11"/>
  <c r="N77" i="44"/>
  <c r="AI80" i="19"/>
  <c r="CF76" i="19"/>
  <c r="CF36" i="19"/>
  <c r="BO90" i="44"/>
  <c r="BO88" i="44"/>
  <c r="BO58" i="44"/>
  <c r="BO39" i="44"/>
  <c r="BO41" i="44" s="1"/>
  <c r="BO77" i="44" s="1"/>
  <c r="BO22" i="44"/>
  <c r="BO49" i="44"/>
  <c r="BO53" i="44" s="1"/>
  <c r="BO78" i="44" s="1"/>
  <c r="BO89" i="44"/>
  <c r="BO21" i="44"/>
  <c r="BO38" i="44"/>
  <c r="BO20" i="44"/>
  <c r="BO57" i="44"/>
  <c r="BO44" i="44"/>
  <c r="BO59" i="44"/>
  <c r="BO12" i="44"/>
  <c r="BO28" i="44"/>
  <c r="BO29" i="44"/>
  <c r="BO25" i="44"/>
  <c r="BO50" i="44"/>
  <c r="BO15" i="44"/>
  <c r="BO43" i="44"/>
  <c r="BO11" i="44"/>
  <c r="BO33" i="44"/>
  <c r="BO18" i="44"/>
  <c r="BO31" i="44"/>
  <c r="BO26" i="44"/>
  <c r="BO23" i="44"/>
  <c r="BO45" i="44"/>
  <c r="BO51" i="44"/>
  <c r="BO10" i="44"/>
  <c r="BO27" i="44"/>
  <c r="BO14" i="44"/>
  <c r="BO30" i="44"/>
  <c r="BO13" i="44"/>
  <c r="BO19" i="44"/>
  <c r="BO17" i="44"/>
  <c r="BO16" i="44"/>
  <c r="BO9" i="44"/>
  <c r="BO24" i="44"/>
  <c r="BO32" i="44"/>
  <c r="AK34" i="24"/>
  <c r="P82" i="11"/>
  <c r="BK3" i="11"/>
  <c r="BJ2" i="11"/>
  <c r="AV46" i="29"/>
  <c r="BN34" i="44"/>
  <c r="T86" i="54"/>
  <c r="T93" i="54"/>
  <c r="T96" i="54" s="1"/>
  <c r="K77" i="16"/>
  <c r="M80" i="44"/>
  <c r="CH53" i="44"/>
  <c r="CH78" i="44" s="1"/>
  <c r="U64" i="16"/>
  <c r="AN34" i="7"/>
  <c r="Y2" i="39"/>
  <c r="Z3" i="39"/>
  <c r="BF60" i="54"/>
  <c r="V62" i="34"/>
  <c r="V64" i="34"/>
  <c r="BT62" i="24"/>
  <c r="BT64" i="24" s="1"/>
  <c r="Y90" i="11"/>
  <c r="Y27" i="11"/>
  <c r="Y26" i="11"/>
  <c r="Y89" i="11"/>
  <c r="Y18" i="11"/>
  <c r="Y25" i="11"/>
  <c r="Y88" i="11"/>
  <c r="Y91" i="11" s="1"/>
  <c r="Y24" i="11"/>
  <c r="Y17" i="11"/>
  <c r="Y51" i="11"/>
  <c r="Y23" i="11"/>
  <c r="Y22" i="11"/>
  <c r="Y59" i="11"/>
  <c r="Y14" i="11"/>
  <c r="Y32" i="11"/>
  <c r="Y9" i="11"/>
  <c r="Y30" i="11"/>
  <c r="Y19" i="11"/>
  <c r="Y33" i="11"/>
  <c r="Y45" i="11"/>
  <c r="Y16" i="11"/>
  <c r="Y21" i="11"/>
  <c r="Y57" i="11"/>
  <c r="Y20" i="11"/>
  <c r="Y58" i="11"/>
  <c r="Y44" i="11"/>
  <c r="Y11" i="11"/>
  <c r="Y43" i="11"/>
  <c r="Y29" i="11"/>
  <c r="Y12" i="11"/>
  <c r="Y31" i="11"/>
  <c r="Y28" i="11"/>
  <c r="W36" i="4"/>
  <c r="W55" i="4" s="1"/>
  <c r="W60" i="4" s="1"/>
  <c r="W76" i="4"/>
  <c r="CF53" i="11"/>
  <c r="BF91" i="7"/>
  <c r="S91" i="7"/>
  <c r="F91" i="7"/>
  <c r="BT76" i="34"/>
  <c r="BT36" i="34"/>
  <c r="BT55" i="34" s="1"/>
  <c r="BT60" i="34" s="1"/>
  <c r="M90" i="49"/>
  <c r="M88" i="49"/>
  <c r="M39" i="49"/>
  <c r="M41" i="49" s="1"/>
  <c r="M77" i="49" s="1"/>
  <c r="M45" i="49"/>
  <c r="M50" i="49"/>
  <c r="M43" i="49"/>
  <c r="M31" i="49"/>
  <c r="M29" i="49"/>
  <c r="M44" i="49"/>
  <c r="M30" i="49"/>
  <c r="M27" i="49"/>
  <c r="M33" i="49"/>
  <c r="M26" i="49"/>
  <c r="M51" i="49"/>
  <c r="M12" i="49"/>
  <c r="M19" i="49"/>
  <c r="M89" i="49"/>
  <c r="M11" i="49"/>
  <c r="M57" i="49"/>
  <c r="M38" i="49"/>
  <c r="M28" i="49"/>
  <c r="M17" i="49"/>
  <c r="M10" i="49"/>
  <c r="M18" i="49"/>
  <c r="M23" i="49"/>
  <c r="M9" i="49"/>
  <c r="M59" i="49"/>
  <c r="M24" i="49"/>
  <c r="M58" i="49"/>
  <c r="M15" i="49"/>
  <c r="M25" i="49"/>
  <c r="M20" i="49"/>
  <c r="M49" i="49"/>
  <c r="M13" i="49"/>
  <c r="M22" i="49"/>
  <c r="M14" i="49"/>
  <c r="M21" i="49"/>
  <c r="M32" i="49"/>
  <c r="M16" i="49"/>
  <c r="BS76" i="4"/>
  <c r="BS36" i="4"/>
  <c r="BS46" i="39"/>
  <c r="AH84" i="16"/>
  <c r="AL57" i="19"/>
  <c r="AL50" i="19"/>
  <c r="AL88" i="19"/>
  <c r="AL49" i="19"/>
  <c r="AL90" i="19"/>
  <c r="AL44" i="19"/>
  <c r="AL30" i="19"/>
  <c r="AL18" i="19"/>
  <c r="AL11" i="19"/>
  <c r="AL38" i="19"/>
  <c r="AL25" i="19"/>
  <c r="AL58" i="19"/>
  <c r="AL43" i="19"/>
  <c r="AL10" i="19"/>
  <c r="AL32" i="19"/>
  <c r="AL24" i="19"/>
  <c r="AL17" i="19"/>
  <c r="AL9" i="19"/>
  <c r="AL31" i="19"/>
  <c r="AL23" i="19"/>
  <c r="AL16" i="19"/>
  <c r="AL33" i="19"/>
  <c r="AL20" i="19"/>
  <c r="AL14" i="19"/>
  <c r="AL45" i="19"/>
  <c r="AL19" i="19"/>
  <c r="AL59" i="19"/>
  <c r="AL27" i="19"/>
  <c r="AL22" i="19"/>
  <c r="AL29" i="19"/>
  <c r="AL39" i="19"/>
  <c r="AL41" i="19" s="1"/>
  <c r="AL77" i="19" s="1"/>
  <c r="AL28" i="19"/>
  <c r="AL15" i="19"/>
  <c r="AL21" i="19"/>
  <c r="AL12" i="19"/>
  <c r="AL51" i="19"/>
  <c r="AL89" i="19"/>
  <c r="AL26" i="19"/>
  <c r="BF80" i="49"/>
  <c r="BT62" i="44"/>
  <c r="BT64" i="44" s="1"/>
  <c r="AG80" i="39"/>
  <c r="AG82" i="39" s="1"/>
  <c r="AG84" i="39"/>
  <c r="CU3" i="29"/>
  <c r="CT2" i="29"/>
  <c r="BS60" i="24"/>
  <c r="BT76" i="4"/>
  <c r="BT36" i="4"/>
  <c r="AX76" i="16"/>
  <c r="AX36" i="16"/>
  <c r="BH76" i="34"/>
  <c r="BH36" i="34"/>
  <c r="BH55" i="34" s="1"/>
  <c r="BH60" i="34" s="1"/>
  <c r="CF77" i="54"/>
  <c r="BI76" i="34"/>
  <c r="BI36" i="34"/>
  <c r="DC71" i="4"/>
  <c r="CS91" i="34"/>
  <c r="BA2" i="24"/>
  <c r="BB3" i="24"/>
  <c r="V62" i="4"/>
  <c r="V64" i="4" s="1"/>
  <c r="DF76" i="16"/>
  <c r="DF36" i="16"/>
  <c r="AS82" i="49"/>
  <c r="CS53" i="19"/>
  <c r="CS78" i="19" s="1"/>
  <c r="X53" i="4"/>
  <c r="X78" i="4" s="1"/>
  <c r="BT86" i="16"/>
  <c r="BT93" i="16"/>
  <c r="BT96" i="16" s="1"/>
  <c r="BH46" i="29"/>
  <c r="J76" i="39"/>
  <c r="J36" i="39"/>
  <c r="J55" i="39" s="1"/>
  <c r="J60" i="39" s="1"/>
  <c r="L34" i="7"/>
  <c r="DS34" i="24"/>
  <c r="CU53" i="16"/>
  <c r="BM80" i="44"/>
  <c r="BM82" i="44" s="1"/>
  <c r="CI34" i="16"/>
  <c r="M62" i="11"/>
  <c r="M64" i="11" s="1"/>
  <c r="AM3" i="29"/>
  <c r="AL2" i="29"/>
  <c r="V84" i="24"/>
  <c r="BV34" i="24"/>
  <c r="BT45" i="39"/>
  <c r="BT21" i="39"/>
  <c r="BT89" i="39"/>
  <c r="BT59" i="39"/>
  <c r="BT20" i="39"/>
  <c r="BT88" i="39"/>
  <c r="BT51" i="39"/>
  <c r="BT44" i="39"/>
  <c r="BT46" i="39" s="1"/>
  <c r="BT58" i="39"/>
  <c r="BT27" i="39"/>
  <c r="BT49" i="39"/>
  <c r="BT90" i="39"/>
  <c r="BT38" i="39"/>
  <c r="BT33" i="39"/>
  <c r="BT9" i="39"/>
  <c r="BT15" i="39"/>
  <c r="BT26" i="39"/>
  <c r="BT50" i="39"/>
  <c r="BT31" i="39"/>
  <c r="BT23" i="39"/>
  <c r="BT28" i="39"/>
  <c r="BT11" i="39"/>
  <c r="BT43" i="39"/>
  <c r="BT14" i="39"/>
  <c r="BT22" i="39"/>
  <c r="BT32" i="39"/>
  <c r="BT57" i="39"/>
  <c r="BT39" i="39"/>
  <c r="BT41" i="39" s="1"/>
  <c r="BT77" i="39" s="1"/>
  <c r="BT24" i="39"/>
  <c r="BT19" i="39"/>
  <c r="BT30" i="39"/>
  <c r="BT17" i="39"/>
  <c r="BT12" i="39"/>
  <c r="BT10" i="39"/>
  <c r="BT18" i="39"/>
  <c r="BT16" i="39"/>
  <c r="BT25" i="39"/>
  <c r="BT29" i="39"/>
  <c r="BU62" i="7"/>
  <c r="BU64" i="7" s="1"/>
  <c r="AG86" i="29"/>
  <c r="AG93" i="29"/>
  <c r="AG96" i="29" s="1"/>
  <c r="BS82" i="24"/>
  <c r="BS55" i="54"/>
  <c r="AS86" i="7"/>
  <c r="BH91" i="4"/>
  <c r="BV34" i="44"/>
  <c r="CS55" i="16"/>
  <c r="X34" i="19"/>
  <c r="K76" i="24"/>
  <c r="K36" i="24"/>
  <c r="K55" i="24" s="1"/>
  <c r="K60" i="24" s="1"/>
  <c r="BK91" i="16"/>
  <c r="AS82" i="29"/>
  <c r="AS84" i="29" s="1"/>
  <c r="L58" i="39"/>
  <c r="L30" i="39"/>
  <c r="L27" i="39"/>
  <c r="L50" i="39"/>
  <c r="L43" i="39"/>
  <c r="L26" i="39"/>
  <c r="L57" i="39"/>
  <c r="L33" i="39"/>
  <c r="L25" i="39"/>
  <c r="L39" i="39"/>
  <c r="L38" i="39"/>
  <c r="L18" i="39"/>
  <c r="L90" i="39"/>
  <c r="L44" i="39"/>
  <c r="L17" i="39"/>
  <c r="L28" i="39"/>
  <c r="L22" i="39"/>
  <c r="L16" i="39"/>
  <c r="L13" i="39"/>
  <c r="L32" i="39"/>
  <c r="L24" i="39"/>
  <c r="L15" i="39"/>
  <c r="L89" i="39"/>
  <c r="L91" i="39" s="1"/>
  <c r="L51" i="39"/>
  <c r="L12" i="39"/>
  <c r="L49" i="39"/>
  <c r="L21" i="39"/>
  <c r="L11" i="39"/>
  <c r="L10" i="39"/>
  <c r="L23" i="39"/>
  <c r="L45" i="39"/>
  <c r="L59" i="39"/>
  <c r="L19" i="39"/>
  <c r="L31" i="39"/>
  <c r="L20" i="39"/>
  <c r="L14" i="39"/>
  <c r="L9" i="39"/>
  <c r="L88" i="39"/>
  <c r="L29" i="39"/>
  <c r="S86" i="49"/>
  <c r="S93" i="49"/>
  <c r="S96" i="49" s="1"/>
  <c r="U84" i="44"/>
  <c r="U80" i="44"/>
  <c r="U82" i="44" s="1"/>
  <c r="AJ91" i="11"/>
  <c r="BF82" i="19"/>
  <c r="W80" i="29"/>
  <c r="S86" i="54"/>
  <c r="S93" i="54"/>
  <c r="S96" i="54" s="1"/>
  <c r="AL62" i="7"/>
  <c r="AL64" i="7" s="1"/>
  <c r="BJ89" i="34"/>
  <c r="BJ59" i="34"/>
  <c r="BJ58" i="34"/>
  <c r="BJ27" i="34"/>
  <c r="BJ45" i="34"/>
  <c r="BJ32" i="34"/>
  <c r="BJ15" i="34"/>
  <c r="BJ21" i="34"/>
  <c r="BJ9" i="34"/>
  <c r="BJ33" i="34"/>
  <c r="BJ57" i="34"/>
  <c r="BJ31" i="34"/>
  <c r="BJ44" i="34"/>
  <c r="BJ28" i="34"/>
  <c r="BJ24" i="34"/>
  <c r="BJ17" i="34"/>
  <c r="BJ11" i="34"/>
  <c r="BJ19" i="34"/>
  <c r="BJ29" i="34"/>
  <c r="BJ39" i="34"/>
  <c r="BJ90" i="34"/>
  <c r="BJ22" i="34"/>
  <c r="BJ51" i="34"/>
  <c r="BJ20" i="34"/>
  <c r="BJ43" i="34"/>
  <c r="BJ23" i="34"/>
  <c r="BJ18" i="34"/>
  <c r="BJ26" i="34"/>
  <c r="BJ49" i="34"/>
  <c r="BJ88" i="34"/>
  <c r="BJ12" i="34"/>
  <c r="BJ30" i="34"/>
  <c r="BJ25" i="34"/>
  <c r="BJ50" i="34"/>
  <c r="BJ16" i="34"/>
  <c r="BJ10" i="34"/>
  <c r="BJ38" i="34"/>
  <c r="BJ14" i="34"/>
  <c r="BG76" i="11"/>
  <c r="BG36" i="11"/>
  <c r="BG55" i="11" s="1"/>
  <c r="BG60" i="11" s="1"/>
  <c r="CS34" i="34"/>
  <c r="DF53" i="24"/>
  <c r="DF78" i="24" s="1"/>
  <c r="AW91" i="19"/>
  <c r="DS34" i="44"/>
  <c r="BP2" i="44"/>
  <c r="BQ3" i="44"/>
  <c r="K86" i="54"/>
  <c r="K93" i="54"/>
  <c r="K96" i="54" s="1"/>
  <c r="G86" i="49"/>
  <c r="G93" i="49"/>
  <c r="G96" i="49" s="1"/>
  <c r="AI60" i="54"/>
  <c r="J55" i="16"/>
  <c r="N46" i="54"/>
  <c r="CS76" i="24"/>
  <c r="CS36" i="24"/>
  <c r="X46" i="34"/>
  <c r="O3" i="29"/>
  <c r="N2" i="29"/>
  <c r="CJ2" i="44"/>
  <c r="CK3" i="44"/>
  <c r="L34" i="29"/>
  <c r="BI53" i="54"/>
  <c r="BI78" i="54" s="1"/>
  <c r="K76" i="49"/>
  <c r="K36" i="49"/>
  <c r="K55" i="49" s="1"/>
  <c r="K60" i="49" s="1"/>
  <c r="BT84" i="24"/>
  <c r="BT80" i="24"/>
  <c r="BT82" i="24" s="1"/>
  <c r="O53" i="4"/>
  <c r="AA3" i="11"/>
  <c r="Z2" i="11"/>
  <c r="AX53" i="7"/>
  <c r="BF77" i="39"/>
  <c r="N2" i="49"/>
  <c r="O3" i="49"/>
  <c r="AF62" i="49"/>
  <c r="U82" i="34"/>
  <c r="AH62" i="11"/>
  <c r="AH64" i="11" s="1"/>
  <c r="W46" i="44"/>
  <c r="DG41" i="16"/>
  <c r="DG77" i="16" s="1"/>
  <c r="AK57" i="29"/>
  <c r="AK89" i="29"/>
  <c r="AK91" i="29" s="1"/>
  <c r="AK59" i="29"/>
  <c r="AK31" i="29"/>
  <c r="AK20" i="29"/>
  <c r="AK58" i="29"/>
  <c r="AK27" i="29"/>
  <c r="AK19" i="29"/>
  <c r="AK13" i="29"/>
  <c r="AK88" i="29"/>
  <c r="AK49" i="29"/>
  <c r="AK44" i="29"/>
  <c r="AK24" i="29"/>
  <c r="AK51" i="29"/>
  <c r="AK30" i="29"/>
  <c r="AK12" i="29"/>
  <c r="AK9" i="29"/>
  <c r="AK50" i="29"/>
  <c r="AK45" i="29"/>
  <c r="AK22" i="29"/>
  <c r="AK26" i="29"/>
  <c r="AK10" i="29"/>
  <c r="AK32" i="29"/>
  <c r="AK43" i="29"/>
  <c r="AK33" i="29"/>
  <c r="AK18" i="29"/>
  <c r="AK38" i="29"/>
  <c r="AK23" i="29"/>
  <c r="AK16" i="29"/>
  <c r="AK90" i="29"/>
  <c r="AK28" i="29"/>
  <c r="AK15" i="29"/>
  <c r="AK17" i="29"/>
  <c r="AK11" i="29"/>
  <c r="AK14" i="29"/>
  <c r="AK39" i="29"/>
  <c r="AK41" i="29" s="1"/>
  <c r="AK77" i="29" s="1"/>
  <c r="AK25" i="29"/>
  <c r="AK29" i="29"/>
  <c r="AK21" i="29"/>
  <c r="CG62" i="16"/>
  <c r="CG64" i="16" s="1"/>
  <c r="AI86" i="44"/>
  <c r="AI93" i="44"/>
  <c r="AI96" i="44" s="1"/>
  <c r="AU76" i="11"/>
  <c r="AU36" i="11"/>
  <c r="AU55" i="11" s="1"/>
  <c r="AU60" i="11" s="1"/>
  <c r="CG41" i="54"/>
  <c r="CG77" i="54" s="1"/>
  <c r="BU80" i="7"/>
  <c r="DX72" i="4"/>
  <c r="DX74" i="4" s="1"/>
  <c r="AS60" i="11"/>
  <c r="BX38" i="11"/>
  <c r="BH86" i="7"/>
  <c r="BH93" i="7"/>
  <c r="BH96" i="7" s="1"/>
  <c r="U62" i="29"/>
  <c r="X34" i="54"/>
  <c r="K62" i="44"/>
  <c r="CL72" i="4"/>
  <c r="CL74" i="4" s="1"/>
  <c r="N3" i="39"/>
  <c r="M2" i="39"/>
  <c r="L91" i="19"/>
  <c r="DS78" i="16"/>
  <c r="AG84" i="11"/>
  <c r="BH55" i="16"/>
  <c r="AL80" i="7"/>
  <c r="AL82" i="7" s="1"/>
  <c r="CF46" i="29"/>
  <c r="CU2" i="54"/>
  <c r="CV3" i="54"/>
  <c r="AH62" i="29"/>
  <c r="AH64" i="29" s="1"/>
  <c r="AV77" i="34"/>
  <c r="AY46" i="24"/>
  <c r="BF82" i="34"/>
  <c r="J80" i="16"/>
  <c r="CG91" i="34"/>
  <c r="AG62" i="11"/>
  <c r="AG64" i="11" s="1"/>
  <c r="BT91" i="49"/>
  <c r="CU77" i="7"/>
  <c r="DE77" i="7" s="1"/>
  <c r="DE41" i="7"/>
  <c r="DT34" i="7"/>
  <c r="N53" i="54"/>
  <c r="N78" i="54" s="1"/>
  <c r="BW34" i="7"/>
  <c r="BW53" i="7"/>
  <c r="BW78" i="7" s="1"/>
  <c r="BF60" i="19"/>
  <c r="M90" i="29"/>
  <c r="M88" i="29"/>
  <c r="M51" i="29"/>
  <c r="M58" i="29"/>
  <c r="M38" i="29"/>
  <c r="M44" i="29"/>
  <c r="M31" i="29"/>
  <c r="M24" i="29"/>
  <c r="M17" i="29"/>
  <c r="M23" i="29"/>
  <c r="M16" i="29"/>
  <c r="M21" i="29"/>
  <c r="M15" i="29"/>
  <c r="M26" i="29"/>
  <c r="M49" i="29"/>
  <c r="M53" i="29" s="1"/>
  <c r="M78" i="29" s="1"/>
  <c r="M45" i="29"/>
  <c r="M30" i="29"/>
  <c r="M11" i="29"/>
  <c r="M43" i="29"/>
  <c r="M19" i="29"/>
  <c r="M33" i="29"/>
  <c r="M89" i="29"/>
  <c r="M39" i="29"/>
  <c r="M41" i="29" s="1"/>
  <c r="M77" i="29" s="1"/>
  <c r="M14" i="29"/>
  <c r="M20" i="29"/>
  <c r="M29" i="29"/>
  <c r="M10" i="29"/>
  <c r="M18" i="29"/>
  <c r="M9" i="29"/>
  <c r="M59" i="29"/>
  <c r="M12" i="29"/>
  <c r="M50" i="29"/>
  <c r="M32" i="29"/>
  <c r="M28" i="29"/>
  <c r="M57" i="29"/>
  <c r="M22" i="29"/>
  <c r="M27" i="29"/>
  <c r="M13" i="29"/>
  <c r="M25" i="29"/>
  <c r="BG76" i="29"/>
  <c r="BG36" i="29"/>
  <c r="BG55" i="29" s="1"/>
  <c r="BG60" i="29" s="1"/>
  <c r="BI34" i="19"/>
  <c r="CI45" i="44"/>
  <c r="CI88" i="44"/>
  <c r="CI59" i="44"/>
  <c r="CI49" i="44"/>
  <c r="CI20" i="44"/>
  <c r="CI44" i="44"/>
  <c r="CI27" i="44"/>
  <c r="CI28" i="44"/>
  <c r="CI90" i="44"/>
  <c r="CI43" i="44"/>
  <c r="CI29" i="44"/>
  <c r="CI26" i="44"/>
  <c r="CI50" i="44"/>
  <c r="CI30" i="44"/>
  <c r="CI21" i="44"/>
  <c r="CI17" i="44"/>
  <c r="CI39" i="44"/>
  <c r="CI41" i="44" s="1"/>
  <c r="CI77" i="44" s="1"/>
  <c r="CI16" i="44"/>
  <c r="CI51" i="44"/>
  <c r="CI58" i="44"/>
  <c r="CI31" i="44"/>
  <c r="CI25" i="44"/>
  <c r="CI32" i="44"/>
  <c r="CI18" i="44"/>
  <c r="CI89" i="44"/>
  <c r="CI10" i="44"/>
  <c r="CI23" i="44"/>
  <c r="CI33" i="44"/>
  <c r="CI11" i="44"/>
  <c r="CI57" i="44"/>
  <c r="CI13" i="44"/>
  <c r="CI38" i="44"/>
  <c r="CI15" i="44"/>
  <c r="CI14" i="44"/>
  <c r="CI22" i="44"/>
  <c r="CI19" i="44"/>
  <c r="CI9" i="44"/>
  <c r="CI24" i="44"/>
  <c r="CI12" i="44"/>
  <c r="AF64" i="19"/>
  <c r="L53" i="29"/>
  <c r="L78" i="29" s="1"/>
  <c r="BI46" i="54"/>
  <c r="DU57" i="16"/>
  <c r="DU25" i="16"/>
  <c r="DU51" i="16"/>
  <c r="DU28" i="16"/>
  <c r="DU24" i="16"/>
  <c r="DU17" i="16"/>
  <c r="DU88" i="16"/>
  <c r="DU50" i="16"/>
  <c r="DU39" i="16"/>
  <c r="DU23" i="16"/>
  <c r="DU16" i="16"/>
  <c r="DU14" i="16"/>
  <c r="DU21" i="16"/>
  <c r="DU20" i="16"/>
  <c r="DU44" i="16"/>
  <c r="DU33" i="16"/>
  <c r="DU32" i="16"/>
  <c r="DU31" i="16"/>
  <c r="DU19" i="16"/>
  <c r="DU38" i="16"/>
  <c r="DU26" i="16"/>
  <c r="DU13" i="16"/>
  <c r="DU29" i="16"/>
  <c r="DU22" i="16"/>
  <c r="DU30" i="16"/>
  <c r="DU18" i="16"/>
  <c r="DU49" i="16"/>
  <c r="DU15" i="16"/>
  <c r="DU12" i="16"/>
  <c r="DU10" i="16"/>
  <c r="DU27" i="16"/>
  <c r="DU9" i="16"/>
  <c r="DU43" i="16"/>
  <c r="DU11" i="16"/>
  <c r="AK53" i="34"/>
  <c r="AK78" i="34" s="1"/>
  <c r="H62" i="29"/>
  <c r="H64" i="29"/>
  <c r="AU76" i="4"/>
  <c r="AU36" i="4"/>
  <c r="BJ89" i="54"/>
  <c r="BJ88" i="54"/>
  <c r="BJ59" i="54"/>
  <c r="BJ51" i="54"/>
  <c r="BJ90" i="54"/>
  <c r="BJ57" i="54"/>
  <c r="BJ45" i="54"/>
  <c r="BJ50" i="54"/>
  <c r="BJ27" i="54"/>
  <c r="BJ31" i="54"/>
  <c r="BJ58" i="54"/>
  <c r="BJ44" i="54"/>
  <c r="BJ32" i="54"/>
  <c r="BJ26" i="54"/>
  <c r="BJ18" i="54"/>
  <c r="BJ39" i="54"/>
  <c r="BJ33" i="54"/>
  <c r="BJ30" i="54"/>
  <c r="BJ17" i="54"/>
  <c r="BJ29" i="54"/>
  <c r="BJ25" i="54"/>
  <c r="BJ23" i="54"/>
  <c r="BJ16" i="54"/>
  <c r="BJ43" i="54"/>
  <c r="BJ20" i="54"/>
  <c r="BJ15" i="54"/>
  <c r="BJ38" i="54"/>
  <c r="BJ19" i="54"/>
  <c r="BJ24" i="54"/>
  <c r="BJ12" i="54"/>
  <c r="BJ10" i="54"/>
  <c r="BJ22" i="54"/>
  <c r="BJ9" i="54"/>
  <c r="BJ49" i="54"/>
  <c r="BJ13" i="54"/>
  <c r="BJ14" i="54"/>
  <c r="BJ28" i="54"/>
  <c r="BJ11" i="54"/>
  <c r="BJ21" i="54"/>
  <c r="CI91" i="7"/>
  <c r="T86" i="4"/>
  <c r="T93" i="4"/>
  <c r="T96" i="4" s="1"/>
  <c r="CL3" i="7"/>
  <c r="CK2" i="7"/>
  <c r="AL53" i="16"/>
  <c r="DF46" i="44"/>
  <c r="N59" i="34"/>
  <c r="N58" i="34"/>
  <c r="N30" i="34"/>
  <c r="N27" i="34"/>
  <c r="N89" i="34"/>
  <c r="N90" i="34"/>
  <c r="N88" i="34"/>
  <c r="N31" i="34"/>
  <c r="N15" i="34"/>
  <c r="N21" i="34"/>
  <c r="N9" i="34"/>
  <c r="N43" i="34"/>
  <c r="N28" i="34"/>
  <c r="N39" i="34"/>
  <c r="N24" i="34"/>
  <c r="N17" i="34"/>
  <c r="N11" i="34"/>
  <c r="N49" i="34"/>
  <c r="N44" i="34"/>
  <c r="N16" i="34"/>
  <c r="N13" i="34"/>
  <c r="N19" i="34"/>
  <c r="N14" i="34"/>
  <c r="N22" i="34"/>
  <c r="N25" i="34"/>
  <c r="N12" i="34"/>
  <c r="N50" i="34"/>
  <c r="N45" i="34"/>
  <c r="N26" i="34"/>
  <c r="N10" i="34"/>
  <c r="N23" i="34"/>
  <c r="N18" i="34"/>
  <c r="N38" i="34"/>
  <c r="N33" i="34"/>
  <c r="N51" i="34"/>
  <c r="N29" i="34"/>
  <c r="N57" i="34"/>
  <c r="N20" i="34"/>
  <c r="N32" i="34"/>
  <c r="BW91" i="16"/>
  <c r="AX2" i="4"/>
  <c r="AY3" i="4"/>
  <c r="DG2" i="54"/>
  <c r="DH3" i="54"/>
  <c r="AH76" i="39"/>
  <c r="AH36" i="39"/>
  <c r="AH86" i="44"/>
  <c r="AH93" i="44"/>
  <c r="AH96" i="44" s="1"/>
  <c r="CS41" i="54"/>
  <c r="AI62" i="19"/>
  <c r="AI64" i="19" s="1"/>
  <c r="AA32" i="24"/>
  <c r="AA24" i="24"/>
  <c r="AA16" i="24"/>
  <c r="AA39" i="24"/>
  <c r="AA41" i="24" s="1"/>
  <c r="AA77" i="24" s="1"/>
  <c r="AA22" i="24"/>
  <c r="AA15" i="24"/>
  <c r="AA58" i="24"/>
  <c r="AA19" i="24"/>
  <c r="AA50" i="24"/>
  <c r="AA20" i="24"/>
  <c r="AA18" i="24"/>
  <c r="AA89" i="24"/>
  <c r="AA57" i="24"/>
  <c r="AA49" i="24"/>
  <c r="AA38" i="24"/>
  <c r="AA90" i="24"/>
  <c r="AA44" i="24"/>
  <c r="AA14" i="24"/>
  <c r="AA33" i="24"/>
  <c r="AA25" i="24"/>
  <c r="AA11" i="24"/>
  <c r="AA26" i="24"/>
  <c r="AA21" i="24"/>
  <c r="AA51" i="24"/>
  <c r="AA45" i="24"/>
  <c r="AA43" i="24"/>
  <c r="AA23" i="24"/>
  <c r="AA88" i="24"/>
  <c r="AA13" i="24"/>
  <c r="AA12" i="24"/>
  <c r="AA10" i="24"/>
  <c r="AA17" i="24"/>
  <c r="AA27" i="24"/>
  <c r="AA59" i="24"/>
  <c r="AA9" i="24"/>
  <c r="AU64" i="54"/>
  <c r="AU62" i="54"/>
  <c r="AC4" i="29"/>
  <c r="AP4" i="29" s="1"/>
  <c r="BC4" i="29" s="1"/>
  <c r="BP4" i="29" s="1"/>
  <c r="CC4" i="29" s="1"/>
  <c r="CP4" i="29" s="1"/>
  <c r="DC4" i="29" s="1"/>
  <c r="DP4" i="29" s="1"/>
  <c r="EC4" i="29" s="1"/>
  <c r="Q4" i="29"/>
  <c r="AD4" i="29" s="1"/>
  <c r="AQ4" i="29" s="1"/>
  <c r="BD4" i="29" s="1"/>
  <c r="BQ4" i="29" s="1"/>
  <c r="CD4" i="29" s="1"/>
  <c r="CQ4" i="29" s="1"/>
  <c r="DD4" i="29" s="1"/>
  <c r="DQ4" i="29" s="1"/>
  <c r="ED4" i="29" s="1"/>
  <c r="AS84" i="49"/>
  <c r="L41" i="16"/>
  <c r="L77" i="16" s="1"/>
  <c r="AS60" i="49"/>
  <c r="AB4" i="19"/>
  <c r="AO4" i="19" s="1"/>
  <c r="BB4" i="19" s="1"/>
  <c r="BO4" i="19" s="1"/>
  <c r="CB4" i="19" s="1"/>
  <c r="CO4" i="19" s="1"/>
  <c r="DB4" i="19" s="1"/>
  <c r="DO4" i="19" s="1"/>
  <c r="EB4" i="19" s="1"/>
  <c r="P4" i="19"/>
  <c r="AL34" i="44"/>
  <c r="AL91" i="44"/>
  <c r="DG3" i="4"/>
  <c r="DF2" i="4"/>
  <c r="AY41" i="54"/>
  <c r="AY77" i="54" s="1"/>
  <c r="M76" i="34"/>
  <c r="M36" i="34"/>
  <c r="M55" i="34" s="1"/>
  <c r="M60" i="34" s="1"/>
  <c r="AV34" i="49"/>
  <c r="AV53" i="49"/>
  <c r="AV78" i="49" s="1"/>
  <c r="BJ34" i="24"/>
  <c r="T84" i="19"/>
  <c r="BH91" i="49"/>
  <c r="L46" i="16"/>
  <c r="AJ53" i="49"/>
  <c r="AJ78" i="49" s="1"/>
  <c r="AK25" i="4"/>
  <c r="AK33" i="4"/>
  <c r="AK24" i="4"/>
  <c r="AK17" i="4"/>
  <c r="AK32" i="4"/>
  <c r="AK88" i="4"/>
  <c r="AK91" i="4" s="1"/>
  <c r="AK31" i="4"/>
  <c r="AK23" i="4"/>
  <c r="AK16" i="4"/>
  <c r="AK50" i="4"/>
  <c r="AK43" i="4"/>
  <c r="AK28" i="4"/>
  <c r="AK20" i="4"/>
  <c r="AK14" i="4"/>
  <c r="AK44" i="4"/>
  <c r="AK12" i="4"/>
  <c r="AK30" i="4"/>
  <c r="AK18" i="4"/>
  <c r="AK49" i="4"/>
  <c r="AK53" i="4" s="1"/>
  <c r="AK78" i="4" s="1"/>
  <c r="AK21" i="4"/>
  <c r="AK10" i="4"/>
  <c r="AK57" i="4"/>
  <c r="AK29" i="4"/>
  <c r="AK9" i="4"/>
  <c r="AK51" i="4"/>
  <c r="AK15" i="4"/>
  <c r="AK19" i="4"/>
  <c r="AK22" i="4"/>
  <c r="AK26" i="4"/>
  <c r="AK11" i="4"/>
  <c r="AK27" i="4"/>
  <c r="CH76" i="16"/>
  <c r="CH36" i="16"/>
  <c r="CH55" i="16" s="1"/>
  <c r="CH60" i="16" s="1"/>
  <c r="EE38" i="4"/>
  <c r="P41" i="4"/>
  <c r="P77" i="4" s="1"/>
  <c r="Q39" i="4"/>
  <c r="Q41" i="4" s="1"/>
  <c r="Q77" i="4" s="1"/>
  <c r="R39" i="4"/>
  <c r="AH80" i="11"/>
  <c r="AH82" i="11" s="1"/>
  <c r="CT46" i="44"/>
  <c r="AU62" i="19"/>
  <c r="AU64" i="19" s="1"/>
  <c r="CG80" i="16"/>
  <c r="CG82" i="16" s="1"/>
  <c r="CG84" i="16" s="1"/>
  <c r="G95" i="34"/>
  <c r="G97" i="34" s="1"/>
  <c r="D13" i="2"/>
  <c r="X76" i="29"/>
  <c r="X36" i="29"/>
  <c r="X55" i="29" s="1"/>
  <c r="G86" i="29"/>
  <c r="G93" i="29"/>
  <c r="G96" i="29" s="1"/>
  <c r="BS84" i="24"/>
  <c r="BS80" i="54"/>
  <c r="U82" i="11"/>
  <c r="BU88" i="4"/>
  <c r="BU91" i="4" s="1"/>
  <c r="BU31" i="4"/>
  <c r="BU23" i="4"/>
  <c r="BU16" i="4"/>
  <c r="BU12" i="4"/>
  <c r="BU30" i="4"/>
  <c r="BU22" i="4"/>
  <c r="BU57" i="4"/>
  <c r="BU51" i="4"/>
  <c r="BU44" i="4"/>
  <c r="BU15" i="4"/>
  <c r="BU11" i="4"/>
  <c r="BU29" i="4"/>
  <c r="BU21" i="4"/>
  <c r="BU26" i="4"/>
  <c r="BU18" i="4"/>
  <c r="BU9" i="4"/>
  <c r="BU14" i="4"/>
  <c r="BU19" i="4"/>
  <c r="BU50" i="4"/>
  <c r="BU33" i="4"/>
  <c r="BU25" i="4"/>
  <c r="BU49" i="4"/>
  <c r="BU53" i="4" s="1"/>
  <c r="BU78" i="4" s="1"/>
  <c r="BU24" i="4"/>
  <c r="BU10" i="4"/>
  <c r="BU43" i="4"/>
  <c r="BU32" i="4"/>
  <c r="BU17" i="4"/>
  <c r="BU27" i="4"/>
  <c r="BU28" i="4"/>
  <c r="BU20" i="4"/>
  <c r="AS55" i="39"/>
  <c r="CS80" i="16"/>
  <c r="DT72" i="4"/>
  <c r="AZ34" i="44"/>
  <c r="W77" i="34"/>
  <c r="K53" i="39"/>
  <c r="K78" i="39" s="1"/>
  <c r="J64" i="34"/>
  <c r="J62" i="34"/>
  <c r="BH80" i="16"/>
  <c r="DF76" i="7"/>
  <c r="DF36" i="7"/>
  <c r="BT46" i="11"/>
  <c r="W78" i="4"/>
  <c r="DU2" i="44"/>
  <c r="DV3" i="44"/>
  <c r="BF82" i="54"/>
  <c r="DF41" i="24"/>
  <c r="AJ76" i="24"/>
  <c r="AJ36" i="24"/>
  <c r="AJ55" i="24" s="1"/>
  <c r="AJ60" i="24" s="1"/>
  <c r="CH34" i="24"/>
  <c r="AU91" i="39"/>
  <c r="CT59" i="54"/>
  <c r="CT51" i="54"/>
  <c r="CT49" i="54"/>
  <c r="CT89" i="54"/>
  <c r="CT50" i="54"/>
  <c r="CT43" i="54"/>
  <c r="CT88" i="54"/>
  <c r="CT45" i="54"/>
  <c r="CT30" i="54"/>
  <c r="CT33" i="54"/>
  <c r="CT25" i="54"/>
  <c r="CT38" i="54"/>
  <c r="CT31" i="54"/>
  <c r="CT32" i="54"/>
  <c r="CT58" i="54"/>
  <c r="CT29" i="54"/>
  <c r="CT28" i="54"/>
  <c r="CT22" i="54"/>
  <c r="CT15" i="54"/>
  <c r="CT57" i="54"/>
  <c r="CT27" i="54"/>
  <c r="CT11" i="54"/>
  <c r="CT90" i="54"/>
  <c r="CT17" i="54"/>
  <c r="CT26" i="54"/>
  <c r="CT9" i="54"/>
  <c r="CT21" i="54"/>
  <c r="CT14" i="54"/>
  <c r="CT12" i="54"/>
  <c r="CT24" i="54"/>
  <c r="CT13" i="54"/>
  <c r="CT18" i="54"/>
  <c r="CT23" i="54"/>
  <c r="CT19" i="54"/>
  <c r="CT39" i="54"/>
  <c r="CT16" i="54"/>
  <c r="CT20" i="54"/>
  <c r="CT10" i="54"/>
  <c r="CT44" i="54"/>
  <c r="AH84" i="29"/>
  <c r="AH80" i="29"/>
  <c r="AH82" i="29" s="1"/>
  <c r="CT3" i="39"/>
  <c r="CS2" i="39"/>
  <c r="BF60" i="34"/>
  <c r="AK41" i="24"/>
  <c r="AK77" i="24" s="1"/>
  <c r="BF84" i="34"/>
  <c r="K86" i="44"/>
  <c r="K93" i="44"/>
  <c r="K96" i="44" s="1"/>
  <c r="AV91" i="29"/>
  <c r="DU38" i="7"/>
  <c r="DH41" i="7"/>
  <c r="DR38" i="7"/>
  <c r="W76" i="49"/>
  <c r="W36" i="49"/>
  <c r="AB38" i="11"/>
  <c r="AN38" i="11"/>
  <c r="BA38" i="11" s="1"/>
  <c r="CT76" i="16"/>
  <c r="CT36" i="16"/>
  <c r="CT55" i="16" s="1"/>
  <c r="CT60" i="16" s="1"/>
  <c r="BK34" i="7"/>
  <c r="CH91" i="44"/>
  <c r="BW46" i="7"/>
  <c r="BJ86" i="44"/>
  <c r="BJ93" i="44"/>
  <c r="BJ96" i="44" s="1"/>
  <c r="AT62" i="19"/>
  <c r="AT64" i="19"/>
  <c r="DW3" i="16"/>
  <c r="DV2" i="16"/>
  <c r="AK91" i="34"/>
  <c r="BL3" i="54"/>
  <c r="BK2" i="54"/>
  <c r="BS55" i="19"/>
  <c r="BS91" i="7"/>
  <c r="AF91" i="7"/>
  <c r="CS90" i="49"/>
  <c r="CS88" i="49"/>
  <c r="CS45" i="49"/>
  <c r="CS59" i="49"/>
  <c r="CS38" i="49"/>
  <c r="CS51" i="49"/>
  <c r="CS44" i="49"/>
  <c r="CS58" i="49"/>
  <c r="CS32" i="49"/>
  <c r="CS18" i="49"/>
  <c r="CS25" i="49"/>
  <c r="CS50" i="49"/>
  <c r="CS30" i="49"/>
  <c r="CS24" i="49"/>
  <c r="CS17" i="49"/>
  <c r="CS57" i="49"/>
  <c r="CS49" i="49"/>
  <c r="CS89" i="49"/>
  <c r="CS10" i="49"/>
  <c r="CS43" i="49"/>
  <c r="CS20" i="49"/>
  <c r="CS9" i="49"/>
  <c r="CS15" i="49"/>
  <c r="CS39" i="49"/>
  <c r="CS26" i="49"/>
  <c r="CS22" i="49"/>
  <c r="CS13" i="49"/>
  <c r="CS28" i="49"/>
  <c r="CS33" i="49"/>
  <c r="CS16" i="49"/>
  <c r="CS23" i="49"/>
  <c r="CS19" i="49"/>
  <c r="CS27" i="49"/>
  <c r="CS21" i="49"/>
  <c r="CS12" i="49"/>
  <c r="CS14" i="49"/>
  <c r="CS31" i="49"/>
  <c r="CS29" i="49"/>
  <c r="CS11" i="49"/>
  <c r="AF84" i="29"/>
  <c r="BJ76" i="16"/>
  <c r="BJ36" i="16"/>
  <c r="BJ55" i="16" s="1"/>
  <c r="BJ60" i="16" s="1"/>
  <c r="CJ19" i="7"/>
  <c r="CJ58" i="7"/>
  <c r="CJ43" i="7"/>
  <c r="CJ28" i="7"/>
  <c r="CJ26" i="7"/>
  <c r="CJ11" i="7"/>
  <c r="CJ27" i="7"/>
  <c r="CJ14" i="7"/>
  <c r="CJ51" i="7"/>
  <c r="CJ24" i="7"/>
  <c r="CJ88" i="7"/>
  <c r="CJ91" i="7" s="1"/>
  <c r="CJ22" i="7"/>
  <c r="CJ18" i="7"/>
  <c r="CJ15" i="7"/>
  <c r="CJ33" i="7"/>
  <c r="CJ10" i="7"/>
  <c r="CJ31" i="7"/>
  <c r="CJ9" i="7"/>
  <c r="CJ49" i="7"/>
  <c r="CJ32" i="7"/>
  <c r="CJ50" i="7"/>
  <c r="CJ57" i="7"/>
  <c r="CJ12" i="7"/>
  <c r="CJ89" i="7"/>
  <c r="CJ29" i="7"/>
  <c r="CJ20" i="7"/>
  <c r="CJ30" i="7"/>
  <c r="CJ44" i="7"/>
  <c r="CJ21" i="7"/>
  <c r="CJ17" i="7"/>
  <c r="CJ25" i="7"/>
  <c r="CJ23" i="7"/>
  <c r="CJ16" i="7"/>
  <c r="P2" i="34"/>
  <c r="Q3" i="34"/>
  <c r="AF82" i="39"/>
  <c r="DF53" i="44"/>
  <c r="DF78" i="44" s="1"/>
  <c r="AO2" i="16"/>
  <c r="AP3" i="16"/>
  <c r="AV53" i="11"/>
  <c r="AV78" i="11" s="1"/>
  <c r="S84" i="39"/>
  <c r="BY3" i="44"/>
  <c r="BX2" i="44"/>
  <c r="AZ41" i="11"/>
  <c r="AZ77" i="11" s="1"/>
  <c r="BM39" i="11"/>
  <c r="BK3" i="4"/>
  <c r="BJ2" i="4"/>
  <c r="AJ62" i="44"/>
  <c r="AJ64" i="44" s="1"/>
  <c r="T86" i="49"/>
  <c r="T93" i="49"/>
  <c r="T96" i="49" s="1"/>
  <c r="AW60" i="24"/>
  <c r="BG80" i="54"/>
  <c r="BG82" i="54" s="1"/>
  <c r="L34" i="24"/>
  <c r="AW77" i="19"/>
  <c r="BU90" i="11"/>
  <c r="BU27" i="11"/>
  <c r="BU26" i="11"/>
  <c r="BU89" i="11"/>
  <c r="BU18" i="11"/>
  <c r="BU49" i="11"/>
  <c r="BU25" i="11"/>
  <c r="BU88" i="11"/>
  <c r="BU24" i="11"/>
  <c r="BU17" i="11"/>
  <c r="BU51" i="11"/>
  <c r="BU21" i="11"/>
  <c r="BU59" i="11"/>
  <c r="BU44" i="11"/>
  <c r="BU58" i="11"/>
  <c r="BU20" i="11"/>
  <c r="BU28" i="11"/>
  <c r="BU15" i="11"/>
  <c r="BU16" i="11"/>
  <c r="BU50" i="11"/>
  <c r="BU14" i="11"/>
  <c r="BU12" i="11"/>
  <c r="BU11" i="11"/>
  <c r="BU45" i="11"/>
  <c r="BU9" i="11"/>
  <c r="BU19" i="11"/>
  <c r="BU10" i="11"/>
  <c r="BU23" i="11"/>
  <c r="BU33" i="11"/>
  <c r="BU29" i="11"/>
  <c r="BU30" i="11"/>
  <c r="BU57" i="11"/>
  <c r="BU43" i="11"/>
  <c r="BU22" i="11"/>
  <c r="BU32" i="11"/>
  <c r="BU31" i="11"/>
  <c r="AG86" i="4"/>
  <c r="AG93" i="4"/>
  <c r="AG96" i="4" s="1"/>
  <c r="X45" i="39"/>
  <c r="X21" i="39"/>
  <c r="X89" i="39"/>
  <c r="X59" i="39"/>
  <c r="X28" i="39"/>
  <c r="X20" i="39"/>
  <c r="X88" i="39"/>
  <c r="X51" i="39"/>
  <c r="X44" i="39"/>
  <c r="X46" i="39" s="1"/>
  <c r="X29" i="39"/>
  <c r="X58" i="39"/>
  <c r="X30" i="39"/>
  <c r="X27" i="39"/>
  <c r="X90" i="39"/>
  <c r="X39" i="39"/>
  <c r="X41" i="39" s="1"/>
  <c r="X77" i="39" s="1"/>
  <c r="X49" i="39"/>
  <c r="X23" i="39"/>
  <c r="X43" i="39"/>
  <c r="X57" i="39"/>
  <c r="X38" i="39"/>
  <c r="X19" i="39"/>
  <c r="X9" i="39"/>
  <c r="X14" i="39"/>
  <c r="X26" i="39"/>
  <c r="X18" i="39"/>
  <c r="X11" i="39"/>
  <c r="X17" i="39"/>
  <c r="X15" i="39"/>
  <c r="X32" i="39"/>
  <c r="X31" i="39"/>
  <c r="X25" i="39"/>
  <c r="X24" i="39"/>
  <c r="X10" i="39"/>
  <c r="X50" i="39"/>
  <c r="X33" i="39"/>
  <c r="X12" i="39"/>
  <c r="X22" i="39"/>
  <c r="X16" i="39"/>
  <c r="X13" i="39"/>
  <c r="I82" i="49"/>
  <c r="AF86" i="4"/>
  <c r="BF64" i="16"/>
  <c r="AZ88" i="24"/>
  <c r="AZ51" i="24"/>
  <c r="AZ44" i="24"/>
  <c r="AZ58" i="24"/>
  <c r="AZ27" i="24"/>
  <c r="AZ12" i="24"/>
  <c r="AZ50" i="24"/>
  <c r="AZ43" i="24"/>
  <c r="AZ29" i="24"/>
  <c r="AZ26" i="24"/>
  <c r="AZ18" i="24"/>
  <c r="AZ11" i="24"/>
  <c r="AZ57" i="24"/>
  <c r="AZ30" i="24"/>
  <c r="AZ39" i="24"/>
  <c r="AZ20" i="24"/>
  <c r="AZ17" i="24"/>
  <c r="AZ38" i="24"/>
  <c r="AZ16" i="24"/>
  <c r="AZ31" i="24"/>
  <c r="AZ23" i="24"/>
  <c r="AZ90" i="24"/>
  <c r="AZ49" i="24"/>
  <c r="AZ45" i="24"/>
  <c r="AZ22" i="24"/>
  <c r="AZ15" i="24"/>
  <c r="AZ32" i="24"/>
  <c r="AZ24" i="24"/>
  <c r="AZ10" i="24"/>
  <c r="AZ14" i="24"/>
  <c r="AZ9" i="24"/>
  <c r="AZ33" i="24"/>
  <c r="AZ25" i="24"/>
  <c r="AZ28" i="24"/>
  <c r="AZ89" i="24"/>
  <c r="AZ59" i="24"/>
  <c r="AZ21" i="24"/>
  <c r="I60" i="49"/>
  <c r="BH46" i="49"/>
  <c r="AT86" i="7"/>
  <c r="AT93" i="7"/>
  <c r="AT96" i="7" s="1"/>
  <c r="AJ34" i="49"/>
  <c r="CU91" i="16"/>
  <c r="DS2" i="4"/>
  <c r="DT3" i="4"/>
  <c r="AK53" i="19"/>
  <c r="AK78" i="19" s="1"/>
  <c r="BI84" i="16"/>
  <c r="AI55" i="24"/>
  <c r="F64" i="39"/>
  <c r="BG41" i="39"/>
  <c r="BG77" i="39" s="1"/>
  <c r="Y88" i="4"/>
  <c r="Y91" i="4" s="1"/>
  <c r="Y31" i="4"/>
  <c r="Y23" i="4"/>
  <c r="Y16" i="4"/>
  <c r="Y12" i="4"/>
  <c r="Y30" i="4"/>
  <c r="Y22" i="4"/>
  <c r="Y57" i="4"/>
  <c r="Y51" i="4"/>
  <c r="Y44" i="4"/>
  <c r="Y15" i="4"/>
  <c r="Y11" i="4"/>
  <c r="Y29" i="4"/>
  <c r="Y21" i="4"/>
  <c r="Y26" i="4"/>
  <c r="Y18" i="4"/>
  <c r="Y9" i="4"/>
  <c r="Y43" i="4"/>
  <c r="Y24" i="4"/>
  <c r="Y17" i="4"/>
  <c r="Y27" i="4"/>
  <c r="Y14" i="4"/>
  <c r="Y50" i="4"/>
  <c r="Y53" i="4" s="1"/>
  <c r="Y78" i="4" s="1"/>
  <c r="Y33" i="4"/>
  <c r="Y19" i="4"/>
  <c r="Y25" i="4"/>
  <c r="Y28" i="4"/>
  <c r="Y32" i="4"/>
  <c r="BJ53" i="24"/>
  <c r="BJ78" i="24" s="1"/>
  <c r="CS55" i="7"/>
  <c r="S64" i="11"/>
  <c r="CV3" i="19"/>
  <c r="CU2" i="19"/>
  <c r="AM3" i="4"/>
  <c r="AL2" i="4"/>
  <c r="AM76" i="7"/>
  <c r="AM36" i="7"/>
  <c r="BH55" i="24"/>
  <c r="K76" i="19"/>
  <c r="K36" i="19"/>
  <c r="DS46" i="24"/>
  <c r="O77" i="4"/>
  <c r="R41" i="4"/>
  <c r="AS91" i="44"/>
  <c r="AS64" i="7"/>
  <c r="AV46" i="4"/>
  <c r="AV34" i="4"/>
  <c r="W91" i="44"/>
  <c r="CW3" i="44"/>
  <c r="CV2" i="44"/>
  <c r="BT41" i="29"/>
  <c r="BT77" i="29" s="1"/>
  <c r="AK76" i="54"/>
  <c r="AK36" i="54"/>
  <c r="AK55" i="54" s="1"/>
  <c r="AK60" i="54" s="1"/>
  <c r="AU80" i="19"/>
  <c r="AU82" i="19" s="1"/>
  <c r="AU84" i="19"/>
  <c r="CG46" i="54"/>
  <c r="AJ41" i="29"/>
  <c r="CH90" i="54"/>
  <c r="CH59" i="54"/>
  <c r="CH51" i="54"/>
  <c r="CH58" i="54"/>
  <c r="CH88" i="54"/>
  <c r="CH89" i="54"/>
  <c r="CH49" i="54"/>
  <c r="CH57" i="54"/>
  <c r="CH44" i="54"/>
  <c r="CH46" i="54" s="1"/>
  <c r="CH32" i="54"/>
  <c r="CH31" i="54"/>
  <c r="CH23" i="54"/>
  <c r="CH25" i="54"/>
  <c r="CH50" i="54"/>
  <c r="CH45" i="54"/>
  <c r="CH28" i="54"/>
  <c r="CH21" i="54"/>
  <c r="CH39" i="54"/>
  <c r="CH33" i="54"/>
  <c r="CH30" i="54"/>
  <c r="CH20" i="54"/>
  <c r="CH14" i="54"/>
  <c r="CH27" i="54"/>
  <c r="CH29" i="54"/>
  <c r="CH16" i="54"/>
  <c r="CH19" i="54"/>
  <c r="CH15" i="54"/>
  <c r="CH22" i="54"/>
  <c r="CH10" i="54"/>
  <c r="CH11" i="54"/>
  <c r="CH12" i="54"/>
  <c r="CH24" i="54"/>
  <c r="CH13" i="54"/>
  <c r="CH17" i="54"/>
  <c r="CH38" i="54"/>
  <c r="CH26" i="54"/>
  <c r="CH43" i="54"/>
  <c r="CH9" i="54"/>
  <c r="CH18" i="54"/>
  <c r="DI74" i="4"/>
  <c r="AH60" i="34"/>
  <c r="O53" i="44"/>
  <c r="O78" i="44" s="1"/>
  <c r="AF60" i="39"/>
  <c r="CG62" i="7"/>
  <c r="CG64" i="7" s="1"/>
  <c r="K55" i="34"/>
  <c r="DN71" i="4"/>
  <c r="BW3" i="4"/>
  <c r="BV2" i="4"/>
  <c r="AS80" i="39"/>
  <c r="X41" i="54"/>
  <c r="X77" i="54" s="1"/>
  <c r="X60" i="24"/>
  <c r="AU76" i="29"/>
  <c r="AU36" i="29"/>
  <c r="V60" i="7"/>
  <c r="AH84" i="19"/>
  <c r="M90" i="19"/>
  <c r="M88" i="19"/>
  <c r="M45" i="19"/>
  <c r="M38" i="19"/>
  <c r="M59" i="19"/>
  <c r="M44" i="19"/>
  <c r="M46" i="19" s="1"/>
  <c r="M49" i="19"/>
  <c r="M89" i="19"/>
  <c r="M58" i="19"/>
  <c r="M22" i="19"/>
  <c r="M15" i="19"/>
  <c r="M21" i="19"/>
  <c r="M28" i="19"/>
  <c r="M20" i="19"/>
  <c r="M14" i="19"/>
  <c r="M57" i="19"/>
  <c r="M29" i="19"/>
  <c r="M13" i="19"/>
  <c r="M25" i="19"/>
  <c r="M10" i="19"/>
  <c r="M9" i="19"/>
  <c r="M34" i="19" s="1"/>
  <c r="M33" i="19"/>
  <c r="M51" i="19"/>
  <c r="M43" i="19"/>
  <c r="M17" i="19"/>
  <c r="M32" i="19"/>
  <c r="M39" i="19"/>
  <c r="M11" i="19"/>
  <c r="M18" i="19"/>
  <c r="M12" i="19"/>
  <c r="M26" i="19"/>
  <c r="M24" i="19"/>
  <c r="M50" i="19"/>
  <c r="M31" i="19"/>
  <c r="M19" i="19"/>
  <c r="M23" i="19"/>
  <c r="M27" i="19"/>
  <c r="M16" i="19"/>
  <c r="M30" i="19"/>
  <c r="N76" i="44"/>
  <c r="N36" i="44"/>
  <c r="N55" i="44" s="1"/>
  <c r="N60" i="44" s="1"/>
  <c r="BI41" i="34"/>
  <c r="V62" i="54"/>
  <c r="V64" i="54" s="1"/>
  <c r="BR72" i="4"/>
  <c r="DG39" i="24"/>
  <c r="DG22" i="24"/>
  <c r="DG15" i="24"/>
  <c r="DG90" i="24"/>
  <c r="DG89" i="24"/>
  <c r="DG59" i="24"/>
  <c r="DG38" i="24"/>
  <c r="DG14" i="24"/>
  <c r="DG20" i="24"/>
  <c r="DG58" i="24"/>
  <c r="DG50" i="24"/>
  <c r="DG21" i="24"/>
  <c r="DG9" i="24"/>
  <c r="DG88" i="24"/>
  <c r="DG19" i="24"/>
  <c r="DG18" i="24"/>
  <c r="DG57" i="24"/>
  <c r="DG49" i="24"/>
  <c r="DG44" i="24"/>
  <c r="DG30" i="24"/>
  <c r="DG33" i="24"/>
  <c r="DG25" i="24"/>
  <c r="DG11" i="24"/>
  <c r="DG28" i="24"/>
  <c r="DG16" i="24"/>
  <c r="DG31" i="24"/>
  <c r="DG23" i="24"/>
  <c r="DG17" i="24"/>
  <c r="DG32" i="24"/>
  <c r="DG29" i="24"/>
  <c r="DG24" i="24"/>
  <c r="DG12" i="24"/>
  <c r="DG10" i="24"/>
  <c r="DG26" i="24"/>
  <c r="DG51" i="24"/>
  <c r="DG43" i="24"/>
  <c r="DG45" i="24"/>
  <c r="DG27" i="24"/>
  <c r="L46" i="24"/>
  <c r="CF53" i="4"/>
  <c r="DT89" i="44"/>
  <c r="DT91" i="44" s="1"/>
  <c r="DT50" i="44"/>
  <c r="DT57" i="44"/>
  <c r="DT90" i="44"/>
  <c r="DT30" i="44"/>
  <c r="DT49" i="44"/>
  <c r="DT33" i="44"/>
  <c r="DT25" i="44"/>
  <c r="DT32" i="44"/>
  <c r="DT24" i="44"/>
  <c r="DT51" i="44"/>
  <c r="DT58" i="44"/>
  <c r="DT31" i="44"/>
  <c r="DT88" i="44"/>
  <c r="DT27" i="44"/>
  <c r="DT15" i="44"/>
  <c r="DT29" i="44"/>
  <c r="DT21" i="44"/>
  <c r="DT14" i="44"/>
  <c r="DT45" i="44"/>
  <c r="DT38" i="44"/>
  <c r="DT23" i="44"/>
  <c r="DT28" i="44"/>
  <c r="DT12" i="44"/>
  <c r="DT18" i="44"/>
  <c r="DT9" i="44"/>
  <c r="DT59" i="44"/>
  <c r="DT43" i="44"/>
  <c r="DT16" i="44"/>
  <c r="DT22" i="44"/>
  <c r="DT10" i="44"/>
  <c r="DT39" i="44"/>
  <c r="DT20" i="44"/>
  <c r="DT19" i="44"/>
  <c r="DT17" i="44"/>
  <c r="DT44" i="44"/>
  <c r="DT46" i="44" s="1"/>
  <c r="DT13" i="44"/>
  <c r="DT26" i="44"/>
  <c r="DT11" i="44"/>
  <c r="DI39" i="11"/>
  <c r="CV41" i="11"/>
  <c r="CV77" i="11" s="1"/>
  <c r="BF84" i="54"/>
  <c r="AH62" i="16"/>
  <c r="AH64" i="16" s="1"/>
  <c r="DF34" i="24"/>
  <c r="AW46" i="19"/>
  <c r="CH2" i="4"/>
  <c r="CI3" i="4"/>
  <c r="DF3" i="39"/>
  <c r="EE4" i="39"/>
  <c r="DS3" i="39" s="1"/>
  <c r="AK53" i="24"/>
  <c r="AK78" i="24" s="1"/>
  <c r="AY91" i="24"/>
  <c r="K62" i="4"/>
  <c r="K64" i="4" s="1"/>
  <c r="BU91" i="54"/>
  <c r="P2" i="54"/>
  <c r="Q3" i="54"/>
  <c r="AV41" i="29"/>
  <c r="AV77" i="29" s="1"/>
  <c r="I62" i="19"/>
  <c r="I64" i="19" s="1"/>
  <c r="I86" i="16"/>
  <c r="I93" i="16"/>
  <c r="I96" i="16" s="1"/>
  <c r="F86" i="39"/>
  <c r="F93" i="39"/>
  <c r="F96" i="39" s="1"/>
  <c r="DT91" i="7"/>
  <c r="BI55" i="7"/>
  <c r="BI34" i="54"/>
  <c r="L41" i="49"/>
  <c r="BG62" i="19"/>
  <c r="BG64" i="19"/>
  <c r="BS80" i="19"/>
  <c r="CF91" i="11"/>
  <c r="CT2" i="49"/>
  <c r="CU3" i="49"/>
  <c r="AX34" i="7"/>
  <c r="O59" i="34"/>
  <c r="O31" i="34"/>
  <c r="O89" i="34"/>
  <c r="O21" i="34"/>
  <c r="O9" i="34"/>
  <c r="O43" i="34"/>
  <c r="O51" i="34"/>
  <c r="O33" i="34"/>
  <c r="O20" i="34"/>
  <c r="O14" i="34"/>
  <c r="O24" i="34"/>
  <c r="O17" i="34"/>
  <c r="O11" i="34"/>
  <c r="O39" i="34"/>
  <c r="O41" i="34" s="1"/>
  <c r="O77" i="34" s="1"/>
  <c r="O19" i="34"/>
  <c r="O30" i="34"/>
  <c r="O26" i="34"/>
  <c r="O90" i="34"/>
  <c r="O27" i="34"/>
  <c r="O22" i="34"/>
  <c r="O28" i="34"/>
  <c r="O88" i="34"/>
  <c r="O50" i="34"/>
  <c r="O45" i="34"/>
  <c r="O15" i="34"/>
  <c r="O23" i="34"/>
  <c r="O18" i="34"/>
  <c r="O10" i="34"/>
  <c r="O38" i="34"/>
  <c r="O12" i="34"/>
  <c r="O58" i="34"/>
  <c r="O13" i="34"/>
  <c r="O32" i="34"/>
  <c r="O25" i="34"/>
  <c r="O57" i="34"/>
  <c r="O16" i="34"/>
  <c r="O44" i="34"/>
  <c r="O46" i="34" s="1"/>
  <c r="O49" i="34"/>
  <c r="O53" i="34" s="1"/>
  <c r="O78" i="34" s="1"/>
  <c r="O29" i="34"/>
  <c r="DF91" i="44"/>
  <c r="AW59" i="11"/>
  <c r="AW45" i="11"/>
  <c r="AW51" i="11"/>
  <c r="AW22" i="11"/>
  <c r="AW58" i="11"/>
  <c r="AW44" i="11"/>
  <c r="AW31" i="11"/>
  <c r="AW21" i="11"/>
  <c r="AW50" i="11"/>
  <c r="AW57" i="11"/>
  <c r="AW30" i="11"/>
  <c r="AW20" i="11"/>
  <c r="AW23" i="11"/>
  <c r="AW28" i="11"/>
  <c r="AW90" i="11"/>
  <c r="AW12" i="11"/>
  <c r="AW9" i="11"/>
  <c r="AW25" i="11"/>
  <c r="AW19" i="11"/>
  <c r="AW15" i="11"/>
  <c r="AW43" i="11"/>
  <c r="AW32" i="11"/>
  <c r="AW11" i="11"/>
  <c r="AW33" i="11"/>
  <c r="AW10" i="11"/>
  <c r="AW29" i="11"/>
  <c r="AW24" i="11"/>
  <c r="AW18" i="11"/>
  <c r="AW49" i="11"/>
  <c r="AW17" i="11"/>
  <c r="AW27" i="11"/>
  <c r="AW88" i="11"/>
  <c r="AW16" i="11"/>
  <c r="AW89" i="11"/>
  <c r="AW14" i="11"/>
  <c r="AW26" i="11"/>
  <c r="AN2" i="16"/>
  <c r="BU34" i="19"/>
  <c r="BJ2" i="49"/>
  <c r="BK3" i="49"/>
  <c r="BH77" i="54"/>
  <c r="AK90" i="49"/>
  <c r="AK89" i="49"/>
  <c r="AK88" i="49"/>
  <c r="AK58" i="49"/>
  <c r="AK50" i="49"/>
  <c r="AK43" i="49"/>
  <c r="AK57" i="49"/>
  <c r="AK33" i="49"/>
  <c r="AK39" i="49"/>
  <c r="AK45" i="49"/>
  <c r="AK23" i="49"/>
  <c r="AK22" i="49"/>
  <c r="AK44" i="49"/>
  <c r="AK9" i="49"/>
  <c r="AK59" i="49"/>
  <c r="AK32" i="49"/>
  <c r="AK27" i="49"/>
  <c r="AK20" i="49"/>
  <c r="AK17" i="49"/>
  <c r="AK14" i="49"/>
  <c r="AK26" i="49"/>
  <c r="AK15" i="49"/>
  <c r="AK10" i="49"/>
  <c r="AK19" i="49"/>
  <c r="AK51" i="49"/>
  <c r="AK18" i="49"/>
  <c r="AK38" i="49"/>
  <c r="AK24" i="49"/>
  <c r="AK13" i="49"/>
  <c r="AK16" i="49"/>
  <c r="AK49" i="49"/>
  <c r="AK21" i="49"/>
  <c r="AK25" i="49"/>
  <c r="AK12" i="49"/>
  <c r="AK11" i="49"/>
  <c r="Z34" i="24"/>
  <c r="AX78" i="16"/>
  <c r="AI84" i="24"/>
  <c r="AI80" i="24"/>
  <c r="AI82" i="24" s="1"/>
  <c r="BG53" i="39"/>
  <c r="BG78" i="39" s="1"/>
  <c r="AV46" i="49"/>
  <c r="Z2" i="4"/>
  <c r="AA3" i="4"/>
  <c r="CS80" i="7"/>
  <c r="BG84" i="24"/>
  <c r="X46" i="4"/>
  <c r="CT51" i="19"/>
  <c r="CT43" i="19"/>
  <c r="CT59" i="19"/>
  <c r="CT33" i="19"/>
  <c r="CT88" i="19"/>
  <c r="CT39" i="19"/>
  <c r="CT41" i="19" s="1"/>
  <c r="CT77" i="19" s="1"/>
  <c r="CT27" i="19"/>
  <c r="CT19" i="19"/>
  <c r="CT28" i="19"/>
  <c r="CT12" i="19"/>
  <c r="CT58" i="19"/>
  <c r="CT29" i="19"/>
  <c r="CT26" i="19"/>
  <c r="CT30" i="19"/>
  <c r="CT18" i="19"/>
  <c r="CT11" i="19"/>
  <c r="CT49" i="19"/>
  <c r="CT25" i="19"/>
  <c r="CT22" i="19"/>
  <c r="CT45" i="19"/>
  <c r="CT57" i="19"/>
  <c r="CT50" i="19"/>
  <c r="CT31" i="19"/>
  <c r="CT89" i="19"/>
  <c r="CT91" i="19" s="1"/>
  <c r="CT21" i="19"/>
  <c r="CT90" i="19"/>
  <c r="CT38" i="19"/>
  <c r="CT17" i="19"/>
  <c r="CT9" i="19"/>
  <c r="CT16" i="19"/>
  <c r="CT10" i="19"/>
  <c r="CT44" i="19"/>
  <c r="CT24" i="19"/>
  <c r="CT14" i="19"/>
  <c r="CT32" i="19"/>
  <c r="CT20" i="19"/>
  <c r="CT15" i="19"/>
  <c r="CT23" i="19"/>
  <c r="BV77" i="16"/>
  <c r="AI76" i="49"/>
  <c r="AI36" i="49"/>
  <c r="AI55" i="49" s="1"/>
  <c r="AI60" i="49" s="1"/>
  <c r="L53" i="7"/>
  <c r="BH80" i="24"/>
  <c r="BH82" i="24" s="1"/>
  <c r="BH84" i="24"/>
  <c r="DS91" i="24"/>
  <c r="T86" i="7"/>
  <c r="T93" i="7"/>
  <c r="T96" i="7" s="1"/>
  <c r="CU90" i="44"/>
  <c r="CU58" i="44"/>
  <c r="CU39" i="44"/>
  <c r="CU22" i="44"/>
  <c r="CU89" i="44"/>
  <c r="CU91" i="44" s="1"/>
  <c r="CU21" i="44"/>
  <c r="CU38" i="44"/>
  <c r="CU20" i="44"/>
  <c r="CU88" i="44"/>
  <c r="CU44" i="44"/>
  <c r="CU30" i="44"/>
  <c r="CU12" i="44"/>
  <c r="CU59" i="44"/>
  <c r="CU32" i="44"/>
  <c r="CU26" i="44"/>
  <c r="CU51" i="44"/>
  <c r="CU17" i="44"/>
  <c r="CU14" i="44"/>
  <c r="CU13" i="44"/>
  <c r="CU11" i="44"/>
  <c r="CU24" i="44"/>
  <c r="CU15" i="44"/>
  <c r="CU9" i="44"/>
  <c r="CU45" i="44"/>
  <c r="CU43" i="44"/>
  <c r="CU29" i="44"/>
  <c r="CU10" i="44"/>
  <c r="CU57" i="44"/>
  <c r="CU18" i="44"/>
  <c r="CU27" i="44"/>
  <c r="CU25" i="44"/>
  <c r="CU19" i="44"/>
  <c r="CU23" i="44"/>
  <c r="CU33" i="44"/>
  <c r="CU31" i="44"/>
  <c r="CU50" i="44"/>
  <c r="CU49" i="44"/>
  <c r="CU53" i="44" s="1"/>
  <c r="CU78" i="44" s="1"/>
  <c r="CU28" i="44"/>
  <c r="CU16" i="44"/>
  <c r="AJ82" i="7"/>
  <c r="BV2" i="29"/>
  <c r="BW3" i="29"/>
  <c r="CI2" i="54"/>
  <c r="CJ3" i="54"/>
  <c r="CG80" i="7"/>
  <c r="CG82" i="7" s="1"/>
  <c r="K80" i="34"/>
  <c r="CT76" i="7"/>
  <c r="CT36" i="7"/>
  <c r="CT55" i="7" s="1"/>
  <c r="CT60" i="7" s="1"/>
  <c r="Y91" i="16"/>
  <c r="V80" i="7"/>
  <c r="V82" i="7" s="1"/>
  <c r="O3" i="19"/>
  <c r="N2" i="19"/>
  <c r="L34" i="19"/>
  <c r="L46" i="19"/>
  <c r="V80" i="54"/>
  <c r="BR74" i="4"/>
  <c r="AW55" i="54"/>
  <c r="CF76" i="54"/>
  <c r="CF36" i="54"/>
  <c r="DH2" i="24"/>
  <c r="DI3" i="24"/>
  <c r="DT38" i="11"/>
  <c r="CF46" i="4"/>
  <c r="BS60" i="44"/>
  <c r="CU34" i="7"/>
  <c r="CF55" i="24"/>
  <c r="CS41" i="34"/>
  <c r="CS46" i="34"/>
  <c r="U86" i="19"/>
  <c r="U93" i="19"/>
  <c r="U96" i="19" s="1"/>
  <c r="CG25" i="4"/>
  <c r="CG33" i="4"/>
  <c r="CG24" i="4"/>
  <c r="CG17" i="4"/>
  <c r="CG32" i="4"/>
  <c r="CG88" i="4"/>
  <c r="CG91" i="4" s="1"/>
  <c r="CG31" i="4"/>
  <c r="CG23" i="4"/>
  <c r="CG16" i="4"/>
  <c r="CG50" i="4"/>
  <c r="CG43" i="4"/>
  <c r="CG28" i="4"/>
  <c r="CG20" i="4"/>
  <c r="CG14" i="4"/>
  <c r="CG29" i="4"/>
  <c r="CG15" i="4"/>
  <c r="CG27" i="4"/>
  <c r="CG51" i="4"/>
  <c r="CG19" i="4"/>
  <c r="CG9" i="4"/>
  <c r="CG57" i="4"/>
  <c r="CG44" i="4"/>
  <c r="CG18" i="4"/>
  <c r="CG21" i="4"/>
  <c r="CG11" i="4"/>
  <c r="CG49" i="4"/>
  <c r="CG30" i="4"/>
  <c r="CG12" i="4"/>
  <c r="CG22" i="4"/>
  <c r="CG10" i="4"/>
  <c r="CG26" i="4"/>
  <c r="V62" i="29"/>
  <c r="V64" i="29" s="1"/>
  <c r="V76" i="39"/>
  <c r="V36" i="39"/>
  <c r="V55" i="39" s="1"/>
  <c r="V60" i="39" s="1"/>
  <c r="AW91" i="34"/>
  <c r="L86" i="44"/>
  <c r="L93" i="44"/>
  <c r="L96" i="44" s="1"/>
  <c r="O89" i="54"/>
  <c r="O88" i="54"/>
  <c r="O59" i="54"/>
  <c r="O50" i="54"/>
  <c r="O58" i="54"/>
  <c r="O51" i="54"/>
  <c r="O44" i="54"/>
  <c r="O46" i="54" s="1"/>
  <c r="O30" i="54"/>
  <c r="O49" i="54"/>
  <c r="O31" i="54"/>
  <c r="O33" i="54"/>
  <c r="O27" i="54"/>
  <c r="O90" i="54"/>
  <c r="O38" i="54"/>
  <c r="O28" i="54"/>
  <c r="O26" i="54"/>
  <c r="O57" i="54"/>
  <c r="O17" i="54"/>
  <c r="O43" i="54"/>
  <c r="O29" i="54"/>
  <c r="O16" i="54"/>
  <c r="O23" i="54"/>
  <c r="O22" i="54"/>
  <c r="O24" i="54"/>
  <c r="O19" i="54"/>
  <c r="O9" i="54"/>
  <c r="O32" i="54"/>
  <c r="O21" i="54"/>
  <c r="O18" i="54"/>
  <c r="O45" i="54"/>
  <c r="O25" i="54"/>
  <c r="O39" i="54"/>
  <c r="O41" i="54" s="1"/>
  <c r="O77" i="54" s="1"/>
  <c r="O13" i="54"/>
  <c r="O14" i="54"/>
  <c r="O10" i="54"/>
  <c r="O12" i="54"/>
  <c r="O20" i="54"/>
  <c r="O15" i="54"/>
  <c r="O11" i="54"/>
  <c r="CG34" i="34"/>
  <c r="CT34" i="24"/>
  <c r="M80" i="4"/>
  <c r="DM72" i="4"/>
  <c r="BI80" i="7"/>
  <c r="BI82" i="7" s="1"/>
  <c r="L91" i="29"/>
  <c r="BG80" i="19"/>
  <c r="BG82" i="19" s="1"/>
  <c r="AI76" i="11"/>
  <c r="AI36" i="11"/>
  <c r="AI55" i="11" s="1"/>
  <c r="BX2" i="24"/>
  <c r="BY3" i="24"/>
  <c r="AX2" i="11"/>
  <c r="AY3" i="11"/>
  <c r="BS34" i="39"/>
  <c r="AJ76" i="34"/>
  <c r="AJ36" i="34"/>
  <c r="T86" i="39"/>
  <c r="T93" i="39"/>
  <c r="T96" i="39" s="1"/>
  <c r="T86" i="44"/>
  <c r="T93" i="44"/>
  <c r="T96" i="44" s="1"/>
  <c r="AK34" i="19"/>
  <c r="BS55" i="34"/>
  <c r="BX41" i="11"/>
  <c r="BX77" i="11" s="1"/>
  <c r="CK39" i="11"/>
  <c r="CF55" i="44"/>
  <c r="O3" i="7"/>
  <c r="N2" i="7"/>
  <c r="AF86" i="34"/>
  <c r="AF93" i="34"/>
  <c r="AF96" i="34" s="1"/>
  <c r="CI53" i="16"/>
  <c r="AO3" i="54"/>
  <c r="AN2" i="54"/>
  <c r="W80" i="16"/>
  <c r="BU90" i="29"/>
  <c r="BU39" i="29"/>
  <c r="BU58" i="29"/>
  <c r="BU45" i="29"/>
  <c r="BU38" i="29"/>
  <c r="BU26" i="29"/>
  <c r="BU88" i="29"/>
  <c r="BU59" i="29"/>
  <c r="BU44" i="29"/>
  <c r="BU25" i="29"/>
  <c r="BU11" i="29"/>
  <c r="BU21" i="29"/>
  <c r="BU9" i="29"/>
  <c r="BU50" i="29"/>
  <c r="BU33" i="29"/>
  <c r="BU31" i="29"/>
  <c r="BU28" i="29"/>
  <c r="BU16" i="29"/>
  <c r="BU12" i="29"/>
  <c r="BU24" i="29"/>
  <c r="BU49" i="29"/>
  <c r="BU43" i="29"/>
  <c r="BU30" i="29"/>
  <c r="BU19" i="29"/>
  <c r="BU57" i="29"/>
  <c r="BU29" i="29"/>
  <c r="BU51" i="29"/>
  <c r="BU89" i="29"/>
  <c r="BU20" i="29"/>
  <c r="BU32" i="29"/>
  <c r="BU18" i="29"/>
  <c r="BU10" i="29"/>
  <c r="BU17" i="29"/>
  <c r="BU14" i="29"/>
  <c r="BU23" i="29"/>
  <c r="BU15" i="29"/>
  <c r="BU13" i="29"/>
  <c r="BU22" i="29"/>
  <c r="BU27" i="29"/>
  <c r="AA4" i="39"/>
  <c r="AN4" i="39" s="1"/>
  <c r="BA4" i="39" s="1"/>
  <c r="BN4" i="39" s="1"/>
  <c r="CA4" i="39" s="1"/>
  <c r="CN4" i="39" s="1"/>
  <c r="DA4" i="39" s="1"/>
  <c r="DN4" i="39" s="1"/>
  <c r="EA4" i="39" s="1"/>
  <c r="O4" i="39"/>
  <c r="CS77" i="11"/>
  <c r="Q80" i="11"/>
  <c r="Q82" i="11" s="1"/>
  <c r="J62" i="49"/>
  <c r="J64" i="49" s="1"/>
  <c r="X91" i="54"/>
  <c r="L82" i="4"/>
  <c r="L84" i="4" s="1"/>
  <c r="CH76" i="7"/>
  <c r="CH36" i="7"/>
  <c r="CH55" i="7" s="1"/>
  <c r="CH60" i="7" s="1"/>
  <c r="AV55" i="7"/>
  <c r="CH88" i="19"/>
  <c r="CH57" i="19"/>
  <c r="CH33" i="19"/>
  <c r="CH49" i="19"/>
  <c r="CH32" i="19"/>
  <c r="CH50" i="19"/>
  <c r="CH58" i="19"/>
  <c r="CH89" i="19"/>
  <c r="CH44" i="19"/>
  <c r="CH30" i="19"/>
  <c r="CH18" i="19"/>
  <c r="CH11" i="19"/>
  <c r="CH51" i="19"/>
  <c r="CH25" i="19"/>
  <c r="CH10" i="19"/>
  <c r="CH45" i="19"/>
  <c r="CH24" i="19"/>
  <c r="CH17" i="19"/>
  <c r="CH59" i="19"/>
  <c r="CH9" i="19"/>
  <c r="CH31" i="19"/>
  <c r="CH23" i="19"/>
  <c r="CH16" i="19"/>
  <c r="CH39" i="19"/>
  <c r="CH20" i="19"/>
  <c r="CH14" i="19"/>
  <c r="CH27" i="19"/>
  <c r="CH28" i="19"/>
  <c r="CH90" i="19"/>
  <c r="CH22" i="19"/>
  <c r="CH21" i="19"/>
  <c r="CH15" i="19"/>
  <c r="CH12" i="19"/>
  <c r="CH19" i="19"/>
  <c r="CH38" i="19"/>
  <c r="CH29" i="19"/>
  <c r="CH26" i="19"/>
  <c r="CH43" i="19"/>
  <c r="BI46" i="34"/>
  <c r="AW84" i="54"/>
  <c r="AW80" i="54"/>
  <c r="AW82" i="54" s="1"/>
  <c r="AX77" i="54"/>
  <c r="CS46" i="54"/>
  <c r="CF91" i="4"/>
  <c r="DS77" i="16"/>
  <c r="DF2" i="29"/>
  <c r="DG3" i="29"/>
  <c r="AW34" i="19"/>
  <c r="BX3" i="54"/>
  <c r="BW2" i="54"/>
  <c r="AX3" i="39"/>
  <c r="AW2" i="39"/>
  <c r="CF82" i="7"/>
  <c r="CF84" i="7" s="1"/>
  <c r="BW2" i="19"/>
  <c r="BX3" i="19"/>
  <c r="CI2" i="34"/>
  <c r="CJ3" i="34"/>
  <c r="BT46" i="49"/>
  <c r="CV88" i="7"/>
  <c r="CV21" i="7"/>
  <c r="CV16" i="7"/>
  <c r="CV15" i="7"/>
  <c r="CV30" i="7"/>
  <c r="CV44" i="7"/>
  <c r="CV46" i="7" s="1"/>
  <c r="CV20" i="7"/>
  <c r="CV29" i="7"/>
  <c r="CV58" i="7"/>
  <c r="CV43" i="7"/>
  <c r="CV28" i="7"/>
  <c r="CV26" i="7"/>
  <c r="CV11" i="7"/>
  <c r="CV51" i="7"/>
  <c r="CV24" i="7"/>
  <c r="CV25" i="7"/>
  <c r="CV23" i="7"/>
  <c r="CV89" i="7"/>
  <c r="CV18" i="7"/>
  <c r="CV33" i="7"/>
  <c r="CV27" i="7"/>
  <c r="CV14" i="7"/>
  <c r="CV32" i="7"/>
  <c r="CV50" i="7"/>
  <c r="CV17" i="7"/>
  <c r="CV57" i="7"/>
  <c r="CV10" i="7"/>
  <c r="CV19" i="7"/>
  <c r="CV12" i="7"/>
  <c r="CV49" i="7"/>
  <c r="CV22" i="7"/>
  <c r="CV9" i="7"/>
  <c r="CV31" i="7"/>
  <c r="U84" i="29"/>
  <c r="N91" i="54"/>
  <c r="M62" i="4"/>
  <c r="M64" i="4" s="1"/>
  <c r="BS76" i="49"/>
  <c r="BS36" i="49"/>
  <c r="DO72" i="4"/>
  <c r="BI41" i="54"/>
  <c r="BI77" i="54" s="1"/>
  <c r="L91" i="49"/>
  <c r="O34" i="4"/>
  <c r="AJ76" i="19"/>
  <c r="AJ36" i="19"/>
  <c r="CS91" i="7"/>
  <c r="CF91" i="7"/>
  <c r="BW32" i="24"/>
  <c r="BW24" i="24"/>
  <c r="BW16" i="24"/>
  <c r="BW39" i="24"/>
  <c r="BW22" i="24"/>
  <c r="BW15" i="24"/>
  <c r="BW57" i="24"/>
  <c r="BW49" i="24"/>
  <c r="BW38" i="24"/>
  <c r="BW17" i="24"/>
  <c r="BW89" i="24"/>
  <c r="BW45" i="24"/>
  <c r="BW27" i="24"/>
  <c r="BW28" i="24"/>
  <c r="BW51" i="24"/>
  <c r="BW10" i="24"/>
  <c r="BW21" i="24"/>
  <c r="BW9" i="24"/>
  <c r="BW31" i="24"/>
  <c r="BW23" i="24"/>
  <c r="BW11" i="24"/>
  <c r="BW58" i="24"/>
  <c r="BW33" i="24"/>
  <c r="BW25" i="24"/>
  <c r="BW18" i="24"/>
  <c r="BW88" i="24"/>
  <c r="BW30" i="24"/>
  <c r="BW90" i="24"/>
  <c r="BW26" i="24"/>
  <c r="BW59" i="24"/>
  <c r="BW20" i="24"/>
  <c r="BW50" i="24"/>
  <c r="BW43" i="24"/>
  <c r="BW44" i="24"/>
  <c r="BW12" i="24"/>
  <c r="BW29" i="24"/>
  <c r="BW14" i="24"/>
  <c r="X91" i="11"/>
  <c r="AF86" i="7"/>
  <c r="AX62" i="44"/>
  <c r="AX64" i="44"/>
  <c r="BS91" i="39"/>
  <c r="AV34" i="11"/>
  <c r="CG41" i="19"/>
  <c r="CG77" i="19" s="1"/>
  <c r="BS62" i="7"/>
  <c r="AJ46" i="29"/>
  <c r="U60" i="49"/>
  <c r="O34" i="44"/>
  <c r="CH2" i="49"/>
  <c r="CI3" i="49"/>
  <c r="BS76" i="29"/>
  <c r="BS36" i="29"/>
  <c r="AC4" i="7"/>
  <c r="AP4" i="7" s="1"/>
  <c r="BC4" i="7" s="1"/>
  <c r="BP4" i="7" s="1"/>
  <c r="CC4" i="7" s="1"/>
  <c r="CP4" i="7" s="1"/>
  <c r="DC4" i="7" s="1"/>
  <c r="DP4" i="7" s="1"/>
  <c r="EC4" i="7" s="1"/>
  <c r="Q4" i="7"/>
  <c r="AD4" i="7" s="1"/>
  <c r="AQ4" i="7" s="1"/>
  <c r="BD4" i="7" s="1"/>
  <c r="BQ4" i="7" s="1"/>
  <c r="CD4" i="7" s="1"/>
  <c r="CQ4" i="7" s="1"/>
  <c r="DD4" i="7" s="1"/>
  <c r="DQ4" i="7" s="1"/>
  <c r="ED4" i="7" s="1"/>
  <c r="J80" i="49"/>
  <c r="J82" i="49" s="1"/>
  <c r="J84" i="49"/>
  <c r="X84" i="24"/>
  <c r="DF2" i="11"/>
  <c r="DG3" i="11"/>
  <c r="AZ46" i="44"/>
  <c r="AV80" i="7"/>
  <c r="AV82" i="7" s="1"/>
  <c r="CI2" i="19"/>
  <c r="CJ3" i="19"/>
  <c r="BS72" i="4"/>
  <c r="BS74" i="4"/>
  <c r="CF71" i="4"/>
  <c r="CE71" i="4"/>
  <c r="W53" i="39"/>
  <c r="W78" i="39" s="1"/>
  <c r="BZ3" i="16"/>
  <c r="BY2" i="16"/>
  <c r="AW62" i="44"/>
  <c r="AW64" i="44" s="1"/>
  <c r="AH62" i="4"/>
  <c r="AH64" i="4" s="1"/>
  <c r="CS91" i="54"/>
  <c r="DT3" i="29"/>
  <c r="DS2" i="29"/>
  <c r="CU91" i="7"/>
  <c r="CF80" i="24"/>
  <c r="CF41" i="29"/>
  <c r="BV90" i="54"/>
  <c r="BV88" i="54"/>
  <c r="BV57" i="54"/>
  <c r="BV58" i="54"/>
  <c r="BV59" i="54"/>
  <c r="BV50" i="54"/>
  <c r="BV49" i="54"/>
  <c r="BV53" i="54" s="1"/>
  <c r="BV78" i="54" s="1"/>
  <c r="BV39" i="54"/>
  <c r="BV89" i="54"/>
  <c r="BV51" i="54"/>
  <c r="BV43" i="54"/>
  <c r="BV33" i="54"/>
  <c r="BV29" i="54"/>
  <c r="BV28" i="54"/>
  <c r="BV24" i="54"/>
  <c r="BV19" i="54"/>
  <c r="BV45" i="54"/>
  <c r="BV38" i="54"/>
  <c r="BV25" i="54"/>
  <c r="BV12" i="54"/>
  <c r="BV18" i="54"/>
  <c r="BV32" i="54"/>
  <c r="BV31" i="54"/>
  <c r="BV13" i="54"/>
  <c r="BV11" i="54"/>
  <c r="BV21" i="54"/>
  <c r="BV9" i="54"/>
  <c r="BV44" i="54"/>
  <c r="BV14" i="54"/>
  <c r="BV15" i="54"/>
  <c r="BV27" i="54"/>
  <c r="BV26" i="54"/>
  <c r="BV10" i="54"/>
  <c r="BV16" i="54"/>
  <c r="BV23" i="54"/>
  <c r="BV20" i="54"/>
  <c r="BV22" i="54"/>
  <c r="BV17" i="54"/>
  <c r="BV30" i="54"/>
  <c r="DS91" i="44"/>
  <c r="V60" i="16"/>
  <c r="AK46" i="24"/>
  <c r="AY34" i="24"/>
  <c r="AW34" i="34"/>
  <c r="AV33" i="39"/>
  <c r="AV25" i="39"/>
  <c r="AV32" i="39"/>
  <c r="AV24" i="39"/>
  <c r="AV31" i="39"/>
  <c r="AV23" i="39"/>
  <c r="AV90" i="39"/>
  <c r="AV49" i="39"/>
  <c r="AV17" i="39"/>
  <c r="AV88" i="39"/>
  <c r="AV21" i="39"/>
  <c r="AV89" i="39"/>
  <c r="AV91" i="39" s="1"/>
  <c r="AV50" i="39"/>
  <c r="AV38" i="39"/>
  <c r="AV58" i="39"/>
  <c r="AV43" i="39"/>
  <c r="AV39" i="39"/>
  <c r="AV41" i="39" s="1"/>
  <c r="AV77" i="39" s="1"/>
  <c r="AV12" i="39"/>
  <c r="AV44" i="39"/>
  <c r="AV46" i="39" s="1"/>
  <c r="AV16" i="39"/>
  <c r="AV11" i="39"/>
  <c r="AV20" i="39"/>
  <c r="AV59" i="39"/>
  <c r="AV26" i="39"/>
  <c r="AV15" i="39"/>
  <c r="AV10" i="39"/>
  <c r="AV51" i="39"/>
  <c r="AV14" i="39"/>
  <c r="AV9" i="39"/>
  <c r="AV18" i="39"/>
  <c r="AV57" i="39"/>
  <c r="AV27" i="39"/>
  <c r="AV30" i="39"/>
  <c r="AV29" i="39"/>
  <c r="AV28" i="39"/>
  <c r="AV19" i="39"/>
  <c r="AV45" i="39"/>
  <c r="AV22" i="39"/>
  <c r="CF77" i="34"/>
  <c r="BV90" i="19"/>
  <c r="BV89" i="19"/>
  <c r="BV91" i="19" s="1"/>
  <c r="BV57" i="19"/>
  <c r="BV39" i="19"/>
  <c r="BV51" i="19"/>
  <c r="BV45" i="19"/>
  <c r="BV59" i="19"/>
  <c r="BV43" i="19"/>
  <c r="BV33" i="19"/>
  <c r="BV9" i="19"/>
  <c r="BV31" i="19"/>
  <c r="BV23" i="19"/>
  <c r="BV16" i="19"/>
  <c r="BV88" i="19"/>
  <c r="BV44" i="19"/>
  <c r="BV22" i="19"/>
  <c r="BV49" i="19"/>
  <c r="BV32" i="19"/>
  <c r="BV15" i="19"/>
  <c r="BV21" i="19"/>
  <c r="BV28" i="19"/>
  <c r="BV12" i="19"/>
  <c r="BV38" i="19"/>
  <c r="BV29" i="19"/>
  <c r="BV26" i="19"/>
  <c r="BV18" i="19"/>
  <c r="BV58" i="19"/>
  <c r="BV30" i="19"/>
  <c r="BV10" i="19"/>
  <c r="BV50" i="19"/>
  <c r="BV25" i="19"/>
  <c r="BV11" i="19"/>
  <c r="BV17" i="19"/>
  <c r="BV27" i="19"/>
  <c r="BV24" i="19"/>
  <c r="BV14" i="19"/>
  <c r="BV20" i="19"/>
  <c r="BV19" i="19"/>
  <c r="I84" i="19"/>
  <c r="CG41" i="34"/>
  <c r="CG77" i="34" s="1"/>
  <c r="CH90" i="34"/>
  <c r="CH49" i="34"/>
  <c r="CH53" i="34" s="1"/>
  <c r="CH78" i="34" s="1"/>
  <c r="CH31" i="34"/>
  <c r="CH89" i="34"/>
  <c r="CH51" i="34"/>
  <c r="CH33" i="34"/>
  <c r="CH18" i="34"/>
  <c r="CH38" i="34"/>
  <c r="CH25" i="34"/>
  <c r="CH12" i="34"/>
  <c r="CH44" i="34"/>
  <c r="CH39" i="34"/>
  <c r="CH26" i="34"/>
  <c r="CH32" i="34"/>
  <c r="CH20" i="34"/>
  <c r="CH14" i="34"/>
  <c r="CH43" i="34"/>
  <c r="CH24" i="34"/>
  <c r="CH19" i="34"/>
  <c r="CH11" i="34"/>
  <c r="CH59" i="34"/>
  <c r="CH58" i="34"/>
  <c r="CH29" i="34"/>
  <c r="CH22" i="34"/>
  <c r="CH17" i="34"/>
  <c r="CH88" i="34"/>
  <c r="CH45" i="34"/>
  <c r="CH23" i="34"/>
  <c r="CH10" i="34"/>
  <c r="CH27" i="34"/>
  <c r="CH30" i="34"/>
  <c r="CH15" i="34"/>
  <c r="CH57" i="34"/>
  <c r="CH21" i="34"/>
  <c r="CH16" i="34"/>
  <c r="CH9" i="34"/>
  <c r="CH28" i="34"/>
  <c r="CH50" i="34"/>
  <c r="CW2" i="7"/>
  <c r="CX3" i="7"/>
  <c r="BJ76" i="7"/>
  <c r="BJ36" i="7"/>
  <c r="BJ55" i="7" s="1"/>
  <c r="BJ60" i="7" s="1"/>
  <c r="BK46" i="7"/>
  <c r="CH41" i="44"/>
  <c r="CF91" i="49"/>
  <c r="L53" i="49"/>
  <c r="L78" i="49" s="1"/>
  <c r="O46" i="4"/>
  <c r="H86" i="29"/>
  <c r="H93" i="29"/>
  <c r="H96" i="29" s="1"/>
  <c r="AX91" i="7"/>
  <c r="AX76" i="24"/>
  <c r="AX36" i="24"/>
  <c r="AX55" i="24" s="1"/>
  <c r="AX60" i="24" s="1"/>
  <c r="AM88" i="16"/>
  <c r="AM91" i="16" s="1"/>
  <c r="AM20" i="16"/>
  <c r="AM43" i="16"/>
  <c r="AM33" i="16"/>
  <c r="AM32" i="16"/>
  <c r="AM31" i="16"/>
  <c r="AM27" i="16"/>
  <c r="AM19" i="16"/>
  <c r="AM38" i="16"/>
  <c r="AM26" i="16"/>
  <c r="AM44" i="16"/>
  <c r="AM22" i="16"/>
  <c r="AM30" i="16"/>
  <c r="AM12" i="16"/>
  <c r="AM21" i="16"/>
  <c r="AM11" i="16"/>
  <c r="AM9" i="16"/>
  <c r="AM18" i="16"/>
  <c r="AM10" i="16"/>
  <c r="AM51" i="16"/>
  <c r="AM25" i="16"/>
  <c r="AM16" i="16"/>
  <c r="AM14" i="16"/>
  <c r="AM23" i="16"/>
  <c r="AM29" i="16"/>
  <c r="AM49" i="16"/>
  <c r="AM17" i="16"/>
  <c r="AM57" i="16"/>
  <c r="AM39" i="16"/>
  <c r="AM50" i="16"/>
  <c r="AM13" i="16"/>
  <c r="AM15" i="16"/>
  <c r="AM24" i="16"/>
  <c r="AM28" i="16"/>
  <c r="AK62" i="7"/>
  <c r="AK64" i="7" s="1"/>
  <c r="AL41" i="16"/>
  <c r="AX80" i="44"/>
  <c r="DF34" i="44"/>
  <c r="AT62" i="29"/>
  <c r="AT64" i="29"/>
  <c r="X91" i="49"/>
  <c r="BT76" i="19"/>
  <c r="BT36" i="19"/>
  <c r="BT55" i="19" s="1"/>
  <c r="BT60" i="19" s="1"/>
  <c r="AV91" i="49"/>
  <c r="AH82" i="24"/>
  <c r="BJ41" i="24"/>
  <c r="BJ77" i="24" s="1"/>
  <c r="BS82" i="44"/>
  <c r="AV86" i="24"/>
  <c r="AV93" i="24"/>
  <c r="AV96" i="24" s="1"/>
  <c r="L34" i="16"/>
  <c r="DV41" i="7"/>
  <c r="DV77" i="7" s="1"/>
  <c r="EE39" i="7"/>
  <c r="CV88" i="16"/>
  <c r="CV91" i="16" s="1"/>
  <c r="CV30" i="16"/>
  <c r="CV15" i="16"/>
  <c r="CV44" i="16"/>
  <c r="CV46" i="16" s="1"/>
  <c r="CV20" i="16"/>
  <c r="CV23" i="16"/>
  <c r="CV29" i="16"/>
  <c r="CV22" i="16"/>
  <c r="CV21" i="16"/>
  <c r="CV51" i="16"/>
  <c r="CV33" i="16"/>
  <c r="CV32" i="16"/>
  <c r="CV31" i="16"/>
  <c r="CV19" i="16"/>
  <c r="CV11" i="16"/>
  <c r="CV9" i="16"/>
  <c r="CV49" i="16"/>
  <c r="CV16" i="16"/>
  <c r="CV14" i="16"/>
  <c r="CV13" i="16"/>
  <c r="CV57" i="16"/>
  <c r="CV12" i="16"/>
  <c r="CV27" i="16"/>
  <c r="CV10" i="16"/>
  <c r="CV50" i="16"/>
  <c r="CV43" i="16"/>
  <c r="CV26" i="16"/>
  <c r="CV28" i="16"/>
  <c r="CV24" i="16"/>
  <c r="CV38" i="16"/>
  <c r="CV18" i="16"/>
  <c r="CV17" i="16"/>
  <c r="CV25" i="16"/>
  <c r="CV39" i="16"/>
  <c r="AS62" i="19"/>
  <c r="M50" i="7"/>
  <c r="M24" i="7"/>
  <c r="M49" i="7"/>
  <c r="M18" i="7"/>
  <c r="M88" i="7"/>
  <c r="M91" i="7" s="1"/>
  <c r="M23" i="7"/>
  <c r="M10" i="7"/>
  <c r="M22" i="7"/>
  <c r="M17" i="7"/>
  <c r="M31" i="7"/>
  <c r="M29" i="7"/>
  <c r="M44" i="7"/>
  <c r="M32" i="7"/>
  <c r="M25" i="7"/>
  <c r="M19" i="7"/>
  <c r="M16" i="7"/>
  <c r="M33" i="7"/>
  <c r="M15" i="7"/>
  <c r="M13" i="7"/>
  <c r="M12" i="7"/>
  <c r="M30" i="7"/>
  <c r="M21" i="7"/>
  <c r="M89" i="7"/>
  <c r="M28" i="7"/>
  <c r="M9" i="7"/>
  <c r="M14" i="7"/>
  <c r="M43" i="7"/>
  <c r="M58" i="7"/>
  <c r="M27" i="7"/>
  <c r="M20" i="7"/>
  <c r="M57" i="7"/>
  <c r="M51" i="7"/>
  <c r="M26" i="7"/>
  <c r="M11" i="7"/>
  <c r="BH53" i="11"/>
  <c r="BH78" i="11" s="1"/>
  <c r="AA3" i="19"/>
  <c r="Z2" i="19"/>
  <c r="AY34" i="54"/>
  <c r="CS49" i="4"/>
  <c r="CS27" i="4"/>
  <c r="CS19" i="4"/>
  <c r="CS26" i="4"/>
  <c r="CS18" i="4"/>
  <c r="CS9" i="4"/>
  <c r="CS25" i="4"/>
  <c r="CS30" i="4"/>
  <c r="CS22" i="4"/>
  <c r="CS57" i="4"/>
  <c r="CS51" i="4"/>
  <c r="CS44" i="4"/>
  <c r="CS15" i="4"/>
  <c r="CS11" i="4"/>
  <c r="CS88" i="4"/>
  <c r="CS23" i="4"/>
  <c r="CS12" i="4"/>
  <c r="CS16" i="4"/>
  <c r="CS21" i="4"/>
  <c r="CS10" i="4"/>
  <c r="CS28" i="4"/>
  <c r="CS43" i="4"/>
  <c r="CS20" i="4"/>
  <c r="CS14" i="4"/>
  <c r="CS32" i="4"/>
  <c r="CS17" i="4"/>
  <c r="CS24" i="4"/>
  <c r="CS33" i="4"/>
  <c r="CS31" i="4"/>
  <c r="CS50" i="4"/>
  <c r="CS29" i="4"/>
  <c r="BS84" i="44"/>
  <c r="BS80" i="34"/>
  <c r="CS41" i="19"/>
  <c r="L53" i="16"/>
  <c r="L78" i="16" s="1"/>
  <c r="BU34" i="34"/>
  <c r="AF64" i="29"/>
  <c r="AF62" i="29"/>
  <c r="CX3" i="16"/>
  <c r="CW2" i="16"/>
  <c r="AL53" i="54"/>
  <c r="AL78" i="54" s="1"/>
  <c r="DT2" i="54"/>
  <c r="DU3" i="54"/>
  <c r="CK2" i="16"/>
  <c r="CL3" i="16"/>
  <c r="CF91" i="24"/>
  <c r="Y76" i="24"/>
  <c r="Y36" i="24"/>
  <c r="AK44" i="11"/>
  <c r="AK46" i="11" s="1"/>
  <c r="AK50" i="11"/>
  <c r="AK33" i="11"/>
  <c r="AK32" i="11"/>
  <c r="AK57" i="11"/>
  <c r="AK30" i="11"/>
  <c r="AK20" i="11"/>
  <c r="AK43" i="11"/>
  <c r="AK29" i="11"/>
  <c r="AK19" i="11"/>
  <c r="AK14" i="11"/>
  <c r="AK9" i="11"/>
  <c r="AK90" i="11"/>
  <c r="AK27" i="11"/>
  <c r="AK26" i="11"/>
  <c r="AK51" i="11"/>
  <c r="AK45" i="11"/>
  <c r="AK18" i="11"/>
  <c r="AK31" i="11"/>
  <c r="AK28" i="11"/>
  <c r="AK17" i="11"/>
  <c r="AK88" i="11"/>
  <c r="AK22" i="11"/>
  <c r="AK89" i="11"/>
  <c r="AK16" i="11"/>
  <c r="AK21" i="11"/>
  <c r="AK12" i="11"/>
  <c r="AK25" i="11"/>
  <c r="AK15" i="11"/>
  <c r="AK11" i="11"/>
  <c r="AK24" i="11"/>
  <c r="AK49" i="11"/>
  <c r="AK59" i="11"/>
  <c r="AK23" i="11"/>
  <c r="AK58" i="11"/>
  <c r="AK10" i="11"/>
  <c r="BV53" i="24"/>
  <c r="BV78" i="24" s="1"/>
  <c r="AK77" i="54"/>
  <c r="CG34" i="54"/>
  <c r="BF55" i="4"/>
  <c r="DF41" i="11"/>
  <c r="DS39" i="11"/>
  <c r="L86" i="11"/>
  <c r="L93" i="11"/>
  <c r="L96" i="11" s="1"/>
  <c r="CG90" i="49"/>
  <c r="CG89" i="49"/>
  <c r="CG91" i="49" s="1"/>
  <c r="CG88" i="49"/>
  <c r="CG58" i="49"/>
  <c r="CG50" i="49"/>
  <c r="CG43" i="49"/>
  <c r="CG57" i="49"/>
  <c r="CG30" i="49"/>
  <c r="CG33" i="49"/>
  <c r="CG39" i="49"/>
  <c r="CG31" i="49"/>
  <c r="CG38" i="49"/>
  <c r="CG23" i="49"/>
  <c r="CG45" i="49"/>
  <c r="CG22" i="49"/>
  <c r="CG28" i="49"/>
  <c r="CG9" i="49"/>
  <c r="CG29" i="49"/>
  <c r="CG26" i="49"/>
  <c r="CG18" i="49"/>
  <c r="CG25" i="49"/>
  <c r="CG14" i="49"/>
  <c r="CG24" i="49"/>
  <c r="CG16" i="49"/>
  <c r="CG17" i="49"/>
  <c r="CG11" i="49"/>
  <c r="CG32" i="49"/>
  <c r="CG59" i="49"/>
  <c r="CG10" i="49"/>
  <c r="CG21" i="49"/>
  <c r="CG51" i="49"/>
  <c r="CG49" i="49"/>
  <c r="CG13" i="49"/>
  <c r="CG19" i="49"/>
  <c r="CG12" i="49"/>
  <c r="CG27" i="49"/>
  <c r="CG15" i="49"/>
  <c r="CG44" i="49"/>
  <c r="CG20" i="49"/>
  <c r="BH53" i="4"/>
  <c r="BV53" i="44"/>
  <c r="BV78" i="44" s="1"/>
  <c r="BV91" i="44"/>
  <c r="Q2" i="44"/>
  <c r="R3" i="44"/>
  <c r="BV76" i="7"/>
  <c r="BV36" i="7"/>
  <c r="BV55" i="7" s="1"/>
  <c r="W86" i="24"/>
  <c r="W93" i="24"/>
  <c r="W96" i="24" s="1"/>
  <c r="DS2" i="11"/>
  <c r="DT3" i="11"/>
  <c r="AZ53" i="44"/>
  <c r="AZ78" i="44" s="1"/>
  <c r="BK34" i="16"/>
  <c r="AF86" i="11"/>
  <c r="AF93" i="11"/>
  <c r="AF96" i="11" s="1"/>
  <c r="AU86" i="16"/>
  <c r="AU93" i="16"/>
  <c r="AU96" i="16" s="1"/>
  <c r="M23" i="24"/>
  <c r="M9" i="24"/>
  <c r="M90" i="24"/>
  <c r="M45" i="24"/>
  <c r="M21" i="24"/>
  <c r="M29" i="24"/>
  <c r="M17" i="24"/>
  <c r="M30" i="24"/>
  <c r="M27" i="24"/>
  <c r="M13" i="24"/>
  <c r="M31" i="24"/>
  <c r="M16" i="24"/>
  <c r="M26" i="24"/>
  <c r="M15" i="24"/>
  <c r="M12" i="24"/>
  <c r="M44" i="24"/>
  <c r="M14" i="24"/>
  <c r="M58" i="24"/>
  <c r="M19" i="24"/>
  <c r="M50" i="24"/>
  <c r="M20" i="24"/>
  <c r="M43" i="24"/>
  <c r="M39" i="24"/>
  <c r="M49" i="24"/>
  <c r="M22" i="24"/>
  <c r="M59" i="24"/>
  <c r="M32" i="24"/>
  <c r="M24" i="24"/>
  <c r="M10" i="24"/>
  <c r="M11" i="24"/>
  <c r="M57" i="24"/>
  <c r="M33" i="24"/>
  <c r="M51" i="24"/>
  <c r="M38" i="24"/>
  <c r="M88" i="24"/>
  <c r="M28" i="24"/>
  <c r="M89" i="24"/>
  <c r="M18" i="24"/>
  <c r="M25" i="24"/>
  <c r="BX18" i="16"/>
  <c r="BX57" i="16"/>
  <c r="BX51" i="16"/>
  <c r="BX28" i="16"/>
  <c r="BX24" i="16"/>
  <c r="BX17" i="16"/>
  <c r="BX25" i="16"/>
  <c r="BX15" i="16"/>
  <c r="BX10" i="16"/>
  <c r="BX23" i="16"/>
  <c r="BX88" i="16"/>
  <c r="BX91" i="16" s="1"/>
  <c r="BX29" i="16"/>
  <c r="BX43" i="16"/>
  <c r="BX22" i="16"/>
  <c r="BX50" i="16"/>
  <c r="BX30" i="16"/>
  <c r="BX44" i="16"/>
  <c r="BX21" i="16"/>
  <c r="BX49" i="16"/>
  <c r="BX27" i="16"/>
  <c r="BX12" i="16"/>
  <c r="BX26" i="16"/>
  <c r="BX11" i="16"/>
  <c r="BX9" i="16"/>
  <c r="BX20" i="16"/>
  <c r="BX33" i="16"/>
  <c r="BX32" i="16"/>
  <c r="BX31" i="16"/>
  <c r="BX19" i="16"/>
  <c r="BX38" i="16"/>
  <c r="BX39" i="16"/>
  <c r="BX41" i="16" s="1"/>
  <c r="BX77" i="16" s="1"/>
  <c r="BX13" i="16"/>
  <c r="BX16" i="16"/>
  <c r="BX14" i="16"/>
  <c r="AH80" i="4"/>
  <c r="AI34" i="39"/>
  <c r="CS53" i="54"/>
  <c r="CS78" i="54" s="1"/>
  <c r="W78" i="11"/>
  <c r="CS53" i="34"/>
  <c r="CS78" i="34" s="1"/>
  <c r="CJ41" i="11"/>
  <c r="CJ77" i="11" s="1"/>
  <c r="CW39" i="11"/>
  <c r="CH91" i="24"/>
  <c r="AX58" i="34"/>
  <c r="AX33" i="34"/>
  <c r="AX89" i="34"/>
  <c r="AX29" i="34"/>
  <c r="AX57" i="34"/>
  <c r="AX43" i="34"/>
  <c r="AX19" i="34"/>
  <c r="AX50" i="34"/>
  <c r="AX44" i="34"/>
  <c r="AX10" i="34"/>
  <c r="AX45" i="34"/>
  <c r="AX32" i="34"/>
  <c r="AX22" i="34"/>
  <c r="AX88" i="34"/>
  <c r="AX25" i="34"/>
  <c r="AX20" i="34"/>
  <c r="AX12" i="34"/>
  <c r="AX49" i="34"/>
  <c r="AX53" i="34" s="1"/>
  <c r="AX78" i="34" s="1"/>
  <c r="AX15" i="34"/>
  <c r="AX28" i="34"/>
  <c r="AX23" i="34"/>
  <c r="AX31" i="34"/>
  <c r="AX21" i="34"/>
  <c r="AX24" i="34"/>
  <c r="AX11" i="34"/>
  <c r="AX51" i="34"/>
  <c r="AX39" i="34"/>
  <c r="AX26" i="34"/>
  <c r="AX59" i="34"/>
  <c r="AX16" i="34"/>
  <c r="AX17" i="34"/>
  <c r="AX38" i="34"/>
  <c r="AX18" i="34"/>
  <c r="AX30" i="34"/>
  <c r="AX9" i="34"/>
  <c r="AX27" i="34"/>
  <c r="AX90" i="34"/>
  <c r="AX14" i="34"/>
  <c r="R36" i="11"/>
  <c r="AY41" i="24"/>
  <c r="AV86" i="16"/>
  <c r="AV93" i="16"/>
  <c r="AV96" i="16" s="1"/>
  <c r="S64" i="44"/>
  <c r="S62" i="44"/>
  <c r="F97" i="24"/>
  <c r="DV2" i="7"/>
  <c r="DW3" i="7"/>
  <c r="AV34" i="29"/>
  <c r="BG62" i="34"/>
  <c r="BG64" i="34" s="1"/>
  <c r="DS76" i="16"/>
  <c r="DS36" i="16"/>
  <c r="AT86" i="19"/>
  <c r="AT93" i="19"/>
  <c r="AT96" i="19" s="1"/>
  <c r="CF34" i="49"/>
  <c r="CF46" i="49"/>
  <c r="CS77" i="44"/>
  <c r="AK76" i="44"/>
  <c r="AK36" i="44"/>
  <c r="AK55" i="44" s="1"/>
  <c r="AK60" i="44" s="1"/>
  <c r="AU62" i="34"/>
  <c r="AU64" i="34" s="1"/>
  <c r="AK41" i="34"/>
  <c r="AK77" i="34" s="1"/>
  <c r="AI76" i="4"/>
  <c r="AI36" i="4"/>
  <c r="AI55" i="4" s="1"/>
  <c r="AY88" i="16"/>
  <c r="AY49" i="16"/>
  <c r="AY22" i="16"/>
  <c r="AY13" i="16"/>
  <c r="AY21" i="16"/>
  <c r="AY44" i="16"/>
  <c r="AY46" i="16" s="1"/>
  <c r="AY20" i="16"/>
  <c r="AY57" i="16"/>
  <c r="AY51" i="16"/>
  <c r="AY26" i="16"/>
  <c r="AY17" i="16"/>
  <c r="AY39" i="16"/>
  <c r="AY25" i="16"/>
  <c r="AY16" i="16"/>
  <c r="AY14" i="16"/>
  <c r="AY43" i="16"/>
  <c r="AY28" i="16"/>
  <c r="AY24" i="16"/>
  <c r="AY15" i="16"/>
  <c r="AY12" i="16"/>
  <c r="AY50" i="16"/>
  <c r="AY23" i="16"/>
  <c r="AY33" i="16"/>
  <c r="AY32" i="16"/>
  <c r="AY31" i="16"/>
  <c r="AY19" i="16"/>
  <c r="AY18" i="16"/>
  <c r="AY29" i="16"/>
  <c r="AY30" i="16"/>
  <c r="AY11" i="16"/>
  <c r="AY9" i="16"/>
  <c r="AY38" i="16"/>
  <c r="AY27" i="16"/>
  <c r="AY10" i="16"/>
  <c r="CF34" i="11"/>
  <c r="I10" i="10"/>
  <c r="L62" i="34"/>
  <c r="L64" i="34" s="1"/>
  <c r="BM4" i="16"/>
  <c r="BZ4" i="16" s="1"/>
  <c r="CM4" i="16" s="1"/>
  <c r="CZ4" i="16" s="1"/>
  <c r="DM4" i="16" s="1"/>
  <c r="DZ4" i="16" s="1"/>
  <c r="AZ2" i="16"/>
  <c r="AK80" i="7"/>
  <c r="AK82" i="7" s="1"/>
  <c r="AT80" i="29"/>
  <c r="AT82" i="29" s="1"/>
  <c r="CG34" i="19"/>
  <c r="H62" i="7"/>
  <c r="H64" i="7" s="1"/>
  <c r="X34" i="4"/>
  <c r="BH34" i="29"/>
  <c r="CF80" i="44"/>
  <c r="DG34" i="16"/>
  <c r="DS90" i="54"/>
  <c r="DS88" i="54"/>
  <c r="DS89" i="54"/>
  <c r="DS57" i="54"/>
  <c r="DS51" i="54"/>
  <c r="DS58" i="54"/>
  <c r="DS50" i="54"/>
  <c r="DS45" i="54"/>
  <c r="DS38" i="54"/>
  <c r="DS26" i="54"/>
  <c r="DS29" i="54"/>
  <c r="DS49" i="54"/>
  <c r="DS19" i="54"/>
  <c r="DS28" i="54"/>
  <c r="DS25" i="54"/>
  <c r="DS12" i="54"/>
  <c r="DS23" i="54"/>
  <c r="DS18" i="54"/>
  <c r="DS11" i="54"/>
  <c r="DS44" i="54"/>
  <c r="DS17" i="54"/>
  <c r="DS30" i="54"/>
  <c r="DS24" i="54"/>
  <c r="DS43" i="54"/>
  <c r="DS33" i="54"/>
  <c r="DS20" i="54"/>
  <c r="DS10" i="54"/>
  <c r="DS16" i="54"/>
  <c r="DS59" i="54"/>
  <c r="DS39" i="54"/>
  <c r="DS31" i="54"/>
  <c r="DS21" i="54"/>
  <c r="DS27" i="54"/>
  <c r="DS15" i="54"/>
  <c r="DS14" i="54"/>
  <c r="DS13" i="54"/>
  <c r="DS9" i="54"/>
  <c r="DS32" i="54"/>
  <c r="DS22" i="54"/>
  <c r="AM90" i="54"/>
  <c r="AM88" i="54"/>
  <c r="AM58" i="54"/>
  <c r="AM89" i="54"/>
  <c r="AM49" i="54"/>
  <c r="AM57" i="54"/>
  <c r="AM44" i="54"/>
  <c r="AM46" i="54" s="1"/>
  <c r="AM51" i="54"/>
  <c r="AM59" i="54"/>
  <c r="AM28" i="54"/>
  <c r="AM39" i="54"/>
  <c r="AM50" i="54"/>
  <c r="AM26" i="54"/>
  <c r="AM23" i="54"/>
  <c r="AM21" i="54"/>
  <c r="AM45" i="54"/>
  <c r="AM33" i="54"/>
  <c r="AM30" i="54"/>
  <c r="AM20" i="54"/>
  <c r="AM14" i="54"/>
  <c r="AM27" i="54"/>
  <c r="AM19" i="54"/>
  <c r="AM13" i="54"/>
  <c r="AM12" i="54"/>
  <c r="AM10" i="54"/>
  <c r="AM18" i="54"/>
  <c r="AM16" i="54"/>
  <c r="AM29" i="54"/>
  <c r="AM24" i="54"/>
  <c r="AM38" i="54"/>
  <c r="AM25" i="54"/>
  <c r="AM15" i="54"/>
  <c r="AM32" i="54"/>
  <c r="AM17" i="54"/>
  <c r="AM22" i="54"/>
  <c r="AM9" i="54"/>
  <c r="AM43" i="54"/>
  <c r="AM11" i="54"/>
  <c r="AF91" i="24"/>
  <c r="W62" i="16"/>
  <c r="W64" i="16" s="1"/>
  <c r="AM3" i="11"/>
  <c r="AL2" i="11"/>
  <c r="DS78" i="7"/>
  <c r="AS84" i="34"/>
  <c r="AT62" i="11"/>
  <c r="AT64" i="11" s="1"/>
  <c r="W76" i="54"/>
  <c r="W36" i="54"/>
  <c r="W55" i="54" s="1"/>
  <c r="W60" i="54" s="1"/>
  <c r="Y90" i="19"/>
  <c r="Y51" i="19"/>
  <c r="Y89" i="19"/>
  <c r="Y58" i="19"/>
  <c r="Y39" i="19"/>
  <c r="Y43" i="19"/>
  <c r="Y49" i="19"/>
  <c r="Y32" i="19"/>
  <c r="Y24" i="19"/>
  <c r="Y17" i="19"/>
  <c r="Y9" i="19"/>
  <c r="Y23" i="19"/>
  <c r="Y16" i="19"/>
  <c r="Y88" i="19"/>
  <c r="Y59" i="19"/>
  <c r="Y45" i="19"/>
  <c r="Y33" i="19"/>
  <c r="Y22" i="19"/>
  <c r="Y15" i="19"/>
  <c r="Y28" i="19"/>
  <c r="Y27" i="19"/>
  <c r="Y19" i="19"/>
  <c r="Y29" i="19"/>
  <c r="Y12" i="19"/>
  <c r="Y50" i="19"/>
  <c r="Y30" i="19"/>
  <c r="Y26" i="19"/>
  <c r="Y25" i="19"/>
  <c r="Y44" i="19"/>
  <c r="Y13" i="19"/>
  <c r="Y38" i="19"/>
  <c r="Y11" i="19"/>
  <c r="Y57" i="19"/>
  <c r="Y14" i="19"/>
  <c r="Y18" i="19"/>
  <c r="Y21" i="19"/>
  <c r="Y10" i="19"/>
  <c r="Y20" i="19"/>
  <c r="AK91" i="19"/>
  <c r="BU53" i="19"/>
  <c r="BU78" i="19" s="1"/>
  <c r="BU91" i="19"/>
  <c r="BG91" i="39"/>
  <c r="CU3" i="4"/>
  <c r="CT2" i="4"/>
  <c r="BI62" i="16"/>
  <c r="BI64" i="16" s="1"/>
  <c r="AT80" i="11"/>
  <c r="AT82" i="11" s="1"/>
  <c r="AT84" i="11" s="1"/>
  <c r="BV88" i="34"/>
  <c r="BV45" i="34"/>
  <c r="BV50" i="34"/>
  <c r="BV57" i="34"/>
  <c r="BV28" i="34"/>
  <c r="BV58" i="34"/>
  <c r="BV26" i="34"/>
  <c r="BV23" i="34"/>
  <c r="BV16" i="34"/>
  <c r="BV90" i="34"/>
  <c r="BV89" i="34"/>
  <c r="BV39" i="34"/>
  <c r="BV30" i="34"/>
  <c r="BV10" i="34"/>
  <c r="BV43" i="34"/>
  <c r="BV33" i="34"/>
  <c r="BV25" i="34"/>
  <c r="BV15" i="34"/>
  <c r="BV12" i="34"/>
  <c r="BV44" i="34"/>
  <c r="BV51" i="34"/>
  <c r="BV59" i="34"/>
  <c r="BV21" i="34"/>
  <c r="BV38" i="34"/>
  <c r="BV24" i="34"/>
  <c r="BV11" i="34"/>
  <c r="BV29" i="34"/>
  <c r="BV22" i="34"/>
  <c r="BV14" i="34"/>
  <c r="BV18" i="34"/>
  <c r="BV49" i="34"/>
  <c r="BV53" i="34" s="1"/>
  <c r="BV78" i="34" s="1"/>
  <c r="BV31" i="34"/>
  <c r="BV19" i="34"/>
  <c r="BV9" i="34"/>
  <c r="BV20" i="34"/>
  <c r="BV32" i="34"/>
  <c r="BV27" i="34"/>
  <c r="BV17" i="34"/>
  <c r="BH34" i="49"/>
  <c r="BH91" i="29"/>
  <c r="U82" i="7"/>
  <c r="U55" i="39"/>
  <c r="AL41" i="44"/>
  <c r="DS53" i="24"/>
  <c r="DS78" i="24" s="1"/>
  <c r="CU34" i="16"/>
  <c r="BS91" i="44"/>
  <c r="BF91" i="44"/>
  <c r="AV53" i="4"/>
  <c r="AV78" i="4" s="1"/>
  <c r="CT91" i="44"/>
  <c r="BT34" i="29"/>
  <c r="CJ88" i="16"/>
  <c r="CJ91" i="16" s="1"/>
  <c r="CJ38" i="16"/>
  <c r="CJ26" i="16"/>
  <c r="CJ18" i="16"/>
  <c r="CJ49" i="16"/>
  <c r="CJ33" i="16"/>
  <c r="CJ32" i="16"/>
  <c r="CJ31" i="16"/>
  <c r="CJ19" i="16"/>
  <c r="CJ57" i="16"/>
  <c r="CJ12" i="16"/>
  <c r="CJ11" i="16"/>
  <c r="CJ9" i="16"/>
  <c r="CJ17" i="16"/>
  <c r="CJ39" i="16"/>
  <c r="CJ27" i="16"/>
  <c r="CJ10" i="16"/>
  <c r="CJ25" i="16"/>
  <c r="CJ16" i="16"/>
  <c r="CJ14" i="16"/>
  <c r="CJ43" i="16"/>
  <c r="CJ29" i="16"/>
  <c r="CJ51" i="16"/>
  <c r="CJ21" i="16"/>
  <c r="CJ20" i="16"/>
  <c r="CJ15" i="16"/>
  <c r="CJ13" i="16"/>
  <c r="CJ28" i="16"/>
  <c r="CJ24" i="16"/>
  <c r="CJ50" i="16"/>
  <c r="CJ44" i="16"/>
  <c r="CJ30" i="16"/>
  <c r="CJ22" i="16"/>
  <c r="CJ23" i="16"/>
  <c r="AJ53" i="29"/>
  <c r="AJ78" i="29" s="1"/>
  <c r="BH46" i="4"/>
  <c r="O39" i="7"/>
  <c r="N41" i="7"/>
  <c r="P90" i="44"/>
  <c r="P49" i="44"/>
  <c r="P88" i="44"/>
  <c r="P59" i="44"/>
  <c r="P50" i="44"/>
  <c r="P39" i="44"/>
  <c r="P22" i="44"/>
  <c r="P51" i="44"/>
  <c r="P28" i="44"/>
  <c r="P30" i="44"/>
  <c r="P23" i="44"/>
  <c r="P31" i="44"/>
  <c r="P27" i="44"/>
  <c r="P21" i="44"/>
  <c r="P57" i="44"/>
  <c r="P19" i="44"/>
  <c r="P11" i="44"/>
  <c r="P32" i="44"/>
  <c r="P26" i="44"/>
  <c r="P89" i="44"/>
  <c r="P44" i="44"/>
  <c r="P46" i="44" s="1"/>
  <c r="P43" i="44"/>
  <c r="P24" i="44"/>
  <c r="P45" i="44"/>
  <c r="P38" i="44"/>
  <c r="P25" i="44"/>
  <c r="P18" i="44"/>
  <c r="P15" i="44"/>
  <c r="P14" i="44"/>
  <c r="P12" i="44"/>
  <c r="P9" i="44"/>
  <c r="P33" i="44"/>
  <c r="P20" i="44"/>
  <c r="P16" i="44"/>
  <c r="P17" i="44"/>
  <c r="P10" i="44"/>
  <c r="P58" i="44"/>
  <c r="P29" i="44"/>
  <c r="P13" i="44"/>
  <c r="Z18" i="16"/>
  <c r="Z57" i="16"/>
  <c r="Z25" i="16"/>
  <c r="Z51" i="16"/>
  <c r="Z11" i="16"/>
  <c r="Z9" i="16"/>
  <c r="Z17" i="16"/>
  <c r="Z10" i="16"/>
  <c r="Z27" i="16"/>
  <c r="Z16" i="16"/>
  <c r="Z14" i="16"/>
  <c r="Z50" i="16"/>
  <c r="Z26" i="16"/>
  <c r="Z88" i="16"/>
  <c r="Z91" i="16" s="1"/>
  <c r="Z28" i="16"/>
  <c r="Z24" i="16"/>
  <c r="Z13" i="16"/>
  <c r="Z49" i="16"/>
  <c r="Z15" i="16"/>
  <c r="Z30" i="16"/>
  <c r="Z44" i="16"/>
  <c r="Z46" i="16" s="1"/>
  <c r="Z43" i="16"/>
  <c r="Z23" i="16"/>
  <c r="Z29" i="16"/>
  <c r="Z22" i="16"/>
  <c r="Z21" i="16"/>
  <c r="Z33" i="16"/>
  <c r="Z32" i="16"/>
  <c r="Z31" i="16"/>
  <c r="Z19" i="16"/>
  <c r="Z12" i="16"/>
  <c r="Z20" i="16"/>
  <c r="BH77" i="19"/>
  <c r="AU76" i="49"/>
  <c r="AU36" i="49"/>
  <c r="O3" i="24"/>
  <c r="N2" i="24"/>
  <c r="W46" i="39"/>
  <c r="I60" i="24"/>
  <c r="AJ62" i="54"/>
  <c r="AJ64" i="54"/>
  <c r="AI41" i="39"/>
  <c r="AI77" i="39" s="1"/>
  <c r="CF76" i="34"/>
  <c r="CF36" i="34"/>
  <c r="Q4" i="24"/>
  <c r="AD4" i="24" s="1"/>
  <c r="AQ4" i="24" s="1"/>
  <c r="BD4" i="24" s="1"/>
  <c r="BQ4" i="24" s="1"/>
  <c r="CD4" i="24" s="1"/>
  <c r="CQ4" i="24" s="1"/>
  <c r="DD4" i="24" s="1"/>
  <c r="DQ4" i="24" s="1"/>
  <c r="ED4" i="24" s="1"/>
  <c r="AC4" i="24"/>
  <c r="AP4" i="24" s="1"/>
  <c r="BC4" i="24" s="1"/>
  <c r="BP4" i="24" s="1"/>
  <c r="CC4" i="24" s="1"/>
  <c r="CP4" i="24" s="1"/>
  <c r="DC4" i="24" s="1"/>
  <c r="DP4" i="24" s="1"/>
  <c r="EC4" i="24" s="1"/>
  <c r="AZ3" i="34"/>
  <c r="AY2" i="34"/>
  <c r="CG2" i="39"/>
  <c r="CH3" i="39"/>
  <c r="AW88" i="29"/>
  <c r="AW51" i="29"/>
  <c r="AW58" i="29"/>
  <c r="AW57" i="29"/>
  <c r="AW90" i="29"/>
  <c r="AW43" i="29"/>
  <c r="AW33" i="29"/>
  <c r="AW22" i="29"/>
  <c r="AW21" i="29"/>
  <c r="AW49" i="29"/>
  <c r="AW38" i="29"/>
  <c r="AW23" i="29"/>
  <c r="AW18" i="29"/>
  <c r="AW15" i="29"/>
  <c r="AW11" i="29"/>
  <c r="AW31" i="29"/>
  <c r="AW26" i="29"/>
  <c r="AW14" i="29"/>
  <c r="AW59" i="29"/>
  <c r="AW29" i="29"/>
  <c r="AW30" i="29"/>
  <c r="AW13" i="29"/>
  <c r="AW16" i="29"/>
  <c r="AW12" i="29"/>
  <c r="AW89" i="29"/>
  <c r="AW28" i="29"/>
  <c r="AW25" i="29"/>
  <c r="AW50" i="29"/>
  <c r="AW24" i="29"/>
  <c r="AW17" i="29"/>
  <c r="AW10" i="29"/>
  <c r="AW44" i="29"/>
  <c r="AW39" i="29"/>
  <c r="AW27" i="29"/>
  <c r="AW19" i="29"/>
  <c r="AW32" i="29"/>
  <c r="AW9" i="29"/>
  <c r="AW45" i="29"/>
  <c r="AW20" i="29"/>
  <c r="AK91" i="24"/>
  <c r="AX88" i="19"/>
  <c r="AX51" i="19"/>
  <c r="AX59" i="19"/>
  <c r="AX43" i="19"/>
  <c r="AX89" i="19"/>
  <c r="AX50" i="19"/>
  <c r="AX33" i="19"/>
  <c r="AX39" i="19"/>
  <c r="AX58" i="19"/>
  <c r="AX57" i="19"/>
  <c r="AX49" i="19"/>
  <c r="AX53" i="19" s="1"/>
  <c r="AX78" i="19" s="1"/>
  <c r="AX27" i="19"/>
  <c r="AX19" i="19"/>
  <c r="AX44" i="19"/>
  <c r="AX46" i="19" s="1"/>
  <c r="AX28" i="19"/>
  <c r="AX12" i="19"/>
  <c r="AX29" i="19"/>
  <c r="AX26" i="19"/>
  <c r="AX30" i="19"/>
  <c r="AX18" i="19"/>
  <c r="AX11" i="19"/>
  <c r="AX25" i="19"/>
  <c r="AX38" i="19"/>
  <c r="AX90" i="19"/>
  <c r="AX22" i="19"/>
  <c r="AX17" i="19"/>
  <c r="AX16" i="19"/>
  <c r="AX21" i="19"/>
  <c r="AX20" i="19"/>
  <c r="AX14" i="19"/>
  <c r="AX15" i="19"/>
  <c r="AX10" i="19"/>
  <c r="AX24" i="19"/>
  <c r="AX23" i="19"/>
  <c r="AX9" i="19"/>
  <c r="AX32" i="19"/>
  <c r="AX31" i="19"/>
  <c r="AX45" i="19"/>
  <c r="BU76" i="44"/>
  <c r="BU36" i="44"/>
  <c r="BU55" i="44" s="1"/>
  <c r="BU60" i="44" s="1"/>
  <c r="AK55" i="16"/>
  <c r="DU51" i="7"/>
  <c r="DU24" i="7"/>
  <c r="DU18" i="7"/>
  <c r="DU50" i="7"/>
  <c r="DU23" i="7"/>
  <c r="DU22" i="7"/>
  <c r="DU17" i="7"/>
  <c r="DU32" i="7"/>
  <c r="DU31" i="7"/>
  <c r="DU9" i="7"/>
  <c r="DU29" i="7"/>
  <c r="DU89" i="7"/>
  <c r="DU20" i="7"/>
  <c r="DU44" i="7"/>
  <c r="DU88" i="7"/>
  <c r="DU27" i="7"/>
  <c r="DU25" i="7"/>
  <c r="DU10" i="7"/>
  <c r="DU26" i="7"/>
  <c r="DU11" i="7"/>
  <c r="DU28" i="7"/>
  <c r="DU19" i="7"/>
  <c r="DU33" i="7"/>
  <c r="DU15" i="7"/>
  <c r="DU14" i="7"/>
  <c r="DU16" i="7"/>
  <c r="DU12" i="7"/>
  <c r="DU57" i="7"/>
  <c r="DU49" i="7"/>
  <c r="DU58" i="7"/>
  <c r="DU21" i="7"/>
  <c r="DU30" i="7"/>
  <c r="DU43" i="7"/>
  <c r="CS76" i="44"/>
  <c r="CS36" i="44"/>
  <c r="DF78" i="7"/>
  <c r="BG80" i="34"/>
  <c r="BG82" i="34" s="1"/>
  <c r="BT34" i="49"/>
  <c r="DF88" i="19"/>
  <c r="DF45" i="19"/>
  <c r="DF51" i="19"/>
  <c r="DF38" i="19"/>
  <c r="DF58" i="19"/>
  <c r="DF44" i="19"/>
  <c r="DF89" i="19"/>
  <c r="DF49" i="19"/>
  <c r="DF15" i="19"/>
  <c r="DF21" i="19"/>
  <c r="DF57" i="19"/>
  <c r="DF20" i="19"/>
  <c r="DF14" i="19"/>
  <c r="DF90" i="19"/>
  <c r="DF27" i="19"/>
  <c r="DF19" i="19"/>
  <c r="DF10" i="19"/>
  <c r="DF24" i="19"/>
  <c r="DF17" i="19"/>
  <c r="DF18" i="19"/>
  <c r="DF39" i="19"/>
  <c r="DF16" i="19"/>
  <c r="DF31" i="19"/>
  <c r="DF33" i="19"/>
  <c r="DF11" i="19"/>
  <c r="DF22" i="19"/>
  <c r="DF59" i="19"/>
  <c r="DF43" i="19"/>
  <c r="DF32" i="19"/>
  <c r="DF26" i="19"/>
  <c r="DF50" i="19"/>
  <c r="DF25" i="19"/>
  <c r="DF9" i="19"/>
  <c r="DF23" i="19"/>
  <c r="DF29" i="19"/>
  <c r="DF28" i="19"/>
  <c r="DF12" i="19"/>
  <c r="DF30" i="19"/>
  <c r="K62" i="54"/>
  <c r="K64" i="54"/>
  <c r="BW91" i="7"/>
  <c r="X53" i="34"/>
  <c r="X78" i="34" s="1"/>
  <c r="AT62" i="49"/>
  <c r="AT64" i="49" s="1"/>
  <c r="AU80" i="34"/>
  <c r="AK34" i="34"/>
  <c r="DF2" i="49"/>
  <c r="DG3" i="49"/>
  <c r="AB4" i="16"/>
  <c r="AO4" i="16" s="1"/>
  <c r="BB4" i="16" s="1"/>
  <c r="P4" i="16"/>
  <c r="AS91" i="7"/>
  <c r="L80" i="34"/>
  <c r="L82" i="34" s="1"/>
  <c r="K76" i="7"/>
  <c r="K36" i="7"/>
  <c r="K55" i="7" s="1"/>
  <c r="K60" i="7" s="1"/>
  <c r="X53" i="49"/>
  <c r="X78" i="49" s="1"/>
  <c r="AV91" i="11"/>
  <c r="V60" i="11"/>
  <c r="BT34" i="11"/>
  <c r="BT53" i="11"/>
  <c r="BT78" i="11" s="1"/>
  <c r="DG46" i="7"/>
  <c r="AJ80" i="54"/>
  <c r="CI50" i="24"/>
  <c r="CI43" i="24"/>
  <c r="CI29" i="24"/>
  <c r="CI26" i="24"/>
  <c r="CI18" i="24"/>
  <c r="CI11" i="24"/>
  <c r="CI57" i="24"/>
  <c r="CI30" i="24"/>
  <c r="CI49" i="24"/>
  <c r="CI53" i="24" s="1"/>
  <c r="CI78" i="24" s="1"/>
  <c r="CI17" i="24"/>
  <c r="CI10" i="24"/>
  <c r="CI32" i="24"/>
  <c r="CI24" i="24"/>
  <c r="CI59" i="24"/>
  <c r="CI22" i="24"/>
  <c r="CI9" i="24"/>
  <c r="CI90" i="24"/>
  <c r="CI51" i="24"/>
  <c r="CI21" i="24"/>
  <c r="CI58" i="24"/>
  <c r="CI88" i="24"/>
  <c r="CI45" i="24"/>
  <c r="CI27" i="24"/>
  <c r="CI15" i="24"/>
  <c r="CI89" i="24"/>
  <c r="CI91" i="24" s="1"/>
  <c r="CI44" i="24"/>
  <c r="CI46" i="24" s="1"/>
  <c r="CI28" i="24"/>
  <c r="CI16" i="24"/>
  <c r="CI14" i="24"/>
  <c r="CI33" i="24"/>
  <c r="CI20" i="24"/>
  <c r="CI39" i="24"/>
  <c r="CI41" i="24" s="1"/>
  <c r="CI38" i="24"/>
  <c r="CI12" i="24"/>
  <c r="CI23" i="24"/>
  <c r="CI25" i="24"/>
  <c r="CI31" i="24"/>
  <c r="CI19" i="24"/>
  <c r="CF34" i="4"/>
  <c r="BU55" i="16"/>
  <c r="U60" i="34"/>
  <c r="AW53" i="19"/>
  <c r="AW78" i="19" s="1"/>
  <c r="CF53" i="29"/>
  <c r="CF78" i="29" s="1"/>
  <c r="AS64" i="44"/>
  <c r="CH53" i="24"/>
  <c r="CH78" i="24" s="1"/>
  <c r="DS53" i="44"/>
  <c r="DS78" i="44" s="1"/>
  <c r="CF31" i="39"/>
  <c r="CF23" i="39"/>
  <c r="CF39" i="39"/>
  <c r="CF22" i="39"/>
  <c r="CF90" i="39"/>
  <c r="CF45" i="39"/>
  <c r="CF21" i="39"/>
  <c r="CF89" i="39"/>
  <c r="CF50" i="39"/>
  <c r="CF43" i="39"/>
  <c r="CF30" i="39"/>
  <c r="CF33" i="39"/>
  <c r="CF25" i="39"/>
  <c r="CF15" i="39"/>
  <c r="CF44" i="39"/>
  <c r="CF29" i="39"/>
  <c r="CF10" i="39"/>
  <c r="CF17" i="39"/>
  <c r="CF12" i="39"/>
  <c r="CF58" i="39"/>
  <c r="CF11" i="39"/>
  <c r="CF26" i="39"/>
  <c r="CF14" i="39"/>
  <c r="CF16" i="39"/>
  <c r="CF49" i="39"/>
  <c r="CF24" i="39"/>
  <c r="CF38" i="39"/>
  <c r="CF18" i="39"/>
  <c r="CF27" i="39"/>
  <c r="CF28" i="39"/>
  <c r="CF19" i="39"/>
  <c r="CF57" i="39"/>
  <c r="CF32" i="39"/>
  <c r="CF51" i="39"/>
  <c r="CF20" i="39"/>
  <c r="CF59" i="39"/>
  <c r="CF9" i="39"/>
  <c r="CF88" i="39"/>
  <c r="AY3" i="29"/>
  <c r="AX2" i="29"/>
  <c r="AY2" i="19"/>
  <c r="AZ3" i="19"/>
  <c r="CU20" i="24"/>
  <c r="CU88" i="24"/>
  <c r="CU51" i="24"/>
  <c r="CU44" i="24"/>
  <c r="CU28" i="24"/>
  <c r="CU50" i="24"/>
  <c r="CU43" i="24"/>
  <c r="CU29" i="24"/>
  <c r="CU26" i="24"/>
  <c r="CU18" i="24"/>
  <c r="CU11" i="24"/>
  <c r="CU38" i="24"/>
  <c r="CU16" i="24"/>
  <c r="CU27" i="24"/>
  <c r="CU30" i="24"/>
  <c r="CU45" i="24"/>
  <c r="CU33" i="24"/>
  <c r="CU25" i="24"/>
  <c r="CU15" i="24"/>
  <c r="CU12" i="24"/>
  <c r="CU58" i="24"/>
  <c r="CU90" i="24"/>
  <c r="CU21" i="24"/>
  <c r="CU57" i="24"/>
  <c r="CU17" i="24"/>
  <c r="CU19" i="24"/>
  <c r="CU59" i="24"/>
  <c r="CU49" i="24"/>
  <c r="CU22" i="24"/>
  <c r="CU24" i="24"/>
  <c r="CU31" i="24"/>
  <c r="CU89" i="24"/>
  <c r="CU39" i="24"/>
  <c r="CU10" i="24"/>
  <c r="CU32" i="24"/>
  <c r="CU23" i="24"/>
  <c r="CU14" i="24"/>
  <c r="CU9" i="24"/>
  <c r="AK80" i="16"/>
  <c r="AK82" i="16" s="1"/>
  <c r="CG53" i="34"/>
  <c r="CG78" i="34" s="1"/>
  <c r="DH3" i="19"/>
  <c r="DG2" i="19"/>
  <c r="AT84" i="49"/>
  <c r="AT80" i="49"/>
  <c r="AT82" i="49" s="1"/>
  <c r="DS2" i="49"/>
  <c r="DT3" i="49"/>
  <c r="BN4" i="16"/>
  <c r="CA4" i="16" s="1"/>
  <c r="CN4" i="16" s="1"/>
  <c r="DA4" i="16" s="1"/>
  <c r="DN4" i="16" s="1"/>
  <c r="EA4" i="16" s="1"/>
  <c r="BA2" i="16"/>
  <c r="CF60" i="7"/>
  <c r="AX46" i="7"/>
  <c r="AT62" i="4"/>
  <c r="AT64" i="4" s="1"/>
  <c r="BB2" i="44"/>
  <c r="BC3" i="44"/>
  <c r="CS91" i="44"/>
  <c r="AL46" i="16"/>
  <c r="DF41" i="44"/>
  <c r="BS78" i="11"/>
  <c r="CG46" i="19"/>
  <c r="BF86" i="16"/>
  <c r="BF93" i="16"/>
  <c r="BF96" i="16" s="1"/>
  <c r="BH58" i="39"/>
  <c r="BH27" i="39"/>
  <c r="BH50" i="39"/>
  <c r="BH43" i="39"/>
  <c r="BH29" i="39"/>
  <c r="BH26" i="39"/>
  <c r="BH57" i="39"/>
  <c r="BH30" i="39"/>
  <c r="BH33" i="39"/>
  <c r="BH25" i="39"/>
  <c r="BH39" i="39"/>
  <c r="BH59" i="39"/>
  <c r="BH51" i="39"/>
  <c r="BH38" i="39"/>
  <c r="BH28" i="39"/>
  <c r="BH18" i="39"/>
  <c r="BH90" i="39"/>
  <c r="BH49" i="39"/>
  <c r="BH22" i="39"/>
  <c r="BH19" i="39"/>
  <c r="BH32" i="39"/>
  <c r="BH24" i="39"/>
  <c r="BH17" i="39"/>
  <c r="BH15" i="39"/>
  <c r="BH88" i="39"/>
  <c r="BH44" i="39"/>
  <c r="BH23" i="39"/>
  <c r="BH12" i="39"/>
  <c r="BH89" i="39"/>
  <c r="BH91" i="39" s="1"/>
  <c r="BH20" i="39"/>
  <c r="BH10" i="39"/>
  <c r="BH14" i="39"/>
  <c r="BH21" i="39"/>
  <c r="BH11" i="39"/>
  <c r="BH16" i="39"/>
  <c r="BH31" i="39"/>
  <c r="BH45" i="39"/>
  <c r="BH9" i="39"/>
  <c r="DG2" i="34"/>
  <c r="DH3" i="34"/>
  <c r="X91" i="7"/>
  <c r="BH34" i="4"/>
  <c r="DH39" i="11"/>
  <c r="CU41" i="11"/>
  <c r="CU77" i="11" s="1"/>
  <c r="BI90" i="29"/>
  <c r="BI88" i="29"/>
  <c r="BI51" i="29"/>
  <c r="BI58" i="29"/>
  <c r="BI38" i="29"/>
  <c r="BI57" i="29"/>
  <c r="BI50" i="29"/>
  <c r="BI44" i="29"/>
  <c r="BI28" i="29"/>
  <c r="BI89" i="29"/>
  <c r="BI29" i="29"/>
  <c r="BI24" i="29"/>
  <c r="BI17" i="29"/>
  <c r="BI23" i="29"/>
  <c r="BI16" i="29"/>
  <c r="BI32" i="29"/>
  <c r="BI27" i="29"/>
  <c r="BI39" i="29"/>
  <c r="BI41" i="29" s="1"/>
  <c r="BI77" i="29" s="1"/>
  <c r="BI10" i="29"/>
  <c r="BI13" i="29"/>
  <c r="BI20" i="29"/>
  <c r="BI25" i="29"/>
  <c r="BI43" i="29"/>
  <c r="BI19" i="29"/>
  <c r="BI26" i="29"/>
  <c r="BI15" i="29"/>
  <c r="BI14" i="29"/>
  <c r="BI59" i="29"/>
  <c r="BI49" i="29"/>
  <c r="BI53" i="29" s="1"/>
  <c r="BI78" i="29" s="1"/>
  <c r="BI31" i="29"/>
  <c r="BI30" i="29"/>
  <c r="BI21" i="29"/>
  <c r="BI11" i="29"/>
  <c r="BI45" i="29"/>
  <c r="BI22" i="29"/>
  <c r="BI9" i="29"/>
  <c r="BI18" i="29"/>
  <c r="BI33" i="29"/>
  <c r="BI12" i="29"/>
  <c r="J77" i="39"/>
  <c r="DU2" i="24"/>
  <c r="DV3" i="24"/>
  <c r="CT41" i="44"/>
  <c r="CT77" i="44" s="1"/>
  <c r="AL46" i="54"/>
  <c r="BS62" i="16"/>
  <c r="J55" i="29"/>
  <c r="AS91" i="24"/>
  <c r="V76" i="44"/>
  <c r="V36" i="44"/>
  <c r="V55" i="44" s="1"/>
  <c r="V60" i="44" s="1"/>
  <c r="M76" i="54"/>
  <c r="M36" i="54"/>
  <c r="M55" i="54" s="1"/>
  <c r="M60" i="54" s="1"/>
  <c r="CG57" i="29"/>
  <c r="CG89" i="29"/>
  <c r="CG59" i="29"/>
  <c r="CG49" i="29"/>
  <c r="CG53" i="29" s="1"/>
  <c r="CG78" i="29" s="1"/>
  <c r="CG31" i="29"/>
  <c r="CG20" i="29"/>
  <c r="CG14" i="29"/>
  <c r="CG27" i="29"/>
  <c r="CG19" i="29"/>
  <c r="CG13" i="29"/>
  <c r="CG44" i="29"/>
  <c r="CG46" i="29" s="1"/>
  <c r="CG29" i="29"/>
  <c r="CG39" i="29"/>
  <c r="CG41" i="29" s="1"/>
  <c r="CG77" i="29" s="1"/>
  <c r="CG23" i="29"/>
  <c r="CG18" i="29"/>
  <c r="CG15" i="29"/>
  <c r="CG28" i="29"/>
  <c r="CG58" i="29"/>
  <c r="CG88" i="29"/>
  <c r="CG43" i="29"/>
  <c r="CG33" i="29"/>
  <c r="CG50" i="29"/>
  <c r="CG38" i="29"/>
  <c r="CG25" i="29"/>
  <c r="CG21" i="29"/>
  <c r="CG11" i="29"/>
  <c r="CG90" i="29"/>
  <c r="CG10" i="29"/>
  <c r="CG22" i="29"/>
  <c r="CG12" i="29"/>
  <c r="CG30" i="29"/>
  <c r="CG45" i="29"/>
  <c r="CG32" i="29"/>
  <c r="CG16" i="29"/>
  <c r="CG26" i="29"/>
  <c r="CG24" i="29"/>
  <c r="CG17" i="29"/>
  <c r="CG9" i="29"/>
  <c r="CG51" i="29"/>
  <c r="CG53" i="54"/>
  <c r="CG78" i="54" s="1"/>
  <c r="AJ91" i="29"/>
  <c r="BF80" i="4"/>
  <c r="AT86" i="34"/>
  <c r="AT93" i="34"/>
  <c r="AT96" i="34" s="1"/>
  <c r="BT76" i="54"/>
  <c r="BT36" i="54"/>
  <c r="BT55" i="54" s="1"/>
  <c r="BT60" i="54" s="1"/>
  <c r="AB3" i="16"/>
  <c r="AA2" i="16"/>
  <c r="DM74" i="4"/>
  <c r="DZ71" i="4"/>
  <c r="AW86" i="44"/>
  <c r="AW93" i="44"/>
  <c r="AW96" i="44" s="1"/>
  <c r="W76" i="11"/>
  <c r="W36" i="11"/>
  <c r="AX2" i="49"/>
  <c r="AY3" i="49"/>
  <c r="Z53" i="24"/>
  <c r="Z78" i="24" s="1"/>
  <c r="AY46" i="54"/>
  <c r="V55" i="19"/>
  <c r="BU46" i="19"/>
  <c r="BG34" i="39"/>
  <c r="AV41" i="49"/>
  <c r="BK3" i="29"/>
  <c r="BJ2" i="29"/>
  <c r="O3" i="16"/>
  <c r="N2" i="16"/>
  <c r="CS34" i="19"/>
  <c r="CS46" i="19"/>
  <c r="Z2" i="7"/>
  <c r="AA3" i="7"/>
  <c r="BL2" i="24"/>
  <c r="BM3" i="24"/>
  <c r="BU53" i="34"/>
  <c r="BU78" i="34" s="1"/>
  <c r="AJ53" i="4"/>
  <c r="AM45" i="44"/>
  <c r="AM59" i="44"/>
  <c r="AM89" i="44"/>
  <c r="AM44" i="44"/>
  <c r="AM51" i="44"/>
  <c r="AM27" i="44"/>
  <c r="AM28" i="44"/>
  <c r="AM43" i="44"/>
  <c r="AM29" i="44"/>
  <c r="AM26" i="44"/>
  <c r="AM30" i="44"/>
  <c r="AM39" i="44"/>
  <c r="AM41" i="44" s="1"/>
  <c r="AM77" i="44" s="1"/>
  <c r="AM23" i="44"/>
  <c r="AM17" i="44"/>
  <c r="AM57" i="44"/>
  <c r="AM22" i="44"/>
  <c r="AM16" i="44"/>
  <c r="AM38" i="44"/>
  <c r="AM50" i="44"/>
  <c r="AM31" i="44"/>
  <c r="AM21" i="44"/>
  <c r="AM12" i="44"/>
  <c r="AM9" i="44"/>
  <c r="AM58" i="44"/>
  <c r="AM20" i="44"/>
  <c r="AM32" i="44"/>
  <c r="AM24" i="44"/>
  <c r="AM15" i="44"/>
  <c r="AM49" i="44"/>
  <c r="AM18" i="44"/>
  <c r="AM14" i="44"/>
  <c r="AM13" i="44"/>
  <c r="AM90" i="44"/>
  <c r="AM19" i="44"/>
  <c r="AM33" i="44"/>
  <c r="AM25" i="44"/>
  <c r="AM10" i="44"/>
  <c r="AM11" i="44"/>
  <c r="AM88" i="44"/>
  <c r="BH34" i="11"/>
  <c r="DT16" i="24"/>
  <c r="DT31" i="24"/>
  <c r="DT23" i="24"/>
  <c r="DT9" i="24"/>
  <c r="DT39" i="24"/>
  <c r="DT22" i="24"/>
  <c r="DT15" i="24"/>
  <c r="DT90" i="24"/>
  <c r="DT29" i="24"/>
  <c r="DT26" i="24"/>
  <c r="DT12" i="24"/>
  <c r="DT89" i="24"/>
  <c r="DT91" i="24" s="1"/>
  <c r="DT44" i="24"/>
  <c r="DT46" i="24" s="1"/>
  <c r="DT30" i="24"/>
  <c r="DT14" i="24"/>
  <c r="DT33" i="24"/>
  <c r="DT25" i="24"/>
  <c r="DT11" i="24"/>
  <c r="DT59" i="24"/>
  <c r="DT43" i="24"/>
  <c r="DT32" i="24"/>
  <c r="DT24" i="24"/>
  <c r="DT19" i="24"/>
  <c r="DT18" i="24"/>
  <c r="DT88" i="24"/>
  <c r="DT57" i="24"/>
  <c r="DT49" i="24"/>
  <c r="DT53" i="24" s="1"/>
  <c r="DT78" i="24" s="1"/>
  <c r="DT38" i="24"/>
  <c r="DT20" i="24"/>
  <c r="DT27" i="24"/>
  <c r="DT45" i="24"/>
  <c r="DT10" i="24"/>
  <c r="DT28" i="24"/>
  <c r="DT58" i="24"/>
  <c r="DT50" i="24"/>
  <c r="DT21" i="24"/>
  <c r="DT17" i="24"/>
  <c r="DT51" i="24"/>
  <c r="W53" i="44"/>
  <c r="W78" i="44" s="1"/>
  <c r="BT46" i="29"/>
  <c r="J84" i="29"/>
  <c r="J80" i="29"/>
  <c r="J82" i="29" s="1"/>
  <c r="AJ60" i="7"/>
  <c r="CT58" i="34"/>
  <c r="CT89" i="34"/>
  <c r="CT33" i="34"/>
  <c r="CT27" i="34"/>
  <c r="CT19" i="34"/>
  <c r="CT43" i="34"/>
  <c r="CT88" i="34"/>
  <c r="CT38" i="34"/>
  <c r="CT28" i="34"/>
  <c r="CT10" i="34"/>
  <c r="CT39" i="34"/>
  <c r="CT41" i="34" s="1"/>
  <c r="CT77" i="34" s="1"/>
  <c r="CT26" i="34"/>
  <c r="CT22" i="34"/>
  <c r="CT15" i="34"/>
  <c r="CT18" i="34"/>
  <c r="CT23" i="34"/>
  <c r="CT44" i="34"/>
  <c r="CT21" i="34"/>
  <c r="CT90" i="34"/>
  <c r="CT57" i="34"/>
  <c r="CT50" i="34"/>
  <c r="CT31" i="34"/>
  <c r="CT51" i="34"/>
  <c r="CT14" i="34"/>
  <c r="CT30" i="34"/>
  <c r="CT16" i="34"/>
  <c r="CT29" i="34"/>
  <c r="CT17" i="34"/>
  <c r="CT9" i="34"/>
  <c r="CT32" i="34"/>
  <c r="CT11" i="34"/>
  <c r="CT59" i="34"/>
  <c r="CT45" i="34"/>
  <c r="CT12" i="34"/>
  <c r="CT49" i="34"/>
  <c r="CT24" i="34"/>
  <c r="CT20" i="34"/>
  <c r="CT25" i="34"/>
  <c r="CH2" i="29"/>
  <c r="CI3" i="29"/>
  <c r="AS84" i="19"/>
  <c r="AJ34" i="29"/>
  <c r="O91" i="44"/>
  <c r="N36" i="4"/>
  <c r="N55" i="4" s="1"/>
  <c r="N60" i="4" s="1"/>
  <c r="N76" i="4"/>
  <c r="AJ86" i="16"/>
  <c r="AJ93" i="16"/>
  <c r="AJ96" i="16" s="1"/>
  <c r="O77" i="11"/>
  <c r="O84" i="11" s="1"/>
  <c r="O55" i="11"/>
  <c r="H84" i="16"/>
  <c r="AY77" i="44"/>
  <c r="AA2" i="29"/>
  <c r="AB3" i="29"/>
  <c r="T62" i="19"/>
  <c r="T64" i="19"/>
  <c r="BT53" i="4"/>
  <c r="BT78" i="4" s="1"/>
  <c r="AZ91" i="44"/>
  <c r="X91" i="19"/>
  <c r="BL55" i="44"/>
  <c r="V62" i="49"/>
  <c r="V64" i="49" s="1"/>
  <c r="CS59" i="11"/>
  <c r="CS45" i="11"/>
  <c r="CS51" i="11"/>
  <c r="CS22" i="11"/>
  <c r="CS58" i="11"/>
  <c r="CS44" i="11"/>
  <c r="CS31" i="11"/>
  <c r="CS21" i="11"/>
  <c r="CS50" i="11"/>
  <c r="CS57" i="11"/>
  <c r="CS30" i="11"/>
  <c r="CS20" i="11"/>
  <c r="CS88" i="11"/>
  <c r="CS19" i="11"/>
  <c r="CS9" i="11"/>
  <c r="CS14" i="11"/>
  <c r="CS33" i="11"/>
  <c r="CS15" i="11"/>
  <c r="CS28" i="11"/>
  <c r="CS23" i="11"/>
  <c r="CS43" i="11"/>
  <c r="CS90" i="11"/>
  <c r="CS17" i="11"/>
  <c r="CS27" i="11"/>
  <c r="CS49" i="11"/>
  <c r="CS26" i="11"/>
  <c r="CS16" i="11"/>
  <c r="CS11" i="11"/>
  <c r="CS32" i="11"/>
  <c r="CS29" i="11"/>
  <c r="CS18" i="11"/>
  <c r="CS24" i="11"/>
  <c r="CS25" i="11"/>
  <c r="CS12" i="11"/>
  <c r="CS10" i="11"/>
  <c r="CS89" i="11"/>
  <c r="BF86" i="7"/>
  <c r="BF93" i="7"/>
  <c r="AG84" i="49"/>
  <c r="L53" i="19"/>
  <c r="L78" i="19" s="1"/>
  <c r="AI60" i="44"/>
  <c r="V80" i="11"/>
  <c r="V82" i="11" s="1"/>
  <c r="V84" i="11" s="1"/>
  <c r="CK3" i="24"/>
  <c r="CJ2" i="24"/>
  <c r="L53" i="24"/>
  <c r="L78" i="24" s="1"/>
  <c r="BU80" i="16"/>
  <c r="BU82" i="16" s="1"/>
  <c r="CU53" i="7"/>
  <c r="AH55" i="49"/>
  <c r="CF34" i="29"/>
  <c r="AJ31" i="39"/>
  <c r="AJ23" i="39"/>
  <c r="AJ39" i="39"/>
  <c r="AJ41" i="39" s="1"/>
  <c r="AJ77" i="39" s="1"/>
  <c r="AJ22" i="39"/>
  <c r="AJ90" i="39"/>
  <c r="AJ45" i="39"/>
  <c r="AJ21" i="39"/>
  <c r="AJ89" i="39"/>
  <c r="AJ50" i="39"/>
  <c r="AJ43" i="39"/>
  <c r="AJ38" i="39"/>
  <c r="AJ58" i="39"/>
  <c r="AJ27" i="39"/>
  <c r="AJ15" i="39"/>
  <c r="AJ49" i="39"/>
  <c r="AJ25" i="39"/>
  <c r="AJ10" i="39"/>
  <c r="AJ57" i="39"/>
  <c r="AJ33" i="39"/>
  <c r="AJ14" i="39"/>
  <c r="AJ59" i="39"/>
  <c r="AJ13" i="39"/>
  <c r="AJ12" i="39"/>
  <c r="AJ11" i="39"/>
  <c r="AJ44" i="39"/>
  <c r="AJ18" i="39"/>
  <c r="AJ88" i="39"/>
  <c r="AJ51" i="39"/>
  <c r="AJ16" i="39"/>
  <c r="AJ20" i="39"/>
  <c r="AJ24" i="39"/>
  <c r="AJ17" i="39"/>
  <c r="AJ19" i="39"/>
  <c r="AJ9" i="39"/>
  <c r="AJ26" i="39"/>
  <c r="AJ32" i="39"/>
  <c r="AI84" i="54"/>
  <c r="I84" i="7"/>
  <c r="W76" i="19"/>
  <c r="W36" i="19"/>
  <c r="W55" i="19" s="1"/>
  <c r="W60" i="19" s="1"/>
  <c r="CW3" i="24"/>
  <c r="CV2" i="24"/>
  <c r="U60" i="4"/>
  <c r="K78" i="16"/>
  <c r="AY76" i="44"/>
  <c r="AY36" i="44"/>
  <c r="S86" i="44"/>
  <c r="S93" i="44"/>
  <c r="S96" i="44" s="1"/>
  <c r="CT91" i="24"/>
  <c r="BF76" i="39"/>
  <c r="BF36" i="39"/>
  <c r="AX76" i="54"/>
  <c r="AX36" i="54"/>
  <c r="AX55" i="54" s="1"/>
  <c r="AX60" i="54" s="1"/>
  <c r="BJ88" i="19"/>
  <c r="BJ58" i="19"/>
  <c r="BJ45" i="19"/>
  <c r="BJ38" i="19"/>
  <c r="BJ44" i="19"/>
  <c r="BJ57" i="19"/>
  <c r="BJ15" i="19"/>
  <c r="BJ21" i="19"/>
  <c r="BJ50" i="19"/>
  <c r="BJ43" i="19"/>
  <c r="BJ20" i="19"/>
  <c r="BJ14" i="19"/>
  <c r="BJ90" i="19"/>
  <c r="BJ27" i="19"/>
  <c r="BJ19" i="19"/>
  <c r="BJ39" i="19"/>
  <c r="BJ10" i="19"/>
  <c r="BJ49" i="19"/>
  <c r="BJ24" i="19"/>
  <c r="BJ17" i="19"/>
  <c r="BJ30" i="19"/>
  <c r="BJ32" i="19"/>
  <c r="BJ31" i="19"/>
  <c r="BJ23" i="19"/>
  <c r="BJ59" i="19"/>
  <c r="BJ16" i="19"/>
  <c r="BJ51" i="19"/>
  <c r="BJ9" i="19"/>
  <c r="BJ89" i="19"/>
  <c r="BJ29" i="19"/>
  <c r="BJ22" i="19"/>
  <c r="BJ12" i="19"/>
  <c r="BJ33" i="19"/>
  <c r="BJ28" i="19"/>
  <c r="BJ11" i="19"/>
  <c r="BJ18" i="19"/>
  <c r="BJ25" i="19"/>
  <c r="BJ26" i="19"/>
  <c r="AN53" i="7"/>
  <c r="BI46" i="19"/>
  <c r="CF53" i="49"/>
  <c r="CF78" i="49" s="1"/>
  <c r="BY2" i="7"/>
  <c r="BZ3" i="7"/>
  <c r="U60" i="54"/>
  <c r="L41" i="29"/>
  <c r="DT2" i="34"/>
  <c r="DU3" i="34"/>
  <c r="J64" i="19"/>
  <c r="J62" i="19"/>
  <c r="CI53" i="7"/>
  <c r="DT34" i="16"/>
  <c r="AT80" i="4"/>
  <c r="AT82" i="4" s="1"/>
  <c r="AT84" i="4" s="1"/>
  <c r="BA88" i="44"/>
  <c r="BA59" i="44"/>
  <c r="BA21" i="44"/>
  <c r="BA50" i="44"/>
  <c r="BA38" i="44"/>
  <c r="BA20" i="44"/>
  <c r="BA45" i="44"/>
  <c r="BA44" i="44"/>
  <c r="BA58" i="44"/>
  <c r="BA27" i="44"/>
  <c r="BA28" i="44"/>
  <c r="BA43" i="44"/>
  <c r="BA11" i="44"/>
  <c r="BA89" i="44"/>
  <c r="BA91" i="44" s="1"/>
  <c r="BA51" i="44"/>
  <c r="BA26" i="44"/>
  <c r="BA17" i="44"/>
  <c r="BA90" i="44"/>
  <c r="BA16" i="44"/>
  <c r="BA32" i="44"/>
  <c r="BA30" i="44"/>
  <c r="BA29" i="44"/>
  <c r="BA19" i="44"/>
  <c r="BA39" i="44"/>
  <c r="BA31" i="44"/>
  <c r="BA10" i="44"/>
  <c r="BA24" i="44"/>
  <c r="BA14" i="44"/>
  <c r="BA13" i="44"/>
  <c r="BA57" i="44"/>
  <c r="BA22" i="44"/>
  <c r="BA12" i="44"/>
  <c r="BA25" i="44"/>
  <c r="BA23" i="44"/>
  <c r="BA18" i="44"/>
  <c r="BA15" i="44"/>
  <c r="BA9" i="44"/>
  <c r="BA49" i="44"/>
  <c r="BA33" i="44"/>
  <c r="AL34" i="16"/>
  <c r="BN3" i="16"/>
  <c r="X46" i="49"/>
  <c r="G95" i="49"/>
  <c r="G97" i="49" s="1"/>
  <c r="D16" i="2"/>
  <c r="BK39" i="24"/>
  <c r="BK22" i="24"/>
  <c r="BK15" i="24"/>
  <c r="BK90" i="24"/>
  <c r="BK89" i="24"/>
  <c r="BK91" i="24" s="1"/>
  <c r="BK59" i="24"/>
  <c r="BK38" i="24"/>
  <c r="BK14" i="24"/>
  <c r="BK20" i="24"/>
  <c r="BK43" i="24"/>
  <c r="BK32" i="24"/>
  <c r="BK24" i="24"/>
  <c r="BK51" i="24"/>
  <c r="BK10" i="24"/>
  <c r="BK31" i="24"/>
  <c r="BK23" i="24"/>
  <c r="BK88" i="24"/>
  <c r="BK58" i="24"/>
  <c r="BK17" i="24"/>
  <c r="BK27" i="24"/>
  <c r="BK57" i="24"/>
  <c r="BK50" i="24"/>
  <c r="BK26" i="24"/>
  <c r="BK21" i="24"/>
  <c r="BK44" i="24"/>
  <c r="BK46" i="24" s="1"/>
  <c r="BK28" i="24"/>
  <c r="BK30" i="24"/>
  <c r="BK49" i="24"/>
  <c r="BK29" i="24"/>
  <c r="BK9" i="24"/>
  <c r="BK18" i="24"/>
  <c r="BK25" i="24"/>
  <c r="BK33" i="24"/>
  <c r="BK11" i="24"/>
  <c r="BK12" i="24"/>
  <c r="BK45" i="24"/>
  <c r="BK16" i="24"/>
  <c r="L46" i="7"/>
  <c r="DF78" i="16"/>
  <c r="AO3" i="44"/>
  <c r="AN2" i="44"/>
  <c r="DS41" i="24"/>
  <c r="BH46" i="11"/>
  <c r="X36" i="16"/>
  <c r="X55" i="16" s="1"/>
  <c r="X60" i="16" s="1"/>
  <c r="X76" i="16"/>
  <c r="K76" i="29"/>
  <c r="K36" i="29"/>
  <c r="K55" i="29" s="1"/>
  <c r="K60" i="29" s="1"/>
  <c r="DH50" i="16"/>
  <c r="DH29" i="16"/>
  <c r="DH49" i="16"/>
  <c r="DH22" i="16"/>
  <c r="DH13" i="16"/>
  <c r="DH30" i="16"/>
  <c r="DH15" i="16"/>
  <c r="DH88" i="16"/>
  <c r="DH91" i="16" s="1"/>
  <c r="DH18" i="16"/>
  <c r="DH27" i="16"/>
  <c r="DH39" i="16"/>
  <c r="DH26" i="16"/>
  <c r="DH17" i="16"/>
  <c r="DH16" i="16"/>
  <c r="DH14" i="16"/>
  <c r="DH57" i="16"/>
  <c r="DH25" i="16"/>
  <c r="DH11" i="16"/>
  <c r="DH9" i="16"/>
  <c r="DH10" i="16"/>
  <c r="DH44" i="16"/>
  <c r="DH28" i="16"/>
  <c r="DH24" i="16"/>
  <c r="DH23" i="16"/>
  <c r="DH21" i="16"/>
  <c r="DH20" i="16"/>
  <c r="DH38" i="16"/>
  <c r="DH51" i="16"/>
  <c r="DH43" i="16"/>
  <c r="DH31" i="16"/>
  <c r="DH32" i="16"/>
  <c r="DH33" i="16"/>
  <c r="DH12" i="16"/>
  <c r="DH19" i="16"/>
  <c r="CV3" i="34"/>
  <c r="CU2" i="34"/>
  <c r="DG89" i="44"/>
  <c r="DG49" i="44"/>
  <c r="DG88" i="44"/>
  <c r="DG32" i="44"/>
  <c r="DG24" i="44"/>
  <c r="DG59" i="44"/>
  <c r="DG45" i="44"/>
  <c r="DG31" i="44"/>
  <c r="DG23" i="44"/>
  <c r="DG50" i="44"/>
  <c r="DG39" i="44"/>
  <c r="DG41" i="44" s="1"/>
  <c r="DG77" i="44" s="1"/>
  <c r="DG22" i="44"/>
  <c r="DG14" i="44"/>
  <c r="DG19" i="44"/>
  <c r="DG58" i="44"/>
  <c r="DG38" i="44"/>
  <c r="DG30" i="44"/>
  <c r="DG44" i="44"/>
  <c r="DG46" i="44" s="1"/>
  <c r="DG33" i="44"/>
  <c r="DG57" i="44"/>
  <c r="DG51" i="44"/>
  <c r="DG16" i="44"/>
  <c r="DG43" i="44"/>
  <c r="DG10" i="44"/>
  <c r="DG21" i="44"/>
  <c r="DG20" i="44"/>
  <c r="DG28" i="44"/>
  <c r="DG12" i="44"/>
  <c r="DG9" i="44"/>
  <c r="DG15" i="44"/>
  <c r="DG11" i="44"/>
  <c r="DG27" i="44"/>
  <c r="DG25" i="44"/>
  <c r="DG17" i="44"/>
  <c r="DG13" i="44"/>
  <c r="DG26" i="44"/>
  <c r="DG90" i="44"/>
  <c r="DG18" i="44"/>
  <c r="DG29" i="44"/>
  <c r="BV41" i="24"/>
  <c r="BV77" i="24" s="1"/>
  <c r="BV91" i="24"/>
  <c r="CG91" i="54"/>
  <c r="K84" i="4"/>
  <c r="Y58" i="54"/>
  <c r="Y57" i="54"/>
  <c r="Y88" i="54"/>
  <c r="Y89" i="54"/>
  <c r="Y39" i="54"/>
  <c r="Y45" i="54"/>
  <c r="Y50" i="54"/>
  <c r="Y26" i="54"/>
  <c r="Y24" i="54"/>
  <c r="Y27" i="54"/>
  <c r="Y38" i="54"/>
  <c r="Y20" i="54"/>
  <c r="Y51" i="54"/>
  <c r="Y19" i="54"/>
  <c r="Y13" i="54"/>
  <c r="Y28" i="54"/>
  <c r="Y12" i="54"/>
  <c r="Y49" i="54"/>
  <c r="Y53" i="54" s="1"/>
  <c r="Y78" i="54" s="1"/>
  <c r="Y31" i="54"/>
  <c r="Y11" i="54"/>
  <c r="Y59" i="54"/>
  <c r="Y15" i="54"/>
  <c r="Y33" i="54"/>
  <c r="Y25" i="54"/>
  <c r="Y14" i="54"/>
  <c r="Y90" i="54"/>
  <c r="Y30" i="54"/>
  <c r="Y43" i="54"/>
  <c r="Y32" i="54"/>
  <c r="Y23" i="54"/>
  <c r="Y17" i="54"/>
  <c r="Y9" i="54"/>
  <c r="Y10" i="54"/>
  <c r="Y21" i="54"/>
  <c r="Y44" i="54"/>
  <c r="Y18" i="54"/>
  <c r="Y16" i="54"/>
  <c r="Y29" i="54"/>
  <c r="Y22" i="54"/>
  <c r="AB41" i="11"/>
  <c r="AB77" i="11" s="1"/>
  <c r="AO39" i="11"/>
  <c r="BH76" i="19"/>
  <c r="BH36" i="19"/>
  <c r="Z90" i="29"/>
  <c r="Z89" i="29"/>
  <c r="Z59" i="29"/>
  <c r="Z57" i="29"/>
  <c r="Z88" i="29"/>
  <c r="Z39" i="29"/>
  <c r="Z41" i="29" s="1"/>
  <c r="Z77" i="29" s="1"/>
  <c r="Z50" i="29"/>
  <c r="Z45" i="29"/>
  <c r="Z38" i="29"/>
  <c r="Z26" i="29"/>
  <c r="Z49" i="29"/>
  <c r="Z18" i="29"/>
  <c r="Z30" i="29"/>
  <c r="Z20" i="29"/>
  <c r="Z10" i="29"/>
  <c r="Z23" i="29"/>
  <c r="Z44" i="29"/>
  <c r="Z13" i="29"/>
  <c r="Z33" i="29"/>
  <c r="Z58" i="29"/>
  <c r="Z51" i="29"/>
  <c r="Z25" i="29"/>
  <c r="Z21" i="29"/>
  <c r="Z27" i="29"/>
  <c r="Z12" i="29"/>
  <c r="Z19" i="29"/>
  <c r="Z43" i="29"/>
  <c r="Z32" i="29"/>
  <c r="Z22" i="29"/>
  <c r="Z14" i="29"/>
  <c r="Z16" i="29"/>
  <c r="Z29" i="29"/>
  <c r="Z9" i="29"/>
  <c r="Z11" i="29"/>
  <c r="Z17" i="29"/>
  <c r="Z24" i="29"/>
  <c r="Z15" i="29"/>
  <c r="N62" i="11"/>
  <c r="N64" i="11" s="1"/>
  <c r="BU76" i="24"/>
  <c r="BU36" i="24"/>
  <c r="Y34" i="16"/>
  <c r="BL80" i="44"/>
  <c r="V80" i="49"/>
  <c r="V82" i="49" s="1"/>
  <c r="V84" i="49"/>
  <c r="CU3" i="11"/>
  <c r="CT2" i="11"/>
  <c r="BK46" i="16"/>
  <c r="AI62" i="34"/>
  <c r="AI64" i="34" s="1"/>
  <c r="K34" i="39"/>
  <c r="K46" i="39"/>
  <c r="AJ46" i="11"/>
  <c r="AS60" i="29"/>
  <c r="AW62" i="16"/>
  <c r="AW64" i="16" s="1"/>
  <c r="AH80" i="49"/>
  <c r="U84" i="49"/>
  <c r="AK2" i="39"/>
  <c r="AL3" i="39"/>
  <c r="DS41" i="44"/>
  <c r="BU88" i="49"/>
  <c r="BU90" i="49"/>
  <c r="BU33" i="49"/>
  <c r="BU49" i="49"/>
  <c r="BU32" i="49"/>
  <c r="BU31" i="49"/>
  <c r="BU15" i="49"/>
  <c r="BU51" i="49"/>
  <c r="BU21" i="49"/>
  <c r="BU59" i="49"/>
  <c r="BU20" i="49"/>
  <c r="BU89" i="49"/>
  <c r="BU44" i="49"/>
  <c r="BU14" i="49"/>
  <c r="BU22" i="49"/>
  <c r="BU13" i="49"/>
  <c r="BU12" i="49"/>
  <c r="BU17" i="49"/>
  <c r="BU19" i="49"/>
  <c r="BU18" i="49"/>
  <c r="BU58" i="49"/>
  <c r="BU39" i="49"/>
  <c r="BU28" i="49"/>
  <c r="BU57" i="49"/>
  <c r="BU23" i="49"/>
  <c r="BU11" i="49"/>
  <c r="BU16" i="49"/>
  <c r="BU10" i="49"/>
  <c r="BU27" i="49"/>
  <c r="BU43" i="49"/>
  <c r="BU26" i="49"/>
  <c r="BU38" i="49"/>
  <c r="BU50" i="49"/>
  <c r="BU25" i="49"/>
  <c r="BU29" i="49"/>
  <c r="BU24" i="49"/>
  <c r="BU30" i="49"/>
  <c r="BU45" i="49"/>
  <c r="BU9" i="49"/>
  <c r="BS76" i="11"/>
  <c r="BS36" i="11"/>
  <c r="BI76" i="24"/>
  <c r="BI36" i="24"/>
  <c r="BI55" i="24" s="1"/>
  <c r="BI60" i="24" s="1"/>
  <c r="AH84" i="34"/>
  <c r="BS77" i="49"/>
  <c r="BN91" i="44"/>
  <c r="DT53" i="7"/>
  <c r="DT78" i="7" s="1"/>
  <c r="N34" i="54"/>
  <c r="BL3" i="19"/>
  <c r="BK2" i="19"/>
  <c r="X34" i="34"/>
  <c r="X41" i="34"/>
  <c r="X77" i="34" s="1"/>
  <c r="F97" i="29"/>
  <c r="BX88" i="7"/>
  <c r="BX91" i="7" s="1"/>
  <c r="BX57" i="7"/>
  <c r="BX25" i="7"/>
  <c r="BX51" i="7"/>
  <c r="BX24" i="7"/>
  <c r="BX18" i="7"/>
  <c r="BX49" i="7"/>
  <c r="BX33" i="7"/>
  <c r="BX89" i="7"/>
  <c r="BX22" i="7"/>
  <c r="BX17" i="7"/>
  <c r="BX44" i="7"/>
  <c r="BX20" i="7"/>
  <c r="BX32" i="7"/>
  <c r="BX23" i="7"/>
  <c r="BX12" i="7"/>
  <c r="BX50" i="7"/>
  <c r="BX30" i="7"/>
  <c r="BX21" i="7"/>
  <c r="BX11" i="7"/>
  <c r="BX16" i="7"/>
  <c r="BX58" i="7"/>
  <c r="BX29" i="7"/>
  <c r="BX14" i="7"/>
  <c r="BX9" i="7"/>
  <c r="BX19" i="7"/>
  <c r="BX26" i="7"/>
  <c r="BX31" i="7"/>
  <c r="BX27" i="7"/>
  <c r="BX28" i="7"/>
  <c r="BX43" i="7"/>
  <c r="BX10" i="7"/>
  <c r="BX15" i="7"/>
  <c r="Y88" i="34"/>
  <c r="Y90" i="34"/>
  <c r="Y89" i="34"/>
  <c r="Y91" i="34" s="1"/>
  <c r="Y50" i="34"/>
  <c r="Y58" i="34"/>
  <c r="Y49" i="34"/>
  <c r="Y39" i="34"/>
  <c r="Y24" i="34"/>
  <c r="Y17" i="34"/>
  <c r="Y11" i="34"/>
  <c r="Y57" i="34"/>
  <c r="Y45" i="34"/>
  <c r="Y23" i="34"/>
  <c r="Y16" i="34"/>
  <c r="Y31" i="34"/>
  <c r="AE31" i="34" s="1"/>
  <c r="Y38" i="34"/>
  <c r="Y19" i="34"/>
  <c r="Y28" i="34"/>
  <c r="Y20" i="34"/>
  <c r="Y51" i="34"/>
  <c r="Y18" i="34"/>
  <c r="Y10" i="34"/>
  <c r="Y29" i="34"/>
  <c r="Y59" i="34"/>
  <c r="Y44" i="34"/>
  <c r="Y30" i="34"/>
  <c r="Y26" i="34"/>
  <c r="Y9" i="34"/>
  <c r="Y12" i="34"/>
  <c r="Y27" i="34"/>
  <c r="Y33" i="34"/>
  <c r="Y14" i="34"/>
  <c r="Y13" i="34"/>
  <c r="Y32" i="34"/>
  <c r="Y21" i="34"/>
  <c r="Y43" i="34"/>
  <c r="Y22" i="34"/>
  <c r="Y25" i="34"/>
  <c r="Y15" i="34"/>
  <c r="DS59" i="34"/>
  <c r="DS38" i="34"/>
  <c r="DS90" i="34"/>
  <c r="DS57" i="34"/>
  <c r="DS23" i="34"/>
  <c r="DS16" i="34"/>
  <c r="DS44" i="34"/>
  <c r="DS31" i="34"/>
  <c r="DS10" i="34"/>
  <c r="DS58" i="34"/>
  <c r="DS28" i="34"/>
  <c r="DS22" i="34"/>
  <c r="DS89" i="34"/>
  <c r="DS88" i="34"/>
  <c r="DS29" i="34"/>
  <c r="DS18" i="34"/>
  <c r="DS39" i="34"/>
  <c r="DS51" i="34"/>
  <c r="DS50" i="34"/>
  <c r="DS45" i="34"/>
  <c r="DS33" i="34"/>
  <c r="DS30" i="34"/>
  <c r="DS27" i="34"/>
  <c r="DS21" i="34"/>
  <c r="DS49" i="34"/>
  <c r="DS43" i="34"/>
  <c r="DS9" i="34"/>
  <c r="DS19" i="34"/>
  <c r="DS12" i="34"/>
  <c r="DS24" i="34"/>
  <c r="DS14" i="34"/>
  <c r="DS20" i="34"/>
  <c r="DS15" i="34"/>
  <c r="DS26" i="34"/>
  <c r="DS32" i="34"/>
  <c r="DS25" i="34"/>
  <c r="DS17" i="34"/>
  <c r="DS11" i="34"/>
  <c r="O91" i="4"/>
  <c r="J80" i="19"/>
  <c r="J82" i="19" s="1"/>
  <c r="J84" i="19"/>
  <c r="AV76" i="34"/>
  <c r="AV36" i="34"/>
  <c r="AG86" i="34"/>
  <c r="AG93" i="34"/>
  <c r="AG96" i="34" s="1"/>
  <c r="DT46" i="16"/>
  <c r="AV84" i="44"/>
  <c r="BL2" i="16"/>
  <c r="X34" i="49"/>
  <c r="H84" i="19"/>
  <c r="BX3" i="34"/>
  <c r="BW2" i="34"/>
  <c r="H82" i="39"/>
  <c r="U80" i="39"/>
  <c r="AC2" i="24"/>
  <c r="AD3" i="24"/>
  <c r="X34" i="7"/>
  <c r="Y77" i="24"/>
  <c r="AM2" i="24"/>
  <c r="AN3" i="24"/>
  <c r="CS91" i="19"/>
  <c r="Y89" i="7"/>
  <c r="Y58" i="7"/>
  <c r="Y43" i="7"/>
  <c r="Y28" i="7"/>
  <c r="Y26" i="7"/>
  <c r="Y27" i="7"/>
  <c r="Y14" i="7"/>
  <c r="Y57" i="7"/>
  <c r="Y25" i="7"/>
  <c r="Y51" i="7"/>
  <c r="Y24" i="7"/>
  <c r="Y18" i="7"/>
  <c r="Y88" i="7"/>
  <c r="Y91" i="7" s="1"/>
  <c r="Y32" i="7"/>
  <c r="Y31" i="7"/>
  <c r="Y17" i="7"/>
  <c r="Y33" i="7"/>
  <c r="Y44" i="7"/>
  <c r="Y21" i="7"/>
  <c r="Y16" i="7"/>
  <c r="Y50" i="7"/>
  <c r="Y11" i="7"/>
  <c r="Y49" i="7"/>
  <c r="Y23" i="7"/>
  <c r="Y30" i="7"/>
  <c r="Y22" i="7"/>
  <c r="Y29" i="7"/>
  <c r="Y20" i="7"/>
  <c r="Y9" i="7"/>
  <c r="AK46" i="19"/>
  <c r="AY53" i="54"/>
  <c r="AY78" i="54" s="1"/>
  <c r="AB2" i="24"/>
  <c r="X46" i="7"/>
  <c r="AL28" i="24"/>
  <c r="AL50" i="24"/>
  <c r="AL43" i="24"/>
  <c r="AL29" i="24"/>
  <c r="AL26" i="24"/>
  <c r="AL18" i="24"/>
  <c r="AL11" i="24"/>
  <c r="AL33" i="24"/>
  <c r="AL25" i="24"/>
  <c r="AL49" i="24"/>
  <c r="AL17" i="24"/>
  <c r="AL10" i="24"/>
  <c r="AL45" i="24"/>
  <c r="AL27" i="24"/>
  <c r="AL15" i="24"/>
  <c r="AL30" i="24"/>
  <c r="AL32" i="24"/>
  <c r="AL24" i="24"/>
  <c r="AL12" i="24"/>
  <c r="AL44" i="24"/>
  <c r="AL14" i="24"/>
  <c r="AL90" i="24"/>
  <c r="AL31" i="24"/>
  <c r="AL23" i="24"/>
  <c r="AL39" i="24"/>
  <c r="AL20" i="24"/>
  <c r="AL57" i="24"/>
  <c r="AL16" i="24"/>
  <c r="AL88" i="24"/>
  <c r="AL58" i="24"/>
  <c r="AL59" i="24"/>
  <c r="AL51" i="24"/>
  <c r="AL89" i="24"/>
  <c r="AL21" i="24"/>
  <c r="AL38" i="24"/>
  <c r="AL22" i="24"/>
  <c r="AL9" i="24"/>
  <c r="BH53" i="49"/>
  <c r="BH78" i="49" s="1"/>
  <c r="J55" i="7"/>
  <c r="ED72" i="4"/>
  <c r="BG76" i="4"/>
  <c r="BG36" i="4"/>
  <c r="BG55" i="4" s="1"/>
  <c r="BG60" i="4" s="1"/>
  <c r="CU46" i="16"/>
  <c r="AU77" i="29"/>
  <c r="W34" i="44"/>
  <c r="DW74" i="4"/>
  <c r="DG53" i="16"/>
  <c r="DG78" i="16" s="1"/>
  <c r="BT91" i="29"/>
  <c r="BV76" i="16"/>
  <c r="BV36" i="16"/>
  <c r="BV55" i="16" s="1"/>
  <c r="BV60" i="16" s="1"/>
  <c r="DJ3" i="16"/>
  <c r="DI2" i="16"/>
  <c r="F97" i="4"/>
  <c r="DH2" i="44"/>
  <c r="DI3" i="44"/>
  <c r="DS89" i="19"/>
  <c r="DS90" i="19"/>
  <c r="DS50" i="19"/>
  <c r="DS39" i="19"/>
  <c r="DS57" i="19"/>
  <c r="DS45" i="19"/>
  <c r="DS38" i="19"/>
  <c r="DS31" i="19"/>
  <c r="DS23" i="19"/>
  <c r="DS16" i="19"/>
  <c r="DS43" i="19"/>
  <c r="DS22" i="19"/>
  <c r="DS15" i="19"/>
  <c r="DS21" i="19"/>
  <c r="DS58" i="19"/>
  <c r="DS29" i="19"/>
  <c r="DS26" i="19"/>
  <c r="DS30" i="19"/>
  <c r="DS18" i="19"/>
  <c r="DS11" i="19"/>
  <c r="DS27" i="19"/>
  <c r="DS28" i="19"/>
  <c r="DS25" i="19"/>
  <c r="DS24" i="19"/>
  <c r="DS32" i="19"/>
  <c r="DS33" i="19"/>
  <c r="DS12" i="19"/>
  <c r="DS20" i="19"/>
  <c r="DS88" i="19"/>
  <c r="DS59" i="19"/>
  <c r="DS10" i="19"/>
  <c r="DS17" i="19"/>
  <c r="DS19" i="19"/>
  <c r="DS9" i="19"/>
  <c r="DS51" i="19"/>
  <c r="DS44" i="19"/>
  <c r="DS49" i="19"/>
  <c r="DS14" i="19"/>
  <c r="AA3" i="54"/>
  <c r="Z2" i="54"/>
  <c r="I82" i="29"/>
  <c r="AC39" i="11"/>
  <c r="P41" i="11"/>
  <c r="Q39" i="11"/>
  <c r="N86" i="11"/>
  <c r="N93" i="11"/>
  <c r="N96" i="11" s="1"/>
  <c r="Y53" i="16"/>
  <c r="Y78" i="16" s="1"/>
  <c r="I55" i="39"/>
  <c r="Y34" i="29"/>
  <c r="Y41" i="29"/>
  <c r="Y77" i="29" s="1"/>
  <c r="DG39" i="11"/>
  <c r="CT41" i="11"/>
  <c r="CT77" i="11" s="1"/>
  <c r="DA72" i="4"/>
  <c r="AN41" i="11"/>
  <c r="BA39" i="11"/>
  <c r="AI80" i="34"/>
  <c r="AI82" i="34" s="1"/>
  <c r="K76" i="16"/>
  <c r="K36" i="16"/>
  <c r="K55" i="16" s="1"/>
  <c r="K60" i="16" s="1"/>
  <c r="DF91" i="7"/>
  <c r="H86" i="7"/>
  <c r="H93" i="7"/>
  <c r="H96" i="7" s="1"/>
  <c r="DH50" i="7"/>
  <c r="DH23" i="7"/>
  <c r="DH49" i="7"/>
  <c r="DH33" i="7"/>
  <c r="DH88" i="7"/>
  <c r="DH22" i="7"/>
  <c r="DH17" i="7"/>
  <c r="DH32" i="7"/>
  <c r="DH31" i="7"/>
  <c r="DH9" i="7"/>
  <c r="DH30" i="7"/>
  <c r="DH44" i="7"/>
  <c r="DH20" i="7"/>
  <c r="DH26" i="7"/>
  <c r="DH28" i="7"/>
  <c r="DH19" i="7"/>
  <c r="DH14" i="7"/>
  <c r="DH89" i="7"/>
  <c r="DH43" i="7"/>
  <c r="DH24" i="7"/>
  <c r="DH12" i="7"/>
  <c r="DH11" i="7"/>
  <c r="DH25" i="7"/>
  <c r="DH15" i="7"/>
  <c r="DH21" i="7"/>
  <c r="DH16" i="7"/>
  <c r="DH57" i="7"/>
  <c r="DH29" i="7"/>
  <c r="DH18" i="7"/>
  <c r="DH58" i="7"/>
  <c r="DH10" i="7"/>
  <c r="DH27" i="7"/>
  <c r="DH51" i="7"/>
  <c r="DG34" i="7"/>
  <c r="AI91" i="39"/>
  <c r="AU60" i="16"/>
  <c r="AW80" i="16"/>
  <c r="AW82" i="16" s="1"/>
  <c r="AW84" i="16" s="1"/>
  <c r="DF46" i="24"/>
  <c r="DF91" i="24"/>
  <c r="DS46" i="44"/>
  <c r="BW3" i="49"/>
  <c r="BV2" i="49"/>
  <c r="S62" i="39"/>
  <c r="AW41" i="34"/>
  <c r="AW77" i="34" s="1"/>
  <c r="BU41" i="54"/>
  <c r="BU77" i="54" s="1"/>
  <c r="CF60" i="16"/>
  <c r="BF62" i="24"/>
  <c r="BF64" i="24" s="1"/>
  <c r="AV53" i="29"/>
  <c r="AV78" i="29" s="1"/>
  <c r="BM2" i="7"/>
  <c r="BN3" i="7"/>
  <c r="BT86" i="7"/>
  <c r="BT93" i="7"/>
  <c r="BT96" i="7" s="1"/>
  <c r="BN53" i="44"/>
  <c r="BN78" i="44" s="1"/>
  <c r="AU86" i="54"/>
  <c r="AU93" i="54"/>
  <c r="AU96" i="54" s="1"/>
  <c r="AS60" i="4"/>
  <c r="H62" i="19"/>
  <c r="P27" i="4"/>
  <c r="P19" i="4"/>
  <c r="P10" i="4"/>
  <c r="P26" i="4"/>
  <c r="P18" i="4"/>
  <c r="P9" i="4"/>
  <c r="P12" i="4"/>
  <c r="P30" i="4"/>
  <c r="P22" i="4"/>
  <c r="P28" i="4"/>
  <c r="P33" i="4"/>
  <c r="P14" i="4"/>
  <c r="P24" i="4"/>
  <c r="P13" i="4"/>
  <c r="P51" i="4"/>
  <c r="P32" i="4"/>
  <c r="P49" i="4"/>
  <c r="P29" i="4"/>
  <c r="P43" i="4"/>
  <c r="P11" i="4"/>
  <c r="P57" i="4"/>
  <c r="P44" i="4"/>
  <c r="P15" i="4"/>
  <c r="P50" i="4"/>
  <c r="P25" i="4"/>
  <c r="P88" i="4"/>
  <c r="P91" i="4" s="1"/>
  <c r="P23" i="4"/>
  <c r="P17" i="4"/>
  <c r="P31" i="4"/>
  <c r="P16" i="4"/>
  <c r="AI78" i="11"/>
  <c r="U86" i="54"/>
  <c r="U93" i="54"/>
  <c r="U96" i="54" s="1"/>
  <c r="BI91" i="19"/>
  <c r="AA3" i="34"/>
  <c r="Z2" i="34"/>
  <c r="DQ74" i="4"/>
  <c r="L34" i="49"/>
  <c r="AY89" i="7"/>
  <c r="AY88" i="7"/>
  <c r="AY91" i="7" s="1"/>
  <c r="AY32" i="7"/>
  <c r="AY31" i="7"/>
  <c r="AY21" i="7"/>
  <c r="AY16" i="7"/>
  <c r="AY15" i="7"/>
  <c r="AY30" i="7"/>
  <c r="AY44" i="7"/>
  <c r="AY20" i="7"/>
  <c r="AY19" i="7"/>
  <c r="AY58" i="7"/>
  <c r="AY43" i="7"/>
  <c r="AY28" i="7"/>
  <c r="AY57" i="7"/>
  <c r="AY50" i="7"/>
  <c r="AY9" i="7"/>
  <c r="AY26" i="7"/>
  <c r="AY49" i="7"/>
  <c r="AY14" i="7"/>
  <c r="AY27" i="7"/>
  <c r="AY51" i="7"/>
  <c r="AY12" i="7"/>
  <c r="AY25" i="7"/>
  <c r="AY10" i="7"/>
  <c r="AY24" i="7"/>
  <c r="AY33" i="7"/>
  <c r="AY17" i="7"/>
  <c r="AY18" i="7"/>
  <c r="AY11" i="7"/>
  <c r="AY29" i="7"/>
  <c r="AY22" i="7"/>
  <c r="AY23" i="7"/>
  <c r="F97" i="16"/>
  <c r="AV76" i="19"/>
  <c r="AV36" i="19"/>
  <c r="AV55" i="19" s="1"/>
  <c r="AW76" i="7"/>
  <c r="AW36" i="7"/>
  <c r="AW55" i="7" s="1"/>
  <c r="AW60" i="7" s="1"/>
  <c r="AM2" i="34"/>
  <c r="AN3" i="34"/>
  <c r="BF80" i="11"/>
  <c r="AL91" i="16"/>
  <c r="AH77" i="39"/>
  <c r="DF77" i="16"/>
  <c r="M57" i="16"/>
  <c r="M29" i="16"/>
  <c r="M25" i="16"/>
  <c r="M51" i="16"/>
  <c r="M24" i="16"/>
  <c r="M17" i="16"/>
  <c r="M49" i="16"/>
  <c r="M30" i="16"/>
  <c r="M50" i="16"/>
  <c r="M23" i="16"/>
  <c r="M16" i="16"/>
  <c r="M14" i="16"/>
  <c r="M44" i="16"/>
  <c r="M38" i="16"/>
  <c r="M31" i="16"/>
  <c r="M43" i="16"/>
  <c r="M22" i="16"/>
  <c r="M21" i="16"/>
  <c r="M39" i="16"/>
  <c r="M33" i="16"/>
  <c r="M32" i="16"/>
  <c r="M20" i="16"/>
  <c r="M28" i="16"/>
  <c r="M9" i="16"/>
  <c r="M11" i="16"/>
  <c r="M13" i="16"/>
  <c r="M27" i="16"/>
  <c r="M19" i="16"/>
  <c r="M88" i="16"/>
  <c r="M91" i="16" s="1"/>
  <c r="M10" i="16"/>
  <c r="M18" i="16"/>
  <c r="M15" i="16"/>
  <c r="M26" i="16"/>
  <c r="M12" i="16"/>
  <c r="EB71" i="4"/>
  <c r="DO74" i="4"/>
  <c r="AS62" i="34"/>
  <c r="AW90" i="49"/>
  <c r="AW45" i="49"/>
  <c r="AW59" i="49"/>
  <c r="AW38" i="49"/>
  <c r="AW89" i="49"/>
  <c r="AW51" i="49"/>
  <c r="AW44" i="49"/>
  <c r="AW58" i="49"/>
  <c r="AW32" i="49"/>
  <c r="AW30" i="49"/>
  <c r="AW18" i="49"/>
  <c r="AW50" i="49"/>
  <c r="AW25" i="49"/>
  <c r="AW24" i="49"/>
  <c r="AW17" i="49"/>
  <c r="AW57" i="49"/>
  <c r="AW49" i="49"/>
  <c r="AW31" i="49"/>
  <c r="AW22" i="49"/>
  <c r="AW16" i="49"/>
  <c r="AW10" i="49"/>
  <c r="AW21" i="49"/>
  <c r="AW19" i="49"/>
  <c r="AW9" i="49"/>
  <c r="AW39" i="49"/>
  <c r="AW41" i="49" s="1"/>
  <c r="AW77" i="49" s="1"/>
  <c r="AW23" i="49"/>
  <c r="AW28" i="49"/>
  <c r="AW14" i="49"/>
  <c r="AW29" i="49"/>
  <c r="AW15" i="49"/>
  <c r="AW12" i="49"/>
  <c r="AW20" i="49"/>
  <c r="AW43" i="49"/>
  <c r="AW27" i="49"/>
  <c r="AW88" i="49"/>
  <c r="AW13" i="49"/>
  <c r="AW11" i="49"/>
  <c r="AW33" i="49"/>
  <c r="AW26" i="49"/>
  <c r="V80" i="19"/>
  <c r="AY91" i="54"/>
  <c r="CV38" i="11"/>
  <c r="W76" i="7"/>
  <c r="W36" i="7"/>
  <c r="AM2" i="19"/>
  <c r="AN3" i="19"/>
  <c r="F97" i="19"/>
  <c r="X53" i="7"/>
  <c r="BS77" i="29"/>
  <c r="BW53" i="16"/>
  <c r="BW78" i="16" s="1"/>
  <c r="BA2" i="54"/>
  <c r="BB3" i="54"/>
  <c r="BH53" i="29"/>
  <c r="BH78" i="29" s="1"/>
  <c r="BF55" i="49"/>
  <c r="AJ34" i="4"/>
  <c r="J80" i="7"/>
  <c r="J82" i="7" s="1"/>
  <c r="F97" i="11"/>
  <c r="AJ46" i="49"/>
  <c r="AM3" i="49"/>
  <c r="AL2" i="49"/>
  <c r="CF91" i="44"/>
  <c r="BY39" i="11"/>
  <c r="BL41" i="11"/>
  <c r="BL77" i="11" s="1"/>
  <c r="DG46" i="16"/>
  <c r="AG62" i="39"/>
  <c r="AG64" i="39"/>
  <c r="DF89" i="54"/>
  <c r="DF88" i="54"/>
  <c r="DF90" i="54"/>
  <c r="DF59" i="54"/>
  <c r="DF51" i="54"/>
  <c r="DF27" i="54"/>
  <c r="DF50" i="54"/>
  <c r="DF28" i="54"/>
  <c r="DF26" i="54"/>
  <c r="DF29" i="54"/>
  <c r="DF45" i="54"/>
  <c r="DF24" i="54"/>
  <c r="DF58" i="54"/>
  <c r="DF57" i="54"/>
  <c r="DF44" i="54"/>
  <c r="DF38" i="54"/>
  <c r="DF18" i="54"/>
  <c r="DF31" i="54"/>
  <c r="DF49" i="54"/>
  <c r="DF43" i="54"/>
  <c r="DF30" i="54"/>
  <c r="DF17" i="54"/>
  <c r="DF33" i="54"/>
  <c r="DF32" i="54"/>
  <c r="DF39" i="54"/>
  <c r="DF25" i="54"/>
  <c r="DF23" i="54"/>
  <c r="DF14" i="54"/>
  <c r="DF22" i="54"/>
  <c r="DF13" i="54"/>
  <c r="DF15" i="54"/>
  <c r="DF19" i="54"/>
  <c r="DF12" i="54"/>
  <c r="DF21" i="54"/>
  <c r="DF16" i="54"/>
  <c r="DF10" i="54"/>
  <c r="DF20" i="54"/>
  <c r="DF9" i="54"/>
  <c r="DF11" i="54"/>
  <c r="CS88" i="29"/>
  <c r="CS51" i="29"/>
  <c r="CS58" i="29"/>
  <c r="CS57" i="29"/>
  <c r="CS89" i="29"/>
  <c r="CS43" i="29"/>
  <c r="CS50" i="29"/>
  <c r="CS33" i="29"/>
  <c r="CS22" i="29"/>
  <c r="CS90" i="29"/>
  <c r="CS21" i="29"/>
  <c r="CS59" i="29"/>
  <c r="CS24" i="29"/>
  <c r="CS13" i="29"/>
  <c r="CS30" i="29"/>
  <c r="CS45" i="29"/>
  <c r="CS27" i="29"/>
  <c r="CS32" i="29"/>
  <c r="CS11" i="29"/>
  <c r="CS49" i="29"/>
  <c r="CS38" i="29"/>
  <c r="CS44" i="29"/>
  <c r="CS15" i="29"/>
  <c r="CS39" i="29"/>
  <c r="CS26" i="29"/>
  <c r="CS20" i="29"/>
  <c r="CS9" i="29"/>
  <c r="CS12" i="29"/>
  <c r="CS23" i="29"/>
  <c r="CS16" i="29"/>
  <c r="CS19" i="29"/>
  <c r="CS28" i="29"/>
  <c r="CS10" i="29"/>
  <c r="CS18" i="29"/>
  <c r="CS25" i="29"/>
  <c r="CS29" i="29"/>
  <c r="CS17" i="29"/>
  <c r="CS14" i="29"/>
  <c r="CS31" i="29"/>
  <c r="BW58" i="44"/>
  <c r="BW89" i="44"/>
  <c r="BW50" i="44"/>
  <c r="BW57" i="44"/>
  <c r="BW43" i="44"/>
  <c r="BW29" i="44"/>
  <c r="BW26" i="44"/>
  <c r="BW45" i="44"/>
  <c r="BW30" i="44"/>
  <c r="BW33" i="44"/>
  <c r="BW25" i="44"/>
  <c r="BW88" i="44"/>
  <c r="BW32" i="44"/>
  <c r="BW24" i="44"/>
  <c r="BW28" i="44"/>
  <c r="BW9" i="44"/>
  <c r="BW44" i="44"/>
  <c r="BW46" i="44" s="1"/>
  <c r="BW49" i="44"/>
  <c r="BW38" i="44"/>
  <c r="BW39" i="44"/>
  <c r="BW41" i="44" s="1"/>
  <c r="BW77" i="44" s="1"/>
  <c r="BW19" i="44"/>
  <c r="BW16" i="44"/>
  <c r="BW12" i="44"/>
  <c r="BW90" i="44"/>
  <c r="BW17" i="44"/>
  <c r="BW10" i="44"/>
  <c r="BW51" i="44"/>
  <c r="BW15" i="44"/>
  <c r="BW11" i="44"/>
  <c r="BW22" i="44"/>
  <c r="BW27" i="44"/>
  <c r="BW31" i="44"/>
  <c r="BW23" i="44"/>
  <c r="BW18" i="44"/>
  <c r="BW59" i="44"/>
  <c r="BW13" i="44"/>
  <c r="BW21" i="44"/>
  <c r="BW20" i="44"/>
  <c r="BW14" i="44"/>
  <c r="AV62" i="44"/>
  <c r="AV64" i="44"/>
  <c r="DU3" i="19"/>
  <c r="DT2" i="19"/>
  <c r="BF55" i="29"/>
  <c r="I80" i="39"/>
  <c r="I82" i="39" s="1"/>
  <c r="Y91" i="29"/>
  <c r="CS77" i="24"/>
  <c r="DF77" i="4"/>
  <c r="DR77" i="4" s="1"/>
  <c r="DR41" i="4"/>
  <c r="CP72" i="4"/>
  <c r="DW72" i="4"/>
  <c r="BG64" i="54"/>
  <c r="BG62" i="54"/>
  <c r="DI2" i="7"/>
  <c r="DJ3" i="7"/>
  <c r="L91" i="24"/>
  <c r="CF82" i="16"/>
  <c r="CF91" i="29"/>
  <c r="AU34" i="39"/>
  <c r="CG76" i="24"/>
  <c r="CG36" i="24"/>
  <c r="CG55" i="24" s="1"/>
  <c r="CG60" i="24" s="1"/>
  <c r="DU72" i="4"/>
  <c r="DU74" i="4" s="1"/>
  <c r="AW46" i="34"/>
  <c r="BU46" i="54"/>
  <c r="BU53" i="54"/>
  <c r="BU78" i="54" s="1"/>
  <c r="V86" i="16"/>
  <c r="V93" i="16"/>
  <c r="V96" i="16" s="1"/>
  <c r="BS86" i="16"/>
  <c r="BS93" i="16"/>
  <c r="BS96" i="16" s="1"/>
  <c r="BL50" i="7"/>
  <c r="BL23" i="7"/>
  <c r="BL49" i="7"/>
  <c r="BL33" i="7"/>
  <c r="BL22" i="7"/>
  <c r="BL17" i="7"/>
  <c r="BL32" i="7"/>
  <c r="BL31" i="7"/>
  <c r="BL9" i="7"/>
  <c r="BL30" i="7"/>
  <c r="BL44" i="7"/>
  <c r="BL20" i="7"/>
  <c r="BL26" i="7"/>
  <c r="BL58" i="7"/>
  <c r="BL18" i="7"/>
  <c r="BL51" i="7"/>
  <c r="BL29" i="7"/>
  <c r="BL14" i="7"/>
  <c r="BL27" i="7"/>
  <c r="BL57" i="7"/>
  <c r="BL28" i="7"/>
  <c r="BL19" i="7"/>
  <c r="BL12" i="7"/>
  <c r="BL11" i="7"/>
  <c r="BL21" i="7"/>
  <c r="BL88" i="7"/>
  <c r="BL91" i="7" s="1"/>
  <c r="BL16" i="7"/>
  <c r="BL15" i="7"/>
  <c r="BL10" i="7"/>
  <c r="BL24" i="7"/>
  <c r="BL43" i="7"/>
  <c r="BL25" i="7"/>
  <c r="BL89" i="7"/>
  <c r="AT55" i="39"/>
  <c r="AT60" i="39" s="1"/>
  <c r="BN41" i="44"/>
  <c r="BN77" i="44" s="1"/>
  <c r="U84" i="4"/>
  <c r="L55" i="54"/>
  <c r="CH34" i="44"/>
  <c r="AN91" i="7"/>
  <c r="AC4" i="49"/>
  <c r="AP4" i="49" s="1"/>
  <c r="BC4" i="49" s="1"/>
  <c r="BP4" i="49" s="1"/>
  <c r="CC4" i="49" s="1"/>
  <c r="CP4" i="49" s="1"/>
  <c r="DC4" i="49" s="1"/>
  <c r="DP4" i="49" s="1"/>
  <c r="EC4" i="49" s="1"/>
  <c r="Q4" i="49"/>
  <c r="AD4" i="49" s="1"/>
  <c r="AQ4" i="49" s="1"/>
  <c r="BD4" i="49" s="1"/>
  <c r="BQ4" i="49" s="1"/>
  <c r="CD4" i="49" s="1"/>
  <c r="CQ4" i="49" s="1"/>
  <c r="DD4" i="49" s="1"/>
  <c r="DQ4" i="49" s="1"/>
  <c r="ED4" i="49" s="1"/>
  <c r="X91" i="34"/>
  <c r="AI76" i="29"/>
  <c r="AI36" i="29"/>
  <c r="AO2" i="7"/>
  <c r="ED74" i="4"/>
  <c r="L46" i="29"/>
  <c r="BI91" i="54"/>
  <c r="BS78" i="4"/>
  <c r="BA3" i="7"/>
  <c r="AZ2" i="7"/>
  <c r="AL90" i="34"/>
  <c r="AL49" i="34"/>
  <c r="AL31" i="34"/>
  <c r="AL51" i="34"/>
  <c r="AL18" i="34"/>
  <c r="AL44" i="34"/>
  <c r="AL46" i="34" s="1"/>
  <c r="AL25" i="34"/>
  <c r="AL12" i="34"/>
  <c r="AL28" i="34"/>
  <c r="AL45" i="34"/>
  <c r="AL57" i="34"/>
  <c r="AL29" i="34"/>
  <c r="AL20" i="34"/>
  <c r="AL14" i="34"/>
  <c r="AL38" i="34"/>
  <c r="AL58" i="34"/>
  <c r="AL39" i="34"/>
  <c r="AL32" i="34"/>
  <c r="AL26" i="34"/>
  <c r="AL24" i="34"/>
  <c r="AL19" i="34"/>
  <c r="AL11" i="34"/>
  <c r="AL88" i="34"/>
  <c r="AL59" i="34"/>
  <c r="AL50" i="34"/>
  <c r="AL33" i="34"/>
  <c r="AL30" i="34"/>
  <c r="AL27" i="34"/>
  <c r="AL22" i="34"/>
  <c r="AL17" i="34"/>
  <c r="AL15" i="34"/>
  <c r="AL23" i="34"/>
  <c r="AL43" i="34"/>
  <c r="AL16" i="34"/>
  <c r="AL10" i="34"/>
  <c r="AL9" i="34"/>
  <c r="AL21" i="34"/>
  <c r="AL89" i="34"/>
  <c r="BF55" i="11"/>
  <c r="CI3" i="11"/>
  <c r="CH2" i="11"/>
  <c r="Y88" i="49"/>
  <c r="Y33" i="49"/>
  <c r="Y49" i="49"/>
  <c r="Y32" i="49"/>
  <c r="Y89" i="49"/>
  <c r="Y91" i="49" s="1"/>
  <c r="Y59" i="49"/>
  <c r="Y15" i="49"/>
  <c r="Y21" i="49"/>
  <c r="Y58" i="49"/>
  <c r="Y50" i="49"/>
  <c r="Y39" i="49"/>
  <c r="Y28" i="49"/>
  <c r="Y20" i="49"/>
  <c r="Y14" i="49"/>
  <c r="Y24" i="49"/>
  <c r="Y18" i="49"/>
  <c r="Y90" i="49"/>
  <c r="Y13" i="49"/>
  <c r="Y23" i="49"/>
  <c r="Y12" i="49"/>
  <c r="Y43" i="49"/>
  <c r="Y22" i="49"/>
  <c r="Y31" i="49"/>
  <c r="Y30" i="49"/>
  <c r="Y25" i="49"/>
  <c r="Y57" i="49"/>
  <c r="Y27" i="49"/>
  <c r="Y51" i="49"/>
  <c r="Y44" i="49"/>
  <c r="Y10" i="49"/>
  <c r="Y19" i="49"/>
  <c r="Y17" i="49"/>
  <c r="Y45" i="49"/>
  <c r="Y26" i="49"/>
  <c r="Y9" i="49"/>
  <c r="Y38" i="49"/>
  <c r="Y16" i="49"/>
  <c r="Y29" i="49"/>
  <c r="Y11" i="49"/>
  <c r="BS41" i="39"/>
  <c r="CF77" i="19"/>
  <c r="CJ53" i="16" l="1"/>
  <c r="CJ78" i="16" s="1"/>
  <c r="CG53" i="11"/>
  <c r="CG78" i="11" s="1"/>
  <c r="BU53" i="11"/>
  <c r="BU78" i="11" s="1"/>
  <c r="AH84" i="11"/>
  <c r="AK84" i="7"/>
  <c r="AV84" i="7"/>
  <c r="V84" i="4"/>
  <c r="AS86" i="29"/>
  <c r="AS93" i="29"/>
  <c r="AS96" i="29" s="1"/>
  <c r="V86" i="34"/>
  <c r="V93" i="34"/>
  <c r="V96" i="34" s="1"/>
  <c r="Y53" i="49"/>
  <c r="Y78" i="49" s="1"/>
  <c r="L60" i="54"/>
  <c r="DT89" i="19"/>
  <c r="DT90" i="19"/>
  <c r="DT88" i="19"/>
  <c r="DT39" i="19"/>
  <c r="DT57" i="19"/>
  <c r="DT45" i="19"/>
  <c r="DT38" i="19"/>
  <c r="DT51" i="19"/>
  <c r="DT59" i="19"/>
  <c r="DT49" i="19"/>
  <c r="DT43" i="19"/>
  <c r="DT22" i="19"/>
  <c r="DT15" i="19"/>
  <c r="DT50" i="19"/>
  <c r="DT21" i="19"/>
  <c r="DT58" i="19"/>
  <c r="DT20" i="19"/>
  <c r="DT14" i="19"/>
  <c r="DT30" i="19"/>
  <c r="DT18" i="19"/>
  <c r="DT11" i="19"/>
  <c r="DT32" i="19"/>
  <c r="DT25" i="19"/>
  <c r="DT28" i="19"/>
  <c r="DT29" i="19"/>
  <c r="DT26" i="19"/>
  <c r="DT24" i="19"/>
  <c r="DT33" i="19"/>
  <c r="DT44" i="19"/>
  <c r="DT23" i="19"/>
  <c r="DT19" i="19"/>
  <c r="DT17" i="19"/>
  <c r="DT16" i="19"/>
  <c r="DT9" i="19"/>
  <c r="DT10" i="19"/>
  <c r="DT27" i="19"/>
  <c r="DT12" i="19"/>
  <c r="DT31" i="19"/>
  <c r="L76" i="49"/>
  <c r="L36" i="49"/>
  <c r="DS41" i="34"/>
  <c r="CG76" i="19"/>
  <c r="CG36" i="19"/>
  <c r="CG55" i="19" s="1"/>
  <c r="CG60" i="19" s="1"/>
  <c r="BV60" i="7"/>
  <c r="BM3" i="54"/>
  <c r="BL2" i="54"/>
  <c r="BJ76" i="24"/>
  <c r="BJ36" i="24"/>
  <c r="BJ55" i="24" s="1"/>
  <c r="BJ60" i="24" s="1"/>
  <c r="BH60" i="16"/>
  <c r="L34" i="39"/>
  <c r="DF55" i="16"/>
  <c r="CG62" i="24"/>
  <c r="CG64" i="24" s="1"/>
  <c r="BI46" i="29"/>
  <c r="CX2" i="7"/>
  <c r="CY3" i="7"/>
  <c r="AJ55" i="19"/>
  <c r="CV3" i="49"/>
  <c r="CU2" i="49"/>
  <c r="V62" i="7"/>
  <c r="V64" i="7" s="1"/>
  <c r="CF62" i="16"/>
  <c r="AI62" i="44"/>
  <c r="AI64" i="44"/>
  <c r="CH77" i="44"/>
  <c r="O76" i="44"/>
  <c r="O36" i="44"/>
  <c r="CS46" i="49"/>
  <c r="Y89" i="39"/>
  <c r="Y59" i="39"/>
  <c r="Y38" i="39"/>
  <c r="Y88" i="39"/>
  <c r="Y51" i="39"/>
  <c r="Y44" i="39"/>
  <c r="Y46" i="39" s="1"/>
  <c r="Y29" i="39"/>
  <c r="Y58" i="39"/>
  <c r="Y30" i="39"/>
  <c r="Y27" i="39"/>
  <c r="Y31" i="39"/>
  <c r="Y49" i="39"/>
  <c r="Y53" i="39" s="1"/>
  <c r="Y78" i="39" s="1"/>
  <c r="Y23" i="39"/>
  <c r="Y19" i="39"/>
  <c r="Y57" i="39"/>
  <c r="Y14" i="39"/>
  <c r="Y26" i="39"/>
  <c r="Y18" i="39"/>
  <c r="Y45" i="39"/>
  <c r="Y43" i="39"/>
  <c r="Y20" i="39"/>
  <c r="Y17" i="39"/>
  <c r="Y13" i="39"/>
  <c r="Y15" i="39"/>
  <c r="Y9" i="39"/>
  <c r="Y33" i="39"/>
  <c r="Y90" i="39"/>
  <c r="Y25" i="39"/>
  <c r="Y22" i="39"/>
  <c r="Y11" i="39"/>
  <c r="Y16" i="39"/>
  <c r="Y10" i="39"/>
  <c r="Y50" i="39"/>
  <c r="Y32" i="39"/>
  <c r="Y39" i="39"/>
  <c r="Y41" i="39" s="1"/>
  <c r="Y77" i="39" s="1"/>
  <c r="Y28" i="39"/>
  <c r="Y12" i="39"/>
  <c r="Y21" i="39"/>
  <c r="Y24" i="39"/>
  <c r="I86" i="24"/>
  <c r="I93" i="24"/>
  <c r="I96" i="24" s="1"/>
  <c r="BH55" i="19"/>
  <c r="H95" i="49"/>
  <c r="H97" i="49" s="1"/>
  <c r="E16" i="2"/>
  <c r="AN78" i="7"/>
  <c r="DT34" i="24"/>
  <c r="BH34" i="39"/>
  <c r="X76" i="4"/>
  <c r="X36" i="4"/>
  <c r="AW49" i="39"/>
  <c r="AW31" i="39"/>
  <c r="AW23" i="39"/>
  <c r="AW88" i="39"/>
  <c r="AW51" i="39"/>
  <c r="AW44" i="39"/>
  <c r="AW21" i="39"/>
  <c r="AW16" i="39"/>
  <c r="AW45" i="39"/>
  <c r="AW58" i="39"/>
  <c r="AW43" i="39"/>
  <c r="AW17" i="39"/>
  <c r="AW11" i="39"/>
  <c r="AW20" i="39"/>
  <c r="AW90" i="39"/>
  <c r="AW30" i="39"/>
  <c r="AW25" i="39"/>
  <c r="AW32" i="39"/>
  <c r="AW18" i="39"/>
  <c r="AW57" i="39"/>
  <c r="AW39" i="39"/>
  <c r="AW24" i="39"/>
  <c r="AW50" i="39"/>
  <c r="AW38" i="39"/>
  <c r="AW33" i="39"/>
  <c r="AW29" i="39"/>
  <c r="AW12" i="39"/>
  <c r="AW14" i="39"/>
  <c r="AW89" i="39"/>
  <c r="AW91" i="39" s="1"/>
  <c r="AW28" i="39"/>
  <c r="AW22" i="39"/>
  <c r="AW10" i="39"/>
  <c r="AW59" i="39"/>
  <c r="AW9" i="39"/>
  <c r="AW19" i="39"/>
  <c r="AW26" i="39"/>
  <c r="AW15" i="39"/>
  <c r="AW27" i="39"/>
  <c r="CG53" i="4"/>
  <c r="CG78" i="4" s="1"/>
  <c r="DG34" i="24"/>
  <c r="AW86" i="24"/>
  <c r="AW93" i="24"/>
  <c r="AW96" i="24" s="1"/>
  <c r="Y41" i="49"/>
  <c r="CG84" i="24"/>
  <c r="CG80" i="24"/>
  <c r="CG82" i="24" s="1"/>
  <c r="DI89" i="7"/>
  <c r="DI49" i="7"/>
  <c r="DI33" i="7"/>
  <c r="DI88" i="7"/>
  <c r="DI91" i="7" s="1"/>
  <c r="DI22" i="7"/>
  <c r="DI17" i="7"/>
  <c r="DI32" i="7"/>
  <c r="DI31" i="7"/>
  <c r="DI9" i="7"/>
  <c r="DI21" i="7"/>
  <c r="DI16" i="7"/>
  <c r="DI15" i="7"/>
  <c r="DI12" i="7"/>
  <c r="DI44" i="7"/>
  <c r="DI20" i="7"/>
  <c r="DI29" i="7"/>
  <c r="DI27" i="7"/>
  <c r="DI26" i="7"/>
  <c r="DI14" i="7"/>
  <c r="DI43" i="7"/>
  <c r="DI24" i="7"/>
  <c r="DI11" i="7"/>
  <c r="DI58" i="7"/>
  <c r="DI18" i="7"/>
  <c r="DI30" i="7"/>
  <c r="DI23" i="7"/>
  <c r="DI50" i="7"/>
  <c r="DI25" i="7"/>
  <c r="DI10" i="7"/>
  <c r="DI57" i="7"/>
  <c r="DI51" i="7"/>
  <c r="DI28" i="7"/>
  <c r="DI19" i="7"/>
  <c r="CS34" i="29"/>
  <c r="DF53" i="54"/>
  <c r="DF78" i="54" s="1"/>
  <c r="AW53" i="49"/>
  <c r="AW78" i="49" s="1"/>
  <c r="AM89" i="34"/>
  <c r="AM91" i="34" s="1"/>
  <c r="AM49" i="34"/>
  <c r="AM90" i="34"/>
  <c r="AM88" i="34"/>
  <c r="AM51" i="34"/>
  <c r="AM58" i="34"/>
  <c r="AM44" i="34"/>
  <c r="AM31" i="34"/>
  <c r="AM25" i="34"/>
  <c r="AM12" i="34"/>
  <c r="AM28" i="34"/>
  <c r="AM39" i="34"/>
  <c r="AM26" i="34"/>
  <c r="AM24" i="34"/>
  <c r="AM17" i="34"/>
  <c r="AM11" i="34"/>
  <c r="AM59" i="34"/>
  <c r="AM32" i="34"/>
  <c r="AM29" i="34"/>
  <c r="AM20" i="34"/>
  <c r="AM14" i="34"/>
  <c r="AM43" i="34"/>
  <c r="AM57" i="34"/>
  <c r="AM19" i="34"/>
  <c r="AM50" i="34"/>
  <c r="AM33" i="34"/>
  <c r="AM30" i="34"/>
  <c r="AM27" i="34"/>
  <c r="AM22" i="34"/>
  <c r="AM23" i="34"/>
  <c r="AM18" i="34"/>
  <c r="AM10" i="34"/>
  <c r="AM15" i="34"/>
  <c r="AM45" i="34"/>
  <c r="AM21" i="34"/>
  <c r="AM16" i="34"/>
  <c r="AM38" i="34"/>
  <c r="AM9" i="34"/>
  <c r="P53" i="4"/>
  <c r="P78" i="4" s="1"/>
  <c r="W76" i="44"/>
  <c r="W36" i="44"/>
  <c r="W55" i="44" s="1"/>
  <c r="W60" i="44" s="1"/>
  <c r="J60" i="7"/>
  <c r="Y46" i="7"/>
  <c r="J86" i="19"/>
  <c r="J93" i="19"/>
  <c r="J96" i="19" s="1"/>
  <c r="DS53" i="34"/>
  <c r="DS78" i="34" s="1"/>
  <c r="BH80" i="19"/>
  <c r="BH82" i="19" s="1"/>
  <c r="BH84" i="19"/>
  <c r="AN59" i="44"/>
  <c r="AN51" i="44"/>
  <c r="AN89" i="44"/>
  <c r="AN91" i="44" s="1"/>
  <c r="AN58" i="44"/>
  <c r="AN45" i="44"/>
  <c r="AN44" i="44"/>
  <c r="AN46" i="44" s="1"/>
  <c r="AN27" i="44"/>
  <c r="AN28" i="44"/>
  <c r="AN43" i="44"/>
  <c r="AN29" i="44"/>
  <c r="AN26" i="44"/>
  <c r="AN30" i="44"/>
  <c r="AN33" i="44"/>
  <c r="AN57" i="44"/>
  <c r="AN10" i="44"/>
  <c r="AN38" i="44"/>
  <c r="AN21" i="44"/>
  <c r="AN50" i="44"/>
  <c r="AN88" i="44"/>
  <c r="AN49" i="44"/>
  <c r="AN53" i="44" s="1"/>
  <c r="AN78" i="44" s="1"/>
  <c r="AN12" i="44"/>
  <c r="AN9" i="44"/>
  <c r="AN22" i="44"/>
  <c r="AN20" i="44"/>
  <c r="AN17" i="44"/>
  <c r="AN23" i="44"/>
  <c r="AN14" i="44"/>
  <c r="AN90" i="44"/>
  <c r="AN25" i="44"/>
  <c r="AN13" i="44"/>
  <c r="AN15" i="44"/>
  <c r="AN24" i="44"/>
  <c r="AN19" i="44"/>
  <c r="AN11" i="44"/>
  <c r="AN32" i="44"/>
  <c r="AN18" i="44"/>
  <c r="AN31" i="44"/>
  <c r="AN16" i="44"/>
  <c r="AN39" i="44"/>
  <c r="AN41" i="44" s="1"/>
  <c r="AN77" i="44" s="1"/>
  <c r="BK34" i="24"/>
  <c r="DT89" i="34"/>
  <c r="DT49" i="34"/>
  <c r="DT53" i="34" s="1"/>
  <c r="DT78" i="34" s="1"/>
  <c r="DT44" i="34"/>
  <c r="DT31" i="34"/>
  <c r="DT10" i="34"/>
  <c r="DT58" i="34"/>
  <c r="DT28" i="34"/>
  <c r="DT22" i="34"/>
  <c r="DT50" i="34"/>
  <c r="DT26" i="34"/>
  <c r="DT15" i="34"/>
  <c r="DT57" i="34"/>
  <c r="DT45" i="34"/>
  <c r="DT32" i="34"/>
  <c r="DT90" i="34"/>
  <c r="DT88" i="34"/>
  <c r="DT29" i="34"/>
  <c r="DT18" i="34"/>
  <c r="DT43" i="34"/>
  <c r="DT12" i="34"/>
  <c r="DT51" i="34"/>
  <c r="DT23" i="34"/>
  <c r="DT59" i="34"/>
  <c r="DT16" i="34"/>
  <c r="DT19" i="34"/>
  <c r="DT9" i="34"/>
  <c r="DT17" i="34"/>
  <c r="DT24" i="34"/>
  <c r="DT14" i="34"/>
  <c r="DT20" i="34"/>
  <c r="DT38" i="34"/>
  <c r="DT25" i="34"/>
  <c r="DT33" i="34"/>
  <c r="DT27" i="34"/>
  <c r="DT21" i="34"/>
  <c r="DT39" i="34"/>
  <c r="DT30" i="34"/>
  <c r="DT11" i="34"/>
  <c r="W80" i="19"/>
  <c r="W82" i="19" s="1"/>
  <c r="CS53" i="11"/>
  <c r="N80" i="4"/>
  <c r="CT53" i="34"/>
  <c r="CT78" i="34" s="1"/>
  <c r="N51" i="16"/>
  <c r="N15" i="16"/>
  <c r="N49" i="16"/>
  <c r="N30" i="16"/>
  <c r="N50" i="16"/>
  <c r="N23" i="16"/>
  <c r="N16" i="16"/>
  <c r="N14" i="16"/>
  <c r="N38" i="16"/>
  <c r="N31" i="16"/>
  <c r="N24" i="16"/>
  <c r="N43" i="16"/>
  <c r="N22" i="16"/>
  <c r="N21" i="16"/>
  <c r="N39" i="16"/>
  <c r="N33" i="16"/>
  <c r="N32" i="16"/>
  <c r="N20" i="16"/>
  <c r="N18" i="16"/>
  <c r="N12" i="16"/>
  <c r="N10" i="16"/>
  <c r="N11" i="16"/>
  <c r="N13" i="16"/>
  <c r="N28" i="16"/>
  <c r="R28" i="16" s="1"/>
  <c r="N44" i="16"/>
  <c r="N46" i="16" s="1"/>
  <c r="N27" i="16"/>
  <c r="N29" i="16"/>
  <c r="N25" i="16"/>
  <c r="N19" i="16"/>
  <c r="N88" i="16"/>
  <c r="N57" i="16"/>
  <c r="N9" i="16"/>
  <c r="N17" i="16"/>
  <c r="N26" i="16"/>
  <c r="AY2" i="49"/>
  <c r="AZ3" i="49"/>
  <c r="BA88" i="16"/>
  <c r="BA91" i="16" s="1"/>
  <c r="BA21" i="16"/>
  <c r="BA44" i="16"/>
  <c r="BA46" i="16" s="1"/>
  <c r="BA20" i="16"/>
  <c r="BA43" i="16"/>
  <c r="BA33" i="16"/>
  <c r="BA32" i="16"/>
  <c r="BA31" i="16"/>
  <c r="BA27" i="16"/>
  <c r="BA19" i="16"/>
  <c r="BA25" i="16"/>
  <c r="BA16" i="16"/>
  <c r="BA14" i="16"/>
  <c r="BA51" i="16"/>
  <c r="BA28" i="16"/>
  <c r="BA24" i="16"/>
  <c r="BA13" i="16"/>
  <c r="BA15" i="16"/>
  <c r="BA12" i="16"/>
  <c r="BA50" i="16"/>
  <c r="BA23" i="16"/>
  <c r="BA29" i="16"/>
  <c r="BA11" i="16"/>
  <c r="BA9" i="16"/>
  <c r="BA57" i="16"/>
  <c r="BA49" i="16"/>
  <c r="BA22" i="16"/>
  <c r="BA38" i="16"/>
  <c r="BA17" i="16"/>
  <c r="BA39" i="16"/>
  <c r="BA41" i="16" s="1"/>
  <c r="BA77" i="16" s="1"/>
  <c r="BA30" i="16"/>
  <c r="BA10" i="16"/>
  <c r="BA18" i="16"/>
  <c r="BA26" i="16"/>
  <c r="CU41" i="24"/>
  <c r="BG84" i="34"/>
  <c r="AX34" i="19"/>
  <c r="P91" i="44"/>
  <c r="DV51" i="7"/>
  <c r="DV24" i="7"/>
  <c r="DV18" i="7"/>
  <c r="DV50" i="7"/>
  <c r="DV23" i="7"/>
  <c r="DV49" i="7"/>
  <c r="DV33" i="7"/>
  <c r="DV32" i="7"/>
  <c r="DV31" i="7"/>
  <c r="DV21" i="7"/>
  <c r="DV16" i="7"/>
  <c r="DV15" i="7"/>
  <c r="DV12" i="7"/>
  <c r="DV88" i="7"/>
  <c r="DV91" i="7" s="1"/>
  <c r="DV19" i="7"/>
  <c r="DV44" i="7"/>
  <c r="DV46" i="7" s="1"/>
  <c r="DV27" i="7"/>
  <c r="DV25" i="7"/>
  <c r="DV10" i="7"/>
  <c r="DV9" i="7"/>
  <c r="DV28" i="7"/>
  <c r="DV17" i="7"/>
  <c r="DV26" i="7"/>
  <c r="DV89" i="7"/>
  <c r="DV14" i="7"/>
  <c r="DV58" i="7"/>
  <c r="DV11" i="7"/>
  <c r="DV57" i="7"/>
  <c r="DV29" i="7"/>
  <c r="DV22" i="7"/>
  <c r="DV20" i="7"/>
  <c r="DV30" i="7"/>
  <c r="DV43" i="7"/>
  <c r="BX46" i="16"/>
  <c r="BK76" i="16"/>
  <c r="BK36" i="16"/>
  <c r="CG41" i="49"/>
  <c r="CG77" i="49" s="1"/>
  <c r="CK43" i="16"/>
  <c r="CK33" i="16"/>
  <c r="CK32" i="16"/>
  <c r="CK31" i="16"/>
  <c r="CK27" i="16"/>
  <c r="CK19" i="16"/>
  <c r="CK38" i="16"/>
  <c r="CK26" i="16"/>
  <c r="CK18" i="16"/>
  <c r="CK57" i="16"/>
  <c r="CK25" i="16"/>
  <c r="CK12" i="16"/>
  <c r="CK11" i="16"/>
  <c r="CK9" i="16"/>
  <c r="CK17" i="16"/>
  <c r="CK39" i="16"/>
  <c r="CK10" i="16"/>
  <c r="CK16" i="16"/>
  <c r="CK14" i="16"/>
  <c r="CK28" i="16"/>
  <c r="CK24" i="16"/>
  <c r="CK13" i="16"/>
  <c r="CK51" i="16"/>
  <c r="CK22" i="16"/>
  <c r="CK88" i="16"/>
  <c r="CK20" i="16"/>
  <c r="CK15" i="16"/>
  <c r="CK49" i="16"/>
  <c r="CK50" i="16"/>
  <c r="CK44" i="16"/>
  <c r="CK23" i="16"/>
  <c r="CK29" i="16"/>
  <c r="CK30" i="16"/>
  <c r="CK21" i="16"/>
  <c r="BS82" i="34"/>
  <c r="AX82" i="44"/>
  <c r="AX84" i="44" s="1"/>
  <c r="CW88" i="7"/>
  <c r="CW30" i="7"/>
  <c r="CW44" i="7"/>
  <c r="CW20" i="7"/>
  <c r="CW29" i="7"/>
  <c r="CW89" i="7"/>
  <c r="CW19" i="7"/>
  <c r="CW26" i="7"/>
  <c r="CW27" i="7"/>
  <c r="CW14" i="7"/>
  <c r="CW18" i="7"/>
  <c r="CW23" i="7"/>
  <c r="CW57" i="7"/>
  <c r="CW50" i="7"/>
  <c r="CW32" i="7"/>
  <c r="CW43" i="7"/>
  <c r="CW33" i="7"/>
  <c r="CW58" i="7"/>
  <c r="CW51" i="7"/>
  <c r="CW11" i="7"/>
  <c r="CW25" i="7"/>
  <c r="CW49" i="7"/>
  <c r="CW9" i="7"/>
  <c r="CW10" i="7"/>
  <c r="CW12" i="7"/>
  <c r="CW28" i="7"/>
  <c r="CW17" i="7"/>
  <c r="CW21" i="7"/>
  <c r="CW15" i="7"/>
  <c r="CW16" i="7"/>
  <c r="CW31" i="7"/>
  <c r="CW24" i="7"/>
  <c r="CW22" i="7"/>
  <c r="BV53" i="19"/>
  <c r="BV78" i="19" s="1"/>
  <c r="BV46" i="54"/>
  <c r="CF77" i="29"/>
  <c r="CJ2" i="19"/>
  <c r="CK3" i="19"/>
  <c r="BS55" i="29"/>
  <c r="BS64" i="7"/>
  <c r="BW53" i="24"/>
  <c r="BW78" i="24" s="1"/>
  <c r="AJ80" i="19"/>
  <c r="AJ82" i="19" s="1"/>
  <c r="AJ84" i="19"/>
  <c r="BS80" i="49"/>
  <c r="AX2" i="39"/>
  <c r="AY3" i="39"/>
  <c r="DG2" i="29"/>
  <c r="DH3" i="29"/>
  <c r="BU53" i="29"/>
  <c r="BU78" i="29" s="1"/>
  <c r="CX39" i="11"/>
  <c r="AJ80" i="34"/>
  <c r="AJ82" i="34" s="1"/>
  <c r="AI60" i="11"/>
  <c r="M82" i="4"/>
  <c r="AK53" i="49"/>
  <c r="AK78" i="49" s="1"/>
  <c r="CT90" i="49"/>
  <c r="CT89" i="49"/>
  <c r="CT88" i="49"/>
  <c r="CT59" i="49"/>
  <c r="CT38" i="49"/>
  <c r="CT51" i="49"/>
  <c r="CT44" i="49"/>
  <c r="CT58" i="49"/>
  <c r="CT25" i="49"/>
  <c r="CT50" i="49"/>
  <c r="CT30" i="49"/>
  <c r="CT24" i="49"/>
  <c r="CT17" i="49"/>
  <c r="CT57" i="49"/>
  <c r="CT10" i="49"/>
  <c r="CT45" i="49"/>
  <c r="CT43" i="49"/>
  <c r="CT20" i="49"/>
  <c r="CT9" i="49"/>
  <c r="CT32" i="49"/>
  <c r="CT15" i="49"/>
  <c r="CT31" i="49"/>
  <c r="CT39" i="49"/>
  <c r="CT41" i="49" s="1"/>
  <c r="CT77" i="49" s="1"/>
  <c r="CT26" i="49"/>
  <c r="CT49" i="49"/>
  <c r="CT53" i="49" s="1"/>
  <c r="CT78" i="49" s="1"/>
  <c r="CT27" i="49"/>
  <c r="CT21" i="49"/>
  <c r="CT19" i="49"/>
  <c r="CT14" i="49"/>
  <c r="CT16" i="49"/>
  <c r="CT11" i="49"/>
  <c r="CT23" i="49"/>
  <c r="CT22" i="49"/>
  <c r="CT18" i="49"/>
  <c r="CT13" i="49"/>
  <c r="CT33" i="49"/>
  <c r="CT28" i="49"/>
  <c r="CT29" i="49"/>
  <c r="CT12" i="49"/>
  <c r="DT41" i="44"/>
  <c r="DT77" i="44" s="1"/>
  <c r="CH41" i="54"/>
  <c r="CH77" i="54" s="1"/>
  <c r="AV76" i="4"/>
  <c r="AV36" i="4"/>
  <c r="AV55" i="4" s="1"/>
  <c r="AV60" i="4" s="1"/>
  <c r="AM80" i="7"/>
  <c r="AM82" i="7" s="1"/>
  <c r="R3" i="34"/>
  <c r="CJ53" i="7"/>
  <c r="CJ78" i="7" s="1"/>
  <c r="W80" i="49"/>
  <c r="W82" i="49" s="1"/>
  <c r="CS49" i="39"/>
  <c r="CS31" i="39"/>
  <c r="CS23" i="39"/>
  <c r="CS88" i="39"/>
  <c r="CS51" i="39"/>
  <c r="CS44" i="39"/>
  <c r="CS16" i="39"/>
  <c r="CS50" i="39"/>
  <c r="CS19" i="39"/>
  <c r="CS11" i="39"/>
  <c r="CS90" i="39"/>
  <c r="CS59" i="39"/>
  <c r="CS45" i="39"/>
  <c r="CS43" i="39"/>
  <c r="CS30" i="39"/>
  <c r="CS25" i="39"/>
  <c r="CS15" i="39"/>
  <c r="CS24" i="39"/>
  <c r="CS9" i="39"/>
  <c r="CS58" i="39"/>
  <c r="CS39" i="39"/>
  <c r="CS14" i="39"/>
  <c r="CS57" i="39"/>
  <c r="CS29" i="39"/>
  <c r="CS38" i="39"/>
  <c r="CS28" i="39"/>
  <c r="CS26" i="39"/>
  <c r="CS32" i="39"/>
  <c r="CS33" i="39"/>
  <c r="CS20" i="39"/>
  <c r="CS22" i="39"/>
  <c r="CS21" i="39"/>
  <c r="CS18" i="39"/>
  <c r="CS17" i="39"/>
  <c r="CS12" i="39"/>
  <c r="CS10" i="39"/>
  <c r="CS89" i="39"/>
  <c r="CS27" i="39"/>
  <c r="AA91" i="24"/>
  <c r="DU91" i="16"/>
  <c r="J82" i="16"/>
  <c r="M31" i="39"/>
  <c r="M57" i="39"/>
  <c r="M33" i="39"/>
  <c r="M25" i="39"/>
  <c r="M49" i="39"/>
  <c r="M90" i="39"/>
  <c r="M58" i="39"/>
  <c r="M38" i="39"/>
  <c r="M18" i="39"/>
  <c r="M43" i="39"/>
  <c r="M28" i="39"/>
  <c r="M22" i="39"/>
  <c r="M44" i="39"/>
  <c r="M39" i="39"/>
  <c r="M16" i="39"/>
  <c r="M13" i="39"/>
  <c r="M59" i="39"/>
  <c r="M12" i="39"/>
  <c r="M11" i="39"/>
  <c r="M30" i="39"/>
  <c r="M23" i="39"/>
  <c r="M27" i="39"/>
  <c r="M21" i="39"/>
  <c r="M14" i="39"/>
  <c r="M26" i="39"/>
  <c r="M9" i="39"/>
  <c r="M88" i="39"/>
  <c r="M32" i="39"/>
  <c r="M19" i="39"/>
  <c r="M45" i="39"/>
  <c r="M24" i="39"/>
  <c r="M17" i="39"/>
  <c r="M15" i="39"/>
  <c r="M29" i="39"/>
  <c r="M51" i="39"/>
  <c r="M20" i="39"/>
  <c r="M89" i="39"/>
  <c r="M91" i="39" s="1"/>
  <c r="M10" i="39"/>
  <c r="M50" i="39"/>
  <c r="L76" i="29"/>
  <c r="L36" i="29"/>
  <c r="L55" i="29" s="1"/>
  <c r="L60" i="29" s="1"/>
  <c r="BS60" i="54"/>
  <c r="AL88" i="29"/>
  <c r="AL57" i="29"/>
  <c r="AL89" i="29"/>
  <c r="AL91" i="29" s="1"/>
  <c r="AL20" i="29"/>
  <c r="AL51" i="29"/>
  <c r="AL39" i="29"/>
  <c r="AL41" i="29" s="1"/>
  <c r="AL77" i="29" s="1"/>
  <c r="AL45" i="29"/>
  <c r="AL30" i="29"/>
  <c r="AL12" i="29"/>
  <c r="AL9" i="29"/>
  <c r="AL50" i="29"/>
  <c r="AL27" i="29"/>
  <c r="AL22" i="29"/>
  <c r="AL49" i="29"/>
  <c r="AL32" i="29"/>
  <c r="AL17" i="29"/>
  <c r="AL90" i="29"/>
  <c r="AL33" i="29"/>
  <c r="AL58" i="29"/>
  <c r="AL26" i="29"/>
  <c r="AL10" i="29"/>
  <c r="AL43" i="29"/>
  <c r="AL24" i="29"/>
  <c r="AL15" i="29"/>
  <c r="AL14" i="29"/>
  <c r="AL13" i="29"/>
  <c r="AL23" i="29"/>
  <c r="AL16" i="29"/>
  <c r="AL19" i="29"/>
  <c r="AL59" i="29"/>
  <c r="AL44" i="29"/>
  <c r="AL18" i="29"/>
  <c r="AL25" i="29"/>
  <c r="AL31" i="29"/>
  <c r="AL11" i="29"/>
  <c r="AL38" i="29"/>
  <c r="AL21" i="29"/>
  <c r="AL29" i="29"/>
  <c r="AL28" i="29"/>
  <c r="BH80" i="34"/>
  <c r="BH82" i="34" s="1"/>
  <c r="BH84" i="34"/>
  <c r="S93" i="7"/>
  <c r="M82" i="44"/>
  <c r="M84" i="44" s="1"/>
  <c r="BO46" i="44"/>
  <c r="BU89" i="39"/>
  <c r="BU59" i="39"/>
  <c r="BU38" i="39"/>
  <c r="BU88" i="39"/>
  <c r="BU51" i="39"/>
  <c r="BU44" i="39"/>
  <c r="BU58" i="39"/>
  <c r="BU27" i="39"/>
  <c r="BU28" i="39"/>
  <c r="BU21" i="39"/>
  <c r="BU20" i="39"/>
  <c r="BU19" i="39"/>
  <c r="BU15" i="39"/>
  <c r="BU26" i="39"/>
  <c r="BU57" i="39"/>
  <c r="BU30" i="39"/>
  <c r="BU14" i="39"/>
  <c r="BU39" i="39"/>
  <c r="BU22" i="39"/>
  <c r="BU43" i="39"/>
  <c r="BU33" i="39"/>
  <c r="BU25" i="39"/>
  <c r="BU18" i="39"/>
  <c r="BU16" i="39"/>
  <c r="BU9" i="39"/>
  <c r="BU49" i="39"/>
  <c r="BU45" i="39"/>
  <c r="BU17" i="39"/>
  <c r="BU12" i="39"/>
  <c r="BU23" i="39"/>
  <c r="BU10" i="39"/>
  <c r="BU11" i="39"/>
  <c r="BU90" i="39"/>
  <c r="BU24" i="39"/>
  <c r="BU31" i="39"/>
  <c r="BU32" i="39"/>
  <c r="BU50" i="39"/>
  <c r="BU29" i="39"/>
  <c r="AW46" i="4"/>
  <c r="Y89" i="44"/>
  <c r="Y51" i="44"/>
  <c r="Y58" i="44"/>
  <c r="Y30" i="44"/>
  <c r="Y27" i="44"/>
  <c r="Y57" i="44"/>
  <c r="Y31" i="44"/>
  <c r="Y49" i="44"/>
  <c r="Y53" i="44" s="1"/>
  <c r="Y78" i="44" s="1"/>
  <c r="Y43" i="44"/>
  <c r="Y26" i="44"/>
  <c r="Y90" i="44"/>
  <c r="Y33" i="44"/>
  <c r="Y25" i="44"/>
  <c r="Y50" i="44"/>
  <c r="Y16" i="44"/>
  <c r="Y88" i="44"/>
  <c r="Y59" i="44"/>
  <c r="Y45" i="44"/>
  <c r="Y44" i="44"/>
  <c r="Y15" i="44"/>
  <c r="Y38" i="44"/>
  <c r="Y14" i="44"/>
  <c r="Y29" i="44"/>
  <c r="Y28" i="44"/>
  <c r="Y39" i="44"/>
  <c r="Y18" i="44"/>
  <c r="Y32" i="44"/>
  <c r="Y21" i="44"/>
  <c r="Y20" i="44"/>
  <c r="Y11" i="44"/>
  <c r="Y22" i="44"/>
  <c r="Y17" i="44"/>
  <c r="Y19" i="44"/>
  <c r="Y13" i="44"/>
  <c r="Y24" i="44"/>
  <c r="Y23" i="44"/>
  <c r="Y10" i="44"/>
  <c r="Y9" i="44"/>
  <c r="Y12" i="44"/>
  <c r="X34" i="44"/>
  <c r="CG46" i="11"/>
  <c r="BX46" i="7"/>
  <c r="AL2" i="39"/>
  <c r="AM3" i="39"/>
  <c r="V62" i="11"/>
  <c r="V64" i="11" s="1"/>
  <c r="BU76" i="34"/>
  <c r="BU36" i="34"/>
  <c r="CF80" i="54"/>
  <c r="BF86" i="34"/>
  <c r="BF93" i="34"/>
  <c r="BF96" i="34" s="1"/>
  <c r="DU46" i="16"/>
  <c r="BV76" i="44"/>
  <c r="BV36" i="44"/>
  <c r="BS77" i="39"/>
  <c r="AL91" i="34"/>
  <c r="BM3" i="19"/>
  <c r="BL2" i="19"/>
  <c r="W62" i="19"/>
  <c r="W64" i="19" s="1"/>
  <c r="BF96" i="7"/>
  <c r="AY91" i="16"/>
  <c r="L46" i="39"/>
  <c r="V86" i="4"/>
  <c r="V93" i="4"/>
  <c r="V96" i="4" s="1"/>
  <c r="AL34" i="34"/>
  <c r="BW53" i="44"/>
  <c r="BW78" i="44" s="1"/>
  <c r="BW91" i="44"/>
  <c r="BB2" i="54"/>
  <c r="BC3" i="54"/>
  <c r="M34" i="16"/>
  <c r="AD39" i="11"/>
  <c r="Q41" i="11"/>
  <c r="R39" i="11"/>
  <c r="AL53" i="24"/>
  <c r="AL78" i="24" s="1"/>
  <c r="U82" i="39"/>
  <c r="X76" i="49"/>
  <c r="X36" i="49"/>
  <c r="X55" i="49" s="1"/>
  <c r="X60" i="49" s="1"/>
  <c r="U86" i="49"/>
  <c r="U93" i="49"/>
  <c r="U96" i="49" s="1"/>
  <c r="BL82" i="44"/>
  <c r="BL84" i="44" s="1"/>
  <c r="BB39" i="11"/>
  <c r="AP3" i="44"/>
  <c r="AO2" i="44"/>
  <c r="I86" i="7"/>
  <c r="I93" i="7"/>
  <c r="I96" i="7" s="1"/>
  <c r="N62" i="4"/>
  <c r="N64" i="4" s="1"/>
  <c r="CT91" i="34"/>
  <c r="P3" i="16"/>
  <c r="O2" i="16"/>
  <c r="AX90" i="49"/>
  <c r="AX59" i="49"/>
  <c r="AX38" i="49"/>
  <c r="AX89" i="49"/>
  <c r="AX51" i="49"/>
  <c r="AX44" i="49"/>
  <c r="AX58" i="49"/>
  <c r="AX50" i="49"/>
  <c r="AX25" i="49"/>
  <c r="AX24" i="49"/>
  <c r="AX17" i="49"/>
  <c r="AX31" i="49"/>
  <c r="AX22" i="49"/>
  <c r="AX16" i="49"/>
  <c r="AX10" i="49"/>
  <c r="AX21" i="49"/>
  <c r="AX57" i="49"/>
  <c r="AX45" i="49"/>
  <c r="AX19" i="49"/>
  <c r="AX9" i="49"/>
  <c r="AX39" i="49"/>
  <c r="AX41" i="49" s="1"/>
  <c r="AX77" i="49" s="1"/>
  <c r="AX23" i="49"/>
  <c r="AX18" i="49"/>
  <c r="AX49" i="49"/>
  <c r="AX32" i="49"/>
  <c r="AX28" i="49"/>
  <c r="AX14" i="49"/>
  <c r="AX13" i="49"/>
  <c r="AX26" i="49"/>
  <c r="AX30" i="49"/>
  <c r="AX43" i="49"/>
  <c r="AX29" i="49"/>
  <c r="AX15" i="49"/>
  <c r="AX20" i="49"/>
  <c r="AX11" i="49"/>
  <c r="AX88" i="49"/>
  <c r="AX12" i="49"/>
  <c r="AX33" i="49"/>
  <c r="AX27" i="49"/>
  <c r="CG91" i="29"/>
  <c r="CU91" i="24"/>
  <c r="BA3" i="19"/>
  <c r="AZ2" i="19"/>
  <c r="AC4" i="16"/>
  <c r="AP4" i="16" s="1"/>
  <c r="BC4" i="16" s="1"/>
  <c r="Q4" i="16"/>
  <c r="AD4" i="16" s="1"/>
  <c r="AQ4" i="16" s="1"/>
  <c r="BD4" i="16" s="1"/>
  <c r="BQ4" i="16" s="1"/>
  <c r="CD4" i="16" s="1"/>
  <c r="CQ4" i="16" s="1"/>
  <c r="DD4" i="16" s="1"/>
  <c r="DQ4" i="16" s="1"/>
  <c r="ED4" i="16" s="1"/>
  <c r="AW53" i="29"/>
  <c r="AW78" i="29" s="1"/>
  <c r="AY50" i="34"/>
  <c r="AY57" i="34"/>
  <c r="AY49" i="34"/>
  <c r="AY89" i="34"/>
  <c r="AY58" i="34"/>
  <c r="AY43" i="34"/>
  <c r="AY19" i="34"/>
  <c r="AY33" i="34"/>
  <c r="AY38" i="34"/>
  <c r="AY28" i="34"/>
  <c r="AY45" i="34"/>
  <c r="AY32" i="34"/>
  <c r="AY22" i="34"/>
  <c r="AY51" i="34"/>
  <c r="AY15" i="34"/>
  <c r="AY18" i="34"/>
  <c r="AY23" i="34"/>
  <c r="AY10" i="34"/>
  <c r="AY31" i="34"/>
  <c r="AY21" i="34"/>
  <c r="AY39" i="34"/>
  <c r="AY41" i="34" s="1"/>
  <c r="AY77" i="34" s="1"/>
  <c r="AY26" i="34"/>
  <c r="AY14" i="34"/>
  <c r="AY59" i="34"/>
  <c r="AY44" i="34"/>
  <c r="AY16" i="34"/>
  <c r="AY29" i="34"/>
  <c r="AY17" i="34"/>
  <c r="AY90" i="34"/>
  <c r="AY11" i="34"/>
  <c r="AY12" i="34"/>
  <c r="AY30" i="34"/>
  <c r="AY9" i="34"/>
  <c r="AY27" i="34"/>
  <c r="AY20" i="34"/>
  <c r="AY88" i="34"/>
  <c r="AY24" i="34"/>
  <c r="AY25" i="34"/>
  <c r="CF55" i="34"/>
  <c r="BT76" i="29"/>
  <c r="BT36" i="29"/>
  <c r="BT55" i="29" s="1"/>
  <c r="BT60" i="29" s="1"/>
  <c r="U60" i="39"/>
  <c r="AL50" i="11"/>
  <c r="AL57" i="11"/>
  <c r="AL43" i="11"/>
  <c r="AL29" i="11"/>
  <c r="AL19" i="11"/>
  <c r="AL14" i="11"/>
  <c r="AL9" i="11"/>
  <c r="AL90" i="11"/>
  <c r="AL28" i="11"/>
  <c r="AL89" i="11"/>
  <c r="AL18" i="11"/>
  <c r="AL31" i="11"/>
  <c r="AL30" i="11"/>
  <c r="AL17" i="11"/>
  <c r="AL27" i="11"/>
  <c r="AL26" i="11"/>
  <c r="AL22" i="11"/>
  <c r="AL51" i="11"/>
  <c r="AL16" i="11"/>
  <c r="AL45" i="11"/>
  <c r="AL25" i="11"/>
  <c r="AL15" i="11"/>
  <c r="AL11" i="11"/>
  <c r="AL49" i="11"/>
  <c r="AL53" i="11" s="1"/>
  <c r="AL78" i="11" s="1"/>
  <c r="AL59" i="11"/>
  <c r="AL20" i="11"/>
  <c r="AL32" i="11"/>
  <c r="AL23" i="11"/>
  <c r="AL58" i="11"/>
  <c r="AL88" i="11"/>
  <c r="AL12" i="11"/>
  <c r="AL33" i="11"/>
  <c r="AL21" i="11"/>
  <c r="AL10" i="11"/>
  <c r="AL24" i="11"/>
  <c r="AL44" i="11"/>
  <c r="AL46" i="11" s="1"/>
  <c r="DS34" i="54"/>
  <c r="AY34" i="16"/>
  <c r="AI60" i="4"/>
  <c r="CF76" i="49"/>
  <c r="CF36" i="49"/>
  <c r="G95" i="24"/>
  <c r="G97" i="24" s="1"/>
  <c r="D11" i="2"/>
  <c r="CG76" i="54"/>
  <c r="CG36" i="54"/>
  <c r="CG55" i="54" s="1"/>
  <c r="CG60" i="54" s="1"/>
  <c r="DU2" i="54"/>
  <c r="DV3" i="54"/>
  <c r="M46" i="7"/>
  <c r="CV41" i="16"/>
  <c r="V62" i="16"/>
  <c r="BV34" i="54"/>
  <c r="CI88" i="19"/>
  <c r="CI49" i="19"/>
  <c r="CI50" i="19"/>
  <c r="CI57" i="19"/>
  <c r="CI89" i="19"/>
  <c r="CI44" i="19"/>
  <c r="CI51" i="19"/>
  <c r="CI25" i="19"/>
  <c r="CI10" i="19"/>
  <c r="CI45" i="19"/>
  <c r="CI24" i="19"/>
  <c r="CI17" i="19"/>
  <c r="CI59" i="19"/>
  <c r="CI9" i="19"/>
  <c r="CI31" i="19"/>
  <c r="CI23" i="19"/>
  <c r="CI16" i="19"/>
  <c r="CI38" i="19"/>
  <c r="CI39" i="19"/>
  <c r="CI32" i="19"/>
  <c r="CI20" i="19"/>
  <c r="CI14" i="19"/>
  <c r="CI90" i="19"/>
  <c r="CI15" i="19"/>
  <c r="CI58" i="19"/>
  <c r="CI27" i="19"/>
  <c r="CI28" i="19"/>
  <c r="CI29" i="19"/>
  <c r="CI26" i="19"/>
  <c r="CI43" i="19"/>
  <c r="CI21" i="19"/>
  <c r="CI12" i="19"/>
  <c r="CI19" i="19"/>
  <c r="CI30" i="19"/>
  <c r="CI22" i="19"/>
  <c r="CI33" i="19"/>
  <c r="CI18" i="19"/>
  <c r="CI11" i="19"/>
  <c r="DF89" i="29"/>
  <c r="DF59" i="29"/>
  <c r="DF88" i="29"/>
  <c r="DF51" i="29"/>
  <c r="DF58" i="29"/>
  <c r="DF90" i="29"/>
  <c r="DF44" i="29"/>
  <c r="DF29" i="29"/>
  <c r="DF24" i="29"/>
  <c r="DF17" i="29"/>
  <c r="DF43" i="29"/>
  <c r="DF30" i="29"/>
  <c r="DF57" i="29"/>
  <c r="DF33" i="29"/>
  <c r="DF49" i="29"/>
  <c r="DF38" i="29"/>
  <c r="DF18" i="29"/>
  <c r="DF21" i="29"/>
  <c r="DF31" i="29"/>
  <c r="DF26" i="29"/>
  <c r="DF16" i="29"/>
  <c r="DF10" i="29"/>
  <c r="DF13" i="29"/>
  <c r="DF39" i="29"/>
  <c r="DF50" i="29"/>
  <c r="DF45" i="29"/>
  <c r="DF25" i="29"/>
  <c r="DF23" i="29"/>
  <c r="DF19" i="29"/>
  <c r="DF28" i="29"/>
  <c r="DF15" i="29"/>
  <c r="DF11" i="29"/>
  <c r="DF32" i="29"/>
  <c r="DF27" i="29"/>
  <c r="DF14" i="29"/>
  <c r="DF12" i="29"/>
  <c r="DF20" i="29"/>
  <c r="DF9" i="29"/>
  <c r="DF22" i="29"/>
  <c r="CH46" i="19"/>
  <c r="N50" i="7"/>
  <c r="N24" i="7"/>
  <c r="N49" i="7"/>
  <c r="N18" i="7"/>
  <c r="N88" i="7"/>
  <c r="N91" i="7" s="1"/>
  <c r="N23" i="7"/>
  <c r="N10" i="7"/>
  <c r="N33" i="7"/>
  <c r="N32" i="7"/>
  <c r="N16" i="7"/>
  <c r="N9" i="7"/>
  <c r="N31" i="7"/>
  <c r="N21" i="7"/>
  <c r="N27" i="7"/>
  <c r="N44" i="7"/>
  <c r="N25" i="7"/>
  <c r="N19" i="7"/>
  <c r="N30" i="7"/>
  <c r="N11" i="7"/>
  <c r="N17" i="7"/>
  <c r="N15" i="7"/>
  <c r="N13" i="7"/>
  <c r="N12" i="7"/>
  <c r="N89" i="7"/>
  <c r="N43" i="7"/>
  <c r="N28" i="7"/>
  <c r="N29" i="7"/>
  <c r="N14" i="7"/>
  <c r="N58" i="7"/>
  <c r="N57" i="7"/>
  <c r="N51" i="7"/>
  <c r="N26" i="7"/>
  <c r="N20" i="7"/>
  <c r="N22" i="7"/>
  <c r="AI80" i="11"/>
  <c r="CG84" i="7"/>
  <c r="CU41" i="44"/>
  <c r="L78" i="7"/>
  <c r="CT34" i="19"/>
  <c r="AK34" i="49"/>
  <c r="AW34" i="11"/>
  <c r="CF78" i="4"/>
  <c r="AU55" i="29"/>
  <c r="AL33" i="4"/>
  <c r="AL24" i="4"/>
  <c r="AL17" i="4"/>
  <c r="AL32" i="4"/>
  <c r="AL88" i="4"/>
  <c r="AL31" i="4"/>
  <c r="AL23" i="4"/>
  <c r="AL16" i="4"/>
  <c r="AL12" i="4"/>
  <c r="AL49" i="4"/>
  <c r="AL53" i="4" s="1"/>
  <c r="AL78" i="4" s="1"/>
  <c r="AL27" i="4"/>
  <c r="AL19" i="4"/>
  <c r="AL30" i="4"/>
  <c r="AL25" i="4"/>
  <c r="AL18" i="4"/>
  <c r="AL21" i="4"/>
  <c r="AL10" i="4"/>
  <c r="AL28" i="4"/>
  <c r="AL15" i="4"/>
  <c r="AL50" i="4"/>
  <c r="AL57" i="4"/>
  <c r="AL51" i="4"/>
  <c r="AL26" i="4"/>
  <c r="AL20" i="4"/>
  <c r="AL44" i="4"/>
  <c r="AL22" i="4"/>
  <c r="AL29" i="4"/>
  <c r="AL43" i="4"/>
  <c r="AL11" i="4"/>
  <c r="AL9" i="4"/>
  <c r="AL14" i="4"/>
  <c r="AW64" i="24"/>
  <c r="AW62" i="24"/>
  <c r="P51" i="34"/>
  <c r="P58" i="34"/>
  <c r="P50" i="34"/>
  <c r="P43" i="34"/>
  <c r="P26" i="34"/>
  <c r="P88" i="34"/>
  <c r="P33" i="34"/>
  <c r="P20" i="34"/>
  <c r="P14" i="34"/>
  <c r="P57" i="34"/>
  <c r="P44" i="34"/>
  <c r="P46" i="34" s="1"/>
  <c r="P30" i="34"/>
  <c r="P45" i="34"/>
  <c r="P32" i="34"/>
  <c r="P23" i="34"/>
  <c r="P16" i="34"/>
  <c r="P90" i="34"/>
  <c r="P22" i="34"/>
  <c r="P28" i="34"/>
  <c r="P89" i="34"/>
  <c r="P17" i="34"/>
  <c r="P59" i="34"/>
  <c r="P18" i="34"/>
  <c r="P29" i="34"/>
  <c r="P10" i="34"/>
  <c r="P31" i="34"/>
  <c r="P38" i="34"/>
  <c r="P11" i="34"/>
  <c r="P9" i="34"/>
  <c r="P12" i="34"/>
  <c r="P25" i="34"/>
  <c r="P27" i="34"/>
  <c r="P24" i="34"/>
  <c r="P39" i="34"/>
  <c r="P21" i="34"/>
  <c r="P15" i="34"/>
  <c r="P19" i="34"/>
  <c r="P49" i="34"/>
  <c r="P13" i="34"/>
  <c r="CJ34" i="7"/>
  <c r="CT2" i="39"/>
  <c r="CU3" i="39"/>
  <c r="BH82" i="16"/>
  <c r="CS82" i="16"/>
  <c r="AL78" i="16"/>
  <c r="BJ53" i="54"/>
  <c r="BJ78" i="54" s="1"/>
  <c r="CI46" i="44"/>
  <c r="CV2" i="54"/>
  <c r="CW3" i="54"/>
  <c r="N2" i="39"/>
  <c r="O3" i="39"/>
  <c r="U84" i="34"/>
  <c r="BJ53" i="34"/>
  <c r="BJ78" i="34" s="1"/>
  <c r="BJ46" i="34"/>
  <c r="U86" i="44"/>
  <c r="U93" i="44"/>
  <c r="U96" i="44" s="1"/>
  <c r="AN3" i="29"/>
  <c r="AM2" i="29"/>
  <c r="AX55" i="16"/>
  <c r="M34" i="49"/>
  <c r="U60" i="44"/>
  <c r="BF82" i="29"/>
  <c r="BF84" i="29" s="1"/>
  <c r="AA3" i="44"/>
  <c r="Z2" i="44"/>
  <c r="CG64" i="44"/>
  <c r="CG62" i="44"/>
  <c r="AZ91" i="54"/>
  <c r="AZ41" i="54"/>
  <c r="Y34" i="49"/>
  <c r="X80" i="16"/>
  <c r="X82" i="16" s="1"/>
  <c r="DT76" i="16"/>
  <c r="DT36" i="16"/>
  <c r="DT55" i="16" s="1"/>
  <c r="DT60" i="16" s="1"/>
  <c r="DU39" i="11"/>
  <c r="DU41" i="11" s="1"/>
  <c r="DU77" i="11" s="1"/>
  <c r="DH41" i="11"/>
  <c r="DH77" i="11" s="1"/>
  <c r="BX3" i="29"/>
  <c r="BW2" i="29"/>
  <c r="O34" i="34"/>
  <c r="AK62" i="54"/>
  <c r="AK64" i="54"/>
  <c r="CG86" i="16"/>
  <c r="CG93" i="16"/>
  <c r="CG96" i="16" s="1"/>
  <c r="BL2" i="34"/>
  <c r="BM3" i="34"/>
  <c r="BB3" i="7"/>
  <c r="BA2" i="7"/>
  <c r="DJ2" i="7"/>
  <c r="DK3" i="7"/>
  <c r="AN2" i="34"/>
  <c r="AO3" i="34"/>
  <c r="AV80" i="34"/>
  <c r="AV82" i="34" s="1"/>
  <c r="AV84" i="34"/>
  <c r="BA34" i="44"/>
  <c r="DV3" i="34"/>
  <c r="DU2" i="34"/>
  <c r="BT84" i="54"/>
  <c r="BT80" i="54"/>
  <c r="BT82" i="54" s="1"/>
  <c r="DH2" i="19"/>
  <c r="DI3" i="19"/>
  <c r="DX3" i="7"/>
  <c r="DW2" i="7"/>
  <c r="BF60" i="4"/>
  <c r="CL2" i="16"/>
  <c r="CM3" i="16"/>
  <c r="CS34" i="4"/>
  <c r="AW86" i="54"/>
  <c r="AW93" i="54"/>
  <c r="AW96" i="54" s="1"/>
  <c r="AM55" i="7"/>
  <c r="S86" i="39"/>
  <c r="S93" i="39"/>
  <c r="S96" i="39" s="1"/>
  <c r="W55" i="49"/>
  <c r="AH86" i="11"/>
  <c r="AH93" i="11"/>
  <c r="AH96" i="11" s="1"/>
  <c r="BV2" i="39"/>
  <c r="BW3" i="39"/>
  <c r="BI46" i="11"/>
  <c r="DF91" i="54"/>
  <c r="AL89" i="49"/>
  <c r="AL88" i="49"/>
  <c r="AL50" i="49"/>
  <c r="AL43" i="49"/>
  <c r="AL57" i="49"/>
  <c r="AL33" i="49"/>
  <c r="AL90" i="49"/>
  <c r="AL49" i="49"/>
  <c r="AL45" i="49"/>
  <c r="AL23" i="49"/>
  <c r="AL16" i="49"/>
  <c r="AL22" i="49"/>
  <c r="AL44" i="49"/>
  <c r="AL15" i="49"/>
  <c r="AL59" i="49"/>
  <c r="AL32" i="49"/>
  <c r="AL28" i="49"/>
  <c r="AL27" i="49"/>
  <c r="AL20" i="49"/>
  <c r="AL17" i="49"/>
  <c r="AL29" i="49"/>
  <c r="AL14" i="49"/>
  <c r="AL30" i="49"/>
  <c r="AL26" i="49"/>
  <c r="AL58" i="49"/>
  <c r="AL13" i="49"/>
  <c r="AL39" i="49"/>
  <c r="AL41" i="49" s="1"/>
  <c r="AL77" i="49" s="1"/>
  <c r="AL10" i="49"/>
  <c r="AL19" i="49"/>
  <c r="AL51" i="49"/>
  <c r="AL18" i="49"/>
  <c r="AL9" i="49"/>
  <c r="AL25" i="49"/>
  <c r="AL38" i="49"/>
  <c r="AL24" i="49"/>
  <c r="AL12" i="49"/>
  <c r="AL11" i="49"/>
  <c r="AL21" i="49"/>
  <c r="BA59" i="54"/>
  <c r="BA58" i="54"/>
  <c r="BA90" i="54"/>
  <c r="BA50" i="54"/>
  <c r="BA49" i="54"/>
  <c r="BA53" i="54" s="1"/>
  <c r="BA78" i="54" s="1"/>
  <c r="BA57" i="54"/>
  <c r="BA32" i="54"/>
  <c r="BA25" i="54"/>
  <c r="BA38" i="54"/>
  <c r="BA29" i="54"/>
  <c r="BA26" i="54"/>
  <c r="BA44" i="54"/>
  <c r="BA46" i="54" s="1"/>
  <c r="BA24" i="54"/>
  <c r="BA22" i="54"/>
  <c r="BA43" i="54"/>
  <c r="BA28" i="54"/>
  <c r="BA23" i="54"/>
  <c r="BA21" i="54"/>
  <c r="BA20" i="54"/>
  <c r="BA14" i="54"/>
  <c r="BA19" i="54"/>
  <c r="BA13" i="54"/>
  <c r="BA30" i="54"/>
  <c r="BA11" i="54"/>
  <c r="BA31" i="54"/>
  <c r="BA27" i="54"/>
  <c r="BA45" i="54"/>
  <c r="BA10" i="54"/>
  <c r="BA39" i="54"/>
  <c r="BA18" i="54"/>
  <c r="BA51" i="54"/>
  <c r="BA88" i="54"/>
  <c r="BA16" i="54"/>
  <c r="BA17" i="54"/>
  <c r="BA33" i="54"/>
  <c r="BA9" i="54"/>
  <c r="BA15" i="54"/>
  <c r="BA89" i="54"/>
  <c r="BA91" i="54" s="1"/>
  <c r="BA12" i="54"/>
  <c r="DI38" i="11"/>
  <c r="M53" i="16"/>
  <c r="AY53" i="7"/>
  <c r="AY78" i="7" s="1"/>
  <c r="BO3" i="7"/>
  <c r="BN2" i="7"/>
  <c r="AU62" i="16"/>
  <c r="AU64" i="16" s="1"/>
  <c r="DH91" i="7"/>
  <c r="BA41" i="11"/>
  <c r="BA77" i="11" s="1"/>
  <c r="BN39" i="11"/>
  <c r="P77" i="11"/>
  <c r="P84" i="11" s="1"/>
  <c r="P55" i="11"/>
  <c r="P60" i="11" s="1"/>
  <c r="AL41" i="24"/>
  <c r="AL77" i="24" s="1"/>
  <c r="BL88" i="16"/>
  <c r="BL50" i="16"/>
  <c r="BL29" i="16"/>
  <c r="BL49" i="16"/>
  <c r="BL22" i="16"/>
  <c r="BL13" i="16"/>
  <c r="BL30" i="16"/>
  <c r="BL15" i="16"/>
  <c r="BL57" i="16"/>
  <c r="BL33" i="16"/>
  <c r="BL32" i="16"/>
  <c r="BL31" i="16"/>
  <c r="BL19" i="16"/>
  <c r="BL38" i="16"/>
  <c r="BL18" i="16"/>
  <c r="BL27" i="16"/>
  <c r="BL11" i="16"/>
  <c r="BL9" i="16"/>
  <c r="BL43" i="16"/>
  <c r="BL44" i="16"/>
  <c r="BL26" i="16"/>
  <c r="BL25" i="16"/>
  <c r="BL12" i="16"/>
  <c r="BL28" i="16"/>
  <c r="BL24" i="16"/>
  <c r="BL23" i="16"/>
  <c r="BL20" i="16"/>
  <c r="BL39" i="16"/>
  <c r="BL17" i="16"/>
  <c r="BL16" i="16"/>
  <c r="BL21" i="16"/>
  <c r="BL51" i="16"/>
  <c r="BL10" i="16"/>
  <c r="BL14" i="16"/>
  <c r="DS46" i="34"/>
  <c r="N76" i="54"/>
  <c r="N36" i="54"/>
  <c r="BI62" i="24"/>
  <c r="BI64" i="24"/>
  <c r="AH82" i="49"/>
  <c r="Y76" i="16"/>
  <c r="Y36" i="16"/>
  <c r="Y55" i="16" s="1"/>
  <c r="Y60" i="16" s="1"/>
  <c r="Z53" i="29"/>
  <c r="Z78" i="29" s="1"/>
  <c r="BK53" i="24"/>
  <c r="BK78" i="24" s="1"/>
  <c r="BJ46" i="19"/>
  <c r="AI86" i="54"/>
  <c r="AI93" i="54"/>
  <c r="AI96" i="54" s="1"/>
  <c r="AJ46" i="39"/>
  <c r="CJ57" i="24"/>
  <c r="CJ30" i="24"/>
  <c r="CJ33" i="24"/>
  <c r="CJ25" i="24"/>
  <c r="CJ32" i="24"/>
  <c r="CJ24" i="24"/>
  <c r="CJ16" i="24"/>
  <c r="CJ59" i="24"/>
  <c r="CJ43" i="24"/>
  <c r="CJ22" i="24"/>
  <c r="CJ9" i="24"/>
  <c r="CJ90" i="24"/>
  <c r="CJ51" i="24"/>
  <c r="CJ21" i="24"/>
  <c r="CJ58" i="24"/>
  <c r="CJ50" i="24"/>
  <c r="CJ39" i="24"/>
  <c r="CJ20" i="24"/>
  <c r="CJ45" i="24"/>
  <c r="CJ27" i="24"/>
  <c r="CJ15" i="24"/>
  <c r="CJ89" i="24"/>
  <c r="CJ28" i="24"/>
  <c r="CJ17" i="24"/>
  <c r="CJ44" i="24"/>
  <c r="CJ14" i="24"/>
  <c r="CJ31" i="24"/>
  <c r="CJ23" i="24"/>
  <c r="CJ49" i="24"/>
  <c r="CJ38" i="24"/>
  <c r="CJ12" i="24"/>
  <c r="CJ10" i="24"/>
  <c r="CJ11" i="24"/>
  <c r="CJ26" i="24"/>
  <c r="CJ18" i="24"/>
  <c r="CJ19" i="24"/>
  <c r="CJ88" i="24"/>
  <c r="CJ29" i="24"/>
  <c r="CT46" i="34"/>
  <c r="BJ89" i="29"/>
  <c r="BJ59" i="29"/>
  <c r="BJ88" i="29"/>
  <c r="BJ58" i="29"/>
  <c r="BJ57" i="29"/>
  <c r="BJ50" i="29"/>
  <c r="BJ44" i="29"/>
  <c r="BJ29" i="29"/>
  <c r="BJ24" i="29"/>
  <c r="BJ17" i="29"/>
  <c r="BJ49" i="29"/>
  <c r="BJ43" i="29"/>
  <c r="BJ30" i="29"/>
  <c r="BJ33" i="29"/>
  <c r="BJ39" i="29"/>
  <c r="BJ41" i="29" s="1"/>
  <c r="BJ10" i="29"/>
  <c r="BJ13" i="29"/>
  <c r="BJ90" i="29"/>
  <c r="BJ20" i="29"/>
  <c r="BJ25" i="29"/>
  <c r="BJ28" i="29"/>
  <c r="BJ27" i="29"/>
  <c r="BJ19" i="29"/>
  <c r="BJ26" i="29"/>
  <c r="BJ15" i="29"/>
  <c r="BJ14" i="29"/>
  <c r="BJ38" i="29"/>
  <c r="BJ22" i="29"/>
  <c r="BJ51" i="29"/>
  <c r="BJ23" i="29"/>
  <c r="BJ16" i="29"/>
  <c r="BJ12" i="29"/>
  <c r="BJ21" i="29"/>
  <c r="BJ11" i="29"/>
  <c r="BJ45" i="29"/>
  <c r="BJ31" i="29"/>
  <c r="BJ9" i="29"/>
  <c r="BJ18" i="29"/>
  <c r="BJ32" i="29"/>
  <c r="DT2" i="49"/>
  <c r="DU3" i="49"/>
  <c r="AY58" i="19"/>
  <c r="AY59" i="19"/>
  <c r="AY43" i="19"/>
  <c r="AY89" i="19"/>
  <c r="AY50" i="19"/>
  <c r="AY33" i="19"/>
  <c r="AY49" i="19"/>
  <c r="AY88" i="19"/>
  <c r="AY45" i="19"/>
  <c r="AY39" i="19"/>
  <c r="AY27" i="19"/>
  <c r="AY19" i="19"/>
  <c r="AY44" i="19"/>
  <c r="AY28" i="19"/>
  <c r="AY12" i="19"/>
  <c r="AY29" i="19"/>
  <c r="AY26" i="19"/>
  <c r="AY30" i="19"/>
  <c r="AY18" i="19"/>
  <c r="AY11" i="19"/>
  <c r="AY51" i="19"/>
  <c r="AY25" i="19"/>
  <c r="AY10" i="19"/>
  <c r="AY90" i="19"/>
  <c r="AY22" i="19"/>
  <c r="AY15" i="19"/>
  <c r="AY38" i="19"/>
  <c r="AY20" i="19"/>
  <c r="AY14" i="19"/>
  <c r="AY24" i="19"/>
  <c r="AY57" i="19"/>
  <c r="AY23" i="19"/>
  <c r="AY21" i="19"/>
  <c r="AY9" i="19"/>
  <c r="AY32" i="19"/>
  <c r="AY17" i="19"/>
  <c r="AY31" i="19"/>
  <c r="AY16" i="19"/>
  <c r="CI77" i="24"/>
  <c r="CI34" i="24"/>
  <c r="BO4" i="16"/>
  <c r="CB4" i="16" s="1"/>
  <c r="CO4" i="16" s="1"/>
  <c r="DB4" i="16" s="1"/>
  <c r="DO4" i="16" s="1"/>
  <c r="EB4" i="16" s="1"/>
  <c r="BB2" i="16"/>
  <c r="AW91" i="29"/>
  <c r="BA3" i="34"/>
  <c r="AZ2" i="34"/>
  <c r="CF80" i="34"/>
  <c r="P53" i="44"/>
  <c r="P78" i="44" s="1"/>
  <c r="CJ46" i="16"/>
  <c r="CJ41" i="16"/>
  <c r="Y53" i="19"/>
  <c r="Y78" i="19" s="1"/>
  <c r="AN3" i="11"/>
  <c r="AM2" i="11"/>
  <c r="DS46" i="54"/>
  <c r="AK86" i="7"/>
  <c r="AK93" i="7"/>
  <c r="AK96" i="7" s="1"/>
  <c r="AI80" i="4"/>
  <c r="AI82" i="4" s="1"/>
  <c r="BH78" i="4"/>
  <c r="DT90" i="54"/>
  <c r="DT89" i="54"/>
  <c r="DT88" i="54"/>
  <c r="DT57" i="54"/>
  <c r="DT50" i="54"/>
  <c r="DT38" i="54"/>
  <c r="DT39" i="54"/>
  <c r="DT41" i="54" s="1"/>
  <c r="DT77" i="54" s="1"/>
  <c r="DT51" i="54"/>
  <c r="DT58" i="54"/>
  <c r="DT49" i="54"/>
  <c r="DT28" i="54"/>
  <c r="DT30" i="54"/>
  <c r="DT25" i="54"/>
  <c r="DT23" i="54"/>
  <c r="DT18" i="54"/>
  <c r="DT11" i="54"/>
  <c r="DT45" i="54"/>
  <c r="DT26" i="54"/>
  <c r="DT24" i="54"/>
  <c r="DT22" i="54"/>
  <c r="DT43" i="54"/>
  <c r="DT33" i="54"/>
  <c r="DT20" i="54"/>
  <c r="DT10" i="54"/>
  <c r="DT44" i="54"/>
  <c r="DT16" i="54"/>
  <c r="DT31" i="54"/>
  <c r="DT13" i="54"/>
  <c r="DT59" i="54"/>
  <c r="DT21" i="54"/>
  <c r="DT19" i="54"/>
  <c r="DT32" i="54"/>
  <c r="DT14" i="54"/>
  <c r="DT17" i="54"/>
  <c r="DT29" i="54"/>
  <c r="DT9" i="54"/>
  <c r="DT15" i="54"/>
  <c r="DT12" i="54"/>
  <c r="DT27" i="54"/>
  <c r="BS86" i="44"/>
  <c r="BS93" i="44"/>
  <c r="BS96" i="44" s="1"/>
  <c r="CV53" i="16"/>
  <c r="CV78" i="16" s="1"/>
  <c r="AL77" i="16"/>
  <c r="BV46" i="19"/>
  <c r="AV86" i="7"/>
  <c r="AV93" i="7"/>
  <c r="AV96" i="7" s="1"/>
  <c r="BS80" i="29"/>
  <c r="AV76" i="11"/>
  <c r="AV36" i="11"/>
  <c r="CH41" i="19"/>
  <c r="CH91" i="19"/>
  <c r="O2" i="7"/>
  <c r="P3" i="7"/>
  <c r="O34" i="54"/>
  <c r="L76" i="19"/>
  <c r="L36" i="19"/>
  <c r="L55" i="19" s="1"/>
  <c r="L60" i="19" s="1"/>
  <c r="AI64" i="49"/>
  <c r="AI62" i="49"/>
  <c r="AK46" i="49"/>
  <c r="BK2" i="49"/>
  <c r="BL3" i="49"/>
  <c r="AW91" i="11"/>
  <c r="Q2" i="54"/>
  <c r="R3" i="54"/>
  <c r="BI77" i="34"/>
  <c r="M41" i="19"/>
  <c r="AU80" i="29"/>
  <c r="AN3" i="4"/>
  <c r="AM2" i="4"/>
  <c r="AZ34" i="24"/>
  <c r="AZ41" i="24"/>
  <c r="AZ77" i="24" s="1"/>
  <c r="DH77" i="7"/>
  <c r="DR77" i="7" s="1"/>
  <c r="DR41" i="7"/>
  <c r="CH76" i="24"/>
  <c r="CH36" i="24"/>
  <c r="DV2" i="44"/>
  <c r="DW3" i="44"/>
  <c r="X60" i="29"/>
  <c r="AK34" i="4"/>
  <c r="AS86" i="49"/>
  <c r="AS93" i="49"/>
  <c r="AS96" i="49" s="1"/>
  <c r="BJ34" i="54"/>
  <c r="BJ91" i="54"/>
  <c r="CI34" i="44"/>
  <c r="BF64" i="19"/>
  <c r="BF62" i="19"/>
  <c r="CU59" i="54"/>
  <c r="CU89" i="54"/>
  <c r="CU90" i="54"/>
  <c r="CU58" i="54"/>
  <c r="CU49" i="54"/>
  <c r="CU50" i="54"/>
  <c r="CU45" i="54"/>
  <c r="CU88" i="54"/>
  <c r="CU33" i="54"/>
  <c r="CU44" i="54"/>
  <c r="CU46" i="54" s="1"/>
  <c r="CU31" i="54"/>
  <c r="CU27" i="54"/>
  <c r="CU39" i="54"/>
  <c r="CU51" i="54"/>
  <c r="CU25" i="54"/>
  <c r="CU28" i="54"/>
  <c r="CU22" i="54"/>
  <c r="CU9" i="54"/>
  <c r="CU15" i="54"/>
  <c r="CU21" i="54"/>
  <c r="CU57" i="54"/>
  <c r="CU26" i="54"/>
  <c r="CU20" i="54"/>
  <c r="CU14" i="54"/>
  <c r="CU43" i="54"/>
  <c r="CU30" i="54"/>
  <c r="CU29" i="54"/>
  <c r="CU17" i="54"/>
  <c r="CU12" i="54"/>
  <c r="CU38" i="54"/>
  <c r="CU24" i="54"/>
  <c r="CU13" i="54"/>
  <c r="CU18" i="54"/>
  <c r="CU19" i="54"/>
  <c r="CU11" i="54"/>
  <c r="CU23" i="54"/>
  <c r="CU16" i="54"/>
  <c r="CU10" i="54"/>
  <c r="CU32" i="54"/>
  <c r="CY72" i="4"/>
  <c r="AX78" i="7"/>
  <c r="BQ2" i="44"/>
  <c r="BR3" i="44"/>
  <c r="K62" i="24"/>
  <c r="K64" i="24" s="1"/>
  <c r="BT53" i="39"/>
  <c r="BT78" i="39" s="1"/>
  <c r="DS76" i="24"/>
  <c r="DS36" i="24"/>
  <c r="AX80" i="16"/>
  <c r="AX82" i="16" s="1"/>
  <c r="AL46" i="19"/>
  <c r="M46" i="49"/>
  <c r="Y46" i="11"/>
  <c r="CS76" i="54"/>
  <c r="CS36" i="54"/>
  <c r="CG84" i="44"/>
  <c r="CG80" i="44"/>
  <c r="CG82" i="44" s="1"/>
  <c r="X46" i="44"/>
  <c r="Q4" i="34"/>
  <c r="AD4" i="34" s="1"/>
  <c r="AQ4" i="34" s="1"/>
  <c r="BD4" i="34" s="1"/>
  <c r="BQ4" i="34" s="1"/>
  <c r="CD4" i="34" s="1"/>
  <c r="CQ4" i="34" s="1"/>
  <c r="DD4" i="34" s="1"/>
  <c r="DQ4" i="34" s="1"/>
  <c r="ED4" i="34" s="1"/>
  <c r="AC4" i="34"/>
  <c r="AP4" i="34" s="1"/>
  <c r="BC4" i="34" s="1"/>
  <c r="BP4" i="34" s="1"/>
  <c r="CC4" i="34" s="1"/>
  <c r="CP4" i="34" s="1"/>
  <c r="DC4" i="34" s="1"/>
  <c r="DP4" i="34" s="1"/>
  <c r="EC4" i="34" s="1"/>
  <c r="CG91" i="11"/>
  <c r="G95" i="54"/>
  <c r="G97" i="54" s="1"/>
  <c r="D17" i="2"/>
  <c r="CY3" i="16"/>
  <c r="CX2" i="16"/>
  <c r="CH80" i="7"/>
  <c r="AJ55" i="34"/>
  <c r="K82" i="34"/>
  <c r="BH86" i="24"/>
  <c r="BH93" i="24"/>
  <c r="BH96" i="24" s="1"/>
  <c r="K60" i="34"/>
  <c r="AS62" i="11"/>
  <c r="BH64" i="34"/>
  <c r="BH62" i="34"/>
  <c r="AZ46" i="54"/>
  <c r="AL53" i="34"/>
  <c r="AL78" i="34" s="1"/>
  <c r="BW34" i="44"/>
  <c r="CS41" i="29"/>
  <c r="AN3" i="49"/>
  <c r="AM2" i="49"/>
  <c r="AS64" i="34"/>
  <c r="BM89" i="7"/>
  <c r="BM49" i="7"/>
  <c r="BM33" i="7"/>
  <c r="BM22" i="7"/>
  <c r="BM17" i="7"/>
  <c r="BM32" i="7"/>
  <c r="BM31" i="7"/>
  <c r="BM9" i="7"/>
  <c r="BM21" i="7"/>
  <c r="BM16" i="7"/>
  <c r="BM15" i="7"/>
  <c r="BM12" i="7"/>
  <c r="BM44" i="7"/>
  <c r="BM20" i="7"/>
  <c r="BM29" i="7"/>
  <c r="BM27" i="7"/>
  <c r="BM51" i="7"/>
  <c r="BM14" i="7"/>
  <c r="BM25" i="7"/>
  <c r="BM10" i="7"/>
  <c r="BM50" i="7"/>
  <c r="BM28" i="7"/>
  <c r="BM19" i="7"/>
  <c r="BM11" i="7"/>
  <c r="BM88" i="7"/>
  <c r="BM91" i="7" s="1"/>
  <c r="BM26" i="7"/>
  <c r="BM30" i="7"/>
  <c r="BM23" i="7"/>
  <c r="BM57" i="7"/>
  <c r="BM24" i="7"/>
  <c r="BM58" i="7"/>
  <c r="BM18" i="7"/>
  <c r="BM43" i="7"/>
  <c r="AN77" i="11"/>
  <c r="AP39" i="11"/>
  <c r="DJ3" i="44"/>
  <c r="DI2" i="44"/>
  <c r="BI80" i="24"/>
  <c r="AH84" i="49"/>
  <c r="BN2" i="16"/>
  <c r="BO3" i="16"/>
  <c r="L77" i="29"/>
  <c r="AJ91" i="39"/>
  <c r="CL3" i="24"/>
  <c r="CK2" i="24"/>
  <c r="CS46" i="11"/>
  <c r="DT74" i="4"/>
  <c r="AM53" i="44"/>
  <c r="AM78" i="44" s="1"/>
  <c r="AJ78" i="4"/>
  <c r="BL3" i="29"/>
  <c r="BK2" i="29"/>
  <c r="W55" i="11"/>
  <c r="M62" i="54"/>
  <c r="M64" i="54" s="1"/>
  <c r="DW3" i="24"/>
  <c r="DV2" i="24"/>
  <c r="BI34" i="29"/>
  <c r="BH53" i="39"/>
  <c r="BH78" i="39" s="1"/>
  <c r="DS89" i="49"/>
  <c r="DS32" i="49"/>
  <c r="DS31" i="49"/>
  <c r="DS90" i="49"/>
  <c r="DS39" i="49"/>
  <c r="DS58" i="49"/>
  <c r="DS30" i="49"/>
  <c r="DS88" i="49"/>
  <c r="DS59" i="49"/>
  <c r="DS51" i="49"/>
  <c r="DS27" i="49"/>
  <c r="DS19" i="49"/>
  <c r="DS13" i="49"/>
  <c r="DS38" i="49"/>
  <c r="DS18" i="49"/>
  <c r="DS15" i="49"/>
  <c r="DS28" i="49"/>
  <c r="DS12" i="49"/>
  <c r="DS29" i="49"/>
  <c r="DS26" i="49"/>
  <c r="DS11" i="49"/>
  <c r="DS45" i="49"/>
  <c r="DS25" i="49"/>
  <c r="DS49" i="49"/>
  <c r="DS44" i="49"/>
  <c r="DS33" i="49"/>
  <c r="DS14" i="49"/>
  <c r="DS10" i="49"/>
  <c r="DS21" i="49"/>
  <c r="DS20" i="49"/>
  <c r="DS24" i="49"/>
  <c r="DS22" i="49"/>
  <c r="DS50" i="49"/>
  <c r="DS43" i="49"/>
  <c r="DS57" i="49"/>
  <c r="DS9" i="49"/>
  <c r="DS17" i="49"/>
  <c r="DS16" i="49"/>
  <c r="DS23" i="49"/>
  <c r="AX58" i="29"/>
  <c r="AX57" i="29"/>
  <c r="AX90" i="29"/>
  <c r="AX43" i="29"/>
  <c r="AX22" i="29"/>
  <c r="AX88" i="29"/>
  <c r="AX59" i="29"/>
  <c r="AX32" i="29"/>
  <c r="AX15" i="29"/>
  <c r="AX31" i="29"/>
  <c r="AX89" i="29"/>
  <c r="AX91" i="29" s="1"/>
  <c r="AX51" i="29"/>
  <c r="AX45" i="29"/>
  <c r="AX38" i="29"/>
  <c r="AX23" i="29"/>
  <c r="AX18" i="29"/>
  <c r="AX11" i="29"/>
  <c r="AX26" i="29"/>
  <c r="AX21" i="29"/>
  <c r="AX14" i="29"/>
  <c r="AX33" i="29"/>
  <c r="AX49" i="29"/>
  <c r="AX44" i="29"/>
  <c r="AX46" i="29" s="1"/>
  <c r="AX16" i="29"/>
  <c r="AX12" i="29"/>
  <c r="AX28" i="29"/>
  <c r="AX25" i="29"/>
  <c r="AX29" i="29"/>
  <c r="AX27" i="29"/>
  <c r="AX19" i="29"/>
  <c r="AX24" i="29"/>
  <c r="AX17" i="29"/>
  <c r="AX10" i="29"/>
  <c r="AX13" i="29"/>
  <c r="AX39" i="29"/>
  <c r="AX30" i="29"/>
  <c r="AX9" i="29"/>
  <c r="AX50" i="29"/>
  <c r="AX20" i="29"/>
  <c r="CF53" i="39"/>
  <c r="CF78" i="39" s="1"/>
  <c r="U64" i="34"/>
  <c r="U62" i="34"/>
  <c r="AJ82" i="54"/>
  <c r="N39" i="24"/>
  <c r="N22" i="24"/>
  <c r="N15" i="24"/>
  <c r="N90" i="24"/>
  <c r="N45" i="24"/>
  <c r="N21" i="24"/>
  <c r="N89" i="24"/>
  <c r="N59" i="24"/>
  <c r="N38" i="24"/>
  <c r="N14" i="24"/>
  <c r="N30" i="24"/>
  <c r="N27" i="24"/>
  <c r="N13" i="24"/>
  <c r="N31" i="24"/>
  <c r="N16" i="24"/>
  <c r="N26" i="24"/>
  <c r="N12" i="24"/>
  <c r="N44" i="24"/>
  <c r="N33" i="24"/>
  <c r="N25" i="24"/>
  <c r="N11" i="24"/>
  <c r="N88" i="24"/>
  <c r="N50" i="24"/>
  <c r="N20" i="24"/>
  <c r="N9" i="24"/>
  <c r="N49" i="24"/>
  <c r="N32" i="24"/>
  <c r="N29" i="24"/>
  <c r="N24" i="24"/>
  <c r="N10" i="24"/>
  <c r="N19" i="24"/>
  <c r="N23" i="24"/>
  <c r="N18" i="24"/>
  <c r="N51" i="24"/>
  <c r="N43" i="24"/>
  <c r="N17" i="24"/>
  <c r="N57" i="24"/>
  <c r="N28" i="24"/>
  <c r="N58" i="24"/>
  <c r="U84" i="7"/>
  <c r="BV46" i="34"/>
  <c r="DS91" i="54"/>
  <c r="M53" i="24"/>
  <c r="M78" i="24" s="1"/>
  <c r="DT2" i="11"/>
  <c r="DU3" i="11"/>
  <c r="AK91" i="11"/>
  <c r="CV34" i="16"/>
  <c r="BT64" i="19"/>
  <c r="BT62" i="19"/>
  <c r="AV53" i="39"/>
  <c r="AV78" i="39" s="1"/>
  <c r="BV91" i="54"/>
  <c r="O76" i="4"/>
  <c r="O36" i="4"/>
  <c r="O55" i="4" s="1"/>
  <c r="O60" i="4" s="1"/>
  <c r="BU41" i="29"/>
  <c r="BS60" i="34"/>
  <c r="BS76" i="39"/>
  <c r="BS36" i="39"/>
  <c r="BG84" i="19"/>
  <c r="CT76" i="24"/>
  <c r="CT36" i="24"/>
  <c r="CT55" i="24" s="1"/>
  <c r="CT60" i="24" s="1"/>
  <c r="O53" i="54"/>
  <c r="O78" i="54" s="1"/>
  <c r="V62" i="39"/>
  <c r="V64" i="39" s="1"/>
  <c r="CG46" i="4"/>
  <c r="DJ3" i="24"/>
  <c r="DI2" i="24"/>
  <c r="N88" i="19"/>
  <c r="N45" i="19"/>
  <c r="N38" i="19"/>
  <c r="N59" i="19"/>
  <c r="N44" i="19"/>
  <c r="N89" i="19"/>
  <c r="N51" i="19"/>
  <c r="N15" i="19"/>
  <c r="N21" i="19"/>
  <c r="N28" i="19"/>
  <c r="N20" i="19"/>
  <c r="N14" i="19"/>
  <c r="N57" i="19"/>
  <c r="N29" i="19"/>
  <c r="N13" i="19"/>
  <c r="N39" i="19"/>
  <c r="N41" i="19" s="1"/>
  <c r="N77" i="19" s="1"/>
  <c r="N30" i="19"/>
  <c r="N27" i="19"/>
  <c r="N19" i="19"/>
  <c r="N10" i="19"/>
  <c r="N50" i="19"/>
  <c r="N33" i="19"/>
  <c r="N32" i="19"/>
  <c r="N24" i="19"/>
  <c r="N17" i="19"/>
  <c r="N18" i="19"/>
  <c r="N43" i="19"/>
  <c r="N49" i="19"/>
  <c r="N53" i="19" s="1"/>
  <c r="N78" i="19" s="1"/>
  <c r="N11" i="19"/>
  <c r="N12" i="19"/>
  <c r="N26" i="19"/>
  <c r="N25" i="19"/>
  <c r="N9" i="19"/>
  <c r="N58" i="19"/>
  <c r="N23" i="19"/>
  <c r="N22" i="19"/>
  <c r="N90" i="19"/>
  <c r="N31" i="19"/>
  <c r="N16" i="19"/>
  <c r="AI84" i="49"/>
  <c r="AI80" i="49"/>
  <c r="AI82" i="49" s="1"/>
  <c r="BJ39" i="49"/>
  <c r="BJ41" i="49" s="1"/>
  <c r="BJ45" i="49"/>
  <c r="BJ90" i="49"/>
  <c r="BJ59" i="49"/>
  <c r="BJ38" i="49"/>
  <c r="BJ57" i="49"/>
  <c r="BJ27" i="49"/>
  <c r="BJ19" i="49"/>
  <c r="BJ28" i="49"/>
  <c r="BJ44" i="49"/>
  <c r="BJ31" i="49"/>
  <c r="BJ29" i="49"/>
  <c r="BJ26" i="49"/>
  <c r="BJ33" i="49"/>
  <c r="BJ30" i="49"/>
  <c r="BJ18" i="49"/>
  <c r="BJ51" i="49"/>
  <c r="BJ20" i="49"/>
  <c r="BJ50" i="49"/>
  <c r="BJ43" i="49"/>
  <c r="BJ11" i="49"/>
  <c r="BJ25" i="49"/>
  <c r="BJ15" i="49"/>
  <c r="BJ88" i="49"/>
  <c r="BJ24" i="49"/>
  <c r="BJ10" i="49"/>
  <c r="BJ32" i="49"/>
  <c r="BJ12" i="49"/>
  <c r="BJ9" i="49"/>
  <c r="BJ21" i="49"/>
  <c r="BJ58" i="49"/>
  <c r="BJ89" i="49"/>
  <c r="BJ23" i="49"/>
  <c r="BJ16" i="49"/>
  <c r="BJ14" i="49"/>
  <c r="BJ17" i="49"/>
  <c r="BJ13" i="49"/>
  <c r="BJ22" i="49"/>
  <c r="BJ49" i="49"/>
  <c r="P89" i="54"/>
  <c r="P88" i="54"/>
  <c r="P59" i="54"/>
  <c r="P49" i="54"/>
  <c r="P53" i="54" s="1"/>
  <c r="P78" i="54" s="1"/>
  <c r="P31" i="54"/>
  <c r="P43" i="54"/>
  <c r="P26" i="54"/>
  <c r="P51" i="54"/>
  <c r="P90" i="54"/>
  <c r="P57" i="54"/>
  <c r="P30" i="54"/>
  <c r="P44" i="54"/>
  <c r="P10" i="54"/>
  <c r="P29" i="54"/>
  <c r="P16" i="54"/>
  <c r="P27" i="54"/>
  <c r="P15" i="54"/>
  <c r="P45" i="54"/>
  <c r="P39" i="54"/>
  <c r="P24" i="54"/>
  <c r="P19" i="54"/>
  <c r="P9" i="54"/>
  <c r="P38" i="54"/>
  <c r="P23" i="54"/>
  <c r="P32" i="54"/>
  <c r="P21" i="54"/>
  <c r="P18" i="54"/>
  <c r="P13" i="54"/>
  <c r="P28" i="54"/>
  <c r="P12" i="54"/>
  <c r="P50" i="54"/>
  <c r="P33" i="54"/>
  <c r="P11" i="54"/>
  <c r="P58" i="54"/>
  <c r="P22" i="54"/>
  <c r="P25" i="54"/>
  <c r="P20" i="54"/>
  <c r="P17" i="54"/>
  <c r="P14" i="54"/>
  <c r="CI2" i="4"/>
  <c r="CJ3" i="4"/>
  <c r="N64" i="44"/>
  <c r="N62" i="44"/>
  <c r="AJ77" i="29"/>
  <c r="AS93" i="44"/>
  <c r="AS96" i="44" s="1"/>
  <c r="AI60" i="24"/>
  <c r="BJ62" i="16"/>
  <c r="BJ64" i="16" s="1"/>
  <c r="DU41" i="7"/>
  <c r="EE38" i="7"/>
  <c r="DU50" i="44"/>
  <c r="DU57" i="44"/>
  <c r="DU89" i="44"/>
  <c r="DU91" i="44" s="1"/>
  <c r="DU49" i="44"/>
  <c r="DU33" i="44"/>
  <c r="DU25" i="44"/>
  <c r="DU32" i="44"/>
  <c r="DU24" i="44"/>
  <c r="DU51" i="44"/>
  <c r="DU58" i="44"/>
  <c r="DU31" i="44"/>
  <c r="DU23" i="44"/>
  <c r="DU28" i="44"/>
  <c r="DU22" i="44"/>
  <c r="DU30" i="44"/>
  <c r="DU21" i="44"/>
  <c r="DU14" i="44"/>
  <c r="DU88" i="44"/>
  <c r="DU44" i="44"/>
  <c r="DU26" i="44"/>
  <c r="DU38" i="44"/>
  <c r="DU29" i="44"/>
  <c r="DU12" i="44"/>
  <c r="DU27" i="44"/>
  <c r="DU18" i="44"/>
  <c r="DU15" i="44"/>
  <c r="DU9" i="44"/>
  <c r="DU59" i="44"/>
  <c r="DU45" i="44"/>
  <c r="DU10" i="44"/>
  <c r="DU39" i="44"/>
  <c r="DU17" i="44"/>
  <c r="DU90" i="44"/>
  <c r="DU19" i="44"/>
  <c r="DU20" i="44"/>
  <c r="DU11" i="44"/>
  <c r="DU13" i="44"/>
  <c r="DU16" i="44"/>
  <c r="DU43" i="44"/>
  <c r="X80" i="29"/>
  <c r="X82" i="29" s="1"/>
  <c r="X84" i="29"/>
  <c r="R77" i="4"/>
  <c r="CS77" i="54"/>
  <c r="CK58" i="7"/>
  <c r="CK43" i="7"/>
  <c r="CK28" i="7"/>
  <c r="CK26" i="7"/>
  <c r="CK27" i="7"/>
  <c r="CK14" i="7"/>
  <c r="CK57" i="7"/>
  <c r="CK25" i="7"/>
  <c r="CK10" i="7"/>
  <c r="CK51" i="7"/>
  <c r="CK24" i="7"/>
  <c r="CK88" i="7"/>
  <c r="CK91" i="7" s="1"/>
  <c r="CK18" i="7"/>
  <c r="CK32" i="7"/>
  <c r="CK31" i="7"/>
  <c r="CK33" i="7"/>
  <c r="CK9" i="7"/>
  <c r="CK22" i="7"/>
  <c r="CK49" i="7"/>
  <c r="CK50" i="7"/>
  <c r="CK30" i="7"/>
  <c r="CK21" i="7"/>
  <c r="CK17" i="7"/>
  <c r="CK89" i="7"/>
  <c r="CK29" i="7"/>
  <c r="CK20" i="7"/>
  <c r="CK44" i="7"/>
  <c r="CK15" i="7"/>
  <c r="CK19" i="7"/>
  <c r="CK23" i="7"/>
  <c r="CK11" i="7"/>
  <c r="CK16" i="7"/>
  <c r="CK12" i="7"/>
  <c r="BJ41" i="54"/>
  <c r="BJ77" i="54" s="1"/>
  <c r="CI53" i="44"/>
  <c r="CI78" i="44" s="1"/>
  <c r="AF64" i="49"/>
  <c r="CK2" i="44"/>
  <c r="CL3" i="44"/>
  <c r="BP90" i="44"/>
  <c r="BP88" i="44"/>
  <c r="BP49" i="44"/>
  <c r="BP89" i="44"/>
  <c r="BP38" i="44"/>
  <c r="BP20" i="44"/>
  <c r="BP57" i="44"/>
  <c r="BP44" i="44"/>
  <c r="BP50" i="44"/>
  <c r="BP27" i="44"/>
  <c r="BP58" i="44"/>
  <c r="BP18" i="44"/>
  <c r="BP29" i="44"/>
  <c r="BP25" i="44"/>
  <c r="BP30" i="44"/>
  <c r="BP17" i="44"/>
  <c r="BP43" i="44"/>
  <c r="BP11" i="44"/>
  <c r="BP59" i="44"/>
  <c r="BP33" i="44"/>
  <c r="BP21" i="44"/>
  <c r="BP31" i="44"/>
  <c r="BP26" i="44"/>
  <c r="BP23" i="44"/>
  <c r="BP22" i="44"/>
  <c r="BP16" i="44"/>
  <c r="BP24" i="44"/>
  <c r="BP32" i="44"/>
  <c r="BP39" i="44"/>
  <c r="BP10" i="44"/>
  <c r="BP14" i="44"/>
  <c r="BP13" i="44"/>
  <c r="BP45" i="44"/>
  <c r="BP9" i="44"/>
  <c r="BP12" i="44"/>
  <c r="BP28" i="44"/>
  <c r="BP15" i="44"/>
  <c r="BP19" i="44"/>
  <c r="BP51" i="44"/>
  <c r="L53" i="39"/>
  <c r="L78" i="39" s="1"/>
  <c r="L41" i="39"/>
  <c r="K80" i="24"/>
  <c r="K82" i="24" s="1"/>
  <c r="L76" i="7"/>
  <c r="L36" i="7"/>
  <c r="L55" i="7" s="1"/>
  <c r="L60" i="7" s="1"/>
  <c r="BT55" i="4"/>
  <c r="BT60" i="4" s="1"/>
  <c r="AL91" i="19"/>
  <c r="AK76" i="24"/>
  <c r="AK36" i="24"/>
  <c r="AK55" i="24" s="1"/>
  <c r="AK60" i="24" s="1"/>
  <c r="DS77" i="4"/>
  <c r="EE77" i="4" s="1"/>
  <c r="EE41" i="4"/>
  <c r="G95" i="44"/>
  <c r="G97" i="44" s="1"/>
  <c r="D15" i="2"/>
  <c r="DF41" i="34"/>
  <c r="CF77" i="49"/>
  <c r="Y46" i="54"/>
  <c r="AX80" i="54"/>
  <c r="AX82" i="54" s="1"/>
  <c r="DS41" i="54"/>
  <c r="DS80" i="16"/>
  <c r="BY57" i="16"/>
  <c r="BY25" i="16"/>
  <c r="BY51" i="16"/>
  <c r="BY28" i="16"/>
  <c r="BY24" i="16"/>
  <c r="BY17" i="16"/>
  <c r="BY50" i="16"/>
  <c r="BY39" i="16"/>
  <c r="BY23" i="16"/>
  <c r="BY16" i="16"/>
  <c r="BY14" i="16"/>
  <c r="BY88" i="16"/>
  <c r="BY91" i="16" s="1"/>
  <c r="BY29" i="16"/>
  <c r="BY43" i="16"/>
  <c r="BY22" i="16"/>
  <c r="BY30" i="16"/>
  <c r="BY44" i="16"/>
  <c r="BY21" i="16"/>
  <c r="BY49" i="16"/>
  <c r="BY20" i="16"/>
  <c r="BY38" i="16"/>
  <c r="BY12" i="16"/>
  <c r="BY26" i="16"/>
  <c r="BY11" i="16"/>
  <c r="BY9" i="16"/>
  <c r="BY10" i="16"/>
  <c r="BY33" i="16"/>
  <c r="BY32" i="16"/>
  <c r="BY31" i="16"/>
  <c r="BY19" i="16"/>
  <c r="BY18" i="16"/>
  <c r="BY15" i="16"/>
  <c r="BY13" i="16"/>
  <c r="BY27" i="16"/>
  <c r="AW76" i="19"/>
  <c r="AW36" i="19"/>
  <c r="AW55" i="19" s="1"/>
  <c r="AW60" i="19" s="1"/>
  <c r="M76" i="19"/>
  <c r="M36" i="19"/>
  <c r="X34" i="39"/>
  <c r="BL3" i="4"/>
  <c r="BK2" i="4"/>
  <c r="BG64" i="29"/>
  <c r="BG62" i="29"/>
  <c r="AB3" i="11"/>
  <c r="AA2" i="11"/>
  <c r="W82" i="29"/>
  <c r="CT58" i="29"/>
  <c r="CT57" i="29"/>
  <c r="CT90" i="29"/>
  <c r="CT51" i="29"/>
  <c r="CT43" i="29"/>
  <c r="CT50" i="29"/>
  <c r="CT22" i="29"/>
  <c r="CT49" i="29"/>
  <c r="CT32" i="29"/>
  <c r="CT15" i="29"/>
  <c r="CT31" i="29"/>
  <c r="CT45" i="29"/>
  <c r="CT30" i="29"/>
  <c r="CT89" i="29"/>
  <c r="CT27" i="29"/>
  <c r="CT11" i="29"/>
  <c r="CT20" i="29"/>
  <c r="CT17" i="29"/>
  <c r="CT44" i="29"/>
  <c r="CT59" i="29"/>
  <c r="CT39" i="29"/>
  <c r="CT26" i="29"/>
  <c r="CT9" i="29"/>
  <c r="CT13" i="29"/>
  <c r="CT24" i="29"/>
  <c r="CT12" i="29"/>
  <c r="CT18" i="29"/>
  <c r="CT25" i="29"/>
  <c r="CT21" i="29"/>
  <c r="CT33" i="29"/>
  <c r="CT28" i="29"/>
  <c r="CT10" i="29"/>
  <c r="CT88" i="29"/>
  <c r="CT29" i="29"/>
  <c r="CT14" i="29"/>
  <c r="CT19" i="29"/>
  <c r="CT23" i="29"/>
  <c r="CT16" i="29"/>
  <c r="CT38" i="29"/>
  <c r="AH86" i="16"/>
  <c r="AH93" i="16"/>
  <c r="AH96" i="16" s="1"/>
  <c r="BA58" i="24"/>
  <c r="BA27" i="24"/>
  <c r="BA12" i="24"/>
  <c r="BA28" i="24"/>
  <c r="BA57" i="24"/>
  <c r="BA30" i="24"/>
  <c r="BA33" i="24"/>
  <c r="BA25" i="24"/>
  <c r="BA17" i="24"/>
  <c r="BA38" i="24"/>
  <c r="BA16" i="24"/>
  <c r="BA89" i="24"/>
  <c r="BA91" i="24" s="1"/>
  <c r="BA90" i="24"/>
  <c r="BA59" i="24"/>
  <c r="BA22" i="24"/>
  <c r="BA9" i="24"/>
  <c r="BA45" i="24"/>
  <c r="BA43" i="24"/>
  <c r="BA39" i="24"/>
  <c r="BA41" i="24" s="1"/>
  <c r="BA77" i="24" s="1"/>
  <c r="BA20" i="24"/>
  <c r="BA15" i="24"/>
  <c r="BA32" i="24"/>
  <c r="BA29" i="24"/>
  <c r="BA24" i="24"/>
  <c r="BA10" i="24"/>
  <c r="BA26" i="24"/>
  <c r="BA31" i="24"/>
  <c r="BA23" i="24"/>
  <c r="BA11" i="24"/>
  <c r="BA51" i="24"/>
  <c r="BA44" i="24"/>
  <c r="BA46" i="24" s="1"/>
  <c r="BA14" i="24"/>
  <c r="BA49" i="24"/>
  <c r="BA18" i="24"/>
  <c r="BA88" i="24"/>
  <c r="BA50" i="24"/>
  <c r="BA21" i="24"/>
  <c r="BF82" i="49"/>
  <c r="W77" i="44"/>
  <c r="AQ2" i="7"/>
  <c r="AR3" i="7"/>
  <c r="BU76" i="54"/>
  <c r="BU36" i="54"/>
  <c r="AL41" i="34"/>
  <c r="BL46" i="7"/>
  <c r="AU76" i="39"/>
  <c r="AU36" i="39"/>
  <c r="DF46" i="54"/>
  <c r="AY34" i="7"/>
  <c r="H64" i="19"/>
  <c r="S64" i="39"/>
  <c r="DG76" i="7"/>
  <c r="DG36" i="7"/>
  <c r="DG55" i="7" s="1"/>
  <c r="DG60" i="7" s="1"/>
  <c r="DH53" i="7"/>
  <c r="DN72" i="4"/>
  <c r="DH89" i="44"/>
  <c r="DH91" i="44" s="1"/>
  <c r="DH49" i="44"/>
  <c r="DH59" i="44"/>
  <c r="DH45" i="44"/>
  <c r="DH31" i="44"/>
  <c r="DH50" i="44"/>
  <c r="DH39" i="44"/>
  <c r="DH41" i="44" s="1"/>
  <c r="DH77" i="44" s="1"/>
  <c r="DH22" i="44"/>
  <c r="DH90" i="44"/>
  <c r="DH58" i="44"/>
  <c r="DH38" i="44"/>
  <c r="DH57" i="44"/>
  <c r="DH44" i="44"/>
  <c r="DH33" i="44"/>
  <c r="DH51" i="44"/>
  <c r="DH16" i="44"/>
  <c r="DH43" i="44"/>
  <c r="DH19" i="44"/>
  <c r="DH10" i="44"/>
  <c r="DH25" i="44"/>
  <c r="DH29" i="44"/>
  <c r="DH28" i="44"/>
  <c r="DH27" i="44"/>
  <c r="DH88" i="44"/>
  <c r="DH21" i="44"/>
  <c r="DH12" i="44"/>
  <c r="DH9" i="44"/>
  <c r="DH24" i="44"/>
  <c r="DH15" i="44"/>
  <c r="DH11" i="44"/>
  <c r="DH30" i="44"/>
  <c r="DH32" i="44"/>
  <c r="DH13" i="44"/>
  <c r="DH26" i="44"/>
  <c r="DH20" i="44"/>
  <c r="DH14" i="44"/>
  <c r="DH18" i="44"/>
  <c r="DH23" i="44"/>
  <c r="DH17" i="44"/>
  <c r="BU46" i="49"/>
  <c r="DS77" i="44"/>
  <c r="BU55" i="24"/>
  <c r="BM2" i="16"/>
  <c r="AY55" i="44"/>
  <c r="AH60" i="49"/>
  <c r="BH76" i="11"/>
  <c r="BH36" i="11"/>
  <c r="BH55" i="11" s="1"/>
  <c r="BH60" i="11" s="1"/>
  <c r="AV77" i="49"/>
  <c r="W80" i="11"/>
  <c r="W82" i="11" s="1"/>
  <c r="W84" i="11" s="1"/>
  <c r="M80" i="54"/>
  <c r="M82" i="54" s="1"/>
  <c r="DU31" i="24"/>
  <c r="DU23" i="24"/>
  <c r="DU9" i="24"/>
  <c r="DU90" i="24"/>
  <c r="DU45" i="24"/>
  <c r="DU21" i="24"/>
  <c r="DU89" i="24"/>
  <c r="DU44" i="24"/>
  <c r="DU30" i="24"/>
  <c r="DU14" i="24"/>
  <c r="DU33" i="24"/>
  <c r="DU25" i="24"/>
  <c r="DU11" i="24"/>
  <c r="DU59" i="24"/>
  <c r="DU43" i="24"/>
  <c r="DU32" i="24"/>
  <c r="DU24" i="24"/>
  <c r="DU51" i="24"/>
  <c r="DU10" i="24"/>
  <c r="DU88" i="24"/>
  <c r="DU57" i="24"/>
  <c r="DU49" i="24"/>
  <c r="DU38" i="24"/>
  <c r="DU27" i="24"/>
  <c r="DU39" i="24"/>
  <c r="DU22" i="24"/>
  <c r="DU15" i="24"/>
  <c r="DU28" i="24"/>
  <c r="DU29" i="24"/>
  <c r="DU58" i="24"/>
  <c r="DU19" i="24"/>
  <c r="DU17" i="24"/>
  <c r="DU12" i="24"/>
  <c r="DU50" i="24"/>
  <c r="DU16" i="24"/>
  <c r="DU20" i="24"/>
  <c r="DU26" i="24"/>
  <c r="DU18" i="24"/>
  <c r="AY2" i="29"/>
  <c r="AZ3" i="29"/>
  <c r="CF91" i="39"/>
  <c r="DH3" i="49"/>
  <c r="DG2" i="49"/>
  <c r="CS55" i="44"/>
  <c r="P3" i="24"/>
  <c r="O2" i="24"/>
  <c r="CJ34" i="16"/>
  <c r="Y41" i="19"/>
  <c r="AM41" i="54"/>
  <c r="AM77" i="54" s="1"/>
  <c r="AZ88" i="16"/>
  <c r="AZ91" i="16" s="1"/>
  <c r="AZ30" i="16"/>
  <c r="AZ15" i="16"/>
  <c r="AZ44" i="16"/>
  <c r="AZ20" i="16"/>
  <c r="AZ39" i="16"/>
  <c r="AZ25" i="16"/>
  <c r="AZ16" i="16"/>
  <c r="AZ14" i="16"/>
  <c r="AZ51" i="16"/>
  <c r="AZ43" i="16"/>
  <c r="AZ28" i="16"/>
  <c r="AZ24" i="16"/>
  <c r="AZ13" i="16"/>
  <c r="AZ12" i="16"/>
  <c r="AZ50" i="16"/>
  <c r="AZ23" i="16"/>
  <c r="AZ29" i="16"/>
  <c r="AZ11" i="16"/>
  <c r="AZ9" i="16"/>
  <c r="AZ57" i="16"/>
  <c r="AZ17" i="16"/>
  <c r="AZ26" i="16"/>
  <c r="AZ22" i="16"/>
  <c r="AZ21" i="16"/>
  <c r="AZ19" i="16"/>
  <c r="AZ18" i="16"/>
  <c r="AZ27" i="16"/>
  <c r="AZ31" i="16"/>
  <c r="AZ38" i="16"/>
  <c r="AZ10" i="16"/>
  <c r="AZ32" i="16"/>
  <c r="AZ49" i="16"/>
  <c r="AZ33" i="16"/>
  <c r="AY41" i="16"/>
  <c r="AX34" i="34"/>
  <c r="AX91" i="34"/>
  <c r="M41" i="24"/>
  <c r="DS89" i="11"/>
  <c r="DS49" i="11"/>
  <c r="DS25" i="11"/>
  <c r="DS88" i="11"/>
  <c r="DS24" i="11"/>
  <c r="DS17" i="11"/>
  <c r="DS23" i="11"/>
  <c r="DS16" i="11"/>
  <c r="DS44" i="11"/>
  <c r="DS14" i="11"/>
  <c r="DS43" i="11"/>
  <c r="DS31" i="11"/>
  <c r="DS30" i="11"/>
  <c r="DS90" i="11"/>
  <c r="DS33" i="11"/>
  <c r="DS29" i="11"/>
  <c r="DS18" i="11"/>
  <c r="DS51" i="11"/>
  <c r="DS45" i="11"/>
  <c r="DS12" i="11"/>
  <c r="DS11" i="11"/>
  <c r="DS10" i="11"/>
  <c r="DS58" i="11"/>
  <c r="DS32" i="11"/>
  <c r="DS28" i="11"/>
  <c r="DS27" i="11"/>
  <c r="DS21" i="11"/>
  <c r="DS57" i="11"/>
  <c r="DS26" i="11"/>
  <c r="DS15" i="11"/>
  <c r="DS59" i="11"/>
  <c r="DS9" i="11"/>
  <c r="DS20" i="11"/>
  <c r="DS19" i="11"/>
  <c r="DS22" i="11"/>
  <c r="DS50" i="11"/>
  <c r="CG46" i="49"/>
  <c r="AH84" i="24"/>
  <c r="CS53" i="4"/>
  <c r="M34" i="7"/>
  <c r="BT84" i="19"/>
  <c r="BT80" i="19"/>
  <c r="BT82" i="19" s="1"/>
  <c r="CH34" i="34"/>
  <c r="CH91" i="34"/>
  <c r="BV41" i="54"/>
  <c r="BW41" i="24"/>
  <c r="BW77" i="24" s="1"/>
  <c r="U86" i="29"/>
  <c r="U93" i="29"/>
  <c r="U96" i="29" s="1"/>
  <c r="BW90" i="54"/>
  <c r="BW89" i="54"/>
  <c r="BW88" i="54"/>
  <c r="BW57" i="54"/>
  <c r="BW49" i="54"/>
  <c r="BW51" i="54"/>
  <c r="BW38" i="54"/>
  <c r="BW58" i="54"/>
  <c r="BW33" i="54"/>
  <c r="BW29" i="54"/>
  <c r="BW28" i="54"/>
  <c r="BW30" i="54"/>
  <c r="BW26" i="54"/>
  <c r="BW31" i="54"/>
  <c r="BW50" i="54"/>
  <c r="BW19" i="54"/>
  <c r="BW45" i="54"/>
  <c r="BW25" i="54"/>
  <c r="BW12" i="54"/>
  <c r="BW59" i="54"/>
  <c r="BW18" i="54"/>
  <c r="BW11" i="54"/>
  <c r="BW43" i="54"/>
  <c r="BW17" i="54"/>
  <c r="BW39" i="54"/>
  <c r="BW27" i="54"/>
  <c r="BW22" i="54"/>
  <c r="BW21" i="54"/>
  <c r="BW23" i="54"/>
  <c r="BW15" i="54"/>
  <c r="BW44" i="54"/>
  <c r="BW13" i="54"/>
  <c r="BW14" i="54"/>
  <c r="BW20" i="54"/>
  <c r="BW9" i="54"/>
  <c r="BW24" i="54"/>
  <c r="BW10" i="54"/>
  <c r="BW16" i="54"/>
  <c r="BW32" i="54"/>
  <c r="CG76" i="34"/>
  <c r="CG36" i="34"/>
  <c r="CG55" i="34" s="1"/>
  <c r="CG60" i="34" s="1"/>
  <c r="V80" i="39"/>
  <c r="V82" i="39" s="1"/>
  <c r="V84" i="39"/>
  <c r="CS77" i="34"/>
  <c r="DH90" i="24"/>
  <c r="DH45" i="24"/>
  <c r="DH21" i="24"/>
  <c r="DH89" i="24"/>
  <c r="DH20" i="24"/>
  <c r="DH88" i="24"/>
  <c r="DH51" i="24"/>
  <c r="DH44" i="24"/>
  <c r="DH50" i="24"/>
  <c r="DH22" i="24"/>
  <c r="DH9" i="24"/>
  <c r="DH19" i="24"/>
  <c r="DH18" i="24"/>
  <c r="DH57" i="24"/>
  <c r="DH49" i="24"/>
  <c r="DH39" i="24"/>
  <c r="DH33" i="24"/>
  <c r="DH25" i="24"/>
  <c r="DH15" i="24"/>
  <c r="DH11" i="24"/>
  <c r="DH14" i="24"/>
  <c r="DH16" i="24"/>
  <c r="DH31" i="24"/>
  <c r="DH23" i="24"/>
  <c r="DH58" i="24"/>
  <c r="DH27" i="24"/>
  <c r="DH32" i="24"/>
  <c r="DH29" i="24"/>
  <c r="DH24" i="24"/>
  <c r="DH12" i="24"/>
  <c r="DH10" i="24"/>
  <c r="DH28" i="24"/>
  <c r="DH30" i="24"/>
  <c r="DH43" i="24"/>
  <c r="DH59" i="24"/>
  <c r="DH38" i="24"/>
  <c r="DH26" i="24"/>
  <c r="DH17" i="24"/>
  <c r="P3" i="19"/>
  <c r="O2" i="19"/>
  <c r="BG86" i="24"/>
  <c r="BG93" i="24"/>
  <c r="BG96" i="24" s="1"/>
  <c r="AI86" i="24"/>
  <c r="AI93" i="24"/>
  <c r="AI96" i="24" s="1"/>
  <c r="BS82" i="19"/>
  <c r="CH33" i="4"/>
  <c r="CH24" i="4"/>
  <c r="CH17" i="4"/>
  <c r="CH32" i="4"/>
  <c r="CH88" i="4"/>
  <c r="CH31" i="4"/>
  <c r="CH23" i="4"/>
  <c r="CH16" i="4"/>
  <c r="CH12" i="4"/>
  <c r="CH49" i="4"/>
  <c r="CH27" i="4"/>
  <c r="CH19" i="4"/>
  <c r="CH15" i="4"/>
  <c r="CH20" i="4"/>
  <c r="CH51" i="4"/>
  <c r="CH44" i="4"/>
  <c r="CH26" i="4"/>
  <c r="CH14" i="4"/>
  <c r="CH9" i="4"/>
  <c r="CH50" i="4"/>
  <c r="CH57" i="4"/>
  <c r="CH25" i="4"/>
  <c r="CH18" i="4"/>
  <c r="CH10" i="4"/>
  <c r="CH28" i="4"/>
  <c r="CH21" i="4"/>
  <c r="CH29" i="4"/>
  <c r="CH43" i="4"/>
  <c r="CH11" i="4"/>
  <c r="CH30" i="4"/>
  <c r="CH22" i="4"/>
  <c r="BF86" i="54"/>
  <c r="BF93" i="54"/>
  <c r="BF96" i="54" s="1"/>
  <c r="N84" i="44"/>
  <c r="N80" i="44"/>
  <c r="N82" i="44" s="1"/>
  <c r="X64" i="24"/>
  <c r="X62" i="24"/>
  <c r="AF62" i="39"/>
  <c r="Y46" i="4"/>
  <c r="BI86" i="16"/>
  <c r="BI93" i="16"/>
  <c r="BI96" i="16" s="1"/>
  <c r="BJ80" i="16"/>
  <c r="BJ82" i="16" s="1"/>
  <c r="AH86" i="29"/>
  <c r="AH93" i="29"/>
  <c r="AH96" i="29" s="1"/>
  <c r="CT34" i="54"/>
  <c r="DF10" i="4"/>
  <c r="DF50" i="4"/>
  <c r="DF43" i="4"/>
  <c r="DF28" i="4"/>
  <c r="DF20" i="4"/>
  <c r="DF14" i="4"/>
  <c r="DF49" i="4"/>
  <c r="DF27" i="4"/>
  <c r="DF19" i="4"/>
  <c r="DF32" i="4"/>
  <c r="DF88" i="4"/>
  <c r="DF31" i="4"/>
  <c r="DF23" i="4"/>
  <c r="DF16" i="4"/>
  <c r="DF24" i="4"/>
  <c r="DF17" i="4"/>
  <c r="DF57" i="4"/>
  <c r="DF22" i="4"/>
  <c r="DF11" i="4"/>
  <c r="DF29" i="4"/>
  <c r="DF15" i="4"/>
  <c r="DF12" i="4"/>
  <c r="DF21" i="4"/>
  <c r="DF18" i="4"/>
  <c r="DF44" i="4"/>
  <c r="DF33" i="4"/>
  <c r="DF25" i="4"/>
  <c r="DF26" i="4"/>
  <c r="DF51" i="4"/>
  <c r="DF30" i="4"/>
  <c r="DF9" i="4"/>
  <c r="N91" i="34"/>
  <c r="CM3" i="7"/>
  <c r="CL2" i="7"/>
  <c r="AU55" i="4"/>
  <c r="M34" i="29"/>
  <c r="CJ88" i="44"/>
  <c r="CJ59" i="44"/>
  <c r="CJ51" i="44"/>
  <c r="CJ58" i="44"/>
  <c r="CJ44" i="44"/>
  <c r="CJ27" i="44"/>
  <c r="CJ28" i="44"/>
  <c r="CJ90" i="44"/>
  <c r="CJ43" i="44"/>
  <c r="CJ29" i="44"/>
  <c r="CJ26" i="44"/>
  <c r="CJ50" i="44"/>
  <c r="CJ30" i="44"/>
  <c r="CJ33" i="44"/>
  <c r="CJ10" i="44"/>
  <c r="CJ39" i="44"/>
  <c r="CJ25" i="44"/>
  <c r="CJ89" i="44"/>
  <c r="CJ31" i="44"/>
  <c r="CJ45" i="44"/>
  <c r="CJ32" i="44"/>
  <c r="CJ18" i="44"/>
  <c r="CJ49" i="44"/>
  <c r="CJ12" i="44"/>
  <c r="CJ9" i="44"/>
  <c r="CJ57" i="44"/>
  <c r="CJ23" i="44"/>
  <c r="CJ22" i="44"/>
  <c r="CJ21" i="44"/>
  <c r="CJ19" i="44"/>
  <c r="CJ24" i="44"/>
  <c r="CJ14" i="44"/>
  <c r="CJ16" i="44"/>
  <c r="CJ11" i="44"/>
  <c r="CJ38" i="44"/>
  <c r="CJ20" i="44"/>
  <c r="CJ15" i="44"/>
  <c r="CJ17" i="44"/>
  <c r="CJ13" i="44"/>
  <c r="CS76" i="34"/>
  <c r="CS36" i="34"/>
  <c r="X76" i="19"/>
  <c r="X36" i="19"/>
  <c r="X55" i="19" s="1"/>
  <c r="X60" i="19" s="1"/>
  <c r="J62" i="39"/>
  <c r="J64" i="39" s="1"/>
  <c r="BT80" i="4"/>
  <c r="BT82" i="4" s="1"/>
  <c r="BT84" i="4"/>
  <c r="AL53" i="19"/>
  <c r="AL78" i="19" s="1"/>
  <c r="AI82" i="19"/>
  <c r="BI34" i="4"/>
  <c r="DF91" i="34"/>
  <c r="X36" i="11"/>
  <c r="X55" i="11" s="1"/>
  <c r="X60" i="11" s="1"/>
  <c r="X76" i="11"/>
  <c r="H84" i="39"/>
  <c r="CF84" i="16"/>
  <c r="BF60" i="29"/>
  <c r="CS46" i="29"/>
  <c r="G95" i="11"/>
  <c r="G97" i="11" s="1"/>
  <c r="D8" i="2"/>
  <c r="AW62" i="7"/>
  <c r="AW64" i="7" s="1"/>
  <c r="BV90" i="49"/>
  <c r="BV88" i="49"/>
  <c r="BV49" i="49"/>
  <c r="BV31" i="49"/>
  <c r="BV51" i="49"/>
  <c r="BV44" i="49"/>
  <c r="BV21" i="49"/>
  <c r="BV59" i="49"/>
  <c r="BV20" i="49"/>
  <c r="BV58" i="49"/>
  <c r="BV50" i="49"/>
  <c r="BV39" i="49"/>
  <c r="BV41" i="49" s="1"/>
  <c r="BV77" i="49" s="1"/>
  <c r="BV57" i="49"/>
  <c r="BV22" i="49"/>
  <c r="BV32" i="49"/>
  <c r="BV13" i="49"/>
  <c r="BV89" i="49"/>
  <c r="BV91" i="49" s="1"/>
  <c r="BV33" i="49"/>
  <c r="BV12" i="49"/>
  <c r="BV17" i="49"/>
  <c r="BV11" i="49"/>
  <c r="BV19" i="49"/>
  <c r="BV18" i="49"/>
  <c r="BV28" i="49"/>
  <c r="BV43" i="49"/>
  <c r="BV25" i="49"/>
  <c r="BV15" i="49"/>
  <c r="BV26" i="49"/>
  <c r="BV38" i="49"/>
  <c r="BV45" i="49"/>
  <c r="BV29" i="49"/>
  <c r="BV23" i="49"/>
  <c r="BV14" i="49"/>
  <c r="BV16" i="49"/>
  <c r="BV10" i="49"/>
  <c r="BV27" i="49"/>
  <c r="BV9" i="49"/>
  <c r="BV30" i="49"/>
  <c r="BV24" i="49"/>
  <c r="Y34" i="7"/>
  <c r="AV86" i="44"/>
  <c r="AV93" i="44"/>
  <c r="AV96" i="44" s="1"/>
  <c r="BU91" i="49"/>
  <c r="BU80" i="24"/>
  <c r="BU82" i="24" s="1"/>
  <c r="DH41" i="16"/>
  <c r="DH77" i="16" s="1"/>
  <c r="K64" i="29"/>
  <c r="K62" i="29"/>
  <c r="AT86" i="4"/>
  <c r="AT93" i="4"/>
  <c r="AT96" i="4" s="1"/>
  <c r="U62" i="54"/>
  <c r="BJ53" i="19"/>
  <c r="BJ78" i="19" s="1"/>
  <c r="AY80" i="44"/>
  <c r="AY82" i="44" s="1"/>
  <c r="V86" i="11"/>
  <c r="V93" i="11"/>
  <c r="V96" i="11" s="1"/>
  <c r="AB2" i="29"/>
  <c r="AC3" i="29"/>
  <c r="AJ62" i="7"/>
  <c r="AJ64" i="7" s="1"/>
  <c r="BN3" i="24"/>
  <c r="BM2" i="24"/>
  <c r="V64" i="44"/>
  <c r="V62" i="44"/>
  <c r="BC2" i="44"/>
  <c r="BD3" i="44"/>
  <c r="AT86" i="49"/>
  <c r="AT93" i="49"/>
  <c r="AT96" i="49" s="1"/>
  <c r="CU53" i="24"/>
  <c r="CU78" i="24" s="1"/>
  <c r="BU60" i="16"/>
  <c r="DF39" i="49"/>
  <c r="DF89" i="49"/>
  <c r="DF45" i="49"/>
  <c r="DF59" i="49"/>
  <c r="DF38" i="49"/>
  <c r="DF57" i="49"/>
  <c r="DF31" i="49"/>
  <c r="DF27" i="49"/>
  <c r="DF19" i="49"/>
  <c r="DF28" i="49"/>
  <c r="DF29" i="49"/>
  <c r="DF26" i="49"/>
  <c r="DF18" i="49"/>
  <c r="DF88" i="49"/>
  <c r="DF90" i="49"/>
  <c r="DF24" i="49"/>
  <c r="DF16" i="49"/>
  <c r="DF11" i="49"/>
  <c r="DF23" i="49"/>
  <c r="DF30" i="49"/>
  <c r="DF49" i="49"/>
  <c r="DF22" i="49"/>
  <c r="DF10" i="49"/>
  <c r="DF13" i="49"/>
  <c r="DF17" i="49"/>
  <c r="DF51" i="49"/>
  <c r="DF12" i="49"/>
  <c r="DF9" i="49"/>
  <c r="DF44" i="49"/>
  <c r="DF33" i="49"/>
  <c r="DF25" i="49"/>
  <c r="DF15" i="49"/>
  <c r="DF21" i="49"/>
  <c r="DF43" i="49"/>
  <c r="DF14" i="49"/>
  <c r="DF50" i="49"/>
  <c r="DF58" i="49"/>
  <c r="DF20" i="49"/>
  <c r="DF32" i="49"/>
  <c r="DF53" i="19"/>
  <c r="DF78" i="19" s="1"/>
  <c r="AU55" i="49"/>
  <c r="P34" i="44"/>
  <c r="N77" i="7"/>
  <c r="BF93" i="44"/>
  <c r="BF96" i="44" s="1"/>
  <c r="BV34" i="34"/>
  <c r="AY76" i="54"/>
  <c r="AY36" i="54"/>
  <c r="AY55" i="54" s="1"/>
  <c r="AY60" i="54" s="1"/>
  <c r="BX2" i="54"/>
  <c r="BY3" i="54"/>
  <c r="W82" i="16"/>
  <c r="W84" i="16" s="1"/>
  <c r="AY2" i="11"/>
  <c r="AZ3" i="11"/>
  <c r="CG34" i="4"/>
  <c r="AW53" i="11"/>
  <c r="M91" i="19"/>
  <c r="AQ3" i="16"/>
  <c r="AP2" i="16"/>
  <c r="AF86" i="29"/>
  <c r="AF93" i="29"/>
  <c r="AF96" i="29" s="1"/>
  <c r="BS60" i="19"/>
  <c r="AS60" i="39"/>
  <c r="BU34" i="4"/>
  <c r="H95" i="34"/>
  <c r="H97" i="34" s="1"/>
  <c r="E13" i="2"/>
  <c r="DH3" i="4"/>
  <c r="DG2" i="4"/>
  <c r="AU80" i="4"/>
  <c r="BW76" i="7"/>
  <c r="BW36" i="7"/>
  <c r="BW55" i="7" s="1"/>
  <c r="BW60" i="7" s="1"/>
  <c r="J60" i="16"/>
  <c r="BJ34" i="34"/>
  <c r="J84" i="39"/>
  <c r="J80" i="39"/>
  <c r="J82" i="39" s="1"/>
  <c r="BF62" i="54"/>
  <c r="BF64" i="54"/>
  <c r="BO91" i="44"/>
  <c r="AT86" i="39"/>
  <c r="AT93" i="39"/>
  <c r="AT96" i="39" s="1"/>
  <c r="CG34" i="11"/>
  <c r="CH76" i="44"/>
  <c r="CH36" i="44"/>
  <c r="BL34" i="7"/>
  <c r="DC72" i="4"/>
  <c r="CS91" i="29"/>
  <c r="M41" i="16"/>
  <c r="M77" i="16" s="1"/>
  <c r="AW80" i="7"/>
  <c r="AW82" i="7" s="1"/>
  <c r="BX3" i="49"/>
  <c r="BW2" i="49"/>
  <c r="Z90" i="54"/>
  <c r="Z57" i="54"/>
  <c r="Z89" i="54"/>
  <c r="Z91" i="54" s="1"/>
  <c r="Z88" i="54"/>
  <c r="Z51" i="54"/>
  <c r="Z50" i="54"/>
  <c r="Z39" i="54"/>
  <c r="Z41" i="54" s="1"/>
  <c r="Z77" i="54" s="1"/>
  <c r="Z45" i="54"/>
  <c r="Z49" i="54"/>
  <c r="Z53" i="54" s="1"/>
  <c r="Z78" i="54" s="1"/>
  <c r="Z19" i="54"/>
  <c r="Z28" i="54"/>
  <c r="Z12" i="54"/>
  <c r="Z25" i="54"/>
  <c r="Z18" i="54"/>
  <c r="Z26" i="54"/>
  <c r="Z33" i="54"/>
  <c r="Z14" i="54"/>
  <c r="Z22" i="54"/>
  <c r="Z13" i="54"/>
  <c r="Z58" i="54"/>
  <c r="Z31" i="54"/>
  <c r="Z24" i="54"/>
  <c r="Z20" i="54"/>
  <c r="Z23" i="54"/>
  <c r="Z17" i="54"/>
  <c r="Z38" i="54"/>
  <c r="Z29" i="54"/>
  <c r="Z27" i="54"/>
  <c r="Z44" i="54"/>
  <c r="Z46" i="54" s="1"/>
  <c r="Z30" i="54"/>
  <c r="Z32" i="54"/>
  <c r="Z11" i="54"/>
  <c r="Z59" i="54"/>
  <c r="Z9" i="54"/>
  <c r="Z16" i="54"/>
  <c r="Z15" i="54"/>
  <c r="Z43" i="54"/>
  <c r="Z10" i="54"/>
  <c r="Z21" i="54"/>
  <c r="G95" i="4"/>
  <c r="D6" i="2"/>
  <c r="AL34" i="24"/>
  <c r="AN2" i="24"/>
  <c r="AO3" i="24"/>
  <c r="G95" i="29"/>
  <c r="G97" i="29" s="1"/>
  <c r="D12" i="2"/>
  <c r="BS55" i="11"/>
  <c r="K76" i="39"/>
  <c r="K36" i="39"/>
  <c r="Y41" i="54"/>
  <c r="Y77" i="54" s="1"/>
  <c r="K80" i="29"/>
  <c r="K82" i="29" s="1"/>
  <c r="BZ2" i="7"/>
  <c r="CA3" i="7"/>
  <c r="AA89" i="29"/>
  <c r="AA91" i="29" s="1"/>
  <c r="AA59" i="29"/>
  <c r="AA57" i="29"/>
  <c r="AA50" i="29"/>
  <c r="AA45" i="29"/>
  <c r="AA38" i="29"/>
  <c r="AA49" i="29"/>
  <c r="AA18" i="29"/>
  <c r="AA44" i="29"/>
  <c r="AA25" i="29"/>
  <c r="AA24" i="29"/>
  <c r="AA17" i="29"/>
  <c r="AA88" i="29"/>
  <c r="AA10" i="29"/>
  <c r="AA23" i="29"/>
  <c r="AA13" i="29"/>
  <c r="AA33" i="29"/>
  <c r="AA15" i="29"/>
  <c r="AA43" i="29"/>
  <c r="AA58" i="29"/>
  <c r="AA51" i="29"/>
  <c r="AA90" i="29"/>
  <c r="AA21" i="29"/>
  <c r="AA27" i="29"/>
  <c r="AA12" i="29"/>
  <c r="AA19" i="29"/>
  <c r="AA11" i="29"/>
  <c r="AA26" i="29"/>
  <c r="AA39" i="29"/>
  <c r="AA41" i="29" s="1"/>
  <c r="AA77" i="29" s="1"/>
  <c r="AA16" i="29"/>
  <c r="AA9" i="29"/>
  <c r="AA14" i="29"/>
  <c r="AA20" i="29"/>
  <c r="AA32" i="29"/>
  <c r="AA22" i="29"/>
  <c r="CT34" i="34"/>
  <c r="BL90" i="24"/>
  <c r="BL45" i="24"/>
  <c r="BL21" i="24"/>
  <c r="BL89" i="24"/>
  <c r="BL20" i="24"/>
  <c r="BL88" i="24"/>
  <c r="BL51" i="24"/>
  <c r="BL44" i="24"/>
  <c r="BL46" i="24" s="1"/>
  <c r="BL43" i="24"/>
  <c r="BL32" i="24"/>
  <c r="BL24" i="24"/>
  <c r="BL10" i="24"/>
  <c r="BL59" i="24"/>
  <c r="BL31" i="24"/>
  <c r="BL23" i="24"/>
  <c r="BL58" i="24"/>
  <c r="BL50" i="24"/>
  <c r="BL22" i="24"/>
  <c r="BL9" i="24"/>
  <c r="BL27" i="24"/>
  <c r="BL28" i="24"/>
  <c r="BL16" i="24"/>
  <c r="BL26" i="24"/>
  <c r="BL38" i="24"/>
  <c r="BL49" i="24"/>
  <c r="BL39" i="24"/>
  <c r="BL29" i="24"/>
  <c r="BL30" i="24"/>
  <c r="BL57" i="24"/>
  <c r="BL33" i="24"/>
  <c r="BL25" i="24"/>
  <c r="BL15" i="24"/>
  <c r="BL17" i="24"/>
  <c r="BL14" i="24"/>
  <c r="BL12" i="24"/>
  <c r="BL11" i="24"/>
  <c r="BL18" i="24"/>
  <c r="V80" i="44"/>
  <c r="BB88" i="44"/>
  <c r="BB45" i="44"/>
  <c r="BB59" i="44"/>
  <c r="BB57" i="44"/>
  <c r="BB50" i="44"/>
  <c r="BB38" i="44"/>
  <c r="BB44" i="44"/>
  <c r="BB58" i="44"/>
  <c r="BB27" i="44"/>
  <c r="BB28" i="44"/>
  <c r="BB90" i="44"/>
  <c r="BB43" i="44"/>
  <c r="BB29" i="44"/>
  <c r="BB89" i="44"/>
  <c r="BB91" i="44" s="1"/>
  <c r="BB51" i="44"/>
  <c r="BB31" i="44"/>
  <c r="BB16" i="44"/>
  <c r="BB32" i="44"/>
  <c r="BB30" i="44"/>
  <c r="BB19" i="44"/>
  <c r="BB25" i="44"/>
  <c r="BB12" i="44"/>
  <c r="BB9" i="44"/>
  <c r="BB23" i="44"/>
  <c r="BB22" i="44"/>
  <c r="BB21" i="44"/>
  <c r="BB15" i="44"/>
  <c r="BB13" i="44"/>
  <c r="BB24" i="44"/>
  <c r="BB20" i="44"/>
  <c r="BB39" i="44"/>
  <c r="BB41" i="44" s="1"/>
  <c r="BB77" i="44" s="1"/>
  <c r="BB17" i="44"/>
  <c r="BB11" i="44"/>
  <c r="BB18" i="44"/>
  <c r="BB26" i="44"/>
  <c r="BB14" i="44"/>
  <c r="BB33" i="44"/>
  <c r="BB49" i="44"/>
  <c r="BB10" i="44"/>
  <c r="AK84" i="16"/>
  <c r="BT76" i="11"/>
  <c r="BT36" i="11"/>
  <c r="BT55" i="11" s="1"/>
  <c r="BT60" i="11" s="1"/>
  <c r="K62" i="7"/>
  <c r="K64" i="7" s="1"/>
  <c r="AK76" i="34"/>
  <c r="AK36" i="34"/>
  <c r="AK55" i="34" s="1"/>
  <c r="AK60" i="34" s="1"/>
  <c r="DF91" i="19"/>
  <c r="CS80" i="44"/>
  <c r="AW34" i="29"/>
  <c r="AU80" i="49"/>
  <c r="P39" i="7"/>
  <c r="O41" i="7"/>
  <c r="O77" i="7" s="1"/>
  <c r="Y91" i="19"/>
  <c r="AF93" i="24"/>
  <c r="AF96" i="24" s="1"/>
  <c r="DG76" i="16"/>
  <c r="DG36" i="16"/>
  <c r="DG55" i="16" s="1"/>
  <c r="DG60" i="16" s="1"/>
  <c r="M91" i="24"/>
  <c r="CS91" i="4"/>
  <c r="Z90" i="19"/>
  <c r="Z88" i="19"/>
  <c r="Z51" i="19"/>
  <c r="Z89" i="19"/>
  <c r="Z58" i="19"/>
  <c r="Z39" i="19"/>
  <c r="Z41" i="19" s="1"/>
  <c r="Z77" i="19" s="1"/>
  <c r="Z45" i="19"/>
  <c r="Z43" i="19"/>
  <c r="Z50" i="19"/>
  <c r="Z9" i="19"/>
  <c r="Z23" i="19"/>
  <c r="Z16" i="19"/>
  <c r="Z59" i="19"/>
  <c r="Z33" i="19"/>
  <c r="Z22" i="19"/>
  <c r="Z15" i="19"/>
  <c r="Z21" i="19"/>
  <c r="Z29" i="19"/>
  <c r="Z12" i="19"/>
  <c r="Z30" i="19"/>
  <c r="Z26" i="19"/>
  <c r="Z14" i="19"/>
  <c r="Z28" i="19"/>
  <c r="Z27" i="19"/>
  <c r="Z25" i="19"/>
  <c r="Z49" i="19"/>
  <c r="Z44" i="19"/>
  <c r="Z17" i="19"/>
  <c r="Z13" i="19"/>
  <c r="Z38" i="19"/>
  <c r="Z19" i="19"/>
  <c r="Z11" i="19"/>
  <c r="Z57" i="19"/>
  <c r="Z18" i="19"/>
  <c r="Z10" i="19"/>
  <c r="Z24" i="19"/>
  <c r="Z32" i="19"/>
  <c r="Z20" i="19"/>
  <c r="L76" i="16"/>
  <c r="L36" i="16"/>
  <c r="L55" i="16" s="1"/>
  <c r="L60" i="16" s="1"/>
  <c r="CI2" i="49"/>
  <c r="CJ3" i="49"/>
  <c r="BW46" i="24"/>
  <c r="BW34" i="24"/>
  <c r="CV91" i="7"/>
  <c r="CH34" i="19"/>
  <c r="CH53" i="19"/>
  <c r="CH78" i="19" s="1"/>
  <c r="CF60" i="44"/>
  <c r="AX59" i="11"/>
  <c r="AX45" i="11"/>
  <c r="AX51" i="11"/>
  <c r="AX58" i="11"/>
  <c r="AX44" i="11"/>
  <c r="AX46" i="11" s="1"/>
  <c r="AX31" i="11"/>
  <c r="AX21" i="11"/>
  <c r="AX50" i="11"/>
  <c r="AX33" i="11"/>
  <c r="AX32" i="11"/>
  <c r="AX57" i="11"/>
  <c r="AX43" i="11"/>
  <c r="AX29" i="11"/>
  <c r="AX89" i="11"/>
  <c r="AX23" i="11"/>
  <c r="AX22" i="11"/>
  <c r="AX20" i="11"/>
  <c r="AX27" i="11"/>
  <c r="AX26" i="11"/>
  <c r="AX17" i="11"/>
  <c r="AX90" i="11"/>
  <c r="AX12" i="11"/>
  <c r="AX9" i="11"/>
  <c r="AX25" i="11"/>
  <c r="AX19" i="11"/>
  <c r="AX15" i="11"/>
  <c r="AX11" i="11"/>
  <c r="AX49" i="11"/>
  <c r="AX30" i="11"/>
  <c r="AX24" i="11"/>
  <c r="AX18" i="11"/>
  <c r="AX28" i="11"/>
  <c r="AX88" i="11"/>
  <c r="AX16" i="11"/>
  <c r="AX10" i="11"/>
  <c r="AX14" i="11"/>
  <c r="BI84" i="7"/>
  <c r="CF60" i="24"/>
  <c r="CF55" i="54"/>
  <c r="V84" i="7"/>
  <c r="CJ2" i="54"/>
  <c r="CK3" i="54"/>
  <c r="AK41" i="49"/>
  <c r="DV39" i="11"/>
  <c r="DI41" i="11"/>
  <c r="DI77" i="11" s="1"/>
  <c r="DT34" i="44"/>
  <c r="M53" i="19"/>
  <c r="M78" i="19" s="1"/>
  <c r="AS82" i="39"/>
  <c r="AU86" i="19"/>
  <c r="AU93" i="19"/>
  <c r="AU96" i="19" s="1"/>
  <c r="CU58" i="19"/>
  <c r="CU43" i="19"/>
  <c r="CU59" i="19"/>
  <c r="CU33" i="19"/>
  <c r="CU89" i="19"/>
  <c r="CU49" i="19"/>
  <c r="CU45" i="19"/>
  <c r="CU27" i="19"/>
  <c r="CU19" i="19"/>
  <c r="CU28" i="19"/>
  <c r="CU12" i="19"/>
  <c r="CU29" i="19"/>
  <c r="CU26" i="19"/>
  <c r="CU30" i="19"/>
  <c r="CU18" i="19"/>
  <c r="CU11" i="19"/>
  <c r="CU25" i="19"/>
  <c r="CU39" i="19"/>
  <c r="CU41" i="19" s="1"/>
  <c r="CU77" i="19" s="1"/>
  <c r="CU10" i="19"/>
  <c r="CU51" i="19"/>
  <c r="CU22" i="19"/>
  <c r="CU15" i="19"/>
  <c r="CU57" i="19"/>
  <c r="CU50" i="19"/>
  <c r="CU31" i="19"/>
  <c r="CU23" i="19"/>
  <c r="CU21" i="19"/>
  <c r="CU44" i="19"/>
  <c r="CU32" i="19"/>
  <c r="CU20" i="19"/>
  <c r="CU88" i="19"/>
  <c r="CU38" i="19"/>
  <c r="CU17" i="19"/>
  <c r="CU9" i="19"/>
  <c r="CU16" i="19"/>
  <c r="CU24" i="19"/>
  <c r="CU14" i="19"/>
  <c r="CU90" i="19"/>
  <c r="DT2" i="4"/>
  <c r="DU3" i="4"/>
  <c r="AO43" i="16"/>
  <c r="AO33" i="16"/>
  <c r="AO32" i="16"/>
  <c r="AO31" i="16"/>
  <c r="AO27" i="16"/>
  <c r="AO19" i="16"/>
  <c r="AO38" i="16"/>
  <c r="AO26" i="16"/>
  <c r="AO88" i="16"/>
  <c r="AO91" i="16" s="1"/>
  <c r="AO18" i="16"/>
  <c r="AO57" i="16"/>
  <c r="AO25" i="16"/>
  <c r="AO21" i="16"/>
  <c r="AO11" i="16"/>
  <c r="AO9" i="16"/>
  <c r="AO20" i="16"/>
  <c r="AO10" i="16"/>
  <c r="AO17" i="16"/>
  <c r="AO28" i="16"/>
  <c r="AO24" i="16"/>
  <c r="AO13" i="16"/>
  <c r="AO29" i="16"/>
  <c r="AO22" i="16"/>
  <c r="AO30" i="16"/>
  <c r="AO49" i="16"/>
  <c r="AO39" i="16"/>
  <c r="AO12" i="16"/>
  <c r="AO16" i="16"/>
  <c r="AO14" i="16"/>
  <c r="AO15" i="16"/>
  <c r="AO51" i="16"/>
  <c r="AO23" i="16"/>
  <c r="AO50" i="16"/>
  <c r="AO44" i="16"/>
  <c r="AJ62" i="24"/>
  <c r="AJ64" i="24" s="1"/>
  <c r="T86" i="19"/>
  <c r="T93" i="19"/>
  <c r="T96" i="19" s="1"/>
  <c r="N46" i="34"/>
  <c r="AL84" i="7"/>
  <c r="K64" i="44"/>
  <c r="BU82" i="7"/>
  <c r="N89" i="29"/>
  <c r="N59" i="29"/>
  <c r="N88" i="29"/>
  <c r="N58" i="29"/>
  <c r="N44" i="29"/>
  <c r="N46" i="29" s="1"/>
  <c r="N24" i="29"/>
  <c r="N17" i="29"/>
  <c r="N43" i="29"/>
  <c r="N90" i="29"/>
  <c r="N33" i="29"/>
  <c r="N26" i="29"/>
  <c r="N49" i="29"/>
  <c r="N16" i="29"/>
  <c r="N45" i="29"/>
  <c r="N30" i="29"/>
  <c r="N11" i="29"/>
  <c r="N19" i="29"/>
  <c r="N14" i="29"/>
  <c r="N57" i="29"/>
  <c r="N50" i="29"/>
  <c r="N29" i="29"/>
  <c r="N39" i="29"/>
  <c r="N41" i="29" s="1"/>
  <c r="N77" i="29" s="1"/>
  <c r="N51" i="29"/>
  <c r="N38" i="29"/>
  <c r="N20" i="29"/>
  <c r="N15" i="29"/>
  <c r="N10" i="29"/>
  <c r="N28" i="29"/>
  <c r="N21" i="29"/>
  <c r="N32" i="29"/>
  <c r="N31" i="29"/>
  <c r="N27" i="29"/>
  <c r="N18" i="29"/>
  <c r="N12" i="29"/>
  <c r="N23" i="29"/>
  <c r="N25" i="29"/>
  <c r="N22" i="29"/>
  <c r="N9" i="29"/>
  <c r="N13" i="29"/>
  <c r="DS76" i="44"/>
  <c r="DS36" i="44"/>
  <c r="BG62" i="11"/>
  <c r="BG64" i="11" s="1"/>
  <c r="CI76" i="16"/>
  <c r="CI36" i="16"/>
  <c r="CI55" i="16" s="1"/>
  <c r="BS62" i="24"/>
  <c r="BS64" i="24" s="1"/>
  <c r="AL34" i="19"/>
  <c r="CY74" i="4"/>
  <c r="DL71" i="4"/>
  <c r="AW34" i="4"/>
  <c r="X91" i="44"/>
  <c r="CF86" i="7"/>
  <c r="CF93" i="7"/>
  <c r="AO58" i="7"/>
  <c r="AO43" i="7"/>
  <c r="AO28" i="7"/>
  <c r="AO26" i="7"/>
  <c r="AO27" i="7"/>
  <c r="AO14" i="7"/>
  <c r="AO89" i="7"/>
  <c r="AO57" i="7"/>
  <c r="AO25" i="7"/>
  <c r="AO10" i="7"/>
  <c r="AO51" i="7"/>
  <c r="AO24" i="7"/>
  <c r="AO18" i="7"/>
  <c r="AO32" i="7"/>
  <c r="AO31" i="7"/>
  <c r="AO29" i="7"/>
  <c r="AO20" i="7"/>
  <c r="AO15" i="7"/>
  <c r="AO44" i="7"/>
  <c r="AO23" i="7"/>
  <c r="AO19" i="7"/>
  <c r="AO33" i="7"/>
  <c r="AO16" i="7"/>
  <c r="AO22" i="7"/>
  <c r="AO88" i="7"/>
  <c r="AO49" i="7"/>
  <c r="AO12" i="7"/>
  <c r="AO11" i="7"/>
  <c r="AO9" i="7"/>
  <c r="AO50" i="7"/>
  <c r="AO21" i="7"/>
  <c r="AO30" i="7"/>
  <c r="AO17" i="7"/>
  <c r="CS53" i="29"/>
  <c r="CS78" i="29" s="1"/>
  <c r="J84" i="7"/>
  <c r="DT39" i="11"/>
  <c r="DT41" i="11" s="1"/>
  <c r="DT77" i="11" s="1"/>
  <c r="DG41" i="11"/>
  <c r="DG77" i="11" s="1"/>
  <c r="AB3" i="54"/>
  <c r="AA2" i="54"/>
  <c r="AL46" i="24"/>
  <c r="AM50" i="24"/>
  <c r="AM43" i="24"/>
  <c r="AM29" i="24"/>
  <c r="AM26" i="24"/>
  <c r="AM18" i="24"/>
  <c r="AM11" i="24"/>
  <c r="AM57" i="24"/>
  <c r="AM30" i="24"/>
  <c r="AM49" i="24"/>
  <c r="AM53" i="24" s="1"/>
  <c r="AM78" i="24" s="1"/>
  <c r="AM17" i="24"/>
  <c r="AM10" i="24"/>
  <c r="AM32" i="24"/>
  <c r="AM24" i="24"/>
  <c r="AM28" i="24"/>
  <c r="AM33" i="24"/>
  <c r="AM25" i="24"/>
  <c r="AM12" i="24"/>
  <c r="AM44" i="24"/>
  <c r="AM46" i="24" s="1"/>
  <c r="AM14" i="24"/>
  <c r="AM90" i="24"/>
  <c r="AM31" i="24"/>
  <c r="AM23" i="24"/>
  <c r="AM88" i="24"/>
  <c r="AM58" i="24"/>
  <c r="AM89" i="24"/>
  <c r="AM51" i="24"/>
  <c r="AM16" i="24"/>
  <c r="AM27" i="24"/>
  <c r="AM20" i="24"/>
  <c r="AM39" i="24"/>
  <c r="AM41" i="24" s="1"/>
  <c r="AM77" i="24" s="1"/>
  <c r="AM22" i="24"/>
  <c r="AM59" i="24"/>
  <c r="AM45" i="24"/>
  <c r="AM21" i="24"/>
  <c r="AM15" i="24"/>
  <c r="AM9" i="24"/>
  <c r="AM38" i="24"/>
  <c r="Y34" i="34"/>
  <c r="BS80" i="11"/>
  <c r="Y91" i="54"/>
  <c r="BY51" i="7"/>
  <c r="BY24" i="7"/>
  <c r="BY18" i="7"/>
  <c r="BY50" i="7"/>
  <c r="BY23" i="7"/>
  <c r="BY89" i="7"/>
  <c r="BY22" i="7"/>
  <c r="BY17" i="7"/>
  <c r="BY32" i="7"/>
  <c r="BY31" i="7"/>
  <c r="BY9" i="7"/>
  <c r="BY29" i="7"/>
  <c r="BY12" i="7"/>
  <c r="BY30" i="7"/>
  <c r="BY21" i="7"/>
  <c r="BY11" i="7"/>
  <c r="BY16" i="7"/>
  <c r="BY57" i="7"/>
  <c r="BY28" i="7"/>
  <c r="BY19" i="7"/>
  <c r="BY49" i="7"/>
  <c r="BY14" i="7"/>
  <c r="BY20" i="7"/>
  <c r="BY10" i="7"/>
  <c r="BY26" i="7"/>
  <c r="BY33" i="7"/>
  <c r="BY88" i="7"/>
  <c r="BY27" i="7"/>
  <c r="BY58" i="7"/>
  <c r="BY44" i="7"/>
  <c r="BY43" i="7"/>
  <c r="BY15" i="7"/>
  <c r="BY25" i="7"/>
  <c r="BJ41" i="19"/>
  <c r="AX64" i="54"/>
  <c r="AX62" i="54"/>
  <c r="CU78" i="7"/>
  <c r="AJ76" i="29"/>
  <c r="AJ36" i="29"/>
  <c r="AJ55" i="29" s="1"/>
  <c r="AJ60" i="29" s="1"/>
  <c r="AB3" i="7"/>
  <c r="AA2" i="7"/>
  <c r="BG76" i="39"/>
  <c r="BG36" i="39"/>
  <c r="BG55" i="39" s="1"/>
  <c r="BG60" i="39" s="1"/>
  <c r="AS93" i="24"/>
  <c r="AS96" i="24" s="1"/>
  <c r="CF34" i="39"/>
  <c r="CF76" i="4"/>
  <c r="CF36" i="4"/>
  <c r="K80" i="7"/>
  <c r="K82" i="7" s="1"/>
  <c r="AU82" i="34"/>
  <c r="DF46" i="19"/>
  <c r="Z34" i="16"/>
  <c r="DS55" i="16"/>
  <c r="AB3" i="19"/>
  <c r="AA2" i="19"/>
  <c r="AM34" i="16"/>
  <c r="BV34" i="19"/>
  <c r="L86" i="4"/>
  <c r="L93" i="4"/>
  <c r="L96" i="4" s="1"/>
  <c r="CH89" i="49"/>
  <c r="CH91" i="49" s="1"/>
  <c r="CH50" i="49"/>
  <c r="CH43" i="49"/>
  <c r="CH57" i="49"/>
  <c r="CH30" i="49"/>
  <c r="CH33" i="49"/>
  <c r="CH49" i="49"/>
  <c r="CH38" i="49"/>
  <c r="CH23" i="49"/>
  <c r="CH16" i="49"/>
  <c r="CH45" i="49"/>
  <c r="CH22" i="49"/>
  <c r="CH15" i="49"/>
  <c r="CH88" i="49"/>
  <c r="CH29" i="49"/>
  <c r="CH26" i="49"/>
  <c r="CH18" i="49"/>
  <c r="CH25" i="49"/>
  <c r="CH58" i="49"/>
  <c r="CH14" i="49"/>
  <c r="CH24" i="49"/>
  <c r="CH90" i="49"/>
  <c r="CH51" i="49"/>
  <c r="CH39" i="49"/>
  <c r="CH41" i="49" s="1"/>
  <c r="CH77" i="49" s="1"/>
  <c r="CH19" i="49"/>
  <c r="CH13" i="49"/>
  <c r="CH17" i="49"/>
  <c r="CH11" i="49"/>
  <c r="CH32" i="49"/>
  <c r="CH28" i="49"/>
  <c r="CH59" i="49"/>
  <c r="CH10" i="49"/>
  <c r="CH20" i="49"/>
  <c r="CH31" i="49"/>
  <c r="CH9" i="49"/>
  <c r="CH27" i="49"/>
  <c r="CH44" i="49"/>
  <c r="CH21" i="49"/>
  <c r="CH12" i="49"/>
  <c r="CV34" i="7"/>
  <c r="AN88" i="54"/>
  <c r="AN90" i="54"/>
  <c r="AN58" i="54"/>
  <c r="AN89" i="54"/>
  <c r="AN91" i="54" s="1"/>
  <c r="AN57" i="54"/>
  <c r="AN59" i="54"/>
  <c r="AN51" i="54"/>
  <c r="AN39" i="54"/>
  <c r="AN49" i="54"/>
  <c r="AN44" i="54"/>
  <c r="AN24" i="54"/>
  <c r="AN45" i="54"/>
  <c r="AN33" i="54"/>
  <c r="AN20" i="54"/>
  <c r="AN27" i="54"/>
  <c r="AN19" i="54"/>
  <c r="AN13" i="54"/>
  <c r="AN50" i="54"/>
  <c r="AN18" i="54"/>
  <c r="AN16" i="54"/>
  <c r="AN17" i="54"/>
  <c r="AN11" i="54"/>
  <c r="AN9" i="54"/>
  <c r="AN26" i="54"/>
  <c r="AN25" i="54"/>
  <c r="AN14" i="54"/>
  <c r="AN10" i="54"/>
  <c r="AN15" i="54"/>
  <c r="AN32" i="54"/>
  <c r="AN22" i="54"/>
  <c r="AN38" i="54"/>
  <c r="AN12" i="54"/>
  <c r="AN43" i="54"/>
  <c r="AN23" i="54"/>
  <c r="AN21" i="54"/>
  <c r="CI90" i="54"/>
  <c r="CI58" i="54"/>
  <c r="CI50" i="54"/>
  <c r="CI88" i="54"/>
  <c r="CI89" i="54"/>
  <c r="CI51" i="54"/>
  <c r="CI49" i="54"/>
  <c r="CI59" i="54"/>
  <c r="CI57" i="54"/>
  <c r="CI44" i="54"/>
  <c r="CI46" i="54" s="1"/>
  <c r="CI31" i="54"/>
  <c r="CI25" i="54"/>
  <c r="CI32" i="54"/>
  <c r="CI45" i="54"/>
  <c r="CI43" i="54"/>
  <c r="CI29" i="54"/>
  <c r="CI26" i="54"/>
  <c r="CI21" i="54"/>
  <c r="CI39" i="54"/>
  <c r="CI41" i="54" s="1"/>
  <c r="CI77" i="54" s="1"/>
  <c r="CI33" i="54"/>
  <c r="CI30" i="54"/>
  <c r="CI20" i="54"/>
  <c r="CI14" i="54"/>
  <c r="CI27" i="54"/>
  <c r="CI23" i="54"/>
  <c r="CI19" i="54"/>
  <c r="CI13" i="54"/>
  <c r="CI24" i="54"/>
  <c r="CI12" i="54"/>
  <c r="CI28" i="54"/>
  <c r="CI15" i="54"/>
  <c r="CI22" i="54"/>
  <c r="CI10" i="54"/>
  <c r="CI18" i="54"/>
  <c r="CI11" i="54"/>
  <c r="CI16" i="54"/>
  <c r="CI38" i="54"/>
  <c r="CI9" i="54"/>
  <c r="CI17" i="54"/>
  <c r="Z76" i="24"/>
  <c r="Z36" i="24"/>
  <c r="Z55" i="24" s="1"/>
  <c r="Z60" i="24" s="1"/>
  <c r="BU76" i="19"/>
  <c r="BU36" i="19"/>
  <c r="DG91" i="24"/>
  <c r="CW3" i="19"/>
  <c r="CV2" i="19"/>
  <c r="DS30" i="4"/>
  <c r="DS22" i="4"/>
  <c r="DS57" i="4"/>
  <c r="DS51" i="4"/>
  <c r="DS44" i="4"/>
  <c r="DS15" i="4"/>
  <c r="DS11" i="4"/>
  <c r="DS29" i="4"/>
  <c r="DS21" i="4"/>
  <c r="DS10" i="4"/>
  <c r="DS50" i="4"/>
  <c r="DS43" i="4"/>
  <c r="DS28" i="4"/>
  <c r="DS20" i="4"/>
  <c r="DS14" i="4"/>
  <c r="DS25" i="4"/>
  <c r="DS32" i="4"/>
  <c r="DS18" i="4"/>
  <c r="DS49" i="4"/>
  <c r="DS88" i="4"/>
  <c r="DS23" i="4"/>
  <c r="DS12" i="4"/>
  <c r="DS16" i="4"/>
  <c r="DS9" i="4"/>
  <c r="DS31" i="4"/>
  <c r="DS24" i="4"/>
  <c r="DS27" i="4"/>
  <c r="DS26" i="4"/>
  <c r="DS17" i="4"/>
  <c r="DS19" i="4"/>
  <c r="DS33" i="4"/>
  <c r="I62" i="49"/>
  <c r="BU46" i="11"/>
  <c r="BJ10" i="4"/>
  <c r="BJ50" i="4"/>
  <c r="BJ43" i="4"/>
  <c r="BJ28" i="4"/>
  <c r="BJ20" i="4"/>
  <c r="BJ14" i="4"/>
  <c r="BJ49" i="4"/>
  <c r="BJ27" i="4"/>
  <c r="BJ19" i="4"/>
  <c r="BJ32" i="4"/>
  <c r="BJ88" i="4"/>
  <c r="BJ31" i="4"/>
  <c r="BJ23" i="4"/>
  <c r="BJ16" i="4"/>
  <c r="BJ25" i="4"/>
  <c r="BJ18" i="4"/>
  <c r="BJ51" i="4"/>
  <c r="BJ44" i="4"/>
  <c r="BJ12" i="4"/>
  <c r="BJ30" i="4"/>
  <c r="BJ24" i="4"/>
  <c r="BJ11" i="4"/>
  <c r="BJ21" i="4"/>
  <c r="BJ57" i="4"/>
  <c r="BJ29" i="4"/>
  <c r="BJ26" i="4"/>
  <c r="BJ9" i="4"/>
  <c r="BJ22" i="4"/>
  <c r="BJ33" i="4"/>
  <c r="BJ15" i="4"/>
  <c r="BJ17" i="4"/>
  <c r="CJ46" i="7"/>
  <c r="CS41" i="49"/>
  <c r="BK89" i="54"/>
  <c r="BK88" i="54"/>
  <c r="BK90" i="54"/>
  <c r="BK57" i="54"/>
  <c r="BK45" i="54"/>
  <c r="BK50" i="54"/>
  <c r="BK28" i="54"/>
  <c r="BK44" i="54"/>
  <c r="BK51" i="54"/>
  <c r="BK31" i="54"/>
  <c r="BK24" i="54"/>
  <c r="BK58" i="54"/>
  <c r="BK25" i="54"/>
  <c r="BK49" i="54"/>
  <c r="BK39" i="54"/>
  <c r="BK33" i="54"/>
  <c r="BK32" i="54"/>
  <c r="BK30" i="54"/>
  <c r="BK17" i="54"/>
  <c r="BK59" i="54"/>
  <c r="BK27" i="54"/>
  <c r="BK16" i="54"/>
  <c r="BK22" i="54"/>
  <c r="BK43" i="54"/>
  <c r="BK20" i="54"/>
  <c r="BK15" i="54"/>
  <c r="BK38" i="54"/>
  <c r="BK26" i="54"/>
  <c r="BK19" i="54"/>
  <c r="BK9" i="54"/>
  <c r="BK18" i="54"/>
  <c r="BK12" i="54"/>
  <c r="BK23" i="54"/>
  <c r="BK13" i="54"/>
  <c r="BK10" i="54"/>
  <c r="BK14" i="54"/>
  <c r="BK29" i="54"/>
  <c r="BK11" i="54"/>
  <c r="BK21" i="54"/>
  <c r="CT46" i="54"/>
  <c r="AJ80" i="24"/>
  <c r="N53" i="34"/>
  <c r="N78" i="34" s="1"/>
  <c r="BJ46" i="54"/>
  <c r="DU34" i="16"/>
  <c r="BI76" i="19"/>
  <c r="BI36" i="19"/>
  <c r="BI55" i="19" s="1"/>
  <c r="BI60" i="19" s="1"/>
  <c r="DT76" i="7"/>
  <c r="DT36" i="7"/>
  <c r="DT55" i="7" s="1"/>
  <c r="DT60" i="7" s="1"/>
  <c r="X76" i="54"/>
  <c r="X36" i="54"/>
  <c r="Z90" i="11"/>
  <c r="Z89" i="11"/>
  <c r="Z18" i="11"/>
  <c r="Z25" i="11"/>
  <c r="Z88" i="11"/>
  <c r="Z58" i="11"/>
  <c r="Z23" i="11"/>
  <c r="Z22" i="11"/>
  <c r="Z30" i="11"/>
  <c r="Z19" i="11"/>
  <c r="Z51" i="11"/>
  <c r="Z53" i="11" s="1"/>
  <c r="Z78" i="11" s="1"/>
  <c r="Z33" i="11"/>
  <c r="Z24" i="11"/>
  <c r="Z29" i="11"/>
  <c r="Z17" i="11"/>
  <c r="Z28" i="11"/>
  <c r="Z57" i="11"/>
  <c r="Z27" i="11"/>
  <c r="Z21" i="11"/>
  <c r="Z45" i="11"/>
  <c r="Z20" i="11"/>
  <c r="Z31" i="11"/>
  <c r="Z44" i="11"/>
  <c r="Z46" i="11" s="1"/>
  <c r="Z11" i="11"/>
  <c r="Z26" i="11"/>
  <c r="Z43" i="11"/>
  <c r="Z9" i="11"/>
  <c r="Z59" i="11"/>
  <c r="Z16" i="11"/>
  <c r="Z12" i="11"/>
  <c r="Z32" i="11"/>
  <c r="Z14" i="11"/>
  <c r="P3" i="29"/>
  <c r="O2" i="29"/>
  <c r="AI62" i="54"/>
  <c r="AI64" i="54" s="1"/>
  <c r="BG80" i="11"/>
  <c r="BG82" i="11" s="1"/>
  <c r="CS60" i="16"/>
  <c r="BM84" i="44"/>
  <c r="CF78" i="11"/>
  <c r="Y53" i="11"/>
  <c r="AA3" i="39"/>
  <c r="Z2" i="39"/>
  <c r="BN76" i="44"/>
  <c r="BN36" i="44"/>
  <c r="BO34" i="44"/>
  <c r="AH62" i="19"/>
  <c r="AS84" i="11"/>
  <c r="DS55" i="7"/>
  <c r="DF46" i="34"/>
  <c r="X78" i="7"/>
  <c r="AW86" i="16"/>
  <c r="AW93" i="16"/>
  <c r="AW96" i="16" s="1"/>
  <c r="DF41" i="19"/>
  <c r="AT86" i="11"/>
  <c r="AT93" i="11"/>
  <c r="AT96" i="11" s="1"/>
  <c r="I84" i="29"/>
  <c r="BS96" i="7"/>
  <c r="AJ76" i="4"/>
  <c r="AJ36" i="4"/>
  <c r="AW34" i="49"/>
  <c r="Y76" i="29"/>
  <c r="Y36" i="29"/>
  <c r="AJ34" i="39"/>
  <c r="AM34" i="44"/>
  <c r="CF41" i="39"/>
  <c r="L84" i="34"/>
  <c r="DF88" i="11"/>
  <c r="DF23" i="11"/>
  <c r="DF16" i="11"/>
  <c r="DF59" i="11"/>
  <c r="DF45" i="11"/>
  <c r="DF15" i="11"/>
  <c r="DF12" i="11"/>
  <c r="DF11" i="11"/>
  <c r="DF10" i="11"/>
  <c r="DF51" i="11"/>
  <c r="DF58" i="11"/>
  <c r="DF43" i="11"/>
  <c r="DF25" i="11"/>
  <c r="DF57" i="11"/>
  <c r="DF32" i="11"/>
  <c r="DF24" i="11"/>
  <c r="DF22" i="11"/>
  <c r="DF49" i="11"/>
  <c r="DF33" i="11"/>
  <c r="DF30" i="11"/>
  <c r="DF26" i="11"/>
  <c r="DF20" i="11"/>
  <c r="DF31" i="11"/>
  <c r="DF50" i="11"/>
  <c r="DF9" i="11"/>
  <c r="DF44" i="11"/>
  <c r="DF29" i="11"/>
  <c r="DF18" i="11"/>
  <c r="DF28" i="11"/>
  <c r="DF17" i="11"/>
  <c r="DF89" i="11"/>
  <c r="DF21" i="11"/>
  <c r="DF19" i="11"/>
  <c r="DF14" i="11"/>
  <c r="DF90" i="11"/>
  <c r="DF27" i="11"/>
  <c r="F97" i="39"/>
  <c r="DG46" i="24"/>
  <c r="AK80" i="54"/>
  <c r="AK82" i="54" s="1"/>
  <c r="BZ39" i="11"/>
  <c r="BM41" i="11"/>
  <c r="CS34" i="49"/>
  <c r="DV51" i="16"/>
  <c r="DV88" i="16"/>
  <c r="DV91" i="16" s="1"/>
  <c r="DV50" i="16"/>
  <c r="DV39" i="16"/>
  <c r="DV23" i="16"/>
  <c r="DV16" i="16"/>
  <c r="DV14" i="16"/>
  <c r="DV29" i="16"/>
  <c r="DV20" i="16"/>
  <c r="DV44" i="16"/>
  <c r="DV46" i="16" s="1"/>
  <c r="DV33" i="16"/>
  <c r="DV32" i="16"/>
  <c r="DV31" i="16"/>
  <c r="DV19" i="16"/>
  <c r="DV38" i="16"/>
  <c r="DV49" i="16"/>
  <c r="DV18" i="16"/>
  <c r="DV15" i="16"/>
  <c r="DV22" i="16"/>
  <c r="DV30" i="16"/>
  <c r="DV21" i="16"/>
  <c r="DV17" i="16"/>
  <c r="DV13" i="16"/>
  <c r="DV12" i="16"/>
  <c r="DV10" i="16"/>
  <c r="DV27" i="16"/>
  <c r="DV28" i="16"/>
  <c r="DV9" i="16"/>
  <c r="DV11" i="16"/>
  <c r="DV24" i="16"/>
  <c r="DV26" i="16"/>
  <c r="DV57" i="16"/>
  <c r="DV43" i="16"/>
  <c r="DV25" i="16"/>
  <c r="BK76" i="7"/>
  <c r="BK36" i="7"/>
  <c r="BK55" i="7" s="1"/>
  <c r="BK60" i="7" s="1"/>
  <c r="DF77" i="24"/>
  <c r="CH62" i="16"/>
  <c r="CH64" i="16" s="1"/>
  <c r="AL76" i="44"/>
  <c r="AL36" i="44"/>
  <c r="AA34" i="24"/>
  <c r="AH80" i="39"/>
  <c r="BG84" i="29"/>
  <c r="BG80" i="29"/>
  <c r="BG82" i="29" s="1"/>
  <c r="O78" i="4"/>
  <c r="W84" i="29"/>
  <c r="CP74" i="4"/>
  <c r="CV3" i="29"/>
  <c r="CU2" i="29"/>
  <c r="BK89" i="34"/>
  <c r="BK59" i="34"/>
  <c r="BK88" i="34"/>
  <c r="BK51" i="34"/>
  <c r="BK28" i="34"/>
  <c r="BK21" i="34"/>
  <c r="BK9" i="34"/>
  <c r="BK27" i="34"/>
  <c r="BK20" i="34"/>
  <c r="BK14" i="34"/>
  <c r="BK43" i="34"/>
  <c r="BK49" i="34"/>
  <c r="BK44" i="34"/>
  <c r="BK24" i="34"/>
  <c r="BK17" i="34"/>
  <c r="BK11" i="34"/>
  <c r="BK50" i="34"/>
  <c r="BK26" i="34"/>
  <c r="BK29" i="34"/>
  <c r="BK38" i="34"/>
  <c r="BK45" i="34"/>
  <c r="BK39" i="34"/>
  <c r="BK32" i="34"/>
  <c r="BK90" i="34"/>
  <c r="BK22" i="34"/>
  <c r="BK33" i="34"/>
  <c r="BK30" i="34"/>
  <c r="BK23" i="34"/>
  <c r="BK18" i="34"/>
  <c r="BK10" i="34"/>
  <c r="BK58" i="34"/>
  <c r="BK12" i="34"/>
  <c r="BK57" i="34"/>
  <c r="BK25" i="34"/>
  <c r="BK15" i="34"/>
  <c r="BK16" i="34"/>
  <c r="BK31" i="34"/>
  <c r="BK19" i="34"/>
  <c r="W76" i="39"/>
  <c r="W36" i="39"/>
  <c r="DS80" i="7"/>
  <c r="BT84" i="44"/>
  <c r="BW76" i="16"/>
  <c r="BW36" i="16"/>
  <c r="BW55" i="16" s="1"/>
  <c r="BW60" i="16" s="1"/>
  <c r="H64" i="16"/>
  <c r="BI53" i="11"/>
  <c r="BI78" i="11" s="1"/>
  <c r="BD2" i="16"/>
  <c r="BE3" i="16"/>
  <c r="BF82" i="11"/>
  <c r="BF84" i="11" s="1"/>
  <c r="DI50" i="16"/>
  <c r="DI39" i="16"/>
  <c r="DI23" i="16"/>
  <c r="DI16" i="16"/>
  <c r="DI14" i="16"/>
  <c r="DI49" i="16"/>
  <c r="DI22" i="16"/>
  <c r="DI13" i="16"/>
  <c r="DI30" i="16"/>
  <c r="DI15" i="16"/>
  <c r="DI21" i="16"/>
  <c r="DI88" i="16"/>
  <c r="DI91" i="16" s="1"/>
  <c r="DI27" i="16"/>
  <c r="DI26" i="16"/>
  <c r="DI17" i="16"/>
  <c r="DI57" i="16"/>
  <c r="DI25" i="16"/>
  <c r="DI43" i="16"/>
  <c r="DI28" i="16"/>
  <c r="DI24" i="16"/>
  <c r="DI44" i="16"/>
  <c r="DI20" i="16"/>
  <c r="DI12" i="16"/>
  <c r="DI29" i="16"/>
  <c r="DI33" i="16"/>
  <c r="DI32" i="16"/>
  <c r="DI31" i="16"/>
  <c r="DI19" i="16"/>
  <c r="DI51" i="16"/>
  <c r="DI18" i="16"/>
  <c r="DI10" i="16"/>
  <c r="DI9" i="16"/>
  <c r="DI11" i="16"/>
  <c r="DI38" i="16"/>
  <c r="DU91" i="7"/>
  <c r="AK60" i="16"/>
  <c r="CI89" i="34"/>
  <c r="CI49" i="34"/>
  <c r="CI90" i="34"/>
  <c r="CI51" i="34"/>
  <c r="CI58" i="34"/>
  <c r="CI38" i="34"/>
  <c r="CI25" i="34"/>
  <c r="CI12" i="34"/>
  <c r="CI24" i="34"/>
  <c r="CI17" i="34"/>
  <c r="CI11" i="34"/>
  <c r="CI59" i="34"/>
  <c r="CI30" i="34"/>
  <c r="CI20" i="34"/>
  <c r="CI14" i="34"/>
  <c r="CI88" i="34"/>
  <c r="CI57" i="34"/>
  <c r="CI50" i="34"/>
  <c r="CI27" i="34"/>
  <c r="CI31" i="34"/>
  <c r="CI29" i="34"/>
  <c r="CI22" i="34"/>
  <c r="CI45" i="34"/>
  <c r="CI26" i="34"/>
  <c r="CI39" i="34"/>
  <c r="CI32" i="34"/>
  <c r="CI9" i="34"/>
  <c r="CI18" i="34"/>
  <c r="CI10" i="34"/>
  <c r="CI15" i="34"/>
  <c r="CI33" i="34"/>
  <c r="CI21" i="34"/>
  <c r="CI16" i="34"/>
  <c r="CI43" i="34"/>
  <c r="CI28" i="34"/>
  <c r="CI44" i="34"/>
  <c r="CI23" i="34"/>
  <c r="CI19" i="34"/>
  <c r="BV90" i="29"/>
  <c r="BV89" i="29"/>
  <c r="BV59" i="29"/>
  <c r="BV57" i="29"/>
  <c r="BV39" i="29"/>
  <c r="BV58" i="29"/>
  <c r="BV45" i="29"/>
  <c r="BV38" i="29"/>
  <c r="BV26" i="29"/>
  <c r="BV51" i="29"/>
  <c r="BV18" i="29"/>
  <c r="BV28" i="29"/>
  <c r="BV49" i="29"/>
  <c r="BV50" i="29"/>
  <c r="BV33" i="29"/>
  <c r="BV31" i="29"/>
  <c r="BV16" i="29"/>
  <c r="BV12" i="29"/>
  <c r="BV24" i="29"/>
  <c r="BV43" i="29"/>
  <c r="BV30" i="29"/>
  <c r="BV19" i="29"/>
  <c r="BV10" i="29"/>
  <c r="BV44" i="29"/>
  <c r="BV46" i="29" s="1"/>
  <c r="BV88" i="29"/>
  <c r="BV20" i="29"/>
  <c r="BV32" i="29"/>
  <c r="BV9" i="29"/>
  <c r="BV25" i="29"/>
  <c r="BV23" i="29"/>
  <c r="BV17" i="29"/>
  <c r="BV14" i="29"/>
  <c r="BV29" i="29"/>
  <c r="BV22" i="29"/>
  <c r="BV15" i="29"/>
  <c r="BV11" i="29"/>
  <c r="BV27" i="29"/>
  <c r="BV21" i="29"/>
  <c r="BV13" i="29"/>
  <c r="CS82" i="7"/>
  <c r="U86" i="4"/>
  <c r="U93" i="4"/>
  <c r="U96" i="4" s="1"/>
  <c r="DF41" i="54"/>
  <c r="CL39" i="11"/>
  <c r="BY41" i="11"/>
  <c r="AW46" i="49"/>
  <c r="AV80" i="19"/>
  <c r="AV82" i="19" s="1"/>
  <c r="Z88" i="34"/>
  <c r="Z89" i="34"/>
  <c r="Z45" i="34"/>
  <c r="Z50" i="34"/>
  <c r="Z57" i="34"/>
  <c r="Z23" i="34"/>
  <c r="Z16" i="34"/>
  <c r="Z32" i="34"/>
  <c r="Z10" i="34"/>
  <c r="Z28" i="34"/>
  <c r="Z90" i="34"/>
  <c r="Z59" i="34"/>
  <c r="Z51" i="34"/>
  <c r="Z13" i="34"/>
  <c r="Z20" i="34"/>
  <c r="Z25" i="34"/>
  <c r="Z15" i="34"/>
  <c r="Z12" i="34"/>
  <c r="Z18" i="34"/>
  <c r="Z29" i="34"/>
  <c r="Z21" i="34"/>
  <c r="Z39" i="34"/>
  <c r="Z30" i="34"/>
  <c r="Z26" i="34"/>
  <c r="Z19" i="34"/>
  <c r="Z49" i="34"/>
  <c r="Z27" i="34"/>
  <c r="Z24" i="34"/>
  <c r="Z11" i="34"/>
  <c r="Z38" i="34"/>
  <c r="Z9" i="34"/>
  <c r="Z33" i="34"/>
  <c r="Z14" i="34"/>
  <c r="Z43" i="34"/>
  <c r="Z58" i="34"/>
  <c r="Z44" i="34"/>
  <c r="Z17" i="34"/>
  <c r="Z22" i="34"/>
  <c r="P46" i="4"/>
  <c r="DS53" i="19"/>
  <c r="DS78" i="19" s="1"/>
  <c r="DK3" i="16"/>
  <c r="DJ2" i="16"/>
  <c r="BG80" i="4"/>
  <c r="BG82" i="4" s="1"/>
  <c r="AL91" i="24"/>
  <c r="Y46" i="34"/>
  <c r="X76" i="34"/>
  <c r="X36" i="34"/>
  <c r="X55" i="34" s="1"/>
  <c r="X60" i="34" s="1"/>
  <c r="BU34" i="49"/>
  <c r="DG91" i="44"/>
  <c r="CI78" i="7"/>
  <c r="BJ91" i="19"/>
  <c r="BF55" i="39"/>
  <c r="U62" i="4"/>
  <c r="U64" i="4" s="1"/>
  <c r="CS34" i="11"/>
  <c r="J60" i="29"/>
  <c r="BH76" i="4"/>
  <c r="BH36" i="4"/>
  <c r="BH55" i="4" s="1"/>
  <c r="BH60" i="4" s="1"/>
  <c r="BH41" i="39"/>
  <c r="BH77" i="39" s="1"/>
  <c r="DU46" i="7"/>
  <c r="AW41" i="29"/>
  <c r="CU76" i="16"/>
  <c r="CU36" i="16"/>
  <c r="W84" i="54"/>
  <c r="W80" i="54"/>
  <c r="W82" i="54" s="1"/>
  <c r="AM53" i="54"/>
  <c r="AM78" i="54" s="1"/>
  <c r="DS53" i="54"/>
  <c r="DS78" i="54" s="1"/>
  <c r="AK64" i="44"/>
  <c r="AK62" i="44"/>
  <c r="CW41" i="11"/>
  <c r="CW77" i="11" s="1"/>
  <c r="DJ39" i="11"/>
  <c r="CG53" i="49"/>
  <c r="CG78" i="49" s="1"/>
  <c r="Y55" i="24"/>
  <c r="CS77" i="19"/>
  <c r="M53" i="7"/>
  <c r="M78" i="7" s="1"/>
  <c r="AX80" i="24"/>
  <c r="I86" i="19"/>
  <c r="I93" i="19"/>
  <c r="I96" i="19" s="1"/>
  <c r="U62" i="49"/>
  <c r="BX2" i="19"/>
  <c r="BY3" i="19"/>
  <c r="CI78" i="16"/>
  <c r="BY2" i="24"/>
  <c r="BZ3" i="24"/>
  <c r="AW60" i="54"/>
  <c r="CU46" i="44"/>
  <c r="AN38" i="16"/>
  <c r="AN26" i="16"/>
  <c r="AN88" i="16"/>
  <c r="AN18" i="16"/>
  <c r="AN49" i="16"/>
  <c r="AN30" i="16"/>
  <c r="AN12" i="16"/>
  <c r="AN21" i="16"/>
  <c r="AN11" i="16"/>
  <c r="AN9" i="16"/>
  <c r="AN20" i="16"/>
  <c r="AN33" i="16"/>
  <c r="AN32" i="16"/>
  <c r="AN31" i="16"/>
  <c r="AN19" i="16"/>
  <c r="AN10" i="16"/>
  <c r="AN23" i="16"/>
  <c r="AN29" i="16"/>
  <c r="AN22" i="16"/>
  <c r="AN17" i="16"/>
  <c r="AN57" i="16"/>
  <c r="AN39" i="16"/>
  <c r="AN16" i="16"/>
  <c r="AN14" i="16"/>
  <c r="AN15" i="16"/>
  <c r="AN13" i="16"/>
  <c r="AN50" i="16"/>
  <c r="AN27" i="16"/>
  <c r="AN51" i="16"/>
  <c r="AN25" i="16"/>
  <c r="AN24" i="16"/>
  <c r="AN43" i="16"/>
  <c r="AN44" i="16"/>
  <c r="AN28" i="16"/>
  <c r="O91" i="34"/>
  <c r="DT53" i="44"/>
  <c r="DT78" i="44" s="1"/>
  <c r="DG53" i="24"/>
  <c r="DG78" i="24" s="1"/>
  <c r="BV12" i="4"/>
  <c r="BV30" i="4"/>
  <c r="BV22" i="4"/>
  <c r="BV57" i="4"/>
  <c r="BV51" i="4"/>
  <c r="BV44" i="4"/>
  <c r="BV15" i="4"/>
  <c r="BV11" i="4"/>
  <c r="BV29" i="4"/>
  <c r="BV21" i="4"/>
  <c r="BV10" i="4"/>
  <c r="BV18" i="4"/>
  <c r="BV9" i="4"/>
  <c r="BV25" i="4"/>
  <c r="BV14" i="4"/>
  <c r="BV19" i="4"/>
  <c r="BV26" i="4"/>
  <c r="BV50" i="4"/>
  <c r="BV33" i="4"/>
  <c r="BV43" i="4"/>
  <c r="BV24" i="4"/>
  <c r="BV49" i="4"/>
  <c r="BV31" i="4"/>
  <c r="BV23" i="4"/>
  <c r="BV27" i="4"/>
  <c r="BV16" i="4"/>
  <c r="BV32" i="4"/>
  <c r="BV17" i="4"/>
  <c r="BV88" i="4"/>
  <c r="BV91" i="4" s="1"/>
  <c r="BV28" i="4"/>
  <c r="BV20" i="4"/>
  <c r="AZ53" i="24"/>
  <c r="AZ78" i="24" s="1"/>
  <c r="DW2" i="16"/>
  <c r="DX3" i="16"/>
  <c r="CT62" i="16"/>
  <c r="CT64" i="16" s="1"/>
  <c r="CT91" i="54"/>
  <c r="CH80" i="16"/>
  <c r="AC4" i="19"/>
  <c r="AP4" i="19" s="1"/>
  <c r="BC4" i="19" s="1"/>
  <c r="BP4" i="19" s="1"/>
  <c r="CC4" i="19" s="1"/>
  <c r="CP4" i="19" s="1"/>
  <c r="DC4" i="19" s="1"/>
  <c r="DP4" i="19" s="1"/>
  <c r="EC4" i="19" s="1"/>
  <c r="Q4" i="19"/>
  <c r="AD4" i="19" s="1"/>
  <c r="AQ4" i="19" s="1"/>
  <c r="BD4" i="19" s="1"/>
  <c r="BQ4" i="19" s="1"/>
  <c r="CD4" i="19" s="1"/>
  <c r="CQ4" i="19" s="1"/>
  <c r="DD4" i="19" s="1"/>
  <c r="DQ4" i="19" s="1"/>
  <c r="ED4" i="19" s="1"/>
  <c r="DH2" i="54"/>
  <c r="DI3" i="54"/>
  <c r="AG86" i="11"/>
  <c r="AG93" i="11"/>
  <c r="AG96" i="11" s="1"/>
  <c r="U64" i="29"/>
  <c r="BJ41" i="34"/>
  <c r="BJ77" i="34" s="1"/>
  <c r="BT91" i="39"/>
  <c r="DF80" i="16"/>
  <c r="DP71" i="4"/>
  <c r="DC74" i="4"/>
  <c r="AG86" i="39"/>
  <c r="AG93" i="39"/>
  <c r="AG96" i="39" s="1"/>
  <c r="M53" i="49"/>
  <c r="M78" i="49" s="1"/>
  <c r="M91" i="49"/>
  <c r="W80" i="4"/>
  <c r="AN76" i="7"/>
  <c r="AN36" i="7"/>
  <c r="AN55" i="7" s="1"/>
  <c r="AN60" i="7" s="1"/>
  <c r="BK2" i="11"/>
  <c r="BL3" i="11"/>
  <c r="BV90" i="11"/>
  <c r="BV89" i="11"/>
  <c r="BV18" i="11"/>
  <c r="BV49" i="11"/>
  <c r="BV25" i="11"/>
  <c r="BV88" i="11"/>
  <c r="BV58" i="11"/>
  <c r="BV21" i="11"/>
  <c r="BV59" i="11"/>
  <c r="BV44" i="11"/>
  <c r="BV46" i="11" s="1"/>
  <c r="BV20" i="11"/>
  <c r="BV27" i="11"/>
  <c r="BV26" i="11"/>
  <c r="BV16" i="11"/>
  <c r="BV50" i="11"/>
  <c r="BV14" i="11"/>
  <c r="BV51" i="11"/>
  <c r="BV12" i="11"/>
  <c r="BV31" i="11"/>
  <c r="BV15" i="11"/>
  <c r="BV45" i="11"/>
  <c r="BV9" i="11"/>
  <c r="BV19" i="11"/>
  <c r="BV10" i="11"/>
  <c r="BV30" i="11"/>
  <c r="BV24" i="11"/>
  <c r="BV33" i="11"/>
  <c r="BV29" i="11"/>
  <c r="BV23" i="11"/>
  <c r="BV32" i="11"/>
  <c r="BV57" i="11"/>
  <c r="BV43" i="11"/>
  <c r="BV28" i="11"/>
  <c r="BV17" i="11"/>
  <c r="BV11" i="11"/>
  <c r="BV22" i="11"/>
  <c r="BG62" i="49"/>
  <c r="BG64" i="49"/>
  <c r="BI34" i="49"/>
  <c r="BI28" i="39"/>
  <c r="BI50" i="39"/>
  <c r="BI57" i="39"/>
  <c r="BI30" i="39"/>
  <c r="BI33" i="39"/>
  <c r="BI25" i="39"/>
  <c r="BI49" i="39"/>
  <c r="BI90" i="39"/>
  <c r="BI38" i="39"/>
  <c r="BI43" i="39"/>
  <c r="BI27" i="39"/>
  <c r="BI18" i="39"/>
  <c r="BI89" i="39"/>
  <c r="BI91" i="39" s="1"/>
  <c r="BI29" i="39"/>
  <c r="BI26" i="39"/>
  <c r="BI22" i="39"/>
  <c r="BI59" i="39"/>
  <c r="BI19" i="39"/>
  <c r="BI45" i="39"/>
  <c r="BI12" i="39"/>
  <c r="BI58" i="39"/>
  <c r="BI17" i="39"/>
  <c r="BI11" i="39"/>
  <c r="BI39" i="39"/>
  <c r="BI31" i="39"/>
  <c r="BI23" i="39"/>
  <c r="BI15" i="39"/>
  <c r="BI88" i="39"/>
  <c r="BI44" i="39"/>
  <c r="BI46" i="39" s="1"/>
  <c r="BI51" i="39"/>
  <c r="BI24" i="39"/>
  <c r="BI10" i="39"/>
  <c r="BI9" i="39"/>
  <c r="BI32" i="39"/>
  <c r="BI16" i="39"/>
  <c r="BI20" i="39"/>
  <c r="BI21" i="39"/>
  <c r="BI14" i="39"/>
  <c r="Q27" i="4"/>
  <c r="R27" i="4" s="1"/>
  <c r="Q19" i="4"/>
  <c r="R19" i="4" s="1"/>
  <c r="Q10" i="4"/>
  <c r="R10" i="4" s="1"/>
  <c r="Q26" i="4"/>
  <c r="R26" i="4" s="1"/>
  <c r="Q18" i="4"/>
  <c r="R18" i="4" s="1"/>
  <c r="Q9" i="4"/>
  <c r="Q49" i="4"/>
  <c r="Q25" i="4"/>
  <c r="R25" i="4" s="1"/>
  <c r="Q30" i="4"/>
  <c r="R30" i="4" s="1"/>
  <c r="Q22" i="4"/>
  <c r="Q57" i="4"/>
  <c r="R57" i="4" s="1"/>
  <c r="Q51" i="4"/>
  <c r="R51" i="4" s="1"/>
  <c r="Q44" i="4"/>
  <c r="Q15" i="4"/>
  <c r="R15" i="4" s="1"/>
  <c r="Q11" i="4"/>
  <c r="Q28" i="4"/>
  <c r="R28" i="4" s="1"/>
  <c r="Q33" i="4"/>
  <c r="Q14" i="4"/>
  <c r="R14" i="4" s="1"/>
  <c r="Q24" i="4"/>
  <c r="R24" i="4" s="1"/>
  <c r="Q13" i="4"/>
  <c r="R13" i="4" s="1"/>
  <c r="Q31" i="4"/>
  <c r="R31" i="4" s="1"/>
  <c r="Q17" i="4"/>
  <c r="R17" i="4" s="1"/>
  <c r="R20" i="4"/>
  <c r="Q29" i="4"/>
  <c r="R29" i="4" s="1"/>
  <c r="Q12" i="4"/>
  <c r="R12" i="4" s="1"/>
  <c r="R21" i="4"/>
  <c r="Q50" i="4"/>
  <c r="R50" i="4" s="1"/>
  <c r="Q32" i="4"/>
  <c r="R32" i="4" s="1"/>
  <c r="Q43" i="4"/>
  <c r="R43" i="4" s="1"/>
  <c r="Q23" i="4"/>
  <c r="R23" i="4" s="1"/>
  <c r="Q88" i="4"/>
  <c r="Q91" i="4" s="1"/>
  <c r="R91" i="4" s="1"/>
  <c r="Q16" i="4"/>
  <c r="R16" i="4" s="1"/>
  <c r="G95" i="19"/>
  <c r="G97" i="19" s="1"/>
  <c r="D10" i="2"/>
  <c r="AV60" i="19"/>
  <c r="DG53" i="44"/>
  <c r="DG78" i="44" s="1"/>
  <c r="BV80" i="7"/>
  <c r="BV82" i="7" s="1"/>
  <c r="CG34" i="49"/>
  <c r="BU91" i="29"/>
  <c r="CH50" i="11"/>
  <c r="CH57" i="11"/>
  <c r="CH43" i="11"/>
  <c r="CH29" i="11"/>
  <c r="CH19" i="11"/>
  <c r="CH14" i="11"/>
  <c r="CH9" i="11"/>
  <c r="CH90" i="11"/>
  <c r="CH28" i="11"/>
  <c r="CH89" i="11"/>
  <c r="CH18" i="11"/>
  <c r="CH25" i="11"/>
  <c r="CH16" i="11"/>
  <c r="CH12" i="11"/>
  <c r="CH11" i="11"/>
  <c r="CH10" i="11"/>
  <c r="CH15" i="11"/>
  <c r="CH24" i="11"/>
  <c r="CH49" i="11"/>
  <c r="CH20" i="11"/>
  <c r="CH45" i="11"/>
  <c r="CH44" i="11"/>
  <c r="CH32" i="11"/>
  <c r="CH30" i="11"/>
  <c r="CH23" i="11"/>
  <c r="CH33" i="11"/>
  <c r="CH22" i="11"/>
  <c r="CH27" i="11"/>
  <c r="CH58" i="11"/>
  <c r="CH21" i="11"/>
  <c r="CH59" i="11"/>
  <c r="CH26" i="11"/>
  <c r="CH31" i="11"/>
  <c r="CH17" i="11"/>
  <c r="CH51" i="11"/>
  <c r="CH88" i="11"/>
  <c r="BF60" i="49"/>
  <c r="AN2" i="19"/>
  <c r="AO3" i="19"/>
  <c r="AB3" i="34"/>
  <c r="AA2" i="34"/>
  <c r="DH46" i="7"/>
  <c r="I60" i="39"/>
  <c r="DS46" i="19"/>
  <c r="DS41" i="19"/>
  <c r="BV62" i="16"/>
  <c r="BV64" i="16" s="1"/>
  <c r="Y53" i="7"/>
  <c r="Y78" i="7" s="1"/>
  <c r="BW90" i="34"/>
  <c r="BW59" i="34"/>
  <c r="BW38" i="34"/>
  <c r="BW89" i="34"/>
  <c r="BW57" i="34"/>
  <c r="BW58" i="34"/>
  <c r="BW26" i="34"/>
  <c r="BW23" i="34"/>
  <c r="BW16" i="34"/>
  <c r="BW39" i="34"/>
  <c r="BW41" i="34" s="1"/>
  <c r="BW77" i="34" s="1"/>
  <c r="BW30" i="34"/>
  <c r="BW10" i="34"/>
  <c r="BW88" i="34"/>
  <c r="BW22" i="34"/>
  <c r="BW50" i="34"/>
  <c r="BW45" i="34"/>
  <c r="BW27" i="34"/>
  <c r="BW33" i="34"/>
  <c r="BW51" i="34"/>
  <c r="BW18" i="34"/>
  <c r="BW44" i="34"/>
  <c r="BW21" i="34"/>
  <c r="BW43" i="34"/>
  <c r="BW28" i="34"/>
  <c r="BW29" i="34"/>
  <c r="BW14" i="34"/>
  <c r="BW32" i="34"/>
  <c r="BW49" i="34"/>
  <c r="BW31" i="34"/>
  <c r="BW19" i="34"/>
  <c r="BW12" i="34"/>
  <c r="BW24" i="34"/>
  <c r="BW20" i="34"/>
  <c r="BW15" i="34"/>
  <c r="BW11" i="34"/>
  <c r="BW9" i="34"/>
  <c r="BW17" i="34"/>
  <c r="BW25" i="34"/>
  <c r="BX34" i="7"/>
  <c r="BU41" i="49"/>
  <c r="CT59" i="11"/>
  <c r="CT45" i="11"/>
  <c r="CT51" i="11"/>
  <c r="CT58" i="11"/>
  <c r="CT44" i="11"/>
  <c r="CT46" i="11" s="1"/>
  <c r="CT31" i="11"/>
  <c r="CT21" i="11"/>
  <c r="CT50" i="11"/>
  <c r="CT33" i="11"/>
  <c r="CT32" i="11"/>
  <c r="CT57" i="11"/>
  <c r="CT43" i="11"/>
  <c r="CT29" i="11"/>
  <c r="CT89" i="11"/>
  <c r="CT19" i="11"/>
  <c r="CT9" i="11"/>
  <c r="CT14" i="11"/>
  <c r="CT30" i="11"/>
  <c r="CT18" i="11"/>
  <c r="CT24" i="11"/>
  <c r="CT90" i="11"/>
  <c r="CT17" i="11"/>
  <c r="CT27" i="11"/>
  <c r="CT22" i="11"/>
  <c r="CT16" i="11"/>
  <c r="CT12" i="11"/>
  <c r="CT20" i="11"/>
  <c r="CT88" i="11"/>
  <c r="CT25" i="11"/>
  <c r="CT11" i="11"/>
  <c r="CT28" i="11"/>
  <c r="CT23" i="11"/>
  <c r="CT10" i="11"/>
  <c r="CT26" i="11"/>
  <c r="CT15" i="11"/>
  <c r="CT49" i="11"/>
  <c r="CT53" i="11" s="1"/>
  <c r="CT78" i="11" s="1"/>
  <c r="Z91" i="29"/>
  <c r="Y34" i="54"/>
  <c r="CU89" i="34"/>
  <c r="CU50" i="34"/>
  <c r="CU88" i="34"/>
  <c r="CU57" i="34"/>
  <c r="CU49" i="34"/>
  <c r="CU53" i="34" s="1"/>
  <c r="CU78" i="34" s="1"/>
  <c r="CU27" i="34"/>
  <c r="CU19" i="34"/>
  <c r="CU58" i="34"/>
  <c r="CU29" i="34"/>
  <c r="CU90" i="34"/>
  <c r="CU39" i="34"/>
  <c r="CU41" i="34" s="1"/>
  <c r="CU77" i="34" s="1"/>
  <c r="CU26" i="34"/>
  <c r="CU22" i="34"/>
  <c r="CU30" i="34"/>
  <c r="CU15" i="34"/>
  <c r="CU18" i="34"/>
  <c r="CU33" i="34"/>
  <c r="CU44" i="34"/>
  <c r="CU10" i="34"/>
  <c r="CU21" i="34"/>
  <c r="CU16" i="34"/>
  <c r="CU51" i="34"/>
  <c r="CU14" i="34"/>
  <c r="CU17" i="34"/>
  <c r="CU9" i="34"/>
  <c r="CU32" i="34"/>
  <c r="CU11" i="34"/>
  <c r="CU43" i="34"/>
  <c r="CU24" i="34"/>
  <c r="CU59" i="34"/>
  <c r="CU28" i="34"/>
  <c r="CU12" i="34"/>
  <c r="CU31" i="34"/>
  <c r="CU20" i="34"/>
  <c r="CU38" i="34"/>
  <c r="CU23" i="34"/>
  <c r="CU25" i="34"/>
  <c r="CU45" i="34"/>
  <c r="DH46" i="16"/>
  <c r="AL76" i="16"/>
  <c r="AL36" i="16"/>
  <c r="BJ34" i="19"/>
  <c r="BU84" i="16"/>
  <c r="H86" i="16"/>
  <c r="H93" i="16"/>
  <c r="H96" i="16" s="1"/>
  <c r="CI2" i="29"/>
  <c r="CJ3" i="29"/>
  <c r="V60" i="19"/>
  <c r="BH46" i="39"/>
  <c r="CU34" i="24"/>
  <c r="DU53" i="7"/>
  <c r="DU78" i="7" s="1"/>
  <c r="BU62" i="44"/>
  <c r="BU64" i="44" s="1"/>
  <c r="AX41" i="19"/>
  <c r="AW46" i="29"/>
  <c r="CI3" i="39"/>
  <c r="CH2" i="39"/>
  <c r="Z53" i="16"/>
  <c r="BV41" i="34"/>
  <c r="CT26" i="4"/>
  <c r="CT18" i="4"/>
  <c r="CT9" i="4"/>
  <c r="CT25" i="4"/>
  <c r="CT57" i="4"/>
  <c r="CT51" i="4"/>
  <c r="CT44" i="4"/>
  <c r="CT46" i="4" s="1"/>
  <c r="CT15" i="4"/>
  <c r="CT11" i="4"/>
  <c r="CT29" i="4"/>
  <c r="CT21" i="4"/>
  <c r="CT30" i="4"/>
  <c r="CT16" i="4"/>
  <c r="CT49" i="4"/>
  <c r="CT10" i="4"/>
  <c r="CT28" i="4"/>
  <c r="CT33" i="4"/>
  <c r="CT14" i="4"/>
  <c r="CT20" i="4"/>
  <c r="CT43" i="4"/>
  <c r="CT19" i="4"/>
  <c r="CT88" i="4"/>
  <c r="CT91" i="4" s="1"/>
  <c r="CT27" i="4"/>
  <c r="CT50" i="4"/>
  <c r="CT32" i="4"/>
  <c r="CT17" i="4"/>
  <c r="CT24" i="4"/>
  <c r="CT22" i="4"/>
  <c r="CT12" i="4"/>
  <c r="CT31" i="4"/>
  <c r="CT23" i="4"/>
  <c r="AM34" i="54"/>
  <c r="AM91" i="54"/>
  <c r="AK80" i="44"/>
  <c r="AY77" i="24"/>
  <c r="AI76" i="39"/>
  <c r="AI36" i="39"/>
  <c r="AI55" i="39" s="1"/>
  <c r="AI60" i="39" s="1"/>
  <c r="M46" i="24"/>
  <c r="Q90" i="44"/>
  <c r="R90" i="44" s="1"/>
  <c r="Q88" i="44"/>
  <c r="R88" i="44" s="1"/>
  <c r="Q23" i="44"/>
  <c r="R23" i="44" s="1"/>
  <c r="Q59" i="44"/>
  <c r="R59" i="44" s="1"/>
  <c r="Q39" i="44"/>
  <c r="Q22" i="44"/>
  <c r="R22" i="44" s="1"/>
  <c r="Q51" i="44"/>
  <c r="R51" i="44" s="1"/>
  <c r="Q21" i="44"/>
  <c r="R21" i="44" s="1"/>
  <c r="Q45" i="44"/>
  <c r="R45" i="44" s="1"/>
  <c r="Q38" i="44"/>
  <c r="R38" i="44" s="1"/>
  <c r="Q29" i="44"/>
  <c r="R29" i="44" s="1"/>
  <c r="Q24" i="44"/>
  <c r="R24" i="44" s="1"/>
  <c r="Q19" i="44"/>
  <c r="R19" i="44" s="1"/>
  <c r="Q13" i="44"/>
  <c r="R13" i="44" s="1"/>
  <c r="Q31" i="44"/>
  <c r="R31" i="44" s="1"/>
  <c r="Q27" i="44"/>
  <c r="R27" i="44" s="1"/>
  <c r="Q18" i="44"/>
  <c r="R18" i="44" s="1"/>
  <c r="Q44" i="44"/>
  <c r="Q57" i="44"/>
  <c r="R57" i="44" s="1"/>
  <c r="Q11" i="44"/>
  <c r="R11" i="44" s="1"/>
  <c r="Q50" i="44"/>
  <c r="R50" i="44" s="1"/>
  <c r="Q32" i="44"/>
  <c r="R32" i="44" s="1"/>
  <c r="Q26" i="44"/>
  <c r="R26" i="44" s="1"/>
  <c r="Q89" i="44"/>
  <c r="Q43" i="44"/>
  <c r="R43" i="44" s="1"/>
  <c r="Q30" i="44"/>
  <c r="R30" i="44" s="1"/>
  <c r="Q17" i="44"/>
  <c r="R17" i="44" s="1"/>
  <c r="Q12" i="44"/>
  <c r="R12" i="44" s="1"/>
  <c r="Q9" i="44"/>
  <c r="Q49" i="44"/>
  <c r="Q33" i="44"/>
  <c r="R33" i="44" s="1"/>
  <c r="Q20" i="44"/>
  <c r="R20" i="44" s="1"/>
  <c r="Q16" i="44"/>
  <c r="R16" i="44" s="1"/>
  <c r="Q25" i="44"/>
  <c r="R25" i="44" s="1"/>
  <c r="Q10" i="44"/>
  <c r="R10" i="44" s="1"/>
  <c r="Q28" i="44"/>
  <c r="R28" i="44" s="1"/>
  <c r="Q14" i="44"/>
  <c r="R14" i="44" s="1"/>
  <c r="Q58" i="44"/>
  <c r="R58" i="44" s="1"/>
  <c r="Q15" i="44"/>
  <c r="R15" i="44" s="1"/>
  <c r="Y80" i="24"/>
  <c r="AM41" i="16"/>
  <c r="AM77" i="16" s="1"/>
  <c r="AW76" i="34"/>
  <c r="AW36" i="34"/>
  <c r="AW55" i="34" s="1"/>
  <c r="AW60" i="34" s="1"/>
  <c r="X86" i="24"/>
  <c r="X93" i="24"/>
  <c r="X96" i="24" s="1"/>
  <c r="BW89" i="19"/>
  <c r="BW91" i="19" s="1"/>
  <c r="BW39" i="19"/>
  <c r="BW51" i="19"/>
  <c r="BW45" i="19"/>
  <c r="BW58" i="19"/>
  <c r="BW38" i="19"/>
  <c r="BW31" i="19"/>
  <c r="BW23" i="19"/>
  <c r="BW16" i="19"/>
  <c r="BW90" i="19"/>
  <c r="BW88" i="19"/>
  <c r="BW44" i="19"/>
  <c r="BW22" i="19"/>
  <c r="BW49" i="19"/>
  <c r="BW32" i="19"/>
  <c r="BW15" i="19"/>
  <c r="BW21" i="19"/>
  <c r="BW57" i="19"/>
  <c r="BW29" i="19"/>
  <c r="BW26" i="19"/>
  <c r="BW30" i="19"/>
  <c r="BW18" i="19"/>
  <c r="BW11" i="19"/>
  <c r="BW19" i="19"/>
  <c r="BW10" i="19"/>
  <c r="BW59" i="19"/>
  <c r="BW43" i="19"/>
  <c r="BW50" i="19"/>
  <c r="BW28" i="19"/>
  <c r="BW25" i="19"/>
  <c r="BW14" i="19"/>
  <c r="BW33" i="19"/>
  <c r="BW17" i="19"/>
  <c r="BW12" i="19"/>
  <c r="BW27" i="19"/>
  <c r="BW24" i="19"/>
  <c r="BW20" i="19"/>
  <c r="BW9" i="19"/>
  <c r="AV60" i="7"/>
  <c r="BX16" i="24"/>
  <c r="BX31" i="24"/>
  <c r="BX23" i="24"/>
  <c r="BX9" i="24"/>
  <c r="BX39" i="24"/>
  <c r="BX22" i="24"/>
  <c r="BX15" i="24"/>
  <c r="BX90" i="24"/>
  <c r="BX17" i="24"/>
  <c r="BX89" i="24"/>
  <c r="BX45" i="24"/>
  <c r="BX27" i="24"/>
  <c r="BX28" i="24"/>
  <c r="BX29" i="24"/>
  <c r="BX26" i="24"/>
  <c r="BX12" i="24"/>
  <c r="BX21" i="24"/>
  <c r="BX58" i="24"/>
  <c r="BX11" i="24"/>
  <c r="BX33" i="24"/>
  <c r="BX25" i="24"/>
  <c r="BX18" i="24"/>
  <c r="BX88" i="24"/>
  <c r="BX30" i="24"/>
  <c r="BX20" i="24"/>
  <c r="BX32" i="24"/>
  <c r="BX24" i="24"/>
  <c r="BX10" i="24"/>
  <c r="BX59" i="24"/>
  <c r="BX57" i="24"/>
  <c r="BX51" i="24"/>
  <c r="BX50" i="24"/>
  <c r="BX49" i="24"/>
  <c r="BX43" i="24"/>
  <c r="BX44" i="24"/>
  <c r="BX38" i="24"/>
  <c r="BX14" i="24"/>
  <c r="O91" i="54"/>
  <c r="BS62" i="44"/>
  <c r="BS64" i="44"/>
  <c r="CT62" i="7"/>
  <c r="CT64" i="7" s="1"/>
  <c r="AJ84" i="7"/>
  <c r="AA2" i="4"/>
  <c r="AB3" i="4"/>
  <c r="L77" i="49"/>
  <c r="DG41" i="24"/>
  <c r="DG77" i="24" s="1"/>
  <c r="BW2" i="4"/>
  <c r="BX3" i="4"/>
  <c r="CH53" i="54"/>
  <c r="CH78" i="54" s="1"/>
  <c r="K55" i="19"/>
  <c r="X91" i="39"/>
  <c r="BX89" i="44"/>
  <c r="BX91" i="44" s="1"/>
  <c r="BX50" i="44"/>
  <c r="BX57" i="44"/>
  <c r="BX90" i="44"/>
  <c r="BX45" i="44"/>
  <c r="BX30" i="44"/>
  <c r="BX33" i="44"/>
  <c r="BX25" i="44"/>
  <c r="BX88" i="44"/>
  <c r="BX32" i="44"/>
  <c r="BX24" i="44"/>
  <c r="BX31" i="44"/>
  <c r="BX59" i="44"/>
  <c r="BX29" i="44"/>
  <c r="BX15" i="44"/>
  <c r="BX44" i="44"/>
  <c r="BX23" i="44"/>
  <c r="BX14" i="44"/>
  <c r="BX43" i="44"/>
  <c r="BX38" i="44"/>
  <c r="BX26" i="44"/>
  <c r="BX9" i="44"/>
  <c r="BX13" i="44"/>
  <c r="BX18" i="44"/>
  <c r="BX39" i="44"/>
  <c r="BX41" i="44" s="1"/>
  <c r="BX77" i="44" s="1"/>
  <c r="BX22" i="44"/>
  <c r="BX27" i="44"/>
  <c r="BX19" i="44"/>
  <c r="BX12" i="44"/>
  <c r="BX20" i="44"/>
  <c r="BX17" i="44"/>
  <c r="BX10" i="44"/>
  <c r="BX51" i="44"/>
  <c r="BX58" i="44"/>
  <c r="BX49" i="44"/>
  <c r="BX11" i="44"/>
  <c r="BX28" i="44"/>
  <c r="BX21" i="44"/>
  <c r="BX16" i="44"/>
  <c r="CT80" i="16"/>
  <c r="CT82" i="16" s="1"/>
  <c r="CT84" i="16" s="1"/>
  <c r="CT41" i="54"/>
  <c r="CT77" i="54" s="1"/>
  <c r="CT53" i="54"/>
  <c r="CT78" i="54" s="1"/>
  <c r="DF55" i="7"/>
  <c r="AK46" i="4"/>
  <c r="AA46" i="24"/>
  <c r="DG89" i="54"/>
  <c r="DG88" i="54"/>
  <c r="DG90" i="54"/>
  <c r="DG58" i="54"/>
  <c r="DG59" i="54"/>
  <c r="DG51" i="54"/>
  <c r="DG28" i="54"/>
  <c r="DG29" i="54"/>
  <c r="DG43" i="54"/>
  <c r="DG30" i="54"/>
  <c r="DG38" i="54"/>
  <c r="DG31" i="54"/>
  <c r="DG27" i="54"/>
  <c r="DG57" i="54"/>
  <c r="DG49" i="54"/>
  <c r="DG53" i="54" s="1"/>
  <c r="DG78" i="54" s="1"/>
  <c r="DG17" i="54"/>
  <c r="DG33" i="54"/>
  <c r="DG32" i="54"/>
  <c r="DG24" i="54"/>
  <c r="DG16" i="54"/>
  <c r="DG22" i="54"/>
  <c r="DG20" i="54"/>
  <c r="DG26" i="54"/>
  <c r="DG25" i="54"/>
  <c r="DG23" i="54"/>
  <c r="DG14" i="54"/>
  <c r="DG44" i="54"/>
  <c r="DG13" i="54"/>
  <c r="DG15" i="54"/>
  <c r="DG39" i="54"/>
  <c r="DG9" i="54"/>
  <c r="DG45" i="54"/>
  <c r="DG11" i="54"/>
  <c r="DG10" i="54"/>
  <c r="DG21" i="54"/>
  <c r="DG18" i="54"/>
  <c r="DG12" i="54"/>
  <c r="DG19" i="54"/>
  <c r="DG50" i="54"/>
  <c r="N41" i="34"/>
  <c r="M91" i="29"/>
  <c r="M46" i="29"/>
  <c r="CS55" i="24"/>
  <c r="BI55" i="34"/>
  <c r="BI60" i="34" s="1"/>
  <c r="BT62" i="34"/>
  <c r="BT64" i="34" s="1"/>
  <c r="W62" i="4"/>
  <c r="W64" i="4" s="1"/>
  <c r="R80" i="11"/>
  <c r="BX3" i="11"/>
  <c r="BW2" i="11"/>
  <c r="BG80" i="49"/>
  <c r="BG82" i="49" s="1"/>
  <c r="AF64" i="4"/>
  <c r="AJ84" i="44"/>
  <c r="AU84" i="7"/>
  <c r="AL76" i="54"/>
  <c r="AL36" i="54"/>
  <c r="AL55" i="54" s="1"/>
  <c r="AL60" i="54" s="1"/>
  <c r="AW53" i="4"/>
  <c r="AW78" i="4" s="1"/>
  <c r="BH55" i="54"/>
  <c r="BK3" i="39"/>
  <c r="BJ2" i="39"/>
  <c r="BI34" i="11"/>
  <c r="Z49" i="49"/>
  <c r="Z89" i="49"/>
  <c r="Z51" i="49"/>
  <c r="Z44" i="49"/>
  <c r="Z46" i="49" s="1"/>
  <c r="Z32" i="49"/>
  <c r="Z21" i="49"/>
  <c r="Z58" i="49"/>
  <c r="Z50" i="49"/>
  <c r="Z39" i="49"/>
  <c r="Z41" i="49" s="1"/>
  <c r="Z77" i="49" s="1"/>
  <c r="Z28" i="49"/>
  <c r="Z20" i="49"/>
  <c r="Z29" i="49"/>
  <c r="Z88" i="49"/>
  <c r="Z57" i="49"/>
  <c r="Z45" i="49"/>
  <c r="Z24" i="49"/>
  <c r="Z18" i="49"/>
  <c r="Z15" i="49"/>
  <c r="Z90" i="49"/>
  <c r="Z13" i="49"/>
  <c r="Z23" i="49"/>
  <c r="Z12" i="49"/>
  <c r="Z43" i="49"/>
  <c r="Z22" i="49"/>
  <c r="Z19" i="49"/>
  <c r="Z16" i="49"/>
  <c r="Z11" i="49"/>
  <c r="Z59" i="49"/>
  <c r="Z30" i="49"/>
  <c r="Z25" i="49"/>
  <c r="Z26" i="49"/>
  <c r="Z14" i="49"/>
  <c r="Z10" i="49"/>
  <c r="Z9" i="49"/>
  <c r="Z17" i="49"/>
  <c r="Z38" i="49"/>
  <c r="Z31" i="49"/>
  <c r="Z27" i="49"/>
  <c r="Z33" i="49"/>
  <c r="W55" i="34"/>
  <c r="AS62" i="4"/>
  <c r="AK90" i="39"/>
  <c r="AK45" i="39"/>
  <c r="AK21" i="39"/>
  <c r="AK89" i="39"/>
  <c r="AK91" i="39" s="1"/>
  <c r="AK59" i="39"/>
  <c r="AK38" i="39"/>
  <c r="AK57" i="39"/>
  <c r="AK58" i="39"/>
  <c r="AK43" i="39"/>
  <c r="AK27" i="39"/>
  <c r="AK15" i="39"/>
  <c r="AK28" i="39"/>
  <c r="AK25" i="39"/>
  <c r="AK10" i="39"/>
  <c r="AK33" i="39"/>
  <c r="AK22" i="39"/>
  <c r="AK9" i="39"/>
  <c r="AK44" i="39"/>
  <c r="AK19" i="39"/>
  <c r="AK26" i="39"/>
  <c r="AK20" i="39"/>
  <c r="AK13" i="39"/>
  <c r="AR13" i="39" s="1"/>
  <c r="AK12" i="39"/>
  <c r="AK32" i="39"/>
  <c r="AK39" i="39"/>
  <c r="AK41" i="39" s="1"/>
  <c r="AK77" i="39" s="1"/>
  <c r="AK88" i="39"/>
  <c r="AK24" i="39"/>
  <c r="AK18" i="39"/>
  <c r="AK16" i="39"/>
  <c r="AK30" i="39"/>
  <c r="AK51" i="39"/>
  <c r="AK50" i="39"/>
  <c r="AK14" i="39"/>
  <c r="AK23" i="39"/>
  <c r="AK17" i="39"/>
  <c r="AK29" i="39"/>
  <c r="AK49" i="39"/>
  <c r="AK31" i="39"/>
  <c r="AK11" i="39"/>
  <c r="X62" i="16"/>
  <c r="X64" i="16" s="1"/>
  <c r="AK76" i="19"/>
  <c r="AK36" i="19"/>
  <c r="AK55" i="19" s="1"/>
  <c r="AK60" i="19" s="1"/>
  <c r="BJ88" i="11"/>
  <c r="BJ23" i="11"/>
  <c r="BJ16" i="11"/>
  <c r="BJ59" i="11"/>
  <c r="BJ45" i="11"/>
  <c r="BJ15" i="11"/>
  <c r="BJ12" i="11"/>
  <c r="BJ11" i="11"/>
  <c r="BJ10" i="11"/>
  <c r="BJ51" i="11"/>
  <c r="BJ58" i="11"/>
  <c r="BJ43" i="11"/>
  <c r="BJ89" i="11"/>
  <c r="BJ28" i="11"/>
  <c r="BJ49" i="11"/>
  <c r="BJ27" i="11"/>
  <c r="BJ26" i="11"/>
  <c r="BJ17" i="11"/>
  <c r="BJ50" i="11"/>
  <c r="BJ32" i="11"/>
  <c r="BJ57" i="11"/>
  <c r="BJ20" i="11"/>
  <c r="BJ33" i="11"/>
  <c r="BJ29" i="11"/>
  <c r="BJ18" i="11"/>
  <c r="BJ22" i="11"/>
  <c r="BJ21" i="11"/>
  <c r="BJ31" i="11"/>
  <c r="BJ25" i="11"/>
  <c r="BJ14" i="11"/>
  <c r="BJ9" i="11"/>
  <c r="BJ44" i="11"/>
  <c r="BJ24" i="11"/>
  <c r="BJ30" i="11"/>
  <c r="BJ90" i="11"/>
  <c r="BJ19" i="11"/>
  <c r="CI2" i="11"/>
  <c r="CJ3" i="11"/>
  <c r="BL53" i="7"/>
  <c r="AM88" i="19"/>
  <c r="AM49" i="19"/>
  <c r="AM53" i="19" s="1"/>
  <c r="AM78" i="19" s="1"/>
  <c r="AM57" i="19"/>
  <c r="AM90" i="19"/>
  <c r="AM51" i="19"/>
  <c r="AM44" i="19"/>
  <c r="AM89" i="19"/>
  <c r="AM59" i="19"/>
  <c r="AM50" i="19"/>
  <c r="AM38" i="19"/>
  <c r="AM25" i="19"/>
  <c r="AM58" i="19"/>
  <c r="AM43" i="19"/>
  <c r="AM10" i="19"/>
  <c r="AM32" i="19"/>
  <c r="AM24" i="19"/>
  <c r="AM17" i="19"/>
  <c r="AM9" i="19"/>
  <c r="AM31" i="19"/>
  <c r="AM23" i="19"/>
  <c r="AM16" i="19"/>
  <c r="AM39" i="19"/>
  <c r="AM41" i="19" s="1"/>
  <c r="AM77" i="19" s="1"/>
  <c r="AM33" i="19"/>
  <c r="AM20" i="19"/>
  <c r="AM14" i="19"/>
  <c r="AM21" i="19"/>
  <c r="AM12" i="19"/>
  <c r="AM45" i="19"/>
  <c r="AM19" i="19"/>
  <c r="AM27" i="19"/>
  <c r="AM28" i="19"/>
  <c r="AM29" i="19"/>
  <c r="AM22" i="19"/>
  <c r="AM26" i="19"/>
  <c r="AM30" i="19"/>
  <c r="AM15" i="19"/>
  <c r="AM18" i="19"/>
  <c r="AM11" i="19"/>
  <c r="AW91" i="49"/>
  <c r="M46" i="16"/>
  <c r="AY46" i="7"/>
  <c r="P34" i="4"/>
  <c r="K62" i="16"/>
  <c r="K64" i="16" s="1"/>
  <c r="BV80" i="16"/>
  <c r="X76" i="7"/>
  <c r="X36" i="7"/>
  <c r="X55" i="7" s="1"/>
  <c r="X60" i="7" s="1"/>
  <c r="BY3" i="34"/>
  <c r="BX2" i="34"/>
  <c r="DS91" i="34"/>
  <c r="Y41" i="34"/>
  <c r="CV3" i="11"/>
  <c r="CU2" i="11"/>
  <c r="Z34" i="29"/>
  <c r="Z46" i="29"/>
  <c r="CW3" i="34"/>
  <c r="CV2" i="34"/>
  <c r="BA41" i="44"/>
  <c r="BA46" i="44"/>
  <c r="BF80" i="39"/>
  <c r="AJ53" i="39"/>
  <c r="AJ78" i="39" s="1"/>
  <c r="CS91" i="11"/>
  <c r="BL60" i="44"/>
  <c r="O60" i="11"/>
  <c r="CH88" i="29"/>
  <c r="CH59" i="29"/>
  <c r="CH20" i="29"/>
  <c r="CH39" i="29"/>
  <c r="CH89" i="29"/>
  <c r="CH45" i="29"/>
  <c r="CH58" i="29"/>
  <c r="CH51" i="29"/>
  <c r="CH29" i="29"/>
  <c r="CH44" i="29"/>
  <c r="CH23" i="29"/>
  <c r="CH18" i="29"/>
  <c r="CH15" i="29"/>
  <c r="CH57" i="29"/>
  <c r="CH26" i="29"/>
  <c r="CH14" i="29"/>
  <c r="CH12" i="29"/>
  <c r="CH9" i="29"/>
  <c r="CH43" i="29"/>
  <c r="CH49" i="29"/>
  <c r="CH21" i="29"/>
  <c r="CH11" i="29"/>
  <c r="CH33" i="29"/>
  <c r="CH28" i="29"/>
  <c r="CH19" i="29"/>
  <c r="CH27" i="29"/>
  <c r="CH90" i="29"/>
  <c r="CH10" i="29"/>
  <c r="CH24" i="29"/>
  <c r="CH17" i="29"/>
  <c r="CH32" i="29"/>
  <c r="CH31" i="29"/>
  <c r="CH16" i="29"/>
  <c r="CH25" i="29"/>
  <c r="CH30" i="29"/>
  <c r="CH50" i="29"/>
  <c r="CH13" i="29"/>
  <c r="CH22" i="29"/>
  <c r="CH38" i="29"/>
  <c r="AM46" i="44"/>
  <c r="AA26" i="16"/>
  <c r="AA57" i="16"/>
  <c r="AA25" i="16"/>
  <c r="AA51" i="16"/>
  <c r="AA28" i="16"/>
  <c r="AA24" i="16"/>
  <c r="AA17" i="16"/>
  <c r="AA18" i="16"/>
  <c r="AA10" i="16"/>
  <c r="AA27" i="16"/>
  <c r="AA16" i="16"/>
  <c r="AA14" i="16"/>
  <c r="AA50" i="16"/>
  <c r="AA88" i="16"/>
  <c r="AA91" i="16" s="1"/>
  <c r="AA13" i="16"/>
  <c r="AA49" i="16"/>
  <c r="AA15" i="16"/>
  <c r="AA23" i="16"/>
  <c r="AA21" i="16"/>
  <c r="AA43" i="16"/>
  <c r="AA29" i="16"/>
  <c r="AA22" i="16"/>
  <c r="AA30" i="16"/>
  <c r="AA20" i="16"/>
  <c r="AA11" i="16"/>
  <c r="AA9" i="16"/>
  <c r="AA33" i="16"/>
  <c r="AA19" i="16"/>
  <c r="AA12" i="16"/>
  <c r="AA44" i="16"/>
  <c r="AA32" i="16"/>
  <c r="AA31" i="16"/>
  <c r="DF34" i="19"/>
  <c r="BU84" i="44"/>
  <c r="BU80" i="44"/>
  <c r="BU82" i="44" s="1"/>
  <c r="CG90" i="39"/>
  <c r="CG45" i="39"/>
  <c r="CG21" i="39"/>
  <c r="CG89" i="39"/>
  <c r="CG59" i="39"/>
  <c r="CG38" i="39"/>
  <c r="CG57" i="39"/>
  <c r="CG43" i="39"/>
  <c r="CG50" i="39"/>
  <c r="CG33" i="39"/>
  <c r="CG25" i="39"/>
  <c r="CG15" i="39"/>
  <c r="CG58" i="39"/>
  <c r="CG44" i="39"/>
  <c r="CG29" i="39"/>
  <c r="CG10" i="39"/>
  <c r="CG22" i="39"/>
  <c r="CG17" i="39"/>
  <c r="CG28" i="39"/>
  <c r="CG16" i="39"/>
  <c r="CG9" i="39"/>
  <c r="CG20" i="39"/>
  <c r="CG27" i="39"/>
  <c r="CG24" i="39"/>
  <c r="CG19" i="39"/>
  <c r="CG88" i="39"/>
  <c r="CG51" i="39"/>
  <c r="CG12" i="39"/>
  <c r="CG31" i="39"/>
  <c r="CG18" i="39"/>
  <c r="CG14" i="39"/>
  <c r="CG32" i="39"/>
  <c r="CG39" i="39"/>
  <c r="CG41" i="39" s="1"/>
  <c r="CG77" i="39" s="1"/>
  <c r="CG11" i="39"/>
  <c r="CG49" i="39"/>
  <c r="CG23" i="39"/>
  <c r="CG26" i="39"/>
  <c r="CG30" i="39"/>
  <c r="BV91" i="34"/>
  <c r="CU2" i="4"/>
  <c r="CV3" i="4"/>
  <c r="Y46" i="19"/>
  <c r="CF82" i="44"/>
  <c r="CF84" i="44" s="1"/>
  <c r="CF76" i="11"/>
  <c r="CF36" i="11"/>
  <c r="AX41" i="34"/>
  <c r="AX77" i="34" s="1"/>
  <c r="DS41" i="11"/>
  <c r="CH41" i="34"/>
  <c r="CH77" i="34" s="1"/>
  <c r="AY76" i="24"/>
  <c r="AY36" i="24"/>
  <c r="AY55" i="24" s="1"/>
  <c r="AY60" i="24" s="1"/>
  <c r="DS89" i="29"/>
  <c r="DS59" i="29"/>
  <c r="DS57" i="29"/>
  <c r="DS45" i="29"/>
  <c r="DS38" i="29"/>
  <c r="DS18" i="29"/>
  <c r="DS44" i="29"/>
  <c r="DS25" i="29"/>
  <c r="DS29" i="29"/>
  <c r="DS24" i="29"/>
  <c r="DS17" i="29"/>
  <c r="DS51" i="29"/>
  <c r="DS88" i="29"/>
  <c r="DS20" i="29"/>
  <c r="DS9" i="29"/>
  <c r="DS12" i="29"/>
  <c r="DS23" i="29"/>
  <c r="DS15" i="29"/>
  <c r="DS14" i="29"/>
  <c r="DS58" i="29"/>
  <c r="DS50" i="29"/>
  <c r="DS39" i="29"/>
  <c r="DS90" i="29"/>
  <c r="DS27" i="29"/>
  <c r="DS49" i="29"/>
  <c r="DS43" i="29"/>
  <c r="DS33" i="29"/>
  <c r="DS26" i="29"/>
  <c r="DS22" i="29"/>
  <c r="DS10" i="29"/>
  <c r="DS32" i="29"/>
  <c r="DS21" i="29"/>
  <c r="DS13" i="29"/>
  <c r="DS28" i="29"/>
  <c r="DS16" i="29"/>
  <c r="DS11" i="29"/>
  <c r="DS30" i="29"/>
  <c r="DS19" i="29"/>
  <c r="DS31" i="29"/>
  <c r="CR71" i="4"/>
  <c r="CS71" i="4"/>
  <c r="J86" i="49"/>
  <c r="J93" i="49"/>
  <c r="J96" i="49" s="1"/>
  <c r="AB4" i="39"/>
  <c r="AO4" i="39" s="1"/>
  <c r="BB4" i="39" s="1"/>
  <c r="BO4" i="39" s="1"/>
  <c r="CB4" i="39" s="1"/>
  <c r="CO4" i="39" s="1"/>
  <c r="DB4" i="39" s="1"/>
  <c r="DO4" i="39" s="1"/>
  <c r="EB4" i="39" s="1"/>
  <c r="P4" i="39"/>
  <c r="BU46" i="29"/>
  <c r="CT80" i="7"/>
  <c r="CT82" i="7" s="1"/>
  <c r="Z12" i="4"/>
  <c r="Z30" i="4"/>
  <c r="Z22" i="4"/>
  <c r="Z57" i="4"/>
  <c r="Z51" i="4"/>
  <c r="Z44" i="4"/>
  <c r="Z15" i="4"/>
  <c r="Z11" i="4"/>
  <c r="Z29" i="4"/>
  <c r="Z21" i="4"/>
  <c r="Z18" i="4"/>
  <c r="Z9" i="4"/>
  <c r="Z25" i="4"/>
  <c r="Z31" i="4"/>
  <c r="Z17" i="4"/>
  <c r="Z27" i="4"/>
  <c r="Z14" i="4"/>
  <c r="Z50" i="4"/>
  <c r="Z23" i="4"/>
  <c r="Z88" i="4"/>
  <c r="Z43" i="4"/>
  <c r="Z24" i="4"/>
  <c r="Z33" i="4"/>
  <c r="Z19" i="4"/>
  <c r="Z28" i="4"/>
  <c r="Z26" i="4"/>
  <c r="Z16" i="4"/>
  <c r="Z32" i="4"/>
  <c r="AW46" i="11"/>
  <c r="BI76" i="54"/>
  <c r="BI36" i="54"/>
  <c r="BI55" i="54" s="1"/>
  <c r="BI60" i="54" s="1"/>
  <c r="DF76" i="24"/>
  <c r="DF36" i="24"/>
  <c r="BF82" i="4"/>
  <c r="DA74" i="4"/>
  <c r="CH34" i="54"/>
  <c r="CH91" i="54"/>
  <c r="CV90" i="44"/>
  <c r="CV89" i="44"/>
  <c r="CV38" i="44"/>
  <c r="CV20" i="44"/>
  <c r="CV88" i="44"/>
  <c r="CV58" i="44"/>
  <c r="CV44" i="44"/>
  <c r="CV51" i="44"/>
  <c r="CV27" i="44"/>
  <c r="CV33" i="44"/>
  <c r="CV18" i="44"/>
  <c r="CV59" i="44"/>
  <c r="CV32" i="44"/>
  <c r="CV26" i="44"/>
  <c r="CV43" i="44"/>
  <c r="CV23" i="44"/>
  <c r="CV17" i="44"/>
  <c r="CV57" i="44"/>
  <c r="CV39" i="44"/>
  <c r="CV14" i="44"/>
  <c r="CV13" i="44"/>
  <c r="CV11" i="44"/>
  <c r="CV24" i="44"/>
  <c r="CV31" i="44"/>
  <c r="CV16" i="44"/>
  <c r="CV45" i="44"/>
  <c r="CV29" i="44"/>
  <c r="CV10" i="44"/>
  <c r="CV28" i="44"/>
  <c r="CV9" i="44"/>
  <c r="CV22" i="44"/>
  <c r="CV25" i="44"/>
  <c r="CV21" i="44"/>
  <c r="CV12" i="44"/>
  <c r="CV30" i="44"/>
  <c r="CV49" i="44"/>
  <c r="CV50" i="44"/>
  <c r="CV19" i="44"/>
  <c r="CV15" i="44"/>
  <c r="K80" i="19"/>
  <c r="AJ76" i="49"/>
  <c r="AJ36" i="49"/>
  <c r="BU34" i="11"/>
  <c r="L76" i="24"/>
  <c r="L36" i="24"/>
  <c r="L55" i="24" s="1"/>
  <c r="BZ3" i="44"/>
  <c r="BY2" i="44"/>
  <c r="DF80" i="7"/>
  <c r="BU46" i="4"/>
  <c r="BS82" i="54"/>
  <c r="BS84" i="54" s="1"/>
  <c r="AV76" i="49"/>
  <c r="AV36" i="49"/>
  <c r="AV55" i="49" s="1"/>
  <c r="AV60" i="49" s="1"/>
  <c r="AY2" i="4"/>
  <c r="AZ3" i="4"/>
  <c r="DU53" i="16"/>
  <c r="AU62" i="11"/>
  <c r="AU64" i="11" s="1"/>
  <c r="BT86" i="24"/>
  <c r="BT93" i="24"/>
  <c r="BT96" i="24" s="1"/>
  <c r="CS80" i="24"/>
  <c r="AS93" i="7"/>
  <c r="BI84" i="34"/>
  <c r="BI80" i="34"/>
  <c r="BI82" i="34" s="1"/>
  <c r="BT80" i="34"/>
  <c r="BT82" i="34" s="1"/>
  <c r="Y34" i="11"/>
  <c r="R82" i="11"/>
  <c r="CF55" i="19"/>
  <c r="J86" i="24"/>
  <c r="J93" i="24"/>
  <c r="J96" i="24" s="1"/>
  <c r="AV86" i="54"/>
  <c r="AV93" i="54"/>
  <c r="AV96" i="54" s="1"/>
  <c r="BM62" i="44"/>
  <c r="BM64" i="44"/>
  <c r="CT76" i="44"/>
  <c r="CT36" i="44"/>
  <c r="CT55" i="44" s="1"/>
  <c r="CT60" i="44" s="1"/>
  <c r="BH80" i="54"/>
  <c r="BH82" i="54" s="1"/>
  <c r="X53" i="44"/>
  <c r="X78" i="44" s="1"/>
  <c r="AZ34" i="54"/>
  <c r="AZ53" i="54"/>
  <c r="AZ78" i="54" s="1"/>
  <c r="AB3" i="49"/>
  <c r="AA2" i="49"/>
  <c r="W80" i="34"/>
  <c r="I84" i="49"/>
  <c r="DH3" i="11"/>
  <c r="DG2" i="11"/>
  <c r="BU34" i="29"/>
  <c r="W64" i="54"/>
  <c r="W62" i="54"/>
  <c r="CA3" i="16"/>
  <c r="BZ2" i="16"/>
  <c r="AI55" i="29"/>
  <c r="AT64" i="39"/>
  <c r="AT62" i="39"/>
  <c r="DF34" i="54"/>
  <c r="W55" i="7"/>
  <c r="G95" i="16"/>
  <c r="G97" i="16" s="1"/>
  <c r="D9" i="2"/>
  <c r="DH34" i="7"/>
  <c r="K80" i="16"/>
  <c r="K82" i="16" s="1"/>
  <c r="DS34" i="19"/>
  <c r="AE3" i="24"/>
  <c r="AD2" i="24"/>
  <c r="H86" i="19"/>
  <c r="H93" i="19"/>
  <c r="H96" i="19" s="1"/>
  <c r="Y53" i="34"/>
  <c r="Y78" i="34" s="1"/>
  <c r="BX53" i="7"/>
  <c r="AH86" i="34"/>
  <c r="AH93" i="34"/>
  <c r="AH96" i="34" s="1"/>
  <c r="BU53" i="49"/>
  <c r="BU78" i="49" s="1"/>
  <c r="AS62" i="29"/>
  <c r="AS64" i="29"/>
  <c r="V86" i="49"/>
  <c r="V93" i="49"/>
  <c r="V96" i="49" s="1"/>
  <c r="K86" i="4"/>
  <c r="K93" i="4"/>
  <c r="K96" i="4" s="1"/>
  <c r="DH34" i="16"/>
  <c r="DH53" i="16"/>
  <c r="DH78" i="16" s="1"/>
  <c r="DS77" i="24"/>
  <c r="BK41" i="24"/>
  <c r="CV88" i="24"/>
  <c r="CV51" i="24"/>
  <c r="CV44" i="24"/>
  <c r="CV58" i="24"/>
  <c r="CV27" i="24"/>
  <c r="CV19" i="24"/>
  <c r="CV12" i="24"/>
  <c r="CV50" i="24"/>
  <c r="CV43" i="24"/>
  <c r="CV29" i="24"/>
  <c r="CV26" i="24"/>
  <c r="CV18" i="24"/>
  <c r="CV11" i="24"/>
  <c r="CV57" i="24"/>
  <c r="CV30" i="24"/>
  <c r="CV28" i="24"/>
  <c r="CV45" i="24"/>
  <c r="CV33" i="24"/>
  <c r="CV25" i="24"/>
  <c r="CV15" i="24"/>
  <c r="CV89" i="24"/>
  <c r="CV91" i="24" s="1"/>
  <c r="CV32" i="24"/>
  <c r="CV24" i="24"/>
  <c r="CV90" i="24"/>
  <c r="CV21" i="24"/>
  <c r="CV49" i="24"/>
  <c r="CV53" i="24" s="1"/>
  <c r="CV78" i="24" s="1"/>
  <c r="CV59" i="24"/>
  <c r="CV14" i="24"/>
  <c r="CV39" i="24"/>
  <c r="CV20" i="24"/>
  <c r="CV16" i="24"/>
  <c r="CV17" i="24"/>
  <c r="CV23" i="24"/>
  <c r="CV22" i="24"/>
  <c r="CV10" i="24"/>
  <c r="CV31" i="24"/>
  <c r="CV38" i="24"/>
  <c r="CV9" i="24"/>
  <c r="O86" i="11"/>
  <c r="O93" i="11"/>
  <c r="O96" i="11" s="1"/>
  <c r="AM91" i="44"/>
  <c r="CS76" i="19"/>
  <c r="CS36" i="19"/>
  <c r="AC3" i="16"/>
  <c r="AB2" i="16"/>
  <c r="CG34" i="29"/>
  <c r="BS64" i="16"/>
  <c r="BI91" i="29"/>
  <c r="DH2" i="34"/>
  <c r="DI3" i="34"/>
  <c r="CU46" i="24"/>
  <c r="CF46" i="39"/>
  <c r="BT76" i="49"/>
  <c r="BT36" i="49"/>
  <c r="BT55" i="49" s="1"/>
  <c r="BT60" i="49" s="1"/>
  <c r="BH76" i="49"/>
  <c r="BH36" i="49"/>
  <c r="AS86" i="34"/>
  <c r="AS93" i="34"/>
  <c r="AS96" i="34" s="1"/>
  <c r="AT84" i="29"/>
  <c r="AH82" i="4"/>
  <c r="DF77" i="11"/>
  <c r="AK34" i="11"/>
  <c r="DF76" i="44"/>
  <c r="DF36" i="44"/>
  <c r="AM46" i="16"/>
  <c r="BJ62" i="7"/>
  <c r="BJ64" i="7" s="1"/>
  <c r="CH46" i="34"/>
  <c r="BV41" i="19"/>
  <c r="DU3" i="29"/>
  <c r="DT2" i="29"/>
  <c r="CE74" i="4"/>
  <c r="AF93" i="7"/>
  <c r="BW91" i="24"/>
  <c r="EB72" i="4"/>
  <c r="DZ72" i="4"/>
  <c r="DZ74" i="4" s="1"/>
  <c r="CU34" i="44"/>
  <c r="CT53" i="19"/>
  <c r="CT78" i="19" s="1"/>
  <c r="AK91" i="49"/>
  <c r="DT3" i="39"/>
  <c r="DS2" i="39"/>
  <c r="AH86" i="19"/>
  <c r="AH93" i="19"/>
  <c r="AH96" i="19" s="1"/>
  <c r="EA71" i="4"/>
  <c r="DN74" i="4"/>
  <c r="CX3" i="44"/>
  <c r="CW2" i="44"/>
  <c r="Y34" i="4"/>
  <c r="BU91" i="11"/>
  <c r="CS91" i="49"/>
  <c r="BN38" i="11"/>
  <c r="M62" i="34"/>
  <c r="M64" i="34" s="1"/>
  <c r="AS62" i="49"/>
  <c r="AX26" i="4"/>
  <c r="AX18" i="4"/>
  <c r="AX9" i="4"/>
  <c r="AX25" i="4"/>
  <c r="AX57" i="4"/>
  <c r="AX51" i="4"/>
  <c r="AX44" i="4"/>
  <c r="AX15" i="4"/>
  <c r="AX11" i="4"/>
  <c r="AX29" i="4"/>
  <c r="AX21" i="4"/>
  <c r="AX24" i="4"/>
  <c r="AX19" i="4"/>
  <c r="AX31" i="4"/>
  <c r="AX17" i="4"/>
  <c r="AX50" i="4"/>
  <c r="AX43" i="4"/>
  <c r="AX22" i="4"/>
  <c r="AX88" i="4"/>
  <c r="AX91" i="4" s="1"/>
  <c r="AX30" i="4"/>
  <c r="AX16" i="4"/>
  <c r="AX33" i="4"/>
  <c r="AX10" i="4"/>
  <c r="AX27" i="4"/>
  <c r="AX20" i="4"/>
  <c r="AX49" i="4"/>
  <c r="AX23" i="4"/>
  <c r="AX32" i="4"/>
  <c r="AX14" i="4"/>
  <c r="AX12" i="4"/>
  <c r="AX28" i="4"/>
  <c r="AU80" i="11"/>
  <c r="AK46" i="29"/>
  <c r="O2" i="49"/>
  <c r="P3" i="49"/>
  <c r="K62" i="49"/>
  <c r="K64" i="49" s="1"/>
  <c r="BJ91" i="34"/>
  <c r="BV76" i="24"/>
  <c r="BV36" i="24"/>
  <c r="BV55" i="24" s="1"/>
  <c r="BV60" i="24" s="1"/>
  <c r="BS55" i="4"/>
  <c r="CF80" i="19"/>
  <c r="AJ76" i="11"/>
  <c r="AJ36" i="11"/>
  <c r="AJ55" i="11" s="1"/>
  <c r="AJ60" i="11" s="1"/>
  <c r="BI91" i="49"/>
  <c r="DF53" i="34"/>
  <c r="DF78" i="34" s="1"/>
  <c r="V82" i="19"/>
  <c r="J86" i="29"/>
  <c r="J93" i="29"/>
  <c r="J96" i="29" s="1"/>
  <c r="Z26" i="7"/>
  <c r="Z27" i="7"/>
  <c r="Z57" i="7"/>
  <c r="Z25" i="7"/>
  <c r="Z18" i="7"/>
  <c r="Z50" i="7"/>
  <c r="Z23" i="7"/>
  <c r="Z21" i="7"/>
  <c r="Z28" i="7"/>
  <c r="Z17" i="7"/>
  <c r="Z33" i="7"/>
  <c r="Z24" i="7"/>
  <c r="Z16" i="7"/>
  <c r="Z9" i="7"/>
  <c r="Z44" i="7"/>
  <c r="Z11" i="7"/>
  <c r="Z89" i="7"/>
  <c r="Z14" i="7"/>
  <c r="Z31" i="7"/>
  <c r="Z22" i="7"/>
  <c r="Z49" i="7"/>
  <c r="Z58" i="7"/>
  <c r="Z43" i="7"/>
  <c r="Z30" i="7"/>
  <c r="Z32" i="7"/>
  <c r="Z88" i="7"/>
  <c r="Z29" i="7"/>
  <c r="Z20" i="7"/>
  <c r="Z51" i="7"/>
  <c r="CF82" i="24"/>
  <c r="CJ2" i="34"/>
  <c r="CK3" i="34"/>
  <c r="AP3" i="54"/>
  <c r="AO2" i="54"/>
  <c r="U84" i="11"/>
  <c r="AH55" i="39"/>
  <c r="AK34" i="29"/>
  <c r="DV3" i="19"/>
  <c r="DU2" i="19"/>
  <c r="BG62" i="4"/>
  <c r="BG64" i="4" s="1"/>
  <c r="AS86" i="19"/>
  <c r="AS93" i="19"/>
  <c r="AS96" i="19" s="1"/>
  <c r="BX34" i="16"/>
  <c r="M34" i="24"/>
  <c r="AK53" i="11"/>
  <c r="CS46" i="4"/>
  <c r="AX64" i="24"/>
  <c r="AX62" i="24"/>
  <c r="CF84" i="24"/>
  <c r="CV53" i="7"/>
  <c r="CV78" i="7" s="1"/>
  <c r="CU76" i="7"/>
  <c r="CU36" i="7"/>
  <c r="CU55" i="7" s="1"/>
  <c r="CU60" i="7" s="1"/>
  <c r="AH62" i="34"/>
  <c r="Y46" i="49"/>
  <c r="BF60" i="11"/>
  <c r="AZ88" i="7"/>
  <c r="AZ91" i="7" s="1"/>
  <c r="AZ21" i="7"/>
  <c r="AZ16" i="7"/>
  <c r="AZ15" i="7"/>
  <c r="AZ30" i="7"/>
  <c r="AZ44" i="7"/>
  <c r="AZ20" i="7"/>
  <c r="AZ29" i="7"/>
  <c r="AZ58" i="7"/>
  <c r="AZ43" i="7"/>
  <c r="AZ28" i="7"/>
  <c r="AZ26" i="7"/>
  <c r="AZ11" i="7"/>
  <c r="AZ51" i="7"/>
  <c r="AZ24" i="7"/>
  <c r="AZ57" i="7"/>
  <c r="AZ50" i="7"/>
  <c r="AZ32" i="7"/>
  <c r="AZ9" i="7"/>
  <c r="AZ19" i="7"/>
  <c r="AZ17" i="7"/>
  <c r="AZ27" i="7"/>
  <c r="AZ25" i="7"/>
  <c r="AZ12" i="7"/>
  <c r="AZ10" i="7"/>
  <c r="AZ49" i="7"/>
  <c r="AZ89" i="7"/>
  <c r="AZ33" i="7"/>
  <c r="AZ18" i="7"/>
  <c r="AZ31" i="7"/>
  <c r="AZ22" i="7"/>
  <c r="AZ14" i="7"/>
  <c r="AZ23" i="7"/>
  <c r="AI80" i="29"/>
  <c r="I84" i="39"/>
  <c r="W80" i="7"/>
  <c r="W82" i="7" s="1"/>
  <c r="AI84" i="34"/>
  <c r="DS91" i="19"/>
  <c r="AB16" i="24"/>
  <c r="AB23" i="24"/>
  <c r="AB9" i="24"/>
  <c r="AB39" i="24"/>
  <c r="AB22" i="24"/>
  <c r="AB15" i="24"/>
  <c r="AB90" i="24"/>
  <c r="AB50" i="24"/>
  <c r="AB20" i="24"/>
  <c r="AB18" i="24"/>
  <c r="AB89" i="24"/>
  <c r="AB91" i="24" s="1"/>
  <c r="AB57" i="24"/>
  <c r="AB49" i="24"/>
  <c r="AB38" i="24"/>
  <c r="AB33" i="24"/>
  <c r="AB25" i="24"/>
  <c r="AB11" i="24"/>
  <c r="AB26" i="24"/>
  <c r="AB28" i="24"/>
  <c r="AB21" i="24"/>
  <c r="AB44" i="24"/>
  <c r="AB46" i="24" s="1"/>
  <c r="AB14" i="24"/>
  <c r="AB88" i="24"/>
  <c r="AB45" i="24"/>
  <c r="AB43" i="24"/>
  <c r="AB13" i="24"/>
  <c r="AB12" i="24"/>
  <c r="AB10" i="24"/>
  <c r="AB24" i="24"/>
  <c r="AB17" i="24"/>
  <c r="AB27" i="24"/>
  <c r="AB59" i="24"/>
  <c r="AB58" i="24"/>
  <c r="AB19" i="24"/>
  <c r="AB51" i="24"/>
  <c r="AB30" i="24"/>
  <c r="AB32" i="24"/>
  <c r="AB29" i="24"/>
  <c r="AC23" i="24"/>
  <c r="AC9" i="24"/>
  <c r="AC90" i="24"/>
  <c r="AC45" i="24"/>
  <c r="AC21" i="24"/>
  <c r="AC39" i="24"/>
  <c r="AC41" i="24" s="1"/>
  <c r="AC77" i="24" s="1"/>
  <c r="AC18" i="24"/>
  <c r="AC89" i="24"/>
  <c r="AC57" i="24"/>
  <c r="AC49" i="24"/>
  <c r="AC38" i="24"/>
  <c r="AC17" i="24"/>
  <c r="AC59" i="24"/>
  <c r="AC43" i="24"/>
  <c r="AC32" i="24"/>
  <c r="AC24" i="24"/>
  <c r="AC28" i="24"/>
  <c r="AE28" i="24" s="1"/>
  <c r="AC50" i="24"/>
  <c r="AC44" i="24"/>
  <c r="AC14" i="24"/>
  <c r="AC88" i="24"/>
  <c r="AC16" i="24"/>
  <c r="AC22" i="24"/>
  <c r="AC15" i="24"/>
  <c r="AC12" i="24"/>
  <c r="AC10" i="24"/>
  <c r="AC25" i="24"/>
  <c r="AC27" i="24"/>
  <c r="AC26" i="24"/>
  <c r="AC19" i="24"/>
  <c r="AC58" i="24"/>
  <c r="AC11" i="24"/>
  <c r="AC51" i="24"/>
  <c r="AC30" i="24"/>
  <c r="AE30" i="24" s="1"/>
  <c r="AC13" i="24"/>
  <c r="AC29" i="24"/>
  <c r="AE29" i="24" s="1"/>
  <c r="AC33" i="24"/>
  <c r="AC20" i="24"/>
  <c r="AV55" i="34"/>
  <c r="DS34" i="34"/>
  <c r="BK89" i="19"/>
  <c r="BK91" i="19" s="1"/>
  <c r="BK90" i="19"/>
  <c r="BK88" i="19"/>
  <c r="BK38" i="19"/>
  <c r="BK44" i="19"/>
  <c r="BK59" i="19"/>
  <c r="BK57" i="19"/>
  <c r="BK21" i="19"/>
  <c r="BK45" i="19"/>
  <c r="BK50" i="19"/>
  <c r="BK43" i="19"/>
  <c r="BK20" i="19"/>
  <c r="BK14" i="19"/>
  <c r="BK27" i="19"/>
  <c r="BK19" i="19"/>
  <c r="BK28" i="19"/>
  <c r="BK12" i="19"/>
  <c r="BK49" i="19"/>
  <c r="BK24" i="19"/>
  <c r="BK17" i="19"/>
  <c r="BK9" i="19"/>
  <c r="BK39" i="19"/>
  <c r="BK41" i="19" s="1"/>
  <c r="BK77" i="19" s="1"/>
  <c r="BK25" i="19"/>
  <c r="BK32" i="19"/>
  <c r="BK31" i="19"/>
  <c r="BK23" i="19"/>
  <c r="BK22" i="19"/>
  <c r="BK16" i="19"/>
  <c r="BK51" i="19"/>
  <c r="BK29" i="19"/>
  <c r="BK58" i="19"/>
  <c r="BK30" i="19"/>
  <c r="BK33" i="19"/>
  <c r="BK10" i="19"/>
  <c r="BK11" i="19"/>
  <c r="BK26" i="19"/>
  <c r="BK15" i="19"/>
  <c r="BK18" i="19"/>
  <c r="DG34" i="44"/>
  <c r="BA53" i="44"/>
  <c r="BA78" i="44" s="1"/>
  <c r="CX3" i="24"/>
  <c r="CW2" i="24"/>
  <c r="CF76" i="29"/>
  <c r="CF36" i="29"/>
  <c r="AG86" i="49"/>
  <c r="AG93" i="49"/>
  <c r="AG96" i="49" s="1"/>
  <c r="DT41" i="24"/>
  <c r="DT77" i="24" s="1"/>
  <c r="BT62" i="54"/>
  <c r="BT64" i="54" s="1"/>
  <c r="DG59" i="34"/>
  <c r="DG51" i="34"/>
  <c r="DG90" i="34"/>
  <c r="DG28" i="34"/>
  <c r="DG89" i="34"/>
  <c r="DG91" i="34" s="1"/>
  <c r="DG88" i="34"/>
  <c r="DG21" i="34"/>
  <c r="DG9" i="34"/>
  <c r="DG45" i="34"/>
  <c r="DG32" i="34"/>
  <c r="DG20" i="34"/>
  <c r="DG14" i="34"/>
  <c r="DG29" i="34"/>
  <c r="DG50" i="34"/>
  <c r="DG38" i="34"/>
  <c r="DG24" i="34"/>
  <c r="DG17" i="34"/>
  <c r="DG11" i="34"/>
  <c r="DG57" i="34"/>
  <c r="DG43" i="34"/>
  <c r="DG22" i="34"/>
  <c r="DG26" i="34"/>
  <c r="DG33" i="34"/>
  <c r="DG27" i="34"/>
  <c r="DG10" i="34"/>
  <c r="DG30" i="34"/>
  <c r="DG39" i="34"/>
  <c r="DG23" i="34"/>
  <c r="DG18" i="34"/>
  <c r="DG44" i="34"/>
  <c r="DG46" i="34" s="1"/>
  <c r="DG12" i="34"/>
  <c r="DG19" i="34"/>
  <c r="DG15" i="34"/>
  <c r="DG16" i="34"/>
  <c r="DG58" i="34"/>
  <c r="DG25" i="34"/>
  <c r="DG49" i="34"/>
  <c r="DG31" i="34"/>
  <c r="DF77" i="44"/>
  <c r="CF62" i="7"/>
  <c r="CF64" i="7"/>
  <c r="DG89" i="19"/>
  <c r="DG51" i="19"/>
  <c r="DG38" i="19"/>
  <c r="DG88" i="19"/>
  <c r="DG58" i="19"/>
  <c r="DG44" i="19"/>
  <c r="DG50" i="19"/>
  <c r="DG21" i="19"/>
  <c r="DG57" i="19"/>
  <c r="DG20" i="19"/>
  <c r="DG14" i="19"/>
  <c r="DG90" i="19"/>
  <c r="DG27" i="19"/>
  <c r="DG19" i="19"/>
  <c r="DG59" i="19"/>
  <c r="DG33" i="19"/>
  <c r="DG32" i="19"/>
  <c r="DG28" i="19"/>
  <c r="DG12" i="19"/>
  <c r="DG24" i="19"/>
  <c r="DG17" i="19"/>
  <c r="DG9" i="19"/>
  <c r="DG49" i="19"/>
  <c r="DG39" i="19"/>
  <c r="DG16" i="19"/>
  <c r="DG31" i="19"/>
  <c r="DG45" i="19"/>
  <c r="DG10" i="19"/>
  <c r="DG11" i="19"/>
  <c r="DG43" i="19"/>
  <c r="DG15" i="19"/>
  <c r="DG26" i="19"/>
  <c r="DG18" i="19"/>
  <c r="DG25" i="19"/>
  <c r="DG23" i="19"/>
  <c r="DG22" i="19"/>
  <c r="DG29" i="19"/>
  <c r="DG30" i="19"/>
  <c r="DU34" i="7"/>
  <c r="AX91" i="19"/>
  <c r="I62" i="24"/>
  <c r="I64" i="24" s="1"/>
  <c r="P41" i="44"/>
  <c r="AL77" i="44"/>
  <c r="Y34" i="19"/>
  <c r="BH76" i="29"/>
  <c r="BH36" i="29"/>
  <c r="BH55" i="29" s="1"/>
  <c r="BH60" i="29" s="1"/>
  <c r="AY53" i="16"/>
  <c r="AV76" i="29"/>
  <c r="AV36" i="29"/>
  <c r="AV55" i="29" s="1"/>
  <c r="AV60" i="29" s="1"/>
  <c r="AX46" i="34"/>
  <c r="BX53" i="16"/>
  <c r="CW88" i="16"/>
  <c r="CW21" i="16"/>
  <c r="CW44" i="16"/>
  <c r="CW46" i="16" s="1"/>
  <c r="CW20" i="16"/>
  <c r="CW43" i="16"/>
  <c r="CW33" i="16"/>
  <c r="CW32" i="16"/>
  <c r="CW31" i="16"/>
  <c r="CW27" i="16"/>
  <c r="CW19" i="16"/>
  <c r="CW23" i="16"/>
  <c r="CW29" i="16"/>
  <c r="CW22" i="16"/>
  <c r="CW30" i="16"/>
  <c r="CW51" i="16"/>
  <c r="CW11" i="16"/>
  <c r="CW9" i="16"/>
  <c r="CW50" i="16"/>
  <c r="CW38" i="16"/>
  <c r="CW12" i="16"/>
  <c r="CW26" i="16"/>
  <c r="CW17" i="16"/>
  <c r="CW14" i="16"/>
  <c r="CW15" i="16"/>
  <c r="CW13" i="16"/>
  <c r="CW57" i="16"/>
  <c r="CW10" i="16"/>
  <c r="CW25" i="16"/>
  <c r="CW18" i="16"/>
  <c r="CW28" i="16"/>
  <c r="CW49" i="16"/>
  <c r="CW24" i="16"/>
  <c r="CW39" i="16"/>
  <c r="CW16" i="16"/>
  <c r="AS64" i="19"/>
  <c r="AM53" i="16"/>
  <c r="AM78" i="16" s="1"/>
  <c r="BJ80" i="7"/>
  <c r="BJ82" i="7" s="1"/>
  <c r="BJ84" i="7"/>
  <c r="AV34" i="39"/>
  <c r="CF72" i="4"/>
  <c r="CE72" i="4"/>
  <c r="BS55" i="49"/>
  <c r="CH62" i="7"/>
  <c r="CH64" i="7" s="1"/>
  <c r="V82" i="54"/>
  <c r="CT46" i="19"/>
  <c r="AX36" i="7"/>
  <c r="AX55" i="7" s="1"/>
  <c r="AX60" i="7" s="1"/>
  <c r="AX76" i="7"/>
  <c r="BI60" i="7"/>
  <c r="DF2" i="39"/>
  <c r="DG3" i="39"/>
  <c r="BH60" i="24"/>
  <c r="CS60" i="7"/>
  <c r="AZ91" i="24"/>
  <c r="AZ46" i="24"/>
  <c r="X53" i="39"/>
  <c r="X78" i="39" s="1"/>
  <c r="BG84" i="54"/>
  <c r="AF84" i="39"/>
  <c r="CS53" i="49"/>
  <c r="CS78" i="49" s="1"/>
  <c r="AO38" i="11"/>
  <c r="BB38" i="11" s="1"/>
  <c r="BO38" i="11" s="1"/>
  <c r="CB38" i="11" s="1"/>
  <c r="CO38" i="11" s="1"/>
  <c r="DB38" i="11" s="1"/>
  <c r="DO38" i="11" s="1"/>
  <c r="EB38" i="11" s="1"/>
  <c r="AC38" i="11"/>
  <c r="BF64" i="34"/>
  <c r="BF62" i="34"/>
  <c r="AZ76" i="44"/>
  <c r="AZ36" i="44"/>
  <c r="AZ55" i="44" s="1"/>
  <c r="AZ60" i="44" s="1"/>
  <c r="BS86" i="24"/>
  <c r="BS93" i="24"/>
  <c r="BS96" i="24" s="1"/>
  <c r="M80" i="34"/>
  <c r="M82" i="34" s="1"/>
  <c r="AA53" i="24"/>
  <c r="AA78" i="24" s="1"/>
  <c r="N34" i="34"/>
  <c r="DU41" i="16"/>
  <c r="CI91" i="44"/>
  <c r="CK38" i="11"/>
  <c r="CK41" i="11" s="1"/>
  <c r="AK53" i="29"/>
  <c r="AK78" i="29" s="1"/>
  <c r="N89" i="49"/>
  <c r="N91" i="49" s="1"/>
  <c r="N88" i="49"/>
  <c r="N90" i="49"/>
  <c r="N39" i="49"/>
  <c r="N45" i="49"/>
  <c r="N59" i="49"/>
  <c r="N38" i="49"/>
  <c r="N57" i="49"/>
  <c r="N44" i="49"/>
  <c r="N30" i="49"/>
  <c r="N27" i="49"/>
  <c r="N19" i="49"/>
  <c r="N33" i="49"/>
  <c r="N26" i="49"/>
  <c r="N43" i="49"/>
  <c r="N18" i="49"/>
  <c r="N51" i="49"/>
  <c r="N31" i="49"/>
  <c r="N11" i="49"/>
  <c r="N50" i="49"/>
  <c r="N28" i="49"/>
  <c r="N17" i="49"/>
  <c r="N10" i="49"/>
  <c r="N29" i="49"/>
  <c r="N23" i="49"/>
  <c r="N9" i="49"/>
  <c r="N24" i="49"/>
  <c r="N58" i="49"/>
  <c r="N25" i="49"/>
  <c r="N16" i="49"/>
  <c r="N49" i="49"/>
  <c r="N14" i="49"/>
  <c r="N20" i="49"/>
  <c r="N22" i="49"/>
  <c r="N13" i="49"/>
  <c r="N12" i="49"/>
  <c r="N21" i="49"/>
  <c r="N15" i="49"/>
  <c r="N32" i="49"/>
  <c r="K80" i="49"/>
  <c r="BT34" i="39"/>
  <c r="V86" i="24"/>
  <c r="V93" i="24"/>
  <c r="V96" i="24" s="1"/>
  <c r="CU78" i="16"/>
  <c r="BB2" i="24"/>
  <c r="BC3" i="24"/>
  <c r="BF84" i="49"/>
  <c r="BS80" i="4"/>
  <c r="F93" i="7"/>
  <c r="AF64" i="11"/>
  <c r="DF34" i="34"/>
  <c r="AP2" i="7"/>
  <c r="L82" i="54"/>
  <c r="CI76" i="7"/>
  <c r="CI36" i="7"/>
  <c r="BF84" i="19"/>
  <c r="CW53" i="16" l="1"/>
  <c r="CW78" i="16" s="1"/>
  <c r="CT84" i="7"/>
  <c r="CW53" i="7"/>
  <c r="CW78" i="7" s="1"/>
  <c r="BM53" i="7"/>
  <c r="BM78" i="7" s="1"/>
  <c r="AW84" i="7"/>
  <c r="AX34" i="4"/>
  <c r="W84" i="7"/>
  <c r="DV34" i="16"/>
  <c r="BS86" i="54"/>
  <c r="BS93" i="54"/>
  <c r="BS96" i="54" s="1"/>
  <c r="BF86" i="29"/>
  <c r="BF93" i="29"/>
  <c r="BF96" i="29" s="1"/>
  <c r="CK77" i="11"/>
  <c r="CF86" i="44"/>
  <c r="CF93" i="44"/>
  <c r="CF96" i="44" s="1"/>
  <c r="CA3" i="44"/>
  <c r="BZ2" i="44"/>
  <c r="CH34" i="29"/>
  <c r="DV76" i="16"/>
  <c r="DV36" i="16"/>
  <c r="BN55" i="44"/>
  <c r="BK91" i="54"/>
  <c r="BV76" i="19"/>
  <c r="BV36" i="19"/>
  <c r="BV55" i="19" s="1"/>
  <c r="BV60" i="19" s="1"/>
  <c r="Z76" i="16"/>
  <c r="Z36" i="16"/>
  <c r="Z55" i="16" s="1"/>
  <c r="Z60" i="16" s="1"/>
  <c r="BS82" i="11"/>
  <c r="AO34" i="7"/>
  <c r="BU84" i="7"/>
  <c r="DG62" i="16"/>
  <c r="DG64" i="16" s="1"/>
  <c r="BL34" i="24"/>
  <c r="AA53" i="29"/>
  <c r="AA78" i="29" s="1"/>
  <c r="DG50" i="4"/>
  <c r="DG43" i="4"/>
  <c r="DG28" i="4"/>
  <c r="DG20" i="4"/>
  <c r="DG14" i="4"/>
  <c r="DG49" i="4"/>
  <c r="DG27" i="4"/>
  <c r="DG19" i="4"/>
  <c r="DG26" i="4"/>
  <c r="DG88" i="4"/>
  <c r="DG91" i="4" s="1"/>
  <c r="DG31" i="4"/>
  <c r="DG23" i="4"/>
  <c r="DG16" i="4"/>
  <c r="DG12" i="4"/>
  <c r="DG17" i="4"/>
  <c r="DG57" i="4"/>
  <c r="DG22" i="4"/>
  <c r="DG11" i="4"/>
  <c r="DG29" i="4"/>
  <c r="DG15" i="4"/>
  <c r="DG21" i="4"/>
  <c r="DG10" i="4"/>
  <c r="DG9" i="4"/>
  <c r="DG30" i="4"/>
  <c r="DG51" i="4"/>
  <c r="DG24" i="4"/>
  <c r="DG44" i="4"/>
  <c r="DG46" i="4" s="1"/>
  <c r="DG33" i="4"/>
  <c r="DG25" i="4"/>
  <c r="DG32" i="4"/>
  <c r="DG18" i="4"/>
  <c r="H86" i="39"/>
  <c r="H93" i="39"/>
  <c r="H96" i="39" s="1"/>
  <c r="DF46" i="4"/>
  <c r="O89" i="19"/>
  <c r="O91" i="19" s="1"/>
  <c r="O38" i="19"/>
  <c r="O88" i="19"/>
  <c r="O59" i="19"/>
  <c r="O44" i="19"/>
  <c r="O51" i="19"/>
  <c r="O21" i="19"/>
  <c r="O28" i="19"/>
  <c r="O20" i="19"/>
  <c r="O14" i="19"/>
  <c r="O57" i="19"/>
  <c r="O29" i="19"/>
  <c r="O13" i="19"/>
  <c r="O39" i="19"/>
  <c r="O41" i="19" s="1"/>
  <c r="O77" i="19" s="1"/>
  <c r="O30" i="19"/>
  <c r="O27" i="19"/>
  <c r="O19" i="19"/>
  <c r="O49" i="19"/>
  <c r="O31" i="19"/>
  <c r="O12" i="19"/>
  <c r="O50" i="19"/>
  <c r="O33" i="19"/>
  <c r="O32" i="19"/>
  <c r="O24" i="19"/>
  <c r="O17" i="19"/>
  <c r="O9" i="19"/>
  <c r="O43" i="19"/>
  <c r="O58" i="19"/>
  <c r="O18" i="19"/>
  <c r="O23" i="19"/>
  <c r="O90" i="19"/>
  <c r="O22" i="19"/>
  <c r="O15" i="19"/>
  <c r="O16" i="19"/>
  <c r="O26" i="19"/>
  <c r="O10" i="19"/>
  <c r="O11" i="19"/>
  <c r="O45" i="19"/>
  <c r="O25" i="19"/>
  <c r="DH46" i="24"/>
  <c r="BH62" i="11"/>
  <c r="BH64" i="11" s="1"/>
  <c r="AQ27" i="7"/>
  <c r="AQ14" i="7"/>
  <c r="AQ89" i="7"/>
  <c r="AQ57" i="7"/>
  <c r="AQ25" i="7"/>
  <c r="AQ51" i="7"/>
  <c r="AQ24" i="7"/>
  <c r="AQ50" i="7"/>
  <c r="AQ23" i="7"/>
  <c r="AQ49" i="7"/>
  <c r="AQ33" i="7"/>
  <c r="AQ30" i="7"/>
  <c r="AQ44" i="7"/>
  <c r="AQ32" i="7"/>
  <c r="AQ18" i="7"/>
  <c r="AQ31" i="7"/>
  <c r="AQ22" i="7"/>
  <c r="AQ29" i="7"/>
  <c r="AQ43" i="7"/>
  <c r="AQ20" i="7"/>
  <c r="AQ12" i="7"/>
  <c r="AQ28" i="7"/>
  <c r="AQ11" i="7"/>
  <c r="AQ15" i="7"/>
  <c r="AQ88" i="7"/>
  <c r="AQ16" i="7"/>
  <c r="AQ10" i="7"/>
  <c r="AQ9" i="7"/>
  <c r="AQ26" i="7"/>
  <c r="AQ58" i="7"/>
  <c r="AQ21" i="7"/>
  <c r="AQ19" i="7"/>
  <c r="AQ17" i="7"/>
  <c r="DS77" i="54"/>
  <c r="K84" i="24"/>
  <c r="BP41" i="44"/>
  <c r="BP77" i="44" s="1"/>
  <c r="DU53" i="44"/>
  <c r="DU78" i="44" s="1"/>
  <c r="P41" i="54"/>
  <c r="P77" i="54" s="1"/>
  <c r="BJ34" i="49"/>
  <c r="CT80" i="24"/>
  <c r="CT82" i="24" s="1"/>
  <c r="DX3" i="24"/>
  <c r="DW2" i="24"/>
  <c r="CM3" i="24"/>
  <c r="CL2" i="24"/>
  <c r="CX44" i="16"/>
  <c r="CX46" i="16" s="1"/>
  <c r="CX43" i="16"/>
  <c r="CX33" i="16"/>
  <c r="CX32" i="16"/>
  <c r="CX31" i="16"/>
  <c r="CX27" i="16"/>
  <c r="CX19" i="16"/>
  <c r="CX50" i="16"/>
  <c r="CX29" i="16"/>
  <c r="CX22" i="16"/>
  <c r="CX30" i="16"/>
  <c r="CX51" i="16"/>
  <c r="CX21" i="16"/>
  <c r="CX20" i="16"/>
  <c r="CX11" i="16"/>
  <c r="CX9" i="16"/>
  <c r="CX38" i="16"/>
  <c r="CX12" i="16"/>
  <c r="CX18" i="16"/>
  <c r="CX10" i="16"/>
  <c r="CX57" i="16"/>
  <c r="CX39" i="16"/>
  <c r="CX41" i="16" s="1"/>
  <c r="CX77" i="16" s="1"/>
  <c r="CX15" i="16"/>
  <c r="CX13" i="16"/>
  <c r="CX26" i="16"/>
  <c r="CX25" i="16"/>
  <c r="CX23" i="16"/>
  <c r="CX88" i="16"/>
  <c r="CX91" i="16" s="1"/>
  <c r="CX28" i="16"/>
  <c r="CX49" i="16"/>
  <c r="CX24" i="16"/>
  <c r="CX17" i="16"/>
  <c r="CX14" i="16"/>
  <c r="CX16" i="16"/>
  <c r="DS55" i="24"/>
  <c r="CH80" i="24"/>
  <c r="BM3" i="49"/>
  <c r="BL2" i="49"/>
  <c r="DT34" i="54"/>
  <c r="AO3" i="11"/>
  <c r="AN2" i="11"/>
  <c r="AY34" i="19"/>
  <c r="CJ46" i="24"/>
  <c r="BL46" i="16"/>
  <c r="BL53" i="16"/>
  <c r="AL53" i="49"/>
  <c r="AL78" i="49" s="1"/>
  <c r="BW2" i="39"/>
  <c r="BX3" i="39"/>
  <c r="DJ89" i="7"/>
  <c r="DJ88" i="7"/>
  <c r="DJ22" i="7"/>
  <c r="DJ17" i="7"/>
  <c r="DJ32" i="7"/>
  <c r="DJ31" i="7"/>
  <c r="DJ21" i="7"/>
  <c r="DJ16" i="7"/>
  <c r="DJ15" i="7"/>
  <c r="DJ12" i="7"/>
  <c r="DJ30" i="7"/>
  <c r="DJ29" i="7"/>
  <c r="DJ19" i="7"/>
  <c r="DJ57" i="7"/>
  <c r="DJ25" i="7"/>
  <c r="DJ43" i="7"/>
  <c r="DJ24" i="7"/>
  <c r="DJ11" i="7"/>
  <c r="DJ58" i="7"/>
  <c r="DJ18" i="7"/>
  <c r="DJ51" i="7"/>
  <c r="DJ33" i="7"/>
  <c r="DJ49" i="7"/>
  <c r="DJ23" i="7"/>
  <c r="DJ44" i="7"/>
  <c r="DJ28" i="7"/>
  <c r="DJ20" i="7"/>
  <c r="DJ50" i="7"/>
  <c r="DJ10" i="7"/>
  <c r="DJ27" i="7"/>
  <c r="DJ9" i="7"/>
  <c r="DJ26" i="7"/>
  <c r="DJ14" i="7"/>
  <c r="AZ77" i="54"/>
  <c r="M76" i="49"/>
  <c r="M36" i="49"/>
  <c r="M55" i="49" s="1"/>
  <c r="M60" i="49" s="1"/>
  <c r="O2" i="39"/>
  <c r="P3" i="39"/>
  <c r="P91" i="34"/>
  <c r="AK76" i="49"/>
  <c r="AK36" i="49"/>
  <c r="AK55" i="49" s="1"/>
  <c r="AK60" i="49" s="1"/>
  <c r="DF41" i="29"/>
  <c r="DU90" i="54"/>
  <c r="DU89" i="54"/>
  <c r="DU88" i="54"/>
  <c r="DU58" i="54"/>
  <c r="DU50" i="54"/>
  <c r="DU45" i="54"/>
  <c r="DU57" i="54"/>
  <c r="DU38" i="54"/>
  <c r="DU39" i="54"/>
  <c r="DU41" i="54" s="1"/>
  <c r="DU77" i="54" s="1"/>
  <c r="DU51" i="54"/>
  <c r="DU32" i="54"/>
  <c r="DU49" i="54"/>
  <c r="DU29" i="54"/>
  <c r="DU59" i="54"/>
  <c r="DU43" i="54"/>
  <c r="DU24" i="54"/>
  <c r="DU28" i="54"/>
  <c r="DU23" i="54"/>
  <c r="DU18" i="54"/>
  <c r="DU11" i="54"/>
  <c r="DU26" i="54"/>
  <c r="DU44" i="54"/>
  <c r="DU17" i="54"/>
  <c r="DU16" i="54"/>
  <c r="DU33" i="54"/>
  <c r="DU31" i="54"/>
  <c r="DU21" i="54"/>
  <c r="DU27" i="54"/>
  <c r="DU15" i="54"/>
  <c r="DU9" i="54"/>
  <c r="DU30" i="54"/>
  <c r="DU10" i="54"/>
  <c r="DU12" i="54"/>
  <c r="DU20" i="54"/>
  <c r="DU19" i="54"/>
  <c r="DU13" i="54"/>
  <c r="DU22" i="54"/>
  <c r="DU25" i="54"/>
  <c r="DU14" i="54"/>
  <c r="AY34" i="34"/>
  <c r="BL90" i="19"/>
  <c r="BL59" i="19"/>
  <c r="BL44" i="19"/>
  <c r="BL43" i="19"/>
  <c r="BL89" i="19"/>
  <c r="BL91" i="19" s="1"/>
  <c r="BL45" i="19"/>
  <c r="BL50" i="19"/>
  <c r="BL20" i="19"/>
  <c r="BL14" i="19"/>
  <c r="BL38" i="19"/>
  <c r="BL27" i="19"/>
  <c r="BL19" i="19"/>
  <c r="BL28" i="19"/>
  <c r="BL12" i="19"/>
  <c r="BL58" i="19"/>
  <c r="BL33" i="19"/>
  <c r="BL29" i="19"/>
  <c r="BL26" i="19"/>
  <c r="BL57" i="19"/>
  <c r="BL9" i="19"/>
  <c r="BL32" i="19"/>
  <c r="BL31" i="19"/>
  <c r="BL23" i="19"/>
  <c r="BL16" i="19"/>
  <c r="BL88" i="19"/>
  <c r="BL22" i="19"/>
  <c r="BL17" i="19"/>
  <c r="BL51" i="19"/>
  <c r="BL30" i="19"/>
  <c r="BL21" i="19"/>
  <c r="BL39" i="19"/>
  <c r="BL18" i="19"/>
  <c r="BL49" i="19"/>
  <c r="BL10" i="19"/>
  <c r="BL11" i="19"/>
  <c r="BL24" i="19"/>
  <c r="BL15" i="19"/>
  <c r="BL25" i="19"/>
  <c r="AL46" i="29"/>
  <c r="M46" i="39"/>
  <c r="CS53" i="39"/>
  <c r="CS78" i="39" s="1"/>
  <c r="CK41" i="16"/>
  <c r="CK77" i="16" s="1"/>
  <c r="W84" i="44"/>
  <c r="W80" i="44"/>
  <c r="W82" i="44" s="1"/>
  <c r="BH76" i="39"/>
  <c r="BH36" i="39"/>
  <c r="O55" i="44"/>
  <c r="BJ62" i="24"/>
  <c r="BJ64" i="24" s="1"/>
  <c r="L84" i="49"/>
  <c r="L80" i="49"/>
  <c r="L82" i="49" s="1"/>
  <c r="AK76" i="29"/>
  <c r="AK36" i="29"/>
  <c r="AT86" i="29"/>
  <c r="AT93" i="29"/>
  <c r="AT96" i="29" s="1"/>
  <c r="K84" i="16"/>
  <c r="BX91" i="24"/>
  <c r="CH82" i="16"/>
  <c r="CH84" i="16" s="1"/>
  <c r="DS82" i="7"/>
  <c r="CX3" i="19"/>
  <c r="CW2" i="19"/>
  <c r="BY46" i="7"/>
  <c r="AU82" i="49"/>
  <c r="AB90" i="29"/>
  <c r="AB89" i="29"/>
  <c r="AB59" i="29"/>
  <c r="AB88" i="29"/>
  <c r="AB45" i="29"/>
  <c r="AB38" i="29"/>
  <c r="AB49" i="29"/>
  <c r="AB44" i="29"/>
  <c r="AB25" i="29"/>
  <c r="AB29" i="29"/>
  <c r="AB43" i="29"/>
  <c r="AB10" i="29"/>
  <c r="AB58" i="29"/>
  <c r="AB23" i="29"/>
  <c r="AB13" i="29"/>
  <c r="AB33" i="29"/>
  <c r="AB18" i="29"/>
  <c r="AB15" i="29"/>
  <c r="AB39" i="29"/>
  <c r="AB21" i="29"/>
  <c r="AB57" i="29"/>
  <c r="AB32" i="29"/>
  <c r="AB51" i="29"/>
  <c r="AB27" i="29"/>
  <c r="AB12" i="29"/>
  <c r="AB19" i="29"/>
  <c r="AB11" i="29"/>
  <c r="AB24" i="29"/>
  <c r="AB17" i="29"/>
  <c r="AB20" i="29"/>
  <c r="AB9" i="29"/>
  <c r="AB26" i="29"/>
  <c r="AB16" i="29"/>
  <c r="AB50" i="29"/>
  <c r="AB14" i="29"/>
  <c r="AB30" i="29"/>
  <c r="AB22" i="29"/>
  <c r="BV62" i="24"/>
  <c r="BV64" i="24" s="1"/>
  <c r="CH53" i="11"/>
  <c r="L86" i="34"/>
  <c r="L93" i="34"/>
  <c r="L96" i="34" s="1"/>
  <c r="AX34" i="11"/>
  <c r="BK46" i="19"/>
  <c r="BL62" i="44"/>
  <c r="AL55" i="16"/>
  <c r="CT34" i="11"/>
  <c r="BI41" i="39"/>
  <c r="BI77" i="39" s="1"/>
  <c r="CI55" i="7"/>
  <c r="AZ80" i="44"/>
  <c r="AZ82" i="44" s="1"/>
  <c r="AF86" i="39"/>
  <c r="AF93" i="39"/>
  <c r="AF96" i="39" s="1"/>
  <c r="AY78" i="16"/>
  <c r="AJ62" i="11"/>
  <c r="AJ64" i="11" s="1"/>
  <c r="Y76" i="4"/>
  <c r="Y36" i="4"/>
  <c r="Y55" i="4" s="1"/>
  <c r="Y60" i="4" s="1"/>
  <c r="BZ51" i="16"/>
  <c r="BZ50" i="16"/>
  <c r="BZ39" i="16"/>
  <c r="BZ41" i="16" s="1"/>
  <c r="BZ77" i="16" s="1"/>
  <c r="BZ23" i="16"/>
  <c r="BZ16" i="16"/>
  <c r="BZ14" i="16"/>
  <c r="BZ29" i="16"/>
  <c r="BZ88" i="16"/>
  <c r="BZ91" i="16" s="1"/>
  <c r="BZ28" i="16"/>
  <c r="BZ24" i="16"/>
  <c r="BZ43" i="16"/>
  <c r="BZ22" i="16"/>
  <c r="BZ30" i="16"/>
  <c r="BZ44" i="16"/>
  <c r="BZ46" i="16" s="1"/>
  <c r="BZ21" i="16"/>
  <c r="BZ49" i="16"/>
  <c r="BZ20" i="16"/>
  <c r="BZ18" i="16"/>
  <c r="BZ26" i="16"/>
  <c r="BZ11" i="16"/>
  <c r="BZ9" i="16"/>
  <c r="BZ25" i="16"/>
  <c r="BZ10" i="16"/>
  <c r="BZ33" i="16"/>
  <c r="BZ32" i="16"/>
  <c r="BZ31" i="16"/>
  <c r="BZ19" i="16"/>
  <c r="BZ38" i="16"/>
  <c r="BZ17" i="16"/>
  <c r="BZ57" i="16"/>
  <c r="BZ27" i="16"/>
  <c r="BZ13" i="16"/>
  <c r="BZ15" i="16"/>
  <c r="BZ12" i="16"/>
  <c r="BH84" i="54"/>
  <c r="AJ84" i="49"/>
  <c r="AJ80" i="49"/>
  <c r="AJ82" i="49" s="1"/>
  <c r="DF55" i="24"/>
  <c r="Z46" i="4"/>
  <c r="BV82" i="16"/>
  <c r="AM91" i="19"/>
  <c r="CJ2" i="11"/>
  <c r="CK3" i="11"/>
  <c r="W60" i="34"/>
  <c r="DG41" i="54"/>
  <c r="DG77" i="54" s="1"/>
  <c r="BX34" i="44"/>
  <c r="BX41" i="24"/>
  <c r="BX77" i="24" s="1"/>
  <c r="AL80" i="16"/>
  <c r="AL82" i="16" s="1"/>
  <c r="CU34" i="34"/>
  <c r="AN57" i="19"/>
  <c r="AN90" i="19"/>
  <c r="AN51" i="19"/>
  <c r="AN39" i="19"/>
  <c r="AN89" i="19"/>
  <c r="AN59" i="19"/>
  <c r="AN58" i="19"/>
  <c r="AN43" i="19"/>
  <c r="AN10" i="19"/>
  <c r="AN32" i="19"/>
  <c r="AN24" i="19"/>
  <c r="AN17" i="19"/>
  <c r="AN9" i="19"/>
  <c r="AN31" i="19"/>
  <c r="AN23" i="19"/>
  <c r="AN16" i="19"/>
  <c r="AN22" i="19"/>
  <c r="AN27" i="19"/>
  <c r="AN19" i="19"/>
  <c r="AN45" i="19"/>
  <c r="AN50" i="19"/>
  <c r="AN18" i="19"/>
  <c r="AN28" i="19"/>
  <c r="AN29" i="19"/>
  <c r="AN26" i="19"/>
  <c r="AN38" i="19"/>
  <c r="AN30" i="19"/>
  <c r="AN33" i="19"/>
  <c r="AN44" i="19"/>
  <c r="AN46" i="19" s="1"/>
  <c r="AN25" i="19"/>
  <c r="AN88" i="19"/>
  <c r="AN21" i="19"/>
  <c r="AN11" i="19"/>
  <c r="AN49" i="19"/>
  <c r="AN53" i="19" s="1"/>
  <c r="AN78" i="19" s="1"/>
  <c r="AN12" i="19"/>
  <c r="AN20" i="19"/>
  <c r="AN14" i="19"/>
  <c r="AN15" i="19"/>
  <c r="R33" i="4"/>
  <c r="BI53" i="39"/>
  <c r="BI78" i="39" s="1"/>
  <c r="CA3" i="24"/>
  <c r="BZ2" i="24"/>
  <c r="CU55" i="16"/>
  <c r="DF77" i="54"/>
  <c r="DI53" i="16"/>
  <c r="DI78" i="16" s="1"/>
  <c r="AM76" i="44"/>
  <c r="AM36" i="44"/>
  <c r="AM55" i="44" s="1"/>
  <c r="AM60" i="44" s="1"/>
  <c r="BN80" i="44"/>
  <c r="AO46" i="16"/>
  <c r="CU46" i="19"/>
  <c r="CJ2" i="49"/>
  <c r="CK3" i="49"/>
  <c r="Z46" i="19"/>
  <c r="DG80" i="16"/>
  <c r="DG82" i="16" s="1"/>
  <c r="K55" i="39"/>
  <c r="BJ76" i="34"/>
  <c r="BJ36" i="34"/>
  <c r="DH2" i="4"/>
  <c r="DI3" i="4"/>
  <c r="AP88" i="16"/>
  <c r="AP91" i="16" s="1"/>
  <c r="AP18" i="16"/>
  <c r="AP57" i="16"/>
  <c r="AP25" i="16"/>
  <c r="AP51" i="16"/>
  <c r="AP11" i="16"/>
  <c r="AP9" i="16"/>
  <c r="AP20" i="16"/>
  <c r="AP10" i="16"/>
  <c r="AP33" i="16"/>
  <c r="AP32" i="16"/>
  <c r="AP31" i="16"/>
  <c r="AP19" i="16"/>
  <c r="AP38" i="16"/>
  <c r="AP17" i="16"/>
  <c r="AP39" i="16"/>
  <c r="AP41" i="16" s="1"/>
  <c r="AP77" i="16" s="1"/>
  <c r="AP50" i="16"/>
  <c r="AP15" i="16"/>
  <c r="AP22" i="16"/>
  <c r="AP30" i="16"/>
  <c r="AP49" i="16"/>
  <c r="AP53" i="16" s="1"/>
  <c r="AP78" i="16" s="1"/>
  <c r="AP21" i="16"/>
  <c r="AP12" i="16"/>
  <c r="AP16" i="16"/>
  <c r="AP14" i="16"/>
  <c r="AP13" i="16"/>
  <c r="AP27" i="16"/>
  <c r="AP44" i="16"/>
  <c r="AP46" i="16" s="1"/>
  <c r="AP43" i="16"/>
  <c r="AP26" i="16"/>
  <c r="AP24" i="16"/>
  <c r="AP23" i="16"/>
  <c r="AP29" i="16"/>
  <c r="AP28" i="16"/>
  <c r="DF53" i="49"/>
  <c r="DF78" i="49" s="1"/>
  <c r="BE3" i="44"/>
  <c r="BD2" i="44"/>
  <c r="CS80" i="34"/>
  <c r="CJ34" i="44"/>
  <c r="N86" i="44"/>
  <c r="N93" i="44"/>
  <c r="N96" i="44" s="1"/>
  <c r="CH34" i="4"/>
  <c r="P2" i="19"/>
  <c r="Q3" i="19"/>
  <c r="BW41" i="54"/>
  <c r="BW77" i="54" s="1"/>
  <c r="AX76" i="34"/>
  <c r="AX36" i="34"/>
  <c r="AZ41" i="16"/>
  <c r="AZ77" i="16" s="1"/>
  <c r="DU41" i="24"/>
  <c r="DU77" i="24" s="1"/>
  <c r="BH80" i="11"/>
  <c r="BH82" i="11" s="1"/>
  <c r="CT53" i="29"/>
  <c r="CT78" i="29" s="1"/>
  <c r="DU46" i="44"/>
  <c r="AI62" i="24"/>
  <c r="AI64" i="24"/>
  <c r="BG86" i="19"/>
  <c r="BG93" i="19"/>
  <c r="BG96" i="19" s="1"/>
  <c r="AX41" i="29"/>
  <c r="AX77" i="29" s="1"/>
  <c r="CZ3" i="16"/>
  <c r="CY2" i="16"/>
  <c r="DS80" i="24"/>
  <c r="CU53" i="54"/>
  <c r="CU78" i="54" s="1"/>
  <c r="BK39" i="49"/>
  <c r="BK45" i="49"/>
  <c r="BK90" i="49"/>
  <c r="BK59" i="49"/>
  <c r="BK38" i="49"/>
  <c r="BK33" i="49"/>
  <c r="BK28" i="49"/>
  <c r="BK44" i="49"/>
  <c r="BK31" i="49"/>
  <c r="BK29" i="49"/>
  <c r="BK26" i="49"/>
  <c r="BK30" i="49"/>
  <c r="BK18" i="49"/>
  <c r="BK25" i="49"/>
  <c r="BK88" i="49"/>
  <c r="BK57" i="49"/>
  <c r="BK50" i="49"/>
  <c r="BK43" i="49"/>
  <c r="BK11" i="49"/>
  <c r="BK27" i="49"/>
  <c r="BK15" i="49"/>
  <c r="BK24" i="49"/>
  <c r="BK10" i="49"/>
  <c r="BK32" i="49"/>
  <c r="BK49" i="49"/>
  <c r="BK23" i="49"/>
  <c r="BK9" i="49"/>
  <c r="BK21" i="49"/>
  <c r="BK89" i="49"/>
  <c r="BK20" i="49"/>
  <c r="BK14" i="49"/>
  <c r="BK17" i="49"/>
  <c r="BK58" i="49"/>
  <c r="BK19" i="49"/>
  <c r="BK13" i="49"/>
  <c r="BK12" i="49"/>
  <c r="BK16" i="49"/>
  <c r="BK51" i="49"/>
  <c r="BK22" i="49"/>
  <c r="R88" i="4"/>
  <c r="BV20" i="39"/>
  <c r="BV88" i="39"/>
  <c r="BV51" i="39"/>
  <c r="BV58" i="39"/>
  <c r="BV27" i="39"/>
  <c r="BV28" i="39"/>
  <c r="BV50" i="39"/>
  <c r="BV43" i="39"/>
  <c r="BV29" i="39"/>
  <c r="BV26" i="39"/>
  <c r="BV19" i="39"/>
  <c r="BV90" i="39"/>
  <c r="BV45" i="39"/>
  <c r="BV57" i="39"/>
  <c r="BV30" i="39"/>
  <c r="BV14" i="39"/>
  <c r="BV38" i="39"/>
  <c r="BV31" i="39"/>
  <c r="BV23" i="39"/>
  <c r="BV89" i="39"/>
  <c r="BV91" i="39" s="1"/>
  <c r="BV33" i="39"/>
  <c r="BV17" i="39"/>
  <c r="BV25" i="39"/>
  <c r="BV18" i="39"/>
  <c r="BV16" i="39"/>
  <c r="BV9" i="39"/>
  <c r="BV49" i="39"/>
  <c r="BV32" i="39"/>
  <c r="BV21" i="39"/>
  <c r="BV15" i="39"/>
  <c r="BV11" i="39"/>
  <c r="BV10" i="39"/>
  <c r="BV24" i="39"/>
  <c r="BV12" i="39"/>
  <c r="BV59" i="39"/>
  <c r="BV44" i="39"/>
  <c r="BV39" i="39"/>
  <c r="BV41" i="39" s="1"/>
  <c r="BV77" i="39" s="1"/>
  <c r="BV22" i="39"/>
  <c r="BT86" i="54"/>
  <c r="BT93" i="54"/>
  <c r="BT96" i="54" s="1"/>
  <c r="BA88" i="7"/>
  <c r="BA91" i="7" s="1"/>
  <c r="BA30" i="7"/>
  <c r="BA44" i="7"/>
  <c r="BA20" i="7"/>
  <c r="BA29" i="7"/>
  <c r="BA19" i="7"/>
  <c r="BA26" i="7"/>
  <c r="BA27" i="7"/>
  <c r="BA14" i="7"/>
  <c r="BA89" i="7"/>
  <c r="BA18" i="7"/>
  <c r="BA28" i="7"/>
  <c r="BA21" i="7"/>
  <c r="BA17" i="7"/>
  <c r="BA24" i="7"/>
  <c r="BA11" i="7"/>
  <c r="BA25" i="7"/>
  <c r="BA58" i="7"/>
  <c r="BA10" i="7"/>
  <c r="BA49" i="7"/>
  <c r="BA23" i="7"/>
  <c r="BA50" i="7"/>
  <c r="BA9" i="7"/>
  <c r="BA57" i="7"/>
  <c r="BA16" i="7"/>
  <c r="BA31" i="7"/>
  <c r="BA22" i="7"/>
  <c r="BA51" i="7"/>
  <c r="BA33" i="7"/>
  <c r="BA12" i="7"/>
  <c r="BA43" i="7"/>
  <c r="BA32" i="7"/>
  <c r="BA15" i="7"/>
  <c r="N50" i="39"/>
  <c r="N43" i="39"/>
  <c r="N26" i="39"/>
  <c r="N57" i="39"/>
  <c r="N33" i="39"/>
  <c r="N25" i="39"/>
  <c r="N49" i="39"/>
  <c r="N53" i="39" s="1"/>
  <c r="N78" i="39" s="1"/>
  <c r="N32" i="39"/>
  <c r="N24" i="39"/>
  <c r="N45" i="39"/>
  <c r="N58" i="39"/>
  <c r="N38" i="39"/>
  <c r="N28" i="39"/>
  <c r="N44" i="39"/>
  <c r="N46" i="39" s="1"/>
  <c r="N39" i="39"/>
  <c r="N41" i="39" s="1"/>
  <c r="N77" i="39" s="1"/>
  <c r="N16" i="39"/>
  <c r="N13" i="39"/>
  <c r="N59" i="39"/>
  <c r="N12" i="39"/>
  <c r="N15" i="39"/>
  <c r="N27" i="39"/>
  <c r="N21" i="39"/>
  <c r="N19" i="39"/>
  <c r="N14" i="39"/>
  <c r="N9" i="39"/>
  <c r="N11" i="39"/>
  <c r="N10" i="39"/>
  <c r="N90" i="39"/>
  <c r="N18" i="39"/>
  <c r="N20" i="39"/>
  <c r="N88" i="39"/>
  <c r="N17" i="39"/>
  <c r="N31" i="39"/>
  <c r="N51" i="39"/>
  <c r="N29" i="39"/>
  <c r="N30" i="39"/>
  <c r="N89" i="39"/>
  <c r="N23" i="39"/>
  <c r="N22" i="39"/>
  <c r="CT76" i="19"/>
  <c r="CT36" i="19"/>
  <c r="CT55" i="19" s="1"/>
  <c r="CT60" i="19" s="1"/>
  <c r="DF46" i="29"/>
  <c r="BV76" i="54"/>
  <c r="BV36" i="54"/>
  <c r="BV55" i="54" s="1"/>
  <c r="BV60" i="54" s="1"/>
  <c r="CG62" i="54"/>
  <c r="CG64" i="54"/>
  <c r="M76" i="16"/>
  <c r="M36" i="16"/>
  <c r="BM2" i="19"/>
  <c r="BN3" i="19"/>
  <c r="AM2" i="39"/>
  <c r="AN3" i="39"/>
  <c r="Y34" i="44"/>
  <c r="AL53" i="29"/>
  <c r="AL78" i="29" s="1"/>
  <c r="AI62" i="11"/>
  <c r="AI64" i="11" s="1"/>
  <c r="AJ86" i="19"/>
  <c r="AJ93" i="19"/>
  <c r="AJ96" i="19" s="1"/>
  <c r="AX76" i="19"/>
  <c r="AX36" i="19"/>
  <c r="DT76" i="24"/>
  <c r="DT36" i="24"/>
  <c r="DT55" i="24" s="1"/>
  <c r="DT60" i="24" s="1"/>
  <c r="O80" i="44"/>
  <c r="O82" i="44" s="1"/>
  <c r="BJ84" i="24"/>
  <c r="BJ80" i="24"/>
  <c r="BJ82" i="24" s="1"/>
  <c r="P77" i="44"/>
  <c r="BJ91" i="4"/>
  <c r="DF91" i="11"/>
  <c r="BW30" i="4"/>
  <c r="BW22" i="4"/>
  <c r="BW57" i="4"/>
  <c r="BW51" i="4"/>
  <c r="BW44" i="4"/>
  <c r="BW46" i="4" s="1"/>
  <c r="BW15" i="4"/>
  <c r="BW11" i="4"/>
  <c r="BW29" i="4"/>
  <c r="BW21" i="4"/>
  <c r="BW10" i="4"/>
  <c r="BW50" i="4"/>
  <c r="BW43" i="4"/>
  <c r="BW28" i="4"/>
  <c r="BW20" i="4"/>
  <c r="BW14" i="4"/>
  <c r="BW25" i="4"/>
  <c r="BW19" i="4"/>
  <c r="BW26" i="4"/>
  <c r="BW9" i="4"/>
  <c r="BW33" i="4"/>
  <c r="BW24" i="4"/>
  <c r="BW31" i="4"/>
  <c r="BW17" i="4"/>
  <c r="BW32" i="4"/>
  <c r="BW18" i="4"/>
  <c r="BW49" i="4"/>
  <c r="BW23" i="4"/>
  <c r="BW88" i="4"/>
  <c r="BW27" i="4"/>
  <c r="BW16" i="4"/>
  <c r="BW12" i="4"/>
  <c r="BW41" i="19"/>
  <c r="BW77" i="19" s="1"/>
  <c r="BV91" i="11"/>
  <c r="CI80" i="7"/>
  <c r="CI82" i="7" s="1"/>
  <c r="N34" i="49"/>
  <c r="DU76" i="7"/>
  <c r="DU36" i="7"/>
  <c r="CF55" i="29"/>
  <c r="CU62" i="7"/>
  <c r="CU64" i="7" s="1"/>
  <c r="AJ80" i="11"/>
  <c r="AJ82" i="11" s="1"/>
  <c r="W60" i="7"/>
  <c r="CA2" i="16"/>
  <c r="CB3" i="16"/>
  <c r="I86" i="49"/>
  <c r="I93" i="49"/>
  <c r="I96" i="49" s="1"/>
  <c r="CT62" i="44"/>
  <c r="CT64" i="44"/>
  <c r="Y36" i="11"/>
  <c r="Y55" i="11" s="1"/>
  <c r="Y60" i="11" s="1"/>
  <c r="Y76" i="11"/>
  <c r="DF80" i="24"/>
  <c r="Z91" i="4"/>
  <c r="CG34" i="39"/>
  <c r="AM46" i="19"/>
  <c r="CI57" i="11"/>
  <c r="CI43" i="11"/>
  <c r="CI19" i="11"/>
  <c r="CI14" i="11"/>
  <c r="CI9" i="11"/>
  <c r="CI90" i="11"/>
  <c r="CI28" i="11"/>
  <c r="CI27" i="11"/>
  <c r="CI26" i="11"/>
  <c r="CI89" i="11"/>
  <c r="CI49" i="11"/>
  <c r="CI25" i="11"/>
  <c r="CI15" i="11"/>
  <c r="CI24" i="11"/>
  <c r="CI88" i="11"/>
  <c r="CI23" i="11"/>
  <c r="CI45" i="11"/>
  <c r="CI44" i="11"/>
  <c r="CI46" i="11" s="1"/>
  <c r="CI32" i="11"/>
  <c r="CI10" i="11"/>
  <c r="CI30" i="11"/>
  <c r="CI18" i="11"/>
  <c r="CI29" i="11"/>
  <c r="CI33" i="11"/>
  <c r="CI22" i="11"/>
  <c r="CI17" i="11"/>
  <c r="CI59" i="11"/>
  <c r="CI21" i="11"/>
  <c r="CI58" i="11"/>
  <c r="CI50" i="11"/>
  <c r="CI16" i="11"/>
  <c r="CI12" i="11"/>
  <c r="CI20" i="11"/>
  <c r="CI31" i="11"/>
  <c r="CI51" i="11"/>
  <c r="CI11" i="11"/>
  <c r="BX34" i="24"/>
  <c r="AK82" i="44"/>
  <c r="V64" i="19"/>
  <c r="V62" i="19"/>
  <c r="BX76" i="7"/>
  <c r="BX36" i="7"/>
  <c r="BF62" i="49"/>
  <c r="BF64" i="49"/>
  <c r="AV62" i="19"/>
  <c r="BV53" i="11"/>
  <c r="DX2" i="16"/>
  <c r="DY3" i="16"/>
  <c r="BY31" i="24"/>
  <c r="BY23" i="24"/>
  <c r="BY9" i="24"/>
  <c r="BY90" i="24"/>
  <c r="BY45" i="24"/>
  <c r="BY21" i="24"/>
  <c r="BY17" i="24"/>
  <c r="BY89" i="24"/>
  <c r="BY91" i="24" s="1"/>
  <c r="BY27" i="24"/>
  <c r="BY28" i="24"/>
  <c r="BY16" i="24"/>
  <c r="BY29" i="24"/>
  <c r="BY26" i="24"/>
  <c r="BY15" i="24"/>
  <c r="BY12" i="24"/>
  <c r="BY44" i="24"/>
  <c r="BY30" i="24"/>
  <c r="BY14" i="24"/>
  <c r="BY58" i="24"/>
  <c r="BY88" i="24"/>
  <c r="BY50" i="24"/>
  <c r="BY20" i="24"/>
  <c r="BY33" i="24"/>
  <c r="BY25" i="24"/>
  <c r="BY18" i="24"/>
  <c r="BY51" i="24"/>
  <c r="BY59" i="24"/>
  <c r="BY57" i="24"/>
  <c r="BY49" i="24"/>
  <c r="BY43" i="24"/>
  <c r="BY39" i="24"/>
  <c r="BY32" i="24"/>
  <c r="BY38" i="24"/>
  <c r="BY22" i="24"/>
  <c r="BY11" i="24"/>
  <c r="BY10" i="24"/>
  <c r="BY24" i="24"/>
  <c r="U64" i="49"/>
  <c r="CU80" i="16"/>
  <c r="CU82" i="16" s="1"/>
  <c r="CU84" i="16" s="1"/>
  <c r="Z41" i="34"/>
  <c r="Z77" i="34" s="1"/>
  <c r="CI41" i="34"/>
  <c r="CI77" i="34" s="1"/>
  <c r="DI46" i="16"/>
  <c r="Z28" i="39"/>
  <c r="Z20" i="39"/>
  <c r="Z88" i="39"/>
  <c r="Z51" i="39"/>
  <c r="Z58" i="39"/>
  <c r="Z30" i="39"/>
  <c r="Z27" i="39"/>
  <c r="Z31" i="39"/>
  <c r="Z50" i="39"/>
  <c r="Z43" i="39"/>
  <c r="Z26" i="39"/>
  <c r="Z19" i="39"/>
  <c r="Z22" i="39"/>
  <c r="Z38" i="39"/>
  <c r="Z49" i="39"/>
  <c r="Z18" i="39"/>
  <c r="Z45" i="39"/>
  <c r="Z23" i="39"/>
  <c r="Z89" i="39"/>
  <c r="Z29" i="39"/>
  <c r="Z33" i="39"/>
  <c r="Z90" i="39"/>
  <c r="Z13" i="39"/>
  <c r="Z44" i="39"/>
  <c r="Z16" i="39"/>
  <c r="Z10" i="39"/>
  <c r="Z57" i="39"/>
  <c r="Z32" i="39"/>
  <c r="Z9" i="39"/>
  <c r="Z39" i="39"/>
  <c r="Z41" i="39" s="1"/>
  <c r="Z11" i="39"/>
  <c r="Z12" i="39"/>
  <c r="Z14" i="39"/>
  <c r="Z17" i="39"/>
  <c r="Z21" i="39"/>
  <c r="Z24" i="39"/>
  <c r="Z59" i="39"/>
  <c r="Z15" i="39"/>
  <c r="Z25" i="39"/>
  <c r="O89" i="29"/>
  <c r="O59" i="29"/>
  <c r="O58" i="29"/>
  <c r="O44" i="29"/>
  <c r="O43" i="29"/>
  <c r="O23" i="29"/>
  <c r="O16" i="29"/>
  <c r="O22" i="29"/>
  <c r="O9" i="29"/>
  <c r="O50" i="29"/>
  <c r="O90" i="29"/>
  <c r="O49" i="29"/>
  <c r="O45" i="29"/>
  <c r="O30" i="29"/>
  <c r="O11" i="29"/>
  <c r="O88" i="29"/>
  <c r="O19" i="29"/>
  <c r="O24" i="29"/>
  <c r="O14" i="29"/>
  <c r="O38" i="29"/>
  <c r="O39" i="29"/>
  <c r="O41" i="29" s="1"/>
  <c r="O77" i="29" s="1"/>
  <c r="O51" i="29"/>
  <c r="O33" i="29"/>
  <c r="O20" i="29"/>
  <c r="O15" i="29"/>
  <c r="O10" i="29"/>
  <c r="O29" i="29"/>
  <c r="O28" i="29"/>
  <c r="O18" i="29"/>
  <c r="O27" i="29"/>
  <c r="O25" i="29"/>
  <c r="O13" i="29"/>
  <c r="O32" i="29"/>
  <c r="O17" i="29"/>
  <c r="O31" i="29"/>
  <c r="O57" i="29"/>
  <c r="O26" i="29"/>
  <c r="O12" i="29"/>
  <c r="O21" i="29"/>
  <c r="BK41" i="54"/>
  <c r="BK77" i="54" s="1"/>
  <c r="CS77" i="49"/>
  <c r="BU55" i="19"/>
  <c r="Y76" i="34"/>
  <c r="Y36" i="34"/>
  <c r="AM91" i="24"/>
  <c r="AL86" i="7"/>
  <c r="AL93" i="7"/>
  <c r="AL96" i="7" s="1"/>
  <c r="DT76" i="44"/>
  <c r="DT36" i="44"/>
  <c r="DT55" i="44" s="1"/>
  <c r="DT60" i="44" s="1"/>
  <c r="CI89" i="49"/>
  <c r="CI88" i="49"/>
  <c r="CI50" i="49"/>
  <c r="CI43" i="49"/>
  <c r="CI57" i="49"/>
  <c r="CI33" i="49"/>
  <c r="CI49" i="49"/>
  <c r="CI53" i="49" s="1"/>
  <c r="CI78" i="49" s="1"/>
  <c r="CI32" i="49"/>
  <c r="CI45" i="49"/>
  <c r="CI22" i="49"/>
  <c r="CI15" i="49"/>
  <c r="CI90" i="49"/>
  <c r="CI21" i="49"/>
  <c r="CI25" i="49"/>
  <c r="CI58" i="49"/>
  <c r="CI14" i="49"/>
  <c r="CI30" i="49"/>
  <c r="CI24" i="49"/>
  <c r="CI51" i="49"/>
  <c r="CI39" i="49"/>
  <c r="CI38" i="49"/>
  <c r="CI19" i="49"/>
  <c r="CI16" i="49"/>
  <c r="CI13" i="49"/>
  <c r="CI23" i="49"/>
  <c r="CI28" i="49"/>
  <c r="CI59" i="49"/>
  <c r="CI10" i="49"/>
  <c r="CI17" i="49"/>
  <c r="CI31" i="49"/>
  <c r="CI18" i="49"/>
  <c r="CI9" i="49"/>
  <c r="CI34" i="49" s="1"/>
  <c r="CI27" i="49"/>
  <c r="CI12" i="49"/>
  <c r="CI11" i="49"/>
  <c r="CI26" i="49"/>
  <c r="CI29" i="49"/>
  <c r="CI20" i="49"/>
  <c r="CI44" i="49"/>
  <c r="CI46" i="49" s="1"/>
  <c r="Z53" i="19"/>
  <c r="Z78" i="19" s="1"/>
  <c r="Z34" i="19"/>
  <c r="AK86" i="16"/>
  <c r="AK93" i="16"/>
  <c r="AK96" i="16" s="1"/>
  <c r="K84" i="39"/>
  <c r="K80" i="39"/>
  <c r="K82" i="39" s="1"/>
  <c r="AR3" i="16"/>
  <c r="AQ2" i="16"/>
  <c r="BC88" i="44"/>
  <c r="BC45" i="44"/>
  <c r="BC59" i="44"/>
  <c r="BC20" i="44"/>
  <c r="BC44" i="44"/>
  <c r="BC46" i="44" s="1"/>
  <c r="BC58" i="44"/>
  <c r="BC27" i="44"/>
  <c r="BC28" i="44"/>
  <c r="BC90" i="44"/>
  <c r="BC43" i="44"/>
  <c r="BC29" i="44"/>
  <c r="BC26" i="44"/>
  <c r="BC30" i="44"/>
  <c r="BC17" i="44"/>
  <c r="BC16" i="44"/>
  <c r="BC49" i="44"/>
  <c r="BC33" i="44"/>
  <c r="BC19" i="44"/>
  <c r="BC25" i="44"/>
  <c r="BC12" i="44"/>
  <c r="BC9" i="44"/>
  <c r="BC51" i="44"/>
  <c r="BC38" i="44"/>
  <c r="BC39" i="44"/>
  <c r="BC41" i="44" s="1"/>
  <c r="BC77" i="44" s="1"/>
  <c r="BC11" i="44"/>
  <c r="BC50" i="44"/>
  <c r="BC21" i="44"/>
  <c r="BC32" i="44"/>
  <c r="BC57" i="44"/>
  <c r="BC24" i="44"/>
  <c r="BC22" i="44"/>
  <c r="BC89" i="44"/>
  <c r="BC13" i="44"/>
  <c r="BC10" i="44"/>
  <c r="BC31" i="44"/>
  <c r="BC15" i="44"/>
  <c r="BC18" i="44"/>
  <c r="BC14" i="44"/>
  <c r="BC23" i="44"/>
  <c r="X80" i="11"/>
  <c r="X82" i="11" s="1"/>
  <c r="X84" i="11" s="1"/>
  <c r="BT86" i="4"/>
  <c r="BT93" i="4"/>
  <c r="BT96" i="4" s="1"/>
  <c r="DF53" i="4"/>
  <c r="CH76" i="34"/>
  <c r="CH36" i="34"/>
  <c r="CH55" i="34" s="1"/>
  <c r="CH60" i="34" s="1"/>
  <c r="DU46" i="24"/>
  <c r="CT34" i="29"/>
  <c r="BK50" i="4"/>
  <c r="BK43" i="4"/>
  <c r="BK28" i="4"/>
  <c r="BK20" i="4"/>
  <c r="BK14" i="4"/>
  <c r="BK49" i="4"/>
  <c r="BK53" i="4" s="1"/>
  <c r="BK78" i="4" s="1"/>
  <c r="BK27" i="4"/>
  <c r="BK19" i="4"/>
  <c r="BK26" i="4"/>
  <c r="BK88" i="4"/>
  <c r="BK91" i="4" s="1"/>
  <c r="BK31" i="4"/>
  <c r="BK23" i="4"/>
  <c r="BK16" i="4"/>
  <c r="BK12" i="4"/>
  <c r="BK25" i="4"/>
  <c r="BK18" i="4"/>
  <c r="BK51" i="4"/>
  <c r="BK44" i="4"/>
  <c r="BK46" i="4" s="1"/>
  <c r="BK32" i="4"/>
  <c r="BK30" i="4"/>
  <c r="BK17" i="4"/>
  <c r="BK11" i="4"/>
  <c r="BK21" i="4"/>
  <c r="BK29" i="4"/>
  <c r="BK22" i="4"/>
  <c r="BK9" i="4"/>
  <c r="BK24" i="4"/>
  <c r="BK15" i="4"/>
  <c r="BK10" i="4"/>
  <c r="BK33" i="4"/>
  <c r="BK57" i="4"/>
  <c r="H95" i="44"/>
  <c r="H97" i="44" s="1"/>
  <c r="E15" i="2"/>
  <c r="L77" i="39"/>
  <c r="P91" i="54"/>
  <c r="N91" i="19"/>
  <c r="BS55" i="39"/>
  <c r="BM46" i="7"/>
  <c r="AS64" i="11"/>
  <c r="BJ76" i="54"/>
  <c r="BJ36" i="54"/>
  <c r="BJ55" i="54" s="1"/>
  <c r="BJ60" i="54" s="1"/>
  <c r="CH77" i="19"/>
  <c r="DT91" i="54"/>
  <c r="BL34" i="16"/>
  <c r="CS76" i="4"/>
  <c r="CS36" i="4"/>
  <c r="BC3" i="7"/>
  <c r="BB2" i="7"/>
  <c r="AX60" i="16"/>
  <c r="CX3" i="54"/>
  <c r="CW2" i="54"/>
  <c r="P41" i="34"/>
  <c r="P77" i="34" s="1"/>
  <c r="N34" i="7"/>
  <c r="DF34" i="29"/>
  <c r="CI34" i="19"/>
  <c r="CG84" i="54"/>
  <c r="CG80" i="54"/>
  <c r="CG82" i="54" s="1"/>
  <c r="BD3" i="54"/>
  <c r="BC2" i="54"/>
  <c r="AL39" i="39"/>
  <c r="AL22" i="39"/>
  <c r="AL90" i="39"/>
  <c r="AL45" i="39"/>
  <c r="AL21" i="39"/>
  <c r="AL89" i="39"/>
  <c r="AL91" i="39" s="1"/>
  <c r="AL59" i="39"/>
  <c r="AL38" i="39"/>
  <c r="AL20" i="39"/>
  <c r="AL88" i="39"/>
  <c r="AL43" i="39"/>
  <c r="AL28" i="39"/>
  <c r="AL57" i="39"/>
  <c r="AL29" i="39"/>
  <c r="AL26" i="39"/>
  <c r="AL33" i="39"/>
  <c r="AL9" i="39"/>
  <c r="AL50" i="39"/>
  <c r="AL14" i="39"/>
  <c r="AL32" i="39"/>
  <c r="AL27" i="39"/>
  <c r="AL24" i="39"/>
  <c r="AL30" i="39"/>
  <c r="AL17" i="39"/>
  <c r="AL12" i="39"/>
  <c r="AL25" i="39"/>
  <c r="AL11" i="39"/>
  <c r="AL58" i="39"/>
  <c r="AL44" i="39"/>
  <c r="AL51" i="39"/>
  <c r="AL49" i="39"/>
  <c r="AL53" i="39" s="1"/>
  <c r="AL78" i="39" s="1"/>
  <c r="AL18" i="39"/>
  <c r="AL16" i="39"/>
  <c r="AL15" i="39"/>
  <c r="AL10" i="39"/>
  <c r="AL31" i="39"/>
  <c r="AL19" i="39"/>
  <c r="AL23" i="39"/>
  <c r="L62" i="29"/>
  <c r="L64" i="29"/>
  <c r="W84" i="49"/>
  <c r="AJ84" i="34"/>
  <c r="CW46" i="7"/>
  <c r="CK46" i="16"/>
  <c r="CK34" i="16"/>
  <c r="DV53" i="7"/>
  <c r="DV78" i="7" s="1"/>
  <c r="AZ2" i="49"/>
  <c r="BA3" i="49"/>
  <c r="BL88" i="54"/>
  <c r="BL90" i="54"/>
  <c r="BL51" i="54"/>
  <c r="BL45" i="54"/>
  <c r="BL50" i="54"/>
  <c r="BL44" i="54"/>
  <c r="BL43" i="54"/>
  <c r="BL29" i="54"/>
  <c r="BL26" i="54"/>
  <c r="BL89" i="54"/>
  <c r="BL39" i="54"/>
  <c r="BL58" i="54"/>
  <c r="BL57" i="54"/>
  <c r="BL59" i="54"/>
  <c r="BL30" i="54"/>
  <c r="BL17" i="54"/>
  <c r="BL31" i="54"/>
  <c r="BL10" i="54"/>
  <c r="BL27" i="54"/>
  <c r="BL16" i="54"/>
  <c r="BL15" i="54"/>
  <c r="BL38" i="54"/>
  <c r="BL28" i="54"/>
  <c r="BL20" i="54"/>
  <c r="BL19" i="54"/>
  <c r="BL32" i="54"/>
  <c r="BL9" i="54"/>
  <c r="BL25" i="54"/>
  <c r="BL14" i="54"/>
  <c r="BL11" i="54"/>
  <c r="BL12" i="54"/>
  <c r="BL49" i="54"/>
  <c r="BL53" i="54" s="1"/>
  <c r="BL78" i="54" s="1"/>
  <c r="BL23" i="54"/>
  <c r="BL13" i="54"/>
  <c r="BL33" i="54"/>
  <c r="BL22" i="54"/>
  <c r="BL18" i="54"/>
  <c r="BL24" i="54"/>
  <c r="BL21" i="54"/>
  <c r="BK41" i="34"/>
  <c r="BK77" i="34" s="1"/>
  <c r="N46" i="49"/>
  <c r="DU77" i="16"/>
  <c r="BG86" i="54"/>
  <c r="BG93" i="54"/>
  <c r="BG96" i="54" s="1"/>
  <c r="AX80" i="7"/>
  <c r="AX82" i="7" s="1"/>
  <c r="BH64" i="29"/>
  <c r="BH62" i="29"/>
  <c r="DG34" i="34"/>
  <c r="BK53" i="19"/>
  <c r="BK78" i="19" s="1"/>
  <c r="AE19" i="24"/>
  <c r="AB41" i="24"/>
  <c r="AB77" i="24" s="1"/>
  <c r="AZ46" i="7"/>
  <c r="CU80" i="7"/>
  <c r="Z91" i="7"/>
  <c r="DT90" i="29"/>
  <c r="DT89" i="29"/>
  <c r="DT59" i="29"/>
  <c r="DT88" i="29"/>
  <c r="DT45" i="29"/>
  <c r="DT38" i="29"/>
  <c r="DT44" i="29"/>
  <c r="DT25" i="29"/>
  <c r="DT58" i="29"/>
  <c r="DT28" i="29"/>
  <c r="DT43" i="29"/>
  <c r="DT30" i="29"/>
  <c r="DT10" i="29"/>
  <c r="DT20" i="29"/>
  <c r="DT9" i="29"/>
  <c r="DT29" i="29"/>
  <c r="DT12" i="29"/>
  <c r="DT23" i="29"/>
  <c r="DT15" i="29"/>
  <c r="DT14" i="29"/>
  <c r="DT39" i="29"/>
  <c r="DT41" i="29" s="1"/>
  <c r="DT77" i="29" s="1"/>
  <c r="DT51" i="29"/>
  <c r="DT50" i="29"/>
  <c r="DT49" i="29"/>
  <c r="DT53" i="29" s="1"/>
  <c r="DT78" i="29" s="1"/>
  <c r="DT24" i="29"/>
  <c r="DT17" i="29"/>
  <c r="DT33" i="29"/>
  <c r="DT26" i="29"/>
  <c r="DT22" i="29"/>
  <c r="DT32" i="29"/>
  <c r="DT21" i="29"/>
  <c r="DT57" i="29"/>
  <c r="DT16" i="29"/>
  <c r="DT27" i="29"/>
  <c r="DT18" i="29"/>
  <c r="DT11" i="29"/>
  <c r="DT19" i="29"/>
  <c r="DT13" i="29"/>
  <c r="DT31" i="29"/>
  <c r="AK76" i="11"/>
  <c r="AK36" i="11"/>
  <c r="AK55" i="11" s="1"/>
  <c r="AK60" i="11" s="1"/>
  <c r="CV34" i="24"/>
  <c r="CT80" i="44"/>
  <c r="CT82" i="44" s="1"/>
  <c r="BT84" i="34"/>
  <c r="K82" i="19"/>
  <c r="DS91" i="29"/>
  <c r="CF55" i="11"/>
  <c r="CG91" i="39"/>
  <c r="CH46" i="29"/>
  <c r="Z76" i="29"/>
  <c r="Z36" i="29"/>
  <c r="Z55" i="29" s="1"/>
  <c r="Z60" i="29" s="1"/>
  <c r="AL64" i="54"/>
  <c r="AL62" i="54"/>
  <c r="BX46" i="24"/>
  <c r="AK84" i="44"/>
  <c r="CJ2" i="29"/>
  <c r="CK3" i="29"/>
  <c r="R11" i="4"/>
  <c r="EC71" i="4"/>
  <c r="DW28" i="16"/>
  <c r="DW24" i="16"/>
  <c r="DW17" i="16"/>
  <c r="DW88" i="16"/>
  <c r="DW91" i="16" s="1"/>
  <c r="DW50" i="16"/>
  <c r="DW39" i="16"/>
  <c r="DW23" i="16"/>
  <c r="DW16" i="16"/>
  <c r="DW14" i="16"/>
  <c r="DW29" i="16"/>
  <c r="DW49" i="16"/>
  <c r="DW22" i="16"/>
  <c r="DW13" i="16"/>
  <c r="DW20" i="16"/>
  <c r="DW44" i="16"/>
  <c r="DW33" i="16"/>
  <c r="DW32" i="16"/>
  <c r="DW31" i="16"/>
  <c r="DW19" i="16"/>
  <c r="DW38" i="16"/>
  <c r="DW51" i="16"/>
  <c r="DW18" i="16"/>
  <c r="DW27" i="16"/>
  <c r="DW25" i="16"/>
  <c r="DW30" i="16"/>
  <c r="DW21" i="16"/>
  <c r="DW15" i="16"/>
  <c r="DW11" i="16"/>
  <c r="DW9" i="16"/>
  <c r="DW43" i="16"/>
  <c r="DW26" i="16"/>
  <c r="DW10" i="16"/>
  <c r="DW12" i="16"/>
  <c r="DW57" i="16"/>
  <c r="BV34" i="4"/>
  <c r="AN41" i="16"/>
  <c r="AN77" i="16" s="1"/>
  <c r="BH62" i="4"/>
  <c r="BH64" i="4" s="1"/>
  <c r="BF60" i="39"/>
  <c r="BV91" i="29"/>
  <c r="BK62" i="7"/>
  <c r="BK64" i="7"/>
  <c r="DV41" i="16"/>
  <c r="DV77" i="16" s="1"/>
  <c r="AK84" i="54"/>
  <c r="DF46" i="11"/>
  <c r="AJ76" i="39"/>
  <c r="AJ36" i="39"/>
  <c r="AB3" i="39"/>
  <c r="AA2" i="39"/>
  <c r="Q3" i="29"/>
  <c r="P2" i="29"/>
  <c r="BK34" i="54"/>
  <c r="BK53" i="54"/>
  <c r="BK78" i="54" s="1"/>
  <c r="DS34" i="4"/>
  <c r="BU80" i="19"/>
  <c r="CF76" i="39"/>
  <c r="CF36" i="39"/>
  <c r="AO53" i="7"/>
  <c r="N53" i="29"/>
  <c r="N78" i="29" s="1"/>
  <c r="AX91" i="11"/>
  <c r="BB34" i="44"/>
  <c r="BB46" i="44"/>
  <c r="CT76" i="34"/>
  <c r="CT36" i="34"/>
  <c r="CT55" i="34" s="1"/>
  <c r="CT60" i="34" s="1"/>
  <c r="J62" i="16"/>
  <c r="BY2" i="54"/>
  <c r="BZ3" i="54"/>
  <c r="AY84" i="44"/>
  <c r="BU84" i="24"/>
  <c r="H95" i="11"/>
  <c r="H97" i="11" s="1"/>
  <c r="E8" i="2"/>
  <c r="X62" i="11"/>
  <c r="X64" i="11" s="1"/>
  <c r="CJ53" i="44"/>
  <c r="CJ78" i="44" s="1"/>
  <c r="AU60" i="4"/>
  <c r="BJ84" i="16"/>
  <c r="AZ34" i="16"/>
  <c r="AZ46" i="16"/>
  <c r="CS60" i="44"/>
  <c r="DU91" i="24"/>
  <c r="DH46" i="44"/>
  <c r="BM3" i="4"/>
  <c r="BL2" i="4"/>
  <c r="BY34" i="16"/>
  <c r="AX84" i="54"/>
  <c r="CK53" i="7"/>
  <c r="BJ46" i="49"/>
  <c r="N46" i="19"/>
  <c r="AM89" i="49"/>
  <c r="AM88" i="49"/>
  <c r="AM50" i="49"/>
  <c r="AM43" i="49"/>
  <c r="AM57" i="49"/>
  <c r="AM33" i="49"/>
  <c r="AM90" i="49"/>
  <c r="AM49" i="49"/>
  <c r="AM32" i="49"/>
  <c r="AM45" i="49"/>
  <c r="AM22" i="49"/>
  <c r="AM44" i="49"/>
  <c r="AM15" i="49"/>
  <c r="AM21" i="49"/>
  <c r="AM59" i="49"/>
  <c r="AM51" i="49"/>
  <c r="AM28" i="49"/>
  <c r="AM27" i="49"/>
  <c r="AM20" i="49"/>
  <c r="AM17" i="49"/>
  <c r="AM29" i="49"/>
  <c r="AM14" i="49"/>
  <c r="AM30" i="49"/>
  <c r="AM26" i="49"/>
  <c r="AM58" i="49"/>
  <c r="AM13" i="49"/>
  <c r="AM25" i="49"/>
  <c r="AM39" i="49"/>
  <c r="AM41" i="49" s="1"/>
  <c r="AM77" i="49" s="1"/>
  <c r="AM10" i="49"/>
  <c r="AM19" i="49"/>
  <c r="AM18" i="49"/>
  <c r="AM9" i="49"/>
  <c r="AM24" i="49"/>
  <c r="AM16" i="49"/>
  <c r="AM23" i="49"/>
  <c r="AM38" i="49"/>
  <c r="AM11" i="49"/>
  <c r="AM12" i="49"/>
  <c r="AU82" i="29"/>
  <c r="CJ77" i="16"/>
  <c r="DU2" i="49"/>
  <c r="DV3" i="49"/>
  <c r="BJ53" i="29"/>
  <c r="BJ78" i="29" s="1"/>
  <c r="CJ91" i="24"/>
  <c r="BL91" i="16"/>
  <c r="BN89" i="7"/>
  <c r="BN22" i="7"/>
  <c r="BN17" i="7"/>
  <c r="BN32" i="7"/>
  <c r="BN31" i="7"/>
  <c r="BN21" i="7"/>
  <c r="BN16" i="7"/>
  <c r="BN15" i="7"/>
  <c r="BN12" i="7"/>
  <c r="BN30" i="7"/>
  <c r="BN29" i="7"/>
  <c r="BN19" i="7"/>
  <c r="BN88" i="7"/>
  <c r="BN57" i="7"/>
  <c r="BN25" i="7"/>
  <c r="BN14" i="7"/>
  <c r="BN20" i="7"/>
  <c r="BN49" i="7"/>
  <c r="BN44" i="7"/>
  <c r="BN27" i="7"/>
  <c r="BN10" i="7"/>
  <c r="BN26" i="7"/>
  <c r="BN23" i="7"/>
  <c r="BN11" i="7"/>
  <c r="BN28" i="7"/>
  <c r="BN9" i="7"/>
  <c r="BN43" i="7"/>
  <c r="BN18" i="7"/>
  <c r="BN51" i="7"/>
  <c r="BN24" i="7"/>
  <c r="BN33" i="7"/>
  <c r="BN58" i="7"/>
  <c r="BN50" i="7"/>
  <c r="CM2" i="16"/>
  <c r="CN3" i="16"/>
  <c r="DU59" i="34"/>
  <c r="DU51" i="34"/>
  <c r="DU44" i="34"/>
  <c r="DU89" i="34"/>
  <c r="DU49" i="34"/>
  <c r="DU58" i="34"/>
  <c r="DU28" i="34"/>
  <c r="DU22" i="34"/>
  <c r="DU50" i="34"/>
  <c r="DU26" i="34"/>
  <c r="DU15" i="34"/>
  <c r="DU39" i="34"/>
  <c r="DU30" i="34"/>
  <c r="DU21" i="34"/>
  <c r="DU9" i="34"/>
  <c r="DU43" i="34"/>
  <c r="DU12" i="34"/>
  <c r="DU33" i="34"/>
  <c r="DU25" i="34"/>
  <c r="DU45" i="34"/>
  <c r="DU23" i="34"/>
  <c r="DU18" i="34"/>
  <c r="DU57" i="34"/>
  <c r="DU27" i="34"/>
  <c r="DU10" i="34"/>
  <c r="DU90" i="34"/>
  <c r="DU16" i="34"/>
  <c r="DU19" i="34"/>
  <c r="DU24" i="34"/>
  <c r="DU11" i="34"/>
  <c r="DU17" i="34"/>
  <c r="DU88" i="34"/>
  <c r="DU31" i="34"/>
  <c r="DU20" i="34"/>
  <c r="DU14" i="34"/>
  <c r="DU38" i="34"/>
  <c r="DU32" i="34"/>
  <c r="DU29" i="34"/>
  <c r="CV89" i="54"/>
  <c r="CV88" i="54"/>
  <c r="CV59" i="54"/>
  <c r="CV51" i="54"/>
  <c r="CV90" i="54"/>
  <c r="CV58" i="54"/>
  <c r="CV49" i="54"/>
  <c r="CV50" i="54"/>
  <c r="CV45" i="54"/>
  <c r="CV33" i="54"/>
  <c r="CV44" i="54"/>
  <c r="CV32" i="54"/>
  <c r="CV24" i="54"/>
  <c r="CV27" i="54"/>
  <c r="CV25" i="54"/>
  <c r="CV28" i="54"/>
  <c r="CV22" i="54"/>
  <c r="CV15" i="54"/>
  <c r="CV21" i="54"/>
  <c r="CV38" i="54"/>
  <c r="CV23" i="54"/>
  <c r="CV31" i="54"/>
  <c r="CV30" i="54"/>
  <c r="CV29" i="54"/>
  <c r="CV17" i="54"/>
  <c r="CV26" i="54"/>
  <c r="CV9" i="54"/>
  <c r="CV19" i="54"/>
  <c r="CV13" i="54"/>
  <c r="CV43" i="54"/>
  <c r="CV18" i="54"/>
  <c r="CV57" i="54"/>
  <c r="CV39" i="54"/>
  <c r="CV16" i="54"/>
  <c r="CV11" i="54"/>
  <c r="CV10" i="54"/>
  <c r="CV20" i="54"/>
  <c r="CV12" i="54"/>
  <c r="CV14" i="54"/>
  <c r="CV3" i="39"/>
  <c r="CU2" i="39"/>
  <c r="AL91" i="4"/>
  <c r="AX53" i="49"/>
  <c r="AX78" i="49" s="1"/>
  <c r="BB89" i="54"/>
  <c r="BB91" i="54" s="1"/>
  <c r="BB59" i="54"/>
  <c r="BB51" i="54"/>
  <c r="BB58" i="54"/>
  <c r="BB90" i="54"/>
  <c r="BB49" i="54"/>
  <c r="BB50" i="54"/>
  <c r="BB44" i="54"/>
  <c r="BB32" i="54"/>
  <c r="BB31" i="54"/>
  <c r="BB23" i="54"/>
  <c r="BB43" i="54"/>
  <c r="BB88" i="54"/>
  <c r="BB57" i="54"/>
  <c r="BB30" i="54"/>
  <c r="BB28" i="54"/>
  <c r="BB45" i="54"/>
  <c r="BB21" i="54"/>
  <c r="BB25" i="54"/>
  <c r="BB20" i="54"/>
  <c r="BB14" i="54"/>
  <c r="BB39" i="54"/>
  <c r="BB27" i="54"/>
  <c r="BB29" i="54"/>
  <c r="BB11" i="54"/>
  <c r="BB10" i="54"/>
  <c r="BB26" i="54"/>
  <c r="BB24" i="54"/>
  <c r="BB16" i="54"/>
  <c r="BB22" i="54"/>
  <c r="BB18" i="54"/>
  <c r="BB17" i="54"/>
  <c r="BB9" i="54"/>
  <c r="BB34" i="54" s="1"/>
  <c r="BB33" i="54"/>
  <c r="BB15" i="54"/>
  <c r="BB38" i="54"/>
  <c r="BB12" i="54"/>
  <c r="BB19" i="54"/>
  <c r="BB13" i="54"/>
  <c r="M86" i="44"/>
  <c r="M93" i="44"/>
  <c r="M96" i="44" s="1"/>
  <c r="L80" i="29"/>
  <c r="L82" i="29" s="1"/>
  <c r="M34" i="39"/>
  <c r="CT46" i="49"/>
  <c r="BK55" i="16"/>
  <c r="AY90" i="49"/>
  <c r="AY89" i="49"/>
  <c r="AY51" i="49"/>
  <c r="AY44" i="49"/>
  <c r="AY58" i="49"/>
  <c r="AY50" i="49"/>
  <c r="AY43" i="49"/>
  <c r="AY59" i="49"/>
  <c r="AY24" i="49"/>
  <c r="AY57" i="49"/>
  <c r="AY49" i="49"/>
  <c r="AY39" i="49"/>
  <c r="AY41" i="49" s="1"/>
  <c r="AY77" i="49" s="1"/>
  <c r="AY23" i="49"/>
  <c r="AY16" i="49"/>
  <c r="AY21" i="49"/>
  <c r="AY45" i="49"/>
  <c r="AY19" i="49"/>
  <c r="AY9" i="49"/>
  <c r="AY38" i="49"/>
  <c r="AY88" i="49"/>
  <c r="AY32" i="49"/>
  <c r="AY28" i="49"/>
  <c r="AY17" i="49"/>
  <c r="AY14" i="49"/>
  <c r="AY13" i="49"/>
  <c r="AY33" i="49"/>
  <c r="AY25" i="49"/>
  <c r="AY11" i="49"/>
  <c r="AY30" i="49"/>
  <c r="AY10" i="49"/>
  <c r="AY29" i="49"/>
  <c r="AY22" i="49"/>
  <c r="AY15" i="49"/>
  <c r="AY20" i="49"/>
  <c r="AY31" i="49"/>
  <c r="AY12" i="49"/>
  <c r="AY27" i="49"/>
  <c r="AY18" i="49"/>
  <c r="AY26" i="49"/>
  <c r="N53" i="16"/>
  <c r="N78" i="16" s="1"/>
  <c r="BH86" i="19"/>
  <c r="BH93" i="19"/>
  <c r="BH96" i="19" s="1"/>
  <c r="CS76" i="29"/>
  <c r="CS36" i="29"/>
  <c r="DI53" i="7"/>
  <c r="DI78" i="7" s="1"/>
  <c r="AW46" i="39"/>
  <c r="Y34" i="39"/>
  <c r="BM2" i="54"/>
  <c r="BN3" i="54"/>
  <c r="BU76" i="29"/>
  <c r="BU36" i="29"/>
  <c r="BW89" i="11"/>
  <c r="BW49" i="11"/>
  <c r="BW25" i="11"/>
  <c r="BW88" i="11"/>
  <c r="BW24" i="11"/>
  <c r="BW17" i="11"/>
  <c r="BW23" i="11"/>
  <c r="BW16" i="11"/>
  <c r="BW44" i="11"/>
  <c r="BW59" i="11"/>
  <c r="BW20" i="11"/>
  <c r="BW58" i="11"/>
  <c r="BW33" i="11"/>
  <c r="BW31" i="11"/>
  <c r="BW19" i="11"/>
  <c r="BW9" i="11"/>
  <c r="BW90" i="11"/>
  <c r="BW50" i="11"/>
  <c r="BW27" i="11"/>
  <c r="BW14" i="11"/>
  <c r="BW51" i="11"/>
  <c r="BW21" i="11"/>
  <c r="BW12" i="11"/>
  <c r="BW26" i="11"/>
  <c r="BW15" i="11"/>
  <c r="BW11" i="11"/>
  <c r="BW10" i="11"/>
  <c r="BW30" i="11"/>
  <c r="BW57" i="11"/>
  <c r="BW32" i="11"/>
  <c r="BW43" i="11"/>
  <c r="BW18" i="11"/>
  <c r="BW22" i="11"/>
  <c r="BW45" i="11"/>
  <c r="BW29" i="11"/>
  <c r="BW28" i="11"/>
  <c r="Q46" i="44"/>
  <c r="R46" i="44" s="1"/>
  <c r="R44" i="44"/>
  <c r="BW34" i="19"/>
  <c r="AB2" i="34"/>
  <c r="AC3" i="34"/>
  <c r="Q34" i="4"/>
  <c r="R9" i="4"/>
  <c r="W82" i="4"/>
  <c r="W84" i="4" s="1"/>
  <c r="BY2" i="19"/>
  <c r="BZ3" i="19"/>
  <c r="BT62" i="11"/>
  <c r="BT64" i="11" s="1"/>
  <c r="AW86" i="7"/>
  <c r="AW93" i="7"/>
  <c r="AW96" i="7" s="1"/>
  <c r="W86" i="11"/>
  <c r="W93" i="11"/>
  <c r="W96" i="11" s="1"/>
  <c r="N55" i="54"/>
  <c r="DH76" i="7"/>
  <c r="DH36" i="7"/>
  <c r="DF76" i="19"/>
  <c r="DF36" i="19"/>
  <c r="CU76" i="24"/>
  <c r="CU36" i="24"/>
  <c r="BX89" i="19"/>
  <c r="BX91" i="19" s="1"/>
  <c r="BX39" i="19"/>
  <c r="BX41" i="19" s="1"/>
  <c r="BX77" i="19" s="1"/>
  <c r="BX51" i="19"/>
  <c r="BX45" i="19"/>
  <c r="BX58" i="19"/>
  <c r="BX38" i="19"/>
  <c r="BX49" i="19"/>
  <c r="BX53" i="19" s="1"/>
  <c r="BX78" i="19" s="1"/>
  <c r="BX90" i="19"/>
  <c r="BX88" i="19"/>
  <c r="BX44" i="19"/>
  <c r="BX46" i="19" s="1"/>
  <c r="BX22" i="19"/>
  <c r="BX32" i="19"/>
  <c r="BX15" i="19"/>
  <c r="BX21" i="19"/>
  <c r="BX57" i="19"/>
  <c r="BX20" i="19"/>
  <c r="BX14" i="19"/>
  <c r="BX30" i="19"/>
  <c r="BX18" i="19"/>
  <c r="BX11" i="19"/>
  <c r="BX50" i="19"/>
  <c r="BX25" i="19"/>
  <c r="BX59" i="19"/>
  <c r="BX43" i="19"/>
  <c r="BX17" i="19"/>
  <c r="BX33" i="19"/>
  <c r="BX10" i="19"/>
  <c r="BX29" i="19"/>
  <c r="BX28" i="19"/>
  <c r="BX31" i="19"/>
  <c r="BX27" i="19"/>
  <c r="BX24" i="19"/>
  <c r="BX26" i="19"/>
  <c r="BX16" i="19"/>
  <c r="BX12" i="19"/>
  <c r="BX19" i="19"/>
  <c r="BX9" i="19"/>
  <c r="BX23" i="19"/>
  <c r="AJ64" i="29"/>
  <c r="AJ62" i="29"/>
  <c r="CG76" i="11"/>
  <c r="CG36" i="11"/>
  <c r="CG55" i="11" s="1"/>
  <c r="CG60" i="11" s="1"/>
  <c r="DH76" i="16"/>
  <c r="DH36" i="16"/>
  <c r="DH55" i="16" s="1"/>
  <c r="DH60" i="16" s="1"/>
  <c r="AJ55" i="49"/>
  <c r="CX3" i="34"/>
  <c r="CW2" i="34"/>
  <c r="Q34" i="44"/>
  <c r="R9" i="44"/>
  <c r="BV34" i="11"/>
  <c r="X80" i="34"/>
  <c r="X82" i="34" s="1"/>
  <c r="BD38" i="16"/>
  <c r="BD26" i="16"/>
  <c r="BD18" i="16"/>
  <c r="BD49" i="16"/>
  <c r="BD15" i="16"/>
  <c r="BD12" i="16"/>
  <c r="BD23" i="16"/>
  <c r="BD50" i="16"/>
  <c r="BD43" i="16"/>
  <c r="BD29" i="16"/>
  <c r="BD11" i="16"/>
  <c r="BD9" i="16"/>
  <c r="BD57" i="16"/>
  <c r="BD22" i="16"/>
  <c r="BD44" i="16"/>
  <c r="BD30" i="16"/>
  <c r="BD10" i="16"/>
  <c r="BD21" i="16"/>
  <c r="BD88" i="16"/>
  <c r="BD91" i="16" s="1"/>
  <c r="BD16" i="16"/>
  <c r="BD14" i="16"/>
  <c r="BD13" i="16"/>
  <c r="BD27" i="16"/>
  <c r="BD28" i="16"/>
  <c r="BD24" i="16"/>
  <c r="BD20" i="16"/>
  <c r="BD51" i="16"/>
  <c r="BD33" i="16"/>
  <c r="BD32" i="16"/>
  <c r="BD31" i="16"/>
  <c r="BD19" i="16"/>
  <c r="BD39" i="16"/>
  <c r="BD17" i="16"/>
  <c r="BD25" i="16"/>
  <c r="K82" i="49"/>
  <c r="K84" i="49" s="1"/>
  <c r="AX62" i="7"/>
  <c r="AX64" i="7" s="1"/>
  <c r="BH80" i="29"/>
  <c r="BH82" i="29" s="1"/>
  <c r="CF80" i="29"/>
  <c r="AB34" i="24"/>
  <c r="AO90" i="54"/>
  <c r="AO58" i="54"/>
  <c r="AO89" i="54"/>
  <c r="AO57" i="54"/>
  <c r="AO59" i="54"/>
  <c r="AO51" i="54"/>
  <c r="AO39" i="54"/>
  <c r="AO26" i="54"/>
  <c r="AO49" i="54"/>
  <c r="AO44" i="54"/>
  <c r="AO50" i="54"/>
  <c r="AO32" i="54"/>
  <c r="AO20" i="54"/>
  <c r="AO30" i="54"/>
  <c r="AO27" i="54"/>
  <c r="AO19" i="54"/>
  <c r="AO13" i="54"/>
  <c r="AO29" i="54"/>
  <c r="AO12" i="54"/>
  <c r="AO43" i="54"/>
  <c r="AO38" i="54"/>
  <c r="AO11" i="54"/>
  <c r="AO28" i="54"/>
  <c r="AO25" i="54"/>
  <c r="AO24" i="54"/>
  <c r="AO18" i="54"/>
  <c r="AO16" i="54"/>
  <c r="AO17" i="54"/>
  <c r="AO15" i="54"/>
  <c r="AO88" i="54"/>
  <c r="AO14" i="54"/>
  <c r="AO10" i="54"/>
  <c r="AO45" i="54"/>
  <c r="AO33" i="54"/>
  <c r="AO21" i="54"/>
  <c r="AO22" i="54"/>
  <c r="AO23" i="54"/>
  <c r="AO9" i="54"/>
  <c r="AO34" i="54" s="1"/>
  <c r="CF82" i="19"/>
  <c r="AX53" i="4"/>
  <c r="CW90" i="44"/>
  <c r="CW45" i="44"/>
  <c r="CW59" i="44"/>
  <c r="CW88" i="44"/>
  <c r="CW89" i="44"/>
  <c r="CW21" i="44"/>
  <c r="CW38" i="44"/>
  <c r="CW20" i="44"/>
  <c r="CW58" i="44"/>
  <c r="CW44" i="44"/>
  <c r="CW46" i="44" s="1"/>
  <c r="CW51" i="44"/>
  <c r="CW27" i="44"/>
  <c r="CW49" i="44"/>
  <c r="CW28" i="44"/>
  <c r="CW11" i="44"/>
  <c r="CW43" i="44"/>
  <c r="CW23" i="44"/>
  <c r="CW17" i="44"/>
  <c r="CW31" i="44"/>
  <c r="CW57" i="44"/>
  <c r="CW39" i="44"/>
  <c r="CW41" i="44" s="1"/>
  <c r="CW77" i="44" s="1"/>
  <c r="CW50" i="44"/>
  <c r="CW26" i="44"/>
  <c r="CW13" i="44"/>
  <c r="CW24" i="44"/>
  <c r="CW33" i="44"/>
  <c r="CW15" i="44"/>
  <c r="CW25" i="44"/>
  <c r="CW29" i="44"/>
  <c r="CW10" i="44"/>
  <c r="CW18" i="44"/>
  <c r="CW14" i="44"/>
  <c r="CW9" i="44"/>
  <c r="CW12" i="44"/>
  <c r="CW16" i="44"/>
  <c r="CW30" i="44"/>
  <c r="CW19" i="44"/>
  <c r="CW22" i="44"/>
  <c r="CW32" i="44"/>
  <c r="DU2" i="29"/>
  <c r="DV3" i="29"/>
  <c r="BH55" i="49"/>
  <c r="DJ3" i="34"/>
  <c r="DI2" i="34"/>
  <c r="W82" i="34"/>
  <c r="W84" i="34" s="1"/>
  <c r="BI64" i="54"/>
  <c r="BI62" i="54"/>
  <c r="Z53" i="4"/>
  <c r="AY62" i="24"/>
  <c r="AY64" i="24" s="1"/>
  <c r="CG53" i="39"/>
  <c r="CG78" i="39" s="1"/>
  <c r="AA53" i="16"/>
  <c r="AA78" i="16" s="1"/>
  <c r="CU51" i="11"/>
  <c r="CU58" i="11"/>
  <c r="CU44" i="11"/>
  <c r="CU31" i="11"/>
  <c r="CU21" i="11"/>
  <c r="CU50" i="11"/>
  <c r="CU33" i="11"/>
  <c r="CU32" i="11"/>
  <c r="CU57" i="11"/>
  <c r="CU30" i="11"/>
  <c r="CU20" i="11"/>
  <c r="CU19" i="11"/>
  <c r="CU14" i="11"/>
  <c r="CU9" i="11"/>
  <c r="CU49" i="11"/>
  <c r="CU53" i="11" s="1"/>
  <c r="CU78" i="11" s="1"/>
  <c r="CU45" i="11"/>
  <c r="CU18" i="11"/>
  <c r="CU29" i="11"/>
  <c r="CU90" i="11"/>
  <c r="CU43" i="11"/>
  <c r="CU17" i="11"/>
  <c r="CU27" i="11"/>
  <c r="CU22" i="11"/>
  <c r="CU26" i="11"/>
  <c r="CU12" i="11"/>
  <c r="CU59" i="11"/>
  <c r="CU25" i="11"/>
  <c r="CU15" i="11"/>
  <c r="CU10" i="11"/>
  <c r="CU88" i="11"/>
  <c r="CU24" i="11"/>
  <c r="CU11" i="11"/>
  <c r="CU89" i="11"/>
  <c r="CU16" i="11"/>
  <c r="CU28" i="11"/>
  <c r="CU23" i="11"/>
  <c r="AK53" i="39"/>
  <c r="AK78" i="39" s="1"/>
  <c r="AL80" i="54"/>
  <c r="AL82" i="54" s="1"/>
  <c r="AL84" i="54"/>
  <c r="DG46" i="54"/>
  <c r="BX53" i="44"/>
  <c r="BX78" i="44" s="1"/>
  <c r="BW53" i="19"/>
  <c r="BW78" i="19" s="1"/>
  <c r="CT34" i="4"/>
  <c r="CI49" i="29"/>
  <c r="CI88" i="29"/>
  <c r="CI58" i="29"/>
  <c r="CI39" i="29"/>
  <c r="CI57" i="29"/>
  <c r="CI27" i="29"/>
  <c r="CI19" i="29"/>
  <c r="CI38" i="29"/>
  <c r="CI26" i="29"/>
  <c r="CI12" i="29"/>
  <c r="CI59" i="29"/>
  <c r="CI44" i="29"/>
  <c r="CI23" i="29"/>
  <c r="CI18" i="29"/>
  <c r="CI15" i="29"/>
  <c r="CI89" i="29"/>
  <c r="CI14" i="29"/>
  <c r="CI9" i="29"/>
  <c r="CI32" i="29"/>
  <c r="CI33" i="29"/>
  <c r="CI29" i="29"/>
  <c r="CI28" i="29"/>
  <c r="CI90" i="29"/>
  <c r="CI10" i="29"/>
  <c r="CI43" i="29"/>
  <c r="CI30" i="29"/>
  <c r="CI20" i="29"/>
  <c r="CI45" i="29"/>
  <c r="CI13" i="29"/>
  <c r="CI21" i="29"/>
  <c r="CI11" i="29"/>
  <c r="CI50" i="29"/>
  <c r="CI24" i="29"/>
  <c r="CI17" i="29"/>
  <c r="CI25" i="29"/>
  <c r="CI16" i="29"/>
  <c r="CI51" i="29"/>
  <c r="CI31" i="29"/>
  <c r="CI22" i="29"/>
  <c r="CT91" i="11"/>
  <c r="H95" i="19"/>
  <c r="H97" i="19" s="1"/>
  <c r="E10" i="2"/>
  <c r="AN53" i="16"/>
  <c r="Y60" i="24"/>
  <c r="AW77" i="29"/>
  <c r="BH80" i="4"/>
  <c r="Z46" i="34"/>
  <c r="BK80" i="7"/>
  <c r="BK82" i="7" s="1"/>
  <c r="BK84" i="7"/>
  <c r="DF34" i="11"/>
  <c r="BJ46" i="4"/>
  <c r="Z62" i="24"/>
  <c r="Z64" i="24"/>
  <c r="CV76" i="7"/>
  <c r="CV36" i="7"/>
  <c r="CV55" i="7" s="1"/>
  <c r="CV60" i="7" s="1"/>
  <c r="AM76" i="16"/>
  <c r="AM36" i="16"/>
  <c r="AM55" i="16" s="1"/>
  <c r="AM60" i="16" s="1"/>
  <c r="J86" i="7"/>
  <c r="J93" i="7"/>
  <c r="J96" i="7" s="1"/>
  <c r="AO91" i="7"/>
  <c r="DS55" i="44"/>
  <c r="AO34" i="16"/>
  <c r="L62" i="16"/>
  <c r="L64" i="16" s="1"/>
  <c r="CS82" i="44"/>
  <c r="BB53" i="44"/>
  <c r="BB78" i="44" s="1"/>
  <c r="BS60" i="11"/>
  <c r="I95" i="34"/>
  <c r="I97" i="34" s="1"/>
  <c r="F13" i="2"/>
  <c r="BX90" i="54"/>
  <c r="BX89" i="54"/>
  <c r="BX88" i="54"/>
  <c r="BX57" i="54"/>
  <c r="BX58" i="54"/>
  <c r="BX49" i="54"/>
  <c r="BX59" i="54"/>
  <c r="BX50" i="54"/>
  <c r="BX51" i="54"/>
  <c r="BX38" i="54"/>
  <c r="BX30" i="54"/>
  <c r="BX26" i="54"/>
  <c r="BX24" i="54"/>
  <c r="BX27" i="54"/>
  <c r="BX45" i="54"/>
  <c r="BX25" i="54"/>
  <c r="BX28" i="54"/>
  <c r="BX18" i="54"/>
  <c r="BX11" i="54"/>
  <c r="BX33" i="54"/>
  <c r="BX12" i="54"/>
  <c r="BX21" i="54"/>
  <c r="BX23" i="54"/>
  <c r="BX39" i="54"/>
  <c r="BX41" i="54" s="1"/>
  <c r="BX77" i="54" s="1"/>
  <c r="BX31" i="54"/>
  <c r="BX14" i="54"/>
  <c r="BX15" i="54"/>
  <c r="BX32" i="54"/>
  <c r="BX16" i="54"/>
  <c r="BX43" i="54"/>
  <c r="BX20" i="54"/>
  <c r="BX22" i="54"/>
  <c r="BX13" i="54"/>
  <c r="BX19" i="54"/>
  <c r="BX9" i="54"/>
  <c r="BX44" i="54"/>
  <c r="BX10" i="54"/>
  <c r="BX29" i="54"/>
  <c r="BX17" i="54"/>
  <c r="DF91" i="49"/>
  <c r="CH46" i="4"/>
  <c r="DH91" i="24"/>
  <c r="BT86" i="19"/>
  <c r="BT93" i="19"/>
  <c r="BT96" i="19" s="1"/>
  <c r="AY77" i="16"/>
  <c r="DU53" i="24"/>
  <c r="DU78" i="24" s="1"/>
  <c r="EA72" i="4"/>
  <c r="EA74" i="4" s="1"/>
  <c r="CT41" i="29"/>
  <c r="CT77" i="29" s="1"/>
  <c r="X76" i="39"/>
  <c r="X36" i="39"/>
  <c r="X55" i="39" s="1"/>
  <c r="X60" i="39" s="1"/>
  <c r="BY41" i="16"/>
  <c r="BS80" i="39"/>
  <c r="DS46" i="49"/>
  <c r="W60" i="11"/>
  <c r="BO2" i="16"/>
  <c r="BP3" i="16"/>
  <c r="DI89" i="44"/>
  <c r="DI91" i="44" s="1"/>
  <c r="DI59" i="44"/>
  <c r="DI45" i="44"/>
  <c r="DI31" i="44"/>
  <c r="DI23" i="44"/>
  <c r="DI50" i="44"/>
  <c r="DI39" i="44"/>
  <c r="DI22" i="44"/>
  <c r="DI90" i="44"/>
  <c r="DI21" i="44"/>
  <c r="DI38" i="44"/>
  <c r="DI19" i="44"/>
  <c r="DI13" i="44"/>
  <c r="DI58" i="44"/>
  <c r="DI18" i="44"/>
  <c r="DI32" i="44"/>
  <c r="DI57" i="44"/>
  <c r="DI33" i="44"/>
  <c r="DI16" i="44"/>
  <c r="DI43" i="44"/>
  <c r="DI10" i="44"/>
  <c r="DI44" i="44"/>
  <c r="DI25" i="44"/>
  <c r="DI20" i="44"/>
  <c r="DI17" i="44"/>
  <c r="DI14" i="44"/>
  <c r="DI11" i="44"/>
  <c r="DI28" i="44"/>
  <c r="DI24" i="44"/>
  <c r="DI15" i="44"/>
  <c r="DI88" i="44"/>
  <c r="DI49" i="44"/>
  <c r="DI27" i="44"/>
  <c r="DI30" i="44"/>
  <c r="DI9" i="44"/>
  <c r="DI26" i="44"/>
  <c r="DI12" i="44"/>
  <c r="DI29" i="44"/>
  <c r="DI51" i="44"/>
  <c r="AO3" i="49"/>
  <c r="AN2" i="49"/>
  <c r="CU34" i="54"/>
  <c r="CU91" i="54"/>
  <c r="M77" i="19"/>
  <c r="BB44" i="16"/>
  <c r="BB43" i="16"/>
  <c r="BB33" i="16"/>
  <c r="BB32" i="16"/>
  <c r="BB31" i="16"/>
  <c r="BB27" i="16"/>
  <c r="BB19" i="16"/>
  <c r="BB50" i="16"/>
  <c r="BB51" i="16"/>
  <c r="BB28" i="16"/>
  <c r="BB24" i="16"/>
  <c r="BB13" i="16"/>
  <c r="BB15" i="16"/>
  <c r="BB12" i="16"/>
  <c r="BB23" i="16"/>
  <c r="BB29" i="16"/>
  <c r="BB11" i="16"/>
  <c r="BB9" i="16"/>
  <c r="BB57" i="16"/>
  <c r="BB49" i="16"/>
  <c r="BB22" i="16"/>
  <c r="BB30" i="16"/>
  <c r="BB10" i="16"/>
  <c r="BB18" i="16"/>
  <c r="BB17" i="16"/>
  <c r="BB39" i="16"/>
  <c r="BB16" i="16"/>
  <c r="BB14" i="16"/>
  <c r="BB88" i="16"/>
  <c r="BB91" i="16" s="1"/>
  <c r="BB25" i="16"/>
  <c r="BB21" i="16"/>
  <c r="BB20" i="16"/>
  <c r="BB26" i="16"/>
  <c r="BB38" i="16"/>
  <c r="DT88" i="49"/>
  <c r="DT90" i="49"/>
  <c r="DT39" i="49"/>
  <c r="DT41" i="49" s="1"/>
  <c r="DT77" i="49" s="1"/>
  <c r="DT20" i="49"/>
  <c r="DT59" i="49"/>
  <c r="DT51" i="49"/>
  <c r="DT27" i="49"/>
  <c r="DT19" i="49"/>
  <c r="DT50" i="49"/>
  <c r="DT28" i="49"/>
  <c r="DT89" i="49"/>
  <c r="DT57" i="49"/>
  <c r="DT49" i="49"/>
  <c r="DT53" i="49" s="1"/>
  <c r="DT78" i="49" s="1"/>
  <c r="DT38" i="49"/>
  <c r="DT18" i="49"/>
  <c r="DT15" i="49"/>
  <c r="DT12" i="49"/>
  <c r="DT58" i="49"/>
  <c r="DT29" i="49"/>
  <c r="DT26" i="49"/>
  <c r="DT11" i="49"/>
  <c r="DT45" i="49"/>
  <c r="DT25" i="49"/>
  <c r="DT16" i="49"/>
  <c r="DT31" i="49"/>
  <c r="DT44" i="49"/>
  <c r="DT33" i="49"/>
  <c r="DT22" i="49"/>
  <c r="DT21" i="49"/>
  <c r="DT32" i="49"/>
  <c r="DT30" i="49"/>
  <c r="DT13" i="49"/>
  <c r="DT17" i="49"/>
  <c r="DT23" i="49"/>
  <c r="DT43" i="49"/>
  <c r="DT9" i="49"/>
  <c r="DT24" i="49"/>
  <c r="DT14" i="49"/>
  <c r="DT10" i="49"/>
  <c r="Y62" i="16"/>
  <c r="Y64" i="16" s="1"/>
  <c r="BP3" i="7"/>
  <c r="BO2" i="7"/>
  <c r="CL18" i="16"/>
  <c r="CL57" i="16"/>
  <c r="CL25" i="16"/>
  <c r="CL51" i="16"/>
  <c r="CL38" i="16"/>
  <c r="CL12" i="16"/>
  <c r="CL11" i="16"/>
  <c r="CL9" i="16"/>
  <c r="CL17" i="16"/>
  <c r="CL39" i="16"/>
  <c r="CL41" i="16" s="1"/>
  <c r="CL77" i="16" s="1"/>
  <c r="CL10" i="16"/>
  <c r="CL27" i="16"/>
  <c r="CL16" i="16"/>
  <c r="CL14" i="16"/>
  <c r="CL26" i="16"/>
  <c r="CL28" i="16"/>
  <c r="CL24" i="16"/>
  <c r="CL13" i="16"/>
  <c r="CL15" i="16"/>
  <c r="CL30" i="16"/>
  <c r="CL88" i="16"/>
  <c r="CL91" i="16" s="1"/>
  <c r="CL20" i="16"/>
  <c r="CL33" i="16"/>
  <c r="CL32" i="16"/>
  <c r="CL31" i="16"/>
  <c r="CL19" i="16"/>
  <c r="CL49" i="16"/>
  <c r="CL50" i="16"/>
  <c r="CL44" i="16"/>
  <c r="CL23" i="16"/>
  <c r="CL29" i="16"/>
  <c r="CL43" i="16"/>
  <c r="CL22" i="16"/>
  <c r="CL21" i="16"/>
  <c r="DW3" i="34"/>
  <c r="DV2" i="34"/>
  <c r="BM2" i="34"/>
  <c r="BN3" i="34"/>
  <c r="DT62" i="16"/>
  <c r="DT64" i="16" s="1"/>
  <c r="AM49" i="29"/>
  <c r="AM53" i="29" s="1"/>
  <c r="AM78" i="29" s="1"/>
  <c r="AM88" i="29"/>
  <c r="AM58" i="29"/>
  <c r="AM89" i="29"/>
  <c r="AM91" i="29" s="1"/>
  <c r="AM51" i="29"/>
  <c r="AM39" i="29"/>
  <c r="AM27" i="29"/>
  <c r="AM19" i="29"/>
  <c r="AM90" i="29"/>
  <c r="AM50" i="29"/>
  <c r="AM38" i="29"/>
  <c r="AM26" i="29"/>
  <c r="AM12" i="29"/>
  <c r="AM59" i="29"/>
  <c r="AM9" i="29"/>
  <c r="AM45" i="29"/>
  <c r="AM22" i="29"/>
  <c r="AM32" i="29"/>
  <c r="AM17" i="29"/>
  <c r="AM57" i="29"/>
  <c r="AM25" i="29"/>
  <c r="AM10" i="29"/>
  <c r="AM43" i="29"/>
  <c r="AM24" i="29"/>
  <c r="AM20" i="29"/>
  <c r="AM15" i="29"/>
  <c r="AM14" i="29"/>
  <c r="AM18" i="29"/>
  <c r="AM29" i="29"/>
  <c r="AM44" i="29"/>
  <c r="AM46" i="29" s="1"/>
  <c r="AM28" i="29"/>
  <c r="AM13" i="29"/>
  <c r="AM33" i="29"/>
  <c r="AM23" i="29"/>
  <c r="AM16" i="29"/>
  <c r="AM31" i="29"/>
  <c r="AM11" i="29"/>
  <c r="AM21" i="29"/>
  <c r="AM30" i="29"/>
  <c r="CT32" i="39"/>
  <c r="CT24" i="39"/>
  <c r="CT31" i="39"/>
  <c r="CT23" i="39"/>
  <c r="CT39" i="39"/>
  <c r="CT41" i="39" s="1"/>
  <c r="CT77" i="39" s="1"/>
  <c r="CT22" i="39"/>
  <c r="CT90" i="39"/>
  <c r="CT58" i="39"/>
  <c r="CT16" i="39"/>
  <c r="CT45" i="39"/>
  <c r="CT50" i="39"/>
  <c r="CT19" i="39"/>
  <c r="CT11" i="39"/>
  <c r="CT59" i="39"/>
  <c r="CT49" i="39"/>
  <c r="CT26" i="39"/>
  <c r="CT20" i="39"/>
  <c r="CT18" i="39"/>
  <c r="CT10" i="39"/>
  <c r="CT28" i="39"/>
  <c r="CT9" i="39"/>
  <c r="CT30" i="39"/>
  <c r="CT44" i="39"/>
  <c r="CT15" i="39"/>
  <c r="CT25" i="39"/>
  <c r="CT27" i="39"/>
  <c r="CT17" i="39"/>
  <c r="CT88" i="39"/>
  <c r="CT43" i="39"/>
  <c r="CT33" i="39"/>
  <c r="CT51" i="39"/>
  <c r="CT21" i="39"/>
  <c r="CT57" i="39"/>
  <c r="CT29" i="39"/>
  <c r="CT12" i="39"/>
  <c r="CT38" i="39"/>
  <c r="CT89" i="39"/>
  <c r="CT14" i="39"/>
  <c r="CU77" i="44"/>
  <c r="V64" i="16"/>
  <c r="Y46" i="44"/>
  <c r="S96" i="7"/>
  <c r="CX41" i="11"/>
  <c r="DK39" i="11"/>
  <c r="CW91" i="7"/>
  <c r="CK53" i="16"/>
  <c r="BK80" i="16"/>
  <c r="BK82" i="16" s="1"/>
  <c r="BK84" i="16" s="1"/>
  <c r="DV34" i="7"/>
  <c r="BG86" i="34"/>
  <c r="BG93" i="34"/>
  <c r="BG96" i="34" s="1"/>
  <c r="DT41" i="34"/>
  <c r="DT77" i="34" s="1"/>
  <c r="AM46" i="34"/>
  <c r="AW41" i="39"/>
  <c r="DT41" i="19"/>
  <c r="DT77" i="19" s="1"/>
  <c r="CF60" i="19"/>
  <c r="L80" i="7"/>
  <c r="L82" i="7" s="1"/>
  <c r="AZ62" i="44"/>
  <c r="AZ64" i="44" s="1"/>
  <c r="BX76" i="16"/>
  <c r="BX36" i="16"/>
  <c r="BX55" i="16" s="1"/>
  <c r="BX60" i="16" s="1"/>
  <c r="X80" i="7"/>
  <c r="X82" i="7" s="1"/>
  <c r="DG34" i="54"/>
  <c r="BU77" i="49"/>
  <c r="AO2" i="19"/>
  <c r="AP3" i="19"/>
  <c r="BV41" i="29"/>
  <c r="BV77" i="29" s="1"/>
  <c r="L84" i="54"/>
  <c r="BF86" i="49"/>
  <c r="BF93" i="49"/>
  <c r="BF96" i="49" s="1"/>
  <c r="CW58" i="24"/>
  <c r="CW27" i="24"/>
  <c r="CW19" i="24"/>
  <c r="CW12" i="24"/>
  <c r="CW28" i="24"/>
  <c r="CW57" i="24"/>
  <c r="CW30" i="24"/>
  <c r="CW33" i="24"/>
  <c r="CW25" i="24"/>
  <c r="CW45" i="24"/>
  <c r="CW29" i="24"/>
  <c r="CW26" i="24"/>
  <c r="CW15" i="24"/>
  <c r="CW89" i="24"/>
  <c r="CW32" i="24"/>
  <c r="CW24" i="24"/>
  <c r="CW11" i="24"/>
  <c r="CW44" i="24"/>
  <c r="CW46" i="24" s="1"/>
  <c r="CW14" i="24"/>
  <c r="CW10" i="24"/>
  <c r="CW49" i="24"/>
  <c r="CW39" i="24"/>
  <c r="CW41" i="24" s="1"/>
  <c r="CW77" i="24" s="1"/>
  <c r="CW20" i="24"/>
  <c r="CW18" i="24"/>
  <c r="CW90" i="24"/>
  <c r="CW59" i="24"/>
  <c r="CW50" i="24"/>
  <c r="CW38" i="24"/>
  <c r="CW31" i="24"/>
  <c r="CW23" i="24"/>
  <c r="CW21" i="24"/>
  <c r="CW43" i="24"/>
  <c r="CW51" i="24"/>
  <c r="CW16" i="24"/>
  <c r="CW17" i="24"/>
  <c r="CW88" i="24"/>
  <c r="CW9" i="24"/>
  <c r="CW22" i="24"/>
  <c r="I86" i="39"/>
  <c r="I93" i="39"/>
  <c r="I96" i="39" s="1"/>
  <c r="AQ3" i="54"/>
  <c r="AP2" i="54"/>
  <c r="P2" i="49"/>
  <c r="Q3" i="49"/>
  <c r="CY3" i="44"/>
  <c r="CX2" i="44"/>
  <c r="CU76" i="44"/>
  <c r="CU36" i="44"/>
  <c r="CU55" i="44" s="1"/>
  <c r="CU60" i="44" s="1"/>
  <c r="BH80" i="49"/>
  <c r="BH82" i="49" s="1"/>
  <c r="DH51" i="34"/>
  <c r="DH58" i="34"/>
  <c r="DH50" i="34"/>
  <c r="DH43" i="34"/>
  <c r="DH29" i="34"/>
  <c r="DH26" i="34"/>
  <c r="DH45" i="34"/>
  <c r="DH32" i="34"/>
  <c r="DH20" i="34"/>
  <c r="DH14" i="34"/>
  <c r="DH49" i="34"/>
  <c r="DH57" i="34"/>
  <c r="DH31" i="34"/>
  <c r="DH23" i="34"/>
  <c r="DH16" i="34"/>
  <c r="DH24" i="34"/>
  <c r="DH11" i="34"/>
  <c r="DH17" i="34"/>
  <c r="DH9" i="34"/>
  <c r="DH38" i="34"/>
  <c r="DH25" i="34"/>
  <c r="DH12" i="34"/>
  <c r="DH30" i="34"/>
  <c r="DH89" i="34"/>
  <c r="DH22" i="34"/>
  <c r="DH88" i="34"/>
  <c r="DH18" i="34"/>
  <c r="DH44" i="34"/>
  <c r="DH19" i="34"/>
  <c r="DH59" i="34"/>
  <c r="DH33" i="34"/>
  <c r="DH27" i="34"/>
  <c r="DH10" i="34"/>
  <c r="DH21" i="34"/>
  <c r="DH28" i="34"/>
  <c r="DH39" i="34"/>
  <c r="DH41" i="34" s="1"/>
  <c r="DH77" i="34" s="1"/>
  <c r="DH15" i="34"/>
  <c r="DH90" i="34"/>
  <c r="AD39" i="24"/>
  <c r="AD22" i="24"/>
  <c r="AE22" i="24" s="1"/>
  <c r="AD15" i="24"/>
  <c r="AE15" i="24" s="1"/>
  <c r="AD90" i="24"/>
  <c r="AE90" i="24" s="1"/>
  <c r="AD45" i="24"/>
  <c r="AE45" i="24" s="1"/>
  <c r="AD21" i="24"/>
  <c r="AE21" i="24" s="1"/>
  <c r="AD89" i="24"/>
  <c r="AD59" i="24"/>
  <c r="AE59" i="24" s="1"/>
  <c r="AD38" i="24"/>
  <c r="AE38" i="24" s="1"/>
  <c r="AD14" i="24"/>
  <c r="AE14" i="24" s="1"/>
  <c r="AD18" i="24"/>
  <c r="AE18" i="24" s="1"/>
  <c r="AD57" i="24"/>
  <c r="AE57" i="24" s="1"/>
  <c r="AD49" i="24"/>
  <c r="AD17" i="24"/>
  <c r="AE17" i="24" s="1"/>
  <c r="AD27" i="24"/>
  <c r="AE27" i="24" s="1"/>
  <c r="AD43" i="24"/>
  <c r="AE43" i="24" s="1"/>
  <c r="AD32" i="24"/>
  <c r="AE32" i="24" s="1"/>
  <c r="AD24" i="24"/>
  <c r="AE24" i="24" s="1"/>
  <c r="AD88" i="24"/>
  <c r="AE88" i="24" s="1"/>
  <c r="AD51" i="24"/>
  <c r="AE51" i="24" s="1"/>
  <c r="AD10" i="24"/>
  <c r="AE10" i="24" s="1"/>
  <c r="AD50" i="24"/>
  <c r="AE50" i="24" s="1"/>
  <c r="AD44" i="24"/>
  <c r="AD16" i="24"/>
  <c r="AE16" i="24" s="1"/>
  <c r="AD31" i="24"/>
  <c r="AE31" i="24" s="1"/>
  <c r="AD23" i="24"/>
  <c r="AE23" i="24" s="1"/>
  <c r="AD11" i="24"/>
  <c r="AE11" i="24" s="1"/>
  <c r="AD25" i="24"/>
  <c r="AE25" i="24" s="1"/>
  <c r="AD26" i="24"/>
  <c r="AE26" i="24" s="1"/>
  <c r="AD58" i="24"/>
  <c r="AE58" i="24" s="1"/>
  <c r="AD9" i="24"/>
  <c r="AD20" i="24"/>
  <c r="AE20" i="24" s="1"/>
  <c r="AD33" i="24"/>
  <c r="AE33" i="24" s="1"/>
  <c r="AD12" i="24"/>
  <c r="AE12" i="24" s="1"/>
  <c r="DU78" i="16"/>
  <c r="CV46" i="44"/>
  <c r="BI84" i="54"/>
  <c r="BI80" i="54"/>
  <c r="BI82" i="54" s="1"/>
  <c r="DS34" i="29"/>
  <c r="AY80" i="24"/>
  <c r="AY82" i="24" s="1"/>
  <c r="CF80" i="11"/>
  <c r="CW3" i="11"/>
  <c r="CV2" i="11"/>
  <c r="DF60" i="7"/>
  <c r="BX53" i="24"/>
  <c r="BX78" i="24" s="1"/>
  <c r="Y82" i="24"/>
  <c r="Q91" i="44"/>
  <c r="R91" i="44" s="1"/>
  <c r="R89" i="44"/>
  <c r="I62" i="39"/>
  <c r="Q46" i="4"/>
  <c r="R46" i="4" s="1"/>
  <c r="DF82" i="16"/>
  <c r="DI41" i="16"/>
  <c r="BK91" i="34"/>
  <c r="G95" i="39"/>
  <c r="G97" i="39" s="1"/>
  <c r="D14" i="2"/>
  <c r="Y55" i="29"/>
  <c r="DF77" i="19"/>
  <c r="Y78" i="11"/>
  <c r="X55" i="54"/>
  <c r="Z80" i="24"/>
  <c r="Z82" i="24" s="1"/>
  <c r="Z84" i="24"/>
  <c r="CH53" i="49"/>
  <c r="CH78" i="49" s="1"/>
  <c r="AA89" i="19"/>
  <c r="AA88" i="19"/>
  <c r="AA58" i="19"/>
  <c r="AA39" i="19"/>
  <c r="AA45" i="19"/>
  <c r="AA38" i="19"/>
  <c r="AA50" i="19"/>
  <c r="AA31" i="19"/>
  <c r="AA23" i="19"/>
  <c r="AA16" i="19"/>
  <c r="AA59" i="19"/>
  <c r="AA51" i="19"/>
  <c r="AA33" i="19"/>
  <c r="AA22" i="19"/>
  <c r="AA15" i="19"/>
  <c r="AA90" i="19"/>
  <c r="AA21" i="19"/>
  <c r="AA26" i="19"/>
  <c r="AA18" i="19"/>
  <c r="AA11" i="19"/>
  <c r="AA27" i="19"/>
  <c r="AA25" i="19"/>
  <c r="AA57" i="19"/>
  <c r="AA32" i="19"/>
  <c r="AA24" i="19"/>
  <c r="AA14" i="19"/>
  <c r="AA44" i="19"/>
  <c r="AA46" i="19" s="1"/>
  <c r="AA49" i="19"/>
  <c r="AA53" i="19" s="1"/>
  <c r="AA78" i="19" s="1"/>
  <c r="AA10" i="19"/>
  <c r="AA17" i="19"/>
  <c r="AA19" i="19"/>
  <c r="AA12" i="19"/>
  <c r="AA43" i="19"/>
  <c r="AA13" i="19"/>
  <c r="AA20" i="19"/>
  <c r="AA9" i="19"/>
  <c r="BY53" i="7"/>
  <c r="BY78" i="7" s="1"/>
  <c r="DS80" i="44"/>
  <c r="DV3" i="4"/>
  <c r="DU2" i="4"/>
  <c r="CF62" i="44"/>
  <c r="CF64" i="44" s="1"/>
  <c r="L80" i="16"/>
  <c r="L82" i="16" s="1"/>
  <c r="BU76" i="4"/>
  <c r="BU36" i="4"/>
  <c r="P76" i="44"/>
  <c r="P36" i="44"/>
  <c r="P55" i="44" s="1"/>
  <c r="P60" i="44" s="1"/>
  <c r="DF41" i="49"/>
  <c r="BV46" i="49"/>
  <c r="CJ46" i="44"/>
  <c r="BW53" i="54"/>
  <c r="BW78" i="54" s="1"/>
  <c r="M76" i="7"/>
  <c r="M36" i="7"/>
  <c r="DH34" i="44"/>
  <c r="DH78" i="7"/>
  <c r="M55" i="19"/>
  <c r="M60" i="19" s="1"/>
  <c r="BP46" i="44"/>
  <c r="CK34" i="7"/>
  <c r="DU41" i="44"/>
  <c r="DU77" i="7"/>
  <c r="EE77" i="7" s="1"/>
  <c r="EE41" i="7"/>
  <c r="BS62" i="34"/>
  <c r="BS64" i="34" s="1"/>
  <c r="N53" i="24"/>
  <c r="N78" i="24" s="1"/>
  <c r="AJ84" i="54"/>
  <c r="DS53" i="49"/>
  <c r="DS78" i="49" s="1"/>
  <c r="BK89" i="29"/>
  <c r="BK59" i="29"/>
  <c r="BK58" i="29"/>
  <c r="BK57" i="29"/>
  <c r="BK50" i="29"/>
  <c r="BK44" i="29"/>
  <c r="BK49" i="29"/>
  <c r="BK53" i="29" s="1"/>
  <c r="BK78" i="29" s="1"/>
  <c r="BK43" i="29"/>
  <c r="BK30" i="29"/>
  <c r="BK23" i="29"/>
  <c r="BK16" i="29"/>
  <c r="BK22" i="29"/>
  <c r="BK9" i="29"/>
  <c r="BK90" i="29"/>
  <c r="BK13" i="29"/>
  <c r="BK20" i="29"/>
  <c r="BK17" i="29"/>
  <c r="BK25" i="29"/>
  <c r="BK88" i="29"/>
  <c r="BK29" i="29"/>
  <c r="BK15" i="29"/>
  <c r="BK11" i="29"/>
  <c r="BK45" i="29"/>
  <c r="BK39" i="29"/>
  <c r="BK41" i="29" s="1"/>
  <c r="BK77" i="29" s="1"/>
  <c r="BK26" i="29"/>
  <c r="BK14" i="29"/>
  <c r="BK10" i="29"/>
  <c r="BK51" i="29"/>
  <c r="BK12" i="29"/>
  <c r="BK24" i="29"/>
  <c r="BK38" i="29"/>
  <c r="BK28" i="29"/>
  <c r="BK27" i="29"/>
  <c r="BK19" i="29"/>
  <c r="BK18" i="29"/>
  <c r="BK33" i="29"/>
  <c r="BK21" i="29"/>
  <c r="BK32" i="29"/>
  <c r="BK31" i="29"/>
  <c r="BN29" i="16"/>
  <c r="BN49" i="16"/>
  <c r="BN30" i="16"/>
  <c r="BN15" i="16"/>
  <c r="BN21" i="16"/>
  <c r="BN12" i="16"/>
  <c r="BN44" i="16"/>
  <c r="BN46" i="16" s="1"/>
  <c r="BN57" i="16"/>
  <c r="BN38" i="16"/>
  <c r="BN18" i="16"/>
  <c r="BN27" i="16"/>
  <c r="BN88" i="16"/>
  <c r="BN91" i="16" s="1"/>
  <c r="BN26" i="16"/>
  <c r="BN17" i="16"/>
  <c r="BN39" i="16"/>
  <c r="BN41" i="16" s="1"/>
  <c r="BN77" i="16" s="1"/>
  <c r="BN51" i="16"/>
  <c r="BN10" i="16"/>
  <c r="BN43" i="16"/>
  <c r="BN50" i="16"/>
  <c r="BN25" i="16"/>
  <c r="BN28" i="16"/>
  <c r="BN24" i="16"/>
  <c r="BN11" i="16"/>
  <c r="BN9" i="16"/>
  <c r="BN23" i="16"/>
  <c r="BN22" i="16"/>
  <c r="BN33" i="16"/>
  <c r="BN32" i="16"/>
  <c r="BN31" i="16"/>
  <c r="BN19" i="16"/>
  <c r="BN16" i="16"/>
  <c r="BN14" i="16"/>
  <c r="BN20" i="16"/>
  <c r="BN13" i="16"/>
  <c r="DJ2" i="44"/>
  <c r="DK3" i="44"/>
  <c r="CS55" i="54"/>
  <c r="AY46" i="19"/>
  <c r="Y80" i="16"/>
  <c r="Y82" i="16" s="1"/>
  <c r="BA41" i="54"/>
  <c r="BA77" i="54" s="1"/>
  <c r="BF62" i="4"/>
  <c r="BF64" i="4" s="1"/>
  <c r="BA76" i="44"/>
  <c r="BA36" i="44"/>
  <c r="BA55" i="44" s="1"/>
  <c r="BA60" i="44" s="1"/>
  <c r="BL88" i="34"/>
  <c r="BL51" i="34"/>
  <c r="BL58" i="34"/>
  <c r="BL50" i="34"/>
  <c r="BL43" i="34"/>
  <c r="BL29" i="34"/>
  <c r="BL26" i="34"/>
  <c r="BL27" i="34"/>
  <c r="BL20" i="34"/>
  <c r="BL14" i="34"/>
  <c r="BL38" i="34"/>
  <c r="BL28" i="34"/>
  <c r="BL39" i="34"/>
  <c r="BL41" i="34" s="1"/>
  <c r="BL77" i="34" s="1"/>
  <c r="BL30" i="34"/>
  <c r="BL23" i="34"/>
  <c r="BL16" i="34"/>
  <c r="BL45" i="34"/>
  <c r="BL24" i="34"/>
  <c r="BL11" i="34"/>
  <c r="BL90" i="34"/>
  <c r="BL22" i="34"/>
  <c r="BL33" i="34"/>
  <c r="BL17" i="34"/>
  <c r="BL9" i="34"/>
  <c r="BL57" i="34"/>
  <c r="BL44" i="34"/>
  <c r="BL46" i="34" s="1"/>
  <c r="BL10" i="34"/>
  <c r="BL49" i="34"/>
  <c r="BL53" i="34" s="1"/>
  <c r="BL78" i="34" s="1"/>
  <c r="BL32" i="34"/>
  <c r="BL18" i="34"/>
  <c r="BL12" i="34"/>
  <c r="BL89" i="34"/>
  <c r="BL91" i="34" s="1"/>
  <c r="BL31" i="34"/>
  <c r="BL19" i="34"/>
  <c r="BL15" i="34"/>
  <c r="BL25" i="34"/>
  <c r="BL59" i="34"/>
  <c r="BL21" i="34"/>
  <c r="DT80" i="16"/>
  <c r="DT82" i="16" s="1"/>
  <c r="AO3" i="29"/>
  <c r="AN2" i="29"/>
  <c r="H95" i="24"/>
  <c r="H97" i="24" s="1"/>
  <c r="E11" i="2"/>
  <c r="AX46" i="49"/>
  <c r="X64" i="49"/>
  <c r="X62" i="49"/>
  <c r="CF82" i="54"/>
  <c r="AL34" i="29"/>
  <c r="DT46" i="34"/>
  <c r="AM34" i="34"/>
  <c r="BK77" i="24"/>
  <c r="Z34" i="4"/>
  <c r="BM77" i="11"/>
  <c r="DS60" i="16"/>
  <c r="CA2" i="7"/>
  <c r="CB3" i="7"/>
  <c r="CH80" i="44"/>
  <c r="AZ76" i="24"/>
  <c r="AZ36" i="24"/>
  <c r="AZ55" i="24" s="1"/>
  <c r="AZ60" i="24" s="1"/>
  <c r="O76" i="34"/>
  <c r="O36" i="34"/>
  <c r="O55" i="34" s="1"/>
  <c r="O60" i="34" s="1"/>
  <c r="BS84" i="34"/>
  <c r="AV62" i="29"/>
  <c r="AV64" i="29" s="1"/>
  <c r="AP26" i="7"/>
  <c r="AP27" i="7"/>
  <c r="AP89" i="7"/>
  <c r="AP57" i="7"/>
  <c r="AR57" i="7" s="1"/>
  <c r="AP25" i="7"/>
  <c r="AP10" i="7"/>
  <c r="AP18" i="7"/>
  <c r="AP50" i="7"/>
  <c r="AP23" i="7"/>
  <c r="AP21" i="7"/>
  <c r="AP44" i="7"/>
  <c r="AP46" i="7" s="1"/>
  <c r="AP14" i="7"/>
  <c r="AP32" i="7"/>
  <c r="AP33" i="7"/>
  <c r="AP24" i="7"/>
  <c r="AP16" i="7"/>
  <c r="AP22" i="7"/>
  <c r="AP51" i="7"/>
  <c r="AP29" i="7"/>
  <c r="AP43" i="7"/>
  <c r="AP20" i="7"/>
  <c r="AP15" i="7"/>
  <c r="AP88" i="7"/>
  <c r="AP91" i="7" s="1"/>
  <c r="AP49" i="7"/>
  <c r="AP53" i="7" s="1"/>
  <c r="AP78" i="7" s="1"/>
  <c r="AP31" i="7"/>
  <c r="AP12" i="7"/>
  <c r="AP11" i="7"/>
  <c r="AP58" i="7"/>
  <c r="AR58" i="7" s="1"/>
  <c r="AP9" i="7"/>
  <c r="AP30" i="7"/>
  <c r="AP19" i="7"/>
  <c r="AP28" i="7"/>
  <c r="AP17" i="7"/>
  <c r="BS60" i="49"/>
  <c r="DG53" i="34"/>
  <c r="DG78" i="34" s="1"/>
  <c r="CX2" i="24"/>
  <c r="CY3" i="24"/>
  <c r="AI82" i="29"/>
  <c r="AI84" i="29" s="1"/>
  <c r="AZ34" i="7"/>
  <c r="CV46" i="24"/>
  <c r="DF76" i="54"/>
  <c r="DF36" i="54"/>
  <c r="AA32" i="49"/>
  <c r="AA89" i="49"/>
  <c r="AA39" i="49"/>
  <c r="AA41" i="49" s="1"/>
  <c r="AA77" i="49" s="1"/>
  <c r="AA58" i="49"/>
  <c r="AA50" i="49"/>
  <c r="AA28" i="49"/>
  <c r="AA29" i="49"/>
  <c r="AA30" i="49"/>
  <c r="AA27" i="49"/>
  <c r="AA19" i="49"/>
  <c r="AA90" i="49"/>
  <c r="AA13" i="49"/>
  <c r="AA23" i="49"/>
  <c r="AA12" i="49"/>
  <c r="AA49" i="49"/>
  <c r="AA43" i="49"/>
  <c r="AA22" i="49"/>
  <c r="AA16" i="49"/>
  <c r="AA11" i="49"/>
  <c r="AA44" i="49"/>
  <c r="AA46" i="49" s="1"/>
  <c r="AA21" i="49"/>
  <c r="AA88" i="49"/>
  <c r="AA25" i="49"/>
  <c r="AA57" i="49"/>
  <c r="AA26" i="49"/>
  <c r="AA14" i="49"/>
  <c r="AA15" i="49"/>
  <c r="AA17" i="49"/>
  <c r="AA59" i="49"/>
  <c r="AA45" i="49"/>
  <c r="AA38" i="49"/>
  <c r="AA31" i="49"/>
  <c r="AA18" i="49"/>
  <c r="AA10" i="49"/>
  <c r="AA9" i="49"/>
  <c r="AA20" i="49"/>
  <c r="AA51" i="49"/>
  <c r="AA24" i="49"/>
  <c r="AA33" i="49"/>
  <c r="BI86" i="34"/>
  <c r="BI93" i="34"/>
  <c r="BI96" i="34" s="1"/>
  <c r="AA46" i="16"/>
  <c r="BF82" i="39"/>
  <c r="AM34" i="19"/>
  <c r="AU86" i="7"/>
  <c r="AU93" i="7"/>
  <c r="AU96" i="7" s="1"/>
  <c r="BI64" i="34"/>
  <c r="BI62" i="34"/>
  <c r="AB2" i="4"/>
  <c r="AC3" i="4"/>
  <c r="BW46" i="19"/>
  <c r="BW46" i="34"/>
  <c r="CG76" i="49"/>
  <c r="CG36" i="49"/>
  <c r="CG55" i="49" s="1"/>
  <c r="CG60" i="49" s="1"/>
  <c r="BL2" i="11"/>
  <c r="BM3" i="11"/>
  <c r="AN91" i="16"/>
  <c r="DW39" i="11"/>
  <c r="DJ41" i="11"/>
  <c r="J62" i="29"/>
  <c r="Z91" i="34"/>
  <c r="BW62" i="16"/>
  <c r="BW64" i="16" s="1"/>
  <c r="CU49" i="29"/>
  <c r="CU90" i="29"/>
  <c r="CU50" i="29"/>
  <c r="CU32" i="29"/>
  <c r="CU15" i="29"/>
  <c r="CU58" i="29"/>
  <c r="CU21" i="29"/>
  <c r="CU20" i="29"/>
  <c r="CU14" i="29"/>
  <c r="CU38" i="29"/>
  <c r="CU89" i="29"/>
  <c r="CU57" i="29"/>
  <c r="CU27" i="29"/>
  <c r="CU45" i="29"/>
  <c r="CU22" i="29"/>
  <c r="CU11" i="29"/>
  <c r="CU17" i="29"/>
  <c r="CU25" i="29"/>
  <c r="CU51" i="29"/>
  <c r="CU43" i="29"/>
  <c r="CU59" i="29"/>
  <c r="CU13" i="29"/>
  <c r="CU24" i="29"/>
  <c r="CU12" i="29"/>
  <c r="CU18" i="29"/>
  <c r="CU31" i="29"/>
  <c r="CU88" i="29"/>
  <c r="CU19" i="29"/>
  <c r="CU10" i="29"/>
  <c r="CU26" i="29"/>
  <c r="CU29" i="29"/>
  <c r="CU44" i="29"/>
  <c r="CU28" i="29"/>
  <c r="CU39" i="29"/>
  <c r="CU30" i="29"/>
  <c r="CU16" i="29"/>
  <c r="CU9" i="29"/>
  <c r="CU33" i="29"/>
  <c r="CU23" i="29"/>
  <c r="Y80" i="29"/>
  <c r="X80" i="54"/>
  <c r="DS46" i="4"/>
  <c r="AC3" i="19"/>
  <c r="AB2" i="19"/>
  <c r="AR89" i="7"/>
  <c r="AW76" i="4"/>
  <c r="AW36" i="4"/>
  <c r="DT57" i="4"/>
  <c r="DT51" i="4"/>
  <c r="DT44" i="4"/>
  <c r="DT46" i="4" s="1"/>
  <c r="DT15" i="4"/>
  <c r="DT11" i="4"/>
  <c r="DT29" i="4"/>
  <c r="DT21" i="4"/>
  <c r="DT10" i="4"/>
  <c r="DT50" i="4"/>
  <c r="DT43" i="4"/>
  <c r="DT28" i="4"/>
  <c r="DT20" i="4"/>
  <c r="DT14" i="4"/>
  <c r="DT33" i="4"/>
  <c r="DT24" i="4"/>
  <c r="DT17" i="4"/>
  <c r="DT49" i="4"/>
  <c r="DT88" i="4"/>
  <c r="DT91" i="4" s="1"/>
  <c r="DT23" i="4"/>
  <c r="DT12" i="4"/>
  <c r="DT30" i="4"/>
  <c r="DT16" i="4"/>
  <c r="DT19" i="4"/>
  <c r="DT27" i="4"/>
  <c r="DT22" i="4"/>
  <c r="DT9" i="4"/>
  <c r="DT31" i="4"/>
  <c r="DT26" i="4"/>
  <c r="DT25" i="4"/>
  <c r="DT32" i="4"/>
  <c r="DT18" i="4"/>
  <c r="AK77" i="49"/>
  <c r="W86" i="16"/>
  <c r="W93" i="16"/>
  <c r="W96" i="16" s="1"/>
  <c r="H95" i="29"/>
  <c r="H97" i="29" s="1"/>
  <c r="E12" i="2"/>
  <c r="Z34" i="54"/>
  <c r="BW62" i="7"/>
  <c r="BW64" i="7"/>
  <c r="AS62" i="39"/>
  <c r="BM45" i="24"/>
  <c r="BM21" i="24"/>
  <c r="BM89" i="24"/>
  <c r="BM59" i="24"/>
  <c r="BM38" i="24"/>
  <c r="BM14" i="24"/>
  <c r="BM88" i="24"/>
  <c r="BM51" i="24"/>
  <c r="BM44" i="24"/>
  <c r="BM58" i="24"/>
  <c r="BM27" i="24"/>
  <c r="BM12" i="24"/>
  <c r="BM10" i="24"/>
  <c r="BM31" i="24"/>
  <c r="BM23" i="24"/>
  <c r="BM90" i="24"/>
  <c r="BM50" i="24"/>
  <c r="BM22" i="24"/>
  <c r="BM9" i="24"/>
  <c r="BM28" i="24"/>
  <c r="BM16" i="24"/>
  <c r="BM29" i="24"/>
  <c r="BM26" i="24"/>
  <c r="BM18" i="24"/>
  <c r="BM39" i="24"/>
  <c r="BM43" i="24"/>
  <c r="BM30" i="24"/>
  <c r="BM57" i="24"/>
  <c r="BM33" i="24"/>
  <c r="BM20" i="24"/>
  <c r="BM49" i="24"/>
  <c r="BM24" i="24"/>
  <c r="BM17" i="24"/>
  <c r="BM15" i="24"/>
  <c r="BM32" i="24"/>
  <c r="BM25" i="24"/>
  <c r="BM11" i="24"/>
  <c r="BV34" i="49"/>
  <c r="CL26" i="7"/>
  <c r="CL27" i="7"/>
  <c r="CL14" i="7"/>
  <c r="CL57" i="7"/>
  <c r="CL25" i="7"/>
  <c r="CL10" i="7"/>
  <c r="CL88" i="7"/>
  <c r="CL18" i="7"/>
  <c r="CL50" i="7"/>
  <c r="CL23" i="7"/>
  <c r="CL21" i="7"/>
  <c r="CL9" i="7"/>
  <c r="CL51" i="7"/>
  <c r="CL31" i="7"/>
  <c r="CL22" i="7"/>
  <c r="CL49" i="7"/>
  <c r="CL43" i="7"/>
  <c r="CL58" i="7"/>
  <c r="CL29" i="7"/>
  <c r="CL20" i="7"/>
  <c r="CL30" i="7"/>
  <c r="CL17" i="7"/>
  <c r="CL24" i="7"/>
  <c r="CL89" i="7"/>
  <c r="CL15" i="7"/>
  <c r="CL16" i="7"/>
  <c r="CL33" i="7"/>
  <c r="CL28" i="7"/>
  <c r="CL19" i="7"/>
  <c r="CL32" i="7"/>
  <c r="CL11" i="7"/>
  <c r="CL44" i="7"/>
  <c r="CL46" i="7" s="1"/>
  <c r="CL12" i="7"/>
  <c r="CS78" i="4"/>
  <c r="DS46" i="11"/>
  <c r="AZ53" i="16"/>
  <c r="AZ78" i="16" s="1"/>
  <c r="AH62" i="49"/>
  <c r="DG62" i="7"/>
  <c r="DG64" i="7"/>
  <c r="CT46" i="29"/>
  <c r="M84" i="19"/>
  <c r="M80" i="19"/>
  <c r="M82" i="19" s="1"/>
  <c r="AK62" i="24"/>
  <c r="AK64" i="24" s="1"/>
  <c r="BJ53" i="49"/>
  <c r="BJ78" i="49" s="1"/>
  <c r="U86" i="7"/>
  <c r="U93" i="7"/>
  <c r="U96" i="7" s="1"/>
  <c r="N34" i="24"/>
  <c r="BM3" i="29"/>
  <c r="BL2" i="29"/>
  <c r="K62" i="34"/>
  <c r="L62" i="19"/>
  <c r="L64" i="19" s="1"/>
  <c r="AV55" i="11"/>
  <c r="CI76" i="24"/>
  <c r="CI36" i="24"/>
  <c r="CI55" i="24" s="1"/>
  <c r="CI60" i="24" s="1"/>
  <c r="M78" i="16"/>
  <c r="CG86" i="7"/>
  <c r="CG93" i="7"/>
  <c r="CG96" i="7" s="1"/>
  <c r="CF55" i="49"/>
  <c r="U64" i="39"/>
  <c r="U62" i="39"/>
  <c r="AO51" i="44"/>
  <c r="AO89" i="44"/>
  <c r="AO58" i="44"/>
  <c r="AO90" i="44"/>
  <c r="AO27" i="44"/>
  <c r="AO28" i="44"/>
  <c r="AO43" i="44"/>
  <c r="AO29" i="44"/>
  <c r="AO26" i="44"/>
  <c r="AO59" i="44"/>
  <c r="AO30" i="44"/>
  <c r="AO33" i="44"/>
  <c r="AO25" i="44"/>
  <c r="AO88" i="44"/>
  <c r="AO49" i="44"/>
  <c r="AO22" i="44"/>
  <c r="AO16" i="44"/>
  <c r="AO38" i="44"/>
  <c r="AO21" i="44"/>
  <c r="AO15" i="44"/>
  <c r="AO12" i="44"/>
  <c r="AO9" i="44"/>
  <c r="AO57" i="44"/>
  <c r="AO45" i="44"/>
  <c r="AO20" i="44"/>
  <c r="AO17" i="44"/>
  <c r="AO23" i="44"/>
  <c r="AO14" i="44"/>
  <c r="AO32" i="44"/>
  <c r="AO24" i="44"/>
  <c r="AO13" i="44"/>
  <c r="AO10" i="44"/>
  <c r="AO11" i="44"/>
  <c r="AO19" i="44"/>
  <c r="AO50" i="44"/>
  <c r="AO18" i="44"/>
  <c r="AO39" i="44"/>
  <c r="AO44" i="44"/>
  <c r="AO31" i="44"/>
  <c r="X80" i="49"/>
  <c r="Y91" i="44"/>
  <c r="BU53" i="39"/>
  <c r="BU78" i="39" s="1"/>
  <c r="BH86" i="34"/>
  <c r="BH93" i="34"/>
  <c r="BH96" i="34" s="1"/>
  <c r="BA53" i="16"/>
  <c r="BA78" i="16" s="1"/>
  <c r="N34" i="16"/>
  <c r="CG86" i="24"/>
  <c r="CG93" i="24"/>
  <c r="CG96" i="24" s="1"/>
  <c r="I95" i="49"/>
  <c r="I97" i="49" s="1"/>
  <c r="F16" i="2"/>
  <c r="CU90" i="49"/>
  <c r="CU89" i="49"/>
  <c r="CU88" i="49"/>
  <c r="CU51" i="49"/>
  <c r="CU44" i="49"/>
  <c r="CU58" i="49"/>
  <c r="CU50" i="49"/>
  <c r="CU43" i="49"/>
  <c r="CU31" i="49"/>
  <c r="CU30" i="49"/>
  <c r="CU24" i="49"/>
  <c r="CU59" i="49"/>
  <c r="CU23" i="49"/>
  <c r="CU16" i="49"/>
  <c r="CU57" i="49"/>
  <c r="CU49" i="49"/>
  <c r="CU45" i="49"/>
  <c r="CU17" i="49"/>
  <c r="CU20" i="49"/>
  <c r="CU9" i="49"/>
  <c r="CU32" i="49"/>
  <c r="CU15" i="49"/>
  <c r="CU33" i="49"/>
  <c r="CU27" i="49"/>
  <c r="CU26" i="49"/>
  <c r="CU21" i="49"/>
  <c r="CU19" i="49"/>
  <c r="CU14" i="49"/>
  <c r="CU18" i="49"/>
  <c r="CU12" i="49"/>
  <c r="CU22" i="49"/>
  <c r="CU39" i="49"/>
  <c r="CU38" i="49"/>
  <c r="CU11" i="49"/>
  <c r="CU10" i="49"/>
  <c r="CU29" i="49"/>
  <c r="CU28" i="49"/>
  <c r="CU13" i="49"/>
  <c r="CU25" i="49"/>
  <c r="DT34" i="19"/>
  <c r="AX76" i="4"/>
  <c r="AX36" i="4"/>
  <c r="CH39" i="39"/>
  <c r="CH22" i="39"/>
  <c r="CH90" i="39"/>
  <c r="CH45" i="39"/>
  <c r="CH21" i="39"/>
  <c r="CH89" i="39"/>
  <c r="CH59" i="39"/>
  <c r="CH38" i="39"/>
  <c r="CH20" i="39"/>
  <c r="CH88" i="39"/>
  <c r="CH50" i="39"/>
  <c r="CH58" i="39"/>
  <c r="CH32" i="39"/>
  <c r="CH24" i="39"/>
  <c r="CH57" i="39"/>
  <c r="CH44" i="39"/>
  <c r="CH17" i="39"/>
  <c r="CH25" i="39"/>
  <c r="CH28" i="39"/>
  <c r="CH16" i="39"/>
  <c r="CH9" i="39"/>
  <c r="CH27" i="39"/>
  <c r="CH15" i="39"/>
  <c r="CH43" i="39"/>
  <c r="CH19" i="39"/>
  <c r="CH12" i="39"/>
  <c r="CH31" i="39"/>
  <c r="CH11" i="39"/>
  <c r="CH51" i="39"/>
  <c r="CH33" i="39"/>
  <c r="CH18" i="39"/>
  <c r="CH14" i="39"/>
  <c r="CH26" i="39"/>
  <c r="CH49" i="39"/>
  <c r="CH23" i="39"/>
  <c r="CH10" i="39"/>
  <c r="CH29" i="39"/>
  <c r="CH30" i="39"/>
  <c r="AJ80" i="4"/>
  <c r="AC3" i="7"/>
  <c r="AB2" i="7"/>
  <c r="DG23" i="11"/>
  <c r="DG16" i="11"/>
  <c r="DG59" i="11"/>
  <c r="DG45" i="11"/>
  <c r="DG15" i="11"/>
  <c r="DG12" i="11"/>
  <c r="DG11" i="11"/>
  <c r="DG10" i="11"/>
  <c r="DG51" i="11"/>
  <c r="DG22" i="11"/>
  <c r="DG58" i="11"/>
  <c r="DG44" i="11"/>
  <c r="DG31" i="11"/>
  <c r="DG21" i="11"/>
  <c r="DG57" i="11"/>
  <c r="DG32" i="11"/>
  <c r="DG24" i="11"/>
  <c r="DG88" i="11"/>
  <c r="DG50" i="11"/>
  <c r="DG29" i="11"/>
  <c r="DG18" i="11"/>
  <c r="DG49" i="11"/>
  <c r="DG9" i="11"/>
  <c r="DG25" i="11"/>
  <c r="DG19" i="11"/>
  <c r="DG89" i="11"/>
  <c r="DG28" i="11"/>
  <c r="DG33" i="11"/>
  <c r="DG17" i="11"/>
  <c r="DG90" i="11"/>
  <c r="DG27" i="11"/>
  <c r="DG20" i="11"/>
  <c r="DG14" i="11"/>
  <c r="DG30" i="11"/>
  <c r="DG26" i="11"/>
  <c r="DG43" i="11"/>
  <c r="CF60" i="54"/>
  <c r="BZ51" i="7"/>
  <c r="BZ24" i="7"/>
  <c r="BZ18" i="7"/>
  <c r="BZ50" i="7"/>
  <c r="BZ23" i="7"/>
  <c r="BZ49" i="7"/>
  <c r="BZ33" i="7"/>
  <c r="BZ32" i="7"/>
  <c r="BZ31" i="7"/>
  <c r="BZ21" i="7"/>
  <c r="BZ16" i="7"/>
  <c r="BZ15" i="7"/>
  <c r="BZ12" i="7"/>
  <c r="BZ19" i="7"/>
  <c r="BZ30" i="7"/>
  <c r="BZ11" i="7"/>
  <c r="BZ89" i="7"/>
  <c r="BZ17" i="7"/>
  <c r="BZ57" i="7"/>
  <c r="BZ28" i="7"/>
  <c r="BZ26" i="7"/>
  <c r="BZ29" i="7"/>
  <c r="BZ20" i="7"/>
  <c r="BZ10" i="7"/>
  <c r="BZ9" i="7"/>
  <c r="BZ88" i="7"/>
  <c r="BZ91" i="7" s="1"/>
  <c r="BZ58" i="7"/>
  <c r="BZ25" i="7"/>
  <c r="BZ14" i="7"/>
  <c r="BZ43" i="7"/>
  <c r="BZ27" i="7"/>
  <c r="BZ44" i="7"/>
  <c r="BZ46" i="7" s="1"/>
  <c r="BZ22" i="7"/>
  <c r="AZ2" i="11"/>
  <c r="BA3" i="11"/>
  <c r="CJ36" i="16"/>
  <c r="CJ55" i="16" s="1"/>
  <c r="CJ60" i="16" s="1"/>
  <c r="CJ76" i="16"/>
  <c r="AY76" i="7"/>
  <c r="AY36" i="7"/>
  <c r="AY55" i="7" s="1"/>
  <c r="AY60" i="7" s="1"/>
  <c r="AP3" i="34"/>
  <c r="AO2" i="34"/>
  <c r="AY76" i="16"/>
  <c r="AY36" i="16"/>
  <c r="AZ43" i="19"/>
  <c r="AZ89" i="19"/>
  <c r="AZ50" i="19"/>
  <c r="AZ33" i="19"/>
  <c r="AZ49" i="19"/>
  <c r="AZ57" i="19"/>
  <c r="AZ32" i="19"/>
  <c r="AZ58" i="19"/>
  <c r="AZ45" i="19"/>
  <c r="AZ38" i="19"/>
  <c r="AZ44" i="19"/>
  <c r="AZ28" i="19"/>
  <c r="AZ12" i="19"/>
  <c r="AZ29" i="19"/>
  <c r="AZ26" i="19"/>
  <c r="AZ30" i="19"/>
  <c r="AZ18" i="19"/>
  <c r="AZ11" i="19"/>
  <c r="AZ51" i="19"/>
  <c r="AZ25" i="19"/>
  <c r="AZ10" i="19"/>
  <c r="AZ24" i="19"/>
  <c r="AZ17" i="19"/>
  <c r="AZ15" i="19"/>
  <c r="AZ88" i="19"/>
  <c r="AZ21" i="19"/>
  <c r="AZ16" i="19"/>
  <c r="AZ90" i="19"/>
  <c r="AZ39" i="19"/>
  <c r="AZ41" i="19" s="1"/>
  <c r="AZ77" i="19" s="1"/>
  <c r="AZ20" i="19"/>
  <c r="AZ14" i="19"/>
  <c r="AZ19" i="19"/>
  <c r="AZ59" i="19"/>
  <c r="AZ27" i="19"/>
  <c r="AZ23" i="19"/>
  <c r="AZ9" i="19"/>
  <c r="AZ31" i="19"/>
  <c r="AZ22" i="19"/>
  <c r="CS80" i="19"/>
  <c r="L60" i="24"/>
  <c r="CU26" i="4"/>
  <c r="CU18" i="4"/>
  <c r="CU9" i="4"/>
  <c r="CU25" i="4"/>
  <c r="CU33" i="4"/>
  <c r="CU24" i="4"/>
  <c r="CU17" i="4"/>
  <c r="CU29" i="4"/>
  <c r="CU21" i="4"/>
  <c r="CU10" i="4"/>
  <c r="CU49" i="4"/>
  <c r="CU53" i="4" s="1"/>
  <c r="CU78" i="4" s="1"/>
  <c r="CU28" i="4"/>
  <c r="CU14" i="4"/>
  <c r="CU19" i="4"/>
  <c r="CU27" i="4"/>
  <c r="CU88" i="4"/>
  <c r="CU44" i="4"/>
  <c r="CU11" i="4"/>
  <c r="CU20" i="4"/>
  <c r="CU31" i="4"/>
  <c r="CU43" i="4"/>
  <c r="CU12" i="4"/>
  <c r="CU22" i="4"/>
  <c r="CU51" i="4"/>
  <c r="CU30" i="4"/>
  <c r="CU15" i="4"/>
  <c r="CU50" i="4"/>
  <c r="CU57" i="4"/>
  <c r="CU23" i="4"/>
  <c r="CU32" i="4"/>
  <c r="CU16" i="4"/>
  <c r="BX49" i="34"/>
  <c r="BX39" i="34"/>
  <c r="BX30" i="34"/>
  <c r="BX10" i="34"/>
  <c r="BX90" i="34"/>
  <c r="BX89" i="34"/>
  <c r="BX88" i="34"/>
  <c r="BX22" i="34"/>
  <c r="BX57" i="34"/>
  <c r="BX15" i="34"/>
  <c r="BX51" i="34"/>
  <c r="BX18" i="34"/>
  <c r="BX38" i="34"/>
  <c r="BX25" i="34"/>
  <c r="BX12" i="34"/>
  <c r="BX50" i="34"/>
  <c r="BX21" i="34"/>
  <c r="BX59" i="34"/>
  <c r="BX43" i="34"/>
  <c r="BX28" i="34"/>
  <c r="BX58" i="34"/>
  <c r="BX16" i="34"/>
  <c r="BX45" i="34"/>
  <c r="BX32" i="34"/>
  <c r="BX26" i="34"/>
  <c r="BX9" i="34"/>
  <c r="BX23" i="34"/>
  <c r="BX31" i="34"/>
  <c r="BX19" i="34"/>
  <c r="BX24" i="34"/>
  <c r="BX14" i="34"/>
  <c r="BX20" i="34"/>
  <c r="BX27" i="34"/>
  <c r="BX11" i="34"/>
  <c r="BX44" i="34"/>
  <c r="BX46" i="34" s="1"/>
  <c r="BX29" i="34"/>
  <c r="BX17" i="34"/>
  <c r="BX33" i="34"/>
  <c r="CF86" i="16"/>
  <c r="CF93" i="16"/>
  <c r="CF96" i="16" s="1"/>
  <c r="DF77" i="34"/>
  <c r="CL2" i="44"/>
  <c r="CM3" i="44"/>
  <c r="DF76" i="34"/>
  <c r="DF36" i="34"/>
  <c r="BD3" i="24"/>
  <c r="BC2" i="24"/>
  <c r="Y76" i="19"/>
  <c r="Y36" i="19"/>
  <c r="DG41" i="19"/>
  <c r="DG77" i="19" s="1"/>
  <c r="DS76" i="34"/>
  <c r="DS36" i="34"/>
  <c r="AC53" i="24"/>
  <c r="AC78" i="24" s="1"/>
  <c r="CK2" i="34"/>
  <c r="CL3" i="34"/>
  <c r="AX46" i="4"/>
  <c r="BV77" i="19"/>
  <c r="AB2" i="49"/>
  <c r="AC3" i="49"/>
  <c r="AS96" i="7"/>
  <c r="BF84" i="39"/>
  <c r="BJ91" i="11"/>
  <c r="AK46" i="39"/>
  <c r="Z34" i="49"/>
  <c r="Z91" i="49"/>
  <c r="AJ86" i="44"/>
  <c r="AJ93" i="44"/>
  <c r="AJ96" i="44" s="1"/>
  <c r="N77" i="34"/>
  <c r="BX46" i="44"/>
  <c r="AA30" i="4"/>
  <c r="AA22" i="4"/>
  <c r="AA57" i="4"/>
  <c r="AA51" i="4"/>
  <c r="AA44" i="4"/>
  <c r="AA15" i="4"/>
  <c r="AA11" i="4"/>
  <c r="AA29" i="4"/>
  <c r="AA21" i="4"/>
  <c r="AA50" i="4"/>
  <c r="AA43" i="4"/>
  <c r="AA28" i="4"/>
  <c r="AA14" i="4"/>
  <c r="AA25" i="4"/>
  <c r="AA27" i="4"/>
  <c r="AA19" i="4"/>
  <c r="AA23" i="4"/>
  <c r="AA9" i="4"/>
  <c r="AA33" i="4"/>
  <c r="AA26" i="4"/>
  <c r="AA17" i="4"/>
  <c r="AA24" i="4"/>
  <c r="AA18" i="4"/>
  <c r="AA12" i="4"/>
  <c r="AA31" i="4"/>
  <c r="AA16" i="4"/>
  <c r="AA88" i="4"/>
  <c r="AA91" i="4" s="1"/>
  <c r="AA32" i="4"/>
  <c r="AW64" i="34"/>
  <c r="AW62" i="34"/>
  <c r="AM76" i="54"/>
  <c r="AM36" i="54"/>
  <c r="AM55" i="54" s="1"/>
  <c r="AM60" i="54" s="1"/>
  <c r="BV77" i="34"/>
  <c r="BW34" i="34"/>
  <c r="BW91" i="34"/>
  <c r="BI34" i="39"/>
  <c r="BK23" i="11"/>
  <c r="BK16" i="11"/>
  <c r="BK59" i="11"/>
  <c r="BK45" i="11"/>
  <c r="BK15" i="11"/>
  <c r="BK12" i="11"/>
  <c r="BK11" i="11"/>
  <c r="BK10" i="11"/>
  <c r="BK51" i="11"/>
  <c r="BK22" i="11"/>
  <c r="BK58" i="11"/>
  <c r="BK44" i="11"/>
  <c r="BK46" i="11" s="1"/>
  <c r="BK31" i="11"/>
  <c r="BK21" i="11"/>
  <c r="BK89" i="11"/>
  <c r="BK28" i="11"/>
  <c r="BK49" i="11"/>
  <c r="BK27" i="11"/>
  <c r="BK26" i="11"/>
  <c r="BK17" i="11"/>
  <c r="BK88" i="11"/>
  <c r="BK50" i="11"/>
  <c r="BK43" i="11"/>
  <c r="BK32" i="11"/>
  <c r="BK25" i="11"/>
  <c r="BK33" i="11"/>
  <c r="BK29" i="11"/>
  <c r="BK18" i="11"/>
  <c r="BK14" i="11"/>
  <c r="BK9" i="11"/>
  <c r="BK24" i="11"/>
  <c r="BK57" i="11"/>
  <c r="BK19" i="11"/>
  <c r="BK30" i="11"/>
  <c r="BK90" i="11"/>
  <c r="BK20" i="11"/>
  <c r="DJ3" i="54"/>
  <c r="DI2" i="54"/>
  <c r="CI46" i="34"/>
  <c r="DI34" i="16"/>
  <c r="BW80" i="16"/>
  <c r="BW82" i="16" s="1"/>
  <c r="BW84" i="16" s="1"/>
  <c r="CW3" i="29"/>
  <c r="CV2" i="29"/>
  <c r="AH82" i="39"/>
  <c r="DV53" i="16"/>
  <c r="DV78" i="16" s="1"/>
  <c r="DT62" i="7"/>
  <c r="DT64" i="7" s="1"/>
  <c r="AJ82" i="24"/>
  <c r="DS91" i="4"/>
  <c r="CI53" i="54"/>
  <c r="CI78" i="54" s="1"/>
  <c r="AN46" i="54"/>
  <c r="CH46" i="49"/>
  <c r="BJ77" i="19"/>
  <c r="AM34" i="24"/>
  <c r="DY71" i="4"/>
  <c r="CU53" i="19"/>
  <c r="CU78" i="19" s="1"/>
  <c r="DP72" i="4"/>
  <c r="BW80" i="7"/>
  <c r="BW82" i="7" s="1"/>
  <c r="BO3" i="24"/>
  <c r="BN2" i="24"/>
  <c r="CN3" i="7"/>
  <c r="CM2" i="7"/>
  <c r="BS84" i="19"/>
  <c r="BW34" i="54"/>
  <c r="DG39" i="49"/>
  <c r="DG89" i="49"/>
  <c r="DG91" i="49" s="1"/>
  <c r="DG45" i="49"/>
  <c r="DG59" i="49"/>
  <c r="DG38" i="49"/>
  <c r="DG33" i="49"/>
  <c r="DG28" i="49"/>
  <c r="DG29" i="49"/>
  <c r="DG26" i="49"/>
  <c r="DG18" i="49"/>
  <c r="DG44" i="49"/>
  <c r="DG25" i="49"/>
  <c r="DG11" i="49"/>
  <c r="DG31" i="49"/>
  <c r="DG23" i="49"/>
  <c r="DG30" i="49"/>
  <c r="DG19" i="49"/>
  <c r="DG49" i="49"/>
  <c r="DG53" i="49" s="1"/>
  <c r="DG78" i="49" s="1"/>
  <c r="DG22" i="49"/>
  <c r="DG10" i="49"/>
  <c r="DG21" i="49"/>
  <c r="DG17" i="49"/>
  <c r="DG57" i="49"/>
  <c r="DG51" i="49"/>
  <c r="DG27" i="49"/>
  <c r="DG12" i="49"/>
  <c r="DG90" i="49"/>
  <c r="DG9" i="49"/>
  <c r="DG88" i="49"/>
  <c r="DG50" i="49"/>
  <c r="DG24" i="49"/>
  <c r="DG15" i="49"/>
  <c r="DG58" i="49"/>
  <c r="DG20" i="49"/>
  <c r="DG32" i="49"/>
  <c r="DG14" i="49"/>
  <c r="DG43" i="49"/>
  <c r="DG13" i="49"/>
  <c r="DG16" i="49"/>
  <c r="DU34" i="24"/>
  <c r="DG80" i="7"/>
  <c r="DG82" i="7" s="1"/>
  <c r="AU55" i="39"/>
  <c r="AK80" i="24"/>
  <c r="AK82" i="24" s="1"/>
  <c r="P46" i="54"/>
  <c r="N34" i="19"/>
  <c r="BM34" i="7"/>
  <c r="CS80" i="54"/>
  <c r="AK76" i="4"/>
  <c r="AK36" i="4"/>
  <c r="AK55" i="4" s="1"/>
  <c r="AK60" i="4" s="1"/>
  <c r="L84" i="19"/>
  <c r="L80" i="19"/>
  <c r="L82" i="19" s="1"/>
  <c r="AV80" i="11"/>
  <c r="AV82" i="11" s="1"/>
  <c r="AV84" i="11" s="1"/>
  <c r="AI84" i="4"/>
  <c r="BJ46" i="29"/>
  <c r="AL91" i="49"/>
  <c r="W60" i="49"/>
  <c r="X84" i="16"/>
  <c r="P34" i="34"/>
  <c r="DF91" i="29"/>
  <c r="AL91" i="11"/>
  <c r="BT62" i="29"/>
  <c r="BT64" i="29"/>
  <c r="AX34" i="49"/>
  <c r="AX91" i="49"/>
  <c r="AQ3" i="44"/>
  <c r="AP2" i="44"/>
  <c r="BU55" i="34"/>
  <c r="BU34" i="39"/>
  <c r="Q2" i="34"/>
  <c r="CT34" i="49"/>
  <c r="BS60" i="29"/>
  <c r="CK91" i="16"/>
  <c r="N41" i="16"/>
  <c r="N77" i="16" s="1"/>
  <c r="DT91" i="34"/>
  <c r="DI46" i="7"/>
  <c r="AW34" i="39"/>
  <c r="CV2" i="49"/>
  <c r="CW3" i="49"/>
  <c r="BV62" i="7"/>
  <c r="DT91" i="19"/>
  <c r="BX78" i="16"/>
  <c r="K60" i="19"/>
  <c r="BI76" i="49"/>
  <c r="BI36" i="49"/>
  <c r="BI55" i="49" s="1"/>
  <c r="BI60" i="49" s="1"/>
  <c r="DF53" i="11"/>
  <c r="BJ34" i="4"/>
  <c r="CU34" i="19"/>
  <c r="V82" i="44"/>
  <c r="CW3" i="4"/>
  <c r="CV2" i="4"/>
  <c r="BL3" i="39"/>
  <c r="BK2" i="39"/>
  <c r="BI82" i="24"/>
  <c r="DW2" i="44"/>
  <c r="DX3" i="44"/>
  <c r="CJ76" i="7"/>
  <c r="CJ36" i="7"/>
  <c r="CJ55" i="7" s="1"/>
  <c r="CJ60" i="7" s="1"/>
  <c r="CS91" i="39"/>
  <c r="CS41" i="39"/>
  <c r="AV76" i="39"/>
  <c r="AV36" i="39"/>
  <c r="AV55" i="39" s="1"/>
  <c r="AV60" i="39" s="1"/>
  <c r="BU76" i="49"/>
  <c r="BU36" i="49"/>
  <c r="AH64" i="19"/>
  <c r="CF96" i="7"/>
  <c r="AY51" i="11"/>
  <c r="AY58" i="11"/>
  <c r="AY44" i="11"/>
  <c r="AY31" i="11"/>
  <c r="AY21" i="11"/>
  <c r="AY50" i="11"/>
  <c r="AY33" i="11"/>
  <c r="AY32" i="11"/>
  <c r="AY57" i="11"/>
  <c r="AY30" i="11"/>
  <c r="AY20" i="11"/>
  <c r="AY19" i="11"/>
  <c r="AY14" i="11"/>
  <c r="AY9" i="11"/>
  <c r="AY34" i="11" s="1"/>
  <c r="AY49" i="11"/>
  <c r="AY22" i="11"/>
  <c r="AY90" i="11"/>
  <c r="AY45" i="11"/>
  <c r="AY25" i="11"/>
  <c r="AY15" i="11"/>
  <c r="AY11" i="11"/>
  <c r="AY43" i="11"/>
  <c r="AY10" i="11"/>
  <c r="AY29" i="11"/>
  <c r="AY18" i="11"/>
  <c r="AY88" i="11"/>
  <c r="AY17" i="11"/>
  <c r="AY28" i="11"/>
  <c r="AY59" i="11"/>
  <c r="AY27" i="11"/>
  <c r="AY26" i="11"/>
  <c r="AY16" i="11"/>
  <c r="AY12" i="11"/>
  <c r="AY24" i="11"/>
  <c r="AY23" i="11"/>
  <c r="AY89" i="11"/>
  <c r="CG80" i="34"/>
  <c r="CG82" i="34" s="1"/>
  <c r="DS53" i="11"/>
  <c r="O39" i="24"/>
  <c r="O22" i="24"/>
  <c r="O15" i="24"/>
  <c r="O90" i="24"/>
  <c r="O89" i="24"/>
  <c r="O59" i="24"/>
  <c r="O38" i="24"/>
  <c r="O14" i="24"/>
  <c r="O28" i="24"/>
  <c r="O20" i="24"/>
  <c r="O13" i="24"/>
  <c r="O31" i="24"/>
  <c r="O16" i="24"/>
  <c r="O45" i="24"/>
  <c r="O26" i="24"/>
  <c r="O12" i="24"/>
  <c r="O44" i="24"/>
  <c r="O33" i="24"/>
  <c r="O25" i="24"/>
  <c r="O11" i="24"/>
  <c r="O18" i="24"/>
  <c r="O32" i="24"/>
  <c r="O29" i="24"/>
  <c r="O24" i="24"/>
  <c r="O10" i="24"/>
  <c r="O19" i="24"/>
  <c r="O57" i="24"/>
  <c r="O17" i="24"/>
  <c r="O23" i="24"/>
  <c r="O58" i="24"/>
  <c r="O9" i="24"/>
  <c r="O51" i="24"/>
  <c r="O50" i="24"/>
  <c r="O49" i="24"/>
  <c r="O53" i="24" s="1"/>
  <c r="O78" i="24" s="1"/>
  <c r="O43" i="24"/>
  <c r="O21" i="24"/>
  <c r="O88" i="24"/>
  <c r="O30" i="24"/>
  <c r="O27" i="24"/>
  <c r="DS82" i="16"/>
  <c r="P34" i="54"/>
  <c r="O62" i="4"/>
  <c r="O64" i="4" s="1"/>
  <c r="F96" i="7"/>
  <c r="BI62" i="7"/>
  <c r="BI64" i="7" s="1"/>
  <c r="BK34" i="19"/>
  <c r="AF96" i="7"/>
  <c r="BF84" i="4"/>
  <c r="BH60" i="54"/>
  <c r="BB28" i="24"/>
  <c r="BB50" i="24"/>
  <c r="BB43" i="24"/>
  <c r="BB29" i="24"/>
  <c r="BB26" i="24"/>
  <c r="BB18" i="24"/>
  <c r="BB11" i="24"/>
  <c r="BB33" i="24"/>
  <c r="BB25" i="24"/>
  <c r="BB49" i="24"/>
  <c r="BB53" i="24" s="1"/>
  <c r="BB78" i="24" s="1"/>
  <c r="BB17" i="24"/>
  <c r="BB10" i="24"/>
  <c r="BB38" i="24"/>
  <c r="BB16" i="24"/>
  <c r="BB89" i="24"/>
  <c r="BB91" i="24" s="1"/>
  <c r="BB45" i="24"/>
  <c r="BB27" i="24"/>
  <c r="BB15" i="24"/>
  <c r="BB59" i="24"/>
  <c r="BB22" i="24"/>
  <c r="BB9" i="24"/>
  <c r="BB51" i="24"/>
  <c r="BB32" i="24"/>
  <c r="BB24" i="24"/>
  <c r="BB90" i="24"/>
  <c r="BB12" i="24"/>
  <c r="BB30" i="24"/>
  <c r="BB44" i="24"/>
  <c r="BB39" i="24"/>
  <c r="BB41" i="24" s="1"/>
  <c r="BB23" i="24"/>
  <c r="BB14" i="24"/>
  <c r="BB57" i="24"/>
  <c r="BB21" i="24"/>
  <c r="BB20" i="24"/>
  <c r="BB31" i="24"/>
  <c r="BB58" i="24"/>
  <c r="BB88" i="24"/>
  <c r="N41" i="49"/>
  <c r="N77" i="49" s="1"/>
  <c r="N76" i="34"/>
  <c r="N36" i="34"/>
  <c r="AD38" i="11"/>
  <c r="AD41" i="11" s="1"/>
  <c r="AP38" i="11"/>
  <c r="BC38" i="11" s="1"/>
  <c r="BP38" i="11" s="1"/>
  <c r="CC38" i="11" s="1"/>
  <c r="CP38" i="11" s="1"/>
  <c r="DC38" i="11" s="1"/>
  <c r="DP38" i="11" s="1"/>
  <c r="EC38" i="11" s="1"/>
  <c r="CW41" i="16"/>
  <c r="CW77" i="16" s="1"/>
  <c r="CW34" i="16"/>
  <c r="CW91" i="16"/>
  <c r="DG53" i="19"/>
  <c r="DG78" i="19" s="1"/>
  <c r="CF86" i="24"/>
  <c r="CF93" i="24"/>
  <c r="CF96" i="24" s="1"/>
  <c r="CJ89" i="34"/>
  <c r="CJ39" i="34"/>
  <c r="CJ58" i="34"/>
  <c r="CJ88" i="34"/>
  <c r="CJ24" i="34"/>
  <c r="CJ17" i="34"/>
  <c r="CJ11" i="34"/>
  <c r="CJ44" i="34"/>
  <c r="CJ46" i="34" s="1"/>
  <c r="CJ31" i="34"/>
  <c r="CJ51" i="34"/>
  <c r="CJ57" i="34"/>
  <c r="CJ50" i="34"/>
  <c r="CJ27" i="34"/>
  <c r="CJ19" i="34"/>
  <c r="CJ59" i="34"/>
  <c r="CJ49" i="34"/>
  <c r="CJ45" i="34"/>
  <c r="CJ38" i="34"/>
  <c r="CJ26" i="34"/>
  <c r="CJ32" i="34"/>
  <c r="CJ9" i="34"/>
  <c r="CJ20" i="34"/>
  <c r="CJ14" i="34"/>
  <c r="CJ25" i="34"/>
  <c r="CJ15" i="34"/>
  <c r="CJ33" i="34"/>
  <c r="CJ30" i="34"/>
  <c r="CJ90" i="34"/>
  <c r="CJ21" i="34"/>
  <c r="CJ16" i="34"/>
  <c r="CJ10" i="34"/>
  <c r="CJ43" i="34"/>
  <c r="CJ23" i="34"/>
  <c r="CJ29" i="34"/>
  <c r="CJ22" i="34"/>
  <c r="CJ28" i="34"/>
  <c r="CJ12" i="34"/>
  <c r="CJ18" i="34"/>
  <c r="Z53" i="7"/>
  <c r="Z78" i="7" s="1"/>
  <c r="AH84" i="4"/>
  <c r="BT64" i="49"/>
  <c r="BT62" i="49"/>
  <c r="CG76" i="29"/>
  <c r="CG36" i="29"/>
  <c r="CG55" i="29" s="1"/>
  <c r="CG60" i="29" s="1"/>
  <c r="CV53" i="44"/>
  <c r="CV78" i="44" s="1"/>
  <c r="CH91" i="29"/>
  <c r="BJ46" i="11"/>
  <c r="AK34" i="39"/>
  <c r="Z53" i="49"/>
  <c r="Z78" i="49" s="1"/>
  <c r="AW80" i="34"/>
  <c r="Q41" i="44"/>
  <c r="Q77" i="44" s="1"/>
  <c r="R77" i="44" s="1"/>
  <c r="R39" i="44"/>
  <c r="CU46" i="34"/>
  <c r="BV84" i="7"/>
  <c r="R22" i="4"/>
  <c r="AN62" i="7"/>
  <c r="AN64" i="7" s="1"/>
  <c r="DH88" i="54"/>
  <c r="DH90" i="54"/>
  <c r="DH89" i="54"/>
  <c r="DH57" i="54"/>
  <c r="DH58" i="54"/>
  <c r="DH51" i="54"/>
  <c r="DH28" i="54"/>
  <c r="DH43" i="54"/>
  <c r="DH29" i="54"/>
  <c r="DH26" i="54"/>
  <c r="DH30" i="54"/>
  <c r="DH45" i="54"/>
  <c r="DH33" i="54"/>
  <c r="DH44" i="54"/>
  <c r="DH39" i="54"/>
  <c r="DH49" i="54"/>
  <c r="DH31" i="54"/>
  <c r="DH27" i="54"/>
  <c r="DH17" i="54"/>
  <c r="DH32" i="54"/>
  <c r="DH10" i="54"/>
  <c r="DH24" i="54"/>
  <c r="DH16" i="54"/>
  <c r="DH15" i="54"/>
  <c r="DH25" i="54"/>
  <c r="DH23" i="54"/>
  <c r="DH14" i="54"/>
  <c r="DH13" i="54"/>
  <c r="DH22" i="54"/>
  <c r="DH50" i="54"/>
  <c r="DH19" i="54"/>
  <c r="DH12" i="54"/>
  <c r="DH59" i="54"/>
  <c r="DH9" i="54"/>
  <c r="DH38" i="54"/>
  <c r="DH20" i="54"/>
  <c r="DH21" i="54"/>
  <c r="DH11" i="54"/>
  <c r="DH18" i="54"/>
  <c r="AN46" i="16"/>
  <c r="BG84" i="4"/>
  <c r="AV84" i="19"/>
  <c r="BV53" i="29"/>
  <c r="BV78" i="29" s="1"/>
  <c r="BT86" i="44"/>
  <c r="BT93" i="44"/>
  <c r="BT96" i="44" s="1"/>
  <c r="AA76" i="24"/>
  <c r="AA36" i="24"/>
  <c r="AA55" i="24" s="1"/>
  <c r="AA60" i="24" s="1"/>
  <c r="AW76" i="49"/>
  <c r="AW36" i="49"/>
  <c r="AW55" i="49" s="1"/>
  <c r="AW60" i="49" s="1"/>
  <c r="DS60" i="7"/>
  <c r="DT80" i="7"/>
  <c r="DT82" i="7" s="1"/>
  <c r="DT84" i="7"/>
  <c r="DS53" i="4"/>
  <c r="CI34" i="54"/>
  <c r="AN53" i="54"/>
  <c r="AN78" i="54" s="1"/>
  <c r="BG62" i="39"/>
  <c r="BG64" i="39" s="1"/>
  <c r="CU91" i="19"/>
  <c r="CL3" i="54"/>
  <c r="CK2" i="54"/>
  <c r="AX53" i="11"/>
  <c r="AX78" i="11" s="1"/>
  <c r="Z91" i="19"/>
  <c r="AK62" i="34"/>
  <c r="AK64" i="34" s="1"/>
  <c r="AA34" i="29"/>
  <c r="AY62" i="54"/>
  <c r="AY64" i="54"/>
  <c r="AU60" i="49"/>
  <c r="BU62" i="16"/>
  <c r="BU64" i="16" s="1"/>
  <c r="BV53" i="49"/>
  <c r="BV78" i="49" s="1"/>
  <c r="CJ91" i="44"/>
  <c r="DH41" i="24"/>
  <c r="DH77" i="24" s="1"/>
  <c r="BW91" i="54"/>
  <c r="DI3" i="49"/>
  <c r="DH2" i="49"/>
  <c r="AY60" i="44"/>
  <c r="AU80" i="39"/>
  <c r="AW64" i="19"/>
  <c r="AW62" i="19"/>
  <c r="DI45" i="24"/>
  <c r="DI21" i="24"/>
  <c r="DI89" i="24"/>
  <c r="DI59" i="24"/>
  <c r="DI38" i="24"/>
  <c r="DI14" i="24"/>
  <c r="DI88" i="24"/>
  <c r="DI51" i="24"/>
  <c r="DI44" i="24"/>
  <c r="DI58" i="24"/>
  <c r="DI27" i="24"/>
  <c r="DI19" i="24"/>
  <c r="DI12" i="24"/>
  <c r="DI20" i="24"/>
  <c r="DI18" i="24"/>
  <c r="DI90" i="24"/>
  <c r="DI57" i="24"/>
  <c r="DI49" i="24"/>
  <c r="DI53" i="24" s="1"/>
  <c r="DI78" i="24" s="1"/>
  <c r="DI39" i="24"/>
  <c r="DI17" i="24"/>
  <c r="DI43" i="24"/>
  <c r="DI32" i="24"/>
  <c r="DI24" i="24"/>
  <c r="DI16" i="24"/>
  <c r="DI31" i="24"/>
  <c r="DI23" i="24"/>
  <c r="DI11" i="24"/>
  <c r="DI9" i="24"/>
  <c r="DI33" i="24"/>
  <c r="DI25" i="24"/>
  <c r="DI30" i="24"/>
  <c r="DI26" i="24"/>
  <c r="DI28" i="24"/>
  <c r="DI29" i="24"/>
  <c r="DI50" i="24"/>
  <c r="DI10" i="24"/>
  <c r="DI15" i="24"/>
  <c r="DI22" i="24"/>
  <c r="BU77" i="29"/>
  <c r="N91" i="24"/>
  <c r="DS41" i="49"/>
  <c r="AC41" i="11"/>
  <c r="AC77" i="11" s="1"/>
  <c r="CS77" i="29"/>
  <c r="BQ88" i="44"/>
  <c r="BQ59" i="44"/>
  <c r="BR59" i="44" s="1"/>
  <c r="BQ89" i="44"/>
  <c r="BQ21" i="44"/>
  <c r="BR21" i="44" s="1"/>
  <c r="BQ38" i="44"/>
  <c r="BR38" i="44" s="1"/>
  <c r="BQ20" i="44"/>
  <c r="BR20" i="44" s="1"/>
  <c r="BQ57" i="44"/>
  <c r="BR57" i="44" s="1"/>
  <c r="BQ44" i="44"/>
  <c r="BQ50" i="44"/>
  <c r="BR50" i="44" s="1"/>
  <c r="BQ27" i="44"/>
  <c r="BR27" i="44" s="1"/>
  <c r="BQ45" i="44"/>
  <c r="BR45" i="44" s="1"/>
  <c r="BQ28" i="44"/>
  <c r="BR28" i="44" s="1"/>
  <c r="BQ49" i="44"/>
  <c r="BQ11" i="44"/>
  <c r="BR11" i="44" s="1"/>
  <c r="BQ58" i="44"/>
  <c r="BR58" i="44" s="1"/>
  <c r="BQ30" i="44"/>
  <c r="BR30" i="44" s="1"/>
  <c r="BQ17" i="44"/>
  <c r="BR17" i="44" s="1"/>
  <c r="BQ33" i="44"/>
  <c r="BR33" i="44" s="1"/>
  <c r="BQ51" i="44"/>
  <c r="BR51" i="44" s="1"/>
  <c r="BQ18" i="44"/>
  <c r="BR18" i="44" s="1"/>
  <c r="BQ31" i="44"/>
  <c r="BR31" i="44" s="1"/>
  <c r="BQ26" i="44"/>
  <c r="BR26" i="44" s="1"/>
  <c r="BQ23" i="44"/>
  <c r="BR23" i="44" s="1"/>
  <c r="BQ22" i="44"/>
  <c r="BR22" i="44" s="1"/>
  <c r="BQ16" i="44"/>
  <c r="BR16" i="44" s="1"/>
  <c r="BQ39" i="44"/>
  <c r="BQ90" i="44"/>
  <c r="BR90" i="44" s="1"/>
  <c r="BQ19" i="44"/>
  <c r="BR19" i="44" s="1"/>
  <c r="BQ12" i="44"/>
  <c r="BR12" i="44" s="1"/>
  <c r="BQ9" i="44"/>
  <c r="BQ10" i="44"/>
  <c r="BR10" i="44" s="1"/>
  <c r="BQ14" i="44"/>
  <c r="BR14" i="44" s="1"/>
  <c r="BQ25" i="44"/>
  <c r="BR25" i="44" s="1"/>
  <c r="BQ13" i="44"/>
  <c r="BR13" i="44" s="1"/>
  <c r="BQ32" i="44"/>
  <c r="BR32" i="44" s="1"/>
  <c r="BQ43" i="44"/>
  <c r="BR43" i="44" s="1"/>
  <c r="BQ29" i="44"/>
  <c r="BR29" i="44" s="1"/>
  <c r="BQ15" i="44"/>
  <c r="BR15" i="44" s="1"/>
  <c r="BQ24" i="44"/>
  <c r="BR24" i="44" s="1"/>
  <c r="BS82" i="29"/>
  <c r="CF82" i="34"/>
  <c r="AY41" i="19"/>
  <c r="AY77" i="19" s="1"/>
  <c r="CJ41" i="24"/>
  <c r="BL41" i="16"/>
  <c r="AL34" i="49"/>
  <c r="DW18" i="7"/>
  <c r="DW50" i="7"/>
  <c r="DW23" i="7"/>
  <c r="DW49" i="7"/>
  <c r="DW33" i="7"/>
  <c r="DW22" i="7"/>
  <c r="DW17" i="7"/>
  <c r="DW21" i="7"/>
  <c r="DW16" i="7"/>
  <c r="DW15" i="7"/>
  <c r="DW88" i="7"/>
  <c r="DW30" i="7"/>
  <c r="DW58" i="7"/>
  <c r="DW43" i="7"/>
  <c r="DW28" i="7"/>
  <c r="DW44" i="7"/>
  <c r="DW27" i="7"/>
  <c r="DW25" i="7"/>
  <c r="DW10" i="7"/>
  <c r="DW9" i="7"/>
  <c r="DW32" i="7"/>
  <c r="DW26" i="7"/>
  <c r="DW19" i="7"/>
  <c r="DW57" i="7"/>
  <c r="DW31" i="7"/>
  <c r="DW24" i="7"/>
  <c r="DW11" i="7"/>
  <c r="DW51" i="7"/>
  <c r="DW12" i="7"/>
  <c r="DW29" i="7"/>
  <c r="DW20" i="7"/>
  <c r="DW89" i="7"/>
  <c r="DW14" i="7"/>
  <c r="Z90" i="44"/>
  <c r="Z89" i="44"/>
  <c r="Z51" i="44"/>
  <c r="Z58" i="44"/>
  <c r="Z57" i="44"/>
  <c r="Z31" i="44"/>
  <c r="Z49" i="44"/>
  <c r="Z43" i="44"/>
  <c r="Z26" i="44"/>
  <c r="Z33" i="44"/>
  <c r="Z25" i="44"/>
  <c r="Z32" i="44"/>
  <c r="Z88" i="44"/>
  <c r="Z59" i="44"/>
  <c r="Z45" i="44"/>
  <c r="Z44" i="44"/>
  <c r="Z46" i="44" s="1"/>
  <c r="Z15" i="44"/>
  <c r="Z38" i="44"/>
  <c r="Z14" i="44"/>
  <c r="Z30" i="44"/>
  <c r="Z29" i="44"/>
  <c r="Z28" i="44"/>
  <c r="Z39" i="44"/>
  <c r="Z18" i="44"/>
  <c r="Z13" i="44"/>
  <c r="Z10" i="44"/>
  <c r="Z11" i="44"/>
  <c r="Z22" i="44"/>
  <c r="Z17" i="44"/>
  <c r="Z23" i="44"/>
  <c r="Z27" i="44"/>
  <c r="Z21" i="44"/>
  <c r="Z16" i="44"/>
  <c r="Z50" i="44"/>
  <c r="Z24" i="44"/>
  <c r="Z12" i="44"/>
  <c r="Z19" i="44"/>
  <c r="Z9" i="44"/>
  <c r="Z20" i="44"/>
  <c r="CF80" i="49"/>
  <c r="BT80" i="29"/>
  <c r="BT82" i="29" s="1"/>
  <c r="BT84" i="29"/>
  <c r="AY46" i="34"/>
  <c r="BP4" i="16"/>
  <c r="CC4" i="16" s="1"/>
  <c r="CP4" i="16" s="1"/>
  <c r="DC4" i="16" s="1"/>
  <c r="DP4" i="16" s="1"/>
  <c r="EC4" i="16" s="1"/>
  <c r="BC2" i="16"/>
  <c r="U84" i="39"/>
  <c r="BU80" i="34"/>
  <c r="M53" i="39"/>
  <c r="M78" i="39" s="1"/>
  <c r="CT91" i="49"/>
  <c r="CK2" i="19"/>
  <c r="CL3" i="19"/>
  <c r="AX86" i="44"/>
  <c r="AX93" i="44"/>
  <c r="AX96" i="44" s="1"/>
  <c r="BA34" i="16"/>
  <c r="N91" i="16"/>
  <c r="N82" i="4"/>
  <c r="N84" i="4" s="1"/>
  <c r="BK76" i="24"/>
  <c r="BK36" i="24"/>
  <c r="Y77" i="49"/>
  <c r="AW53" i="39"/>
  <c r="AW78" i="39" s="1"/>
  <c r="CG62" i="19"/>
  <c r="CG64" i="19" s="1"/>
  <c r="DW3" i="19"/>
  <c r="DV2" i="19"/>
  <c r="BJ50" i="39"/>
  <c r="BJ43" i="39"/>
  <c r="BJ29" i="39"/>
  <c r="BJ26" i="39"/>
  <c r="BJ57" i="39"/>
  <c r="BJ33" i="39"/>
  <c r="BJ25" i="39"/>
  <c r="BJ49" i="39"/>
  <c r="BJ32" i="39"/>
  <c r="BJ24" i="39"/>
  <c r="BJ45" i="39"/>
  <c r="BJ89" i="39"/>
  <c r="BJ91" i="39" s="1"/>
  <c r="BJ28" i="39"/>
  <c r="BJ58" i="39"/>
  <c r="BJ30" i="39"/>
  <c r="BJ59" i="39"/>
  <c r="BJ19" i="39"/>
  <c r="BJ12" i="39"/>
  <c r="BJ18" i="39"/>
  <c r="BJ88" i="39"/>
  <c r="BJ21" i="39"/>
  <c r="BJ9" i="39"/>
  <c r="BJ51" i="39"/>
  <c r="BJ23" i="39"/>
  <c r="BJ20" i="39"/>
  <c r="BJ11" i="39"/>
  <c r="BJ10" i="39"/>
  <c r="BJ16" i="39"/>
  <c r="BJ22" i="39"/>
  <c r="BJ17" i="39"/>
  <c r="BJ38" i="39"/>
  <c r="BJ15" i="39"/>
  <c r="BJ14" i="39"/>
  <c r="BJ31" i="39"/>
  <c r="BJ90" i="39"/>
  <c r="BJ44" i="39"/>
  <c r="BJ39" i="39"/>
  <c r="BJ41" i="39" s="1"/>
  <c r="BJ77" i="39" s="1"/>
  <c r="BJ27" i="39"/>
  <c r="Q53" i="4"/>
  <c r="R49" i="4"/>
  <c r="AX82" i="24"/>
  <c r="CV43" i="19"/>
  <c r="CV59" i="19"/>
  <c r="CV33" i="19"/>
  <c r="CV89" i="19"/>
  <c r="CV49" i="19"/>
  <c r="CV32" i="19"/>
  <c r="CV45" i="19"/>
  <c r="CV90" i="19"/>
  <c r="CV51" i="19"/>
  <c r="CV38" i="19"/>
  <c r="CV28" i="19"/>
  <c r="CV12" i="19"/>
  <c r="CV29" i="19"/>
  <c r="CV26" i="19"/>
  <c r="CV58" i="19"/>
  <c r="CV30" i="19"/>
  <c r="CV18" i="19"/>
  <c r="CV11" i="19"/>
  <c r="CV25" i="19"/>
  <c r="CV39" i="19"/>
  <c r="CV10" i="19"/>
  <c r="CV44" i="19"/>
  <c r="CV24" i="19"/>
  <c r="CV17" i="19"/>
  <c r="CV15" i="19"/>
  <c r="CV21" i="19"/>
  <c r="CV20" i="19"/>
  <c r="CV88" i="19"/>
  <c r="CV9" i="19"/>
  <c r="CV57" i="19"/>
  <c r="CV16" i="19"/>
  <c r="CV14" i="19"/>
  <c r="CV31" i="19"/>
  <c r="CV23" i="19"/>
  <c r="CV22" i="19"/>
  <c r="CV27" i="19"/>
  <c r="CV50" i="19"/>
  <c r="CV19" i="19"/>
  <c r="AN57" i="24"/>
  <c r="AN30" i="24"/>
  <c r="AN33" i="24"/>
  <c r="AN25" i="24"/>
  <c r="AN32" i="24"/>
  <c r="AN24" i="24"/>
  <c r="AN16" i="24"/>
  <c r="AN29" i="24"/>
  <c r="AN26" i="24"/>
  <c r="AN12" i="24"/>
  <c r="AN44" i="24"/>
  <c r="AN46" i="24" s="1"/>
  <c r="AN14" i="24"/>
  <c r="AN90" i="24"/>
  <c r="AN31" i="24"/>
  <c r="AN23" i="24"/>
  <c r="AN11" i="24"/>
  <c r="AN10" i="24"/>
  <c r="AN59" i="24"/>
  <c r="AN43" i="24"/>
  <c r="AN22" i="24"/>
  <c r="AN9" i="24"/>
  <c r="AN88" i="24"/>
  <c r="AN18" i="24"/>
  <c r="AN38" i="24"/>
  <c r="AN17" i="24"/>
  <c r="AN28" i="24"/>
  <c r="AN58" i="24"/>
  <c r="AN89" i="24"/>
  <c r="AN51" i="24"/>
  <c r="AN39" i="24"/>
  <c r="AN20" i="24"/>
  <c r="AN27" i="24"/>
  <c r="AN49" i="24"/>
  <c r="AN21" i="24"/>
  <c r="AN45" i="24"/>
  <c r="AN15" i="24"/>
  <c r="AN50" i="24"/>
  <c r="AI86" i="34"/>
  <c r="AI93" i="34"/>
  <c r="AI96" i="34" s="1"/>
  <c r="AV80" i="49"/>
  <c r="AV82" i="49" s="1"/>
  <c r="AV84" i="49"/>
  <c r="CI2" i="39"/>
  <c r="CJ3" i="39"/>
  <c r="AL76" i="24"/>
  <c r="AL36" i="24"/>
  <c r="M76" i="29"/>
  <c r="M36" i="29"/>
  <c r="AL77" i="34"/>
  <c r="DS91" i="49"/>
  <c r="CJ53" i="24"/>
  <c r="CJ78" i="24" s="1"/>
  <c r="Q3" i="16"/>
  <c r="P2" i="16"/>
  <c r="X76" i="44"/>
  <c r="X36" i="44"/>
  <c r="X55" i="44" s="1"/>
  <c r="AX32" i="39"/>
  <c r="AX24" i="39"/>
  <c r="AX31" i="39"/>
  <c r="AX23" i="39"/>
  <c r="AX39" i="39"/>
  <c r="AX22" i="39"/>
  <c r="AX90" i="39"/>
  <c r="AX58" i="39"/>
  <c r="AX49" i="39"/>
  <c r="AX53" i="39" s="1"/>
  <c r="AX78" i="39" s="1"/>
  <c r="AX88" i="39"/>
  <c r="AX16" i="39"/>
  <c r="AX20" i="39"/>
  <c r="AX17" i="39"/>
  <c r="AX11" i="39"/>
  <c r="AX44" i="39"/>
  <c r="AX59" i="39"/>
  <c r="AX26" i="39"/>
  <c r="AX15" i="39"/>
  <c r="AX10" i="39"/>
  <c r="AX33" i="39"/>
  <c r="AX28" i="39"/>
  <c r="AX19" i="39"/>
  <c r="AX18" i="39"/>
  <c r="AX57" i="39"/>
  <c r="AX27" i="39"/>
  <c r="AX21" i="39"/>
  <c r="AX51" i="39"/>
  <c r="AX89" i="39"/>
  <c r="AX43" i="39"/>
  <c r="AX12" i="39"/>
  <c r="AX50" i="39"/>
  <c r="AX29" i="39"/>
  <c r="AX38" i="39"/>
  <c r="AX30" i="39"/>
  <c r="AX45" i="39"/>
  <c r="AX25" i="39"/>
  <c r="AX14" i="39"/>
  <c r="AX9" i="39"/>
  <c r="DH3" i="39"/>
  <c r="DG2" i="39"/>
  <c r="DS88" i="39"/>
  <c r="DS51" i="39"/>
  <c r="DS44" i="39"/>
  <c r="DS58" i="39"/>
  <c r="DS28" i="39"/>
  <c r="DS50" i="39"/>
  <c r="DS43" i="39"/>
  <c r="DS29" i="39"/>
  <c r="DS26" i="39"/>
  <c r="DS57" i="39"/>
  <c r="DS30" i="39"/>
  <c r="DS89" i="39"/>
  <c r="DS45" i="39"/>
  <c r="DS27" i="39"/>
  <c r="DS59" i="39"/>
  <c r="DS16" i="39"/>
  <c r="DS31" i="39"/>
  <c r="DS23" i="39"/>
  <c r="DS12" i="39"/>
  <c r="DS10" i="39"/>
  <c r="DS19" i="39"/>
  <c r="DS17" i="39"/>
  <c r="DS9" i="39"/>
  <c r="DS49" i="39"/>
  <c r="DS39" i="39"/>
  <c r="DS20" i="39"/>
  <c r="DS11" i="39"/>
  <c r="DS21" i="39"/>
  <c r="DS22" i="39"/>
  <c r="DS18" i="39"/>
  <c r="DS15" i="39"/>
  <c r="DS90" i="39"/>
  <c r="DS24" i="39"/>
  <c r="DS25" i="39"/>
  <c r="DS14" i="39"/>
  <c r="DS38" i="39"/>
  <c r="DS33" i="39"/>
  <c r="DS32" i="39"/>
  <c r="CF55" i="4"/>
  <c r="AU82" i="4"/>
  <c r="AI84" i="19"/>
  <c r="DH34" i="24"/>
  <c r="BJ91" i="49"/>
  <c r="BF86" i="19"/>
  <c r="BF93" i="19"/>
  <c r="BF96" i="19" s="1"/>
  <c r="BJ86" i="7"/>
  <c r="BJ93" i="7"/>
  <c r="BJ96" i="7" s="1"/>
  <c r="DG41" i="34"/>
  <c r="DG77" i="34" s="1"/>
  <c r="H95" i="16"/>
  <c r="H97" i="16" s="1"/>
  <c r="E9" i="2"/>
  <c r="DF82" i="7"/>
  <c r="O89" i="49"/>
  <c r="O39" i="49"/>
  <c r="O88" i="49"/>
  <c r="O45" i="49"/>
  <c r="O59" i="49"/>
  <c r="O38" i="49"/>
  <c r="O33" i="49"/>
  <c r="O26" i="49"/>
  <c r="O43" i="49"/>
  <c r="O18" i="49"/>
  <c r="O25" i="49"/>
  <c r="O58" i="49"/>
  <c r="O50" i="49"/>
  <c r="O31" i="49"/>
  <c r="O19" i="49"/>
  <c r="O11" i="49"/>
  <c r="O57" i="49"/>
  <c r="O28" i="49"/>
  <c r="O17" i="49"/>
  <c r="O10" i="49"/>
  <c r="O29" i="49"/>
  <c r="O30" i="49"/>
  <c r="O27" i="49"/>
  <c r="O24" i="49"/>
  <c r="O44" i="49"/>
  <c r="O20" i="49"/>
  <c r="O9" i="49"/>
  <c r="O51" i="49"/>
  <c r="O90" i="49"/>
  <c r="O22" i="49"/>
  <c r="O14" i="49"/>
  <c r="O13" i="49"/>
  <c r="O12" i="49"/>
  <c r="O49" i="49"/>
  <c r="O21" i="49"/>
  <c r="O15" i="49"/>
  <c r="O32" i="49"/>
  <c r="O16" i="49"/>
  <c r="O23" i="49"/>
  <c r="CS62" i="7"/>
  <c r="CS64" i="7" s="1"/>
  <c r="BS82" i="4"/>
  <c r="DG34" i="19"/>
  <c r="DG46" i="19"/>
  <c r="DG76" i="44"/>
  <c r="DG36" i="44"/>
  <c r="DG55" i="44" s="1"/>
  <c r="DG60" i="44" s="1"/>
  <c r="AC91" i="24"/>
  <c r="BS60" i="4"/>
  <c r="AU82" i="11"/>
  <c r="CA38" i="11"/>
  <c r="BT80" i="49"/>
  <c r="BT82" i="49" s="1"/>
  <c r="BT84" i="49"/>
  <c r="AB18" i="16"/>
  <c r="AB57" i="16"/>
  <c r="AB51" i="16"/>
  <c r="AB28" i="16"/>
  <c r="AB24" i="16"/>
  <c r="AB17" i="16"/>
  <c r="AB88" i="16"/>
  <c r="AB91" i="16" s="1"/>
  <c r="AB10" i="16"/>
  <c r="AB27" i="16"/>
  <c r="AB16" i="16"/>
  <c r="AB14" i="16"/>
  <c r="AB50" i="16"/>
  <c r="AB26" i="16"/>
  <c r="AB13" i="16"/>
  <c r="AB49" i="16"/>
  <c r="AB53" i="16" s="1"/>
  <c r="AB78" i="16" s="1"/>
  <c r="AB25" i="16"/>
  <c r="AB15" i="16"/>
  <c r="AB23" i="16"/>
  <c r="AB44" i="16"/>
  <c r="AB29" i="16"/>
  <c r="AB22" i="16"/>
  <c r="AB30" i="16"/>
  <c r="AB21" i="16"/>
  <c r="AB20" i="16"/>
  <c r="AB11" i="16"/>
  <c r="AB9" i="16"/>
  <c r="AB19" i="16"/>
  <c r="AB12" i="16"/>
  <c r="AB43" i="16"/>
  <c r="AB32" i="16"/>
  <c r="AB31" i="16"/>
  <c r="AB33" i="16"/>
  <c r="DS76" i="19"/>
  <c r="DS36" i="19"/>
  <c r="AZ76" i="54"/>
  <c r="AZ36" i="54"/>
  <c r="CS82" i="24"/>
  <c r="AZ2" i="4"/>
  <c r="BA3" i="4"/>
  <c r="CV41" i="44"/>
  <c r="CV77" i="44" s="1"/>
  <c r="CG46" i="39"/>
  <c r="CH53" i="29"/>
  <c r="CH78" i="29" s="1"/>
  <c r="CH41" i="29"/>
  <c r="Y77" i="34"/>
  <c r="BJ34" i="11"/>
  <c r="BJ53" i="11"/>
  <c r="BJ78" i="11" s="1"/>
  <c r="AK62" i="19"/>
  <c r="AK64" i="19"/>
  <c r="BG84" i="49"/>
  <c r="AJ86" i="7"/>
  <c r="AJ93" i="7"/>
  <c r="AJ96" i="7" s="1"/>
  <c r="AV62" i="7"/>
  <c r="AV64" i="7" s="1"/>
  <c r="CT53" i="4"/>
  <c r="CT78" i="4" s="1"/>
  <c r="Z78" i="16"/>
  <c r="CU91" i="34"/>
  <c r="CH34" i="11"/>
  <c r="AN80" i="7"/>
  <c r="CS84" i="7"/>
  <c r="DJ29" i="16"/>
  <c r="DJ49" i="16"/>
  <c r="DJ30" i="16"/>
  <c r="DJ15" i="16"/>
  <c r="DJ21" i="16"/>
  <c r="DJ12" i="16"/>
  <c r="DJ44" i="16"/>
  <c r="DJ88" i="16"/>
  <c r="DJ91" i="16" s="1"/>
  <c r="DJ57" i="16"/>
  <c r="DJ26" i="16"/>
  <c r="DJ17" i="16"/>
  <c r="DJ39" i="16"/>
  <c r="DJ41" i="16" s="1"/>
  <c r="DJ77" i="16" s="1"/>
  <c r="DJ25" i="16"/>
  <c r="DJ16" i="16"/>
  <c r="DJ14" i="16"/>
  <c r="DJ13" i="16"/>
  <c r="DJ43" i="16"/>
  <c r="DJ28" i="16"/>
  <c r="DJ24" i="16"/>
  <c r="DJ10" i="16"/>
  <c r="DJ27" i="16"/>
  <c r="DJ23" i="16"/>
  <c r="DJ22" i="16"/>
  <c r="DJ50" i="16"/>
  <c r="DJ20" i="16"/>
  <c r="DJ33" i="16"/>
  <c r="DJ32" i="16"/>
  <c r="DJ31" i="16"/>
  <c r="DJ19" i="16"/>
  <c r="DJ9" i="16"/>
  <c r="DJ38" i="16"/>
  <c r="DJ51" i="16"/>
  <c r="DJ18" i="16"/>
  <c r="DJ11" i="16"/>
  <c r="Z34" i="34"/>
  <c r="BV34" i="29"/>
  <c r="CI53" i="34"/>
  <c r="CI78" i="34" s="1"/>
  <c r="BK46" i="34"/>
  <c r="AL55" i="44"/>
  <c r="CS76" i="49"/>
  <c r="CS36" i="49"/>
  <c r="AS86" i="11"/>
  <c r="AS93" i="11"/>
  <c r="AS96" i="11" s="1"/>
  <c r="BM86" i="44"/>
  <c r="BM93" i="44"/>
  <c r="BM96" i="44" s="1"/>
  <c r="Z34" i="11"/>
  <c r="BI62" i="19"/>
  <c r="BI64" i="19" s="1"/>
  <c r="BK46" i="54"/>
  <c r="CI91" i="54"/>
  <c r="AN41" i="54"/>
  <c r="AN77" i="54" s="1"/>
  <c r="CH34" i="49"/>
  <c r="AU84" i="34"/>
  <c r="BG84" i="39"/>
  <c r="BG80" i="39"/>
  <c r="BG82" i="39" s="1"/>
  <c r="AL76" i="19"/>
  <c r="AL36" i="19"/>
  <c r="AL55" i="19" s="1"/>
  <c r="AL60" i="19" s="1"/>
  <c r="N34" i="29"/>
  <c r="AO41" i="16"/>
  <c r="AO77" i="16" s="1"/>
  <c r="CJ90" i="54"/>
  <c r="CJ58" i="54"/>
  <c r="CJ57" i="54"/>
  <c r="CJ89" i="54"/>
  <c r="CJ59" i="54"/>
  <c r="CJ50" i="54"/>
  <c r="CJ88" i="54"/>
  <c r="CJ39" i="54"/>
  <c r="CJ41" i="54" s="1"/>
  <c r="CJ32" i="54"/>
  <c r="CJ49" i="54"/>
  <c r="CJ28" i="54"/>
  <c r="CJ44" i="54"/>
  <c r="CJ33" i="54"/>
  <c r="CJ30" i="54"/>
  <c r="CJ20" i="54"/>
  <c r="CJ31" i="54"/>
  <c r="CJ27" i="54"/>
  <c r="CJ23" i="54"/>
  <c r="CJ19" i="54"/>
  <c r="CJ13" i="54"/>
  <c r="CJ51" i="54"/>
  <c r="CJ18" i="54"/>
  <c r="CJ25" i="54"/>
  <c r="CJ15" i="54"/>
  <c r="CJ29" i="54"/>
  <c r="CJ22" i="54"/>
  <c r="CJ10" i="54"/>
  <c r="CJ14" i="54"/>
  <c r="CJ38" i="54"/>
  <c r="CJ11" i="54"/>
  <c r="CJ16" i="54"/>
  <c r="CJ12" i="54"/>
  <c r="CJ9" i="54"/>
  <c r="CJ43" i="54"/>
  <c r="CJ26" i="54"/>
  <c r="CJ24" i="54"/>
  <c r="CJ21" i="54"/>
  <c r="CJ45" i="54"/>
  <c r="CJ17" i="54"/>
  <c r="Q39" i="7"/>
  <c r="P41" i="7"/>
  <c r="P77" i="7" s="1"/>
  <c r="AK80" i="34"/>
  <c r="BL41" i="24"/>
  <c r="BL77" i="24" s="1"/>
  <c r="BW89" i="49"/>
  <c r="BW32" i="49"/>
  <c r="BW31" i="49"/>
  <c r="BW39" i="49"/>
  <c r="BW58" i="49"/>
  <c r="BW59" i="49"/>
  <c r="BW51" i="49"/>
  <c r="BW50" i="49"/>
  <c r="BW27" i="49"/>
  <c r="BW19" i="49"/>
  <c r="BW49" i="49"/>
  <c r="BW53" i="49" s="1"/>
  <c r="BW78" i="49" s="1"/>
  <c r="BW13" i="49"/>
  <c r="BW88" i="49"/>
  <c r="BW21" i="49"/>
  <c r="BW33" i="49"/>
  <c r="BW12" i="49"/>
  <c r="BW17" i="49"/>
  <c r="BW11" i="49"/>
  <c r="BW20" i="49"/>
  <c r="BW18" i="49"/>
  <c r="BW44" i="49"/>
  <c r="BW46" i="49" s="1"/>
  <c r="BW28" i="49"/>
  <c r="BW22" i="49"/>
  <c r="BW29" i="49"/>
  <c r="BW24" i="49"/>
  <c r="BW43" i="49"/>
  <c r="BW26" i="49"/>
  <c r="BW38" i="49"/>
  <c r="BW45" i="49"/>
  <c r="BW25" i="49"/>
  <c r="BW30" i="49"/>
  <c r="BW90" i="49"/>
  <c r="BW23" i="49"/>
  <c r="BW14" i="49"/>
  <c r="BW16" i="49"/>
  <c r="BW10" i="49"/>
  <c r="BW15" i="49"/>
  <c r="BW57" i="49"/>
  <c r="BW9" i="49"/>
  <c r="BL76" i="7"/>
  <c r="BL36" i="7"/>
  <c r="BS62" i="19"/>
  <c r="AY80" i="54"/>
  <c r="AY82" i="54" s="1"/>
  <c r="DF46" i="49"/>
  <c r="X62" i="19"/>
  <c r="X64" i="19" s="1"/>
  <c r="DH53" i="24"/>
  <c r="DH78" i="24" s="1"/>
  <c r="AH86" i="24"/>
  <c r="AH93" i="24"/>
  <c r="AH96" i="24" s="1"/>
  <c r="AW80" i="19"/>
  <c r="AW82" i="19" s="1"/>
  <c r="BY53" i="16"/>
  <c r="BY78" i="16" s="1"/>
  <c r="BP91" i="44"/>
  <c r="X86" i="29"/>
  <c r="X93" i="29"/>
  <c r="X96" i="29" s="1"/>
  <c r="DU34" i="44"/>
  <c r="DK3" i="24"/>
  <c r="DJ2" i="24"/>
  <c r="CV76" i="16"/>
  <c r="CV36" i="16"/>
  <c r="CV55" i="16" s="1"/>
  <c r="CV60" i="16" s="1"/>
  <c r="DS34" i="49"/>
  <c r="BC39" i="11"/>
  <c r="H95" i="54"/>
  <c r="H97" i="54" s="1"/>
  <c r="E17" i="2"/>
  <c r="CU41" i="54"/>
  <c r="CU77" i="54" s="1"/>
  <c r="X62" i="29"/>
  <c r="X64" i="29" s="1"/>
  <c r="BJ34" i="29"/>
  <c r="P62" i="11"/>
  <c r="P64" i="11" s="1"/>
  <c r="DY3" i="7"/>
  <c r="DX2" i="7"/>
  <c r="AV86" i="34"/>
  <c r="AV93" i="34"/>
  <c r="AV96" i="34" s="1"/>
  <c r="AB3" i="44"/>
  <c r="AA2" i="44"/>
  <c r="AU60" i="29"/>
  <c r="DF53" i="29"/>
  <c r="DF78" i="29" s="1"/>
  <c r="DI3" i="29"/>
  <c r="DH2" i="29"/>
  <c r="CJ88" i="19"/>
  <c r="CJ50" i="19"/>
  <c r="CJ57" i="19"/>
  <c r="CJ90" i="19"/>
  <c r="CJ39" i="19"/>
  <c r="CJ10" i="19"/>
  <c r="CJ45" i="19"/>
  <c r="CJ24" i="19"/>
  <c r="CJ17" i="19"/>
  <c r="CJ59" i="19"/>
  <c r="CJ9" i="19"/>
  <c r="CJ31" i="19"/>
  <c r="CJ23" i="19"/>
  <c r="CJ16" i="19"/>
  <c r="CJ38" i="19"/>
  <c r="CJ43" i="19"/>
  <c r="CJ22" i="19"/>
  <c r="CJ27" i="19"/>
  <c r="CJ19" i="19"/>
  <c r="CJ58" i="19"/>
  <c r="CJ51" i="19"/>
  <c r="CJ28" i="19"/>
  <c r="CJ29" i="19"/>
  <c r="CJ26" i="19"/>
  <c r="CJ89" i="19"/>
  <c r="CJ30" i="19"/>
  <c r="CJ21" i="19"/>
  <c r="CJ12" i="19"/>
  <c r="CJ32" i="19"/>
  <c r="CJ15" i="19"/>
  <c r="CJ20" i="19"/>
  <c r="CJ49" i="19"/>
  <c r="CJ14" i="19"/>
  <c r="CJ33" i="19"/>
  <c r="CJ18" i="19"/>
  <c r="CJ25" i="19"/>
  <c r="CJ11" i="19"/>
  <c r="CJ44" i="19"/>
  <c r="AM53" i="34"/>
  <c r="AM78" i="34" s="1"/>
  <c r="BH60" i="19"/>
  <c r="DF60" i="16"/>
  <c r="CG84" i="19"/>
  <c r="CG80" i="19"/>
  <c r="CG82" i="19" s="1"/>
  <c r="L62" i="54"/>
  <c r="CS55" i="19"/>
  <c r="P76" i="4"/>
  <c r="P36" i="4"/>
  <c r="P55" i="4" s="1"/>
  <c r="P60" i="4" s="1"/>
  <c r="CS60" i="24"/>
  <c r="AA89" i="34"/>
  <c r="AA91" i="34" s="1"/>
  <c r="AA88" i="34"/>
  <c r="AA59" i="34"/>
  <c r="AA38" i="34"/>
  <c r="AA57" i="34"/>
  <c r="AA23" i="34"/>
  <c r="AA16" i="34"/>
  <c r="AA45" i="34"/>
  <c r="AA32" i="34"/>
  <c r="AA10" i="34"/>
  <c r="AA22" i="34"/>
  <c r="AA43" i="34"/>
  <c r="AA90" i="34"/>
  <c r="AA51" i="34"/>
  <c r="AA13" i="34"/>
  <c r="AA44" i="34"/>
  <c r="AA46" i="34" s="1"/>
  <c r="AA18" i="34"/>
  <c r="AA25" i="34"/>
  <c r="AA15" i="34"/>
  <c r="AA12" i="34"/>
  <c r="AA21" i="34"/>
  <c r="AA58" i="34"/>
  <c r="AA50" i="34"/>
  <c r="AA49" i="34"/>
  <c r="AA27" i="34"/>
  <c r="AA24" i="34"/>
  <c r="AA11" i="34"/>
  <c r="AA33" i="34"/>
  <c r="AA14" i="34"/>
  <c r="AA9" i="34"/>
  <c r="AA19" i="34"/>
  <c r="AA39" i="34"/>
  <c r="AA41" i="34" s="1"/>
  <c r="AA77" i="34" s="1"/>
  <c r="AA26" i="34"/>
  <c r="AA20" i="34"/>
  <c r="AA17" i="34"/>
  <c r="CS76" i="11"/>
  <c r="CS36" i="11"/>
  <c r="CG76" i="4"/>
  <c r="CG36" i="4"/>
  <c r="CG55" i="4" s="1"/>
  <c r="CG60" i="4" s="1"/>
  <c r="CV41" i="24"/>
  <c r="CV77" i="24" s="1"/>
  <c r="AX84" i="24"/>
  <c r="BZ41" i="11"/>
  <c r="BZ77" i="11" s="1"/>
  <c r="CM39" i="11"/>
  <c r="AC3" i="11"/>
  <c r="AB2" i="11"/>
  <c r="L62" i="7"/>
  <c r="L64" i="7" s="1"/>
  <c r="BJ77" i="49"/>
  <c r="Q3" i="7"/>
  <c r="P2" i="7"/>
  <c r="N53" i="49"/>
  <c r="N78" i="49" s="1"/>
  <c r="AI60" i="29"/>
  <c r="CI34" i="34"/>
  <c r="V84" i="54"/>
  <c r="AV60" i="34"/>
  <c r="AB53" i="24"/>
  <c r="AB78" i="24" s="1"/>
  <c r="BF62" i="11"/>
  <c r="DU90" i="19"/>
  <c r="DU88" i="19"/>
  <c r="DU57" i="19"/>
  <c r="DU45" i="19"/>
  <c r="DU89" i="19"/>
  <c r="DU38" i="19"/>
  <c r="DU51" i="19"/>
  <c r="DU44" i="19"/>
  <c r="DU59" i="19"/>
  <c r="DU49" i="19"/>
  <c r="DU43" i="19"/>
  <c r="DU22" i="19"/>
  <c r="DU15" i="19"/>
  <c r="DU50" i="19"/>
  <c r="DU21" i="19"/>
  <c r="DU58" i="19"/>
  <c r="DU20" i="19"/>
  <c r="DU14" i="19"/>
  <c r="DU32" i="19"/>
  <c r="DU25" i="19"/>
  <c r="DU10" i="19"/>
  <c r="DU29" i="19"/>
  <c r="DU26" i="19"/>
  <c r="DU30" i="19"/>
  <c r="DU24" i="19"/>
  <c r="DU31" i="19"/>
  <c r="DU23" i="19"/>
  <c r="DU33" i="19"/>
  <c r="DU39" i="19"/>
  <c r="DU19" i="19"/>
  <c r="DU28" i="19"/>
  <c r="DU16" i="19"/>
  <c r="DU11" i="19"/>
  <c r="DU9" i="19"/>
  <c r="DU12" i="19"/>
  <c r="DU27" i="19"/>
  <c r="DU17" i="19"/>
  <c r="DU18" i="19"/>
  <c r="AD3" i="16"/>
  <c r="AC2" i="16"/>
  <c r="AY26" i="4"/>
  <c r="AY18" i="4"/>
  <c r="AY9" i="4"/>
  <c r="AY25" i="4"/>
  <c r="AY33" i="4"/>
  <c r="AY24" i="4"/>
  <c r="AY17" i="4"/>
  <c r="AY29" i="4"/>
  <c r="AY21" i="4"/>
  <c r="AY10" i="4"/>
  <c r="AY31" i="4"/>
  <c r="AY50" i="4"/>
  <c r="AY43" i="4"/>
  <c r="AY57" i="4"/>
  <c r="AY22" i="4"/>
  <c r="AY11" i="4"/>
  <c r="AY49" i="4"/>
  <c r="AY53" i="4" s="1"/>
  <c r="AY78" i="4" s="1"/>
  <c r="AY88" i="4"/>
  <c r="AY91" i="4" s="1"/>
  <c r="AY44" i="4"/>
  <c r="AY27" i="4"/>
  <c r="AY20" i="4"/>
  <c r="AY19" i="4"/>
  <c r="AY23" i="4"/>
  <c r="AY16" i="4"/>
  <c r="AY14" i="4"/>
  <c r="AY51" i="4"/>
  <c r="AY30" i="4"/>
  <c r="AY15" i="4"/>
  <c r="AY32" i="4"/>
  <c r="AY12" i="4"/>
  <c r="AY28" i="4"/>
  <c r="BY50" i="44"/>
  <c r="BY89" i="44"/>
  <c r="BY91" i="44" s="1"/>
  <c r="BY57" i="44"/>
  <c r="BY33" i="44"/>
  <c r="BY25" i="44"/>
  <c r="BY88" i="44"/>
  <c r="BY32" i="44"/>
  <c r="BY24" i="44"/>
  <c r="BY31" i="44"/>
  <c r="BY23" i="44"/>
  <c r="BY58" i="44"/>
  <c r="BY30" i="44"/>
  <c r="BY44" i="44"/>
  <c r="BY90" i="44"/>
  <c r="BY45" i="44"/>
  <c r="BY59" i="44"/>
  <c r="BY38" i="44"/>
  <c r="BY49" i="44"/>
  <c r="BY53" i="44" s="1"/>
  <c r="BY78" i="44" s="1"/>
  <c r="BY17" i="44"/>
  <c r="BY14" i="44"/>
  <c r="BY10" i="44"/>
  <c r="BY29" i="44"/>
  <c r="BY28" i="44"/>
  <c r="BY27" i="44"/>
  <c r="BY22" i="44"/>
  <c r="BY21" i="44"/>
  <c r="BY20" i="44"/>
  <c r="BY15" i="44"/>
  <c r="BY19" i="44"/>
  <c r="BY12" i="44"/>
  <c r="BY9" i="44"/>
  <c r="BY51" i="44"/>
  <c r="BY18" i="44"/>
  <c r="BY43" i="44"/>
  <c r="BY16" i="44"/>
  <c r="BY39" i="44"/>
  <c r="BY13" i="44"/>
  <c r="BY11" i="44"/>
  <c r="BY26" i="44"/>
  <c r="CV91" i="44"/>
  <c r="CT86" i="7"/>
  <c r="CT93" i="7"/>
  <c r="CT96" i="7" s="1"/>
  <c r="CS74" i="4"/>
  <c r="DF71" i="4"/>
  <c r="DE71" i="4"/>
  <c r="BU86" i="44"/>
  <c r="BU93" i="44"/>
  <c r="BU96" i="44" s="1"/>
  <c r="AA34" i="16"/>
  <c r="AK80" i="19"/>
  <c r="AS64" i="4"/>
  <c r="BI36" i="11"/>
  <c r="BI76" i="11"/>
  <c r="CT86" i="16"/>
  <c r="CT93" i="16"/>
  <c r="CT96" i="16" s="1"/>
  <c r="BU86" i="16"/>
  <c r="BU93" i="16"/>
  <c r="BU96" i="16" s="1"/>
  <c r="Y76" i="54"/>
  <c r="Y36" i="54"/>
  <c r="Y55" i="54" s="1"/>
  <c r="Y60" i="54" s="1"/>
  <c r="CH46" i="11"/>
  <c r="BV53" i="4"/>
  <c r="BV46" i="4"/>
  <c r="DK2" i="16"/>
  <c r="DL3" i="16"/>
  <c r="BF86" i="11"/>
  <c r="BF93" i="11"/>
  <c r="BF96" i="11" s="1"/>
  <c r="CI91" i="34"/>
  <c r="BK53" i="34"/>
  <c r="BK78" i="34" s="1"/>
  <c r="W86" i="29"/>
  <c r="W93" i="29"/>
  <c r="W96" i="29" s="1"/>
  <c r="AL84" i="44"/>
  <c r="AL80" i="44"/>
  <c r="AL82" i="44" s="1"/>
  <c r="AJ55" i="4"/>
  <c r="CS62" i="16"/>
  <c r="BI80" i="19"/>
  <c r="I64" i="49"/>
  <c r="AN34" i="54"/>
  <c r="K84" i="7"/>
  <c r="AA27" i="7"/>
  <c r="AA14" i="7"/>
  <c r="AA57" i="7"/>
  <c r="AA25" i="7"/>
  <c r="AA51" i="7"/>
  <c r="AA24" i="7"/>
  <c r="AA50" i="7"/>
  <c r="AA23" i="7"/>
  <c r="AA49" i="7"/>
  <c r="AA33" i="7"/>
  <c r="AA30" i="7"/>
  <c r="AA28" i="7"/>
  <c r="AA17" i="7"/>
  <c r="AA26" i="7"/>
  <c r="AA18" i="7"/>
  <c r="AA16" i="7"/>
  <c r="AA9" i="7"/>
  <c r="AA31" i="7"/>
  <c r="AA22" i="7"/>
  <c r="AA11" i="7"/>
  <c r="AA88" i="7"/>
  <c r="AA89" i="7"/>
  <c r="AA58" i="7"/>
  <c r="AA32" i="7"/>
  <c r="AA21" i="7"/>
  <c r="AA29" i="7"/>
  <c r="AA20" i="7"/>
  <c r="AA43" i="7"/>
  <c r="AA44" i="7"/>
  <c r="AA46" i="7" s="1"/>
  <c r="AO46" i="7"/>
  <c r="AO53" i="16"/>
  <c r="AO78" i="16" s="1"/>
  <c r="V86" i="7"/>
  <c r="V93" i="7"/>
  <c r="V96" i="7" s="1"/>
  <c r="CH76" i="19"/>
  <c r="CH36" i="19"/>
  <c r="BL53" i="24"/>
  <c r="BL78" i="24" s="1"/>
  <c r="AO2" i="24"/>
  <c r="AP3" i="24"/>
  <c r="BX2" i="49"/>
  <c r="BY3" i="49"/>
  <c r="CH55" i="44"/>
  <c r="AW78" i="11"/>
  <c r="DF34" i="49"/>
  <c r="U64" i="54"/>
  <c r="X80" i="19"/>
  <c r="CJ41" i="44"/>
  <c r="DF34" i="4"/>
  <c r="CT76" i="54"/>
  <c r="CT36" i="54"/>
  <c r="CT55" i="54" s="1"/>
  <c r="CT60" i="54" s="1"/>
  <c r="AF64" i="39"/>
  <c r="CH53" i="4"/>
  <c r="V86" i="39"/>
  <c r="V93" i="39"/>
  <c r="V96" i="39" s="1"/>
  <c r="BA53" i="24"/>
  <c r="BA78" i="24" s="1"/>
  <c r="BP53" i="44"/>
  <c r="BP78" i="44" s="1"/>
  <c r="CJ2" i="4"/>
  <c r="CK3" i="4"/>
  <c r="AH86" i="49"/>
  <c r="AH93" i="49"/>
  <c r="AH96" i="49" s="1"/>
  <c r="BW76" i="44"/>
  <c r="BW36" i="44"/>
  <c r="BW55" i="44" s="1"/>
  <c r="BW60" i="44" s="1"/>
  <c r="Q88" i="54"/>
  <c r="R88" i="54" s="1"/>
  <c r="Q89" i="54"/>
  <c r="Q90" i="54"/>
  <c r="R90" i="54" s="1"/>
  <c r="Q50" i="54"/>
  <c r="R50" i="54" s="1"/>
  <c r="Q59" i="54"/>
  <c r="R59" i="54" s="1"/>
  <c r="Q58" i="54"/>
  <c r="R58" i="54" s="1"/>
  <c r="Q51" i="54"/>
  <c r="R51" i="54" s="1"/>
  <c r="Q49" i="54"/>
  <c r="Q43" i="54"/>
  <c r="R43" i="54" s="1"/>
  <c r="Q29" i="54"/>
  <c r="R29" i="54" s="1"/>
  <c r="Q25" i="54"/>
  <c r="R25" i="54" s="1"/>
  <c r="Q28" i="54"/>
  <c r="R28" i="54" s="1"/>
  <c r="Q44" i="54"/>
  <c r="Q17" i="54"/>
  <c r="R17" i="54" s="1"/>
  <c r="Q16" i="54"/>
  <c r="R16" i="54" s="1"/>
  <c r="Q38" i="54"/>
  <c r="R38" i="54" s="1"/>
  <c r="Q23" i="54"/>
  <c r="R23" i="54" s="1"/>
  <c r="Q22" i="54"/>
  <c r="R22" i="54" s="1"/>
  <c r="Q21" i="54"/>
  <c r="R21" i="54" s="1"/>
  <c r="Q27" i="54"/>
  <c r="R27" i="54" s="1"/>
  <c r="Q32" i="54"/>
  <c r="R32" i="54" s="1"/>
  <c r="Q18" i="54"/>
  <c r="R18" i="54" s="1"/>
  <c r="Q19" i="54"/>
  <c r="R19" i="54" s="1"/>
  <c r="Q33" i="54"/>
  <c r="R33" i="54" s="1"/>
  <c r="Q11" i="54"/>
  <c r="R11" i="54" s="1"/>
  <c r="Q57" i="54"/>
  <c r="R57" i="54" s="1"/>
  <c r="Q39" i="54"/>
  <c r="Q24" i="54"/>
  <c r="R24" i="54" s="1"/>
  <c r="Q30" i="54"/>
  <c r="R30" i="54" s="1"/>
  <c r="Q13" i="54"/>
  <c r="R13" i="54" s="1"/>
  <c r="Q10" i="54"/>
  <c r="R10" i="54" s="1"/>
  <c r="Q31" i="54"/>
  <c r="R31" i="54" s="1"/>
  <c r="Q12" i="54"/>
  <c r="R12" i="54" s="1"/>
  <c r="Q14" i="54"/>
  <c r="R14" i="54" s="1"/>
  <c r="Q9" i="54"/>
  <c r="Q45" i="54"/>
  <c r="R45" i="54" s="1"/>
  <c r="Q15" i="54"/>
  <c r="R15" i="54" s="1"/>
  <c r="Q20" i="54"/>
  <c r="R20" i="54" s="1"/>
  <c r="Q26" i="54"/>
  <c r="R26" i="54" s="1"/>
  <c r="DT53" i="54"/>
  <c r="DT78" i="54" s="1"/>
  <c r="AZ50" i="34"/>
  <c r="AZ57" i="34"/>
  <c r="AZ32" i="34"/>
  <c r="AZ88" i="34"/>
  <c r="AZ59" i="34"/>
  <c r="AZ33" i="34"/>
  <c r="AZ38" i="34"/>
  <c r="AZ18" i="34"/>
  <c r="AZ44" i="34"/>
  <c r="AZ39" i="34"/>
  <c r="AZ41" i="34" s="1"/>
  <c r="AZ77" i="34" s="1"/>
  <c r="AZ51" i="34"/>
  <c r="AZ15" i="34"/>
  <c r="AZ21" i="34"/>
  <c r="AZ9" i="34"/>
  <c r="AZ49" i="34"/>
  <c r="AZ10" i="34"/>
  <c r="AZ31" i="34"/>
  <c r="AZ90" i="34"/>
  <c r="AZ16" i="34"/>
  <c r="AZ14" i="34"/>
  <c r="AZ89" i="34"/>
  <c r="AZ45" i="34"/>
  <c r="AZ29" i="34"/>
  <c r="AZ26" i="34"/>
  <c r="AZ43" i="34"/>
  <c r="AZ22" i="34"/>
  <c r="AZ17" i="34"/>
  <c r="AZ11" i="34"/>
  <c r="AZ58" i="34"/>
  <c r="AZ24" i="34"/>
  <c r="AZ19" i="34"/>
  <c r="AZ23" i="34"/>
  <c r="AZ30" i="34"/>
  <c r="AZ25" i="34"/>
  <c r="AZ20" i="34"/>
  <c r="AZ27" i="34"/>
  <c r="AZ12" i="34"/>
  <c r="AZ28" i="34"/>
  <c r="P86" i="11"/>
  <c r="P93" i="11"/>
  <c r="P96" i="11" s="1"/>
  <c r="DV38" i="11"/>
  <c r="DV41" i="11" s="1"/>
  <c r="AL34" i="4"/>
  <c r="AI82" i="11"/>
  <c r="AI84" i="11" s="1"/>
  <c r="N53" i="7"/>
  <c r="N78" i="7" s="1"/>
  <c r="CI46" i="19"/>
  <c r="CV77" i="16"/>
  <c r="AI62" i="4"/>
  <c r="AI64" i="4" s="1"/>
  <c r="CF60" i="34"/>
  <c r="BB41" i="11"/>
  <c r="BB77" i="11" s="1"/>
  <c r="BO39" i="11"/>
  <c r="BV55" i="44"/>
  <c r="BU46" i="39"/>
  <c r="DG89" i="29"/>
  <c r="DG59" i="29"/>
  <c r="DG58" i="29"/>
  <c r="DG44" i="29"/>
  <c r="DG88" i="29"/>
  <c r="DG43" i="29"/>
  <c r="DG30" i="29"/>
  <c r="DG23" i="29"/>
  <c r="DG16" i="29"/>
  <c r="DG50" i="29"/>
  <c r="DG22" i="29"/>
  <c r="DG9" i="29"/>
  <c r="DG49" i="29"/>
  <c r="DG21" i="29"/>
  <c r="DG31" i="29"/>
  <c r="DG26" i="29"/>
  <c r="DG10" i="29"/>
  <c r="DG13" i="29"/>
  <c r="DG90" i="29"/>
  <c r="DG39" i="29"/>
  <c r="DG33" i="29"/>
  <c r="DG28" i="29"/>
  <c r="DG19" i="29"/>
  <c r="DG32" i="29"/>
  <c r="DG51" i="29"/>
  <c r="DG25" i="29"/>
  <c r="DG45" i="29"/>
  <c r="DG29" i="29"/>
  <c r="DG27" i="29"/>
  <c r="DG38" i="29"/>
  <c r="DG20" i="29"/>
  <c r="DG11" i="29"/>
  <c r="DG18" i="29"/>
  <c r="DG14" i="29"/>
  <c r="DG17" i="29"/>
  <c r="DG57" i="29"/>
  <c r="DG12" i="29"/>
  <c r="DG15" i="29"/>
  <c r="DG24" i="29"/>
  <c r="AN34" i="44"/>
  <c r="L76" i="39"/>
  <c r="L36" i="39"/>
  <c r="L55" i="39" s="1"/>
  <c r="L60" i="39" s="1"/>
  <c r="BH84" i="16"/>
  <c r="BF64" i="29"/>
  <c r="BF62" i="29"/>
  <c r="BI36" i="4"/>
  <c r="BI55" i="4" s="1"/>
  <c r="BI76" i="4"/>
  <c r="BW46" i="54"/>
  <c r="DS91" i="11"/>
  <c r="Y77" i="19"/>
  <c r="M84" i="54"/>
  <c r="BM50" i="16"/>
  <c r="BM39" i="16"/>
  <c r="BM23" i="16"/>
  <c r="BM16" i="16"/>
  <c r="BM14" i="16"/>
  <c r="BM49" i="16"/>
  <c r="BM22" i="16"/>
  <c r="BM13" i="16"/>
  <c r="BM30" i="16"/>
  <c r="BM15" i="16"/>
  <c r="BM21" i="16"/>
  <c r="BM33" i="16"/>
  <c r="BM32" i="16"/>
  <c r="BM31" i="16"/>
  <c r="BM19" i="16"/>
  <c r="BM38" i="16"/>
  <c r="BM18" i="16"/>
  <c r="BM27" i="16"/>
  <c r="BM88" i="16"/>
  <c r="BM91" i="16" s="1"/>
  <c r="BM26" i="16"/>
  <c r="BM17" i="16"/>
  <c r="BM43" i="16"/>
  <c r="BM28" i="16"/>
  <c r="BM24" i="16"/>
  <c r="BM44" i="16"/>
  <c r="BM46" i="16" s="1"/>
  <c r="BM25" i="16"/>
  <c r="BM12" i="16"/>
  <c r="BM11" i="16"/>
  <c r="BM9" i="16"/>
  <c r="BM29" i="16"/>
  <c r="BM10" i="16"/>
  <c r="BM20" i="16"/>
  <c r="BM57" i="16"/>
  <c r="BM51" i="16"/>
  <c r="BA34" i="24"/>
  <c r="CT91" i="29"/>
  <c r="AA89" i="11"/>
  <c r="AA25" i="11"/>
  <c r="AA88" i="11"/>
  <c r="AA91" i="11" s="1"/>
  <c r="AA24" i="11"/>
  <c r="AA17" i="11"/>
  <c r="AA23" i="11"/>
  <c r="AA16" i="11"/>
  <c r="AA44" i="11"/>
  <c r="AA46" i="11" s="1"/>
  <c r="AA22" i="11"/>
  <c r="AA90" i="11"/>
  <c r="AA51" i="11"/>
  <c r="AA53" i="11" s="1"/>
  <c r="AA78" i="11" s="1"/>
  <c r="AA45" i="11"/>
  <c r="AA21" i="11"/>
  <c r="AA58" i="11"/>
  <c r="AA29" i="11"/>
  <c r="AA18" i="11"/>
  <c r="AA33" i="11"/>
  <c r="AA30" i="11"/>
  <c r="AA28" i="11"/>
  <c r="AA14" i="11"/>
  <c r="AA12" i="11"/>
  <c r="AA57" i="11"/>
  <c r="AA20" i="11"/>
  <c r="AA31" i="11"/>
  <c r="AA26" i="11"/>
  <c r="AA9" i="11"/>
  <c r="AA27" i="11"/>
  <c r="AA32" i="11"/>
  <c r="AA59" i="11"/>
  <c r="AA19" i="11"/>
  <c r="AA11" i="11"/>
  <c r="AA43" i="11"/>
  <c r="BY46" i="16"/>
  <c r="BT62" i="4"/>
  <c r="BT64" i="4" s="1"/>
  <c r="BP34" i="44"/>
  <c r="BR88" i="44"/>
  <c r="CK46" i="7"/>
  <c r="CI33" i="4"/>
  <c r="CI24" i="4"/>
  <c r="CI17" i="4"/>
  <c r="CI32" i="4"/>
  <c r="CI88" i="4"/>
  <c r="CI91" i="4" s="1"/>
  <c r="CI31" i="4"/>
  <c r="CI23" i="4"/>
  <c r="CI16" i="4"/>
  <c r="CI12" i="4"/>
  <c r="CI30" i="4"/>
  <c r="CI22" i="4"/>
  <c r="CI49" i="4"/>
  <c r="CI27" i="4"/>
  <c r="CI19" i="4"/>
  <c r="CI20" i="4"/>
  <c r="CI51" i="4"/>
  <c r="CI44" i="4"/>
  <c r="CI46" i="4" s="1"/>
  <c r="CI25" i="4"/>
  <c r="CI18" i="4"/>
  <c r="CI57" i="4"/>
  <c r="CI15" i="4"/>
  <c r="CI10" i="4"/>
  <c r="CI43" i="4"/>
  <c r="CI26" i="4"/>
  <c r="CI21" i="4"/>
  <c r="CI11" i="4"/>
  <c r="CI14" i="4"/>
  <c r="CI9" i="4"/>
  <c r="CI29" i="4"/>
  <c r="CI28" i="4"/>
  <c r="CI50" i="4"/>
  <c r="CI76" i="44"/>
  <c r="CI36" i="44"/>
  <c r="CI55" i="44" s="1"/>
  <c r="CI60" i="44" s="1"/>
  <c r="O76" i="54"/>
  <c r="O36" i="54"/>
  <c r="O55" i="54" s="1"/>
  <c r="O60" i="54" s="1"/>
  <c r="DT46" i="54"/>
  <c r="BA2" i="34"/>
  <c r="BB3" i="34"/>
  <c r="AY53" i="19"/>
  <c r="AY78" i="19" s="1"/>
  <c r="CA39" i="11"/>
  <c r="BN41" i="11"/>
  <c r="BN77" i="11" s="1"/>
  <c r="AL46" i="49"/>
  <c r="Y76" i="49"/>
  <c r="Y36" i="49"/>
  <c r="CI91" i="19"/>
  <c r="O24" i="16"/>
  <c r="O17" i="16"/>
  <c r="O49" i="16"/>
  <c r="O50" i="16"/>
  <c r="O23" i="16"/>
  <c r="O16" i="16"/>
  <c r="O14" i="16"/>
  <c r="O38" i="16"/>
  <c r="O31" i="16"/>
  <c r="R31" i="16" s="1"/>
  <c r="O22" i="16"/>
  <c r="O13" i="16"/>
  <c r="O43" i="16"/>
  <c r="O30" i="16"/>
  <c r="O21" i="16"/>
  <c r="O39" i="16"/>
  <c r="O41" i="16" s="1"/>
  <c r="O77" i="16" s="1"/>
  <c r="O33" i="16"/>
  <c r="O32" i="16"/>
  <c r="O20" i="16"/>
  <c r="O19" i="16"/>
  <c r="O27" i="16"/>
  <c r="O9" i="16"/>
  <c r="O44" i="16"/>
  <c r="O26" i="16"/>
  <c r="O88" i="16"/>
  <c r="O91" i="16" s="1"/>
  <c r="O57" i="16"/>
  <c r="O10" i="16"/>
  <c r="O51" i="16"/>
  <c r="O18" i="16"/>
  <c r="O15" i="16"/>
  <c r="O12" i="16"/>
  <c r="O25" i="16"/>
  <c r="O11" i="16"/>
  <c r="O29" i="16"/>
  <c r="AO41" i="11"/>
  <c r="AO77" i="11" s="1"/>
  <c r="BV80" i="44"/>
  <c r="CS46" i="39"/>
  <c r="AZ3" i="39"/>
  <c r="AY2" i="39"/>
  <c r="CS78" i="11"/>
  <c r="Y91" i="39"/>
  <c r="AJ60" i="19"/>
  <c r="DT46" i="19"/>
  <c r="K84" i="34"/>
  <c r="R44" i="4"/>
  <c r="CS72" i="4"/>
  <c r="CR72" i="4"/>
  <c r="DS53" i="29"/>
  <c r="DS78" i="29" s="1"/>
  <c r="AD3" i="29"/>
  <c r="AC2" i="29"/>
  <c r="CF74" i="4"/>
  <c r="BA77" i="44"/>
  <c r="CH91" i="11"/>
  <c r="DI34" i="7"/>
  <c r="DI3" i="11"/>
  <c r="DH2" i="11"/>
  <c r="BU55" i="54"/>
  <c r="N46" i="24"/>
  <c r="BI84" i="24"/>
  <c r="O49" i="7"/>
  <c r="O18" i="7"/>
  <c r="O88" i="7"/>
  <c r="O91" i="7" s="1"/>
  <c r="O23" i="7"/>
  <c r="O33" i="7"/>
  <c r="O32" i="7"/>
  <c r="O16" i="7"/>
  <c r="O9" i="7"/>
  <c r="O22" i="7"/>
  <c r="O17" i="7"/>
  <c r="O13" i="7"/>
  <c r="O21" i="7"/>
  <c r="O30" i="7"/>
  <c r="O89" i="7"/>
  <c r="O58" i="7"/>
  <c r="O43" i="7"/>
  <c r="O28" i="7"/>
  <c r="O25" i="7"/>
  <c r="O19" i="7"/>
  <c r="O11" i="7"/>
  <c r="O10" i="7"/>
  <c r="O51" i="7"/>
  <c r="O31" i="7"/>
  <c r="O24" i="7"/>
  <c r="O44" i="7"/>
  <c r="O15" i="7"/>
  <c r="O26" i="7"/>
  <c r="O29" i="7"/>
  <c r="O20" i="7"/>
  <c r="O50" i="7"/>
  <c r="O27" i="7"/>
  <c r="O57" i="7"/>
  <c r="O12" i="7"/>
  <c r="O14" i="7"/>
  <c r="BJ91" i="29"/>
  <c r="N80" i="54"/>
  <c r="AM60" i="7"/>
  <c r="AN89" i="34"/>
  <c r="AN39" i="34"/>
  <c r="AN58" i="34"/>
  <c r="AN28" i="34"/>
  <c r="AN26" i="34"/>
  <c r="AN24" i="34"/>
  <c r="AN17" i="34"/>
  <c r="AN11" i="34"/>
  <c r="AN88" i="34"/>
  <c r="AN51" i="34"/>
  <c r="AN30" i="34"/>
  <c r="AN45" i="34"/>
  <c r="AN49" i="34"/>
  <c r="AN53" i="34" s="1"/>
  <c r="AN78" i="34" s="1"/>
  <c r="AN43" i="34"/>
  <c r="AN50" i="34"/>
  <c r="AN33" i="34"/>
  <c r="AN19" i="34"/>
  <c r="AN32" i="34"/>
  <c r="AN59" i="34"/>
  <c r="AN44" i="34"/>
  <c r="AN27" i="34"/>
  <c r="AN22" i="34"/>
  <c r="AN14" i="34"/>
  <c r="AN9" i="34"/>
  <c r="AN90" i="34"/>
  <c r="AN18" i="34"/>
  <c r="AN10" i="34"/>
  <c r="AN20" i="34"/>
  <c r="AN25" i="34"/>
  <c r="AN15" i="34"/>
  <c r="AN21" i="34"/>
  <c r="AN16" i="34"/>
  <c r="AN12" i="34"/>
  <c r="AN23" i="34"/>
  <c r="AN38" i="34"/>
  <c r="AN31" i="34"/>
  <c r="AN57" i="34"/>
  <c r="AN29" i="34"/>
  <c r="U86" i="34"/>
  <c r="U93" i="34"/>
  <c r="U96" i="34" s="1"/>
  <c r="CI41" i="19"/>
  <c r="CI77" i="19" s="1"/>
  <c r="BB3" i="19"/>
  <c r="BA2" i="19"/>
  <c r="AL76" i="34"/>
  <c r="AL36" i="34"/>
  <c r="AM84" i="7"/>
  <c r="BH62" i="16"/>
  <c r="BH64" i="16" s="1"/>
  <c r="CX38" i="11"/>
  <c r="DF50" i="39"/>
  <c r="DF43" i="39"/>
  <c r="DF29" i="39"/>
  <c r="DF26" i="39"/>
  <c r="DF57" i="39"/>
  <c r="DF33" i="39"/>
  <c r="DF25" i="39"/>
  <c r="DF49" i="39"/>
  <c r="DF32" i="39"/>
  <c r="DF24" i="39"/>
  <c r="DF45" i="39"/>
  <c r="DF88" i="39"/>
  <c r="DF59" i="39"/>
  <c r="DF51" i="39"/>
  <c r="DF22" i="39"/>
  <c r="DF58" i="39"/>
  <c r="DF90" i="39"/>
  <c r="DF38" i="39"/>
  <c r="DF39" i="39"/>
  <c r="DF14" i="39"/>
  <c r="DF12" i="39"/>
  <c r="DF21" i="39"/>
  <c r="DF17" i="39"/>
  <c r="DF9" i="39"/>
  <c r="DF44" i="39"/>
  <c r="DF11" i="39"/>
  <c r="DF19" i="39"/>
  <c r="DF15" i="39"/>
  <c r="DF10" i="39"/>
  <c r="DF89" i="39"/>
  <c r="DF31" i="39"/>
  <c r="DF27" i="39"/>
  <c r="DF28" i="39"/>
  <c r="DF20" i="39"/>
  <c r="DF30" i="39"/>
  <c r="DF16" i="39"/>
  <c r="DF23" i="39"/>
  <c r="DF18" i="39"/>
  <c r="AV80" i="29"/>
  <c r="AV82" i="29" s="1"/>
  <c r="DG91" i="19"/>
  <c r="AE13" i="24"/>
  <c r="AC46" i="24"/>
  <c r="AK78" i="11"/>
  <c r="AH60" i="39"/>
  <c r="Z46" i="7"/>
  <c r="BV80" i="24"/>
  <c r="BV82" i="24" s="1"/>
  <c r="DU3" i="39"/>
  <c r="DT2" i="39"/>
  <c r="DF55" i="44"/>
  <c r="BX78" i="7"/>
  <c r="L80" i="24"/>
  <c r="L82" i="24" s="1"/>
  <c r="L84" i="24"/>
  <c r="CV34" i="44"/>
  <c r="CH76" i="54"/>
  <c r="CH36" i="54"/>
  <c r="DS41" i="29"/>
  <c r="DS77" i="11"/>
  <c r="O62" i="11"/>
  <c r="BZ3" i="34"/>
  <c r="BY2" i="34"/>
  <c r="DG91" i="54"/>
  <c r="AI62" i="39"/>
  <c r="AI64" i="39" s="1"/>
  <c r="AX77" i="19"/>
  <c r="BJ76" i="19"/>
  <c r="BJ36" i="19"/>
  <c r="BJ55" i="19" s="1"/>
  <c r="BJ60" i="19" s="1"/>
  <c r="Z53" i="34"/>
  <c r="Z78" i="34" s="1"/>
  <c r="BY77" i="11"/>
  <c r="AK62" i="16"/>
  <c r="AK64" i="16" s="1"/>
  <c r="W55" i="39"/>
  <c r="BG84" i="11"/>
  <c r="DU76" i="16"/>
  <c r="DU36" i="16"/>
  <c r="AJ80" i="29"/>
  <c r="AJ82" i="29" s="1"/>
  <c r="AA90" i="54"/>
  <c r="AA57" i="54"/>
  <c r="AA58" i="54"/>
  <c r="AA89" i="54"/>
  <c r="AA91" i="54" s="1"/>
  <c r="AA45" i="54"/>
  <c r="AA50" i="54"/>
  <c r="AA38" i="54"/>
  <c r="AA39" i="54"/>
  <c r="AA32" i="54"/>
  <c r="AA27" i="54"/>
  <c r="AA43" i="54"/>
  <c r="AA88" i="54"/>
  <c r="AA19" i="54"/>
  <c r="AA51" i="54"/>
  <c r="AA28" i="54"/>
  <c r="AA12" i="54"/>
  <c r="AA25" i="54"/>
  <c r="AA18" i="54"/>
  <c r="AA31" i="54"/>
  <c r="AA11" i="54"/>
  <c r="AA33" i="54"/>
  <c r="AA24" i="54"/>
  <c r="AA17" i="54"/>
  <c r="AA29" i="54"/>
  <c r="AA22" i="54"/>
  <c r="AA26" i="54"/>
  <c r="AA14" i="54"/>
  <c r="AA13" i="54"/>
  <c r="AA44" i="54"/>
  <c r="AA46" i="54" s="1"/>
  <c r="AA30" i="54"/>
  <c r="AA59" i="54"/>
  <c r="AA21" i="54"/>
  <c r="AA23" i="54"/>
  <c r="AA20" i="54"/>
  <c r="AA15" i="54"/>
  <c r="AA49" i="54"/>
  <c r="AA9" i="54"/>
  <c r="AA16" i="54"/>
  <c r="AA10" i="54"/>
  <c r="CI80" i="16"/>
  <c r="CI82" i="16" s="1"/>
  <c r="CI84" i="16" s="1"/>
  <c r="N91" i="29"/>
  <c r="CF64" i="24"/>
  <c r="CF62" i="24"/>
  <c r="AA46" i="29"/>
  <c r="K84" i="29"/>
  <c r="G97" i="4"/>
  <c r="DF91" i="4"/>
  <c r="BV77" i="54"/>
  <c r="Q3" i="24"/>
  <c r="P2" i="24"/>
  <c r="BA3" i="29"/>
  <c r="AZ2" i="29"/>
  <c r="DH53" i="44"/>
  <c r="DH78" i="44" s="1"/>
  <c r="BU80" i="54"/>
  <c r="CK88" i="44"/>
  <c r="CK51" i="44"/>
  <c r="CK58" i="44"/>
  <c r="CK27" i="44"/>
  <c r="CK28" i="44"/>
  <c r="CK90" i="44"/>
  <c r="CK59" i="44"/>
  <c r="CK43" i="44"/>
  <c r="CK29" i="44"/>
  <c r="CK26" i="44"/>
  <c r="CK50" i="44"/>
  <c r="CK30" i="44"/>
  <c r="CK33" i="44"/>
  <c r="CK25" i="44"/>
  <c r="CK89" i="44"/>
  <c r="CK57" i="44"/>
  <c r="CK45" i="44"/>
  <c r="CK39" i="44"/>
  <c r="CK41" i="44" s="1"/>
  <c r="CK77" i="44" s="1"/>
  <c r="CK20" i="44"/>
  <c r="CK16" i="44"/>
  <c r="CK38" i="44"/>
  <c r="CK15" i="44"/>
  <c r="CK49" i="44"/>
  <c r="CK44" i="44"/>
  <c r="CK46" i="44" s="1"/>
  <c r="CK32" i="44"/>
  <c r="CK18" i="44"/>
  <c r="CK12" i="44"/>
  <c r="CK9" i="44"/>
  <c r="CK31" i="44"/>
  <c r="CK11" i="44"/>
  <c r="CK24" i="44"/>
  <c r="CK17" i="44"/>
  <c r="CK23" i="44"/>
  <c r="CK21" i="44"/>
  <c r="CK22" i="44"/>
  <c r="CK19" i="44"/>
  <c r="CK10" i="44"/>
  <c r="CK14" i="44"/>
  <c r="CK13" i="44"/>
  <c r="O80" i="4"/>
  <c r="DV3" i="11"/>
  <c r="DU2" i="11"/>
  <c r="N41" i="24"/>
  <c r="N77" i="24" s="1"/>
  <c r="AX53" i="29"/>
  <c r="AX78" i="29" s="1"/>
  <c r="BI76" i="29"/>
  <c r="BI36" i="29"/>
  <c r="BI55" i="29" s="1"/>
  <c r="AX84" i="16"/>
  <c r="DL72" i="4"/>
  <c r="AM33" i="4"/>
  <c r="AM24" i="4"/>
  <c r="AM17" i="4"/>
  <c r="AM32" i="4"/>
  <c r="AM88" i="4"/>
  <c r="AM91" i="4" s="1"/>
  <c r="AM31" i="4"/>
  <c r="AM23" i="4"/>
  <c r="AM16" i="4"/>
  <c r="AM12" i="4"/>
  <c r="AM30" i="4"/>
  <c r="AM22" i="4"/>
  <c r="AM49" i="4"/>
  <c r="AM27" i="4"/>
  <c r="AM19" i="4"/>
  <c r="AM21" i="4"/>
  <c r="AM10" i="4"/>
  <c r="AM28" i="4"/>
  <c r="AM57" i="4"/>
  <c r="AM51" i="4"/>
  <c r="AM15" i="4"/>
  <c r="AM26" i="4"/>
  <c r="AM43" i="4"/>
  <c r="AM25" i="4"/>
  <c r="AM20" i="4"/>
  <c r="AM50" i="4"/>
  <c r="AM11" i="4"/>
  <c r="AM14" i="4"/>
  <c r="AM29" i="4"/>
  <c r="AM44" i="4"/>
  <c r="AM46" i="4" s="1"/>
  <c r="AM9" i="4"/>
  <c r="AM18" i="4"/>
  <c r="AY91" i="19"/>
  <c r="CJ34" i="24"/>
  <c r="BA34" i="54"/>
  <c r="DI2" i="19"/>
  <c r="DJ3" i="19"/>
  <c r="BX2" i="29"/>
  <c r="BY3" i="29"/>
  <c r="P53" i="34"/>
  <c r="P78" i="34" s="1"/>
  <c r="AW76" i="11"/>
  <c r="AW36" i="11"/>
  <c r="AW55" i="11" s="1"/>
  <c r="AW60" i="11" s="1"/>
  <c r="N46" i="7"/>
  <c r="CI53" i="19"/>
  <c r="CI78" i="19" s="1"/>
  <c r="AL34" i="11"/>
  <c r="AY53" i="34"/>
  <c r="AY78" i="34" s="1"/>
  <c r="AQ39" i="11"/>
  <c r="AE39" i="11"/>
  <c r="Y41" i="44"/>
  <c r="BU41" i="39"/>
  <c r="J84" i="16"/>
  <c r="CS34" i="39"/>
  <c r="AV62" i="4"/>
  <c r="AV64" i="4" s="1"/>
  <c r="CW34" i="7"/>
  <c r="W84" i="19"/>
  <c r="DT34" i="34"/>
  <c r="X80" i="4"/>
  <c r="X82" i="4" s="1"/>
  <c r="X84" i="4" s="1"/>
  <c r="CF64" i="16"/>
  <c r="CY2" i="7"/>
  <c r="CZ3" i="7"/>
  <c r="DS77" i="34"/>
  <c r="DT53" i="19"/>
  <c r="DT78" i="19" s="1"/>
  <c r="V84" i="19"/>
  <c r="BH62" i="24"/>
  <c r="BH64" i="24"/>
  <c r="AV64" i="49"/>
  <c r="AV62" i="49"/>
  <c r="M84" i="34"/>
  <c r="BX2" i="11"/>
  <c r="BY3" i="11"/>
  <c r="CG64" i="34"/>
  <c r="CG62" i="34"/>
  <c r="DS46" i="29"/>
  <c r="CI60" i="16"/>
  <c r="BT80" i="11"/>
  <c r="BT82" i="11" s="1"/>
  <c r="BT84" i="11" s="1"/>
  <c r="BU60" i="24"/>
  <c r="AJ60" i="34"/>
  <c r="DV88" i="44"/>
  <c r="DV57" i="44"/>
  <c r="DV49" i="44"/>
  <c r="DV53" i="44" s="1"/>
  <c r="DV78" i="44" s="1"/>
  <c r="DV89" i="44"/>
  <c r="DV32" i="44"/>
  <c r="DV24" i="44"/>
  <c r="DV51" i="44"/>
  <c r="DV58" i="44"/>
  <c r="DV31" i="44"/>
  <c r="DV23" i="44"/>
  <c r="DV39" i="44"/>
  <c r="DV29" i="44"/>
  <c r="DV44" i="44"/>
  <c r="DV33" i="44"/>
  <c r="DV26" i="44"/>
  <c r="DV20" i="44"/>
  <c r="DV19" i="44"/>
  <c r="DV13" i="44"/>
  <c r="DV43" i="44"/>
  <c r="DV38" i="44"/>
  <c r="DV12" i="44"/>
  <c r="DV50" i="44"/>
  <c r="DV28" i="44"/>
  <c r="DV27" i="44"/>
  <c r="DV18" i="44"/>
  <c r="DV15" i="44"/>
  <c r="DV9" i="44"/>
  <c r="DV59" i="44"/>
  <c r="DV30" i="44"/>
  <c r="DV16" i="44"/>
  <c r="DV10" i="44"/>
  <c r="DV11" i="44"/>
  <c r="DV22" i="44"/>
  <c r="DV25" i="44"/>
  <c r="DV17" i="44"/>
  <c r="DV45" i="44"/>
  <c r="DV14" i="44"/>
  <c r="DV21" i="44"/>
  <c r="DV90" i="44"/>
  <c r="BW89" i="29"/>
  <c r="BW59" i="29"/>
  <c r="BW57" i="29"/>
  <c r="BW58" i="29"/>
  <c r="BW45" i="29"/>
  <c r="BW38" i="29"/>
  <c r="BW90" i="29"/>
  <c r="BW51" i="29"/>
  <c r="BW18" i="29"/>
  <c r="BW88" i="29"/>
  <c r="BW44" i="29"/>
  <c r="BW25" i="29"/>
  <c r="BW50" i="29"/>
  <c r="BW29" i="29"/>
  <c r="BW24" i="29"/>
  <c r="BW17" i="29"/>
  <c r="BW28" i="29"/>
  <c r="BW43" i="29"/>
  <c r="BW30" i="29"/>
  <c r="BW49" i="29"/>
  <c r="BW19" i="29"/>
  <c r="BW10" i="29"/>
  <c r="BW22" i="29"/>
  <c r="BW32" i="29"/>
  <c r="BW9" i="29"/>
  <c r="BW31" i="29"/>
  <c r="BW12" i="29"/>
  <c r="BW39" i="29"/>
  <c r="BW11" i="29"/>
  <c r="BW14" i="29"/>
  <c r="BW20" i="29"/>
  <c r="BW33" i="29"/>
  <c r="BW23" i="29"/>
  <c r="BW16" i="29"/>
  <c r="BW27" i="29"/>
  <c r="BW15" i="29"/>
  <c r="BW21" i="29"/>
  <c r="BW13" i="29"/>
  <c r="BW26" i="29"/>
  <c r="U62" i="44"/>
  <c r="U64" i="44"/>
  <c r="AY91" i="34"/>
  <c r="BL86" i="44"/>
  <c r="BL93" i="44"/>
  <c r="BL96" i="44" s="1"/>
  <c r="Q77" i="11"/>
  <c r="R41" i="11"/>
  <c r="Q55" i="11"/>
  <c r="CU77" i="24"/>
  <c r="J62" i="7"/>
  <c r="J64" i="7" s="1"/>
  <c r="X55" i="4"/>
  <c r="BT76" i="39"/>
  <c r="BT36" i="39"/>
  <c r="BT55" i="39" s="1"/>
  <c r="BT60" i="39" s="1"/>
  <c r="AC34" i="24"/>
  <c r="W86" i="7"/>
  <c r="W93" i="7"/>
  <c r="W96" i="7" s="1"/>
  <c r="AZ53" i="7"/>
  <c r="AH64" i="34"/>
  <c r="M36" i="24"/>
  <c r="M55" i="24" s="1"/>
  <c r="M60" i="24" s="1"/>
  <c r="M76" i="24"/>
  <c r="U86" i="11"/>
  <c r="U93" i="11"/>
  <c r="U96" i="11" s="1"/>
  <c r="Z34" i="7"/>
  <c r="AS64" i="49"/>
  <c r="DF80" i="44"/>
  <c r="BU36" i="11"/>
  <c r="BU55" i="11" s="1"/>
  <c r="BU60" i="11" s="1"/>
  <c r="BU76" i="11"/>
  <c r="AC4" i="39"/>
  <c r="AP4" i="39" s="1"/>
  <c r="BC4" i="39" s="1"/>
  <c r="BP4" i="39" s="1"/>
  <c r="CC4" i="39" s="1"/>
  <c r="CP4" i="39" s="1"/>
  <c r="DC4" i="39" s="1"/>
  <c r="DP4" i="39" s="1"/>
  <c r="EC4" i="39" s="1"/>
  <c r="Q4" i="39"/>
  <c r="AD4" i="39" s="1"/>
  <c r="AQ4" i="39" s="1"/>
  <c r="BD4" i="39" s="1"/>
  <c r="BQ4" i="39" s="1"/>
  <c r="CD4" i="39" s="1"/>
  <c r="CQ4" i="39" s="1"/>
  <c r="DD4" i="39" s="1"/>
  <c r="DQ4" i="39" s="1"/>
  <c r="ED4" i="39" s="1"/>
  <c r="CV50" i="34"/>
  <c r="CV88" i="34"/>
  <c r="CV57" i="34"/>
  <c r="CV32" i="34"/>
  <c r="CV59" i="34"/>
  <c r="CV58" i="34"/>
  <c r="CV29" i="34"/>
  <c r="CV43" i="34"/>
  <c r="CV18" i="34"/>
  <c r="CV89" i="34"/>
  <c r="CV91" i="34" s="1"/>
  <c r="CV31" i="34"/>
  <c r="CV30" i="34"/>
  <c r="CV15" i="34"/>
  <c r="CV21" i="34"/>
  <c r="CV9" i="34"/>
  <c r="CV33" i="34"/>
  <c r="CV27" i="34"/>
  <c r="CV23" i="34"/>
  <c r="CV44" i="34"/>
  <c r="CV16" i="34"/>
  <c r="CV28" i="34"/>
  <c r="CV38" i="34"/>
  <c r="CV22" i="34"/>
  <c r="CV17" i="34"/>
  <c r="CV90" i="34"/>
  <c r="CV51" i="34"/>
  <c r="CV10" i="34"/>
  <c r="CV39" i="34"/>
  <c r="CV11" i="34"/>
  <c r="CV26" i="34"/>
  <c r="CV49" i="34"/>
  <c r="CV24" i="34"/>
  <c r="CV19" i="34"/>
  <c r="CV14" i="34"/>
  <c r="CV12" i="34"/>
  <c r="CV20" i="34"/>
  <c r="CV25" i="34"/>
  <c r="CV45" i="34"/>
  <c r="X62" i="7"/>
  <c r="X64" i="7" s="1"/>
  <c r="BL78" i="7"/>
  <c r="BX2" i="4"/>
  <c r="BY3" i="4"/>
  <c r="Q53" i="44"/>
  <c r="Q78" i="44" s="1"/>
  <c r="R78" i="44" s="1"/>
  <c r="R49" i="44"/>
  <c r="R53" i="44" s="1"/>
  <c r="AI80" i="39"/>
  <c r="AI82" i="39" s="1"/>
  <c r="BW53" i="34"/>
  <c r="BW78" i="34" s="1"/>
  <c r="DS77" i="19"/>
  <c r="AN34" i="16"/>
  <c r="AW64" i="54"/>
  <c r="AW62" i="54"/>
  <c r="W86" i="54"/>
  <c r="W93" i="54"/>
  <c r="W96" i="54" s="1"/>
  <c r="X62" i="34"/>
  <c r="X64" i="34"/>
  <c r="CL41" i="11"/>
  <c r="CL77" i="11" s="1"/>
  <c r="CY39" i="11"/>
  <c r="W84" i="39"/>
  <c r="W80" i="39"/>
  <c r="W82" i="39" s="1"/>
  <c r="BK34" i="34"/>
  <c r="BG86" i="29"/>
  <c r="BG93" i="29"/>
  <c r="BG96" i="29" s="1"/>
  <c r="CF77" i="39"/>
  <c r="I86" i="29"/>
  <c r="I93" i="29"/>
  <c r="I96" i="29" s="1"/>
  <c r="BO76" i="44"/>
  <c r="BO36" i="44"/>
  <c r="BO55" i="44" s="1"/>
  <c r="BO60" i="44" s="1"/>
  <c r="Z91" i="11"/>
  <c r="BJ53" i="4"/>
  <c r="CF80" i="4"/>
  <c r="CF82" i="4" s="1"/>
  <c r="CF84" i="4" s="1"/>
  <c r="BY91" i="7"/>
  <c r="BY34" i="7"/>
  <c r="AC3" i="54"/>
  <c r="AB2" i="54"/>
  <c r="AS84" i="39"/>
  <c r="BI86" i="7"/>
  <c r="BI93" i="7"/>
  <c r="BW76" i="24"/>
  <c r="BW36" i="24"/>
  <c r="AW76" i="29"/>
  <c r="AW36" i="29"/>
  <c r="AW55" i="29" s="1"/>
  <c r="AW60" i="29" s="1"/>
  <c r="BL91" i="24"/>
  <c r="J86" i="39"/>
  <c r="J93" i="39"/>
  <c r="J96" i="39" s="1"/>
  <c r="BV76" i="34"/>
  <c r="BV36" i="34"/>
  <c r="BV55" i="34" s="1"/>
  <c r="BV60" i="34" s="1"/>
  <c r="Y76" i="7"/>
  <c r="Y36" i="7"/>
  <c r="EB74" i="4"/>
  <c r="CS55" i="34"/>
  <c r="CH91" i="4"/>
  <c r="DS34" i="11"/>
  <c r="M77" i="24"/>
  <c r="AY49" i="29"/>
  <c r="AY90" i="29"/>
  <c r="AY88" i="29"/>
  <c r="AY59" i="29"/>
  <c r="AY32" i="29"/>
  <c r="AY21" i="29"/>
  <c r="AY20" i="29"/>
  <c r="AY14" i="29"/>
  <c r="AY38" i="29"/>
  <c r="AY15" i="29"/>
  <c r="AY43" i="29"/>
  <c r="AY26" i="29"/>
  <c r="AY33" i="29"/>
  <c r="AY31" i="29"/>
  <c r="AY28" i="29"/>
  <c r="AY19" i="29"/>
  <c r="AY16" i="29"/>
  <c r="AY39" i="29"/>
  <c r="AY50" i="29"/>
  <c r="AY57" i="29"/>
  <c r="AY89" i="29"/>
  <c r="AY45" i="29"/>
  <c r="AY58" i="29"/>
  <c r="AY51" i="29"/>
  <c r="AY44" i="29"/>
  <c r="AY18" i="29"/>
  <c r="AY12" i="29"/>
  <c r="AY25" i="29"/>
  <c r="AY29" i="29"/>
  <c r="AY27" i="29"/>
  <c r="AY10" i="29"/>
  <c r="AY13" i="29"/>
  <c r="AY11" i="29"/>
  <c r="AY9" i="29"/>
  <c r="AY23" i="29"/>
  <c r="AY30" i="29"/>
  <c r="AY22" i="29"/>
  <c r="AY17" i="29"/>
  <c r="AY24" i="29"/>
  <c r="AI86" i="49"/>
  <c r="AI93" i="49"/>
  <c r="AI96" i="49" s="1"/>
  <c r="CT62" i="24"/>
  <c r="CT64" i="24" s="1"/>
  <c r="DT89" i="11"/>
  <c r="DT49" i="11"/>
  <c r="DT88" i="11"/>
  <c r="DT24" i="11"/>
  <c r="DT17" i="11"/>
  <c r="DT59" i="11"/>
  <c r="DT45" i="11"/>
  <c r="DT15" i="11"/>
  <c r="DT12" i="11"/>
  <c r="DT11" i="11"/>
  <c r="DT10" i="11"/>
  <c r="DT50" i="11"/>
  <c r="DT43" i="11"/>
  <c r="DT31" i="11"/>
  <c r="DT30" i="11"/>
  <c r="DT90" i="11"/>
  <c r="DT33" i="11"/>
  <c r="DT29" i="11"/>
  <c r="DT18" i="11"/>
  <c r="DT51" i="11"/>
  <c r="DT28" i="11"/>
  <c r="DT16" i="11"/>
  <c r="DT21" i="11"/>
  <c r="DT32" i="11"/>
  <c r="DT23" i="11"/>
  <c r="DT44" i="11"/>
  <c r="DT22" i="11"/>
  <c r="DT27" i="11"/>
  <c r="DT57" i="11"/>
  <c r="DT26" i="11"/>
  <c r="DT58" i="11"/>
  <c r="DT20" i="11"/>
  <c r="DT25" i="11"/>
  <c r="DT14" i="11"/>
  <c r="DT9" i="11"/>
  <c r="DT19" i="11"/>
  <c r="AX34" i="29"/>
  <c r="DV39" i="24"/>
  <c r="DV41" i="24" s="1"/>
  <c r="DV77" i="24" s="1"/>
  <c r="DV22" i="24"/>
  <c r="DV15" i="24"/>
  <c r="DV90" i="24"/>
  <c r="DV45" i="24"/>
  <c r="DV21" i="24"/>
  <c r="DV89" i="24"/>
  <c r="DV59" i="24"/>
  <c r="DV38" i="24"/>
  <c r="DV14" i="24"/>
  <c r="DV33" i="24"/>
  <c r="DV25" i="24"/>
  <c r="DV11" i="24"/>
  <c r="DV43" i="24"/>
  <c r="DV32" i="24"/>
  <c r="DV24" i="24"/>
  <c r="DV51" i="24"/>
  <c r="DV10" i="24"/>
  <c r="DV31" i="24"/>
  <c r="DV23" i="24"/>
  <c r="DV17" i="24"/>
  <c r="DV30" i="24"/>
  <c r="DV49" i="24"/>
  <c r="DV88" i="24"/>
  <c r="DV44" i="24"/>
  <c r="DV28" i="24"/>
  <c r="DV58" i="24"/>
  <c r="DV9" i="24"/>
  <c r="DV29" i="24"/>
  <c r="DV19" i="24"/>
  <c r="DV57" i="24"/>
  <c r="DV16" i="24"/>
  <c r="DV12" i="24"/>
  <c r="DV27" i="24"/>
  <c r="DV50" i="24"/>
  <c r="DV20" i="24"/>
  <c r="DV26" i="24"/>
  <c r="DV18" i="24"/>
  <c r="CK33" i="24"/>
  <c r="CK25" i="24"/>
  <c r="CK49" i="24"/>
  <c r="CK17" i="24"/>
  <c r="CK10" i="24"/>
  <c r="CK16" i="24"/>
  <c r="CK31" i="24"/>
  <c r="CK23" i="24"/>
  <c r="CK9" i="24"/>
  <c r="CK90" i="24"/>
  <c r="CK51" i="24"/>
  <c r="CK21" i="24"/>
  <c r="CK58" i="24"/>
  <c r="CK50" i="24"/>
  <c r="CK39" i="24"/>
  <c r="CK20" i="24"/>
  <c r="CK88" i="24"/>
  <c r="CK89" i="24"/>
  <c r="CK28" i="24"/>
  <c r="CK29" i="24"/>
  <c r="CK26" i="24"/>
  <c r="CK12" i="24"/>
  <c r="CK27" i="24"/>
  <c r="CK45" i="24"/>
  <c r="CK43" i="24"/>
  <c r="CK22" i="24"/>
  <c r="CK15" i="24"/>
  <c r="CK32" i="24"/>
  <c r="CK24" i="24"/>
  <c r="CK18" i="24"/>
  <c r="CK38" i="24"/>
  <c r="CK44" i="24"/>
  <c r="CK11" i="24"/>
  <c r="CK14" i="24"/>
  <c r="CK19" i="24"/>
  <c r="CK30" i="24"/>
  <c r="CK59" i="24"/>
  <c r="CK57" i="24"/>
  <c r="CH82" i="7"/>
  <c r="CG86" i="44"/>
  <c r="CG93" i="44"/>
  <c r="CG96" i="44" s="1"/>
  <c r="CH55" i="24"/>
  <c r="AO3" i="4"/>
  <c r="AN2" i="4"/>
  <c r="AM57" i="11"/>
  <c r="AM43" i="11"/>
  <c r="AM19" i="11"/>
  <c r="AM14" i="11"/>
  <c r="AM9" i="11"/>
  <c r="AM90" i="11"/>
  <c r="AM28" i="11"/>
  <c r="AM27" i="11"/>
  <c r="AM26" i="11"/>
  <c r="AM89" i="11"/>
  <c r="AM49" i="11"/>
  <c r="AM25" i="11"/>
  <c r="AM50" i="11"/>
  <c r="AM30" i="11"/>
  <c r="AM17" i="11"/>
  <c r="AM29" i="11"/>
  <c r="AM59" i="11"/>
  <c r="AM16" i="11"/>
  <c r="AM12" i="11"/>
  <c r="AM11" i="11"/>
  <c r="AM10" i="11"/>
  <c r="AM22" i="11"/>
  <c r="AM45" i="11"/>
  <c r="AM44" i="11"/>
  <c r="AM21" i="11"/>
  <c r="AM58" i="11"/>
  <c r="AM20" i="11"/>
  <c r="AM32" i="11"/>
  <c r="AM31" i="11"/>
  <c r="AM33" i="11"/>
  <c r="AM18" i="11"/>
  <c r="AM23" i="11"/>
  <c r="AM15" i="11"/>
  <c r="AM51" i="11"/>
  <c r="AM24" i="11"/>
  <c r="AM88" i="11"/>
  <c r="BJ77" i="29"/>
  <c r="DH59" i="19"/>
  <c r="DH88" i="19"/>
  <c r="DH58" i="19"/>
  <c r="DH44" i="19"/>
  <c r="DH43" i="19"/>
  <c r="DH89" i="19"/>
  <c r="DH50" i="19"/>
  <c r="DH57" i="19"/>
  <c r="DH20" i="19"/>
  <c r="DH14" i="19"/>
  <c r="DH90" i="19"/>
  <c r="DH27" i="19"/>
  <c r="DH19" i="19"/>
  <c r="DH51" i="19"/>
  <c r="DH33" i="19"/>
  <c r="DH32" i="19"/>
  <c r="DH28" i="19"/>
  <c r="DH12" i="19"/>
  <c r="DH45" i="19"/>
  <c r="DH29" i="19"/>
  <c r="DH26" i="19"/>
  <c r="DH9" i="19"/>
  <c r="DH31" i="19"/>
  <c r="DH23" i="19"/>
  <c r="DH16" i="19"/>
  <c r="DH49" i="19"/>
  <c r="DH39" i="19"/>
  <c r="DH41" i="19" s="1"/>
  <c r="DH77" i="19" s="1"/>
  <c r="DH17" i="19"/>
  <c r="DH11" i="19"/>
  <c r="DH25" i="19"/>
  <c r="DH21" i="19"/>
  <c r="DH18" i="19"/>
  <c r="DH38" i="19"/>
  <c r="DH15" i="19"/>
  <c r="DH10" i="19"/>
  <c r="DH30" i="19"/>
  <c r="DH22" i="19"/>
  <c r="DH24" i="19"/>
  <c r="DL3" i="7"/>
  <c r="DK2" i="7"/>
  <c r="CS84" i="16"/>
  <c r="AL46" i="4"/>
  <c r="DV2" i="54"/>
  <c r="DW3" i="54"/>
  <c r="DS76" i="54"/>
  <c r="DS36" i="54"/>
  <c r="BU91" i="39"/>
  <c r="BS62" i="54"/>
  <c r="BS64" i="54"/>
  <c r="M41" i="39"/>
  <c r="M77" i="39" s="1"/>
  <c r="AV80" i="4"/>
  <c r="AV82" i="4" s="1"/>
  <c r="M84" i="4"/>
  <c r="BS82" i="49"/>
  <c r="W62" i="44"/>
  <c r="W64" i="44" s="1"/>
  <c r="AM41" i="34"/>
  <c r="AM77" i="34" s="1"/>
  <c r="DG76" i="24"/>
  <c r="DG36" i="24"/>
  <c r="DG55" i="24" s="1"/>
  <c r="DG60" i="24" s="1"/>
  <c r="CX44" i="7"/>
  <c r="CX46" i="7" s="1"/>
  <c r="CX20" i="7"/>
  <c r="CX29" i="7"/>
  <c r="CX89" i="7"/>
  <c r="CX19" i="7"/>
  <c r="CX58" i="7"/>
  <c r="CX43" i="7"/>
  <c r="CX28" i="7"/>
  <c r="CX27" i="7"/>
  <c r="CX57" i="7"/>
  <c r="CX25" i="7"/>
  <c r="CX10" i="7"/>
  <c r="CX50" i="7"/>
  <c r="CX23" i="7"/>
  <c r="CX32" i="7"/>
  <c r="CX17" i="7"/>
  <c r="CX51" i="7"/>
  <c r="CX31" i="7"/>
  <c r="CX22" i="7"/>
  <c r="CX14" i="7"/>
  <c r="CX49" i="7"/>
  <c r="CX9" i="7"/>
  <c r="CX12" i="7"/>
  <c r="CX33" i="7"/>
  <c r="CX24" i="7"/>
  <c r="CX30" i="7"/>
  <c r="CX21" i="7"/>
  <c r="CX15" i="7"/>
  <c r="CX11" i="7"/>
  <c r="CX88" i="7"/>
  <c r="CX26" i="7"/>
  <c r="CX18" i="7"/>
  <c r="CX16" i="7"/>
  <c r="L55" i="49"/>
  <c r="O53" i="16" l="1"/>
  <c r="O78" i="16" s="1"/>
  <c r="BB53" i="16"/>
  <c r="BB78" i="16" s="1"/>
  <c r="DT53" i="11"/>
  <c r="DT78" i="11" s="1"/>
  <c r="AA53" i="7"/>
  <c r="AA78" i="7" s="1"/>
  <c r="CI84" i="7"/>
  <c r="DG84" i="7"/>
  <c r="DT84" i="16"/>
  <c r="AB34" i="16"/>
  <c r="W86" i="34"/>
  <c r="W93" i="34"/>
  <c r="W96" i="34" s="1"/>
  <c r="AI86" i="11"/>
  <c r="AI93" i="11"/>
  <c r="AI96" i="11" s="1"/>
  <c r="AI86" i="29"/>
  <c r="AI93" i="29"/>
  <c r="AI96" i="29" s="1"/>
  <c r="AD77" i="11"/>
  <c r="AE77" i="11" s="1"/>
  <c r="AE41" i="11"/>
  <c r="CF86" i="4"/>
  <c r="DV77" i="11"/>
  <c r="K86" i="49"/>
  <c r="K93" i="49"/>
  <c r="K96" i="49" s="1"/>
  <c r="BU84" i="34"/>
  <c r="BO80" i="44"/>
  <c r="BO82" i="44" s="1"/>
  <c r="BO84" i="44"/>
  <c r="M64" i="24"/>
  <c r="M62" i="24"/>
  <c r="AL76" i="11"/>
  <c r="AL36" i="11"/>
  <c r="AL55" i="11" s="1"/>
  <c r="AL60" i="11" s="1"/>
  <c r="BB2" i="19"/>
  <c r="BC3" i="19"/>
  <c r="DU91" i="19"/>
  <c r="AZ76" i="16"/>
  <c r="AZ36" i="16"/>
  <c r="AZ55" i="16" s="1"/>
  <c r="AZ60" i="16" s="1"/>
  <c r="DH53" i="19"/>
  <c r="DH78" i="19" s="1"/>
  <c r="DJ53" i="16"/>
  <c r="CS84" i="24"/>
  <c r="BT86" i="29"/>
  <c r="BT93" i="29"/>
  <c r="BT96" i="29" s="1"/>
  <c r="BE3" i="24"/>
  <c r="BD2" i="24"/>
  <c r="CF84" i="54"/>
  <c r="AP3" i="29"/>
  <c r="AO2" i="29"/>
  <c r="CT46" i="39"/>
  <c r="CX34" i="7"/>
  <c r="DH34" i="19"/>
  <c r="DH91" i="19"/>
  <c r="AN32" i="4"/>
  <c r="AN88" i="4"/>
  <c r="AN91" i="4" s="1"/>
  <c r="AN31" i="4"/>
  <c r="AN23" i="4"/>
  <c r="AN16" i="4"/>
  <c r="AN12" i="4"/>
  <c r="AN30" i="4"/>
  <c r="AN22" i="4"/>
  <c r="AN57" i="4"/>
  <c r="AN51" i="4"/>
  <c r="AN44" i="4"/>
  <c r="AN15" i="4"/>
  <c r="AN11" i="4"/>
  <c r="AN26" i="4"/>
  <c r="AN49" i="4"/>
  <c r="AN21" i="4"/>
  <c r="AN10" i="4"/>
  <c r="AN28" i="4"/>
  <c r="AN14" i="4"/>
  <c r="AN9" i="4"/>
  <c r="AN20" i="4"/>
  <c r="AN24" i="4"/>
  <c r="AN43" i="4"/>
  <c r="AN25" i="4"/>
  <c r="AN33" i="4"/>
  <c r="AN19" i="4"/>
  <c r="AN18" i="4"/>
  <c r="AN17" i="4"/>
  <c r="AN50" i="4"/>
  <c r="AN29" i="4"/>
  <c r="AN27" i="4"/>
  <c r="CK46" i="24"/>
  <c r="AW64" i="29"/>
  <c r="AW62" i="29"/>
  <c r="BY76" i="7"/>
  <c r="BY36" i="7"/>
  <c r="BY55" i="7" s="1"/>
  <c r="BY60" i="7" s="1"/>
  <c r="CV46" i="34"/>
  <c r="AC76" i="24"/>
  <c r="AC36" i="24"/>
  <c r="AC55" i="24" s="1"/>
  <c r="AC60" i="24" s="1"/>
  <c r="AJ62" i="34"/>
  <c r="DT76" i="34"/>
  <c r="DT36" i="34"/>
  <c r="DT55" i="34" s="1"/>
  <c r="DT60" i="34" s="1"/>
  <c r="BU77" i="39"/>
  <c r="BA2" i="29"/>
  <c r="BB3" i="29"/>
  <c r="CI86" i="16"/>
  <c r="CI93" i="16"/>
  <c r="CI96" i="16" s="1"/>
  <c r="L86" i="24"/>
  <c r="L93" i="24"/>
  <c r="L96" i="24" s="1"/>
  <c r="DF91" i="39"/>
  <c r="AN34" i="34"/>
  <c r="BI86" i="24"/>
  <c r="BI93" i="24"/>
  <c r="BI96" i="24" s="1"/>
  <c r="AJ62" i="19"/>
  <c r="AJ64" i="19" s="1"/>
  <c r="Y55" i="49"/>
  <c r="L80" i="39"/>
  <c r="CH80" i="19"/>
  <c r="CH82" i="19" s="1"/>
  <c r="CH84" i="19"/>
  <c r="AK82" i="19"/>
  <c r="AX86" i="24"/>
  <c r="AX93" i="24"/>
  <c r="AX96" i="24" s="1"/>
  <c r="P80" i="4"/>
  <c r="P82" i="4" s="1"/>
  <c r="BW91" i="49"/>
  <c r="DJ34" i="16"/>
  <c r="AZ80" i="54"/>
  <c r="AZ82" i="54" s="1"/>
  <c r="DG62" i="44"/>
  <c r="DG64" i="44" s="1"/>
  <c r="AI86" i="19"/>
  <c r="AI93" i="19"/>
  <c r="AI96" i="19" s="1"/>
  <c r="Q2" i="16"/>
  <c r="R3" i="16"/>
  <c r="AN53" i="24"/>
  <c r="AN78" i="24" s="1"/>
  <c r="BK80" i="24"/>
  <c r="DT86" i="7"/>
  <c r="DT93" i="7"/>
  <c r="DT96" i="7" s="1"/>
  <c r="AV86" i="19"/>
  <c r="AV93" i="19"/>
  <c r="AV96" i="19" s="1"/>
  <c r="CJ41" i="34"/>
  <c r="CJ77" i="34" s="1"/>
  <c r="BB34" i="24"/>
  <c r="O34" i="24"/>
  <c r="DS78" i="11"/>
  <c r="BU55" i="49"/>
  <c r="DX2" i="44"/>
  <c r="DY3" i="44"/>
  <c r="CV18" i="4"/>
  <c r="CV9" i="4"/>
  <c r="CV25" i="4"/>
  <c r="CV33" i="4"/>
  <c r="CV24" i="4"/>
  <c r="CV17" i="4"/>
  <c r="CV32" i="4"/>
  <c r="CV10" i="4"/>
  <c r="CV50" i="4"/>
  <c r="CV43" i="4"/>
  <c r="CV28" i="4"/>
  <c r="CV20" i="4"/>
  <c r="CV14" i="4"/>
  <c r="CV21" i="4"/>
  <c r="CV19" i="4"/>
  <c r="CV31" i="4"/>
  <c r="CV26" i="4"/>
  <c r="CV88" i="4"/>
  <c r="CV91" i="4" s="1"/>
  <c r="CV44" i="4"/>
  <c r="CV11" i="4"/>
  <c r="CV27" i="4"/>
  <c r="CV12" i="4"/>
  <c r="CV30" i="4"/>
  <c r="CV23" i="4"/>
  <c r="CV51" i="4"/>
  <c r="CV49" i="4"/>
  <c r="CV53" i="4" s="1"/>
  <c r="CV78" i="4" s="1"/>
  <c r="CV22" i="4"/>
  <c r="CV15" i="4"/>
  <c r="CV57" i="4"/>
  <c r="CV29" i="4"/>
  <c r="CV16" i="4"/>
  <c r="BU60" i="34"/>
  <c r="AU60" i="39"/>
  <c r="DK3" i="54"/>
  <c r="DJ2" i="54"/>
  <c r="BK91" i="11"/>
  <c r="CF62" i="54"/>
  <c r="CF64" i="54"/>
  <c r="CU34" i="49"/>
  <c r="BM2" i="29"/>
  <c r="BN3" i="29"/>
  <c r="M86" i="19"/>
  <c r="M93" i="19"/>
  <c r="M96" i="19" s="1"/>
  <c r="Y82" i="29"/>
  <c r="DJ77" i="11"/>
  <c r="DF55" i="54"/>
  <c r="P80" i="44"/>
  <c r="P82" i="44" s="1"/>
  <c r="DI77" i="16"/>
  <c r="CZ3" i="44"/>
  <c r="CY2" i="44"/>
  <c r="BX80" i="16"/>
  <c r="BX82" i="16" s="1"/>
  <c r="BY77" i="16"/>
  <c r="BX34" i="54"/>
  <c r="DS60" i="44"/>
  <c r="BU80" i="29"/>
  <c r="BU82" i="29" s="1"/>
  <c r="DU46" i="34"/>
  <c r="CK78" i="7"/>
  <c r="I95" i="11"/>
  <c r="I97" i="11" s="1"/>
  <c r="F8" i="2"/>
  <c r="CK2" i="29"/>
  <c r="CL3" i="29"/>
  <c r="BL46" i="54"/>
  <c r="BE3" i="54"/>
  <c r="BD2" i="54"/>
  <c r="BD3" i="7"/>
  <c r="BC2" i="7"/>
  <c r="I95" i="44"/>
  <c r="I97" i="44" s="1"/>
  <c r="F15" i="2"/>
  <c r="CT76" i="29"/>
  <c r="CT36" i="29"/>
  <c r="CT55" i="29" s="1"/>
  <c r="CT60" i="29" s="1"/>
  <c r="CI76" i="49"/>
  <c r="CI36" i="49"/>
  <c r="DT62" i="44"/>
  <c r="DT64" i="44" s="1"/>
  <c r="DT80" i="24"/>
  <c r="DT82" i="24" s="1"/>
  <c r="AM90" i="39"/>
  <c r="AM89" i="39"/>
  <c r="AM59" i="39"/>
  <c r="AM38" i="39"/>
  <c r="AM20" i="39"/>
  <c r="AM88" i="39"/>
  <c r="AM51" i="39"/>
  <c r="AM44" i="39"/>
  <c r="AM49" i="39"/>
  <c r="AM57" i="39"/>
  <c r="AM29" i="39"/>
  <c r="AM26" i="39"/>
  <c r="AM30" i="39"/>
  <c r="AM14" i="39"/>
  <c r="AM22" i="39"/>
  <c r="AM28" i="39"/>
  <c r="AM9" i="39"/>
  <c r="AM50" i="39"/>
  <c r="AM19" i="39"/>
  <c r="AM39" i="39"/>
  <c r="AM41" i="39" s="1"/>
  <c r="AM77" i="39" s="1"/>
  <c r="AM21" i="39"/>
  <c r="AM31" i="39"/>
  <c r="AM23" i="39"/>
  <c r="AM12" i="39"/>
  <c r="AM32" i="39"/>
  <c r="AM25" i="39"/>
  <c r="AM11" i="39"/>
  <c r="AM58" i="39"/>
  <c r="AM18" i="39"/>
  <c r="AM16" i="39"/>
  <c r="AM10" i="39"/>
  <c r="AM43" i="39"/>
  <c r="AM27" i="39"/>
  <c r="AM33" i="39"/>
  <c r="AM24" i="39"/>
  <c r="AM15" i="39"/>
  <c r="AM17" i="39"/>
  <c r="AM45" i="39"/>
  <c r="BK34" i="49"/>
  <c r="BD59" i="44"/>
  <c r="BE59" i="44" s="1"/>
  <c r="BD51" i="44"/>
  <c r="BE51" i="44" s="1"/>
  <c r="BD58" i="44"/>
  <c r="BE58" i="44" s="1"/>
  <c r="BD89" i="44"/>
  <c r="BD44" i="44"/>
  <c r="BD27" i="44"/>
  <c r="BE27" i="44" s="1"/>
  <c r="BD45" i="44"/>
  <c r="BE45" i="44" s="1"/>
  <c r="BD28" i="44"/>
  <c r="BE28" i="44" s="1"/>
  <c r="BD90" i="44"/>
  <c r="BE90" i="44" s="1"/>
  <c r="BD43" i="44"/>
  <c r="BE43" i="44" s="1"/>
  <c r="BD29" i="44"/>
  <c r="BE29" i="44" s="1"/>
  <c r="BD26" i="44"/>
  <c r="BE26" i="44" s="1"/>
  <c r="BD30" i="44"/>
  <c r="BE30" i="44" s="1"/>
  <c r="BD33" i="44"/>
  <c r="BE33" i="44" s="1"/>
  <c r="BD10" i="44"/>
  <c r="BE10" i="44" s="1"/>
  <c r="BD50" i="44"/>
  <c r="BE50" i="44" s="1"/>
  <c r="BD24" i="44"/>
  <c r="BE24" i="44" s="1"/>
  <c r="BD23" i="44"/>
  <c r="BE23" i="44" s="1"/>
  <c r="BD57" i="44"/>
  <c r="BE57" i="44" s="1"/>
  <c r="BD19" i="44"/>
  <c r="BE19" i="44" s="1"/>
  <c r="BD25" i="44"/>
  <c r="BE25" i="44" s="1"/>
  <c r="BD12" i="44"/>
  <c r="BE12" i="44" s="1"/>
  <c r="BD9" i="44"/>
  <c r="BD88" i="44"/>
  <c r="BE88" i="44" s="1"/>
  <c r="BD17" i="44"/>
  <c r="BE17" i="44" s="1"/>
  <c r="BD14" i="44"/>
  <c r="BE14" i="44" s="1"/>
  <c r="BD49" i="44"/>
  <c r="BD38" i="44"/>
  <c r="BE38" i="44" s="1"/>
  <c r="BD20" i="44"/>
  <c r="BE20" i="44" s="1"/>
  <c r="BD16" i="44"/>
  <c r="BE16" i="44" s="1"/>
  <c r="BD39" i="44"/>
  <c r="BD11" i="44"/>
  <c r="BE11" i="44" s="1"/>
  <c r="BD21" i="44"/>
  <c r="BE21" i="44" s="1"/>
  <c r="BD15" i="44"/>
  <c r="BE15" i="44" s="1"/>
  <c r="BD13" i="44"/>
  <c r="BE13" i="44" s="1"/>
  <c r="BD18" i="44"/>
  <c r="BE18" i="44" s="1"/>
  <c r="BD31" i="44"/>
  <c r="BE31" i="44" s="1"/>
  <c r="BD32" i="44"/>
  <c r="BE32" i="44" s="1"/>
  <c r="BD22" i="44"/>
  <c r="BE22" i="44" s="1"/>
  <c r="BN82" i="44"/>
  <c r="W62" i="34"/>
  <c r="W64" i="34" s="1"/>
  <c r="BH86" i="54"/>
  <c r="BH93" i="54"/>
  <c r="BH96" i="54" s="1"/>
  <c r="AK80" i="49"/>
  <c r="CX34" i="16"/>
  <c r="AR15" i="7"/>
  <c r="AR50" i="7"/>
  <c r="BV80" i="19"/>
  <c r="BV82" i="19" s="1"/>
  <c r="AM91" i="11"/>
  <c r="CJ76" i="24"/>
  <c r="CJ36" i="24"/>
  <c r="AO33" i="24"/>
  <c r="AO25" i="24"/>
  <c r="AO49" i="24"/>
  <c r="AO17" i="24"/>
  <c r="AO10" i="24"/>
  <c r="AO16" i="24"/>
  <c r="AO31" i="24"/>
  <c r="AO23" i="24"/>
  <c r="AO9" i="24"/>
  <c r="AO44" i="24"/>
  <c r="AO30" i="24"/>
  <c r="AO14" i="24"/>
  <c r="AO90" i="24"/>
  <c r="AO32" i="24"/>
  <c r="AO24" i="24"/>
  <c r="AO11" i="24"/>
  <c r="AO59" i="24"/>
  <c r="AO43" i="24"/>
  <c r="AO22" i="24"/>
  <c r="AO51" i="24"/>
  <c r="AO57" i="24"/>
  <c r="AO38" i="24"/>
  <c r="AO89" i="24"/>
  <c r="AO58" i="24"/>
  <c r="AO18" i="24"/>
  <c r="AO39" i="24"/>
  <c r="AO20" i="24"/>
  <c r="AO27" i="24"/>
  <c r="AO29" i="24"/>
  <c r="AO12" i="24"/>
  <c r="AO21" i="24"/>
  <c r="AO88" i="24"/>
  <c r="AO26" i="24"/>
  <c r="AO28" i="24"/>
  <c r="AO50" i="24"/>
  <c r="AO15" i="24"/>
  <c r="AO45" i="24"/>
  <c r="DR71" i="4"/>
  <c r="DS71" i="4"/>
  <c r="DS41" i="39"/>
  <c r="CX3" i="49"/>
  <c r="CW2" i="49"/>
  <c r="BC50" i="24"/>
  <c r="BC43" i="24"/>
  <c r="BC29" i="24"/>
  <c r="BC26" i="24"/>
  <c r="BC18" i="24"/>
  <c r="BC11" i="24"/>
  <c r="BC57" i="24"/>
  <c r="BC30" i="24"/>
  <c r="BC49" i="24"/>
  <c r="BC17" i="24"/>
  <c r="BC10" i="24"/>
  <c r="BC32" i="24"/>
  <c r="BC24" i="24"/>
  <c r="BC38" i="24"/>
  <c r="BC16" i="24"/>
  <c r="BC89" i="24"/>
  <c r="BC91" i="24" s="1"/>
  <c r="BC45" i="24"/>
  <c r="BC27" i="24"/>
  <c r="BC15" i="24"/>
  <c r="BC28" i="24"/>
  <c r="BC51" i="24"/>
  <c r="BC21" i="24"/>
  <c r="BC22" i="24"/>
  <c r="BC90" i="24"/>
  <c r="BC12" i="24"/>
  <c r="BC59" i="24"/>
  <c r="BC33" i="24"/>
  <c r="BC25" i="24"/>
  <c r="BC88" i="24"/>
  <c r="BC58" i="24"/>
  <c r="BC31" i="24"/>
  <c r="BC23" i="24"/>
  <c r="BC14" i="24"/>
  <c r="BC39" i="24"/>
  <c r="BC41" i="24" s="1"/>
  <c r="BC77" i="24" s="1"/>
  <c r="BC44" i="24"/>
  <c r="BC46" i="24" s="1"/>
  <c r="BC9" i="24"/>
  <c r="BC20" i="24"/>
  <c r="DT76" i="19"/>
  <c r="DT36" i="19"/>
  <c r="DT55" i="19" s="1"/>
  <c r="DT60" i="19" s="1"/>
  <c r="X82" i="49"/>
  <c r="CK34" i="44"/>
  <c r="DS53" i="39"/>
  <c r="DS78" i="39" s="1"/>
  <c r="BJ34" i="39"/>
  <c r="CX77" i="11"/>
  <c r="CX53" i="7"/>
  <c r="AV84" i="4"/>
  <c r="AP3" i="4"/>
  <c r="AO2" i="4"/>
  <c r="CK41" i="24"/>
  <c r="CK77" i="24" s="1"/>
  <c r="AY34" i="29"/>
  <c r="AY41" i="29"/>
  <c r="CS60" i="34"/>
  <c r="AW84" i="29"/>
  <c r="AW80" i="29"/>
  <c r="AW82" i="29" s="1"/>
  <c r="DV46" i="44"/>
  <c r="V86" i="19"/>
  <c r="V93" i="19"/>
  <c r="V96" i="19" s="1"/>
  <c r="W86" i="19"/>
  <c r="W93" i="19"/>
  <c r="W96" i="19" s="1"/>
  <c r="AM53" i="4"/>
  <c r="DY72" i="4"/>
  <c r="DY74" i="4" s="1"/>
  <c r="CK53" i="44"/>
  <c r="CK78" i="44" s="1"/>
  <c r="P90" i="24"/>
  <c r="P45" i="24"/>
  <c r="P21" i="24"/>
  <c r="P89" i="24"/>
  <c r="P28" i="24"/>
  <c r="P20" i="24"/>
  <c r="P13" i="24"/>
  <c r="P88" i="24"/>
  <c r="P51" i="24"/>
  <c r="P44" i="24"/>
  <c r="P29" i="24"/>
  <c r="P19" i="24"/>
  <c r="P26" i="24"/>
  <c r="P12" i="24"/>
  <c r="P33" i="24"/>
  <c r="P25" i="24"/>
  <c r="P15" i="24"/>
  <c r="P11" i="24"/>
  <c r="P14" i="24"/>
  <c r="P43" i="24"/>
  <c r="P32" i="24"/>
  <c r="P24" i="24"/>
  <c r="P18" i="24"/>
  <c r="P57" i="24"/>
  <c r="P49" i="24"/>
  <c r="P22" i="24"/>
  <c r="P10" i="24"/>
  <c r="P59" i="24"/>
  <c r="P17" i="24"/>
  <c r="P58" i="24"/>
  <c r="P9" i="24"/>
  <c r="P16" i="24"/>
  <c r="P50" i="24"/>
  <c r="P38" i="24"/>
  <c r="P39" i="24"/>
  <c r="P41" i="24" s="1"/>
  <c r="P77" i="24" s="1"/>
  <c r="P23" i="24"/>
  <c r="P30" i="24"/>
  <c r="P31" i="24"/>
  <c r="P27" i="24"/>
  <c r="AA41" i="54"/>
  <c r="AA77" i="54" s="1"/>
  <c r="DU55" i="16"/>
  <c r="O64" i="11"/>
  <c r="Y80" i="49"/>
  <c r="Y82" i="49" s="1"/>
  <c r="BA76" i="24"/>
  <c r="BA36" i="24"/>
  <c r="BA55" i="24" s="1"/>
  <c r="DG53" i="29"/>
  <c r="DG78" i="29" s="1"/>
  <c r="AZ91" i="34"/>
  <c r="BW62" i="44"/>
  <c r="BW64" i="44" s="1"/>
  <c r="CH78" i="4"/>
  <c r="AA91" i="7"/>
  <c r="AK84" i="19"/>
  <c r="BF64" i="11"/>
  <c r="CS60" i="19"/>
  <c r="CV62" i="16"/>
  <c r="CV64" i="16" s="1"/>
  <c r="N76" i="29"/>
  <c r="N36" i="29"/>
  <c r="N55" i="29" s="1"/>
  <c r="N60" i="29" s="1"/>
  <c r="DS55" i="19"/>
  <c r="DG84" i="44"/>
  <c r="DG80" i="44"/>
  <c r="DG82" i="44" s="1"/>
  <c r="DS46" i="39"/>
  <c r="AX91" i="39"/>
  <c r="CV46" i="19"/>
  <c r="BQ91" i="44"/>
  <c r="BR89" i="44"/>
  <c r="DH89" i="49"/>
  <c r="DH45" i="49"/>
  <c r="DH59" i="49"/>
  <c r="DH38" i="49"/>
  <c r="DH51" i="49"/>
  <c r="DH44" i="49"/>
  <c r="DH88" i="49"/>
  <c r="DH49" i="49"/>
  <c r="DH29" i="49"/>
  <c r="DH26" i="49"/>
  <c r="DH25" i="49"/>
  <c r="DH31" i="49"/>
  <c r="DH23" i="49"/>
  <c r="DH30" i="49"/>
  <c r="DH19" i="49"/>
  <c r="DH22" i="49"/>
  <c r="DH10" i="49"/>
  <c r="DH21" i="49"/>
  <c r="DH17" i="49"/>
  <c r="DH9" i="49"/>
  <c r="DH27" i="49"/>
  <c r="DH12" i="49"/>
  <c r="DH90" i="49"/>
  <c r="DH11" i="49"/>
  <c r="DH50" i="49"/>
  <c r="DH15" i="49"/>
  <c r="DH32" i="49"/>
  <c r="DH18" i="49"/>
  <c r="DH28" i="49"/>
  <c r="DH39" i="49"/>
  <c r="DH33" i="49"/>
  <c r="DH43" i="49"/>
  <c r="DH20" i="49"/>
  <c r="DH24" i="49"/>
  <c r="DH14" i="49"/>
  <c r="DH58" i="49"/>
  <c r="DH16" i="49"/>
  <c r="DH57" i="49"/>
  <c r="DH13" i="49"/>
  <c r="CK89" i="54"/>
  <c r="CK90" i="54"/>
  <c r="CK58" i="54"/>
  <c r="CK50" i="54"/>
  <c r="CK57" i="54"/>
  <c r="CK59" i="54"/>
  <c r="CK88" i="54"/>
  <c r="CK51" i="54"/>
  <c r="CK39" i="54"/>
  <c r="CK49" i="54"/>
  <c r="CK45" i="54"/>
  <c r="CK43" i="54"/>
  <c r="CK29" i="54"/>
  <c r="CK26" i="54"/>
  <c r="CK38" i="54"/>
  <c r="CK20" i="54"/>
  <c r="CK33" i="54"/>
  <c r="CK31" i="54"/>
  <c r="CK30" i="54"/>
  <c r="CK27" i="54"/>
  <c r="CK23" i="54"/>
  <c r="CK44" i="54"/>
  <c r="CK46" i="54" s="1"/>
  <c r="CK32" i="54"/>
  <c r="CK19" i="54"/>
  <c r="CK13" i="54"/>
  <c r="CK24" i="54"/>
  <c r="CK12" i="54"/>
  <c r="CK11" i="54"/>
  <c r="CK15" i="54"/>
  <c r="CK28" i="54"/>
  <c r="CK22" i="54"/>
  <c r="CK10" i="54"/>
  <c r="CK18" i="54"/>
  <c r="CK14" i="54"/>
  <c r="CK16" i="54"/>
  <c r="CK9" i="54"/>
  <c r="CK25" i="54"/>
  <c r="CK21" i="54"/>
  <c r="CK17" i="54"/>
  <c r="BG86" i="4"/>
  <c r="BG93" i="4"/>
  <c r="BG96" i="4" s="1"/>
  <c r="CG64" i="29"/>
  <c r="CG62" i="29"/>
  <c r="CJ91" i="34"/>
  <c r="F97" i="7"/>
  <c r="BU80" i="49"/>
  <c r="BU82" i="49" s="1"/>
  <c r="BU84" i="49"/>
  <c r="DW49" i="44"/>
  <c r="DW89" i="44"/>
  <c r="DW90" i="44"/>
  <c r="DW32" i="44"/>
  <c r="DW24" i="44"/>
  <c r="DW51" i="44"/>
  <c r="DW58" i="44"/>
  <c r="DW31" i="44"/>
  <c r="DW23" i="44"/>
  <c r="DW39" i="44"/>
  <c r="DW22" i="44"/>
  <c r="DW45" i="44"/>
  <c r="DW30" i="44"/>
  <c r="DW21" i="44"/>
  <c r="DW14" i="44"/>
  <c r="DW57" i="44"/>
  <c r="DW44" i="44"/>
  <c r="DW88" i="44"/>
  <c r="DW20" i="44"/>
  <c r="DW19" i="44"/>
  <c r="DW50" i="44"/>
  <c r="DW29" i="44"/>
  <c r="DW28" i="44"/>
  <c r="DW27" i="44"/>
  <c r="DW18" i="44"/>
  <c r="DW15" i="44"/>
  <c r="DW9" i="44"/>
  <c r="DW59" i="44"/>
  <c r="DW26" i="44"/>
  <c r="DW33" i="44"/>
  <c r="DW13" i="44"/>
  <c r="DW10" i="44"/>
  <c r="DW38" i="44"/>
  <c r="DW25" i="44"/>
  <c r="DW17" i="44"/>
  <c r="DW11" i="44"/>
  <c r="DW16" i="44"/>
  <c r="DW12" i="44"/>
  <c r="DW43" i="44"/>
  <c r="CX3" i="4"/>
  <c r="CW2" i="4"/>
  <c r="K62" i="19"/>
  <c r="K64" i="19"/>
  <c r="W62" i="49"/>
  <c r="CS82" i="54"/>
  <c r="BW76" i="54"/>
  <c r="BW36" i="54"/>
  <c r="CM3" i="34"/>
  <c r="CL2" i="34"/>
  <c r="AZ91" i="19"/>
  <c r="AO91" i="44"/>
  <c r="AS64" i="39"/>
  <c r="DW41" i="11"/>
  <c r="DW77" i="11" s="1"/>
  <c r="AA53" i="49"/>
  <c r="AA78" i="49" s="1"/>
  <c r="DF80" i="54"/>
  <c r="X60" i="54"/>
  <c r="CW91" i="24"/>
  <c r="DI53" i="44"/>
  <c r="DI78" i="44" s="1"/>
  <c r="BQ3" i="16"/>
  <c r="BP2" i="16"/>
  <c r="X62" i="39"/>
  <c r="X64" i="39"/>
  <c r="BX91" i="54"/>
  <c r="CW91" i="44"/>
  <c r="AB76" i="24"/>
  <c r="AB36" i="24"/>
  <c r="AB55" i="24" s="1"/>
  <c r="AB60" i="24" s="1"/>
  <c r="BE32" i="16"/>
  <c r="BE57" i="16"/>
  <c r="W86" i="4"/>
  <c r="W93" i="4"/>
  <c r="W96" i="4" s="1"/>
  <c r="AY46" i="49"/>
  <c r="AM53" i="49"/>
  <c r="AM78" i="49" s="1"/>
  <c r="AX86" i="54"/>
  <c r="AX93" i="54"/>
  <c r="AX96" i="54" s="1"/>
  <c r="BU86" i="24"/>
  <c r="BU93" i="24"/>
  <c r="BU96" i="24" s="1"/>
  <c r="DW34" i="16"/>
  <c r="CJ90" i="29"/>
  <c r="CJ58" i="29"/>
  <c r="CJ39" i="29"/>
  <c r="CJ41" i="29" s="1"/>
  <c r="CJ77" i="29" s="1"/>
  <c r="CJ57" i="29"/>
  <c r="CJ27" i="29"/>
  <c r="CJ19" i="29"/>
  <c r="CJ89" i="29"/>
  <c r="CJ45" i="29"/>
  <c r="CJ18" i="29"/>
  <c r="CJ43" i="29"/>
  <c r="CJ59" i="29"/>
  <c r="CJ44" i="29"/>
  <c r="CJ23" i="29"/>
  <c r="CJ15" i="29"/>
  <c r="CJ14" i="29"/>
  <c r="CJ9" i="29"/>
  <c r="CJ26" i="29"/>
  <c r="CJ12" i="29"/>
  <c r="CJ21" i="29"/>
  <c r="CJ51" i="29"/>
  <c r="CJ30" i="29"/>
  <c r="CJ88" i="29"/>
  <c r="CJ50" i="29"/>
  <c r="CJ49" i="29"/>
  <c r="CJ10" i="29"/>
  <c r="CJ24" i="29"/>
  <c r="CJ17" i="29"/>
  <c r="CJ13" i="29"/>
  <c r="CJ20" i="29"/>
  <c r="CJ31" i="29"/>
  <c r="CJ16" i="29"/>
  <c r="CJ33" i="29"/>
  <c r="CJ29" i="29"/>
  <c r="CJ28" i="29"/>
  <c r="CJ22" i="29"/>
  <c r="CJ32" i="29"/>
  <c r="CJ25" i="29"/>
  <c r="CJ11" i="29"/>
  <c r="CJ38" i="29"/>
  <c r="AJ86" i="34"/>
  <c r="AJ93" i="34"/>
  <c r="AJ96" i="34" s="1"/>
  <c r="CS55" i="4"/>
  <c r="AQ38" i="16"/>
  <c r="AR38" i="16" s="1"/>
  <c r="AQ26" i="16"/>
  <c r="AR26" i="16" s="1"/>
  <c r="AQ88" i="16"/>
  <c r="AQ57" i="16"/>
  <c r="AR57" i="16" s="1"/>
  <c r="AQ25" i="16"/>
  <c r="AR25" i="16" s="1"/>
  <c r="AQ51" i="16"/>
  <c r="AR51" i="16" s="1"/>
  <c r="AQ28" i="16"/>
  <c r="AR28" i="16" s="1"/>
  <c r="AQ24" i="16"/>
  <c r="AR24" i="16" s="1"/>
  <c r="AQ17" i="16"/>
  <c r="AR17" i="16" s="1"/>
  <c r="AQ20" i="16"/>
  <c r="AR20" i="16" s="1"/>
  <c r="AQ10" i="16"/>
  <c r="AR10" i="16" s="1"/>
  <c r="AQ33" i="16"/>
  <c r="AR33" i="16" s="1"/>
  <c r="AQ32" i="16"/>
  <c r="AR32" i="16" s="1"/>
  <c r="AQ31" i="16"/>
  <c r="AR31" i="16" s="1"/>
  <c r="AQ19" i="16"/>
  <c r="AR19" i="16" s="1"/>
  <c r="AQ18" i="16"/>
  <c r="AR18" i="16" s="1"/>
  <c r="AQ39" i="16"/>
  <c r="AQ27" i="16"/>
  <c r="AR27" i="16" s="1"/>
  <c r="AQ16" i="16"/>
  <c r="AR16" i="16" s="1"/>
  <c r="AQ14" i="16"/>
  <c r="AR14" i="16" s="1"/>
  <c r="AQ23" i="16"/>
  <c r="AR23" i="16" s="1"/>
  <c r="AQ30" i="16"/>
  <c r="AR30" i="16" s="1"/>
  <c r="AQ49" i="16"/>
  <c r="AQ21" i="16"/>
  <c r="AR21" i="16" s="1"/>
  <c r="AQ12" i="16"/>
  <c r="AR12" i="16" s="1"/>
  <c r="AQ11" i="16"/>
  <c r="AR11" i="16" s="1"/>
  <c r="AQ9" i="16"/>
  <c r="AQ15" i="16"/>
  <c r="AR15" i="16" s="1"/>
  <c r="AQ13" i="16"/>
  <c r="AR13" i="16" s="1"/>
  <c r="AQ44" i="16"/>
  <c r="AQ43" i="16"/>
  <c r="AR43" i="16" s="1"/>
  <c r="AQ22" i="16"/>
  <c r="AR22" i="16" s="1"/>
  <c r="AQ29" i="16"/>
  <c r="AR29" i="16" s="1"/>
  <c r="AQ50" i="16"/>
  <c r="AR50" i="16" s="1"/>
  <c r="DT84" i="44"/>
  <c r="DT80" i="44"/>
  <c r="DT82" i="44" s="1"/>
  <c r="CF60" i="29"/>
  <c r="BN2" i="19"/>
  <c r="BO3" i="19"/>
  <c r="BA34" i="7"/>
  <c r="DS82" i="24"/>
  <c r="AP34" i="16"/>
  <c r="BZ39" i="24"/>
  <c r="BZ41" i="24" s="1"/>
  <c r="BZ77" i="24" s="1"/>
  <c r="BZ22" i="24"/>
  <c r="BZ15" i="24"/>
  <c r="BZ90" i="24"/>
  <c r="BZ45" i="24"/>
  <c r="BZ21" i="24"/>
  <c r="BZ89" i="24"/>
  <c r="BZ59" i="24"/>
  <c r="BZ38" i="24"/>
  <c r="BZ14" i="24"/>
  <c r="BZ27" i="24"/>
  <c r="BZ28" i="24"/>
  <c r="BZ16" i="24"/>
  <c r="BZ29" i="24"/>
  <c r="BZ26" i="24"/>
  <c r="BZ12" i="24"/>
  <c r="BZ44" i="24"/>
  <c r="BZ30" i="24"/>
  <c r="BZ33" i="24"/>
  <c r="BZ25" i="24"/>
  <c r="BZ11" i="24"/>
  <c r="BZ88" i="24"/>
  <c r="BZ50" i="24"/>
  <c r="BZ20" i="24"/>
  <c r="BZ9" i="24"/>
  <c r="BZ31" i="24"/>
  <c r="BZ23" i="24"/>
  <c r="BZ18" i="24"/>
  <c r="BZ58" i="24"/>
  <c r="BZ51" i="24"/>
  <c r="BZ43" i="24"/>
  <c r="BZ57" i="24"/>
  <c r="BZ17" i="24"/>
  <c r="BZ49" i="24"/>
  <c r="BZ53" i="24" s="1"/>
  <c r="BZ78" i="24" s="1"/>
  <c r="BZ32" i="24"/>
  <c r="BZ10" i="24"/>
  <c r="BZ24" i="24"/>
  <c r="AN91" i="19"/>
  <c r="CK2" i="11"/>
  <c r="CL3" i="11"/>
  <c r="AZ84" i="44"/>
  <c r="BL41" i="19"/>
  <c r="DJ46" i="7"/>
  <c r="AY76" i="19"/>
  <c r="AY36" i="19"/>
  <c r="AY55" i="19" s="1"/>
  <c r="AY60" i="19" s="1"/>
  <c r="AR11" i="7"/>
  <c r="AR24" i="7"/>
  <c r="O46" i="19"/>
  <c r="CH76" i="29"/>
  <c r="CH36" i="29"/>
  <c r="CH55" i="29" s="1"/>
  <c r="CH60" i="29" s="1"/>
  <c r="AB57" i="7"/>
  <c r="AB25" i="7"/>
  <c r="AB51" i="7"/>
  <c r="AB24" i="7"/>
  <c r="AB18" i="7"/>
  <c r="AB49" i="7"/>
  <c r="AB33" i="7"/>
  <c r="AB22" i="7"/>
  <c r="AB17" i="7"/>
  <c r="AB88" i="7"/>
  <c r="AB91" i="7" s="1"/>
  <c r="AB44" i="7"/>
  <c r="AB46" i="7" s="1"/>
  <c r="AB20" i="7"/>
  <c r="AB28" i="7"/>
  <c r="AB26" i="7"/>
  <c r="AB16" i="7"/>
  <c r="AB9" i="7"/>
  <c r="AB31" i="7"/>
  <c r="AB43" i="7"/>
  <c r="AB27" i="7"/>
  <c r="AB32" i="7"/>
  <c r="AB23" i="7"/>
  <c r="AB14" i="7"/>
  <c r="AB50" i="7"/>
  <c r="AB11" i="7"/>
  <c r="AB58" i="7"/>
  <c r="AB30" i="7"/>
  <c r="AB21" i="7"/>
  <c r="AB89" i="7"/>
  <c r="AB29" i="7"/>
  <c r="DS62" i="16"/>
  <c r="DW3" i="4"/>
  <c r="DV2" i="4"/>
  <c r="CS86" i="16"/>
  <c r="CS93" i="16"/>
  <c r="CS96" i="16" s="1"/>
  <c r="BU80" i="11"/>
  <c r="BU82" i="11" s="1"/>
  <c r="AI62" i="29"/>
  <c r="AI64" i="29"/>
  <c r="BK76" i="19"/>
  <c r="BK36" i="19"/>
  <c r="AK62" i="4"/>
  <c r="AK64" i="4" s="1"/>
  <c r="Y84" i="16"/>
  <c r="DS55" i="54"/>
  <c r="DH46" i="19"/>
  <c r="AY53" i="29"/>
  <c r="AY78" i="29" s="1"/>
  <c r="AI84" i="39"/>
  <c r="DF82" i="44"/>
  <c r="BW53" i="29"/>
  <c r="BW78" i="29" s="1"/>
  <c r="Y77" i="44"/>
  <c r="AX86" i="16"/>
  <c r="AX93" i="16"/>
  <c r="AX96" i="16" s="1"/>
  <c r="R3" i="24"/>
  <c r="Q2" i="24"/>
  <c r="DU80" i="16"/>
  <c r="CF93" i="4"/>
  <c r="CF96" i="4" s="1"/>
  <c r="CR74" i="4"/>
  <c r="O46" i="16"/>
  <c r="DG34" i="29"/>
  <c r="Q46" i="54"/>
  <c r="R46" i="54" s="1"/>
  <c r="R44" i="54"/>
  <c r="BW80" i="44"/>
  <c r="BW82" i="44" s="1"/>
  <c r="DF76" i="49"/>
  <c r="DF36" i="49"/>
  <c r="AJ60" i="4"/>
  <c r="DM3" i="16"/>
  <c r="DL2" i="16"/>
  <c r="CV80" i="16"/>
  <c r="CV82" i="16" s="1"/>
  <c r="CJ46" i="54"/>
  <c r="AL64" i="19"/>
  <c r="AL62" i="19"/>
  <c r="AL60" i="44"/>
  <c r="CH77" i="29"/>
  <c r="AB46" i="16"/>
  <c r="CV53" i="19"/>
  <c r="CV78" i="19" s="1"/>
  <c r="DV88" i="19"/>
  <c r="DV45" i="19"/>
  <c r="DV89" i="19"/>
  <c r="DV91" i="19" s="1"/>
  <c r="DV38" i="19"/>
  <c r="DV51" i="19"/>
  <c r="DV44" i="19"/>
  <c r="DV58" i="19"/>
  <c r="DV15" i="19"/>
  <c r="DV50" i="19"/>
  <c r="DV21" i="19"/>
  <c r="DV20" i="19"/>
  <c r="DV14" i="19"/>
  <c r="DV27" i="19"/>
  <c r="DV19" i="19"/>
  <c r="DV57" i="19"/>
  <c r="DV10" i="19"/>
  <c r="DV33" i="19"/>
  <c r="DV24" i="19"/>
  <c r="DV17" i="19"/>
  <c r="DV30" i="19"/>
  <c r="DV25" i="19"/>
  <c r="DV43" i="19"/>
  <c r="DV31" i="19"/>
  <c r="DV23" i="19"/>
  <c r="DV59" i="19"/>
  <c r="DV49" i="19"/>
  <c r="DV53" i="19" s="1"/>
  <c r="DV78" i="19" s="1"/>
  <c r="DV39" i="19"/>
  <c r="DV41" i="19" s="1"/>
  <c r="DV77" i="19" s="1"/>
  <c r="DV22" i="19"/>
  <c r="DV90" i="19"/>
  <c r="DV28" i="19"/>
  <c r="DV29" i="19"/>
  <c r="DV16" i="19"/>
  <c r="DV11" i="19"/>
  <c r="DV26" i="19"/>
  <c r="DV9" i="19"/>
  <c r="DV12" i="19"/>
  <c r="DV32" i="19"/>
  <c r="DV18" i="19"/>
  <c r="N86" i="4"/>
  <c r="N93" i="4"/>
  <c r="N96" i="4" s="1"/>
  <c r="DW91" i="7"/>
  <c r="CJ77" i="24"/>
  <c r="DJ3" i="49"/>
  <c r="DI2" i="49"/>
  <c r="CM3" i="54"/>
  <c r="CL2" i="54"/>
  <c r="CG84" i="29"/>
  <c r="CG80" i="29"/>
  <c r="CG82" i="29" s="1"/>
  <c r="CJ53" i="34"/>
  <c r="CJ78" i="34" s="1"/>
  <c r="CG84" i="34"/>
  <c r="AP90" i="44"/>
  <c r="AP51" i="44"/>
  <c r="AP89" i="44"/>
  <c r="AP91" i="44" s="1"/>
  <c r="AP58" i="44"/>
  <c r="AP28" i="44"/>
  <c r="AP43" i="44"/>
  <c r="AP29" i="44"/>
  <c r="AP26" i="44"/>
  <c r="AP59" i="44"/>
  <c r="AP30" i="44"/>
  <c r="AP33" i="44"/>
  <c r="AP25" i="44"/>
  <c r="AP88" i="44"/>
  <c r="AP49" i="44"/>
  <c r="AP53" i="44" s="1"/>
  <c r="AP78" i="44" s="1"/>
  <c r="AP57" i="44"/>
  <c r="AP32" i="44"/>
  <c r="AP38" i="44"/>
  <c r="AP15" i="44"/>
  <c r="AP45" i="44"/>
  <c r="AP21" i="44"/>
  <c r="AP20" i="44"/>
  <c r="AP17" i="44"/>
  <c r="AP23" i="44"/>
  <c r="AP22" i="44"/>
  <c r="AP14" i="44"/>
  <c r="AP24" i="44"/>
  <c r="AP18" i="44"/>
  <c r="AP19" i="44"/>
  <c r="AP9" i="44"/>
  <c r="AP27" i="44"/>
  <c r="AP50" i="44"/>
  <c r="AP11" i="44"/>
  <c r="AP16" i="44"/>
  <c r="AP10" i="44"/>
  <c r="AP13" i="44"/>
  <c r="AP39" i="44"/>
  <c r="AP41" i="44" s="1"/>
  <c r="AP77" i="44" s="1"/>
  <c r="AP12" i="44"/>
  <c r="AP31" i="44"/>
  <c r="AP44" i="44"/>
  <c r="DG86" i="7"/>
  <c r="DG93" i="7"/>
  <c r="DG96" i="7" s="1"/>
  <c r="BS86" i="19"/>
  <c r="BS93" i="19"/>
  <c r="BS96" i="19" s="1"/>
  <c r="AM62" i="54"/>
  <c r="AM64" i="54" s="1"/>
  <c r="CK88" i="34"/>
  <c r="CK89" i="34"/>
  <c r="CK91" i="34" s="1"/>
  <c r="CK50" i="34"/>
  <c r="CK24" i="34"/>
  <c r="CK17" i="34"/>
  <c r="CK11" i="34"/>
  <c r="CK44" i="34"/>
  <c r="CK46" i="34" s="1"/>
  <c r="CK31" i="34"/>
  <c r="CK28" i="34"/>
  <c r="CK23" i="34"/>
  <c r="CK16" i="34"/>
  <c r="CK59" i="34"/>
  <c r="CK49" i="34"/>
  <c r="CK45" i="34"/>
  <c r="CK19" i="34"/>
  <c r="CK90" i="34"/>
  <c r="CK29" i="34"/>
  <c r="CK58" i="34"/>
  <c r="CK22" i="34"/>
  <c r="CK14" i="34"/>
  <c r="CK32" i="34"/>
  <c r="CK9" i="34"/>
  <c r="CK39" i="34"/>
  <c r="CK41" i="34" s="1"/>
  <c r="CK77" i="34" s="1"/>
  <c r="CK20" i="34"/>
  <c r="CK25" i="34"/>
  <c r="CK15" i="34"/>
  <c r="CK12" i="34"/>
  <c r="CK21" i="34"/>
  <c r="CK33" i="34"/>
  <c r="CK30" i="34"/>
  <c r="CK27" i="34"/>
  <c r="CK57" i="34"/>
  <c r="CK51" i="34"/>
  <c r="CK10" i="34"/>
  <c r="CK18" i="34"/>
  <c r="CK38" i="34"/>
  <c r="CK26" i="34"/>
  <c r="CK43" i="34"/>
  <c r="BX91" i="34"/>
  <c r="DG34" i="11"/>
  <c r="CH91" i="39"/>
  <c r="CU91" i="49"/>
  <c r="CI64" i="24"/>
  <c r="CI62" i="24"/>
  <c r="AB89" i="19"/>
  <c r="AB91" i="19" s="1"/>
  <c r="AB88" i="19"/>
  <c r="AB58" i="19"/>
  <c r="AB39" i="19"/>
  <c r="AB45" i="19"/>
  <c r="AB38" i="19"/>
  <c r="AB57" i="19"/>
  <c r="AB49" i="19"/>
  <c r="AB59" i="19"/>
  <c r="AB51" i="19"/>
  <c r="AB33" i="19"/>
  <c r="AB22" i="19"/>
  <c r="AB15" i="19"/>
  <c r="AB90" i="19"/>
  <c r="AB21" i="19"/>
  <c r="AB50" i="19"/>
  <c r="AB20" i="19"/>
  <c r="AB14" i="19"/>
  <c r="AB30" i="19"/>
  <c r="AB18" i="19"/>
  <c r="AB11" i="19"/>
  <c r="AB25" i="19"/>
  <c r="AB28" i="19"/>
  <c r="AB29" i="19"/>
  <c r="AB26" i="19"/>
  <c r="AB32" i="19"/>
  <c r="AB24" i="19"/>
  <c r="AB16" i="19"/>
  <c r="AB27" i="19"/>
  <c r="AB9" i="19"/>
  <c r="AB12" i="19"/>
  <c r="AB44" i="19"/>
  <c r="AB23" i="19"/>
  <c r="AB19" i="19"/>
  <c r="AB43" i="19"/>
  <c r="AB10" i="19"/>
  <c r="AB31" i="19"/>
  <c r="AB13" i="19"/>
  <c r="AB17" i="19"/>
  <c r="BK91" i="29"/>
  <c r="DU77" i="44"/>
  <c r="BU55" i="4"/>
  <c r="AA34" i="19"/>
  <c r="AA41" i="19"/>
  <c r="DH91" i="34"/>
  <c r="Q2" i="49"/>
  <c r="R3" i="49"/>
  <c r="BO89" i="7"/>
  <c r="BO88" i="7"/>
  <c r="BO91" i="7" s="1"/>
  <c r="BO32" i="7"/>
  <c r="BO31" i="7"/>
  <c r="BO21" i="7"/>
  <c r="BO16" i="7"/>
  <c r="BO15" i="7"/>
  <c r="BO30" i="7"/>
  <c r="BO44" i="7"/>
  <c r="BO20" i="7"/>
  <c r="BO19" i="7"/>
  <c r="BO58" i="7"/>
  <c r="BO43" i="7"/>
  <c r="BO28" i="7"/>
  <c r="BO29" i="7"/>
  <c r="BO22" i="7"/>
  <c r="BO49" i="7"/>
  <c r="BO27" i="7"/>
  <c r="BO10" i="7"/>
  <c r="BO25" i="7"/>
  <c r="BO9" i="7"/>
  <c r="BO12" i="7"/>
  <c r="BO17" i="7"/>
  <c r="BO14" i="7"/>
  <c r="BO26" i="7"/>
  <c r="BO18" i="7"/>
  <c r="BO57" i="7"/>
  <c r="BO11" i="7"/>
  <c r="BO51" i="7"/>
  <c r="BO24" i="7"/>
  <c r="BO33" i="7"/>
  <c r="BO50" i="7"/>
  <c r="BO23" i="7"/>
  <c r="DT91" i="49"/>
  <c r="BO88" i="16"/>
  <c r="BO91" i="16" s="1"/>
  <c r="BO49" i="16"/>
  <c r="BO22" i="16"/>
  <c r="BO13" i="16"/>
  <c r="BO21" i="16"/>
  <c r="BO44" i="16"/>
  <c r="BO20" i="16"/>
  <c r="BO57" i="16"/>
  <c r="BO51" i="16"/>
  <c r="BO38" i="16"/>
  <c r="BO18" i="16"/>
  <c r="BO27" i="16"/>
  <c r="BO26" i="16"/>
  <c r="BO17" i="16"/>
  <c r="BO39" i="16"/>
  <c r="BO25" i="16"/>
  <c r="BO16" i="16"/>
  <c r="BO14" i="16"/>
  <c r="BO12" i="16"/>
  <c r="BO23" i="16"/>
  <c r="BO43" i="16"/>
  <c r="BO50" i="16"/>
  <c r="BO28" i="16"/>
  <c r="BO24" i="16"/>
  <c r="BO11" i="16"/>
  <c r="BO9" i="16"/>
  <c r="BO29" i="16"/>
  <c r="BO10" i="16"/>
  <c r="BO30" i="16"/>
  <c r="BO15" i="16"/>
  <c r="BO32" i="16"/>
  <c r="BO31" i="16"/>
  <c r="BO19" i="16"/>
  <c r="BO33" i="16"/>
  <c r="X84" i="39"/>
  <c r="X80" i="39"/>
  <c r="X82" i="39" s="1"/>
  <c r="AR88" i="7"/>
  <c r="Z78" i="4"/>
  <c r="BD34" i="16"/>
  <c r="BV76" i="11"/>
  <c r="BV36" i="11"/>
  <c r="BX34" i="19"/>
  <c r="N60" i="54"/>
  <c r="BN2" i="54"/>
  <c r="BO3" i="54"/>
  <c r="CV34" i="54"/>
  <c r="CV46" i="54"/>
  <c r="BY76" i="16"/>
  <c r="BY36" i="16"/>
  <c r="AY86" i="44"/>
  <c r="AY93" i="44"/>
  <c r="AY96" i="44" s="1"/>
  <c r="AR49" i="7"/>
  <c r="BK76" i="54"/>
  <c r="BK36" i="54"/>
  <c r="AK86" i="44"/>
  <c r="AK93" i="44"/>
  <c r="AK96" i="44" s="1"/>
  <c r="W86" i="49"/>
  <c r="W93" i="49"/>
  <c r="W96" i="49" s="1"/>
  <c r="AL46" i="39"/>
  <c r="CG86" i="54"/>
  <c r="CG93" i="54"/>
  <c r="CG96" i="54" s="1"/>
  <c r="O34" i="29"/>
  <c r="BY46" i="24"/>
  <c r="DY2" i="16"/>
  <c r="DZ3" i="16"/>
  <c r="AX55" i="19"/>
  <c r="BM88" i="19"/>
  <c r="BM90" i="19"/>
  <c r="BM44" i="19"/>
  <c r="BM59" i="19"/>
  <c r="BM43" i="19"/>
  <c r="BM89" i="19"/>
  <c r="BM51" i="19"/>
  <c r="BM39" i="19"/>
  <c r="BM50" i="19"/>
  <c r="BM20" i="19"/>
  <c r="BM14" i="19"/>
  <c r="BM38" i="19"/>
  <c r="BM27" i="19"/>
  <c r="BM19" i="19"/>
  <c r="BM28" i="19"/>
  <c r="BM12" i="19"/>
  <c r="BM58" i="19"/>
  <c r="BM33" i="19"/>
  <c r="BM29" i="19"/>
  <c r="BM26" i="19"/>
  <c r="BM30" i="19"/>
  <c r="BM18" i="19"/>
  <c r="BM11" i="19"/>
  <c r="BM32" i="19"/>
  <c r="BM31" i="19"/>
  <c r="BM23" i="19"/>
  <c r="BM16" i="19"/>
  <c r="BM24" i="19"/>
  <c r="BM22" i="19"/>
  <c r="BM21" i="19"/>
  <c r="BM57" i="19"/>
  <c r="BM45" i="19"/>
  <c r="BM9" i="19"/>
  <c r="BM10" i="19"/>
  <c r="BM17" i="19"/>
  <c r="BM15" i="19"/>
  <c r="BM49" i="19"/>
  <c r="BM25" i="19"/>
  <c r="N91" i="39"/>
  <c r="BK53" i="49"/>
  <c r="BK78" i="49" s="1"/>
  <c r="CY88" i="16"/>
  <c r="CY20" i="16"/>
  <c r="CY43" i="16"/>
  <c r="CY33" i="16"/>
  <c r="CY32" i="16"/>
  <c r="CY31" i="16"/>
  <c r="CY27" i="16"/>
  <c r="CY19" i="16"/>
  <c r="CY38" i="16"/>
  <c r="CY26" i="16"/>
  <c r="CY22" i="16"/>
  <c r="CY30" i="16"/>
  <c r="CY51" i="16"/>
  <c r="CY21" i="16"/>
  <c r="CY11" i="16"/>
  <c r="CY9" i="16"/>
  <c r="CY44" i="16"/>
  <c r="CY12" i="16"/>
  <c r="CY50" i="16"/>
  <c r="CY18" i="16"/>
  <c r="CY10" i="16"/>
  <c r="CY49" i="16"/>
  <c r="CY25" i="16"/>
  <c r="CY16" i="16"/>
  <c r="CY14" i="16"/>
  <c r="CY15" i="16"/>
  <c r="CY13" i="16"/>
  <c r="CY57" i="16"/>
  <c r="CY28" i="16"/>
  <c r="CY24" i="16"/>
  <c r="CY29" i="16"/>
  <c r="CY17" i="16"/>
  <c r="CY39" i="16"/>
  <c r="CY23" i="16"/>
  <c r="CK2" i="49"/>
  <c r="CL3" i="49"/>
  <c r="AM64" i="44"/>
  <c r="AM62" i="44"/>
  <c r="CA2" i="24"/>
  <c r="CB3" i="24"/>
  <c r="AN41" i="19"/>
  <c r="AN77" i="19" s="1"/>
  <c r="CJ43" i="11"/>
  <c r="CJ90" i="11"/>
  <c r="CJ28" i="11"/>
  <c r="CJ27" i="11"/>
  <c r="CJ26" i="11"/>
  <c r="CJ89" i="11"/>
  <c r="CJ18" i="11"/>
  <c r="CJ49" i="11"/>
  <c r="CJ88" i="11"/>
  <c r="CJ59" i="11"/>
  <c r="CJ45" i="11"/>
  <c r="CJ24" i="11"/>
  <c r="CJ23" i="11"/>
  <c r="CJ32" i="11"/>
  <c r="CJ44" i="11"/>
  <c r="CJ31" i="11"/>
  <c r="CJ19" i="11"/>
  <c r="CJ9" i="11"/>
  <c r="CJ10" i="11"/>
  <c r="CJ30" i="11"/>
  <c r="CJ33" i="11"/>
  <c r="CJ22" i="11"/>
  <c r="CJ57" i="11"/>
  <c r="CJ17" i="11"/>
  <c r="CJ58" i="11"/>
  <c r="CJ16" i="11"/>
  <c r="CJ21" i="11"/>
  <c r="CJ50" i="11"/>
  <c r="CJ20" i="11"/>
  <c r="CJ51" i="11"/>
  <c r="CJ11" i="11"/>
  <c r="CJ15" i="11"/>
  <c r="CJ12" i="11"/>
  <c r="CJ14" i="11"/>
  <c r="CJ25" i="11"/>
  <c r="CJ29" i="11"/>
  <c r="AY76" i="34"/>
  <c r="AY36" i="34"/>
  <c r="AY55" i="34" s="1"/>
  <c r="AY60" i="34" s="1"/>
  <c r="AN43" i="11"/>
  <c r="AN90" i="11"/>
  <c r="AN28" i="11"/>
  <c r="AN27" i="11"/>
  <c r="AN26" i="11"/>
  <c r="AN89" i="11"/>
  <c r="AN18" i="11"/>
  <c r="AN49" i="11"/>
  <c r="AN53" i="11" s="1"/>
  <c r="AN78" i="11" s="1"/>
  <c r="AN88" i="11"/>
  <c r="AN59" i="11"/>
  <c r="AN45" i="11"/>
  <c r="AN50" i="11"/>
  <c r="AN30" i="11"/>
  <c r="AN17" i="11"/>
  <c r="AN29" i="11"/>
  <c r="AN16" i="11"/>
  <c r="AN12" i="11"/>
  <c r="AN11" i="11"/>
  <c r="AN10" i="11"/>
  <c r="AN25" i="11"/>
  <c r="AN15" i="11"/>
  <c r="AN21" i="11"/>
  <c r="AN44" i="11"/>
  <c r="AN57" i="11"/>
  <c r="AN14" i="11"/>
  <c r="AN58" i="11"/>
  <c r="AN20" i="11"/>
  <c r="AN32" i="11"/>
  <c r="AN31" i="11"/>
  <c r="AN24" i="11"/>
  <c r="AN19" i="11"/>
  <c r="AN33" i="11"/>
  <c r="AN23" i="11"/>
  <c r="AN9" i="11"/>
  <c r="AN51" i="11"/>
  <c r="AN22" i="11"/>
  <c r="CX53" i="16"/>
  <c r="CL49" i="24"/>
  <c r="CL17" i="24"/>
  <c r="CL10" i="24"/>
  <c r="CL32" i="24"/>
  <c r="CL24" i="24"/>
  <c r="CL31" i="24"/>
  <c r="CL23" i="24"/>
  <c r="CL9" i="24"/>
  <c r="CL21" i="24"/>
  <c r="CL58" i="24"/>
  <c r="CL50" i="24"/>
  <c r="CL39" i="24"/>
  <c r="CL41" i="24" s="1"/>
  <c r="CL77" i="24" s="1"/>
  <c r="CL20" i="24"/>
  <c r="CL88" i="24"/>
  <c r="CL19" i="24"/>
  <c r="CL18" i="24"/>
  <c r="CL29" i="24"/>
  <c r="CL26" i="24"/>
  <c r="CL12" i="24"/>
  <c r="CL44" i="24"/>
  <c r="CL30" i="24"/>
  <c r="CL14" i="24"/>
  <c r="CL51" i="24"/>
  <c r="CL45" i="24"/>
  <c r="CL43" i="24"/>
  <c r="CL22" i="24"/>
  <c r="CL15" i="24"/>
  <c r="CL89" i="24"/>
  <c r="CL57" i="24"/>
  <c r="CL28" i="24"/>
  <c r="CL16" i="24"/>
  <c r="CL11" i="24"/>
  <c r="CL90" i="24"/>
  <c r="CL25" i="24"/>
  <c r="CL33" i="24"/>
  <c r="CL59" i="24"/>
  <c r="CL38" i="24"/>
  <c r="CL27" i="24"/>
  <c r="AR28" i="7"/>
  <c r="AR51" i="7"/>
  <c r="BL76" i="24"/>
  <c r="BL36" i="24"/>
  <c r="BL55" i="24" s="1"/>
  <c r="BL60" i="24" s="1"/>
  <c r="AZ62" i="24"/>
  <c r="DH55" i="7"/>
  <c r="CH60" i="24"/>
  <c r="DT46" i="11"/>
  <c r="BW55" i="24"/>
  <c r="Q60" i="11"/>
  <c r="R55" i="11"/>
  <c r="DV34" i="44"/>
  <c r="DV41" i="44"/>
  <c r="DV77" i="44" s="1"/>
  <c r="CW76" i="7"/>
  <c r="CW36" i="7"/>
  <c r="CW55" i="7" s="1"/>
  <c r="CW60" i="7" s="1"/>
  <c r="AW62" i="11"/>
  <c r="AW64" i="11" s="1"/>
  <c r="BI60" i="29"/>
  <c r="BG86" i="11"/>
  <c r="BG93" i="11"/>
  <c r="BG96" i="11" s="1"/>
  <c r="BJ62" i="19"/>
  <c r="BJ64" i="19" s="1"/>
  <c r="AC90" i="29"/>
  <c r="AC88" i="29"/>
  <c r="AC51" i="29"/>
  <c r="AC58" i="29"/>
  <c r="AC59" i="29"/>
  <c r="AC38" i="29"/>
  <c r="AC49" i="29"/>
  <c r="AC44" i="29"/>
  <c r="AC29" i="29"/>
  <c r="AE29" i="29" s="1"/>
  <c r="AC57" i="29"/>
  <c r="AC30" i="29"/>
  <c r="AE30" i="29" s="1"/>
  <c r="AC24" i="29"/>
  <c r="AC17" i="29"/>
  <c r="AC89" i="29"/>
  <c r="AC23" i="29"/>
  <c r="AC16" i="29"/>
  <c r="AC13" i="29"/>
  <c r="AC33" i="29"/>
  <c r="AC18" i="29"/>
  <c r="AC15" i="29"/>
  <c r="AC39" i="29"/>
  <c r="AC41" i="29" s="1"/>
  <c r="AC77" i="29" s="1"/>
  <c r="AC21" i="29"/>
  <c r="AC26" i="29"/>
  <c r="AC11" i="29"/>
  <c r="AC50" i="29"/>
  <c r="AC45" i="29"/>
  <c r="AC43" i="29"/>
  <c r="AC27" i="29"/>
  <c r="AC25" i="29"/>
  <c r="AC12" i="29"/>
  <c r="AC19" i="29"/>
  <c r="AC20" i="29"/>
  <c r="AC10" i="29"/>
  <c r="AC9" i="29"/>
  <c r="AC22" i="29"/>
  <c r="AC32" i="29"/>
  <c r="AC14" i="29"/>
  <c r="O34" i="16"/>
  <c r="BM41" i="16"/>
  <c r="BM77" i="16" s="1"/>
  <c r="DK88" i="16"/>
  <c r="DK91" i="16" s="1"/>
  <c r="DK49" i="16"/>
  <c r="DK22" i="16"/>
  <c r="DK13" i="16"/>
  <c r="DK21" i="16"/>
  <c r="DK44" i="16"/>
  <c r="DK20" i="16"/>
  <c r="DK57" i="16"/>
  <c r="DK51" i="16"/>
  <c r="DK26" i="16"/>
  <c r="DK17" i="16"/>
  <c r="DK39" i="16"/>
  <c r="DK41" i="16" s="1"/>
  <c r="DK77" i="16" s="1"/>
  <c r="DK25" i="16"/>
  <c r="DK16" i="16"/>
  <c r="DK14" i="16"/>
  <c r="DK43" i="16"/>
  <c r="DK28" i="16"/>
  <c r="DK24" i="16"/>
  <c r="DK15" i="16"/>
  <c r="DK23" i="16"/>
  <c r="DK33" i="16"/>
  <c r="DK32" i="16"/>
  <c r="DK31" i="16"/>
  <c r="DK19" i="16"/>
  <c r="DK27" i="16"/>
  <c r="DK29" i="16"/>
  <c r="DK50" i="16"/>
  <c r="DK30" i="16"/>
  <c r="DK38" i="16"/>
  <c r="DK11" i="16"/>
  <c r="DK9" i="16"/>
  <c r="DK10" i="16"/>
  <c r="DK12" i="16"/>
  <c r="DK18" i="16"/>
  <c r="BY41" i="44"/>
  <c r="AY46" i="4"/>
  <c r="AY34" i="4"/>
  <c r="DU41" i="19"/>
  <c r="DU77" i="19" s="1"/>
  <c r="AU62" i="29"/>
  <c r="AU64" i="29"/>
  <c r="DJ89" i="24"/>
  <c r="DJ59" i="24"/>
  <c r="DJ38" i="24"/>
  <c r="DJ14" i="24"/>
  <c r="DJ20" i="24"/>
  <c r="DJ88" i="24"/>
  <c r="DJ58" i="24"/>
  <c r="DJ27" i="24"/>
  <c r="DJ19" i="24"/>
  <c r="DJ12" i="24"/>
  <c r="DJ28" i="24"/>
  <c r="DJ21" i="24"/>
  <c r="DJ18" i="24"/>
  <c r="DJ90" i="24"/>
  <c r="DJ57" i="24"/>
  <c r="DJ49" i="24"/>
  <c r="DJ39" i="24"/>
  <c r="DJ17" i="24"/>
  <c r="DJ43" i="24"/>
  <c r="DJ32" i="24"/>
  <c r="DJ24" i="24"/>
  <c r="DJ10" i="24"/>
  <c r="DJ31" i="24"/>
  <c r="DJ23" i="24"/>
  <c r="DJ11" i="24"/>
  <c r="DJ9" i="24"/>
  <c r="DJ33" i="24"/>
  <c r="DJ25" i="24"/>
  <c r="DJ30" i="24"/>
  <c r="DJ26" i="24"/>
  <c r="DJ29" i="24"/>
  <c r="DJ50" i="24"/>
  <c r="DJ51" i="24"/>
  <c r="DJ16" i="24"/>
  <c r="DJ45" i="24"/>
  <c r="DJ15" i="24"/>
  <c r="DJ44" i="24"/>
  <c r="DJ22" i="24"/>
  <c r="AY84" i="54"/>
  <c r="AL80" i="19"/>
  <c r="AL82" i="19" s="1"/>
  <c r="AL84" i="19"/>
  <c r="DS80" i="19"/>
  <c r="DG76" i="19"/>
  <c r="DG36" i="19"/>
  <c r="DG55" i="19" s="1"/>
  <c r="DG60" i="19" s="1"/>
  <c r="AN41" i="24"/>
  <c r="AN77" i="24" s="1"/>
  <c r="CV41" i="19"/>
  <c r="CV91" i="19"/>
  <c r="DX3" i="19"/>
  <c r="DW2" i="19"/>
  <c r="DI41" i="24"/>
  <c r="DI77" i="24" s="1"/>
  <c r="DI91" i="24"/>
  <c r="DS62" i="7"/>
  <c r="DS64" i="7" s="1"/>
  <c r="AR3" i="44"/>
  <c r="AQ2" i="44"/>
  <c r="BM76" i="7"/>
  <c r="BM36" i="7"/>
  <c r="BM55" i="7" s="1"/>
  <c r="BM60" i="7" s="1"/>
  <c r="DG34" i="49"/>
  <c r="AH84" i="39"/>
  <c r="AM80" i="54"/>
  <c r="AM82" i="54" s="1"/>
  <c r="AY55" i="16"/>
  <c r="DG53" i="11"/>
  <c r="DG78" i="11" s="1"/>
  <c r="CH34" i="39"/>
  <c r="CI84" i="24"/>
  <c r="CI80" i="24"/>
  <c r="CI82" i="24" s="1"/>
  <c r="DT34" i="4"/>
  <c r="AD3" i="19"/>
  <c r="AC2" i="19"/>
  <c r="CK76" i="7"/>
  <c r="CK36" i="7"/>
  <c r="CK55" i="7" s="1"/>
  <c r="CK60" i="7" s="1"/>
  <c r="BU80" i="4"/>
  <c r="CF82" i="11"/>
  <c r="AD41" i="24"/>
  <c r="AE39" i="24"/>
  <c r="P88" i="49"/>
  <c r="P45" i="49"/>
  <c r="P59" i="49"/>
  <c r="P38" i="49"/>
  <c r="P51" i="49"/>
  <c r="P44" i="49"/>
  <c r="P49" i="49"/>
  <c r="P53" i="49" s="1"/>
  <c r="P78" i="49" s="1"/>
  <c r="P33" i="49"/>
  <c r="P26" i="49"/>
  <c r="P43" i="49"/>
  <c r="P25" i="49"/>
  <c r="P89" i="49"/>
  <c r="P91" i="49" s="1"/>
  <c r="P57" i="49"/>
  <c r="P50" i="49"/>
  <c r="P28" i="49"/>
  <c r="P17" i="49"/>
  <c r="P10" i="49"/>
  <c r="P29" i="49"/>
  <c r="P30" i="49"/>
  <c r="P27" i="49"/>
  <c r="P20" i="49"/>
  <c r="P9" i="49"/>
  <c r="P24" i="49"/>
  <c r="P58" i="49"/>
  <c r="P15" i="49"/>
  <c r="P32" i="49"/>
  <c r="P21" i="49"/>
  <c r="P13" i="49"/>
  <c r="P90" i="49"/>
  <c r="P22" i="49"/>
  <c r="P14" i="49"/>
  <c r="P11" i="49"/>
  <c r="P18" i="49"/>
  <c r="P31" i="49"/>
  <c r="P19" i="49"/>
  <c r="P16" i="49"/>
  <c r="P39" i="49"/>
  <c r="P41" i="49" s="1"/>
  <c r="P77" i="49" s="1"/>
  <c r="P12" i="49"/>
  <c r="P23" i="49"/>
  <c r="L86" i="54"/>
  <c r="L93" i="54"/>
  <c r="L96" i="54" s="1"/>
  <c r="L84" i="7"/>
  <c r="BQ3" i="7"/>
  <c r="BP2" i="7"/>
  <c r="DT46" i="49"/>
  <c r="CF82" i="29"/>
  <c r="Q76" i="4"/>
  <c r="Q36" i="4"/>
  <c r="R34" i="4"/>
  <c r="BM88" i="54"/>
  <c r="BM90" i="54"/>
  <c r="BM57" i="54"/>
  <c r="BM50" i="54"/>
  <c r="BM51" i="54"/>
  <c r="BM44" i="54"/>
  <c r="BM43" i="54"/>
  <c r="BM29" i="54"/>
  <c r="BM89" i="54"/>
  <c r="BM30" i="54"/>
  <c r="BM45" i="54"/>
  <c r="BM39" i="54"/>
  <c r="BM41" i="54" s="1"/>
  <c r="BM77" i="54" s="1"/>
  <c r="BM58" i="54"/>
  <c r="BM32" i="54"/>
  <c r="BM27" i="54"/>
  <c r="BM59" i="54"/>
  <c r="BM25" i="54"/>
  <c r="BM17" i="54"/>
  <c r="BM31" i="54"/>
  <c r="BM16" i="54"/>
  <c r="BM22" i="54"/>
  <c r="BM21" i="54"/>
  <c r="BM20" i="54"/>
  <c r="BM19" i="54"/>
  <c r="BM15" i="54"/>
  <c r="BM38" i="54"/>
  <c r="BM26" i="54"/>
  <c r="BM9" i="54"/>
  <c r="BM14" i="54"/>
  <c r="BM18" i="54"/>
  <c r="BM49" i="54"/>
  <c r="BM23" i="54"/>
  <c r="BM13" i="54"/>
  <c r="BM10" i="54"/>
  <c r="BM28" i="54"/>
  <c r="BM24" i="54"/>
  <c r="BM11" i="54"/>
  <c r="BM12" i="54"/>
  <c r="BM33" i="54"/>
  <c r="AY34" i="49"/>
  <c r="AY91" i="49"/>
  <c r="CN2" i="16"/>
  <c r="CO3" i="16"/>
  <c r="BN46" i="7"/>
  <c r="BL49" i="4"/>
  <c r="BL27" i="4"/>
  <c r="BL19" i="4"/>
  <c r="BL26" i="4"/>
  <c r="BL18" i="4"/>
  <c r="BL9" i="4"/>
  <c r="BL12" i="4"/>
  <c r="BL30" i="4"/>
  <c r="BL22" i="4"/>
  <c r="BL51" i="4"/>
  <c r="BL44" i="4"/>
  <c r="BL32" i="4"/>
  <c r="BL88" i="4"/>
  <c r="BL91" i="4" s="1"/>
  <c r="BL23" i="4"/>
  <c r="BL16" i="4"/>
  <c r="BL57" i="4"/>
  <c r="BL50" i="4"/>
  <c r="BL11" i="4"/>
  <c r="BL28" i="4"/>
  <c r="BL21" i="4"/>
  <c r="BL20" i="4"/>
  <c r="BL29" i="4"/>
  <c r="BL31" i="4"/>
  <c r="BL10" i="4"/>
  <c r="BL14" i="4"/>
  <c r="BL17" i="4"/>
  <c r="BL24" i="4"/>
  <c r="BL33" i="4"/>
  <c r="BL15" i="4"/>
  <c r="BL25" i="4"/>
  <c r="BL43" i="4"/>
  <c r="AO78" i="7"/>
  <c r="DW53" i="16"/>
  <c r="DW78" i="16" s="1"/>
  <c r="DT91" i="29"/>
  <c r="AX84" i="7"/>
  <c r="CI76" i="19"/>
  <c r="CI36" i="19"/>
  <c r="CI55" i="19" s="1"/>
  <c r="CI60" i="19" s="1"/>
  <c r="CS80" i="4"/>
  <c r="CS82" i="4" s="1"/>
  <c r="Z53" i="39"/>
  <c r="Z78" i="39" s="1"/>
  <c r="BY41" i="24"/>
  <c r="BY77" i="24" s="1"/>
  <c r="DX88" i="16"/>
  <c r="DX50" i="16"/>
  <c r="DX29" i="16"/>
  <c r="DX49" i="16"/>
  <c r="DX22" i="16"/>
  <c r="DX13" i="16"/>
  <c r="DX30" i="16"/>
  <c r="DX15" i="16"/>
  <c r="DX44" i="16"/>
  <c r="DX46" i="16" s="1"/>
  <c r="DX33" i="16"/>
  <c r="DX32" i="16"/>
  <c r="DX31" i="16"/>
  <c r="DX19" i="16"/>
  <c r="DX38" i="16"/>
  <c r="DX51" i="16"/>
  <c r="DX18" i="16"/>
  <c r="DX27" i="16"/>
  <c r="DX11" i="16"/>
  <c r="DX9" i="16"/>
  <c r="DX21" i="16"/>
  <c r="DX20" i="16"/>
  <c r="DX39" i="16"/>
  <c r="DX17" i="16"/>
  <c r="DX16" i="16"/>
  <c r="DX14" i="16"/>
  <c r="DX43" i="16"/>
  <c r="DX26" i="16"/>
  <c r="DX57" i="16"/>
  <c r="DX12" i="16"/>
  <c r="DX28" i="16"/>
  <c r="DX23" i="16"/>
  <c r="DX25" i="16"/>
  <c r="DX24" i="16"/>
  <c r="DX10" i="16"/>
  <c r="CI91" i="11"/>
  <c r="CG76" i="39"/>
  <c r="CG36" i="39"/>
  <c r="CG55" i="39" s="1"/>
  <c r="CG60" i="39" s="1"/>
  <c r="CB2" i="16"/>
  <c r="CC3" i="16"/>
  <c r="DU55" i="7"/>
  <c r="AX80" i="19"/>
  <c r="M55" i="16"/>
  <c r="BK46" i="49"/>
  <c r="DA3" i="16"/>
  <c r="CZ2" i="16"/>
  <c r="Q2" i="19"/>
  <c r="R3" i="19"/>
  <c r="CJ88" i="49"/>
  <c r="CJ89" i="49"/>
  <c r="CJ57" i="49"/>
  <c r="CJ33" i="49"/>
  <c r="CJ49" i="49"/>
  <c r="CJ32" i="49"/>
  <c r="CJ59" i="49"/>
  <c r="CJ38" i="49"/>
  <c r="CJ22" i="49"/>
  <c r="CJ45" i="49"/>
  <c r="CJ90" i="49"/>
  <c r="CJ21" i="49"/>
  <c r="CJ44" i="49"/>
  <c r="CJ46" i="49" s="1"/>
  <c r="CJ25" i="49"/>
  <c r="CJ58" i="49"/>
  <c r="CJ14" i="49"/>
  <c r="CJ30" i="49"/>
  <c r="CJ24" i="49"/>
  <c r="CJ51" i="49"/>
  <c r="CJ39" i="49"/>
  <c r="CJ19" i="49"/>
  <c r="CJ16" i="49"/>
  <c r="CJ13" i="49"/>
  <c r="CJ23" i="49"/>
  <c r="CJ12" i="49"/>
  <c r="CJ10" i="49"/>
  <c r="CJ43" i="49"/>
  <c r="CJ29" i="49"/>
  <c r="CJ15" i="49"/>
  <c r="CJ9" i="49"/>
  <c r="CJ50" i="49"/>
  <c r="CJ27" i="49"/>
  <c r="CJ31" i="49"/>
  <c r="CJ20" i="49"/>
  <c r="CJ11" i="49"/>
  <c r="CJ28" i="49"/>
  <c r="CJ26" i="49"/>
  <c r="CJ17" i="49"/>
  <c r="CJ18" i="49"/>
  <c r="AM80" i="44"/>
  <c r="AM82" i="44" s="1"/>
  <c r="BZ53" i="16"/>
  <c r="BZ78" i="16" s="1"/>
  <c r="AB41" i="29"/>
  <c r="AB77" i="29" s="1"/>
  <c r="O60" i="44"/>
  <c r="P2" i="39"/>
  <c r="Q3" i="39"/>
  <c r="DJ53" i="7"/>
  <c r="AP3" i="11"/>
  <c r="AO2" i="11"/>
  <c r="CM2" i="24"/>
  <c r="CN3" i="24"/>
  <c r="K86" i="24"/>
  <c r="K93" i="24"/>
  <c r="K96" i="24" s="1"/>
  <c r="AR12" i="7"/>
  <c r="AR25" i="7"/>
  <c r="BZ88" i="44"/>
  <c r="BZ89" i="44"/>
  <c r="BZ57" i="44"/>
  <c r="BZ49" i="44"/>
  <c r="BZ32" i="44"/>
  <c r="BZ24" i="44"/>
  <c r="BZ31" i="44"/>
  <c r="BZ23" i="44"/>
  <c r="BZ58" i="44"/>
  <c r="BZ39" i="44"/>
  <c r="BZ44" i="44"/>
  <c r="BZ46" i="44" s="1"/>
  <c r="BZ33" i="44"/>
  <c r="BZ90" i="44"/>
  <c r="BZ43" i="44"/>
  <c r="BZ26" i="44"/>
  <c r="BZ22" i="44"/>
  <c r="BZ19" i="44"/>
  <c r="BZ13" i="44"/>
  <c r="BZ51" i="44"/>
  <c r="BZ59" i="44"/>
  <c r="BZ50" i="44"/>
  <c r="BZ38" i="44"/>
  <c r="BZ17" i="44"/>
  <c r="BZ14" i="44"/>
  <c r="BZ10" i="44"/>
  <c r="BZ45" i="44"/>
  <c r="BZ27" i="44"/>
  <c r="BZ25" i="44"/>
  <c r="BZ15" i="44"/>
  <c r="BZ12" i="44"/>
  <c r="BZ9" i="44"/>
  <c r="BZ30" i="44"/>
  <c r="BZ11" i="44"/>
  <c r="BZ18" i="44"/>
  <c r="BZ16" i="44"/>
  <c r="BZ28" i="44"/>
  <c r="BZ21" i="44"/>
  <c r="BZ29" i="44"/>
  <c r="BZ20" i="44"/>
  <c r="CS76" i="39"/>
  <c r="CS36" i="39"/>
  <c r="BC41" i="11"/>
  <c r="BC77" i="11" s="1"/>
  <c r="BP39" i="11"/>
  <c r="Q78" i="4"/>
  <c r="R78" i="4" s="1"/>
  <c r="R53" i="4"/>
  <c r="AA76" i="29"/>
  <c r="AA36" i="29"/>
  <c r="AA55" i="29" s="1"/>
  <c r="AA60" i="29" s="1"/>
  <c r="DI76" i="7"/>
  <c r="DI36" i="7"/>
  <c r="DI55" i="7" s="1"/>
  <c r="DI60" i="7" s="1"/>
  <c r="Q34" i="54"/>
  <c r="R9" i="54"/>
  <c r="DT53" i="4"/>
  <c r="DT78" i="4" s="1"/>
  <c r="CV80" i="7"/>
  <c r="CV82" i="7" s="1"/>
  <c r="L60" i="49"/>
  <c r="DS80" i="54"/>
  <c r="AM53" i="11"/>
  <c r="Y55" i="7"/>
  <c r="BW80" i="24"/>
  <c r="BW82" i="24" s="1"/>
  <c r="BW84" i="24"/>
  <c r="AN76" i="16"/>
  <c r="AN36" i="16"/>
  <c r="AN55" i="16" s="1"/>
  <c r="AN60" i="16" s="1"/>
  <c r="CV53" i="34"/>
  <c r="CV78" i="34" s="1"/>
  <c r="CV34" i="34"/>
  <c r="BT62" i="39"/>
  <c r="BT64" i="39" s="1"/>
  <c r="BU62" i="24"/>
  <c r="BU64" i="24" s="1"/>
  <c r="AW80" i="11"/>
  <c r="BI80" i="29"/>
  <c r="AA34" i="54"/>
  <c r="BJ84" i="19"/>
  <c r="BJ80" i="19"/>
  <c r="BJ82" i="19" s="1"/>
  <c r="AM86" i="7"/>
  <c r="AM93" i="7"/>
  <c r="AM96" i="7" s="1"/>
  <c r="AN46" i="34"/>
  <c r="BU60" i="54"/>
  <c r="AD2" i="29"/>
  <c r="AE3" i="29"/>
  <c r="BV82" i="44"/>
  <c r="CN39" i="11"/>
  <c r="CA41" i="11"/>
  <c r="AA34" i="11"/>
  <c r="AN76" i="44"/>
  <c r="AN36" i="44"/>
  <c r="AN55" i="44" s="1"/>
  <c r="AN60" i="44" s="1"/>
  <c r="BV60" i="44"/>
  <c r="Q41" i="54"/>
  <c r="R39" i="54"/>
  <c r="CT62" i="54"/>
  <c r="CT64" i="54" s="1"/>
  <c r="Y64" i="54"/>
  <c r="Y62" i="54"/>
  <c r="CG62" i="4"/>
  <c r="CG64" i="4" s="1"/>
  <c r="AA53" i="34"/>
  <c r="AA78" i="34" s="1"/>
  <c r="CJ53" i="19"/>
  <c r="CJ78" i="19" s="1"/>
  <c r="DH88" i="29"/>
  <c r="DH50" i="29"/>
  <c r="DH57" i="29"/>
  <c r="DH59" i="29"/>
  <c r="DH43" i="29"/>
  <c r="DH23" i="29"/>
  <c r="DH16" i="29"/>
  <c r="DH51" i="29"/>
  <c r="DH33" i="29"/>
  <c r="DH32" i="29"/>
  <c r="DH15" i="29"/>
  <c r="DH39" i="29"/>
  <c r="DH31" i="29"/>
  <c r="DH26" i="29"/>
  <c r="DH10" i="29"/>
  <c r="DH58" i="29"/>
  <c r="DH13" i="29"/>
  <c r="DH90" i="29"/>
  <c r="DH28" i="29"/>
  <c r="DH19" i="29"/>
  <c r="DH24" i="29"/>
  <c r="DH44" i="29"/>
  <c r="DH46" i="29" s="1"/>
  <c r="DH38" i="29"/>
  <c r="DH49" i="29"/>
  <c r="DH25" i="29"/>
  <c r="DH45" i="29"/>
  <c r="DH29" i="29"/>
  <c r="DH27" i="29"/>
  <c r="DH21" i="29"/>
  <c r="DH14" i="29"/>
  <c r="DH20" i="29"/>
  <c r="DH12" i="29"/>
  <c r="DH11" i="29"/>
  <c r="DH18" i="29"/>
  <c r="DH17" i="29"/>
  <c r="DH89" i="29"/>
  <c r="DH22" i="29"/>
  <c r="DH30" i="29"/>
  <c r="DH9" i="29"/>
  <c r="AA89" i="44"/>
  <c r="AA58" i="44"/>
  <c r="AA50" i="44"/>
  <c r="AA57" i="44"/>
  <c r="AA49" i="44"/>
  <c r="AA43" i="44"/>
  <c r="AA26" i="44"/>
  <c r="AA90" i="44"/>
  <c r="AA33" i="44"/>
  <c r="AA25" i="44"/>
  <c r="AA32" i="44"/>
  <c r="AA24" i="44"/>
  <c r="AA51" i="44"/>
  <c r="AA45" i="44"/>
  <c r="AA9" i="44"/>
  <c r="AA44" i="44"/>
  <c r="AA30" i="44"/>
  <c r="AA29" i="44"/>
  <c r="AA28" i="44"/>
  <c r="AA15" i="44"/>
  <c r="AA39" i="44"/>
  <c r="AA18" i="44"/>
  <c r="AA13" i="44"/>
  <c r="AA10" i="44"/>
  <c r="AA31" i="44"/>
  <c r="AA27" i="44"/>
  <c r="AA59" i="44"/>
  <c r="AA23" i="44"/>
  <c r="AA22" i="44"/>
  <c r="AA21" i="44"/>
  <c r="AA11" i="44"/>
  <c r="AA17" i="44"/>
  <c r="AA16" i="44"/>
  <c r="AA12" i="44"/>
  <c r="AA19" i="44"/>
  <c r="AA20" i="44"/>
  <c r="AA88" i="44"/>
  <c r="AA38" i="44"/>
  <c r="AA14" i="44"/>
  <c r="DK2" i="24"/>
  <c r="DL3" i="24"/>
  <c r="AK82" i="34"/>
  <c r="CJ53" i="54"/>
  <c r="CJ78" i="54" s="1"/>
  <c r="Z76" i="11"/>
  <c r="Z36" i="11"/>
  <c r="Z55" i="11" s="1"/>
  <c r="AU84" i="4"/>
  <c r="DG57" i="39"/>
  <c r="DG30" i="39"/>
  <c r="DG49" i="39"/>
  <c r="DG32" i="39"/>
  <c r="DG24" i="39"/>
  <c r="DG89" i="39"/>
  <c r="DG59" i="39"/>
  <c r="DG38" i="39"/>
  <c r="DG22" i="39"/>
  <c r="DG50" i="39"/>
  <c r="DG17" i="39"/>
  <c r="DG44" i="39"/>
  <c r="DG45" i="39"/>
  <c r="DG43" i="39"/>
  <c r="DG29" i="39"/>
  <c r="DG58" i="39"/>
  <c r="DG39" i="39"/>
  <c r="DG41" i="39" s="1"/>
  <c r="DG77" i="39" s="1"/>
  <c r="DG25" i="39"/>
  <c r="DG14" i="39"/>
  <c r="DG12" i="39"/>
  <c r="DG51" i="39"/>
  <c r="DG28" i="39"/>
  <c r="DG11" i="39"/>
  <c r="DG88" i="39"/>
  <c r="DG33" i="39"/>
  <c r="DG19" i="39"/>
  <c r="DG31" i="39"/>
  <c r="DG23" i="39"/>
  <c r="DG20" i="39"/>
  <c r="DG90" i="39"/>
  <c r="DG27" i="39"/>
  <c r="DG26" i="39"/>
  <c r="DG10" i="39"/>
  <c r="DG21" i="39"/>
  <c r="DG15" i="39"/>
  <c r="DG9" i="39"/>
  <c r="DG16" i="39"/>
  <c r="DG18" i="39"/>
  <c r="Z41" i="44"/>
  <c r="Z77" i="44" s="1"/>
  <c r="Z53" i="44"/>
  <c r="Z78" i="44" s="1"/>
  <c r="AK76" i="39"/>
  <c r="AK36" i="39"/>
  <c r="AK55" i="39" s="1"/>
  <c r="AK60" i="39" s="1"/>
  <c r="DG46" i="49"/>
  <c r="CV50" i="29"/>
  <c r="CV57" i="29"/>
  <c r="CV89" i="29"/>
  <c r="CV91" i="29" s="1"/>
  <c r="CV59" i="29"/>
  <c r="CV33" i="29"/>
  <c r="CV58" i="29"/>
  <c r="CV49" i="29"/>
  <c r="CV21" i="29"/>
  <c r="CV31" i="29"/>
  <c r="CV39" i="29"/>
  <c r="CV45" i="29"/>
  <c r="CV22" i="29"/>
  <c r="CV11" i="29"/>
  <c r="CV32" i="29"/>
  <c r="CV17" i="29"/>
  <c r="CV25" i="29"/>
  <c r="CV20" i="29"/>
  <c r="CV51" i="29"/>
  <c r="CV38" i="29"/>
  <c r="CV90" i="29"/>
  <c r="CV43" i="29"/>
  <c r="CV88" i="29"/>
  <c r="CV29" i="29"/>
  <c r="CV24" i="29"/>
  <c r="CV12" i="29"/>
  <c r="CV18" i="29"/>
  <c r="CV19" i="29"/>
  <c r="CV28" i="29"/>
  <c r="CV10" i="29"/>
  <c r="CV26" i="29"/>
  <c r="CV15" i="29"/>
  <c r="CV13" i="29"/>
  <c r="CV9" i="29"/>
  <c r="CV44" i="29"/>
  <c r="CV14" i="29"/>
  <c r="CV27" i="29"/>
  <c r="CV30" i="29"/>
  <c r="CV16" i="29"/>
  <c r="CV23" i="29"/>
  <c r="BK53" i="11"/>
  <c r="BK78" i="11" s="1"/>
  <c r="CN3" i="44"/>
  <c r="CM2" i="44"/>
  <c r="CU34" i="4"/>
  <c r="AY80" i="16"/>
  <c r="CU41" i="49"/>
  <c r="CU53" i="49"/>
  <c r="CU78" i="49" s="1"/>
  <c r="AO53" i="44"/>
  <c r="AO78" i="44" s="1"/>
  <c r="N76" i="24"/>
  <c r="N36" i="24"/>
  <c r="N55" i="24" s="1"/>
  <c r="N60" i="24" s="1"/>
  <c r="CL53" i="7"/>
  <c r="CL78" i="7" s="1"/>
  <c r="BM41" i="24"/>
  <c r="BM77" i="24" s="1"/>
  <c r="BM46" i="24"/>
  <c r="Z76" i="54"/>
  <c r="Z36" i="54"/>
  <c r="Z55" i="54" s="1"/>
  <c r="Z60" i="54" s="1"/>
  <c r="BM2" i="11"/>
  <c r="BN3" i="11"/>
  <c r="AP34" i="7"/>
  <c r="AR34" i="7" s="1"/>
  <c r="BS86" i="34"/>
  <c r="BS93" i="34"/>
  <c r="BS96" i="34" s="1"/>
  <c r="AM76" i="34"/>
  <c r="AM36" i="34"/>
  <c r="AM55" i="34" s="1"/>
  <c r="AM60" i="34" s="1"/>
  <c r="I95" i="24"/>
  <c r="I97" i="24" s="1"/>
  <c r="F11" i="2"/>
  <c r="BN34" i="16"/>
  <c r="L84" i="16"/>
  <c r="DF84" i="16"/>
  <c r="AY84" i="24"/>
  <c r="DV76" i="7"/>
  <c r="DV36" i="7"/>
  <c r="DV55" i="7" s="1"/>
  <c r="DV60" i="7" s="1"/>
  <c r="CT53" i="39"/>
  <c r="CT78" i="39" s="1"/>
  <c r="AM41" i="29"/>
  <c r="W62" i="11"/>
  <c r="W64" i="11" s="1"/>
  <c r="J95" i="34"/>
  <c r="J97" i="34" s="1"/>
  <c r="G13" i="2"/>
  <c r="Y62" i="24"/>
  <c r="Y64" i="24" s="1"/>
  <c r="CI41" i="29"/>
  <c r="CI77" i="29" s="1"/>
  <c r="Q76" i="44"/>
  <c r="R76" i="44" s="1"/>
  <c r="Q36" i="44"/>
  <c r="R34" i="44"/>
  <c r="AC2" i="34"/>
  <c r="AD3" i="34"/>
  <c r="Y76" i="39"/>
  <c r="Y36" i="39"/>
  <c r="BB46" i="54"/>
  <c r="CU39" i="39"/>
  <c r="CU22" i="39"/>
  <c r="CU90" i="39"/>
  <c r="CU45" i="39"/>
  <c r="CU58" i="39"/>
  <c r="CU59" i="39"/>
  <c r="CU49" i="39"/>
  <c r="CU53" i="39" s="1"/>
  <c r="CU78" i="39" s="1"/>
  <c r="CU26" i="39"/>
  <c r="CU20" i="39"/>
  <c r="CU18" i="39"/>
  <c r="CU10" i="39"/>
  <c r="CU43" i="39"/>
  <c r="CU31" i="39"/>
  <c r="CU30" i="39"/>
  <c r="CU23" i="39"/>
  <c r="CU38" i="39"/>
  <c r="CU17" i="39"/>
  <c r="CU9" i="39"/>
  <c r="CU57" i="39"/>
  <c r="CU14" i="39"/>
  <c r="CU29" i="39"/>
  <c r="CU51" i="39"/>
  <c r="CU15" i="39"/>
  <c r="CU32" i="39"/>
  <c r="CU12" i="39"/>
  <c r="CU27" i="39"/>
  <c r="CU33" i="39"/>
  <c r="CU28" i="39"/>
  <c r="CU88" i="39"/>
  <c r="CU50" i="39"/>
  <c r="CU11" i="39"/>
  <c r="CU44" i="39"/>
  <c r="CU21" i="39"/>
  <c r="CU19" i="39"/>
  <c r="CU25" i="39"/>
  <c r="CU24" i="39"/>
  <c r="CU89" i="39"/>
  <c r="CU16" i="39"/>
  <c r="DU34" i="34"/>
  <c r="CM38" i="16"/>
  <c r="CM26" i="16"/>
  <c r="CM57" i="16"/>
  <c r="CM25" i="16"/>
  <c r="CM51" i="16"/>
  <c r="CM28" i="16"/>
  <c r="CM24" i="16"/>
  <c r="CM17" i="16"/>
  <c r="CM18" i="16"/>
  <c r="CM39" i="16"/>
  <c r="CM10" i="16"/>
  <c r="CM27" i="16"/>
  <c r="CM16" i="16"/>
  <c r="CM14" i="16"/>
  <c r="CM13" i="16"/>
  <c r="CM15" i="16"/>
  <c r="CM23" i="16"/>
  <c r="CM21" i="16"/>
  <c r="CM33" i="16"/>
  <c r="CM32" i="16"/>
  <c r="CM31" i="16"/>
  <c r="CM19" i="16"/>
  <c r="CM49" i="16"/>
  <c r="CM44" i="16"/>
  <c r="CM46" i="16" s="1"/>
  <c r="CM29" i="16"/>
  <c r="CM12" i="16"/>
  <c r="CM11" i="16"/>
  <c r="CM9" i="16"/>
  <c r="CM22" i="16"/>
  <c r="CM43" i="16"/>
  <c r="CM30" i="16"/>
  <c r="CM50" i="16"/>
  <c r="CM20" i="16"/>
  <c r="CM88" i="16"/>
  <c r="BN53" i="7"/>
  <c r="BN78" i="7" s="1"/>
  <c r="BN3" i="4"/>
  <c r="BM2" i="4"/>
  <c r="P88" i="29"/>
  <c r="P50" i="29"/>
  <c r="P57" i="29"/>
  <c r="P58" i="29"/>
  <c r="P43" i="29"/>
  <c r="P23" i="29"/>
  <c r="P16" i="29"/>
  <c r="P90" i="29"/>
  <c r="P33" i="29"/>
  <c r="P32" i="29"/>
  <c r="P15" i="29"/>
  <c r="P39" i="29"/>
  <c r="P45" i="29"/>
  <c r="P30" i="29"/>
  <c r="P11" i="29"/>
  <c r="P19" i="29"/>
  <c r="P24" i="29"/>
  <c r="P14" i="29"/>
  <c r="P38" i="29"/>
  <c r="P27" i="29"/>
  <c r="P22" i="29"/>
  <c r="P49" i="29"/>
  <c r="P53" i="29" s="1"/>
  <c r="P78" i="29" s="1"/>
  <c r="P51" i="29"/>
  <c r="P10" i="29"/>
  <c r="P29" i="29"/>
  <c r="P28" i="29"/>
  <c r="P18" i="29"/>
  <c r="P9" i="29"/>
  <c r="P31" i="29"/>
  <c r="P20" i="29"/>
  <c r="P59" i="29"/>
  <c r="P12" i="29"/>
  <c r="P25" i="29"/>
  <c r="P13" i="29"/>
  <c r="P17" i="29"/>
  <c r="P89" i="29"/>
  <c r="P26" i="29"/>
  <c r="P44" i="29"/>
  <c r="P21" i="29"/>
  <c r="BF62" i="39"/>
  <c r="BF64" i="39" s="1"/>
  <c r="K84" i="19"/>
  <c r="K86" i="39"/>
  <c r="K93" i="39"/>
  <c r="K96" i="39" s="1"/>
  <c r="Z77" i="39"/>
  <c r="BX55" i="7"/>
  <c r="CA28" i="16"/>
  <c r="CA24" i="16"/>
  <c r="CA17" i="16"/>
  <c r="CA50" i="16"/>
  <c r="CA39" i="16"/>
  <c r="CA23" i="16"/>
  <c r="CA16" i="16"/>
  <c r="CA14" i="16"/>
  <c r="CA29" i="16"/>
  <c r="CA49" i="16"/>
  <c r="CA22" i="16"/>
  <c r="CA13" i="16"/>
  <c r="CA43" i="16"/>
  <c r="CA30" i="16"/>
  <c r="CA44" i="16"/>
  <c r="CA21" i="16"/>
  <c r="CA51" i="16"/>
  <c r="CA20" i="16"/>
  <c r="CA33" i="16"/>
  <c r="CA32" i="16"/>
  <c r="CA31" i="16"/>
  <c r="CA19" i="16"/>
  <c r="CA27" i="16"/>
  <c r="CA12" i="16"/>
  <c r="CA25" i="16"/>
  <c r="CA10" i="16"/>
  <c r="CA88" i="16"/>
  <c r="CA38" i="16"/>
  <c r="CA18" i="16"/>
  <c r="CA57" i="16"/>
  <c r="CA26" i="16"/>
  <c r="CA11" i="16"/>
  <c r="CA15" i="16"/>
  <c r="CA9" i="16"/>
  <c r="DU80" i="7"/>
  <c r="DU82" i="7" s="1"/>
  <c r="BW91" i="4"/>
  <c r="M80" i="16"/>
  <c r="BA53" i="7"/>
  <c r="BA78" i="7" s="1"/>
  <c r="P89" i="19"/>
  <c r="P91" i="19" s="1"/>
  <c r="P59" i="19"/>
  <c r="P88" i="19"/>
  <c r="P44" i="19"/>
  <c r="P90" i="19"/>
  <c r="P50" i="19"/>
  <c r="P43" i="19"/>
  <c r="P58" i="19"/>
  <c r="P28" i="19"/>
  <c r="P20" i="19"/>
  <c r="P14" i="19"/>
  <c r="P57" i="19"/>
  <c r="P29" i="19"/>
  <c r="P13" i="19"/>
  <c r="P39" i="19"/>
  <c r="P41" i="19" s="1"/>
  <c r="P77" i="19" s="1"/>
  <c r="P30" i="19"/>
  <c r="P27" i="19"/>
  <c r="P19" i="19"/>
  <c r="P49" i="19"/>
  <c r="P31" i="19"/>
  <c r="P12" i="19"/>
  <c r="P26" i="19"/>
  <c r="P9" i="19"/>
  <c r="P45" i="19"/>
  <c r="P23" i="19"/>
  <c r="P16" i="19"/>
  <c r="P33" i="19"/>
  <c r="P51" i="19"/>
  <c r="P17" i="19"/>
  <c r="P38" i="19"/>
  <c r="P18" i="19"/>
  <c r="P32" i="19"/>
  <c r="P15" i="19"/>
  <c r="P24" i="19"/>
  <c r="P22" i="19"/>
  <c r="P10" i="19"/>
  <c r="P25" i="19"/>
  <c r="P11" i="19"/>
  <c r="P21" i="19"/>
  <c r="CI60" i="7"/>
  <c r="AB91" i="29"/>
  <c r="BH55" i="39"/>
  <c r="O57" i="39"/>
  <c r="O49" i="39"/>
  <c r="O32" i="39"/>
  <c r="O24" i="39"/>
  <c r="O89" i="39"/>
  <c r="O59" i="39"/>
  <c r="O38" i="39"/>
  <c r="O43" i="39"/>
  <c r="O28" i="39"/>
  <c r="O90" i="39"/>
  <c r="O29" i="39"/>
  <c r="O17" i="39"/>
  <c r="O12" i="39"/>
  <c r="O15" i="39"/>
  <c r="O11" i="39"/>
  <c r="O88" i="39"/>
  <c r="O31" i="39"/>
  <c r="O26" i="39"/>
  <c r="O20" i="39"/>
  <c r="O10" i="39"/>
  <c r="O30" i="39"/>
  <c r="O16" i="39"/>
  <c r="O23" i="39"/>
  <c r="O51" i="39"/>
  <c r="O22" i="39"/>
  <c r="O19" i="39"/>
  <c r="O45" i="39"/>
  <c r="O58" i="39"/>
  <c r="O25" i="39"/>
  <c r="O9" i="39"/>
  <c r="O50" i="39"/>
  <c r="O14" i="39"/>
  <c r="O21" i="39"/>
  <c r="O27" i="39"/>
  <c r="O18" i="39"/>
  <c r="O13" i="39"/>
  <c r="O33" i="39"/>
  <c r="O44" i="39"/>
  <c r="O39" i="39"/>
  <c r="O41" i="39" s="1"/>
  <c r="O77" i="39" s="1"/>
  <c r="DT76" i="54"/>
  <c r="DT36" i="54"/>
  <c r="DT55" i="54" s="1"/>
  <c r="DT60" i="54" s="1"/>
  <c r="DW39" i="24"/>
  <c r="DW41" i="24" s="1"/>
  <c r="DW77" i="24" s="1"/>
  <c r="DW22" i="24"/>
  <c r="DW15" i="24"/>
  <c r="DW90" i="24"/>
  <c r="DW89" i="24"/>
  <c r="DW59" i="24"/>
  <c r="DW38" i="24"/>
  <c r="DW14" i="24"/>
  <c r="DW20" i="24"/>
  <c r="DW43" i="24"/>
  <c r="DW32" i="24"/>
  <c r="DW24" i="24"/>
  <c r="DW51" i="24"/>
  <c r="DW10" i="24"/>
  <c r="DW31" i="24"/>
  <c r="DW23" i="24"/>
  <c r="DW58" i="24"/>
  <c r="DW17" i="24"/>
  <c r="DW27" i="24"/>
  <c r="DW49" i="24"/>
  <c r="DW88" i="24"/>
  <c r="DW45" i="24"/>
  <c r="DW29" i="24"/>
  <c r="DW12" i="24"/>
  <c r="DW9" i="24"/>
  <c r="DW18" i="24"/>
  <c r="DW16" i="24"/>
  <c r="DW30" i="24"/>
  <c r="DW19" i="24"/>
  <c r="DW57" i="24"/>
  <c r="DW50" i="24"/>
  <c r="DW26" i="24"/>
  <c r="DW11" i="24"/>
  <c r="DW33" i="24"/>
  <c r="DW44" i="24"/>
  <c r="DW28" i="24"/>
  <c r="DW21" i="24"/>
  <c r="DW25" i="24"/>
  <c r="AR20" i="7"/>
  <c r="O53" i="19"/>
  <c r="O78" i="19" s="1"/>
  <c r="CA2" i="44"/>
  <c r="CB3" i="44"/>
  <c r="AU84" i="29"/>
  <c r="BY2" i="11"/>
  <c r="BZ3" i="11"/>
  <c r="CT84" i="54"/>
  <c r="CT80" i="54"/>
  <c r="CT82" i="54" s="1"/>
  <c r="AA34" i="7"/>
  <c r="Y80" i="54"/>
  <c r="Y82" i="54" s="1"/>
  <c r="AA76" i="16"/>
  <c r="AA36" i="16"/>
  <c r="AA55" i="16" s="1"/>
  <c r="AB89" i="11"/>
  <c r="AB53" i="11"/>
  <c r="AB78" i="11" s="1"/>
  <c r="AB88" i="11"/>
  <c r="AB24" i="11"/>
  <c r="AB17" i="11"/>
  <c r="AB59" i="11"/>
  <c r="AB45" i="11"/>
  <c r="AB12" i="11"/>
  <c r="AB11" i="11"/>
  <c r="AB22" i="11"/>
  <c r="AB90" i="11"/>
  <c r="AB51" i="11"/>
  <c r="AB21" i="11"/>
  <c r="AB33" i="11"/>
  <c r="AB29" i="11"/>
  <c r="AB23" i="11"/>
  <c r="AB18" i="11"/>
  <c r="AB28" i="11"/>
  <c r="AB44" i="11"/>
  <c r="AB46" i="11" s="1"/>
  <c r="AB26" i="11"/>
  <c r="AB20" i="11"/>
  <c r="AB57" i="11"/>
  <c r="AB31" i="11"/>
  <c r="AB32" i="11"/>
  <c r="AB58" i="11"/>
  <c r="AB14" i="11"/>
  <c r="AB9" i="11"/>
  <c r="AB27" i="11"/>
  <c r="AB16" i="11"/>
  <c r="AB30" i="11"/>
  <c r="AB19" i="11"/>
  <c r="AB43" i="11"/>
  <c r="AB25" i="11"/>
  <c r="CG80" i="4"/>
  <c r="CG82" i="4" s="1"/>
  <c r="DJ3" i="29"/>
  <c r="DI2" i="29"/>
  <c r="AC3" i="44"/>
  <c r="AB2" i="44"/>
  <c r="BG86" i="39"/>
  <c r="BG93" i="39"/>
  <c r="BG96" i="39" s="1"/>
  <c r="BT86" i="49"/>
  <c r="BT93" i="49"/>
  <c r="BT96" i="49" s="1"/>
  <c r="O34" i="49"/>
  <c r="I95" i="16"/>
  <c r="I97" i="16" s="1"/>
  <c r="F9" i="2"/>
  <c r="CF60" i="4"/>
  <c r="DI3" i="39"/>
  <c r="DH2" i="39"/>
  <c r="AN91" i="24"/>
  <c r="BA76" i="16"/>
  <c r="BA36" i="16"/>
  <c r="BA55" i="16" s="1"/>
  <c r="BA60" i="16" s="1"/>
  <c r="BU82" i="34"/>
  <c r="Z34" i="44"/>
  <c r="AW62" i="49"/>
  <c r="AW64" i="49"/>
  <c r="AH86" i="4"/>
  <c r="AH93" i="4"/>
  <c r="AH96" i="4" s="1"/>
  <c r="P76" i="54"/>
  <c r="P36" i="54"/>
  <c r="P55" i="54" s="1"/>
  <c r="P60" i="54" s="1"/>
  <c r="AV62" i="39"/>
  <c r="AV64" i="39"/>
  <c r="AX76" i="49"/>
  <c r="AX36" i="49"/>
  <c r="AX55" i="49" s="1"/>
  <c r="AX60" i="49" s="1"/>
  <c r="DU76" i="24"/>
  <c r="DU36" i="24"/>
  <c r="CX3" i="29"/>
  <c r="CW2" i="29"/>
  <c r="BI76" i="39"/>
  <c r="BI36" i="39"/>
  <c r="BI55" i="39" s="1"/>
  <c r="BI60" i="39" s="1"/>
  <c r="DS55" i="34"/>
  <c r="CL90" i="44"/>
  <c r="CL51" i="44"/>
  <c r="CL58" i="44"/>
  <c r="CL89" i="44"/>
  <c r="CL28" i="44"/>
  <c r="CL59" i="44"/>
  <c r="CL43" i="44"/>
  <c r="CL29" i="44"/>
  <c r="CL26" i="44"/>
  <c r="CL50" i="44"/>
  <c r="CL30" i="44"/>
  <c r="CL33" i="44"/>
  <c r="CL25" i="44"/>
  <c r="CL57" i="44"/>
  <c r="CL45" i="44"/>
  <c r="CL32" i="44"/>
  <c r="CL38" i="44"/>
  <c r="CL15" i="44"/>
  <c r="CL44" i="44"/>
  <c r="CL46" i="44" s="1"/>
  <c r="CL49" i="44"/>
  <c r="CL12" i="44"/>
  <c r="CL9" i="44"/>
  <c r="CL27" i="44"/>
  <c r="CL23" i="44"/>
  <c r="CL22" i="44"/>
  <c r="CL21" i="44"/>
  <c r="CL20" i="44"/>
  <c r="CL19" i="44"/>
  <c r="CL16" i="44"/>
  <c r="CL17" i="44"/>
  <c r="CL13" i="44"/>
  <c r="CL11" i="44"/>
  <c r="CL24" i="44"/>
  <c r="CL10" i="44"/>
  <c r="CL18" i="44"/>
  <c r="CL39" i="44"/>
  <c r="CL14" i="44"/>
  <c r="CL31" i="44"/>
  <c r="CL88" i="44"/>
  <c r="AO88" i="34"/>
  <c r="AO90" i="34"/>
  <c r="AO89" i="34"/>
  <c r="AO91" i="34" s="1"/>
  <c r="AO50" i="34"/>
  <c r="AO26" i="34"/>
  <c r="AO24" i="34"/>
  <c r="AO17" i="34"/>
  <c r="AO11" i="34"/>
  <c r="AO51" i="34"/>
  <c r="AO39" i="34"/>
  <c r="AO41" i="34" s="1"/>
  <c r="AO77" i="34" s="1"/>
  <c r="AO30" i="34"/>
  <c r="AO59" i="34"/>
  <c r="AO23" i="34"/>
  <c r="AO16" i="34"/>
  <c r="AO58" i="34"/>
  <c r="AO27" i="34"/>
  <c r="AO33" i="34"/>
  <c r="AO19" i="34"/>
  <c r="AO38" i="34"/>
  <c r="AO44" i="34"/>
  <c r="AO49" i="34"/>
  <c r="AO53" i="34" s="1"/>
  <c r="AO78" i="34" s="1"/>
  <c r="AO9" i="34"/>
  <c r="AO20" i="34"/>
  <c r="AO14" i="34"/>
  <c r="AO25" i="34"/>
  <c r="AO15" i="34"/>
  <c r="AO21" i="34"/>
  <c r="AO45" i="34"/>
  <c r="AO43" i="34"/>
  <c r="AO29" i="34"/>
  <c r="AO31" i="34"/>
  <c r="AO18" i="34"/>
  <c r="AO57" i="34"/>
  <c r="AO10" i="34"/>
  <c r="AO12" i="34"/>
  <c r="AO28" i="34"/>
  <c r="AO22" i="34"/>
  <c r="AO32" i="34"/>
  <c r="J95" i="49"/>
  <c r="J97" i="49" s="1"/>
  <c r="G16" i="2"/>
  <c r="AV60" i="11"/>
  <c r="CU34" i="29"/>
  <c r="BL59" i="11"/>
  <c r="BL45" i="11"/>
  <c r="BL15" i="11"/>
  <c r="BL12" i="11"/>
  <c r="BL11" i="11"/>
  <c r="BL10" i="11"/>
  <c r="BL51" i="11"/>
  <c r="BL22" i="11"/>
  <c r="BL58" i="11"/>
  <c r="BL50" i="11"/>
  <c r="BL33" i="11"/>
  <c r="BL32" i="11"/>
  <c r="BL90" i="11"/>
  <c r="BL49" i="11"/>
  <c r="BL27" i="11"/>
  <c r="BL26" i="11"/>
  <c r="BL17" i="11"/>
  <c r="BL88" i="11"/>
  <c r="BL43" i="11"/>
  <c r="BL25" i="11"/>
  <c r="BL16" i="11"/>
  <c r="BL19" i="11"/>
  <c r="BL9" i="11"/>
  <c r="BL23" i="11"/>
  <c r="BL18" i="11"/>
  <c r="BL28" i="11"/>
  <c r="BL21" i="11"/>
  <c r="BL14" i="11"/>
  <c r="BL44" i="11"/>
  <c r="BL89" i="11"/>
  <c r="BL24" i="11"/>
  <c r="BL57" i="11"/>
  <c r="BL30" i="11"/>
  <c r="BL31" i="11"/>
  <c r="BL29" i="11"/>
  <c r="BL20" i="11"/>
  <c r="AC2" i="4"/>
  <c r="AD3" i="4"/>
  <c r="CH82" i="44"/>
  <c r="CH84" i="44" s="1"/>
  <c r="BA62" i="44"/>
  <c r="BA64" i="44" s="1"/>
  <c r="M64" i="19"/>
  <c r="M62" i="19"/>
  <c r="AA91" i="19"/>
  <c r="AD34" i="24"/>
  <c r="AE9" i="24"/>
  <c r="AP90" i="54"/>
  <c r="AP89" i="54"/>
  <c r="AP57" i="54"/>
  <c r="AP51" i="54"/>
  <c r="AP58" i="54"/>
  <c r="AP39" i="54"/>
  <c r="AP59" i="54"/>
  <c r="AP49" i="54"/>
  <c r="AP45" i="54"/>
  <c r="AP26" i="54"/>
  <c r="AP50" i="54"/>
  <c r="AP24" i="54"/>
  <c r="AP27" i="54"/>
  <c r="AP43" i="54"/>
  <c r="AP30" i="54"/>
  <c r="AR30" i="54" s="1"/>
  <c r="AP19" i="54"/>
  <c r="AP29" i="54"/>
  <c r="AR29" i="54" s="1"/>
  <c r="AP12" i="54"/>
  <c r="AP18" i="54"/>
  <c r="AP88" i="54"/>
  <c r="AP20" i="54"/>
  <c r="AP16" i="54"/>
  <c r="AP17" i="54"/>
  <c r="AP44" i="54"/>
  <c r="AP15" i="54"/>
  <c r="AP28" i="54"/>
  <c r="AR28" i="54" s="1"/>
  <c r="AP32" i="54"/>
  <c r="AP25" i="54"/>
  <c r="AP14" i="54"/>
  <c r="AP10" i="54"/>
  <c r="AP33" i="54"/>
  <c r="AP21" i="54"/>
  <c r="AP22" i="54"/>
  <c r="AP11" i="54"/>
  <c r="AP9" i="54"/>
  <c r="AP23" i="54"/>
  <c r="AP13" i="54"/>
  <c r="AP38" i="54"/>
  <c r="CL46" i="16"/>
  <c r="BB41" i="16"/>
  <c r="BB77" i="16" s="1"/>
  <c r="BE77" i="16" s="1"/>
  <c r="CU76" i="54"/>
  <c r="CU36" i="54"/>
  <c r="CU55" i="54" s="1"/>
  <c r="CU60" i="54" s="1"/>
  <c r="AN78" i="16"/>
  <c r="CU46" i="11"/>
  <c r="CW34" i="44"/>
  <c r="BE43" i="16"/>
  <c r="AB88" i="34"/>
  <c r="AB49" i="34"/>
  <c r="AB57" i="34"/>
  <c r="AB45" i="34"/>
  <c r="AB32" i="34"/>
  <c r="AB10" i="34"/>
  <c r="AB22" i="34"/>
  <c r="AB29" i="34"/>
  <c r="AB27" i="34"/>
  <c r="AB15" i="34"/>
  <c r="AB50" i="34"/>
  <c r="AB33" i="34"/>
  <c r="AB89" i="34"/>
  <c r="AB59" i="34"/>
  <c r="AB44" i="34"/>
  <c r="AB18" i="34"/>
  <c r="AB30" i="34"/>
  <c r="AB25" i="34"/>
  <c r="AB12" i="34"/>
  <c r="AB51" i="34"/>
  <c r="AB23" i="34"/>
  <c r="AB21" i="34"/>
  <c r="AB58" i="34"/>
  <c r="AB38" i="34"/>
  <c r="AB14" i="34"/>
  <c r="AB19" i="34"/>
  <c r="AB24" i="34"/>
  <c r="AB13" i="34"/>
  <c r="AB20" i="34"/>
  <c r="AB26" i="34"/>
  <c r="AB39" i="34"/>
  <c r="AB90" i="34"/>
  <c r="AB16" i="34"/>
  <c r="AB43" i="34"/>
  <c r="AB17" i="34"/>
  <c r="AB11" i="34"/>
  <c r="AB9" i="34"/>
  <c r="AB28" i="34"/>
  <c r="BW46" i="11"/>
  <c r="CW3" i="39"/>
  <c r="CV2" i="39"/>
  <c r="BJ86" i="16"/>
  <c r="BJ93" i="16"/>
  <c r="BJ96" i="16" s="1"/>
  <c r="CF55" i="39"/>
  <c r="Q2" i="29"/>
  <c r="R3" i="29"/>
  <c r="BL36" i="16"/>
  <c r="BL76" i="16"/>
  <c r="X86" i="11"/>
  <c r="X93" i="11"/>
  <c r="X96" i="11" s="1"/>
  <c r="Y55" i="34"/>
  <c r="Z34" i="39"/>
  <c r="BY53" i="24"/>
  <c r="BY78" i="24" s="1"/>
  <c r="BX80" i="7"/>
  <c r="BX82" i="7" s="1"/>
  <c r="BX84" i="7"/>
  <c r="BA46" i="7"/>
  <c r="BV53" i="39"/>
  <c r="BV78" i="39" s="1"/>
  <c r="BV84" i="16"/>
  <c r="Y62" i="4"/>
  <c r="Y64" i="4" s="1"/>
  <c r="AX76" i="11"/>
  <c r="AX36" i="11"/>
  <c r="AX55" i="11" s="1"/>
  <c r="AX60" i="11" s="1"/>
  <c r="K86" i="16"/>
  <c r="K93" i="16"/>
  <c r="K96" i="16" s="1"/>
  <c r="BH84" i="39"/>
  <c r="BH80" i="39"/>
  <c r="BH82" i="39" s="1"/>
  <c r="DU46" i="54"/>
  <c r="M64" i="49"/>
  <c r="M62" i="49"/>
  <c r="DX2" i="24"/>
  <c r="DY3" i="24"/>
  <c r="AR43" i="7"/>
  <c r="DF84" i="7"/>
  <c r="BH84" i="29"/>
  <c r="BE28" i="16"/>
  <c r="CW90" i="34"/>
  <c r="CW88" i="34"/>
  <c r="CW57" i="34"/>
  <c r="CW59" i="34"/>
  <c r="CW58" i="34"/>
  <c r="CW29" i="34"/>
  <c r="CW43" i="34"/>
  <c r="CW18" i="34"/>
  <c r="CW50" i="34"/>
  <c r="CW33" i="34"/>
  <c r="CW25" i="34"/>
  <c r="CW12" i="34"/>
  <c r="CW44" i="34"/>
  <c r="CW46" i="34" s="1"/>
  <c r="CW21" i="34"/>
  <c r="CW9" i="34"/>
  <c r="CW51" i="34"/>
  <c r="CW49" i="34"/>
  <c r="CW45" i="34"/>
  <c r="CW27" i="34"/>
  <c r="CW23" i="34"/>
  <c r="CW30" i="34"/>
  <c r="CW10" i="34"/>
  <c r="CW16" i="34"/>
  <c r="CW28" i="34"/>
  <c r="CW24" i="34"/>
  <c r="CW19" i="34"/>
  <c r="CW11" i="34"/>
  <c r="CW38" i="34"/>
  <c r="CW22" i="34"/>
  <c r="CW17" i="34"/>
  <c r="CW89" i="34"/>
  <c r="CW39" i="34"/>
  <c r="CW41" i="34" s="1"/>
  <c r="CW77" i="34" s="1"/>
  <c r="CW32" i="34"/>
  <c r="CW26" i="34"/>
  <c r="CW31" i="34"/>
  <c r="CW14" i="34"/>
  <c r="CW15" i="34"/>
  <c r="CW20" i="34"/>
  <c r="BW76" i="19"/>
  <c r="BW36" i="19"/>
  <c r="BK60" i="16"/>
  <c r="BB41" i="54"/>
  <c r="BB77" i="54" s="1"/>
  <c r="BB53" i="54"/>
  <c r="BB78" i="54" s="1"/>
  <c r="CV53" i="54"/>
  <c r="CV78" i="54" s="1"/>
  <c r="BZ2" i="54"/>
  <c r="CA3" i="54"/>
  <c r="AA88" i="39"/>
  <c r="AA51" i="39"/>
  <c r="AA44" i="39"/>
  <c r="AA29" i="39"/>
  <c r="AA58" i="39"/>
  <c r="AA31" i="39"/>
  <c r="AE31" i="39" s="1"/>
  <c r="AA50" i="39"/>
  <c r="AA43" i="39"/>
  <c r="AA26" i="39"/>
  <c r="AA57" i="39"/>
  <c r="AA22" i="39"/>
  <c r="AA45" i="39"/>
  <c r="AA49" i="39"/>
  <c r="AA53" i="39" s="1"/>
  <c r="AA78" i="39" s="1"/>
  <c r="AA18" i="39"/>
  <c r="AA30" i="39"/>
  <c r="AA23" i="39"/>
  <c r="AA20" i="39"/>
  <c r="AA17" i="39"/>
  <c r="AA13" i="39"/>
  <c r="AA16" i="39"/>
  <c r="AA12" i="39"/>
  <c r="AA90" i="39"/>
  <c r="AA39" i="39"/>
  <c r="AA10" i="39"/>
  <c r="AA38" i="39"/>
  <c r="AA33" i="39"/>
  <c r="AA15" i="39"/>
  <c r="AA59" i="39"/>
  <c r="AA25" i="39"/>
  <c r="AA28" i="39"/>
  <c r="AA19" i="39"/>
  <c r="AA89" i="39"/>
  <c r="AA91" i="39" s="1"/>
  <c r="AA24" i="39"/>
  <c r="AA21" i="39"/>
  <c r="AA32" i="39"/>
  <c r="AA9" i="39"/>
  <c r="AA11" i="39"/>
  <c r="AA27" i="39"/>
  <c r="AA14" i="39"/>
  <c r="BT86" i="34"/>
  <c r="BT93" i="34"/>
  <c r="BT96" i="34" s="1"/>
  <c r="DT34" i="29"/>
  <c r="BK34" i="4"/>
  <c r="Y80" i="34"/>
  <c r="Y82" i="34" s="1"/>
  <c r="BV78" i="11"/>
  <c r="W62" i="7"/>
  <c r="BW53" i="4"/>
  <c r="BW78" i="4" s="1"/>
  <c r="BV34" i="39"/>
  <c r="BH84" i="11"/>
  <c r="CH76" i="4"/>
  <c r="CH36" i="4"/>
  <c r="CU76" i="34"/>
  <c r="CU36" i="34"/>
  <c r="Y80" i="4"/>
  <c r="Y82" i="4" s="1"/>
  <c r="Y84" i="4" s="1"/>
  <c r="M80" i="49"/>
  <c r="BL45" i="49"/>
  <c r="BL90" i="49"/>
  <c r="BL59" i="49"/>
  <c r="BL38" i="49"/>
  <c r="BL51" i="49"/>
  <c r="BL44" i="49"/>
  <c r="BL46" i="49" s="1"/>
  <c r="BL49" i="49"/>
  <c r="BL31" i="49"/>
  <c r="BL29" i="49"/>
  <c r="BL26" i="49"/>
  <c r="BL30" i="49"/>
  <c r="BL33" i="49"/>
  <c r="BL25" i="49"/>
  <c r="BL43" i="49"/>
  <c r="BL39" i="49"/>
  <c r="BL41" i="49" s="1"/>
  <c r="BL77" i="49" s="1"/>
  <c r="BL27" i="49"/>
  <c r="BL15" i="49"/>
  <c r="BL28" i="49"/>
  <c r="BL88" i="49"/>
  <c r="BL24" i="49"/>
  <c r="BL18" i="49"/>
  <c r="BL10" i="49"/>
  <c r="BL32" i="49"/>
  <c r="BL23" i="49"/>
  <c r="BL16" i="49"/>
  <c r="BL9" i="49"/>
  <c r="BL11" i="49"/>
  <c r="BL21" i="49"/>
  <c r="BL22" i="49"/>
  <c r="BL20" i="49"/>
  <c r="BL19" i="49"/>
  <c r="BL89" i="49"/>
  <c r="BL91" i="49" s="1"/>
  <c r="BL17" i="49"/>
  <c r="BL14" i="49"/>
  <c r="BL57" i="49"/>
  <c r="BL58" i="49"/>
  <c r="BL13" i="49"/>
  <c r="BL12" i="49"/>
  <c r="BL50" i="49"/>
  <c r="AR29" i="7"/>
  <c r="AR14" i="7"/>
  <c r="BK76" i="34"/>
  <c r="BK36" i="34"/>
  <c r="BK55" i="34" s="1"/>
  <c r="BK60" i="34" s="1"/>
  <c r="BT80" i="39"/>
  <c r="BT82" i="39" s="1"/>
  <c r="AA53" i="54"/>
  <c r="AA78" i="54" s="1"/>
  <c r="DS76" i="11"/>
  <c r="DS36" i="11"/>
  <c r="BX89" i="11"/>
  <c r="BX49" i="11"/>
  <c r="BX88" i="11"/>
  <c r="BX24" i="11"/>
  <c r="BX17" i="11"/>
  <c r="BX59" i="11"/>
  <c r="BX45" i="11"/>
  <c r="BX15" i="11"/>
  <c r="BX12" i="11"/>
  <c r="BX11" i="11"/>
  <c r="BX10" i="11"/>
  <c r="BX50" i="11"/>
  <c r="BX44" i="11"/>
  <c r="BX20" i="11"/>
  <c r="BX58" i="11"/>
  <c r="BX33" i="11"/>
  <c r="BX31" i="11"/>
  <c r="BX19" i="11"/>
  <c r="BX9" i="11"/>
  <c r="BX57" i="11"/>
  <c r="BX14" i="11"/>
  <c r="BX51" i="11"/>
  <c r="BX32" i="11"/>
  <c r="BX25" i="11"/>
  <c r="BX21" i="11"/>
  <c r="BX26" i="11"/>
  <c r="BX30" i="11"/>
  <c r="BX90" i="11"/>
  <c r="BX23" i="11"/>
  <c r="BX22" i="11"/>
  <c r="BX28" i="11"/>
  <c r="BX16" i="11"/>
  <c r="BX27" i="11"/>
  <c r="BX43" i="11"/>
  <c r="BX29" i="11"/>
  <c r="BX18" i="11"/>
  <c r="DF53" i="39"/>
  <c r="DF78" i="39" s="1"/>
  <c r="AL76" i="4"/>
  <c r="AL36" i="4"/>
  <c r="AL55" i="4" s="1"/>
  <c r="AL60" i="4" s="1"/>
  <c r="K86" i="7"/>
  <c r="K93" i="7"/>
  <c r="DU53" i="19"/>
  <c r="DU78" i="19" s="1"/>
  <c r="AD3" i="11"/>
  <c r="AC2" i="11"/>
  <c r="DU76" i="44"/>
  <c r="DU36" i="44"/>
  <c r="DU55" i="44" s="1"/>
  <c r="DU60" i="44" s="1"/>
  <c r="BS64" i="19"/>
  <c r="Q41" i="7"/>
  <c r="R39" i="7"/>
  <c r="AU86" i="34"/>
  <c r="AU93" i="34"/>
  <c r="AU96" i="34" s="1"/>
  <c r="CS60" i="54"/>
  <c r="AP2" i="19"/>
  <c r="AQ3" i="19"/>
  <c r="BK86" i="16"/>
  <c r="BK93" i="16"/>
  <c r="BK96" i="16" s="1"/>
  <c r="CI34" i="29"/>
  <c r="DG80" i="24"/>
  <c r="DG82" i="24" s="1"/>
  <c r="DG84" i="24"/>
  <c r="AM46" i="11"/>
  <c r="CK34" i="24"/>
  <c r="BX57" i="4"/>
  <c r="BX51" i="4"/>
  <c r="BX44" i="4"/>
  <c r="BX15" i="4"/>
  <c r="BX11" i="4"/>
  <c r="BX29" i="4"/>
  <c r="BX21" i="4"/>
  <c r="BX10" i="4"/>
  <c r="BX50" i="4"/>
  <c r="BX43" i="4"/>
  <c r="BX28" i="4"/>
  <c r="BX20" i="4"/>
  <c r="BX14" i="4"/>
  <c r="BX33" i="4"/>
  <c r="BX24" i="4"/>
  <c r="BX17" i="4"/>
  <c r="BX26" i="4"/>
  <c r="BX9" i="4"/>
  <c r="BX31" i="4"/>
  <c r="BX49" i="4"/>
  <c r="BX22" i="4"/>
  <c r="BX30" i="4"/>
  <c r="BX23" i="4"/>
  <c r="BX19" i="4"/>
  <c r="BX16" i="4"/>
  <c r="BX32" i="4"/>
  <c r="BX88" i="4"/>
  <c r="BX91" i="4" s="1"/>
  <c r="BX27" i="4"/>
  <c r="BX18" i="4"/>
  <c r="BX12" i="4"/>
  <c r="BX25" i="4"/>
  <c r="CV41" i="34"/>
  <c r="X60" i="4"/>
  <c r="CY29" i="7"/>
  <c r="CY89" i="7"/>
  <c r="CY19" i="7"/>
  <c r="CY58" i="7"/>
  <c r="CY43" i="7"/>
  <c r="CY28" i="7"/>
  <c r="CY26" i="7"/>
  <c r="CY11" i="7"/>
  <c r="CY57" i="7"/>
  <c r="CY25" i="7"/>
  <c r="CY49" i="7"/>
  <c r="CY33" i="7"/>
  <c r="CY44" i="7"/>
  <c r="CY23" i="7"/>
  <c r="CY32" i="7"/>
  <c r="CY50" i="7"/>
  <c r="CY17" i="7"/>
  <c r="CY30" i="7"/>
  <c r="CY21" i="7"/>
  <c r="CY31" i="7"/>
  <c r="CY22" i="7"/>
  <c r="CY51" i="7"/>
  <c r="CY27" i="7"/>
  <c r="CY20" i="7"/>
  <c r="CY14" i="7"/>
  <c r="CY9" i="7"/>
  <c r="CY15" i="7"/>
  <c r="CY24" i="7"/>
  <c r="CY18" i="7"/>
  <c r="CY16" i="7"/>
  <c r="CY10" i="7"/>
  <c r="CY88" i="7"/>
  <c r="CY12" i="7"/>
  <c r="BX90" i="29"/>
  <c r="BX89" i="29"/>
  <c r="BX59" i="29"/>
  <c r="BX88" i="29"/>
  <c r="BX45" i="29"/>
  <c r="BX38" i="29"/>
  <c r="BX51" i="29"/>
  <c r="BX44" i="29"/>
  <c r="BX25" i="29"/>
  <c r="BX28" i="29"/>
  <c r="BX43" i="29"/>
  <c r="BX30" i="29"/>
  <c r="BX10" i="29"/>
  <c r="BX57" i="29"/>
  <c r="BX24" i="29"/>
  <c r="BX49" i="29"/>
  <c r="BX53" i="29" s="1"/>
  <c r="BX78" i="29" s="1"/>
  <c r="BX19" i="29"/>
  <c r="BX22" i="29"/>
  <c r="BX32" i="29"/>
  <c r="BX27" i="29"/>
  <c r="BX13" i="29"/>
  <c r="BX50" i="29"/>
  <c r="BX33" i="29"/>
  <c r="BX18" i="29"/>
  <c r="BX58" i="29"/>
  <c r="BX31" i="29"/>
  <c r="BX12" i="29"/>
  <c r="BX29" i="29"/>
  <c r="BX23" i="29"/>
  <c r="BX16" i="29"/>
  <c r="BX20" i="29"/>
  <c r="BX9" i="29"/>
  <c r="BX11" i="29"/>
  <c r="BX15" i="29"/>
  <c r="BX21" i="29"/>
  <c r="BX39" i="29"/>
  <c r="BX41" i="29" s="1"/>
  <c r="BX77" i="29" s="1"/>
  <c r="BX17" i="29"/>
  <c r="BX26" i="29"/>
  <c r="BX14" i="29"/>
  <c r="K86" i="29"/>
  <c r="K93" i="29"/>
  <c r="K96" i="29" s="1"/>
  <c r="AV84" i="29"/>
  <c r="AN91" i="34"/>
  <c r="O46" i="7"/>
  <c r="BI80" i="4"/>
  <c r="BI82" i="4" s="1"/>
  <c r="CB39" i="11"/>
  <c r="BO41" i="11"/>
  <c r="BO77" i="11" s="1"/>
  <c r="AZ53" i="34"/>
  <c r="AZ78" i="34" s="1"/>
  <c r="Q53" i="54"/>
  <c r="Q78" i="54" s="1"/>
  <c r="R78" i="54" s="1"/>
  <c r="R49" i="54"/>
  <c r="R53" i="54" s="1"/>
  <c r="DF76" i="4"/>
  <c r="DF36" i="4"/>
  <c r="CH60" i="44"/>
  <c r="AR44" i="7"/>
  <c r="AN76" i="54"/>
  <c r="AN36" i="54"/>
  <c r="AN55" i="54" s="1"/>
  <c r="AC57" i="16"/>
  <c r="AC25" i="16"/>
  <c r="AC51" i="16"/>
  <c r="AC28" i="16"/>
  <c r="AC24" i="16"/>
  <c r="AC17" i="16"/>
  <c r="AC50" i="16"/>
  <c r="AC23" i="16"/>
  <c r="AC16" i="16"/>
  <c r="AC14" i="16"/>
  <c r="AC88" i="16"/>
  <c r="AC27" i="16"/>
  <c r="AC26" i="16"/>
  <c r="AC13" i="16"/>
  <c r="AC49" i="16"/>
  <c r="AC15" i="16"/>
  <c r="AC44" i="16"/>
  <c r="AC46" i="16" s="1"/>
  <c r="AC29" i="16"/>
  <c r="AC43" i="16"/>
  <c r="AC22" i="16"/>
  <c r="AC20" i="16"/>
  <c r="AC30" i="16"/>
  <c r="AC21" i="16"/>
  <c r="AC33" i="16"/>
  <c r="AC32" i="16"/>
  <c r="AC31" i="16"/>
  <c r="AC19" i="16"/>
  <c r="AC12" i="16"/>
  <c r="AC18" i="16"/>
  <c r="AC10" i="16"/>
  <c r="AC9" i="16"/>
  <c r="AC11" i="16"/>
  <c r="DJ46" i="16"/>
  <c r="O46" i="49"/>
  <c r="AX34" i="39"/>
  <c r="CI90" i="39"/>
  <c r="CI89" i="39"/>
  <c r="CI59" i="39"/>
  <c r="CI38" i="39"/>
  <c r="CI20" i="39"/>
  <c r="CI88" i="39"/>
  <c r="CI51" i="39"/>
  <c r="CI44" i="39"/>
  <c r="CI49" i="39"/>
  <c r="CI58" i="39"/>
  <c r="CI32" i="39"/>
  <c r="CI24" i="39"/>
  <c r="CI14" i="39"/>
  <c r="CI50" i="39"/>
  <c r="CI25" i="39"/>
  <c r="CI22" i="39"/>
  <c r="CI28" i="39"/>
  <c r="CI16" i="39"/>
  <c r="CI9" i="39"/>
  <c r="CI33" i="39"/>
  <c r="CI21" i="39"/>
  <c r="CI31" i="39"/>
  <c r="CI26" i="39"/>
  <c r="CI23" i="39"/>
  <c r="CI27" i="39"/>
  <c r="CI15" i="39"/>
  <c r="CI12" i="39"/>
  <c r="CI17" i="39"/>
  <c r="CI30" i="39"/>
  <c r="CI10" i="39"/>
  <c r="CI29" i="39"/>
  <c r="CI18" i="39"/>
  <c r="CI57" i="39"/>
  <c r="CI39" i="39"/>
  <c r="CI19" i="39"/>
  <c r="CI11" i="39"/>
  <c r="CI43" i="39"/>
  <c r="CI45" i="39"/>
  <c r="U86" i="39"/>
  <c r="U93" i="39"/>
  <c r="U96" i="39" s="1"/>
  <c r="BQ53" i="44"/>
  <c r="BQ78" i="44" s="1"/>
  <c r="BR78" i="44" s="1"/>
  <c r="BR49" i="44"/>
  <c r="BR53" i="44" s="1"/>
  <c r="AI86" i="4"/>
  <c r="AI93" i="4"/>
  <c r="AI96" i="4" s="1"/>
  <c r="BK34" i="11"/>
  <c r="AA53" i="4"/>
  <c r="AA78" i="4" s="1"/>
  <c r="AC2" i="49"/>
  <c r="AD3" i="49"/>
  <c r="DS80" i="34"/>
  <c r="BX53" i="34"/>
  <c r="BX78" i="34" s="1"/>
  <c r="CU91" i="4"/>
  <c r="AY64" i="7"/>
  <c r="AY62" i="7"/>
  <c r="BZ34" i="7"/>
  <c r="DG91" i="11"/>
  <c r="CH41" i="39"/>
  <c r="CF60" i="49"/>
  <c r="CG64" i="49"/>
  <c r="CG62" i="49"/>
  <c r="AZ76" i="7"/>
  <c r="AZ36" i="7"/>
  <c r="AZ55" i="7" s="1"/>
  <c r="CC3" i="7"/>
  <c r="CB2" i="7"/>
  <c r="DS76" i="29"/>
  <c r="DS36" i="29"/>
  <c r="AD53" i="24"/>
  <c r="AD78" i="24" s="1"/>
  <c r="AE78" i="24" s="1"/>
  <c r="AE49" i="24"/>
  <c r="AE53" i="24" s="1"/>
  <c r="DH34" i="34"/>
  <c r="AO90" i="19"/>
  <c r="AO51" i="19"/>
  <c r="AO39" i="19"/>
  <c r="AO58" i="19"/>
  <c r="AO43" i="19"/>
  <c r="AO32" i="19"/>
  <c r="AO24" i="19"/>
  <c r="AO17" i="19"/>
  <c r="AO9" i="19"/>
  <c r="AO31" i="19"/>
  <c r="AO23" i="19"/>
  <c r="AO16" i="19"/>
  <c r="AO22" i="19"/>
  <c r="AO15" i="19"/>
  <c r="AO27" i="19"/>
  <c r="AO19" i="19"/>
  <c r="AO59" i="19"/>
  <c r="AO45" i="19"/>
  <c r="AO28" i="19"/>
  <c r="AO12" i="19"/>
  <c r="AO57" i="19"/>
  <c r="AO50" i="19"/>
  <c r="AO20" i="19"/>
  <c r="AO11" i="19"/>
  <c r="AO18" i="19"/>
  <c r="AO49" i="19"/>
  <c r="AO44" i="19"/>
  <c r="AO29" i="19"/>
  <c r="AO26" i="19"/>
  <c r="AO38" i="19"/>
  <c r="AO30" i="19"/>
  <c r="AO33" i="19"/>
  <c r="AO25" i="19"/>
  <c r="AO10" i="19"/>
  <c r="AO88" i="19"/>
  <c r="AO21" i="19"/>
  <c r="AO89" i="19"/>
  <c r="AO91" i="19" s="1"/>
  <c r="AO14" i="19"/>
  <c r="CF62" i="19"/>
  <c r="CF64" i="19"/>
  <c r="CL53" i="16"/>
  <c r="CL78" i="16" s="1"/>
  <c r="BS62" i="11"/>
  <c r="BS64" i="11" s="1"/>
  <c r="CI53" i="29"/>
  <c r="CI78" i="29" s="1"/>
  <c r="AX78" i="4"/>
  <c r="AO46" i="54"/>
  <c r="BE27" i="16"/>
  <c r="CX2" i="34"/>
  <c r="CY3" i="34"/>
  <c r="CU55" i="24"/>
  <c r="DU41" i="34"/>
  <c r="BY90" i="54"/>
  <c r="BY89" i="54"/>
  <c r="BY91" i="54" s="1"/>
  <c r="BY88" i="54"/>
  <c r="BY59" i="54"/>
  <c r="BY49" i="54"/>
  <c r="BY50" i="54"/>
  <c r="BY58" i="54"/>
  <c r="BY51" i="54"/>
  <c r="BY38" i="54"/>
  <c r="BY31" i="54"/>
  <c r="BY45" i="54"/>
  <c r="BY25" i="54"/>
  <c r="BY28" i="54"/>
  <c r="BY18" i="54"/>
  <c r="BY11" i="54"/>
  <c r="BY43" i="54"/>
  <c r="BY17" i="54"/>
  <c r="BY44" i="54"/>
  <c r="BY26" i="54"/>
  <c r="BY16" i="54"/>
  <c r="BY30" i="54"/>
  <c r="BY21" i="54"/>
  <c r="BY33" i="54"/>
  <c r="BY57" i="54"/>
  <c r="BY23" i="54"/>
  <c r="BY39" i="54"/>
  <c r="BY20" i="54"/>
  <c r="BY14" i="54"/>
  <c r="BY15" i="54"/>
  <c r="BY32" i="54"/>
  <c r="BY27" i="54"/>
  <c r="BY24" i="54"/>
  <c r="BY29" i="54"/>
  <c r="BY13" i="54"/>
  <c r="BY19" i="54"/>
  <c r="BY12" i="54"/>
  <c r="BY10" i="54"/>
  <c r="BY22" i="54"/>
  <c r="BY9" i="54"/>
  <c r="CF80" i="39"/>
  <c r="AC3" i="39"/>
  <c r="AB2" i="39"/>
  <c r="Z64" i="29"/>
  <c r="Z62" i="29"/>
  <c r="CT84" i="44"/>
  <c r="DF76" i="29"/>
  <c r="DF36" i="29"/>
  <c r="BS60" i="39"/>
  <c r="Z76" i="19"/>
  <c r="Z36" i="19"/>
  <c r="Z55" i="19" s="1"/>
  <c r="Z60" i="19" s="1"/>
  <c r="O46" i="29"/>
  <c r="CI53" i="11"/>
  <c r="CI78" i="11" s="1"/>
  <c r="R41" i="44"/>
  <c r="BV64" i="54"/>
  <c r="BV62" i="54"/>
  <c r="AB34" i="29"/>
  <c r="AU84" i="49"/>
  <c r="BN3" i="49"/>
  <c r="BM2" i="49"/>
  <c r="AR17" i="7"/>
  <c r="AR22" i="7"/>
  <c r="AR27" i="7"/>
  <c r="DV89" i="54"/>
  <c r="DV88" i="54"/>
  <c r="DV58" i="54"/>
  <c r="DV50" i="54"/>
  <c r="DV45" i="54"/>
  <c r="DV59" i="54"/>
  <c r="DV57" i="54"/>
  <c r="DV90" i="54"/>
  <c r="DV27" i="54"/>
  <c r="DV51" i="54"/>
  <c r="DV32" i="54"/>
  <c r="DV26" i="54"/>
  <c r="DV49" i="54"/>
  <c r="DV30" i="54"/>
  <c r="DV33" i="54"/>
  <c r="DV38" i="54"/>
  <c r="DV23" i="54"/>
  <c r="DV18" i="54"/>
  <c r="DV44" i="54"/>
  <c r="DV46" i="54" s="1"/>
  <c r="DV17" i="54"/>
  <c r="DV43" i="54"/>
  <c r="DV16" i="54"/>
  <c r="DV15" i="54"/>
  <c r="DV12" i="54"/>
  <c r="DV11" i="54"/>
  <c r="DV39" i="54"/>
  <c r="DV25" i="54"/>
  <c r="DV24" i="54"/>
  <c r="DV29" i="54"/>
  <c r="DV14" i="54"/>
  <c r="DV31" i="54"/>
  <c r="DV20" i="54"/>
  <c r="DV13" i="54"/>
  <c r="DV22" i="54"/>
  <c r="DV9" i="54"/>
  <c r="DV21" i="54"/>
  <c r="DV28" i="54"/>
  <c r="DV19" i="54"/>
  <c r="DV10" i="54"/>
  <c r="BY2" i="4"/>
  <c r="BZ3" i="4"/>
  <c r="BY2" i="29"/>
  <c r="BZ3" i="29"/>
  <c r="L64" i="54"/>
  <c r="BQ34" i="44"/>
  <c r="BR9" i="44"/>
  <c r="BH62" i="54"/>
  <c r="BH64" i="54" s="1"/>
  <c r="CU76" i="19"/>
  <c r="CU36" i="19"/>
  <c r="BW84" i="7"/>
  <c r="BV76" i="49"/>
  <c r="BV36" i="49"/>
  <c r="BV55" i="49" s="1"/>
  <c r="BV60" i="49" s="1"/>
  <c r="BA80" i="44"/>
  <c r="BA82" i="44" s="1"/>
  <c r="BA84" i="44"/>
  <c r="BK34" i="29"/>
  <c r="AJ86" i="54"/>
  <c r="AJ93" i="54"/>
  <c r="AJ96" i="54" s="1"/>
  <c r="AR3" i="54"/>
  <c r="AQ2" i="54"/>
  <c r="CX91" i="7"/>
  <c r="AX76" i="29"/>
  <c r="AX36" i="29"/>
  <c r="AX55" i="29" s="1"/>
  <c r="AX60" i="29" s="1"/>
  <c r="AS86" i="39"/>
  <c r="AS93" i="39"/>
  <c r="AS96" i="39" s="1"/>
  <c r="BJ78" i="4"/>
  <c r="W86" i="39"/>
  <c r="W93" i="39"/>
  <c r="W96" i="39" s="1"/>
  <c r="BT86" i="11"/>
  <c r="BT93" i="11"/>
  <c r="BT96" i="11" s="1"/>
  <c r="M86" i="34"/>
  <c r="M93" i="34"/>
  <c r="M96" i="34" s="1"/>
  <c r="DJ2" i="19"/>
  <c r="DK3" i="19"/>
  <c r="W60" i="39"/>
  <c r="DS77" i="29"/>
  <c r="DT58" i="39"/>
  <c r="DT27" i="39"/>
  <c r="DT50" i="39"/>
  <c r="DT43" i="39"/>
  <c r="DT29" i="39"/>
  <c r="DT26" i="39"/>
  <c r="DT57" i="39"/>
  <c r="DT30" i="39"/>
  <c r="DT33" i="39"/>
  <c r="DT25" i="39"/>
  <c r="DT39" i="39"/>
  <c r="DT89" i="39"/>
  <c r="DT45" i="39"/>
  <c r="DT28" i="39"/>
  <c r="DT18" i="39"/>
  <c r="DT88" i="39"/>
  <c r="DT16" i="39"/>
  <c r="DT44" i="39"/>
  <c r="DT46" i="39" s="1"/>
  <c r="DT31" i="39"/>
  <c r="DT23" i="39"/>
  <c r="DT20" i="39"/>
  <c r="DT15" i="39"/>
  <c r="DT49" i="39"/>
  <c r="DT53" i="39" s="1"/>
  <c r="DT78" i="39" s="1"/>
  <c r="DT90" i="39"/>
  <c r="DT38" i="39"/>
  <c r="DT19" i="39"/>
  <c r="DT9" i="39"/>
  <c r="DT24" i="39"/>
  <c r="DT51" i="39"/>
  <c r="DT21" i="39"/>
  <c r="DT14" i="39"/>
  <c r="DT12" i="39"/>
  <c r="DT11" i="39"/>
  <c r="DT17" i="39"/>
  <c r="DT59" i="39"/>
  <c r="DT22" i="39"/>
  <c r="DT32" i="39"/>
  <c r="DT10" i="39"/>
  <c r="AL55" i="34"/>
  <c r="O34" i="7"/>
  <c r="BB2" i="34"/>
  <c r="BC3" i="34"/>
  <c r="BP76" i="44"/>
  <c r="BP36" i="44"/>
  <c r="BP55" i="44" s="1"/>
  <c r="BP60" i="44" s="1"/>
  <c r="BM34" i="16"/>
  <c r="BI60" i="4"/>
  <c r="AZ34" i="34"/>
  <c r="BZ3" i="49"/>
  <c r="BY2" i="49"/>
  <c r="AL86" i="44"/>
  <c r="AL93" i="44"/>
  <c r="AL96" i="44" s="1"/>
  <c r="BY34" i="44"/>
  <c r="AE3" i="16"/>
  <c r="AD2" i="16"/>
  <c r="DU46" i="19"/>
  <c r="CS80" i="11"/>
  <c r="CG86" i="19"/>
  <c r="CG93" i="19"/>
  <c r="CG96" i="19" s="1"/>
  <c r="DX50" i="7"/>
  <c r="DX23" i="7"/>
  <c r="DX49" i="7"/>
  <c r="DX33" i="7"/>
  <c r="DX22" i="7"/>
  <c r="DX17" i="7"/>
  <c r="DX32" i="7"/>
  <c r="DX31" i="7"/>
  <c r="DX9" i="7"/>
  <c r="DX88" i="7"/>
  <c r="DX30" i="7"/>
  <c r="DX44" i="7"/>
  <c r="DX20" i="7"/>
  <c r="DX26" i="7"/>
  <c r="DX27" i="7"/>
  <c r="DX25" i="7"/>
  <c r="DX10" i="7"/>
  <c r="DX16" i="7"/>
  <c r="DX15" i="7"/>
  <c r="DX43" i="7"/>
  <c r="DX24" i="7"/>
  <c r="DX19" i="7"/>
  <c r="DX57" i="7"/>
  <c r="DX11" i="7"/>
  <c r="DX58" i="7"/>
  <c r="DX12" i="7"/>
  <c r="DX18" i="7"/>
  <c r="DX29" i="7"/>
  <c r="DX89" i="7"/>
  <c r="DX14" i="7"/>
  <c r="DX51" i="7"/>
  <c r="DX21" i="7"/>
  <c r="DX28" i="7"/>
  <c r="BL55" i="7"/>
  <c r="CN38" i="11"/>
  <c r="DS91" i="39"/>
  <c r="AX41" i="39"/>
  <c r="AX77" i="39" s="1"/>
  <c r="AV86" i="49"/>
  <c r="AV93" i="49"/>
  <c r="AV96" i="49" s="1"/>
  <c r="BC88" i="16"/>
  <c r="BC20" i="16"/>
  <c r="BE20" i="16" s="1"/>
  <c r="BC43" i="16"/>
  <c r="BC33" i="16"/>
  <c r="BE33" i="16" s="1"/>
  <c r="BC32" i="16"/>
  <c r="BC31" i="16"/>
  <c r="BE31" i="16" s="1"/>
  <c r="BC27" i="16"/>
  <c r="BC19" i="16"/>
  <c r="BC38" i="16"/>
  <c r="BC26" i="16"/>
  <c r="BC51" i="16"/>
  <c r="BE51" i="16" s="1"/>
  <c r="BC28" i="16"/>
  <c r="BC24" i="16"/>
  <c r="BE24" i="16" s="1"/>
  <c r="BC13" i="16"/>
  <c r="BC15" i="16"/>
  <c r="BE15" i="16" s="1"/>
  <c r="BC12" i="16"/>
  <c r="BE12" i="16" s="1"/>
  <c r="BC23" i="16"/>
  <c r="BE23" i="16" s="1"/>
  <c r="BC50" i="16"/>
  <c r="BE50" i="16" s="1"/>
  <c r="BC29" i="16"/>
  <c r="BE29" i="16" s="1"/>
  <c r="BC11" i="16"/>
  <c r="BE11" i="16" s="1"/>
  <c r="BC9" i="16"/>
  <c r="BC57" i="16"/>
  <c r="BC49" i="16"/>
  <c r="BE49" i="16" s="1"/>
  <c r="BC22" i="16"/>
  <c r="BE22" i="16" s="1"/>
  <c r="BC44" i="16"/>
  <c r="BC30" i="16"/>
  <c r="BC10" i="16"/>
  <c r="BC21" i="16"/>
  <c r="BE21" i="16" s="1"/>
  <c r="BC39" i="16"/>
  <c r="BC41" i="16" s="1"/>
  <c r="BC77" i="16" s="1"/>
  <c r="BC16" i="16"/>
  <c r="BC14" i="16"/>
  <c r="BE14" i="16" s="1"/>
  <c r="BC17" i="16"/>
  <c r="BE17" i="16" s="1"/>
  <c r="BC25" i="16"/>
  <c r="BE25" i="16" s="1"/>
  <c r="BC18" i="16"/>
  <c r="AU64" i="49"/>
  <c r="AU62" i="49"/>
  <c r="CW76" i="16"/>
  <c r="CW36" i="16"/>
  <c r="CW55" i="16" s="1"/>
  <c r="CW60" i="16" s="1"/>
  <c r="BB77" i="24"/>
  <c r="BF86" i="4"/>
  <c r="BF93" i="4"/>
  <c r="BF96" i="4" s="1"/>
  <c r="CS77" i="39"/>
  <c r="CT76" i="49"/>
  <c r="CT36" i="49"/>
  <c r="CT55" i="49" s="1"/>
  <c r="CT60" i="49" s="1"/>
  <c r="CM27" i="7"/>
  <c r="CM14" i="7"/>
  <c r="CM57" i="7"/>
  <c r="CM25" i="7"/>
  <c r="CM51" i="7"/>
  <c r="CM24" i="7"/>
  <c r="CM50" i="7"/>
  <c r="CM23" i="7"/>
  <c r="CM49" i="7"/>
  <c r="CM33" i="7"/>
  <c r="CM89" i="7"/>
  <c r="CM30" i="7"/>
  <c r="CM31" i="7"/>
  <c r="CM22" i="7"/>
  <c r="CM10" i="7"/>
  <c r="CM43" i="7"/>
  <c r="CM88" i="7"/>
  <c r="CM91" i="7" s="1"/>
  <c r="CM58" i="7"/>
  <c r="CM29" i="7"/>
  <c r="CM20" i="7"/>
  <c r="CM21" i="7"/>
  <c r="CM16" i="7"/>
  <c r="CM18" i="7"/>
  <c r="CM11" i="7"/>
  <c r="CM26" i="7"/>
  <c r="CM17" i="7"/>
  <c r="CM28" i="7"/>
  <c r="CM19" i="7"/>
  <c r="CM32" i="7"/>
  <c r="CM15" i="7"/>
  <c r="CM44" i="7"/>
  <c r="CM9" i="7"/>
  <c r="CM12" i="7"/>
  <c r="EC72" i="4"/>
  <c r="EC74" i="4" s="1"/>
  <c r="BW86" i="16"/>
  <c r="BW93" i="16"/>
  <c r="BW96" i="16" s="1"/>
  <c r="AB89" i="49"/>
  <c r="AB91" i="49" s="1"/>
  <c r="AB39" i="49"/>
  <c r="AB41" i="49" s="1"/>
  <c r="AB88" i="49"/>
  <c r="AB58" i="49"/>
  <c r="AB28" i="49"/>
  <c r="AB20" i="49"/>
  <c r="AB29" i="49"/>
  <c r="AB30" i="49"/>
  <c r="AB27" i="49"/>
  <c r="AB19" i="49"/>
  <c r="AB57" i="49"/>
  <c r="AB49" i="49"/>
  <c r="AB53" i="49" s="1"/>
  <c r="AB78" i="49" s="1"/>
  <c r="AB38" i="49"/>
  <c r="AB45" i="49"/>
  <c r="AB90" i="49"/>
  <c r="AB50" i="49"/>
  <c r="AB23" i="49"/>
  <c r="AB12" i="49"/>
  <c r="AB43" i="49"/>
  <c r="AB22" i="49"/>
  <c r="AB16" i="49"/>
  <c r="AB11" i="49"/>
  <c r="AB44" i="49"/>
  <c r="AB46" i="49" s="1"/>
  <c r="AB21" i="49"/>
  <c r="AB59" i="49"/>
  <c r="AB25" i="49"/>
  <c r="AB26" i="49"/>
  <c r="AB14" i="49"/>
  <c r="AB15" i="49"/>
  <c r="AB13" i="49"/>
  <c r="AB32" i="49"/>
  <c r="AB51" i="49"/>
  <c r="AB18" i="49"/>
  <c r="AB24" i="49"/>
  <c r="AB10" i="49"/>
  <c r="AB9" i="49"/>
  <c r="AB31" i="49"/>
  <c r="AB33" i="49"/>
  <c r="AB17" i="49"/>
  <c r="L62" i="24"/>
  <c r="L64" i="24" s="1"/>
  <c r="AZ46" i="19"/>
  <c r="AY80" i="7"/>
  <c r="CH46" i="39"/>
  <c r="AX55" i="4"/>
  <c r="AX60" i="4" s="1"/>
  <c r="CL34" i="7"/>
  <c r="CU41" i="29"/>
  <c r="CG80" i="49"/>
  <c r="CG82" i="49" s="1"/>
  <c r="CA18" i="7"/>
  <c r="CA50" i="7"/>
  <c r="CA23" i="7"/>
  <c r="CA49" i="7"/>
  <c r="CA33" i="7"/>
  <c r="CA89" i="7"/>
  <c r="CA22" i="7"/>
  <c r="CA17" i="7"/>
  <c r="CA21" i="7"/>
  <c r="CA16" i="7"/>
  <c r="CA30" i="7"/>
  <c r="CA58" i="7"/>
  <c r="CA43" i="7"/>
  <c r="CA28" i="7"/>
  <c r="CA57" i="7"/>
  <c r="CA26" i="7"/>
  <c r="CA19" i="7"/>
  <c r="CA44" i="7"/>
  <c r="CA46" i="7" s="1"/>
  <c r="CA88" i="7"/>
  <c r="CA31" i="7"/>
  <c r="CA24" i="7"/>
  <c r="CA25" i="7"/>
  <c r="CA11" i="7"/>
  <c r="CA9" i="7"/>
  <c r="CA51" i="7"/>
  <c r="CA14" i="7"/>
  <c r="CA15" i="7"/>
  <c r="CA10" i="7"/>
  <c r="CA32" i="7"/>
  <c r="CA20" i="7"/>
  <c r="CA12" i="7"/>
  <c r="CA29" i="7"/>
  <c r="CA27" i="7"/>
  <c r="DL3" i="44"/>
  <c r="DK2" i="44"/>
  <c r="Y60" i="29"/>
  <c r="AN88" i="49"/>
  <c r="AN57" i="49"/>
  <c r="AN33" i="49"/>
  <c r="AN90" i="49"/>
  <c r="AN49" i="49"/>
  <c r="AN53" i="49" s="1"/>
  <c r="AN78" i="49" s="1"/>
  <c r="AN32" i="49"/>
  <c r="AN59" i="49"/>
  <c r="AN38" i="49"/>
  <c r="AN31" i="49"/>
  <c r="AN22" i="49"/>
  <c r="AN44" i="49"/>
  <c r="AN21" i="49"/>
  <c r="AN89" i="49"/>
  <c r="AN27" i="49"/>
  <c r="AN20" i="49"/>
  <c r="AN17" i="49"/>
  <c r="AN14" i="49"/>
  <c r="AN26" i="49"/>
  <c r="AN58" i="49"/>
  <c r="AN13" i="49"/>
  <c r="AN25" i="49"/>
  <c r="AN15" i="49"/>
  <c r="AN18" i="49"/>
  <c r="AN12" i="49"/>
  <c r="AN19" i="49"/>
  <c r="AN51" i="49"/>
  <c r="AN43" i="49"/>
  <c r="AN9" i="49"/>
  <c r="AN34" i="49" s="1"/>
  <c r="AN50" i="49"/>
  <c r="AN23" i="49"/>
  <c r="AN16" i="49"/>
  <c r="AN39" i="49"/>
  <c r="AN45" i="49"/>
  <c r="AN24" i="49"/>
  <c r="AN10" i="49"/>
  <c r="AN11" i="49"/>
  <c r="AM62" i="16"/>
  <c r="AM64" i="16" s="1"/>
  <c r="DF76" i="11"/>
  <c r="DF36" i="11"/>
  <c r="CI91" i="29"/>
  <c r="CT76" i="4"/>
  <c r="CT36" i="4"/>
  <c r="CT55" i="4" s="1"/>
  <c r="CT60" i="4" s="1"/>
  <c r="DI51" i="34"/>
  <c r="DI58" i="34"/>
  <c r="DI90" i="34"/>
  <c r="DI89" i="34"/>
  <c r="DI57" i="34"/>
  <c r="DI30" i="34"/>
  <c r="DI88" i="34"/>
  <c r="DI45" i="34"/>
  <c r="DI32" i="34"/>
  <c r="DI20" i="34"/>
  <c r="DI14" i="34"/>
  <c r="DI19" i="34"/>
  <c r="DI59" i="34"/>
  <c r="DI43" i="34"/>
  <c r="DI33" i="34"/>
  <c r="DI31" i="34"/>
  <c r="DI23" i="34"/>
  <c r="DI16" i="34"/>
  <c r="DI44" i="34"/>
  <c r="DI10" i="34"/>
  <c r="DI22" i="34"/>
  <c r="DI17" i="34"/>
  <c r="DI9" i="34"/>
  <c r="DI38" i="34"/>
  <c r="DI29" i="34"/>
  <c r="DI50" i="34"/>
  <c r="DI26" i="34"/>
  <c r="DI25" i="34"/>
  <c r="DI12" i="34"/>
  <c r="DI39" i="34"/>
  <c r="DI15" i="34"/>
  <c r="DI21" i="34"/>
  <c r="DI18" i="34"/>
  <c r="DI11" i="34"/>
  <c r="DI28" i="34"/>
  <c r="DI27" i="34"/>
  <c r="DI49" i="34"/>
  <c r="DI53" i="34" s="1"/>
  <c r="DI78" i="34" s="1"/>
  <c r="DI24" i="34"/>
  <c r="AO53" i="54"/>
  <c r="AO78" i="54" s="1"/>
  <c r="BE13" i="16"/>
  <c r="CU80" i="24"/>
  <c r="CS55" i="29"/>
  <c r="AM91" i="49"/>
  <c r="CS62" i="44"/>
  <c r="CS64" i="44"/>
  <c r="DW41" i="16"/>
  <c r="Z80" i="29"/>
  <c r="Z82" i="29" s="1"/>
  <c r="N76" i="7"/>
  <c r="N36" i="7"/>
  <c r="N55" i="7" s="1"/>
  <c r="N60" i="7" s="1"/>
  <c r="CH62" i="34"/>
  <c r="CH64" i="34" s="1"/>
  <c r="N76" i="49"/>
  <c r="N36" i="49"/>
  <c r="N55" i="49" s="1"/>
  <c r="N60" i="49" s="1"/>
  <c r="BV84" i="54"/>
  <c r="BV80" i="54"/>
  <c r="BV82" i="54" s="1"/>
  <c r="DJ3" i="4"/>
  <c r="DI2" i="4"/>
  <c r="AL84" i="16"/>
  <c r="AK55" i="29"/>
  <c r="DJ91" i="7"/>
  <c r="CT84" i="24"/>
  <c r="AR19" i="7"/>
  <c r="AR31" i="7"/>
  <c r="BU86" i="7"/>
  <c r="BU93" i="7"/>
  <c r="AY76" i="11"/>
  <c r="AY36" i="11"/>
  <c r="DX3" i="54"/>
  <c r="DW2" i="54"/>
  <c r="Y80" i="7"/>
  <c r="Y82" i="7" s="1"/>
  <c r="R77" i="11"/>
  <c r="Q84" i="11"/>
  <c r="BW91" i="29"/>
  <c r="DF46" i="39"/>
  <c r="M86" i="54"/>
  <c r="M93" i="54"/>
  <c r="M96" i="54" s="1"/>
  <c r="AV62" i="34"/>
  <c r="AV64" i="34" s="1"/>
  <c r="BI96" i="7"/>
  <c r="CZ2" i="7"/>
  <c r="DA3" i="7"/>
  <c r="AQ41" i="11"/>
  <c r="BD39" i="11"/>
  <c r="AR39" i="11"/>
  <c r="H95" i="4"/>
  <c r="E6" i="2"/>
  <c r="DF34" i="39"/>
  <c r="V86" i="54"/>
  <c r="V93" i="54"/>
  <c r="V96" i="54" s="1"/>
  <c r="CS55" i="11"/>
  <c r="CK3" i="39"/>
  <c r="CJ2" i="39"/>
  <c r="AW80" i="49"/>
  <c r="AW82" i="49" s="1"/>
  <c r="AY46" i="11"/>
  <c r="CU46" i="4"/>
  <c r="AQ3" i="34"/>
  <c r="AP2" i="34"/>
  <c r="CH53" i="39"/>
  <c r="CH78" i="39" s="1"/>
  <c r="BV62" i="34"/>
  <c r="BV64" i="34" s="1"/>
  <c r="DI88" i="19"/>
  <c r="DI58" i="19"/>
  <c r="DI44" i="19"/>
  <c r="DI43" i="19"/>
  <c r="DI90" i="19"/>
  <c r="DI57" i="19"/>
  <c r="DI39" i="19"/>
  <c r="DI41" i="19" s="1"/>
  <c r="DI77" i="19" s="1"/>
  <c r="DI20" i="19"/>
  <c r="DI14" i="19"/>
  <c r="DI27" i="19"/>
  <c r="DI19" i="19"/>
  <c r="DI89" i="19"/>
  <c r="DI51" i="19"/>
  <c r="DI33" i="19"/>
  <c r="DI32" i="19"/>
  <c r="DI28" i="19"/>
  <c r="DI12" i="19"/>
  <c r="DI59" i="19"/>
  <c r="DI45" i="19"/>
  <c r="DI29" i="19"/>
  <c r="DI26" i="19"/>
  <c r="DI30" i="19"/>
  <c r="DI18" i="19"/>
  <c r="DI11" i="19"/>
  <c r="DI31" i="19"/>
  <c r="DI23" i="19"/>
  <c r="DI16" i="19"/>
  <c r="DI49" i="19"/>
  <c r="DI50" i="19"/>
  <c r="DI25" i="19"/>
  <c r="DI9" i="19"/>
  <c r="DI38" i="19"/>
  <c r="DI10" i="19"/>
  <c r="DI15" i="19"/>
  <c r="DI21" i="19"/>
  <c r="DI17" i="19"/>
  <c r="DI22" i="19"/>
  <c r="DI24" i="19"/>
  <c r="DU49" i="11"/>
  <c r="DU88" i="11"/>
  <c r="DU24" i="11"/>
  <c r="DU17" i="11"/>
  <c r="DU23" i="11"/>
  <c r="DU16" i="11"/>
  <c r="DU59" i="11"/>
  <c r="DU45" i="11"/>
  <c r="DU51" i="11"/>
  <c r="DU22" i="11"/>
  <c r="DU57" i="11"/>
  <c r="DU90" i="11"/>
  <c r="DU33" i="11"/>
  <c r="DU29" i="11"/>
  <c r="DU18" i="11"/>
  <c r="DU89" i="11"/>
  <c r="DU28" i="11"/>
  <c r="DU12" i="11"/>
  <c r="DU11" i="11"/>
  <c r="DU10" i="11"/>
  <c r="DU27" i="11"/>
  <c r="DU26" i="11"/>
  <c r="DU15" i="11"/>
  <c r="DU44" i="11"/>
  <c r="DU46" i="11" s="1"/>
  <c r="DU21" i="11"/>
  <c r="DU43" i="11"/>
  <c r="DU25" i="11"/>
  <c r="DU14" i="11"/>
  <c r="DU9" i="11"/>
  <c r="DU31" i="11"/>
  <c r="DU19" i="11"/>
  <c r="DU30" i="11"/>
  <c r="DU58" i="11"/>
  <c r="DU50" i="11"/>
  <c r="DU32" i="11"/>
  <c r="DU20" i="11"/>
  <c r="CK91" i="44"/>
  <c r="DS84" i="16"/>
  <c r="DV3" i="39"/>
  <c r="DU2" i="39"/>
  <c r="AL84" i="34"/>
  <c r="AL80" i="34"/>
  <c r="AL82" i="34" s="1"/>
  <c r="AM62" i="7"/>
  <c r="AM64" i="7" s="1"/>
  <c r="DH59" i="11"/>
  <c r="DH45" i="11"/>
  <c r="DH15" i="11"/>
  <c r="DH12" i="11"/>
  <c r="DH11" i="11"/>
  <c r="DH10" i="11"/>
  <c r="DH51" i="11"/>
  <c r="DH22" i="11"/>
  <c r="DH58" i="11"/>
  <c r="DH50" i="11"/>
  <c r="DH33" i="11"/>
  <c r="DH32" i="11"/>
  <c r="DH90" i="11"/>
  <c r="DH57" i="11"/>
  <c r="DH24" i="11"/>
  <c r="DH23" i="11"/>
  <c r="DH21" i="11"/>
  <c r="DH31" i="11"/>
  <c r="DH9" i="11"/>
  <c r="DH34" i="11" s="1"/>
  <c r="DH25" i="11"/>
  <c r="DH19" i="11"/>
  <c r="DH30" i="11"/>
  <c r="DH44" i="11"/>
  <c r="DH29" i="11"/>
  <c r="DH88" i="11"/>
  <c r="DH18" i="11"/>
  <c r="DH43" i="11"/>
  <c r="DH28" i="11"/>
  <c r="DH17" i="11"/>
  <c r="DH27" i="11"/>
  <c r="DH89" i="11"/>
  <c r="DH14" i="11"/>
  <c r="DH16" i="11"/>
  <c r="DH26" i="11"/>
  <c r="DH49" i="11"/>
  <c r="DH20" i="11"/>
  <c r="DE72" i="4"/>
  <c r="DF72" i="4"/>
  <c r="DF74" i="4" s="1"/>
  <c r="AY39" i="39"/>
  <c r="AY22" i="39"/>
  <c r="AY90" i="39"/>
  <c r="AY88" i="39"/>
  <c r="AY20" i="39"/>
  <c r="AY45" i="39"/>
  <c r="AY59" i="39"/>
  <c r="AY51" i="39"/>
  <c r="AY57" i="39"/>
  <c r="AY44" i="39"/>
  <c r="AY16" i="39"/>
  <c r="AY26" i="39"/>
  <c r="AY15" i="39"/>
  <c r="AY10" i="39"/>
  <c r="AY31" i="39"/>
  <c r="AY30" i="39"/>
  <c r="AY23" i="39"/>
  <c r="AY9" i="39"/>
  <c r="AY89" i="39"/>
  <c r="AY27" i="39"/>
  <c r="AY21" i="39"/>
  <c r="AY50" i="39"/>
  <c r="AY11" i="39"/>
  <c r="AY28" i="39"/>
  <c r="AY43" i="39"/>
  <c r="AY49" i="39"/>
  <c r="AY29" i="39"/>
  <c r="AY19" i="39"/>
  <c r="AY17" i="39"/>
  <c r="AY25" i="39"/>
  <c r="AY38" i="39"/>
  <c r="AY58" i="39"/>
  <c r="AY12" i="39"/>
  <c r="AY32" i="39"/>
  <c r="AY24" i="39"/>
  <c r="AY14" i="39"/>
  <c r="AY33" i="39"/>
  <c r="AY18" i="39"/>
  <c r="BA90" i="34"/>
  <c r="BA57" i="34"/>
  <c r="BA88" i="34"/>
  <c r="BA59" i="34"/>
  <c r="BA38" i="34"/>
  <c r="BA18" i="34"/>
  <c r="BA31" i="34"/>
  <c r="BA25" i="34"/>
  <c r="BA12" i="34"/>
  <c r="BA30" i="34"/>
  <c r="BA21" i="34"/>
  <c r="BA9" i="34"/>
  <c r="BA27" i="34"/>
  <c r="BA15" i="34"/>
  <c r="BA43" i="34"/>
  <c r="BA28" i="34"/>
  <c r="BA23" i="34"/>
  <c r="BA16" i="34"/>
  <c r="BA45" i="34"/>
  <c r="BA89" i="34"/>
  <c r="BA51" i="34"/>
  <c r="BA44" i="34"/>
  <c r="BA46" i="34" s="1"/>
  <c r="BA22" i="34"/>
  <c r="BA17" i="34"/>
  <c r="BA39" i="34"/>
  <c r="BA29" i="34"/>
  <c r="BA26" i="34"/>
  <c r="BA32" i="34"/>
  <c r="BA10" i="34"/>
  <c r="BA11" i="34"/>
  <c r="BA58" i="34"/>
  <c r="BA49" i="34"/>
  <c r="BA20" i="34"/>
  <c r="BA19" i="34"/>
  <c r="BA50" i="34"/>
  <c r="BA24" i="34"/>
  <c r="BA14" i="34"/>
  <c r="BA33" i="34"/>
  <c r="BX90" i="49"/>
  <c r="BX89" i="49"/>
  <c r="BX39" i="49"/>
  <c r="BX20" i="49"/>
  <c r="BX50" i="49"/>
  <c r="BX58" i="49"/>
  <c r="BX27" i="49"/>
  <c r="BX19" i="49"/>
  <c r="BX88" i="49"/>
  <c r="BX28" i="49"/>
  <c r="BX57" i="49"/>
  <c r="BX49" i="49"/>
  <c r="BX53" i="49" s="1"/>
  <c r="BX78" i="49" s="1"/>
  <c r="BX45" i="49"/>
  <c r="BX32" i="49"/>
  <c r="BX21" i="49"/>
  <c r="BX33" i="49"/>
  <c r="BX31" i="49"/>
  <c r="BX12" i="49"/>
  <c r="BX17" i="49"/>
  <c r="BX59" i="49"/>
  <c r="BX11" i="49"/>
  <c r="BX44" i="49"/>
  <c r="BX22" i="49"/>
  <c r="BX23" i="49"/>
  <c r="BX14" i="49"/>
  <c r="BX16" i="49"/>
  <c r="BX10" i="49"/>
  <c r="BX38" i="49"/>
  <c r="BX26" i="49"/>
  <c r="BX9" i="49"/>
  <c r="BX25" i="49"/>
  <c r="BX51" i="49"/>
  <c r="BX13" i="49"/>
  <c r="BX30" i="49"/>
  <c r="BX29" i="49"/>
  <c r="BX15" i="49"/>
  <c r="BX43" i="49"/>
  <c r="BX18" i="49"/>
  <c r="BX24" i="49"/>
  <c r="CI76" i="34"/>
  <c r="CI36" i="34"/>
  <c r="CJ34" i="19"/>
  <c r="DZ3" i="7"/>
  <c r="DY2" i="7"/>
  <c r="BR91" i="44"/>
  <c r="BL80" i="7"/>
  <c r="BL82" i="7" s="1"/>
  <c r="BG86" i="49"/>
  <c r="BG93" i="49"/>
  <c r="BG96" i="49" s="1"/>
  <c r="CL2" i="19"/>
  <c r="CM3" i="19"/>
  <c r="Z91" i="44"/>
  <c r="DW34" i="7"/>
  <c r="DW53" i="7"/>
  <c r="BS84" i="29"/>
  <c r="DS77" i="49"/>
  <c r="AA62" i="24"/>
  <c r="AA64" i="24"/>
  <c r="DH91" i="54"/>
  <c r="BB46" i="24"/>
  <c r="Q51" i="34"/>
  <c r="R51" i="34" s="1"/>
  <c r="Q58" i="34"/>
  <c r="R58" i="34" s="1"/>
  <c r="Q57" i="34"/>
  <c r="R57" i="34" s="1"/>
  <c r="Q90" i="34"/>
  <c r="R90" i="34" s="1"/>
  <c r="Q88" i="34"/>
  <c r="R88" i="34" s="1"/>
  <c r="Q43" i="34"/>
  <c r="R43" i="34" s="1"/>
  <c r="Q33" i="34"/>
  <c r="R33" i="34" s="1"/>
  <c r="Q20" i="34"/>
  <c r="R20" i="34" s="1"/>
  <c r="Q14" i="34"/>
  <c r="R14" i="34" s="1"/>
  <c r="Q59" i="34"/>
  <c r="R59" i="34" s="1"/>
  <c r="Q38" i="34"/>
  <c r="R38" i="34" s="1"/>
  <c r="Q19" i="34"/>
  <c r="R19" i="34" s="1"/>
  <c r="Q49" i="34"/>
  <c r="Q45" i="34"/>
  <c r="R45" i="34" s="1"/>
  <c r="Q32" i="34"/>
  <c r="R32" i="34" s="1"/>
  <c r="Q23" i="34"/>
  <c r="R23" i="34" s="1"/>
  <c r="Q16" i="34"/>
  <c r="R16" i="34" s="1"/>
  <c r="Q50" i="34"/>
  <c r="R50" i="34" s="1"/>
  <c r="Q10" i="34"/>
  <c r="R10" i="34" s="1"/>
  <c r="Q30" i="34"/>
  <c r="R30" i="34" s="1"/>
  <c r="Q26" i="34"/>
  <c r="R26" i="34" s="1"/>
  <c r="Q27" i="34"/>
  <c r="R27" i="34" s="1"/>
  <c r="Q24" i="34"/>
  <c r="R24" i="34" s="1"/>
  <c r="Q11" i="34"/>
  <c r="R11" i="34" s="1"/>
  <c r="Q22" i="34"/>
  <c r="R22" i="34" s="1"/>
  <c r="Q28" i="34"/>
  <c r="R28" i="34" s="1"/>
  <c r="Q89" i="34"/>
  <c r="Q17" i="34"/>
  <c r="R17" i="34" s="1"/>
  <c r="Q9" i="34"/>
  <c r="Q31" i="34"/>
  <c r="R31" i="34" s="1"/>
  <c r="Q29" i="34"/>
  <c r="R29" i="34" s="1"/>
  <c r="Q18" i="34"/>
  <c r="R18" i="34" s="1"/>
  <c r="Q12" i="34"/>
  <c r="R12" i="34" s="1"/>
  <c r="Q44" i="34"/>
  <c r="Q15" i="34"/>
  <c r="R15" i="34" s="1"/>
  <c r="Q39" i="34"/>
  <c r="Q21" i="34"/>
  <c r="R21" i="34" s="1"/>
  <c r="Q25" i="34"/>
  <c r="R25" i="34" s="1"/>
  <c r="Q13" i="34"/>
  <c r="R13" i="34" s="1"/>
  <c r="AV86" i="11"/>
  <c r="AV93" i="11"/>
  <c r="AV96" i="11" s="1"/>
  <c r="N76" i="19"/>
  <c r="N36" i="19"/>
  <c r="CO3" i="7"/>
  <c r="CN2" i="7"/>
  <c r="DI76" i="16"/>
  <c r="DI36" i="16"/>
  <c r="Z76" i="49"/>
  <c r="Z36" i="49"/>
  <c r="Z55" i="49" s="1"/>
  <c r="Z60" i="49" s="1"/>
  <c r="Y55" i="19"/>
  <c r="AX80" i="4"/>
  <c r="AX82" i="4" s="1"/>
  <c r="CU53" i="29"/>
  <c r="CU78" i="29" s="1"/>
  <c r="O62" i="34"/>
  <c r="O64" i="34" s="1"/>
  <c r="DJ90" i="44"/>
  <c r="DJ88" i="44"/>
  <c r="DJ51" i="44"/>
  <c r="DJ50" i="44"/>
  <c r="DJ39" i="44"/>
  <c r="DJ21" i="44"/>
  <c r="DJ38" i="44"/>
  <c r="DJ57" i="44"/>
  <c r="DJ58" i="44"/>
  <c r="DJ89" i="44"/>
  <c r="DJ91" i="44" s="1"/>
  <c r="DJ45" i="44"/>
  <c r="DJ18" i="44"/>
  <c r="DJ25" i="44"/>
  <c r="DJ32" i="44"/>
  <c r="DJ43" i="44"/>
  <c r="DJ10" i="44"/>
  <c r="DJ44" i="44"/>
  <c r="DJ19" i="44"/>
  <c r="DJ20" i="44"/>
  <c r="DJ29" i="44"/>
  <c r="DJ28" i="44"/>
  <c r="DJ27" i="44"/>
  <c r="DJ30" i="44"/>
  <c r="DJ22" i="44"/>
  <c r="DJ13" i="44"/>
  <c r="DJ26" i="44"/>
  <c r="DJ15" i="44"/>
  <c r="DJ59" i="44"/>
  <c r="DJ11" i="44"/>
  <c r="DJ49" i="44"/>
  <c r="DJ33" i="44"/>
  <c r="DJ23" i="44"/>
  <c r="DJ14" i="44"/>
  <c r="DJ24" i="44"/>
  <c r="DJ16" i="44"/>
  <c r="DJ12" i="44"/>
  <c r="DJ9" i="44"/>
  <c r="DJ17" i="44"/>
  <c r="DJ31" i="44"/>
  <c r="Z86" i="24"/>
  <c r="Z93" i="24"/>
  <c r="Z96" i="24" s="1"/>
  <c r="DF62" i="7"/>
  <c r="CK78" i="16"/>
  <c r="DT34" i="49"/>
  <c r="AP3" i="49"/>
  <c r="AO2" i="49"/>
  <c r="CS84" i="44"/>
  <c r="AM80" i="16"/>
  <c r="AM82" i="16" s="1"/>
  <c r="BK86" i="7"/>
  <c r="BK93" i="7"/>
  <c r="BK96" i="7" s="1"/>
  <c r="DK3" i="34"/>
  <c r="DJ2" i="34"/>
  <c r="CW53" i="44"/>
  <c r="CW78" i="44" s="1"/>
  <c r="AJ60" i="49"/>
  <c r="DF55" i="19"/>
  <c r="BN91" i="7"/>
  <c r="AM34" i="49"/>
  <c r="AU62" i="4"/>
  <c r="AU64" i="4" s="1"/>
  <c r="AJ55" i="39"/>
  <c r="CU82" i="7"/>
  <c r="CU84" i="7" s="1"/>
  <c r="BA2" i="49"/>
  <c r="BB3" i="49"/>
  <c r="CH80" i="34"/>
  <c r="BC34" i="44"/>
  <c r="CU86" i="16"/>
  <c r="CU93" i="16"/>
  <c r="CU96" i="16" s="1"/>
  <c r="DH49" i="4"/>
  <c r="DH27" i="4"/>
  <c r="DH19" i="4"/>
  <c r="DH26" i="4"/>
  <c r="DH18" i="4"/>
  <c r="DH9" i="4"/>
  <c r="DH12" i="4"/>
  <c r="DH30" i="4"/>
  <c r="DH22" i="4"/>
  <c r="DH57" i="4"/>
  <c r="DH50" i="4"/>
  <c r="DH11" i="4"/>
  <c r="DH43" i="4"/>
  <c r="DH29" i="4"/>
  <c r="DH15" i="4"/>
  <c r="DH25" i="4"/>
  <c r="DH20" i="4"/>
  <c r="DH28" i="4"/>
  <c r="DH21" i="4"/>
  <c r="DH51" i="4"/>
  <c r="DH16" i="4"/>
  <c r="DH88" i="4"/>
  <c r="DH24" i="4"/>
  <c r="DH44" i="4"/>
  <c r="DH33" i="4"/>
  <c r="DH31" i="4"/>
  <c r="DH10" i="4"/>
  <c r="DH32" i="4"/>
  <c r="DH14" i="4"/>
  <c r="DH23" i="4"/>
  <c r="DH17" i="4"/>
  <c r="AN34" i="19"/>
  <c r="AK84" i="29"/>
  <c r="AK80" i="29"/>
  <c r="AK82" i="29" s="1"/>
  <c r="W86" i="44"/>
  <c r="W93" i="44"/>
  <c r="W96" i="44" s="1"/>
  <c r="DU91" i="54"/>
  <c r="CH82" i="24"/>
  <c r="AR21" i="7"/>
  <c r="AR18" i="7"/>
  <c r="AR9" i="7"/>
  <c r="BN60" i="44"/>
  <c r="Y84" i="24"/>
  <c r="DG62" i="24"/>
  <c r="DG64" i="24"/>
  <c r="Z76" i="7"/>
  <c r="Z36" i="7"/>
  <c r="Z55" i="7" s="1"/>
  <c r="Z60" i="7" s="1"/>
  <c r="DF60" i="44"/>
  <c r="AN41" i="34"/>
  <c r="AN77" i="34" s="1"/>
  <c r="CJ77" i="54"/>
  <c r="BV86" i="7"/>
  <c r="BV93" i="7"/>
  <c r="BV96" i="7" s="1"/>
  <c r="AV80" i="39"/>
  <c r="AV82" i="39" s="1"/>
  <c r="BS62" i="29"/>
  <c r="BS64" i="29"/>
  <c r="BX41" i="34"/>
  <c r="AH64" i="49"/>
  <c r="I95" i="29"/>
  <c r="I97" i="29" s="1"/>
  <c r="F12" i="2"/>
  <c r="AB57" i="4"/>
  <c r="AB51" i="4"/>
  <c r="AB44" i="4"/>
  <c r="AB15" i="4"/>
  <c r="AB11" i="4"/>
  <c r="AB29" i="4"/>
  <c r="AB21" i="4"/>
  <c r="AB50" i="4"/>
  <c r="AB43" i="4"/>
  <c r="AB28" i="4"/>
  <c r="AB14" i="4"/>
  <c r="AB33" i="4"/>
  <c r="AB24" i="4"/>
  <c r="AB17" i="4"/>
  <c r="AB27" i="4"/>
  <c r="AB22" i="4"/>
  <c r="AB26" i="4"/>
  <c r="AB9" i="4"/>
  <c r="AB30" i="4"/>
  <c r="AB23" i="4"/>
  <c r="AB32" i="4"/>
  <c r="AB19" i="4"/>
  <c r="AB12" i="4"/>
  <c r="AB25" i="4"/>
  <c r="AB31" i="4"/>
  <c r="AB16" i="4"/>
  <c r="AB88" i="4"/>
  <c r="AB91" i="4" s="1"/>
  <c r="AB18" i="4"/>
  <c r="AM34" i="11"/>
  <c r="DV34" i="24"/>
  <c r="DT34" i="11"/>
  <c r="DT91" i="11"/>
  <c r="AY46" i="29"/>
  <c r="BV80" i="34"/>
  <c r="BV82" i="34" s="1"/>
  <c r="BO62" i="44"/>
  <c r="BO64" i="44" s="1"/>
  <c r="M80" i="24"/>
  <c r="M82" i="24" s="1"/>
  <c r="BW41" i="29"/>
  <c r="DV91" i="44"/>
  <c r="CI62" i="16"/>
  <c r="BA76" i="54"/>
  <c r="BA36" i="54"/>
  <c r="BA55" i="54" s="1"/>
  <c r="BA60" i="54" s="1"/>
  <c r="DV2" i="11"/>
  <c r="DW3" i="11"/>
  <c r="BU82" i="54"/>
  <c r="AJ84" i="29"/>
  <c r="BV84" i="24"/>
  <c r="BA50" i="19"/>
  <c r="BA89" i="19"/>
  <c r="BA33" i="19"/>
  <c r="BA49" i="19"/>
  <c r="BA57" i="19"/>
  <c r="BA32" i="19"/>
  <c r="BA38" i="19"/>
  <c r="BA90" i="19"/>
  <c r="BA29" i="19"/>
  <c r="BA26" i="19"/>
  <c r="BA30" i="19"/>
  <c r="BA18" i="19"/>
  <c r="BA11" i="19"/>
  <c r="BA51" i="19"/>
  <c r="BA25" i="19"/>
  <c r="BA10" i="19"/>
  <c r="BA24" i="19"/>
  <c r="BA17" i="19"/>
  <c r="BA59" i="19"/>
  <c r="BA9" i="19"/>
  <c r="BA88" i="19"/>
  <c r="BA43" i="19"/>
  <c r="BA21" i="19"/>
  <c r="BA58" i="19"/>
  <c r="BA44" i="19"/>
  <c r="BA39" i="19"/>
  <c r="BA27" i="19"/>
  <c r="BA45" i="19"/>
  <c r="BA19" i="19"/>
  <c r="BA15" i="19"/>
  <c r="BA12" i="19"/>
  <c r="BA23" i="19"/>
  <c r="BA31" i="19"/>
  <c r="BA28" i="19"/>
  <c r="BA20" i="19"/>
  <c r="BA22" i="19"/>
  <c r="BA16" i="19"/>
  <c r="BA14" i="19"/>
  <c r="N82" i="54"/>
  <c r="DJ3" i="11"/>
  <c r="DI2" i="11"/>
  <c r="AZ2" i="39"/>
  <c r="BA3" i="39"/>
  <c r="CI34" i="4"/>
  <c r="CI53" i="4"/>
  <c r="CI78" i="4" s="1"/>
  <c r="DG41" i="29"/>
  <c r="DG77" i="29" s="1"/>
  <c r="DG46" i="29"/>
  <c r="CF62" i="34"/>
  <c r="CJ77" i="44"/>
  <c r="AP2" i="24"/>
  <c r="AQ3" i="24"/>
  <c r="BY46" i="44"/>
  <c r="DF62" i="16"/>
  <c r="DF64" i="16" s="1"/>
  <c r="I95" i="54"/>
  <c r="I97" i="54" s="1"/>
  <c r="F17" i="2"/>
  <c r="BW34" i="49"/>
  <c r="CJ91" i="54"/>
  <c r="CH76" i="49"/>
  <c r="CH36" i="49"/>
  <c r="BV76" i="29"/>
  <c r="BV36" i="29"/>
  <c r="BV55" i="29" s="1"/>
  <c r="BV60" i="29" s="1"/>
  <c r="CH76" i="11"/>
  <c r="CH36" i="11"/>
  <c r="CH55" i="11" s="1"/>
  <c r="CH60" i="11" s="1"/>
  <c r="BA2" i="4"/>
  <c r="BB3" i="4"/>
  <c r="AU84" i="11"/>
  <c r="CV34" i="19"/>
  <c r="BJ53" i="39"/>
  <c r="BJ78" i="39" s="1"/>
  <c r="CK90" i="19"/>
  <c r="CK88" i="19"/>
  <c r="CK50" i="19"/>
  <c r="CK57" i="19"/>
  <c r="CK39" i="19"/>
  <c r="CK43" i="19"/>
  <c r="CK45" i="19"/>
  <c r="CK24" i="19"/>
  <c r="CK17" i="19"/>
  <c r="CK59" i="19"/>
  <c r="CK9" i="19"/>
  <c r="CK31" i="19"/>
  <c r="CK23" i="19"/>
  <c r="CK16" i="19"/>
  <c r="CK38" i="19"/>
  <c r="CK22" i="19"/>
  <c r="CK15" i="19"/>
  <c r="CK27" i="19"/>
  <c r="CK19" i="19"/>
  <c r="CK89" i="19"/>
  <c r="CK91" i="19" s="1"/>
  <c r="CK44" i="19"/>
  <c r="CK28" i="19"/>
  <c r="CK12" i="19"/>
  <c r="CK51" i="19"/>
  <c r="CK29" i="19"/>
  <c r="CK26" i="19"/>
  <c r="CK30" i="19"/>
  <c r="CK25" i="19"/>
  <c r="CK32" i="19"/>
  <c r="CK20" i="19"/>
  <c r="CK58" i="19"/>
  <c r="CK49" i="19"/>
  <c r="CK53" i="19" s="1"/>
  <c r="CK78" i="19" s="1"/>
  <c r="CK10" i="19"/>
  <c r="CK14" i="19"/>
  <c r="CK33" i="19"/>
  <c r="CK18" i="19"/>
  <c r="CK21" i="19"/>
  <c r="CK11" i="19"/>
  <c r="BQ41" i="44"/>
  <c r="BR39" i="44"/>
  <c r="DI34" i="24"/>
  <c r="CI76" i="54"/>
  <c r="CI36" i="54"/>
  <c r="CI55" i="54" s="1"/>
  <c r="CI60" i="54" s="1"/>
  <c r="AA80" i="24"/>
  <c r="DH34" i="54"/>
  <c r="O91" i="24"/>
  <c r="AY53" i="11"/>
  <c r="AY78" i="11" s="1"/>
  <c r="BJ36" i="4"/>
  <c r="BJ55" i="4" s="1"/>
  <c r="BJ60" i="4" s="1"/>
  <c r="BJ76" i="4"/>
  <c r="BV64" i="7"/>
  <c r="Y80" i="19"/>
  <c r="Y82" i="19" s="1"/>
  <c r="CS82" i="19"/>
  <c r="BZ53" i="7"/>
  <c r="X84" i="49"/>
  <c r="BM34" i="24"/>
  <c r="BM91" i="24"/>
  <c r="CU46" i="29"/>
  <c r="CZ3" i="24"/>
  <c r="CY2" i="24"/>
  <c r="O80" i="34"/>
  <c r="O82" i="34" s="1"/>
  <c r="AL76" i="29"/>
  <c r="AL36" i="29"/>
  <c r="AL55" i="29" s="1"/>
  <c r="AL60" i="29" s="1"/>
  <c r="BN53" i="16"/>
  <c r="BN78" i="16" s="1"/>
  <c r="DH76" i="44"/>
  <c r="DH36" i="44"/>
  <c r="DU29" i="4"/>
  <c r="DU21" i="4"/>
  <c r="DU10" i="4"/>
  <c r="DU50" i="4"/>
  <c r="DU43" i="4"/>
  <c r="DU28" i="4"/>
  <c r="DU20" i="4"/>
  <c r="DU14" i="4"/>
  <c r="DU49" i="4"/>
  <c r="DU27" i="4"/>
  <c r="DU19" i="4"/>
  <c r="DU33" i="4"/>
  <c r="DU24" i="4"/>
  <c r="DU17" i="4"/>
  <c r="DU32" i="4"/>
  <c r="DU88" i="4"/>
  <c r="DU91" i="4" s="1"/>
  <c r="DU44" i="4"/>
  <c r="DU23" i="4"/>
  <c r="DU12" i="4"/>
  <c r="DU30" i="4"/>
  <c r="DU16" i="4"/>
  <c r="DU26" i="4"/>
  <c r="DU9" i="4"/>
  <c r="DU57" i="4"/>
  <c r="DU22" i="4"/>
  <c r="DU31" i="4"/>
  <c r="DU51" i="4"/>
  <c r="DU15" i="4"/>
  <c r="DU25" i="4"/>
  <c r="DU11" i="4"/>
  <c r="DU18" i="4"/>
  <c r="BH84" i="49"/>
  <c r="CW34" i="24"/>
  <c r="CW53" i="24"/>
  <c r="CW78" i="24" s="1"/>
  <c r="DG76" i="54"/>
  <c r="DG36" i="54"/>
  <c r="DG55" i="54" s="1"/>
  <c r="DG60" i="54" s="1"/>
  <c r="CL34" i="16"/>
  <c r="DI41" i="44"/>
  <c r="BS82" i="39"/>
  <c r="CU91" i="11"/>
  <c r="CU34" i="11"/>
  <c r="AO41" i="54"/>
  <c r="AO77" i="54" s="1"/>
  <c r="BE16" i="16"/>
  <c r="BD53" i="16"/>
  <c r="BD78" i="16" s="1"/>
  <c r="DH62" i="16"/>
  <c r="DH64" i="16" s="1"/>
  <c r="DF80" i="19"/>
  <c r="BW91" i="11"/>
  <c r="CS80" i="29"/>
  <c r="AY53" i="49"/>
  <c r="AY78" i="49" s="1"/>
  <c r="J64" i="16"/>
  <c r="AJ80" i="39"/>
  <c r="AJ82" i="39" s="1"/>
  <c r="AZ90" i="49"/>
  <c r="AZ89" i="49"/>
  <c r="AZ51" i="49"/>
  <c r="AZ44" i="49"/>
  <c r="AZ46" i="49" s="1"/>
  <c r="AZ58" i="49"/>
  <c r="AZ50" i="49"/>
  <c r="AZ43" i="49"/>
  <c r="AZ57" i="49"/>
  <c r="AZ88" i="49"/>
  <c r="AZ59" i="49"/>
  <c r="AZ24" i="49"/>
  <c r="AZ17" i="49"/>
  <c r="AZ49" i="49"/>
  <c r="AZ39" i="49"/>
  <c r="AZ41" i="49" s="1"/>
  <c r="AZ23" i="49"/>
  <c r="AZ16" i="49"/>
  <c r="AZ21" i="49"/>
  <c r="AZ45" i="49"/>
  <c r="AZ19" i="49"/>
  <c r="AZ9" i="49"/>
  <c r="AZ38" i="49"/>
  <c r="AZ14" i="49"/>
  <c r="AZ13" i="49"/>
  <c r="AZ29" i="49"/>
  <c r="AZ15" i="49"/>
  <c r="AZ12" i="49"/>
  <c r="AZ20" i="49"/>
  <c r="AZ31" i="49"/>
  <c r="AZ27" i="49"/>
  <c r="AZ32" i="49"/>
  <c r="AZ30" i="49"/>
  <c r="AZ22" i="49"/>
  <c r="AZ18" i="49"/>
  <c r="AZ25" i="49"/>
  <c r="AZ11" i="49"/>
  <c r="AZ28" i="49"/>
  <c r="AZ10" i="49"/>
  <c r="AZ26" i="49"/>
  <c r="AZ33" i="49"/>
  <c r="O91" i="29"/>
  <c r="Z46" i="39"/>
  <c r="DF82" i="24"/>
  <c r="BK41" i="49"/>
  <c r="AX55" i="34"/>
  <c r="CT76" i="11"/>
  <c r="CT36" i="11"/>
  <c r="CT55" i="11" s="1"/>
  <c r="CT60" i="11" s="1"/>
  <c r="CH78" i="11"/>
  <c r="CW90" i="19"/>
  <c r="CW50" i="19"/>
  <c r="CW59" i="19"/>
  <c r="CW33" i="19"/>
  <c r="CW89" i="19"/>
  <c r="CW49" i="19"/>
  <c r="CW32" i="19"/>
  <c r="CW51" i="19"/>
  <c r="CW38" i="19"/>
  <c r="CW29" i="19"/>
  <c r="CW26" i="19"/>
  <c r="CW58" i="19"/>
  <c r="CW30" i="19"/>
  <c r="CW18" i="19"/>
  <c r="CW11" i="19"/>
  <c r="CW25" i="19"/>
  <c r="CW39" i="19"/>
  <c r="CW10" i="19"/>
  <c r="CW44" i="19"/>
  <c r="CW24" i="19"/>
  <c r="CW17" i="19"/>
  <c r="CW57" i="19"/>
  <c r="CW9" i="19"/>
  <c r="CW21" i="19"/>
  <c r="CW45" i="19"/>
  <c r="CW22" i="19"/>
  <c r="CW20" i="19"/>
  <c r="CW19" i="19"/>
  <c r="CW43" i="19"/>
  <c r="CW16" i="19"/>
  <c r="CW31" i="19"/>
  <c r="CW28" i="19"/>
  <c r="CW23" i="19"/>
  <c r="CW12" i="19"/>
  <c r="CW15" i="19"/>
  <c r="CW27" i="19"/>
  <c r="CW14" i="19"/>
  <c r="CW88" i="19"/>
  <c r="BY3" i="39"/>
  <c r="BX2" i="39"/>
  <c r="CH84" i="24"/>
  <c r="AR32" i="7"/>
  <c r="DG34" i="4"/>
  <c r="AO76" i="7"/>
  <c r="AO36" i="7"/>
  <c r="CY41" i="11"/>
  <c r="CY77" i="11" s="1"/>
  <c r="DL39" i="11"/>
  <c r="CJ91" i="19"/>
  <c r="AU82" i="39"/>
  <c r="L86" i="19"/>
  <c r="L93" i="19"/>
  <c r="L96" i="19" s="1"/>
  <c r="CJ80" i="16"/>
  <c r="CJ82" i="16" s="1"/>
  <c r="CJ84" i="16" s="1"/>
  <c r="N76" i="16"/>
  <c r="N36" i="16"/>
  <c r="N55" i="16" s="1"/>
  <c r="N60" i="16" s="1"/>
  <c r="AN90" i="29"/>
  <c r="AN58" i="29"/>
  <c r="AN51" i="29"/>
  <c r="AN39" i="29"/>
  <c r="AN41" i="29" s="1"/>
  <c r="AN77" i="29" s="1"/>
  <c r="AN27" i="29"/>
  <c r="AN19" i="29"/>
  <c r="AN45" i="29"/>
  <c r="AN18" i="29"/>
  <c r="AN43" i="29"/>
  <c r="AN12" i="29"/>
  <c r="AN50" i="29"/>
  <c r="AN22" i="29"/>
  <c r="AN32" i="29"/>
  <c r="AN17" i="29"/>
  <c r="AN89" i="29"/>
  <c r="AN57" i="29"/>
  <c r="AN49" i="29"/>
  <c r="AN25" i="29"/>
  <c r="AN10" i="29"/>
  <c r="AN24" i="29"/>
  <c r="AN88" i="29"/>
  <c r="AN20" i="29"/>
  <c r="AN15" i="29"/>
  <c r="AN14" i="29"/>
  <c r="AN33" i="29"/>
  <c r="AN13" i="29"/>
  <c r="AN31" i="29"/>
  <c r="AN30" i="29"/>
  <c r="AN44" i="29"/>
  <c r="AN28" i="29"/>
  <c r="AN21" i="29"/>
  <c r="AN59" i="29"/>
  <c r="AN26" i="29"/>
  <c r="AN29" i="29"/>
  <c r="AN23" i="29"/>
  <c r="AN16" i="29"/>
  <c r="AN11" i="29"/>
  <c r="AN38" i="29"/>
  <c r="AN9" i="29"/>
  <c r="DF77" i="49"/>
  <c r="BI86" i="54"/>
  <c r="BI93" i="54"/>
  <c r="BI96" i="54" s="1"/>
  <c r="DX39" i="11"/>
  <c r="AM34" i="29"/>
  <c r="DI46" i="44"/>
  <c r="CV62" i="7"/>
  <c r="CV64" i="7"/>
  <c r="BH60" i="49"/>
  <c r="AO76" i="54"/>
  <c r="AO36" i="54"/>
  <c r="BE18" i="16"/>
  <c r="DH80" i="16"/>
  <c r="BB76" i="54"/>
  <c r="BB36" i="54"/>
  <c r="BB55" i="54" s="1"/>
  <c r="BB60" i="54" s="1"/>
  <c r="BV76" i="4"/>
  <c r="BV36" i="4"/>
  <c r="BV55" i="4" s="1"/>
  <c r="BV60" i="4" s="1"/>
  <c r="CV76" i="24"/>
  <c r="CV36" i="24"/>
  <c r="CV55" i="24" s="1"/>
  <c r="CV60" i="24" s="1"/>
  <c r="BS84" i="4"/>
  <c r="BL34" i="54"/>
  <c r="BL41" i="54"/>
  <c r="CW89" i="54"/>
  <c r="CW88" i="54"/>
  <c r="CW59" i="54"/>
  <c r="CW58" i="54"/>
  <c r="CW90" i="54"/>
  <c r="CW51" i="54"/>
  <c r="CW50" i="54"/>
  <c r="CW45" i="54"/>
  <c r="CW44" i="54"/>
  <c r="CW32" i="54"/>
  <c r="CW49" i="54"/>
  <c r="CW53" i="54" s="1"/>
  <c r="CW78" i="54" s="1"/>
  <c r="CW23" i="54"/>
  <c r="CW57" i="54"/>
  <c r="CW28" i="54"/>
  <c r="CW25" i="54"/>
  <c r="CW22" i="54"/>
  <c r="CW21" i="54"/>
  <c r="CW26" i="54"/>
  <c r="CW20" i="54"/>
  <c r="CW14" i="54"/>
  <c r="CW19" i="54"/>
  <c r="CW13" i="54"/>
  <c r="CW39" i="54"/>
  <c r="CW30" i="54"/>
  <c r="CW27" i="54"/>
  <c r="CW9" i="54"/>
  <c r="CW31" i="54"/>
  <c r="CW24" i="54"/>
  <c r="CW43" i="54"/>
  <c r="CW38" i="54"/>
  <c r="CW18" i="54"/>
  <c r="CW33" i="54"/>
  <c r="CW29" i="54"/>
  <c r="CW11" i="54"/>
  <c r="CW16" i="54"/>
  <c r="CW10" i="54"/>
  <c r="CW17" i="54"/>
  <c r="CW15" i="54"/>
  <c r="CW12" i="54"/>
  <c r="BJ62" i="54"/>
  <c r="BJ64" i="54" s="1"/>
  <c r="BU60" i="19"/>
  <c r="AJ84" i="11"/>
  <c r="CI86" i="7"/>
  <c r="CI93" i="7"/>
  <c r="CI96" i="7" s="1"/>
  <c r="BJ86" i="24"/>
  <c r="BJ93" i="24"/>
  <c r="BJ96" i="24" s="1"/>
  <c r="AX80" i="34"/>
  <c r="AX82" i="34" s="1"/>
  <c r="BJ55" i="34"/>
  <c r="CY3" i="19"/>
  <c r="CX2" i="19"/>
  <c r="DJ34" i="7"/>
  <c r="BW88" i="39"/>
  <c r="BW51" i="39"/>
  <c r="BW44" i="39"/>
  <c r="BW46" i="39" s="1"/>
  <c r="BW58" i="39"/>
  <c r="BW28" i="39"/>
  <c r="BW50" i="39"/>
  <c r="BW43" i="39"/>
  <c r="BW29" i="39"/>
  <c r="BW26" i="39"/>
  <c r="BW57" i="39"/>
  <c r="BW30" i="39"/>
  <c r="BW90" i="39"/>
  <c r="BW20" i="39"/>
  <c r="BW14" i="39"/>
  <c r="BW38" i="39"/>
  <c r="BW31" i="39"/>
  <c r="BW23" i="39"/>
  <c r="BW39" i="39"/>
  <c r="BW19" i="39"/>
  <c r="BW12" i="39"/>
  <c r="BW10" i="39"/>
  <c r="BW25" i="39"/>
  <c r="BW18" i="39"/>
  <c r="BW16" i="39"/>
  <c r="BW9" i="39"/>
  <c r="BW89" i="39"/>
  <c r="BW49" i="39"/>
  <c r="BW22" i="39"/>
  <c r="BW11" i="39"/>
  <c r="BW24" i="39"/>
  <c r="BW32" i="39"/>
  <c r="BW33" i="39"/>
  <c r="BW59" i="39"/>
  <c r="BW21" i="39"/>
  <c r="BW27" i="39"/>
  <c r="BW17" i="39"/>
  <c r="BW15" i="39"/>
  <c r="BW45" i="39"/>
  <c r="BJ76" i="49"/>
  <c r="BJ36" i="49"/>
  <c r="BJ55" i="49" s="1"/>
  <c r="BJ60" i="49" s="1"/>
  <c r="AR26" i="7"/>
  <c r="AQ46" i="7"/>
  <c r="AR46" i="7" s="1"/>
  <c r="DG53" i="4"/>
  <c r="DG78" i="4" s="1"/>
  <c r="BS84" i="11"/>
  <c r="M76" i="39"/>
  <c r="M36" i="39"/>
  <c r="M55" i="39" s="1"/>
  <c r="M60" i="39" s="1"/>
  <c r="CV41" i="54"/>
  <c r="CV77" i="54" s="1"/>
  <c r="CV91" i="54"/>
  <c r="BN34" i="7"/>
  <c r="DV2" i="49"/>
  <c r="DW3" i="49"/>
  <c r="CT64" i="34"/>
  <c r="CT62" i="34"/>
  <c r="BU82" i="19"/>
  <c r="CF60" i="11"/>
  <c r="AK62" i="11"/>
  <c r="AK64" i="11" s="1"/>
  <c r="BL91" i="54"/>
  <c r="CY3" i="54"/>
  <c r="CX2" i="54"/>
  <c r="BJ80" i="54"/>
  <c r="BJ82" i="54" s="1"/>
  <c r="CI41" i="49"/>
  <c r="BX76" i="24"/>
  <c r="BX36" i="24"/>
  <c r="BX55" i="24" s="1"/>
  <c r="BX60" i="24" s="1"/>
  <c r="Y80" i="11"/>
  <c r="BV46" i="39"/>
  <c r="CJ76" i="44"/>
  <c r="CJ36" i="44"/>
  <c r="BJ80" i="34"/>
  <c r="DF60" i="24"/>
  <c r="AL60" i="16"/>
  <c r="DS84" i="7"/>
  <c r="BL34" i="19"/>
  <c r="DF77" i="29"/>
  <c r="AQ34" i="7"/>
  <c r="AR30" i="7"/>
  <c r="O34" i="19"/>
  <c r="CF84" i="34"/>
  <c r="V84" i="44"/>
  <c r="CF84" i="19"/>
  <c r="BV78" i="4"/>
  <c r="AZ18" i="4"/>
  <c r="AZ9" i="4"/>
  <c r="AZ25" i="4"/>
  <c r="AZ33" i="4"/>
  <c r="AZ24" i="4"/>
  <c r="AZ17" i="4"/>
  <c r="AZ32" i="4"/>
  <c r="AZ10" i="4"/>
  <c r="AZ50" i="4"/>
  <c r="AZ43" i="4"/>
  <c r="AZ28" i="4"/>
  <c r="AZ20" i="4"/>
  <c r="AZ14" i="4"/>
  <c r="AZ57" i="4"/>
  <c r="AZ22" i="4"/>
  <c r="AZ11" i="4"/>
  <c r="AZ29" i="4"/>
  <c r="AZ15" i="4"/>
  <c r="AZ88" i="4"/>
  <c r="AZ91" i="4" s="1"/>
  <c r="AZ44" i="4"/>
  <c r="AZ46" i="4" s="1"/>
  <c r="AZ27" i="4"/>
  <c r="AZ26" i="4"/>
  <c r="AZ19" i="4"/>
  <c r="AZ12" i="4"/>
  <c r="AZ30" i="4"/>
  <c r="AZ23" i="4"/>
  <c r="AZ31" i="4"/>
  <c r="AZ16" i="4"/>
  <c r="AZ51" i="4"/>
  <c r="AZ49" i="4"/>
  <c r="AZ21" i="4"/>
  <c r="DS78" i="4"/>
  <c r="DH53" i="54"/>
  <c r="DH78" i="54" s="1"/>
  <c r="AQ38" i="11"/>
  <c r="AE38" i="11"/>
  <c r="CV90" i="49"/>
  <c r="CV89" i="49"/>
  <c r="CV88" i="49"/>
  <c r="CV51" i="49"/>
  <c r="CV44" i="49"/>
  <c r="CV46" i="49" s="1"/>
  <c r="CV58" i="49"/>
  <c r="CV50" i="49"/>
  <c r="CV43" i="49"/>
  <c r="CV57" i="49"/>
  <c r="CV30" i="49"/>
  <c r="CV24" i="49"/>
  <c r="CV17" i="49"/>
  <c r="CV59" i="49"/>
  <c r="CV23" i="49"/>
  <c r="CV16" i="49"/>
  <c r="CV20" i="49"/>
  <c r="CV9" i="49"/>
  <c r="CV32" i="49"/>
  <c r="CV15" i="49"/>
  <c r="CV33" i="49"/>
  <c r="CV31" i="49"/>
  <c r="CV27" i="49"/>
  <c r="CV49" i="49"/>
  <c r="CV28" i="49"/>
  <c r="CV18" i="49"/>
  <c r="CV14" i="49"/>
  <c r="CV26" i="49"/>
  <c r="CV21" i="49"/>
  <c r="CV19" i="49"/>
  <c r="CV22" i="49"/>
  <c r="CV13" i="49"/>
  <c r="CV38" i="49"/>
  <c r="CV45" i="49"/>
  <c r="CV39" i="49"/>
  <c r="CV25" i="49"/>
  <c r="CV12" i="49"/>
  <c r="CV10" i="49"/>
  <c r="CV29" i="49"/>
  <c r="CV11" i="49"/>
  <c r="CJ62" i="16"/>
  <c r="CJ64" i="16" s="1"/>
  <c r="X82" i="54"/>
  <c r="BE26" i="16"/>
  <c r="BW53" i="11"/>
  <c r="BW78" i="11" s="1"/>
  <c r="BS84" i="49"/>
  <c r="CK53" i="24"/>
  <c r="CK78" i="24" s="1"/>
  <c r="DV46" i="24"/>
  <c r="BU62" i="11"/>
  <c r="BU64" i="11" s="1"/>
  <c r="AZ78" i="7"/>
  <c r="BW34" i="29"/>
  <c r="J86" i="16"/>
  <c r="J93" i="16"/>
  <c r="J96" i="16" s="1"/>
  <c r="O82" i="4"/>
  <c r="BY90" i="34"/>
  <c r="BY59" i="34"/>
  <c r="BY89" i="34"/>
  <c r="BY51" i="34"/>
  <c r="BY44" i="34"/>
  <c r="BY88" i="34"/>
  <c r="BY49" i="34"/>
  <c r="BY22" i="34"/>
  <c r="BY57" i="34"/>
  <c r="BY15" i="34"/>
  <c r="BY50" i="34"/>
  <c r="BY45" i="34"/>
  <c r="BY32" i="34"/>
  <c r="BY21" i="34"/>
  <c r="BY9" i="34"/>
  <c r="BY29" i="34"/>
  <c r="BY38" i="34"/>
  <c r="BY25" i="34"/>
  <c r="BY12" i="34"/>
  <c r="BY23" i="34"/>
  <c r="BY18" i="34"/>
  <c r="BY43" i="34"/>
  <c r="BY28" i="34"/>
  <c r="BY58" i="34"/>
  <c r="BY16" i="34"/>
  <c r="BY31" i="34"/>
  <c r="BY19" i="34"/>
  <c r="BY26" i="34"/>
  <c r="BY17" i="34"/>
  <c r="BY24" i="34"/>
  <c r="BY14" i="34"/>
  <c r="BY20" i="34"/>
  <c r="BY27" i="34"/>
  <c r="BY33" i="34"/>
  <c r="BY39" i="34"/>
  <c r="BY41" i="34" s="1"/>
  <c r="BY77" i="34" s="1"/>
  <c r="BY11" i="34"/>
  <c r="BY10" i="34"/>
  <c r="BY30" i="34"/>
  <c r="CH55" i="54"/>
  <c r="O84" i="54"/>
  <c r="O80" i="54"/>
  <c r="O82" i="54" s="1"/>
  <c r="BH86" i="16"/>
  <c r="BH93" i="16"/>
  <c r="BH96" i="16" s="1"/>
  <c r="DG91" i="29"/>
  <c r="AZ46" i="34"/>
  <c r="Q91" i="54"/>
  <c r="R91" i="54" s="1"/>
  <c r="R89" i="54"/>
  <c r="X82" i="19"/>
  <c r="X84" i="19" s="1"/>
  <c r="BI80" i="11"/>
  <c r="CS64" i="24"/>
  <c r="CS62" i="24"/>
  <c r="AW84" i="19"/>
  <c r="BW41" i="49"/>
  <c r="CJ34" i="54"/>
  <c r="CS55" i="49"/>
  <c r="DS34" i="39"/>
  <c r="X60" i="44"/>
  <c r="M80" i="29"/>
  <c r="M82" i="29" s="1"/>
  <c r="DW46" i="7"/>
  <c r="DI46" i="24"/>
  <c r="DH41" i="54"/>
  <c r="CJ34" i="34"/>
  <c r="N55" i="34"/>
  <c r="AW76" i="39"/>
  <c r="AW36" i="39"/>
  <c r="AW55" i="39" s="1"/>
  <c r="AW60" i="39" s="1"/>
  <c r="BU76" i="39"/>
  <c r="BU36" i="39"/>
  <c r="BU55" i="39" s="1"/>
  <c r="BU60" i="39" s="1"/>
  <c r="AK80" i="4"/>
  <c r="AK82" i="4" s="1"/>
  <c r="AK84" i="4" s="1"/>
  <c r="DL74" i="4"/>
  <c r="BW76" i="34"/>
  <c r="BW36" i="34"/>
  <c r="BW55" i="34" s="1"/>
  <c r="BW60" i="34" s="1"/>
  <c r="DF55" i="34"/>
  <c r="BA2" i="11"/>
  <c r="BB3" i="11"/>
  <c r="DG46" i="11"/>
  <c r="AO46" i="44"/>
  <c r="AO34" i="44"/>
  <c r="CL91" i="7"/>
  <c r="AW55" i="4"/>
  <c r="X84" i="54"/>
  <c r="AM76" i="19"/>
  <c r="AM36" i="19"/>
  <c r="AA34" i="49"/>
  <c r="AZ80" i="24"/>
  <c r="DT86" i="16"/>
  <c r="DT93" i="16"/>
  <c r="DT96" i="16" s="1"/>
  <c r="BL34" i="34"/>
  <c r="BK46" i="29"/>
  <c r="CV58" i="11"/>
  <c r="CV44" i="11"/>
  <c r="CV31" i="11"/>
  <c r="CV50" i="11"/>
  <c r="CV33" i="11"/>
  <c r="CV32" i="11"/>
  <c r="CV57" i="11"/>
  <c r="CV30" i="11"/>
  <c r="CV20" i="11"/>
  <c r="CV43" i="11"/>
  <c r="CV29" i="11"/>
  <c r="CV90" i="11"/>
  <c r="CV28" i="11"/>
  <c r="CV88" i="11"/>
  <c r="CV91" i="11" s="1"/>
  <c r="CV14" i="11"/>
  <c r="CV51" i="11"/>
  <c r="CV45" i="11"/>
  <c r="CV18" i="11"/>
  <c r="CV23" i="11"/>
  <c r="CV27" i="11"/>
  <c r="CV22" i="11"/>
  <c r="CV26" i="11"/>
  <c r="CV49" i="11"/>
  <c r="CV16" i="11"/>
  <c r="CV21" i="11"/>
  <c r="CV12" i="11"/>
  <c r="CV59" i="11"/>
  <c r="CV25" i="11"/>
  <c r="CV15" i="11"/>
  <c r="CV11" i="11"/>
  <c r="CV24" i="11"/>
  <c r="CV19" i="11"/>
  <c r="CV89" i="11"/>
  <c r="CV10" i="11"/>
  <c r="CV17" i="11"/>
  <c r="CV9" i="11"/>
  <c r="AD46" i="24"/>
  <c r="AE46" i="24" s="1"/>
  <c r="AE44" i="24"/>
  <c r="AD91" i="24"/>
  <c r="AE91" i="24" s="1"/>
  <c r="AE89" i="24"/>
  <c r="CU62" i="44"/>
  <c r="CU64" i="44"/>
  <c r="X84" i="7"/>
  <c r="BM88" i="34"/>
  <c r="BM51" i="34"/>
  <c r="BM58" i="34"/>
  <c r="BM57" i="34"/>
  <c r="BM30" i="34"/>
  <c r="BM27" i="34"/>
  <c r="BM20" i="34"/>
  <c r="BM14" i="34"/>
  <c r="BM29" i="34"/>
  <c r="BM19" i="34"/>
  <c r="BM59" i="34"/>
  <c r="BM49" i="34"/>
  <c r="BM90" i="34"/>
  <c r="BM50" i="34"/>
  <c r="BM39" i="34"/>
  <c r="BM41" i="34" s="1"/>
  <c r="BM77" i="34" s="1"/>
  <c r="BM26" i="34"/>
  <c r="BM23" i="34"/>
  <c r="BM16" i="34"/>
  <c r="BM10" i="34"/>
  <c r="BM45" i="34"/>
  <c r="BM38" i="34"/>
  <c r="BM24" i="34"/>
  <c r="BM11" i="34"/>
  <c r="BM32" i="34"/>
  <c r="BM33" i="34"/>
  <c r="BM17" i="34"/>
  <c r="BM9" i="34"/>
  <c r="BM44" i="34"/>
  <c r="BM25" i="34"/>
  <c r="BM12" i="34"/>
  <c r="BM43" i="34"/>
  <c r="BM28" i="34"/>
  <c r="BM22" i="34"/>
  <c r="BM18" i="34"/>
  <c r="BM89" i="34"/>
  <c r="BM91" i="34" s="1"/>
  <c r="BM31" i="34"/>
  <c r="BM15" i="34"/>
  <c r="BM21" i="34"/>
  <c r="BB34" i="16"/>
  <c r="BX53" i="54"/>
  <c r="BX78" i="54" s="1"/>
  <c r="DV2" i="29"/>
  <c r="DW3" i="29"/>
  <c r="BE10" i="16"/>
  <c r="BE38" i="16"/>
  <c r="CG62" i="11"/>
  <c r="CG64" i="11" s="1"/>
  <c r="DH80" i="7"/>
  <c r="DU88" i="49"/>
  <c r="DU31" i="49"/>
  <c r="DU90" i="49"/>
  <c r="DU39" i="49"/>
  <c r="DU45" i="49"/>
  <c r="DU50" i="49"/>
  <c r="DU43" i="49"/>
  <c r="DU59" i="49"/>
  <c r="DU51" i="49"/>
  <c r="DU27" i="49"/>
  <c r="DU28" i="49"/>
  <c r="DU58" i="49"/>
  <c r="DU29" i="49"/>
  <c r="DU26" i="49"/>
  <c r="DU12" i="49"/>
  <c r="DU11" i="49"/>
  <c r="DU25" i="49"/>
  <c r="DU16" i="49"/>
  <c r="DU24" i="49"/>
  <c r="DU10" i="49"/>
  <c r="DU49" i="49"/>
  <c r="DU89" i="49"/>
  <c r="DU44" i="49"/>
  <c r="DU33" i="49"/>
  <c r="DU15" i="49"/>
  <c r="DU19" i="49"/>
  <c r="DU21" i="49"/>
  <c r="DU13" i="49"/>
  <c r="DU57" i="49"/>
  <c r="DU32" i="49"/>
  <c r="DU30" i="49"/>
  <c r="DU20" i="49"/>
  <c r="DU17" i="49"/>
  <c r="DU14" i="49"/>
  <c r="DU23" i="49"/>
  <c r="DU18" i="49"/>
  <c r="DU9" i="49"/>
  <c r="DU38" i="49"/>
  <c r="DU22" i="49"/>
  <c r="AM46" i="49"/>
  <c r="CT80" i="34"/>
  <c r="CT82" i="34" s="1"/>
  <c r="CT84" i="34"/>
  <c r="AK80" i="11"/>
  <c r="CK76" i="16"/>
  <c r="CK36" i="16"/>
  <c r="CK55" i="16" s="1"/>
  <c r="CK60" i="16" s="1"/>
  <c r="CI34" i="11"/>
  <c r="Y62" i="11"/>
  <c r="Y64" i="11" s="1"/>
  <c r="BW34" i="4"/>
  <c r="CT62" i="19"/>
  <c r="CT64" i="19" s="1"/>
  <c r="BX76" i="44"/>
  <c r="BX36" i="44"/>
  <c r="BL46" i="19"/>
  <c r="DU34" i="54"/>
  <c r="DS60" i="24"/>
  <c r="AR10" i="7"/>
  <c r="AR33" i="7"/>
  <c r="Z62" i="16"/>
  <c r="Z64" i="16" s="1"/>
  <c r="DF41" i="39"/>
  <c r="AB76" i="16"/>
  <c r="AB36" i="16"/>
  <c r="AB55" i="16" s="1"/>
  <c r="AB60" i="16" s="1"/>
  <c r="O64" i="54"/>
  <c r="O62" i="54"/>
  <c r="CJ32" i="4"/>
  <c r="CJ88" i="4"/>
  <c r="CJ31" i="4"/>
  <c r="CJ23" i="4"/>
  <c r="CJ16" i="4"/>
  <c r="CJ12" i="4"/>
  <c r="CJ30" i="4"/>
  <c r="CJ22" i="4"/>
  <c r="CJ57" i="4"/>
  <c r="CJ51" i="4"/>
  <c r="CJ44" i="4"/>
  <c r="CJ15" i="4"/>
  <c r="CJ11" i="4"/>
  <c r="CJ26" i="4"/>
  <c r="CJ20" i="4"/>
  <c r="CJ27" i="4"/>
  <c r="CJ25" i="4"/>
  <c r="CJ18" i="4"/>
  <c r="CJ24" i="4"/>
  <c r="CJ10" i="4"/>
  <c r="CJ43" i="4"/>
  <c r="CJ33" i="4"/>
  <c r="CJ17" i="4"/>
  <c r="CJ21" i="4"/>
  <c r="CJ9" i="4"/>
  <c r="CJ49" i="4"/>
  <c r="CJ14" i="4"/>
  <c r="CJ28" i="4"/>
  <c r="CJ19" i="4"/>
  <c r="CJ50" i="4"/>
  <c r="CJ29" i="4"/>
  <c r="BI82" i="19"/>
  <c r="DE74" i="4"/>
  <c r="AN34" i="24"/>
  <c r="DF78" i="11"/>
  <c r="DS82" i="44"/>
  <c r="I95" i="19"/>
  <c r="I97" i="19" s="1"/>
  <c r="F10" i="2"/>
  <c r="DK89" i="7"/>
  <c r="DK88" i="7"/>
  <c r="DK32" i="7"/>
  <c r="DK31" i="7"/>
  <c r="DK21" i="7"/>
  <c r="DK16" i="7"/>
  <c r="DK15" i="7"/>
  <c r="DK30" i="7"/>
  <c r="DK44" i="7"/>
  <c r="DK20" i="7"/>
  <c r="DK19" i="7"/>
  <c r="DK58" i="7"/>
  <c r="DK43" i="7"/>
  <c r="DK28" i="7"/>
  <c r="DK24" i="7"/>
  <c r="DK11" i="7"/>
  <c r="DK18" i="7"/>
  <c r="DK51" i="7"/>
  <c r="DK33" i="7"/>
  <c r="DK12" i="7"/>
  <c r="DK23" i="7"/>
  <c r="DK10" i="7"/>
  <c r="DK50" i="7"/>
  <c r="DK25" i="7"/>
  <c r="DK27" i="7"/>
  <c r="DK29" i="7"/>
  <c r="DK9" i="7"/>
  <c r="DK57" i="7"/>
  <c r="DK49" i="7"/>
  <c r="DK14" i="7"/>
  <c r="DK26" i="7"/>
  <c r="DK17" i="7"/>
  <c r="DK22" i="7"/>
  <c r="CK91" i="24"/>
  <c r="AY91" i="29"/>
  <c r="AB90" i="54"/>
  <c r="AB89" i="54"/>
  <c r="AB91" i="54" s="1"/>
  <c r="AB57" i="54"/>
  <c r="AB88" i="54"/>
  <c r="AB51" i="54"/>
  <c r="AB50" i="54"/>
  <c r="AB38" i="54"/>
  <c r="AB28" i="54"/>
  <c r="AB44" i="54"/>
  <c r="AB46" i="54" s="1"/>
  <c r="AB32" i="54"/>
  <c r="AB33" i="54"/>
  <c r="AB29" i="54"/>
  <c r="AB59" i="54"/>
  <c r="AB25" i="54"/>
  <c r="AB18" i="54"/>
  <c r="AB31" i="54"/>
  <c r="AB11" i="54"/>
  <c r="AB49" i="54"/>
  <c r="AB30" i="54"/>
  <c r="AB23" i="54"/>
  <c r="AB14" i="54"/>
  <c r="AB13" i="54"/>
  <c r="AB39" i="54"/>
  <c r="AB41" i="54" s="1"/>
  <c r="AB77" i="54" s="1"/>
  <c r="AB22" i="54"/>
  <c r="AB12" i="54"/>
  <c r="AB19" i="54"/>
  <c r="AB16" i="54"/>
  <c r="AB10" i="54"/>
  <c r="AB17" i="54"/>
  <c r="AB45" i="54"/>
  <c r="AB27" i="54"/>
  <c r="AB26" i="54"/>
  <c r="AB9" i="54"/>
  <c r="AB15" i="54"/>
  <c r="AB20" i="54"/>
  <c r="AB58" i="54"/>
  <c r="AB24" i="54"/>
  <c r="AB21" i="54"/>
  <c r="AB43" i="54"/>
  <c r="CA3" i="34"/>
  <c r="BZ2" i="34"/>
  <c r="CH80" i="54"/>
  <c r="AH62" i="39"/>
  <c r="AH64" i="39"/>
  <c r="CI64" i="44"/>
  <c r="CI62" i="44"/>
  <c r="CS64" i="16"/>
  <c r="BI55" i="11"/>
  <c r="DU34" i="19"/>
  <c r="P88" i="7"/>
  <c r="P91" i="7" s="1"/>
  <c r="P23" i="7"/>
  <c r="P33" i="7"/>
  <c r="P32" i="7"/>
  <c r="P16" i="7"/>
  <c r="P22" i="7"/>
  <c r="P17" i="7"/>
  <c r="P13" i="7"/>
  <c r="P31" i="7"/>
  <c r="P30" i="7"/>
  <c r="P89" i="7"/>
  <c r="P44" i="7"/>
  <c r="P46" i="7" s="1"/>
  <c r="P20" i="7"/>
  <c r="P26" i="7"/>
  <c r="P25" i="7"/>
  <c r="P19" i="7"/>
  <c r="P11" i="7"/>
  <c r="P10" i="7"/>
  <c r="P50" i="7"/>
  <c r="P21" i="7"/>
  <c r="P51" i="7"/>
  <c r="P43" i="7"/>
  <c r="P24" i="7"/>
  <c r="P58" i="7"/>
  <c r="P18" i="7"/>
  <c r="P15" i="7"/>
  <c r="P28" i="7"/>
  <c r="P14" i="7"/>
  <c r="P9" i="7"/>
  <c r="P27" i="7"/>
  <c r="P12" i="7"/>
  <c r="P57" i="7"/>
  <c r="P49" i="7"/>
  <c r="P29" i="7"/>
  <c r="CM41" i="11"/>
  <c r="CM77" i="11" s="1"/>
  <c r="CZ39" i="11"/>
  <c r="AA34" i="34"/>
  <c r="CJ46" i="19"/>
  <c r="BJ76" i="29"/>
  <c r="BJ36" i="29"/>
  <c r="BJ55" i="29" s="1"/>
  <c r="BJ60" i="29" s="1"/>
  <c r="CS80" i="49"/>
  <c r="CS86" i="7"/>
  <c r="CS93" i="7"/>
  <c r="O53" i="49"/>
  <c r="O78" i="49" s="1"/>
  <c r="O41" i="49"/>
  <c r="O77" i="49" s="1"/>
  <c r="DH76" i="24"/>
  <c r="DH36" i="24"/>
  <c r="DH55" i="24" s="1"/>
  <c r="DH60" i="24" s="1"/>
  <c r="AX46" i="39"/>
  <c r="X80" i="44"/>
  <c r="AL55" i="24"/>
  <c r="BJ46" i="39"/>
  <c r="AL76" i="49"/>
  <c r="AL36" i="49"/>
  <c r="AY64" i="44"/>
  <c r="AY62" i="44"/>
  <c r="DH46" i="54"/>
  <c r="N80" i="34"/>
  <c r="N82" i="34" s="1"/>
  <c r="O46" i="24"/>
  <c r="O41" i="24"/>
  <c r="O77" i="24" s="1"/>
  <c r="CJ62" i="7"/>
  <c r="CJ64" i="7" s="1"/>
  <c r="BK57" i="39"/>
  <c r="BK30" i="39"/>
  <c r="BK49" i="39"/>
  <c r="BK32" i="39"/>
  <c r="BK24" i="39"/>
  <c r="BK89" i="39"/>
  <c r="BK59" i="39"/>
  <c r="BK38" i="39"/>
  <c r="BK50" i="39"/>
  <c r="BK43" i="39"/>
  <c r="BK58" i="39"/>
  <c r="BK29" i="39"/>
  <c r="BK26" i="39"/>
  <c r="BK33" i="39"/>
  <c r="BK25" i="39"/>
  <c r="BK17" i="39"/>
  <c r="BK88" i="39"/>
  <c r="BK12" i="39"/>
  <c r="BK45" i="39"/>
  <c r="BK18" i="39"/>
  <c r="BK28" i="39"/>
  <c r="BK11" i="39"/>
  <c r="BK51" i="39"/>
  <c r="BK16" i="39"/>
  <c r="BK44" i="39"/>
  <c r="BK20" i="39"/>
  <c r="BK23" i="39"/>
  <c r="BK19" i="39"/>
  <c r="BK90" i="39"/>
  <c r="BK21" i="39"/>
  <c r="BK22" i="39"/>
  <c r="BK15" i="39"/>
  <c r="BK10" i="39"/>
  <c r="BK9" i="39"/>
  <c r="BK31" i="39"/>
  <c r="BK14" i="39"/>
  <c r="BK27" i="39"/>
  <c r="BK39" i="39"/>
  <c r="BI62" i="49"/>
  <c r="BI64" i="49" s="1"/>
  <c r="P76" i="34"/>
  <c r="P36" i="34"/>
  <c r="P55" i="34" s="1"/>
  <c r="P60" i="34" s="1"/>
  <c r="AK84" i="24"/>
  <c r="DG41" i="49"/>
  <c r="DG77" i="49" s="1"/>
  <c r="BN89" i="24"/>
  <c r="BN59" i="24"/>
  <c r="BN38" i="24"/>
  <c r="BN14" i="24"/>
  <c r="BN20" i="24"/>
  <c r="BN88" i="24"/>
  <c r="BN58" i="24"/>
  <c r="BN27" i="24"/>
  <c r="BN12" i="24"/>
  <c r="BN28" i="24"/>
  <c r="BN31" i="24"/>
  <c r="BN23" i="24"/>
  <c r="BN51" i="24"/>
  <c r="BN90" i="24"/>
  <c r="BN50" i="24"/>
  <c r="BN22" i="24"/>
  <c r="BN9" i="24"/>
  <c r="BN21" i="24"/>
  <c r="BN18" i="24"/>
  <c r="BN29" i="24"/>
  <c r="BN26" i="24"/>
  <c r="BN30" i="24"/>
  <c r="BN44" i="24"/>
  <c r="BN11" i="24"/>
  <c r="BN43" i="24"/>
  <c r="BN57" i="24"/>
  <c r="BN33" i="24"/>
  <c r="BN49" i="24"/>
  <c r="BN32" i="24"/>
  <c r="BN24" i="24"/>
  <c r="BN17" i="24"/>
  <c r="BN45" i="24"/>
  <c r="BN15" i="24"/>
  <c r="BN25" i="24"/>
  <c r="BN10" i="24"/>
  <c r="BN16" i="24"/>
  <c r="BN39" i="24"/>
  <c r="BN41" i="24" s="1"/>
  <c r="BN77" i="24" s="1"/>
  <c r="AM76" i="24"/>
  <c r="AM36" i="24"/>
  <c r="AM55" i="24" s="1"/>
  <c r="AM60" i="24" s="1"/>
  <c r="AA34" i="4"/>
  <c r="BF86" i="39"/>
  <c r="BF93" i="39"/>
  <c r="BF96" i="39" s="1"/>
  <c r="BX34" i="34"/>
  <c r="AZ53" i="19"/>
  <c r="AZ78" i="19" s="1"/>
  <c r="AZ58" i="11"/>
  <c r="AZ44" i="11"/>
  <c r="AZ46" i="11" s="1"/>
  <c r="AZ50" i="11"/>
  <c r="AZ33" i="11"/>
  <c r="AZ32" i="11"/>
  <c r="AZ57" i="11"/>
  <c r="AZ30" i="11"/>
  <c r="AZ20" i="11"/>
  <c r="AZ43" i="11"/>
  <c r="AZ29" i="11"/>
  <c r="AZ90" i="11"/>
  <c r="AZ28" i="11"/>
  <c r="AZ88" i="11"/>
  <c r="AZ22" i="11"/>
  <c r="AZ21" i="11"/>
  <c r="AZ19" i="11"/>
  <c r="AZ9" i="11"/>
  <c r="AZ25" i="11"/>
  <c r="AZ16" i="11"/>
  <c r="AZ12" i="11"/>
  <c r="AZ11" i="11"/>
  <c r="AZ10" i="11"/>
  <c r="AZ31" i="11"/>
  <c r="AZ49" i="11"/>
  <c r="AZ24" i="11"/>
  <c r="AZ23" i="11"/>
  <c r="AZ27" i="11"/>
  <c r="AZ59" i="11"/>
  <c r="AZ17" i="11"/>
  <c r="AZ51" i="11"/>
  <c r="AZ26" i="11"/>
  <c r="AZ89" i="11"/>
  <c r="AZ14" i="11"/>
  <c r="AZ18" i="11"/>
  <c r="AZ15" i="11"/>
  <c r="AZ45" i="11"/>
  <c r="AO41" i="44"/>
  <c r="K64" i="34"/>
  <c r="BM53" i="24"/>
  <c r="BM78" i="24" s="1"/>
  <c r="AW80" i="4"/>
  <c r="AW82" i="4" s="1"/>
  <c r="AW84" i="4" s="1"/>
  <c r="AA91" i="49"/>
  <c r="BS62" i="49"/>
  <c r="Z76" i="4"/>
  <c r="Z36" i="4"/>
  <c r="M55" i="7"/>
  <c r="DS84" i="44"/>
  <c r="CX3" i="11"/>
  <c r="CW2" i="11"/>
  <c r="DH46" i="34"/>
  <c r="CU80" i="44"/>
  <c r="CU82" i="44" s="1"/>
  <c r="CU84" i="44"/>
  <c r="CT91" i="39"/>
  <c r="CT34" i="39"/>
  <c r="DV59" i="34"/>
  <c r="DV58" i="34"/>
  <c r="DV27" i="34"/>
  <c r="DV88" i="34"/>
  <c r="DV50" i="34"/>
  <c r="DV26" i="34"/>
  <c r="DV15" i="34"/>
  <c r="DV39" i="34"/>
  <c r="DV41" i="34" s="1"/>
  <c r="DV77" i="34" s="1"/>
  <c r="DV30" i="34"/>
  <c r="DV21" i="34"/>
  <c r="DV9" i="34"/>
  <c r="DV57" i="34"/>
  <c r="DV45" i="34"/>
  <c r="DV33" i="34"/>
  <c r="DV25" i="34"/>
  <c r="DV51" i="34"/>
  <c r="DV49" i="34"/>
  <c r="DV24" i="34"/>
  <c r="DV17" i="34"/>
  <c r="DV11" i="34"/>
  <c r="DV10" i="34"/>
  <c r="DV90" i="34"/>
  <c r="DV16" i="34"/>
  <c r="DV19" i="34"/>
  <c r="DV44" i="34"/>
  <c r="DV46" i="34" s="1"/>
  <c r="DV14" i="34"/>
  <c r="DV43" i="34"/>
  <c r="DV31" i="34"/>
  <c r="DV20" i="34"/>
  <c r="DV12" i="34"/>
  <c r="DV28" i="34"/>
  <c r="DV38" i="34"/>
  <c r="DV89" i="34"/>
  <c r="DV91" i="34" s="1"/>
  <c r="DV32" i="34"/>
  <c r="DV22" i="34"/>
  <c r="DV23" i="34"/>
  <c r="DV29" i="34"/>
  <c r="DV18" i="34"/>
  <c r="BB46" i="16"/>
  <c r="DI34" i="44"/>
  <c r="AL86" i="54"/>
  <c r="AL93" i="54"/>
  <c r="AL96" i="54" s="1"/>
  <c r="DU90" i="29"/>
  <c r="DU88" i="29"/>
  <c r="DU51" i="29"/>
  <c r="DU58" i="29"/>
  <c r="DU89" i="29"/>
  <c r="DU38" i="29"/>
  <c r="DU44" i="29"/>
  <c r="DU28" i="29"/>
  <c r="DU29" i="29"/>
  <c r="DU24" i="29"/>
  <c r="DU17" i="29"/>
  <c r="DU23" i="29"/>
  <c r="DU16" i="29"/>
  <c r="DU59" i="29"/>
  <c r="DU50" i="29"/>
  <c r="DU25" i="29"/>
  <c r="DU12" i="29"/>
  <c r="DU15" i="29"/>
  <c r="DU14" i="29"/>
  <c r="DU45" i="29"/>
  <c r="DU18" i="29"/>
  <c r="DU43" i="29"/>
  <c r="DU39" i="29"/>
  <c r="DU27" i="29"/>
  <c r="DU57" i="29"/>
  <c r="DU49" i="29"/>
  <c r="DU9" i="29"/>
  <c r="DU33" i="29"/>
  <c r="DU26" i="29"/>
  <c r="DU22" i="29"/>
  <c r="DU11" i="29"/>
  <c r="DU20" i="29"/>
  <c r="DU31" i="29"/>
  <c r="DU32" i="29"/>
  <c r="DU19" i="29"/>
  <c r="DU13" i="29"/>
  <c r="DU30" i="29"/>
  <c r="DU10" i="29"/>
  <c r="DU21" i="29"/>
  <c r="AO91" i="54"/>
  <c r="BD41" i="16"/>
  <c r="BD77" i="16" s="1"/>
  <c r="BE39" i="16"/>
  <c r="BE30" i="16"/>
  <c r="CG80" i="11"/>
  <c r="CG82" i="11" s="1"/>
  <c r="CA3" i="19"/>
  <c r="BZ2" i="19"/>
  <c r="BW34" i="11"/>
  <c r="L84" i="29"/>
  <c r="DU53" i="34"/>
  <c r="DU78" i="34" s="1"/>
  <c r="AK86" i="54"/>
  <c r="AK93" i="54"/>
  <c r="AK96" i="54" s="1"/>
  <c r="DP74" i="4"/>
  <c r="DT46" i="29"/>
  <c r="AL34" i="39"/>
  <c r="AL41" i="39"/>
  <c r="AX62" i="16"/>
  <c r="AX64" i="16" s="1"/>
  <c r="DF78" i="4"/>
  <c r="BC91" i="44"/>
  <c r="BC53" i="44"/>
  <c r="BC78" i="44" s="1"/>
  <c r="AV64" i="19"/>
  <c r="O84" i="44"/>
  <c r="Y76" i="44"/>
  <c r="Y36" i="44"/>
  <c r="Y55" i="44" s="1"/>
  <c r="Y60" i="44" s="1"/>
  <c r="CT80" i="19"/>
  <c r="CT82" i="19" s="1"/>
  <c r="N34" i="39"/>
  <c r="BK91" i="49"/>
  <c r="K60" i="39"/>
  <c r="CU60" i="16"/>
  <c r="BZ34" i="16"/>
  <c r="AB46" i="29"/>
  <c r="L86" i="49"/>
  <c r="L93" i="49"/>
  <c r="L96" i="49" s="1"/>
  <c r="BL78" i="16"/>
  <c r="AR16" i="7"/>
  <c r="AQ53" i="7"/>
  <c r="AQ78" i="7" s="1"/>
  <c r="Z80" i="16"/>
  <c r="Z82" i="16" s="1"/>
  <c r="Z84" i="16" s="1"/>
  <c r="DV55" i="16"/>
  <c r="DV60" i="16" s="1"/>
  <c r="CH84" i="7"/>
  <c r="BW46" i="29"/>
  <c r="X86" i="4"/>
  <c r="X93" i="4"/>
  <c r="X96" i="4" s="1"/>
  <c r="CL3" i="4"/>
  <c r="CK2" i="4"/>
  <c r="Z76" i="34"/>
  <c r="Z36" i="34"/>
  <c r="Z55" i="34" s="1"/>
  <c r="Z60" i="34" s="1"/>
  <c r="CX28" i="24"/>
  <c r="CX50" i="24"/>
  <c r="CX43" i="24"/>
  <c r="CX29" i="24"/>
  <c r="CX26" i="24"/>
  <c r="CX18" i="24"/>
  <c r="CX11" i="24"/>
  <c r="CX33" i="24"/>
  <c r="CX25" i="24"/>
  <c r="CX49" i="24"/>
  <c r="CX17" i="24"/>
  <c r="CX10" i="24"/>
  <c r="CX45" i="24"/>
  <c r="CX27" i="24"/>
  <c r="CX15" i="24"/>
  <c r="CX30" i="24"/>
  <c r="CX89" i="24"/>
  <c r="CX32" i="24"/>
  <c r="CX24" i="24"/>
  <c r="CX12" i="24"/>
  <c r="CX44" i="24"/>
  <c r="CX46" i="24" s="1"/>
  <c r="CX14" i="24"/>
  <c r="CX31" i="24"/>
  <c r="CX23" i="24"/>
  <c r="CX59" i="24"/>
  <c r="CX39" i="24"/>
  <c r="CX41" i="24" s="1"/>
  <c r="CX20" i="24"/>
  <c r="CX57" i="24"/>
  <c r="CX90" i="24"/>
  <c r="CX19" i="24"/>
  <c r="CX38" i="24"/>
  <c r="CX21" i="24"/>
  <c r="CX9" i="24"/>
  <c r="CX51" i="24"/>
  <c r="CX88" i="24"/>
  <c r="CX22" i="24"/>
  <c r="CX58" i="24"/>
  <c r="CX16" i="24"/>
  <c r="K86" i="34"/>
  <c r="K93" i="34"/>
  <c r="K96" i="34" s="1"/>
  <c r="BH64" i="19"/>
  <c r="BH62" i="19"/>
  <c r="AP41" i="11"/>
  <c r="AP77" i="11" s="1"/>
  <c r="BS62" i="4"/>
  <c r="M55" i="29"/>
  <c r="BQ46" i="44"/>
  <c r="BR46" i="44" s="1"/>
  <c r="BR44" i="44"/>
  <c r="AA46" i="4"/>
  <c r="AC2" i="7"/>
  <c r="AD3" i="7"/>
  <c r="H95" i="39"/>
  <c r="H97" i="39" s="1"/>
  <c r="E14" i="2"/>
  <c r="BO3" i="34"/>
  <c r="BN2" i="34"/>
  <c r="CI46" i="29"/>
  <c r="M86" i="4"/>
  <c r="M93" i="4"/>
  <c r="M96" i="4" s="1"/>
  <c r="DM3" i="7"/>
  <c r="DL2" i="7"/>
  <c r="DV53" i="24"/>
  <c r="DV78" i="24" s="1"/>
  <c r="DV91" i="24"/>
  <c r="AD3" i="54"/>
  <c r="AC2" i="54"/>
  <c r="AM34" i="4"/>
  <c r="AZ50" i="29"/>
  <c r="AZ57" i="29"/>
  <c r="AZ89" i="29"/>
  <c r="AZ59" i="29"/>
  <c r="AZ90" i="29"/>
  <c r="AZ33" i="29"/>
  <c r="AZ88" i="29"/>
  <c r="AZ21" i="29"/>
  <c r="AZ31" i="29"/>
  <c r="AZ39" i="29"/>
  <c r="AZ43" i="29"/>
  <c r="AZ26" i="29"/>
  <c r="AZ14" i="29"/>
  <c r="AZ28" i="29"/>
  <c r="AZ19" i="29"/>
  <c r="AZ16" i="29"/>
  <c r="AZ24" i="29"/>
  <c r="AZ12" i="29"/>
  <c r="AZ9" i="29"/>
  <c r="AZ44" i="29"/>
  <c r="AZ46" i="29" s="1"/>
  <c r="AZ45" i="29"/>
  <c r="AZ49" i="29"/>
  <c r="AZ53" i="29" s="1"/>
  <c r="AZ78" i="29" s="1"/>
  <c r="AZ38" i="29"/>
  <c r="AZ25" i="29"/>
  <c r="AZ29" i="29"/>
  <c r="AZ27" i="29"/>
  <c r="AZ23" i="29"/>
  <c r="AZ11" i="29"/>
  <c r="AZ22" i="29"/>
  <c r="AZ15" i="29"/>
  <c r="AZ13" i="29"/>
  <c r="AZ51" i="29"/>
  <c r="AZ18" i="29"/>
  <c r="AZ32" i="29"/>
  <c r="AZ30" i="29"/>
  <c r="AZ10" i="29"/>
  <c r="AZ58" i="29"/>
  <c r="AZ17" i="29"/>
  <c r="AZ20" i="29"/>
  <c r="CV76" i="44"/>
  <c r="CV36" i="44"/>
  <c r="CV55" i="44" s="1"/>
  <c r="DK38" i="11"/>
  <c r="O53" i="7"/>
  <c r="O78" i="7" s="1"/>
  <c r="CI80" i="44"/>
  <c r="CI82" i="44" s="1"/>
  <c r="BM53" i="16"/>
  <c r="BM78" i="16" s="1"/>
  <c r="L62" i="39"/>
  <c r="L64" i="39" s="1"/>
  <c r="CH55" i="19"/>
  <c r="Q2" i="7"/>
  <c r="R3" i="7"/>
  <c r="P62" i="4"/>
  <c r="P64" i="4" s="1"/>
  <c r="CJ41" i="19"/>
  <c r="CJ77" i="19" s="1"/>
  <c r="DS76" i="49"/>
  <c r="DS36" i="49"/>
  <c r="AN82" i="7"/>
  <c r="BJ76" i="11"/>
  <c r="BJ36" i="11"/>
  <c r="BJ55" i="11" s="1"/>
  <c r="BJ60" i="11" s="1"/>
  <c r="AZ55" i="54"/>
  <c r="O91" i="49"/>
  <c r="P49" i="16"/>
  <c r="P30" i="16"/>
  <c r="R30" i="16" s="1"/>
  <c r="P50" i="16"/>
  <c r="P38" i="16"/>
  <c r="P22" i="16"/>
  <c r="P13" i="16"/>
  <c r="P88" i="16"/>
  <c r="P91" i="16" s="1"/>
  <c r="P23" i="16"/>
  <c r="P21" i="16"/>
  <c r="P39" i="16"/>
  <c r="P33" i="16"/>
  <c r="P32" i="16"/>
  <c r="P20" i="16"/>
  <c r="P19" i="16"/>
  <c r="P51" i="16"/>
  <c r="P15" i="16"/>
  <c r="R15" i="16" s="1"/>
  <c r="P11" i="16"/>
  <c r="P14" i="16"/>
  <c r="P44" i="16"/>
  <c r="P46" i="16" s="1"/>
  <c r="P27" i="16"/>
  <c r="P43" i="16"/>
  <c r="P26" i="16"/>
  <c r="P24" i="16"/>
  <c r="P57" i="16"/>
  <c r="P18" i="16"/>
  <c r="P10" i="16"/>
  <c r="P9" i="16"/>
  <c r="P17" i="16"/>
  <c r="P16" i="16"/>
  <c r="P12" i="16"/>
  <c r="P29" i="16"/>
  <c r="R29" i="16" s="1"/>
  <c r="P25" i="16"/>
  <c r="AL80" i="24"/>
  <c r="BK55" i="24"/>
  <c r="CF82" i="49"/>
  <c r="BL77" i="16"/>
  <c r="AJ84" i="24"/>
  <c r="AW82" i="34"/>
  <c r="AW84" i="34" s="1"/>
  <c r="AY91" i="11"/>
  <c r="CJ80" i="7"/>
  <c r="BL2" i="39"/>
  <c r="BM3" i="39"/>
  <c r="BI80" i="49"/>
  <c r="BI82" i="49" s="1"/>
  <c r="X86" i="16"/>
  <c r="X93" i="16"/>
  <c r="X96" i="16" s="1"/>
  <c r="BP3" i="24"/>
  <c r="BO2" i="24"/>
  <c r="DI88" i="54"/>
  <c r="DI90" i="54"/>
  <c r="DI89" i="54"/>
  <c r="DI58" i="54"/>
  <c r="DI59" i="54"/>
  <c r="DI51" i="54"/>
  <c r="DI49" i="54"/>
  <c r="DI43" i="54"/>
  <c r="DI29" i="54"/>
  <c r="DI30" i="54"/>
  <c r="DI45" i="54"/>
  <c r="DI33" i="54"/>
  <c r="DI24" i="54"/>
  <c r="DI44" i="54"/>
  <c r="DI46" i="54" s="1"/>
  <c r="DI57" i="54"/>
  <c r="DI38" i="54"/>
  <c r="DI31" i="54"/>
  <c r="DI27" i="54"/>
  <c r="DI17" i="54"/>
  <c r="DI32" i="54"/>
  <c r="DI16" i="54"/>
  <c r="DI39" i="54"/>
  <c r="DI22" i="54"/>
  <c r="DI25" i="54"/>
  <c r="DI21" i="54"/>
  <c r="DI50" i="54"/>
  <c r="DI28" i="54"/>
  <c r="DI13" i="54"/>
  <c r="DI19" i="54"/>
  <c r="DI12" i="54"/>
  <c r="DI26" i="54"/>
  <c r="DI14" i="54"/>
  <c r="DI15" i="54"/>
  <c r="DI9" i="54"/>
  <c r="DI23" i="54"/>
  <c r="DI20" i="54"/>
  <c r="DI10" i="54"/>
  <c r="DI11" i="54"/>
  <c r="DI18" i="54"/>
  <c r="DF80" i="34"/>
  <c r="CH86" i="16"/>
  <c r="CH93" i="16"/>
  <c r="CH96" i="16" s="1"/>
  <c r="AZ34" i="19"/>
  <c r="AJ82" i="4"/>
  <c r="CU46" i="49"/>
  <c r="BL88" i="29"/>
  <c r="BL50" i="29"/>
  <c r="BL57" i="29"/>
  <c r="BL49" i="29"/>
  <c r="BL43" i="29"/>
  <c r="BL89" i="29"/>
  <c r="BL23" i="29"/>
  <c r="BL16" i="29"/>
  <c r="BL33" i="29"/>
  <c r="BL32" i="29"/>
  <c r="BL15" i="29"/>
  <c r="BL39" i="29"/>
  <c r="BL58" i="29"/>
  <c r="BL44" i="29"/>
  <c r="BL20" i="29"/>
  <c r="BL17" i="29"/>
  <c r="BL90" i="29"/>
  <c r="BL25" i="29"/>
  <c r="BL29" i="29"/>
  <c r="BL11" i="29"/>
  <c r="BL51" i="29"/>
  <c r="BL45" i="29"/>
  <c r="BL38" i="29"/>
  <c r="BL30" i="29"/>
  <c r="BL26" i="29"/>
  <c r="BL14" i="29"/>
  <c r="BL10" i="29"/>
  <c r="BL24" i="29"/>
  <c r="BL18" i="29"/>
  <c r="BL9" i="29"/>
  <c r="BL34" i="29" s="1"/>
  <c r="BL21" i="29"/>
  <c r="BL59" i="29"/>
  <c r="BL31" i="29"/>
  <c r="BL22" i="29"/>
  <c r="BL19" i="29"/>
  <c r="BL13" i="29"/>
  <c r="BL28" i="29"/>
  <c r="BL27" i="29"/>
  <c r="BL12" i="29"/>
  <c r="Y84" i="29"/>
  <c r="CU91" i="29"/>
  <c r="J64" i="29"/>
  <c r="M80" i="7"/>
  <c r="M82" i="7" s="1"/>
  <c r="M84" i="7"/>
  <c r="P62" i="44"/>
  <c r="P64" i="44"/>
  <c r="I64" i="39"/>
  <c r="DH53" i="34"/>
  <c r="DH78" i="34" s="1"/>
  <c r="CX90" i="44"/>
  <c r="CX45" i="44"/>
  <c r="CX59" i="44"/>
  <c r="CX88" i="44"/>
  <c r="CX57" i="44"/>
  <c r="CX38" i="44"/>
  <c r="CX58" i="44"/>
  <c r="CX44" i="44"/>
  <c r="CX51" i="44"/>
  <c r="CX27" i="44"/>
  <c r="CX49" i="44"/>
  <c r="CX28" i="44"/>
  <c r="CX43" i="44"/>
  <c r="CX29" i="44"/>
  <c r="CX32" i="44"/>
  <c r="CX26" i="44"/>
  <c r="CX31" i="44"/>
  <c r="CX22" i="44"/>
  <c r="CX16" i="44"/>
  <c r="CX50" i="44"/>
  <c r="CX17" i="44"/>
  <c r="CX13" i="44"/>
  <c r="CX24" i="44"/>
  <c r="CX11" i="44"/>
  <c r="CX33" i="44"/>
  <c r="CX15" i="44"/>
  <c r="CX18" i="44"/>
  <c r="CX20" i="44"/>
  <c r="CX14" i="44"/>
  <c r="CX9" i="44"/>
  <c r="CX12" i="44"/>
  <c r="CX21" i="44"/>
  <c r="CX23" i="44"/>
  <c r="CX10" i="44"/>
  <c r="CX39" i="44"/>
  <c r="CX30" i="44"/>
  <c r="CX19" i="44"/>
  <c r="CX89" i="44"/>
  <c r="CX25" i="44"/>
  <c r="BX62" i="16"/>
  <c r="BX64" i="16" s="1"/>
  <c r="AW77" i="39"/>
  <c r="DX3" i="34"/>
  <c r="DW2" i="34"/>
  <c r="BX46" i="54"/>
  <c r="AO76" i="16"/>
  <c r="AO36" i="16"/>
  <c r="AO55" i="16" s="1"/>
  <c r="AO60" i="16" s="1"/>
  <c r="BH82" i="4"/>
  <c r="BE19" i="16"/>
  <c r="BD46" i="16"/>
  <c r="BE44" i="16"/>
  <c r="X84" i="34"/>
  <c r="BY90" i="19"/>
  <c r="BY88" i="19"/>
  <c r="BY89" i="19"/>
  <c r="BY51" i="19"/>
  <c r="BY45" i="19"/>
  <c r="BY58" i="19"/>
  <c r="BY38" i="19"/>
  <c r="BY44" i="19"/>
  <c r="BY49" i="19"/>
  <c r="BY53" i="19" s="1"/>
  <c r="BY78" i="19" s="1"/>
  <c r="BY50" i="19"/>
  <c r="BY22" i="19"/>
  <c r="BY32" i="19"/>
  <c r="BY15" i="19"/>
  <c r="BY39" i="19"/>
  <c r="BY41" i="19" s="1"/>
  <c r="BY21" i="19"/>
  <c r="BY57" i="19"/>
  <c r="BY20" i="19"/>
  <c r="BY14" i="19"/>
  <c r="BY25" i="19"/>
  <c r="BY43" i="19"/>
  <c r="BY10" i="19"/>
  <c r="BY9" i="19"/>
  <c r="BY17" i="19"/>
  <c r="BY33" i="19"/>
  <c r="BY31" i="19"/>
  <c r="BY29" i="19"/>
  <c r="BY28" i="19"/>
  <c r="BY59" i="19"/>
  <c r="BY30" i="19"/>
  <c r="BY27" i="19"/>
  <c r="BY24" i="19"/>
  <c r="BY11" i="19"/>
  <c r="BY18" i="19"/>
  <c r="BY16" i="19"/>
  <c r="BY12" i="19"/>
  <c r="BY19" i="19"/>
  <c r="BY26" i="19"/>
  <c r="BY23" i="19"/>
  <c r="BU55" i="29"/>
  <c r="DU91" i="34"/>
  <c r="BB76" i="44"/>
  <c r="BB36" i="44"/>
  <c r="BB55" i="44" s="1"/>
  <c r="DS76" i="4"/>
  <c r="DS36" i="4"/>
  <c r="DW46" i="16"/>
  <c r="DG76" i="34"/>
  <c r="DG36" i="34"/>
  <c r="DG55" i="34" s="1"/>
  <c r="DG60" i="34" s="1"/>
  <c r="BC90" i="54"/>
  <c r="BC89" i="54"/>
  <c r="BC91" i="54" s="1"/>
  <c r="BC58" i="54"/>
  <c r="BC50" i="54"/>
  <c r="BC49" i="54"/>
  <c r="BC53" i="54" s="1"/>
  <c r="BC78" i="54" s="1"/>
  <c r="BC44" i="54"/>
  <c r="BC46" i="54" s="1"/>
  <c r="BC57" i="54"/>
  <c r="BC59" i="54"/>
  <c r="BC31" i="54"/>
  <c r="BC43" i="54"/>
  <c r="BC33" i="54"/>
  <c r="BC88" i="54"/>
  <c r="BC26" i="54"/>
  <c r="BC51" i="54"/>
  <c r="BC28" i="54"/>
  <c r="BC21" i="54"/>
  <c r="BC25" i="54"/>
  <c r="BC23" i="54"/>
  <c r="BC20" i="54"/>
  <c r="BC14" i="54"/>
  <c r="BC39" i="54"/>
  <c r="BC41" i="54" s="1"/>
  <c r="BC77" i="54" s="1"/>
  <c r="BC19" i="54"/>
  <c r="BC13" i="54"/>
  <c r="BC32" i="54"/>
  <c r="BC12" i="54"/>
  <c r="BC45" i="54"/>
  <c r="BC30" i="54"/>
  <c r="BC27" i="54"/>
  <c r="BC10" i="54"/>
  <c r="BC15" i="54"/>
  <c r="BC29" i="54"/>
  <c r="BC22" i="54"/>
  <c r="BC18" i="54"/>
  <c r="BC11" i="54"/>
  <c r="BC38" i="54"/>
  <c r="BC16" i="54"/>
  <c r="BC9" i="54"/>
  <c r="BC24" i="54"/>
  <c r="BC17" i="54"/>
  <c r="BB44" i="7"/>
  <c r="BB20" i="7"/>
  <c r="BB29" i="7"/>
  <c r="BB19" i="7"/>
  <c r="BB88" i="7"/>
  <c r="BB58" i="7"/>
  <c r="BB43" i="7"/>
  <c r="BB28" i="7"/>
  <c r="BB27" i="7"/>
  <c r="BB57" i="7"/>
  <c r="BB25" i="7"/>
  <c r="BB10" i="7"/>
  <c r="BB50" i="7"/>
  <c r="BB23" i="7"/>
  <c r="BB30" i="7"/>
  <c r="BB21" i="7"/>
  <c r="BB26" i="7"/>
  <c r="BB17" i="7"/>
  <c r="BB24" i="7"/>
  <c r="BB11" i="7"/>
  <c r="BB33" i="7"/>
  <c r="BB18" i="7"/>
  <c r="BB16" i="7"/>
  <c r="BB12" i="7"/>
  <c r="BB49" i="7"/>
  <c r="BB32" i="7"/>
  <c r="BB9" i="7"/>
  <c r="BB31" i="7"/>
  <c r="BB89" i="7"/>
  <c r="BB22" i="7"/>
  <c r="BB51" i="7"/>
  <c r="BB14" i="7"/>
  <c r="BB15" i="7"/>
  <c r="CI91" i="49"/>
  <c r="O53" i="29"/>
  <c r="O78" i="29" s="1"/>
  <c r="Z91" i="39"/>
  <c r="BY34" i="24"/>
  <c r="DT62" i="24"/>
  <c r="DT64" i="24"/>
  <c r="AN2" i="39"/>
  <c r="AO3" i="39"/>
  <c r="CS82" i="34"/>
  <c r="DG84" i="16"/>
  <c r="BN84" i="44"/>
  <c r="AJ86" i="49"/>
  <c r="AJ93" i="49"/>
  <c r="AJ96" i="49" s="1"/>
  <c r="BL64" i="44"/>
  <c r="AB53" i="29"/>
  <c r="AB78" i="29" s="1"/>
  <c r="BL53" i="19"/>
  <c r="BL78" i="19" s="1"/>
  <c r="DU53" i="54"/>
  <c r="DU78" i="54" s="1"/>
  <c r="AK62" i="49"/>
  <c r="AK64" i="49" s="1"/>
  <c r="AQ91" i="7"/>
  <c r="AR91" i="7" s="1"/>
  <c r="AR23" i="7"/>
  <c r="BV64" i="19"/>
  <c r="BV62" i="19"/>
  <c r="DV80" i="16"/>
  <c r="DV82" i="16" s="1"/>
  <c r="DV84" i="16" s="1"/>
  <c r="CG84" i="11" l="1"/>
  <c r="CS84" i="4"/>
  <c r="CS93" i="4" s="1"/>
  <c r="CS96" i="4" s="1"/>
  <c r="BI84" i="4"/>
  <c r="CG84" i="4"/>
  <c r="AX84" i="4"/>
  <c r="AX93" i="4" s="1"/>
  <c r="AX96" i="4" s="1"/>
  <c r="P84" i="4"/>
  <c r="P86" i="4" s="1"/>
  <c r="DR74" i="4"/>
  <c r="AW86" i="34"/>
  <c r="AW93" i="34"/>
  <c r="AW96" i="34" s="1"/>
  <c r="CH86" i="44"/>
  <c r="CH93" i="44"/>
  <c r="CH96" i="44" s="1"/>
  <c r="BL76" i="29"/>
  <c r="BL36" i="29"/>
  <c r="BW76" i="11"/>
  <c r="BW36" i="11"/>
  <c r="BW55" i="11" s="1"/>
  <c r="BW60" i="11" s="1"/>
  <c r="BB34" i="7"/>
  <c r="CF62" i="11"/>
  <c r="BU60" i="29"/>
  <c r="BY46" i="19"/>
  <c r="BL91" i="29"/>
  <c r="DF82" i="34"/>
  <c r="BI84" i="49"/>
  <c r="P34" i="16"/>
  <c r="AZ60" i="54"/>
  <c r="Q89" i="7"/>
  <c r="R89" i="7" s="1"/>
  <c r="Q33" i="7"/>
  <c r="R33" i="7" s="1"/>
  <c r="Q32" i="7"/>
  <c r="R32" i="7" s="1"/>
  <c r="Q16" i="7"/>
  <c r="R16" i="7" s="1"/>
  <c r="Q22" i="7"/>
  <c r="R22" i="7" s="1"/>
  <c r="Q17" i="7"/>
  <c r="R17" i="7" s="1"/>
  <c r="Q31" i="7"/>
  <c r="R31" i="7" s="1"/>
  <c r="Q21" i="7"/>
  <c r="R21" i="7" s="1"/>
  <c r="Q44" i="7"/>
  <c r="Q20" i="7"/>
  <c r="R20" i="7" s="1"/>
  <c r="Q29" i="7"/>
  <c r="R29" i="7" s="1"/>
  <c r="Q88" i="7"/>
  <c r="Q11" i="7"/>
  <c r="R11" i="7" s="1"/>
  <c r="Q10" i="7"/>
  <c r="R10" i="7" s="1"/>
  <c r="Q50" i="7"/>
  <c r="R50" i="7" s="1"/>
  <c r="Q30" i="7"/>
  <c r="R30" i="7" s="1"/>
  <c r="Q23" i="7"/>
  <c r="R23" i="7" s="1"/>
  <c r="Q57" i="7"/>
  <c r="R57" i="7" s="1"/>
  <c r="Q14" i="7"/>
  <c r="R14" i="7" s="1"/>
  <c r="Q58" i="7"/>
  <c r="R58" i="7" s="1"/>
  <c r="Q18" i="7"/>
  <c r="R18" i="7" s="1"/>
  <c r="Q9" i="7"/>
  <c r="Q15" i="7"/>
  <c r="R15" i="7" s="1"/>
  <c r="Q28" i="7"/>
  <c r="R28" i="7" s="1"/>
  <c r="Q19" i="7"/>
  <c r="R19" i="7" s="1"/>
  <c r="Q26" i="7"/>
  <c r="R26" i="7" s="1"/>
  <c r="Q27" i="7"/>
  <c r="R27" i="7" s="1"/>
  <c r="Q12" i="7"/>
  <c r="R12" i="7" s="1"/>
  <c r="Q51" i="7"/>
  <c r="R51" i="7" s="1"/>
  <c r="Q43" i="7"/>
  <c r="R43" i="7" s="1"/>
  <c r="Q25" i="7"/>
  <c r="R25" i="7" s="1"/>
  <c r="Q49" i="7"/>
  <c r="Q13" i="7"/>
  <c r="R13" i="7" s="1"/>
  <c r="Q24" i="7"/>
  <c r="R24" i="7" s="1"/>
  <c r="CX34" i="24"/>
  <c r="CX91" i="24"/>
  <c r="DV62" i="16"/>
  <c r="DV64" i="16" s="1"/>
  <c r="O86" i="44"/>
  <c r="O93" i="44"/>
  <c r="O96" i="44" s="1"/>
  <c r="Z55" i="4"/>
  <c r="AA76" i="4"/>
  <c r="AA36" i="4"/>
  <c r="AA55" i="4" s="1"/>
  <c r="AA60" i="4" s="1"/>
  <c r="BJ62" i="29"/>
  <c r="BJ64" i="29" s="1"/>
  <c r="BI60" i="11"/>
  <c r="CB3" i="34"/>
  <c r="CA2" i="34"/>
  <c r="CJ91" i="4"/>
  <c r="DU41" i="49"/>
  <c r="DV89" i="29"/>
  <c r="DV59" i="29"/>
  <c r="DV88" i="29"/>
  <c r="DV51" i="29"/>
  <c r="DV58" i="29"/>
  <c r="DV44" i="29"/>
  <c r="DV29" i="29"/>
  <c r="DV24" i="29"/>
  <c r="DV17" i="29"/>
  <c r="DV43" i="29"/>
  <c r="DV30" i="29"/>
  <c r="DV33" i="29"/>
  <c r="DV15" i="29"/>
  <c r="DV14" i="29"/>
  <c r="DV23" i="29"/>
  <c r="DV45" i="29"/>
  <c r="DV18" i="29"/>
  <c r="DV21" i="29"/>
  <c r="DV10" i="29"/>
  <c r="DV31" i="29"/>
  <c r="DV49" i="29"/>
  <c r="DV53" i="29" s="1"/>
  <c r="DV78" i="29" s="1"/>
  <c r="DV90" i="29"/>
  <c r="DV57" i="29"/>
  <c r="DV26" i="29"/>
  <c r="DV22" i="29"/>
  <c r="DV12" i="29"/>
  <c r="DV20" i="29"/>
  <c r="DV16" i="29"/>
  <c r="DV25" i="29"/>
  <c r="DV19" i="29"/>
  <c r="DV38" i="29"/>
  <c r="DV9" i="29"/>
  <c r="DV11" i="29"/>
  <c r="DV28" i="29"/>
  <c r="DV50" i="29"/>
  <c r="DV27" i="29"/>
  <c r="DV32" i="29"/>
  <c r="DV13" i="29"/>
  <c r="DV39" i="29"/>
  <c r="BM34" i="34"/>
  <c r="AM55" i="19"/>
  <c r="AW62" i="39"/>
  <c r="AW64" i="39"/>
  <c r="X62" i="44"/>
  <c r="CV41" i="49"/>
  <c r="CV77" i="49" s="1"/>
  <c r="CV91" i="49"/>
  <c r="BX62" i="24"/>
  <c r="BX64" i="24" s="1"/>
  <c r="BW53" i="39"/>
  <c r="BW78" i="39" s="1"/>
  <c r="BB80" i="54"/>
  <c r="BB82" i="54" s="1"/>
  <c r="BB84" i="54"/>
  <c r="CW91" i="19"/>
  <c r="DF84" i="24"/>
  <c r="DI76" i="24"/>
  <c r="DI36" i="24"/>
  <c r="DI55" i="24" s="1"/>
  <c r="DI60" i="24" s="1"/>
  <c r="AU86" i="11"/>
  <c r="AU93" i="11"/>
  <c r="AU96" i="11" s="1"/>
  <c r="J95" i="54"/>
  <c r="J97" i="54" s="1"/>
  <c r="G17" i="2"/>
  <c r="BA34" i="19"/>
  <c r="BA53" i="19"/>
  <c r="BA78" i="19" s="1"/>
  <c r="DV76" i="24"/>
  <c r="DV36" i="24"/>
  <c r="DV55" i="24" s="1"/>
  <c r="DV60" i="24" s="1"/>
  <c r="AB53" i="4"/>
  <c r="AB78" i="4" s="1"/>
  <c r="DJ34" i="44"/>
  <c r="DJ41" i="44"/>
  <c r="DJ77" i="44" s="1"/>
  <c r="DU34" i="11"/>
  <c r="DI46" i="19"/>
  <c r="AP88" i="34"/>
  <c r="AP90" i="34"/>
  <c r="AP45" i="34"/>
  <c r="AP50" i="34"/>
  <c r="AP57" i="34"/>
  <c r="AP51" i="34"/>
  <c r="AP39" i="34"/>
  <c r="AP41" i="34" s="1"/>
  <c r="AP77" i="34" s="1"/>
  <c r="AP30" i="34"/>
  <c r="AP59" i="34"/>
  <c r="AP23" i="34"/>
  <c r="AP16" i="34"/>
  <c r="AP89" i="34"/>
  <c r="AP91" i="34" s="1"/>
  <c r="AP10" i="34"/>
  <c r="AP49" i="34"/>
  <c r="AP38" i="34"/>
  <c r="AP58" i="34"/>
  <c r="AP26" i="34"/>
  <c r="AP24" i="34"/>
  <c r="AP11" i="34"/>
  <c r="AP44" i="34"/>
  <c r="AP46" i="34" s="1"/>
  <c r="AP22" i="34"/>
  <c r="AP14" i="34"/>
  <c r="AP33" i="34"/>
  <c r="AP9" i="34"/>
  <c r="AP17" i="34"/>
  <c r="AP20" i="34"/>
  <c r="AP43" i="34"/>
  <c r="AP25" i="34"/>
  <c r="AP15" i="34"/>
  <c r="AP12" i="34"/>
  <c r="AP31" i="34"/>
  <c r="AP21" i="34"/>
  <c r="AP27" i="34"/>
  <c r="AP29" i="34"/>
  <c r="AP32" i="34"/>
  <c r="AP28" i="34"/>
  <c r="AP18" i="34"/>
  <c r="AP19" i="34"/>
  <c r="CS60" i="11"/>
  <c r="DW89" i="54"/>
  <c r="DW88" i="54"/>
  <c r="DW59" i="54"/>
  <c r="DW57" i="54"/>
  <c r="DW50" i="54"/>
  <c r="DW90" i="54"/>
  <c r="DW28" i="54"/>
  <c r="DW58" i="54"/>
  <c r="DW49" i="54"/>
  <c r="DW26" i="54"/>
  <c r="DW43" i="54"/>
  <c r="DW24" i="54"/>
  <c r="DW51" i="54"/>
  <c r="DW44" i="54"/>
  <c r="DW46" i="54" s="1"/>
  <c r="DW17" i="54"/>
  <c r="DW45" i="54"/>
  <c r="DW16" i="54"/>
  <c r="DW27" i="54"/>
  <c r="DW32" i="54"/>
  <c r="DW20" i="54"/>
  <c r="DW15" i="54"/>
  <c r="DW29" i="54"/>
  <c r="DW21" i="54"/>
  <c r="DW23" i="54"/>
  <c r="DW11" i="54"/>
  <c r="DW39" i="54"/>
  <c r="DW12" i="54"/>
  <c r="DW31" i="54"/>
  <c r="DW19" i="54"/>
  <c r="DW14" i="54"/>
  <c r="DW38" i="54"/>
  <c r="DW30" i="54"/>
  <c r="DW13" i="54"/>
  <c r="DW22" i="54"/>
  <c r="DW18" i="54"/>
  <c r="DW33" i="54"/>
  <c r="DW9" i="54"/>
  <c r="DW25" i="54"/>
  <c r="DW10" i="54"/>
  <c r="DI91" i="34"/>
  <c r="AB34" i="49"/>
  <c r="CM53" i="7"/>
  <c r="CM78" i="7" s="1"/>
  <c r="DX91" i="7"/>
  <c r="BP84" i="44"/>
  <c r="BP80" i="44"/>
  <c r="BP82" i="44" s="1"/>
  <c r="BA86" i="44"/>
  <c r="BA93" i="44"/>
  <c r="BA96" i="44" s="1"/>
  <c r="DF80" i="29"/>
  <c r="CI41" i="39"/>
  <c r="CI77" i="39" s="1"/>
  <c r="CI91" i="39"/>
  <c r="X62" i="4"/>
  <c r="BH86" i="11"/>
  <c r="BH93" i="11"/>
  <c r="BH96" i="11" s="1"/>
  <c r="DF86" i="7"/>
  <c r="DF93" i="7"/>
  <c r="Z76" i="39"/>
  <c r="Z36" i="39"/>
  <c r="Z55" i="39" s="1"/>
  <c r="Z60" i="39" s="1"/>
  <c r="AB91" i="34"/>
  <c r="CW76" i="44"/>
  <c r="CW36" i="44"/>
  <c r="CW55" i="44" s="1"/>
  <c r="CW60" i="44" s="1"/>
  <c r="CY3" i="29"/>
  <c r="CX2" i="29"/>
  <c r="J95" i="16"/>
  <c r="J97" i="16" s="1"/>
  <c r="G9" i="2"/>
  <c r="DW34" i="24"/>
  <c r="P53" i="19"/>
  <c r="P78" i="19" s="1"/>
  <c r="CA46" i="16"/>
  <c r="BX60" i="7"/>
  <c r="CU46" i="39"/>
  <c r="BN76" i="16"/>
  <c r="BN36" i="16"/>
  <c r="BN55" i="16" s="1"/>
  <c r="BN60" i="16" s="1"/>
  <c r="AK80" i="39"/>
  <c r="AK82" i="39" s="1"/>
  <c r="BI82" i="29"/>
  <c r="Y60" i="7"/>
  <c r="AA80" i="29"/>
  <c r="BZ53" i="44"/>
  <c r="BZ78" i="44" s="1"/>
  <c r="P33" i="39"/>
  <c r="P25" i="39"/>
  <c r="P32" i="39"/>
  <c r="P24" i="39"/>
  <c r="P23" i="39"/>
  <c r="P43" i="39"/>
  <c r="P90" i="39"/>
  <c r="P57" i="39"/>
  <c r="P29" i="39"/>
  <c r="P17" i="39"/>
  <c r="P30" i="39"/>
  <c r="P27" i="39"/>
  <c r="P88" i="39"/>
  <c r="P51" i="39"/>
  <c r="P12" i="39"/>
  <c r="P59" i="39"/>
  <c r="P15" i="39"/>
  <c r="P11" i="39"/>
  <c r="P21" i="39"/>
  <c r="P49" i="39"/>
  <c r="P10" i="39"/>
  <c r="P16" i="39"/>
  <c r="P18" i="39"/>
  <c r="P14" i="39"/>
  <c r="P38" i="39"/>
  <c r="P9" i="39"/>
  <c r="P34" i="39" s="1"/>
  <c r="P22" i="39"/>
  <c r="P19" i="39"/>
  <c r="P39" i="39"/>
  <c r="P58" i="39"/>
  <c r="P31" i="39"/>
  <c r="P44" i="39"/>
  <c r="P46" i="39" s="1"/>
  <c r="P26" i="39"/>
  <c r="P89" i="39"/>
  <c r="P91" i="39" s="1"/>
  <c r="P13" i="39"/>
  <c r="P28" i="39"/>
  <c r="P20" i="39"/>
  <c r="P50" i="39"/>
  <c r="P45" i="39"/>
  <c r="CG62" i="39"/>
  <c r="CG64" i="39" s="1"/>
  <c r="DX41" i="16"/>
  <c r="DX77" i="16" s="1"/>
  <c r="CI62" i="19"/>
  <c r="CI64" i="19" s="1"/>
  <c r="AY76" i="49"/>
  <c r="AY36" i="49"/>
  <c r="AY55" i="49" s="1"/>
  <c r="AY60" i="49" s="1"/>
  <c r="AC90" i="19"/>
  <c r="AC88" i="19"/>
  <c r="AC89" i="19"/>
  <c r="AC91" i="19" s="1"/>
  <c r="AC45" i="19"/>
  <c r="AC38" i="19"/>
  <c r="AC59" i="19"/>
  <c r="AC44" i="19"/>
  <c r="AC46" i="19" s="1"/>
  <c r="AC57" i="19"/>
  <c r="AC49" i="19"/>
  <c r="AC33" i="19"/>
  <c r="AC22" i="19"/>
  <c r="AC15" i="19"/>
  <c r="AC21" i="19"/>
  <c r="AC50" i="19"/>
  <c r="AC20" i="19"/>
  <c r="AC14" i="19"/>
  <c r="AC13" i="19"/>
  <c r="AE13" i="19" s="1"/>
  <c r="AC25" i="19"/>
  <c r="AC10" i="19"/>
  <c r="AC58" i="19"/>
  <c r="AC29" i="19"/>
  <c r="AC26" i="19"/>
  <c r="AC51" i="19"/>
  <c r="AC30" i="19"/>
  <c r="AC32" i="19"/>
  <c r="AC24" i="19"/>
  <c r="AC31" i="19"/>
  <c r="AC23" i="19"/>
  <c r="AC39" i="19"/>
  <c r="AC41" i="19" s="1"/>
  <c r="AC77" i="19" s="1"/>
  <c r="AC43" i="19"/>
  <c r="AC16" i="19"/>
  <c r="AC27" i="19"/>
  <c r="AC9" i="19"/>
  <c r="AC18" i="19"/>
  <c r="AC12" i="19"/>
  <c r="AC19" i="19"/>
  <c r="AC28" i="19"/>
  <c r="AC17" i="19"/>
  <c r="AC11" i="19"/>
  <c r="AM84" i="54"/>
  <c r="CY34" i="16"/>
  <c r="BM41" i="19"/>
  <c r="BM77" i="19" s="1"/>
  <c r="AB34" i="19"/>
  <c r="CG86" i="34"/>
  <c r="CG93" i="34"/>
  <c r="CG96" i="34" s="1"/>
  <c r="AY80" i="19"/>
  <c r="AY82" i="19" s="1"/>
  <c r="AQ46" i="16"/>
  <c r="AR46" i="16" s="1"/>
  <c r="AR44" i="16"/>
  <c r="AB80" i="24"/>
  <c r="AB82" i="24" s="1"/>
  <c r="X62" i="54"/>
  <c r="CM2" i="34"/>
  <c r="CN3" i="34"/>
  <c r="CY3" i="4"/>
  <c r="CX2" i="4"/>
  <c r="CK53" i="54"/>
  <c r="CK78" i="54" s="1"/>
  <c r="DH91" i="49"/>
  <c r="N62" i="29"/>
  <c r="N64" i="29"/>
  <c r="AO88" i="4"/>
  <c r="AO91" i="4" s="1"/>
  <c r="AO31" i="4"/>
  <c r="AO23" i="4"/>
  <c r="AO16" i="4"/>
  <c r="AO12" i="4"/>
  <c r="AO30" i="4"/>
  <c r="AO22" i="4"/>
  <c r="AO57" i="4"/>
  <c r="AO51" i="4"/>
  <c r="AO44" i="4"/>
  <c r="AO15" i="4"/>
  <c r="AO11" i="4"/>
  <c r="AO29" i="4"/>
  <c r="AO21" i="4"/>
  <c r="AO26" i="4"/>
  <c r="AO18" i="4"/>
  <c r="AO9" i="4"/>
  <c r="AO49" i="4"/>
  <c r="AO53" i="4" s="1"/>
  <c r="AO78" i="4" s="1"/>
  <c r="AO10" i="4"/>
  <c r="AO28" i="4"/>
  <c r="AO14" i="4"/>
  <c r="AO19" i="4"/>
  <c r="AO27" i="4"/>
  <c r="AO24" i="4"/>
  <c r="AO43" i="4"/>
  <c r="AO25" i="4"/>
  <c r="AO33" i="4"/>
  <c r="AO32" i="4"/>
  <c r="AO17" i="4"/>
  <c r="AO50" i="4"/>
  <c r="AO20" i="4"/>
  <c r="CK76" i="44"/>
  <c r="CK36" i="44"/>
  <c r="CK55" i="44" s="1"/>
  <c r="CK60" i="44" s="1"/>
  <c r="DS77" i="39"/>
  <c r="AO41" i="24"/>
  <c r="AO77" i="24" s="1"/>
  <c r="AO46" i="24"/>
  <c r="AU62" i="39"/>
  <c r="CV34" i="4"/>
  <c r="AZ84" i="54"/>
  <c r="CS86" i="24"/>
  <c r="CS93" i="24"/>
  <c r="CS96" i="24" s="1"/>
  <c r="DU46" i="49"/>
  <c r="BY91" i="34"/>
  <c r="AB76" i="29"/>
  <c r="AB36" i="29"/>
  <c r="AB55" i="29" s="1"/>
  <c r="DV86" i="16"/>
  <c r="DV93" i="16"/>
  <c r="DV96" i="16" s="1"/>
  <c r="BB91" i="7"/>
  <c r="DW59" i="34"/>
  <c r="DW51" i="34"/>
  <c r="DW28" i="34"/>
  <c r="DW90" i="34"/>
  <c r="DW88" i="34"/>
  <c r="DW39" i="34"/>
  <c r="DW30" i="34"/>
  <c r="DW21" i="34"/>
  <c r="DW9" i="34"/>
  <c r="DW57" i="34"/>
  <c r="DW20" i="34"/>
  <c r="DW14" i="34"/>
  <c r="DW27" i="34"/>
  <c r="DW49" i="34"/>
  <c r="DW24" i="34"/>
  <c r="DW17" i="34"/>
  <c r="DW11" i="34"/>
  <c r="DW38" i="34"/>
  <c r="DW50" i="34"/>
  <c r="DW33" i="34"/>
  <c r="DW58" i="34"/>
  <c r="DW19" i="34"/>
  <c r="DW44" i="34"/>
  <c r="DW89" i="34"/>
  <c r="DW29" i="34"/>
  <c r="DW45" i="34"/>
  <c r="DW31" i="34"/>
  <c r="DW25" i="34"/>
  <c r="DW15" i="34"/>
  <c r="DW22" i="34"/>
  <c r="DW10" i="34"/>
  <c r="DW16" i="34"/>
  <c r="DW12" i="34"/>
  <c r="DW32" i="34"/>
  <c r="DW26" i="34"/>
  <c r="DW23" i="34"/>
  <c r="DW18" i="34"/>
  <c r="DW43" i="34"/>
  <c r="CX34" i="44"/>
  <c r="BM2" i="39"/>
  <c r="BN3" i="39"/>
  <c r="P41" i="16"/>
  <c r="P77" i="16" s="1"/>
  <c r="BJ62" i="11"/>
  <c r="BJ64" i="11" s="1"/>
  <c r="BN58" i="34"/>
  <c r="BN33" i="34"/>
  <c r="BN90" i="34"/>
  <c r="BN29" i="34"/>
  <c r="BN19" i="34"/>
  <c r="BN51" i="34"/>
  <c r="BN43" i="34"/>
  <c r="BN89" i="34"/>
  <c r="BN91" i="34" s="1"/>
  <c r="BN31" i="34"/>
  <c r="BN30" i="34"/>
  <c r="BN10" i="34"/>
  <c r="BN22" i="34"/>
  <c r="BN32" i="34"/>
  <c r="BN26" i="34"/>
  <c r="BN14" i="34"/>
  <c r="BN17" i="34"/>
  <c r="BN9" i="34"/>
  <c r="BN44" i="34"/>
  <c r="BN57" i="34"/>
  <c r="BN27" i="34"/>
  <c r="BN25" i="34"/>
  <c r="BN20" i="34"/>
  <c r="BN12" i="34"/>
  <c r="BN15" i="34"/>
  <c r="BN49" i="34"/>
  <c r="BN28" i="34"/>
  <c r="BN88" i="34"/>
  <c r="BN21" i="34"/>
  <c r="BN45" i="34"/>
  <c r="BN18" i="34"/>
  <c r="BN11" i="34"/>
  <c r="BN23" i="34"/>
  <c r="BN38" i="34"/>
  <c r="BN59" i="34"/>
  <c r="BN24" i="34"/>
  <c r="BN39" i="34"/>
  <c r="BN16" i="34"/>
  <c r="BN50" i="34"/>
  <c r="DU41" i="29"/>
  <c r="DU46" i="29"/>
  <c r="Z80" i="4"/>
  <c r="Z82" i="4" s="1"/>
  <c r="AM64" i="24"/>
  <c r="AM62" i="24"/>
  <c r="BN46" i="24"/>
  <c r="BJ80" i="29"/>
  <c r="BJ82" i="29" s="1"/>
  <c r="BJ84" i="29"/>
  <c r="DK91" i="7"/>
  <c r="CK62" i="16"/>
  <c r="AM84" i="19"/>
  <c r="AM80" i="19"/>
  <c r="AM82" i="19" s="1"/>
  <c r="AW80" i="39"/>
  <c r="BY34" i="34"/>
  <c r="O84" i="4"/>
  <c r="CV34" i="49"/>
  <c r="V86" i="44"/>
  <c r="V93" i="44"/>
  <c r="V96" i="44" s="1"/>
  <c r="BX80" i="24"/>
  <c r="BU84" i="19"/>
  <c r="BW91" i="39"/>
  <c r="BJ60" i="34"/>
  <c r="AM76" i="29"/>
  <c r="AM36" i="29"/>
  <c r="AN91" i="29"/>
  <c r="N62" i="16"/>
  <c r="N64" i="16" s="1"/>
  <c r="BJ80" i="4"/>
  <c r="CK34" i="19"/>
  <c r="CF64" i="34"/>
  <c r="CI64" i="16"/>
  <c r="AM76" i="11"/>
  <c r="AM36" i="11"/>
  <c r="AM55" i="11" s="1"/>
  <c r="AV84" i="39"/>
  <c r="DH91" i="4"/>
  <c r="DH34" i="4"/>
  <c r="DF60" i="19"/>
  <c r="AO88" i="49"/>
  <c r="AO33" i="49"/>
  <c r="AO90" i="49"/>
  <c r="AO49" i="49"/>
  <c r="AO32" i="49"/>
  <c r="AO31" i="49"/>
  <c r="AO44" i="49"/>
  <c r="AO46" i="49" s="1"/>
  <c r="AO15" i="49"/>
  <c r="AO21" i="49"/>
  <c r="AO89" i="49"/>
  <c r="AO43" i="49"/>
  <c r="AO20" i="49"/>
  <c r="AO51" i="49"/>
  <c r="AO28" i="49"/>
  <c r="AO14" i="49"/>
  <c r="AO29" i="49"/>
  <c r="AO26" i="49"/>
  <c r="AO58" i="49"/>
  <c r="AO30" i="49"/>
  <c r="AO13" i="49"/>
  <c r="AO25" i="49"/>
  <c r="AO18" i="49"/>
  <c r="AO12" i="49"/>
  <c r="AO24" i="49"/>
  <c r="AO27" i="49"/>
  <c r="AO22" i="49"/>
  <c r="AO9" i="49"/>
  <c r="AO50" i="49"/>
  <c r="AO23" i="49"/>
  <c r="AO38" i="49"/>
  <c r="AO19" i="49"/>
  <c r="AO16" i="49"/>
  <c r="AO59" i="49"/>
  <c r="AO39" i="49"/>
  <c r="AO57" i="49"/>
  <c r="AO45" i="49"/>
  <c r="AO17" i="49"/>
  <c r="AO11" i="49"/>
  <c r="AO10" i="49"/>
  <c r="BX46" i="49"/>
  <c r="AY91" i="39"/>
  <c r="AR3" i="34"/>
  <c r="AQ2" i="34"/>
  <c r="DX2" i="54"/>
  <c r="DY3" i="54"/>
  <c r="DI46" i="34"/>
  <c r="AX62" i="4"/>
  <c r="AX64" i="4"/>
  <c r="DX34" i="7"/>
  <c r="BD3" i="34"/>
  <c r="BC2" i="34"/>
  <c r="CY46" i="7"/>
  <c r="CV77" i="34"/>
  <c r="BX46" i="11"/>
  <c r="BV76" i="39"/>
  <c r="BV36" i="39"/>
  <c r="AA41" i="39"/>
  <c r="AA77" i="39" s="1"/>
  <c r="BK62" i="16"/>
  <c r="BK64" i="16" s="1"/>
  <c r="O76" i="49"/>
  <c r="O36" i="49"/>
  <c r="O55" i="49" s="1"/>
  <c r="O60" i="49" s="1"/>
  <c r="O53" i="39"/>
  <c r="O78" i="39" s="1"/>
  <c r="CM53" i="16"/>
  <c r="K95" i="34"/>
  <c r="K97" i="34" s="1"/>
  <c r="H13" i="2"/>
  <c r="CM58" i="44"/>
  <c r="CM50" i="44"/>
  <c r="CM89" i="44"/>
  <c r="CM57" i="44"/>
  <c r="CM59" i="44"/>
  <c r="CM43" i="44"/>
  <c r="CM29" i="44"/>
  <c r="CM26" i="44"/>
  <c r="CM90" i="44"/>
  <c r="CM30" i="44"/>
  <c r="CM33" i="44"/>
  <c r="CM25" i="44"/>
  <c r="CM45" i="44"/>
  <c r="CM32" i="44"/>
  <c r="CM24" i="44"/>
  <c r="CM9" i="44"/>
  <c r="CM38" i="44"/>
  <c r="CM51" i="44"/>
  <c r="CM49" i="44"/>
  <c r="CM53" i="44" s="1"/>
  <c r="CM78" i="44" s="1"/>
  <c r="CM12" i="44"/>
  <c r="CM28" i="44"/>
  <c r="CM27" i="44"/>
  <c r="CM23" i="44"/>
  <c r="CM22" i="44"/>
  <c r="CM21" i="44"/>
  <c r="CM20" i="44"/>
  <c r="CM19" i="44"/>
  <c r="CM16" i="44"/>
  <c r="CM39" i="44"/>
  <c r="CM17" i="44"/>
  <c r="CM10" i="44"/>
  <c r="CM44" i="44"/>
  <c r="CM46" i="44" s="1"/>
  <c r="CM14" i="44"/>
  <c r="CM15" i="44"/>
  <c r="CM88" i="44"/>
  <c r="CM11" i="44"/>
  <c r="CM31" i="44"/>
  <c r="CM13" i="44"/>
  <c r="CM18" i="44"/>
  <c r="CV41" i="29"/>
  <c r="CV77" i="29" s="1"/>
  <c r="DG46" i="39"/>
  <c r="BV84" i="44"/>
  <c r="AM78" i="11"/>
  <c r="CG80" i="39"/>
  <c r="CG82" i="39" s="1"/>
  <c r="CI80" i="19"/>
  <c r="AE3" i="19"/>
  <c r="AD2" i="19"/>
  <c r="DK34" i="16"/>
  <c r="AC46" i="29"/>
  <c r="BW60" i="24"/>
  <c r="AY62" i="34"/>
  <c r="AY64" i="34" s="1"/>
  <c r="BU60" i="4"/>
  <c r="DV46" i="19"/>
  <c r="AJ62" i="4"/>
  <c r="AB53" i="7"/>
  <c r="AB78" i="7" s="1"/>
  <c r="BA76" i="7"/>
  <c r="BA36" i="7"/>
  <c r="BA55" i="7" s="1"/>
  <c r="BA60" i="7" s="1"/>
  <c r="CJ53" i="29"/>
  <c r="CJ78" i="29" s="1"/>
  <c r="CK41" i="54"/>
  <c r="N80" i="29"/>
  <c r="N82" i="29" s="1"/>
  <c r="N84" i="29"/>
  <c r="DU60" i="16"/>
  <c r="P46" i="24"/>
  <c r="AP2" i="4"/>
  <c r="AQ3" i="4"/>
  <c r="AO34" i="24"/>
  <c r="BD46" i="44"/>
  <c r="BE46" i="44" s="1"/>
  <c r="BE44" i="44"/>
  <c r="CL2" i="29"/>
  <c r="CM3" i="29"/>
  <c r="BO3" i="29"/>
  <c r="BN2" i="29"/>
  <c r="DT64" i="34"/>
  <c r="DT62" i="34"/>
  <c r="CX76" i="7"/>
  <c r="CX36" i="7"/>
  <c r="CX55" i="7" s="1"/>
  <c r="CX60" i="7" s="1"/>
  <c r="AL62" i="11"/>
  <c r="AL64" i="11" s="1"/>
  <c r="N76" i="39"/>
  <c r="N36" i="39"/>
  <c r="N55" i="39" s="1"/>
  <c r="CI80" i="54"/>
  <c r="CI82" i="54" s="1"/>
  <c r="CI84" i="54"/>
  <c r="DV34" i="54"/>
  <c r="BY34" i="19"/>
  <c r="DY3" i="34"/>
  <c r="DX2" i="34"/>
  <c r="BL53" i="29"/>
  <c r="BL78" i="29" s="1"/>
  <c r="DI53" i="54"/>
  <c r="DI78" i="54" s="1"/>
  <c r="BL33" i="39"/>
  <c r="BL25" i="39"/>
  <c r="BL32" i="39"/>
  <c r="BL24" i="39"/>
  <c r="BL31" i="39"/>
  <c r="BL23" i="39"/>
  <c r="BL89" i="39"/>
  <c r="BL58" i="39"/>
  <c r="BL30" i="39"/>
  <c r="BL17" i="39"/>
  <c r="BL44" i="39"/>
  <c r="BL88" i="39"/>
  <c r="BL45" i="39"/>
  <c r="BL49" i="39"/>
  <c r="BL12" i="39"/>
  <c r="BL18" i="39"/>
  <c r="BL28" i="39"/>
  <c r="BL11" i="39"/>
  <c r="BL21" i="39"/>
  <c r="BL27" i="39"/>
  <c r="BL10" i="39"/>
  <c r="BL50" i="39"/>
  <c r="BL20" i="39"/>
  <c r="BL19" i="39"/>
  <c r="BL43" i="39"/>
  <c r="BL26" i="39"/>
  <c r="BL38" i="39"/>
  <c r="BL29" i="39"/>
  <c r="BL22" i="39"/>
  <c r="BL14" i="39"/>
  <c r="BL9" i="39"/>
  <c r="BL90" i="39"/>
  <c r="BL39" i="39"/>
  <c r="BL15" i="39"/>
  <c r="BL59" i="39"/>
  <c r="BL16" i="39"/>
  <c r="BL51" i="39"/>
  <c r="BL57" i="39"/>
  <c r="BJ80" i="11"/>
  <c r="BJ82" i="11" s="1"/>
  <c r="BP3" i="34"/>
  <c r="BO2" i="34"/>
  <c r="Z86" i="16"/>
  <c r="Z93" i="16"/>
  <c r="Z96" i="16" s="1"/>
  <c r="BZ76" i="16"/>
  <c r="BZ36" i="16"/>
  <c r="BZ55" i="16" s="1"/>
  <c r="BZ60" i="16" s="1"/>
  <c r="AO77" i="44"/>
  <c r="AM84" i="24"/>
  <c r="AM80" i="24"/>
  <c r="AM82" i="24" s="1"/>
  <c r="BK53" i="39"/>
  <c r="BK78" i="39" s="1"/>
  <c r="BI84" i="19"/>
  <c r="CK80" i="16"/>
  <c r="CV34" i="11"/>
  <c r="BB2" i="11"/>
  <c r="BC3" i="11"/>
  <c r="O86" i="54"/>
  <c r="O93" i="54"/>
  <c r="O96" i="54" s="1"/>
  <c r="BS86" i="49"/>
  <c r="BS93" i="49"/>
  <c r="BS96" i="49" s="1"/>
  <c r="CF86" i="34"/>
  <c r="CF93" i="34"/>
  <c r="CF96" i="34" s="1"/>
  <c r="AL62" i="16"/>
  <c r="AL64" i="16" s="1"/>
  <c r="BW34" i="39"/>
  <c r="AX84" i="34"/>
  <c r="N80" i="16"/>
  <c r="N82" i="16" s="1"/>
  <c r="N84" i="16" s="1"/>
  <c r="CW46" i="19"/>
  <c r="CW76" i="24"/>
  <c r="CW36" i="24"/>
  <c r="DU46" i="4"/>
  <c r="X86" i="49"/>
  <c r="X93" i="49"/>
  <c r="X96" i="49" s="1"/>
  <c r="BJ62" i="4"/>
  <c r="BJ64" i="4" s="1"/>
  <c r="BQ77" i="44"/>
  <c r="BR77" i="44" s="1"/>
  <c r="BR41" i="44"/>
  <c r="BC3" i="4"/>
  <c r="BB2" i="4"/>
  <c r="BA91" i="19"/>
  <c r="AQ3" i="49"/>
  <c r="AP2" i="49"/>
  <c r="DW78" i="7"/>
  <c r="BA34" i="34"/>
  <c r="AY34" i="39"/>
  <c r="DH91" i="11"/>
  <c r="AY55" i="11"/>
  <c r="N62" i="7"/>
  <c r="N64" i="7" s="1"/>
  <c r="CA34" i="7"/>
  <c r="AB77" i="49"/>
  <c r="BB90" i="34"/>
  <c r="BB49" i="34"/>
  <c r="BB53" i="34" s="1"/>
  <c r="BB78" i="34" s="1"/>
  <c r="BB31" i="34"/>
  <c r="BB51" i="34"/>
  <c r="BB57" i="34"/>
  <c r="BB18" i="34"/>
  <c r="BB25" i="34"/>
  <c r="BB12" i="34"/>
  <c r="BB50" i="34"/>
  <c r="BB44" i="34"/>
  <c r="BB27" i="34"/>
  <c r="BB89" i="34"/>
  <c r="BB59" i="34"/>
  <c r="BB20" i="34"/>
  <c r="BB14" i="34"/>
  <c r="BB43" i="34"/>
  <c r="BB28" i="34"/>
  <c r="BB23" i="34"/>
  <c r="BB10" i="34"/>
  <c r="BB21" i="34"/>
  <c r="BB16" i="34"/>
  <c r="BB45" i="34"/>
  <c r="BB29" i="34"/>
  <c r="BB24" i="34"/>
  <c r="BB19" i="34"/>
  <c r="BB11" i="34"/>
  <c r="BB22" i="34"/>
  <c r="BB17" i="34"/>
  <c r="BB39" i="34"/>
  <c r="BB26" i="34"/>
  <c r="BB32" i="34"/>
  <c r="BB58" i="34"/>
  <c r="BB9" i="34"/>
  <c r="BB38" i="34"/>
  <c r="BB30" i="34"/>
  <c r="BB88" i="34"/>
  <c r="BB33" i="34"/>
  <c r="BB15" i="34"/>
  <c r="W62" i="39"/>
  <c r="W64" i="39"/>
  <c r="CT86" i="44"/>
  <c r="CT93" i="44"/>
  <c r="CT96" i="44" s="1"/>
  <c r="AX76" i="39"/>
  <c r="AX36" i="39"/>
  <c r="AC91" i="16"/>
  <c r="CH62" i="44"/>
  <c r="AV86" i="29"/>
  <c r="AV93" i="29"/>
  <c r="AV96" i="29" s="1"/>
  <c r="CK76" i="24"/>
  <c r="CK36" i="24"/>
  <c r="CK55" i="24" s="1"/>
  <c r="CK60" i="24" s="1"/>
  <c r="K96" i="7"/>
  <c r="Y60" i="34"/>
  <c r="AD36" i="24"/>
  <c r="AD76" i="24"/>
  <c r="BL91" i="11"/>
  <c r="DU55" i="24"/>
  <c r="AA60" i="16"/>
  <c r="Y55" i="39"/>
  <c r="J95" i="24"/>
  <c r="J97" i="24" s="1"/>
  <c r="G11" i="2"/>
  <c r="N62" i="24"/>
  <c r="N64" i="24" s="1"/>
  <c r="CN2" i="44"/>
  <c r="CO3" i="44"/>
  <c r="AA91" i="44"/>
  <c r="DH53" i="29"/>
  <c r="DH78" i="29" s="1"/>
  <c r="AW82" i="11"/>
  <c r="BZ91" i="44"/>
  <c r="DX53" i="16"/>
  <c r="AX86" i="7"/>
  <c r="AX93" i="7"/>
  <c r="BL34" i="4"/>
  <c r="BM46" i="54"/>
  <c r="DT76" i="4"/>
  <c r="DT36" i="4"/>
  <c r="DT55" i="4" s="1"/>
  <c r="DT60" i="4" s="1"/>
  <c r="AH86" i="39"/>
  <c r="AH93" i="39"/>
  <c r="AH96" i="39" s="1"/>
  <c r="DJ41" i="24"/>
  <c r="DJ91" i="24"/>
  <c r="AC53" i="29"/>
  <c r="AC78" i="29" s="1"/>
  <c r="AY80" i="34"/>
  <c r="BM91" i="19"/>
  <c r="BO46" i="7"/>
  <c r="CK53" i="34"/>
  <c r="CK78" i="34" s="1"/>
  <c r="AL62" i="44"/>
  <c r="DF55" i="49"/>
  <c r="BP3" i="19"/>
  <c r="BO2" i="19"/>
  <c r="CJ91" i="29"/>
  <c r="P53" i="24"/>
  <c r="P78" i="24" s="1"/>
  <c r="BC53" i="24"/>
  <c r="BC78" i="24" s="1"/>
  <c r="EE71" i="4"/>
  <c r="CX76" i="16"/>
  <c r="CX36" i="16"/>
  <c r="BD91" i="44"/>
  <c r="BE89" i="44"/>
  <c r="CK90" i="29"/>
  <c r="CK39" i="29"/>
  <c r="CK57" i="29"/>
  <c r="CK89" i="29"/>
  <c r="CK45" i="29"/>
  <c r="CK38" i="29"/>
  <c r="CK26" i="29"/>
  <c r="CK44" i="29"/>
  <c r="CK25" i="29"/>
  <c r="CK11" i="29"/>
  <c r="CK50" i="29"/>
  <c r="CK18" i="29"/>
  <c r="CK14" i="29"/>
  <c r="CK9" i="29"/>
  <c r="CK12" i="29"/>
  <c r="CK21" i="29"/>
  <c r="CK31" i="29"/>
  <c r="CK28" i="29"/>
  <c r="CK16" i="29"/>
  <c r="CK88" i="29"/>
  <c r="CK59" i="29"/>
  <c r="CK51" i="29"/>
  <c r="CK58" i="29"/>
  <c r="CK19" i="29"/>
  <c r="CK10" i="29"/>
  <c r="CK27" i="29"/>
  <c r="CK24" i="29"/>
  <c r="CK17" i="29"/>
  <c r="CK22" i="29"/>
  <c r="CK43" i="29"/>
  <c r="CK30" i="29"/>
  <c r="CK32" i="29"/>
  <c r="CK33" i="29"/>
  <c r="CK29" i="29"/>
  <c r="CK23" i="29"/>
  <c r="CK13" i="29"/>
  <c r="CK15" i="29"/>
  <c r="CK49" i="29"/>
  <c r="CK20" i="29"/>
  <c r="BM88" i="29"/>
  <c r="BM51" i="29"/>
  <c r="BM58" i="29"/>
  <c r="BM57" i="29"/>
  <c r="BM49" i="29"/>
  <c r="BM53" i="29" s="1"/>
  <c r="BM78" i="29" s="1"/>
  <c r="BM43" i="29"/>
  <c r="BM89" i="29"/>
  <c r="BM33" i="29"/>
  <c r="BM22" i="29"/>
  <c r="BM21" i="29"/>
  <c r="BM90" i="29"/>
  <c r="BM25" i="29"/>
  <c r="BM29" i="29"/>
  <c r="BM11" i="29"/>
  <c r="BM15" i="29"/>
  <c r="BM45" i="29"/>
  <c r="BM23" i="29"/>
  <c r="BM18" i="29"/>
  <c r="BM59" i="29"/>
  <c r="BM39" i="29"/>
  <c r="BM38" i="29"/>
  <c r="BM50" i="29"/>
  <c r="BM26" i="29"/>
  <c r="BM14" i="29"/>
  <c r="BM10" i="29"/>
  <c r="BM24" i="29"/>
  <c r="BM17" i="29"/>
  <c r="BM31" i="29"/>
  <c r="BM20" i="29"/>
  <c r="BM13" i="29"/>
  <c r="BM16" i="29"/>
  <c r="BM44" i="29"/>
  <c r="BM46" i="29" s="1"/>
  <c r="BM32" i="29"/>
  <c r="BM9" i="29"/>
  <c r="BM30" i="29"/>
  <c r="BM27" i="29"/>
  <c r="BM12" i="29"/>
  <c r="BM28" i="29"/>
  <c r="BM19" i="29"/>
  <c r="BU62" i="34"/>
  <c r="BU64" i="34" s="1"/>
  <c r="DZ3" i="44"/>
  <c r="DY2" i="44"/>
  <c r="BK82" i="24"/>
  <c r="AN76" i="34"/>
  <c r="AN36" i="34"/>
  <c r="DT80" i="34"/>
  <c r="DT82" i="34" s="1"/>
  <c r="AL80" i="11"/>
  <c r="AL82" i="11" s="1"/>
  <c r="AJ84" i="4"/>
  <c r="AL76" i="39"/>
  <c r="AL36" i="39"/>
  <c r="CV76" i="19"/>
  <c r="CV36" i="19"/>
  <c r="CV55" i="19" s="1"/>
  <c r="CV60" i="19" s="1"/>
  <c r="BN86" i="44"/>
  <c r="BN93" i="44"/>
  <c r="BN96" i="44" s="1"/>
  <c r="DI41" i="54"/>
  <c r="DI77" i="54" s="1"/>
  <c r="DX38" i="11"/>
  <c r="AC90" i="54"/>
  <c r="AC89" i="54"/>
  <c r="AC88" i="54"/>
  <c r="AC58" i="54"/>
  <c r="AC50" i="54"/>
  <c r="AC38" i="54"/>
  <c r="AC44" i="54"/>
  <c r="AC29" i="54"/>
  <c r="AC43" i="54"/>
  <c r="AC45" i="54"/>
  <c r="AC30" i="54"/>
  <c r="AC25" i="54"/>
  <c r="AC57" i="54"/>
  <c r="AC51" i="54"/>
  <c r="AC28" i="54"/>
  <c r="AC18" i="54"/>
  <c r="AC31" i="54"/>
  <c r="AC11" i="54"/>
  <c r="AC49" i="54"/>
  <c r="AC53" i="54" s="1"/>
  <c r="AC78" i="54" s="1"/>
  <c r="AC39" i="54"/>
  <c r="AC24" i="54"/>
  <c r="AC17" i="54"/>
  <c r="AC32" i="54"/>
  <c r="AC16" i="54"/>
  <c r="AC21" i="54"/>
  <c r="AC33" i="54"/>
  <c r="AC13" i="54"/>
  <c r="AC22" i="54"/>
  <c r="AC12" i="54"/>
  <c r="AC9" i="54"/>
  <c r="AC27" i="54"/>
  <c r="AC26" i="54"/>
  <c r="AC59" i="54"/>
  <c r="AC20" i="54"/>
  <c r="AC10" i="54"/>
  <c r="AC23" i="54"/>
  <c r="AC15" i="54"/>
  <c r="AC19" i="54"/>
  <c r="AC14" i="54"/>
  <c r="AR78" i="7"/>
  <c r="DU91" i="29"/>
  <c r="DV53" i="34"/>
  <c r="DV78" i="34" s="1"/>
  <c r="AZ53" i="11"/>
  <c r="AZ78" i="11" s="1"/>
  <c r="BK34" i="39"/>
  <c r="DH62" i="24"/>
  <c r="DH64" i="24" s="1"/>
  <c r="BX55" i="44"/>
  <c r="BA44" i="11"/>
  <c r="BA50" i="11"/>
  <c r="BA33" i="11"/>
  <c r="BA32" i="11"/>
  <c r="BA57" i="11"/>
  <c r="BA30" i="11"/>
  <c r="BA20" i="11"/>
  <c r="BA43" i="11"/>
  <c r="BA29" i="11"/>
  <c r="BA19" i="11"/>
  <c r="BA14" i="11"/>
  <c r="BA9" i="11"/>
  <c r="BA90" i="11"/>
  <c r="BA27" i="11"/>
  <c r="BA26" i="11"/>
  <c r="BA21" i="11"/>
  <c r="BA89" i="11"/>
  <c r="BA15" i="11"/>
  <c r="BA11" i="11"/>
  <c r="BA49" i="11"/>
  <c r="BA24" i="11"/>
  <c r="BA10" i="11"/>
  <c r="BA18" i="11"/>
  <c r="BA58" i="11"/>
  <c r="BA23" i="11"/>
  <c r="BA59" i="11"/>
  <c r="BA28" i="11"/>
  <c r="BA51" i="11"/>
  <c r="BA22" i="11"/>
  <c r="BA17" i="11"/>
  <c r="BA16" i="11"/>
  <c r="BA12" i="11"/>
  <c r="BA88" i="11"/>
  <c r="BA91" i="11" s="1"/>
  <c r="BA31" i="11"/>
  <c r="BA45" i="11"/>
  <c r="BA25" i="11"/>
  <c r="DS76" i="39"/>
  <c r="DS36" i="39"/>
  <c r="BD38" i="11"/>
  <c r="AR38" i="11"/>
  <c r="CI77" i="49"/>
  <c r="BJ64" i="49"/>
  <c r="BJ62" i="49"/>
  <c r="DH82" i="16"/>
  <c r="DK41" i="11"/>
  <c r="AN46" i="29"/>
  <c r="CU76" i="11"/>
  <c r="CU36" i="11"/>
  <c r="BH86" i="49"/>
  <c r="BH93" i="49"/>
  <c r="BH96" i="49" s="1"/>
  <c r="BA25" i="4"/>
  <c r="BA33" i="4"/>
  <c r="BA24" i="4"/>
  <c r="BA17" i="4"/>
  <c r="BA32" i="4"/>
  <c r="BA88" i="4"/>
  <c r="BA91" i="4" s="1"/>
  <c r="BA31" i="4"/>
  <c r="BA23" i="4"/>
  <c r="BA16" i="4"/>
  <c r="BA50" i="4"/>
  <c r="BA43" i="4"/>
  <c r="BA28" i="4"/>
  <c r="BA20" i="4"/>
  <c r="BA14" i="4"/>
  <c r="BA57" i="4"/>
  <c r="BA22" i="4"/>
  <c r="BA11" i="4"/>
  <c r="BA29" i="4"/>
  <c r="BA15" i="4"/>
  <c r="BA27" i="4"/>
  <c r="BA21" i="4"/>
  <c r="BA10" i="4"/>
  <c r="BA44" i="4"/>
  <c r="BA46" i="4" s="1"/>
  <c r="BA18" i="4"/>
  <c r="BA26" i="4"/>
  <c r="BA19" i="4"/>
  <c r="BA12" i="4"/>
  <c r="BA51" i="4"/>
  <c r="BA49" i="4"/>
  <c r="BA53" i="4" s="1"/>
  <c r="BA78" i="4" s="1"/>
  <c r="BA30" i="4"/>
  <c r="BA9" i="4"/>
  <c r="AJ62" i="49"/>
  <c r="DT76" i="49"/>
  <c r="DT36" i="49"/>
  <c r="DT55" i="49" s="1"/>
  <c r="DT60" i="49" s="1"/>
  <c r="Q41" i="34"/>
  <c r="R39" i="34"/>
  <c r="BL84" i="7"/>
  <c r="AY41" i="39"/>
  <c r="DU28" i="39"/>
  <c r="DU50" i="39"/>
  <c r="DU57" i="39"/>
  <c r="DU30" i="39"/>
  <c r="DU33" i="39"/>
  <c r="DU25" i="39"/>
  <c r="DU49" i="39"/>
  <c r="DU53" i="39" s="1"/>
  <c r="DU78" i="39" s="1"/>
  <c r="DU90" i="39"/>
  <c r="DU45" i="39"/>
  <c r="DU27" i="39"/>
  <c r="DU18" i="39"/>
  <c r="DU29" i="39"/>
  <c r="DU26" i="39"/>
  <c r="DU39" i="39"/>
  <c r="DU88" i="39"/>
  <c r="DU44" i="39"/>
  <c r="DU31" i="39"/>
  <c r="DU23" i="39"/>
  <c r="DU20" i="39"/>
  <c r="DU15" i="39"/>
  <c r="DU12" i="39"/>
  <c r="DU89" i="39"/>
  <c r="DU14" i="39"/>
  <c r="DU11" i="39"/>
  <c r="DU32" i="39"/>
  <c r="DU24" i="39"/>
  <c r="DU9" i="39"/>
  <c r="DU43" i="39"/>
  <c r="DU51" i="39"/>
  <c r="DU38" i="39"/>
  <c r="DU16" i="39"/>
  <c r="DU59" i="39"/>
  <c r="DU21" i="39"/>
  <c r="DU22" i="39"/>
  <c r="DU58" i="39"/>
  <c r="DU10" i="39"/>
  <c r="DU19" i="39"/>
  <c r="DU17" i="39"/>
  <c r="AY80" i="11"/>
  <c r="AY82" i="11" s="1"/>
  <c r="N80" i="7"/>
  <c r="N82" i="7" s="1"/>
  <c r="N84" i="7"/>
  <c r="CS60" i="29"/>
  <c r="CW62" i="16"/>
  <c r="CW64" i="16" s="1"/>
  <c r="BC46" i="16"/>
  <c r="BE46" i="16" s="1"/>
  <c r="O76" i="7"/>
  <c r="O36" i="7"/>
  <c r="O55" i="7" s="1"/>
  <c r="O60" i="7" s="1"/>
  <c r="DT91" i="39"/>
  <c r="BQ76" i="44"/>
  <c r="BQ36" i="44"/>
  <c r="BR34" i="44"/>
  <c r="DV53" i="54"/>
  <c r="DV78" i="54" s="1"/>
  <c r="DH76" i="34"/>
  <c r="DH36" i="34"/>
  <c r="DH55" i="34" s="1"/>
  <c r="DH60" i="34" s="1"/>
  <c r="DF55" i="4"/>
  <c r="CY53" i="7"/>
  <c r="CY78" i="7" s="1"/>
  <c r="BW55" i="19"/>
  <c r="DZ3" i="24"/>
  <c r="DY2" i="24"/>
  <c r="AX62" i="11"/>
  <c r="AX64" i="11" s="1"/>
  <c r="CL34" i="44"/>
  <c r="DU80" i="24"/>
  <c r="Z76" i="44"/>
  <c r="Z36" i="44"/>
  <c r="Z55" i="44" s="1"/>
  <c r="AA80" i="16"/>
  <c r="AA82" i="16" s="1"/>
  <c r="AA84" i="16" s="1"/>
  <c r="BM49" i="4"/>
  <c r="BM27" i="4"/>
  <c r="BM19" i="4"/>
  <c r="BM26" i="4"/>
  <c r="BM18" i="4"/>
  <c r="BM9" i="4"/>
  <c r="BM25" i="4"/>
  <c r="BM30" i="4"/>
  <c r="BM22" i="4"/>
  <c r="BM57" i="4"/>
  <c r="BM51" i="4"/>
  <c r="BM44" i="4"/>
  <c r="BM15" i="4"/>
  <c r="BM11" i="4"/>
  <c r="BM32" i="4"/>
  <c r="BM88" i="4"/>
  <c r="BM91" i="4" s="1"/>
  <c r="BM23" i="4"/>
  <c r="BM12" i="4"/>
  <c r="BM16" i="4"/>
  <c r="BM21" i="4"/>
  <c r="BM10" i="4"/>
  <c r="BM43" i="4"/>
  <c r="BM29" i="4"/>
  <c r="BM28" i="4"/>
  <c r="BM20" i="4"/>
  <c r="BM14" i="4"/>
  <c r="BM17" i="4"/>
  <c r="BM33" i="4"/>
  <c r="BM31" i="4"/>
  <c r="BM24" i="4"/>
  <c r="BM50" i="4"/>
  <c r="Y80" i="39"/>
  <c r="AM62" i="34"/>
  <c r="AM64" i="34"/>
  <c r="N80" i="24"/>
  <c r="N82" i="24" s="1"/>
  <c r="Z60" i="11"/>
  <c r="AA46" i="44"/>
  <c r="DH34" i="29"/>
  <c r="AD89" i="29"/>
  <c r="AD59" i="29"/>
  <c r="AE59" i="29" s="1"/>
  <c r="AD88" i="29"/>
  <c r="AE88" i="29" s="1"/>
  <c r="AD58" i="29"/>
  <c r="AE58" i="29" s="1"/>
  <c r="AD49" i="29"/>
  <c r="AD44" i="29"/>
  <c r="AD57" i="29"/>
  <c r="AE57" i="29" s="1"/>
  <c r="AD24" i="29"/>
  <c r="AE24" i="29" s="1"/>
  <c r="AD17" i="29"/>
  <c r="AE17" i="29" s="1"/>
  <c r="AD43" i="29"/>
  <c r="AE43" i="29" s="1"/>
  <c r="AD33" i="29"/>
  <c r="AE33" i="29" s="1"/>
  <c r="AD18" i="29"/>
  <c r="AE18" i="29" s="1"/>
  <c r="AD15" i="29"/>
  <c r="AE15" i="29" s="1"/>
  <c r="AD39" i="29"/>
  <c r="AD21" i="29"/>
  <c r="AE21" i="29" s="1"/>
  <c r="AD26" i="29"/>
  <c r="AE26" i="29" s="1"/>
  <c r="AD11" i="29"/>
  <c r="AE11" i="29" s="1"/>
  <c r="AD16" i="29"/>
  <c r="AE16" i="29" s="1"/>
  <c r="AD51" i="29"/>
  <c r="AE51" i="29" s="1"/>
  <c r="AD45" i="29"/>
  <c r="AE45" i="29" s="1"/>
  <c r="AD38" i="29"/>
  <c r="AE38" i="29" s="1"/>
  <c r="AD90" i="29"/>
  <c r="AE90" i="29" s="1"/>
  <c r="AD50" i="29"/>
  <c r="AE50" i="29" s="1"/>
  <c r="AD23" i="29"/>
  <c r="AE23" i="29" s="1"/>
  <c r="AD19" i="29"/>
  <c r="AE19" i="29" s="1"/>
  <c r="AD22" i="29"/>
  <c r="AE22" i="29" s="1"/>
  <c r="AD14" i="29"/>
  <c r="AE14" i="29" s="1"/>
  <c r="AD9" i="29"/>
  <c r="AD27" i="29"/>
  <c r="AE27" i="29" s="1"/>
  <c r="AD12" i="29"/>
  <c r="AE12" i="29" s="1"/>
  <c r="AD25" i="29"/>
  <c r="AE25" i="29" s="1"/>
  <c r="AD20" i="29"/>
  <c r="AE20" i="29" s="1"/>
  <c r="AD32" i="29"/>
  <c r="AE32" i="29" s="1"/>
  <c r="AD10" i="29"/>
  <c r="AE10" i="29" s="1"/>
  <c r="AD13" i="29"/>
  <c r="AE13" i="29" s="1"/>
  <c r="CJ34" i="49"/>
  <c r="Q88" i="19"/>
  <c r="R88" i="19" s="1"/>
  <c r="Q89" i="19"/>
  <c r="Q59" i="19"/>
  <c r="R59" i="19" s="1"/>
  <c r="Q44" i="19"/>
  <c r="Q90" i="19"/>
  <c r="R90" i="19" s="1"/>
  <c r="Q50" i="19"/>
  <c r="R50" i="19" s="1"/>
  <c r="Q43" i="19"/>
  <c r="R43" i="19" s="1"/>
  <c r="Q58" i="19"/>
  <c r="R58" i="19" s="1"/>
  <c r="Q39" i="19"/>
  <c r="Q28" i="19"/>
  <c r="R28" i="19" s="1"/>
  <c r="Q20" i="19"/>
  <c r="R20" i="19" s="1"/>
  <c r="Q14" i="19"/>
  <c r="R14" i="19" s="1"/>
  <c r="Q57" i="19"/>
  <c r="R57" i="19" s="1"/>
  <c r="Q29" i="19"/>
  <c r="R29" i="19" s="1"/>
  <c r="Q13" i="19"/>
  <c r="R13" i="19" s="1"/>
  <c r="Q30" i="19"/>
  <c r="R30" i="19" s="1"/>
  <c r="Q27" i="19"/>
  <c r="R27" i="19" s="1"/>
  <c r="Q19" i="19"/>
  <c r="R19" i="19" s="1"/>
  <c r="Q49" i="19"/>
  <c r="Q31" i="19"/>
  <c r="R31" i="19" s="1"/>
  <c r="Q12" i="19"/>
  <c r="R12" i="19" s="1"/>
  <c r="Q26" i="19"/>
  <c r="R26" i="19" s="1"/>
  <c r="Q51" i="19"/>
  <c r="R51" i="19" s="1"/>
  <c r="Q18" i="19"/>
  <c r="R18" i="19" s="1"/>
  <c r="Q11" i="19"/>
  <c r="R11" i="19" s="1"/>
  <c r="Q45" i="19"/>
  <c r="R45" i="19" s="1"/>
  <c r="Q23" i="19"/>
  <c r="R23" i="19" s="1"/>
  <c r="Q16" i="19"/>
  <c r="R16" i="19" s="1"/>
  <c r="Q33" i="19"/>
  <c r="R33" i="19" s="1"/>
  <c r="Q38" i="19"/>
  <c r="R38" i="19" s="1"/>
  <c r="Q32" i="19"/>
  <c r="R32" i="19" s="1"/>
  <c r="Q17" i="19"/>
  <c r="R17" i="19" s="1"/>
  <c r="Q15" i="19"/>
  <c r="R15" i="19" s="1"/>
  <c r="Q22" i="19"/>
  <c r="R22" i="19" s="1"/>
  <c r="Q10" i="19"/>
  <c r="R10" i="19" s="1"/>
  <c r="Q25" i="19"/>
  <c r="R25" i="19" s="1"/>
  <c r="Q9" i="19"/>
  <c r="Q24" i="19"/>
  <c r="R24" i="19" s="1"/>
  <c r="Q21" i="19"/>
  <c r="R21" i="19" s="1"/>
  <c r="DX34" i="16"/>
  <c r="DG62" i="19"/>
  <c r="DG64" i="19" s="1"/>
  <c r="DJ53" i="24"/>
  <c r="DJ78" i="24" s="1"/>
  <c r="O76" i="16"/>
  <c r="O36" i="16"/>
  <c r="O55" i="16" s="1"/>
  <c r="O60" i="16" s="1"/>
  <c r="CL46" i="24"/>
  <c r="BM53" i="19"/>
  <c r="BM78" i="19" s="1"/>
  <c r="BO46" i="16"/>
  <c r="AP34" i="44"/>
  <c r="DU82" i="16"/>
  <c r="BN51" i="19"/>
  <c r="BN59" i="19"/>
  <c r="BN43" i="19"/>
  <c r="BN90" i="19"/>
  <c r="BN33" i="19"/>
  <c r="BN39" i="19"/>
  <c r="BN38" i="19"/>
  <c r="BN27" i="19"/>
  <c r="BN19" i="19"/>
  <c r="BN28" i="19"/>
  <c r="BN12" i="19"/>
  <c r="BN58" i="19"/>
  <c r="BN29" i="19"/>
  <c r="BN26" i="19"/>
  <c r="BN30" i="19"/>
  <c r="BN18" i="19"/>
  <c r="BN11" i="19"/>
  <c r="BN89" i="19"/>
  <c r="BN88" i="19"/>
  <c r="BN25" i="19"/>
  <c r="BN22" i="19"/>
  <c r="BN32" i="19"/>
  <c r="BN31" i="19"/>
  <c r="BN21" i="19"/>
  <c r="BN45" i="19"/>
  <c r="BN49" i="19"/>
  <c r="BN16" i="19"/>
  <c r="BN44" i="19"/>
  <c r="BN9" i="19"/>
  <c r="BN10" i="19"/>
  <c r="BN50" i="19"/>
  <c r="BN20" i="19"/>
  <c r="BN14" i="19"/>
  <c r="BN15" i="19"/>
  <c r="BN17" i="19"/>
  <c r="BN24" i="19"/>
  <c r="BN23" i="19"/>
  <c r="BN57" i="19"/>
  <c r="AQ34" i="16"/>
  <c r="AR9" i="16"/>
  <c r="DH41" i="49"/>
  <c r="DH77" i="49" s="1"/>
  <c r="AV86" i="4"/>
  <c r="AV93" i="4"/>
  <c r="AV96" i="4" s="1"/>
  <c r="AO91" i="24"/>
  <c r="P84" i="44"/>
  <c r="DX49" i="44"/>
  <c r="DX89" i="44"/>
  <c r="DX59" i="44"/>
  <c r="DX51" i="44"/>
  <c r="DX58" i="44"/>
  <c r="DX31" i="44"/>
  <c r="DX39" i="44"/>
  <c r="DX41" i="44" s="1"/>
  <c r="DX77" i="44" s="1"/>
  <c r="DX22" i="44"/>
  <c r="DX45" i="44"/>
  <c r="DX50" i="44"/>
  <c r="DX57" i="44"/>
  <c r="DX44" i="44"/>
  <c r="DX33" i="44"/>
  <c r="DX26" i="44"/>
  <c r="DX88" i="44"/>
  <c r="DX32" i="44"/>
  <c r="DX43" i="44"/>
  <c r="DX90" i="44"/>
  <c r="DX30" i="44"/>
  <c r="DX24" i="44"/>
  <c r="DX16" i="44"/>
  <c r="DX10" i="44"/>
  <c r="DX19" i="44"/>
  <c r="DX17" i="44"/>
  <c r="DX14" i="44"/>
  <c r="DX38" i="44"/>
  <c r="DX25" i="44"/>
  <c r="DX27" i="44"/>
  <c r="DX23" i="44"/>
  <c r="DX13" i="44"/>
  <c r="DX18" i="44"/>
  <c r="DX12" i="44"/>
  <c r="DX15" i="44"/>
  <c r="DX21" i="44"/>
  <c r="DX9" i="44"/>
  <c r="DX11" i="44"/>
  <c r="DX28" i="44"/>
  <c r="DX29" i="44"/>
  <c r="DX20" i="44"/>
  <c r="DJ76" i="16"/>
  <c r="DJ36" i="16"/>
  <c r="DJ55" i="16" s="1"/>
  <c r="DJ60" i="16" s="1"/>
  <c r="AN46" i="4"/>
  <c r="DJ78" i="16"/>
  <c r="DL88" i="7"/>
  <c r="DL91" i="7" s="1"/>
  <c r="DL21" i="7"/>
  <c r="DL16" i="7"/>
  <c r="DL15" i="7"/>
  <c r="DL30" i="7"/>
  <c r="DL44" i="7"/>
  <c r="DL46" i="7" s="1"/>
  <c r="DL20" i="7"/>
  <c r="DL29" i="7"/>
  <c r="DL58" i="7"/>
  <c r="DL43" i="7"/>
  <c r="DL28" i="7"/>
  <c r="DL26" i="7"/>
  <c r="DL11" i="7"/>
  <c r="DL89" i="7"/>
  <c r="DL51" i="7"/>
  <c r="DL24" i="7"/>
  <c r="DL18" i="7"/>
  <c r="DL33" i="7"/>
  <c r="DL12" i="7"/>
  <c r="DL31" i="7"/>
  <c r="DL22" i="7"/>
  <c r="DL23" i="7"/>
  <c r="DL10" i="7"/>
  <c r="DL32" i="7"/>
  <c r="DL27" i="7"/>
  <c r="DL50" i="7"/>
  <c r="DL25" i="7"/>
  <c r="DL9" i="7"/>
  <c r="DL57" i="7"/>
  <c r="DL49" i="7"/>
  <c r="DL14" i="7"/>
  <c r="DL19" i="7"/>
  <c r="DL17" i="7"/>
  <c r="M80" i="39"/>
  <c r="M82" i="39" s="1"/>
  <c r="CV84" i="24"/>
  <c r="CV80" i="24"/>
  <c r="CV82" i="24" s="1"/>
  <c r="DF77" i="39"/>
  <c r="AK86" i="4"/>
  <c r="AK93" i="4"/>
  <c r="AK96" i="4" s="1"/>
  <c r="CZ3" i="19"/>
  <c r="CY2" i="19"/>
  <c r="DG86" i="16"/>
  <c r="DG93" i="16"/>
  <c r="DG96" i="16" s="1"/>
  <c r="CX53" i="44"/>
  <c r="CX78" i="44" s="1"/>
  <c r="CJ82" i="7"/>
  <c r="CF84" i="49"/>
  <c r="AN84" i="7"/>
  <c r="AD2" i="54"/>
  <c r="AE3" i="54"/>
  <c r="I95" i="39"/>
  <c r="I97" i="39" s="1"/>
  <c r="F14" i="2"/>
  <c r="CU62" i="16"/>
  <c r="CU64" i="16" s="1"/>
  <c r="BE91" i="44"/>
  <c r="CT76" i="39"/>
  <c r="CT36" i="39"/>
  <c r="CT55" i="39" s="1"/>
  <c r="CT60" i="39" s="1"/>
  <c r="AL55" i="49"/>
  <c r="DH80" i="24"/>
  <c r="BX80" i="44"/>
  <c r="AK82" i="11"/>
  <c r="BB76" i="16"/>
  <c r="BB36" i="16"/>
  <c r="BB55" i="16" s="1"/>
  <c r="BB60" i="16" s="1"/>
  <c r="CV46" i="11"/>
  <c r="X86" i="54"/>
  <c r="X93" i="54"/>
  <c r="X96" i="54" s="1"/>
  <c r="N60" i="34"/>
  <c r="BI82" i="11"/>
  <c r="BI84" i="11" s="1"/>
  <c r="DF62" i="24"/>
  <c r="DF64" i="24"/>
  <c r="DX3" i="49"/>
  <c r="DW2" i="49"/>
  <c r="BJ80" i="49"/>
  <c r="DX41" i="11"/>
  <c r="DX77" i="11" s="1"/>
  <c r="CJ86" i="16"/>
  <c r="CJ93" i="16"/>
  <c r="CJ96" i="16" s="1"/>
  <c r="AO55" i="7"/>
  <c r="CW41" i="19"/>
  <c r="CW77" i="19" s="1"/>
  <c r="DH55" i="44"/>
  <c r="CH62" i="11"/>
  <c r="CH64" i="11" s="1"/>
  <c r="BW77" i="29"/>
  <c r="Y86" i="24"/>
  <c r="Y93" i="24"/>
  <c r="Y96" i="24" s="1"/>
  <c r="DJ46" i="44"/>
  <c r="Y60" i="19"/>
  <c r="DW76" i="7"/>
  <c r="DW36" i="7"/>
  <c r="DW55" i="7" s="1"/>
  <c r="DW60" i="7" s="1"/>
  <c r="BX41" i="49"/>
  <c r="BX77" i="49" s="1"/>
  <c r="DR72" i="4"/>
  <c r="DS72" i="4"/>
  <c r="DS74" i="4" s="1"/>
  <c r="DH46" i="11"/>
  <c r="DV2" i="39"/>
  <c r="DW3" i="39"/>
  <c r="DI34" i="19"/>
  <c r="AN41" i="49"/>
  <c r="CW80" i="16"/>
  <c r="CW82" i="16" s="1"/>
  <c r="DA38" i="11"/>
  <c r="AD51" i="16"/>
  <c r="AE51" i="16" s="1"/>
  <c r="AD50" i="16"/>
  <c r="AE50" i="16" s="1"/>
  <c r="AD23" i="16"/>
  <c r="AE23" i="16" s="1"/>
  <c r="AD16" i="16"/>
  <c r="AE16" i="16" s="1"/>
  <c r="AD14" i="16"/>
  <c r="AE14" i="16" s="1"/>
  <c r="AD29" i="16"/>
  <c r="AE29" i="16" s="1"/>
  <c r="AD88" i="16"/>
  <c r="AD91" i="16" s="1"/>
  <c r="AE91" i="16" s="1"/>
  <c r="AD17" i="16"/>
  <c r="AE17" i="16" s="1"/>
  <c r="AD26" i="16"/>
  <c r="AE26" i="16" s="1"/>
  <c r="AD13" i="16"/>
  <c r="AE13" i="16" s="1"/>
  <c r="AD49" i="16"/>
  <c r="AD15" i="16"/>
  <c r="AE15" i="16" s="1"/>
  <c r="AD25" i="16"/>
  <c r="AE25" i="16" s="1"/>
  <c r="AD57" i="16"/>
  <c r="AE57" i="16" s="1"/>
  <c r="AD44" i="16"/>
  <c r="AD28" i="16"/>
  <c r="AE28" i="16" s="1"/>
  <c r="AD24" i="16"/>
  <c r="AE24" i="16" s="1"/>
  <c r="AD43" i="16"/>
  <c r="AE43" i="16" s="1"/>
  <c r="AD22" i="16"/>
  <c r="AE22" i="16" s="1"/>
  <c r="AD30" i="16"/>
  <c r="AE30" i="16" s="1"/>
  <c r="AD12" i="16"/>
  <c r="AE12" i="16" s="1"/>
  <c r="AD27" i="16"/>
  <c r="AE27" i="16" s="1"/>
  <c r="AD21" i="16"/>
  <c r="AE21" i="16" s="1"/>
  <c r="AD20" i="16"/>
  <c r="AE20" i="16" s="1"/>
  <c r="AD33" i="16"/>
  <c r="AE33" i="16" s="1"/>
  <c r="AD32" i="16"/>
  <c r="AE32" i="16" s="1"/>
  <c r="AD31" i="16"/>
  <c r="AE31" i="16" s="1"/>
  <c r="AD19" i="16"/>
  <c r="AE19" i="16" s="1"/>
  <c r="AD10" i="16"/>
  <c r="AE10" i="16" s="1"/>
  <c r="AD9" i="16"/>
  <c r="AD18" i="16"/>
  <c r="AE18" i="16" s="1"/>
  <c r="AD11" i="16"/>
  <c r="AE11" i="16" s="1"/>
  <c r="DT34" i="39"/>
  <c r="DT41" i="39"/>
  <c r="DT77" i="39" s="1"/>
  <c r="DL3" i="19"/>
  <c r="DK2" i="19"/>
  <c r="AX62" i="29"/>
  <c r="AX64" i="29" s="1"/>
  <c r="DU77" i="34"/>
  <c r="DF80" i="4"/>
  <c r="DF82" i="4" s="1"/>
  <c r="CY34" i="7"/>
  <c r="DG86" i="24"/>
  <c r="DG93" i="24"/>
  <c r="DG96" i="24" s="1"/>
  <c r="M82" i="49"/>
  <c r="M84" i="49" s="1"/>
  <c r="AA34" i="39"/>
  <c r="BW80" i="19"/>
  <c r="DX90" i="24"/>
  <c r="DX45" i="24"/>
  <c r="DX21" i="24"/>
  <c r="DX89" i="24"/>
  <c r="DX20" i="24"/>
  <c r="DX88" i="24"/>
  <c r="DX51" i="24"/>
  <c r="DX44" i="24"/>
  <c r="DX46" i="24" s="1"/>
  <c r="DX43" i="24"/>
  <c r="DX32" i="24"/>
  <c r="DX24" i="24"/>
  <c r="DX10" i="24"/>
  <c r="DX59" i="24"/>
  <c r="DX31" i="24"/>
  <c r="DX23" i="24"/>
  <c r="DX58" i="24"/>
  <c r="DX50" i="24"/>
  <c r="DX22" i="24"/>
  <c r="DX9" i="24"/>
  <c r="DX27" i="24"/>
  <c r="DX28" i="24"/>
  <c r="DX16" i="24"/>
  <c r="DX39" i="24"/>
  <c r="DX29" i="24"/>
  <c r="DX15" i="24"/>
  <c r="DX12" i="24"/>
  <c r="DX57" i="24"/>
  <c r="DX19" i="24"/>
  <c r="DX17" i="24"/>
  <c r="DX18" i="24"/>
  <c r="DX14" i="24"/>
  <c r="DX11" i="24"/>
  <c r="DX30" i="24"/>
  <c r="DX26" i="24"/>
  <c r="DX25" i="24"/>
  <c r="DX49" i="24"/>
  <c r="DX38" i="24"/>
  <c r="DX33" i="24"/>
  <c r="AX80" i="11"/>
  <c r="AX82" i="11" s="1"/>
  <c r="CV31" i="39"/>
  <c r="CV23" i="39"/>
  <c r="CV39" i="39"/>
  <c r="CV22" i="39"/>
  <c r="CV90" i="39"/>
  <c r="CV45" i="39"/>
  <c r="CV21" i="39"/>
  <c r="CV89" i="39"/>
  <c r="CV50" i="39"/>
  <c r="CV43" i="39"/>
  <c r="CV27" i="39"/>
  <c r="CV15" i="39"/>
  <c r="CV88" i="39"/>
  <c r="CV58" i="39"/>
  <c r="CV49" i="39"/>
  <c r="CV26" i="39"/>
  <c r="CV20" i="39"/>
  <c r="CV18" i="39"/>
  <c r="CV10" i="39"/>
  <c r="CV30" i="39"/>
  <c r="CV51" i="39"/>
  <c r="CV29" i="39"/>
  <c r="CV44" i="39"/>
  <c r="CV14" i="39"/>
  <c r="CV59" i="39"/>
  <c r="CV16" i="39"/>
  <c r="CV57" i="39"/>
  <c r="CV33" i="39"/>
  <c r="CV32" i="39"/>
  <c r="CV12" i="39"/>
  <c r="CV17" i="39"/>
  <c r="CV19" i="39"/>
  <c r="CV11" i="39"/>
  <c r="CV9" i="39"/>
  <c r="CV25" i="39"/>
  <c r="CV24" i="39"/>
  <c r="CV38" i="39"/>
  <c r="CV28" i="39"/>
  <c r="CU76" i="29"/>
  <c r="CU36" i="29"/>
  <c r="AX62" i="49"/>
  <c r="AX64" i="49" s="1"/>
  <c r="DW91" i="24"/>
  <c r="CA91" i="16"/>
  <c r="BN2" i="4"/>
  <c r="BO3" i="4"/>
  <c r="AD2" i="34"/>
  <c r="AE3" i="34"/>
  <c r="AM84" i="34"/>
  <c r="AM80" i="34"/>
  <c r="AM82" i="34" s="1"/>
  <c r="CV53" i="29"/>
  <c r="CV78" i="29" s="1"/>
  <c r="Z80" i="11"/>
  <c r="Z82" i="11" s="1"/>
  <c r="AA34" i="44"/>
  <c r="DS82" i="54"/>
  <c r="DS84" i="54" s="1"/>
  <c r="O62" i="44"/>
  <c r="O64" i="44" s="1"/>
  <c r="CZ38" i="16"/>
  <c r="CZ26" i="16"/>
  <c r="CZ88" i="16"/>
  <c r="CZ91" i="16" s="1"/>
  <c r="CZ18" i="16"/>
  <c r="CZ49" i="16"/>
  <c r="CZ30" i="16"/>
  <c r="CZ51" i="16"/>
  <c r="CZ21" i="16"/>
  <c r="CZ11" i="16"/>
  <c r="CZ9" i="16"/>
  <c r="CZ44" i="16"/>
  <c r="CZ46" i="16" s="1"/>
  <c r="CZ20" i="16"/>
  <c r="CZ12" i="16"/>
  <c r="CZ50" i="16"/>
  <c r="CZ33" i="16"/>
  <c r="CZ32" i="16"/>
  <c r="CZ31" i="16"/>
  <c r="CZ19" i="16"/>
  <c r="CZ10" i="16"/>
  <c r="CZ57" i="16"/>
  <c r="CZ27" i="16"/>
  <c r="CZ43" i="16"/>
  <c r="CZ25" i="16"/>
  <c r="CZ28" i="16"/>
  <c r="CZ24" i="16"/>
  <c r="CZ22" i="16"/>
  <c r="CZ17" i="16"/>
  <c r="CZ39" i="16"/>
  <c r="CZ29" i="16"/>
  <c r="CZ13" i="16"/>
  <c r="CZ15" i="16"/>
  <c r="CZ16" i="16"/>
  <c r="CZ23" i="16"/>
  <c r="CZ14" i="16"/>
  <c r="CI86" i="24"/>
  <c r="CI93" i="24"/>
  <c r="CI96" i="24" s="1"/>
  <c r="DG76" i="49"/>
  <c r="DG36" i="49"/>
  <c r="DG55" i="49" s="1"/>
  <c r="DG60" i="49" s="1"/>
  <c r="DG84" i="19"/>
  <c r="DG80" i="19"/>
  <c r="DG82" i="19" s="1"/>
  <c r="BI62" i="29"/>
  <c r="AN91" i="11"/>
  <c r="CV76" i="54"/>
  <c r="CV36" i="54"/>
  <c r="CG86" i="29"/>
  <c r="CG93" i="29"/>
  <c r="CG96" i="29" s="1"/>
  <c r="DV34" i="19"/>
  <c r="DF80" i="49"/>
  <c r="Q45" i="24"/>
  <c r="R45" i="24" s="1"/>
  <c r="Q21" i="24"/>
  <c r="R21" i="24" s="1"/>
  <c r="Q89" i="24"/>
  <c r="Q59" i="24"/>
  <c r="R59" i="24" s="1"/>
  <c r="Q38" i="24"/>
  <c r="R38" i="24" s="1"/>
  <c r="Q14" i="24"/>
  <c r="R14" i="24" s="1"/>
  <c r="Q88" i="24"/>
  <c r="R88" i="24" s="1"/>
  <c r="Q51" i="24"/>
  <c r="R51" i="24" s="1"/>
  <c r="Q44" i="24"/>
  <c r="Q29" i="24"/>
  <c r="R29" i="24" s="1"/>
  <c r="Q19" i="24"/>
  <c r="R19" i="24" s="1"/>
  <c r="Q58" i="24"/>
  <c r="R58" i="24" s="1"/>
  <c r="Q30" i="24"/>
  <c r="R30" i="24" s="1"/>
  <c r="Q27" i="24"/>
  <c r="R27" i="24" s="1"/>
  <c r="Q12" i="24"/>
  <c r="R12" i="24" s="1"/>
  <c r="Q33" i="24"/>
  <c r="R33" i="24" s="1"/>
  <c r="Q25" i="24"/>
  <c r="R25" i="24" s="1"/>
  <c r="Q15" i="24"/>
  <c r="R15" i="24" s="1"/>
  <c r="Q11" i="24"/>
  <c r="R11" i="24" s="1"/>
  <c r="Q43" i="24"/>
  <c r="R43" i="24" s="1"/>
  <c r="Q32" i="24"/>
  <c r="R32" i="24" s="1"/>
  <c r="Q24" i="24"/>
  <c r="R24" i="24" s="1"/>
  <c r="Q90" i="24"/>
  <c r="R90" i="24" s="1"/>
  <c r="Q10" i="24"/>
  <c r="R10" i="24" s="1"/>
  <c r="Q57" i="24"/>
  <c r="R57" i="24" s="1"/>
  <c r="Q49" i="24"/>
  <c r="Q39" i="24"/>
  <c r="Q22" i="24"/>
  <c r="R22" i="24" s="1"/>
  <c r="Q17" i="24"/>
  <c r="R17" i="24" s="1"/>
  <c r="Q18" i="24"/>
  <c r="R18" i="24" s="1"/>
  <c r="Q16" i="24"/>
  <c r="R16" i="24" s="1"/>
  <c r="Q20" i="24"/>
  <c r="R20" i="24" s="1"/>
  <c r="Q9" i="24"/>
  <c r="Q23" i="24"/>
  <c r="R23" i="24" s="1"/>
  <c r="Q26" i="24"/>
  <c r="R26" i="24" s="1"/>
  <c r="Q13" i="24"/>
  <c r="R13" i="24" s="1"/>
  <c r="Q28" i="24"/>
  <c r="R28" i="24" s="1"/>
  <c r="Q50" i="24"/>
  <c r="R50" i="24" s="1"/>
  <c r="Q31" i="24"/>
  <c r="R31" i="24" s="1"/>
  <c r="DS60" i="54"/>
  <c r="BL77" i="19"/>
  <c r="DF82" i="54"/>
  <c r="DF84" i="54" s="1"/>
  <c r="BW55" i="54"/>
  <c r="DT62" i="19"/>
  <c r="DT64" i="19"/>
  <c r="AK82" i="49"/>
  <c r="CI55" i="49"/>
  <c r="CI60" i="49" s="1"/>
  <c r="DS62" i="44"/>
  <c r="CH86" i="19"/>
  <c r="CH93" i="19"/>
  <c r="CH96" i="19" s="1"/>
  <c r="BC34" i="54"/>
  <c r="CS96" i="7"/>
  <c r="X86" i="7"/>
  <c r="X93" i="7"/>
  <c r="BZ3" i="39"/>
  <c r="BY2" i="39"/>
  <c r="AB34" i="54"/>
  <c r="BB46" i="7"/>
  <c r="DS55" i="4"/>
  <c r="BY91" i="19"/>
  <c r="AZ41" i="29"/>
  <c r="AZ77" i="29" s="1"/>
  <c r="AD2" i="7"/>
  <c r="AE3" i="7"/>
  <c r="Z62" i="34"/>
  <c r="Z64" i="34" s="1"/>
  <c r="BS64" i="49"/>
  <c r="AL80" i="49"/>
  <c r="AL82" i="49" s="1"/>
  <c r="J95" i="19"/>
  <c r="J97" i="19" s="1"/>
  <c r="G10" i="2"/>
  <c r="CJ76" i="34"/>
  <c r="CJ36" i="34"/>
  <c r="CJ55" i="34" s="1"/>
  <c r="CJ60" i="34" s="1"/>
  <c r="CS60" i="49"/>
  <c r="O76" i="19"/>
  <c r="O36" i="19"/>
  <c r="O55" i="19" s="1"/>
  <c r="O60" i="19" s="1"/>
  <c r="BJ84" i="54"/>
  <c r="DV90" i="49"/>
  <c r="DV39" i="49"/>
  <c r="DV45" i="49"/>
  <c r="DV88" i="49"/>
  <c r="DV59" i="49"/>
  <c r="DV38" i="49"/>
  <c r="DV89" i="49"/>
  <c r="DV57" i="49"/>
  <c r="DV27" i="49"/>
  <c r="DV19" i="49"/>
  <c r="DV28" i="49"/>
  <c r="DV58" i="49"/>
  <c r="DV50" i="49"/>
  <c r="DV29" i="49"/>
  <c r="DV26" i="49"/>
  <c r="DV18" i="49"/>
  <c r="DV49" i="49"/>
  <c r="DV11" i="49"/>
  <c r="DV25" i="49"/>
  <c r="DV16" i="49"/>
  <c r="DV24" i="49"/>
  <c r="DV10" i="49"/>
  <c r="DV43" i="49"/>
  <c r="DV44" i="49"/>
  <c r="DV33" i="49"/>
  <c r="DV15" i="49"/>
  <c r="DV20" i="49"/>
  <c r="DV14" i="49"/>
  <c r="DV32" i="49"/>
  <c r="DV23" i="49"/>
  <c r="DV17" i="49"/>
  <c r="DV9" i="49"/>
  <c r="DV30" i="49"/>
  <c r="DV12" i="49"/>
  <c r="DV13" i="49"/>
  <c r="DV21" i="49"/>
  <c r="DV31" i="49"/>
  <c r="DV51" i="49"/>
  <c r="DV22" i="49"/>
  <c r="CW91" i="54"/>
  <c r="AO80" i="7"/>
  <c r="CS82" i="29"/>
  <c r="DH80" i="44"/>
  <c r="BZ78" i="7"/>
  <c r="CH80" i="11"/>
  <c r="CH82" i="11" s="1"/>
  <c r="AB34" i="4"/>
  <c r="AB46" i="4"/>
  <c r="AJ60" i="39"/>
  <c r="Z62" i="49"/>
  <c r="Z64" i="49" s="1"/>
  <c r="Q46" i="34"/>
  <c r="R46" i="34" s="1"/>
  <c r="R44" i="34"/>
  <c r="BX91" i="49"/>
  <c r="BA41" i="34"/>
  <c r="BA77" i="34" s="1"/>
  <c r="AK60" i="29"/>
  <c r="Y62" i="29"/>
  <c r="Y64" i="29" s="1"/>
  <c r="BC53" i="16"/>
  <c r="BC78" i="16" s="1"/>
  <c r="BE78" i="16" s="1"/>
  <c r="AL60" i="34"/>
  <c r="DJ89" i="19"/>
  <c r="DJ51" i="19"/>
  <c r="DJ88" i="19"/>
  <c r="DJ43" i="19"/>
  <c r="DJ90" i="19"/>
  <c r="DJ33" i="19"/>
  <c r="DJ57" i="19"/>
  <c r="DJ39" i="19"/>
  <c r="DJ41" i="19" s="1"/>
  <c r="DJ77" i="19" s="1"/>
  <c r="DJ27" i="19"/>
  <c r="DJ19" i="19"/>
  <c r="DJ32" i="19"/>
  <c r="DJ28" i="19"/>
  <c r="DJ12" i="19"/>
  <c r="DJ59" i="19"/>
  <c r="DJ45" i="19"/>
  <c r="DJ29" i="19"/>
  <c r="DJ26" i="19"/>
  <c r="DJ30" i="19"/>
  <c r="DJ18" i="19"/>
  <c r="DJ11" i="19"/>
  <c r="DJ25" i="19"/>
  <c r="DJ58" i="19"/>
  <c r="DJ22" i="19"/>
  <c r="DJ17" i="19"/>
  <c r="DJ44" i="19"/>
  <c r="DJ16" i="19"/>
  <c r="DJ50" i="19"/>
  <c r="DJ49" i="19"/>
  <c r="DJ24" i="19"/>
  <c r="DJ14" i="19"/>
  <c r="DJ20" i="19"/>
  <c r="DJ9" i="19"/>
  <c r="DJ38" i="19"/>
  <c r="DJ23" i="19"/>
  <c r="DJ10" i="19"/>
  <c r="DJ21" i="19"/>
  <c r="DJ15" i="19"/>
  <c r="DJ31" i="19"/>
  <c r="AX80" i="29"/>
  <c r="BV62" i="49"/>
  <c r="BV64" i="49" s="1"/>
  <c r="BZ2" i="29"/>
  <c r="CA3" i="29"/>
  <c r="BM90" i="49"/>
  <c r="BM45" i="49"/>
  <c r="BM59" i="49"/>
  <c r="BM38" i="49"/>
  <c r="BM51" i="49"/>
  <c r="BM44" i="49"/>
  <c r="BM58" i="49"/>
  <c r="BM32" i="49"/>
  <c r="BM30" i="49"/>
  <c r="BM18" i="49"/>
  <c r="BM33" i="49"/>
  <c r="BM25" i="49"/>
  <c r="BM43" i="49"/>
  <c r="BM24" i="49"/>
  <c r="BM17" i="49"/>
  <c r="BM88" i="49"/>
  <c r="BM50" i="49"/>
  <c r="BM28" i="49"/>
  <c r="BM29" i="49"/>
  <c r="BM26" i="49"/>
  <c r="BM10" i="49"/>
  <c r="BM23" i="49"/>
  <c r="BM49" i="49"/>
  <c r="BM16" i="49"/>
  <c r="BM9" i="49"/>
  <c r="BM89" i="49"/>
  <c r="BM91" i="49" s="1"/>
  <c r="BM22" i="49"/>
  <c r="BM15" i="49"/>
  <c r="BM21" i="49"/>
  <c r="BM20" i="49"/>
  <c r="BM19" i="49"/>
  <c r="BM27" i="49"/>
  <c r="BM57" i="49"/>
  <c r="BM31" i="49"/>
  <c r="BM13" i="49"/>
  <c r="BM12" i="49"/>
  <c r="BM11" i="49"/>
  <c r="BM14" i="49"/>
  <c r="BM39" i="49"/>
  <c r="AB58" i="39"/>
  <c r="AB30" i="39"/>
  <c r="AB27" i="39"/>
  <c r="AB50" i="39"/>
  <c r="AB43" i="39"/>
  <c r="AB26" i="39"/>
  <c r="AB57" i="39"/>
  <c r="AB33" i="39"/>
  <c r="AB25" i="39"/>
  <c r="AB39" i="39"/>
  <c r="AB21" i="39"/>
  <c r="AB18" i="39"/>
  <c r="AB59" i="39"/>
  <c r="AB51" i="39"/>
  <c r="AB45" i="39"/>
  <c r="AB23" i="39"/>
  <c r="AB20" i="39"/>
  <c r="AB17" i="39"/>
  <c r="AB13" i="39"/>
  <c r="AB89" i="39"/>
  <c r="AB91" i="39" s="1"/>
  <c r="AB88" i="39"/>
  <c r="AB90" i="39"/>
  <c r="AB29" i="39"/>
  <c r="AB15" i="39"/>
  <c r="AB32" i="39"/>
  <c r="AB12" i="39"/>
  <c r="AB24" i="39"/>
  <c r="AB10" i="39"/>
  <c r="AB9" i="39"/>
  <c r="AB11" i="39"/>
  <c r="AB44" i="39"/>
  <c r="AB16" i="39"/>
  <c r="AB14" i="39"/>
  <c r="AB38" i="39"/>
  <c r="AB28" i="39"/>
  <c r="AB22" i="39"/>
  <c r="AB49" i="39"/>
  <c r="AB19" i="39"/>
  <c r="BX46" i="29"/>
  <c r="AL62" i="4"/>
  <c r="AL64" i="4" s="1"/>
  <c r="BT84" i="39"/>
  <c r="W64" i="7"/>
  <c r="AA46" i="39"/>
  <c r="CX3" i="39"/>
  <c r="CW2" i="39"/>
  <c r="CL41" i="44"/>
  <c r="CL53" i="44"/>
  <c r="CL78" i="44" s="1"/>
  <c r="CL91" i="44"/>
  <c r="AX84" i="49"/>
  <c r="AX80" i="49"/>
  <c r="AX82" i="49" s="1"/>
  <c r="Y84" i="54"/>
  <c r="DW53" i="24"/>
  <c r="DW78" i="24" s="1"/>
  <c r="O34" i="39"/>
  <c r="CA53" i="16"/>
  <c r="CA78" i="16" s="1"/>
  <c r="AC88" i="34"/>
  <c r="AC59" i="34"/>
  <c r="AC51" i="34"/>
  <c r="AC44" i="34"/>
  <c r="AC28" i="34"/>
  <c r="AE28" i="34" s="1"/>
  <c r="AC49" i="34"/>
  <c r="AC53" i="34" s="1"/>
  <c r="AC78" i="34" s="1"/>
  <c r="AC22" i="34"/>
  <c r="AC29" i="34"/>
  <c r="AE29" i="34" s="1"/>
  <c r="AC27" i="34"/>
  <c r="AC15" i="34"/>
  <c r="AC21" i="34"/>
  <c r="AC9" i="34"/>
  <c r="AC43" i="34"/>
  <c r="AC30" i="34"/>
  <c r="AE30" i="34" s="1"/>
  <c r="AC25" i="34"/>
  <c r="AC12" i="34"/>
  <c r="AC26" i="34"/>
  <c r="AC89" i="34"/>
  <c r="AC10" i="34"/>
  <c r="AC58" i="34"/>
  <c r="AC57" i="34"/>
  <c r="AC45" i="34"/>
  <c r="AC50" i="34"/>
  <c r="AC38" i="34"/>
  <c r="AC16" i="34"/>
  <c r="AC13" i="34"/>
  <c r="AC33" i="34"/>
  <c r="AC23" i="34"/>
  <c r="AC18" i="34"/>
  <c r="AC19" i="34"/>
  <c r="AC24" i="34"/>
  <c r="AC14" i="34"/>
  <c r="AC20" i="34"/>
  <c r="AC90" i="34"/>
  <c r="AC32" i="34"/>
  <c r="AC17" i="34"/>
  <c r="AC11" i="34"/>
  <c r="AC39" i="34"/>
  <c r="AC41" i="34" s="1"/>
  <c r="AC77" i="34" s="1"/>
  <c r="BU62" i="54"/>
  <c r="BU64" i="54"/>
  <c r="CC39" i="11"/>
  <c r="BP41" i="11"/>
  <c r="BP77" i="11" s="1"/>
  <c r="BZ34" i="44"/>
  <c r="DB3" i="16"/>
  <c r="DA2" i="16"/>
  <c r="DX91" i="16"/>
  <c r="BP88" i="7"/>
  <c r="BP91" i="7" s="1"/>
  <c r="BP21" i="7"/>
  <c r="BP16" i="7"/>
  <c r="BP15" i="7"/>
  <c r="BP30" i="7"/>
  <c r="BP44" i="7"/>
  <c r="BP20" i="7"/>
  <c r="BP29" i="7"/>
  <c r="BP58" i="7"/>
  <c r="BP43" i="7"/>
  <c r="BP28" i="7"/>
  <c r="BP26" i="7"/>
  <c r="BP11" i="7"/>
  <c r="BP51" i="7"/>
  <c r="BP24" i="7"/>
  <c r="BP49" i="7"/>
  <c r="BP27" i="7"/>
  <c r="BP10" i="7"/>
  <c r="BP25" i="7"/>
  <c r="BP9" i="7"/>
  <c r="BP17" i="7"/>
  <c r="BP14" i="7"/>
  <c r="BP19" i="7"/>
  <c r="BP22" i="7"/>
  <c r="BP12" i="7"/>
  <c r="BP33" i="7"/>
  <c r="BP31" i="7"/>
  <c r="BP50" i="7"/>
  <c r="BP23" i="7"/>
  <c r="BP32" i="7"/>
  <c r="BP18" i="7"/>
  <c r="BP89" i="7"/>
  <c r="BP57" i="7"/>
  <c r="AD77" i="24"/>
  <c r="AE77" i="24" s="1"/>
  <c r="AE41" i="24"/>
  <c r="CH62" i="24"/>
  <c r="CJ34" i="11"/>
  <c r="BM46" i="19"/>
  <c r="DG76" i="11"/>
  <c r="DG36" i="11"/>
  <c r="DG55" i="11" s="1"/>
  <c r="DG60" i="11" s="1"/>
  <c r="Y86" i="16"/>
  <c r="Y93" i="16"/>
  <c r="Y96" i="16" s="1"/>
  <c r="DV10" i="4"/>
  <c r="DV50" i="4"/>
  <c r="DV43" i="4"/>
  <c r="DV28" i="4"/>
  <c r="DV20" i="4"/>
  <c r="DV14" i="4"/>
  <c r="DV49" i="4"/>
  <c r="DV27" i="4"/>
  <c r="DV19" i="4"/>
  <c r="DV32" i="4"/>
  <c r="DV88" i="4"/>
  <c r="DV31" i="4"/>
  <c r="DV23" i="4"/>
  <c r="DV16" i="4"/>
  <c r="DV30" i="4"/>
  <c r="DV26" i="4"/>
  <c r="DV21" i="4"/>
  <c r="DV9" i="4"/>
  <c r="DV15" i="4"/>
  <c r="DV51" i="4"/>
  <c r="DV24" i="4"/>
  <c r="DV25" i="4"/>
  <c r="DV57" i="4"/>
  <c r="DV11" i="4"/>
  <c r="DV44" i="4"/>
  <c r="DV46" i="4" s="1"/>
  <c r="DV22" i="4"/>
  <c r="DV12" i="4"/>
  <c r="DV29" i="4"/>
  <c r="DV17" i="4"/>
  <c r="DV33" i="4"/>
  <c r="DV18" i="4"/>
  <c r="AZ86" i="44"/>
  <c r="AZ93" i="44"/>
  <c r="AZ96" i="44" s="1"/>
  <c r="BZ34" i="24"/>
  <c r="BW80" i="54"/>
  <c r="CX78" i="7"/>
  <c r="DT80" i="19"/>
  <c r="DT82" i="19" s="1"/>
  <c r="DT84" i="19"/>
  <c r="AK84" i="49"/>
  <c r="CI84" i="49"/>
  <c r="CI80" i="49"/>
  <c r="CI82" i="49" s="1"/>
  <c r="J95" i="11"/>
  <c r="J97" i="11" s="1"/>
  <c r="G8" i="2"/>
  <c r="CU76" i="49"/>
  <c r="CU36" i="49"/>
  <c r="CU55" i="49" s="1"/>
  <c r="CU60" i="49" s="1"/>
  <c r="BU60" i="49"/>
  <c r="AJ64" i="34"/>
  <c r="AO90" i="29"/>
  <c r="AO51" i="29"/>
  <c r="AO39" i="29"/>
  <c r="AO41" i="29" s="1"/>
  <c r="AO77" i="29" s="1"/>
  <c r="AO45" i="29"/>
  <c r="AO58" i="29"/>
  <c r="AO50" i="29"/>
  <c r="AO38" i="29"/>
  <c r="AO26" i="29"/>
  <c r="AO44" i="29"/>
  <c r="AO25" i="29"/>
  <c r="AO11" i="29"/>
  <c r="AO22" i="29"/>
  <c r="AO32" i="29"/>
  <c r="AO27" i="29"/>
  <c r="AO17" i="29"/>
  <c r="AO89" i="29"/>
  <c r="AO57" i="29"/>
  <c r="AO49" i="29"/>
  <c r="AO53" i="29" s="1"/>
  <c r="AO78" i="29" s="1"/>
  <c r="AO10" i="29"/>
  <c r="AO29" i="29"/>
  <c r="AO20" i="29"/>
  <c r="AO43" i="29"/>
  <c r="AO59" i="29"/>
  <c r="AO24" i="29"/>
  <c r="AO88" i="29"/>
  <c r="AO15" i="29"/>
  <c r="AO14" i="29"/>
  <c r="AO33" i="29"/>
  <c r="AO18" i="29"/>
  <c r="AO13" i="29"/>
  <c r="AO9" i="29"/>
  <c r="AO21" i="29"/>
  <c r="AO12" i="29"/>
  <c r="AO19" i="29"/>
  <c r="AO31" i="29"/>
  <c r="AO30" i="29"/>
  <c r="AO16" i="29"/>
  <c r="AO28" i="29"/>
  <c r="AO23" i="29"/>
  <c r="BO86" i="44"/>
  <c r="BO93" i="44"/>
  <c r="BO96" i="44" s="1"/>
  <c r="CJ53" i="4"/>
  <c r="CJ78" i="4" s="1"/>
  <c r="CT80" i="11"/>
  <c r="CT82" i="11" s="1"/>
  <c r="AZ34" i="49"/>
  <c r="BS84" i="39"/>
  <c r="CG86" i="11"/>
  <c r="CG93" i="11"/>
  <c r="CG96" i="11" s="1"/>
  <c r="CV53" i="49"/>
  <c r="CV78" i="49" s="1"/>
  <c r="CY50" i="24"/>
  <c r="CY43" i="24"/>
  <c r="CY29" i="24"/>
  <c r="CY26" i="24"/>
  <c r="CY18" i="24"/>
  <c r="CY11" i="24"/>
  <c r="CY57" i="24"/>
  <c r="CY30" i="24"/>
  <c r="CY49" i="24"/>
  <c r="CY53" i="24" s="1"/>
  <c r="CY78" i="24" s="1"/>
  <c r="CY17" i="24"/>
  <c r="CY10" i="24"/>
  <c r="CY32" i="24"/>
  <c r="CY24" i="24"/>
  <c r="CY28" i="24"/>
  <c r="CY89" i="24"/>
  <c r="CY33" i="24"/>
  <c r="CY25" i="24"/>
  <c r="CY12" i="24"/>
  <c r="CY44" i="24"/>
  <c r="CY14" i="24"/>
  <c r="CY31" i="24"/>
  <c r="CY23" i="24"/>
  <c r="CY88" i="24"/>
  <c r="CY19" i="24"/>
  <c r="CY90" i="24"/>
  <c r="CY59" i="24"/>
  <c r="CY38" i="24"/>
  <c r="CY21" i="24"/>
  <c r="CY9" i="24"/>
  <c r="CY34" i="24" s="1"/>
  <c r="CY16" i="24"/>
  <c r="CY39" i="24"/>
  <c r="CY22" i="24"/>
  <c r="CY20" i="24"/>
  <c r="CY27" i="24"/>
  <c r="CY15" i="24"/>
  <c r="CY58" i="24"/>
  <c r="CY51" i="24"/>
  <c r="CY45" i="24"/>
  <c r="AP49" i="24"/>
  <c r="AP17" i="24"/>
  <c r="AP10" i="24"/>
  <c r="AP32" i="24"/>
  <c r="AP24" i="24"/>
  <c r="AP31" i="24"/>
  <c r="AP23" i="24"/>
  <c r="AP9" i="24"/>
  <c r="AP90" i="24"/>
  <c r="AP33" i="24"/>
  <c r="AP25" i="24"/>
  <c r="AP11" i="24"/>
  <c r="AP59" i="24"/>
  <c r="AP43" i="24"/>
  <c r="AP22" i="24"/>
  <c r="AP51" i="24"/>
  <c r="AP88" i="24"/>
  <c r="AP21" i="24"/>
  <c r="AP89" i="24"/>
  <c r="AP91" i="24" s="1"/>
  <c r="AP16" i="24"/>
  <c r="AP18" i="24"/>
  <c r="AP39" i="24"/>
  <c r="AP41" i="24" s="1"/>
  <c r="AP77" i="24" s="1"/>
  <c r="AP20" i="24"/>
  <c r="AP27" i="24"/>
  <c r="AP30" i="24"/>
  <c r="AP57" i="24"/>
  <c r="AP50" i="24"/>
  <c r="AP26" i="24"/>
  <c r="AP28" i="24"/>
  <c r="AP45" i="24"/>
  <c r="AP58" i="24"/>
  <c r="AP44" i="24"/>
  <c r="AP46" i="24" s="1"/>
  <c r="AP38" i="24"/>
  <c r="AP29" i="24"/>
  <c r="AP14" i="24"/>
  <c r="AP15" i="24"/>
  <c r="AP12" i="24"/>
  <c r="BA46" i="19"/>
  <c r="DX3" i="11"/>
  <c r="DW2" i="11"/>
  <c r="CH82" i="34"/>
  <c r="CP3" i="7"/>
  <c r="CO2" i="7"/>
  <c r="CI55" i="34"/>
  <c r="DU91" i="11"/>
  <c r="CJ45" i="39"/>
  <c r="CJ21" i="39"/>
  <c r="CJ89" i="39"/>
  <c r="CJ59" i="39"/>
  <c r="CJ20" i="39"/>
  <c r="CJ88" i="39"/>
  <c r="CJ51" i="39"/>
  <c r="CJ44" i="39"/>
  <c r="CJ46" i="39" s="1"/>
  <c r="CJ58" i="39"/>
  <c r="CJ27" i="39"/>
  <c r="CJ14" i="39"/>
  <c r="CJ57" i="39"/>
  <c r="CJ31" i="39"/>
  <c r="CJ23" i="39"/>
  <c r="CJ28" i="39"/>
  <c r="CJ16" i="39"/>
  <c r="CJ9" i="39"/>
  <c r="CJ33" i="39"/>
  <c r="CJ15" i="39"/>
  <c r="CJ49" i="39"/>
  <c r="CJ32" i="39"/>
  <c r="CJ24" i="39"/>
  <c r="CJ30" i="39"/>
  <c r="CJ11" i="39"/>
  <c r="CJ12" i="39"/>
  <c r="CJ19" i="39"/>
  <c r="CJ39" i="39"/>
  <c r="CJ41" i="39" s="1"/>
  <c r="CJ77" i="39" s="1"/>
  <c r="CJ29" i="39"/>
  <c r="CJ18" i="39"/>
  <c r="CJ43" i="39"/>
  <c r="CJ38" i="39"/>
  <c r="CJ90" i="39"/>
  <c r="CJ26" i="39"/>
  <c r="CJ25" i="39"/>
  <c r="CJ17" i="39"/>
  <c r="CJ10" i="39"/>
  <c r="CJ22" i="39"/>
  <c r="CJ50" i="39"/>
  <c r="AQ77" i="11"/>
  <c r="AR77" i="11" s="1"/>
  <c r="AR41" i="11"/>
  <c r="BV86" i="54"/>
  <c r="BV93" i="54"/>
  <c r="BV96" i="54" s="1"/>
  <c r="DU34" i="29"/>
  <c r="AW86" i="4"/>
  <c r="AW93" i="4"/>
  <c r="AW96" i="4" s="1"/>
  <c r="BS86" i="11"/>
  <c r="BS93" i="11"/>
  <c r="BS96" i="11" s="1"/>
  <c r="BV80" i="4"/>
  <c r="BV82" i="4" s="1"/>
  <c r="N84" i="54"/>
  <c r="BA62" i="54"/>
  <c r="BA64" i="54" s="1"/>
  <c r="N80" i="19"/>
  <c r="N82" i="19" s="1"/>
  <c r="DS80" i="4"/>
  <c r="M86" i="7"/>
  <c r="M93" i="7"/>
  <c r="M96" i="7" s="1"/>
  <c r="DI91" i="54"/>
  <c r="DS55" i="49"/>
  <c r="CV60" i="44"/>
  <c r="AC51" i="7"/>
  <c r="AC24" i="7"/>
  <c r="AC18" i="7"/>
  <c r="AC50" i="7"/>
  <c r="AC23" i="7"/>
  <c r="AC22" i="7"/>
  <c r="AC17" i="7"/>
  <c r="AC88" i="7"/>
  <c r="AC91" i="7" s="1"/>
  <c r="AC32" i="7"/>
  <c r="AC31" i="7"/>
  <c r="AC9" i="7"/>
  <c r="AC29" i="7"/>
  <c r="AC26" i="7"/>
  <c r="AC16" i="7"/>
  <c r="AC33" i="7"/>
  <c r="AC43" i="7"/>
  <c r="AC58" i="7"/>
  <c r="AC25" i="7"/>
  <c r="AC28" i="7"/>
  <c r="AC14" i="7"/>
  <c r="AC11" i="7"/>
  <c r="AC89" i="7"/>
  <c r="AC20" i="7"/>
  <c r="AC27" i="7"/>
  <c r="AC57" i="7"/>
  <c r="AC49" i="7"/>
  <c r="AC44" i="7"/>
  <c r="AC21" i="7"/>
  <c r="AC30" i="7"/>
  <c r="Z80" i="34"/>
  <c r="Z82" i="34" s="1"/>
  <c r="CU86" i="44"/>
  <c r="CU93" i="44"/>
  <c r="CU96" i="44" s="1"/>
  <c r="AA76" i="34"/>
  <c r="AA36" i="34"/>
  <c r="AA55" i="34" s="1"/>
  <c r="AA60" i="34" s="1"/>
  <c r="DK53" i="7"/>
  <c r="DK78" i="7" s="1"/>
  <c r="AW60" i="4"/>
  <c r="DF60" i="34"/>
  <c r="BJ82" i="34"/>
  <c r="CX89" i="54"/>
  <c r="CX88" i="54"/>
  <c r="CX59" i="54"/>
  <c r="CX51" i="54"/>
  <c r="CX58" i="54"/>
  <c r="CX49" i="54"/>
  <c r="CX50" i="54"/>
  <c r="CX44" i="54"/>
  <c r="CX45" i="54"/>
  <c r="CX32" i="54"/>
  <c r="CX31" i="54"/>
  <c r="CX23" i="54"/>
  <c r="CX39" i="54"/>
  <c r="CX41" i="54" s="1"/>
  <c r="CX77" i="54" s="1"/>
  <c r="CX90" i="54"/>
  <c r="CX43" i="54"/>
  <c r="CX21" i="54"/>
  <c r="CX26" i="54"/>
  <c r="CX20" i="54"/>
  <c r="CX14" i="54"/>
  <c r="CX57" i="54"/>
  <c r="CX38" i="54"/>
  <c r="CX33" i="54"/>
  <c r="CX9" i="54"/>
  <c r="CX16" i="54"/>
  <c r="CX12" i="54"/>
  <c r="CX18" i="54"/>
  <c r="CX25" i="54"/>
  <c r="CX24" i="54"/>
  <c r="CX13" i="54"/>
  <c r="CX27" i="54"/>
  <c r="CX22" i="54"/>
  <c r="CX28" i="54"/>
  <c r="CX15" i="54"/>
  <c r="CX19" i="54"/>
  <c r="CX29" i="54"/>
  <c r="CX10" i="54"/>
  <c r="CX30" i="54"/>
  <c r="CX17" i="54"/>
  <c r="CX11" i="54"/>
  <c r="BN76" i="7"/>
  <c r="BN36" i="7"/>
  <c r="BN55" i="7" s="1"/>
  <c r="BN60" i="7" s="1"/>
  <c r="AO55" i="54"/>
  <c r="AO60" i="54" s="1"/>
  <c r="DG76" i="4"/>
  <c r="DG36" i="4"/>
  <c r="DG55" i="4" s="1"/>
  <c r="DG60" i="4" s="1"/>
  <c r="CS84" i="19"/>
  <c r="BV64" i="29"/>
  <c r="BV62" i="29"/>
  <c r="CI76" i="4"/>
  <c r="CI36" i="4"/>
  <c r="CI55" i="4" s="1"/>
  <c r="CI60" i="4" s="1"/>
  <c r="AK86" i="29"/>
  <c r="AK93" i="29"/>
  <c r="AK96" i="29" s="1"/>
  <c r="DH53" i="4"/>
  <c r="Z84" i="49"/>
  <c r="Z80" i="49"/>
  <c r="Z82" i="49" s="1"/>
  <c r="DY89" i="7"/>
  <c r="DY49" i="7"/>
  <c r="DY33" i="7"/>
  <c r="DY22" i="7"/>
  <c r="DY17" i="7"/>
  <c r="DY32" i="7"/>
  <c r="DY31" i="7"/>
  <c r="DY9" i="7"/>
  <c r="DY21" i="7"/>
  <c r="DY16" i="7"/>
  <c r="DY15" i="7"/>
  <c r="DY12" i="7"/>
  <c r="DY44" i="7"/>
  <c r="DY20" i="7"/>
  <c r="DY29" i="7"/>
  <c r="DY27" i="7"/>
  <c r="DY25" i="7"/>
  <c r="DY10" i="7"/>
  <c r="DY88" i="7"/>
  <c r="DY30" i="7"/>
  <c r="DY23" i="7"/>
  <c r="DY43" i="7"/>
  <c r="DY24" i="7"/>
  <c r="DY58" i="7"/>
  <c r="DY18" i="7"/>
  <c r="DY26" i="7"/>
  <c r="DY57" i="7"/>
  <c r="DY50" i="7"/>
  <c r="DY11" i="7"/>
  <c r="DY14" i="7"/>
  <c r="DY51" i="7"/>
  <c r="DY19" i="7"/>
  <c r="DY28" i="7"/>
  <c r="DS86" i="16"/>
  <c r="DS93" i="16"/>
  <c r="DS96" i="16" s="1"/>
  <c r="DF76" i="39"/>
  <c r="DF36" i="39"/>
  <c r="AL86" i="16"/>
  <c r="AL93" i="16"/>
  <c r="AL96" i="16" s="1"/>
  <c r="DI41" i="34"/>
  <c r="CT62" i="4"/>
  <c r="CT64" i="4"/>
  <c r="DK90" i="44"/>
  <c r="DK58" i="44"/>
  <c r="DK39" i="44"/>
  <c r="DK22" i="44"/>
  <c r="DK21" i="44"/>
  <c r="DK38" i="44"/>
  <c r="DK57" i="44"/>
  <c r="DK20" i="44"/>
  <c r="DK44" i="44"/>
  <c r="DK89" i="44"/>
  <c r="DK45" i="44"/>
  <c r="DK12" i="44"/>
  <c r="DK25" i="44"/>
  <c r="DK27" i="44"/>
  <c r="DK51" i="44"/>
  <c r="DK43" i="44"/>
  <c r="DK31" i="44"/>
  <c r="DK10" i="44"/>
  <c r="DK19" i="44"/>
  <c r="DK29" i="44"/>
  <c r="DK28" i="44"/>
  <c r="DK50" i="44"/>
  <c r="DK17" i="44"/>
  <c r="DK14" i="44"/>
  <c r="DK11" i="44"/>
  <c r="DK59" i="44"/>
  <c r="DK23" i="44"/>
  <c r="DK49" i="44"/>
  <c r="DK53" i="44" s="1"/>
  <c r="DK78" i="44" s="1"/>
  <c r="DK15" i="44"/>
  <c r="DK88" i="44"/>
  <c r="DK16" i="44"/>
  <c r="DK32" i="44"/>
  <c r="DK33" i="44"/>
  <c r="DK13" i="44"/>
  <c r="DK30" i="44"/>
  <c r="DK9" i="44"/>
  <c r="DK26" i="44"/>
  <c r="DK24" i="44"/>
  <c r="DK18" i="44"/>
  <c r="CA53" i="7"/>
  <c r="CA78" i="7" s="1"/>
  <c r="BY76" i="44"/>
  <c r="BY36" i="44"/>
  <c r="BY55" i="44" s="1"/>
  <c r="BY60" i="44" s="1"/>
  <c r="BV80" i="49"/>
  <c r="BV82" i="49" s="1"/>
  <c r="BV84" i="49"/>
  <c r="BY90" i="29"/>
  <c r="BY88" i="29"/>
  <c r="BY51" i="29"/>
  <c r="BY58" i="29"/>
  <c r="BY38" i="29"/>
  <c r="BY44" i="29"/>
  <c r="BY28" i="29"/>
  <c r="BY50" i="29"/>
  <c r="BY29" i="29"/>
  <c r="BY24" i="29"/>
  <c r="BY17" i="29"/>
  <c r="BY23" i="29"/>
  <c r="BY16" i="29"/>
  <c r="BY49" i="29"/>
  <c r="BY43" i="29"/>
  <c r="BY30" i="29"/>
  <c r="BY19" i="29"/>
  <c r="BY59" i="29"/>
  <c r="BY22" i="29"/>
  <c r="BY10" i="29"/>
  <c r="BY32" i="29"/>
  <c r="BY27" i="29"/>
  <c r="BY13" i="29"/>
  <c r="BY89" i="29"/>
  <c r="BY57" i="29"/>
  <c r="BY18" i="29"/>
  <c r="BY31" i="29"/>
  <c r="BY12" i="29"/>
  <c r="BY25" i="29"/>
  <c r="BY39" i="29"/>
  <c r="BY33" i="29"/>
  <c r="BY11" i="29"/>
  <c r="BY21" i="29"/>
  <c r="BY45" i="29"/>
  <c r="BY15" i="29"/>
  <c r="BY14" i="29"/>
  <c r="BY20" i="29"/>
  <c r="BY9" i="29"/>
  <c r="BY34" i="29" s="1"/>
  <c r="BY26" i="29"/>
  <c r="DV41" i="54"/>
  <c r="BN2" i="49"/>
  <c r="BO3" i="49"/>
  <c r="AD3" i="39"/>
  <c r="AC2" i="39"/>
  <c r="AO46" i="19"/>
  <c r="DS55" i="29"/>
  <c r="DS82" i="34"/>
  <c r="AL80" i="4"/>
  <c r="AL82" i="4" s="1"/>
  <c r="BL80" i="16"/>
  <c r="CU62" i="54"/>
  <c r="CU64" i="54" s="1"/>
  <c r="BL53" i="11"/>
  <c r="BL78" i="11" s="1"/>
  <c r="BA62" i="16"/>
  <c r="BA64" i="16" s="1"/>
  <c r="AB34" i="11"/>
  <c r="AA76" i="7"/>
  <c r="AA36" i="7"/>
  <c r="AA55" i="7" s="1"/>
  <c r="AA60" i="7" s="1"/>
  <c r="DW46" i="24"/>
  <c r="BH60" i="39"/>
  <c r="M82" i="16"/>
  <c r="K86" i="19"/>
  <c r="K93" i="19"/>
  <c r="K96" i="19" s="1"/>
  <c r="P34" i="29"/>
  <c r="P41" i="29"/>
  <c r="P77" i="29" s="1"/>
  <c r="CM91" i="16"/>
  <c r="AM77" i="29"/>
  <c r="DH91" i="29"/>
  <c r="L62" i="49"/>
  <c r="L64" i="49" s="1"/>
  <c r="BQ2" i="7"/>
  <c r="BR3" i="7"/>
  <c r="CF84" i="11"/>
  <c r="BM64" i="7"/>
  <c r="BM62" i="7"/>
  <c r="CL53" i="24"/>
  <c r="CL78" i="24" s="1"/>
  <c r="AN46" i="11"/>
  <c r="BO2" i="54"/>
  <c r="BP3" i="54"/>
  <c r="X86" i="39"/>
  <c r="X93" i="39"/>
  <c r="X96" i="39" s="1"/>
  <c r="BO34" i="7"/>
  <c r="AB53" i="19"/>
  <c r="AB78" i="19" s="1"/>
  <c r="CL90" i="54"/>
  <c r="CL57" i="54"/>
  <c r="CL50" i="54"/>
  <c r="CL88" i="54"/>
  <c r="CL89" i="54"/>
  <c r="CL91" i="54" s="1"/>
  <c r="CL39" i="54"/>
  <c r="CL58" i="54"/>
  <c r="CL49" i="54"/>
  <c r="CL45" i="54"/>
  <c r="CL43" i="54"/>
  <c r="CL44" i="54"/>
  <c r="CL46" i="54" s="1"/>
  <c r="CL33" i="54"/>
  <c r="CL30" i="54"/>
  <c r="CL51" i="54"/>
  <c r="CL31" i="54"/>
  <c r="CL27" i="54"/>
  <c r="CL23" i="54"/>
  <c r="CL32" i="54"/>
  <c r="CL19" i="54"/>
  <c r="CL59" i="54"/>
  <c r="CL24" i="54"/>
  <c r="CL12" i="54"/>
  <c r="CL29" i="54"/>
  <c r="CL18" i="54"/>
  <c r="CL38" i="54"/>
  <c r="CL28" i="54"/>
  <c r="CL22" i="54"/>
  <c r="CL10" i="54"/>
  <c r="CL14" i="54"/>
  <c r="CL20" i="54"/>
  <c r="CL17" i="54"/>
  <c r="CL13" i="54"/>
  <c r="CL25" i="54"/>
  <c r="CL21" i="54"/>
  <c r="CL9" i="54"/>
  <c r="CL26" i="54"/>
  <c r="CL11" i="54"/>
  <c r="CL15" i="54"/>
  <c r="CL16" i="54"/>
  <c r="DX3" i="4"/>
  <c r="DW2" i="4"/>
  <c r="CM3" i="11"/>
  <c r="CL2" i="11"/>
  <c r="CF64" i="29"/>
  <c r="CF62" i="29"/>
  <c r="CS84" i="54"/>
  <c r="DW91" i="44"/>
  <c r="CK34" i="54"/>
  <c r="AM53" i="39"/>
  <c r="AM78" i="39" s="1"/>
  <c r="CT62" i="29"/>
  <c r="CT64" i="29" s="1"/>
  <c r="AC62" i="24"/>
  <c r="AC64" i="24" s="1"/>
  <c r="AQ3" i="29"/>
  <c r="AP2" i="29"/>
  <c r="CX46" i="44"/>
  <c r="DI34" i="54"/>
  <c r="BK60" i="24"/>
  <c r="DS80" i="49"/>
  <c r="CV80" i="44"/>
  <c r="CX77" i="24"/>
  <c r="CX53" i="24"/>
  <c r="CX78" i="24" s="1"/>
  <c r="K64" i="39"/>
  <c r="K62" i="39"/>
  <c r="L86" i="29"/>
  <c r="L93" i="29"/>
  <c r="L96" i="29" s="1"/>
  <c r="BN34" i="24"/>
  <c r="BN91" i="24"/>
  <c r="CZ41" i="11"/>
  <c r="CZ77" i="11" s="1"/>
  <c r="DM39" i="11"/>
  <c r="CJ46" i="4"/>
  <c r="DS62" i="24"/>
  <c r="DS64" i="24"/>
  <c r="DH77" i="54"/>
  <c r="CJ76" i="54"/>
  <c r="CJ36" i="54"/>
  <c r="AU84" i="39"/>
  <c r="AQ76" i="7"/>
  <c r="AQ36" i="7"/>
  <c r="AQ55" i="7" s="1"/>
  <c r="AQ60" i="7" s="1"/>
  <c r="BJ84" i="34"/>
  <c r="CY2" i="54"/>
  <c r="CZ3" i="54"/>
  <c r="BL77" i="54"/>
  <c r="AO84" i="54"/>
  <c r="AO80" i="54"/>
  <c r="AO82" i="54" s="1"/>
  <c r="CT62" i="11"/>
  <c r="CT64" i="11" s="1"/>
  <c r="CS84" i="29"/>
  <c r="BE41" i="16"/>
  <c r="AL62" i="29"/>
  <c r="AL64" i="29" s="1"/>
  <c r="CK46" i="19"/>
  <c r="CK41" i="19"/>
  <c r="BV80" i="29"/>
  <c r="BA2" i="39"/>
  <c r="BB3" i="39"/>
  <c r="BV86" i="24"/>
  <c r="BV93" i="24"/>
  <c r="BV96" i="24" s="1"/>
  <c r="M84" i="24"/>
  <c r="AN76" i="19"/>
  <c r="AN36" i="19"/>
  <c r="AN55" i="19" s="1"/>
  <c r="AN60" i="19" s="1"/>
  <c r="DJ53" i="44"/>
  <c r="DJ78" i="44" s="1"/>
  <c r="DI55" i="16"/>
  <c r="CM2" i="19"/>
  <c r="CN3" i="19"/>
  <c r="DZ2" i="7"/>
  <c r="EA3" i="7"/>
  <c r="DI53" i="19"/>
  <c r="DI78" i="19" s="1"/>
  <c r="DI91" i="19"/>
  <c r="DI49" i="4"/>
  <c r="DI27" i="4"/>
  <c r="DI19" i="4"/>
  <c r="DI26" i="4"/>
  <c r="DI18" i="4"/>
  <c r="DI9" i="4"/>
  <c r="DI25" i="4"/>
  <c r="DI30" i="4"/>
  <c r="DI22" i="4"/>
  <c r="DI57" i="4"/>
  <c r="DI51" i="4"/>
  <c r="DI44" i="4"/>
  <c r="DI46" i="4" s="1"/>
  <c r="DI15" i="4"/>
  <c r="DI11" i="4"/>
  <c r="DI43" i="4"/>
  <c r="DI29" i="4"/>
  <c r="DI20" i="4"/>
  <c r="DI12" i="4"/>
  <c r="DI28" i="4"/>
  <c r="DI21" i="4"/>
  <c r="DI23" i="4"/>
  <c r="DI33" i="4"/>
  <c r="DI31" i="4"/>
  <c r="DI50" i="4"/>
  <c r="DI16" i="4"/>
  <c r="DI32" i="4"/>
  <c r="DI14" i="4"/>
  <c r="DI24" i="4"/>
  <c r="DI17" i="4"/>
  <c r="DI88" i="4"/>
  <c r="DI91" i="4" s="1"/>
  <c r="DI10" i="4"/>
  <c r="Z84" i="29"/>
  <c r="CT80" i="4"/>
  <c r="CT82" i="4" s="1"/>
  <c r="AN91" i="49"/>
  <c r="DL2" i="44"/>
  <c r="DM3" i="44"/>
  <c r="CA91" i="7"/>
  <c r="AY82" i="7"/>
  <c r="BC34" i="16"/>
  <c r="BE34" i="16" s="1"/>
  <c r="BE9" i="16"/>
  <c r="DX53" i="7"/>
  <c r="DX78" i="7" s="1"/>
  <c r="CA3" i="4"/>
  <c r="BZ2" i="4"/>
  <c r="CF82" i="39"/>
  <c r="BY41" i="54"/>
  <c r="CU60" i="24"/>
  <c r="AO53" i="19"/>
  <c r="AO78" i="19" s="1"/>
  <c r="CF62" i="49"/>
  <c r="DS84" i="34"/>
  <c r="BK62" i="34"/>
  <c r="BK64" i="34" s="1"/>
  <c r="BV86" i="16"/>
  <c r="BV93" i="16"/>
  <c r="BV96" i="16" s="1"/>
  <c r="BL55" i="16"/>
  <c r="CU84" i="54"/>
  <c r="CU80" i="54"/>
  <c r="CU82" i="54" s="1"/>
  <c r="BL46" i="11"/>
  <c r="AV62" i="11"/>
  <c r="BA80" i="16"/>
  <c r="BA82" i="16" s="1"/>
  <c r="Q55" i="44"/>
  <c r="R36" i="44"/>
  <c r="DG91" i="39"/>
  <c r="Q77" i="54"/>
  <c r="R77" i="54" s="1"/>
  <c r="R41" i="54"/>
  <c r="CV84" i="7"/>
  <c r="AR53" i="7"/>
  <c r="BL53" i="4"/>
  <c r="L86" i="7"/>
  <c r="L93" i="7"/>
  <c r="L96" i="7" s="1"/>
  <c r="BM80" i="7"/>
  <c r="BM82" i="7" s="1"/>
  <c r="BM84" i="7"/>
  <c r="DS82" i="19"/>
  <c r="AC34" i="29"/>
  <c r="BM34" i="19"/>
  <c r="BK55" i="54"/>
  <c r="BN90" i="54"/>
  <c r="BN59" i="54"/>
  <c r="BN51" i="54"/>
  <c r="BN49" i="54"/>
  <c r="BN89" i="54"/>
  <c r="BN88" i="54"/>
  <c r="BN50" i="54"/>
  <c r="BN44" i="54"/>
  <c r="BN46" i="54" s="1"/>
  <c r="BN43" i="54"/>
  <c r="BN30" i="54"/>
  <c r="BN33" i="54"/>
  <c r="BN25" i="54"/>
  <c r="BN58" i="54"/>
  <c r="BN32" i="54"/>
  <c r="BN27" i="54"/>
  <c r="BN57" i="54"/>
  <c r="BN38" i="54"/>
  <c r="BN31" i="54"/>
  <c r="BN22" i="54"/>
  <c r="BN29" i="54"/>
  <c r="BN15" i="54"/>
  <c r="BN24" i="54"/>
  <c r="BN23" i="54"/>
  <c r="BN19" i="54"/>
  <c r="BN16" i="54"/>
  <c r="BN45" i="54"/>
  <c r="BN26" i="54"/>
  <c r="BN9" i="54"/>
  <c r="BN14" i="54"/>
  <c r="BN18" i="54"/>
  <c r="BN13" i="54"/>
  <c r="BN28" i="54"/>
  <c r="BN10" i="54"/>
  <c r="BN17" i="54"/>
  <c r="BN21" i="54"/>
  <c r="BN20" i="54"/>
  <c r="BN39" i="54"/>
  <c r="BN11" i="54"/>
  <c r="BN12" i="54"/>
  <c r="BO53" i="16"/>
  <c r="BO78" i="16" s="1"/>
  <c r="CN3" i="54"/>
  <c r="CM2" i="54"/>
  <c r="CV84" i="16"/>
  <c r="BW84" i="44"/>
  <c r="AB34" i="7"/>
  <c r="CK90" i="11"/>
  <c r="CK27" i="11"/>
  <c r="CK26" i="11"/>
  <c r="CK89" i="11"/>
  <c r="CK18" i="11"/>
  <c r="CK49" i="11"/>
  <c r="CK25" i="11"/>
  <c r="CK88" i="11"/>
  <c r="CK24" i="11"/>
  <c r="CK17" i="11"/>
  <c r="CK51" i="11"/>
  <c r="CK23" i="11"/>
  <c r="CK32" i="11"/>
  <c r="CK22" i="11"/>
  <c r="CK59" i="11"/>
  <c r="CK33" i="11"/>
  <c r="CK14" i="11"/>
  <c r="CK44" i="11"/>
  <c r="CK30" i="11"/>
  <c r="CK19" i="11"/>
  <c r="CK29" i="11"/>
  <c r="CK57" i="11"/>
  <c r="CK58" i="11"/>
  <c r="CK28" i="11"/>
  <c r="CK21" i="11"/>
  <c r="CK50" i="11"/>
  <c r="CK20" i="11"/>
  <c r="CK31" i="11"/>
  <c r="CK43" i="11"/>
  <c r="CK11" i="11"/>
  <c r="CK15" i="11"/>
  <c r="CK12" i="11"/>
  <c r="CK10" i="11"/>
  <c r="CK45" i="11"/>
  <c r="CK9" i="11"/>
  <c r="CK16" i="11"/>
  <c r="BZ91" i="24"/>
  <c r="AQ53" i="16"/>
  <c r="AR49" i="16"/>
  <c r="DW46" i="44"/>
  <c r="DW53" i="44"/>
  <c r="DW78" i="44" s="1"/>
  <c r="P91" i="24"/>
  <c r="BC34" i="24"/>
  <c r="AO53" i="24"/>
  <c r="AO78" i="24" s="1"/>
  <c r="BD41" i="44"/>
  <c r="BE39" i="44"/>
  <c r="AM46" i="39"/>
  <c r="CT84" i="29"/>
  <c r="CT80" i="29"/>
  <c r="CT82" i="29" s="1"/>
  <c r="BX76" i="54"/>
  <c r="BX36" i="54"/>
  <c r="BX55" i="54" s="1"/>
  <c r="BX60" i="54" s="1"/>
  <c r="DF60" i="54"/>
  <c r="Q50" i="16"/>
  <c r="R50" i="16" s="1"/>
  <c r="Q23" i="16"/>
  <c r="R23" i="16" s="1"/>
  <c r="Q16" i="16"/>
  <c r="R16" i="16" s="1"/>
  <c r="Q14" i="16"/>
  <c r="R14" i="16" s="1"/>
  <c r="Q22" i="16"/>
  <c r="R22" i="16" s="1"/>
  <c r="Q88" i="16"/>
  <c r="Q21" i="16"/>
  <c r="R21" i="16" s="1"/>
  <c r="Q38" i="16"/>
  <c r="R38" i="16" s="1"/>
  <c r="Q39" i="16"/>
  <c r="Q33" i="16"/>
  <c r="R33" i="16" s="1"/>
  <c r="Q32" i="16"/>
  <c r="R32" i="16" s="1"/>
  <c r="Q20" i="16"/>
  <c r="R20" i="16" s="1"/>
  <c r="Q19" i="16"/>
  <c r="R19" i="16" s="1"/>
  <c r="Q57" i="16"/>
  <c r="R57" i="16" s="1"/>
  <c r="Q26" i="16"/>
  <c r="R26" i="16" s="1"/>
  <c r="Q17" i="16"/>
  <c r="R17" i="16" s="1"/>
  <c r="Q13" i="16"/>
  <c r="R13" i="16" s="1"/>
  <c r="Q44" i="16"/>
  <c r="Q27" i="16"/>
  <c r="R27" i="16" s="1"/>
  <c r="Q43" i="16"/>
  <c r="R43" i="16" s="1"/>
  <c r="Q51" i="16"/>
  <c r="R51" i="16" s="1"/>
  <c r="Q25" i="16"/>
  <c r="R25" i="16" s="1"/>
  <c r="Q18" i="16"/>
  <c r="R18" i="16" s="1"/>
  <c r="Q12" i="16"/>
  <c r="R12" i="16" s="1"/>
  <c r="Q10" i="16"/>
  <c r="R10" i="16" s="1"/>
  <c r="Q9" i="16"/>
  <c r="Q24" i="16"/>
  <c r="R24" i="16" s="1"/>
  <c r="Q49" i="16"/>
  <c r="Q11" i="16"/>
  <c r="R11" i="16" s="1"/>
  <c r="AC84" i="24"/>
  <c r="AC80" i="24"/>
  <c r="AC82" i="24" s="1"/>
  <c r="CF86" i="54"/>
  <c r="CF93" i="54"/>
  <c r="CF96" i="54" s="1"/>
  <c r="AZ62" i="16"/>
  <c r="AZ64" i="16" s="1"/>
  <c r="BL46" i="29"/>
  <c r="AZ34" i="4"/>
  <c r="BL76" i="54"/>
  <c r="BL36" i="54"/>
  <c r="BL55" i="54" s="1"/>
  <c r="BL60" i="54" s="1"/>
  <c r="AL80" i="29"/>
  <c r="AL82" i="29" s="1"/>
  <c r="AL84" i="29"/>
  <c r="CH55" i="49"/>
  <c r="AJ86" i="29"/>
  <c r="AJ93" i="29"/>
  <c r="AJ96" i="29" s="1"/>
  <c r="DJ58" i="34"/>
  <c r="DJ90" i="34"/>
  <c r="DJ33" i="34"/>
  <c r="DJ25" i="34"/>
  <c r="DJ19" i="34"/>
  <c r="DJ49" i="34"/>
  <c r="DJ27" i="34"/>
  <c r="DJ51" i="34"/>
  <c r="DJ44" i="34"/>
  <c r="DJ10" i="34"/>
  <c r="DJ28" i="34"/>
  <c r="DJ22" i="34"/>
  <c r="DJ43" i="34"/>
  <c r="DJ14" i="34"/>
  <c r="DJ31" i="34"/>
  <c r="DJ38" i="34"/>
  <c r="DJ29" i="34"/>
  <c r="DJ50" i="34"/>
  <c r="DJ26" i="34"/>
  <c r="DJ20" i="34"/>
  <c r="DJ12" i="34"/>
  <c r="DJ57" i="34"/>
  <c r="DJ39" i="34"/>
  <c r="DJ41" i="34" s="1"/>
  <c r="DJ77" i="34" s="1"/>
  <c r="DJ32" i="34"/>
  <c r="DJ15" i="34"/>
  <c r="DJ18" i="34"/>
  <c r="DJ89" i="34"/>
  <c r="DJ21" i="34"/>
  <c r="DJ88" i="34"/>
  <c r="DJ17" i="34"/>
  <c r="DJ11" i="34"/>
  <c r="DJ23" i="34"/>
  <c r="DJ45" i="34"/>
  <c r="DJ59" i="34"/>
  <c r="DJ24" i="34"/>
  <c r="DJ16" i="34"/>
  <c r="DJ30" i="34"/>
  <c r="DJ9" i="34"/>
  <c r="DJ34" i="34" s="1"/>
  <c r="CL90" i="19"/>
  <c r="CL57" i="19"/>
  <c r="CL39" i="19"/>
  <c r="CL51" i="19"/>
  <c r="CL45" i="19"/>
  <c r="CL43" i="19"/>
  <c r="CL59" i="19"/>
  <c r="CL9" i="19"/>
  <c r="CL31" i="19"/>
  <c r="CL23" i="19"/>
  <c r="CL16" i="19"/>
  <c r="CL38" i="19"/>
  <c r="CL22" i="19"/>
  <c r="CL15" i="19"/>
  <c r="CL50" i="19"/>
  <c r="CL33" i="19"/>
  <c r="CL21" i="19"/>
  <c r="CL89" i="19"/>
  <c r="CL44" i="19"/>
  <c r="CL28" i="19"/>
  <c r="CL12" i="19"/>
  <c r="CL49" i="19"/>
  <c r="CL53" i="19" s="1"/>
  <c r="CL78" i="19" s="1"/>
  <c r="CL29" i="19"/>
  <c r="CL26" i="19"/>
  <c r="CL14" i="19"/>
  <c r="CL27" i="19"/>
  <c r="CL30" i="19"/>
  <c r="CL25" i="19"/>
  <c r="CL20" i="19"/>
  <c r="CL58" i="19"/>
  <c r="CL19" i="19"/>
  <c r="CL18" i="19"/>
  <c r="CL10" i="19"/>
  <c r="CL11" i="19"/>
  <c r="CL17" i="19"/>
  <c r="CL24" i="19"/>
  <c r="CL32" i="19"/>
  <c r="CL88" i="19"/>
  <c r="DH76" i="11"/>
  <c r="DH36" i="11"/>
  <c r="H97" i="4"/>
  <c r="BU96" i="7"/>
  <c r="DJ2" i="4"/>
  <c r="DK3" i="4"/>
  <c r="AN76" i="49"/>
  <c r="AN36" i="49"/>
  <c r="AN55" i="49" s="1"/>
  <c r="AN60" i="49" s="1"/>
  <c r="BL60" i="7"/>
  <c r="AO34" i="19"/>
  <c r="AD2" i="49"/>
  <c r="AE3" i="49"/>
  <c r="CA2" i="54"/>
  <c r="CB3" i="54"/>
  <c r="AB34" i="34"/>
  <c r="P64" i="54"/>
  <c r="P62" i="54"/>
  <c r="CT86" i="54"/>
  <c r="CT93" i="54"/>
  <c r="CT96" i="54" s="1"/>
  <c r="DV62" i="7"/>
  <c r="DV64" i="7" s="1"/>
  <c r="AP76" i="7"/>
  <c r="AP36" i="7"/>
  <c r="AP55" i="7" s="1"/>
  <c r="AP60" i="7" s="1"/>
  <c r="CH76" i="39"/>
  <c r="CH36" i="39"/>
  <c r="CW62" i="7"/>
  <c r="CW64" i="7" s="1"/>
  <c r="DH60" i="7"/>
  <c r="CX78" i="16"/>
  <c r="CJ46" i="11"/>
  <c r="CB2" i="24"/>
  <c r="CC3" i="24"/>
  <c r="BK80" i="54"/>
  <c r="BK82" i="54" s="1"/>
  <c r="BK84" i="54"/>
  <c r="BU86" i="49"/>
  <c r="BU93" i="49"/>
  <c r="BU96" i="49" s="1"/>
  <c r="BK76" i="49"/>
  <c r="BK36" i="49"/>
  <c r="BK55" i="49" s="1"/>
  <c r="O76" i="24"/>
  <c r="O36" i="24"/>
  <c r="O55" i="24" s="1"/>
  <c r="L82" i="39"/>
  <c r="BB84" i="44"/>
  <c r="BB80" i="44"/>
  <c r="BB82" i="44" s="1"/>
  <c r="CX91" i="44"/>
  <c r="BO20" i="24"/>
  <c r="BO88" i="24"/>
  <c r="BO51" i="24"/>
  <c r="BO44" i="24"/>
  <c r="BO28" i="24"/>
  <c r="BO50" i="24"/>
  <c r="BO43" i="24"/>
  <c r="BO29" i="24"/>
  <c r="BO26" i="24"/>
  <c r="BO18" i="24"/>
  <c r="BO11" i="24"/>
  <c r="BO90" i="24"/>
  <c r="BO59" i="24"/>
  <c r="BO22" i="24"/>
  <c r="BO9" i="24"/>
  <c r="BO58" i="24"/>
  <c r="BO21" i="24"/>
  <c r="BO57" i="24"/>
  <c r="BO49" i="24"/>
  <c r="BO53" i="24" s="1"/>
  <c r="BO78" i="24" s="1"/>
  <c r="BO30" i="24"/>
  <c r="BO89" i="24"/>
  <c r="BO91" i="24" s="1"/>
  <c r="BO45" i="24"/>
  <c r="BO33" i="24"/>
  <c r="BO25" i="24"/>
  <c r="BO15" i="24"/>
  <c r="BO12" i="24"/>
  <c r="BO38" i="24"/>
  <c r="BO16" i="24"/>
  <c r="BO14" i="24"/>
  <c r="BO31" i="24"/>
  <c r="BO32" i="24"/>
  <c r="BO39" i="24"/>
  <c r="BO41" i="24" s="1"/>
  <c r="BO77" i="24" s="1"/>
  <c r="BO27" i="24"/>
  <c r="BO24" i="24"/>
  <c r="BO17" i="24"/>
  <c r="BO10" i="24"/>
  <c r="BO23" i="24"/>
  <c r="AL82" i="24"/>
  <c r="AL84" i="24" s="1"/>
  <c r="CL2" i="4"/>
  <c r="CM3" i="4"/>
  <c r="BZ88" i="19"/>
  <c r="BZ45" i="19"/>
  <c r="BZ58" i="19"/>
  <c r="BZ38" i="19"/>
  <c r="BZ89" i="19"/>
  <c r="BZ44" i="19"/>
  <c r="BZ46" i="19" s="1"/>
  <c r="BZ50" i="19"/>
  <c r="BZ90" i="19"/>
  <c r="BZ32" i="19"/>
  <c r="BZ15" i="19"/>
  <c r="BZ39" i="19"/>
  <c r="BZ41" i="19" s="1"/>
  <c r="BZ77" i="19" s="1"/>
  <c r="BZ21" i="19"/>
  <c r="BZ57" i="19"/>
  <c r="BZ49" i="19"/>
  <c r="BZ20" i="19"/>
  <c r="BZ14" i="19"/>
  <c r="BZ27" i="19"/>
  <c r="BZ19" i="19"/>
  <c r="BZ43" i="19"/>
  <c r="BZ10" i="19"/>
  <c r="BZ24" i="19"/>
  <c r="BZ17" i="19"/>
  <c r="BZ18" i="19"/>
  <c r="BZ51" i="19"/>
  <c r="BZ16" i="19"/>
  <c r="BZ33" i="19"/>
  <c r="BZ31" i="19"/>
  <c r="BZ59" i="19"/>
  <c r="BZ30" i="19"/>
  <c r="BZ25" i="19"/>
  <c r="BZ11" i="19"/>
  <c r="BZ23" i="19"/>
  <c r="BZ12" i="19"/>
  <c r="BZ9" i="19"/>
  <c r="BZ29" i="19"/>
  <c r="BZ28" i="19"/>
  <c r="BZ22" i="19"/>
  <c r="BZ26" i="19"/>
  <c r="DV34" i="34"/>
  <c r="AK86" i="24"/>
  <c r="AK93" i="24"/>
  <c r="AK96" i="24" s="1"/>
  <c r="CJ34" i="4"/>
  <c r="AB62" i="16"/>
  <c r="AB64" i="16" s="1"/>
  <c r="BL76" i="34"/>
  <c r="BL36" i="34"/>
  <c r="BW62" i="34"/>
  <c r="BW64" i="34" s="1"/>
  <c r="BW77" i="49"/>
  <c r="CH60" i="54"/>
  <c r="BY53" i="34"/>
  <c r="BY78" i="34" s="1"/>
  <c r="CJ80" i="44"/>
  <c r="BW41" i="39"/>
  <c r="AJ86" i="11"/>
  <c r="AJ93" i="11"/>
  <c r="AJ96" i="11" s="1"/>
  <c r="BS86" i="4"/>
  <c r="BS93" i="4"/>
  <c r="BS96" i="4" s="1"/>
  <c r="BH62" i="49"/>
  <c r="BH64" i="49" s="1"/>
  <c r="AN34" i="29"/>
  <c r="CH86" i="24"/>
  <c r="CH93" i="24"/>
  <c r="CH96" i="24" s="1"/>
  <c r="DF82" i="19"/>
  <c r="DH76" i="54"/>
  <c r="DH36" i="54"/>
  <c r="DH55" i="54" s="1"/>
  <c r="DH60" i="54" s="1"/>
  <c r="CH80" i="49"/>
  <c r="CH82" i="49" s="1"/>
  <c r="BN64" i="44"/>
  <c r="BN62" i="44"/>
  <c r="DL3" i="34"/>
  <c r="DK2" i="34"/>
  <c r="CJ76" i="19"/>
  <c r="CJ36" i="19"/>
  <c r="BX34" i="49"/>
  <c r="DW77" i="16"/>
  <c r="DF55" i="11"/>
  <c r="AN46" i="49"/>
  <c r="CM34" i="7"/>
  <c r="CT62" i="49"/>
  <c r="CT64" i="49" s="1"/>
  <c r="BY90" i="49"/>
  <c r="BY88" i="49"/>
  <c r="BY31" i="49"/>
  <c r="BY39" i="49"/>
  <c r="BY45" i="49"/>
  <c r="BY50" i="49"/>
  <c r="BY43" i="49"/>
  <c r="BY58" i="49"/>
  <c r="BY27" i="49"/>
  <c r="BY28" i="49"/>
  <c r="BY89" i="49"/>
  <c r="BY29" i="49"/>
  <c r="BY26" i="49"/>
  <c r="BY33" i="49"/>
  <c r="BY12" i="49"/>
  <c r="BY17" i="49"/>
  <c r="BY59" i="49"/>
  <c r="BY11" i="49"/>
  <c r="BY20" i="49"/>
  <c r="BY38" i="49"/>
  <c r="BY10" i="49"/>
  <c r="BY44" i="49"/>
  <c r="BY22" i="49"/>
  <c r="BY23" i="49"/>
  <c r="BY14" i="49"/>
  <c r="BY25" i="49"/>
  <c r="BY15" i="49"/>
  <c r="BY51" i="49"/>
  <c r="BY13" i="49"/>
  <c r="BY49" i="49"/>
  <c r="BY53" i="49" s="1"/>
  <c r="BY78" i="49" s="1"/>
  <c r="BY24" i="49"/>
  <c r="BY32" i="49"/>
  <c r="BY18" i="49"/>
  <c r="BY19" i="49"/>
  <c r="BY16" i="49"/>
  <c r="BY9" i="49"/>
  <c r="BY57" i="49"/>
  <c r="BY21" i="49"/>
  <c r="BY30" i="49"/>
  <c r="AQ90" i="54"/>
  <c r="AR90" i="54" s="1"/>
  <c r="AQ89" i="54"/>
  <c r="AQ57" i="54"/>
  <c r="AR57" i="54" s="1"/>
  <c r="AQ88" i="54"/>
  <c r="AR88" i="54" s="1"/>
  <c r="AQ51" i="54"/>
  <c r="AR51" i="54" s="1"/>
  <c r="AQ59" i="54"/>
  <c r="AR59" i="54" s="1"/>
  <c r="AQ58" i="54"/>
  <c r="AR58" i="54" s="1"/>
  <c r="AQ49" i="54"/>
  <c r="AQ45" i="54"/>
  <c r="AR45" i="54" s="1"/>
  <c r="AQ38" i="54"/>
  <c r="AR38" i="54" s="1"/>
  <c r="AQ44" i="54"/>
  <c r="AQ50" i="54"/>
  <c r="AR50" i="54" s="1"/>
  <c r="AQ32" i="54"/>
  <c r="AR32" i="54" s="1"/>
  <c r="AQ19" i="54"/>
  <c r="AR19" i="54" s="1"/>
  <c r="AQ27" i="54"/>
  <c r="AR27" i="54" s="1"/>
  <c r="AQ12" i="54"/>
  <c r="AR12" i="54" s="1"/>
  <c r="AQ18" i="54"/>
  <c r="AR18" i="54" s="1"/>
  <c r="AQ11" i="54"/>
  <c r="AR11" i="54" s="1"/>
  <c r="AQ17" i="54"/>
  <c r="AR17" i="54" s="1"/>
  <c r="AQ22" i="54"/>
  <c r="AR22" i="54" s="1"/>
  <c r="AQ15" i="54"/>
  <c r="AR15" i="54" s="1"/>
  <c r="AQ24" i="54"/>
  <c r="AR24" i="54" s="1"/>
  <c r="AQ23" i="54"/>
  <c r="AR23" i="54" s="1"/>
  <c r="AQ21" i="54"/>
  <c r="AR21" i="54" s="1"/>
  <c r="AQ33" i="54"/>
  <c r="AR33" i="54" s="1"/>
  <c r="AQ26" i="54"/>
  <c r="AR26" i="54" s="1"/>
  <c r="AQ39" i="54"/>
  <c r="AQ20" i="54"/>
  <c r="AR20" i="54" s="1"/>
  <c r="AQ43" i="54"/>
  <c r="AR43" i="54" s="1"/>
  <c r="AQ16" i="54"/>
  <c r="AR16" i="54" s="1"/>
  <c r="AQ10" i="54"/>
  <c r="AR10" i="54" s="1"/>
  <c r="AQ14" i="54"/>
  <c r="AR14" i="54" s="1"/>
  <c r="AQ25" i="54"/>
  <c r="AR25" i="54" s="1"/>
  <c r="AQ13" i="54"/>
  <c r="AR13" i="54" s="1"/>
  <c r="AQ9" i="54"/>
  <c r="AQ31" i="54"/>
  <c r="AR31" i="54" s="1"/>
  <c r="BW86" i="7"/>
  <c r="BW93" i="7"/>
  <c r="BW96" i="7" s="1"/>
  <c r="CX90" i="34"/>
  <c r="CX49" i="34"/>
  <c r="CX31" i="34"/>
  <c r="CX51" i="34"/>
  <c r="CX43" i="34"/>
  <c r="CX18" i="34"/>
  <c r="CX50" i="34"/>
  <c r="CX33" i="34"/>
  <c r="CX25" i="34"/>
  <c r="CX12" i="34"/>
  <c r="CX57" i="34"/>
  <c r="CX38" i="34"/>
  <c r="CX89" i="34"/>
  <c r="CX28" i="34"/>
  <c r="CX45" i="34"/>
  <c r="CX32" i="34"/>
  <c r="CX20" i="34"/>
  <c r="CX14" i="34"/>
  <c r="CX30" i="34"/>
  <c r="CX10" i="34"/>
  <c r="CX88" i="34"/>
  <c r="CX44" i="34"/>
  <c r="CX21" i="34"/>
  <c r="CX16" i="34"/>
  <c r="CX24" i="34"/>
  <c r="CX19" i="34"/>
  <c r="CX11" i="34"/>
  <c r="CX29" i="34"/>
  <c r="CX26" i="34"/>
  <c r="CX9" i="34"/>
  <c r="CX39" i="34"/>
  <c r="CX22" i="34"/>
  <c r="CX17" i="34"/>
  <c r="CX59" i="34"/>
  <c r="CX23" i="34"/>
  <c r="CX58" i="34"/>
  <c r="CX15" i="34"/>
  <c r="CX27" i="34"/>
  <c r="AC90" i="49"/>
  <c r="AC39" i="49"/>
  <c r="AC45" i="49"/>
  <c r="AC50" i="49"/>
  <c r="AC43" i="49"/>
  <c r="AC29" i="49"/>
  <c r="AC30" i="49"/>
  <c r="AC27" i="49"/>
  <c r="AC57" i="49"/>
  <c r="AC49" i="49"/>
  <c r="AC38" i="49"/>
  <c r="AC88" i="49"/>
  <c r="AC26" i="49"/>
  <c r="AC12" i="49"/>
  <c r="AC22" i="49"/>
  <c r="AC16" i="49"/>
  <c r="AC11" i="49"/>
  <c r="AC44" i="49"/>
  <c r="AC21" i="49"/>
  <c r="AC59" i="49"/>
  <c r="AC19" i="49"/>
  <c r="AC10" i="49"/>
  <c r="AC89" i="49"/>
  <c r="AC58" i="49"/>
  <c r="AC14" i="49"/>
  <c r="AC15" i="49"/>
  <c r="AC13" i="49"/>
  <c r="AC51" i="49"/>
  <c r="AC9" i="49"/>
  <c r="AC25" i="49"/>
  <c r="AC32" i="49"/>
  <c r="AC24" i="49"/>
  <c r="AC33" i="49"/>
  <c r="AC18" i="49"/>
  <c r="AC31" i="49"/>
  <c r="AC20" i="49"/>
  <c r="AC28" i="49"/>
  <c r="AC17" i="49"/>
  <c r="AC23" i="49"/>
  <c r="CI53" i="39"/>
  <c r="CI78" i="39" s="1"/>
  <c r="CI76" i="29"/>
  <c r="CI36" i="29"/>
  <c r="CI55" i="29" s="1"/>
  <c r="CI60" i="29" s="1"/>
  <c r="Q77" i="7"/>
  <c r="R77" i="7" s="1"/>
  <c r="R41" i="7"/>
  <c r="BL34" i="49"/>
  <c r="Y86" i="4"/>
  <c r="Y93" i="4"/>
  <c r="Y96" i="4" s="1"/>
  <c r="Y84" i="34"/>
  <c r="BZ89" i="54"/>
  <c r="BZ88" i="54"/>
  <c r="BZ90" i="54"/>
  <c r="BZ58" i="54"/>
  <c r="BZ59" i="54"/>
  <c r="BZ49" i="54"/>
  <c r="BZ50" i="54"/>
  <c r="BZ51" i="54"/>
  <c r="BZ27" i="54"/>
  <c r="BZ57" i="54"/>
  <c r="BZ45" i="54"/>
  <c r="BZ38" i="54"/>
  <c r="BZ39" i="54"/>
  <c r="BZ44" i="54"/>
  <c r="BZ46" i="54" s="1"/>
  <c r="BZ28" i="54"/>
  <c r="BZ18" i="54"/>
  <c r="BZ43" i="54"/>
  <c r="BZ17" i="54"/>
  <c r="BZ32" i="54"/>
  <c r="BZ33" i="54"/>
  <c r="BZ25" i="54"/>
  <c r="BZ21" i="54"/>
  <c r="BZ11" i="54"/>
  <c r="BZ23" i="54"/>
  <c r="BZ24" i="54"/>
  <c r="BZ31" i="54"/>
  <c r="BZ19" i="54"/>
  <c r="BZ14" i="54"/>
  <c r="BZ15" i="54"/>
  <c r="BZ16" i="54"/>
  <c r="BZ26" i="54"/>
  <c r="BZ9" i="54"/>
  <c r="BZ10" i="54"/>
  <c r="BZ13" i="54"/>
  <c r="BZ12" i="54"/>
  <c r="BZ29" i="54"/>
  <c r="BZ20" i="54"/>
  <c r="BZ22" i="54"/>
  <c r="BZ30" i="54"/>
  <c r="AP46" i="54"/>
  <c r="AP53" i="54"/>
  <c r="AP78" i="54" s="1"/>
  <c r="K95" i="49"/>
  <c r="K97" i="49" s="1"/>
  <c r="H16" i="2"/>
  <c r="P84" i="54"/>
  <c r="P80" i="54"/>
  <c r="P82" i="54" s="1"/>
  <c r="DH33" i="39"/>
  <c r="DH25" i="39"/>
  <c r="DH32" i="39"/>
  <c r="DH24" i="39"/>
  <c r="DH31" i="39"/>
  <c r="DH23" i="39"/>
  <c r="DH50" i="39"/>
  <c r="DH17" i="39"/>
  <c r="DH58" i="39"/>
  <c r="DH39" i="39"/>
  <c r="DH21" i="39"/>
  <c r="DH45" i="39"/>
  <c r="DH38" i="39"/>
  <c r="DH14" i="39"/>
  <c r="DH12" i="39"/>
  <c r="DH51" i="39"/>
  <c r="DH28" i="39"/>
  <c r="DH11" i="39"/>
  <c r="DH57" i="39"/>
  <c r="DH44" i="39"/>
  <c r="DH27" i="39"/>
  <c r="DH10" i="39"/>
  <c r="DH16" i="39"/>
  <c r="DH59" i="39"/>
  <c r="DH90" i="39"/>
  <c r="DH29" i="39"/>
  <c r="DH22" i="39"/>
  <c r="DH15" i="39"/>
  <c r="DH19" i="39"/>
  <c r="DH20" i="39"/>
  <c r="DH9" i="39"/>
  <c r="DH49" i="39"/>
  <c r="DH43" i="39"/>
  <c r="DH18" i="39"/>
  <c r="DH89" i="39"/>
  <c r="DH30" i="39"/>
  <c r="DH88" i="39"/>
  <c r="DH26" i="39"/>
  <c r="AB89" i="44"/>
  <c r="AB50" i="44"/>
  <c r="AB57" i="44"/>
  <c r="AB88" i="44"/>
  <c r="AB90" i="44"/>
  <c r="AB33" i="44"/>
  <c r="AB25" i="44"/>
  <c r="AB32" i="44"/>
  <c r="AB24" i="44"/>
  <c r="AB44" i="44"/>
  <c r="AB46" i="44" s="1"/>
  <c r="AB15" i="44"/>
  <c r="AB58" i="44"/>
  <c r="AB43" i="44"/>
  <c r="AB20" i="44"/>
  <c r="AB14" i="44"/>
  <c r="AB30" i="44"/>
  <c r="AB29" i="44"/>
  <c r="AB28" i="44"/>
  <c r="AB39" i="44"/>
  <c r="AB18" i="44"/>
  <c r="AB13" i="44"/>
  <c r="AB10" i="44"/>
  <c r="AB49" i="44"/>
  <c r="AB31" i="44"/>
  <c r="AB27" i="44"/>
  <c r="AB38" i="44"/>
  <c r="AB19" i="44"/>
  <c r="AB16" i="44"/>
  <c r="AB11" i="44"/>
  <c r="AB22" i="44"/>
  <c r="AB17" i="44"/>
  <c r="AB23" i="44"/>
  <c r="AB51" i="44"/>
  <c r="AB21" i="44"/>
  <c r="AB12" i="44"/>
  <c r="AB26" i="44"/>
  <c r="AB45" i="44"/>
  <c r="AB9" i="44"/>
  <c r="AB59" i="44"/>
  <c r="BZ2" i="11"/>
  <c r="CA3" i="11"/>
  <c r="DT62" i="54"/>
  <c r="DT64" i="54"/>
  <c r="CI62" i="7"/>
  <c r="CI64" i="7" s="1"/>
  <c r="DU76" i="34"/>
  <c r="DU36" i="34"/>
  <c r="DV84" i="7"/>
  <c r="DV80" i="7"/>
  <c r="DV82" i="7" s="1"/>
  <c r="CV46" i="29"/>
  <c r="DG34" i="39"/>
  <c r="DM3" i="24"/>
  <c r="DL2" i="24"/>
  <c r="BV62" i="44"/>
  <c r="BV64" i="44" s="1"/>
  <c r="CV76" i="34"/>
  <c r="CV36" i="34"/>
  <c r="CV55" i="34" s="1"/>
  <c r="CV60" i="34" s="1"/>
  <c r="CS55" i="39"/>
  <c r="CN2" i="24"/>
  <c r="CO3" i="24"/>
  <c r="AM84" i="44"/>
  <c r="AX82" i="19"/>
  <c r="CO2" i="16"/>
  <c r="CP3" i="16"/>
  <c r="BM53" i="54"/>
  <c r="BM78" i="54" s="1"/>
  <c r="DW89" i="19"/>
  <c r="DW88" i="19"/>
  <c r="DW38" i="19"/>
  <c r="DW51" i="19"/>
  <c r="DW44" i="19"/>
  <c r="DW58" i="19"/>
  <c r="DW50" i="19"/>
  <c r="DW21" i="19"/>
  <c r="DW20" i="19"/>
  <c r="DW14" i="19"/>
  <c r="DW27" i="19"/>
  <c r="DW19" i="19"/>
  <c r="DW39" i="19"/>
  <c r="DW28" i="19"/>
  <c r="DW12" i="19"/>
  <c r="DW33" i="19"/>
  <c r="DW24" i="19"/>
  <c r="DW17" i="19"/>
  <c r="DW9" i="19"/>
  <c r="DW25" i="19"/>
  <c r="DW43" i="19"/>
  <c r="DW31" i="19"/>
  <c r="DW23" i="19"/>
  <c r="DW59" i="19"/>
  <c r="DW22" i="19"/>
  <c r="DW57" i="19"/>
  <c r="DW49" i="19"/>
  <c r="DW53" i="19" s="1"/>
  <c r="DW78" i="19" s="1"/>
  <c r="DW15" i="19"/>
  <c r="DW90" i="19"/>
  <c r="DW29" i="19"/>
  <c r="DW30" i="19"/>
  <c r="DW11" i="19"/>
  <c r="DW26" i="19"/>
  <c r="DW45" i="19"/>
  <c r="DW16" i="19"/>
  <c r="DW10" i="19"/>
  <c r="DW18" i="19"/>
  <c r="DW32" i="19"/>
  <c r="AL86" i="19"/>
  <c r="AL93" i="19"/>
  <c r="AL96" i="19" s="1"/>
  <c r="DJ34" i="24"/>
  <c r="CW80" i="7"/>
  <c r="CW82" i="7" s="1"/>
  <c r="CA39" i="24"/>
  <c r="CA41" i="24" s="1"/>
  <c r="CA77" i="24" s="1"/>
  <c r="CA22" i="24"/>
  <c r="CA15" i="24"/>
  <c r="CA90" i="24"/>
  <c r="CA89" i="24"/>
  <c r="CA59" i="24"/>
  <c r="CA38" i="24"/>
  <c r="CA14" i="24"/>
  <c r="CA20" i="24"/>
  <c r="CA28" i="24"/>
  <c r="CA16" i="24"/>
  <c r="CA45" i="24"/>
  <c r="CA29" i="24"/>
  <c r="CA26" i="24"/>
  <c r="CA12" i="24"/>
  <c r="CA44" i="24"/>
  <c r="CA46" i="24" s="1"/>
  <c r="CA30" i="24"/>
  <c r="CA33" i="24"/>
  <c r="CA25" i="24"/>
  <c r="CA11" i="24"/>
  <c r="CA18" i="24"/>
  <c r="CA58" i="24"/>
  <c r="CA9" i="24"/>
  <c r="CA88" i="24"/>
  <c r="CA51" i="24"/>
  <c r="CA43" i="24"/>
  <c r="CA49" i="24"/>
  <c r="CA27" i="24"/>
  <c r="CA32" i="24"/>
  <c r="CA57" i="24"/>
  <c r="CA31" i="24"/>
  <c r="CA50" i="24"/>
  <c r="CA21" i="24"/>
  <c r="CA10" i="24"/>
  <c r="CA24" i="24"/>
  <c r="CA23" i="24"/>
  <c r="CA17" i="24"/>
  <c r="AX60" i="19"/>
  <c r="N62" i="54"/>
  <c r="N64" i="54" s="1"/>
  <c r="CK34" i="34"/>
  <c r="AP46" i="44"/>
  <c r="DK3" i="49"/>
  <c r="DJ2" i="49"/>
  <c r="BK55" i="19"/>
  <c r="DS64" i="16"/>
  <c r="CH64" i="29"/>
  <c r="CH62" i="29"/>
  <c r="CJ34" i="29"/>
  <c r="BQ2" i="16"/>
  <c r="BR3" i="16"/>
  <c r="CK91" i="54"/>
  <c r="DH53" i="49"/>
  <c r="DH78" i="49" s="1"/>
  <c r="CS64" i="19"/>
  <c r="CS62" i="19"/>
  <c r="BA84" i="24"/>
  <c r="BA80" i="24"/>
  <c r="BA82" i="24" s="1"/>
  <c r="J95" i="44"/>
  <c r="J97" i="44" s="1"/>
  <c r="G15" i="2"/>
  <c r="BB76" i="24"/>
  <c r="BB36" i="24"/>
  <c r="BB55" i="24" s="1"/>
  <c r="BB60" i="24" s="1"/>
  <c r="L84" i="39"/>
  <c r="BY62" i="7"/>
  <c r="BY64" i="7" s="1"/>
  <c r="AZ80" i="16"/>
  <c r="AZ82" i="16" s="1"/>
  <c r="AZ84" i="16" s="1"/>
  <c r="AK84" i="34"/>
  <c r="BB60" i="44"/>
  <c r="DK34" i="7"/>
  <c r="X86" i="19"/>
  <c r="X93" i="19"/>
  <c r="X96" i="19" s="1"/>
  <c r="AZ31" i="39"/>
  <c r="AZ23" i="39"/>
  <c r="AZ39" i="39"/>
  <c r="AZ41" i="39" s="1"/>
  <c r="AZ77" i="39" s="1"/>
  <c r="AZ22" i="39"/>
  <c r="AZ90" i="39"/>
  <c r="AZ45" i="39"/>
  <c r="AZ21" i="39"/>
  <c r="AZ89" i="39"/>
  <c r="AZ50" i="39"/>
  <c r="AZ43" i="39"/>
  <c r="AZ15" i="39"/>
  <c r="AZ57" i="39"/>
  <c r="AZ33" i="39"/>
  <c r="AZ16" i="39"/>
  <c r="AZ26" i="39"/>
  <c r="AZ20" i="39"/>
  <c r="AZ10" i="39"/>
  <c r="AZ59" i="39"/>
  <c r="AZ30" i="39"/>
  <c r="AZ29" i="39"/>
  <c r="AZ27" i="39"/>
  <c r="AZ51" i="39"/>
  <c r="AZ24" i="39"/>
  <c r="AZ88" i="39"/>
  <c r="AZ19" i="39"/>
  <c r="AZ11" i="39"/>
  <c r="AZ25" i="39"/>
  <c r="AZ28" i="39"/>
  <c r="AZ49" i="39"/>
  <c r="AZ53" i="39" s="1"/>
  <c r="AZ78" i="39" s="1"/>
  <c r="AZ38" i="39"/>
  <c r="AZ58" i="39"/>
  <c r="AZ17" i="39"/>
  <c r="AZ12" i="39"/>
  <c r="AZ32" i="39"/>
  <c r="AZ44" i="39"/>
  <c r="AZ9" i="39"/>
  <c r="AZ18" i="39"/>
  <c r="AZ14" i="39"/>
  <c r="DI80" i="16"/>
  <c r="DI82" i="16" s="1"/>
  <c r="DH53" i="11"/>
  <c r="CU82" i="24"/>
  <c r="CU84" i="24" s="1"/>
  <c r="DS80" i="29"/>
  <c r="BK84" i="34"/>
  <c r="BK80" i="34"/>
  <c r="BK82" i="34" s="1"/>
  <c r="Q80" i="44"/>
  <c r="M60" i="16"/>
  <c r="AQ89" i="44"/>
  <c r="AQ58" i="44"/>
  <c r="AR58" i="44" s="1"/>
  <c r="AQ50" i="44"/>
  <c r="AR50" i="44" s="1"/>
  <c r="AQ57" i="44"/>
  <c r="AR57" i="44" s="1"/>
  <c r="AQ43" i="44"/>
  <c r="AR43" i="44" s="1"/>
  <c r="AQ29" i="44"/>
  <c r="AR29" i="44" s="1"/>
  <c r="AQ26" i="44"/>
  <c r="AR26" i="44" s="1"/>
  <c r="AQ59" i="44"/>
  <c r="AR59" i="44" s="1"/>
  <c r="AQ51" i="44"/>
  <c r="AR51" i="44" s="1"/>
  <c r="AQ30" i="44"/>
  <c r="AR30" i="44" s="1"/>
  <c r="AQ33" i="44"/>
  <c r="AR33" i="44" s="1"/>
  <c r="AQ25" i="44"/>
  <c r="AR25" i="44" s="1"/>
  <c r="AQ88" i="44"/>
  <c r="AR88" i="44" s="1"/>
  <c r="AQ49" i="44"/>
  <c r="AQ32" i="44"/>
  <c r="AR32" i="44" s="1"/>
  <c r="AQ24" i="44"/>
  <c r="AR24" i="44" s="1"/>
  <c r="AQ90" i="44"/>
  <c r="AR90" i="44" s="1"/>
  <c r="AQ21" i="44"/>
  <c r="AR21" i="44" s="1"/>
  <c r="AQ9" i="44"/>
  <c r="AQ27" i="44"/>
  <c r="AR27" i="44" s="1"/>
  <c r="AQ20" i="44"/>
  <c r="AR20" i="44" s="1"/>
  <c r="AQ17" i="44"/>
  <c r="AR17" i="44" s="1"/>
  <c r="AQ38" i="44"/>
  <c r="AR38" i="44" s="1"/>
  <c r="AQ23" i="44"/>
  <c r="AR23" i="44" s="1"/>
  <c r="AQ22" i="44"/>
  <c r="AR22" i="44" s="1"/>
  <c r="AQ14" i="44"/>
  <c r="AR14" i="44" s="1"/>
  <c r="AQ15" i="44"/>
  <c r="AR15" i="44" s="1"/>
  <c r="AQ13" i="44"/>
  <c r="AR13" i="44" s="1"/>
  <c r="AQ10" i="44"/>
  <c r="AR10" i="44" s="1"/>
  <c r="AQ28" i="44"/>
  <c r="AR28" i="44" s="1"/>
  <c r="AQ19" i="44"/>
  <c r="AR19" i="44" s="1"/>
  <c r="AQ16" i="44"/>
  <c r="AR16" i="44" s="1"/>
  <c r="AQ44" i="44"/>
  <c r="AQ12" i="44"/>
  <c r="AR12" i="44" s="1"/>
  <c r="AQ11" i="44"/>
  <c r="AR11" i="44" s="1"/>
  <c r="AQ39" i="44"/>
  <c r="AQ45" i="44"/>
  <c r="AR45" i="44" s="1"/>
  <c r="AQ31" i="44"/>
  <c r="AR31" i="44" s="1"/>
  <c r="AQ18" i="44"/>
  <c r="AR18" i="44" s="1"/>
  <c r="DI90" i="49"/>
  <c r="DI45" i="49"/>
  <c r="DI59" i="49"/>
  <c r="DI38" i="49"/>
  <c r="DI51" i="49"/>
  <c r="DI44" i="49"/>
  <c r="DI46" i="49" s="1"/>
  <c r="DI58" i="49"/>
  <c r="DI32" i="49"/>
  <c r="DI18" i="49"/>
  <c r="DI25" i="49"/>
  <c r="DI33" i="49"/>
  <c r="DI24" i="49"/>
  <c r="DI17" i="49"/>
  <c r="DI88" i="49"/>
  <c r="DI30" i="49"/>
  <c r="DI19" i="49"/>
  <c r="DI22" i="49"/>
  <c r="DI10" i="49"/>
  <c r="DI49" i="49"/>
  <c r="DI53" i="49" s="1"/>
  <c r="DI78" i="49" s="1"/>
  <c r="DI21" i="49"/>
  <c r="DI9" i="49"/>
  <c r="DI11" i="49"/>
  <c r="DI50" i="49"/>
  <c r="DI89" i="49"/>
  <c r="DI23" i="49"/>
  <c r="DI28" i="49"/>
  <c r="DI16" i="49"/>
  <c r="DI31" i="49"/>
  <c r="DI43" i="49"/>
  <c r="DI15" i="49"/>
  <c r="DI29" i="49"/>
  <c r="DI20" i="49"/>
  <c r="DI57" i="49"/>
  <c r="DI39" i="49"/>
  <c r="DI27" i="49"/>
  <c r="DI26" i="49"/>
  <c r="DI13" i="49"/>
  <c r="DI12" i="49"/>
  <c r="DI14" i="49"/>
  <c r="BP88" i="16"/>
  <c r="BP91" i="16" s="1"/>
  <c r="BP30" i="16"/>
  <c r="BP15" i="16"/>
  <c r="BP44" i="16"/>
  <c r="BP46" i="16" s="1"/>
  <c r="BP20" i="16"/>
  <c r="BP18" i="16"/>
  <c r="BP27" i="16"/>
  <c r="BP26" i="16"/>
  <c r="BP17" i="16"/>
  <c r="BP39" i="16"/>
  <c r="BP41" i="16" s="1"/>
  <c r="BP77" i="16" s="1"/>
  <c r="BP25" i="16"/>
  <c r="BP16" i="16"/>
  <c r="BP14" i="16"/>
  <c r="BP12" i="16"/>
  <c r="BP11" i="16"/>
  <c r="BP9" i="16"/>
  <c r="BP29" i="16"/>
  <c r="BP50" i="16"/>
  <c r="BP28" i="16"/>
  <c r="BP24" i="16"/>
  <c r="BP23" i="16"/>
  <c r="BP10" i="16"/>
  <c r="BP22" i="16"/>
  <c r="BP51" i="16"/>
  <c r="BP21" i="16"/>
  <c r="BP38" i="16"/>
  <c r="BP49" i="16"/>
  <c r="BP13" i="16"/>
  <c r="BP57" i="16"/>
  <c r="BP43" i="16"/>
  <c r="BP33" i="16"/>
  <c r="BP31" i="16"/>
  <c r="BP32" i="16"/>
  <c r="BP19" i="16"/>
  <c r="BA60" i="24"/>
  <c r="AW86" i="29"/>
  <c r="AW93" i="29"/>
  <c r="AW96" i="29" s="1"/>
  <c r="AO2" i="39"/>
  <c r="AP3" i="39"/>
  <c r="BY77" i="19"/>
  <c r="BL41" i="29"/>
  <c r="BQ3" i="24"/>
  <c r="BP2" i="24"/>
  <c r="P53" i="16"/>
  <c r="P78" i="16" s="1"/>
  <c r="AL77" i="39"/>
  <c r="CB3" i="19"/>
  <c r="CA2" i="19"/>
  <c r="CW44" i="11"/>
  <c r="CW50" i="11"/>
  <c r="CW33" i="11"/>
  <c r="CW32" i="11"/>
  <c r="CW57" i="11"/>
  <c r="CW30" i="11"/>
  <c r="CW20" i="11"/>
  <c r="CW43" i="11"/>
  <c r="CW29" i="11"/>
  <c r="CW19" i="11"/>
  <c r="CW14" i="11"/>
  <c r="CW9" i="11"/>
  <c r="CW90" i="11"/>
  <c r="CW27" i="11"/>
  <c r="CW26" i="11"/>
  <c r="CW51" i="11"/>
  <c r="CW45" i="11"/>
  <c r="CW18" i="11"/>
  <c r="CW31" i="11"/>
  <c r="CW28" i="11"/>
  <c r="CW17" i="11"/>
  <c r="CW22" i="11"/>
  <c r="CW49" i="11"/>
  <c r="CW16" i="11"/>
  <c r="CW58" i="11"/>
  <c r="CW59" i="11"/>
  <c r="CW25" i="11"/>
  <c r="CW15" i="11"/>
  <c r="CW11" i="11"/>
  <c r="CW88" i="11"/>
  <c r="CW89" i="11"/>
  <c r="CW10" i="11"/>
  <c r="CW23" i="11"/>
  <c r="CW12" i="11"/>
  <c r="CW21" i="11"/>
  <c r="CW24" i="11"/>
  <c r="AZ34" i="11"/>
  <c r="P62" i="34"/>
  <c r="P64" i="34" s="1"/>
  <c r="AL60" i="24"/>
  <c r="P53" i="7"/>
  <c r="P78" i="7" s="1"/>
  <c r="DK46" i="7"/>
  <c r="AB80" i="16"/>
  <c r="AB82" i="16" s="1"/>
  <c r="AB84" i="16" s="1"/>
  <c r="BW76" i="4"/>
  <c r="BW36" i="4"/>
  <c r="BW55" i="4" s="1"/>
  <c r="BW60" i="4" s="1"/>
  <c r="BW80" i="34"/>
  <c r="BW82" i="34" s="1"/>
  <c r="AW86" i="19"/>
  <c r="AW93" i="19"/>
  <c r="AW96" i="19" s="1"/>
  <c r="M64" i="39"/>
  <c r="M62" i="39"/>
  <c r="CV64" i="24"/>
  <c r="CV62" i="24"/>
  <c r="BX58" i="39"/>
  <c r="BX27" i="39"/>
  <c r="BX50" i="39"/>
  <c r="BX43" i="39"/>
  <c r="BX29" i="39"/>
  <c r="BX26" i="39"/>
  <c r="BX57" i="39"/>
  <c r="BX30" i="39"/>
  <c r="BX33" i="39"/>
  <c r="BX25" i="39"/>
  <c r="BX39" i="39"/>
  <c r="BX90" i="39"/>
  <c r="BX45" i="39"/>
  <c r="BX18" i="39"/>
  <c r="BX88" i="39"/>
  <c r="BX89" i="39"/>
  <c r="BX51" i="39"/>
  <c r="BX14" i="39"/>
  <c r="BX38" i="39"/>
  <c r="BX31" i="39"/>
  <c r="BX23" i="39"/>
  <c r="BX20" i="39"/>
  <c r="BX59" i="39"/>
  <c r="BX49" i="39"/>
  <c r="BX16" i="39"/>
  <c r="BX22" i="39"/>
  <c r="BX32" i="39"/>
  <c r="BX24" i="39"/>
  <c r="BX44" i="39"/>
  <c r="BX9" i="39"/>
  <c r="BX11" i="39"/>
  <c r="BX12" i="39"/>
  <c r="BX28" i="39"/>
  <c r="BX21" i="39"/>
  <c r="BX19" i="39"/>
  <c r="BX17" i="39"/>
  <c r="BX15" i="39"/>
  <c r="BX10" i="39"/>
  <c r="AZ91" i="49"/>
  <c r="DU53" i="4"/>
  <c r="DU78" i="4" s="1"/>
  <c r="O84" i="34"/>
  <c r="Y84" i="19"/>
  <c r="AQ2" i="24"/>
  <c r="AR3" i="24"/>
  <c r="DI59" i="11"/>
  <c r="DI45" i="11"/>
  <c r="DI51" i="11"/>
  <c r="DI22" i="11"/>
  <c r="DI58" i="11"/>
  <c r="DI44" i="11"/>
  <c r="DI31" i="11"/>
  <c r="DI21" i="11"/>
  <c r="DI50" i="11"/>
  <c r="DI57" i="11"/>
  <c r="DI30" i="11"/>
  <c r="DI20" i="11"/>
  <c r="DI32" i="11"/>
  <c r="DI23" i="11"/>
  <c r="DI28" i="11"/>
  <c r="DI12" i="11"/>
  <c r="DI9" i="11"/>
  <c r="DI25" i="11"/>
  <c r="DI19" i="11"/>
  <c r="DI15" i="11"/>
  <c r="DI11" i="11"/>
  <c r="DI29" i="11"/>
  <c r="DI24" i="11"/>
  <c r="DI88" i="11"/>
  <c r="DI18" i="11"/>
  <c r="DI17" i="11"/>
  <c r="DI33" i="11"/>
  <c r="DI27" i="11"/>
  <c r="DI90" i="11"/>
  <c r="DI43" i="11"/>
  <c r="DI26" i="11"/>
  <c r="DI14" i="11"/>
  <c r="DI89" i="11"/>
  <c r="DI10" i="11"/>
  <c r="DI16" i="11"/>
  <c r="DI49" i="11"/>
  <c r="DI53" i="11" s="1"/>
  <c r="DI78" i="11" s="1"/>
  <c r="BA41" i="19"/>
  <c r="BU84" i="54"/>
  <c r="J95" i="29"/>
  <c r="J97" i="29" s="1"/>
  <c r="G12" i="2"/>
  <c r="BC76" i="44"/>
  <c r="BC36" i="44"/>
  <c r="BC55" i="44" s="1"/>
  <c r="BC60" i="44" s="1"/>
  <c r="AM76" i="49"/>
  <c r="AM36" i="49"/>
  <c r="AM55" i="49" s="1"/>
  <c r="AM60" i="49" s="1"/>
  <c r="DF64" i="7"/>
  <c r="CN57" i="7"/>
  <c r="CN25" i="7"/>
  <c r="CN51" i="7"/>
  <c r="CN24" i="7"/>
  <c r="CN88" i="7"/>
  <c r="CN18" i="7"/>
  <c r="CN49" i="7"/>
  <c r="CN33" i="7"/>
  <c r="CN22" i="7"/>
  <c r="CN17" i="7"/>
  <c r="CN44" i="7"/>
  <c r="CN46" i="7" s="1"/>
  <c r="CN20" i="7"/>
  <c r="CN43" i="7"/>
  <c r="CN14" i="7"/>
  <c r="CN58" i="7"/>
  <c r="CN29" i="7"/>
  <c r="CN12" i="7"/>
  <c r="CN16" i="7"/>
  <c r="CN89" i="7"/>
  <c r="CN31" i="7"/>
  <c r="CN10" i="7"/>
  <c r="CN11" i="7"/>
  <c r="CN27" i="7"/>
  <c r="CN21" i="7"/>
  <c r="CN28" i="7"/>
  <c r="CN26" i="7"/>
  <c r="CN19" i="7"/>
  <c r="CN32" i="7"/>
  <c r="CN30" i="7"/>
  <c r="CN23" i="7"/>
  <c r="CN15" i="7"/>
  <c r="CN50" i="7"/>
  <c r="CN9" i="7"/>
  <c r="Q34" i="34"/>
  <c r="R9" i="34"/>
  <c r="Q53" i="34"/>
  <c r="Q78" i="34" s="1"/>
  <c r="R78" i="34" s="1"/>
  <c r="R49" i="34"/>
  <c r="R53" i="34" s="1"/>
  <c r="BA91" i="34"/>
  <c r="AY53" i="39"/>
  <c r="AY78" i="39" s="1"/>
  <c r="AY46" i="39"/>
  <c r="AW84" i="49"/>
  <c r="BD41" i="11"/>
  <c r="BQ39" i="11"/>
  <c r="BE39" i="11"/>
  <c r="Q86" i="11"/>
  <c r="R86" i="11" s="1"/>
  <c r="Q93" i="11"/>
  <c r="Q96" i="11" s="1"/>
  <c r="R96" i="11" s="1"/>
  <c r="R97" i="11" s="1"/>
  <c r="R84" i="11"/>
  <c r="R93" i="11" s="1"/>
  <c r="DF80" i="11"/>
  <c r="CM46" i="7"/>
  <c r="CT84" i="49"/>
  <c r="CT80" i="49"/>
  <c r="CT82" i="49" s="1"/>
  <c r="CA3" i="49"/>
  <c r="BZ2" i="49"/>
  <c r="Z62" i="19"/>
  <c r="Z64" i="19" s="1"/>
  <c r="BY34" i="54"/>
  <c r="CH77" i="39"/>
  <c r="CI46" i="39"/>
  <c r="CO39" i="11"/>
  <c r="CB41" i="11"/>
  <c r="CB77" i="11" s="1"/>
  <c r="BK76" i="4"/>
  <c r="BK36" i="4"/>
  <c r="DS60" i="34"/>
  <c r="DJ3" i="39"/>
  <c r="DI2" i="39"/>
  <c r="AC2" i="44"/>
  <c r="AD3" i="44"/>
  <c r="BY49" i="11"/>
  <c r="BY88" i="11"/>
  <c r="BY91" i="11" s="1"/>
  <c r="BY24" i="11"/>
  <c r="BY17" i="11"/>
  <c r="BY23" i="11"/>
  <c r="BY16" i="11"/>
  <c r="BY59" i="11"/>
  <c r="BY45" i="11"/>
  <c r="BY51" i="11"/>
  <c r="BY22" i="11"/>
  <c r="BY57" i="11"/>
  <c r="BY58" i="11"/>
  <c r="BY33" i="11"/>
  <c r="BY31" i="11"/>
  <c r="BY19" i="11"/>
  <c r="BY9" i="11"/>
  <c r="BY14" i="11"/>
  <c r="BY30" i="11"/>
  <c r="BY89" i="11"/>
  <c r="BY43" i="11"/>
  <c r="BY26" i="11"/>
  <c r="BY12" i="11"/>
  <c r="BY15" i="11"/>
  <c r="BY11" i="11"/>
  <c r="BY20" i="11"/>
  <c r="BY44" i="11"/>
  <c r="BY32" i="11"/>
  <c r="BY29" i="11"/>
  <c r="BY90" i="11"/>
  <c r="BY28" i="11"/>
  <c r="BY27" i="11"/>
  <c r="BY21" i="11"/>
  <c r="BY50" i="11"/>
  <c r="BY25" i="11"/>
  <c r="BY10" i="11"/>
  <c r="BY18" i="11"/>
  <c r="DT80" i="54"/>
  <c r="DT82" i="54" s="1"/>
  <c r="CA41" i="16"/>
  <c r="BN2" i="11"/>
  <c r="BO3" i="11"/>
  <c r="CU77" i="49"/>
  <c r="CV34" i="29"/>
  <c r="DG53" i="39"/>
  <c r="DG78" i="39" s="1"/>
  <c r="DK20" i="24"/>
  <c r="DK88" i="24"/>
  <c r="DK51" i="24"/>
  <c r="DK44" i="24"/>
  <c r="DK28" i="24"/>
  <c r="DK50" i="24"/>
  <c r="DK43" i="24"/>
  <c r="DK29" i="24"/>
  <c r="DK26" i="24"/>
  <c r="DK18" i="24"/>
  <c r="DK11" i="24"/>
  <c r="DK90" i="24"/>
  <c r="DK57" i="24"/>
  <c r="DK49" i="24"/>
  <c r="DK39" i="24"/>
  <c r="DK19" i="24"/>
  <c r="DK17" i="24"/>
  <c r="DK38" i="24"/>
  <c r="DK16" i="24"/>
  <c r="DK89" i="24"/>
  <c r="DK14" i="24"/>
  <c r="DK10" i="24"/>
  <c r="DK31" i="24"/>
  <c r="DK23" i="24"/>
  <c r="DK9" i="24"/>
  <c r="DK33" i="24"/>
  <c r="DK25" i="24"/>
  <c r="DK58" i="24"/>
  <c r="DK30" i="24"/>
  <c r="DK27" i="24"/>
  <c r="DK59" i="24"/>
  <c r="DK45" i="24"/>
  <c r="DK22" i="24"/>
  <c r="DK12" i="24"/>
  <c r="DK24" i="24"/>
  <c r="DK21" i="24"/>
  <c r="DK32" i="24"/>
  <c r="DK15" i="24"/>
  <c r="AN62" i="44"/>
  <c r="AN64" i="44" s="1"/>
  <c r="BZ41" i="44"/>
  <c r="BZ77" i="44" s="1"/>
  <c r="CM32" i="24"/>
  <c r="CM24" i="24"/>
  <c r="CM16" i="24"/>
  <c r="CM39" i="24"/>
  <c r="CM41" i="24" s="1"/>
  <c r="CM77" i="24" s="1"/>
  <c r="CM22" i="24"/>
  <c r="CM15" i="24"/>
  <c r="CM58" i="24"/>
  <c r="CM50" i="24"/>
  <c r="CM20" i="24"/>
  <c r="CM88" i="24"/>
  <c r="CM19" i="24"/>
  <c r="CM18" i="24"/>
  <c r="CM57" i="24"/>
  <c r="CM49" i="24"/>
  <c r="CM38" i="24"/>
  <c r="CM44" i="24"/>
  <c r="CM30" i="24"/>
  <c r="CM14" i="24"/>
  <c r="CM33" i="24"/>
  <c r="CM25" i="24"/>
  <c r="CM11" i="24"/>
  <c r="CM45" i="24"/>
  <c r="CM43" i="24"/>
  <c r="CM89" i="24"/>
  <c r="CM17" i="24"/>
  <c r="CM29" i="24"/>
  <c r="CM12" i="24"/>
  <c r="CM10" i="24"/>
  <c r="CM31" i="24"/>
  <c r="CM23" i="24"/>
  <c r="CM9" i="24"/>
  <c r="CM21" i="24"/>
  <c r="CM51" i="24"/>
  <c r="CM90" i="24"/>
  <c r="CM26" i="24"/>
  <c r="CM59" i="24"/>
  <c r="CM27" i="24"/>
  <c r="CM28" i="24"/>
  <c r="AX84" i="19"/>
  <c r="CN18" i="16"/>
  <c r="CN57" i="16"/>
  <c r="CN51" i="16"/>
  <c r="CN28" i="16"/>
  <c r="CN24" i="16"/>
  <c r="CN17" i="16"/>
  <c r="CN88" i="16"/>
  <c r="CN91" i="16" s="1"/>
  <c r="CN39" i="16"/>
  <c r="CN41" i="16" s="1"/>
  <c r="CN77" i="16" s="1"/>
  <c r="CN10" i="16"/>
  <c r="CN27" i="16"/>
  <c r="CN16" i="16"/>
  <c r="CN14" i="16"/>
  <c r="CN26" i="16"/>
  <c r="CN13" i="16"/>
  <c r="CN25" i="16"/>
  <c r="CN15" i="16"/>
  <c r="CN23" i="16"/>
  <c r="CN29" i="16"/>
  <c r="CN50" i="16"/>
  <c r="CN44" i="16"/>
  <c r="CN33" i="16"/>
  <c r="CN32" i="16"/>
  <c r="CN31" i="16"/>
  <c r="CN19" i="16"/>
  <c r="CN49" i="16"/>
  <c r="CN53" i="16" s="1"/>
  <c r="CN78" i="16" s="1"/>
  <c r="CN38" i="16"/>
  <c r="CN43" i="16"/>
  <c r="CN12" i="16"/>
  <c r="CN11" i="16"/>
  <c r="CN9" i="16"/>
  <c r="CN22" i="16"/>
  <c r="CN30" i="16"/>
  <c r="CN20" i="16"/>
  <c r="CN21" i="16"/>
  <c r="Q55" i="4"/>
  <c r="R36" i="4"/>
  <c r="BU82" i="4"/>
  <c r="DX2" i="19"/>
  <c r="DY3" i="19"/>
  <c r="AY76" i="4"/>
  <c r="AY36" i="4"/>
  <c r="DK46" i="16"/>
  <c r="AZ64" i="24"/>
  <c r="CY53" i="16"/>
  <c r="CY78" i="16" s="1"/>
  <c r="BX76" i="19"/>
  <c r="BX36" i="19"/>
  <c r="BX55" i="19" s="1"/>
  <c r="BX60" i="19" s="1"/>
  <c r="BO41" i="16"/>
  <c r="BO77" i="16" s="1"/>
  <c r="BO53" i="7"/>
  <c r="BO78" i="7" s="1"/>
  <c r="AB41" i="19"/>
  <c r="AB77" i="19" s="1"/>
  <c r="BK80" i="19"/>
  <c r="BK82" i="19" s="1"/>
  <c r="CH80" i="29"/>
  <c r="DW76" i="16"/>
  <c r="DW36" i="16"/>
  <c r="W64" i="49"/>
  <c r="G95" i="7"/>
  <c r="G97" i="7" s="1"/>
  <c r="D7" i="2"/>
  <c r="D19" i="2" s="1"/>
  <c r="Y84" i="49"/>
  <c r="CS62" i="34"/>
  <c r="CS64" i="34"/>
  <c r="BJ76" i="39"/>
  <c r="BJ36" i="39"/>
  <c r="BJ55" i="39" s="1"/>
  <c r="BJ60" i="39" s="1"/>
  <c r="CJ55" i="24"/>
  <c r="BC29" i="7"/>
  <c r="BC19" i="7"/>
  <c r="BC88" i="7"/>
  <c r="BC58" i="7"/>
  <c r="BC43" i="7"/>
  <c r="BC28" i="7"/>
  <c r="BC26" i="7"/>
  <c r="BC11" i="7"/>
  <c r="BC57" i="7"/>
  <c r="BC25" i="7"/>
  <c r="BC49" i="7"/>
  <c r="BC33" i="7"/>
  <c r="BC17" i="7"/>
  <c r="BC24" i="7"/>
  <c r="BC18" i="7"/>
  <c r="BC16" i="7"/>
  <c r="BC12" i="7"/>
  <c r="BC51" i="7"/>
  <c r="BC89" i="7"/>
  <c r="BC44" i="7"/>
  <c r="BC27" i="7"/>
  <c r="BC20" i="7"/>
  <c r="BC10" i="7"/>
  <c r="BC32" i="7"/>
  <c r="BC23" i="7"/>
  <c r="BC14" i="7"/>
  <c r="BC50" i="7"/>
  <c r="BC31" i="7"/>
  <c r="BC22" i="7"/>
  <c r="BC9" i="7"/>
  <c r="BC21" i="7"/>
  <c r="BC30" i="7"/>
  <c r="BC15" i="7"/>
  <c r="BY80" i="7"/>
  <c r="BY82" i="7" s="1"/>
  <c r="BY84" i="7"/>
  <c r="AN34" i="4"/>
  <c r="BD57" i="24"/>
  <c r="BE57" i="24" s="1"/>
  <c r="BD30" i="24"/>
  <c r="BE30" i="24" s="1"/>
  <c r="BD33" i="24"/>
  <c r="BE33" i="24" s="1"/>
  <c r="BD25" i="24"/>
  <c r="BE25" i="24" s="1"/>
  <c r="BD32" i="24"/>
  <c r="BE32" i="24" s="1"/>
  <c r="BD24" i="24"/>
  <c r="BE24" i="24" s="1"/>
  <c r="BD16" i="24"/>
  <c r="BE16" i="24" s="1"/>
  <c r="BD89" i="24"/>
  <c r="BD45" i="24"/>
  <c r="BE45" i="24" s="1"/>
  <c r="BD27" i="24"/>
  <c r="BE27" i="24" s="1"/>
  <c r="BD15" i="24"/>
  <c r="BE15" i="24" s="1"/>
  <c r="BD28" i="24"/>
  <c r="BE28" i="24" s="1"/>
  <c r="BD29" i="24"/>
  <c r="BE29" i="24" s="1"/>
  <c r="BD26" i="24"/>
  <c r="BE26" i="24" s="1"/>
  <c r="BD12" i="24"/>
  <c r="BE12" i="24" s="1"/>
  <c r="BD21" i="24"/>
  <c r="BE21" i="24" s="1"/>
  <c r="BD88" i="24"/>
  <c r="BD58" i="24"/>
  <c r="BE58" i="24" s="1"/>
  <c r="BD90" i="24"/>
  <c r="BE90" i="24" s="1"/>
  <c r="BD10" i="24"/>
  <c r="BE10" i="24" s="1"/>
  <c r="BD59" i="24"/>
  <c r="BE59" i="24" s="1"/>
  <c r="BD17" i="24"/>
  <c r="BE17" i="24" s="1"/>
  <c r="BD18" i="24"/>
  <c r="BE18" i="24" s="1"/>
  <c r="BD31" i="24"/>
  <c r="BE31" i="24" s="1"/>
  <c r="BD43" i="24"/>
  <c r="BE43" i="24" s="1"/>
  <c r="BD22" i="24"/>
  <c r="BE22" i="24" s="1"/>
  <c r="BD11" i="24"/>
  <c r="BE11" i="24" s="1"/>
  <c r="BD39" i="24"/>
  <c r="BD23" i="24"/>
  <c r="BE23" i="24" s="1"/>
  <c r="BD20" i="24"/>
  <c r="BE20" i="24" s="1"/>
  <c r="BD38" i="24"/>
  <c r="BE38" i="24" s="1"/>
  <c r="BD49" i="24"/>
  <c r="BD14" i="24"/>
  <c r="BE14" i="24" s="1"/>
  <c r="BD44" i="24"/>
  <c r="BD9" i="24"/>
  <c r="BD51" i="24"/>
  <c r="BE51" i="24" s="1"/>
  <c r="BD50" i="24"/>
  <c r="BE50" i="24" s="1"/>
  <c r="BC91" i="16"/>
  <c r="BE91" i="16" s="1"/>
  <c r="BE88" i="16"/>
  <c r="AZ76" i="34"/>
  <c r="AZ36" i="34"/>
  <c r="CU55" i="19"/>
  <c r="Z80" i="19"/>
  <c r="Z82" i="19" s="1"/>
  <c r="BX91" i="29"/>
  <c r="BX34" i="11"/>
  <c r="BX91" i="11"/>
  <c r="CU55" i="34"/>
  <c r="CW53" i="34"/>
  <c r="CW78" i="34" s="1"/>
  <c r="AB53" i="34"/>
  <c r="AB78" i="34" s="1"/>
  <c r="AP41" i="54"/>
  <c r="AP77" i="54" s="1"/>
  <c r="DI88" i="29"/>
  <c r="DI51" i="29"/>
  <c r="DI58" i="29"/>
  <c r="DI57" i="29"/>
  <c r="DI59" i="29"/>
  <c r="DI43" i="29"/>
  <c r="DI33" i="29"/>
  <c r="DI22" i="29"/>
  <c r="DI21" i="29"/>
  <c r="DI10" i="29"/>
  <c r="DI13" i="29"/>
  <c r="DI90" i="29"/>
  <c r="DI28" i="29"/>
  <c r="DI19" i="29"/>
  <c r="DI16" i="29"/>
  <c r="DI39" i="29"/>
  <c r="DI24" i="29"/>
  <c r="DI44" i="29"/>
  <c r="DI46" i="29" s="1"/>
  <c r="DI30" i="29"/>
  <c r="DI89" i="29"/>
  <c r="DI31" i="29"/>
  <c r="DI26" i="29"/>
  <c r="DI49" i="29"/>
  <c r="DI45" i="29"/>
  <c r="DI29" i="29"/>
  <c r="DI27" i="29"/>
  <c r="DI23" i="29"/>
  <c r="DI17" i="29"/>
  <c r="DI50" i="29"/>
  <c r="DI38" i="29"/>
  <c r="DI12" i="29"/>
  <c r="DI18" i="29"/>
  <c r="DI25" i="29"/>
  <c r="DI14" i="29"/>
  <c r="DI20" i="29"/>
  <c r="DI15" i="29"/>
  <c r="DI32" i="29"/>
  <c r="DI11" i="29"/>
  <c r="DI9" i="29"/>
  <c r="DU84" i="7"/>
  <c r="CU91" i="39"/>
  <c r="AY86" i="24"/>
  <c r="AY93" i="24"/>
  <c r="AY96" i="24" s="1"/>
  <c r="BM59" i="11"/>
  <c r="BM45" i="11"/>
  <c r="BM51" i="11"/>
  <c r="BM22" i="11"/>
  <c r="BM58" i="11"/>
  <c r="BM44" i="11"/>
  <c r="BM31" i="11"/>
  <c r="BM21" i="11"/>
  <c r="BM50" i="11"/>
  <c r="BM57" i="11"/>
  <c r="BM30" i="11"/>
  <c r="BM20" i="11"/>
  <c r="BM88" i="11"/>
  <c r="BM91" i="11" s="1"/>
  <c r="BM43" i="11"/>
  <c r="BM32" i="11"/>
  <c r="BM25" i="11"/>
  <c r="BM16" i="11"/>
  <c r="BM12" i="11"/>
  <c r="BM11" i="11"/>
  <c r="BM10" i="11"/>
  <c r="BM15" i="11"/>
  <c r="BM24" i="11"/>
  <c r="BM14" i="11"/>
  <c r="BM49" i="11"/>
  <c r="BM28" i="11"/>
  <c r="BM27" i="11"/>
  <c r="BM26" i="11"/>
  <c r="BM89" i="11"/>
  <c r="BM9" i="11"/>
  <c r="BM19" i="11"/>
  <c r="BM17" i="11"/>
  <c r="BM90" i="11"/>
  <c r="BM33" i="11"/>
  <c r="BM23" i="11"/>
  <c r="BM29" i="11"/>
  <c r="BM18" i="11"/>
  <c r="AN84" i="44"/>
  <c r="AN80" i="44"/>
  <c r="AN82" i="44" s="1"/>
  <c r="AN62" i="16"/>
  <c r="AN64" i="16" s="1"/>
  <c r="Q76" i="54"/>
  <c r="Q36" i="54"/>
  <c r="R34" i="54"/>
  <c r="CS80" i="39"/>
  <c r="AO90" i="11"/>
  <c r="AO27" i="11"/>
  <c r="AO26" i="11"/>
  <c r="AO89" i="11"/>
  <c r="AO18" i="11"/>
  <c r="AO49" i="11"/>
  <c r="AO25" i="11"/>
  <c r="AO88" i="11"/>
  <c r="AO24" i="11"/>
  <c r="AO17" i="11"/>
  <c r="AO51" i="11"/>
  <c r="AO43" i="11"/>
  <c r="AO29" i="11"/>
  <c r="AO16" i="11"/>
  <c r="AO12" i="11"/>
  <c r="AO11" i="11"/>
  <c r="AO10" i="11"/>
  <c r="AO59" i="11"/>
  <c r="AO28" i="11"/>
  <c r="AO15" i="11"/>
  <c r="AO58" i="11"/>
  <c r="AO32" i="11"/>
  <c r="AO45" i="11"/>
  <c r="AO44" i="11"/>
  <c r="AO46" i="11" s="1"/>
  <c r="AO21" i="11"/>
  <c r="AO20" i="11"/>
  <c r="AO31" i="11"/>
  <c r="AO30" i="11"/>
  <c r="AO23" i="11"/>
  <c r="AO19" i="11"/>
  <c r="AO33" i="11"/>
  <c r="AO57" i="11"/>
  <c r="AO9" i="11"/>
  <c r="AO22" i="11"/>
  <c r="AO50" i="11"/>
  <c r="AO14" i="11"/>
  <c r="Q80" i="4"/>
  <c r="R76" i="4"/>
  <c r="CK62" i="7"/>
  <c r="CK64" i="7" s="1"/>
  <c r="AC91" i="29"/>
  <c r="DV76" i="44"/>
  <c r="DV36" i="44"/>
  <c r="DV55" i="44" s="1"/>
  <c r="DV60" i="44" s="1"/>
  <c r="CL91" i="24"/>
  <c r="AN34" i="11"/>
  <c r="DZ2" i="16"/>
  <c r="EA3" i="16"/>
  <c r="BV55" i="11"/>
  <c r="DG76" i="29"/>
  <c r="DG36" i="29"/>
  <c r="DG55" i="29" s="1"/>
  <c r="DG60" i="29" s="1"/>
  <c r="DT86" i="44"/>
  <c r="DT93" i="44"/>
  <c r="DT96" i="44" s="1"/>
  <c r="AQ91" i="16"/>
  <c r="AR91" i="16" s="1"/>
  <c r="AR88" i="16"/>
  <c r="DH46" i="49"/>
  <c r="CW90" i="49"/>
  <c r="CW89" i="49"/>
  <c r="CW88" i="49"/>
  <c r="CW58" i="49"/>
  <c r="CW50" i="49"/>
  <c r="CW43" i="49"/>
  <c r="CW57" i="49"/>
  <c r="CW30" i="49"/>
  <c r="CW33" i="49"/>
  <c r="CW39" i="49"/>
  <c r="CW59" i="49"/>
  <c r="CW51" i="49"/>
  <c r="CW23" i="49"/>
  <c r="CW49" i="49"/>
  <c r="CW53" i="49" s="1"/>
  <c r="CW78" i="49" s="1"/>
  <c r="CW22" i="49"/>
  <c r="CW9" i="49"/>
  <c r="CW32" i="49"/>
  <c r="CW15" i="49"/>
  <c r="CW31" i="49"/>
  <c r="CW27" i="49"/>
  <c r="CW28" i="49"/>
  <c r="CW18" i="49"/>
  <c r="CW14" i="49"/>
  <c r="CW44" i="49"/>
  <c r="CW29" i="49"/>
  <c r="CW26" i="49"/>
  <c r="CW21" i="49"/>
  <c r="CW20" i="49"/>
  <c r="CW19" i="49"/>
  <c r="CW13" i="49"/>
  <c r="CW11" i="49"/>
  <c r="CW45" i="49"/>
  <c r="CW17" i="49"/>
  <c r="CW10" i="49"/>
  <c r="CW16" i="49"/>
  <c r="CW38" i="49"/>
  <c r="CW12" i="49"/>
  <c r="CW25" i="49"/>
  <c r="CW24" i="49"/>
  <c r="CJ80" i="24"/>
  <c r="BD53" i="44"/>
  <c r="BD78" i="44" s="1"/>
  <c r="BE78" i="44" s="1"/>
  <c r="BE49" i="44"/>
  <c r="BE53" i="44" s="1"/>
  <c r="BD2" i="7"/>
  <c r="BE3" i="7"/>
  <c r="BX84" i="16"/>
  <c r="Y60" i="49"/>
  <c r="BU86" i="34"/>
  <c r="BU93" i="34"/>
  <c r="BU96" i="34" s="1"/>
  <c r="X86" i="34"/>
  <c r="X93" i="34"/>
  <c r="X96" i="34" s="1"/>
  <c r="CH60" i="19"/>
  <c r="CK88" i="4"/>
  <c r="CK91" i="4" s="1"/>
  <c r="CK31" i="4"/>
  <c r="CK23" i="4"/>
  <c r="CK16" i="4"/>
  <c r="CK12" i="4"/>
  <c r="CK30" i="4"/>
  <c r="CK22" i="4"/>
  <c r="CK57" i="4"/>
  <c r="CK51" i="4"/>
  <c r="CK44" i="4"/>
  <c r="CK15" i="4"/>
  <c r="CK11" i="4"/>
  <c r="CK29" i="4"/>
  <c r="CK21" i="4"/>
  <c r="CK26" i="4"/>
  <c r="CK18" i="4"/>
  <c r="CK9" i="4"/>
  <c r="CK27" i="4"/>
  <c r="CK25" i="4"/>
  <c r="CK32" i="4"/>
  <c r="CK50" i="4"/>
  <c r="CK33" i="4"/>
  <c r="CK24" i="4"/>
  <c r="CK10" i="4"/>
  <c r="CK43" i="4"/>
  <c r="CK17" i="4"/>
  <c r="CK19" i="4"/>
  <c r="CK49" i="4"/>
  <c r="CK53" i="4" s="1"/>
  <c r="CK78" i="4" s="1"/>
  <c r="CK14" i="4"/>
  <c r="CK28" i="4"/>
  <c r="CK20" i="4"/>
  <c r="CT86" i="34"/>
  <c r="CT93" i="34"/>
  <c r="CT96" i="34" s="1"/>
  <c r="DH82" i="7"/>
  <c r="BW36" i="29"/>
  <c r="BW76" i="29"/>
  <c r="CJ55" i="44"/>
  <c r="AN45" i="39"/>
  <c r="AN21" i="39"/>
  <c r="AN89" i="39"/>
  <c r="AN59" i="39"/>
  <c r="AN20" i="39"/>
  <c r="AN88" i="39"/>
  <c r="AN51" i="39"/>
  <c r="AN44" i="39"/>
  <c r="AN58" i="39"/>
  <c r="AN27" i="39"/>
  <c r="AN57" i="39"/>
  <c r="AN30" i="39"/>
  <c r="AN33" i="39"/>
  <c r="AN25" i="39"/>
  <c r="AN28" i="39"/>
  <c r="AN9" i="39"/>
  <c r="AN50" i="39"/>
  <c r="AN19" i="39"/>
  <c r="AN14" i="39"/>
  <c r="AN38" i="39"/>
  <c r="AN32" i="39"/>
  <c r="AN24" i="39"/>
  <c r="AN18" i="39"/>
  <c r="AN49" i="39"/>
  <c r="AN16" i="39"/>
  <c r="AN11" i="39"/>
  <c r="AN22" i="39"/>
  <c r="AN26" i="39"/>
  <c r="AN23" i="39"/>
  <c r="AN39" i="39"/>
  <c r="AN12" i="39"/>
  <c r="AN29" i="39"/>
  <c r="AN90" i="39"/>
  <c r="AN17" i="39"/>
  <c r="AN10" i="39"/>
  <c r="AN31" i="39"/>
  <c r="AN43" i="39"/>
  <c r="AN15" i="39"/>
  <c r="P80" i="34"/>
  <c r="P82" i="34" s="1"/>
  <c r="BY46" i="34"/>
  <c r="AX60" i="34"/>
  <c r="DK3" i="11"/>
  <c r="DJ2" i="11"/>
  <c r="CX41" i="44"/>
  <c r="AZ76" i="19"/>
  <c r="AZ36" i="19"/>
  <c r="AZ55" i="19" s="1"/>
  <c r="AZ60" i="19" s="1"/>
  <c r="AZ34" i="29"/>
  <c r="AZ91" i="29"/>
  <c r="DM2" i="7"/>
  <c r="DN3" i="7"/>
  <c r="M60" i="29"/>
  <c r="DI76" i="44"/>
  <c r="DI36" i="44"/>
  <c r="DI55" i="44" s="1"/>
  <c r="DI60" i="44" s="1"/>
  <c r="BX76" i="34"/>
  <c r="BX36" i="34"/>
  <c r="BX55" i="34" s="1"/>
  <c r="BX60" i="34" s="1"/>
  <c r="BN53" i="24"/>
  <c r="BN78" i="24" s="1"/>
  <c r="BK46" i="39"/>
  <c r="N84" i="34"/>
  <c r="X82" i="44"/>
  <c r="AB53" i="54"/>
  <c r="AB78" i="54" s="1"/>
  <c r="AN76" i="24"/>
  <c r="AN36" i="24"/>
  <c r="AN55" i="24" s="1"/>
  <c r="AN60" i="24" s="1"/>
  <c r="AZ82" i="24"/>
  <c r="AZ84" i="24" s="1"/>
  <c r="AO76" i="44"/>
  <c r="AO36" i="44"/>
  <c r="AO55" i="44" s="1"/>
  <c r="AO60" i="44" s="1"/>
  <c r="AZ53" i="4"/>
  <c r="BL76" i="19"/>
  <c r="BL36" i="19"/>
  <c r="BL55" i="19" s="1"/>
  <c r="BL60" i="19" s="1"/>
  <c r="CX90" i="19"/>
  <c r="CX57" i="19"/>
  <c r="CX59" i="19"/>
  <c r="CX33" i="19"/>
  <c r="CX89" i="19"/>
  <c r="CX91" i="19" s="1"/>
  <c r="CX49" i="19"/>
  <c r="CX32" i="19"/>
  <c r="CX50" i="19"/>
  <c r="CX58" i="19"/>
  <c r="CX44" i="19"/>
  <c r="CX30" i="19"/>
  <c r="CX18" i="19"/>
  <c r="CX11" i="19"/>
  <c r="CX25" i="19"/>
  <c r="CX39" i="19"/>
  <c r="CX10" i="19"/>
  <c r="CX24" i="19"/>
  <c r="CX17" i="19"/>
  <c r="CX9" i="19"/>
  <c r="CX31" i="19"/>
  <c r="CX23" i="19"/>
  <c r="CX16" i="19"/>
  <c r="CX45" i="19"/>
  <c r="CX20" i="19"/>
  <c r="CX14" i="19"/>
  <c r="CX19" i="19"/>
  <c r="CX43" i="19"/>
  <c r="CX38" i="19"/>
  <c r="CX27" i="19"/>
  <c r="CX26" i="19"/>
  <c r="CX29" i="19"/>
  <c r="CX28" i="19"/>
  <c r="CX12" i="19"/>
  <c r="CX15" i="19"/>
  <c r="CX88" i="19"/>
  <c r="CX22" i="19"/>
  <c r="CX51" i="19"/>
  <c r="CX21" i="19"/>
  <c r="BU62" i="19"/>
  <c r="BU64" i="19" s="1"/>
  <c r="CW34" i="54"/>
  <c r="BV62" i="4"/>
  <c r="BV64" i="4" s="1"/>
  <c r="BK77" i="49"/>
  <c r="CU86" i="7"/>
  <c r="CU93" i="7"/>
  <c r="CU96" i="7" s="1"/>
  <c r="CL76" i="16"/>
  <c r="CL36" i="16"/>
  <c r="CL55" i="16" s="1"/>
  <c r="CL60" i="16" s="1"/>
  <c r="DU34" i="4"/>
  <c r="DA3" i="24"/>
  <c r="CZ2" i="24"/>
  <c r="CI64" i="54"/>
  <c r="CI62" i="54"/>
  <c r="DV88" i="11"/>
  <c r="DV23" i="11"/>
  <c r="DV16" i="11"/>
  <c r="DV59" i="11"/>
  <c r="DV45" i="11"/>
  <c r="DV15" i="11"/>
  <c r="DV12" i="11"/>
  <c r="DV11" i="11"/>
  <c r="DV10" i="11"/>
  <c r="DV51" i="11"/>
  <c r="DV58" i="11"/>
  <c r="DV43" i="11"/>
  <c r="DV89" i="11"/>
  <c r="DV28" i="11"/>
  <c r="DV49" i="11"/>
  <c r="DV27" i="11"/>
  <c r="DV26" i="11"/>
  <c r="DV17" i="11"/>
  <c r="DV50" i="11"/>
  <c r="DV44" i="11"/>
  <c r="DV57" i="11"/>
  <c r="DV20" i="11"/>
  <c r="DV29" i="11"/>
  <c r="DV18" i="11"/>
  <c r="DV22" i="11"/>
  <c r="DV33" i="11"/>
  <c r="DV21" i="11"/>
  <c r="DV14" i="11"/>
  <c r="DV25" i="11"/>
  <c r="DV9" i="11"/>
  <c r="DV90" i="11"/>
  <c r="DV24" i="11"/>
  <c r="DV31" i="11"/>
  <c r="DV19" i="11"/>
  <c r="DV30" i="11"/>
  <c r="DV32" i="11"/>
  <c r="BV84" i="34"/>
  <c r="BX77" i="34"/>
  <c r="CH84" i="34"/>
  <c r="N55" i="19"/>
  <c r="Q91" i="34"/>
  <c r="R91" i="34" s="1"/>
  <c r="R89" i="34"/>
  <c r="CI84" i="34"/>
  <c r="CI80" i="34"/>
  <c r="CI82" i="34" s="1"/>
  <c r="DU53" i="11"/>
  <c r="CK2" i="39"/>
  <c r="CL3" i="39"/>
  <c r="DB3" i="7"/>
  <c r="DA2" i="7"/>
  <c r="N62" i="49"/>
  <c r="N64" i="49" s="1"/>
  <c r="CG84" i="49"/>
  <c r="CU80" i="19"/>
  <c r="CU82" i="19" s="1"/>
  <c r="AU86" i="49"/>
  <c r="AU93" i="49"/>
  <c r="AU96" i="49" s="1"/>
  <c r="BS64" i="39"/>
  <c r="BS62" i="39"/>
  <c r="BY53" i="54"/>
  <c r="BY78" i="54" s="1"/>
  <c r="CB50" i="7"/>
  <c r="CB23" i="7"/>
  <c r="CB49" i="7"/>
  <c r="CB33" i="7"/>
  <c r="CB89" i="7"/>
  <c r="CB22" i="7"/>
  <c r="CB17" i="7"/>
  <c r="CB32" i="7"/>
  <c r="CB31" i="7"/>
  <c r="CB9" i="7"/>
  <c r="CB30" i="7"/>
  <c r="CB44" i="7"/>
  <c r="CB20" i="7"/>
  <c r="CB26" i="7"/>
  <c r="CB21" i="7"/>
  <c r="CB57" i="7"/>
  <c r="CB28" i="7"/>
  <c r="CB19" i="7"/>
  <c r="CB16" i="7"/>
  <c r="CB15" i="7"/>
  <c r="CB27" i="7"/>
  <c r="CB88" i="7"/>
  <c r="CB24" i="7"/>
  <c r="CB12" i="7"/>
  <c r="CB11" i="7"/>
  <c r="CB14" i="7"/>
  <c r="CB51" i="7"/>
  <c r="CB43" i="7"/>
  <c r="CB58" i="7"/>
  <c r="CB25" i="7"/>
  <c r="CB10" i="7"/>
  <c r="CB29" i="7"/>
  <c r="CB18" i="7"/>
  <c r="BK76" i="11"/>
  <c r="BK36" i="11"/>
  <c r="BI86" i="4"/>
  <c r="BI93" i="4"/>
  <c r="BI96" i="4" s="1"/>
  <c r="AR3" i="19"/>
  <c r="AQ2" i="19"/>
  <c r="DU64" i="44"/>
  <c r="DU62" i="44"/>
  <c r="BX53" i="11"/>
  <c r="BX78" i="11" s="1"/>
  <c r="BL53" i="49"/>
  <c r="BL78" i="49" s="1"/>
  <c r="CU84" i="34"/>
  <c r="CU80" i="34"/>
  <c r="CU82" i="34" s="1"/>
  <c r="Q88" i="29"/>
  <c r="R88" i="29" s="1"/>
  <c r="Q51" i="29"/>
  <c r="R51" i="29" s="1"/>
  <c r="Q58" i="29"/>
  <c r="R58" i="29" s="1"/>
  <c r="Q57" i="29"/>
  <c r="R57" i="29" s="1"/>
  <c r="Q43" i="29"/>
  <c r="R43" i="29" s="1"/>
  <c r="Q90" i="29"/>
  <c r="R90" i="29" s="1"/>
  <c r="Q33" i="29"/>
  <c r="R33" i="29" s="1"/>
  <c r="Q22" i="29"/>
  <c r="R22" i="29" s="1"/>
  <c r="Q21" i="29"/>
  <c r="R21" i="29" s="1"/>
  <c r="Q19" i="29"/>
  <c r="R19" i="29" s="1"/>
  <c r="Q16" i="29"/>
  <c r="R16" i="29" s="1"/>
  <c r="Q24" i="29"/>
  <c r="R24" i="29" s="1"/>
  <c r="Q14" i="29"/>
  <c r="R14" i="29" s="1"/>
  <c r="Q38" i="29"/>
  <c r="R38" i="29" s="1"/>
  <c r="Q27" i="29"/>
  <c r="R27" i="29" s="1"/>
  <c r="Q32" i="29"/>
  <c r="R32" i="29" s="1"/>
  <c r="Q59" i="29"/>
  <c r="R59" i="29" s="1"/>
  <c r="Q39" i="29"/>
  <c r="Q31" i="29"/>
  <c r="R31" i="29" s="1"/>
  <c r="Q10" i="29"/>
  <c r="R10" i="29" s="1"/>
  <c r="Q30" i="29"/>
  <c r="R30" i="29" s="1"/>
  <c r="Q29" i="29"/>
  <c r="R29" i="29" s="1"/>
  <c r="Q28" i="29"/>
  <c r="R28" i="29" s="1"/>
  <c r="Q15" i="29"/>
  <c r="R15" i="29" s="1"/>
  <c r="Q18" i="29"/>
  <c r="R18" i="29" s="1"/>
  <c r="Q49" i="29"/>
  <c r="Q9" i="29"/>
  <c r="Q25" i="29"/>
  <c r="R25" i="29" s="1"/>
  <c r="Q13" i="29"/>
  <c r="R13" i="29" s="1"/>
  <c r="Q45" i="29"/>
  <c r="R45" i="29" s="1"/>
  <c r="Q12" i="29"/>
  <c r="R12" i="29" s="1"/>
  <c r="Q50" i="29"/>
  <c r="R50" i="29" s="1"/>
  <c r="Q17" i="29"/>
  <c r="R17" i="29" s="1"/>
  <c r="Q11" i="29"/>
  <c r="R11" i="29" s="1"/>
  <c r="Q20" i="29"/>
  <c r="R20" i="29" s="1"/>
  <c r="Q23" i="29"/>
  <c r="R23" i="29" s="1"/>
  <c r="Q89" i="29"/>
  <c r="Q44" i="29"/>
  <c r="Q26" i="29"/>
  <c r="R26" i="29" s="1"/>
  <c r="AO34" i="34"/>
  <c r="DK3" i="29"/>
  <c r="DJ2" i="29"/>
  <c r="AU86" i="29"/>
  <c r="AU93" i="29"/>
  <c r="AU96" i="29" s="1"/>
  <c r="P34" i="19"/>
  <c r="P46" i="29"/>
  <c r="CM34" i="16"/>
  <c r="DF86" i="16"/>
  <c r="DF93" i="16"/>
  <c r="DF96" i="16" s="1"/>
  <c r="BJ86" i="19"/>
  <c r="BJ93" i="19"/>
  <c r="BJ96" i="19" s="1"/>
  <c r="AN80" i="16"/>
  <c r="AN82" i="16" s="1"/>
  <c r="DI62" i="7"/>
  <c r="DI64" i="7" s="1"/>
  <c r="AQ3" i="11"/>
  <c r="AP2" i="11"/>
  <c r="CJ53" i="49"/>
  <c r="CJ78" i="49" s="1"/>
  <c r="BM34" i="54"/>
  <c r="CK80" i="7"/>
  <c r="CK82" i="7" s="1"/>
  <c r="AY60" i="16"/>
  <c r="CV77" i="19"/>
  <c r="AY86" i="54"/>
  <c r="AY93" i="54"/>
  <c r="AY96" i="54" s="1"/>
  <c r="BY77" i="44"/>
  <c r="CM3" i="49"/>
  <c r="CL2" i="49"/>
  <c r="DY50" i="16"/>
  <c r="DY39" i="16"/>
  <c r="DY23" i="16"/>
  <c r="DY16" i="16"/>
  <c r="DY14" i="16"/>
  <c r="DY49" i="16"/>
  <c r="DY22" i="16"/>
  <c r="DY13" i="16"/>
  <c r="DY30" i="16"/>
  <c r="DY15" i="16"/>
  <c r="DY21" i="16"/>
  <c r="DY33" i="16"/>
  <c r="DY32" i="16"/>
  <c r="DY31" i="16"/>
  <c r="DY19" i="16"/>
  <c r="DY38" i="16"/>
  <c r="DY51" i="16"/>
  <c r="DY18" i="16"/>
  <c r="DY27" i="16"/>
  <c r="DY26" i="16"/>
  <c r="DY17" i="16"/>
  <c r="DY28" i="16"/>
  <c r="DY24" i="16"/>
  <c r="DY20" i="16"/>
  <c r="DY11" i="16"/>
  <c r="DY9" i="16"/>
  <c r="DY12" i="16"/>
  <c r="DY10" i="16"/>
  <c r="DY43" i="16"/>
  <c r="DY57" i="16"/>
  <c r="DY25" i="16"/>
  <c r="DY29" i="16"/>
  <c r="DY88" i="16"/>
  <c r="DY91" i="16" s="1"/>
  <c r="DY44" i="16"/>
  <c r="DY46" i="16" s="1"/>
  <c r="BV80" i="11"/>
  <c r="Q90" i="49"/>
  <c r="R90" i="49" s="1"/>
  <c r="Q88" i="49"/>
  <c r="R88" i="49" s="1"/>
  <c r="Q45" i="49"/>
  <c r="R45" i="49" s="1"/>
  <c r="Q59" i="49"/>
  <c r="R59" i="49" s="1"/>
  <c r="Q38" i="49"/>
  <c r="R38" i="49" s="1"/>
  <c r="Q51" i="49"/>
  <c r="R51" i="49" s="1"/>
  <c r="Q44" i="49"/>
  <c r="Q58" i="49"/>
  <c r="R58" i="49" s="1"/>
  <c r="Q32" i="49"/>
  <c r="R32" i="49" s="1"/>
  <c r="Q43" i="49"/>
  <c r="R43" i="49" s="1"/>
  <c r="Q18" i="49"/>
  <c r="R18" i="49" s="1"/>
  <c r="Q25" i="49"/>
  <c r="R25" i="49" s="1"/>
  <c r="Q24" i="49"/>
  <c r="R24" i="49" s="1"/>
  <c r="Q17" i="49"/>
  <c r="R17" i="49" s="1"/>
  <c r="Q50" i="49"/>
  <c r="R50" i="49" s="1"/>
  <c r="Q89" i="49"/>
  <c r="Q57" i="49"/>
  <c r="R57" i="49" s="1"/>
  <c r="Q28" i="49"/>
  <c r="R28" i="49" s="1"/>
  <c r="Q10" i="49"/>
  <c r="R10" i="49" s="1"/>
  <c r="Q29" i="49"/>
  <c r="R29" i="49" s="1"/>
  <c r="Q30" i="49"/>
  <c r="R30" i="49" s="1"/>
  <c r="Q27" i="49"/>
  <c r="R27" i="49" s="1"/>
  <c r="Q20" i="49"/>
  <c r="R20" i="49" s="1"/>
  <c r="Q9" i="49"/>
  <c r="Q39" i="49"/>
  <c r="Q26" i="49"/>
  <c r="R26" i="49" s="1"/>
  <c r="Q33" i="49"/>
  <c r="R33" i="49" s="1"/>
  <c r="Q31" i="49"/>
  <c r="R31" i="49" s="1"/>
  <c r="Q16" i="49"/>
  <c r="R16" i="49" s="1"/>
  <c r="Q14" i="49"/>
  <c r="R14" i="49" s="1"/>
  <c r="Q49" i="49"/>
  <c r="Q21" i="49"/>
  <c r="R21" i="49" s="1"/>
  <c r="Q15" i="49"/>
  <c r="R15" i="49" s="1"/>
  <c r="Q22" i="49"/>
  <c r="R22" i="49" s="1"/>
  <c r="Q23" i="49"/>
  <c r="R23" i="49" s="1"/>
  <c r="Q12" i="49"/>
  <c r="R12" i="49" s="1"/>
  <c r="Q13" i="49"/>
  <c r="R13" i="49" s="1"/>
  <c r="Q11" i="49"/>
  <c r="R11" i="49" s="1"/>
  <c r="Q19" i="49"/>
  <c r="R19" i="49" s="1"/>
  <c r="DF84" i="44"/>
  <c r="DG86" i="44"/>
  <c r="DG93" i="44"/>
  <c r="DG96" i="44" s="1"/>
  <c r="P34" i="24"/>
  <c r="AY77" i="29"/>
  <c r="CY3" i="49"/>
  <c r="CX2" i="49"/>
  <c r="BD89" i="54"/>
  <c r="BD88" i="54"/>
  <c r="BE88" i="54" s="1"/>
  <c r="BD58" i="54"/>
  <c r="BE58" i="54" s="1"/>
  <c r="BD57" i="54"/>
  <c r="BE57" i="54" s="1"/>
  <c r="BD90" i="54"/>
  <c r="BE90" i="54" s="1"/>
  <c r="BD59" i="54"/>
  <c r="BE59" i="54" s="1"/>
  <c r="BD50" i="54"/>
  <c r="BE50" i="54" s="1"/>
  <c r="BD49" i="54"/>
  <c r="BD39" i="54"/>
  <c r="BD33" i="54"/>
  <c r="BE33" i="54" s="1"/>
  <c r="BD38" i="54"/>
  <c r="BE38" i="54" s="1"/>
  <c r="BD29" i="54"/>
  <c r="BE29" i="54" s="1"/>
  <c r="BD45" i="54"/>
  <c r="BE45" i="54" s="1"/>
  <c r="BD44" i="54"/>
  <c r="BD43" i="54"/>
  <c r="BE43" i="54" s="1"/>
  <c r="BD25" i="54"/>
  <c r="BE25" i="54" s="1"/>
  <c r="BD23" i="54"/>
  <c r="BE23" i="54" s="1"/>
  <c r="BD20" i="54"/>
  <c r="BE20" i="54" s="1"/>
  <c r="BD19" i="54"/>
  <c r="BE19" i="54" s="1"/>
  <c r="BD13" i="54"/>
  <c r="BE13" i="54" s="1"/>
  <c r="BD26" i="54"/>
  <c r="BE26" i="54" s="1"/>
  <c r="BD31" i="54"/>
  <c r="BE31" i="54" s="1"/>
  <c r="BD18" i="54"/>
  <c r="BE18" i="54" s="1"/>
  <c r="BD28" i="54"/>
  <c r="BE28" i="54" s="1"/>
  <c r="BD27" i="54"/>
  <c r="BE27" i="54" s="1"/>
  <c r="BD10" i="54"/>
  <c r="BE10" i="54" s="1"/>
  <c r="BD32" i="54"/>
  <c r="BE32" i="54" s="1"/>
  <c r="BD22" i="54"/>
  <c r="BE22" i="54" s="1"/>
  <c r="BD51" i="54"/>
  <c r="BE51" i="54" s="1"/>
  <c r="BD17" i="54"/>
  <c r="BE17" i="54" s="1"/>
  <c r="BD21" i="54"/>
  <c r="BE21" i="54" s="1"/>
  <c r="BD11" i="54"/>
  <c r="BE11" i="54" s="1"/>
  <c r="BD30" i="54"/>
  <c r="BE30" i="54" s="1"/>
  <c r="BD12" i="54"/>
  <c r="BE12" i="54" s="1"/>
  <c r="BD16" i="54"/>
  <c r="BE16" i="54" s="1"/>
  <c r="BD9" i="54"/>
  <c r="BD15" i="54"/>
  <c r="BE15" i="54" s="1"/>
  <c r="BD14" i="54"/>
  <c r="BE14" i="54" s="1"/>
  <c r="BD24" i="54"/>
  <c r="BE24" i="54" s="1"/>
  <c r="DJ90" i="54"/>
  <c r="DJ88" i="54"/>
  <c r="DJ57" i="54"/>
  <c r="DJ49" i="54"/>
  <c r="DJ58" i="54"/>
  <c r="DJ89" i="54"/>
  <c r="DJ59" i="54"/>
  <c r="DJ51" i="54"/>
  <c r="DJ43" i="54"/>
  <c r="DJ30" i="54"/>
  <c r="DJ33" i="54"/>
  <c r="DJ25" i="54"/>
  <c r="DJ45" i="54"/>
  <c r="DJ24" i="54"/>
  <c r="DJ32" i="54"/>
  <c r="DJ31" i="54"/>
  <c r="DJ27" i="54"/>
  <c r="DJ39" i="54"/>
  <c r="DJ41" i="54" s="1"/>
  <c r="DJ77" i="54" s="1"/>
  <c r="DJ22" i="54"/>
  <c r="DJ15" i="54"/>
  <c r="DJ29" i="54"/>
  <c r="DJ23" i="54"/>
  <c r="DJ13" i="54"/>
  <c r="DJ44" i="54"/>
  <c r="DJ19" i="54"/>
  <c r="DJ12" i="54"/>
  <c r="DJ50" i="54"/>
  <c r="DJ38" i="54"/>
  <c r="DJ20" i="54"/>
  <c r="DJ11" i="54"/>
  <c r="DJ9" i="54"/>
  <c r="DJ10" i="54"/>
  <c r="DJ17" i="54"/>
  <c r="DJ21" i="54"/>
  <c r="DJ16" i="54"/>
  <c r="DJ28" i="54"/>
  <c r="DJ26" i="54"/>
  <c r="DJ18" i="54"/>
  <c r="DJ14" i="54"/>
  <c r="BY29" i="4"/>
  <c r="BY21" i="4"/>
  <c r="BY10" i="4"/>
  <c r="BY50" i="4"/>
  <c r="BY43" i="4"/>
  <c r="BY28" i="4"/>
  <c r="BY20" i="4"/>
  <c r="BY14" i="4"/>
  <c r="BY49" i="4"/>
  <c r="BY53" i="4" s="1"/>
  <c r="BY78" i="4" s="1"/>
  <c r="BY27" i="4"/>
  <c r="BY19" i="4"/>
  <c r="BY33" i="4"/>
  <c r="BY24" i="4"/>
  <c r="BY17" i="4"/>
  <c r="BY32" i="4"/>
  <c r="BY31" i="4"/>
  <c r="BY88" i="4"/>
  <c r="BY44" i="4"/>
  <c r="BY23" i="4"/>
  <c r="BY12" i="4"/>
  <c r="BY30" i="4"/>
  <c r="BY9" i="4"/>
  <c r="BY57" i="4"/>
  <c r="BY51" i="4"/>
  <c r="BY15" i="4"/>
  <c r="BY11" i="4"/>
  <c r="BY26" i="4"/>
  <c r="BY18" i="4"/>
  <c r="BY25" i="4"/>
  <c r="BY22" i="4"/>
  <c r="BY16" i="4"/>
  <c r="CY3" i="11"/>
  <c r="CX2" i="11"/>
  <c r="CS82" i="49"/>
  <c r="CS84" i="49" s="1"/>
  <c r="DJ36" i="7"/>
  <c r="DJ55" i="7" s="1"/>
  <c r="DJ60" i="7" s="1"/>
  <c r="DJ76" i="7"/>
  <c r="DI77" i="44"/>
  <c r="AA82" i="24"/>
  <c r="DF62" i="44"/>
  <c r="DF64" i="44" s="1"/>
  <c r="BH84" i="4"/>
  <c r="CW46" i="54"/>
  <c r="CZ89" i="7"/>
  <c r="CZ19" i="7"/>
  <c r="CZ58" i="7"/>
  <c r="CZ43" i="7"/>
  <c r="CZ28" i="7"/>
  <c r="CZ26" i="7"/>
  <c r="CZ11" i="7"/>
  <c r="CZ27" i="7"/>
  <c r="CZ14" i="7"/>
  <c r="CZ51" i="7"/>
  <c r="CZ24" i="7"/>
  <c r="CZ88" i="7"/>
  <c r="CZ22" i="7"/>
  <c r="CZ17" i="7"/>
  <c r="CZ23" i="7"/>
  <c r="CZ32" i="7"/>
  <c r="CZ50" i="7"/>
  <c r="CZ57" i="7"/>
  <c r="CZ30" i="7"/>
  <c r="CZ21" i="7"/>
  <c r="CZ16" i="7"/>
  <c r="CZ10" i="7"/>
  <c r="CZ49" i="7"/>
  <c r="CZ12" i="7"/>
  <c r="CZ20" i="7"/>
  <c r="CZ9" i="7"/>
  <c r="CZ25" i="7"/>
  <c r="CZ15" i="7"/>
  <c r="CZ33" i="7"/>
  <c r="CZ18" i="7"/>
  <c r="CZ44" i="7"/>
  <c r="CZ46" i="7" s="1"/>
  <c r="CZ31" i="7"/>
  <c r="CZ29" i="7"/>
  <c r="CT86" i="24"/>
  <c r="CT93" i="24"/>
  <c r="CT96" i="24" s="1"/>
  <c r="N80" i="49"/>
  <c r="N82" i="49" s="1"/>
  <c r="DI34" i="34"/>
  <c r="BI62" i="4"/>
  <c r="BI64" i="4" s="1"/>
  <c r="CC2" i="7"/>
  <c r="CD3" i="7"/>
  <c r="BZ76" i="7"/>
  <c r="BZ36" i="7"/>
  <c r="BZ55" i="7" s="1"/>
  <c r="BZ60" i="7" s="1"/>
  <c r="BX34" i="29"/>
  <c r="BX53" i="4"/>
  <c r="AP90" i="19"/>
  <c r="AP51" i="19"/>
  <c r="AP39" i="19"/>
  <c r="AP58" i="19"/>
  <c r="AP45" i="19"/>
  <c r="AP43" i="19"/>
  <c r="AP9" i="19"/>
  <c r="AP31" i="19"/>
  <c r="AP23" i="19"/>
  <c r="AP16" i="19"/>
  <c r="AP22" i="19"/>
  <c r="AP15" i="19"/>
  <c r="AP44" i="19"/>
  <c r="AP46" i="19" s="1"/>
  <c r="AP21" i="19"/>
  <c r="AP59" i="19"/>
  <c r="AP28" i="19"/>
  <c r="AP12" i="19"/>
  <c r="AP29" i="19"/>
  <c r="AP26" i="19"/>
  <c r="AP18" i="19"/>
  <c r="AP49" i="19"/>
  <c r="AP38" i="19"/>
  <c r="AP30" i="19"/>
  <c r="AP25" i="19"/>
  <c r="AP10" i="19"/>
  <c r="AP88" i="19"/>
  <c r="AP24" i="19"/>
  <c r="AP11" i="19"/>
  <c r="AP20" i="19"/>
  <c r="AP14" i="19"/>
  <c r="AP57" i="19"/>
  <c r="AP32" i="19"/>
  <c r="AP19" i="19"/>
  <c r="AP89" i="19"/>
  <c r="AP91" i="19" s="1"/>
  <c r="AP33" i="19"/>
  <c r="AP27" i="19"/>
  <c r="AP50" i="19"/>
  <c r="AP17" i="19"/>
  <c r="DU80" i="44"/>
  <c r="CW91" i="34"/>
  <c r="CW34" i="34"/>
  <c r="BX86" i="7"/>
  <c r="BX93" i="7"/>
  <c r="BX96" i="7" s="1"/>
  <c r="BL34" i="11"/>
  <c r="BI64" i="39"/>
  <c r="BI62" i="39"/>
  <c r="CF62" i="4"/>
  <c r="CF64" i="4" s="1"/>
  <c r="O46" i="39"/>
  <c r="CA34" i="16"/>
  <c r="Z62" i="54"/>
  <c r="Z64" i="54" s="1"/>
  <c r="AA76" i="11"/>
  <c r="AA36" i="11"/>
  <c r="AA55" i="11" s="1"/>
  <c r="AA60" i="11" s="1"/>
  <c r="AA76" i="54"/>
  <c r="AA36" i="54"/>
  <c r="AA55" i="54" s="1"/>
  <c r="AA60" i="54" s="1"/>
  <c r="BW86" i="24"/>
  <c r="BW93" i="24"/>
  <c r="BW96" i="24" s="1"/>
  <c r="DI80" i="7"/>
  <c r="DI82" i="7" s="1"/>
  <c r="CJ41" i="49"/>
  <c r="CJ77" i="49" s="1"/>
  <c r="DU60" i="7"/>
  <c r="CS86" i="4"/>
  <c r="BL46" i="4"/>
  <c r="BL64" i="24"/>
  <c r="BL62" i="24"/>
  <c r="CK88" i="49"/>
  <c r="CK33" i="49"/>
  <c r="CK49" i="49"/>
  <c r="CK32" i="49"/>
  <c r="CK31" i="49"/>
  <c r="CK45" i="49"/>
  <c r="CK15" i="49"/>
  <c r="CK90" i="49"/>
  <c r="CK21" i="49"/>
  <c r="CK89" i="49"/>
  <c r="CK91" i="49" s="1"/>
  <c r="CK44" i="49"/>
  <c r="CK20" i="49"/>
  <c r="CK51" i="49"/>
  <c r="CK58" i="49"/>
  <c r="CK14" i="49"/>
  <c r="CK30" i="49"/>
  <c r="CK24" i="49"/>
  <c r="CK39" i="49"/>
  <c r="CK19" i="49"/>
  <c r="CK16" i="49"/>
  <c r="CK13" i="49"/>
  <c r="CK38" i="49"/>
  <c r="CK23" i="49"/>
  <c r="CK12" i="49"/>
  <c r="CK43" i="49"/>
  <c r="CK22" i="49"/>
  <c r="CK10" i="49"/>
  <c r="CK59" i="49"/>
  <c r="CK57" i="49"/>
  <c r="CK29" i="49"/>
  <c r="CK9" i="49"/>
  <c r="CK50" i="49"/>
  <c r="CK26" i="49"/>
  <c r="CK25" i="49"/>
  <c r="CK28" i="49"/>
  <c r="CK27" i="49"/>
  <c r="CK17" i="49"/>
  <c r="CK11" i="49"/>
  <c r="CK18" i="49"/>
  <c r="BY55" i="16"/>
  <c r="BD76" i="16"/>
  <c r="BD36" i="16"/>
  <c r="BZ46" i="24"/>
  <c r="AQ41" i="16"/>
  <c r="AR39" i="16"/>
  <c r="CJ46" i="29"/>
  <c r="DW34" i="44"/>
  <c r="DH34" i="49"/>
  <c r="AK86" i="19"/>
  <c r="AK93" i="19"/>
  <c r="AK96" i="19" s="1"/>
  <c r="AM91" i="39"/>
  <c r="DK2" i="54"/>
  <c r="DL3" i="54"/>
  <c r="BB2" i="29"/>
  <c r="BC3" i="29"/>
  <c r="DU76" i="54"/>
  <c r="DU36" i="54"/>
  <c r="DU55" i="54" s="1"/>
  <c r="DU60" i="54" s="1"/>
  <c r="CT84" i="19"/>
  <c r="DS86" i="44"/>
  <c r="DS93" i="44"/>
  <c r="DS96" i="44" s="1"/>
  <c r="DG62" i="34"/>
  <c r="DG64" i="34" s="1"/>
  <c r="AO62" i="16"/>
  <c r="AO64" i="16" s="1"/>
  <c r="Y86" i="29"/>
  <c r="Y93" i="29"/>
  <c r="Y96" i="29" s="1"/>
  <c r="CI84" i="44"/>
  <c r="CH86" i="7"/>
  <c r="CH93" i="7"/>
  <c r="Y62" i="44"/>
  <c r="Y64" i="44" s="1"/>
  <c r="DU53" i="29"/>
  <c r="DU78" i="29" s="1"/>
  <c r="AZ91" i="11"/>
  <c r="P34" i="7"/>
  <c r="DU76" i="19"/>
  <c r="DU36" i="19"/>
  <c r="DU55" i="19" s="1"/>
  <c r="DU60" i="19" s="1"/>
  <c r="CH82" i="54"/>
  <c r="CI76" i="11"/>
  <c r="CI36" i="11"/>
  <c r="DU91" i="49"/>
  <c r="AA76" i="49"/>
  <c r="AA36" i="49"/>
  <c r="AA55" i="49" s="1"/>
  <c r="AA60" i="49" s="1"/>
  <c r="BU62" i="39"/>
  <c r="BU64" i="39"/>
  <c r="M84" i="29"/>
  <c r="BE53" i="16"/>
  <c r="DL41" i="11"/>
  <c r="DL77" i="11" s="1"/>
  <c r="DY39" i="11"/>
  <c r="DY41" i="11" s="1"/>
  <c r="DY77" i="11" s="1"/>
  <c r="CW34" i="19"/>
  <c r="AZ77" i="49"/>
  <c r="AJ84" i="39"/>
  <c r="DG62" i="54"/>
  <c r="DG64" i="54" s="1"/>
  <c r="BW76" i="49"/>
  <c r="BW36" i="49"/>
  <c r="BW55" i="49" s="1"/>
  <c r="BW60" i="49" s="1"/>
  <c r="BA84" i="54"/>
  <c r="BA80" i="54"/>
  <c r="BA82" i="54" s="1"/>
  <c r="Z62" i="7"/>
  <c r="Z64" i="7" s="1"/>
  <c r="BB2" i="49"/>
  <c r="BC3" i="49"/>
  <c r="AM84" i="16"/>
  <c r="BA53" i="34"/>
  <c r="BA78" i="34" s="1"/>
  <c r="Y84" i="7"/>
  <c r="CU77" i="29"/>
  <c r="DX46" i="7"/>
  <c r="BM76" i="16"/>
  <c r="BM36" i="16"/>
  <c r="BM55" i="16" s="1"/>
  <c r="BM60" i="16" s="1"/>
  <c r="DF55" i="29"/>
  <c r="AO41" i="19"/>
  <c r="AO77" i="19" s="1"/>
  <c r="AZ60" i="7"/>
  <c r="AC34" i="16"/>
  <c r="AC53" i="16"/>
  <c r="AC78" i="16" s="1"/>
  <c r="AN60" i="54"/>
  <c r="CY91" i="7"/>
  <c r="BX46" i="4"/>
  <c r="AC88" i="11"/>
  <c r="AC24" i="11"/>
  <c r="AC17" i="11"/>
  <c r="AC23" i="11"/>
  <c r="AC16" i="11"/>
  <c r="AC59" i="11"/>
  <c r="AC45" i="11"/>
  <c r="AC51" i="11"/>
  <c r="AC22" i="11"/>
  <c r="AC57" i="11"/>
  <c r="AC90" i="11"/>
  <c r="AC21" i="11"/>
  <c r="AC89" i="11"/>
  <c r="AC33" i="11"/>
  <c r="AC20" i="11"/>
  <c r="AC44" i="11"/>
  <c r="AC32" i="11"/>
  <c r="AC28" i="11"/>
  <c r="AC12" i="11"/>
  <c r="AC11" i="11"/>
  <c r="AC29" i="11"/>
  <c r="AC18" i="11"/>
  <c r="AC27" i="11"/>
  <c r="AC58" i="11"/>
  <c r="AC43" i="11"/>
  <c r="AC31" i="11"/>
  <c r="AC19" i="11"/>
  <c r="AC14" i="11"/>
  <c r="AC9" i="11"/>
  <c r="AC26" i="11"/>
  <c r="AC30" i="11"/>
  <c r="AC25" i="11"/>
  <c r="DS55" i="11"/>
  <c r="CH55" i="4"/>
  <c r="DT76" i="29"/>
  <c r="DT36" i="29"/>
  <c r="DT55" i="29" s="1"/>
  <c r="DT60" i="29" s="1"/>
  <c r="BH86" i="29"/>
  <c r="BH93" i="29"/>
  <c r="BH96" i="29" s="1"/>
  <c r="CF60" i="39"/>
  <c r="AB41" i="34"/>
  <c r="AB77" i="34" s="1"/>
  <c r="AB46" i="34"/>
  <c r="AP34" i="54"/>
  <c r="AE3" i="4"/>
  <c r="AD2" i="4"/>
  <c r="AO46" i="34"/>
  <c r="BI80" i="39"/>
  <c r="AB91" i="11"/>
  <c r="CC3" i="44"/>
  <c r="CB2" i="44"/>
  <c r="O91" i="39"/>
  <c r="P91" i="29"/>
  <c r="CM41" i="16"/>
  <c r="CM77" i="16" s="1"/>
  <c r="CU34" i="39"/>
  <c r="L86" i="16"/>
  <c r="L93" i="16"/>
  <c r="L96" i="16" s="1"/>
  <c r="Z80" i="54"/>
  <c r="AY82" i="16"/>
  <c r="AY84" i="16" s="1"/>
  <c r="AA41" i="44"/>
  <c r="AA53" i="44"/>
  <c r="AA78" i="44" s="1"/>
  <c r="DH41" i="29"/>
  <c r="CA77" i="11"/>
  <c r="DJ78" i="7"/>
  <c r="CD3" i="16"/>
  <c r="CC2" i="16"/>
  <c r="CF84" i="29"/>
  <c r="P34" i="49"/>
  <c r="P46" i="49"/>
  <c r="DJ46" i="24"/>
  <c r="DK53" i="16"/>
  <c r="DK78" i="16" s="1"/>
  <c r="Q62" i="11"/>
  <c r="R62" i="11" s="1"/>
  <c r="R60" i="11"/>
  <c r="BL80" i="24"/>
  <c r="BL82" i="24" s="1"/>
  <c r="BL84" i="24"/>
  <c r="CJ91" i="11"/>
  <c r="O76" i="29"/>
  <c r="O36" i="29"/>
  <c r="O55" i="29" s="1"/>
  <c r="O60" i="29" s="1"/>
  <c r="BY80" i="16"/>
  <c r="BY82" i="16" s="1"/>
  <c r="AA77" i="19"/>
  <c r="AB46" i="19"/>
  <c r="DL88" i="16"/>
  <c r="DL91" i="16" s="1"/>
  <c r="DL30" i="16"/>
  <c r="DL15" i="16"/>
  <c r="DL44" i="16"/>
  <c r="DL46" i="16" s="1"/>
  <c r="DL20" i="16"/>
  <c r="DL39" i="16"/>
  <c r="DL25" i="16"/>
  <c r="DL16" i="16"/>
  <c r="DL14" i="16"/>
  <c r="DL57" i="16"/>
  <c r="DL43" i="16"/>
  <c r="DL28" i="16"/>
  <c r="DL24" i="16"/>
  <c r="DL13" i="16"/>
  <c r="DL23" i="16"/>
  <c r="DL29" i="16"/>
  <c r="DL11" i="16"/>
  <c r="DL9" i="16"/>
  <c r="DL27" i="16"/>
  <c r="DL26" i="16"/>
  <c r="DL50" i="16"/>
  <c r="DL22" i="16"/>
  <c r="DL21" i="16"/>
  <c r="DL33" i="16"/>
  <c r="DL32" i="16"/>
  <c r="DL31" i="16"/>
  <c r="DL19" i="16"/>
  <c r="DL38" i="16"/>
  <c r="DL18" i="16"/>
  <c r="DL17" i="16"/>
  <c r="DL10" i="16"/>
  <c r="DL49" i="16"/>
  <c r="DL51" i="16"/>
  <c r="DL12" i="16"/>
  <c r="AI86" i="39"/>
  <c r="AI93" i="39"/>
  <c r="AI96" i="39" s="1"/>
  <c r="AP76" i="16"/>
  <c r="AP36" i="16"/>
  <c r="AP55" i="16" s="1"/>
  <c r="AP60" i="16" s="1"/>
  <c r="AE34" i="24"/>
  <c r="DW41" i="44"/>
  <c r="DW77" i="44" s="1"/>
  <c r="DS60" i="19"/>
  <c r="AM78" i="4"/>
  <c r="AY76" i="29"/>
  <c r="AY36" i="29"/>
  <c r="AY55" i="29" s="1"/>
  <c r="BE88" i="24"/>
  <c r="BV84" i="19"/>
  <c r="AM34" i="39"/>
  <c r="CY45" i="44"/>
  <c r="CY59" i="44"/>
  <c r="CY88" i="44"/>
  <c r="CY89" i="44"/>
  <c r="CY20" i="44"/>
  <c r="CY58" i="44"/>
  <c r="CY44" i="44"/>
  <c r="CY51" i="44"/>
  <c r="CY27" i="44"/>
  <c r="CY49" i="44"/>
  <c r="CY28" i="44"/>
  <c r="CY43" i="44"/>
  <c r="CY29" i="44"/>
  <c r="CY26" i="44"/>
  <c r="CY30" i="44"/>
  <c r="CY23" i="44"/>
  <c r="CY17" i="44"/>
  <c r="CY22" i="44"/>
  <c r="CY16" i="44"/>
  <c r="CY24" i="44"/>
  <c r="CY38" i="44"/>
  <c r="CY90" i="44"/>
  <c r="CY11" i="44"/>
  <c r="CY33" i="44"/>
  <c r="CY15" i="44"/>
  <c r="CY31" i="44"/>
  <c r="CY57" i="44"/>
  <c r="CY39" i="44"/>
  <c r="CY12" i="44"/>
  <c r="CY9" i="44"/>
  <c r="CY19" i="44"/>
  <c r="CY18" i="44"/>
  <c r="CY14" i="44"/>
  <c r="CY13" i="44"/>
  <c r="CY21" i="44"/>
  <c r="CY32" i="44"/>
  <c r="CY50" i="44"/>
  <c r="CY10" i="44"/>
  <c r="CY25" i="44"/>
  <c r="BA57" i="29"/>
  <c r="BA89" i="29"/>
  <c r="BA59" i="29"/>
  <c r="BA88" i="29"/>
  <c r="BA31" i="29"/>
  <c r="BA20" i="29"/>
  <c r="BA14" i="29"/>
  <c r="BA27" i="29"/>
  <c r="BA19" i="29"/>
  <c r="BA13" i="29"/>
  <c r="BA50" i="29"/>
  <c r="BA44" i="29"/>
  <c r="BA33" i="29"/>
  <c r="BA21" i="29"/>
  <c r="BA28" i="29"/>
  <c r="BA16" i="29"/>
  <c r="BA24" i="29"/>
  <c r="BA12" i="29"/>
  <c r="BA9" i="29"/>
  <c r="BA39" i="29"/>
  <c r="BA41" i="29" s="1"/>
  <c r="BA77" i="29" s="1"/>
  <c r="BA30" i="29"/>
  <c r="BA58" i="29"/>
  <c r="BA45" i="29"/>
  <c r="BA49" i="29"/>
  <c r="BA38" i="29"/>
  <c r="BA25" i="29"/>
  <c r="BA43" i="29"/>
  <c r="BA29" i="29"/>
  <c r="BA23" i="29"/>
  <c r="BA90" i="29"/>
  <c r="BA22" i="29"/>
  <c r="BA51" i="29"/>
  <c r="BA18" i="29"/>
  <c r="BA11" i="29"/>
  <c r="BA17" i="29"/>
  <c r="BA26" i="29"/>
  <c r="BA10" i="29"/>
  <c r="BA15" i="29"/>
  <c r="BA32" i="29"/>
  <c r="BC2" i="19"/>
  <c r="BD3" i="19"/>
  <c r="CZ3" i="34"/>
  <c r="CY2" i="34"/>
  <c r="BB53" i="7"/>
  <c r="BB78" i="7" s="1"/>
  <c r="BY76" i="24"/>
  <c r="BY36" i="24"/>
  <c r="BY55" i="24" s="1"/>
  <c r="BY60" i="24" s="1"/>
  <c r="DG80" i="34"/>
  <c r="DG82" i="34" s="1"/>
  <c r="AO80" i="16"/>
  <c r="AO82" i="16" s="1"/>
  <c r="AO84" i="16" s="1"/>
  <c r="AJ86" i="24"/>
  <c r="AJ93" i="24"/>
  <c r="AJ96" i="24" s="1"/>
  <c r="AM76" i="4"/>
  <c r="AM36" i="4"/>
  <c r="AM55" i="4" s="1"/>
  <c r="AM60" i="4" s="1"/>
  <c r="BS64" i="4"/>
  <c r="Y80" i="44"/>
  <c r="Y82" i="44" s="1"/>
  <c r="M60" i="7"/>
  <c r="BK41" i="39"/>
  <c r="BK91" i="39"/>
  <c r="BZ90" i="34"/>
  <c r="BZ59" i="34"/>
  <c r="BZ58" i="34"/>
  <c r="BZ27" i="34"/>
  <c r="BZ89" i="34"/>
  <c r="BZ88" i="34"/>
  <c r="BZ57" i="34"/>
  <c r="BZ15" i="34"/>
  <c r="BZ50" i="34"/>
  <c r="BZ45" i="34"/>
  <c r="BZ32" i="34"/>
  <c r="BZ21" i="34"/>
  <c r="BZ9" i="34"/>
  <c r="BZ43" i="34"/>
  <c r="BZ31" i="34"/>
  <c r="BZ24" i="34"/>
  <c r="BZ17" i="34"/>
  <c r="BZ11" i="34"/>
  <c r="BZ23" i="34"/>
  <c r="BZ18" i="34"/>
  <c r="BZ51" i="34"/>
  <c r="BZ10" i="34"/>
  <c r="BZ16" i="34"/>
  <c r="BZ19" i="34"/>
  <c r="BZ49" i="34"/>
  <c r="BZ22" i="34"/>
  <c r="BZ39" i="34"/>
  <c r="BZ41" i="34" s="1"/>
  <c r="BZ77" i="34" s="1"/>
  <c r="BZ20" i="34"/>
  <c r="BZ28" i="34"/>
  <c r="BZ14" i="34"/>
  <c r="BZ12" i="34"/>
  <c r="BZ38" i="34"/>
  <c r="BZ33" i="34"/>
  <c r="BZ30" i="34"/>
  <c r="BZ25" i="34"/>
  <c r="BZ29" i="34"/>
  <c r="BZ44" i="34"/>
  <c r="BZ46" i="34" s="1"/>
  <c r="BZ26" i="34"/>
  <c r="DU34" i="49"/>
  <c r="DU53" i="49"/>
  <c r="DU78" i="49" s="1"/>
  <c r="DW2" i="29"/>
  <c r="DX3" i="29"/>
  <c r="BM46" i="34"/>
  <c r="BM53" i="34"/>
  <c r="BM78" i="34" s="1"/>
  <c r="CV53" i="11"/>
  <c r="BU80" i="39"/>
  <c r="CF86" i="19"/>
  <c r="CF93" i="19"/>
  <c r="CF96" i="19" s="1"/>
  <c r="DS86" i="7"/>
  <c r="DS93" i="7"/>
  <c r="Y82" i="11"/>
  <c r="Y84" i="11" s="1"/>
  <c r="CW41" i="54"/>
  <c r="CW77" i="54" s="1"/>
  <c r="BB62" i="54"/>
  <c r="BB64" i="54" s="1"/>
  <c r="AN53" i="29"/>
  <c r="AN78" i="29" s="1"/>
  <c r="CW53" i="19"/>
  <c r="CW78" i="19" s="1"/>
  <c r="AZ53" i="49"/>
  <c r="AZ78" i="49" s="1"/>
  <c r="DG80" i="54"/>
  <c r="DG82" i="54" s="1"/>
  <c r="DG84" i="54"/>
  <c r="BM76" i="24"/>
  <c r="BM36" i="24"/>
  <c r="DT76" i="11"/>
  <c r="DT36" i="11"/>
  <c r="DT55" i="11" s="1"/>
  <c r="DT60" i="11" s="1"/>
  <c r="Z80" i="7"/>
  <c r="Z82" i="7" s="1"/>
  <c r="DH46" i="4"/>
  <c r="BA90" i="49"/>
  <c r="BA89" i="49"/>
  <c r="BA91" i="49" s="1"/>
  <c r="BA88" i="49"/>
  <c r="BA58" i="49"/>
  <c r="BA50" i="49"/>
  <c r="BA43" i="49"/>
  <c r="BA57" i="49"/>
  <c r="BA33" i="49"/>
  <c r="BA39" i="49"/>
  <c r="BA49" i="49"/>
  <c r="BA23" i="49"/>
  <c r="BA22" i="49"/>
  <c r="BA45" i="49"/>
  <c r="BA19" i="49"/>
  <c r="BA9" i="49"/>
  <c r="BA34" i="49" s="1"/>
  <c r="BA38" i="49"/>
  <c r="BA51" i="49"/>
  <c r="BA14" i="49"/>
  <c r="BA13" i="49"/>
  <c r="BA29" i="49"/>
  <c r="BA24" i="49"/>
  <c r="BA15" i="49"/>
  <c r="BA12" i="49"/>
  <c r="BA16" i="49"/>
  <c r="BA44" i="49"/>
  <c r="BA26" i="49"/>
  <c r="BA30" i="49"/>
  <c r="BA21" i="49"/>
  <c r="BA18" i="49"/>
  <c r="BA28" i="49"/>
  <c r="BA27" i="49"/>
  <c r="BA25" i="49"/>
  <c r="BA31" i="49"/>
  <c r="BA17" i="49"/>
  <c r="BA11" i="49"/>
  <c r="BA32" i="49"/>
  <c r="BA59" i="49"/>
  <c r="BA20" i="49"/>
  <c r="BA10" i="49"/>
  <c r="CS86" i="44"/>
  <c r="CS93" i="44"/>
  <c r="CS96" i="44" s="1"/>
  <c r="BS86" i="29"/>
  <c r="BS93" i="29"/>
  <c r="BS96" i="29" s="1"/>
  <c r="AL86" i="34"/>
  <c r="AL93" i="34"/>
  <c r="AL96" i="34" s="1"/>
  <c r="CL76" i="7"/>
  <c r="CL36" i="7"/>
  <c r="CL55" i="7" s="1"/>
  <c r="CS82" i="11"/>
  <c r="CS84" i="11" s="1"/>
  <c r="BP62" i="44"/>
  <c r="BP64" i="44" s="1"/>
  <c r="BK76" i="29"/>
  <c r="BK36" i="29"/>
  <c r="BK55" i="29" s="1"/>
  <c r="BK60" i="29" s="1"/>
  <c r="DV91" i="54"/>
  <c r="BY46" i="54"/>
  <c r="AZ80" i="7"/>
  <c r="AZ82" i="7" s="1"/>
  <c r="CI34" i="39"/>
  <c r="AN80" i="54"/>
  <c r="AN82" i="54" s="1"/>
  <c r="BX34" i="4"/>
  <c r="CS62" i="54"/>
  <c r="AE3" i="11"/>
  <c r="AD2" i="11"/>
  <c r="DS80" i="11"/>
  <c r="CH80" i="4"/>
  <c r="CH82" i="4" s="1"/>
  <c r="BH86" i="39"/>
  <c r="BH93" i="39"/>
  <c r="BH96" i="39" s="1"/>
  <c r="AP91" i="54"/>
  <c r="AC29" i="4"/>
  <c r="AC21" i="4"/>
  <c r="AC50" i="4"/>
  <c r="AC43" i="4"/>
  <c r="AC28" i="4"/>
  <c r="AC14" i="4"/>
  <c r="AC27" i="4"/>
  <c r="AC19" i="4"/>
  <c r="AC33" i="4"/>
  <c r="AC24" i="4"/>
  <c r="AC17" i="4"/>
  <c r="AC32" i="4"/>
  <c r="AC57" i="4"/>
  <c r="AC22" i="4"/>
  <c r="AC11" i="4"/>
  <c r="AC15" i="4"/>
  <c r="AC25" i="4"/>
  <c r="AC18" i="4"/>
  <c r="AC30" i="4"/>
  <c r="AC23" i="4"/>
  <c r="AC51" i="4"/>
  <c r="AC9" i="4"/>
  <c r="AC31" i="4"/>
  <c r="AC44" i="4"/>
  <c r="AC12" i="4"/>
  <c r="AC88" i="4"/>
  <c r="AC91" i="4" s="1"/>
  <c r="AC26" i="4"/>
  <c r="AC16" i="4"/>
  <c r="CW57" i="29"/>
  <c r="CW89" i="29"/>
  <c r="CW91" i="29" s="1"/>
  <c r="CW59" i="29"/>
  <c r="CW50" i="29"/>
  <c r="CW58" i="29"/>
  <c r="CW49" i="29"/>
  <c r="CW31" i="29"/>
  <c r="CW90" i="29"/>
  <c r="CW20" i="29"/>
  <c r="CW14" i="29"/>
  <c r="CW88" i="29"/>
  <c r="CW27" i="29"/>
  <c r="CW19" i="29"/>
  <c r="CW13" i="29"/>
  <c r="CW44" i="29"/>
  <c r="CW22" i="29"/>
  <c r="CW11" i="29"/>
  <c r="CW32" i="29"/>
  <c r="CW17" i="29"/>
  <c r="CW25" i="29"/>
  <c r="CW51" i="29"/>
  <c r="CW38" i="29"/>
  <c r="CW43" i="29"/>
  <c r="CW29" i="29"/>
  <c r="CW12" i="29"/>
  <c r="CW18" i="29"/>
  <c r="CW30" i="29"/>
  <c r="CW23" i="29"/>
  <c r="CW16" i="29"/>
  <c r="CW28" i="29"/>
  <c r="CW10" i="29"/>
  <c r="CW33" i="29"/>
  <c r="CW26" i="29"/>
  <c r="CW15" i="29"/>
  <c r="CW24" i="29"/>
  <c r="CW9" i="29"/>
  <c r="CW21" i="29"/>
  <c r="CW45" i="29"/>
  <c r="CW39" i="29"/>
  <c r="CG86" i="4"/>
  <c r="CG93" i="4"/>
  <c r="CG96" i="4" s="1"/>
  <c r="CA89" i="44"/>
  <c r="CA49" i="44"/>
  <c r="CA88" i="44"/>
  <c r="CA32" i="44"/>
  <c r="CA24" i="44"/>
  <c r="CA31" i="44"/>
  <c r="CA23" i="44"/>
  <c r="CA58" i="44"/>
  <c r="CA39" i="44"/>
  <c r="CA22" i="44"/>
  <c r="CA51" i="44"/>
  <c r="CA14" i="44"/>
  <c r="CA90" i="44"/>
  <c r="CA43" i="44"/>
  <c r="CA26" i="44"/>
  <c r="CA19" i="44"/>
  <c r="CA45" i="44"/>
  <c r="CA44" i="44"/>
  <c r="CA38" i="44"/>
  <c r="CA17" i="44"/>
  <c r="CA10" i="44"/>
  <c r="CA13" i="44"/>
  <c r="CA11" i="44"/>
  <c r="CA25" i="44"/>
  <c r="CA15" i="44"/>
  <c r="CA12" i="44"/>
  <c r="CA9" i="44"/>
  <c r="CA30" i="44"/>
  <c r="CA50" i="44"/>
  <c r="CA16" i="44"/>
  <c r="CA28" i="44"/>
  <c r="CA59" i="44"/>
  <c r="CA33" i="44"/>
  <c r="CA21" i="44"/>
  <c r="CA18" i="44"/>
  <c r="CA29" i="44"/>
  <c r="CA57" i="44"/>
  <c r="CA20" i="44"/>
  <c r="CA27" i="44"/>
  <c r="P46" i="19"/>
  <c r="CU41" i="39"/>
  <c r="CU76" i="4"/>
  <c r="CU36" i="4"/>
  <c r="CU55" i="4" s="1"/>
  <c r="CU60" i="4" s="1"/>
  <c r="AK64" i="39"/>
  <c r="AK62" i="39"/>
  <c r="AU86" i="4"/>
  <c r="AU93" i="4"/>
  <c r="AU96" i="4" s="1"/>
  <c r="CN41" i="11"/>
  <c r="CN77" i="11" s="1"/>
  <c r="DA39" i="11"/>
  <c r="AA64" i="29"/>
  <c r="AA62" i="29"/>
  <c r="Q2" i="39"/>
  <c r="R3" i="39"/>
  <c r="CJ91" i="49"/>
  <c r="CB50" i="16"/>
  <c r="CB29" i="16"/>
  <c r="CB49" i="16"/>
  <c r="CB22" i="16"/>
  <c r="CB13" i="16"/>
  <c r="CB88" i="16"/>
  <c r="CB91" i="16" s="1"/>
  <c r="CB30" i="16"/>
  <c r="CB15" i="16"/>
  <c r="CB23" i="16"/>
  <c r="CB44" i="16"/>
  <c r="CB21" i="16"/>
  <c r="CB51" i="16"/>
  <c r="CB20" i="16"/>
  <c r="CB33" i="16"/>
  <c r="CB32" i="16"/>
  <c r="CB31" i="16"/>
  <c r="CB19" i="16"/>
  <c r="CB11" i="16"/>
  <c r="CB9" i="16"/>
  <c r="CB25" i="16"/>
  <c r="CB10" i="16"/>
  <c r="CB28" i="16"/>
  <c r="CB24" i="16"/>
  <c r="CB38" i="16"/>
  <c r="CB18" i="16"/>
  <c r="CB39" i="16"/>
  <c r="CB41" i="16" s="1"/>
  <c r="CB77" i="16" s="1"/>
  <c r="CB17" i="16"/>
  <c r="CB16" i="16"/>
  <c r="CB27" i="16"/>
  <c r="CB26" i="16"/>
  <c r="CB43" i="16"/>
  <c r="CB12" i="16"/>
  <c r="CB14" i="16"/>
  <c r="CB57" i="16"/>
  <c r="BM91" i="54"/>
  <c r="CL34" i="24"/>
  <c r="CJ53" i="11"/>
  <c r="CY41" i="16"/>
  <c r="CY46" i="16"/>
  <c r="CY91" i="16"/>
  <c r="BO34" i="16"/>
  <c r="AA76" i="19"/>
  <c r="AA36" i="19"/>
  <c r="AA55" i="19" s="1"/>
  <c r="AA60" i="19" s="1"/>
  <c r="DM2" i="16"/>
  <c r="DN3" i="16"/>
  <c r="BU84" i="11"/>
  <c r="AY64" i="19"/>
  <c r="AY62" i="19"/>
  <c r="DS84" i="24"/>
  <c r="CS60" i="4"/>
  <c r="AB62" i="24"/>
  <c r="AB64" i="24" s="1"/>
  <c r="CL88" i="34"/>
  <c r="CL45" i="34"/>
  <c r="CL50" i="34"/>
  <c r="CL57" i="34"/>
  <c r="CL44" i="34"/>
  <c r="CL31" i="34"/>
  <c r="CL28" i="34"/>
  <c r="CL23" i="34"/>
  <c r="CL16" i="34"/>
  <c r="CL51" i="34"/>
  <c r="CL26" i="34"/>
  <c r="CL10" i="34"/>
  <c r="CL32" i="34"/>
  <c r="CL90" i="34"/>
  <c r="CL29" i="34"/>
  <c r="CL89" i="34"/>
  <c r="CL43" i="34"/>
  <c r="CL22" i="34"/>
  <c r="CL14" i="34"/>
  <c r="CL49" i="34"/>
  <c r="CL53" i="34" s="1"/>
  <c r="CL78" i="34" s="1"/>
  <c r="CL38" i="34"/>
  <c r="CL39" i="34"/>
  <c r="CL17" i="34"/>
  <c r="CL20" i="34"/>
  <c r="CL25" i="34"/>
  <c r="CL15" i="34"/>
  <c r="CL12" i="34"/>
  <c r="CL33" i="34"/>
  <c r="CL30" i="34"/>
  <c r="CL27" i="34"/>
  <c r="CL21" i="34"/>
  <c r="CL58" i="34"/>
  <c r="CL11" i="34"/>
  <c r="CL59" i="34"/>
  <c r="CL19" i="34"/>
  <c r="CL9" i="34"/>
  <c r="CL24" i="34"/>
  <c r="CL18" i="34"/>
  <c r="CW25" i="4"/>
  <c r="CW33" i="4"/>
  <c r="CW24" i="4"/>
  <c r="CW17" i="4"/>
  <c r="CW32" i="4"/>
  <c r="CW88" i="4"/>
  <c r="CW31" i="4"/>
  <c r="CW23" i="4"/>
  <c r="CW16" i="4"/>
  <c r="CW50" i="4"/>
  <c r="CW43" i="4"/>
  <c r="CW28" i="4"/>
  <c r="CW20" i="4"/>
  <c r="CW14" i="4"/>
  <c r="CW21" i="4"/>
  <c r="CW10" i="4"/>
  <c r="CW19" i="4"/>
  <c r="CW26" i="4"/>
  <c r="CW9" i="4"/>
  <c r="CW51" i="4"/>
  <c r="CW44" i="4"/>
  <c r="CW18" i="4"/>
  <c r="CW11" i="4"/>
  <c r="CW27" i="4"/>
  <c r="CW12" i="4"/>
  <c r="CW49" i="4"/>
  <c r="CW53" i="4" s="1"/>
  <c r="CW78" i="4" s="1"/>
  <c r="CW30" i="4"/>
  <c r="CW22" i="4"/>
  <c r="CW15" i="4"/>
  <c r="CW57" i="4"/>
  <c r="CW29" i="4"/>
  <c r="BD34" i="44"/>
  <c r="BE9" i="44"/>
  <c r="DT84" i="24"/>
  <c r="BU84" i="29"/>
  <c r="DA3" i="44"/>
  <c r="CZ2" i="44"/>
  <c r="CV46" i="4"/>
  <c r="AN53" i="4"/>
  <c r="AN78" i="4" s="1"/>
  <c r="DH76" i="19"/>
  <c r="DH36" i="19"/>
  <c r="BB89" i="19"/>
  <c r="BB57" i="19"/>
  <c r="BB50" i="19"/>
  <c r="BB49" i="19"/>
  <c r="BB90" i="19"/>
  <c r="BB44" i="19"/>
  <c r="BB30" i="19"/>
  <c r="BB18" i="19"/>
  <c r="BB11" i="19"/>
  <c r="BB51" i="19"/>
  <c r="BB25" i="19"/>
  <c r="BB10" i="19"/>
  <c r="BB24" i="19"/>
  <c r="BB17" i="19"/>
  <c r="BB59" i="19"/>
  <c r="BB9" i="19"/>
  <c r="BB45" i="19"/>
  <c r="BB32" i="19"/>
  <c r="BB31" i="19"/>
  <c r="BB23" i="19"/>
  <c r="BB16" i="19"/>
  <c r="BB58" i="19"/>
  <c r="BB20" i="19"/>
  <c r="BB14" i="19"/>
  <c r="BB39" i="19"/>
  <c r="BB41" i="19" s="1"/>
  <c r="BB77" i="19" s="1"/>
  <c r="BB88" i="19"/>
  <c r="BB27" i="19"/>
  <c r="BB28" i="19"/>
  <c r="BB19" i="19"/>
  <c r="BB15" i="19"/>
  <c r="BB12" i="19"/>
  <c r="BB43" i="19"/>
  <c r="BB22" i="19"/>
  <c r="BB21" i="19"/>
  <c r="BB29" i="19"/>
  <c r="BB38" i="19"/>
  <c r="BB26" i="19"/>
  <c r="BB33" i="19"/>
  <c r="CS84" i="34"/>
  <c r="CB53" i="16" l="1"/>
  <c r="CB78" i="16" s="1"/>
  <c r="DI84" i="16"/>
  <c r="DI86" i="16" s="1"/>
  <c r="Z84" i="11"/>
  <c r="BM53" i="11"/>
  <c r="BM78" i="11" s="1"/>
  <c r="CT84" i="11"/>
  <c r="AL84" i="11"/>
  <c r="CH84" i="11"/>
  <c r="Z84" i="7"/>
  <c r="CW84" i="7"/>
  <c r="AX86" i="4"/>
  <c r="P93" i="4"/>
  <c r="P96" i="4" s="1"/>
  <c r="AC34" i="4"/>
  <c r="AL84" i="4"/>
  <c r="Z84" i="4"/>
  <c r="M86" i="49"/>
  <c r="M93" i="49"/>
  <c r="M96" i="49" s="1"/>
  <c r="AL86" i="24"/>
  <c r="AL93" i="24"/>
  <c r="AL96" i="24" s="1"/>
  <c r="DS86" i="54"/>
  <c r="DS93" i="54"/>
  <c r="DS96" i="54" s="1"/>
  <c r="EE74" i="4"/>
  <c r="CU86" i="24"/>
  <c r="CU93" i="24"/>
  <c r="CU96" i="24" s="1"/>
  <c r="Y86" i="11"/>
  <c r="Y93" i="11"/>
  <c r="Y96" i="11" s="1"/>
  <c r="CS86" i="11"/>
  <c r="CS93" i="11"/>
  <c r="CS96" i="11" s="1"/>
  <c r="DF86" i="54"/>
  <c r="DF93" i="54"/>
  <c r="DF96" i="54" s="1"/>
  <c r="CS86" i="49"/>
  <c r="CS93" i="49"/>
  <c r="CS96" i="49" s="1"/>
  <c r="BL86" i="24"/>
  <c r="BL93" i="24"/>
  <c r="BL96" i="24" s="1"/>
  <c r="CW34" i="29"/>
  <c r="DS62" i="19"/>
  <c r="DS64" i="19" s="1"/>
  <c r="BD53" i="54"/>
  <c r="BD78" i="54" s="1"/>
  <c r="BE78" i="54" s="1"/>
  <c r="BE49" i="54"/>
  <c r="BE53" i="54" s="1"/>
  <c r="AN64" i="24"/>
  <c r="AN62" i="24"/>
  <c r="BM34" i="11"/>
  <c r="L86" i="39"/>
  <c r="L93" i="39"/>
  <c r="L96" i="39" s="1"/>
  <c r="P86" i="54"/>
  <c r="P93" i="54"/>
  <c r="P96" i="54" s="1"/>
  <c r="AQ41" i="54"/>
  <c r="AR39" i="54"/>
  <c r="BB91" i="19"/>
  <c r="BU86" i="11"/>
  <c r="BU93" i="11"/>
  <c r="BU96" i="11" s="1"/>
  <c r="CL76" i="24"/>
  <c r="CL36" i="24"/>
  <c r="CL60" i="7"/>
  <c r="BM55" i="24"/>
  <c r="DX2" i="29"/>
  <c r="DY3" i="29"/>
  <c r="BK77" i="39"/>
  <c r="P76" i="49"/>
  <c r="P36" i="49"/>
  <c r="P55" i="49" s="1"/>
  <c r="P60" i="49" s="1"/>
  <c r="AC91" i="11"/>
  <c r="CI55" i="11"/>
  <c r="DK90" i="54"/>
  <c r="DK59" i="54"/>
  <c r="DK88" i="54"/>
  <c r="DK89" i="54"/>
  <c r="DK51" i="54"/>
  <c r="DK45" i="54"/>
  <c r="DK57" i="54"/>
  <c r="DK33" i="54"/>
  <c r="DK43" i="54"/>
  <c r="DK44" i="54"/>
  <c r="DK46" i="54" s="1"/>
  <c r="DK49" i="54"/>
  <c r="DK25" i="54"/>
  <c r="DK39" i="54"/>
  <c r="DK41" i="54" s="1"/>
  <c r="DK77" i="54" s="1"/>
  <c r="DK30" i="54"/>
  <c r="DK24" i="54"/>
  <c r="DK22" i="54"/>
  <c r="DK9" i="54"/>
  <c r="DK15" i="54"/>
  <c r="DK21" i="54"/>
  <c r="DK20" i="54"/>
  <c r="DK14" i="54"/>
  <c r="DK32" i="54"/>
  <c r="DK19" i="54"/>
  <c r="DK12" i="54"/>
  <c r="DK50" i="54"/>
  <c r="DK58" i="54"/>
  <c r="DK38" i="54"/>
  <c r="DK11" i="54"/>
  <c r="DK18" i="54"/>
  <c r="DK29" i="54"/>
  <c r="DK23" i="54"/>
  <c r="DK16" i="54"/>
  <c r="DK10" i="54"/>
  <c r="DK28" i="54"/>
  <c r="DK27" i="54"/>
  <c r="DK26" i="54"/>
  <c r="DK17" i="54"/>
  <c r="DK31" i="54"/>
  <c r="DK13" i="54"/>
  <c r="AP53" i="19"/>
  <c r="AP78" i="19" s="1"/>
  <c r="DI76" i="34"/>
  <c r="DI36" i="34"/>
  <c r="CZ53" i="7"/>
  <c r="CZ78" i="7" s="1"/>
  <c r="BH86" i="4"/>
  <c r="BH93" i="4"/>
  <c r="BH96" i="4" s="1"/>
  <c r="CY2" i="11"/>
  <c r="CZ3" i="11"/>
  <c r="Q46" i="49"/>
  <c r="R46" i="49" s="1"/>
  <c r="R44" i="49"/>
  <c r="DL3" i="29"/>
  <c r="DK2" i="29"/>
  <c r="Q53" i="29"/>
  <c r="Q78" i="29" s="1"/>
  <c r="R78" i="29" s="1"/>
  <c r="R49" i="29"/>
  <c r="R53" i="29" s="1"/>
  <c r="AZ78" i="4"/>
  <c r="CX77" i="44"/>
  <c r="Q82" i="4"/>
  <c r="R82" i="4" s="1"/>
  <c r="R80" i="4"/>
  <c r="BX76" i="11"/>
  <c r="BX36" i="11"/>
  <c r="BY46" i="11"/>
  <c r="CA2" i="49"/>
  <c r="CB3" i="49"/>
  <c r="BC62" i="44"/>
  <c r="BC64" i="44" s="1"/>
  <c r="Y86" i="19"/>
  <c r="Y93" i="19"/>
  <c r="Y96" i="19" s="1"/>
  <c r="BP88" i="24"/>
  <c r="BP51" i="24"/>
  <c r="BP44" i="24"/>
  <c r="BP46" i="24" s="1"/>
  <c r="BP58" i="24"/>
  <c r="BP27" i="24"/>
  <c r="BP12" i="24"/>
  <c r="BP50" i="24"/>
  <c r="BP43" i="24"/>
  <c r="BP29" i="24"/>
  <c r="BP26" i="24"/>
  <c r="BP18" i="24"/>
  <c r="BP11" i="24"/>
  <c r="BP57" i="24"/>
  <c r="BP30" i="24"/>
  <c r="BP90" i="24"/>
  <c r="BP59" i="24"/>
  <c r="BP22" i="24"/>
  <c r="BP9" i="24"/>
  <c r="BP21" i="24"/>
  <c r="BP49" i="24"/>
  <c r="BP39" i="24"/>
  <c r="BP41" i="24" s="1"/>
  <c r="BP77" i="24" s="1"/>
  <c r="BP20" i="24"/>
  <c r="BP89" i="24"/>
  <c r="BP45" i="24"/>
  <c r="BP33" i="24"/>
  <c r="BP25" i="24"/>
  <c r="BP15" i="24"/>
  <c r="BP38" i="24"/>
  <c r="BP28" i="24"/>
  <c r="BP16" i="24"/>
  <c r="BP14" i="24"/>
  <c r="BP31" i="24"/>
  <c r="BP23" i="24"/>
  <c r="BP17" i="24"/>
  <c r="BP32" i="24"/>
  <c r="BP10" i="24"/>
  <c r="BP24" i="24"/>
  <c r="AZ91" i="39"/>
  <c r="BB64" i="44"/>
  <c r="BB62" i="44"/>
  <c r="AX64" i="19"/>
  <c r="AX62" i="19"/>
  <c r="DW46" i="19"/>
  <c r="AB91" i="44"/>
  <c r="CX91" i="34"/>
  <c r="AQ34" i="54"/>
  <c r="AR9" i="54"/>
  <c r="BZ91" i="19"/>
  <c r="CH80" i="39"/>
  <c r="CH82" i="39" s="1"/>
  <c r="CH84" i="39"/>
  <c r="CA89" i="54"/>
  <c r="CA88" i="54"/>
  <c r="CA90" i="54"/>
  <c r="CA58" i="54"/>
  <c r="CA50" i="54"/>
  <c r="CA59" i="54"/>
  <c r="CA57" i="54"/>
  <c r="CA45" i="54"/>
  <c r="CA28" i="54"/>
  <c r="CA38" i="54"/>
  <c r="CA27" i="54"/>
  <c r="CA32" i="54"/>
  <c r="CA43" i="54"/>
  <c r="CA17" i="54"/>
  <c r="CA26" i="54"/>
  <c r="CA16" i="54"/>
  <c r="CA22" i="54"/>
  <c r="CA49" i="54"/>
  <c r="CA23" i="54"/>
  <c r="CA20" i="54"/>
  <c r="CA39" i="54"/>
  <c r="CA41" i="54" s="1"/>
  <c r="CA77" i="54" s="1"/>
  <c r="CA24" i="54"/>
  <c r="CA44" i="54"/>
  <c r="CA10" i="54"/>
  <c r="CA15" i="54"/>
  <c r="CA19" i="54"/>
  <c r="CA12" i="54"/>
  <c r="CA14" i="54"/>
  <c r="CA13" i="54"/>
  <c r="CA29" i="54"/>
  <c r="CA25" i="54"/>
  <c r="CA21" i="54"/>
  <c r="CA11" i="54"/>
  <c r="CA31" i="54"/>
  <c r="CA33" i="54"/>
  <c r="CA30" i="54"/>
  <c r="CA18" i="54"/>
  <c r="CA51" i="54"/>
  <c r="CA9" i="54"/>
  <c r="AC86" i="24"/>
  <c r="AC93" i="24"/>
  <c r="AC96" i="24" s="1"/>
  <c r="DF64" i="54"/>
  <c r="DF62" i="54"/>
  <c r="CF84" i="39"/>
  <c r="DI53" i="4"/>
  <c r="DI78" i="4" s="1"/>
  <c r="BJ86" i="34"/>
  <c r="BJ93" i="34"/>
  <c r="BJ96" i="34" s="1"/>
  <c r="CL90" i="11"/>
  <c r="CL89" i="11"/>
  <c r="CL18" i="11"/>
  <c r="CL49" i="11"/>
  <c r="CL25" i="11"/>
  <c r="CL88" i="11"/>
  <c r="CL58" i="11"/>
  <c r="CL23" i="11"/>
  <c r="CL32" i="11"/>
  <c r="CL22" i="11"/>
  <c r="CL30" i="11"/>
  <c r="CL24" i="11"/>
  <c r="CL29" i="11"/>
  <c r="CL43" i="11"/>
  <c r="CL17" i="11"/>
  <c r="CL28" i="11"/>
  <c r="CL21" i="11"/>
  <c r="CL50" i="11"/>
  <c r="CL14" i="11"/>
  <c r="CL12" i="11"/>
  <c r="CL44" i="11"/>
  <c r="CL20" i="11"/>
  <c r="CL31" i="11"/>
  <c r="CL51" i="11"/>
  <c r="CL26" i="11"/>
  <c r="CL15" i="11"/>
  <c r="CL10" i="11"/>
  <c r="CL59" i="11"/>
  <c r="CL33" i="11"/>
  <c r="CL11" i="11"/>
  <c r="CL57" i="11"/>
  <c r="CL9" i="11"/>
  <c r="CL19" i="11"/>
  <c r="CL45" i="11"/>
  <c r="CL27" i="11"/>
  <c r="CL16" i="11"/>
  <c r="AD2" i="39"/>
  <c r="AE3" i="39"/>
  <c r="BY80" i="44"/>
  <c r="BY82" i="44" s="1"/>
  <c r="DK46" i="44"/>
  <c r="N86" i="54"/>
  <c r="N93" i="54"/>
  <c r="N96" i="54" s="1"/>
  <c r="CY46" i="24"/>
  <c r="CU62" i="49"/>
  <c r="CU64" i="49" s="1"/>
  <c r="AC34" i="34"/>
  <c r="BT86" i="39"/>
  <c r="BT93" i="39"/>
  <c r="BT96" i="39" s="1"/>
  <c r="AB41" i="39"/>
  <c r="AB77" i="39" s="1"/>
  <c r="AL62" i="34"/>
  <c r="AL64" i="34"/>
  <c r="DH82" i="44"/>
  <c r="Q34" i="24"/>
  <c r="R9" i="24"/>
  <c r="AA76" i="44"/>
  <c r="AA36" i="44"/>
  <c r="AA55" i="44" s="1"/>
  <c r="AA60" i="44" s="1"/>
  <c r="CZ2" i="19"/>
  <c r="DA3" i="19"/>
  <c r="O80" i="16"/>
  <c r="O82" i="16" s="1"/>
  <c r="CJ76" i="49"/>
  <c r="CJ36" i="49"/>
  <c r="AL80" i="39"/>
  <c r="EA3" i="44"/>
  <c r="DZ2" i="44"/>
  <c r="Y64" i="34"/>
  <c r="Y62" i="34"/>
  <c r="BB46" i="34"/>
  <c r="BL41" i="39"/>
  <c r="BL77" i="39" s="1"/>
  <c r="DK76" i="16"/>
  <c r="DK36" i="16"/>
  <c r="BC89" i="34"/>
  <c r="BC49" i="34"/>
  <c r="BC90" i="34"/>
  <c r="BC51" i="34"/>
  <c r="BC58" i="34"/>
  <c r="BC25" i="34"/>
  <c r="BC12" i="34"/>
  <c r="BC50" i="34"/>
  <c r="BC44" i="34"/>
  <c r="BC31" i="34"/>
  <c r="BC28" i="34"/>
  <c r="BC24" i="34"/>
  <c r="BC17" i="34"/>
  <c r="BC11" i="34"/>
  <c r="BC45" i="34"/>
  <c r="BC59" i="34"/>
  <c r="BC20" i="34"/>
  <c r="BC14" i="34"/>
  <c r="BC88" i="34"/>
  <c r="BC29" i="34"/>
  <c r="BC18" i="34"/>
  <c r="BC10" i="34"/>
  <c r="BC21" i="34"/>
  <c r="BC16" i="34"/>
  <c r="BC19" i="34"/>
  <c r="BC38" i="34"/>
  <c r="BC26" i="34"/>
  <c r="BC57" i="34"/>
  <c r="BC33" i="34"/>
  <c r="BC30" i="34"/>
  <c r="BC27" i="34"/>
  <c r="BC9" i="34"/>
  <c r="BC32" i="34"/>
  <c r="BC43" i="34"/>
  <c r="BC22" i="34"/>
  <c r="BC23" i="34"/>
  <c r="BC15" i="34"/>
  <c r="BC39" i="34"/>
  <c r="BC41" i="34" s="1"/>
  <c r="BC77" i="34" s="1"/>
  <c r="AO53" i="49"/>
  <c r="AO78" i="49" s="1"/>
  <c r="CK76" i="19"/>
  <c r="CK36" i="19"/>
  <c r="CK55" i="19" s="1"/>
  <c r="CK60" i="19" s="1"/>
  <c r="AM86" i="19"/>
  <c r="AM93" i="19"/>
  <c r="AM96" i="19" s="1"/>
  <c r="AB84" i="29"/>
  <c r="AB80" i="29"/>
  <c r="AB82" i="29" s="1"/>
  <c r="CN2" i="34"/>
  <c r="CO3" i="34"/>
  <c r="DF82" i="29"/>
  <c r="DW34" i="54"/>
  <c r="DV46" i="29"/>
  <c r="CT62" i="39"/>
  <c r="CT64" i="39"/>
  <c r="BB34" i="19"/>
  <c r="CL41" i="34"/>
  <c r="CL77" i="34" s="1"/>
  <c r="DN2" i="16"/>
  <c r="DO3" i="16"/>
  <c r="CA46" i="44"/>
  <c r="CA53" i="44"/>
  <c r="CA78" i="44" s="1"/>
  <c r="CH84" i="4"/>
  <c r="AZ84" i="7"/>
  <c r="CL80" i="7"/>
  <c r="CL82" i="7" s="1"/>
  <c r="BM80" i="24"/>
  <c r="BM82" i="24" s="1"/>
  <c r="DW89" i="29"/>
  <c r="DW59" i="29"/>
  <c r="DW58" i="29"/>
  <c r="DW44" i="29"/>
  <c r="DW43" i="29"/>
  <c r="DW30" i="29"/>
  <c r="DW23" i="29"/>
  <c r="DW16" i="29"/>
  <c r="DW90" i="29"/>
  <c r="DW22" i="29"/>
  <c r="DW9" i="29"/>
  <c r="DW29" i="29"/>
  <c r="DW45" i="29"/>
  <c r="DW18" i="29"/>
  <c r="DW21" i="29"/>
  <c r="DW10" i="29"/>
  <c r="DW31" i="29"/>
  <c r="DW26" i="29"/>
  <c r="DW13" i="29"/>
  <c r="DW57" i="29"/>
  <c r="DW51" i="29"/>
  <c r="DW33" i="29"/>
  <c r="DW24" i="29"/>
  <c r="DW17" i="29"/>
  <c r="DW15" i="29"/>
  <c r="DW12" i="29"/>
  <c r="DW20" i="29"/>
  <c r="DW11" i="29"/>
  <c r="DW38" i="29"/>
  <c r="DW19" i="29"/>
  <c r="DW39" i="29"/>
  <c r="DW14" i="29"/>
  <c r="DW49" i="29"/>
  <c r="DW32" i="29"/>
  <c r="DW88" i="29"/>
  <c r="DW50" i="29"/>
  <c r="DW27" i="29"/>
  <c r="DW25" i="29"/>
  <c r="DW28" i="29"/>
  <c r="BZ34" i="34"/>
  <c r="DG84" i="34"/>
  <c r="AM76" i="39"/>
  <c r="AM36" i="39"/>
  <c r="AM55" i="39" s="1"/>
  <c r="AM60" i="39" s="1"/>
  <c r="AP62" i="16"/>
  <c r="AP64" i="16" s="1"/>
  <c r="O62" i="29"/>
  <c r="O64" i="29"/>
  <c r="CF86" i="29"/>
  <c r="CF93" i="29"/>
  <c r="CF96" i="29" s="1"/>
  <c r="AD50" i="4"/>
  <c r="AD43" i="4"/>
  <c r="AE43" i="4" s="1"/>
  <c r="AD28" i="4"/>
  <c r="AE28" i="4" s="1"/>
  <c r="AE20" i="4"/>
  <c r="AD14" i="4"/>
  <c r="AE14" i="4" s="1"/>
  <c r="AD27" i="4"/>
  <c r="AE27" i="4" s="1"/>
  <c r="AD19" i="4"/>
  <c r="AE19" i="4" s="1"/>
  <c r="AD32" i="4"/>
  <c r="AE32" i="4" s="1"/>
  <c r="AD88" i="4"/>
  <c r="AD31" i="4"/>
  <c r="AE31" i="4" s="1"/>
  <c r="AD23" i="4"/>
  <c r="AE23" i="4" s="1"/>
  <c r="AD16" i="4"/>
  <c r="AE16" i="4" s="1"/>
  <c r="AD29" i="4"/>
  <c r="AE29" i="4" s="1"/>
  <c r="AD15" i="4"/>
  <c r="AE15" i="4" s="1"/>
  <c r="AD25" i="4"/>
  <c r="AE25" i="4" s="1"/>
  <c r="AD18" i="4"/>
  <c r="AE18" i="4" s="1"/>
  <c r="AD51" i="4"/>
  <c r="AE51" i="4" s="1"/>
  <c r="AD30" i="4"/>
  <c r="AE30" i="4" s="1"/>
  <c r="AD22" i="4"/>
  <c r="AE22" i="4" s="1"/>
  <c r="AD9" i="4"/>
  <c r="AD57" i="4"/>
  <c r="AE57" i="4" s="1"/>
  <c r="AD44" i="4"/>
  <c r="AD33" i="4"/>
  <c r="AE33" i="4" s="1"/>
  <c r="AD12" i="4"/>
  <c r="AE12" i="4" s="1"/>
  <c r="AD26" i="4"/>
  <c r="AE26" i="4" s="1"/>
  <c r="AD21" i="4"/>
  <c r="AE21" i="4" s="1"/>
  <c r="AD17" i="4"/>
  <c r="AE17" i="4" s="1"/>
  <c r="AD11" i="4"/>
  <c r="AE11" i="4" s="1"/>
  <c r="AD24" i="4"/>
  <c r="AE24" i="4" s="1"/>
  <c r="AC46" i="11"/>
  <c r="AC53" i="11"/>
  <c r="AC78" i="11" s="1"/>
  <c r="CI80" i="11"/>
  <c r="CK34" i="49"/>
  <c r="DI84" i="7"/>
  <c r="DJ46" i="54"/>
  <c r="CX89" i="49"/>
  <c r="CX88" i="49"/>
  <c r="CX90" i="49"/>
  <c r="CX50" i="49"/>
  <c r="CX43" i="49"/>
  <c r="CX57" i="49"/>
  <c r="CX30" i="49"/>
  <c r="CX33" i="49"/>
  <c r="CX49" i="49"/>
  <c r="CX59" i="49"/>
  <c r="CX51" i="49"/>
  <c r="CX23" i="49"/>
  <c r="CX16" i="49"/>
  <c r="CX22" i="49"/>
  <c r="CX58" i="49"/>
  <c r="CX39" i="49"/>
  <c r="CX41" i="49" s="1"/>
  <c r="CX77" i="49" s="1"/>
  <c r="CX15" i="49"/>
  <c r="CX32" i="49"/>
  <c r="CX31" i="49"/>
  <c r="CX27" i="49"/>
  <c r="CX28" i="49"/>
  <c r="CX18" i="49"/>
  <c r="CX14" i="49"/>
  <c r="CX44" i="49"/>
  <c r="CX29" i="49"/>
  <c r="CX26" i="49"/>
  <c r="CX13" i="49"/>
  <c r="CX21" i="49"/>
  <c r="CX20" i="49"/>
  <c r="CX19" i="49"/>
  <c r="CX12" i="49"/>
  <c r="CX45" i="49"/>
  <c r="CX24" i="49"/>
  <c r="CX17" i="49"/>
  <c r="CX10" i="49"/>
  <c r="CX25" i="49"/>
  <c r="CX38" i="49"/>
  <c r="CX11" i="49"/>
  <c r="CX9" i="49"/>
  <c r="DY34" i="16"/>
  <c r="AN84" i="16"/>
  <c r="AQ89" i="19"/>
  <c r="AQ90" i="19"/>
  <c r="AR90" i="19" s="1"/>
  <c r="AQ51" i="19"/>
  <c r="AR51" i="19" s="1"/>
  <c r="AQ39" i="19"/>
  <c r="AQ58" i="19"/>
  <c r="AR58" i="19" s="1"/>
  <c r="AQ45" i="19"/>
  <c r="AR45" i="19" s="1"/>
  <c r="AQ38" i="19"/>
  <c r="AR38" i="19" s="1"/>
  <c r="AQ50" i="19"/>
  <c r="AR50" i="19" s="1"/>
  <c r="AQ31" i="19"/>
  <c r="AR31" i="19" s="1"/>
  <c r="AQ23" i="19"/>
  <c r="AR23" i="19" s="1"/>
  <c r="AQ16" i="19"/>
  <c r="AR16" i="19" s="1"/>
  <c r="AQ22" i="19"/>
  <c r="AR22" i="19" s="1"/>
  <c r="AQ15" i="19"/>
  <c r="AR15" i="19" s="1"/>
  <c r="AQ44" i="19"/>
  <c r="AQ21" i="19"/>
  <c r="AR21" i="19" s="1"/>
  <c r="AQ57" i="19"/>
  <c r="AR57" i="19" s="1"/>
  <c r="AQ49" i="19"/>
  <c r="AQ29" i="19"/>
  <c r="AR29" i="19" s="1"/>
  <c r="AQ26" i="19"/>
  <c r="AR26" i="19" s="1"/>
  <c r="AQ30" i="19"/>
  <c r="AR30" i="19" s="1"/>
  <c r="AQ18" i="19"/>
  <c r="AR18" i="19" s="1"/>
  <c r="AQ11" i="19"/>
  <c r="AR11" i="19" s="1"/>
  <c r="AQ19" i="19"/>
  <c r="AR19" i="19" s="1"/>
  <c r="AQ10" i="19"/>
  <c r="AR10" i="19" s="1"/>
  <c r="AQ88" i="19"/>
  <c r="AR88" i="19" s="1"/>
  <c r="AQ43" i="19"/>
  <c r="AR43" i="19" s="1"/>
  <c r="AQ32" i="19"/>
  <c r="AR32" i="19" s="1"/>
  <c r="AQ24" i="19"/>
  <c r="AR24" i="19" s="1"/>
  <c r="AQ20" i="19"/>
  <c r="AR20" i="19" s="1"/>
  <c r="AQ14" i="19"/>
  <c r="AR14" i="19" s="1"/>
  <c r="AQ28" i="19"/>
  <c r="AR28" i="19" s="1"/>
  <c r="AQ25" i="19"/>
  <c r="AR25" i="19" s="1"/>
  <c r="AQ9" i="19"/>
  <c r="AQ12" i="19"/>
  <c r="AR12" i="19" s="1"/>
  <c r="AQ33" i="19"/>
  <c r="AR33" i="19" s="1"/>
  <c r="AQ27" i="19"/>
  <c r="AR27" i="19" s="1"/>
  <c r="AQ17" i="19"/>
  <c r="AR17" i="19" s="1"/>
  <c r="AQ59" i="19"/>
  <c r="AR59" i="19" s="1"/>
  <c r="DV91" i="11"/>
  <c r="BX62" i="34"/>
  <c r="BX64" i="34" s="1"/>
  <c r="DJ59" i="11"/>
  <c r="DJ45" i="11"/>
  <c r="DJ51" i="11"/>
  <c r="DJ58" i="11"/>
  <c r="DJ44" i="11"/>
  <c r="DJ31" i="11"/>
  <c r="DJ21" i="11"/>
  <c r="DJ50" i="11"/>
  <c r="DJ33" i="11"/>
  <c r="DJ32" i="11"/>
  <c r="DJ57" i="11"/>
  <c r="DJ43" i="11"/>
  <c r="DJ29" i="11"/>
  <c r="DJ89" i="11"/>
  <c r="DJ23" i="11"/>
  <c r="DJ22" i="11"/>
  <c r="DJ20" i="11"/>
  <c r="DJ27" i="11"/>
  <c r="DJ26" i="11"/>
  <c r="DJ17" i="11"/>
  <c r="DJ25" i="11"/>
  <c r="DJ19" i="11"/>
  <c r="DJ15" i="11"/>
  <c r="DJ11" i="11"/>
  <c r="DJ30" i="11"/>
  <c r="DJ10" i="11"/>
  <c r="DJ88" i="11"/>
  <c r="DJ91" i="11" s="1"/>
  <c r="DJ18" i="11"/>
  <c r="DJ90" i="11"/>
  <c r="DJ28" i="11"/>
  <c r="DJ16" i="11"/>
  <c r="DJ14" i="11"/>
  <c r="DJ12" i="11"/>
  <c r="DJ24" i="11"/>
  <c r="DJ49" i="11"/>
  <c r="DJ53" i="11" s="1"/>
  <c r="DJ78" i="11" s="1"/>
  <c r="DJ9" i="11"/>
  <c r="AN41" i="39"/>
  <c r="AN77" i="39" s="1"/>
  <c r="CW91" i="49"/>
  <c r="DI91" i="29"/>
  <c r="BD53" i="24"/>
  <c r="BD78" i="24" s="1"/>
  <c r="BE78" i="24" s="1"/>
  <c r="BE49" i="24"/>
  <c r="BE53" i="24" s="1"/>
  <c r="AN76" i="4"/>
  <c r="AN36" i="4"/>
  <c r="AN55" i="4" s="1"/>
  <c r="AN60" i="4" s="1"/>
  <c r="BX62" i="19"/>
  <c r="BX64" i="19"/>
  <c r="CN46" i="16"/>
  <c r="CA77" i="16"/>
  <c r="BK55" i="4"/>
  <c r="BC84" i="44"/>
  <c r="BC80" i="44"/>
  <c r="BC82" i="44" s="1"/>
  <c r="O86" i="34"/>
  <c r="O93" i="34"/>
  <c r="O96" i="34" s="1"/>
  <c r="BX41" i="39"/>
  <c r="BX77" i="39" s="1"/>
  <c r="CW53" i="11"/>
  <c r="CW78" i="11" s="1"/>
  <c r="BR3" i="24"/>
  <c r="BQ2" i="24"/>
  <c r="DI91" i="49"/>
  <c r="M62" i="16"/>
  <c r="M64" i="16" s="1"/>
  <c r="CJ76" i="29"/>
  <c r="CJ36" i="29"/>
  <c r="CJ55" i="29" s="1"/>
  <c r="CJ60" i="29" s="1"/>
  <c r="CA91" i="24"/>
  <c r="CS60" i="39"/>
  <c r="DU55" i="34"/>
  <c r="AQ91" i="54"/>
  <c r="AR91" i="54" s="1"/>
  <c r="AR89" i="54"/>
  <c r="BO34" i="24"/>
  <c r="DJ91" i="34"/>
  <c r="CH60" i="49"/>
  <c r="Z86" i="29"/>
  <c r="Z93" i="29"/>
  <c r="Z96" i="29" s="1"/>
  <c r="CS86" i="29"/>
  <c r="CS93" i="29"/>
  <c r="CS96" i="29" s="1"/>
  <c r="AQ62" i="7"/>
  <c r="AQ64" i="7"/>
  <c r="DM41" i="11"/>
  <c r="DM77" i="11" s="1"/>
  <c r="DZ39" i="11"/>
  <c r="DZ41" i="11" s="1"/>
  <c r="DZ77" i="11" s="1"/>
  <c r="CM2" i="11"/>
  <c r="CN3" i="11"/>
  <c r="BP2" i="54"/>
  <c r="BQ3" i="54"/>
  <c r="BO2" i="49"/>
  <c r="BP3" i="49"/>
  <c r="DF55" i="39"/>
  <c r="BN62" i="7"/>
  <c r="BN64" i="7" s="1"/>
  <c r="AW62" i="4"/>
  <c r="AW64" i="4" s="1"/>
  <c r="DS60" i="49"/>
  <c r="CU80" i="49"/>
  <c r="CJ76" i="11"/>
  <c r="CJ36" i="11"/>
  <c r="CJ55" i="11" s="1"/>
  <c r="CJ60" i="11" s="1"/>
  <c r="O76" i="39"/>
  <c r="O36" i="39"/>
  <c r="O55" i="39" s="1"/>
  <c r="O60" i="39" s="1"/>
  <c r="DV41" i="49"/>
  <c r="DV77" i="49" s="1"/>
  <c r="K95" i="19"/>
  <c r="K97" i="19" s="1"/>
  <c r="H10" i="2"/>
  <c r="BW60" i="54"/>
  <c r="CZ34" i="16"/>
  <c r="Z86" i="11"/>
  <c r="Z93" i="11"/>
  <c r="Z96" i="11" s="1"/>
  <c r="DX53" i="24"/>
  <c r="DX78" i="24" s="1"/>
  <c r="DX91" i="24"/>
  <c r="DF84" i="4"/>
  <c r="AD53" i="16"/>
  <c r="AE49" i="16"/>
  <c r="AN77" i="49"/>
  <c r="DH82" i="24"/>
  <c r="DL34" i="7"/>
  <c r="AA86" i="16"/>
  <c r="AA93" i="16"/>
  <c r="AA96" i="16" s="1"/>
  <c r="DU46" i="39"/>
  <c r="CU55" i="11"/>
  <c r="BQ38" i="11"/>
  <c r="BE38" i="11"/>
  <c r="AC91" i="54"/>
  <c r="AJ86" i="4"/>
  <c r="AJ93" i="4"/>
  <c r="AJ96" i="4" s="1"/>
  <c r="CK41" i="29"/>
  <c r="BE3" i="34"/>
  <c r="BD2" i="34"/>
  <c r="BJ82" i="4"/>
  <c r="BU86" i="19"/>
  <c r="BU93" i="19"/>
  <c r="BU96" i="19" s="1"/>
  <c r="Z86" i="4"/>
  <c r="Z93" i="4"/>
  <c r="Z96" i="4" s="1"/>
  <c r="CM59" i="34"/>
  <c r="CM38" i="34"/>
  <c r="CM90" i="34"/>
  <c r="CM88" i="34"/>
  <c r="CM57" i="34"/>
  <c r="CM28" i="34"/>
  <c r="CM23" i="34"/>
  <c r="CM16" i="34"/>
  <c r="CM51" i="34"/>
  <c r="CM26" i="34"/>
  <c r="CM10" i="34"/>
  <c r="CM49" i="34"/>
  <c r="CM39" i="34"/>
  <c r="CM30" i="34"/>
  <c r="CM22" i="34"/>
  <c r="CM58" i="34"/>
  <c r="CM89" i="34"/>
  <c r="CM91" i="34" s="1"/>
  <c r="CM43" i="34"/>
  <c r="CM33" i="34"/>
  <c r="CM18" i="34"/>
  <c r="CM29" i="34"/>
  <c r="CM9" i="34"/>
  <c r="CM45" i="34"/>
  <c r="CM20" i="34"/>
  <c r="CM25" i="34"/>
  <c r="CM15" i="34"/>
  <c r="CM12" i="34"/>
  <c r="CM27" i="34"/>
  <c r="CM21" i="34"/>
  <c r="CM50" i="34"/>
  <c r="CM17" i="34"/>
  <c r="CM19" i="34"/>
  <c r="CM24" i="34"/>
  <c r="CM44" i="34"/>
  <c r="CM46" i="34" s="1"/>
  <c r="CM32" i="34"/>
  <c r="CM31" i="34"/>
  <c r="CM14" i="34"/>
  <c r="CM11" i="34"/>
  <c r="BX64" i="7"/>
  <c r="BX62" i="7"/>
  <c r="K95" i="54"/>
  <c r="K97" i="54" s="1"/>
  <c r="H17" i="2"/>
  <c r="Q53" i="7"/>
  <c r="R49" i="7"/>
  <c r="AC76" i="4"/>
  <c r="AC36" i="4"/>
  <c r="BX78" i="4"/>
  <c r="BV82" i="11"/>
  <c r="CK34" i="4"/>
  <c r="DH55" i="19"/>
  <c r="CL46" i="34"/>
  <c r="DM88" i="16"/>
  <c r="DM91" i="16" s="1"/>
  <c r="DM21" i="16"/>
  <c r="DM44" i="16"/>
  <c r="DM46" i="16" s="1"/>
  <c r="DM20" i="16"/>
  <c r="DM43" i="16"/>
  <c r="DM33" i="16"/>
  <c r="DM32" i="16"/>
  <c r="DM31" i="16"/>
  <c r="DM27" i="16"/>
  <c r="DM19" i="16"/>
  <c r="DM25" i="16"/>
  <c r="DM16" i="16"/>
  <c r="DM14" i="16"/>
  <c r="DM57" i="16"/>
  <c r="DM28" i="16"/>
  <c r="DM24" i="16"/>
  <c r="DM13" i="16"/>
  <c r="DM15" i="16"/>
  <c r="DM23" i="16"/>
  <c r="DM29" i="16"/>
  <c r="DM11" i="16"/>
  <c r="DM9" i="16"/>
  <c r="DM22" i="16"/>
  <c r="DM51" i="16"/>
  <c r="DM38" i="16"/>
  <c r="DM26" i="16"/>
  <c r="DM50" i="16"/>
  <c r="DM30" i="16"/>
  <c r="DM18" i="16"/>
  <c r="DM39" i="16"/>
  <c r="DM49" i="16"/>
  <c r="DM12" i="16"/>
  <c r="DM10" i="16"/>
  <c r="DM17" i="16"/>
  <c r="CA91" i="44"/>
  <c r="CY34" i="44"/>
  <c r="BV86" i="19"/>
  <c r="BV93" i="19"/>
  <c r="BV96" i="19" s="1"/>
  <c r="AP80" i="16"/>
  <c r="AP82" i="16" s="1"/>
  <c r="O80" i="29"/>
  <c r="O82" i="29" s="1"/>
  <c r="O84" i="29"/>
  <c r="Z82" i="54"/>
  <c r="Z84" i="54" s="1"/>
  <c r="BA86" i="54"/>
  <c r="BA93" i="54"/>
  <c r="BA96" i="54" s="1"/>
  <c r="CH96" i="7"/>
  <c r="CT86" i="19"/>
  <c r="CT93" i="19"/>
  <c r="CT96" i="19" s="1"/>
  <c r="AP41" i="19"/>
  <c r="AP77" i="19" s="1"/>
  <c r="N84" i="49"/>
  <c r="BD46" i="54"/>
  <c r="BE46" i="54" s="1"/>
  <c r="BE44" i="54"/>
  <c r="CZ3" i="49"/>
  <c r="CY2" i="49"/>
  <c r="AO76" i="34"/>
  <c r="AO36" i="34"/>
  <c r="AO55" i="34" s="1"/>
  <c r="AO60" i="34" s="1"/>
  <c r="CB91" i="7"/>
  <c r="CU84" i="19"/>
  <c r="CI86" i="34"/>
  <c r="CI93" i="34"/>
  <c r="CI96" i="34" s="1"/>
  <c r="CW76" i="54"/>
  <c r="CW36" i="54"/>
  <c r="CW55" i="54" s="1"/>
  <c r="CW60" i="54" s="1"/>
  <c r="CX46" i="19"/>
  <c r="AO62" i="44"/>
  <c r="AO64" i="44"/>
  <c r="BX80" i="34"/>
  <c r="BX82" i="34" s="1"/>
  <c r="DK2" i="11"/>
  <c r="DL3" i="11"/>
  <c r="CJ60" i="44"/>
  <c r="Y62" i="49"/>
  <c r="Y64" i="49" s="1"/>
  <c r="BV60" i="11"/>
  <c r="D23" i="2"/>
  <c r="D45" i="2"/>
  <c r="BX80" i="19"/>
  <c r="BX82" i="19" s="1"/>
  <c r="BX84" i="19"/>
  <c r="Q60" i="4"/>
  <c r="R55" i="4"/>
  <c r="BK80" i="4"/>
  <c r="BK82" i="4" s="1"/>
  <c r="CT86" i="49"/>
  <c r="CT93" i="49"/>
  <c r="CT96" i="49" s="1"/>
  <c r="BP34" i="16"/>
  <c r="AQ53" i="44"/>
  <c r="AQ78" i="44" s="1"/>
  <c r="AR78" i="44" s="1"/>
  <c r="AR49" i="44"/>
  <c r="AR53" i="44" s="1"/>
  <c r="AK86" i="34"/>
  <c r="AK93" i="34"/>
  <c r="AK96" i="34" s="1"/>
  <c r="K95" i="44"/>
  <c r="K97" i="44" s="1"/>
  <c r="H15" i="2"/>
  <c r="DW34" i="19"/>
  <c r="CV62" i="34"/>
  <c r="CV64" i="34" s="1"/>
  <c r="DU80" i="34"/>
  <c r="DU82" i="34" s="1"/>
  <c r="CH84" i="49"/>
  <c r="BB86" i="44"/>
  <c r="BB93" i="44"/>
  <c r="BB96" i="44" s="1"/>
  <c r="BK86" i="54"/>
  <c r="BK93" i="54"/>
  <c r="BK96" i="54" s="1"/>
  <c r="AD90" i="49"/>
  <c r="AE90" i="49" s="1"/>
  <c r="AD39" i="49"/>
  <c r="AD45" i="49"/>
  <c r="AE45" i="49" s="1"/>
  <c r="AD59" i="49"/>
  <c r="AE59" i="49" s="1"/>
  <c r="AD38" i="49"/>
  <c r="AE38" i="49" s="1"/>
  <c r="AD57" i="49"/>
  <c r="AE57" i="49" s="1"/>
  <c r="AD30" i="49"/>
  <c r="AE30" i="49" s="1"/>
  <c r="AD27" i="49"/>
  <c r="AE27" i="49" s="1"/>
  <c r="AD19" i="49"/>
  <c r="AE19" i="49" s="1"/>
  <c r="AD49" i="49"/>
  <c r="AD88" i="49"/>
  <c r="AE88" i="49" s="1"/>
  <c r="AD26" i="49"/>
  <c r="AE26" i="49" s="1"/>
  <c r="AD31" i="49"/>
  <c r="AE31" i="49" s="1"/>
  <c r="AD18" i="49"/>
  <c r="AE18" i="49" s="1"/>
  <c r="AD89" i="49"/>
  <c r="AD22" i="49"/>
  <c r="AE22" i="49" s="1"/>
  <c r="AD43" i="49"/>
  <c r="AE43" i="49" s="1"/>
  <c r="AD16" i="49"/>
  <c r="AE16" i="49" s="1"/>
  <c r="AD11" i="49"/>
  <c r="AE11" i="49" s="1"/>
  <c r="AD44" i="49"/>
  <c r="AD21" i="49"/>
  <c r="AE21" i="49" s="1"/>
  <c r="AD10" i="49"/>
  <c r="AE10" i="49" s="1"/>
  <c r="AD33" i="49"/>
  <c r="AE33" i="49" s="1"/>
  <c r="AD14" i="49"/>
  <c r="AE14" i="49" s="1"/>
  <c r="AD15" i="49"/>
  <c r="AE15" i="49" s="1"/>
  <c r="AD13" i="49"/>
  <c r="AE13" i="49" s="1"/>
  <c r="AD20" i="49"/>
  <c r="AE20" i="49" s="1"/>
  <c r="AD12" i="49"/>
  <c r="AE12" i="49" s="1"/>
  <c r="AD23" i="49"/>
  <c r="AE23" i="49" s="1"/>
  <c r="AD17" i="49"/>
  <c r="AE17" i="49" s="1"/>
  <c r="AD25" i="49"/>
  <c r="AE25" i="49" s="1"/>
  <c r="AD32" i="49"/>
  <c r="AE32" i="49" s="1"/>
  <c r="AD24" i="49"/>
  <c r="AE24" i="49" s="1"/>
  <c r="AD58" i="49"/>
  <c r="AE58" i="49" s="1"/>
  <c r="AD9" i="49"/>
  <c r="AD50" i="49"/>
  <c r="AE50" i="49" s="1"/>
  <c r="AD28" i="49"/>
  <c r="AE28" i="49" s="1"/>
  <c r="AD51" i="49"/>
  <c r="AE51" i="49" s="1"/>
  <c r="AD29" i="49"/>
  <c r="AE29" i="49" s="1"/>
  <c r="AL86" i="29"/>
  <c r="AL93" i="29"/>
  <c r="AL96" i="29" s="1"/>
  <c r="BX62" i="54"/>
  <c r="BX64" i="54"/>
  <c r="BM86" i="7"/>
  <c r="BM93" i="7"/>
  <c r="BM96" i="7" s="1"/>
  <c r="BZ10" i="4"/>
  <c r="BZ50" i="4"/>
  <c r="BZ43" i="4"/>
  <c r="BZ28" i="4"/>
  <c r="BZ20" i="4"/>
  <c r="BZ14" i="4"/>
  <c r="BZ49" i="4"/>
  <c r="BZ27" i="4"/>
  <c r="BZ19" i="4"/>
  <c r="BZ32" i="4"/>
  <c r="BZ88" i="4"/>
  <c r="BZ91" i="4" s="1"/>
  <c r="BZ31" i="4"/>
  <c r="BZ23" i="4"/>
  <c r="BZ16" i="4"/>
  <c r="BZ33" i="4"/>
  <c r="BZ24" i="4"/>
  <c r="BZ17" i="4"/>
  <c r="BZ57" i="4"/>
  <c r="BZ22" i="4"/>
  <c r="BZ11" i="4"/>
  <c r="BZ30" i="4"/>
  <c r="BZ9" i="4"/>
  <c r="BZ51" i="4"/>
  <c r="BZ15" i="4"/>
  <c r="BZ25" i="4"/>
  <c r="BZ26" i="4"/>
  <c r="BZ29" i="4"/>
  <c r="BZ18" i="4"/>
  <c r="BZ21" i="4"/>
  <c r="BZ44" i="4"/>
  <c r="BZ12" i="4"/>
  <c r="BB2" i="39"/>
  <c r="BC3" i="39"/>
  <c r="AQ80" i="7"/>
  <c r="AQ82" i="7" s="1"/>
  <c r="AQ84" i="7"/>
  <c r="CV82" i="44"/>
  <c r="DW50" i="4"/>
  <c r="DW43" i="4"/>
  <c r="DW28" i="4"/>
  <c r="DW20" i="4"/>
  <c r="DW14" i="4"/>
  <c r="DW49" i="4"/>
  <c r="DW27" i="4"/>
  <c r="DW19" i="4"/>
  <c r="DW26" i="4"/>
  <c r="DW88" i="4"/>
  <c r="DW91" i="4" s="1"/>
  <c r="DW31" i="4"/>
  <c r="DW23" i="4"/>
  <c r="DW16" i="4"/>
  <c r="DW12" i="4"/>
  <c r="DW21" i="4"/>
  <c r="DW10" i="4"/>
  <c r="DW9" i="4"/>
  <c r="DW30" i="4"/>
  <c r="DW51" i="4"/>
  <c r="DW24" i="4"/>
  <c r="DW15" i="4"/>
  <c r="DW25" i="4"/>
  <c r="DW57" i="4"/>
  <c r="DW33" i="4"/>
  <c r="DW32" i="4"/>
  <c r="DW18" i="4"/>
  <c r="DW17" i="4"/>
  <c r="DW22" i="4"/>
  <c r="DW11" i="4"/>
  <c r="DW29" i="4"/>
  <c r="DW44" i="4"/>
  <c r="DW46" i="4" s="1"/>
  <c r="BO90" i="54"/>
  <c r="BO59" i="54"/>
  <c r="BO51" i="54"/>
  <c r="BO57" i="54"/>
  <c r="BO50" i="54"/>
  <c r="BO89" i="54"/>
  <c r="BO88" i="54"/>
  <c r="BO45" i="54"/>
  <c r="BO33" i="54"/>
  <c r="BO49" i="54"/>
  <c r="BO53" i="54" s="1"/>
  <c r="BO78" i="54" s="1"/>
  <c r="BO44" i="54"/>
  <c r="BO30" i="54"/>
  <c r="BO27" i="54"/>
  <c r="BO22" i="54"/>
  <c r="BO9" i="54"/>
  <c r="BO29" i="54"/>
  <c r="BO15" i="54"/>
  <c r="BO21" i="54"/>
  <c r="BO58" i="54"/>
  <c r="BO20" i="54"/>
  <c r="BO14" i="54"/>
  <c r="BO31" i="54"/>
  <c r="BO26" i="54"/>
  <c r="BO43" i="54"/>
  <c r="BO38" i="54"/>
  <c r="BO32" i="54"/>
  <c r="BO18" i="54"/>
  <c r="BO25" i="54"/>
  <c r="BO13" i="54"/>
  <c r="BO23" i="54"/>
  <c r="BO10" i="54"/>
  <c r="BO17" i="54"/>
  <c r="BO28" i="54"/>
  <c r="BO24" i="54"/>
  <c r="BO12" i="54"/>
  <c r="BO19" i="54"/>
  <c r="BO11" i="54"/>
  <c r="BO16" i="54"/>
  <c r="BO39" i="54"/>
  <c r="BN59" i="49"/>
  <c r="BN38" i="49"/>
  <c r="BN90" i="49"/>
  <c r="BN51" i="49"/>
  <c r="BN44" i="49"/>
  <c r="BN58" i="49"/>
  <c r="BN88" i="49"/>
  <c r="BN89" i="49"/>
  <c r="BN45" i="49"/>
  <c r="BN33" i="49"/>
  <c r="BN25" i="49"/>
  <c r="BN43" i="49"/>
  <c r="BN24" i="49"/>
  <c r="BN17" i="49"/>
  <c r="BN29" i="49"/>
  <c r="BN26" i="49"/>
  <c r="BN10" i="49"/>
  <c r="BN30" i="49"/>
  <c r="BN18" i="49"/>
  <c r="BN32" i="49"/>
  <c r="BN23" i="49"/>
  <c r="BN49" i="49"/>
  <c r="BN53" i="49" s="1"/>
  <c r="BN78" i="49" s="1"/>
  <c r="BN16" i="49"/>
  <c r="BN9" i="49"/>
  <c r="BN22" i="49"/>
  <c r="BN21" i="49"/>
  <c r="BN20" i="49"/>
  <c r="BN19" i="49"/>
  <c r="BN31" i="49"/>
  <c r="BN39" i="49"/>
  <c r="BN13" i="49"/>
  <c r="BN28" i="49"/>
  <c r="BN27" i="49"/>
  <c r="BN11" i="49"/>
  <c r="BN12" i="49"/>
  <c r="BN50" i="49"/>
  <c r="BN14" i="49"/>
  <c r="BN57" i="49"/>
  <c r="BN15" i="49"/>
  <c r="DF80" i="39"/>
  <c r="BN80" i="7"/>
  <c r="BN82" i="7" s="1"/>
  <c r="BN84" i="7"/>
  <c r="CX46" i="54"/>
  <c r="AO46" i="29"/>
  <c r="CB3" i="29"/>
  <c r="CA2" i="29"/>
  <c r="DV53" i="49"/>
  <c r="DV78" i="49" s="1"/>
  <c r="AL84" i="49"/>
  <c r="DS60" i="4"/>
  <c r="DF82" i="49"/>
  <c r="DX34" i="24"/>
  <c r="AR36" i="7"/>
  <c r="DH84" i="24"/>
  <c r="J95" i="39"/>
  <c r="J97" i="39" s="1"/>
  <c r="G14" i="2"/>
  <c r="DX46" i="44"/>
  <c r="Z60" i="44"/>
  <c r="DH64" i="34"/>
  <c r="DH62" i="34"/>
  <c r="CS62" i="29"/>
  <c r="AY77" i="39"/>
  <c r="CU80" i="11"/>
  <c r="BO88" i="19"/>
  <c r="BO58" i="19"/>
  <c r="BO59" i="19"/>
  <c r="BO43" i="19"/>
  <c r="BO90" i="19"/>
  <c r="BO33" i="19"/>
  <c r="BO50" i="19"/>
  <c r="BO49" i="19"/>
  <c r="BO51" i="19"/>
  <c r="BO45" i="19"/>
  <c r="BO38" i="19"/>
  <c r="BO27" i="19"/>
  <c r="BO19" i="19"/>
  <c r="BO28" i="19"/>
  <c r="BO12" i="19"/>
  <c r="BO29" i="19"/>
  <c r="BO26" i="19"/>
  <c r="BO30" i="19"/>
  <c r="BO18" i="19"/>
  <c r="BO11" i="19"/>
  <c r="BO89" i="19"/>
  <c r="BO25" i="19"/>
  <c r="BO10" i="19"/>
  <c r="BO22" i="19"/>
  <c r="BO15" i="19"/>
  <c r="BO32" i="19"/>
  <c r="BO31" i="19"/>
  <c r="BO23" i="19"/>
  <c r="BO21" i="19"/>
  <c r="BO20" i="19"/>
  <c r="BO44" i="19"/>
  <c r="BO46" i="19" s="1"/>
  <c r="BO9" i="19"/>
  <c r="BO34" i="19" s="1"/>
  <c r="BO39" i="19"/>
  <c r="BO41" i="19" s="1"/>
  <c r="BO77" i="19" s="1"/>
  <c r="BO14" i="19"/>
  <c r="BO17" i="19"/>
  <c r="BO24" i="19"/>
  <c r="BO57" i="19"/>
  <c r="BO16" i="19"/>
  <c r="BL76" i="4"/>
  <c r="BL36" i="4"/>
  <c r="BL55" i="4" s="1"/>
  <c r="BL60" i="4" s="1"/>
  <c r="BW76" i="39"/>
  <c r="BW36" i="39"/>
  <c r="BW55" i="39" s="1"/>
  <c r="BW60" i="39" s="1"/>
  <c r="CV76" i="11"/>
  <c r="CV36" i="11"/>
  <c r="CV55" i="11" s="1"/>
  <c r="CV60" i="11" s="1"/>
  <c r="BZ62" i="16"/>
  <c r="BZ64" i="16" s="1"/>
  <c r="BL34" i="39"/>
  <c r="AO76" i="24"/>
  <c r="AO36" i="24"/>
  <c r="AO55" i="24" s="1"/>
  <c r="AO60" i="24" s="1"/>
  <c r="AD88" i="19"/>
  <c r="AE88" i="19" s="1"/>
  <c r="AD89" i="19"/>
  <c r="AD45" i="19"/>
  <c r="AE45" i="19" s="1"/>
  <c r="AD38" i="19"/>
  <c r="AE38" i="19" s="1"/>
  <c r="AD59" i="19"/>
  <c r="AE59" i="19" s="1"/>
  <c r="AD44" i="19"/>
  <c r="AD15" i="19"/>
  <c r="AE15" i="19" s="1"/>
  <c r="AD21" i="19"/>
  <c r="AE21" i="19" s="1"/>
  <c r="AD90" i="19"/>
  <c r="AE90" i="19" s="1"/>
  <c r="AD50" i="19"/>
  <c r="AE50" i="19" s="1"/>
  <c r="AD20" i="19"/>
  <c r="AE20" i="19" s="1"/>
  <c r="AD14" i="19"/>
  <c r="AE14" i="19" s="1"/>
  <c r="AD43" i="19"/>
  <c r="AE43" i="19" s="1"/>
  <c r="AD27" i="19"/>
  <c r="AE27" i="19" s="1"/>
  <c r="AD19" i="19"/>
  <c r="AE19" i="19" s="1"/>
  <c r="AD10" i="19"/>
  <c r="AE10" i="19" s="1"/>
  <c r="AD32" i="19"/>
  <c r="AE32" i="19" s="1"/>
  <c r="AD24" i="19"/>
  <c r="AE24" i="19" s="1"/>
  <c r="AD17" i="19"/>
  <c r="AE17" i="19" s="1"/>
  <c r="AD51" i="19"/>
  <c r="AE51" i="19" s="1"/>
  <c r="AD30" i="19"/>
  <c r="AE30" i="19" s="1"/>
  <c r="AD57" i="19"/>
  <c r="AE57" i="19" s="1"/>
  <c r="AD31" i="19"/>
  <c r="AD23" i="19"/>
  <c r="AE23" i="19" s="1"/>
  <c r="AD39" i="19"/>
  <c r="AD16" i="19"/>
  <c r="AE16" i="19" s="1"/>
  <c r="AD33" i="19"/>
  <c r="AE33" i="19" s="1"/>
  <c r="AD9" i="19"/>
  <c r="AD58" i="19"/>
  <c r="AE58" i="19" s="1"/>
  <c r="AD18" i="19"/>
  <c r="AE18" i="19" s="1"/>
  <c r="AD12" i="19"/>
  <c r="AE12" i="19" s="1"/>
  <c r="AD49" i="19"/>
  <c r="AD29" i="19"/>
  <c r="AE29" i="19" s="1"/>
  <c r="AD25" i="19"/>
  <c r="AE25" i="19" s="1"/>
  <c r="AD26" i="19"/>
  <c r="AE26" i="19" s="1"/>
  <c r="AD11" i="19"/>
  <c r="AE11" i="19" s="1"/>
  <c r="AD28" i="19"/>
  <c r="AE28" i="19" s="1"/>
  <c r="AD22" i="19"/>
  <c r="AE22" i="19" s="1"/>
  <c r="DX76" i="7"/>
  <c r="DX36" i="7"/>
  <c r="AO41" i="49"/>
  <c r="AO77" i="49" s="1"/>
  <c r="BJ84" i="4"/>
  <c r="BN2" i="39"/>
  <c r="BO3" i="39"/>
  <c r="DW34" i="34"/>
  <c r="AU64" i="39"/>
  <c r="AB76" i="19"/>
  <c r="AB36" i="19"/>
  <c r="AB55" i="19" s="1"/>
  <c r="AB60" i="19" s="1"/>
  <c r="AZ62" i="54"/>
  <c r="AZ64" i="54"/>
  <c r="CV80" i="34"/>
  <c r="DH46" i="39"/>
  <c r="BZ91" i="54"/>
  <c r="BZ34" i="19"/>
  <c r="AO76" i="19"/>
  <c r="AO36" i="19"/>
  <c r="AO55" i="19" s="1"/>
  <c r="AO60" i="19" s="1"/>
  <c r="CL46" i="19"/>
  <c r="CL41" i="19"/>
  <c r="CL77" i="19" s="1"/>
  <c r="DJ46" i="34"/>
  <c r="Q53" i="16"/>
  <c r="R49" i="16"/>
  <c r="BX84" i="54"/>
  <c r="BX80" i="54"/>
  <c r="BX82" i="54" s="1"/>
  <c r="CK91" i="11"/>
  <c r="BN41" i="54"/>
  <c r="BN77" i="54" s="1"/>
  <c r="BN91" i="54"/>
  <c r="Q60" i="44"/>
  <c r="R55" i="44"/>
  <c r="CB3" i="4"/>
  <c r="CA2" i="4"/>
  <c r="BA90" i="39"/>
  <c r="BA45" i="39"/>
  <c r="BA21" i="39"/>
  <c r="BA89" i="39"/>
  <c r="BA59" i="39"/>
  <c r="BA38" i="39"/>
  <c r="BA57" i="39"/>
  <c r="BA15" i="39"/>
  <c r="BA51" i="39"/>
  <c r="BA26" i="39"/>
  <c r="BA20" i="39"/>
  <c r="BA10" i="39"/>
  <c r="BA30" i="39"/>
  <c r="BA31" i="39"/>
  <c r="BA23" i="39"/>
  <c r="BA9" i="39"/>
  <c r="BA49" i="39"/>
  <c r="BA14" i="39"/>
  <c r="BA27" i="39"/>
  <c r="BA18" i="39"/>
  <c r="BA39" i="39"/>
  <c r="BA24" i="39"/>
  <c r="BA88" i="39"/>
  <c r="BA44" i="39"/>
  <c r="BA46" i="39" s="1"/>
  <c r="BA50" i="39"/>
  <c r="BA43" i="39"/>
  <c r="BA17" i="39"/>
  <c r="BA25" i="39"/>
  <c r="BA28" i="39"/>
  <c r="BA22" i="39"/>
  <c r="BA29" i="39"/>
  <c r="BA19" i="39"/>
  <c r="BA11" i="39"/>
  <c r="BA12" i="39"/>
  <c r="BA32" i="39"/>
  <c r="BA33" i="39"/>
  <c r="BA16" i="39"/>
  <c r="BA58" i="39"/>
  <c r="AU86" i="39"/>
  <c r="AU93" i="39"/>
  <c r="AU96" i="39" s="1"/>
  <c r="DX2" i="4"/>
  <c r="DY3" i="4"/>
  <c r="CL53" i="54"/>
  <c r="CL78" i="54" s="1"/>
  <c r="BL82" i="16"/>
  <c r="BL84" i="16" s="1"/>
  <c r="DY34" i="7"/>
  <c r="CI62" i="4"/>
  <c r="CI64" i="4" s="1"/>
  <c r="CX34" i="54"/>
  <c r="AC46" i="7"/>
  <c r="AC34" i="7"/>
  <c r="BP46" i="7"/>
  <c r="Y86" i="54"/>
  <c r="Y93" i="54"/>
  <c r="Y96" i="54" s="1"/>
  <c r="BZ89" i="29"/>
  <c r="BZ91" i="29" s="1"/>
  <c r="BZ59" i="29"/>
  <c r="BZ88" i="29"/>
  <c r="BZ58" i="29"/>
  <c r="BZ51" i="29"/>
  <c r="BZ44" i="29"/>
  <c r="BZ46" i="29" s="1"/>
  <c r="BZ90" i="29"/>
  <c r="BZ50" i="29"/>
  <c r="BZ29" i="29"/>
  <c r="BZ24" i="29"/>
  <c r="BZ17" i="29"/>
  <c r="BZ43" i="29"/>
  <c r="BZ30" i="29"/>
  <c r="BZ49" i="29"/>
  <c r="BZ33" i="29"/>
  <c r="BZ22" i="29"/>
  <c r="BZ10" i="29"/>
  <c r="BZ38" i="29"/>
  <c r="BZ32" i="29"/>
  <c r="BZ27" i="29"/>
  <c r="BZ13" i="29"/>
  <c r="BZ57" i="29"/>
  <c r="BZ39" i="29"/>
  <c r="BZ41" i="29" s="1"/>
  <c r="BZ77" i="29" s="1"/>
  <c r="BZ18" i="29"/>
  <c r="BZ31" i="29"/>
  <c r="BZ12" i="29"/>
  <c r="BZ25" i="29"/>
  <c r="BZ23" i="29"/>
  <c r="BZ16" i="29"/>
  <c r="BZ11" i="29"/>
  <c r="BZ45" i="29"/>
  <c r="BZ15" i="29"/>
  <c r="BZ14" i="29"/>
  <c r="BZ26" i="29"/>
  <c r="BZ9" i="29"/>
  <c r="BZ21" i="29"/>
  <c r="BZ20" i="29"/>
  <c r="BZ28" i="29"/>
  <c r="BZ19" i="29"/>
  <c r="DJ53" i="19"/>
  <c r="DJ78" i="19" s="1"/>
  <c r="DV34" i="49"/>
  <c r="BJ86" i="54"/>
  <c r="BJ93" i="54"/>
  <c r="BJ96" i="54" s="1"/>
  <c r="DF84" i="49"/>
  <c r="DG86" i="19"/>
  <c r="DG93" i="19"/>
  <c r="DG96" i="19" s="1"/>
  <c r="DI76" i="19"/>
  <c r="DI36" i="19"/>
  <c r="DI55" i="19" s="1"/>
  <c r="DI60" i="19" s="1"/>
  <c r="AO60" i="7"/>
  <c r="AR55" i="7"/>
  <c r="AD91" i="29"/>
  <c r="AE91" i="29" s="1"/>
  <c r="AE89" i="29"/>
  <c r="BM46" i="4"/>
  <c r="Z84" i="44"/>
  <c r="Z80" i="44"/>
  <c r="Z82" i="44" s="1"/>
  <c r="DH84" i="34"/>
  <c r="DH80" i="34"/>
  <c r="DH82" i="34" s="1"/>
  <c r="N86" i="7"/>
  <c r="N93" i="7"/>
  <c r="N96" i="7" s="1"/>
  <c r="DU41" i="39"/>
  <c r="DU77" i="39" s="1"/>
  <c r="BL86" i="7"/>
  <c r="BL93" i="7"/>
  <c r="DS55" i="39"/>
  <c r="BK76" i="39"/>
  <c r="BK36" i="39"/>
  <c r="BK55" i="39" s="1"/>
  <c r="BK60" i="39" s="1"/>
  <c r="BQ3" i="19"/>
  <c r="BP2" i="19"/>
  <c r="K95" i="24"/>
  <c r="K97" i="24" s="1"/>
  <c r="H11" i="2"/>
  <c r="CK62" i="24"/>
  <c r="CK64" i="24" s="1"/>
  <c r="AY76" i="39"/>
  <c r="AY36" i="39"/>
  <c r="AY55" i="39" s="1"/>
  <c r="AY60" i="39" s="1"/>
  <c r="BZ80" i="16"/>
  <c r="BZ82" i="16" s="1"/>
  <c r="BZ84" i="16" s="1"/>
  <c r="BL53" i="39"/>
  <c r="BL78" i="39" s="1"/>
  <c r="DX51" i="34"/>
  <c r="DX58" i="34"/>
  <c r="DX50" i="34"/>
  <c r="DX43" i="34"/>
  <c r="DX29" i="34"/>
  <c r="DX26" i="34"/>
  <c r="DX57" i="34"/>
  <c r="DX20" i="34"/>
  <c r="DX14" i="34"/>
  <c r="DX45" i="34"/>
  <c r="DX32" i="34"/>
  <c r="DX38" i="34"/>
  <c r="DX23" i="34"/>
  <c r="DX16" i="34"/>
  <c r="DX33" i="34"/>
  <c r="DX27" i="34"/>
  <c r="DX90" i="34"/>
  <c r="DX30" i="34"/>
  <c r="DX21" i="34"/>
  <c r="DX59" i="34"/>
  <c r="DX49" i="34"/>
  <c r="DX44" i="34"/>
  <c r="DX89" i="34"/>
  <c r="DX24" i="34"/>
  <c r="DX11" i="34"/>
  <c r="DX28" i="34"/>
  <c r="DX88" i="34"/>
  <c r="DX12" i="34"/>
  <c r="DX19" i="34"/>
  <c r="DX31" i="34"/>
  <c r="DX25" i="34"/>
  <c r="DX15" i="34"/>
  <c r="DX9" i="34"/>
  <c r="DX34" i="34" s="1"/>
  <c r="DX39" i="34"/>
  <c r="DX18" i="34"/>
  <c r="DX17" i="34"/>
  <c r="DX10" i="34"/>
  <c r="DX22" i="34"/>
  <c r="CX62" i="7"/>
  <c r="CX64" i="7" s="1"/>
  <c r="AQ2" i="4"/>
  <c r="AR3" i="4"/>
  <c r="CM91" i="44"/>
  <c r="BX82" i="24"/>
  <c r="BM49" i="39"/>
  <c r="BM53" i="39" s="1"/>
  <c r="BM78" i="39" s="1"/>
  <c r="BM31" i="39"/>
  <c r="BM23" i="39"/>
  <c r="BM88" i="39"/>
  <c r="BM51" i="39"/>
  <c r="BM44" i="39"/>
  <c r="BM46" i="39" s="1"/>
  <c r="BM89" i="39"/>
  <c r="BM33" i="39"/>
  <c r="BM25" i="39"/>
  <c r="BM57" i="39"/>
  <c r="BM39" i="39"/>
  <c r="BM32" i="39"/>
  <c r="BM24" i="39"/>
  <c r="BM16" i="39"/>
  <c r="BM45" i="39"/>
  <c r="BM18" i="39"/>
  <c r="BM28" i="39"/>
  <c r="BM11" i="39"/>
  <c r="BM21" i="39"/>
  <c r="BM43" i="39"/>
  <c r="BM17" i="39"/>
  <c r="BM26" i="39"/>
  <c r="BM14" i="39"/>
  <c r="BM30" i="39"/>
  <c r="BM20" i="39"/>
  <c r="BM19" i="39"/>
  <c r="BM50" i="39"/>
  <c r="BM12" i="39"/>
  <c r="BM10" i="39"/>
  <c r="BM59" i="39"/>
  <c r="BM58" i="39"/>
  <c r="BM27" i="39"/>
  <c r="BM22" i="39"/>
  <c r="BM15" i="39"/>
  <c r="BM29" i="39"/>
  <c r="BM38" i="39"/>
  <c r="BM9" i="39"/>
  <c r="BM90" i="39"/>
  <c r="DW91" i="34"/>
  <c r="AC34" i="19"/>
  <c r="AA82" i="29"/>
  <c r="AA62" i="4"/>
  <c r="AA64" i="4" s="1"/>
  <c r="P76" i="16"/>
  <c r="P36" i="16"/>
  <c r="P55" i="16" s="1"/>
  <c r="BB76" i="7"/>
  <c r="BB36" i="7"/>
  <c r="BB55" i="7" s="1"/>
  <c r="DH80" i="19"/>
  <c r="DG86" i="54"/>
  <c r="DG93" i="54"/>
  <c r="DG96" i="54" s="1"/>
  <c r="BY64" i="24"/>
  <c r="BY62" i="24"/>
  <c r="AP76" i="54"/>
  <c r="AP36" i="54"/>
  <c r="AP55" i="54" s="1"/>
  <c r="AP60" i="54" s="1"/>
  <c r="DJ91" i="54"/>
  <c r="DV53" i="11"/>
  <c r="DV78" i="11" s="1"/>
  <c r="DI62" i="44"/>
  <c r="DI64" i="44" s="1"/>
  <c r="BY86" i="7"/>
  <c r="BY93" i="7"/>
  <c r="BY96" i="7" s="1"/>
  <c r="H95" i="7"/>
  <c r="H97" i="7" s="1"/>
  <c r="E7" i="2"/>
  <c r="E19" i="2" s="1"/>
  <c r="E23" i="2" s="1"/>
  <c r="AZ76" i="11"/>
  <c r="AZ36" i="11"/>
  <c r="AZ55" i="11" s="1"/>
  <c r="AZ60" i="11" s="1"/>
  <c r="AZ86" i="16"/>
  <c r="AZ93" i="16"/>
  <c r="AZ96" i="16" s="1"/>
  <c r="CU62" i="4"/>
  <c r="CU64" i="4" s="1"/>
  <c r="AC46" i="4"/>
  <c r="Y84" i="44"/>
  <c r="BY80" i="24"/>
  <c r="BY82" i="24" s="1"/>
  <c r="BA34" i="29"/>
  <c r="CY41" i="44"/>
  <c r="CY77" i="44" s="1"/>
  <c r="AY60" i="29"/>
  <c r="DL41" i="16"/>
  <c r="CC50" i="16"/>
  <c r="CC39" i="16"/>
  <c r="CC41" i="16" s="1"/>
  <c r="CC77" i="16" s="1"/>
  <c r="CC23" i="16"/>
  <c r="CC16" i="16"/>
  <c r="CC14" i="16"/>
  <c r="CC49" i="16"/>
  <c r="CC22" i="16"/>
  <c r="CC13" i="16"/>
  <c r="CC88" i="16"/>
  <c r="CC91" i="16" s="1"/>
  <c r="CC30" i="16"/>
  <c r="CC15" i="16"/>
  <c r="CC21" i="16"/>
  <c r="CC44" i="16"/>
  <c r="CC29" i="16"/>
  <c r="CC51" i="16"/>
  <c r="CC20" i="16"/>
  <c r="CC33" i="16"/>
  <c r="CC32" i="16"/>
  <c r="CC31" i="16"/>
  <c r="CC19" i="16"/>
  <c r="CC57" i="16"/>
  <c r="CC38" i="16"/>
  <c r="CC26" i="16"/>
  <c r="CC17" i="16"/>
  <c r="CC28" i="16"/>
  <c r="CC24" i="16"/>
  <c r="CC18" i="16"/>
  <c r="CC27" i="16"/>
  <c r="CC25" i="16"/>
  <c r="CC11" i="16"/>
  <c r="CC43" i="16"/>
  <c r="CC9" i="16"/>
  <c r="CC10" i="16"/>
  <c r="CC12" i="16"/>
  <c r="AC34" i="11"/>
  <c r="Y86" i="7"/>
  <c r="Y93" i="7"/>
  <c r="Y96" i="7" s="1"/>
  <c r="BW62" i="49"/>
  <c r="BW64" i="49"/>
  <c r="CH84" i="54"/>
  <c r="AA64" i="54"/>
  <c r="AA62" i="54"/>
  <c r="BL76" i="11"/>
  <c r="BL36" i="11"/>
  <c r="BL55" i="11" s="1"/>
  <c r="BL60" i="11" s="1"/>
  <c r="Q46" i="29"/>
  <c r="R46" i="29" s="1"/>
  <c r="R44" i="29"/>
  <c r="DV34" i="11"/>
  <c r="CZ57" i="24"/>
  <c r="CZ30" i="24"/>
  <c r="CZ33" i="24"/>
  <c r="CZ25" i="24"/>
  <c r="CZ32" i="24"/>
  <c r="CZ24" i="24"/>
  <c r="CZ16" i="24"/>
  <c r="CZ89" i="24"/>
  <c r="CZ29" i="24"/>
  <c r="CZ26" i="24"/>
  <c r="CZ12" i="24"/>
  <c r="CZ44" i="24"/>
  <c r="CZ46" i="24" s="1"/>
  <c r="CZ14" i="24"/>
  <c r="CZ31" i="24"/>
  <c r="CZ23" i="24"/>
  <c r="CZ11" i="24"/>
  <c r="CZ10" i="24"/>
  <c r="CZ59" i="24"/>
  <c r="CZ43" i="24"/>
  <c r="CZ22" i="24"/>
  <c r="CZ9" i="24"/>
  <c r="CZ90" i="24"/>
  <c r="CZ88" i="24"/>
  <c r="CZ19" i="24"/>
  <c r="CZ18" i="24"/>
  <c r="CZ38" i="24"/>
  <c r="CZ17" i="24"/>
  <c r="CZ21" i="24"/>
  <c r="CZ50" i="24"/>
  <c r="CZ49" i="24"/>
  <c r="CZ27" i="24"/>
  <c r="CZ28" i="24"/>
  <c r="CZ51" i="24"/>
  <c r="CZ58" i="24"/>
  <c r="CZ20" i="24"/>
  <c r="CZ15" i="24"/>
  <c r="CZ45" i="24"/>
  <c r="CZ39" i="24"/>
  <c r="CZ41" i="24" s="1"/>
  <c r="CZ77" i="24" s="1"/>
  <c r="DI80" i="44"/>
  <c r="DI82" i="44" s="1"/>
  <c r="AX62" i="34"/>
  <c r="BW55" i="29"/>
  <c r="DZ29" i="16"/>
  <c r="DZ49" i="16"/>
  <c r="DZ30" i="16"/>
  <c r="DZ15" i="16"/>
  <c r="DZ21" i="16"/>
  <c r="DZ12" i="16"/>
  <c r="DZ44" i="16"/>
  <c r="DZ57" i="16"/>
  <c r="DZ38" i="16"/>
  <c r="DZ51" i="16"/>
  <c r="DZ18" i="16"/>
  <c r="DZ27" i="16"/>
  <c r="DZ50" i="16"/>
  <c r="DZ26" i="16"/>
  <c r="DZ17" i="16"/>
  <c r="DZ39" i="16"/>
  <c r="DZ41" i="16" s="1"/>
  <c r="DZ77" i="16" s="1"/>
  <c r="DZ43" i="16"/>
  <c r="DZ10" i="16"/>
  <c r="DZ20" i="16"/>
  <c r="DZ33" i="16"/>
  <c r="DZ32" i="16"/>
  <c r="DZ31" i="16"/>
  <c r="DZ19" i="16"/>
  <c r="DZ16" i="16"/>
  <c r="DZ14" i="16"/>
  <c r="DZ13" i="16"/>
  <c r="DZ11" i="16"/>
  <c r="DZ9" i="16"/>
  <c r="DZ25" i="16"/>
  <c r="DZ24" i="16"/>
  <c r="DZ88" i="16"/>
  <c r="DZ91" i="16" s="1"/>
  <c r="DZ23" i="16"/>
  <c r="DZ22" i="16"/>
  <c r="DZ28" i="16"/>
  <c r="AO34" i="11"/>
  <c r="Z84" i="19"/>
  <c r="BC46" i="7"/>
  <c r="DK91" i="24"/>
  <c r="DK46" i="24"/>
  <c r="DT84" i="54"/>
  <c r="CN53" i="7"/>
  <c r="BX53" i="39"/>
  <c r="BX78" i="39" s="1"/>
  <c r="BW84" i="34"/>
  <c r="DI34" i="49"/>
  <c r="AZ34" i="39"/>
  <c r="DW91" i="19"/>
  <c r="DH91" i="39"/>
  <c r="BZ34" i="54"/>
  <c r="Y86" i="34"/>
  <c r="Y93" i="34"/>
  <c r="Y96" i="34" s="1"/>
  <c r="AC46" i="49"/>
  <c r="AC41" i="49"/>
  <c r="AC77" i="49" s="1"/>
  <c r="BY46" i="49"/>
  <c r="BL55" i="34"/>
  <c r="CD3" i="24"/>
  <c r="CC2" i="24"/>
  <c r="AP62" i="7"/>
  <c r="AP64" i="7" s="1"/>
  <c r="CL91" i="19"/>
  <c r="BL62" i="54"/>
  <c r="BL64" i="54" s="1"/>
  <c r="BN53" i="54"/>
  <c r="BN78" i="54" s="1"/>
  <c r="EB3" i="7"/>
  <c r="EA2" i="7"/>
  <c r="BV82" i="29"/>
  <c r="BN76" i="24"/>
  <c r="BN36" i="24"/>
  <c r="BN55" i="24" s="1"/>
  <c r="BN60" i="24" s="1"/>
  <c r="DS82" i="49"/>
  <c r="DS84" i="49" s="1"/>
  <c r="DV77" i="54"/>
  <c r="BY91" i="29"/>
  <c r="CI80" i="4"/>
  <c r="CI82" i="4" s="1"/>
  <c r="CX53" i="54"/>
  <c r="CX78" i="54" s="1"/>
  <c r="AC53" i="7"/>
  <c r="AC78" i="7" s="1"/>
  <c r="BV84" i="4"/>
  <c r="CJ53" i="39"/>
  <c r="CJ78" i="39" s="1"/>
  <c r="CY41" i="24"/>
  <c r="CY91" i="24"/>
  <c r="K95" i="11"/>
  <c r="K97" i="11" s="1"/>
  <c r="H8" i="2"/>
  <c r="BZ76" i="24"/>
  <c r="BZ36" i="24"/>
  <c r="BZ55" i="24" s="1"/>
  <c r="BZ60" i="24" s="1"/>
  <c r="DV34" i="4"/>
  <c r="CH64" i="24"/>
  <c r="AJ62" i="39"/>
  <c r="AJ64" i="39" s="1"/>
  <c r="O64" i="19"/>
  <c r="O62" i="19"/>
  <c r="DV76" i="19"/>
  <c r="DV36" i="19"/>
  <c r="CU55" i="29"/>
  <c r="AL60" i="49"/>
  <c r="AD89" i="54"/>
  <c r="AD88" i="54"/>
  <c r="AE88" i="54" s="1"/>
  <c r="AD51" i="54"/>
  <c r="AE51" i="54" s="1"/>
  <c r="AD59" i="54"/>
  <c r="AE59" i="54" s="1"/>
  <c r="AD50" i="54"/>
  <c r="AE50" i="54" s="1"/>
  <c r="AD57" i="54"/>
  <c r="AE57" i="54" s="1"/>
  <c r="AD44" i="54"/>
  <c r="AD29" i="54"/>
  <c r="AE29" i="54" s="1"/>
  <c r="AD30" i="54"/>
  <c r="AE30" i="54" s="1"/>
  <c r="AD27" i="54"/>
  <c r="AE27" i="54" s="1"/>
  <c r="AD43" i="54"/>
  <c r="AE43" i="54" s="1"/>
  <c r="AD33" i="54"/>
  <c r="AE33" i="54" s="1"/>
  <c r="AD49" i="54"/>
  <c r="AD31" i="54"/>
  <c r="AE31" i="54" s="1"/>
  <c r="AD58" i="54"/>
  <c r="AE58" i="54" s="1"/>
  <c r="AD18" i="54"/>
  <c r="AE18" i="54" s="1"/>
  <c r="AD25" i="54"/>
  <c r="AE25" i="54" s="1"/>
  <c r="AD39" i="54"/>
  <c r="AD24" i="54"/>
  <c r="AE24" i="54" s="1"/>
  <c r="AD17" i="54"/>
  <c r="AE17" i="54" s="1"/>
  <c r="AD45" i="54"/>
  <c r="AE45" i="54" s="1"/>
  <c r="AD26" i="54"/>
  <c r="AE26" i="54" s="1"/>
  <c r="AD90" i="54"/>
  <c r="AE90" i="54" s="1"/>
  <c r="AD13" i="54"/>
  <c r="AE13" i="54" s="1"/>
  <c r="AD22" i="54"/>
  <c r="AE22" i="54" s="1"/>
  <c r="AD12" i="54"/>
  <c r="AE12" i="54" s="1"/>
  <c r="AD9" i="54"/>
  <c r="AD11" i="54"/>
  <c r="AE11" i="54" s="1"/>
  <c r="AD23" i="54"/>
  <c r="AE23" i="54" s="1"/>
  <c r="AD38" i="54"/>
  <c r="AE38" i="54" s="1"/>
  <c r="AD28" i="54"/>
  <c r="AE28" i="54" s="1"/>
  <c r="AD20" i="54"/>
  <c r="AE20" i="54" s="1"/>
  <c r="AD14" i="54"/>
  <c r="AE14" i="54" s="1"/>
  <c r="AD19" i="54"/>
  <c r="AE19" i="54" s="1"/>
  <c r="AD32" i="54"/>
  <c r="AE32" i="54" s="1"/>
  <c r="AD16" i="54"/>
  <c r="AE16" i="54" s="1"/>
  <c r="AD15" i="54"/>
  <c r="AE15" i="54" s="1"/>
  <c r="AD21" i="54"/>
  <c r="AE21" i="54" s="1"/>
  <c r="AD10" i="54"/>
  <c r="AE10" i="54" s="1"/>
  <c r="BN34" i="19"/>
  <c r="DU84" i="16"/>
  <c r="DH76" i="29"/>
  <c r="DH36" i="29"/>
  <c r="DK77" i="11"/>
  <c r="DS80" i="39"/>
  <c r="BM91" i="29"/>
  <c r="AY82" i="34"/>
  <c r="AX96" i="7"/>
  <c r="CK80" i="24"/>
  <c r="CK82" i="24" s="1"/>
  <c r="CK84" i="24"/>
  <c r="BA76" i="34"/>
  <c r="BA36" i="34"/>
  <c r="BA55" i="34" s="1"/>
  <c r="BA60" i="34" s="1"/>
  <c r="DZ3" i="34"/>
  <c r="DY2" i="34"/>
  <c r="CX80" i="7"/>
  <c r="CX82" i="7" s="1"/>
  <c r="AP12" i="4"/>
  <c r="AP30" i="4"/>
  <c r="AP22" i="4"/>
  <c r="AP57" i="4"/>
  <c r="AP51" i="4"/>
  <c r="AP44" i="4"/>
  <c r="AP15" i="4"/>
  <c r="AP11" i="4"/>
  <c r="AP29" i="4"/>
  <c r="AP21" i="4"/>
  <c r="AP10" i="4"/>
  <c r="AP18" i="4"/>
  <c r="AP9" i="4"/>
  <c r="AP25" i="4"/>
  <c r="AP88" i="4"/>
  <c r="AP91" i="4" s="1"/>
  <c r="AP28" i="4"/>
  <c r="AP23" i="4"/>
  <c r="AP16" i="4"/>
  <c r="AP14" i="4"/>
  <c r="AP19" i="4"/>
  <c r="AP26" i="4"/>
  <c r="AP31" i="4"/>
  <c r="AP24" i="4"/>
  <c r="AP43" i="4"/>
  <c r="AP33" i="4"/>
  <c r="AP32" i="4"/>
  <c r="AP17" i="4"/>
  <c r="AP50" i="4"/>
  <c r="AP20" i="4"/>
  <c r="AP27" i="4"/>
  <c r="AP49" i="4"/>
  <c r="AP53" i="4" s="1"/>
  <c r="AJ64" i="4"/>
  <c r="DF64" i="19"/>
  <c r="DF62" i="19"/>
  <c r="CK64" i="16"/>
  <c r="CX76" i="44"/>
  <c r="CX36" i="44"/>
  <c r="DW46" i="34"/>
  <c r="X64" i="54"/>
  <c r="AY62" i="49"/>
  <c r="AY64" i="49" s="1"/>
  <c r="AA84" i="29"/>
  <c r="DW76" i="24"/>
  <c r="DW36" i="24"/>
  <c r="DW91" i="54"/>
  <c r="AA80" i="4"/>
  <c r="AA82" i="4" s="1"/>
  <c r="BI86" i="49"/>
  <c r="BI93" i="49"/>
  <c r="BI96" i="49" s="1"/>
  <c r="AN62" i="54"/>
  <c r="AN64" i="54" s="1"/>
  <c r="CI86" i="44"/>
  <c r="CI93" i="44"/>
  <c r="CI96" i="44" s="1"/>
  <c r="BD80" i="16"/>
  <c r="DJ53" i="34"/>
  <c r="DJ78" i="34" s="1"/>
  <c r="CL34" i="34"/>
  <c r="CB34" i="16"/>
  <c r="DS82" i="11"/>
  <c r="DS96" i="7"/>
  <c r="M62" i="7"/>
  <c r="M64" i="7" s="1"/>
  <c r="AO80" i="44"/>
  <c r="AO82" i="44" s="1"/>
  <c r="AO84" i="44"/>
  <c r="BW84" i="29"/>
  <c r="BW80" i="29"/>
  <c r="BW82" i="29" s="1"/>
  <c r="CW34" i="49"/>
  <c r="EB3" i="16"/>
  <c r="EA2" i="16"/>
  <c r="BL77" i="29"/>
  <c r="AA62" i="19"/>
  <c r="AA64" i="19"/>
  <c r="CU80" i="4"/>
  <c r="CW41" i="29"/>
  <c r="DU76" i="49"/>
  <c r="DU36" i="49"/>
  <c r="DU55" i="49" s="1"/>
  <c r="DU60" i="49" s="1"/>
  <c r="BZ53" i="34"/>
  <c r="BZ78" i="34" s="1"/>
  <c r="BA91" i="29"/>
  <c r="AY80" i="29"/>
  <c r="AY82" i="29" s="1"/>
  <c r="AY84" i="29"/>
  <c r="CD2" i="16"/>
  <c r="CE3" i="16"/>
  <c r="BW80" i="49"/>
  <c r="BW82" i="49" s="1"/>
  <c r="M86" i="29"/>
  <c r="M93" i="29"/>
  <c r="M96" i="29" s="1"/>
  <c r="DU62" i="19"/>
  <c r="DU64" i="19" s="1"/>
  <c r="BD55" i="16"/>
  <c r="BD60" i="16" s="1"/>
  <c r="CK46" i="49"/>
  <c r="AA80" i="54"/>
  <c r="AA82" i="54" s="1"/>
  <c r="DJ53" i="54"/>
  <c r="DJ78" i="54" s="1"/>
  <c r="DY53" i="16"/>
  <c r="DY78" i="16" s="1"/>
  <c r="AY62" i="16"/>
  <c r="AY64" i="16" s="1"/>
  <c r="Q91" i="29"/>
  <c r="R91" i="29" s="1"/>
  <c r="R89" i="29"/>
  <c r="BK55" i="11"/>
  <c r="CB53" i="7"/>
  <c r="CB78" i="7" s="1"/>
  <c r="CG86" i="49"/>
  <c r="CG93" i="49"/>
  <c r="CG96" i="49" s="1"/>
  <c r="DA2" i="24"/>
  <c r="DB3" i="24"/>
  <c r="AZ86" i="24"/>
  <c r="AZ93" i="24"/>
  <c r="AZ96" i="24" s="1"/>
  <c r="BX86" i="16"/>
  <c r="BX93" i="16"/>
  <c r="BX96" i="16" s="1"/>
  <c r="DI41" i="29"/>
  <c r="DI77" i="29" s="1"/>
  <c r="BD41" i="24"/>
  <c r="BE39" i="24"/>
  <c r="BC91" i="7"/>
  <c r="AX86" i="19"/>
  <c r="AX93" i="19"/>
  <c r="AX96" i="19" s="1"/>
  <c r="CM91" i="24"/>
  <c r="DB39" i="11"/>
  <c r="CO41" i="11"/>
  <c r="CO77" i="11" s="1"/>
  <c r="DF82" i="11"/>
  <c r="DF84" i="11" s="1"/>
  <c r="K95" i="29"/>
  <c r="K97" i="29" s="1"/>
  <c r="H12" i="2"/>
  <c r="DI91" i="11"/>
  <c r="Q82" i="44"/>
  <c r="R82" i="44" s="1"/>
  <c r="R80" i="44"/>
  <c r="AZ46" i="39"/>
  <c r="BX76" i="49"/>
  <c r="BX36" i="49"/>
  <c r="BX55" i="49" s="1"/>
  <c r="BX60" i="49" s="1"/>
  <c r="DH62" i="54"/>
  <c r="DH64" i="54" s="1"/>
  <c r="BL80" i="34"/>
  <c r="BL82" i="34" s="1"/>
  <c r="O60" i="24"/>
  <c r="CB90" i="24"/>
  <c r="CB45" i="24"/>
  <c r="CB21" i="24"/>
  <c r="CB89" i="24"/>
  <c r="CB91" i="24" s="1"/>
  <c r="CB20" i="24"/>
  <c r="CB88" i="24"/>
  <c r="CB51" i="24"/>
  <c r="CB44" i="24"/>
  <c r="CB29" i="24"/>
  <c r="CB26" i="24"/>
  <c r="CB12" i="24"/>
  <c r="CB30" i="24"/>
  <c r="CB33" i="24"/>
  <c r="CB25" i="24"/>
  <c r="CB15" i="24"/>
  <c r="CB11" i="24"/>
  <c r="CB14" i="24"/>
  <c r="CB43" i="24"/>
  <c r="CB32" i="24"/>
  <c r="CB24" i="24"/>
  <c r="CB59" i="24"/>
  <c r="CB18" i="24"/>
  <c r="CB57" i="24"/>
  <c r="CB49" i="24"/>
  <c r="CB16" i="24"/>
  <c r="CB27" i="24"/>
  <c r="CB39" i="24"/>
  <c r="CB50" i="24"/>
  <c r="CB58" i="24"/>
  <c r="CB31" i="24"/>
  <c r="CB10" i="24"/>
  <c r="CB38" i="24"/>
  <c r="CB22" i="24"/>
  <c r="CB9" i="24"/>
  <c r="CB23" i="24"/>
  <c r="CB28" i="24"/>
  <c r="CB17" i="24"/>
  <c r="AP80" i="7"/>
  <c r="AP82" i="7" s="1"/>
  <c r="BL64" i="7"/>
  <c r="BL62" i="7"/>
  <c r="BL80" i="54"/>
  <c r="BL82" i="54" s="1"/>
  <c r="BL84" i="54"/>
  <c r="Q34" i="16"/>
  <c r="R9" i="16"/>
  <c r="AQ78" i="16"/>
  <c r="AR78" i="16" s="1"/>
  <c r="AR53" i="16"/>
  <c r="CK53" i="11"/>
  <c r="CK78" i="11" s="1"/>
  <c r="DZ89" i="7"/>
  <c r="DZ22" i="7"/>
  <c r="DZ17" i="7"/>
  <c r="DZ32" i="7"/>
  <c r="DZ31" i="7"/>
  <c r="DZ21" i="7"/>
  <c r="DZ16" i="7"/>
  <c r="DZ15" i="7"/>
  <c r="DZ12" i="7"/>
  <c r="DZ88" i="7"/>
  <c r="DZ30" i="7"/>
  <c r="DZ29" i="7"/>
  <c r="DZ19" i="7"/>
  <c r="DZ57" i="7"/>
  <c r="DZ25" i="7"/>
  <c r="DZ9" i="7"/>
  <c r="DZ23" i="7"/>
  <c r="DZ14" i="7"/>
  <c r="DZ58" i="7"/>
  <c r="DZ18" i="7"/>
  <c r="DZ51" i="7"/>
  <c r="DZ33" i="7"/>
  <c r="DZ50" i="7"/>
  <c r="DZ11" i="7"/>
  <c r="DZ24" i="7"/>
  <c r="DZ10" i="7"/>
  <c r="DZ27" i="7"/>
  <c r="DZ20" i="7"/>
  <c r="DZ49" i="7"/>
  <c r="DZ44" i="7"/>
  <c r="DZ26" i="7"/>
  <c r="DZ28" i="7"/>
  <c r="DZ43" i="7"/>
  <c r="CL41" i="54"/>
  <c r="CL77" i="54" s="1"/>
  <c r="BH64" i="39"/>
  <c r="BH62" i="39"/>
  <c r="DK34" i="44"/>
  <c r="AA64" i="34"/>
  <c r="AA62" i="34"/>
  <c r="CJ91" i="39"/>
  <c r="DW23" i="11"/>
  <c r="DW16" i="11"/>
  <c r="DW59" i="11"/>
  <c r="DW45" i="11"/>
  <c r="DW15" i="11"/>
  <c r="DW12" i="11"/>
  <c r="DW11" i="11"/>
  <c r="DW10" i="11"/>
  <c r="DW51" i="11"/>
  <c r="DW22" i="11"/>
  <c r="DW58" i="11"/>
  <c r="DW44" i="11"/>
  <c r="DW46" i="11" s="1"/>
  <c r="DW31" i="11"/>
  <c r="DW21" i="11"/>
  <c r="DW89" i="11"/>
  <c r="DW28" i="11"/>
  <c r="DW49" i="11"/>
  <c r="DW27" i="11"/>
  <c r="DW26" i="11"/>
  <c r="DW17" i="11"/>
  <c r="DW88" i="11"/>
  <c r="DW50" i="11"/>
  <c r="DW25" i="11"/>
  <c r="DW18" i="11"/>
  <c r="DW33" i="11"/>
  <c r="DW57" i="11"/>
  <c r="DW43" i="11"/>
  <c r="DW14" i="11"/>
  <c r="DW9" i="11"/>
  <c r="DW90" i="11"/>
  <c r="DW24" i="11"/>
  <c r="DW19" i="11"/>
  <c r="DW30" i="11"/>
  <c r="DW20" i="11"/>
  <c r="DW32" i="11"/>
  <c r="DW29" i="11"/>
  <c r="AP34" i="24"/>
  <c r="BP34" i="7"/>
  <c r="AB53" i="39"/>
  <c r="AB78" i="39" s="1"/>
  <c r="AR76" i="7"/>
  <c r="O80" i="19"/>
  <c r="O82" i="19" s="1"/>
  <c r="DG62" i="49"/>
  <c r="DG64" i="49"/>
  <c r="CU84" i="29"/>
  <c r="CU80" i="29"/>
  <c r="CU82" i="29" s="1"/>
  <c r="CV91" i="39"/>
  <c r="DW2" i="39"/>
  <c r="DX3" i="39"/>
  <c r="N62" i="34"/>
  <c r="N64" i="34"/>
  <c r="AN86" i="7"/>
  <c r="AN93" i="7"/>
  <c r="DJ62" i="16"/>
  <c r="DJ64" i="16" s="1"/>
  <c r="BN46" i="19"/>
  <c r="AP76" i="44"/>
  <c r="AP36" i="44"/>
  <c r="AP55" i="44" s="1"/>
  <c r="AP60" i="44" s="1"/>
  <c r="DU82" i="24"/>
  <c r="AY84" i="11"/>
  <c r="Q77" i="34"/>
  <c r="R77" i="34" s="1"/>
  <c r="R41" i="34"/>
  <c r="AC34" i="54"/>
  <c r="CK34" i="29"/>
  <c r="CX55" i="16"/>
  <c r="AY84" i="34"/>
  <c r="Y60" i="39"/>
  <c r="CK82" i="16"/>
  <c r="BY76" i="19"/>
  <c r="BY36" i="19"/>
  <c r="BY55" i="19" s="1"/>
  <c r="BY60" i="19" s="1"/>
  <c r="CI82" i="19"/>
  <c r="DU77" i="29"/>
  <c r="BN53" i="34"/>
  <c r="BN78" i="34" s="1"/>
  <c r="DW41" i="34"/>
  <c r="AB84" i="24"/>
  <c r="AY80" i="49"/>
  <c r="P41" i="39"/>
  <c r="P77" i="39" s="1"/>
  <c r="AP34" i="34"/>
  <c r="DJ76" i="44"/>
  <c r="DJ36" i="44"/>
  <c r="DJ55" i="44" s="1"/>
  <c r="DJ60" i="44" s="1"/>
  <c r="DI62" i="24"/>
  <c r="DI64" i="24"/>
  <c r="DV91" i="29"/>
  <c r="Q91" i="7"/>
  <c r="R91" i="7" s="1"/>
  <c r="R88" i="7"/>
  <c r="DF84" i="34"/>
  <c r="BW62" i="11"/>
  <c r="BW64" i="11" s="1"/>
  <c r="AD41" i="29"/>
  <c r="AE39" i="29"/>
  <c r="CL76" i="44"/>
  <c r="CL36" i="44"/>
  <c r="DU34" i="39"/>
  <c r="DT64" i="49"/>
  <c r="DT62" i="49"/>
  <c r="DH84" i="16"/>
  <c r="AL86" i="11"/>
  <c r="AL93" i="11"/>
  <c r="AL96" i="11" s="1"/>
  <c r="CX80" i="16"/>
  <c r="DX78" i="16"/>
  <c r="BO50" i="34"/>
  <c r="BO57" i="34"/>
  <c r="BO49" i="34"/>
  <c r="BO53" i="34" s="1"/>
  <c r="BO78" i="34" s="1"/>
  <c r="BO90" i="34"/>
  <c r="BO29" i="34"/>
  <c r="BO19" i="34"/>
  <c r="BO51" i="34"/>
  <c r="BO43" i="34"/>
  <c r="BO59" i="34"/>
  <c r="BO33" i="34"/>
  <c r="BO88" i="34"/>
  <c r="BO58" i="34"/>
  <c r="BO44" i="34"/>
  <c r="BO46" i="34" s="1"/>
  <c r="BO22" i="34"/>
  <c r="BO45" i="34"/>
  <c r="BO32" i="34"/>
  <c r="BO15" i="34"/>
  <c r="BO26" i="34"/>
  <c r="BO14" i="34"/>
  <c r="BO39" i="34"/>
  <c r="BO27" i="34"/>
  <c r="BO25" i="34"/>
  <c r="BO20" i="34"/>
  <c r="BO12" i="34"/>
  <c r="BO30" i="34"/>
  <c r="BO89" i="34"/>
  <c r="BO18" i="34"/>
  <c r="BO21" i="34"/>
  <c r="BO17" i="34"/>
  <c r="BO11" i="34"/>
  <c r="BO9" i="34"/>
  <c r="BO23" i="34"/>
  <c r="BO28" i="34"/>
  <c r="BO31" i="34"/>
  <c r="BO38" i="34"/>
  <c r="BO24" i="34"/>
  <c r="BO10" i="34"/>
  <c r="BO16" i="34"/>
  <c r="BL46" i="39"/>
  <c r="CM34" i="44"/>
  <c r="BV55" i="39"/>
  <c r="Y62" i="7"/>
  <c r="Y64" i="7" s="1"/>
  <c r="K95" i="16"/>
  <c r="K97" i="16" s="1"/>
  <c r="H9" i="2"/>
  <c r="BP86" i="44"/>
  <c r="BP93" i="44"/>
  <c r="BP96" i="44" s="1"/>
  <c r="CS62" i="11"/>
  <c r="CS64" i="11" s="1"/>
  <c r="DI80" i="24"/>
  <c r="DI82" i="24" s="1"/>
  <c r="DI84" i="24"/>
  <c r="DV34" i="29"/>
  <c r="Z60" i="4"/>
  <c r="BW80" i="11"/>
  <c r="BW82" i="11" s="1"/>
  <c r="P84" i="34"/>
  <c r="AN53" i="39"/>
  <c r="AN78" i="39" s="1"/>
  <c r="AN46" i="39"/>
  <c r="BD19" i="7"/>
  <c r="BE19" i="7" s="1"/>
  <c r="BD88" i="7"/>
  <c r="BD58" i="7"/>
  <c r="BE58" i="7" s="1"/>
  <c r="BD43" i="7"/>
  <c r="BE43" i="7" s="1"/>
  <c r="BD28" i="7"/>
  <c r="BE28" i="7" s="1"/>
  <c r="BD26" i="7"/>
  <c r="BE26" i="7" s="1"/>
  <c r="BD11" i="7"/>
  <c r="BE11" i="7" s="1"/>
  <c r="BD27" i="7"/>
  <c r="BE27" i="7" s="1"/>
  <c r="BD14" i="7"/>
  <c r="BE14" i="7" s="1"/>
  <c r="BD51" i="7"/>
  <c r="BE51" i="7" s="1"/>
  <c r="BD24" i="7"/>
  <c r="BE24" i="7" s="1"/>
  <c r="BD89" i="7"/>
  <c r="BE89" i="7" s="1"/>
  <c r="BD22" i="7"/>
  <c r="BE22" i="7" s="1"/>
  <c r="BD17" i="7"/>
  <c r="BE17" i="7" s="1"/>
  <c r="BD18" i="7"/>
  <c r="BE18" i="7" s="1"/>
  <c r="BD16" i="7"/>
  <c r="BE16" i="7" s="1"/>
  <c r="BD12" i="7"/>
  <c r="BE12" i="7" s="1"/>
  <c r="BD33" i="7"/>
  <c r="BE33" i="7" s="1"/>
  <c r="BD31" i="7"/>
  <c r="BE31" i="7" s="1"/>
  <c r="BD44" i="7"/>
  <c r="BD23" i="7"/>
  <c r="BE23" i="7" s="1"/>
  <c r="BD10" i="7"/>
  <c r="BE10" i="7" s="1"/>
  <c r="BD49" i="7"/>
  <c r="BD25" i="7"/>
  <c r="BE25" i="7" s="1"/>
  <c r="BD32" i="7"/>
  <c r="BE32" i="7" s="1"/>
  <c r="BD57" i="7"/>
  <c r="BE57" i="7" s="1"/>
  <c r="BD29" i="7"/>
  <c r="BE29" i="7" s="1"/>
  <c r="BD20" i="7"/>
  <c r="BE20" i="7" s="1"/>
  <c r="BD9" i="7"/>
  <c r="BD30" i="7"/>
  <c r="BE30" i="7" s="1"/>
  <c r="BD21" i="7"/>
  <c r="BE21" i="7" s="1"/>
  <c r="BD50" i="7"/>
  <c r="BE50" i="7" s="1"/>
  <c r="BD15" i="7"/>
  <c r="BE15" i="7" s="1"/>
  <c r="AN76" i="11"/>
  <c r="AN36" i="11"/>
  <c r="AN55" i="11" s="1"/>
  <c r="AN60" i="11" s="1"/>
  <c r="CS82" i="39"/>
  <c r="CU60" i="19"/>
  <c r="DW55" i="16"/>
  <c r="CN34" i="16"/>
  <c r="BU86" i="54"/>
  <c r="BU93" i="54"/>
  <c r="BU96" i="54" s="1"/>
  <c r="DI46" i="11"/>
  <c r="BW62" i="4"/>
  <c r="BW64" i="4" s="1"/>
  <c r="CW46" i="11"/>
  <c r="BP53" i="16"/>
  <c r="BP78" i="16" s="1"/>
  <c r="DI41" i="49"/>
  <c r="DI77" i="49" s="1"/>
  <c r="DJ90" i="49"/>
  <c r="DJ59" i="49"/>
  <c r="DJ38" i="49"/>
  <c r="DJ51" i="49"/>
  <c r="DJ44" i="49"/>
  <c r="DJ58" i="49"/>
  <c r="DJ25" i="49"/>
  <c r="DJ45" i="49"/>
  <c r="DJ33" i="49"/>
  <c r="DJ24" i="49"/>
  <c r="DJ17" i="49"/>
  <c r="DJ43" i="49"/>
  <c r="DJ89" i="49"/>
  <c r="DJ22" i="49"/>
  <c r="DJ10" i="49"/>
  <c r="DJ49" i="49"/>
  <c r="DJ21" i="49"/>
  <c r="DJ9" i="49"/>
  <c r="DJ20" i="49"/>
  <c r="DJ11" i="49"/>
  <c r="DJ50" i="49"/>
  <c r="DJ23" i="49"/>
  <c r="DJ88" i="49"/>
  <c r="DJ28" i="49"/>
  <c r="DJ16" i="49"/>
  <c r="DJ15" i="49"/>
  <c r="DJ39" i="49"/>
  <c r="DJ41" i="49" s="1"/>
  <c r="DJ77" i="49" s="1"/>
  <c r="DJ32" i="49"/>
  <c r="DJ14" i="49"/>
  <c r="DJ29" i="49"/>
  <c r="DJ18" i="49"/>
  <c r="DJ30" i="49"/>
  <c r="DJ57" i="49"/>
  <c r="DJ31" i="49"/>
  <c r="DJ27" i="49"/>
  <c r="DJ26" i="49"/>
  <c r="DJ13" i="49"/>
  <c r="DJ12" i="49"/>
  <c r="DJ19" i="49"/>
  <c r="DH53" i="39"/>
  <c r="DH78" i="39" s="1"/>
  <c r="BZ41" i="54"/>
  <c r="BZ77" i="54" s="1"/>
  <c r="BL76" i="49"/>
  <c r="BL36" i="49"/>
  <c r="BL55" i="49" s="1"/>
  <c r="BL60" i="49" s="1"/>
  <c r="CX46" i="34"/>
  <c r="CJ80" i="19"/>
  <c r="CJ82" i="19" s="1"/>
  <c r="DF84" i="19"/>
  <c r="BW77" i="39"/>
  <c r="BZ53" i="19"/>
  <c r="BZ78" i="19" s="1"/>
  <c r="CL12" i="4"/>
  <c r="CL30" i="4"/>
  <c r="CL22" i="4"/>
  <c r="CL57" i="4"/>
  <c r="CL51" i="4"/>
  <c r="CL44" i="4"/>
  <c r="CL46" i="4" s="1"/>
  <c r="CL15" i="4"/>
  <c r="CL11" i="4"/>
  <c r="CL29" i="4"/>
  <c r="CL21" i="4"/>
  <c r="CL10" i="4"/>
  <c r="CL18" i="4"/>
  <c r="CL9" i="4"/>
  <c r="CL25" i="4"/>
  <c r="CL32" i="4"/>
  <c r="CL49" i="4"/>
  <c r="CL53" i="4" s="1"/>
  <c r="CL78" i="4" s="1"/>
  <c r="CL43" i="4"/>
  <c r="CL24" i="4"/>
  <c r="CL31" i="4"/>
  <c r="CL16" i="4"/>
  <c r="CL17" i="4"/>
  <c r="CL88" i="4"/>
  <c r="CL91" i="4" s="1"/>
  <c r="CL33" i="4"/>
  <c r="CL26" i="4"/>
  <c r="CL19" i="4"/>
  <c r="CL14" i="4"/>
  <c r="CL27" i="4"/>
  <c r="CL28" i="4"/>
  <c r="CL20" i="4"/>
  <c r="CL50" i="4"/>
  <c r="CL23" i="4"/>
  <c r="AN80" i="49"/>
  <c r="AN82" i="49" s="1"/>
  <c r="AN84" i="49"/>
  <c r="BL78" i="4"/>
  <c r="BA84" i="16"/>
  <c r="CM89" i="19"/>
  <c r="CM57" i="19"/>
  <c r="CM39" i="19"/>
  <c r="CM90" i="19"/>
  <c r="CM51" i="19"/>
  <c r="CM45" i="19"/>
  <c r="CM38" i="19"/>
  <c r="CM59" i="19"/>
  <c r="CM31" i="19"/>
  <c r="CM23" i="19"/>
  <c r="CM16" i="19"/>
  <c r="CM22" i="19"/>
  <c r="CM15" i="19"/>
  <c r="CM50" i="19"/>
  <c r="CM43" i="19"/>
  <c r="CM33" i="19"/>
  <c r="CM21" i="19"/>
  <c r="CM58" i="19"/>
  <c r="CM49" i="19"/>
  <c r="CM29" i="19"/>
  <c r="CM26" i="19"/>
  <c r="CM30" i="19"/>
  <c r="CM18" i="19"/>
  <c r="CM11" i="19"/>
  <c r="CM27" i="19"/>
  <c r="CM28" i="19"/>
  <c r="CM25" i="19"/>
  <c r="CM24" i="19"/>
  <c r="CM88" i="19"/>
  <c r="CM19" i="19"/>
  <c r="CM44" i="19"/>
  <c r="CM32" i="19"/>
  <c r="CM20" i="19"/>
  <c r="CM14" i="19"/>
  <c r="CM9" i="19"/>
  <c r="CM10" i="19"/>
  <c r="CM17" i="19"/>
  <c r="CM12" i="19"/>
  <c r="CK77" i="19"/>
  <c r="CJ55" i="54"/>
  <c r="BK62" i="24"/>
  <c r="CK76" i="54"/>
  <c r="CK36" i="54"/>
  <c r="CK55" i="54" s="1"/>
  <c r="CK60" i="54" s="1"/>
  <c r="CS86" i="19"/>
  <c r="CS93" i="19"/>
  <c r="CS96" i="19" s="1"/>
  <c r="CJ34" i="39"/>
  <c r="AK86" i="49"/>
  <c r="AK93" i="49"/>
  <c r="AK96" i="49" s="1"/>
  <c r="AX82" i="29"/>
  <c r="BY28" i="39"/>
  <c r="BY50" i="39"/>
  <c r="BY57" i="39"/>
  <c r="BY30" i="39"/>
  <c r="BY33" i="39"/>
  <c r="BY25" i="39"/>
  <c r="BY49" i="39"/>
  <c r="BY90" i="39"/>
  <c r="BY45" i="39"/>
  <c r="BY18" i="39"/>
  <c r="BY89" i="39"/>
  <c r="BY91" i="39" s="1"/>
  <c r="BY58" i="39"/>
  <c r="BY88" i="39"/>
  <c r="BY38" i="39"/>
  <c r="BY31" i="39"/>
  <c r="BY23" i="39"/>
  <c r="BY26" i="39"/>
  <c r="BY39" i="39"/>
  <c r="BY20" i="39"/>
  <c r="BY19" i="39"/>
  <c r="BY12" i="39"/>
  <c r="BY44" i="39"/>
  <c r="BY29" i="39"/>
  <c r="BY11" i="39"/>
  <c r="BY32" i="39"/>
  <c r="BY24" i="39"/>
  <c r="BY22" i="39"/>
  <c r="BY14" i="39"/>
  <c r="BY10" i="39"/>
  <c r="BY43" i="39"/>
  <c r="BY16" i="39"/>
  <c r="BY59" i="39"/>
  <c r="BY51" i="39"/>
  <c r="BY21" i="39"/>
  <c r="BY15" i="39"/>
  <c r="BY27" i="39"/>
  <c r="BY17" i="39"/>
  <c r="BY9" i="39"/>
  <c r="Q53" i="24"/>
  <c r="Q78" i="24" s="1"/>
  <c r="R78" i="24" s="1"/>
  <c r="R49" i="24"/>
  <c r="R53" i="24" s="1"/>
  <c r="BW82" i="19"/>
  <c r="CT80" i="39"/>
  <c r="CT82" i="39" s="1"/>
  <c r="CT84" i="39"/>
  <c r="CF86" i="49"/>
  <c r="CF93" i="49"/>
  <c r="CF96" i="49" s="1"/>
  <c r="BN53" i="19"/>
  <c r="BN78" i="19" s="1"/>
  <c r="Q41" i="19"/>
  <c r="R39" i="19"/>
  <c r="Z62" i="11"/>
  <c r="Z64" i="11" s="1"/>
  <c r="BQ55" i="44"/>
  <c r="BR36" i="44"/>
  <c r="DT80" i="49"/>
  <c r="DT82" i="49" s="1"/>
  <c r="DT84" i="49"/>
  <c r="BA53" i="11"/>
  <c r="BA78" i="11" s="1"/>
  <c r="BM41" i="29"/>
  <c r="BM77" i="29" s="1"/>
  <c r="DF60" i="49"/>
  <c r="AP90" i="49"/>
  <c r="AP49" i="49"/>
  <c r="AP31" i="49"/>
  <c r="AP88" i="49"/>
  <c r="AP89" i="49"/>
  <c r="AP51" i="49"/>
  <c r="AP44" i="49"/>
  <c r="AP21" i="49"/>
  <c r="AP33" i="49"/>
  <c r="AP43" i="49"/>
  <c r="AP20" i="49"/>
  <c r="AP59" i="49"/>
  <c r="AP58" i="49"/>
  <c r="AP50" i="49"/>
  <c r="AP29" i="49"/>
  <c r="AP26" i="49"/>
  <c r="AP30" i="49"/>
  <c r="AP13" i="49"/>
  <c r="AP25" i="49"/>
  <c r="AP18" i="49"/>
  <c r="AP15" i="49"/>
  <c r="AP12" i="49"/>
  <c r="AP24" i="49"/>
  <c r="AP11" i="49"/>
  <c r="AP27" i="49"/>
  <c r="AP22" i="49"/>
  <c r="AP9" i="49"/>
  <c r="AP23" i="49"/>
  <c r="AP32" i="49"/>
  <c r="AP45" i="49"/>
  <c r="AP17" i="49"/>
  <c r="AP16" i="49"/>
  <c r="AP14" i="49"/>
  <c r="AP39" i="49"/>
  <c r="AP41" i="49" s="1"/>
  <c r="AP77" i="49" s="1"/>
  <c r="AP57" i="49"/>
  <c r="AP38" i="49"/>
  <c r="AP28" i="49"/>
  <c r="AP10" i="49"/>
  <c r="AP19" i="49"/>
  <c r="BI86" i="19"/>
  <c r="BI93" i="19"/>
  <c r="BI96" i="19" s="1"/>
  <c r="BQ3" i="34"/>
  <c r="BP2" i="34"/>
  <c r="DU62" i="16"/>
  <c r="DU64" i="16" s="1"/>
  <c r="CG84" i="39"/>
  <c r="L95" i="34"/>
  <c r="L97" i="34" s="1"/>
  <c r="I13" i="2"/>
  <c r="BV80" i="39"/>
  <c r="BV82" i="39" s="1"/>
  <c r="DZ3" i="54"/>
  <c r="DY2" i="54"/>
  <c r="CK62" i="44"/>
  <c r="CK64" i="44"/>
  <c r="AO34" i="4"/>
  <c r="CY76" i="16"/>
  <c r="CY36" i="16"/>
  <c r="CY55" i="16" s="1"/>
  <c r="CY60" i="16" s="1"/>
  <c r="CX88" i="29"/>
  <c r="CX58" i="29"/>
  <c r="CX49" i="29"/>
  <c r="CX53" i="29" s="1"/>
  <c r="CX78" i="29" s="1"/>
  <c r="CX90" i="29"/>
  <c r="CX20" i="29"/>
  <c r="CX39" i="29"/>
  <c r="CX41" i="29" s="1"/>
  <c r="CX77" i="29" s="1"/>
  <c r="CX45" i="29"/>
  <c r="CX32" i="29"/>
  <c r="CX17" i="29"/>
  <c r="CX25" i="29"/>
  <c r="CX51" i="29"/>
  <c r="CX38" i="29"/>
  <c r="CX43" i="29"/>
  <c r="CX29" i="29"/>
  <c r="CX50" i="29"/>
  <c r="CX57" i="29"/>
  <c r="CX44" i="29"/>
  <c r="CX18" i="29"/>
  <c r="CX59" i="29"/>
  <c r="CX22" i="29"/>
  <c r="CX11" i="29"/>
  <c r="CX33" i="29"/>
  <c r="CX27" i="29"/>
  <c r="CX14" i="29"/>
  <c r="CX15" i="29"/>
  <c r="CX13" i="29"/>
  <c r="CX12" i="29"/>
  <c r="CX31" i="29"/>
  <c r="CX30" i="29"/>
  <c r="CX23" i="29"/>
  <c r="CX16" i="29"/>
  <c r="CX89" i="29"/>
  <c r="CX24" i="29"/>
  <c r="CX10" i="29"/>
  <c r="CX28" i="29"/>
  <c r="CX19" i="29"/>
  <c r="CX9" i="29"/>
  <c r="CX21" i="29"/>
  <c r="CX26" i="29"/>
  <c r="DU77" i="49"/>
  <c r="BL55" i="29"/>
  <c r="BL60" i="29" s="1"/>
  <c r="DU62" i="54"/>
  <c r="DU64" i="54"/>
  <c r="BZ62" i="7"/>
  <c r="BZ64" i="7" s="1"/>
  <c r="DA58" i="7"/>
  <c r="DA43" i="7"/>
  <c r="DA28" i="7"/>
  <c r="DA26" i="7"/>
  <c r="DA27" i="7"/>
  <c r="DA14" i="7"/>
  <c r="DA57" i="7"/>
  <c r="DA25" i="7"/>
  <c r="DA10" i="7"/>
  <c r="DA51" i="7"/>
  <c r="DA24" i="7"/>
  <c r="DA18" i="7"/>
  <c r="DA32" i="7"/>
  <c r="DA31" i="7"/>
  <c r="DA50" i="7"/>
  <c r="DA30" i="7"/>
  <c r="DA21" i="7"/>
  <c r="DA17" i="7"/>
  <c r="DA16" i="7"/>
  <c r="DA15" i="7"/>
  <c r="DA9" i="7"/>
  <c r="DA49" i="7"/>
  <c r="DA12" i="7"/>
  <c r="DA11" i="7"/>
  <c r="DA23" i="7"/>
  <c r="DA88" i="7"/>
  <c r="DA91" i="7" s="1"/>
  <c r="DA19" i="7"/>
  <c r="DA44" i="7"/>
  <c r="DA46" i="7" s="1"/>
  <c r="DA29" i="7"/>
  <c r="DA20" i="7"/>
  <c r="DA89" i="7"/>
  <c r="DA33" i="7"/>
  <c r="DA22" i="7"/>
  <c r="BA77" i="19"/>
  <c r="DH34" i="39"/>
  <c r="DI76" i="54"/>
  <c r="DI36" i="54"/>
  <c r="DI55" i="54" s="1"/>
  <c r="DI60" i="54" s="1"/>
  <c r="AA62" i="7"/>
  <c r="AA64" i="7"/>
  <c r="AL86" i="4"/>
  <c r="AL93" i="4"/>
  <c r="AL96" i="4" s="1"/>
  <c r="DY91" i="7"/>
  <c r="BS86" i="39"/>
  <c r="BS93" i="39"/>
  <c r="BS96" i="39" s="1"/>
  <c r="DT86" i="19"/>
  <c r="DT93" i="19"/>
  <c r="DT96" i="19" s="1"/>
  <c r="AC46" i="34"/>
  <c r="AB76" i="4"/>
  <c r="AB36" i="4"/>
  <c r="AB55" i="4" s="1"/>
  <c r="AB60" i="4" s="1"/>
  <c r="BI86" i="11"/>
  <c r="BI93" i="11"/>
  <c r="BI96" i="11" s="1"/>
  <c r="CA3" i="39"/>
  <c r="BZ2" i="39"/>
  <c r="Q46" i="24"/>
  <c r="R46" i="24" s="1"/>
  <c r="R44" i="24"/>
  <c r="CV55" i="54"/>
  <c r="AA76" i="39"/>
  <c r="AA36" i="39"/>
  <c r="AA55" i="39" s="1"/>
  <c r="AA60" i="39" s="1"/>
  <c r="DK89" i="19"/>
  <c r="DK58" i="19"/>
  <c r="DK43" i="19"/>
  <c r="DK90" i="19"/>
  <c r="DK33" i="19"/>
  <c r="DK59" i="19"/>
  <c r="DK49" i="19"/>
  <c r="DK53" i="19" s="1"/>
  <c r="DK78" i="19" s="1"/>
  <c r="DK45" i="19"/>
  <c r="DK27" i="19"/>
  <c r="DK19" i="19"/>
  <c r="DK32" i="19"/>
  <c r="DK28" i="19"/>
  <c r="DK12" i="19"/>
  <c r="DK51" i="19"/>
  <c r="DK29" i="19"/>
  <c r="DK26" i="19"/>
  <c r="DK30" i="19"/>
  <c r="DK18" i="19"/>
  <c r="DK11" i="19"/>
  <c r="DK88" i="19"/>
  <c r="DK25" i="19"/>
  <c r="DK38" i="19"/>
  <c r="DK10" i="19"/>
  <c r="DK22" i="19"/>
  <c r="DK15" i="19"/>
  <c r="DK44" i="19"/>
  <c r="DK39" i="19"/>
  <c r="DK50" i="19"/>
  <c r="DK57" i="19"/>
  <c r="DK24" i="19"/>
  <c r="DK14" i="19"/>
  <c r="DK9" i="19"/>
  <c r="DK23" i="19"/>
  <c r="DK16" i="19"/>
  <c r="DK21" i="19"/>
  <c r="DK17" i="19"/>
  <c r="DK31" i="19"/>
  <c r="DK20" i="19"/>
  <c r="EE72" i="4"/>
  <c r="DS82" i="4"/>
  <c r="DS84" i="4" s="1"/>
  <c r="CV86" i="24"/>
  <c r="CV93" i="24"/>
  <c r="CV96" i="24" s="1"/>
  <c r="DX76" i="16"/>
  <c r="DX36" i="16"/>
  <c r="DX55" i="16" s="1"/>
  <c r="DX60" i="16" s="1"/>
  <c r="AD34" i="29"/>
  <c r="AE9" i="29"/>
  <c r="BQ80" i="44"/>
  <c r="BR76" i="44"/>
  <c r="AA62" i="16"/>
  <c r="AA64" i="16" s="1"/>
  <c r="AR3" i="49"/>
  <c r="AQ2" i="49"/>
  <c r="CW55" i="24"/>
  <c r="N86" i="29"/>
  <c r="N93" i="29"/>
  <c r="N96" i="29" s="1"/>
  <c r="BU62" i="4"/>
  <c r="BU64" i="4" s="1"/>
  <c r="DX88" i="54"/>
  <c r="DX89" i="54"/>
  <c r="DX91" i="54" s="1"/>
  <c r="DX50" i="54"/>
  <c r="DX90" i="54"/>
  <c r="DX28" i="54"/>
  <c r="DX58" i="54"/>
  <c r="DX57" i="54"/>
  <c r="DX49" i="54"/>
  <c r="DX43" i="54"/>
  <c r="DX29" i="54"/>
  <c r="DX26" i="54"/>
  <c r="DX33" i="54"/>
  <c r="DX27" i="54"/>
  <c r="DX44" i="54"/>
  <c r="DX51" i="54"/>
  <c r="DX17" i="54"/>
  <c r="DX45" i="54"/>
  <c r="DX10" i="54"/>
  <c r="DX16" i="54"/>
  <c r="DX38" i="54"/>
  <c r="DX22" i="54"/>
  <c r="DX15" i="54"/>
  <c r="DX21" i="54"/>
  <c r="DX39" i="54"/>
  <c r="DX30" i="54"/>
  <c r="DX14" i="54"/>
  <c r="DX19" i="54"/>
  <c r="DX11" i="54"/>
  <c r="DX59" i="54"/>
  <c r="DX12" i="54"/>
  <c r="DX31" i="54"/>
  <c r="DX20" i="54"/>
  <c r="DX13" i="54"/>
  <c r="DX25" i="54"/>
  <c r="DX9" i="54"/>
  <c r="DX23" i="54"/>
  <c r="DX18" i="54"/>
  <c r="DX32" i="54"/>
  <c r="DX24" i="54"/>
  <c r="DH76" i="4"/>
  <c r="DH36" i="4"/>
  <c r="DH55" i="4" s="1"/>
  <c r="DH60" i="4" s="1"/>
  <c r="AM55" i="29"/>
  <c r="CV76" i="49"/>
  <c r="CV36" i="49"/>
  <c r="CK80" i="44"/>
  <c r="CK82" i="44" s="1"/>
  <c r="P76" i="39"/>
  <c r="P36" i="39"/>
  <c r="P55" i="39" s="1"/>
  <c r="P60" i="39" s="1"/>
  <c r="BI84" i="29"/>
  <c r="CZ3" i="29"/>
  <c r="CY2" i="29"/>
  <c r="Q46" i="7"/>
  <c r="R46" i="7" s="1"/>
  <c r="R44" i="7"/>
  <c r="BL80" i="29"/>
  <c r="BL82" i="29" s="1"/>
  <c r="DH84" i="7"/>
  <c r="AA80" i="19"/>
  <c r="AA82" i="19" s="1"/>
  <c r="CY53" i="44"/>
  <c r="CY78" i="44" s="1"/>
  <c r="DU84" i="19"/>
  <c r="DU80" i="19"/>
  <c r="DU82" i="19" s="1"/>
  <c r="BK80" i="11"/>
  <c r="BK82" i="11" s="1"/>
  <c r="BK84" i="11" s="1"/>
  <c r="CX53" i="19"/>
  <c r="CX78" i="19" s="1"/>
  <c r="CN91" i="7"/>
  <c r="BY34" i="49"/>
  <c r="DH80" i="54"/>
  <c r="DH82" i="54" s="1"/>
  <c r="CM2" i="4"/>
  <c r="CN3" i="4"/>
  <c r="O84" i="24"/>
  <c r="O80" i="24"/>
  <c r="O82" i="24" s="1"/>
  <c r="AZ76" i="4"/>
  <c r="AZ36" i="4"/>
  <c r="AZ55" i="4" s="1"/>
  <c r="AZ60" i="4" s="1"/>
  <c r="Q41" i="16"/>
  <c r="R39" i="16"/>
  <c r="AO86" i="54"/>
  <c r="AO93" i="54"/>
  <c r="AO96" i="54" s="1"/>
  <c r="BY46" i="29"/>
  <c r="DK41" i="44"/>
  <c r="AA84" i="34"/>
  <c r="AA80" i="34"/>
  <c r="AA82" i="34" s="1"/>
  <c r="CY76" i="24"/>
  <c r="CY36" i="24"/>
  <c r="CY55" i="24" s="1"/>
  <c r="CY60" i="24" s="1"/>
  <c r="AO82" i="7"/>
  <c r="AO84" i="7" s="1"/>
  <c r="DG80" i="49"/>
  <c r="DG82" i="49" s="1"/>
  <c r="AM86" i="34"/>
  <c r="AM93" i="34"/>
  <c r="AM96" i="34" s="1"/>
  <c r="P76" i="7"/>
  <c r="P36" i="7"/>
  <c r="P55" i="7" s="1"/>
  <c r="P60" i="7" s="1"/>
  <c r="DH76" i="49"/>
  <c r="DH36" i="49"/>
  <c r="BX76" i="29"/>
  <c r="BX36" i="29"/>
  <c r="BX55" i="29" s="1"/>
  <c r="BX60" i="29" s="1"/>
  <c r="P76" i="24"/>
  <c r="P36" i="24"/>
  <c r="P55" i="24" s="1"/>
  <c r="P60" i="24" s="1"/>
  <c r="DB3" i="44"/>
  <c r="DA2" i="44"/>
  <c r="AM62" i="4"/>
  <c r="AM64" i="4" s="1"/>
  <c r="DL34" i="16"/>
  <c r="DW41" i="19"/>
  <c r="CS86" i="34"/>
  <c r="CS93" i="34"/>
  <c r="CS96" i="34" s="1"/>
  <c r="BU86" i="29"/>
  <c r="BU93" i="29"/>
  <c r="BU96" i="29" s="1"/>
  <c r="Q49" i="39"/>
  <c r="Q23" i="39"/>
  <c r="R23" i="39" s="1"/>
  <c r="Q88" i="39"/>
  <c r="R88" i="39" s="1"/>
  <c r="Q51" i="39"/>
  <c r="R51" i="39" s="1"/>
  <c r="Q44" i="39"/>
  <c r="Q90" i="39"/>
  <c r="R90" i="39" s="1"/>
  <c r="Q57" i="39"/>
  <c r="R57" i="39" s="1"/>
  <c r="Q30" i="39"/>
  <c r="R30" i="39" s="1"/>
  <c r="Q27" i="39"/>
  <c r="R27" i="39" s="1"/>
  <c r="Q31" i="39"/>
  <c r="R31" i="39" s="1"/>
  <c r="Q16" i="39"/>
  <c r="R16" i="39" s="1"/>
  <c r="Q89" i="39"/>
  <c r="Q59" i="39"/>
  <c r="R59" i="39" s="1"/>
  <c r="Q45" i="39"/>
  <c r="R45" i="39" s="1"/>
  <c r="Q15" i="39"/>
  <c r="R15" i="39" s="1"/>
  <c r="Q11" i="39"/>
  <c r="R11" i="39" s="1"/>
  <c r="Q21" i="39"/>
  <c r="R21" i="39" s="1"/>
  <c r="Q32" i="39"/>
  <c r="R32" i="39" s="1"/>
  <c r="Q24" i="39"/>
  <c r="R24" i="39" s="1"/>
  <c r="Q18" i="39"/>
  <c r="R18" i="39" s="1"/>
  <c r="Q10" i="39"/>
  <c r="R10" i="39" s="1"/>
  <c r="Q14" i="39"/>
  <c r="R14" i="39" s="1"/>
  <c r="Q26" i="39"/>
  <c r="R26" i="39" s="1"/>
  <c r="Q20" i="39"/>
  <c r="R20" i="39" s="1"/>
  <c r="Q58" i="39"/>
  <c r="R58" i="39" s="1"/>
  <c r="Q29" i="39"/>
  <c r="R29" i="39" s="1"/>
  <c r="Q39" i="39"/>
  <c r="Q17" i="39"/>
  <c r="R17" i="39" s="1"/>
  <c r="Q28" i="39"/>
  <c r="R28" i="39" s="1"/>
  <c r="Q25" i="39"/>
  <c r="R25" i="39" s="1"/>
  <c r="Q9" i="39"/>
  <c r="Q50" i="39"/>
  <c r="R50" i="39" s="1"/>
  <c r="Q33" i="39"/>
  <c r="R33" i="39" s="1"/>
  <c r="Q12" i="39"/>
  <c r="R12" i="39" s="1"/>
  <c r="Q38" i="39"/>
  <c r="R38" i="39" s="1"/>
  <c r="Q13" i="39"/>
  <c r="R13" i="39" s="1"/>
  <c r="Q43" i="39"/>
  <c r="R43" i="39" s="1"/>
  <c r="Q19" i="39"/>
  <c r="R19" i="39" s="1"/>
  <c r="Q22" i="39"/>
  <c r="R22" i="39" s="1"/>
  <c r="BK80" i="29"/>
  <c r="Z86" i="7"/>
  <c r="Z93" i="7"/>
  <c r="Z96" i="7" s="1"/>
  <c r="BZ91" i="34"/>
  <c r="AM80" i="4"/>
  <c r="AM82" i="4" s="1"/>
  <c r="CY46" i="44"/>
  <c r="AM86" i="16"/>
  <c r="AM93" i="16"/>
  <c r="AM96" i="16" s="1"/>
  <c r="AA62" i="49"/>
  <c r="AA64" i="49"/>
  <c r="DW76" i="44"/>
  <c r="DW36" i="44"/>
  <c r="DW55" i="44" s="1"/>
  <c r="DW60" i="44" s="1"/>
  <c r="CW76" i="34"/>
  <c r="CW36" i="34"/>
  <c r="BZ80" i="7"/>
  <c r="BZ82" i="7" s="1"/>
  <c r="DY41" i="16"/>
  <c r="DY77" i="16" s="1"/>
  <c r="CM76" i="16"/>
  <c r="CM36" i="16"/>
  <c r="CM55" i="16" s="1"/>
  <c r="CM60" i="16" s="1"/>
  <c r="DB2" i="7"/>
  <c r="DC3" i="7"/>
  <c r="CL80" i="16"/>
  <c r="CL82" i="16" s="1"/>
  <c r="CX34" i="19"/>
  <c r="AN84" i="24"/>
  <c r="AN80" i="24"/>
  <c r="AN82" i="24" s="1"/>
  <c r="DO3" i="7"/>
  <c r="DN2" i="7"/>
  <c r="CW41" i="49"/>
  <c r="DV64" i="44"/>
  <c r="DV62" i="44"/>
  <c r="Q55" i="54"/>
  <c r="R36" i="54"/>
  <c r="AZ80" i="34"/>
  <c r="AZ82" i="34" s="1"/>
  <c r="BD91" i="24"/>
  <c r="BE91" i="24" s="1"/>
  <c r="BE89" i="24"/>
  <c r="CJ60" i="24"/>
  <c r="AY55" i="4"/>
  <c r="DK41" i="24"/>
  <c r="DK77" i="24" s="1"/>
  <c r="CV76" i="29"/>
  <c r="CV36" i="29"/>
  <c r="CV55" i="29" s="1"/>
  <c r="CV60" i="29" s="1"/>
  <c r="BY53" i="11"/>
  <c r="Q76" i="34"/>
  <c r="Q36" i="34"/>
  <c r="R34" i="34"/>
  <c r="AB86" i="16"/>
  <c r="AB93" i="16"/>
  <c r="AB96" i="16" s="1"/>
  <c r="AO89" i="39"/>
  <c r="AO59" i="39"/>
  <c r="AO38" i="39"/>
  <c r="AO88" i="39"/>
  <c r="AO51" i="39"/>
  <c r="AO44" i="39"/>
  <c r="AO58" i="39"/>
  <c r="AO27" i="39"/>
  <c r="AO28" i="39"/>
  <c r="AO33" i="39"/>
  <c r="AO25" i="39"/>
  <c r="AO19" i="39"/>
  <c r="AO50" i="39"/>
  <c r="AO57" i="39"/>
  <c r="AO14" i="39"/>
  <c r="AO32" i="39"/>
  <c r="AO24" i="39"/>
  <c r="AO39" i="39"/>
  <c r="AO90" i="39"/>
  <c r="AO11" i="39"/>
  <c r="AO22" i="39"/>
  <c r="AO45" i="39"/>
  <c r="AO10" i="39"/>
  <c r="AO31" i="39"/>
  <c r="AO9" i="39"/>
  <c r="AO49" i="39"/>
  <c r="AO53" i="39" s="1"/>
  <c r="AO78" i="39" s="1"/>
  <c r="AO26" i="39"/>
  <c r="AO23" i="39"/>
  <c r="AO20" i="39"/>
  <c r="AO17" i="39"/>
  <c r="AO15" i="39"/>
  <c r="AO16" i="39"/>
  <c r="AO12" i="39"/>
  <c r="AO43" i="39"/>
  <c r="AO21" i="39"/>
  <c r="AO29" i="39"/>
  <c r="AO30" i="39"/>
  <c r="AO18" i="39"/>
  <c r="DS82" i="29"/>
  <c r="CW86" i="7"/>
  <c r="CW93" i="7"/>
  <c r="CW96" i="7" s="1"/>
  <c r="CO57" i="16"/>
  <c r="CO25" i="16"/>
  <c r="CO51" i="16"/>
  <c r="CO28" i="16"/>
  <c r="CO24" i="16"/>
  <c r="CO17" i="16"/>
  <c r="CO50" i="16"/>
  <c r="CO39" i="16"/>
  <c r="CO23" i="16"/>
  <c r="CO16" i="16"/>
  <c r="CO14" i="16"/>
  <c r="CO88" i="16"/>
  <c r="CO91" i="16" s="1"/>
  <c r="CO27" i="16"/>
  <c r="CO26" i="16"/>
  <c r="CO13" i="16"/>
  <c r="CO15" i="16"/>
  <c r="CO29" i="16"/>
  <c r="CO43" i="16"/>
  <c r="CO22" i="16"/>
  <c r="CO20" i="16"/>
  <c r="CO49" i="16"/>
  <c r="CO38" i="16"/>
  <c r="CO18" i="16"/>
  <c r="CO30" i="16"/>
  <c r="CO10" i="16"/>
  <c r="CO21" i="16"/>
  <c r="CO11" i="16"/>
  <c r="CO44" i="16"/>
  <c r="CO31" i="16"/>
  <c r="CO9" i="16"/>
  <c r="CO33" i="16"/>
  <c r="CO32" i="16"/>
  <c r="CO12" i="16"/>
  <c r="CO19" i="16"/>
  <c r="DN3" i="24"/>
  <c r="DM2" i="24"/>
  <c r="BZ88" i="11"/>
  <c r="BZ23" i="11"/>
  <c r="BZ16" i="11"/>
  <c r="BZ59" i="11"/>
  <c r="BZ45" i="11"/>
  <c r="BZ15" i="11"/>
  <c r="BZ12" i="11"/>
  <c r="BZ11" i="11"/>
  <c r="BZ10" i="11"/>
  <c r="BZ51" i="11"/>
  <c r="BZ58" i="11"/>
  <c r="BZ43" i="11"/>
  <c r="BZ33" i="11"/>
  <c r="BZ31" i="11"/>
  <c r="BZ19" i="11"/>
  <c r="BZ9" i="11"/>
  <c r="BZ14" i="11"/>
  <c r="BZ57" i="11"/>
  <c r="BZ30" i="11"/>
  <c r="BZ29" i="11"/>
  <c r="BZ18" i="11"/>
  <c r="BZ49" i="11"/>
  <c r="BZ24" i="11"/>
  <c r="BZ20" i="11"/>
  <c r="BZ25" i="11"/>
  <c r="BZ32" i="11"/>
  <c r="BZ89" i="11"/>
  <c r="BZ28" i="11"/>
  <c r="BZ44" i="11"/>
  <c r="BZ22" i="11"/>
  <c r="BZ17" i="11"/>
  <c r="BZ27" i="11"/>
  <c r="BZ21" i="11"/>
  <c r="BZ50" i="11"/>
  <c r="BZ26" i="11"/>
  <c r="BZ90" i="11"/>
  <c r="AC34" i="49"/>
  <c r="DK90" i="34"/>
  <c r="DK50" i="34"/>
  <c r="DK89" i="34"/>
  <c r="DK91" i="34" s="1"/>
  <c r="DK57" i="34"/>
  <c r="DK88" i="34"/>
  <c r="DK49" i="34"/>
  <c r="DK19" i="34"/>
  <c r="DK27" i="34"/>
  <c r="DK59" i="34"/>
  <c r="DK43" i="34"/>
  <c r="DK38" i="34"/>
  <c r="DK28" i="34"/>
  <c r="DK22" i="34"/>
  <c r="DK39" i="34"/>
  <c r="DK41" i="34" s="1"/>
  <c r="DK77" i="34" s="1"/>
  <c r="DK26" i="34"/>
  <c r="DK15" i="34"/>
  <c r="DK31" i="34"/>
  <c r="DK17" i="34"/>
  <c r="DK9" i="34"/>
  <c r="DK20" i="34"/>
  <c r="DK12" i="34"/>
  <c r="DK51" i="34"/>
  <c r="DK32" i="34"/>
  <c r="DK25" i="34"/>
  <c r="DK18" i="34"/>
  <c r="DK45" i="34"/>
  <c r="DK44" i="34"/>
  <c r="DK46" i="34" s="1"/>
  <c r="DK16" i="34"/>
  <c r="DK29" i="34"/>
  <c r="DK11" i="34"/>
  <c r="DK23" i="34"/>
  <c r="DK24" i="34"/>
  <c r="DK58" i="34"/>
  <c r="DK33" i="34"/>
  <c r="DK30" i="34"/>
  <c r="DK14" i="34"/>
  <c r="DK10" i="34"/>
  <c r="DK21" i="34"/>
  <c r="BK84" i="49"/>
  <c r="BK80" i="49"/>
  <c r="BK82" i="49" s="1"/>
  <c r="DJ26" i="4"/>
  <c r="DJ18" i="4"/>
  <c r="DJ9" i="4"/>
  <c r="DJ25" i="4"/>
  <c r="DJ57" i="4"/>
  <c r="DJ51" i="4"/>
  <c r="DJ44" i="4"/>
  <c r="DJ15" i="4"/>
  <c r="DJ11" i="4"/>
  <c r="DJ29" i="4"/>
  <c r="DJ21" i="4"/>
  <c r="DJ22" i="4"/>
  <c r="DJ20" i="4"/>
  <c r="DJ27" i="4"/>
  <c r="DJ32" i="4"/>
  <c r="DJ33" i="4"/>
  <c r="DJ14" i="4"/>
  <c r="DJ28" i="4"/>
  <c r="DJ49" i="4"/>
  <c r="DJ30" i="4"/>
  <c r="DJ23" i="4"/>
  <c r="DJ50" i="4"/>
  <c r="DJ17" i="4"/>
  <c r="DJ31" i="4"/>
  <c r="DJ19" i="4"/>
  <c r="DJ12" i="4"/>
  <c r="DJ10" i="4"/>
  <c r="DJ43" i="4"/>
  <c r="DJ24" i="4"/>
  <c r="DJ16" i="4"/>
  <c r="DJ88" i="4"/>
  <c r="DJ91" i="4" s="1"/>
  <c r="Q91" i="16"/>
  <c r="R91" i="16" s="1"/>
  <c r="R88" i="16"/>
  <c r="BD77" i="44"/>
  <c r="BE77" i="44" s="1"/>
  <c r="BE41" i="44"/>
  <c r="CK46" i="11"/>
  <c r="BK60" i="54"/>
  <c r="DI60" i="16"/>
  <c r="CS86" i="54"/>
  <c r="CS93" i="54"/>
  <c r="CS96" i="54" s="1"/>
  <c r="CF86" i="11"/>
  <c r="CF93" i="11"/>
  <c r="CF96" i="11" s="1"/>
  <c r="AA80" i="7"/>
  <c r="AA82" i="7" s="1"/>
  <c r="DY53" i="7"/>
  <c r="DY78" i="7" s="1"/>
  <c r="CX91" i="54"/>
  <c r="BP53" i="7"/>
  <c r="BP78" i="7" s="1"/>
  <c r="BM34" i="49"/>
  <c r="DS64" i="44"/>
  <c r="DS62" i="54"/>
  <c r="DS64" i="54"/>
  <c r="CV80" i="54"/>
  <c r="CV82" i="54" s="1"/>
  <c r="AD59" i="34"/>
  <c r="AE59" i="34" s="1"/>
  <c r="AD58" i="34"/>
  <c r="AE58" i="34" s="1"/>
  <c r="AD27" i="34"/>
  <c r="AE27" i="34" s="1"/>
  <c r="AD90" i="34"/>
  <c r="AE90" i="34" s="1"/>
  <c r="AD15" i="34"/>
  <c r="AE15" i="34" s="1"/>
  <c r="AD21" i="34"/>
  <c r="AE21" i="34" s="1"/>
  <c r="AD9" i="34"/>
  <c r="AD50" i="34"/>
  <c r="AE50" i="34" s="1"/>
  <c r="AD38" i="34"/>
  <c r="AE38" i="34" s="1"/>
  <c r="AD26" i="34"/>
  <c r="AE26" i="34" s="1"/>
  <c r="AD39" i="34"/>
  <c r="AD24" i="34"/>
  <c r="AE24" i="34" s="1"/>
  <c r="AD17" i="34"/>
  <c r="AE17" i="34" s="1"/>
  <c r="AD11" i="34"/>
  <c r="AE11" i="34" s="1"/>
  <c r="AD89" i="34"/>
  <c r="AD23" i="34"/>
  <c r="AE23" i="34" s="1"/>
  <c r="AD18" i="34"/>
  <c r="AE18" i="34" s="1"/>
  <c r="AD51" i="34"/>
  <c r="AE51" i="34" s="1"/>
  <c r="AD57" i="34"/>
  <c r="AE57" i="34" s="1"/>
  <c r="AD45" i="34"/>
  <c r="AE45" i="34" s="1"/>
  <c r="AD16" i="34"/>
  <c r="AE16" i="34" s="1"/>
  <c r="AD13" i="34"/>
  <c r="AE13" i="34" s="1"/>
  <c r="AD88" i="34"/>
  <c r="AE88" i="34" s="1"/>
  <c r="AD32" i="34"/>
  <c r="AE32" i="34" s="1"/>
  <c r="AD19" i="34"/>
  <c r="AE19" i="34" s="1"/>
  <c r="AD22" i="34"/>
  <c r="AE22" i="34" s="1"/>
  <c r="AD14" i="34"/>
  <c r="AE14" i="34" s="1"/>
  <c r="AD12" i="34"/>
  <c r="AE12" i="34" s="1"/>
  <c r="AD33" i="34"/>
  <c r="AE33" i="34" s="1"/>
  <c r="AD20" i="34"/>
  <c r="AE20" i="34" s="1"/>
  <c r="AD44" i="34"/>
  <c r="AD49" i="34"/>
  <c r="AD10" i="34"/>
  <c r="AE10" i="34" s="1"/>
  <c r="AD43" i="34"/>
  <c r="AE43" i="34" s="1"/>
  <c r="AD25" i="34"/>
  <c r="AE25" i="34" s="1"/>
  <c r="DM3" i="19"/>
  <c r="DL2" i="19"/>
  <c r="BJ82" i="49"/>
  <c r="BB62" i="16"/>
  <c r="BB64" i="16" s="1"/>
  <c r="N84" i="24"/>
  <c r="BM34" i="4"/>
  <c r="DY45" i="24"/>
  <c r="DY21" i="24"/>
  <c r="DY89" i="24"/>
  <c r="DY59" i="24"/>
  <c r="DY38" i="24"/>
  <c r="DY14" i="24"/>
  <c r="DY88" i="24"/>
  <c r="DY51" i="24"/>
  <c r="DY44" i="24"/>
  <c r="DY46" i="24" s="1"/>
  <c r="DY58" i="24"/>
  <c r="DY27" i="24"/>
  <c r="DY19" i="24"/>
  <c r="DY12" i="24"/>
  <c r="DY10" i="24"/>
  <c r="DY31" i="24"/>
  <c r="DY23" i="24"/>
  <c r="DY50" i="24"/>
  <c r="DY22" i="24"/>
  <c r="DY9" i="24"/>
  <c r="DY28" i="24"/>
  <c r="DY16" i="24"/>
  <c r="DY29" i="24"/>
  <c r="DY26" i="24"/>
  <c r="DY43" i="24"/>
  <c r="DY15" i="24"/>
  <c r="DY57" i="24"/>
  <c r="DY17" i="24"/>
  <c r="DY32" i="24"/>
  <c r="DY24" i="24"/>
  <c r="DY11" i="24"/>
  <c r="DY30" i="24"/>
  <c r="DY33" i="24"/>
  <c r="DY20" i="24"/>
  <c r="DY25" i="24"/>
  <c r="DY18" i="24"/>
  <c r="DY90" i="24"/>
  <c r="DY39" i="24"/>
  <c r="DY49" i="24"/>
  <c r="DY53" i="24" s="1"/>
  <c r="DY78" i="24" s="1"/>
  <c r="DT84" i="34"/>
  <c r="BM34" i="29"/>
  <c r="DJ77" i="24"/>
  <c r="CH64" i="44"/>
  <c r="BB34" i="34"/>
  <c r="CW80" i="24"/>
  <c r="BJ84" i="11"/>
  <c r="DV76" i="54"/>
  <c r="DV36" i="54"/>
  <c r="DV55" i="54" s="1"/>
  <c r="DV60" i="54" s="1"/>
  <c r="CM41" i="44"/>
  <c r="CM77" i="44" s="1"/>
  <c r="AQ90" i="34"/>
  <c r="AR90" i="34" s="1"/>
  <c r="AQ89" i="34"/>
  <c r="AQ88" i="34"/>
  <c r="AR88" i="34" s="1"/>
  <c r="AQ59" i="34"/>
  <c r="AR59" i="34" s="1"/>
  <c r="AQ38" i="34"/>
  <c r="AR38" i="34" s="1"/>
  <c r="AQ57" i="34"/>
  <c r="AR57" i="34" s="1"/>
  <c r="AQ23" i="34"/>
  <c r="AR23" i="34" s="1"/>
  <c r="AQ16" i="34"/>
  <c r="AR16" i="34" s="1"/>
  <c r="AQ10" i="34"/>
  <c r="AR10" i="34" s="1"/>
  <c r="AQ45" i="34"/>
  <c r="AR45" i="34" s="1"/>
  <c r="AQ32" i="34"/>
  <c r="AR32" i="34" s="1"/>
  <c r="AQ22" i="34"/>
  <c r="AR22" i="34" s="1"/>
  <c r="AQ58" i="34"/>
  <c r="AR58" i="34" s="1"/>
  <c r="AQ29" i="34"/>
  <c r="AR29" i="34" s="1"/>
  <c r="AQ50" i="34"/>
  <c r="AR50" i="34" s="1"/>
  <c r="AQ18" i="34"/>
  <c r="AR18" i="34" s="1"/>
  <c r="AQ44" i="34"/>
  <c r="AQ39" i="34"/>
  <c r="AQ14" i="34"/>
  <c r="AR14" i="34" s="1"/>
  <c r="AQ27" i="34"/>
  <c r="AR27" i="34" s="1"/>
  <c r="AQ49" i="34"/>
  <c r="AQ30" i="34"/>
  <c r="AR30" i="34" s="1"/>
  <c r="AQ17" i="34"/>
  <c r="AR17" i="34" s="1"/>
  <c r="AQ20" i="34"/>
  <c r="AR20" i="34" s="1"/>
  <c r="AQ43" i="34"/>
  <c r="AR43" i="34" s="1"/>
  <c r="AQ25" i="34"/>
  <c r="AR25" i="34" s="1"/>
  <c r="AQ15" i="34"/>
  <c r="AR15" i="34" s="1"/>
  <c r="AQ12" i="34"/>
  <c r="AR12" i="34" s="1"/>
  <c r="AQ31" i="34"/>
  <c r="AR31" i="34" s="1"/>
  <c r="AQ21" i="34"/>
  <c r="AR21" i="34" s="1"/>
  <c r="AQ33" i="34"/>
  <c r="AR33" i="34" s="1"/>
  <c r="AQ11" i="34"/>
  <c r="AR11" i="34" s="1"/>
  <c r="AQ9" i="34"/>
  <c r="AQ26" i="34"/>
  <c r="AR26" i="34" s="1"/>
  <c r="AQ19" i="34"/>
  <c r="AR19" i="34" s="1"/>
  <c r="AQ28" i="34"/>
  <c r="AR28" i="34" s="1"/>
  <c r="AQ51" i="34"/>
  <c r="AR51" i="34" s="1"/>
  <c r="AQ24" i="34"/>
  <c r="AR24" i="34" s="1"/>
  <c r="AO34" i="49"/>
  <c r="AM80" i="29"/>
  <c r="AM82" i="29" s="1"/>
  <c r="AM84" i="29"/>
  <c r="BJ86" i="29"/>
  <c r="BJ93" i="29"/>
  <c r="BJ96" i="29" s="1"/>
  <c r="AE31" i="19"/>
  <c r="X64" i="4"/>
  <c r="X64" i="44"/>
  <c r="AA62" i="11"/>
  <c r="AA64" i="11" s="1"/>
  <c r="BA86" i="24"/>
  <c r="BA93" i="24"/>
  <c r="BA96" i="24" s="1"/>
  <c r="AN64" i="49"/>
  <c r="AN62" i="49"/>
  <c r="DW80" i="16"/>
  <c r="BW80" i="4"/>
  <c r="BK86" i="34"/>
  <c r="BK93" i="34"/>
  <c r="BK96" i="34" s="1"/>
  <c r="DL3" i="49"/>
  <c r="DK2" i="49"/>
  <c r="CQ3" i="16"/>
  <c r="CP2" i="16"/>
  <c r="AQ46" i="54"/>
  <c r="AR46" i="54" s="1"/>
  <c r="AR44" i="54"/>
  <c r="CS62" i="4"/>
  <c r="CA41" i="44"/>
  <c r="CA77" i="44" s="1"/>
  <c r="AC53" i="4"/>
  <c r="AC78" i="4" s="1"/>
  <c r="CS64" i="54"/>
  <c r="CY89" i="34"/>
  <c r="CY49" i="34"/>
  <c r="CY53" i="34" s="1"/>
  <c r="CY78" i="34" s="1"/>
  <c r="CY51" i="34"/>
  <c r="CY58" i="34"/>
  <c r="CY50" i="34"/>
  <c r="CY33" i="34"/>
  <c r="CY25" i="34"/>
  <c r="CY12" i="34"/>
  <c r="CY57" i="34"/>
  <c r="CY38" i="34"/>
  <c r="CY24" i="34"/>
  <c r="CY17" i="34"/>
  <c r="CY11" i="34"/>
  <c r="CY90" i="34"/>
  <c r="CY88" i="34"/>
  <c r="CY44" i="34"/>
  <c r="CY39" i="34"/>
  <c r="CY26" i="34"/>
  <c r="CY32" i="34"/>
  <c r="CY20" i="34"/>
  <c r="CY14" i="34"/>
  <c r="CY28" i="34"/>
  <c r="CY19" i="34"/>
  <c r="CY29" i="34"/>
  <c r="CY9" i="34"/>
  <c r="CY59" i="34"/>
  <c r="CY21" i="34"/>
  <c r="CY16" i="34"/>
  <c r="CY22" i="34"/>
  <c r="CY10" i="34"/>
  <c r="CY43" i="34"/>
  <c r="CY23" i="34"/>
  <c r="CY27" i="34"/>
  <c r="CY45" i="34"/>
  <c r="CY15" i="34"/>
  <c r="CY18" i="34"/>
  <c r="CY30" i="34"/>
  <c r="CY31" i="34"/>
  <c r="DL53" i="16"/>
  <c r="DL78" i="16" s="1"/>
  <c r="Q64" i="11"/>
  <c r="R64" i="11" s="1"/>
  <c r="AZ62" i="7"/>
  <c r="AZ64" i="7" s="1"/>
  <c r="BD3" i="49"/>
  <c r="BC2" i="49"/>
  <c r="AA80" i="49"/>
  <c r="AA82" i="49" s="1"/>
  <c r="CD2" i="7"/>
  <c r="CE3" i="7"/>
  <c r="DJ80" i="7"/>
  <c r="DJ82" i="7" s="1"/>
  <c r="BY34" i="4"/>
  <c r="DJ34" i="54"/>
  <c r="CL2" i="39"/>
  <c r="CM3" i="39"/>
  <c r="DM88" i="7"/>
  <c r="DM91" i="7" s="1"/>
  <c r="DM30" i="7"/>
  <c r="DM44" i="7"/>
  <c r="DM20" i="7"/>
  <c r="DM29" i="7"/>
  <c r="DM19" i="7"/>
  <c r="DM26" i="7"/>
  <c r="DM89" i="7"/>
  <c r="DM27" i="7"/>
  <c r="DM14" i="7"/>
  <c r="DM18" i="7"/>
  <c r="DM24" i="7"/>
  <c r="DM11" i="7"/>
  <c r="DM43" i="7"/>
  <c r="DM33" i="7"/>
  <c r="DM12" i="7"/>
  <c r="DM58" i="7"/>
  <c r="DM51" i="7"/>
  <c r="DM31" i="7"/>
  <c r="DM22" i="7"/>
  <c r="DM49" i="7"/>
  <c r="DM57" i="7"/>
  <c r="DM50" i="7"/>
  <c r="DM32" i="7"/>
  <c r="DM9" i="7"/>
  <c r="DM23" i="7"/>
  <c r="DM15" i="7"/>
  <c r="DM28" i="7"/>
  <c r="DM21" i="7"/>
  <c r="DM16" i="7"/>
  <c r="DM10" i="7"/>
  <c r="DM25" i="7"/>
  <c r="DM17" i="7"/>
  <c r="CH64" i="19"/>
  <c r="CH62" i="19"/>
  <c r="CJ82" i="24"/>
  <c r="DV84" i="44"/>
  <c r="DV80" i="44"/>
  <c r="DV82" i="44" s="1"/>
  <c r="Q80" i="54"/>
  <c r="R76" i="54"/>
  <c r="DU86" i="7"/>
  <c r="DU93" i="7"/>
  <c r="DU96" i="7" s="1"/>
  <c r="BC34" i="7"/>
  <c r="BJ62" i="39"/>
  <c r="BJ64" i="39" s="1"/>
  <c r="CH82" i="29"/>
  <c r="AY80" i="4"/>
  <c r="AY82" i="4" s="1"/>
  <c r="DK53" i="24"/>
  <c r="DK78" i="24" s="1"/>
  <c r="BY34" i="11"/>
  <c r="AD2" i="44"/>
  <c r="AE3" i="44"/>
  <c r="S95" i="11"/>
  <c r="S97" i="11" s="1"/>
  <c r="P8" i="2"/>
  <c r="CN34" i="7"/>
  <c r="CW91" i="11"/>
  <c r="CA89" i="19"/>
  <c r="CA58" i="19"/>
  <c r="CA38" i="19"/>
  <c r="CA44" i="19"/>
  <c r="CA46" i="19" s="1"/>
  <c r="CA90" i="19"/>
  <c r="CA57" i="19"/>
  <c r="CA39" i="19"/>
  <c r="CA21" i="19"/>
  <c r="CA49" i="19"/>
  <c r="CA20" i="19"/>
  <c r="CA14" i="19"/>
  <c r="CA27" i="19"/>
  <c r="CA19" i="19"/>
  <c r="CA59" i="19"/>
  <c r="CA51" i="19"/>
  <c r="CA28" i="19"/>
  <c r="CA12" i="19"/>
  <c r="CA50" i="19"/>
  <c r="CA24" i="19"/>
  <c r="CA17" i="19"/>
  <c r="CA33" i="19"/>
  <c r="CA9" i="19"/>
  <c r="CA16" i="19"/>
  <c r="CA31" i="19"/>
  <c r="CA88" i="19"/>
  <c r="CA43" i="19"/>
  <c r="CA25" i="19"/>
  <c r="CA11" i="19"/>
  <c r="CA32" i="19"/>
  <c r="CA23" i="19"/>
  <c r="CA45" i="19"/>
  <c r="CA29" i="19"/>
  <c r="CA30" i="19"/>
  <c r="CA22" i="19"/>
  <c r="CA26" i="19"/>
  <c r="CA15" i="19"/>
  <c r="CA18" i="19"/>
  <c r="CA10" i="19"/>
  <c r="DG76" i="39"/>
  <c r="DG36" i="39"/>
  <c r="DG55" i="39" s="1"/>
  <c r="DG60" i="39" s="1"/>
  <c r="AB53" i="44"/>
  <c r="AB78" i="44" s="1"/>
  <c r="L95" i="49"/>
  <c r="L97" i="49" s="1"/>
  <c r="I16" i="2"/>
  <c r="DM3" i="34"/>
  <c r="DL2" i="34"/>
  <c r="CJ82" i="44"/>
  <c r="CJ76" i="4"/>
  <c r="CJ36" i="4"/>
  <c r="BM76" i="19"/>
  <c r="BM36" i="19"/>
  <c r="AV64" i="11"/>
  <c r="AY84" i="7"/>
  <c r="AB76" i="11"/>
  <c r="AB36" i="11"/>
  <c r="AB55" i="11" s="1"/>
  <c r="AB60" i="11" s="1"/>
  <c r="AZ76" i="49"/>
  <c r="AZ36" i="49"/>
  <c r="AZ55" i="49" s="1"/>
  <c r="AC91" i="34"/>
  <c r="CL77" i="44"/>
  <c r="CH86" i="11"/>
  <c r="CH93" i="11"/>
  <c r="CH96" i="11" s="1"/>
  <c r="CS62" i="49"/>
  <c r="CI62" i="49"/>
  <c r="CI64" i="49" s="1"/>
  <c r="CV41" i="39"/>
  <c r="CV77" i="39" s="1"/>
  <c r="BJ84" i="49"/>
  <c r="BB80" i="16"/>
  <c r="BB82" i="16" s="1"/>
  <c r="M84" i="39"/>
  <c r="AQ76" i="16"/>
  <c r="AQ36" i="16"/>
  <c r="AR34" i="16"/>
  <c r="EA3" i="24"/>
  <c r="DZ2" i="24"/>
  <c r="AJ64" i="49"/>
  <c r="BA46" i="11"/>
  <c r="CV62" i="19"/>
  <c r="CV64" i="19"/>
  <c r="AN55" i="34"/>
  <c r="AL64" i="44"/>
  <c r="AW84" i="11"/>
  <c r="DU60" i="24"/>
  <c r="AE88" i="16"/>
  <c r="BL91" i="39"/>
  <c r="CI86" i="54"/>
  <c r="CI93" i="54"/>
  <c r="CI96" i="54" s="1"/>
  <c r="BN58" i="29"/>
  <c r="BN57" i="29"/>
  <c r="BN90" i="29"/>
  <c r="BN49" i="29"/>
  <c r="BN53" i="29" s="1"/>
  <c r="BN78" i="29" s="1"/>
  <c r="BN43" i="29"/>
  <c r="BN89" i="29"/>
  <c r="BN22" i="29"/>
  <c r="BN32" i="29"/>
  <c r="BN15" i="29"/>
  <c r="BN31" i="29"/>
  <c r="BN45" i="29"/>
  <c r="BN29" i="29"/>
  <c r="BN11" i="29"/>
  <c r="BN88" i="29"/>
  <c r="BN23" i="29"/>
  <c r="BN18" i="29"/>
  <c r="BN51" i="29"/>
  <c r="BN14" i="29"/>
  <c r="BN27" i="29"/>
  <c r="BN39" i="29"/>
  <c r="BN41" i="29" s="1"/>
  <c r="BN77" i="29" s="1"/>
  <c r="BN10" i="29"/>
  <c r="BN50" i="29"/>
  <c r="BN24" i="29"/>
  <c r="BN17" i="29"/>
  <c r="BN59" i="29"/>
  <c r="BN38" i="29"/>
  <c r="BN9" i="29"/>
  <c r="BN44" i="29"/>
  <c r="BN46" i="29" s="1"/>
  <c r="BN21" i="29"/>
  <c r="BN25" i="29"/>
  <c r="BN20" i="29"/>
  <c r="BN33" i="29"/>
  <c r="BN12" i="29"/>
  <c r="BN26" i="29"/>
  <c r="BN13" i="29"/>
  <c r="BN30" i="29"/>
  <c r="BN16" i="29"/>
  <c r="BN28" i="29"/>
  <c r="BN19" i="29"/>
  <c r="BV86" i="44"/>
  <c r="BV93" i="44"/>
  <c r="BV96" i="44" s="1"/>
  <c r="AO91" i="49"/>
  <c r="O86" i="4"/>
  <c r="O93" i="4"/>
  <c r="O96" i="4" s="1"/>
  <c r="BN41" i="34"/>
  <c r="BN77" i="34" s="1"/>
  <c r="CW62" i="44"/>
  <c r="CW64" i="44"/>
  <c r="AB76" i="49"/>
  <c r="AB36" i="49"/>
  <c r="AB55" i="49" s="1"/>
  <c r="AB60" i="49" s="1"/>
  <c r="DV62" i="24"/>
  <c r="DV64" i="24" s="1"/>
  <c r="DF86" i="24"/>
  <c r="DF93" i="24"/>
  <c r="DF96" i="24" s="1"/>
  <c r="M84" i="16"/>
  <c r="CW53" i="29"/>
  <c r="CW78" i="29" s="1"/>
  <c r="BY41" i="49"/>
  <c r="BC76" i="16"/>
  <c r="BE76" i="16" s="1"/>
  <c r="BC36" i="16"/>
  <c r="BC55" i="16" s="1"/>
  <c r="BC60" i="16" s="1"/>
  <c r="CN2" i="19"/>
  <c r="CO3" i="19"/>
  <c r="DY3" i="11"/>
  <c r="DX2" i="11"/>
  <c r="AX86" i="49"/>
  <c r="AX93" i="49"/>
  <c r="AX96" i="49" s="1"/>
  <c r="DJ46" i="19"/>
  <c r="CV46" i="39"/>
  <c r="CL91" i="34"/>
  <c r="BO76" i="16"/>
  <c r="BO36" i="16"/>
  <c r="BO55" i="16" s="1"/>
  <c r="BO60" i="16" s="1"/>
  <c r="CF64" i="39"/>
  <c r="CF62" i="39"/>
  <c r="DU80" i="54"/>
  <c r="DU82" i="54" s="1"/>
  <c r="CU77" i="39"/>
  <c r="BY60" i="16"/>
  <c r="BM76" i="54"/>
  <c r="BM36" i="54"/>
  <c r="DL88" i="24"/>
  <c r="DL51" i="24"/>
  <c r="DL44" i="24"/>
  <c r="DL46" i="24" s="1"/>
  <c r="DL58" i="24"/>
  <c r="DL27" i="24"/>
  <c r="DL19" i="24"/>
  <c r="DL12" i="24"/>
  <c r="DL50" i="24"/>
  <c r="DL43" i="24"/>
  <c r="DL29" i="24"/>
  <c r="DL26" i="24"/>
  <c r="DL18" i="24"/>
  <c r="DL11" i="24"/>
  <c r="DL57" i="24"/>
  <c r="DL30" i="24"/>
  <c r="DL39" i="24"/>
  <c r="DL20" i="24"/>
  <c r="DL17" i="24"/>
  <c r="DL38" i="24"/>
  <c r="DL16" i="24"/>
  <c r="DL31" i="24"/>
  <c r="DL23" i="24"/>
  <c r="DL33" i="24"/>
  <c r="DL25" i="24"/>
  <c r="DL89" i="24"/>
  <c r="DL90" i="24"/>
  <c r="DL28" i="24"/>
  <c r="DL45" i="24"/>
  <c r="DL22" i="24"/>
  <c r="DL21" i="24"/>
  <c r="DL15" i="24"/>
  <c r="DL10" i="24"/>
  <c r="DL9" i="24"/>
  <c r="DL49" i="24"/>
  <c r="DL53" i="24" s="1"/>
  <c r="DL78" i="24" s="1"/>
  <c r="DL24" i="24"/>
  <c r="DL32" i="24"/>
  <c r="DL14" i="24"/>
  <c r="DL59" i="24"/>
  <c r="DK2" i="4"/>
  <c r="DL3" i="4"/>
  <c r="BB46" i="19"/>
  <c r="DT86" i="24"/>
  <c r="DT93" i="24"/>
  <c r="DT96" i="24" s="1"/>
  <c r="CW91" i="4"/>
  <c r="BA53" i="49"/>
  <c r="BA78" i="49" s="1"/>
  <c r="DA3" i="34"/>
  <c r="CZ2" i="34"/>
  <c r="BA46" i="29"/>
  <c r="DH77" i="29"/>
  <c r="CB49" i="44"/>
  <c r="CB90" i="44"/>
  <c r="CB88" i="44"/>
  <c r="CB59" i="44"/>
  <c r="CB31" i="44"/>
  <c r="CB58" i="44"/>
  <c r="CB39" i="44"/>
  <c r="CB41" i="44" s="1"/>
  <c r="CB77" i="44" s="1"/>
  <c r="CB22" i="44"/>
  <c r="CB51" i="44"/>
  <c r="CB32" i="44"/>
  <c r="CB43" i="44"/>
  <c r="CB45" i="44"/>
  <c r="CB23" i="44"/>
  <c r="CB57" i="44"/>
  <c r="CB21" i="44"/>
  <c r="CB89" i="44"/>
  <c r="CB91" i="44" s="1"/>
  <c r="CB38" i="44"/>
  <c r="CB17" i="44"/>
  <c r="CB10" i="44"/>
  <c r="CB14" i="44"/>
  <c r="CB13" i="44"/>
  <c r="CB18" i="44"/>
  <c r="CB15" i="44"/>
  <c r="CB12" i="44"/>
  <c r="CB9" i="44"/>
  <c r="CB30" i="44"/>
  <c r="CB19" i="44"/>
  <c r="CB50" i="44"/>
  <c r="CB16" i="44"/>
  <c r="CB11" i="44"/>
  <c r="CB33" i="44"/>
  <c r="CB28" i="44"/>
  <c r="CB24" i="44"/>
  <c r="CB44" i="44"/>
  <c r="CB25" i="44"/>
  <c r="CB26" i="44"/>
  <c r="CB20" i="44"/>
  <c r="CB29" i="44"/>
  <c r="CB27" i="44"/>
  <c r="DT62" i="29"/>
  <c r="DT64" i="29" s="1"/>
  <c r="BB89" i="49"/>
  <c r="BB90" i="49"/>
  <c r="BB88" i="49"/>
  <c r="BB50" i="49"/>
  <c r="BB43" i="49"/>
  <c r="BB57" i="49"/>
  <c r="BB33" i="49"/>
  <c r="BB49" i="49"/>
  <c r="BB23" i="49"/>
  <c r="BB16" i="49"/>
  <c r="BB58" i="49"/>
  <c r="BB39" i="49"/>
  <c r="BB41" i="49" s="1"/>
  <c r="BB77" i="49" s="1"/>
  <c r="BB22" i="49"/>
  <c r="BB15" i="49"/>
  <c r="BB45" i="49"/>
  <c r="BB38" i="49"/>
  <c r="BB51" i="49"/>
  <c r="BB14" i="49"/>
  <c r="BB20" i="49"/>
  <c r="BB17" i="49"/>
  <c r="BB13" i="49"/>
  <c r="BB29" i="49"/>
  <c r="BB24" i="49"/>
  <c r="BB12" i="49"/>
  <c r="BB25" i="49"/>
  <c r="BB11" i="49"/>
  <c r="BB30" i="49"/>
  <c r="BB10" i="49"/>
  <c r="BB9" i="49"/>
  <c r="BB21" i="49"/>
  <c r="BB18" i="49"/>
  <c r="BB28" i="49"/>
  <c r="BB27" i="49"/>
  <c r="BB44" i="49"/>
  <c r="BB31" i="49"/>
  <c r="BB32" i="49"/>
  <c r="BB19" i="49"/>
  <c r="BB26" i="49"/>
  <c r="BB59" i="49"/>
  <c r="AJ86" i="39"/>
  <c r="AJ93" i="39"/>
  <c r="AJ96" i="39" s="1"/>
  <c r="BC2" i="29"/>
  <c r="BD3" i="29"/>
  <c r="DU62" i="7"/>
  <c r="DU64" i="7" s="1"/>
  <c r="CC89" i="7"/>
  <c r="CC49" i="7"/>
  <c r="CC33" i="7"/>
  <c r="CC22" i="7"/>
  <c r="CC17" i="7"/>
  <c r="CC32" i="7"/>
  <c r="CC31" i="7"/>
  <c r="CC9" i="7"/>
  <c r="CC21" i="7"/>
  <c r="CC16" i="7"/>
  <c r="CC15" i="7"/>
  <c r="CC12" i="7"/>
  <c r="CC44" i="7"/>
  <c r="CC46" i="7" s="1"/>
  <c r="CC20" i="7"/>
  <c r="CC29" i="7"/>
  <c r="CC27" i="7"/>
  <c r="CC57" i="7"/>
  <c r="CC50" i="7"/>
  <c r="CC28" i="7"/>
  <c r="CC19" i="7"/>
  <c r="CC26" i="7"/>
  <c r="CC25" i="7"/>
  <c r="CC24" i="7"/>
  <c r="CC10" i="7"/>
  <c r="CC14" i="7"/>
  <c r="CC43" i="7"/>
  <c r="CC58" i="7"/>
  <c r="CC30" i="7"/>
  <c r="CC18" i="7"/>
  <c r="CC88" i="7"/>
  <c r="CC51" i="7"/>
  <c r="CC23" i="7"/>
  <c r="CC11" i="7"/>
  <c r="CZ91" i="7"/>
  <c r="DJ62" i="7"/>
  <c r="DJ64" i="7" s="1"/>
  <c r="CL49" i="49"/>
  <c r="CL53" i="49" s="1"/>
  <c r="CL78" i="49" s="1"/>
  <c r="CL31" i="49"/>
  <c r="CL90" i="49"/>
  <c r="CL51" i="49"/>
  <c r="CL44" i="49"/>
  <c r="CL21" i="49"/>
  <c r="CL89" i="49"/>
  <c r="CL20" i="49"/>
  <c r="CL33" i="49"/>
  <c r="CL59" i="49"/>
  <c r="CL30" i="49"/>
  <c r="CL24" i="49"/>
  <c r="CL39" i="49"/>
  <c r="CL19" i="49"/>
  <c r="CL16" i="49"/>
  <c r="CL13" i="49"/>
  <c r="CL38" i="49"/>
  <c r="CL23" i="49"/>
  <c r="CL12" i="49"/>
  <c r="CL45" i="49"/>
  <c r="CL43" i="49"/>
  <c r="CL22" i="49"/>
  <c r="CL11" i="49"/>
  <c r="CL32" i="49"/>
  <c r="CL58" i="49"/>
  <c r="CL57" i="49"/>
  <c r="CL29" i="49"/>
  <c r="CL9" i="49"/>
  <c r="CL15" i="49"/>
  <c r="CL25" i="49"/>
  <c r="CL18" i="49"/>
  <c r="CL50" i="49"/>
  <c r="CL14" i="49"/>
  <c r="CL28" i="49"/>
  <c r="CL27" i="49"/>
  <c r="CL10" i="49"/>
  <c r="CL17" i="49"/>
  <c r="CL26" i="49"/>
  <c r="CL88" i="49"/>
  <c r="P76" i="19"/>
  <c r="P36" i="19"/>
  <c r="P55" i="19" s="1"/>
  <c r="P60" i="19" s="1"/>
  <c r="CU86" i="34"/>
  <c r="CU93" i="34"/>
  <c r="CU96" i="34" s="1"/>
  <c r="CK89" i="39"/>
  <c r="CK59" i="39"/>
  <c r="CK38" i="39"/>
  <c r="CK88" i="39"/>
  <c r="CK51" i="39"/>
  <c r="CK44" i="39"/>
  <c r="CK58" i="39"/>
  <c r="CK27" i="39"/>
  <c r="CK28" i="39"/>
  <c r="CK57" i="39"/>
  <c r="CK31" i="39"/>
  <c r="CK23" i="39"/>
  <c r="CK19" i="39"/>
  <c r="CK49" i="39"/>
  <c r="CK90" i="39"/>
  <c r="CK45" i="39"/>
  <c r="CK33" i="39"/>
  <c r="CK15" i="39"/>
  <c r="CK14" i="39"/>
  <c r="CK18" i="39"/>
  <c r="CK12" i="39"/>
  <c r="CK24" i="39"/>
  <c r="CK21" i="39"/>
  <c r="CK17" i="39"/>
  <c r="CK11" i="39"/>
  <c r="CK10" i="39"/>
  <c r="CK26" i="39"/>
  <c r="CK43" i="39"/>
  <c r="CK16" i="39"/>
  <c r="CK50" i="39"/>
  <c r="CK25" i="39"/>
  <c r="CK32" i="39"/>
  <c r="CK29" i="39"/>
  <c r="CK9" i="39"/>
  <c r="CK20" i="39"/>
  <c r="CK39" i="39"/>
  <c r="CK22" i="39"/>
  <c r="CK30" i="39"/>
  <c r="CW46" i="49"/>
  <c r="BJ84" i="39"/>
  <c r="BJ80" i="39"/>
  <c r="BJ82" i="39" s="1"/>
  <c r="AC50" i="44"/>
  <c r="AC57" i="44"/>
  <c r="AC90" i="44"/>
  <c r="AC33" i="44"/>
  <c r="AC25" i="44"/>
  <c r="AC32" i="44"/>
  <c r="AC24" i="44"/>
  <c r="AC23" i="44"/>
  <c r="AC88" i="44"/>
  <c r="AC59" i="44"/>
  <c r="AC58" i="44"/>
  <c r="AC43" i="44"/>
  <c r="AC20" i="44"/>
  <c r="AC49" i="44"/>
  <c r="AC39" i="44"/>
  <c r="AC41" i="44" s="1"/>
  <c r="AC77" i="44" s="1"/>
  <c r="AC18" i="44"/>
  <c r="AC15" i="44"/>
  <c r="AC13" i="44"/>
  <c r="AC10" i="44"/>
  <c r="AC89" i="44"/>
  <c r="AC91" i="44" s="1"/>
  <c r="AC44" i="44"/>
  <c r="AC31" i="44"/>
  <c r="AE31" i="44" s="1"/>
  <c r="AC27" i="44"/>
  <c r="AC45" i="44"/>
  <c r="AC26" i="44"/>
  <c r="AC22" i="44"/>
  <c r="AC17" i="44"/>
  <c r="AC30" i="44"/>
  <c r="AC51" i="44"/>
  <c r="AC38" i="44"/>
  <c r="AC28" i="44"/>
  <c r="AC12" i="44"/>
  <c r="AC29" i="44"/>
  <c r="AC14" i="44"/>
  <c r="AC21" i="44"/>
  <c r="AC16" i="44"/>
  <c r="AC11" i="44"/>
  <c r="AC9" i="44"/>
  <c r="AC19" i="44"/>
  <c r="BY76" i="54"/>
  <c r="BY36" i="54"/>
  <c r="BY55" i="54" s="1"/>
  <c r="BY60" i="54" s="1"/>
  <c r="CB2" i="19"/>
  <c r="CC3" i="19"/>
  <c r="DS84" i="29"/>
  <c r="BB64" i="24"/>
  <c r="BB62" i="24"/>
  <c r="CK76" i="34"/>
  <c r="CK36" i="34"/>
  <c r="CA53" i="24"/>
  <c r="CA78" i="24" s="1"/>
  <c r="AB34" i="44"/>
  <c r="CI62" i="29"/>
  <c r="CI64" i="29" s="1"/>
  <c r="CX53" i="34"/>
  <c r="CX78" i="34" s="1"/>
  <c r="AQ53" i="54"/>
  <c r="AQ78" i="54" s="1"/>
  <c r="AR78" i="54" s="1"/>
  <c r="AR49" i="54"/>
  <c r="AR53" i="54" s="1"/>
  <c r="DH62" i="7"/>
  <c r="BC76" i="24"/>
  <c r="BC36" i="24"/>
  <c r="BC55" i="24" s="1"/>
  <c r="BC60" i="24" s="1"/>
  <c r="AB76" i="7"/>
  <c r="AB36" i="7"/>
  <c r="AB55" i="7" s="1"/>
  <c r="AB60" i="7" s="1"/>
  <c r="CF64" i="49"/>
  <c r="DI34" i="4"/>
  <c r="DI77" i="34"/>
  <c r="DG62" i="4"/>
  <c r="DG64" i="4"/>
  <c r="N84" i="19"/>
  <c r="DU76" i="29"/>
  <c r="DU36" i="29"/>
  <c r="DU55" i="29" s="1"/>
  <c r="DU60" i="29" s="1"/>
  <c r="AO91" i="29"/>
  <c r="DV91" i="4"/>
  <c r="DG62" i="11"/>
  <c r="DG64" i="11" s="1"/>
  <c r="DA43" i="16"/>
  <c r="DA33" i="16"/>
  <c r="DA32" i="16"/>
  <c r="DA31" i="16"/>
  <c r="DA27" i="16"/>
  <c r="DA19" i="16"/>
  <c r="DA38" i="16"/>
  <c r="DA26" i="16"/>
  <c r="DA88" i="16"/>
  <c r="DA18" i="16"/>
  <c r="DA57" i="16"/>
  <c r="DA25" i="16"/>
  <c r="DA51" i="16"/>
  <c r="DA21" i="16"/>
  <c r="DA11" i="16"/>
  <c r="DA9" i="16"/>
  <c r="DA44" i="16"/>
  <c r="DA46" i="16" s="1"/>
  <c r="DA20" i="16"/>
  <c r="DA12" i="16"/>
  <c r="DA50" i="16"/>
  <c r="DA10" i="16"/>
  <c r="DA49" i="16"/>
  <c r="DA17" i="16"/>
  <c r="DA28" i="16"/>
  <c r="DA24" i="16"/>
  <c r="DA13" i="16"/>
  <c r="DA23" i="16"/>
  <c r="DA30" i="16"/>
  <c r="DA39" i="16"/>
  <c r="DA16" i="16"/>
  <c r="DA29" i="16"/>
  <c r="DA14" i="16"/>
  <c r="DA22" i="16"/>
  <c r="DA15" i="16"/>
  <c r="CW90" i="39"/>
  <c r="CW45" i="39"/>
  <c r="CW21" i="39"/>
  <c r="CW89" i="39"/>
  <c r="CW59" i="39"/>
  <c r="CW38" i="39"/>
  <c r="CW57" i="39"/>
  <c r="CW27" i="39"/>
  <c r="CW15" i="39"/>
  <c r="CW28" i="39"/>
  <c r="CW51" i="39"/>
  <c r="CW44" i="39"/>
  <c r="CW49" i="39"/>
  <c r="CW26" i="39"/>
  <c r="CW20" i="39"/>
  <c r="CW18" i="39"/>
  <c r="CW10" i="39"/>
  <c r="CW30" i="39"/>
  <c r="CW43" i="39"/>
  <c r="CW31" i="39"/>
  <c r="CW23" i="39"/>
  <c r="CW17" i="39"/>
  <c r="CW9" i="39"/>
  <c r="CW58" i="39"/>
  <c r="CW16" i="39"/>
  <c r="CW50" i="39"/>
  <c r="CW33" i="39"/>
  <c r="CW39" i="39"/>
  <c r="CW14" i="39"/>
  <c r="CW88" i="39"/>
  <c r="CW25" i="39"/>
  <c r="CW11" i="39"/>
  <c r="CW32" i="39"/>
  <c r="CW12" i="39"/>
  <c r="CW19" i="39"/>
  <c r="CW22" i="39"/>
  <c r="CW24" i="39"/>
  <c r="CW29" i="39"/>
  <c r="AB46" i="39"/>
  <c r="BM41" i="49"/>
  <c r="BM53" i="49"/>
  <c r="BM78" i="49" s="1"/>
  <c r="DV46" i="49"/>
  <c r="CJ64" i="34"/>
  <c r="CJ62" i="34"/>
  <c r="AD51" i="7"/>
  <c r="AE51" i="7" s="1"/>
  <c r="AD24" i="7"/>
  <c r="AE24" i="7" s="1"/>
  <c r="AD18" i="7"/>
  <c r="AE18" i="7" s="1"/>
  <c r="AD50" i="7"/>
  <c r="AE50" i="7" s="1"/>
  <c r="AD23" i="7"/>
  <c r="AE23" i="7" s="1"/>
  <c r="AD49" i="7"/>
  <c r="AD33" i="7"/>
  <c r="AE33" i="7" s="1"/>
  <c r="AD88" i="7"/>
  <c r="AD32" i="7"/>
  <c r="AE32" i="7" s="1"/>
  <c r="AD31" i="7"/>
  <c r="AE31" i="7" s="1"/>
  <c r="AD21" i="7"/>
  <c r="AE21" i="7" s="1"/>
  <c r="AD16" i="7"/>
  <c r="AE16" i="7" s="1"/>
  <c r="AD17" i="7"/>
  <c r="AE17" i="7" s="1"/>
  <c r="AD9" i="7"/>
  <c r="AD43" i="7"/>
  <c r="AE43" i="7" s="1"/>
  <c r="AD58" i="7"/>
  <c r="AE58" i="7" s="1"/>
  <c r="AD22" i="7"/>
  <c r="AE22" i="7" s="1"/>
  <c r="AD30" i="7"/>
  <c r="AE30" i="7" s="1"/>
  <c r="AD14" i="7"/>
  <c r="AE14" i="7" s="1"/>
  <c r="AD11" i="7"/>
  <c r="AE11" i="7" s="1"/>
  <c r="AD26" i="7"/>
  <c r="AE26" i="7" s="1"/>
  <c r="AD57" i="7"/>
  <c r="AE57" i="7" s="1"/>
  <c r="AD29" i="7"/>
  <c r="AE29" i="7" s="1"/>
  <c r="AD25" i="7"/>
  <c r="AE25" i="7" s="1"/>
  <c r="AD89" i="7"/>
  <c r="AE89" i="7" s="1"/>
  <c r="AD20" i="7"/>
  <c r="AE20" i="7" s="1"/>
  <c r="AD27" i="7"/>
  <c r="AE27" i="7" s="1"/>
  <c r="AD44" i="7"/>
  <c r="AD28" i="7"/>
  <c r="AE28" i="7" s="1"/>
  <c r="X96" i="7"/>
  <c r="BO2" i="4"/>
  <c r="BP3" i="4"/>
  <c r="CV34" i="39"/>
  <c r="DT76" i="39"/>
  <c r="DT36" i="39"/>
  <c r="DT55" i="39" s="1"/>
  <c r="DT60" i="39" s="1"/>
  <c r="DW39" i="49"/>
  <c r="DW45" i="49"/>
  <c r="DW88" i="49"/>
  <c r="DW59" i="49"/>
  <c r="DW38" i="49"/>
  <c r="DW33" i="49"/>
  <c r="DW28" i="49"/>
  <c r="DW58" i="49"/>
  <c r="DW50" i="49"/>
  <c r="DW29" i="49"/>
  <c r="DW26" i="49"/>
  <c r="DW18" i="49"/>
  <c r="DW89" i="49"/>
  <c r="DW25" i="49"/>
  <c r="DW57" i="49"/>
  <c r="DW11" i="49"/>
  <c r="DW27" i="49"/>
  <c r="DW16" i="49"/>
  <c r="DW24" i="49"/>
  <c r="DW10" i="49"/>
  <c r="DW43" i="49"/>
  <c r="DW51" i="49"/>
  <c r="DW23" i="49"/>
  <c r="DW19" i="49"/>
  <c r="DW44" i="49"/>
  <c r="DW15" i="49"/>
  <c r="DW90" i="49"/>
  <c r="DW20" i="49"/>
  <c r="DW14" i="49"/>
  <c r="DW22" i="49"/>
  <c r="DW12" i="49"/>
  <c r="DW30" i="49"/>
  <c r="DW32" i="49"/>
  <c r="DW17" i="49"/>
  <c r="DW21" i="49"/>
  <c r="DW13" i="49"/>
  <c r="DW31" i="49"/>
  <c r="DW9" i="49"/>
  <c r="DW49" i="49"/>
  <c r="DX34" i="44"/>
  <c r="BN41" i="19"/>
  <c r="Q34" i="19"/>
  <c r="R9" i="19"/>
  <c r="O62" i="7"/>
  <c r="O64" i="7" s="1"/>
  <c r="DU91" i="39"/>
  <c r="CV84" i="19"/>
  <c r="CV80" i="19"/>
  <c r="CV82" i="19" s="1"/>
  <c r="AN80" i="34"/>
  <c r="AN82" i="34" s="1"/>
  <c r="CK46" i="29"/>
  <c r="BP3" i="29"/>
  <c r="BO2" i="29"/>
  <c r="CK77" i="54"/>
  <c r="CM78" i="16"/>
  <c r="AV86" i="39"/>
  <c r="AV93" i="39"/>
  <c r="AV96" i="39" s="1"/>
  <c r="AY84" i="19"/>
  <c r="AC53" i="19"/>
  <c r="AC78" i="19" s="1"/>
  <c r="AK84" i="39"/>
  <c r="CW80" i="44"/>
  <c r="CW82" i="44" s="1"/>
  <c r="CW84" i="44"/>
  <c r="DW41" i="54"/>
  <c r="DW77" i="54" s="1"/>
  <c r="DV80" i="24"/>
  <c r="DV82" i="24" s="1"/>
  <c r="DV84" i="24"/>
  <c r="Q34" i="7"/>
  <c r="R9" i="7"/>
  <c r="BU62" i="29"/>
  <c r="BU64" i="29"/>
  <c r="AD88" i="11"/>
  <c r="AD23" i="11"/>
  <c r="AE23" i="11" s="1"/>
  <c r="AD16" i="11"/>
  <c r="AE16" i="11" s="1"/>
  <c r="AD59" i="11"/>
  <c r="AE59" i="11" s="1"/>
  <c r="AD45" i="11"/>
  <c r="AE45" i="11" s="1"/>
  <c r="AD12" i="11"/>
  <c r="AE12" i="11" s="1"/>
  <c r="AD11" i="11"/>
  <c r="AE11" i="11" s="1"/>
  <c r="AD51" i="11"/>
  <c r="AE51" i="11" s="1"/>
  <c r="AD58" i="11"/>
  <c r="AE58" i="11" s="1"/>
  <c r="AD43" i="11"/>
  <c r="AE43" i="11" s="1"/>
  <c r="AD21" i="11"/>
  <c r="AE21" i="11" s="1"/>
  <c r="AD89" i="11"/>
  <c r="AE89" i="11" s="1"/>
  <c r="AD33" i="11"/>
  <c r="AE33" i="11" s="1"/>
  <c r="AD20" i="11"/>
  <c r="AE20" i="11" s="1"/>
  <c r="AD57" i="11"/>
  <c r="AE57" i="11" s="1"/>
  <c r="AD27" i="11"/>
  <c r="AE27" i="11" s="1"/>
  <c r="AD26" i="11"/>
  <c r="AE26" i="11" s="1"/>
  <c r="AD17" i="11"/>
  <c r="AE17" i="11" s="1"/>
  <c r="AD29" i="11"/>
  <c r="AE29" i="11" s="1"/>
  <c r="AD24" i="11"/>
  <c r="AE24" i="11" s="1"/>
  <c r="AD18" i="11"/>
  <c r="AE18" i="11" s="1"/>
  <c r="AD22" i="11"/>
  <c r="AE22" i="11" s="1"/>
  <c r="AD44" i="11"/>
  <c r="AD14" i="11"/>
  <c r="AE14" i="11" s="1"/>
  <c r="AD90" i="11"/>
  <c r="AE90" i="11" s="1"/>
  <c r="AD31" i="11"/>
  <c r="AE31" i="11" s="1"/>
  <c r="AD32" i="11"/>
  <c r="AE32" i="11" s="1"/>
  <c r="AD19" i="11"/>
  <c r="AE19" i="11" s="1"/>
  <c r="AD30" i="11"/>
  <c r="AE30" i="11" s="1"/>
  <c r="AD25" i="11"/>
  <c r="AE25" i="11" s="1"/>
  <c r="AD9" i="11"/>
  <c r="AD28" i="11"/>
  <c r="AE28" i="11" s="1"/>
  <c r="N60" i="19"/>
  <c r="CJ55" i="19"/>
  <c r="BK62" i="29"/>
  <c r="BK64" i="29" s="1"/>
  <c r="Q41" i="29"/>
  <c r="R39" i="29"/>
  <c r="CH86" i="34"/>
  <c r="CH93" i="34"/>
  <c r="CH96" i="34" s="1"/>
  <c r="CW46" i="4"/>
  <c r="DS86" i="24"/>
  <c r="DS93" i="24"/>
  <c r="DS96" i="24" s="1"/>
  <c r="CY77" i="16"/>
  <c r="CB46" i="16"/>
  <c r="BX76" i="4"/>
  <c r="BX36" i="4"/>
  <c r="BX55" i="4" s="1"/>
  <c r="BX60" i="4" s="1"/>
  <c r="BA46" i="49"/>
  <c r="BA41" i="49"/>
  <c r="DT62" i="11"/>
  <c r="DT64" i="11" s="1"/>
  <c r="BU82" i="39"/>
  <c r="CY91" i="44"/>
  <c r="CD3" i="44"/>
  <c r="CC2" i="44"/>
  <c r="DT84" i="29"/>
  <c r="DT80" i="29"/>
  <c r="DT82" i="29" s="1"/>
  <c r="BB88" i="29"/>
  <c r="BB59" i="29"/>
  <c r="BB20" i="29"/>
  <c r="BB39" i="29"/>
  <c r="BB51" i="29"/>
  <c r="BB45" i="29"/>
  <c r="BB33" i="29"/>
  <c r="BB21" i="29"/>
  <c r="BB14" i="29"/>
  <c r="BB31" i="29"/>
  <c r="BB28" i="29"/>
  <c r="BB16" i="29"/>
  <c r="BB24" i="29"/>
  <c r="BB19" i="29"/>
  <c r="BB12" i="29"/>
  <c r="BB9" i="29"/>
  <c r="BB30" i="29"/>
  <c r="BB58" i="29"/>
  <c r="BB44" i="29"/>
  <c r="BB90" i="29"/>
  <c r="BB49" i="29"/>
  <c r="BB38" i="29"/>
  <c r="BB89" i="29"/>
  <c r="BB43" i="29"/>
  <c r="BB29" i="29"/>
  <c r="BB27" i="29"/>
  <c r="BB23" i="29"/>
  <c r="BB57" i="29"/>
  <c r="BB50" i="29"/>
  <c r="BB11" i="29"/>
  <c r="BB17" i="29"/>
  <c r="BB32" i="29"/>
  <c r="BB15" i="29"/>
  <c r="BB18" i="29"/>
  <c r="BB25" i="29"/>
  <c r="BB26" i="29"/>
  <c r="BB13" i="29"/>
  <c r="BB22" i="29"/>
  <c r="BB10" i="29"/>
  <c r="BD34" i="54"/>
  <c r="BE9" i="54"/>
  <c r="CN3" i="49"/>
  <c r="CM2" i="49"/>
  <c r="AP90" i="11"/>
  <c r="AP89" i="11"/>
  <c r="AP18" i="11"/>
  <c r="AP49" i="11"/>
  <c r="AP25" i="11"/>
  <c r="AP88" i="11"/>
  <c r="AP58" i="11"/>
  <c r="AP16" i="11"/>
  <c r="AP12" i="11"/>
  <c r="AP11" i="11"/>
  <c r="AP10" i="11"/>
  <c r="AP59" i="11"/>
  <c r="AP28" i="11"/>
  <c r="AP15" i="11"/>
  <c r="AP32" i="11"/>
  <c r="AP27" i="11"/>
  <c r="AP26" i="11"/>
  <c r="AP44" i="11"/>
  <c r="AP46" i="11" s="1"/>
  <c r="AP24" i="11"/>
  <c r="AP33" i="11"/>
  <c r="AP20" i="11"/>
  <c r="AP45" i="11"/>
  <c r="AP21" i="11"/>
  <c r="AP57" i="11"/>
  <c r="AP14" i="11"/>
  <c r="AP31" i="11"/>
  <c r="AP9" i="11"/>
  <c r="AP19" i="11"/>
  <c r="AP30" i="11"/>
  <c r="AP43" i="11"/>
  <c r="AP29" i="11"/>
  <c r="AP51" i="11"/>
  <c r="AP50" i="11"/>
  <c r="AP23" i="11"/>
  <c r="AP17" i="11"/>
  <c r="AP22" i="11"/>
  <c r="CB46" i="7"/>
  <c r="DU78" i="11"/>
  <c r="AZ76" i="29"/>
  <c r="AZ36" i="29"/>
  <c r="AZ55" i="29" s="1"/>
  <c r="AZ60" i="29" s="1"/>
  <c r="AN91" i="39"/>
  <c r="CU60" i="34"/>
  <c r="BK84" i="19"/>
  <c r="DY2" i="19"/>
  <c r="DZ3" i="19"/>
  <c r="BO2" i="11"/>
  <c r="BP3" i="11"/>
  <c r="DI49" i="39"/>
  <c r="DI31" i="39"/>
  <c r="DI23" i="39"/>
  <c r="DI88" i="39"/>
  <c r="DI51" i="39"/>
  <c r="DI44" i="39"/>
  <c r="DI50" i="39"/>
  <c r="DI58" i="39"/>
  <c r="DI39" i="39"/>
  <c r="DI41" i="39" s="1"/>
  <c r="DI77" i="39" s="1"/>
  <c r="DI21" i="39"/>
  <c r="DI16" i="39"/>
  <c r="DI89" i="39"/>
  <c r="DI57" i="39"/>
  <c r="DI90" i="39"/>
  <c r="DI25" i="39"/>
  <c r="DI28" i="39"/>
  <c r="DI11" i="39"/>
  <c r="DI19" i="39"/>
  <c r="DI32" i="39"/>
  <c r="DI24" i="39"/>
  <c r="DI26" i="39"/>
  <c r="DI33" i="39"/>
  <c r="DI29" i="39"/>
  <c r="DI10" i="39"/>
  <c r="DI43" i="39"/>
  <c r="DI20" i="39"/>
  <c r="DI9" i="39"/>
  <c r="DI17" i="39"/>
  <c r="DI15" i="39"/>
  <c r="DI45" i="39"/>
  <c r="DI59" i="39"/>
  <c r="DI22" i="39"/>
  <c r="DI38" i="39"/>
  <c r="DI14" i="39"/>
  <c r="DI18" i="39"/>
  <c r="DI30" i="39"/>
  <c r="DI12" i="39"/>
  <c r="DI27" i="39"/>
  <c r="DI34" i="11"/>
  <c r="BX91" i="39"/>
  <c r="CW34" i="11"/>
  <c r="AQ41" i="44"/>
  <c r="AR39" i="44"/>
  <c r="DK76" i="7"/>
  <c r="DK36" i="7"/>
  <c r="BB84" i="24"/>
  <c r="BB80" i="24"/>
  <c r="BB82" i="24" s="1"/>
  <c r="DJ76" i="24"/>
  <c r="DJ36" i="24"/>
  <c r="CI80" i="29"/>
  <c r="CI82" i="29" s="1"/>
  <c r="AC53" i="49"/>
  <c r="AC78" i="49" s="1"/>
  <c r="CM76" i="7"/>
  <c r="CM36" i="7"/>
  <c r="CM55" i="7" s="1"/>
  <c r="CM60" i="7" s="1"/>
  <c r="AN76" i="29"/>
  <c r="AN36" i="29"/>
  <c r="AN55" i="29" s="1"/>
  <c r="AN60" i="29" s="1"/>
  <c r="BO46" i="24"/>
  <c r="BW86" i="44"/>
  <c r="BW93" i="44"/>
  <c r="BW96" i="44" s="1"/>
  <c r="BN34" i="54"/>
  <c r="CV86" i="7"/>
  <c r="CV93" i="7"/>
  <c r="CV96" i="7" s="1"/>
  <c r="DN3" i="44"/>
  <c r="DM2" i="44"/>
  <c r="AP90" i="29"/>
  <c r="AP89" i="29"/>
  <c r="AP91" i="29" s="1"/>
  <c r="AP59" i="29"/>
  <c r="AP57" i="29"/>
  <c r="AP51" i="29"/>
  <c r="AP39" i="29"/>
  <c r="AP41" i="29" s="1"/>
  <c r="AP45" i="29"/>
  <c r="AP58" i="29"/>
  <c r="AP50" i="29"/>
  <c r="AP38" i="29"/>
  <c r="AP26" i="29"/>
  <c r="AP18" i="29"/>
  <c r="AP49" i="29"/>
  <c r="AP28" i="29"/>
  <c r="AP32" i="29"/>
  <c r="AP27" i="29"/>
  <c r="AP17" i="29"/>
  <c r="AP25" i="29"/>
  <c r="AP10" i="29"/>
  <c r="AP29" i="29"/>
  <c r="AP20" i="29"/>
  <c r="AP43" i="29"/>
  <c r="AP13" i="29"/>
  <c r="AP33" i="29"/>
  <c r="AP44" i="29"/>
  <c r="AP88" i="29"/>
  <c r="AP15" i="29"/>
  <c r="AP14" i="29"/>
  <c r="AP22" i="29"/>
  <c r="AP31" i="29"/>
  <c r="AP30" i="29"/>
  <c r="AP23" i="29"/>
  <c r="AP16" i="29"/>
  <c r="AP11" i="29"/>
  <c r="AP24" i="29"/>
  <c r="AP19" i="29"/>
  <c r="AP21" i="29"/>
  <c r="AP9" i="29"/>
  <c r="AP12" i="29"/>
  <c r="BQ88" i="7"/>
  <c r="BQ30" i="7"/>
  <c r="BR30" i="7" s="1"/>
  <c r="BQ44" i="7"/>
  <c r="BQ20" i="7"/>
  <c r="BR20" i="7" s="1"/>
  <c r="BQ29" i="7"/>
  <c r="BR29" i="7" s="1"/>
  <c r="BQ19" i="7"/>
  <c r="BR19" i="7" s="1"/>
  <c r="BQ26" i="7"/>
  <c r="BR26" i="7" s="1"/>
  <c r="BQ27" i="7"/>
  <c r="BR27" i="7" s="1"/>
  <c r="BQ14" i="7"/>
  <c r="BR14" i="7" s="1"/>
  <c r="BQ18" i="7"/>
  <c r="BR18" i="7" s="1"/>
  <c r="BQ10" i="7"/>
  <c r="BR10" i="7" s="1"/>
  <c r="BQ25" i="7"/>
  <c r="BR25" i="7" s="1"/>
  <c r="BQ9" i="7"/>
  <c r="BQ23" i="7"/>
  <c r="BR23" i="7" s="1"/>
  <c r="BQ24" i="7"/>
  <c r="BR24" i="7" s="1"/>
  <c r="BQ16" i="7"/>
  <c r="BR16" i="7" s="1"/>
  <c r="BQ28" i="7"/>
  <c r="BR28" i="7" s="1"/>
  <c r="BQ21" i="7"/>
  <c r="BR21" i="7" s="1"/>
  <c r="BQ15" i="7"/>
  <c r="BR15" i="7" s="1"/>
  <c r="BQ50" i="7"/>
  <c r="BR50" i="7" s="1"/>
  <c r="BQ43" i="7"/>
  <c r="BR43" i="7" s="1"/>
  <c r="BQ51" i="7"/>
  <c r="BR51" i="7" s="1"/>
  <c r="BQ11" i="7"/>
  <c r="BR11" i="7" s="1"/>
  <c r="BQ33" i="7"/>
  <c r="BR33" i="7" s="1"/>
  <c r="BQ31" i="7"/>
  <c r="BR31" i="7" s="1"/>
  <c r="BQ22" i="7"/>
  <c r="BR22" i="7" s="1"/>
  <c r="BQ12" i="7"/>
  <c r="BR12" i="7" s="1"/>
  <c r="BQ49" i="7"/>
  <c r="BQ17" i="7"/>
  <c r="BR17" i="7" s="1"/>
  <c r="BQ58" i="7"/>
  <c r="BR58" i="7" s="1"/>
  <c r="BQ32" i="7"/>
  <c r="BR32" i="7" s="1"/>
  <c r="BQ89" i="7"/>
  <c r="BR89" i="7" s="1"/>
  <c r="BQ57" i="7"/>
  <c r="BR57" i="7" s="1"/>
  <c r="Z86" i="49"/>
  <c r="Z93" i="49"/>
  <c r="Z96" i="49" s="1"/>
  <c r="DG80" i="4"/>
  <c r="DG82" i="4" s="1"/>
  <c r="AP53" i="24"/>
  <c r="AP78" i="24" s="1"/>
  <c r="CT86" i="11"/>
  <c r="CT93" i="11"/>
  <c r="CT96" i="11" s="1"/>
  <c r="AO34" i="29"/>
  <c r="DG80" i="11"/>
  <c r="DG82" i="11" s="1"/>
  <c r="DC3" i="16"/>
  <c r="DB2" i="16"/>
  <c r="CY3" i="39"/>
  <c r="CX2" i="39"/>
  <c r="BM46" i="49"/>
  <c r="DV91" i="49"/>
  <c r="CJ80" i="34"/>
  <c r="CJ82" i="34" s="1"/>
  <c r="BN26" i="4"/>
  <c r="BN18" i="4"/>
  <c r="BN9" i="4"/>
  <c r="BN25" i="4"/>
  <c r="BN57" i="4"/>
  <c r="BN51" i="4"/>
  <c r="BN44" i="4"/>
  <c r="BN15" i="4"/>
  <c r="BN11" i="4"/>
  <c r="BN29" i="4"/>
  <c r="BN21" i="4"/>
  <c r="BN88" i="4"/>
  <c r="BN91" i="4" s="1"/>
  <c r="BN23" i="4"/>
  <c r="BN12" i="4"/>
  <c r="BN30" i="4"/>
  <c r="BN16" i="4"/>
  <c r="BN49" i="4"/>
  <c r="BN10" i="4"/>
  <c r="BN28" i="4"/>
  <c r="BN22" i="4"/>
  <c r="BN27" i="4"/>
  <c r="BN20" i="4"/>
  <c r="BN14" i="4"/>
  <c r="BN50" i="4"/>
  <c r="BN33" i="4"/>
  <c r="BN32" i="4"/>
  <c r="BN17" i="4"/>
  <c r="BN43" i="4"/>
  <c r="BN24" i="4"/>
  <c r="BN31" i="4"/>
  <c r="BN19" i="4"/>
  <c r="DW62" i="7"/>
  <c r="DW64" i="7" s="1"/>
  <c r="DH60" i="44"/>
  <c r="DX2" i="49"/>
  <c r="DY3" i="49"/>
  <c r="DX91" i="44"/>
  <c r="Q46" i="19"/>
  <c r="R46" i="19" s="1"/>
  <c r="R44" i="19"/>
  <c r="BW60" i="19"/>
  <c r="O80" i="7"/>
  <c r="O82" i="7" s="1"/>
  <c r="O84" i="7"/>
  <c r="AC46" i="54"/>
  <c r="AD80" i="24"/>
  <c r="AE76" i="24"/>
  <c r="AX55" i="39"/>
  <c r="CA76" i="7"/>
  <c r="CA36" i="7"/>
  <c r="CA55" i="7" s="1"/>
  <c r="CA60" i="7" s="1"/>
  <c r="AM86" i="24"/>
  <c r="AM93" i="24"/>
  <c r="AM96" i="24" s="1"/>
  <c r="N60" i="39"/>
  <c r="AM60" i="11"/>
  <c r="BJ62" i="34"/>
  <c r="BJ64" i="34" s="1"/>
  <c r="BY76" i="34"/>
  <c r="BY36" i="34"/>
  <c r="BN46" i="34"/>
  <c r="AM86" i="54"/>
  <c r="AM93" i="54"/>
  <c r="AM96" i="54" s="1"/>
  <c r="BN62" i="16"/>
  <c r="BN64" i="16" s="1"/>
  <c r="DW53" i="54"/>
  <c r="DW78" i="54" s="1"/>
  <c r="CA90" i="34"/>
  <c r="CA59" i="34"/>
  <c r="CA89" i="34"/>
  <c r="CA51" i="34"/>
  <c r="CA88" i="34"/>
  <c r="CA28" i="34"/>
  <c r="CA50" i="34"/>
  <c r="CA45" i="34"/>
  <c r="CA32" i="34"/>
  <c r="CA21" i="34"/>
  <c r="CA9" i="34"/>
  <c r="CA20" i="34"/>
  <c r="CA14" i="34"/>
  <c r="CA33" i="34"/>
  <c r="CA31" i="34"/>
  <c r="CA24" i="34"/>
  <c r="CA17" i="34"/>
  <c r="CA11" i="34"/>
  <c r="CA49" i="34"/>
  <c r="CA44" i="34"/>
  <c r="CA10" i="34"/>
  <c r="CA57" i="34"/>
  <c r="CA58" i="34"/>
  <c r="CA16" i="34"/>
  <c r="CA19" i="34"/>
  <c r="CA39" i="34"/>
  <c r="CA41" i="34" s="1"/>
  <c r="CA77" i="34" s="1"/>
  <c r="CA12" i="34"/>
  <c r="CA38" i="34"/>
  <c r="CA27" i="34"/>
  <c r="CA30" i="34"/>
  <c r="CA25" i="34"/>
  <c r="CA15" i="34"/>
  <c r="CA26" i="34"/>
  <c r="CA43" i="34"/>
  <c r="CA29" i="34"/>
  <c r="CA22" i="34"/>
  <c r="CA18" i="34"/>
  <c r="CA23" i="34"/>
  <c r="CT86" i="29"/>
  <c r="CT93" i="29"/>
  <c r="CT96" i="29" s="1"/>
  <c r="BY76" i="29"/>
  <c r="BY36" i="29"/>
  <c r="CI86" i="49"/>
  <c r="CI93" i="49"/>
  <c r="CI96" i="49" s="1"/>
  <c r="AK64" i="29"/>
  <c r="AK62" i="29"/>
  <c r="AB76" i="54"/>
  <c r="AB36" i="54"/>
  <c r="AB55" i="54" s="1"/>
  <c r="AB60" i="54" s="1"/>
  <c r="Q41" i="24"/>
  <c r="R39" i="24"/>
  <c r="CZ53" i="16"/>
  <c r="DV50" i="39"/>
  <c r="DV43" i="39"/>
  <c r="DV29" i="39"/>
  <c r="DV26" i="39"/>
  <c r="DV57" i="39"/>
  <c r="DV33" i="39"/>
  <c r="DV25" i="39"/>
  <c r="DV49" i="39"/>
  <c r="DV32" i="39"/>
  <c r="DV24" i="39"/>
  <c r="DV45" i="39"/>
  <c r="DV28" i="39"/>
  <c r="DV30" i="39"/>
  <c r="DV90" i="39"/>
  <c r="DV39" i="39"/>
  <c r="DV58" i="39"/>
  <c r="DV44" i="39"/>
  <c r="DV46" i="39" s="1"/>
  <c r="DV20" i="39"/>
  <c r="DV15" i="39"/>
  <c r="DV12" i="39"/>
  <c r="DV22" i="39"/>
  <c r="DV9" i="39"/>
  <c r="DV34" i="39" s="1"/>
  <c r="DV51" i="39"/>
  <c r="DV38" i="39"/>
  <c r="DV21" i="39"/>
  <c r="DV88" i="39"/>
  <c r="DV31" i="39"/>
  <c r="DV27" i="39"/>
  <c r="DV18" i="39"/>
  <c r="DV59" i="39"/>
  <c r="DV11" i="39"/>
  <c r="DV16" i="39"/>
  <c r="DV14" i="39"/>
  <c r="DV89" i="39"/>
  <c r="DV91" i="39" s="1"/>
  <c r="DV23" i="39"/>
  <c r="DV10" i="39"/>
  <c r="DV19" i="39"/>
  <c r="DV17" i="39"/>
  <c r="CZ59" i="44"/>
  <c r="CZ88" i="44"/>
  <c r="CZ51" i="44"/>
  <c r="CZ58" i="44"/>
  <c r="CZ44" i="44"/>
  <c r="CZ27" i="44"/>
  <c r="CZ49" i="44"/>
  <c r="CZ53" i="44" s="1"/>
  <c r="CZ78" i="44" s="1"/>
  <c r="CZ28" i="44"/>
  <c r="CZ43" i="44"/>
  <c r="CZ29" i="44"/>
  <c r="CZ26" i="44"/>
  <c r="CZ30" i="44"/>
  <c r="CZ33" i="44"/>
  <c r="CZ31" i="44"/>
  <c r="CZ10" i="44"/>
  <c r="CZ24" i="44"/>
  <c r="CZ89" i="44"/>
  <c r="CZ21" i="44"/>
  <c r="CZ45" i="44"/>
  <c r="CZ38" i="44"/>
  <c r="CZ15" i="44"/>
  <c r="CZ57" i="44"/>
  <c r="CZ18" i="44"/>
  <c r="CZ50" i="44"/>
  <c r="CZ32" i="44"/>
  <c r="CZ20" i="44"/>
  <c r="CZ17" i="44"/>
  <c r="CZ14" i="44"/>
  <c r="CZ13" i="44"/>
  <c r="CZ9" i="44"/>
  <c r="CZ12" i="44"/>
  <c r="CZ11" i="44"/>
  <c r="CZ19" i="44"/>
  <c r="CZ22" i="44"/>
  <c r="CZ16" i="44"/>
  <c r="CZ25" i="44"/>
  <c r="CZ23" i="44"/>
  <c r="CZ90" i="44"/>
  <c r="CZ39" i="44"/>
  <c r="AA80" i="11"/>
  <c r="AA82" i="11" s="1"/>
  <c r="BD41" i="54"/>
  <c r="BE39" i="54"/>
  <c r="Q91" i="49"/>
  <c r="R91" i="49" s="1"/>
  <c r="R89" i="49"/>
  <c r="CK84" i="7"/>
  <c r="CA34" i="44"/>
  <c r="AC76" i="16"/>
  <c r="AC36" i="16"/>
  <c r="AC55" i="16" s="1"/>
  <c r="AC60" i="16" s="1"/>
  <c r="Q53" i="49"/>
  <c r="Q78" i="49" s="1"/>
  <c r="R78" i="49" s="1"/>
  <c r="R49" i="49"/>
  <c r="R53" i="49" s="1"/>
  <c r="CL62" i="16"/>
  <c r="CL64" i="16" s="1"/>
  <c r="M62" i="29"/>
  <c r="M64" i="29" s="1"/>
  <c r="AZ55" i="34"/>
  <c r="BK60" i="49"/>
  <c r="CK34" i="11"/>
  <c r="DS86" i="34"/>
  <c r="DS93" i="34"/>
  <c r="DS96" i="34" s="1"/>
  <c r="CJ80" i="54"/>
  <c r="BB53" i="19"/>
  <c r="BB78" i="19" s="1"/>
  <c r="BD76" i="44"/>
  <c r="BD36" i="44"/>
  <c r="BE34" i="44"/>
  <c r="DA41" i="11"/>
  <c r="DN39" i="11"/>
  <c r="CW46" i="29"/>
  <c r="DT80" i="11"/>
  <c r="DT82" i="11" s="1"/>
  <c r="CV78" i="11"/>
  <c r="AA77" i="44"/>
  <c r="DF60" i="29"/>
  <c r="CK53" i="49"/>
  <c r="CK78" i="49" s="1"/>
  <c r="CA76" i="16"/>
  <c r="CA36" i="16"/>
  <c r="CA55" i="16" s="1"/>
  <c r="CA60" i="16" s="1"/>
  <c r="DU82" i="44"/>
  <c r="DU84" i="44" s="1"/>
  <c r="CZ34" i="7"/>
  <c r="DF86" i="44"/>
  <c r="DF93" i="44"/>
  <c r="DF96" i="44" s="1"/>
  <c r="AQ2" i="11"/>
  <c r="AR3" i="11"/>
  <c r="BV86" i="34"/>
  <c r="BV93" i="34"/>
  <c r="BV96" i="34" s="1"/>
  <c r="CX41" i="19"/>
  <c r="X84" i="44"/>
  <c r="AZ62" i="19"/>
  <c r="AZ64" i="19" s="1"/>
  <c r="AO91" i="11"/>
  <c r="BC53" i="7"/>
  <c r="BC78" i="7" s="1"/>
  <c r="DX88" i="19"/>
  <c r="DX59" i="19"/>
  <c r="DX89" i="19"/>
  <c r="DX51" i="19"/>
  <c r="DX44" i="19"/>
  <c r="DX46" i="19" s="1"/>
  <c r="DX58" i="19"/>
  <c r="DX43" i="19"/>
  <c r="DX90" i="19"/>
  <c r="DX50" i="19"/>
  <c r="DX20" i="19"/>
  <c r="DX14" i="19"/>
  <c r="DX27" i="19"/>
  <c r="DX19" i="19"/>
  <c r="DX39" i="19"/>
  <c r="DX41" i="19" s="1"/>
  <c r="DX77" i="19" s="1"/>
  <c r="DX28" i="19"/>
  <c r="DX12" i="19"/>
  <c r="DX49" i="19"/>
  <c r="DX29" i="19"/>
  <c r="DX26" i="19"/>
  <c r="DX9" i="19"/>
  <c r="DX31" i="19"/>
  <c r="DX23" i="19"/>
  <c r="DX16" i="19"/>
  <c r="DX22" i="19"/>
  <c r="DX38" i="19"/>
  <c r="DX15" i="19"/>
  <c r="DX33" i="19"/>
  <c r="DX25" i="19"/>
  <c r="DX24" i="19"/>
  <c r="DX21" i="19"/>
  <c r="DX30" i="19"/>
  <c r="DX18" i="19"/>
  <c r="DX45" i="19"/>
  <c r="DX10" i="19"/>
  <c r="DX11" i="19"/>
  <c r="DX57" i="19"/>
  <c r="DX17" i="19"/>
  <c r="DX32" i="19"/>
  <c r="CM46" i="24"/>
  <c r="BN59" i="11"/>
  <c r="BN45" i="11"/>
  <c r="BN51" i="11"/>
  <c r="BN58" i="11"/>
  <c r="BN44" i="11"/>
  <c r="BN46" i="11" s="1"/>
  <c r="BN31" i="11"/>
  <c r="BN21" i="11"/>
  <c r="BN50" i="11"/>
  <c r="BN33" i="11"/>
  <c r="BN32" i="11"/>
  <c r="BN57" i="11"/>
  <c r="BN43" i="11"/>
  <c r="BN29" i="11"/>
  <c r="BN89" i="11"/>
  <c r="BN25" i="11"/>
  <c r="BN16" i="11"/>
  <c r="BN12" i="11"/>
  <c r="BN11" i="11"/>
  <c r="BN10" i="11"/>
  <c r="BN15" i="11"/>
  <c r="BN24" i="11"/>
  <c r="BN28" i="11"/>
  <c r="BN22" i="11"/>
  <c r="BN17" i="11"/>
  <c r="BN14" i="11"/>
  <c r="BN26" i="11"/>
  <c r="BN88" i="11"/>
  <c r="BN20" i="11"/>
  <c r="BN19" i="11"/>
  <c r="BN9" i="11"/>
  <c r="BN30" i="11"/>
  <c r="BN27" i="11"/>
  <c r="BN49" i="11"/>
  <c r="BN23" i="11"/>
  <c r="BN18" i="11"/>
  <c r="BN90" i="11"/>
  <c r="DJ2" i="39"/>
  <c r="DK3" i="39"/>
  <c r="BQ41" i="11"/>
  <c r="CD39" i="11"/>
  <c r="BR39" i="11"/>
  <c r="AQ34" i="44"/>
  <c r="AR9" i="44"/>
  <c r="AM86" i="44"/>
  <c r="AM93" i="44"/>
  <c r="AM96" i="44" s="1"/>
  <c r="DH41" i="39"/>
  <c r="DV76" i="34"/>
  <c r="DV36" i="34"/>
  <c r="DV55" i="34" s="1"/>
  <c r="DV60" i="34" s="1"/>
  <c r="I95" i="4"/>
  <c r="F6" i="2"/>
  <c r="Q46" i="16"/>
  <c r="R46" i="16" s="1"/>
  <c r="R44" i="16"/>
  <c r="CV86" i="16"/>
  <c r="CV93" i="16"/>
  <c r="CV96" i="16" s="1"/>
  <c r="CU86" i="54"/>
  <c r="CU93" i="54"/>
  <c r="CU96" i="54" s="1"/>
  <c r="DL90" i="44"/>
  <c r="DL38" i="44"/>
  <c r="DL57" i="44"/>
  <c r="DL20" i="44"/>
  <c r="DL44" i="44"/>
  <c r="DL27" i="44"/>
  <c r="DL58" i="44"/>
  <c r="DL18" i="44"/>
  <c r="DL39" i="44"/>
  <c r="DL28" i="44"/>
  <c r="DL17" i="44"/>
  <c r="DL88" i="44"/>
  <c r="DL50" i="44"/>
  <c r="DL31" i="44"/>
  <c r="DL43" i="44"/>
  <c r="DL19" i="44"/>
  <c r="DL29" i="44"/>
  <c r="DL25" i="44"/>
  <c r="DL14" i="44"/>
  <c r="DL11" i="44"/>
  <c r="DL89" i="44"/>
  <c r="DL30" i="44"/>
  <c r="DL21" i="44"/>
  <c r="DL13" i="44"/>
  <c r="DL32" i="44"/>
  <c r="DL45" i="44"/>
  <c r="DL12" i="44"/>
  <c r="DL9" i="44"/>
  <c r="DL59" i="44"/>
  <c r="DL49" i="44"/>
  <c r="DL22" i="44"/>
  <c r="DL16" i="44"/>
  <c r="DL26" i="44"/>
  <c r="DL24" i="44"/>
  <c r="DL10" i="44"/>
  <c r="DL23" i="44"/>
  <c r="DL15" i="44"/>
  <c r="DL33" i="44"/>
  <c r="DL51" i="44"/>
  <c r="AN64" i="19"/>
  <c r="AN62" i="19"/>
  <c r="AR3" i="29"/>
  <c r="AQ2" i="29"/>
  <c r="DS60" i="29"/>
  <c r="BV86" i="49"/>
  <c r="BV93" i="49"/>
  <c r="BV96" i="49" s="1"/>
  <c r="AO62" i="54"/>
  <c r="AO64" i="54" s="1"/>
  <c r="CI60" i="34"/>
  <c r="BZ76" i="44"/>
  <c r="BZ36" i="44"/>
  <c r="BZ55" i="44" s="1"/>
  <c r="BZ60" i="44" s="1"/>
  <c r="AB34" i="39"/>
  <c r="AD46" i="16"/>
  <c r="AE46" i="16" s="1"/>
  <c r="AE44" i="16"/>
  <c r="DN38" i="11"/>
  <c r="DW80" i="7"/>
  <c r="DX53" i="44"/>
  <c r="DX78" i="44" s="1"/>
  <c r="Q53" i="19"/>
  <c r="Q78" i="19" s="1"/>
  <c r="R78" i="19" s="1"/>
  <c r="R49" i="19"/>
  <c r="R53" i="19" s="1"/>
  <c r="Y82" i="39"/>
  <c r="BX60" i="44"/>
  <c r="CK53" i="29"/>
  <c r="CK78" i="29" s="1"/>
  <c r="AD55" i="24"/>
  <c r="AE36" i="24"/>
  <c r="AX80" i="39"/>
  <c r="AX82" i="39" s="1"/>
  <c r="AX84" i="39"/>
  <c r="BB41" i="34"/>
  <c r="BB77" i="34" s="1"/>
  <c r="BB33" i="4"/>
  <c r="BB24" i="4"/>
  <c r="BB17" i="4"/>
  <c r="BB32" i="4"/>
  <c r="BB88" i="4"/>
  <c r="BB91" i="4" s="1"/>
  <c r="BB31" i="4"/>
  <c r="BB23" i="4"/>
  <c r="BB16" i="4"/>
  <c r="BB12" i="4"/>
  <c r="BB49" i="4"/>
  <c r="BB27" i="4"/>
  <c r="BB19" i="4"/>
  <c r="BB57" i="4"/>
  <c r="BB50" i="4"/>
  <c r="BB22" i="4"/>
  <c r="BB11" i="4"/>
  <c r="BB43" i="4"/>
  <c r="BB29" i="4"/>
  <c r="BB15" i="4"/>
  <c r="BB20" i="4"/>
  <c r="BB28" i="4"/>
  <c r="BB26" i="4"/>
  <c r="BB10" i="4"/>
  <c r="BB25" i="4"/>
  <c r="BB21" i="4"/>
  <c r="BB51" i="4"/>
  <c r="BB14" i="4"/>
  <c r="BB30" i="4"/>
  <c r="BB9" i="4"/>
  <c r="BB34" i="4" s="1"/>
  <c r="BB44" i="4"/>
  <c r="BB18" i="4"/>
  <c r="N86" i="16"/>
  <c r="N93" i="16"/>
  <c r="N96" i="16" s="1"/>
  <c r="N80" i="39"/>
  <c r="N82" i="39" s="1"/>
  <c r="CM2" i="29"/>
  <c r="CN3" i="29"/>
  <c r="O64" i="49"/>
  <c r="O62" i="49"/>
  <c r="AM80" i="11"/>
  <c r="BN34" i="34"/>
  <c r="DW53" i="34"/>
  <c r="DW78" i="34" s="1"/>
  <c r="BN80" i="16"/>
  <c r="BN82" i="16" s="1"/>
  <c r="BN84" i="16" s="1"/>
  <c r="Z64" i="39"/>
  <c r="Z62" i="39"/>
  <c r="BB86" i="54"/>
  <c r="BB93" i="54"/>
  <c r="BB96" i="54" s="1"/>
  <c r="AM60" i="19"/>
  <c r="CB2" i="34"/>
  <c r="CC3" i="34"/>
  <c r="DJ76" i="34"/>
  <c r="DJ36" i="34"/>
  <c r="DJ55" i="34" s="1"/>
  <c r="DJ60" i="34" s="1"/>
  <c r="CW34" i="4"/>
  <c r="CJ78" i="11"/>
  <c r="AN84" i="54"/>
  <c r="BD2" i="19"/>
  <c r="BE3" i="19"/>
  <c r="BI82" i="39"/>
  <c r="CH60" i="4"/>
  <c r="BM62" i="16"/>
  <c r="BM64" i="16" s="1"/>
  <c r="CK41" i="49"/>
  <c r="AP34" i="19"/>
  <c r="BY46" i="4"/>
  <c r="Q41" i="49"/>
  <c r="R39" i="49"/>
  <c r="CB34" i="7"/>
  <c r="DV46" i="11"/>
  <c r="BL62" i="19"/>
  <c r="BL64" i="19" s="1"/>
  <c r="N86" i="34"/>
  <c r="N93" i="34"/>
  <c r="N96" i="34" s="1"/>
  <c r="AZ84" i="19"/>
  <c r="AZ80" i="19"/>
  <c r="AZ82" i="19" s="1"/>
  <c r="DG62" i="29"/>
  <c r="DG64" i="29" s="1"/>
  <c r="DI34" i="29"/>
  <c r="DI53" i="29"/>
  <c r="DI78" i="29" s="1"/>
  <c r="BD34" i="24"/>
  <c r="BE9" i="24"/>
  <c r="CM34" i="24"/>
  <c r="BD77" i="11"/>
  <c r="BE77" i="11" s="1"/>
  <c r="BE41" i="11"/>
  <c r="AM64" i="49"/>
  <c r="AM62" i="49"/>
  <c r="AQ32" i="24"/>
  <c r="AR32" i="24" s="1"/>
  <c r="AQ24" i="24"/>
  <c r="AR24" i="24" s="1"/>
  <c r="AQ16" i="24"/>
  <c r="AR16" i="24" s="1"/>
  <c r="AQ39" i="24"/>
  <c r="AQ22" i="24"/>
  <c r="AR22" i="24" s="1"/>
  <c r="AQ15" i="24"/>
  <c r="AR15" i="24" s="1"/>
  <c r="AQ59" i="24"/>
  <c r="AR59" i="24" s="1"/>
  <c r="AQ43" i="24"/>
  <c r="AR43" i="24" s="1"/>
  <c r="AQ31" i="24"/>
  <c r="AR31" i="24" s="1"/>
  <c r="AQ23" i="24"/>
  <c r="AR23" i="24" s="1"/>
  <c r="AQ51" i="24"/>
  <c r="AR51" i="24" s="1"/>
  <c r="AQ10" i="24"/>
  <c r="AR10" i="24" s="1"/>
  <c r="AQ88" i="24"/>
  <c r="AR88" i="24" s="1"/>
  <c r="AQ21" i="24"/>
  <c r="AR21" i="24" s="1"/>
  <c r="AQ9" i="24"/>
  <c r="AQ58" i="24"/>
  <c r="AR58" i="24" s="1"/>
  <c r="AQ17" i="24"/>
  <c r="AR17" i="24" s="1"/>
  <c r="AQ45" i="24"/>
  <c r="AR45" i="24" s="1"/>
  <c r="AQ27" i="24"/>
  <c r="AR27" i="24" s="1"/>
  <c r="AQ11" i="24"/>
  <c r="AR11" i="24" s="1"/>
  <c r="AQ20" i="24"/>
  <c r="AR20" i="24" s="1"/>
  <c r="AQ89" i="24"/>
  <c r="AQ33" i="24"/>
  <c r="AR33" i="24" s="1"/>
  <c r="AQ25" i="24"/>
  <c r="AR25" i="24" s="1"/>
  <c r="AQ30" i="24"/>
  <c r="AR30" i="24" s="1"/>
  <c r="AQ49" i="24"/>
  <c r="AQ50" i="24"/>
  <c r="AR50" i="24" s="1"/>
  <c r="AQ26" i="24"/>
  <c r="AR26" i="24" s="1"/>
  <c r="AQ38" i="24"/>
  <c r="AR38" i="24" s="1"/>
  <c r="AQ18" i="24"/>
  <c r="AR18" i="24" s="1"/>
  <c r="AQ28" i="24"/>
  <c r="AR28" i="24" s="1"/>
  <c r="AQ29" i="24"/>
  <c r="AR29" i="24" s="1"/>
  <c r="AQ57" i="24"/>
  <c r="AR57" i="24" s="1"/>
  <c r="AQ44" i="24"/>
  <c r="AQ90" i="24"/>
  <c r="AR90" i="24" s="1"/>
  <c r="AQ14" i="24"/>
  <c r="AR14" i="24" s="1"/>
  <c r="AQ12" i="24"/>
  <c r="AR12" i="24" s="1"/>
  <c r="BX34" i="39"/>
  <c r="BA64" i="24"/>
  <c r="BA62" i="24"/>
  <c r="CO2" i="24"/>
  <c r="CP3" i="24"/>
  <c r="AB41" i="44"/>
  <c r="AB77" i="44" s="1"/>
  <c r="BZ53" i="54"/>
  <c r="BZ78" i="54" s="1"/>
  <c r="CX41" i="34"/>
  <c r="DF60" i="11"/>
  <c r="CH64" i="54"/>
  <c r="CH62" i="54"/>
  <c r="AB76" i="34"/>
  <c r="AB36" i="34"/>
  <c r="AB55" i="34" s="1"/>
  <c r="AB60" i="34" s="1"/>
  <c r="DH55" i="11"/>
  <c r="DH60" i="11" s="1"/>
  <c r="CL34" i="19"/>
  <c r="CM90" i="54"/>
  <c r="CM57" i="54"/>
  <c r="CM88" i="54"/>
  <c r="CM51" i="54"/>
  <c r="CM89" i="54"/>
  <c r="CM58" i="54"/>
  <c r="CM38" i="54"/>
  <c r="CM28" i="54"/>
  <c r="CM50" i="54"/>
  <c r="CM44" i="54"/>
  <c r="CM24" i="54"/>
  <c r="CM33" i="54"/>
  <c r="CM32" i="54"/>
  <c r="CM30" i="54"/>
  <c r="CM19" i="54"/>
  <c r="CM59" i="54"/>
  <c r="CM39" i="54"/>
  <c r="CM41" i="54" s="1"/>
  <c r="CM77" i="54" s="1"/>
  <c r="CM12" i="54"/>
  <c r="CM29" i="54"/>
  <c r="CM18" i="54"/>
  <c r="CM11" i="54"/>
  <c r="CM17" i="54"/>
  <c r="CM22" i="54"/>
  <c r="CM14" i="54"/>
  <c r="CM20" i="54"/>
  <c r="CM13" i="54"/>
  <c r="CM49" i="54"/>
  <c r="CM27" i="54"/>
  <c r="CM9" i="54"/>
  <c r="CM26" i="54"/>
  <c r="CM43" i="54"/>
  <c r="CM25" i="54"/>
  <c r="CM21" i="54"/>
  <c r="CM10" i="54"/>
  <c r="CM45" i="54"/>
  <c r="CM15" i="54"/>
  <c r="CM31" i="54"/>
  <c r="CM16" i="54"/>
  <c r="CM23" i="54"/>
  <c r="AC76" i="29"/>
  <c r="AC36" i="29"/>
  <c r="AC55" i="29" s="1"/>
  <c r="AC60" i="29" s="1"/>
  <c r="CU62" i="24"/>
  <c r="CU64" i="24" s="1"/>
  <c r="AN80" i="19"/>
  <c r="AN82" i="19" s="1"/>
  <c r="DA3" i="54"/>
  <c r="CZ2" i="54"/>
  <c r="BO76" i="7"/>
  <c r="BO36" i="7"/>
  <c r="BO55" i="7" s="1"/>
  <c r="P76" i="29"/>
  <c r="P36" i="29"/>
  <c r="P55" i="29" s="1"/>
  <c r="BY41" i="29"/>
  <c r="BY53" i="29"/>
  <c r="BY78" i="29" s="1"/>
  <c r="DY46" i="7"/>
  <c r="DH78" i="4"/>
  <c r="CO51" i="7"/>
  <c r="CO24" i="7"/>
  <c r="CO88" i="7"/>
  <c r="CO18" i="7"/>
  <c r="CO50" i="7"/>
  <c r="CO23" i="7"/>
  <c r="CO22" i="7"/>
  <c r="CO17" i="7"/>
  <c r="CO32" i="7"/>
  <c r="CO31" i="7"/>
  <c r="CO9" i="7"/>
  <c r="CO29" i="7"/>
  <c r="CO58" i="7"/>
  <c r="CO49" i="7"/>
  <c r="CO20" i="7"/>
  <c r="CO12" i="7"/>
  <c r="CO44" i="7"/>
  <c r="CO46" i="7" s="1"/>
  <c r="CO11" i="7"/>
  <c r="CO89" i="7"/>
  <c r="CO57" i="7"/>
  <c r="CO28" i="7"/>
  <c r="CO19" i="7"/>
  <c r="CO15" i="7"/>
  <c r="CO10" i="7"/>
  <c r="CO27" i="7"/>
  <c r="CO43" i="7"/>
  <c r="CO16" i="7"/>
  <c r="CO33" i="7"/>
  <c r="CO26" i="7"/>
  <c r="CO14" i="7"/>
  <c r="CO30" i="7"/>
  <c r="CO21" i="7"/>
  <c r="CO25" i="7"/>
  <c r="DJ91" i="19"/>
  <c r="CJ84" i="7"/>
  <c r="Q91" i="24"/>
  <c r="R91" i="24" s="1"/>
  <c r="R89" i="24"/>
  <c r="CV53" i="39"/>
  <c r="CV78" i="39" s="1"/>
  <c r="AX84" i="11"/>
  <c r="DX41" i="24"/>
  <c r="CY76" i="7"/>
  <c r="CY36" i="7"/>
  <c r="CY55" i="7" s="1"/>
  <c r="AD34" i="16"/>
  <c r="AE9" i="16"/>
  <c r="P86" i="44"/>
  <c r="P93" i="44"/>
  <c r="P96" i="44" s="1"/>
  <c r="Q91" i="19"/>
  <c r="R91" i="19" s="1"/>
  <c r="R89" i="19"/>
  <c r="AD46" i="29"/>
  <c r="AE46" i="29" s="1"/>
  <c r="AE44" i="29"/>
  <c r="BM53" i="4"/>
  <c r="BM78" i="4" s="1"/>
  <c r="BA34" i="4"/>
  <c r="BK84" i="24"/>
  <c r="DT62" i="4"/>
  <c r="DT64" i="4" s="1"/>
  <c r="CO2" i="44"/>
  <c r="CP3" i="44"/>
  <c r="BB91" i="34"/>
  <c r="BD3" i="4"/>
  <c r="BC2" i="4"/>
  <c r="BD3" i="11"/>
  <c r="BC2" i="11"/>
  <c r="CL90" i="29"/>
  <c r="CL89" i="29"/>
  <c r="CL59" i="29"/>
  <c r="CL57" i="29"/>
  <c r="CL39" i="29"/>
  <c r="CL41" i="29" s="1"/>
  <c r="CL77" i="29" s="1"/>
  <c r="CL45" i="29"/>
  <c r="CL38" i="29"/>
  <c r="CL26" i="29"/>
  <c r="CL18" i="29"/>
  <c r="CL51" i="29"/>
  <c r="CL28" i="29"/>
  <c r="CL14" i="29"/>
  <c r="CL9" i="29"/>
  <c r="CL12" i="29"/>
  <c r="CL21" i="29"/>
  <c r="CL31" i="29"/>
  <c r="CL16" i="29"/>
  <c r="CL33" i="29"/>
  <c r="CL24" i="29"/>
  <c r="CL88" i="29"/>
  <c r="CL50" i="29"/>
  <c r="CL58" i="29"/>
  <c r="CL27" i="29"/>
  <c r="CL44" i="29"/>
  <c r="CL17" i="29"/>
  <c r="CL13" i="29"/>
  <c r="CL49" i="29"/>
  <c r="CL15" i="29"/>
  <c r="CL32" i="29"/>
  <c r="CL29" i="29"/>
  <c r="CL23" i="29"/>
  <c r="CL19" i="29"/>
  <c r="CL22" i="29"/>
  <c r="CL10" i="29"/>
  <c r="CL43" i="29"/>
  <c r="CL11" i="29"/>
  <c r="CL20" i="29"/>
  <c r="CL25" i="29"/>
  <c r="CL30" i="29"/>
  <c r="BA62" i="7"/>
  <c r="BA64" i="7" s="1"/>
  <c r="BW62" i="24"/>
  <c r="BW64" i="24" s="1"/>
  <c r="O80" i="49"/>
  <c r="O82" i="49" s="1"/>
  <c r="AW82" i="39"/>
  <c r="AZ86" i="54"/>
  <c r="AZ93" i="54"/>
  <c r="AZ96" i="54" s="1"/>
  <c r="AO46" i="4"/>
  <c r="CX33" i="4"/>
  <c r="CX24" i="4"/>
  <c r="CX17" i="4"/>
  <c r="CX32" i="4"/>
  <c r="CX88" i="4"/>
  <c r="CX91" i="4" s="1"/>
  <c r="CX31" i="4"/>
  <c r="CX23" i="4"/>
  <c r="CX16" i="4"/>
  <c r="CX12" i="4"/>
  <c r="CX49" i="4"/>
  <c r="CX27" i="4"/>
  <c r="CX19" i="4"/>
  <c r="CX28" i="4"/>
  <c r="CX26" i="4"/>
  <c r="CX14" i="4"/>
  <c r="CX9" i="4"/>
  <c r="CX44" i="4"/>
  <c r="CX46" i="4" s="1"/>
  <c r="CX11" i="4"/>
  <c r="CX10" i="4"/>
  <c r="CX20" i="4"/>
  <c r="CX29" i="4"/>
  <c r="CX22" i="4"/>
  <c r="CX51" i="4"/>
  <c r="CX15" i="4"/>
  <c r="CX43" i="4"/>
  <c r="CX30" i="4"/>
  <c r="CX18" i="4"/>
  <c r="CX57" i="4"/>
  <c r="CX50" i="4"/>
  <c r="CX21" i="4"/>
  <c r="CX25" i="4"/>
  <c r="P53" i="39"/>
  <c r="P78" i="39" s="1"/>
  <c r="Z84" i="39"/>
  <c r="Z80" i="39"/>
  <c r="Z82" i="39" s="1"/>
  <c r="DU36" i="11"/>
  <c r="DU76" i="11"/>
  <c r="BA76" i="19"/>
  <c r="BA36" i="19"/>
  <c r="BA55" i="19" s="1"/>
  <c r="BA60" i="19" s="1"/>
  <c r="BM76" i="34"/>
  <c r="BM36" i="34"/>
  <c r="BM55" i="34" s="1"/>
  <c r="BM60" i="34" s="1"/>
  <c r="CX76" i="24"/>
  <c r="CX36" i="24"/>
  <c r="CX55" i="24" s="1"/>
  <c r="CX60" i="24" s="1"/>
  <c r="AK84" i="11"/>
  <c r="BA76" i="49"/>
  <c r="BA36" i="49"/>
  <c r="BA55" i="49" s="1"/>
  <c r="BA60" i="49" s="1"/>
  <c r="CU76" i="39"/>
  <c r="CU36" i="39"/>
  <c r="CU55" i="39" s="1"/>
  <c r="CU60" i="39" s="1"/>
  <c r="DU76" i="4"/>
  <c r="DU36" i="4"/>
  <c r="BK60" i="19"/>
  <c r="DJ80" i="16"/>
  <c r="DJ82" i="16" s="1"/>
  <c r="AQ3" i="39"/>
  <c r="AP2" i="39"/>
  <c r="CA2" i="11"/>
  <c r="CB3" i="11"/>
  <c r="CL34" i="54"/>
  <c r="CI76" i="39"/>
  <c r="CI36" i="39"/>
  <c r="CI55" i="39" s="1"/>
  <c r="CI60" i="39" s="1"/>
  <c r="AO86" i="16"/>
  <c r="AO93" i="16"/>
  <c r="AO96" i="16" s="1"/>
  <c r="BC89" i="19"/>
  <c r="BC50" i="19"/>
  <c r="BC49" i="19"/>
  <c r="BC57" i="19"/>
  <c r="BC44" i="19"/>
  <c r="BC51" i="19"/>
  <c r="BC25" i="19"/>
  <c r="BC10" i="19"/>
  <c r="BC24" i="19"/>
  <c r="BC17" i="19"/>
  <c r="BC59" i="19"/>
  <c r="BC9" i="19"/>
  <c r="BC45" i="19"/>
  <c r="BC32" i="19"/>
  <c r="BC31" i="19"/>
  <c r="BC23" i="19"/>
  <c r="BC16" i="19"/>
  <c r="BC20" i="19"/>
  <c r="BC14" i="19"/>
  <c r="BC15" i="19"/>
  <c r="BC39" i="19"/>
  <c r="BC90" i="19"/>
  <c r="BC88" i="19"/>
  <c r="BC27" i="19"/>
  <c r="BC28" i="19"/>
  <c r="BC33" i="19"/>
  <c r="BC29" i="19"/>
  <c r="BC26" i="19"/>
  <c r="BC12" i="19"/>
  <c r="BC43" i="19"/>
  <c r="BC18" i="19"/>
  <c r="BC22" i="19"/>
  <c r="BC21" i="19"/>
  <c r="BC19" i="19"/>
  <c r="BC30" i="19"/>
  <c r="BC58" i="19"/>
  <c r="BC11" i="19"/>
  <c r="BC38" i="19"/>
  <c r="BA53" i="29"/>
  <c r="BA78" i="29" s="1"/>
  <c r="BY84" i="16"/>
  <c r="AY86" i="16"/>
  <c r="AY93" i="16"/>
  <c r="AY96" i="16" s="1"/>
  <c r="DS60" i="11"/>
  <c r="BM80" i="16"/>
  <c r="BM82" i="16" s="1"/>
  <c r="BM84" i="16" s="1"/>
  <c r="CW76" i="19"/>
  <c r="CW36" i="19"/>
  <c r="DL2" i="54"/>
  <c r="DM3" i="54"/>
  <c r="AQ77" i="16"/>
  <c r="AR77" i="16" s="1"/>
  <c r="AR41" i="16"/>
  <c r="CX50" i="11"/>
  <c r="CX57" i="11"/>
  <c r="CX43" i="11"/>
  <c r="CX29" i="11"/>
  <c r="CX19" i="11"/>
  <c r="CX14" i="11"/>
  <c r="CX9" i="11"/>
  <c r="CX90" i="11"/>
  <c r="CX28" i="11"/>
  <c r="CX89" i="11"/>
  <c r="CX18" i="11"/>
  <c r="CX31" i="11"/>
  <c r="CX33" i="11"/>
  <c r="CX30" i="11"/>
  <c r="CX17" i="11"/>
  <c r="CX44" i="11"/>
  <c r="CX46" i="11" s="1"/>
  <c r="CX27" i="11"/>
  <c r="CX26" i="11"/>
  <c r="CX32" i="11"/>
  <c r="CX22" i="11"/>
  <c r="CX49" i="11"/>
  <c r="CX16" i="11"/>
  <c r="CX58" i="11"/>
  <c r="CX21" i="11"/>
  <c r="CX12" i="11"/>
  <c r="CX11" i="11"/>
  <c r="CX20" i="11"/>
  <c r="CX10" i="11"/>
  <c r="CX51" i="11"/>
  <c r="CX88" i="11"/>
  <c r="CX23" i="11"/>
  <c r="CX25" i="11"/>
  <c r="CX24" i="11"/>
  <c r="CX45" i="11"/>
  <c r="CX59" i="11"/>
  <c r="CX15" i="11"/>
  <c r="BY91" i="4"/>
  <c r="BD91" i="54"/>
  <c r="BE91" i="54" s="1"/>
  <c r="BE89" i="54"/>
  <c r="Q34" i="49"/>
  <c r="R9" i="49"/>
  <c r="DJ58" i="29"/>
  <c r="DJ57" i="29"/>
  <c r="DJ90" i="29"/>
  <c r="DJ88" i="29"/>
  <c r="DJ59" i="29"/>
  <c r="DJ43" i="29"/>
  <c r="DJ51" i="29"/>
  <c r="DJ22" i="29"/>
  <c r="DJ50" i="29"/>
  <c r="DJ32" i="29"/>
  <c r="DJ15" i="29"/>
  <c r="DJ89" i="29"/>
  <c r="DJ49" i="29"/>
  <c r="DJ31" i="29"/>
  <c r="DJ45" i="29"/>
  <c r="DJ13" i="29"/>
  <c r="DJ28" i="29"/>
  <c r="DJ19" i="29"/>
  <c r="DJ16" i="29"/>
  <c r="DJ39" i="29"/>
  <c r="DJ24" i="29"/>
  <c r="DJ44" i="29"/>
  <c r="DJ33" i="29"/>
  <c r="DJ30" i="29"/>
  <c r="DJ27" i="29"/>
  <c r="DJ11" i="29"/>
  <c r="DJ38" i="29"/>
  <c r="DJ29" i="29"/>
  <c r="DJ23" i="29"/>
  <c r="DJ21" i="29"/>
  <c r="DJ10" i="29"/>
  <c r="DJ14" i="29"/>
  <c r="DJ9" i="29"/>
  <c r="DJ25" i="29"/>
  <c r="DJ17" i="29"/>
  <c r="DJ20" i="29"/>
  <c r="DJ12" i="29"/>
  <c r="DJ18" i="29"/>
  <c r="DJ26" i="29"/>
  <c r="Q34" i="29"/>
  <c r="R9" i="29"/>
  <c r="BL80" i="19"/>
  <c r="BL82" i="19" s="1"/>
  <c r="AN34" i="39"/>
  <c r="CK46" i="4"/>
  <c r="DG80" i="29"/>
  <c r="DG82" i="29" s="1"/>
  <c r="AO53" i="11"/>
  <c r="AO78" i="11" s="1"/>
  <c r="AN86" i="44"/>
  <c r="AN93" i="44"/>
  <c r="AN96" i="44" s="1"/>
  <c r="BM46" i="11"/>
  <c r="BD46" i="24"/>
  <c r="BE46" i="24" s="1"/>
  <c r="BE44" i="24"/>
  <c r="Y86" i="49"/>
  <c r="Y93" i="49"/>
  <c r="Y96" i="49" s="1"/>
  <c r="BU84" i="4"/>
  <c r="CM53" i="24"/>
  <c r="CM78" i="24" s="1"/>
  <c r="DK34" i="24"/>
  <c r="DS62" i="34"/>
  <c r="DS64" i="34" s="1"/>
  <c r="BZ89" i="49"/>
  <c r="BZ88" i="49"/>
  <c r="BZ39" i="49"/>
  <c r="BZ41" i="49" s="1"/>
  <c r="BZ77" i="49" s="1"/>
  <c r="BZ45" i="49"/>
  <c r="BZ59" i="49"/>
  <c r="BZ38" i="49"/>
  <c r="BZ57" i="49"/>
  <c r="BZ58" i="49"/>
  <c r="BZ50" i="49"/>
  <c r="BZ27" i="49"/>
  <c r="BZ19" i="49"/>
  <c r="BZ28" i="49"/>
  <c r="BZ29" i="49"/>
  <c r="BZ26" i="49"/>
  <c r="BZ49" i="49"/>
  <c r="BZ18" i="49"/>
  <c r="BZ90" i="49"/>
  <c r="BZ31" i="49"/>
  <c r="BZ17" i="49"/>
  <c r="BZ11" i="49"/>
  <c r="BZ20" i="49"/>
  <c r="BZ10" i="49"/>
  <c r="BZ15" i="49"/>
  <c r="BZ22" i="49"/>
  <c r="BZ33" i="49"/>
  <c r="BZ23" i="49"/>
  <c r="BZ14" i="49"/>
  <c r="BZ24" i="49"/>
  <c r="BZ13" i="49"/>
  <c r="BZ43" i="49"/>
  <c r="BZ51" i="49"/>
  <c r="BZ30" i="49"/>
  <c r="BZ25" i="49"/>
  <c r="BZ32" i="49"/>
  <c r="BZ12" i="49"/>
  <c r="BZ16" i="49"/>
  <c r="BZ9" i="49"/>
  <c r="BZ21" i="49"/>
  <c r="BZ44" i="49"/>
  <c r="AW86" i="49"/>
  <c r="AW93" i="49"/>
  <c r="AW96" i="49" s="1"/>
  <c r="AM84" i="49"/>
  <c r="AM80" i="49"/>
  <c r="AM82" i="49" s="1"/>
  <c r="BX46" i="39"/>
  <c r="AL62" i="24"/>
  <c r="AL64" i="24" s="1"/>
  <c r="AQ46" i="44"/>
  <c r="AR46" i="44" s="1"/>
  <c r="AR44" i="44"/>
  <c r="AQ91" i="44"/>
  <c r="AR91" i="44" s="1"/>
  <c r="AR89" i="44"/>
  <c r="DH78" i="11"/>
  <c r="BQ88" i="16"/>
  <c r="BQ21" i="16"/>
  <c r="BR21" i="16" s="1"/>
  <c r="BQ44" i="16"/>
  <c r="BQ20" i="16"/>
  <c r="BR20" i="16" s="1"/>
  <c r="BQ43" i="16"/>
  <c r="BR43" i="16" s="1"/>
  <c r="BQ33" i="16"/>
  <c r="BR33" i="16" s="1"/>
  <c r="BQ32" i="16"/>
  <c r="BR32" i="16" s="1"/>
  <c r="BQ31" i="16"/>
  <c r="BR31" i="16" s="1"/>
  <c r="BQ27" i="16"/>
  <c r="BR27" i="16" s="1"/>
  <c r="BQ19" i="16"/>
  <c r="BR19" i="16" s="1"/>
  <c r="BQ26" i="16"/>
  <c r="BR26" i="16" s="1"/>
  <c r="BQ17" i="16"/>
  <c r="BR17" i="16" s="1"/>
  <c r="BQ39" i="16"/>
  <c r="BQ25" i="16"/>
  <c r="BR25" i="16" s="1"/>
  <c r="BQ16" i="16"/>
  <c r="BR16" i="16" s="1"/>
  <c r="BQ14" i="16"/>
  <c r="BR14" i="16" s="1"/>
  <c r="BQ12" i="16"/>
  <c r="BR12" i="16" s="1"/>
  <c r="BQ11" i="16"/>
  <c r="BR11" i="16" s="1"/>
  <c r="BQ9" i="16"/>
  <c r="BQ28" i="16"/>
  <c r="BR28" i="16" s="1"/>
  <c r="BQ24" i="16"/>
  <c r="BR24" i="16" s="1"/>
  <c r="BQ13" i="16"/>
  <c r="BR13" i="16" s="1"/>
  <c r="BQ50" i="16"/>
  <c r="BR50" i="16" s="1"/>
  <c r="BQ22" i="16"/>
  <c r="BR22" i="16" s="1"/>
  <c r="BQ23" i="16"/>
  <c r="BR23" i="16" s="1"/>
  <c r="BQ10" i="16"/>
  <c r="BR10" i="16" s="1"/>
  <c r="BQ29" i="16"/>
  <c r="BR29" i="16" s="1"/>
  <c r="BQ51" i="16"/>
  <c r="BR51" i="16" s="1"/>
  <c r="BQ30" i="16"/>
  <c r="BR30" i="16" s="1"/>
  <c r="BQ49" i="16"/>
  <c r="BQ18" i="16"/>
  <c r="BR18" i="16" s="1"/>
  <c r="BQ15" i="16"/>
  <c r="BR15" i="16" s="1"/>
  <c r="BQ57" i="16"/>
  <c r="BR57" i="16" s="1"/>
  <c r="BQ38" i="16"/>
  <c r="BR38" i="16" s="1"/>
  <c r="CA34" i="24"/>
  <c r="CN16" i="24"/>
  <c r="CN31" i="24"/>
  <c r="CN23" i="24"/>
  <c r="CN9" i="24"/>
  <c r="CN39" i="24"/>
  <c r="CN41" i="24" s="1"/>
  <c r="CN77" i="24" s="1"/>
  <c r="CN22" i="24"/>
  <c r="CN15" i="24"/>
  <c r="CN90" i="24"/>
  <c r="CN50" i="24"/>
  <c r="CN20" i="24"/>
  <c r="CN88" i="24"/>
  <c r="CN19" i="24"/>
  <c r="CN18" i="24"/>
  <c r="CN57" i="24"/>
  <c r="CN49" i="24"/>
  <c r="CN38" i="24"/>
  <c r="CN33" i="24"/>
  <c r="CN25" i="24"/>
  <c r="CN11" i="24"/>
  <c r="CN89" i="24"/>
  <c r="CN17" i="24"/>
  <c r="CN32" i="24"/>
  <c r="CN29" i="24"/>
  <c r="CN24" i="24"/>
  <c r="CN12" i="24"/>
  <c r="CN10" i="24"/>
  <c r="CN51" i="24"/>
  <c r="CN45" i="24"/>
  <c r="CN44" i="24"/>
  <c r="CN43" i="24"/>
  <c r="CN14" i="24"/>
  <c r="CN26" i="24"/>
  <c r="CN27" i="24"/>
  <c r="CN30" i="24"/>
  <c r="CN59" i="24"/>
  <c r="CN58" i="24"/>
  <c r="CN28" i="24"/>
  <c r="CN21" i="24"/>
  <c r="DV86" i="7"/>
  <c r="DV93" i="7"/>
  <c r="DV96" i="7" s="1"/>
  <c r="AC91" i="49"/>
  <c r="CX34" i="34"/>
  <c r="BY91" i="49"/>
  <c r="CH55" i="39"/>
  <c r="CB2" i="54"/>
  <c r="CC3" i="54"/>
  <c r="DH80" i="11"/>
  <c r="DH82" i="11" s="1"/>
  <c r="CN2" i="54"/>
  <c r="CO3" i="54"/>
  <c r="DS84" i="19"/>
  <c r="BL60" i="16"/>
  <c r="BY77" i="54"/>
  <c r="CT84" i="4"/>
  <c r="M86" i="24"/>
  <c r="M93" i="24"/>
  <c r="M96" i="24" s="1"/>
  <c r="CY90" i="54"/>
  <c r="CY89" i="54"/>
  <c r="CY88" i="54"/>
  <c r="CY58" i="54"/>
  <c r="CY50" i="54"/>
  <c r="CY49" i="54"/>
  <c r="CY59" i="54"/>
  <c r="CY44" i="54"/>
  <c r="CY31" i="54"/>
  <c r="CY39" i="54"/>
  <c r="CY25" i="54"/>
  <c r="CY32" i="54"/>
  <c r="CY45" i="54"/>
  <c r="CY21" i="54"/>
  <c r="CY51" i="54"/>
  <c r="CY26" i="54"/>
  <c r="CY20" i="54"/>
  <c r="CY14" i="54"/>
  <c r="CY57" i="54"/>
  <c r="CY38" i="54"/>
  <c r="CY19" i="54"/>
  <c r="CY13" i="54"/>
  <c r="CY12" i="54"/>
  <c r="CY24" i="54"/>
  <c r="CY16" i="54"/>
  <c r="CY23" i="54"/>
  <c r="CY10" i="54"/>
  <c r="CY22" i="54"/>
  <c r="CY18" i="54"/>
  <c r="CY27" i="54"/>
  <c r="CY33" i="54"/>
  <c r="CY28" i="54"/>
  <c r="CY29" i="54"/>
  <c r="CY17" i="54"/>
  <c r="CY30" i="54"/>
  <c r="CY11" i="54"/>
  <c r="CY9" i="54"/>
  <c r="CY15" i="54"/>
  <c r="CY43" i="54"/>
  <c r="AC50" i="39"/>
  <c r="AC57" i="39"/>
  <c r="AC33" i="39"/>
  <c r="AC25" i="39"/>
  <c r="AC49" i="39"/>
  <c r="AC90" i="39"/>
  <c r="AC21" i="39"/>
  <c r="AC18" i="39"/>
  <c r="AC45" i="39"/>
  <c r="AC89" i="39"/>
  <c r="AC91" i="39" s="1"/>
  <c r="AC23" i="39"/>
  <c r="AC20" i="39"/>
  <c r="AC26" i="39"/>
  <c r="AC17" i="39"/>
  <c r="AC13" i="39"/>
  <c r="AC88" i="39"/>
  <c r="AC58" i="39"/>
  <c r="AC51" i="39"/>
  <c r="AC43" i="39"/>
  <c r="AC16" i="39"/>
  <c r="AC12" i="39"/>
  <c r="AC11" i="39"/>
  <c r="AC44" i="39"/>
  <c r="AC32" i="39"/>
  <c r="AC24" i="39"/>
  <c r="AC15" i="39"/>
  <c r="AC59" i="39"/>
  <c r="AC22" i="39"/>
  <c r="AC19" i="39"/>
  <c r="AC27" i="39"/>
  <c r="AC14" i="39"/>
  <c r="AC10" i="39"/>
  <c r="AC39" i="39"/>
  <c r="AC38" i="39"/>
  <c r="AC9" i="39"/>
  <c r="BY64" i="44"/>
  <c r="BY62" i="44"/>
  <c r="DK91" i="44"/>
  <c r="DF62" i="34"/>
  <c r="DF64" i="34"/>
  <c r="Z84" i="34"/>
  <c r="CV62" i="44"/>
  <c r="CV64" i="44" s="1"/>
  <c r="CP2" i="7"/>
  <c r="CQ3" i="7"/>
  <c r="BU62" i="49"/>
  <c r="BU64" i="49" s="1"/>
  <c r="BW82" i="54"/>
  <c r="DV53" i="4"/>
  <c r="CP39" i="11"/>
  <c r="CC41" i="11"/>
  <c r="CC77" i="11" s="1"/>
  <c r="DJ34" i="19"/>
  <c r="DH84" i="44"/>
  <c r="BC76" i="54"/>
  <c r="BC36" i="54"/>
  <c r="BC55" i="54" s="1"/>
  <c r="BI64" i="29"/>
  <c r="CZ41" i="16"/>
  <c r="CZ77" i="16" s="1"/>
  <c r="CW84" i="16"/>
  <c r="Y62" i="19"/>
  <c r="Y64" i="19"/>
  <c r="BX82" i="44"/>
  <c r="CY90" i="19"/>
  <c r="CY89" i="19"/>
  <c r="CY49" i="19"/>
  <c r="CY50" i="19"/>
  <c r="CY58" i="19"/>
  <c r="CY44" i="19"/>
  <c r="CY25" i="19"/>
  <c r="CY39" i="19"/>
  <c r="CY10" i="19"/>
  <c r="CY24" i="19"/>
  <c r="CY17" i="19"/>
  <c r="CY9" i="19"/>
  <c r="CY57" i="19"/>
  <c r="CY31" i="19"/>
  <c r="CY23" i="19"/>
  <c r="CY16" i="19"/>
  <c r="CY88" i="19"/>
  <c r="CY20" i="19"/>
  <c r="CY14" i="19"/>
  <c r="CY59" i="19"/>
  <c r="CY21" i="19"/>
  <c r="CY12" i="19"/>
  <c r="CY19" i="19"/>
  <c r="CY33" i="19"/>
  <c r="CY32" i="19"/>
  <c r="CY27" i="19"/>
  <c r="CY28" i="19"/>
  <c r="CY51" i="19"/>
  <c r="CY29" i="19"/>
  <c r="CY26" i="19"/>
  <c r="CY30" i="19"/>
  <c r="CY15" i="19"/>
  <c r="CY22" i="19"/>
  <c r="CY18" i="19"/>
  <c r="CY45" i="19"/>
  <c r="CY43" i="19"/>
  <c r="CY11" i="19"/>
  <c r="CY38" i="19"/>
  <c r="DL53" i="7"/>
  <c r="BN91" i="19"/>
  <c r="O62" i="16"/>
  <c r="O64" i="16" s="1"/>
  <c r="AD53" i="29"/>
  <c r="AD78" i="29" s="1"/>
  <c r="AE78" i="29" s="1"/>
  <c r="AE49" i="29"/>
  <c r="AE53" i="29" s="1"/>
  <c r="DF60" i="4"/>
  <c r="BA34" i="11"/>
  <c r="AC41" i="54"/>
  <c r="AC77" i="54" s="1"/>
  <c r="AL55" i="39"/>
  <c r="DY89" i="44"/>
  <c r="DY58" i="44"/>
  <c r="DY31" i="44"/>
  <c r="DY23" i="44"/>
  <c r="DY39" i="44"/>
  <c r="DY22" i="44"/>
  <c r="DY45" i="44"/>
  <c r="DY50" i="44"/>
  <c r="DY21" i="44"/>
  <c r="DY59" i="44"/>
  <c r="DY38" i="44"/>
  <c r="DY88" i="44"/>
  <c r="DY51" i="44"/>
  <c r="DY20" i="44"/>
  <c r="DY19" i="44"/>
  <c r="DY13" i="44"/>
  <c r="DY49" i="44"/>
  <c r="DY43" i="44"/>
  <c r="DY24" i="44"/>
  <c r="DY18" i="44"/>
  <c r="DY30" i="44"/>
  <c r="DY32" i="44"/>
  <c r="DY26" i="44"/>
  <c r="DY16" i="44"/>
  <c r="DY10" i="44"/>
  <c r="DY90" i="44"/>
  <c r="DY25" i="44"/>
  <c r="DY27" i="44"/>
  <c r="DY17" i="44"/>
  <c r="DY57" i="44"/>
  <c r="DY44" i="44"/>
  <c r="DY29" i="44"/>
  <c r="DY11" i="44"/>
  <c r="DY12" i="44"/>
  <c r="DY33" i="44"/>
  <c r="DY28" i="44"/>
  <c r="DY14" i="44"/>
  <c r="DY15" i="44"/>
  <c r="DY9" i="44"/>
  <c r="CK91" i="29"/>
  <c r="DT80" i="4"/>
  <c r="DT82" i="4" s="1"/>
  <c r="CN89" i="44"/>
  <c r="CN91" i="44" s="1"/>
  <c r="CN50" i="44"/>
  <c r="CN57" i="44"/>
  <c r="CN90" i="44"/>
  <c r="CN30" i="44"/>
  <c r="CN33" i="44"/>
  <c r="CN25" i="44"/>
  <c r="CN45" i="44"/>
  <c r="CN32" i="44"/>
  <c r="CN24" i="44"/>
  <c r="CN31" i="44"/>
  <c r="CN88" i="44"/>
  <c r="CN38" i="44"/>
  <c r="CN15" i="44"/>
  <c r="CN51" i="44"/>
  <c r="CN49" i="44"/>
  <c r="CN14" i="44"/>
  <c r="CN58" i="44"/>
  <c r="CN43" i="44"/>
  <c r="CN12" i="44"/>
  <c r="CN29" i="44"/>
  <c r="CN28" i="44"/>
  <c r="CN27" i="44"/>
  <c r="CN9" i="44"/>
  <c r="CN23" i="44"/>
  <c r="CN22" i="44"/>
  <c r="CN21" i="44"/>
  <c r="CN20" i="44"/>
  <c r="CN19" i="44"/>
  <c r="CN16" i="44"/>
  <c r="CN10" i="44"/>
  <c r="CN11" i="44"/>
  <c r="CN26" i="44"/>
  <c r="CN17" i="44"/>
  <c r="CN59" i="44"/>
  <c r="CN39" i="44"/>
  <c r="CN41" i="44" s="1"/>
  <c r="CN77" i="44" s="1"/>
  <c r="CN44" i="44"/>
  <c r="CN46" i="44" s="1"/>
  <c r="CN18" i="44"/>
  <c r="CN13" i="44"/>
  <c r="AY60" i="11"/>
  <c r="AX86" i="34"/>
  <c r="AX93" i="34"/>
  <c r="AX96" i="34" s="1"/>
  <c r="BB50" i="11"/>
  <c r="BB57" i="11"/>
  <c r="BB43" i="11"/>
  <c r="BB29" i="11"/>
  <c r="BB19" i="11"/>
  <c r="BB14" i="11"/>
  <c r="BB9" i="11"/>
  <c r="BB90" i="11"/>
  <c r="BB28" i="11"/>
  <c r="BB89" i="11"/>
  <c r="BB18" i="11"/>
  <c r="BB21" i="11"/>
  <c r="BB20" i="11"/>
  <c r="BB49" i="11"/>
  <c r="BB53" i="11" s="1"/>
  <c r="BB78" i="11" s="1"/>
  <c r="BB33" i="11"/>
  <c r="BB24" i="11"/>
  <c r="BB10" i="11"/>
  <c r="BB32" i="11"/>
  <c r="BB30" i="11"/>
  <c r="BB23" i="11"/>
  <c r="BB59" i="11"/>
  <c r="BB17" i="11"/>
  <c r="BB51" i="11"/>
  <c r="BB27" i="11"/>
  <c r="BB26" i="11"/>
  <c r="BB16" i="11"/>
  <c r="BB12" i="11"/>
  <c r="BB11" i="11"/>
  <c r="BB58" i="11"/>
  <c r="BB22" i="11"/>
  <c r="BB88" i="11"/>
  <c r="BB91" i="11" s="1"/>
  <c r="BB25" i="11"/>
  <c r="BB44" i="11"/>
  <c r="BB46" i="11" s="1"/>
  <c r="BB15" i="11"/>
  <c r="BB45" i="11"/>
  <c r="BB31" i="11"/>
  <c r="BA80" i="7"/>
  <c r="BA82" i="7" s="1"/>
  <c r="AB60" i="29"/>
  <c r="CV36" i="4"/>
  <c r="CV76" i="4"/>
  <c r="CZ3" i="4"/>
  <c r="CY2" i="4"/>
  <c r="DF96" i="7"/>
  <c r="DF84" i="29"/>
  <c r="AP53" i="34"/>
  <c r="AP78" i="34" s="1"/>
  <c r="DV41" i="29"/>
  <c r="DV77" i="29" s="1"/>
  <c r="BI62" i="11"/>
  <c r="BI64" i="11" s="1"/>
  <c r="CF64" i="11"/>
  <c r="AA84" i="24"/>
  <c r="DI93" i="16" l="1"/>
  <c r="DI96" i="16" s="1"/>
  <c r="O84" i="16"/>
  <c r="DA53" i="16"/>
  <c r="DA78" i="16" s="1"/>
  <c r="AP53" i="11"/>
  <c r="AP78" i="11" s="1"/>
  <c r="CX53" i="11"/>
  <c r="CX78" i="11" s="1"/>
  <c r="BW84" i="11"/>
  <c r="BW86" i="11" s="1"/>
  <c r="BA84" i="7"/>
  <c r="Q84" i="4"/>
  <c r="R84" i="4" s="1"/>
  <c r="R93" i="4" s="1"/>
  <c r="BE60" i="16"/>
  <c r="DS86" i="4"/>
  <c r="DS93" i="4"/>
  <c r="DS96" i="4" s="1"/>
  <c r="DU86" i="44"/>
  <c r="DU93" i="44"/>
  <c r="DU96" i="44" s="1"/>
  <c r="Z86" i="54"/>
  <c r="Z93" i="54"/>
  <c r="Z96" i="54" s="1"/>
  <c r="DS86" i="49"/>
  <c r="DS93" i="49"/>
  <c r="DS96" i="49" s="1"/>
  <c r="AO86" i="7"/>
  <c r="AO93" i="7"/>
  <c r="AO96" i="7" s="1"/>
  <c r="AR84" i="7"/>
  <c r="CY60" i="7"/>
  <c r="BD76" i="54"/>
  <c r="BD36" i="54"/>
  <c r="BE34" i="54"/>
  <c r="DW41" i="49"/>
  <c r="DW77" i="49" s="1"/>
  <c r="CW91" i="39"/>
  <c r="N86" i="19"/>
  <c r="N93" i="19"/>
  <c r="N96" i="19" s="1"/>
  <c r="CN76" i="7"/>
  <c r="CN36" i="7"/>
  <c r="CN55" i="7" s="1"/>
  <c r="CN60" i="7" s="1"/>
  <c r="DJ76" i="54"/>
  <c r="DJ36" i="54"/>
  <c r="DJ55" i="54" s="1"/>
  <c r="DJ60" i="54" s="1"/>
  <c r="DI62" i="16"/>
  <c r="CV64" i="29"/>
  <c r="CV62" i="29"/>
  <c r="BX62" i="29"/>
  <c r="BX64" i="29" s="1"/>
  <c r="CG86" i="39"/>
  <c r="CG93" i="39"/>
  <c r="CG96" i="39" s="1"/>
  <c r="CM76" i="44"/>
  <c r="CM36" i="44"/>
  <c r="CM55" i="44" s="1"/>
  <c r="CM60" i="44" s="1"/>
  <c r="DU84" i="24"/>
  <c r="CB88" i="54"/>
  <c r="CB89" i="54"/>
  <c r="CB90" i="54"/>
  <c r="CB59" i="54"/>
  <c r="CB51" i="54"/>
  <c r="CB57" i="54"/>
  <c r="CB45" i="54"/>
  <c r="CB58" i="54"/>
  <c r="CB43" i="54"/>
  <c r="CB29" i="54"/>
  <c r="CB26" i="54"/>
  <c r="CB24" i="54"/>
  <c r="CB31" i="54"/>
  <c r="CB39" i="54"/>
  <c r="CB41" i="54" s="1"/>
  <c r="CB77" i="54" s="1"/>
  <c r="CB49" i="54"/>
  <c r="CB53" i="54" s="1"/>
  <c r="CB78" i="54" s="1"/>
  <c r="CB25" i="54"/>
  <c r="CB17" i="54"/>
  <c r="CB38" i="54"/>
  <c r="CB10" i="54"/>
  <c r="CB16" i="54"/>
  <c r="CB44" i="54"/>
  <c r="CB46" i="54" s="1"/>
  <c r="CB33" i="54"/>
  <c r="CB15" i="54"/>
  <c r="CB23" i="54"/>
  <c r="CB9" i="54"/>
  <c r="CB13" i="54"/>
  <c r="CB32" i="54"/>
  <c r="CB20" i="54"/>
  <c r="CB19" i="54"/>
  <c r="CB28" i="54"/>
  <c r="CB22" i="54"/>
  <c r="CB21" i="54"/>
  <c r="CB11" i="54"/>
  <c r="CB30" i="54"/>
  <c r="CB18" i="54"/>
  <c r="CB50" i="54"/>
  <c r="CB12" i="54"/>
  <c r="CB27" i="54"/>
  <c r="CB14" i="54"/>
  <c r="DG84" i="29"/>
  <c r="DM2" i="54"/>
  <c r="DN3" i="54"/>
  <c r="BC53" i="19"/>
  <c r="BC78" i="19" s="1"/>
  <c r="AR3" i="39"/>
  <c r="AQ2" i="39"/>
  <c r="CX84" i="24"/>
  <c r="CX80" i="24"/>
  <c r="CX82" i="24" s="1"/>
  <c r="O84" i="49"/>
  <c r="BC33" i="4"/>
  <c r="BC24" i="4"/>
  <c r="BC17" i="4"/>
  <c r="BC32" i="4"/>
  <c r="BC88" i="4"/>
  <c r="BC91" i="4" s="1"/>
  <c r="BC31" i="4"/>
  <c r="BC23" i="4"/>
  <c r="BC16" i="4"/>
  <c r="BC12" i="4"/>
  <c r="BC30" i="4"/>
  <c r="BC22" i="4"/>
  <c r="BC49" i="4"/>
  <c r="BC27" i="4"/>
  <c r="BC19" i="4"/>
  <c r="BC43" i="4"/>
  <c r="BC29" i="4"/>
  <c r="BC15" i="4"/>
  <c r="BC20" i="4"/>
  <c r="BC51" i="4"/>
  <c r="BC26" i="4"/>
  <c r="BC10" i="4"/>
  <c r="BC11" i="4"/>
  <c r="BC28" i="4"/>
  <c r="BC21" i="4"/>
  <c r="BC14" i="4"/>
  <c r="BC9" i="4"/>
  <c r="BC25" i="4"/>
  <c r="BC57" i="4"/>
  <c r="BC50" i="4"/>
  <c r="BC18" i="4"/>
  <c r="BC44" i="4"/>
  <c r="BC46" i="4" s="1"/>
  <c r="AX86" i="11"/>
  <c r="AX93" i="11"/>
  <c r="AX96" i="11" s="1"/>
  <c r="CM46" i="54"/>
  <c r="AN86" i="54"/>
  <c r="AN93" i="54"/>
  <c r="AN96" i="54" s="1"/>
  <c r="CN2" i="29"/>
  <c r="CO3" i="29"/>
  <c r="AB76" i="39"/>
  <c r="AB36" i="39"/>
  <c r="AB55" i="39" s="1"/>
  <c r="AB60" i="39" s="1"/>
  <c r="BN91" i="11"/>
  <c r="BD80" i="44"/>
  <c r="BE76" i="44"/>
  <c r="AA84" i="11"/>
  <c r="CJ84" i="34"/>
  <c r="DG84" i="4"/>
  <c r="DN2" i="44"/>
  <c r="DO3" i="44"/>
  <c r="CI84" i="29"/>
  <c r="DI46" i="39"/>
  <c r="AZ80" i="29"/>
  <c r="AZ82" i="29" s="1"/>
  <c r="BB53" i="29"/>
  <c r="BB78" i="29" s="1"/>
  <c r="BA77" i="49"/>
  <c r="DT80" i="39"/>
  <c r="DT82" i="39" s="1"/>
  <c r="DS86" i="29"/>
  <c r="DS93" i="29"/>
  <c r="DS96" i="29" s="1"/>
  <c r="CL91" i="49"/>
  <c r="BE3" i="29"/>
  <c r="BD2" i="29"/>
  <c r="AQ55" i="16"/>
  <c r="AR36" i="16"/>
  <c r="Q82" i="54"/>
  <c r="R82" i="54" s="1"/>
  <c r="R80" i="54"/>
  <c r="DJ84" i="7"/>
  <c r="DT86" i="34"/>
  <c r="DT93" i="34"/>
  <c r="DT96" i="34" s="1"/>
  <c r="BZ53" i="11"/>
  <c r="BZ78" i="11" s="1"/>
  <c r="AO46" i="39"/>
  <c r="DO2" i="7"/>
  <c r="DP3" i="7"/>
  <c r="BZ84" i="7"/>
  <c r="DH80" i="49"/>
  <c r="DH82" i="49" s="1"/>
  <c r="DH86" i="7"/>
  <c r="DH93" i="7"/>
  <c r="BQ82" i="44"/>
  <c r="BR80" i="44"/>
  <c r="DK34" i="19"/>
  <c r="AA64" i="39"/>
  <c r="AA62" i="39"/>
  <c r="CY62" i="16"/>
  <c r="CY64" i="16" s="1"/>
  <c r="BY41" i="39"/>
  <c r="CU86" i="29"/>
  <c r="CU93" i="29"/>
  <c r="CU96" i="29" s="1"/>
  <c r="Q76" i="16"/>
  <c r="Q36" i="16"/>
  <c r="R34" i="16"/>
  <c r="BD77" i="24"/>
  <c r="BE77" i="24" s="1"/>
  <c r="BE41" i="24"/>
  <c r="BK60" i="11"/>
  <c r="BW86" i="29"/>
  <c r="BW93" i="29"/>
  <c r="BW96" i="29" s="1"/>
  <c r="CL76" i="34"/>
  <c r="CL36" i="34"/>
  <c r="CL55" i="34" s="1"/>
  <c r="CL60" i="34" s="1"/>
  <c r="BN80" i="24"/>
  <c r="BN82" i="24" s="1"/>
  <c r="DT86" i="54"/>
  <c r="DT93" i="54"/>
  <c r="DT96" i="54" s="1"/>
  <c r="BY84" i="24"/>
  <c r="DH82" i="19"/>
  <c r="AQ30" i="4"/>
  <c r="AR30" i="4" s="1"/>
  <c r="AQ22" i="4"/>
  <c r="AR22" i="4" s="1"/>
  <c r="AQ57" i="4"/>
  <c r="AR57" i="4" s="1"/>
  <c r="AQ51" i="4"/>
  <c r="AR51" i="4" s="1"/>
  <c r="AQ44" i="4"/>
  <c r="AQ15" i="4"/>
  <c r="AR15" i="4" s="1"/>
  <c r="AQ11" i="4"/>
  <c r="AR11" i="4" s="1"/>
  <c r="AQ29" i="4"/>
  <c r="AR29" i="4" s="1"/>
  <c r="AQ21" i="4"/>
  <c r="AR21" i="4" s="1"/>
  <c r="AQ10" i="4"/>
  <c r="AR10" i="4" s="1"/>
  <c r="AQ50" i="4"/>
  <c r="AR50" i="4" s="1"/>
  <c r="AQ43" i="4"/>
  <c r="AR43" i="4" s="1"/>
  <c r="AQ28" i="4"/>
  <c r="AR28" i="4" s="1"/>
  <c r="AQ20" i="4"/>
  <c r="AR20" i="4" s="1"/>
  <c r="AQ14" i="4"/>
  <c r="AR14" i="4" s="1"/>
  <c r="AQ25" i="4"/>
  <c r="AR25" i="4" s="1"/>
  <c r="AQ16" i="4"/>
  <c r="AR16" i="4" s="1"/>
  <c r="AQ19" i="4"/>
  <c r="AR19" i="4" s="1"/>
  <c r="AQ26" i="4"/>
  <c r="AR26" i="4" s="1"/>
  <c r="AQ9" i="4"/>
  <c r="AQ33" i="4"/>
  <c r="AR33" i="4" s="1"/>
  <c r="AQ23" i="4"/>
  <c r="AR23" i="4" s="1"/>
  <c r="AQ32" i="4"/>
  <c r="AR32" i="4" s="1"/>
  <c r="AQ17" i="4"/>
  <c r="AR17" i="4" s="1"/>
  <c r="AQ18" i="4"/>
  <c r="AR18" i="4" s="1"/>
  <c r="AQ88" i="4"/>
  <c r="AQ31" i="4"/>
  <c r="AR31" i="4" s="1"/>
  <c r="AQ12" i="4"/>
  <c r="AR12" i="4" s="1"/>
  <c r="AQ27" i="4"/>
  <c r="AR27" i="4" s="1"/>
  <c r="AQ49" i="4"/>
  <c r="AQ24" i="4"/>
  <c r="AR24" i="4" s="1"/>
  <c r="CB2" i="4"/>
  <c r="CC3" i="4"/>
  <c r="AO80" i="19"/>
  <c r="AO82" i="19" s="1"/>
  <c r="AO84" i="19"/>
  <c r="BL62" i="4"/>
  <c r="BL64" i="4" s="1"/>
  <c r="BO53" i="19"/>
  <c r="BO78" i="19" s="1"/>
  <c r="DF82" i="39"/>
  <c r="CV84" i="44"/>
  <c r="AD46" i="49"/>
  <c r="AE46" i="49" s="1"/>
  <c r="AE44" i="49"/>
  <c r="DK51" i="11"/>
  <c r="DK58" i="11"/>
  <c r="DK44" i="11"/>
  <c r="DK31" i="11"/>
  <c r="DK21" i="11"/>
  <c r="DK50" i="11"/>
  <c r="DK33" i="11"/>
  <c r="DK32" i="11"/>
  <c r="DK57" i="11"/>
  <c r="DK30" i="11"/>
  <c r="DK20" i="11"/>
  <c r="DK19" i="11"/>
  <c r="DK14" i="11"/>
  <c r="DK9" i="11"/>
  <c r="DK34" i="11" s="1"/>
  <c r="DK49" i="11"/>
  <c r="DK22" i="11"/>
  <c r="DK90" i="11"/>
  <c r="DK45" i="11"/>
  <c r="DK11" i="11"/>
  <c r="DK10" i="11"/>
  <c r="DK59" i="11"/>
  <c r="DK24" i="11"/>
  <c r="DK89" i="11"/>
  <c r="DK28" i="11"/>
  <c r="DK23" i="11"/>
  <c r="DK27" i="11"/>
  <c r="DK88" i="11"/>
  <c r="DK17" i="11"/>
  <c r="DK43" i="11"/>
  <c r="DK26" i="11"/>
  <c r="DK16" i="11"/>
  <c r="DK12" i="11"/>
  <c r="DK25" i="11"/>
  <c r="DK15" i="11"/>
  <c r="DK29" i="11"/>
  <c r="DK18" i="11"/>
  <c r="CY89" i="49"/>
  <c r="CY88" i="49"/>
  <c r="CY50" i="49"/>
  <c r="CY43" i="49"/>
  <c r="CY57" i="49"/>
  <c r="CY33" i="49"/>
  <c r="CY49" i="49"/>
  <c r="CY32" i="49"/>
  <c r="CY45" i="49"/>
  <c r="CY90" i="49"/>
  <c r="CY22" i="49"/>
  <c r="CY58" i="49"/>
  <c r="CY39" i="49"/>
  <c r="CY15" i="49"/>
  <c r="CY31" i="49"/>
  <c r="CY21" i="49"/>
  <c r="CY51" i="49"/>
  <c r="CY27" i="49"/>
  <c r="CY28" i="49"/>
  <c r="CY18" i="49"/>
  <c r="CY14" i="49"/>
  <c r="CY44" i="49"/>
  <c r="CY29" i="49"/>
  <c r="CY26" i="49"/>
  <c r="CY13" i="49"/>
  <c r="CY25" i="49"/>
  <c r="CY30" i="49"/>
  <c r="CY12" i="49"/>
  <c r="CY38" i="49"/>
  <c r="CY23" i="49"/>
  <c r="CY11" i="49"/>
  <c r="CY9" i="49"/>
  <c r="CY20" i="49"/>
  <c r="CY17" i="49"/>
  <c r="CY16" i="49"/>
  <c r="CY59" i="49"/>
  <c r="CY10" i="49"/>
  <c r="CY24" i="49"/>
  <c r="CY19" i="49"/>
  <c r="AP84" i="16"/>
  <c r="CN2" i="11"/>
  <c r="CO3" i="11"/>
  <c r="CJ62" i="29"/>
  <c r="CJ64" i="29"/>
  <c r="DW53" i="29"/>
  <c r="DW78" i="29" s="1"/>
  <c r="DW91" i="29"/>
  <c r="BB76" i="19"/>
  <c r="BB36" i="19"/>
  <c r="BB55" i="19" s="1"/>
  <c r="BB60" i="19" s="1"/>
  <c r="CK62" i="19"/>
  <c r="CK64" i="19" s="1"/>
  <c r="BC46" i="34"/>
  <c r="AA64" i="44"/>
  <c r="AA62" i="44"/>
  <c r="DA3" i="11"/>
  <c r="CZ2" i="11"/>
  <c r="CP51" i="7"/>
  <c r="CP24" i="7"/>
  <c r="CP88" i="7"/>
  <c r="CP18" i="7"/>
  <c r="CP50" i="7"/>
  <c r="CP23" i="7"/>
  <c r="CP49" i="7"/>
  <c r="CP53" i="7" s="1"/>
  <c r="CP78" i="7" s="1"/>
  <c r="CP33" i="7"/>
  <c r="CP32" i="7"/>
  <c r="CP31" i="7"/>
  <c r="CP21" i="7"/>
  <c r="CP16" i="7"/>
  <c r="CP15" i="7"/>
  <c r="CP12" i="7"/>
  <c r="CP89" i="7"/>
  <c r="CP19" i="7"/>
  <c r="CP29" i="7"/>
  <c r="CP20" i="7"/>
  <c r="CP44" i="7"/>
  <c r="CP11" i="7"/>
  <c r="CP27" i="7"/>
  <c r="CP57" i="7"/>
  <c r="CP28" i="7"/>
  <c r="CP26" i="7"/>
  <c r="CP22" i="7"/>
  <c r="CP43" i="7"/>
  <c r="CP25" i="7"/>
  <c r="CP17" i="7"/>
  <c r="CP30" i="7"/>
  <c r="CP58" i="7"/>
  <c r="CP10" i="7"/>
  <c r="CP14" i="7"/>
  <c r="CP9" i="7"/>
  <c r="DJ46" i="29"/>
  <c r="CM34" i="54"/>
  <c r="CB89" i="34"/>
  <c r="CB51" i="34"/>
  <c r="CB58" i="34"/>
  <c r="CB50" i="34"/>
  <c r="CB43" i="34"/>
  <c r="CB29" i="34"/>
  <c r="CB26" i="34"/>
  <c r="CB90" i="34"/>
  <c r="CB20" i="34"/>
  <c r="CB14" i="34"/>
  <c r="CB27" i="34"/>
  <c r="CB49" i="34"/>
  <c r="CB44" i="34"/>
  <c r="CB59" i="34"/>
  <c r="CB28" i="34"/>
  <c r="CB23" i="34"/>
  <c r="CB16" i="34"/>
  <c r="CB57" i="34"/>
  <c r="CB19" i="34"/>
  <c r="CB31" i="34"/>
  <c r="CB24" i="34"/>
  <c r="CB11" i="34"/>
  <c r="CB17" i="34"/>
  <c r="CB9" i="34"/>
  <c r="CB38" i="34"/>
  <c r="CB88" i="34"/>
  <c r="CB33" i="34"/>
  <c r="CB30" i="34"/>
  <c r="CB25" i="34"/>
  <c r="CB15" i="34"/>
  <c r="CB22" i="34"/>
  <c r="CB10" i="34"/>
  <c r="CB45" i="34"/>
  <c r="CB12" i="34"/>
  <c r="CB21" i="34"/>
  <c r="CB18" i="34"/>
  <c r="CB32" i="34"/>
  <c r="CB39" i="34"/>
  <c r="CB41" i="34" s="1"/>
  <c r="CB77" i="34" s="1"/>
  <c r="AM62" i="11"/>
  <c r="AM64" i="11" s="1"/>
  <c r="AD34" i="11"/>
  <c r="AE9" i="11"/>
  <c r="CK80" i="34"/>
  <c r="CK82" i="34" s="1"/>
  <c r="CK53" i="39"/>
  <c r="CK78" i="39" s="1"/>
  <c r="AO34" i="39"/>
  <c r="CM30" i="4"/>
  <c r="CM22" i="4"/>
  <c r="CM57" i="4"/>
  <c r="CM51" i="4"/>
  <c r="CM44" i="4"/>
  <c r="CM46" i="4" s="1"/>
  <c r="CM15" i="4"/>
  <c r="CM11" i="4"/>
  <c r="CM29" i="4"/>
  <c r="CM21" i="4"/>
  <c r="CM10" i="4"/>
  <c r="CM50" i="4"/>
  <c r="CM43" i="4"/>
  <c r="CM28" i="4"/>
  <c r="CM20" i="4"/>
  <c r="CM14" i="4"/>
  <c r="CM25" i="4"/>
  <c r="CM32" i="4"/>
  <c r="CM18" i="4"/>
  <c r="CM49" i="4"/>
  <c r="CM88" i="4"/>
  <c r="CM91" i="4" s="1"/>
  <c r="CM23" i="4"/>
  <c r="CM12" i="4"/>
  <c r="CM31" i="4"/>
  <c r="CM17" i="4"/>
  <c r="CM24" i="4"/>
  <c r="CM16" i="4"/>
  <c r="CM33" i="4"/>
  <c r="CM26" i="4"/>
  <c r="CM19" i="4"/>
  <c r="CM27" i="4"/>
  <c r="CM9" i="4"/>
  <c r="CM91" i="19"/>
  <c r="CK84" i="16"/>
  <c r="EC3" i="16"/>
  <c r="EB2" i="16"/>
  <c r="DY34" i="44"/>
  <c r="CY34" i="19"/>
  <c r="DV78" i="4"/>
  <c r="AC53" i="39"/>
  <c r="AC78" i="39" s="1"/>
  <c r="BZ53" i="49"/>
  <c r="BZ78" i="49" s="1"/>
  <c r="DL90" i="54"/>
  <c r="DL59" i="54"/>
  <c r="DL51" i="54"/>
  <c r="DL57" i="54"/>
  <c r="DL49" i="54"/>
  <c r="DL53" i="54" s="1"/>
  <c r="DL78" i="54" s="1"/>
  <c r="DL58" i="54"/>
  <c r="DL45" i="54"/>
  <c r="DL88" i="54"/>
  <c r="DL33" i="54"/>
  <c r="DL32" i="54"/>
  <c r="DL24" i="54"/>
  <c r="DL44" i="54"/>
  <c r="DL38" i="54"/>
  <c r="DL31" i="54"/>
  <c r="DL27" i="54"/>
  <c r="DL89" i="54"/>
  <c r="DL39" i="54"/>
  <c r="DL50" i="54"/>
  <c r="DL30" i="54"/>
  <c r="DL22" i="54"/>
  <c r="DL43" i="54"/>
  <c r="DL15" i="54"/>
  <c r="DL21" i="54"/>
  <c r="DL29" i="54"/>
  <c r="DL26" i="54"/>
  <c r="DL19" i="54"/>
  <c r="DL12" i="54"/>
  <c r="DL11" i="54"/>
  <c r="DL20" i="54"/>
  <c r="DL18" i="54"/>
  <c r="DL9" i="54"/>
  <c r="DL16" i="54"/>
  <c r="DL23" i="54"/>
  <c r="DL10" i="54"/>
  <c r="DL28" i="54"/>
  <c r="DL25" i="54"/>
  <c r="DL17" i="54"/>
  <c r="DL14" i="54"/>
  <c r="DL13" i="54"/>
  <c r="DJ84" i="16"/>
  <c r="BM62" i="34"/>
  <c r="BM64" i="34" s="1"/>
  <c r="CL34" i="29"/>
  <c r="BE3" i="4"/>
  <c r="BD2" i="4"/>
  <c r="AC62" i="29"/>
  <c r="AC64" i="29" s="1"/>
  <c r="BX76" i="39"/>
  <c r="BX36" i="39"/>
  <c r="AQ91" i="24"/>
  <c r="AR91" i="24" s="1"/>
  <c r="AR89" i="24"/>
  <c r="DI76" i="29"/>
  <c r="DI36" i="29"/>
  <c r="DI55" i="29" s="1"/>
  <c r="DI60" i="29" s="1"/>
  <c r="Q77" i="49"/>
  <c r="R77" i="49" s="1"/>
  <c r="R41" i="49"/>
  <c r="CM89" i="29"/>
  <c r="CM59" i="29"/>
  <c r="CM57" i="29"/>
  <c r="CM45" i="29"/>
  <c r="CM38" i="29"/>
  <c r="CM18" i="29"/>
  <c r="CM44" i="29"/>
  <c r="CM25" i="29"/>
  <c r="CM29" i="29"/>
  <c r="CM24" i="29"/>
  <c r="CM17" i="29"/>
  <c r="CM90" i="29"/>
  <c r="CM12" i="29"/>
  <c r="CM39" i="29"/>
  <c r="CM41" i="29" s="1"/>
  <c r="CM77" i="29" s="1"/>
  <c r="CM21" i="29"/>
  <c r="CM31" i="29"/>
  <c r="CM26" i="29"/>
  <c r="CM16" i="29"/>
  <c r="CM33" i="29"/>
  <c r="CM28" i="29"/>
  <c r="CM30" i="29"/>
  <c r="CM10" i="29"/>
  <c r="CM50" i="29"/>
  <c r="CM13" i="29"/>
  <c r="CM22" i="29"/>
  <c r="CM14" i="29"/>
  <c r="CM51" i="29"/>
  <c r="CM9" i="29"/>
  <c r="CM34" i="29" s="1"/>
  <c r="CM23" i="29"/>
  <c r="CM19" i="29"/>
  <c r="CM27" i="29"/>
  <c r="CM15" i="29"/>
  <c r="CM49" i="29"/>
  <c r="CM11" i="29"/>
  <c r="CM32" i="29"/>
  <c r="CM88" i="29"/>
  <c r="CM58" i="29"/>
  <c r="CM43" i="29"/>
  <c r="CM20" i="29"/>
  <c r="BZ62" i="44"/>
  <c r="BZ64" i="44" s="1"/>
  <c r="DL41" i="44"/>
  <c r="DL77" i="44" s="1"/>
  <c r="DX53" i="19"/>
  <c r="DX78" i="19" s="1"/>
  <c r="CZ41" i="44"/>
  <c r="Q77" i="24"/>
  <c r="R77" i="24" s="1"/>
  <c r="R41" i="24"/>
  <c r="BB41" i="29"/>
  <c r="BB77" i="29" s="1"/>
  <c r="DW91" i="49"/>
  <c r="CD3" i="19"/>
  <c r="CC2" i="19"/>
  <c r="BC49" i="29"/>
  <c r="BC88" i="29"/>
  <c r="BC58" i="29"/>
  <c r="BC59" i="29"/>
  <c r="BC39" i="29"/>
  <c r="BC27" i="29"/>
  <c r="BC19" i="29"/>
  <c r="BC57" i="29"/>
  <c r="BC38" i="29"/>
  <c r="BC26" i="29"/>
  <c r="BC12" i="29"/>
  <c r="BC31" i="29"/>
  <c r="BC28" i="29"/>
  <c r="BC16" i="29"/>
  <c r="BC24" i="29"/>
  <c r="BC9" i="29"/>
  <c r="BC30" i="29"/>
  <c r="BC44" i="29"/>
  <c r="BC90" i="29"/>
  <c r="BC32" i="29"/>
  <c r="BC89" i="29"/>
  <c r="BC91" i="29" s="1"/>
  <c r="BC43" i="29"/>
  <c r="BC23" i="29"/>
  <c r="BC50" i="29"/>
  <c r="BC11" i="29"/>
  <c r="BC21" i="29"/>
  <c r="BC10" i="29"/>
  <c r="BC15" i="29"/>
  <c r="BC14" i="29"/>
  <c r="BC20" i="29"/>
  <c r="BC13" i="29"/>
  <c r="BC51" i="29"/>
  <c r="BC25" i="29"/>
  <c r="BC17" i="29"/>
  <c r="BC33" i="29"/>
  <c r="BC29" i="29"/>
  <c r="BC22" i="29"/>
  <c r="BC18" i="29"/>
  <c r="BC45" i="29"/>
  <c r="BN34" i="29"/>
  <c r="AQ80" i="16"/>
  <c r="AR76" i="16"/>
  <c r="DG64" i="39"/>
  <c r="DG62" i="39"/>
  <c r="AD88" i="44"/>
  <c r="AE88" i="44" s="1"/>
  <c r="AD57" i="44"/>
  <c r="AE57" i="44" s="1"/>
  <c r="AD49" i="44"/>
  <c r="AD90" i="44"/>
  <c r="AE90" i="44" s="1"/>
  <c r="AD32" i="44"/>
  <c r="AE32" i="44" s="1"/>
  <c r="AD24" i="44"/>
  <c r="AE24" i="44" s="1"/>
  <c r="AD23" i="44"/>
  <c r="AE23" i="44" s="1"/>
  <c r="AD58" i="44"/>
  <c r="AE58" i="44" s="1"/>
  <c r="AD50" i="44"/>
  <c r="AE50" i="44" s="1"/>
  <c r="AD39" i="44"/>
  <c r="AD43" i="44"/>
  <c r="AE43" i="44" s="1"/>
  <c r="AD19" i="44"/>
  <c r="AE19" i="44" s="1"/>
  <c r="AD13" i="44"/>
  <c r="AE13" i="44" s="1"/>
  <c r="AD10" i="44"/>
  <c r="AE10" i="44" s="1"/>
  <c r="AD89" i="44"/>
  <c r="AD44" i="44"/>
  <c r="AD27" i="44"/>
  <c r="AE27" i="44" s="1"/>
  <c r="AD45" i="44"/>
  <c r="AE45" i="44" s="1"/>
  <c r="AD38" i="44"/>
  <c r="AE38" i="44" s="1"/>
  <c r="AD33" i="44"/>
  <c r="AE33" i="44" s="1"/>
  <c r="AD25" i="44"/>
  <c r="AE25" i="44" s="1"/>
  <c r="AD16" i="44"/>
  <c r="AE16" i="44" s="1"/>
  <c r="AD11" i="44"/>
  <c r="AE11" i="44" s="1"/>
  <c r="AD51" i="44"/>
  <c r="AE51" i="44" s="1"/>
  <c r="AD17" i="44"/>
  <c r="AE17" i="44" s="1"/>
  <c r="AD12" i="44"/>
  <c r="AE12" i="44" s="1"/>
  <c r="AD30" i="44"/>
  <c r="AE30" i="44" s="1"/>
  <c r="AD29" i="44"/>
  <c r="AE29" i="44" s="1"/>
  <c r="AD18" i="44"/>
  <c r="AE18" i="44" s="1"/>
  <c r="AD9" i="44"/>
  <c r="AD15" i="44"/>
  <c r="AE15" i="44" s="1"/>
  <c r="AD28" i="44"/>
  <c r="AE28" i="44" s="1"/>
  <c r="AD20" i="44"/>
  <c r="AE20" i="44" s="1"/>
  <c r="AD21" i="44"/>
  <c r="AE21" i="44" s="1"/>
  <c r="AD14" i="44"/>
  <c r="AE14" i="44" s="1"/>
  <c r="AD26" i="44"/>
  <c r="AE26" i="44" s="1"/>
  <c r="AD22" i="44"/>
  <c r="AE22" i="44" s="1"/>
  <c r="AD59" i="44"/>
  <c r="AE59" i="44" s="1"/>
  <c r="Q84" i="54"/>
  <c r="DM34" i="7"/>
  <c r="DL89" i="19"/>
  <c r="DL43" i="19"/>
  <c r="DL90" i="19"/>
  <c r="DL33" i="19"/>
  <c r="DL59" i="19"/>
  <c r="DL49" i="19"/>
  <c r="DL32" i="19"/>
  <c r="DL45" i="19"/>
  <c r="DL38" i="19"/>
  <c r="DL28" i="19"/>
  <c r="DL12" i="19"/>
  <c r="DL51" i="19"/>
  <c r="DL29" i="19"/>
  <c r="DL26" i="19"/>
  <c r="DL30" i="19"/>
  <c r="DL18" i="19"/>
  <c r="DL11" i="19"/>
  <c r="DL88" i="19"/>
  <c r="DL25" i="19"/>
  <c r="DL10" i="19"/>
  <c r="DL50" i="19"/>
  <c r="DL24" i="19"/>
  <c r="DL17" i="19"/>
  <c r="DL58" i="19"/>
  <c r="DL15" i="19"/>
  <c r="DL39" i="19"/>
  <c r="DL21" i="19"/>
  <c r="DL44" i="19"/>
  <c r="DL16" i="19"/>
  <c r="DL57" i="19"/>
  <c r="DL14" i="19"/>
  <c r="DL23" i="19"/>
  <c r="DL19" i="19"/>
  <c r="DL9" i="19"/>
  <c r="DL31" i="19"/>
  <c r="DL20" i="19"/>
  <c r="DL27" i="19"/>
  <c r="DL22" i="19"/>
  <c r="BK64" i="54"/>
  <c r="BK62" i="54"/>
  <c r="AY60" i="4"/>
  <c r="CW55" i="34"/>
  <c r="P62" i="7"/>
  <c r="P64" i="7" s="1"/>
  <c r="DK77" i="44"/>
  <c r="BY76" i="49"/>
  <c r="BY36" i="49"/>
  <c r="DX46" i="54"/>
  <c r="AA84" i="39"/>
  <c r="AA80" i="39"/>
  <c r="AA82" i="39" s="1"/>
  <c r="CY80" i="16"/>
  <c r="CY82" i="16" s="1"/>
  <c r="AN86" i="49"/>
  <c r="AN93" i="49"/>
  <c r="AN96" i="49" s="1"/>
  <c r="P86" i="34"/>
  <c r="P93" i="34"/>
  <c r="P96" i="34" s="1"/>
  <c r="L95" i="16"/>
  <c r="L97" i="16" s="1"/>
  <c r="I9" i="2"/>
  <c r="DW77" i="34"/>
  <c r="Y62" i="39"/>
  <c r="Y64" i="39" s="1"/>
  <c r="BL86" i="54"/>
  <c r="BL93" i="54"/>
  <c r="BL96" i="54" s="1"/>
  <c r="AO86" i="44"/>
  <c r="AO93" i="44"/>
  <c r="AO96" i="44" s="1"/>
  <c r="AD46" i="54"/>
  <c r="AE46" i="54" s="1"/>
  <c r="AE44" i="54"/>
  <c r="BV86" i="4"/>
  <c r="BV93" i="4"/>
  <c r="BV96" i="4" s="1"/>
  <c r="DF86" i="49"/>
  <c r="DF93" i="49"/>
  <c r="DF96" i="49" s="1"/>
  <c r="BZ76" i="19"/>
  <c r="BZ36" i="19"/>
  <c r="BL80" i="4"/>
  <c r="BL82" i="4" s="1"/>
  <c r="DS62" i="4"/>
  <c r="BN34" i="49"/>
  <c r="BN91" i="49"/>
  <c r="BO34" i="54"/>
  <c r="AQ86" i="7"/>
  <c r="AQ93" i="7"/>
  <c r="AQ96" i="7" s="1"/>
  <c r="AD34" i="49"/>
  <c r="AE9" i="49"/>
  <c r="DA3" i="49"/>
  <c r="CZ2" i="49"/>
  <c r="BV84" i="11"/>
  <c r="BD89" i="34"/>
  <c r="BD39" i="34"/>
  <c r="BD58" i="34"/>
  <c r="BE58" i="34" s="1"/>
  <c r="BD50" i="34"/>
  <c r="BE50" i="34" s="1"/>
  <c r="BD44" i="34"/>
  <c r="BD31" i="34"/>
  <c r="BE31" i="34" s="1"/>
  <c r="BD28" i="34"/>
  <c r="BE28" i="34" s="1"/>
  <c r="BD24" i="34"/>
  <c r="BE24" i="34" s="1"/>
  <c r="BD17" i="34"/>
  <c r="BE17" i="34" s="1"/>
  <c r="BD11" i="34"/>
  <c r="BE11" i="34" s="1"/>
  <c r="BD26" i="34"/>
  <c r="BE26" i="34" s="1"/>
  <c r="BD32" i="34"/>
  <c r="BE32" i="34" s="1"/>
  <c r="BD88" i="34"/>
  <c r="BE88" i="34" s="1"/>
  <c r="BD29" i="34"/>
  <c r="BE29" i="34" s="1"/>
  <c r="BD90" i="34"/>
  <c r="BE90" i="34" s="1"/>
  <c r="BD49" i="34"/>
  <c r="BD43" i="34"/>
  <c r="BE43" i="34" s="1"/>
  <c r="BD19" i="34"/>
  <c r="BE19" i="34" s="1"/>
  <c r="BD45" i="34"/>
  <c r="BE45" i="34" s="1"/>
  <c r="BD38" i="34"/>
  <c r="BE38" i="34" s="1"/>
  <c r="BD57" i="34"/>
  <c r="BE57" i="34" s="1"/>
  <c r="BD33" i="34"/>
  <c r="BE33" i="34" s="1"/>
  <c r="BD30" i="34"/>
  <c r="BE30" i="34" s="1"/>
  <c r="BD27" i="34"/>
  <c r="BE27" i="34" s="1"/>
  <c r="BD9" i="34"/>
  <c r="BD21" i="34"/>
  <c r="BE21" i="34" s="1"/>
  <c r="BD16" i="34"/>
  <c r="BE16" i="34" s="1"/>
  <c r="BD22" i="34"/>
  <c r="BE22" i="34" s="1"/>
  <c r="BD10" i="34"/>
  <c r="BE10" i="34" s="1"/>
  <c r="BD23" i="34"/>
  <c r="BE23" i="34" s="1"/>
  <c r="BD14" i="34"/>
  <c r="BE14" i="34" s="1"/>
  <c r="BD18" i="34"/>
  <c r="BE18" i="34" s="1"/>
  <c r="BD20" i="34"/>
  <c r="BE20" i="34" s="1"/>
  <c r="BD25" i="34"/>
  <c r="BE25" i="34" s="1"/>
  <c r="BD15" i="34"/>
  <c r="BE15" i="34" s="1"/>
  <c r="BD59" i="34"/>
  <c r="BE59" i="34" s="1"/>
  <c r="BD12" i="34"/>
  <c r="BE12" i="34" s="1"/>
  <c r="BD51" i="34"/>
  <c r="BE51" i="34" s="1"/>
  <c r="CM89" i="11"/>
  <c r="CM49" i="11"/>
  <c r="CM25" i="11"/>
  <c r="CM88" i="11"/>
  <c r="CM24" i="11"/>
  <c r="CM17" i="11"/>
  <c r="CM23" i="11"/>
  <c r="CM16" i="11"/>
  <c r="CM44" i="11"/>
  <c r="CM32" i="11"/>
  <c r="CM22" i="11"/>
  <c r="CM90" i="11"/>
  <c r="CM51" i="11"/>
  <c r="CM45" i="11"/>
  <c r="CM43" i="11"/>
  <c r="CM21" i="11"/>
  <c r="CM58" i="11"/>
  <c r="CM29" i="11"/>
  <c r="CM18" i="11"/>
  <c r="CM57" i="11"/>
  <c r="CM33" i="11"/>
  <c r="CM28" i="11"/>
  <c r="CM26" i="11"/>
  <c r="CM20" i="11"/>
  <c r="CM15" i="11"/>
  <c r="CM50" i="11"/>
  <c r="CM31" i="11"/>
  <c r="CM10" i="11"/>
  <c r="CM14" i="11"/>
  <c r="CM9" i="11"/>
  <c r="CM59" i="11"/>
  <c r="CM12" i="11"/>
  <c r="CM11" i="11"/>
  <c r="CM19" i="11"/>
  <c r="CM30" i="11"/>
  <c r="CM27" i="11"/>
  <c r="CH62" i="49"/>
  <c r="CJ80" i="29"/>
  <c r="CJ82" i="29" s="1"/>
  <c r="CK80" i="19"/>
  <c r="CK82" i="19" s="1"/>
  <c r="CK84" i="19"/>
  <c r="DZ89" i="44"/>
  <c r="DZ51" i="44"/>
  <c r="DZ39" i="44"/>
  <c r="DZ41" i="44" s="1"/>
  <c r="DZ77" i="44" s="1"/>
  <c r="DZ45" i="44"/>
  <c r="DZ50" i="44"/>
  <c r="DZ21" i="44"/>
  <c r="DZ59" i="44"/>
  <c r="DZ38" i="44"/>
  <c r="DZ88" i="44"/>
  <c r="DZ57" i="44"/>
  <c r="DZ32" i="44"/>
  <c r="DZ49" i="44"/>
  <c r="DZ43" i="44"/>
  <c r="DZ31" i="44"/>
  <c r="DZ24" i="44"/>
  <c r="DZ18" i="44"/>
  <c r="DZ90" i="44"/>
  <c r="DZ58" i="44"/>
  <c r="DZ26" i="44"/>
  <c r="DZ16" i="44"/>
  <c r="DZ10" i="44"/>
  <c r="DZ11" i="44"/>
  <c r="DZ25" i="44"/>
  <c r="DZ20" i="44"/>
  <c r="DZ22" i="44"/>
  <c r="DZ27" i="44"/>
  <c r="DZ17" i="44"/>
  <c r="DZ44" i="44"/>
  <c r="DZ23" i="44"/>
  <c r="DZ13" i="44"/>
  <c r="DZ14" i="44"/>
  <c r="DZ19" i="44"/>
  <c r="DZ15" i="44"/>
  <c r="DZ12" i="44"/>
  <c r="DZ30" i="44"/>
  <c r="DZ28" i="44"/>
  <c r="DZ33" i="44"/>
  <c r="DZ29" i="44"/>
  <c r="DZ9" i="44"/>
  <c r="AA84" i="44"/>
  <c r="AA80" i="44"/>
  <c r="AA82" i="44" s="1"/>
  <c r="BX55" i="11"/>
  <c r="CY57" i="11"/>
  <c r="CY43" i="11"/>
  <c r="CY19" i="11"/>
  <c r="CY14" i="11"/>
  <c r="CY9" i="11"/>
  <c r="CY90" i="11"/>
  <c r="CY28" i="11"/>
  <c r="CY27" i="11"/>
  <c r="CY26" i="11"/>
  <c r="CY89" i="11"/>
  <c r="CY49" i="11"/>
  <c r="CY25" i="11"/>
  <c r="CY31" i="11"/>
  <c r="CY50" i="11"/>
  <c r="CY33" i="11"/>
  <c r="CY30" i="11"/>
  <c r="CY17" i="11"/>
  <c r="CY44" i="11"/>
  <c r="CY46" i="11" s="1"/>
  <c r="CY29" i="11"/>
  <c r="CY59" i="11"/>
  <c r="CY16" i="11"/>
  <c r="CY12" i="11"/>
  <c r="CY11" i="11"/>
  <c r="CY10" i="11"/>
  <c r="CY58" i="11"/>
  <c r="CY21" i="11"/>
  <c r="CY15" i="11"/>
  <c r="CY20" i="11"/>
  <c r="CY24" i="11"/>
  <c r="CY88" i="11"/>
  <c r="CY32" i="11"/>
  <c r="CY18" i="11"/>
  <c r="CY23" i="11"/>
  <c r="CY51" i="11"/>
  <c r="CY45" i="11"/>
  <c r="CY22" i="11"/>
  <c r="CL55" i="24"/>
  <c r="AP53" i="29"/>
  <c r="AP78" i="29" s="1"/>
  <c r="BB46" i="29"/>
  <c r="Q76" i="7"/>
  <c r="Q36" i="7"/>
  <c r="R34" i="7"/>
  <c r="CV76" i="39"/>
  <c r="CV36" i="39"/>
  <c r="CV55" i="39" s="1"/>
  <c r="CV60" i="39" s="1"/>
  <c r="DH64" i="7"/>
  <c r="CB59" i="19"/>
  <c r="CB89" i="19"/>
  <c r="CB44" i="19"/>
  <c r="CB43" i="19"/>
  <c r="CB57" i="19"/>
  <c r="CB49" i="19"/>
  <c r="CB20" i="19"/>
  <c r="CB14" i="19"/>
  <c r="CB27" i="19"/>
  <c r="CB19" i="19"/>
  <c r="CB51" i="19"/>
  <c r="CB28" i="19"/>
  <c r="CB12" i="19"/>
  <c r="CB29" i="19"/>
  <c r="CB26" i="19"/>
  <c r="CB38" i="19"/>
  <c r="CB33" i="19"/>
  <c r="CB9" i="19"/>
  <c r="CB31" i="19"/>
  <c r="CB23" i="19"/>
  <c r="CB16" i="19"/>
  <c r="CB17" i="19"/>
  <c r="CB58" i="19"/>
  <c r="CB39" i="19"/>
  <c r="CB41" i="19" s="1"/>
  <c r="CB77" i="19" s="1"/>
  <c r="CB32" i="19"/>
  <c r="CB50" i="19"/>
  <c r="CB25" i="19"/>
  <c r="CB11" i="19"/>
  <c r="CB24" i="19"/>
  <c r="CB22" i="19"/>
  <c r="CB45" i="19"/>
  <c r="CB90" i="19"/>
  <c r="CB30" i="19"/>
  <c r="CB15" i="19"/>
  <c r="CB21" i="19"/>
  <c r="CB88" i="19"/>
  <c r="CB18" i="19"/>
  <c r="CB10" i="19"/>
  <c r="CL46" i="49"/>
  <c r="CB46" i="44"/>
  <c r="DL91" i="24"/>
  <c r="DX59" i="11"/>
  <c r="DX45" i="11"/>
  <c r="DX15" i="11"/>
  <c r="DX12" i="11"/>
  <c r="DX11" i="11"/>
  <c r="DX10" i="11"/>
  <c r="DX51" i="11"/>
  <c r="DX22" i="11"/>
  <c r="DX58" i="11"/>
  <c r="DX44" i="11"/>
  <c r="DX46" i="11" s="1"/>
  <c r="DX50" i="11"/>
  <c r="DX33" i="11"/>
  <c r="DX32" i="11"/>
  <c r="DX90" i="11"/>
  <c r="DX49" i="11"/>
  <c r="DX27" i="11"/>
  <c r="DX26" i="11"/>
  <c r="DX17" i="11"/>
  <c r="DX88" i="11"/>
  <c r="DX25" i="11"/>
  <c r="DX16" i="11"/>
  <c r="DX19" i="11"/>
  <c r="DX9" i="11"/>
  <c r="DX28" i="11"/>
  <c r="DX89" i="11"/>
  <c r="DX57" i="11"/>
  <c r="DX43" i="11"/>
  <c r="DX14" i="11"/>
  <c r="DX20" i="11"/>
  <c r="DX31" i="11"/>
  <c r="DX24" i="11"/>
  <c r="DX30" i="11"/>
  <c r="DX29" i="11"/>
  <c r="DX23" i="11"/>
  <c r="DX18" i="11"/>
  <c r="DX21" i="11"/>
  <c r="M86" i="39"/>
  <c r="M93" i="39"/>
  <c r="M96" i="39" s="1"/>
  <c r="BM55" i="19"/>
  <c r="DG84" i="39"/>
  <c r="DG80" i="39"/>
  <c r="DG82" i="39" s="1"/>
  <c r="BY76" i="11"/>
  <c r="BY36" i="11"/>
  <c r="BY55" i="11" s="1"/>
  <c r="BY60" i="11" s="1"/>
  <c r="CD89" i="7"/>
  <c r="CE89" i="7" s="1"/>
  <c r="CD22" i="7"/>
  <c r="CE22" i="7" s="1"/>
  <c r="CD17" i="7"/>
  <c r="CE17" i="7" s="1"/>
  <c r="CD32" i="7"/>
  <c r="CE32" i="7" s="1"/>
  <c r="CD31" i="7"/>
  <c r="CE31" i="7" s="1"/>
  <c r="CD21" i="7"/>
  <c r="CE21" i="7" s="1"/>
  <c r="CD16" i="7"/>
  <c r="CE16" i="7" s="1"/>
  <c r="CD15" i="7"/>
  <c r="CE15" i="7" s="1"/>
  <c r="CD12" i="7"/>
  <c r="CE12" i="7" s="1"/>
  <c r="CD30" i="7"/>
  <c r="CE30" i="7" s="1"/>
  <c r="CD29" i="7"/>
  <c r="CE29" i="7" s="1"/>
  <c r="CD19" i="7"/>
  <c r="CE19" i="7" s="1"/>
  <c r="CD88" i="7"/>
  <c r="CD57" i="7"/>
  <c r="CE57" i="7" s="1"/>
  <c r="CD25" i="7"/>
  <c r="CE25" i="7" s="1"/>
  <c r="CD50" i="7"/>
  <c r="CE50" i="7" s="1"/>
  <c r="CD28" i="7"/>
  <c r="CE28" i="7" s="1"/>
  <c r="CD26" i="7"/>
  <c r="CE26" i="7" s="1"/>
  <c r="CD43" i="7"/>
  <c r="CE43" i="7" s="1"/>
  <c r="CD24" i="7"/>
  <c r="CE24" i="7" s="1"/>
  <c r="CD44" i="7"/>
  <c r="CD27" i="7"/>
  <c r="CE27" i="7" s="1"/>
  <c r="CD33" i="7"/>
  <c r="CE33" i="7" s="1"/>
  <c r="CD10" i="7"/>
  <c r="CE10" i="7" s="1"/>
  <c r="CD18" i="7"/>
  <c r="CE18" i="7" s="1"/>
  <c r="CD49" i="7"/>
  <c r="CD14" i="7"/>
  <c r="CE14" i="7" s="1"/>
  <c r="CD58" i="7"/>
  <c r="CE58" i="7" s="1"/>
  <c r="CD23" i="7"/>
  <c r="CE23" i="7" s="1"/>
  <c r="CD9" i="7"/>
  <c r="CD11" i="7"/>
  <c r="CE11" i="7" s="1"/>
  <c r="CD20" i="7"/>
  <c r="CE20" i="7" s="1"/>
  <c r="CD51" i="7"/>
  <c r="CE51" i="7" s="1"/>
  <c r="CY41" i="34"/>
  <c r="CY77" i="34" s="1"/>
  <c r="CY91" i="34"/>
  <c r="BW82" i="4"/>
  <c r="DN3" i="19"/>
  <c r="DM2" i="19"/>
  <c r="AA84" i="7"/>
  <c r="CO41" i="16"/>
  <c r="CO77" i="16" s="1"/>
  <c r="CW80" i="34"/>
  <c r="CW82" i="34" s="1"/>
  <c r="Q91" i="39"/>
  <c r="R91" i="39" s="1"/>
  <c r="R89" i="39"/>
  <c r="P80" i="7"/>
  <c r="P82" i="7" s="1"/>
  <c r="BL84" i="29"/>
  <c r="CV55" i="49"/>
  <c r="AO76" i="4"/>
  <c r="AO36" i="4"/>
  <c r="AO55" i="4" s="1"/>
  <c r="AO60" i="4" s="1"/>
  <c r="BP50" i="34"/>
  <c r="BP57" i="34"/>
  <c r="BP32" i="34"/>
  <c r="BP89" i="34"/>
  <c r="BP91" i="34" s="1"/>
  <c r="BP59" i="34"/>
  <c r="BP51" i="34"/>
  <c r="BP43" i="34"/>
  <c r="BP33" i="34"/>
  <c r="BP49" i="34"/>
  <c r="BP38" i="34"/>
  <c r="BP18" i="34"/>
  <c r="BP28" i="34"/>
  <c r="BP45" i="34"/>
  <c r="BP15" i="34"/>
  <c r="BP21" i="34"/>
  <c r="BP9" i="34"/>
  <c r="BP39" i="34"/>
  <c r="BP22" i="34"/>
  <c r="BP17" i="34"/>
  <c r="BP90" i="34"/>
  <c r="BP44" i="34"/>
  <c r="BP27" i="34"/>
  <c r="BP25" i="34"/>
  <c r="BP20" i="34"/>
  <c r="BP12" i="34"/>
  <c r="BP30" i="34"/>
  <c r="BP88" i="34"/>
  <c r="BP31" i="34"/>
  <c r="BP16" i="34"/>
  <c r="BP11" i="34"/>
  <c r="BP58" i="34"/>
  <c r="BP23" i="34"/>
  <c r="BP24" i="34"/>
  <c r="BP19" i="34"/>
  <c r="BP26" i="34"/>
  <c r="BP14" i="34"/>
  <c r="BP29" i="34"/>
  <c r="BP10" i="34"/>
  <c r="BK64" i="24"/>
  <c r="DJ46" i="49"/>
  <c r="BD34" i="7"/>
  <c r="BE9" i="7"/>
  <c r="BO41" i="34"/>
  <c r="BO77" i="34" s="1"/>
  <c r="DW34" i="11"/>
  <c r="DZ91" i="7"/>
  <c r="CB41" i="24"/>
  <c r="CB77" i="24" s="1"/>
  <c r="CW77" i="29"/>
  <c r="AA84" i="4"/>
  <c r="BV84" i="29"/>
  <c r="DZ46" i="16"/>
  <c r="CZ34" i="24"/>
  <c r="CH86" i="54"/>
  <c r="CH93" i="54"/>
  <c r="CH96" i="54" s="1"/>
  <c r="Y86" i="44"/>
  <c r="Y93" i="44"/>
  <c r="Y96" i="44" s="1"/>
  <c r="BM91" i="39"/>
  <c r="DX91" i="34"/>
  <c r="Q62" i="44"/>
  <c r="R62" i="44" s="1"/>
  <c r="Q64" i="44"/>
  <c r="R64" i="44" s="1"/>
  <c r="R60" i="44"/>
  <c r="AB62" i="19"/>
  <c r="AB64" i="19" s="1"/>
  <c r="AD91" i="19"/>
  <c r="AE91" i="19" s="1"/>
  <c r="AE89" i="19"/>
  <c r="AL86" i="49"/>
  <c r="AL93" i="49"/>
  <c r="AL96" i="49" s="1"/>
  <c r="AR82" i="7"/>
  <c r="AD41" i="49"/>
  <c r="AE39" i="49"/>
  <c r="Q62" i="4"/>
  <c r="R62" i="4" s="1"/>
  <c r="R60" i="4"/>
  <c r="BX84" i="34"/>
  <c r="CM34" i="34"/>
  <c r="DW41" i="29"/>
  <c r="DW77" i="29" s="1"/>
  <c r="BM84" i="24"/>
  <c r="EA2" i="44"/>
  <c r="EB3" i="44"/>
  <c r="BP91" i="24"/>
  <c r="BX80" i="11"/>
  <c r="BX82" i="11" s="1"/>
  <c r="BX84" i="11" s="1"/>
  <c r="CI60" i="11"/>
  <c r="CL80" i="24"/>
  <c r="AQ53" i="24"/>
  <c r="AQ78" i="24" s="1"/>
  <c r="AR78" i="24" s="1"/>
  <c r="AR49" i="24"/>
  <c r="AR53" i="24" s="1"/>
  <c r="DJ34" i="29"/>
  <c r="CO34" i="7"/>
  <c r="DA3" i="4"/>
  <c r="CZ2" i="4"/>
  <c r="DY41" i="44"/>
  <c r="BW84" i="54"/>
  <c r="AC34" i="39"/>
  <c r="CT86" i="4"/>
  <c r="CT93" i="4"/>
  <c r="CT96" i="4" s="1"/>
  <c r="CN53" i="24"/>
  <c r="CN78" i="24" s="1"/>
  <c r="DK76" i="24"/>
  <c r="DK36" i="24"/>
  <c r="DK55" i="24" s="1"/>
  <c r="DK60" i="24" s="1"/>
  <c r="CW55" i="19"/>
  <c r="BA64" i="19"/>
  <c r="BA62" i="19"/>
  <c r="CL53" i="29"/>
  <c r="CL78" i="29" s="1"/>
  <c r="CP2" i="44"/>
  <c r="CQ3" i="44"/>
  <c r="BY77" i="29"/>
  <c r="AQ41" i="24"/>
  <c r="AR39" i="24"/>
  <c r="N84" i="39"/>
  <c r="I97" i="4"/>
  <c r="CQ39" i="11"/>
  <c r="CD41" i="11"/>
  <c r="CE39" i="11"/>
  <c r="DF62" i="29"/>
  <c r="DF64" i="29" s="1"/>
  <c r="CZ46" i="44"/>
  <c r="AB84" i="54"/>
  <c r="AB80" i="54"/>
  <c r="AB82" i="54" s="1"/>
  <c r="CA80" i="7"/>
  <c r="CA82" i="7" s="1"/>
  <c r="BN76" i="54"/>
  <c r="BN36" i="54"/>
  <c r="BN55" i="54" s="1"/>
  <c r="BN60" i="54" s="1"/>
  <c r="DJ55" i="24"/>
  <c r="Q77" i="29"/>
  <c r="R77" i="29" s="1"/>
  <c r="R41" i="29"/>
  <c r="BP2" i="4"/>
  <c r="BQ3" i="4"/>
  <c r="DA34" i="16"/>
  <c r="BY62" i="54"/>
  <c r="BY64" i="54"/>
  <c r="BB53" i="49"/>
  <c r="BB78" i="49" s="1"/>
  <c r="CB53" i="44"/>
  <c r="CB78" i="44" s="1"/>
  <c r="DL2" i="4"/>
  <c r="DM3" i="4"/>
  <c r="DZ3" i="11"/>
  <c r="DY2" i="11"/>
  <c r="DU62" i="24"/>
  <c r="DU64" i="24"/>
  <c r="BM80" i="19"/>
  <c r="BM82" i="19" s="1"/>
  <c r="CA53" i="19"/>
  <c r="CA78" i="19" s="1"/>
  <c r="DV86" i="44"/>
  <c r="DV93" i="44"/>
  <c r="DV96" i="44" s="1"/>
  <c r="AA84" i="49"/>
  <c r="CY46" i="34"/>
  <c r="DV64" i="54"/>
  <c r="DV62" i="54"/>
  <c r="DJ53" i="4"/>
  <c r="DJ34" i="4"/>
  <c r="CJ64" i="24"/>
  <c r="CJ62" i="24"/>
  <c r="AN86" i="24"/>
  <c r="AN93" i="24"/>
  <c r="AN96" i="24" s="1"/>
  <c r="Q41" i="39"/>
  <c r="R39" i="39"/>
  <c r="CV80" i="49"/>
  <c r="CV82" i="49" s="1"/>
  <c r="AD76" i="29"/>
  <c r="AD36" i="29"/>
  <c r="AE34" i="29"/>
  <c r="CV60" i="54"/>
  <c r="BQ2" i="34"/>
  <c r="BR3" i="34"/>
  <c r="AP34" i="49"/>
  <c r="CT86" i="39"/>
  <c r="CT93" i="39"/>
  <c r="CT96" i="39" s="1"/>
  <c r="AX84" i="29"/>
  <c r="DF86" i="11"/>
  <c r="DF93" i="11"/>
  <c r="DF96" i="11" s="1"/>
  <c r="BW93" i="11"/>
  <c r="BW96" i="11" s="1"/>
  <c r="AY86" i="34"/>
  <c r="AY93" i="34"/>
  <c r="AY96" i="34" s="1"/>
  <c r="EA89" i="7"/>
  <c r="EA88" i="7"/>
  <c r="EA32" i="7"/>
  <c r="EA31" i="7"/>
  <c r="EA21" i="7"/>
  <c r="EA16" i="7"/>
  <c r="EA15" i="7"/>
  <c r="EA30" i="7"/>
  <c r="EA44" i="7"/>
  <c r="EA20" i="7"/>
  <c r="EA19" i="7"/>
  <c r="EA58" i="7"/>
  <c r="EA43" i="7"/>
  <c r="EA28" i="7"/>
  <c r="EA9" i="7"/>
  <c r="EA23" i="7"/>
  <c r="EA14" i="7"/>
  <c r="EA57" i="7"/>
  <c r="EA50" i="7"/>
  <c r="EA11" i="7"/>
  <c r="EA51" i="7"/>
  <c r="EA33" i="7"/>
  <c r="EA17" i="7"/>
  <c r="EA24" i="7"/>
  <c r="EA25" i="7"/>
  <c r="EA49" i="7"/>
  <c r="EA12" i="7"/>
  <c r="EA18" i="7"/>
  <c r="EA10" i="7"/>
  <c r="EA29" i="7"/>
  <c r="EA27" i="7"/>
  <c r="EA22" i="7"/>
  <c r="EA26" i="7"/>
  <c r="BB60" i="7"/>
  <c r="DX46" i="34"/>
  <c r="L95" i="24"/>
  <c r="L97" i="24" s="1"/>
  <c r="I11" i="2"/>
  <c r="DH86" i="34"/>
  <c r="DH93" i="34"/>
  <c r="DH96" i="34" s="1"/>
  <c r="BZ53" i="29"/>
  <c r="BZ78" i="29" s="1"/>
  <c r="DY2" i="4"/>
  <c r="DZ3" i="4"/>
  <c r="AB80" i="19"/>
  <c r="AB82" i="19" s="1"/>
  <c r="BO91" i="19"/>
  <c r="Z62" i="44"/>
  <c r="Z64" i="44" s="1"/>
  <c r="BC2" i="39"/>
  <c r="BD3" i="39"/>
  <c r="DW76" i="19"/>
  <c r="DW36" i="19"/>
  <c r="DW55" i="19" s="1"/>
  <c r="DW60" i="19" s="1"/>
  <c r="CZ76" i="16"/>
  <c r="CZ36" i="16"/>
  <c r="CZ55" i="16" s="1"/>
  <c r="CZ60" i="16" s="1"/>
  <c r="DS62" i="49"/>
  <c r="DS64" i="49"/>
  <c r="BO76" i="24"/>
  <c r="BO36" i="24"/>
  <c r="BO55" i="24" s="1"/>
  <c r="BO60" i="24" s="1"/>
  <c r="AL82" i="39"/>
  <c r="AL84" i="39" s="1"/>
  <c r="CL34" i="11"/>
  <c r="CA34" i="54"/>
  <c r="CA46" i="54"/>
  <c r="AQ76" i="54"/>
  <c r="AQ36" i="54"/>
  <c r="AR34" i="54"/>
  <c r="DZ89" i="24"/>
  <c r="DZ91" i="24" s="1"/>
  <c r="DZ59" i="24"/>
  <c r="DZ38" i="24"/>
  <c r="DZ14" i="24"/>
  <c r="DZ20" i="24"/>
  <c r="DZ88" i="24"/>
  <c r="DZ58" i="24"/>
  <c r="DZ27" i="24"/>
  <c r="DZ19" i="24"/>
  <c r="DZ12" i="24"/>
  <c r="DZ28" i="24"/>
  <c r="DZ31" i="24"/>
  <c r="DZ23" i="24"/>
  <c r="DZ51" i="24"/>
  <c r="DZ50" i="24"/>
  <c r="DZ22" i="24"/>
  <c r="DZ9" i="24"/>
  <c r="DZ21" i="24"/>
  <c r="DZ18" i="24"/>
  <c r="DZ90" i="24"/>
  <c r="DZ29" i="24"/>
  <c r="DZ26" i="24"/>
  <c r="DZ30" i="24"/>
  <c r="DZ45" i="24"/>
  <c r="DZ15" i="24"/>
  <c r="DZ57" i="24"/>
  <c r="DZ17" i="24"/>
  <c r="DZ32" i="24"/>
  <c r="DZ24" i="24"/>
  <c r="DZ10" i="24"/>
  <c r="DZ16" i="24"/>
  <c r="DZ33" i="24"/>
  <c r="DZ25" i="24"/>
  <c r="DZ49" i="24"/>
  <c r="DZ53" i="24" s="1"/>
  <c r="DZ78" i="24" s="1"/>
  <c r="DZ11" i="24"/>
  <c r="DZ44" i="24"/>
  <c r="DZ46" i="24" s="1"/>
  <c r="DZ39" i="24"/>
  <c r="DZ43" i="24"/>
  <c r="BC91" i="19"/>
  <c r="AC84" i="29"/>
  <c r="AC80" i="29"/>
  <c r="AC82" i="29" s="1"/>
  <c r="CA62" i="7"/>
  <c r="CA64" i="7" s="1"/>
  <c r="AY62" i="11"/>
  <c r="AY64" i="11" s="1"/>
  <c r="CW86" i="16"/>
  <c r="CW93" i="16"/>
  <c r="CW96" i="16" s="1"/>
  <c r="CA76" i="24"/>
  <c r="CA36" i="24"/>
  <c r="CA55" i="24" s="1"/>
  <c r="Q76" i="49"/>
  <c r="Q36" i="49"/>
  <c r="R34" i="49"/>
  <c r="CW84" i="19"/>
  <c r="CW80" i="19"/>
  <c r="CW82" i="19" s="1"/>
  <c r="BK62" i="19"/>
  <c r="BK64" i="19"/>
  <c r="BA84" i="19"/>
  <c r="BA80" i="19"/>
  <c r="BA82" i="19" s="1"/>
  <c r="CO50" i="44"/>
  <c r="CO57" i="44"/>
  <c r="CO89" i="44"/>
  <c r="CO91" i="44" s="1"/>
  <c r="CO90" i="44"/>
  <c r="CO33" i="44"/>
  <c r="CO25" i="44"/>
  <c r="CO45" i="44"/>
  <c r="CO32" i="44"/>
  <c r="CO24" i="44"/>
  <c r="CO31" i="44"/>
  <c r="CO23" i="44"/>
  <c r="CO58" i="44"/>
  <c r="CO51" i="44"/>
  <c r="CO49" i="44"/>
  <c r="CO27" i="44"/>
  <c r="CO43" i="44"/>
  <c r="CO29" i="44"/>
  <c r="CO28" i="44"/>
  <c r="CO9" i="44"/>
  <c r="CO30" i="44"/>
  <c r="CO22" i="44"/>
  <c r="CO21" i="44"/>
  <c r="CO20" i="44"/>
  <c r="CO19" i="44"/>
  <c r="CO16" i="44"/>
  <c r="CO14" i="44"/>
  <c r="CO59" i="44"/>
  <c r="CO44" i="44"/>
  <c r="CO26" i="44"/>
  <c r="CO17" i="44"/>
  <c r="CO10" i="44"/>
  <c r="CO88" i="44"/>
  <c r="CO13" i="44"/>
  <c r="CO39" i="44"/>
  <c r="CO38" i="44"/>
  <c r="CO15" i="44"/>
  <c r="CO11" i="44"/>
  <c r="CO18" i="44"/>
  <c r="CO12" i="44"/>
  <c r="P60" i="29"/>
  <c r="CX77" i="34"/>
  <c r="AP76" i="19"/>
  <c r="AP36" i="19"/>
  <c r="AP55" i="19" s="1"/>
  <c r="CI62" i="34"/>
  <c r="DV62" i="34"/>
  <c r="DV64" i="34"/>
  <c r="BQ77" i="11"/>
  <c r="BR77" i="11" s="1"/>
  <c r="BR41" i="11"/>
  <c r="AQ89" i="11"/>
  <c r="AR89" i="11" s="1"/>
  <c r="AQ49" i="11"/>
  <c r="AQ25" i="11"/>
  <c r="AR25" i="11" s="1"/>
  <c r="AQ88" i="11"/>
  <c r="AQ24" i="11"/>
  <c r="AR24" i="11" s="1"/>
  <c r="AQ17" i="11"/>
  <c r="AR17" i="11" s="1"/>
  <c r="AQ23" i="11"/>
  <c r="AR23" i="11" s="1"/>
  <c r="AQ16" i="11"/>
  <c r="AR16" i="11" s="1"/>
  <c r="AQ44" i="11"/>
  <c r="AQ59" i="11"/>
  <c r="AR59" i="11" s="1"/>
  <c r="AQ28" i="11"/>
  <c r="AR28" i="11" s="1"/>
  <c r="AQ15" i="11"/>
  <c r="AR15" i="11" s="1"/>
  <c r="AQ32" i="11"/>
  <c r="AR32" i="11" s="1"/>
  <c r="AQ27" i="11"/>
  <c r="AR27" i="11" s="1"/>
  <c r="AQ26" i="11"/>
  <c r="AR26" i="11" s="1"/>
  <c r="AQ58" i="11"/>
  <c r="AR58" i="11" s="1"/>
  <c r="AQ90" i="11"/>
  <c r="AR90" i="11" s="1"/>
  <c r="AQ21" i="11"/>
  <c r="AR21" i="11" s="1"/>
  <c r="AQ57" i="11"/>
  <c r="AR57" i="11" s="1"/>
  <c r="AQ14" i="11"/>
  <c r="AR14" i="11" s="1"/>
  <c r="AQ12" i="11"/>
  <c r="AR12" i="11" s="1"/>
  <c r="AQ11" i="11"/>
  <c r="AR11" i="11" s="1"/>
  <c r="AQ9" i="11"/>
  <c r="AQ43" i="11"/>
  <c r="AR43" i="11" s="1"/>
  <c r="AQ19" i="11"/>
  <c r="AR19" i="11" s="1"/>
  <c r="AQ10" i="11"/>
  <c r="AR10" i="11" s="1"/>
  <c r="AQ33" i="11"/>
  <c r="AR33" i="11" s="1"/>
  <c r="AQ45" i="11"/>
  <c r="AR45" i="11" s="1"/>
  <c r="AQ30" i="11"/>
  <c r="AR30" i="11" s="1"/>
  <c r="AQ29" i="11"/>
  <c r="AR29" i="11" s="1"/>
  <c r="AQ51" i="11"/>
  <c r="AR51" i="11" s="1"/>
  <c r="AQ18" i="11"/>
  <c r="AR18" i="11" s="1"/>
  <c r="AQ50" i="11"/>
  <c r="AR50" i="11" s="1"/>
  <c r="AQ22" i="11"/>
  <c r="AR22" i="11" s="1"/>
  <c r="AQ20" i="11"/>
  <c r="AR20" i="11" s="1"/>
  <c r="AQ31" i="11"/>
  <c r="AR31" i="11" s="1"/>
  <c r="CX39" i="39"/>
  <c r="CX22" i="39"/>
  <c r="CX90" i="39"/>
  <c r="CX45" i="39"/>
  <c r="CX21" i="39"/>
  <c r="CX89" i="39"/>
  <c r="CX59" i="39"/>
  <c r="CX38" i="39"/>
  <c r="CX20" i="39"/>
  <c r="CX88" i="39"/>
  <c r="CX28" i="39"/>
  <c r="CX29" i="39"/>
  <c r="CX26" i="39"/>
  <c r="CX43" i="39"/>
  <c r="CX44" i="39"/>
  <c r="CX57" i="39"/>
  <c r="CX30" i="39"/>
  <c r="CX31" i="39"/>
  <c r="CX23" i="39"/>
  <c r="CX17" i="39"/>
  <c r="CX9" i="39"/>
  <c r="CX25" i="39"/>
  <c r="CX12" i="39"/>
  <c r="CX14" i="39"/>
  <c r="CX58" i="39"/>
  <c r="CX16" i="39"/>
  <c r="CX18" i="39"/>
  <c r="CX11" i="39"/>
  <c r="CX49" i="39"/>
  <c r="CX19" i="39"/>
  <c r="CX32" i="39"/>
  <c r="CX27" i="39"/>
  <c r="CX33" i="39"/>
  <c r="CX15" i="39"/>
  <c r="CX51" i="39"/>
  <c r="CX24" i="39"/>
  <c r="CX10" i="39"/>
  <c r="CX50" i="39"/>
  <c r="DJ80" i="24"/>
  <c r="AP91" i="11"/>
  <c r="BX62" i="4"/>
  <c r="BX64" i="4" s="1"/>
  <c r="DV86" i="24"/>
  <c r="DV93" i="24"/>
  <c r="DV96" i="24" s="1"/>
  <c r="Q76" i="19"/>
  <c r="Q36" i="19"/>
  <c r="R34" i="19"/>
  <c r="BO26" i="4"/>
  <c r="BO18" i="4"/>
  <c r="BO9" i="4"/>
  <c r="BO25" i="4"/>
  <c r="BO33" i="4"/>
  <c r="BO24" i="4"/>
  <c r="BO17" i="4"/>
  <c r="BO29" i="4"/>
  <c r="BO21" i="4"/>
  <c r="BO10" i="4"/>
  <c r="BO88" i="4"/>
  <c r="BO91" i="4" s="1"/>
  <c r="BO44" i="4"/>
  <c r="BO46" i="4" s="1"/>
  <c r="BO23" i="4"/>
  <c r="BO12" i="4"/>
  <c r="BO30" i="4"/>
  <c r="BO16" i="4"/>
  <c r="BO49" i="4"/>
  <c r="BO28" i="4"/>
  <c r="BO57" i="4"/>
  <c r="BO22" i="4"/>
  <c r="BO14" i="4"/>
  <c r="BO50" i="4"/>
  <c r="BO20" i="4"/>
  <c r="BO32" i="4"/>
  <c r="BO43" i="4"/>
  <c r="BO51" i="4"/>
  <c r="BO27" i="4"/>
  <c r="BO15" i="4"/>
  <c r="BO19" i="4"/>
  <c r="BO31" i="4"/>
  <c r="BO11" i="4"/>
  <c r="CW53" i="39"/>
  <c r="CW78" i="39" s="1"/>
  <c r="BY80" i="54"/>
  <c r="CC34" i="7"/>
  <c r="DK26" i="4"/>
  <c r="DK18" i="4"/>
  <c r="DK9" i="4"/>
  <c r="DK25" i="4"/>
  <c r="DK33" i="4"/>
  <c r="DK24" i="4"/>
  <c r="DK17" i="4"/>
  <c r="DK29" i="4"/>
  <c r="DK21" i="4"/>
  <c r="DK10" i="4"/>
  <c r="DK20" i="4"/>
  <c r="DK15" i="4"/>
  <c r="DK27" i="4"/>
  <c r="DK32" i="4"/>
  <c r="DK51" i="4"/>
  <c r="DK19" i="4"/>
  <c r="DK49" i="4"/>
  <c r="DK30" i="4"/>
  <c r="DK23" i="4"/>
  <c r="DK22" i="4"/>
  <c r="DK50" i="4"/>
  <c r="DK14" i="4"/>
  <c r="DK57" i="4"/>
  <c r="DK44" i="4"/>
  <c r="DK46" i="4" s="1"/>
  <c r="DK12" i="4"/>
  <c r="DK31" i="4"/>
  <c r="DK28" i="4"/>
  <c r="DK16" i="4"/>
  <c r="DK11" i="4"/>
  <c r="DK43" i="4"/>
  <c r="DK88" i="4"/>
  <c r="DV80" i="54"/>
  <c r="AO41" i="39"/>
  <c r="AO77" i="39" s="1"/>
  <c r="CX76" i="19"/>
  <c r="CX36" i="19"/>
  <c r="CX55" i="19" s="1"/>
  <c r="CX60" i="19" s="1"/>
  <c r="DW62" i="44"/>
  <c r="BK82" i="29"/>
  <c r="DW77" i="19"/>
  <c r="DX62" i="16"/>
  <c r="DX64" i="16" s="1"/>
  <c r="DT86" i="49"/>
  <c r="DT93" i="49"/>
  <c r="DT96" i="49" s="1"/>
  <c r="CN76" i="16"/>
  <c r="CN36" i="16"/>
  <c r="CN55" i="16" s="1"/>
  <c r="CN60" i="16" s="1"/>
  <c r="DU76" i="39"/>
  <c r="DU36" i="39"/>
  <c r="DU55" i="39" s="1"/>
  <c r="DU60" i="39" s="1"/>
  <c r="O84" i="19"/>
  <c r="BX62" i="49"/>
  <c r="BX64" i="49" s="1"/>
  <c r="L95" i="29"/>
  <c r="L97" i="29" s="1"/>
  <c r="I12" i="2"/>
  <c r="BW84" i="49"/>
  <c r="DS82" i="39"/>
  <c r="CI84" i="4"/>
  <c r="EC3" i="7"/>
  <c r="EB2" i="7"/>
  <c r="BZ76" i="54"/>
  <c r="BZ36" i="54"/>
  <c r="BZ55" i="54" s="1"/>
  <c r="BZ60" i="54" s="1"/>
  <c r="CC53" i="16"/>
  <c r="CC78" i="16" s="1"/>
  <c r="BB80" i="7"/>
  <c r="BB82" i="7" s="1"/>
  <c r="BM34" i="39"/>
  <c r="DX53" i="34"/>
  <c r="DX78" i="34" s="1"/>
  <c r="BP88" i="19"/>
  <c r="BP59" i="19"/>
  <c r="BP43" i="19"/>
  <c r="BP90" i="19"/>
  <c r="BP33" i="19"/>
  <c r="BP50" i="19"/>
  <c r="BP49" i="19"/>
  <c r="BP32" i="19"/>
  <c r="BP45" i="19"/>
  <c r="BP58" i="19"/>
  <c r="BP38" i="19"/>
  <c r="BP28" i="19"/>
  <c r="BP12" i="19"/>
  <c r="BP29" i="19"/>
  <c r="BP26" i="19"/>
  <c r="BP30" i="19"/>
  <c r="BP18" i="19"/>
  <c r="BP11" i="19"/>
  <c r="BP89" i="19"/>
  <c r="BP25" i="19"/>
  <c r="BP10" i="19"/>
  <c r="BP24" i="19"/>
  <c r="BP17" i="19"/>
  <c r="BP15" i="19"/>
  <c r="BP51" i="19"/>
  <c r="BP21" i="19"/>
  <c r="BP20" i="19"/>
  <c r="BP31" i="19"/>
  <c r="BP19" i="19"/>
  <c r="BP27" i="19"/>
  <c r="BP39" i="19"/>
  <c r="BP44" i="19"/>
  <c r="BP23" i="19"/>
  <c r="BP57" i="19"/>
  <c r="BP14" i="19"/>
  <c r="BP16" i="19"/>
  <c r="BP22" i="19"/>
  <c r="BP9" i="19"/>
  <c r="DX49" i="4"/>
  <c r="DX27" i="4"/>
  <c r="DX19" i="4"/>
  <c r="DX26" i="4"/>
  <c r="DX18" i="4"/>
  <c r="DX9" i="4"/>
  <c r="DX12" i="4"/>
  <c r="DX30" i="4"/>
  <c r="DX22" i="4"/>
  <c r="DX16" i="4"/>
  <c r="DX21" i="4"/>
  <c r="DX10" i="4"/>
  <c r="DX28" i="4"/>
  <c r="DX33" i="4"/>
  <c r="DX14" i="4"/>
  <c r="DX25" i="4"/>
  <c r="DX20" i="4"/>
  <c r="DX50" i="4"/>
  <c r="DX51" i="4"/>
  <c r="DX31" i="4"/>
  <c r="DX24" i="4"/>
  <c r="DX23" i="4"/>
  <c r="DX15" i="4"/>
  <c r="DX57" i="4"/>
  <c r="DX32" i="4"/>
  <c r="DX17" i="4"/>
  <c r="DX88" i="4"/>
  <c r="DX29" i="4"/>
  <c r="DX43" i="4"/>
  <c r="DX11" i="4"/>
  <c r="DX44" i="4"/>
  <c r="DX46" i="4" s="1"/>
  <c r="AD53" i="19"/>
  <c r="AD78" i="19" s="1"/>
  <c r="AE78" i="19" s="1"/>
  <c r="AE49" i="19"/>
  <c r="AE53" i="19" s="1"/>
  <c r="AO62" i="24"/>
  <c r="AO64" i="24" s="1"/>
  <c r="BN46" i="49"/>
  <c r="BB39" i="39"/>
  <c r="BB22" i="39"/>
  <c r="BB90" i="39"/>
  <c r="BB45" i="39"/>
  <c r="BB21" i="39"/>
  <c r="BB89" i="39"/>
  <c r="BB59" i="39"/>
  <c r="BB38" i="39"/>
  <c r="BB20" i="39"/>
  <c r="BB88" i="39"/>
  <c r="BB51" i="39"/>
  <c r="BB50" i="39"/>
  <c r="BB44" i="39"/>
  <c r="BB30" i="39"/>
  <c r="BB31" i="39"/>
  <c r="BB23" i="39"/>
  <c r="BB15" i="39"/>
  <c r="BB9" i="39"/>
  <c r="BB29" i="39"/>
  <c r="BB25" i="39"/>
  <c r="BB12" i="39"/>
  <c r="BB57" i="39"/>
  <c r="BB24" i="39"/>
  <c r="BB19" i="39"/>
  <c r="BB49" i="39"/>
  <c r="BB53" i="39" s="1"/>
  <c r="BB78" i="39" s="1"/>
  <c r="BB26" i="39"/>
  <c r="BB28" i="39"/>
  <c r="BB14" i="39"/>
  <c r="BB10" i="39"/>
  <c r="BB43" i="39"/>
  <c r="BB17" i="39"/>
  <c r="BB58" i="39"/>
  <c r="BB32" i="39"/>
  <c r="BB33" i="39"/>
  <c r="BB16" i="39"/>
  <c r="BB11" i="39"/>
  <c r="BB27" i="39"/>
  <c r="BB18" i="39"/>
  <c r="BX86" i="19"/>
  <c r="BX93" i="19"/>
  <c r="BX96" i="19" s="1"/>
  <c r="N86" i="49"/>
  <c r="N93" i="49"/>
  <c r="N96" i="49" s="1"/>
  <c r="CY76" i="44"/>
  <c r="CY36" i="44"/>
  <c r="CY55" i="44" s="1"/>
  <c r="CY60" i="44" s="1"/>
  <c r="CL84" i="7"/>
  <c r="Q76" i="24"/>
  <c r="Q36" i="24"/>
  <c r="R34" i="24"/>
  <c r="P62" i="49"/>
  <c r="P64" i="49"/>
  <c r="Z86" i="39"/>
  <c r="Z93" i="39"/>
  <c r="Z96" i="39" s="1"/>
  <c r="CN53" i="44"/>
  <c r="CN78" i="44" s="1"/>
  <c r="CY33" i="4"/>
  <c r="CY24" i="4"/>
  <c r="CY17" i="4"/>
  <c r="CY32" i="4"/>
  <c r="CY88" i="4"/>
  <c r="CY91" i="4" s="1"/>
  <c r="CY31" i="4"/>
  <c r="CY23" i="4"/>
  <c r="CY16" i="4"/>
  <c r="CY12" i="4"/>
  <c r="CY30" i="4"/>
  <c r="CY22" i="4"/>
  <c r="CY49" i="4"/>
  <c r="CY53" i="4" s="1"/>
  <c r="CY78" i="4" s="1"/>
  <c r="CY27" i="4"/>
  <c r="CY19" i="4"/>
  <c r="CY26" i="4"/>
  <c r="CY14" i="4"/>
  <c r="CY9" i="4"/>
  <c r="CY57" i="4"/>
  <c r="CY50" i="4"/>
  <c r="CY11" i="4"/>
  <c r="CY25" i="4"/>
  <c r="CY18" i="4"/>
  <c r="CY10" i="4"/>
  <c r="CY20" i="4"/>
  <c r="CY29" i="4"/>
  <c r="CY28" i="4"/>
  <c r="CY21" i="4"/>
  <c r="CY44" i="4"/>
  <c r="CY46" i="4" s="1"/>
  <c r="CY51" i="4"/>
  <c r="CY15" i="4"/>
  <c r="CY43" i="4"/>
  <c r="BM80" i="34"/>
  <c r="BM82" i="34" s="1"/>
  <c r="O86" i="7"/>
  <c r="O93" i="7"/>
  <c r="O96" i="7" s="1"/>
  <c r="AA86" i="24"/>
  <c r="AA93" i="24"/>
  <c r="AA96" i="24" s="1"/>
  <c r="CV80" i="4"/>
  <c r="CV82" i="4" s="1"/>
  <c r="CN34" i="44"/>
  <c r="CY41" i="19"/>
  <c r="CY77" i="19" s="1"/>
  <c r="AC41" i="39"/>
  <c r="AC77" i="39" s="1"/>
  <c r="CN46" i="24"/>
  <c r="BQ34" i="16"/>
  <c r="BR9" i="16"/>
  <c r="BQ46" i="16"/>
  <c r="BR46" i="16" s="1"/>
  <c r="BR44" i="16"/>
  <c r="AN76" i="39"/>
  <c r="AN36" i="39"/>
  <c r="CI62" i="39"/>
  <c r="CI64" i="39" s="1"/>
  <c r="DU80" i="11"/>
  <c r="DU82" i="11" s="1"/>
  <c r="P80" i="29"/>
  <c r="P82" i="29" s="1"/>
  <c r="CM91" i="54"/>
  <c r="AQ46" i="24"/>
  <c r="AR46" i="24" s="1"/>
  <c r="AR44" i="24"/>
  <c r="DL91" i="44"/>
  <c r="DL46" i="44"/>
  <c r="DV80" i="34"/>
  <c r="DL3" i="39"/>
  <c r="DK2" i="39"/>
  <c r="CJ82" i="54"/>
  <c r="AX60" i="39"/>
  <c r="BW62" i="19"/>
  <c r="BW64" i="19" s="1"/>
  <c r="CY2" i="39"/>
  <c r="CZ3" i="39"/>
  <c r="BQ46" i="7"/>
  <c r="BR46" i="7" s="1"/>
  <c r="BR44" i="7"/>
  <c r="DI53" i="39"/>
  <c r="DI78" i="39" s="1"/>
  <c r="BB34" i="29"/>
  <c r="BX80" i="4"/>
  <c r="BX82" i="4" s="1"/>
  <c r="BX84" i="4" s="1"/>
  <c r="AD46" i="11"/>
  <c r="AE46" i="11" s="1"/>
  <c r="AE44" i="11"/>
  <c r="BN77" i="19"/>
  <c r="DW46" i="49"/>
  <c r="CW41" i="39"/>
  <c r="CW77" i="39" s="1"/>
  <c r="CW46" i="39"/>
  <c r="CK46" i="39"/>
  <c r="DU84" i="54"/>
  <c r="CO2" i="19"/>
  <c r="CP3" i="19"/>
  <c r="AW86" i="11"/>
  <c r="AW93" i="11"/>
  <c r="AW96" i="11" s="1"/>
  <c r="BB84" i="16"/>
  <c r="CA41" i="19"/>
  <c r="AY84" i="4"/>
  <c r="CJ84" i="24"/>
  <c r="DM53" i="7"/>
  <c r="DM78" i="7" s="1"/>
  <c r="BC89" i="49"/>
  <c r="BC91" i="49" s="1"/>
  <c r="BC88" i="49"/>
  <c r="BC50" i="49"/>
  <c r="BC43" i="49"/>
  <c r="BC57" i="49"/>
  <c r="BC33" i="49"/>
  <c r="BC49" i="49"/>
  <c r="BC32" i="49"/>
  <c r="BC45" i="49"/>
  <c r="BC58" i="49"/>
  <c r="BC39" i="49"/>
  <c r="BC22" i="49"/>
  <c r="BC15" i="49"/>
  <c r="BC38" i="49"/>
  <c r="BC21" i="49"/>
  <c r="BC51" i="49"/>
  <c r="BC14" i="49"/>
  <c r="BC20" i="49"/>
  <c r="BC17" i="49"/>
  <c r="BC13" i="49"/>
  <c r="BC27" i="49"/>
  <c r="BC29" i="49"/>
  <c r="BC24" i="49"/>
  <c r="BC12" i="49"/>
  <c r="BC25" i="49"/>
  <c r="BC16" i="49"/>
  <c r="BC11" i="49"/>
  <c r="BC31" i="49"/>
  <c r="BC59" i="49"/>
  <c r="BC19" i="49"/>
  <c r="BC23" i="49"/>
  <c r="BC18" i="49"/>
  <c r="BC28" i="49"/>
  <c r="BC44" i="49"/>
  <c r="BC30" i="49"/>
  <c r="BC90" i="49"/>
  <c r="BC26" i="49"/>
  <c r="BC9" i="49"/>
  <c r="BC10" i="49"/>
  <c r="BJ86" i="11"/>
  <c r="BJ93" i="11"/>
  <c r="BJ96" i="11" s="1"/>
  <c r="DY41" i="24"/>
  <c r="DY77" i="24" s="1"/>
  <c r="BZ91" i="11"/>
  <c r="CO53" i="16"/>
  <c r="AO91" i="39"/>
  <c r="DW80" i="44"/>
  <c r="AM60" i="29"/>
  <c r="DX80" i="16"/>
  <c r="DX82" i="16" s="1"/>
  <c r="DK41" i="19"/>
  <c r="BL64" i="29"/>
  <c r="BL62" i="29"/>
  <c r="CJ60" i="54"/>
  <c r="DJ34" i="49"/>
  <c r="CL55" i="44"/>
  <c r="DJ64" i="44"/>
  <c r="DJ62" i="44"/>
  <c r="CX60" i="16"/>
  <c r="AN96" i="7"/>
  <c r="DK76" i="44"/>
  <c r="DK36" i="44"/>
  <c r="CB53" i="24"/>
  <c r="CB78" i="24" s="1"/>
  <c r="CB46" i="24"/>
  <c r="BX80" i="49"/>
  <c r="CU82" i="4"/>
  <c r="CU84" i="4" s="1"/>
  <c r="CX84" i="7"/>
  <c r="Z86" i="19"/>
  <c r="Z93" i="19"/>
  <c r="Z96" i="19" s="1"/>
  <c r="P60" i="16"/>
  <c r="BR3" i="19"/>
  <c r="BQ2" i="19"/>
  <c r="Z86" i="44"/>
  <c r="Z93" i="44"/>
  <c r="Z96" i="44" s="1"/>
  <c r="AO80" i="24"/>
  <c r="AO82" i="24" s="1"/>
  <c r="AO84" i="24"/>
  <c r="BO46" i="54"/>
  <c r="AD91" i="49"/>
  <c r="AE91" i="49" s="1"/>
  <c r="AE89" i="49"/>
  <c r="L95" i="44"/>
  <c r="L97" i="44" s="1"/>
  <c r="I15" i="2"/>
  <c r="DM34" i="16"/>
  <c r="AC55" i="4"/>
  <c r="CK77" i="29"/>
  <c r="DL76" i="7"/>
  <c r="DL36" i="7"/>
  <c r="DL55" i="7" s="1"/>
  <c r="DL60" i="7" s="1"/>
  <c r="BW62" i="54"/>
  <c r="BW64" i="54"/>
  <c r="CX91" i="49"/>
  <c r="AZ86" i="7"/>
  <c r="AZ93" i="7"/>
  <c r="AZ96" i="7" s="1"/>
  <c r="BP53" i="24"/>
  <c r="BP78" i="24" s="1"/>
  <c r="DK53" i="54"/>
  <c r="DK78" i="54" s="1"/>
  <c r="P80" i="49"/>
  <c r="P82" i="49" s="1"/>
  <c r="P84" i="49"/>
  <c r="CA23" i="11"/>
  <c r="CA16" i="11"/>
  <c r="CA59" i="11"/>
  <c r="CA45" i="11"/>
  <c r="CA15" i="11"/>
  <c r="CA12" i="11"/>
  <c r="CA11" i="11"/>
  <c r="CA10" i="11"/>
  <c r="CA51" i="11"/>
  <c r="CA22" i="11"/>
  <c r="CA58" i="11"/>
  <c r="CA44" i="11"/>
  <c r="CA31" i="11"/>
  <c r="CA21" i="11"/>
  <c r="CA14" i="11"/>
  <c r="CA57" i="11"/>
  <c r="CA30" i="11"/>
  <c r="CA29" i="11"/>
  <c r="CA18" i="11"/>
  <c r="CA88" i="11"/>
  <c r="CA91" i="11" s="1"/>
  <c r="CA50" i="11"/>
  <c r="CA20" i="11"/>
  <c r="CA25" i="11"/>
  <c r="CA89" i="11"/>
  <c r="CA19" i="11"/>
  <c r="CA24" i="11"/>
  <c r="CA90" i="11"/>
  <c r="CA17" i="11"/>
  <c r="CA49" i="11"/>
  <c r="CA43" i="11"/>
  <c r="CA27" i="11"/>
  <c r="CA33" i="11"/>
  <c r="CA32" i="11"/>
  <c r="CA26" i="11"/>
  <c r="CA9" i="11"/>
  <c r="CA28" i="11"/>
  <c r="DH62" i="44"/>
  <c r="DH64" i="44" s="1"/>
  <c r="DF62" i="11"/>
  <c r="DF64" i="11" s="1"/>
  <c r="AB62" i="54"/>
  <c r="AB64" i="54" s="1"/>
  <c r="CV55" i="4"/>
  <c r="DL78" i="7"/>
  <c r="CY41" i="54"/>
  <c r="CY77" i="54" s="1"/>
  <c r="CX76" i="34"/>
  <c r="CX36" i="34"/>
  <c r="CX55" i="34" s="1"/>
  <c r="CX60" i="34" s="1"/>
  <c r="AM86" i="49"/>
  <c r="AM93" i="49"/>
  <c r="AM96" i="49" s="1"/>
  <c r="BU86" i="4"/>
  <c r="BU93" i="4"/>
  <c r="BU96" i="4" s="1"/>
  <c r="DJ53" i="29"/>
  <c r="DJ78" i="29" s="1"/>
  <c r="CX34" i="11"/>
  <c r="BM86" i="16"/>
  <c r="BM93" i="16"/>
  <c r="BM96" i="16" s="1"/>
  <c r="CI80" i="39"/>
  <c r="DU55" i="4"/>
  <c r="DU55" i="11"/>
  <c r="CL46" i="29"/>
  <c r="BO60" i="7"/>
  <c r="AZ86" i="19"/>
  <c r="AZ93" i="19"/>
  <c r="AZ96" i="19" s="1"/>
  <c r="CK77" i="49"/>
  <c r="CW36" i="4"/>
  <c r="CW55" i="4" s="1"/>
  <c r="CW60" i="4" s="1"/>
  <c r="CW76" i="4"/>
  <c r="BN86" i="16"/>
  <c r="BN93" i="16"/>
  <c r="BN96" i="16" s="1"/>
  <c r="AX86" i="39"/>
  <c r="AX93" i="39"/>
  <c r="AX96" i="39" s="1"/>
  <c r="DJ32" i="39"/>
  <c r="DJ24" i="39"/>
  <c r="DJ31" i="39"/>
  <c r="DJ23" i="39"/>
  <c r="DJ39" i="39"/>
  <c r="DJ41" i="39" s="1"/>
  <c r="DJ77" i="39" s="1"/>
  <c r="DJ22" i="39"/>
  <c r="DJ90" i="39"/>
  <c r="DJ58" i="39"/>
  <c r="DJ16" i="39"/>
  <c r="DJ44" i="39"/>
  <c r="DJ46" i="39" s="1"/>
  <c r="DJ20" i="39"/>
  <c r="DJ49" i="39"/>
  <c r="DJ28" i="39"/>
  <c r="DJ11" i="39"/>
  <c r="DJ51" i="39"/>
  <c r="DJ19" i="39"/>
  <c r="DJ88" i="39"/>
  <c r="DJ33" i="39"/>
  <c r="DJ27" i="39"/>
  <c r="DJ21" i="39"/>
  <c r="DJ10" i="39"/>
  <c r="DJ18" i="39"/>
  <c r="DJ30" i="39"/>
  <c r="DJ57" i="39"/>
  <c r="DJ29" i="39"/>
  <c r="DJ15" i="39"/>
  <c r="DJ12" i="39"/>
  <c r="DJ50" i="39"/>
  <c r="DJ25" i="39"/>
  <c r="DJ17" i="39"/>
  <c r="DJ38" i="39"/>
  <c r="DJ9" i="39"/>
  <c r="DJ14" i="39"/>
  <c r="DJ45" i="39"/>
  <c r="DJ89" i="39"/>
  <c r="DJ59" i="39"/>
  <c r="DJ26" i="39"/>
  <c r="DJ43" i="39"/>
  <c r="DV53" i="39"/>
  <c r="DV78" i="39" s="1"/>
  <c r="CA46" i="34"/>
  <c r="DB88" i="16"/>
  <c r="DB91" i="16" s="1"/>
  <c r="DB18" i="16"/>
  <c r="DB57" i="16"/>
  <c r="DB25" i="16"/>
  <c r="DB51" i="16"/>
  <c r="DB11" i="16"/>
  <c r="DB9" i="16"/>
  <c r="DB44" i="16"/>
  <c r="DB46" i="16" s="1"/>
  <c r="DB20" i="16"/>
  <c r="DB12" i="16"/>
  <c r="DB50" i="16"/>
  <c r="DB10" i="16"/>
  <c r="DB33" i="16"/>
  <c r="DB32" i="16"/>
  <c r="DB31" i="16"/>
  <c r="DB19" i="16"/>
  <c r="DB49" i="16"/>
  <c r="DB38" i="16"/>
  <c r="DB17" i="16"/>
  <c r="DB39" i="16"/>
  <c r="DB15" i="16"/>
  <c r="DB27" i="16"/>
  <c r="DB43" i="16"/>
  <c r="DB26" i="16"/>
  <c r="DB28" i="16"/>
  <c r="DB24" i="16"/>
  <c r="DB23" i="16"/>
  <c r="DB29" i="16"/>
  <c r="DB21" i="16"/>
  <c r="DB16" i="16"/>
  <c r="DB14" i="16"/>
  <c r="DB30" i="16"/>
  <c r="DB13" i="16"/>
  <c r="DB22" i="16"/>
  <c r="AP46" i="29"/>
  <c r="BB86" i="24"/>
  <c r="BB93" i="24"/>
  <c r="BB96" i="24" s="1"/>
  <c r="BP2" i="11"/>
  <c r="BQ3" i="11"/>
  <c r="DT86" i="29"/>
  <c r="DT93" i="29"/>
  <c r="DT96" i="29" s="1"/>
  <c r="BO49" i="29"/>
  <c r="BO90" i="29"/>
  <c r="BO89" i="29"/>
  <c r="BO91" i="29" s="1"/>
  <c r="BO32" i="29"/>
  <c r="BO21" i="29"/>
  <c r="BO58" i="29"/>
  <c r="BO20" i="29"/>
  <c r="BO14" i="29"/>
  <c r="BO88" i="29"/>
  <c r="BO59" i="29"/>
  <c r="BO38" i="29"/>
  <c r="BO29" i="29"/>
  <c r="BO11" i="29"/>
  <c r="BO23" i="29"/>
  <c r="BO18" i="29"/>
  <c r="BO15" i="29"/>
  <c r="BO51" i="29"/>
  <c r="BO45" i="29"/>
  <c r="BO26" i="29"/>
  <c r="BO50" i="29"/>
  <c r="BO39" i="29"/>
  <c r="BO41" i="29" s="1"/>
  <c r="BO77" i="29" s="1"/>
  <c r="BO33" i="29"/>
  <c r="BO10" i="29"/>
  <c r="BO24" i="29"/>
  <c r="BO17" i="29"/>
  <c r="BO57" i="29"/>
  <c r="BO9" i="29"/>
  <c r="BO22" i="29"/>
  <c r="BO13" i="29"/>
  <c r="BO12" i="29"/>
  <c r="BO25" i="29"/>
  <c r="BO28" i="29"/>
  <c r="BO19" i="29"/>
  <c r="BO31" i="29"/>
  <c r="BO30" i="29"/>
  <c r="BO44" i="29"/>
  <c r="BO27" i="29"/>
  <c r="BO43" i="29"/>
  <c r="BO16" i="29"/>
  <c r="DX76" i="44"/>
  <c r="DX36" i="44"/>
  <c r="DX55" i="44" s="1"/>
  <c r="DX60" i="44" s="1"/>
  <c r="DA41" i="16"/>
  <c r="DA77" i="16" s="1"/>
  <c r="AC34" i="44"/>
  <c r="CN89" i="19"/>
  <c r="CN39" i="19"/>
  <c r="CN90" i="19"/>
  <c r="CN51" i="19"/>
  <c r="CN45" i="19"/>
  <c r="CN38" i="19"/>
  <c r="CN58" i="19"/>
  <c r="CN49" i="19"/>
  <c r="CN59" i="19"/>
  <c r="CN22" i="19"/>
  <c r="CN15" i="19"/>
  <c r="CN50" i="19"/>
  <c r="CN43" i="19"/>
  <c r="CN33" i="19"/>
  <c r="CN21" i="19"/>
  <c r="CN32" i="19"/>
  <c r="CN20" i="19"/>
  <c r="CN14" i="19"/>
  <c r="CN30" i="19"/>
  <c r="CN18" i="19"/>
  <c r="CN11" i="19"/>
  <c r="CN88" i="19"/>
  <c r="CN25" i="19"/>
  <c r="CN28" i="19"/>
  <c r="CN29" i="19"/>
  <c r="CN26" i="19"/>
  <c r="CN57" i="19"/>
  <c r="CN24" i="19"/>
  <c r="CN19" i="19"/>
  <c r="CN27" i="19"/>
  <c r="CN44" i="19"/>
  <c r="CN31" i="19"/>
  <c r="CN16" i="19"/>
  <c r="CN17" i="19"/>
  <c r="CN12" i="19"/>
  <c r="CN10" i="19"/>
  <c r="CN23" i="19"/>
  <c r="CN9" i="19"/>
  <c r="AB62" i="49"/>
  <c r="AB64" i="49" s="1"/>
  <c r="BN91" i="29"/>
  <c r="BJ86" i="49"/>
  <c r="BJ93" i="49"/>
  <c r="BJ96" i="49" s="1"/>
  <c r="AZ60" i="49"/>
  <c r="CJ55" i="4"/>
  <c r="CA34" i="19"/>
  <c r="BE3" i="49"/>
  <c r="BD2" i="49"/>
  <c r="DW82" i="16"/>
  <c r="AM86" i="29"/>
  <c r="AM93" i="29"/>
  <c r="AM96" i="29" s="1"/>
  <c r="AD53" i="34"/>
  <c r="AD78" i="34" s="1"/>
  <c r="AE78" i="34" s="1"/>
  <c r="AE49" i="34"/>
  <c r="AE53" i="34" s="1"/>
  <c r="BZ34" i="11"/>
  <c r="DM58" i="24"/>
  <c r="DM27" i="24"/>
  <c r="DM19" i="24"/>
  <c r="DM12" i="24"/>
  <c r="DM28" i="24"/>
  <c r="DM57" i="24"/>
  <c r="DM30" i="24"/>
  <c r="DM33" i="24"/>
  <c r="DM25" i="24"/>
  <c r="DM17" i="24"/>
  <c r="DM88" i="24"/>
  <c r="DM38" i="24"/>
  <c r="DM16" i="24"/>
  <c r="DM59" i="24"/>
  <c r="DM22" i="24"/>
  <c r="DM9" i="24"/>
  <c r="DM18" i="24"/>
  <c r="DM51" i="24"/>
  <c r="DM49" i="24"/>
  <c r="DM29" i="24"/>
  <c r="DM21" i="24"/>
  <c r="DM15" i="24"/>
  <c r="DM10" i="24"/>
  <c r="DM50" i="24"/>
  <c r="DM89" i="24"/>
  <c r="DM26" i="24"/>
  <c r="DM23" i="24"/>
  <c r="DM32" i="24"/>
  <c r="DM45" i="24"/>
  <c r="DM24" i="24"/>
  <c r="DM31" i="24"/>
  <c r="DM11" i="24"/>
  <c r="DM39" i="24"/>
  <c r="DM14" i="24"/>
  <c r="DM44" i="24"/>
  <c r="DM20" i="24"/>
  <c r="DM43" i="24"/>
  <c r="DM90" i="24"/>
  <c r="DL76" i="16"/>
  <c r="DL36" i="16"/>
  <c r="DL55" i="16" s="1"/>
  <c r="DL60" i="16" s="1"/>
  <c r="DH62" i="4"/>
  <c r="DH64" i="4" s="1"/>
  <c r="CW60" i="24"/>
  <c r="DK46" i="19"/>
  <c r="CL34" i="4"/>
  <c r="DF86" i="19"/>
  <c r="DF93" i="19"/>
  <c r="DF96" i="19" s="1"/>
  <c r="DW60" i="16"/>
  <c r="CL80" i="44"/>
  <c r="DJ80" i="44"/>
  <c r="DJ82" i="44" s="1"/>
  <c r="CK76" i="29"/>
  <c r="CK36" i="29"/>
  <c r="BD82" i="16"/>
  <c r="BD84" i="16" s="1"/>
  <c r="DW55" i="24"/>
  <c r="AP78" i="4"/>
  <c r="AD41" i="54"/>
  <c r="AE39" i="54"/>
  <c r="AO76" i="11"/>
  <c r="AO36" i="11"/>
  <c r="AO55" i="11" s="1"/>
  <c r="AO60" i="11" s="1"/>
  <c r="P80" i="16"/>
  <c r="P82" i="16" s="1"/>
  <c r="DV76" i="49"/>
  <c r="DV36" i="49"/>
  <c r="DV55" i="49" s="1"/>
  <c r="DV60" i="49" s="1"/>
  <c r="DW76" i="34"/>
  <c r="DW36" i="34"/>
  <c r="BL76" i="39"/>
  <c r="BL36" i="39"/>
  <c r="BL55" i="39" s="1"/>
  <c r="BL60" i="39" s="1"/>
  <c r="CA89" i="29"/>
  <c r="CA59" i="29"/>
  <c r="CA58" i="29"/>
  <c r="CA51" i="29"/>
  <c r="CA44" i="29"/>
  <c r="CA90" i="29"/>
  <c r="CA50" i="29"/>
  <c r="CA88" i="29"/>
  <c r="CA43" i="29"/>
  <c r="CA30" i="29"/>
  <c r="CA23" i="29"/>
  <c r="CA16" i="29"/>
  <c r="CA22" i="29"/>
  <c r="CA9" i="29"/>
  <c r="CA10" i="29"/>
  <c r="CA38" i="29"/>
  <c r="CA32" i="29"/>
  <c r="CA27" i="29"/>
  <c r="CA13" i="29"/>
  <c r="CA57" i="29"/>
  <c r="CA20" i="29"/>
  <c r="CA17" i="29"/>
  <c r="CA45" i="29"/>
  <c r="CA33" i="29"/>
  <c r="CA31" i="29"/>
  <c r="CA12" i="29"/>
  <c r="CA25" i="29"/>
  <c r="CA11" i="29"/>
  <c r="CA39" i="29"/>
  <c r="CA41" i="29" s="1"/>
  <c r="CA77" i="29" s="1"/>
  <c r="CA29" i="29"/>
  <c r="CA21" i="29"/>
  <c r="CA26" i="29"/>
  <c r="CA24" i="29"/>
  <c r="CA28" i="29"/>
  <c r="CA19" i="29"/>
  <c r="CA18" i="29"/>
  <c r="CA15" i="29"/>
  <c r="CA49" i="29"/>
  <c r="CA53" i="29" s="1"/>
  <c r="CA78" i="29" s="1"/>
  <c r="CA14" i="29"/>
  <c r="D51" i="2"/>
  <c r="AC80" i="4"/>
  <c r="AC82" i="4" s="1"/>
  <c r="BQ58" i="24"/>
  <c r="BR58" i="24" s="1"/>
  <c r="BQ27" i="24"/>
  <c r="BR27" i="24" s="1"/>
  <c r="BQ12" i="24"/>
  <c r="BR12" i="24" s="1"/>
  <c r="BQ28" i="24"/>
  <c r="BR28" i="24" s="1"/>
  <c r="BQ57" i="24"/>
  <c r="BR57" i="24" s="1"/>
  <c r="BQ30" i="24"/>
  <c r="BR30" i="24" s="1"/>
  <c r="BQ33" i="24"/>
  <c r="BR33" i="24" s="1"/>
  <c r="BQ25" i="24"/>
  <c r="BR25" i="24" s="1"/>
  <c r="BQ51" i="24"/>
  <c r="BR51" i="24" s="1"/>
  <c r="BQ50" i="24"/>
  <c r="BR50" i="24" s="1"/>
  <c r="BQ21" i="24"/>
  <c r="BR21" i="24" s="1"/>
  <c r="BQ49" i="24"/>
  <c r="BQ88" i="24"/>
  <c r="BR88" i="24" s="1"/>
  <c r="BQ39" i="24"/>
  <c r="BQ20" i="24"/>
  <c r="BR20" i="24" s="1"/>
  <c r="BQ18" i="24"/>
  <c r="BR18" i="24" s="1"/>
  <c r="BQ17" i="24"/>
  <c r="BR17" i="24" s="1"/>
  <c r="BQ32" i="24"/>
  <c r="BR32" i="24" s="1"/>
  <c r="BQ24" i="24"/>
  <c r="BR24" i="24" s="1"/>
  <c r="BQ11" i="24"/>
  <c r="BR11" i="24" s="1"/>
  <c r="BQ59" i="24"/>
  <c r="BR59" i="24" s="1"/>
  <c r="BQ38" i="24"/>
  <c r="BR38" i="24" s="1"/>
  <c r="BQ44" i="24"/>
  <c r="BQ16" i="24"/>
  <c r="BR16" i="24" s="1"/>
  <c r="BQ14" i="24"/>
  <c r="BR14" i="24" s="1"/>
  <c r="BQ31" i="24"/>
  <c r="BR31" i="24" s="1"/>
  <c r="BQ23" i="24"/>
  <c r="BR23" i="24" s="1"/>
  <c r="BQ9" i="24"/>
  <c r="BQ89" i="24"/>
  <c r="BQ45" i="24"/>
  <c r="BR45" i="24" s="1"/>
  <c r="BQ22" i="24"/>
  <c r="BR22" i="24" s="1"/>
  <c r="BQ15" i="24"/>
  <c r="BR15" i="24" s="1"/>
  <c r="BQ10" i="24"/>
  <c r="BR10" i="24" s="1"/>
  <c r="BQ26" i="24"/>
  <c r="BR26" i="24" s="1"/>
  <c r="BQ90" i="24"/>
  <c r="BR90" i="24" s="1"/>
  <c r="BQ29" i="24"/>
  <c r="BR29" i="24" s="1"/>
  <c r="BQ43" i="24"/>
  <c r="BR43" i="24" s="1"/>
  <c r="AN62" i="4"/>
  <c r="AN64" i="4" s="1"/>
  <c r="AD91" i="4"/>
  <c r="AE91" i="4" s="1"/>
  <c r="AE88" i="4"/>
  <c r="AM62" i="39"/>
  <c r="AM64" i="39"/>
  <c r="DW34" i="29"/>
  <c r="CH86" i="4"/>
  <c r="CH93" i="4"/>
  <c r="CH96" i="4" s="1"/>
  <c r="DW76" i="54"/>
  <c r="DW36" i="54"/>
  <c r="DW55" i="54" s="1"/>
  <c r="DI55" i="34"/>
  <c r="DS84" i="11"/>
  <c r="Q84" i="44"/>
  <c r="DA77" i="11"/>
  <c r="CH60" i="39"/>
  <c r="BZ80" i="44"/>
  <c r="DY53" i="44"/>
  <c r="DY78" i="44" s="1"/>
  <c r="DY91" i="44"/>
  <c r="CY46" i="19"/>
  <c r="CQ2" i="7"/>
  <c r="CR3" i="7"/>
  <c r="BL62" i="16"/>
  <c r="BL64" i="16" s="1"/>
  <c r="BQ91" i="16"/>
  <c r="BR91" i="16" s="1"/>
  <c r="BR88" i="16"/>
  <c r="BL84" i="19"/>
  <c r="DJ91" i="29"/>
  <c r="DS62" i="11"/>
  <c r="DS64" i="11" s="1"/>
  <c r="BC34" i="19"/>
  <c r="DU80" i="4"/>
  <c r="DU82" i="4" s="1"/>
  <c r="BO80" i="7"/>
  <c r="BO82" i="7" s="1"/>
  <c r="DJ64" i="34"/>
  <c r="DJ62" i="34"/>
  <c r="BB46" i="4"/>
  <c r="DH77" i="39"/>
  <c r="AC62" i="16"/>
  <c r="AC64" i="16" s="1"/>
  <c r="CZ91" i="44"/>
  <c r="CA53" i="34"/>
  <c r="CA78" i="34" s="1"/>
  <c r="CA91" i="34"/>
  <c r="BY55" i="34"/>
  <c r="DD3" i="16"/>
  <c r="DC2" i="16"/>
  <c r="BQ91" i="7"/>
  <c r="BR91" i="7" s="1"/>
  <c r="BR88" i="7"/>
  <c r="DK55" i="7"/>
  <c r="BO51" i="11"/>
  <c r="BO58" i="11"/>
  <c r="BO44" i="11"/>
  <c r="BO46" i="11" s="1"/>
  <c r="BO31" i="11"/>
  <c r="BO21" i="11"/>
  <c r="BO50" i="11"/>
  <c r="BO33" i="11"/>
  <c r="BO32" i="11"/>
  <c r="BO57" i="11"/>
  <c r="BO30" i="11"/>
  <c r="BO20" i="11"/>
  <c r="BO19" i="11"/>
  <c r="BO14" i="11"/>
  <c r="BO9" i="11"/>
  <c r="BO49" i="11"/>
  <c r="BO15" i="11"/>
  <c r="BO24" i="11"/>
  <c r="BO45" i="11"/>
  <c r="BO23" i="11"/>
  <c r="BO18" i="11"/>
  <c r="BO28" i="11"/>
  <c r="BO22" i="11"/>
  <c r="BO59" i="11"/>
  <c r="BO17" i="11"/>
  <c r="BO27" i="11"/>
  <c r="BO26" i="11"/>
  <c r="BO88" i="11"/>
  <c r="BO91" i="11" s="1"/>
  <c r="BO16" i="11"/>
  <c r="BO11" i="11"/>
  <c r="BO25" i="11"/>
  <c r="BO10" i="11"/>
  <c r="BO89" i="11"/>
  <c r="BO90" i="11"/>
  <c r="BO29" i="11"/>
  <c r="BO12" i="11"/>
  <c r="BO43" i="11"/>
  <c r="CC90" i="44"/>
  <c r="CC31" i="44"/>
  <c r="CC23" i="44"/>
  <c r="CC58" i="44"/>
  <c r="CC39" i="44"/>
  <c r="CC41" i="44" s="1"/>
  <c r="CC77" i="44" s="1"/>
  <c r="CC22" i="44"/>
  <c r="CC51" i="44"/>
  <c r="CC21" i="44"/>
  <c r="CC38" i="44"/>
  <c r="CC43" i="44"/>
  <c r="CC26" i="44"/>
  <c r="CC19" i="44"/>
  <c r="CC13" i="44"/>
  <c r="CC88" i="44"/>
  <c r="CC45" i="44"/>
  <c r="CC57" i="44"/>
  <c r="CC18" i="44"/>
  <c r="CC89" i="44"/>
  <c r="CC17" i="44"/>
  <c r="CC10" i="44"/>
  <c r="CC14" i="44"/>
  <c r="CC49" i="44"/>
  <c r="CC53" i="44" s="1"/>
  <c r="CC78" i="44" s="1"/>
  <c r="CC11" i="44"/>
  <c r="CC32" i="44"/>
  <c r="CC30" i="44"/>
  <c r="CC29" i="44"/>
  <c r="CC28" i="44"/>
  <c r="CC27" i="44"/>
  <c r="CC25" i="44"/>
  <c r="CC20" i="44"/>
  <c r="CC16" i="44"/>
  <c r="CC12" i="44"/>
  <c r="CC50" i="44"/>
  <c r="CC33" i="44"/>
  <c r="CC59" i="44"/>
  <c r="CC24" i="44"/>
  <c r="CC15" i="44"/>
  <c r="CC9" i="44"/>
  <c r="CC44" i="44"/>
  <c r="CC46" i="44" s="1"/>
  <c r="BQ3" i="29"/>
  <c r="BP2" i="29"/>
  <c r="DW53" i="49"/>
  <c r="DW78" i="49" s="1"/>
  <c r="AD34" i="7"/>
  <c r="AE9" i="7"/>
  <c r="AC46" i="44"/>
  <c r="CK41" i="39"/>
  <c r="CZ89" i="34"/>
  <c r="CZ39" i="34"/>
  <c r="CZ41" i="34" s="1"/>
  <c r="CZ77" i="34" s="1"/>
  <c r="CZ58" i="34"/>
  <c r="CZ90" i="34"/>
  <c r="CZ57" i="34"/>
  <c r="CZ38" i="34"/>
  <c r="CZ24" i="34"/>
  <c r="CZ17" i="34"/>
  <c r="CZ11" i="34"/>
  <c r="CZ30" i="34"/>
  <c r="CZ51" i="34"/>
  <c r="CZ49" i="34"/>
  <c r="CZ59" i="34"/>
  <c r="CZ27" i="34"/>
  <c r="CZ19" i="34"/>
  <c r="CZ88" i="34"/>
  <c r="CZ44" i="34"/>
  <c r="CZ46" i="34" s="1"/>
  <c r="CZ21" i="34"/>
  <c r="CZ16" i="34"/>
  <c r="CZ28" i="34"/>
  <c r="CZ43" i="34"/>
  <c r="CZ31" i="34"/>
  <c r="CZ26" i="34"/>
  <c r="CZ45" i="34"/>
  <c r="CZ32" i="34"/>
  <c r="CZ20" i="34"/>
  <c r="CZ22" i="34"/>
  <c r="CZ10" i="34"/>
  <c r="CZ29" i="34"/>
  <c r="CZ9" i="34"/>
  <c r="CZ23" i="34"/>
  <c r="CZ18" i="34"/>
  <c r="CZ14" i="34"/>
  <c r="CZ50" i="34"/>
  <c r="CZ12" i="34"/>
  <c r="CZ33" i="34"/>
  <c r="CZ25" i="34"/>
  <c r="CZ15" i="34"/>
  <c r="BC62" i="16"/>
  <c r="BC64" i="16" s="1"/>
  <c r="AB80" i="49"/>
  <c r="AB82" i="49" s="1"/>
  <c r="AZ84" i="49"/>
  <c r="AZ80" i="49"/>
  <c r="AZ82" i="49" s="1"/>
  <c r="CJ80" i="4"/>
  <c r="DM46" i="7"/>
  <c r="CS64" i="4"/>
  <c r="CW82" i="24"/>
  <c r="DY34" i="24"/>
  <c r="DY91" i="24"/>
  <c r="AD46" i="34"/>
  <c r="AE46" i="34" s="1"/>
  <c r="AE44" i="34"/>
  <c r="AD91" i="34"/>
  <c r="AE91" i="34" s="1"/>
  <c r="AE89" i="34"/>
  <c r="CV84" i="54"/>
  <c r="DO3" i="24"/>
  <c r="DN2" i="24"/>
  <c r="AZ84" i="34"/>
  <c r="CL84" i="16"/>
  <c r="DG84" i="49"/>
  <c r="Q77" i="16"/>
  <c r="R77" i="16" s="1"/>
  <c r="R41" i="16"/>
  <c r="DH80" i="4"/>
  <c r="DH82" i="4" s="1"/>
  <c r="DX41" i="54"/>
  <c r="DX53" i="54"/>
  <c r="DX78" i="54" s="1"/>
  <c r="AQ32" i="49"/>
  <c r="AR32" i="49" s="1"/>
  <c r="AQ31" i="49"/>
  <c r="AQ88" i="49"/>
  <c r="AR88" i="49" s="1"/>
  <c r="AQ39" i="49"/>
  <c r="AQ58" i="49"/>
  <c r="AR58" i="49" s="1"/>
  <c r="AQ33" i="49"/>
  <c r="AR33" i="49" s="1"/>
  <c r="AQ89" i="49"/>
  <c r="AQ43" i="49"/>
  <c r="AR43" i="49" s="1"/>
  <c r="AQ27" i="49"/>
  <c r="AR27" i="49" s="1"/>
  <c r="AQ19" i="49"/>
  <c r="AR19" i="49" s="1"/>
  <c r="AQ30" i="49"/>
  <c r="AR30" i="49" s="1"/>
  <c r="AQ13" i="49"/>
  <c r="AR13" i="49" s="1"/>
  <c r="AQ25" i="49"/>
  <c r="AR25" i="49" s="1"/>
  <c r="AQ18" i="49"/>
  <c r="AR18" i="49" s="1"/>
  <c r="AQ15" i="49"/>
  <c r="AR15" i="49" s="1"/>
  <c r="AQ12" i="49"/>
  <c r="AR12" i="49" s="1"/>
  <c r="AQ24" i="49"/>
  <c r="AR24" i="49" s="1"/>
  <c r="AQ11" i="49"/>
  <c r="AR11" i="49" s="1"/>
  <c r="AQ51" i="49"/>
  <c r="AR51" i="49" s="1"/>
  <c r="AQ45" i="49"/>
  <c r="AR45" i="49" s="1"/>
  <c r="AQ23" i="49"/>
  <c r="AR23" i="49" s="1"/>
  <c r="AQ50" i="49"/>
  <c r="AR50" i="49" s="1"/>
  <c r="AQ28" i="49"/>
  <c r="AR28" i="49" s="1"/>
  <c r="AQ59" i="49"/>
  <c r="AR59" i="49" s="1"/>
  <c r="AQ57" i="49"/>
  <c r="AR57" i="49" s="1"/>
  <c r="AQ14" i="49"/>
  <c r="AR14" i="49" s="1"/>
  <c r="AQ22" i="49"/>
  <c r="AR22" i="49" s="1"/>
  <c r="AQ26" i="49"/>
  <c r="AR26" i="49" s="1"/>
  <c r="AQ17" i="49"/>
  <c r="AR17" i="49" s="1"/>
  <c r="AQ44" i="49"/>
  <c r="AQ9" i="49"/>
  <c r="AQ38" i="49"/>
  <c r="AR38" i="49" s="1"/>
  <c r="AQ90" i="49"/>
  <c r="AR90" i="49" s="1"/>
  <c r="AQ29" i="49"/>
  <c r="AR29" i="49" s="1"/>
  <c r="AQ20" i="49"/>
  <c r="AR20" i="49" s="1"/>
  <c r="AQ16" i="49"/>
  <c r="AR16" i="49" s="1"/>
  <c r="AQ10" i="49"/>
  <c r="AR10" i="49" s="1"/>
  <c r="AQ21" i="49"/>
  <c r="AR21" i="49" s="1"/>
  <c r="AQ49" i="49"/>
  <c r="BZ50" i="39"/>
  <c r="BZ43" i="39"/>
  <c r="BZ29" i="39"/>
  <c r="BZ26" i="39"/>
  <c r="BZ57" i="39"/>
  <c r="BZ33" i="39"/>
  <c r="BZ25" i="39"/>
  <c r="BZ49" i="39"/>
  <c r="BZ32" i="39"/>
  <c r="BZ24" i="39"/>
  <c r="BZ45" i="39"/>
  <c r="BZ90" i="39"/>
  <c r="BZ88" i="39"/>
  <c r="BZ59" i="39"/>
  <c r="BZ51" i="39"/>
  <c r="BZ39" i="39"/>
  <c r="BZ41" i="39" s="1"/>
  <c r="BZ77" i="39" s="1"/>
  <c r="BZ30" i="39"/>
  <c r="BZ20" i="39"/>
  <c r="BZ19" i="39"/>
  <c r="BZ12" i="39"/>
  <c r="BZ89" i="39"/>
  <c r="BZ22" i="39"/>
  <c r="BZ18" i="39"/>
  <c r="BZ9" i="39"/>
  <c r="BZ38" i="39"/>
  <c r="BZ28" i="39"/>
  <c r="BZ27" i="39"/>
  <c r="BZ21" i="39"/>
  <c r="BZ17" i="39"/>
  <c r="BZ15" i="39"/>
  <c r="BZ58" i="39"/>
  <c r="BZ44" i="39"/>
  <c r="BZ10" i="39"/>
  <c r="BZ23" i="39"/>
  <c r="BZ11" i="39"/>
  <c r="BZ31" i="39"/>
  <c r="BZ16" i="39"/>
  <c r="BZ14" i="39"/>
  <c r="DY90" i="54"/>
  <c r="DY88" i="54"/>
  <c r="DY89" i="54"/>
  <c r="DY91" i="54" s="1"/>
  <c r="DY59" i="54"/>
  <c r="DY50" i="54"/>
  <c r="DY58" i="54"/>
  <c r="DY57" i="54"/>
  <c r="DY49" i="54"/>
  <c r="DY43" i="54"/>
  <c r="DY29" i="54"/>
  <c r="DY30" i="54"/>
  <c r="DY28" i="54"/>
  <c r="DY17" i="54"/>
  <c r="DY45" i="54"/>
  <c r="DY44" i="54"/>
  <c r="DY46" i="54" s="1"/>
  <c r="DY26" i="54"/>
  <c r="DY16" i="54"/>
  <c r="DY31" i="54"/>
  <c r="DY21" i="54"/>
  <c r="DY15" i="54"/>
  <c r="DY39" i="54"/>
  <c r="DY41" i="54" s="1"/>
  <c r="DY77" i="54" s="1"/>
  <c r="DY27" i="54"/>
  <c r="DY14" i="54"/>
  <c r="DY25" i="54"/>
  <c r="DY22" i="54"/>
  <c r="DY12" i="54"/>
  <c r="DY20" i="54"/>
  <c r="DY19" i="54"/>
  <c r="DY13" i="54"/>
  <c r="DY18" i="54"/>
  <c r="DY24" i="54"/>
  <c r="DY23" i="54"/>
  <c r="DY32" i="54"/>
  <c r="DY11" i="54"/>
  <c r="DY33" i="54"/>
  <c r="DY9" i="54"/>
  <c r="DY51" i="54"/>
  <c r="DY38" i="54"/>
  <c r="DY10" i="54"/>
  <c r="AP46" i="49"/>
  <c r="BQ60" i="44"/>
  <c r="BR55" i="44"/>
  <c r="DJ53" i="49"/>
  <c r="DJ78" i="49" s="1"/>
  <c r="Z62" i="4"/>
  <c r="Z64" i="4" s="1"/>
  <c r="BO34" i="34"/>
  <c r="AP76" i="34"/>
  <c r="AP36" i="34"/>
  <c r="AP55" i="34" s="1"/>
  <c r="AP60" i="34" s="1"/>
  <c r="CI84" i="19"/>
  <c r="AC76" i="54"/>
  <c r="AC36" i="54"/>
  <c r="AC55" i="54" s="1"/>
  <c r="AC60" i="54" s="1"/>
  <c r="AP84" i="7"/>
  <c r="CD29" i="16"/>
  <c r="CE29" i="16" s="1"/>
  <c r="CD49" i="16"/>
  <c r="CD88" i="16"/>
  <c r="CD30" i="16"/>
  <c r="CE30" i="16" s="1"/>
  <c r="CD15" i="16"/>
  <c r="CE15" i="16" s="1"/>
  <c r="CD21" i="16"/>
  <c r="CE21" i="16" s="1"/>
  <c r="CD12" i="16"/>
  <c r="CE12" i="16" s="1"/>
  <c r="CD44" i="16"/>
  <c r="CD57" i="16"/>
  <c r="CE57" i="16" s="1"/>
  <c r="CD51" i="16"/>
  <c r="CE51" i="16" s="1"/>
  <c r="CD22" i="16"/>
  <c r="CE22" i="16" s="1"/>
  <c r="CD20" i="16"/>
  <c r="CE20" i="16" s="1"/>
  <c r="CD50" i="16"/>
  <c r="CE50" i="16" s="1"/>
  <c r="CD33" i="16"/>
  <c r="CE33" i="16" s="1"/>
  <c r="CD32" i="16"/>
  <c r="CE32" i="16" s="1"/>
  <c r="CD31" i="16"/>
  <c r="CE31" i="16" s="1"/>
  <c r="CD19" i="16"/>
  <c r="CE19" i="16" s="1"/>
  <c r="CD38" i="16"/>
  <c r="CE38" i="16" s="1"/>
  <c r="CD18" i="16"/>
  <c r="CE18" i="16" s="1"/>
  <c r="CD39" i="16"/>
  <c r="CD10" i="16"/>
  <c r="CE10" i="16" s="1"/>
  <c r="CD28" i="16"/>
  <c r="CE28" i="16" s="1"/>
  <c r="CD24" i="16"/>
  <c r="CE24" i="16" s="1"/>
  <c r="CD23" i="16"/>
  <c r="CE23" i="16" s="1"/>
  <c r="CD17" i="16"/>
  <c r="CE17" i="16" s="1"/>
  <c r="CD16" i="16"/>
  <c r="CE16" i="16" s="1"/>
  <c r="CD14" i="16"/>
  <c r="CE14" i="16" s="1"/>
  <c r="CD27" i="16"/>
  <c r="CE27" i="16" s="1"/>
  <c r="CD43" i="16"/>
  <c r="CE43" i="16" s="1"/>
  <c r="CD26" i="16"/>
  <c r="CE26" i="16" s="1"/>
  <c r="CD25" i="16"/>
  <c r="CE25" i="16" s="1"/>
  <c r="CD11" i="16"/>
  <c r="CE11" i="16" s="1"/>
  <c r="CD9" i="16"/>
  <c r="CD13" i="16"/>
  <c r="CE13" i="16" s="1"/>
  <c r="DW80" i="24"/>
  <c r="DW82" i="24" s="1"/>
  <c r="DW84" i="24"/>
  <c r="DY51" i="34"/>
  <c r="DY58" i="34"/>
  <c r="DY90" i="34"/>
  <c r="DY57" i="34"/>
  <c r="DY30" i="34"/>
  <c r="DY89" i="34"/>
  <c r="DY20" i="34"/>
  <c r="DY14" i="34"/>
  <c r="DY45" i="34"/>
  <c r="DY32" i="34"/>
  <c r="DY19" i="34"/>
  <c r="DY29" i="34"/>
  <c r="DY23" i="34"/>
  <c r="DY16" i="34"/>
  <c r="DY31" i="34"/>
  <c r="DY10" i="34"/>
  <c r="DY21" i="34"/>
  <c r="DY59" i="34"/>
  <c r="DY49" i="34"/>
  <c r="DY44" i="34"/>
  <c r="DY24" i="34"/>
  <c r="DY11" i="34"/>
  <c r="DY28" i="34"/>
  <c r="DY22" i="34"/>
  <c r="DY12" i="34"/>
  <c r="DY38" i="34"/>
  <c r="DY25" i="34"/>
  <c r="DY15" i="34"/>
  <c r="DY50" i="34"/>
  <c r="DY17" i="34"/>
  <c r="DY39" i="34"/>
  <c r="DY41" i="34" s="1"/>
  <c r="DY77" i="34" s="1"/>
  <c r="DY26" i="34"/>
  <c r="DY18" i="34"/>
  <c r="DY88" i="34"/>
  <c r="DY33" i="34"/>
  <c r="DY9" i="34"/>
  <c r="DY43" i="34"/>
  <c r="DY27" i="34"/>
  <c r="AD91" i="54"/>
  <c r="AE91" i="54" s="1"/>
  <c r="AE89" i="54"/>
  <c r="DZ53" i="16"/>
  <c r="DV76" i="11"/>
  <c r="DV36" i="11"/>
  <c r="DV55" i="11" s="1"/>
  <c r="DV60" i="11" s="1"/>
  <c r="AC76" i="11"/>
  <c r="AC36" i="11"/>
  <c r="AC55" i="11" s="1"/>
  <c r="AC60" i="11" s="1"/>
  <c r="DX41" i="34"/>
  <c r="DX77" i="34" s="1"/>
  <c r="AC76" i="7"/>
  <c r="AC36" i="7"/>
  <c r="AC55" i="7" s="1"/>
  <c r="AC60" i="7" s="1"/>
  <c r="CC3" i="29"/>
  <c r="CB2" i="29"/>
  <c r="BZ46" i="4"/>
  <c r="L95" i="19"/>
  <c r="L97" i="19" s="1"/>
  <c r="I10" i="2"/>
  <c r="AN80" i="4"/>
  <c r="AN82" i="4" s="1"/>
  <c r="AM84" i="39"/>
  <c r="AM80" i="39"/>
  <c r="AM82" i="39" s="1"/>
  <c r="BC53" i="34"/>
  <c r="BC78" i="34" s="1"/>
  <c r="BP34" i="24"/>
  <c r="DI80" i="34"/>
  <c r="CW76" i="29"/>
  <c r="CW36" i="29"/>
  <c r="CW55" i="29" s="1"/>
  <c r="CW60" i="29" s="1"/>
  <c r="DG86" i="34"/>
  <c r="DG93" i="34"/>
  <c r="DG96" i="34" s="1"/>
  <c r="BC91" i="34"/>
  <c r="CJ55" i="49"/>
  <c r="CA53" i="54"/>
  <c r="CA78" i="54" s="1"/>
  <c r="DY2" i="29"/>
  <c r="DZ3" i="29"/>
  <c r="AQ77" i="54"/>
  <c r="AR77" i="54" s="1"/>
  <c r="AR41" i="54"/>
  <c r="BK86" i="24"/>
  <c r="BK93" i="24"/>
  <c r="BK96" i="24" s="1"/>
  <c r="DW82" i="7"/>
  <c r="DW84" i="7" s="1"/>
  <c r="DI76" i="4"/>
  <c r="DI36" i="4"/>
  <c r="DI55" i="4" s="1"/>
  <c r="DI60" i="4" s="1"/>
  <c r="DB3" i="34"/>
  <c r="DA2" i="34"/>
  <c r="AN60" i="34"/>
  <c r="AZ62" i="4"/>
  <c r="AZ64" i="4" s="1"/>
  <c r="AP34" i="4"/>
  <c r="DX76" i="34"/>
  <c r="DX36" i="34"/>
  <c r="BK64" i="39"/>
  <c r="BK62" i="39"/>
  <c r="BX86" i="54"/>
  <c r="BX93" i="54"/>
  <c r="BX96" i="54" s="1"/>
  <c r="AD34" i="19"/>
  <c r="AE9" i="19"/>
  <c r="BO36" i="19"/>
  <c r="BO55" i="19" s="1"/>
  <c r="BO60" i="19" s="1"/>
  <c r="BO76" i="19"/>
  <c r="K95" i="39"/>
  <c r="K97" i="39" s="1"/>
  <c r="H14" i="2"/>
  <c r="DY46" i="44"/>
  <c r="AL60" i="39"/>
  <c r="BC60" i="54"/>
  <c r="BZ46" i="49"/>
  <c r="CU80" i="39"/>
  <c r="CU82" i="39" s="1"/>
  <c r="CU84" i="39"/>
  <c r="CX34" i="4"/>
  <c r="CZ89" i="54"/>
  <c r="CZ88" i="54"/>
  <c r="CZ58" i="54"/>
  <c r="CZ90" i="54"/>
  <c r="CZ57" i="54"/>
  <c r="CZ51" i="54"/>
  <c r="CZ50" i="54"/>
  <c r="CZ59" i="54"/>
  <c r="CZ44" i="54"/>
  <c r="CZ49" i="54"/>
  <c r="CZ39" i="54"/>
  <c r="CZ25" i="54"/>
  <c r="CZ28" i="54"/>
  <c r="CZ26" i="54"/>
  <c r="CZ38" i="54"/>
  <c r="CZ20" i="54"/>
  <c r="CZ19" i="54"/>
  <c r="CZ13" i="54"/>
  <c r="CZ23" i="54"/>
  <c r="CZ43" i="54"/>
  <c r="CZ18" i="54"/>
  <c r="CZ29" i="54"/>
  <c r="CZ31" i="54"/>
  <c r="CZ16" i="54"/>
  <c r="CZ21" i="54"/>
  <c r="CZ10" i="54"/>
  <c r="CZ32" i="54"/>
  <c r="CZ11" i="54"/>
  <c r="CZ27" i="54"/>
  <c r="CZ24" i="54"/>
  <c r="CZ33" i="54"/>
  <c r="CZ22" i="54"/>
  <c r="CZ17" i="54"/>
  <c r="CZ14" i="54"/>
  <c r="CZ30" i="54"/>
  <c r="CZ45" i="54"/>
  <c r="CZ9" i="54"/>
  <c r="CZ34" i="54" s="1"/>
  <c r="CZ15" i="54"/>
  <c r="CZ12" i="54"/>
  <c r="CP2" i="24"/>
  <c r="CQ3" i="24"/>
  <c r="BN76" i="34"/>
  <c r="BN36" i="34"/>
  <c r="BN55" i="34" s="1"/>
  <c r="BN60" i="34" s="1"/>
  <c r="AD60" i="24"/>
  <c r="AE55" i="24"/>
  <c r="CZ76" i="7"/>
  <c r="CZ36" i="7"/>
  <c r="CZ55" i="7" s="1"/>
  <c r="CZ60" i="7" s="1"/>
  <c r="DT84" i="11"/>
  <c r="CA76" i="44"/>
  <c r="CA36" i="44"/>
  <c r="CA55" i="44" s="1"/>
  <c r="CA60" i="44" s="1"/>
  <c r="DG84" i="11"/>
  <c r="AP34" i="29"/>
  <c r="AP77" i="29"/>
  <c r="AN62" i="29"/>
  <c r="AN64" i="29"/>
  <c r="DY88" i="19"/>
  <c r="DY44" i="19"/>
  <c r="DY58" i="19"/>
  <c r="DY43" i="19"/>
  <c r="DY90" i="19"/>
  <c r="DY50" i="19"/>
  <c r="DY39" i="19"/>
  <c r="DY41" i="19" s="1"/>
  <c r="DY77" i="19" s="1"/>
  <c r="DY20" i="19"/>
  <c r="DY14" i="19"/>
  <c r="DY27" i="19"/>
  <c r="DY19" i="19"/>
  <c r="DY28" i="19"/>
  <c r="DY12" i="19"/>
  <c r="DY49" i="19"/>
  <c r="DY29" i="19"/>
  <c r="DY26" i="19"/>
  <c r="DY30" i="19"/>
  <c r="DY18" i="19"/>
  <c r="DY11" i="19"/>
  <c r="DY31" i="19"/>
  <c r="DY23" i="19"/>
  <c r="DY16" i="19"/>
  <c r="DY51" i="19"/>
  <c r="DY45" i="19"/>
  <c r="DY24" i="19"/>
  <c r="DY59" i="19"/>
  <c r="DY22" i="19"/>
  <c r="DY38" i="19"/>
  <c r="DY21" i="19"/>
  <c r="DY33" i="19"/>
  <c r="DY25" i="19"/>
  <c r="DY9" i="19"/>
  <c r="DY10" i="19"/>
  <c r="DY89" i="19"/>
  <c r="DY91" i="19" s="1"/>
  <c r="DY57" i="19"/>
  <c r="DY15" i="19"/>
  <c r="DY17" i="19"/>
  <c r="DY32" i="19"/>
  <c r="AD46" i="7"/>
  <c r="AE46" i="7" s="1"/>
  <c r="AE44" i="7"/>
  <c r="BM77" i="49"/>
  <c r="AB76" i="44"/>
  <c r="AB36" i="44"/>
  <c r="AB55" i="44" s="1"/>
  <c r="CK34" i="39"/>
  <c r="BB46" i="49"/>
  <c r="BO62" i="16"/>
  <c r="BO64" i="16" s="1"/>
  <c r="BY77" i="49"/>
  <c r="CJ84" i="44"/>
  <c r="AO76" i="49"/>
  <c r="AO36" i="49"/>
  <c r="AO55" i="49" s="1"/>
  <c r="BB76" i="34"/>
  <c r="BB36" i="34"/>
  <c r="BB55" i="34" s="1"/>
  <c r="BB60" i="34" s="1"/>
  <c r="DK53" i="34"/>
  <c r="DK78" i="34" s="1"/>
  <c r="BZ46" i="11"/>
  <c r="Q55" i="34"/>
  <c r="R36" i="34"/>
  <c r="DB26" i="7"/>
  <c r="DB27" i="7"/>
  <c r="DB14" i="7"/>
  <c r="DB57" i="7"/>
  <c r="DB25" i="7"/>
  <c r="DB10" i="7"/>
  <c r="DB18" i="7"/>
  <c r="DB50" i="7"/>
  <c r="DB23" i="7"/>
  <c r="DB21" i="7"/>
  <c r="DB32" i="7"/>
  <c r="DB30" i="7"/>
  <c r="DB17" i="7"/>
  <c r="DB16" i="7"/>
  <c r="DB15" i="7"/>
  <c r="DB9" i="7"/>
  <c r="DB58" i="7"/>
  <c r="DB11" i="7"/>
  <c r="DB88" i="7"/>
  <c r="DB29" i="7"/>
  <c r="DB20" i="7"/>
  <c r="DB43" i="7"/>
  <c r="DB49" i="7"/>
  <c r="DB31" i="7"/>
  <c r="DB12" i="7"/>
  <c r="DB89" i="7"/>
  <c r="DB22" i="7"/>
  <c r="DB51" i="7"/>
  <c r="DB33" i="7"/>
  <c r="DB44" i="7"/>
  <c r="DB46" i="7" s="1"/>
  <c r="DB19" i="7"/>
  <c r="DB28" i="7"/>
  <c r="DB24" i="7"/>
  <c r="Q46" i="39"/>
  <c r="R46" i="39" s="1"/>
  <c r="R44" i="39"/>
  <c r="DA88" i="44"/>
  <c r="DA51" i="44"/>
  <c r="DA58" i="44"/>
  <c r="DA27" i="44"/>
  <c r="DA49" i="44"/>
  <c r="DA28" i="44"/>
  <c r="DA43" i="44"/>
  <c r="DA29" i="44"/>
  <c r="DA26" i="44"/>
  <c r="DA30" i="44"/>
  <c r="DA33" i="44"/>
  <c r="DA25" i="44"/>
  <c r="DA90" i="44"/>
  <c r="DA57" i="44"/>
  <c r="DA59" i="44"/>
  <c r="DA22" i="44"/>
  <c r="DA16" i="44"/>
  <c r="DA44" i="44"/>
  <c r="DA89" i="44"/>
  <c r="DA21" i="44"/>
  <c r="DA15" i="44"/>
  <c r="DA24" i="44"/>
  <c r="DA31" i="44"/>
  <c r="DA18" i="44"/>
  <c r="DA39" i="44"/>
  <c r="DA12" i="44"/>
  <c r="DA9" i="44"/>
  <c r="DA10" i="44"/>
  <c r="DA45" i="44"/>
  <c r="DA20" i="44"/>
  <c r="DA14" i="44"/>
  <c r="DA13" i="44"/>
  <c r="DA19" i="44"/>
  <c r="DA11" i="44"/>
  <c r="DA32" i="44"/>
  <c r="DA50" i="44"/>
  <c r="DA17" i="44"/>
  <c r="DA38" i="44"/>
  <c r="DA23" i="44"/>
  <c r="AR80" i="7"/>
  <c r="AZ80" i="4"/>
  <c r="AZ82" i="4" s="1"/>
  <c r="DA3" i="29"/>
  <c r="CZ2" i="29"/>
  <c r="AP91" i="49"/>
  <c r="BW84" i="19"/>
  <c r="CJ84" i="19"/>
  <c r="CS84" i="39"/>
  <c r="DI86" i="24"/>
  <c r="DI93" i="24"/>
  <c r="DI96" i="24" s="1"/>
  <c r="AD77" i="29"/>
  <c r="AE77" i="29" s="1"/>
  <c r="AE41" i="29"/>
  <c r="BA62" i="34"/>
  <c r="BA64" i="34" s="1"/>
  <c r="AL62" i="49"/>
  <c r="AL64" i="49" s="1"/>
  <c r="DV36" i="4"/>
  <c r="DV55" i="4" s="1"/>
  <c r="DV60" i="4" s="1"/>
  <c r="DV76" i="4"/>
  <c r="CZ53" i="24"/>
  <c r="CZ78" i="24" s="1"/>
  <c r="AP80" i="54"/>
  <c r="AP82" i="54" s="1"/>
  <c r="BK80" i="39"/>
  <c r="CX76" i="54"/>
  <c r="CX36" i="54"/>
  <c r="CX55" i="54" s="1"/>
  <c r="CX60" i="54" s="1"/>
  <c r="BN32" i="39"/>
  <c r="BN24" i="39"/>
  <c r="BN31" i="39"/>
  <c r="BN23" i="39"/>
  <c r="BN39" i="39"/>
  <c r="BN22" i="39"/>
  <c r="BN90" i="39"/>
  <c r="BN58" i="39"/>
  <c r="BN57" i="39"/>
  <c r="BN16" i="39"/>
  <c r="BN28" i="39"/>
  <c r="BN11" i="39"/>
  <c r="BN45" i="39"/>
  <c r="BN33" i="39"/>
  <c r="BN21" i="39"/>
  <c r="BN43" i="39"/>
  <c r="BN17" i="39"/>
  <c r="BN51" i="39"/>
  <c r="BN27" i="39"/>
  <c r="BN10" i="39"/>
  <c r="BN38" i="39"/>
  <c r="BN15" i="39"/>
  <c r="BN30" i="39"/>
  <c r="BN50" i="39"/>
  <c r="BN12" i="39"/>
  <c r="BN26" i="39"/>
  <c r="BN89" i="39"/>
  <c r="BN29" i="39"/>
  <c r="BN9" i="39"/>
  <c r="BN59" i="39"/>
  <c r="BN88" i="39"/>
  <c r="BN49" i="39"/>
  <c r="BN53" i="39" s="1"/>
  <c r="BN78" i="39" s="1"/>
  <c r="BN19" i="39"/>
  <c r="BN44" i="39"/>
  <c r="BN20" i="39"/>
  <c r="BN25" i="39"/>
  <c r="BN18" i="39"/>
  <c r="BN14" i="39"/>
  <c r="CV62" i="11"/>
  <c r="CV64" i="11" s="1"/>
  <c r="CU82" i="11"/>
  <c r="DH86" i="24"/>
  <c r="DH93" i="24"/>
  <c r="DH96" i="24" s="1"/>
  <c r="BO41" i="54"/>
  <c r="BO77" i="54" s="1"/>
  <c r="DW53" i="4"/>
  <c r="DW78" i="4" s="1"/>
  <c r="CH86" i="49"/>
  <c r="CH93" i="49"/>
  <c r="CH96" i="49" s="1"/>
  <c r="BV62" i="11"/>
  <c r="BV64" i="11" s="1"/>
  <c r="CW80" i="54"/>
  <c r="CW82" i="54" s="1"/>
  <c r="Q78" i="7"/>
  <c r="R78" i="7" s="1"/>
  <c r="R53" i="7"/>
  <c r="DF60" i="39"/>
  <c r="DU60" i="34"/>
  <c r="AQ41" i="19"/>
  <c r="AR39" i="19"/>
  <c r="DI86" i="7"/>
  <c r="DI93" i="7"/>
  <c r="DI96" i="7" s="1"/>
  <c r="AD46" i="4"/>
  <c r="AE46" i="4" s="1"/>
  <c r="AE44" i="4"/>
  <c r="BZ76" i="34"/>
  <c r="BZ36" i="34"/>
  <c r="BZ55" i="34" s="1"/>
  <c r="BZ60" i="34" s="1"/>
  <c r="BC34" i="34"/>
  <c r="DK55" i="16"/>
  <c r="CJ80" i="49"/>
  <c r="CA91" i="54"/>
  <c r="DX88" i="29"/>
  <c r="DX50" i="29"/>
  <c r="DX57" i="29"/>
  <c r="DX43" i="29"/>
  <c r="DX58" i="29"/>
  <c r="DX23" i="29"/>
  <c r="DX16" i="29"/>
  <c r="DX33" i="29"/>
  <c r="DX32" i="29"/>
  <c r="DX15" i="29"/>
  <c r="DX49" i="29"/>
  <c r="DX53" i="29" s="1"/>
  <c r="DX78" i="29" s="1"/>
  <c r="DX39" i="29"/>
  <c r="DX41" i="29" s="1"/>
  <c r="DX77" i="29" s="1"/>
  <c r="DX45" i="29"/>
  <c r="DX18" i="29"/>
  <c r="DX21" i="29"/>
  <c r="DX10" i="29"/>
  <c r="DX59" i="29"/>
  <c r="DX31" i="29"/>
  <c r="DX26" i="29"/>
  <c r="DX13" i="29"/>
  <c r="DX51" i="29"/>
  <c r="DX44" i="29"/>
  <c r="DX90" i="29"/>
  <c r="DX22" i="29"/>
  <c r="DX12" i="29"/>
  <c r="DX20" i="29"/>
  <c r="DX11" i="29"/>
  <c r="DX29" i="29"/>
  <c r="DX28" i="29"/>
  <c r="DX14" i="29"/>
  <c r="DX38" i="29"/>
  <c r="DX24" i="29"/>
  <c r="DX17" i="29"/>
  <c r="DX89" i="29"/>
  <c r="DX9" i="29"/>
  <c r="DX30" i="29"/>
  <c r="DX27" i="29"/>
  <c r="DX19" i="29"/>
  <c r="DX25" i="29"/>
  <c r="DS86" i="19"/>
  <c r="DS93" i="19"/>
  <c r="DS96" i="19" s="1"/>
  <c r="DJ80" i="34"/>
  <c r="DJ82" i="34" s="1"/>
  <c r="DV76" i="39"/>
  <c r="DV36" i="39"/>
  <c r="BY80" i="34"/>
  <c r="BY82" i="34" s="1"/>
  <c r="DW34" i="49"/>
  <c r="CH84" i="29"/>
  <c r="BD53" i="7"/>
  <c r="BE49" i="7"/>
  <c r="AY86" i="29"/>
  <c r="AY93" i="29"/>
  <c r="AY96" i="29" s="1"/>
  <c r="AA86" i="29"/>
  <c r="AA93" i="29"/>
  <c r="AA96" i="29" s="1"/>
  <c r="EA3" i="34"/>
  <c r="DZ2" i="34"/>
  <c r="CV82" i="34"/>
  <c r="CV84" i="34" s="1"/>
  <c r="CW62" i="54"/>
  <c r="CW64" i="54"/>
  <c r="BB34" i="11"/>
  <c r="CY53" i="19"/>
  <c r="CY78" i="19" s="1"/>
  <c r="BC80" i="54"/>
  <c r="BC82" i="54" s="1"/>
  <c r="BC84" i="54"/>
  <c r="CY53" i="54"/>
  <c r="CY78" i="54" s="1"/>
  <c r="CO2" i="54"/>
  <c r="CP3" i="54"/>
  <c r="BQ53" i="16"/>
  <c r="BR49" i="16"/>
  <c r="BA64" i="49"/>
  <c r="BA62" i="49"/>
  <c r="CO91" i="7"/>
  <c r="DB3" i="54"/>
  <c r="DA2" i="54"/>
  <c r="CO31" i="24"/>
  <c r="CO23" i="24"/>
  <c r="CO9" i="24"/>
  <c r="CO90" i="24"/>
  <c r="CO45" i="24"/>
  <c r="CO21" i="24"/>
  <c r="CO88" i="24"/>
  <c r="CO39" i="24"/>
  <c r="CO41" i="24" s="1"/>
  <c r="CO77" i="24" s="1"/>
  <c r="CO19" i="24"/>
  <c r="CO18" i="24"/>
  <c r="CO57" i="24"/>
  <c r="CO49" i="24"/>
  <c r="CO38" i="24"/>
  <c r="CO17" i="24"/>
  <c r="CO89" i="24"/>
  <c r="CO91" i="24" s="1"/>
  <c r="CO59" i="24"/>
  <c r="CO43" i="24"/>
  <c r="CO32" i="24"/>
  <c r="CO24" i="24"/>
  <c r="CO22" i="24"/>
  <c r="CO15" i="24"/>
  <c r="CO29" i="24"/>
  <c r="CO12" i="24"/>
  <c r="CO10" i="24"/>
  <c r="CO26" i="24"/>
  <c r="CO11" i="24"/>
  <c r="CO58" i="24"/>
  <c r="CO44" i="24"/>
  <c r="CO14" i="24"/>
  <c r="CO25" i="24"/>
  <c r="CO16" i="24"/>
  <c r="CO27" i="24"/>
  <c r="CO30" i="24"/>
  <c r="CO33" i="24"/>
  <c r="CO51" i="24"/>
  <c r="CO28" i="24"/>
  <c r="CO20" i="24"/>
  <c r="CO50" i="24"/>
  <c r="BN53" i="11"/>
  <c r="BN78" i="11" s="1"/>
  <c r="CK76" i="11"/>
  <c r="CK36" i="11"/>
  <c r="CK86" i="7"/>
  <c r="CK93" i="7"/>
  <c r="CK96" i="7" s="1"/>
  <c r="CZ34" i="44"/>
  <c r="DZ3" i="49"/>
  <c r="DY2" i="49"/>
  <c r="AO76" i="29"/>
  <c r="AO36" i="29"/>
  <c r="AO55" i="29" s="1"/>
  <c r="AO60" i="29" s="1"/>
  <c r="AN80" i="29"/>
  <c r="AN82" i="29" s="1"/>
  <c r="AQ77" i="44"/>
  <c r="AR77" i="44" s="1"/>
  <c r="AR41" i="44"/>
  <c r="DI91" i="39"/>
  <c r="BK86" i="19"/>
  <c r="BK93" i="19"/>
  <c r="BK96" i="19" s="1"/>
  <c r="CM32" i="49"/>
  <c r="CM31" i="49"/>
  <c r="CM90" i="49"/>
  <c r="CM39" i="49"/>
  <c r="CM41" i="49" s="1"/>
  <c r="CM77" i="49" s="1"/>
  <c r="CM58" i="49"/>
  <c r="CM89" i="49"/>
  <c r="CM91" i="49" s="1"/>
  <c r="CM44" i="49"/>
  <c r="CM46" i="49" s="1"/>
  <c r="CM33" i="49"/>
  <c r="CM43" i="49"/>
  <c r="CM27" i="49"/>
  <c r="CM19" i="49"/>
  <c r="CM16" i="49"/>
  <c r="CM13" i="49"/>
  <c r="CM38" i="49"/>
  <c r="CM23" i="49"/>
  <c r="CM51" i="49"/>
  <c r="CM12" i="49"/>
  <c r="CM45" i="49"/>
  <c r="CM22" i="49"/>
  <c r="CM11" i="49"/>
  <c r="CM57" i="49"/>
  <c r="CM50" i="49"/>
  <c r="CM21" i="49"/>
  <c r="CM59" i="49"/>
  <c r="CM29" i="49"/>
  <c r="CM24" i="49"/>
  <c r="CM9" i="49"/>
  <c r="CM15" i="49"/>
  <c r="CM25" i="49"/>
  <c r="CM20" i="49"/>
  <c r="CM88" i="49"/>
  <c r="CM49" i="49"/>
  <c r="CM10" i="49"/>
  <c r="CM28" i="49"/>
  <c r="CM14" i="49"/>
  <c r="CM26" i="49"/>
  <c r="CM18" i="49"/>
  <c r="CM17" i="49"/>
  <c r="CM30" i="49"/>
  <c r="N64" i="19"/>
  <c r="N62" i="19"/>
  <c r="AK86" i="39"/>
  <c r="AK93" i="39"/>
  <c r="AK96" i="39" s="1"/>
  <c r="AN84" i="34"/>
  <c r="CW34" i="39"/>
  <c r="DA91" i="16"/>
  <c r="CK91" i="39"/>
  <c r="CL41" i="49"/>
  <c r="CL77" i="49" s="1"/>
  <c r="CC53" i="7"/>
  <c r="CC78" i="7" s="1"/>
  <c r="BB91" i="49"/>
  <c r="DL34" i="24"/>
  <c r="BO80" i="16"/>
  <c r="BO82" i="16" s="1"/>
  <c r="BO84" i="16" s="1"/>
  <c r="CM2" i="39"/>
  <c r="CN3" i="39"/>
  <c r="CY34" i="34"/>
  <c r="BM76" i="4"/>
  <c r="BM36" i="4"/>
  <c r="BM55" i="4" s="1"/>
  <c r="BM60" i="4" s="1"/>
  <c r="Q80" i="34"/>
  <c r="R76" i="34"/>
  <c r="Q60" i="54"/>
  <c r="R55" i="54"/>
  <c r="CM62" i="16"/>
  <c r="CM64" i="16" s="1"/>
  <c r="DC3" i="44"/>
  <c r="DB2" i="44"/>
  <c r="BI86" i="29"/>
  <c r="BI93" i="29"/>
  <c r="BI96" i="29" s="1"/>
  <c r="DI62" i="54"/>
  <c r="DA53" i="7"/>
  <c r="DA78" i="7" s="1"/>
  <c r="CX34" i="29"/>
  <c r="BV84" i="39"/>
  <c r="DJ91" i="49"/>
  <c r="BY64" i="19"/>
  <c r="BY62" i="19"/>
  <c r="AP76" i="24"/>
  <c r="AP36" i="24"/>
  <c r="AP55" i="24" s="1"/>
  <c r="AP60" i="24" s="1"/>
  <c r="DW91" i="11"/>
  <c r="DB2" i="24"/>
  <c r="DC3" i="24"/>
  <c r="BA80" i="34"/>
  <c r="BA82" i="34" s="1"/>
  <c r="DH55" i="29"/>
  <c r="BZ62" i="24"/>
  <c r="BZ64" i="24" s="1"/>
  <c r="BL86" i="16"/>
  <c r="BL93" i="16"/>
  <c r="BL96" i="16" s="1"/>
  <c r="CC34" i="16"/>
  <c r="BX84" i="24"/>
  <c r="BA41" i="39"/>
  <c r="BA77" i="39" s="1"/>
  <c r="Q78" i="16"/>
  <c r="R78" i="16" s="1"/>
  <c r="R53" i="16"/>
  <c r="BJ86" i="4"/>
  <c r="BJ93" i="4"/>
  <c r="BJ96" i="4" s="1"/>
  <c r="CV80" i="11"/>
  <c r="CV82" i="11" s="1"/>
  <c r="BO91" i="54"/>
  <c r="AD53" i="49"/>
  <c r="AD78" i="49" s="1"/>
  <c r="AE78" i="49" s="1"/>
  <c r="AE49" i="49"/>
  <c r="AE53" i="49" s="1"/>
  <c r="BP76" i="16"/>
  <c r="BP36" i="16"/>
  <c r="BP55" i="16" s="1"/>
  <c r="O62" i="39"/>
  <c r="O64" i="39" s="1"/>
  <c r="CK76" i="49"/>
  <c r="CK36" i="49"/>
  <c r="CK55" i="49" s="1"/>
  <c r="CK60" i="49" s="1"/>
  <c r="CP3" i="34"/>
  <c r="CO2" i="34"/>
  <c r="DK80" i="16"/>
  <c r="O86" i="16"/>
  <c r="O93" i="16"/>
  <c r="O96" i="16" s="1"/>
  <c r="CF86" i="39"/>
  <c r="CF93" i="39"/>
  <c r="CF96" i="39" s="1"/>
  <c r="AB62" i="29"/>
  <c r="AB64" i="29" s="1"/>
  <c r="AQ34" i="24"/>
  <c r="AR9" i="24"/>
  <c r="BB76" i="4"/>
  <c r="BB36" i="4"/>
  <c r="CJ60" i="19"/>
  <c r="DC2" i="7"/>
  <c r="DD3" i="7"/>
  <c r="BK86" i="11"/>
  <c r="BK93" i="11"/>
  <c r="BK96" i="11" s="1"/>
  <c r="DB41" i="11"/>
  <c r="DB77" i="11" s="1"/>
  <c r="DO39" i="11"/>
  <c r="AP62" i="54"/>
  <c r="AP64" i="54" s="1"/>
  <c r="BP3" i="39"/>
  <c r="BO2" i="39"/>
  <c r="BA86" i="7"/>
  <c r="BA93" i="7"/>
  <c r="BA96" i="7" s="1"/>
  <c r="CY91" i="19"/>
  <c r="DH86" i="44"/>
  <c r="DH93" i="44"/>
  <c r="DH96" i="44" s="1"/>
  <c r="CY34" i="54"/>
  <c r="CN90" i="54"/>
  <c r="CN89" i="54"/>
  <c r="CN57" i="54"/>
  <c r="CN88" i="54"/>
  <c r="CN51" i="54"/>
  <c r="CN58" i="54"/>
  <c r="CN38" i="54"/>
  <c r="CN59" i="54"/>
  <c r="CN28" i="54"/>
  <c r="CN43" i="54"/>
  <c r="CN29" i="54"/>
  <c r="CN26" i="54"/>
  <c r="CN50" i="54"/>
  <c r="CN39" i="54"/>
  <c r="CN44" i="54"/>
  <c r="CN46" i="54" s="1"/>
  <c r="CN24" i="54"/>
  <c r="CN18" i="54"/>
  <c r="CN11" i="54"/>
  <c r="CN25" i="54"/>
  <c r="CN14" i="54"/>
  <c r="CN20" i="54"/>
  <c r="CN19" i="54"/>
  <c r="CN13" i="54"/>
  <c r="CN49" i="54"/>
  <c r="CN27" i="54"/>
  <c r="CN17" i="54"/>
  <c r="CN30" i="54"/>
  <c r="CN12" i="54"/>
  <c r="CN32" i="54"/>
  <c r="CN16" i="54"/>
  <c r="CN9" i="54"/>
  <c r="CN21" i="54"/>
  <c r="CN10" i="54"/>
  <c r="CN33" i="54"/>
  <c r="CN22" i="54"/>
  <c r="CN23" i="54"/>
  <c r="CN45" i="54"/>
  <c r="CN31" i="54"/>
  <c r="CN15" i="54"/>
  <c r="BQ41" i="16"/>
  <c r="BR39" i="16"/>
  <c r="BZ34" i="49"/>
  <c r="Q76" i="29"/>
  <c r="Q36" i="29"/>
  <c r="R34" i="29"/>
  <c r="BY86" i="16"/>
  <c r="BY93" i="16"/>
  <c r="BY96" i="16" s="1"/>
  <c r="CL76" i="54"/>
  <c r="CL36" i="54"/>
  <c r="BA80" i="49"/>
  <c r="BA82" i="49" s="1"/>
  <c r="BA76" i="4"/>
  <c r="BA36" i="4"/>
  <c r="BA55" i="4" s="1"/>
  <c r="BA60" i="4" s="1"/>
  <c r="AD76" i="16"/>
  <c r="AD36" i="16"/>
  <c r="AE34" i="16"/>
  <c r="AN84" i="19"/>
  <c r="CL76" i="19"/>
  <c r="CL36" i="19"/>
  <c r="CM76" i="24"/>
  <c r="CM36" i="24"/>
  <c r="CM55" i="24" s="1"/>
  <c r="CM60" i="24" s="1"/>
  <c r="CH62" i="4"/>
  <c r="CH64" i="4" s="1"/>
  <c r="AM82" i="11"/>
  <c r="AM84" i="11" s="1"/>
  <c r="BB53" i="4"/>
  <c r="BB78" i="4" s="1"/>
  <c r="EA38" i="11"/>
  <c r="X86" i="44"/>
  <c r="X93" i="44"/>
  <c r="X96" i="44" s="1"/>
  <c r="BY55" i="29"/>
  <c r="BY60" i="29" s="1"/>
  <c r="DX45" i="49"/>
  <c r="DX88" i="49"/>
  <c r="DX59" i="49"/>
  <c r="DX38" i="49"/>
  <c r="DX51" i="49"/>
  <c r="DX44" i="49"/>
  <c r="DX46" i="49" s="1"/>
  <c r="DX49" i="49"/>
  <c r="DX58" i="49"/>
  <c r="DX50" i="49"/>
  <c r="DX29" i="49"/>
  <c r="DX26" i="49"/>
  <c r="DX89" i="49"/>
  <c r="DX25" i="49"/>
  <c r="DX31" i="49"/>
  <c r="DX90" i="49"/>
  <c r="DX39" i="49"/>
  <c r="DX41" i="49" s="1"/>
  <c r="DX77" i="49" s="1"/>
  <c r="DX27" i="49"/>
  <c r="DX28" i="49"/>
  <c r="DX16" i="49"/>
  <c r="DX24" i="49"/>
  <c r="DX10" i="49"/>
  <c r="DX43" i="49"/>
  <c r="DX23" i="49"/>
  <c r="DX19" i="49"/>
  <c r="DX57" i="49"/>
  <c r="DX32" i="49"/>
  <c r="DX9" i="49"/>
  <c r="DX33" i="49"/>
  <c r="DX20" i="49"/>
  <c r="DX14" i="49"/>
  <c r="DX21" i="49"/>
  <c r="DX13" i="49"/>
  <c r="DX17" i="49"/>
  <c r="DX22" i="49"/>
  <c r="DX18" i="49"/>
  <c r="DX15" i="49"/>
  <c r="DX11" i="49"/>
  <c r="DX12" i="49"/>
  <c r="DX30" i="49"/>
  <c r="BQ34" i="7"/>
  <c r="BR9" i="7"/>
  <c r="CM62" i="7"/>
  <c r="CM64" i="7" s="1"/>
  <c r="DI34" i="39"/>
  <c r="CO3" i="49"/>
  <c r="CN2" i="49"/>
  <c r="DU62" i="29"/>
  <c r="DU64" i="29"/>
  <c r="AB62" i="7"/>
  <c r="AB64" i="7" s="1"/>
  <c r="CL34" i="49"/>
  <c r="CB34" i="44"/>
  <c r="DL41" i="24"/>
  <c r="BM55" i="54"/>
  <c r="AB62" i="11"/>
  <c r="AB64" i="11" s="1"/>
  <c r="DL50" i="34"/>
  <c r="DL89" i="34"/>
  <c r="DL57" i="34"/>
  <c r="DL32" i="34"/>
  <c r="DL59" i="34"/>
  <c r="DL27" i="34"/>
  <c r="DL49" i="34"/>
  <c r="DL53" i="34" s="1"/>
  <c r="DL78" i="34" s="1"/>
  <c r="DL51" i="34"/>
  <c r="DL29" i="34"/>
  <c r="DL18" i="34"/>
  <c r="DL39" i="34"/>
  <c r="DL41" i="34" s="1"/>
  <c r="DL26" i="34"/>
  <c r="DL15" i="34"/>
  <c r="DL30" i="34"/>
  <c r="DL21" i="34"/>
  <c r="DL9" i="34"/>
  <c r="DL22" i="34"/>
  <c r="DL17" i="34"/>
  <c r="DL25" i="34"/>
  <c r="DL45" i="34"/>
  <c r="DL90" i="34"/>
  <c r="DL58" i="34"/>
  <c r="DL23" i="34"/>
  <c r="DL44" i="34"/>
  <c r="DL16" i="34"/>
  <c r="DL43" i="34"/>
  <c r="DL12" i="34"/>
  <c r="DL24" i="34"/>
  <c r="DL19" i="34"/>
  <c r="DL28" i="34"/>
  <c r="DL14" i="34"/>
  <c r="DL10" i="34"/>
  <c r="DL33" i="34"/>
  <c r="DL38" i="34"/>
  <c r="DL88" i="34"/>
  <c r="DL20" i="34"/>
  <c r="DL11" i="34"/>
  <c r="DL31" i="34"/>
  <c r="CA91" i="19"/>
  <c r="BC76" i="7"/>
  <c r="BC36" i="7"/>
  <c r="BC55" i="7" s="1"/>
  <c r="BC60" i="7" s="1"/>
  <c r="CL20" i="39"/>
  <c r="CL88" i="39"/>
  <c r="CL51" i="39"/>
  <c r="CL58" i="39"/>
  <c r="CL27" i="39"/>
  <c r="CL28" i="39"/>
  <c r="CL50" i="39"/>
  <c r="CL43" i="39"/>
  <c r="CL29" i="39"/>
  <c r="CL26" i="39"/>
  <c r="CL57" i="39"/>
  <c r="CL19" i="39"/>
  <c r="CL39" i="39"/>
  <c r="CL22" i="39"/>
  <c r="CL90" i="39"/>
  <c r="CL45" i="39"/>
  <c r="CL33" i="39"/>
  <c r="CL15" i="39"/>
  <c r="CL32" i="39"/>
  <c r="CL24" i="39"/>
  <c r="CL21" i="39"/>
  <c r="CL89" i="39"/>
  <c r="CL17" i="39"/>
  <c r="CL11" i="39"/>
  <c r="CL59" i="39"/>
  <c r="CL30" i="39"/>
  <c r="CL31" i="39"/>
  <c r="CL25" i="39"/>
  <c r="CL18" i="39"/>
  <c r="CL14" i="39"/>
  <c r="CL16" i="39"/>
  <c r="CL44" i="39"/>
  <c r="CL46" i="39" s="1"/>
  <c r="CL10" i="39"/>
  <c r="CL9" i="39"/>
  <c r="CL49" i="39"/>
  <c r="CL53" i="39" s="1"/>
  <c r="CL78" i="39" s="1"/>
  <c r="CL23" i="39"/>
  <c r="CL38" i="39"/>
  <c r="CL12" i="39"/>
  <c r="CP51" i="16"/>
  <c r="CP50" i="16"/>
  <c r="CP39" i="16"/>
  <c r="CP23" i="16"/>
  <c r="CP16" i="16"/>
  <c r="CP14" i="16"/>
  <c r="CP29" i="16"/>
  <c r="CP88" i="16"/>
  <c r="CP91" i="16" s="1"/>
  <c r="CP57" i="16"/>
  <c r="CP17" i="16"/>
  <c r="CP26" i="16"/>
  <c r="CP13" i="16"/>
  <c r="CP15" i="16"/>
  <c r="CP25" i="16"/>
  <c r="CP28" i="16"/>
  <c r="CP24" i="16"/>
  <c r="CP43" i="16"/>
  <c r="CP22" i="16"/>
  <c r="CP30" i="16"/>
  <c r="CP49" i="16"/>
  <c r="CP53" i="16" s="1"/>
  <c r="CP78" i="16" s="1"/>
  <c r="CP38" i="16"/>
  <c r="CP18" i="16"/>
  <c r="CP27" i="16"/>
  <c r="CP10" i="16"/>
  <c r="CP21" i="16"/>
  <c r="CP44" i="16"/>
  <c r="CP46" i="16" s="1"/>
  <c r="CP31" i="16"/>
  <c r="CP32" i="16"/>
  <c r="CP9" i="16"/>
  <c r="CP11" i="16"/>
  <c r="CP33" i="16"/>
  <c r="CP19" i="16"/>
  <c r="CP20" i="16"/>
  <c r="CP12" i="16"/>
  <c r="AQ53" i="34"/>
  <c r="AQ78" i="34" s="1"/>
  <c r="AR78" i="34" s="1"/>
  <c r="AR49" i="34"/>
  <c r="AR53" i="34" s="1"/>
  <c r="N86" i="24"/>
  <c r="N93" i="24"/>
  <c r="N96" i="24" s="1"/>
  <c r="AD41" i="34"/>
  <c r="AE39" i="34"/>
  <c r="CM80" i="16"/>
  <c r="CM82" i="16" s="1"/>
  <c r="P62" i="24"/>
  <c r="P64" i="24" s="1"/>
  <c r="CY62" i="24"/>
  <c r="CY64" i="24" s="1"/>
  <c r="O86" i="24"/>
  <c r="O93" i="24"/>
  <c r="O96" i="24" s="1"/>
  <c r="DU86" i="19"/>
  <c r="DU93" i="19"/>
  <c r="DU96" i="19" s="1"/>
  <c r="AB62" i="4"/>
  <c r="AB64" i="4" s="1"/>
  <c r="DI80" i="54"/>
  <c r="DI82" i="54" s="1"/>
  <c r="DA34" i="7"/>
  <c r="AR31" i="49"/>
  <c r="BY53" i="39"/>
  <c r="BY78" i="39" s="1"/>
  <c r="CM34" i="19"/>
  <c r="CM53" i="19"/>
  <c r="CM78" i="19" s="1"/>
  <c r="CM41" i="19"/>
  <c r="BL64" i="49"/>
  <c r="BL62" i="49"/>
  <c r="AN62" i="11"/>
  <c r="AN64" i="11" s="1"/>
  <c r="BD46" i="7"/>
  <c r="BE46" i="7" s="1"/>
  <c r="BE44" i="7"/>
  <c r="CX82" i="16"/>
  <c r="BY80" i="19"/>
  <c r="AY86" i="11"/>
  <c r="AY93" i="11"/>
  <c r="AY96" i="11" s="1"/>
  <c r="DX2" i="39"/>
  <c r="DY3" i="39"/>
  <c r="CB34" i="24"/>
  <c r="DA33" i="24"/>
  <c r="DA25" i="24"/>
  <c r="DA49" i="24"/>
  <c r="DA17" i="24"/>
  <c r="DA10" i="24"/>
  <c r="DA16" i="24"/>
  <c r="DA31" i="24"/>
  <c r="DA23" i="24"/>
  <c r="DA9" i="24"/>
  <c r="DA44" i="24"/>
  <c r="DA46" i="24" s="1"/>
  <c r="DA30" i="24"/>
  <c r="DA14" i="24"/>
  <c r="DA32" i="24"/>
  <c r="DA24" i="24"/>
  <c r="DA11" i="24"/>
  <c r="DA59" i="24"/>
  <c r="DA43" i="24"/>
  <c r="DA22" i="24"/>
  <c r="DA51" i="24"/>
  <c r="DA57" i="24"/>
  <c r="DA38" i="24"/>
  <c r="DA21" i="24"/>
  <c r="DA19" i="24"/>
  <c r="DA50" i="24"/>
  <c r="DA26" i="24"/>
  <c r="DA28" i="24"/>
  <c r="DA88" i="24"/>
  <c r="DA45" i="24"/>
  <c r="DA15" i="24"/>
  <c r="DA12" i="24"/>
  <c r="DA90" i="24"/>
  <c r="DA18" i="24"/>
  <c r="DA27" i="24"/>
  <c r="DA89" i="24"/>
  <c r="DA20" i="24"/>
  <c r="DA39" i="24"/>
  <c r="DA58" i="24"/>
  <c r="DA29" i="24"/>
  <c r="DH84" i="29"/>
  <c r="DH80" i="29"/>
  <c r="DH82" i="29" s="1"/>
  <c r="AD53" i="54"/>
  <c r="AD78" i="54" s="1"/>
  <c r="AE78" i="54" s="1"/>
  <c r="AE49" i="54"/>
  <c r="AE53" i="54" s="1"/>
  <c r="BZ80" i="24"/>
  <c r="BZ82" i="24" s="1"/>
  <c r="BZ84" i="24"/>
  <c r="CC45" i="24"/>
  <c r="CC21" i="24"/>
  <c r="CC89" i="24"/>
  <c r="CC59" i="24"/>
  <c r="CC38" i="24"/>
  <c r="CC14" i="24"/>
  <c r="CC88" i="24"/>
  <c r="CC51" i="24"/>
  <c r="CC44" i="24"/>
  <c r="CC46" i="24" s="1"/>
  <c r="CC58" i="24"/>
  <c r="CC27" i="24"/>
  <c r="CC12" i="24"/>
  <c r="CC30" i="24"/>
  <c r="CC33" i="24"/>
  <c r="CC25" i="24"/>
  <c r="CC15" i="24"/>
  <c r="CC11" i="24"/>
  <c r="CC43" i="24"/>
  <c r="CC32" i="24"/>
  <c r="CC24" i="24"/>
  <c r="CC10" i="24"/>
  <c r="CC57" i="24"/>
  <c r="CC49" i="24"/>
  <c r="CC39" i="24"/>
  <c r="CC20" i="24"/>
  <c r="CC50" i="24"/>
  <c r="CC26" i="24"/>
  <c r="CC22" i="24"/>
  <c r="CC9" i="24"/>
  <c r="CC23" i="24"/>
  <c r="CC28" i="24"/>
  <c r="CC90" i="24"/>
  <c r="CC29" i="24"/>
  <c r="CC31" i="24"/>
  <c r="CC16" i="24"/>
  <c r="CC18" i="24"/>
  <c r="CC17" i="24"/>
  <c r="AZ76" i="39"/>
  <c r="AZ36" i="39"/>
  <c r="BW60" i="29"/>
  <c r="BE55" i="16"/>
  <c r="DL77" i="16"/>
  <c r="BZ86" i="16"/>
  <c r="BZ93" i="16"/>
  <c r="BZ96" i="16" s="1"/>
  <c r="DS60" i="39"/>
  <c r="BA91" i="39"/>
  <c r="AD41" i="19"/>
  <c r="AE39" i="19"/>
  <c r="BW64" i="39"/>
  <c r="BW62" i="39"/>
  <c r="BN41" i="49"/>
  <c r="BN77" i="49" s="1"/>
  <c r="CM41" i="34"/>
  <c r="CM77" i="34" s="1"/>
  <c r="AD78" i="16"/>
  <c r="AE78" i="16" s="1"/>
  <c r="AE53" i="16"/>
  <c r="O84" i="39"/>
  <c r="O80" i="39"/>
  <c r="O82" i="39" s="1"/>
  <c r="BP2" i="49"/>
  <c r="BQ3" i="49"/>
  <c r="CS62" i="39"/>
  <c r="CS64" i="39" s="1"/>
  <c r="AD34" i="4"/>
  <c r="AE9" i="4"/>
  <c r="CN49" i="34"/>
  <c r="CN51" i="34"/>
  <c r="CN26" i="34"/>
  <c r="CN10" i="34"/>
  <c r="CN39" i="34"/>
  <c r="CN30" i="34"/>
  <c r="CN22" i="34"/>
  <c r="CN59" i="34"/>
  <c r="CN15" i="34"/>
  <c r="CN45" i="34"/>
  <c r="CN27" i="34"/>
  <c r="CN88" i="34"/>
  <c r="CN33" i="34"/>
  <c r="CN18" i="34"/>
  <c r="CN25" i="34"/>
  <c r="CN12" i="34"/>
  <c r="CN89" i="34"/>
  <c r="CN38" i="34"/>
  <c r="CN29" i="34"/>
  <c r="CN9" i="34"/>
  <c r="CN32" i="34"/>
  <c r="CN17" i="34"/>
  <c r="CN28" i="34"/>
  <c r="CN16" i="34"/>
  <c r="CN20" i="34"/>
  <c r="CN90" i="34"/>
  <c r="CN21" i="34"/>
  <c r="CN57" i="34"/>
  <c r="CN19" i="34"/>
  <c r="CN24" i="34"/>
  <c r="CN50" i="34"/>
  <c r="CN44" i="34"/>
  <c r="CN46" i="34" s="1"/>
  <c r="CN31" i="34"/>
  <c r="CN23" i="34"/>
  <c r="CN14" i="34"/>
  <c r="CN58" i="34"/>
  <c r="CN43" i="34"/>
  <c r="CN11" i="34"/>
  <c r="BY84" i="44"/>
  <c r="CH86" i="39"/>
  <c r="CH93" i="39"/>
  <c r="CH96" i="39" s="1"/>
  <c r="BM60" i="24"/>
  <c r="Y84" i="39"/>
  <c r="CY46" i="54"/>
  <c r="CU64" i="39"/>
  <c r="CU62" i="39"/>
  <c r="CJ86" i="7"/>
  <c r="CJ93" i="7"/>
  <c r="AC80" i="16"/>
  <c r="AC82" i="16" s="1"/>
  <c r="AD82" i="24"/>
  <c r="AE82" i="24" s="1"/>
  <c r="AE80" i="24"/>
  <c r="BN46" i="4"/>
  <c r="DK80" i="7"/>
  <c r="DZ2" i="19"/>
  <c r="EA3" i="19"/>
  <c r="CE3" i="44"/>
  <c r="CD2" i="44"/>
  <c r="CW86" i="44"/>
  <c r="CW93" i="44"/>
  <c r="CW96" i="44" s="1"/>
  <c r="BC80" i="16"/>
  <c r="BC82" i="16" s="1"/>
  <c r="BK86" i="49"/>
  <c r="BK93" i="49"/>
  <c r="BK96" i="49" s="1"/>
  <c r="CY49" i="29"/>
  <c r="CY88" i="29"/>
  <c r="CY58" i="29"/>
  <c r="CY90" i="29"/>
  <c r="CY39" i="29"/>
  <c r="CY41" i="29" s="1"/>
  <c r="CY77" i="29" s="1"/>
  <c r="CY27" i="29"/>
  <c r="CY19" i="29"/>
  <c r="CY59" i="29"/>
  <c r="CY38" i="29"/>
  <c r="CY26" i="29"/>
  <c r="CY12" i="29"/>
  <c r="CY25" i="29"/>
  <c r="CY51" i="29"/>
  <c r="CY43" i="29"/>
  <c r="CY29" i="29"/>
  <c r="CY20" i="29"/>
  <c r="CY50" i="29"/>
  <c r="CY23" i="29"/>
  <c r="CY18" i="29"/>
  <c r="CY15" i="29"/>
  <c r="CY9" i="29"/>
  <c r="CY57" i="29"/>
  <c r="CY33" i="29"/>
  <c r="CY45" i="29"/>
  <c r="CY44" i="29"/>
  <c r="CY89" i="29"/>
  <c r="CY22" i="29"/>
  <c r="CY31" i="29"/>
  <c r="CY30" i="29"/>
  <c r="CY16" i="29"/>
  <c r="CY14" i="29"/>
  <c r="CY13" i="29"/>
  <c r="CY11" i="29"/>
  <c r="CY21" i="29"/>
  <c r="CY32" i="29"/>
  <c r="CY24" i="29"/>
  <c r="CY10" i="29"/>
  <c r="CY28" i="29"/>
  <c r="CY17" i="29"/>
  <c r="CA2" i="39"/>
  <c r="CB3" i="39"/>
  <c r="EA3" i="54"/>
  <c r="DZ2" i="54"/>
  <c r="CJ76" i="39"/>
  <c r="CJ36" i="39"/>
  <c r="CU64" i="19"/>
  <c r="CU62" i="19"/>
  <c r="DV76" i="29"/>
  <c r="DV36" i="29"/>
  <c r="BP76" i="7"/>
  <c r="BP36" i="7"/>
  <c r="BP55" i="7" s="1"/>
  <c r="BP60" i="7" s="1"/>
  <c r="BA76" i="11"/>
  <c r="BA36" i="11"/>
  <c r="BA55" i="11" s="1"/>
  <c r="DJ76" i="19"/>
  <c r="DJ36" i="19"/>
  <c r="Z86" i="34"/>
  <c r="Z93" i="34"/>
  <c r="Z96" i="34" s="1"/>
  <c r="CC3" i="11"/>
  <c r="CB2" i="11"/>
  <c r="AK86" i="11"/>
  <c r="AK93" i="11"/>
  <c r="AK96" i="11" s="1"/>
  <c r="CL91" i="29"/>
  <c r="DH62" i="11"/>
  <c r="DH64" i="11" s="1"/>
  <c r="CC2" i="34"/>
  <c r="CD3" i="34"/>
  <c r="DS62" i="29"/>
  <c r="DL53" i="44"/>
  <c r="DL78" i="44" s="1"/>
  <c r="DN41" i="11"/>
  <c r="EA39" i="11"/>
  <c r="BK64" i="49"/>
  <c r="BK62" i="49"/>
  <c r="BY80" i="29"/>
  <c r="BY82" i="29" s="1"/>
  <c r="BN34" i="4"/>
  <c r="BQ53" i="7"/>
  <c r="BR49" i="7"/>
  <c r="CM80" i="7"/>
  <c r="CW76" i="11"/>
  <c r="CW36" i="11"/>
  <c r="CW55" i="11" s="1"/>
  <c r="CW60" i="11" s="1"/>
  <c r="CU62" i="34"/>
  <c r="BU84" i="39"/>
  <c r="AD91" i="11"/>
  <c r="AE91" i="11" s="1"/>
  <c r="AE88" i="11"/>
  <c r="AY86" i="19"/>
  <c r="AY93" i="19"/>
  <c r="AY96" i="19" s="1"/>
  <c r="DU84" i="29"/>
  <c r="DU80" i="29"/>
  <c r="DU82" i="29" s="1"/>
  <c r="AB80" i="7"/>
  <c r="AB82" i="7" s="1"/>
  <c r="AB84" i="7"/>
  <c r="CK55" i="34"/>
  <c r="BM80" i="54"/>
  <c r="BM82" i="54" s="1"/>
  <c r="BM84" i="54"/>
  <c r="CS64" i="49"/>
  <c r="AB80" i="11"/>
  <c r="AB82" i="11" s="1"/>
  <c r="AB84" i="11" s="1"/>
  <c r="DM2" i="34"/>
  <c r="DN3" i="34"/>
  <c r="CQ2" i="16"/>
  <c r="CR3" i="16"/>
  <c r="BM76" i="49"/>
  <c r="BM36" i="49"/>
  <c r="BM55" i="49" s="1"/>
  <c r="DK34" i="34"/>
  <c r="CO34" i="16"/>
  <c r="BY78" i="11"/>
  <c r="P84" i="24"/>
  <c r="P80" i="24"/>
  <c r="P82" i="24" s="1"/>
  <c r="CY80" i="24"/>
  <c r="CY82" i="24" s="1"/>
  <c r="CO3" i="4"/>
  <c r="CN2" i="4"/>
  <c r="P62" i="39"/>
  <c r="P64" i="39" s="1"/>
  <c r="DX34" i="54"/>
  <c r="AB80" i="4"/>
  <c r="AB82" i="4" s="1"/>
  <c r="DH76" i="39"/>
  <c r="DH36" i="39"/>
  <c r="DH55" i="39" s="1"/>
  <c r="DH60" i="39" s="1"/>
  <c r="M95" i="34"/>
  <c r="M97" i="34" s="1"/>
  <c r="J13" i="2"/>
  <c r="AP53" i="49"/>
  <c r="AP78" i="49" s="1"/>
  <c r="Q77" i="19"/>
  <c r="R77" i="19" s="1"/>
  <c r="R41" i="19"/>
  <c r="BY34" i="39"/>
  <c r="BY46" i="39"/>
  <c r="BL80" i="49"/>
  <c r="AN80" i="11"/>
  <c r="AN82" i="11" s="1"/>
  <c r="AN84" i="11" s="1"/>
  <c r="BV60" i="39"/>
  <c r="BO91" i="34"/>
  <c r="DW57" i="39"/>
  <c r="DW30" i="39"/>
  <c r="DW49" i="39"/>
  <c r="DW32" i="39"/>
  <c r="DW24" i="39"/>
  <c r="DW89" i="39"/>
  <c r="DW59" i="39"/>
  <c r="DW38" i="39"/>
  <c r="DW29" i="39"/>
  <c r="DW26" i="39"/>
  <c r="DW33" i="39"/>
  <c r="DW25" i="39"/>
  <c r="DW17" i="39"/>
  <c r="DW43" i="39"/>
  <c r="DW58" i="39"/>
  <c r="DW44" i="39"/>
  <c r="DW20" i="39"/>
  <c r="DW15" i="39"/>
  <c r="DW50" i="39"/>
  <c r="DW12" i="39"/>
  <c r="DW14" i="39"/>
  <c r="DW11" i="39"/>
  <c r="DW21" i="39"/>
  <c r="DW18" i="39"/>
  <c r="DW51" i="39"/>
  <c r="DW88" i="39"/>
  <c r="DW16" i="39"/>
  <c r="DW39" i="39"/>
  <c r="DW45" i="39"/>
  <c r="DW22" i="39"/>
  <c r="DW10" i="39"/>
  <c r="DW28" i="39"/>
  <c r="DW23" i="39"/>
  <c r="DW90" i="39"/>
  <c r="DW27" i="39"/>
  <c r="DW31" i="39"/>
  <c r="DW19" i="39"/>
  <c r="DW9" i="39"/>
  <c r="DZ34" i="7"/>
  <c r="AA84" i="54"/>
  <c r="EA88" i="16"/>
  <c r="EA91" i="16" s="1"/>
  <c r="EA49" i="16"/>
  <c r="EA22" i="16"/>
  <c r="EA13" i="16"/>
  <c r="EA21" i="16"/>
  <c r="EA44" i="16"/>
  <c r="EA46" i="16" s="1"/>
  <c r="EA20" i="16"/>
  <c r="EA57" i="16"/>
  <c r="EA51" i="16"/>
  <c r="EA38" i="16"/>
  <c r="EA18" i="16"/>
  <c r="EA27" i="16"/>
  <c r="EA50" i="16"/>
  <c r="EA26" i="16"/>
  <c r="EA17" i="16"/>
  <c r="EA39" i="16"/>
  <c r="EA25" i="16"/>
  <c r="EA16" i="16"/>
  <c r="EA14" i="16"/>
  <c r="EA23" i="16"/>
  <c r="EA12" i="16"/>
  <c r="EA33" i="16"/>
  <c r="EA32" i="16"/>
  <c r="EA31" i="16"/>
  <c r="EA19" i="16"/>
  <c r="EA15" i="16"/>
  <c r="EA11" i="16"/>
  <c r="EA9" i="16"/>
  <c r="EA10" i="16"/>
  <c r="EA28" i="16"/>
  <c r="EA24" i="16"/>
  <c r="EA29" i="16"/>
  <c r="EA30" i="16"/>
  <c r="EA43" i="16"/>
  <c r="CK86" i="24"/>
  <c r="CK93" i="24"/>
  <c r="CK96" i="24" s="1"/>
  <c r="DU86" i="16"/>
  <c r="DU93" i="16"/>
  <c r="DU96" i="16" s="1"/>
  <c r="CE3" i="24"/>
  <c r="CD2" i="24"/>
  <c r="DI76" i="49"/>
  <c r="DI36" i="49"/>
  <c r="DI55" i="49" s="1"/>
  <c r="DI60" i="49" s="1"/>
  <c r="AZ62" i="11"/>
  <c r="AZ64" i="11" s="1"/>
  <c r="AO62" i="7"/>
  <c r="AO64" i="7" s="1"/>
  <c r="AR64" i="7" s="1"/>
  <c r="AR60" i="7"/>
  <c r="DX55" i="7"/>
  <c r="BW80" i="39"/>
  <c r="DX76" i="24"/>
  <c r="DX36" i="24"/>
  <c r="DX55" i="24" s="1"/>
  <c r="DX60" i="24" s="1"/>
  <c r="CU86" i="19"/>
  <c r="CU93" i="19"/>
  <c r="CU96" i="19" s="1"/>
  <c r="DM53" i="16"/>
  <c r="DM78" i="16" s="1"/>
  <c r="L95" i="54"/>
  <c r="L97" i="54" s="1"/>
  <c r="I17" i="2"/>
  <c r="CM53" i="34"/>
  <c r="CM78" i="34" s="1"/>
  <c r="CD38" i="11"/>
  <c r="BR38" i="11"/>
  <c r="DF86" i="4"/>
  <c r="DF93" i="4"/>
  <c r="DF96" i="4" s="1"/>
  <c r="CJ62" i="11"/>
  <c r="CJ64" i="11" s="1"/>
  <c r="BO90" i="49"/>
  <c r="BO89" i="49"/>
  <c r="BO91" i="49" s="1"/>
  <c r="BO51" i="49"/>
  <c r="BO44" i="49"/>
  <c r="BO58" i="49"/>
  <c r="BO88" i="49"/>
  <c r="BO50" i="49"/>
  <c r="BO43" i="49"/>
  <c r="BO24" i="49"/>
  <c r="BO32" i="49"/>
  <c r="BO23" i="49"/>
  <c r="BO16" i="49"/>
  <c r="BO59" i="49"/>
  <c r="BO30" i="49"/>
  <c r="BO18" i="49"/>
  <c r="BO25" i="49"/>
  <c r="BO49" i="49"/>
  <c r="BO53" i="49" s="1"/>
  <c r="BO78" i="49" s="1"/>
  <c r="BO9" i="49"/>
  <c r="BO22" i="49"/>
  <c r="BO33" i="49"/>
  <c r="BO21" i="49"/>
  <c r="BO19" i="49"/>
  <c r="BO10" i="49"/>
  <c r="BO20" i="49"/>
  <c r="BO45" i="49"/>
  <c r="BO38" i="49"/>
  <c r="BO31" i="49"/>
  <c r="BO26" i="49"/>
  <c r="BO14" i="49"/>
  <c r="BO57" i="49"/>
  <c r="BO28" i="49"/>
  <c r="BO15" i="49"/>
  <c r="BO29" i="49"/>
  <c r="BO27" i="49"/>
  <c r="BO11" i="49"/>
  <c r="BO17" i="49"/>
  <c r="BO12" i="49"/>
  <c r="BO13" i="49"/>
  <c r="BO39" i="49"/>
  <c r="BO41" i="49" s="1"/>
  <c r="BO77" i="49" s="1"/>
  <c r="AQ34" i="19"/>
  <c r="AR9" i="19"/>
  <c r="AQ53" i="19"/>
  <c r="AQ78" i="19" s="1"/>
  <c r="AR78" i="19" s="1"/>
  <c r="AR49" i="19"/>
  <c r="AR53" i="19" s="1"/>
  <c r="AQ91" i="19"/>
  <c r="AR91" i="19" s="1"/>
  <c r="AR89" i="19"/>
  <c r="CI82" i="11"/>
  <c r="CI84" i="11" s="1"/>
  <c r="DO2" i="16"/>
  <c r="DP3" i="16"/>
  <c r="DB3" i="19"/>
  <c r="DA2" i="19"/>
  <c r="DK49" i="29"/>
  <c r="DK53" i="29" s="1"/>
  <c r="DK78" i="29" s="1"/>
  <c r="DK90" i="29"/>
  <c r="DK51" i="29"/>
  <c r="DK50" i="29"/>
  <c r="DK32" i="29"/>
  <c r="DK15" i="29"/>
  <c r="DK57" i="29"/>
  <c r="DK21" i="29"/>
  <c r="DK20" i="29"/>
  <c r="DK14" i="29"/>
  <c r="DK38" i="29"/>
  <c r="DK28" i="29"/>
  <c r="DK19" i="29"/>
  <c r="DK16" i="29"/>
  <c r="DK58" i="29"/>
  <c r="DK39" i="29"/>
  <c r="DK24" i="29"/>
  <c r="DK44" i="29"/>
  <c r="DK33" i="29"/>
  <c r="DK30" i="29"/>
  <c r="DK27" i="29"/>
  <c r="DK11" i="29"/>
  <c r="DK88" i="29"/>
  <c r="DK43" i="29"/>
  <c r="DK45" i="29"/>
  <c r="DK29" i="29"/>
  <c r="DK23" i="29"/>
  <c r="DK10" i="29"/>
  <c r="DK17" i="29"/>
  <c r="DK13" i="29"/>
  <c r="DK18" i="29"/>
  <c r="DK59" i="29"/>
  <c r="DK25" i="29"/>
  <c r="DK89" i="29"/>
  <c r="DK31" i="29"/>
  <c r="DK12" i="29"/>
  <c r="DK22" i="29"/>
  <c r="DK26" i="29"/>
  <c r="DK9" i="29"/>
  <c r="DK34" i="29" s="1"/>
  <c r="DK91" i="54"/>
  <c r="AD34" i="54"/>
  <c r="AE9" i="54"/>
  <c r="CU60" i="29"/>
  <c r="L95" i="11"/>
  <c r="L97" i="11" s="1"/>
  <c r="I8" i="2"/>
  <c r="BW86" i="34"/>
  <c r="BW93" i="34"/>
  <c r="BW96" i="34" s="1"/>
  <c r="DZ34" i="16"/>
  <c r="BL62" i="11"/>
  <c r="BL64" i="11" s="1"/>
  <c r="CC46" i="16"/>
  <c r="AY62" i="29"/>
  <c r="AY64" i="29" s="1"/>
  <c r="AZ80" i="11"/>
  <c r="AY62" i="39"/>
  <c r="AY64" i="39"/>
  <c r="BL96" i="7"/>
  <c r="DI62" i="19"/>
  <c r="DI64" i="19"/>
  <c r="DY76" i="7"/>
  <c r="DY36" i="7"/>
  <c r="DY55" i="7" s="1"/>
  <c r="DY60" i="7" s="1"/>
  <c r="DX84" i="7"/>
  <c r="DX80" i="7"/>
  <c r="DX82" i="7" s="1"/>
  <c r="BN86" i="7"/>
  <c r="BN93" i="7"/>
  <c r="BN96" i="7" s="1"/>
  <c r="DM41" i="16"/>
  <c r="DM77" i="16" s="1"/>
  <c r="DH60" i="19"/>
  <c r="CJ80" i="11"/>
  <c r="CJ82" i="11" s="1"/>
  <c r="BC86" i="44"/>
  <c r="BC93" i="44"/>
  <c r="BC96" i="44" s="1"/>
  <c r="AN86" i="16"/>
  <c r="AN93" i="16"/>
  <c r="AN96" i="16" s="1"/>
  <c r="CX53" i="49"/>
  <c r="CX78" i="49" s="1"/>
  <c r="DW46" i="29"/>
  <c r="DN44" i="16"/>
  <c r="DN43" i="16"/>
  <c r="DN33" i="16"/>
  <c r="DN32" i="16"/>
  <c r="DN31" i="16"/>
  <c r="DN27" i="16"/>
  <c r="DN19" i="16"/>
  <c r="DN50" i="16"/>
  <c r="DN57" i="16"/>
  <c r="DN28" i="16"/>
  <c r="DN24" i="16"/>
  <c r="DN13" i="16"/>
  <c r="DN15" i="16"/>
  <c r="DN88" i="16"/>
  <c r="DN91" i="16" s="1"/>
  <c r="DN23" i="16"/>
  <c r="DN29" i="16"/>
  <c r="DN11" i="16"/>
  <c r="DN9" i="16"/>
  <c r="DN22" i="16"/>
  <c r="DN30" i="16"/>
  <c r="DN12" i="16"/>
  <c r="DN10" i="16"/>
  <c r="DN18" i="16"/>
  <c r="DN26" i="16"/>
  <c r="DN25" i="16"/>
  <c r="DN21" i="16"/>
  <c r="DN20" i="16"/>
  <c r="DN38" i="16"/>
  <c r="DN51" i="16"/>
  <c r="DN16" i="16"/>
  <c r="DN49" i="16"/>
  <c r="DN53" i="16" s="1"/>
  <c r="DN78" i="16" s="1"/>
  <c r="DN14" i="16"/>
  <c r="DN17" i="16"/>
  <c r="DN39" i="16"/>
  <c r="DN41" i="16" s="1"/>
  <c r="DN77" i="16" s="1"/>
  <c r="AB86" i="29"/>
  <c r="AB93" i="29"/>
  <c r="AB96" i="29" s="1"/>
  <c r="CZ50" i="19"/>
  <c r="CZ88" i="19"/>
  <c r="CZ57" i="19"/>
  <c r="CZ39" i="19"/>
  <c r="CZ90" i="19"/>
  <c r="CZ58" i="19"/>
  <c r="CZ10" i="19"/>
  <c r="CZ24" i="19"/>
  <c r="CZ17" i="19"/>
  <c r="CZ9" i="19"/>
  <c r="CZ44" i="19"/>
  <c r="CZ46" i="19" s="1"/>
  <c r="CZ31" i="19"/>
  <c r="CZ23" i="19"/>
  <c r="CZ16" i="19"/>
  <c r="CZ49" i="19"/>
  <c r="CZ22" i="19"/>
  <c r="CZ59" i="19"/>
  <c r="CZ38" i="19"/>
  <c r="CZ27" i="19"/>
  <c r="CZ19" i="19"/>
  <c r="CZ89" i="19"/>
  <c r="CZ91" i="19" s="1"/>
  <c r="CZ33" i="19"/>
  <c r="CZ32" i="19"/>
  <c r="CZ18" i="19"/>
  <c r="CZ28" i="19"/>
  <c r="CZ51" i="19"/>
  <c r="CZ29" i="19"/>
  <c r="CZ26" i="19"/>
  <c r="CZ30" i="19"/>
  <c r="CZ25" i="19"/>
  <c r="CZ21" i="19"/>
  <c r="CZ20" i="19"/>
  <c r="CZ14" i="19"/>
  <c r="CZ15" i="19"/>
  <c r="CZ45" i="19"/>
  <c r="CZ43" i="19"/>
  <c r="CZ12" i="19"/>
  <c r="CZ11" i="19"/>
  <c r="AD50" i="39"/>
  <c r="AE50" i="39" s="1"/>
  <c r="AD43" i="39"/>
  <c r="AE43" i="39" s="1"/>
  <c r="AD26" i="39"/>
  <c r="AE26" i="39" s="1"/>
  <c r="AD57" i="39"/>
  <c r="AE57" i="39" s="1"/>
  <c r="AD33" i="39"/>
  <c r="AE33" i="39" s="1"/>
  <c r="AD25" i="39"/>
  <c r="AE25" i="39" s="1"/>
  <c r="AD49" i="39"/>
  <c r="AD32" i="39"/>
  <c r="AE32" i="39" s="1"/>
  <c r="AD24" i="39"/>
  <c r="AE24" i="39" s="1"/>
  <c r="AD45" i="39"/>
  <c r="AE45" i="39" s="1"/>
  <c r="AD59" i="39"/>
  <c r="AE59" i="39" s="1"/>
  <c r="AD51" i="39"/>
  <c r="AE51" i="39" s="1"/>
  <c r="AD20" i="39"/>
  <c r="AE20" i="39" s="1"/>
  <c r="AD90" i="39"/>
  <c r="AE90" i="39" s="1"/>
  <c r="AD30" i="39"/>
  <c r="AE30" i="39" s="1"/>
  <c r="AD17" i="39"/>
  <c r="AE17" i="39" s="1"/>
  <c r="AD13" i="39"/>
  <c r="AE13" i="39" s="1"/>
  <c r="AD88" i="39"/>
  <c r="AE88" i="39" s="1"/>
  <c r="AD58" i="39"/>
  <c r="AE58" i="39" s="1"/>
  <c r="AD89" i="39"/>
  <c r="AD16" i="39"/>
  <c r="AE16" i="39" s="1"/>
  <c r="AD12" i="39"/>
  <c r="AE12" i="39" s="1"/>
  <c r="AD29" i="39"/>
  <c r="AE29" i="39" s="1"/>
  <c r="AD22" i="39"/>
  <c r="AE22" i="39" s="1"/>
  <c r="AD15" i="39"/>
  <c r="AE15" i="39" s="1"/>
  <c r="AD9" i="39"/>
  <c r="AD23" i="39"/>
  <c r="AE23" i="39" s="1"/>
  <c r="AD28" i="39"/>
  <c r="AE28" i="39" s="1"/>
  <c r="AD39" i="39"/>
  <c r="AD11" i="39"/>
  <c r="AE11" i="39" s="1"/>
  <c r="AD27" i="39"/>
  <c r="AE27" i="39" s="1"/>
  <c r="AD21" i="39"/>
  <c r="AE21" i="39" s="1"/>
  <c r="AD14" i="39"/>
  <c r="AE14" i="39" s="1"/>
  <c r="AD44" i="39"/>
  <c r="AD18" i="39"/>
  <c r="AE18" i="39" s="1"/>
  <c r="AD19" i="39"/>
  <c r="AE19" i="39" s="1"/>
  <c r="AD38" i="39"/>
  <c r="AE38" i="39" s="1"/>
  <c r="AD10" i="39"/>
  <c r="AE10" i="39" s="1"/>
  <c r="CL91" i="11"/>
  <c r="DM3" i="29"/>
  <c r="DL2" i="29"/>
  <c r="CL64" i="7"/>
  <c r="CL62" i="7"/>
  <c r="AW84" i="39"/>
  <c r="AB62" i="34"/>
  <c r="AB64" i="34" s="1"/>
  <c r="BI84" i="39"/>
  <c r="BN34" i="11"/>
  <c r="BC62" i="24"/>
  <c r="BC64" i="24" s="1"/>
  <c r="DK90" i="49"/>
  <c r="DK89" i="49"/>
  <c r="DK51" i="49"/>
  <c r="DK44" i="49"/>
  <c r="DK58" i="49"/>
  <c r="DK50" i="49"/>
  <c r="DK43" i="49"/>
  <c r="DK31" i="49"/>
  <c r="DK45" i="49"/>
  <c r="DK33" i="49"/>
  <c r="DK24" i="49"/>
  <c r="DK88" i="49"/>
  <c r="DK32" i="49"/>
  <c r="DK23" i="49"/>
  <c r="DK16" i="49"/>
  <c r="DK49" i="49"/>
  <c r="DK21" i="49"/>
  <c r="DK9" i="49"/>
  <c r="DK59" i="49"/>
  <c r="DK17" i="49"/>
  <c r="DK20" i="49"/>
  <c r="DK38" i="49"/>
  <c r="DK28" i="49"/>
  <c r="DK10" i="49"/>
  <c r="DK15" i="49"/>
  <c r="DK29" i="49"/>
  <c r="DK18" i="49"/>
  <c r="DK22" i="49"/>
  <c r="DK30" i="49"/>
  <c r="DK11" i="49"/>
  <c r="DK12" i="49"/>
  <c r="DK25" i="49"/>
  <c r="DK19" i="49"/>
  <c r="DK26" i="49"/>
  <c r="DK13" i="49"/>
  <c r="DK14" i="49"/>
  <c r="DK39" i="49"/>
  <c r="DK57" i="49"/>
  <c r="DK27" i="49"/>
  <c r="P80" i="39"/>
  <c r="P82" i="39" s="1"/>
  <c r="DF86" i="29"/>
  <c r="DF93" i="29"/>
  <c r="DF96" i="29" s="1"/>
  <c r="DT84" i="4"/>
  <c r="CY91" i="54"/>
  <c r="DH84" i="11"/>
  <c r="CN91" i="24"/>
  <c r="CN34" i="24"/>
  <c r="BC41" i="19"/>
  <c r="BC77" i="19" s="1"/>
  <c r="BC46" i="19"/>
  <c r="BC57" i="11"/>
  <c r="BC43" i="11"/>
  <c r="BC19" i="11"/>
  <c r="BC14" i="11"/>
  <c r="BC9" i="11"/>
  <c r="BC90" i="11"/>
  <c r="BC28" i="11"/>
  <c r="BC27" i="11"/>
  <c r="BC26" i="11"/>
  <c r="BC89" i="11"/>
  <c r="BC49" i="11"/>
  <c r="BC25" i="11"/>
  <c r="BC20" i="11"/>
  <c r="BC33" i="11"/>
  <c r="BC88" i="11"/>
  <c r="BC31" i="11"/>
  <c r="BC18" i="11"/>
  <c r="BC32" i="11"/>
  <c r="BC10" i="11"/>
  <c r="BC30" i="11"/>
  <c r="BC24" i="11"/>
  <c r="BC58" i="11"/>
  <c r="BC59" i="11"/>
  <c r="BC17" i="11"/>
  <c r="BC16" i="11"/>
  <c r="BC51" i="11"/>
  <c r="BC12" i="11"/>
  <c r="BC11" i="11"/>
  <c r="BC15" i="11"/>
  <c r="BC21" i="11"/>
  <c r="BC22" i="11"/>
  <c r="BC45" i="11"/>
  <c r="BC44" i="11"/>
  <c r="BC50" i="11"/>
  <c r="BC23" i="11"/>
  <c r="BC29" i="11"/>
  <c r="CY84" i="7"/>
  <c r="CY80" i="7"/>
  <c r="CY82" i="7" s="1"/>
  <c r="AB80" i="34"/>
  <c r="AB82" i="34" s="1"/>
  <c r="AB84" i="34"/>
  <c r="BD76" i="24"/>
  <c r="BD36" i="24"/>
  <c r="BE34" i="24"/>
  <c r="CB76" i="7"/>
  <c r="CB36" i="7"/>
  <c r="CB55" i="7" s="1"/>
  <c r="CB60" i="7" s="1"/>
  <c r="AQ89" i="29"/>
  <c r="AQ59" i="29"/>
  <c r="AR59" i="29" s="1"/>
  <c r="AQ57" i="29"/>
  <c r="AR57" i="29" s="1"/>
  <c r="AQ45" i="29"/>
  <c r="AR45" i="29" s="1"/>
  <c r="AQ58" i="29"/>
  <c r="AR58" i="29" s="1"/>
  <c r="AQ50" i="29"/>
  <c r="AR50" i="29" s="1"/>
  <c r="AQ38" i="29"/>
  <c r="AR38" i="29" s="1"/>
  <c r="AQ18" i="29"/>
  <c r="AR18" i="29" s="1"/>
  <c r="AQ44" i="29"/>
  <c r="AQ25" i="29"/>
  <c r="AR25" i="29" s="1"/>
  <c r="AQ88" i="29"/>
  <c r="AR88" i="29" s="1"/>
  <c r="AQ29" i="29"/>
  <c r="AR29" i="29" s="1"/>
  <c r="AQ24" i="29"/>
  <c r="AR24" i="29" s="1"/>
  <c r="AQ17" i="29"/>
  <c r="AR17" i="29" s="1"/>
  <c r="AQ51" i="29"/>
  <c r="AR51" i="29" s="1"/>
  <c r="AQ49" i="29"/>
  <c r="AQ10" i="29"/>
  <c r="AR10" i="29" s="1"/>
  <c r="AQ20" i="29"/>
  <c r="AR20" i="29" s="1"/>
  <c r="AQ43" i="29"/>
  <c r="AR43" i="29" s="1"/>
  <c r="AQ13" i="29"/>
  <c r="AR13" i="29" s="1"/>
  <c r="AQ23" i="29"/>
  <c r="AR23" i="29" s="1"/>
  <c r="AQ90" i="29"/>
  <c r="AR90" i="29" s="1"/>
  <c r="AQ39" i="29"/>
  <c r="AQ22" i="29"/>
  <c r="AR22" i="29" s="1"/>
  <c r="AQ33" i="29"/>
  <c r="AR33" i="29" s="1"/>
  <c r="AQ32" i="29"/>
  <c r="AR32" i="29" s="1"/>
  <c r="AQ31" i="29"/>
  <c r="AR31" i="29" s="1"/>
  <c r="AQ30" i="29"/>
  <c r="AR30" i="29" s="1"/>
  <c r="AQ9" i="29"/>
  <c r="AQ11" i="29"/>
  <c r="AR11" i="29" s="1"/>
  <c r="AQ27" i="29"/>
  <c r="AR27" i="29" s="1"/>
  <c r="AQ19" i="29"/>
  <c r="AR19" i="29" s="1"/>
  <c r="AQ26" i="29"/>
  <c r="AR26" i="29" s="1"/>
  <c r="AQ15" i="29"/>
  <c r="AR15" i="29" s="1"/>
  <c r="AQ14" i="29"/>
  <c r="AR14" i="29" s="1"/>
  <c r="AQ16" i="29"/>
  <c r="AR16" i="29" s="1"/>
  <c r="AQ21" i="29"/>
  <c r="AR21" i="29" s="1"/>
  <c r="AQ28" i="29"/>
  <c r="AR28" i="29" s="1"/>
  <c r="AQ12" i="29"/>
  <c r="AR12" i="29" s="1"/>
  <c r="DL34" i="44"/>
  <c r="AQ76" i="44"/>
  <c r="AQ36" i="44"/>
  <c r="AR34" i="44"/>
  <c r="DX34" i="19"/>
  <c r="CX77" i="19"/>
  <c r="CA80" i="16"/>
  <c r="CA82" i="16" s="1"/>
  <c r="CA84" i="16" s="1"/>
  <c r="AZ60" i="34"/>
  <c r="BD77" i="54"/>
  <c r="BE77" i="54" s="1"/>
  <c r="BE41" i="54"/>
  <c r="BN53" i="4"/>
  <c r="BN78" i="4" s="1"/>
  <c r="BB91" i="29"/>
  <c r="BC84" i="24"/>
  <c r="BC80" i="24"/>
  <c r="BC82" i="24" s="1"/>
  <c r="AC53" i="44"/>
  <c r="AC78" i="44" s="1"/>
  <c r="P62" i="19"/>
  <c r="P64" i="19" s="1"/>
  <c r="CC91" i="7"/>
  <c r="BB34" i="49"/>
  <c r="BY62" i="16"/>
  <c r="BY64" i="16" s="1"/>
  <c r="M86" i="16"/>
  <c r="M93" i="16"/>
  <c r="M96" i="16" s="1"/>
  <c r="EA2" i="24"/>
  <c r="EB3" i="24"/>
  <c r="AY86" i="7"/>
  <c r="AY93" i="7"/>
  <c r="M95" i="49"/>
  <c r="M97" i="49" s="1"/>
  <c r="J16" i="2"/>
  <c r="BY76" i="4"/>
  <c r="BY36" i="4"/>
  <c r="BY55" i="4" s="1"/>
  <c r="BY60" i="4" s="1"/>
  <c r="DL2" i="49"/>
  <c r="DM3" i="49"/>
  <c r="AQ41" i="34"/>
  <c r="AR39" i="34"/>
  <c r="AQ91" i="34"/>
  <c r="AR91" i="34" s="1"/>
  <c r="AR89" i="34"/>
  <c r="CO46" i="16"/>
  <c r="CV80" i="29"/>
  <c r="CW77" i="49"/>
  <c r="AM84" i="4"/>
  <c r="BX80" i="29"/>
  <c r="DH84" i="54"/>
  <c r="AA84" i="19"/>
  <c r="CK84" i="44"/>
  <c r="CX46" i="29"/>
  <c r="CK62" i="54"/>
  <c r="CK64" i="54" s="1"/>
  <c r="BA86" i="16"/>
  <c r="BA93" i="16"/>
  <c r="BA96" i="16" s="1"/>
  <c r="DH86" i="16"/>
  <c r="DH93" i="16"/>
  <c r="DH96" i="16" s="1"/>
  <c r="AY82" i="49"/>
  <c r="AY84" i="49" s="1"/>
  <c r="AP62" i="44"/>
  <c r="AP64" i="44" s="1"/>
  <c r="DW53" i="11"/>
  <c r="DZ46" i="7"/>
  <c r="O62" i="24"/>
  <c r="O64" i="24"/>
  <c r="BE36" i="16"/>
  <c r="DU80" i="49"/>
  <c r="DU82" i="49" s="1"/>
  <c r="CW76" i="49"/>
  <c r="CW36" i="49"/>
  <c r="CW55" i="49" s="1"/>
  <c r="CW60" i="49" s="1"/>
  <c r="CX55" i="44"/>
  <c r="DV55" i="19"/>
  <c r="BL60" i="34"/>
  <c r="AX64" i="34"/>
  <c r="BL80" i="11"/>
  <c r="BL82" i="11" s="1"/>
  <c r="BL84" i="11" s="1"/>
  <c r="E24" i="2"/>
  <c r="E45" i="2" s="1"/>
  <c r="AC76" i="19"/>
  <c r="AC36" i="19"/>
  <c r="AC55" i="19" s="1"/>
  <c r="AC60" i="19" s="1"/>
  <c r="BM41" i="39"/>
  <c r="BM77" i="39" s="1"/>
  <c r="AY80" i="39"/>
  <c r="DI80" i="19"/>
  <c r="DI82" i="19" s="1"/>
  <c r="BZ34" i="29"/>
  <c r="BA53" i="39"/>
  <c r="BA78" i="39" s="1"/>
  <c r="AD46" i="19"/>
  <c r="AE46" i="19" s="1"/>
  <c r="AE44" i="19"/>
  <c r="DW34" i="4"/>
  <c r="BZ53" i="4"/>
  <c r="DU84" i="34"/>
  <c r="CJ62" i="44"/>
  <c r="AO64" i="34"/>
  <c r="AO62" i="34"/>
  <c r="O86" i="29"/>
  <c r="O93" i="29"/>
  <c r="O96" i="29" s="1"/>
  <c r="CU60" i="11"/>
  <c r="BQ2" i="54"/>
  <c r="BR3" i="54"/>
  <c r="DJ46" i="11"/>
  <c r="DY76" i="16"/>
  <c r="DY36" i="16"/>
  <c r="DY55" i="16" s="1"/>
  <c r="DY60" i="16" s="1"/>
  <c r="CX46" i="49"/>
  <c r="AD53" i="4"/>
  <c r="AE50" i="4"/>
  <c r="CL46" i="11"/>
  <c r="CC3" i="49"/>
  <c r="CB2" i="49"/>
  <c r="BM76" i="11"/>
  <c r="BM36" i="11"/>
  <c r="BM55" i="11" s="1"/>
  <c r="BM60" i="11" s="1"/>
  <c r="CA62" i="16"/>
  <c r="CA64" i="16" s="1"/>
  <c r="CV86" i="19"/>
  <c r="CV93" i="19"/>
  <c r="CV96" i="19" s="1"/>
  <c r="AD91" i="7"/>
  <c r="AE91" i="7" s="1"/>
  <c r="AE88" i="7"/>
  <c r="Q53" i="39"/>
  <c r="Q78" i="39" s="1"/>
  <c r="R78" i="39" s="1"/>
  <c r="R49" i="39"/>
  <c r="R53" i="39" s="1"/>
  <c r="BD91" i="7"/>
  <c r="BE91" i="7" s="1"/>
  <c r="BE88" i="7"/>
  <c r="DF86" i="34"/>
  <c r="DF93" i="34"/>
  <c r="DF96" i="34" s="1"/>
  <c r="DU62" i="49"/>
  <c r="DU64" i="49" s="1"/>
  <c r="DF62" i="4"/>
  <c r="DF64" i="4"/>
  <c r="BX84" i="44"/>
  <c r="DC39" i="11"/>
  <c r="CP41" i="11"/>
  <c r="CP77" i="11" s="1"/>
  <c r="AC46" i="39"/>
  <c r="CD3" i="54"/>
  <c r="CC2" i="54"/>
  <c r="BZ91" i="49"/>
  <c r="Q86" i="4"/>
  <c r="R86" i="4" s="1"/>
  <c r="Q93" i="4"/>
  <c r="Q96" i="4" s="1"/>
  <c r="R96" i="4" s="1"/>
  <c r="R97" i="4" s="1"/>
  <c r="DJ41" i="29"/>
  <c r="CX91" i="11"/>
  <c r="AP20" i="39"/>
  <c r="AP88" i="39"/>
  <c r="AP51" i="39"/>
  <c r="AP58" i="39"/>
  <c r="AP27" i="39"/>
  <c r="AP28" i="39"/>
  <c r="AP50" i="39"/>
  <c r="AP43" i="39"/>
  <c r="AP29" i="39"/>
  <c r="AP26" i="39"/>
  <c r="AP19" i="39"/>
  <c r="AP32" i="39"/>
  <c r="AP24" i="39"/>
  <c r="AP90" i="39"/>
  <c r="AP49" i="39"/>
  <c r="AP53" i="39" s="1"/>
  <c r="AP78" i="39" s="1"/>
  <c r="AP44" i="39"/>
  <c r="AP46" i="39" s="1"/>
  <c r="AP45" i="39"/>
  <c r="AP89" i="39"/>
  <c r="AP57" i="39"/>
  <c r="AP14" i="39"/>
  <c r="AP39" i="39"/>
  <c r="AP38" i="39"/>
  <c r="AP21" i="39"/>
  <c r="AP18" i="39"/>
  <c r="AP59" i="39"/>
  <c r="AP25" i="39"/>
  <c r="AP22" i="39"/>
  <c r="AP10" i="39"/>
  <c r="AP16" i="39"/>
  <c r="AP17" i="39"/>
  <c r="AP15" i="39"/>
  <c r="AP33" i="39"/>
  <c r="AP31" i="39"/>
  <c r="AP9" i="39"/>
  <c r="AP30" i="39"/>
  <c r="AP12" i="39"/>
  <c r="AP23" i="39"/>
  <c r="AP11" i="39"/>
  <c r="CX62" i="24"/>
  <c r="CX64" i="24" s="1"/>
  <c r="CX53" i="4"/>
  <c r="BE3" i="11"/>
  <c r="BD2" i="11"/>
  <c r="DX77" i="24"/>
  <c r="CO53" i="7"/>
  <c r="CO78" i="7" s="1"/>
  <c r="CM53" i="54"/>
  <c r="CM78" i="54" s="1"/>
  <c r="BD89" i="19"/>
  <c r="BD57" i="19"/>
  <c r="BE57" i="19" s="1"/>
  <c r="BD51" i="19"/>
  <c r="BE51" i="19" s="1"/>
  <c r="BD39" i="19"/>
  <c r="BD59" i="19"/>
  <c r="BE59" i="19" s="1"/>
  <c r="BD10" i="19"/>
  <c r="BE10" i="19" s="1"/>
  <c r="BD24" i="19"/>
  <c r="BE24" i="19" s="1"/>
  <c r="BD17" i="19"/>
  <c r="BE17" i="19" s="1"/>
  <c r="BD9" i="19"/>
  <c r="BD45" i="19"/>
  <c r="BE45" i="19" s="1"/>
  <c r="BD32" i="19"/>
  <c r="BE32" i="19" s="1"/>
  <c r="BD31" i="19"/>
  <c r="BE31" i="19" s="1"/>
  <c r="BD23" i="19"/>
  <c r="BE23" i="19" s="1"/>
  <c r="BD16" i="19"/>
  <c r="BE16" i="19" s="1"/>
  <c r="BD22" i="19"/>
  <c r="BE22" i="19" s="1"/>
  <c r="BD27" i="19"/>
  <c r="BE27" i="19" s="1"/>
  <c r="BD19" i="19"/>
  <c r="BE19" i="19" s="1"/>
  <c r="BD90" i="19"/>
  <c r="BE90" i="19" s="1"/>
  <c r="BD88" i="19"/>
  <c r="BE88" i="19" s="1"/>
  <c r="BD49" i="19"/>
  <c r="BD44" i="19"/>
  <c r="BD28" i="19"/>
  <c r="BE28" i="19" s="1"/>
  <c r="BD33" i="19"/>
  <c r="BE33" i="19" s="1"/>
  <c r="BD29" i="19"/>
  <c r="BE29" i="19" s="1"/>
  <c r="BD26" i="19"/>
  <c r="BE26" i="19" s="1"/>
  <c r="BD30" i="19"/>
  <c r="BE30" i="19" s="1"/>
  <c r="BD50" i="19"/>
  <c r="BE50" i="19" s="1"/>
  <c r="BD15" i="19"/>
  <c r="BE15" i="19" s="1"/>
  <c r="BD43" i="19"/>
  <c r="BE43" i="19" s="1"/>
  <c r="BD18" i="19"/>
  <c r="BE18" i="19" s="1"/>
  <c r="BD25" i="19"/>
  <c r="BE25" i="19" s="1"/>
  <c r="BD21" i="19"/>
  <c r="BE21" i="19" s="1"/>
  <c r="BD58" i="19"/>
  <c r="BE58" i="19" s="1"/>
  <c r="BD11" i="19"/>
  <c r="BE11" i="19" s="1"/>
  <c r="BD38" i="19"/>
  <c r="BE38" i="19" s="1"/>
  <c r="BD20" i="19"/>
  <c r="BE20" i="19" s="1"/>
  <c r="BD14" i="19"/>
  <c r="BE14" i="19" s="1"/>
  <c r="BD12" i="19"/>
  <c r="BE12" i="19" s="1"/>
  <c r="AM62" i="19"/>
  <c r="AM64" i="19" s="1"/>
  <c r="BX62" i="44"/>
  <c r="DX91" i="19"/>
  <c r="BD55" i="44"/>
  <c r="BE36" i="44"/>
  <c r="DV41" i="39"/>
  <c r="CZ78" i="16"/>
  <c r="CA34" i="34"/>
  <c r="N64" i="39"/>
  <c r="N62" i="39"/>
  <c r="DM90" i="44"/>
  <c r="DM45" i="44"/>
  <c r="DM59" i="44"/>
  <c r="DM21" i="44"/>
  <c r="DM38" i="44"/>
  <c r="DM57" i="44"/>
  <c r="DM20" i="44"/>
  <c r="DM44" i="44"/>
  <c r="DM46" i="44" s="1"/>
  <c r="DM27" i="44"/>
  <c r="DM28" i="44"/>
  <c r="DM39" i="44"/>
  <c r="DM41" i="44" s="1"/>
  <c r="DM77" i="44" s="1"/>
  <c r="DM25" i="44"/>
  <c r="DM11" i="44"/>
  <c r="DM17" i="44"/>
  <c r="DM51" i="44"/>
  <c r="DM29" i="44"/>
  <c r="DM49" i="44"/>
  <c r="DM14" i="44"/>
  <c r="DM89" i="44"/>
  <c r="DM58" i="44"/>
  <c r="DM50" i="44"/>
  <c r="DM30" i="44"/>
  <c r="DM13" i="44"/>
  <c r="DM23" i="44"/>
  <c r="DM22" i="44"/>
  <c r="DM24" i="44"/>
  <c r="DM18" i="44"/>
  <c r="DM88" i="44"/>
  <c r="DM43" i="44"/>
  <c r="DM19" i="44"/>
  <c r="DM16" i="44"/>
  <c r="DM33" i="44"/>
  <c r="DM32" i="44"/>
  <c r="DM31" i="44"/>
  <c r="DM26" i="44"/>
  <c r="DM15" i="44"/>
  <c r="DM10" i="44"/>
  <c r="DM12" i="44"/>
  <c r="DM9" i="44"/>
  <c r="DI76" i="11"/>
  <c r="DI36" i="11"/>
  <c r="AZ62" i="29"/>
  <c r="AZ64" i="29" s="1"/>
  <c r="AP34" i="11"/>
  <c r="AD53" i="11"/>
  <c r="AE49" i="11"/>
  <c r="DT62" i="39"/>
  <c r="DT64" i="39" s="1"/>
  <c r="AD53" i="7"/>
  <c r="AE49" i="7"/>
  <c r="BJ86" i="39"/>
  <c r="BJ93" i="39"/>
  <c r="BJ96" i="39" s="1"/>
  <c r="P80" i="19"/>
  <c r="P82" i="19" s="1"/>
  <c r="P84" i="19"/>
  <c r="T95" i="11"/>
  <c r="T97" i="11" s="1"/>
  <c r="Q8" i="2"/>
  <c r="AQ34" i="34"/>
  <c r="AR9" i="34"/>
  <c r="AQ46" i="34"/>
  <c r="AR46" i="34" s="1"/>
  <c r="AR44" i="34"/>
  <c r="BM76" i="29"/>
  <c r="BM36" i="29"/>
  <c r="BM55" i="29" s="1"/>
  <c r="AD34" i="34"/>
  <c r="AE9" i="34"/>
  <c r="DJ46" i="4"/>
  <c r="AC76" i="49"/>
  <c r="AC36" i="49"/>
  <c r="AC55" i="49" s="1"/>
  <c r="AC60" i="49" s="1"/>
  <c r="DN44" i="7"/>
  <c r="DN20" i="7"/>
  <c r="DN29" i="7"/>
  <c r="DN19" i="7"/>
  <c r="DN58" i="7"/>
  <c r="DN43" i="7"/>
  <c r="DN28" i="7"/>
  <c r="DN89" i="7"/>
  <c r="DN27" i="7"/>
  <c r="DN57" i="7"/>
  <c r="DN25" i="7"/>
  <c r="DN10" i="7"/>
  <c r="DN50" i="7"/>
  <c r="DN23" i="7"/>
  <c r="DN33" i="7"/>
  <c r="DN18" i="7"/>
  <c r="DN12" i="7"/>
  <c r="DN51" i="7"/>
  <c r="DN31" i="7"/>
  <c r="DN22" i="7"/>
  <c r="DN49" i="7"/>
  <c r="DN32" i="7"/>
  <c r="DN9" i="7"/>
  <c r="DN17" i="7"/>
  <c r="DN30" i="7"/>
  <c r="DN21" i="7"/>
  <c r="DN16" i="7"/>
  <c r="DN26" i="7"/>
  <c r="DN88" i="7"/>
  <c r="DN91" i="7" s="1"/>
  <c r="DN15" i="7"/>
  <c r="DN11" i="7"/>
  <c r="DN24" i="7"/>
  <c r="DN14" i="7"/>
  <c r="Q34" i="39"/>
  <c r="R9" i="39"/>
  <c r="DH55" i="49"/>
  <c r="AA86" i="34"/>
  <c r="AA93" i="34"/>
  <c r="AA96" i="34" s="1"/>
  <c r="DK91" i="19"/>
  <c r="CX91" i="29"/>
  <c r="DF64" i="49"/>
  <c r="DF62" i="49"/>
  <c r="CK80" i="54"/>
  <c r="CK82" i="54" s="1"/>
  <c r="CM46" i="19"/>
  <c r="AB86" i="24"/>
  <c r="AB93" i="24"/>
  <c r="AB96" i="24" s="1"/>
  <c r="AP80" i="44"/>
  <c r="AP82" i="44" s="1"/>
  <c r="DZ53" i="7"/>
  <c r="DZ78" i="7" s="1"/>
  <c r="BL84" i="34"/>
  <c r="BD62" i="16"/>
  <c r="CB76" i="16"/>
  <c r="CB36" i="16"/>
  <c r="CB55" i="16" s="1"/>
  <c r="CB60" i="16" s="1"/>
  <c r="CX80" i="44"/>
  <c r="CX82" i="44" s="1"/>
  <c r="AP46" i="4"/>
  <c r="BN76" i="19"/>
  <c r="BN36" i="19"/>
  <c r="BN55" i="19" s="1"/>
  <c r="BN60" i="19" s="1"/>
  <c r="DV84" i="19"/>
  <c r="DV80" i="19"/>
  <c r="DV82" i="19" s="1"/>
  <c r="CY77" i="24"/>
  <c r="CY84" i="24" s="1"/>
  <c r="BN62" i="24"/>
  <c r="BN64" i="24"/>
  <c r="CN78" i="7"/>
  <c r="DI84" i="44"/>
  <c r="CZ91" i="24"/>
  <c r="BA76" i="29"/>
  <c r="BA36" i="29"/>
  <c r="BA55" i="29" s="1"/>
  <c r="BA60" i="29" s="1"/>
  <c r="I95" i="7"/>
  <c r="I97" i="7" s="1"/>
  <c r="F7" i="2"/>
  <c r="F19" i="2" s="1"/>
  <c r="F23" i="2" s="1"/>
  <c r="F24" i="2" s="1"/>
  <c r="DH84" i="19"/>
  <c r="BA34" i="39"/>
  <c r="CA50" i="4"/>
  <c r="CA43" i="4"/>
  <c r="CA28" i="4"/>
  <c r="CA20" i="4"/>
  <c r="CA14" i="4"/>
  <c r="CA49" i="4"/>
  <c r="CA53" i="4" s="1"/>
  <c r="CA78" i="4" s="1"/>
  <c r="CA27" i="4"/>
  <c r="CA19" i="4"/>
  <c r="CA26" i="4"/>
  <c r="CA88" i="4"/>
  <c r="CA91" i="4" s="1"/>
  <c r="CA31" i="4"/>
  <c r="CA23" i="4"/>
  <c r="CA16" i="4"/>
  <c r="CA12" i="4"/>
  <c r="CA33" i="4"/>
  <c r="CA24" i="4"/>
  <c r="CA17" i="4"/>
  <c r="CA57" i="4"/>
  <c r="CA22" i="4"/>
  <c r="CA11" i="4"/>
  <c r="CA29" i="4"/>
  <c r="CA30" i="4"/>
  <c r="CA9" i="4"/>
  <c r="CA51" i="4"/>
  <c r="CA15" i="4"/>
  <c r="CA25" i="4"/>
  <c r="CA32" i="4"/>
  <c r="CA18" i="4"/>
  <c r="CA21" i="4"/>
  <c r="CA44" i="4"/>
  <c r="CA10" i="4"/>
  <c r="AO62" i="19"/>
  <c r="AO64" i="19" s="1"/>
  <c r="CS64" i="29"/>
  <c r="BZ34" i="4"/>
  <c r="BK84" i="4"/>
  <c r="DL2" i="11"/>
  <c r="DM3" i="11"/>
  <c r="AO80" i="34"/>
  <c r="AO82" i="34" s="1"/>
  <c r="CK76" i="4"/>
  <c r="CK36" i="4"/>
  <c r="CK55" i="4" s="1"/>
  <c r="CK60" i="4" s="1"/>
  <c r="CU82" i="49"/>
  <c r="BP90" i="54"/>
  <c r="BP59" i="54"/>
  <c r="BP89" i="54"/>
  <c r="BP51" i="54"/>
  <c r="BP49" i="54"/>
  <c r="BP45" i="54"/>
  <c r="BP33" i="54"/>
  <c r="BP32" i="54"/>
  <c r="BP24" i="54"/>
  <c r="BP88" i="54"/>
  <c r="BP57" i="54"/>
  <c r="BP43" i="54"/>
  <c r="BP50" i="54"/>
  <c r="BP27" i="54"/>
  <c r="BP22" i="54"/>
  <c r="BP29" i="54"/>
  <c r="BP15" i="54"/>
  <c r="BP21" i="54"/>
  <c r="BP23" i="54"/>
  <c r="BP28" i="54"/>
  <c r="BP38" i="54"/>
  <c r="BP9" i="54"/>
  <c r="BP18" i="54"/>
  <c r="BP14" i="54"/>
  <c r="BP25" i="54"/>
  <c r="BP13" i="54"/>
  <c r="BP17" i="54"/>
  <c r="BP12" i="54"/>
  <c r="BP30" i="54"/>
  <c r="BP44" i="54"/>
  <c r="BP46" i="54" s="1"/>
  <c r="BP31" i="54"/>
  <c r="BP58" i="54"/>
  <c r="BP26" i="54"/>
  <c r="BP11" i="54"/>
  <c r="BP10" i="54"/>
  <c r="BP20" i="54"/>
  <c r="BP16" i="54"/>
  <c r="BP19" i="54"/>
  <c r="BP39" i="54"/>
  <c r="BP41" i="54" s="1"/>
  <c r="BP77" i="54" s="1"/>
  <c r="BK60" i="4"/>
  <c r="DJ34" i="11"/>
  <c r="AQ46" i="19"/>
  <c r="AR46" i="19" s="1"/>
  <c r="AR44" i="19"/>
  <c r="CX34" i="49"/>
  <c r="AC76" i="34"/>
  <c r="AC36" i="34"/>
  <c r="AC55" i="34" s="1"/>
  <c r="AC60" i="34" s="1"/>
  <c r="CL53" i="11"/>
  <c r="CA89" i="49"/>
  <c r="CA91" i="49" s="1"/>
  <c r="CA39" i="49"/>
  <c r="CA41" i="49" s="1"/>
  <c r="CA77" i="49" s="1"/>
  <c r="CA45" i="49"/>
  <c r="CA59" i="49"/>
  <c r="CA38" i="49"/>
  <c r="CA33" i="49"/>
  <c r="CA28" i="49"/>
  <c r="CA29" i="49"/>
  <c r="CA26" i="49"/>
  <c r="CA88" i="49"/>
  <c r="CA49" i="49"/>
  <c r="CA18" i="49"/>
  <c r="CA57" i="49"/>
  <c r="CA30" i="49"/>
  <c r="CA25" i="49"/>
  <c r="CA44" i="49"/>
  <c r="CA11" i="49"/>
  <c r="CA20" i="49"/>
  <c r="CA10" i="49"/>
  <c r="CA15" i="49"/>
  <c r="CA58" i="49"/>
  <c r="CA27" i="49"/>
  <c r="CA31" i="49"/>
  <c r="CA23" i="49"/>
  <c r="CA14" i="49"/>
  <c r="CA24" i="49"/>
  <c r="CA13" i="49"/>
  <c r="CA90" i="49"/>
  <c r="CA17" i="49"/>
  <c r="CA16" i="49"/>
  <c r="CA32" i="49"/>
  <c r="CA9" i="49"/>
  <c r="CA12" i="49"/>
  <c r="CA51" i="49"/>
  <c r="CA50" i="49"/>
  <c r="CA22" i="49"/>
  <c r="CA19" i="49"/>
  <c r="CA21" i="49"/>
  <c r="CA43" i="49"/>
  <c r="DK34" i="54"/>
  <c r="CM84" i="16" l="1"/>
  <c r="P84" i="16"/>
  <c r="CA53" i="11"/>
  <c r="CA78" i="11" s="1"/>
  <c r="CM53" i="11"/>
  <c r="CM78" i="11" s="1"/>
  <c r="BB84" i="7"/>
  <c r="BB93" i="7" s="1"/>
  <c r="BB96" i="7" s="1"/>
  <c r="CA84" i="7"/>
  <c r="DB53" i="7"/>
  <c r="DB78" i="7" s="1"/>
  <c r="AN84" i="4"/>
  <c r="AZ84" i="4"/>
  <c r="DH84" i="4"/>
  <c r="BL84" i="4"/>
  <c r="AC84" i="4"/>
  <c r="AC93" i="4" s="1"/>
  <c r="AC96" i="4" s="1"/>
  <c r="CY84" i="16"/>
  <c r="CY86" i="16" s="1"/>
  <c r="BE62" i="16"/>
  <c r="CV86" i="34"/>
  <c r="CV93" i="34"/>
  <c r="CV96" i="34" s="1"/>
  <c r="DW86" i="7"/>
  <c r="DW93" i="7"/>
  <c r="E51" i="2"/>
  <c r="F45" i="2"/>
  <c r="CI86" i="11"/>
  <c r="CI93" i="11"/>
  <c r="CI96" i="11" s="1"/>
  <c r="CY86" i="24"/>
  <c r="CY93" i="24"/>
  <c r="CY96" i="24" s="1"/>
  <c r="AL86" i="39"/>
  <c r="AL93" i="39"/>
  <c r="AL96" i="39" s="1"/>
  <c r="AM86" i="11"/>
  <c r="AM93" i="11"/>
  <c r="AM96" i="11" s="1"/>
  <c r="CZ53" i="19"/>
  <c r="CZ78" i="19" s="1"/>
  <c r="BM86" i="54"/>
  <c r="BM93" i="54"/>
  <c r="BM96" i="54" s="1"/>
  <c r="CZ76" i="44"/>
  <c r="CZ36" i="44"/>
  <c r="CZ55" i="44" s="1"/>
  <c r="CZ60" i="44" s="1"/>
  <c r="DB2" i="54"/>
  <c r="DC3" i="54"/>
  <c r="AN86" i="4"/>
  <c r="AN93" i="4"/>
  <c r="AN96" i="4" s="1"/>
  <c r="CL78" i="11"/>
  <c r="J95" i="7"/>
  <c r="J97" i="7" s="1"/>
  <c r="G7" i="2"/>
  <c r="BP53" i="54"/>
  <c r="BP78" i="54" s="1"/>
  <c r="DL58" i="11"/>
  <c r="DL44" i="11"/>
  <c r="DL31" i="11"/>
  <c r="DL50" i="11"/>
  <c r="DL33" i="11"/>
  <c r="DL32" i="11"/>
  <c r="DL57" i="11"/>
  <c r="DL30" i="11"/>
  <c r="DL20" i="11"/>
  <c r="DL43" i="11"/>
  <c r="DL29" i="11"/>
  <c r="DL90" i="11"/>
  <c r="DL28" i="11"/>
  <c r="DL88" i="11"/>
  <c r="DL22" i="11"/>
  <c r="DL21" i="11"/>
  <c r="DL19" i="11"/>
  <c r="DL9" i="11"/>
  <c r="DL25" i="11"/>
  <c r="DL16" i="11"/>
  <c r="DL12" i="11"/>
  <c r="DL11" i="11"/>
  <c r="DL10" i="11"/>
  <c r="DL59" i="11"/>
  <c r="DL24" i="11"/>
  <c r="DL18" i="11"/>
  <c r="DL51" i="11"/>
  <c r="DL89" i="11"/>
  <c r="DL23" i="11"/>
  <c r="DL14" i="11"/>
  <c r="DL17" i="11"/>
  <c r="DL27" i="11"/>
  <c r="DL45" i="11"/>
  <c r="DL26" i="11"/>
  <c r="DL49" i="11"/>
  <c r="DL15" i="11"/>
  <c r="CB80" i="16"/>
  <c r="CB82" i="16" s="1"/>
  <c r="CB84" i="16" s="1"/>
  <c r="CK84" i="54"/>
  <c r="DC41" i="11"/>
  <c r="DC77" i="11" s="1"/>
  <c r="DP39" i="11"/>
  <c r="BQ59" i="54"/>
  <c r="BR59" i="54" s="1"/>
  <c r="BQ89" i="54"/>
  <c r="BQ58" i="54"/>
  <c r="BR58" i="54" s="1"/>
  <c r="BQ57" i="54"/>
  <c r="BR57" i="54" s="1"/>
  <c r="BQ50" i="54"/>
  <c r="BR50" i="54" s="1"/>
  <c r="BQ88" i="54"/>
  <c r="BR88" i="54" s="1"/>
  <c r="BQ51" i="54"/>
  <c r="BR51" i="54" s="1"/>
  <c r="BQ32" i="54"/>
  <c r="BR32" i="54" s="1"/>
  <c r="BQ49" i="54"/>
  <c r="BQ44" i="54"/>
  <c r="BQ25" i="54"/>
  <c r="BR25" i="54" s="1"/>
  <c r="BQ33" i="54"/>
  <c r="BR33" i="54" s="1"/>
  <c r="BQ29" i="54"/>
  <c r="BR29" i="54" s="1"/>
  <c r="BQ28" i="54"/>
  <c r="BR28" i="54" s="1"/>
  <c r="BQ27" i="54"/>
  <c r="BR27" i="54" s="1"/>
  <c r="BQ22" i="54"/>
  <c r="BR22" i="54" s="1"/>
  <c r="BQ21" i="54"/>
  <c r="BR21" i="54" s="1"/>
  <c r="BQ23" i="54"/>
  <c r="BR23" i="54" s="1"/>
  <c r="BQ24" i="54"/>
  <c r="BR24" i="54" s="1"/>
  <c r="BQ20" i="54"/>
  <c r="BR20" i="54" s="1"/>
  <c r="BQ14" i="54"/>
  <c r="BR14" i="54" s="1"/>
  <c r="BQ38" i="54"/>
  <c r="BR38" i="54" s="1"/>
  <c r="BQ19" i="54"/>
  <c r="BR19" i="54" s="1"/>
  <c r="BQ13" i="54"/>
  <c r="BR13" i="54" s="1"/>
  <c r="BQ26" i="54"/>
  <c r="BR26" i="54" s="1"/>
  <c r="BQ45" i="54"/>
  <c r="BR45" i="54" s="1"/>
  <c r="BQ43" i="54"/>
  <c r="BR43" i="54" s="1"/>
  <c r="BQ18" i="54"/>
  <c r="BR18" i="54" s="1"/>
  <c r="BQ15" i="54"/>
  <c r="BR15" i="54" s="1"/>
  <c r="BQ90" i="54"/>
  <c r="BR90" i="54" s="1"/>
  <c r="BQ17" i="54"/>
  <c r="BR17" i="54" s="1"/>
  <c r="BQ12" i="54"/>
  <c r="BR12" i="54" s="1"/>
  <c r="BQ10" i="54"/>
  <c r="BR10" i="54" s="1"/>
  <c r="BQ31" i="54"/>
  <c r="BR31" i="54" s="1"/>
  <c r="BQ16" i="54"/>
  <c r="BR16" i="54" s="1"/>
  <c r="BQ9" i="54"/>
  <c r="BQ39" i="54"/>
  <c r="BQ30" i="54"/>
  <c r="BR30" i="54" s="1"/>
  <c r="BQ11" i="54"/>
  <c r="BR11" i="54" s="1"/>
  <c r="DW76" i="4"/>
  <c r="DW36" i="4"/>
  <c r="DW55" i="4" s="1"/>
  <c r="DW60" i="4" s="1"/>
  <c r="CV82" i="29"/>
  <c r="BB76" i="49"/>
  <c r="BB36" i="49"/>
  <c r="BB55" i="49" s="1"/>
  <c r="BB60" i="49" s="1"/>
  <c r="P84" i="39"/>
  <c r="AW86" i="39"/>
  <c r="AW93" i="39"/>
  <c r="AW96" i="39" s="1"/>
  <c r="AD46" i="39"/>
  <c r="AE46" i="39" s="1"/>
  <c r="AE44" i="39"/>
  <c r="AZ82" i="11"/>
  <c r="AZ84" i="11" s="1"/>
  <c r="CU62" i="29"/>
  <c r="CU64" i="29" s="1"/>
  <c r="DA90" i="19"/>
  <c r="DA88" i="19"/>
  <c r="DA50" i="19"/>
  <c r="DA57" i="19"/>
  <c r="DA39" i="19"/>
  <c r="DA41" i="19" s="1"/>
  <c r="DA77" i="19" s="1"/>
  <c r="DA43" i="19"/>
  <c r="DA24" i="19"/>
  <c r="DA17" i="19"/>
  <c r="DA9" i="19"/>
  <c r="DA44" i="19"/>
  <c r="DA31" i="19"/>
  <c r="DA23" i="19"/>
  <c r="DA16" i="19"/>
  <c r="DA49" i="19"/>
  <c r="DA22" i="19"/>
  <c r="DA15" i="19"/>
  <c r="DA38" i="19"/>
  <c r="DA27" i="19"/>
  <c r="DA19" i="19"/>
  <c r="DA33" i="19"/>
  <c r="DA32" i="19"/>
  <c r="DA28" i="19"/>
  <c r="DA12" i="19"/>
  <c r="DA89" i="19"/>
  <c r="DA91" i="19" s="1"/>
  <c r="DA20" i="19"/>
  <c r="DA11" i="19"/>
  <c r="DA18" i="19"/>
  <c r="DA51" i="19"/>
  <c r="DA29" i="19"/>
  <c r="DA26" i="19"/>
  <c r="DA30" i="19"/>
  <c r="DA58" i="19"/>
  <c r="DA10" i="19"/>
  <c r="DA21" i="19"/>
  <c r="DA45" i="19"/>
  <c r="DA25" i="19"/>
  <c r="DA14" i="19"/>
  <c r="DA59" i="19"/>
  <c r="BM80" i="49"/>
  <c r="BM82" i="49" s="1"/>
  <c r="DU86" i="29"/>
  <c r="DU93" i="29"/>
  <c r="DU96" i="29" s="1"/>
  <c r="CW62" i="11"/>
  <c r="CW64" i="11" s="1"/>
  <c r="DZ90" i="54"/>
  <c r="DZ89" i="54"/>
  <c r="DZ91" i="54" s="1"/>
  <c r="DZ88" i="54"/>
  <c r="DZ49" i="54"/>
  <c r="DZ58" i="54"/>
  <c r="DZ57" i="54"/>
  <c r="DZ43" i="54"/>
  <c r="DZ30" i="54"/>
  <c r="DZ33" i="54"/>
  <c r="DZ25" i="54"/>
  <c r="DZ28" i="54"/>
  <c r="DZ29" i="54"/>
  <c r="DZ24" i="54"/>
  <c r="DZ59" i="54"/>
  <c r="DZ27" i="54"/>
  <c r="DZ38" i="54"/>
  <c r="DZ31" i="54"/>
  <c r="DZ45" i="54"/>
  <c r="DZ44" i="54"/>
  <c r="DZ26" i="54"/>
  <c r="DZ22" i="54"/>
  <c r="DZ15" i="54"/>
  <c r="DZ39" i="54"/>
  <c r="DZ41" i="54" s="1"/>
  <c r="DZ77" i="54" s="1"/>
  <c r="DZ50" i="54"/>
  <c r="DZ16" i="54"/>
  <c r="DZ21" i="54"/>
  <c r="DZ14" i="54"/>
  <c r="DZ51" i="54"/>
  <c r="DZ13" i="54"/>
  <c r="DZ32" i="54"/>
  <c r="DZ12" i="54"/>
  <c r="DZ20" i="54"/>
  <c r="DZ19" i="54"/>
  <c r="DZ18" i="54"/>
  <c r="DZ17" i="54"/>
  <c r="DZ23" i="54"/>
  <c r="DZ9" i="54"/>
  <c r="DZ11" i="54"/>
  <c r="DZ10" i="54"/>
  <c r="CC34" i="24"/>
  <c r="BM60" i="54"/>
  <c r="AD55" i="16"/>
  <c r="AE36" i="16"/>
  <c r="BQ77" i="16"/>
  <c r="BR77" i="16" s="1"/>
  <c r="BR41" i="16"/>
  <c r="CN53" i="54"/>
  <c r="CN78" i="54" s="1"/>
  <c r="BP2" i="39"/>
  <c r="BQ3" i="39"/>
  <c r="BB80" i="4"/>
  <c r="BB82" i="4" s="1"/>
  <c r="CO59" i="34"/>
  <c r="CO90" i="34"/>
  <c r="CO51" i="34"/>
  <c r="CO44" i="34"/>
  <c r="CO46" i="34" s="1"/>
  <c r="CO89" i="34"/>
  <c r="CO91" i="34" s="1"/>
  <c r="CO49" i="34"/>
  <c r="CO39" i="34"/>
  <c r="CO41" i="34" s="1"/>
  <c r="CO77" i="34" s="1"/>
  <c r="CO30" i="34"/>
  <c r="CO22" i="34"/>
  <c r="CO15" i="34"/>
  <c r="CO21" i="34"/>
  <c r="CO9" i="34"/>
  <c r="CO58" i="34"/>
  <c r="CO25" i="34"/>
  <c r="CO12" i="34"/>
  <c r="CO38" i="34"/>
  <c r="CO32" i="34"/>
  <c r="CO17" i="34"/>
  <c r="CO45" i="34"/>
  <c r="CO26" i="34"/>
  <c r="CO20" i="34"/>
  <c r="CO88" i="34"/>
  <c r="CO27" i="34"/>
  <c r="CO33" i="34"/>
  <c r="CO23" i="34"/>
  <c r="CO18" i="34"/>
  <c r="CO28" i="34"/>
  <c r="CO16" i="34"/>
  <c r="CO43" i="34"/>
  <c r="CO19" i="34"/>
  <c r="CO57" i="34"/>
  <c r="CO10" i="34"/>
  <c r="CO24" i="34"/>
  <c r="CO50" i="34"/>
  <c r="CO14" i="34"/>
  <c r="CO31" i="34"/>
  <c r="CO29" i="34"/>
  <c r="CO11" i="34"/>
  <c r="DD3" i="44"/>
  <c r="DC2" i="44"/>
  <c r="CQ3" i="54"/>
  <c r="CP2" i="54"/>
  <c r="EB3" i="34"/>
  <c r="EA2" i="34"/>
  <c r="DV55" i="39"/>
  <c r="BN41" i="39"/>
  <c r="BN77" i="39" s="1"/>
  <c r="DB34" i="7"/>
  <c r="DY34" i="19"/>
  <c r="BN62" i="34"/>
  <c r="BN64" i="34"/>
  <c r="CI86" i="19"/>
  <c r="CI93" i="19"/>
  <c r="CI96" i="19" s="1"/>
  <c r="BL86" i="19"/>
  <c r="BL93" i="19"/>
  <c r="BL96" i="19" s="1"/>
  <c r="DW80" i="34"/>
  <c r="DW82" i="34" s="1"/>
  <c r="DW84" i="34"/>
  <c r="BE82" i="16"/>
  <c r="DJ34" i="39"/>
  <c r="DU60" i="11"/>
  <c r="CX80" i="34"/>
  <c r="CX82" i="34" s="1"/>
  <c r="M95" i="44"/>
  <c r="M97" i="44" s="1"/>
  <c r="J15" i="2"/>
  <c r="CX62" i="16"/>
  <c r="BC53" i="49"/>
  <c r="BC78" i="49" s="1"/>
  <c r="CP2" i="19"/>
  <c r="CQ3" i="19"/>
  <c r="DV82" i="34"/>
  <c r="BB41" i="39"/>
  <c r="BB77" i="39" s="1"/>
  <c r="BB86" i="7"/>
  <c r="CX41" i="39"/>
  <c r="CX77" i="39" s="1"/>
  <c r="EA53" i="7"/>
  <c r="EA78" i="7" s="1"/>
  <c r="DL18" i="4"/>
  <c r="DL9" i="4"/>
  <c r="DL25" i="4"/>
  <c r="DL33" i="4"/>
  <c r="DL24" i="4"/>
  <c r="DL17" i="4"/>
  <c r="DL32" i="4"/>
  <c r="DL10" i="4"/>
  <c r="DL50" i="4"/>
  <c r="DL43" i="4"/>
  <c r="DL28" i="4"/>
  <c r="DL20" i="4"/>
  <c r="DL14" i="4"/>
  <c r="DL15" i="4"/>
  <c r="DL27" i="4"/>
  <c r="DL51" i="4"/>
  <c r="DL88" i="4"/>
  <c r="DL91" i="4" s="1"/>
  <c r="DL44" i="4"/>
  <c r="DL23" i="4"/>
  <c r="DL12" i="4"/>
  <c r="DL31" i="4"/>
  <c r="DL26" i="4"/>
  <c r="DL21" i="4"/>
  <c r="DL49" i="4"/>
  <c r="DL30" i="4"/>
  <c r="DL29" i="4"/>
  <c r="DL22" i="4"/>
  <c r="DL19" i="4"/>
  <c r="DL16" i="4"/>
  <c r="DL57" i="4"/>
  <c r="DL11" i="4"/>
  <c r="CA86" i="7"/>
  <c r="CA93" i="7"/>
  <c r="CA96" i="7" s="1"/>
  <c r="BW86" i="54"/>
  <c r="BW93" i="54"/>
  <c r="BW96" i="54" s="1"/>
  <c r="CY91" i="11"/>
  <c r="CZ88" i="49"/>
  <c r="CZ57" i="49"/>
  <c r="CZ30" i="49"/>
  <c r="CZ33" i="49"/>
  <c r="CZ49" i="49"/>
  <c r="CZ32" i="49"/>
  <c r="CZ59" i="49"/>
  <c r="CZ38" i="49"/>
  <c r="CZ22" i="49"/>
  <c r="CZ58" i="49"/>
  <c r="CZ50" i="49"/>
  <c r="CZ39" i="49"/>
  <c r="CZ31" i="49"/>
  <c r="CZ21" i="49"/>
  <c r="CZ45" i="49"/>
  <c r="CZ43" i="49"/>
  <c r="CZ27" i="49"/>
  <c r="CZ15" i="49"/>
  <c r="CZ28" i="49"/>
  <c r="CZ18" i="49"/>
  <c r="CZ14" i="49"/>
  <c r="CZ44" i="49"/>
  <c r="CZ46" i="49" s="1"/>
  <c r="CZ29" i="49"/>
  <c r="CZ26" i="49"/>
  <c r="CZ13" i="49"/>
  <c r="CZ90" i="49"/>
  <c r="CZ25" i="49"/>
  <c r="CZ12" i="49"/>
  <c r="CZ11" i="49"/>
  <c r="CZ89" i="49"/>
  <c r="CZ51" i="49"/>
  <c r="CZ17" i="49"/>
  <c r="CZ16" i="49"/>
  <c r="CZ10" i="49"/>
  <c r="CZ9" i="49"/>
  <c r="CZ23" i="49"/>
  <c r="CZ20" i="49"/>
  <c r="CZ24" i="49"/>
  <c r="CZ19" i="49"/>
  <c r="BZ84" i="19"/>
  <c r="BZ80" i="19"/>
  <c r="BZ82" i="19" s="1"/>
  <c r="AA86" i="39"/>
  <c r="AA93" i="39"/>
  <c r="AA96" i="39" s="1"/>
  <c r="BC34" i="29"/>
  <c r="CB46" i="34"/>
  <c r="AO86" i="19"/>
  <c r="AO93" i="19"/>
  <c r="AO96" i="19" s="1"/>
  <c r="CL62" i="34"/>
  <c r="CL64" i="34"/>
  <c r="AQ60" i="16"/>
  <c r="AR55" i="16"/>
  <c r="CO2" i="29"/>
  <c r="CP3" i="29"/>
  <c r="DV86" i="19"/>
  <c r="DV93" i="19"/>
  <c r="DV96" i="19" s="1"/>
  <c r="CM62" i="24"/>
  <c r="CM64" i="24" s="1"/>
  <c r="CN34" i="54"/>
  <c r="DK60" i="16"/>
  <c r="CK77" i="39"/>
  <c r="BK86" i="4"/>
  <c r="BK93" i="4"/>
  <c r="BK96" i="4" s="1"/>
  <c r="DI86" i="44"/>
  <c r="DI93" i="44"/>
  <c r="DI96" i="44" s="1"/>
  <c r="AC64" i="49"/>
  <c r="AC62" i="49"/>
  <c r="U95" i="11"/>
  <c r="U97" i="11" s="1"/>
  <c r="R8" i="2"/>
  <c r="AD78" i="11"/>
  <c r="AE78" i="11" s="1"/>
  <c r="AE53" i="11"/>
  <c r="BD46" i="19"/>
  <c r="BE46" i="19" s="1"/>
  <c r="BE44" i="19"/>
  <c r="BX86" i="44"/>
  <c r="BX93" i="44"/>
  <c r="BX96" i="44" s="1"/>
  <c r="BL86" i="11"/>
  <c r="BL93" i="11"/>
  <c r="BL96" i="11" s="1"/>
  <c r="N95" i="49"/>
  <c r="N97" i="49" s="1"/>
  <c r="K16" i="2"/>
  <c r="AZ62" i="34"/>
  <c r="AZ64" i="34" s="1"/>
  <c r="DC3" i="19"/>
  <c r="DB2" i="19"/>
  <c r="BO46" i="49"/>
  <c r="EA41" i="16"/>
  <c r="EA77" i="16" s="1"/>
  <c r="AN86" i="11"/>
  <c r="AN93" i="11"/>
  <c r="AN96" i="11" s="1"/>
  <c r="DX76" i="54"/>
  <c r="DX36" i="54"/>
  <c r="DX55" i="54" s="1"/>
  <c r="DX60" i="54" s="1"/>
  <c r="CW80" i="11"/>
  <c r="CW82" i="11" s="1"/>
  <c r="CW84" i="11"/>
  <c r="EA2" i="54"/>
  <c r="EB3" i="54"/>
  <c r="CY91" i="29"/>
  <c r="CD90" i="44"/>
  <c r="CE90" i="44" s="1"/>
  <c r="CD51" i="44"/>
  <c r="CE51" i="44" s="1"/>
  <c r="CD58" i="44"/>
  <c r="CE58" i="44" s="1"/>
  <c r="CD39" i="44"/>
  <c r="CD21" i="44"/>
  <c r="CE21" i="44" s="1"/>
  <c r="CD38" i="44"/>
  <c r="CE38" i="44" s="1"/>
  <c r="CD59" i="44"/>
  <c r="CE59" i="44" s="1"/>
  <c r="CD49" i="44"/>
  <c r="CD88" i="44"/>
  <c r="CE88" i="44" s="1"/>
  <c r="CD45" i="44"/>
  <c r="CE45" i="44" s="1"/>
  <c r="CD31" i="44"/>
  <c r="CE31" i="44" s="1"/>
  <c r="CD57" i="44"/>
  <c r="CE57" i="44" s="1"/>
  <c r="CD22" i="44"/>
  <c r="CE22" i="44" s="1"/>
  <c r="CD18" i="44"/>
  <c r="CE18" i="44" s="1"/>
  <c r="CD24" i="44"/>
  <c r="CE24" i="44" s="1"/>
  <c r="CD20" i="44"/>
  <c r="CE20" i="44" s="1"/>
  <c r="CD50" i="44"/>
  <c r="CE50" i="44" s="1"/>
  <c r="CD14" i="44"/>
  <c r="CE14" i="44" s="1"/>
  <c r="CD13" i="44"/>
  <c r="CE13" i="44" s="1"/>
  <c r="CD11" i="44"/>
  <c r="CE11" i="44" s="1"/>
  <c r="CD15" i="44"/>
  <c r="CE15" i="44" s="1"/>
  <c r="CD9" i="44"/>
  <c r="CD30" i="44"/>
  <c r="CE30" i="44" s="1"/>
  <c r="CD19" i="44"/>
  <c r="CE19" i="44" s="1"/>
  <c r="CD32" i="44"/>
  <c r="CE32" i="44" s="1"/>
  <c r="CD33" i="44"/>
  <c r="CE33" i="44" s="1"/>
  <c r="CD23" i="44"/>
  <c r="CE23" i="44" s="1"/>
  <c r="CD16" i="44"/>
  <c r="CE16" i="44" s="1"/>
  <c r="CD29" i="44"/>
  <c r="CE29" i="44" s="1"/>
  <c r="CD89" i="44"/>
  <c r="CD43" i="44"/>
  <c r="CE43" i="44" s="1"/>
  <c r="CD28" i="44"/>
  <c r="CE28" i="44" s="1"/>
  <c r="CD17" i="44"/>
  <c r="CE17" i="44" s="1"/>
  <c r="CD12" i="44"/>
  <c r="CE12" i="44" s="1"/>
  <c r="CD44" i="44"/>
  <c r="CD26" i="44"/>
  <c r="CE26" i="44" s="1"/>
  <c r="CD27" i="44"/>
  <c r="CE27" i="44" s="1"/>
  <c r="CD10" i="44"/>
  <c r="CE10" i="44" s="1"/>
  <c r="CD25" i="44"/>
  <c r="CE25" i="44" s="1"/>
  <c r="CN41" i="34"/>
  <c r="CN77" i="34" s="1"/>
  <c r="O86" i="39"/>
  <c r="O93" i="39"/>
  <c r="O96" i="39" s="1"/>
  <c r="CM76" i="19"/>
  <c r="CM36" i="19"/>
  <c r="CM55" i="19" s="1"/>
  <c r="CM60" i="19" s="1"/>
  <c r="CP34" i="16"/>
  <c r="BQ76" i="7"/>
  <c r="BQ36" i="7"/>
  <c r="BR34" i="7"/>
  <c r="AD80" i="16"/>
  <c r="AE76" i="16"/>
  <c r="CQ3" i="34"/>
  <c r="CP2" i="34"/>
  <c r="BO86" i="16"/>
  <c r="BO93" i="16"/>
  <c r="BO96" i="16" s="1"/>
  <c r="CO90" i="54"/>
  <c r="CO89" i="54"/>
  <c r="CO91" i="54" s="1"/>
  <c r="CO57" i="54"/>
  <c r="CO51" i="54"/>
  <c r="CO38" i="54"/>
  <c r="CO88" i="54"/>
  <c r="CO59" i="54"/>
  <c r="CO43" i="54"/>
  <c r="CO29" i="54"/>
  <c r="CO26" i="54"/>
  <c r="CO50" i="54"/>
  <c r="CO44" i="54"/>
  <c r="CO46" i="54" s="1"/>
  <c r="CO33" i="54"/>
  <c r="CO30" i="54"/>
  <c r="CO24" i="54"/>
  <c r="CO31" i="54"/>
  <c r="CO27" i="54"/>
  <c r="CO39" i="54"/>
  <c r="CO18" i="54"/>
  <c r="CO11" i="54"/>
  <c r="CO58" i="54"/>
  <c r="CO17" i="54"/>
  <c r="CO49" i="54"/>
  <c r="CO28" i="54"/>
  <c r="CO16" i="54"/>
  <c r="CO21" i="54"/>
  <c r="CO20" i="54"/>
  <c r="CO19" i="54"/>
  <c r="CO13" i="54"/>
  <c r="CO12" i="54"/>
  <c r="CO23" i="54"/>
  <c r="CO32" i="54"/>
  <c r="CO25" i="54"/>
  <c r="CO10" i="54"/>
  <c r="CO14" i="54"/>
  <c r="CO45" i="54"/>
  <c r="CO9" i="54"/>
  <c r="CO22" i="54"/>
  <c r="CO15" i="54"/>
  <c r="DV80" i="39"/>
  <c r="DV82" i="39" s="1"/>
  <c r="DX34" i="29"/>
  <c r="CZ90" i="29"/>
  <c r="CZ58" i="29"/>
  <c r="CZ49" i="29"/>
  <c r="CZ39" i="29"/>
  <c r="CZ41" i="29" s="1"/>
  <c r="CZ77" i="29" s="1"/>
  <c r="CZ27" i="29"/>
  <c r="CZ19" i="29"/>
  <c r="CZ45" i="29"/>
  <c r="CZ18" i="29"/>
  <c r="CZ57" i="29"/>
  <c r="CZ51" i="29"/>
  <c r="CZ43" i="29"/>
  <c r="CZ38" i="29"/>
  <c r="CZ29" i="29"/>
  <c r="CZ20" i="29"/>
  <c r="CZ50" i="29"/>
  <c r="CZ23" i="29"/>
  <c r="CZ15" i="29"/>
  <c r="CZ9" i="29"/>
  <c r="CZ34" i="29" s="1"/>
  <c r="CZ14" i="29"/>
  <c r="CZ12" i="29"/>
  <c r="CZ89" i="29"/>
  <c r="CZ59" i="29"/>
  <c r="CZ31" i="29"/>
  <c r="CZ30" i="29"/>
  <c r="CZ16" i="29"/>
  <c r="CZ32" i="29"/>
  <c r="CZ11" i="29"/>
  <c r="CZ21" i="29"/>
  <c r="CZ88" i="29"/>
  <c r="CZ26" i="29"/>
  <c r="CZ22" i="29"/>
  <c r="CZ25" i="29"/>
  <c r="CZ24" i="29"/>
  <c r="CZ44" i="29"/>
  <c r="CZ46" i="29" s="1"/>
  <c r="CZ10" i="29"/>
  <c r="CZ28" i="29"/>
  <c r="CZ17" i="29"/>
  <c r="CZ13" i="29"/>
  <c r="CZ33" i="29"/>
  <c r="Q60" i="34"/>
  <c r="R55" i="34"/>
  <c r="CK76" i="39"/>
  <c r="CK36" i="39"/>
  <c r="CK55" i="39" s="1"/>
  <c r="CK60" i="39" s="1"/>
  <c r="BN80" i="34"/>
  <c r="BN82" i="34" s="1"/>
  <c r="CZ41" i="54"/>
  <c r="CZ77" i="54" s="1"/>
  <c r="DX55" i="34"/>
  <c r="DX60" i="34" s="1"/>
  <c r="CB88" i="29"/>
  <c r="CB50" i="29"/>
  <c r="CB57" i="29"/>
  <c r="CB90" i="29"/>
  <c r="CB43" i="29"/>
  <c r="CB23" i="29"/>
  <c r="CB16" i="29"/>
  <c r="CB59" i="29"/>
  <c r="CB49" i="29"/>
  <c r="CB33" i="29"/>
  <c r="CB32" i="29"/>
  <c r="CB15" i="29"/>
  <c r="CB89" i="29"/>
  <c r="CB39" i="29"/>
  <c r="CB38" i="29"/>
  <c r="CB27" i="29"/>
  <c r="CB22" i="29"/>
  <c r="CB13" i="29"/>
  <c r="CB20" i="29"/>
  <c r="CB17" i="29"/>
  <c r="CB25" i="29"/>
  <c r="CB11" i="29"/>
  <c r="CB51" i="29"/>
  <c r="CB44" i="29"/>
  <c r="CB45" i="29"/>
  <c r="CB58" i="29"/>
  <c r="CB30" i="29"/>
  <c r="CB29" i="29"/>
  <c r="CB21" i="29"/>
  <c r="CB28" i="29"/>
  <c r="CB19" i="29"/>
  <c r="CB9" i="29"/>
  <c r="CB31" i="29"/>
  <c r="CB12" i="29"/>
  <c r="CB18" i="29"/>
  <c r="CB26" i="29"/>
  <c r="CB14" i="29"/>
  <c r="CB10" i="29"/>
  <c r="CB24" i="29"/>
  <c r="DY91" i="34"/>
  <c r="CH62" i="39"/>
  <c r="CH64" i="39" s="1"/>
  <c r="BQ41" i="24"/>
  <c r="BR39" i="24"/>
  <c r="DX62" i="44"/>
  <c r="DX64" i="44"/>
  <c r="CX86" i="7"/>
  <c r="CX93" i="7"/>
  <c r="DX84" i="16"/>
  <c r="BC34" i="49"/>
  <c r="CO90" i="19"/>
  <c r="CO88" i="19"/>
  <c r="CO51" i="19"/>
  <c r="CO45" i="19"/>
  <c r="CO38" i="19"/>
  <c r="CO58" i="19"/>
  <c r="CO44" i="19"/>
  <c r="CO46" i="19" s="1"/>
  <c r="CO49" i="19"/>
  <c r="CO53" i="19" s="1"/>
  <c r="CO78" i="19" s="1"/>
  <c r="CO22" i="19"/>
  <c r="CO15" i="19"/>
  <c r="CO50" i="19"/>
  <c r="CO43" i="19"/>
  <c r="CO33" i="19"/>
  <c r="CO21" i="19"/>
  <c r="CO32" i="19"/>
  <c r="CO20" i="19"/>
  <c r="CO14" i="19"/>
  <c r="CO25" i="19"/>
  <c r="CO57" i="19"/>
  <c r="CO10" i="19"/>
  <c r="CO29" i="19"/>
  <c r="CO26" i="19"/>
  <c r="CO30" i="19"/>
  <c r="CO24" i="19"/>
  <c r="CO89" i="19"/>
  <c r="CO31" i="19"/>
  <c r="CO23" i="19"/>
  <c r="CO27" i="19"/>
  <c r="CO18" i="19"/>
  <c r="CO11" i="19"/>
  <c r="CO28" i="19"/>
  <c r="CO19" i="19"/>
  <c r="CO16" i="19"/>
  <c r="CO9" i="19"/>
  <c r="CO12" i="19"/>
  <c r="CO59" i="19"/>
  <c r="CO39" i="19"/>
  <c r="CO41" i="19" s="1"/>
  <c r="CO77" i="19" s="1"/>
  <c r="CO17" i="19"/>
  <c r="DV84" i="34"/>
  <c r="BM84" i="34"/>
  <c r="CY34" i="4"/>
  <c r="DX34" i="4"/>
  <c r="CX64" i="19"/>
  <c r="CX62" i="19"/>
  <c r="AQ91" i="11"/>
  <c r="AR91" i="11" s="1"/>
  <c r="AR88" i="11"/>
  <c r="CA76" i="54"/>
  <c r="CA36" i="54"/>
  <c r="CA55" i="54" s="1"/>
  <c r="CA60" i="54" s="1"/>
  <c r="DW62" i="19"/>
  <c r="DW64" i="19" s="1"/>
  <c r="EA46" i="7"/>
  <c r="AD55" i="29"/>
  <c r="AE36" i="29"/>
  <c r="EC3" i="44"/>
  <c r="EB2" i="44"/>
  <c r="BD76" i="7"/>
  <c r="BD36" i="7"/>
  <c r="BE34" i="7"/>
  <c r="CV60" i="49"/>
  <c r="DB3" i="49"/>
  <c r="DA2" i="49"/>
  <c r="AD46" i="44"/>
  <c r="AE46" i="44" s="1"/>
  <c r="AE44" i="44"/>
  <c r="CC88" i="19"/>
  <c r="CC89" i="19"/>
  <c r="CC44" i="19"/>
  <c r="CC43" i="19"/>
  <c r="CC59" i="19"/>
  <c r="CC39" i="19"/>
  <c r="CC20" i="19"/>
  <c r="CC14" i="19"/>
  <c r="CC57" i="19"/>
  <c r="CC27" i="19"/>
  <c r="CC19" i="19"/>
  <c r="CC51" i="19"/>
  <c r="CC28" i="19"/>
  <c r="CC12" i="19"/>
  <c r="CC29" i="19"/>
  <c r="CC26" i="19"/>
  <c r="CC30" i="19"/>
  <c r="CC18" i="19"/>
  <c r="CC11" i="19"/>
  <c r="CC31" i="19"/>
  <c r="CC23" i="19"/>
  <c r="CC16" i="19"/>
  <c r="CC38" i="19"/>
  <c r="CC58" i="19"/>
  <c r="CC50" i="19"/>
  <c r="CC45" i="19"/>
  <c r="CC49" i="19"/>
  <c r="CC32" i="19"/>
  <c r="CC24" i="19"/>
  <c r="CC22" i="19"/>
  <c r="CC17" i="19"/>
  <c r="CC9" i="19"/>
  <c r="CC15" i="19"/>
  <c r="CC25" i="19"/>
  <c r="CC33" i="19"/>
  <c r="CC90" i="19"/>
  <c r="CC21" i="19"/>
  <c r="CC10" i="19"/>
  <c r="BD32" i="4"/>
  <c r="BE32" i="4" s="1"/>
  <c r="BD88" i="4"/>
  <c r="BD31" i="4"/>
  <c r="BE31" i="4" s="1"/>
  <c r="BD23" i="4"/>
  <c r="BE23" i="4" s="1"/>
  <c r="BD16" i="4"/>
  <c r="BE16" i="4" s="1"/>
  <c r="BD12" i="4"/>
  <c r="BE12" i="4" s="1"/>
  <c r="BD30" i="4"/>
  <c r="BE30" i="4" s="1"/>
  <c r="BD22" i="4"/>
  <c r="BE22" i="4" s="1"/>
  <c r="BD57" i="4"/>
  <c r="BE57" i="4" s="1"/>
  <c r="BD51" i="4"/>
  <c r="BE51" i="4" s="1"/>
  <c r="BD44" i="4"/>
  <c r="BD15" i="4"/>
  <c r="BE15" i="4" s="1"/>
  <c r="BD11" i="4"/>
  <c r="BE11" i="4" s="1"/>
  <c r="BD26" i="4"/>
  <c r="BE26" i="4" s="1"/>
  <c r="BD17" i="4"/>
  <c r="BE17" i="4" s="1"/>
  <c r="BD20" i="4"/>
  <c r="BE20" i="4" s="1"/>
  <c r="BD27" i="4"/>
  <c r="BE27" i="4" s="1"/>
  <c r="BD14" i="4"/>
  <c r="BE14" i="4" s="1"/>
  <c r="BD9" i="4"/>
  <c r="BD43" i="4"/>
  <c r="BE43" i="4" s="1"/>
  <c r="BD33" i="4"/>
  <c r="BE33" i="4" s="1"/>
  <c r="BD19" i="4"/>
  <c r="BE19" i="4" s="1"/>
  <c r="BD28" i="4"/>
  <c r="BE28" i="4" s="1"/>
  <c r="BD21" i="4"/>
  <c r="BE21" i="4" s="1"/>
  <c r="BD50" i="4"/>
  <c r="BE50" i="4" s="1"/>
  <c r="BD29" i="4"/>
  <c r="BE29" i="4" s="1"/>
  <c r="BD10" i="4"/>
  <c r="BE10" i="4" s="1"/>
  <c r="BD18" i="4"/>
  <c r="BE18" i="4" s="1"/>
  <c r="BD49" i="4"/>
  <c r="BD25" i="4"/>
  <c r="BE25" i="4" s="1"/>
  <c r="BD24" i="4"/>
  <c r="BE24" i="4" s="1"/>
  <c r="CK84" i="34"/>
  <c r="CB53" i="34"/>
  <c r="CB78" i="34" s="1"/>
  <c r="CZ43" i="11"/>
  <c r="CZ90" i="11"/>
  <c r="CZ28" i="11"/>
  <c r="CZ27" i="11"/>
  <c r="CZ26" i="11"/>
  <c r="CZ89" i="11"/>
  <c r="CZ18" i="11"/>
  <c r="CZ49" i="11"/>
  <c r="CZ53" i="11" s="1"/>
  <c r="CZ78" i="11" s="1"/>
  <c r="CZ88" i="11"/>
  <c r="CZ59" i="11"/>
  <c r="CZ45" i="11"/>
  <c r="CZ50" i="11"/>
  <c r="CZ33" i="11"/>
  <c r="CZ30" i="11"/>
  <c r="CZ17" i="11"/>
  <c r="CZ44" i="11"/>
  <c r="CZ29" i="11"/>
  <c r="CZ16" i="11"/>
  <c r="CZ12" i="11"/>
  <c r="CZ11" i="11"/>
  <c r="CZ10" i="11"/>
  <c r="CZ25" i="11"/>
  <c r="CZ15" i="11"/>
  <c r="CZ21" i="11"/>
  <c r="CZ58" i="11"/>
  <c r="CZ20" i="11"/>
  <c r="CZ24" i="11"/>
  <c r="CZ31" i="11"/>
  <c r="CZ32" i="11"/>
  <c r="CZ23" i="11"/>
  <c r="CZ19" i="11"/>
  <c r="CZ51" i="11"/>
  <c r="CZ14" i="11"/>
  <c r="CZ9" i="11"/>
  <c r="CZ34" i="11" s="1"/>
  <c r="CZ22" i="11"/>
  <c r="CZ57" i="11"/>
  <c r="CL80" i="34"/>
  <c r="BZ86" i="7"/>
  <c r="BZ93" i="7"/>
  <c r="BD90" i="29"/>
  <c r="BE90" i="29" s="1"/>
  <c r="BD58" i="29"/>
  <c r="BE58" i="29" s="1"/>
  <c r="BD88" i="29"/>
  <c r="BE88" i="29" s="1"/>
  <c r="BD59" i="29"/>
  <c r="BE59" i="29" s="1"/>
  <c r="BD39" i="29"/>
  <c r="BD27" i="29"/>
  <c r="BE27" i="29" s="1"/>
  <c r="BD19" i="29"/>
  <c r="BE19" i="29" s="1"/>
  <c r="BD51" i="29"/>
  <c r="BE51" i="29" s="1"/>
  <c r="BD45" i="29"/>
  <c r="BE45" i="29" s="1"/>
  <c r="BD89" i="29"/>
  <c r="BD18" i="29"/>
  <c r="BE18" i="29" s="1"/>
  <c r="BD49" i="29"/>
  <c r="BD43" i="29"/>
  <c r="BE43" i="29" s="1"/>
  <c r="BD24" i="29"/>
  <c r="BE24" i="29" s="1"/>
  <c r="BD9" i="29"/>
  <c r="BD30" i="29"/>
  <c r="BE30" i="29" s="1"/>
  <c r="BD12" i="29"/>
  <c r="BE12" i="29" s="1"/>
  <c r="BD44" i="29"/>
  <c r="BD22" i="29"/>
  <c r="BE22" i="29" s="1"/>
  <c r="BD50" i="29"/>
  <c r="BE50" i="29" s="1"/>
  <c r="BD23" i="29"/>
  <c r="BE23" i="29" s="1"/>
  <c r="BD16" i="29"/>
  <c r="BE16" i="29" s="1"/>
  <c r="BD28" i="29"/>
  <c r="BE28" i="29" s="1"/>
  <c r="BD11" i="29"/>
  <c r="BE11" i="29" s="1"/>
  <c r="BD57" i="29"/>
  <c r="BE57" i="29" s="1"/>
  <c r="BD21" i="29"/>
  <c r="BE21" i="29" s="1"/>
  <c r="BD17" i="29"/>
  <c r="BE17" i="29" s="1"/>
  <c r="BD32" i="29"/>
  <c r="BE32" i="29" s="1"/>
  <c r="BD20" i="29"/>
  <c r="BE20" i="29" s="1"/>
  <c r="BD13" i="29"/>
  <c r="BE13" i="29" s="1"/>
  <c r="BD25" i="29"/>
  <c r="BE25" i="29" s="1"/>
  <c r="BD38" i="29"/>
  <c r="BE38" i="29" s="1"/>
  <c r="BD31" i="29"/>
  <c r="BE31" i="29" s="1"/>
  <c r="BD15" i="29"/>
  <c r="BE15" i="29" s="1"/>
  <c r="BD14" i="29"/>
  <c r="BE14" i="29" s="1"/>
  <c r="BD29" i="29"/>
  <c r="BE29" i="29" s="1"/>
  <c r="BD33" i="29"/>
  <c r="BE33" i="29" s="1"/>
  <c r="BD10" i="29"/>
  <c r="BE10" i="29" s="1"/>
  <c r="BD26" i="29"/>
  <c r="BE26" i="29" s="1"/>
  <c r="AZ84" i="29"/>
  <c r="CN90" i="29"/>
  <c r="CN89" i="29"/>
  <c r="CN59" i="29"/>
  <c r="CN88" i="29"/>
  <c r="CN45" i="29"/>
  <c r="CN57" i="29"/>
  <c r="CN38" i="29"/>
  <c r="CN44" i="29"/>
  <c r="CN46" i="29" s="1"/>
  <c r="CN25" i="29"/>
  <c r="CN51" i="29"/>
  <c r="CN28" i="29"/>
  <c r="CN58" i="29"/>
  <c r="CN43" i="29"/>
  <c r="CN30" i="29"/>
  <c r="CN10" i="29"/>
  <c r="CN49" i="29"/>
  <c r="CN39" i="29"/>
  <c r="CN21" i="29"/>
  <c r="CN31" i="29"/>
  <c r="CN26" i="29"/>
  <c r="CN16" i="29"/>
  <c r="CN33" i="29"/>
  <c r="CN24" i="29"/>
  <c r="CN19" i="29"/>
  <c r="CN17" i="29"/>
  <c r="CN13" i="29"/>
  <c r="CN22" i="29"/>
  <c r="CN14" i="29"/>
  <c r="CN15" i="29"/>
  <c r="CN20" i="29"/>
  <c r="CN18" i="29"/>
  <c r="CN11" i="29"/>
  <c r="CN27" i="29"/>
  <c r="CN50" i="29"/>
  <c r="CN29" i="29"/>
  <c r="CN12" i="29"/>
  <c r="CN32" i="29"/>
  <c r="CN23" i="29"/>
  <c r="CN9" i="29"/>
  <c r="AA86" i="19"/>
  <c r="AA93" i="19"/>
  <c r="AA96" i="19" s="1"/>
  <c r="AC62" i="11"/>
  <c r="AC64" i="11" s="1"/>
  <c r="DK76" i="54"/>
  <c r="DK36" i="54"/>
  <c r="BP91" i="54"/>
  <c r="CA34" i="4"/>
  <c r="BD64" i="16"/>
  <c r="BE64" i="16" s="1"/>
  <c r="AC80" i="49"/>
  <c r="AC82" i="49" s="1"/>
  <c r="AC84" i="49"/>
  <c r="AP76" i="11"/>
  <c r="AP36" i="11"/>
  <c r="AP55" i="11" s="1"/>
  <c r="AP60" i="11" s="1"/>
  <c r="CA76" i="34"/>
  <c r="CA36" i="34"/>
  <c r="CA55" i="34" s="1"/>
  <c r="CA60" i="34" s="1"/>
  <c r="BD53" i="19"/>
  <c r="BD78" i="19" s="1"/>
  <c r="BE78" i="19" s="1"/>
  <c r="BE49" i="19"/>
  <c r="BE53" i="19" s="1"/>
  <c r="BD41" i="19"/>
  <c r="BE39" i="19"/>
  <c r="AP41" i="39"/>
  <c r="AP77" i="39" s="1"/>
  <c r="BC46" i="11"/>
  <c r="AD76" i="54"/>
  <c r="AD36" i="54"/>
  <c r="AE34" i="54"/>
  <c r="DQ3" i="16"/>
  <c r="DP2" i="16"/>
  <c r="DI62" i="49"/>
  <c r="DI64" i="49"/>
  <c r="AA86" i="54"/>
  <c r="AA93" i="54"/>
  <c r="AA96" i="54" s="1"/>
  <c r="BL82" i="49"/>
  <c r="BL84" i="49" s="1"/>
  <c r="CQ28" i="16"/>
  <c r="CR28" i="16" s="1"/>
  <c r="CQ24" i="16"/>
  <c r="CR24" i="16" s="1"/>
  <c r="CQ17" i="16"/>
  <c r="CR17" i="16" s="1"/>
  <c r="CQ50" i="16"/>
  <c r="CR50" i="16" s="1"/>
  <c r="CQ39" i="16"/>
  <c r="CQ23" i="16"/>
  <c r="CR23" i="16" s="1"/>
  <c r="CQ16" i="16"/>
  <c r="CR16" i="16" s="1"/>
  <c r="CQ14" i="16"/>
  <c r="CR14" i="16" s="1"/>
  <c r="CQ29" i="16"/>
  <c r="CR29" i="16" s="1"/>
  <c r="CQ49" i="16"/>
  <c r="CQ22" i="16"/>
  <c r="CR22" i="16" s="1"/>
  <c r="CQ13" i="16"/>
  <c r="CR13" i="16" s="1"/>
  <c r="CQ26" i="16"/>
  <c r="CR26" i="16" s="1"/>
  <c r="CQ15" i="16"/>
  <c r="CR15" i="16" s="1"/>
  <c r="CQ25" i="16"/>
  <c r="CR25" i="16" s="1"/>
  <c r="CQ43" i="16"/>
  <c r="CR43" i="16" s="1"/>
  <c r="CQ30" i="16"/>
  <c r="CR30" i="16" s="1"/>
  <c r="CQ21" i="16"/>
  <c r="CR21" i="16" s="1"/>
  <c r="CQ33" i="16"/>
  <c r="CR33" i="16" s="1"/>
  <c r="CQ32" i="16"/>
  <c r="CR32" i="16" s="1"/>
  <c r="CQ31" i="16"/>
  <c r="CR31" i="16" s="1"/>
  <c r="CQ19" i="16"/>
  <c r="CR19" i="16" s="1"/>
  <c r="CQ18" i="16"/>
  <c r="CR18" i="16" s="1"/>
  <c r="CQ57" i="16"/>
  <c r="CR57" i="16" s="1"/>
  <c r="CQ44" i="16"/>
  <c r="CQ12" i="16"/>
  <c r="CR12" i="16" s="1"/>
  <c r="CQ11" i="16"/>
  <c r="CR11" i="16" s="1"/>
  <c r="CQ9" i="16"/>
  <c r="CQ20" i="16"/>
  <c r="CR20" i="16" s="1"/>
  <c r="CQ27" i="16"/>
  <c r="CR27" i="16" s="1"/>
  <c r="CQ10" i="16"/>
  <c r="CR10" i="16" s="1"/>
  <c r="CQ88" i="16"/>
  <c r="CQ51" i="16"/>
  <c r="CR51" i="16" s="1"/>
  <c r="CQ38" i="16"/>
  <c r="CR38" i="16" s="1"/>
  <c r="CM82" i="7"/>
  <c r="CM84" i="7" s="1"/>
  <c r="DS64" i="29"/>
  <c r="DJ55" i="19"/>
  <c r="CC3" i="39"/>
  <c r="CB2" i="39"/>
  <c r="CY46" i="29"/>
  <c r="CN34" i="34"/>
  <c r="CL34" i="39"/>
  <c r="DL77" i="34"/>
  <c r="DL77" i="24"/>
  <c r="DX53" i="49"/>
  <c r="DX78" i="49" s="1"/>
  <c r="BA62" i="4"/>
  <c r="BA64" i="4" s="1"/>
  <c r="AQ76" i="24"/>
  <c r="AQ36" i="24"/>
  <c r="AR34" i="24"/>
  <c r="CM34" i="49"/>
  <c r="AN84" i="29"/>
  <c r="DX91" i="29"/>
  <c r="AQ77" i="19"/>
  <c r="AR77" i="19" s="1"/>
  <c r="AR41" i="19"/>
  <c r="DB3" i="29"/>
  <c r="DA2" i="29"/>
  <c r="DA34" i="44"/>
  <c r="AB60" i="44"/>
  <c r="DY53" i="19"/>
  <c r="DY78" i="19" s="1"/>
  <c r="CZ53" i="54"/>
  <c r="CZ78" i="54" s="1"/>
  <c r="BC62" i="54"/>
  <c r="BC64" i="54"/>
  <c r="DX80" i="34"/>
  <c r="DX82" i="34" s="1"/>
  <c r="CD3" i="29"/>
  <c r="CC2" i="29"/>
  <c r="AP62" i="34"/>
  <c r="AP64" i="34" s="1"/>
  <c r="BZ34" i="39"/>
  <c r="BZ53" i="39"/>
  <c r="BZ78" i="39" s="1"/>
  <c r="AQ34" i="49"/>
  <c r="AR9" i="49"/>
  <c r="BO53" i="11"/>
  <c r="BO78" i="11" s="1"/>
  <c r="DK60" i="7"/>
  <c r="DW76" i="29"/>
  <c r="DW36" i="29"/>
  <c r="DW55" i="29" s="1"/>
  <c r="DW60" i="29" s="1"/>
  <c r="BQ91" i="24"/>
  <c r="BR91" i="24" s="1"/>
  <c r="BR89" i="24"/>
  <c r="DV62" i="49"/>
  <c r="DV64" i="49" s="1"/>
  <c r="CK55" i="29"/>
  <c r="DX80" i="44"/>
  <c r="DX82" i="44" s="1"/>
  <c r="DX84" i="44"/>
  <c r="DB53" i="16"/>
  <c r="DU60" i="4"/>
  <c r="DU86" i="54"/>
  <c r="DU93" i="54"/>
  <c r="DU96" i="54" s="1"/>
  <c r="BZ62" i="54"/>
  <c r="BZ64" i="54" s="1"/>
  <c r="DU62" i="39"/>
  <c r="DU64" i="39" s="1"/>
  <c r="CX80" i="19"/>
  <c r="CX46" i="39"/>
  <c r="P64" i="29"/>
  <c r="P62" i="29"/>
  <c r="CW86" i="19"/>
  <c r="CW93" i="19"/>
  <c r="CW96" i="19" s="1"/>
  <c r="AC86" i="29"/>
  <c r="AC93" i="29"/>
  <c r="AC96" i="29" s="1"/>
  <c r="DW84" i="19"/>
  <c r="DW80" i="19"/>
  <c r="DW82" i="19" s="1"/>
  <c r="AD80" i="29"/>
  <c r="AE76" i="29"/>
  <c r="AB86" i="54"/>
  <c r="AB93" i="54"/>
  <c r="AB96" i="54" s="1"/>
  <c r="CQ2" i="44"/>
  <c r="CR3" i="44"/>
  <c r="DY77" i="44"/>
  <c r="EA90" i="44"/>
  <c r="EA88" i="44"/>
  <c r="EA58" i="44"/>
  <c r="EA39" i="44"/>
  <c r="EA41" i="44" s="1"/>
  <c r="EA77" i="44" s="1"/>
  <c r="EA22" i="44"/>
  <c r="EA45" i="44"/>
  <c r="EA89" i="44"/>
  <c r="EA91" i="44" s="1"/>
  <c r="EA50" i="44"/>
  <c r="EA21" i="44"/>
  <c r="EA59" i="44"/>
  <c r="EA38" i="44"/>
  <c r="EA20" i="44"/>
  <c r="EA44" i="44"/>
  <c r="EA49" i="44"/>
  <c r="EA53" i="44" s="1"/>
  <c r="EA78" i="44" s="1"/>
  <c r="EA43" i="44"/>
  <c r="EA12" i="44"/>
  <c r="EA32" i="44"/>
  <c r="EA26" i="44"/>
  <c r="EA16" i="44"/>
  <c r="EA10" i="44"/>
  <c r="EA24" i="44"/>
  <c r="EA19" i="44"/>
  <c r="EA27" i="44"/>
  <c r="EA17" i="44"/>
  <c r="EA57" i="44"/>
  <c r="EA23" i="44"/>
  <c r="EA13" i="44"/>
  <c r="EA14" i="44"/>
  <c r="EA9" i="44"/>
  <c r="EA30" i="44"/>
  <c r="EA18" i="44"/>
  <c r="EA29" i="44"/>
  <c r="EA28" i="44"/>
  <c r="EA33" i="44"/>
  <c r="EA11" i="44"/>
  <c r="EA25" i="44"/>
  <c r="EA51" i="44"/>
  <c r="EA15" i="44"/>
  <c r="EA31" i="44"/>
  <c r="BL86" i="29"/>
  <c r="BL93" i="29"/>
  <c r="BL96" i="29" s="1"/>
  <c r="DX53" i="11"/>
  <c r="DX78" i="11" s="1"/>
  <c r="Q55" i="7"/>
  <c r="R36" i="7"/>
  <c r="AA86" i="44"/>
  <c r="AA93" i="44"/>
  <c r="AA96" i="44" s="1"/>
  <c r="AD91" i="44"/>
  <c r="AE91" i="44" s="1"/>
  <c r="AE89" i="44"/>
  <c r="CD2" i="19"/>
  <c r="CE3" i="19"/>
  <c r="DL46" i="54"/>
  <c r="DB3" i="11"/>
  <c r="DA2" i="11"/>
  <c r="CY91" i="49"/>
  <c r="CC2" i="4"/>
  <c r="CD3" i="4"/>
  <c r="AQ46" i="4"/>
  <c r="AR46" i="4" s="1"/>
  <c r="AR44" i="4"/>
  <c r="DP2" i="7"/>
  <c r="DQ3" i="7"/>
  <c r="BD55" i="54"/>
  <c r="BE36" i="54"/>
  <c r="AD76" i="34"/>
  <c r="AD36" i="34"/>
  <c r="AE34" i="34"/>
  <c r="CX60" i="44"/>
  <c r="DL76" i="24"/>
  <c r="DL36" i="24"/>
  <c r="DL55" i="24" s="1"/>
  <c r="DL60" i="24" s="1"/>
  <c r="DJ84" i="34"/>
  <c r="BN46" i="39"/>
  <c r="AB84" i="44"/>
  <c r="AB80" i="44"/>
  <c r="AB82" i="44" s="1"/>
  <c r="CR3" i="24"/>
  <c r="CQ2" i="24"/>
  <c r="CZ46" i="54"/>
  <c r="DY34" i="34"/>
  <c r="DY46" i="34"/>
  <c r="AP80" i="34"/>
  <c r="AP82" i="34" s="1"/>
  <c r="AP84" i="34"/>
  <c r="AQ46" i="49"/>
  <c r="AR46" i="49" s="1"/>
  <c r="AR44" i="49"/>
  <c r="DX77" i="54"/>
  <c r="BP50" i="29"/>
  <c r="BP57" i="29"/>
  <c r="BP89" i="29"/>
  <c r="BP91" i="29" s="1"/>
  <c r="BP59" i="29"/>
  <c r="BP33" i="29"/>
  <c r="BP21" i="29"/>
  <c r="BP31" i="29"/>
  <c r="BP39" i="29"/>
  <c r="BP41" i="29" s="1"/>
  <c r="BP77" i="29" s="1"/>
  <c r="BP51" i="29"/>
  <c r="BP23" i="29"/>
  <c r="BP18" i="29"/>
  <c r="BP15" i="29"/>
  <c r="BP88" i="29"/>
  <c r="BP45" i="29"/>
  <c r="BP26" i="29"/>
  <c r="BP14" i="29"/>
  <c r="BP49" i="29"/>
  <c r="BP53" i="29" s="1"/>
  <c r="BP78" i="29" s="1"/>
  <c r="BP43" i="29"/>
  <c r="BP24" i="29"/>
  <c r="BP17" i="29"/>
  <c r="BP9" i="29"/>
  <c r="BP38" i="29"/>
  <c r="BP22" i="29"/>
  <c r="BP13" i="29"/>
  <c r="BP58" i="29"/>
  <c r="BP44" i="29"/>
  <c r="BP46" i="29" s="1"/>
  <c r="BP20" i="29"/>
  <c r="BP32" i="29"/>
  <c r="BP30" i="29"/>
  <c r="BP29" i="29"/>
  <c r="BP28" i="29"/>
  <c r="BP19" i="29"/>
  <c r="BP27" i="29"/>
  <c r="BP12" i="29"/>
  <c r="BP16" i="29"/>
  <c r="BP10" i="29"/>
  <c r="BP90" i="29"/>
  <c r="BP11" i="29"/>
  <c r="BP25" i="29"/>
  <c r="BO34" i="11"/>
  <c r="BQ34" i="24"/>
  <c r="BR9" i="24"/>
  <c r="BQ53" i="24"/>
  <c r="BQ78" i="24" s="1"/>
  <c r="BR78" i="24" s="1"/>
  <c r="BR49" i="24"/>
  <c r="BR53" i="24" s="1"/>
  <c r="DV80" i="49"/>
  <c r="CK80" i="29"/>
  <c r="CW62" i="24"/>
  <c r="DA3" i="39"/>
  <c r="CZ2" i="39"/>
  <c r="BQ76" i="16"/>
  <c r="BQ36" i="16"/>
  <c r="BR34" i="16"/>
  <c r="BZ80" i="54"/>
  <c r="BZ82" i="54" s="1"/>
  <c r="DU80" i="39"/>
  <c r="DU82" i="39" s="1"/>
  <c r="AQ53" i="11"/>
  <c r="AR49" i="11"/>
  <c r="CL76" i="11"/>
  <c r="CL36" i="11"/>
  <c r="CL55" i="11" s="1"/>
  <c r="CL60" i="11" s="1"/>
  <c r="BD2" i="39"/>
  <c r="BE3" i="39"/>
  <c r="AA86" i="49"/>
  <c r="AA93" i="49"/>
  <c r="AA96" i="49" s="1"/>
  <c r="CP88" i="44"/>
  <c r="CP57" i="44"/>
  <c r="CP89" i="44"/>
  <c r="CP91" i="44" s="1"/>
  <c r="CP49" i="44"/>
  <c r="CP45" i="44"/>
  <c r="CP50" i="44"/>
  <c r="CP32" i="44"/>
  <c r="CP24" i="44"/>
  <c r="CP31" i="44"/>
  <c r="CP23" i="44"/>
  <c r="CP39" i="44"/>
  <c r="CP90" i="44"/>
  <c r="CP27" i="44"/>
  <c r="CP25" i="44"/>
  <c r="CP28" i="44"/>
  <c r="CP19" i="44"/>
  <c r="CP13" i="44"/>
  <c r="CP59" i="44"/>
  <c r="CP30" i="44"/>
  <c r="CP22" i="44"/>
  <c r="CP21" i="44"/>
  <c r="CP20" i="44"/>
  <c r="CP16" i="44"/>
  <c r="CP10" i="44"/>
  <c r="CP51" i="44"/>
  <c r="CP26" i="44"/>
  <c r="CP17" i="44"/>
  <c r="CP33" i="44"/>
  <c r="CP58" i="44"/>
  <c r="CP29" i="44"/>
  <c r="CP43" i="44"/>
  <c r="CP14" i="44"/>
  <c r="CP44" i="44"/>
  <c r="CP15" i="44"/>
  <c r="CP12" i="44"/>
  <c r="CP9" i="44"/>
  <c r="CP38" i="44"/>
  <c r="CP18" i="44"/>
  <c r="CP11" i="44"/>
  <c r="CZ32" i="4"/>
  <c r="CZ88" i="4"/>
  <c r="CZ31" i="4"/>
  <c r="CZ23" i="4"/>
  <c r="CZ16" i="4"/>
  <c r="CZ12" i="4"/>
  <c r="CZ30" i="4"/>
  <c r="CZ22" i="4"/>
  <c r="CZ57" i="4"/>
  <c r="CZ51" i="4"/>
  <c r="CZ44" i="4"/>
  <c r="CZ46" i="4" s="1"/>
  <c r="CZ15" i="4"/>
  <c r="CZ11" i="4"/>
  <c r="CZ26" i="4"/>
  <c r="CZ14" i="4"/>
  <c r="CZ9" i="4"/>
  <c r="CZ19" i="4"/>
  <c r="CZ50" i="4"/>
  <c r="CZ33" i="4"/>
  <c r="CZ43" i="4"/>
  <c r="CZ29" i="4"/>
  <c r="CZ24" i="4"/>
  <c r="CZ27" i="4"/>
  <c r="CZ20" i="4"/>
  <c r="CZ28" i="4"/>
  <c r="CZ21" i="4"/>
  <c r="CZ49" i="4"/>
  <c r="CZ18" i="4"/>
  <c r="CZ25" i="4"/>
  <c r="CZ10" i="4"/>
  <c r="CZ17" i="4"/>
  <c r="BM86" i="24"/>
  <c r="BM93" i="24"/>
  <c r="BM96" i="24" s="1"/>
  <c r="CZ76" i="24"/>
  <c r="CZ36" i="24"/>
  <c r="BY62" i="11"/>
  <c r="BY64" i="11" s="1"/>
  <c r="Q80" i="7"/>
  <c r="R76" i="7"/>
  <c r="CY53" i="11"/>
  <c r="DZ34" i="44"/>
  <c r="CH64" i="49"/>
  <c r="AD76" i="49"/>
  <c r="AD36" i="49"/>
  <c r="AE34" i="49"/>
  <c r="BY55" i="49"/>
  <c r="DL53" i="19"/>
  <c r="DL78" i="19" s="1"/>
  <c r="AD34" i="44"/>
  <c r="AE9" i="44"/>
  <c r="CL76" i="29"/>
  <c r="CL36" i="29"/>
  <c r="CL55" i="29" s="1"/>
  <c r="CL60" i="29" s="1"/>
  <c r="CY76" i="19"/>
  <c r="CY36" i="19"/>
  <c r="CY34" i="49"/>
  <c r="CB49" i="4"/>
  <c r="CB27" i="4"/>
  <c r="CB19" i="4"/>
  <c r="CB26" i="4"/>
  <c r="CB18" i="4"/>
  <c r="CB9" i="4"/>
  <c r="CB12" i="4"/>
  <c r="CB30" i="4"/>
  <c r="CB22" i="4"/>
  <c r="CB24" i="4"/>
  <c r="CB31" i="4"/>
  <c r="CB17" i="4"/>
  <c r="CB57" i="4"/>
  <c r="CB50" i="4"/>
  <c r="CB11" i="4"/>
  <c r="CB43" i="4"/>
  <c r="CB29" i="4"/>
  <c r="CB15" i="4"/>
  <c r="CB88" i="4"/>
  <c r="CB91" i="4" s="1"/>
  <c r="CB16" i="4"/>
  <c r="CB51" i="4"/>
  <c r="CB23" i="4"/>
  <c r="CB25" i="4"/>
  <c r="CB14" i="4"/>
  <c r="CB32" i="4"/>
  <c r="CB20" i="4"/>
  <c r="CB21" i="4"/>
  <c r="CB44" i="4"/>
  <c r="CB33" i="4"/>
  <c r="CB28" i="4"/>
  <c r="CB10" i="4"/>
  <c r="AQ34" i="4"/>
  <c r="AR9" i="4"/>
  <c r="DO29" i="7"/>
  <c r="DO19" i="7"/>
  <c r="DO58" i="7"/>
  <c r="DO43" i="7"/>
  <c r="DO28" i="7"/>
  <c r="DO26" i="7"/>
  <c r="DO11" i="7"/>
  <c r="DO57" i="7"/>
  <c r="DO25" i="7"/>
  <c r="DO49" i="7"/>
  <c r="DO33" i="7"/>
  <c r="DO51" i="7"/>
  <c r="DO31" i="7"/>
  <c r="DO22" i="7"/>
  <c r="DO89" i="7"/>
  <c r="DO50" i="7"/>
  <c r="DO17" i="7"/>
  <c r="DO30" i="7"/>
  <c r="DO21" i="7"/>
  <c r="DO16" i="7"/>
  <c r="DO15" i="7"/>
  <c r="DO14" i="7"/>
  <c r="DO44" i="7"/>
  <c r="DO46" i="7" s="1"/>
  <c r="DO12" i="7"/>
  <c r="DO10" i="7"/>
  <c r="DO27" i="7"/>
  <c r="DO20" i="7"/>
  <c r="DO18" i="7"/>
  <c r="DO23" i="7"/>
  <c r="DO32" i="7"/>
  <c r="DO9" i="7"/>
  <c r="DO88" i="7"/>
  <c r="DO91" i="7" s="1"/>
  <c r="DO24" i="7"/>
  <c r="CI86" i="29"/>
  <c r="CI93" i="29"/>
  <c r="CI96" i="29" s="1"/>
  <c r="DI64" i="16"/>
  <c r="BD80" i="54"/>
  <c r="BE76" i="54"/>
  <c r="DV60" i="19"/>
  <c r="CU62" i="11"/>
  <c r="AY96" i="7"/>
  <c r="CA86" i="16"/>
  <c r="CA93" i="16"/>
  <c r="CA96" i="16" s="1"/>
  <c r="AQ91" i="29"/>
  <c r="AR91" i="29" s="1"/>
  <c r="AR89" i="29"/>
  <c r="CA57" i="39"/>
  <c r="CA30" i="39"/>
  <c r="CA49" i="39"/>
  <c r="CA32" i="39"/>
  <c r="CA24" i="39"/>
  <c r="CA89" i="39"/>
  <c r="CA59" i="39"/>
  <c r="CA38" i="39"/>
  <c r="CA45" i="39"/>
  <c r="CA88" i="39"/>
  <c r="CA17" i="39"/>
  <c r="CA39" i="39"/>
  <c r="CA41" i="39" s="1"/>
  <c r="CA77" i="39" s="1"/>
  <c r="CA44" i="39"/>
  <c r="CA26" i="39"/>
  <c r="CA20" i="39"/>
  <c r="CA19" i="39"/>
  <c r="CA12" i="39"/>
  <c r="CA50" i="39"/>
  <c r="CA11" i="39"/>
  <c r="CA25" i="39"/>
  <c r="CA90" i="39"/>
  <c r="CA27" i="39"/>
  <c r="CA21" i="39"/>
  <c r="CA15" i="39"/>
  <c r="CA28" i="39"/>
  <c r="CA23" i="39"/>
  <c r="CA31" i="39"/>
  <c r="CA16" i="39"/>
  <c r="CA14" i="39"/>
  <c r="CA58" i="39"/>
  <c r="CA51" i="39"/>
  <c r="CA33" i="39"/>
  <c r="CA22" i="39"/>
  <c r="CA9" i="39"/>
  <c r="CA43" i="39"/>
  <c r="CA10" i="39"/>
  <c r="CA29" i="39"/>
  <c r="CA18" i="39"/>
  <c r="BY82" i="19"/>
  <c r="BY84" i="19" s="1"/>
  <c r="BL86" i="34"/>
  <c r="BL93" i="34"/>
  <c r="BL96" i="34" s="1"/>
  <c r="P86" i="19"/>
  <c r="P93" i="19"/>
  <c r="P96" i="19" s="1"/>
  <c r="BL64" i="34"/>
  <c r="BL62" i="34"/>
  <c r="AQ53" i="29"/>
  <c r="AQ78" i="29" s="1"/>
  <c r="AR78" i="29" s="1"/>
  <c r="AR49" i="29"/>
  <c r="AR53" i="29" s="1"/>
  <c r="BC91" i="11"/>
  <c r="DK41" i="49"/>
  <c r="CZ41" i="19"/>
  <c r="CD89" i="24"/>
  <c r="CD59" i="24"/>
  <c r="CE59" i="24" s="1"/>
  <c r="CD38" i="24"/>
  <c r="CE38" i="24" s="1"/>
  <c r="CD14" i="24"/>
  <c r="CE14" i="24" s="1"/>
  <c r="CD20" i="24"/>
  <c r="CE20" i="24" s="1"/>
  <c r="CD88" i="24"/>
  <c r="CE88" i="24" s="1"/>
  <c r="CD58" i="24"/>
  <c r="CE58" i="24" s="1"/>
  <c r="CD27" i="24"/>
  <c r="CE27" i="24" s="1"/>
  <c r="CD12" i="24"/>
  <c r="CE12" i="24" s="1"/>
  <c r="CD28" i="24"/>
  <c r="CE28" i="24" s="1"/>
  <c r="CD45" i="24"/>
  <c r="CE45" i="24" s="1"/>
  <c r="CD33" i="24"/>
  <c r="CE33" i="24" s="1"/>
  <c r="CD25" i="24"/>
  <c r="CE25" i="24" s="1"/>
  <c r="CD15" i="24"/>
  <c r="CE15" i="24" s="1"/>
  <c r="CD11" i="24"/>
  <c r="CE11" i="24" s="1"/>
  <c r="CD44" i="24"/>
  <c r="CD43" i="24"/>
  <c r="CE43" i="24" s="1"/>
  <c r="CD32" i="24"/>
  <c r="CE32" i="24" s="1"/>
  <c r="CD24" i="24"/>
  <c r="CE24" i="24" s="1"/>
  <c r="CD10" i="24"/>
  <c r="CE10" i="24" s="1"/>
  <c r="CD31" i="24"/>
  <c r="CE31" i="24" s="1"/>
  <c r="CD23" i="24"/>
  <c r="CE23" i="24" s="1"/>
  <c r="CD39" i="24"/>
  <c r="CD17" i="24"/>
  <c r="CE17" i="24" s="1"/>
  <c r="CD51" i="24"/>
  <c r="CE51" i="24" s="1"/>
  <c r="CD30" i="24"/>
  <c r="CE30" i="24" s="1"/>
  <c r="CD49" i="24"/>
  <c r="CD22" i="24"/>
  <c r="CE22" i="24" s="1"/>
  <c r="CD57" i="24"/>
  <c r="CE57" i="24" s="1"/>
  <c r="CD50" i="24"/>
  <c r="CE50" i="24" s="1"/>
  <c r="CD21" i="24"/>
  <c r="CE21" i="24" s="1"/>
  <c r="CD9" i="24"/>
  <c r="CD90" i="24"/>
  <c r="CE90" i="24" s="1"/>
  <c r="CD29" i="24"/>
  <c r="CE29" i="24" s="1"/>
  <c r="CD26" i="24"/>
  <c r="CE26" i="24" s="1"/>
  <c r="CD16" i="24"/>
  <c r="CE16" i="24" s="1"/>
  <c r="CD18" i="24"/>
  <c r="CE18" i="24" s="1"/>
  <c r="DZ76" i="7"/>
  <c r="DZ36" i="7"/>
  <c r="DZ55" i="7" s="1"/>
  <c r="DZ60" i="7" s="1"/>
  <c r="CN57" i="4"/>
  <c r="CN51" i="4"/>
  <c r="CN44" i="4"/>
  <c r="CN15" i="4"/>
  <c r="CN11" i="4"/>
  <c r="CN29" i="4"/>
  <c r="CN21" i="4"/>
  <c r="CN10" i="4"/>
  <c r="CN50" i="4"/>
  <c r="CN43" i="4"/>
  <c r="CN28" i="4"/>
  <c r="CN20" i="4"/>
  <c r="CN14" i="4"/>
  <c r="CN33" i="4"/>
  <c r="CN24" i="4"/>
  <c r="CN17" i="4"/>
  <c r="CN32" i="4"/>
  <c r="CN25" i="4"/>
  <c r="CN18" i="4"/>
  <c r="CN49" i="4"/>
  <c r="CN88" i="4"/>
  <c r="CN91" i="4" s="1"/>
  <c r="CN23" i="4"/>
  <c r="CN12" i="4"/>
  <c r="CN30" i="4"/>
  <c r="CN16" i="4"/>
  <c r="CN26" i="4"/>
  <c r="CN19" i="4"/>
  <c r="CN27" i="4"/>
  <c r="CN9" i="4"/>
  <c r="CN31" i="4"/>
  <c r="CN22" i="4"/>
  <c r="DM90" i="34"/>
  <c r="DM89" i="34"/>
  <c r="DM57" i="34"/>
  <c r="DM88" i="34"/>
  <c r="DM59" i="34"/>
  <c r="DM49" i="34"/>
  <c r="DM53" i="34" s="1"/>
  <c r="DM78" i="34" s="1"/>
  <c r="DM51" i="34"/>
  <c r="DM29" i="34"/>
  <c r="DM18" i="34"/>
  <c r="DM43" i="34"/>
  <c r="DM12" i="34"/>
  <c r="DM58" i="34"/>
  <c r="DM31" i="34"/>
  <c r="DM30" i="34"/>
  <c r="DM21" i="34"/>
  <c r="DM9" i="34"/>
  <c r="DM38" i="34"/>
  <c r="DM20" i="34"/>
  <c r="DM50" i="34"/>
  <c r="DM32" i="34"/>
  <c r="DM26" i="34"/>
  <c r="DM45" i="34"/>
  <c r="DM39" i="34"/>
  <c r="DM15" i="34"/>
  <c r="DM23" i="34"/>
  <c r="DM33" i="34"/>
  <c r="DM10" i="34"/>
  <c r="DM24" i="34"/>
  <c r="DM19" i="34"/>
  <c r="DM11" i="34"/>
  <c r="DM44" i="34"/>
  <c r="DM28" i="34"/>
  <c r="DM14" i="34"/>
  <c r="DM27" i="34"/>
  <c r="DM16" i="34"/>
  <c r="DM22" i="34"/>
  <c r="DM25" i="34"/>
  <c r="DM17" i="34"/>
  <c r="CD2" i="34"/>
  <c r="CE3" i="34"/>
  <c r="BA60" i="11"/>
  <c r="DZ59" i="19"/>
  <c r="DZ51" i="19"/>
  <c r="DZ58" i="19"/>
  <c r="DZ43" i="19"/>
  <c r="DZ33" i="19"/>
  <c r="DZ39" i="19"/>
  <c r="DZ41" i="19" s="1"/>
  <c r="DZ77" i="19" s="1"/>
  <c r="DZ57" i="19"/>
  <c r="DZ27" i="19"/>
  <c r="DZ19" i="19"/>
  <c r="DZ28" i="19"/>
  <c r="DZ12" i="19"/>
  <c r="DZ49" i="19"/>
  <c r="DZ53" i="19" s="1"/>
  <c r="DZ78" i="19" s="1"/>
  <c r="DZ29" i="19"/>
  <c r="DZ26" i="19"/>
  <c r="DZ30" i="19"/>
  <c r="DZ18" i="19"/>
  <c r="DZ11" i="19"/>
  <c r="DZ44" i="19"/>
  <c r="DZ32" i="19"/>
  <c r="DZ25" i="19"/>
  <c r="DZ45" i="19"/>
  <c r="DZ22" i="19"/>
  <c r="DZ31" i="19"/>
  <c r="DZ38" i="19"/>
  <c r="DZ21" i="19"/>
  <c r="DZ24" i="19"/>
  <c r="DZ90" i="19"/>
  <c r="DZ23" i="19"/>
  <c r="DZ20" i="19"/>
  <c r="DZ9" i="19"/>
  <c r="DZ50" i="19"/>
  <c r="DZ16" i="19"/>
  <c r="DZ10" i="19"/>
  <c r="DZ89" i="19"/>
  <c r="DZ91" i="19" s="1"/>
  <c r="DZ17" i="19"/>
  <c r="DZ14" i="19"/>
  <c r="DZ15" i="19"/>
  <c r="DZ88" i="19"/>
  <c r="BC62" i="7"/>
  <c r="BC64" i="7" s="1"/>
  <c r="CL76" i="49"/>
  <c r="CL36" i="49"/>
  <c r="CL55" i="49" s="1"/>
  <c r="CL60" i="49" s="1"/>
  <c r="CK62" i="49"/>
  <c r="CK64" i="49" s="1"/>
  <c r="Q62" i="54"/>
  <c r="R62" i="54" s="1"/>
  <c r="R60" i="54"/>
  <c r="AO64" i="29"/>
  <c r="AO62" i="29"/>
  <c r="BC86" i="54"/>
  <c r="BC93" i="54"/>
  <c r="BC96" i="54" s="1"/>
  <c r="AZ86" i="4"/>
  <c r="AZ93" i="4"/>
  <c r="AZ96" i="4" s="1"/>
  <c r="DA41" i="44"/>
  <c r="DA77" i="44" s="1"/>
  <c r="AP76" i="29"/>
  <c r="AP36" i="29"/>
  <c r="AP55" i="29" s="1"/>
  <c r="AP60" i="29" s="1"/>
  <c r="CP39" i="24"/>
  <c r="CP22" i="24"/>
  <c r="CP15" i="24"/>
  <c r="CP90" i="24"/>
  <c r="CP45" i="24"/>
  <c r="CP21" i="24"/>
  <c r="CP89" i="24"/>
  <c r="CP91" i="24" s="1"/>
  <c r="CP59" i="24"/>
  <c r="CP38" i="24"/>
  <c r="CP14" i="24"/>
  <c r="CP19" i="24"/>
  <c r="CP18" i="24"/>
  <c r="CP57" i="24"/>
  <c r="CP49" i="24"/>
  <c r="CP17" i="24"/>
  <c r="CP27" i="24"/>
  <c r="CP43" i="24"/>
  <c r="CP32" i="24"/>
  <c r="CP24" i="24"/>
  <c r="CP51" i="24"/>
  <c r="CP10" i="24"/>
  <c r="CP29" i="24"/>
  <c r="CP12" i="24"/>
  <c r="CP26" i="24"/>
  <c r="CP58" i="24"/>
  <c r="CP9" i="24"/>
  <c r="CP33" i="24"/>
  <c r="CP25" i="24"/>
  <c r="CP11" i="24"/>
  <c r="CP23" i="24"/>
  <c r="CP16" i="24"/>
  <c r="CP28" i="24"/>
  <c r="CP31" i="24"/>
  <c r="CP50" i="24"/>
  <c r="CP20" i="24"/>
  <c r="CP88" i="24"/>
  <c r="CP30" i="24"/>
  <c r="CP44" i="24"/>
  <c r="CP46" i="24" s="1"/>
  <c r="AL62" i="39"/>
  <c r="AL64" i="39" s="1"/>
  <c r="AP76" i="4"/>
  <c r="AP36" i="4"/>
  <c r="AP55" i="4" s="1"/>
  <c r="AP60" i="4" s="1"/>
  <c r="AC62" i="7"/>
  <c r="AC64" i="7" s="1"/>
  <c r="DY53" i="34"/>
  <c r="DY78" i="34" s="1"/>
  <c r="CD46" i="16"/>
  <c r="CE46" i="16" s="1"/>
  <c r="CE44" i="16"/>
  <c r="BO76" i="34"/>
  <c r="BO36" i="34"/>
  <c r="BO55" i="34" s="1"/>
  <c r="BO60" i="34" s="1"/>
  <c r="DH86" i="4"/>
  <c r="DH93" i="4"/>
  <c r="DH96" i="4" s="1"/>
  <c r="DY76" i="24"/>
  <c r="DY36" i="24"/>
  <c r="DY55" i="24" s="1"/>
  <c r="DY60" i="24" s="1"/>
  <c r="BQ2" i="29"/>
  <c r="BR3" i="29"/>
  <c r="P86" i="16"/>
  <c r="P93" i="16"/>
  <c r="P96" i="16" s="1"/>
  <c r="DJ53" i="39"/>
  <c r="DJ78" i="39" s="1"/>
  <c r="CI82" i="39"/>
  <c r="CI84" i="39" s="1"/>
  <c r="CA34" i="11"/>
  <c r="AR62" i="7"/>
  <c r="AO86" i="24"/>
  <c r="AO93" i="24"/>
  <c r="AO96" i="24" s="1"/>
  <c r="AM62" i="29"/>
  <c r="AM64" i="29"/>
  <c r="CY90" i="39"/>
  <c r="CY89" i="39"/>
  <c r="CY59" i="39"/>
  <c r="CY38" i="39"/>
  <c r="CY20" i="39"/>
  <c r="CY88" i="39"/>
  <c r="CY51" i="39"/>
  <c r="CY44" i="39"/>
  <c r="CY46" i="39" s="1"/>
  <c r="CY49" i="39"/>
  <c r="CY45" i="39"/>
  <c r="CY29" i="39"/>
  <c r="CY26" i="39"/>
  <c r="CY30" i="39"/>
  <c r="CY14" i="39"/>
  <c r="CY57" i="39"/>
  <c r="CY39" i="39"/>
  <c r="CY31" i="39"/>
  <c r="CY23" i="39"/>
  <c r="CY43" i="39"/>
  <c r="CY17" i="39"/>
  <c r="CY9" i="39"/>
  <c r="CY58" i="39"/>
  <c r="CY16" i="39"/>
  <c r="CY32" i="39"/>
  <c r="CY27" i="39"/>
  <c r="CY24" i="39"/>
  <c r="CY33" i="39"/>
  <c r="CY50" i="39"/>
  <c r="CY22" i="39"/>
  <c r="CY19" i="39"/>
  <c r="CY28" i="39"/>
  <c r="CY21" i="39"/>
  <c r="CY10" i="39"/>
  <c r="CY12" i="39"/>
  <c r="CY11" i="39"/>
  <c r="CY15" i="39"/>
  <c r="CY25" i="39"/>
  <c r="CY18" i="39"/>
  <c r="BB46" i="39"/>
  <c r="EB88" i="7"/>
  <c r="EB21" i="7"/>
  <c r="EB16" i="7"/>
  <c r="EB15" i="7"/>
  <c r="EB30" i="7"/>
  <c r="EB44" i="7"/>
  <c r="EB46" i="7" s="1"/>
  <c r="EB20" i="7"/>
  <c r="EB29" i="7"/>
  <c r="EB58" i="7"/>
  <c r="EB43" i="7"/>
  <c r="EB28" i="7"/>
  <c r="EB26" i="7"/>
  <c r="EB11" i="7"/>
  <c r="EB89" i="7"/>
  <c r="EB51" i="7"/>
  <c r="EB24" i="7"/>
  <c r="EB23" i="7"/>
  <c r="EB14" i="7"/>
  <c r="EB57" i="7"/>
  <c r="EB50" i="7"/>
  <c r="EB32" i="7"/>
  <c r="EB17" i="7"/>
  <c r="EB31" i="7"/>
  <c r="EB22" i="7"/>
  <c r="EB33" i="7"/>
  <c r="EB49" i="7"/>
  <c r="EB12" i="7"/>
  <c r="EB25" i="7"/>
  <c r="EB18" i="7"/>
  <c r="EB10" i="7"/>
  <c r="EB27" i="7"/>
  <c r="EB9" i="7"/>
  <c r="EB19" i="7"/>
  <c r="CX53" i="39"/>
  <c r="CX78" i="39" s="1"/>
  <c r="Q55" i="49"/>
  <c r="R36" i="49"/>
  <c r="BC90" i="39"/>
  <c r="BC89" i="39"/>
  <c r="BC91" i="39" s="1"/>
  <c r="BC59" i="39"/>
  <c r="BC38" i="39"/>
  <c r="BC20" i="39"/>
  <c r="BC88" i="39"/>
  <c r="BC51" i="39"/>
  <c r="BC44" i="39"/>
  <c r="BC49" i="39"/>
  <c r="BC45" i="39"/>
  <c r="BC14" i="39"/>
  <c r="BC58" i="39"/>
  <c r="BC43" i="39"/>
  <c r="BC31" i="39"/>
  <c r="BC23" i="39"/>
  <c r="BC15" i="39"/>
  <c r="BC9" i="39"/>
  <c r="BC29" i="39"/>
  <c r="BC28" i="39"/>
  <c r="BC19" i="39"/>
  <c r="BC32" i="39"/>
  <c r="BC24" i="39"/>
  <c r="BC39" i="39"/>
  <c r="BC21" i="39"/>
  <c r="BC50" i="39"/>
  <c r="BC30" i="39"/>
  <c r="BC17" i="39"/>
  <c r="BC33" i="39"/>
  <c r="BC12" i="39"/>
  <c r="BC22" i="39"/>
  <c r="BC10" i="39"/>
  <c r="BC26" i="39"/>
  <c r="BC18" i="39"/>
  <c r="BC16" i="39"/>
  <c r="BC57" i="39"/>
  <c r="BC25" i="39"/>
  <c r="BC27" i="39"/>
  <c r="BC11" i="39"/>
  <c r="M95" i="24"/>
  <c r="M97" i="24" s="1"/>
  <c r="J11" i="2"/>
  <c r="CV84" i="49"/>
  <c r="DB3" i="4"/>
  <c r="DA2" i="4"/>
  <c r="BP53" i="34"/>
  <c r="BP78" i="34" s="1"/>
  <c r="P84" i="7"/>
  <c r="BY80" i="11"/>
  <c r="BY82" i="11" s="1"/>
  <c r="CM91" i="11"/>
  <c r="M95" i="16"/>
  <c r="M97" i="16" s="1"/>
  <c r="J9" i="2"/>
  <c r="BY84" i="49"/>
  <c r="BY80" i="49"/>
  <c r="BY82" i="49" s="1"/>
  <c r="AQ82" i="16"/>
  <c r="AR80" i="16"/>
  <c r="CM53" i="29"/>
  <c r="CM78" i="29" s="1"/>
  <c r="CM91" i="29"/>
  <c r="DY76" i="44"/>
  <c r="DY36" i="44"/>
  <c r="DY55" i="44" s="1"/>
  <c r="AD76" i="11"/>
  <c r="AD36" i="11"/>
  <c r="AE34" i="11"/>
  <c r="DK46" i="11"/>
  <c r="DP3" i="44"/>
  <c r="DO2" i="44"/>
  <c r="DJ62" i="54"/>
  <c r="DJ64" i="54" s="1"/>
  <c r="BZ76" i="4"/>
  <c r="BZ36" i="4"/>
  <c r="BZ55" i="4" s="1"/>
  <c r="DO88" i="16"/>
  <c r="DO91" i="16" s="1"/>
  <c r="DO20" i="16"/>
  <c r="DO43" i="16"/>
  <c r="DO33" i="16"/>
  <c r="DO32" i="16"/>
  <c r="DO31" i="16"/>
  <c r="DO27" i="16"/>
  <c r="DO19" i="16"/>
  <c r="DO38" i="16"/>
  <c r="DO26" i="16"/>
  <c r="DO57" i="16"/>
  <c r="DO28" i="16"/>
  <c r="DO24" i="16"/>
  <c r="DO13" i="16"/>
  <c r="DO15" i="16"/>
  <c r="DO23" i="16"/>
  <c r="DO29" i="16"/>
  <c r="DO11" i="16"/>
  <c r="DO9" i="16"/>
  <c r="DO22" i="16"/>
  <c r="DO30" i="16"/>
  <c r="DO12" i="16"/>
  <c r="DO10" i="16"/>
  <c r="DO21" i="16"/>
  <c r="DO50" i="16"/>
  <c r="DO44" i="16"/>
  <c r="DO46" i="16" s="1"/>
  <c r="DO25" i="16"/>
  <c r="DO18" i="16"/>
  <c r="DO51" i="16"/>
  <c r="DO17" i="16"/>
  <c r="DO49" i="16"/>
  <c r="DO14" i="16"/>
  <c r="DO16" i="16"/>
  <c r="DO39" i="16"/>
  <c r="BO34" i="49"/>
  <c r="DI80" i="49"/>
  <c r="DN2" i="34"/>
  <c r="DO3" i="34"/>
  <c r="DJ84" i="19"/>
  <c r="DJ80" i="19"/>
  <c r="DJ82" i="19" s="1"/>
  <c r="EA2" i="19"/>
  <c r="EB3" i="19"/>
  <c r="DH86" i="29"/>
  <c r="DH93" i="29"/>
  <c r="DH96" i="29" s="1"/>
  <c r="DA34" i="24"/>
  <c r="CM86" i="16"/>
  <c r="CM93" i="16"/>
  <c r="CM96" i="16" s="1"/>
  <c r="CB76" i="44"/>
  <c r="CB36" i="44"/>
  <c r="CB55" i="44" s="1"/>
  <c r="CB60" i="44" s="1"/>
  <c r="BA80" i="4"/>
  <c r="BA82" i="4" s="1"/>
  <c r="EB39" i="11"/>
  <c r="EB41" i="11" s="1"/>
  <c r="EB77" i="11" s="1"/>
  <c r="DO41" i="11"/>
  <c r="DO77" i="11" s="1"/>
  <c r="BD91" i="19"/>
  <c r="BE91" i="19" s="1"/>
  <c r="BE89" i="19"/>
  <c r="AP34" i="39"/>
  <c r="AP91" i="39"/>
  <c r="EB2" i="24"/>
  <c r="EC3" i="24"/>
  <c r="CB62" i="7"/>
  <c r="CB64" i="7" s="1"/>
  <c r="CN76" i="24"/>
  <c r="CN36" i="24"/>
  <c r="CN55" i="24" s="1"/>
  <c r="CN60" i="24" s="1"/>
  <c r="DK46" i="49"/>
  <c r="AD41" i="39"/>
  <c r="AE39" i="39"/>
  <c r="DX62" i="24"/>
  <c r="DX64" i="24" s="1"/>
  <c r="EA34" i="16"/>
  <c r="DW34" i="39"/>
  <c r="DW91" i="39"/>
  <c r="CO2" i="4"/>
  <c r="CP3" i="4"/>
  <c r="BQ78" i="7"/>
  <c r="BR78" i="7" s="1"/>
  <c r="BR53" i="7"/>
  <c r="CC89" i="34"/>
  <c r="CC51" i="34"/>
  <c r="CC58" i="34"/>
  <c r="CC88" i="34"/>
  <c r="CC57" i="34"/>
  <c r="CC30" i="34"/>
  <c r="CC20" i="34"/>
  <c r="CC14" i="34"/>
  <c r="CC27" i="34"/>
  <c r="CC19" i="34"/>
  <c r="CC43" i="34"/>
  <c r="CC38" i="34"/>
  <c r="CC59" i="34"/>
  <c r="CC28" i="34"/>
  <c r="CC23" i="34"/>
  <c r="CC16" i="34"/>
  <c r="CC39" i="34"/>
  <c r="CC41" i="34" s="1"/>
  <c r="CC77" i="34" s="1"/>
  <c r="CC26" i="34"/>
  <c r="CC10" i="34"/>
  <c r="CC90" i="34"/>
  <c r="CC21" i="34"/>
  <c r="CC50" i="34"/>
  <c r="CC31" i="34"/>
  <c r="CC49" i="34"/>
  <c r="CC24" i="34"/>
  <c r="CC11" i="34"/>
  <c r="CC29" i="34"/>
  <c r="CC33" i="34"/>
  <c r="CC25" i="34"/>
  <c r="CC12" i="34"/>
  <c r="CC15" i="34"/>
  <c r="CC32" i="34"/>
  <c r="CC44" i="34"/>
  <c r="CC45" i="34"/>
  <c r="CC22" i="34"/>
  <c r="CC9" i="34"/>
  <c r="CC17" i="34"/>
  <c r="CC18" i="34"/>
  <c r="BA80" i="11"/>
  <c r="BA82" i="11" s="1"/>
  <c r="DK82" i="7"/>
  <c r="DK84" i="7" s="1"/>
  <c r="Y86" i="39"/>
  <c r="Y93" i="39"/>
  <c r="Y96" i="39" s="1"/>
  <c r="CN91" i="34"/>
  <c r="CN53" i="34"/>
  <c r="CN78" i="34" s="1"/>
  <c r="BW64" i="29"/>
  <c r="BW62" i="29"/>
  <c r="CC41" i="24"/>
  <c r="CC77" i="24" s="1"/>
  <c r="DA76" i="7"/>
  <c r="DA36" i="7"/>
  <c r="DA55" i="7" s="1"/>
  <c r="DA60" i="7" s="1"/>
  <c r="BC80" i="7"/>
  <c r="BC82" i="7" s="1"/>
  <c r="DL46" i="34"/>
  <c r="BA84" i="49"/>
  <c r="CK80" i="49"/>
  <c r="CK82" i="49" s="1"/>
  <c r="CK84" i="49"/>
  <c r="CV84" i="11"/>
  <c r="AO80" i="29"/>
  <c r="AO82" i="29" s="1"/>
  <c r="AO84" i="29"/>
  <c r="CO34" i="24"/>
  <c r="CX62" i="54"/>
  <c r="CX64" i="54" s="1"/>
  <c r="DG86" i="11"/>
  <c r="DG93" i="11"/>
  <c r="DG96" i="11" s="1"/>
  <c r="AC80" i="7"/>
  <c r="AC82" i="7" s="1"/>
  <c r="BZ91" i="39"/>
  <c r="Q86" i="44"/>
  <c r="R86" i="44" s="1"/>
  <c r="Q93" i="44"/>
  <c r="Q96" i="44" s="1"/>
  <c r="R96" i="44" s="1"/>
  <c r="R97" i="44" s="1"/>
  <c r="R84" i="44"/>
  <c r="R93" i="44" s="1"/>
  <c r="DJ84" i="44"/>
  <c r="DM91" i="24"/>
  <c r="CN53" i="19"/>
  <c r="CN78" i="19" s="1"/>
  <c r="CW80" i="4"/>
  <c r="CL60" i="44"/>
  <c r="BC46" i="49"/>
  <c r="CY62" i="44"/>
  <c r="CY64" i="44"/>
  <c r="EC2" i="7"/>
  <c r="ED3" i="7"/>
  <c r="CN62" i="16"/>
  <c r="CN64" i="16" s="1"/>
  <c r="DK34" i="4"/>
  <c r="Q80" i="49"/>
  <c r="R76" i="49"/>
  <c r="DZ41" i="24"/>
  <c r="DZ77" i="24" s="1"/>
  <c r="DA76" i="16"/>
  <c r="DA36" i="16"/>
  <c r="DA55" i="16" s="1"/>
  <c r="CO76" i="7"/>
  <c r="CO36" i="7"/>
  <c r="CO55" i="7" s="1"/>
  <c r="BV86" i="29"/>
  <c r="BV93" i="29"/>
  <c r="BV96" i="29" s="1"/>
  <c r="CD34" i="7"/>
  <c r="CE9" i="7"/>
  <c r="CB53" i="19"/>
  <c r="CB78" i="19" s="1"/>
  <c r="BD34" i="34"/>
  <c r="BE9" i="34"/>
  <c r="CB34" i="34"/>
  <c r="CO2" i="11"/>
  <c r="CP3" i="11"/>
  <c r="BK62" i="11"/>
  <c r="BK64" i="11" s="1"/>
  <c r="DN90" i="44"/>
  <c r="DN45" i="44"/>
  <c r="DN59" i="44"/>
  <c r="DN88" i="44"/>
  <c r="DN57" i="44"/>
  <c r="DN38" i="44"/>
  <c r="DN44" i="44"/>
  <c r="DN27" i="44"/>
  <c r="DN28" i="44"/>
  <c r="DN43" i="44"/>
  <c r="DN29" i="44"/>
  <c r="DN51" i="44"/>
  <c r="DN50" i="44"/>
  <c r="DN30" i="44"/>
  <c r="DN16" i="44"/>
  <c r="DN39" i="44"/>
  <c r="DN25" i="44"/>
  <c r="DN14" i="44"/>
  <c r="DN89" i="44"/>
  <c r="DN58" i="44"/>
  <c r="DN20" i="44"/>
  <c r="DN13" i="44"/>
  <c r="DN11" i="44"/>
  <c r="DN23" i="44"/>
  <c r="DN22" i="44"/>
  <c r="DN21" i="44"/>
  <c r="DN17" i="44"/>
  <c r="DN32" i="44"/>
  <c r="DN26" i="44"/>
  <c r="DN15" i="44"/>
  <c r="DN49" i="44"/>
  <c r="DN19" i="44"/>
  <c r="DN31" i="44"/>
  <c r="DN10" i="44"/>
  <c r="DN9" i="44"/>
  <c r="DN33" i="44"/>
  <c r="DN18" i="44"/>
  <c r="DN24" i="44"/>
  <c r="DN12" i="44"/>
  <c r="CB91" i="54"/>
  <c r="DJ84" i="54"/>
  <c r="DJ80" i="54"/>
  <c r="DJ82" i="54" s="1"/>
  <c r="DI80" i="11"/>
  <c r="CX76" i="49"/>
  <c r="CX36" i="49"/>
  <c r="CX55" i="49" s="1"/>
  <c r="CX60" i="49" s="1"/>
  <c r="CU84" i="49"/>
  <c r="DI55" i="11"/>
  <c r="DV77" i="39"/>
  <c r="BZ76" i="29"/>
  <c r="BZ36" i="29"/>
  <c r="DW78" i="11"/>
  <c r="EA20" i="24"/>
  <c r="EA88" i="24"/>
  <c r="EA51" i="24"/>
  <c r="EA44" i="24"/>
  <c r="EA28" i="24"/>
  <c r="EA50" i="24"/>
  <c r="EA43" i="24"/>
  <c r="EA29" i="24"/>
  <c r="EA26" i="24"/>
  <c r="EA18" i="24"/>
  <c r="EA11" i="24"/>
  <c r="EA59" i="24"/>
  <c r="EA22" i="24"/>
  <c r="EA9" i="24"/>
  <c r="EA58" i="24"/>
  <c r="EA21" i="24"/>
  <c r="EA57" i="24"/>
  <c r="EA49" i="24"/>
  <c r="EA30" i="24"/>
  <c r="EA45" i="24"/>
  <c r="EA33" i="24"/>
  <c r="EA25" i="24"/>
  <c r="EA15" i="24"/>
  <c r="EA12" i="24"/>
  <c r="EA17" i="24"/>
  <c r="EA32" i="24"/>
  <c r="EA24" i="24"/>
  <c r="EA10" i="24"/>
  <c r="EA19" i="24"/>
  <c r="EA31" i="24"/>
  <c r="EA23" i="24"/>
  <c r="EA89" i="24"/>
  <c r="EA16" i="24"/>
  <c r="EA14" i="24"/>
  <c r="EA90" i="24"/>
  <c r="EA38" i="24"/>
  <c r="EA39" i="24"/>
  <c r="EA41" i="24" s="1"/>
  <c r="EA77" i="24" s="1"/>
  <c r="EA27" i="24"/>
  <c r="CB80" i="7"/>
  <c r="CB82" i="7" s="1"/>
  <c r="DX86" i="7"/>
  <c r="DX93" i="7"/>
  <c r="DX96" i="7" s="1"/>
  <c r="DX80" i="24"/>
  <c r="DX82" i="24" s="1"/>
  <c r="BY76" i="39"/>
  <c r="BY36" i="39"/>
  <c r="BY55" i="39" s="1"/>
  <c r="BY60" i="39" s="1"/>
  <c r="AB86" i="11"/>
  <c r="AB93" i="11"/>
  <c r="AB96" i="11" s="1"/>
  <c r="BN76" i="4"/>
  <c r="BN36" i="4"/>
  <c r="BN55" i="4" s="1"/>
  <c r="CY34" i="29"/>
  <c r="AZ55" i="39"/>
  <c r="CC53" i="24"/>
  <c r="CC78" i="24" s="1"/>
  <c r="DI84" i="54"/>
  <c r="CN91" i="54"/>
  <c r="BV86" i="39"/>
  <c r="BV93" i="39"/>
  <c r="BV96" i="39" s="1"/>
  <c r="DY90" i="49"/>
  <c r="DY45" i="49"/>
  <c r="DY88" i="49"/>
  <c r="DY59" i="49"/>
  <c r="DY38" i="49"/>
  <c r="DY51" i="49"/>
  <c r="DY44" i="49"/>
  <c r="DY58" i="49"/>
  <c r="DY32" i="49"/>
  <c r="DY18" i="49"/>
  <c r="DY89" i="49"/>
  <c r="DY25" i="49"/>
  <c r="DY31" i="49"/>
  <c r="DY57" i="49"/>
  <c r="DY49" i="49"/>
  <c r="DY53" i="49" s="1"/>
  <c r="DY78" i="49" s="1"/>
  <c r="DY39" i="49"/>
  <c r="DY41" i="49" s="1"/>
  <c r="DY77" i="49" s="1"/>
  <c r="DY24" i="49"/>
  <c r="DY17" i="49"/>
  <c r="DY28" i="49"/>
  <c r="DY16" i="49"/>
  <c r="DY29" i="49"/>
  <c r="DY26" i="49"/>
  <c r="DY10" i="49"/>
  <c r="DY43" i="49"/>
  <c r="DY23" i="49"/>
  <c r="DY19" i="49"/>
  <c r="DY9" i="49"/>
  <c r="DY22" i="49"/>
  <c r="DY20" i="49"/>
  <c r="DY14" i="49"/>
  <c r="DY21" i="49"/>
  <c r="DY13" i="49"/>
  <c r="DY11" i="49"/>
  <c r="DY27" i="49"/>
  <c r="DY50" i="49"/>
  <c r="DY33" i="49"/>
  <c r="DY15" i="49"/>
  <c r="DY12" i="49"/>
  <c r="DY30" i="49"/>
  <c r="DU62" i="34"/>
  <c r="CX80" i="54"/>
  <c r="BB62" i="34"/>
  <c r="BB64" i="34" s="1"/>
  <c r="CW84" i="24"/>
  <c r="DC38" i="16"/>
  <c r="DC26" i="16"/>
  <c r="DC88" i="16"/>
  <c r="DC91" i="16" s="1"/>
  <c r="DC57" i="16"/>
  <c r="DC25" i="16"/>
  <c r="DC51" i="16"/>
  <c r="DC28" i="16"/>
  <c r="DC24" i="16"/>
  <c r="DC17" i="16"/>
  <c r="DC44" i="16"/>
  <c r="DC20" i="16"/>
  <c r="DC12" i="16"/>
  <c r="DC50" i="16"/>
  <c r="DC10" i="16"/>
  <c r="DC33" i="16"/>
  <c r="DC32" i="16"/>
  <c r="DC31" i="16"/>
  <c r="DC19" i="16"/>
  <c r="DC49" i="16"/>
  <c r="DC18" i="16"/>
  <c r="DC39" i="16"/>
  <c r="DC27" i="16"/>
  <c r="DC16" i="16"/>
  <c r="DC14" i="16"/>
  <c r="DC23" i="16"/>
  <c r="DC43" i="16"/>
  <c r="DC11" i="16"/>
  <c r="DC9" i="16"/>
  <c r="DC29" i="16"/>
  <c r="DC22" i="16"/>
  <c r="DC30" i="16"/>
  <c r="DC15" i="16"/>
  <c r="DC13" i="16"/>
  <c r="DC21" i="16"/>
  <c r="BO84" i="7"/>
  <c r="AO62" i="11"/>
  <c r="AO64" i="11" s="1"/>
  <c r="DL62" i="16"/>
  <c r="DL64" i="16" s="1"/>
  <c r="BO46" i="29"/>
  <c r="CW62" i="4"/>
  <c r="CW64" i="4" s="1"/>
  <c r="CV60" i="4"/>
  <c r="BX82" i="49"/>
  <c r="BX84" i="49" s="1"/>
  <c r="DW82" i="44"/>
  <c r="CY80" i="44"/>
  <c r="CY82" i="44" s="1"/>
  <c r="DX53" i="4"/>
  <c r="DX78" i="4" s="1"/>
  <c r="BP53" i="19"/>
  <c r="BP78" i="19" s="1"/>
  <c r="CI86" i="4"/>
  <c r="CI93" i="4"/>
  <c r="CI96" i="4" s="1"/>
  <c r="CN80" i="16"/>
  <c r="CN82" i="16" s="1"/>
  <c r="DV82" i="54"/>
  <c r="DJ76" i="29"/>
  <c r="DJ36" i="29"/>
  <c r="CD91" i="7"/>
  <c r="CE91" i="7" s="1"/>
  <c r="CE88" i="7"/>
  <c r="DG86" i="39"/>
  <c r="DG93" i="39"/>
  <c r="DG96" i="39" s="1"/>
  <c r="BN76" i="29"/>
  <c r="BN36" i="29"/>
  <c r="BN55" i="29" s="1"/>
  <c r="BN60" i="29" s="1"/>
  <c r="DJ86" i="16"/>
  <c r="DJ93" i="16"/>
  <c r="DJ96" i="16" s="1"/>
  <c r="EB88" i="16"/>
  <c r="EB91" i="16" s="1"/>
  <c r="EB30" i="16"/>
  <c r="EB15" i="16"/>
  <c r="EB44" i="16"/>
  <c r="EB46" i="16" s="1"/>
  <c r="EB20" i="16"/>
  <c r="EB18" i="16"/>
  <c r="EB51" i="16"/>
  <c r="EB27" i="16"/>
  <c r="EB50" i="16"/>
  <c r="EB26" i="16"/>
  <c r="EB17" i="16"/>
  <c r="EB39" i="16"/>
  <c r="EB41" i="16" s="1"/>
  <c r="EB77" i="16" s="1"/>
  <c r="EB49" i="16"/>
  <c r="EB25" i="16"/>
  <c r="EB16" i="16"/>
  <c r="EB14" i="16"/>
  <c r="EB11" i="16"/>
  <c r="EB9" i="16"/>
  <c r="EB57" i="16"/>
  <c r="EB29" i="16"/>
  <c r="EB33" i="16"/>
  <c r="EB32" i="16"/>
  <c r="EB31" i="16"/>
  <c r="EB19" i="16"/>
  <c r="EB38" i="16"/>
  <c r="EB13" i="16"/>
  <c r="EB10" i="16"/>
  <c r="EB12" i="16"/>
  <c r="EB28" i="16"/>
  <c r="EB24" i="16"/>
  <c r="EB23" i="16"/>
  <c r="EB22" i="16"/>
  <c r="EB21" i="16"/>
  <c r="EB43" i="16"/>
  <c r="CN89" i="11"/>
  <c r="CN49" i="11"/>
  <c r="CN88" i="11"/>
  <c r="CN24" i="11"/>
  <c r="CN17" i="11"/>
  <c r="CN59" i="11"/>
  <c r="CN45" i="11"/>
  <c r="CN15" i="11"/>
  <c r="CN12" i="11"/>
  <c r="CN11" i="11"/>
  <c r="CN10" i="11"/>
  <c r="CN50" i="11"/>
  <c r="CN22" i="11"/>
  <c r="CN90" i="11"/>
  <c r="CN51" i="11"/>
  <c r="CN43" i="11"/>
  <c r="CN21" i="11"/>
  <c r="CN32" i="11"/>
  <c r="CN29" i="11"/>
  <c r="CN57" i="11"/>
  <c r="CN33" i="11"/>
  <c r="CN23" i="11"/>
  <c r="CN18" i="11"/>
  <c r="CN58" i="11"/>
  <c r="CN27" i="11"/>
  <c r="CN16" i="11"/>
  <c r="CN31" i="11"/>
  <c r="CN20" i="11"/>
  <c r="CN19" i="11"/>
  <c r="CN14" i="11"/>
  <c r="CN9" i="11"/>
  <c r="CN26" i="11"/>
  <c r="CN25" i="11"/>
  <c r="CN28" i="11"/>
  <c r="CN44" i="11"/>
  <c r="CN30" i="11"/>
  <c r="CY41" i="49"/>
  <c r="DG86" i="4"/>
  <c r="DG93" i="4"/>
  <c r="DG96" i="4" s="1"/>
  <c r="CY62" i="7"/>
  <c r="CY64" i="7" s="1"/>
  <c r="CX84" i="16"/>
  <c r="BO76" i="54"/>
  <c r="BO36" i="54"/>
  <c r="BO55" i="54" s="1"/>
  <c r="BO60" i="54" s="1"/>
  <c r="DL34" i="19"/>
  <c r="AD41" i="44"/>
  <c r="AE39" i="44"/>
  <c r="ED3" i="16"/>
  <c r="EC2" i="16"/>
  <c r="DK76" i="19"/>
  <c r="DK36" i="19"/>
  <c r="DK55" i="19" s="1"/>
  <c r="DK60" i="19" s="1"/>
  <c r="CJ86" i="34"/>
  <c r="CJ93" i="34"/>
  <c r="CJ96" i="34" s="1"/>
  <c r="O86" i="49"/>
  <c r="O93" i="49"/>
  <c r="O96" i="49" s="1"/>
  <c r="DU86" i="24"/>
  <c r="DU93" i="24"/>
  <c r="DU96" i="24" s="1"/>
  <c r="CN62" i="7"/>
  <c r="CN64" i="7" s="1"/>
  <c r="CU86" i="4"/>
  <c r="CU93" i="4"/>
  <c r="CU96" i="4" s="1"/>
  <c r="AD78" i="4"/>
  <c r="AE78" i="4" s="1"/>
  <c r="AE53" i="4"/>
  <c r="S95" i="4"/>
  <c r="P6" i="2"/>
  <c r="BC86" i="24"/>
  <c r="BC93" i="24"/>
  <c r="BC96" i="24" s="1"/>
  <c r="DX76" i="19"/>
  <c r="DX36" i="19"/>
  <c r="AQ34" i="29"/>
  <c r="AR9" i="29"/>
  <c r="DH86" i="11"/>
  <c r="DH93" i="11"/>
  <c r="DH96" i="11" s="1"/>
  <c r="DK34" i="49"/>
  <c r="DY64" i="7"/>
  <c r="DY62" i="7"/>
  <c r="DK76" i="29"/>
  <c r="DK36" i="29"/>
  <c r="BW82" i="39"/>
  <c r="BP62" i="7"/>
  <c r="BP64" i="7"/>
  <c r="AZ84" i="39"/>
  <c r="AZ80" i="39"/>
  <c r="AZ82" i="39" s="1"/>
  <c r="AD77" i="34"/>
  <c r="AE77" i="34" s="1"/>
  <c r="AE41" i="34"/>
  <c r="CL41" i="39"/>
  <c r="CL77" i="39" s="1"/>
  <c r="CL55" i="54"/>
  <c r="DH60" i="29"/>
  <c r="CX76" i="29"/>
  <c r="CX36" i="29"/>
  <c r="Q82" i="34"/>
  <c r="R82" i="34" s="1"/>
  <c r="R80" i="34"/>
  <c r="EA3" i="49"/>
  <c r="DZ2" i="49"/>
  <c r="BB76" i="11"/>
  <c r="BB36" i="11"/>
  <c r="BB55" i="11" s="1"/>
  <c r="BB60" i="11" s="1"/>
  <c r="CJ82" i="49"/>
  <c r="DF64" i="39"/>
  <c r="DF62" i="39"/>
  <c r="BK82" i="39"/>
  <c r="BB80" i="34"/>
  <c r="BB82" i="34" s="1"/>
  <c r="CZ76" i="54"/>
  <c r="CZ36" i="54"/>
  <c r="DZ2" i="29"/>
  <c r="EA3" i="29"/>
  <c r="CW62" i="29"/>
  <c r="CW64" i="29" s="1"/>
  <c r="AM86" i="39"/>
  <c r="AM93" i="39"/>
  <c r="AM96" i="39" s="1"/>
  <c r="DW86" i="24"/>
  <c r="DW93" i="24"/>
  <c r="DW96" i="24" s="1"/>
  <c r="CC34" i="44"/>
  <c r="DE3" i="16"/>
  <c r="DD2" i="16"/>
  <c r="CQ88" i="7"/>
  <c r="CQ18" i="7"/>
  <c r="CR18" i="7" s="1"/>
  <c r="CQ50" i="7"/>
  <c r="CR50" i="7" s="1"/>
  <c r="CQ23" i="7"/>
  <c r="CR23" i="7" s="1"/>
  <c r="CQ49" i="7"/>
  <c r="CQ33" i="7"/>
  <c r="CR33" i="7" s="1"/>
  <c r="CQ22" i="7"/>
  <c r="CR22" i="7" s="1"/>
  <c r="CQ17" i="7"/>
  <c r="CR17" i="7" s="1"/>
  <c r="CQ21" i="7"/>
  <c r="CR21" i="7" s="1"/>
  <c r="CQ16" i="7"/>
  <c r="CR16" i="7" s="1"/>
  <c r="CQ89" i="7"/>
  <c r="CR89" i="7" s="1"/>
  <c r="CQ30" i="7"/>
  <c r="CR30" i="7" s="1"/>
  <c r="CQ58" i="7"/>
  <c r="CR58" i="7" s="1"/>
  <c r="CQ43" i="7"/>
  <c r="CR43" i="7" s="1"/>
  <c r="CQ28" i="7"/>
  <c r="CR28" i="7" s="1"/>
  <c r="CQ51" i="7"/>
  <c r="CR51" i="7" s="1"/>
  <c r="CQ29" i="7"/>
  <c r="CR29" i="7" s="1"/>
  <c r="CQ20" i="7"/>
  <c r="CR20" i="7" s="1"/>
  <c r="CQ44" i="7"/>
  <c r="CQ12" i="7"/>
  <c r="CR12" i="7" s="1"/>
  <c r="CQ11" i="7"/>
  <c r="CR11" i="7" s="1"/>
  <c r="CQ27" i="7"/>
  <c r="CR27" i="7" s="1"/>
  <c r="CQ25" i="7"/>
  <c r="CR25" i="7" s="1"/>
  <c r="CQ26" i="7"/>
  <c r="CR26" i="7" s="1"/>
  <c r="CQ19" i="7"/>
  <c r="CR19" i="7" s="1"/>
  <c r="CQ15" i="7"/>
  <c r="CR15" i="7" s="1"/>
  <c r="CQ24" i="7"/>
  <c r="CR24" i="7" s="1"/>
  <c r="CQ32" i="7"/>
  <c r="CR32" i="7" s="1"/>
  <c r="CQ9" i="7"/>
  <c r="CQ10" i="7"/>
  <c r="CR10" i="7" s="1"/>
  <c r="CQ57" i="7"/>
  <c r="CR57" i="7" s="1"/>
  <c r="CQ14" i="7"/>
  <c r="CR14" i="7" s="1"/>
  <c r="CQ31" i="7"/>
  <c r="CR31" i="7" s="1"/>
  <c r="DS86" i="11"/>
  <c r="DS93" i="11"/>
  <c r="DS96" i="11" s="1"/>
  <c r="AO80" i="11"/>
  <c r="AO82" i="11" s="1"/>
  <c r="CL82" i="44"/>
  <c r="DL80" i="16"/>
  <c r="DL82" i="16" s="1"/>
  <c r="CN34" i="19"/>
  <c r="CX76" i="11"/>
  <c r="CX36" i="11"/>
  <c r="BP34" i="19"/>
  <c r="DS84" i="39"/>
  <c r="DK53" i="4"/>
  <c r="DK78" i="4" s="1"/>
  <c r="CO34" i="44"/>
  <c r="AX86" i="29"/>
  <c r="AX93" i="29"/>
  <c r="AX96" i="29" s="1"/>
  <c r="Q77" i="39"/>
  <c r="R77" i="39" s="1"/>
  <c r="R41" i="39"/>
  <c r="BQ2" i="4"/>
  <c r="BR3" i="4"/>
  <c r="DM34" i="44"/>
  <c r="BD60" i="44"/>
  <c r="BE55" i="44"/>
  <c r="DJ77" i="29"/>
  <c r="DI84" i="19"/>
  <c r="CK86" i="44"/>
  <c r="CK93" i="44"/>
  <c r="CK96" i="44" s="1"/>
  <c r="BD55" i="24"/>
  <c r="BE36" i="24"/>
  <c r="BC53" i="11"/>
  <c r="BC78" i="11" s="1"/>
  <c r="DM2" i="29"/>
  <c r="DN3" i="29"/>
  <c r="AD34" i="39"/>
  <c r="AE9" i="39"/>
  <c r="CJ84" i="11"/>
  <c r="DY80" i="7"/>
  <c r="DY82" i="7" s="1"/>
  <c r="DZ76" i="16"/>
  <c r="DZ36" i="16"/>
  <c r="DZ55" i="16" s="1"/>
  <c r="BW84" i="39"/>
  <c r="DW53" i="39"/>
  <c r="DW78" i="39" s="1"/>
  <c r="BY84" i="29"/>
  <c r="BP80" i="7"/>
  <c r="BP82" i="7" s="1"/>
  <c r="DA41" i="24"/>
  <c r="CL80" i="54"/>
  <c r="CL82" i="54" s="1"/>
  <c r="CY76" i="54"/>
  <c r="CY36" i="54"/>
  <c r="CY55" i="54" s="1"/>
  <c r="CY60" i="54" s="1"/>
  <c r="DE3" i="7"/>
  <c r="DD2" i="7"/>
  <c r="BA84" i="34"/>
  <c r="DA89" i="54"/>
  <c r="DA59" i="54"/>
  <c r="DA58" i="54"/>
  <c r="DA50" i="54"/>
  <c r="DA90" i="54"/>
  <c r="DA57" i="54"/>
  <c r="DA51" i="54"/>
  <c r="DA88" i="54"/>
  <c r="DA49" i="54"/>
  <c r="DA39" i="54"/>
  <c r="DA41" i="54" s="1"/>
  <c r="DA77" i="54" s="1"/>
  <c r="DA29" i="54"/>
  <c r="DA20" i="54"/>
  <c r="DA26" i="54"/>
  <c r="DA38" i="54"/>
  <c r="DA19" i="54"/>
  <c r="DA13" i="54"/>
  <c r="DA23" i="54"/>
  <c r="DA12" i="54"/>
  <c r="DA30" i="54"/>
  <c r="DA27" i="54"/>
  <c r="DA11" i="54"/>
  <c r="DA31" i="54"/>
  <c r="DA16" i="54"/>
  <c r="DA21" i="54"/>
  <c r="DA10" i="54"/>
  <c r="DA32" i="54"/>
  <c r="DA15" i="54"/>
  <c r="DA33" i="54"/>
  <c r="DA25" i="54"/>
  <c r="DA22" i="54"/>
  <c r="DA28" i="54"/>
  <c r="DA17" i="54"/>
  <c r="DA14" i="54"/>
  <c r="DA9" i="54"/>
  <c r="DA45" i="54"/>
  <c r="DA24" i="54"/>
  <c r="DA43" i="54"/>
  <c r="DA18" i="54"/>
  <c r="DA44" i="54"/>
  <c r="BD78" i="7"/>
  <c r="BE78" i="7" s="1"/>
  <c r="BE53" i="7"/>
  <c r="BN34" i="39"/>
  <c r="BK84" i="39"/>
  <c r="DA53" i="44"/>
  <c r="DA78" i="44" s="1"/>
  <c r="AO60" i="49"/>
  <c r="CA62" i="44"/>
  <c r="CA64" i="44" s="1"/>
  <c r="L95" i="39"/>
  <c r="L97" i="39" s="1"/>
  <c r="I14" i="2"/>
  <c r="DY88" i="29"/>
  <c r="DY51" i="29"/>
  <c r="DY58" i="29"/>
  <c r="DY57" i="29"/>
  <c r="DY43" i="29"/>
  <c r="DY33" i="29"/>
  <c r="DY90" i="29"/>
  <c r="DY22" i="29"/>
  <c r="DY21" i="29"/>
  <c r="DY45" i="29"/>
  <c r="DY23" i="29"/>
  <c r="DY18" i="29"/>
  <c r="DY10" i="29"/>
  <c r="DY59" i="29"/>
  <c r="DY31" i="29"/>
  <c r="DY26" i="29"/>
  <c r="DY13" i="29"/>
  <c r="DY38" i="29"/>
  <c r="DY50" i="29"/>
  <c r="DY15" i="29"/>
  <c r="DY12" i="29"/>
  <c r="DY20" i="29"/>
  <c r="DY11" i="29"/>
  <c r="DY32" i="29"/>
  <c r="DY30" i="29"/>
  <c r="DY39" i="29"/>
  <c r="DY29" i="29"/>
  <c r="DY28" i="29"/>
  <c r="DY89" i="29"/>
  <c r="DY91" i="29" s="1"/>
  <c r="DY27" i="29"/>
  <c r="DY24" i="29"/>
  <c r="DY17" i="29"/>
  <c r="DY9" i="29"/>
  <c r="DY49" i="29"/>
  <c r="DY16" i="29"/>
  <c r="DY44" i="29"/>
  <c r="DY19" i="29"/>
  <c r="DY25" i="29"/>
  <c r="DY14" i="29"/>
  <c r="CW84" i="29"/>
  <c r="CW80" i="29"/>
  <c r="CW82" i="29" s="1"/>
  <c r="CD41" i="16"/>
  <c r="CE39" i="16"/>
  <c r="DG86" i="49"/>
  <c r="DG93" i="49"/>
  <c r="DG96" i="49" s="1"/>
  <c r="CZ91" i="34"/>
  <c r="BQ46" i="24"/>
  <c r="BR46" i="24" s="1"/>
  <c r="BR44" i="24"/>
  <c r="CA46" i="29"/>
  <c r="CL84" i="44"/>
  <c r="DJ76" i="49"/>
  <c r="DJ36" i="49"/>
  <c r="CJ86" i="24"/>
  <c r="CJ93" i="24"/>
  <c r="CJ96" i="24" s="1"/>
  <c r="P84" i="29"/>
  <c r="CC76" i="7"/>
  <c r="CC36" i="7"/>
  <c r="CC55" i="7" s="1"/>
  <c r="CC60" i="7" s="1"/>
  <c r="DJ82" i="24"/>
  <c r="CO41" i="44"/>
  <c r="CO77" i="44" s="1"/>
  <c r="CA60" i="24"/>
  <c r="BO62" i="24"/>
  <c r="BO64" i="24" s="1"/>
  <c r="BB62" i="7"/>
  <c r="BB64" i="7" s="1"/>
  <c r="EA91" i="7"/>
  <c r="BM84" i="19"/>
  <c r="BP18" i="4"/>
  <c r="BP9" i="4"/>
  <c r="BP25" i="4"/>
  <c r="BP33" i="4"/>
  <c r="BP24" i="4"/>
  <c r="BP17" i="4"/>
  <c r="BP32" i="4"/>
  <c r="BP10" i="4"/>
  <c r="BP50" i="4"/>
  <c r="BP43" i="4"/>
  <c r="BP28" i="4"/>
  <c r="BP20" i="4"/>
  <c r="BP14" i="4"/>
  <c r="BP30" i="4"/>
  <c r="BP16" i="4"/>
  <c r="BP49" i="4"/>
  <c r="BP21" i="4"/>
  <c r="BP15" i="4"/>
  <c r="BP12" i="4"/>
  <c r="BP29" i="4"/>
  <c r="BP22" i="4"/>
  <c r="BP31" i="4"/>
  <c r="BP23" i="4"/>
  <c r="BP26" i="4"/>
  <c r="BP88" i="4"/>
  <c r="BP91" i="4" s="1"/>
  <c r="BP51" i="4"/>
  <c r="BP11" i="4"/>
  <c r="BP19" i="4"/>
  <c r="BP44" i="4"/>
  <c r="BP46" i="4" s="1"/>
  <c r="BP57" i="4"/>
  <c r="BP27" i="4"/>
  <c r="CD77" i="11"/>
  <c r="CE77" i="11" s="1"/>
  <c r="CE41" i="11"/>
  <c r="CW60" i="19"/>
  <c r="BP46" i="34"/>
  <c r="CW84" i="34"/>
  <c r="BM60" i="19"/>
  <c r="CB46" i="19"/>
  <c r="DL91" i="19"/>
  <c r="DI64" i="29"/>
  <c r="DI62" i="29"/>
  <c r="CK86" i="16"/>
  <c r="CK93" i="16"/>
  <c r="CK96" i="16" s="1"/>
  <c r="CM53" i="4"/>
  <c r="DK53" i="11"/>
  <c r="CN80" i="7"/>
  <c r="CN82" i="7" s="1"/>
  <c r="AQ77" i="34"/>
  <c r="AR77" i="34" s="1"/>
  <c r="AR41" i="34"/>
  <c r="BM62" i="11"/>
  <c r="BM64" i="11" s="1"/>
  <c r="DK53" i="49"/>
  <c r="DK78" i="49" s="1"/>
  <c r="P86" i="24"/>
  <c r="P93" i="24"/>
  <c r="P96" i="24" s="1"/>
  <c r="AO80" i="49"/>
  <c r="AO82" i="49" s="1"/>
  <c r="AO84" i="49"/>
  <c r="CA80" i="44"/>
  <c r="CA82" i="44" s="1"/>
  <c r="DL62" i="7"/>
  <c r="DL64" i="7" s="1"/>
  <c r="BW86" i="49"/>
  <c r="BW93" i="49"/>
  <c r="BW96" i="49" s="1"/>
  <c r="CA80" i="24"/>
  <c r="CA82" i="24" s="1"/>
  <c r="CA84" i="24"/>
  <c r="CA34" i="49"/>
  <c r="CA46" i="49"/>
  <c r="DJ76" i="11"/>
  <c r="DJ36" i="11"/>
  <c r="DJ55" i="11" s="1"/>
  <c r="DJ60" i="11" s="1"/>
  <c r="BN62" i="19"/>
  <c r="BN64" i="19"/>
  <c r="AP84" i="44"/>
  <c r="BM80" i="29"/>
  <c r="AD78" i="7"/>
  <c r="AE78" i="7" s="1"/>
  <c r="AE53" i="7"/>
  <c r="BM80" i="11"/>
  <c r="BM82" i="11" s="1"/>
  <c r="DY62" i="16"/>
  <c r="DY64" i="16" s="1"/>
  <c r="DH86" i="54"/>
  <c r="DH93" i="54"/>
  <c r="DH96" i="54" s="1"/>
  <c r="AQ80" i="44"/>
  <c r="AR76" i="44"/>
  <c r="AB86" i="34"/>
  <c r="AB93" i="34"/>
  <c r="AB96" i="34" s="1"/>
  <c r="DN34" i="16"/>
  <c r="DX60" i="7"/>
  <c r="DV80" i="29"/>
  <c r="CY53" i="29"/>
  <c r="CY78" i="29" s="1"/>
  <c r="BM62" i="24"/>
  <c r="BM64" i="24"/>
  <c r="AD76" i="4"/>
  <c r="AD36" i="4"/>
  <c r="AE34" i="4"/>
  <c r="CC91" i="24"/>
  <c r="DA91" i="24"/>
  <c r="CM80" i="24"/>
  <c r="CM82" i="24" s="1"/>
  <c r="CN41" i="54"/>
  <c r="CN77" i="54" s="1"/>
  <c r="DC2" i="24"/>
  <c r="DD3" i="24"/>
  <c r="DI64" i="54"/>
  <c r="BM62" i="4"/>
  <c r="BM64" i="4" s="1"/>
  <c r="CH86" i="29"/>
  <c r="CH93" i="29"/>
  <c r="CH96" i="29" s="1"/>
  <c r="BC76" i="34"/>
  <c r="BC36" i="34"/>
  <c r="BC55" i="34" s="1"/>
  <c r="BC60" i="34" s="1"/>
  <c r="BN91" i="39"/>
  <c r="AP84" i="54"/>
  <c r="DA91" i="44"/>
  <c r="DT86" i="11"/>
  <c r="DT93" i="11"/>
  <c r="DT96" i="11" s="1"/>
  <c r="BO64" i="19"/>
  <c r="BO62" i="19"/>
  <c r="DA88" i="34"/>
  <c r="DA90" i="34"/>
  <c r="DA50" i="34"/>
  <c r="DA24" i="34"/>
  <c r="DA17" i="34"/>
  <c r="DA11" i="34"/>
  <c r="DA44" i="34"/>
  <c r="DA31" i="34"/>
  <c r="DA23" i="34"/>
  <c r="DA16" i="34"/>
  <c r="DA59" i="34"/>
  <c r="DA27" i="34"/>
  <c r="DA19" i="34"/>
  <c r="DA21" i="34"/>
  <c r="DA43" i="34"/>
  <c r="DA22" i="34"/>
  <c r="DA14" i="34"/>
  <c r="DA45" i="34"/>
  <c r="DA32" i="34"/>
  <c r="DA20" i="34"/>
  <c r="DA58" i="34"/>
  <c r="DA39" i="34"/>
  <c r="DA25" i="34"/>
  <c r="DA15" i="34"/>
  <c r="DA12" i="34"/>
  <c r="DA89" i="34"/>
  <c r="DA91" i="34" s="1"/>
  <c r="DA10" i="34"/>
  <c r="DA57" i="34"/>
  <c r="DA51" i="34"/>
  <c r="DA29" i="34"/>
  <c r="DA9" i="34"/>
  <c r="DA26" i="34"/>
  <c r="DA18" i="34"/>
  <c r="DA38" i="34"/>
  <c r="DA49" i="34"/>
  <c r="DA28" i="34"/>
  <c r="DA33" i="34"/>
  <c r="DA30" i="34"/>
  <c r="AC80" i="11"/>
  <c r="AC82" i="11" s="1"/>
  <c r="AC84" i="11" s="1"/>
  <c r="CD53" i="16"/>
  <c r="CE49" i="16"/>
  <c r="BQ64" i="44"/>
  <c r="BR64" i="44" s="1"/>
  <c r="BQ62" i="44"/>
  <c r="BR62" i="44" s="1"/>
  <c r="BR60" i="44"/>
  <c r="BZ46" i="39"/>
  <c r="AQ53" i="49"/>
  <c r="AQ78" i="49" s="1"/>
  <c r="AR78" i="49" s="1"/>
  <c r="AR49" i="49"/>
  <c r="AR53" i="49" s="1"/>
  <c r="AQ91" i="49"/>
  <c r="AR91" i="49" s="1"/>
  <c r="AR89" i="49"/>
  <c r="AZ86" i="34"/>
  <c r="AZ93" i="34"/>
  <c r="AZ96" i="34" s="1"/>
  <c r="DU84" i="4"/>
  <c r="AD77" i="54"/>
  <c r="AE77" i="54" s="1"/>
  <c r="AE41" i="54"/>
  <c r="DW62" i="16"/>
  <c r="DL84" i="7"/>
  <c r="DL80" i="7"/>
  <c r="DL82" i="7" s="1"/>
  <c r="BQ88" i="19"/>
  <c r="BR88" i="19" s="1"/>
  <c r="BQ50" i="19"/>
  <c r="BR50" i="19" s="1"/>
  <c r="BQ90" i="19"/>
  <c r="BR90" i="19" s="1"/>
  <c r="BQ33" i="19"/>
  <c r="BR33" i="19" s="1"/>
  <c r="BQ49" i="19"/>
  <c r="BQ32" i="19"/>
  <c r="BR32" i="19" s="1"/>
  <c r="BQ57" i="19"/>
  <c r="BR57" i="19" s="1"/>
  <c r="BQ58" i="19"/>
  <c r="BR58" i="19" s="1"/>
  <c r="BQ38" i="19"/>
  <c r="BR38" i="19" s="1"/>
  <c r="BQ29" i="19"/>
  <c r="BR29" i="19" s="1"/>
  <c r="BQ26" i="19"/>
  <c r="BR26" i="19" s="1"/>
  <c r="BQ43" i="19"/>
  <c r="BR43" i="19" s="1"/>
  <c r="BQ30" i="19"/>
  <c r="BR30" i="19" s="1"/>
  <c r="BQ18" i="19"/>
  <c r="BR18" i="19" s="1"/>
  <c r="BQ11" i="19"/>
  <c r="BR11" i="19" s="1"/>
  <c r="BQ89" i="19"/>
  <c r="BQ25" i="19"/>
  <c r="BR25" i="19" s="1"/>
  <c r="BQ10" i="19"/>
  <c r="BR10" i="19" s="1"/>
  <c r="BQ24" i="19"/>
  <c r="BR24" i="19" s="1"/>
  <c r="BQ17" i="19"/>
  <c r="BR17" i="19" s="1"/>
  <c r="BQ39" i="19"/>
  <c r="BQ9" i="19"/>
  <c r="BQ51" i="19"/>
  <c r="BR51" i="19" s="1"/>
  <c r="BQ21" i="19"/>
  <c r="BR21" i="19" s="1"/>
  <c r="BQ22" i="19"/>
  <c r="BR22" i="19" s="1"/>
  <c r="BQ20" i="19"/>
  <c r="BR20" i="19" s="1"/>
  <c r="BQ59" i="19"/>
  <c r="BR59" i="19" s="1"/>
  <c r="BQ19" i="19"/>
  <c r="BR19" i="19" s="1"/>
  <c r="BQ44" i="19"/>
  <c r="BQ31" i="19"/>
  <c r="BR31" i="19" s="1"/>
  <c r="BQ28" i="19"/>
  <c r="BR28" i="19" s="1"/>
  <c r="BQ12" i="19"/>
  <c r="BR12" i="19" s="1"/>
  <c r="BQ15" i="19"/>
  <c r="BR15" i="19" s="1"/>
  <c r="BQ27" i="19"/>
  <c r="BR27" i="19" s="1"/>
  <c r="BQ45" i="19"/>
  <c r="BR45" i="19" s="1"/>
  <c r="BQ16" i="19"/>
  <c r="BR16" i="19" s="1"/>
  <c r="BQ23" i="19"/>
  <c r="BR23" i="19" s="1"/>
  <c r="BQ14" i="19"/>
  <c r="BR14" i="19" s="1"/>
  <c r="AY86" i="4"/>
  <c r="AY93" i="4"/>
  <c r="AY96" i="4" s="1"/>
  <c r="DU84" i="11"/>
  <c r="BP91" i="19"/>
  <c r="DK80" i="24"/>
  <c r="DK82" i="24" s="1"/>
  <c r="CL82" i="24"/>
  <c r="CL84" i="24" s="1"/>
  <c r="BX86" i="34"/>
  <c r="BX93" i="34"/>
  <c r="BX96" i="34" s="1"/>
  <c r="AA86" i="7"/>
  <c r="AA93" i="7"/>
  <c r="DX34" i="11"/>
  <c r="CK86" i="19"/>
  <c r="CK93" i="19"/>
  <c r="CK96" i="19" s="1"/>
  <c r="CM34" i="11"/>
  <c r="Q86" i="54"/>
  <c r="R86" i="54" s="1"/>
  <c r="Q93" i="54"/>
  <c r="Q96" i="54" s="1"/>
  <c r="R96" i="54" s="1"/>
  <c r="R97" i="54" s="1"/>
  <c r="R84" i="54"/>
  <c r="R93" i="54" s="1"/>
  <c r="BB62" i="19"/>
  <c r="BB64" i="19" s="1"/>
  <c r="Q80" i="16"/>
  <c r="R76" i="16"/>
  <c r="DT84" i="39"/>
  <c r="AQ88" i="39"/>
  <c r="AR88" i="39" s="1"/>
  <c r="AQ51" i="39"/>
  <c r="AR51" i="39" s="1"/>
  <c r="AQ44" i="39"/>
  <c r="AQ58" i="39"/>
  <c r="AR58" i="39" s="1"/>
  <c r="AQ28" i="39"/>
  <c r="AR28" i="39" s="1"/>
  <c r="AQ50" i="39"/>
  <c r="AR50" i="39" s="1"/>
  <c r="AQ43" i="39"/>
  <c r="AR43" i="39" s="1"/>
  <c r="AQ29" i="39"/>
  <c r="AR29" i="39" s="1"/>
  <c r="AQ26" i="39"/>
  <c r="AR26" i="39" s="1"/>
  <c r="AQ57" i="39"/>
  <c r="AR57" i="39" s="1"/>
  <c r="AQ30" i="39"/>
  <c r="AR30" i="39" s="1"/>
  <c r="AQ32" i="39"/>
  <c r="AR32" i="39" s="1"/>
  <c r="AQ24" i="39"/>
  <c r="AR24" i="39" s="1"/>
  <c r="AQ39" i="39"/>
  <c r="AQ45" i="39"/>
  <c r="AR45" i="39" s="1"/>
  <c r="AQ38" i="39"/>
  <c r="AR38" i="39" s="1"/>
  <c r="AQ19" i="39"/>
  <c r="AR19" i="39" s="1"/>
  <c r="AQ21" i="39"/>
  <c r="AR21" i="39" s="1"/>
  <c r="AQ18" i="39"/>
  <c r="AR18" i="39" s="1"/>
  <c r="AQ27" i="39"/>
  <c r="AR27" i="39" s="1"/>
  <c r="AQ17" i="39"/>
  <c r="AR17" i="39" s="1"/>
  <c r="AQ12" i="39"/>
  <c r="AR12" i="39" s="1"/>
  <c r="AQ15" i="39"/>
  <c r="AR15" i="39" s="1"/>
  <c r="AQ10" i="39"/>
  <c r="AR10" i="39" s="1"/>
  <c r="AQ16" i="39"/>
  <c r="AR16" i="39" s="1"/>
  <c r="AQ31" i="39"/>
  <c r="AR31" i="39" s="1"/>
  <c r="AQ14" i="39"/>
  <c r="AR14" i="39" s="1"/>
  <c r="AQ9" i="39"/>
  <c r="AQ89" i="39"/>
  <c r="AQ20" i="39"/>
  <c r="AR20" i="39" s="1"/>
  <c r="AQ33" i="39"/>
  <c r="AR33" i="39" s="1"/>
  <c r="AQ49" i="39"/>
  <c r="AQ90" i="39"/>
  <c r="AR90" i="39" s="1"/>
  <c r="AQ11" i="39"/>
  <c r="AR11" i="39" s="1"/>
  <c r="AQ59" i="39"/>
  <c r="AR59" i="39" s="1"/>
  <c r="AQ23" i="39"/>
  <c r="AR23" i="39" s="1"/>
  <c r="AQ25" i="39"/>
  <c r="AR25" i="39" s="1"/>
  <c r="AQ22" i="39"/>
  <c r="AR22" i="39" s="1"/>
  <c r="CM84" i="44"/>
  <c r="CM80" i="44"/>
  <c r="CM82" i="44" s="1"/>
  <c r="BM60" i="29"/>
  <c r="AQ55" i="44"/>
  <c r="AR36" i="44"/>
  <c r="BD80" i="24"/>
  <c r="BE76" i="24"/>
  <c r="DA53" i="24"/>
  <c r="DA78" i="24" s="1"/>
  <c r="DC27" i="7"/>
  <c r="DC14" i="7"/>
  <c r="DC57" i="7"/>
  <c r="DC25" i="7"/>
  <c r="DC51" i="7"/>
  <c r="DC24" i="7"/>
  <c r="DC50" i="7"/>
  <c r="DC23" i="7"/>
  <c r="DC49" i="7"/>
  <c r="DC33" i="7"/>
  <c r="DC88" i="7"/>
  <c r="DC30" i="7"/>
  <c r="DC17" i="7"/>
  <c r="DC21" i="7"/>
  <c r="DC16" i="7"/>
  <c r="DC15" i="7"/>
  <c r="DC9" i="7"/>
  <c r="DC10" i="7"/>
  <c r="DC28" i="7"/>
  <c r="DC19" i="7"/>
  <c r="DC29" i="7"/>
  <c r="DC20" i="7"/>
  <c r="DC58" i="7"/>
  <c r="DC32" i="7"/>
  <c r="DC44" i="7"/>
  <c r="DC31" i="7"/>
  <c r="DC22" i="7"/>
  <c r="DC43" i="7"/>
  <c r="DC18" i="7"/>
  <c r="DC12" i="7"/>
  <c r="DC11" i="7"/>
  <c r="DC89" i="7"/>
  <c r="DC26" i="7"/>
  <c r="BO80" i="19"/>
  <c r="BO82" i="19" s="1"/>
  <c r="BD86" i="16"/>
  <c r="BD93" i="16"/>
  <c r="BD96" i="16" s="1"/>
  <c r="BY60" i="34"/>
  <c r="DI60" i="34"/>
  <c r="BD88" i="49"/>
  <c r="BE88" i="49" s="1"/>
  <c r="BD90" i="49"/>
  <c r="BE90" i="49" s="1"/>
  <c r="BD89" i="49"/>
  <c r="BD57" i="49"/>
  <c r="BE57" i="49" s="1"/>
  <c r="BD33" i="49"/>
  <c r="BE33" i="49" s="1"/>
  <c r="BD49" i="49"/>
  <c r="BD32" i="49"/>
  <c r="BE32" i="49" s="1"/>
  <c r="BD59" i="49"/>
  <c r="BE59" i="49" s="1"/>
  <c r="BD38" i="49"/>
  <c r="BE38" i="49" s="1"/>
  <c r="BD22" i="49"/>
  <c r="BE22" i="49" s="1"/>
  <c r="BD21" i="49"/>
  <c r="BE21" i="49" s="1"/>
  <c r="BD45" i="49"/>
  <c r="BE45" i="49" s="1"/>
  <c r="BD51" i="49"/>
  <c r="BE51" i="49" s="1"/>
  <c r="BD14" i="49"/>
  <c r="BE14" i="49" s="1"/>
  <c r="BD39" i="49"/>
  <c r="BD20" i="49"/>
  <c r="BE20" i="49" s="1"/>
  <c r="BD17" i="49"/>
  <c r="BE17" i="49" s="1"/>
  <c r="BD13" i="49"/>
  <c r="BE13" i="49" s="1"/>
  <c r="BD27" i="49"/>
  <c r="BE27" i="49" s="1"/>
  <c r="BD28" i="49"/>
  <c r="BE28" i="49" s="1"/>
  <c r="BD12" i="49"/>
  <c r="BE12" i="49" s="1"/>
  <c r="BD50" i="49"/>
  <c r="BE50" i="49" s="1"/>
  <c r="BD29" i="49"/>
  <c r="BE29" i="49" s="1"/>
  <c r="BD24" i="49"/>
  <c r="BE24" i="49" s="1"/>
  <c r="BD25" i="49"/>
  <c r="BE25" i="49" s="1"/>
  <c r="BD16" i="49"/>
  <c r="BE16" i="49" s="1"/>
  <c r="BD15" i="49"/>
  <c r="BE15" i="49" s="1"/>
  <c r="BD11" i="49"/>
  <c r="BE11" i="49" s="1"/>
  <c r="BD44" i="49"/>
  <c r="BD26" i="49"/>
  <c r="BE26" i="49" s="1"/>
  <c r="BD18" i="49"/>
  <c r="BE18" i="49" s="1"/>
  <c r="BD58" i="49"/>
  <c r="BE58" i="49" s="1"/>
  <c r="BD43" i="49"/>
  <c r="BE43" i="49" s="1"/>
  <c r="BD31" i="49"/>
  <c r="BE31" i="49" s="1"/>
  <c r="BD9" i="49"/>
  <c r="BD19" i="49"/>
  <c r="BE19" i="49" s="1"/>
  <c r="BD30" i="49"/>
  <c r="BE30" i="49" s="1"/>
  <c r="BD23" i="49"/>
  <c r="BE23" i="49" s="1"/>
  <c r="BD10" i="49"/>
  <c r="BE10" i="49" s="1"/>
  <c r="BO53" i="29"/>
  <c r="BO78" i="29" s="1"/>
  <c r="CO78" i="16"/>
  <c r="AX62" i="39"/>
  <c r="AX64" i="39" s="1"/>
  <c r="CN76" i="44"/>
  <c r="CN36" i="44"/>
  <c r="CN55" i="44" s="1"/>
  <c r="CN60" i="44" s="1"/>
  <c r="DK91" i="4"/>
  <c r="BY82" i="54"/>
  <c r="BY84" i="54" s="1"/>
  <c r="BO34" i="4"/>
  <c r="DZ34" i="24"/>
  <c r="BO80" i="24"/>
  <c r="BO82" i="24" s="1"/>
  <c r="DD39" i="11"/>
  <c r="CQ41" i="11"/>
  <c r="CR39" i="11"/>
  <c r="CD53" i="7"/>
  <c r="CE49" i="7"/>
  <c r="CB91" i="19"/>
  <c r="CL60" i="24"/>
  <c r="CY34" i="11"/>
  <c r="DZ91" i="44"/>
  <c r="BD46" i="34"/>
  <c r="BE46" i="34" s="1"/>
  <c r="BE44" i="34"/>
  <c r="DM76" i="7"/>
  <c r="DM36" i="7"/>
  <c r="DM55" i="7" s="1"/>
  <c r="DM60" i="7" s="1"/>
  <c r="CM76" i="29"/>
  <c r="CM36" i="29"/>
  <c r="CM55" i="29" s="1"/>
  <c r="CM60" i="29" s="1"/>
  <c r="DI84" i="29"/>
  <c r="DI80" i="29"/>
  <c r="DI82" i="29" s="1"/>
  <c r="CV86" i="44"/>
  <c r="CV93" i="44"/>
  <c r="CV96" i="44" s="1"/>
  <c r="AQ53" i="4"/>
  <c r="AR49" i="4"/>
  <c r="BY86" i="24"/>
  <c r="BY93" i="24"/>
  <c r="BY96" i="24" s="1"/>
  <c r="Q55" i="16"/>
  <c r="R36" i="16"/>
  <c r="BR82" i="44"/>
  <c r="BQ84" i="44"/>
  <c r="AA86" i="11"/>
  <c r="AA93" i="11"/>
  <c r="AA96" i="11" s="1"/>
  <c r="CX86" i="24"/>
  <c r="CX93" i="24"/>
  <c r="CX96" i="24" s="1"/>
  <c r="CM64" i="44"/>
  <c r="CM62" i="44"/>
  <c r="CK62" i="4"/>
  <c r="CK64" i="4" s="1"/>
  <c r="CA46" i="4"/>
  <c r="DH86" i="19"/>
  <c r="DH93" i="19"/>
  <c r="DH96" i="19" s="1"/>
  <c r="BN84" i="19"/>
  <c r="BN80" i="19"/>
  <c r="BN82" i="19" s="1"/>
  <c r="DN53" i="7"/>
  <c r="DN78" i="7" s="1"/>
  <c r="CB88" i="49"/>
  <c r="CB45" i="49"/>
  <c r="CB59" i="49"/>
  <c r="CB38" i="49"/>
  <c r="CB89" i="49"/>
  <c r="CB51" i="49"/>
  <c r="CB44" i="49"/>
  <c r="CB90" i="49"/>
  <c r="CB49" i="49"/>
  <c r="CB29" i="49"/>
  <c r="CB26" i="49"/>
  <c r="CB57" i="49"/>
  <c r="CB39" i="49"/>
  <c r="CB41" i="49" s="1"/>
  <c r="CB77" i="49" s="1"/>
  <c r="CB30" i="49"/>
  <c r="CB25" i="49"/>
  <c r="CB20" i="49"/>
  <c r="CB10" i="49"/>
  <c r="CB15" i="49"/>
  <c r="CB58" i="49"/>
  <c r="CB27" i="49"/>
  <c r="CB28" i="49"/>
  <c r="CB18" i="49"/>
  <c r="CB9" i="49"/>
  <c r="CB33" i="49"/>
  <c r="CB31" i="49"/>
  <c r="CB23" i="49"/>
  <c r="CB14" i="49"/>
  <c r="CB24" i="49"/>
  <c r="CB13" i="49"/>
  <c r="CB17" i="49"/>
  <c r="CB16" i="49"/>
  <c r="CB12" i="49"/>
  <c r="CB50" i="49"/>
  <c r="CB22" i="49"/>
  <c r="CB11" i="49"/>
  <c r="CB19" i="49"/>
  <c r="CB32" i="49"/>
  <c r="CB43" i="49"/>
  <c r="CB21" i="49"/>
  <c r="DY80" i="16"/>
  <c r="AY82" i="39"/>
  <c r="BX82" i="29"/>
  <c r="DN3" i="49"/>
  <c r="DM2" i="49"/>
  <c r="AQ46" i="29"/>
  <c r="AR46" i="29" s="1"/>
  <c r="AR44" i="29"/>
  <c r="DT86" i="4"/>
  <c r="DT93" i="4"/>
  <c r="DT96" i="4" s="1"/>
  <c r="BN76" i="11"/>
  <c r="BN36" i="11"/>
  <c r="BN55" i="11" s="1"/>
  <c r="BN60" i="11" s="1"/>
  <c r="AD53" i="39"/>
  <c r="AD78" i="39" s="1"/>
  <c r="AE78" i="39" s="1"/>
  <c r="AE49" i="39"/>
  <c r="AE53" i="39" s="1"/>
  <c r="DN46" i="16"/>
  <c r="CQ38" i="11"/>
  <c r="CE38" i="11"/>
  <c r="DW46" i="39"/>
  <c r="N95" i="34"/>
  <c r="N97" i="34" s="1"/>
  <c r="K13" i="2"/>
  <c r="BU86" i="39"/>
  <c r="BU93" i="39"/>
  <c r="BU96" i="39" s="1"/>
  <c r="AC84" i="16"/>
  <c r="AD77" i="19"/>
  <c r="AE77" i="19" s="1"/>
  <c r="AE41" i="19"/>
  <c r="CP41" i="16"/>
  <c r="CP77" i="16" s="1"/>
  <c r="DL91" i="34"/>
  <c r="CN90" i="49"/>
  <c r="CN39" i="49"/>
  <c r="CN44" i="49"/>
  <c r="CN20" i="49"/>
  <c r="CN33" i="49"/>
  <c r="CN43" i="49"/>
  <c r="CN27" i="49"/>
  <c r="CN19" i="49"/>
  <c r="CN32" i="49"/>
  <c r="CN28" i="49"/>
  <c r="CN59" i="49"/>
  <c r="CN51" i="49"/>
  <c r="CN50" i="49"/>
  <c r="CN38" i="49"/>
  <c r="CN23" i="49"/>
  <c r="CN12" i="49"/>
  <c r="CN89" i="49"/>
  <c r="CN45" i="49"/>
  <c r="CN22" i="49"/>
  <c r="CN11" i="49"/>
  <c r="CN57" i="49"/>
  <c r="CN21" i="49"/>
  <c r="CN17" i="49"/>
  <c r="CN29" i="49"/>
  <c r="CN24" i="49"/>
  <c r="CN16" i="49"/>
  <c r="CN9" i="49"/>
  <c r="CN58" i="49"/>
  <c r="CN15" i="49"/>
  <c r="CN25" i="49"/>
  <c r="CN26" i="49"/>
  <c r="CN49" i="49"/>
  <c r="CN88" i="49"/>
  <c r="CN14" i="49"/>
  <c r="CN18" i="49"/>
  <c r="CN13" i="49"/>
  <c r="CN10" i="49"/>
  <c r="CN31" i="49"/>
  <c r="CN30" i="49"/>
  <c r="BY62" i="29"/>
  <c r="BY64" i="29" s="1"/>
  <c r="DB49" i="24"/>
  <c r="DB17" i="24"/>
  <c r="DB10" i="24"/>
  <c r="DB32" i="24"/>
  <c r="DB24" i="24"/>
  <c r="DB31" i="24"/>
  <c r="DB23" i="24"/>
  <c r="DB9" i="24"/>
  <c r="DB33" i="24"/>
  <c r="DB25" i="24"/>
  <c r="DB11" i="24"/>
  <c r="DB59" i="24"/>
  <c r="DB43" i="24"/>
  <c r="DB22" i="24"/>
  <c r="DB51" i="24"/>
  <c r="DB90" i="24"/>
  <c r="DB21" i="24"/>
  <c r="DB16" i="24"/>
  <c r="DB50" i="24"/>
  <c r="DB26" i="24"/>
  <c r="DB38" i="24"/>
  <c r="DB44" i="24"/>
  <c r="DB28" i="24"/>
  <c r="DB14" i="24"/>
  <c r="DB58" i="24"/>
  <c r="DB45" i="24"/>
  <c r="DB15" i="24"/>
  <c r="DB18" i="24"/>
  <c r="DB27" i="24"/>
  <c r="DB88" i="24"/>
  <c r="DB89" i="24"/>
  <c r="DB20" i="24"/>
  <c r="DB39" i="24"/>
  <c r="DB41" i="24" s="1"/>
  <c r="DB77" i="24" s="1"/>
  <c r="DB19" i="24"/>
  <c r="DB57" i="24"/>
  <c r="DB12" i="24"/>
  <c r="DB29" i="24"/>
  <c r="DB30" i="24"/>
  <c r="BM80" i="4"/>
  <c r="BM82" i="4" s="1"/>
  <c r="BM84" i="4"/>
  <c r="BZ62" i="34"/>
  <c r="BZ64" i="34" s="1"/>
  <c r="CS86" i="39"/>
  <c r="CS93" i="39"/>
  <c r="CS96" i="39" s="1"/>
  <c r="DA46" i="44"/>
  <c r="CJ86" i="44"/>
  <c r="CJ93" i="44"/>
  <c r="CJ96" i="44" s="1"/>
  <c r="CZ62" i="7"/>
  <c r="CZ64" i="7" s="1"/>
  <c r="CZ91" i="54"/>
  <c r="DC3" i="34"/>
  <c r="DB2" i="34"/>
  <c r="DV62" i="11"/>
  <c r="DV64" i="11" s="1"/>
  <c r="CD34" i="16"/>
  <c r="CE9" i="16"/>
  <c r="DY53" i="54"/>
  <c r="DY78" i="54" s="1"/>
  <c r="DN28" i="24"/>
  <c r="DN50" i="24"/>
  <c r="DN43" i="24"/>
  <c r="DN29" i="24"/>
  <c r="DN26" i="24"/>
  <c r="DN18" i="24"/>
  <c r="DN11" i="24"/>
  <c r="DN33" i="24"/>
  <c r="DN25" i="24"/>
  <c r="DN49" i="24"/>
  <c r="DN17" i="24"/>
  <c r="DN10" i="24"/>
  <c r="DN19" i="24"/>
  <c r="DN88" i="24"/>
  <c r="DN38" i="24"/>
  <c r="DN16" i="24"/>
  <c r="DN45" i="24"/>
  <c r="DN27" i="24"/>
  <c r="DN15" i="24"/>
  <c r="DN59" i="24"/>
  <c r="DN22" i="24"/>
  <c r="DN9" i="24"/>
  <c r="DN51" i="24"/>
  <c r="DN58" i="24"/>
  <c r="DN30" i="24"/>
  <c r="DN39" i="24"/>
  <c r="DN20" i="24"/>
  <c r="DN57" i="24"/>
  <c r="DN44" i="24"/>
  <c r="DN24" i="24"/>
  <c r="DN12" i="24"/>
  <c r="DN31" i="24"/>
  <c r="DN21" i="24"/>
  <c r="DN32" i="24"/>
  <c r="DN14" i="24"/>
  <c r="DN23" i="24"/>
  <c r="DN90" i="24"/>
  <c r="DN89" i="24"/>
  <c r="DN91" i="24" s="1"/>
  <c r="CZ34" i="34"/>
  <c r="CC91" i="44"/>
  <c r="BC76" i="19"/>
  <c r="BC36" i="19"/>
  <c r="BC55" i="19" s="1"/>
  <c r="BC60" i="19" s="1"/>
  <c r="DM46" i="24"/>
  <c r="DM53" i="24"/>
  <c r="DM78" i="24" s="1"/>
  <c r="CA76" i="19"/>
  <c r="CA36" i="19"/>
  <c r="CA55" i="19" s="1"/>
  <c r="CA60" i="19" s="1"/>
  <c r="CN41" i="19"/>
  <c r="CN77" i="19" s="1"/>
  <c r="CA46" i="11"/>
  <c r="P86" i="49"/>
  <c r="P93" i="49"/>
  <c r="P96" i="49" s="1"/>
  <c r="DK55" i="44"/>
  <c r="CJ64" i="54"/>
  <c r="CJ62" i="54"/>
  <c r="CA77" i="19"/>
  <c r="CV84" i="4"/>
  <c r="Q55" i="24"/>
  <c r="R36" i="24"/>
  <c r="BB91" i="39"/>
  <c r="M95" i="29"/>
  <c r="M97" i="29" s="1"/>
  <c r="J12" i="2"/>
  <c r="BO53" i="4"/>
  <c r="BO78" i="4" s="1"/>
  <c r="CX91" i="39"/>
  <c r="CI64" i="34"/>
  <c r="AB84" i="19"/>
  <c r="EA34" i="7"/>
  <c r="AP76" i="49"/>
  <c r="AP36" i="49"/>
  <c r="AP55" i="49" s="1"/>
  <c r="AP60" i="49" s="1"/>
  <c r="J95" i="4"/>
  <c r="G6" i="2"/>
  <c r="G19" i="2" s="1"/>
  <c r="G23" i="2" s="1"/>
  <c r="G24" i="2" s="1"/>
  <c r="DM50" i="19"/>
  <c r="DM90" i="19"/>
  <c r="DM33" i="19"/>
  <c r="DM59" i="19"/>
  <c r="DM49" i="19"/>
  <c r="DM53" i="19" s="1"/>
  <c r="DM78" i="19" s="1"/>
  <c r="DM32" i="19"/>
  <c r="DM38" i="19"/>
  <c r="DM51" i="19"/>
  <c r="DM29" i="19"/>
  <c r="DM26" i="19"/>
  <c r="DM30" i="19"/>
  <c r="DM18" i="19"/>
  <c r="DM11" i="19"/>
  <c r="DM89" i="19"/>
  <c r="DM91" i="19" s="1"/>
  <c r="DM88" i="19"/>
  <c r="DM45" i="19"/>
  <c r="DM25" i="19"/>
  <c r="DM10" i="19"/>
  <c r="DM24" i="19"/>
  <c r="DM17" i="19"/>
  <c r="DM9" i="19"/>
  <c r="DM34" i="19" s="1"/>
  <c r="DM39" i="19"/>
  <c r="DM21" i="19"/>
  <c r="DM44" i="19"/>
  <c r="DM43" i="19"/>
  <c r="DM27" i="19"/>
  <c r="DM57" i="19"/>
  <c r="DM14" i="19"/>
  <c r="DM23" i="19"/>
  <c r="DM15" i="19"/>
  <c r="DM12" i="19"/>
  <c r="DM58" i="19"/>
  <c r="DM16" i="19"/>
  <c r="DM20" i="19"/>
  <c r="DM28" i="19"/>
  <c r="DM22" i="19"/>
  <c r="DM19" i="19"/>
  <c r="DM31" i="19"/>
  <c r="CW60" i="34"/>
  <c r="BC41" i="29"/>
  <c r="BC77" i="29" s="1"/>
  <c r="AO76" i="39"/>
  <c r="AO36" i="39"/>
  <c r="AO55" i="39" s="1"/>
  <c r="AO60" i="39" s="1"/>
  <c r="BB80" i="19"/>
  <c r="BB82" i="19" s="1"/>
  <c r="BB84" i="19"/>
  <c r="AP86" i="16"/>
  <c r="AP93" i="16"/>
  <c r="AP96" i="16" s="1"/>
  <c r="DF84" i="39"/>
  <c r="DJ86" i="7"/>
  <c r="DJ93" i="7"/>
  <c r="DJ96" i="7" s="1"/>
  <c r="BC53" i="4"/>
  <c r="BC78" i="4" s="1"/>
  <c r="DV55" i="29"/>
  <c r="AN62" i="34"/>
  <c r="AN64" i="34"/>
  <c r="CD91" i="16"/>
  <c r="CE91" i="16" s="1"/>
  <c r="CE88" i="16"/>
  <c r="CL86" i="16"/>
  <c r="CL93" i="16"/>
  <c r="CL96" i="16" s="1"/>
  <c r="DK62" i="24"/>
  <c r="DK64" i="24" s="1"/>
  <c r="CM76" i="34"/>
  <c r="CM36" i="34"/>
  <c r="AA86" i="4"/>
  <c r="AA93" i="4"/>
  <c r="AA96" i="4" s="1"/>
  <c r="CB34" i="19"/>
  <c r="BN76" i="49"/>
  <c r="BN36" i="49"/>
  <c r="BN55" i="49" s="1"/>
  <c r="BN60" i="49" s="1"/>
  <c r="CZ77" i="44"/>
  <c r="DK76" i="11"/>
  <c r="DK36" i="11"/>
  <c r="BK62" i="4"/>
  <c r="CK80" i="4"/>
  <c r="CK82" i="4" s="1"/>
  <c r="CK84" i="4" s="1"/>
  <c r="DH60" i="49"/>
  <c r="DM91" i="44"/>
  <c r="BX64" i="44"/>
  <c r="BD43" i="11"/>
  <c r="BE43" i="11" s="1"/>
  <c r="BD90" i="11"/>
  <c r="BE90" i="11" s="1"/>
  <c r="BD28" i="11"/>
  <c r="BE28" i="11" s="1"/>
  <c r="BD27" i="11"/>
  <c r="BE27" i="11" s="1"/>
  <c r="BD26" i="11"/>
  <c r="BE26" i="11" s="1"/>
  <c r="BD89" i="11"/>
  <c r="BE89" i="11" s="1"/>
  <c r="BD18" i="11"/>
  <c r="BE18" i="11" s="1"/>
  <c r="BD49" i="11"/>
  <c r="BD88" i="11"/>
  <c r="BD59" i="11"/>
  <c r="BE59" i="11" s="1"/>
  <c r="BD45" i="11"/>
  <c r="BE45" i="11" s="1"/>
  <c r="BD20" i="11"/>
  <c r="BE20" i="11" s="1"/>
  <c r="BD33" i="11"/>
  <c r="BE33" i="11" s="1"/>
  <c r="BD31" i="11"/>
  <c r="BE31" i="11" s="1"/>
  <c r="BD19" i="11"/>
  <c r="BE19" i="11" s="1"/>
  <c r="BD9" i="11"/>
  <c r="BD14" i="11"/>
  <c r="BE14" i="11" s="1"/>
  <c r="BD23" i="11"/>
  <c r="BE23" i="11" s="1"/>
  <c r="BD30" i="11"/>
  <c r="BE30" i="11" s="1"/>
  <c r="BD24" i="11"/>
  <c r="BE24" i="11" s="1"/>
  <c r="BD57" i="11"/>
  <c r="BE57" i="11" s="1"/>
  <c r="BD32" i="11"/>
  <c r="BE32" i="11" s="1"/>
  <c r="BD58" i="11"/>
  <c r="BE58" i="11" s="1"/>
  <c r="BD29" i="11"/>
  <c r="BE29" i="11" s="1"/>
  <c r="BD17" i="11"/>
  <c r="BE17" i="11" s="1"/>
  <c r="BD51" i="11"/>
  <c r="BE51" i="11" s="1"/>
  <c r="BD50" i="11"/>
  <c r="BE50" i="11" s="1"/>
  <c r="BD22" i="11"/>
  <c r="BE22" i="11" s="1"/>
  <c r="BD12" i="11"/>
  <c r="BE12" i="11" s="1"/>
  <c r="BD16" i="11"/>
  <c r="BE16" i="11" s="1"/>
  <c r="BD11" i="11"/>
  <c r="BE11" i="11" s="1"/>
  <c r="BD15" i="11"/>
  <c r="BE15" i="11" s="1"/>
  <c r="BD25" i="11"/>
  <c r="BE25" i="11" s="1"/>
  <c r="BD10" i="11"/>
  <c r="BE10" i="11" s="1"/>
  <c r="BD21" i="11"/>
  <c r="BE21" i="11" s="1"/>
  <c r="BD44" i="11"/>
  <c r="CC88" i="54"/>
  <c r="CC89" i="54"/>
  <c r="CC90" i="54"/>
  <c r="CC59" i="54"/>
  <c r="CC58" i="54"/>
  <c r="CC57" i="54"/>
  <c r="CC45" i="54"/>
  <c r="CC43" i="54"/>
  <c r="CC29" i="54"/>
  <c r="CC30" i="54"/>
  <c r="CC44" i="54"/>
  <c r="CC31" i="54"/>
  <c r="CC32" i="54"/>
  <c r="CC17" i="54"/>
  <c r="CC38" i="54"/>
  <c r="CC16" i="54"/>
  <c r="CC26" i="54"/>
  <c r="CC22" i="54"/>
  <c r="CC39" i="54"/>
  <c r="CC21" i="54"/>
  <c r="CC24" i="54"/>
  <c r="CC9" i="54"/>
  <c r="CC18" i="54"/>
  <c r="CC49" i="54"/>
  <c r="CC53" i="54" s="1"/>
  <c r="CC78" i="54" s="1"/>
  <c r="CC20" i="54"/>
  <c r="CC27" i="54"/>
  <c r="CC28" i="54"/>
  <c r="CC50" i="54"/>
  <c r="CC33" i="54"/>
  <c r="CC25" i="54"/>
  <c r="CC13" i="54"/>
  <c r="CC12" i="54"/>
  <c r="CC19" i="54"/>
  <c r="CC11" i="54"/>
  <c r="CC23" i="54"/>
  <c r="CC14" i="54"/>
  <c r="CC10" i="54"/>
  <c r="CC15" i="54"/>
  <c r="CC51" i="54"/>
  <c r="CC2" i="49"/>
  <c r="CD3" i="49"/>
  <c r="CJ64" i="44"/>
  <c r="CW62" i="49"/>
  <c r="CW64" i="49" s="1"/>
  <c r="BX84" i="29"/>
  <c r="DL90" i="49"/>
  <c r="DL89" i="49"/>
  <c r="DL51" i="49"/>
  <c r="DL44" i="49"/>
  <c r="DL46" i="49" s="1"/>
  <c r="DL58" i="49"/>
  <c r="DL50" i="49"/>
  <c r="DL43" i="49"/>
  <c r="DL57" i="49"/>
  <c r="DL30" i="49"/>
  <c r="DL45" i="49"/>
  <c r="DL33" i="49"/>
  <c r="DL24" i="49"/>
  <c r="DL17" i="49"/>
  <c r="DL88" i="49"/>
  <c r="DL32" i="49"/>
  <c r="DL23" i="49"/>
  <c r="DL16" i="49"/>
  <c r="DL21" i="49"/>
  <c r="DL9" i="49"/>
  <c r="DL59" i="49"/>
  <c r="DL20" i="49"/>
  <c r="DL15" i="49"/>
  <c r="DL14" i="49"/>
  <c r="DL38" i="49"/>
  <c r="DL28" i="49"/>
  <c r="DL10" i="49"/>
  <c r="DL49" i="49"/>
  <c r="DL26" i="49"/>
  <c r="DL13" i="49"/>
  <c r="DL18" i="49"/>
  <c r="DL29" i="49"/>
  <c r="DL22" i="49"/>
  <c r="DL11" i="49"/>
  <c r="DL12" i="49"/>
  <c r="DL39" i="49"/>
  <c r="DL41" i="49" s="1"/>
  <c r="DL77" i="49" s="1"/>
  <c r="DL27" i="49"/>
  <c r="DL31" i="49"/>
  <c r="DL19" i="49"/>
  <c r="DL25" i="49"/>
  <c r="DL76" i="44"/>
  <c r="DL36" i="44"/>
  <c r="DL55" i="44" s="1"/>
  <c r="DL60" i="44" s="1"/>
  <c r="BI86" i="39"/>
  <c r="BI93" i="39"/>
  <c r="BI96" i="39" s="1"/>
  <c r="DK91" i="29"/>
  <c r="DK46" i="29"/>
  <c r="DH62" i="39"/>
  <c r="DH64" i="39"/>
  <c r="CO76" i="16"/>
  <c r="CO36" i="16"/>
  <c r="CO55" i="16" s="1"/>
  <c r="CO60" i="16" s="1"/>
  <c r="CK60" i="34"/>
  <c r="CP3" i="49"/>
  <c r="CO2" i="49"/>
  <c r="CL55" i="19"/>
  <c r="Q55" i="29"/>
  <c r="R36" i="29"/>
  <c r="BP60" i="16"/>
  <c r="CO46" i="24"/>
  <c r="CO53" i="24"/>
  <c r="CO78" i="24" s="1"/>
  <c r="BZ84" i="34"/>
  <c r="BZ80" i="34"/>
  <c r="BZ82" i="34" s="1"/>
  <c r="CU84" i="11"/>
  <c r="CZ80" i="7"/>
  <c r="CZ82" i="7" s="1"/>
  <c r="CX36" i="4"/>
  <c r="CX55" i="4" s="1"/>
  <c r="CX60" i="4" s="1"/>
  <c r="CX76" i="4"/>
  <c r="AD76" i="19"/>
  <c r="AD36" i="19"/>
  <c r="AE34" i="19"/>
  <c r="DI62" i="4"/>
  <c r="DI64" i="4" s="1"/>
  <c r="DI82" i="34"/>
  <c r="DI84" i="34" s="1"/>
  <c r="DV80" i="11"/>
  <c r="DV82" i="11" s="1"/>
  <c r="DV84" i="11" s="1"/>
  <c r="AP86" i="7"/>
  <c r="AR86" i="7" s="1"/>
  <c r="AP93" i="7"/>
  <c r="AP96" i="7" s="1"/>
  <c r="AR96" i="7" s="1"/>
  <c r="DP3" i="24"/>
  <c r="DO2" i="24"/>
  <c r="CJ82" i="4"/>
  <c r="CJ84" i="4" s="1"/>
  <c r="BZ82" i="44"/>
  <c r="DW60" i="54"/>
  <c r="CA91" i="29"/>
  <c r="CN91" i="19"/>
  <c r="BQ2" i="11"/>
  <c r="BR3" i="11"/>
  <c r="DB34" i="16"/>
  <c r="BO62" i="7"/>
  <c r="BO64" i="7" s="1"/>
  <c r="DK80" i="44"/>
  <c r="DK82" i="44" s="1"/>
  <c r="DK84" i="44"/>
  <c r="BC41" i="49"/>
  <c r="BC77" i="49" s="1"/>
  <c r="BB86" i="16"/>
  <c r="BB93" i="16"/>
  <c r="BB96" i="16" s="1"/>
  <c r="CJ84" i="54"/>
  <c r="Q80" i="24"/>
  <c r="R76" i="24"/>
  <c r="DX91" i="4"/>
  <c r="CX34" i="39"/>
  <c r="AQ46" i="11"/>
  <c r="AR46" i="11" s="1"/>
  <c r="AR44" i="11"/>
  <c r="CO53" i="44"/>
  <c r="CO78" i="44" s="1"/>
  <c r="BA86" i="19"/>
  <c r="BA93" i="19"/>
  <c r="BA96" i="19" s="1"/>
  <c r="DJ60" i="24"/>
  <c r="N86" i="39"/>
  <c r="N93" i="39"/>
  <c r="N96" i="39" s="1"/>
  <c r="CI62" i="11"/>
  <c r="CI64" i="11"/>
  <c r="BP41" i="34"/>
  <c r="BP77" i="34" s="1"/>
  <c r="DN2" i="19"/>
  <c r="DO3" i="19"/>
  <c r="BD41" i="34"/>
  <c r="BE39" i="34"/>
  <c r="DS64" i="4"/>
  <c r="BX55" i="39"/>
  <c r="CM34" i="4"/>
  <c r="CB91" i="34"/>
  <c r="CY53" i="49"/>
  <c r="CY78" i="49" s="1"/>
  <c r="DK91" i="11"/>
  <c r="BN84" i="24"/>
  <c r="DH96" i="7"/>
  <c r="BD82" i="44"/>
  <c r="BE80" i="44"/>
  <c r="DW84" i="16"/>
  <c r="BD34" i="19"/>
  <c r="BE9" i="19"/>
  <c r="CE3" i="54"/>
  <c r="CD2" i="54"/>
  <c r="AC64" i="19"/>
  <c r="AC62" i="19"/>
  <c r="CW80" i="49"/>
  <c r="AY86" i="49"/>
  <c r="AY93" i="49"/>
  <c r="AY96" i="49" s="1"/>
  <c r="AM86" i="4"/>
  <c r="AM93" i="4"/>
  <c r="AM96" i="4" s="1"/>
  <c r="AQ41" i="29"/>
  <c r="AR39" i="29"/>
  <c r="CY86" i="7"/>
  <c r="CY93" i="7"/>
  <c r="CY96" i="7" s="1"/>
  <c r="DH62" i="19"/>
  <c r="AQ76" i="19"/>
  <c r="AQ36" i="19"/>
  <c r="AR34" i="19"/>
  <c r="DH80" i="39"/>
  <c r="DH82" i="39" s="1"/>
  <c r="DK76" i="34"/>
  <c r="DK36" i="34"/>
  <c r="AB86" i="7"/>
  <c r="AB93" i="7"/>
  <c r="AB96" i="7" s="1"/>
  <c r="EA41" i="11"/>
  <c r="EA77" i="11" s="1"/>
  <c r="CB59" i="11"/>
  <c r="CB45" i="11"/>
  <c r="CB15" i="11"/>
  <c r="CB12" i="11"/>
  <c r="CB11" i="11"/>
  <c r="CB10" i="11"/>
  <c r="CB51" i="11"/>
  <c r="CB22" i="11"/>
  <c r="CB58" i="11"/>
  <c r="CB50" i="11"/>
  <c r="CB33" i="11"/>
  <c r="CB32" i="11"/>
  <c r="CB90" i="11"/>
  <c r="CB57" i="11"/>
  <c r="CB30" i="11"/>
  <c r="CB29" i="11"/>
  <c r="CB18" i="11"/>
  <c r="CB28" i="11"/>
  <c r="CB23" i="11"/>
  <c r="CB20" i="11"/>
  <c r="CB25" i="11"/>
  <c r="CB88" i="11"/>
  <c r="CB91" i="11" s="1"/>
  <c r="CB31" i="11"/>
  <c r="CB44" i="11"/>
  <c r="CB46" i="11" s="1"/>
  <c r="CB9" i="11"/>
  <c r="CB24" i="11"/>
  <c r="CB43" i="11"/>
  <c r="CB49" i="11"/>
  <c r="CB17" i="11"/>
  <c r="CB89" i="11"/>
  <c r="CB14" i="11"/>
  <c r="CB21" i="11"/>
  <c r="CB27" i="11"/>
  <c r="CB16" i="11"/>
  <c r="CB26" i="11"/>
  <c r="CB19" i="11"/>
  <c r="DS64" i="39"/>
  <c r="DS62" i="39"/>
  <c r="CB76" i="24"/>
  <c r="CB36" i="24"/>
  <c r="CB55" i="24" s="1"/>
  <c r="CB60" i="24" s="1"/>
  <c r="DL34" i="34"/>
  <c r="DI76" i="39"/>
  <c r="DI36" i="39"/>
  <c r="DX91" i="49"/>
  <c r="CL80" i="19"/>
  <c r="Q80" i="29"/>
  <c r="R76" i="29"/>
  <c r="BP80" i="16"/>
  <c r="BP82" i="16" s="1"/>
  <c r="BX86" i="24"/>
  <c r="BX93" i="24"/>
  <c r="BX96" i="24" s="1"/>
  <c r="CY76" i="34"/>
  <c r="CY36" i="34"/>
  <c r="CY55" i="34" s="1"/>
  <c r="CY60" i="34" s="1"/>
  <c r="CM53" i="49"/>
  <c r="CM78" i="49" s="1"/>
  <c r="CK55" i="11"/>
  <c r="DW76" i="49"/>
  <c r="DW36" i="49"/>
  <c r="DV80" i="4"/>
  <c r="DV82" i="4" s="1"/>
  <c r="CJ86" i="19"/>
  <c r="CJ93" i="19"/>
  <c r="CJ96" i="19" s="1"/>
  <c r="DB91" i="7"/>
  <c r="DI80" i="4"/>
  <c r="M95" i="19"/>
  <c r="M97" i="19" s="1"/>
  <c r="J10" i="2"/>
  <c r="DZ78" i="16"/>
  <c r="AQ41" i="49"/>
  <c r="AR39" i="49"/>
  <c r="CZ53" i="34"/>
  <c r="CZ78" i="34" s="1"/>
  <c r="BZ84" i="44"/>
  <c r="DW84" i="54"/>
  <c r="DW80" i="54"/>
  <c r="DW82" i="54" s="1"/>
  <c r="BL62" i="39"/>
  <c r="BL64" i="39" s="1"/>
  <c r="DM41" i="24"/>
  <c r="DM77" i="24" s="1"/>
  <c r="CJ60" i="4"/>
  <c r="BP58" i="11"/>
  <c r="BP44" i="11"/>
  <c r="BP50" i="11"/>
  <c r="BP33" i="11"/>
  <c r="BP32" i="11"/>
  <c r="BP57" i="11"/>
  <c r="BP30" i="11"/>
  <c r="BP20" i="11"/>
  <c r="BP43" i="11"/>
  <c r="BP29" i="11"/>
  <c r="BP90" i="11"/>
  <c r="BP28" i="11"/>
  <c r="BP88" i="11"/>
  <c r="BP24" i="11"/>
  <c r="BP51" i="11"/>
  <c r="BP45" i="11"/>
  <c r="BP23" i="11"/>
  <c r="BP31" i="11"/>
  <c r="BP22" i="11"/>
  <c r="BP59" i="11"/>
  <c r="BP17" i="11"/>
  <c r="BP27" i="11"/>
  <c r="BP16" i="11"/>
  <c r="BP12" i="11"/>
  <c r="BP25" i="11"/>
  <c r="BP15" i="11"/>
  <c r="BP10" i="11"/>
  <c r="BP89" i="11"/>
  <c r="BP14" i="11"/>
  <c r="BP21" i="11"/>
  <c r="BP49" i="11"/>
  <c r="BP19" i="11"/>
  <c r="BP18" i="11"/>
  <c r="BP26" i="11"/>
  <c r="BP11" i="11"/>
  <c r="BP9" i="11"/>
  <c r="DJ91" i="39"/>
  <c r="AC60" i="4"/>
  <c r="P62" i="16"/>
  <c r="P64" i="16" s="1"/>
  <c r="BP46" i="19"/>
  <c r="AP60" i="19"/>
  <c r="CZ62" i="16"/>
  <c r="CZ64" i="16" s="1"/>
  <c r="EA3" i="4"/>
  <c r="DZ2" i="4"/>
  <c r="BQ90" i="34"/>
  <c r="BR90" i="34" s="1"/>
  <c r="BQ57" i="34"/>
  <c r="BR57" i="34" s="1"/>
  <c r="BQ89" i="34"/>
  <c r="BQ59" i="34"/>
  <c r="BR59" i="34" s="1"/>
  <c r="BQ33" i="34"/>
  <c r="BR33" i="34" s="1"/>
  <c r="BQ49" i="34"/>
  <c r="BQ38" i="34"/>
  <c r="BR38" i="34" s="1"/>
  <c r="BQ18" i="34"/>
  <c r="BR18" i="34" s="1"/>
  <c r="BQ25" i="34"/>
  <c r="BR25" i="34" s="1"/>
  <c r="BQ12" i="34"/>
  <c r="BR12" i="34" s="1"/>
  <c r="BQ88" i="34"/>
  <c r="BR88" i="34" s="1"/>
  <c r="BQ58" i="34"/>
  <c r="BR58" i="34" s="1"/>
  <c r="BQ44" i="34"/>
  <c r="BQ39" i="34"/>
  <c r="BQ26" i="34"/>
  <c r="BR26" i="34" s="1"/>
  <c r="BQ32" i="34"/>
  <c r="BR32" i="34" s="1"/>
  <c r="BQ21" i="34"/>
  <c r="BR21" i="34" s="1"/>
  <c r="BQ9" i="34"/>
  <c r="BQ22" i="34"/>
  <c r="BR22" i="34" s="1"/>
  <c r="BQ17" i="34"/>
  <c r="BR17" i="34" s="1"/>
  <c r="BQ30" i="34"/>
  <c r="BR30" i="34" s="1"/>
  <c r="BQ51" i="34"/>
  <c r="BR51" i="34" s="1"/>
  <c r="BQ15" i="34"/>
  <c r="BR15" i="34" s="1"/>
  <c r="BQ50" i="34"/>
  <c r="BR50" i="34" s="1"/>
  <c r="BQ23" i="34"/>
  <c r="BR23" i="34" s="1"/>
  <c r="BQ31" i="34"/>
  <c r="BR31" i="34" s="1"/>
  <c r="BQ16" i="34"/>
  <c r="BR16" i="34" s="1"/>
  <c r="BQ45" i="34"/>
  <c r="BR45" i="34" s="1"/>
  <c r="BQ28" i="34"/>
  <c r="BR28" i="34" s="1"/>
  <c r="BQ24" i="34"/>
  <c r="BR24" i="34" s="1"/>
  <c r="BQ19" i="34"/>
  <c r="BR19" i="34" s="1"/>
  <c r="BQ14" i="34"/>
  <c r="BR14" i="34" s="1"/>
  <c r="BQ20" i="34"/>
  <c r="BR20" i="34" s="1"/>
  <c r="BQ11" i="34"/>
  <c r="BR11" i="34" s="1"/>
  <c r="BQ43" i="34"/>
  <c r="BR43" i="34" s="1"/>
  <c r="BQ29" i="34"/>
  <c r="BR29" i="34" s="1"/>
  <c r="BQ27" i="34"/>
  <c r="BR27" i="34" s="1"/>
  <c r="BQ10" i="34"/>
  <c r="BR10" i="34" s="1"/>
  <c r="DJ76" i="4"/>
  <c r="DJ36" i="4"/>
  <c r="DY59" i="11"/>
  <c r="DY45" i="11"/>
  <c r="DY51" i="11"/>
  <c r="DY22" i="11"/>
  <c r="DY58" i="11"/>
  <c r="DY44" i="11"/>
  <c r="DY31" i="11"/>
  <c r="DY21" i="11"/>
  <c r="DY50" i="11"/>
  <c r="DY57" i="11"/>
  <c r="DY30" i="11"/>
  <c r="DY20" i="11"/>
  <c r="DY88" i="11"/>
  <c r="DY25" i="11"/>
  <c r="DY16" i="11"/>
  <c r="DY12" i="11"/>
  <c r="DY11" i="11"/>
  <c r="DY10" i="11"/>
  <c r="DY15" i="11"/>
  <c r="DY24" i="11"/>
  <c r="DY14" i="11"/>
  <c r="DY33" i="11"/>
  <c r="DY28" i="11"/>
  <c r="DY17" i="11"/>
  <c r="DY26" i="11"/>
  <c r="DY90" i="11"/>
  <c r="DY49" i="11"/>
  <c r="DY19" i="11"/>
  <c r="DY9" i="11"/>
  <c r="DY43" i="11"/>
  <c r="DY32" i="11"/>
  <c r="DY89" i="11"/>
  <c r="DY29" i="11"/>
  <c r="DY23" i="11"/>
  <c r="DY18" i="11"/>
  <c r="DY27" i="11"/>
  <c r="BN64" i="54"/>
  <c r="BN62" i="54"/>
  <c r="Q64" i="4"/>
  <c r="R64" i="4" s="1"/>
  <c r="BP34" i="34"/>
  <c r="AO62" i="4"/>
  <c r="AO64" i="4" s="1"/>
  <c r="BD91" i="34"/>
  <c r="BE91" i="34" s="1"/>
  <c r="BE89" i="34"/>
  <c r="BL86" i="4"/>
  <c r="BL93" i="4"/>
  <c r="BL96" i="4" s="1"/>
  <c r="AY62" i="4"/>
  <c r="AY64" i="4" s="1"/>
  <c r="DL46" i="19"/>
  <c r="BX84" i="39"/>
  <c r="BX80" i="39"/>
  <c r="BX82" i="39" s="1"/>
  <c r="DL41" i="54"/>
  <c r="CM76" i="54"/>
  <c r="CM36" i="54"/>
  <c r="CM55" i="54" s="1"/>
  <c r="CM60" i="54" s="1"/>
  <c r="CP46" i="7"/>
  <c r="CP91" i="7"/>
  <c r="CY46" i="49"/>
  <c r="AQ91" i="4"/>
  <c r="AR91" i="4" s="1"/>
  <c r="AR88" i="4"/>
  <c r="BC34" i="4"/>
  <c r="DN2" i="54"/>
  <c r="DO3" i="54"/>
  <c r="DK91" i="49"/>
  <c r="BA76" i="39"/>
  <c r="BA36" i="39"/>
  <c r="BA55" i="39" s="1"/>
  <c r="BA60" i="39" s="1"/>
  <c r="AC62" i="34"/>
  <c r="AC64" i="34" s="1"/>
  <c r="AO84" i="34"/>
  <c r="BA62" i="29"/>
  <c r="BA64" i="29" s="1"/>
  <c r="CX84" i="44"/>
  <c r="Q76" i="39"/>
  <c r="Q36" i="39"/>
  <c r="R34" i="39"/>
  <c r="AQ76" i="34"/>
  <c r="AQ36" i="34"/>
  <c r="AR34" i="34"/>
  <c r="DM53" i="44"/>
  <c r="DM78" i="44" s="1"/>
  <c r="CX78" i="4"/>
  <c r="DU86" i="34"/>
  <c r="DU93" i="34"/>
  <c r="DU96" i="34" s="1"/>
  <c r="AC84" i="19"/>
  <c r="AC80" i="19"/>
  <c r="AC82" i="19" s="1"/>
  <c r="BY62" i="4"/>
  <c r="BY64" i="4" s="1"/>
  <c r="BC34" i="11"/>
  <c r="AD91" i="39"/>
  <c r="AE91" i="39" s="1"/>
  <c r="AE89" i="39"/>
  <c r="CZ34" i="19"/>
  <c r="M95" i="11"/>
  <c r="M97" i="11" s="1"/>
  <c r="J8" i="2"/>
  <c r="DK41" i="29"/>
  <c r="DK77" i="29" s="1"/>
  <c r="M95" i="54"/>
  <c r="M97" i="54" s="1"/>
  <c r="J17" i="2"/>
  <c r="CU64" i="34"/>
  <c r="DN77" i="11"/>
  <c r="CC2" i="11"/>
  <c r="CD3" i="11"/>
  <c r="CJ55" i="39"/>
  <c r="BC84" i="16"/>
  <c r="CJ96" i="7"/>
  <c r="BY86" i="44"/>
  <c r="BY93" i="44"/>
  <c r="BY96" i="44" s="1"/>
  <c r="BQ2" i="49"/>
  <c r="BR3" i="49"/>
  <c r="BZ86" i="24"/>
  <c r="BZ93" i="24"/>
  <c r="BZ96" i="24" s="1"/>
  <c r="DZ3" i="39"/>
  <c r="DY2" i="39"/>
  <c r="CM77" i="19"/>
  <c r="CL91" i="39"/>
  <c r="DX34" i="49"/>
  <c r="AN86" i="19"/>
  <c r="AN93" i="19"/>
  <c r="AN96" i="19" s="1"/>
  <c r="BZ76" i="49"/>
  <c r="BZ36" i="49"/>
  <c r="BZ55" i="49" s="1"/>
  <c r="BZ60" i="49" s="1"/>
  <c r="CJ62" i="19"/>
  <c r="AP62" i="24"/>
  <c r="AP64" i="24" s="1"/>
  <c r="CN2" i="39"/>
  <c r="CO3" i="39"/>
  <c r="CW76" i="39"/>
  <c r="CW36" i="39"/>
  <c r="CK80" i="11"/>
  <c r="CK82" i="11" s="1"/>
  <c r="CK84" i="11"/>
  <c r="DX46" i="29"/>
  <c r="DV62" i="4"/>
  <c r="DV64" i="4" s="1"/>
  <c r="DY46" i="19"/>
  <c r="CU86" i="39"/>
  <c r="CU93" i="39"/>
  <c r="CU96" i="39" s="1"/>
  <c r="BP76" i="24"/>
  <c r="BP36" i="24"/>
  <c r="BP55" i="24" s="1"/>
  <c r="AC62" i="54"/>
  <c r="AC64" i="54"/>
  <c r="CV86" i="54"/>
  <c r="CV93" i="54"/>
  <c r="CV96" i="54" s="1"/>
  <c r="AZ86" i="49"/>
  <c r="AZ93" i="49"/>
  <c r="AZ96" i="49" s="1"/>
  <c r="BL80" i="39"/>
  <c r="BL82" i="39" s="1"/>
  <c r="BL84" i="39"/>
  <c r="DW60" i="24"/>
  <c r="CL76" i="4"/>
  <c r="CL36" i="4"/>
  <c r="CL55" i="4" s="1"/>
  <c r="CL60" i="4" s="1"/>
  <c r="DM34" i="24"/>
  <c r="CN46" i="19"/>
  <c r="AC76" i="44"/>
  <c r="AC36" i="44"/>
  <c r="AC55" i="44" s="1"/>
  <c r="AC60" i="44" s="1"/>
  <c r="DM76" i="16"/>
  <c r="DM36" i="16"/>
  <c r="BX86" i="4"/>
  <c r="BX93" i="4"/>
  <c r="BX96" i="4" s="1"/>
  <c r="DK39" i="39"/>
  <c r="DK22" i="39"/>
  <c r="DK90" i="39"/>
  <c r="DK58" i="39"/>
  <c r="DK44" i="39"/>
  <c r="DK46" i="39" s="1"/>
  <c r="DK20" i="39"/>
  <c r="DK89" i="39"/>
  <c r="DK91" i="39" s="1"/>
  <c r="DK57" i="39"/>
  <c r="DK38" i="39"/>
  <c r="DK51" i="39"/>
  <c r="DK19" i="39"/>
  <c r="DK88" i="39"/>
  <c r="DK33" i="39"/>
  <c r="DK27" i="39"/>
  <c r="DK21" i="39"/>
  <c r="DK10" i="39"/>
  <c r="DK50" i="39"/>
  <c r="DK9" i="39"/>
  <c r="DK59" i="39"/>
  <c r="DK49" i="39"/>
  <c r="DK15" i="39"/>
  <c r="DK12" i="39"/>
  <c r="DK43" i="39"/>
  <c r="DK28" i="39"/>
  <c r="DK14" i="39"/>
  <c r="DK30" i="39"/>
  <c r="DK18" i="39"/>
  <c r="DK16" i="39"/>
  <c r="DK45" i="39"/>
  <c r="DK17" i="39"/>
  <c r="DK11" i="39"/>
  <c r="DK29" i="39"/>
  <c r="DK23" i="39"/>
  <c r="DK24" i="39"/>
  <c r="DK25" i="39"/>
  <c r="DK26" i="39"/>
  <c r="DK32" i="39"/>
  <c r="DK31" i="39"/>
  <c r="AN55" i="39"/>
  <c r="CL86" i="7"/>
  <c r="CL93" i="7"/>
  <c r="CL96" i="7" s="1"/>
  <c r="BP41" i="19"/>
  <c r="BP77" i="19" s="1"/>
  <c r="BM76" i="39"/>
  <c r="BM36" i="39"/>
  <c r="BM55" i="39" s="1"/>
  <c r="BK84" i="29"/>
  <c r="Q55" i="19"/>
  <c r="R36" i="19"/>
  <c r="AQ34" i="11"/>
  <c r="AR9" i="11"/>
  <c r="AP80" i="19"/>
  <c r="AP82" i="19" s="1"/>
  <c r="CO46" i="44"/>
  <c r="AQ55" i="54"/>
  <c r="AR36" i="54"/>
  <c r="CZ80" i="16"/>
  <c r="CZ82" i="16" s="1"/>
  <c r="CZ84" i="16" s="1"/>
  <c r="DY49" i="4"/>
  <c r="DY27" i="4"/>
  <c r="DY19" i="4"/>
  <c r="DY26" i="4"/>
  <c r="DY18" i="4"/>
  <c r="DY9" i="4"/>
  <c r="DY25" i="4"/>
  <c r="DY30" i="4"/>
  <c r="DY22" i="4"/>
  <c r="DY57" i="4"/>
  <c r="DY51" i="4"/>
  <c r="DY44" i="4"/>
  <c r="DY46" i="4" s="1"/>
  <c r="DY15" i="4"/>
  <c r="DY11" i="4"/>
  <c r="DY21" i="4"/>
  <c r="DY10" i="4"/>
  <c r="DY28" i="4"/>
  <c r="DY33" i="4"/>
  <c r="DY14" i="4"/>
  <c r="DY24" i="4"/>
  <c r="DY31" i="4"/>
  <c r="DY23" i="4"/>
  <c r="DY32" i="4"/>
  <c r="DY17" i="4"/>
  <c r="DY43" i="4"/>
  <c r="DY16" i="4"/>
  <c r="DY20" i="4"/>
  <c r="DY12" i="4"/>
  <c r="DY50" i="4"/>
  <c r="DY29" i="4"/>
  <c r="DY88" i="4"/>
  <c r="DY91" i="4" s="1"/>
  <c r="DJ78" i="4"/>
  <c r="EA3" i="11"/>
  <c r="DZ2" i="11"/>
  <c r="BN80" i="54"/>
  <c r="BN82" i="54" s="1"/>
  <c r="AQ77" i="24"/>
  <c r="AR77" i="24" s="1"/>
  <c r="AR41" i="24"/>
  <c r="BX86" i="11"/>
  <c r="BX93" i="11"/>
  <c r="BX96" i="11" s="1"/>
  <c r="DW76" i="11"/>
  <c r="DW36" i="11"/>
  <c r="DW55" i="11" s="1"/>
  <c r="DW60" i="11" s="1"/>
  <c r="AO80" i="4"/>
  <c r="AO82" i="4" s="1"/>
  <c r="BW84" i="4"/>
  <c r="CD46" i="7"/>
  <c r="CE46" i="7" s="1"/>
  <c r="CE44" i="7"/>
  <c r="DX91" i="11"/>
  <c r="CV62" i="39"/>
  <c r="CV64" i="39"/>
  <c r="DZ46" i="44"/>
  <c r="DZ53" i="44"/>
  <c r="DZ78" i="44" s="1"/>
  <c r="BD53" i="34"/>
  <c r="BD78" i="34" s="1"/>
  <c r="BE78" i="34" s="1"/>
  <c r="BE49" i="34"/>
  <c r="BE53" i="34" s="1"/>
  <c r="BV86" i="11"/>
  <c r="BV93" i="11"/>
  <c r="BV96" i="11" s="1"/>
  <c r="AD53" i="44"/>
  <c r="AD78" i="44" s="1"/>
  <c r="AE78" i="44" s="1"/>
  <c r="AE49" i="44"/>
  <c r="AE53" i="44" s="1"/>
  <c r="BC46" i="29"/>
  <c r="CM46" i="29"/>
  <c r="DL91" i="54"/>
  <c r="DH84" i="49"/>
  <c r="AB62" i="39"/>
  <c r="AB64" i="39" s="1"/>
  <c r="DM90" i="54"/>
  <c r="DM59" i="54"/>
  <c r="DM58" i="54"/>
  <c r="DM57" i="54"/>
  <c r="DM88" i="54"/>
  <c r="DM51" i="54"/>
  <c r="DM89" i="54"/>
  <c r="DM45" i="54"/>
  <c r="DM49" i="54"/>
  <c r="DM32" i="54"/>
  <c r="DM44" i="54"/>
  <c r="DM38" i="54"/>
  <c r="DM31" i="54"/>
  <c r="DM27" i="54"/>
  <c r="DM25" i="54"/>
  <c r="DM30" i="54"/>
  <c r="DM22" i="54"/>
  <c r="DM43" i="54"/>
  <c r="DM39" i="54"/>
  <c r="DM24" i="54"/>
  <c r="DM33" i="54"/>
  <c r="DM21" i="54"/>
  <c r="DM29" i="54"/>
  <c r="DM20" i="54"/>
  <c r="DM14" i="54"/>
  <c r="DM28" i="54"/>
  <c r="DM19" i="54"/>
  <c r="DM13" i="54"/>
  <c r="DM50" i="54"/>
  <c r="DM11" i="54"/>
  <c r="DM18" i="54"/>
  <c r="DM9" i="54"/>
  <c r="DM23" i="54"/>
  <c r="DM15" i="54"/>
  <c r="DM16" i="54"/>
  <c r="DM10" i="54"/>
  <c r="DM26" i="54"/>
  <c r="DM17" i="54"/>
  <c r="DM12" i="54"/>
  <c r="CB34" i="54"/>
  <c r="AD84" i="24"/>
  <c r="DL50" i="29"/>
  <c r="DL57" i="29"/>
  <c r="DL89" i="29"/>
  <c r="DL59" i="29"/>
  <c r="DL33" i="29"/>
  <c r="DL51" i="29"/>
  <c r="DL21" i="29"/>
  <c r="DL31" i="29"/>
  <c r="DL39" i="29"/>
  <c r="DL58" i="29"/>
  <c r="DL24" i="29"/>
  <c r="DL90" i="29"/>
  <c r="DL44" i="29"/>
  <c r="DL30" i="29"/>
  <c r="DL27" i="29"/>
  <c r="DL11" i="29"/>
  <c r="DL88" i="29"/>
  <c r="DL22" i="29"/>
  <c r="DL38" i="29"/>
  <c r="DL45" i="29"/>
  <c r="DL49" i="29"/>
  <c r="DL10" i="29"/>
  <c r="DL19" i="29"/>
  <c r="DL28" i="29"/>
  <c r="DL17" i="29"/>
  <c r="DL14" i="29"/>
  <c r="DL9" i="29"/>
  <c r="DL43" i="29"/>
  <c r="DL18" i="29"/>
  <c r="DL20" i="29"/>
  <c r="DL12" i="29"/>
  <c r="DL29" i="29"/>
  <c r="DL23" i="29"/>
  <c r="DL16" i="29"/>
  <c r="DL13" i="29"/>
  <c r="DL15" i="29"/>
  <c r="DL25" i="29"/>
  <c r="DL26" i="29"/>
  <c r="DL32" i="29"/>
  <c r="DN34" i="7"/>
  <c r="CA53" i="49"/>
  <c r="CA78" i="49" s="1"/>
  <c r="AC84" i="34"/>
  <c r="AC80" i="34"/>
  <c r="AC82" i="34" s="1"/>
  <c r="BP34" i="54"/>
  <c r="DN3" i="11"/>
  <c r="DM2" i="11"/>
  <c r="BA84" i="29"/>
  <c r="BA80" i="29"/>
  <c r="BA82" i="29" s="1"/>
  <c r="CB62" i="16"/>
  <c r="CB64" i="16" s="1"/>
  <c r="DN46" i="7"/>
  <c r="BZ78" i="4"/>
  <c r="DU84" i="49"/>
  <c r="BY80" i="4"/>
  <c r="BY82" i="4" s="1"/>
  <c r="EA53" i="16"/>
  <c r="EA78" i="16" s="1"/>
  <c r="DW41" i="39"/>
  <c r="DW77" i="39" s="1"/>
  <c r="BV62" i="39"/>
  <c r="BV64" i="39"/>
  <c r="AB84" i="4"/>
  <c r="BM60" i="49"/>
  <c r="CJ80" i="39"/>
  <c r="CJ82" i="39" s="1"/>
  <c r="BP90" i="49"/>
  <c r="BP51" i="49"/>
  <c r="BP44" i="49"/>
  <c r="BP58" i="49"/>
  <c r="BP88" i="49"/>
  <c r="BP50" i="49"/>
  <c r="BP43" i="49"/>
  <c r="BP57" i="49"/>
  <c r="BP24" i="49"/>
  <c r="BP17" i="49"/>
  <c r="BP32" i="49"/>
  <c r="BP23" i="49"/>
  <c r="BP16" i="49"/>
  <c r="BP89" i="49"/>
  <c r="BP91" i="49" s="1"/>
  <c r="BP25" i="49"/>
  <c r="BP49" i="49"/>
  <c r="BP53" i="49" s="1"/>
  <c r="BP78" i="49" s="1"/>
  <c r="BP9" i="49"/>
  <c r="BP22" i="49"/>
  <c r="BP33" i="49"/>
  <c r="BP21" i="49"/>
  <c r="BP19" i="49"/>
  <c r="BP59" i="49"/>
  <c r="BP14" i="49"/>
  <c r="BP20" i="49"/>
  <c r="BP45" i="49"/>
  <c r="BP38" i="49"/>
  <c r="BP31" i="49"/>
  <c r="BP26" i="49"/>
  <c r="BP30" i="49"/>
  <c r="BP27" i="49"/>
  <c r="BP18" i="49"/>
  <c r="BP12" i="49"/>
  <c r="BP29" i="49"/>
  <c r="BP28" i="49"/>
  <c r="BP11" i="49"/>
  <c r="BP10" i="49"/>
  <c r="BP13" i="49"/>
  <c r="BP39" i="49"/>
  <c r="BP41" i="49" s="1"/>
  <c r="BP77" i="49" s="1"/>
  <c r="BP15" i="49"/>
  <c r="DX33" i="39"/>
  <c r="DX25" i="39"/>
  <c r="DX32" i="39"/>
  <c r="DX24" i="39"/>
  <c r="DX31" i="39"/>
  <c r="DX23" i="39"/>
  <c r="DX30" i="39"/>
  <c r="DX17" i="39"/>
  <c r="DX90" i="39"/>
  <c r="DX38" i="39"/>
  <c r="DX51" i="39"/>
  <c r="DX49" i="39"/>
  <c r="DX53" i="39" s="1"/>
  <c r="DX78" i="39" s="1"/>
  <c r="DX50" i="39"/>
  <c r="DX12" i="39"/>
  <c r="DX26" i="39"/>
  <c r="DX14" i="39"/>
  <c r="DX11" i="39"/>
  <c r="DX89" i="39"/>
  <c r="DX91" i="39" s="1"/>
  <c r="DX22" i="39"/>
  <c r="DX59" i="39"/>
  <c r="DX29" i="39"/>
  <c r="DX10" i="39"/>
  <c r="DX39" i="39"/>
  <c r="DX43" i="39"/>
  <c r="DX21" i="39"/>
  <c r="DX88" i="39"/>
  <c r="DX27" i="39"/>
  <c r="DX45" i="39"/>
  <c r="DX28" i="39"/>
  <c r="DX58" i="39"/>
  <c r="DX18" i="39"/>
  <c r="DX57" i="39"/>
  <c r="DX15" i="39"/>
  <c r="DX20" i="39"/>
  <c r="DX19" i="39"/>
  <c r="DX9" i="39"/>
  <c r="DX44" i="39"/>
  <c r="DX16" i="39"/>
  <c r="BO39" i="39"/>
  <c r="BO22" i="39"/>
  <c r="BO90" i="39"/>
  <c r="BO57" i="39"/>
  <c r="BO32" i="39"/>
  <c r="BO24" i="39"/>
  <c r="BO44" i="39"/>
  <c r="BO31" i="39"/>
  <c r="BO23" i="39"/>
  <c r="BO49" i="39"/>
  <c r="BO59" i="39"/>
  <c r="BO51" i="39"/>
  <c r="BO45" i="39"/>
  <c r="BO33" i="39"/>
  <c r="BO21" i="39"/>
  <c r="BO43" i="39"/>
  <c r="BO17" i="39"/>
  <c r="BO27" i="39"/>
  <c r="BO10" i="39"/>
  <c r="BO88" i="39"/>
  <c r="BO58" i="39"/>
  <c r="BO16" i="39"/>
  <c r="BO9" i="39"/>
  <c r="BO26" i="39"/>
  <c r="BO11" i="39"/>
  <c r="BO89" i="39"/>
  <c r="BO38" i="39"/>
  <c r="BO14" i="39"/>
  <c r="BO15" i="39"/>
  <c r="BO29" i="39"/>
  <c r="BO19" i="39"/>
  <c r="BO30" i="39"/>
  <c r="BO12" i="39"/>
  <c r="BO20" i="39"/>
  <c r="BO18" i="39"/>
  <c r="BO28" i="39"/>
  <c r="BO50" i="39"/>
  <c r="BO25" i="39"/>
  <c r="BB55" i="4"/>
  <c r="BB60" i="4" s="1"/>
  <c r="DK82" i="16"/>
  <c r="CC76" i="16"/>
  <c r="CC36" i="16"/>
  <c r="CC55" i="16" s="1"/>
  <c r="CC60" i="16" s="1"/>
  <c r="AP80" i="24"/>
  <c r="AP82" i="24" s="1"/>
  <c r="DB90" i="44"/>
  <c r="DB88" i="44"/>
  <c r="DB51" i="44"/>
  <c r="DB58" i="44"/>
  <c r="DB49" i="44"/>
  <c r="DB53" i="44" s="1"/>
  <c r="DB78" i="44" s="1"/>
  <c r="DB28" i="44"/>
  <c r="DB43" i="44"/>
  <c r="DB29" i="44"/>
  <c r="DB26" i="44"/>
  <c r="DB30" i="44"/>
  <c r="DB33" i="44"/>
  <c r="DB25" i="44"/>
  <c r="DB50" i="44"/>
  <c r="DB32" i="44"/>
  <c r="DB44" i="44"/>
  <c r="DB46" i="44" s="1"/>
  <c r="DB24" i="44"/>
  <c r="DB89" i="44"/>
  <c r="DB15" i="44"/>
  <c r="DB45" i="44"/>
  <c r="DB20" i="44"/>
  <c r="DB31" i="44"/>
  <c r="DB57" i="44"/>
  <c r="DB18" i="44"/>
  <c r="DB39" i="44"/>
  <c r="DB12" i="44"/>
  <c r="DB9" i="44"/>
  <c r="DB21" i="44"/>
  <c r="DB14" i="44"/>
  <c r="DB13" i="44"/>
  <c r="DB59" i="44"/>
  <c r="DB19" i="44"/>
  <c r="DB38" i="44"/>
  <c r="DB23" i="44"/>
  <c r="DB11" i="44"/>
  <c r="DB27" i="44"/>
  <c r="DB16" i="44"/>
  <c r="DB10" i="44"/>
  <c r="DB22" i="44"/>
  <c r="DB17" i="44"/>
  <c r="CM88" i="39"/>
  <c r="CM51" i="39"/>
  <c r="CM44" i="39"/>
  <c r="CM58" i="39"/>
  <c r="CM28" i="39"/>
  <c r="CM50" i="39"/>
  <c r="CM43" i="39"/>
  <c r="CM29" i="39"/>
  <c r="CM26" i="39"/>
  <c r="CM57" i="39"/>
  <c r="CM30" i="39"/>
  <c r="CM39" i="39"/>
  <c r="CM22" i="39"/>
  <c r="CM89" i="39"/>
  <c r="CM49" i="39"/>
  <c r="CM53" i="39" s="1"/>
  <c r="CM78" i="39" s="1"/>
  <c r="CM15" i="39"/>
  <c r="CM32" i="39"/>
  <c r="CM24" i="39"/>
  <c r="CM21" i="39"/>
  <c r="CM27" i="39"/>
  <c r="CM14" i="39"/>
  <c r="CM59" i="39"/>
  <c r="CM12" i="39"/>
  <c r="CM38" i="39"/>
  <c r="CM10" i="39"/>
  <c r="CM17" i="39"/>
  <c r="CM11" i="39"/>
  <c r="CM19" i="39"/>
  <c r="CM31" i="39"/>
  <c r="CM90" i="39"/>
  <c r="CM45" i="39"/>
  <c r="CM23" i="39"/>
  <c r="CM20" i="39"/>
  <c r="CM9" i="39"/>
  <c r="CM33" i="39"/>
  <c r="CM25" i="39"/>
  <c r="CM18" i="39"/>
  <c r="CM16" i="39"/>
  <c r="AN86" i="34"/>
  <c r="AN93" i="34"/>
  <c r="AN96" i="34" s="1"/>
  <c r="BQ78" i="16"/>
  <c r="BR78" i="16" s="1"/>
  <c r="BR53" i="16"/>
  <c r="DZ58" i="34"/>
  <c r="DZ33" i="34"/>
  <c r="DZ25" i="34"/>
  <c r="DZ45" i="34"/>
  <c r="DZ32" i="34"/>
  <c r="DZ19" i="34"/>
  <c r="DZ90" i="34"/>
  <c r="DZ89" i="34"/>
  <c r="DZ91" i="34" s="1"/>
  <c r="DZ88" i="34"/>
  <c r="DZ43" i="34"/>
  <c r="DZ51" i="34"/>
  <c r="DZ31" i="34"/>
  <c r="DZ10" i="34"/>
  <c r="DZ59" i="34"/>
  <c r="DZ44" i="34"/>
  <c r="DZ22" i="34"/>
  <c r="DZ57" i="34"/>
  <c r="DZ30" i="34"/>
  <c r="DZ49" i="34"/>
  <c r="DZ16" i="34"/>
  <c r="DZ24" i="34"/>
  <c r="DZ11" i="34"/>
  <c r="DZ28" i="34"/>
  <c r="DZ14" i="34"/>
  <c r="DZ38" i="34"/>
  <c r="DZ29" i="34"/>
  <c r="DZ15" i="34"/>
  <c r="DZ26" i="34"/>
  <c r="DZ18" i="34"/>
  <c r="DZ50" i="34"/>
  <c r="DZ20" i="34"/>
  <c r="DZ27" i="34"/>
  <c r="DZ39" i="34"/>
  <c r="DZ12" i="34"/>
  <c r="DZ23" i="34"/>
  <c r="DZ17" i="34"/>
  <c r="DZ9" i="34"/>
  <c r="DZ21" i="34"/>
  <c r="BY84" i="34"/>
  <c r="CW84" i="54"/>
  <c r="BW86" i="19"/>
  <c r="BW93" i="19"/>
  <c r="BW96" i="19" s="1"/>
  <c r="AD62" i="24"/>
  <c r="AE62" i="24" s="1"/>
  <c r="AE60" i="24"/>
  <c r="CJ60" i="49"/>
  <c r="AC80" i="54"/>
  <c r="AC82" i="54" s="1"/>
  <c r="DY34" i="54"/>
  <c r="AB84" i="49"/>
  <c r="AD76" i="7"/>
  <c r="AD36" i="7"/>
  <c r="AE34" i="7"/>
  <c r="CA34" i="29"/>
  <c r="DW55" i="34"/>
  <c r="BE80" i="16"/>
  <c r="BZ76" i="11"/>
  <c r="BZ36" i="11"/>
  <c r="BZ55" i="11" s="1"/>
  <c r="BZ60" i="11" s="1"/>
  <c r="AZ64" i="49"/>
  <c r="AZ62" i="49"/>
  <c r="BO34" i="29"/>
  <c r="DB41" i="16"/>
  <c r="DB77" i="16" s="1"/>
  <c r="CX62" i="34"/>
  <c r="CX64" i="34"/>
  <c r="DK77" i="19"/>
  <c r="BB76" i="29"/>
  <c r="BB36" i="29"/>
  <c r="BB55" i="29" s="1"/>
  <c r="BB60" i="29" s="1"/>
  <c r="DL2" i="39"/>
  <c r="DM3" i="39"/>
  <c r="AN80" i="39"/>
  <c r="AN82" i="39" s="1"/>
  <c r="AN84" i="39"/>
  <c r="BB34" i="39"/>
  <c r="O86" i="19"/>
  <c r="O93" i="19"/>
  <c r="O96" i="19" s="1"/>
  <c r="DW64" i="44"/>
  <c r="Q80" i="19"/>
  <c r="R76" i="19"/>
  <c r="AQ80" i="54"/>
  <c r="AR76" i="54"/>
  <c r="CV62" i="54"/>
  <c r="CV64" i="54"/>
  <c r="DN3" i="4"/>
  <c r="DM2" i="4"/>
  <c r="AC76" i="39"/>
  <c r="AC36" i="39"/>
  <c r="AC55" i="39" s="1"/>
  <c r="AC60" i="39" s="1"/>
  <c r="AD77" i="49"/>
  <c r="AE77" i="49" s="1"/>
  <c r="AE41" i="49"/>
  <c r="CV80" i="39"/>
  <c r="BX60" i="11"/>
  <c r="CJ84" i="29"/>
  <c r="CM46" i="11"/>
  <c r="BZ55" i="19"/>
  <c r="DL41" i="19"/>
  <c r="DL77" i="19" s="1"/>
  <c r="BC53" i="29"/>
  <c r="BC78" i="29" s="1"/>
  <c r="DL34" i="54"/>
  <c r="CP34" i="7"/>
  <c r="BY77" i="39"/>
  <c r="AB80" i="39"/>
  <c r="AB82" i="39" s="1"/>
  <c r="DG86" i="29"/>
  <c r="DG93" i="29"/>
  <c r="DG96" i="29" s="1"/>
  <c r="CY93" i="16" l="1"/>
  <c r="CY96" i="16" s="1"/>
  <c r="EB53" i="16"/>
  <c r="EB78" i="16" s="1"/>
  <c r="BP53" i="11"/>
  <c r="BP78" i="11" s="1"/>
  <c r="AO84" i="11"/>
  <c r="AR93" i="7"/>
  <c r="CZ84" i="7"/>
  <c r="AC86" i="4"/>
  <c r="BB84" i="4"/>
  <c r="BA84" i="4"/>
  <c r="BY84" i="4"/>
  <c r="CN84" i="16"/>
  <c r="CN93" i="16" s="1"/>
  <c r="CN96" i="16" s="1"/>
  <c r="BY86" i="19"/>
  <c r="BY93" i="19"/>
  <c r="BY96" i="19" s="1"/>
  <c r="DI86" i="34"/>
  <c r="DI93" i="34"/>
  <c r="DI96" i="34" s="1"/>
  <c r="BY86" i="54"/>
  <c r="BY93" i="54"/>
  <c r="BY96" i="54" s="1"/>
  <c r="CI86" i="39"/>
  <c r="CI93" i="39"/>
  <c r="CI96" i="39" s="1"/>
  <c r="CJ86" i="4"/>
  <c r="CJ93" i="4"/>
  <c r="CJ96" i="4" s="1"/>
  <c r="CL82" i="19"/>
  <c r="CC62" i="16"/>
  <c r="CC64" i="16" s="1"/>
  <c r="DY34" i="4"/>
  <c r="DK41" i="39"/>
  <c r="DM76" i="19"/>
  <c r="DM36" i="19"/>
  <c r="DM55" i="19" s="1"/>
  <c r="DM60" i="19" s="1"/>
  <c r="Q60" i="16"/>
  <c r="R55" i="16"/>
  <c r="DD57" i="7"/>
  <c r="DE57" i="7" s="1"/>
  <c r="DD25" i="7"/>
  <c r="DE25" i="7" s="1"/>
  <c r="DD51" i="7"/>
  <c r="DE51" i="7" s="1"/>
  <c r="DD24" i="7"/>
  <c r="DE24" i="7" s="1"/>
  <c r="DD18" i="7"/>
  <c r="DE18" i="7" s="1"/>
  <c r="DD49" i="7"/>
  <c r="DD33" i="7"/>
  <c r="DE33" i="7" s="1"/>
  <c r="DD88" i="7"/>
  <c r="DD22" i="7"/>
  <c r="DE22" i="7" s="1"/>
  <c r="DD17" i="7"/>
  <c r="DE17" i="7" s="1"/>
  <c r="DD44" i="7"/>
  <c r="DD20" i="7"/>
  <c r="DE20" i="7" s="1"/>
  <c r="DD50" i="7"/>
  <c r="DE50" i="7" s="1"/>
  <c r="DD30" i="7"/>
  <c r="DE30" i="7" s="1"/>
  <c r="DD21" i="7"/>
  <c r="DE21" i="7" s="1"/>
  <c r="DD16" i="7"/>
  <c r="DE16" i="7" s="1"/>
  <c r="DD15" i="7"/>
  <c r="DE15" i="7" s="1"/>
  <c r="DD9" i="7"/>
  <c r="DD10" i="7"/>
  <c r="DE10" i="7" s="1"/>
  <c r="DD28" i="7"/>
  <c r="DE28" i="7" s="1"/>
  <c r="DD19" i="7"/>
  <c r="DE19" i="7" s="1"/>
  <c r="DD26" i="7"/>
  <c r="DE26" i="7" s="1"/>
  <c r="DD27" i="7"/>
  <c r="DE27" i="7" s="1"/>
  <c r="DD14" i="7"/>
  <c r="DE14" i="7" s="1"/>
  <c r="DD58" i="7"/>
  <c r="DE58" i="7" s="1"/>
  <c r="DD32" i="7"/>
  <c r="DE32" i="7" s="1"/>
  <c r="DD23" i="7"/>
  <c r="DE23" i="7" s="1"/>
  <c r="DD43" i="7"/>
  <c r="DE43" i="7" s="1"/>
  <c r="DD12" i="7"/>
  <c r="DE12" i="7" s="1"/>
  <c r="DD11" i="7"/>
  <c r="DE11" i="7" s="1"/>
  <c r="DD89" i="7"/>
  <c r="DE89" i="7" s="1"/>
  <c r="DD31" i="7"/>
  <c r="DE31" i="7" s="1"/>
  <c r="DD29" i="7"/>
  <c r="DE29" i="7" s="1"/>
  <c r="BN80" i="29"/>
  <c r="BN82" i="29" s="1"/>
  <c r="CA76" i="11"/>
  <c r="CA36" i="11"/>
  <c r="CA55" i="11" s="1"/>
  <c r="CA64" i="54"/>
  <c r="CA62" i="54"/>
  <c r="AB84" i="39"/>
  <c r="CA76" i="29"/>
  <c r="CA36" i="29"/>
  <c r="CA55" i="29" s="1"/>
  <c r="CA60" i="29" s="1"/>
  <c r="DK84" i="16"/>
  <c r="AD86" i="24"/>
  <c r="AE86" i="24" s="1"/>
  <c r="AD93" i="24"/>
  <c r="AD96" i="24" s="1"/>
  <c r="AE96" i="24" s="1"/>
  <c r="AE84" i="24"/>
  <c r="AE93" i="24" s="1"/>
  <c r="DM53" i="54"/>
  <c r="DM78" i="54" s="1"/>
  <c r="EB3" i="11"/>
  <c r="EA2" i="11"/>
  <c r="BZ80" i="49"/>
  <c r="BZ82" i="49" s="1"/>
  <c r="N95" i="11"/>
  <c r="N97" i="11" s="1"/>
  <c r="K8" i="2"/>
  <c r="DY46" i="11"/>
  <c r="BQ41" i="34"/>
  <c r="BR39" i="34"/>
  <c r="DI80" i="39"/>
  <c r="DI82" i="39" s="1"/>
  <c r="DI84" i="39"/>
  <c r="CM76" i="4"/>
  <c r="CM36" i="4"/>
  <c r="CM55" i="4" s="1"/>
  <c r="Q82" i="24"/>
  <c r="R80" i="24"/>
  <c r="DB76" i="16"/>
  <c r="DB36" i="16"/>
  <c r="DB55" i="16" s="1"/>
  <c r="DB60" i="16" s="1"/>
  <c r="DQ3" i="24"/>
  <c r="DP2" i="24"/>
  <c r="CP2" i="49"/>
  <c r="CQ3" i="49"/>
  <c r="CN62" i="44"/>
  <c r="CN64" i="44" s="1"/>
  <c r="BD41" i="49"/>
  <c r="BE39" i="49"/>
  <c r="DI62" i="34"/>
  <c r="DC46" i="7"/>
  <c r="DC53" i="7"/>
  <c r="DC78" i="7" s="1"/>
  <c r="DE3" i="24"/>
  <c r="DD2" i="24"/>
  <c r="CA86" i="24"/>
  <c r="CA93" i="24"/>
  <c r="CA96" i="24" s="1"/>
  <c r="CD77" i="16"/>
  <c r="CE77" i="16" s="1"/>
  <c r="CE41" i="16"/>
  <c r="DY41" i="29"/>
  <c r="CY80" i="54"/>
  <c r="CY82" i="54" s="1"/>
  <c r="CX80" i="11"/>
  <c r="DD88" i="16"/>
  <c r="DD18" i="16"/>
  <c r="DE18" i="16" s="1"/>
  <c r="DD57" i="16"/>
  <c r="DE57" i="16" s="1"/>
  <c r="DD51" i="16"/>
  <c r="DE51" i="16" s="1"/>
  <c r="DD28" i="16"/>
  <c r="DE28" i="16" s="1"/>
  <c r="DD24" i="16"/>
  <c r="DE24" i="16" s="1"/>
  <c r="DD17" i="16"/>
  <c r="DE17" i="16" s="1"/>
  <c r="DD50" i="16"/>
  <c r="DE50" i="16" s="1"/>
  <c r="DD10" i="16"/>
  <c r="DE10" i="16" s="1"/>
  <c r="DD33" i="16"/>
  <c r="DE33" i="16" s="1"/>
  <c r="DD32" i="16"/>
  <c r="DE32" i="16" s="1"/>
  <c r="DD31" i="16"/>
  <c r="DE31" i="16" s="1"/>
  <c r="DD19" i="16"/>
  <c r="DE19" i="16" s="1"/>
  <c r="DD49" i="16"/>
  <c r="DD38" i="16"/>
  <c r="DE38" i="16" s="1"/>
  <c r="DD39" i="16"/>
  <c r="DD27" i="16"/>
  <c r="DE27" i="16" s="1"/>
  <c r="DD16" i="16"/>
  <c r="DE16" i="16" s="1"/>
  <c r="DD14" i="16"/>
  <c r="DE14" i="16" s="1"/>
  <c r="DD29" i="16"/>
  <c r="DE29" i="16" s="1"/>
  <c r="DD43" i="16"/>
  <c r="DE43" i="16" s="1"/>
  <c r="DD11" i="16"/>
  <c r="DE11" i="16" s="1"/>
  <c r="DD9" i="16"/>
  <c r="DD26" i="16"/>
  <c r="DE26" i="16" s="1"/>
  <c r="DD12" i="16"/>
  <c r="DE12" i="16" s="1"/>
  <c r="DD25" i="16"/>
  <c r="DE25" i="16" s="1"/>
  <c r="DD23" i="16"/>
  <c r="DE23" i="16" s="1"/>
  <c r="DD44" i="16"/>
  <c r="DD22" i="16"/>
  <c r="DE22" i="16" s="1"/>
  <c r="DD30" i="16"/>
  <c r="DE30" i="16" s="1"/>
  <c r="DD20" i="16"/>
  <c r="DE20" i="16" s="1"/>
  <c r="DD15" i="16"/>
  <c r="DE15" i="16" s="1"/>
  <c r="DD13" i="16"/>
  <c r="DE13" i="16" s="1"/>
  <c r="DD21" i="16"/>
  <c r="DE21" i="16" s="1"/>
  <c r="BO86" i="7"/>
  <c r="BO93" i="7"/>
  <c r="BO96" i="7" s="1"/>
  <c r="DC53" i="16"/>
  <c r="DC78" i="16" s="1"/>
  <c r="CX80" i="49"/>
  <c r="CX82" i="49" s="1"/>
  <c r="DN53" i="44"/>
  <c r="DN78" i="44" s="1"/>
  <c r="S95" i="44"/>
  <c r="P15" i="2"/>
  <c r="CK86" i="49"/>
  <c r="CK93" i="49"/>
  <c r="CK96" i="49" s="1"/>
  <c r="CO29" i="4"/>
  <c r="CO21" i="4"/>
  <c r="CO10" i="4"/>
  <c r="CO50" i="4"/>
  <c r="CO43" i="4"/>
  <c r="CO28" i="4"/>
  <c r="CO20" i="4"/>
  <c r="CO14" i="4"/>
  <c r="CO49" i="4"/>
  <c r="CO27" i="4"/>
  <c r="CO19" i="4"/>
  <c r="CO33" i="4"/>
  <c r="CO24" i="4"/>
  <c r="CO17" i="4"/>
  <c r="CO32" i="4"/>
  <c r="CO25" i="4"/>
  <c r="CO18" i="4"/>
  <c r="CO51" i="4"/>
  <c r="CO88" i="4"/>
  <c r="CO91" i="4" s="1"/>
  <c r="CO44" i="4"/>
  <c r="CO46" i="4" s="1"/>
  <c r="CO23" i="4"/>
  <c r="CO12" i="4"/>
  <c r="CO30" i="4"/>
  <c r="CO16" i="4"/>
  <c r="CO57" i="4"/>
  <c r="CO15" i="4"/>
  <c r="CO26" i="4"/>
  <c r="CO11" i="4"/>
  <c r="CO9" i="4"/>
  <c r="CO22" i="4"/>
  <c r="CO31" i="4"/>
  <c r="EB88" i="24"/>
  <c r="EB51" i="24"/>
  <c r="EB44" i="24"/>
  <c r="EB58" i="24"/>
  <c r="EB27" i="24"/>
  <c r="EB19" i="24"/>
  <c r="EB12" i="24"/>
  <c r="EB50" i="24"/>
  <c r="EB43" i="24"/>
  <c r="EB29" i="24"/>
  <c r="EB26" i="24"/>
  <c r="EB18" i="24"/>
  <c r="EB11" i="24"/>
  <c r="EB57" i="24"/>
  <c r="EB30" i="24"/>
  <c r="EB59" i="24"/>
  <c r="EB22" i="24"/>
  <c r="EB9" i="24"/>
  <c r="EB21" i="24"/>
  <c r="EB49" i="24"/>
  <c r="EB53" i="24" s="1"/>
  <c r="EB78" i="24" s="1"/>
  <c r="EB90" i="24"/>
  <c r="EB39" i="24"/>
  <c r="EB41" i="24" s="1"/>
  <c r="EB77" i="24" s="1"/>
  <c r="EB20" i="24"/>
  <c r="EB45" i="24"/>
  <c r="EB33" i="24"/>
  <c r="EB25" i="24"/>
  <c r="EB15" i="24"/>
  <c r="EB17" i="24"/>
  <c r="EB32" i="24"/>
  <c r="EB24" i="24"/>
  <c r="EB10" i="24"/>
  <c r="EB89" i="24"/>
  <c r="EB31" i="24"/>
  <c r="EB28" i="24"/>
  <c r="EB38" i="24"/>
  <c r="EB23" i="24"/>
  <c r="EB14" i="24"/>
  <c r="EB16" i="24"/>
  <c r="BZ80" i="4"/>
  <c r="BZ82" i="4" s="1"/>
  <c r="BC46" i="39"/>
  <c r="CY34" i="39"/>
  <c r="CL80" i="49"/>
  <c r="DA90" i="11"/>
  <c r="DA27" i="11"/>
  <c r="DA26" i="11"/>
  <c r="DA89" i="11"/>
  <c r="DA18" i="11"/>
  <c r="DA49" i="11"/>
  <c r="DA25" i="11"/>
  <c r="DA88" i="11"/>
  <c r="DA24" i="11"/>
  <c r="DA17" i="11"/>
  <c r="DA51" i="11"/>
  <c r="DA44" i="11"/>
  <c r="DA29" i="11"/>
  <c r="DA16" i="11"/>
  <c r="DA12" i="11"/>
  <c r="DA11" i="11"/>
  <c r="DA10" i="11"/>
  <c r="DA59" i="11"/>
  <c r="DA28" i="11"/>
  <c r="DA15" i="11"/>
  <c r="DA58" i="11"/>
  <c r="DA21" i="11"/>
  <c r="DA14" i="11"/>
  <c r="DA31" i="11"/>
  <c r="DA50" i="11"/>
  <c r="DA9" i="11"/>
  <c r="DA19" i="11"/>
  <c r="DA32" i="11"/>
  <c r="DA30" i="11"/>
  <c r="DA45" i="11"/>
  <c r="DA20" i="11"/>
  <c r="DA23" i="11"/>
  <c r="DA57" i="11"/>
  <c r="DA22" i="11"/>
  <c r="DA43" i="11"/>
  <c r="DA33" i="11"/>
  <c r="AB64" i="44"/>
  <c r="AB62" i="44"/>
  <c r="CM86" i="7"/>
  <c r="CM93" i="7"/>
  <c r="DK80" i="54"/>
  <c r="CK86" i="34"/>
  <c r="CK93" i="34"/>
  <c r="CK96" i="34" s="1"/>
  <c r="CV62" i="49"/>
  <c r="CV64" i="49" s="1"/>
  <c r="CX96" i="7"/>
  <c r="Q62" i="34"/>
  <c r="R62" i="34" s="1"/>
  <c r="R60" i="34"/>
  <c r="CO41" i="54"/>
  <c r="CO77" i="54" s="1"/>
  <c r="DX64" i="54"/>
  <c r="DX62" i="54"/>
  <c r="CP88" i="19"/>
  <c r="CP89" i="19"/>
  <c r="CP51" i="19"/>
  <c r="CP45" i="19"/>
  <c r="CP90" i="19"/>
  <c r="CP38" i="19"/>
  <c r="CP58" i="19"/>
  <c r="CP44" i="19"/>
  <c r="CP50" i="19"/>
  <c r="CP15" i="19"/>
  <c r="CP43" i="19"/>
  <c r="CP33" i="19"/>
  <c r="CP21" i="19"/>
  <c r="CP32" i="19"/>
  <c r="CP20" i="19"/>
  <c r="CP14" i="19"/>
  <c r="CP27" i="19"/>
  <c r="CP19" i="19"/>
  <c r="CP57" i="19"/>
  <c r="CP10" i="19"/>
  <c r="CP24" i="19"/>
  <c r="CP17" i="19"/>
  <c r="CP30" i="19"/>
  <c r="CP31" i="19"/>
  <c r="CP23" i="19"/>
  <c r="CP59" i="19"/>
  <c r="CP49" i="19"/>
  <c r="CP18" i="19"/>
  <c r="CP9" i="19"/>
  <c r="CP11" i="19"/>
  <c r="CP29" i="19"/>
  <c r="CP28" i="19"/>
  <c r="CP12" i="19"/>
  <c r="CP22" i="19"/>
  <c r="CP26" i="19"/>
  <c r="CP16" i="19"/>
  <c r="CP25" i="19"/>
  <c r="CP39" i="19"/>
  <c r="CP41" i="19" s="1"/>
  <c r="CP77" i="19" s="1"/>
  <c r="DW86" i="34"/>
  <c r="DW93" i="34"/>
  <c r="DW96" i="34" s="1"/>
  <c r="CP89" i="54"/>
  <c r="CP88" i="54"/>
  <c r="CP90" i="54"/>
  <c r="CP51" i="54"/>
  <c r="CP57" i="54"/>
  <c r="CP59" i="54"/>
  <c r="CP27" i="54"/>
  <c r="CP50" i="54"/>
  <c r="CP49" i="54"/>
  <c r="CP44" i="54"/>
  <c r="CP33" i="54"/>
  <c r="CP30" i="54"/>
  <c r="CP38" i="54"/>
  <c r="CP18" i="54"/>
  <c r="CP24" i="54"/>
  <c r="CP29" i="54"/>
  <c r="CP58" i="54"/>
  <c r="CP17" i="54"/>
  <c r="CP25" i="54"/>
  <c r="CP26" i="54"/>
  <c r="CP39" i="54"/>
  <c r="CP20" i="54"/>
  <c r="CP19" i="54"/>
  <c r="CP13" i="54"/>
  <c r="CP12" i="54"/>
  <c r="CP11" i="54"/>
  <c r="CP45" i="54"/>
  <c r="CP43" i="54"/>
  <c r="CP32" i="54"/>
  <c r="CP21" i="54"/>
  <c r="CP10" i="54"/>
  <c r="CP28" i="54"/>
  <c r="CP22" i="54"/>
  <c r="CP15" i="54"/>
  <c r="CP23" i="54"/>
  <c r="CP16" i="54"/>
  <c r="CP14" i="54"/>
  <c r="CP31" i="54"/>
  <c r="CP9" i="54"/>
  <c r="DA46" i="19"/>
  <c r="BQ41" i="54"/>
  <c r="BR39" i="54"/>
  <c r="DL91" i="11"/>
  <c r="K95" i="7"/>
  <c r="K97" i="7" s="1"/>
  <c r="H7" i="2"/>
  <c r="BB64" i="29"/>
  <c r="BB62" i="29"/>
  <c r="BP76" i="34"/>
  <c r="BP36" i="34"/>
  <c r="BP55" i="34" s="1"/>
  <c r="BP60" i="34" s="1"/>
  <c r="BP34" i="11"/>
  <c r="DA88" i="49"/>
  <c r="DA33" i="49"/>
  <c r="DA49" i="49"/>
  <c r="DA32" i="49"/>
  <c r="DA31" i="49"/>
  <c r="DA58" i="49"/>
  <c r="DA50" i="49"/>
  <c r="DA39" i="49"/>
  <c r="DA15" i="49"/>
  <c r="DA21" i="49"/>
  <c r="DA20" i="49"/>
  <c r="DA28" i="49"/>
  <c r="DA18" i="49"/>
  <c r="DA14" i="49"/>
  <c r="DA44" i="49"/>
  <c r="DA29" i="49"/>
  <c r="DA26" i="49"/>
  <c r="DA13" i="49"/>
  <c r="DA90" i="49"/>
  <c r="DA25" i="49"/>
  <c r="DA12" i="49"/>
  <c r="DA24" i="49"/>
  <c r="DA19" i="49"/>
  <c r="DA16" i="49"/>
  <c r="DA57" i="49"/>
  <c r="DA43" i="49"/>
  <c r="DA30" i="49"/>
  <c r="DA38" i="49"/>
  <c r="DA27" i="49"/>
  <c r="DA22" i="49"/>
  <c r="DA11" i="49"/>
  <c r="DA51" i="49"/>
  <c r="DA45" i="49"/>
  <c r="DA9" i="49"/>
  <c r="DA10" i="49"/>
  <c r="DA59" i="49"/>
  <c r="DA89" i="49"/>
  <c r="DA91" i="49" s="1"/>
  <c r="DA23" i="49"/>
  <c r="DA17" i="49"/>
  <c r="CM46" i="39"/>
  <c r="DB34" i="44"/>
  <c r="BB62" i="4"/>
  <c r="BB64" i="4" s="1"/>
  <c r="BO34" i="39"/>
  <c r="BO46" i="39"/>
  <c r="BA86" i="29"/>
  <c r="BA93" i="29"/>
  <c r="BA96" i="29" s="1"/>
  <c r="CB76" i="54"/>
  <c r="CB36" i="54"/>
  <c r="CB55" i="54" s="1"/>
  <c r="CB60" i="54" s="1"/>
  <c r="BM60" i="39"/>
  <c r="CZ76" i="19"/>
  <c r="CZ36" i="19"/>
  <c r="CZ55" i="19" s="1"/>
  <c r="CZ60" i="19" s="1"/>
  <c r="AQ55" i="34"/>
  <c r="AR36" i="34"/>
  <c r="BQ46" i="34"/>
  <c r="BR46" i="34" s="1"/>
  <c r="BR44" i="34"/>
  <c r="CY62" i="34"/>
  <c r="CY64" i="34"/>
  <c r="DL76" i="34"/>
  <c r="DL36" i="34"/>
  <c r="DL55" i="34" s="1"/>
  <c r="DL60" i="34" s="1"/>
  <c r="CB53" i="11"/>
  <c r="CB78" i="11" s="1"/>
  <c r="AQ77" i="29"/>
  <c r="AR77" i="29" s="1"/>
  <c r="AR41" i="29"/>
  <c r="DJ64" i="24"/>
  <c r="DJ62" i="24"/>
  <c r="DL64" i="44"/>
  <c r="DL62" i="44"/>
  <c r="CC34" i="54"/>
  <c r="CZ76" i="34"/>
  <c r="CZ36" i="34"/>
  <c r="CZ55" i="34" s="1"/>
  <c r="BN62" i="11"/>
  <c r="BN64" i="11" s="1"/>
  <c r="DY82" i="16"/>
  <c r="DY84" i="16" s="1"/>
  <c r="CB53" i="49"/>
  <c r="CB78" i="49" s="1"/>
  <c r="AQ78" i="4"/>
  <c r="AR78" i="4" s="1"/>
  <c r="AR53" i="4"/>
  <c r="CL62" i="24"/>
  <c r="CL64" i="24"/>
  <c r="CN80" i="44"/>
  <c r="BM62" i="29"/>
  <c r="BM64" i="29" s="1"/>
  <c r="CL86" i="24"/>
  <c r="CL93" i="24"/>
  <c r="CL96" i="24" s="1"/>
  <c r="DC32" i="24"/>
  <c r="DC24" i="24"/>
  <c r="DC16" i="24"/>
  <c r="DC39" i="24"/>
  <c r="DC22" i="24"/>
  <c r="DC15" i="24"/>
  <c r="DC59" i="24"/>
  <c r="DC43" i="24"/>
  <c r="DC31" i="24"/>
  <c r="DC23" i="24"/>
  <c r="DC51" i="24"/>
  <c r="DC10" i="24"/>
  <c r="DC90" i="24"/>
  <c r="DC21" i="24"/>
  <c r="DC9" i="24"/>
  <c r="DC34" i="24" s="1"/>
  <c r="DC58" i="24"/>
  <c r="DC17" i="24"/>
  <c r="DC45" i="24"/>
  <c r="DC27" i="24"/>
  <c r="DC38" i="24"/>
  <c r="DC44" i="24"/>
  <c r="DC46" i="24" s="1"/>
  <c r="DC28" i="24"/>
  <c r="DC14" i="24"/>
  <c r="DC18" i="24"/>
  <c r="DC25" i="24"/>
  <c r="DC88" i="24"/>
  <c r="DC26" i="24"/>
  <c r="DC19" i="24"/>
  <c r="DC57" i="24"/>
  <c r="DC33" i="24"/>
  <c r="DC50" i="24"/>
  <c r="DC49" i="24"/>
  <c r="DC53" i="24" s="1"/>
  <c r="DC78" i="24" s="1"/>
  <c r="DC89" i="24"/>
  <c r="DC30" i="24"/>
  <c r="DC29" i="24"/>
  <c r="DC11" i="24"/>
  <c r="DC12" i="24"/>
  <c r="DC20" i="24"/>
  <c r="DJ55" i="49"/>
  <c r="BK86" i="39"/>
  <c r="BK93" i="39"/>
  <c r="BK96" i="39" s="1"/>
  <c r="CL84" i="54"/>
  <c r="AD76" i="39"/>
  <c r="AD36" i="39"/>
  <c r="AE34" i="39"/>
  <c r="BQ25" i="4"/>
  <c r="BR25" i="4" s="1"/>
  <c r="BQ33" i="4"/>
  <c r="BR33" i="4" s="1"/>
  <c r="BQ24" i="4"/>
  <c r="BR24" i="4" s="1"/>
  <c r="BQ17" i="4"/>
  <c r="BR17" i="4" s="1"/>
  <c r="BQ32" i="4"/>
  <c r="BR32" i="4" s="1"/>
  <c r="BQ88" i="4"/>
  <c r="BQ31" i="4"/>
  <c r="BR31" i="4" s="1"/>
  <c r="BQ23" i="4"/>
  <c r="BR23" i="4" s="1"/>
  <c r="BQ16" i="4"/>
  <c r="BR16" i="4" s="1"/>
  <c r="BQ50" i="4"/>
  <c r="BR50" i="4" s="1"/>
  <c r="BQ43" i="4"/>
  <c r="BR43" i="4" s="1"/>
  <c r="BQ28" i="4"/>
  <c r="BR28" i="4" s="1"/>
  <c r="BQ20" i="4"/>
  <c r="BR20" i="4" s="1"/>
  <c r="BQ14" i="4"/>
  <c r="BR14" i="4" s="1"/>
  <c r="BQ49" i="4"/>
  <c r="BQ21" i="4"/>
  <c r="BR21" i="4" s="1"/>
  <c r="BQ10" i="4"/>
  <c r="BR10" i="4" s="1"/>
  <c r="BQ19" i="4"/>
  <c r="BR19" i="4" s="1"/>
  <c r="BQ27" i="4"/>
  <c r="BR27" i="4" s="1"/>
  <c r="BQ12" i="4"/>
  <c r="BR12" i="4" s="1"/>
  <c r="BQ29" i="4"/>
  <c r="BR29" i="4" s="1"/>
  <c r="BQ22" i="4"/>
  <c r="BR22" i="4" s="1"/>
  <c r="BQ9" i="4"/>
  <c r="BQ30" i="4"/>
  <c r="BR30" i="4" s="1"/>
  <c r="BQ51" i="4"/>
  <c r="BR51" i="4" s="1"/>
  <c r="BQ26" i="4"/>
  <c r="BR26" i="4" s="1"/>
  <c r="BQ11" i="4"/>
  <c r="BR11" i="4" s="1"/>
  <c r="BQ18" i="4"/>
  <c r="BR18" i="4" s="1"/>
  <c r="BQ44" i="4"/>
  <c r="BQ15" i="4"/>
  <c r="BR15" i="4" s="1"/>
  <c r="BQ57" i="4"/>
  <c r="BR57" i="4" s="1"/>
  <c r="DH62" i="29"/>
  <c r="DH64" i="29" s="1"/>
  <c r="AE95" i="4"/>
  <c r="S97" i="4"/>
  <c r="DK62" i="19"/>
  <c r="DK64" i="19"/>
  <c r="BY64" i="39"/>
  <c r="BY62" i="39"/>
  <c r="EA53" i="24"/>
  <c r="EA78" i="24" s="1"/>
  <c r="AR82" i="16"/>
  <c r="AQ84" i="16"/>
  <c r="N95" i="24"/>
  <c r="N97" i="24" s="1"/>
  <c r="K11" i="2"/>
  <c r="BC41" i="39"/>
  <c r="BC77" i="39" s="1"/>
  <c r="DM91" i="34"/>
  <c r="AD55" i="49"/>
  <c r="AE36" i="49"/>
  <c r="CP34" i="44"/>
  <c r="CP53" i="44"/>
  <c r="CP78" i="44" s="1"/>
  <c r="BZ84" i="54"/>
  <c r="CX62" i="44"/>
  <c r="DC3" i="11"/>
  <c r="DB2" i="11"/>
  <c r="CX82" i="19"/>
  <c r="CK60" i="29"/>
  <c r="AQ76" i="49"/>
  <c r="AQ36" i="49"/>
  <c r="AR34" i="49"/>
  <c r="DA76" i="44"/>
  <c r="DA36" i="44"/>
  <c r="DA55" i="44" s="1"/>
  <c r="DA60" i="44" s="1"/>
  <c r="CC41" i="19"/>
  <c r="CC77" i="19" s="1"/>
  <c r="DX80" i="54"/>
  <c r="BC76" i="29"/>
  <c r="BC36" i="29"/>
  <c r="BC55" i="29" s="1"/>
  <c r="BC60" i="29" s="1"/>
  <c r="CZ41" i="49"/>
  <c r="CZ77" i="49" s="1"/>
  <c r="CQ2" i="54"/>
  <c r="CR3" i="54"/>
  <c r="DA34" i="19"/>
  <c r="BQ34" i="54"/>
  <c r="BR9" i="54"/>
  <c r="CX62" i="4"/>
  <c r="CX64" i="4" s="1"/>
  <c r="CQ46" i="7"/>
  <c r="CR46" i="7" s="1"/>
  <c r="CR44" i="7"/>
  <c r="AO86" i="29"/>
  <c r="AO93" i="29"/>
  <c r="AO96" i="29" s="1"/>
  <c r="DA88" i="4"/>
  <c r="DA91" i="4" s="1"/>
  <c r="DA31" i="4"/>
  <c r="DA23" i="4"/>
  <c r="DA16" i="4"/>
  <c r="DA12" i="4"/>
  <c r="DA30" i="4"/>
  <c r="DA22" i="4"/>
  <c r="DA57" i="4"/>
  <c r="DA51" i="4"/>
  <c r="DA44" i="4"/>
  <c r="DA46" i="4" s="1"/>
  <c r="DA15" i="4"/>
  <c r="DA11" i="4"/>
  <c r="DA29" i="4"/>
  <c r="DA21" i="4"/>
  <c r="DA26" i="4"/>
  <c r="DA18" i="4"/>
  <c r="DA9" i="4"/>
  <c r="DA19" i="4"/>
  <c r="DA50" i="4"/>
  <c r="DA33" i="4"/>
  <c r="DA43" i="4"/>
  <c r="DA24" i="4"/>
  <c r="DA17" i="4"/>
  <c r="DA32" i="4"/>
  <c r="DA27" i="4"/>
  <c r="DA20" i="4"/>
  <c r="DA28" i="4"/>
  <c r="DA49" i="4"/>
  <c r="DA25" i="4"/>
  <c r="DA10" i="4"/>
  <c r="DA14" i="4"/>
  <c r="CW86" i="54"/>
  <c r="CW93" i="54"/>
  <c r="CW96" i="54" s="1"/>
  <c r="CM34" i="39"/>
  <c r="BP46" i="49"/>
  <c r="DM44" i="11"/>
  <c r="DM46" i="11" s="1"/>
  <c r="DM50" i="11"/>
  <c r="DM33" i="11"/>
  <c r="DM32" i="11"/>
  <c r="DM57" i="11"/>
  <c r="DM30" i="11"/>
  <c r="DM20" i="11"/>
  <c r="DM43" i="11"/>
  <c r="DM29" i="11"/>
  <c r="DM19" i="11"/>
  <c r="DM14" i="11"/>
  <c r="DM9" i="11"/>
  <c r="DM90" i="11"/>
  <c r="DM27" i="11"/>
  <c r="DM26" i="11"/>
  <c r="DM21" i="11"/>
  <c r="DM89" i="11"/>
  <c r="DM15" i="11"/>
  <c r="DM31" i="11"/>
  <c r="DM59" i="11"/>
  <c r="DM24" i="11"/>
  <c r="DM10" i="11"/>
  <c r="DM18" i="11"/>
  <c r="DM88" i="11"/>
  <c r="DM23" i="11"/>
  <c r="DM28" i="11"/>
  <c r="DM45" i="11"/>
  <c r="DM17" i="11"/>
  <c r="DM16" i="11"/>
  <c r="DM12" i="11"/>
  <c r="DM49" i="11"/>
  <c r="DM11" i="11"/>
  <c r="DM51" i="11"/>
  <c r="DM25" i="11"/>
  <c r="DM58" i="11"/>
  <c r="DM22" i="11"/>
  <c r="DM91" i="54"/>
  <c r="BW86" i="4"/>
  <c r="BW93" i="4"/>
  <c r="BW96" i="4" s="1"/>
  <c r="DY53" i="4"/>
  <c r="DY78" i="4" s="1"/>
  <c r="BM80" i="39"/>
  <c r="BM82" i="39" s="1"/>
  <c r="DM55" i="16"/>
  <c r="CK86" i="11"/>
  <c r="CK93" i="11"/>
  <c r="CK96" i="11" s="1"/>
  <c r="AQ80" i="34"/>
  <c r="AR76" i="34"/>
  <c r="DO2" i="54"/>
  <c r="DP3" i="54"/>
  <c r="CJ62" i="4"/>
  <c r="CJ64" i="4" s="1"/>
  <c r="N95" i="19"/>
  <c r="N97" i="19" s="1"/>
  <c r="K10" i="2"/>
  <c r="CY80" i="34"/>
  <c r="CB62" i="24"/>
  <c r="CB64" i="24"/>
  <c r="BD76" i="19"/>
  <c r="BD36" i="19"/>
  <c r="BE34" i="19"/>
  <c r="BX60" i="39"/>
  <c r="CJ86" i="54"/>
  <c r="CJ93" i="54"/>
  <c r="CJ96" i="54" s="1"/>
  <c r="BQ44" i="11"/>
  <c r="BQ50" i="11"/>
  <c r="BR50" i="11" s="1"/>
  <c r="BQ33" i="11"/>
  <c r="BR33" i="11" s="1"/>
  <c r="BQ32" i="11"/>
  <c r="BR32" i="11" s="1"/>
  <c r="BQ57" i="11"/>
  <c r="BR57" i="11" s="1"/>
  <c r="BQ30" i="11"/>
  <c r="BR30" i="11" s="1"/>
  <c r="BQ20" i="11"/>
  <c r="BR20" i="11" s="1"/>
  <c r="BQ43" i="11"/>
  <c r="BR43" i="11" s="1"/>
  <c r="BQ29" i="11"/>
  <c r="BR29" i="11" s="1"/>
  <c r="BQ19" i="11"/>
  <c r="BR19" i="11" s="1"/>
  <c r="BQ14" i="11"/>
  <c r="BR14" i="11" s="1"/>
  <c r="BQ9" i="11"/>
  <c r="BQ90" i="11"/>
  <c r="BR90" i="11" s="1"/>
  <c r="BQ27" i="11"/>
  <c r="BR27" i="11" s="1"/>
  <c r="BQ26" i="11"/>
  <c r="BR26" i="11" s="1"/>
  <c r="BQ51" i="11"/>
  <c r="BR51" i="11" s="1"/>
  <c r="BQ45" i="11"/>
  <c r="BR45" i="11" s="1"/>
  <c r="BQ23" i="11"/>
  <c r="BR23" i="11" s="1"/>
  <c r="BQ22" i="11"/>
  <c r="BR22" i="11" s="1"/>
  <c r="BQ59" i="11"/>
  <c r="BR59" i="11" s="1"/>
  <c r="BQ17" i="11"/>
  <c r="BR17" i="11" s="1"/>
  <c r="BQ21" i="11"/>
  <c r="BR21" i="11" s="1"/>
  <c r="BQ88" i="11"/>
  <c r="BQ12" i="11"/>
  <c r="BR12" i="11" s="1"/>
  <c r="BQ89" i="11"/>
  <c r="BR89" i="11" s="1"/>
  <c r="BQ25" i="11"/>
  <c r="BR25" i="11" s="1"/>
  <c r="BQ15" i="11"/>
  <c r="BR15" i="11" s="1"/>
  <c r="BQ10" i="11"/>
  <c r="BR10" i="11" s="1"/>
  <c r="BQ24" i="11"/>
  <c r="BR24" i="11" s="1"/>
  <c r="BQ18" i="11"/>
  <c r="BR18" i="11" s="1"/>
  <c r="BQ28" i="11"/>
  <c r="BR28" i="11" s="1"/>
  <c r="BQ49" i="11"/>
  <c r="BQ16" i="11"/>
  <c r="BR16" i="11" s="1"/>
  <c r="BQ11" i="11"/>
  <c r="BR11" i="11" s="1"/>
  <c r="BQ58" i="11"/>
  <c r="BR58" i="11" s="1"/>
  <c r="BQ31" i="11"/>
  <c r="BR31" i="11" s="1"/>
  <c r="CU86" i="11"/>
  <c r="CU93" i="11"/>
  <c r="CU96" i="11" s="1"/>
  <c r="DL80" i="44"/>
  <c r="DL82" i="44" s="1"/>
  <c r="DL84" i="44"/>
  <c r="BD91" i="11"/>
  <c r="BE91" i="11" s="1"/>
  <c r="BE88" i="11"/>
  <c r="BB86" i="19"/>
  <c r="BB93" i="19"/>
  <c r="BB96" i="19" s="1"/>
  <c r="DN34" i="24"/>
  <c r="AC86" i="16"/>
  <c r="AC93" i="16"/>
  <c r="AC96" i="16" s="1"/>
  <c r="BN80" i="11"/>
  <c r="BN82" i="11" s="1"/>
  <c r="BN84" i="11" s="1"/>
  <c r="BD46" i="49"/>
  <c r="BE46" i="49" s="1"/>
  <c r="BE44" i="49"/>
  <c r="BY62" i="34"/>
  <c r="DA34" i="34"/>
  <c r="DV82" i="29"/>
  <c r="DJ80" i="49"/>
  <c r="DJ82" i="49" s="1"/>
  <c r="CW86" i="29"/>
  <c r="CW93" i="29"/>
  <c r="CW96" i="29" s="1"/>
  <c r="BN76" i="39"/>
  <c r="BN36" i="39"/>
  <c r="BN55" i="39" s="1"/>
  <c r="BN60" i="39" s="1"/>
  <c r="DO3" i="29"/>
  <c r="DN2" i="29"/>
  <c r="CC76" i="44"/>
  <c r="CC36" i="44"/>
  <c r="CC55" i="44" s="1"/>
  <c r="CC60" i="44" s="1"/>
  <c r="DK80" i="19"/>
  <c r="DW84" i="44"/>
  <c r="BY80" i="39"/>
  <c r="BY82" i="39" s="1"/>
  <c r="DI82" i="11"/>
  <c r="DI84" i="11" s="1"/>
  <c r="CO60" i="7"/>
  <c r="ED2" i="7"/>
  <c r="EE3" i="7"/>
  <c r="BA86" i="49"/>
  <c r="BA93" i="49"/>
  <c r="BA96" i="49" s="1"/>
  <c r="DW76" i="39"/>
  <c r="DW36" i="39"/>
  <c r="EC3" i="19"/>
  <c r="EB2" i="19"/>
  <c r="AP62" i="4"/>
  <c r="AP64" i="4" s="1"/>
  <c r="DZ62" i="7"/>
  <c r="DZ64" i="7" s="1"/>
  <c r="CD41" i="24"/>
  <c r="CE39" i="24"/>
  <c r="AD80" i="49"/>
  <c r="AE76" i="49"/>
  <c r="AP86" i="34"/>
  <c r="AP93" i="34"/>
  <c r="AP96" i="34" s="1"/>
  <c r="DA90" i="29"/>
  <c r="DA58" i="29"/>
  <c r="DA39" i="29"/>
  <c r="DA41" i="29" s="1"/>
  <c r="DA45" i="29"/>
  <c r="DA88" i="29"/>
  <c r="DA59" i="29"/>
  <c r="DA38" i="29"/>
  <c r="DA26" i="29"/>
  <c r="DA44" i="29"/>
  <c r="DA25" i="29"/>
  <c r="DA11" i="29"/>
  <c r="DA89" i="29"/>
  <c r="DA51" i="29"/>
  <c r="DA29" i="29"/>
  <c r="DA20" i="29"/>
  <c r="DA43" i="29"/>
  <c r="DA50" i="29"/>
  <c r="DA23" i="29"/>
  <c r="DA15" i="29"/>
  <c r="DA9" i="29"/>
  <c r="DA18" i="29"/>
  <c r="DA14" i="29"/>
  <c r="DA12" i="29"/>
  <c r="DA49" i="29"/>
  <c r="DA33" i="29"/>
  <c r="DA32" i="29"/>
  <c r="DA31" i="29"/>
  <c r="DA30" i="29"/>
  <c r="DA16" i="29"/>
  <c r="DA28" i="29"/>
  <c r="DA10" i="29"/>
  <c r="DA27" i="29"/>
  <c r="DA24" i="29"/>
  <c r="DA17" i="29"/>
  <c r="DA13" i="29"/>
  <c r="DA57" i="29"/>
  <c r="DA22" i="29"/>
  <c r="DA21" i="29"/>
  <c r="DA19" i="29"/>
  <c r="BD77" i="19"/>
  <c r="BE77" i="19" s="1"/>
  <c r="BE41" i="19"/>
  <c r="BD41" i="29"/>
  <c r="BE39" i="29"/>
  <c r="BD55" i="7"/>
  <c r="BE36" i="7"/>
  <c r="CD53" i="44"/>
  <c r="CD78" i="44" s="1"/>
  <c r="CE78" i="44" s="1"/>
  <c r="CE49" i="44"/>
  <c r="CE53" i="44" s="1"/>
  <c r="DK62" i="16"/>
  <c r="DK64" i="16" s="1"/>
  <c r="G45" i="2"/>
  <c r="F51" i="2"/>
  <c r="BX62" i="11"/>
  <c r="BX64" i="11" s="1"/>
  <c r="N95" i="54"/>
  <c r="N97" i="54" s="1"/>
  <c r="K17" i="2"/>
  <c r="CN91" i="49"/>
  <c r="BN86" i="19"/>
  <c r="BN93" i="19"/>
  <c r="BN96" i="19" s="1"/>
  <c r="DX80" i="19"/>
  <c r="DB78" i="16"/>
  <c r="Q82" i="19"/>
  <c r="R80" i="19"/>
  <c r="AD55" i="7"/>
  <c r="AE36" i="7"/>
  <c r="BY86" i="34"/>
  <c r="BY93" i="34"/>
  <c r="BY96" i="34" s="1"/>
  <c r="DB41" i="44"/>
  <c r="DB77" i="44" s="1"/>
  <c r="AZ86" i="11"/>
  <c r="AZ93" i="11"/>
  <c r="AZ96" i="11" s="1"/>
  <c r="DO3" i="11"/>
  <c r="DN2" i="11"/>
  <c r="DL46" i="29"/>
  <c r="DM80" i="16"/>
  <c r="DM82" i="16" s="1"/>
  <c r="BC86" i="16"/>
  <c r="BE86" i="16" s="1"/>
  <c r="BC93" i="16"/>
  <c r="BC96" i="16" s="1"/>
  <c r="BE96" i="16" s="1"/>
  <c r="DN59" i="54"/>
  <c r="DN51" i="54"/>
  <c r="DN58" i="54"/>
  <c r="DN49" i="54"/>
  <c r="DN89" i="54"/>
  <c r="DN45" i="54"/>
  <c r="DN44" i="54"/>
  <c r="DN50" i="54"/>
  <c r="DN32" i="54"/>
  <c r="DN31" i="54"/>
  <c r="DN23" i="54"/>
  <c r="DN57" i="54"/>
  <c r="DN88" i="54"/>
  <c r="DN39" i="54"/>
  <c r="DN41" i="54" s="1"/>
  <c r="DN77" i="54" s="1"/>
  <c r="DN43" i="54"/>
  <c r="DN24" i="54"/>
  <c r="DN33" i="54"/>
  <c r="DN21" i="54"/>
  <c r="DN29" i="54"/>
  <c r="DN20" i="54"/>
  <c r="DN14" i="54"/>
  <c r="DN25" i="54"/>
  <c r="DN90" i="54"/>
  <c r="DN11" i="54"/>
  <c r="DN18" i="54"/>
  <c r="DN9" i="54"/>
  <c r="DN38" i="54"/>
  <c r="DN22" i="54"/>
  <c r="DN17" i="54"/>
  <c r="DN27" i="54"/>
  <c r="DN15" i="54"/>
  <c r="DN16" i="54"/>
  <c r="DN10" i="54"/>
  <c r="DN30" i="54"/>
  <c r="DN12" i="54"/>
  <c r="DN13" i="54"/>
  <c r="DN28" i="54"/>
  <c r="DN26" i="54"/>
  <c r="DN19" i="54"/>
  <c r="CB80" i="24"/>
  <c r="CB82" i="24" s="1"/>
  <c r="DK55" i="34"/>
  <c r="BD53" i="11"/>
  <c r="BE49" i="11"/>
  <c r="BK64" i="4"/>
  <c r="N95" i="29"/>
  <c r="N97" i="29" s="1"/>
  <c r="K12" i="2"/>
  <c r="CN34" i="49"/>
  <c r="CB34" i="49"/>
  <c r="CB46" i="49"/>
  <c r="BE84" i="16"/>
  <c r="BE93" i="16" s="1"/>
  <c r="S95" i="54"/>
  <c r="P17" i="2"/>
  <c r="DK84" i="24"/>
  <c r="BQ91" i="19"/>
  <c r="BR91" i="19" s="1"/>
  <c r="BR89" i="19"/>
  <c r="BM84" i="11"/>
  <c r="DA53" i="54"/>
  <c r="DA78" i="54" s="1"/>
  <c r="DM57" i="29"/>
  <c r="DM89" i="29"/>
  <c r="DM59" i="29"/>
  <c r="DM51" i="29"/>
  <c r="DM50" i="29"/>
  <c r="DM31" i="29"/>
  <c r="DM49" i="29"/>
  <c r="DM20" i="29"/>
  <c r="DM14" i="29"/>
  <c r="DM27" i="29"/>
  <c r="DM19" i="29"/>
  <c r="DM13" i="29"/>
  <c r="DM44" i="29"/>
  <c r="DM90" i="29"/>
  <c r="DM58" i="29"/>
  <c r="DM39" i="29"/>
  <c r="DM41" i="29" s="1"/>
  <c r="DM77" i="29" s="1"/>
  <c r="DM30" i="29"/>
  <c r="DM33" i="29"/>
  <c r="DM11" i="29"/>
  <c r="DM88" i="29"/>
  <c r="DM22" i="29"/>
  <c r="DM32" i="29"/>
  <c r="DM17" i="29"/>
  <c r="DM28" i="29"/>
  <c r="DM10" i="29"/>
  <c r="DM45" i="29"/>
  <c r="DM21" i="29"/>
  <c r="DM9" i="29"/>
  <c r="DM26" i="29"/>
  <c r="DM15" i="29"/>
  <c r="DM12" i="29"/>
  <c r="DM25" i="29"/>
  <c r="DM24" i="29"/>
  <c r="DM38" i="29"/>
  <c r="DM23" i="29"/>
  <c r="DM16" i="29"/>
  <c r="DM43" i="29"/>
  <c r="DM18" i="29"/>
  <c r="DM29" i="29"/>
  <c r="CQ34" i="7"/>
  <c r="CR9" i="7"/>
  <c r="CL60" i="54"/>
  <c r="DK55" i="29"/>
  <c r="DK60" i="29" s="1"/>
  <c r="CY77" i="49"/>
  <c r="DJ55" i="29"/>
  <c r="CW86" i="24"/>
  <c r="CW93" i="24"/>
  <c r="CW96" i="24" s="1"/>
  <c r="EA91" i="24"/>
  <c r="CO80" i="7"/>
  <c r="CO82" i="7" s="1"/>
  <c r="CO84" i="7"/>
  <c r="EC88" i="7"/>
  <c r="EC30" i="7"/>
  <c r="EC44" i="7"/>
  <c r="EC20" i="7"/>
  <c r="EC29" i="7"/>
  <c r="EC19" i="7"/>
  <c r="EC26" i="7"/>
  <c r="EC27" i="7"/>
  <c r="EC14" i="7"/>
  <c r="EC18" i="7"/>
  <c r="EC23" i="7"/>
  <c r="EC57" i="7"/>
  <c r="EC50" i="7"/>
  <c r="EC32" i="7"/>
  <c r="EC17" i="7"/>
  <c r="EC16" i="7"/>
  <c r="EC15" i="7"/>
  <c r="EC11" i="7"/>
  <c r="EC28" i="7"/>
  <c r="EC21" i="7"/>
  <c r="EC12" i="7"/>
  <c r="EC31" i="7"/>
  <c r="EC22" i="7"/>
  <c r="EC49" i="7"/>
  <c r="EC33" i="7"/>
  <c r="EC24" i="7"/>
  <c r="EC25" i="7"/>
  <c r="EC10" i="7"/>
  <c r="EC9" i="7"/>
  <c r="EC89" i="7"/>
  <c r="EC51" i="7"/>
  <c r="EC43" i="7"/>
  <c r="EC58" i="7"/>
  <c r="EA76" i="16"/>
  <c r="EA36" i="16"/>
  <c r="EA55" i="16" s="1"/>
  <c r="EA60" i="16" s="1"/>
  <c r="AP76" i="39"/>
  <c r="AP36" i="39"/>
  <c r="AP55" i="39" s="1"/>
  <c r="AP60" i="39" s="1"/>
  <c r="EA58" i="19"/>
  <c r="EA43" i="19"/>
  <c r="EA33" i="19"/>
  <c r="EA49" i="19"/>
  <c r="EA57" i="19"/>
  <c r="EA45" i="19"/>
  <c r="EA27" i="19"/>
  <c r="EA19" i="19"/>
  <c r="EA28" i="19"/>
  <c r="EA12" i="19"/>
  <c r="EA29" i="19"/>
  <c r="EA26" i="19"/>
  <c r="EA39" i="19"/>
  <c r="EA41" i="19" s="1"/>
  <c r="EA77" i="19" s="1"/>
  <c r="EA30" i="19"/>
  <c r="EA18" i="19"/>
  <c r="EA11" i="19"/>
  <c r="EA44" i="19"/>
  <c r="EA32" i="19"/>
  <c r="EA25" i="19"/>
  <c r="EA10" i="19"/>
  <c r="EA51" i="19"/>
  <c r="EA22" i="19"/>
  <c r="EA59" i="19"/>
  <c r="EA15" i="19"/>
  <c r="EA31" i="19"/>
  <c r="EA23" i="19"/>
  <c r="EA38" i="19"/>
  <c r="EA21" i="19"/>
  <c r="EA90" i="19"/>
  <c r="EA88" i="19"/>
  <c r="EA20" i="19"/>
  <c r="EA89" i="19"/>
  <c r="EA91" i="19" s="1"/>
  <c r="EA9" i="19"/>
  <c r="EA50" i="19"/>
  <c r="EA14" i="19"/>
  <c r="EA17" i="19"/>
  <c r="EA24" i="19"/>
  <c r="EA16" i="19"/>
  <c r="EB53" i="7"/>
  <c r="EB78" i="7" s="1"/>
  <c r="CY91" i="39"/>
  <c r="AP80" i="4"/>
  <c r="AP82" i="4" s="1"/>
  <c r="CP34" i="24"/>
  <c r="DM34" i="34"/>
  <c r="DZ84" i="7"/>
  <c r="DZ80" i="7"/>
  <c r="DZ82" i="7" s="1"/>
  <c r="CZ53" i="4"/>
  <c r="CZ78" i="4" s="1"/>
  <c r="BQ55" i="16"/>
  <c r="BR36" i="16"/>
  <c r="AD55" i="34"/>
  <c r="AE36" i="34"/>
  <c r="AD82" i="29"/>
  <c r="AE80" i="29"/>
  <c r="BZ76" i="39"/>
  <c r="BZ36" i="39"/>
  <c r="DB2" i="29"/>
  <c r="DC3" i="29"/>
  <c r="CQ91" i="16"/>
  <c r="CR91" i="16" s="1"/>
  <c r="CR88" i="16"/>
  <c r="BD80" i="7"/>
  <c r="BE76" i="7"/>
  <c r="DX76" i="4"/>
  <c r="DX36" i="4"/>
  <c r="CZ91" i="29"/>
  <c r="CN76" i="54"/>
  <c r="CN36" i="54"/>
  <c r="CN55" i="54" s="1"/>
  <c r="CN60" i="54" s="1"/>
  <c r="DL46" i="4"/>
  <c r="DL34" i="4"/>
  <c r="DC58" i="44"/>
  <c r="DC50" i="44"/>
  <c r="DC57" i="44"/>
  <c r="DC89" i="44"/>
  <c r="DC43" i="44"/>
  <c r="DC29" i="44"/>
  <c r="DC26" i="44"/>
  <c r="DC51" i="44"/>
  <c r="DC30" i="44"/>
  <c r="DC33" i="44"/>
  <c r="DC25" i="44"/>
  <c r="DC88" i="44"/>
  <c r="DC32" i="44"/>
  <c r="DC24" i="44"/>
  <c r="DC59" i="44"/>
  <c r="DC21" i="44"/>
  <c r="DC9" i="44"/>
  <c r="DC45" i="44"/>
  <c r="DC20" i="44"/>
  <c r="DC90" i="44"/>
  <c r="DC31" i="44"/>
  <c r="DC15" i="44"/>
  <c r="DC18" i="44"/>
  <c r="DC39" i="44"/>
  <c r="DC41" i="44" s="1"/>
  <c r="DC77" i="44" s="1"/>
  <c r="DC12" i="44"/>
  <c r="DC19" i="44"/>
  <c r="DC16" i="44"/>
  <c r="DC23" i="44"/>
  <c r="DC22" i="44"/>
  <c r="DC38" i="44"/>
  <c r="DC28" i="44"/>
  <c r="DC49" i="44"/>
  <c r="DC14" i="44"/>
  <c r="DC27" i="44"/>
  <c r="DC13" i="44"/>
  <c r="DC17" i="44"/>
  <c r="DC11" i="44"/>
  <c r="DC10" i="44"/>
  <c r="DC44" i="44"/>
  <c r="DC46" i="44" s="1"/>
  <c r="AD60" i="16"/>
  <c r="AE55" i="16"/>
  <c r="BM84" i="49"/>
  <c r="BQ91" i="54"/>
  <c r="BR91" i="54" s="1"/>
  <c r="BR89" i="54"/>
  <c r="DW84" i="49"/>
  <c r="DW80" i="49"/>
  <c r="DW82" i="49" s="1"/>
  <c r="DL91" i="29"/>
  <c r="DW62" i="24"/>
  <c r="CL84" i="19"/>
  <c r="BM86" i="4"/>
  <c r="BM93" i="4"/>
  <c r="BM96" i="4" s="1"/>
  <c r="CC49" i="4"/>
  <c r="CC27" i="4"/>
  <c r="CC19" i="4"/>
  <c r="CC26" i="4"/>
  <c r="CC18" i="4"/>
  <c r="CC9" i="4"/>
  <c r="CC25" i="4"/>
  <c r="CC30" i="4"/>
  <c r="CC22" i="4"/>
  <c r="CC57" i="4"/>
  <c r="CC51" i="4"/>
  <c r="CC44" i="4"/>
  <c r="CC46" i="4" s="1"/>
  <c r="CC15" i="4"/>
  <c r="CC11" i="4"/>
  <c r="CC31" i="4"/>
  <c r="CC17" i="4"/>
  <c r="CC50" i="4"/>
  <c r="CC43" i="4"/>
  <c r="CC29" i="4"/>
  <c r="CC21" i="4"/>
  <c r="CC10" i="4"/>
  <c r="CC23" i="4"/>
  <c r="CC14" i="4"/>
  <c r="CC32" i="4"/>
  <c r="CC24" i="4"/>
  <c r="CC16" i="4"/>
  <c r="CC88" i="4"/>
  <c r="CC91" i="4" s="1"/>
  <c r="CC33" i="4"/>
  <c r="CC28" i="4"/>
  <c r="CC12" i="4"/>
  <c r="CC20" i="4"/>
  <c r="CP76" i="7"/>
  <c r="CP36" i="7"/>
  <c r="CP55" i="7" s="1"/>
  <c r="CP60" i="7" s="1"/>
  <c r="AC64" i="39"/>
  <c r="AC62" i="39"/>
  <c r="AD80" i="7"/>
  <c r="AE76" i="7"/>
  <c r="BP34" i="49"/>
  <c r="BP76" i="54"/>
  <c r="BP36" i="54"/>
  <c r="BP55" i="54" s="1"/>
  <c r="BP60" i="54" s="1"/>
  <c r="AO84" i="4"/>
  <c r="CZ86" i="16"/>
  <c r="CZ93" i="16"/>
  <c r="CZ96" i="16" s="1"/>
  <c r="CW55" i="39"/>
  <c r="DX76" i="49"/>
  <c r="DX36" i="49"/>
  <c r="DX55" i="49" s="1"/>
  <c r="DX60" i="49" s="1"/>
  <c r="Q55" i="39"/>
  <c r="R36" i="39"/>
  <c r="BC76" i="4"/>
  <c r="BC36" i="4"/>
  <c r="BC55" i="4" s="1"/>
  <c r="BC60" i="4" s="1"/>
  <c r="AP64" i="19"/>
  <c r="AP62" i="19"/>
  <c r="BP91" i="11"/>
  <c r="CB34" i="11"/>
  <c r="DK80" i="34"/>
  <c r="DW86" i="16"/>
  <c r="DW93" i="16"/>
  <c r="DW96" i="16" s="1"/>
  <c r="DV86" i="11"/>
  <c r="DV93" i="11"/>
  <c r="DV96" i="11" s="1"/>
  <c r="BZ86" i="34"/>
  <c r="BZ93" i="34"/>
  <c r="BZ96" i="34" s="1"/>
  <c r="CK62" i="34"/>
  <c r="CC41" i="54"/>
  <c r="CC77" i="54" s="1"/>
  <c r="DK55" i="11"/>
  <c r="DK60" i="11" s="1"/>
  <c r="AO62" i="39"/>
  <c r="AO64" i="39"/>
  <c r="DB53" i="24"/>
  <c r="DB78" i="24" s="1"/>
  <c r="CD78" i="7"/>
  <c r="CE78" i="7" s="1"/>
  <c r="CE53" i="7"/>
  <c r="CM86" i="44"/>
  <c r="CM93" i="44"/>
  <c r="CM96" i="44" s="1"/>
  <c r="DL86" i="7"/>
  <c r="DL93" i="7"/>
  <c r="DL96" i="7" s="1"/>
  <c r="CA62" i="24"/>
  <c r="CA64" i="24"/>
  <c r="DA77" i="24"/>
  <c r="CN76" i="19"/>
  <c r="CN36" i="19"/>
  <c r="DK80" i="29"/>
  <c r="DK82" i="29" s="1"/>
  <c r="EC88" i="16"/>
  <c r="EC91" i="16" s="1"/>
  <c r="EC21" i="16"/>
  <c r="EC12" i="16"/>
  <c r="EC44" i="16"/>
  <c r="EC20" i="16"/>
  <c r="EC43" i="16"/>
  <c r="EC33" i="16"/>
  <c r="EC32" i="16"/>
  <c r="EC31" i="16"/>
  <c r="EC27" i="16"/>
  <c r="EC19" i="16"/>
  <c r="EC51" i="16"/>
  <c r="EC50" i="16"/>
  <c r="EC26" i="16"/>
  <c r="EC17" i="16"/>
  <c r="EC39" i="16"/>
  <c r="EC49" i="16"/>
  <c r="EC53" i="16" s="1"/>
  <c r="EC78" i="16" s="1"/>
  <c r="EC25" i="16"/>
  <c r="EC16" i="16"/>
  <c r="EC14" i="16"/>
  <c r="EC11" i="16"/>
  <c r="EC9" i="16"/>
  <c r="EC28" i="16"/>
  <c r="EC24" i="16"/>
  <c r="EC13" i="16"/>
  <c r="EC22" i="16"/>
  <c r="EC38" i="16"/>
  <c r="EC18" i="16"/>
  <c r="EC15" i="16"/>
  <c r="EC10" i="16"/>
  <c r="EC57" i="16"/>
  <c r="EC23" i="16"/>
  <c r="EC30" i="16"/>
  <c r="EC29" i="16"/>
  <c r="DJ80" i="29"/>
  <c r="CQ3" i="11"/>
  <c r="CP2" i="11"/>
  <c r="DK86" i="7"/>
  <c r="DK93" i="7"/>
  <c r="DO90" i="44"/>
  <c r="DO45" i="44"/>
  <c r="DO59" i="44"/>
  <c r="DO88" i="44"/>
  <c r="DO20" i="44"/>
  <c r="DO57" i="44"/>
  <c r="DO44" i="44"/>
  <c r="DO27" i="44"/>
  <c r="DO28" i="44"/>
  <c r="DO43" i="44"/>
  <c r="DO29" i="44"/>
  <c r="DO26" i="44"/>
  <c r="DO30" i="44"/>
  <c r="DO17" i="44"/>
  <c r="DO51" i="44"/>
  <c r="DO38" i="44"/>
  <c r="DO50" i="44"/>
  <c r="DO16" i="44"/>
  <c r="DO49" i="44"/>
  <c r="DO33" i="44"/>
  <c r="DO39" i="44"/>
  <c r="DO25" i="44"/>
  <c r="DO14" i="44"/>
  <c r="DO89" i="44"/>
  <c r="DO58" i="44"/>
  <c r="DO13" i="44"/>
  <c r="DO11" i="44"/>
  <c r="DO23" i="44"/>
  <c r="DO22" i="44"/>
  <c r="DO21" i="44"/>
  <c r="DO32" i="44"/>
  <c r="DO19" i="44"/>
  <c r="DO9" i="44"/>
  <c r="DO31" i="44"/>
  <c r="DO10" i="44"/>
  <c r="DO24" i="44"/>
  <c r="DO18" i="44"/>
  <c r="DO12" i="44"/>
  <c r="DO15" i="44"/>
  <c r="BY86" i="49"/>
  <c r="BY93" i="49"/>
  <c r="BY96" i="49" s="1"/>
  <c r="DM46" i="34"/>
  <c r="CA46" i="39"/>
  <c r="CB53" i="4"/>
  <c r="CB78" i="4" s="1"/>
  <c r="DZ76" i="44"/>
  <c r="DZ36" i="44"/>
  <c r="DZ55" i="44" s="1"/>
  <c r="DZ60" i="44" s="1"/>
  <c r="CP46" i="44"/>
  <c r="BQ80" i="16"/>
  <c r="BR76" i="16"/>
  <c r="BQ76" i="24"/>
  <c r="BQ36" i="24"/>
  <c r="BR34" i="24"/>
  <c r="AD80" i="34"/>
  <c r="AE76" i="34"/>
  <c r="BL86" i="49"/>
  <c r="BL93" i="49"/>
  <c r="BL96" i="49" s="1"/>
  <c r="BD53" i="4"/>
  <c r="BE49" i="4"/>
  <c r="CC46" i="19"/>
  <c r="CD34" i="44"/>
  <c r="CE9" i="44"/>
  <c r="CX64" i="16"/>
  <c r="DE3" i="44"/>
  <c r="DD2" i="44"/>
  <c r="P86" i="39"/>
  <c r="P93" i="39"/>
  <c r="P96" i="39" s="1"/>
  <c r="BZ80" i="11"/>
  <c r="BZ82" i="11" s="1"/>
  <c r="BZ84" i="11" s="1"/>
  <c r="DL76" i="54"/>
  <c r="DL36" i="54"/>
  <c r="DL55" i="54" s="1"/>
  <c r="DL60" i="54" s="1"/>
  <c r="AC80" i="39"/>
  <c r="AC82" i="39" s="1"/>
  <c r="AB86" i="49"/>
  <c r="AB93" i="49"/>
  <c r="AB96" i="49" s="1"/>
  <c r="DZ34" i="34"/>
  <c r="CJ84" i="39"/>
  <c r="DL34" i="29"/>
  <c r="CW80" i="39"/>
  <c r="CW82" i="39" s="1"/>
  <c r="CJ60" i="39"/>
  <c r="BC36" i="11"/>
  <c r="BC55" i="11" s="1"/>
  <c r="BC60" i="11" s="1"/>
  <c r="BC76" i="11"/>
  <c r="Q80" i="39"/>
  <c r="R76" i="39"/>
  <c r="DI82" i="4"/>
  <c r="DI84" i="4" s="1"/>
  <c r="DH84" i="39"/>
  <c r="CO62" i="16"/>
  <c r="CO64" i="16" s="1"/>
  <c r="CC91" i="54"/>
  <c r="AO80" i="39"/>
  <c r="AO82" i="39" s="1"/>
  <c r="AO84" i="39"/>
  <c r="J97" i="4"/>
  <c r="CB91" i="49"/>
  <c r="CM84" i="24"/>
  <c r="CN84" i="7"/>
  <c r="BM62" i="19"/>
  <c r="BM64" i="19" s="1"/>
  <c r="DA46" i="54"/>
  <c r="BP84" i="7"/>
  <c r="ED2" i="16"/>
  <c r="EE3" i="16"/>
  <c r="CN46" i="11"/>
  <c r="CN91" i="11"/>
  <c r="BX86" i="49"/>
  <c r="BX93" i="49"/>
  <c r="BX96" i="49" s="1"/>
  <c r="DX84" i="24"/>
  <c r="EA34" i="24"/>
  <c r="BZ55" i="29"/>
  <c r="CO49" i="11"/>
  <c r="CO88" i="11"/>
  <c r="CO91" i="11" s="1"/>
  <c r="CO24" i="11"/>
  <c r="CO17" i="11"/>
  <c r="CO23" i="11"/>
  <c r="CO16" i="11"/>
  <c r="CO59" i="11"/>
  <c r="CO45" i="11"/>
  <c r="CO51" i="11"/>
  <c r="CO22" i="11"/>
  <c r="CO57" i="11"/>
  <c r="CO90" i="11"/>
  <c r="CO43" i="11"/>
  <c r="CO21" i="11"/>
  <c r="CO89" i="11"/>
  <c r="CO20" i="11"/>
  <c r="CO28" i="11"/>
  <c r="CO12" i="11"/>
  <c r="CO11" i="11"/>
  <c r="CO10" i="11"/>
  <c r="CO29" i="11"/>
  <c r="CO33" i="11"/>
  <c r="CO18" i="11"/>
  <c r="CO27" i="11"/>
  <c r="CO14" i="11"/>
  <c r="CO50" i="11"/>
  <c r="CO31" i="11"/>
  <c r="CO19" i="11"/>
  <c r="CO30" i="11"/>
  <c r="CO25" i="11"/>
  <c r="CO26" i="11"/>
  <c r="CO15" i="11"/>
  <c r="CO32" i="11"/>
  <c r="CO44" i="11"/>
  <c r="CO46" i="11" s="1"/>
  <c r="CO58" i="11"/>
  <c r="CO9" i="11"/>
  <c r="DA60" i="16"/>
  <c r="AC84" i="7"/>
  <c r="BC84" i="7"/>
  <c r="BA84" i="11"/>
  <c r="CC53" i="34"/>
  <c r="CC78" i="34" s="1"/>
  <c r="DQ3" i="44"/>
  <c r="DP2" i="44"/>
  <c r="CY41" i="39"/>
  <c r="CN34" i="4"/>
  <c r="DO34" i="7"/>
  <c r="AQ36" i="4"/>
  <c r="AQ76" i="4"/>
  <c r="AR34" i="4"/>
  <c r="CY76" i="49"/>
  <c r="CY36" i="49"/>
  <c r="CY55" i="49" s="1"/>
  <c r="CY60" i="49" s="1"/>
  <c r="CY78" i="11"/>
  <c r="CZ45" i="39"/>
  <c r="CZ21" i="39"/>
  <c r="CZ89" i="39"/>
  <c r="CZ59" i="39"/>
  <c r="CZ20" i="39"/>
  <c r="CZ88" i="39"/>
  <c r="CZ51" i="39"/>
  <c r="CZ44" i="39"/>
  <c r="CZ58" i="39"/>
  <c r="CZ27" i="39"/>
  <c r="CZ30" i="39"/>
  <c r="CZ14" i="39"/>
  <c r="CZ90" i="39"/>
  <c r="CZ43" i="39"/>
  <c r="CZ33" i="39"/>
  <c r="CZ25" i="39"/>
  <c r="CZ50" i="39"/>
  <c r="CZ39" i="39"/>
  <c r="CZ49" i="39"/>
  <c r="CZ17" i="39"/>
  <c r="CZ9" i="39"/>
  <c r="CZ16" i="39"/>
  <c r="CZ38" i="39"/>
  <c r="CZ29" i="39"/>
  <c r="CZ22" i="39"/>
  <c r="CZ15" i="39"/>
  <c r="CZ19" i="39"/>
  <c r="CZ11" i="39"/>
  <c r="CZ26" i="39"/>
  <c r="CZ23" i="39"/>
  <c r="CZ18" i="39"/>
  <c r="CZ57" i="39"/>
  <c r="CZ28" i="39"/>
  <c r="CZ24" i="39"/>
  <c r="CZ10" i="39"/>
  <c r="CZ31" i="39"/>
  <c r="CZ32" i="39"/>
  <c r="CZ12" i="39"/>
  <c r="DY76" i="34"/>
  <c r="DY36" i="34"/>
  <c r="CD90" i="19"/>
  <c r="CE90" i="19" s="1"/>
  <c r="CD51" i="19"/>
  <c r="CE51" i="19" s="1"/>
  <c r="CD43" i="19"/>
  <c r="CE43" i="19" s="1"/>
  <c r="CD59" i="19"/>
  <c r="CE59" i="19" s="1"/>
  <c r="CD88" i="19"/>
  <c r="CE88" i="19" s="1"/>
  <c r="CD33" i="19"/>
  <c r="CE33" i="19" s="1"/>
  <c r="CD39" i="19"/>
  <c r="CD89" i="19"/>
  <c r="CD57" i="19"/>
  <c r="CE57" i="19" s="1"/>
  <c r="CD44" i="19"/>
  <c r="CD27" i="19"/>
  <c r="CE27" i="19" s="1"/>
  <c r="CD19" i="19"/>
  <c r="CE19" i="19" s="1"/>
  <c r="CD28" i="19"/>
  <c r="CE28" i="19" s="1"/>
  <c r="CD12" i="19"/>
  <c r="CE12" i="19" s="1"/>
  <c r="CD29" i="19"/>
  <c r="CE29" i="19" s="1"/>
  <c r="CD26" i="19"/>
  <c r="CE26" i="19" s="1"/>
  <c r="CD30" i="19"/>
  <c r="CE30" i="19" s="1"/>
  <c r="CD18" i="19"/>
  <c r="CE18" i="19" s="1"/>
  <c r="CD11" i="19"/>
  <c r="CE11" i="19" s="1"/>
  <c r="CD45" i="19"/>
  <c r="CE45" i="19" s="1"/>
  <c r="CD25" i="19"/>
  <c r="CE25" i="19" s="1"/>
  <c r="CD58" i="19"/>
  <c r="CE58" i="19" s="1"/>
  <c r="CD22" i="19"/>
  <c r="CE22" i="19" s="1"/>
  <c r="CD17" i="19"/>
  <c r="CE17" i="19" s="1"/>
  <c r="CD16" i="19"/>
  <c r="CE16" i="19" s="1"/>
  <c r="CD50" i="19"/>
  <c r="CE50" i="19" s="1"/>
  <c r="CD32" i="19"/>
  <c r="CE32" i="19" s="1"/>
  <c r="CD24" i="19"/>
  <c r="CE24" i="19" s="1"/>
  <c r="CD31" i="19"/>
  <c r="CE31" i="19" s="1"/>
  <c r="CD23" i="19"/>
  <c r="CE23" i="19" s="1"/>
  <c r="CD14" i="19"/>
  <c r="CE14" i="19" s="1"/>
  <c r="CD21" i="19"/>
  <c r="CE21" i="19" s="1"/>
  <c r="CD15" i="19"/>
  <c r="CE15" i="19" s="1"/>
  <c r="CD9" i="19"/>
  <c r="CD38" i="19"/>
  <c r="CE38" i="19" s="1"/>
  <c r="CD10" i="19"/>
  <c r="CE10" i="19" s="1"/>
  <c r="CD20" i="19"/>
  <c r="CE20" i="19" s="1"/>
  <c r="CD49" i="19"/>
  <c r="CA64" i="34"/>
  <c r="CA62" i="34"/>
  <c r="BD46" i="29"/>
  <c r="BE46" i="29" s="1"/>
  <c r="BE44" i="29"/>
  <c r="CC91" i="19"/>
  <c r="EB90" i="44"/>
  <c r="EB45" i="44"/>
  <c r="EB89" i="44"/>
  <c r="EB91" i="44" s="1"/>
  <c r="EB50" i="44"/>
  <c r="EB59" i="44"/>
  <c r="EB38" i="44"/>
  <c r="EB20" i="44"/>
  <c r="EB88" i="44"/>
  <c r="EB44" i="44"/>
  <c r="EB46" i="44" s="1"/>
  <c r="EB27" i="44"/>
  <c r="EB31" i="44"/>
  <c r="EB24" i="44"/>
  <c r="EB18" i="44"/>
  <c r="EB17" i="44"/>
  <c r="EB58" i="44"/>
  <c r="EB26" i="44"/>
  <c r="EB16" i="44"/>
  <c r="EB10" i="44"/>
  <c r="EB19" i="44"/>
  <c r="EB11" i="44"/>
  <c r="EB33" i="44"/>
  <c r="EB14" i="44"/>
  <c r="EB13" i="44"/>
  <c r="EB49" i="44"/>
  <c r="EB57" i="44"/>
  <c r="EB23" i="44"/>
  <c r="EB39" i="44"/>
  <c r="EB41" i="44" s="1"/>
  <c r="EB77" i="44" s="1"/>
  <c r="EB9" i="44"/>
  <c r="EB34" i="44" s="1"/>
  <c r="EB30" i="44"/>
  <c r="EB12" i="44"/>
  <c r="EB25" i="44"/>
  <c r="EB21" i="44"/>
  <c r="EB22" i="44"/>
  <c r="EB51" i="44"/>
  <c r="EB43" i="44"/>
  <c r="EB15" i="44"/>
  <c r="EB28" i="44"/>
  <c r="EB32" i="44"/>
  <c r="EB29" i="44"/>
  <c r="CY36" i="4"/>
  <c r="CY55" i="4" s="1"/>
  <c r="CY60" i="4" s="1"/>
  <c r="CY76" i="4"/>
  <c r="CO91" i="19"/>
  <c r="CZ53" i="29"/>
  <c r="CZ78" i="29" s="1"/>
  <c r="CP59" i="34"/>
  <c r="CP58" i="34"/>
  <c r="CP27" i="34"/>
  <c r="CP15" i="34"/>
  <c r="CP49" i="34"/>
  <c r="CP21" i="34"/>
  <c r="CP9" i="34"/>
  <c r="CP45" i="34"/>
  <c r="CP32" i="34"/>
  <c r="CP57" i="34"/>
  <c r="CP50" i="34"/>
  <c r="CP29" i="34"/>
  <c r="CP38" i="34"/>
  <c r="CP24" i="34"/>
  <c r="CP17" i="34"/>
  <c r="CP11" i="34"/>
  <c r="CP26" i="34"/>
  <c r="CP20" i="34"/>
  <c r="CP88" i="34"/>
  <c r="CP25" i="34"/>
  <c r="CP12" i="34"/>
  <c r="CP33" i="34"/>
  <c r="CP30" i="34"/>
  <c r="CP23" i="34"/>
  <c r="CP18" i="34"/>
  <c r="CP44" i="34"/>
  <c r="CP10" i="34"/>
  <c r="CP43" i="34"/>
  <c r="CP19" i="34"/>
  <c r="CP90" i="34"/>
  <c r="CP89" i="34"/>
  <c r="CP91" i="34" s="1"/>
  <c r="CP51" i="34"/>
  <c r="CP16" i="34"/>
  <c r="CP39" i="34"/>
  <c r="CP28" i="34"/>
  <c r="CP14" i="34"/>
  <c r="CP31" i="34"/>
  <c r="CP22" i="34"/>
  <c r="BZ86" i="19"/>
  <c r="BZ93" i="19"/>
  <c r="BZ96" i="19" s="1"/>
  <c r="CO53" i="34"/>
  <c r="CO78" i="34" s="1"/>
  <c r="BM62" i="54"/>
  <c r="BM64" i="54" s="1"/>
  <c r="DP41" i="11"/>
  <c r="DP77" i="11" s="1"/>
  <c r="EC39" i="11"/>
  <c r="EC41" i="11" s="1"/>
  <c r="EC77" i="11" s="1"/>
  <c r="DD3" i="54"/>
  <c r="DC2" i="54"/>
  <c r="DM25" i="4"/>
  <c r="DM33" i="4"/>
  <c r="DM24" i="4"/>
  <c r="DM17" i="4"/>
  <c r="DM32" i="4"/>
  <c r="DM88" i="4"/>
  <c r="DM31" i="4"/>
  <c r="DM23" i="4"/>
  <c r="DM16" i="4"/>
  <c r="DM50" i="4"/>
  <c r="DM43" i="4"/>
  <c r="DM28" i="4"/>
  <c r="DM20" i="4"/>
  <c r="DM14" i="4"/>
  <c r="DM27" i="4"/>
  <c r="DM51" i="4"/>
  <c r="DM44" i="4"/>
  <c r="DM46" i="4" s="1"/>
  <c r="DM12" i="4"/>
  <c r="DM30" i="4"/>
  <c r="DM18" i="4"/>
  <c r="DM49" i="4"/>
  <c r="DM29" i="4"/>
  <c r="DM22" i="4"/>
  <c r="DM9" i="4"/>
  <c r="DM10" i="4"/>
  <c r="DM19" i="4"/>
  <c r="DM15" i="4"/>
  <c r="DM57" i="4"/>
  <c r="DM26" i="4"/>
  <c r="DM21" i="4"/>
  <c r="DM11" i="4"/>
  <c r="BO76" i="29"/>
  <c r="BO36" i="29"/>
  <c r="BO55" i="29" s="1"/>
  <c r="BO60" i="29" s="1"/>
  <c r="DY76" i="54"/>
  <c r="DY36" i="54"/>
  <c r="DY55" i="54" s="1"/>
  <c r="CM91" i="39"/>
  <c r="AC86" i="34"/>
  <c r="AC93" i="34"/>
  <c r="AC96" i="34" s="1"/>
  <c r="DM41" i="54"/>
  <c r="DM77" i="54" s="1"/>
  <c r="DW62" i="11"/>
  <c r="DW64" i="11" s="1"/>
  <c r="AQ60" i="54"/>
  <c r="AR55" i="54"/>
  <c r="AC62" i="44"/>
  <c r="AC64" i="44" s="1"/>
  <c r="CP3" i="39"/>
  <c r="CO2" i="39"/>
  <c r="CE3" i="11"/>
  <c r="CD2" i="11"/>
  <c r="CX86" i="44"/>
  <c r="CX93" i="44"/>
  <c r="CX96" i="44" s="1"/>
  <c r="DJ55" i="4"/>
  <c r="BE82" i="44"/>
  <c r="BD84" i="44"/>
  <c r="BD77" i="34"/>
  <c r="BE77" i="34" s="1"/>
  <c r="BE41" i="34"/>
  <c r="CO80" i="16"/>
  <c r="CO82" i="16" s="1"/>
  <c r="Q60" i="24"/>
  <c r="R55" i="24"/>
  <c r="DB91" i="24"/>
  <c r="DI86" i="29"/>
  <c r="DI93" i="29"/>
  <c r="DI96" i="29" s="1"/>
  <c r="CQ77" i="11"/>
  <c r="CR77" i="11" s="1"/>
  <c r="CR41" i="11"/>
  <c r="BO84" i="19"/>
  <c r="BQ46" i="19"/>
  <c r="BR46" i="19" s="1"/>
  <c r="BR44" i="19"/>
  <c r="AP86" i="54"/>
  <c r="AP93" i="54"/>
  <c r="AP96" i="54" s="1"/>
  <c r="DX62" i="7"/>
  <c r="CW86" i="34"/>
  <c r="CW93" i="34"/>
  <c r="CW96" i="34" s="1"/>
  <c r="CL86" i="44"/>
  <c r="CL93" i="44"/>
  <c r="CL96" i="44" s="1"/>
  <c r="DY46" i="29"/>
  <c r="BD60" i="24"/>
  <c r="BE55" i="24"/>
  <c r="DL84" i="16"/>
  <c r="CN53" i="11"/>
  <c r="BZ80" i="29"/>
  <c r="DJ86" i="54"/>
  <c r="DJ93" i="54"/>
  <c r="DJ96" i="54" s="1"/>
  <c r="CB76" i="34"/>
  <c r="CB36" i="34"/>
  <c r="CB55" i="34" s="1"/>
  <c r="CB60" i="34" s="1"/>
  <c r="DA80" i="16"/>
  <c r="DA82" i="16" s="1"/>
  <c r="DA84" i="16" s="1"/>
  <c r="DJ86" i="19"/>
  <c r="DJ93" i="19"/>
  <c r="DJ96" i="19" s="1"/>
  <c r="N95" i="16"/>
  <c r="N97" i="16" s="1"/>
  <c r="K9" i="2"/>
  <c r="BQ57" i="29"/>
  <c r="BR57" i="29" s="1"/>
  <c r="BQ89" i="29"/>
  <c r="BQ59" i="29"/>
  <c r="BR59" i="29" s="1"/>
  <c r="BQ31" i="29"/>
  <c r="BR31" i="29" s="1"/>
  <c r="BQ58" i="29"/>
  <c r="BR58" i="29" s="1"/>
  <c r="BQ20" i="29"/>
  <c r="BR20" i="29" s="1"/>
  <c r="BQ14" i="29"/>
  <c r="BR14" i="29" s="1"/>
  <c r="BQ90" i="29"/>
  <c r="BR90" i="29" s="1"/>
  <c r="BQ27" i="29"/>
  <c r="BR27" i="29" s="1"/>
  <c r="BQ19" i="29"/>
  <c r="BR19" i="29" s="1"/>
  <c r="BQ13" i="29"/>
  <c r="BR13" i="29" s="1"/>
  <c r="BQ44" i="29"/>
  <c r="BQ23" i="29"/>
  <c r="BR23" i="29" s="1"/>
  <c r="BQ18" i="29"/>
  <c r="BR18" i="29" s="1"/>
  <c r="BQ15" i="29"/>
  <c r="BR15" i="29" s="1"/>
  <c r="BQ88" i="29"/>
  <c r="BR88" i="29" s="1"/>
  <c r="BQ45" i="29"/>
  <c r="BR45" i="29" s="1"/>
  <c r="BQ51" i="29"/>
  <c r="BR51" i="29" s="1"/>
  <c r="BQ26" i="29"/>
  <c r="BR26" i="29" s="1"/>
  <c r="BQ50" i="29"/>
  <c r="BR50" i="29" s="1"/>
  <c r="BQ21" i="29"/>
  <c r="BR21" i="29" s="1"/>
  <c r="BQ12" i="29"/>
  <c r="BR12" i="29" s="1"/>
  <c r="BQ9" i="29"/>
  <c r="BQ43" i="29"/>
  <c r="BR43" i="29" s="1"/>
  <c r="BQ39" i="29"/>
  <c r="BQ38" i="29"/>
  <c r="BR38" i="29" s="1"/>
  <c r="BQ22" i="29"/>
  <c r="BR22" i="29" s="1"/>
  <c r="BQ33" i="29"/>
  <c r="BR33" i="29" s="1"/>
  <c r="BQ16" i="29"/>
  <c r="BR16" i="29" s="1"/>
  <c r="BQ11" i="29"/>
  <c r="BR11" i="29" s="1"/>
  <c r="BQ24" i="29"/>
  <c r="BR24" i="29" s="1"/>
  <c r="BQ17" i="29"/>
  <c r="BR17" i="29" s="1"/>
  <c r="BQ32" i="29"/>
  <c r="BR32" i="29" s="1"/>
  <c r="BQ30" i="29"/>
  <c r="BR30" i="29" s="1"/>
  <c r="BQ10" i="29"/>
  <c r="BR10" i="29" s="1"/>
  <c r="BQ25" i="29"/>
  <c r="BR25" i="29" s="1"/>
  <c r="BQ29" i="29"/>
  <c r="BR29" i="29" s="1"/>
  <c r="BQ49" i="29"/>
  <c r="BQ28" i="29"/>
  <c r="BR28" i="29" s="1"/>
  <c r="CY55" i="19"/>
  <c r="DB3" i="39"/>
  <c r="DA2" i="39"/>
  <c r="BO76" i="11"/>
  <c r="BO36" i="11"/>
  <c r="BO55" i="11" s="1"/>
  <c r="BD60" i="54"/>
  <c r="BE55" i="54"/>
  <c r="DW86" i="19"/>
  <c r="DW93" i="19"/>
  <c r="DW96" i="19" s="1"/>
  <c r="CC88" i="29"/>
  <c r="CC51" i="29"/>
  <c r="CC58" i="29"/>
  <c r="CC57" i="29"/>
  <c r="CC50" i="29"/>
  <c r="CC43" i="29"/>
  <c r="CC59" i="29"/>
  <c r="CC49" i="29"/>
  <c r="CC33" i="29"/>
  <c r="CC22" i="29"/>
  <c r="CC21" i="29"/>
  <c r="CC32" i="29"/>
  <c r="CC20" i="29"/>
  <c r="CC17" i="29"/>
  <c r="CC25" i="29"/>
  <c r="CC11" i="29"/>
  <c r="CC89" i="29"/>
  <c r="CC91" i="29" s="1"/>
  <c r="CC39" i="29"/>
  <c r="CC41" i="29" s="1"/>
  <c r="CC77" i="29" s="1"/>
  <c r="CC44" i="29"/>
  <c r="CC46" i="29" s="1"/>
  <c r="CC31" i="29"/>
  <c r="CC26" i="29"/>
  <c r="CC45" i="29"/>
  <c r="CC90" i="29"/>
  <c r="CC38" i="29"/>
  <c r="CC30" i="29"/>
  <c r="CC29" i="29"/>
  <c r="CC23" i="29"/>
  <c r="CC16" i="29"/>
  <c r="CC27" i="29"/>
  <c r="CC24" i="29"/>
  <c r="CC9" i="29"/>
  <c r="CC12" i="29"/>
  <c r="CC28" i="29"/>
  <c r="CC19" i="29"/>
  <c r="CC18" i="29"/>
  <c r="CC14" i="29"/>
  <c r="CC10" i="29"/>
  <c r="CC15" i="29"/>
  <c r="CC13" i="29"/>
  <c r="CL76" i="39"/>
  <c r="CL36" i="39"/>
  <c r="CA80" i="34"/>
  <c r="CA82" i="34" s="1"/>
  <c r="CZ91" i="11"/>
  <c r="BD46" i="4"/>
  <c r="BE46" i="4" s="1"/>
  <c r="BE44" i="4"/>
  <c r="ED3" i="44"/>
  <c r="EC2" i="44"/>
  <c r="BM86" i="34"/>
  <c r="BM93" i="34"/>
  <c r="BM96" i="34" s="1"/>
  <c r="CZ76" i="29"/>
  <c r="CZ36" i="29"/>
  <c r="CZ55" i="29" s="1"/>
  <c r="CZ60" i="29" s="1"/>
  <c r="CR3" i="34"/>
  <c r="CQ2" i="34"/>
  <c r="CD41" i="44"/>
  <c r="CE39" i="44"/>
  <c r="N95" i="44"/>
  <c r="N97" i="44" s="1"/>
  <c r="K15" i="2"/>
  <c r="CC76" i="24"/>
  <c r="CC36" i="24"/>
  <c r="CC55" i="24" s="1"/>
  <c r="CC60" i="24" s="1"/>
  <c r="BB62" i="49"/>
  <c r="BB64" i="49" s="1"/>
  <c r="DB90" i="54"/>
  <c r="DB57" i="54"/>
  <c r="DB89" i="54"/>
  <c r="DB88" i="54"/>
  <c r="DB49" i="54"/>
  <c r="DB50" i="54"/>
  <c r="DB39" i="54"/>
  <c r="DB32" i="54"/>
  <c r="DB51" i="54"/>
  <c r="DB28" i="54"/>
  <c r="DB26" i="54"/>
  <c r="DB43" i="54"/>
  <c r="DB30" i="54"/>
  <c r="DB44" i="54"/>
  <c r="DB58" i="54"/>
  <c r="DB38" i="54"/>
  <c r="DB19" i="54"/>
  <c r="DB23" i="54"/>
  <c r="DB12" i="54"/>
  <c r="DB18" i="54"/>
  <c r="DB33" i="54"/>
  <c r="DB31" i="54"/>
  <c r="DB16" i="54"/>
  <c r="DB21" i="54"/>
  <c r="DB10" i="54"/>
  <c r="DB15" i="54"/>
  <c r="DB17" i="54"/>
  <c r="DB13" i="54"/>
  <c r="DB14" i="54"/>
  <c r="DB29" i="54"/>
  <c r="DB59" i="54"/>
  <c r="DB9" i="54"/>
  <c r="DB45" i="54"/>
  <c r="DB24" i="54"/>
  <c r="DB27" i="54"/>
  <c r="DB25" i="54"/>
  <c r="DB20" i="54"/>
  <c r="DB22" i="54"/>
  <c r="DB11" i="54"/>
  <c r="DL77" i="54"/>
  <c r="BO41" i="39"/>
  <c r="BO77" i="39" s="1"/>
  <c r="BY86" i="4"/>
  <c r="BY93" i="4"/>
  <c r="BY96" i="4" s="1"/>
  <c r="DW80" i="11"/>
  <c r="DW82" i="11" s="1"/>
  <c r="AN60" i="39"/>
  <c r="AC80" i="44"/>
  <c r="AC82" i="44" s="1"/>
  <c r="CC59" i="11"/>
  <c r="CC45" i="11"/>
  <c r="CC51" i="11"/>
  <c r="CC22" i="11"/>
  <c r="CC58" i="11"/>
  <c r="CC44" i="11"/>
  <c r="CC31" i="11"/>
  <c r="CC21" i="11"/>
  <c r="CC50" i="11"/>
  <c r="CC57" i="11"/>
  <c r="CC30" i="11"/>
  <c r="CC20" i="11"/>
  <c r="CC29" i="11"/>
  <c r="CC18" i="11"/>
  <c r="CC28" i="11"/>
  <c r="CC27" i="11"/>
  <c r="CC26" i="11"/>
  <c r="CC17" i="11"/>
  <c r="CC25" i="11"/>
  <c r="CC15" i="11"/>
  <c r="CC88" i="11"/>
  <c r="CC11" i="11"/>
  <c r="CC9" i="11"/>
  <c r="CC89" i="11"/>
  <c r="CC32" i="11"/>
  <c r="CC19" i="11"/>
  <c r="CC10" i="11"/>
  <c r="CC90" i="11"/>
  <c r="CC43" i="11"/>
  <c r="CC23" i="11"/>
  <c r="CC49" i="11"/>
  <c r="CC33" i="11"/>
  <c r="CC12" i="11"/>
  <c r="CC16" i="11"/>
  <c r="CC24" i="11"/>
  <c r="CC14" i="11"/>
  <c r="DJ80" i="4"/>
  <c r="DJ82" i="4" s="1"/>
  <c r="DP3" i="19"/>
  <c r="DO2" i="19"/>
  <c r="DK86" i="44"/>
  <c r="DK93" i="44"/>
  <c r="DK96" i="44" s="1"/>
  <c r="DL34" i="49"/>
  <c r="BD46" i="11"/>
  <c r="BE46" i="11" s="1"/>
  <c r="BE44" i="11"/>
  <c r="CV86" i="4"/>
  <c r="CV93" i="4"/>
  <c r="CV96" i="4" s="1"/>
  <c r="DM90" i="49"/>
  <c r="DM89" i="49"/>
  <c r="DM88" i="49"/>
  <c r="DM58" i="49"/>
  <c r="DM50" i="49"/>
  <c r="DM43" i="49"/>
  <c r="DM57" i="49"/>
  <c r="DM30" i="49"/>
  <c r="DM33" i="49"/>
  <c r="DM39" i="49"/>
  <c r="DM41" i="49" s="1"/>
  <c r="DM77" i="49" s="1"/>
  <c r="DM32" i="49"/>
  <c r="DM23" i="49"/>
  <c r="DM44" i="49"/>
  <c r="DM46" i="49" s="1"/>
  <c r="DM22" i="49"/>
  <c r="DM59" i="49"/>
  <c r="DM51" i="49"/>
  <c r="DM9" i="49"/>
  <c r="DM20" i="49"/>
  <c r="DM17" i="49"/>
  <c r="DM15" i="49"/>
  <c r="DM14" i="49"/>
  <c r="DM38" i="49"/>
  <c r="DM28" i="49"/>
  <c r="DM10" i="49"/>
  <c r="DM49" i="49"/>
  <c r="DM16" i="49"/>
  <c r="DM45" i="49"/>
  <c r="DM31" i="49"/>
  <c r="DM25" i="49"/>
  <c r="DM19" i="49"/>
  <c r="DM29" i="49"/>
  <c r="DM21" i="49"/>
  <c r="DM12" i="49"/>
  <c r="DM27" i="49"/>
  <c r="DM13" i="49"/>
  <c r="DM24" i="49"/>
  <c r="DM26" i="49"/>
  <c r="DM18" i="49"/>
  <c r="DM11" i="49"/>
  <c r="CM64" i="29"/>
  <c r="CM62" i="29"/>
  <c r="DQ39" i="11"/>
  <c r="DE39" i="11"/>
  <c r="CM76" i="11"/>
  <c r="CM36" i="11"/>
  <c r="DN76" i="16"/>
  <c r="DN36" i="16"/>
  <c r="DN55" i="16" s="1"/>
  <c r="DN60" i="16" s="1"/>
  <c r="BM82" i="29"/>
  <c r="DJ84" i="24"/>
  <c r="BY86" i="29"/>
  <c r="BY93" i="29"/>
  <c r="BY96" i="29" s="1"/>
  <c r="CO76" i="44"/>
  <c r="CO36" i="44"/>
  <c r="CO55" i="44" s="1"/>
  <c r="DK76" i="49"/>
  <c r="DK36" i="49"/>
  <c r="DK55" i="49" s="1"/>
  <c r="DK60" i="49" s="1"/>
  <c r="AD77" i="44"/>
  <c r="AE77" i="44" s="1"/>
  <c r="AE41" i="44"/>
  <c r="DV84" i="54"/>
  <c r="CV62" i="4"/>
  <c r="CV64" i="4" s="1"/>
  <c r="DC34" i="16"/>
  <c r="DA62" i="7"/>
  <c r="DA64" i="7" s="1"/>
  <c r="AD77" i="39"/>
  <c r="AE77" i="39" s="1"/>
  <c r="AE41" i="39"/>
  <c r="DP3" i="34"/>
  <c r="DO2" i="34"/>
  <c r="BC34" i="39"/>
  <c r="DY62" i="24"/>
  <c r="DY64" i="24" s="1"/>
  <c r="DZ46" i="19"/>
  <c r="CY84" i="19"/>
  <c r="CY80" i="19"/>
  <c r="CY82" i="19" s="1"/>
  <c r="Q82" i="7"/>
  <c r="R82" i="7" s="1"/>
  <c r="R80" i="7"/>
  <c r="CQ39" i="24"/>
  <c r="CQ22" i="24"/>
  <c r="CR22" i="24" s="1"/>
  <c r="CQ15" i="24"/>
  <c r="CR15" i="24" s="1"/>
  <c r="CQ90" i="24"/>
  <c r="CR90" i="24" s="1"/>
  <c r="CQ89" i="24"/>
  <c r="CQ59" i="24"/>
  <c r="CR59" i="24" s="1"/>
  <c r="CQ38" i="24"/>
  <c r="CR38" i="24" s="1"/>
  <c r="CQ14" i="24"/>
  <c r="CR14" i="24" s="1"/>
  <c r="CQ20" i="24"/>
  <c r="CR20" i="24" s="1"/>
  <c r="CQ57" i="24"/>
  <c r="CR57" i="24" s="1"/>
  <c r="CQ49" i="24"/>
  <c r="CQ17" i="24"/>
  <c r="CR17" i="24" s="1"/>
  <c r="CQ27" i="24"/>
  <c r="CR27" i="24" s="1"/>
  <c r="CQ28" i="24"/>
  <c r="CR28" i="24" s="1"/>
  <c r="CQ16" i="24"/>
  <c r="CR16" i="24" s="1"/>
  <c r="CQ51" i="24"/>
  <c r="CR51" i="24" s="1"/>
  <c r="CQ10" i="24"/>
  <c r="CR10" i="24" s="1"/>
  <c r="CQ31" i="24"/>
  <c r="CR31" i="24" s="1"/>
  <c r="CQ23" i="24"/>
  <c r="CR23" i="24" s="1"/>
  <c r="CQ29" i="24"/>
  <c r="CR29" i="24" s="1"/>
  <c r="CQ12" i="24"/>
  <c r="CR12" i="24" s="1"/>
  <c r="CQ32" i="24"/>
  <c r="CR32" i="24" s="1"/>
  <c r="CQ26" i="24"/>
  <c r="CR26" i="24" s="1"/>
  <c r="CQ24" i="24"/>
  <c r="CR24" i="24" s="1"/>
  <c r="CQ19" i="24"/>
  <c r="CR19" i="24" s="1"/>
  <c r="CQ33" i="24"/>
  <c r="CR33" i="24" s="1"/>
  <c r="CQ25" i="24"/>
  <c r="CR25" i="24" s="1"/>
  <c r="CQ18" i="24"/>
  <c r="CR18" i="24" s="1"/>
  <c r="CQ30" i="24"/>
  <c r="CR30" i="24" s="1"/>
  <c r="CQ45" i="24"/>
  <c r="CR45" i="24" s="1"/>
  <c r="CQ43" i="24"/>
  <c r="CR43" i="24" s="1"/>
  <c r="CQ11" i="24"/>
  <c r="CR11" i="24" s="1"/>
  <c r="CQ9" i="24"/>
  <c r="CQ88" i="24"/>
  <c r="CR88" i="24" s="1"/>
  <c r="CQ50" i="24"/>
  <c r="CR50" i="24" s="1"/>
  <c r="CQ44" i="24"/>
  <c r="CQ58" i="24"/>
  <c r="CR58" i="24" s="1"/>
  <c r="CQ21" i="24"/>
  <c r="CR21" i="24" s="1"/>
  <c r="CD2" i="29"/>
  <c r="CE3" i="29"/>
  <c r="CQ34" i="16"/>
  <c r="CR9" i="16"/>
  <c r="AP62" i="11"/>
  <c r="AP64" i="11" s="1"/>
  <c r="BZ96" i="7"/>
  <c r="CC34" i="19"/>
  <c r="DV86" i="34"/>
  <c r="DV93" i="34"/>
  <c r="DV96" i="34" s="1"/>
  <c r="BQ77" i="24"/>
  <c r="BR77" i="24" s="1"/>
  <c r="BR41" i="24"/>
  <c r="CB34" i="29"/>
  <c r="CD46" i="44"/>
  <c r="CE46" i="44" s="1"/>
  <c r="CE44" i="44"/>
  <c r="DB90" i="19"/>
  <c r="DB88" i="19"/>
  <c r="DB50" i="19"/>
  <c r="DB57" i="19"/>
  <c r="DB39" i="19"/>
  <c r="DB45" i="19"/>
  <c r="DB43" i="19"/>
  <c r="DB9" i="19"/>
  <c r="DB44" i="19"/>
  <c r="DB31" i="19"/>
  <c r="DB23" i="19"/>
  <c r="DB16" i="19"/>
  <c r="DB49" i="19"/>
  <c r="DB22" i="19"/>
  <c r="DB15" i="19"/>
  <c r="DB89" i="19"/>
  <c r="DB51" i="19"/>
  <c r="DB21" i="19"/>
  <c r="DB33" i="19"/>
  <c r="DB32" i="19"/>
  <c r="DB28" i="19"/>
  <c r="DB12" i="19"/>
  <c r="DB29" i="19"/>
  <c r="DB26" i="19"/>
  <c r="DB18" i="19"/>
  <c r="DB30" i="19"/>
  <c r="DB58" i="19"/>
  <c r="DB17" i="19"/>
  <c r="DB10" i="19"/>
  <c r="DB24" i="19"/>
  <c r="DB20" i="19"/>
  <c r="DB27" i="19"/>
  <c r="DB38" i="19"/>
  <c r="DB25" i="19"/>
  <c r="DB14" i="19"/>
  <c r="DB59" i="19"/>
  <c r="DB11" i="19"/>
  <c r="DB19" i="19"/>
  <c r="BB80" i="49"/>
  <c r="BB82" i="49" s="1"/>
  <c r="CK86" i="54"/>
  <c r="CK93" i="54"/>
  <c r="CK96" i="54" s="1"/>
  <c r="CZ62" i="44"/>
  <c r="CZ64" i="44"/>
  <c r="AQ76" i="11"/>
  <c r="AQ36" i="11"/>
  <c r="AR34" i="11"/>
  <c r="DK34" i="39"/>
  <c r="BA64" i="39"/>
  <c r="BA62" i="39"/>
  <c r="CM80" i="54"/>
  <c r="BQ34" i="34"/>
  <c r="BR9" i="34"/>
  <c r="DO3" i="4"/>
  <c r="DN2" i="4"/>
  <c r="DZ53" i="34"/>
  <c r="DZ78" i="34" s="1"/>
  <c r="DX41" i="39"/>
  <c r="DL41" i="29"/>
  <c r="DL77" i="29" s="1"/>
  <c r="CN58" i="39"/>
  <c r="CN27" i="39"/>
  <c r="CN50" i="39"/>
  <c r="CN43" i="39"/>
  <c r="CN29" i="39"/>
  <c r="CN26" i="39"/>
  <c r="CN57" i="39"/>
  <c r="CN30" i="39"/>
  <c r="CN33" i="39"/>
  <c r="CN25" i="39"/>
  <c r="CN39" i="39"/>
  <c r="CN41" i="39" s="1"/>
  <c r="CN77" i="39" s="1"/>
  <c r="CN89" i="39"/>
  <c r="CN49" i="39"/>
  <c r="CN44" i="39"/>
  <c r="CN21" i="39"/>
  <c r="CN18" i="39"/>
  <c r="CN32" i="39"/>
  <c r="CN24" i="39"/>
  <c r="CN14" i="39"/>
  <c r="CN90" i="39"/>
  <c r="CN51" i="39"/>
  <c r="CN17" i="39"/>
  <c r="CN19" i="39"/>
  <c r="CN15" i="39"/>
  <c r="CN31" i="39"/>
  <c r="CN10" i="39"/>
  <c r="CN59" i="39"/>
  <c r="CN88" i="39"/>
  <c r="CN16" i="39"/>
  <c r="CN45" i="39"/>
  <c r="CN20" i="39"/>
  <c r="CN22" i="39"/>
  <c r="CN11" i="39"/>
  <c r="CN9" i="39"/>
  <c r="CN23" i="39"/>
  <c r="CN28" i="39"/>
  <c r="CN38" i="39"/>
  <c r="CN12" i="39"/>
  <c r="BB76" i="39"/>
  <c r="BB36" i="39"/>
  <c r="BB55" i="39" s="1"/>
  <c r="BB60" i="39" s="1"/>
  <c r="AC84" i="54"/>
  <c r="CM41" i="39"/>
  <c r="CM77" i="39" s="1"/>
  <c r="DN76" i="7"/>
  <c r="DN36" i="7"/>
  <c r="DN55" i="7" s="1"/>
  <c r="DN60" i="7" s="1"/>
  <c r="BQ53" i="34"/>
  <c r="BQ78" i="34" s="1"/>
  <c r="BR78" i="34" s="1"/>
  <c r="BR49" i="34"/>
  <c r="BR53" i="34" s="1"/>
  <c r="BP84" i="16"/>
  <c r="AQ55" i="19"/>
  <c r="AR36" i="19"/>
  <c r="DN57" i="19"/>
  <c r="DN33" i="19"/>
  <c r="DN59" i="19"/>
  <c r="DN49" i="19"/>
  <c r="DN53" i="19" s="1"/>
  <c r="DN78" i="19" s="1"/>
  <c r="DN32" i="19"/>
  <c r="DN51" i="19"/>
  <c r="DN44" i="19"/>
  <c r="DN30" i="19"/>
  <c r="DN18" i="19"/>
  <c r="DN11" i="19"/>
  <c r="DN90" i="19"/>
  <c r="DN89" i="19"/>
  <c r="DN88" i="19"/>
  <c r="DN45" i="19"/>
  <c r="DN25" i="19"/>
  <c r="DN10" i="19"/>
  <c r="DN24" i="19"/>
  <c r="DN17" i="19"/>
  <c r="DN50" i="19"/>
  <c r="DN38" i="19"/>
  <c r="DN9" i="19"/>
  <c r="DN43" i="19"/>
  <c r="DN31" i="19"/>
  <c r="DN23" i="19"/>
  <c r="DN16" i="19"/>
  <c r="DN20" i="19"/>
  <c r="DN14" i="19"/>
  <c r="DN39" i="19"/>
  <c r="DN41" i="19" s="1"/>
  <c r="DN77" i="19" s="1"/>
  <c r="DN27" i="19"/>
  <c r="DN28" i="19"/>
  <c r="DN15" i="19"/>
  <c r="DN12" i="19"/>
  <c r="DN22" i="19"/>
  <c r="DN26" i="19"/>
  <c r="DN58" i="19"/>
  <c r="DN21" i="19"/>
  <c r="DN19" i="19"/>
  <c r="DN29" i="19"/>
  <c r="DL91" i="49"/>
  <c r="BN62" i="49"/>
  <c r="BN64" i="49"/>
  <c r="CW62" i="34"/>
  <c r="CA62" i="19"/>
  <c r="CA64" i="19" s="1"/>
  <c r="O95" i="34"/>
  <c r="O97" i="34" s="1"/>
  <c r="L13" i="2"/>
  <c r="DO3" i="49"/>
  <c r="DN2" i="49"/>
  <c r="CM84" i="29"/>
  <c r="CM80" i="29"/>
  <c r="CM82" i="29" s="1"/>
  <c r="DC34" i="7"/>
  <c r="AQ46" i="39"/>
  <c r="AR46" i="39" s="1"/>
  <c r="AR44" i="39"/>
  <c r="DW64" i="16"/>
  <c r="CD78" i="16"/>
  <c r="CE78" i="16" s="1"/>
  <c r="CE53" i="16"/>
  <c r="BC62" i="34"/>
  <c r="BC64" i="34"/>
  <c r="BM84" i="29"/>
  <c r="CA84" i="44"/>
  <c r="CC62" i="7"/>
  <c r="CC64" i="7" s="1"/>
  <c r="DY53" i="29"/>
  <c r="DY78" i="29" s="1"/>
  <c r="BB62" i="11"/>
  <c r="BB64" i="11" s="1"/>
  <c r="DL76" i="19"/>
  <c r="DL36" i="19"/>
  <c r="DL55" i="19" s="1"/>
  <c r="DL60" i="19" s="1"/>
  <c r="EB34" i="16"/>
  <c r="CN86" i="16"/>
  <c r="DI86" i="54"/>
  <c r="DI93" i="54"/>
  <c r="DI96" i="54" s="1"/>
  <c r="DN46" i="44"/>
  <c r="CL62" i="44"/>
  <c r="CL64" i="44"/>
  <c r="DA80" i="7"/>
  <c r="DA82" i="7" s="1"/>
  <c r="DN90" i="34"/>
  <c r="DN88" i="34"/>
  <c r="DN49" i="34"/>
  <c r="DN31" i="34"/>
  <c r="DN51" i="34"/>
  <c r="DN29" i="34"/>
  <c r="DN18" i="34"/>
  <c r="DN43" i="34"/>
  <c r="DN12" i="34"/>
  <c r="DN33" i="34"/>
  <c r="DN25" i="34"/>
  <c r="DN50" i="34"/>
  <c r="DN44" i="34"/>
  <c r="DN46" i="34" s="1"/>
  <c r="DN45" i="34"/>
  <c r="DN20" i="34"/>
  <c r="DN14" i="34"/>
  <c r="DN38" i="34"/>
  <c r="DN9" i="34"/>
  <c r="DN39" i="34"/>
  <c r="DN15" i="34"/>
  <c r="DN57" i="34"/>
  <c r="DN23" i="34"/>
  <c r="DN58" i="34"/>
  <c r="DN10" i="34"/>
  <c r="DN59" i="34"/>
  <c r="DN27" i="34"/>
  <c r="DN24" i="34"/>
  <c r="DN19" i="34"/>
  <c r="DN11" i="34"/>
  <c r="DN28" i="34"/>
  <c r="DN32" i="34"/>
  <c r="DN26" i="34"/>
  <c r="DN21" i="34"/>
  <c r="DN16" i="34"/>
  <c r="DN89" i="34"/>
  <c r="DN22" i="34"/>
  <c r="DN30" i="34"/>
  <c r="DN17" i="34"/>
  <c r="DY80" i="24"/>
  <c r="CD91" i="24"/>
  <c r="CE91" i="24" s="1"/>
  <c r="CE89" i="24"/>
  <c r="CL62" i="29"/>
  <c r="CL64" i="29" s="1"/>
  <c r="DQ2" i="7"/>
  <c r="DR3" i="7"/>
  <c r="DW62" i="29"/>
  <c r="DW64" i="29" s="1"/>
  <c r="CN76" i="34"/>
  <c r="CN36" i="34"/>
  <c r="CN55" i="34" s="1"/>
  <c r="CN60" i="34" s="1"/>
  <c r="AP80" i="11"/>
  <c r="AP82" i="11" s="1"/>
  <c r="AP84" i="11" s="1"/>
  <c r="CN34" i="29"/>
  <c r="BD34" i="29"/>
  <c r="BE9" i="29"/>
  <c r="AD60" i="29"/>
  <c r="AE55" i="29"/>
  <c r="DX64" i="34"/>
  <c r="DX62" i="34"/>
  <c r="DX76" i="29"/>
  <c r="DX36" i="29"/>
  <c r="DD3" i="19"/>
  <c r="DC2" i="19"/>
  <c r="V95" i="11"/>
  <c r="V97" i="11" s="1"/>
  <c r="S8" i="2"/>
  <c r="CP2" i="29"/>
  <c r="CQ3" i="29"/>
  <c r="CZ53" i="49"/>
  <c r="CZ78" i="49" s="1"/>
  <c r="CB86" i="16"/>
  <c r="CB93" i="16"/>
  <c r="CB96" i="16" s="1"/>
  <c r="CZ80" i="44"/>
  <c r="CZ82" i="44" s="1"/>
  <c r="DM62" i="7"/>
  <c r="DM64" i="7" s="1"/>
  <c r="BO84" i="24"/>
  <c r="BD53" i="49"/>
  <c r="BD78" i="49" s="1"/>
  <c r="BE78" i="49" s="1"/>
  <c r="BE49" i="49"/>
  <c r="BE53" i="49" s="1"/>
  <c r="DU86" i="11"/>
  <c r="DU93" i="11"/>
  <c r="DU96" i="11" s="1"/>
  <c r="BC80" i="34"/>
  <c r="BC82" i="34" s="1"/>
  <c r="AP86" i="44"/>
  <c r="AP93" i="44"/>
  <c r="AP96" i="44" s="1"/>
  <c r="AO86" i="49"/>
  <c r="AO93" i="49"/>
  <c r="AO96" i="49" s="1"/>
  <c r="DK78" i="11"/>
  <c r="DK80" i="11" s="1"/>
  <c r="DK82" i="11" s="1"/>
  <c r="CW62" i="19"/>
  <c r="BP34" i="4"/>
  <c r="CC80" i="7"/>
  <c r="CC82" i="7" s="1"/>
  <c r="DY34" i="29"/>
  <c r="BW86" i="39"/>
  <c r="BW93" i="39"/>
  <c r="BW96" i="39" s="1"/>
  <c r="DI86" i="19"/>
  <c r="DI93" i="19"/>
  <c r="DI96" i="19" s="1"/>
  <c r="DS86" i="39"/>
  <c r="DS93" i="39"/>
  <c r="DS96" i="39" s="1"/>
  <c r="BB80" i="11"/>
  <c r="BB82" i="11" s="1"/>
  <c r="BB84" i="11"/>
  <c r="BO62" i="54"/>
  <c r="BO64" i="54"/>
  <c r="CN34" i="11"/>
  <c r="DC46" i="16"/>
  <c r="CX82" i="54"/>
  <c r="CX84" i="54" s="1"/>
  <c r="CC34" i="34"/>
  <c r="DI82" i="49"/>
  <c r="BY84" i="11"/>
  <c r="Q60" i="49"/>
  <c r="R55" i="49"/>
  <c r="Q64" i="54"/>
  <c r="R64" i="54" s="1"/>
  <c r="CD34" i="24"/>
  <c r="CE9" i="24"/>
  <c r="CD46" i="24"/>
  <c r="CE46" i="24" s="1"/>
  <c r="CE44" i="24"/>
  <c r="CZ77" i="19"/>
  <c r="CU64" i="11"/>
  <c r="CB46" i="4"/>
  <c r="CL80" i="29"/>
  <c r="CL82" i="29" s="1"/>
  <c r="BD45" i="39"/>
  <c r="BE45" i="39" s="1"/>
  <c r="BD21" i="39"/>
  <c r="BE21" i="39" s="1"/>
  <c r="BD89" i="39"/>
  <c r="BD59" i="39"/>
  <c r="BE59" i="39" s="1"/>
  <c r="BD20" i="39"/>
  <c r="BE20" i="39" s="1"/>
  <c r="BD88" i="39"/>
  <c r="BE88" i="39" s="1"/>
  <c r="BD51" i="39"/>
  <c r="BE51" i="39" s="1"/>
  <c r="BD44" i="39"/>
  <c r="BD58" i="39"/>
  <c r="BE58" i="39" s="1"/>
  <c r="BD27" i="39"/>
  <c r="BE27" i="39" s="1"/>
  <c r="BD50" i="39"/>
  <c r="BE50" i="39" s="1"/>
  <c r="BD39" i="39"/>
  <c r="BD9" i="39"/>
  <c r="BD29" i="39"/>
  <c r="BE29" i="39" s="1"/>
  <c r="BD90" i="39"/>
  <c r="BE90" i="39" s="1"/>
  <c r="BD49" i="39"/>
  <c r="BD25" i="39"/>
  <c r="BE25" i="39" s="1"/>
  <c r="BD14" i="39"/>
  <c r="BE14" i="39" s="1"/>
  <c r="BD43" i="39"/>
  <c r="BE43" i="39" s="1"/>
  <c r="BD33" i="39"/>
  <c r="BE33" i="39" s="1"/>
  <c r="BD22" i="39"/>
  <c r="BE22" i="39" s="1"/>
  <c r="BD57" i="39"/>
  <c r="BE57" i="39" s="1"/>
  <c r="BD38" i="39"/>
  <c r="BE38" i="39" s="1"/>
  <c r="BD17" i="39"/>
  <c r="BE17" i="39" s="1"/>
  <c r="BD11" i="39"/>
  <c r="BE11" i="39" s="1"/>
  <c r="BD31" i="39"/>
  <c r="BE31" i="39" s="1"/>
  <c r="BD26" i="39"/>
  <c r="BE26" i="39" s="1"/>
  <c r="BD15" i="39"/>
  <c r="BE15" i="39" s="1"/>
  <c r="BD23" i="39"/>
  <c r="BE23" i="39" s="1"/>
  <c r="BD32" i="39"/>
  <c r="BE32" i="39" s="1"/>
  <c r="BD18" i="39"/>
  <c r="BE18" i="39" s="1"/>
  <c r="BD16" i="39"/>
  <c r="BE16" i="39" s="1"/>
  <c r="BD19" i="39"/>
  <c r="BE19" i="39" s="1"/>
  <c r="BD12" i="39"/>
  <c r="BE12" i="39" s="1"/>
  <c r="BD30" i="39"/>
  <c r="BE30" i="39" s="1"/>
  <c r="BD10" i="39"/>
  <c r="BE10" i="39" s="1"/>
  <c r="BD24" i="39"/>
  <c r="BE24" i="39" s="1"/>
  <c r="BD28" i="39"/>
  <c r="BE28" i="39" s="1"/>
  <c r="BP34" i="29"/>
  <c r="DP19" i="7"/>
  <c r="DP58" i="7"/>
  <c r="DP43" i="7"/>
  <c r="DP28" i="7"/>
  <c r="DP26" i="7"/>
  <c r="DP11" i="7"/>
  <c r="DP89" i="7"/>
  <c r="DP27" i="7"/>
  <c r="DP14" i="7"/>
  <c r="DP51" i="7"/>
  <c r="DP24" i="7"/>
  <c r="DP22" i="7"/>
  <c r="DP17" i="7"/>
  <c r="DP31" i="7"/>
  <c r="DP49" i="7"/>
  <c r="DP29" i="7"/>
  <c r="DP20" i="7"/>
  <c r="DP57" i="7"/>
  <c r="DP30" i="7"/>
  <c r="DP21" i="7"/>
  <c r="DP16" i="7"/>
  <c r="DP15" i="7"/>
  <c r="DP44" i="7"/>
  <c r="DP46" i="7" s="1"/>
  <c r="DP12" i="7"/>
  <c r="DP10" i="7"/>
  <c r="DP25" i="7"/>
  <c r="DP9" i="7"/>
  <c r="DP50" i="7"/>
  <c r="DP23" i="7"/>
  <c r="DP32" i="7"/>
  <c r="DP18" i="7"/>
  <c r="DP88" i="7"/>
  <c r="DP33" i="7"/>
  <c r="DW80" i="29"/>
  <c r="DW82" i="29" s="1"/>
  <c r="DX84" i="34"/>
  <c r="AN86" i="29"/>
  <c r="AN93" i="29"/>
  <c r="AN96" i="29" s="1"/>
  <c r="CQ53" i="16"/>
  <c r="CR49" i="16"/>
  <c r="DP43" i="16"/>
  <c r="DP38" i="16"/>
  <c r="DP26" i="16"/>
  <c r="DP18" i="16"/>
  <c r="DP49" i="16"/>
  <c r="DP15" i="16"/>
  <c r="DP23" i="16"/>
  <c r="DP88" i="16"/>
  <c r="DP91" i="16" s="1"/>
  <c r="DP29" i="16"/>
  <c r="DP11" i="16"/>
  <c r="DP9" i="16"/>
  <c r="DP22" i="16"/>
  <c r="DP30" i="16"/>
  <c r="DP12" i="16"/>
  <c r="DP10" i="16"/>
  <c r="DP21" i="16"/>
  <c r="DP50" i="16"/>
  <c r="DP44" i="16"/>
  <c r="DP46" i="16" s="1"/>
  <c r="DP25" i="16"/>
  <c r="DP28" i="16"/>
  <c r="DP24" i="16"/>
  <c r="DP20" i="16"/>
  <c r="DP33" i="16"/>
  <c r="DP32" i="16"/>
  <c r="DP31" i="16"/>
  <c r="DP19" i="16"/>
  <c r="DP51" i="16"/>
  <c r="DP17" i="16"/>
  <c r="DP39" i="16"/>
  <c r="DP13" i="16"/>
  <c r="DP57" i="16"/>
  <c r="DP16" i="16"/>
  <c r="DP27" i="16"/>
  <c r="DP14" i="16"/>
  <c r="AC86" i="49"/>
  <c r="AC93" i="49"/>
  <c r="AC96" i="49" s="1"/>
  <c r="CB41" i="29"/>
  <c r="CB77" i="29" s="1"/>
  <c r="AD82" i="16"/>
  <c r="AE80" i="16"/>
  <c r="CO90" i="29"/>
  <c r="CO88" i="29"/>
  <c r="CO51" i="29"/>
  <c r="CO58" i="29"/>
  <c r="CO57" i="29"/>
  <c r="CO38" i="29"/>
  <c r="CO89" i="29"/>
  <c r="CO91" i="29" s="1"/>
  <c r="CO44" i="29"/>
  <c r="CO28" i="29"/>
  <c r="CO29" i="29"/>
  <c r="CO24" i="29"/>
  <c r="CO17" i="29"/>
  <c r="CO50" i="29"/>
  <c r="CO23" i="29"/>
  <c r="CO16" i="29"/>
  <c r="CO31" i="29"/>
  <c r="CO26" i="29"/>
  <c r="CO33" i="29"/>
  <c r="CO30" i="29"/>
  <c r="CO19" i="29"/>
  <c r="CO10" i="29"/>
  <c r="CO13" i="29"/>
  <c r="CO49" i="29"/>
  <c r="CO27" i="29"/>
  <c r="CO39" i="29"/>
  <c r="CO41" i="29" s="1"/>
  <c r="CO77" i="29" s="1"/>
  <c r="CO22" i="29"/>
  <c r="CO14" i="29"/>
  <c r="CO59" i="29"/>
  <c r="CO15" i="29"/>
  <c r="CO9" i="29"/>
  <c r="CO45" i="29"/>
  <c r="CO11" i="29"/>
  <c r="CO25" i="29"/>
  <c r="CO20" i="29"/>
  <c r="CO21" i="29"/>
  <c r="CO12" i="29"/>
  <c r="CO32" i="29"/>
  <c r="CO18" i="29"/>
  <c r="CO43" i="29"/>
  <c r="CX84" i="34"/>
  <c r="DZ34" i="54"/>
  <c r="CV84" i="29"/>
  <c r="BA80" i="39"/>
  <c r="BZ60" i="19"/>
  <c r="AN86" i="39"/>
  <c r="AN93" i="39"/>
  <c r="AN96" i="39" s="1"/>
  <c r="DZ41" i="34"/>
  <c r="BM62" i="49"/>
  <c r="BM64" i="49" s="1"/>
  <c r="DM34" i="54"/>
  <c r="DY49" i="39"/>
  <c r="DY53" i="39" s="1"/>
  <c r="DY78" i="39" s="1"/>
  <c r="DY31" i="39"/>
  <c r="DY23" i="39"/>
  <c r="DY88" i="39"/>
  <c r="DY51" i="39"/>
  <c r="DY44" i="39"/>
  <c r="DY90" i="39"/>
  <c r="DY38" i="39"/>
  <c r="DY33" i="39"/>
  <c r="DY25" i="39"/>
  <c r="DY43" i="39"/>
  <c r="DY32" i="39"/>
  <c r="DY24" i="39"/>
  <c r="DY16" i="39"/>
  <c r="DY59" i="39"/>
  <c r="DY57" i="39"/>
  <c r="DY26" i="39"/>
  <c r="DY30" i="39"/>
  <c r="DY14" i="39"/>
  <c r="DY11" i="39"/>
  <c r="DY89" i="39"/>
  <c r="DY22" i="39"/>
  <c r="DY19" i="39"/>
  <c r="DY58" i="39"/>
  <c r="DY27" i="39"/>
  <c r="DY21" i="39"/>
  <c r="DY50" i="39"/>
  <c r="DY18" i="39"/>
  <c r="DY10" i="39"/>
  <c r="DY15" i="39"/>
  <c r="DY39" i="39"/>
  <c r="DY41" i="39" s="1"/>
  <c r="DY77" i="39" s="1"/>
  <c r="DY29" i="39"/>
  <c r="DY12" i="39"/>
  <c r="DY45" i="39"/>
  <c r="DY17" i="39"/>
  <c r="DY28" i="39"/>
  <c r="DY20" i="39"/>
  <c r="DY9" i="39"/>
  <c r="DY34" i="11"/>
  <c r="CJ62" i="49"/>
  <c r="CJ64" i="49" s="1"/>
  <c r="DB91" i="44"/>
  <c r="DX34" i="39"/>
  <c r="AB86" i="4"/>
  <c r="AB93" i="4"/>
  <c r="AB96" i="4" s="1"/>
  <c r="DU86" i="49"/>
  <c r="DU93" i="49"/>
  <c r="DU96" i="49" s="1"/>
  <c r="AP84" i="19"/>
  <c r="DK53" i="39"/>
  <c r="DK78" i="39" s="1"/>
  <c r="CL62" i="4"/>
  <c r="CL64" i="4" s="1"/>
  <c r="BP84" i="24"/>
  <c r="BP80" i="24"/>
  <c r="BP82" i="24" s="1"/>
  <c r="EA3" i="39"/>
  <c r="DZ2" i="39"/>
  <c r="BZ86" i="44"/>
  <c r="BZ93" i="44"/>
  <c r="BZ96" i="44" s="1"/>
  <c r="DV84" i="4"/>
  <c r="Q82" i="29"/>
  <c r="R82" i="29" s="1"/>
  <c r="R80" i="29"/>
  <c r="CX76" i="39"/>
  <c r="CX36" i="39"/>
  <c r="CX55" i="39" s="1"/>
  <c r="CX60" i="39" s="1"/>
  <c r="AD55" i="19"/>
  <c r="AE36" i="19"/>
  <c r="BP62" i="16"/>
  <c r="BP64" i="16" s="1"/>
  <c r="BX86" i="29"/>
  <c r="BX93" i="29"/>
  <c r="BX96" i="29" s="1"/>
  <c r="CB76" i="19"/>
  <c r="CB36" i="19"/>
  <c r="CB55" i="19" s="1"/>
  <c r="CB60" i="19" s="1"/>
  <c r="DV60" i="29"/>
  <c r="DM46" i="19"/>
  <c r="AP80" i="49"/>
  <c r="AP82" i="49" s="1"/>
  <c r="BQ86" i="44"/>
  <c r="BR86" i="44" s="1"/>
  <c r="BQ93" i="44"/>
  <c r="BQ96" i="44" s="1"/>
  <c r="BR96" i="44" s="1"/>
  <c r="BR84" i="44"/>
  <c r="BR93" i="44" s="1"/>
  <c r="DM80" i="7"/>
  <c r="DM82" i="7" s="1"/>
  <c r="DZ76" i="24"/>
  <c r="DZ36" i="24"/>
  <c r="DX76" i="11"/>
  <c r="DX36" i="11"/>
  <c r="DX55" i="11" s="1"/>
  <c r="DX60" i="11" s="1"/>
  <c r="AC86" i="11"/>
  <c r="AC93" i="11"/>
  <c r="AC96" i="11" s="1"/>
  <c r="DA46" i="34"/>
  <c r="AD55" i="4"/>
  <c r="AE36" i="4"/>
  <c r="CM78" i="4"/>
  <c r="DA34" i="54"/>
  <c r="AO86" i="11"/>
  <c r="AO93" i="11"/>
  <c r="AO96" i="11" s="1"/>
  <c r="EB3" i="29"/>
  <c r="EA2" i="29"/>
  <c r="DZ88" i="49"/>
  <c r="DZ59" i="49"/>
  <c r="DZ38" i="49"/>
  <c r="DZ51" i="49"/>
  <c r="DZ44" i="49"/>
  <c r="DZ58" i="49"/>
  <c r="DZ89" i="49"/>
  <c r="DZ91" i="49" s="1"/>
  <c r="DZ25" i="49"/>
  <c r="DZ31" i="49"/>
  <c r="DZ57" i="49"/>
  <c r="DZ49" i="49"/>
  <c r="DZ39" i="49"/>
  <c r="DZ24" i="49"/>
  <c r="DZ17" i="49"/>
  <c r="DZ29" i="49"/>
  <c r="DZ26" i="49"/>
  <c r="DZ10" i="49"/>
  <c r="DZ43" i="49"/>
  <c r="DZ23" i="49"/>
  <c r="DZ19" i="49"/>
  <c r="DZ45" i="49"/>
  <c r="DZ9" i="49"/>
  <c r="DZ32" i="49"/>
  <c r="DZ22" i="49"/>
  <c r="DZ90" i="49"/>
  <c r="DZ20" i="49"/>
  <c r="DZ14" i="49"/>
  <c r="DZ21" i="49"/>
  <c r="DZ13" i="49"/>
  <c r="DZ12" i="49"/>
  <c r="DZ30" i="49"/>
  <c r="DZ18" i="49"/>
  <c r="DZ28" i="49"/>
  <c r="DZ27" i="49"/>
  <c r="DZ33" i="49"/>
  <c r="DZ50" i="49"/>
  <c r="DZ15" i="49"/>
  <c r="DZ11" i="49"/>
  <c r="DZ16" i="49"/>
  <c r="AZ86" i="39"/>
  <c r="AZ93" i="39"/>
  <c r="AZ96" i="39" s="1"/>
  <c r="BO80" i="54"/>
  <c r="BO82" i="54" s="1"/>
  <c r="DY34" i="49"/>
  <c r="DY91" i="49"/>
  <c r="DI60" i="11"/>
  <c r="BD76" i="34"/>
  <c r="BD36" i="34"/>
  <c r="BE34" i="34"/>
  <c r="CW82" i="4"/>
  <c r="CW84" i="4" s="1"/>
  <c r="BA86" i="4"/>
  <c r="BA93" i="4"/>
  <c r="BA96" i="4" s="1"/>
  <c r="AD55" i="11"/>
  <c r="AE36" i="11"/>
  <c r="P86" i="7"/>
  <c r="P93" i="7"/>
  <c r="P96" i="7" s="1"/>
  <c r="BA62" i="11"/>
  <c r="BA64" i="11" s="1"/>
  <c r="DK77" i="49"/>
  <c r="DO53" i="7"/>
  <c r="DO78" i="7" s="1"/>
  <c r="CP41" i="44"/>
  <c r="CP77" i="44" s="1"/>
  <c r="CL62" i="11"/>
  <c r="CL64" i="11" s="1"/>
  <c r="AB86" i="44"/>
  <c r="AB93" i="44"/>
  <c r="AB96" i="44" s="1"/>
  <c r="CM76" i="49"/>
  <c r="CM36" i="49"/>
  <c r="CB33" i="39"/>
  <c r="CB25" i="39"/>
  <c r="CB32" i="39"/>
  <c r="CB24" i="39"/>
  <c r="CB31" i="39"/>
  <c r="CB23" i="39"/>
  <c r="CB88" i="39"/>
  <c r="CB17" i="39"/>
  <c r="CB51" i="39"/>
  <c r="CB27" i="39"/>
  <c r="CB43" i="39"/>
  <c r="CB57" i="39"/>
  <c r="CB44" i="39"/>
  <c r="CB30" i="39"/>
  <c r="CB19" i="39"/>
  <c r="CB12" i="39"/>
  <c r="CB39" i="39"/>
  <c r="CB89" i="39"/>
  <c r="CB50" i="39"/>
  <c r="CB11" i="39"/>
  <c r="CB29" i="39"/>
  <c r="CB22" i="39"/>
  <c r="CB18" i="39"/>
  <c r="CB10" i="39"/>
  <c r="CB49" i="39"/>
  <c r="CB38" i="39"/>
  <c r="CB28" i="39"/>
  <c r="CB59" i="39"/>
  <c r="CB90" i="39"/>
  <c r="CB16" i="39"/>
  <c r="CB26" i="39"/>
  <c r="CB20" i="39"/>
  <c r="CB21" i="39"/>
  <c r="CB15" i="39"/>
  <c r="CB9" i="39"/>
  <c r="CB58" i="39"/>
  <c r="CB14" i="39"/>
  <c r="CB45" i="39"/>
  <c r="CQ46" i="16"/>
  <c r="CR46" i="16" s="1"/>
  <c r="CR44" i="16"/>
  <c r="DR3" i="16"/>
  <c r="DQ2" i="16"/>
  <c r="CL82" i="34"/>
  <c r="CL84" i="34" s="1"/>
  <c r="CB91" i="29"/>
  <c r="DV84" i="39"/>
  <c r="CZ34" i="49"/>
  <c r="DY76" i="19"/>
  <c r="DY36" i="19"/>
  <c r="DY55" i="19" s="1"/>
  <c r="DY60" i="19" s="1"/>
  <c r="DZ53" i="54"/>
  <c r="DZ78" i="54" s="1"/>
  <c r="DX46" i="39"/>
  <c r="DM76" i="24"/>
  <c r="DM36" i="24"/>
  <c r="DM55" i="24" s="1"/>
  <c r="DM60" i="24" s="1"/>
  <c r="BP60" i="24"/>
  <c r="AC86" i="19"/>
  <c r="AC93" i="19"/>
  <c r="AC96" i="19" s="1"/>
  <c r="AO86" i="34"/>
  <c r="AO93" i="34"/>
  <c r="AO96" i="34" s="1"/>
  <c r="DY91" i="11"/>
  <c r="DW86" i="54"/>
  <c r="DW93" i="54"/>
  <c r="DW96" i="54" s="1"/>
  <c r="AQ80" i="19"/>
  <c r="AR76" i="19"/>
  <c r="CW82" i="49"/>
  <c r="BN86" i="24"/>
  <c r="BN93" i="24"/>
  <c r="BN96" i="24" s="1"/>
  <c r="DW64" i="54"/>
  <c r="DW62" i="54"/>
  <c r="BN84" i="49"/>
  <c r="BN80" i="49"/>
  <c r="BN82" i="49" s="1"/>
  <c r="AP62" i="49"/>
  <c r="AP64" i="49" s="1"/>
  <c r="CA80" i="19"/>
  <c r="CJ86" i="29"/>
  <c r="CJ93" i="29"/>
  <c r="CJ96" i="29" s="1"/>
  <c r="DM2" i="39"/>
  <c r="DN3" i="39"/>
  <c r="BZ62" i="11"/>
  <c r="BZ64" i="11" s="1"/>
  <c r="DZ46" i="34"/>
  <c r="AP84" i="24"/>
  <c r="DL53" i="29"/>
  <c r="DL78" i="29" s="1"/>
  <c r="DH86" i="49"/>
  <c r="DH93" i="49"/>
  <c r="DH96" i="49" s="1"/>
  <c r="CL80" i="4"/>
  <c r="CL82" i="4" s="1"/>
  <c r="CM64" i="54"/>
  <c r="CM62" i="54"/>
  <c r="DY53" i="11"/>
  <c r="BQ91" i="34"/>
  <c r="BR91" i="34" s="1"/>
  <c r="BR89" i="34"/>
  <c r="AC62" i="4"/>
  <c r="AC64" i="4" s="1"/>
  <c r="DW55" i="49"/>
  <c r="AD80" i="19"/>
  <c r="AE76" i="19"/>
  <c r="BD34" i="11"/>
  <c r="BE9" i="11"/>
  <c r="EA76" i="7"/>
  <c r="EA36" i="7"/>
  <c r="EA55" i="7" s="1"/>
  <c r="DN46" i="24"/>
  <c r="CD76" i="16"/>
  <c r="CD36" i="16"/>
  <c r="CE34" i="16"/>
  <c r="CN46" i="49"/>
  <c r="BO76" i="4"/>
  <c r="BO36" i="4"/>
  <c r="BO55" i="4" s="1"/>
  <c r="BO60" i="4" s="1"/>
  <c r="AQ53" i="39"/>
  <c r="AQ78" i="39" s="1"/>
  <c r="AR78" i="39" s="1"/>
  <c r="AR49" i="39"/>
  <c r="AR53" i="39" s="1"/>
  <c r="DT86" i="39"/>
  <c r="DT93" i="39"/>
  <c r="DT96" i="39" s="1"/>
  <c r="AA96" i="7"/>
  <c r="DA41" i="34"/>
  <c r="DA77" i="34" s="1"/>
  <c r="AD80" i="4"/>
  <c r="AE76" i="4"/>
  <c r="AQ82" i="44"/>
  <c r="AR82" i="44" s="1"/>
  <c r="AR80" i="44"/>
  <c r="BP53" i="4"/>
  <c r="BP78" i="4" s="1"/>
  <c r="BM86" i="19"/>
  <c r="BM93" i="19"/>
  <c r="BM96" i="19" s="1"/>
  <c r="M95" i="39"/>
  <c r="M97" i="39" s="1"/>
  <c r="J14" i="2"/>
  <c r="DA91" i="54"/>
  <c r="DZ60" i="16"/>
  <c r="BP76" i="19"/>
  <c r="BP36" i="19"/>
  <c r="BP55" i="19" s="1"/>
  <c r="CQ53" i="7"/>
  <c r="CR49" i="7"/>
  <c r="DZ58" i="29"/>
  <c r="DZ57" i="29"/>
  <c r="DZ90" i="29"/>
  <c r="DZ43" i="29"/>
  <c r="DZ22" i="29"/>
  <c r="DZ32" i="29"/>
  <c r="DZ15" i="29"/>
  <c r="DZ51" i="29"/>
  <c r="DZ50" i="29"/>
  <c r="DZ31" i="29"/>
  <c r="DZ45" i="29"/>
  <c r="DZ10" i="29"/>
  <c r="DZ59" i="29"/>
  <c r="DZ26" i="29"/>
  <c r="DZ21" i="29"/>
  <c r="DZ13" i="29"/>
  <c r="DZ38" i="29"/>
  <c r="DZ28" i="29"/>
  <c r="DZ19" i="29"/>
  <c r="DZ16" i="29"/>
  <c r="DZ39" i="29"/>
  <c r="DZ41" i="29" s="1"/>
  <c r="DZ77" i="29" s="1"/>
  <c r="DZ44" i="29"/>
  <c r="DZ88" i="29"/>
  <c r="DZ49" i="29"/>
  <c r="DZ20" i="29"/>
  <c r="DZ11" i="29"/>
  <c r="DZ18" i="29"/>
  <c r="DZ25" i="29"/>
  <c r="DZ89" i="29"/>
  <c r="DZ27" i="29"/>
  <c r="DZ14" i="29"/>
  <c r="DZ24" i="29"/>
  <c r="DZ17" i="29"/>
  <c r="DZ9" i="29"/>
  <c r="DZ12" i="29"/>
  <c r="DZ30" i="29"/>
  <c r="DZ33" i="29"/>
  <c r="DZ23" i="29"/>
  <c r="DZ29" i="29"/>
  <c r="EB3" i="49"/>
  <c r="EA2" i="49"/>
  <c r="AQ76" i="29"/>
  <c r="AQ36" i="29"/>
  <c r="AR34" i="29"/>
  <c r="CX86" i="16"/>
  <c r="CX93" i="16"/>
  <c r="CX96" i="16" s="1"/>
  <c r="AZ60" i="39"/>
  <c r="CB84" i="7"/>
  <c r="CN64" i="24"/>
  <c r="CN62" i="24"/>
  <c r="CB62" i="44"/>
  <c r="CB64" i="44" s="1"/>
  <c r="BO76" i="49"/>
  <c r="BO36" i="49"/>
  <c r="BO55" i="49" s="1"/>
  <c r="DO34" i="16"/>
  <c r="AD80" i="11"/>
  <c r="AE76" i="11"/>
  <c r="BO62" i="34"/>
  <c r="BO64" i="34" s="1"/>
  <c r="DZ34" i="19"/>
  <c r="CA91" i="39"/>
  <c r="DV62" i="19"/>
  <c r="DV64" i="19"/>
  <c r="AD76" i="44"/>
  <c r="AD36" i="44"/>
  <c r="AE34" i="44"/>
  <c r="CZ55" i="24"/>
  <c r="CL80" i="11"/>
  <c r="CW64" i="24"/>
  <c r="DU62" i="4"/>
  <c r="DU64" i="4" s="1"/>
  <c r="CC2" i="39"/>
  <c r="CD3" i="39"/>
  <c r="BD53" i="29"/>
  <c r="BD78" i="29" s="1"/>
  <c r="BE78" i="29" s="1"/>
  <c r="BE49" i="29"/>
  <c r="BE53" i="29" s="1"/>
  <c r="BN84" i="34"/>
  <c r="CO53" i="54"/>
  <c r="CO78" i="54" s="1"/>
  <c r="BQ55" i="7"/>
  <c r="BR36" i="7"/>
  <c r="EC3" i="54"/>
  <c r="EB2" i="54"/>
  <c r="AQ62" i="16"/>
  <c r="AR62" i="16" s="1"/>
  <c r="AR60" i="16"/>
  <c r="DU62" i="11"/>
  <c r="DB76" i="7"/>
  <c r="DB36" i="7"/>
  <c r="DB55" i="7" s="1"/>
  <c r="DB60" i="7" s="1"/>
  <c r="DZ46" i="54"/>
  <c r="BQ46" i="54"/>
  <c r="BR46" i="54" s="1"/>
  <c r="BR44" i="54"/>
  <c r="DL53" i="11"/>
  <c r="DL78" i="11" s="1"/>
  <c r="CJ84" i="49"/>
  <c r="DH64" i="19"/>
  <c r="CX80" i="4"/>
  <c r="CX82" i="4" s="1"/>
  <c r="Q60" i="29"/>
  <c r="R55" i="29"/>
  <c r="CC46" i="54"/>
  <c r="DM41" i="19"/>
  <c r="DM77" i="19" s="1"/>
  <c r="AB86" i="19"/>
  <c r="AB93" i="19"/>
  <c r="AB96" i="19" s="1"/>
  <c r="CN41" i="49"/>
  <c r="DD38" i="11"/>
  <c r="CR38" i="11"/>
  <c r="BD34" i="49"/>
  <c r="BE9" i="49"/>
  <c r="BD91" i="49"/>
  <c r="BE91" i="49" s="1"/>
  <c r="BE89" i="49"/>
  <c r="BD82" i="24"/>
  <c r="BE80" i="24"/>
  <c r="DU86" i="4"/>
  <c r="DU93" i="4"/>
  <c r="DU96" i="4" s="1"/>
  <c r="DJ62" i="11"/>
  <c r="DJ64" i="11" s="1"/>
  <c r="P86" i="29"/>
  <c r="P93" i="29"/>
  <c r="P96" i="29" s="1"/>
  <c r="BA86" i="34"/>
  <c r="BA93" i="34"/>
  <c r="BA96" i="34" s="1"/>
  <c r="DZ80" i="16"/>
  <c r="DZ82" i="16" s="1"/>
  <c r="CZ55" i="54"/>
  <c r="DX55" i="19"/>
  <c r="BN64" i="29"/>
  <c r="BN62" i="29"/>
  <c r="DU64" i="34"/>
  <c r="CY76" i="29"/>
  <c r="CY36" i="29"/>
  <c r="CY55" i="29" s="1"/>
  <c r="CY60" i="29" s="1"/>
  <c r="CU86" i="49"/>
  <c r="CU93" i="49"/>
  <c r="CU96" i="49" s="1"/>
  <c r="DN34" i="44"/>
  <c r="DN91" i="44"/>
  <c r="Q82" i="49"/>
  <c r="R80" i="49"/>
  <c r="CO76" i="24"/>
  <c r="CO36" i="24"/>
  <c r="CO55" i="24" s="1"/>
  <c r="CC46" i="34"/>
  <c r="CC91" i="34"/>
  <c r="CN80" i="24"/>
  <c r="CN82" i="24" s="1"/>
  <c r="CN84" i="24"/>
  <c r="CB80" i="44"/>
  <c r="CB82" i="44" s="1"/>
  <c r="DO41" i="16"/>
  <c r="DO77" i="16" s="1"/>
  <c r="DY60" i="44"/>
  <c r="EB91" i="7"/>
  <c r="CY53" i="39"/>
  <c r="CY78" i="39" s="1"/>
  <c r="BO80" i="34"/>
  <c r="BO82" i="34" s="1"/>
  <c r="CP41" i="24"/>
  <c r="CP77" i="24" s="1"/>
  <c r="CD58" i="34"/>
  <c r="CE58" i="34" s="1"/>
  <c r="CD88" i="34"/>
  <c r="CE88" i="34" s="1"/>
  <c r="CD33" i="34"/>
  <c r="CE33" i="34" s="1"/>
  <c r="CD27" i="34"/>
  <c r="CE27" i="34" s="1"/>
  <c r="CD19" i="34"/>
  <c r="CE19" i="34" s="1"/>
  <c r="CD29" i="34"/>
  <c r="CE29" i="34" s="1"/>
  <c r="CD39" i="34"/>
  <c r="CD26" i="34"/>
  <c r="CE26" i="34" s="1"/>
  <c r="CD10" i="34"/>
  <c r="CE10" i="34" s="1"/>
  <c r="CD30" i="34"/>
  <c r="CE30" i="34" s="1"/>
  <c r="CD22" i="34"/>
  <c r="CE22" i="34" s="1"/>
  <c r="CD57" i="34"/>
  <c r="CE57" i="34" s="1"/>
  <c r="CD51" i="34"/>
  <c r="CE51" i="34" s="1"/>
  <c r="CD21" i="34"/>
  <c r="CE21" i="34" s="1"/>
  <c r="CD50" i="34"/>
  <c r="CE50" i="34" s="1"/>
  <c r="CD43" i="34"/>
  <c r="CE43" i="34" s="1"/>
  <c r="CD28" i="34"/>
  <c r="CE28" i="34" s="1"/>
  <c r="CD59" i="34"/>
  <c r="CE59" i="34" s="1"/>
  <c r="CD31" i="34"/>
  <c r="CE31" i="34" s="1"/>
  <c r="CD89" i="34"/>
  <c r="CD49" i="34"/>
  <c r="CD24" i="34"/>
  <c r="CE24" i="34" s="1"/>
  <c r="CD11" i="34"/>
  <c r="CE11" i="34" s="1"/>
  <c r="CD38" i="34"/>
  <c r="CE38" i="34" s="1"/>
  <c r="CD14" i="34"/>
  <c r="CE14" i="34" s="1"/>
  <c r="CD25" i="34"/>
  <c r="CE25" i="34" s="1"/>
  <c r="CD20" i="34"/>
  <c r="CE20" i="34" s="1"/>
  <c r="CD12" i="34"/>
  <c r="CE12" i="34" s="1"/>
  <c r="CD15" i="34"/>
  <c r="CE15" i="34" s="1"/>
  <c r="CD90" i="34"/>
  <c r="CE90" i="34" s="1"/>
  <c r="CD44" i="34"/>
  <c r="CD17" i="34"/>
  <c r="CE17" i="34" s="1"/>
  <c r="CD45" i="34"/>
  <c r="CE45" i="34" s="1"/>
  <c r="CD9" i="34"/>
  <c r="CD18" i="34"/>
  <c r="CE18" i="34" s="1"/>
  <c r="CD32" i="34"/>
  <c r="CE32" i="34" s="1"/>
  <c r="CD23" i="34"/>
  <c r="CE23" i="34" s="1"/>
  <c r="CD16" i="34"/>
  <c r="CE16" i="34" s="1"/>
  <c r="DM41" i="34"/>
  <c r="CZ80" i="24"/>
  <c r="CZ91" i="4"/>
  <c r="DJ86" i="34"/>
  <c r="DJ93" i="34"/>
  <c r="DJ96" i="34" s="1"/>
  <c r="CD2" i="4"/>
  <c r="CE3" i="4"/>
  <c r="DK62" i="7"/>
  <c r="AD55" i="54"/>
  <c r="AE36" i="54"/>
  <c r="CC53" i="19"/>
  <c r="CC78" i="19" s="1"/>
  <c r="CO34" i="19"/>
  <c r="BQ80" i="7"/>
  <c r="BR76" i="7"/>
  <c r="CD91" i="44"/>
  <c r="CE91" i="44" s="1"/>
  <c r="CE89" i="44"/>
  <c r="EA59" i="54"/>
  <c r="EA90" i="54"/>
  <c r="EA58" i="54"/>
  <c r="EA57" i="54"/>
  <c r="EA49" i="54"/>
  <c r="EA33" i="54"/>
  <c r="EA88" i="54"/>
  <c r="EA29" i="54"/>
  <c r="EA24" i="54"/>
  <c r="EA30" i="54"/>
  <c r="EA43" i="54"/>
  <c r="EA89" i="54"/>
  <c r="EA50" i="54"/>
  <c r="EA45" i="54"/>
  <c r="EA39" i="54"/>
  <c r="EA41" i="54" s="1"/>
  <c r="EA77" i="54" s="1"/>
  <c r="EA26" i="54"/>
  <c r="EA16" i="54"/>
  <c r="EA9" i="54"/>
  <c r="EA22" i="54"/>
  <c r="EA15" i="54"/>
  <c r="EA38" i="54"/>
  <c r="EA27" i="54"/>
  <c r="EA21" i="54"/>
  <c r="EA32" i="54"/>
  <c r="EA20" i="54"/>
  <c r="EA14" i="54"/>
  <c r="EA25" i="54"/>
  <c r="EA44" i="54"/>
  <c r="EA46" i="54" s="1"/>
  <c r="EA51" i="54"/>
  <c r="EA13" i="54"/>
  <c r="EA28" i="54"/>
  <c r="EA18" i="54"/>
  <c r="EA10" i="54"/>
  <c r="EA19" i="54"/>
  <c r="EA31" i="54"/>
  <c r="EA17" i="54"/>
  <c r="EA23" i="54"/>
  <c r="EA12" i="54"/>
  <c r="EA11" i="54"/>
  <c r="BB86" i="4"/>
  <c r="BB93" i="4"/>
  <c r="BB96" i="4" s="1"/>
  <c r="DA53" i="19"/>
  <c r="DA78" i="19" s="1"/>
  <c r="DW62" i="4"/>
  <c r="DW64" i="4" s="1"/>
  <c r="BQ53" i="54"/>
  <c r="BQ78" i="54" s="1"/>
  <c r="BR78" i="54" s="1"/>
  <c r="BR49" i="54"/>
  <c r="BR53" i="54" s="1"/>
  <c r="DL34" i="11"/>
  <c r="DL46" i="11"/>
  <c r="DW96" i="7"/>
  <c r="Q84" i="34"/>
  <c r="CK64" i="39"/>
  <c r="CK62" i="39"/>
  <c r="CO34" i="54"/>
  <c r="CP76" i="16"/>
  <c r="CP36" i="16"/>
  <c r="CP55" i="16" s="1"/>
  <c r="CP60" i="16" s="1"/>
  <c r="O95" i="49"/>
  <c r="O97" i="49" s="1"/>
  <c r="L16" i="2"/>
  <c r="DL53" i="4"/>
  <c r="DJ76" i="39"/>
  <c r="DJ36" i="39"/>
  <c r="DJ55" i="39" s="1"/>
  <c r="DJ60" i="39" s="1"/>
  <c r="DV60" i="39"/>
  <c r="BQ2" i="39"/>
  <c r="BR3" i="39"/>
  <c r="DW80" i="4"/>
  <c r="DW82" i="4" s="1"/>
  <c r="DB34" i="24"/>
  <c r="CZ80" i="54"/>
  <c r="CZ82" i="54" s="1"/>
  <c r="BN60" i="4"/>
  <c r="CD36" i="7"/>
  <c r="CD76" i="7"/>
  <c r="CE34" i="7"/>
  <c r="EB34" i="7"/>
  <c r="AP64" i="29"/>
  <c r="AP62" i="29"/>
  <c r="CV82" i="39"/>
  <c r="AQ82" i="54"/>
  <c r="AR80" i="54"/>
  <c r="BB80" i="29"/>
  <c r="BB82" i="29" s="1"/>
  <c r="BB84" i="29"/>
  <c r="AD64" i="24"/>
  <c r="AE64" i="24" s="1"/>
  <c r="CC80" i="16"/>
  <c r="CC82" i="16" s="1"/>
  <c r="CC84" i="16" s="1"/>
  <c r="BO91" i="39"/>
  <c r="BO53" i="39"/>
  <c r="BO78" i="39" s="1"/>
  <c r="DM46" i="54"/>
  <c r="BN84" i="54"/>
  <c r="Q60" i="19"/>
  <c r="R55" i="19"/>
  <c r="CJ64" i="19"/>
  <c r="BQ90" i="49"/>
  <c r="BR90" i="49" s="1"/>
  <c r="BQ89" i="49"/>
  <c r="BQ88" i="49"/>
  <c r="BR88" i="49" s="1"/>
  <c r="BQ58" i="49"/>
  <c r="BR58" i="49" s="1"/>
  <c r="BQ50" i="49"/>
  <c r="BR50" i="49" s="1"/>
  <c r="BQ43" i="49"/>
  <c r="BR43" i="49" s="1"/>
  <c r="BQ57" i="49"/>
  <c r="BR57" i="49" s="1"/>
  <c r="BQ33" i="49"/>
  <c r="BR33" i="49" s="1"/>
  <c r="BQ39" i="49"/>
  <c r="BQ44" i="49"/>
  <c r="BQ32" i="49"/>
  <c r="BR32" i="49" s="1"/>
  <c r="BQ23" i="49"/>
  <c r="BR23" i="49" s="1"/>
  <c r="BQ22" i="49"/>
  <c r="BR22" i="49" s="1"/>
  <c r="BQ59" i="49"/>
  <c r="BR59" i="49" s="1"/>
  <c r="BQ51" i="49"/>
  <c r="BR51" i="49" s="1"/>
  <c r="BQ49" i="49"/>
  <c r="BQ9" i="49"/>
  <c r="BQ24" i="49"/>
  <c r="BR24" i="49" s="1"/>
  <c r="BQ16" i="49"/>
  <c r="BR16" i="49" s="1"/>
  <c r="BQ21" i="49"/>
  <c r="BR21" i="49" s="1"/>
  <c r="BQ19" i="49"/>
  <c r="BR19" i="49" s="1"/>
  <c r="BQ14" i="49"/>
  <c r="BR14" i="49" s="1"/>
  <c r="BQ31" i="49"/>
  <c r="BR31" i="49" s="1"/>
  <c r="BQ45" i="49"/>
  <c r="BR45" i="49" s="1"/>
  <c r="BQ38" i="49"/>
  <c r="BR38" i="49" s="1"/>
  <c r="BQ26" i="49"/>
  <c r="BR26" i="49" s="1"/>
  <c r="BQ30" i="49"/>
  <c r="BR30" i="49" s="1"/>
  <c r="BQ27" i="49"/>
  <c r="BR27" i="49" s="1"/>
  <c r="BQ13" i="49"/>
  <c r="BR13" i="49" s="1"/>
  <c r="BQ20" i="49"/>
  <c r="BR20" i="49" s="1"/>
  <c r="BQ17" i="49"/>
  <c r="BR17" i="49" s="1"/>
  <c r="BQ12" i="49"/>
  <c r="BR12" i="49" s="1"/>
  <c r="BQ10" i="49"/>
  <c r="BR10" i="49" s="1"/>
  <c r="BQ11" i="49"/>
  <c r="BR11" i="49" s="1"/>
  <c r="BQ29" i="49"/>
  <c r="BR29" i="49" s="1"/>
  <c r="BQ28" i="49"/>
  <c r="BR28" i="49" s="1"/>
  <c r="BQ25" i="49"/>
  <c r="BR25" i="49" s="1"/>
  <c r="BQ18" i="49"/>
  <c r="BR18" i="49" s="1"/>
  <c r="BQ15" i="49"/>
  <c r="BR15" i="49" s="1"/>
  <c r="DZ26" i="4"/>
  <c r="DZ18" i="4"/>
  <c r="DZ9" i="4"/>
  <c r="DZ25" i="4"/>
  <c r="DZ57" i="4"/>
  <c r="DZ51" i="4"/>
  <c r="DZ44" i="4"/>
  <c r="DZ15" i="4"/>
  <c r="DZ11" i="4"/>
  <c r="DZ29" i="4"/>
  <c r="DZ21" i="4"/>
  <c r="DZ28" i="4"/>
  <c r="DZ33" i="4"/>
  <c r="DZ14" i="4"/>
  <c r="DZ24" i="4"/>
  <c r="DZ19" i="4"/>
  <c r="DZ31" i="4"/>
  <c r="DZ17" i="4"/>
  <c r="DZ32" i="4"/>
  <c r="DZ30" i="4"/>
  <c r="DZ23" i="4"/>
  <c r="DZ43" i="4"/>
  <c r="DZ16" i="4"/>
  <c r="DZ22" i="4"/>
  <c r="DZ12" i="4"/>
  <c r="DZ20" i="4"/>
  <c r="DZ10" i="4"/>
  <c r="DZ50" i="4"/>
  <c r="DZ88" i="4"/>
  <c r="DZ91" i="4" s="1"/>
  <c r="DZ27" i="4"/>
  <c r="DZ49" i="4"/>
  <c r="AQ77" i="49"/>
  <c r="AR77" i="49" s="1"/>
  <c r="AR41" i="49"/>
  <c r="CL60" i="19"/>
  <c r="CD2" i="49"/>
  <c r="CE3" i="49"/>
  <c r="DH62" i="49"/>
  <c r="DH64" i="49" s="1"/>
  <c r="CM55" i="34"/>
  <c r="DF86" i="39"/>
  <c r="DF93" i="39"/>
  <c r="DF96" i="39" s="1"/>
  <c r="BC62" i="19"/>
  <c r="BC64" i="19"/>
  <c r="DN41" i="24"/>
  <c r="DN77" i="24" s="1"/>
  <c r="DN53" i="24"/>
  <c r="DN78" i="24" s="1"/>
  <c r="DB88" i="34"/>
  <c r="DB45" i="34"/>
  <c r="DB50" i="34"/>
  <c r="DB89" i="34"/>
  <c r="DB57" i="34"/>
  <c r="DB44" i="34"/>
  <c r="DB46" i="34" s="1"/>
  <c r="DB31" i="34"/>
  <c r="DB23" i="34"/>
  <c r="DB16" i="34"/>
  <c r="DB28" i="34"/>
  <c r="DB10" i="34"/>
  <c r="DB29" i="34"/>
  <c r="DB19" i="34"/>
  <c r="DB43" i="34"/>
  <c r="DB24" i="34"/>
  <c r="DB11" i="34"/>
  <c r="DB22" i="34"/>
  <c r="DB14" i="34"/>
  <c r="DB59" i="34"/>
  <c r="DB58" i="34"/>
  <c r="DB39" i="34"/>
  <c r="DB25" i="34"/>
  <c r="DB15" i="34"/>
  <c r="DB12" i="34"/>
  <c r="DB49" i="34"/>
  <c r="DB90" i="34"/>
  <c r="DB51" i="34"/>
  <c r="DB9" i="34"/>
  <c r="DB34" i="34" s="1"/>
  <c r="DB26" i="34"/>
  <c r="DB17" i="34"/>
  <c r="DB32" i="34"/>
  <c r="DB18" i="34"/>
  <c r="DB33" i="34"/>
  <c r="DB27" i="34"/>
  <c r="DB21" i="34"/>
  <c r="DB38" i="34"/>
  <c r="DB30" i="34"/>
  <c r="DB20" i="34"/>
  <c r="CN53" i="49"/>
  <c r="CN78" i="49" s="1"/>
  <c r="AY84" i="39"/>
  <c r="DC91" i="7"/>
  <c r="AQ91" i="39"/>
  <c r="AR91" i="39" s="1"/>
  <c r="AR89" i="39"/>
  <c r="Q82" i="16"/>
  <c r="R80" i="16"/>
  <c r="BQ41" i="19"/>
  <c r="BR39" i="19"/>
  <c r="BQ53" i="19"/>
  <c r="BQ78" i="19" s="1"/>
  <c r="BR78" i="19" s="1"/>
  <c r="BR49" i="19"/>
  <c r="BR53" i="19" s="1"/>
  <c r="DA53" i="34"/>
  <c r="DA78" i="34" s="1"/>
  <c r="DY84" i="7"/>
  <c r="DM76" i="44"/>
  <c r="DM36" i="44"/>
  <c r="BB84" i="34"/>
  <c r="CX55" i="29"/>
  <c r="DC41" i="16"/>
  <c r="DC77" i="16" s="1"/>
  <c r="DY46" i="49"/>
  <c r="BN80" i="4"/>
  <c r="BN82" i="4" s="1"/>
  <c r="DK76" i="4"/>
  <c r="DK36" i="4"/>
  <c r="DK55" i="4" s="1"/>
  <c r="DK60" i="4" s="1"/>
  <c r="DJ86" i="44"/>
  <c r="DJ93" i="44"/>
  <c r="DJ96" i="44" s="1"/>
  <c r="DC3" i="4"/>
  <c r="DB2" i="4"/>
  <c r="AP80" i="29"/>
  <c r="AP82" i="29" s="1"/>
  <c r="CN53" i="4"/>
  <c r="CN78" i="4" s="1"/>
  <c r="CD53" i="24"/>
  <c r="CD78" i="24" s="1"/>
  <c r="CE78" i="24" s="1"/>
  <c r="CE49" i="24"/>
  <c r="CE53" i="24" s="1"/>
  <c r="CA53" i="39"/>
  <c r="CA78" i="39" s="1"/>
  <c r="BY60" i="49"/>
  <c r="CZ34" i="4"/>
  <c r="CK82" i="29"/>
  <c r="DL80" i="24"/>
  <c r="EA34" i="44"/>
  <c r="EA46" i="44"/>
  <c r="CQ89" i="44"/>
  <c r="CQ49" i="44"/>
  <c r="CQ50" i="44"/>
  <c r="CR50" i="44" s="1"/>
  <c r="CQ32" i="44"/>
  <c r="CR32" i="44" s="1"/>
  <c r="CQ24" i="44"/>
  <c r="CR24" i="44" s="1"/>
  <c r="CQ31" i="44"/>
  <c r="CR31" i="44" s="1"/>
  <c r="CQ23" i="44"/>
  <c r="CR23" i="44" s="1"/>
  <c r="CQ57" i="44"/>
  <c r="CR57" i="44" s="1"/>
  <c r="CQ39" i="44"/>
  <c r="CQ22" i="44"/>
  <c r="CR22" i="44" s="1"/>
  <c r="CQ14" i="44"/>
  <c r="CR14" i="44" s="1"/>
  <c r="CQ28" i="44"/>
  <c r="CR28" i="44" s="1"/>
  <c r="CQ19" i="44"/>
  <c r="CR19" i="44" s="1"/>
  <c r="CQ29" i="44"/>
  <c r="CR29" i="44" s="1"/>
  <c r="CQ44" i="44"/>
  <c r="CQ88" i="44"/>
  <c r="CR88" i="44" s="1"/>
  <c r="CQ45" i="44"/>
  <c r="CR45" i="44" s="1"/>
  <c r="CQ27" i="44"/>
  <c r="CR27" i="44" s="1"/>
  <c r="CQ90" i="44"/>
  <c r="CR90" i="44" s="1"/>
  <c r="CQ10" i="44"/>
  <c r="CR10" i="44" s="1"/>
  <c r="CQ13" i="44"/>
  <c r="CR13" i="44" s="1"/>
  <c r="CQ18" i="44"/>
  <c r="CR18" i="44" s="1"/>
  <c r="CQ15" i="44"/>
  <c r="CR15" i="44" s="1"/>
  <c r="CQ30" i="44"/>
  <c r="CR30" i="44" s="1"/>
  <c r="CQ26" i="44"/>
  <c r="CR26" i="44" s="1"/>
  <c r="CQ17" i="44"/>
  <c r="CR17" i="44" s="1"/>
  <c r="CQ59" i="44"/>
  <c r="CR59" i="44" s="1"/>
  <c r="CQ58" i="44"/>
  <c r="CR58" i="44" s="1"/>
  <c r="CQ43" i="44"/>
  <c r="CR43" i="44" s="1"/>
  <c r="CQ20" i="44"/>
  <c r="CR20" i="44" s="1"/>
  <c r="CQ51" i="44"/>
  <c r="CR51" i="44" s="1"/>
  <c r="CQ16" i="44"/>
  <c r="CR16" i="44" s="1"/>
  <c r="CQ21" i="44"/>
  <c r="CR21" i="44" s="1"/>
  <c r="CQ33" i="44"/>
  <c r="CR33" i="44" s="1"/>
  <c r="CQ25" i="44"/>
  <c r="CR25" i="44" s="1"/>
  <c r="CQ11" i="44"/>
  <c r="CR11" i="44" s="1"/>
  <c r="CQ9" i="44"/>
  <c r="CQ38" i="44"/>
  <c r="CR38" i="44" s="1"/>
  <c r="CQ12" i="44"/>
  <c r="CR12" i="44" s="1"/>
  <c r="DX86" i="44"/>
  <c r="DX93" i="44"/>
  <c r="DX96" i="44" s="1"/>
  <c r="AQ80" i="24"/>
  <c r="AR76" i="24"/>
  <c r="CQ41" i="16"/>
  <c r="CR39" i="16"/>
  <c r="CN41" i="29"/>
  <c r="CN77" i="29" s="1"/>
  <c r="BD34" i="4"/>
  <c r="BE9" i="4"/>
  <c r="DC3" i="49"/>
  <c r="DB2" i="49"/>
  <c r="CA80" i="54"/>
  <c r="BC76" i="49"/>
  <c r="BC36" i="49"/>
  <c r="BC55" i="49" s="1"/>
  <c r="BC60" i="49" s="1"/>
  <c r="CB53" i="29"/>
  <c r="CB78" i="29" s="1"/>
  <c r="CK80" i="39"/>
  <c r="CK82" i="39" s="1"/>
  <c r="CM62" i="19"/>
  <c r="CM64" i="19"/>
  <c r="CW86" i="11"/>
  <c r="CW93" i="11"/>
  <c r="CW96" i="11" s="1"/>
  <c r="EA50" i="34"/>
  <c r="EA90" i="34"/>
  <c r="EA57" i="34"/>
  <c r="EA89" i="34"/>
  <c r="EA91" i="34" s="1"/>
  <c r="EA49" i="34"/>
  <c r="EA53" i="34" s="1"/>
  <c r="EA78" i="34" s="1"/>
  <c r="EA88" i="34"/>
  <c r="EA19" i="34"/>
  <c r="EA27" i="34"/>
  <c r="EA33" i="34"/>
  <c r="EA59" i="34"/>
  <c r="EA44" i="34"/>
  <c r="EA46" i="34" s="1"/>
  <c r="EA22" i="34"/>
  <c r="EA28" i="34"/>
  <c r="EA15" i="34"/>
  <c r="EA16" i="34"/>
  <c r="EA58" i="34"/>
  <c r="EA14" i="34"/>
  <c r="EA17" i="34"/>
  <c r="EA26" i="34"/>
  <c r="EA25" i="34"/>
  <c r="EA18" i="34"/>
  <c r="EA39" i="34"/>
  <c r="EA32" i="34"/>
  <c r="EA24" i="34"/>
  <c r="EA31" i="34"/>
  <c r="EA45" i="34"/>
  <c r="EA38" i="34"/>
  <c r="EA20" i="34"/>
  <c r="EA21" i="34"/>
  <c r="EA12" i="34"/>
  <c r="EA23" i="34"/>
  <c r="EA29" i="34"/>
  <c r="EA51" i="34"/>
  <c r="EA30" i="34"/>
  <c r="EA11" i="34"/>
  <c r="EA9" i="34"/>
  <c r="EA10" i="34"/>
  <c r="EA43" i="34"/>
  <c r="BP31" i="39"/>
  <c r="BP23" i="39"/>
  <c r="BP39" i="39"/>
  <c r="BP41" i="39" s="1"/>
  <c r="BP77" i="39" s="1"/>
  <c r="BP22" i="39"/>
  <c r="BP90" i="39"/>
  <c r="BP45" i="39"/>
  <c r="BP21" i="39"/>
  <c r="BP89" i="39"/>
  <c r="BP50" i="39"/>
  <c r="BP43" i="39"/>
  <c r="BP44" i="39"/>
  <c r="BP15" i="39"/>
  <c r="BP59" i="39"/>
  <c r="BP51" i="39"/>
  <c r="BP38" i="39"/>
  <c r="BP17" i="39"/>
  <c r="BP27" i="39"/>
  <c r="BP10" i="39"/>
  <c r="BP88" i="39"/>
  <c r="BP58" i="39"/>
  <c r="BP16" i="39"/>
  <c r="BP32" i="39"/>
  <c r="BP24" i="39"/>
  <c r="BP20" i="39"/>
  <c r="BP19" i="39"/>
  <c r="BP11" i="39"/>
  <c r="BP29" i="39"/>
  <c r="BP49" i="39"/>
  <c r="BP33" i="39"/>
  <c r="BP25" i="39"/>
  <c r="BP18" i="39"/>
  <c r="BP9" i="39"/>
  <c r="BP30" i="39"/>
  <c r="BP26" i="39"/>
  <c r="BP14" i="39"/>
  <c r="BP12" i="39"/>
  <c r="BP28" i="39"/>
  <c r="BP57" i="39"/>
  <c r="DL31" i="39"/>
  <c r="DL23" i="39"/>
  <c r="DL39" i="39"/>
  <c r="DL22" i="39"/>
  <c r="DL90" i="39"/>
  <c r="DL45" i="39"/>
  <c r="DL21" i="39"/>
  <c r="DL89" i="39"/>
  <c r="DL50" i="39"/>
  <c r="DL43" i="39"/>
  <c r="DL44" i="39"/>
  <c r="DL57" i="39"/>
  <c r="DL49" i="39"/>
  <c r="DL15" i="39"/>
  <c r="DL38" i="39"/>
  <c r="DL33" i="39"/>
  <c r="DL58" i="39"/>
  <c r="DL19" i="39"/>
  <c r="DL88" i="39"/>
  <c r="DL27" i="39"/>
  <c r="DL10" i="39"/>
  <c r="DL32" i="39"/>
  <c r="DL24" i="39"/>
  <c r="DL18" i="39"/>
  <c r="DL12" i="39"/>
  <c r="DL25" i="39"/>
  <c r="DL17" i="39"/>
  <c r="DL11" i="39"/>
  <c r="DL51" i="39"/>
  <c r="DL30" i="39"/>
  <c r="DL16" i="39"/>
  <c r="DL26" i="39"/>
  <c r="DL20" i="39"/>
  <c r="DL9" i="39"/>
  <c r="DL28" i="39"/>
  <c r="DL59" i="39"/>
  <c r="DL14" i="39"/>
  <c r="DL29" i="39"/>
  <c r="AQ41" i="39"/>
  <c r="AR39" i="39"/>
  <c r="BQ34" i="19"/>
  <c r="BR9" i="19"/>
  <c r="DJ80" i="11"/>
  <c r="DJ82" i="11" s="1"/>
  <c r="BD62" i="44"/>
  <c r="BE62" i="44" s="1"/>
  <c r="BD64" i="44"/>
  <c r="BE64" i="44" s="1"/>
  <c r="BE60" i="44"/>
  <c r="DY80" i="44"/>
  <c r="AQ78" i="11"/>
  <c r="AR78" i="11" s="1"/>
  <c r="AR53" i="11"/>
  <c r="DL62" i="24"/>
  <c r="DL64" i="24" s="1"/>
  <c r="AQ55" i="24"/>
  <c r="AR36" i="24"/>
  <c r="DJ60" i="19"/>
  <c r="AD80" i="54"/>
  <c r="AE76" i="54"/>
  <c r="CA76" i="4"/>
  <c r="CA36" i="4"/>
  <c r="CA55" i="4" s="1"/>
  <c r="CA60" i="4" s="1"/>
  <c r="CN91" i="29"/>
  <c r="BD91" i="29"/>
  <c r="BE91" i="29" s="1"/>
  <c r="BE89" i="29"/>
  <c r="CZ76" i="11"/>
  <c r="CZ36" i="11"/>
  <c r="DW60" i="34"/>
  <c r="DZ59" i="11"/>
  <c r="DZ45" i="11"/>
  <c r="DZ51" i="11"/>
  <c r="DZ58" i="11"/>
  <c r="DZ44" i="11"/>
  <c r="DZ31" i="11"/>
  <c r="DZ21" i="11"/>
  <c r="DZ50" i="11"/>
  <c r="DZ33" i="11"/>
  <c r="DZ32" i="11"/>
  <c r="DZ57" i="11"/>
  <c r="DZ43" i="11"/>
  <c r="DZ29" i="11"/>
  <c r="DZ89" i="11"/>
  <c r="DZ25" i="11"/>
  <c r="DZ16" i="11"/>
  <c r="DZ12" i="11"/>
  <c r="DZ11" i="11"/>
  <c r="DZ10" i="11"/>
  <c r="DZ15" i="11"/>
  <c r="DZ24" i="11"/>
  <c r="DZ28" i="11"/>
  <c r="DZ88" i="11"/>
  <c r="DZ91" i="11" s="1"/>
  <c r="DZ22" i="11"/>
  <c r="DZ17" i="11"/>
  <c r="DZ27" i="11"/>
  <c r="DZ26" i="11"/>
  <c r="DZ90" i="11"/>
  <c r="DZ20" i="11"/>
  <c r="DZ30" i="11"/>
  <c r="DZ14" i="11"/>
  <c r="DZ49" i="11"/>
  <c r="DZ23" i="11"/>
  <c r="DZ18" i="11"/>
  <c r="DZ9" i="11"/>
  <c r="DZ19" i="11"/>
  <c r="BK86" i="29"/>
  <c r="BK93" i="29"/>
  <c r="BK96" i="29" s="1"/>
  <c r="BL86" i="39"/>
  <c r="BL93" i="39"/>
  <c r="BL96" i="39" s="1"/>
  <c r="BZ62" i="49"/>
  <c r="BZ64" i="49" s="1"/>
  <c r="BX86" i="39"/>
  <c r="BX93" i="39"/>
  <c r="BX96" i="39" s="1"/>
  <c r="EA2" i="4"/>
  <c r="EB3" i="4"/>
  <c r="BP46" i="11"/>
  <c r="CK60" i="11"/>
  <c r="DI55" i="39"/>
  <c r="CD89" i="54"/>
  <c r="CD88" i="54"/>
  <c r="CE88" i="54" s="1"/>
  <c r="CD59" i="54"/>
  <c r="CE59" i="54" s="1"/>
  <c r="CD51" i="54"/>
  <c r="CE51" i="54" s="1"/>
  <c r="CD49" i="54"/>
  <c r="CD58" i="54"/>
  <c r="CE58" i="54" s="1"/>
  <c r="CD57" i="54"/>
  <c r="CE57" i="54" s="1"/>
  <c r="CD45" i="54"/>
  <c r="CE45" i="54" s="1"/>
  <c r="CD43" i="54"/>
  <c r="CE43" i="54" s="1"/>
  <c r="CD90" i="54"/>
  <c r="CE90" i="54" s="1"/>
  <c r="CD30" i="54"/>
  <c r="CE30" i="54" s="1"/>
  <c r="CD44" i="54"/>
  <c r="CD33" i="54"/>
  <c r="CE33" i="54" s="1"/>
  <c r="CD25" i="54"/>
  <c r="CE25" i="54" s="1"/>
  <c r="CD27" i="54"/>
  <c r="CE27" i="54" s="1"/>
  <c r="CD50" i="54"/>
  <c r="CE50" i="54" s="1"/>
  <c r="CD38" i="54"/>
  <c r="CE38" i="54" s="1"/>
  <c r="CD26" i="54"/>
  <c r="CE26" i="54" s="1"/>
  <c r="CD22" i="54"/>
  <c r="CE22" i="54" s="1"/>
  <c r="CD32" i="54"/>
  <c r="CE32" i="54" s="1"/>
  <c r="CD15" i="54"/>
  <c r="CE15" i="54" s="1"/>
  <c r="CD31" i="54"/>
  <c r="CE31" i="54" s="1"/>
  <c r="CD29" i="54"/>
  <c r="CE29" i="54" s="1"/>
  <c r="CD24" i="54"/>
  <c r="CE24" i="54" s="1"/>
  <c r="CD39" i="54"/>
  <c r="CD9" i="54"/>
  <c r="CD16" i="54"/>
  <c r="CE16" i="54" s="1"/>
  <c r="CD12" i="54"/>
  <c r="CE12" i="54" s="1"/>
  <c r="CD20" i="54"/>
  <c r="CE20" i="54" s="1"/>
  <c r="CD19" i="54"/>
  <c r="CE19" i="54" s="1"/>
  <c r="CD21" i="54"/>
  <c r="CE21" i="54" s="1"/>
  <c r="CD13" i="54"/>
  <c r="CE13" i="54" s="1"/>
  <c r="CD28" i="54"/>
  <c r="CE28" i="54" s="1"/>
  <c r="CD11" i="54"/>
  <c r="CE11" i="54" s="1"/>
  <c r="CD23" i="54"/>
  <c r="CE23" i="54" s="1"/>
  <c r="CD10" i="54"/>
  <c r="CE10" i="54" s="1"/>
  <c r="CD17" i="54"/>
  <c r="CE17" i="54" s="1"/>
  <c r="CD18" i="54"/>
  <c r="CE18" i="54" s="1"/>
  <c r="CD14" i="54"/>
  <c r="CE14" i="54" s="1"/>
  <c r="DO50" i="24"/>
  <c r="DO43" i="24"/>
  <c r="DO29" i="24"/>
  <c r="DO26" i="24"/>
  <c r="DO18" i="24"/>
  <c r="DO11" i="24"/>
  <c r="DO57" i="24"/>
  <c r="DO30" i="24"/>
  <c r="DO49" i="24"/>
  <c r="DO53" i="24" s="1"/>
  <c r="DO78" i="24" s="1"/>
  <c r="DO17" i="24"/>
  <c r="DO10" i="24"/>
  <c r="DO32" i="24"/>
  <c r="DO24" i="24"/>
  <c r="DO88" i="24"/>
  <c r="DO38" i="24"/>
  <c r="DO16" i="24"/>
  <c r="DO45" i="24"/>
  <c r="DO27" i="24"/>
  <c r="DO15" i="24"/>
  <c r="DO28" i="24"/>
  <c r="DO89" i="24"/>
  <c r="DO51" i="24"/>
  <c r="DO21" i="24"/>
  <c r="DO58" i="24"/>
  <c r="DO39" i="24"/>
  <c r="DO41" i="24" s="1"/>
  <c r="DO77" i="24" s="1"/>
  <c r="DO20" i="24"/>
  <c r="DO90" i="24"/>
  <c r="DO19" i="24"/>
  <c r="DO44" i="24"/>
  <c r="DO46" i="24" s="1"/>
  <c r="DO12" i="24"/>
  <c r="DO9" i="24"/>
  <c r="DO23" i="24"/>
  <c r="DO14" i="24"/>
  <c r="DO33" i="24"/>
  <c r="DO31" i="24"/>
  <c r="DO59" i="24"/>
  <c r="DO25" i="24"/>
  <c r="DO22" i="24"/>
  <c r="CZ86" i="7"/>
  <c r="CZ93" i="7"/>
  <c r="CZ96" i="7" s="1"/>
  <c r="CO90" i="49"/>
  <c r="CO31" i="49"/>
  <c r="CO39" i="49"/>
  <c r="CO41" i="49" s="1"/>
  <c r="CO77" i="49" s="1"/>
  <c r="CO45" i="49"/>
  <c r="CO50" i="49"/>
  <c r="CO43" i="49"/>
  <c r="CO33" i="49"/>
  <c r="CO27" i="49"/>
  <c r="CO32" i="49"/>
  <c r="CO28" i="49"/>
  <c r="CO29" i="49"/>
  <c r="CO26" i="49"/>
  <c r="CO58" i="49"/>
  <c r="CO19" i="49"/>
  <c r="CO12" i="49"/>
  <c r="CO89" i="49"/>
  <c r="CO51" i="49"/>
  <c r="CO22" i="49"/>
  <c r="CO11" i="49"/>
  <c r="CO57" i="49"/>
  <c r="CO21" i="49"/>
  <c r="CO17" i="49"/>
  <c r="CO10" i="49"/>
  <c r="CO15" i="49"/>
  <c r="CO25" i="49"/>
  <c r="CO20" i="49"/>
  <c r="CO49" i="49"/>
  <c r="CO30" i="49"/>
  <c r="CO18" i="49"/>
  <c r="CO88" i="49"/>
  <c r="CO38" i="49"/>
  <c r="CO14" i="49"/>
  <c r="CO24" i="49"/>
  <c r="CO16" i="49"/>
  <c r="CO59" i="49"/>
  <c r="CO23" i="49"/>
  <c r="CO9" i="49"/>
  <c r="CO34" i="49" s="1"/>
  <c r="CO13" i="49"/>
  <c r="CO44" i="49"/>
  <c r="DL53" i="49"/>
  <c r="DL78" i="49" s="1"/>
  <c r="CC90" i="49"/>
  <c r="CC88" i="49"/>
  <c r="CC45" i="49"/>
  <c r="CC59" i="49"/>
  <c r="CC38" i="49"/>
  <c r="CC89" i="49"/>
  <c r="CC91" i="49" s="1"/>
  <c r="CC51" i="49"/>
  <c r="CC44" i="49"/>
  <c r="CC58" i="49"/>
  <c r="CC32" i="49"/>
  <c r="CC18" i="49"/>
  <c r="CC57" i="49"/>
  <c r="CC49" i="49"/>
  <c r="CC39" i="49"/>
  <c r="CC41" i="49" s="1"/>
  <c r="CC77" i="49" s="1"/>
  <c r="CC30" i="49"/>
  <c r="CC25" i="49"/>
  <c r="CC31" i="49"/>
  <c r="CC24" i="49"/>
  <c r="CC17" i="49"/>
  <c r="CC20" i="49"/>
  <c r="CC10" i="49"/>
  <c r="CC15" i="49"/>
  <c r="CC27" i="49"/>
  <c r="CC28" i="49"/>
  <c r="CC9" i="49"/>
  <c r="CC29" i="49"/>
  <c r="CC26" i="49"/>
  <c r="CC13" i="49"/>
  <c r="CC16" i="49"/>
  <c r="CC12" i="49"/>
  <c r="CC43" i="49"/>
  <c r="CC50" i="49"/>
  <c r="CC19" i="49"/>
  <c r="CC21" i="49"/>
  <c r="CC23" i="49"/>
  <c r="CC14" i="49"/>
  <c r="CC33" i="49"/>
  <c r="CC22" i="49"/>
  <c r="CC11" i="49"/>
  <c r="CK86" i="4"/>
  <c r="CK93" i="4"/>
  <c r="CK96" i="4" s="1"/>
  <c r="CM80" i="34"/>
  <c r="CM82" i="34" s="1"/>
  <c r="CM84" i="34"/>
  <c r="DK60" i="44"/>
  <c r="BC80" i="19"/>
  <c r="BC82" i="19" s="1"/>
  <c r="DD3" i="34"/>
  <c r="DC2" i="34"/>
  <c r="DB46" i="24"/>
  <c r="CY76" i="11"/>
  <c r="CY36" i="11"/>
  <c r="CY55" i="11" s="1"/>
  <c r="CY60" i="11" s="1"/>
  <c r="AQ60" i="44"/>
  <c r="AR55" i="44"/>
  <c r="AQ34" i="39"/>
  <c r="AR9" i="39"/>
  <c r="CA76" i="49"/>
  <c r="CA36" i="49"/>
  <c r="CA55" i="49" s="1"/>
  <c r="CA60" i="49" s="1"/>
  <c r="AO62" i="49"/>
  <c r="AO64" i="49"/>
  <c r="CY62" i="54"/>
  <c r="CY64" i="54" s="1"/>
  <c r="CJ86" i="11"/>
  <c r="CJ93" i="11"/>
  <c r="CJ96" i="11" s="1"/>
  <c r="CX55" i="11"/>
  <c r="CQ91" i="7"/>
  <c r="CR91" i="7" s="1"/>
  <c r="CR88" i="7"/>
  <c r="CX80" i="29"/>
  <c r="CX82" i="29" s="1"/>
  <c r="CX84" i="29"/>
  <c r="CY84" i="44"/>
  <c r="EA46" i="24"/>
  <c r="CX62" i="49"/>
  <c r="CX64" i="49" s="1"/>
  <c r="DN41" i="44"/>
  <c r="CV86" i="11"/>
  <c r="CV93" i="11"/>
  <c r="CV96" i="11" s="1"/>
  <c r="CP2" i="4"/>
  <c r="CQ3" i="4"/>
  <c r="EC2" i="24"/>
  <c r="ED3" i="24"/>
  <c r="DA76" i="24"/>
  <c r="DA36" i="24"/>
  <c r="DA55" i="24" s="1"/>
  <c r="DA60" i="24" s="1"/>
  <c r="DO53" i="16"/>
  <c r="DO78" i="16" s="1"/>
  <c r="BZ60" i="4"/>
  <c r="CV86" i="49"/>
  <c r="CV93" i="49"/>
  <c r="CV96" i="49" s="1"/>
  <c r="BC53" i="39"/>
  <c r="BC78" i="39" s="1"/>
  <c r="CP53" i="24"/>
  <c r="CP78" i="24" s="1"/>
  <c r="CL62" i="49"/>
  <c r="CL64" i="49"/>
  <c r="CN46" i="4"/>
  <c r="CA34" i="39"/>
  <c r="BD82" i="54"/>
  <c r="BE80" i="54"/>
  <c r="CB34" i="4"/>
  <c r="DU84" i="39"/>
  <c r="DV82" i="49"/>
  <c r="Q60" i="7"/>
  <c r="R55" i="7"/>
  <c r="DK55" i="54"/>
  <c r="CN53" i="29"/>
  <c r="CN78" i="29" s="1"/>
  <c r="AZ86" i="29"/>
  <c r="AZ93" i="29"/>
  <c r="AZ96" i="29" s="1"/>
  <c r="CZ46" i="11"/>
  <c r="BD91" i="4"/>
  <c r="BE91" i="4" s="1"/>
  <c r="BE88" i="4"/>
  <c r="DX86" i="16"/>
  <c r="DX93" i="16"/>
  <c r="DX96" i="16" s="1"/>
  <c r="CB46" i="29"/>
  <c r="CM80" i="19"/>
  <c r="CM82" i="19" s="1"/>
  <c r="CZ91" i="49"/>
  <c r="CR3" i="19"/>
  <c r="CQ2" i="19"/>
  <c r="EC3" i="34"/>
  <c r="EB2" i="34"/>
  <c r="CO34" i="34"/>
  <c r="DP53" i="16" l="1"/>
  <c r="DP78" i="16" s="1"/>
  <c r="DA53" i="11"/>
  <c r="DA78" i="11" s="1"/>
  <c r="CO53" i="11"/>
  <c r="CO78" i="11" s="1"/>
  <c r="CC53" i="11"/>
  <c r="CC78" i="11" s="1"/>
  <c r="EC53" i="7"/>
  <c r="EC78" i="7" s="1"/>
  <c r="BN84" i="4"/>
  <c r="BN93" i="4" s="1"/>
  <c r="BN96" i="4" s="1"/>
  <c r="BZ84" i="4"/>
  <c r="DW84" i="4"/>
  <c r="DW86" i="4" s="1"/>
  <c r="DZ34" i="4"/>
  <c r="CO84" i="16"/>
  <c r="CO86" i="16" s="1"/>
  <c r="CW86" i="4"/>
  <c r="CW93" i="4"/>
  <c r="CW96" i="4" s="1"/>
  <c r="DY82" i="44"/>
  <c r="CD91" i="19"/>
  <c r="CE91" i="19" s="1"/>
  <c r="CE89" i="19"/>
  <c r="BD78" i="4"/>
  <c r="BE78" i="4" s="1"/>
  <c r="BE53" i="4"/>
  <c r="Q62" i="7"/>
  <c r="R62" i="7" s="1"/>
  <c r="R60" i="7"/>
  <c r="DC59" i="34"/>
  <c r="DC38" i="34"/>
  <c r="DC89" i="34"/>
  <c r="DC91" i="34" s="1"/>
  <c r="DC57" i="34"/>
  <c r="DC44" i="34"/>
  <c r="DC31" i="34"/>
  <c r="DC23" i="34"/>
  <c r="DC16" i="34"/>
  <c r="DC28" i="34"/>
  <c r="DC10" i="34"/>
  <c r="DC90" i="34"/>
  <c r="DC88" i="34"/>
  <c r="DC26" i="34"/>
  <c r="DC22" i="34"/>
  <c r="DC45" i="34"/>
  <c r="DC32" i="34"/>
  <c r="DC29" i="34"/>
  <c r="DC43" i="34"/>
  <c r="DC18" i="34"/>
  <c r="DC24" i="34"/>
  <c r="DC11" i="34"/>
  <c r="DC14" i="34"/>
  <c r="DC51" i="34"/>
  <c r="DC49" i="34"/>
  <c r="DC53" i="34" s="1"/>
  <c r="DC78" i="34" s="1"/>
  <c r="DC9" i="34"/>
  <c r="DC39" i="34"/>
  <c r="DC17" i="34"/>
  <c r="DC50" i="34"/>
  <c r="DC12" i="34"/>
  <c r="DC20" i="34"/>
  <c r="DC19" i="34"/>
  <c r="DC33" i="34"/>
  <c r="DC27" i="34"/>
  <c r="DC21" i="34"/>
  <c r="DC58" i="34"/>
  <c r="DC25" i="34"/>
  <c r="DC15" i="34"/>
  <c r="DC30" i="34"/>
  <c r="CO53" i="49"/>
  <c r="CO78" i="49" s="1"/>
  <c r="CD34" i="54"/>
  <c r="CE9" i="54"/>
  <c r="EA26" i="4"/>
  <c r="EA18" i="4"/>
  <c r="EA9" i="4"/>
  <c r="EA25" i="4"/>
  <c r="EA33" i="4"/>
  <c r="EA24" i="4"/>
  <c r="EA17" i="4"/>
  <c r="EA29" i="4"/>
  <c r="EA21" i="4"/>
  <c r="EA10" i="4"/>
  <c r="EA14" i="4"/>
  <c r="EA19" i="4"/>
  <c r="EA31" i="4"/>
  <c r="EA50" i="4"/>
  <c r="EA51" i="4"/>
  <c r="EA15" i="4"/>
  <c r="EA32" i="4"/>
  <c r="EA57" i="4"/>
  <c r="EA43" i="4"/>
  <c r="EA16" i="4"/>
  <c r="EA12" i="4"/>
  <c r="EA28" i="4"/>
  <c r="EA20" i="4"/>
  <c r="EA23" i="4"/>
  <c r="EA88" i="4"/>
  <c r="EA91" i="4" s="1"/>
  <c r="EA27" i="4"/>
  <c r="EA22" i="4"/>
  <c r="EA44" i="4"/>
  <c r="EA46" i="4" s="1"/>
  <c r="EA49" i="4"/>
  <c r="EA11" i="4"/>
  <c r="EA30" i="4"/>
  <c r="DW62" i="34"/>
  <c r="BC80" i="49"/>
  <c r="BC82" i="49" s="1"/>
  <c r="BC84" i="49"/>
  <c r="CZ76" i="4"/>
  <c r="CZ36" i="4"/>
  <c r="CZ55" i="4" s="1"/>
  <c r="BQ34" i="49"/>
  <c r="BR9" i="49"/>
  <c r="AD60" i="54"/>
  <c r="AE55" i="54"/>
  <c r="CD53" i="34"/>
  <c r="CD78" i="34" s="1"/>
  <c r="CE78" i="34" s="1"/>
  <c r="CE49" i="34"/>
  <c r="CE53" i="34" s="1"/>
  <c r="CC49" i="39"/>
  <c r="CC31" i="39"/>
  <c r="CC23" i="39"/>
  <c r="CC88" i="39"/>
  <c r="CC51" i="39"/>
  <c r="CC44" i="39"/>
  <c r="CC27" i="39"/>
  <c r="CC59" i="39"/>
  <c r="CC38" i="39"/>
  <c r="CC28" i="39"/>
  <c r="CC16" i="39"/>
  <c r="CC50" i="39"/>
  <c r="CC39" i="39"/>
  <c r="CC89" i="39"/>
  <c r="CC91" i="39" s="1"/>
  <c r="CC11" i="39"/>
  <c r="CC57" i="39"/>
  <c r="CC29" i="39"/>
  <c r="CC22" i="39"/>
  <c r="CC18" i="39"/>
  <c r="CC17" i="39"/>
  <c r="CC32" i="39"/>
  <c r="CC21" i="39"/>
  <c r="CC15" i="39"/>
  <c r="CC90" i="39"/>
  <c r="CC30" i="39"/>
  <c r="CC26" i="39"/>
  <c r="CC20" i="39"/>
  <c r="CC9" i="39"/>
  <c r="CC24" i="39"/>
  <c r="CC12" i="39"/>
  <c r="CC25" i="39"/>
  <c r="CC14" i="39"/>
  <c r="CC45" i="39"/>
  <c r="CC33" i="39"/>
  <c r="CC19" i="39"/>
  <c r="CC43" i="39"/>
  <c r="CC10" i="39"/>
  <c r="CC58" i="39"/>
  <c r="DZ46" i="29"/>
  <c r="AD82" i="19"/>
  <c r="AE80" i="19"/>
  <c r="DY80" i="19"/>
  <c r="DY82" i="19" s="1"/>
  <c r="CB91" i="39"/>
  <c r="DY76" i="49"/>
  <c r="DY36" i="49"/>
  <c r="DM84" i="7"/>
  <c r="DP34" i="16"/>
  <c r="DW84" i="29"/>
  <c r="CC84" i="7"/>
  <c r="DC89" i="19"/>
  <c r="DC88" i="19"/>
  <c r="DC57" i="19"/>
  <c r="DC39" i="19"/>
  <c r="DC45" i="19"/>
  <c r="DC51" i="19"/>
  <c r="DC38" i="19"/>
  <c r="DC59" i="19"/>
  <c r="DC44" i="19"/>
  <c r="DC46" i="19" s="1"/>
  <c r="DC31" i="19"/>
  <c r="DC23" i="19"/>
  <c r="DC16" i="19"/>
  <c r="DC49" i="19"/>
  <c r="DC22" i="19"/>
  <c r="DC15" i="19"/>
  <c r="DC21" i="19"/>
  <c r="DC29" i="19"/>
  <c r="DC26" i="19"/>
  <c r="DC43" i="19"/>
  <c r="DC30" i="19"/>
  <c r="DC18" i="19"/>
  <c r="DC11" i="19"/>
  <c r="DC19" i="19"/>
  <c r="DC10" i="19"/>
  <c r="DC33" i="19"/>
  <c r="DC32" i="19"/>
  <c r="DC58" i="19"/>
  <c r="DC90" i="19"/>
  <c r="DC20" i="19"/>
  <c r="DC27" i="19"/>
  <c r="DC50" i="19"/>
  <c r="DC25" i="19"/>
  <c r="DC14" i="19"/>
  <c r="DC24" i="19"/>
  <c r="DC9" i="19"/>
  <c r="DC28" i="19"/>
  <c r="DC12" i="19"/>
  <c r="DC17" i="19"/>
  <c r="DN91" i="34"/>
  <c r="DN41" i="34"/>
  <c r="DN77" i="34" s="1"/>
  <c r="DN53" i="34"/>
  <c r="DN78" i="34" s="1"/>
  <c r="DL62" i="19"/>
  <c r="DL64" i="19"/>
  <c r="DN46" i="19"/>
  <c r="DP3" i="4"/>
  <c r="DO2" i="4"/>
  <c r="BB84" i="49"/>
  <c r="DJ86" i="24"/>
  <c r="DJ93" i="24"/>
  <c r="DJ96" i="24" s="1"/>
  <c r="CA84" i="34"/>
  <c r="BO80" i="11"/>
  <c r="BO82" i="11" s="1"/>
  <c r="BO84" i="11" s="1"/>
  <c r="CP34" i="34"/>
  <c r="CY77" i="39"/>
  <c r="DX86" i="24"/>
  <c r="DX93" i="24"/>
  <c r="DX96" i="24" s="1"/>
  <c r="CN86" i="7"/>
  <c r="CN93" i="7"/>
  <c r="CN96" i="7" s="1"/>
  <c r="CJ86" i="39"/>
  <c r="CJ93" i="39"/>
  <c r="CJ96" i="39" s="1"/>
  <c r="CN55" i="19"/>
  <c r="BZ55" i="39"/>
  <c r="DI86" i="11"/>
  <c r="DI93" i="11"/>
  <c r="DI96" i="11" s="1"/>
  <c r="DN53" i="54"/>
  <c r="DN78" i="54" s="1"/>
  <c r="DA46" i="29"/>
  <c r="BQ53" i="11"/>
  <c r="BR49" i="11"/>
  <c r="DA62" i="44"/>
  <c r="DA64" i="44" s="1"/>
  <c r="CP76" i="44"/>
  <c r="CP36" i="44"/>
  <c r="CP55" i="44" s="1"/>
  <c r="CP60" i="44" s="1"/>
  <c r="CB80" i="54"/>
  <c r="CB82" i="54" s="1"/>
  <c r="DB80" i="16"/>
  <c r="DB82" i="16" s="1"/>
  <c r="DB84" i="16" s="1"/>
  <c r="EC3" i="11"/>
  <c r="EB2" i="11"/>
  <c r="CA80" i="11"/>
  <c r="CA82" i="11" s="1"/>
  <c r="DV84" i="29"/>
  <c r="CD46" i="34"/>
  <c r="CE46" i="34" s="1"/>
  <c r="CE44" i="34"/>
  <c r="CO28" i="39"/>
  <c r="CO50" i="39"/>
  <c r="CO57" i="39"/>
  <c r="CO30" i="39"/>
  <c r="CO33" i="39"/>
  <c r="CO25" i="39"/>
  <c r="CO49" i="39"/>
  <c r="CO53" i="39" s="1"/>
  <c r="CO78" i="39" s="1"/>
  <c r="CO90" i="39"/>
  <c r="CO89" i="39"/>
  <c r="CO39" i="39"/>
  <c r="CO41" i="39" s="1"/>
  <c r="CO44" i="39"/>
  <c r="CO21" i="39"/>
  <c r="CO18" i="39"/>
  <c r="CO88" i="39"/>
  <c r="CO38" i="39"/>
  <c r="CO32" i="39"/>
  <c r="CO24" i="39"/>
  <c r="CO14" i="39"/>
  <c r="CO27" i="39"/>
  <c r="CO59" i="39"/>
  <c r="CO12" i="39"/>
  <c r="CO45" i="39"/>
  <c r="CO19" i="39"/>
  <c r="CO11" i="39"/>
  <c r="CO58" i="39"/>
  <c r="CO31" i="39"/>
  <c r="CO10" i="39"/>
  <c r="CO23" i="39"/>
  <c r="CO20" i="39"/>
  <c r="CO9" i="39"/>
  <c r="CO16" i="39"/>
  <c r="CO22" i="39"/>
  <c r="CO26" i="39"/>
  <c r="CO29" i="39"/>
  <c r="CO15" i="39"/>
  <c r="CO51" i="39"/>
  <c r="CO43" i="39"/>
  <c r="CO17" i="39"/>
  <c r="AC86" i="7"/>
  <c r="AC93" i="7"/>
  <c r="DK62" i="11"/>
  <c r="DK64" i="11" s="1"/>
  <c r="AR82" i="54"/>
  <c r="AQ84" i="54"/>
  <c r="DD2" i="34"/>
  <c r="DE3" i="34"/>
  <c r="CD41" i="54"/>
  <c r="CE39" i="54"/>
  <c r="CZ55" i="11"/>
  <c r="CZ60" i="11" s="1"/>
  <c r="BP53" i="39"/>
  <c r="BP78" i="39" s="1"/>
  <c r="CA82" i="54"/>
  <c r="BQ53" i="49"/>
  <c r="BQ78" i="49" s="1"/>
  <c r="BR78" i="49" s="1"/>
  <c r="BR49" i="49"/>
  <c r="BR53" i="49" s="1"/>
  <c r="CV84" i="39"/>
  <c r="DW93" i="4"/>
  <c r="DW96" i="4" s="1"/>
  <c r="CD91" i="34"/>
  <c r="CE91" i="34" s="1"/>
  <c r="CE89" i="34"/>
  <c r="CB41" i="39"/>
  <c r="DZ41" i="49"/>
  <c r="DZ77" i="49" s="1"/>
  <c r="BP86" i="24"/>
  <c r="BP93" i="24"/>
  <c r="BP96" i="24" s="1"/>
  <c r="DE3" i="19"/>
  <c r="DD2" i="19"/>
  <c r="DN34" i="34"/>
  <c r="DL80" i="19"/>
  <c r="DL82" i="19" s="1"/>
  <c r="DC76" i="7"/>
  <c r="DC36" i="7"/>
  <c r="DC55" i="7" s="1"/>
  <c r="DC60" i="7" s="1"/>
  <c r="AC86" i="54"/>
  <c r="AC93" i="54"/>
  <c r="AC96" i="54" s="1"/>
  <c r="DB46" i="19"/>
  <c r="CC76" i="19"/>
  <c r="CC36" i="19"/>
  <c r="CC55" i="19" s="1"/>
  <c r="CC60" i="19" s="1"/>
  <c r="CQ34" i="24"/>
  <c r="CR9" i="24"/>
  <c r="CQ41" i="24"/>
  <c r="CR39" i="24"/>
  <c r="CC34" i="11"/>
  <c r="DA89" i="39"/>
  <c r="DA59" i="39"/>
  <c r="DA38" i="39"/>
  <c r="DA88" i="39"/>
  <c r="DA51" i="39"/>
  <c r="DA44" i="39"/>
  <c r="DA58" i="39"/>
  <c r="DA27" i="39"/>
  <c r="DA28" i="39"/>
  <c r="DA90" i="39"/>
  <c r="DA43" i="39"/>
  <c r="DA33" i="39"/>
  <c r="DA25" i="39"/>
  <c r="DA19" i="39"/>
  <c r="DA49" i="39"/>
  <c r="DA53" i="39" s="1"/>
  <c r="DA78" i="39" s="1"/>
  <c r="DA16" i="39"/>
  <c r="DA45" i="39"/>
  <c r="DA29" i="39"/>
  <c r="DA21" i="39"/>
  <c r="DA39" i="39"/>
  <c r="DA30" i="39"/>
  <c r="DA26" i="39"/>
  <c r="DA23" i="39"/>
  <c r="DA18" i="39"/>
  <c r="DA57" i="39"/>
  <c r="DA20" i="39"/>
  <c r="DA32" i="39"/>
  <c r="DA12" i="39"/>
  <c r="DA24" i="39"/>
  <c r="DA17" i="39"/>
  <c r="DA10" i="39"/>
  <c r="DA15" i="39"/>
  <c r="DA9" i="39"/>
  <c r="DA22" i="39"/>
  <c r="DA31" i="39"/>
  <c r="DA14" i="39"/>
  <c r="DA50" i="39"/>
  <c r="DA11" i="39"/>
  <c r="BD62" i="24"/>
  <c r="BE62" i="24" s="1"/>
  <c r="BE60" i="24"/>
  <c r="DJ60" i="4"/>
  <c r="DM91" i="4"/>
  <c r="CZ34" i="39"/>
  <c r="DP59" i="44"/>
  <c r="DP88" i="44"/>
  <c r="DP51" i="44"/>
  <c r="DP58" i="44"/>
  <c r="DP89" i="44"/>
  <c r="DP57" i="44"/>
  <c r="DP44" i="44"/>
  <c r="DP27" i="44"/>
  <c r="DP28" i="44"/>
  <c r="DP90" i="44"/>
  <c r="DP43" i="44"/>
  <c r="DP29" i="44"/>
  <c r="DP26" i="44"/>
  <c r="DP30" i="44"/>
  <c r="DP49" i="44"/>
  <c r="DP33" i="44"/>
  <c r="DP38" i="44"/>
  <c r="DP10" i="44"/>
  <c r="DP50" i="44"/>
  <c r="DP23" i="44"/>
  <c r="DP13" i="44"/>
  <c r="DP11" i="44"/>
  <c r="DP22" i="44"/>
  <c r="DP21" i="44"/>
  <c r="DP20" i="44"/>
  <c r="DP32" i="44"/>
  <c r="DP17" i="44"/>
  <c r="DP15" i="44"/>
  <c r="DP12" i="44"/>
  <c r="DP9" i="44"/>
  <c r="DP16" i="44"/>
  <c r="DP25" i="44"/>
  <c r="DP24" i="44"/>
  <c r="DP18" i="44"/>
  <c r="DP31" i="44"/>
  <c r="DP45" i="44"/>
  <c r="DP19" i="44"/>
  <c r="DP14" i="44"/>
  <c r="DP39" i="44"/>
  <c r="CM86" i="24"/>
  <c r="CM93" i="24"/>
  <c r="CM96" i="24" s="1"/>
  <c r="DO34" i="44"/>
  <c r="CN84" i="19"/>
  <c r="CN80" i="19"/>
  <c r="CN82" i="19" s="1"/>
  <c r="DX64" i="49"/>
  <c r="DX62" i="49"/>
  <c r="BZ80" i="39"/>
  <c r="EC34" i="7"/>
  <c r="CB76" i="49"/>
  <c r="CB36" i="49"/>
  <c r="CB55" i="49" s="1"/>
  <c r="CB60" i="49" s="1"/>
  <c r="DA53" i="29"/>
  <c r="DA78" i="29" s="1"/>
  <c r="DN76" i="24"/>
  <c r="DN36" i="24"/>
  <c r="DN55" i="24" s="1"/>
  <c r="DN60" i="24" s="1"/>
  <c r="DQ3" i="54"/>
  <c r="DP2" i="54"/>
  <c r="DA80" i="44"/>
  <c r="DA82" i="44" s="1"/>
  <c r="BQ34" i="4"/>
  <c r="BR9" i="4"/>
  <c r="CP53" i="19"/>
  <c r="CP78" i="19" s="1"/>
  <c r="DZ76" i="4"/>
  <c r="DZ36" i="4"/>
  <c r="DK86" i="16"/>
  <c r="DK93" i="16"/>
  <c r="DK96" i="16" s="1"/>
  <c r="DM84" i="16"/>
  <c r="BQ91" i="49"/>
  <c r="BR91" i="49" s="1"/>
  <c r="BR89" i="49"/>
  <c r="CM84" i="19"/>
  <c r="BZ62" i="4"/>
  <c r="BZ64" i="4" s="1"/>
  <c r="CY86" i="44"/>
  <c r="CY93" i="44"/>
  <c r="CY96" i="44" s="1"/>
  <c r="BC84" i="19"/>
  <c r="CZ80" i="11"/>
  <c r="CZ82" i="11" s="1"/>
  <c r="CZ84" i="11" s="1"/>
  <c r="BP46" i="39"/>
  <c r="CA84" i="54"/>
  <c r="BY64" i="49"/>
  <c r="BY62" i="49"/>
  <c r="BQ77" i="19"/>
  <c r="BR77" i="19" s="1"/>
  <c r="BR41" i="19"/>
  <c r="CD59" i="49"/>
  <c r="CE59" i="49" s="1"/>
  <c r="CD38" i="49"/>
  <c r="CE38" i="49" s="1"/>
  <c r="CD89" i="49"/>
  <c r="CD51" i="49"/>
  <c r="CE51" i="49" s="1"/>
  <c r="CD44" i="49"/>
  <c r="CD58" i="49"/>
  <c r="CE58" i="49" s="1"/>
  <c r="CD57" i="49"/>
  <c r="CE57" i="49" s="1"/>
  <c r="CD49" i="49"/>
  <c r="CD39" i="49"/>
  <c r="CD30" i="49"/>
  <c r="CE30" i="49" s="1"/>
  <c r="CD25" i="49"/>
  <c r="CE25" i="49" s="1"/>
  <c r="CD88" i="49"/>
  <c r="CE88" i="49" s="1"/>
  <c r="CD31" i="49"/>
  <c r="CE31" i="49" s="1"/>
  <c r="CD24" i="49"/>
  <c r="CE24" i="49" s="1"/>
  <c r="CD17" i="49"/>
  <c r="CE17" i="49" s="1"/>
  <c r="CD90" i="49"/>
  <c r="CE90" i="49" s="1"/>
  <c r="CD10" i="49"/>
  <c r="CE10" i="49" s="1"/>
  <c r="CD15" i="49"/>
  <c r="CE15" i="49" s="1"/>
  <c r="CD27" i="49"/>
  <c r="CE27" i="49" s="1"/>
  <c r="CD28" i="49"/>
  <c r="CE28" i="49" s="1"/>
  <c r="CD9" i="49"/>
  <c r="CD29" i="49"/>
  <c r="CE29" i="49" s="1"/>
  <c r="CD26" i="49"/>
  <c r="CE26" i="49" s="1"/>
  <c r="CD18" i="49"/>
  <c r="CE18" i="49" s="1"/>
  <c r="CD13" i="49"/>
  <c r="CE13" i="49" s="1"/>
  <c r="CD16" i="49"/>
  <c r="CE16" i="49" s="1"/>
  <c r="CD12" i="49"/>
  <c r="CE12" i="49" s="1"/>
  <c r="CD43" i="49"/>
  <c r="CE43" i="49" s="1"/>
  <c r="CD11" i="49"/>
  <c r="CE11" i="49" s="1"/>
  <c r="CD45" i="49"/>
  <c r="CE45" i="49" s="1"/>
  <c r="CD21" i="49"/>
  <c r="CE21" i="49" s="1"/>
  <c r="CD50" i="49"/>
  <c r="CE50" i="49" s="1"/>
  <c r="CD19" i="49"/>
  <c r="CE19" i="49" s="1"/>
  <c r="CD33" i="49"/>
  <c r="CE33" i="49" s="1"/>
  <c r="CD14" i="49"/>
  <c r="CE14" i="49" s="1"/>
  <c r="CD32" i="49"/>
  <c r="CE32" i="49" s="1"/>
  <c r="CD23" i="49"/>
  <c r="CE23" i="49" s="1"/>
  <c r="CD22" i="49"/>
  <c r="CE22" i="49" s="1"/>
  <c r="CD20" i="49"/>
  <c r="CE20" i="49" s="1"/>
  <c r="DZ46" i="4"/>
  <c r="Q86" i="34"/>
  <c r="R86" i="34" s="1"/>
  <c r="Q93" i="34"/>
  <c r="Q96" i="34" s="1"/>
  <c r="R96" i="34" s="1"/>
  <c r="R97" i="34" s="1"/>
  <c r="R84" i="34"/>
  <c r="R93" i="34" s="1"/>
  <c r="Q64" i="29"/>
  <c r="R64" i="29" s="1"/>
  <c r="Q62" i="29"/>
  <c r="R62" i="29" s="1"/>
  <c r="R60" i="29"/>
  <c r="DU64" i="11"/>
  <c r="DZ76" i="19"/>
  <c r="DZ36" i="19"/>
  <c r="DZ55" i="19" s="1"/>
  <c r="DZ60" i="19" s="1"/>
  <c r="CL84" i="4"/>
  <c r="CM55" i="49"/>
  <c r="BO84" i="54"/>
  <c r="DZ53" i="49"/>
  <c r="DZ78" i="49" s="1"/>
  <c r="DA76" i="54"/>
  <c r="DA36" i="54"/>
  <c r="DA55" i="54" s="1"/>
  <c r="DA60" i="54" s="1"/>
  <c r="DY76" i="11"/>
  <c r="DY36" i="11"/>
  <c r="DY55" i="11" s="1"/>
  <c r="DY60" i="11" s="1"/>
  <c r="BD46" i="39"/>
  <c r="BE46" i="39" s="1"/>
  <c r="BE44" i="39"/>
  <c r="CN76" i="11"/>
  <c r="CN36" i="11"/>
  <c r="CN55" i="11" s="1"/>
  <c r="CN60" i="11" s="1"/>
  <c r="BP76" i="4"/>
  <c r="BP36" i="4"/>
  <c r="BP55" i="4" s="1"/>
  <c r="DN34" i="19"/>
  <c r="BB64" i="39"/>
  <c r="BB62" i="39"/>
  <c r="BQ76" i="34"/>
  <c r="BQ36" i="34"/>
  <c r="BR34" i="34"/>
  <c r="DB34" i="19"/>
  <c r="DC76" i="16"/>
  <c r="DC36" i="16"/>
  <c r="DC55" i="16" s="1"/>
  <c r="DJ84" i="4"/>
  <c r="CC46" i="11"/>
  <c r="O95" i="44"/>
  <c r="O97" i="44" s="1"/>
  <c r="L15" i="2"/>
  <c r="CL55" i="39"/>
  <c r="DC3" i="39"/>
  <c r="DB2" i="39"/>
  <c r="BQ46" i="29"/>
  <c r="BR46" i="29" s="1"/>
  <c r="BR44" i="29"/>
  <c r="DM53" i="4"/>
  <c r="DM78" i="4" s="1"/>
  <c r="CP53" i="34"/>
  <c r="CP78" i="34" s="1"/>
  <c r="DR3" i="44"/>
  <c r="DQ2" i="44"/>
  <c r="DZ76" i="34"/>
  <c r="DZ36" i="34"/>
  <c r="DZ55" i="34" s="1"/>
  <c r="DZ60" i="34" s="1"/>
  <c r="BQ82" i="16"/>
  <c r="BR80" i="16"/>
  <c r="DX80" i="49"/>
  <c r="CN76" i="49"/>
  <c r="CN36" i="49"/>
  <c r="CN55" i="49" s="1"/>
  <c r="CN60" i="49" s="1"/>
  <c r="AD60" i="7"/>
  <c r="AE55" i="7"/>
  <c r="DO90" i="54"/>
  <c r="DO59" i="54"/>
  <c r="DO58" i="54"/>
  <c r="DO50" i="54"/>
  <c r="DO49" i="54"/>
  <c r="DO88" i="54"/>
  <c r="DO51" i="54"/>
  <c r="DO44" i="54"/>
  <c r="DO46" i="54" s="1"/>
  <c r="DO57" i="54"/>
  <c r="DO31" i="54"/>
  <c r="DO45" i="54"/>
  <c r="DO23" i="54"/>
  <c r="DO39" i="54"/>
  <c r="DO41" i="54" s="1"/>
  <c r="DO77" i="54" s="1"/>
  <c r="DO33" i="54"/>
  <c r="DO21" i="54"/>
  <c r="DO29" i="54"/>
  <c r="DO20" i="54"/>
  <c r="DO14" i="54"/>
  <c r="DO25" i="54"/>
  <c r="DO28" i="54"/>
  <c r="DO19" i="54"/>
  <c r="DO13" i="54"/>
  <c r="DO12" i="54"/>
  <c r="DO32" i="54"/>
  <c r="DO18" i="54"/>
  <c r="DO9" i="54"/>
  <c r="DO38" i="54"/>
  <c r="DO22" i="54"/>
  <c r="DO17" i="54"/>
  <c r="DO43" i="54"/>
  <c r="DO24" i="54"/>
  <c r="DO30" i="54"/>
  <c r="DO26" i="54"/>
  <c r="DO15" i="54"/>
  <c r="DO16" i="54"/>
  <c r="DO10" i="54"/>
  <c r="DO11" i="54"/>
  <c r="DO27" i="54"/>
  <c r="DO89" i="54"/>
  <c r="AD60" i="49"/>
  <c r="AE55" i="49"/>
  <c r="BQ91" i="4"/>
  <c r="BR91" i="4" s="1"/>
  <c r="BR88" i="4"/>
  <c r="DC41" i="24"/>
  <c r="DC77" i="24" s="1"/>
  <c r="DL62" i="34"/>
  <c r="DL64" i="34" s="1"/>
  <c r="DA46" i="49"/>
  <c r="BP76" i="11"/>
  <c r="BP36" i="11"/>
  <c r="BP55" i="11" s="1"/>
  <c r="BP60" i="11" s="1"/>
  <c r="Q64" i="34"/>
  <c r="R64" i="34" s="1"/>
  <c r="EB46" i="24"/>
  <c r="R82" i="24"/>
  <c r="Q84" i="24"/>
  <c r="BN84" i="29"/>
  <c r="DD34" i="7"/>
  <c r="DE9" i="7"/>
  <c r="CO76" i="49"/>
  <c r="CO36" i="49"/>
  <c r="EB59" i="54"/>
  <c r="EB51" i="54"/>
  <c r="EB89" i="54"/>
  <c r="EB49" i="54"/>
  <c r="EB90" i="54"/>
  <c r="EB33" i="54"/>
  <c r="EB32" i="54"/>
  <c r="EB24" i="54"/>
  <c r="EB50" i="54"/>
  <c r="EB30" i="54"/>
  <c r="EB58" i="54"/>
  <c r="EB57" i="54"/>
  <c r="EB38" i="54"/>
  <c r="EB31" i="54"/>
  <c r="EB44" i="54"/>
  <c r="EB46" i="54" s="1"/>
  <c r="EB25" i="54"/>
  <c r="EB22" i="54"/>
  <c r="EB15" i="54"/>
  <c r="EB27" i="54"/>
  <c r="EB21" i="54"/>
  <c r="EB88" i="54"/>
  <c r="EB29" i="54"/>
  <c r="EB23" i="54"/>
  <c r="EB14" i="54"/>
  <c r="EB39" i="54"/>
  <c r="EB41" i="54" s="1"/>
  <c r="EB77" i="54" s="1"/>
  <c r="EB13" i="54"/>
  <c r="EB28" i="54"/>
  <c r="EB12" i="54"/>
  <c r="EB9" i="54"/>
  <c r="EB20" i="54"/>
  <c r="EB19" i="54"/>
  <c r="EB45" i="54"/>
  <c r="EB26" i="54"/>
  <c r="EB18" i="54"/>
  <c r="EB43" i="54"/>
  <c r="EB16" i="54"/>
  <c r="EB17" i="54"/>
  <c r="EB11" i="54"/>
  <c r="EB10" i="54"/>
  <c r="BB86" i="11"/>
  <c r="BB93" i="11"/>
  <c r="BB96" i="11" s="1"/>
  <c r="DM64" i="19"/>
  <c r="DM62" i="19"/>
  <c r="EC58" i="24"/>
  <c r="EC27" i="24"/>
  <c r="EC19" i="24"/>
  <c r="EC12" i="24"/>
  <c r="EC28" i="24"/>
  <c r="EC57" i="24"/>
  <c r="EC30" i="24"/>
  <c r="EC33" i="24"/>
  <c r="EC25" i="24"/>
  <c r="EC51" i="24"/>
  <c r="EC50" i="24"/>
  <c r="EC21" i="24"/>
  <c r="EC49" i="24"/>
  <c r="EC90" i="24"/>
  <c r="EC39" i="24"/>
  <c r="EC20" i="24"/>
  <c r="EC18" i="24"/>
  <c r="EC17" i="24"/>
  <c r="EC32" i="24"/>
  <c r="EC24" i="24"/>
  <c r="EC11" i="24"/>
  <c r="EC88" i="24"/>
  <c r="EC45" i="24"/>
  <c r="EC22" i="24"/>
  <c r="EC15" i="24"/>
  <c r="EC10" i="24"/>
  <c r="EC29" i="24"/>
  <c r="EC89" i="24"/>
  <c r="EC26" i="24"/>
  <c r="EC31" i="24"/>
  <c r="EC38" i="24"/>
  <c r="EC9" i="24"/>
  <c r="EC43" i="24"/>
  <c r="EC59" i="24"/>
  <c r="EC44" i="24"/>
  <c r="EC46" i="24" s="1"/>
  <c r="EC23" i="24"/>
  <c r="EC14" i="24"/>
  <c r="EC16" i="24"/>
  <c r="DX82" i="19"/>
  <c r="AQ77" i="39"/>
  <c r="AR77" i="39" s="1"/>
  <c r="AR41" i="39"/>
  <c r="CK84" i="29"/>
  <c r="CN86" i="24"/>
  <c r="CN93" i="24"/>
  <c r="CN96" i="24" s="1"/>
  <c r="CD2" i="39"/>
  <c r="CE3" i="39"/>
  <c r="DY62" i="19"/>
  <c r="DY64" i="19"/>
  <c r="DV84" i="49"/>
  <c r="DL41" i="39"/>
  <c r="DL77" i="39" s="1"/>
  <c r="DB88" i="49"/>
  <c r="DB49" i="49"/>
  <c r="DB32" i="49"/>
  <c r="DB31" i="49"/>
  <c r="DB51" i="49"/>
  <c r="DB44" i="49"/>
  <c r="DB46" i="49" s="1"/>
  <c r="DB21" i="49"/>
  <c r="DB20" i="49"/>
  <c r="DB57" i="49"/>
  <c r="DB38" i="49"/>
  <c r="DB45" i="49"/>
  <c r="DB29" i="49"/>
  <c r="DB26" i="49"/>
  <c r="DB13" i="49"/>
  <c r="DB90" i="49"/>
  <c r="DB50" i="49"/>
  <c r="DB25" i="49"/>
  <c r="DB33" i="49"/>
  <c r="DB12" i="49"/>
  <c r="DB24" i="49"/>
  <c r="DB19" i="49"/>
  <c r="DB16" i="49"/>
  <c r="DB11" i="49"/>
  <c r="DB43" i="49"/>
  <c r="DB30" i="49"/>
  <c r="DB27" i="49"/>
  <c r="DB22" i="49"/>
  <c r="DB14" i="49"/>
  <c r="DB18" i="49"/>
  <c r="DB23" i="49"/>
  <c r="DB28" i="49"/>
  <c r="DB9" i="49"/>
  <c r="DB10" i="49"/>
  <c r="DB58" i="49"/>
  <c r="DB39" i="49"/>
  <c r="DB59" i="49"/>
  <c r="DB15" i="49"/>
  <c r="DB89" i="49"/>
  <c r="DB91" i="49" s="1"/>
  <c r="DB17" i="49"/>
  <c r="CQ34" i="44"/>
  <c r="CR9" i="44"/>
  <c r="EA53" i="54"/>
  <c r="EA78" i="54" s="1"/>
  <c r="CD34" i="34"/>
  <c r="CE9" i="34"/>
  <c r="DX60" i="19"/>
  <c r="BE82" i="24"/>
  <c r="BD84" i="24"/>
  <c r="CB86" i="7"/>
  <c r="CB93" i="7"/>
  <c r="BO62" i="4"/>
  <c r="BO64" i="4" s="1"/>
  <c r="BN86" i="49"/>
  <c r="BN93" i="49"/>
  <c r="BN96" i="49" s="1"/>
  <c r="CZ76" i="49"/>
  <c r="CZ36" i="49"/>
  <c r="CZ55" i="49" s="1"/>
  <c r="CM80" i="49"/>
  <c r="CM82" i="49" s="1"/>
  <c r="CM84" i="49"/>
  <c r="AD60" i="19"/>
  <c r="AE55" i="19"/>
  <c r="DY34" i="39"/>
  <c r="DY46" i="39"/>
  <c r="BZ64" i="19"/>
  <c r="BZ62" i="19"/>
  <c r="DP91" i="7"/>
  <c r="BP76" i="29"/>
  <c r="BP36" i="29"/>
  <c r="BP55" i="29" s="1"/>
  <c r="BP60" i="29" s="1"/>
  <c r="CD76" i="24"/>
  <c r="CD36" i="24"/>
  <c r="CE34" i="24"/>
  <c r="BO86" i="24"/>
  <c r="BO93" i="24"/>
  <c r="BO96" i="24" s="1"/>
  <c r="DX55" i="29"/>
  <c r="CM86" i="29"/>
  <c r="CM93" i="29"/>
  <c r="CM96" i="29" s="1"/>
  <c r="BB80" i="39"/>
  <c r="BB82" i="39" s="1"/>
  <c r="CC91" i="11"/>
  <c r="CL84" i="39"/>
  <c r="CL80" i="39"/>
  <c r="CL82" i="39" s="1"/>
  <c r="CC53" i="29"/>
  <c r="CC78" i="29" s="1"/>
  <c r="DA86" i="16"/>
  <c r="DA93" i="16"/>
  <c r="DA96" i="16" s="1"/>
  <c r="CZ53" i="39"/>
  <c r="CZ78" i="39" s="1"/>
  <c r="CZ91" i="39"/>
  <c r="CD76" i="44"/>
  <c r="CD36" i="44"/>
  <c r="CE34" i="44"/>
  <c r="CP62" i="7"/>
  <c r="CP64" i="7" s="1"/>
  <c r="CC53" i="4"/>
  <c r="CC78" i="4" s="1"/>
  <c r="CN62" i="54"/>
  <c r="CN64" i="54" s="1"/>
  <c r="AE82" i="29"/>
  <c r="AD84" i="29"/>
  <c r="G51" i="2"/>
  <c r="BQ76" i="54"/>
  <c r="BQ36" i="54"/>
  <c r="BR34" i="54"/>
  <c r="AQ55" i="49"/>
  <c r="AR36" i="49"/>
  <c r="T95" i="4"/>
  <c r="T97" i="4" s="1"/>
  <c r="Q6" i="2"/>
  <c r="DL80" i="34"/>
  <c r="DL82" i="34" s="1"/>
  <c r="BP62" i="34"/>
  <c r="BP64" i="34"/>
  <c r="CP91" i="54"/>
  <c r="EB34" i="24"/>
  <c r="EC3" i="4"/>
  <c r="EB2" i="4"/>
  <c r="AQ60" i="24"/>
  <c r="AR55" i="24"/>
  <c r="EA34" i="34"/>
  <c r="CB34" i="39"/>
  <c r="DU86" i="39"/>
  <c r="DU93" i="39"/>
  <c r="DU96" i="39" s="1"/>
  <c r="DA62" i="24"/>
  <c r="DA64" i="24"/>
  <c r="CA64" i="49"/>
  <c r="CA62" i="49"/>
  <c r="CO46" i="49"/>
  <c r="DO34" i="24"/>
  <c r="DL34" i="39"/>
  <c r="DD3" i="49"/>
  <c r="DC2" i="49"/>
  <c r="R82" i="16"/>
  <c r="Q84" i="16"/>
  <c r="Q64" i="19"/>
  <c r="R64" i="19" s="1"/>
  <c r="Q62" i="19"/>
  <c r="R62" i="19" s="1"/>
  <c r="R60" i="19"/>
  <c r="EB76" i="7"/>
  <c r="EB36" i="7"/>
  <c r="EB55" i="7" s="1"/>
  <c r="EB60" i="7" s="1"/>
  <c r="BQ90" i="39"/>
  <c r="BR90" i="39" s="1"/>
  <c r="BQ45" i="39"/>
  <c r="BR45" i="39" s="1"/>
  <c r="BQ21" i="39"/>
  <c r="BR21" i="39" s="1"/>
  <c r="BQ89" i="39"/>
  <c r="BQ59" i="39"/>
  <c r="BR59" i="39" s="1"/>
  <c r="BQ38" i="39"/>
  <c r="BR38" i="39" s="1"/>
  <c r="BQ57" i="39"/>
  <c r="BR57" i="39" s="1"/>
  <c r="BQ44" i="39"/>
  <c r="BQ39" i="39"/>
  <c r="BQ31" i="39"/>
  <c r="BR31" i="39" s="1"/>
  <c r="BQ23" i="39"/>
  <c r="BR23" i="39" s="1"/>
  <c r="BQ15" i="39"/>
  <c r="BR15" i="39" s="1"/>
  <c r="BQ49" i="39"/>
  <c r="BQ22" i="39"/>
  <c r="BR22" i="39" s="1"/>
  <c r="BQ43" i="39"/>
  <c r="BR43" i="39" s="1"/>
  <c r="BQ27" i="39"/>
  <c r="BR27" i="39" s="1"/>
  <c r="BQ10" i="39"/>
  <c r="BR10" i="39" s="1"/>
  <c r="BQ88" i="39"/>
  <c r="BR88" i="39" s="1"/>
  <c r="BQ58" i="39"/>
  <c r="BR58" i="39" s="1"/>
  <c r="BQ16" i="39"/>
  <c r="BR16" i="39" s="1"/>
  <c r="BQ51" i="39"/>
  <c r="BR51" i="39" s="1"/>
  <c r="BQ32" i="39"/>
  <c r="BR32" i="39" s="1"/>
  <c r="BQ24" i="39"/>
  <c r="BR24" i="39" s="1"/>
  <c r="BQ9" i="39"/>
  <c r="BQ29" i="39"/>
  <c r="BR29" i="39" s="1"/>
  <c r="BQ14" i="39"/>
  <c r="BR14" i="39" s="1"/>
  <c r="BQ28" i="39"/>
  <c r="BR28" i="39" s="1"/>
  <c r="BQ17" i="39"/>
  <c r="BR17" i="39" s="1"/>
  <c r="BQ30" i="39"/>
  <c r="BR30" i="39" s="1"/>
  <c r="BQ25" i="39"/>
  <c r="BR25" i="39" s="1"/>
  <c r="BQ12" i="39"/>
  <c r="BR12" i="39" s="1"/>
  <c r="BQ33" i="39"/>
  <c r="BR33" i="39" s="1"/>
  <c r="BQ20" i="39"/>
  <c r="BR20" i="39" s="1"/>
  <c r="BQ11" i="39"/>
  <c r="BR11" i="39" s="1"/>
  <c r="BQ26" i="39"/>
  <c r="BR26" i="39" s="1"/>
  <c r="BQ50" i="39"/>
  <c r="BR50" i="39" s="1"/>
  <c r="BQ19" i="39"/>
  <c r="BR19" i="39" s="1"/>
  <c r="BQ18" i="39"/>
  <c r="BR18" i="39" s="1"/>
  <c r="DK64" i="7"/>
  <c r="CO60" i="24"/>
  <c r="CZ60" i="54"/>
  <c r="CX84" i="4"/>
  <c r="DZ34" i="29"/>
  <c r="BO80" i="4"/>
  <c r="BO82" i="4" s="1"/>
  <c r="DV86" i="39"/>
  <c r="DV93" i="39"/>
  <c r="DV96" i="39" s="1"/>
  <c r="CX62" i="39"/>
  <c r="CX64" i="39" s="1"/>
  <c r="DY91" i="39"/>
  <c r="BA82" i="39"/>
  <c r="BA84" i="39" s="1"/>
  <c r="DP53" i="7"/>
  <c r="DP78" i="7" s="1"/>
  <c r="DX80" i="29"/>
  <c r="DX82" i="29" s="1"/>
  <c r="DQ58" i="7"/>
  <c r="DR58" i="7" s="1"/>
  <c r="DQ43" i="7"/>
  <c r="DR43" i="7" s="1"/>
  <c r="DQ28" i="7"/>
  <c r="DR28" i="7" s="1"/>
  <c r="DQ26" i="7"/>
  <c r="DR26" i="7" s="1"/>
  <c r="DQ89" i="7"/>
  <c r="DR89" i="7" s="1"/>
  <c r="DQ27" i="7"/>
  <c r="DR27" i="7" s="1"/>
  <c r="DQ14" i="7"/>
  <c r="DR14" i="7" s="1"/>
  <c r="DQ57" i="7"/>
  <c r="DR57" i="7" s="1"/>
  <c r="DQ25" i="7"/>
  <c r="DR25" i="7" s="1"/>
  <c r="DQ10" i="7"/>
  <c r="DR10" i="7" s="1"/>
  <c r="DQ51" i="7"/>
  <c r="DR51" i="7" s="1"/>
  <c r="DQ24" i="7"/>
  <c r="DR24" i="7" s="1"/>
  <c r="DQ18" i="7"/>
  <c r="DR18" i="7" s="1"/>
  <c r="DQ32" i="7"/>
  <c r="DR32" i="7" s="1"/>
  <c r="DQ31" i="7"/>
  <c r="DR31" i="7" s="1"/>
  <c r="DQ22" i="7"/>
  <c r="DR22" i="7" s="1"/>
  <c r="DQ49" i="7"/>
  <c r="DQ29" i="7"/>
  <c r="DR29" i="7" s="1"/>
  <c r="DQ20" i="7"/>
  <c r="DR20" i="7" s="1"/>
  <c r="DQ30" i="7"/>
  <c r="DR30" i="7" s="1"/>
  <c r="DQ21" i="7"/>
  <c r="DR21" i="7" s="1"/>
  <c r="DQ16" i="7"/>
  <c r="DR16" i="7" s="1"/>
  <c r="DQ12" i="7"/>
  <c r="DR12" i="7" s="1"/>
  <c r="DQ50" i="7"/>
  <c r="DR50" i="7" s="1"/>
  <c r="DQ19" i="7"/>
  <c r="DR19" i="7" s="1"/>
  <c r="DQ17" i="7"/>
  <c r="DR17" i="7" s="1"/>
  <c r="DQ9" i="7"/>
  <c r="DQ23" i="7"/>
  <c r="DR23" i="7" s="1"/>
  <c r="DQ15" i="7"/>
  <c r="DR15" i="7" s="1"/>
  <c r="DQ11" i="7"/>
  <c r="DR11" i="7" s="1"/>
  <c r="DQ88" i="7"/>
  <c r="DQ44" i="7"/>
  <c r="DQ33" i="7"/>
  <c r="DR33" i="7" s="1"/>
  <c r="DA84" i="7"/>
  <c r="DN89" i="49"/>
  <c r="DN90" i="49"/>
  <c r="DN88" i="49"/>
  <c r="DN50" i="49"/>
  <c r="DN43" i="49"/>
  <c r="DN57" i="49"/>
  <c r="DN30" i="49"/>
  <c r="DN33" i="49"/>
  <c r="DN49" i="49"/>
  <c r="DN32" i="49"/>
  <c r="DN23" i="49"/>
  <c r="DN16" i="49"/>
  <c r="DN44" i="49"/>
  <c r="DN22" i="49"/>
  <c r="DN15" i="49"/>
  <c r="DN59" i="49"/>
  <c r="DN20" i="49"/>
  <c r="DN17" i="49"/>
  <c r="DN14" i="49"/>
  <c r="DN58" i="49"/>
  <c r="DN39" i="49"/>
  <c r="DN41" i="49" s="1"/>
  <c r="DN77" i="49" s="1"/>
  <c r="DN38" i="49"/>
  <c r="DN13" i="49"/>
  <c r="DN51" i="49"/>
  <c r="DN9" i="49"/>
  <c r="DN45" i="49"/>
  <c r="DN31" i="49"/>
  <c r="DN29" i="49"/>
  <c r="DN24" i="49"/>
  <c r="DN27" i="49"/>
  <c r="DN21" i="49"/>
  <c r="DN18" i="49"/>
  <c r="DN12" i="49"/>
  <c r="DN11" i="49"/>
  <c r="DN10" i="49"/>
  <c r="DN28" i="49"/>
  <c r="DN26" i="49"/>
  <c r="DN25" i="49"/>
  <c r="DN19" i="49"/>
  <c r="CM82" i="54"/>
  <c r="CM84" i="54" s="1"/>
  <c r="DN62" i="16"/>
  <c r="DN64" i="16" s="1"/>
  <c r="DM91" i="49"/>
  <c r="CD77" i="44"/>
  <c r="CE77" i="44" s="1"/>
  <c r="CE41" i="44"/>
  <c r="CY60" i="19"/>
  <c r="CB62" i="34"/>
  <c r="CB64" i="34" s="1"/>
  <c r="CD59" i="11"/>
  <c r="CE59" i="11" s="1"/>
  <c r="CD45" i="11"/>
  <c r="CE45" i="11" s="1"/>
  <c r="CD51" i="11"/>
  <c r="CE51" i="11" s="1"/>
  <c r="CD58" i="11"/>
  <c r="CE58" i="11" s="1"/>
  <c r="CD44" i="11"/>
  <c r="CD31" i="11"/>
  <c r="CE31" i="11" s="1"/>
  <c r="CD21" i="11"/>
  <c r="CE21" i="11" s="1"/>
  <c r="CD50" i="11"/>
  <c r="CE50" i="11" s="1"/>
  <c r="CD33" i="11"/>
  <c r="CE33" i="11" s="1"/>
  <c r="CD32" i="11"/>
  <c r="CE32" i="11" s="1"/>
  <c r="CD57" i="11"/>
  <c r="CE57" i="11" s="1"/>
  <c r="CD43" i="11"/>
  <c r="CE43" i="11" s="1"/>
  <c r="CD29" i="11"/>
  <c r="CE29" i="11" s="1"/>
  <c r="CD89" i="11"/>
  <c r="CE89" i="11" s="1"/>
  <c r="CD28" i="11"/>
  <c r="CE28" i="11" s="1"/>
  <c r="CD27" i="11"/>
  <c r="CE27" i="11" s="1"/>
  <c r="CD26" i="11"/>
  <c r="CE26" i="11" s="1"/>
  <c r="CD17" i="11"/>
  <c r="CE17" i="11" s="1"/>
  <c r="CD22" i="11"/>
  <c r="CE22" i="11" s="1"/>
  <c r="CD88" i="11"/>
  <c r="CD11" i="11"/>
  <c r="CE11" i="11" s="1"/>
  <c r="CD9" i="11"/>
  <c r="CD19" i="11"/>
  <c r="CE19" i="11" s="1"/>
  <c r="CD10" i="11"/>
  <c r="CE10" i="11" s="1"/>
  <c r="CD24" i="11"/>
  <c r="CE24" i="11" s="1"/>
  <c r="CD90" i="11"/>
  <c r="CE90" i="11" s="1"/>
  <c r="CD23" i="11"/>
  <c r="CE23" i="11" s="1"/>
  <c r="CD18" i="11"/>
  <c r="CE18" i="11" s="1"/>
  <c r="CD16" i="11"/>
  <c r="CE16" i="11" s="1"/>
  <c r="CD12" i="11"/>
  <c r="CE12" i="11" s="1"/>
  <c r="CD49" i="11"/>
  <c r="CD20" i="11"/>
  <c r="CE20" i="11" s="1"/>
  <c r="CD15" i="11"/>
  <c r="CE15" i="11" s="1"/>
  <c r="CD30" i="11"/>
  <c r="CE30" i="11" s="1"/>
  <c r="CD14" i="11"/>
  <c r="CE14" i="11" s="1"/>
  <c r="CD25" i="11"/>
  <c r="CE25" i="11" s="1"/>
  <c r="DY60" i="54"/>
  <c r="CD46" i="19"/>
  <c r="CE46" i="19" s="1"/>
  <c r="CE44" i="19"/>
  <c r="CZ41" i="39"/>
  <c r="CZ77" i="39" s="1"/>
  <c r="BA86" i="11"/>
  <c r="BA93" i="11"/>
  <c r="BA96" i="11" s="1"/>
  <c r="DZ62" i="44"/>
  <c r="DZ64" i="44" s="1"/>
  <c r="DK96" i="7"/>
  <c r="CW60" i="39"/>
  <c r="CP84" i="7"/>
  <c r="CP80" i="7"/>
  <c r="CP82" i="7" s="1"/>
  <c r="BM86" i="49"/>
  <c r="BM93" i="49"/>
  <c r="BM96" i="49" s="1"/>
  <c r="CN80" i="54"/>
  <c r="CN82" i="54" s="1"/>
  <c r="CN84" i="54"/>
  <c r="EA53" i="19"/>
  <c r="EA78" i="19" s="1"/>
  <c r="DM91" i="29"/>
  <c r="O95" i="29"/>
  <c r="O97" i="29" s="1"/>
  <c r="L12" i="2"/>
  <c r="R82" i="19"/>
  <c r="Q84" i="19"/>
  <c r="EB43" i="19"/>
  <c r="EB33" i="19"/>
  <c r="EB49" i="19"/>
  <c r="EB88" i="19"/>
  <c r="EB32" i="19"/>
  <c r="EB45" i="19"/>
  <c r="EB38" i="19"/>
  <c r="EB28" i="19"/>
  <c r="EB12" i="19"/>
  <c r="EB29" i="19"/>
  <c r="EB26" i="19"/>
  <c r="EB58" i="19"/>
  <c r="EB39" i="19"/>
  <c r="EB41" i="19" s="1"/>
  <c r="EB77" i="19" s="1"/>
  <c r="EB30" i="19"/>
  <c r="EB18" i="19"/>
  <c r="EB11" i="19"/>
  <c r="EB44" i="19"/>
  <c r="EB46" i="19" s="1"/>
  <c r="EB25" i="19"/>
  <c r="EB10" i="19"/>
  <c r="EB24" i="19"/>
  <c r="EB17" i="19"/>
  <c r="EB59" i="19"/>
  <c r="EB15" i="19"/>
  <c r="EB90" i="19"/>
  <c r="EB89" i="19"/>
  <c r="EB21" i="19"/>
  <c r="EB20" i="19"/>
  <c r="EB23" i="19"/>
  <c r="EB22" i="19"/>
  <c r="EB9" i="19"/>
  <c r="EB19" i="19"/>
  <c r="EB31" i="19"/>
  <c r="EB50" i="19"/>
  <c r="EB14" i="19"/>
  <c r="EB57" i="19"/>
  <c r="EB16" i="19"/>
  <c r="EB51" i="19"/>
  <c r="EB27" i="19"/>
  <c r="BY84" i="39"/>
  <c r="DJ84" i="49"/>
  <c r="BQ34" i="11"/>
  <c r="BR9" i="11"/>
  <c r="BX62" i="39"/>
  <c r="AQ82" i="34"/>
  <c r="AR82" i="34" s="1"/>
  <c r="AR80" i="34"/>
  <c r="DA76" i="19"/>
  <c r="DA36" i="19"/>
  <c r="AQ80" i="49"/>
  <c r="AR76" i="49"/>
  <c r="DY86" i="16"/>
  <c r="DY93" i="16"/>
  <c r="DY96" i="16" s="1"/>
  <c r="BO76" i="39"/>
  <c r="BO36" i="39"/>
  <c r="BO55" i="39" s="1"/>
  <c r="BO60" i="39" s="1"/>
  <c r="BP84" i="34"/>
  <c r="BP80" i="34"/>
  <c r="BP82" i="34" s="1"/>
  <c r="CP46" i="19"/>
  <c r="DD91" i="16"/>
  <c r="DE91" i="16" s="1"/>
  <c r="DE88" i="16"/>
  <c r="CM60" i="4"/>
  <c r="CX86" i="29"/>
  <c r="CX93" i="29"/>
  <c r="CX96" i="29" s="1"/>
  <c r="EA34" i="54"/>
  <c r="BO62" i="29"/>
  <c r="BO64" i="29" s="1"/>
  <c r="Q82" i="39"/>
  <c r="R82" i="39" s="1"/>
  <c r="R80" i="39"/>
  <c r="DI86" i="39"/>
  <c r="DI93" i="39"/>
  <c r="DI96" i="39" s="1"/>
  <c r="CQ91" i="44"/>
  <c r="CR91" i="44" s="1"/>
  <c r="CR89" i="44"/>
  <c r="BC62" i="49"/>
  <c r="BC64" i="49" s="1"/>
  <c r="CQ41" i="44"/>
  <c r="CR39" i="44"/>
  <c r="DK80" i="4"/>
  <c r="DK82" i="4" s="1"/>
  <c r="DK84" i="4" s="1"/>
  <c r="CO76" i="54"/>
  <c r="CO36" i="54"/>
  <c r="CO55" i="54" s="1"/>
  <c r="CO60" i="54" s="1"/>
  <c r="DB80" i="7"/>
  <c r="DB82" i="7" s="1"/>
  <c r="N95" i="39"/>
  <c r="N97" i="39" s="1"/>
  <c r="K14" i="2"/>
  <c r="CB76" i="4"/>
  <c r="CB36" i="4"/>
  <c r="CB55" i="4" s="1"/>
  <c r="CB60" i="4" s="1"/>
  <c r="DA80" i="24"/>
  <c r="DA82" i="24" s="1"/>
  <c r="CA84" i="49"/>
  <c r="CA80" i="49"/>
  <c r="CA82" i="49" s="1"/>
  <c r="DK62" i="44"/>
  <c r="DK64" i="44"/>
  <c r="CC53" i="49"/>
  <c r="CC78" i="49" s="1"/>
  <c r="CD53" i="54"/>
  <c r="CD78" i="54" s="1"/>
  <c r="CE78" i="54" s="1"/>
  <c r="CE49" i="54"/>
  <c r="CE53" i="54" s="1"/>
  <c r="DY84" i="44"/>
  <c r="BP91" i="39"/>
  <c r="CL62" i="19"/>
  <c r="CL64" i="19" s="1"/>
  <c r="BN86" i="54"/>
  <c r="BN93" i="54"/>
  <c r="BN96" i="54" s="1"/>
  <c r="CO80" i="24"/>
  <c r="CO82" i="24" s="1"/>
  <c r="AQ64" i="16"/>
  <c r="AR64" i="16" s="1"/>
  <c r="AZ62" i="39"/>
  <c r="AZ64" i="39" s="1"/>
  <c r="Q84" i="29"/>
  <c r="CB46" i="39"/>
  <c r="AD60" i="11"/>
  <c r="AE55" i="11"/>
  <c r="CX80" i="39"/>
  <c r="CX82" i="39" s="1"/>
  <c r="CO34" i="29"/>
  <c r="AE82" i="16"/>
  <c r="AD84" i="16"/>
  <c r="CW64" i="19"/>
  <c r="Q84" i="7"/>
  <c r="DP3" i="49"/>
  <c r="DO2" i="49"/>
  <c r="DB41" i="19"/>
  <c r="DB77" i="19" s="1"/>
  <c r="DN80" i="16"/>
  <c r="DN82" i="16" s="1"/>
  <c r="DN84" i="16" s="1"/>
  <c r="DM34" i="49"/>
  <c r="DB41" i="54"/>
  <c r="DB77" i="54" s="1"/>
  <c r="CQ59" i="34"/>
  <c r="CR59" i="34" s="1"/>
  <c r="CQ90" i="34"/>
  <c r="CR90" i="34" s="1"/>
  <c r="CQ51" i="34"/>
  <c r="CR51" i="34" s="1"/>
  <c r="CQ89" i="34"/>
  <c r="CQ28" i="34"/>
  <c r="CR28" i="34" s="1"/>
  <c r="CQ88" i="34"/>
  <c r="CR88" i="34" s="1"/>
  <c r="CQ49" i="34"/>
  <c r="CQ21" i="34"/>
  <c r="CR21" i="34" s="1"/>
  <c r="CQ9" i="34"/>
  <c r="CQ45" i="34"/>
  <c r="CR45" i="34" s="1"/>
  <c r="CQ32" i="34"/>
  <c r="CR32" i="34" s="1"/>
  <c r="CQ20" i="34"/>
  <c r="CR20" i="34" s="1"/>
  <c r="CQ14" i="34"/>
  <c r="CR14" i="34" s="1"/>
  <c r="CQ43" i="34"/>
  <c r="CR43" i="34" s="1"/>
  <c r="CQ24" i="34"/>
  <c r="CR24" i="34" s="1"/>
  <c r="CQ17" i="34"/>
  <c r="CR17" i="34" s="1"/>
  <c r="CQ11" i="34"/>
  <c r="CR11" i="34" s="1"/>
  <c r="CQ31" i="34"/>
  <c r="CR31" i="34" s="1"/>
  <c r="CQ39" i="34"/>
  <c r="CQ33" i="34"/>
  <c r="CR33" i="34" s="1"/>
  <c r="CQ27" i="34"/>
  <c r="CR27" i="34" s="1"/>
  <c r="CQ15" i="34"/>
  <c r="CR15" i="34" s="1"/>
  <c r="CQ30" i="34"/>
  <c r="CR30" i="34" s="1"/>
  <c r="CQ23" i="34"/>
  <c r="CR23" i="34" s="1"/>
  <c r="CQ18" i="34"/>
  <c r="CR18" i="34" s="1"/>
  <c r="CQ44" i="34"/>
  <c r="CQ10" i="34"/>
  <c r="CR10" i="34" s="1"/>
  <c r="CQ57" i="34"/>
  <c r="CR57" i="34" s="1"/>
  <c r="CQ50" i="34"/>
  <c r="CR50" i="34" s="1"/>
  <c r="CQ25" i="34"/>
  <c r="CR25" i="34" s="1"/>
  <c r="CQ16" i="34"/>
  <c r="CR16" i="34" s="1"/>
  <c r="CQ29" i="34"/>
  <c r="CR29" i="34" s="1"/>
  <c r="CQ22" i="34"/>
  <c r="CR22" i="34" s="1"/>
  <c r="CQ19" i="34"/>
  <c r="CR19" i="34" s="1"/>
  <c r="CQ38" i="34"/>
  <c r="CR38" i="34" s="1"/>
  <c r="CQ58" i="34"/>
  <c r="CR58" i="34" s="1"/>
  <c r="CQ26" i="34"/>
  <c r="CR26" i="34" s="1"/>
  <c r="CQ12" i="34"/>
  <c r="CR12" i="34" s="1"/>
  <c r="BQ41" i="29"/>
  <c r="BR39" i="29"/>
  <c r="CB80" i="34"/>
  <c r="CB82" i="34" s="1"/>
  <c r="DY84" i="54"/>
  <c r="DY80" i="54"/>
  <c r="DY82" i="54" s="1"/>
  <c r="CP41" i="34"/>
  <c r="CP77" i="34" s="1"/>
  <c r="BC86" i="7"/>
  <c r="BC93" i="7"/>
  <c r="Q84" i="39"/>
  <c r="DZ80" i="44"/>
  <c r="DZ82" i="44" s="1"/>
  <c r="DK82" i="34"/>
  <c r="AD60" i="34"/>
  <c r="AE55" i="34"/>
  <c r="DA34" i="29"/>
  <c r="ED3" i="19"/>
  <c r="EC2" i="19"/>
  <c r="DW86" i="44"/>
  <c r="DW93" i="44"/>
  <c r="DW96" i="44" s="1"/>
  <c r="AQ84" i="34"/>
  <c r="DC91" i="24"/>
  <c r="EB91" i="24"/>
  <c r="DD41" i="16"/>
  <c r="DE39" i="16"/>
  <c r="DI64" i="34"/>
  <c r="CM80" i="4"/>
  <c r="CM82" i="4" s="1"/>
  <c r="Q62" i="16"/>
  <c r="R62" i="16" s="1"/>
  <c r="R60" i="16"/>
  <c r="DW60" i="49"/>
  <c r="BO84" i="29"/>
  <c r="BO80" i="29"/>
  <c r="BO82" i="29" s="1"/>
  <c r="CD41" i="19"/>
  <c r="CE39" i="19"/>
  <c r="BC80" i="11"/>
  <c r="BC82" i="11" s="1"/>
  <c r="CR3" i="11"/>
  <c r="CQ2" i="11"/>
  <c r="BQ60" i="16"/>
  <c r="BR55" i="16"/>
  <c r="EA34" i="19"/>
  <c r="BD78" i="11"/>
  <c r="BE78" i="11" s="1"/>
  <c r="BE53" i="11"/>
  <c r="DW55" i="39"/>
  <c r="DA76" i="34"/>
  <c r="DA36" i="34"/>
  <c r="DA55" i="34" s="1"/>
  <c r="DA60" i="34" s="1"/>
  <c r="DL86" i="44"/>
  <c r="DL93" i="44"/>
  <c r="DL96" i="44" s="1"/>
  <c r="BD80" i="19"/>
  <c r="BE76" i="19"/>
  <c r="AQ86" i="16"/>
  <c r="AR86" i="16" s="1"/>
  <c r="AQ93" i="16"/>
  <c r="AQ96" i="16" s="1"/>
  <c r="AR96" i="16" s="1"/>
  <c r="AR84" i="16"/>
  <c r="AR93" i="16" s="1"/>
  <c r="DC76" i="24"/>
  <c r="DC36" i="24"/>
  <c r="DC55" i="24" s="1"/>
  <c r="DC60" i="24" s="1"/>
  <c r="CZ60" i="34"/>
  <c r="DB76" i="44"/>
  <c r="DB36" i="44"/>
  <c r="DB55" i="44" s="1"/>
  <c r="CO34" i="4"/>
  <c r="DD53" i="16"/>
  <c r="DE49" i="16"/>
  <c r="DM80" i="19"/>
  <c r="DM82" i="19" s="1"/>
  <c r="AP86" i="19"/>
  <c r="AP93" i="19"/>
  <c r="AP96" i="19" s="1"/>
  <c r="DV86" i="54"/>
  <c r="DV93" i="54"/>
  <c r="DV96" i="54" s="1"/>
  <c r="AD62" i="16"/>
  <c r="AE62" i="16" s="1"/>
  <c r="AE60" i="16"/>
  <c r="DA77" i="29"/>
  <c r="BD55" i="19"/>
  <c r="BE36" i="19"/>
  <c r="CK62" i="29"/>
  <c r="CK64" i="29" s="1"/>
  <c r="BQ46" i="49"/>
  <c r="BR46" i="49" s="1"/>
  <c r="BR44" i="49"/>
  <c r="DL76" i="11"/>
  <c r="DL36" i="11"/>
  <c r="BO84" i="34"/>
  <c r="BD76" i="49"/>
  <c r="BD36" i="49"/>
  <c r="BE34" i="49"/>
  <c r="CD55" i="16"/>
  <c r="CE36" i="16"/>
  <c r="DB53" i="54"/>
  <c r="DB78" i="54" s="1"/>
  <c r="AC84" i="39"/>
  <c r="CA76" i="39"/>
  <c r="CA36" i="39"/>
  <c r="CA55" i="39" s="1"/>
  <c r="CA60" i="39" s="1"/>
  <c r="CA80" i="4"/>
  <c r="CA82" i="4" s="1"/>
  <c r="AP84" i="29"/>
  <c r="BB86" i="34"/>
  <c r="BB93" i="34"/>
  <c r="BB96" i="34" s="1"/>
  <c r="BQ41" i="49"/>
  <c r="BR39" i="49"/>
  <c r="DJ80" i="39"/>
  <c r="CJ86" i="49"/>
  <c r="CJ93" i="49"/>
  <c r="CJ96" i="49" s="1"/>
  <c r="CL82" i="11"/>
  <c r="CL84" i="11" s="1"/>
  <c r="AD82" i="11"/>
  <c r="AE82" i="11" s="1"/>
  <c r="AE80" i="11"/>
  <c r="BP60" i="19"/>
  <c r="AD82" i="4"/>
  <c r="AE82" i="4" s="1"/>
  <c r="AE80" i="4"/>
  <c r="CD80" i="16"/>
  <c r="CE76" i="16"/>
  <c r="BP62" i="24"/>
  <c r="BP64" i="24" s="1"/>
  <c r="DQ43" i="16"/>
  <c r="DR43" i="16" s="1"/>
  <c r="DQ33" i="16"/>
  <c r="DR33" i="16" s="1"/>
  <c r="DQ32" i="16"/>
  <c r="DR32" i="16" s="1"/>
  <c r="DQ31" i="16"/>
  <c r="DR31" i="16" s="1"/>
  <c r="DQ27" i="16"/>
  <c r="DR27" i="16" s="1"/>
  <c r="DQ19" i="16"/>
  <c r="DR19" i="16" s="1"/>
  <c r="DQ38" i="16"/>
  <c r="DR38" i="16" s="1"/>
  <c r="DQ26" i="16"/>
  <c r="DR26" i="16" s="1"/>
  <c r="DQ18" i="16"/>
  <c r="DR18" i="16" s="1"/>
  <c r="DQ57" i="16"/>
  <c r="DR57" i="16" s="1"/>
  <c r="DQ25" i="16"/>
  <c r="DR25" i="16" s="1"/>
  <c r="DQ23" i="16"/>
  <c r="DR23" i="16" s="1"/>
  <c r="DQ88" i="16"/>
  <c r="DQ29" i="16"/>
  <c r="DR29" i="16" s="1"/>
  <c r="DQ11" i="16"/>
  <c r="DR11" i="16" s="1"/>
  <c r="DQ9" i="16"/>
  <c r="DQ22" i="16"/>
  <c r="DR22" i="16" s="1"/>
  <c r="DQ30" i="16"/>
  <c r="DR30" i="16" s="1"/>
  <c r="DQ12" i="16"/>
  <c r="DR12" i="16" s="1"/>
  <c r="DQ10" i="16"/>
  <c r="DR10" i="16" s="1"/>
  <c r="DQ21" i="16"/>
  <c r="DR21" i="16" s="1"/>
  <c r="DQ51" i="16"/>
  <c r="DR51" i="16" s="1"/>
  <c r="DQ20" i="16"/>
  <c r="DR20" i="16" s="1"/>
  <c r="DQ17" i="16"/>
  <c r="DR17" i="16" s="1"/>
  <c r="DQ50" i="16"/>
  <c r="DR50" i="16" s="1"/>
  <c r="DQ28" i="16"/>
  <c r="DR28" i="16" s="1"/>
  <c r="DQ24" i="16"/>
  <c r="DR24" i="16" s="1"/>
  <c r="DQ39" i="16"/>
  <c r="DQ16" i="16"/>
  <c r="DR16" i="16" s="1"/>
  <c r="DQ15" i="16"/>
  <c r="DR15" i="16" s="1"/>
  <c r="DQ13" i="16"/>
  <c r="DR13" i="16" s="1"/>
  <c r="DQ44" i="16"/>
  <c r="DQ49" i="16"/>
  <c r="DQ14" i="16"/>
  <c r="DR14" i="16" s="1"/>
  <c r="DZ46" i="49"/>
  <c r="DP34" i="7"/>
  <c r="AD62" i="29"/>
  <c r="AE62" i="29" s="1"/>
  <c r="AD64" i="29"/>
  <c r="AE64" i="29" s="1"/>
  <c r="AE60" i="29"/>
  <c r="CA86" i="44"/>
  <c r="CA93" i="44"/>
  <c r="CA96" i="44" s="1"/>
  <c r="CN34" i="39"/>
  <c r="CM55" i="11"/>
  <c r="CZ80" i="29"/>
  <c r="CZ82" i="29" s="1"/>
  <c r="BQ53" i="29"/>
  <c r="BQ78" i="29" s="1"/>
  <c r="BR78" i="29" s="1"/>
  <c r="BR49" i="29"/>
  <c r="BR53" i="29" s="1"/>
  <c r="DD2" i="54"/>
  <c r="DE3" i="54"/>
  <c r="CD53" i="19"/>
  <c r="CD78" i="19" s="1"/>
  <c r="CE78" i="19" s="1"/>
  <c r="CE49" i="19"/>
  <c r="CE53" i="19" s="1"/>
  <c r="CY62" i="49"/>
  <c r="CY64" i="49" s="1"/>
  <c r="DA62" i="16"/>
  <c r="DA64" i="16" s="1"/>
  <c r="AO86" i="39"/>
  <c r="AO93" i="39"/>
  <c r="AO96" i="39" s="1"/>
  <c r="BC62" i="11"/>
  <c r="BC64" i="11" s="1"/>
  <c r="DL62" i="54"/>
  <c r="DL64" i="54"/>
  <c r="AO86" i="4"/>
  <c r="AO93" i="4"/>
  <c r="AO96" i="4" s="1"/>
  <c r="DX80" i="4"/>
  <c r="DX82" i="4" s="1"/>
  <c r="AP62" i="39"/>
  <c r="AP64" i="39" s="1"/>
  <c r="BM86" i="11"/>
  <c r="BM93" i="11"/>
  <c r="BM96" i="11" s="1"/>
  <c r="DX84" i="19"/>
  <c r="DW80" i="39"/>
  <c r="DK82" i="19"/>
  <c r="DM53" i="11"/>
  <c r="CM76" i="39"/>
  <c r="CM36" i="39"/>
  <c r="CM55" i="39" s="1"/>
  <c r="CM60" i="39" s="1"/>
  <c r="CX84" i="19"/>
  <c r="CZ80" i="34"/>
  <c r="CZ82" i="34" s="1"/>
  <c r="L95" i="7"/>
  <c r="L97" i="7" s="1"/>
  <c r="I7" i="2"/>
  <c r="CL82" i="49"/>
  <c r="CL84" i="49" s="1"/>
  <c r="CY84" i="54"/>
  <c r="BD77" i="49"/>
  <c r="BE77" i="49" s="1"/>
  <c r="BE41" i="49"/>
  <c r="CA64" i="29"/>
  <c r="CA62" i="29"/>
  <c r="DB76" i="34"/>
  <c r="DB36" i="34"/>
  <c r="CQ89" i="54"/>
  <c r="CQ88" i="54"/>
  <c r="CR88" i="54" s="1"/>
  <c r="CQ57" i="54"/>
  <c r="CR57" i="54" s="1"/>
  <c r="CQ90" i="54"/>
  <c r="CR90" i="54" s="1"/>
  <c r="CQ58" i="54"/>
  <c r="CR58" i="54" s="1"/>
  <c r="CQ49" i="54"/>
  <c r="CQ59" i="54"/>
  <c r="CR59" i="54" s="1"/>
  <c r="CQ50" i="54"/>
  <c r="CR50" i="54" s="1"/>
  <c r="CQ28" i="54"/>
  <c r="CR28" i="54" s="1"/>
  <c r="CQ31" i="54"/>
  <c r="CR31" i="54" s="1"/>
  <c r="CQ44" i="54"/>
  <c r="CQ24" i="54"/>
  <c r="CR24" i="54" s="1"/>
  <c r="CQ29" i="54"/>
  <c r="CR29" i="54" s="1"/>
  <c r="CQ17" i="54"/>
  <c r="CR17" i="54" s="1"/>
  <c r="CQ25" i="54"/>
  <c r="CR25" i="54" s="1"/>
  <c r="CQ16" i="54"/>
  <c r="CR16" i="54" s="1"/>
  <c r="CQ22" i="54"/>
  <c r="CR22" i="54" s="1"/>
  <c r="CQ45" i="54"/>
  <c r="CR45" i="54" s="1"/>
  <c r="CQ20" i="54"/>
  <c r="CR20" i="54" s="1"/>
  <c r="CQ12" i="54"/>
  <c r="CR12" i="54" s="1"/>
  <c r="CQ27" i="54"/>
  <c r="CR27" i="54" s="1"/>
  <c r="CQ18" i="54"/>
  <c r="CR18" i="54" s="1"/>
  <c r="CQ30" i="54"/>
  <c r="CR30" i="54" s="1"/>
  <c r="CQ11" i="54"/>
  <c r="CR11" i="54" s="1"/>
  <c r="CQ15" i="54"/>
  <c r="CR15" i="54" s="1"/>
  <c r="CQ21" i="54"/>
  <c r="CR21" i="54" s="1"/>
  <c r="CQ10" i="54"/>
  <c r="CR10" i="54" s="1"/>
  <c r="CQ26" i="54"/>
  <c r="CR26" i="54" s="1"/>
  <c r="CQ43" i="54"/>
  <c r="CR43" i="54" s="1"/>
  <c r="CQ19" i="54"/>
  <c r="CR19" i="54" s="1"/>
  <c r="CQ38" i="54"/>
  <c r="CR38" i="54" s="1"/>
  <c r="CQ39" i="54"/>
  <c r="CQ9" i="54"/>
  <c r="CQ23" i="54"/>
  <c r="CR23" i="54" s="1"/>
  <c r="CQ51" i="54"/>
  <c r="CR51" i="54" s="1"/>
  <c r="CQ14" i="54"/>
  <c r="CR14" i="54" s="1"/>
  <c r="CQ33" i="54"/>
  <c r="CR33" i="54" s="1"/>
  <c r="CQ32" i="54"/>
  <c r="CR32" i="54" s="1"/>
  <c r="CQ13" i="54"/>
  <c r="CR13" i="54" s="1"/>
  <c r="O95" i="24"/>
  <c r="O97" i="24" s="1"/>
  <c r="L11" i="2"/>
  <c r="AP84" i="49"/>
  <c r="CQ76" i="16"/>
  <c r="CQ36" i="16"/>
  <c r="CR34" i="16"/>
  <c r="DC90" i="54"/>
  <c r="DC57" i="54"/>
  <c r="DC89" i="54"/>
  <c r="DC88" i="54"/>
  <c r="DC50" i="54"/>
  <c r="DC59" i="54"/>
  <c r="DC38" i="54"/>
  <c r="DC51" i="54"/>
  <c r="DC32" i="54"/>
  <c r="DC29" i="54"/>
  <c r="DC45" i="54"/>
  <c r="DC33" i="54"/>
  <c r="DC58" i="54"/>
  <c r="DC26" i="54"/>
  <c r="DC19" i="54"/>
  <c r="DC23" i="54"/>
  <c r="DC12" i="54"/>
  <c r="DC18" i="54"/>
  <c r="DC43" i="54"/>
  <c r="DC27" i="54"/>
  <c r="DC11" i="54"/>
  <c r="DC24" i="54"/>
  <c r="DC17" i="54"/>
  <c r="DC22" i="54"/>
  <c r="DC21" i="54"/>
  <c r="DC10" i="54"/>
  <c r="DC49" i="54"/>
  <c r="DC15" i="54"/>
  <c r="DC25" i="54"/>
  <c r="DC20" i="54"/>
  <c r="DC28" i="54"/>
  <c r="DC14" i="54"/>
  <c r="DC39" i="54"/>
  <c r="DC9" i="54"/>
  <c r="DC44" i="54"/>
  <c r="DC31" i="54"/>
  <c r="DC16" i="54"/>
  <c r="DC30" i="54"/>
  <c r="DC13" i="54"/>
  <c r="K95" i="4"/>
  <c r="H6" i="2"/>
  <c r="H19" i="2" s="1"/>
  <c r="H23" i="2" s="1"/>
  <c r="H24" i="2" s="1"/>
  <c r="H45" i="2" s="1"/>
  <c r="CB76" i="11"/>
  <c r="CB36" i="11"/>
  <c r="CB55" i="11" s="1"/>
  <c r="CB60" i="11" s="1"/>
  <c r="CL86" i="19"/>
  <c r="CL93" i="19"/>
  <c r="CL96" i="19" s="1"/>
  <c r="DX55" i="4"/>
  <c r="EA46" i="19"/>
  <c r="AE95" i="44"/>
  <c r="S97" i="44"/>
  <c r="CO76" i="34"/>
  <c r="CO36" i="34"/>
  <c r="CO55" i="34" s="1"/>
  <c r="CO60" i="34" s="1"/>
  <c r="CP10" i="4"/>
  <c r="CP50" i="4"/>
  <c r="CP43" i="4"/>
  <c r="CP28" i="4"/>
  <c r="CP20" i="4"/>
  <c r="CP14" i="4"/>
  <c r="CP49" i="4"/>
  <c r="CP27" i="4"/>
  <c r="CP19" i="4"/>
  <c r="CP32" i="4"/>
  <c r="CP88" i="4"/>
  <c r="CP91" i="4" s="1"/>
  <c r="CP31" i="4"/>
  <c r="CP23" i="4"/>
  <c r="CP16" i="4"/>
  <c r="CP51" i="4"/>
  <c r="CP44" i="4"/>
  <c r="CP12" i="4"/>
  <c r="CP30" i="4"/>
  <c r="CP57" i="4"/>
  <c r="CP22" i="4"/>
  <c r="CP11" i="4"/>
  <c r="CP26" i="4"/>
  <c r="CP25" i="4"/>
  <c r="CP33" i="4"/>
  <c r="CP18" i="4"/>
  <c r="CP17" i="4"/>
  <c r="CP29" i="4"/>
  <c r="CP9" i="4"/>
  <c r="CP24" i="4"/>
  <c r="CP15" i="4"/>
  <c r="CP21" i="4"/>
  <c r="AQ76" i="39"/>
  <c r="AQ36" i="39"/>
  <c r="AR34" i="39"/>
  <c r="CC34" i="49"/>
  <c r="CD91" i="54"/>
  <c r="CE91" i="54" s="1"/>
  <c r="CE89" i="54"/>
  <c r="DZ46" i="11"/>
  <c r="DL53" i="39"/>
  <c r="DL78" i="39" s="1"/>
  <c r="CQ77" i="16"/>
  <c r="CR77" i="16" s="1"/>
  <c r="CR41" i="16"/>
  <c r="CQ46" i="44"/>
  <c r="CR46" i="44" s="1"/>
  <c r="CR44" i="44"/>
  <c r="EA76" i="44"/>
  <c r="EA36" i="44"/>
  <c r="EA55" i="44" s="1"/>
  <c r="EA60" i="44" s="1"/>
  <c r="AY86" i="39"/>
  <c r="AY93" i="39"/>
  <c r="AY96" i="39" s="1"/>
  <c r="DB53" i="34"/>
  <c r="DB78" i="34" s="1"/>
  <c r="CC86" i="16"/>
  <c r="CC93" i="16"/>
  <c r="CC96" i="16" s="1"/>
  <c r="BN62" i="4"/>
  <c r="BN64" i="4" s="1"/>
  <c r="DN76" i="44"/>
  <c r="DN36" i="44"/>
  <c r="DN55" i="44" s="1"/>
  <c r="DN60" i="44" s="1"/>
  <c r="BQ60" i="7"/>
  <c r="BR55" i="7"/>
  <c r="DZ91" i="29"/>
  <c r="BP80" i="19"/>
  <c r="BP82" i="19" s="1"/>
  <c r="AD84" i="4"/>
  <c r="DM62" i="24"/>
  <c r="DM64" i="24" s="1"/>
  <c r="CB53" i="39"/>
  <c r="CB78" i="39" s="1"/>
  <c r="DV86" i="4"/>
  <c r="DV93" i="4"/>
  <c r="DV96" i="4" s="1"/>
  <c r="DM76" i="54"/>
  <c r="DM36" i="54"/>
  <c r="DM55" i="54" s="1"/>
  <c r="DM60" i="54" s="1"/>
  <c r="DI84" i="49"/>
  <c r="BM86" i="29"/>
  <c r="BM93" i="29"/>
  <c r="BM96" i="29" s="1"/>
  <c r="AQ60" i="19"/>
  <c r="AR55" i="19"/>
  <c r="AQ55" i="11"/>
  <c r="AR36" i="11"/>
  <c r="CM80" i="11"/>
  <c r="CM82" i="11" s="1"/>
  <c r="AC84" i="44"/>
  <c r="DB91" i="54"/>
  <c r="BZ82" i="29"/>
  <c r="CY80" i="4"/>
  <c r="CY80" i="49"/>
  <c r="CO34" i="11"/>
  <c r="ED44" i="16"/>
  <c r="ED43" i="16"/>
  <c r="EE43" i="16" s="1"/>
  <c r="ED33" i="16"/>
  <c r="EE33" i="16" s="1"/>
  <c r="ED32" i="16"/>
  <c r="EE32" i="16" s="1"/>
  <c r="ED31" i="16"/>
  <c r="EE31" i="16" s="1"/>
  <c r="ED27" i="16"/>
  <c r="EE27" i="16" s="1"/>
  <c r="ED19" i="16"/>
  <c r="EE19" i="16" s="1"/>
  <c r="ED50" i="16"/>
  <c r="EE50" i="16" s="1"/>
  <c r="ED26" i="16"/>
  <c r="EE26" i="16" s="1"/>
  <c r="ED17" i="16"/>
  <c r="EE17" i="16" s="1"/>
  <c r="ED39" i="16"/>
  <c r="ED49" i="16"/>
  <c r="ED25" i="16"/>
  <c r="EE25" i="16" s="1"/>
  <c r="ED16" i="16"/>
  <c r="EE16" i="16" s="1"/>
  <c r="ED14" i="16"/>
  <c r="EE14" i="16" s="1"/>
  <c r="ED11" i="16"/>
  <c r="EE11" i="16" s="1"/>
  <c r="ED9" i="16"/>
  <c r="ED28" i="16"/>
  <c r="EE28" i="16" s="1"/>
  <c r="ED24" i="16"/>
  <c r="EE24" i="16" s="1"/>
  <c r="ED13" i="16"/>
  <c r="EE13" i="16" s="1"/>
  <c r="ED15" i="16"/>
  <c r="EE15" i="16" s="1"/>
  <c r="ED10" i="16"/>
  <c r="EE10" i="16" s="1"/>
  <c r="ED30" i="16"/>
  <c r="EE30" i="16" s="1"/>
  <c r="ED38" i="16"/>
  <c r="EE38" i="16" s="1"/>
  <c r="ED18" i="16"/>
  <c r="EE18" i="16" s="1"/>
  <c r="ED51" i="16"/>
  <c r="EE51" i="16" s="1"/>
  <c r="ED12" i="16"/>
  <c r="EE12" i="16" s="1"/>
  <c r="ED88" i="16"/>
  <c r="ED23" i="16"/>
  <c r="EE23" i="16" s="1"/>
  <c r="ED29" i="16"/>
  <c r="EE29" i="16" s="1"/>
  <c r="ED57" i="16"/>
  <c r="EE57" i="16" s="1"/>
  <c r="ED21" i="16"/>
  <c r="EE21" i="16" s="1"/>
  <c r="ED20" i="16"/>
  <c r="EE20" i="16" s="1"/>
  <c r="ED22" i="16"/>
  <c r="EE22" i="16" s="1"/>
  <c r="DL80" i="54"/>
  <c r="DL82" i="54" s="1"/>
  <c r="DJ82" i="29"/>
  <c r="DJ84" i="29" s="1"/>
  <c r="EC46" i="16"/>
  <c r="BP62" i="54"/>
  <c r="BP64" i="54"/>
  <c r="AP84" i="39"/>
  <c r="AP80" i="39"/>
  <c r="AP82" i="39" s="1"/>
  <c r="DK62" i="29"/>
  <c r="DK64" i="29" s="1"/>
  <c r="DM46" i="29"/>
  <c r="DN50" i="11"/>
  <c r="DN57" i="11"/>
  <c r="DN43" i="11"/>
  <c r="DN29" i="11"/>
  <c r="DN19" i="11"/>
  <c r="DN14" i="11"/>
  <c r="DN9" i="11"/>
  <c r="DN90" i="11"/>
  <c r="DN28" i="11"/>
  <c r="DN89" i="11"/>
  <c r="DN18" i="11"/>
  <c r="DN21" i="11"/>
  <c r="DN20" i="11"/>
  <c r="DN49" i="11"/>
  <c r="DN44" i="11"/>
  <c r="DN24" i="11"/>
  <c r="DN59" i="11"/>
  <c r="DN10" i="11"/>
  <c r="DN30" i="11"/>
  <c r="DN88" i="11"/>
  <c r="DN91" i="11" s="1"/>
  <c r="DN51" i="11"/>
  <c r="DN32" i="11"/>
  <c r="DN45" i="11"/>
  <c r="DN17" i="11"/>
  <c r="DN33" i="11"/>
  <c r="DN26" i="11"/>
  <c r="DN16" i="11"/>
  <c r="DN27" i="11"/>
  <c r="DN12" i="11"/>
  <c r="DN11" i="11"/>
  <c r="DN25" i="11"/>
  <c r="DN15" i="11"/>
  <c r="DN31" i="11"/>
  <c r="DN22" i="11"/>
  <c r="DN58" i="11"/>
  <c r="DN23" i="11"/>
  <c r="BQ91" i="11"/>
  <c r="BR91" i="11" s="1"/>
  <c r="BR88" i="11"/>
  <c r="DA34" i="4"/>
  <c r="BC62" i="29"/>
  <c r="BC64" i="29"/>
  <c r="DB90" i="11"/>
  <c r="DB89" i="11"/>
  <c r="DB18" i="11"/>
  <c r="DB49" i="11"/>
  <c r="DB25" i="11"/>
  <c r="DB88" i="11"/>
  <c r="DB58" i="11"/>
  <c r="DB16" i="11"/>
  <c r="DB12" i="11"/>
  <c r="DB11" i="11"/>
  <c r="DB10" i="11"/>
  <c r="DB59" i="11"/>
  <c r="DB28" i="11"/>
  <c r="DB15" i="11"/>
  <c r="DB27" i="11"/>
  <c r="DB26" i="11"/>
  <c r="DB24" i="11"/>
  <c r="DB20" i="11"/>
  <c r="DB21" i="11"/>
  <c r="DB14" i="11"/>
  <c r="DB31" i="11"/>
  <c r="DB50" i="11"/>
  <c r="DB9" i="11"/>
  <c r="DB51" i="11"/>
  <c r="DB19" i="11"/>
  <c r="DB45" i="11"/>
  <c r="DB44" i="11"/>
  <c r="DB46" i="11" s="1"/>
  <c r="DB32" i="11"/>
  <c r="DB30" i="11"/>
  <c r="DB29" i="11"/>
  <c r="DB57" i="11"/>
  <c r="DB33" i="11"/>
  <c r="DB22" i="11"/>
  <c r="DB43" i="11"/>
  <c r="DB17" i="11"/>
  <c r="DB23" i="11"/>
  <c r="BQ53" i="4"/>
  <c r="BR49" i="4"/>
  <c r="AD55" i="39"/>
  <c r="AE36" i="39"/>
  <c r="CC76" i="54"/>
  <c r="CC36" i="54"/>
  <c r="CC55" i="54" s="1"/>
  <c r="CC60" i="54" s="1"/>
  <c r="DA41" i="49"/>
  <c r="DD46" i="16"/>
  <c r="DE46" i="16" s="1"/>
  <c r="DE44" i="16"/>
  <c r="DY77" i="29"/>
  <c r="BQ77" i="34"/>
  <c r="BR77" i="34" s="1"/>
  <c r="BR41" i="34"/>
  <c r="CA80" i="29"/>
  <c r="CA82" i="29" s="1"/>
  <c r="DD46" i="7"/>
  <c r="DE46" i="7" s="1"/>
  <c r="DE44" i="7"/>
  <c r="DV64" i="39"/>
  <c r="DV62" i="39"/>
  <c r="CY86" i="19"/>
  <c r="CY93" i="19"/>
  <c r="CY96" i="19" s="1"/>
  <c r="EB76" i="44"/>
  <c r="EB36" i="44"/>
  <c r="EB55" i="44" s="1"/>
  <c r="EB60" i="44" s="1"/>
  <c r="BD91" i="39"/>
  <c r="BE91" i="39" s="1"/>
  <c r="BE89" i="39"/>
  <c r="CQ53" i="24"/>
  <c r="CQ78" i="24" s="1"/>
  <c r="CR78" i="24" s="1"/>
  <c r="CR49" i="24"/>
  <c r="CR53" i="24" s="1"/>
  <c r="EC34" i="16"/>
  <c r="EB50" i="34"/>
  <c r="EB90" i="34"/>
  <c r="EB57" i="34"/>
  <c r="EB32" i="34"/>
  <c r="EB59" i="34"/>
  <c r="EB27" i="34"/>
  <c r="EB18" i="34"/>
  <c r="EB43" i="34"/>
  <c r="EB49" i="34"/>
  <c r="EB38" i="34"/>
  <c r="EB28" i="34"/>
  <c r="EB15" i="34"/>
  <c r="EB39" i="34"/>
  <c r="EB26" i="34"/>
  <c r="EB21" i="34"/>
  <c r="EB9" i="34"/>
  <c r="EB58" i="34"/>
  <c r="EB24" i="34"/>
  <c r="EB19" i="34"/>
  <c r="EB11" i="34"/>
  <c r="EB44" i="34"/>
  <c r="EB46" i="34" s="1"/>
  <c r="EB14" i="34"/>
  <c r="EB89" i="34"/>
  <c r="EB22" i="34"/>
  <c r="EB17" i="34"/>
  <c r="EB31" i="34"/>
  <c r="EB23" i="34"/>
  <c r="EB45" i="34"/>
  <c r="EB20" i="34"/>
  <c r="EB25" i="34"/>
  <c r="EB33" i="34"/>
  <c r="EB30" i="34"/>
  <c r="EB29" i="34"/>
  <c r="EB16" i="34"/>
  <c r="EB88" i="34"/>
  <c r="EB51" i="34"/>
  <c r="EB10" i="34"/>
  <c r="EB12" i="34"/>
  <c r="CC46" i="49"/>
  <c r="AD82" i="54"/>
  <c r="AE82" i="54" s="1"/>
  <c r="AE80" i="54"/>
  <c r="DB12" i="4"/>
  <c r="DB30" i="4"/>
  <c r="DB22" i="4"/>
  <c r="DB57" i="4"/>
  <c r="DB51" i="4"/>
  <c r="DB44" i="4"/>
  <c r="DB46" i="4" s="1"/>
  <c r="DB15" i="4"/>
  <c r="DB11" i="4"/>
  <c r="DB29" i="4"/>
  <c r="DB21" i="4"/>
  <c r="DB10" i="4"/>
  <c r="DB18" i="4"/>
  <c r="DB9" i="4"/>
  <c r="DB25" i="4"/>
  <c r="DB26" i="4"/>
  <c r="DB50" i="4"/>
  <c r="DB33" i="4"/>
  <c r="DB43" i="4"/>
  <c r="DB24" i="4"/>
  <c r="DB31" i="4"/>
  <c r="DB17" i="4"/>
  <c r="DB49" i="4"/>
  <c r="DB88" i="4"/>
  <c r="DB91" i="4" s="1"/>
  <c r="DB19" i="4"/>
  <c r="DB28" i="4"/>
  <c r="DB27" i="4"/>
  <c r="DB16" i="4"/>
  <c r="DB23" i="4"/>
  <c r="DB20" i="4"/>
  <c r="DB14" i="4"/>
  <c r="DB32" i="4"/>
  <c r="DM55" i="44"/>
  <c r="DZ53" i="4"/>
  <c r="DZ78" i="4" s="1"/>
  <c r="DL78" i="4"/>
  <c r="DQ38" i="11"/>
  <c r="DE38" i="11"/>
  <c r="CZ60" i="24"/>
  <c r="DO76" i="16"/>
  <c r="DO36" i="16"/>
  <c r="DO55" i="16" s="1"/>
  <c r="DO60" i="16" s="1"/>
  <c r="EA60" i="7"/>
  <c r="DN2" i="39"/>
  <c r="DO3" i="39"/>
  <c r="DM84" i="24"/>
  <c r="DM80" i="24"/>
  <c r="DM82" i="24" s="1"/>
  <c r="DX62" i="11"/>
  <c r="DX64" i="11" s="1"/>
  <c r="DV62" i="29"/>
  <c r="DV64" i="29"/>
  <c r="DZ76" i="54"/>
  <c r="DZ36" i="54"/>
  <c r="DZ55" i="54" s="1"/>
  <c r="DZ60" i="54" s="1"/>
  <c r="BD53" i="39"/>
  <c r="BD78" i="39" s="1"/>
  <c r="BE78" i="39" s="1"/>
  <c r="BE49" i="39"/>
  <c r="BE53" i="39" s="1"/>
  <c r="BD76" i="29"/>
  <c r="BD36" i="29"/>
  <c r="BE34" i="29"/>
  <c r="BP86" i="16"/>
  <c r="BP93" i="16"/>
  <c r="BP96" i="16" s="1"/>
  <c r="AQ80" i="11"/>
  <c r="AR76" i="11"/>
  <c r="DB91" i="19"/>
  <c r="CD58" i="29"/>
  <c r="CE58" i="29" s="1"/>
  <c r="CD57" i="29"/>
  <c r="CE57" i="29" s="1"/>
  <c r="CD90" i="29"/>
  <c r="CE90" i="29" s="1"/>
  <c r="CD50" i="29"/>
  <c r="CE50" i="29" s="1"/>
  <c r="CD43" i="29"/>
  <c r="CE43" i="29" s="1"/>
  <c r="CD88" i="29"/>
  <c r="CE88" i="29" s="1"/>
  <c r="CD59" i="29"/>
  <c r="CE59" i="29" s="1"/>
  <c r="CD49" i="29"/>
  <c r="CD22" i="29"/>
  <c r="CE22" i="29" s="1"/>
  <c r="CD32" i="29"/>
  <c r="CE32" i="29" s="1"/>
  <c r="CD15" i="29"/>
  <c r="CE15" i="29" s="1"/>
  <c r="CD31" i="29"/>
  <c r="CE31" i="29" s="1"/>
  <c r="CD45" i="29"/>
  <c r="CE45" i="29" s="1"/>
  <c r="CD20" i="29"/>
  <c r="CE20" i="29" s="1"/>
  <c r="CD17" i="29"/>
  <c r="CE17" i="29" s="1"/>
  <c r="CD25" i="29"/>
  <c r="CE25" i="29" s="1"/>
  <c r="CD11" i="29"/>
  <c r="CE11" i="29" s="1"/>
  <c r="CD89" i="29"/>
  <c r="CD39" i="29"/>
  <c r="CD29" i="29"/>
  <c r="CE29" i="29" s="1"/>
  <c r="CD44" i="29"/>
  <c r="CD51" i="29"/>
  <c r="CE51" i="29" s="1"/>
  <c r="CD30" i="29"/>
  <c r="CE30" i="29" s="1"/>
  <c r="CD23" i="29"/>
  <c r="CE23" i="29" s="1"/>
  <c r="CD16" i="29"/>
  <c r="CE16" i="29" s="1"/>
  <c r="CD38" i="29"/>
  <c r="CE38" i="29" s="1"/>
  <c r="CD21" i="29"/>
  <c r="CE21" i="29" s="1"/>
  <c r="CD33" i="29"/>
  <c r="CE33" i="29" s="1"/>
  <c r="CD28" i="29"/>
  <c r="CE28" i="29" s="1"/>
  <c r="CD19" i="29"/>
  <c r="CE19" i="29" s="1"/>
  <c r="CD14" i="29"/>
  <c r="CE14" i="29" s="1"/>
  <c r="CD24" i="29"/>
  <c r="CE24" i="29" s="1"/>
  <c r="CD9" i="29"/>
  <c r="CD13" i="29"/>
  <c r="CE13" i="29" s="1"/>
  <c r="CD12" i="29"/>
  <c r="CE12" i="29" s="1"/>
  <c r="CD27" i="29"/>
  <c r="CE27" i="29" s="1"/>
  <c r="CD18" i="29"/>
  <c r="CE18" i="29" s="1"/>
  <c r="CD10" i="29"/>
  <c r="CE10" i="29" s="1"/>
  <c r="CD26" i="29"/>
  <c r="CE26" i="29" s="1"/>
  <c r="DK64" i="49"/>
  <c r="DK62" i="49"/>
  <c r="DX64" i="7"/>
  <c r="CY62" i="4"/>
  <c r="CY64" i="4" s="1"/>
  <c r="EB53" i="44"/>
  <c r="EB78" i="44" s="1"/>
  <c r="DK84" i="11"/>
  <c r="CJ62" i="39"/>
  <c r="CJ64" i="39"/>
  <c r="DO91" i="44"/>
  <c r="CK64" i="34"/>
  <c r="BP80" i="54"/>
  <c r="BP82" i="54" s="1"/>
  <c r="BP84" i="54"/>
  <c r="DW64" i="24"/>
  <c r="DC91" i="44"/>
  <c r="BD82" i="7"/>
  <c r="BE80" i="7"/>
  <c r="EA62" i="16"/>
  <c r="EA64" i="16" s="1"/>
  <c r="DM34" i="29"/>
  <c r="DK60" i="34"/>
  <c r="DN34" i="54"/>
  <c r="DO2" i="11"/>
  <c r="DP3" i="11"/>
  <c r="CC62" i="44"/>
  <c r="CC64" i="44" s="1"/>
  <c r="BY64" i="34"/>
  <c r="CY82" i="34"/>
  <c r="CY84" i="34" s="1"/>
  <c r="DM60" i="16"/>
  <c r="BC80" i="29"/>
  <c r="BC82" i="29" s="1"/>
  <c r="DC2" i="11"/>
  <c r="DD3" i="11"/>
  <c r="AD80" i="39"/>
  <c r="AE76" i="39"/>
  <c r="AQ60" i="34"/>
  <c r="AR55" i="34"/>
  <c r="CP46" i="54"/>
  <c r="CP91" i="19"/>
  <c r="DK82" i="54"/>
  <c r="DK84" i="54" s="1"/>
  <c r="DA46" i="11"/>
  <c r="CX84" i="49"/>
  <c r="DK77" i="39"/>
  <c r="BD76" i="4"/>
  <c r="BD36" i="4"/>
  <c r="BE34" i="4"/>
  <c r="CD80" i="7"/>
  <c r="CE76" i="7"/>
  <c r="CD55" i="7"/>
  <c r="CE36" i="7"/>
  <c r="DZ84" i="16"/>
  <c r="CL86" i="34"/>
  <c r="CL93" i="34"/>
  <c r="CL96" i="34" s="1"/>
  <c r="DZ34" i="49"/>
  <c r="CV86" i="29"/>
  <c r="CV93" i="29"/>
  <c r="CV96" i="29" s="1"/>
  <c r="BY86" i="11"/>
  <c r="BY93" i="11"/>
  <c r="BY96" i="11" s="1"/>
  <c r="Q62" i="24"/>
  <c r="R62" i="24" s="1"/>
  <c r="Q64" i="24"/>
  <c r="R64" i="24" s="1"/>
  <c r="R60" i="24"/>
  <c r="CR3" i="4"/>
  <c r="CQ2" i="4"/>
  <c r="EC2" i="34"/>
  <c r="ED3" i="34"/>
  <c r="CX60" i="11"/>
  <c r="AQ62" i="44"/>
  <c r="AR62" i="44" s="1"/>
  <c r="AR60" i="44"/>
  <c r="CO91" i="49"/>
  <c r="DI60" i="39"/>
  <c r="DZ34" i="11"/>
  <c r="DJ84" i="11"/>
  <c r="DL46" i="39"/>
  <c r="CK84" i="39"/>
  <c r="DL82" i="24"/>
  <c r="DD3" i="4"/>
  <c r="DC2" i="4"/>
  <c r="DM80" i="44"/>
  <c r="DM82" i="44" s="1"/>
  <c r="CZ84" i="54"/>
  <c r="DY62" i="44"/>
  <c r="DY64" i="44" s="1"/>
  <c r="CN77" i="49"/>
  <c r="BN86" i="34"/>
  <c r="BN93" i="34"/>
  <c r="BN96" i="34" s="1"/>
  <c r="BO60" i="49"/>
  <c r="AQ55" i="29"/>
  <c r="AR36" i="29"/>
  <c r="EA80" i="7"/>
  <c r="EA82" i="7" s="1"/>
  <c r="DM90" i="39"/>
  <c r="DM45" i="39"/>
  <c r="DM21" i="39"/>
  <c r="DM89" i="39"/>
  <c r="DM91" i="39" s="1"/>
  <c r="DM59" i="39"/>
  <c r="DM38" i="39"/>
  <c r="DM57" i="39"/>
  <c r="DM39" i="39"/>
  <c r="DM49" i="39"/>
  <c r="DM53" i="39" s="1"/>
  <c r="DM78" i="39" s="1"/>
  <c r="DM15" i="39"/>
  <c r="DM88" i="39"/>
  <c r="DM51" i="39"/>
  <c r="DM43" i="39"/>
  <c r="DM27" i="39"/>
  <c r="DM10" i="39"/>
  <c r="DM33" i="39"/>
  <c r="DM32" i="39"/>
  <c r="DM24" i="39"/>
  <c r="DM18" i="39"/>
  <c r="DM9" i="39"/>
  <c r="DM17" i="39"/>
  <c r="DM29" i="39"/>
  <c r="DM58" i="39"/>
  <c r="DM44" i="39"/>
  <c r="DM25" i="39"/>
  <c r="DM11" i="39"/>
  <c r="DM28" i="39"/>
  <c r="DM22" i="39"/>
  <c r="DM50" i="39"/>
  <c r="DM19" i="39"/>
  <c r="DM26" i="39"/>
  <c r="DM20" i="39"/>
  <c r="DM12" i="39"/>
  <c r="DM31" i="39"/>
  <c r="DM23" i="39"/>
  <c r="DM14" i="39"/>
  <c r="DM30" i="39"/>
  <c r="DM16" i="39"/>
  <c r="BD55" i="34"/>
  <c r="BE36" i="34"/>
  <c r="DX80" i="11"/>
  <c r="CB62" i="19"/>
  <c r="CB64" i="19" s="1"/>
  <c r="CX86" i="34"/>
  <c r="CX93" i="34"/>
  <c r="CX96" i="34" s="1"/>
  <c r="CO46" i="29"/>
  <c r="CL84" i="29"/>
  <c r="CC76" i="34"/>
  <c r="CC36" i="34"/>
  <c r="CC55" i="34" s="1"/>
  <c r="CC60" i="34" s="1"/>
  <c r="CN76" i="29"/>
  <c r="CN36" i="29"/>
  <c r="CN55" i="29" s="1"/>
  <c r="DY82" i="24"/>
  <c r="DY84" i="24" s="1"/>
  <c r="DN91" i="19"/>
  <c r="BC76" i="39"/>
  <c r="BC36" i="39"/>
  <c r="BC55" i="39" s="1"/>
  <c r="BC60" i="39" s="1"/>
  <c r="DK80" i="49"/>
  <c r="DQ41" i="11"/>
  <c r="ED39" i="11"/>
  <c r="DR39" i="11"/>
  <c r="DL76" i="49"/>
  <c r="DL36" i="49"/>
  <c r="DL55" i="49" s="1"/>
  <c r="DL60" i="49" s="1"/>
  <c r="AN62" i="39"/>
  <c r="AN64" i="39" s="1"/>
  <c r="EC90" i="44"/>
  <c r="EC45" i="44"/>
  <c r="EC59" i="44"/>
  <c r="EC89" i="44"/>
  <c r="EC50" i="44"/>
  <c r="EC21" i="44"/>
  <c r="EC38" i="44"/>
  <c r="EC20" i="44"/>
  <c r="EC88" i="44"/>
  <c r="EC44" i="44"/>
  <c r="EC27" i="44"/>
  <c r="EC28" i="44"/>
  <c r="EC11" i="44"/>
  <c r="EC17" i="44"/>
  <c r="EC58" i="44"/>
  <c r="EC30" i="44"/>
  <c r="EC33" i="44"/>
  <c r="EC24" i="44"/>
  <c r="EC19" i="44"/>
  <c r="EC49" i="44"/>
  <c r="EC43" i="44"/>
  <c r="EC39" i="44"/>
  <c r="EC41" i="44" s="1"/>
  <c r="EC77" i="44" s="1"/>
  <c r="EC29" i="44"/>
  <c r="EC15" i="44"/>
  <c r="EC12" i="44"/>
  <c r="EC9" i="44"/>
  <c r="EC57" i="44"/>
  <c r="EC10" i="44"/>
  <c r="EC23" i="44"/>
  <c r="EC13" i="44"/>
  <c r="EC14" i="44"/>
  <c r="EC51" i="44"/>
  <c r="EC31" i="44"/>
  <c r="EC18" i="44"/>
  <c r="EC26" i="44"/>
  <c r="EC22" i="44"/>
  <c r="EC25" i="44"/>
  <c r="EC16" i="44"/>
  <c r="EC32" i="44"/>
  <c r="AQ80" i="4"/>
  <c r="AR76" i="4"/>
  <c r="BP86" i="7"/>
  <c r="BP93" i="7"/>
  <c r="BP96" i="7" s="1"/>
  <c r="BZ86" i="11"/>
  <c r="BZ93" i="11"/>
  <c r="BZ96" i="11" s="1"/>
  <c r="AD82" i="34"/>
  <c r="AE80" i="34"/>
  <c r="DO46" i="44"/>
  <c r="BP76" i="49"/>
  <c r="BP36" i="49"/>
  <c r="BP55" i="49" s="1"/>
  <c r="BP60" i="49" s="1"/>
  <c r="DZ86" i="7"/>
  <c r="DZ93" i="7"/>
  <c r="DZ96" i="7" s="1"/>
  <c r="EA80" i="16"/>
  <c r="EA82" i="16" s="1"/>
  <c r="EC46" i="7"/>
  <c r="CL64" i="54"/>
  <c r="CL62" i="54"/>
  <c r="DK86" i="24"/>
  <c r="DK93" i="24"/>
  <c r="DK96" i="24" s="1"/>
  <c r="CB84" i="24"/>
  <c r="CC80" i="44"/>
  <c r="CC82" i="44" s="1"/>
  <c r="BM84" i="39"/>
  <c r="DM34" i="11"/>
  <c r="DX82" i="54"/>
  <c r="BQ46" i="4"/>
  <c r="BR46" i="4" s="1"/>
  <c r="BR44" i="4"/>
  <c r="CL86" i="54"/>
  <c r="CL93" i="54"/>
  <c r="CL96" i="54" s="1"/>
  <c r="CN82" i="44"/>
  <c r="CN84" i="44" s="1"/>
  <c r="CZ62" i="19"/>
  <c r="CZ64" i="19" s="1"/>
  <c r="BQ77" i="54"/>
  <c r="BR77" i="54" s="1"/>
  <c r="BR41" i="54"/>
  <c r="CP53" i="54"/>
  <c r="CP78" i="54" s="1"/>
  <c r="CY76" i="39"/>
  <c r="CY36" i="39"/>
  <c r="CY55" i="39" s="1"/>
  <c r="CY60" i="39" s="1"/>
  <c r="CO53" i="4"/>
  <c r="CO78" i="4" s="1"/>
  <c r="CQ2" i="49"/>
  <c r="CR3" i="49"/>
  <c r="AB86" i="39"/>
  <c r="AB93" i="39"/>
  <c r="AB96" i="39" s="1"/>
  <c r="DY76" i="4"/>
  <c r="DY36" i="4"/>
  <c r="DY55" i="4" s="1"/>
  <c r="DY60" i="4" s="1"/>
  <c r="EE3" i="24"/>
  <c r="ED2" i="24"/>
  <c r="AD60" i="4"/>
  <c r="AE55" i="4"/>
  <c r="Q62" i="49"/>
  <c r="R62" i="49" s="1"/>
  <c r="R60" i="49"/>
  <c r="CP88" i="11"/>
  <c r="CP91" i="11" s="1"/>
  <c r="CP23" i="11"/>
  <c r="CP16" i="11"/>
  <c r="CP59" i="11"/>
  <c r="CP45" i="11"/>
  <c r="CP15" i="11"/>
  <c r="CP12" i="11"/>
  <c r="CP11" i="11"/>
  <c r="CP10" i="11"/>
  <c r="CP51" i="11"/>
  <c r="CP58" i="11"/>
  <c r="CP43" i="11"/>
  <c r="CP21" i="11"/>
  <c r="CP89" i="11"/>
  <c r="CP49" i="11"/>
  <c r="CP20" i="11"/>
  <c r="CP50" i="11"/>
  <c r="CP57" i="11"/>
  <c r="CP27" i="11"/>
  <c r="CP26" i="11"/>
  <c r="CP17" i="11"/>
  <c r="CP33" i="11"/>
  <c r="CP18" i="11"/>
  <c r="CP28" i="11"/>
  <c r="CP14" i="11"/>
  <c r="CP9" i="11"/>
  <c r="CP31" i="11"/>
  <c r="CP19" i="11"/>
  <c r="CP30" i="11"/>
  <c r="CP25" i="11"/>
  <c r="CP32" i="11"/>
  <c r="CP90" i="11"/>
  <c r="CP44" i="11"/>
  <c r="CP46" i="11" s="1"/>
  <c r="CP29" i="11"/>
  <c r="CP24" i="11"/>
  <c r="CP22" i="11"/>
  <c r="ED3" i="54"/>
  <c r="EC2" i="54"/>
  <c r="CZ84" i="44"/>
  <c r="CZ62" i="29"/>
  <c r="CZ64" i="29"/>
  <c r="CP2" i="39"/>
  <c r="CQ3" i="39"/>
  <c r="CQ89" i="19"/>
  <c r="CQ90" i="19"/>
  <c r="CR90" i="19" s="1"/>
  <c r="CQ38" i="19"/>
  <c r="CR38" i="19" s="1"/>
  <c r="CQ58" i="19"/>
  <c r="CR58" i="19" s="1"/>
  <c r="CQ44" i="19"/>
  <c r="CQ50" i="19"/>
  <c r="CR50" i="19" s="1"/>
  <c r="CQ43" i="19"/>
  <c r="CR43" i="19" s="1"/>
  <c r="CQ33" i="19"/>
  <c r="CR33" i="19" s="1"/>
  <c r="CQ21" i="19"/>
  <c r="CR21" i="19" s="1"/>
  <c r="CQ32" i="19"/>
  <c r="CR32" i="19" s="1"/>
  <c r="CQ20" i="19"/>
  <c r="CR20" i="19" s="1"/>
  <c r="CQ14" i="19"/>
  <c r="CR14" i="19" s="1"/>
  <c r="CQ27" i="19"/>
  <c r="CR27" i="19" s="1"/>
  <c r="CQ19" i="19"/>
  <c r="CR19" i="19" s="1"/>
  <c r="CQ28" i="19"/>
  <c r="CR28" i="19" s="1"/>
  <c r="CQ12" i="19"/>
  <c r="CR12" i="19" s="1"/>
  <c r="CQ88" i="19"/>
  <c r="CR88" i="19" s="1"/>
  <c r="CQ24" i="19"/>
  <c r="CR24" i="19" s="1"/>
  <c r="CQ17" i="19"/>
  <c r="CR17" i="19" s="1"/>
  <c r="CQ9" i="19"/>
  <c r="CQ25" i="19"/>
  <c r="CR25" i="19" s="1"/>
  <c r="CQ57" i="19"/>
  <c r="CR57" i="19" s="1"/>
  <c r="CQ31" i="19"/>
  <c r="CR31" i="19" s="1"/>
  <c r="CQ23" i="19"/>
  <c r="CR23" i="19" s="1"/>
  <c r="CQ45" i="19"/>
  <c r="CR45" i="19" s="1"/>
  <c r="CQ22" i="19"/>
  <c r="CR22" i="19" s="1"/>
  <c r="CQ59" i="19"/>
  <c r="CR59" i="19" s="1"/>
  <c r="CQ15" i="19"/>
  <c r="CR15" i="19" s="1"/>
  <c r="CQ49" i="19"/>
  <c r="CQ18" i="19"/>
  <c r="CR18" i="19" s="1"/>
  <c r="CQ26" i="19"/>
  <c r="CR26" i="19" s="1"/>
  <c r="CQ29" i="19"/>
  <c r="CR29" i="19" s="1"/>
  <c r="CQ30" i="19"/>
  <c r="CR30" i="19" s="1"/>
  <c r="CQ16" i="19"/>
  <c r="CR16" i="19" s="1"/>
  <c r="CQ39" i="19"/>
  <c r="CQ10" i="19"/>
  <c r="CR10" i="19" s="1"/>
  <c r="CQ51" i="19"/>
  <c r="CR51" i="19" s="1"/>
  <c r="CQ11" i="19"/>
  <c r="CR11" i="19" s="1"/>
  <c r="DY86" i="7"/>
  <c r="DY93" i="7"/>
  <c r="BB86" i="29"/>
  <c r="BB93" i="29"/>
  <c r="BB96" i="29" s="1"/>
  <c r="DB76" i="24"/>
  <c r="DB36" i="24"/>
  <c r="DB55" i="24" s="1"/>
  <c r="DB60" i="24" s="1"/>
  <c r="P95" i="49"/>
  <c r="P97" i="49" s="1"/>
  <c r="M16" i="2"/>
  <c r="EA91" i="54"/>
  <c r="BQ82" i="7"/>
  <c r="BR82" i="7" s="1"/>
  <c r="BR80" i="7"/>
  <c r="CZ82" i="24"/>
  <c r="AD55" i="44"/>
  <c r="AE36" i="44"/>
  <c r="BO84" i="49"/>
  <c r="BO80" i="49"/>
  <c r="BO82" i="49" s="1"/>
  <c r="AQ80" i="29"/>
  <c r="AR76" i="29"/>
  <c r="DZ62" i="16"/>
  <c r="DZ64" i="16" s="1"/>
  <c r="BD80" i="34"/>
  <c r="BE76" i="34"/>
  <c r="CB84" i="19"/>
  <c r="CB80" i="19"/>
  <c r="CB82" i="19" s="1"/>
  <c r="DX76" i="39"/>
  <c r="DX36" i="39"/>
  <c r="DX55" i="39" s="1"/>
  <c r="DX60" i="39" s="1"/>
  <c r="CO53" i="29"/>
  <c r="CO78" i="29" s="1"/>
  <c r="CQ78" i="16"/>
  <c r="CR78" i="16" s="1"/>
  <c r="CR53" i="16"/>
  <c r="CQ2" i="29"/>
  <c r="CR3" i="29"/>
  <c r="AP86" i="11"/>
  <c r="AP93" i="11"/>
  <c r="AP96" i="11" s="1"/>
  <c r="CN46" i="39"/>
  <c r="CB76" i="29"/>
  <c r="CB36" i="29"/>
  <c r="CB55" i="29" s="1"/>
  <c r="CB60" i="29" s="1"/>
  <c r="DO89" i="34"/>
  <c r="DO88" i="34"/>
  <c r="DO49" i="34"/>
  <c r="DO53" i="34" s="1"/>
  <c r="DO78" i="34" s="1"/>
  <c r="DO51" i="34"/>
  <c r="DO58" i="34"/>
  <c r="DO43" i="34"/>
  <c r="DO12" i="34"/>
  <c r="DO33" i="34"/>
  <c r="DO25" i="34"/>
  <c r="DO59" i="34"/>
  <c r="DO38" i="34"/>
  <c r="DO24" i="34"/>
  <c r="DO17" i="34"/>
  <c r="DO11" i="34"/>
  <c r="DO28" i="34"/>
  <c r="DO45" i="34"/>
  <c r="DO20" i="34"/>
  <c r="DO14" i="34"/>
  <c r="DO32" i="34"/>
  <c r="DO29" i="34"/>
  <c r="DO26" i="34"/>
  <c r="DO50" i="34"/>
  <c r="DO57" i="34"/>
  <c r="DO23" i="34"/>
  <c r="DO18" i="34"/>
  <c r="DO10" i="34"/>
  <c r="DO90" i="34"/>
  <c r="DO27" i="34"/>
  <c r="DO30" i="34"/>
  <c r="DO44" i="34"/>
  <c r="DO19" i="34"/>
  <c r="DO31" i="34"/>
  <c r="DO21" i="34"/>
  <c r="DO16" i="34"/>
  <c r="DO39" i="34"/>
  <c r="DO22" i="34"/>
  <c r="DO15" i="34"/>
  <c r="DO9" i="34"/>
  <c r="CO60" i="44"/>
  <c r="DD41" i="11"/>
  <c r="DB34" i="54"/>
  <c r="EE3" i="44"/>
  <c r="ED2" i="44"/>
  <c r="CC34" i="29"/>
  <c r="BQ91" i="29"/>
  <c r="BR91" i="29" s="1"/>
  <c r="BR89" i="29"/>
  <c r="CN78" i="11"/>
  <c r="AQ64" i="54"/>
  <c r="AR64" i="54" s="1"/>
  <c r="AQ62" i="54"/>
  <c r="AR62" i="54" s="1"/>
  <c r="AR60" i="54"/>
  <c r="CD34" i="19"/>
  <c r="CE9" i="19"/>
  <c r="AQ55" i="4"/>
  <c r="AR36" i="4"/>
  <c r="BC62" i="4"/>
  <c r="BC64" i="4" s="1"/>
  <c r="DM76" i="34"/>
  <c r="DM36" i="34"/>
  <c r="DN88" i="29"/>
  <c r="DN50" i="29"/>
  <c r="DN57" i="29"/>
  <c r="DN49" i="29"/>
  <c r="DN53" i="29" s="1"/>
  <c r="DN78" i="29" s="1"/>
  <c r="DN20" i="29"/>
  <c r="DN89" i="29"/>
  <c r="DN39" i="29"/>
  <c r="DN41" i="29" s="1"/>
  <c r="DN77" i="29" s="1"/>
  <c r="DN45" i="29"/>
  <c r="DN90" i="29"/>
  <c r="DN44" i="29"/>
  <c r="DN46" i="29" s="1"/>
  <c r="DN33" i="29"/>
  <c r="DN11" i="29"/>
  <c r="DN27" i="29"/>
  <c r="DN22" i="29"/>
  <c r="DN32" i="29"/>
  <c r="DN17" i="29"/>
  <c r="DN25" i="29"/>
  <c r="DN43" i="29"/>
  <c r="DN21" i="29"/>
  <c r="DN19" i="29"/>
  <c r="DN28" i="29"/>
  <c r="DN14" i="29"/>
  <c r="DN9" i="29"/>
  <c r="DN51" i="29"/>
  <c r="DN13" i="29"/>
  <c r="DN24" i="29"/>
  <c r="DN12" i="29"/>
  <c r="DN38" i="29"/>
  <c r="DN26" i="29"/>
  <c r="DN15" i="29"/>
  <c r="DN10" i="29"/>
  <c r="DN59" i="29"/>
  <c r="DN23" i="29"/>
  <c r="DN58" i="29"/>
  <c r="DN16" i="29"/>
  <c r="DN31" i="29"/>
  <c r="DN30" i="29"/>
  <c r="DN18" i="29"/>
  <c r="DN29" i="29"/>
  <c r="CZ84" i="19"/>
  <c r="CZ80" i="19"/>
  <c r="CZ82" i="19" s="1"/>
  <c r="DA34" i="11"/>
  <c r="CP90" i="49"/>
  <c r="CP39" i="49"/>
  <c r="CP41" i="49" s="1"/>
  <c r="CP77" i="49" s="1"/>
  <c r="CP45" i="49"/>
  <c r="CP88" i="49"/>
  <c r="CP59" i="49"/>
  <c r="CP38" i="49"/>
  <c r="CP89" i="49"/>
  <c r="CP57" i="49"/>
  <c r="CP27" i="49"/>
  <c r="CP19" i="49"/>
  <c r="CP43" i="49"/>
  <c r="CP32" i="49"/>
  <c r="CP28" i="49"/>
  <c r="CP29" i="49"/>
  <c r="CP26" i="49"/>
  <c r="CP51" i="49"/>
  <c r="CP18" i="49"/>
  <c r="CP22" i="49"/>
  <c r="CP11" i="49"/>
  <c r="CP21" i="49"/>
  <c r="CP17" i="49"/>
  <c r="CP50" i="49"/>
  <c r="CP10" i="49"/>
  <c r="CP58" i="49"/>
  <c r="CP25" i="49"/>
  <c r="CP20" i="49"/>
  <c r="CP44" i="49"/>
  <c r="CP46" i="49" s="1"/>
  <c r="CP13" i="49"/>
  <c r="CP49" i="49"/>
  <c r="CP53" i="49" s="1"/>
  <c r="CP78" i="49" s="1"/>
  <c r="CP33" i="49"/>
  <c r="CP24" i="49"/>
  <c r="CP16" i="49"/>
  <c r="CP23" i="49"/>
  <c r="CP14" i="49"/>
  <c r="CP9" i="49"/>
  <c r="CP30" i="49"/>
  <c r="CP12" i="49"/>
  <c r="CP15" i="49"/>
  <c r="CP31" i="49"/>
  <c r="O95" i="11"/>
  <c r="O97" i="11" s="1"/>
  <c r="L8" i="2"/>
  <c r="DD91" i="7"/>
  <c r="DE91" i="7" s="1"/>
  <c r="DE88" i="7"/>
  <c r="CD26" i="4"/>
  <c r="CE26" i="4" s="1"/>
  <c r="CD18" i="4"/>
  <c r="CE18" i="4" s="1"/>
  <c r="CD9" i="4"/>
  <c r="CD25" i="4"/>
  <c r="CE25" i="4" s="1"/>
  <c r="CD57" i="4"/>
  <c r="CE57" i="4" s="1"/>
  <c r="CD51" i="4"/>
  <c r="CE51" i="4" s="1"/>
  <c r="CD44" i="4"/>
  <c r="CD15" i="4"/>
  <c r="CE15" i="4" s="1"/>
  <c r="CD11" i="4"/>
  <c r="CE11" i="4" s="1"/>
  <c r="CD29" i="4"/>
  <c r="CE29" i="4" s="1"/>
  <c r="CD21" i="4"/>
  <c r="CE21" i="4" s="1"/>
  <c r="CD50" i="4"/>
  <c r="CE50" i="4" s="1"/>
  <c r="CD43" i="4"/>
  <c r="CE43" i="4" s="1"/>
  <c r="CD22" i="4"/>
  <c r="CE22" i="4" s="1"/>
  <c r="CD20" i="4"/>
  <c r="CE20" i="4" s="1"/>
  <c r="CD28" i="4"/>
  <c r="CE28" i="4" s="1"/>
  <c r="CD30" i="4"/>
  <c r="CE30" i="4" s="1"/>
  <c r="CD23" i="4"/>
  <c r="CE23" i="4" s="1"/>
  <c r="CD14" i="4"/>
  <c r="CE14" i="4" s="1"/>
  <c r="CD32" i="4"/>
  <c r="CE32" i="4" s="1"/>
  <c r="CD31" i="4"/>
  <c r="CE31" i="4" s="1"/>
  <c r="CD24" i="4"/>
  <c r="CE24" i="4" s="1"/>
  <c r="CD16" i="4"/>
  <c r="CE16" i="4" s="1"/>
  <c r="CD33" i="4"/>
  <c r="CE33" i="4" s="1"/>
  <c r="CD88" i="4"/>
  <c r="CD17" i="4"/>
  <c r="CE17" i="4" s="1"/>
  <c r="CD27" i="4"/>
  <c r="CE27" i="4" s="1"/>
  <c r="CD49" i="4"/>
  <c r="CD12" i="4"/>
  <c r="CE12" i="4" s="1"/>
  <c r="CD19" i="4"/>
  <c r="CE19" i="4" s="1"/>
  <c r="CD10" i="4"/>
  <c r="CE10" i="4" s="1"/>
  <c r="AP86" i="24"/>
  <c r="AP93" i="24"/>
  <c r="AP96" i="24" s="1"/>
  <c r="CX82" i="11"/>
  <c r="BE82" i="54"/>
  <c r="BD84" i="54"/>
  <c r="P95" i="34"/>
  <c r="P97" i="34" s="1"/>
  <c r="M13" i="2"/>
  <c r="DK76" i="39"/>
  <c r="DK36" i="39"/>
  <c r="DK55" i="39" s="1"/>
  <c r="DK60" i="39" s="1"/>
  <c r="BQ34" i="29"/>
  <c r="BR9" i="29"/>
  <c r="CY62" i="11"/>
  <c r="CY64" i="11" s="1"/>
  <c r="CK62" i="11"/>
  <c r="CK64" i="11" s="1"/>
  <c r="DJ62" i="19"/>
  <c r="DJ64" i="19"/>
  <c r="BQ76" i="19"/>
  <c r="BQ36" i="19"/>
  <c r="BR34" i="19"/>
  <c r="BP34" i="39"/>
  <c r="EA41" i="34"/>
  <c r="EA77" i="34" s="1"/>
  <c r="AQ82" i="24"/>
  <c r="AR80" i="24"/>
  <c r="DB41" i="34"/>
  <c r="DB77" i="34" s="1"/>
  <c r="CM60" i="34"/>
  <c r="CP62" i="16"/>
  <c r="CP64" i="16" s="1"/>
  <c r="CO76" i="19"/>
  <c r="CO36" i="19"/>
  <c r="CO55" i="19" s="1"/>
  <c r="CO60" i="19" s="1"/>
  <c r="CZ84" i="24"/>
  <c r="CB84" i="44"/>
  <c r="CY62" i="29"/>
  <c r="CY64" i="29"/>
  <c r="AD80" i="44"/>
  <c r="AE76" i="44"/>
  <c r="EA90" i="49"/>
  <c r="EA89" i="49"/>
  <c r="EA91" i="49" s="1"/>
  <c r="EA51" i="49"/>
  <c r="EA44" i="49"/>
  <c r="EA58" i="49"/>
  <c r="EA50" i="49"/>
  <c r="EA43" i="49"/>
  <c r="EA31" i="49"/>
  <c r="EA88" i="49"/>
  <c r="EA57" i="49"/>
  <c r="EA49" i="49"/>
  <c r="EA53" i="49" s="1"/>
  <c r="EA78" i="49" s="1"/>
  <c r="EA39" i="49"/>
  <c r="EA24" i="49"/>
  <c r="EA23" i="49"/>
  <c r="EA16" i="49"/>
  <c r="EA45" i="49"/>
  <c r="EA25" i="49"/>
  <c r="EA19" i="49"/>
  <c r="EA9" i="49"/>
  <c r="EA32" i="49"/>
  <c r="EA22" i="49"/>
  <c r="EA33" i="49"/>
  <c r="EA21" i="49"/>
  <c r="EA29" i="49"/>
  <c r="EA13" i="49"/>
  <c r="EA12" i="49"/>
  <c r="EA27" i="49"/>
  <c r="EA17" i="49"/>
  <c r="EA59" i="49"/>
  <c r="EA28" i="49"/>
  <c r="EA20" i="49"/>
  <c r="EA26" i="49"/>
  <c r="EA14" i="49"/>
  <c r="EA38" i="49"/>
  <c r="EA11" i="49"/>
  <c r="EA18" i="49"/>
  <c r="EA15" i="49"/>
  <c r="EA30" i="49"/>
  <c r="EA10" i="49"/>
  <c r="DY78" i="11"/>
  <c r="EA49" i="29"/>
  <c r="EA90" i="29"/>
  <c r="EA58" i="29"/>
  <c r="EA32" i="29"/>
  <c r="EA15" i="29"/>
  <c r="EA21" i="29"/>
  <c r="EA88" i="29"/>
  <c r="EA59" i="29"/>
  <c r="EA20" i="29"/>
  <c r="EA14" i="29"/>
  <c r="EA38" i="29"/>
  <c r="EA26" i="29"/>
  <c r="EA13" i="29"/>
  <c r="EA31" i="29"/>
  <c r="EA28" i="29"/>
  <c r="EA19" i="29"/>
  <c r="EA16" i="29"/>
  <c r="EA51" i="29"/>
  <c r="EA50" i="29"/>
  <c r="EA43" i="29"/>
  <c r="EA24" i="29"/>
  <c r="EA11" i="29"/>
  <c r="EA89" i="29"/>
  <c r="EA57" i="29"/>
  <c r="EA44" i="29"/>
  <c r="EA46" i="29" s="1"/>
  <c r="EA45" i="29"/>
  <c r="EA18" i="29"/>
  <c r="EA30" i="29"/>
  <c r="EA9" i="29"/>
  <c r="EA34" i="29" s="1"/>
  <c r="EA12" i="29"/>
  <c r="EA39" i="29"/>
  <c r="EA22" i="29"/>
  <c r="EA25" i="29"/>
  <c r="EA27" i="29"/>
  <c r="EA23" i="29"/>
  <c r="EA33" i="29"/>
  <c r="EA29" i="29"/>
  <c r="EA17" i="29"/>
  <c r="EA10" i="29"/>
  <c r="DZ55" i="24"/>
  <c r="BD34" i="39"/>
  <c r="BE9" i="39"/>
  <c r="BC84" i="34"/>
  <c r="CP89" i="29"/>
  <c r="CP91" i="29" s="1"/>
  <c r="CP59" i="29"/>
  <c r="CP88" i="29"/>
  <c r="CP58" i="29"/>
  <c r="CP44" i="29"/>
  <c r="CP51" i="29"/>
  <c r="CP29" i="29"/>
  <c r="CP24" i="29"/>
  <c r="CP17" i="29"/>
  <c r="CP43" i="29"/>
  <c r="CP30" i="29"/>
  <c r="CP33" i="29"/>
  <c r="CP16" i="29"/>
  <c r="CP57" i="29"/>
  <c r="CP28" i="29"/>
  <c r="CP19" i="29"/>
  <c r="CP10" i="29"/>
  <c r="CP13" i="29"/>
  <c r="CP22" i="29"/>
  <c r="CP45" i="29"/>
  <c r="CP39" i="29"/>
  <c r="CP41" i="29" s="1"/>
  <c r="CP77" i="29" s="1"/>
  <c r="CP90" i="29"/>
  <c r="CP14" i="29"/>
  <c r="CP15" i="29"/>
  <c r="CP9" i="29"/>
  <c r="CP49" i="29"/>
  <c r="CP26" i="29"/>
  <c r="CP20" i="29"/>
  <c r="CP32" i="29"/>
  <c r="CP31" i="29"/>
  <c r="CP25" i="29"/>
  <c r="CP23" i="29"/>
  <c r="CP27" i="29"/>
  <c r="CP21" i="29"/>
  <c r="CP12" i="29"/>
  <c r="CP50" i="29"/>
  <c r="CP18" i="29"/>
  <c r="CP11" i="29"/>
  <c r="CP38" i="29"/>
  <c r="CW64" i="34"/>
  <c r="CN53" i="39"/>
  <c r="CN78" i="39" s="1"/>
  <c r="DX77" i="39"/>
  <c r="DB53" i="19"/>
  <c r="DB78" i="19" s="1"/>
  <c r="CQ91" i="24"/>
  <c r="CR91" i="24" s="1"/>
  <c r="CR89" i="24"/>
  <c r="DQ3" i="34"/>
  <c r="DP2" i="34"/>
  <c r="CO84" i="44"/>
  <c r="CO80" i="44"/>
  <c r="CO82" i="44" s="1"/>
  <c r="DM53" i="49"/>
  <c r="DM78" i="49" s="1"/>
  <c r="DW84" i="11"/>
  <c r="BD86" i="44"/>
  <c r="BE86" i="44" s="1"/>
  <c r="BD93" i="44"/>
  <c r="BD96" i="44" s="1"/>
  <c r="BE96" i="44" s="1"/>
  <c r="BE84" i="44"/>
  <c r="BE93" i="44" s="1"/>
  <c r="CP46" i="34"/>
  <c r="DO76" i="7"/>
  <c r="DO36" i="7"/>
  <c r="DO55" i="7" s="1"/>
  <c r="DO60" i="7" s="1"/>
  <c r="CW84" i="39"/>
  <c r="DO41" i="44"/>
  <c r="DO77" i="44" s="1"/>
  <c r="EC41" i="16"/>
  <c r="EC77" i="16" s="1"/>
  <c r="BC80" i="4"/>
  <c r="BC82" i="4" s="1"/>
  <c r="BC84" i="4" s="1"/>
  <c r="DC34" i="44"/>
  <c r="CP76" i="24"/>
  <c r="CP36" i="24"/>
  <c r="CP55" i="24" s="1"/>
  <c r="CP60" i="24" s="1"/>
  <c r="EC91" i="7"/>
  <c r="AE95" i="54"/>
  <c r="S97" i="54"/>
  <c r="DN46" i="54"/>
  <c r="BD60" i="7"/>
  <c r="BE55" i="7"/>
  <c r="DA91" i="29"/>
  <c r="AD82" i="49"/>
  <c r="AE80" i="49"/>
  <c r="ED44" i="7"/>
  <c r="ED20" i="7"/>
  <c r="EE20" i="7" s="1"/>
  <c r="ED29" i="7"/>
  <c r="EE29" i="7" s="1"/>
  <c r="ED88" i="7"/>
  <c r="ED19" i="7"/>
  <c r="EE19" i="7" s="1"/>
  <c r="ED58" i="7"/>
  <c r="EE58" i="7" s="1"/>
  <c r="ED43" i="7"/>
  <c r="EE43" i="7" s="1"/>
  <c r="ED28" i="7"/>
  <c r="EE28" i="7" s="1"/>
  <c r="ED27" i="7"/>
  <c r="EE27" i="7" s="1"/>
  <c r="ED57" i="7"/>
  <c r="EE57" i="7" s="1"/>
  <c r="ED25" i="7"/>
  <c r="EE25" i="7" s="1"/>
  <c r="ED10" i="7"/>
  <c r="EE10" i="7" s="1"/>
  <c r="ED50" i="7"/>
  <c r="EE50" i="7" s="1"/>
  <c r="ED23" i="7"/>
  <c r="EE23" i="7" s="1"/>
  <c r="ED32" i="7"/>
  <c r="EE32" i="7" s="1"/>
  <c r="ED14" i="7"/>
  <c r="EE14" i="7" s="1"/>
  <c r="ED17" i="7"/>
  <c r="EE17" i="7" s="1"/>
  <c r="ED16" i="7"/>
  <c r="EE16" i="7" s="1"/>
  <c r="ED15" i="7"/>
  <c r="EE15" i="7" s="1"/>
  <c r="ED11" i="7"/>
  <c r="EE11" i="7" s="1"/>
  <c r="ED30" i="7"/>
  <c r="EE30" i="7" s="1"/>
  <c r="ED21" i="7"/>
  <c r="EE21" i="7" s="1"/>
  <c r="ED12" i="7"/>
  <c r="EE12" i="7" s="1"/>
  <c r="ED26" i="7"/>
  <c r="EE26" i="7" s="1"/>
  <c r="ED49" i="7"/>
  <c r="ED89" i="7"/>
  <c r="EE89" i="7" s="1"/>
  <c r="ED33" i="7"/>
  <c r="EE33" i="7" s="1"/>
  <c r="ED24" i="7"/>
  <c r="EE24" i="7" s="1"/>
  <c r="ED31" i="7"/>
  <c r="EE31" i="7" s="1"/>
  <c r="ED22" i="7"/>
  <c r="EE22" i="7" s="1"/>
  <c r="ED18" i="7"/>
  <c r="EE18" i="7" s="1"/>
  <c r="ED9" i="7"/>
  <c r="ED51" i="7"/>
  <c r="EE51" i="7" s="1"/>
  <c r="DP3" i="29"/>
  <c r="DO2" i="29"/>
  <c r="O95" i="19"/>
  <c r="O97" i="19" s="1"/>
  <c r="L10" i="2"/>
  <c r="CX64" i="44"/>
  <c r="CP34" i="54"/>
  <c r="CM96" i="7"/>
  <c r="DP57" i="24"/>
  <c r="DP30" i="24"/>
  <c r="DP33" i="24"/>
  <c r="DP25" i="24"/>
  <c r="DP32" i="24"/>
  <c r="DP24" i="24"/>
  <c r="DP16" i="24"/>
  <c r="DP45" i="24"/>
  <c r="DP27" i="24"/>
  <c r="DP15" i="24"/>
  <c r="DP28" i="24"/>
  <c r="DP29" i="24"/>
  <c r="DP26" i="24"/>
  <c r="DP12" i="24"/>
  <c r="DP21" i="24"/>
  <c r="DP90" i="24"/>
  <c r="DP58" i="24"/>
  <c r="DP18" i="24"/>
  <c r="DP39" i="24"/>
  <c r="DP41" i="24" s="1"/>
  <c r="DP77" i="24" s="1"/>
  <c r="DP20" i="24"/>
  <c r="DP51" i="24"/>
  <c r="DP49" i="24"/>
  <c r="DP43" i="24"/>
  <c r="DP22" i="24"/>
  <c r="DP19" i="24"/>
  <c r="DP59" i="24"/>
  <c r="DP50" i="24"/>
  <c r="DP44" i="24"/>
  <c r="DP14" i="24"/>
  <c r="DP88" i="24"/>
  <c r="DP31" i="24"/>
  <c r="DP38" i="24"/>
  <c r="DP23" i="24"/>
  <c r="DP11" i="24"/>
  <c r="DP10" i="24"/>
  <c r="DP9" i="24"/>
  <c r="DP89" i="24"/>
  <c r="DP17" i="24"/>
  <c r="BZ84" i="49"/>
  <c r="CQ53" i="44"/>
  <c r="CQ78" i="44" s="1"/>
  <c r="CR78" i="44" s="1"/>
  <c r="CR49" i="44"/>
  <c r="CR53" i="44" s="1"/>
  <c r="DJ60" i="29"/>
  <c r="DI86" i="4"/>
  <c r="DI93" i="4"/>
  <c r="DI96" i="4" s="1"/>
  <c r="CM86" i="34"/>
  <c r="CM93" i="34"/>
  <c r="CM96" i="34" s="1"/>
  <c r="CA62" i="4"/>
  <c r="CA64" i="4"/>
  <c r="CX60" i="29"/>
  <c r="DJ62" i="39"/>
  <c r="DJ64" i="39" s="1"/>
  <c r="R82" i="49"/>
  <c r="Q84" i="49"/>
  <c r="CQ78" i="7"/>
  <c r="CR78" i="7" s="1"/>
  <c r="CR53" i="7"/>
  <c r="DK60" i="54"/>
  <c r="DN77" i="44"/>
  <c r="CY80" i="11"/>
  <c r="CY82" i="11" s="1"/>
  <c r="DO91" i="24"/>
  <c r="CD46" i="54"/>
  <c r="CE46" i="54" s="1"/>
  <c r="CE44" i="54"/>
  <c r="DZ53" i="11"/>
  <c r="DZ78" i="11" s="1"/>
  <c r="DL91" i="39"/>
  <c r="DK62" i="4"/>
  <c r="DK64" i="4"/>
  <c r="DB91" i="34"/>
  <c r="CP80" i="16"/>
  <c r="CP82" i="16" s="1"/>
  <c r="DM77" i="34"/>
  <c r="CD41" i="34"/>
  <c r="CE39" i="34"/>
  <c r="CY80" i="29"/>
  <c r="CY82" i="29" s="1"/>
  <c r="CY84" i="29"/>
  <c r="AQ84" i="44"/>
  <c r="DB62" i="7"/>
  <c r="DB64" i="7" s="1"/>
  <c r="EB2" i="49"/>
  <c r="EC3" i="49"/>
  <c r="DZ53" i="29"/>
  <c r="DZ78" i="29" s="1"/>
  <c r="BD76" i="11"/>
  <c r="BD36" i="11"/>
  <c r="BE34" i="11"/>
  <c r="CA82" i="19"/>
  <c r="CA84" i="19" s="1"/>
  <c r="AQ82" i="19"/>
  <c r="AR82" i="19" s="1"/>
  <c r="AR80" i="19"/>
  <c r="DI62" i="11"/>
  <c r="EC3" i="29"/>
  <c r="EB2" i="29"/>
  <c r="DZ80" i="24"/>
  <c r="DZ82" i="24" s="1"/>
  <c r="DZ84" i="24"/>
  <c r="DZ32" i="39"/>
  <c r="DZ24" i="39"/>
  <c r="DZ31" i="39"/>
  <c r="DZ23" i="39"/>
  <c r="DZ39" i="39"/>
  <c r="DZ22" i="39"/>
  <c r="DZ90" i="39"/>
  <c r="DZ58" i="39"/>
  <c r="DZ38" i="39"/>
  <c r="DZ43" i="39"/>
  <c r="DZ16" i="39"/>
  <c r="DZ88" i="39"/>
  <c r="DZ57" i="39"/>
  <c r="DZ49" i="39"/>
  <c r="DZ53" i="39" s="1"/>
  <c r="DZ78" i="39" s="1"/>
  <c r="DZ89" i="39"/>
  <c r="DZ30" i="39"/>
  <c r="DZ14" i="39"/>
  <c r="DZ11" i="39"/>
  <c r="DZ29" i="39"/>
  <c r="DZ10" i="39"/>
  <c r="DZ45" i="39"/>
  <c r="DZ25" i="39"/>
  <c r="DZ51" i="39"/>
  <c r="DZ33" i="39"/>
  <c r="DZ17" i="39"/>
  <c r="DZ50" i="39"/>
  <c r="DZ27" i="39"/>
  <c r="DZ20" i="39"/>
  <c r="DZ15" i="39"/>
  <c r="DZ19" i="39"/>
  <c r="DZ21" i="39"/>
  <c r="DZ12" i="39"/>
  <c r="DZ59" i="39"/>
  <c r="DZ44" i="39"/>
  <c r="DZ18" i="39"/>
  <c r="DZ26" i="39"/>
  <c r="DZ9" i="39"/>
  <c r="DZ28" i="39"/>
  <c r="DZ77" i="34"/>
  <c r="DP41" i="16"/>
  <c r="DP77" i="16" s="1"/>
  <c r="BD41" i="39"/>
  <c r="BE39" i="39"/>
  <c r="CN62" i="34"/>
  <c r="CN64" i="34" s="1"/>
  <c r="EB76" i="16"/>
  <c r="EB36" i="16"/>
  <c r="EB55" i="16" s="1"/>
  <c r="DN62" i="7"/>
  <c r="DN64" i="7" s="1"/>
  <c r="CN91" i="39"/>
  <c r="CQ46" i="24"/>
  <c r="CR46" i="24" s="1"/>
  <c r="CR44" i="24"/>
  <c r="DO59" i="19"/>
  <c r="DO49" i="19"/>
  <c r="DO50" i="19"/>
  <c r="DO44" i="19"/>
  <c r="DO88" i="19"/>
  <c r="DO58" i="19"/>
  <c r="DO90" i="19"/>
  <c r="DO89" i="19"/>
  <c r="DO51" i="19"/>
  <c r="DO45" i="19"/>
  <c r="DO32" i="19"/>
  <c r="DO25" i="19"/>
  <c r="DO10" i="19"/>
  <c r="DO33" i="19"/>
  <c r="DO24" i="19"/>
  <c r="DO17" i="19"/>
  <c r="DO38" i="19"/>
  <c r="DO9" i="19"/>
  <c r="DO43" i="19"/>
  <c r="DO31" i="19"/>
  <c r="DO23" i="19"/>
  <c r="DO16" i="19"/>
  <c r="DO20" i="19"/>
  <c r="DO14" i="19"/>
  <c r="DO15" i="19"/>
  <c r="DO27" i="19"/>
  <c r="DO28" i="19"/>
  <c r="DO29" i="19"/>
  <c r="DO26" i="19"/>
  <c r="DO57" i="19"/>
  <c r="DO11" i="19"/>
  <c r="DO12" i="19"/>
  <c r="DO39" i="19"/>
  <c r="DO41" i="19" s="1"/>
  <c r="DO77" i="19" s="1"/>
  <c r="DO22" i="19"/>
  <c r="DO18" i="19"/>
  <c r="DO21" i="19"/>
  <c r="DO19" i="19"/>
  <c r="DO30" i="19"/>
  <c r="DB46" i="54"/>
  <c r="CC62" i="24"/>
  <c r="CC64" i="24"/>
  <c r="BD62" i="54"/>
  <c r="BE62" i="54" s="1"/>
  <c r="BD64" i="54"/>
  <c r="BE64" i="54" s="1"/>
  <c r="BE60" i="54"/>
  <c r="DL86" i="16"/>
  <c r="DL93" i="16"/>
  <c r="DL96" i="16" s="1"/>
  <c r="DY55" i="34"/>
  <c r="CZ46" i="39"/>
  <c r="CN76" i="4"/>
  <c r="CN36" i="4"/>
  <c r="CN55" i="4" s="1"/>
  <c r="CN60" i="4" s="1"/>
  <c r="BZ60" i="29"/>
  <c r="BQ55" i="24"/>
  <c r="BR36" i="24"/>
  <c r="DK84" i="29"/>
  <c r="AD82" i="7"/>
  <c r="AE82" i="7" s="1"/>
  <c r="AE80" i="7"/>
  <c r="CC34" i="4"/>
  <c r="DC53" i="44"/>
  <c r="DC78" i="44" s="1"/>
  <c r="DC2" i="29"/>
  <c r="DD3" i="29"/>
  <c r="CO86" i="7"/>
  <c r="CO93" i="7"/>
  <c r="CO96" i="7" s="1"/>
  <c r="CQ76" i="7"/>
  <c r="CQ36" i="7"/>
  <c r="CR34" i="7"/>
  <c r="O95" i="54"/>
  <c r="O97" i="54" s="1"/>
  <c r="L17" i="2"/>
  <c r="BN62" i="39"/>
  <c r="BN64" i="39" s="1"/>
  <c r="BN86" i="11"/>
  <c r="BN93" i="11"/>
  <c r="BN96" i="11" s="1"/>
  <c r="DA53" i="4"/>
  <c r="DA78" i="4" s="1"/>
  <c r="BZ86" i="54"/>
  <c r="BZ93" i="54"/>
  <c r="BZ96" i="54" s="1"/>
  <c r="BM62" i="39"/>
  <c r="BM64" i="39"/>
  <c r="DA53" i="49"/>
  <c r="DA78" i="49" s="1"/>
  <c r="DA91" i="11"/>
  <c r="BZ86" i="4"/>
  <c r="BZ93" i="4"/>
  <c r="BZ96" i="4" s="1"/>
  <c r="DD34" i="16"/>
  <c r="DE9" i="16"/>
  <c r="DR3" i="24"/>
  <c r="DQ2" i="24"/>
  <c r="DD53" i="7"/>
  <c r="DE49" i="7"/>
  <c r="EB3" i="39"/>
  <c r="EA2" i="39"/>
  <c r="DX86" i="34"/>
  <c r="DX93" i="34"/>
  <c r="DX96" i="34" s="1"/>
  <c r="CX86" i="54"/>
  <c r="CX93" i="54"/>
  <c r="CX96" i="54" s="1"/>
  <c r="DY76" i="29"/>
  <c r="DY36" i="29"/>
  <c r="DY55" i="29" s="1"/>
  <c r="DY60" i="29" s="1"/>
  <c r="W95" i="11"/>
  <c r="W97" i="11" s="1"/>
  <c r="T8" i="2"/>
  <c r="CN80" i="34"/>
  <c r="CN82" i="34" s="1"/>
  <c r="DN80" i="7"/>
  <c r="DN82" i="7" s="1"/>
  <c r="DN33" i="4"/>
  <c r="DN24" i="4"/>
  <c r="DN17" i="4"/>
  <c r="DN32" i="4"/>
  <c r="DN88" i="4"/>
  <c r="DN91" i="4" s="1"/>
  <c r="DN31" i="4"/>
  <c r="DN23" i="4"/>
  <c r="DN16" i="4"/>
  <c r="DN12" i="4"/>
  <c r="DN49" i="4"/>
  <c r="DN27" i="4"/>
  <c r="DN19" i="4"/>
  <c r="DN20" i="4"/>
  <c r="DN51" i="4"/>
  <c r="DN44" i="4"/>
  <c r="DN30" i="4"/>
  <c r="DN25" i="4"/>
  <c r="DN18" i="4"/>
  <c r="DN29" i="4"/>
  <c r="DN22" i="4"/>
  <c r="DN50" i="4"/>
  <c r="DN14" i="4"/>
  <c r="DN9" i="4"/>
  <c r="DN43" i="4"/>
  <c r="DN26" i="4"/>
  <c r="DN15" i="4"/>
  <c r="DN57" i="4"/>
  <c r="DN28" i="4"/>
  <c r="DN10" i="4"/>
  <c r="DN21" i="4"/>
  <c r="DN11" i="4"/>
  <c r="DQ3" i="19"/>
  <c r="DP2" i="19"/>
  <c r="CC80" i="24"/>
  <c r="CC82" i="24" s="1"/>
  <c r="BO60" i="11"/>
  <c r="O95" i="16"/>
  <c r="O97" i="16" s="1"/>
  <c r="L9" i="2"/>
  <c r="BO86" i="19"/>
  <c r="BO93" i="19"/>
  <c r="BO96" i="19" s="1"/>
  <c r="DM34" i="4"/>
  <c r="DY80" i="34"/>
  <c r="EA76" i="24"/>
  <c r="EA36" i="24"/>
  <c r="EA55" i="24" s="1"/>
  <c r="EA60" i="24" s="1"/>
  <c r="DH86" i="39"/>
  <c r="DH93" i="39"/>
  <c r="DH96" i="39" s="1"/>
  <c r="DL76" i="29"/>
  <c r="DL36" i="29"/>
  <c r="DD89" i="44"/>
  <c r="DD50" i="44"/>
  <c r="DE50" i="44" s="1"/>
  <c r="DD57" i="44"/>
  <c r="DE57" i="44" s="1"/>
  <c r="DD58" i="44"/>
  <c r="DE58" i="44" s="1"/>
  <c r="DD51" i="44"/>
  <c r="DE51" i="44" s="1"/>
  <c r="DD30" i="44"/>
  <c r="DE30" i="44" s="1"/>
  <c r="DD33" i="44"/>
  <c r="DE33" i="44" s="1"/>
  <c r="DD25" i="44"/>
  <c r="DE25" i="44" s="1"/>
  <c r="DD88" i="44"/>
  <c r="DE88" i="44" s="1"/>
  <c r="DD32" i="44"/>
  <c r="DE32" i="44" s="1"/>
  <c r="DD24" i="44"/>
  <c r="DE24" i="44" s="1"/>
  <c r="DD59" i="44"/>
  <c r="DE59" i="44" s="1"/>
  <c r="DD45" i="44"/>
  <c r="DE45" i="44" s="1"/>
  <c r="DD31" i="44"/>
  <c r="DE31" i="44" s="1"/>
  <c r="DD15" i="44"/>
  <c r="DE15" i="44" s="1"/>
  <c r="DD43" i="44"/>
  <c r="DE43" i="44" s="1"/>
  <c r="DD39" i="44"/>
  <c r="DD14" i="44"/>
  <c r="DE14" i="44" s="1"/>
  <c r="DD90" i="44"/>
  <c r="DE90" i="44" s="1"/>
  <c r="DD49" i="44"/>
  <c r="DD26" i="44"/>
  <c r="DE26" i="44" s="1"/>
  <c r="DD18" i="44"/>
  <c r="DE18" i="44" s="1"/>
  <c r="DD12" i="44"/>
  <c r="DE12" i="44" s="1"/>
  <c r="DD9" i="44"/>
  <c r="DD44" i="44"/>
  <c r="DD38" i="44"/>
  <c r="DE38" i="44" s="1"/>
  <c r="DD29" i="44"/>
  <c r="DE29" i="44" s="1"/>
  <c r="DD28" i="44"/>
  <c r="DE28" i="44" s="1"/>
  <c r="DD27" i="44"/>
  <c r="DE27" i="44" s="1"/>
  <c r="DD13" i="44"/>
  <c r="DE13" i="44" s="1"/>
  <c r="DD21" i="44"/>
  <c r="DE21" i="44" s="1"/>
  <c r="DD19" i="44"/>
  <c r="DE19" i="44" s="1"/>
  <c r="DD22" i="44"/>
  <c r="DE22" i="44" s="1"/>
  <c r="DD20" i="44"/>
  <c r="DE20" i="44" s="1"/>
  <c r="DD17" i="44"/>
  <c r="DE17" i="44" s="1"/>
  <c r="DD16" i="44"/>
  <c r="DE16" i="44" s="1"/>
  <c r="DD11" i="44"/>
  <c r="DE11" i="44" s="1"/>
  <c r="DD10" i="44"/>
  <c r="DE10" i="44" s="1"/>
  <c r="DD23" i="44"/>
  <c r="DE23" i="44" s="1"/>
  <c r="BQ80" i="24"/>
  <c r="BR76" i="24"/>
  <c r="DO53" i="44"/>
  <c r="DO78" i="44" s="1"/>
  <c r="Q60" i="39"/>
  <c r="R55" i="39"/>
  <c r="DW86" i="49"/>
  <c r="DW93" i="49"/>
  <c r="DW96" i="49" s="1"/>
  <c r="DL76" i="4"/>
  <c r="DL36" i="4"/>
  <c r="DL55" i="4" s="1"/>
  <c r="DL60" i="4" s="1"/>
  <c r="DB90" i="29"/>
  <c r="DB89" i="29"/>
  <c r="DB59" i="29"/>
  <c r="DB57" i="29"/>
  <c r="DB39" i="29"/>
  <c r="DB41" i="29" s="1"/>
  <c r="DB77" i="29" s="1"/>
  <c r="DB45" i="29"/>
  <c r="DB88" i="29"/>
  <c r="DB38" i="29"/>
  <c r="DB26" i="29"/>
  <c r="DB18" i="29"/>
  <c r="DB28" i="29"/>
  <c r="DB43" i="29"/>
  <c r="DB50" i="29"/>
  <c r="DB23" i="29"/>
  <c r="DB15" i="29"/>
  <c r="DB9" i="29"/>
  <c r="DB14" i="29"/>
  <c r="DB12" i="29"/>
  <c r="DB49" i="29"/>
  <c r="DB53" i="29" s="1"/>
  <c r="DB78" i="29" s="1"/>
  <c r="DB58" i="29"/>
  <c r="DB20" i="29"/>
  <c r="DB31" i="29"/>
  <c r="DB30" i="29"/>
  <c r="DB16" i="29"/>
  <c r="DB32" i="29"/>
  <c r="DB11" i="29"/>
  <c r="DB25" i="29"/>
  <c r="DB21" i="29"/>
  <c r="DB29" i="29"/>
  <c r="DB24" i="29"/>
  <c r="DB17" i="29"/>
  <c r="DB13" i="29"/>
  <c r="DB22" i="29"/>
  <c r="DB44" i="29"/>
  <c r="DB10" i="29"/>
  <c r="DB19" i="29"/>
  <c r="DB51" i="29"/>
  <c r="DB33" i="29"/>
  <c r="DB27" i="29"/>
  <c r="AP84" i="4"/>
  <c r="DM53" i="29"/>
  <c r="DM78" i="29" s="1"/>
  <c r="DN91" i="54"/>
  <c r="BD77" i="29"/>
  <c r="BE77" i="29" s="1"/>
  <c r="BE41" i="29"/>
  <c r="CD77" i="24"/>
  <c r="CE77" i="24" s="1"/>
  <c r="CE41" i="24"/>
  <c r="CO64" i="7"/>
  <c r="CO62" i="7"/>
  <c r="BN80" i="39"/>
  <c r="BN82" i="39" s="1"/>
  <c r="BN84" i="39"/>
  <c r="BQ46" i="11"/>
  <c r="BR46" i="11" s="1"/>
  <c r="BR44" i="11"/>
  <c r="DM91" i="11"/>
  <c r="DJ60" i="49"/>
  <c r="CB62" i="54"/>
  <c r="CB64" i="54" s="1"/>
  <c r="DA34" i="49"/>
  <c r="CP41" i="54"/>
  <c r="CP77" i="54" s="1"/>
  <c r="CP34" i="19"/>
  <c r="DD16" i="24"/>
  <c r="DE16" i="24" s="1"/>
  <c r="DD31" i="24"/>
  <c r="DE31" i="24" s="1"/>
  <c r="DD23" i="24"/>
  <c r="DE23" i="24" s="1"/>
  <c r="DD9" i="24"/>
  <c r="DD39" i="24"/>
  <c r="DD22" i="24"/>
  <c r="DE22" i="24" s="1"/>
  <c r="DD15" i="24"/>
  <c r="DE15" i="24" s="1"/>
  <c r="DD90" i="24"/>
  <c r="DE90" i="24" s="1"/>
  <c r="DD59" i="24"/>
  <c r="DE59" i="24" s="1"/>
  <c r="DD43" i="24"/>
  <c r="DE43" i="24" s="1"/>
  <c r="DD32" i="24"/>
  <c r="DE32" i="24" s="1"/>
  <c r="DD24" i="24"/>
  <c r="DE24" i="24" s="1"/>
  <c r="DD51" i="24"/>
  <c r="DE51" i="24" s="1"/>
  <c r="DD10" i="24"/>
  <c r="DE10" i="24" s="1"/>
  <c r="DD21" i="24"/>
  <c r="DE21" i="24" s="1"/>
  <c r="DD58" i="24"/>
  <c r="DE58" i="24" s="1"/>
  <c r="DD50" i="24"/>
  <c r="DE50" i="24" s="1"/>
  <c r="DD20" i="24"/>
  <c r="DE20" i="24" s="1"/>
  <c r="DD88" i="24"/>
  <c r="DE88" i="24" s="1"/>
  <c r="DD45" i="24"/>
  <c r="DE45" i="24" s="1"/>
  <c r="DD27" i="24"/>
  <c r="DE27" i="24" s="1"/>
  <c r="DD28" i="24"/>
  <c r="DE28" i="24" s="1"/>
  <c r="DD44" i="24"/>
  <c r="DD14" i="24"/>
  <c r="DE14" i="24" s="1"/>
  <c r="DD18" i="24"/>
  <c r="DE18" i="24" s="1"/>
  <c r="DD11" i="24"/>
  <c r="DE11" i="24" s="1"/>
  <c r="DD89" i="24"/>
  <c r="DD26" i="24"/>
  <c r="DE26" i="24" s="1"/>
  <c r="DD17" i="24"/>
  <c r="DE17" i="24" s="1"/>
  <c r="DD29" i="24"/>
  <c r="DE29" i="24" s="1"/>
  <c r="DD57" i="24"/>
  <c r="DE57" i="24" s="1"/>
  <c r="DD33" i="24"/>
  <c r="DE33" i="24" s="1"/>
  <c r="DD49" i="24"/>
  <c r="DD19" i="24"/>
  <c r="DE19" i="24" s="1"/>
  <c r="DD30" i="24"/>
  <c r="DE30" i="24" s="1"/>
  <c r="DD25" i="24"/>
  <c r="DE25" i="24" s="1"/>
  <c r="DD12" i="24"/>
  <c r="DE12" i="24" s="1"/>
  <c r="DD38" i="24"/>
  <c r="DE38" i="24" s="1"/>
  <c r="DB62" i="16"/>
  <c r="DB64" i="16" s="1"/>
  <c r="EA51" i="11"/>
  <c r="EA58" i="11"/>
  <c r="EA44" i="11"/>
  <c r="EA46" i="11" s="1"/>
  <c r="EA31" i="11"/>
  <c r="EA21" i="11"/>
  <c r="EA50" i="11"/>
  <c r="EA33" i="11"/>
  <c r="EA32" i="11"/>
  <c r="EA57" i="11"/>
  <c r="EA30" i="11"/>
  <c r="EA20" i="11"/>
  <c r="EA19" i="11"/>
  <c r="EA14" i="11"/>
  <c r="EA9" i="11"/>
  <c r="EA49" i="11"/>
  <c r="EA15" i="11"/>
  <c r="EA24" i="11"/>
  <c r="EA45" i="11"/>
  <c r="EA23" i="11"/>
  <c r="EA18" i="11"/>
  <c r="EA88" i="11"/>
  <c r="EA91" i="11" s="1"/>
  <c r="EA22" i="11"/>
  <c r="EA17" i="11"/>
  <c r="EA27" i="11"/>
  <c r="EA89" i="11"/>
  <c r="EA43" i="11"/>
  <c r="EA90" i="11"/>
  <c r="EA16" i="11"/>
  <c r="EA12" i="11"/>
  <c r="EA25" i="11"/>
  <c r="EA10" i="11"/>
  <c r="EA59" i="11"/>
  <c r="EA29" i="11"/>
  <c r="EA28" i="11"/>
  <c r="EA26" i="11"/>
  <c r="EA11" i="11"/>
  <c r="CA60" i="11"/>
  <c r="CW84" i="49"/>
  <c r="CO93" i="16" l="1"/>
  <c r="CO96" i="16" s="1"/>
  <c r="DB53" i="11"/>
  <c r="CA84" i="11"/>
  <c r="CA86" i="11" s="1"/>
  <c r="BN86" i="4"/>
  <c r="AD64" i="16"/>
  <c r="AE64" i="16" s="1"/>
  <c r="Q64" i="16"/>
  <c r="R64" i="16" s="1"/>
  <c r="H51" i="2"/>
  <c r="BA86" i="39"/>
  <c r="BA93" i="39"/>
  <c r="BA96" i="39" s="1"/>
  <c r="DJ86" i="29"/>
  <c r="DJ93" i="29"/>
  <c r="DJ96" i="29" s="1"/>
  <c r="CL86" i="49"/>
  <c r="CL93" i="49"/>
  <c r="CL96" i="49" s="1"/>
  <c r="EA80" i="24"/>
  <c r="EA82" i="24" s="1"/>
  <c r="EA84" i="24"/>
  <c r="EB50" i="29"/>
  <c r="EB57" i="29"/>
  <c r="EB89" i="29"/>
  <c r="EB59" i="29"/>
  <c r="EB33" i="29"/>
  <c r="EB58" i="29"/>
  <c r="EB90" i="29"/>
  <c r="EB21" i="29"/>
  <c r="EB51" i="29"/>
  <c r="EB31" i="29"/>
  <c r="EB39" i="29"/>
  <c r="EB41" i="29" s="1"/>
  <c r="EB77" i="29" s="1"/>
  <c r="EB38" i="29"/>
  <c r="EB28" i="29"/>
  <c r="EB19" i="29"/>
  <c r="EB16" i="29"/>
  <c r="EB43" i="29"/>
  <c r="EB24" i="29"/>
  <c r="EB11" i="29"/>
  <c r="EB30" i="29"/>
  <c r="EB49" i="29"/>
  <c r="EB45" i="29"/>
  <c r="EB44" i="29"/>
  <c r="EB46" i="29" s="1"/>
  <c r="EB29" i="29"/>
  <c r="EB88" i="29"/>
  <c r="EB18" i="29"/>
  <c r="EB25" i="29"/>
  <c r="EB14" i="29"/>
  <c r="EB9" i="29"/>
  <c r="EB17" i="29"/>
  <c r="EB13" i="29"/>
  <c r="EB12" i="29"/>
  <c r="EB20" i="29"/>
  <c r="EB32" i="29"/>
  <c r="EB23" i="29"/>
  <c r="EB26" i="29"/>
  <c r="EB15" i="29"/>
  <c r="EB10" i="29"/>
  <c r="EB22" i="29"/>
  <c r="EB27" i="29"/>
  <c r="BZ86" i="49"/>
  <c r="BZ93" i="49"/>
  <c r="BZ96" i="49" s="1"/>
  <c r="BC86" i="4"/>
  <c r="BC93" i="4"/>
  <c r="BC96" i="4" s="1"/>
  <c r="BQ82" i="24"/>
  <c r="BR80" i="24"/>
  <c r="DD46" i="44"/>
  <c r="DE46" i="44" s="1"/>
  <c r="DE44" i="44"/>
  <c r="CX62" i="29"/>
  <c r="CX64" i="29" s="1"/>
  <c r="DP91" i="24"/>
  <c r="ED34" i="7"/>
  <c r="EE9" i="7"/>
  <c r="EA34" i="49"/>
  <c r="DO41" i="34"/>
  <c r="DO77" i="34" s="1"/>
  <c r="DM76" i="11"/>
  <c r="DM36" i="11"/>
  <c r="DM55" i="11" s="1"/>
  <c r="DM60" i="11" s="1"/>
  <c r="DK82" i="49"/>
  <c r="DX82" i="11"/>
  <c r="DX84" i="11" s="1"/>
  <c r="BO62" i="49"/>
  <c r="BO64" i="49"/>
  <c r="EC90" i="34"/>
  <c r="EC57" i="34"/>
  <c r="EC89" i="34"/>
  <c r="EC88" i="34"/>
  <c r="EC59" i="34"/>
  <c r="EC27" i="34"/>
  <c r="EC18" i="34"/>
  <c r="EC29" i="34"/>
  <c r="EC12" i="34"/>
  <c r="EC39" i="34"/>
  <c r="EC41" i="34" s="1"/>
  <c r="EC77" i="34" s="1"/>
  <c r="EC26" i="34"/>
  <c r="EC21" i="34"/>
  <c r="EC9" i="34"/>
  <c r="EC30" i="34"/>
  <c r="EC58" i="34"/>
  <c r="EC49" i="34"/>
  <c r="EC24" i="34"/>
  <c r="EC19" i="34"/>
  <c r="EC11" i="34"/>
  <c r="EC44" i="34"/>
  <c r="EC46" i="34" s="1"/>
  <c r="EC28" i="34"/>
  <c r="EC22" i="34"/>
  <c r="EC17" i="34"/>
  <c r="EC31" i="34"/>
  <c r="EC43" i="34"/>
  <c r="EC20" i="34"/>
  <c r="EC32" i="34"/>
  <c r="EC23" i="34"/>
  <c r="EC10" i="34"/>
  <c r="EC45" i="34"/>
  <c r="EC14" i="34"/>
  <c r="EC38" i="34"/>
  <c r="EC50" i="34"/>
  <c r="EC25" i="34"/>
  <c r="EC15" i="34"/>
  <c r="EC33" i="34"/>
  <c r="EC16" i="34"/>
  <c r="EC51" i="34"/>
  <c r="DZ86" i="16"/>
  <c r="DZ93" i="16"/>
  <c r="DZ96" i="16" s="1"/>
  <c r="CY86" i="34"/>
  <c r="CY93" i="34"/>
  <c r="CY96" i="34" s="1"/>
  <c r="DM86" i="24"/>
  <c r="DM93" i="24"/>
  <c r="DM96" i="24" s="1"/>
  <c r="EB62" i="44"/>
  <c r="EB64" i="44" s="1"/>
  <c r="AP86" i="39"/>
  <c r="AP93" i="39"/>
  <c r="AP96" i="39" s="1"/>
  <c r="ED91" i="16"/>
  <c r="EE91" i="16" s="1"/>
  <c r="EE88" i="16"/>
  <c r="ED53" i="16"/>
  <c r="EE49" i="16"/>
  <c r="CY82" i="4"/>
  <c r="CY84" i="4" s="1"/>
  <c r="DM62" i="54"/>
  <c r="DM64" i="54" s="1"/>
  <c r="BQ62" i="7"/>
  <c r="BR62" i="7" s="1"/>
  <c r="BR60" i="7"/>
  <c r="DD90" i="54"/>
  <c r="DE90" i="54" s="1"/>
  <c r="DD89" i="54"/>
  <c r="DD57" i="54"/>
  <c r="DE57" i="54" s="1"/>
  <c r="DD88" i="54"/>
  <c r="DE88" i="54" s="1"/>
  <c r="DD50" i="54"/>
  <c r="DE50" i="54" s="1"/>
  <c r="DD38" i="54"/>
  <c r="DE38" i="54" s="1"/>
  <c r="DD51" i="54"/>
  <c r="DE51" i="54" s="1"/>
  <c r="DD43" i="54"/>
  <c r="DE43" i="54" s="1"/>
  <c r="DD30" i="54"/>
  <c r="DE30" i="54" s="1"/>
  <c r="DD24" i="54"/>
  <c r="DE24" i="54" s="1"/>
  <c r="DD59" i="54"/>
  <c r="DE59" i="54" s="1"/>
  <c r="DD23" i="54"/>
  <c r="DE23" i="54" s="1"/>
  <c r="DD18" i="54"/>
  <c r="DE18" i="54" s="1"/>
  <c r="DD27" i="54"/>
  <c r="DE27" i="54" s="1"/>
  <c r="DD11" i="54"/>
  <c r="DE11" i="54" s="1"/>
  <c r="DD49" i="54"/>
  <c r="DD31" i="54"/>
  <c r="DE31" i="54" s="1"/>
  <c r="DD45" i="54"/>
  <c r="DE45" i="54" s="1"/>
  <c r="DD32" i="54"/>
  <c r="DE32" i="54" s="1"/>
  <c r="DD44" i="54"/>
  <c r="DD26" i="54"/>
  <c r="DE26" i="54" s="1"/>
  <c r="DD15" i="54"/>
  <c r="DE15" i="54" s="1"/>
  <c r="DD25" i="54"/>
  <c r="DE25" i="54" s="1"/>
  <c r="DD58" i="54"/>
  <c r="DE58" i="54" s="1"/>
  <c r="DD14" i="54"/>
  <c r="DE14" i="54" s="1"/>
  <c r="DD39" i="54"/>
  <c r="DD28" i="54"/>
  <c r="DE28" i="54" s="1"/>
  <c r="DD9" i="54"/>
  <c r="DD17" i="54"/>
  <c r="DE17" i="54" s="1"/>
  <c r="DD29" i="54"/>
  <c r="DE29" i="54" s="1"/>
  <c r="DD16" i="54"/>
  <c r="DE16" i="54" s="1"/>
  <c r="DD10" i="54"/>
  <c r="DE10" i="54" s="1"/>
  <c r="DD19" i="54"/>
  <c r="DE19" i="54" s="1"/>
  <c r="DD21" i="54"/>
  <c r="DE21" i="54" s="1"/>
  <c r="DD22" i="54"/>
  <c r="DE22" i="54" s="1"/>
  <c r="DD13" i="54"/>
  <c r="DE13" i="54" s="1"/>
  <c r="DD33" i="54"/>
  <c r="DE33" i="54" s="1"/>
  <c r="DD12" i="54"/>
  <c r="DE12" i="54" s="1"/>
  <c r="DD20" i="54"/>
  <c r="DE20" i="54" s="1"/>
  <c r="Q86" i="39"/>
  <c r="R86" i="39" s="1"/>
  <c r="Q93" i="39"/>
  <c r="Q96" i="39" s="1"/>
  <c r="R96" i="39" s="1"/>
  <c r="R97" i="39" s="1"/>
  <c r="R84" i="39"/>
  <c r="R93" i="39" s="1"/>
  <c r="CX84" i="39"/>
  <c r="CB80" i="4"/>
  <c r="CB82" i="4" s="1"/>
  <c r="CB84" i="4" s="1"/>
  <c r="BP86" i="34"/>
  <c r="BP93" i="34"/>
  <c r="BP96" i="34" s="1"/>
  <c r="CO64" i="24"/>
  <c r="CO62" i="24"/>
  <c r="BQ41" i="39"/>
  <c r="BR39" i="39"/>
  <c r="DC32" i="49"/>
  <c r="DC31" i="49"/>
  <c r="DC39" i="49"/>
  <c r="DC41" i="49" s="1"/>
  <c r="DC77" i="49" s="1"/>
  <c r="DC58" i="49"/>
  <c r="DC57" i="49"/>
  <c r="DC49" i="49"/>
  <c r="DC38" i="49"/>
  <c r="DC27" i="49"/>
  <c r="DC19" i="49"/>
  <c r="DC44" i="49"/>
  <c r="DC13" i="49"/>
  <c r="DC90" i="49"/>
  <c r="DC50" i="49"/>
  <c r="DC25" i="49"/>
  <c r="DC33" i="49"/>
  <c r="DC12" i="49"/>
  <c r="DC24" i="49"/>
  <c r="DC16" i="49"/>
  <c r="DC11" i="49"/>
  <c r="DC23" i="49"/>
  <c r="DC30" i="49"/>
  <c r="DC22" i="49"/>
  <c r="DC14" i="49"/>
  <c r="DC18" i="49"/>
  <c r="DC89" i="49"/>
  <c r="DC91" i="49" s="1"/>
  <c r="DC17" i="49"/>
  <c r="DC10" i="49"/>
  <c r="DC88" i="49"/>
  <c r="DC9" i="49"/>
  <c r="DC45" i="49"/>
  <c r="DC29" i="49"/>
  <c r="DC15" i="49"/>
  <c r="DC26" i="49"/>
  <c r="DC59" i="49"/>
  <c r="DC21" i="49"/>
  <c r="DC28" i="49"/>
  <c r="DC43" i="49"/>
  <c r="DC51" i="49"/>
  <c r="DC20" i="49"/>
  <c r="ED3" i="4"/>
  <c r="EC2" i="4"/>
  <c r="BQ55" i="54"/>
  <c r="BR36" i="54"/>
  <c r="CD80" i="44"/>
  <c r="CE76" i="44"/>
  <c r="DX62" i="19"/>
  <c r="DX64" i="19" s="1"/>
  <c r="DV86" i="49"/>
  <c r="DV93" i="49"/>
  <c r="DV96" i="49" s="1"/>
  <c r="CO80" i="49"/>
  <c r="CO82" i="49" s="1"/>
  <c r="CO84" i="49"/>
  <c r="CN80" i="49"/>
  <c r="CD34" i="49"/>
  <c r="CE9" i="49"/>
  <c r="CD46" i="49"/>
  <c r="CE46" i="49" s="1"/>
  <c r="CE44" i="49"/>
  <c r="EC76" i="7"/>
  <c r="EC36" i="7"/>
  <c r="EC55" i="7" s="1"/>
  <c r="EC60" i="7" s="1"/>
  <c r="DA34" i="39"/>
  <c r="DA91" i="39"/>
  <c r="DN76" i="34"/>
  <c r="DN36" i="34"/>
  <c r="DN55" i="34" s="1"/>
  <c r="DN60" i="34" s="1"/>
  <c r="CD77" i="54"/>
  <c r="CE77" i="54" s="1"/>
  <c r="CE41" i="54"/>
  <c r="BB86" i="49"/>
  <c r="BB93" i="49"/>
  <c r="BB96" i="49" s="1"/>
  <c r="DW86" i="29"/>
  <c r="DW93" i="29"/>
  <c r="DW96" i="29" s="1"/>
  <c r="DC34" i="34"/>
  <c r="DA76" i="49"/>
  <c r="DA36" i="49"/>
  <c r="DA55" i="49" s="1"/>
  <c r="DA60" i="49" s="1"/>
  <c r="DD34" i="44"/>
  <c r="DE9" i="44"/>
  <c r="DY82" i="34"/>
  <c r="DY84" i="34" s="1"/>
  <c r="X95" i="11"/>
  <c r="X97" i="11" s="1"/>
  <c r="U8" i="2"/>
  <c r="DD76" i="16"/>
  <c r="DD36" i="16"/>
  <c r="DE34" i="16"/>
  <c r="BQ60" i="24"/>
  <c r="BR55" i="24"/>
  <c r="AQ86" i="44"/>
  <c r="AR86" i="44" s="1"/>
  <c r="AQ93" i="44"/>
  <c r="AQ96" i="44" s="1"/>
  <c r="AR96" i="44" s="1"/>
  <c r="AR84" i="44"/>
  <c r="AR93" i="44" s="1"/>
  <c r="DP34" i="24"/>
  <c r="AE82" i="49"/>
  <c r="AD84" i="49"/>
  <c r="CW86" i="39"/>
  <c r="CW93" i="39"/>
  <c r="CW96" i="39" s="1"/>
  <c r="DZ60" i="24"/>
  <c r="BQ76" i="29"/>
  <c r="BQ36" i="29"/>
  <c r="BR34" i="29"/>
  <c r="CD53" i="4"/>
  <c r="CE49" i="4"/>
  <c r="P95" i="11"/>
  <c r="P97" i="11" s="1"/>
  <c r="M8" i="2"/>
  <c r="CB86" i="19"/>
  <c r="CB93" i="19"/>
  <c r="CB96" i="19" s="1"/>
  <c r="CY62" i="39"/>
  <c r="CY64" i="39"/>
  <c r="BM86" i="39"/>
  <c r="BM93" i="39"/>
  <c r="BM96" i="39" s="1"/>
  <c r="BC62" i="39"/>
  <c r="BC64" i="39"/>
  <c r="DL84" i="24"/>
  <c r="CQ50" i="4"/>
  <c r="CR50" i="4" s="1"/>
  <c r="CQ43" i="4"/>
  <c r="CR43" i="4" s="1"/>
  <c r="CQ28" i="4"/>
  <c r="CR28" i="4" s="1"/>
  <c r="CQ20" i="4"/>
  <c r="CR20" i="4" s="1"/>
  <c r="CQ14" i="4"/>
  <c r="CR14" i="4" s="1"/>
  <c r="CQ49" i="4"/>
  <c r="CQ27" i="4"/>
  <c r="CR27" i="4" s="1"/>
  <c r="CQ19" i="4"/>
  <c r="CR19" i="4" s="1"/>
  <c r="CQ26" i="4"/>
  <c r="CR26" i="4" s="1"/>
  <c r="CQ88" i="4"/>
  <c r="CQ31" i="4"/>
  <c r="CR31" i="4" s="1"/>
  <c r="CQ23" i="4"/>
  <c r="CR23" i="4" s="1"/>
  <c r="CQ16" i="4"/>
  <c r="CR16" i="4" s="1"/>
  <c r="CQ12" i="4"/>
  <c r="CR12" i="4" s="1"/>
  <c r="CQ44" i="4"/>
  <c r="CQ32" i="4"/>
  <c r="CR32" i="4" s="1"/>
  <c r="CQ30" i="4"/>
  <c r="CR30" i="4" s="1"/>
  <c r="CQ21" i="4"/>
  <c r="CR21" i="4" s="1"/>
  <c r="CQ10" i="4"/>
  <c r="CR10" i="4" s="1"/>
  <c r="CQ9" i="4"/>
  <c r="CQ57" i="4"/>
  <c r="CR57" i="4" s="1"/>
  <c r="CQ29" i="4"/>
  <c r="CR29" i="4" s="1"/>
  <c r="CQ25" i="4"/>
  <c r="CR25" i="4" s="1"/>
  <c r="CQ33" i="4"/>
  <c r="CR33" i="4" s="1"/>
  <c r="CQ18" i="4"/>
  <c r="CR18" i="4" s="1"/>
  <c r="CQ17" i="4"/>
  <c r="CR17" i="4" s="1"/>
  <c r="CQ11" i="4"/>
  <c r="CR11" i="4" s="1"/>
  <c r="CQ22" i="4"/>
  <c r="CR22" i="4" s="1"/>
  <c r="CQ51" i="4"/>
  <c r="CR51" i="4" s="1"/>
  <c r="CQ24" i="4"/>
  <c r="CR24" i="4" s="1"/>
  <c r="CQ15" i="4"/>
  <c r="CR15" i="4" s="1"/>
  <c r="DK86" i="54"/>
  <c r="DK93" i="54"/>
  <c r="DK96" i="54" s="1"/>
  <c r="CD53" i="29"/>
  <c r="CD78" i="29" s="1"/>
  <c r="CE78" i="29" s="1"/>
  <c r="CE49" i="29"/>
  <c r="CE53" i="29" s="1"/>
  <c r="BD55" i="29"/>
  <c r="BE36" i="29"/>
  <c r="DP3" i="39"/>
  <c r="DO2" i="39"/>
  <c r="DM60" i="44"/>
  <c r="EB80" i="44"/>
  <c r="EB82" i="44" s="1"/>
  <c r="ED41" i="16"/>
  <c r="EE39" i="16"/>
  <c r="DM80" i="54"/>
  <c r="DM82" i="54" s="1"/>
  <c r="DN64" i="44"/>
  <c r="DN62" i="44"/>
  <c r="DX60" i="4"/>
  <c r="DM78" i="11"/>
  <c r="DP76" i="7"/>
  <c r="DP36" i="7"/>
  <c r="DP55" i="7" s="1"/>
  <c r="DP60" i="7" s="1"/>
  <c r="CA62" i="39"/>
  <c r="CA64" i="39" s="1"/>
  <c r="BD82" i="19"/>
  <c r="BE82" i="19" s="1"/>
  <c r="BE80" i="19"/>
  <c r="AQ86" i="34"/>
  <c r="AR86" i="34" s="1"/>
  <c r="AQ93" i="34"/>
  <c r="AQ96" i="34" s="1"/>
  <c r="AR96" i="34" s="1"/>
  <c r="AR84" i="34"/>
  <c r="AR93" i="34" s="1"/>
  <c r="BO64" i="39"/>
  <c r="BO62" i="39"/>
  <c r="BQ76" i="11"/>
  <c r="BQ36" i="11"/>
  <c r="BR34" i="11"/>
  <c r="EB91" i="19"/>
  <c r="CN86" i="54"/>
  <c r="CN93" i="54"/>
  <c r="CN96" i="54" s="1"/>
  <c r="BQ34" i="39"/>
  <c r="BR9" i="39"/>
  <c r="BQ46" i="39"/>
  <c r="BR46" i="39" s="1"/>
  <c r="BR44" i="39"/>
  <c r="DE3" i="49"/>
  <c r="DD2" i="49"/>
  <c r="BQ80" i="54"/>
  <c r="BR76" i="54"/>
  <c r="AD62" i="19"/>
  <c r="AE62" i="19" s="1"/>
  <c r="AE60" i="19"/>
  <c r="AD64" i="49"/>
  <c r="AE64" i="49" s="1"/>
  <c r="AD62" i="49"/>
  <c r="AE62" i="49" s="1"/>
  <c r="AE60" i="49"/>
  <c r="DX82" i="49"/>
  <c r="DB20" i="39"/>
  <c r="DB88" i="39"/>
  <c r="DB51" i="39"/>
  <c r="DB58" i="39"/>
  <c r="DB27" i="39"/>
  <c r="DB28" i="39"/>
  <c r="DB50" i="39"/>
  <c r="DB43" i="39"/>
  <c r="DB29" i="39"/>
  <c r="DB26" i="39"/>
  <c r="DB90" i="39"/>
  <c r="DB19" i="39"/>
  <c r="DB38" i="39"/>
  <c r="DB32" i="39"/>
  <c r="DB24" i="39"/>
  <c r="DB59" i="39"/>
  <c r="DB89" i="39"/>
  <c r="DB91" i="39" s="1"/>
  <c r="DB16" i="39"/>
  <c r="DB45" i="39"/>
  <c r="DB25" i="39"/>
  <c r="DB22" i="39"/>
  <c r="DB15" i="39"/>
  <c r="DB39" i="39"/>
  <c r="DB41" i="39" s="1"/>
  <c r="DB77" i="39" s="1"/>
  <c r="DB23" i="39"/>
  <c r="DB18" i="39"/>
  <c r="DB57" i="39"/>
  <c r="DB44" i="39"/>
  <c r="DB46" i="39" s="1"/>
  <c r="DB49" i="39"/>
  <c r="DB21" i="39"/>
  <c r="DB33" i="39"/>
  <c r="DB11" i="39"/>
  <c r="DB30" i="39"/>
  <c r="DB9" i="39"/>
  <c r="DB14" i="39"/>
  <c r="DB17" i="39"/>
  <c r="DB10" i="39"/>
  <c r="DB12" i="39"/>
  <c r="DB31" i="39"/>
  <c r="CM60" i="49"/>
  <c r="BQ36" i="4"/>
  <c r="BQ76" i="4"/>
  <c r="BR34" i="4"/>
  <c r="BZ82" i="39"/>
  <c r="DD89" i="19"/>
  <c r="DD57" i="19"/>
  <c r="DE57" i="19" s="1"/>
  <c r="DD39" i="19"/>
  <c r="DD45" i="19"/>
  <c r="DE45" i="19" s="1"/>
  <c r="DD88" i="19"/>
  <c r="DE88" i="19" s="1"/>
  <c r="DD51" i="19"/>
  <c r="DE51" i="19" s="1"/>
  <c r="DD38" i="19"/>
  <c r="DE38" i="19" s="1"/>
  <c r="DD59" i="19"/>
  <c r="DE59" i="19" s="1"/>
  <c r="DD49" i="19"/>
  <c r="DD22" i="19"/>
  <c r="DE22" i="19" s="1"/>
  <c r="DD15" i="19"/>
  <c r="DE15" i="19" s="1"/>
  <c r="DD21" i="19"/>
  <c r="DE21" i="19" s="1"/>
  <c r="DD90" i="19"/>
  <c r="DE90" i="19" s="1"/>
  <c r="DD20" i="19"/>
  <c r="DE20" i="19" s="1"/>
  <c r="DD14" i="19"/>
  <c r="DE14" i="19" s="1"/>
  <c r="DD43" i="19"/>
  <c r="DE43" i="19" s="1"/>
  <c r="DD30" i="19"/>
  <c r="DE30" i="19" s="1"/>
  <c r="DD18" i="19"/>
  <c r="DE18" i="19" s="1"/>
  <c r="DD11" i="19"/>
  <c r="DE11" i="19" s="1"/>
  <c r="DD50" i="19"/>
  <c r="DE50" i="19" s="1"/>
  <c r="DD25" i="19"/>
  <c r="DE25" i="19" s="1"/>
  <c r="DD33" i="19"/>
  <c r="DE33" i="19" s="1"/>
  <c r="DD32" i="19"/>
  <c r="DE32" i="19" s="1"/>
  <c r="DD44" i="19"/>
  <c r="DD17" i="19"/>
  <c r="DE17" i="19" s="1"/>
  <c r="DD58" i="19"/>
  <c r="DE58" i="19" s="1"/>
  <c r="DD16" i="19"/>
  <c r="DE16" i="19" s="1"/>
  <c r="DD26" i="19"/>
  <c r="DE26" i="19" s="1"/>
  <c r="DD10" i="19"/>
  <c r="DE10" i="19" s="1"/>
  <c r="DD31" i="19"/>
  <c r="DE31" i="19" s="1"/>
  <c r="DD23" i="19"/>
  <c r="DE23" i="19" s="1"/>
  <c r="DD27" i="19"/>
  <c r="DE27" i="19" s="1"/>
  <c r="DD19" i="19"/>
  <c r="DE19" i="19" s="1"/>
  <c r="DD9" i="19"/>
  <c r="DD12" i="19"/>
  <c r="DE12" i="19" s="1"/>
  <c r="DD24" i="19"/>
  <c r="DE24" i="19" s="1"/>
  <c r="DD29" i="19"/>
  <c r="DE29" i="19" s="1"/>
  <c r="DD28" i="19"/>
  <c r="DE28" i="19" s="1"/>
  <c r="DO33" i="4"/>
  <c r="DO24" i="4"/>
  <c r="DO17" i="4"/>
  <c r="DO32" i="4"/>
  <c r="DO88" i="4"/>
  <c r="DO91" i="4" s="1"/>
  <c r="DO31" i="4"/>
  <c r="DO23" i="4"/>
  <c r="DO16" i="4"/>
  <c r="DO12" i="4"/>
  <c r="DO30" i="4"/>
  <c r="DO22" i="4"/>
  <c r="DO49" i="4"/>
  <c r="DO27" i="4"/>
  <c r="DO19" i="4"/>
  <c r="DO51" i="4"/>
  <c r="DO44" i="4"/>
  <c r="DO46" i="4" s="1"/>
  <c r="DO25" i="4"/>
  <c r="DO18" i="4"/>
  <c r="DO57" i="4"/>
  <c r="DO50" i="4"/>
  <c r="DO11" i="4"/>
  <c r="DO29" i="4"/>
  <c r="DO14" i="4"/>
  <c r="DO9" i="4"/>
  <c r="DO15" i="4"/>
  <c r="DO28" i="4"/>
  <c r="DO10" i="4"/>
  <c r="DO20" i="4"/>
  <c r="DO43" i="4"/>
  <c r="DO21" i="4"/>
  <c r="DO26" i="4"/>
  <c r="DP76" i="16"/>
  <c r="DP36" i="16"/>
  <c r="DP55" i="16" s="1"/>
  <c r="DP60" i="16" s="1"/>
  <c r="CC53" i="39"/>
  <c r="CC78" i="39" s="1"/>
  <c r="CD76" i="54"/>
  <c r="CD36" i="54"/>
  <c r="CE34" i="54"/>
  <c r="Q86" i="49"/>
  <c r="R86" i="49" s="1"/>
  <c r="Q93" i="49"/>
  <c r="Q96" i="49" s="1"/>
  <c r="R96" i="49" s="1"/>
  <c r="R97" i="49" s="1"/>
  <c r="R84" i="49"/>
  <c r="R93" i="49" s="1"/>
  <c r="EA53" i="11"/>
  <c r="DD46" i="24"/>
  <c r="DE46" i="24" s="1"/>
  <c r="DE44" i="24"/>
  <c r="DM76" i="4"/>
  <c r="DM36" i="4"/>
  <c r="DM55" i="4" s="1"/>
  <c r="DM60" i="4" s="1"/>
  <c r="DN53" i="4"/>
  <c r="DY62" i="29"/>
  <c r="DY64" i="29" s="1"/>
  <c r="BD77" i="39"/>
  <c r="BE77" i="39" s="1"/>
  <c r="BE41" i="39"/>
  <c r="DI64" i="11"/>
  <c r="CY86" i="29"/>
  <c r="CY93" i="29"/>
  <c r="CY96" i="29" s="1"/>
  <c r="DO62" i="7"/>
  <c r="DO64" i="7" s="1"/>
  <c r="CP53" i="29"/>
  <c r="CP78" i="29" s="1"/>
  <c r="EA91" i="29"/>
  <c r="AR82" i="24"/>
  <c r="AQ84" i="24"/>
  <c r="DK62" i="39"/>
  <c r="DK64" i="39"/>
  <c r="CP91" i="49"/>
  <c r="DO91" i="34"/>
  <c r="CQ46" i="19"/>
  <c r="CR46" i="19" s="1"/>
  <c r="CR44" i="19"/>
  <c r="CY84" i="39"/>
  <c r="CY80" i="39"/>
  <c r="CY82" i="39" s="1"/>
  <c r="BP64" i="49"/>
  <c r="BP62" i="49"/>
  <c r="BC84" i="39"/>
  <c r="BC80" i="39"/>
  <c r="BC82" i="39" s="1"/>
  <c r="CK86" i="39"/>
  <c r="CK93" i="39"/>
  <c r="CK96" i="39" s="1"/>
  <c r="CD60" i="7"/>
  <c r="CE55" i="7"/>
  <c r="BP86" i="54"/>
  <c r="BP93" i="54"/>
  <c r="BP96" i="54" s="1"/>
  <c r="BD80" i="29"/>
  <c r="BE76" i="29"/>
  <c r="DN39" i="39"/>
  <c r="DN41" i="39" s="1"/>
  <c r="DN77" i="39" s="1"/>
  <c r="DN22" i="39"/>
  <c r="DN90" i="39"/>
  <c r="DN45" i="39"/>
  <c r="DN21" i="39"/>
  <c r="DN89" i="39"/>
  <c r="DN59" i="39"/>
  <c r="DN38" i="39"/>
  <c r="DN20" i="39"/>
  <c r="DN88" i="39"/>
  <c r="DN57" i="39"/>
  <c r="DN49" i="39"/>
  <c r="DN51" i="39"/>
  <c r="DN43" i="39"/>
  <c r="DN33" i="39"/>
  <c r="DN32" i="39"/>
  <c r="DN24" i="39"/>
  <c r="DN18" i="39"/>
  <c r="DN9" i="39"/>
  <c r="DN50" i="39"/>
  <c r="DN44" i="39"/>
  <c r="DN26" i="39"/>
  <c r="DN14" i="39"/>
  <c r="DN12" i="39"/>
  <c r="DN25" i="39"/>
  <c r="DN11" i="39"/>
  <c r="DN28" i="39"/>
  <c r="DN17" i="39"/>
  <c r="DN15" i="39"/>
  <c r="DN27" i="39"/>
  <c r="DN23" i="39"/>
  <c r="DN19" i="39"/>
  <c r="DN10" i="39"/>
  <c r="DN29" i="39"/>
  <c r="DN58" i="39"/>
  <c r="DN30" i="39"/>
  <c r="DN31" i="39"/>
  <c r="DN16" i="39"/>
  <c r="EB53" i="34"/>
  <c r="EB78" i="34" s="1"/>
  <c r="DN80" i="44"/>
  <c r="DN82" i="44" s="1"/>
  <c r="CQ55" i="16"/>
  <c r="CR36" i="16"/>
  <c r="CA80" i="39"/>
  <c r="CA82" i="39" s="1"/>
  <c r="DM84" i="19"/>
  <c r="CD77" i="19"/>
  <c r="CE77" i="19" s="1"/>
  <c r="CE41" i="19"/>
  <c r="BC96" i="7"/>
  <c r="O95" i="39"/>
  <c r="O97" i="39" s="1"/>
  <c r="L14" i="2"/>
  <c r="BO80" i="39"/>
  <c r="BO82" i="39" s="1"/>
  <c r="DJ86" i="49"/>
  <c r="DJ93" i="49"/>
  <c r="DJ96" i="49" s="1"/>
  <c r="CD34" i="11"/>
  <c r="CE9" i="11"/>
  <c r="DN34" i="49"/>
  <c r="DN53" i="49"/>
  <c r="DN78" i="49" s="1"/>
  <c r="DQ34" i="7"/>
  <c r="DR9" i="7"/>
  <c r="DL76" i="39"/>
  <c r="DL36" i="39"/>
  <c r="DL55" i="39" s="1"/>
  <c r="DX60" i="29"/>
  <c r="CM86" i="49"/>
  <c r="CM93" i="49"/>
  <c r="CM96" i="49" s="1"/>
  <c r="CD76" i="34"/>
  <c r="CD36" i="34"/>
  <c r="CE34" i="34"/>
  <c r="EB34" i="54"/>
  <c r="DD76" i="7"/>
  <c r="DD36" i="7"/>
  <c r="DE34" i="7"/>
  <c r="DO91" i="54"/>
  <c r="DX84" i="49"/>
  <c r="DD3" i="39"/>
  <c r="DC2" i="39"/>
  <c r="DN76" i="19"/>
  <c r="DN36" i="19"/>
  <c r="DN55" i="19" s="1"/>
  <c r="CL86" i="4"/>
  <c r="CL93" i="4"/>
  <c r="CL96" i="4" s="1"/>
  <c r="CD91" i="49"/>
  <c r="CE91" i="49" s="1"/>
  <c r="CE89" i="49"/>
  <c r="BZ84" i="39"/>
  <c r="CC76" i="11"/>
  <c r="CC36" i="11"/>
  <c r="CC55" i="11" s="1"/>
  <c r="DD88" i="34"/>
  <c r="DE88" i="34" s="1"/>
  <c r="DD49" i="34"/>
  <c r="DD28" i="34"/>
  <c r="DE28" i="34" s="1"/>
  <c r="DD10" i="34"/>
  <c r="DE10" i="34" s="1"/>
  <c r="DD90" i="34"/>
  <c r="DE90" i="34" s="1"/>
  <c r="DD26" i="34"/>
  <c r="DE26" i="34" s="1"/>
  <c r="DD22" i="34"/>
  <c r="DE22" i="34" s="1"/>
  <c r="DD89" i="34"/>
  <c r="DD39" i="34"/>
  <c r="DD30" i="34"/>
  <c r="DE30" i="34" s="1"/>
  <c r="DD15" i="34"/>
  <c r="DE15" i="34" s="1"/>
  <c r="DD51" i="34"/>
  <c r="DE51" i="34" s="1"/>
  <c r="DD43" i="34"/>
  <c r="DE43" i="34" s="1"/>
  <c r="DD18" i="34"/>
  <c r="DE18" i="34" s="1"/>
  <c r="DD58" i="34"/>
  <c r="DE58" i="34" s="1"/>
  <c r="DD33" i="34"/>
  <c r="DE33" i="34" s="1"/>
  <c r="DD25" i="34"/>
  <c r="DE25" i="34" s="1"/>
  <c r="DD12" i="34"/>
  <c r="DE12" i="34" s="1"/>
  <c r="DD16" i="34"/>
  <c r="DE16" i="34" s="1"/>
  <c r="DD19" i="34"/>
  <c r="DE19" i="34" s="1"/>
  <c r="DD14" i="34"/>
  <c r="DE14" i="34" s="1"/>
  <c r="DD31" i="34"/>
  <c r="DE31" i="34" s="1"/>
  <c r="DD9" i="34"/>
  <c r="DD17" i="34"/>
  <c r="DE17" i="34" s="1"/>
  <c r="DD27" i="34"/>
  <c r="DE27" i="34" s="1"/>
  <c r="DD57" i="34"/>
  <c r="DE57" i="34" s="1"/>
  <c r="DD29" i="34"/>
  <c r="DE29" i="34" s="1"/>
  <c r="DD32" i="34"/>
  <c r="DE32" i="34" s="1"/>
  <c r="DD11" i="34"/>
  <c r="DE11" i="34" s="1"/>
  <c r="DD23" i="34"/>
  <c r="DE23" i="34" s="1"/>
  <c r="DD50" i="34"/>
  <c r="DE50" i="34" s="1"/>
  <c r="DD45" i="34"/>
  <c r="DE45" i="34" s="1"/>
  <c r="DD44" i="34"/>
  <c r="DD24" i="34"/>
  <c r="DE24" i="34" s="1"/>
  <c r="DD21" i="34"/>
  <c r="DE21" i="34" s="1"/>
  <c r="DD59" i="34"/>
  <c r="DE59" i="34" s="1"/>
  <c r="DD38" i="34"/>
  <c r="DE38" i="34" s="1"/>
  <c r="DD20" i="34"/>
  <c r="DE20" i="34" s="1"/>
  <c r="CO34" i="39"/>
  <c r="DV86" i="29"/>
  <c r="DV93" i="29"/>
  <c r="DV96" i="29" s="1"/>
  <c r="BQ78" i="11"/>
  <c r="BR78" i="11" s="1"/>
  <c r="BR53" i="11"/>
  <c r="DQ3" i="4"/>
  <c r="DP2" i="4"/>
  <c r="DC53" i="19"/>
  <c r="DC78" i="19" s="1"/>
  <c r="DM86" i="7"/>
  <c r="DM93" i="7"/>
  <c r="EB80" i="16"/>
  <c r="EB82" i="16" s="1"/>
  <c r="EB84" i="16" s="1"/>
  <c r="EA34" i="11"/>
  <c r="DY80" i="29"/>
  <c r="P95" i="54"/>
  <c r="P97" i="54" s="1"/>
  <c r="M17" i="2"/>
  <c r="BZ62" i="29"/>
  <c r="BZ64" i="29"/>
  <c r="DO46" i="19"/>
  <c r="CY84" i="11"/>
  <c r="DO80" i="7"/>
  <c r="DO82" i="7" s="1"/>
  <c r="CP34" i="29"/>
  <c r="DK80" i="39"/>
  <c r="DK82" i="39" s="1"/>
  <c r="DK84" i="39"/>
  <c r="CB64" i="29"/>
  <c r="CB62" i="29"/>
  <c r="BD82" i="34"/>
  <c r="BE80" i="34"/>
  <c r="CQ34" i="19"/>
  <c r="CR9" i="19"/>
  <c r="CP53" i="11"/>
  <c r="CP78" i="11" s="1"/>
  <c r="Q64" i="49"/>
  <c r="R64" i="49" s="1"/>
  <c r="CC84" i="44"/>
  <c r="BP80" i="49"/>
  <c r="BP82" i="49" s="1"/>
  <c r="EC53" i="44"/>
  <c r="EC78" i="44" s="1"/>
  <c r="EC91" i="44"/>
  <c r="BD60" i="34"/>
  <c r="BE55" i="34"/>
  <c r="DM46" i="39"/>
  <c r="DM41" i="39"/>
  <c r="BZ84" i="29"/>
  <c r="CQ80" i="16"/>
  <c r="CR76" i="16"/>
  <c r="CQ46" i="54"/>
  <c r="CR46" i="54" s="1"/>
  <c r="CR44" i="54"/>
  <c r="DK84" i="19"/>
  <c r="CL86" i="11"/>
  <c r="CL93" i="11"/>
  <c r="CL96" i="11" s="1"/>
  <c r="AC86" i="39"/>
  <c r="AC93" i="39"/>
  <c r="AC96" i="39" s="1"/>
  <c r="DM76" i="49"/>
  <c r="DM36" i="49"/>
  <c r="AD62" i="11"/>
  <c r="AE62" i="11" s="1"/>
  <c r="AE60" i="11"/>
  <c r="DB84" i="7"/>
  <c r="BY86" i="39"/>
  <c r="BY93" i="39"/>
  <c r="BY96" i="39" s="1"/>
  <c r="DY62" i="54"/>
  <c r="CD46" i="11"/>
  <c r="CE46" i="11" s="1"/>
  <c r="CE44" i="11"/>
  <c r="CM86" i="54"/>
  <c r="CM93" i="54"/>
  <c r="CM96" i="54" s="1"/>
  <c r="DO76" i="24"/>
  <c r="DO36" i="24"/>
  <c r="DO55" i="24" s="1"/>
  <c r="DO60" i="24" s="1"/>
  <c r="EB76" i="24"/>
  <c r="EB36" i="24"/>
  <c r="EB55" i="24" s="1"/>
  <c r="EB60" i="24" s="1"/>
  <c r="BN86" i="29"/>
  <c r="BN93" i="29"/>
  <c r="BN96" i="29" s="1"/>
  <c r="BP60" i="4"/>
  <c r="DZ62" i="19"/>
  <c r="DZ64" i="19"/>
  <c r="DA84" i="44"/>
  <c r="CZ76" i="39"/>
  <c r="CZ36" i="39"/>
  <c r="CZ55" i="39" s="1"/>
  <c r="CZ60" i="39" s="1"/>
  <c r="CV86" i="39"/>
  <c r="CV93" i="39"/>
  <c r="CV96" i="39" s="1"/>
  <c r="AQ86" i="54"/>
  <c r="AR86" i="54" s="1"/>
  <c r="AQ93" i="54"/>
  <c r="AQ96" i="54" s="1"/>
  <c r="AR96" i="54" s="1"/>
  <c r="AR84" i="54"/>
  <c r="AR93" i="54" s="1"/>
  <c r="DY55" i="49"/>
  <c r="EA53" i="4"/>
  <c r="EA78" i="4" s="1"/>
  <c r="DD41" i="24"/>
  <c r="DE39" i="24"/>
  <c r="BN86" i="39"/>
  <c r="BN93" i="39"/>
  <c r="BN96" i="39" s="1"/>
  <c r="CN62" i="4"/>
  <c r="CN64" i="4" s="1"/>
  <c r="BD62" i="7"/>
  <c r="BE62" i="7" s="1"/>
  <c r="BD64" i="7"/>
  <c r="BE64" i="7" s="1"/>
  <c r="BE60" i="7"/>
  <c r="AD82" i="44"/>
  <c r="AE82" i="44" s="1"/>
  <c r="AE80" i="44"/>
  <c r="BP76" i="39"/>
  <c r="BP36" i="39"/>
  <c r="BP55" i="39" s="1"/>
  <c r="BP60" i="39" s="1"/>
  <c r="CD91" i="4"/>
  <c r="CE91" i="4" s="1"/>
  <c r="CE88" i="4"/>
  <c r="CB84" i="29"/>
  <c r="CB80" i="29"/>
  <c r="CB82" i="29" s="1"/>
  <c r="CQ41" i="19"/>
  <c r="CR39" i="19"/>
  <c r="DJ86" i="11"/>
  <c r="DJ93" i="11"/>
  <c r="DJ96" i="11" s="1"/>
  <c r="CD46" i="29"/>
  <c r="CE46" i="29" s="1"/>
  <c r="CE44" i="29"/>
  <c r="EA62" i="7"/>
  <c r="EA64" i="7" s="1"/>
  <c r="DB34" i="4"/>
  <c r="EB91" i="34"/>
  <c r="DA76" i="4"/>
  <c r="DA36" i="4"/>
  <c r="DA55" i="4" s="1"/>
  <c r="DA60" i="4" s="1"/>
  <c r="CP53" i="4"/>
  <c r="CP78" i="4" s="1"/>
  <c r="AP86" i="49"/>
  <c r="AP93" i="49"/>
  <c r="AP96" i="49" s="1"/>
  <c r="CY86" i="54"/>
  <c r="CY93" i="54"/>
  <c r="CY96" i="54" s="1"/>
  <c r="DD78" i="16"/>
  <c r="DE78" i="16" s="1"/>
  <c r="DE53" i="16"/>
  <c r="DA64" i="34"/>
  <c r="DA62" i="34"/>
  <c r="BO86" i="29"/>
  <c r="BO93" i="29"/>
  <c r="BO96" i="29" s="1"/>
  <c r="DY86" i="44"/>
  <c r="DY93" i="44"/>
  <c r="DY96" i="44" s="1"/>
  <c r="CD91" i="11"/>
  <c r="CE91" i="11" s="1"/>
  <c r="CE88" i="11"/>
  <c r="EC34" i="24"/>
  <c r="Q86" i="24"/>
  <c r="R86" i="24" s="1"/>
  <c r="Q93" i="24"/>
  <c r="Q96" i="24" s="1"/>
  <c r="R96" i="24" s="1"/>
  <c r="R97" i="24" s="1"/>
  <c r="R84" i="24"/>
  <c r="R93" i="24" s="1"/>
  <c r="DO53" i="54"/>
  <c r="DO78" i="54" s="1"/>
  <c r="CL60" i="39"/>
  <c r="BP80" i="4"/>
  <c r="BP82" i="4" s="1"/>
  <c r="DZ84" i="19"/>
  <c r="DZ80" i="19"/>
  <c r="DZ82" i="19" s="1"/>
  <c r="CM86" i="19"/>
  <c r="CM93" i="19"/>
  <c r="CM96" i="19" s="1"/>
  <c r="DP53" i="44"/>
  <c r="DP78" i="44" s="1"/>
  <c r="CQ77" i="24"/>
  <c r="CR77" i="24" s="1"/>
  <c r="CR41" i="24"/>
  <c r="DY80" i="49"/>
  <c r="DY82" i="49" s="1"/>
  <c r="DC46" i="34"/>
  <c r="DD34" i="24"/>
  <c r="DE9" i="24"/>
  <c r="DB46" i="29"/>
  <c r="DB91" i="29"/>
  <c r="DD53" i="44"/>
  <c r="DD78" i="44" s="1"/>
  <c r="DE78" i="44" s="1"/>
  <c r="DE49" i="44"/>
  <c r="DE53" i="44" s="1"/>
  <c r="DN34" i="4"/>
  <c r="CQ55" i="7"/>
  <c r="CR36" i="7"/>
  <c r="CN80" i="4"/>
  <c r="CN82" i="4" s="1"/>
  <c r="DO34" i="19"/>
  <c r="DO53" i="19"/>
  <c r="DO78" i="19" s="1"/>
  <c r="CD77" i="34"/>
  <c r="CE77" i="34" s="1"/>
  <c r="CE41" i="34"/>
  <c r="AD84" i="44"/>
  <c r="Q95" i="34"/>
  <c r="Q97" i="34" s="1"/>
  <c r="O13" i="2" s="1"/>
  <c r="N13" i="2"/>
  <c r="DO46" i="34"/>
  <c r="DY86" i="24"/>
  <c r="DY93" i="24"/>
  <c r="DY96" i="24" s="1"/>
  <c r="AD84" i="54"/>
  <c r="AQ64" i="34"/>
  <c r="AR64" i="34" s="1"/>
  <c r="AQ62" i="34"/>
  <c r="AR62" i="34" s="1"/>
  <c r="AR60" i="34"/>
  <c r="DQ3" i="11"/>
  <c r="DP2" i="11"/>
  <c r="DO62" i="16"/>
  <c r="DO64" i="16" s="1"/>
  <c r="DN34" i="11"/>
  <c r="AC86" i="44"/>
  <c r="AC93" i="44"/>
  <c r="AC96" i="44" s="1"/>
  <c r="CB62" i="11"/>
  <c r="CB64" i="11" s="1"/>
  <c r="DC53" i="54"/>
  <c r="DC78" i="54" s="1"/>
  <c r="DW82" i="39"/>
  <c r="CZ84" i="29"/>
  <c r="DQ53" i="16"/>
  <c r="DR49" i="16"/>
  <c r="CO76" i="4"/>
  <c r="CO36" i="4"/>
  <c r="CO55" i="4" s="1"/>
  <c r="DA84" i="34"/>
  <c r="DA80" i="34"/>
  <c r="DA82" i="34" s="1"/>
  <c r="DN86" i="16"/>
  <c r="DN93" i="16"/>
  <c r="DN96" i="16" s="1"/>
  <c r="CO62" i="54"/>
  <c r="CO64" i="54" s="1"/>
  <c r="BQ91" i="39"/>
  <c r="BR91" i="39" s="1"/>
  <c r="BR89" i="39"/>
  <c r="AD86" i="29"/>
  <c r="AE86" i="29" s="1"/>
  <c r="AD93" i="29"/>
  <c r="AD96" i="29" s="1"/>
  <c r="AE96" i="29" s="1"/>
  <c r="AE84" i="29"/>
  <c r="AE93" i="29" s="1"/>
  <c r="CZ60" i="49"/>
  <c r="CD32" i="39"/>
  <c r="CE32" i="39" s="1"/>
  <c r="CD24" i="39"/>
  <c r="CE24" i="39" s="1"/>
  <c r="CD31" i="39"/>
  <c r="CE31" i="39" s="1"/>
  <c r="CD23" i="39"/>
  <c r="CE23" i="39" s="1"/>
  <c r="CD39" i="39"/>
  <c r="CD22" i="39"/>
  <c r="CE22" i="39" s="1"/>
  <c r="CD90" i="39"/>
  <c r="CE90" i="39" s="1"/>
  <c r="CD58" i="39"/>
  <c r="CE58" i="39" s="1"/>
  <c r="CD59" i="39"/>
  <c r="CE59" i="39" s="1"/>
  <c r="CD51" i="39"/>
  <c r="CE51" i="39" s="1"/>
  <c r="CD38" i="39"/>
  <c r="CE38" i="39" s="1"/>
  <c r="CD28" i="39"/>
  <c r="CE28" i="39" s="1"/>
  <c r="CD16" i="39"/>
  <c r="CE16" i="39" s="1"/>
  <c r="CD43" i="39"/>
  <c r="CE43" i="39" s="1"/>
  <c r="CD29" i="39"/>
  <c r="CE29" i="39" s="1"/>
  <c r="CD26" i="39"/>
  <c r="CE26" i="39" s="1"/>
  <c r="CD49" i="39"/>
  <c r="CD89" i="39"/>
  <c r="CD11" i="39"/>
  <c r="CE11" i="39" s="1"/>
  <c r="CD57" i="39"/>
  <c r="CE57" i="39" s="1"/>
  <c r="CD50" i="39"/>
  <c r="CE50" i="39" s="1"/>
  <c r="CD18" i="39"/>
  <c r="CE18" i="39" s="1"/>
  <c r="CD44" i="39"/>
  <c r="CD25" i="39"/>
  <c r="CE25" i="39" s="1"/>
  <c r="CD10" i="39"/>
  <c r="CE10" i="39" s="1"/>
  <c r="CD45" i="39"/>
  <c r="CE45" i="39" s="1"/>
  <c r="CD14" i="39"/>
  <c r="CE14" i="39" s="1"/>
  <c r="CD12" i="39"/>
  <c r="CE12" i="39" s="1"/>
  <c r="CD20" i="39"/>
  <c r="CE20" i="39" s="1"/>
  <c r="CD9" i="39"/>
  <c r="CD30" i="39"/>
  <c r="CE30" i="39" s="1"/>
  <c r="CD21" i="39"/>
  <c r="CE21" i="39" s="1"/>
  <c r="CD19" i="39"/>
  <c r="CE19" i="39" s="1"/>
  <c r="CD17" i="39"/>
  <c r="CE17" i="39" s="1"/>
  <c r="CD15" i="39"/>
  <c r="CE15" i="39" s="1"/>
  <c r="CD88" i="39"/>
  <c r="CE88" i="39" s="1"/>
  <c r="CD33" i="39"/>
  <c r="CE33" i="39" s="1"/>
  <c r="CD27" i="39"/>
  <c r="CE27" i="39" s="1"/>
  <c r="EC41" i="24"/>
  <c r="EC77" i="24" s="1"/>
  <c r="CN62" i="11"/>
  <c r="CN64" i="11" s="1"/>
  <c r="DP88" i="54"/>
  <c r="DP58" i="54"/>
  <c r="DP57" i="54"/>
  <c r="DP89" i="54"/>
  <c r="DP91" i="54" s="1"/>
  <c r="DP51" i="54"/>
  <c r="DP50" i="54"/>
  <c r="DP59" i="54"/>
  <c r="DP49" i="54"/>
  <c r="DP31" i="54"/>
  <c r="DP45" i="54"/>
  <c r="DP44" i="54"/>
  <c r="DP39" i="54"/>
  <c r="DP41" i="54" s="1"/>
  <c r="DP77" i="54" s="1"/>
  <c r="DP22" i="54"/>
  <c r="DP25" i="54"/>
  <c r="DP32" i="54"/>
  <c r="DP29" i="54"/>
  <c r="DP20" i="54"/>
  <c r="DP28" i="54"/>
  <c r="DP19" i="54"/>
  <c r="DP13" i="54"/>
  <c r="DP26" i="54"/>
  <c r="DP23" i="54"/>
  <c r="DP18" i="54"/>
  <c r="DP38" i="54"/>
  <c r="DP90" i="54"/>
  <c r="DP17" i="54"/>
  <c r="DP43" i="54"/>
  <c r="DP24" i="54"/>
  <c r="DP33" i="54"/>
  <c r="DP10" i="54"/>
  <c r="DP21" i="54"/>
  <c r="DP16" i="54"/>
  <c r="DP9" i="54"/>
  <c r="DP30" i="54"/>
  <c r="DP11" i="54"/>
  <c r="DP27" i="54"/>
  <c r="DP15" i="54"/>
  <c r="DP14" i="54"/>
  <c r="DP12" i="54"/>
  <c r="DP34" i="44"/>
  <c r="CO46" i="39"/>
  <c r="EB58" i="11"/>
  <c r="EB44" i="11"/>
  <c r="EB46" i="11" s="1"/>
  <c r="EB31" i="11"/>
  <c r="EB50" i="11"/>
  <c r="EB33" i="11"/>
  <c r="EB32" i="11"/>
  <c r="EB57" i="11"/>
  <c r="EB30" i="11"/>
  <c r="EB20" i="11"/>
  <c r="EB43" i="11"/>
  <c r="EB29" i="11"/>
  <c r="EB90" i="11"/>
  <c r="EB28" i="11"/>
  <c r="EB88" i="11"/>
  <c r="EB24" i="11"/>
  <c r="EB51" i="11"/>
  <c r="EB45" i="11"/>
  <c r="EB23" i="11"/>
  <c r="EB17" i="11"/>
  <c r="EB27" i="11"/>
  <c r="EB89" i="11"/>
  <c r="EB26" i="11"/>
  <c r="EB21" i="11"/>
  <c r="EB14" i="11"/>
  <c r="EB12" i="11"/>
  <c r="EB25" i="11"/>
  <c r="EB15" i="11"/>
  <c r="EB9" i="11"/>
  <c r="EB10" i="11"/>
  <c r="EB49" i="11"/>
  <c r="EB59" i="11"/>
  <c r="EB18" i="11"/>
  <c r="EB19" i="11"/>
  <c r="EB11" i="11"/>
  <c r="EB22" i="11"/>
  <c r="EB16" i="11"/>
  <c r="CC41" i="39"/>
  <c r="CC77" i="39" s="1"/>
  <c r="BQ84" i="7"/>
  <c r="P95" i="16"/>
  <c r="P97" i="16" s="1"/>
  <c r="M9" i="2"/>
  <c r="CQ80" i="7"/>
  <c r="CR76" i="7"/>
  <c r="CA86" i="19"/>
  <c r="CA93" i="19"/>
  <c r="CA96" i="19" s="1"/>
  <c r="T95" i="54"/>
  <c r="T97" i="54" s="1"/>
  <c r="Q17" i="2"/>
  <c r="BQ55" i="19"/>
  <c r="BR36" i="19"/>
  <c r="CD46" i="4"/>
  <c r="CE46" i="4" s="1"/>
  <c r="CE44" i="4"/>
  <c r="CP34" i="49"/>
  <c r="DM55" i="34"/>
  <c r="CC76" i="29"/>
  <c r="CC36" i="29"/>
  <c r="CC55" i="29" s="1"/>
  <c r="CQ91" i="19"/>
  <c r="CR91" i="19" s="1"/>
  <c r="CR89" i="19"/>
  <c r="AD62" i="4"/>
  <c r="AE62" i="4" s="1"/>
  <c r="AE60" i="4"/>
  <c r="CB86" i="24"/>
  <c r="CB93" i="24"/>
  <c r="CB96" i="24" s="1"/>
  <c r="AE82" i="34"/>
  <c r="AD84" i="34"/>
  <c r="CN60" i="29"/>
  <c r="DZ76" i="11"/>
  <c r="DZ36" i="11"/>
  <c r="DZ55" i="11" s="1"/>
  <c r="DZ60" i="11" s="1"/>
  <c r="CD82" i="7"/>
  <c r="CE82" i="7" s="1"/>
  <c r="CE80" i="7"/>
  <c r="DO57" i="11"/>
  <c r="DO43" i="11"/>
  <c r="DO19" i="11"/>
  <c r="DO14" i="11"/>
  <c r="DO9" i="11"/>
  <c r="DO90" i="11"/>
  <c r="DO28" i="11"/>
  <c r="DO27" i="11"/>
  <c r="DO26" i="11"/>
  <c r="DO89" i="11"/>
  <c r="DO49" i="11"/>
  <c r="DO25" i="11"/>
  <c r="DO20" i="11"/>
  <c r="DO88" i="11"/>
  <c r="DO18" i="11"/>
  <c r="DO30" i="11"/>
  <c r="DO24" i="11"/>
  <c r="DO51" i="11"/>
  <c r="DO50" i="11"/>
  <c r="DO29" i="11"/>
  <c r="DO23" i="11"/>
  <c r="DO45" i="11"/>
  <c r="DO44" i="11"/>
  <c r="DO17" i="11"/>
  <c r="DO33" i="11"/>
  <c r="DO22" i="11"/>
  <c r="DO12" i="11"/>
  <c r="DO16" i="11"/>
  <c r="DO11" i="11"/>
  <c r="DO15" i="11"/>
  <c r="DO10" i="11"/>
  <c r="DO21" i="11"/>
  <c r="DO32" i="11"/>
  <c r="DO31" i="11"/>
  <c r="DO58" i="11"/>
  <c r="DO59" i="11"/>
  <c r="CD41" i="29"/>
  <c r="CE39" i="29"/>
  <c r="DO80" i="16"/>
  <c r="DO82" i="16" s="1"/>
  <c r="DO84" i="16" s="1"/>
  <c r="CB80" i="11"/>
  <c r="CB82" i="11" s="1"/>
  <c r="P95" i="24"/>
  <c r="P97" i="24" s="1"/>
  <c r="M11" i="2"/>
  <c r="DQ46" i="16"/>
  <c r="DR46" i="16" s="1"/>
  <c r="DR44" i="16"/>
  <c r="DQ34" i="16"/>
  <c r="DR9" i="16"/>
  <c r="BD60" i="19"/>
  <c r="BE55" i="19"/>
  <c r="DB60" i="44"/>
  <c r="DW64" i="49"/>
  <c r="DW62" i="49"/>
  <c r="EC89" i="19"/>
  <c r="EC50" i="19"/>
  <c r="EC33" i="19"/>
  <c r="EC49" i="19"/>
  <c r="EC53" i="19" s="1"/>
  <c r="EC78" i="19" s="1"/>
  <c r="EC88" i="19"/>
  <c r="EC32" i="19"/>
  <c r="EC59" i="19"/>
  <c r="EC38" i="19"/>
  <c r="EC29" i="19"/>
  <c r="EC26" i="19"/>
  <c r="EC58" i="19"/>
  <c r="EC39" i="19"/>
  <c r="EC41" i="19" s="1"/>
  <c r="EC77" i="19" s="1"/>
  <c r="EC30" i="19"/>
  <c r="EC18" i="19"/>
  <c r="EC11" i="19"/>
  <c r="EC44" i="19"/>
  <c r="EC25" i="19"/>
  <c r="EC10" i="19"/>
  <c r="EC24" i="19"/>
  <c r="EC17" i="19"/>
  <c r="EC57" i="19"/>
  <c r="EC9" i="19"/>
  <c r="EC90" i="19"/>
  <c r="EC21" i="19"/>
  <c r="EC22" i="19"/>
  <c r="EC43" i="19"/>
  <c r="EC20" i="19"/>
  <c r="EC51" i="19"/>
  <c r="EC19" i="19"/>
  <c r="EC28" i="19"/>
  <c r="EC31" i="19"/>
  <c r="EC45" i="19"/>
  <c r="EC14" i="19"/>
  <c r="EC12" i="19"/>
  <c r="EC23" i="19"/>
  <c r="EC15" i="19"/>
  <c r="EC16" i="19"/>
  <c r="EC27" i="19"/>
  <c r="DY86" i="54"/>
  <c r="DY93" i="54"/>
  <c r="DY96" i="54" s="1"/>
  <c r="Q86" i="29"/>
  <c r="R86" i="29" s="1"/>
  <c r="Q93" i="29"/>
  <c r="Q96" i="29" s="1"/>
  <c r="R96" i="29" s="1"/>
  <c r="R97" i="29" s="1"/>
  <c r="R84" i="29"/>
  <c r="R93" i="29" s="1"/>
  <c r="CO80" i="54"/>
  <c r="CO82" i="54" s="1"/>
  <c r="EA76" i="54"/>
  <c r="EA36" i="54"/>
  <c r="EA55" i="54" s="1"/>
  <c r="EA60" i="54" s="1"/>
  <c r="CP86" i="7"/>
  <c r="CP93" i="7"/>
  <c r="CD55" i="24"/>
  <c r="CE36" i="24"/>
  <c r="CZ80" i="49"/>
  <c r="CZ82" i="49" s="1"/>
  <c r="CZ84" i="49"/>
  <c r="BR82" i="16"/>
  <c r="BQ84" i="16"/>
  <c r="P95" i="44"/>
  <c r="P97" i="44" s="1"/>
  <c r="M15" i="2"/>
  <c r="CN80" i="11"/>
  <c r="CN82" i="11" s="1"/>
  <c r="DR3" i="54"/>
  <c r="DQ2" i="54"/>
  <c r="CN86" i="19"/>
  <c r="CN93" i="19"/>
  <c r="CN96" i="19" s="1"/>
  <c r="CQ76" i="24"/>
  <c r="CQ36" i="24"/>
  <c r="CR34" i="24"/>
  <c r="CO77" i="39"/>
  <c r="ED3" i="11"/>
  <c r="EC2" i="11"/>
  <c r="CC34" i="39"/>
  <c r="AD62" i="54"/>
  <c r="AE62" i="54" s="1"/>
  <c r="AE60" i="54"/>
  <c r="DC76" i="44"/>
  <c r="DC36" i="44"/>
  <c r="DC55" i="44" s="1"/>
  <c r="DC60" i="44" s="1"/>
  <c r="DB34" i="29"/>
  <c r="DL62" i="4"/>
  <c r="DL64" i="4" s="1"/>
  <c r="DZ34" i="39"/>
  <c r="DZ41" i="39"/>
  <c r="ED53" i="7"/>
  <c r="EE49" i="7"/>
  <c r="CP46" i="29"/>
  <c r="EA41" i="49"/>
  <c r="EA77" i="49" s="1"/>
  <c r="BQ80" i="19"/>
  <c r="BR76" i="19"/>
  <c r="DM80" i="34"/>
  <c r="DM82" i="34" s="1"/>
  <c r="ED90" i="44"/>
  <c r="EE90" i="44" s="1"/>
  <c r="ED45" i="44"/>
  <c r="EE45" i="44" s="1"/>
  <c r="ED59" i="44"/>
  <c r="EE59" i="44" s="1"/>
  <c r="ED57" i="44"/>
  <c r="EE57" i="44" s="1"/>
  <c r="ED38" i="44"/>
  <c r="EE38" i="44" s="1"/>
  <c r="ED88" i="44"/>
  <c r="EE88" i="44" s="1"/>
  <c r="ED44" i="44"/>
  <c r="ED27" i="44"/>
  <c r="EE27" i="44" s="1"/>
  <c r="ED28" i="44"/>
  <c r="EE28" i="44" s="1"/>
  <c r="ED43" i="44"/>
  <c r="EE43" i="44" s="1"/>
  <c r="ED29" i="44"/>
  <c r="EE29" i="44" s="1"/>
  <c r="ED16" i="44"/>
  <c r="EE16" i="44" s="1"/>
  <c r="ED33" i="44"/>
  <c r="EE33" i="44" s="1"/>
  <c r="ED89" i="44"/>
  <c r="ED24" i="44"/>
  <c r="EE24" i="44" s="1"/>
  <c r="ED19" i="44"/>
  <c r="EE19" i="44" s="1"/>
  <c r="ED11" i="44"/>
  <c r="EE11" i="44" s="1"/>
  <c r="ED14" i="44"/>
  <c r="EE14" i="44" s="1"/>
  <c r="ED13" i="44"/>
  <c r="EE13" i="44" s="1"/>
  <c r="ED31" i="44"/>
  <c r="EE31" i="44" s="1"/>
  <c r="ED25" i="44"/>
  <c r="EE25" i="44" s="1"/>
  <c r="ED17" i="44"/>
  <c r="EE17" i="44" s="1"/>
  <c r="ED51" i="44"/>
  <c r="EE51" i="44" s="1"/>
  <c r="ED23" i="44"/>
  <c r="EE23" i="44" s="1"/>
  <c r="ED22" i="44"/>
  <c r="EE22" i="44" s="1"/>
  <c r="ED21" i="44"/>
  <c r="EE21" i="44" s="1"/>
  <c r="ED58" i="44"/>
  <c r="EE58" i="44" s="1"/>
  <c r="ED39" i="44"/>
  <c r="ED9" i="44"/>
  <c r="ED30" i="44"/>
  <c r="EE30" i="44" s="1"/>
  <c r="ED12" i="44"/>
  <c r="EE12" i="44" s="1"/>
  <c r="ED18" i="44"/>
  <c r="EE18" i="44" s="1"/>
  <c r="ED10" i="44"/>
  <c r="EE10" i="44" s="1"/>
  <c r="ED26" i="44"/>
  <c r="EE26" i="44" s="1"/>
  <c r="ED20" i="44"/>
  <c r="EE20" i="44" s="1"/>
  <c r="ED50" i="44"/>
  <c r="EE50" i="44" s="1"/>
  <c r="ED15" i="44"/>
  <c r="EE15" i="44" s="1"/>
  <c r="ED49" i="44"/>
  <c r="ED32" i="44"/>
  <c r="EE32" i="44" s="1"/>
  <c r="Q95" i="49"/>
  <c r="Q97" i="49" s="1"/>
  <c r="O16" i="2" s="1"/>
  <c r="N16" i="2"/>
  <c r="CQ2" i="39"/>
  <c r="CR3" i="39"/>
  <c r="ED28" i="24"/>
  <c r="EE28" i="24" s="1"/>
  <c r="ED50" i="24"/>
  <c r="EE50" i="24" s="1"/>
  <c r="ED43" i="24"/>
  <c r="EE43" i="24" s="1"/>
  <c r="ED29" i="24"/>
  <c r="EE29" i="24" s="1"/>
  <c r="ED26" i="24"/>
  <c r="EE26" i="24" s="1"/>
  <c r="ED18" i="24"/>
  <c r="EE18" i="24" s="1"/>
  <c r="ED11" i="24"/>
  <c r="EE11" i="24" s="1"/>
  <c r="ED33" i="24"/>
  <c r="EE33" i="24" s="1"/>
  <c r="ED25" i="24"/>
  <c r="EE25" i="24" s="1"/>
  <c r="ED49" i="24"/>
  <c r="ED17" i="24"/>
  <c r="EE17" i="24" s="1"/>
  <c r="ED10" i="24"/>
  <c r="EE10" i="24" s="1"/>
  <c r="ED21" i="24"/>
  <c r="EE21" i="24" s="1"/>
  <c r="ED58" i="24"/>
  <c r="EE58" i="24" s="1"/>
  <c r="ED90" i="24"/>
  <c r="EE90" i="24" s="1"/>
  <c r="ED39" i="24"/>
  <c r="ED20" i="24"/>
  <c r="EE20" i="24" s="1"/>
  <c r="ED57" i="24"/>
  <c r="EE57" i="24" s="1"/>
  <c r="ED19" i="24"/>
  <c r="EE19" i="24" s="1"/>
  <c r="ED88" i="24"/>
  <c r="EE88" i="24" s="1"/>
  <c r="ED32" i="24"/>
  <c r="EE32" i="24" s="1"/>
  <c r="ED24" i="24"/>
  <c r="EE24" i="24" s="1"/>
  <c r="ED12" i="24"/>
  <c r="EE12" i="24" s="1"/>
  <c r="ED44" i="24"/>
  <c r="ED14" i="24"/>
  <c r="EE14" i="24" s="1"/>
  <c r="ED89" i="24"/>
  <c r="ED38" i="24"/>
  <c r="EE38" i="24" s="1"/>
  <c r="ED30" i="24"/>
  <c r="EE30" i="24" s="1"/>
  <c r="ED31" i="24"/>
  <c r="EE31" i="24" s="1"/>
  <c r="ED59" i="24"/>
  <c r="EE59" i="24" s="1"/>
  <c r="ED9" i="24"/>
  <c r="ED45" i="24"/>
  <c r="EE45" i="24" s="1"/>
  <c r="ED22" i="24"/>
  <c r="EE22" i="24" s="1"/>
  <c r="ED51" i="24"/>
  <c r="EE51" i="24" s="1"/>
  <c r="ED16" i="24"/>
  <c r="EE16" i="24" s="1"/>
  <c r="ED15" i="24"/>
  <c r="EE15" i="24" s="1"/>
  <c r="ED27" i="24"/>
  <c r="EE27" i="24" s="1"/>
  <c r="ED23" i="24"/>
  <c r="EE23" i="24" s="1"/>
  <c r="CN80" i="29"/>
  <c r="CN82" i="29" s="1"/>
  <c r="CN84" i="29"/>
  <c r="DM34" i="39"/>
  <c r="AD82" i="39"/>
  <c r="AE80" i="39"/>
  <c r="DN76" i="54"/>
  <c r="DN36" i="54"/>
  <c r="DN55" i="54" s="1"/>
  <c r="CD91" i="29"/>
  <c r="CE91" i="29" s="1"/>
  <c r="CE89" i="29"/>
  <c r="DA77" i="49"/>
  <c r="CM84" i="11"/>
  <c r="CD60" i="16"/>
  <c r="CE55" i="16"/>
  <c r="DB80" i="44"/>
  <c r="DB82" i="44" s="1"/>
  <c r="DW60" i="39"/>
  <c r="ED2" i="19"/>
  <c r="EE3" i="19"/>
  <c r="CQ46" i="34"/>
  <c r="CR46" i="34" s="1"/>
  <c r="CR44" i="34"/>
  <c r="DK86" i="4"/>
  <c r="DK93" i="4"/>
  <c r="DK96" i="4" s="1"/>
  <c r="AQ82" i="49"/>
  <c r="AR82" i="49" s="1"/>
  <c r="AR80" i="49"/>
  <c r="EB53" i="19"/>
  <c r="EB78" i="19" s="1"/>
  <c r="CD80" i="24"/>
  <c r="CE76" i="24"/>
  <c r="CQ76" i="44"/>
  <c r="CQ36" i="44"/>
  <c r="CR34" i="44"/>
  <c r="EC53" i="24"/>
  <c r="EC78" i="24" s="1"/>
  <c r="DZ62" i="34"/>
  <c r="DZ64" i="34" s="1"/>
  <c r="DO76" i="44"/>
  <c r="DO36" i="44"/>
  <c r="DO55" i="44" s="1"/>
  <c r="DO60" i="44" s="1"/>
  <c r="DJ62" i="4"/>
  <c r="CC62" i="19"/>
  <c r="CC64" i="19" s="1"/>
  <c r="CO91" i="39"/>
  <c r="DY84" i="19"/>
  <c r="DD53" i="24"/>
  <c r="DD78" i="24" s="1"/>
  <c r="DE78" i="24" s="1"/>
  <c r="DE49" i="24"/>
  <c r="DE53" i="24" s="1"/>
  <c r="DL80" i="4"/>
  <c r="DL82" i="4" s="1"/>
  <c r="DD41" i="44"/>
  <c r="DE39" i="44"/>
  <c r="DD91" i="44"/>
  <c r="DE91" i="44" s="1"/>
  <c r="DE89" i="44"/>
  <c r="BO62" i="11"/>
  <c r="BO64" i="11" s="1"/>
  <c r="DY60" i="34"/>
  <c r="BD55" i="11"/>
  <c r="BE36" i="11"/>
  <c r="CP84" i="16"/>
  <c r="DK62" i="54"/>
  <c r="DK64" i="54"/>
  <c r="CP76" i="54"/>
  <c r="CP36" i="54"/>
  <c r="CP55" i="54" s="1"/>
  <c r="CP60" i="54" s="1"/>
  <c r="DW86" i="11"/>
  <c r="DW93" i="11"/>
  <c r="DW96" i="11" s="1"/>
  <c r="EA53" i="29"/>
  <c r="EA78" i="29" s="1"/>
  <c r="CB86" i="44"/>
  <c r="CB93" i="44"/>
  <c r="CB96" i="44" s="1"/>
  <c r="BD86" i="54"/>
  <c r="BE86" i="54" s="1"/>
  <c r="BD93" i="54"/>
  <c r="BD96" i="54" s="1"/>
  <c r="BE96" i="54" s="1"/>
  <c r="BE84" i="54"/>
  <c r="BE93" i="54" s="1"/>
  <c r="DB62" i="24"/>
  <c r="DB64" i="24"/>
  <c r="CP50" i="39"/>
  <c r="CP43" i="39"/>
  <c r="CP29" i="39"/>
  <c r="CP26" i="39"/>
  <c r="CP57" i="39"/>
  <c r="CP33" i="39"/>
  <c r="CP25" i="39"/>
  <c r="CP49" i="39"/>
  <c r="CP32" i="39"/>
  <c r="CP24" i="39"/>
  <c r="CP45" i="39"/>
  <c r="CP89" i="39"/>
  <c r="CP44" i="39"/>
  <c r="CP20" i="39"/>
  <c r="CP88" i="39"/>
  <c r="CP38" i="39"/>
  <c r="CP59" i="39"/>
  <c r="CP51" i="39"/>
  <c r="CP14" i="39"/>
  <c r="CP27" i="39"/>
  <c r="CP21" i="39"/>
  <c r="CP12" i="39"/>
  <c r="CP31" i="39"/>
  <c r="CP23" i="39"/>
  <c r="CP16" i="39"/>
  <c r="CP9" i="39"/>
  <c r="CP10" i="39"/>
  <c r="CP90" i="39"/>
  <c r="CP39" i="39"/>
  <c r="CP22" i="39"/>
  <c r="CP11" i="39"/>
  <c r="CP19" i="39"/>
  <c r="CP15" i="39"/>
  <c r="CP28" i="39"/>
  <c r="CP17" i="39"/>
  <c r="CP58" i="39"/>
  <c r="CP30" i="39"/>
  <c r="CP18" i="39"/>
  <c r="CP34" i="11"/>
  <c r="CC62" i="34"/>
  <c r="CC64" i="34" s="1"/>
  <c r="DI62" i="39"/>
  <c r="DI64" i="39"/>
  <c r="BD55" i="4"/>
  <c r="BE36" i="4"/>
  <c r="CD34" i="29"/>
  <c r="CE9" i="29"/>
  <c r="DZ64" i="54"/>
  <c r="DZ62" i="54"/>
  <c r="CZ64" i="24"/>
  <c r="CZ62" i="24"/>
  <c r="CC62" i="54"/>
  <c r="CC64" i="54" s="1"/>
  <c r="DL84" i="54"/>
  <c r="CC76" i="49"/>
  <c r="CC36" i="49"/>
  <c r="CC55" i="49" s="1"/>
  <c r="CC60" i="49" s="1"/>
  <c r="K97" i="4"/>
  <c r="CQ53" i="54"/>
  <c r="CQ78" i="54" s="1"/>
  <c r="CR78" i="54" s="1"/>
  <c r="CR49" i="54"/>
  <c r="CR53" i="54" s="1"/>
  <c r="M95" i="7"/>
  <c r="M97" i="7" s="1"/>
  <c r="J7" i="2"/>
  <c r="DX86" i="19"/>
  <c r="DX93" i="19"/>
  <c r="DX96" i="19" s="1"/>
  <c r="DJ82" i="39"/>
  <c r="DJ84" i="39" s="1"/>
  <c r="DA76" i="29"/>
  <c r="DA36" i="29"/>
  <c r="CB84" i="34"/>
  <c r="CQ34" i="34"/>
  <c r="CR9" i="34"/>
  <c r="DO89" i="49"/>
  <c r="DO88" i="49"/>
  <c r="DO50" i="49"/>
  <c r="DO43" i="49"/>
  <c r="DO57" i="49"/>
  <c r="DO33" i="49"/>
  <c r="DO49" i="49"/>
  <c r="DO53" i="49" s="1"/>
  <c r="DO78" i="49" s="1"/>
  <c r="DO32" i="49"/>
  <c r="DO45" i="49"/>
  <c r="DO44" i="49"/>
  <c r="DO22" i="49"/>
  <c r="DO15" i="49"/>
  <c r="DO30" i="49"/>
  <c r="DO21" i="49"/>
  <c r="DO59" i="49"/>
  <c r="DO51" i="49"/>
  <c r="DO90" i="49"/>
  <c r="DO20" i="49"/>
  <c r="DO17" i="49"/>
  <c r="DO14" i="49"/>
  <c r="DO58" i="49"/>
  <c r="DO39" i="49"/>
  <c r="DO38" i="49"/>
  <c r="DO13" i="49"/>
  <c r="DO27" i="49"/>
  <c r="DO18" i="49"/>
  <c r="DO23" i="49"/>
  <c r="DO16" i="49"/>
  <c r="DO9" i="49"/>
  <c r="DO31" i="49"/>
  <c r="DO29" i="49"/>
  <c r="DO24" i="49"/>
  <c r="DO26" i="49"/>
  <c r="DO28" i="49"/>
  <c r="DO25" i="49"/>
  <c r="DO12" i="49"/>
  <c r="DO11" i="49"/>
  <c r="DO10" i="49"/>
  <c r="DO19" i="49"/>
  <c r="AQ84" i="49"/>
  <c r="CW64" i="39"/>
  <c r="CW62" i="39"/>
  <c r="BO84" i="4"/>
  <c r="DL84" i="34"/>
  <c r="BP62" i="29"/>
  <c r="BP64" i="29" s="1"/>
  <c r="CK86" i="29"/>
  <c r="CK93" i="29"/>
  <c r="CK96" i="29" s="1"/>
  <c r="EC91" i="24"/>
  <c r="BP62" i="11"/>
  <c r="BP64" i="11"/>
  <c r="DZ80" i="34"/>
  <c r="DZ82" i="34" s="1"/>
  <c r="DZ84" i="34"/>
  <c r="DN64" i="24"/>
  <c r="DN62" i="24"/>
  <c r="CC80" i="19"/>
  <c r="CC82" i="19" s="1"/>
  <c r="AC96" i="7"/>
  <c r="DB86" i="16"/>
  <c r="DB93" i="16"/>
  <c r="DB96" i="16" s="1"/>
  <c r="CP76" i="34"/>
  <c r="CP36" i="34"/>
  <c r="CP55" i="34" s="1"/>
  <c r="DP90" i="19"/>
  <c r="DP50" i="19"/>
  <c r="DP39" i="19"/>
  <c r="DP41" i="19" s="1"/>
  <c r="DP77" i="19" s="1"/>
  <c r="DP88" i="19"/>
  <c r="DP58" i="19"/>
  <c r="DP10" i="19"/>
  <c r="DP33" i="19"/>
  <c r="DP24" i="19"/>
  <c r="DP17" i="19"/>
  <c r="DP59" i="19"/>
  <c r="DP38" i="19"/>
  <c r="DP9" i="19"/>
  <c r="DP43" i="19"/>
  <c r="DP31" i="19"/>
  <c r="DP23" i="19"/>
  <c r="DP16" i="19"/>
  <c r="DP22" i="19"/>
  <c r="DP44" i="19"/>
  <c r="DP46" i="19" s="1"/>
  <c r="DP57" i="19"/>
  <c r="DP49" i="19"/>
  <c r="DP27" i="19"/>
  <c r="DP19" i="19"/>
  <c r="DP28" i="19"/>
  <c r="DP29" i="19"/>
  <c r="DP26" i="19"/>
  <c r="DP30" i="19"/>
  <c r="DP45" i="19"/>
  <c r="DP89" i="19"/>
  <c r="DP91" i="19" s="1"/>
  <c r="DP14" i="19"/>
  <c r="DP12" i="19"/>
  <c r="DP25" i="19"/>
  <c r="DP15" i="19"/>
  <c r="DP21" i="19"/>
  <c r="DP32" i="19"/>
  <c r="DP18" i="19"/>
  <c r="DP51" i="19"/>
  <c r="DP11" i="19"/>
  <c r="DP20" i="19"/>
  <c r="CZ86" i="24"/>
  <c r="CZ93" i="24"/>
  <c r="CZ96" i="24" s="1"/>
  <c r="DA76" i="11"/>
  <c r="DA36" i="11"/>
  <c r="DB76" i="54"/>
  <c r="DB36" i="54"/>
  <c r="DB55" i="54" s="1"/>
  <c r="DB60" i="54" s="1"/>
  <c r="AQ82" i="29"/>
  <c r="AR82" i="29" s="1"/>
  <c r="AR80" i="29"/>
  <c r="DB80" i="24"/>
  <c r="DB82" i="24" s="1"/>
  <c r="DB84" i="24"/>
  <c r="DY62" i="4"/>
  <c r="DY64" i="4" s="1"/>
  <c r="CN86" i="44"/>
  <c r="CN93" i="44"/>
  <c r="CN96" i="44" s="1"/>
  <c r="CC80" i="34"/>
  <c r="CC82" i="34" s="1"/>
  <c r="CC84" i="34"/>
  <c r="CZ86" i="54"/>
  <c r="CZ93" i="54"/>
  <c r="CZ96" i="54" s="1"/>
  <c r="BD80" i="4"/>
  <c r="BE76" i="4"/>
  <c r="DD2" i="11"/>
  <c r="DE3" i="11"/>
  <c r="DK62" i="34"/>
  <c r="DZ80" i="54"/>
  <c r="CC84" i="54"/>
  <c r="CC80" i="54"/>
  <c r="CC82" i="54" s="1"/>
  <c r="AQ60" i="11"/>
  <c r="AR55" i="11"/>
  <c r="AD86" i="4"/>
  <c r="AE86" i="4" s="1"/>
  <c r="AD93" i="4"/>
  <c r="AD96" i="4" s="1"/>
  <c r="AE96" i="4" s="1"/>
  <c r="AE97" i="4" s="1"/>
  <c r="AE84" i="4"/>
  <c r="AE93" i="4" s="1"/>
  <c r="CM60" i="11"/>
  <c r="DQ91" i="16"/>
  <c r="DR91" i="16" s="1"/>
  <c r="DR88" i="16"/>
  <c r="BD55" i="49"/>
  <c r="BE36" i="49"/>
  <c r="CZ62" i="34"/>
  <c r="CZ64" i="34" s="1"/>
  <c r="DQ3" i="49"/>
  <c r="DP2" i="49"/>
  <c r="DA55" i="19"/>
  <c r="CD53" i="11"/>
  <c r="CE49" i="11"/>
  <c r="EB62" i="7"/>
  <c r="EB64" i="7"/>
  <c r="CL86" i="39"/>
  <c r="CL93" i="39"/>
  <c r="CL96" i="39" s="1"/>
  <c r="BP80" i="29"/>
  <c r="BP82" i="29" s="1"/>
  <c r="BP80" i="11"/>
  <c r="BP82" i="11" s="1"/>
  <c r="DJ86" i="4"/>
  <c r="DJ93" i="4"/>
  <c r="DJ96" i="4" s="1"/>
  <c r="DM86" i="16"/>
  <c r="DM93" i="16"/>
  <c r="DM96" i="16" s="1"/>
  <c r="DN80" i="24"/>
  <c r="CB77" i="39"/>
  <c r="AE82" i="19"/>
  <c r="AD84" i="19"/>
  <c r="BQ76" i="49"/>
  <c r="BQ36" i="49"/>
  <c r="BR34" i="49"/>
  <c r="AQ84" i="19"/>
  <c r="CW86" i="49"/>
  <c r="CW93" i="49"/>
  <c r="CW96" i="49" s="1"/>
  <c r="CP76" i="19"/>
  <c r="CP36" i="19"/>
  <c r="CP55" i="19" s="1"/>
  <c r="CP60" i="19" s="1"/>
  <c r="DL55" i="29"/>
  <c r="EA39" i="39"/>
  <c r="EA41" i="39" s="1"/>
  <c r="EA77" i="39" s="1"/>
  <c r="EA22" i="39"/>
  <c r="EA90" i="39"/>
  <c r="EA43" i="39"/>
  <c r="EA32" i="39"/>
  <c r="EA24" i="39"/>
  <c r="EA59" i="39"/>
  <c r="EA51" i="39"/>
  <c r="EA31" i="39"/>
  <c r="EA23" i="39"/>
  <c r="EA50" i="39"/>
  <c r="EA89" i="39"/>
  <c r="EA29" i="39"/>
  <c r="EA10" i="39"/>
  <c r="EA19" i="39"/>
  <c r="EA28" i="39"/>
  <c r="EA9" i="39"/>
  <c r="EA38" i="39"/>
  <c r="EA27" i="39"/>
  <c r="EA88" i="39"/>
  <c r="EA49" i="39"/>
  <c r="EA18" i="39"/>
  <c r="EA16" i="39"/>
  <c r="EA14" i="39"/>
  <c r="EA30" i="39"/>
  <c r="EA58" i="39"/>
  <c r="EA33" i="39"/>
  <c r="EA25" i="39"/>
  <c r="EA17" i="39"/>
  <c r="EA12" i="39"/>
  <c r="EA44" i="39"/>
  <c r="EA46" i="39" s="1"/>
  <c r="EA57" i="39"/>
  <c r="EA26" i="39"/>
  <c r="EA45" i="39"/>
  <c r="EA21" i="39"/>
  <c r="EA15" i="39"/>
  <c r="EA20" i="39"/>
  <c r="EA11" i="39"/>
  <c r="DD2" i="29"/>
  <c r="DE3" i="29"/>
  <c r="BD80" i="11"/>
  <c r="BE76" i="11"/>
  <c r="DJ62" i="29"/>
  <c r="DP46" i="24"/>
  <c r="CP64" i="24"/>
  <c r="CP62" i="24"/>
  <c r="DL80" i="29"/>
  <c r="CC84" i="24"/>
  <c r="EC3" i="39"/>
  <c r="EB2" i="39"/>
  <c r="DC89" i="29"/>
  <c r="DC59" i="29"/>
  <c r="DC57" i="29"/>
  <c r="DC90" i="29"/>
  <c r="DC45" i="29"/>
  <c r="DC88" i="29"/>
  <c r="DC38" i="29"/>
  <c r="DC18" i="29"/>
  <c r="DC44" i="29"/>
  <c r="DC46" i="29" s="1"/>
  <c r="DC25" i="29"/>
  <c r="DC29" i="29"/>
  <c r="DC24" i="29"/>
  <c r="DC17" i="29"/>
  <c r="DC50" i="29"/>
  <c r="DC23" i="29"/>
  <c r="DC15" i="29"/>
  <c r="DC9" i="29"/>
  <c r="DC14" i="29"/>
  <c r="DC12" i="29"/>
  <c r="DC49" i="29"/>
  <c r="DC53" i="29" s="1"/>
  <c r="DC78" i="29" s="1"/>
  <c r="DC58" i="29"/>
  <c r="DC21" i="29"/>
  <c r="DC39" i="29"/>
  <c r="DC41" i="29" s="1"/>
  <c r="DC77" i="29" s="1"/>
  <c r="DC43" i="29"/>
  <c r="DC51" i="29"/>
  <c r="DC31" i="29"/>
  <c r="DC30" i="29"/>
  <c r="DC16" i="29"/>
  <c r="DC32" i="29"/>
  <c r="DC11" i="29"/>
  <c r="DC10" i="29"/>
  <c r="DC19" i="29"/>
  <c r="DC26" i="29"/>
  <c r="DC20" i="29"/>
  <c r="DC28" i="29"/>
  <c r="DC27" i="29"/>
  <c r="DC22" i="29"/>
  <c r="DC13" i="29"/>
  <c r="DC33" i="29"/>
  <c r="DZ46" i="39"/>
  <c r="CP80" i="24"/>
  <c r="CP82" i="24" s="1"/>
  <c r="EA41" i="29"/>
  <c r="EA77" i="29" s="1"/>
  <c r="CO64" i="19"/>
  <c r="CO62" i="19"/>
  <c r="CD34" i="4"/>
  <c r="CE9" i="4"/>
  <c r="DD77" i="11"/>
  <c r="DE77" i="11" s="1"/>
  <c r="DE41" i="11"/>
  <c r="CQ89" i="29"/>
  <c r="CQ59" i="29"/>
  <c r="CR59" i="29" s="1"/>
  <c r="CQ58" i="29"/>
  <c r="CR58" i="29" s="1"/>
  <c r="CQ44" i="29"/>
  <c r="CQ51" i="29"/>
  <c r="CR51" i="29" s="1"/>
  <c r="CQ43" i="29"/>
  <c r="CR43" i="29" s="1"/>
  <c r="CQ30" i="29"/>
  <c r="CR30" i="29" s="1"/>
  <c r="CQ50" i="29"/>
  <c r="CR50" i="29" s="1"/>
  <c r="CQ23" i="29"/>
  <c r="CR23" i="29" s="1"/>
  <c r="CQ16" i="29"/>
  <c r="CR16" i="29" s="1"/>
  <c r="CQ22" i="29"/>
  <c r="CR22" i="29" s="1"/>
  <c r="CQ9" i="29"/>
  <c r="CQ88" i="29"/>
  <c r="CR88" i="29" s="1"/>
  <c r="CQ33" i="29"/>
  <c r="CR33" i="29" s="1"/>
  <c r="CQ57" i="29"/>
  <c r="CR57" i="29" s="1"/>
  <c r="CQ28" i="29"/>
  <c r="CR28" i="29" s="1"/>
  <c r="CQ19" i="29"/>
  <c r="CR19" i="29" s="1"/>
  <c r="CQ10" i="29"/>
  <c r="CR10" i="29" s="1"/>
  <c r="CQ24" i="29"/>
  <c r="CR24" i="29" s="1"/>
  <c r="CQ13" i="29"/>
  <c r="CR13" i="29" s="1"/>
  <c r="CQ45" i="29"/>
  <c r="CR45" i="29" s="1"/>
  <c r="CQ32" i="29"/>
  <c r="CR32" i="29" s="1"/>
  <c r="CQ27" i="29"/>
  <c r="CR27" i="29" s="1"/>
  <c r="CQ38" i="29"/>
  <c r="CR38" i="29" s="1"/>
  <c r="CQ39" i="29"/>
  <c r="CQ90" i="29"/>
  <c r="CR90" i="29" s="1"/>
  <c r="CQ17" i="29"/>
  <c r="CR17" i="29" s="1"/>
  <c r="CQ14" i="29"/>
  <c r="CR14" i="29" s="1"/>
  <c r="CQ15" i="29"/>
  <c r="CR15" i="29" s="1"/>
  <c r="CQ49" i="29"/>
  <c r="CQ26" i="29"/>
  <c r="CR26" i="29" s="1"/>
  <c r="CQ20" i="29"/>
  <c r="CR20" i="29" s="1"/>
  <c r="CQ12" i="29"/>
  <c r="CR12" i="29" s="1"/>
  <c r="CQ29" i="29"/>
  <c r="CR29" i="29" s="1"/>
  <c r="CQ18" i="29"/>
  <c r="CR18" i="29" s="1"/>
  <c r="CQ21" i="29"/>
  <c r="CR21" i="29" s="1"/>
  <c r="CQ25" i="29"/>
  <c r="CR25" i="29" s="1"/>
  <c r="CQ31" i="29"/>
  <c r="CR31" i="29" s="1"/>
  <c r="CQ11" i="29"/>
  <c r="CR11" i="29" s="1"/>
  <c r="AQ84" i="29"/>
  <c r="CQ53" i="19"/>
  <c r="CQ78" i="19" s="1"/>
  <c r="CR78" i="19" s="1"/>
  <c r="CR49" i="19"/>
  <c r="CR53" i="19" s="1"/>
  <c r="DY80" i="4"/>
  <c r="DY82" i="4" s="1"/>
  <c r="DY84" i="4"/>
  <c r="DL62" i="49"/>
  <c r="DL64" i="49" s="1"/>
  <c r="CL86" i="29"/>
  <c r="CL93" i="29"/>
  <c r="CL96" i="29" s="1"/>
  <c r="DC89" i="11"/>
  <c r="DC49" i="11"/>
  <c r="DC53" i="11" s="1"/>
  <c r="DC78" i="11" s="1"/>
  <c r="DC25" i="11"/>
  <c r="DC88" i="11"/>
  <c r="DC24" i="11"/>
  <c r="DC17" i="11"/>
  <c r="DC23" i="11"/>
  <c r="DC16" i="11"/>
  <c r="DC44" i="11"/>
  <c r="DC46" i="11" s="1"/>
  <c r="DC59" i="11"/>
  <c r="DC28" i="11"/>
  <c r="DC15" i="11"/>
  <c r="DC27" i="11"/>
  <c r="DC26" i="11"/>
  <c r="DC58" i="11"/>
  <c r="DC90" i="11"/>
  <c r="DC43" i="11"/>
  <c r="DC14" i="11"/>
  <c r="DC12" i="11"/>
  <c r="DC20" i="11"/>
  <c r="DC50" i="11"/>
  <c r="DC9" i="11"/>
  <c r="DC51" i="11"/>
  <c r="DC19" i="11"/>
  <c r="DC10" i="11"/>
  <c r="DC32" i="11"/>
  <c r="DC30" i="11"/>
  <c r="DC29" i="11"/>
  <c r="DC18" i="11"/>
  <c r="DC57" i="11"/>
  <c r="DC45" i="11"/>
  <c r="DC33" i="11"/>
  <c r="DC22" i="11"/>
  <c r="DC11" i="11"/>
  <c r="DC31" i="11"/>
  <c r="DC21" i="11"/>
  <c r="DM76" i="29"/>
  <c r="DM36" i="29"/>
  <c r="DM55" i="29" s="1"/>
  <c r="DM60" i="29" s="1"/>
  <c r="ED38" i="11"/>
  <c r="EE38" i="11" s="1"/>
  <c r="DR38" i="11"/>
  <c r="BP84" i="19"/>
  <c r="AQ55" i="39"/>
  <c r="AR36" i="39"/>
  <c r="CZ84" i="34"/>
  <c r="CN76" i="39"/>
  <c r="CN36" i="39"/>
  <c r="CN55" i="39" s="1"/>
  <c r="CN60" i="39" s="1"/>
  <c r="DQ41" i="16"/>
  <c r="DR39" i="16"/>
  <c r="BQ77" i="49"/>
  <c r="BR77" i="49" s="1"/>
  <c r="BR41" i="49"/>
  <c r="BD80" i="49"/>
  <c r="BE76" i="49"/>
  <c r="DC62" i="24"/>
  <c r="DC64" i="24"/>
  <c r="EA76" i="19"/>
  <c r="EA36" i="19"/>
  <c r="EA55" i="19" s="1"/>
  <c r="BQ77" i="29"/>
  <c r="BR77" i="29" s="1"/>
  <c r="BR41" i="29"/>
  <c r="CQ53" i="34"/>
  <c r="CQ78" i="34" s="1"/>
  <c r="CR78" i="34" s="1"/>
  <c r="CR49" i="34"/>
  <c r="CR53" i="34" s="1"/>
  <c r="Q86" i="7"/>
  <c r="R86" i="7" s="1"/>
  <c r="Q93" i="7"/>
  <c r="R84" i="7"/>
  <c r="CQ77" i="44"/>
  <c r="CR77" i="44" s="1"/>
  <c r="CR41" i="44"/>
  <c r="CM62" i="4"/>
  <c r="CM64" i="4" s="1"/>
  <c r="DA80" i="19"/>
  <c r="DA82" i="19" s="1"/>
  <c r="Q86" i="19"/>
  <c r="R86" i="19" s="1"/>
  <c r="Q93" i="19"/>
  <c r="Q96" i="19" s="1"/>
  <c r="R96" i="19" s="1"/>
  <c r="R97" i="19" s="1"/>
  <c r="R84" i="19"/>
  <c r="R93" i="19" s="1"/>
  <c r="DN91" i="49"/>
  <c r="DZ76" i="29"/>
  <c r="DZ36" i="29"/>
  <c r="DZ55" i="29" s="1"/>
  <c r="DZ60" i="29" s="1"/>
  <c r="EB80" i="7"/>
  <c r="EB82" i="7" s="1"/>
  <c r="DQ88" i="44"/>
  <c r="DR88" i="44" s="1"/>
  <c r="DQ51" i="44"/>
  <c r="DR51" i="44" s="1"/>
  <c r="DQ58" i="44"/>
  <c r="DR58" i="44" s="1"/>
  <c r="DQ27" i="44"/>
  <c r="DR27" i="44" s="1"/>
  <c r="DQ28" i="44"/>
  <c r="DR28" i="44" s="1"/>
  <c r="DQ90" i="44"/>
  <c r="DR90" i="44" s="1"/>
  <c r="DQ43" i="44"/>
  <c r="DR43" i="44" s="1"/>
  <c r="DQ29" i="44"/>
  <c r="DR29" i="44" s="1"/>
  <c r="DQ26" i="44"/>
  <c r="DR26" i="44" s="1"/>
  <c r="DQ30" i="44"/>
  <c r="DR30" i="44" s="1"/>
  <c r="DQ49" i="44"/>
  <c r="DQ33" i="44"/>
  <c r="DR33" i="44" s="1"/>
  <c r="DQ25" i="44"/>
  <c r="DR25" i="44" s="1"/>
  <c r="DQ89" i="44"/>
  <c r="DQ50" i="44"/>
  <c r="DR50" i="44" s="1"/>
  <c r="DQ16" i="44"/>
  <c r="DR16" i="44" s="1"/>
  <c r="DQ23" i="44"/>
  <c r="DR23" i="44" s="1"/>
  <c r="DQ57" i="44"/>
  <c r="DR57" i="44" s="1"/>
  <c r="DQ32" i="44"/>
  <c r="DR32" i="44" s="1"/>
  <c r="DQ15" i="44"/>
  <c r="DR15" i="44" s="1"/>
  <c r="DQ59" i="44"/>
  <c r="DR59" i="44" s="1"/>
  <c r="DQ22" i="44"/>
  <c r="DR22" i="44" s="1"/>
  <c r="DQ21" i="44"/>
  <c r="DR21" i="44" s="1"/>
  <c r="DQ20" i="44"/>
  <c r="DR20" i="44" s="1"/>
  <c r="DQ44" i="44"/>
  <c r="DQ17" i="44"/>
  <c r="DR17" i="44" s="1"/>
  <c r="DQ38" i="44"/>
  <c r="DR38" i="44" s="1"/>
  <c r="DQ24" i="44"/>
  <c r="DR24" i="44" s="1"/>
  <c r="DQ18" i="44"/>
  <c r="DR18" i="44" s="1"/>
  <c r="DQ31" i="44"/>
  <c r="DR31" i="44" s="1"/>
  <c r="DQ11" i="44"/>
  <c r="DR11" i="44" s="1"/>
  <c r="DQ10" i="44"/>
  <c r="DR10" i="44" s="1"/>
  <c r="DQ14" i="44"/>
  <c r="DR14" i="44" s="1"/>
  <c r="DQ13" i="44"/>
  <c r="DR13" i="44" s="1"/>
  <c r="DQ12" i="44"/>
  <c r="DR12" i="44" s="1"/>
  <c r="DQ45" i="44"/>
  <c r="DR45" i="44" s="1"/>
  <c r="DQ9" i="44"/>
  <c r="DQ19" i="44"/>
  <c r="DR19" i="44" s="1"/>
  <c r="DQ39" i="44"/>
  <c r="DC60" i="16"/>
  <c r="DY64" i="11"/>
  <c r="DY62" i="11"/>
  <c r="CA86" i="54"/>
  <c r="CA93" i="54"/>
  <c r="CA96" i="54" s="1"/>
  <c r="BD64" i="24"/>
  <c r="BE64" i="24" s="1"/>
  <c r="CB84" i="54"/>
  <c r="BZ60" i="39"/>
  <c r="BO86" i="11"/>
  <c r="BO93" i="11"/>
  <c r="BO96" i="11" s="1"/>
  <c r="CZ60" i="4"/>
  <c r="CO80" i="19"/>
  <c r="CO82" i="19" s="1"/>
  <c r="CO84" i="19"/>
  <c r="CZ86" i="19"/>
  <c r="CZ93" i="19"/>
  <c r="CZ96" i="19" s="1"/>
  <c r="AQ60" i="4"/>
  <c r="AR55" i="4"/>
  <c r="CZ86" i="44"/>
  <c r="CZ93" i="44"/>
  <c r="CZ96" i="44" s="1"/>
  <c r="DL84" i="49"/>
  <c r="DL80" i="49"/>
  <c r="DL82" i="49" s="1"/>
  <c r="DK86" i="11"/>
  <c r="DK93" i="11"/>
  <c r="DK96" i="11" s="1"/>
  <c r="DB53" i="4"/>
  <c r="DB78" i="4" s="1"/>
  <c r="EB34" i="34"/>
  <c r="EC76" i="16"/>
  <c r="EC36" i="16"/>
  <c r="EC55" i="16" s="1"/>
  <c r="EC60" i="16" s="1"/>
  <c r="AD60" i="39"/>
  <c r="AE55" i="39"/>
  <c r="DB34" i="11"/>
  <c r="ED34" i="16"/>
  <c r="EE9" i="16"/>
  <c r="ED46" i="16"/>
  <c r="EE46" i="16" s="1"/>
  <c r="EE44" i="16"/>
  <c r="AQ62" i="19"/>
  <c r="AR62" i="19" s="1"/>
  <c r="AQ64" i="19"/>
  <c r="AR64" i="19" s="1"/>
  <c r="AR60" i="19"/>
  <c r="AQ80" i="39"/>
  <c r="AR76" i="39"/>
  <c r="CP46" i="4"/>
  <c r="CO62" i="34"/>
  <c r="CO64" i="34" s="1"/>
  <c r="CD82" i="16"/>
  <c r="CE82" i="16" s="1"/>
  <c r="CE80" i="16"/>
  <c r="BO86" i="34"/>
  <c r="BO93" i="34"/>
  <c r="BO96" i="34" s="1"/>
  <c r="DC80" i="24"/>
  <c r="DC82" i="24" s="1"/>
  <c r="DC84" i="24"/>
  <c r="CM84" i="4"/>
  <c r="AD62" i="34"/>
  <c r="AE62" i="34" s="1"/>
  <c r="AD64" i="34"/>
  <c r="AE64" i="34" s="1"/>
  <c r="AE60" i="34"/>
  <c r="CY64" i="19"/>
  <c r="CY62" i="19"/>
  <c r="DA86" i="7"/>
  <c r="DA93" i="7"/>
  <c r="CB76" i="39"/>
  <c r="CB36" i="39"/>
  <c r="CB55" i="39" s="1"/>
  <c r="CB60" i="39" s="1"/>
  <c r="CB96" i="7"/>
  <c r="EB53" i="54"/>
  <c r="EB78" i="54" s="1"/>
  <c r="DC80" i="16"/>
  <c r="DC82" i="16" s="1"/>
  <c r="DY80" i="11"/>
  <c r="DY82" i="11" s="1"/>
  <c r="S95" i="34"/>
  <c r="P13" i="2"/>
  <c r="DA46" i="39"/>
  <c r="CP64" i="44"/>
  <c r="CP62" i="44"/>
  <c r="DC41" i="19"/>
  <c r="DC77" i="19" s="1"/>
  <c r="CZ80" i="4"/>
  <c r="CZ82" i="4" s="1"/>
  <c r="Q64" i="7"/>
  <c r="R64" i="7" s="1"/>
  <c r="AD84" i="7"/>
  <c r="EA84" i="7"/>
  <c r="DM84" i="44"/>
  <c r="AQ64" i="44"/>
  <c r="AR64" i="44" s="1"/>
  <c r="DZ76" i="49"/>
  <c r="DZ36" i="49"/>
  <c r="DZ55" i="49" s="1"/>
  <c r="DZ60" i="49" s="1"/>
  <c r="BC84" i="29"/>
  <c r="AQ82" i="11"/>
  <c r="AR80" i="11"/>
  <c r="DB91" i="11"/>
  <c r="CO76" i="11"/>
  <c r="CO36" i="11"/>
  <c r="CO55" i="11" s="1"/>
  <c r="CO60" i="11" s="1"/>
  <c r="CO80" i="34"/>
  <c r="CO82" i="34" s="1"/>
  <c r="CX86" i="19"/>
  <c r="CX93" i="19"/>
  <c r="CX96" i="19" s="1"/>
  <c r="DL55" i="11"/>
  <c r="BQ62" i="16"/>
  <c r="BR62" i="16" s="1"/>
  <c r="BR60" i="16"/>
  <c r="AD86" i="16"/>
  <c r="AE86" i="16" s="1"/>
  <c r="AD93" i="16"/>
  <c r="AD96" i="16" s="1"/>
  <c r="AE96" i="16" s="1"/>
  <c r="AE84" i="16"/>
  <c r="AE93" i="16" s="1"/>
  <c r="CA86" i="49"/>
  <c r="CA93" i="49"/>
  <c r="CA96" i="49" s="1"/>
  <c r="EB34" i="19"/>
  <c r="DQ53" i="7"/>
  <c r="DR49" i="7"/>
  <c r="CX86" i="4"/>
  <c r="CX93" i="4"/>
  <c r="CX96" i="4" s="1"/>
  <c r="BQ53" i="39"/>
  <c r="BQ78" i="39" s="1"/>
  <c r="BR78" i="39" s="1"/>
  <c r="BR49" i="39"/>
  <c r="BR53" i="39" s="1"/>
  <c r="EA76" i="34"/>
  <c r="EA36" i="34"/>
  <c r="U95" i="4"/>
  <c r="U97" i="4" s="1"/>
  <c r="R6" i="2"/>
  <c r="DB41" i="49"/>
  <c r="DB77" i="49" s="1"/>
  <c r="EB91" i="54"/>
  <c r="DB76" i="19"/>
  <c r="DB36" i="19"/>
  <c r="DB55" i="19" s="1"/>
  <c r="DB60" i="19" s="1"/>
  <c r="DA62" i="54"/>
  <c r="DA64" i="54"/>
  <c r="CD41" i="49"/>
  <c r="CE39" i="49"/>
  <c r="DP41" i="44"/>
  <c r="DP77" i="44" s="1"/>
  <c r="DP46" i="44"/>
  <c r="DC62" i="7"/>
  <c r="DC64" i="7"/>
  <c r="CP84" i="44"/>
  <c r="CP80" i="44"/>
  <c r="CP82" i="44" s="1"/>
  <c r="CA86" i="34"/>
  <c r="CA93" i="34"/>
  <c r="CA96" i="34" s="1"/>
  <c r="DC34" i="19"/>
  <c r="CC46" i="39"/>
  <c r="BC86" i="49"/>
  <c r="BC93" i="49"/>
  <c r="BC96" i="49" s="1"/>
  <c r="CO86" i="44"/>
  <c r="CO93" i="44"/>
  <c r="CO96" i="44" s="1"/>
  <c r="CA62" i="11"/>
  <c r="CA64" i="11" s="1"/>
  <c r="DQ2" i="19"/>
  <c r="DR3" i="19"/>
  <c r="CC76" i="4"/>
  <c r="CC36" i="4"/>
  <c r="CC55" i="4" s="1"/>
  <c r="CC60" i="4" s="1"/>
  <c r="DZ86" i="24"/>
  <c r="DZ93" i="24"/>
  <c r="DZ96" i="24" s="1"/>
  <c r="P95" i="19"/>
  <c r="P97" i="19" s="1"/>
  <c r="M10" i="2"/>
  <c r="ED91" i="7"/>
  <c r="EE91" i="7" s="1"/>
  <c r="EE88" i="7"/>
  <c r="DP89" i="34"/>
  <c r="DP39" i="34"/>
  <c r="DP41" i="34" s="1"/>
  <c r="DP77" i="34" s="1"/>
  <c r="DP58" i="34"/>
  <c r="DP51" i="34"/>
  <c r="DP33" i="34"/>
  <c r="DP25" i="34"/>
  <c r="DP59" i="34"/>
  <c r="DP38" i="34"/>
  <c r="DP24" i="34"/>
  <c r="DP17" i="34"/>
  <c r="DP11" i="34"/>
  <c r="DP50" i="34"/>
  <c r="DP44" i="34"/>
  <c r="DP46" i="34" s="1"/>
  <c r="DP57" i="34"/>
  <c r="DP26" i="34"/>
  <c r="DP32" i="34"/>
  <c r="DP19" i="34"/>
  <c r="DP29" i="34"/>
  <c r="DP20" i="34"/>
  <c r="DP15" i="34"/>
  <c r="DP12" i="34"/>
  <c r="DP45" i="34"/>
  <c r="DP18" i="34"/>
  <c r="DP10" i="34"/>
  <c r="DP90" i="34"/>
  <c r="DP27" i="34"/>
  <c r="DP30" i="34"/>
  <c r="DP21" i="34"/>
  <c r="DP16" i="34"/>
  <c r="DP28" i="34"/>
  <c r="DP23" i="34"/>
  <c r="DP43" i="34"/>
  <c r="DP14" i="34"/>
  <c r="DP31" i="34"/>
  <c r="DP49" i="34"/>
  <c r="DP22" i="34"/>
  <c r="DP88" i="34"/>
  <c r="DP9" i="34"/>
  <c r="BC86" i="34"/>
  <c r="BC93" i="34"/>
  <c r="BC96" i="34" s="1"/>
  <c r="EA76" i="29"/>
  <c r="EA36" i="29"/>
  <c r="CO62" i="44"/>
  <c r="CO64" i="44" s="1"/>
  <c r="BO86" i="49"/>
  <c r="BO93" i="49"/>
  <c r="BO96" i="49" s="1"/>
  <c r="EC59" i="54"/>
  <c r="EC58" i="54"/>
  <c r="EC89" i="54"/>
  <c r="EC91" i="54" s="1"/>
  <c r="EC90" i="54"/>
  <c r="EC57" i="54"/>
  <c r="EC49" i="54"/>
  <c r="EC53" i="54" s="1"/>
  <c r="EC78" i="54" s="1"/>
  <c r="EC32" i="54"/>
  <c r="EC50" i="54"/>
  <c r="EC43" i="54"/>
  <c r="EC27" i="54"/>
  <c r="EC51" i="54"/>
  <c r="EC22" i="54"/>
  <c r="EC21" i="54"/>
  <c r="EC88" i="54"/>
  <c r="EC38" i="54"/>
  <c r="EC31" i="54"/>
  <c r="EC20" i="54"/>
  <c r="EC14" i="54"/>
  <c r="EC30" i="54"/>
  <c r="EC24" i="54"/>
  <c r="EC19" i="54"/>
  <c r="EC13" i="54"/>
  <c r="EC15" i="54"/>
  <c r="EC39" i="54"/>
  <c r="EC41" i="54" s="1"/>
  <c r="EC77" i="54" s="1"/>
  <c r="EC28" i="54"/>
  <c r="EC29" i="54"/>
  <c r="EC12" i="54"/>
  <c r="EC9" i="54"/>
  <c r="EC45" i="54"/>
  <c r="EC18" i="54"/>
  <c r="EC10" i="54"/>
  <c r="EC11" i="54"/>
  <c r="EC44" i="54"/>
  <c r="EC33" i="54"/>
  <c r="EC16" i="54"/>
  <c r="EC26" i="54"/>
  <c r="EC17" i="54"/>
  <c r="EC23" i="54"/>
  <c r="EC25" i="54"/>
  <c r="Q62" i="39"/>
  <c r="R62" i="39" s="1"/>
  <c r="R60" i="39"/>
  <c r="EA62" i="24"/>
  <c r="EA64" i="24"/>
  <c r="DN46" i="4"/>
  <c r="DN84" i="7"/>
  <c r="DD78" i="7"/>
  <c r="DE78" i="7" s="1"/>
  <c r="DE53" i="7"/>
  <c r="EB60" i="16"/>
  <c r="DZ91" i="39"/>
  <c r="ED3" i="49"/>
  <c r="EC2" i="49"/>
  <c r="DO49" i="29"/>
  <c r="DO88" i="29"/>
  <c r="DO58" i="29"/>
  <c r="DO50" i="29"/>
  <c r="DO57" i="29"/>
  <c r="DO89" i="29"/>
  <c r="DO91" i="29" s="1"/>
  <c r="DO39" i="29"/>
  <c r="DO41" i="29" s="1"/>
  <c r="DO77" i="29" s="1"/>
  <c r="DO27" i="29"/>
  <c r="DO19" i="29"/>
  <c r="DO38" i="29"/>
  <c r="DO26" i="29"/>
  <c r="DO12" i="29"/>
  <c r="DO22" i="29"/>
  <c r="DO32" i="29"/>
  <c r="DO17" i="29"/>
  <c r="DO25" i="29"/>
  <c r="DO45" i="29"/>
  <c r="DO44" i="29"/>
  <c r="DO90" i="29"/>
  <c r="DO28" i="29"/>
  <c r="DO14" i="29"/>
  <c r="DO9" i="29"/>
  <c r="DO51" i="29"/>
  <c r="DO13" i="29"/>
  <c r="DO43" i="29"/>
  <c r="DO15" i="29"/>
  <c r="DO20" i="29"/>
  <c r="DO11" i="29"/>
  <c r="DO21" i="29"/>
  <c r="DO24" i="29"/>
  <c r="DO10" i="29"/>
  <c r="DO33" i="29"/>
  <c r="DO59" i="29"/>
  <c r="DO23" i="29"/>
  <c r="DO16" i="29"/>
  <c r="DO30" i="29"/>
  <c r="DO18" i="29"/>
  <c r="DO29" i="29"/>
  <c r="DO31" i="29"/>
  <c r="DR3" i="34"/>
  <c r="DQ2" i="34"/>
  <c r="CD76" i="19"/>
  <c r="CD36" i="19"/>
  <c r="CE34" i="19"/>
  <c r="DO34" i="34"/>
  <c r="DY96" i="7"/>
  <c r="ED2" i="54"/>
  <c r="EE3" i="54"/>
  <c r="AQ82" i="4"/>
  <c r="AR80" i="4"/>
  <c r="EC34" i="44"/>
  <c r="EC46" i="44"/>
  <c r="ED41" i="11"/>
  <c r="EE39" i="11"/>
  <c r="CX86" i="49"/>
  <c r="CX93" i="49"/>
  <c r="CX96" i="49" s="1"/>
  <c r="CA84" i="29"/>
  <c r="BQ78" i="4"/>
  <c r="BR78" i="4" s="1"/>
  <c r="BR53" i="4"/>
  <c r="DN46" i="11"/>
  <c r="CY82" i="49"/>
  <c r="CY84" i="49" s="1"/>
  <c r="T95" i="44"/>
  <c r="T97" i="44" s="1"/>
  <c r="Q15" i="2"/>
  <c r="DC46" i="54"/>
  <c r="DC91" i="54"/>
  <c r="CQ34" i="54"/>
  <c r="CR9" i="54"/>
  <c r="CQ91" i="54"/>
  <c r="CR91" i="54" s="1"/>
  <c r="CR89" i="54"/>
  <c r="DX84" i="4"/>
  <c r="AP86" i="29"/>
  <c r="AP93" i="29"/>
  <c r="AP96" i="29" s="1"/>
  <c r="DL80" i="11"/>
  <c r="CQ23" i="11"/>
  <c r="CR23" i="11" s="1"/>
  <c r="CQ16" i="11"/>
  <c r="CR16" i="11" s="1"/>
  <c r="CQ59" i="11"/>
  <c r="CR59" i="11" s="1"/>
  <c r="CQ45" i="11"/>
  <c r="CR45" i="11" s="1"/>
  <c r="CQ15" i="11"/>
  <c r="CR15" i="11" s="1"/>
  <c r="CQ12" i="11"/>
  <c r="CR12" i="11" s="1"/>
  <c r="CQ11" i="11"/>
  <c r="CR11" i="11" s="1"/>
  <c r="CQ10" i="11"/>
  <c r="CR10" i="11" s="1"/>
  <c r="CQ51" i="11"/>
  <c r="CR51" i="11" s="1"/>
  <c r="CQ22" i="11"/>
  <c r="CR22" i="11" s="1"/>
  <c r="CQ58" i="11"/>
  <c r="CR58" i="11" s="1"/>
  <c r="CQ44" i="11"/>
  <c r="CQ31" i="11"/>
  <c r="CR31" i="11" s="1"/>
  <c r="CQ21" i="11"/>
  <c r="CR21" i="11" s="1"/>
  <c r="CQ89" i="11"/>
  <c r="CR89" i="11" s="1"/>
  <c r="CQ43" i="11"/>
  <c r="CR43" i="11" s="1"/>
  <c r="CQ49" i="11"/>
  <c r="CQ20" i="11"/>
  <c r="CR20" i="11" s="1"/>
  <c r="CQ88" i="11"/>
  <c r="CQ50" i="11"/>
  <c r="CR50" i="11" s="1"/>
  <c r="CQ19" i="11"/>
  <c r="CR19" i="11" s="1"/>
  <c r="CQ9" i="11"/>
  <c r="CQ57" i="11"/>
  <c r="CR57" i="11" s="1"/>
  <c r="CQ28" i="11"/>
  <c r="CR28" i="11" s="1"/>
  <c r="CQ90" i="11"/>
  <c r="CR90" i="11" s="1"/>
  <c r="CQ27" i="11"/>
  <c r="CR27" i="11" s="1"/>
  <c r="CQ14" i="11"/>
  <c r="CR14" i="11" s="1"/>
  <c r="CQ26" i="11"/>
  <c r="CR26" i="11" s="1"/>
  <c r="CQ25" i="11"/>
  <c r="CR25" i="11" s="1"/>
  <c r="CQ30" i="11"/>
  <c r="CR30" i="11" s="1"/>
  <c r="CQ32" i="11"/>
  <c r="CR32" i="11" s="1"/>
  <c r="CQ33" i="11"/>
  <c r="CR33" i="11" s="1"/>
  <c r="CQ29" i="11"/>
  <c r="CR29" i="11" s="1"/>
  <c r="CQ24" i="11"/>
  <c r="CR24" i="11" s="1"/>
  <c r="CQ18" i="11"/>
  <c r="CR18" i="11" s="1"/>
  <c r="CQ17" i="11"/>
  <c r="CR17" i="11" s="1"/>
  <c r="DK84" i="34"/>
  <c r="CQ91" i="34"/>
  <c r="CR91" i="34" s="1"/>
  <c r="CR89" i="34"/>
  <c r="CO84" i="24"/>
  <c r="DA84" i="24"/>
  <c r="P95" i="29"/>
  <c r="P97" i="29" s="1"/>
  <c r="M12" i="2"/>
  <c r="DQ46" i="7"/>
  <c r="DR46" i="7" s="1"/>
  <c r="DR44" i="7"/>
  <c r="BD86" i="24"/>
  <c r="BE86" i="24" s="1"/>
  <c r="BD93" i="24"/>
  <c r="BD96" i="24" s="1"/>
  <c r="BE96" i="24" s="1"/>
  <c r="BE84" i="24"/>
  <c r="BE93" i="24" s="1"/>
  <c r="DB53" i="49"/>
  <c r="DB78" i="49" s="1"/>
  <c r="AD62" i="7"/>
  <c r="AE62" i="7" s="1"/>
  <c r="AE60" i="7"/>
  <c r="DA84" i="54"/>
  <c r="DA80" i="54"/>
  <c r="DA82" i="54" s="1"/>
  <c r="CD53" i="49"/>
  <c r="CD78" i="49" s="1"/>
  <c r="CE78" i="49" s="1"/>
  <c r="CE49" i="49"/>
  <c r="CE53" i="49" s="1"/>
  <c r="CZ86" i="11"/>
  <c r="CZ93" i="11"/>
  <c r="CZ96" i="11" s="1"/>
  <c r="DZ55" i="4"/>
  <c r="DZ60" i="4" s="1"/>
  <c r="DA41" i="39"/>
  <c r="DA77" i="39" s="1"/>
  <c r="DC80" i="7"/>
  <c r="DC82" i="7" s="1"/>
  <c r="EA34" i="4"/>
  <c r="DQ77" i="11"/>
  <c r="DR77" i="11" s="1"/>
  <c r="DR41" i="11"/>
  <c r="AQ60" i="29"/>
  <c r="AR55" i="29"/>
  <c r="DC30" i="4"/>
  <c r="DC22" i="4"/>
  <c r="DC57" i="4"/>
  <c r="DC51" i="4"/>
  <c r="DC44" i="4"/>
  <c r="DC15" i="4"/>
  <c r="DC11" i="4"/>
  <c r="DC29" i="4"/>
  <c r="DC21" i="4"/>
  <c r="DC10" i="4"/>
  <c r="DC50" i="4"/>
  <c r="DC43" i="4"/>
  <c r="DC28" i="4"/>
  <c r="DC20" i="4"/>
  <c r="DC14" i="4"/>
  <c r="DC25" i="4"/>
  <c r="DC33" i="4"/>
  <c r="DC24" i="4"/>
  <c r="DC31" i="4"/>
  <c r="DC17" i="4"/>
  <c r="DC88" i="4"/>
  <c r="DC91" i="4" s="1"/>
  <c r="DC23" i="4"/>
  <c r="DC12" i="4"/>
  <c r="DC49" i="4"/>
  <c r="DC9" i="4"/>
  <c r="DC18" i="4"/>
  <c r="DC19" i="4"/>
  <c r="DC16" i="4"/>
  <c r="DC26" i="4"/>
  <c r="DC27" i="4"/>
  <c r="DC32" i="4"/>
  <c r="CX62" i="11"/>
  <c r="CX64" i="11" s="1"/>
  <c r="DM62" i="16"/>
  <c r="DM64" i="16" s="1"/>
  <c r="EB41" i="34"/>
  <c r="EB77" i="34" s="1"/>
  <c r="DB78" i="11"/>
  <c r="DN53" i="11"/>
  <c r="DN78" i="11" s="1"/>
  <c r="DI86" i="49"/>
  <c r="DI93" i="49"/>
  <c r="DI96" i="49" s="1"/>
  <c r="AD84" i="11"/>
  <c r="EA62" i="44"/>
  <c r="EA64" i="44" s="1"/>
  <c r="DC34" i="54"/>
  <c r="CQ41" i="54"/>
  <c r="CR39" i="54"/>
  <c r="DB55" i="34"/>
  <c r="CM64" i="39"/>
  <c r="CM62" i="39"/>
  <c r="DD77" i="16"/>
  <c r="DE77" i="16" s="1"/>
  <c r="DE41" i="16"/>
  <c r="CQ41" i="34"/>
  <c r="CR39" i="34"/>
  <c r="CO76" i="29"/>
  <c r="CO36" i="29"/>
  <c r="CO55" i="29" s="1"/>
  <c r="CO60" i="29" s="1"/>
  <c r="DN46" i="49"/>
  <c r="DQ91" i="7"/>
  <c r="DR91" i="7" s="1"/>
  <c r="DR88" i="7"/>
  <c r="DX84" i="29"/>
  <c r="CZ62" i="54"/>
  <c r="CZ64" i="54" s="1"/>
  <c r="Q86" i="16"/>
  <c r="R86" i="16" s="1"/>
  <c r="Q93" i="16"/>
  <c r="Q96" i="16" s="1"/>
  <c r="R96" i="16" s="1"/>
  <c r="R97" i="16" s="1"/>
  <c r="R84" i="16"/>
  <c r="R93" i="16" s="1"/>
  <c r="AQ62" i="24"/>
  <c r="AR62" i="24" s="1"/>
  <c r="AR60" i="24"/>
  <c r="AQ60" i="49"/>
  <c r="AR55" i="49"/>
  <c r="BB84" i="39"/>
  <c r="BQ55" i="34"/>
  <c r="BR36" i="34"/>
  <c r="BC86" i="19"/>
  <c r="BC93" i="19"/>
  <c r="BC96" i="19" s="1"/>
  <c r="DZ80" i="4"/>
  <c r="DZ82" i="4" s="1"/>
  <c r="CB64" i="49"/>
  <c r="CB62" i="49"/>
  <c r="DP91" i="44"/>
  <c r="CZ62" i="11"/>
  <c r="CZ64" i="11"/>
  <c r="CN60" i="19"/>
  <c r="DC91" i="19"/>
  <c r="CX84" i="11"/>
  <c r="DD91" i="24"/>
  <c r="DE91" i="24" s="1"/>
  <c r="DE89" i="24"/>
  <c r="DQ33" i="24"/>
  <c r="DR33" i="24" s="1"/>
  <c r="DQ25" i="24"/>
  <c r="DR25" i="24" s="1"/>
  <c r="DQ49" i="24"/>
  <c r="DQ17" i="24"/>
  <c r="DR17" i="24" s="1"/>
  <c r="DQ10" i="24"/>
  <c r="DR10" i="24" s="1"/>
  <c r="DQ16" i="24"/>
  <c r="DR16" i="24" s="1"/>
  <c r="DQ31" i="24"/>
  <c r="DR31" i="24" s="1"/>
  <c r="DQ23" i="24"/>
  <c r="DR23" i="24" s="1"/>
  <c r="DQ9" i="24"/>
  <c r="DQ45" i="24"/>
  <c r="DR45" i="24" s="1"/>
  <c r="DQ27" i="24"/>
  <c r="DR27" i="24" s="1"/>
  <c r="DQ15" i="24"/>
  <c r="DR15" i="24" s="1"/>
  <c r="DQ28" i="24"/>
  <c r="DR28" i="24" s="1"/>
  <c r="DQ29" i="24"/>
  <c r="DR29" i="24" s="1"/>
  <c r="DQ26" i="24"/>
  <c r="DR26" i="24" s="1"/>
  <c r="DQ12" i="24"/>
  <c r="DR12" i="24" s="1"/>
  <c r="DQ89" i="24"/>
  <c r="DQ44" i="24"/>
  <c r="DQ30" i="24"/>
  <c r="DR30" i="24" s="1"/>
  <c r="DQ14" i="24"/>
  <c r="DR14" i="24" s="1"/>
  <c r="DQ90" i="24"/>
  <c r="DR90" i="24" s="1"/>
  <c r="DQ58" i="24"/>
  <c r="DR58" i="24" s="1"/>
  <c r="DQ50" i="24"/>
  <c r="DR50" i="24" s="1"/>
  <c r="DQ39" i="24"/>
  <c r="DQ20" i="24"/>
  <c r="DR20" i="24" s="1"/>
  <c r="DQ51" i="24"/>
  <c r="DR51" i="24" s="1"/>
  <c r="DQ43" i="24"/>
  <c r="DR43" i="24" s="1"/>
  <c r="DQ22" i="24"/>
  <c r="DR22" i="24" s="1"/>
  <c r="DQ59" i="24"/>
  <c r="DR59" i="24" s="1"/>
  <c r="DQ38" i="24"/>
  <c r="DR38" i="24" s="1"/>
  <c r="DQ21" i="24"/>
  <c r="DR21" i="24" s="1"/>
  <c r="DQ32" i="24"/>
  <c r="DR32" i="24" s="1"/>
  <c r="DQ24" i="24"/>
  <c r="DR24" i="24" s="1"/>
  <c r="DQ11" i="24"/>
  <c r="DR11" i="24" s="1"/>
  <c r="DQ57" i="24"/>
  <c r="DR57" i="24" s="1"/>
  <c r="DQ88" i="24"/>
  <c r="DR88" i="24" s="1"/>
  <c r="DQ19" i="24"/>
  <c r="DR19" i="24" s="1"/>
  <c r="DQ18" i="24"/>
  <c r="DR18" i="24" s="1"/>
  <c r="EB90" i="49"/>
  <c r="EB51" i="49"/>
  <c r="EB44" i="49"/>
  <c r="EB58" i="49"/>
  <c r="EB50" i="49"/>
  <c r="EB43" i="49"/>
  <c r="EB57" i="49"/>
  <c r="EB30" i="49"/>
  <c r="EB49" i="49"/>
  <c r="EB53" i="49" s="1"/>
  <c r="EB78" i="49" s="1"/>
  <c r="EB39" i="49"/>
  <c r="EB31" i="49"/>
  <c r="EB24" i="49"/>
  <c r="EB17" i="49"/>
  <c r="EB23" i="49"/>
  <c r="EB16" i="49"/>
  <c r="EB25" i="49"/>
  <c r="EB19" i="49"/>
  <c r="EB9" i="49"/>
  <c r="EB45" i="49"/>
  <c r="EB32" i="49"/>
  <c r="EB22" i="49"/>
  <c r="EB33" i="49"/>
  <c r="EB21" i="49"/>
  <c r="EB14" i="49"/>
  <c r="EB89" i="49"/>
  <c r="EB91" i="49" s="1"/>
  <c r="EB29" i="49"/>
  <c r="EB13" i="49"/>
  <c r="EB88" i="49"/>
  <c r="EB12" i="49"/>
  <c r="EB26" i="49"/>
  <c r="EB11" i="49"/>
  <c r="EB10" i="49"/>
  <c r="EB27" i="49"/>
  <c r="EB20" i="49"/>
  <c r="EB38" i="49"/>
  <c r="EB18" i="49"/>
  <c r="EB15" i="49"/>
  <c r="EB59" i="49"/>
  <c r="EB28" i="49"/>
  <c r="DP2" i="29"/>
  <c r="DQ3" i="29"/>
  <c r="DN34" i="29"/>
  <c r="DX62" i="39"/>
  <c r="DX64" i="39"/>
  <c r="AD60" i="44"/>
  <c r="AE55" i="44"/>
  <c r="DJ64" i="49"/>
  <c r="DJ62" i="49"/>
  <c r="AP86" i="4"/>
  <c r="AP93" i="4"/>
  <c r="AP96" i="4" s="1"/>
  <c r="CN84" i="34"/>
  <c r="DK86" i="29"/>
  <c r="DK93" i="29"/>
  <c r="DK96" i="29" s="1"/>
  <c r="DO91" i="19"/>
  <c r="ED3" i="29"/>
  <c r="EC2" i="29"/>
  <c r="DP53" i="24"/>
  <c r="DP78" i="24" s="1"/>
  <c r="ED46" i="7"/>
  <c r="EE46" i="7" s="1"/>
  <c r="EE44" i="7"/>
  <c r="BD76" i="39"/>
  <c r="BD36" i="39"/>
  <c r="BE34" i="39"/>
  <c r="EA46" i="49"/>
  <c r="CM62" i="34"/>
  <c r="CM64" i="34"/>
  <c r="DN91" i="29"/>
  <c r="DX80" i="39"/>
  <c r="DX82" i="39" s="1"/>
  <c r="CQ89" i="49"/>
  <c r="CQ39" i="49"/>
  <c r="CQ90" i="49"/>
  <c r="CR90" i="49" s="1"/>
  <c r="CQ45" i="49"/>
  <c r="CR45" i="49" s="1"/>
  <c r="CQ88" i="49"/>
  <c r="CR88" i="49" s="1"/>
  <c r="CQ59" i="49"/>
  <c r="CR59" i="49" s="1"/>
  <c r="CQ38" i="49"/>
  <c r="CR38" i="49" s="1"/>
  <c r="CQ33" i="49"/>
  <c r="CR33" i="49" s="1"/>
  <c r="CQ43" i="49"/>
  <c r="CR43" i="49" s="1"/>
  <c r="CQ32" i="49"/>
  <c r="CR32" i="49" s="1"/>
  <c r="CQ28" i="49"/>
  <c r="CR28" i="49" s="1"/>
  <c r="CQ29" i="49"/>
  <c r="CR29" i="49" s="1"/>
  <c r="CQ26" i="49"/>
  <c r="CR26" i="49" s="1"/>
  <c r="CQ51" i="49"/>
  <c r="CR51" i="49" s="1"/>
  <c r="CQ18" i="49"/>
  <c r="CR18" i="49" s="1"/>
  <c r="CQ25" i="49"/>
  <c r="CR25" i="49" s="1"/>
  <c r="CQ58" i="49"/>
  <c r="CR58" i="49" s="1"/>
  <c r="CQ50" i="49"/>
  <c r="CR50" i="49" s="1"/>
  <c r="CQ11" i="49"/>
  <c r="CR11" i="49" s="1"/>
  <c r="CQ21" i="49"/>
  <c r="CR21" i="49" s="1"/>
  <c r="CQ57" i="49"/>
  <c r="CR57" i="49" s="1"/>
  <c r="CQ17" i="49"/>
  <c r="CR17" i="49" s="1"/>
  <c r="CQ10" i="49"/>
  <c r="CR10" i="49" s="1"/>
  <c r="CQ20" i="49"/>
  <c r="CR20" i="49" s="1"/>
  <c r="CQ27" i="49"/>
  <c r="CR27" i="49" s="1"/>
  <c r="CQ19" i="49"/>
  <c r="CR19" i="49" s="1"/>
  <c r="CQ14" i="49"/>
  <c r="CR14" i="49" s="1"/>
  <c r="CQ31" i="49"/>
  <c r="CR31" i="49" s="1"/>
  <c r="CQ24" i="49"/>
  <c r="CR24" i="49" s="1"/>
  <c r="CQ16" i="49"/>
  <c r="CR16" i="49" s="1"/>
  <c r="CQ23" i="49"/>
  <c r="CR23" i="49" s="1"/>
  <c r="CQ44" i="49"/>
  <c r="CQ12" i="49"/>
  <c r="CR12" i="49" s="1"/>
  <c r="CQ9" i="49"/>
  <c r="CQ22" i="49"/>
  <c r="CR22" i="49" s="1"/>
  <c r="CQ15" i="49"/>
  <c r="CR15" i="49" s="1"/>
  <c r="CQ13" i="49"/>
  <c r="CR13" i="49" s="1"/>
  <c r="CQ30" i="49"/>
  <c r="CR30" i="49" s="1"/>
  <c r="CQ49" i="49"/>
  <c r="DX84" i="54"/>
  <c r="EA84" i="16"/>
  <c r="DK84" i="49"/>
  <c r="DE3" i="4"/>
  <c r="DD2" i="4"/>
  <c r="ED2" i="34"/>
  <c r="EE3" i="34"/>
  <c r="BE82" i="7"/>
  <c r="BD84" i="7"/>
  <c r="EA80" i="44"/>
  <c r="EA82" i="44" s="1"/>
  <c r="EA84" i="44"/>
  <c r="CP34" i="4"/>
  <c r="DC41" i="54"/>
  <c r="DC77" i="54" s="1"/>
  <c r="DB80" i="34"/>
  <c r="DB82" i="34" s="1"/>
  <c r="CM80" i="39"/>
  <c r="CM82" i="39" s="1"/>
  <c r="BP64" i="19"/>
  <c r="BP62" i="19"/>
  <c r="CA84" i="4"/>
  <c r="BC84" i="11"/>
  <c r="DZ84" i="44"/>
  <c r="CB62" i="4"/>
  <c r="CB64" i="4" s="1"/>
  <c r="BX64" i="39"/>
  <c r="EB18" i="4"/>
  <c r="EB9" i="4"/>
  <c r="EB25" i="4"/>
  <c r="EB33" i="4"/>
  <c r="EB24" i="4"/>
  <c r="EB17" i="4"/>
  <c r="EB32" i="4"/>
  <c r="EB10" i="4"/>
  <c r="EB50" i="4"/>
  <c r="EB43" i="4"/>
  <c r="EB28" i="4"/>
  <c r="EB20" i="4"/>
  <c r="EB14" i="4"/>
  <c r="EB19" i="4"/>
  <c r="EB31" i="4"/>
  <c r="EB26" i="4"/>
  <c r="EB88" i="4"/>
  <c r="EB91" i="4" s="1"/>
  <c r="EB44" i="4"/>
  <c r="EB46" i="4" s="1"/>
  <c r="EB23" i="4"/>
  <c r="EB12" i="4"/>
  <c r="EB51" i="4"/>
  <c r="EB15" i="4"/>
  <c r="EB57" i="4"/>
  <c r="EB16" i="4"/>
  <c r="EB29" i="4"/>
  <c r="EB11" i="4"/>
  <c r="EB27" i="4"/>
  <c r="EB21" i="4"/>
  <c r="EB22" i="4"/>
  <c r="EB30" i="4"/>
  <c r="EB49" i="4"/>
  <c r="CD55" i="44"/>
  <c r="CE36" i="44"/>
  <c r="DY76" i="39"/>
  <c r="DY36" i="39"/>
  <c r="DY55" i="39" s="1"/>
  <c r="DY60" i="39" s="1"/>
  <c r="DB34" i="49"/>
  <c r="CO55" i="49"/>
  <c r="CO60" i="49" s="1"/>
  <c r="DO34" i="54"/>
  <c r="CN62" i="49"/>
  <c r="CN64" i="49" s="1"/>
  <c r="BQ80" i="34"/>
  <c r="BR76" i="34"/>
  <c r="BO86" i="54"/>
  <c r="BO93" i="54"/>
  <c r="BO96" i="54" s="1"/>
  <c r="CB80" i="49"/>
  <c r="CB82" i="49" s="1"/>
  <c r="CB84" i="49"/>
  <c r="DL84" i="19"/>
  <c r="CC86" i="7"/>
  <c r="CC93" i="7"/>
  <c r="CC96" i="7" s="1"/>
  <c r="DW64" i="34"/>
  <c r="DC41" i="34"/>
  <c r="DC77" i="34" s="1"/>
  <c r="AD64" i="11" l="1"/>
  <c r="AE64" i="11" s="1"/>
  <c r="CA93" i="11"/>
  <c r="CA96" i="11" s="1"/>
  <c r="DO84" i="7"/>
  <c r="BP84" i="4"/>
  <c r="BP93" i="4" s="1"/>
  <c r="BP96" i="4" s="1"/>
  <c r="AD64" i="4"/>
  <c r="AE64" i="4" s="1"/>
  <c r="CD84" i="16"/>
  <c r="CD86" i="16" s="1"/>
  <c r="CE86" i="16" s="1"/>
  <c r="BQ64" i="16"/>
  <c r="BR64" i="16" s="1"/>
  <c r="DY86" i="34"/>
  <c r="DY93" i="34"/>
  <c r="DY96" i="34" s="1"/>
  <c r="EC57" i="29"/>
  <c r="EC89" i="29"/>
  <c r="EC59" i="29"/>
  <c r="EC58" i="29"/>
  <c r="EC90" i="29"/>
  <c r="EC51" i="29"/>
  <c r="EC31" i="29"/>
  <c r="EC88" i="29"/>
  <c r="EC50" i="29"/>
  <c r="EC20" i="29"/>
  <c r="EC14" i="29"/>
  <c r="EC49" i="29"/>
  <c r="EC27" i="29"/>
  <c r="EC19" i="29"/>
  <c r="EC13" i="29"/>
  <c r="EC44" i="29"/>
  <c r="EC21" i="29"/>
  <c r="EC38" i="29"/>
  <c r="EC28" i="29"/>
  <c r="EC16" i="29"/>
  <c r="EC43" i="29"/>
  <c r="EC24" i="29"/>
  <c r="EC11" i="29"/>
  <c r="EC30" i="29"/>
  <c r="EC32" i="29"/>
  <c r="EC45" i="29"/>
  <c r="EC18" i="29"/>
  <c r="EC25" i="29"/>
  <c r="EC23" i="29"/>
  <c r="EC10" i="29"/>
  <c r="EC17" i="29"/>
  <c r="EC9" i="29"/>
  <c r="EC39" i="29"/>
  <c r="EC41" i="29" s="1"/>
  <c r="EC77" i="29" s="1"/>
  <c r="EC29" i="29"/>
  <c r="EC33" i="29"/>
  <c r="EC26" i="29"/>
  <c r="EC22" i="29"/>
  <c r="EC15" i="29"/>
  <c r="EC12" i="29"/>
  <c r="CQ53" i="29"/>
  <c r="CQ78" i="29" s="1"/>
  <c r="CR78" i="29" s="1"/>
  <c r="CR49" i="29"/>
  <c r="CR53" i="29" s="1"/>
  <c r="DK86" i="39"/>
  <c r="DK93" i="39"/>
  <c r="DK96" i="39" s="1"/>
  <c r="DD53" i="19"/>
  <c r="DD78" i="19" s="1"/>
  <c r="DE78" i="19" s="1"/>
  <c r="DE49" i="19"/>
  <c r="DE53" i="19" s="1"/>
  <c r="DP34" i="19"/>
  <c r="CC62" i="49"/>
  <c r="CC64" i="49" s="1"/>
  <c r="CO62" i="49"/>
  <c r="CO64" i="49"/>
  <c r="DY62" i="39"/>
  <c r="DY64" i="39" s="1"/>
  <c r="DZ62" i="4"/>
  <c r="DZ64" i="4" s="1"/>
  <c r="DL82" i="11"/>
  <c r="DL84" i="11" s="1"/>
  <c r="DP53" i="34"/>
  <c r="DP78" i="34" s="1"/>
  <c r="CD77" i="49"/>
  <c r="CE77" i="49" s="1"/>
  <c r="CE41" i="49"/>
  <c r="DQ78" i="7"/>
  <c r="DR78" i="7" s="1"/>
  <c r="DR53" i="7"/>
  <c r="AD86" i="7"/>
  <c r="AE86" i="7" s="1"/>
  <c r="AD93" i="7"/>
  <c r="AE84" i="7"/>
  <c r="DC86" i="24"/>
  <c r="DC93" i="24"/>
  <c r="DC96" i="24" s="1"/>
  <c r="CQ46" i="29"/>
  <c r="CR46" i="29" s="1"/>
  <c r="CR44" i="29"/>
  <c r="DA60" i="19"/>
  <c r="DL86" i="34"/>
  <c r="DL93" i="34"/>
  <c r="DL96" i="34" s="1"/>
  <c r="DO34" i="49"/>
  <c r="DA55" i="29"/>
  <c r="ED41" i="44"/>
  <c r="EE39" i="44"/>
  <c r="BQ82" i="19"/>
  <c r="BR80" i="19"/>
  <c r="DO86" i="16"/>
  <c r="DO93" i="16"/>
  <c r="DO96" i="16" s="1"/>
  <c r="DO46" i="11"/>
  <c r="EB80" i="24"/>
  <c r="EB82" i="24" s="1"/>
  <c r="DD41" i="34"/>
  <c r="DE39" i="34"/>
  <c r="DN46" i="39"/>
  <c r="DB53" i="39"/>
  <c r="DB78" i="39" s="1"/>
  <c r="DA80" i="49"/>
  <c r="DA82" i="49" s="1"/>
  <c r="CD82" i="44"/>
  <c r="CE82" i="44" s="1"/>
  <c r="CE80" i="44"/>
  <c r="DD53" i="54"/>
  <c r="DD78" i="54" s="1"/>
  <c r="DE78" i="54" s="1"/>
  <c r="DE49" i="54"/>
  <c r="DE53" i="54" s="1"/>
  <c r="EC34" i="34"/>
  <c r="CD84" i="7"/>
  <c r="DZ86" i="44"/>
  <c r="DZ93" i="44"/>
  <c r="DZ96" i="44" s="1"/>
  <c r="Q95" i="19"/>
  <c r="Q97" i="19" s="1"/>
  <c r="O10" i="2" s="1"/>
  <c r="N10" i="2"/>
  <c r="DZ86" i="34"/>
  <c r="DZ93" i="34"/>
  <c r="DZ96" i="34" s="1"/>
  <c r="DR3" i="11"/>
  <c r="DQ2" i="11"/>
  <c r="DY80" i="39"/>
  <c r="DY82" i="39" s="1"/>
  <c r="DY84" i="39"/>
  <c r="EB34" i="4"/>
  <c r="DX86" i="54"/>
  <c r="DX93" i="54"/>
  <c r="DX96" i="54" s="1"/>
  <c r="BD55" i="39"/>
  <c r="BE36" i="39"/>
  <c r="CQ46" i="11"/>
  <c r="CR46" i="11" s="1"/>
  <c r="CR44" i="11"/>
  <c r="CA86" i="29"/>
  <c r="CA93" i="29"/>
  <c r="CA96" i="29" s="1"/>
  <c r="CD55" i="19"/>
  <c r="CE36" i="19"/>
  <c r="EB76" i="19"/>
  <c r="EB36" i="19"/>
  <c r="EB55" i="19" s="1"/>
  <c r="EB60" i="19" s="1"/>
  <c r="EB84" i="7"/>
  <c r="DL60" i="29"/>
  <c r="AQ62" i="11"/>
  <c r="AR62" i="11" s="1"/>
  <c r="AQ64" i="11"/>
  <c r="AR64" i="11" s="1"/>
  <c r="AR60" i="11"/>
  <c r="CC86" i="34"/>
  <c r="CC93" i="34"/>
  <c r="CC96" i="34" s="1"/>
  <c r="BO86" i="4"/>
  <c r="BO93" i="4"/>
  <c r="BO96" i="4" s="1"/>
  <c r="DA80" i="29"/>
  <c r="DA82" i="29" s="1"/>
  <c r="CP53" i="39"/>
  <c r="CP78" i="39" s="1"/>
  <c r="DO64" i="44"/>
  <c r="DO62" i="44"/>
  <c r="ED41" i="24"/>
  <c r="EE39" i="24"/>
  <c r="DB64" i="44"/>
  <c r="DB62" i="44"/>
  <c r="U95" i="54"/>
  <c r="U97" i="54" s="1"/>
  <c r="R17" i="2"/>
  <c r="DP46" i="54"/>
  <c r="CD41" i="39"/>
  <c r="CE39" i="39"/>
  <c r="AD86" i="44"/>
  <c r="AE86" i="44" s="1"/>
  <c r="AD93" i="44"/>
  <c r="AD96" i="44" s="1"/>
  <c r="AE96" i="44" s="1"/>
  <c r="AE97" i="44" s="1"/>
  <c r="DD76" i="24"/>
  <c r="DD36" i="24"/>
  <c r="DE34" i="24"/>
  <c r="BP86" i="4"/>
  <c r="DO62" i="24"/>
  <c r="DO64" i="24" s="1"/>
  <c r="CQ76" i="19"/>
  <c r="CQ36" i="19"/>
  <c r="CR34" i="19"/>
  <c r="Q95" i="54"/>
  <c r="Q97" i="54" s="1"/>
  <c r="O17" i="2" s="1"/>
  <c r="N17" i="2"/>
  <c r="DD91" i="34"/>
  <c r="DE91" i="34" s="1"/>
  <c r="DE89" i="34"/>
  <c r="DN60" i="19"/>
  <c r="DX64" i="29"/>
  <c r="DX62" i="29"/>
  <c r="P95" i="39"/>
  <c r="P97" i="39" s="1"/>
  <c r="M14" i="2"/>
  <c r="S95" i="49"/>
  <c r="P16" i="2"/>
  <c r="DO34" i="4"/>
  <c r="BD60" i="29"/>
  <c r="BE55" i="29"/>
  <c r="CQ53" i="4"/>
  <c r="CR49" i="4"/>
  <c r="DC76" i="34"/>
  <c r="DC36" i="34"/>
  <c r="DC55" i="34" s="1"/>
  <c r="DC60" i="34" s="1"/>
  <c r="DX86" i="11"/>
  <c r="DX93" i="11"/>
  <c r="DX96" i="11" s="1"/>
  <c r="BR82" i="24"/>
  <c r="BQ84" i="24"/>
  <c r="DP90" i="29"/>
  <c r="DP58" i="29"/>
  <c r="DP57" i="29"/>
  <c r="DP89" i="29"/>
  <c r="DP91" i="29" s="1"/>
  <c r="DP49" i="29"/>
  <c r="DP39" i="29"/>
  <c r="DP27" i="29"/>
  <c r="DP19" i="29"/>
  <c r="DP45" i="29"/>
  <c r="DP18" i="29"/>
  <c r="DP43" i="29"/>
  <c r="DP22" i="29"/>
  <c r="DP32" i="29"/>
  <c r="DP17" i="29"/>
  <c r="DP88" i="29"/>
  <c r="DP25" i="29"/>
  <c r="DP29" i="29"/>
  <c r="DP20" i="29"/>
  <c r="DP9" i="29"/>
  <c r="DP59" i="29"/>
  <c r="DP50" i="29"/>
  <c r="DP30" i="29"/>
  <c r="DP38" i="29"/>
  <c r="DP33" i="29"/>
  <c r="DP28" i="29"/>
  <c r="DP14" i="29"/>
  <c r="DP51" i="29"/>
  <c r="DP13" i="29"/>
  <c r="DP15" i="29"/>
  <c r="DP26" i="29"/>
  <c r="DP24" i="29"/>
  <c r="DP12" i="29"/>
  <c r="DP11" i="29"/>
  <c r="DP44" i="29"/>
  <c r="DP23" i="29"/>
  <c r="DP16" i="29"/>
  <c r="DP21" i="29"/>
  <c r="DP10" i="29"/>
  <c r="DP31" i="29"/>
  <c r="DO76" i="54"/>
  <c r="DO36" i="54"/>
  <c r="DO55" i="54" s="1"/>
  <c r="DO60" i="54" s="1"/>
  <c r="CM86" i="11"/>
  <c r="CM93" i="11"/>
  <c r="CM96" i="11" s="1"/>
  <c r="CP76" i="4"/>
  <c r="CP36" i="4"/>
  <c r="CP55" i="4" s="1"/>
  <c r="CP60" i="4" s="1"/>
  <c r="CQ53" i="49"/>
  <c r="CQ78" i="49" s="1"/>
  <c r="CR78" i="49" s="1"/>
  <c r="CR49" i="49"/>
  <c r="CR53" i="49" s="1"/>
  <c r="BD80" i="39"/>
  <c r="BE76" i="39"/>
  <c r="AD62" i="44"/>
  <c r="AE62" i="44" s="1"/>
  <c r="AE60" i="44"/>
  <c r="DQ53" i="24"/>
  <c r="DQ78" i="24" s="1"/>
  <c r="DR78" i="24" s="1"/>
  <c r="DR49" i="24"/>
  <c r="DR53" i="24" s="1"/>
  <c r="DZ84" i="4"/>
  <c r="DB60" i="34"/>
  <c r="DC46" i="4"/>
  <c r="Q95" i="29"/>
  <c r="Q97" i="29" s="1"/>
  <c r="O12" i="2" s="1"/>
  <c r="N12" i="2"/>
  <c r="CD80" i="19"/>
  <c r="CE76" i="19"/>
  <c r="EB62" i="16"/>
  <c r="EB64" i="16" s="1"/>
  <c r="EC46" i="54"/>
  <c r="DP91" i="34"/>
  <c r="CO84" i="34"/>
  <c r="CZ84" i="4"/>
  <c r="ED76" i="16"/>
  <c r="ED36" i="16"/>
  <c r="EE34" i="16"/>
  <c r="DQ91" i="44"/>
  <c r="DR91" i="44" s="1"/>
  <c r="DR89" i="44"/>
  <c r="DZ62" i="29"/>
  <c r="DZ64" i="29" s="1"/>
  <c r="CP62" i="19"/>
  <c r="CP64" i="19" s="1"/>
  <c r="DP88" i="49"/>
  <c r="DP90" i="49"/>
  <c r="DP89" i="49"/>
  <c r="DP91" i="49" s="1"/>
  <c r="DP57" i="49"/>
  <c r="DP30" i="49"/>
  <c r="DP33" i="49"/>
  <c r="DP49" i="49"/>
  <c r="DP32" i="49"/>
  <c r="DP59" i="49"/>
  <c r="DP38" i="49"/>
  <c r="DP22" i="49"/>
  <c r="DP43" i="49"/>
  <c r="DP21" i="49"/>
  <c r="DP58" i="49"/>
  <c r="DP50" i="49"/>
  <c r="DP14" i="49"/>
  <c r="DP39" i="49"/>
  <c r="DP15" i="49"/>
  <c r="DP13" i="49"/>
  <c r="DP27" i="49"/>
  <c r="DP18" i="49"/>
  <c r="DP28" i="49"/>
  <c r="DP12" i="49"/>
  <c r="DP23" i="49"/>
  <c r="DP17" i="49"/>
  <c r="DP16" i="49"/>
  <c r="DP9" i="49"/>
  <c r="DP31" i="49"/>
  <c r="DP45" i="49"/>
  <c r="DP29" i="49"/>
  <c r="DP24" i="49"/>
  <c r="DP25" i="49"/>
  <c r="DP20" i="49"/>
  <c r="DP19" i="49"/>
  <c r="DP11" i="49"/>
  <c r="DP10" i="49"/>
  <c r="DP44" i="49"/>
  <c r="DP26" i="49"/>
  <c r="DP51" i="49"/>
  <c r="CC84" i="19"/>
  <c r="CP76" i="11"/>
  <c r="CP36" i="11"/>
  <c r="CP55" i="11" s="1"/>
  <c r="CP60" i="11" s="1"/>
  <c r="DO80" i="44"/>
  <c r="DO82" i="44" s="1"/>
  <c r="ED34" i="24"/>
  <c r="EE9" i="24"/>
  <c r="CQ57" i="39"/>
  <c r="CR57" i="39" s="1"/>
  <c r="CQ30" i="39"/>
  <c r="CR30" i="39" s="1"/>
  <c r="CQ49" i="39"/>
  <c r="CQ32" i="39"/>
  <c r="CR32" i="39" s="1"/>
  <c r="CQ24" i="39"/>
  <c r="CR24" i="39" s="1"/>
  <c r="CQ89" i="39"/>
  <c r="CQ59" i="39"/>
  <c r="CR59" i="39" s="1"/>
  <c r="CQ38" i="39"/>
  <c r="CR38" i="39" s="1"/>
  <c r="CQ20" i="39"/>
  <c r="CR20" i="39" s="1"/>
  <c r="CQ17" i="39"/>
  <c r="CR17" i="39" s="1"/>
  <c r="CQ51" i="39"/>
  <c r="CR51" i="39" s="1"/>
  <c r="CQ43" i="39"/>
  <c r="CR43" i="39" s="1"/>
  <c r="CQ33" i="39"/>
  <c r="CR33" i="39" s="1"/>
  <c r="CQ27" i="39"/>
  <c r="CR27" i="39" s="1"/>
  <c r="CQ21" i="39"/>
  <c r="CR21" i="39" s="1"/>
  <c r="CQ12" i="39"/>
  <c r="CR12" i="39" s="1"/>
  <c r="CQ90" i="39"/>
  <c r="CR90" i="39" s="1"/>
  <c r="CQ19" i="39"/>
  <c r="CR19" i="39" s="1"/>
  <c r="CQ11" i="39"/>
  <c r="CR11" i="39" s="1"/>
  <c r="CQ88" i="39"/>
  <c r="CR88" i="39" s="1"/>
  <c r="CQ39" i="39"/>
  <c r="CQ29" i="39"/>
  <c r="CR29" i="39" s="1"/>
  <c r="CQ22" i="39"/>
  <c r="CR22" i="39" s="1"/>
  <c r="CQ45" i="39"/>
  <c r="CR45" i="39" s="1"/>
  <c r="CQ58" i="39"/>
  <c r="CR58" i="39" s="1"/>
  <c r="CQ26" i="39"/>
  <c r="CR26" i="39" s="1"/>
  <c r="CQ18" i="39"/>
  <c r="CR18" i="39" s="1"/>
  <c r="CQ14" i="39"/>
  <c r="CR14" i="39" s="1"/>
  <c r="CQ50" i="39"/>
  <c r="CR50" i="39" s="1"/>
  <c r="CQ25" i="39"/>
  <c r="CR25" i="39" s="1"/>
  <c r="CQ31" i="39"/>
  <c r="CR31" i="39" s="1"/>
  <c r="CQ23" i="39"/>
  <c r="CR23" i="39" s="1"/>
  <c r="CQ16" i="39"/>
  <c r="CR16" i="39" s="1"/>
  <c r="CQ44" i="39"/>
  <c r="CQ9" i="39"/>
  <c r="CQ15" i="39"/>
  <c r="CR15" i="39" s="1"/>
  <c r="CQ10" i="39"/>
  <c r="CR10" i="39" s="1"/>
  <c r="CQ28" i="39"/>
  <c r="CR28" i="39" s="1"/>
  <c r="AD64" i="54"/>
  <c r="AE64" i="54" s="1"/>
  <c r="CN84" i="11"/>
  <c r="S95" i="29"/>
  <c r="P12" i="2"/>
  <c r="CD77" i="29"/>
  <c r="CE77" i="29" s="1"/>
  <c r="CE41" i="29"/>
  <c r="DO34" i="11"/>
  <c r="DN76" i="11"/>
  <c r="DN36" i="11"/>
  <c r="DO80" i="24"/>
  <c r="DO82" i="24" s="1"/>
  <c r="DM55" i="49"/>
  <c r="BZ86" i="29"/>
  <c r="BZ93" i="29"/>
  <c r="BZ96" i="29" s="1"/>
  <c r="DY82" i="29"/>
  <c r="DY84" i="29" s="1"/>
  <c r="CO76" i="39"/>
  <c r="CO36" i="39"/>
  <c r="CO55" i="39" s="1"/>
  <c r="CO60" i="39" s="1"/>
  <c r="DD34" i="34"/>
  <c r="DE9" i="34"/>
  <c r="DN80" i="19"/>
  <c r="DN82" i="19" s="1"/>
  <c r="DN34" i="39"/>
  <c r="BQ80" i="4"/>
  <c r="BR76" i="4"/>
  <c r="AD64" i="19"/>
  <c r="AE64" i="19" s="1"/>
  <c r="BQ60" i="54"/>
  <c r="BR55" i="54"/>
  <c r="DC46" i="49"/>
  <c r="BQ64" i="7"/>
  <c r="BR64" i="7" s="1"/>
  <c r="EB34" i="29"/>
  <c r="CY86" i="4"/>
  <c r="CY93" i="4"/>
  <c r="CY96" i="4" s="1"/>
  <c r="DQ76" i="16"/>
  <c r="DQ36" i="16"/>
  <c r="DR34" i="16"/>
  <c r="DP43" i="11"/>
  <c r="DP90" i="11"/>
  <c r="DP28" i="11"/>
  <c r="DP27" i="11"/>
  <c r="DP26" i="11"/>
  <c r="DP89" i="11"/>
  <c r="DP18" i="11"/>
  <c r="DP49" i="11"/>
  <c r="DP88" i="11"/>
  <c r="DP59" i="11"/>
  <c r="DP45" i="11"/>
  <c r="DP20" i="11"/>
  <c r="DP19" i="11"/>
  <c r="DP9" i="11"/>
  <c r="DP14" i="11"/>
  <c r="DP23" i="11"/>
  <c r="DP51" i="11"/>
  <c r="DP50" i="11"/>
  <c r="DP29" i="11"/>
  <c r="DP32" i="11"/>
  <c r="DP33" i="11"/>
  <c r="DP22" i="11"/>
  <c r="DP21" i="11"/>
  <c r="DP12" i="11"/>
  <c r="DP16" i="11"/>
  <c r="DP11" i="11"/>
  <c r="DP57" i="11"/>
  <c r="DP15" i="11"/>
  <c r="DP25" i="11"/>
  <c r="DP10" i="11"/>
  <c r="DP58" i="11"/>
  <c r="DP24" i="11"/>
  <c r="DP30" i="11"/>
  <c r="DP17" i="11"/>
  <c r="DP44" i="11"/>
  <c r="DP31" i="11"/>
  <c r="DQ41" i="24"/>
  <c r="DR39" i="24"/>
  <c r="DM64" i="29"/>
  <c r="DM62" i="29"/>
  <c r="DL86" i="19"/>
  <c r="DL93" i="19"/>
  <c r="DL96" i="19" s="1"/>
  <c r="CD60" i="44"/>
  <c r="CE55" i="44"/>
  <c r="DQ46" i="24"/>
  <c r="DR46" i="24" s="1"/>
  <c r="DR44" i="24"/>
  <c r="DA86" i="24"/>
  <c r="DA93" i="24"/>
  <c r="DA96" i="24" s="1"/>
  <c r="DX86" i="4"/>
  <c r="DX93" i="4"/>
  <c r="DX96" i="4" s="1"/>
  <c r="DB62" i="19"/>
  <c r="DB64" i="19"/>
  <c r="CO62" i="11"/>
  <c r="CO64" i="11" s="1"/>
  <c r="DB76" i="11"/>
  <c r="DB36" i="11"/>
  <c r="DB55" i="11" s="1"/>
  <c r="DB60" i="11" s="1"/>
  <c r="AQ62" i="4"/>
  <c r="AR62" i="4" s="1"/>
  <c r="AR60" i="4"/>
  <c r="DZ84" i="29"/>
  <c r="DZ80" i="29"/>
  <c r="DZ82" i="29" s="1"/>
  <c r="Q96" i="7"/>
  <c r="R96" i="7" s="1"/>
  <c r="R97" i="7" s="1"/>
  <c r="R93" i="7"/>
  <c r="DQ77" i="16"/>
  <c r="DR77" i="16" s="1"/>
  <c r="DR41" i="16"/>
  <c r="CQ91" i="29"/>
  <c r="CR91" i="29" s="1"/>
  <c r="CR89" i="29"/>
  <c r="CP80" i="19"/>
  <c r="CP82" i="19" s="1"/>
  <c r="DR3" i="49"/>
  <c r="DQ2" i="49"/>
  <c r="CC86" i="54"/>
  <c r="CC93" i="54"/>
  <c r="CC96" i="54" s="1"/>
  <c r="DO46" i="49"/>
  <c r="DJ86" i="39"/>
  <c r="DJ93" i="39"/>
  <c r="DJ96" i="39" s="1"/>
  <c r="DD77" i="44"/>
  <c r="DE77" i="44" s="1"/>
  <c r="DE41" i="44"/>
  <c r="DN60" i="54"/>
  <c r="CC76" i="39"/>
  <c r="CC36" i="39"/>
  <c r="CC55" i="39" s="1"/>
  <c r="BD62" i="19"/>
  <c r="BE62" i="19" s="1"/>
  <c r="BE60" i="19"/>
  <c r="DA86" i="34"/>
  <c r="DA93" i="34"/>
  <c r="DA96" i="34" s="1"/>
  <c r="CL62" i="39"/>
  <c r="CL64" i="39" s="1"/>
  <c r="DM80" i="49"/>
  <c r="DM82" i="49" s="1"/>
  <c r="BE82" i="34"/>
  <c r="BD84" i="34"/>
  <c r="DC88" i="39"/>
  <c r="DC51" i="39"/>
  <c r="DC44" i="39"/>
  <c r="DC58" i="39"/>
  <c r="DC28" i="39"/>
  <c r="DC50" i="39"/>
  <c r="DC43" i="39"/>
  <c r="DC29" i="39"/>
  <c r="DC26" i="39"/>
  <c r="DC57" i="39"/>
  <c r="DC30" i="39"/>
  <c r="DC90" i="39"/>
  <c r="DC38" i="39"/>
  <c r="DC32" i="39"/>
  <c r="DC24" i="39"/>
  <c r="DC89" i="39"/>
  <c r="DC45" i="39"/>
  <c r="DC25" i="39"/>
  <c r="DC22" i="39"/>
  <c r="DC15" i="39"/>
  <c r="DC14" i="39"/>
  <c r="DC12" i="39"/>
  <c r="DC18" i="39"/>
  <c r="DC10" i="39"/>
  <c r="DC16" i="39"/>
  <c r="DC59" i="39"/>
  <c r="DC20" i="39"/>
  <c r="DC33" i="39"/>
  <c r="DC11" i="39"/>
  <c r="DC21" i="39"/>
  <c r="DC31" i="39"/>
  <c r="DC27" i="39"/>
  <c r="DC19" i="39"/>
  <c r="DC17" i="39"/>
  <c r="DC9" i="39"/>
  <c r="DC39" i="39"/>
  <c r="DC41" i="39" s="1"/>
  <c r="DC77" i="39" s="1"/>
  <c r="DC23" i="39"/>
  <c r="DC49" i="39"/>
  <c r="DC53" i="39" s="1"/>
  <c r="DC78" i="39" s="1"/>
  <c r="DL60" i="39"/>
  <c r="CY86" i="39"/>
  <c r="CY93" i="39"/>
  <c r="CY96" i="39" s="1"/>
  <c r="BQ55" i="4"/>
  <c r="BR36" i="4"/>
  <c r="BQ55" i="11"/>
  <c r="BR36" i="11"/>
  <c r="DX62" i="4"/>
  <c r="CQ34" i="4"/>
  <c r="CR9" i="4"/>
  <c r="Q95" i="11"/>
  <c r="Q97" i="11" s="1"/>
  <c r="O8" i="2" s="1"/>
  <c r="N8" i="2"/>
  <c r="CD76" i="49"/>
  <c r="CD36" i="49"/>
  <c r="CE34" i="49"/>
  <c r="EC25" i="4"/>
  <c r="EC33" i="4"/>
  <c r="EC24" i="4"/>
  <c r="EC17" i="4"/>
  <c r="EC32" i="4"/>
  <c r="EC88" i="4"/>
  <c r="EC91" i="4" s="1"/>
  <c r="EC31" i="4"/>
  <c r="EC23" i="4"/>
  <c r="EC16" i="4"/>
  <c r="EC50" i="4"/>
  <c r="EC43" i="4"/>
  <c r="EC28" i="4"/>
  <c r="EC20" i="4"/>
  <c r="EC14" i="4"/>
  <c r="EC19" i="4"/>
  <c r="EC26" i="4"/>
  <c r="EC9" i="4"/>
  <c r="EC57" i="4"/>
  <c r="EC22" i="4"/>
  <c r="EC11" i="4"/>
  <c r="EC30" i="4"/>
  <c r="EC18" i="4"/>
  <c r="EC44" i="4"/>
  <c r="EC29" i="4"/>
  <c r="EC15" i="4"/>
  <c r="EC10" i="4"/>
  <c r="EC21" i="4"/>
  <c r="EC49" i="4"/>
  <c r="EC27" i="4"/>
  <c r="EC51" i="4"/>
  <c r="EC12" i="4"/>
  <c r="CB86" i="4"/>
  <c r="CB93" i="4"/>
  <c r="CB96" i="4" s="1"/>
  <c r="ED77" i="11"/>
  <c r="EE77" i="11" s="1"/>
  <c r="EE41" i="11"/>
  <c r="EC62" i="16"/>
  <c r="EC64" i="16" s="1"/>
  <c r="ED89" i="19"/>
  <c r="ED57" i="19"/>
  <c r="EE57" i="19" s="1"/>
  <c r="ED33" i="19"/>
  <c r="EE33" i="19" s="1"/>
  <c r="ED49" i="19"/>
  <c r="ED88" i="19"/>
  <c r="EE88" i="19" s="1"/>
  <c r="ED32" i="19"/>
  <c r="EE32" i="19" s="1"/>
  <c r="ED59" i="19"/>
  <c r="EE59" i="19" s="1"/>
  <c r="ED51" i="19"/>
  <c r="EE51" i="19" s="1"/>
  <c r="ED44" i="19"/>
  <c r="ED58" i="19"/>
  <c r="EE58" i="19" s="1"/>
  <c r="ED39" i="19"/>
  <c r="ED30" i="19"/>
  <c r="EE30" i="19" s="1"/>
  <c r="ED18" i="19"/>
  <c r="EE18" i="19" s="1"/>
  <c r="ED11" i="19"/>
  <c r="EE11" i="19" s="1"/>
  <c r="ED25" i="19"/>
  <c r="EE25" i="19" s="1"/>
  <c r="ED10" i="19"/>
  <c r="EE10" i="19" s="1"/>
  <c r="ED24" i="19"/>
  <c r="EE24" i="19" s="1"/>
  <c r="ED17" i="19"/>
  <c r="EE17" i="19" s="1"/>
  <c r="ED9" i="19"/>
  <c r="ED31" i="19"/>
  <c r="EE31" i="19" s="1"/>
  <c r="ED23" i="19"/>
  <c r="EE23" i="19" s="1"/>
  <c r="ED16" i="19"/>
  <c r="EE16" i="19" s="1"/>
  <c r="ED38" i="19"/>
  <c r="EE38" i="19" s="1"/>
  <c r="ED20" i="19"/>
  <c r="EE20" i="19" s="1"/>
  <c r="ED14" i="19"/>
  <c r="EE14" i="19" s="1"/>
  <c r="ED43" i="19"/>
  <c r="EE43" i="19" s="1"/>
  <c r="ED90" i="19"/>
  <c r="EE90" i="19" s="1"/>
  <c r="ED19" i="19"/>
  <c r="EE19" i="19" s="1"/>
  <c r="ED27" i="19"/>
  <c r="EE27" i="19" s="1"/>
  <c r="ED28" i="19"/>
  <c r="EE28" i="19" s="1"/>
  <c r="ED22" i="19"/>
  <c r="EE22" i="19" s="1"/>
  <c r="ED21" i="19"/>
  <c r="EE21" i="19" s="1"/>
  <c r="ED29" i="19"/>
  <c r="EE29" i="19" s="1"/>
  <c r="ED45" i="19"/>
  <c r="EE45" i="19" s="1"/>
  <c r="ED26" i="19"/>
  <c r="EE26" i="19" s="1"/>
  <c r="ED12" i="19"/>
  <c r="EE12" i="19" s="1"/>
  <c r="ED15" i="19"/>
  <c r="EE15" i="19" s="1"/>
  <c r="ED50" i="19"/>
  <c r="EE50" i="19" s="1"/>
  <c r="S95" i="24"/>
  <c r="P11" i="2"/>
  <c r="CQ34" i="11"/>
  <c r="CR9" i="11"/>
  <c r="CB86" i="49"/>
  <c r="CB93" i="49"/>
  <c r="CB96" i="49" s="1"/>
  <c r="EB53" i="4"/>
  <c r="EB78" i="4" s="1"/>
  <c r="EA86" i="44"/>
  <c r="EA93" i="44"/>
  <c r="EA96" i="44" s="1"/>
  <c r="DQ91" i="24"/>
  <c r="DR91" i="24" s="1"/>
  <c r="DR89" i="24"/>
  <c r="DX86" i="29"/>
  <c r="DX93" i="29"/>
  <c r="DX96" i="29" s="1"/>
  <c r="CQ77" i="54"/>
  <c r="CR77" i="54" s="1"/>
  <c r="CR41" i="54"/>
  <c r="CO86" i="24"/>
  <c r="CO93" i="24"/>
  <c r="CO96" i="24" s="1"/>
  <c r="DB80" i="19"/>
  <c r="DB82" i="19" s="1"/>
  <c r="CO80" i="11"/>
  <c r="CO82" i="11" s="1"/>
  <c r="CB62" i="39"/>
  <c r="CB64" i="39"/>
  <c r="CN62" i="39"/>
  <c r="CN64" i="39" s="1"/>
  <c r="DJ64" i="29"/>
  <c r="EA91" i="39"/>
  <c r="DZ82" i="54"/>
  <c r="CP62" i="54"/>
  <c r="CP64" i="54" s="1"/>
  <c r="DN80" i="54"/>
  <c r="DN82" i="54" s="1"/>
  <c r="EC44" i="11"/>
  <c r="EC50" i="11"/>
  <c r="EC33" i="11"/>
  <c r="EC32" i="11"/>
  <c r="EC57" i="11"/>
  <c r="EC30" i="11"/>
  <c r="EC20" i="11"/>
  <c r="EC43" i="11"/>
  <c r="EC29" i="11"/>
  <c r="EC19" i="11"/>
  <c r="EC14" i="11"/>
  <c r="EC9" i="11"/>
  <c r="EC90" i="11"/>
  <c r="EC27" i="11"/>
  <c r="EC26" i="11"/>
  <c r="EC51" i="11"/>
  <c r="EC45" i="11"/>
  <c r="EC23" i="11"/>
  <c r="EC22" i="11"/>
  <c r="EC89" i="11"/>
  <c r="EC21" i="11"/>
  <c r="EC16" i="11"/>
  <c r="EC12" i="11"/>
  <c r="EC25" i="11"/>
  <c r="EC15" i="11"/>
  <c r="EC49" i="11"/>
  <c r="EC11" i="11"/>
  <c r="EC59" i="11"/>
  <c r="EC24" i="11"/>
  <c r="EC18" i="11"/>
  <c r="EC10" i="11"/>
  <c r="EC28" i="11"/>
  <c r="EC88" i="11"/>
  <c r="EC17" i="11"/>
  <c r="EC58" i="11"/>
  <c r="EC31" i="11"/>
  <c r="Q95" i="44"/>
  <c r="Q97" i="44" s="1"/>
  <c r="O15" i="2" s="1"/>
  <c r="N15" i="2"/>
  <c r="DP76" i="44"/>
  <c r="DP36" i="44"/>
  <c r="DP55" i="44" s="1"/>
  <c r="DP60" i="44" s="1"/>
  <c r="DP53" i="54"/>
  <c r="DP78" i="54" s="1"/>
  <c r="CD91" i="39"/>
  <c r="CE91" i="39" s="1"/>
  <c r="CE89" i="39"/>
  <c r="CO60" i="4"/>
  <c r="DY84" i="49"/>
  <c r="CZ62" i="39"/>
  <c r="EA76" i="11"/>
  <c r="EA36" i="11"/>
  <c r="EA55" i="11" s="1"/>
  <c r="EA60" i="11" s="1"/>
  <c r="DE3" i="39"/>
  <c r="DD2" i="39"/>
  <c r="DL80" i="39"/>
  <c r="DL82" i="39" s="1"/>
  <c r="DL84" i="39"/>
  <c r="BQ80" i="11"/>
  <c r="BR76" i="11"/>
  <c r="EE3" i="4"/>
  <c r="ED2" i="4"/>
  <c r="DD34" i="54"/>
  <c r="DE9" i="54"/>
  <c r="DM62" i="11"/>
  <c r="DM64" i="11" s="1"/>
  <c r="DA96" i="7"/>
  <c r="CZ86" i="34"/>
  <c r="CZ93" i="34"/>
  <c r="CZ96" i="34" s="1"/>
  <c r="BD82" i="11"/>
  <c r="BE82" i="11" s="1"/>
  <c r="BE80" i="11"/>
  <c r="EB34" i="49"/>
  <c r="DC34" i="11"/>
  <c r="DL82" i="29"/>
  <c r="DN76" i="29"/>
  <c r="DN36" i="29"/>
  <c r="DN55" i="29" s="1"/>
  <c r="DN60" i="29" s="1"/>
  <c r="EB41" i="49"/>
  <c r="EB77" i="49" s="1"/>
  <c r="DC76" i="54"/>
  <c r="DC36" i="54"/>
  <c r="DC55" i="54" s="1"/>
  <c r="DC60" i="54" s="1"/>
  <c r="DQ88" i="34"/>
  <c r="DR88" i="34" s="1"/>
  <c r="DQ50" i="34"/>
  <c r="DR50" i="34" s="1"/>
  <c r="DQ59" i="34"/>
  <c r="DR59" i="34" s="1"/>
  <c r="DQ38" i="34"/>
  <c r="DR38" i="34" s="1"/>
  <c r="DQ24" i="34"/>
  <c r="DR24" i="34" s="1"/>
  <c r="DQ17" i="34"/>
  <c r="DR17" i="34" s="1"/>
  <c r="DQ11" i="34"/>
  <c r="DR11" i="34" s="1"/>
  <c r="DQ23" i="34"/>
  <c r="DR23" i="34" s="1"/>
  <c r="DQ16" i="34"/>
  <c r="DR16" i="34" s="1"/>
  <c r="DQ58" i="34"/>
  <c r="DR58" i="34" s="1"/>
  <c r="DQ39" i="34"/>
  <c r="DQ30" i="34"/>
  <c r="DR30" i="34" s="1"/>
  <c r="DQ19" i="34"/>
  <c r="DR19" i="34" s="1"/>
  <c r="DQ90" i="34"/>
  <c r="DR90" i="34" s="1"/>
  <c r="DQ27" i="34"/>
  <c r="DR27" i="34" s="1"/>
  <c r="DQ26" i="34"/>
  <c r="DR26" i="34" s="1"/>
  <c r="DQ15" i="34"/>
  <c r="DR15" i="34" s="1"/>
  <c r="DQ12" i="34"/>
  <c r="DR12" i="34" s="1"/>
  <c r="DQ32" i="34"/>
  <c r="DR32" i="34" s="1"/>
  <c r="DQ25" i="34"/>
  <c r="DR25" i="34" s="1"/>
  <c r="DQ57" i="34"/>
  <c r="DR57" i="34" s="1"/>
  <c r="DQ45" i="34"/>
  <c r="DR45" i="34" s="1"/>
  <c r="DQ51" i="34"/>
  <c r="DR51" i="34" s="1"/>
  <c r="DQ33" i="34"/>
  <c r="DR33" i="34" s="1"/>
  <c r="DQ21" i="34"/>
  <c r="DR21" i="34" s="1"/>
  <c r="DQ49" i="34"/>
  <c r="DQ22" i="34"/>
  <c r="DR22" i="34" s="1"/>
  <c r="DQ14" i="34"/>
  <c r="DR14" i="34" s="1"/>
  <c r="DQ44" i="34"/>
  <c r="DQ18" i="34"/>
  <c r="DR18" i="34" s="1"/>
  <c r="DQ43" i="34"/>
  <c r="DR43" i="34" s="1"/>
  <c r="DQ28" i="34"/>
  <c r="DR28" i="34" s="1"/>
  <c r="DQ31" i="34"/>
  <c r="DR31" i="34" s="1"/>
  <c r="DQ89" i="34"/>
  <c r="DQ29" i="34"/>
  <c r="DR29" i="34" s="1"/>
  <c r="DQ20" i="34"/>
  <c r="DR20" i="34" s="1"/>
  <c r="DQ10" i="34"/>
  <c r="DR10" i="34" s="1"/>
  <c r="DQ9" i="34"/>
  <c r="DN86" i="7"/>
  <c r="DN93" i="7"/>
  <c r="DN96" i="7" s="1"/>
  <c r="CB80" i="39"/>
  <c r="CB82" i="39" s="1"/>
  <c r="CB84" i="39"/>
  <c r="AD62" i="39"/>
  <c r="AE62" i="39" s="1"/>
  <c r="AE60" i="39"/>
  <c r="DQ53" i="44"/>
  <c r="DQ78" i="44" s="1"/>
  <c r="DR78" i="44" s="1"/>
  <c r="DR49" i="44"/>
  <c r="DR53" i="44" s="1"/>
  <c r="CN80" i="39"/>
  <c r="CN82" i="39" s="1"/>
  <c r="BP84" i="11"/>
  <c r="DP53" i="19"/>
  <c r="DP78" i="19" s="1"/>
  <c r="AQ86" i="49"/>
  <c r="AR86" i="49" s="1"/>
  <c r="AQ93" i="49"/>
  <c r="AQ96" i="49" s="1"/>
  <c r="AR96" i="49" s="1"/>
  <c r="AR84" i="49"/>
  <c r="AR93" i="49" s="1"/>
  <c r="CP80" i="54"/>
  <c r="CP82" i="54" s="1"/>
  <c r="CP84" i="54"/>
  <c r="DL84" i="4"/>
  <c r="ED46" i="44"/>
  <c r="EE46" i="44" s="1"/>
  <c r="EE44" i="44"/>
  <c r="EE3" i="11"/>
  <c r="ED2" i="11"/>
  <c r="BQ86" i="16"/>
  <c r="BR86" i="16" s="1"/>
  <c r="BQ93" i="16"/>
  <c r="BQ96" i="16" s="1"/>
  <c r="BR96" i="16" s="1"/>
  <c r="BR84" i="16"/>
  <c r="BR93" i="16" s="1"/>
  <c r="EB53" i="11"/>
  <c r="EB78" i="11" s="1"/>
  <c r="EB91" i="11"/>
  <c r="CD53" i="39"/>
  <c r="CD78" i="39" s="1"/>
  <c r="CE78" i="39" s="1"/>
  <c r="CE49" i="39"/>
  <c r="CE53" i="39" s="1"/>
  <c r="CO80" i="4"/>
  <c r="CO82" i="4" s="1"/>
  <c r="DO76" i="19"/>
  <c r="DO36" i="19"/>
  <c r="DO55" i="19" s="1"/>
  <c r="DO60" i="19" s="1"/>
  <c r="CZ80" i="39"/>
  <c r="CZ82" i="39" s="1"/>
  <c r="DM77" i="39"/>
  <c r="DX86" i="49"/>
  <c r="DX93" i="49"/>
  <c r="DX96" i="49" s="1"/>
  <c r="CD55" i="54"/>
  <c r="CE36" i="54"/>
  <c r="CM62" i="49"/>
  <c r="CM64" i="49"/>
  <c r="CD78" i="4"/>
  <c r="CE78" i="4" s="1"/>
  <c r="CE53" i="4"/>
  <c r="BQ64" i="24"/>
  <c r="BR64" i="24" s="1"/>
  <c r="BQ62" i="24"/>
  <c r="BR62" i="24" s="1"/>
  <c r="BR60" i="24"/>
  <c r="CN82" i="49"/>
  <c r="CN84" i="49" s="1"/>
  <c r="CX86" i="39"/>
  <c r="CX93" i="39"/>
  <c r="CX96" i="39" s="1"/>
  <c r="DM80" i="11"/>
  <c r="DM82" i="11" s="1"/>
  <c r="DC76" i="19"/>
  <c r="DC36" i="19"/>
  <c r="DC55" i="19" s="1"/>
  <c r="DC60" i="19" s="1"/>
  <c r="DA86" i="44"/>
  <c r="DA93" i="44"/>
  <c r="DA96" i="44" s="1"/>
  <c r="EB86" i="16"/>
  <c r="EB93" i="16"/>
  <c r="EB96" i="16" s="1"/>
  <c r="ED2" i="29"/>
  <c r="EE3" i="29"/>
  <c r="CQ76" i="54"/>
  <c r="CQ36" i="54"/>
  <c r="CR34" i="54"/>
  <c r="EC34" i="54"/>
  <c r="CO86" i="19"/>
  <c r="CO93" i="19"/>
  <c r="CO96" i="19" s="1"/>
  <c r="CD76" i="4"/>
  <c r="CD36" i="4"/>
  <c r="CE34" i="4"/>
  <c r="AQ86" i="19"/>
  <c r="AR86" i="19" s="1"/>
  <c r="AQ93" i="19"/>
  <c r="AQ96" i="19" s="1"/>
  <c r="AR96" i="19" s="1"/>
  <c r="AR84" i="19"/>
  <c r="AR93" i="19" s="1"/>
  <c r="DO41" i="49"/>
  <c r="DO77" i="49" s="1"/>
  <c r="ED91" i="24"/>
  <c r="EE91" i="24" s="1"/>
  <c r="EE89" i="24"/>
  <c r="DD53" i="34"/>
  <c r="DD78" i="34" s="1"/>
  <c r="DE78" i="34" s="1"/>
  <c r="DE49" i="34"/>
  <c r="DE53" i="34" s="1"/>
  <c r="BD82" i="29"/>
  <c r="BE80" i="29"/>
  <c r="DD46" i="19"/>
  <c r="DE46" i="19" s="1"/>
  <c r="DE44" i="19"/>
  <c r="EA76" i="49"/>
  <c r="EA36" i="49"/>
  <c r="EA55" i="49" s="1"/>
  <c r="EA60" i="49" s="1"/>
  <c r="BD86" i="7"/>
  <c r="BE86" i="7" s="1"/>
  <c r="BD93" i="7"/>
  <c r="BE84" i="7"/>
  <c r="CQ91" i="49"/>
  <c r="CR91" i="49" s="1"/>
  <c r="CR89" i="49"/>
  <c r="AQ64" i="29"/>
  <c r="AR64" i="29" s="1"/>
  <c r="AQ62" i="29"/>
  <c r="AR62" i="29" s="1"/>
  <c r="AR60" i="29"/>
  <c r="EC76" i="44"/>
  <c r="EC36" i="44"/>
  <c r="EC55" i="44" s="1"/>
  <c r="EC60" i="44" s="1"/>
  <c r="DC62" i="16"/>
  <c r="DC64" i="16" s="1"/>
  <c r="AQ60" i="39"/>
  <c r="AR55" i="39"/>
  <c r="DY86" i="4"/>
  <c r="DY93" i="4"/>
  <c r="DY96" i="4" s="1"/>
  <c r="CQ34" i="29"/>
  <c r="CR9" i="29"/>
  <c r="BP84" i="29"/>
  <c r="BD60" i="49"/>
  <c r="BE55" i="49"/>
  <c r="CD76" i="29"/>
  <c r="CD36" i="29"/>
  <c r="CE34" i="29"/>
  <c r="CQ80" i="44"/>
  <c r="CR76" i="44"/>
  <c r="DW62" i="39"/>
  <c r="DM76" i="39"/>
  <c r="DM36" i="39"/>
  <c r="DM55" i="39" s="1"/>
  <c r="DM60" i="39" s="1"/>
  <c r="CC84" i="29"/>
  <c r="CC80" i="29"/>
  <c r="CC82" i="29" s="1"/>
  <c r="CQ82" i="7"/>
  <c r="CR80" i="7"/>
  <c r="CD34" i="39"/>
  <c r="CE9" i="39"/>
  <c r="DQ78" i="16"/>
  <c r="DR78" i="16" s="1"/>
  <c r="DR53" i="16"/>
  <c r="EC76" i="24"/>
  <c r="EC36" i="24"/>
  <c r="EC55" i="24" s="1"/>
  <c r="EC60" i="24" s="1"/>
  <c r="CQ77" i="19"/>
  <c r="CR77" i="19" s="1"/>
  <c r="CR41" i="19"/>
  <c r="BD62" i="34"/>
  <c r="BE62" i="34" s="1"/>
  <c r="BD64" i="34"/>
  <c r="BE64" i="34" s="1"/>
  <c r="BE60" i="34"/>
  <c r="CP76" i="29"/>
  <c r="CP36" i="29"/>
  <c r="CP55" i="29" s="1"/>
  <c r="CP60" i="29" s="1"/>
  <c r="DM96" i="7"/>
  <c r="DD46" i="34"/>
  <c r="DE46" i="34" s="1"/>
  <c r="DE44" i="34"/>
  <c r="DD55" i="7"/>
  <c r="DE36" i="7"/>
  <c r="DN76" i="49"/>
  <c r="DN36" i="49"/>
  <c r="DN55" i="49" s="1"/>
  <c r="DN60" i="49" s="1"/>
  <c r="CA84" i="39"/>
  <c r="DP62" i="16"/>
  <c r="DP64" i="16" s="1"/>
  <c r="DD39" i="49"/>
  <c r="DD89" i="49"/>
  <c r="DD90" i="49"/>
  <c r="DE90" i="49" s="1"/>
  <c r="DD20" i="49"/>
  <c r="DE20" i="49" s="1"/>
  <c r="DD57" i="49"/>
  <c r="DE57" i="49" s="1"/>
  <c r="DD49" i="49"/>
  <c r="DD38" i="49"/>
  <c r="DE38" i="49" s="1"/>
  <c r="DD31" i="49"/>
  <c r="DE31" i="49" s="1"/>
  <c r="DD27" i="49"/>
  <c r="DE27" i="49" s="1"/>
  <c r="DD19" i="49"/>
  <c r="DE19" i="49" s="1"/>
  <c r="DD45" i="49"/>
  <c r="DE45" i="49" s="1"/>
  <c r="DD28" i="49"/>
  <c r="DE28" i="49" s="1"/>
  <c r="DD50" i="49"/>
  <c r="DE50" i="49" s="1"/>
  <c r="DD44" i="49"/>
  <c r="DD25" i="49"/>
  <c r="DE25" i="49" s="1"/>
  <c r="DD33" i="49"/>
  <c r="DE33" i="49" s="1"/>
  <c r="DD12" i="49"/>
  <c r="DE12" i="49" s="1"/>
  <c r="DD24" i="49"/>
  <c r="DE24" i="49" s="1"/>
  <c r="DD16" i="49"/>
  <c r="DE16" i="49" s="1"/>
  <c r="DD11" i="49"/>
  <c r="DE11" i="49" s="1"/>
  <c r="DD23" i="49"/>
  <c r="DE23" i="49" s="1"/>
  <c r="DD59" i="49"/>
  <c r="DE59" i="49" s="1"/>
  <c r="DD30" i="49"/>
  <c r="DE30" i="49" s="1"/>
  <c r="DD22" i="49"/>
  <c r="DE22" i="49" s="1"/>
  <c r="DD14" i="49"/>
  <c r="DE14" i="49" s="1"/>
  <c r="DD18" i="49"/>
  <c r="DE18" i="49" s="1"/>
  <c r="DD13" i="49"/>
  <c r="DE13" i="49" s="1"/>
  <c r="DD17" i="49"/>
  <c r="DE17" i="49" s="1"/>
  <c r="DD10" i="49"/>
  <c r="DE10" i="49" s="1"/>
  <c r="DD51" i="49"/>
  <c r="DE51" i="49" s="1"/>
  <c r="DD29" i="49"/>
  <c r="DE29" i="49" s="1"/>
  <c r="DD15" i="49"/>
  <c r="DE15" i="49" s="1"/>
  <c r="DD88" i="49"/>
  <c r="DE88" i="49" s="1"/>
  <c r="DD26" i="49"/>
  <c r="DE26" i="49" s="1"/>
  <c r="DD43" i="49"/>
  <c r="DE43" i="49" s="1"/>
  <c r="DD32" i="49"/>
  <c r="DE32" i="49" s="1"/>
  <c r="DD21" i="49"/>
  <c r="DE21" i="49" s="1"/>
  <c r="DD58" i="49"/>
  <c r="DE58" i="49" s="1"/>
  <c r="DD9" i="49"/>
  <c r="CQ46" i="4"/>
  <c r="CR46" i="4" s="1"/>
  <c r="CR44" i="4"/>
  <c r="DL86" i="24"/>
  <c r="DL93" i="24"/>
  <c r="DL96" i="24" s="1"/>
  <c r="BQ80" i="29"/>
  <c r="BR76" i="29"/>
  <c r="DD80" i="16"/>
  <c r="DE76" i="16"/>
  <c r="CQ34" i="49"/>
  <c r="CR9" i="49"/>
  <c r="DK86" i="34"/>
  <c r="DK93" i="34"/>
  <c r="DK96" i="34" s="1"/>
  <c r="DB86" i="24"/>
  <c r="DB93" i="24"/>
  <c r="DB96" i="24" s="1"/>
  <c r="CQ55" i="44"/>
  <c r="CR36" i="44"/>
  <c r="CZ86" i="49"/>
  <c r="CZ93" i="49"/>
  <c r="CZ96" i="49" s="1"/>
  <c r="EB34" i="11"/>
  <c r="CZ64" i="49"/>
  <c r="CZ62" i="49"/>
  <c r="DD55" i="16"/>
  <c r="DE36" i="16"/>
  <c r="DO34" i="29"/>
  <c r="AR82" i="11"/>
  <c r="AQ84" i="11"/>
  <c r="BQ82" i="34"/>
  <c r="BR80" i="34"/>
  <c r="CQ46" i="49"/>
  <c r="CR46" i="49" s="1"/>
  <c r="CR44" i="49"/>
  <c r="DX84" i="39"/>
  <c r="CO62" i="29"/>
  <c r="CO64" i="29" s="1"/>
  <c r="AD86" i="11"/>
  <c r="AE86" i="11" s="1"/>
  <c r="AD93" i="11"/>
  <c r="AD96" i="11" s="1"/>
  <c r="AE96" i="11" s="1"/>
  <c r="AE84" i="11"/>
  <c r="AE93" i="11" s="1"/>
  <c r="AD64" i="7"/>
  <c r="AE64" i="7" s="1"/>
  <c r="EA55" i="29"/>
  <c r="EA60" i="29" s="1"/>
  <c r="CC62" i="4"/>
  <c r="CC64" i="4" s="1"/>
  <c r="EA55" i="34"/>
  <c r="BC86" i="29"/>
  <c r="BC93" i="29"/>
  <c r="BC96" i="29" s="1"/>
  <c r="DQ41" i="44"/>
  <c r="DR39" i="44"/>
  <c r="EA60" i="19"/>
  <c r="BP86" i="19"/>
  <c r="BP93" i="19"/>
  <c r="BP96" i="19" s="1"/>
  <c r="DC34" i="29"/>
  <c r="DC91" i="29"/>
  <c r="DD90" i="29"/>
  <c r="DE90" i="29" s="1"/>
  <c r="DD89" i="29"/>
  <c r="DD59" i="29"/>
  <c r="DE59" i="29" s="1"/>
  <c r="DD88" i="29"/>
  <c r="DE88" i="29" s="1"/>
  <c r="DD45" i="29"/>
  <c r="DE45" i="29" s="1"/>
  <c r="DD38" i="29"/>
  <c r="DE38" i="29" s="1"/>
  <c r="DD44" i="29"/>
  <c r="DD25" i="29"/>
  <c r="DE25" i="29" s="1"/>
  <c r="DD28" i="29"/>
  <c r="DE28" i="29" s="1"/>
  <c r="DD51" i="29"/>
  <c r="DE51" i="29" s="1"/>
  <c r="DD43" i="29"/>
  <c r="DE43" i="29" s="1"/>
  <c r="DD30" i="29"/>
  <c r="DE30" i="29" s="1"/>
  <c r="DD10" i="29"/>
  <c r="DE10" i="29" s="1"/>
  <c r="DD50" i="29"/>
  <c r="DE50" i="29" s="1"/>
  <c r="DD14" i="29"/>
  <c r="DE14" i="29" s="1"/>
  <c r="DD12" i="29"/>
  <c r="DE12" i="29" s="1"/>
  <c r="DD49" i="29"/>
  <c r="DD18" i="29"/>
  <c r="DE18" i="29" s="1"/>
  <c r="DD58" i="29"/>
  <c r="DE58" i="29" s="1"/>
  <c r="DD21" i="29"/>
  <c r="DE21" i="29" s="1"/>
  <c r="DD31" i="29"/>
  <c r="DE31" i="29" s="1"/>
  <c r="DD26" i="29"/>
  <c r="DE26" i="29" s="1"/>
  <c r="DD16" i="29"/>
  <c r="DE16" i="29" s="1"/>
  <c r="DD33" i="29"/>
  <c r="DE33" i="29" s="1"/>
  <c r="DD32" i="29"/>
  <c r="DE32" i="29" s="1"/>
  <c r="DD11" i="29"/>
  <c r="DE11" i="29" s="1"/>
  <c r="DD23" i="29"/>
  <c r="DE23" i="29" s="1"/>
  <c r="DD22" i="29"/>
  <c r="DE22" i="29" s="1"/>
  <c r="DD9" i="29"/>
  <c r="DD57" i="29"/>
  <c r="DE57" i="29" s="1"/>
  <c r="DD29" i="29"/>
  <c r="DE29" i="29" s="1"/>
  <c r="DD19" i="29"/>
  <c r="DE19" i="29" s="1"/>
  <c r="DD17" i="29"/>
  <c r="DE17" i="29" s="1"/>
  <c r="DD27" i="29"/>
  <c r="DE27" i="29" s="1"/>
  <c r="DD20" i="29"/>
  <c r="DE20" i="29" s="1"/>
  <c r="DD39" i="29"/>
  <c r="DD15" i="29"/>
  <c r="DE15" i="29" s="1"/>
  <c r="DD24" i="29"/>
  <c r="DE24" i="29" s="1"/>
  <c r="DD13" i="29"/>
  <c r="DE13" i="29" s="1"/>
  <c r="BQ55" i="49"/>
  <c r="BR36" i="49"/>
  <c r="DK64" i="34"/>
  <c r="CP60" i="34"/>
  <c r="CP86" i="16"/>
  <c r="CP93" i="16"/>
  <c r="CP96" i="16" s="1"/>
  <c r="DY86" i="19"/>
  <c r="DY93" i="19"/>
  <c r="DY96" i="19" s="1"/>
  <c r="CN86" i="29"/>
  <c r="CN93" i="29"/>
  <c r="CN96" i="29" s="1"/>
  <c r="ED46" i="24"/>
  <c r="EE46" i="24" s="1"/>
  <c r="EE44" i="24"/>
  <c r="DZ77" i="39"/>
  <c r="CQ55" i="24"/>
  <c r="CR36" i="24"/>
  <c r="DO91" i="11"/>
  <c r="DZ62" i="11"/>
  <c r="DZ64" i="11" s="1"/>
  <c r="CZ86" i="29"/>
  <c r="CZ93" i="29"/>
  <c r="CZ96" i="29" s="1"/>
  <c r="CQ60" i="7"/>
  <c r="CR55" i="7"/>
  <c r="DK86" i="19"/>
  <c r="DK93" i="19"/>
  <c r="DK96" i="19" s="1"/>
  <c r="CC60" i="11"/>
  <c r="DD80" i="7"/>
  <c r="DE76" i="7"/>
  <c r="DN53" i="39"/>
  <c r="DN78" i="39" s="1"/>
  <c r="DP80" i="16"/>
  <c r="DP82" i="16" s="1"/>
  <c r="DP84" i="16" s="1"/>
  <c r="ED77" i="16"/>
  <c r="EE77" i="16" s="1"/>
  <c r="EE41" i="16"/>
  <c r="ED78" i="16"/>
  <c r="EE78" i="16" s="1"/>
  <c r="EE53" i="16"/>
  <c r="ED76" i="7"/>
  <c r="ED36" i="7"/>
  <c r="EE34" i="7"/>
  <c r="BD84" i="19"/>
  <c r="DA86" i="54"/>
  <c r="DA93" i="54"/>
  <c r="DA96" i="54" s="1"/>
  <c r="AE82" i="39"/>
  <c r="AD84" i="39"/>
  <c r="S95" i="39"/>
  <c r="P14" i="2"/>
  <c r="N95" i="7"/>
  <c r="N97" i="7" s="1"/>
  <c r="K7" i="2"/>
  <c r="AQ62" i="49"/>
  <c r="AR62" i="49" s="1"/>
  <c r="AQ64" i="49"/>
  <c r="AR64" i="49" s="1"/>
  <c r="AR60" i="49"/>
  <c r="CO80" i="29"/>
  <c r="CO82" i="29" s="1"/>
  <c r="CQ91" i="11"/>
  <c r="CR91" i="11" s="1"/>
  <c r="CR88" i="11"/>
  <c r="AR82" i="4"/>
  <c r="AQ84" i="4"/>
  <c r="Q64" i="39"/>
  <c r="R64" i="39" s="1"/>
  <c r="EA80" i="29"/>
  <c r="EA82" i="29" s="1"/>
  <c r="CC80" i="4"/>
  <c r="CC82" i="4" s="1"/>
  <c r="CP86" i="44"/>
  <c r="CP93" i="44"/>
  <c r="CP96" i="44" s="1"/>
  <c r="EA80" i="34"/>
  <c r="EA82" i="34" s="1"/>
  <c r="AE95" i="34"/>
  <c r="S97" i="34"/>
  <c r="AQ82" i="39"/>
  <c r="AR80" i="39"/>
  <c r="CZ62" i="4"/>
  <c r="DA84" i="19"/>
  <c r="EA84" i="19"/>
  <c r="EA80" i="19"/>
  <c r="EA82" i="19" s="1"/>
  <c r="EB31" i="39"/>
  <c r="EB23" i="39"/>
  <c r="EB39" i="39"/>
  <c r="EB22" i="39"/>
  <c r="EB90" i="39"/>
  <c r="EB45" i="39"/>
  <c r="EB21" i="39"/>
  <c r="EB89" i="39"/>
  <c r="EB50" i="39"/>
  <c r="EB43" i="39"/>
  <c r="EB59" i="39"/>
  <c r="EB51" i="39"/>
  <c r="EB88" i="39"/>
  <c r="EB15" i="39"/>
  <c r="EB29" i="39"/>
  <c r="EB10" i="39"/>
  <c r="EB19" i="39"/>
  <c r="EB49" i="39"/>
  <c r="EB25" i="39"/>
  <c r="EB18" i="39"/>
  <c r="EB16" i="39"/>
  <c r="EB24" i="39"/>
  <c r="EB14" i="39"/>
  <c r="EB20" i="39"/>
  <c r="EB26" i="39"/>
  <c r="EB12" i="39"/>
  <c r="EB58" i="39"/>
  <c r="EB33" i="39"/>
  <c r="EB17" i="39"/>
  <c r="EB28" i="39"/>
  <c r="EB9" i="39"/>
  <c r="EB34" i="39" s="1"/>
  <c r="EB44" i="39"/>
  <c r="EB30" i="39"/>
  <c r="EB32" i="39"/>
  <c r="EB57" i="39"/>
  <c r="EB27" i="39"/>
  <c r="EB38" i="39"/>
  <c r="EB11" i="39"/>
  <c r="BQ80" i="49"/>
  <c r="BR76" i="49"/>
  <c r="CP80" i="34"/>
  <c r="CP82" i="34" s="1"/>
  <c r="BD60" i="4"/>
  <c r="BE55" i="4"/>
  <c r="CD82" i="24"/>
  <c r="CE80" i="24"/>
  <c r="DB84" i="44"/>
  <c r="DZ76" i="39"/>
  <c r="DZ36" i="39"/>
  <c r="DZ55" i="39" s="1"/>
  <c r="CQ80" i="24"/>
  <c r="CR76" i="24"/>
  <c r="CD60" i="24"/>
  <c r="CE55" i="24"/>
  <c r="DZ80" i="11"/>
  <c r="DZ82" i="11" s="1"/>
  <c r="DZ84" i="11" s="1"/>
  <c r="DM60" i="34"/>
  <c r="CB86" i="29"/>
  <c r="CB93" i="29"/>
  <c r="CB96" i="29" s="1"/>
  <c r="DD77" i="24"/>
  <c r="DE77" i="24" s="1"/>
  <c r="DE41" i="24"/>
  <c r="BP62" i="4"/>
  <c r="BP64" i="4" s="1"/>
  <c r="DY64" i="54"/>
  <c r="DO86" i="7"/>
  <c r="DO93" i="7"/>
  <c r="DO96" i="7" s="1"/>
  <c r="CC80" i="11"/>
  <c r="CC82" i="11" s="1"/>
  <c r="EB76" i="54"/>
  <c r="EB36" i="54"/>
  <c r="EB55" i="54" s="1"/>
  <c r="EB60" i="54" s="1"/>
  <c r="CD76" i="11"/>
  <c r="CD36" i="11"/>
  <c r="CE34" i="11"/>
  <c r="DN78" i="4"/>
  <c r="EB84" i="44"/>
  <c r="DZ62" i="24"/>
  <c r="DZ64" i="24" s="1"/>
  <c r="Y95" i="11"/>
  <c r="Y97" i="11" s="1"/>
  <c r="V8" i="2"/>
  <c r="DN62" i="34"/>
  <c r="DN64" i="34" s="1"/>
  <c r="EC91" i="34"/>
  <c r="EB53" i="29"/>
  <c r="EB78" i="29" s="1"/>
  <c r="DR3" i="29"/>
  <c r="DQ2" i="29"/>
  <c r="ED53" i="44"/>
  <c r="ED78" i="44" s="1"/>
  <c r="EE78" i="44" s="1"/>
  <c r="EE49" i="44"/>
  <c r="EE53" i="44" s="1"/>
  <c r="EC34" i="19"/>
  <c r="DM86" i="19"/>
  <c r="DM93" i="19"/>
  <c r="DM96" i="19" s="1"/>
  <c r="BC86" i="11"/>
  <c r="BC93" i="11"/>
  <c r="BC96" i="11" s="1"/>
  <c r="CQ41" i="49"/>
  <c r="CR39" i="49"/>
  <c r="BQ60" i="34"/>
  <c r="BR55" i="34"/>
  <c r="EC80" i="16"/>
  <c r="EC82" i="16" s="1"/>
  <c r="DQ46" i="44"/>
  <c r="DR46" i="44" s="1"/>
  <c r="DR44" i="44"/>
  <c r="ED53" i="24"/>
  <c r="ED78" i="24" s="1"/>
  <c r="EE78" i="24" s="1"/>
  <c r="EE49" i="24"/>
  <c r="EE53" i="24" s="1"/>
  <c r="CC60" i="29"/>
  <c r="BQ55" i="29"/>
  <c r="BR36" i="29"/>
  <c r="CA86" i="4"/>
  <c r="CA93" i="4"/>
  <c r="CA96" i="4" s="1"/>
  <c r="CX86" i="11"/>
  <c r="CX93" i="11"/>
  <c r="CX96" i="11" s="1"/>
  <c r="EB76" i="34"/>
  <c r="EB36" i="34"/>
  <c r="EB55" i="34" s="1"/>
  <c r="EB60" i="34" s="1"/>
  <c r="ED90" i="34"/>
  <c r="EE90" i="34" s="1"/>
  <c r="ED89" i="34"/>
  <c r="ED49" i="34"/>
  <c r="ED31" i="34"/>
  <c r="EE31" i="34" s="1"/>
  <c r="ED51" i="34"/>
  <c r="EE51" i="34" s="1"/>
  <c r="ED18" i="34"/>
  <c r="EE18" i="34" s="1"/>
  <c r="ED29" i="34"/>
  <c r="EE29" i="34" s="1"/>
  <c r="ED12" i="34"/>
  <c r="EE12" i="34" s="1"/>
  <c r="ED43" i="34"/>
  <c r="EE43" i="34" s="1"/>
  <c r="ED88" i="34"/>
  <c r="EE88" i="34" s="1"/>
  <c r="ED30" i="34"/>
  <c r="EE30" i="34" s="1"/>
  <c r="ED58" i="34"/>
  <c r="EE58" i="34" s="1"/>
  <c r="ED50" i="34"/>
  <c r="EE50" i="34" s="1"/>
  <c r="ED20" i="34"/>
  <c r="EE20" i="34" s="1"/>
  <c r="ED14" i="34"/>
  <c r="EE14" i="34" s="1"/>
  <c r="ED44" i="34"/>
  <c r="ED59" i="34"/>
  <c r="EE59" i="34" s="1"/>
  <c r="ED22" i="34"/>
  <c r="EE22" i="34" s="1"/>
  <c r="ED17" i="34"/>
  <c r="EE17" i="34" s="1"/>
  <c r="ED9" i="34"/>
  <c r="ED39" i="34"/>
  <c r="ED10" i="34"/>
  <c r="EE10" i="34" s="1"/>
  <c r="ED45" i="34"/>
  <c r="EE45" i="34" s="1"/>
  <c r="ED38" i="34"/>
  <c r="EE38" i="34" s="1"/>
  <c r="ED28" i="34"/>
  <c r="EE28" i="34" s="1"/>
  <c r="ED25" i="34"/>
  <c r="EE25" i="34" s="1"/>
  <c r="ED15" i="34"/>
  <c r="EE15" i="34" s="1"/>
  <c r="ED33" i="34"/>
  <c r="EE33" i="34" s="1"/>
  <c r="ED27" i="34"/>
  <c r="EE27" i="34" s="1"/>
  <c r="ED21" i="34"/>
  <c r="EE21" i="34" s="1"/>
  <c r="ED16" i="34"/>
  <c r="EE16" i="34" s="1"/>
  <c r="ED11" i="34"/>
  <c r="EE11" i="34" s="1"/>
  <c r="ED32" i="34"/>
  <c r="EE32" i="34" s="1"/>
  <c r="ED26" i="34"/>
  <c r="EE26" i="34" s="1"/>
  <c r="ED23" i="34"/>
  <c r="EE23" i="34" s="1"/>
  <c r="ED57" i="34"/>
  <c r="EE57" i="34" s="1"/>
  <c r="ED24" i="34"/>
  <c r="EE24" i="34" s="1"/>
  <c r="ED19" i="34"/>
  <c r="EE19" i="34" s="1"/>
  <c r="CN86" i="34"/>
  <c r="CN93" i="34"/>
  <c r="CN96" i="34" s="1"/>
  <c r="EA76" i="4"/>
  <c r="EA36" i="4"/>
  <c r="EA55" i="4" s="1"/>
  <c r="EA60" i="4" s="1"/>
  <c r="U95" i="44"/>
  <c r="U97" i="44" s="1"/>
  <c r="R15" i="2"/>
  <c r="DZ62" i="49"/>
  <c r="DZ64" i="49" s="1"/>
  <c r="DQ34" i="44"/>
  <c r="DR9" i="44"/>
  <c r="CQ41" i="29"/>
  <c r="CR39" i="29"/>
  <c r="EC2" i="39"/>
  <c r="ED3" i="39"/>
  <c r="EA53" i="39"/>
  <c r="EA78" i="39" s="1"/>
  <c r="AD86" i="19"/>
  <c r="AE86" i="19" s="1"/>
  <c r="AD93" i="19"/>
  <c r="AD96" i="19" s="1"/>
  <c r="AE96" i="19" s="1"/>
  <c r="AE84" i="19"/>
  <c r="AE93" i="19" s="1"/>
  <c r="DD89" i="11"/>
  <c r="DE89" i="11" s="1"/>
  <c r="DD49" i="11"/>
  <c r="DD88" i="11"/>
  <c r="DD24" i="11"/>
  <c r="DE24" i="11" s="1"/>
  <c r="DD17" i="11"/>
  <c r="DE17" i="11" s="1"/>
  <c r="DD59" i="11"/>
  <c r="DE59" i="11" s="1"/>
  <c r="DD45" i="11"/>
  <c r="DE45" i="11" s="1"/>
  <c r="DD15" i="11"/>
  <c r="DE15" i="11" s="1"/>
  <c r="DD12" i="11"/>
  <c r="DE12" i="11" s="1"/>
  <c r="DD11" i="11"/>
  <c r="DE11" i="11" s="1"/>
  <c r="DD10" i="11"/>
  <c r="DE10" i="11" s="1"/>
  <c r="DD50" i="11"/>
  <c r="DE50" i="11" s="1"/>
  <c r="DD27" i="11"/>
  <c r="DE27" i="11" s="1"/>
  <c r="DD26" i="11"/>
  <c r="DE26" i="11" s="1"/>
  <c r="DD58" i="11"/>
  <c r="DE58" i="11" s="1"/>
  <c r="DD25" i="11"/>
  <c r="DE25" i="11" s="1"/>
  <c r="DD57" i="11"/>
  <c r="DE57" i="11" s="1"/>
  <c r="DD23" i="11"/>
  <c r="DE23" i="11" s="1"/>
  <c r="DD51" i="11"/>
  <c r="DE51" i="11" s="1"/>
  <c r="DD19" i="11"/>
  <c r="DE19" i="11" s="1"/>
  <c r="DD9" i="11"/>
  <c r="DD16" i="11"/>
  <c r="DE16" i="11" s="1"/>
  <c r="DD14" i="11"/>
  <c r="DE14" i="11" s="1"/>
  <c r="DD20" i="11"/>
  <c r="DE20" i="11" s="1"/>
  <c r="DD31" i="11"/>
  <c r="DE31" i="11" s="1"/>
  <c r="DD32" i="11"/>
  <c r="DE32" i="11" s="1"/>
  <c r="DD30" i="11"/>
  <c r="DE30" i="11" s="1"/>
  <c r="DD22" i="11"/>
  <c r="DE22" i="11" s="1"/>
  <c r="DD18" i="11"/>
  <c r="DE18" i="11" s="1"/>
  <c r="DD29" i="11"/>
  <c r="DE29" i="11" s="1"/>
  <c r="DD33" i="11"/>
  <c r="DE33" i="11" s="1"/>
  <c r="DD28" i="11"/>
  <c r="DE28" i="11" s="1"/>
  <c r="DD44" i="11"/>
  <c r="DD43" i="11"/>
  <c r="DE43" i="11" s="1"/>
  <c r="DD21" i="11"/>
  <c r="DE21" i="11" s="1"/>
  <c r="DD90" i="11"/>
  <c r="DE90" i="11" s="1"/>
  <c r="DB62" i="54"/>
  <c r="DB64" i="54" s="1"/>
  <c r="BD60" i="11"/>
  <c r="BE55" i="11"/>
  <c r="CP96" i="7"/>
  <c r="EC91" i="19"/>
  <c r="Q95" i="24"/>
  <c r="Q97" i="24" s="1"/>
  <c r="O11" i="2" s="1"/>
  <c r="N11" i="2"/>
  <c r="CP76" i="49"/>
  <c r="CP36" i="49"/>
  <c r="CP55" i="49" s="1"/>
  <c r="CP60" i="49" s="1"/>
  <c r="Q95" i="16"/>
  <c r="Q97" i="16" s="1"/>
  <c r="O9" i="2" s="1"/>
  <c r="N9" i="2"/>
  <c r="DP34" i="54"/>
  <c r="DW84" i="39"/>
  <c r="AD86" i="54"/>
  <c r="AE86" i="54" s="1"/>
  <c r="AD93" i="54"/>
  <c r="AD96" i="54" s="1"/>
  <c r="AE96" i="54" s="1"/>
  <c r="AE97" i="54" s="1"/>
  <c r="AE84" i="54"/>
  <c r="AE93" i="54" s="1"/>
  <c r="DN76" i="4"/>
  <c r="DN36" i="4"/>
  <c r="DN55" i="4" s="1"/>
  <c r="DA62" i="4"/>
  <c r="DA64" i="4" s="1"/>
  <c r="CY86" i="11"/>
  <c r="CY93" i="11"/>
  <c r="CY96" i="11" s="1"/>
  <c r="DP32" i="4"/>
  <c r="DP88" i="4"/>
  <c r="DP91" i="4" s="1"/>
  <c r="DP31" i="4"/>
  <c r="DP23" i="4"/>
  <c r="DP16" i="4"/>
  <c r="DP12" i="4"/>
  <c r="DP30" i="4"/>
  <c r="DP22" i="4"/>
  <c r="DP57" i="4"/>
  <c r="DP51" i="4"/>
  <c r="DP44" i="4"/>
  <c r="DP15" i="4"/>
  <c r="DP11" i="4"/>
  <c r="DP26" i="4"/>
  <c r="DP25" i="4"/>
  <c r="DP18" i="4"/>
  <c r="DP49" i="4"/>
  <c r="DP21" i="4"/>
  <c r="DP10" i="4"/>
  <c r="DP43" i="4"/>
  <c r="DP29" i="4"/>
  <c r="DP24" i="4"/>
  <c r="DP14" i="4"/>
  <c r="DP9" i="4"/>
  <c r="DP50" i="4"/>
  <c r="DP33" i="4"/>
  <c r="DP19" i="4"/>
  <c r="DP28" i="4"/>
  <c r="DP20" i="4"/>
  <c r="DP17" i="4"/>
  <c r="DP27" i="4"/>
  <c r="BZ86" i="39"/>
  <c r="BZ93" i="39"/>
  <c r="BZ96" i="39" s="1"/>
  <c r="CQ60" i="16"/>
  <c r="CR55" i="16"/>
  <c r="CD62" i="7"/>
  <c r="CE62" i="7" s="1"/>
  <c r="CE60" i="7"/>
  <c r="AQ86" i="24"/>
  <c r="AR86" i="24" s="1"/>
  <c r="AQ93" i="24"/>
  <c r="AQ96" i="24" s="1"/>
  <c r="AR96" i="24" s="1"/>
  <c r="AR84" i="24"/>
  <c r="AR93" i="24" s="1"/>
  <c r="DM62" i="4"/>
  <c r="DM64" i="4" s="1"/>
  <c r="DB34" i="39"/>
  <c r="DN84" i="34"/>
  <c r="DN80" i="34"/>
  <c r="DN82" i="34" s="1"/>
  <c r="EB91" i="29"/>
  <c r="DD41" i="54"/>
  <c r="DE39" i="54"/>
  <c r="CN84" i="4"/>
  <c r="DM84" i="54"/>
  <c r="BB86" i="39"/>
  <c r="BB93" i="39"/>
  <c r="BB96" i="39" s="1"/>
  <c r="S6" i="2"/>
  <c r="V95" i="4"/>
  <c r="V97" i="4" s="1"/>
  <c r="DD57" i="4"/>
  <c r="DE57" i="4" s="1"/>
  <c r="DD51" i="4"/>
  <c r="DE51" i="4" s="1"/>
  <c r="DD44" i="4"/>
  <c r="DD15" i="4"/>
  <c r="DE15" i="4" s="1"/>
  <c r="DD11" i="4"/>
  <c r="DE11" i="4" s="1"/>
  <c r="DD29" i="4"/>
  <c r="DE29" i="4" s="1"/>
  <c r="DD21" i="4"/>
  <c r="DE21" i="4" s="1"/>
  <c r="DD10" i="4"/>
  <c r="DE10" i="4" s="1"/>
  <c r="DD50" i="4"/>
  <c r="DE50" i="4" s="1"/>
  <c r="DD43" i="4"/>
  <c r="DE43" i="4" s="1"/>
  <c r="DD28" i="4"/>
  <c r="DE28" i="4" s="1"/>
  <c r="DD20" i="4"/>
  <c r="DE20" i="4" s="1"/>
  <c r="DD14" i="4"/>
  <c r="DE14" i="4" s="1"/>
  <c r="DD33" i="4"/>
  <c r="DE33" i="4" s="1"/>
  <c r="DD24" i="4"/>
  <c r="DE24" i="4" s="1"/>
  <c r="DD17" i="4"/>
  <c r="DE17" i="4" s="1"/>
  <c r="DD31" i="4"/>
  <c r="DE31" i="4" s="1"/>
  <c r="DD27" i="4"/>
  <c r="DE27" i="4" s="1"/>
  <c r="DD22" i="4"/>
  <c r="DE22" i="4" s="1"/>
  <c r="DD88" i="4"/>
  <c r="DD30" i="4"/>
  <c r="DE30" i="4" s="1"/>
  <c r="DD16" i="4"/>
  <c r="DE16" i="4" s="1"/>
  <c r="DD12" i="4"/>
  <c r="DE12" i="4" s="1"/>
  <c r="DD49" i="4"/>
  <c r="DD32" i="4"/>
  <c r="DE32" i="4" s="1"/>
  <c r="DD9" i="4"/>
  <c r="DD19" i="4"/>
  <c r="DE19" i="4" s="1"/>
  <c r="DD18" i="4"/>
  <c r="DE18" i="4" s="1"/>
  <c r="DD25" i="4"/>
  <c r="DE25" i="4" s="1"/>
  <c r="DD23" i="4"/>
  <c r="DE23" i="4" s="1"/>
  <c r="DD26" i="4"/>
  <c r="DE26" i="4" s="1"/>
  <c r="EB46" i="49"/>
  <c r="DQ34" i="24"/>
  <c r="DR9" i="24"/>
  <c r="CN62" i="19"/>
  <c r="CN64" i="19" s="1"/>
  <c r="AQ64" i="24"/>
  <c r="AR64" i="24" s="1"/>
  <c r="CQ77" i="34"/>
  <c r="CR77" i="34" s="1"/>
  <c r="CR41" i="34"/>
  <c r="DC84" i="7"/>
  <c r="CQ53" i="11"/>
  <c r="CR49" i="11"/>
  <c r="ED90" i="54"/>
  <c r="EE90" i="54" s="1"/>
  <c r="ED59" i="54"/>
  <c r="EE59" i="54" s="1"/>
  <c r="ED51" i="54"/>
  <c r="EE51" i="54" s="1"/>
  <c r="ED58" i="54"/>
  <c r="EE58" i="54" s="1"/>
  <c r="ED89" i="54"/>
  <c r="ED49" i="54"/>
  <c r="ED45" i="54"/>
  <c r="EE45" i="54" s="1"/>
  <c r="ED44" i="54"/>
  <c r="ED32" i="54"/>
  <c r="EE32" i="54" s="1"/>
  <c r="ED50" i="54"/>
  <c r="EE50" i="54" s="1"/>
  <c r="ED31" i="54"/>
  <c r="EE31" i="54" s="1"/>
  <c r="ED23" i="54"/>
  <c r="EE23" i="54" s="1"/>
  <c r="ED43" i="54"/>
  <c r="EE43" i="54" s="1"/>
  <c r="ED27" i="54"/>
  <c r="EE27" i="54" s="1"/>
  <c r="ED33" i="54"/>
  <c r="EE33" i="54" s="1"/>
  <c r="ED57" i="54"/>
  <c r="EE57" i="54" s="1"/>
  <c r="ED25" i="54"/>
  <c r="EE25" i="54" s="1"/>
  <c r="ED22" i="54"/>
  <c r="EE22" i="54" s="1"/>
  <c r="ED21" i="54"/>
  <c r="EE21" i="54" s="1"/>
  <c r="ED88" i="54"/>
  <c r="EE88" i="54" s="1"/>
  <c r="ED38" i="54"/>
  <c r="EE38" i="54" s="1"/>
  <c r="ED20" i="54"/>
  <c r="EE20" i="54" s="1"/>
  <c r="ED14" i="54"/>
  <c r="EE14" i="54" s="1"/>
  <c r="ED39" i="54"/>
  <c r="ED28" i="54"/>
  <c r="EE28" i="54" s="1"/>
  <c r="ED13" i="54"/>
  <c r="EE13" i="54" s="1"/>
  <c r="ED29" i="54"/>
  <c r="EE29" i="54" s="1"/>
  <c r="ED12" i="54"/>
  <c r="EE12" i="54" s="1"/>
  <c r="ED9" i="54"/>
  <c r="ED30" i="54"/>
  <c r="EE30" i="54" s="1"/>
  <c r="ED11" i="54"/>
  <c r="EE11" i="54" s="1"/>
  <c r="ED17" i="54"/>
  <c r="EE17" i="54" s="1"/>
  <c r="ED18" i="54"/>
  <c r="EE18" i="54" s="1"/>
  <c r="ED15" i="54"/>
  <c r="EE15" i="54" s="1"/>
  <c r="ED10" i="54"/>
  <c r="EE10" i="54" s="1"/>
  <c r="ED26" i="54"/>
  <c r="EE26" i="54" s="1"/>
  <c r="ED24" i="54"/>
  <c r="EE24" i="54" s="1"/>
  <c r="ED19" i="54"/>
  <c r="EE19" i="54" s="1"/>
  <c r="ED16" i="54"/>
  <c r="EE16" i="54" s="1"/>
  <c r="DO46" i="29"/>
  <c r="DQ90" i="19"/>
  <c r="DR90" i="19" s="1"/>
  <c r="DQ50" i="19"/>
  <c r="DR50" i="19" s="1"/>
  <c r="DQ39" i="19"/>
  <c r="DQ89" i="19"/>
  <c r="DQ57" i="19"/>
  <c r="DR57" i="19" s="1"/>
  <c r="DQ43" i="19"/>
  <c r="DR43" i="19" s="1"/>
  <c r="DQ88" i="19"/>
  <c r="DR88" i="19" s="1"/>
  <c r="DQ33" i="19"/>
  <c r="DR33" i="19" s="1"/>
  <c r="DQ24" i="19"/>
  <c r="DR24" i="19" s="1"/>
  <c r="DQ17" i="19"/>
  <c r="DR17" i="19" s="1"/>
  <c r="DQ59" i="19"/>
  <c r="DR59" i="19" s="1"/>
  <c r="DQ38" i="19"/>
  <c r="DR38" i="19" s="1"/>
  <c r="DQ9" i="19"/>
  <c r="DQ31" i="19"/>
  <c r="DR31" i="19" s="1"/>
  <c r="DQ23" i="19"/>
  <c r="DR23" i="19" s="1"/>
  <c r="DQ16" i="19"/>
  <c r="DR16" i="19" s="1"/>
  <c r="DQ22" i="19"/>
  <c r="DR22" i="19" s="1"/>
  <c r="DQ15" i="19"/>
  <c r="DR15" i="19" s="1"/>
  <c r="DQ49" i="19"/>
  <c r="DQ27" i="19"/>
  <c r="DR27" i="19" s="1"/>
  <c r="DQ19" i="19"/>
  <c r="DR19" i="19" s="1"/>
  <c r="DQ28" i="19"/>
  <c r="DR28" i="19" s="1"/>
  <c r="DQ12" i="19"/>
  <c r="DR12" i="19" s="1"/>
  <c r="DQ29" i="19"/>
  <c r="DR29" i="19" s="1"/>
  <c r="DQ26" i="19"/>
  <c r="DR26" i="19" s="1"/>
  <c r="DQ30" i="19"/>
  <c r="DR30" i="19" s="1"/>
  <c r="DQ25" i="19"/>
  <c r="DR25" i="19" s="1"/>
  <c r="DQ45" i="19"/>
  <c r="DR45" i="19" s="1"/>
  <c r="DQ32" i="19"/>
  <c r="DR32" i="19" s="1"/>
  <c r="DQ21" i="19"/>
  <c r="DR21" i="19" s="1"/>
  <c r="DQ51" i="19"/>
  <c r="DR51" i="19" s="1"/>
  <c r="DQ10" i="19"/>
  <c r="DR10" i="19" s="1"/>
  <c r="DQ58" i="19"/>
  <c r="DR58" i="19" s="1"/>
  <c r="DQ18" i="19"/>
  <c r="DR18" i="19" s="1"/>
  <c r="DQ11" i="19"/>
  <c r="DR11" i="19" s="1"/>
  <c r="DQ14" i="19"/>
  <c r="DR14" i="19" s="1"/>
  <c r="DQ44" i="19"/>
  <c r="DQ20" i="19"/>
  <c r="DR20" i="19" s="1"/>
  <c r="DZ84" i="49"/>
  <c r="DZ80" i="49"/>
  <c r="DZ82" i="49" s="1"/>
  <c r="DY84" i="11"/>
  <c r="AQ86" i="29"/>
  <c r="AR86" i="29" s="1"/>
  <c r="AQ93" i="29"/>
  <c r="AQ96" i="29" s="1"/>
  <c r="AR96" i="29" s="1"/>
  <c r="AR84" i="29"/>
  <c r="AR93" i="29" s="1"/>
  <c r="CC86" i="24"/>
  <c r="CC93" i="24"/>
  <c r="CC96" i="24" s="1"/>
  <c r="CM62" i="11"/>
  <c r="CM64" i="11" s="1"/>
  <c r="DB84" i="54"/>
  <c r="DB80" i="54"/>
  <c r="DB82" i="54" s="1"/>
  <c r="DO91" i="49"/>
  <c r="L95" i="4"/>
  <c r="I6" i="2"/>
  <c r="I19" i="2" s="1"/>
  <c r="I23" i="2" s="1"/>
  <c r="I24" i="2" s="1"/>
  <c r="I45" i="2" s="1"/>
  <c r="CP41" i="39"/>
  <c r="CP77" i="39" s="1"/>
  <c r="CP46" i="39"/>
  <c r="CD62" i="16"/>
  <c r="CE62" i="16" s="1"/>
  <c r="CE60" i="16"/>
  <c r="EC46" i="19"/>
  <c r="DO53" i="11"/>
  <c r="DO78" i="11" s="1"/>
  <c r="CN62" i="29"/>
  <c r="CN64" i="29" s="1"/>
  <c r="BQ86" i="7"/>
  <c r="BR86" i="7" s="1"/>
  <c r="BQ93" i="7"/>
  <c r="BR84" i="7"/>
  <c r="DA80" i="4"/>
  <c r="DA82" i="4" s="1"/>
  <c r="DA84" i="4"/>
  <c r="BP84" i="49"/>
  <c r="DR3" i="4"/>
  <c r="DQ2" i="4"/>
  <c r="CD55" i="34"/>
  <c r="CE36" i="34"/>
  <c r="DM80" i="4"/>
  <c r="DM82" i="4" s="1"/>
  <c r="DD41" i="19"/>
  <c r="DE39" i="19"/>
  <c r="DD46" i="54"/>
  <c r="DE46" i="54" s="1"/>
  <c r="DE44" i="54"/>
  <c r="DB76" i="29"/>
  <c r="DB36" i="29"/>
  <c r="DB55" i="29" s="1"/>
  <c r="DB60" i="29" s="1"/>
  <c r="EA62" i="54"/>
  <c r="EA64" i="54" s="1"/>
  <c r="CB84" i="11"/>
  <c r="AD86" i="34"/>
  <c r="AE86" i="34" s="1"/>
  <c r="AD93" i="34"/>
  <c r="AD96" i="34" s="1"/>
  <c r="AE96" i="34" s="1"/>
  <c r="AE84" i="34"/>
  <c r="AE93" i="34" s="1"/>
  <c r="BP62" i="39"/>
  <c r="BP64" i="39" s="1"/>
  <c r="DY60" i="49"/>
  <c r="CC86" i="44"/>
  <c r="CC93" i="44"/>
  <c r="CC96" i="44" s="1"/>
  <c r="CD80" i="34"/>
  <c r="CE76" i="34"/>
  <c r="DN84" i="44"/>
  <c r="DO53" i="4"/>
  <c r="DO78" i="4" s="1"/>
  <c r="DD34" i="19"/>
  <c r="DE9" i="19"/>
  <c r="BQ76" i="39"/>
  <c r="BQ36" i="39"/>
  <c r="BR34" i="39"/>
  <c r="DM64" i="44"/>
  <c r="DM62" i="44"/>
  <c r="CQ91" i="4"/>
  <c r="CR91" i="4" s="1"/>
  <c r="CR88" i="4"/>
  <c r="AD86" i="49"/>
  <c r="AE86" i="49" s="1"/>
  <c r="AD93" i="49"/>
  <c r="AD96" i="49" s="1"/>
  <c r="AE96" i="49" s="1"/>
  <c r="AE84" i="49"/>
  <c r="AE93" i="49" s="1"/>
  <c r="DA76" i="39"/>
  <c r="DA36" i="39"/>
  <c r="DA55" i="39" s="1"/>
  <c r="BQ77" i="39"/>
  <c r="BR77" i="39" s="1"/>
  <c r="BR41" i="39"/>
  <c r="EC53" i="34"/>
  <c r="EC78" i="34" s="1"/>
  <c r="S95" i="19"/>
  <c r="P10" i="2"/>
  <c r="DM86" i="44"/>
  <c r="DM93" i="44"/>
  <c r="DM96" i="44" s="1"/>
  <c r="DC84" i="16"/>
  <c r="BZ62" i="39"/>
  <c r="BZ64" i="39" s="1"/>
  <c r="DM84" i="29"/>
  <c r="DM80" i="29"/>
  <c r="DM82" i="29" s="1"/>
  <c r="CP84" i="24"/>
  <c r="DL84" i="29"/>
  <c r="CD78" i="11"/>
  <c r="CE78" i="11" s="1"/>
  <c r="CE53" i="11"/>
  <c r="AF95" i="4"/>
  <c r="AC6" i="2"/>
  <c r="BD82" i="4"/>
  <c r="BE80" i="4"/>
  <c r="DA55" i="11"/>
  <c r="CQ76" i="34"/>
  <c r="CQ36" i="34"/>
  <c r="CR34" i="34"/>
  <c r="CC84" i="49"/>
  <c r="CC80" i="49"/>
  <c r="CC82" i="49" s="1"/>
  <c r="ED91" i="44"/>
  <c r="EE91" i="44" s="1"/>
  <c r="EE89" i="44"/>
  <c r="DM84" i="34"/>
  <c r="DC62" i="44"/>
  <c r="DC64" i="44" s="1"/>
  <c r="DQ89" i="54"/>
  <c r="DQ88" i="54"/>
  <c r="DR88" i="54" s="1"/>
  <c r="DQ59" i="54"/>
  <c r="DR59" i="54" s="1"/>
  <c r="DQ58" i="54"/>
  <c r="DR58" i="54" s="1"/>
  <c r="DQ50" i="54"/>
  <c r="DR50" i="54" s="1"/>
  <c r="DQ57" i="54"/>
  <c r="DR57" i="54" s="1"/>
  <c r="DQ49" i="54"/>
  <c r="DQ90" i="54"/>
  <c r="DR90" i="54" s="1"/>
  <c r="DQ45" i="54"/>
  <c r="DR45" i="54" s="1"/>
  <c r="DQ44" i="54"/>
  <c r="DQ39" i="54"/>
  <c r="DQ25" i="54"/>
  <c r="DR25" i="54" s="1"/>
  <c r="DQ51" i="54"/>
  <c r="DR51" i="54" s="1"/>
  <c r="DQ26" i="54"/>
  <c r="DR26" i="54" s="1"/>
  <c r="DQ43" i="54"/>
  <c r="DR43" i="54" s="1"/>
  <c r="DQ20" i="54"/>
  <c r="DR20" i="54" s="1"/>
  <c r="DQ28" i="54"/>
  <c r="DR28" i="54" s="1"/>
  <c r="DQ19" i="54"/>
  <c r="DR19" i="54" s="1"/>
  <c r="DQ13" i="54"/>
  <c r="DR13" i="54" s="1"/>
  <c r="DQ12" i="54"/>
  <c r="DR12" i="54" s="1"/>
  <c r="DQ11" i="54"/>
  <c r="DR11" i="54" s="1"/>
  <c r="DQ38" i="54"/>
  <c r="DR38" i="54" s="1"/>
  <c r="DQ22" i="54"/>
  <c r="DR22" i="54" s="1"/>
  <c r="DQ17" i="54"/>
  <c r="DR17" i="54" s="1"/>
  <c r="DQ24" i="54"/>
  <c r="DR24" i="54" s="1"/>
  <c r="DQ33" i="54"/>
  <c r="DR33" i="54" s="1"/>
  <c r="DQ10" i="54"/>
  <c r="DR10" i="54" s="1"/>
  <c r="DQ29" i="54"/>
  <c r="DR29" i="54" s="1"/>
  <c r="DQ23" i="54"/>
  <c r="DR23" i="54" s="1"/>
  <c r="DQ9" i="54"/>
  <c r="DQ30" i="54"/>
  <c r="DR30" i="54" s="1"/>
  <c r="DQ18" i="54"/>
  <c r="DR18" i="54" s="1"/>
  <c r="DQ15" i="54"/>
  <c r="DR15" i="54" s="1"/>
  <c r="DQ14" i="54"/>
  <c r="DR14" i="54" s="1"/>
  <c r="DQ31" i="54"/>
  <c r="DR31" i="54" s="1"/>
  <c r="DQ21" i="54"/>
  <c r="DR21" i="54" s="1"/>
  <c r="DQ16" i="54"/>
  <c r="DR16" i="54" s="1"/>
  <c r="DQ32" i="54"/>
  <c r="DR32" i="54" s="1"/>
  <c r="DQ27" i="54"/>
  <c r="DR27" i="54" s="1"/>
  <c r="EA80" i="54"/>
  <c r="EA82" i="54" s="1"/>
  <c r="DB36" i="4"/>
  <c r="DB55" i="4" s="1"/>
  <c r="DB76" i="4"/>
  <c r="BP80" i="39"/>
  <c r="BP82" i="39" s="1"/>
  <c r="DB86" i="7"/>
  <c r="DB93" i="7"/>
  <c r="DB96" i="7" s="1"/>
  <c r="BO84" i="39"/>
  <c r="DD91" i="19"/>
  <c r="DE91" i="19" s="1"/>
  <c r="DE89" i="19"/>
  <c r="DP64" i="7"/>
  <c r="DP62" i="7"/>
  <c r="DO90" i="39"/>
  <c r="DO89" i="39"/>
  <c r="DO59" i="39"/>
  <c r="DO38" i="39"/>
  <c r="DO20" i="39"/>
  <c r="DO88" i="39"/>
  <c r="DO51" i="39"/>
  <c r="DO44" i="39"/>
  <c r="DO49" i="39"/>
  <c r="DO53" i="39" s="1"/>
  <c r="DO78" i="39" s="1"/>
  <c r="DO14" i="39"/>
  <c r="DO39" i="39"/>
  <c r="DO32" i="39"/>
  <c r="DO24" i="39"/>
  <c r="DO18" i="39"/>
  <c r="DO21" i="39"/>
  <c r="DO9" i="39"/>
  <c r="DO34" i="39" s="1"/>
  <c r="DO50" i="39"/>
  <c r="DO57" i="39"/>
  <c r="DO17" i="39"/>
  <c r="DO30" i="39"/>
  <c r="DO16" i="39"/>
  <c r="DO45" i="39"/>
  <c r="DO25" i="39"/>
  <c r="DO33" i="39"/>
  <c r="DO28" i="39"/>
  <c r="DO15" i="39"/>
  <c r="DO22" i="39"/>
  <c r="DO19" i="39"/>
  <c r="DO10" i="39"/>
  <c r="DO31" i="39"/>
  <c r="DO23" i="39"/>
  <c r="DO29" i="39"/>
  <c r="DO11" i="39"/>
  <c r="DO26" i="39"/>
  <c r="DO27" i="39"/>
  <c r="DO12" i="39"/>
  <c r="DO58" i="39"/>
  <c r="DO43" i="39"/>
  <c r="DD76" i="44"/>
  <c r="DD36" i="44"/>
  <c r="DE34" i="44"/>
  <c r="EC62" i="7"/>
  <c r="EC64" i="7" s="1"/>
  <c r="DD91" i="54"/>
  <c r="DE91" i="54" s="1"/>
  <c r="DE89" i="54"/>
  <c r="EA86" i="24"/>
  <c r="EA93" i="24"/>
  <c r="EA96" i="24" s="1"/>
  <c r="ED78" i="7"/>
  <c r="EE78" i="7" s="1"/>
  <c r="EE53" i="7"/>
  <c r="DQ76" i="7"/>
  <c r="DQ36" i="7"/>
  <c r="DR34" i="7"/>
  <c r="CD80" i="54"/>
  <c r="CE76" i="54"/>
  <c r="BQ82" i="54"/>
  <c r="BR82" i="54" s="1"/>
  <c r="BR80" i="54"/>
  <c r="CO86" i="49"/>
  <c r="CO93" i="49"/>
  <c r="CO96" i="49" s="1"/>
  <c r="DC53" i="49"/>
  <c r="DC78" i="49" s="1"/>
  <c r="CY86" i="49"/>
  <c r="CY93" i="49"/>
  <c r="CY96" i="49" s="1"/>
  <c r="DO53" i="29"/>
  <c r="DO78" i="29" s="1"/>
  <c r="DP34" i="34"/>
  <c r="DL60" i="11"/>
  <c r="CP91" i="39"/>
  <c r="DY64" i="34"/>
  <c r="DY62" i="34"/>
  <c r="CM84" i="39"/>
  <c r="DK86" i="49"/>
  <c r="DK93" i="49"/>
  <c r="DK96" i="49" s="1"/>
  <c r="DC34" i="4"/>
  <c r="EC90" i="49"/>
  <c r="EC89" i="49"/>
  <c r="EC88" i="49"/>
  <c r="EC58" i="49"/>
  <c r="EC50" i="49"/>
  <c r="EC43" i="49"/>
  <c r="EC57" i="49"/>
  <c r="EC30" i="49"/>
  <c r="EC33" i="49"/>
  <c r="EC39" i="49"/>
  <c r="EC23" i="49"/>
  <c r="EC38" i="49"/>
  <c r="EC22" i="49"/>
  <c r="EC45" i="49"/>
  <c r="EC9" i="49"/>
  <c r="EC32" i="49"/>
  <c r="EC24" i="49"/>
  <c r="EC21" i="49"/>
  <c r="EC51" i="49"/>
  <c r="EC14" i="49"/>
  <c r="EC31" i="49"/>
  <c r="EC20" i="49"/>
  <c r="EC17" i="49"/>
  <c r="EC25" i="49"/>
  <c r="EC12" i="49"/>
  <c r="EC26" i="49"/>
  <c r="EC19" i="49"/>
  <c r="EC11" i="49"/>
  <c r="EC18" i="49"/>
  <c r="EC59" i="49"/>
  <c r="EC28" i="49"/>
  <c r="EC15" i="49"/>
  <c r="EC44" i="49"/>
  <c r="EC46" i="49" s="1"/>
  <c r="EC13" i="49"/>
  <c r="EC10" i="49"/>
  <c r="EC49" i="49"/>
  <c r="EC29" i="49"/>
  <c r="EC27" i="49"/>
  <c r="EC16" i="49"/>
  <c r="DB76" i="49"/>
  <c r="DB36" i="49"/>
  <c r="DB55" i="49" s="1"/>
  <c r="DB84" i="34"/>
  <c r="EA86" i="16"/>
  <c r="EA93" i="16"/>
  <c r="EA96" i="16" s="1"/>
  <c r="S95" i="16"/>
  <c r="P9" i="2"/>
  <c r="DC53" i="4"/>
  <c r="DC78" i="4" s="1"/>
  <c r="DO76" i="34"/>
  <c r="DO36" i="34"/>
  <c r="DO55" i="34" s="1"/>
  <c r="DO60" i="34" s="1"/>
  <c r="EE3" i="49"/>
  <c r="ED2" i="49"/>
  <c r="EA86" i="7"/>
  <c r="EA93" i="7"/>
  <c r="CM86" i="4"/>
  <c r="CM93" i="4"/>
  <c r="CM96" i="4" s="1"/>
  <c r="DL86" i="49"/>
  <c r="DL93" i="49"/>
  <c r="DL96" i="49" s="1"/>
  <c r="CB86" i="54"/>
  <c r="CB93" i="54"/>
  <c r="CB96" i="54" s="1"/>
  <c r="BD82" i="49"/>
  <c r="BE82" i="49" s="1"/>
  <c r="BE80" i="49"/>
  <c r="DC91" i="11"/>
  <c r="EA34" i="39"/>
  <c r="DN82" i="24"/>
  <c r="DN84" i="24" s="1"/>
  <c r="DA80" i="11"/>
  <c r="DA82" i="11" s="1"/>
  <c r="CB86" i="34"/>
  <c r="CB93" i="34"/>
  <c r="CB96" i="34" s="1"/>
  <c r="DL86" i="54"/>
  <c r="DL93" i="54"/>
  <c r="DL96" i="54" s="1"/>
  <c r="CP34" i="39"/>
  <c r="DJ64" i="4"/>
  <c r="ED34" i="44"/>
  <c r="EE9" i="44"/>
  <c r="DC80" i="44"/>
  <c r="DC82" i="44" s="1"/>
  <c r="CO84" i="54"/>
  <c r="BQ60" i="19"/>
  <c r="BR55" i="19"/>
  <c r="CD46" i="39"/>
  <c r="CE46" i="39" s="1"/>
  <c r="CE44" i="39"/>
  <c r="AE84" i="44"/>
  <c r="AE93" i="44" s="1"/>
  <c r="DZ86" i="19"/>
  <c r="DZ93" i="19"/>
  <c r="DZ96" i="19" s="1"/>
  <c r="EB62" i="24"/>
  <c r="EB64" i="24" s="1"/>
  <c r="CQ82" i="16"/>
  <c r="CR80" i="16"/>
  <c r="DN91" i="39"/>
  <c r="BC86" i="39"/>
  <c r="BC93" i="39"/>
  <c r="BC96" i="39" s="1"/>
  <c r="EA78" i="11"/>
  <c r="DP80" i="7"/>
  <c r="DP82" i="7" s="1"/>
  <c r="DQ3" i="39"/>
  <c r="DP2" i="39"/>
  <c r="DP76" i="24"/>
  <c r="DP36" i="24"/>
  <c r="DP55" i="24" s="1"/>
  <c r="DP60" i="24" s="1"/>
  <c r="DA62" i="49"/>
  <c r="DA64" i="49"/>
  <c r="EC80" i="7"/>
  <c r="EC82" i="7" s="1"/>
  <c r="CD84" i="44"/>
  <c r="DC34" i="49"/>
  <c r="CD64" i="16" l="1"/>
  <c r="CE64" i="16" s="1"/>
  <c r="DA84" i="11"/>
  <c r="BD84" i="11"/>
  <c r="DM84" i="11"/>
  <c r="EC84" i="7"/>
  <c r="CD64" i="7"/>
  <c r="CE64" i="7" s="1"/>
  <c r="DM84" i="4"/>
  <c r="CO84" i="4"/>
  <c r="AQ64" i="4"/>
  <c r="AR64" i="4" s="1"/>
  <c r="CE84" i="16"/>
  <c r="CE93" i="16" s="1"/>
  <c r="CD93" i="16"/>
  <c r="CD96" i="16" s="1"/>
  <c r="CE96" i="16" s="1"/>
  <c r="CN86" i="49"/>
  <c r="CN93" i="49"/>
  <c r="CN96" i="49" s="1"/>
  <c r="EA86" i="19"/>
  <c r="EA93" i="19"/>
  <c r="EA96" i="19" s="1"/>
  <c r="CD86" i="44"/>
  <c r="CE86" i="44" s="1"/>
  <c r="CD93" i="44"/>
  <c r="CD96" i="44" s="1"/>
  <c r="CE96" i="44" s="1"/>
  <c r="CE84" i="44"/>
  <c r="CE93" i="44" s="1"/>
  <c r="ED76" i="44"/>
  <c r="ED36" i="44"/>
  <c r="EE34" i="44"/>
  <c r="DO41" i="39"/>
  <c r="AF97" i="4"/>
  <c r="AR95" i="4"/>
  <c r="BQ80" i="39"/>
  <c r="BR76" i="39"/>
  <c r="DQ34" i="19"/>
  <c r="DR9" i="19"/>
  <c r="ED91" i="54"/>
  <c r="EE91" i="54" s="1"/>
  <c r="EE89" i="54"/>
  <c r="DQ76" i="24"/>
  <c r="DQ36" i="24"/>
  <c r="DR34" i="24"/>
  <c r="AF95" i="54"/>
  <c r="AC17" i="2"/>
  <c r="CD80" i="11"/>
  <c r="CE76" i="11"/>
  <c r="BD62" i="4"/>
  <c r="BE62" i="4" s="1"/>
  <c r="BE60" i="4"/>
  <c r="AQ86" i="4"/>
  <c r="AR86" i="4" s="1"/>
  <c r="AQ93" i="4"/>
  <c r="AQ96" i="4" s="1"/>
  <c r="AR96" i="4" s="1"/>
  <c r="AR84" i="4"/>
  <c r="AR93" i="4" s="1"/>
  <c r="BQ60" i="49"/>
  <c r="BR55" i="49"/>
  <c r="CD76" i="39"/>
  <c r="CD36" i="39"/>
  <c r="CE34" i="39"/>
  <c r="CD80" i="29"/>
  <c r="CE76" i="29"/>
  <c r="CQ55" i="54"/>
  <c r="CR36" i="54"/>
  <c r="DY86" i="49"/>
  <c r="DY93" i="49"/>
  <c r="DY96" i="49" s="1"/>
  <c r="CD55" i="49"/>
  <c r="CE36" i="49"/>
  <c r="DL62" i="39"/>
  <c r="DL64" i="39"/>
  <c r="DN55" i="11"/>
  <c r="DN60" i="11" s="1"/>
  <c r="ED76" i="24"/>
  <c r="ED36" i="24"/>
  <c r="EE34" i="24"/>
  <c r="BD82" i="39"/>
  <c r="BE82" i="39" s="1"/>
  <c r="BE80" i="39"/>
  <c r="BQ86" i="24"/>
  <c r="BR86" i="24" s="1"/>
  <c r="BQ93" i="24"/>
  <c r="BQ96" i="24" s="1"/>
  <c r="BR96" i="24" s="1"/>
  <c r="BR84" i="24"/>
  <c r="BR93" i="24" s="1"/>
  <c r="EB80" i="19"/>
  <c r="EB82" i="19" s="1"/>
  <c r="EB84" i="19" s="1"/>
  <c r="EC34" i="29"/>
  <c r="EC46" i="29"/>
  <c r="DP86" i="16"/>
  <c r="DP93" i="16"/>
  <c r="DP96" i="16" s="1"/>
  <c r="EC86" i="7"/>
  <c r="EC93" i="7"/>
  <c r="EC96" i="7" s="1"/>
  <c r="W95" i="4"/>
  <c r="W97" i="4" s="1"/>
  <c r="T6" i="2"/>
  <c r="DP34" i="4"/>
  <c r="DD34" i="11"/>
  <c r="DE9" i="11"/>
  <c r="EB62" i="54"/>
  <c r="EB64" i="54"/>
  <c r="DM64" i="34"/>
  <c r="DM62" i="34"/>
  <c r="CZ64" i="4"/>
  <c r="DD82" i="7"/>
  <c r="DE80" i="7"/>
  <c r="CQ60" i="24"/>
  <c r="CR55" i="24"/>
  <c r="DD46" i="29"/>
  <c r="DE46" i="29" s="1"/>
  <c r="DE44" i="29"/>
  <c r="CQ80" i="54"/>
  <c r="CR76" i="54"/>
  <c r="DQ46" i="34"/>
  <c r="DR46" i="34" s="1"/>
  <c r="DR44" i="34"/>
  <c r="DN62" i="29"/>
  <c r="DN64" i="29" s="1"/>
  <c r="DD76" i="54"/>
  <c r="DD36" i="54"/>
  <c r="DE34" i="54"/>
  <c r="S97" i="24"/>
  <c r="AE95" i="24"/>
  <c r="AE97" i="24" s="1"/>
  <c r="CD80" i="49"/>
  <c r="CE76" i="49"/>
  <c r="DN80" i="11"/>
  <c r="DN82" i="11" s="1"/>
  <c r="DN84" i="11" s="1"/>
  <c r="DO84" i="44"/>
  <c r="CD82" i="19"/>
  <c r="CE80" i="19"/>
  <c r="DB76" i="39"/>
  <c r="DB36" i="39"/>
  <c r="DB55" i="39" s="1"/>
  <c r="DB60" i="39" s="1"/>
  <c r="DC76" i="4"/>
  <c r="DC36" i="4"/>
  <c r="DC55" i="4" s="1"/>
  <c r="DC60" i="4" s="1"/>
  <c r="CR82" i="16"/>
  <c r="CQ84" i="16"/>
  <c r="CP76" i="39"/>
  <c r="CP36" i="39"/>
  <c r="CP55" i="39" s="1"/>
  <c r="CP60" i="39" s="1"/>
  <c r="CM86" i="39"/>
  <c r="CM93" i="39"/>
  <c r="CM96" i="39" s="1"/>
  <c r="DQ34" i="54"/>
  <c r="DR9" i="54"/>
  <c r="DM86" i="34"/>
  <c r="DM93" i="34"/>
  <c r="DM96" i="34" s="1"/>
  <c r="DD76" i="19"/>
  <c r="DD36" i="19"/>
  <c r="DE34" i="19"/>
  <c r="CB86" i="11"/>
  <c r="CB93" i="11"/>
  <c r="CB96" i="11" s="1"/>
  <c r="DW86" i="39"/>
  <c r="DW93" i="39"/>
  <c r="DW96" i="39" s="1"/>
  <c r="EC84" i="16"/>
  <c r="EB80" i="54"/>
  <c r="EB82" i="54" s="1"/>
  <c r="CP84" i="34"/>
  <c r="BD86" i="19"/>
  <c r="BE86" i="19" s="1"/>
  <c r="BD93" i="19"/>
  <c r="BD96" i="19" s="1"/>
  <c r="BE96" i="19" s="1"/>
  <c r="BE84" i="19"/>
  <c r="BE93" i="19" s="1"/>
  <c r="BR82" i="34"/>
  <c r="BQ84" i="34"/>
  <c r="DD34" i="49"/>
  <c r="DE9" i="49"/>
  <c r="CR82" i="7"/>
  <c r="CQ84" i="7"/>
  <c r="DN80" i="29"/>
  <c r="DN82" i="29" s="1"/>
  <c r="DN84" i="29" s="1"/>
  <c r="ED33" i="4"/>
  <c r="EE33" i="4" s="1"/>
  <c r="ED24" i="4"/>
  <c r="EE24" i="4" s="1"/>
  <c r="ED17" i="4"/>
  <c r="EE17" i="4" s="1"/>
  <c r="ED32" i="4"/>
  <c r="EE32" i="4" s="1"/>
  <c r="ED88" i="4"/>
  <c r="ED31" i="4"/>
  <c r="EE31" i="4" s="1"/>
  <c r="ED23" i="4"/>
  <c r="EE23" i="4" s="1"/>
  <c r="ED16" i="4"/>
  <c r="EE16" i="4" s="1"/>
  <c r="ED12" i="4"/>
  <c r="EE12" i="4" s="1"/>
  <c r="ED49" i="4"/>
  <c r="ED27" i="4"/>
  <c r="EE27" i="4" s="1"/>
  <c r="ED19" i="4"/>
  <c r="EE19" i="4" s="1"/>
  <c r="ED26" i="4"/>
  <c r="EE26" i="4" s="1"/>
  <c r="ED14" i="4"/>
  <c r="EE14" i="4" s="1"/>
  <c r="ED9" i="4"/>
  <c r="ED57" i="4"/>
  <c r="EE57" i="4" s="1"/>
  <c r="ED50" i="4"/>
  <c r="EE50" i="4" s="1"/>
  <c r="ED22" i="4"/>
  <c r="EE22" i="4" s="1"/>
  <c r="ED11" i="4"/>
  <c r="EE11" i="4" s="1"/>
  <c r="ED43" i="4"/>
  <c r="EE43" i="4" s="1"/>
  <c r="ED29" i="4"/>
  <c r="EE29" i="4" s="1"/>
  <c r="ED25" i="4"/>
  <c r="EE25" i="4" s="1"/>
  <c r="ED44" i="4"/>
  <c r="ED18" i="4"/>
  <c r="EE18" i="4" s="1"/>
  <c r="ED10" i="4"/>
  <c r="EE10" i="4" s="1"/>
  <c r="ED28" i="4"/>
  <c r="EE28" i="4" s="1"/>
  <c r="ED21" i="4"/>
  <c r="EE21" i="4" s="1"/>
  <c r="ED20" i="4"/>
  <c r="EE20" i="4" s="1"/>
  <c r="ED30" i="4"/>
  <c r="EE30" i="4" s="1"/>
  <c r="ED15" i="4"/>
  <c r="EE15" i="4" s="1"/>
  <c r="ED51" i="4"/>
  <c r="EE51" i="4" s="1"/>
  <c r="AS18" i="1"/>
  <c r="AS22" i="1"/>
  <c r="AX39" i="1"/>
  <c r="AW43" i="1"/>
  <c r="BU14" i="1"/>
  <c r="BY90" i="1"/>
  <c r="CQ24" i="1"/>
  <c r="BM45" i="1"/>
  <c r="DJ28" i="1"/>
  <c r="AS29" i="1"/>
  <c r="BG43" i="1"/>
  <c r="DI14" i="1"/>
  <c r="AS20" i="1"/>
  <c r="BF38" i="1"/>
  <c r="CH89" i="1"/>
  <c r="AM7" i="1"/>
  <c r="DJ33" i="1"/>
  <c r="V17" i="1"/>
  <c r="BK19" i="1"/>
  <c r="W45" i="1"/>
  <c r="CG38" i="1"/>
  <c r="BQ45" i="1"/>
  <c r="DM43" i="1"/>
  <c r="BO89" i="1"/>
  <c r="AF12" i="1"/>
  <c r="F12" i="1"/>
  <c r="BO27" i="1"/>
  <c r="S19" i="1"/>
  <c r="BS78" i="1"/>
  <c r="L72" i="1"/>
  <c r="BA17" i="1"/>
  <c r="CY59" i="1"/>
  <c r="CT71" i="1"/>
  <c r="BF79" i="1"/>
  <c r="AN20" i="1"/>
  <c r="BZ18" i="1"/>
  <c r="T39" i="1"/>
  <c r="BV39" i="1"/>
  <c r="BQ23" i="1"/>
  <c r="DF23" i="1"/>
  <c r="DC16" i="1"/>
  <c r="V72" i="1"/>
  <c r="DH76" i="1"/>
  <c r="DO15" i="1"/>
  <c r="AA79" i="1"/>
  <c r="Q89" i="1"/>
  <c r="AA59" i="1"/>
  <c r="AZ13" i="1"/>
  <c r="AT76" i="1"/>
  <c r="BG38" i="1"/>
  <c r="BD9" i="1"/>
  <c r="AD9" i="1"/>
  <c r="AX7" i="1"/>
  <c r="L7" i="1"/>
  <c r="BY44" i="1"/>
  <c r="CG72" i="1"/>
  <c r="S90" i="1"/>
  <c r="O29" i="1"/>
  <c r="BS13" i="1"/>
  <c r="CQ29" i="1"/>
  <c r="BZ7" i="1"/>
  <c r="CH13" i="1"/>
  <c r="BM10" i="1"/>
  <c r="AL71" i="1"/>
  <c r="BG77" i="1"/>
  <c r="BK15" i="1"/>
  <c r="CX29" i="1"/>
  <c r="BJ62" i="1"/>
  <c r="DN72" i="1"/>
  <c r="M29" i="1"/>
  <c r="DJ20" i="1"/>
  <c r="AZ17" i="1"/>
  <c r="CN26" i="1"/>
  <c r="AS7" i="1"/>
  <c r="AF88" i="1"/>
  <c r="BM19" i="1"/>
  <c r="AT79" i="1"/>
  <c r="AH58" i="1"/>
  <c r="AP19" i="1"/>
  <c r="CQ16" i="1"/>
  <c r="BN31" i="1"/>
  <c r="BY38" i="1"/>
  <c r="BS29" i="1"/>
  <c r="W10" i="1"/>
  <c r="BA16" i="1"/>
  <c r="AJ13" i="1"/>
  <c r="CV33" i="1"/>
  <c r="AK76" i="1"/>
  <c r="BM21" i="1"/>
  <c r="DK90" i="1"/>
  <c r="DB27" i="1"/>
  <c r="BO18" i="1"/>
  <c r="BU7" i="1"/>
  <c r="BY43" i="1"/>
  <c r="P9" i="1"/>
  <c r="BT13" i="1"/>
  <c r="CF77" i="1"/>
  <c r="DF22" i="1"/>
  <c r="DB71" i="1"/>
  <c r="BF90" i="1"/>
  <c r="AW80" i="1"/>
  <c r="J6" i="1"/>
  <c r="AX71" i="1"/>
  <c r="Q16" i="1"/>
  <c r="AH62" i="1"/>
  <c r="BY77" i="1"/>
  <c r="BC17" i="1"/>
  <c r="BG25" i="1"/>
  <c r="DM6" i="1"/>
  <c r="Y59" i="1"/>
  <c r="U57" i="1"/>
  <c r="BO30" i="1"/>
  <c r="BI30" i="1"/>
  <c r="AN38" i="1"/>
  <c r="CZ14" i="1"/>
  <c r="BP23" i="1"/>
  <c r="CU13" i="1"/>
  <c r="U80" i="1"/>
  <c r="DB30" i="1"/>
  <c r="BQ18" i="1"/>
  <c r="AD11" i="1"/>
  <c r="BK79" i="1"/>
  <c r="CK44" i="1"/>
  <c r="M44" i="1"/>
  <c r="N76" i="1"/>
  <c r="CN15" i="1"/>
  <c r="AV20" i="1"/>
  <c r="P6" i="1"/>
  <c r="BG29" i="1"/>
  <c r="BQ43" i="1"/>
  <c r="BC19" i="1"/>
  <c r="W6" i="1"/>
  <c r="DH43" i="1"/>
  <c r="CZ26" i="1"/>
  <c r="O7" i="1"/>
  <c r="AK72" i="1"/>
  <c r="X27" i="1"/>
  <c r="CT19" i="1"/>
  <c r="N7" i="1"/>
  <c r="BJ6" i="1"/>
  <c r="N58" i="1"/>
  <c r="CJ17" i="1"/>
  <c r="CU51" i="1"/>
  <c r="AK6" i="1"/>
  <c r="BH24" i="1"/>
  <c r="N26" i="1"/>
  <c r="F24" i="1"/>
  <c r="AY38" i="1"/>
  <c r="CF32" i="1"/>
  <c r="AP9" i="1"/>
  <c r="N24" i="1"/>
  <c r="DD59" i="1"/>
  <c r="CU33" i="1"/>
  <c r="M12" i="1"/>
  <c r="J59" i="1"/>
  <c r="CS45" i="1"/>
  <c r="CT13" i="1"/>
  <c r="P21" i="1"/>
  <c r="CY15" i="1"/>
  <c r="DI30" i="1"/>
  <c r="CT89" i="1"/>
  <c r="S14" i="1"/>
  <c r="AH24" i="1"/>
  <c r="CS23" i="1"/>
  <c r="AU15" i="1"/>
  <c r="AH33" i="1"/>
  <c r="AW90" i="1"/>
  <c r="G26" i="1"/>
  <c r="O26" i="1"/>
  <c r="DA31" i="1"/>
  <c r="AL29" i="1"/>
  <c r="P44" i="1"/>
  <c r="CU93" i="1"/>
  <c r="AC28" i="1"/>
  <c r="G32" i="1"/>
  <c r="BH76" i="1"/>
  <c r="AH32" i="1"/>
  <c r="BM7" i="1"/>
  <c r="CS10" i="1"/>
  <c r="X14" i="1"/>
  <c r="CC12" i="1"/>
  <c r="CF88" i="1"/>
  <c r="K17" i="1"/>
  <c r="CS49" i="1"/>
  <c r="AW6" i="1"/>
  <c r="CI31" i="1"/>
  <c r="CK9" i="1"/>
  <c r="DK43" i="1"/>
  <c r="AC89" i="1"/>
  <c r="AQ31" i="1"/>
  <c r="N27" i="1"/>
  <c r="CD51" i="1"/>
  <c r="CQ45" i="1"/>
  <c r="I43" i="1"/>
  <c r="BS24" i="1"/>
  <c r="M31" i="1"/>
  <c r="BI26" i="1"/>
  <c r="G77" i="1"/>
  <c r="BW76" i="1"/>
  <c r="BX13" i="1"/>
  <c r="M62" i="1"/>
  <c r="CC44" i="1"/>
  <c r="CX33" i="1"/>
  <c r="BB89" i="1"/>
  <c r="CP90" i="1"/>
  <c r="BL19" i="1"/>
  <c r="BP26" i="1"/>
  <c r="CH23" i="1"/>
  <c r="AX25" i="1"/>
  <c r="AM12" i="1"/>
  <c r="DF45" i="1"/>
  <c r="AU33" i="1"/>
  <c r="AJ58" i="1"/>
  <c r="DC45" i="1"/>
  <c r="DC49" i="1"/>
  <c r="V26" i="1"/>
  <c r="CD26" i="1"/>
  <c r="AV10" i="1"/>
  <c r="CF79" i="1"/>
  <c r="CQ14" i="1"/>
  <c r="AF45" i="1"/>
  <c r="CW44" i="1"/>
  <c r="DA44" i="1"/>
  <c r="CA49" i="1"/>
  <c r="DK78" i="1"/>
  <c r="BG45" i="1"/>
  <c r="BT25" i="1"/>
  <c r="DI27" i="1"/>
  <c r="DL51" i="1"/>
  <c r="CS44" i="1"/>
  <c r="CS39" i="1"/>
  <c r="BW77" i="1"/>
  <c r="CO29" i="1"/>
  <c r="BL18" i="1"/>
  <c r="DN58" i="1"/>
  <c r="F27" i="1"/>
  <c r="DF59" i="1"/>
  <c r="AO31" i="1"/>
  <c r="CO11" i="1"/>
  <c r="CF72" i="1"/>
  <c r="AN27" i="1"/>
  <c r="AJ90" i="1"/>
  <c r="AM22" i="1"/>
  <c r="O10" i="1"/>
  <c r="BQ57" i="1"/>
  <c r="DP24" i="1"/>
  <c r="CJ19" i="1"/>
  <c r="CA33" i="1"/>
  <c r="DH21" i="1"/>
  <c r="AI88" i="1"/>
  <c r="BM96" i="1"/>
  <c r="CO24" i="1"/>
  <c r="DF72" i="1"/>
  <c r="CX18" i="1"/>
  <c r="CD27" i="1"/>
  <c r="DJ23" i="1"/>
  <c r="Q38" i="1"/>
  <c r="AP11" i="1"/>
  <c r="DB25" i="1"/>
  <c r="CF24" i="1"/>
  <c r="BC51" i="1"/>
  <c r="AW22" i="1"/>
  <c r="DF27" i="1"/>
  <c r="CQ49" i="1"/>
  <c r="J96" i="1"/>
  <c r="CG9" i="1"/>
  <c r="CI25" i="1"/>
  <c r="DL25" i="1"/>
  <c r="DL31" i="1"/>
  <c r="N71" i="1"/>
  <c r="H19" i="1"/>
  <c r="CO17" i="1"/>
  <c r="BN19" i="1"/>
  <c r="DG18" i="1"/>
  <c r="CP26" i="1"/>
  <c r="AJ43" i="1"/>
  <c r="CP27" i="1"/>
  <c r="AT30" i="1"/>
  <c r="AH38" i="1"/>
  <c r="CK23" i="1"/>
  <c r="BD44" i="1"/>
  <c r="CP78" i="1"/>
  <c r="BD7" i="1"/>
  <c r="DH20" i="1"/>
  <c r="AM44" i="1"/>
  <c r="BA9" i="1"/>
  <c r="BF45" i="1"/>
  <c r="BU79" i="1"/>
  <c r="CZ16" i="1"/>
  <c r="AN39" i="1"/>
  <c r="CL33" i="1"/>
  <c r="CD49" i="1"/>
  <c r="Z13" i="1"/>
  <c r="BV13" i="1"/>
  <c r="V31" i="1"/>
  <c r="P24" i="1"/>
  <c r="CW43" i="1"/>
  <c r="L80" i="1"/>
  <c r="CA43" i="1"/>
  <c r="AG38" i="1"/>
  <c r="BQ14" i="1"/>
  <c r="CF58" i="1"/>
  <c r="AC11" i="1"/>
  <c r="CQ26" i="1"/>
  <c r="CP29" i="1"/>
  <c r="N88" i="1"/>
  <c r="AZ44" i="1"/>
  <c r="K88" i="1"/>
  <c r="AK58" i="1"/>
  <c r="V28" i="1"/>
  <c r="BN25" i="1"/>
  <c r="DD39" i="1"/>
  <c r="AT26" i="1"/>
  <c r="DF31" i="1"/>
  <c r="DG21" i="1"/>
  <c r="CO16" i="1"/>
  <c r="Z50" i="1"/>
  <c r="AN44" i="1"/>
  <c r="CJ21" i="1"/>
  <c r="N80" i="1"/>
  <c r="BD38" i="1"/>
  <c r="BA19" i="1"/>
  <c r="I96" i="1"/>
  <c r="AH14" i="1"/>
  <c r="DJ27" i="1"/>
  <c r="BX93" i="1"/>
  <c r="DF39" i="1"/>
  <c r="DN13" i="1"/>
  <c r="K62" i="1"/>
  <c r="AH27" i="1"/>
  <c r="CL31" i="1"/>
  <c r="H88" i="1"/>
  <c r="CT20" i="1"/>
  <c r="CD30" i="1"/>
  <c r="DJ32" i="1"/>
  <c r="BB39" i="1"/>
  <c r="CJ80" i="1"/>
  <c r="F88" i="1"/>
  <c r="L96" i="1"/>
  <c r="K96" i="1"/>
  <c r="CM33" i="1"/>
  <c r="BJ29" i="1"/>
  <c r="DH50" i="1"/>
  <c r="N96" i="1"/>
  <c r="F62" i="1"/>
  <c r="H95" i="1"/>
  <c r="CO62" i="4"/>
  <c r="CO62" i="1" s="1"/>
  <c r="EC34" i="11"/>
  <c r="CD62" i="44"/>
  <c r="CE62" i="44" s="1"/>
  <c r="CD64" i="44"/>
  <c r="CE64" i="44" s="1"/>
  <c r="CE60" i="44"/>
  <c r="DD76" i="34"/>
  <c r="DD36" i="34"/>
  <c r="DE34" i="34"/>
  <c r="DO36" i="11"/>
  <c r="DO55" i="11" s="1"/>
  <c r="DO60" i="11" s="1"/>
  <c r="DO76" i="11"/>
  <c r="DD55" i="24"/>
  <c r="DE36" i="24"/>
  <c r="CD60" i="19"/>
  <c r="CE55" i="19"/>
  <c r="DA60" i="29"/>
  <c r="DP76" i="19"/>
  <c r="DP36" i="19"/>
  <c r="DP55" i="19" s="1"/>
  <c r="DP60" i="19" s="1"/>
  <c r="AD86" i="39"/>
  <c r="AE86" i="39" s="1"/>
  <c r="AD93" i="39"/>
  <c r="AD96" i="39" s="1"/>
  <c r="AE96" i="39" s="1"/>
  <c r="AE84" i="39"/>
  <c r="AE93" i="39" s="1"/>
  <c r="DB86" i="34"/>
  <c r="DB93" i="34"/>
  <c r="DB96" i="34" s="1"/>
  <c r="DD55" i="44"/>
  <c r="DE36" i="44"/>
  <c r="DO46" i="39"/>
  <c r="BP84" i="39"/>
  <c r="DL86" i="29"/>
  <c r="DL93" i="29"/>
  <c r="DL96" i="29" s="1"/>
  <c r="CD60" i="34"/>
  <c r="CE55" i="34"/>
  <c r="DY86" i="11"/>
  <c r="DY93" i="11"/>
  <c r="DY96" i="11" s="1"/>
  <c r="DD91" i="11"/>
  <c r="DE91" i="11" s="1"/>
  <c r="DE88" i="11"/>
  <c r="V95" i="44"/>
  <c r="V97" i="44" s="1"/>
  <c r="S15" i="2"/>
  <c r="DZ86" i="11"/>
  <c r="DZ93" i="11"/>
  <c r="DZ96" i="11" s="1"/>
  <c r="AR82" i="39"/>
  <c r="AQ84" i="39"/>
  <c r="CC62" i="11"/>
  <c r="CC64" i="11" s="1"/>
  <c r="EA60" i="34"/>
  <c r="AQ86" i="11"/>
  <c r="AR86" i="11" s="1"/>
  <c r="AQ93" i="11"/>
  <c r="AQ96" i="11" s="1"/>
  <c r="AR96" i="11" s="1"/>
  <c r="AR84" i="11"/>
  <c r="AR93" i="11" s="1"/>
  <c r="DD53" i="49"/>
  <c r="DD78" i="49" s="1"/>
  <c r="DE78" i="49" s="1"/>
  <c r="DE49" i="49"/>
  <c r="DE53" i="49" s="1"/>
  <c r="BD62" i="49"/>
  <c r="BE62" i="49" s="1"/>
  <c r="BE60" i="49"/>
  <c r="CZ84" i="39"/>
  <c r="DL86" i="4"/>
  <c r="DL93" i="4"/>
  <c r="DL96" i="4" s="1"/>
  <c r="AD64" i="39"/>
  <c r="AE64" i="39" s="1"/>
  <c r="DQ41" i="34"/>
  <c r="DR39" i="34"/>
  <c r="EC53" i="4"/>
  <c r="EC78" i="4" s="1"/>
  <c r="BD64" i="19"/>
  <c r="BE64" i="19" s="1"/>
  <c r="DQ88" i="49"/>
  <c r="DR88" i="49" s="1"/>
  <c r="DQ90" i="49"/>
  <c r="DR90" i="49" s="1"/>
  <c r="DQ33" i="49"/>
  <c r="DR33" i="49" s="1"/>
  <c r="DQ49" i="49"/>
  <c r="DQ32" i="49"/>
  <c r="DR32" i="49" s="1"/>
  <c r="DQ31" i="49"/>
  <c r="DR31" i="49" s="1"/>
  <c r="DQ15" i="49"/>
  <c r="DR15" i="49" s="1"/>
  <c r="DQ43" i="49"/>
  <c r="DR43" i="49" s="1"/>
  <c r="DQ21" i="49"/>
  <c r="DR21" i="49" s="1"/>
  <c r="DQ30" i="49"/>
  <c r="DR30" i="49" s="1"/>
  <c r="DQ51" i="49"/>
  <c r="DR51" i="49" s="1"/>
  <c r="DQ20" i="49"/>
  <c r="DR20" i="49" s="1"/>
  <c r="DQ59" i="49"/>
  <c r="DR59" i="49" s="1"/>
  <c r="DQ14" i="49"/>
  <c r="DR14" i="49" s="1"/>
  <c r="DQ39" i="49"/>
  <c r="DQ13" i="49"/>
  <c r="DR13" i="49" s="1"/>
  <c r="DQ58" i="49"/>
  <c r="DR58" i="49" s="1"/>
  <c r="DQ38" i="49"/>
  <c r="DR38" i="49" s="1"/>
  <c r="DQ27" i="49"/>
  <c r="DR27" i="49" s="1"/>
  <c r="DQ18" i="49"/>
  <c r="DR18" i="49" s="1"/>
  <c r="DQ28" i="49"/>
  <c r="DR28" i="49" s="1"/>
  <c r="DQ12" i="49"/>
  <c r="DR12" i="49" s="1"/>
  <c r="DQ29" i="49"/>
  <c r="DR29" i="49" s="1"/>
  <c r="DQ26" i="49"/>
  <c r="DR26" i="49" s="1"/>
  <c r="DQ50" i="49"/>
  <c r="DR50" i="49" s="1"/>
  <c r="DQ45" i="49"/>
  <c r="DR45" i="49" s="1"/>
  <c r="DQ24" i="49"/>
  <c r="DR24" i="49" s="1"/>
  <c r="DQ89" i="49"/>
  <c r="DQ25" i="49"/>
  <c r="DR25" i="49" s="1"/>
  <c r="DQ22" i="49"/>
  <c r="DR22" i="49" s="1"/>
  <c r="DQ44" i="49"/>
  <c r="DQ16" i="49"/>
  <c r="DR16" i="49" s="1"/>
  <c r="DQ11" i="49"/>
  <c r="DR11" i="49" s="1"/>
  <c r="DQ19" i="49"/>
  <c r="DR19" i="49" s="1"/>
  <c r="DQ23" i="49"/>
  <c r="DR23" i="49" s="1"/>
  <c r="DQ10" i="49"/>
  <c r="DR10" i="49" s="1"/>
  <c r="DQ9" i="49"/>
  <c r="DQ57" i="49"/>
  <c r="DR57" i="49" s="1"/>
  <c r="DQ17" i="49"/>
  <c r="DR17" i="49" s="1"/>
  <c r="DB62" i="11"/>
  <c r="DB64" i="11" s="1"/>
  <c r="EB76" i="29"/>
  <c r="EB36" i="29"/>
  <c r="EB55" i="29" s="1"/>
  <c r="EB60" i="29" s="1"/>
  <c r="CO62" i="39"/>
  <c r="CO64" i="39" s="1"/>
  <c r="CP62" i="4"/>
  <c r="CP64" i="4" s="1"/>
  <c r="DN62" i="19"/>
  <c r="DN64" i="19" s="1"/>
  <c r="DD80" i="24"/>
  <c r="DE76" i="24"/>
  <c r="DA84" i="29"/>
  <c r="DO76" i="49"/>
  <c r="DO36" i="49"/>
  <c r="DO55" i="49" s="1"/>
  <c r="DO60" i="49" s="1"/>
  <c r="BD84" i="49"/>
  <c r="EC34" i="49"/>
  <c r="DB60" i="49"/>
  <c r="EC41" i="49"/>
  <c r="EC77" i="49" s="1"/>
  <c r="DD80" i="44"/>
  <c r="DE76" i="44"/>
  <c r="DB80" i="4"/>
  <c r="DB82" i="4" s="1"/>
  <c r="CP86" i="24"/>
  <c r="CP93" i="24"/>
  <c r="CP96" i="24" s="1"/>
  <c r="DA60" i="39"/>
  <c r="DQ88" i="4"/>
  <c r="DQ31" i="4"/>
  <c r="DR31" i="4" s="1"/>
  <c r="DQ23" i="4"/>
  <c r="DR23" i="4" s="1"/>
  <c r="DQ16" i="4"/>
  <c r="DR16" i="4" s="1"/>
  <c r="DQ12" i="4"/>
  <c r="DR12" i="4" s="1"/>
  <c r="DQ30" i="4"/>
  <c r="DR30" i="4" s="1"/>
  <c r="DQ22" i="4"/>
  <c r="DR22" i="4" s="1"/>
  <c r="DQ57" i="4"/>
  <c r="DR57" i="4" s="1"/>
  <c r="DQ51" i="4"/>
  <c r="DR51" i="4" s="1"/>
  <c r="DQ44" i="4"/>
  <c r="DQ15" i="4"/>
  <c r="DR15" i="4" s="1"/>
  <c r="DQ11" i="4"/>
  <c r="DR11" i="4" s="1"/>
  <c r="DQ29" i="4"/>
  <c r="DR29" i="4" s="1"/>
  <c r="DQ21" i="4"/>
  <c r="DR21" i="4" s="1"/>
  <c r="DQ26" i="4"/>
  <c r="DR26" i="4" s="1"/>
  <c r="DQ18" i="4"/>
  <c r="DR18" i="4" s="1"/>
  <c r="DQ9" i="4"/>
  <c r="DQ25" i="4"/>
  <c r="DR25" i="4" s="1"/>
  <c r="DQ32" i="4"/>
  <c r="DR32" i="4" s="1"/>
  <c r="DQ49" i="4"/>
  <c r="DQ10" i="4"/>
  <c r="DR10" i="4" s="1"/>
  <c r="DQ28" i="4"/>
  <c r="DR28" i="4" s="1"/>
  <c r="DQ17" i="4"/>
  <c r="DR17" i="4" s="1"/>
  <c r="DQ14" i="4"/>
  <c r="DR14" i="4" s="1"/>
  <c r="DQ50" i="4"/>
  <c r="DR50" i="4" s="1"/>
  <c r="DQ19" i="4"/>
  <c r="DR19" i="4" s="1"/>
  <c r="DQ20" i="4"/>
  <c r="DR20" i="4" s="1"/>
  <c r="DQ43" i="4"/>
  <c r="DR43" i="4" s="1"/>
  <c r="DQ33" i="4"/>
  <c r="DR33" i="4" s="1"/>
  <c r="DQ24" i="4"/>
  <c r="DR24" i="4" s="1"/>
  <c r="DQ27" i="4"/>
  <c r="DR27" i="4" s="1"/>
  <c r="DP76" i="54"/>
  <c r="DP36" i="54"/>
  <c r="DP55" i="54" s="1"/>
  <c r="DP60" i="54" s="1"/>
  <c r="DD53" i="11"/>
  <c r="DE49" i="11"/>
  <c r="EA62" i="4"/>
  <c r="EA64" i="4" s="1"/>
  <c r="CC84" i="11"/>
  <c r="BQ82" i="49"/>
  <c r="BR80" i="49"/>
  <c r="EB91" i="39"/>
  <c r="T95" i="34"/>
  <c r="T97" i="34" s="1"/>
  <c r="Q13" i="2"/>
  <c r="CO84" i="29"/>
  <c r="ED55" i="7"/>
  <c r="EE36" i="7"/>
  <c r="DD41" i="29"/>
  <c r="DE39" i="29"/>
  <c r="CP62" i="29"/>
  <c r="CP64" i="29"/>
  <c r="CC86" i="29"/>
  <c r="CC93" i="29"/>
  <c r="CC96" i="29" s="1"/>
  <c r="BP86" i="29"/>
  <c r="BP93" i="29"/>
  <c r="BP96" i="29" s="1"/>
  <c r="ED88" i="29"/>
  <c r="EE88" i="29" s="1"/>
  <c r="ED90" i="29"/>
  <c r="EE90" i="29" s="1"/>
  <c r="ED51" i="29"/>
  <c r="EE51" i="29" s="1"/>
  <c r="ED50" i="29"/>
  <c r="EE50" i="29" s="1"/>
  <c r="ED20" i="29"/>
  <c r="EE20" i="29" s="1"/>
  <c r="ED39" i="29"/>
  <c r="ED45" i="29"/>
  <c r="EE45" i="29" s="1"/>
  <c r="ED57" i="29"/>
  <c r="EE57" i="29" s="1"/>
  <c r="ED59" i="29"/>
  <c r="EE59" i="29" s="1"/>
  <c r="ED38" i="29"/>
  <c r="EE38" i="29" s="1"/>
  <c r="ED31" i="29"/>
  <c r="EE31" i="29" s="1"/>
  <c r="ED28" i="29"/>
  <c r="EE28" i="29" s="1"/>
  <c r="ED16" i="29"/>
  <c r="EE16" i="29" s="1"/>
  <c r="ED43" i="29"/>
  <c r="EE43" i="29" s="1"/>
  <c r="ED24" i="29"/>
  <c r="EE24" i="29" s="1"/>
  <c r="ED19" i="29"/>
  <c r="EE19" i="29" s="1"/>
  <c r="ED11" i="29"/>
  <c r="EE11" i="29" s="1"/>
  <c r="ED30" i="29"/>
  <c r="EE30" i="29" s="1"/>
  <c r="ED89" i="29"/>
  <c r="ED49" i="29"/>
  <c r="ED27" i="29"/>
  <c r="EE27" i="29" s="1"/>
  <c r="ED33" i="29"/>
  <c r="EE33" i="29" s="1"/>
  <c r="ED18" i="29"/>
  <c r="EE18" i="29" s="1"/>
  <c r="ED25" i="29"/>
  <c r="EE25" i="29" s="1"/>
  <c r="ED32" i="29"/>
  <c r="EE32" i="29" s="1"/>
  <c r="ED29" i="29"/>
  <c r="EE29" i="29" s="1"/>
  <c r="ED13" i="29"/>
  <c r="EE13" i="29" s="1"/>
  <c r="ED12" i="29"/>
  <c r="EE12" i="29" s="1"/>
  <c r="ED23" i="29"/>
  <c r="EE23" i="29" s="1"/>
  <c r="ED10" i="29"/>
  <c r="EE10" i="29" s="1"/>
  <c r="ED44" i="29"/>
  <c r="ED58" i="29"/>
  <c r="EE58" i="29" s="1"/>
  <c r="ED26" i="29"/>
  <c r="EE26" i="29" s="1"/>
  <c r="ED22" i="29"/>
  <c r="EE22" i="29" s="1"/>
  <c r="ED21" i="29"/>
  <c r="EE21" i="29" s="1"/>
  <c r="ED15" i="29"/>
  <c r="EE15" i="29" s="1"/>
  <c r="ED17" i="29"/>
  <c r="EE17" i="29" s="1"/>
  <c r="ED14" i="29"/>
  <c r="EE14" i="29" s="1"/>
  <c r="ED9" i="29"/>
  <c r="DO62" i="19"/>
  <c r="DO64" i="19" s="1"/>
  <c r="CP86" i="54"/>
  <c r="CP93" i="54"/>
  <c r="CP96" i="54" s="1"/>
  <c r="CB86" i="39"/>
  <c r="CB93" i="39"/>
  <c r="CB96" i="39" s="1"/>
  <c r="DQ53" i="34"/>
  <c r="DQ78" i="34" s="1"/>
  <c r="DR78" i="34" s="1"/>
  <c r="DR49" i="34"/>
  <c r="DR53" i="34" s="1"/>
  <c r="EC53" i="11"/>
  <c r="EC78" i="11" s="1"/>
  <c r="ED53" i="19"/>
  <c r="ED78" i="19" s="1"/>
  <c r="EE78" i="19" s="1"/>
  <c r="EE49" i="19"/>
  <c r="EE53" i="19" s="1"/>
  <c r="DC34" i="39"/>
  <c r="DC46" i="39"/>
  <c r="CC60" i="39"/>
  <c r="DB80" i="11"/>
  <c r="DB82" i="11" s="1"/>
  <c r="DP91" i="11"/>
  <c r="CO84" i="39"/>
  <c r="CO80" i="39"/>
  <c r="CO82" i="39" s="1"/>
  <c r="CP62" i="11"/>
  <c r="CP64" i="11" s="1"/>
  <c r="CP80" i="4"/>
  <c r="CP82" i="4" s="1"/>
  <c r="DC62" i="34"/>
  <c r="DC64" i="34"/>
  <c r="AF95" i="44"/>
  <c r="AC15" i="2"/>
  <c r="EC53" i="29"/>
  <c r="EC78" i="29" s="1"/>
  <c r="DP62" i="24"/>
  <c r="DP64" i="24" s="1"/>
  <c r="DB80" i="49"/>
  <c r="DB82" i="49" s="1"/>
  <c r="CD82" i="54"/>
  <c r="CE80" i="54"/>
  <c r="DB60" i="4"/>
  <c r="DQ41" i="54"/>
  <c r="DR39" i="54"/>
  <c r="DA80" i="39"/>
  <c r="DA82" i="39" s="1"/>
  <c r="DA84" i="39"/>
  <c r="DN86" i="44"/>
  <c r="DN93" i="44"/>
  <c r="DN96" i="44" s="1"/>
  <c r="DM86" i="54"/>
  <c r="DM93" i="54"/>
  <c r="DM96" i="54" s="1"/>
  <c r="DD46" i="11"/>
  <c r="DE46" i="11" s="1"/>
  <c r="DE44" i="11"/>
  <c r="EA80" i="4"/>
  <c r="EA82" i="4" s="1"/>
  <c r="EA84" i="4"/>
  <c r="BQ64" i="34"/>
  <c r="BR64" i="34" s="1"/>
  <c r="BQ62" i="34"/>
  <c r="BR62" i="34" s="1"/>
  <c r="BR60" i="34"/>
  <c r="CD62" i="24"/>
  <c r="CE62" i="24" s="1"/>
  <c r="CE60" i="24"/>
  <c r="AE97" i="34"/>
  <c r="ED80" i="7"/>
  <c r="EE76" i="7"/>
  <c r="DO76" i="29"/>
  <c r="DO36" i="29"/>
  <c r="DO55" i="29" s="1"/>
  <c r="DO60" i="29" s="1"/>
  <c r="CP80" i="29"/>
  <c r="CP82" i="29" s="1"/>
  <c r="CP84" i="29"/>
  <c r="DM64" i="39"/>
  <c r="DM62" i="39"/>
  <c r="DO80" i="19"/>
  <c r="DO82" i="19" s="1"/>
  <c r="DO84" i="19"/>
  <c r="DC76" i="11"/>
  <c r="DC36" i="11"/>
  <c r="DC55" i="11" s="1"/>
  <c r="DC60" i="11" s="1"/>
  <c r="ED34" i="19"/>
  <c r="EE9" i="19"/>
  <c r="CQ76" i="4"/>
  <c r="CQ36" i="4"/>
  <c r="CR34" i="4"/>
  <c r="CC80" i="39"/>
  <c r="CC82" i="39" s="1"/>
  <c r="CC84" i="39"/>
  <c r="CP84" i="19"/>
  <c r="DP53" i="11"/>
  <c r="DP78" i="11" s="1"/>
  <c r="CP80" i="11"/>
  <c r="CP82" i="11" s="1"/>
  <c r="CP84" i="11" s="1"/>
  <c r="DP34" i="49"/>
  <c r="DC80" i="34"/>
  <c r="DC82" i="34" s="1"/>
  <c r="DD77" i="34"/>
  <c r="DE77" i="34" s="1"/>
  <c r="DE41" i="34"/>
  <c r="ED46" i="54"/>
  <c r="EE46" i="54" s="1"/>
  <c r="EE44" i="54"/>
  <c r="CP62" i="34"/>
  <c r="CP64" i="34"/>
  <c r="DP80" i="24"/>
  <c r="DP82" i="24" s="1"/>
  <c r="EA96" i="7"/>
  <c r="DQ46" i="54"/>
  <c r="DR46" i="54" s="1"/>
  <c r="DR44" i="54"/>
  <c r="DM86" i="29"/>
  <c r="DM93" i="29"/>
  <c r="DM96" i="29" s="1"/>
  <c r="DB62" i="29"/>
  <c r="DB64" i="29" s="1"/>
  <c r="BP86" i="49"/>
  <c r="BP93" i="49"/>
  <c r="BP96" i="49" s="1"/>
  <c r="I51" i="2"/>
  <c r="DZ86" i="49"/>
  <c r="DZ93" i="49"/>
  <c r="DZ96" i="49" s="1"/>
  <c r="CN86" i="4"/>
  <c r="CN93" i="4"/>
  <c r="CN96" i="4" s="1"/>
  <c r="DD91" i="29"/>
  <c r="DE91" i="29" s="1"/>
  <c r="DE89" i="29"/>
  <c r="CQ76" i="49"/>
  <c r="CQ36" i="49"/>
  <c r="CR34" i="49"/>
  <c r="DM84" i="39"/>
  <c r="DM80" i="39"/>
  <c r="DM82" i="39" s="1"/>
  <c r="CQ76" i="29"/>
  <c r="CQ36" i="29"/>
  <c r="CR34" i="29"/>
  <c r="BD96" i="7"/>
  <c r="BE96" i="7" s="1"/>
  <c r="BE93" i="7"/>
  <c r="EB76" i="49"/>
  <c r="EB36" i="49"/>
  <c r="EB55" i="49" s="1"/>
  <c r="BQ82" i="11"/>
  <c r="BR82" i="11" s="1"/>
  <c r="BR80" i="11"/>
  <c r="DP62" i="44"/>
  <c r="DP64" i="44"/>
  <c r="DY86" i="29"/>
  <c r="DY93" i="29"/>
  <c r="DY96" i="29" s="1"/>
  <c r="S97" i="29"/>
  <c r="AE95" i="29"/>
  <c r="AE97" i="29" s="1"/>
  <c r="DP45" i="39"/>
  <c r="DP45" i="1" s="1"/>
  <c r="DP21" i="39"/>
  <c r="DP21" i="1" s="1"/>
  <c r="DP89" i="39"/>
  <c r="DP91" i="39" s="1"/>
  <c r="DP59" i="39"/>
  <c r="DP59" i="1" s="1"/>
  <c r="DP20" i="39"/>
  <c r="DP20" i="1" s="1"/>
  <c r="DP88" i="39"/>
  <c r="DP88" i="1" s="1"/>
  <c r="DP51" i="39"/>
  <c r="DP51" i="1" s="1"/>
  <c r="DP44" i="39"/>
  <c r="DP46" i="39" s="1"/>
  <c r="DP58" i="39"/>
  <c r="DP58" i="1" s="1"/>
  <c r="DP27" i="39"/>
  <c r="DP27" i="1" s="1"/>
  <c r="DP14" i="39"/>
  <c r="DP14" i="1" s="1"/>
  <c r="DP90" i="39"/>
  <c r="DP90" i="1" s="1"/>
  <c r="DP50" i="39"/>
  <c r="DP50" i="1" s="1"/>
  <c r="DP9" i="39"/>
  <c r="DP57" i="39"/>
  <c r="DP57" i="1" s="1"/>
  <c r="DP17" i="39"/>
  <c r="DP17" i="1" s="1"/>
  <c r="DP26" i="39"/>
  <c r="DP26" i="1" s="1"/>
  <c r="DP31" i="39"/>
  <c r="DP31" i="1" s="1"/>
  <c r="DP23" i="39"/>
  <c r="DP23" i="1" s="1"/>
  <c r="DP43" i="39"/>
  <c r="DP43" i="1" s="1"/>
  <c r="DP28" i="39"/>
  <c r="DP28" i="1" s="1"/>
  <c r="DP11" i="39"/>
  <c r="DP11" i="1" s="1"/>
  <c r="DP22" i="39"/>
  <c r="DP22" i="1" s="1"/>
  <c r="DP19" i="39"/>
  <c r="DP19" i="1" s="1"/>
  <c r="DP10" i="39"/>
  <c r="DP32" i="39"/>
  <c r="DP32" i="1" s="1"/>
  <c r="DP49" i="39"/>
  <c r="DP24" i="39"/>
  <c r="DP18" i="39"/>
  <c r="DP18" i="1" s="1"/>
  <c r="DP29" i="39"/>
  <c r="DP29" i="1" s="1"/>
  <c r="DP33" i="39"/>
  <c r="DP33" i="1" s="1"/>
  <c r="DP15" i="39"/>
  <c r="DP15" i="1" s="1"/>
  <c r="DP12" i="39"/>
  <c r="DP12" i="1" s="1"/>
  <c r="DP38" i="39"/>
  <c r="DP38" i="1" s="1"/>
  <c r="DP25" i="39"/>
  <c r="DP25" i="1" s="1"/>
  <c r="DP39" i="39"/>
  <c r="DP41" i="39" s="1"/>
  <c r="DP77" i="39" s="1"/>
  <c r="DP16" i="39"/>
  <c r="DP16" i="1" s="1"/>
  <c r="DP30" i="39"/>
  <c r="DP30" i="1" s="1"/>
  <c r="DB80" i="29"/>
  <c r="DB82" i="29" s="1"/>
  <c r="DA86" i="4"/>
  <c r="DA93" i="4"/>
  <c r="DA96" i="4" s="1"/>
  <c r="L97" i="4"/>
  <c r="L95" i="1"/>
  <c r="CQ78" i="11"/>
  <c r="CR78" i="11" s="1"/>
  <c r="CR53" i="11"/>
  <c r="DD34" i="4"/>
  <c r="DE9" i="4"/>
  <c r="CQ62" i="16"/>
  <c r="CR62" i="16" s="1"/>
  <c r="CR60" i="16"/>
  <c r="CQ77" i="49"/>
  <c r="CR77" i="49" s="1"/>
  <c r="CR41" i="49"/>
  <c r="Z95" i="11"/>
  <c r="Z97" i="11" s="1"/>
  <c r="W8" i="2"/>
  <c r="CQ82" i="24"/>
  <c r="CR82" i="24" s="1"/>
  <c r="CR80" i="24"/>
  <c r="DD53" i="29"/>
  <c r="DD78" i="29" s="1"/>
  <c r="DE78" i="29" s="1"/>
  <c r="DE49" i="29"/>
  <c r="DE53" i="29" s="1"/>
  <c r="EA62" i="29"/>
  <c r="EA64" i="29" s="1"/>
  <c r="DD60" i="16"/>
  <c r="DE55" i="16"/>
  <c r="DD91" i="49"/>
  <c r="DE91" i="49" s="1"/>
  <c r="DE89" i="49"/>
  <c r="BD86" i="11"/>
  <c r="BE86" i="11" s="1"/>
  <c r="BD93" i="11"/>
  <c r="BD96" i="11" s="1"/>
  <c r="BE96" i="11" s="1"/>
  <c r="BE84" i="11"/>
  <c r="BE93" i="11" s="1"/>
  <c r="CO86" i="4"/>
  <c r="CO93" i="4"/>
  <c r="CO96" i="4" s="1"/>
  <c r="DP84" i="44"/>
  <c r="DP80" i="44"/>
  <c r="DP82" i="44" s="1"/>
  <c r="ED91" i="19"/>
  <c r="EE91" i="19" s="1"/>
  <c r="EE89" i="19"/>
  <c r="DC91" i="39"/>
  <c r="BD86" i="34"/>
  <c r="BE86" i="34" s="1"/>
  <c r="BD93" i="34"/>
  <c r="BD96" i="34" s="1"/>
  <c r="BE96" i="34" s="1"/>
  <c r="BE84" i="34"/>
  <c r="BE93" i="34" s="1"/>
  <c r="DN62" i="54"/>
  <c r="DN64" i="54"/>
  <c r="CN86" i="11"/>
  <c r="CN93" i="11"/>
  <c r="CN96" i="11" s="1"/>
  <c r="CC86" i="19"/>
  <c r="CC93" i="19"/>
  <c r="CC96" i="19" s="1"/>
  <c r="ED55" i="16"/>
  <c r="EE36" i="16"/>
  <c r="DB62" i="34"/>
  <c r="DB64" i="34" s="1"/>
  <c r="DO64" i="54"/>
  <c r="DO62" i="54"/>
  <c r="CQ78" i="4"/>
  <c r="CR78" i="4" s="1"/>
  <c r="CR53" i="4"/>
  <c r="CD77" i="39"/>
  <c r="CE77" i="39" s="1"/>
  <c r="CE41" i="39"/>
  <c r="DA62" i="19"/>
  <c r="DA64" i="19"/>
  <c r="DD91" i="4"/>
  <c r="DE91" i="4" s="1"/>
  <c r="DE88" i="4"/>
  <c r="DA86" i="11"/>
  <c r="DA93" i="11"/>
  <c r="DA96" i="11" s="1"/>
  <c r="CC86" i="49"/>
  <c r="CC93" i="49"/>
  <c r="CC96" i="49" s="1"/>
  <c r="DQ2" i="39"/>
  <c r="H30" i="1" s="1"/>
  <c r="DR3" i="39"/>
  <c r="ED89" i="49"/>
  <c r="ED50" i="49"/>
  <c r="EE50" i="49" s="1"/>
  <c r="ED43" i="49"/>
  <c r="EE43" i="49" s="1"/>
  <c r="ED57" i="49"/>
  <c r="EE57" i="49" s="1"/>
  <c r="ED30" i="49"/>
  <c r="EE30" i="49" s="1"/>
  <c r="ED33" i="49"/>
  <c r="EE33" i="49" s="1"/>
  <c r="ED49" i="49"/>
  <c r="ED23" i="49"/>
  <c r="EE23" i="49" s="1"/>
  <c r="ED16" i="49"/>
  <c r="EE16" i="49" s="1"/>
  <c r="ED38" i="49"/>
  <c r="EE38" i="49" s="1"/>
  <c r="ED22" i="49"/>
  <c r="EE22" i="49" s="1"/>
  <c r="ED90" i="49"/>
  <c r="EE90" i="49" s="1"/>
  <c r="ED15" i="49"/>
  <c r="EE15" i="49" s="1"/>
  <c r="ED44" i="49"/>
  <c r="ED32" i="49"/>
  <c r="EE32" i="49" s="1"/>
  <c r="ED24" i="49"/>
  <c r="EE24" i="49" s="1"/>
  <c r="ED58" i="49"/>
  <c r="EE58" i="49" s="1"/>
  <c r="ED45" i="49"/>
  <c r="EE45" i="49" s="1"/>
  <c r="ED21" i="49"/>
  <c r="EE21" i="49" s="1"/>
  <c r="ED51" i="49"/>
  <c r="EE51" i="49" s="1"/>
  <c r="ED14" i="49"/>
  <c r="EE14" i="49" s="1"/>
  <c r="ED31" i="49"/>
  <c r="EE31" i="49" s="1"/>
  <c r="ED20" i="49"/>
  <c r="EE20" i="49" s="1"/>
  <c r="ED17" i="49"/>
  <c r="EE17" i="49" s="1"/>
  <c r="ED88" i="49"/>
  <c r="EE88" i="49" s="1"/>
  <c r="ED13" i="49"/>
  <c r="EE13" i="49" s="1"/>
  <c r="ED25" i="49"/>
  <c r="EE25" i="49" s="1"/>
  <c r="ED12" i="49"/>
  <c r="EE12" i="49" s="1"/>
  <c r="ED26" i="49"/>
  <c r="EE26" i="49" s="1"/>
  <c r="ED19" i="49"/>
  <c r="EE19" i="49" s="1"/>
  <c r="ED11" i="49"/>
  <c r="EE11" i="49" s="1"/>
  <c r="ED18" i="49"/>
  <c r="EE18" i="49" s="1"/>
  <c r="ED27" i="49"/>
  <c r="EE27" i="49" s="1"/>
  <c r="ED59" i="49"/>
  <c r="EE59" i="49" s="1"/>
  <c r="ED39" i="49"/>
  <c r="ED10" i="49"/>
  <c r="EE10" i="49" s="1"/>
  <c r="ED9" i="49"/>
  <c r="ED29" i="49"/>
  <c r="EE29" i="49" s="1"/>
  <c r="ED28" i="49"/>
  <c r="EE28" i="49" s="1"/>
  <c r="DQ55" i="7"/>
  <c r="DR36" i="7"/>
  <c r="EA84" i="54"/>
  <c r="CD82" i="34"/>
  <c r="CE80" i="34"/>
  <c r="DQ46" i="19"/>
  <c r="DR46" i="19" s="1"/>
  <c r="DR44" i="19"/>
  <c r="ED34" i="54"/>
  <c r="EE9" i="54"/>
  <c r="DC86" i="7"/>
  <c r="DC93" i="7"/>
  <c r="DC96" i="7" s="1"/>
  <c r="DD77" i="54"/>
  <c r="DE77" i="54" s="1"/>
  <c r="DE41" i="54"/>
  <c r="DP53" i="4"/>
  <c r="DP78" i="4" s="1"/>
  <c r="CP80" i="49"/>
  <c r="CP82" i="49" s="1"/>
  <c r="CQ84" i="24"/>
  <c r="EA84" i="34"/>
  <c r="DD41" i="49"/>
  <c r="DE39" i="49"/>
  <c r="EA62" i="49"/>
  <c r="EA64" i="49" s="1"/>
  <c r="DQ34" i="34"/>
  <c r="DR9" i="34"/>
  <c r="DL86" i="39"/>
  <c r="DL93" i="39"/>
  <c r="DL96" i="39" s="1"/>
  <c r="EC46" i="4"/>
  <c r="DX64" i="4"/>
  <c r="DQ77" i="24"/>
  <c r="DR77" i="24" s="1"/>
  <c r="DR41" i="24"/>
  <c r="BQ62" i="54"/>
  <c r="BR62" i="54" s="1"/>
  <c r="BQ64" i="54"/>
  <c r="BR64" i="54" s="1"/>
  <c r="BR60" i="54"/>
  <c r="ED80" i="16"/>
  <c r="EE76" i="16"/>
  <c r="DZ86" i="4"/>
  <c r="DZ93" i="4"/>
  <c r="DZ96" i="4" s="1"/>
  <c r="DO80" i="54"/>
  <c r="DO82" i="54" s="1"/>
  <c r="BD60" i="39"/>
  <c r="BE55" i="39"/>
  <c r="CD86" i="7"/>
  <c r="CE86" i="7" s="1"/>
  <c r="CD93" i="7"/>
  <c r="CE84" i="7"/>
  <c r="EB84" i="24"/>
  <c r="CP62" i="49"/>
  <c r="CP64" i="49" s="1"/>
  <c r="DQ80" i="7"/>
  <c r="DR76" i="7"/>
  <c r="DO91" i="39"/>
  <c r="DQ53" i="54"/>
  <c r="DQ78" i="54" s="1"/>
  <c r="DR78" i="54" s="1"/>
  <c r="DR49" i="54"/>
  <c r="DR53" i="54" s="1"/>
  <c r="CQ55" i="34"/>
  <c r="CR36" i="34"/>
  <c r="DQ91" i="19"/>
  <c r="DR91" i="19" s="1"/>
  <c r="DR89" i="19"/>
  <c r="DD53" i="4"/>
  <c r="DE49" i="4"/>
  <c r="ED41" i="34"/>
  <c r="EE39" i="34"/>
  <c r="DZ60" i="39"/>
  <c r="EB41" i="39"/>
  <c r="EB77" i="39" s="1"/>
  <c r="CQ62" i="7"/>
  <c r="CR62" i="7" s="1"/>
  <c r="CQ64" i="7"/>
  <c r="CR64" i="7" s="1"/>
  <c r="CR60" i="7"/>
  <c r="DC76" i="29"/>
  <c r="DC36" i="29"/>
  <c r="DC55" i="29" s="1"/>
  <c r="DC60" i="29" s="1"/>
  <c r="DD82" i="16"/>
  <c r="DE80" i="16"/>
  <c r="DW64" i="39"/>
  <c r="EA80" i="49"/>
  <c r="EA82" i="49" s="1"/>
  <c r="CD55" i="4"/>
  <c r="CE36" i="4"/>
  <c r="DC62" i="19"/>
  <c r="DC64" i="19"/>
  <c r="CQ91" i="39"/>
  <c r="CR91" i="39" s="1"/>
  <c r="CR89" i="39"/>
  <c r="DP53" i="49"/>
  <c r="DP78" i="49" s="1"/>
  <c r="CZ86" i="4"/>
  <c r="CZ93" i="4"/>
  <c r="CZ96" i="4" s="1"/>
  <c r="BD62" i="29"/>
  <c r="BE62" i="29" s="1"/>
  <c r="BD64" i="29"/>
  <c r="BE64" i="29" s="1"/>
  <c r="BE60" i="29"/>
  <c r="EC76" i="34"/>
  <c r="EC36" i="34"/>
  <c r="EC55" i="34" s="1"/>
  <c r="EC60" i="34" s="1"/>
  <c r="J95" i="1"/>
  <c r="DP84" i="7"/>
  <c r="DN86" i="24"/>
  <c r="DN93" i="24"/>
  <c r="DN96" i="24" s="1"/>
  <c r="DO62" i="34"/>
  <c r="DO64" i="34" s="1"/>
  <c r="EC53" i="49"/>
  <c r="EC78" i="49" s="1"/>
  <c r="DL62" i="11"/>
  <c r="DL64" i="11"/>
  <c r="CQ80" i="34"/>
  <c r="CR76" i="34"/>
  <c r="DC86" i="16"/>
  <c r="DC93" i="16"/>
  <c r="DC96" i="16" s="1"/>
  <c r="BQ96" i="7"/>
  <c r="BR96" i="7" s="1"/>
  <c r="BR93" i="7"/>
  <c r="DB86" i="54"/>
  <c r="DB93" i="54"/>
  <c r="DB96" i="54" s="1"/>
  <c r="DQ53" i="19"/>
  <c r="DQ78" i="19" s="1"/>
  <c r="DR78" i="19" s="1"/>
  <c r="DR49" i="19"/>
  <c r="DR53" i="19" s="1"/>
  <c r="DQ41" i="19"/>
  <c r="DR39" i="19"/>
  <c r="EE3" i="39"/>
  <c r="ED2" i="39"/>
  <c r="CM31" i="1" s="1"/>
  <c r="ED34" i="34"/>
  <c r="EE9" i="34"/>
  <c r="BQ60" i="29"/>
  <c r="BR55" i="29"/>
  <c r="DZ80" i="39"/>
  <c r="EB53" i="39"/>
  <c r="EB78" i="39" s="1"/>
  <c r="O95" i="7"/>
  <c r="O97" i="7" s="1"/>
  <c r="L7" i="2"/>
  <c r="AQ62" i="39"/>
  <c r="AR62" i="39" s="1"/>
  <c r="AR60" i="39"/>
  <c r="CD80" i="4"/>
  <c r="CE76" i="4"/>
  <c r="DC80" i="19"/>
  <c r="DC82" i="19" s="1"/>
  <c r="DZ84" i="54"/>
  <c r="DD58" i="39"/>
  <c r="DE58" i="39" s="1"/>
  <c r="DD27" i="39"/>
  <c r="DE27" i="39" s="1"/>
  <c r="DD50" i="39"/>
  <c r="DE50" i="39" s="1"/>
  <c r="DD43" i="39"/>
  <c r="DE43" i="39" s="1"/>
  <c r="DD29" i="39"/>
  <c r="DE29" i="39" s="1"/>
  <c r="DD26" i="39"/>
  <c r="DE26" i="39" s="1"/>
  <c r="DD57" i="39"/>
  <c r="DE57" i="39" s="1"/>
  <c r="DD30" i="39"/>
  <c r="DE30" i="39" s="1"/>
  <c r="DD33" i="39"/>
  <c r="DE33" i="39" s="1"/>
  <c r="DD25" i="39"/>
  <c r="DE25" i="39" s="1"/>
  <c r="DD39" i="39"/>
  <c r="DD38" i="39"/>
  <c r="DE38" i="39" s="1"/>
  <c r="DD88" i="39"/>
  <c r="DE88" i="39" s="1"/>
  <c r="DD59" i="39"/>
  <c r="DE59" i="39" s="1"/>
  <c r="DD51" i="39"/>
  <c r="DE51" i="39" s="1"/>
  <c r="DD31" i="39"/>
  <c r="DE31" i="39" s="1"/>
  <c r="DD23" i="39"/>
  <c r="DE23" i="39" s="1"/>
  <c r="DD18" i="39"/>
  <c r="DE18" i="39" s="1"/>
  <c r="DD90" i="39"/>
  <c r="DE90" i="39" s="1"/>
  <c r="DD22" i="39"/>
  <c r="DE22" i="39" s="1"/>
  <c r="DD15" i="39"/>
  <c r="DE15" i="39" s="1"/>
  <c r="DD28" i="39"/>
  <c r="DE28" i="39" s="1"/>
  <c r="DD89" i="39"/>
  <c r="DD89" i="1" s="1"/>
  <c r="DD20" i="39"/>
  <c r="DE20" i="39" s="1"/>
  <c r="DD45" i="39"/>
  <c r="DE45" i="39" s="1"/>
  <c r="DD12" i="39"/>
  <c r="DE12" i="39" s="1"/>
  <c r="DD9" i="39"/>
  <c r="DD19" i="39"/>
  <c r="DE19" i="39" s="1"/>
  <c r="DD17" i="39"/>
  <c r="DE17" i="39" s="1"/>
  <c r="DD10" i="39"/>
  <c r="DE10" i="39" s="1"/>
  <c r="DD44" i="39"/>
  <c r="DD49" i="39"/>
  <c r="DD24" i="39"/>
  <c r="DE24" i="39" s="1"/>
  <c r="DD21" i="39"/>
  <c r="DE21" i="39" s="1"/>
  <c r="DD14" i="39"/>
  <c r="DE14" i="39" s="1"/>
  <c r="DD11" i="39"/>
  <c r="DE11" i="39" s="1"/>
  <c r="DD16" i="39"/>
  <c r="DE16" i="39" s="1"/>
  <c r="DD32" i="39"/>
  <c r="DE32" i="39" s="1"/>
  <c r="BQ60" i="11"/>
  <c r="BR55" i="11"/>
  <c r="DM84" i="49"/>
  <c r="DP46" i="11"/>
  <c r="CQ41" i="39"/>
  <c r="CR39" i="39"/>
  <c r="CO86" i="34"/>
  <c r="CO93" i="34"/>
  <c r="CO96" i="34" s="1"/>
  <c r="DP41" i="29"/>
  <c r="DP77" i="29" s="1"/>
  <c r="DP77" i="1" s="1"/>
  <c r="DO76" i="4"/>
  <c r="DO36" i="4"/>
  <c r="DO55" i="4" s="1"/>
  <c r="DO60" i="4" s="1"/>
  <c r="CQ55" i="19"/>
  <c r="CR36" i="19"/>
  <c r="V95" i="54"/>
  <c r="V97" i="54" s="1"/>
  <c r="S17" i="2"/>
  <c r="DO76" i="39"/>
  <c r="DO36" i="39"/>
  <c r="EC90" i="39"/>
  <c r="EC45" i="39"/>
  <c r="EC21" i="39"/>
  <c r="EC89" i="39"/>
  <c r="EC59" i="39"/>
  <c r="EC38" i="39"/>
  <c r="EC57" i="39"/>
  <c r="EC51" i="39"/>
  <c r="EC88" i="39"/>
  <c r="EC31" i="39"/>
  <c r="EC23" i="39"/>
  <c r="EC15" i="39"/>
  <c r="EC22" i="39"/>
  <c r="EC58" i="39"/>
  <c r="EC44" i="39"/>
  <c r="EC29" i="39"/>
  <c r="EC10" i="39"/>
  <c r="EC19" i="39"/>
  <c r="EC49" i="39"/>
  <c r="EC25" i="39"/>
  <c r="EC28" i="39"/>
  <c r="EC9" i="39"/>
  <c r="EC20" i="39"/>
  <c r="EC50" i="39"/>
  <c r="EC24" i="39"/>
  <c r="EC14" i="39"/>
  <c r="EC18" i="39"/>
  <c r="EC16" i="39"/>
  <c r="EC30" i="39"/>
  <c r="EC39" i="39"/>
  <c r="EC41" i="39" s="1"/>
  <c r="EC77" i="39" s="1"/>
  <c r="EC27" i="39"/>
  <c r="EC26" i="39"/>
  <c r="EC17" i="39"/>
  <c r="EC12" i="39"/>
  <c r="EC32" i="39"/>
  <c r="EC11" i="39"/>
  <c r="EC43" i="39"/>
  <c r="EC33" i="39"/>
  <c r="ED53" i="34"/>
  <c r="ED78" i="34" s="1"/>
  <c r="EE78" i="34" s="1"/>
  <c r="EE49" i="34"/>
  <c r="EE53" i="34" s="1"/>
  <c r="EB86" i="44"/>
  <c r="EB93" i="44"/>
  <c r="EB96" i="44" s="1"/>
  <c r="CC84" i="4"/>
  <c r="DD34" i="29"/>
  <c r="DE9" i="29"/>
  <c r="EB76" i="11"/>
  <c r="EB36" i="11"/>
  <c r="EB55" i="11" s="1"/>
  <c r="EB60" i="11" s="1"/>
  <c r="BQ82" i="29"/>
  <c r="BR80" i="29"/>
  <c r="DD46" i="49"/>
  <c r="DE46" i="49" s="1"/>
  <c r="DE44" i="49"/>
  <c r="CA86" i="39"/>
  <c r="CA93" i="39"/>
  <c r="CA96" i="39" s="1"/>
  <c r="CA96" i="1" s="1"/>
  <c r="EC64" i="24"/>
  <c r="EC62" i="24"/>
  <c r="CQ82" i="44"/>
  <c r="CR80" i="44"/>
  <c r="CD60" i="54"/>
  <c r="CE55" i="54"/>
  <c r="BP86" i="11"/>
  <c r="BP93" i="11"/>
  <c r="BP96" i="11" s="1"/>
  <c r="DM60" i="49"/>
  <c r="DP46" i="49"/>
  <c r="DP53" i="29"/>
  <c r="DP78" i="29" s="1"/>
  <c r="CQ80" i="19"/>
  <c r="CR76" i="19"/>
  <c r="BQ64" i="19"/>
  <c r="BR64" i="19" s="1"/>
  <c r="BQ62" i="19"/>
  <c r="BR62" i="19" s="1"/>
  <c r="BR60" i="19"/>
  <c r="EA76" i="39"/>
  <c r="EA36" i="39"/>
  <c r="EA55" i="39" s="1"/>
  <c r="EA60" i="39" s="1"/>
  <c r="DO80" i="34"/>
  <c r="DO82" i="34" s="1"/>
  <c r="DP76" i="34"/>
  <c r="DP36" i="34"/>
  <c r="DP55" i="34" s="1"/>
  <c r="CO86" i="54"/>
  <c r="CO93" i="54"/>
  <c r="CO96" i="54" s="1"/>
  <c r="DL86" i="11"/>
  <c r="DL93" i="11"/>
  <c r="DL96" i="11" s="1"/>
  <c r="EC91" i="49"/>
  <c r="DA60" i="11"/>
  <c r="DY62" i="49"/>
  <c r="DN86" i="34"/>
  <c r="DN93" i="34"/>
  <c r="DN96" i="34" s="1"/>
  <c r="ED91" i="34"/>
  <c r="EE91" i="34" s="1"/>
  <c r="EE89" i="34"/>
  <c r="EC76" i="19"/>
  <c r="EC36" i="19"/>
  <c r="EC55" i="19" s="1"/>
  <c r="DB86" i="44"/>
  <c r="DB93" i="44"/>
  <c r="DB96" i="44" s="1"/>
  <c r="EB46" i="39"/>
  <c r="AE95" i="39"/>
  <c r="S97" i="39"/>
  <c r="DN62" i="49"/>
  <c r="DN64" i="49" s="1"/>
  <c r="EC80" i="24"/>
  <c r="EC82" i="24" s="1"/>
  <c r="DM86" i="11"/>
  <c r="DM93" i="11"/>
  <c r="DM96" i="11" s="1"/>
  <c r="DQ91" i="34"/>
  <c r="DR91" i="34" s="1"/>
  <c r="DR89" i="34"/>
  <c r="EA62" i="11"/>
  <c r="EA64" i="11" s="1"/>
  <c r="BQ60" i="4"/>
  <c r="BR55" i="4"/>
  <c r="BQ82" i="4"/>
  <c r="BR82" i="4" s="1"/>
  <c r="BR80" i="4"/>
  <c r="CQ34" i="39"/>
  <c r="CR9" i="39"/>
  <c r="CQ53" i="39"/>
  <c r="CQ78" i="39" s="1"/>
  <c r="CR78" i="39" s="1"/>
  <c r="CR49" i="39"/>
  <c r="CR53" i="39" s="1"/>
  <c r="S97" i="49"/>
  <c r="AE95" i="49"/>
  <c r="AE97" i="49" s="1"/>
  <c r="EB76" i="4"/>
  <c r="EB36" i="4"/>
  <c r="EB55" i="4" s="1"/>
  <c r="EB60" i="4" s="1"/>
  <c r="DN80" i="49"/>
  <c r="DN82" i="49" s="1"/>
  <c r="BE82" i="29"/>
  <c r="BD84" i="29"/>
  <c r="EA80" i="11"/>
  <c r="EA82" i="11" s="1"/>
  <c r="EC91" i="11"/>
  <c r="EC46" i="11"/>
  <c r="CO84" i="11"/>
  <c r="ED41" i="19"/>
  <c r="EE39" i="19"/>
  <c r="S95" i="7"/>
  <c r="P7" i="2"/>
  <c r="P19" i="2" s="1"/>
  <c r="P23" i="2" s="1"/>
  <c r="DO84" i="24"/>
  <c r="CQ46" i="39"/>
  <c r="CR46" i="39" s="1"/>
  <c r="CR44" i="39"/>
  <c r="AD64" i="44"/>
  <c r="AE64" i="44" s="1"/>
  <c r="DP34" i="29"/>
  <c r="DL64" i="29"/>
  <c r="DL62" i="29"/>
  <c r="DY86" i="39"/>
  <c r="DY93" i="39"/>
  <c r="DY96" i="39" s="1"/>
  <c r="BR82" i="19"/>
  <c r="BQ84" i="19"/>
  <c r="ED41" i="54"/>
  <c r="EE39" i="54"/>
  <c r="DN60" i="4"/>
  <c r="CQ77" i="29"/>
  <c r="CR77" i="29" s="1"/>
  <c r="CR41" i="29"/>
  <c r="CC62" i="29"/>
  <c r="CC64" i="29" s="1"/>
  <c r="EB76" i="39"/>
  <c r="EB36" i="39"/>
  <c r="DC84" i="44"/>
  <c r="BE82" i="4"/>
  <c r="BD84" i="4"/>
  <c r="S97" i="19"/>
  <c r="AE95" i="19"/>
  <c r="AE97" i="19" s="1"/>
  <c r="DD77" i="19"/>
  <c r="DE77" i="19" s="1"/>
  <c r="DE41" i="19"/>
  <c r="DD46" i="4"/>
  <c r="DE46" i="4" s="1"/>
  <c r="DE44" i="4"/>
  <c r="DP46" i="4"/>
  <c r="DN80" i="4"/>
  <c r="DN82" i="4" s="1"/>
  <c r="ED46" i="34"/>
  <c r="EE46" i="34" s="1"/>
  <c r="EE44" i="34"/>
  <c r="EB62" i="34"/>
  <c r="EB64" i="34" s="1"/>
  <c r="CE82" i="24"/>
  <c r="CD84" i="24"/>
  <c r="DA86" i="19"/>
  <c r="DA93" i="19"/>
  <c r="DA96" i="19" s="1"/>
  <c r="EA84" i="29"/>
  <c r="DX86" i="39"/>
  <c r="DX93" i="39"/>
  <c r="DX96" i="39" s="1"/>
  <c r="EC62" i="44"/>
  <c r="EC64" i="44" s="1"/>
  <c r="EC76" i="54"/>
  <c r="EC36" i="54"/>
  <c r="EC55" i="54" s="1"/>
  <c r="EC60" i="54" s="1"/>
  <c r="CN84" i="39"/>
  <c r="DC62" i="54"/>
  <c r="DC64" i="54" s="1"/>
  <c r="CZ64" i="39"/>
  <c r="DN84" i="54"/>
  <c r="DB84" i="19"/>
  <c r="EC34" i="4"/>
  <c r="DQ55" i="16"/>
  <c r="DR36" i="16"/>
  <c r="DN76" i="39"/>
  <c r="DN36" i="39"/>
  <c r="DN55" i="39" s="1"/>
  <c r="DN60" i="39" s="1"/>
  <c r="DP46" i="29"/>
  <c r="Q95" i="39"/>
  <c r="Q97" i="39" s="1"/>
  <c r="O14" i="2" s="1"/>
  <c r="N14" i="2"/>
  <c r="EB86" i="7"/>
  <c r="EB93" i="7"/>
  <c r="EB96" i="7" s="1"/>
  <c r="DA84" i="49"/>
  <c r="EC91" i="29"/>
  <c r="BQ84" i="54"/>
  <c r="EA62" i="19"/>
  <c r="EA64" i="19" s="1"/>
  <c r="DC76" i="49"/>
  <c r="DC36" i="49"/>
  <c r="DC55" i="49" s="1"/>
  <c r="DC60" i="49" s="1"/>
  <c r="AE95" i="16"/>
  <c r="AE97" i="16" s="1"/>
  <c r="S97" i="16"/>
  <c r="BO86" i="39"/>
  <c r="BO93" i="39"/>
  <c r="BO96" i="39" s="1"/>
  <c r="BO96" i="1" s="1"/>
  <c r="DQ91" i="54"/>
  <c r="DR91" i="54" s="1"/>
  <c r="DR89" i="54"/>
  <c r="BQ55" i="39"/>
  <c r="BR36" i="39"/>
  <c r="DM86" i="4"/>
  <c r="DM93" i="4"/>
  <c r="DM96" i="4" s="1"/>
  <c r="ED53" i="54"/>
  <c r="ED78" i="54" s="1"/>
  <c r="EE78" i="54" s="1"/>
  <c r="EE49" i="54"/>
  <c r="EE53" i="54" s="1"/>
  <c r="BD62" i="11"/>
  <c r="BE62" i="11" s="1"/>
  <c r="BE60" i="11"/>
  <c r="DQ76" i="44"/>
  <c r="DQ36" i="44"/>
  <c r="DR34" i="44"/>
  <c r="EB84" i="34"/>
  <c r="EB80" i="34"/>
  <c r="EB82" i="34" s="1"/>
  <c r="DQ90" i="29"/>
  <c r="DR90" i="29" s="1"/>
  <c r="DQ57" i="29"/>
  <c r="DR57" i="29" s="1"/>
  <c r="DQ89" i="29"/>
  <c r="DQ49" i="29"/>
  <c r="DQ39" i="29"/>
  <c r="DQ45" i="29"/>
  <c r="DR45" i="29" s="1"/>
  <c r="DQ38" i="29"/>
  <c r="DR38" i="29" s="1"/>
  <c r="DQ26" i="29"/>
  <c r="DR26" i="29" s="1"/>
  <c r="DQ44" i="29"/>
  <c r="DQ25" i="29"/>
  <c r="DR25" i="29" s="1"/>
  <c r="DQ11" i="29"/>
  <c r="DR11" i="29" s="1"/>
  <c r="DQ32" i="29"/>
  <c r="DR32" i="29" s="1"/>
  <c r="DQ27" i="29"/>
  <c r="DR27" i="29" s="1"/>
  <c r="DQ17" i="29"/>
  <c r="DR17" i="29" s="1"/>
  <c r="DQ88" i="29"/>
  <c r="DR88" i="29" s="1"/>
  <c r="DQ29" i="29"/>
  <c r="DR29" i="29" s="1"/>
  <c r="DQ20" i="29"/>
  <c r="DR20" i="29" s="1"/>
  <c r="DQ9" i="29"/>
  <c r="DQ59" i="29"/>
  <c r="DR59" i="29" s="1"/>
  <c r="DQ12" i="29"/>
  <c r="DR12" i="29" s="1"/>
  <c r="DQ58" i="29"/>
  <c r="DR58" i="29" s="1"/>
  <c r="DQ43" i="29"/>
  <c r="DR43" i="29" s="1"/>
  <c r="DQ19" i="29"/>
  <c r="DR19" i="29" s="1"/>
  <c r="DQ51" i="29"/>
  <c r="DR51" i="29" s="1"/>
  <c r="DQ13" i="29"/>
  <c r="DR13" i="29" s="1"/>
  <c r="DQ15" i="29"/>
  <c r="DR15" i="29" s="1"/>
  <c r="DQ24" i="29"/>
  <c r="DR24" i="29" s="1"/>
  <c r="DQ33" i="29"/>
  <c r="DR33" i="29" s="1"/>
  <c r="DQ22" i="29"/>
  <c r="DR22" i="29" s="1"/>
  <c r="DQ18" i="29"/>
  <c r="DR18" i="29" s="1"/>
  <c r="DQ23" i="29"/>
  <c r="DR23" i="29" s="1"/>
  <c r="DQ16" i="29"/>
  <c r="DR16" i="29" s="1"/>
  <c r="DQ31" i="29"/>
  <c r="DR31" i="29" s="1"/>
  <c r="DQ30" i="29"/>
  <c r="DR30" i="29" s="1"/>
  <c r="DQ21" i="29"/>
  <c r="DR21" i="29" s="1"/>
  <c r="DQ14" i="29"/>
  <c r="DR14" i="29" s="1"/>
  <c r="DQ28" i="29"/>
  <c r="DR28" i="29" s="1"/>
  <c r="DQ50" i="29"/>
  <c r="DR50" i="29" s="1"/>
  <c r="DQ10" i="29"/>
  <c r="DR10" i="29" s="1"/>
  <c r="CD55" i="11"/>
  <c r="CE36" i="11"/>
  <c r="DQ77" i="44"/>
  <c r="DR77" i="44" s="1"/>
  <c r="DR41" i="44"/>
  <c r="CQ60" i="44"/>
  <c r="CR55" i="44"/>
  <c r="DD60" i="7"/>
  <c r="DE55" i="7"/>
  <c r="CD55" i="29"/>
  <c r="CE36" i="29"/>
  <c r="EC80" i="44"/>
  <c r="EC82" i="44" s="1"/>
  <c r="EC84" i="44"/>
  <c r="ED50" i="11"/>
  <c r="EE50" i="11" s="1"/>
  <c r="ED57" i="11"/>
  <c r="EE57" i="11" s="1"/>
  <c r="ED43" i="11"/>
  <c r="EE43" i="11" s="1"/>
  <c r="ED29" i="11"/>
  <c r="EE29" i="11" s="1"/>
  <c r="ED19" i="11"/>
  <c r="EE19" i="11" s="1"/>
  <c r="ED14" i="11"/>
  <c r="EE14" i="11" s="1"/>
  <c r="ED9" i="11"/>
  <c r="ED90" i="11"/>
  <c r="EE90" i="11" s="1"/>
  <c r="ED28" i="11"/>
  <c r="EE28" i="11" s="1"/>
  <c r="ED89" i="11"/>
  <c r="EE89" i="11" s="1"/>
  <c r="ED18" i="11"/>
  <c r="EE18" i="11" s="1"/>
  <c r="ED23" i="11"/>
  <c r="EE23" i="11" s="1"/>
  <c r="ED44" i="11"/>
  <c r="ED22" i="11"/>
  <c r="EE22" i="11" s="1"/>
  <c r="ED30" i="11"/>
  <c r="EE30" i="11" s="1"/>
  <c r="ED17" i="11"/>
  <c r="EE17" i="11" s="1"/>
  <c r="ED33" i="11"/>
  <c r="EE33" i="11" s="1"/>
  <c r="ED27" i="11"/>
  <c r="EE27" i="11" s="1"/>
  <c r="ED21" i="11"/>
  <c r="EE21" i="11" s="1"/>
  <c r="ED45" i="11"/>
  <c r="EE45" i="11" s="1"/>
  <c r="ED26" i="11"/>
  <c r="EE26" i="11" s="1"/>
  <c r="ED16" i="11"/>
  <c r="EE16" i="11" s="1"/>
  <c r="ED25" i="11"/>
  <c r="EE25" i="11" s="1"/>
  <c r="ED20" i="11"/>
  <c r="EE20" i="11" s="1"/>
  <c r="ED15" i="11"/>
  <c r="EE15" i="11" s="1"/>
  <c r="ED49" i="11"/>
  <c r="ED11" i="11"/>
  <c r="EE11" i="11" s="1"/>
  <c r="ED58" i="11"/>
  <c r="EE58" i="11" s="1"/>
  <c r="ED59" i="11"/>
  <c r="EE59" i="11" s="1"/>
  <c r="ED24" i="11"/>
  <c r="EE24" i="11" s="1"/>
  <c r="ED32" i="11"/>
  <c r="EE32" i="11" s="1"/>
  <c r="ED51" i="11"/>
  <c r="EE51" i="11" s="1"/>
  <c r="ED10" i="11"/>
  <c r="EE10" i="11" s="1"/>
  <c r="ED12" i="11"/>
  <c r="EE12" i="11" s="1"/>
  <c r="ED88" i="11"/>
  <c r="ED31" i="11"/>
  <c r="EE31" i="11" s="1"/>
  <c r="DC80" i="54"/>
  <c r="DC82" i="54" s="1"/>
  <c r="CQ76" i="11"/>
  <c r="CQ36" i="11"/>
  <c r="CR34" i="11"/>
  <c r="ED46" i="19"/>
  <c r="EE46" i="19" s="1"/>
  <c r="EE44" i="19"/>
  <c r="DZ86" i="29"/>
  <c r="DZ93" i="29"/>
  <c r="DZ96" i="29" s="1"/>
  <c r="DP34" i="11"/>
  <c r="DQ80" i="16"/>
  <c r="DR76" i="16"/>
  <c r="DN84" i="19"/>
  <c r="DP41" i="49"/>
  <c r="DP77" i="49" s="1"/>
  <c r="BD84" i="39"/>
  <c r="ED77" i="24"/>
  <c r="EE77" i="24" s="1"/>
  <c r="EE41" i="24"/>
  <c r="EB64" i="19"/>
  <c r="EB62" i="19"/>
  <c r="DQ90" i="11"/>
  <c r="DR90" i="11" s="1"/>
  <c r="DQ27" i="11"/>
  <c r="DR27" i="11" s="1"/>
  <c r="DQ26" i="11"/>
  <c r="DR26" i="11" s="1"/>
  <c r="DQ89" i="11"/>
  <c r="DR89" i="11" s="1"/>
  <c r="DQ18" i="11"/>
  <c r="DR18" i="11" s="1"/>
  <c r="DQ49" i="11"/>
  <c r="DQ25" i="11"/>
  <c r="DR25" i="11" s="1"/>
  <c r="DQ88" i="11"/>
  <c r="DQ24" i="11"/>
  <c r="DR24" i="11" s="1"/>
  <c r="DQ17" i="11"/>
  <c r="DR17" i="11" s="1"/>
  <c r="DQ51" i="11"/>
  <c r="DR51" i="11" s="1"/>
  <c r="DQ19" i="11"/>
  <c r="DR19" i="11" s="1"/>
  <c r="DQ9" i="11"/>
  <c r="DQ14" i="11"/>
  <c r="DR14" i="11" s="1"/>
  <c r="DQ43" i="11"/>
  <c r="DR43" i="11" s="1"/>
  <c r="DQ31" i="11"/>
  <c r="DR31" i="11" s="1"/>
  <c r="DQ30" i="11"/>
  <c r="DR30" i="11" s="1"/>
  <c r="DQ59" i="11"/>
  <c r="DR59" i="11" s="1"/>
  <c r="DQ50" i="11"/>
  <c r="DR50" i="11" s="1"/>
  <c r="DQ29" i="11"/>
  <c r="DR29" i="11" s="1"/>
  <c r="DQ32" i="11"/>
  <c r="DR32" i="11" s="1"/>
  <c r="DQ23" i="11"/>
  <c r="DR23" i="11" s="1"/>
  <c r="DQ44" i="11"/>
  <c r="DQ28" i="11"/>
  <c r="DR28" i="11" s="1"/>
  <c r="DQ22" i="11"/>
  <c r="DR22" i="11" s="1"/>
  <c r="DQ16" i="11"/>
  <c r="DR16" i="11" s="1"/>
  <c r="DQ57" i="11"/>
  <c r="DR57" i="11" s="1"/>
  <c r="DQ15" i="11"/>
  <c r="DR15" i="11" s="1"/>
  <c r="DQ11" i="11"/>
  <c r="DR11" i="11" s="1"/>
  <c r="DQ45" i="11"/>
  <c r="DR45" i="11" s="1"/>
  <c r="DQ10" i="11"/>
  <c r="DR10" i="11" s="1"/>
  <c r="DQ58" i="11"/>
  <c r="DR58" i="11" s="1"/>
  <c r="DQ21" i="11"/>
  <c r="DR21" i="11" s="1"/>
  <c r="DQ33" i="11"/>
  <c r="DR33" i="11" s="1"/>
  <c r="DQ20" i="11"/>
  <c r="DR20" i="11" s="1"/>
  <c r="DQ12" i="11"/>
  <c r="DR12" i="11" s="1"/>
  <c r="ED77" i="44"/>
  <c r="EE77" i="44" s="1"/>
  <c r="EE41" i="44"/>
  <c r="AD96" i="7"/>
  <c r="AE96" i="7" s="1"/>
  <c r="AE93" i="7"/>
  <c r="CQ64" i="16" l="1"/>
  <c r="CR64" i="16" s="1"/>
  <c r="CB96" i="1"/>
  <c r="BD64" i="11"/>
  <c r="BE64" i="11" s="1"/>
  <c r="DL96" i="1"/>
  <c r="DN84" i="4"/>
  <c r="CO64" i="4"/>
  <c r="BQ84" i="4"/>
  <c r="DB84" i="4"/>
  <c r="L82" i="1"/>
  <c r="J52" i="2" s="1"/>
  <c r="AR97" i="4"/>
  <c r="J97" i="1"/>
  <c r="EB86" i="19"/>
  <c r="EB93" i="19"/>
  <c r="EB96" i="19" s="1"/>
  <c r="DQ44" i="1"/>
  <c r="DN86" i="29"/>
  <c r="DN93" i="29"/>
  <c r="DN96" i="29" s="1"/>
  <c r="EB86" i="34"/>
  <c r="EB93" i="34"/>
  <c r="EB96" i="34" s="1"/>
  <c r="DO80" i="39"/>
  <c r="DO82" i="39" s="1"/>
  <c r="DQ46" i="49"/>
  <c r="DR46" i="49" s="1"/>
  <c r="DR44" i="49"/>
  <c r="EC62" i="34"/>
  <c r="EC64" i="34"/>
  <c r="H39" i="1"/>
  <c r="U44" i="1"/>
  <c r="BY15" i="1"/>
  <c r="DH62" i="1"/>
  <c r="BT17" i="1"/>
  <c r="F9" i="1"/>
  <c r="BV78" i="1"/>
  <c r="DM80" i="1"/>
  <c r="CL77" i="1"/>
  <c r="CP31" i="1"/>
  <c r="BL16" i="1"/>
  <c r="H89" i="1"/>
  <c r="BX12" i="1"/>
  <c r="AD31" i="1"/>
  <c r="AI78" i="1"/>
  <c r="DH58" i="1"/>
  <c r="CZ44" i="1"/>
  <c r="BN24" i="1"/>
  <c r="Q7" i="1"/>
  <c r="DH89" i="1"/>
  <c r="BF14" i="1"/>
  <c r="AY12" i="1"/>
  <c r="BF62" i="1"/>
  <c r="CS25" i="1"/>
  <c r="V24" i="1"/>
  <c r="CU32" i="1"/>
  <c r="BM24" i="1"/>
  <c r="BS93" i="1"/>
  <c r="CA89" i="1"/>
  <c r="DC17" i="1"/>
  <c r="BY57" i="1"/>
  <c r="DB14" i="1"/>
  <c r="BX14" i="1"/>
  <c r="BW20" i="1"/>
  <c r="AO32" i="1"/>
  <c r="DK51" i="1"/>
  <c r="AD50" i="1"/>
  <c r="T89" i="1"/>
  <c r="BU78" i="1"/>
  <c r="BG20" i="1"/>
  <c r="AG58" i="1"/>
  <c r="CL17" i="1"/>
  <c r="Z33" i="1"/>
  <c r="CO21" i="1"/>
  <c r="I13" i="1"/>
  <c r="BU76" i="1"/>
  <c r="AT31" i="1"/>
  <c r="DC22" i="1"/>
  <c r="K20" i="1"/>
  <c r="X71" i="1"/>
  <c r="AL76" i="1"/>
  <c r="AJ32" i="1"/>
  <c r="L6" i="1"/>
  <c r="Y72" i="1"/>
  <c r="AY23" i="1"/>
  <c r="CM9" i="1"/>
  <c r="AQ80" i="1"/>
  <c r="AU58" i="1"/>
  <c r="K6" i="1"/>
  <c r="CM29" i="1"/>
  <c r="BS33" i="1"/>
  <c r="DI23" i="1"/>
  <c r="DG26" i="1"/>
  <c r="DO7" i="1"/>
  <c r="CK14" i="1"/>
  <c r="BA23" i="1"/>
  <c r="BK72" i="1"/>
  <c r="O58" i="1"/>
  <c r="BN9" i="1"/>
  <c r="CD13" i="1"/>
  <c r="DD14" i="1"/>
  <c r="CY7" i="1"/>
  <c r="CO30" i="1"/>
  <c r="X28" i="1"/>
  <c r="CV93" i="1"/>
  <c r="J26" i="1"/>
  <c r="BO58" i="1"/>
  <c r="AF93" i="1"/>
  <c r="DF51" i="1"/>
  <c r="BU30" i="1"/>
  <c r="CP24" i="1"/>
  <c r="AS38" i="1"/>
  <c r="CP17" i="1"/>
  <c r="DH6" i="1"/>
  <c r="G89" i="1"/>
  <c r="CT58" i="1"/>
  <c r="BU16" i="1"/>
  <c r="U17" i="1"/>
  <c r="AI51" i="1"/>
  <c r="AD21" i="1"/>
  <c r="BS12" i="1"/>
  <c r="CJ59" i="1"/>
  <c r="AP22" i="1"/>
  <c r="CA80" i="1"/>
  <c r="L78" i="1"/>
  <c r="H44" i="1"/>
  <c r="DH51" i="1"/>
  <c r="DK57" i="1"/>
  <c r="BH20" i="1"/>
  <c r="CJ11" i="1"/>
  <c r="CQ44" i="1"/>
  <c r="CB31" i="1"/>
  <c r="BI79" i="1"/>
  <c r="AY17" i="1"/>
  <c r="CN18" i="1"/>
  <c r="BL89" i="1"/>
  <c r="BU6" i="1"/>
  <c r="AC88" i="1"/>
  <c r="BL78" i="1"/>
  <c r="AZ77" i="1"/>
  <c r="BW89" i="1"/>
  <c r="BM9" i="1"/>
  <c r="CO58" i="1"/>
  <c r="CV32" i="1"/>
  <c r="AX16" i="1"/>
  <c r="CG33" i="1"/>
  <c r="AT62" i="1"/>
  <c r="CZ58" i="1"/>
  <c r="AU71" i="1"/>
  <c r="U22" i="1"/>
  <c r="AX23" i="1"/>
  <c r="BA59" i="1"/>
  <c r="CN6" i="1"/>
  <c r="DG33" i="1"/>
  <c r="BA93" i="1"/>
  <c r="CT26" i="1"/>
  <c r="DD12" i="1"/>
  <c r="DN30" i="1"/>
  <c r="CU77" i="1"/>
  <c r="BS44" i="1"/>
  <c r="BP77" i="1"/>
  <c r="T77" i="1"/>
  <c r="S18" i="1"/>
  <c r="F16" i="1"/>
  <c r="CM32" i="1"/>
  <c r="AQ22" i="1"/>
  <c r="CD6" i="1"/>
  <c r="CA27" i="1"/>
  <c r="DA33" i="1"/>
  <c r="AF90" i="1"/>
  <c r="F29" i="1"/>
  <c r="AF79" i="1"/>
  <c r="DC71" i="1"/>
  <c r="BQ22" i="1"/>
  <c r="BF23" i="1"/>
  <c r="DD43" i="1"/>
  <c r="CW22" i="1"/>
  <c r="AW32" i="1"/>
  <c r="CS7" i="1"/>
  <c r="Z28" i="1"/>
  <c r="AA89" i="1"/>
  <c r="CA51" i="1"/>
  <c r="CL23" i="1"/>
  <c r="AM20" i="1"/>
  <c r="DF7" i="1"/>
  <c r="CN21" i="1"/>
  <c r="DK72" i="1"/>
  <c r="K26" i="1"/>
  <c r="CY25" i="1"/>
  <c r="S15" i="1"/>
  <c r="CI51" i="1"/>
  <c r="CU72" i="1"/>
  <c r="DH23" i="1"/>
  <c r="DJ76" i="1"/>
  <c r="G50" i="1"/>
  <c r="DF89" i="1"/>
  <c r="AD10" i="1"/>
  <c r="AV88" i="1"/>
  <c r="CQ38" i="1"/>
  <c r="AD78" i="1"/>
  <c r="BO32" i="1"/>
  <c r="W31" i="1"/>
  <c r="CH24" i="1"/>
  <c r="S13" i="1"/>
  <c r="M20" i="1"/>
  <c r="CH58" i="1"/>
  <c r="X10" i="1"/>
  <c r="DH19" i="1"/>
  <c r="CM78" i="1"/>
  <c r="DF10" i="1"/>
  <c r="BJ15" i="1"/>
  <c r="M25" i="1"/>
  <c r="DH17" i="1"/>
  <c r="CP10" i="1"/>
  <c r="CT57" i="1"/>
  <c r="CS80" i="1"/>
  <c r="BO29" i="1"/>
  <c r="AA6" i="1"/>
  <c r="DI76" i="1"/>
  <c r="CB28" i="1"/>
  <c r="Y13" i="1"/>
  <c r="BJ33" i="1"/>
  <c r="AO44" i="1"/>
  <c r="CF57" i="1"/>
  <c r="BC93" i="1"/>
  <c r="CP18" i="1"/>
  <c r="CM22" i="1"/>
  <c r="AA77" i="1"/>
  <c r="AZ58" i="1"/>
  <c r="V20" i="1"/>
  <c r="P79" i="1"/>
  <c r="AM28" i="1"/>
  <c r="BA71" i="1"/>
  <c r="AP14" i="1"/>
  <c r="BF29" i="1"/>
  <c r="AZ19" i="1"/>
  <c r="V14" i="1"/>
  <c r="BA25" i="1"/>
  <c r="BO88" i="1"/>
  <c r="CY26" i="1"/>
  <c r="CX10" i="1"/>
  <c r="CX77" i="1"/>
  <c r="CY45" i="1"/>
  <c r="AK79" i="1"/>
  <c r="AX28" i="1"/>
  <c r="S59" i="1"/>
  <c r="DC25" i="1"/>
  <c r="CW27" i="1"/>
  <c r="CB24" i="1"/>
  <c r="DL38" i="1"/>
  <c r="K15" i="1"/>
  <c r="CI72" i="1"/>
  <c r="CD20" i="1"/>
  <c r="AJ45" i="1"/>
  <c r="AQ62" i="1"/>
  <c r="AN49" i="1"/>
  <c r="AL59" i="1"/>
  <c r="H79" i="1"/>
  <c r="AS31" i="1"/>
  <c r="AY49" i="1"/>
  <c r="AH45" i="1"/>
  <c r="F72" i="1"/>
  <c r="AG50" i="1"/>
  <c r="DM20" i="1"/>
  <c r="BJ50" i="1"/>
  <c r="DB23" i="1"/>
  <c r="Y71" i="1"/>
  <c r="CN49" i="1"/>
  <c r="CY21" i="1"/>
  <c r="U26" i="1"/>
  <c r="BQ20" i="1"/>
  <c r="AI28" i="1"/>
  <c r="Y50" i="1"/>
  <c r="DI21" i="1"/>
  <c r="BB51" i="1"/>
  <c r="DI45" i="1"/>
  <c r="AY44" i="1"/>
  <c r="CM58" i="1"/>
  <c r="BG17" i="1"/>
  <c r="AF13" i="1"/>
  <c r="BM77" i="1"/>
  <c r="CB6" i="1"/>
  <c r="DH31" i="1"/>
  <c r="BG10" i="1"/>
  <c r="DK18" i="1"/>
  <c r="AI9" i="1"/>
  <c r="CI77" i="1"/>
  <c r="AQ90" i="1"/>
  <c r="DC44" i="1"/>
  <c r="DM19" i="1"/>
  <c r="AP21" i="1"/>
  <c r="AF57" i="1"/>
  <c r="DF33" i="1"/>
  <c r="V89" i="1"/>
  <c r="W9" i="1"/>
  <c r="DC27" i="1"/>
  <c r="AK16" i="1"/>
  <c r="H16" i="1"/>
  <c r="G16" i="1"/>
  <c r="I39" i="1"/>
  <c r="BO19" i="1"/>
  <c r="G76" i="1"/>
  <c r="F7" i="1"/>
  <c r="G23" i="1"/>
  <c r="G30" i="1"/>
  <c r="P25" i="1"/>
  <c r="Q25" i="1"/>
  <c r="AA25" i="1"/>
  <c r="Z31" i="1"/>
  <c r="DB64" i="39"/>
  <c r="DB62" i="39"/>
  <c r="DQ80" i="24"/>
  <c r="DR76" i="24"/>
  <c r="DO86" i="24"/>
  <c r="DO93" i="24"/>
  <c r="DO96" i="24" s="1"/>
  <c r="EB60" i="49"/>
  <c r="CQ86" i="24"/>
  <c r="CR86" i="24" s="1"/>
  <c r="CQ93" i="24"/>
  <c r="CQ96" i="24" s="1"/>
  <c r="CR96" i="24" s="1"/>
  <c r="CR84" i="24"/>
  <c r="CR93" i="24" s="1"/>
  <c r="CQ80" i="11"/>
  <c r="CR76" i="11"/>
  <c r="AF95" i="19"/>
  <c r="AC10" i="2"/>
  <c r="CC86" i="11"/>
  <c r="CC93" i="11"/>
  <c r="CC96" i="11" s="1"/>
  <c r="DN86" i="54"/>
  <c r="DN93" i="54"/>
  <c r="DN96" i="54" s="1"/>
  <c r="CK29" i="1"/>
  <c r="AT49" i="1"/>
  <c r="BH80" i="1"/>
  <c r="CL90" i="1"/>
  <c r="AD17" i="1"/>
  <c r="DG44" i="1"/>
  <c r="AB51" i="1"/>
  <c r="DF49" i="1"/>
  <c r="AT28" i="1"/>
  <c r="AW9" i="1"/>
  <c r="K95" i="1"/>
  <c r="K97" i="1" s="1"/>
  <c r="DN86" i="19"/>
  <c r="DN93" i="19"/>
  <c r="DN96" i="19" s="1"/>
  <c r="ED91" i="11"/>
  <c r="EE91" i="11" s="1"/>
  <c r="EE88" i="11"/>
  <c r="DC86" i="44"/>
  <c r="DC93" i="44"/>
  <c r="DC96" i="44" s="1"/>
  <c r="DO80" i="4"/>
  <c r="DD53" i="39"/>
  <c r="DD78" i="39" s="1"/>
  <c r="DE78" i="39" s="1"/>
  <c r="DE49" i="39"/>
  <c r="DE53" i="39" s="1"/>
  <c r="DZ86" i="54"/>
  <c r="DZ93" i="54"/>
  <c r="DZ96" i="54" s="1"/>
  <c r="CQ82" i="34"/>
  <c r="CR80" i="34"/>
  <c r="CQ60" i="34"/>
  <c r="CR55" i="34"/>
  <c r="DO84" i="54"/>
  <c r="DD62" i="16"/>
  <c r="DE62" i="16" s="1"/>
  <c r="DE60" i="16"/>
  <c r="DD76" i="4"/>
  <c r="DD36" i="4"/>
  <c r="DE34" i="4"/>
  <c r="T95" i="29"/>
  <c r="T97" i="29" s="1"/>
  <c r="Q12" i="2"/>
  <c r="DP76" i="49"/>
  <c r="DP36" i="49"/>
  <c r="DP55" i="49" s="1"/>
  <c r="DD78" i="11"/>
  <c r="DE78" i="11" s="1"/>
  <c r="DE53" i="11"/>
  <c r="DO64" i="49"/>
  <c r="DO62" i="49"/>
  <c r="AQ86" i="39"/>
  <c r="AR86" i="39" s="1"/>
  <c r="AQ93" i="39"/>
  <c r="AR84" i="39"/>
  <c r="AR93" i="39" s="1"/>
  <c r="BP86" i="39"/>
  <c r="BP93" i="39"/>
  <c r="BP96" i="39" s="1"/>
  <c r="BP96" i="1" s="1"/>
  <c r="DD60" i="24"/>
  <c r="DE55" i="24"/>
  <c r="G95" i="1"/>
  <c r="AG43" i="1"/>
  <c r="I59" i="1"/>
  <c r="CI10" i="1"/>
  <c r="AU25" i="1"/>
  <c r="H96" i="1"/>
  <c r="DN23" i="1"/>
  <c r="CI22" i="1"/>
  <c r="L71" i="1"/>
  <c r="L74" i="1" s="1"/>
  <c r="DM11" i="1"/>
  <c r="U27" i="1"/>
  <c r="CH26" i="1"/>
  <c r="DJ18" i="1"/>
  <c r="BJ88" i="1"/>
  <c r="AZ38" i="1"/>
  <c r="L88" i="1"/>
  <c r="AC77" i="1"/>
  <c r="J58" i="1"/>
  <c r="H29" i="1"/>
  <c r="AC43" i="1"/>
  <c r="AG6" i="1"/>
  <c r="DM44" i="1"/>
  <c r="BI11" i="1"/>
  <c r="AP71" i="1"/>
  <c r="BH17" i="1"/>
  <c r="CX26" i="1"/>
  <c r="CY33" i="1"/>
  <c r="DF38" i="1"/>
  <c r="BD51" i="1"/>
  <c r="CB49" i="1"/>
  <c r="CQ10" i="1"/>
  <c r="BA77" i="1"/>
  <c r="CS22" i="1"/>
  <c r="CS93" i="1"/>
  <c r="X22" i="1"/>
  <c r="BF28" i="1"/>
  <c r="X16" i="1"/>
  <c r="X38" i="1"/>
  <c r="CG25" i="1"/>
  <c r="AL12" i="1"/>
  <c r="AL96" i="1"/>
  <c r="CD31" i="1"/>
  <c r="CJ50" i="1"/>
  <c r="DD26" i="1"/>
  <c r="W15" i="1"/>
  <c r="BC22" i="1"/>
  <c r="CN38" i="1"/>
  <c r="CX58" i="1"/>
  <c r="AN22" i="1"/>
  <c r="K71" i="1"/>
  <c r="BG89" i="1"/>
  <c r="CG13" i="1"/>
  <c r="BX19" i="1"/>
  <c r="CB59" i="1"/>
  <c r="Y58" i="1"/>
  <c r="Q57" i="1"/>
  <c r="BC45" i="1"/>
  <c r="X88" i="1"/>
  <c r="AU38" i="1"/>
  <c r="AK57" i="1"/>
  <c r="CZ39" i="1"/>
  <c r="F19" i="1"/>
  <c r="CI27" i="1"/>
  <c r="CV89" i="1"/>
  <c r="DO22" i="1"/>
  <c r="CM79" i="1"/>
  <c r="DN88" i="1"/>
  <c r="K72" i="1"/>
  <c r="BZ57" i="1"/>
  <c r="BB50" i="1"/>
  <c r="BF88" i="1"/>
  <c r="DM16" i="1"/>
  <c r="AA12" i="1"/>
  <c r="DG77" i="1"/>
  <c r="AT33" i="1"/>
  <c r="CC89" i="1"/>
  <c r="DL27" i="1"/>
  <c r="L38" i="1"/>
  <c r="BZ43" i="1"/>
  <c r="AU7" i="1"/>
  <c r="BW31" i="1"/>
  <c r="AG7" i="1"/>
  <c r="DC13" i="1"/>
  <c r="AM58" i="1"/>
  <c r="CL62" i="1"/>
  <c r="BW93" i="1"/>
  <c r="U11" i="1"/>
  <c r="BC96" i="1"/>
  <c r="CL45" i="1"/>
  <c r="AT90" i="1"/>
  <c r="AY29" i="1"/>
  <c r="BO78" i="1"/>
  <c r="I80" i="1"/>
  <c r="CD18" i="1"/>
  <c r="T76" i="1"/>
  <c r="AD13" i="1"/>
  <c r="BV76" i="1"/>
  <c r="CA12" i="1"/>
  <c r="DD11" i="1"/>
  <c r="I20" i="1"/>
  <c r="BN80" i="1"/>
  <c r="AD28" i="1"/>
  <c r="AX72" i="1"/>
  <c r="AB45" i="1"/>
  <c r="CN88" i="1"/>
  <c r="V51" i="1"/>
  <c r="CK19" i="1"/>
  <c r="CB93" i="1"/>
  <c r="CZ43" i="1"/>
  <c r="BT45" i="1"/>
  <c r="DA30" i="1"/>
  <c r="CT11" i="1"/>
  <c r="AU11" i="1"/>
  <c r="DI15" i="1"/>
  <c r="CZ21" i="1"/>
  <c r="DK17" i="1"/>
  <c r="BQ39" i="1"/>
  <c r="CQ32" i="1"/>
  <c r="DJ49" i="1"/>
  <c r="CK28" i="1"/>
  <c r="AX88" i="1"/>
  <c r="DO79" i="1"/>
  <c r="AT38" i="1"/>
  <c r="CL96" i="1"/>
  <c r="CX25" i="1"/>
  <c r="AM49" i="1"/>
  <c r="DA26" i="1"/>
  <c r="S49" i="1"/>
  <c r="CG80" i="1"/>
  <c r="CG82" i="1" s="1"/>
  <c r="CE52" i="2" s="1"/>
  <c r="DN51" i="1"/>
  <c r="BO22" i="1"/>
  <c r="X49" i="1"/>
  <c r="BQ89" i="1"/>
  <c r="BJ90" i="1"/>
  <c r="AT9" i="1"/>
  <c r="T33" i="1"/>
  <c r="DF62" i="1"/>
  <c r="AK10" i="1"/>
  <c r="BD11" i="1"/>
  <c r="AB10" i="1"/>
  <c r="BI19" i="1"/>
  <c r="AO11" i="1"/>
  <c r="AB44" i="1"/>
  <c r="U32" i="1"/>
  <c r="AQ10" i="1"/>
  <c r="P39" i="1"/>
  <c r="BS10" i="1"/>
  <c r="AV59" i="1"/>
  <c r="AI12" i="1"/>
  <c r="G33" i="1"/>
  <c r="BG7" i="1"/>
  <c r="CZ31" i="1"/>
  <c r="AN29" i="1"/>
  <c r="AF51" i="1"/>
  <c r="U33" i="1"/>
  <c r="BG13" i="1"/>
  <c r="CZ6" i="1"/>
  <c r="AM78" i="1"/>
  <c r="DD49" i="1"/>
  <c r="BQ31" i="1"/>
  <c r="BW6" i="1"/>
  <c r="BL23" i="1"/>
  <c r="CN12" i="1"/>
  <c r="CX51" i="1"/>
  <c r="DD45" i="1"/>
  <c r="AN88" i="1"/>
  <c r="AZ89" i="1"/>
  <c r="CW71" i="1"/>
  <c r="CA50" i="1"/>
  <c r="DK71" i="1"/>
  <c r="BY29" i="1"/>
  <c r="DJ77" i="1"/>
  <c r="BK62" i="1"/>
  <c r="V93" i="1"/>
  <c r="DG90" i="1"/>
  <c r="AW31" i="1"/>
  <c r="CU30" i="1"/>
  <c r="AN80" i="1"/>
  <c r="AM88" i="1"/>
  <c r="BC21" i="1"/>
  <c r="BS77" i="1"/>
  <c r="CF90" i="1"/>
  <c r="CK93" i="1"/>
  <c r="CM39" i="1"/>
  <c r="DN50" i="1"/>
  <c r="T51" i="1"/>
  <c r="CL15" i="1"/>
  <c r="BF96" i="1"/>
  <c r="AO49" i="1"/>
  <c r="DA14" i="1"/>
  <c r="BV88" i="1"/>
  <c r="AQ78" i="1"/>
  <c r="AL50" i="1"/>
  <c r="K57" i="1"/>
  <c r="CI23" i="1"/>
  <c r="BB62" i="1"/>
  <c r="BP44" i="1"/>
  <c r="AQ59" i="1"/>
  <c r="AM62" i="1"/>
  <c r="BA11" i="1"/>
  <c r="CU20" i="1"/>
  <c r="AG16" i="1"/>
  <c r="L79" i="1"/>
  <c r="DC24" i="1"/>
  <c r="AB33" i="1"/>
  <c r="AB49" i="1"/>
  <c r="BD17" i="1"/>
  <c r="BI77" i="1"/>
  <c r="Q27" i="1"/>
  <c r="I38" i="1"/>
  <c r="DG28" i="1"/>
  <c r="AO90" i="1"/>
  <c r="CP50" i="1"/>
  <c r="DJ25" i="1"/>
  <c r="Y90" i="1"/>
  <c r="DG13" i="1"/>
  <c r="U76" i="1"/>
  <c r="DG72" i="1"/>
  <c r="CA22" i="1"/>
  <c r="CA39" i="1"/>
  <c r="CW29" i="1"/>
  <c r="AS39" i="1"/>
  <c r="AI33" i="1"/>
  <c r="F79" i="1"/>
  <c r="S23" i="1"/>
  <c r="BI10" i="1"/>
  <c r="S96" i="1"/>
  <c r="AT18" i="1"/>
  <c r="AQ88" i="1"/>
  <c r="BW28" i="1"/>
  <c r="BO9" i="1"/>
  <c r="BN50" i="1"/>
  <c r="AJ25" i="1"/>
  <c r="BF12" i="1"/>
  <c r="CL9" i="1"/>
  <c r="CS27" i="1"/>
  <c r="BY62" i="1"/>
  <c r="CA17" i="1"/>
  <c r="CZ15" i="1"/>
  <c r="DN90" i="1"/>
  <c r="K12" i="1"/>
  <c r="CH6" i="1"/>
  <c r="BG26" i="1"/>
  <c r="AX33" i="1"/>
  <c r="P32" i="1"/>
  <c r="CA57" i="1"/>
  <c r="CH77" i="1"/>
  <c r="X59" i="1"/>
  <c r="F49" i="1"/>
  <c r="AQ71" i="1"/>
  <c r="BF50" i="1"/>
  <c r="BA7" i="1"/>
  <c r="BU90" i="1"/>
  <c r="DI59" i="1"/>
  <c r="CQ23" i="1"/>
  <c r="N21" i="1"/>
  <c r="AC80" i="1"/>
  <c r="CI45" i="1"/>
  <c r="CU6" i="1"/>
  <c r="AS50" i="1"/>
  <c r="DI96" i="1"/>
  <c r="BG76" i="1"/>
  <c r="CX50" i="1"/>
  <c r="CA18" i="1"/>
  <c r="AL21" i="1"/>
  <c r="AF50" i="1"/>
  <c r="CN90" i="1"/>
  <c r="BB24" i="1"/>
  <c r="CO28" i="1"/>
  <c r="AY71" i="1"/>
  <c r="AN13" i="1"/>
  <c r="BW33" i="1"/>
  <c r="AO45" i="1"/>
  <c r="BK50" i="1"/>
  <c r="CT90" i="1"/>
  <c r="AL14" i="1"/>
  <c r="N12" i="1"/>
  <c r="DA22" i="1"/>
  <c r="CY93" i="1"/>
  <c r="AA15" i="1"/>
  <c r="DM12" i="1"/>
  <c r="BH7" i="1"/>
  <c r="CP9" i="1"/>
  <c r="BF11" i="1"/>
  <c r="CA26" i="1"/>
  <c r="BZ30" i="1"/>
  <c r="DA19" i="1"/>
  <c r="BG16" i="1"/>
  <c r="AZ23" i="1"/>
  <c r="CM49" i="1"/>
  <c r="BB13" i="1"/>
  <c r="AL45" i="1"/>
  <c r="CW13" i="1"/>
  <c r="AA22" i="1"/>
  <c r="AG12" i="1"/>
  <c r="CK18" i="1"/>
  <c r="BM58" i="1"/>
  <c r="DD28" i="1"/>
  <c r="AN72" i="1"/>
  <c r="K25" i="1"/>
  <c r="CY62" i="1"/>
  <c r="DO57" i="1"/>
  <c r="AN77" i="1"/>
  <c r="Q44" i="1"/>
  <c r="N38" i="1"/>
  <c r="AB20" i="1"/>
  <c r="CZ28" i="1"/>
  <c r="CD50" i="1"/>
  <c r="CD53" i="1" s="1"/>
  <c r="AC29" i="1"/>
  <c r="CO18" i="1"/>
  <c r="W89" i="1"/>
  <c r="CY77" i="1"/>
  <c r="Q6" i="1"/>
  <c r="BX32" i="1"/>
  <c r="CT12" i="1"/>
  <c r="CN16" i="1"/>
  <c r="BJ76" i="1"/>
  <c r="CB43" i="1"/>
  <c r="BL11" i="1"/>
  <c r="H43" i="1"/>
  <c r="L11" i="1"/>
  <c r="M22" i="1"/>
  <c r="G7" i="1"/>
  <c r="L24" i="1"/>
  <c r="G57" i="1"/>
  <c r="F26" i="1"/>
  <c r="J31" i="1"/>
  <c r="I26" i="1"/>
  <c r="ED91" i="4"/>
  <c r="EE91" i="4" s="1"/>
  <c r="EE88" i="4"/>
  <c r="DD55" i="19"/>
  <c r="DE36" i="19"/>
  <c r="DB80" i="39"/>
  <c r="DB82" i="39" s="1"/>
  <c r="EC76" i="29"/>
  <c r="EC36" i="29"/>
  <c r="EC55" i="29" s="1"/>
  <c r="EC60" i="29" s="1"/>
  <c r="BQ62" i="49"/>
  <c r="BR62" i="49" s="1"/>
  <c r="BR60" i="49"/>
  <c r="EB62" i="4"/>
  <c r="EB64" i="4" s="1"/>
  <c r="CQ62" i="44"/>
  <c r="CR62" i="44" s="1"/>
  <c r="CR60" i="44"/>
  <c r="DN80" i="39"/>
  <c r="DN82" i="39" s="1"/>
  <c r="AE95" i="7"/>
  <c r="AE97" i="7" s="1"/>
  <c r="S97" i="7"/>
  <c r="DP80" i="34"/>
  <c r="DP82" i="34" s="1"/>
  <c r="DP80" i="19"/>
  <c r="DP82" i="19" s="1"/>
  <c r="DP84" i="19"/>
  <c r="CD86" i="24"/>
  <c r="CE86" i="24" s="1"/>
  <c r="CD93" i="24"/>
  <c r="CD96" i="24" s="1"/>
  <c r="CE96" i="24" s="1"/>
  <c r="CE84" i="24"/>
  <c r="CE93" i="24" s="1"/>
  <c r="CR82" i="44"/>
  <c r="CQ84" i="44"/>
  <c r="ED91" i="49"/>
  <c r="EE91" i="49" s="1"/>
  <c r="EE89" i="49"/>
  <c r="AF95" i="29"/>
  <c r="AC12" i="2"/>
  <c r="DM86" i="39"/>
  <c r="DM93" i="39"/>
  <c r="DM96" i="39" s="1"/>
  <c r="DM96" i="1" s="1"/>
  <c r="DO86" i="19"/>
  <c r="DO93" i="19"/>
  <c r="DO96" i="19" s="1"/>
  <c r="DB62" i="4"/>
  <c r="BD86" i="49"/>
  <c r="BE86" i="49" s="1"/>
  <c r="BD93" i="49"/>
  <c r="BD96" i="49" s="1"/>
  <c r="BE96" i="49" s="1"/>
  <c r="BE84" i="49"/>
  <c r="BE93" i="49" s="1"/>
  <c r="EB80" i="29"/>
  <c r="EB82" i="29" s="1"/>
  <c r="DK89" i="1"/>
  <c r="AL11" i="1"/>
  <c r="DD79" i="1"/>
  <c r="CW88" i="1"/>
  <c r="CW91" i="1" s="1"/>
  <c r="J89" i="1"/>
  <c r="AA13" i="1"/>
  <c r="BF21" i="1"/>
  <c r="DQ91" i="11"/>
  <c r="DR91" i="11" s="1"/>
  <c r="DR88" i="11"/>
  <c r="DQ41" i="29"/>
  <c r="DR39" i="29"/>
  <c r="BQ86" i="54"/>
  <c r="BR86" i="54" s="1"/>
  <c r="BQ93" i="54"/>
  <c r="BQ96" i="54" s="1"/>
  <c r="BR96" i="54" s="1"/>
  <c r="BR84" i="54"/>
  <c r="BR93" i="54" s="1"/>
  <c r="EB55" i="39"/>
  <c r="EA84" i="11"/>
  <c r="CQ76" i="39"/>
  <c r="CQ36" i="39"/>
  <c r="CR34" i="39"/>
  <c r="DA62" i="11"/>
  <c r="DA62" i="1" s="1"/>
  <c r="DD46" i="39"/>
  <c r="DE46" i="39" s="1"/>
  <c r="DE44" i="39"/>
  <c r="DC84" i="19"/>
  <c r="ED76" i="34"/>
  <c r="ED36" i="34"/>
  <c r="EE34" i="34"/>
  <c r="DC64" i="29"/>
  <c r="DC62" i="29"/>
  <c r="DQ76" i="34"/>
  <c r="DQ36" i="34"/>
  <c r="DR34" i="34"/>
  <c r="ED76" i="54"/>
  <c r="ED36" i="54"/>
  <c r="EE34" i="54"/>
  <c r="DQ89" i="39"/>
  <c r="DQ89" i="1" s="1"/>
  <c r="DQ59" i="39"/>
  <c r="DR59" i="39" s="1"/>
  <c r="DQ38" i="39"/>
  <c r="DR38" i="39" s="1"/>
  <c r="DQ88" i="39"/>
  <c r="DR88" i="39" s="1"/>
  <c r="DQ51" i="39"/>
  <c r="DR51" i="39" s="1"/>
  <c r="DQ44" i="39"/>
  <c r="DQ58" i="39"/>
  <c r="DR58" i="39" s="1"/>
  <c r="DQ27" i="39"/>
  <c r="DR27" i="39" s="1"/>
  <c r="DQ28" i="39"/>
  <c r="DR28" i="39" s="1"/>
  <c r="DQ19" i="39"/>
  <c r="DR19" i="39" s="1"/>
  <c r="DQ45" i="39"/>
  <c r="DR45" i="39" s="1"/>
  <c r="DQ50" i="39"/>
  <c r="DR50" i="39" s="1"/>
  <c r="DQ21" i="39"/>
  <c r="DR21" i="39" s="1"/>
  <c r="DQ57" i="39"/>
  <c r="DR57" i="39" s="1"/>
  <c r="DQ17" i="39"/>
  <c r="DR17" i="39" s="1"/>
  <c r="DQ26" i="39"/>
  <c r="DR26" i="39" s="1"/>
  <c r="DQ30" i="39"/>
  <c r="DR30" i="39" s="1"/>
  <c r="DQ16" i="39"/>
  <c r="DR16" i="39" s="1"/>
  <c r="DQ20" i="39"/>
  <c r="DR20" i="39" s="1"/>
  <c r="DQ22" i="39"/>
  <c r="DR22" i="39" s="1"/>
  <c r="DQ90" i="39"/>
  <c r="DR90" i="39" s="1"/>
  <c r="DQ10" i="39"/>
  <c r="DR10" i="39" s="1"/>
  <c r="DQ32" i="39"/>
  <c r="DR32" i="39" s="1"/>
  <c r="DQ43" i="39"/>
  <c r="DR43" i="39" s="1"/>
  <c r="DQ9" i="39"/>
  <c r="DQ29" i="39"/>
  <c r="DR29" i="39" s="1"/>
  <c r="DQ33" i="39"/>
  <c r="DR33" i="39" s="1"/>
  <c r="DQ15" i="39"/>
  <c r="DR15" i="39" s="1"/>
  <c r="DQ11" i="39"/>
  <c r="DR11" i="39" s="1"/>
  <c r="DQ12" i="39"/>
  <c r="DR12" i="39" s="1"/>
  <c r="DQ39" i="39"/>
  <c r="DQ23" i="39"/>
  <c r="DR23" i="39" s="1"/>
  <c r="DQ25" i="39"/>
  <c r="DR25" i="39" s="1"/>
  <c r="DQ49" i="39"/>
  <c r="DQ24" i="39"/>
  <c r="DR24" i="39" s="1"/>
  <c r="DQ18" i="39"/>
  <c r="DR18" i="39" s="1"/>
  <c r="DQ14" i="39"/>
  <c r="DR14" i="39" s="1"/>
  <c r="DQ31" i="39"/>
  <c r="DR31" i="39" s="1"/>
  <c r="DP34" i="39"/>
  <c r="CQ55" i="49"/>
  <c r="CR36" i="49"/>
  <c r="CE82" i="54"/>
  <c r="CD84" i="54"/>
  <c r="CO86" i="39"/>
  <c r="CO93" i="39"/>
  <c r="CO96" i="39" s="1"/>
  <c r="DP62" i="54"/>
  <c r="DP64" i="54" s="1"/>
  <c r="DQ34" i="4"/>
  <c r="DR9" i="4"/>
  <c r="DQ91" i="4"/>
  <c r="DR91" i="4" s="1"/>
  <c r="DR88" i="4"/>
  <c r="DO80" i="49"/>
  <c r="DO82" i="49" s="1"/>
  <c r="CZ86" i="39"/>
  <c r="CZ93" i="39"/>
  <c r="CZ96" i="39" s="1"/>
  <c r="CZ96" i="1" s="1"/>
  <c r="DO80" i="11"/>
  <c r="DO82" i="11" s="1"/>
  <c r="DO84" i="11" s="1"/>
  <c r="M96" i="1"/>
  <c r="CZ12" i="1"/>
  <c r="BC16" i="1"/>
  <c r="DO24" i="1"/>
  <c r="BD15" i="1"/>
  <c r="AK38" i="1"/>
  <c r="U78" i="1"/>
  <c r="BF7" i="1"/>
  <c r="M76" i="1"/>
  <c r="CT18" i="1"/>
  <c r="AN19" i="1"/>
  <c r="BY11" i="1"/>
  <c r="DI29" i="1"/>
  <c r="DL28" i="1"/>
  <c r="CT9" i="1"/>
  <c r="DO13" i="1"/>
  <c r="BA20" i="1"/>
  <c r="L62" i="1"/>
  <c r="DJ58" i="1"/>
  <c r="BZ38" i="1"/>
  <c r="CH22" i="1"/>
  <c r="CN58" i="1"/>
  <c r="CP14" i="1"/>
  <c r="CI44" i="1"/>
  <c r="AN62" i="1"/>
  <c r="AS62" i="1"/>
  <c r="Y19" i="1"/>
  <c r="CG22" i="1"/>
  <c r="CJ71" i="1"/>
  <c r="BD30" i="1"/>
  <c r="DK26" i="1"/>
  <c r="BK29" i="1"/>
  <c r="M71" i="1"/>
  <c r="BF51" i="1"/>
  <c r="AV6" i="1"/>
  <c r="BK58" i="1"/>
  <c r="DB59" i="1"/>
  <c r="AK31" i="1"/>
  <c r="CV20" i="1"/>
  <c r="BN89" i="1"/>
  <c r="CA62" i="1"/>
  <c r="AD71" i="1"/>
  <c r="DM50" i="1"/>
  <c r="DK28" i="1"/>
  <c r="V6" i="1"/>
  <c r="AM6" i="1"/>
  <c r="BQ28" i="1"/>
  <c r="CN45" i="1"/>
  <c r="CB19" i="1"/>
  <c r="BO49" i="1"/>
  <c r="AY50" i="1"/>
  <c r="AU29" i="1"/>
  <c r="BX18" i="1"/>
  <c r="CG24" i="1"/>
  <c r="AM26" i="1"/>
  <c r="DP7" i="1"/>
  <c r="BQ11" i="1"/>
  <c r="Y24" i="1"/>
  <c r="AG77" i="1"/>
  <c r="DI31" i="1"/>
  <c r="BV45" i="1"/>
  <c r="AC45" i="1"/>
  <c r="BT20" i="1"/>
  <c r="BW79" i="1"/>
  <c r="AV17" i="1"/>
  <c r="BL90" i="1"/>
  <c r="DB6" i="1"/>
  <c r="CJ32" i="1"/>
  <c r="BO51" i="1"/>
  <c r="W21" i="1"/>
  <c r="W27" i="1"/>
  <c r="BK20" i="1"/>
  <c r="O15" i="1"/>
  <c r="AM90" i="1"/>
  <c r="DN6" i="1"/>
  <c r="CT50" i="1"/>
  <c r="BU50" i="1"/>
  <c r="BY14" i="1"/>
  <c r="DJ88" i="1"/>
  <c r="CA59" i="1"/>
  <c r="BV28" i="1"/>
  <c r="BP89" i="1"/>
  <c r="DA6" i="1"/>
  <c r="BO10" i="1"/>
  <c r="J45" i="1"/>
  <c r="AM30" i="1"/>
  <c r="AB43" i="1"/>
  <c r="AB46" i="1" s="1"/>
  <c r="CS32" i="1"/>
  <c r="AC62" i="1"/>
  <c r="AD44" i="1"/>
  <c r="AQ44" i="1"/>
  <c r="CG20" i="1"/>
  <c r="Z7" i="1"/>
  <c r="CB25" i="1"/>
  <c r="AJ38" i="1"/>
  <c r="DM10" i="1"/>
  <c r="AT12" i="1"/>
  <c r="AZ79" i="1"/>
  <c r="BS58" i="1"/>
  <c r="CC57" i="1"/>
  <c r="BJ9" i="1"/>
  <c r="AP59" i="1"/>
  <c r="DN33" i="1"/>
  <c r="AP78" i="1"/>
  <c r="AG51" i="1"/>
  <c r="N17" i="1"/>
  <c r="AM10" i="1"/>
  <c r="AT29" i="1"/>
  <c r="AH49" i="1"/>
  <c r="CL80" i="1"/>
  <c r="AD59" i="1"/>
  <c r="AP16" i="1"/>
  <c r="AW25" i="1"/>
  <c r="BZ23" i="1"/>
  <c r="BA31" i="1"/>
  <c r="CT22" i="1"/>
  <c r="DA9" i="1"/>
  <c r="DL23" i="1"/>
  <c r="BU44" i="1"/>
  <c r="BK49" i="1"/>
  <c r="AA16" i="1"/>
  <c r="AZ59" i="1"/>
  <c r="CJ77" i="1"/>
  <c r="AV93" i="1"/>
  <c r="CW90" i="1"/>
  <c r="CX57" i="1"/>
  <c r="CM20" i="1"/>
  <c r="BY88" i="1"/>
  <c r="AU57" i="1"/>
  <c r="AO20" i="1"/>
  <c r="BA32" i="1"/>
  <c r="AA51" i="1"/>
  <c r="CV6" i="1"/>
  <c r="AG19" i="1"/>
  <c r="CH45" i="1"/>
  <c r="DB17" i="1"/>
  <c r="BO33" i="1"/>
  <c r="V33" i="1"/>
  <c r="BT7" i="1"/>
  <c r="DN80" i="1"/>
  <c r="DN82" i="1" s="1"/>
  <c r="DL52" i="2" s="1"/>
  <c r="BP24" i="1"/>
  <c r="F39" i="1"/>
  <c r="CM89" i="1"/>
  <c r="CJ7" i="1"/>
  <c r="AX12" i="1"/>
  <c r="CK31" i="1"/>
  <c r="BY6" i="1"/>
  <c r="DG9" i="1"/>
  <c r="BL39" i="1"/>
  <c r="CV71" i="1"/>
  <c r="O90" i="1"/>
  <c r="BT23" i="1"/>
  <c r="M24" i="1"/>
  <c r="DL50" i="1"/>
  <c r="BK45" i="1"/>
  <c r="AY19" i="1"/>
  <c r="Z39" i="1"/>
  <c r="DK38" i="1"/>
  <c r="CQ12" i="1"/>
  <c r="M58" i="1"/>
  <c r="AY90" i="1"/>
  <c r="K9" i="1"/>
  <c r="BK78" i="1"/>
  <c r="BW22" i="1"/>
  <c r="BG50" i="1"/>
  <c r="AF30" i="1"/>
  <c r="DA88" i="1"/>
  <c r="AQ39" i="1"/>
  <c r="J79" i="1"/>
  <c r="AA58" i="1"/>
  <c r="U96" i="1"/>
  <c r="DK62" i="1"/>
  <c r="W29" i="1"/>
  <c r="CT21" i="1"/>
  <c r="DJ79" i="1"/>
  <c r="BK80" i="1"/>
  <c r="CJ45" i="1"/>
  <c r="AC96" i="1"/>
  <c r="V27" i="1"/>
  <c r="AN32" i="1"/>
  <c r="BA22" i="1"/>
  <c r="AW45" i="1"/>
  <c r="DQ16" i="1"/>
  <c r="DJ14" i="1"/>
  <c r="BQ29" i="1"/>
  <c r="DD21" i="1"/>
  <c r="CH33" i="1"/>
  <c r="K32" i="1"/>
  <c r="CB71" i="1"/>
  <c r="K7" i="1"/>
  <c r="AJ39" i="1"/>
  <c r="CT39" i="1"/>
  <c r="CF13" i="1"/>
  <c r="BS28" i="1"/>
  <c r="BI93" i="1"/>
  <c r="Y79" i="1"/>
  <c r="AC33" i="1"/>
  <c r="AQ14" i="1"/>
  <c r="AC23" i="1"/>
  <c r="BC30" i="1"/>
  <c r="K19" i="1"/>
  <c r="BB71" i="1"/>
  <c r="DN43" i="1"/>
  <c r="AZ71" i="1"/>
  <c r="BX10" i="1"/>
  <c r="CT77" i="1"/>
  <c r="J30" i="1"/>
  <c r="AZ93" i="1"/>
  <c r="BK71" i="1"/>
  <c r="BD71" i="1"/>
  <c r="DI90" i="1"/>
  <c r="DM9" i="1"/>
  <c r="AL77" i="1"/>
  <c r="N19" i="1"/>
  <c r="DL79" i="1"/>
  <c r="DA77" i="1"/>
  <c r="G45" i="1"/>
  <c r="BV32" i="1"/>
  <c r="AL16" i="1"/>
  <c r="CN23" i="1"/>
  <c r="AW78" i="1"/>
  <c r="S6" i="1"/>
  <c r="AO29" i="1"/>
  <c r="CC10" i="1"/>
  <c r="Y28" i="1"/>
  <c r="AU76" i="1"/>
  <c r="DN76" i="1"/>
  <c r="BA30" i="1"/>
  <c r="BS11" i="1"/>
  <c r="CC88" i="1"/>
  <c r="DB50" i="1"/>
  <c r="CI80" i="1"/>
  <c r="CK43" i="1"/>
  <c r="DM28" i="1"/>
  <c r="BB14" i="1"/>
  <c r="DM30" i="1"/>
  <c r="BP19" i="1"/>
  <c r="X31" i="1"/>
  <c r="BG9" i="1"/>
  <c r="BV96" i="1"/>
  <c r="BI57" i="1"/>
  <c r="AV90" i="1"/>
  <c r="AS12" i="1"/>
  <c r="DO90" i="1"/>
  <c r="CB77" i="1"/>
  <c r="BK31" i="1"/>
  <c r="AA23" i="1"/>
  <c r="DJ21" i="1"/>
  <c r="BI72" i="1"/>
  <c r="AY51" i="1"/>
  <c r="K11" i="1"/>
  <c r="AW88" i="1"/>
  <c r="BO16" i="1"/>
  <c r="BP39" i="1"/>
  <c r="DI24" i="1"/>
  <c r="AM14" i="1"/>
  <c r="AZ72" i="1"/>
  <c r="BN11" i="1"/>
  <c r="BP12" i="1"/>
  <c r="BK51" i="1"/>
  <c r="DQ7" i="1"/>
  <c r="Q59" i="1"/>
  <c r="BD24" i="1"/>
  <c r="AQ43" i="1"/>
  <c r="AI39" i="1"/>
  <c r="BU9" i="1"/>
  <c r="CD59" i="1"/>
  <c r="BH14" i="1"/>
  <c r="BZ77" i="1"/>
  <c r="CQ57" i="1"/>
  <c r="CZ71" i="1"/>
  <c r="DD51" i="1"/>
  <c r="DG76" i="1"/>
  <c r="AP25" i="1"/>
  <c r="X25" i="1"/>
  <c r="AX58" i="1"/>
  <c r="Y25" i="1"/>
  <c r="CC90" i="1"/>
  <c r="DL44" i="1"/>
  <c r="DG32" i="1"/>
  <c r="CD72" i="1"/>
  <c r="AW12" i="1"/>
  <c r="AM32" i="1"/>
  <c r="BK59" i="1"/>
  <c r="N77" i="1"/>
  <c r="CI57" i="1"/>
  <c r="DM33" i="1"/>
  <c r="DF80" i="1"/>
  <c r="DF82" i="1" s="1"/>
  <c r="BI17" i="1"/>
  <c r="BS6" i="1"/>
  <c r="CV50" i="1"/>
  <c r="S44" i="1"/>
  <c r="CL50" i="1"/>
  <c r="CV59" i="1"/>
  <c r="BS18" i="1"/>
  <c r="AQ11" i="1"/>
  <c r="BC27" i="1"/>
  <c r="G38" i="1"/>
  <c r="BB33" i="1"/>
  <c r="P7" i="1"/>
  <c r="CC29" i="1"/>
  <c r="AL30" i="1"/>
  <c r="AK77" i="1"/>
  <c r="CX17" i="1"/>
  <c r="AU12" i="1"/>
  <c r="AA44" i="1"/>
  <c r="CS50" i="1"/>
  <c r="I25" i="1"/>
  <c r="CH19" i="1"/>
  <c r="H33" i="1"/>
  <c r="I57" i="1"/>
  <c r="BK89" i="1"/>
  <c r="BH77" i="1"/>
  <c r="CU38" i="1"/>
  <c r="DG57" i="1"/>
  <c r="DG22" i="1"/>
  <c r="AP50" i="1"/>
  <c r="DB51" i="1"/>
  <c r="Z80" i="1"/>
  <c r="BH62" i="1"/>
  <c r="AO18" i="1"/>
  <c r="AU9" i="1"/>
  <c r="CQ6" i="1"/>
  <c r="CO59" i="1"/>
  <c r="U50" i="1"/>
  <c r="BK28" i="1"/>
  <c r="CJ62" i="1"/>
  <c r="AQ89" i="1"/>
  <c r="AO13" i="1"/>
  <c r="AX44" i="1"/>
  <c r="J20" i="1"/>
  <c r="V9" i="1"/>
  <c r="L18" i="1"/>
  <c r="F23" i="1"/>
  <c r="L15" i="1"/>
  <c r="J78" i="1"/>
  <c r="J22" i="1"/>
  <c r="Z43" i="1"/>
  <c r="DD80" i="19"/>
  <c r="DE76" i="19"/>
  <c r="DM86" i="49"/>
  <c r="DM93" i="49"/>
  <c r="DM96" i="49" s="1"/>
  <c r="DD62" i="7"/>
  <c r="DE62" i="7" s="1"/>
  <c r="DE60" i="7"/>
  <c r="ED34" i="11"/>
  <c r="EE9" i="11"/>
  <c r="DQ60" i="16"/>
  <c r="DR55" i="16"/>
  <c r="DD78" i="4"/>
  <c r="DE53" i="4"/>
  <c r="CQ55" i="29"/>
  <c r="CR36" i="29"/>
  <c r="DE82" i="16"/>
  <c r="DD84" i="16"/>
  <c r="DQ46" i="11"/>
  <c r="DR46" i="11" s="1"/>
  <c r="DR44" i="11"/>
  <c r="DQ82" i="16"/>
  <c r="DR82" i="16" s="1"/>
  <c r="DR80" i="16"/>
  <c r="EB80" i="39"/>
  <c r="EB82" i="39" s="1"/>
  <c r="T95" i="39"/>
  <c r="T97" i="39" s="1"/>
  <c r="Q14" i="2"/>
  <c r="EC34" i="39"/>
  <c r="ED39" i="39"/>
  <c r="ED22" i="39"/>
  <c r="EE22" i="39" s="1"/>
  <c r="ED90" i="39"/>
  <c r="EE90" i="39" s="1"/>
  <c r="ED45" i="39"/>
  <c r="EE45" i="39" s="1"/>
  <c r="ED21" i="39"/>
  <c r="EE21" i="39" s="1"/>
  <c r="ED89" i="39"/>
  <c r="ED59" i="39"/>
  <c r="EE59" i="39" s="1"/>
  <c r="ED38" i="39"/>
  <c r="EE38" i="39" s="1"/>
  <c r="ED20" i="39"/>
  <c r="EE20" i="39" s="1"/>
  <c r="ED88" i="39"/>
  <c r="EE88" i="39" s="1"/>
  <c r="ED50" i="39"/>
  <c r="EE50" i="39" s="1"/>
  <c r="ED19" i="39"/>
  <c r="EE19" i="39" s="1"/>
  <c r="ED49" i="39"/>
  <c r="ED25" i="39"/>
  <c r="EE25" i="39" s="1"/>
  <c r="ED28" i="39"/>
  <c r="EE28" i="39" s="1"/>
  <c r="ED9" i="39"/>
  <c r="ED18" i="39"/>
  <c r="EE18" i="39" s="1"/>
  <c r="ED43" i="39"/>
  <c r="EE43" i="39" s="1"/>
  <c r="ED27" i="39"/>
  <c r="EE27" i="39" s="1"/>
  <c r="ED12" i="39"/>
  <c r="EE12" i="39" s="1"/>
  <c r="ED16" i="39"/>
  <c r="EE16" i="39" s="1"/>
  <c r="ED31" i="39"/>
  <c r="EE31" i="39" s="1"/>
  <c r="ED26" i="39"/>
  <c r="EE26" i="39" s="1"/>
  <c r="ED23" i="39"/>
  <c r="EE23" i="39" s="1"/>
  <c r="ED11" i="39"/>
  <c r="EE11" i="39" s="1"/>
  <c r="ED44" i="39"/>
  <c r="ED32" i="39"/>
  <c r="EE32" i="39" s="1"/>
  <c r="ED29" i="39"/>
  <c r="EE29" i="39" s="1"/>
  <c r="ED58" i="39"/>
  <c r="EE58" i="39" s="1"/>
  <c r="ED30" i="39"/>
  <c r="EE30" i="39" s="1"/>
  <c r="ED57" i="39"/>
  <c r="EE57" i="39" s="1"/>
  <c r="ED24" i="39"/>
  <c r="EE24" i="39" s="1"/>
  <c r="ED17" i="39"/>
  <c r="EE17" i="39" s="1"/>
  <c r="ED14" i="39"/>
  <c r="EE14" i="39" s="1"/>
  <c r="ED10" i="39"/>
  <c r="EE10" i="39" s="1"/>
  <c r="ED33" i="39"/>
  <c r="EE33" i="39" s="1"/>
  <c r="ED15" i="39"/>
  <c r="EE15" i="39" s="1"/>
  <c r="ED51" i="39"/>
  <c r="EE51" i="39" s="1"/>
  <c r="DC84" i="29"/>
  <c r="DC80" i="29"/>
  <c r="DC82" i="29" s="1"/>
  <c r="ED46" i="49"/>
  <c r="EE46" i="49" s="1"/>
  <c r="EE44" i="49"/>
  <c r="CQ80" i="49"/>
  <c r="CR76" i="49"/>
  <c r="CP86" i="11"/>
  <c r="CP93" i="11"/>
  <c r="CP96" i="11" s="1"/>
  <c r="EA86" i="4"/>
  <c r="EA93" i="4"/>
  <c r="EA96" i="4" s="1"/>
  <c r="DP84" i="54"/>
  <c r="DP80" i="54"/>
  <c r="DP82" i="54" s="1"/>
  <c r="DO62" i="11"/>
  <c r="DO64" i="11" s="1"/>
  <c r="G88" i="1"/>
  <c r="DG25" i="1"/>
  <c r="AM45" i="1"/>
  <c r="CF28" i="1"/>
  <c r="CH28" i="1"/>
  <c r="DM23" i="1"/>
  <c r="AJ7" i="1"/>
  <c r="CC17" i="1"/>
  <c r="P38" i="1"/>
  <c r="P41" i="1" s="1"/>
  <c r="DJ22" i="1"/>
  <c r="BY7" i="1"/>
  <c r="AG49" i="1"/>
  <c r="DO25" i="1"/>
  <c r="Q43" i="1"/>
  <c r="AF33" i="1"/>
  <c r="M78" i="1"/>
  <c r="BG72" i="1"/>
  <c r="CA7" i="1"/>
  <c r="AJ26" i="1"/>
  <c r="AU59" i="1"/>
  <c r="CZ93" i="1"/>
  <c r="AT27" i="1"/>
  <c r="BO11" i="1"/>
  <c r="BQ79" i="1"/>
  <c r="CW15" i="1"/>
  <c r="BZ72" i="1"/>
  <c r="BK7" i="1"/>
  <c r="Y39" i="1"/>
  <c r="BQ10" i="1"/>
  <c r="DQ11" i="1"/>
  <c r="BZ33" i="1"/>
  <c r="DL7" i="1"/>
  <c r="DO45" i="1"/>
  <c r="DM51" i="1"/>
  <c r="O89" i="1"/>
  <c r="BB44" i="1"/>
  <c r="CY57" i="1"/>
  <c r="M49" i="1"/>
  <c r="S33" i="1"/>
  <c r="AH80" i="1"/>
  <c r="AH17" i="1"/>
  <c r="BM33" i="1"/>
  <c r="DO11" i="1"/>
  <c r="BA27" i="1"/>
  <c r="S26" i="1"/>
  <c r="BS39" i="1"/>
  <c r="BN79" i="1"/>
  <c r="DM77" i="1"/>
  <c r="AF32" i="1"/>
  <c r="CA6" i="1"/>
  <c r="BO71" i="1"/>
  <c r="DD17" i="1"/>
  <c r="BN71" i="1"/>
  <c r="BA49" i="1"/>
  <c r="DD32" i="1"/>
  <c r="M43" i="1"/>
  <c r="AB88" i="1"/>
  <c r="BB18" i="1"/>
  <c r="Z89" i="1"/>
  <c r="BL24" i="1"/>
  <c r="DH22" i="1"/>
  <c r="BH90" i="1"/>
  <c r="DJ15" i="1"/>
  <c r="T24" i="1"/>
  <c r="CV18" i="1"/>
  <c r="CA77" i="1"/>
  <c r="AX43" i="1"/>
  <c r="AH25" i="1"/>
  <c r="BW62" i="1"/>
  <c r="K31" i="1"/>
  <c r="AZ31" i="1"/>
  <c r="AI21" i="1"/>
  <c r="AU31" i="1"/>
  <c r="K38" i="1"/>
  <c r="CJ10" i="1"/>
  <c r="BK43" i="1"/>
  <c r="BK46" i="1" s="1"/>
  <c r="DF16" i="1"/>
  <c r="AQ19" i="1"/>
  <c r="BU57" i="1"/>
  <c r="BF58" i="1"/>
  <c r="AJ23" i="1"/>
  <c r="AI11" i="1"/>
  <c r="H27" i="1"/>
  <c r="CJ26" i="1"/>
  <c r="AJ33" i="1"/>
  <c r="BK22" i="1"/>
  <c r="CQ28" i="1"/>
  <c r="CM57" i="1"/>
  <c r="CC77" i="1"/>
  <c r="CH25" i="1"/>
  <c r="G58" i="1"/>
  <c r="DJ16" i="1"/>
  <c r="N39" i="1"/>
  <c r="BT10" i="1"/>
  <c r="AM21" i="1"/>
  <c r="AW89" i="1"/>
  <c r="K51" i="1"/>
  <c r="CB89" i="1"/>
  <c r="BX24" i="1"/>
  <c r="AS43" i="1"/>
  <c r="AF10" i="1"/>
  <c r="CW17" i="1"/>
  <c r="BC58" i="1"/>
  <c r="I27" i="1"/>
  <c r="DN77" i="1"/>
  <c r="BH79" i="1"/>
  <c r="BU72" i="1"/>
  <c r="H62" i="1"/>
  <c r="BM71" i="1"/>
  <c r="AQ12" i="1"/>
  <c r="AX9" i="1"/>
  <c r="P29" i="1"/>
  <c r="X6" i="1"/>
  <c r="BA24" i="1"/>
  <c r="CX19" i="1"/>
  <c r="CW58" i="1"/>
  <c r="BV10" i="1"/>
  <c r="BC23" i="1"/>
  <c r="W14" i="1"/>
  <c r="BH44" i="1"/>
  <c r="L45" i="1"/>
  <c r="AX19" i="1"/>
  <c r="AG62" i="1"/>
  <c r="CO80" i="1"/>
  <c r="AL17" i="1"/>
  <c r="I58" i="1"/>
  <c r="K78" i="1"/>
  <c r="AQ51" i="1"/>
  <c r="AA14" i="1"/>
  <c r="DN28" i="1"/>
  <c r="AK50" i="1"/>
  <c r="AB80" i="1"/>
  <c r="DJ19" i="1"/>
  <c r="CZ90" i="1"/>
  <c r="AM43" i="1"/>
  <c r="AM46" i="1" s="1"/>
  <c r="AV58" i="1"/>
  <c r="CB57" i="1"/>
  <c r="AD24" i="1"/>
  <c r="DB72" i="1"/>
  <c r="DB74" i="1" s="1"/>
  <c r="CU22" i="1"/>
  <c r="CS38" i="1"/>
  <c r="AO28" i="1"/>
  <c r="CV80" i="1"/>
  <c r="AI26" i="1"/>
  <c r="BY9" i="1"/>
  <c r="AN28" i="1"/>
  <c r="AK80" i="1"/>
  <c r="AK82" i="1" s="1"/>
  <c r="AI52" i="2" s="1"/>
  <c r="DL10" i="1"/>
  <c r="BP90" i="1"/>
  <c r="CJ23" i="1"/>
  <c r="BU26" i="1"/>
  <c r="CD24" i="1"/>
  <c r="T30" i="1"/>
  <c r="AA11" i="1"/>
  <c r="CJ76" i="1"/>
  <c r="AY28" i="1"/>
  <c r="CG78" i="1"/>
  <c r="CO49" i="1"/>
  <c r="BD26" i="1"/>
  <c r="DI51" i="1"/>
  <c r="X62" i="1"/>
  <c r="DA15" i="1"/>
  <c r="AL43" i="1"/>
  <c r="AO9" i="1"/>
  <c r="AD72" i="1"/>
  <c r="X93" i="1"/>
  <c r="BH27" i="1"/>
  <c r="BX33" i="1"/>
  <c r="AD7" i="1"/>
  <c r="AW50" i="1"/>
  <c r="N57" i="1"/>
  <c r="CG89" i="1"/>
  <c r="BI13" i="1"/>
  <c r="DN9" i="1"/>
  <c r="BQ58" i="1"/>
  <c r="DM17" i="1"/>
  <c r="DM78" i="1"/>
  <c r="BW49" i="1"/>
  <c r="CO88" i="1"/>
  <c r="AQ20" i="1"/>
  <c r="AX30" i="1"/>
  <c r="CT16" i="1"/>
  <c r="BS23" i="1"/>
  <c r="AJ9" i="1"/>
  <c r="DC11" i="1"/>
  <c r="U39" i="1"/>
  <c r="BL57" i="1"/>
  <c r="BG32" i="1"/>
  <c r="V88" i="1"/>
  <c r="CK30" i="1"/>
  <c r="BU59" i="1"/>
  <c r="BM51" i="1"/>
  <c r="AK96" i="1"/>
  <c r="AZ33" i="1"/>
  <c r="AG96" i="1"/>
  <c r="BH28" i="1"/>
  <c r="AA33" i="1"/>
  <c r="BO31" i="1"/>
  <c r="AU32" i="1"/>
  <c r="DO27" i="1"/>
  <c r="DL19" i="1"/>
  <c r="BF44" i="1"/>
  <c r="BK33" i="1"/>
  <c r="DG16" i="1"/>
  <c r="CJ31" i="1"/>
  <c r="BA28" i="1"/>
  <c r="CL72" i="1"/>
  <c r="AJ80" i="1"/>
  <c r="Q45" i="1"/>
  <c r="CK79" i="1"/>
  <c r="P71" i="1"/>
  <c r="BB23" i="1"/>
  <c r="BY72" i="1"/>
  <c r="M28" i="1"/>
  <c r="S11" i="1"/>
  <c r="CW89" i="1"/>
  <c r="BI16" i="1"/>
  <c r="CT33" i="1"/>
  <c r="AZ20" i="1"/>
  <c r="BU77" i="1"/>
  <c r="BS90" i="1"/>
  <c r="CY78" i="1"/>
  <c r="BC90" i="1"/>
  <c r="CD7" i="1"/>
  <c r="CZ89" i="1"/>
  <c r="AI96" i="1"/>
  <c r="CN44" i="1"/>
  <c r="AV25" i="1"/>
  <c r="BP93" i="1"/>
  <c r="AP30" i="1"/>
  <c r="BM27" i="1"/>
  <c r="AZ80" i="1"/>
  <c r="L9" i="1"/>
  <c r="H72" i="1"/>
  <c r="AZ90" i="1"/>
  <c r="BU28" i="1"/>
  <c r="BZ19" i="1"/>
  <c r="CN39" i="1"/>
  <c r="BH49" i="1"/>
  <c r="AZ27" i="1"/>
  <c r="BJ20" i="1"/>
  <c r="Q49" i="1"/>
  <c r="BP71" i="1"/>
  <c r="AZ15" i="1"/>
  <c r="BY20" i="1"/>
  <c r="CH15" i="1"/>
  <c r="Q32" i="1"/>
  <c r="AZ76" i="1"/>
  <c r="DL12" i="1"/>
  <c r="AY57" i="1"/>
  <c r="AS32" i="1"/>
  <c r="CJ57" i="1"/>
  <c r="BQ59" i="1"/>
  <c r="AY15" i="1"/>
  <c r="BV30" i="1"/>
  <c r="AG24" i="1"/>
  <c r="DN14" i="1"/>
  <c r="AH26" i="1"/>
  <c r="AX76" i="1"/>
  <c r="CN13" i="1"/>
  <c r="P90" i="1"/>
  <c r="CB62" i="1"/>
  <c r="AM11" i="1"/>
  <c r="CA90" i="1"/>
  <c r="Y16" i="1"/>
  <c r="M79" i="1"/>
  <c r="I50" i="1"/>
  <c r="BT28" i="1"/>
  <c r="CT79" i="1"/>
  <c r="AD57" i="1"/>
  <c r="CX80" i="1"/>
  <c r="DQ12" i="1"/>
  <c r="BB15" i="1"/>
  <c r="DO78" i="1"/>
  <c r="BN39" i="1"/>
  <c r="AD76" i="1"/>
  <c r="Y89" i="1"/>
  <c r="W62" i="1"/>
  <c r="BX31" i="1"/>
  <c r="AS30" i="1"/>
  <c r="N33" i="1"/>
  <c r="CK50" i="1"/>
  <c r="DH26" i="1"/>
  <c r="AI50" i="1"/>
  <c r="CN24" i="1"/>
  <c r="AX38" i="1"/>
  <c r="AX41" i="1" s="1"/>
  <c r="CW25" i="1"/>
  <c r="J71" i="1"/>
  <c r="DI26" i="1"/>
  <c r="BK23" i="1"/>
  <c r="AT13" i="1"/>
  <c r="AA90" i="1"/>
  <c r="BD58" i="1"/>
  <c r="CJ51" i="1"/>
  <c r="BP51" i="1"/>
  <c r="AB25" i="1"/>
  <c r="AO96" i="1"/>
  <c r="AP29" i="1"/>
  <c r="CF80" i="1"/>
  <c r="CF82" i="1" s="1"/>
  <c r="S7" i="1"/>
  <c r="P78" i="1"/>
  <c r="AF25" i="1"/>
  <c r="AC7" i="1"/>
  <c r="BT72" i="1"/>
  <c r="DC12" i="1"/>
  <c r="BU71" i="1"/>
  <c r="CD78" i="1"/>
  <c r="AO39" i="1"/>
  <c r="BH93" i="1"/>
  <c r="AP10" i="1"/>
  <c r="CA76" i="1"/>
  <c r="BN10" i="1"/>
  <c r="CF18" i="1"/>
  <c r="DL57" i="1"/>
  <c r="BK25" i="1"/>
  <c r="AU49" i="1"/>
  <c r="Y57" i="1"/>
  <c r="AF31" i="1"/>
  <c r="AG26" i="1"/>
  <c r="L19" i="1"/>
  <c r="L12" i="1"/>
  <c r="L17" i="1"/>
  <c r="F25" i="1"/>
  <c r="AO57" i="1"/>
  <c r="CV49" i="1"/>
  <c r="DK14" i="1"/>
  <c r="I23" i="1"/>
  <c r="H31" i="1"/>
  <c r="P11" i="1"/>
  <c r="P17" i="1"/>
  <c r="Q17" i="1"/>
  <c r="DA86" i="39"/>
  <c r="DA93" i="39"/>
  <c r="DA96" i="39" s="1"/>
  <c r="DA86" i="49"/>
  <c r="DA93" i="49"/>
  <c r="DA96" i="49" s="1"/>
  <c r="AE97" i="39"/>
  <c r="CW9" i="1"/>
  <c r="AX49" i="1"/>
  <c r="N62" i="1"/>
  <c r="H76" i="1"/>
  <c r="Y10" i="1"/>
  <c r="AZ45" i="1"/>
  <c r="CT80" i="1"/>
  <c r="CU18" i="1"/>
  <c r="BF24" i="1"/>
  <c r="BY45" i="1"/>
  <c r="BY46" i="1" s="1"/>
  <c r="BN23" i="1"/>
  <c r="DM49" i="1"/>
  <c r="DD72" i="1"/>
  <c r="BZ51" i="1"/>
  <c r="CG18" i="1"/>
  <c r="F14" i="1"/>
  <c r="BY23" i="1"/>
  <c r="DB26" i="1"/>
  <c r="BB11" i="1"/>
  <c r="M50" i="1"/>
  <c r="CQ11" i="1"/>
  <c r="CJ72" i="1"/>
  <c r="CJ82" i="1" s="1"/>
  <c r="CH52" i="2" s="1"/>
  <c r="CB29" i="1"/>
  <c r="AB26" i="1"/>
  <c r="BT27" i="1"/>
  <c r="BF13" i="1"/>
  <c r="AL20" i="1"/>
  <c r="DM32" i="1"/>
  <c r="CY96" i="1"/>
  <c r="J11" i="1"/>
  <c r="F80" i="1"/>
  <c r="AG80" i="1"/>
  <c r="BI80" i="1"/>
  <c r="X18" i="1"/>
  <c r="AW24" i="1"/>
  <c r="BY89" i="1"/>
  <c r="CY58" i="1"/>
  <c r="AX32" i="1"/>
  <c r="AT43" i="1"/>
  <c r="V71" i="1"/>
  <c r="V74" i="1" s="1"/>
  <c r="BS57" i="1"/>
  <c r="CK6" i="1"/>
  <c r="AY62" i="1"/>
  <c r="G39" i="1"/>
  <c r="BI44" i="1"/>
  <c r="CG23" i="1"/>
  <c r="BH31" i="1"/>
  <c r="BT71" i="1"/>
  <c r="CX44" i="1"/>
  <c r="X24" i="1"/>
  <c r="DG12" i="1"/>
  <c r="AZ43" i="1"/>
  <c r="AZ46" i="1" s="1"/>
  <c r="M32" i="1"/>
  <c r="AF21" i="1"/>
  <c r="BQ80" i="1"/>
  <c r="AB12" i="1"/>
  <c r="BI24" i="1"/>
  <c r="CG27" i="1"/>
  <c r="CY29" i="1"/>
  <c r="CX96" i="1"/>
  <c r="DC15" i="1"/>
  <c r="CU88" i="1"/>
  <c r="BX62" i="1"/>
  <c r="BM23" i="1"/>
  <c r="DI72" i="1"/>
  <c r="CL71" i="1"/>
  <c r="CP58" i="1"/>
  <c r="CV43" i="1"/>
  <c r="CV46" i="1" s="1"/>
  <c r="CX62" i="1"/>
  <c r="CU31" i="1"/>
  <c r="CX59" i="1"/>
  <c r="H25" i="1"/>
  <c r="AD38" i="1"/>
  <c r="BZ31" i="1"/>
  <c r="BU10" i="1"/>
  <c r="X7" i="1"/>
  <c r="J9" i="1"/>
  <c r="DL29" i="1"/>
  <c r="DD10" i="1"/>
  <c r="CZ13" i="1"/>
  <c r="CD28" i="1"/>
  <c r="X89" i="1"/>
  <c r="DO14" i="1"/>
  <c r="AU20" i="1"/>
  <c r="AH10" i="1"/>
  <c r="DQ15" i="1"/>
  <c r="CF7" i="1"/>
  <c r="BC39" i="1"/>
  <c r="BS15" i="1"/>
  <c r="BS38" i="1"/>
  <c r="Y22" i="1"/>
  <c r="DA59" i="1"/>
  <c r="DM76" i="1"/>
  <c r="CJ27" i="1"/>
  <c r="AF23" i="1"/>
  <c r="CF11" i="1"/>
  <c r="BK38" i="1"/>
  <c r="BK41" i="1" s="1"/>
  <c r="DA32" i="1"/>
  <c r="W78" i="1"/>
  <c r="O57" i="1"/>
  <c r="BF80" i="1"/>
  <c r="Z90" i="1"/>
  <c r="BB6" i="1"/>
  <c r="DB9" i="1"/>
  <c r="CC59" i="1"/>
  <c r="BN6" i="1"/>
  <c r="BI21" i="1"/>
  <c r="CJ24" i="1"/>
  <c r="BZ27" i="1"/>
  <c r="N14" i="1"/>
  <c r="BN38" i="1"/>
  <c r="BN41" i="1" s="1"/>
  <c r="AK62" i="1"/>
  <c r="U19" i="1"/>
  <c r="S20" i="1"/>
  <c r="BK17" i="1"/>
  <c r="AS49" i="1"/>
  <c r="DP9" i="1"/>
  <c r="BK93" i="1"/>
  <c r="CB30" i="1"/>
  <c r="BP17" i="1"/>
  <c r="W16" i="1"/>
  <c r="S27" i="1"/>
  <c r="M27" i="1"/>
  <c r="CU10" i="1"/>
  <c r="AK22" i="1"/>
  <c r="BB25" i="1"/>
  <c r="BW80" i="1"/>
  <c r="CA93" i="1"/>
  <c r="AK26" i="1"/>
  <c r="BQ25" i="1"/>
  <c r="K13" i="1"/>
  <c r="DO44" i="1"/>
  <c r="BP57" i="1"/>
  <c r="CX39" i="1"/>
  <c r="CC9" i="1"/>
  <c r="BC24" i="1"/>
  <c r="Z45" i="1"/>
  <c r="AM39" i="1"/>
  <c r="AF16" i="1"/>
  <c r="AG22" i="1"/>
  <c r="CW21" i="1"/>
  <c r="BN90" i="1"/>
  <c r="G59" i="1"/>
  <c r="AK18" i="1"/>
  <c r="AB22" i="1"/>
  <c r="AH20" i="1"/>
  <c r="S22" i="1"/>
  <c r="Y32" i="1"/>
  <c r="S17" i="1"/>
  <c r="BS19" i="1"/>
  <c r="BQ21" i="1"/>
  <c r="BP13" i="1"/>
  <c r="AV24" i="1"/>
  <c r="BQ32" i="1"/>
  <c r="CC80" i="1"/>
  <c r="DG11" i="1"/>
  <c r="CK12" i="1"/>
  <c r="DI11" i="1"/>
  <c r="BL45" i="1"/>
  <c r="BH12" i="1"/>
  <c r="DL93" i="1"/>
  <c r="BD20" i="1"/>
  <c r="BX76" i="1"/>
  <c r="DN18" i="1"/>
  <c r="CB58" i="1"/>
  <c r="CB76" i="1"/>
  <c r="DJ45" i="1"/>
  <c r="CU89" i="1"/>
  <c r="AT96" i="1"/>
  <c r="G21" i="1"/>
  <c r="BX89" i="1"/>
  <c r="G80" i="1"/>
  <c r="CN11" i="1"/>
  <c r="CQ50" i="1"/>
  <c r="DH88" i="1"/>
  <c r="DO28" i="1"/>
  <c r="Z9" i="1"/>
  <c r="CY27" i="1"/>
  <c r="DF71" i="1"/>
  <c r="T90" i="1"/>
  <c r="AN78" i="1"/>
  <c r="DI44" i="1"/>
  <c r="CL88" i="1"/>
  <c r="CY16" i="1"/>
  <c r="CV62" i="1"/>
  <c r="CV24" i="1"/>
  <c r="BO79" i="1"/>
  <c r="Q9" i="1"/>
  <c r="BL29" i="1"/>
  <c r="AU45" i="1"/>
  <c r="BU24" i="1"/>
  <c r="AV11" i="1"/>
  <c r="DK93" i="1"/>
  <c r="N32" i="1"/>
  <c r="T11" i="1"/>
  <c r="BN96" i="1"/>
  <c r="BO21" i="1"/>
  <c r="BW29" i="1"/>
  <c r="AJ10" i="1"/>
  <c r="CQ78" i="1"/>
  <c r="BG14" i="1"/>
  <c r="U90" i="1"/>
  <c r="AU62" i="1"/>
  <c r="BN49" i="1"/>
  <c r="H71" i="1"/>
  <c r="AL58" i="1"/>
  <c r="F30" i="1"/>
  <c r="BW51" i="1"/>
  <c r="AB27" i="1"/>
  <c r="CN30" i="1"/>
  <c r="BB7" i="1"/>
  <c r="AS15" i="1"/>
  <c r="DA39" i="1"/>
  <c r="DG7" i="1"/>
  <c r="AP43" i="1"/>
  <c r="CW72" i="1"/>
  <c r="CZ57" i="1"/>
  <c r="AP13" i="1"/>
  <c r="CS59" i="1"/>
  <c r="AP32" i="1"/>
  <c r="CJ88" i="1"/>
  <c r="CF62" i="1"/>
  <c r="DL6" i="1"/>
  <c r="CB12" i="1"/>
  <c r="BY24" i="1"/>
  <c r="CH88" i="1"/>
  <c r="DK6" i="1"/>
  <c r="O59" i="1"/>
  <c r="AC19" i="1"/>
  <c r="BP58" i="1"/>
  <c r="CJ28" i="1"/>
  <c r="BT6" i="1"/>
  <c r="DA23" i="1"/>
  <c r="AO26" i="1"/>
  <c r="CV21" i="1"/>
  <c r="AW79" i="1"/>
  <c r="BA29" i="1"/>
  <c r="BC9" i="1"/>
  <c r="CD22" i="1"/>
  <c r="CJ38" i="1"/>
  <c r="BG23" i="1"/>
  <c r="CF17" i="1"/>
  <c r="AK30" i="1"/>
  <c r="CW33" i="1"/>
  <c r="CS9" i="1"/>
  <c r="BQ49" i="1"/>
  <c r="BH13" i="1"/>
  <c r="CC21" i="1"/>
  <c r="CD89" i="1"/>
  <c r="T38" i="1"/>
  <c r="T41" i="1" s="1"/>
  <c r="J39" i="1"/>
  <c r="BQ13" i="1"/>
  <c r="BG11" i="1"/>
  <c r="CA14" i="1"/>
  <c r="CJ93" i="1"/>
  <c r="BC14" i="1"/>
  <c r="DD38" i="1"/>
  <c r="DD41" i="1" s="1"/>
  <c r="BL13" i="1"/>
  <c r="AF15" i="1"/>
  <c r="DM72" i="1"/>
  <c r="AW59" i="1"/>
  <c r="J44" i="1"/>
  <c r="N29" i="1"/>
  <c r="AC24" i="1"/>
  <c r="CA24" i="1"/>
  <c r="BH21" i="1"/>
  <c r="CX20" i="1"/>
  <c r="Q58" i="1"/>
  <c r="DB78" i="1"/>
  <c r="BH26" i="1"/>
  <c r="K59" i="1"/>
  <c r="P30" i="1"/>
  <c r="DQ33" i="1"/>
  <c r="BL9" i="1"/>
  <c r="CW51" i="1"/>
  <c r="BN15" i="1"/>
  <c r="AB78" i="1"/>
  <c r="AI25" i="1"/>
  <c r="BJ58" i="1"/>
  <c r="S72" i="1"/>
  <c r="AF9" i="1"/>
  <c r="DD90" i="1"/>
  <c r="CN33" i="1"/>
  <c r="DK31" i="1"/>
  <c r="BF25" i="1"/>
  <c r="CW31" i="1"/>
  <c r="AQ23" i="1"/>
  <c r="CK49" i="1"/>
  <c r="CC49" i="1"/>
  <c r="P77" i="1"/>
  <c r="AK19" i="1"/>
  <c r="CM93" i="1"/>
  <c r="V13" i="1"/>
  <c r="BA44" i="1"/>
  <c r="DB88" i="1"/>
  <c r="AO78" i="1"/>
  <c r="CD12" i="1"/>
  <c r="AO6" i="1"/>
  <c r="CS24" i="1"/>
  <c r="AQ32" i="1"/>
  <c r="BX88" i="1"/>
  <c r="U23" i="1"/>
  <c r="W43" i="1"/>
  <c r="CC22" i="1"/>
  <c r="Y21" i="1"/>
  <c r="DO39" i="1"/>
  <c r="CU25" i="1"/>
  <c r="L27" i="1"/>
  <c r="F22" i="1"/>
  <c r="L29" i="1"/>
  <c r="L50" i="1"/>
  <c r="BM26" i="1"/>
  <c r="H78" i="1"/>
  <c r="I28" i="1"/>
  <c r="Z22" i="1"/>
  <c r="Z24" i="1"/>
  <c r="CP86" i="34"/>
  <c r="CP93" i="34"/>
  <c r="CP96" i="34" s="1"/>
  <c r="CE82" i="19"/>
  <c r="CD84" i="19"/>
  <c r="CD60" i="49"/>
  <c r="CE55" i="49"/>
  <c r="DQ76" i="19"/>
  <c r="DQ36" i="19"/>
  <c r="DR34" i="19"/>
  <c r="T95" i="16"/>
  <c r="T97" i="16" s="1"/>
  <c r="Q9" i="2"/>
  <c r="DP86" i="7"/>
  <c r="DP93" i="7"/>
  <c r="DP96" i="7" s="1"/>
  <c r="ED77" i="54"/>
  <c r="EE77" i="54" s="1"/>
  <c r="EE41" i="54"/>
  <c r="AF95" i="49"/>
  <c r="AC16" i="2"/>
  <c r="DQ77" i="34"/>
  <c r="DR77" i="34" s="1"/>
  <c r="DR41" i="34"/>
  <c r="EA62" i="34"/>
  <c r="EA64" i="34" s="1"/>
  <c r="CD62" i="34"/>
  <c r="CE62" i="34" s="1"/>
  <c r="CE60" i="34"/>
  <c r="DA62" i="29"/>
  <c r="DA64" i="29"/>
  <c r="DO62" i="4"/>
  <c r="DO64" i="4" s="1"/>
  <c r="BQ64" i="29"/>
  <c r="BR64" i="29" s="1"/>
  <c r="BQ62" i="29"/>
  <c r="BR62" i="29" s="1"/>
  <c r="BR60" i="29"/>
  <c r="DQ53" i="29"/>
  <c r="DQ78" i="29" s="1"/>
  <c r="DR78" i="29" s="1"/>
  <c r="DR49" i="29"/>
  <c r="DR53" i="29" s="1"/>
  <c r="DQ53" i="11"/>
  <c r="DR49" i="11"/>
  <c r="DQ91" i="29"/>
  <c r="DR91" i="29" s="1"/>
  <c r="DR89" i="29"/>
  <c r="DF43" i="1"/>
  <c r="CZ51" i="1"/>
  <c r="CI79" i="1"/>
  <c r="CZ17" i="1"/>
  <c r="DQ34" i="29"/>
  <c r="DR9" i="29"/>
  <c r="BD86" i="29"/>
  <c r="BE86" i="29" s="1"/>
  <c r="BD93" i="29"/>
  <c r="BD96" i="29" s="1"/>
  <c r="BE96" i="29" s="1"/>
  <c r="BE84" i="29"/>
  <c r="BE93" i="29" s="1"/>
  <c r="CQ82" i="19"/>
  <c r="CR80" i="19"/>
  <c r="DB84" i="11"/>
  <c r="ED34" i="29"/>
  <c r="EE9" i="29"/>
  <c r="DQ34" i="49"/>
  <c r="DR9" i="49"/>
  <c r="BD64" i="49"/>
  <c r="BE64" i="49" s="1"/>
  <c r="DD55" i="34"/>
  <c r="DE36" i="34"/>
  <c r="DH30" i="1"/>
  <c r="BM22" i="1"/>
  <c r="BK26" i="1"/>
  <c r="Q33" i="1"/>
  <c r="CI33" i="1"/>
  <c r="AC39" i="1"/>
  <c r="Q22" i="1"/>
  <c r="P31" i="1"/>
  <c r="CV9" i="1"/>
  <c r="CY51" i="1"/>
  <c r="L89" i="1"/>
  <c r="BG44" i="1"/>
  <c r="AO59" i="1"/>
  <c r="CS88" i="1"/>
  <c r="CQ19" i="1"/>
  <c r="BB20" i="1"/>
  <c r="CV45" i="1"/>
  <c r="BM25" i="1"/>
  <c r="AY79" i="1"/>
  <c r="BB9" i="1"/>
  <c r="BD49" i="1"/>
  <c r="AV76" i="1"/>
  <c r="AQ33" i="1"/>
  <c r="AG90" i="1"/>
  <c r="CS12" i="1"/>
  <c r="AW28" i="1"/>
  <c r="T72" i="1"/>
  <c r="CC15" i="1"/>
  <c r="DQ43" i="1"/>
  <c r="AV9" i="1"/>
  <c r="CT78" i="1"/>
  <c r="V18" i="1"/>
  <c r="BB21" i="1"/>
  <c r="DA10" i="1"/>
  <c r="BB58" i="1"/>
  <c r="CN17" i="1"/>
  <c r="CJ16" i="1"/>
  <c r="CH57" i="1"/>
  <c r="BW18" i="1"/>
  <c r="CV78" i="1"/>
  <c r="BB57" i="1"/>
  <c r="AI7" i="1"/>
  <c r="DL90" i="1"/>
  <c r="BG49" i="1"/>
  <c r="DC14" i="1"/>
  <c r="AL10" i="1"/>
  <c r="BJ30" i="1"/>
  <c r="AG33" i="1"/>
  <c r="BG24" i="1"/>
  <c r="AJ31" i="1"/>
  <c r="Y44" i="1"/>
  <c r="AW14" i="1"/>
  <c r="BO12" i="1"/>
  <c r="CD58" i="1"/>
  <c r="F76" i="1"/>
  <c r="DB58" i="1"/>
  <c r="BA6" i="1"/>
  <c r="AS33" i="1"/>
  <c r="DC77" i="1"/>
  <c r="DH57" i="1"/>
  <c r="AH72" i="1"/>
  <c r="DN20" i="1"/>
  <c r="BL7" i="1"/>
  <c r="DO43" i="1"/>
  <c r="DO46" i="1" s="1"/>
  <c r="AN14" i="1"/>
  <c r="BS30" i="1"/>
  <c r="AV21" i="1"/>
  <c r="AU93" i="1"/>
  <c r="DB33" i="1"/>
  <c r="AF26" i="1"/>
  <c r="CG28" i="1"/>
  <c r="AD80" i="1"/>
  <c r="Y18" i="1"/>
  <c r="CG88" i="1"/>
  <c r="H32" i="1"/>
  <c r="CZ29" i="1"/>
  <c r="BG96" i="1"/>
  <c r="U16" i="1"/>
  <c r="AW16" i="1"/>
  <c r="DM25" i="1"/>
  <c r="BC59" i="1"/>
  <c r="CO19" i="1"/>
  <c r="W33" i="1"/>
  <c r="DD20" i="1"/>
  <c r="U30" i="1"/>
  <c r="DO32" i="1"/>
  <c r="DC88" i="1"/>
  <c r="DI50" i="1"/>
  <c r="CN27" i="1"/>
  <c r="CC7" i="1"/>
  <c r="CG31" i="1"/>
  <c r="CM59" i="1"/>
  <c r="DG24" i="1"/>
  <c r="AV43" i="1"/>
  <c r="BD39" i="1"/>
  <c r="DK77" i="1"/>
  <c r="CJ58" i="1"/>
  <c r="BV16" i="1"/>
  <c r="CU39" i="1"/>
  <c r="DE39" i="1" s="1"/>
  <c r="CD25" i="1"/>
  <c r="CU11" i="1"/>
  <c r="O23" i="1"/>
  <c r="CM96" i="1"/>
  <c r="CP43" i="1"/>
  <c r="T79" i="1"/>
  <c r="DK22" i="1"/>
  <c r="CN57" i="1"/>
  <c r="AC16" i="1"/>
  <c r="CH21" i="1"/>
  <c r="DI6" i="1"/>
  <c r="S88" i="1"/>
  <c r="CT14" i="1"/>
  <c r="BN76" i="1"/>
  <c r="W51" i="1"/>
  <c r="BZ59" i="1"/>
  <c r="X26" i="1"/>
  <c r="BU58" i="1"/>
  <c r="AP33" i="1"/>
  <c r="AU51" i="1"/>
  <c r="DF58" i="1"/>
  <c r="BT39" i="1"/>
  <c r="AK9" i="1"/>
  <c r="DQ21" i="1"/>
  <c r="CI18" i="1"/>
  <c r="AZ62" i="1"/>
  <c r="CV17" i="1"/>
  <c r="AV13" i="1"/>
  <c r="DJ17" i="1"/>
  <c r="F18" i="1"/>
  <c r="BS32" i="1"/>
  <c r="AD30" i="1"/>
  <c r="DJ12" i="1"/>
  <c r="X44" i="1"/>
  <c r="BC33" i="1"/>
  <c r="CF59" i="1"/>
  <c r="DK25" i="1"/>
  <c r="CM19" i="1"/>
  <c r="AU72" i="1"/>
  <c r="AV49" i="1"/>
  <c r="BY78" i="1"/>
  <c r="AN12" i="1"/>
  <c r="I14" i="1"/>
  <c r="BZ11" i="1"/>
  <c r="G14" i="1"/>
  <c r="Z6" i="1"/>
  <c r="V23" i="1"/>
  <c r="BJ38" i="1"/>
  <c r="AX96" i="1"/>
  <c r="CW24" i="1"/>
  <c r="CJ33" i="1"/>
  <c r="BY32" i="1"/>
  <c r="CL32" i="1"/>
  <c r="BW32" i="1"/>
  <c r="CG79" i="1"/>
  <c r="CR79" i="1" s="1"/>
  <c r="CY28" i="1"/>
  <c r="J10" i="1"/>
  <c r="DB7" i="1"/>
  <c r="DC78" i="1"/>
  <c r="BT38" i="1"/>
  <c r="BT41" i="1" s="1"/>
  <c r="AM93" i="1"/>
  <c r="AD19" i="1"/>
  <c r="CW26" i="1"/>
  <c r="AS78" i="1"/>
  <c r="DK80" i="1"/>
  <c r="CO7" i="1"/>
  <c r="CO93" i="1"/>
  <c r="DL11" i="1"/>
  <c r="DI78" i="1"/>
  <c r="CW79" i="1"/>
  <c r="CZ62" i="1"/>
  <c r="BB49" i="1"/>
  <c r="AQ7" i="1"/>
  <c r="K18" i="1"/>
  <c r="DK44" i="1"/>
  <c r="DL30" i="1"/>
  <c r="Y38" i="1"/>
  <c r="BI39" i="1"/>
  <c r="V58" i="1"/>
  <c r="AF17" i="1"/>
  <c r="BL76" i="1"/>
  <c r="BW19" i="1"/>
  <c r="G28" i="1"/>
  <c r="CI76" i="1"/>
  <c r="O45" i="1"/>
  <c r="DC72" i="1"/>
  <c r="BF15" i="1"/>
  <c r="CN43" i="1"/>
  <c r="CN46" i="1" s="1"/>
  <c r="CO90" i="1"/>
  <c r="BV25" i="1"/>
  <c r="AL51" i="1"/>
  <c r="AQ49" i="1"/>
  <c r="AQ30" i="1"/>
  <c r="AD18" i="1"/>
  <c r="BX80" i="1"/>
  <c r="BK96" i="1"/>
  <c r="K79" i="1"/>
  <c r="CU50" i="1"/>
  <c r="BM18" i="1"/>
  <c r="DF21" i="1"/>
  <c r="AU10" i="1"/>
  <c r="BY19" i="1"/>
  <c r="AT20" i="1"/>
  <c r="CH27" i="1"/>
  <c r="BO17" i="1"/>
  <c r="AS14" i="1"/>
  <c r="CO13" i="1"/>
  <c r="K58" i="1"/>
  <c r="M7" i="1"/>
  <c r="AB77" i="1"/>
  <c r="AO88" i="1"/>
  <c r="AO91" i="1" s="1"/>
  <c r="BB96" i="1"/>
  <c r="AC79" i="1"/>
  <c r="Z16" i="1"/>
  <c r="V44" i="1"/>
  <c r="AJ59" i="1"/>
  <c r="AP17" i="1"/>
  <c r="AY6" i="1"/>
  <c r="AD12" i="1"/>
  <c r="BX45" i="1"/>
  <c r="BP76" i="1"/>
  <c r="BZ25" i="1"/>
  <c r="BL88" i="1"/>
  <c r="BL91" i="1" s="1"/>
  <c r="K44" i="1"/>
  <c r="BJ16" i="1"/>
  <c r="AX27" i="1"/>
  <c r="BI20" i="1"/>
  <c r="AC6" i="1"/>
  <c r="CQ20" i="1"/>
  <c r="DO6" i="1"/>
  <c r="I19" i="1"/>
  <c r="BX22" i="1"/>
  <c r="V77" i="1"/>
  <c r="CF96" i="1"/>
  <c r="AK21" i="1"/>
  <c r="CX43" i="1"/>
  <c r="BW21" i="1"/>
  <c r="BC80" i="1"/>
  <c r="CW11" i="1"/>
  <c r="AC44" i="1"/>
  <c r="CM23" i="1"/>
  <c r="BV11" i="1"/>
  <c r="CU57" i="1"/>
  <c r="CU7" i="1"/>
  <c r="BO23" i="1"/>
  <c r="AP45" i="1"/>
  <c r="CU9" i="1"/>
  <c r="DG88" i="1"/>
  <c r="AI14" i="1"/>
  <c r="L90" i="1"/>
  <c r="AG45" i="1"/>
  <c r="AR45" i="1" s="1"/>
  <c r="AP20" i="1"/>
  <c r="AL49" i="1"/>
  <c r="AY25" i="1"/>
  <c r="CL43" i="1"/>
  <c r="CM77" i="1"/>
  <c r="AI15" i="1"/>
  <c r="AL62" i="1"/>
  <c r="CS79" i="1"/>
  <c r="AV96" i="1"/>
  <c r="AV23" i="1"/>
  <c r="M21" i="1"/>
  <c r="AI27" i="1"/>
  <c r="BO57" i="1"/>
  <c r="AG72" i="1"/>
  <c r="AB21" i="1"/>
  <c r="CN20" i="1"/>
  <c r="BK12" i="1"/>
  <c r="CA79" i="1"/>
  <c r="O38" i="1"/>
  <c r="CZ10" i="1"/>
  <c r="CY14" i="1"/>
  <c r="P89" i="1"/>
  <c r="CL57" i="1"/>
  <c r="CK10" i="1"/>
  <c r="Y51" i="1"/>
  <c r="CT29" i="1"/>
  <c r="DK49" i="1"/>
  <c r="DN57" i="1"/>
  <c r="BJ93" i="1"/>
  <c r="CN77" i="1"/>
  <c r="AY72" i="1"/>
  <c r="J90" i="1"/>
  <c r="BW27" i="1"/>
  <c r="DF90" i="1"/>
  <c r="AT93" i="1"/>
  <c r="BV79" i="1"/>
  <c r="BT30" i="1"/>
  <c r="DA13" i="1"/>
  <c r="CX14" i="1"/>
  <c r="X19" i="1"/>
  <c r="CI43" i="1"/>
  <c r="CI46" i="1" s="1"/>
  <c r="AO80" i="1"/>
  <c r="BS72" i="1"/>
  <c r="CF14" i="1"/>
  <c r="DL15" i="1"/>
  <c r="AY20" i="1"/>
  <c r="CL29" i="1"/>
  <c r="CS90" i="1"/>
  <c r="AA20" i="1"/>
  <c r="BL10" i="1"/>
  <c r="AY88" i="1"/>
  <c r="BC26" i="1"/>
  <c r="AX24" i="1"/>
  <c r="BW12" i="1"/>
  <c r="CC39" i="1"/>
  <c r="CA58" i="1"/>
  <c r="AK14" i="1"/>
  <c r="BZ89" i="1"/>
  <c r="AJ72" i="1"/>
  <c r="AH19" i="1"/>
  <c r="DA25" i="1"/>
  <c r="AI44" i="1"/>
  <c r="AI38" i="1"/>
  <c r="AI41" i="1" s="1"/>
  <c r="U24" i="1"/>
  <c r="AN79" i="1"/>
  <c r="AQ29" i="1"/>
  <c r="L16" i="1"/>
  <c r="L32" i="1"/>
  <c r="K33" i="1"/>
  <c r="H51" i="1"/>
  <c r="L33" i="1"/>
  <c r="L57" i="1"/>
  <c r="Q31" i="1"/>
  <c r="F33" i="1"/>
  <c r="H12" i="1"/>
  <c r="G6" i="1"/>
  <c r="O50" i="1"/>
  <c r="P33" i="1"/>
  <c r="EB84" i="54"/>
  <c r="DO86" i="44"/>
  <c r="DO93" i="44"/>
  <c r="DO96" i="44" s="1"/>
  <c r="CQ82" i="54"/>
  <c r="CR80" i="54"/>
  <c r="DM64" i="49"/>
  <c r="DM62" i="49"/>
  <c r="DM62" i="1" s="1"/>
  <c r="DC76" i="39"/>
  <c r="DC36" i="39"/>
  <c r="DC55" i="39" s="1"/>
  <c r="DC60" i="39" s="1"/>
  <c r="DQ46" i="4"/>
  <c r="DR46" i="4" s="1"/>
  <c r="DR44" i="4"/>
  <c r="CD60" i="4"/>
  <c r="CE55" i="4"/>
  <c r="DQ41" i="49"/>
  <c r="DR39" i="49"/>
  <c r="AF95" i="34"/>
  <c r="AC13" i="2"/>
  <c r="DQ34" i="11"/>
  <c r="DR9" i="11"/>
  <c r="DC62" i="49"/>
  <c r="DC64" i="49"/>
  <c r="EA84" i="49"/>
  <c r="H97" i="1"/>
  <c r="EC86" i="44"/>
  <c r="EC93" i="44"/>
  <c r="EC96" i="44" s="1"/>
  <c r="BQ60" i="39"/>
  <c r="BR55" i="39"/>
  <c r="DP76" i="29"/>
  <c r="DP36" i="29"/>
  <c r="DP55" i="29" s="1"/>
  <c r="DP60" i="29" s="1"/>
  <c r="O96" i="1"/>
  <c r="V15" i="1"/>
  <c r="BP28" i="1"/>
  <c r="P72" i="1"/>
  <c r="DP76" i="11"/>
  <c r="DP36" i="11"/>
  <c r="DP55" i="11" s="1"/>
  <c r="DP60" i="11" s="1"/>
  <c r="CN86" i="39"/>
  <c r="CN93" i="39"/>
  <c r="CN96" i="39" s="1"/>
  <c r="CN96" i="1" s="1"/>
  <c r="M95" i="4"/>
  <c r="J6" i="2"/>
  <c r="J19" i="2" s="1"/>
  <c r="J23" i="2" s="1"/>
  <c r="J24" i="2" s="1"/>
  <c r="J45" i="2" s="1"/>
  <c r="CP86" i="19"/>
  <c r="CP93" i="19"/>
  <c r="CP96" i="19" s="1"/>
  <c r="AK15" i="1"/>
  <c r="CG7" i="1"/>
  <c r="O43" i="1"/>
  <c r="BK18" i="1"/>
  <c r="BB12" i="1"/>
  <c r="EC62" i="54"/>
  <c r="EC64" i="54" s="1"/>
  <c r="DD34" i="39"/>
  <c r="DE9" i="39"/>
  <c r="CD82" i="4"/>
  <c r="CE80" i="4"/>
  <c r="ED82" i="16"/>
  <c r="EE80" i="16"/>
  <c r="CE82" i="34"/>
  <c r="CD84" i="34"/>
  <c r="DO62" i="29"/>
  <c r="DO64" i="29"/>
  <c r="ED41" i="29"/>
  <c r="EE39" i="29"/>
  <c r="DQ53" i="49"/>
  <c r="DQ78" i="49" s="1"/>
  <c r="DR78" i="49" s="1"/>
  <c r="DR49" i="49"/>
  <c r="DR53" i="49" s="1"/>
  <c r="W95" i="44"/>
  <c r="W97" i="44" s="1"/>
  <c r="T15" i="2"/>
  <c r="DD80" i="34"/>
  <c r="DE76" i="34"/>
  <c r="I88" i="1"/>
  <c r="DJ59" i="1"/>
  <c r="CJ22" i="1"/>
  <c r="AN57" i="1"/>
  <c r="BA38" i="1"/>
  <c r="M88" i="1"/>
  <c r="AD39" i="1"/>
  <c r="BN72" i="1"/>
  <c r="AS17" i="1"/>
  <c r="CS13" i="1"/>
  <c r="AW76" i="1"/>
  <c r="CC6" i="1"/>
  <c r="CD15" i="1"/>
  <c r="BU33" i="1"/>
  <c r="DI93" i="1"/>
  <c r="BX15" i="1"/>
  <c r="DQ9" i="1"/>
  <c r="J76" i="1"/>
  <c r="CL44" i="1"/>
  <c r="CK72" i="1"/>
  <c r="CM43" i="1"/>
  <c r="CU79" i="1"/>
  <c r="CX88" i="1"/>
  <c r="AZ30" i="1"/>
  <c r="AN24" i="1"/>
  <c r="CC45" i="1"/>
  <c r="BH25" i="1"/>
  <c r="CW57" i="1"/>
  <c r="AS19" i="1"/>
  <c r="CC16" i="1"/>
  <c r="AU79" i="1"/>
  <c r="AL79" i="1"/>
  <c r="G44" i="1"/>
  <c r="BZ76" i="1"/>
  <c r="BQ30" i="1"/>
  <c r="CP23" i="1"/>
  <c r="CY72" i="1"/>
  <c r="AO25" i="1"/>
  <c r="CJ43" i="1"/>
  <c r="BW45" i="1"/>
  <c r="CN62" i="1"/>
  <c r="CF93" i="1"/>
  <c r="DA90" i="1"/>
  <c r="AO12" i="1"/>
  <c r="AO38" i="1"/>
  <c r="AO41" i="1" s="1"/>
  <c r="BH59" i="1"/>
  <c r="AX13" i="1"/>
  <c r="AV62" i="1"/>
  <c r="DD22" i="1"/>
  <c r="CY24" i="1"/>
  <c r="CK11" i="1"/>
  <c r="CC28" i="1"/>
  <c r="BP21" i="1"/>
  <c r="CA71" i="1"/>
  <c r="CV22" i="1"/>
  <c r="I89" i="1"/>
  <c r="BP30" i="1"/>
  <c r="AD93" i="1"/>
  <c r="BN7" i="1"/>
  <c r="CQ31" i="1"/>
  <c r="AH21" i="1"/>
  <c r="BA51" i="1"/>
  <c r="N59" i="1"/>
  <c r="CC76" i="1"/>
  <c r="BL77" i="1"/>
  <c r="AL22" i="1"/>
  <c r="CV29" i="1"/>
  <c r="DG31" i="1"/>
  <c r="BT43" i="1"/>
  <c r="AO50" i="1"/>
  <c r="BV51" i="1"/>
  <c r="BY10" i="1"/>
  <c r="BH11" i="1"/>
  <c r="CJ20" i="1"/>
  <c r="DC29" i="1"/>
  <c r="BK27" i="1"/>
  <c r="BZ15" i="1"/>
  <c r="H13" i="1"/>
  <c r="AW51" i="1"/>
  <c r="AU50" i="1"/>
  <c r="BM39" i="1"/>
  <c r="CH38" i="1"/>
  <c r="AS16" i="1"/>
  <c r="U14" i="1"/>
  <c r="DI71" i="1"/>
  <c r="AL24" i="1"/>
  <c r="CK26" i="1"/>
  <c r="BC31" i="1"/>
  <c r="AP51" i="1"/>
  <c r="M6" i="1"/>
  <c r="DO10" i="1"/>
  <c r="CN19" i="1"/>
  <c r="CV15" i="1"/>
  <c r="AB23" i="1"/>
  <c r="BA14" i="1"/>
  <c r="BX11" i="1"/>
  <c r="BK76" i="1"/>
  <c r="CK80" i="1"/>
  <c r="CH79" i="1"/>
  <c r="DB76" i="1"/>
  <c r="G51" i="1"/>
  <c r="CI71" i="1"/>
  <c r="CI74" i="1" s="1"/>
  <c r="BB27" i="1"/>
  <c r="AQ76" i="1"/>
  <c r="DC9" i="1"/>
  <c r="BW90" i="1"/>
  <c r="AG14" i="1"/>
  <c r="AV19" i="1"/>
  <c r="CH93" i="1"/>
  <c r="BJ32" i="1"/>
  <c r="DC30" i="1"/>
  <c r="BT96" i="1"/>
  <c r="X13" i="1"/>
  <c r="BJ49" i="1"/>
  <c r="AW17" i="1"/>
  <c r="AZ6" i="1"/>
  <c r="Z93" i="1"/>
  <c r="BP32" i="1"/>
  <c r="BI78" i="1"/>
  <c r="O31" i="1"/>
  <c r="X45" i="1"/>
  <c r="AU28" i="1"/>
  <c r="U25" i="1"/>
  <c r="DI39" i="1"/>
  <c r="CP28" i="1"/>
  <c r="AJ96" i="1"/>
  <c r="AO22" i="1"/>
  <c r="BC62" i="1"/>
  <c r="AZ88" i="1"/>
  <c r="AZ91" i="1" s="1"/>
  <c r="Y33" i="1"/>
  <c r="CU58" i="1"/>
  <c r="W24" i="1"/>
  <c r="CM45" i="1"/>
  <c r="AS89" i="1"/>
  <c r="CY71" i="1"/>
  <c r="BZ21" i="1"/>
  <c r="BU29" i="1"/>
  <c r="CS28" i="1"/>
  <c r="BG90" i="1"/>
  <c r="K43" i="1"/>
  <c r="CK96" i="1"/>
  <c r="DI43" i="1"/>
  <c r="DI46" i="1" s="1"/>
  <c r="AJ71" i="1"/>
  <c r="BI6" i="1"/>
  <c r="DL89" i="1"/>
  <c r="BF32" i="1"/>
  <c r="AV28" i="1"/>
  <c r="AB96" i="1"/>
  <c r="AJ76" i="1"/>
  <c r="Y96" i="1"/>
  <c r="DA11" i="1"/>
  <c r="BG79" i="1"/>
  <c r="AH96" i="1"/>
  <c r="AS11" i="1"/>
  <c r="CI14" i="1"/>
  <c r="CW23" i="1"/>
  <c r="DN29" i="1"/>
  <c r="BL79" i="1"/>
  <c r="AG59" i="1"/>
  <c r="M51" i="1"/>
  <c r="N22" i="1"/>
  <c r="BK39" i="1"/>
  <c r="BM15" i="1"/>
  <c r="CM51" i="1"/>
  <c r="O24" i="1"/>
  <c r="AG21" i="1"/>
  <c r="CW93" i="1"/>
  <c r="CB78" i="1"/>
  <c r="CM11" i="1"/>
  <c r="BT89" i="1"/>
  <c r="AN6" i="1"/>
  <c r="AM16" i="1"/>
  <c r="Y80" i="1"/>
  <c r="F59" i="1"/>
  <c r="CQ51" i="1"/>
  <c r="CT88" i="1"/>
  <c r="CT91" i="1" s="1"/>
  <c r="BF27" i="1"/>
  <c r="AA21" i="1"/>
  <c r="U51" i="1"/>
  <c r="AI32" i="1"/>
  <c r="CK90" i="1"/>
  <c r="DQ30" i="1"/>
  <c r="M57" i="1"/>
  <c r="DA80" i="1"/>
  <c r="CL26" i="1"/>
  <c r="DQ71" i="1"/>
  <c r="BO76" i="1"/>
  <c r="AH12" i="1"/>
  <c r="AR12" i="1" s="1"/>
  <c r="CS78" i="1"/>
  <c r="AX45" i="1"/>
  <c r="BU89" i="1"/>
  <c r="AM17" i="1"/>
  <c r="DQ19" i="1"/>
  <c r="H17" i="1"/>
  <c r="BV26" i="1"/>
  <c r="DD29" i="1"/>
  <c r="CN25" i="1"/>
  <c r="AQ25" i="1"/>
  <c r="DH33" i="1"/>
  <c r="BA50" i="1"/>
  <c r="BW58" i="1"/>
  <c r="BO72" i="1"/>
  <c r="AB90" i="1"/>
  <c r="G62" i="1"/>
  <c r="CH16" i="1"/>
  <c r="H57" i="1"/>
  <c r="AL7" i="1"/>
  <c r="BH29" i="1"/>
  <c r="T50" i="1"/>
  <c r="CA29" i="1"/>
  <c r="AJ19" i="1"/>
  <c r="CU49" i="1"/>
  <c r="CC78" i="1"/>
  <c r="Z30" i="1"/>
  <c r="CH59" i="1"/>
  <c r="DC39" i="1"/>
  <c r="AZ49" i="1"/>
  <c r="DF78" i="1"/>
  <c r="BY59" i="1"/>
  <c r="BC79" i="1"/>
  <c r="BV71" i="1"/>
  <c r="BO50" i="1"/>
  <c r="V80" i="1"/>
  <c r="V82" i="1" s="1"/>
  <c r="T52" i="2" s="1"/>
  <c r="BA18" i="1"/>
  <c r="CO76" i="1"/>
  <c r="BD19" i="1"/>
  <c r="CS33" i="1"/>
  <c r="DA17" i="1"/>
  <c r="AI93" i="1"/>
  <c r="BV19" i="1"/>
  <c r="CG11" i="1"/>
  <c r="AX93" i="1"/>
  <c r="AZ10" i="1"/>
  <c r="U10" i="1"/>
  <c r="BY22" i="1"/>
  <c r="Y11" i="1"/>
  <c r="Q50" i="1"/>
  <c r="CT49" i="1"/>
  <c r="DG93" i="1"/>
  <c r="DC57" i="1"/>
  <c r="BC20" i="1"/>
  <c r="L59" i="1"/>
  <c r="CQ17" i="1"/>
  <c r="Z58" i="1"/>
  <c r="AJ27" i="1"/>
  <c r="Q80" i="1"/>
  <c r="CA28" i="1"/>
  <c r="CG19" i="1"/>
  <c r="DC38" i="1"/>
  <c r="CB39" i="1"/>
  <c r="CB21" i="1"/>
  <c r="AP44" i="1"/>
  <c r="X30" i="1"/>
  <c r="K50" i="1"/>
  <c r="DL9" i="1"/>
  <c r="BV12" i="1"/>
  <c r="CI20" i="1"/>
  <c r="CX9" i="1"/>
  <c r="AF58" i="1"/>
  <c r="CV27" i="1"/>
  <c r="BU45" i="1"/>
  <c r="BF57" i="1"/>
  <c r="DH9" i="1"/>
  <c r="CH76" i="1"/>
  <c r="H21" i="1"/>
  <c r="S62" i="1"/>
  <c r="BI96" i="1"/>
  <c r="CF49" i="1"/>
  <c r="F28" i="1"/>
  <c r="Q96" i="1"/>
  <c r="DN39" i="1"/>
  <c r="J51" i="1"/>
  <c r="K22" i="1"/>
  <c r="I32" i="1"/>
  <c r="DQ76" i="54"/>
  <c r="DQ36" i="54"/>
  <c r="DR34" i="54"/>
  <c r="DN86" i="11"/>
  <c r="DN93" i="11"/>
  <c r="DN96" i="11" s="1"/>
  <c r="DD76" i="11"/>
  <c r="DD36" i="11"/>
  <c r="DE34" i="11"/>
  <c r="BQ82" i="39"/>
  <c r="BR82" i="39" s="1"/>
  <c r="BR80" i="39"/>
  <c r="DQ60" i="7"/>
  <c r="DR55" i="7"/>
  <c r="ED91" i="29"/>
  <c r="EE91" i="29" s="1"/>
  <c r="EE89" i="29"/>
  <c r="CD96" i="7"/>
  <c r="CE96" i="7" s="1"/>
  <c r="CE93" i="7"/>
  <c r="ED34" i="49"/>
  <c r="EE9" i="49"/>
  <c r="AX74" i="1"/>
  <c r="L97" i="1"/>
  <c r="CP86" i="29"/>
  <c r="CP93" i="29"/>
  <c r="CP96" i="29" s="1"/>
  <c r="DB84" i="49"/>
  <c r="DD77" i="29"/>
  <c r="DE77" i="29" s="1"/>
  <c r="DE41" i="29"/>
  <c r="DA64" i="39"/>
  <c r="DA62" i="39"/>
  <c r="DA86" i="29"/>
  <c r="DA93" i="29"/>
  <c r="DA96" i="29" s="1"/>
  <c r="DA96" i="1" s="1"/>
  <c r="DD60" i="44"/>
  <c r="DE55" i="44"/>
  <c r="F58" i="1"/>
  <c r="J62" i="1"/>
  <c r="DM14" i="1"/>
  <c r="EC91" i="39"/>
  <c r="DP53" i="39"/>
  <c r="DP78" i="39" s="1"/>
  <c r="DP78" i="1" s="1"/>
  <c r="F96" i="1"/>
  <c r="CN78" i="1"/>
  <c r="Z57" i="1"/>
  <c r="AN25" i="1"/>
  <c r="BN17" i="1"/>
  <c r="DN86" i="4"/>
  <c r="DN93" i="4"/>
  <c r="EC53" i="39"/>
  <c r="EC78" i="39" s="1"/>
  <c r="CQ77" i="39"/>
  <c r="CR77" i="39" s="1"/>
  <c r="CR41" i="39"/>
  <c r="DD41" i="39"/>
  <c r="DE39" i="39"/>
  <c r="DQ77" i="19"/>
  <c r="DR41" i="19"/>
  <c r="DQ82" i="7"/>
  <c r="DR82" i="7" s="1"/>
  <c r="DR80" i="7"/>
  <c r="CC86" i="39"/>
  <c r="CC93" i="39"/>
  <c r="CC96" i="39" s="1"/>
  <c r="ED60" i="7"/>
  <c r="EE55" i="7"/>
  <c r="L76" i="1"/>
  <c r="AY11" i="1"/>
  <c r="Z19" i="1"/>
  <c r="K80" i="1"/>
  <c r="BQ6" i="1"/>
  <c r="CM21" i="1"/>
  <c r="DL26" i="1"/>
  <c r="O76" i="1"/>
  <c r="AN58" i="1"/>
  <c r="AI23" i="1"/>
  <c r="BJ45" i="1"/>
  <c r="CM26" i="1"/>
  <c r="AK27" i="1"/>
  <c r="AM38" i="1"/>
  <c r="AM41" i="1" s="1"/>
  <c r="DC43" i="1"/>
  <c r="DC46" i="1" s="1"/>
  <c r="I6" i="1"/>
  <c r="AI17" i="1"/>
  <c r="AC10" i="1"/>
  <c r="DM27" i="1"/>
  <c r="G31" i="1"/>
  <c r="CD39" i="1"/>
  <c r="W18" i="1"/>
  <c r="BA33" i="1"/>
  <c r="AJ57" i="1"/>
  <c r="X51" i="1"/>
  <c r="T17" i="1"/>
  <c r="P14" i="1"/>
  <c r="DO38" i="1"/>
  <c r="AF28" i="1"/>
  <c r="M72" i="1"/>
  <c r="DI22" i="1"/>
  <c r="BU17" i="1"/>
  <c r="CK25" i="1"/>
  <c r="BA57" i="1"/>
  <c r="BN57" i="1"/>
  <c r="CU28" i="1"/>
  <c r="CU96" i="1"/>
  <c r="CG77" i="1"/>
  <c r="DA72" i="1"/>
  <c r="AU16" i="1"/>
  <c r="AT71" i="1"/>
  <c r="BC78" i="1"/>
  <c r="CY22" i="1"/>
  <c r="CF31" i="1"/>
  <c r="K16" i="1"/>
  <c r="BT24" i="1"/>
  <c r="W26" i="1"/>
  <c r="DL45" i="1"/>
  <c r="H14" i="1"/>
  <c r="CP12" i="1"/>
  <c r="BK16" i="1"/>
  <c r="AQ27" i="1"/>
  <c r="CB88" i="1"/>
  <c r="DB90" i="1"/>
  <c r="BL96" i="1"/>
  <c r="BN18" i="1"/>
  <c r="M18" i="1"/>
  <c r="V43" i="1"/>
  <c r="G15" i="1"/>
  <c r="BM72" i="1"/>
  <c r="ED46" i="11"/>
  <c r="EE46" i="11" s="1"/>
  <c r="EE44" i="11"/>
  <c r="CD60" i="29"/>
  <c r="CE55" i="29"/>
  <c r="EC80" i="54"/>
  <c r="EC82" i="54" s="1"/>
  <c r="DN84" i="49"/>
  <c r="BQ62" i="4"/>
  <c r="BQ64" i="4" s="1"/>
  <c r="BR64" i="4" s="1"/>
  <c r="BR60" i="4"/>
  <c r="DD77" i="49"/>
  <c r="DE77" i="49" s="1"/>
  <c r="DE41" i="49"/>
  <c r="EA86" i="54"/>
  <c r="EA93" i="54"/>
  <c r="EA96" i="54" s="1"/>
  <c r="ED60" i="16"/>
  <c r="EE55" i="16"/>
  <c r="DP84" i="24"/>
  <c r="DO80" i="29"/>
  <c r="DO82" i="29" s="1"/>
  <c r="DO84" i="29"/>
  <c r="CC62" i="39"/>
  <c r="CC62" i="1" s="1"/>
  <c r="CC64" i="39"/>
  <c r="CO86" i="29"/>
  <c r="CO93" i="29"/>
  <c r="CO96" i="29" s="1"/>
  <c r="DD82" i="24"/>
  <c r="DE80" i="24"/>
  <c r="P96" i="1"/>
  <c r="U29" i="1"/>
  <c r="DI17" i="1"/>
  <c r="DF20" i="1"/>
  <c r="V21" i="1"/>
  <c r="DN15" i="1"/>
  <c r="DQ45" i="1"/>
  <c r="CW16" i="1"/>
  <c r="AH7" i="1"/>
  <c r="DM90" i="1"/>
  <c r="AJ11" i="1"/>
  <c r="N44" i="1"/>
  <c r="CX32" i="1"/>
  <c r="AK29" i="1"/>
  <c r="Z49" i="1"/>
  <c r="V30" i="1"/>
  <c r="CA72" i="1"/>
  <c r="BT12" i="1"/>
  <c r="M10" i="1"/>
  <c r="BJ39" i="1"/>
  <c r="BI23" i="1"/>
  <c r="AO27" i="1"/>
  <c r="AL23" i="1"/>
  <c r="CY11" i="1"/>
  <c r="AQ77" i="1"/>
  <c r="DH16" i="1"/>
  <c r="U31" i="1"/>
  <c r="AW27" i="1"/>
  <c r="F45" i="1"/>
  <c r="AV57" i="1"/>
  <c r="BL26" i="1"/>
  <c r="BT26" i="1"/>
  <c r="AJ29" i="1"/>
  <c r="V29" i="1"/>
  <c r="AA7" i="1"/>
  <c r="CI93" i="1"/>
  <c r="BQ71" i="1"/>
  <c r="BP62" i="1"/>
  <c r="BS76" i="1"/>
  <c r="DP44" i="1"/>
  <c r="DP46" i="1" s="1"/>
  <c r="DL76" i="1"/>
  <c r="AP24" i="1"/>
  <c r="BZ50" i="1"/>
  <c r="DG23" i="1"/>
  <c r="M11" i="1"/>
  <c r="BG59" i="1"/>
  <c r="CM13" i="1"/>
  <c r="BT19" i="1"/>
  <c r="AK45" i="1"/>
  <c r="AK43" i="1"/>
  <c r="AP18" i="1"/>
  <c r="BJ78" i="1"/>
  <c r="AN89" i="1"/>
  <c r="DF26" i="1"/>
  <c r="CT17" i="1"/>
  <c r="BP9" i="1"/>
  <c r="CO71" i="1"/>
  <c r="BM30" i="1"/>
  <c r="AA78" i="1"/>
  <c r="AO17" i="1"/>
  <c r="J19" i="1"/>
  <c r="BS25" i="1"/>
  <c r="BQ12" i="1"/>
  <c r="CT23" i="1"/>
  <c r="AY43" i="1"/>
  <c r="AY46" i="1" s="1"/>
  <c r="BV29" i="1"/>
  <c r="CU16" i="1"/>
  <c r="CI58" i="1"/>
  <c r="DK88" i="1"/>
  <c r="DK91" i="1" s="1"/>
  <c r="BZ93" i="1"/>
  <c r="AA19" i="1"/>
  <c r="BQ44" i="1"/>
  <c r="BQ46" i="1" s="1"/>
  <c r="CK15" i="1"/>
  <c r="H49" i="1"/>
  <c r="CS14" i="1"/>
  <c r="S12" i="1"/>
  <c r="Y29" i="1"/>
  <c r="BN78" i="1"/>
  <c r="AH57" i="1"/>
  <c r="CP44" i="1"/>
  <c r="AW57" i="1"/>
  <c r="CV23" i="1"/>
  <c r="CA31" i="1"/>
  <c r="W13" i="1"/>
  <c r="BH88" i="1"/>
  <c r="BH91" i="1" s="1"/>
  <c r="AX11" i="1"/>
  <c r="CY18" i="1"/>
  <c r="AH50" i="1"/>
  <c r="BA88" i="1"/>
  <c r="CJ14" i="1"/>
  <c r="CW80" i="1"/>
  <c r="CK77" i="1"/>
  <c r="CA21" i="1"/>
  <c r="CG32" i="1"/>
  <c r="CB11" i="1"/>
  <c r="T19" i="1"/>
  <c r="AE19" i="1" s="1"/>
  <c r="AT44" i="1"/>
  <c r="BQ19" i="1"/>
  <c r="DM15" i="1"/>
  <c r="AG25" i="1"/>
  <c r="DQ32" i="1"/>
  <c r="DJ11" i="1"/>
  <c r="CU27" i="1"/>
  <c r="DB18" i="1"/>
  <c r="DA21" i="1"/>
  <c r="BM43" i="1"/>
  <c r="U7" i="1"/>
  <c r="AH13" i="1"/>
  <c r="AH44" i="1"/>
  <c r="AT24" i="1"/>
  <c r="CY79" i="1"/>
  <c r="CG44" i="1"/>
  <c r="AT11" i="1"/>
  <c r="AF59" i="1"/>
  <c r="AY7" i="1"/>
  <c r="BJ31" i="1"/>
  <c r="BH10" i="1"/>
  <c r="AI31" i="1"/>
  <c r="AA29" i="1"/>
  <c r="BO20" i="1"/>
  <c r="BQ17" i="1"/>
  <c r="CI28" i="1"/>
  <c r="CT7" i="1"/>
  <c r="Y43" i="1"/>
  <c r="BA89" i="1"/>
  <c r="BX25" i="1"/>
  <c r="BC18" i="1"/>
  <c r="U13" i="1"/>
  <c r="BA43" i="1"/>
  <c r="BA46" i="1" s="1"/>
  <c r="CB16" i="1"/>
  <c r="AB50" i="1"/>
  <c r="DG71" i="1"/>
  <c r="AU78" i="1"/>
  <c r="AZ16" i="1"/>
  <c r="CC33" i="1"/>
  <c r="DM29" i="1"/>
  <c r="Z14" i="1"/>
  <c r="BU22" i="1"/>
  <c r="AA38" i="1"/>
  <c r="CI26" i="1"/>
  <c r="F71" i="1"/>
  <c r="L31" i="1"/>
  <c r="AW11" i="1"/>
  <c r="CS62" i="1"/>
  <c r="AM31" i="1"/>
  <c r="BQ16" i="1"/>
  <c r="AX31" i="1"/>
  <c r="K45" i="1"/>
  <c r="BV89" i="1"/>
  <c r="BT90" i="1"/>
  <c r="DK19" i="1"/>
  <c r="DA76" i="1"/>
  <c r="BT76" i="1"/>
  <c r="DL32" i="1"/>
  <c r="CZ7" i="1"/>
  <c r="AL90" i="1"/>
  <c r="DA57" i="1"/>
  <c r="CO9" i="1"/>
  <c r="CW62" i="1"/>
  <c r="BL32" i="1"/>
  <c r="DC50" i="1"/>
  <c r="DC53" i="1" s="1"/>
  <c r="AG23" i="1"/>
  <c r="DF15" i="1"/>
  <c r="P18" i="1"/>
  <c r="AQ17" i="1"/>
  <c r="CP72" i="1"/>
  <c r="AI45" i="1"/>
  <c r="AK39" i="1"/>
  <c r="T59" i="1"/>
  <c r="X23" i="1"/>
  <c r="CA44" i="1"/>
  <c r="CA46" i="1" s="1"/>
  <c r="W90" i="1"/>
  <c r="BX28" i="1"/>
  <c r="AV78" i="1"/>
  <c r="AD16" i="1"/>
  <c r="DA79" i="1"/>
  <c r="CX89" i="1"/>
  <c r="BW50" i="1"/>
  <c r="BY39" i="1"/>
  <c r="AY24" i="1"/>
  <c r="CQ9" i="1"/>
  <c r="CM88" i="1"/>
  <c r="AV72" i="1"/>
  <c r="AC26" i="1"/>
  <c r="BM38" i="1"/>
  <c r="Z77" i="1"/>
  <c r="BY28" i="1"/>
  <c r="CX31" i="1"/>
  <c r="BI62" i="1"/>
  <c r="BO93" i="1"/>
  <c r="BB78" i="1"/>
  <c r="BV72" i="1"/>
  <c r="BB77" i="1"/>
  <c r="AC72" i="1"/>
  <c r="W58" i="1"/>
  <c r="CM7" i="1"/>
  <c r="BU27" i="1"/>
  <c r="AT17" i="1"/>
  <c r="Q26" i="1"/>
  <c r="AT51" i="1"/>
  <c r="BA21" i="1"/>
  <c r="N89" i="1"/>
  <c r="AX17" i="1"/>
  <c r="H77" i="1"/>
  <c r="CM18" i="1"/>
  <c r="AI72" i="1"/>
  <c r="AJ6" i="1"/>
  <c r="CJ9" i="1"/>
  <c r="Q90" i="1"/>
  <c r="AI18" i="1"/>
  <c r="AB7" i="1"/>
  <c r="DJ6" i="1"/>
  <c r="DO18" i="1"/>
  <c r="AA28" i="1"/>
  <c r="CH14" i="1"/>
  <c r="BG21" i="1"/>
  <c r="DD18" i="1"/>
  <c r="BN33" i="1"/>
  <c r="AX79" i="1"/>
  <c r="DF12" i="1"/>
  <c r="CB44" i="1"/>
  <c r="F21" i="1"/>
  <c r="BF19" i="1"/>
  <c r="DJ13" i="1"/>
  <c r="BW15" i="1"/>
  <c r="AC90" i="1"/>
  <c r="S32" i="1"/>
  <c r="BH96" i="1"/>
  <c r="DB89" i="1"/>
  <c r="BB45" i="1"/>
  <c r="CH78" i="1"/>
  <c r="AQ72" i="1"/>
  <c r="BK44" i="1"/>
  <c r="F95" i="1"/>
  <c r="DK27" i="1"/>
  <c r="T18" i="1"/>
  <c r="DN17" i="1"/>
  <c r="AF44" i="1"/>
  <c r="BF71" i="1"/>
  <c r="AN71" i="1"/>
  <c r="AN74" i="1" s="1"/>
  <c r="AT59" i="1"/>
  <c r="DA20" i="1"/>
  <c r="CY32" i="1"/>
  <c r="N13" i="1"/>
  <c r="BD21" i="1"/>
  <c r="AA9" i="1"/>
  <c r="S9" i="1"/>
  <c r="DD24" i="1"/>
  <c r="G72" i="1"/>
  <c r="BX96" i="1"/>
  <c r="AW33" i="1"/>
  <c r="BG33" i="1"/>
  <c r="BQ26" i="1"/>
  <c r="N31" i="1"/>
  <c r="BX17" i="1"/>
  <c r="AG88" i="1"/>
  <c r="Y17" i="1"/>
  <c r="DI10" i="1"/>
  <c r="BI33" i="1"/>
  <c r="AC38" i="1"/>
  <c r="AC41" i="1" s="1"/>
  <c r="H58" i="1"/>
  <c r="AN33" i="1"/>
  <c r="CG49" i="1"/>
  <c r="CP57" i="1"/>
  <c r="AF7" i="1"/>
  <c r="BF93" i="1"/>
  <c r="AY14" i="1"/>
  <c r="DF57" i="1"/>
  <c r="CS18" i="1"/>
  <c r="CT24" i="1"/>
  <c r="AH39" i="1"/>
  <c r="AH41" i="1" s="1"/>
  <c r="AN93" i="1"/>
  <c r="CP51" i="1"/>
  <c r="BV77" i="1"/>
  <c r="DH59" i="1"/>
  <c r="AS24" i="1"/>
  <c r="BT22" i="1"/>
  <c r="CP49" i="1"/>
  <c r="DA58" i="1"/>
  <c r="AD96" i="1"/>
  <c r="BD10" i="1"/>
  <c r="X29" i="1"/>
  <c r="DH79" i="1"/>
  <c r="CL93" i="1"/>
  <c r="DI25" i="1"/>
  <c r="AN9" i="1"/>
  <c r="CL76" i="1"/>
  <c r="BF78" i="1"/>
  <c r="AN51" i="1"/>
  <c r="G11" i="1"/>
  <c r="DH25" i="1"/>
  <c r="CF27" i="1"/>
  <c r="CR27" i="1" s="1"/>
  <c r="CD45" i="1"/>
  <c r="F51" i="1"/>
  <c r="DG50" i="1"/>
  <c r="CT72" i="1"/>
  <c r="AI20" i="1"/>
  <c r="DC20" i="1"/>
  <c r="CT76" i="1"/>
  <c r="CB14" i="1"/>
  <c r="BN14" i="1"/>
  <c r="V7" i="1"/>
  <c r="BN27" i="1"/>
  <c r="AZ24" i="1"/>
  <c r="BD32" i="1"/>
  <c r="CL38" i="1"/>
  <c r="N45" i="1"/>
  <c r="V50" i="1"/>
  <c r="BZ29" i="1"/>
  <c r="W39" i="1"/>
  <c r="AU26" i="1"/>
  <c r="CY90" i="1"/>
  <c r="BV24" i="1"/>
  <c r="AS58" i="1"/>
  <c r="BP16" i="1"/>
  <c r="BG93" i="1"/>
  <c r="O51" i="1"/>
  <c r="CY80" i="1"/>
  <c r="K77" i="1"/>
  <c r="AF71" i="1"/>
  <c r="DK59" i="1"/>
  <c r="AB30" i="1"/>
  <c r="BO77" i="1"/>
  <c r="DN7" i="1"/>
  <c r="CG51" i="1"/>
  <c r="AM76" i="1"/>
  <c r="DJ26" i="1"/>
  <c r="AV38" i="1"/>
  <c r="BL22" i="1"/>
  <c r="DO49" i="1"/>
  <c r="CN32" i="1"/>
  <c r="J7" i="1"/>
  <c r="M30" i="1"/>
  <c r="J13" i="1"/>
  <c r="BN59" i="1"/>
  <c r="BB90" i="1"/>
  <c r="L51" i="1"/>
  <c r="DG27" i="1"/>
  <c r="DR27" i="1" s="1"/>
  <c r="I22" i="1"/>
  <c r="F32" i="1"/>
  <c r="P51" i="1"/>
  <c r="ED34" i="4"/>
  <c r="EE9" i="4"/>
  <c r="O9" i="1" s="1"/>
  <c r="EC86" i="16"/>
  <c r="EC93" i="16"/>
  <c r="EC96" i="16" s="1"/>
  <c r="DP76" i="4"/>
  <c r="DP36" i="4"/>
  <c r="DP55" i="4" s="1"/>
  <c r="DP60" i="4" s="1"/>
  <c r="BQ84" i="39"/>
  <c r="BF41" i="1"/>
  <c r="BG46" i="1"/>
  <c r="BQ78" i="1"/>
  <c r="BY71" i="1"/>
  <c r="CM80" i="1"/>
  <c r="AJ24" i="1"/>
  <c r="CY12" i="1"/>
  <c r="CH49" i="1"/>
  <c r="CQ71" i="1"/>
  <c r="BZ12" i="1"/>
  <c r="BO15" i="1"/>
  <c r="O17" i="1"/>
  <c r="BN44" i="1"/>
  <c r="DC51" i="1"/>
  <c r="H26" i="1"/>
  <c r="CH31" i="1"/>
  <c r="BX50" i="1"/>
  <c r="BZ28" i="1"/>
  <c r="BJ27" i="1"/>
  <c r="CO50" i="1"/>
  <c r="DJ9" i="1"/>
  <c r="I49" i="1"/>
  <c r="CG58" i="1"/>
  <c r="CR58" i="1" s="1"/>
  <c r="DA43" i="1"/>
  <c r="CN71" i="1"/>
  <c r="DB77" i="1"/>
  <c r="BD57" i="1"/>
  <c r="BX49" i="1"/>
  <c r="BI43" i="1"/>
  <c r="AS93" i="1"/>
  <c r="BD6" i="1"/>
  <c r="AV7" i="1"/>
  <c r="DB28" i="1"/>
  <c r="DI33" i="1"/>
  <c r="AW77" i="1"/>
  <c r="W50" i="1"/>
  <c r="BQ90" i="1"/>
  <c r="BY17" i="1"/>
  <c r="AX26" i="1"/>
  <c r="H28" i="1"/>
  <c r="BD50" i="1"/>
  <c r="CI16" i="1"/>
  <c r="DJ80" i="1"/>
  <c r="BX21" i="1"/>
  <c r="DI80" i="1"/>
  <c r="CC20" i="1"/>
  <c r="CD19" i="1"/>
  <c r="X80" i="1"/>
  <c r="CQ77" i="1"/>
  <c r="AA17" i="1"/>
  <c r="AC31" i="1"/>
  <c r="BC12" i="1"/>
  <c r="BW96" i="1"/>
  <c r="I45" i="1"/>
  <c r="DG6" i="1"/>
  <c r="DK15" i="1"/>
  <c r="BS79" i="1"/>
  <c r="CG30" i="1"/>
  <c r="BK88" i="1"/>
  <c r="BK91" i="1" s="1"/>
  <c r="BV33" i="1"/>
  <c r="BX16" i="1"/>
  <c r="CT6" i="1"/>
  <c r="CH20" i="1"/>
  <c r="BG88" i="1"/>
  <c r="BG91" i="1" s="1"/>
  <c r="BU62" i="1"/>
  <c r="CL22" i="1"/>
  <c r="BQ77" i="1"/>
  <c r="BX6" i="1"/>
  <c r="BC49" i="1"/>
  <c r="U77" i="1"/>
  <c r="AS57" i="1"/>
  <c r="AL89" i="1"/>
  <c r="CQ58" i="1"/>
  <c r="DJ39" i="1"/>
  <c r="G29" i="1"/>
  <c r="CN50" i="1"/>
  <c r="BP18" i="1"/>
  <c r="CD14" i="1"/>
  <c r="CF51" i="1"/>
  <c r="AV45" i="1"/>
  <c r="DO9" i="1"/>
  <c r="CU90" i="1"/>
  <c r="AO10" i="1"/>
  <c r="Z76" i="1"/>
  <c r="AC93" i="1"/>
  <c r="CK21" i="1"/>
  <c r="CM24" i="1"/>
  <c r="CS26" i="1"/>
  <c r="AO14" i="1"/>
  <c r="AB14" i="1"/>
  <c r="DK76" i="1"/>
  <c r="DK10" i="1"/>
  <c r="W22" i="1"/>
  <c r="CC23" i="1"/>
  <c r="CW96" i="1"/>
  <c r="AB29" i="1"/>
  <c r="I72" i="1"/>
  <c r="BB72" i="1"/>
  <c r="AI30" i="1"/>
  <c r="DG96" i="1"/>
  <c r="BH58" i="1"/>
  <c r="AL13" i="1"/>
  <c r="W88" i="1"/>
  <c r="W91" i="1" s="1"/>
  <c r="CD57" i="1"/>
  <c r="N49" i="1"/>
  <c r="DK33" i="1"/>
  <c r="AC14" i="1"/>
  <c r="BO43" i="1"/>
  <c r="Y77" i="1"/>
  <c r="N16" i="1"/>
  <c r="AD32" i="1"/>
  <c r="BV31" i="1"/>
  <c r="AJ49" i="1"/>
  <c r="BU96" i="1"/>
  <c r="AV31" i="1"/>
  <c r="V57" i="1"/>
  <c r="DO31" i="1"/>
  <c r="CG90" i="1"/>
  <c r="CP88" i="1"/>
  <c r="DN32" i="1"/>
  <c r="DA89" i="1"/>
  <c r="CQ15" i="1"/>
  <c r="V49" i="1"/>
  <c r="DG78" i="1"/>
  <c r="BM89" i="1"/>
  <c r="CW39" i="1"/>
  <c r="DF79" i="1"/>
  <c r="CV26" i="1"/>
  <c r="DN71" i="1"/>
  <c r="DN74" i="1" s="1"/>
  <c r="DG20" i="1"/>
  <c r="BU49" i="1"/>
  <c r="CQ39" i="1"/>
  <c r="AG28" i="1"/>
  <c r="AP38" i="1"/>
  <c r="BW7" i="1"/>
  <c r="AZ57" i="1"/>
  <c r="O22" i="1"/>
  <c r="AT7" i="1"/>
  <c r="J21" i="1"/>
  <c r="CX28" i="1"/>
  <c r="CP77" i="1"/>
  <c r="CF16" i="1"/>
  <c r="DJ62" i="1"/>
  <c r="O72" i="1"/>
  <c r="BH38" i="1"/>
  <c r="DA24" i="1"/>
  <c r="BC72" i="1"/>
  <c r="AV32" i="1"/>
  <c r="DA16" i="1"/>
  <c r="U21" i="1"/>
  <c r="DQ50" i="1"/>
  <c r="CB23" i="1"/>
  <c r="BM79" i="1"/>
  <c r="DD30" i="1"/>
  <c r="BF26" i="1"/>
  <c r="BR26" i="1" s="1"/>
  <c r="AO43" i="1"/>
  <c r="AO46" i="1" s="1"/>
  <c r="CV44" i="1"/>
  <c r="BC11" i="1"/>
  <c r="BX26" i="1"/>
  <c r="J72" i="1"/>
  <c r="BG6" i="1"/>
  <c r="AY89" i="1"/>
  <c r="N90" i="1"/>
  <c r="AK12" i="1"/>
  <c r="BW44" i="1"/>
  <c r="K29" i="1"/>
  <c r="CV31" i="1"/>
  <c r="BA12" i="1"/>
  <c r="AY9" i="1"/>
  <c r="S79" i="1"/>
  <c r="AC32" i="1"/>
  <c r="BU80" i="1"/>
  <c r="DI88" i="1"/>
  <c r="AI90" i="1"/>
  <c r="AV14" i="1"/>
  <c r="AC78" i="1"/>
  <c r="Y7" i="1"/>
  <c r="AD14" i="1"/>
  <c r="CS21" i="1"/>
  <c r="CB32" i="1"/>
  <c r="AT25" i="1"/>
  <c r="AF77" i="1"/>
  <c r="CG62" i="1"/>
  <c r="BM49" i="1"/>
  <c r="BS26" i="1"/>
  <c r="AF76" i="1"/>
  <c r="AW71" i="1"/>
  <c r="BA78" i="1"/>
  <c r="CU44" i="1"/>
  <c r="CF71" i="1"/>
  <c r="DP6" i="1"/>
  <c r="BW71" i="1"/>
  <c r="DH80" i="1"/>
  <c r="CV38" i="1"/>
  <c r="L25" i="1"/>
  <c r="DM89" i="1"/>
  <c r="AB19" i="1"/>
  <c r="AI58" i="1"/>
  <c r="DL21" i="1"/>
  <c r="X43" i="1"/>
  <c r="AD62" i="1"/>
  <c r="CP71" i="1"/>
  <c r="P13" i="1"/>
  <c r="AL9" i="1"/>
  <c r="CO45" i="1"/>
  <c r="CB45" i="1"/>
  <c r="DM45" i="1"/>
  <c r="CL39" i="1"/>
  <c r="CQ27" i="1"/>
  <c r="X79" i="1"/>
  <c r="W49" i="1"/>
  <c r="T78" i="1"/>
  <c r="CY6" i="1"/>
  <c r="CJ6" i="1"/>
  <c r="F15" i="1"/>
  <c r="W71" i="1"/>
  <c r="J50" i="1"/>
  <c r="CZ27" i="1"/>
  <c r="BZ79" i="1"/>
  <c r="H80" i="1"/>
  <c r="AD79" i="1"/>
  <c r="J57" i="1"/>
  <c r="L23" i="1"/>
  <c r="I11" i="1"/>
  <c r="G13" i="1"/>
  <c r="P15" i="1"/>
  <c r="Y15" i="1"/>
  <c r="O14" i="1"/>
  <c r="BD64" i="4"/>
  <c r="BE64" i="4" s="1"/>
  <c r="AS95" i="4"/>
  <c r="AP6" i="2"/>
  <c r="DP86" i="44"/>
  <c r="DP93" i="44"/>
  <c r="DP96" i="44" s="1"/>
  <c r="ED53" i="29"/>
  <c r="ED78" i="29" s="1"/>
  <c r="EE78" i="29" s="1"/>
  <c r="EE49" i="29"/>
  <c r="EE53" i="29" s="1"/>
  <c r="AN41" i="1"/>
  <c r="CG57" i="1"/>
  <c r="J38" i="1"/>
  <c r="J41" i="1" s="1"/>
  <c r="BX51" i="1"/>
  <c r="CX93" i="1"/>
  <c r="H45" i="1"/>
  <c r="DN31" i="1"/>
  <c r="BM44" i="1"/>
  <c r="CO15" i="1"/>
  <c r="BZ32" i="1"/>
  <c r="AB57" i="1"/>
  <c r="AI77" i="1"/>
  <c r="W38" i="1"/>
  <c r="CY49" i="1"/>
  <c r="BL80" i="1"/>
  <c r="AT23" i="1"/>
  <c r="AU14" i="1"/>
  <c r="DH13" i="1"/>
  <c r="BF16" i="1"/>
  <c r="BD88" i="1"/>
  <c r="BH9" i="1"/>
  <c r="AW10" i="1"/>
  <c r="BH89" i="1"/>
  <c r="M14" i="1"/>
  <c r="G20" i="1"/>
  <c r="BU13" i="1"/>
  <c r="DP89" i="1"/>
  <c r="DP91" i="1" s="1"/>
  <c r="DF96" i="1"/>
  <c r="BD22" i="1"/>
  <c r="CL12" i="1"/>
  <c r="CX12" i="1"/>
  <c r="DC23" i="1"/>
  <c r="BM90" i="1"/>
  <c r="BG30" i="1"/>
  <c r="CC31" i="1"/>
  <c r="BD18" i="1"/>
  <c r="S77" i="1"/>
  <c r="AE77" i="1" s="1"/>
  <c r="BU39" i="1"/>
  <c r="BT14" i="1"/>
  <c r="AU89" i="1"/>
  <c r="CQ89" i="1"/>
  <c r="CU62" i="1"/>
  <c r="CF20" i="1"/>
  <c r="DP79" i="1"/>
  <c r="Y6" i="1"/>
  <c r="AC15" i="1"/>
  <c r="AV26" i="1"/>
  <c r="CO51" i="1"/>
  <c r="CL19" i="1"/>
  <c r="DO20" i="1"/>
  <c r="DB13" i="1"/>
  <c r="AT21" i="1"/>
  <c r="U89" i="1"/>
  <c r="DB80" i="1"/>
  <c r="BJ25" i="1"/>
  <c r="CI90" i="1"/>
  <c r="CH96" i="1"/>
  <c r="CB90" i="1"/>
  <c r="BT59" i="1"/>
  <c r="CF12" i="1"/>
  <c r="AS77" i="1"/>
  <c r="Z72" i="1"/>
  <c r="DA38" i="1"/>
  <c r="DA41" i="1" s="1"/>
  <c r="DM31" i="1"/>
  <c r="BF6" i="1"/>
  <c r="CV51" i="1"/>
  <c r="BK30" i="1"/>
  <c r="AT88" i="1"/>
  <c r="AT91" i="1" s="1"/>
  <c r="AJ79" i="1"/>
  <c r="BU20" i="1"/>
  <c r="BW78" i="1"/>
  <c r="AW49" i="1"/>
  <c r="BP33" i="1"/>
  <c r="BM57" i="1"/>
  <c r="DQ51" i="1"/>
  <c r="S80" i="1"/>
  <c r="AW29" i="1"/>
  <c r="DB39" i="1"/>
  <c r="BB88" i="1"/>
  <c r="BB91" i="1" s="1"/>
  <c r="DL39" i="1"/>
  <c r="CV11" i="1"/>
  <c r="M17" i="1"/>
  <c r="U20" i="1"/>
  <c r="AT16" i="1"/>
  <c r="F38" i="1"/>
  <c r="CX45" i="1"/>
  <c r="U71" i="1"/>
  <c r="AM29" i="1"/>
  <c r="CO79" i="1"/>
  <c r="DO51" i="1"/>
  <c r="AJ12" i="1"/>
  <c r="CM14" i="1"/>
  <c r="DD50" i="1"/>
  <c r="AJ22" i="1"/>
  <c r="AG31" i="1"/>
  <c r="U59" i="1"/>
  <c r="BL62" i="1"/>
  <c r="DG38" i="1"/>
  <c r="BH15" i="1"/>
  <c r="DA78" i="1"/>
  <c r="AA30" i="1"/>
  <c r="AG20" i="1"/>
  <c r="BL25" i="1"/>
  <c r="AQ24" i="1"/>
  <c r="AL6" i="1"/>
  <c r="CF6" i="1"/>
  <c r="BO13" i="1"/>
  <c r="BS7" i="1"/>
  <c r="AY77" i="1"/>
  <c r="AT45" i="1"/>
  <c r="BJ7" i="1"/>
  <c r="BJ80" i="1"/>
  <c r="BH32" i="1"/>
  <c r="CX11" i="1"/>
  <c r="CZ79" i="1"/>
  <c r="T26" i="1"/>
  <c r="BA58" i="1"/>
  <c r="BP38" i="1"/>
  <c r="BP41" i="1" s="1"/>
  <c r="CW45" i="1"/>
  <c r="CW46" i="1" s="1"/>
  <c r="AC57" i="1"/>
  <c r="AV71" i="1"/>
  <c r="DQ29" i="1"/>
  <c r="BI32" i="1"/>
  <c r="DL71" i="1"/>
  <c r="DI77" i="1"/>
  <c r="T23" i="1"/>
  <c r="CU71" i="1"/>
  <c r="CT51" i="1"/>
  <c r="CK38" i="1"/>
  <c r="CY89" i="1"/>
  <c r="AZ51" i="1"/>
  <c r="DC59" i="1"/>
  <c r="AY26" i="1"/>
  <c r="AX90" i="1"/>
  <c r="DC18" i="1"/>
  <c r="CX90" i="1"/>
  <c r="CB15" i="1"/>
  <c r="CC19" i="1"/>
  <c r="AM27" i="1"/>
  <c r="P20" i="1"/>
  <c r="CH11" i="1"/>
  <c r="CP33" i="1"/>
  <c r="CZ9" i="1"/>
  <c r="AQ18" i="1"/>
  <c r="DC28" i="1"/>
  <c r="BV17" i="1"/>
  <c r="AB31" i="1"/>
  <c r="BP10" i="1"/>
  <c r="BN93" i="1"/>
  <c r="CY88" i="1"/>
  <c r="CY91" i="1" s="1"/>
  <c r="DM71" i="1"/>
  <c r="CG50" i="1"/>
  <c r="V79" i="1"/>
  <c r="AF43" i="1"/>
  <c r="AM96" i="1"/>
  <c r="DC90" i="1"/>
  <c r="X78" i="1"/>
  <c r="DH24" i="1"/>
  <c r="CA30" i="1"/>
  <c r="S58" i="1"/>
  <c r="AT89" i="1"/>
  <c r="S28" i="1"/>
  <c r="CH7" i="1"/>
  <c r="N18" i="1"/>
  <c r="BP25" i="1"/>
  <c r="BP29" i="1"/>
  <c r="AA32" i="1"/>
  <c r="DK21" i="1"/>
  <c r="BH43" i="1"/>
  <c r="AO62" i="1"/>
  <c r="DH45" i="1"/>
  <c r="DH46" i="1" s="1"/>
  <c r="AB9" i="1"/>
  <c r="BI88" i="1"/>
  <c r="CC50" i="1"/>
  <c r="CX6" i="1"/>
  <c r="BG28" i="1"/>
  <c r="BG62" i="1"/>
  <c r="AF96" i="1"/>
  <c r="AX80" i="1"/>
  <c r="DF19" i="1"/>
  <c r="AY32" i="1"/>
  <c r="BY31" i="1"/>
  <c r="CM10" i="1"/>
  <c r="AK44" i="1"/>
  <c r="Q15" i="1"/>
  <c r="BY27" i="1"/>
  <c r="V76" i="1"/>
  <c r="BC7" i="1"/>
  <c r="AA31" i="1"/>
  <c r="AD29" i="1"/>
  <c r="AK49" i="1"/>
  <c r="AH23" i="1"/>
  <c r="DJ10" i="1"/>
  <c r="AS59" i="1"/>
  <c r="T6" i="1"/>
  <c r="AA27" i="1"/>
  <c r="AS90" i="1"/>
  <c r="BE90" i="1" s="1"/>
  <c r="BH78" i="1"/>
  <c r="CL25" i="1"/>
  <c r="DQ22" i="1"/>
  <c r="AZ32" i="1"/>
  <c r="AI22" i="1"/>
  <c r="F77" i="1"/>
  <c r="AV15" i="1"/>
  <c r="CM30" i="1"/>
  <c r="DH78" i="1"/>
  <c r="DF44" i="1"/>
  <c r="BZ16" i="1"/>
  <c r="CH17" i="1"/>
  <c r="CK13" i="1"/>
  <c r="DB31" i="1"/>
  <c r="Z26" i="1"/>
  <c r="CO10" i="1"/>
  <c r="AX29" i="1"/>
  <c r="BV62" i="1"/>
  <c r="AB59" i="1"/>
  <c r="DJ30" i="1"/>
  <c r="CJ44" i="1"/>
  <c r="DG29" i="1"/>
  <c r="T12" i="1"/>
  <c r="BD16" i="1"/>
  <c r="AB32" i="1"/>
  <c r="BI29" i="1"/>
  <c r="BG58" i="1"/>
  <c r="AP26" i="1"/>
  <c r="BQ7" i="1"/>
  <c r="AI62" i="1"/>
  <c r="CX72" i="1"/>
  <c r="X32" i="1"/>
  <c r="P10" i="1"/>
  <c r="CG96" i="1"/>
  <c r="F10" i="1"/>
  <c r="R10" i="1" s="1"/>
  <c r="AH88" i="1"/>
  <c r="BY49" i="1"/>
  <c r="BZ14" i="1"/>
  <c r="O71" i="1"/>
  <c r="CO31" i="1"/>
  <c r="BZ45" i="1"/>
  <c r="BW38" i="1"/>
  <c r="BZ96" i="1"/>
  <c r="AO15" i="1"/>
  <c r="AY22" i="1"/>
  <c r="Z17" i="1"/>
  <c r="L44" i="1"/>
  <c r="AT22" i="1"/>
  <c r="DF50" i="1"/>
  <c r="BN43" i="1"/>
  <c r="BX20" i="1"/>
  <c r="AC59" i="1"/>
  <c r="CL20" i="1"/>
  <c r="BH71" i="1"/>
  <c r="BS50" i="1"/>
  <c r="AH93" i="1"/>
  <c r="X77" i="1"/>
  <c r="CY38" i="1"/>
  <c r="CX22" i="1"/>
  <c r="AA39" i="1"/>
  <c r="CH72" i="1"/>
  <c r="G10" i="1"/>
  <c r="I18" i="1"/>
  <c r="Y30" i="1"/>
  <c r="Y26" i="1"/>
  <c r="AA26" i="1"/>
  <c r="CQ86" i="7"/>
  <c r="CR86" i="7" s="1"/>
  <c r="CQ93" i="7"/>
  <c r="CR84" i="7"/>
  <c r="CD82" i="49"/>
  <c r="CE82" i="49" s="1"/>
  <c r="CE80" i="49"/>
  <c r="X95" i="4"/>
  <c r="U6" i="2"/>
  <c r="CQ60" i="54"/>
  <c r="CR55" i="54"/>
  <c r="AG95" i="4"/>
  <c r="AD6" i="2"/>
  <c r="EC60" i="19"/>
  <c r="EA86" i="34"/>
  <c r="EA93" i="34"/>
  <c r="EA96" i="34" s="1"/>
  <c r="DZ62" i="39"/>
  <c r="DZ64" i="39" s="1"/>
  <c r="BY25" i="1"/>
  <c r="AT6" i="1"/>
  <c r="CP45" i="1"/>
  <c r="BZ71" i="1"/>
  <c r="CG45" i="1"/>
  <c r="M33" i="1"/>
  <c r="DO16" i="1"/>
  <c r="CK33" i="1"/>
  <c r="W25" i="1"/>
  <c r="V25" i="1"/>
  <c r="ED53" i="11"/>
  <c r="EE49" i="11"/>
  <c r="DQ55" i="44"/>
  <c r="DR36" i="44"/>
  <c r="DN62" i="39"/>
  <c r="DN64" i="39" s="1"/>
  <c r="DN62" i="4"/>
  <c r="EB80" i="4"/>
  <c r="EB82" i="4" s="1"/>
  <c r="DP60" i="34"/>
  <c r="EB80" i="11"/>
  <c r="EB82" i="11" s="1"/>
  <c r="EC46" i="39"/>
  <c r="DO55" i="39"/>
  <c r="BQ62" i="11"/>
  <c r="BR62" i="11" s="1"/>
  <c r="BR60" i="11"/>
  <c r="DD91" i="39"/>
  <c r="DE91" i="39" s="1"/>
  <c r="DE89" i="39"/>
  <c r="EB86" i="24"/>
  <c r="EB93" i="24"/>
  <c r="EB96" i="24" s="1"/>
  <c r="CP84" i="49"/>
  <c r="ED53" i="49"/>
  <c r="ED78" i="49" s="1"/>
  <c r="EE78" i="49" s="1"/>
  <c r="EE49" i="49"/>
  <c r="EE53" i="49" s="1"/>
  <c r="AA95" i="11"/>
  <c r="AA97" i="11" s="1"/>
  <c r="X8" i="2"/>
  <c r="CQ80" i="4"/>
  <c r="CR76" i="4"/>
  <c r="ED82" i="7"/>
  <c r="EE80" i="7"/>
  <c r="AF97" i="44"/>
  <c r="AR95" i="44"/>
  <c r="AR97" i="44" s="1"/>
  <c r="DD82" i="44"/>
  <c r="DE80" i="44"/>
  <c r="DP62" i="19"/>
  <c r="DP64" i="19" s="1"/>
  <c r="EC76" i="11"/>
  <c r="EC36" i="11"/>
  <c r="EC55" i="11" s="1"/>
  <c r="EC60" i="11" s="1"/>
  <c r="J88" i="1"/>
  <c r="J91" i="1" s="1"/>
  <c r="AX10" i="1"/>
  <c r="G9" i="1"/>
  <c r="AC49" i="1"/>
  <c r="AH11" i="1"/>
  <c r="BV44" i="1"/>
  <c r="X15" i="1"/>
  <c r="CP13" i="1"/>
  <c r="BM31" i="1"/>
  <c r="BT11" i="1"/>
  <c r="BA62" i="1"/>
  <c r="AC9" i="1"/>
  <c r="CX76" i="1"/>
  <c r="V62" i="1"/>
  <c r="O21" i="1"/>
  <c r="I62" i="1"/>
  <c r="T62" i="1"/>
  <c r="CB33" i="1"/>
  <c r="BU43" i="1"/>
  <c r="BU46" i="1" s="1"/>
  <c r="AI80" i="1"/>
  <c r="DF29" i="1"/>
  <c r="DR29" i="1" s="1"/>
  <c r="BU23" i="1"/>
  <c r="DI7" i="1"/>
  <c r="DC33" i="1"/>
  <c r="CF38" i="1"/>
  <c r="AV33" i="1"/>
  <c r="CI78" i="1"/>
  <c r="CL28" i="1"/>
  <c r="W79" i="1"/>
  <c r="H59" i="1"/>
  <c r="CM38" i="1"/>
  <c r="CM41" i="1" s="1"/>
  <c r="AV89" i="1"/>
  <c r="CC25" i="1"/>
  <c r="BJ26" i="1"/>
  <c r="AN96" i="1"/>
  <c r="DQ57" i="1"/>
  <c r="AH30" i="1"/>
  <c r="CW7" i="1"/>
  <c r="BS51" i="1"/>
  <c r="CO26" i="1"/>
  <c r="BT51" i="1"/>
  <c r="AA49" i="1"/>
  <c r="AG30" i="1"/>
  <c r="BM88" i="1"/>
  <c r="BM91" i="1" s="1"/>
  <c r="AK23" i="1"/>
  <c r="O77" i="1"/>
  <c r="DQ59" i="1"/>
  <c r="T49" i="1"/>
  <c r="BS16" i="1"/>
  <c r="AB89" i="1"/>
  <c r="CL58" i="1"/>
  <c r="DI38" i="1"/>
  <c r="CK24" i="1"/>
  <c r="P12" i="1"/>
  <c r="AW21" i="1"/>
  <c r="BJ57" i="1"/>
  <c r="Q24" i="1"/>
  <c r="S76" i="1"/>
  <c r="BV43" i="1"/>
  <c r="N11" i="1"/>
  <c r="CL6" i="1"/>
  <c r="AO76" i="1"/>
  <c r="DP10" i="1"/>
  <c r="CV19" i="1"/>
  <c r="AP93" i="1"/>
  <c r="Z79" i="1"/>
  <c r="CN76" i="1"/>
  <c r="AL80" i="1"/>
  <c r="BW26" i="1"/>
  <c r="AJ51" i="1"/>
  <c r="DJ78" i="1"/>
  <c r="CQ7" i="1"/>
  <c r="AK71" i="1"/>
  <c r="AK74" i="1" s="1"/>
  <c r="CB38" i="1"/>
  <c r="CB41" i="1" s="1"/>
  <c r="O39" i="1"/>
  <c r="CQ59" i="1"/>
  <c r="DK58" i="1"/>
  <c r="DD33" i="1"/>
  <c r="AM71" i="1"/>
  <c r="P45" i="1"/>
  <c r="AG44" i="1"/>
  <c r="BT80" i="1"/>
  <c r="W20" i="1"/>
  <c r="DM59" i="1"/>
  <c r="CZ20" i="1"/>
  <c r="CO6" i="1"/>
  <c r="AL57" i="1"/>
  <c r="AP58" i="1"/>
  <c r="AW96" i="1"/>
  <c r="BL49" i="1"/>
  <c r="DB22" i="1"/>
  <c r="CC58" i="1"/>
  <c r="AH89" i="1"/>
  <c r="CT10" i="1"/>
  <c r="DE10" i="1" s="1"/>
  <c r="CX30" i="1"/>
  <c r="BZ24" i="1"/>
  <c r="CC24" i="1"/>
  <c r="CB17" i="1"/>
  <c r="DI13" i="1"/>
  <c r="CI88" i="1"/>
  <c r="DM13" i="1"/>
  <c r="CN79" i="1"/>
  <c r="DJ31" i="1"/>
  <c r="AZ12" i="1"/>
  <c r="DB21" i="1"/>
  <c r="AD58" i="1"/>
  <c r="AS9" i="1"/>
  <c r="BB93" i="1"/>
  <c r="BG15" i="1"/>
  <c r="CK32" i="1"/>
  <c r="AC20" i="1"/>
  <c r="CJ18" i="1"/>
  <c r="BZ17" i="1"/>
  <c r="DH38" i="1"/>
  <c r="DQ13" i="1"/>
  <c r="CS17" i="1"/>
  <c r="BZ90" i="1"/>
  <c r="CW6" i="1"/>
  <c r="AY31" i="1"/>
  <c r="BQ9" i="1"/>
  <c r="CL7" i="1"/>
  <c r="BL27" i="1"/>
  <c r="CC38" i="1"/>
  <c r="CC41" i="1" s="1"/>
  <c r="CL10" i="1"/>
  <c r="L49" i="1"/>
  <c r="CN89" i="1"/>
  <c r="BG31" i="1"/>
  <c r="CV13" i="1"/>
  <c r="CL79" i="1"/>
  <c r="CP22" i="1"/>
  <c r="DM79" i="1"/>
  <c r="AZ26" i="1"/>
  <c r="CS43" i="1"/>
  <c r="BJ21" i="1"/>
  <c r="AS10" i="1"/>
  <c r="AC12" i="1"/>
  <c r="AP49" i="1"/>
  <c r="DC7" i="1"/>
  <c r="W12" i="1"/>
  <c r="BK90" i="1"/>
  <c r="BW88" i="1"/>
  <c r="BW91" i="1" s="1"/>
  <c r="AB11" i="1"/>
  <c r="AB72" i="1"/>
  <c r="AH79" i="1"/>
  <c r="AI19" i="1"/>
  <c r="BB19" i="1"/>
  <c r="BI28" i="1"/>
  <c r="CK22" i="1"/>
  <c r="AU30" i="1"/>
  <c r="CS77" i="1"/>
  <c r="DM22" i="1"/>
  <c r="CT59" i="1"/>
  <c r="AM72" i="1"/>
  <c r="AM59" i="1"/>
  <c r="AP39" i="1"/>
  <c r="AY96" i="1"/>
  <c r="U45" i="1"/>
  <c r="DN10" i="1"/>
  <c r="DO50" i="1"/>
  <c r="F90" i="1"/>
  <c r="CC18" i="1"/>
  <c r="P43" i="1"/>
  <c r="BH39" i="1"/>
  <c r="CX49" i="1"/>
  <c r="AC25" i="1"/>
  <c r="S24" i="1"/>
  <c r="AY59" i="1"/>
  <c r="CM25" i="1"/>
  <c r="CB22" i="1"/>
  <c r="DF77" i="1"/>
  <c r="CB9" i="1"/>
  <c r="CJ12" i="1"/>
  <c r="AA93" i="1"/>
  <c r="BJ79" i="1"/>
  <c r="AW18" i="1"/>
  <c r="BI12" i="1"/>
  <c r="BI58" i="1"/>
  <c r="U49" i="1"/>
  <c r="N15" i="1"/>
  <c r="O19" i="1"/>
  <c r="Q29" i="1"/>
  <c r="DC31" i="1"/>
  <c r="AG18" i="1"/>
  <c r="CI50" i="1"/>
  <c r="DQ27" i="1"/>
  <c r="AF27" i="1"/>
  <c r="BX38" i="1"/>
  <c r="CU21" i="1"/>
  <c r="BC50" i="1"/>
  <c r="BO62" i="1"/>
  <c r="DL59" i="1"/>
  <c r="AG79" i="1"/>
  <c r="CK59" i="1"/>
  <c r="BF77" i="1"/>
  <c r="DK24" i="1"/>
  <c r="DA7" i="1"/>
  <c r="DI12" i="1"/>
  <c r="BG39" i="1"/>
  <c r="BG41" i="1" s="1"/>
  <c r="CU80" i="1"/>
  <c r="BJ19" i="1"/>
  <c r="DB79" i="1"/>
  <c r="BS96" i="1"/>
  <c r="BP45" i="1"/>
  <c r="T15" i="1"/>
  <c r="AQ45" i="1"/>
  <c r="I31" i="1"/>
  <c r="AZ7" i="1"/>
  <c r="AV16" i="1"/>
  <c r="S89" i="1"/>
  <c r="AK78" i="1"/>
  <c r="T28" i="1"/>
  <c r="Q77" i="1"/>
  <c r="CN22" i="1"/>
  <c r="X9" i="1"/>
  <c r="BU25" i="1"/>
  <c r="Z18" i="1"/>
  <c r="AB15" i="1"/>
  <c r="BF22" i="1"/>
  <c r="BD80" i="1"/>
  <c r="CA38" i="1"/>
  <c r="CA41" i="1" s="1"/>
  <c r="BD27" i="1"/>
  <c r="DH28" i="1"/>
  <c r="CY43" i="1"/>
  <c r="CS15" i="1"/>
  <c r="DE15" i="1" s="1"/>
  <c r="AO30" i="1"/>
  <c r="CI11" i="1"/>
  <c r="AX50" i="1"/>
  <c r="BO26" i="1"/>
  <c r="BM50" i="1"/>
  <c r="S38" i="1"/>
  <c r="CK7" i="1"/>
  <c r="CP19" i="1"/>
  <c r="AL33" i="1"/>
  <c r="BW10" i="1"/>
  <c r="BN29" i="1"/>
  <c r="Z29" i="1"/>
  <c r="AY18" i="1"/>
  <c r="AH90" i="1"/>
  <c r="AN45" i="1"/>
  <c r="CO12" i="1"/>
  <c r="AA24" i="1"/>
  <c r="CV12" i="1"/>
  <c r="CU78" i="1"/>
  <c r="CL49" i="1"/>
  <c r="CK51" i="1"/>
  <c r="N10" i="1"/>
  <c r="AJ89" i="1"/>
  <c r="BT29" i="1"/>
  <c r="CE29" i="1" s="1"/>
  <c r="AA50" i="1"/>
  <c r="CV77" i="1"/>
  <c r="CZ30" i="1"/>
  <c r="CK88" i="1"/>
  <c r="CJ96" i="1"/>
  <c r="AD33" i="1"/>
  <c r="CU12" i="1"/>
  <c r="AL19" i="1"/>
  <c r="AH18" i="1"/>
  <c r="DH72" i="1"/>
  <c r="Y62" i="1"/>
  <c r="CU15" i="1"/>
  <c r="AY27" i="1"/>
  <c r="BA79" i="1"/>
  <c r="I79" i="1"/>
  <c r="BW23" i="1"/>
  <c r="AK88" i="1"/>
  <c r="BG71" i="1"/>
  <c r="CZ45" i="1"/>
  <c r="BT49" i="1"/>
  <c r="DA29" i="1"/>
  <c r="BI90" i="1"/>
  <c r="BR90" i="1" s="1"/>
  <c r="BS80" i="1"/>
  <c r="CS71" i="1"/>
  <c r="CP38" i="1"/>
  <c r="BS9" i="1"/>
  <c r="BK14" i="1"/>
  <c r="J14" i="1"/>
  <c r="BM29" i="1"/>
  <c r="T13" i="1"/>
  <c r="P80" i="1"/>
  <c r="CW78" i="1"/>
  <c r="AS21" i="1"/>
  <c r="BN58" i="1"/>
  <c r="CZ80" i="1"/>
  <c r="DM18" i="1"/>
  <c r="BS71" i="1"/>
  <c r="CM71" i="1"/>
  <c r="AP77" i="1"/>
  <c r="CQ13" i="1"/>
  <c r="CZ22" i="1"/>
  <c r="T58" i="1"/>
  <c r="CL89" i="1"/>
  <c r="AA80" i="1"/>
  <c r="Z51" i="1"/>
  <c r="AO58" i="1"/>
  <c r="AJ88" i="1"/>
  <c r="AJ91" i="1" s="1"/>
  <c r="BW13" i="1"/>
  <c r="AK11" i="1"/>
  <c r="BU88" i="1"/>
  <c r="DH11" i="1"/>
  <c r="CM50" i="1"/>
  <c r="AC58" i="1"/>
  <c r="AL39" i="1"/>
  <c r="DD58" i="1"/>
  <c r="AF38" i="1"/>
  <c r="AN17" i="1"/>
  <c r="CD71" i="1"/>
  <c r="CF39" i="1"/>
  <c r="CR39" i="1" s="1"/>
  <c r="S21" i="1"/>
  <c r="J32" i="1"/>
  <c r="BY30" i="1"/>
  <c r="AO89" i="1"/>
  <c r="BW11" i="1"/>
  <c r="AH31" i="1"/>
  <c r="CV25" i="1"/>
  <c r="AK33" i="1"/>
  <c r="CW49" i="1"/>
  <c r="AB28" i="1"/>
  <c r="BD45" i="1"/>
  <c r="AW7" i="1"/>
  <c r="V78" i="1"/>
  <c r="DL43" i="1"/>
  <c r="DL46" i="1" s="1"/>
  <c r="CH29" i="1"/>
  <c r="CC43" i="1"/>
  <c r="CC46" i="1" s="1"/>
  <c r="AA76" i="1"/>
  <c r="AM79" i="1"/>
  <c r="BL15" i="1"/>
  <c r="CT44" i="1"/>
  <c r="DE44" i="1" s="1"/>
  <c r="DF30" i="1"/>
  <c r="L22" i="1"/>
  <c r="F13" i="1"/>
  <c r="L43" i="1"/>
  <c r="L46" i="1" s="1"/>
  <c r="W77" i="1"/>
  <c r="J15" i="1"/>
  <c r="J24" i="1"/>
  <c r="G27" i="1"/>
  <c r="R27" i="1" s="1"/>
  <c r="Q20" i="1"/>
  <c r="P19" i="1"/>
  <c r="Q19" i="1"/>
  <c r="CP62" i="39"/>
  <c r="CP64" i="39" s="1"/>
  <c r="CQ64" i="24"/>
  <c r="CR64" i="24" s="1"/>
  <c r="CQ62" i="24"/>
  <c r="CR62" i="24" s="1"/>
  <c r="CR60" i="24"/>
  <c r="CD82" i="11"/>
  <c r="CE82" i="11" s="1"/>
  <c r="CE80" i="11"/>
  <c r="DO77" i="39"/>
  <c r="DO77" i="1" s="1"/>
  <c r="CO78" i="1"/>
  <c r="BO6" i="1"/>
  <c r="CI12" i="1"/>
  <c r="DF11" i="1"/>
  <c r="CP21" i="1"/>
  <c r="CS6" i="1"/>
  <c r="AC18" i="1"/>
  <c r="BL20" i="1"/>
  <c r="M80" i="1"/>
  <c r="CC13" i="1"/>
  <c r="AS71" i="1"/>
  <c r="AP80" i="1"/>
  <c r="BC15" i="1"/>
  <c r="AI89" i="1"/>
  <c r="AI91" i="1" s="1"/>
  <c r="DF9" i="1"/>
  <c r="F11" i="1"/>
  <c r="AM77" i="1"/>
  <c r="CT96" i="1"/>
  <c r="CY19" i="1"/>
  <c r="F89" i="1"/>
  <c r="AN21" i="1"/>
  <c r="BA10" i="1"/>
  <c r="BX58" i="1"/>
  <c r="X12" i="1"/>
  <c r="Q72" i="1"/>
  <c r="AJ14" i="1"/>
  <c r="BN51" i="1"/>
  <c r="BD78" i="1"/>
  <c r="DB19" i="1"/>
  <c r="AL44" i="1"/>
  <c r="O18" i="1"/>
  <c r="CI13" i="1"/>
  <c r="W59" i="1"/>
  <c r="AO19" i="1"/>
  <c r="BS21" i="1"/>
  <c r="AT80" i="1"/>
  <c r="BS88" i="1"/>
  <c r="BX23" i="1"/>
  <c r="S25" i="1"/>
  <c r="DA93" i="1"/>
  <c r="AM33" i="1"/>
  <c r="DB20" i="1"/>
  <c r="P50" i="1"/>
  <c r="CZ24" i="1"/>
  <c r="CF33" i="1"/>
  <c r="AC76" i="1"/>
  <c r="BY16" i="1"/>
  <c r="K27" i="1"/>
  <c r="DF17" i="1"/>
  <c r="DG51" i="1"/>
  <c r="BP31" i="1"/>
  <c r="CP59" i="1"/>
  <c r="DK50" i="1"/>
  <c r="AO72" i="1"/>
  <c r="DM24" i="1"/>
  <c r="M59" i="1"/>
  <c r="AO21" i="1"/>
  <c r="AF6" i="1"/>
  <c r="BB28" i="1"/>
  <c r="BF39" i="1"/>
  <c r="CT31" i="1"/>
  <c r="P22" i="1"/>
  <c r="AG27" i="1"/>
  <c r="CG59" i="1"/>
  <c r="DB15" i="1"/>
  <c r="CI21" i="1"/>
  <c r="T31" i="1"/>
  <c r="T20" i="1"/>
  <c r="DB45" i="1"/>
  <c r="CI6" i="1"/>
  <c r="BM62" i="1"/>
  <c r="AN11" i="1"/>
  <c r="G49" i="1"/>
  <c r="CU76" i="1"/>
  <c r="S50" i="1"/>
  <c r="CU19" i="1"/>
  <c r="BI76" i="1"/>
  <c r="CA78" i="1"/>
  <c r="CX16" i="1"/>
  <c r="BB79" i="1"/>
  <c r="DL80" i="1"/>
  <c r="AX15" i="1"/>
  <c r="I44" i="1"/>
  <c r="I46" i="1" s="1"/>
  <c r="CG17" i="1"/>
  <c r="DB43" i="1"/>
  <c r="DL88" i="1"/>
  <c r="DL91" i="1" s="1"/>
  <c r="BQ72" i="1"/>
  <c r="W32" i="1"/>
  <c r="CI24" i="1"/>
  <c r="CD33" i="1"/>
  <c r="H38" i="1"/>
  <c r="H41" i="1" s="1"/>
  <c r="G78" i="1"/>
  <c r="AM23" i="1"/>
  <c r="CN29" i="1"/>
  <c r="CV39" i="1"/>
  <c r="BI27" i="1"/>
  <c r="BD12" i="1"/>
  <c r="BP79" i="1"/>
  <c r="V59" i="1"/>
  <c r="CY23" i="1"/>
  <c r="CW59" i="1"/>
  <c r="CT38" i="1"/>
  <c r="CT41" i="1" s="1"/>
  <c r="CM6" i="1"/>
  <c r="AA18" i="1"/>
  <c r="BP20" i="1"/>
  <c r="DN79" i="1"/>
  <c r="AL28" i="1"/>
  <c r="BJ22" i="1"/>
  <c r="CO43" i="1"/>
  <c r="BN12" i="1"/>
  <c r="AL31" i="1"/>
  <c r="BV49" i="1"/>
  <c r="BW9" i="1"/>
  <c r="AT57" i="1"/>
  <c r="AC71" i="1"/>
  <c r="CB7" i="1"/>
  <c r="CZ11" i="1"/>
  <c r="CC30" i="1"/>
  <c r="AM57" i="1"/>
  <c r="AJ50" i="1"/>
  <c r="BQ88" i="1"/>
  <c r="BQ91" i="1" s="1"/>
  <c r="CN80" i="1"/>
  <c r="BJ23" i="1"/>
  <c r="BX9" i="1"/>
  <c r="AJ44" i="1"/>
  <c r="AJ46" i="1" s="1"/>
  <c r="BV23" i="1"/>
  <c r="AK13" i="1"/>
  <c r="AP76" i="1"/>
  <c r="AP31" i="1"/>
  <c r="CV76" i="1"/>
  <c r="BS20" i="1"/>
  <c r="AU43" i="1"/>
  <c r="BJ11" i="1"/>
  <c r="I7" i="1"/>
  <c r="DD7" i="1"/>
  <c r="X57" i="1"/>
  <c r="AG71" i="1"/>
  <c r="DO21" i="1"/>
  <c r="AN30" i="1"/>
  <c r="BV90" i="1"/>
  <c r="BF30" i="1"/>
  <c r="DF18" i="1"/>
  <c r="AH15" i="1"/>
  <c r="DJ93" i="1"/>
  <c r="BK13" i="1"/>
  <c r="DK16" i="1"/>
  <c r="CK27" i="1"/>
  <c r="CH30" i="1"/>
  <c r="DM57" i="1"/>
  <c r="CA13" i="1"/>
  <c r="BP72" i="1"/>
  <c r="DL33" i="1"/>
  <c r="BO14" i="1"/>
  <c r="BV21" i="1"/>
  <c r="P49" i="1"/>
  <c r="BQ50" i="1"/>
  <c r="CY20" i="1"/>
  <c r="BB30" i="1"/>
  <c r="BB26" i="1"/>
  <c r="AB13" i="1"/>
  <c r="CX23" i="1"/>
  <c r="K90" i="1"/>
  <c r="BZ39" i="1"/>
  <c r="BH6" i="1"/>
  <c r="AH9" i="1"/>
  <c r="CB72" i="1"/>
  <c r="N30" i="1"/>
  <c r="AJ16" i="1"/>
  <c r="AT77" i="1"/>
  <c r="DF76" i="1"/>
  <c r="CI9" i="1"/>
  <c r="CS16" i="1"/>
  <c r="CO44" i="1"/>
  <c r="DJ90" i="1"/>
  <c r="AW15" i="1"/>
  <c r="CO22" i="1"/>
  <c r="J16" i="1"/>
  <c r="U62" i="1"/>
  <c r="DC58" i="1"/>
  <c r="K49" i="1"/>
  <c r="DL49" i="1"/>
  <c r="DL53" i="1" s="1"/>
  <c r="BL14" i="1"/>
  <c r="BM12" i="1"/>
  <c r="T88" i="1"/>
  <c r="T91" i="1" s="1"/>
  <c r="CX79" i="1"/>
  <c r="CB26" i="1"/>
  <c r="CY30" i="1"/>
  <c r="CO38" i="1"/>
  <c r="BW24" i="1"/>
  <c r="DI19" i="1"/>
  <c r="DF13" i="1"/>
  <c r="CX78" i="1"/>
  <c r="CN31" i="1"/>
  <c r="J43" i="1"/>
  <c r="J46" i="1" s="1"/>
  <c r="BI45" i="1"/>
  <c r="BJ28" i="1"/>
  <c r="CZ88" i="1"/>
  <c r="CZ91" i="1" s="1"/>
  <c r="CJ90" i="1"/>
  <c r="CJ39" i="1"/>
  <c r="N20" i="1"/>
  <c r="BA39" i="1"/>
  <c r="AU13" i="1"/>
  <c r="M15" i="1"/>
  <c r="CB51" i="1"/>
  <c r="BC28" i="1"/>
  <c r="BO59" i="1"/>
  <c r="M13" i="1"/>
  <c r="CF89" i="1"/>
  <c r="BF33" i="1"/>
  <c r="CV28" i="1"/>
  <c r="CD21" i="1"/>
  <c r="Q71" i="1"/>
  <c r="AI24" i="1"/>
  <c r="DH7" i="1"/>
  <c r="BY93" i="1"/>
  <c r="CX24" i="1"/>
  <c r="CM27" i="1"/>
  <c r="BV15" i="1"/>
  <c r="CV90" i="1"/>
  <c r="BM28" i="1"/>
  <c r="BP80" i="1"/>
  <c r="W72" i="1"/>
  <c r="T21" i="1"/>
  <c r="AG11" i="1"/>
  <c r="AI57" i="1"/>
  <c r="BQ38" i="1"/>
  <c r="BQ41" i="1" s="1"/>
  <c r="L39" i="1"/>
  <c r="BA76" i="1"/>
  <c r="AV44" i="1"/>
  <c r="X11" i="1"/>
  <c r="CA10" i="1"/>
  <c r="Z62" i="1"/>
  <c r="BK32" i="1"/>
  <c r="BK11" i="1"/>
  <c r="AY76" i="1"/>
  <c r="CU43" i="1"/>
  <c r="AV27" i="1"/>
  <c r="AQ9" i="1"/>
  <c r="AS88" i="1"/>
  <c r="DF14" i="1"/>
  <c r="AV77" i="1"/>
  <c r="BP6" i="1"/>
  <c r="DI79" i="1"/>
  <c r="BD25" i="1"/>
  <c r="AJ18" i="1"/>
  <c r="AC13" i="1"/>
  <c r="V39" i="1"/>
  <c r="DI16" i="1"/>
  <c r="BY18" i="1"/>
  <c r="CY13" i="1"/>
  <c r="CA9" i="1"/>
  <c r="CY9" i="1"/>
  <c r="AS25" i="1"/>
  <c r="CS76" i="1"/>
  <c r="CB18" i="1"/>
  <c r="BU21" i="1"/>
  <c r="CW28" i="1"/>
  <c r="AV29" i="1"/>
  <c r="BA15" i="1"/>
  <c r="AS80" i="1"/>
  <c r="DD19" i="1"/>
  <c r="AC27" i="1"/>
  <c r="AU77" i="1"/>
  <c r="BM93" i="1"/>
  <c r="W23" i="1"/>
  <c r="BW57" i="1"/>
  <c r="BD77" i="1"/>
  <c r="G18" i="1"/>
  <c r="BL17" i="1"/>
  <c r="W57" i="1"/>
  <c r="AY45" i="1"/>
  <c r="DO76" i="1"/>
  <c r="BJ10" i="1"/>
  <c r="S43" i="1"/>
  <c r="AU39" i="1"/>
  <c r="Y14" i="1"/>
  <c r="DN38" i="1"/>
  <c r="DN41" i="1" s="1"/>
  <c r="T45" i="1"/>
  <c r="CX27" i="1"/>
  <c r="DF88" i="1"/>
  <c r="CI89" i="1"/>
  <c r="CH50" i="1"/>
  <c r="BL28" i="1"/>
  <c r="DF6" i="1"/>
  <c r="AQ28" i="1"/>
  <c r="BP59" i="1"/>
  <c r="BY79" i="1"/>
  <c r="Y31" i="1"/>
  <c r="BV14" i="1"/>
  <c r="AX51" i="1"/>
  <c r="BZ62" i="1"/>
  <c r="CZ33" i="1"/>
  <c r="DB32" i="1"/>
  <c r="BW43" i="1"/>
  <c r="BW46" i="1" s="1"/>
  <c r="BS49" i="1"/>
  <c r="CC26" i="1"/>
  <c r="AQ21" i="1"/>
  <c r="BO38" i="1"/>
  <c r="DL78" i="1"/>
  <c r="BL12" i="1"/>
  <c r="DK11" i="1"/>
  <c r="BX7" i="1"/>
  <c r="AX21" i="1"/>
  <c r="BS31" i="1"/>
  <c r="F43" i="1"/>
  <c r="CV79" i="1"/>
  <c r="CV7" i="1"/>
  <c r="G90" i="1"/>
  <c r="AB38" i="1"/>
  <c r="BW16" i="1"/>
  <c r="CJ13" i="1"/>
  <c r="AM51" i="1"/>
  <c r="CH90" i="1"/>
  <c r="AV22" i="1"/>
  <c r="AJ21" i="1"/>
  <c r="AY39" i="1"/>
  <c r="CG39" i="1"/>
  <c r="CG41" i="1" s="1"/>
  <c r="L26" i="1"/>
  <c r="G12" i="1"/>
  <c r="R12" i="1" s="1"/>
  <c r="AL72" i="1"/>
  <c r="L14" i="1"/>
  <c r="L10" i="1"/>
  <c r="CJ15" i="1"/>
  <c r="DQ6" i="1"/>
  <c r="J49" i="1"/>
  <c r="I77" i="1"/>
  <c r="O27" i="1"/>
  <c r="P27" i="1"/>
  <c r="Y27" i="1"/>
  <c r="CP84" i="39"/>
  <c r="CP80" i="39"/>
  <c r="CP82" i="39" s="1"/>
  <c r="AF95" i="24"/>
  <c r="AC11" i="2"/>
  <c r="ED55" i="24"/>
  <c r="EE36" i="24"/>
  <c r="CD82" i="29"/>
  <c r="CE80" i="29"/>
  <c r="EB62" i="11"/>
  <c r="EB64" i="11" s="1"/>
  <c r="DB84" i="29"/>
  <c r="BD41" i="1"/>
  <c r="DQ80" i="44"/>
  <c r="DR76" i="44"/>
  <c r="AF95" i="16"/>
  <c r="AC9" i="2"/>
  <c r="ED76" i="19"/>
  <c r="ED36" i="19"/>
  <c r="EE34" i="19"/>
  <c r="BR82" i="49"/>
  <c r="BQ84" i="49"/>
  <c r="AG41" i="1"/>
  <c r="BR79" i="1"/>
  <c r="AW26" i="1"/>
  <c r="AL26" i="1"/>
  <c r="CA19" i="1"/>
  <c r="U28" i="1"/>
  <c r="CO33" i="1"/>
  <c r="Z38" i="1"/>
  <c r="Z41" i="1" s="1"/>
  <c r="AF11" i="1"/>
  <c r="CF15" i="1"/>
  <c r="BD90" i="1"/>
  <c r="Z10" i="1"/>
  <c r="CS20" i="1"/>
  <c r="BU19" i="1"/>
  <c r="CH62" i="1"/>
  <c r="BF59" i="1"/>
  <c r="CN9" i="1"/>
  <c r="CJ29" i="1"/>
  <c r="DO30" i="1"/>
  <c r="CA20" i="1"/>
  <c r="BV22" i="1"/>
  <c r="BJ96" i="1"/>
  <c r="CI19" i="1"/>
  <c r="CZ32" i="1"/>
  <c r="CC32" i="1"/>
  <c r="CW76" i="1"/>
  <c r="CS11" i="1"/>
  <c r="BL43" i="1"/>
  <c r="BB80" i="1"/>
  <c r="AW20" i="1"/>
  <c r="BM17" i="1"/>
  <c r="DQ31" i="1"/>
  <c r="DR31" i="1" s="1"/>
  <c r="AF14" i="1"/>
  <c r="AR14" i="1" s="1"/>
  <c r="BT16" i="1"/>
  <c r="BI31" i="1"/>
  <c r="DA27" i="1"/>
  <c r="CF30" i="1"/>
  <c r="CM17" i="1"/>
  <c r="BC32" i="1"/>
  <c r="AU21" i="1"/>
  <c r="BV80" i="1"/>
  <c r="AN59" i="1"/>
  <c r="AI43" i="1"/>
  <c r="AF39" i="1"/>
  <c r="O33" i="1"/>
  <c r="DD31" i="1"/>
  <c r="BM32" i="1"/>
  <c r="M77" i="1"/>
  <c r="AD20" i="1"/>
  <c r="BD14" i="1"/>
  <c r="AC17" i="1"/>
  <c r="O28" i="1"/>
  <c r="DB16" i="1"/>
  <c r="BG22" i="1"/>
  <c r="BF18" i="1"/>
  <c r="CS19" i="1"/>
  <c r="DC19" i="1"/>
  <c r="BG57" i="1"/>
  <c r="CF43" i="1"/>
  <c r="M23" i="1"/>
  <c r="V32" i="1"/>
  <c r="BH19" i="1"/>
  <c r="AL25" i="1"/>
  <c r="CC51" i="1"/>
  <c r="AK32" i="1"/>
  <c r="AX62" i="1"/>
  <c r="DI57" i="1"/>
  <c r="CV58" i="1"/>
  <c r="BX77" i="1"/>
  <c r="S93" i="1"/>
  <c r="CF29" i="1"/>
  <c r="CR29" i="1" s="1"/>
  <c r="DA49" i="1"/>
  <c r="F57" i="1"/>
  <c r="AU23" i="1"/>
  <c r="CI39" i="1"/>
  <c r="AG89" i="1"/>
  <c r="DI89" i="1"/>
  <c r="BY12" i="1"/>
  <c r="L77" i="1"/>
  <c r="BM11" i="1"/>
  <c r="O6" i="1"/>
  <c r="DI9" i="1"/>
  <c r="AB76" i="1"/>
  <c r="AI76" i="1"/>
  <c r="BT57" i="1"/>
  <c r="AD77" i="1"/>
  <c r="BZ49" i="1"/>
  <c r="DQ28" i="1"/>
  <c r="BQ24" i="1"/>
  <c r="BD79" i="1"/>
  <c r="H20" i="1"/>
  <c r="DH27" i="1"/>
  <c r="BT93" i="1"/>
  <c r="BK24" i="1"/>
  <c r="AJ17" i="1"/>
  <c r="DG15" i="1"/>
  <c r="F6" i="1"/>
  <c r="S29" i="1"/>
  <c r="AE29" i="1" s="1"/>
  <c r="AY16" i="1"/>
  <c r="N79" i="1"/>
  <c r="AZ22" i="1"/>
  <c r="AJ30" i="1"/>
  <c r="I71" i="1"/>
  <c r="AI13" i="1"/>
  <c r="AZ29" i="1"/>
  <c r="DQ38" i="1"/>
  <c r="AK93" i="1"/>
  <c r="DD88" i="1"/>
  <c r="DD91" i="1" s="1"/>
  <c r="DG80" i="1"/>
  <c r="AC21" i="1"/>
  <c r="CL27" i="1"/>
  <c r="H90" i="1"/>
  <c r="H91" i="1" s="1"/>
  <c r="BY96" i="1"/>
  <c r="S16" i="1"/>
  <c r="BB17" i="1"/>
  <c r="CP11" i="1"/>
  <c r="AQ6" i="1"/>
  <c r="Y9" i="1"/>
  <c r="Z15" i="1"/>
  <c r="DC89" i="1"/>
  <c r="CV72" i="1"/>
  <c r="CH71" i="1"/>
  <c r="AP72" i="1"/>
  <c r="AK90" i="1"/>
  <c r="AS76" i="1"/>
  <c r="CC14" i="1"/>
  <c r="DJ24" i="1"/>
  <c r="BL30" i="1"/>
  <c r="BC13" i="1"/>
  <c r="CL30" i="1"/>
  <c r="AG39" i="1"/>
  <c r="AL78" i="1"/>
  <c r="CL14" i="1"/>
  <c r="CM15" i="1"/>
  <c r="AN90" i="1"/>
  <c r="BO25" i="1"/>
  <c r="DN19" i="1"/>
  <c r="N78" i="1"/>
  <c r="CG16" i="1"/>
  <c r="BJ72" i="1"/>
  <c r="W11" i="1"/>
  <c r="BC71" i="1"/>
  <c r="AH78" i="1"/>
  <c r="BI71" i="1"/>
  <c r="DC32" i="1"/>
  <c r="DN24" i="1"/>
  <c r="CA23" i="1"/>
  <c r="AA96" i="1"/>
  <c r="CQ72" i="1"/>
  <c r="S78" i="1"/>
  <c r="BN16" i="1"/>
  <c r="M9" i="1"/>
  <c r="AV79" i="1"/>
  <c r="CJ79" i="1"/>
  <c r="BU18" i="1"/>
  <c r="J17" i="1"/>
  <c r="DJ72" i="1"/>
  <c r="U15" i="1"/>
  <c r="BB31" i="1"/>
  <c r="AP89" i="1"/>
  <c r="AG10" i="1"/>
  <c r="AB6" i="1"/>
  <c r="CF21" i="1"/>
  <c r="U93" i="1"/>
  <c r="AG29" i="1"/>
  <c r="BB32" i="1"/>
  <c r="U58" i="1"/>
  <c r="BP27" i="1"/>
  <c r="DB29" i="1"/>
  <c r="BJ17" i="1"/>
  <c r="DH39" i="1"/>
  <c r="BA80" i="1"/>
  <c r="CK62" i="1"/>
  <c r="CX21" i="1"/>
  <c r="BV38" i="1"/>
  <c r="BV41" i="1" s="1"/>
  <c r="H24" i="1"/>
  <c r="CN14" i="1"/>
  <c r="AY58" i="1"/>
  <c r="CI17" i="1"/>
  <c r="BD23" i="1"/>
  <c r="AN16" i="1"/>
  <c r="BL33" i="1"/>
  <c r="K39" i="1"/>
  <c r="AY93" i="1"/>
  <c r="DA45" i="1"/>
  <c r="BW30" i="1"/>
  <c r="CQ33" i="1"/>
  <c r="BJ12" i="1"/>
  <c r="DD15" i="1"/>
  <c r="AU80" i="1"/>
  <c r="CF22" i="1"/>
  <c r="AP62" i="1"/>
  <c r="CJ30" i="1"/>
  <c r="BJ14" i="1"/>
  <c r="BY58" i="1"/>
  <c r="BP11" i="1"/>
  <c r="X90" i="1"/>
  <c r="BA26" i="1"/>
  <c r="DO59" i="1"/>
  <c r="BC38" i="1"/>
  <c r="BC41" i="1" s="1"/>
  <c r="N51" i="1"/>
  <c r="BN26" i="1"/>
  <c r="O79" i="1"/>
  <c r="AQ15" i="1"/>
  <c r="AB17" i="1"/>
  <c r="DH10" i="1"/>
  <c r="CV10" i="1"/>
  <c r="AH71" i="1"/>
  <c r="BZ22" i="1"/>
  <c r="AO77" i="1"/>
  <c r="Q14" i="1"/>
  <c r="AC50" i="1"/>
  <c r="BH30" i="1"/>
  <c r="AP6" i="1"/>
  <c r="BT18" i="1"/>
  <c r="CT30" i="1"/>
  <c r="BK57" i="1"/>
  <c r="BC76" i="1"/>
  <c r="AH51" i="1"/>
  <c r="AN26" i="1"/>
  <c r="CJ78" i="1"/>
  <c r="DL62" i="1"/>
  <c r="BW14" i="1"/>
  <c r="AN18" i="1"/>
  <c r="AU96" i="1"/>
  <c r="AF78" i="1"/>
  <c r="CW20" i="1"/>
  <c r="CK71" i="1"/>
  <c r="DK45" i="1"/>
  <c r="DK46" i="1" s="1"/>
  <c r="BC43" i="1"/>
  <c r="BC46" i="1" s="1"/>
  <c r="CX7" i="1"/>
  <c r="DO23" i="1"/>
  <c r="M45" i="1"/>
  <c r="BC57" i="1"/>
  <c r="CV88" i="1"/>
  <c r="CV91" i="1" s="1"/>
  <c r="CD79" i="1"/>
  <c r="Y88" i="1"/>
  <c r="Y91" i="1" s="1"/>
  <c r="CL11" i="1"/>
  <c r="BJ89" i="1"/>
  <c r="Q10" i="1"/>
  <c r="AP15" i="1"/>
  <c r="CD38" i="1"/>
  <c r="CD41" i="1" s="1"/>
  <c r="DM39" i="1"/>
  <c r="BD72" i="1"/>
  <c r="DM21" i="1"/>
  <c r="CB50" i="1"/>
  <c r="M16" i="1"/>
  <c r="AO33" i="1"/>
  <c r="T57" i="1"/>
  <c r="CD44" i="1"/>
  <c r="U38" i="1"/>
  <c r="H18" i="1"/>
  <c r="J33" i="1"/>
  <c r="BT50" i="1"/>
  <c r="DP39" i="1"/>
  <c r="DP41" i="1" s="1"/>
  <c r="H10" i="1"/>
  <c r="I21" i="1"/>
  <c r="Q28" i="1"/>
  <c r="ED53" i="4"/>
  <c r="EE49" i="4"/>
  <c r="CQ86" i="16"/>
  <c r="CR86" i="16" s="1"/>
  <c r="CQ93" i="16"/>
  <c r="CQ96" i="16" s="1"/>
  <c r="CR96" i="16" s="1"/>
  <c r="CR84" i="16"/>
  <c r="CR93" i="16" s="1"/>
  <c r="T95" i="24"/>
  <c r="T97" i="24" s="1"/>
  <c r="Q11" i="2"/>
  <c r="DE82" i="7"/>
  <c r="DD84" i="7"/>
  <c r="ED80" i="24"/>
  <c r="EE76" i="24"/>
  <c r="ED55" i="44"/>
  <c r="EE36" i="44"/>
  <c r="BR82" i="29"/>
  <c r="BQ84" i="29"/>
  <c r="DB86" i="4"/>
  <c r="DB93" i="4"/>
  <c r="BQ86" i="4"/>
  <c r="BR86" i="4" s="1"/>
  <c r="BQ93" i="4"/>
  <c r="BR84" i="4"/>
  <c r="BR93" i="4" s="1"/>
  <c r="EC84" i="19"/>
  <c r="EC80" i="19"/>
  <c r="EC82" i="19" s="1"/>
  <c r="AQ64" i="39"/>
  <c r="AR64" i="39" s="1"/>
  <c r="EB80" i="49"/>
  <c r="EB82" i="49" s="1"/>
  <c r="CQ55" i="4"/>
  <c r="CR36" i="4"/>
  <c r="U95" i="34"/>
  <c r="U97" i="34" s="1"/>
  <c r="R13" i="2"/>
  <c r="P95" i="7"/>
  <c r="P97" i="7" s="1"/>
  <c r="M7" i="2"/>
  <c r="CQ55" i="11"/>
  <c r="CR36" i="11"/>
  <c r="EA86" i="29"/>
  <c r="EA93" i="29"/>
  <c r="EA96" i="29" s="1"/>
  <c r="CU23" i="1"/>
  <c r="DE23" i="1" s="1"/>
  <c r="AH6" i="1"/>
  <c r="CN28" i="1"/>
  <c r="DG39" i="1"/>
  <c r="CT25" i="1"/>
  <c r="AG76" i="1"/>
  <c r="AP57" i="1"/>
  <c r="AS13" i="1"/>
  <c r="BI22" i="1"/>
  <c r="AF20" i="1"/>
  <c r="BN20" i="1"/>
  <c r="DD57" i="1"/>
  <c r="AF62" i="1"/>
  <c r="CK78" i="1"/>
  <c r="DN78" i="1"/>
  <c r="CK45" i="1"/>
  <c r="AM15" i="1"/>
  <c r="I10" i="1"/>
  <c r="BL21" i="1"/>
  <c r="CZ38" i="1"/>
  <c r="CZ41" i="1" s="1"/>
  <c r="AH77" i="1"/>
  <c r="AM89" i="1"/>
  <c r="W76" i="1"/>
  <c r="BY50" i="1"/>
  <c r="DB24" i="1"/>
  <c r="T71" i="1"/>
  <c r="AO23" i="1"/>
  <c r="DF24" i="1"/>
  <c r="CS96" i="1"/>
  <c r="CZ59" i="1"/>
  <c r="T22" i="1"/>
  <c r="DP71" i="1"/>
  <c r="CH43" i="1"/>
  <c r="CG93" i="1"/>
  <c r="CG21" i="1"/>
  <c r="CD77" i="1"/>
  <c r="AU18" i="1"/>
  <c r="BP14" i="1"/>
  <c r="I51" i="1"/>
  <c r="AD43" i="1"/>
  <c r="AM13" i="1"/>
  <c r="BF89" i="1"/>
  <c r="BR89" i="1" s="1"/>
  <c r="DQ90" i="1"/>
  <c r="BT15" i="1"/>
  <c r="AM24" i="1"/>
  <c r="AW13" i="1"/>
  <c r="DL16" i="1"/>
  <c r="BZ10" i="1"/>
  <c r="AX14" i="1"/>
  <c r="BX79" i="1"/>
  <c r="AY30" i="1"/>
  <c r="BB38" i="1"/>
  <c r="BB41" i="1" s="1"/>
  <c r="DC26" i="1"/>
  <c r="AU88" i="1"/>
  <c r="AN23" i="1"/>
  <c r="BF43" i="1"/>
  <c r="DK7" i="1"/>
  <c r="O25" i="1"/>
  <c r="DP49" i="1"/>
  <c r="DP53" i="1" s="1"/>
  <c r="AX20" i="1"/>
  <c r="DG62" i="1"/>
  <c r="DG30" i="1"/>
  <c r="CW10" i="1"/>
  <c r="DK13" i="1"/>
  <c r="DH29" i="1"/>
  <c r="AI49" i="1"/>
  <c r="BV20" i="1"/>
  <c r="BJ71" i="1"/>
  <c r="DJ51" i="1"/>
  <c r="O49" i="1"/>
  <c r="BL38" i="1"/>
  <c r="BL41" i="1" s="1"/>
  <c r="AG13" i="1"/>
  <c r="CD11" i="1"/>
  <c r="AL15" i="1"/>
  <c r="BZ26" i="1"/>
  <c r="DG45" i="1"/>
  <c r="DR45" i="1" s="1"/>
  <c r="BW39" i="1"/>
  <c r="CL51" i="1"/>
  <c r="Q79" i="1"/>
  <c r="AK25" i="1"/>
  <c r="DO88" i="1"/>
  <c r="DN22" i="1"/>
  <c r="O11" i="1"/>
  <c r="DL24" i="1"/>
  <c r="CI49" i="1"/>
  <c r="CH18" i="1"/>
  <c r="AI10" i="1"/>
  <c r="AI79" i="1"/>
  <c r="BM20" i="1"/>
  <c r="T7" i="1"/>
  <c r="AK20" i="1"/>
  <c r="AP7" i="1"/>
  <c r="CF25" i="1"/>
  <c r="AD15" i="1"/>
  <c r="BV6" i="1"/>
  <c r="CW38" i="1"/>
  <c r="CI32" i="1"/>
  <c r="BI14" i="1"/>
  <c r="AA10" i="1"/>
  <c r="CL59" i="1"/>
  <c r="DD27" i="1"/>
  <c r="DI49" i="1"/>
  <c r="BC29" i="1"/>
  <c r="BX29" i="1"/>
  <c r="DK23" i="1"/>
  <c r="CD88" i="1"/>
  <c r="CD91" i="1" s="1"/>
  <c r="BI15" i="1"/>
  <c r="J29" i="1"/>
  <c r="Y45" i="1"/>
  <c r="DL22" i="1"/>
  <c r="Z71" i="1"/>
  <c r="AU17" i="1"/>
  <c r="BM14" i="1"/>
  <c r="AQ50" i="1"/>
  <c r="Z44" i="1"/>
  <c r="BM13" i="1"/>
  <c r="BC10" i="1"/>
  <c r="AZ96" i="1"/>
  <c r="CB10" i="1"/>
  <c r="N50" i="1"/>
  <c r="CY10" i="1"/>
  <c r="AG93" i="1"/>
  <c r="BN28" i="1"/>
  <c r="AM18" i="1"/>
  <c r="Q51" i="1"/>
  <c r="Y49" i="1"/>
  <c r="DJ29" i="1"/>
  <c r="CA15" i="1"/>
  <c r="DJ44" i="1"/>
  <c r="DM38" i="1"/>
  <c r="AL27" i="1"/>
  <c r="AT14" i="1"/>
  <c r="CN10" i="1"/>
  <c r="CT93" i="1"/>
  <c r="AH43" i="1"/>
  <c r="AH46" i="1" s="1"/>
  <c r="BU38" i="1"/>
  <c r="BU41" i="1" s="1"/>
  <c r="CW32" i="1"/>
  <c r="BI38" i="1"/>
  <c r="BI41" i="1" s="1"/>
  <c r="CO77" i="1"/>
  <c r="CR77" i="1" s="1"/>
  <c r="BP78" i="1"/>
  <c r="F20" i="1"/>
  <c r="DC79" i="1"/>
  <c r="DQ79" i="1"/>
  <c r="BJ51" i="1"/>
  <c r="CP89" i="1"/>
  <c r="BK10" i="1"/>
  <c r="BQ33" i="1"/>
  <c r="AJ20" i="1"/>
  <c r="V22" i="1"/>
  <c r="AY10" i="1"/>
  <c r="CM16" i="1"/>
  <c r="AT19" i="1"/>
  <c r="BX43" i="1"/>
  <c r="BX46" i="1" s="1"/>
  <c r="CU14" i="1"/>
  <c r="DO71" i="1"/>
  <c r="BJ59" i="1"/>
  <c r="Z27" i="1"/>
  <c r="CU24" i="1"/>
  <c r="BI7" i="1"/>
  <c r="S10" i="1"/>
  <c r="DN26" i="1"/>
  <c r="BF9" i="1"/>
  <c r="P58" i="1"/>
  <c r="CA88" i="1"/>
  <c r="CA91" i="1" s="1"/>
  <c r="BP43" i="1"/>
  <c r="BP46" i="1" s="1"/>
  <c r="CD43" i="1"/>
  <c r="CD46" i="1" s="1"/>
  <c r="DM58" i="1"/>
  <c r="BL58" i="1"/>
  <c r="K28" i="1"/>
  <c r="AO16" i="1"/>
  <c r="CP76" i="1"/>
  <c r="DK9" i="1"/>
  <c r="BJ18" i="1"/>
  <c r="V96" i="1"/>
  <c r="CW12" i="1"/>
  <c r="AF29" i="1"/>
  <c r="M19" i="1"/>
  <c r="CL21" i="1"/>
  <c r="AW72" i="1"/>
  <c r="AW82" i="1" s="1"/>
  <c r="AU52" i="2" s="1"/>
  <c r="CT32" i="1"/>
  <c r="J23" i="1"/>
  <c r="AS6" i="1"/>
  <c r="DD9" i="1"/>
  <c r="CC27" i="1"/>
  <c r="J28" i="1"/>
  <c r="AG9" i="1"/>
  <c r="AP96" i="1"/>
  <c r="BI59" i="1"/>
  <c r="AJ78" i="1"/>
  <c r="BU93" i="1"/>
  <c r="CZ76" i="1"/>
  <c r="BL50" i="1"/>
  <c r="DJ43" i="1"/>
  <c r="DJ46" i="1" s="1"/>
  <c r="DG49" i="1"/>
  <c r="DC10" i="1"/>
  <c r="DO72" i="1"/>
  <c r="DL72" i="1"/>
  <c r="BG12" i="1"/>
  <c r="AB93" i="1"/>
  <c r="BX57" i="1"/>
  <c r="BD31" i="1"/>
  <c r="Z78" i="1"/>
  <c r="K23" i="1"/>
  <c r="Y76" i="1"/>
  <c r="AU44" i="1"/>
  <c r="N25" i="1"/>
  <c r="AD6" i="1"/>
  <c r="AZ25" i="1"/>
  <c r="BF76" i="1"/>
  <c r="CP79" i="1"/>
  <c r="DQ72" i="1"/>
  <c r="BS43" i="1"/>
  <c r="BB22" i="1"/>
  <c r="G19" i="1"/>
  <c r="AD51" i="1"/>
  <c r="CS51" i="1"/>
  <c r="CC71" i="1"/>
  <c r="L58" i="1"/>
  <c r="AT50" i="1"/>
  <c r="AP79" i="1"/>
  <c r="U9" i="1"/>
  <c r="CP39" i="1"/>
  <c r="AD88" i="1"/>
  <c r="N28" i="1"/>
  <c r="BV7" i="1"/>
  <c r="AQ57" i="1"/>
  <c r="M90" i="1"/>
  <c r="CF78" i="1"/>
  <c r="DG79" i="1"/>
  <c r="BD62" i="1"/>
  <c r="DG14" i="1"/>
  <c r="AD27" i="1"/>
  <c r="BZ88" i="1"/>
  <c r="BZ91" i="1" s="1"/>
  <c r="AY78" i="1"/>
  <c r="DH12" i="1"/>
  <c r="AS26" i="1"/>
  <c r="BE26" i="1" s="1"/>
  <c r="BS59" i="1"/>
  <c r="CS30" i="1"/>
  <c r="Z96" i="1"/>
  <c r="K24" i="1"/>
  <c r="BQ76" i="1"/>
  <c r="BU32" i="1"/>
  <c r="DG19" i="1"/>
  <c r="BK9" i="1"/>
  <c r="BA13" i="1"/>
  <c r="DJ96" i="1"/>
  <c r="CQ30" i="1"/>
  <c r="AD22" i="1"/>
  <c r="BY13" i="1"/>
  <c r="CQ79" i="1"/>
  <c r="BP49" i="1"/>
  <c r="Z88" i="1"/>
  <c r="Z91" i="1" s="1"/>
  <c r="DO29" i="1"/>
  <c r="AQ16" i="1"/>
  <c r="BV27" i="1"/>
  <c r="CG15" i="1"/>
  <c r="BT44" i="1"/>
  <c r="U88" i="1"/>
  <c r="CI30" i="1"/>
  <c r="BU11" i="1"/>
  <c r="DG17" i="1"/>
  <c r="AX89" i="1"/>
  <c r="BK6" i="1"/>
  <c r="CU59" i="1"/>
  <c r="U72" i="1"/>
  <c r="U82" i="1" s="1"/>
  <c r="S52" i="2" s="1"/>
  <c r="DK32" i="1"/>
  <c r="J18" i="1"/>
  <c r="F78" i="1"/>
  <c r="DD25" i="1"/>
  <c r="I9" i="1"/>
  <c r="CI15" i="1"/>
  <c r="F50" i="1"/>
  <c r="CS72" i="1"/>
  <c r="H15" i="1"/>
  <c r="I29" i="1"/>
  <c r="Q12" i="1"/>
  <c r="DD76" i="49"/>
  <c r="DD36" i="49"/>
  <c r="DE34" i="49"/>
  <c r="AR95" i="54"/>
  <c r="AR97" i="54" s="1"/>
  <c r="AF97" i="54"/>
  <c r="ED80" i="44"/>
  <c r="EE76" i="44"/>
  <c r="DM46" i="1"/>
  <c r="N91" i="1"/>
  <c r="BY41" i="1"/>
  <c r="BQ86" i="19"/>
  <c r="BR86" i="19" s="1"/>
  <c r="BQ93" i="19"/>
  <c r="BQ96" i="19" s="1"/>
  <c r="BR96" i="19" s="1"/>
  <c r="BR84" i="19"/>
  <c r="BR93" i="19" s="1"/>
  <c r="DO84" i="34"/>
  <c r="W95" i="54"/>
  <c r="W97" i="54" s="1"/>
  <c r="T17" i="2"/>
  <c r="ED46" i="29"/>
  <c r="EE46" i="29" s="1"/>
  <c r="EE44" i="29"/>
  <c r="DF93" i="1"/>
  <c r="CY44" i="1"/>
  <c r="CF76" i="1"/>
  <c r="AU27" i="1"/>
  <c r="DJ71" i="1"/>
  <c r="EC76" i="4"/>
  <c r="EC36" i="4"/>
  <c r="EC55" i="4" s="1"/>
  <c r="EC60" i="4" s="1"/>
  <c r="T95" i="49"/>
  <c r="T97" i="49" s="1"/>
  <c r="Q16" i="2"/>
  <c r="EA62" i="39"/>
  <c r="EA64" i="39"/>
  <c r="CC86" i="4"/>
  <c r="CC93" i="4"/>
  <c r="CQ80" i="29"/>
  <c r="CR76" i="29"/>
  <c r="I95" i="1"/>
  <c r="I97" i="1" s="1"/>
  <c r="T32" i="1"/>
  <c r="BH45" i="1"/>
  <c r="BR45" i="1" s="1"/>
  <c r="BF31" i="1"/>
  <c r="CD32" i="1"/>
  <c r="BC44" i="1"/>
  <c r="G71" i="1"/>
  <c r="BX44" i="1"/>
  <c r="CQ18" i="1"/>
  <c r="V19" i="1"/>
  <c r="DB10" i="1"/>
  <c r="BC6" i="1"/>
  <c r="AZ11" i="1"/>
  <c r="Y23" i="1"/>
  <c r="BV9" i="1"/>
  <c r="BT32" i="1"/>
  <c r="BX39" i="1"/>
  <c r="BV59" i="1"/>
  <c r="BZ80" i="1"/>
  <c r="AD25" i="1"/>
  <c r="DB11" i="1"/>
  <c r="DH90" i="1"/>
  <c r="CL24" i="1"/>
  <c r="BM80" i="1"/>
  <c r="AW44" i="1"/>
  <c r="AW46" i="1" s="1"/>
  <c r="AC51" i="1"/>
  <c r="BD59" i="1"/>
  <c r="AX18" i="1"/>
  <c r="BU15" i="1"/>
  <c r="AO7" i="1"/>
  <c r="AY13" i="1"/>
  <c r="BV93" i="1"/>
  <c r="DA18" i="1"/>
  <c r="O44" i="1"/>
  <c r="CF50" i="1"/>
  <c r="T25" i="1"/>
  <c r="Z21" i="1"/>
  <c r="AZ9" i="1"/>
  <c r="AN15" i="1"/>
  <c r="AT15" i="1"/>
  <c r="DL14" i="1"/>
  <c r="CL16" i="1"/>
  <c r="AS27" i="1"/>
  <c r="BE27" i="1" s="1"/>
  <c r="BW59" i="1"/>
  <c r="AV51" i="1"/>
  <c r="N9" i="1"/>
  <c r="Y12" i="1"/>
  <c r="BM6" i="1"/>
  <c r="Z20" i="1"/>
  <c r="CL78" i="1"/>
  <c r="AN10" i="1"/>
  <c r="AS96" i="1"/>
  <c r="BB43" i="1"/>
  <c r="BB46" i="1" s="1"/>
  <c r="DQ25" i="1"/>
  <c r="AL38" i="1"/>
  <c r="AL41" i="1" s="1"/>
  <c r="BJ13" i="1"/>
  <c r="BH33" i="1"/>
  <c r="CQ21" i="1"/>
  <c r="AG78" i="1"/>
  <c r="DC6" i="1"/>
  <c r="AP12" i="1"/>
  <c r="AH22" i="1"/>
  <c r="BG51" i="1"/>
  <c r="AT39" i="1"/>
  <c r="I76" i="1"/>
  <c r="AP23" i="1"/>
  <c r="BI50" i="1"/>
  <c r="AW93" i="1"/>
  <c r="CP6" i="1"/>
  <c r="I30" i="1"/>
  <c r="CW18" i="1"/>
  <c r="J27" i="1"/>
  <c r="BL31" i="1"/>
  <c r="H9" i="1"/>
  <c r="AZ78" i="1"/>
  <c r="CA45" i="1"/>
  <c r="BN32" i="1"/>
  <c r="DN25" i="1"/>
  <c r="BO90" i="1"/>
  <c r="CF10" i="1"/>
  <c r="BI25" i="1"/>
  <c r="BW72" i="1"/>
  <c r="CT45" i="1"/>
  <c r="DE45" i="1" s="1"/>
  <c r="BM78" i="1"/>
  <c r="CG26" i="1"/>
  <c r="BM16" i="1"/>
  <c r="AS79" i="1"/>
  <c r="BE79" i="1" s="1"/>
  <c r="CP32" i="1"/>
  <c r="DL18" i="1"/>
  <c r="BN77" i="1"/>
  <c r="DO33" i="1"/>
  <c r="BS17" i="1"/>
  <c r="CE17" i="1" s="1"/>
  <c r="AQ13" i="1"/>
  <c r="T29" i="1"/>
  <c r="BS22" i="1"/>
  <c r="Z12" i="1"/>
  <c r="AH28" i="1"/>
  <c r="CF19" i="1"/>
  <c r="BD33" i="1"/>
  <c r="DH32" i="1"/>
  <c r="CK39" i="1"/>
  <c r="BF20" i="1"/>
  <c r="BL59" i="1"/>
  <c r="CF23" i="1"/>
  <c r="BI9" i="1"/>
  <c r="BP7" i="1"/>
  <c r="Y20" i="1"/>
  <c r="AL32" i="1"/>
  <c r="W19" i="1"/>
  <c r="BH51" i="1"/>
  <c r="BS27" i="1"/>
  <c r="DJ89" i="1"/>
  <c r="X39" i="1"/>
  <c r="BO44" i="1"/>
  <c r="AI6" i="1"/>
  <c r="CG76" i="1"/>
  <c r="CF26" i="1"/>
  <c r="G79" i="1"/>
  <c r="X50" i="1"/>
  <c r="CB27" i="1"/>
  <c r="AN7" i="1"/>
  <c r="DA50" i="1"/>
  <c r="CC72" i="1"/>
  <c r="BD29" i="1"/>
  <c r="BE29" i="1" s="1"/>
  <c r="BC89" i="1"/>
  <c r="BC88" i="1"/>
  <c r="DH15" i="1"/>
  <c r="AK24" i="1"/>
  <c r="BJ44" i="1"/>
  <c r="CW50" i="1"/>
  <c r="BD76" i="1"/>
  <c r="CI96" i="1"/>
  <c r="CG29" i="1"/>
  <c r="DN21" i="1"/>
  <c r="DG89" i="1"/>
  <c r="CW14" i="1"/>
  <c r="AG57" i="1"/>
  <c r="AW30" i="1"/>
  <c r="CT43" i="1"/>
  <c r="CT46" i="1" s="1"/>
  <c r="G96" i="1"/>
  <c r="BO24" i="1"/>
  <c r="AD89" i="1"/>
  <c r="CH51" i="1"/>
  <c r="BD89" i="1"/>
  <c r="CI59" i="1"/>
  <c r="W17" i="1"/>
  <c r="DH14" i="1"/>
  <c r="I24" i="1"/>
  <c r="AF80" i="1"/>
  <c r="CJ49" i="1"/>
  <c r="CV14" i="1"/>
  <c r="AS28" i="1"/>
  <c r="DN16" i="1"/>
  <c r="CW30" i="1"/>
  <c r="CH9" i="1"/>
  <c r="BX90" i="1"/>
  <c r="CO89" i="1"/>
  <c r="CO32" i="1"/>
  <c r="BH23" i="1"/>
  <c r="CU26" i="1"/>
  <c r="DK96" i="1"/>
  <c r="K21" i="1"/>
  <c r="AM9" i="1"/>
  <c r="CV57" i="1"/>
  <c r="M38" i="1"/>
  <c r="M41" i="1" s="1"/>
  <c r="CB20" i="1"/>
  <c r="O13" i="1"/>
  <c r="DB38" i="1"/>
  <c r="DB41" i="1" s="1"/>
  <c r="AU19" i="1"/>
  <c r="AM19" i="1"/>
  <c r="CS58" i="1"/>
  <c r="DE58" i="1" s="1"/>
  <c r="CX13" i="1"/>
  <c r="DK79" i="1"/>
  <c r="CP16" i="1"/>
  <c r="X33" i="1"/>
  <c r="CA25" i="1"/>
  <c r="AH59" i="1"/>
  <c r="AH76" i="1"/>
  <c r="T44" i="1"/>
  <c r="BB76" i="1"/>
  <c r="DG58" i="1"/>
  <c r="AT72" i="1"/>
  <c r="BJ77" i="1"/>
  <c r="M39" i="1"/>
  <c r="AO71" i="1"/>
  <c r="CK57" i="1"/>
  <c r="DN44" i="1"/>
  <c r="CP30" i="1"/>
  <c r="AX77" i="1"/>
  <c r="BT58" i="1"/>
  <c r="AH29" i="1"/>
  <c r="DQ17" i="1"/>
  <c r="AJ62" i="1"/>
  <c r="CM44" i="1"/>
  <c r="CG6" i="1"/>
  <c r="BA96" i="1"/>
  <c r="DP72" i="1"/>
  <c r="CG12" i="1"/>
  <c r="H6" i="1"/>
  <c r="Z32" i="1"/>
  <c r="AV12" i="1"/>
  <c r="BP15" i="1"/>
  <c r="BS14" i="1"/>
  <c r="AP27" i="1"/>
  <c r="F44" i="1"/>
  <c r="R44" i="1" s="1"/>
  <c r="CV96" i="1"/>
  <c r="AJ93" i="1"/>
  <c r="DG43" i="1"/>
  <c r="DK30" i="1"/>
  <c r="AZ21" i="1"/>
  <c r="S71" i="1"/>
  <c r="CK20" i="1"/>
  <c r="BG27" i="1"/>
  <c r="CX38" i="1"/>
  <c r="CX41" i="1" s="1"/>
  <c r="BU31" i="1"/>
  <c r="BC77" i="1"/>
  <c r="BP88" i="1"/>
  <c r="BP91" i="1" s="1"/>
  <c r="CZ78" i="1"/>
  <c r="DK20" i="1"/>
  <c r="AW19" i="1"/>
  <c r="CK17" i="1"/>
  <c r="AS45" i="1"/>
  <c r="AX6" i="1"/>
  <c r="S31" i="1"/>
  <c r="DN45" i="1"/>
  <c r="AB18" i="1"/>
  <c r="W7" i="1"/>
  <c r="AF22" i="1"/>
  <c r="AF19" i="1"/>
  <c r="BZ13" i="1"/>
  <c r="BI51" i="1"/>
  <c r="DO89" i="1"/>
  <c r="AX59" i="1"/>
  <c r="BW25" i="1"/>
  <c r="CN72" i="1"/>
  <c r="AW23" i="1"/>
  <c r="S39" i="1"/>
  <c r="AE39" i="1" s="1"/>
  <c r="CM72" i="1"/>
  <c r="V12" i="1"/>
  <c r="AK59" i="1"/>
  <c r="CD76" i="1"/>
  <c r="DD23" i="1"/>
  <c r="CH10" i="1"/>
  <c r="CH12" i="1"/>
  <c r="DO26" i="1"/>
  <c r="BB29" i="1"/>
  <c r="O88" i="1"/>
  <c r="O91" i="1" s="1"/>
  <c r="CH44" i="1"/>
  <c r="Z25" i="1"/>
  <c r="AB24" i="1"/>
  <c r="BL6" i="1"/>
  <c r="BM59" i="1"/>
  <c r="CY17" i="1"/>
  <c r="CZ18" i="1"/>
  <c r="DH93" i="1"/>
  <c r="BN62" i="1"/>
  <c r="DH96" i="1"/>
  <c r="DO19" i="1"/>
  <c r="BY33" i="1"/>
  <c r="BT88" i="1"/>
  <c r="BT91" i="1" s="1"/>
  <c r="AN50" i="1"/>
  <c r="S30" i="1"/>
  <c r="CA32" i="1"/>
  <c r="CD90" i="1"/>
  <c r="DM7" i="1"/>
  <c r="CZ25" i="1"/>
  <c r="CD23" i="1"/>
  <c r="AB39" i="1"/>
  <c r="AS44" i="1"/>
  <c r="BE44" i="1" s="1"/>
  <c r="CL18" i="1"/>
  <c r="BH16" i="1"/>
  <c r="BI89" i="1"/>
  <c r="V10" i="1"/>
  <c r="AZ14" i="1"/>
  <c r="CY50" i="1"/>
  <c r="BY80" i="1"/>
  <c r="H11" i="1"/>
  <c r="AV30" i="1"/>
  <c r="DJ7" i="1"/>
  <c r="V16" i="1"/>
  <c r="CD16" i="1"/>
  <c r="N6" i="1"/>
  <c r="CO57" i="1"/>
  <c r="CL13" i="1"/>
  <c r="X20" i="1"/>
  <c r="AU22" i="1"/>
  <c r="T80" i="1"/>
  <c r="DD13" i="1"/>
  <c r="AW58" i="1"/>
  <c r="BO39" i="1"/>
  <c r="G25" i="1"/>
  <c r="DL77" i="1"/>
  <c r="AA62" i="1"/>
  <c r="CT28" i="1"/>
  <c r="BQ15" i="1"/>
  <c r="CY39" i="1"/>
  <c r="DL13" i="1"/>
  <c r="CU45" i="1"/>
  <c r="DI62" i="1"/>
  <c r="CM90" i="1"/>
  <c r="AN31" i="1"/>
  <c r="DB12" i="1"/>
  <c r="I17" i="1"/>
  <c r="AL18" i="1"/>
  <c r="BT33" i="1"/>
  <c r="AK89" i="1"/>
  <c r="CY76" i="1"/>
  <c r="AI71" i="1"/>
  <c r="AU6" i="1"/>
  <c r="AF18" i="1"/>
  <c r="DH71" i="1"/>
  <c r="T16" i="1"/>
  <c r="AX57" i="1"/>
  <c r="AA57" i="1"/>
  <c r="Z59" i="1"/>
  <c r="CN51" i="1"/>
  <c r="CM76" i="1"/>
  <c r="BC25" i="1"/>
  <c r="BN45" i="1"/>
  <c r="I12" i="1"/>
  <c r="AT32" i="1"/>
  <c r="DL58" i="1"/>
  <c r="BL44" i="1"/>
  <c r="BU12" i="1"/>
  <c r="BK77" i="1"/>
  <c r="AX22" i="1"/>
  <c r="AT10" i="1"/>
  <c r="T27" i="1"/>
  <c r="CK89" i="1"/>
  <c r="L30" i="1"/>
  <c r="H23" i="1"/>
  <c r="L21" i="1"/>
  <c r="AW62" i="1"/>
  <c r="F31" i="1"/>
  <c r="L20" i="1"/>
  <c r="G24" i="1"/>
  <c r="I78" i="1"/>
  <c r="H22" i="1"/>
  <c r="P16" i="1"/>
  <c r="DC62" i="4"/>
  <c r="DD55" i="54"/>
  <c r="DE36" i="54"/>
  <c r="DN62" i="11"/>
  <c r="DN64" i="11" s="1"/>
  <c r="CD55" i="39"/>
  <c r="CE36" i="39"/>
  <c r="AR88" i="1"/>
  <c r="AF91" i="1"/>
  <c r="ED77" i="34"/>
  <c r="EE77" i="34" s="1"/>
  <c r="EE41" i="34"/>
  <c r="DD76" i="29"/>
  <c r="DD36" i="29"/>
  <c r="DE34" i="29"/>
  <c r="AY41" i="1"/>
  <c r="DQ10" i="1"/>
  <c r="AK28" i="1"/>
  <c r="DI58" i="1"/>
  <c r="Z11" i="1"/>
  <c r="AF72" i="1"/>
  <c r="DQ46" i="29"/>
  <c r="DR46" i="29" s="1"/>
  <c r="DR44" i="29"/>
  <c r="DC84" i="49"/>
  <c r="DC80" i="49"/>
  <c r="DC82" i="49" s="1"/>
  <c r="T95" i="19"/>
  <c r="T97" i="19" s="1"/>
  <c r="Q10" i="2"/>
  <c r="ED77" i="19"/>
  <c r="EE77" i="19" s="1"/>
  <c r="EE41" i="19"/>
  <c r="CD62" i="54"/>
  <c r="CE62" i="54" s="1"/>
  <c r="CE60" i="54"/>
  <c r="DZ82" i="39"/>
  <c r="EC80" i="34"/>
  <c r="EC82" i="34" s="1"/>
  <c r="ED41" i="49"/>
  <c r="EE39" i="49"/>
  <c r="DC62" i="11"/>
  <c r="DC64" i="11" s="1"/>
  <c r="DQ77" i="54"/>
  <c r="DR77" i="54" s="1"/>
  <c r="DR41" i="54"/>
  <c r="CP84" i="4"/>
  <c r="DB62" i="49"/>
  <c r="DB64" i="49"/>
  <c r="DQ91" i="49"/>
  <c r="DR91" i="49" s="1"/>
  <c r="DR89" i="49"/>
  <c r="AK7" i="1"/>
  <c r="DB44" i="1"/>
  <c r="BD86" i="39"/>
  <c r="BE86" i="39" s="1"/>
  <c r="BD93" i="39"/>
  <c r="BD96" i="39" s="1"/>
  <c r="BE96" i="39" s="1"/>
  <c r="BE84" i="39"/>
  <c r="BE93" i="39" s="1"/>
  <c r="DC84" i="54"/>
  <c r="CD60" i="11"/>
  <c r="CE55" i="11"/>
  <c r="DB86" i="19"/>
  <c r="DB93" i="19"/>
  <c r="DB96" i="19" s="1"/>
  <c r="BD86" i="4"/>
  <c r="BE86" i="4" s="1"/>
  <c r="BD93" i="4"/>
  <c r="BE84" i="4"/>
  <c r="BE93" i="4" s="1"/>
  <c r="CO86" i="11"/>
  <c r="CO93" i="11"/>
  <c r="CO96" i="11" s="1"/>
  <c r="CO96" i="1" s="1"/>
  <c r="EC84" i="24"/>
  <c r="DY64" i="49"/>
  <c r="EA80" i="39"/>
  <c r="EA82" i="39" s="1"/>
  <c r="CQ60" i="19"/>
  <c r="CR55" i="19"/>
  <c r="BD62" i="39"/>
  <c r="BE62" i="39" s="1"/>
  <c r="BE60" i="39"/>
  <c r="DC84" i="34"/>
  <c r="DC80" i="11"/>
  <c r="DC82" i="11" s="1"/>
  <c r="CD64" i="24"/>
  <c r="CE64" i="24" s="1"/>
  <c r="DQ53" i="4"/>
  <c r="DR49" i="4"/>
  <c r="EC76" i="49"/>
  <c r="EC36" i="49"/>
  <c r="EC55" i="49" s="1"/>
  <c r="EC60" i="49" s="1"/>
  <c r="EB62" i="29"/>
  <c r="EB64" i="29" s="1"/>
  <c r="CD62" i="19"/>
  <c r="CE62" i="19" s="1"/>
  <c r="CD64" i="19"/>
  <c r="CE64" i="19" s="1"/>
  <c r="CE60" i="19"/>
  <c r="Q13" i="1"/>
  <c r="AJ28" i="1"/>
  <c r="Q23" i="1"/>
  <c r="DL17" i="1"/>
  <c r="AB79" i="1"/>
  <c r="CG10" i="1"/>
  <c r="DP13" i="1"/>
  <c r="AZ50" i="1"/>
  <c r="Q11" i="1"/>
  <c r="DB49" i="1"/>
  <c r="BB10" i="1"/>
  <c r="CM28" i="1"/>
  <c r="X17" i="1"/>
  <c r="AX78" i="1"/>
  <c r="CZ72" i="1"/>
  <c r="BQ27" i="1"/>
  <c r="CP15" i="1"/>
  <c r="CZ19" i="1"/>
  <c r="X58" i="1"/>
  <c r="BW17" i="1"/>
  <c r="BZ58" i="1"/>
  <c r="AB62" i="1"/>
  <c r="AO51" i="1"/>
  <c r="AT58" i="1"/>
  <c r="AH16" i="1"/>
  <c r="K76" i="1"/>
  <c r="DM26" i="1"/>
  <c r="BH18" i="1"/>
  <c r="BK21" i="1"/>
  <c r="T14" i="1"/>
  <c r="AE14" i="1" s="1"/>
  <c r="J77" i="1"/>
  <c r="BJ24" i="1"/>
  <c r="BA45" i="1"/>
  <c r="CO27" i="1"/>
  <c r="DA28" i="1"/>
  <c r="DO12" i="1"/>
  <c r="I33" i="1"/>
  <c r="CN59" i="1"/>
  <c r="DA12" i="1"/>
  <c r="CA16" i="1"/>
  <c r="BV57" i="1"/>
  <c r="V90" i="1"/>
  <c r="AE90" i="1" s="1"/>
  <c r="BY76" i="1"/>
  <c r="BB59" i="1"/>
  <c r="AM50" i="1"/>
  <c r="Q21" i="1"/>
  <c r="AG32" i="1"/>
  <c r="CG43" i="1"/>
  <c r="CG46" i="1" s="1"/>
  <c r="U18" i="1"/>
  <c r="O16" i="1"/>
  <c r="CY31" i="1"/>
  <c r="CI62" i="1"/>
  <c r="DD16" i="1"/>
  <c r="CC11" i="1"/>
  <c r="DH44" i="1"/>
  <c r="AL93" i="1"/>
  <c r="BN22" i="1"/>
  <c r="CF45" i="1"/>
  <c r="CR45" i="1" s="1"/>
  <c r="G17" i="1"/>
  <c r="BM76" i="1"/>
  <c r="AF89" i="1"/>
  <c r="AR89" i="1" s="1"/>
  <c r="BN88" i="1"/>
  <c r="BN91" i="1" s="1"/>
  <c r="CK58" i="1"/>
  <c r="DO58" i="1"/>
  <c r="AG17" i="1"/>
  <c r="AB58" i="1"/>
  <c r="BQ51" i="1"/>
  <c r="BN21" i="1"/>
  <c r="CO23" i="1"/>
  <c r="AZ39" i="1"/>
  <c r="BH57" i="1"/>
  <c r="DH77" i="1"/>
  <c r="AY21" i="1"/>
  <c r="CH39" i="1"/>
  <c r="J80" i="1"/>
  <c r="K89" i="1"/>
  <c r="K91" i="1" s="1"/>
  <c r="CJ25" i="1"/>
  <c r="F17" i="1"/>
  <c r="R17" i="1" s="1"/>
  <c r="BF10" i="1"/>
  <c r="BR10" i="1" s="1"/>
  <c r="BZ78" i="1"/>
  <c r="P28" i="1"/>
  <c r="P26" i="1"/>
  <c r="DH18" i="1"/>
  <c r="DK12" i="1"/>
  <c r="CG14" i="1"/>
  <c r="CD10" i="1"/>
  <c r="DD44" i="1"/>
  <c r="AP90" i="1"/>
  <c r="AL88" i="1"/>
  <c r="AL91" i="1" s="1"/>
  <c r="AC22" i="1"/>
  <c r="DN59" i="1"/>
  <c r="BX71" i="1"/>
  <c r="BX74" i="1" s="1"/>
  <c r="AG15" i="1"/>
  <c r="AA45" i="1"/>
  <c r="Q30" i="1"/>
  <c r="BD13" i="1"/>
  <c r="BV58" i="1"/>
  <c r="DC21" i="1"/>
  <c r="DI32" i="1"/>
  <c r="AU24" i="1"/>
  <c r="DN11" i="1"/>
  <c r="AQ26" i="1"/>
  <c r="AD90" i="1"/>
  <c r="CS57" i="1"/>
  <c r="AA88" i="1"/>
  <c r="AA91" i="1" s="1"/>
  <c r="W44" i="1"/>
  <c r="AI29" i="1"/>
  <c r="AA72" i="1"/>
  <c r="O12" i="1"/>
  <c r="CD9" i="1"/>
  <c r="CK76" i="1"/>
  <c r="CF9" i="1"/>
  <c r="AI59" i="1"/>
  <c r="BL71" i="1"/>
  <c r="BG19" i="1"/>
  <c r="CI7" i="1"/>
  <c r="BH72" i="1"/>
  <c r="BT62" i="1"/>
  <c r="U6" i="1"/>
  <c r="BY21" i="1"/>
  <c r="O30" i="1"/>
  <c r="DM88" i="1"/>
  <c r="DM91" i="1" s="1"/>
  <c r="BX78" i="1"/>
  <c r="U43" i="1"/>
  <c r="U46" i="1" s="1"/>
  <c r="AC30" i="1"/>
  <c r="CT62" i="1"/>
  <c r="DO17" i="1"/>
  <c r="BB16" i="1"/>
  <c r="CZ23" i="1"/>
  <c r="BT79" i="1"/>
  <c r="N43" i="1"/>
  <c r="N46" i="1" s="1"/>
  <c r="BT31" i="1"/>
  <c r="CM62" i="1"/>
  <c r="CI38" i="1"/>
  <c r="CI41" i="1" s="1"/>
  <c r="AF24" i="1"/>
  <c r="DN89" i="1"/>
  <c r="BF49" i="1"/>
  <c r="BJ43" i="1"/>
  <c r="BV18" i="1"/>
  <c r="BN30" i="1"/>
  <c r="BZ20" i="1"/>
  <c r="O32" i="1"/>
  <c r="CQ22" i="1"/>
  <c r="AM25" i="1"/>
  <c r="J12" i="1"/>
  <c r="CO72" i="1"/>
  <c r="CU29" i="1"/>
  <c r="DF28" i="1"/>
  <c r="S51" i="1"/>
  <c r="BF72" i="1"/>
  <c r="BO28" i="1"/>
  <c r="BS45" i="1"/>
  <c r="AS72" i="1"/>
  <c r="CS31" i="1"/>
  <c r="DE31" i="1" s="1"/>
  <c r="CO14" i="1"/>
  <c r="BX59" i="1"/>
  <c r="AA71" i="1"/>
  <c r="CW77" i="1"/>
  <c r="CO20" i="1"/>
  <c r="DJ50" i="1"/>
  <c r="AQ58" i="1"/>
  <c r="AD45" i="1"/>
  <c r="Q62" i="1"/>
  <c r="Q39" i="1"/>
  <c r="Q41" i="1" s="1"/>
  <c r="CM12" i="1"/>
  <c r="T43" i="1"/>
  <c r="AZ28" i="1"/>
  <c r="AD26" i="1"/>
  <c r="BT21" i="1"/>
  <c r="BY51" i="1"/>
  <c r="BX30" i="1"/>
  <c r="AO93" i="1"/>
  <c r="DG59" i="1"/>
  <c r="DR59" i="1" s="1"/>
  <c r="CB13" i="1"/>
  <c r="AZ18" i="1"/>
  <c r="BD43" i="1"/>
  <c r="BD46" i="1" s="1"/>
  <c r="BY26" i="1"/>
  <c r="BU51" i="1"/>
  <c r="CF44" i="1"/>
  <c r="CX71" i="1"/>
  <c r="AY33" i="1"/>
  <c r="BG78" i="1"/>
  <c r="CQ90" i="1"/>
  <c r="BO80" i="1"/>
  <c r="CQ43" i="1"/>
  <c r="CQ46" i="1" s="1"/>
  <c r="AM80" i="1"/>
  <c r="CZ50" i="1"/>
  <c r="AO79" i="1"/>
  <c r="H7" i="1"/>
  <c r="BT78" i="1"/>
  <c r="AV80" i="1"/>
  <c r="BH50" i="1"/>
  <c r="Q18" i="1"/>
  <c r="U12" i="1"/>
  <c r="CO25" i="1"/>
  <c r="CW19" i="1"/>
  <c r="BT77" i="1"/>
  <c r="DI28" i="1"/>
  <c r="BN13" i="1"/>
  <c r="T9" i="1"/>
  <c r="DB57" i="1"/>
  <c r="BX27" i="1"/>
  <c r="AB16" i="1"/>
  <c r="AV39" i="1"/>
  <c r="CK16" i="1"/>
  <c r="BI18" i="1"/>
  <c r="CP7" i="1"/>
  <c r="CH80" i="1"/>
  <c r="CB79" i="1"/>
  <c r="AF49" i="1"/>
  <c r="BZ44" i="1"/>
  <c r="DI20" i="1"/>
  <c r="BA90" i="1"/>
  <c r="DD71" i="1"/>
  <c r="G43" i="1"/>
  <c r="G46" i="1" s="1"/>
  <c r="AP88" i="1"/>
  <c r="AP91" i="1" s="1"/>
  <c r="M89" i="1"/>
  <c r="BO45" i="1"/>
  <c r="DF32" i="1"/>
  <c r="CD29" i="1"/>
  <c r="BG18" i="1"/>
  <c r="DK39" i="1"/>
  <c r="CJ89" i="1"/>
  <c r="P59" i="1"/>
  <c r="AO24" i="1"/>
  <c r="BH22" i="1"/>
  <c r="AW39" i="1"/>
  <c r="DN27" i="1"/>
  <c r="DA71" i="1"/>
  <c r="DH49" i="1"/>
  <c r="CQ25" i="1"/>
  <c r="DF25" i="1"/>
  <c r="DR25" i="1" s="1"/>
  <c r="AU90" i="1"/>
  <c r="CP25" i="1"/>
  <c r="X72" i="1"/>
  <c r="X21" i="1"/>
  <c r="CV30" i="1"/>
  <c r="DA51" i="1"/>
  <c r="AN76" i="1"/>
  <c r="P57" i="1"/>
  <c r="AK51" i="1"/>
  <c r="BG80" i="1"/>
  <c r="CA11" i="1"/>
  <c r="S57" i="1"/>
  <c r="CT27" i="1"/>
  <c r="DQ20" i="1"/>
  <c r="BS89" i="1"/>
  <c r="BX72" i="1"/>
  <c r="BS62" i="1"/>
  <c r="CU17" i="1"/>
  <c r="AD49" i="1"/>
  <c r="BO7" i="1"/>
  <c r="AD23" i="1"/>
  <c r="CH32" i="1"/>
  <c r="CR32" i="1" s="1"/>
  <c r="DI18" i="1"/>
  <c r="AQ79" i="1"/>
  <c r="DJ38" i="1"/>
  <c r="DJ41" i="1" s="1"/>
  <c r="CI29" i="1"/>
  <c r="DK29" i="1"/>
  <c r="BP22" i="1"/>
  <c r="BZ9" i="1"/>
  <c r="BZ6" i="1"/>
  <c r="AA43" i="1"/>
  <c r="DN12" i="1"/>
  <c r="CQ88" i="1"/>
  <c r="CQ91" i="1" s="1"/>
  <c r="CZ77" i="1"/>
  <c r="AP28" i="1"/>
  <c r="H50" i="1"/>
  <c r="DL20" i="1"/>
  <c r="W28" i="1"/>
  <c r="S45" i="1"/>
  <c r="AE45" i="1" s="1"/>
  <c r="DD6" i="1"/>
  <c r="W30" i="1"/>
  <c r="CC79" i="1"/>
  <c r="V38" i="1"/>
  <c r="J25" i="1"/>
  <c r="U79" i="1"/>
  <c r="N23" i="1"/>
  <c r="DN49" i="1"/>
  <c r="BL51" i="1"/>
  <c r="CS89" i="1"/>
  <c r="M26" i="1"/>
  <c r="AY80" i="1"/>
  <c r="AS51" i="1"/>
  <c r="BF17" i="1"/>
  <c r="BR17" i="1" s="1"/>
  <c r="AS23" i="1"/>
  <c r="DG10" i="1"/>
  <c r="O20" i="1"/>
  <c r="CD17" i="1"/>
  <c r="AB71" i="1"/>
  <c r="CS29" i="1"/>
  <c r="DE29" i="1" s="1"/>
  <c r="CX15" i="1"/>
  <c r="BP50" i="1"/>
  <c r="AI16" i="1"/>
  <c r="AJ15" i="1"/>
  <c r="CT15" i="1"/>
  <c r="I90" i="1"/>
  <c r="CO39" i="1"/>
  <c r="AV18" i="1"/>
  <c r="BE18" i="1" s="1"/>
  <c r="CN7" i="1"/>
  <c r="DJ57" i="1"/>
  <c r="V11" i="1"/>
  <c r="N72" i="1"/>
  <c r="N82" i="1" s="1"/>
  <c r="L52" i="2" s="1"/>
  <c r="AJ77" i="1"/>
  <c r="CB80" i="1"/>
  <c r="CG71" i="1"/>
  <c r="CG74" i="1" s="1"/>
  <c r="AN43" i="1"/>
  <c r="AN46" i="1" s="1"/>
  <c r="BV50" i="1"/>
  <c r="BT9" i="1"/>
  <c r="CZ49" i="1"/>
  <c r="CP20" i="1"/>
  <c r="AQ38" i="1"/>
  <c r="AQ41" i="1" s="1"/>
  <c r="T10" i="1"/>
  <c r="AT78" i="1"/>
  <c r="K14" i="1"/>
  <c r="AW38" i="1"/>
  <c r="AW41" i="1" s="1"/>
  <c r="BI49" i="1"/>
  <c r="AK17" i="1"/>
  <c r="CV16" i="1"/>
  <c r="BL93" i="1"/>
  <c r="BA72" i="1"/>
  <c r="V45" i="1"/>
  <c r="G22" i="1"/>
  <c r="K10" i="1"/>
  <c r="BL72" i="1"/>
  <c r="L28" i="1"/>
  <c r="AV50" i="1"/>
  <c r="BD28" i="1"/>
  <c r="K30" i="1"/>
  <c r="L13" i="1"/>
  <c r="I15" i="1"/>
  <c r="I16" i="1"/>
  <c r="ED46" i="4"/>
  <c r="EE46" i="4" s="1"/>
  <c r="EE44" i="4"/>
  <c r="P23" i="1"/>
  <c r="Z23" i="1"/>
  <c r="BQ86" i="34"/>
  <c r="BR86" i="34" s="1"/>
  <c r="BQ93" i="34"/>
  <c r="BQ96" i="34" s="1"/>
  <c r="BR96" i="34" s="1"/>
  <c r="BR84" i="34"/>
  <c r="BR93" i="34" s="1"/>
  <c r="DC80" i="4"/>
  <c r="DD80" i="54"/>
  <c r="DE76" i="54"/>
  <c r="CD80" i="39"/>
  <c r="CE76" i="39"/>
  <c r="DQ55" i="24"/>
  <c r="DR36" i="24"/>
  <c r="BQ84" i="11"/>
  <c r="DQ84" i="16" l="1"/>
  <c r="DQ93" i="16" s="1"/>
  <c r="DQ96" i="16" s="1"/>
  <c r="DR96" i="16" s="1"/>
  <c r="CA53" i="1"/>
  <c r="CS53" i="1"/>
  <c r="DH53" i="1"/>
  <c r="CX53" i="1"/>
  <c r="Y53" i="1"/>
  <c r="DN53" i="1"/>
  <c r="AG53" i="1"/>
  <c r="BZ53" i="1"/>
  <c r="BB53" i="1"/>
  <c r="CD84" i="11"/>
  <c r="CD86" i="11" s="1"/>
  <c r="CE86" i="11" s="1"/>
  <c r="BQ64" i="11"/>
  <c r="BR64" i="11" s="1"/>
  <c r="BX53" i="1"/>
  <c r="AQ53" i="1"/>
  <c r="BI53" i="1"/>
  <c r="BV53" i="1"/>
  <c r="CQ53" i="1"/>
  <c r="AD53" i="1"/>
  <c r="CI53" i="1"/>
  <c r="T53" i="1"/>
  <c r="DM53" i="1"/>
  <c r="J53" i="1"/>
  <c r="K53" i="1"/>
  <c r="CL53" i="1"/>
  <c r="CJ53" i="1"/>
  <c r="AW53" i="1"/>
  <c r="DB53" i="1"/>
  <c r="DI53" i="1"/>
  <c r="O53" i="1"/>
  <c r="AI53" i="1"/>
  <c r="BK53" i="1"/>
  <c r="BP53" i="1"/>
  <c r="W53" i="1"/>
  <c r="BD53" i="1"/>
  <c r="AP53" i="1"/>
  <c r="P53" i="1"/>
  <c r="G53" i="1"/>
  <c r="CE78" i="1"/>
  <c r="CR78" i="1"/>
  <c r="AC74" i="1"/>
  <c r="BC74" i="1"/>
  <c r="DO74" i="1"/>
  <c r="DA74" i="1"/>
  <c r="BI74" i="1"/>
  <c r="DD74" i="1"/>
  <c r="CW74" i="1"/>
  <c r="BK74" i="1"/>
  <c r="CK74" i="1"/>
  <c r="Z74" i="1"/>
  <c r="CX74" i="1"/>
  <c r="CY74" i="1"/>
  <c r="CN82" i="1"/>
  <c r="CL52" i="2" s="1"/>
  <c r="AB82" i="1"/>
  <c r="Z52" i="2" s="1"/>
  <c r="AE16" i="1"/>
  <c r="BN82" i="1"/>
  <c r="BL52" i="2" s="1"/>
  <c r="DM82" i="1"/>
  <c r="DK52" i="2" s="1"/>
  <c r="BE20" i="1"/>
  <c r="AQ82" i="1"/>
  <c r="AO52" i="2" s="1"/>
  <c r="BD82" i="1"/>
  <c r="BB52" i="2" s="1"/>
  <c r="I82" i="1"/>
  <c r="G52" i="2" s="1"/>
  <c r="G53" i="2" s="1"/>
  <c r="G63" i="2" s="1"/>
  <c r="AO82" i="1"/>
  <c r="AM52" i="2" s="1"/>
  <c r="BA35" i="1"/>
  <c r="BA37" i="1" s="1"/>
  <c r="AH35" i="1"/>
  <c r="AH37" i="1" s="1"/>
  <c r="BD35" i="1"/>
  <c r="BD37" i="1" s="1"/>
  <c r="G82" i="1"/>
  <c r="E52" i="2" s="1"/>
  <c r="E53" i="2" s="1"/>
  <c r="E62" i="2" s="1"/>
  <c r="CC82" i="1"/>
  <c r="CA52" i="2" s="1"/>
  <c r="CT82" i="1"/>
  <c r="CR52" i="2" s="1"/>
  <c r="M82" i="1"/>
  <c r="K52" i="2" s="1"/>
  <c r="AA82" i="1"/>
  <c r="Y52" i="2" s="1"/>
  <c r="BQ82" i="1"/>
  <c r="BO52" i="2" s="1"/>
  <c r="X82" i="1"/>
  <c r="V52" i="2" s="1"/>
  <c r="CO82" i="1"/>
  <c r="CM52" i="2" s="1"/>
  <c r="CK35" i="1"/>
  <c r="CK37" i="1" s="1"/>
  <c r="DK35" i="1"/>
  <c r="DK37" i="1" s="1"/>
  <c r="CG35" i="1"/>
  <c r="CG37" i="1" s="1"/>
  <c r="CE13" i="1"/>
  <c r="BH82" i="1"/>
  <c r="BF52" i="2" s="1"/>
  <c r="BA82" i="1"/>
  <c r="AY52" i="2" s="1"/>
  <c r="CE24" i="1"/>
  <c r="R24" i="1"/>
  <c r="CR24" i="1"/>
  <c r="BE24" i="1"/>
  <c r="Z82" i="1"/>
  <c r="X52" i="2" s="1"/>
  <c r="AC82" i="1"/>
  <c r="AA52" i="2" s="1"/>
  <c r="H35" i="1"/>
  <c r="H37" i="1" s="1"/>
  <c r="BW82" i="1"/>
  <c r="BU52" i="2" s="1"/>
  <c r="CR23" i="1"/>
  <c r="CD35" i="1"/>
  <c r="CD37" i="1" s="1"/>
  <c r="CD55" i="1" s="1"/>
  <c r="CD61" i="1" s="1"/>
  <c r="AP35" i="1"/>
  <c r="AP37" i="1" s="1"/>
  <c r="CV82" i="1"/>
  <c r="CT52" i="2" s="1"/>
  <c r="AL82" i="1"/>
  <c r="AJ52" i="2" s="1"/>
  <c r="AD35" i="1"/>
  <c r="AD37" i="1" s="1"/>
  <c r="CZ82" i="1"/>
  <c r="CX52" i="2" s="1"/>
  <c r="CM82" i="1"/>
  <c r="CK52" i="2" s="1"/>
  <c r="DL82" i="1"/>
  <c r="DJ52" i="2" s="1"/>
  <c r="BP82" i="1"/>
  <c r="BN52" i="2" s="1"/>
  <c r="DI82" i="1"/>
  <c r="DG52" i="2" s="1"/>
  <c r="AT82" i="1"/>
  <c r="AR52" i="2" s="1"/>
  <c r="CL82" i="1"/>
  <c r="CJ52" i="2" s="1"/>
  <c r="BL82" i="1"/>
  <c r="BJ52" i="2" s="1"/>
  <c r="DA82" i="1"/>
  <c r="CY52" i="2" s="1"/>
  <c r="CA82" i="1"/>
  <c r="BY52" i="2" s="1"/>
  <c r="AG82" i="1"/>
  <c r="AE52" i="2" s="1"/>
  <c r="BC82" i="1"/>
  <c r="BA52" i="2" s="1"/>
  <c r="BJ82" i="1"/>
  <c r="BH52" i="2" s="1"/>
  <c r="AP82" i="1"/>
  <c r="AN52" i="2" s="1"/>
  <c r="G35" i="1"/>
  <c r="G37" i="1" s="1"/>
  <c r="P35" i="1"/>
  <c r="P37" i="1" s="1"/>
  <c r="Q82" i="1"/>
  <c r="O52" i="2" s="1"/>
  <c r="BE22" i="1"/>
  <c r="AJ82" i="1"/>
  <c r="AH52" i="2" s="1"/>
  <c r="H82" i="1"/>
  <c r="F52" i="2" s="1"/>
  <c r="F53" i="2" s="1"/>
  <c r="F62" i="2" s="1"/>
  <c r="DR22" i="1"/>
  <c r="CX82" i="1"/>
  <c r="CV52" i="2" s="1"/>
  <c r="AN82" i="1"/>
  <c r="AL52" i="2" s="1"/>
  <c r="DJ74" i="1"/>
  <c r="AH74" i="1"/>
  <c r="AG74" i="1"/>
  <c r="Y74" i="1"/>
  <c r="CD74" i="1"/>
  <c r="AM74" i="1"/>
  <c r="CU74" i="1"/>
  <c r="BG74" i="1"/>
  <c r="DG74" i="1"/>
  <c r="CH74" i="1"/>
  <c r="DR72" i="1"/>
  <c r="CG84" i="1"/>
  <c r="CG86" i="1" s="1"/>
  <c r="BJ74" i="1"/>
  <c r="AA74" i="1"/>
  <c r="N84" i="1"/>
  <c r="Q74" i="1"/>
  <c r="AW74" i="1"/>
  <c r="AO74" i="1"/>
  <c r="G74" i="1"/>
  <c r="BE7" i="1"/>
  <c r="CL74" i="1"/>
  <c r="I74" i="1"/>
  <c r="DH74" i="1"/>
  <c r="AK84" i="1"/>
  <c r="AK86" i="1" s="1"/>
  <c r="CM74" i="1"/>
  <c r="BT74" i="1"/>
  <c r="T74" i="1"/>
  <c r="AJ74" i="1"/>
  <c r="AI74" i="1"/>
  <c r="BH74" i="1"/>
  <c r="CC74" i="1"/>
  <c r="AB74" i="1"/>
  <c r="BY74" i="1"/>
  <c r="DM74" i="1"/>
  <c r="BW74" i="1"/>
  <c r="EC80" i="49"/>
  <c r="EC82" i="49" s="1"/>
  <c r="S46" i="1"/>
  <c r="AE43" i="1"/>
  <c r="AR18" i="1"/>
  <c r="R11" i="1"/>
  <c r="CZ53" i="1"/>
  <c r="T46" i="1"/>
  <c r="BF82" i="1"/>
  <c r="BF84" i="1" s="1"/>
  <c r="BR72" i="1"/>
  <c r="DD55" i="29"/>
  <c r="DE36" i="29"/>
  <c r="AE71" i="1"/>
  <c r="S74" i="1"/>
  <c r="AM35" i="1"/>
  <c r="AM37" i="1" s="1"/>
  <c r="CR50" i="1"/>
  <c r="U91" i="1"/>
  <c r="DG53" i="1"/>
  <c r="BR9" i="1"/>
  <c r="BF35" i="1"/>
  <c r="BF37" i="1" s="1"/>
  <c r="DM41" i="1"/>
  <c r="CQ60" i="4"/>
  <c r="CR55" i="4"/>
  <c r="DQ82" i="44"/>
  <c r="DR82" i="44" s="1"/>
  <c r="DR80" i="44"/>
  <c r="AQ35" i="1"/>
  <c r="AQ37" i="1" s="1"/>
  <c r="CW53" i="1"/>
  <c r="BT53" i="1"/>
  <c r="CK91" i="1"/>
  <c r="AC35" i="1"/>
  <c r="AC37" i="1" s="1"/>
  <c r="DN62" i="1"/>
  <c r="AG97" i="4"/>
  <c r="CK41" i="1"/>
  <c r="BR6" i="1"/>
  <c r="AS97" i="4"/>
  <c r="BE95" i="4"/>
  <c r="R15" i="1"/>
  <c r="CP91" i="1"/>
  <c r="BE57" i="1"/>
  <c r="DA46" i="1"/>
  <c r="CH53" i="1"/>
  <c r="DE18" i="1"/>
  <c r="R71" i="1"/>
  <c r="F74" i="1"/>
  <c r="R45" i="1"/>
  <c r="ED36" i="49"/>
  <c r="ED76" i="49"/>
  <c r="EE34" i="49"/>
  <c r="DD80" i="11"/>
  <c r="DE76" i="11"/>
  <c r="ED77" i="29"/>
  <c r="EE77" i="29" s="1"/>
  <c r="EE41" i="29"/>
  <c r="DP80" i="29"/>
  <c r="DP82" i="29" s="1"/>
  <c r="DP84" i="29" s="1"/>
  <c r="DQ77" i="49"/>
  <c r="DR77" i="49" s="1"/>
  <c r="DR41" i="49"/>
  <c r="CX46" i="1"/>
  <c r="BG53" i="1"/>
  <c r="DQ76" i="49"/>
  <c r="DQ36" i="49"/>
  <c r="DR34" i="49"/>
  <c r="CD64" i="34"/>
  <c r="CE64" i="34" s="1"/>
  <c r="AF35" i="1"/>
  <c r="AF37" i="1" s="1"/>
  <c r="AR9" i="1"/>
  <c r="AE27" i="1"/>
  <c r="BS41" i="1"/>
  <c r="CE38" i="1"/>
  <c r="BR13" i="1"/>
  <c r="BT82" i="1"/>
  <c r="BR52" i="2" s="1"/>
  <c r="CN93" i="1"/>
  <c r="BP74" i="1"/>
  <c r="P74" i="1"/>
  <c r="CO91" i="1"/>
  <c r="AL46" i="1"/>
  <c r="AX46" i="1"/>
  <c r="BO74" i="1"/>
  <c r="R23" i="1"/>
  <c r="AE6" i="1"/>
  <c r="DK41" i="1"/>
  <c r="R39" i="1"/>
  <c r="CQ60" i="49"/>
  <c r="CR55" i="49"/>
  <c r="DQ34" i="39"/>
  <c r="DR9" i="39"/>
  <c r="CQ64" i="44"/>
  <c r="CR64" i="44" s="1"/>
  <c r="BR11" i="1"/>
  <c r="AB53" i="1"/>
  <c r="DD53" i="1"/>
  <c r="DE22" i="1"/>
  <c r="G97" i="1"/>
  <c r="U95" i="29"/>
  <c r="U97" i="29" s="1"/>
  <c r="R12" i="2"/>
  <c r="BE31" i="1"/>
  <c r="DE7" i="1"/>
  <c r="AE18" i="1"/>
  <c r="Y82" i="1"/>
  <c r="W52" i="2" s="1"/>
  <c r="BQ96" i="4"/>
  <c r="BJ46" i="1"/>
  <c r="DI35" i="1"/>
  <c r="DI37" i="1" s="1"/>
  <c r="CR89" i="1"/>
  <c r="DD82" i="54"/>
  <c r="DE82" i="54" s="1"/>
  <c r="DE80" i="54"/>
  <c r="DC82" i="4"/>
  <c r="DC84" i="4" s="1"/>
  <c r="BT35" i="1"/>
  <c r="BT37" i="1" s="1"/>
  <c r="BZ35" i="1"/>
  <c r="BZ37" i="1" s="1"/>
  <c r="AE51" i="1"/>
  <c r="DC84" i="11"/>
  <c r="U95" i="19"/>
  <c r="U97" i="19" s="1"/>
  <c r="R10" i="2"/>
  <c r="DD80" i="29"/>
  <c r="DE76" i="29"/>
  <c r="CR19" i="1"/>
  <c r="CF84" i="1"/>
  <c r="DE72" i="1"/>
  <c r="CS82" i="1"/>
  <c r="CS84" i="1" s="1"/>
  <c r="BR76" i="1"/>
  <c r="DO91" i="1"/>
  <c r="CH46" i="1"/>
  <c r="ED82" i="24"/>
  <c r="EE82" i="24" s="1"/>
  <c r="EE80" i="24"/>
  <c r="DJ82" i="1"/>
  <c r="DH52" i="2" s="1"/>
  <c r="BE76" i="1"/>
  <c r="DE20" i="1"/>
  <c r="DQ84" i="44"/>
  <c r="AR95" i="24"/>
  <c r="AR97" i="24" s="1"/>
  <c r="AF97" i="24"/>
  <c r="BE25" i="1"/>
  <c r="BR30" i="1"/>
  <c r="CO46" i="1"/>
  <c r="CR33" i="1"/>
  <c r="BX41" i="1"/>
  <c r="CB35" i="1"/>
  <c r="CB37" i="1" s="1"/>
  <c r="BE9" i="1"/>
  <c r="AS35" i="1"/>
  <c r="BV46" i="1"/>
  <c r="DE82" i="44"/>
  <c r="DD84" i="44"/>
  <c r="DN64" i="4"/>
  <c r="AE58" i="1"/>
  <c r="AR77" i="1"/>
  <c r="AP41" i="1"/>
  <c r="BQ86" i="39"/>
  <c r="BR86" i="39" s="1"/>
  <c r="BQ93" i="39"/>
  <c r="BQ96" i="39" s="1"/>
  <c r="BR96" i="39" s="1"/>
  <c r="BR84" i="39"/>
  <c r="BR93" i="39" s="1"/>
  <c r="DR57" i="1"/>
  <c r="DR12" i="1"/>
  <c r="Y46" i="1"/>
  <c r="AE12" i="1"/>
  <c r="DN86" i="49"/>
  <c r="DN93" i="49"/>
  <c r="DN96" i="49" s="1"/>
  <c r="DN96" i="4"/>
  <c r="DH35" i="1"/>
  <c r="DH37" i="1" s="1"/>
  <c r="DH55" i="1" s="1"/>
  <c r="DH61" i="1" s="1"/>
  <c r="DH64" i="1" s="1"/>
  <c r="CJ46" i="1"/>
  <c r="CX91" i="1"/>
  <c r="DE90" i="1"/>
  <c r="BR15" i="1"/>
  <c r="AV53" i="1"/>
  <c r="T82" i="1"/>
  <c r="R52" i="2" s="1"/>
  <c r="AE72" i="1"/>
  <c r="S82" i="1"/>
  <c r="S84" i="1" s="1"/>
  <c r="CW82" i="1"/>
  <c r="CU52" i="2" s="1"/>
  <c r="CE15" i="1"/>
  <c r="AD41" i="1"/>
  <c r="CE57" i="1"/>
  <c r="BR24" i="1"/>
  <c r="J74" i="1"/>
  <c r="Q53" i="1"/>
  <c r="BW53" i="1"/>
  <c r="DC86" i="29"/>
  <c r="DC93" i="29"/>
  <c r="DC96" i="29" s="1"/>
  <c r="CB74" i="1"/>
  <c r="AH53" i="1"/>
  <c r="CJ74" i="1"/>
  <c r="DD60" i="19"/>
  <c r="DE55" i="19"/>
  <c r="CP35" i="1"/>
  <c r="CP37" i="1" s="1"/>
  <c r="DE27" i="1"/>
  <c r="AO53" i="1"/>
  <c r="AM53" i="1"/>
  <c r="BZ46" i="1"/>
  <c r="L91" i="1"/>
  <c r="DR10" i="1"/>
  <c r="BN35" i="1"/>
  <c r="BN37" i="1" s="1"/>
  <c r="F35" i="1"/>
  <c r="F37" i="1" s="1"/>
  <c r="R9" i="1"/>
  <c r="CF35" i="1"/>
  <c r="CF37" i="1" s="1"/>
  <c r="CR9" i="1"/>
  <c r="AB41" i="1"/>
  <c r="CR71" i="1"/>
  <c r="CF74" i="1"/>
  <c r="R32" i="1"/>
  <c r="BE6" i="1"/>
  <c r="BS46" i="1"/>
  <c r="CE43" i="1"/>
  <c r="BR59" i="1"/>
  <c r="AR95" i="16"/>
  <c r="AR97" i="16" s="1"/>
  <c r="AF97" i="16"/>
  <c r="AE57" i="1"/>
  <c r="DR28" i="1"/>
  <c r="DC86" i="34"/>
  <c r="DC93" i="34"/>
  <c r="DC96" i="34" s="1"/>
  <c r="R50" i="1"/>
  <c r="AR29" i="1"/>
  <c r="AE10" i="1"/>
  <c r="CW41" i="1"/>
  <c r="DP74" i="1"/>
  <c r="EB84" i="49"/>
  <c r="AR39" i="1"/>
  <c r="BL46" i="1"/>
  <c r="DR6" i="1"/>
  <c r="CY35" i="1"/>
  <c r="CY37" i="1" s="1"/>
  <c r="CU46" i="1"/>
  <c r="CO41" i="1"/>
  <c r="DE16" i="1"/>
  <c r="BX35" i="1"/>
  <c r="BX37" i="1" s="1"/>
  <c r="BR39" i="1"/>
  <c r="R13" i="1"/>
  <c r="BU91" i="1"/>
  <c r="BR22" i="1"/>
  <c r="AR27" i="1"/>
  <c r="BL53" i="1"/>
  <c r="AA53" i="1"/>
  <c r="AS95" i="44"/>
  <c r="AP15" i="2"/>
  <c r="CQ64" i="54"/>
  <c r="CR64" i="54" s="1"/>
  <c r="CQ62" i="54"/>
  <c r="CR62" i="54" s="1"/>
  <c r="CR60" i="54"/>
  <c r="CY41" i="1"/>
  <c r="BW41" i="1"/>
  <c r="DR44" i="1"/>
  <c r="AK53" i="1"/>
  <c r="CZ35" i="1"/>
  <c r="CZ37" i="1" s="1"/>
  <c r="CZ55" i="1" s="1"/>
  <c r="CZ61" i="1" s="1"/>
  <c r="CZ64" i="1" s="1"/>
  <c r="BC53" i="1"/>
  <c r="I53" i="1"/>
  <c r="DP62" i="4"/>
  <c r="AA41" i="1"/>
  <c r="DE14" i="1"/>
  <c r="BR57" i="1"/>
  <c r="BE89" i="1"/>
  <c r="CA74" i="1"/>
  <c r="M91" i="1"/>
  <c r="BQ62" i="39"/>
  <c r="BR62" i="39" s="1"/>
  <c r="BR60" i="39"/>
  <c r="CD62" i="4"/>
  <c r="CD64" i="4" s="1"/>
  <c r="CE64" i="4" s="1"/>
  <c r="CE60" i="4"/>
  <c r="EB86" i="54"/>
  <c r="EB93" i="54"/>
  <c r="EB96" i="54" s="1"/>
  <c r="AY82" i="1"/>
  <c r="AW52" i="2" s="1"/>
  <c r="AU82" i="1"/>
  <c r="AS52" i="2" s="1"/>
  <c r="AK35" i="1"/>
  <c r="AK37" i="1" s="1"/>
  <c r="CG91" i="1"/>
  <c r="BE33" i="1"/>
  <c r="ED76" i="29"/>
  <c r="ED36" i="29"/>
  <c r="EE34" i="29"/>
  <c r="DQ78" i="11"/>
  <c r="DR78" i="11" s="1"/>
  <c r="DR53" i="11"/>
  <c r="DB91" i="1"/>
  <c r="AP46" i="1"/>
  <c r="CL91" i="1"/>
  <c r="DB35" i="1"/>
  <c r="DB37" i="1" s="1"/>
  <c r="AR31" i="1"/>
  <c r="AR25" i="1"/>
  <c r="BY35" i="1"/>
  <c r="BY37" i="1" s="1"/>
  <c r="AR32" i="1"/>
  <c r="BG82" i="1"/>
  <c r="BE52" i="2" s="1"/>
  <c r="G91" i="1"/>
  <c r="ED91" i="39"/>
  <c r="EE91" i="39" s="1"/>
  <c r="EE89" i="39"/>
  <c r="DD64" i="7"/>
  <c r="DE64" i="7" s="1"/>
  <c r="V35" i="1"/>
  <c r="V37" i="1" s="1"/>
  <c r="AW91" i="1"/>
  <c r="AZ74" i="1"/>
  <c r="DP76" i="39"/>
  <c r="DP36" i="39"/>
  <c r="DP55" i="39" s="1"/>
  <c r="DP60" i="39" s="1"/>
  <c r="ED55" i="34"/>
  <c r="EE36" i="34"/>
  <c r="P88" i="1"/>
  <c r="P91" i="1" s="1"/>
  <c r="Q88" i="1"/>
  <c r="Q91" i="1" s="1"/>
  <c r="AR50" i="1"/>
  <c r="BR50" i="1"/>
  <c r="CL35" i="1"/>
  <c r="CL37" i="1" s="1"/>
  <c r="CZ46" i="1"/>
  <c r="L41" i="1"/>
  <c r="CN41" i="1"/>
  <c r="AZ41" i="1"/>
  <c r="DD62" i="24"/>
  <c r="DE62" i="24" s="1"/>
  <c r="DE60" i="24"/>
  <c r="DD55" i="4"/>
  <c r="DE36" i="4"/>
  <c r="DO82" i="4"/>
  <c r="DO84" i="4" s="1"/>
  <c r="DO80" i="1"/>
  <c r="BR14" i="1"/>
  <c r="CQ64" i="19"/>
  <c r="CR64" i="19" s="1"/>
  <c r="CQ62" i="19"/>
  <c r="CR62" i="19" s="1"/>
  <c r="CR60" i="19"/>
  <c r="CC96" i="4"/>
  <c r="CC96" i="1" s="1"/>
  <c r="CC93" i="1"/>
  <c r="AS95" i="54"/>
  <c r="AP17" i="2"/>
  <c r="AR78" i="1"/>
  <c r="DP62" i="34"/>
  <c r="DP64" i="34"/>
  <c r="BH35" i="1"/>
  <c r="BH37" i="1" s="1"/>
  <c r="CF53" i="1"/>
  <c r="CR49" i="1"/>
  <c r="DE89" i="1"/>
  <c r="BE72" i="1"/>
  <c r="AS82" i="1"/>
  <c r="AS84" i="1" s="1"/>
  <c r="DD60" i="54"/>
  <c r="DE55" i="54"/>
  <c r="BX82" i="1"/>
  <c r="BV52" i="2" s="1"/>
  <c r="DE57" i="1"/>
  <c r="V41" i="1"/>
  <c r="CR44" i="1"/>
  <c r="DC86" i="49"/>
  <c r="DC93" i="49"/>
  <c r="DC96" i="49" s="1"/>
  <c r="AE31" i="1"/>
  <c r="DG46" i="1"/>
  <c r="CR10" i="1"/>
  <c r="AD91" i="1"/>
  <c r="DD86" i="7"/>
  <c r="DE86" i="7" s="1"/>
  <c r="DD93" i="7"/>
  <c r="DE84" i="7"/>
  <c r="U41" i="1"/>
  <c r="CR43" i="1"/>
  <c r="CF46" i="1"/>
  <c r="AI46" i="1"/>
  <c r="DE11" i="1"/>
  <c r="CP86" i="39"/>
  <c r="CP93" i="39"/>
  <c r="CP96" i="39" s="1"/>
  <c r="CA35" i="1"/>
  <c r="CA37" i="1" s="1"/>
  <c r="CA55" i="1" s="1"/>
  <c r="CA61" i="1" s="1"/>
  <c r="CA64" i="1" s="1"/>
  <c r="CI35" i="1"/>
  <c r="CI37" i="1" s="1"/>
  <c r="AE50" i="1"/>
  <c r="BE71" i="1"/>
  <c r="AS74" i="1"/>
  <c r="BE21" i="1"/>
  <c r="AK91" i="1"/>
  <c r="AM82" i="1"/>
  <c r="AK52" i="2" s="1"/>
  <c r="CR38" i="1"/>
  <c r="CF41" i="1"/>
  <c r="AG95" i="44"/>
  <c r="AG97" i="44" s="1"/>
  <c r="AD15" i="2"/>
  <c r="CY53" i="1"/>
  <c r="DJ35" i="1"/>
  <c r="DJ37" i="1" s="1"/>
  <c r="DP80" i="4"/>
  <c r="DO53" i="1"/>
  <c r="BE58" i="1"/>
  <c r="F97" i="1"/>
  <c r="BM46" i="1"/>
  <c r="H53" i="1"/>
  <c r="EC84" i="54"/>
  <c r="L84" i="1"/>
  <c r="L86" i="1" s="1"/>
  <c r="L93" i="1" s="1"/>
  <c r="DI74" i="1"/>
  <c r="BT46" i="1"/>
  <c r="CY82" i="1"/>
  <c r="CW52" i="2" s="1"/>
  <c r="CM46" i="1"/>
  <c r="BA41" i="1"/>
  <c r="CD86" i="34"/>
  <c r="CE86" i="34" s="1"/>
  <c r="CD93" i="34"/>
  <c r="CD96" i="34" s="1"/>
  <c r="CE96" i="34" s="1"/>
  <c r="CE84" i="34"/>
  <c r="CE93" i="34" s="1"/>
  <c r="DE12" i="1"/>
  <c r="CV35" i="1"/>
  <c r="CV37" i="1" s="1"/>
  <c r="DB86" i="11"/>
  <c r="DB93" i="11"/>
  <c r="DB96" i="11" s="1"/>
  <c r="U95" i="16"/>
  <c r="U97" i="16" s="1"/>
  <c r="R9" i="2"/>
  <c r="BQ53" i="1"/>
  <c r="CE19" i="1"/>
  <c r="CC35" i="1"/>
  <c r="CC37" i="1" s="1"/>
  <c r="CR7" i="1"/>
  <c r="AT46" i="1"/>
  <c r="DQ23" i="1"/>
  <c r="DR23" i="1" s="1"/>
  <c r="BR58" i="1"/>
  <c r="DD86" i="16"/>
  <c r="DE86" i="16" s="1"/>
  <c r="DD93" i="16"/>
  <c r="DD96" i="16" s="1"/>
  <c r="DE96" i="16" s="1"/>
  <c r="DE84" i="16"/>
  <c r="DE93" i="16" s="1"/>
  <c r="DN46" i="1"/>
  <c r="DO84" i="49"/>
  <c r="DQ46" i="39"/>
  <c r="DR46" i="39" s="1"/>
  <c r="DR44" i="39"/>
  <c r="ED80" i="34"/>
  <c r="EE76" i="34"/>
  <c r="DQ77" i="29"/>
  <c r="DR77" i="29" s="1"/>
  <c r="DR41" i="29"/>
  <c r="AQ74" i="1"/>
  <c r="BR12" i="1"/>
  <c r="DG82" i="1"/>
  <c r="DE52" i="2" s="1"/>
  <c r="R19" i="1"/>
  <c r="CB53" i="1"/>
  <c r="BJ91" i="1"/>
  <c r="DD80" i="4"/>
  <c r="DE76" i="4"/>
  <c r="DD76" i="1"/>
  <c r="AN53" i="1"/>
  <c r="CR57" i="1"/>
  <c r="CU82" i="1"/>
  <c r="CS52" i="2" s="1"/>
  <c r="DD46" i="1"/>
  <c r="CE44" i="1"/>
  <c r="BK82" i="1"/>
  <c r="BI52" i="2" s="1"/>
  <c r="CR16" i="1"/>
  <c r="AF41" i="1"/>
  <c r="AR38" i="1"/>
  <c r="R90" i="1"/>
  <c r="F41" i="1"/>
  <c r="R38" i="1"/>
  <c r="CD82" i="39"/>
  <c r="CE80" i="39"/>
  <c r="T35" i="1"/>
  <c r="T37" i="1" s="1"/>
  <c r="CR26" i="1"/>
  <c r="V95" i="34"/>
  <c r="V97" i="34" s="1"/>
  <c r="S13" i="2"/>
  <c r="AF53" i="1"/>
  <c r="AR49" i="1"/>
  <c r="BL74" i="1"/>
  <c r="BD64" i="39"/>
  <c r="BE64" i="39" s="1"/>
  <c r="CD62" i="11"/>
  <c r="CE62" i="11" s="1"/>
  <c r="CE60" i="11"/>
  <c r="CE27" i="1"/>
  <c r="CE22" i="1"/>
  <c r="BV35" i="1"/>
  <c r="BV37" i="1" s="1"/>
  <c r="I35" i="1"/>
  <c r="I37" i="1" s="1"/>
  <c r="DE30" i="1"/>
  <c r="CR15" i="1"/>
  <c r="AL74" i="1"/>
  <c r="BO41" i="1"/>
  <c r="DF84" i="1"/>
  <c r="AR6" i="1"/>
  <c r="DR30" i="1"/>
  <c r="BQ35" i="1"/>
  <c r="BQ37" i="1" s="1"/>
  <c r="X97" i="4"/>
  <c r="BI91" i="1"/>
  <c r="BE77" i="1"/>
  <c r="W41" i="1"/>
  <c r="DE21" i="1"/>
  <c r="BU53" i="1"/>
  <c r="AR7" i="1"/>
  <c r="BM41" i="1"/>
  <c r="BA91" i="1"/>
  <c r="CO74" i="1"/>
  <c r="DO86" i="29"/>
  <c r="DO93" i="29"/>
  <c r="DO96" i="29" s="1"/>
  <c r="DQ55" i="54"/>
  <c r="DR36" i="54"/>
  <c r="CU53" i="1"/>
  <c r="CK82" i="1"/>
  <c r="CI52" i="2" s="1"/>
  <c r="J51" i="2"/>
  <c r="J53" i="2" s="1"/>
  <c r="DG91" i="1"/>
  <c r="DR21" i="1"/>
  <c r="CP46" i="1"/>
  <c r="R22" i="1"/>
  <c r="CS35" i="1"/>
  <c r="CS37" i="1" s="1"/>
  <c r="DE9" i="1"/>
  <c r="AE17" i="1"/>
  <c r="AR21" i="1"/>
  <c r="CT74" i="1"/>
  <c r="AU53" i="1"/>
  <c r="AE7" i="1"/>
  <c r="BH53" i="1"/>
  <c r="AX35" i="1"/>
  <c r="AX37" i="1" s="1"/>
  <c r="AR33" i="1"/>
  <c r="CU41" i="1"/>
  <c r="G41" i="1"/>
  <c r="BU35" i="1"/>
  <c r="BU37" i="1" s="1"/>
  <c r="BB74" i="1"/>
  <c r="AD74" i="1"/>
  <c r="BE62" i="1"/>
  <c r="DC86" i="19"/>
  <c r="DC93" i="19"/>
  <c r="DC96" i="19" s="1"/>
  <c r="DB62" i="1"/>
  <c r="R49" i="1"/>
  <c r="F53" i="1"/>
  <c r="U84" i="1"/>
  <c r="DK74" i="1"/>
  <c r="AT41" i="1"/>
  <c r="AT53" i="1"/>
  <c r="R7" i="1"/>
  <c r="BO91" i="1"/>
  <c r="BR23" i="1"/>
  <c r="BE38" i="1"/>
  <c r="AS41" i="1"/>
  <c r="X74" i="1"/>
  <c r="CD60" i="39"/>
  <c r="CE55" i="39"/>
  <c r="CR30" i="1"/>
  <c r="DE71" i="1"/>
  <c r="CS74" i="1"/>
  <c r="V53" i="1"/>
  <c r="R58" i="1"/>
  <c r="K46" i="1"/>
  <c r="X95" i="44"/>
  <c r="X97" i="44" s="1"/>
  <c r="U15" i="2"/>
  <c r="BF53" i="1"/>
  <c r="BR49" i="1"/>
  <c r="CD64" i="54"/>
  <c r="CE64" i="54" s="1"/>
  <c r="AR80" i="1"/>
  <c r="EC80" i="4"/>
  <c r="EC82" i="4" s="1"/>
  <c r="DC86" i="54"/>
  <c r="DC93" i="54"/>
  <c r="DC96" i="54" s="1"/>
  <c r="ED77" i="49"/>
  <c r="EE77" i="49" s="1"/>
  <c r="EE41" i="49"/>
  <c r="R31" i="1"/>
  <c r="BE45" i="1"/>
  <c r="BC91" i="1"/>
  <c r="N35" i="1"/>
  <c r="N37" i="1" s="1"/>
  <c r="CQ82" i="29"/>
  <c r="CR82" i="29" s="1"/>
  <c r="CR80" i="29"/>
  <c r="CE59" i="1"/>
  <c r="U35" i="1"/>
  <c r="U37" i="1" s="1"/>
  <c r="R20" i="1"/>
  <c r="CR25" i="1"/>
  <c r="AR62" i="1"/>
  <c r="EC86" i="19"/>
  <c r="EC93" i="19"/>
  <c r="EC96" i="19" s="1"/>
  <c r="R57" i="1"/>
  <c r="AR11" i="1"/>
  <c r="DB86" i="29"/>
  <c r="DB93" i="29"/>
  <c r="DB96" i="29" s="1"/>
  <c r="CD84" i="49"/>
  <c r="BE10" i="1"/>
  <c r="CE51" i="1"/>
  <c r="EE82" i="7"/>
  <c r="ED84" i="7"/>
  <c r="DQ60" i="44"/>
  <c r="DR55" i="44"/>
  <c r="CE50" i="1"/>
  <c r="O74" i="1"/>
  <c r="AB35" i="1"/>
  <c r="AB37" i="1" s="1"/>
  <c r="DL74" i="1"/>
  <c r="CE7" i="1"/>
  <c r="CR12" i="1"/>
  <c r="CV41" i="1"/>
  <c r="BB82" i="1"/>
  <c r="AZ52" i="2" s="1"/>
  <c r="AV41" i="1"/>
  <c r="BP35" i="1"/>
  <c r="BP37" i="1" s="1"/>
  <c r="CD64" i="29"/>
  <c r="CE64" i="29" s="1"/>
  <c r="CD62" i="29"/>
  <c r="CE62" i="29" s="1"/>
  <c r="CE60" i="29"/>
  <c r="ED62" i="7"/>
  <c r="EE62" i="7" s="1"/>
  <c r="EE60" i="7"/>
  <c r="DQ80" i="54"/>
  <c r="DR76" i="54"/>
  <c r="AR58" i="1"/>
  <c r="DE33" i="1"/>
  <c r="BE16" i="1"/>
  <c r="M97" i="4"/>
  <c r="M95" i="1"/>
  <c r="M97" i="1" s="1"/>
  <c r="DC62" i="39"/>
  <c r="DC62" i="1" s="1"/>
  <c r="CR14" i="1"/>
  <c r="CU35" i="1"/>
  <c r="CU37" i="1" s="1"/>
  <c r="CR59" i="1"/>
  <c r="DC91" i="1"/>
  <c r="CR82" i="19"/>
  <c r="CQ84" i="19"/>
  <c r="DD52" i="2"/>
  <c r="DQ55" i="19"/>
  <c r="DR36" i="19"/>
  <c r="BE15" i="1"/>
  <c r="DP35" i="1"/>
  <c r="DP37" i="1" s="1"/>
  <c r="DP55" i="1" s="1"/>
  <c r="DP61" i="1" s="1"/>
  <c r="BR80" i="1"/>
  <c r="DN35" i="1"/>
  <c r="DN37" i="1" s="1"/>
  <c r="CO53" i="1"/>
  <c r="CE39" i="1"/>
  <c r="Q46" i="1"/>
  <c r="BI82" i="1"/>
  <c r="BG52" i="2" s="1"/>
  <c r="CK46" i="1"/>
  <c r="DB64" i="4"/>
  <c r="AR51" i="1"/>
  <c r="DR38" i="1"/>
  <c r="DF41" i="1"/>
  <c r="DD64" i="16"/>
  <c r="DE64" i="16" s="1"/>
  <c r="EB62" i="49"/>
  <c r="EB64" i="49" s="1"/>
  <c r="AI35" i="1"/>
  <c r="AI37" i="1" s="1"/>
  <c r="AE15" i="1"/>
  <c r="BM35" i="1"/>
  <c r="BM37" i="1" s="1"/>
  <c r="U95" i="24"/>
  <c r="U97" i="24" s="1"/>
  <c r="R11" i="2"/>
  <c r="M35" i="1"/>
  <c r="M37" i="1" s="1"/>
  <c r="DA53" i="1"/>
  <c r="DE19" i="1"/>
  <c r="N74" i="1"/>
  <c r="DF91" i="1"/>
  <c r="AE38" i="1"/>
  <c r="S41" i="1"/>
  <c r="X35" i="1"/>
  <c r="X37" i="1" s="1"/>
  <c r="AE24" i="1"/>
  <c r="DE77" i="1"/>
  <c r="DO60" i="39"/>
  <c r="R77" i="1"/>
  <c r="V84" i="1"/>
  <c r="V86" i="1" s="1"/>
  <c r="CR20" i="1"/>
  <c r="BH41" i="1"/>
  <c r="BR41" i="1" s="1"/>
  <c r="AJ53" i="1"/>
  <c r="DO35" i="1"/>
  <c r="DO37" i="1" s="1"/>
  <c r="O35" i="1"/>
  <c r="O37" i="1" s="1"/>
  <c r="CG53" i="1"/>
  <c r="S35" i="1"/>
  <c r="AE9" i="1"/>
  <c r="AV82" i="1"/>
  <c r="AT52" i="2" s="1"/>
  <c r="CE76" i="1"/>
  <c r="DP86" i="24"/>
  <c r="DP93" i="24"/>
  <c r="DP96" i="24" s="1"/>
  <c r="CX35" i="1"/>
  <c r="CX37" i="1" s="1"/>
  <c r="CX55" i="1" s="1"/>
  <c r="CX61" i="1" s="1"/>
  <c r="CX64" i="1" s="1"/>
  <c r="BR32" i="1"/>
  <c r="BJ53" i="1"/>
  <c r="CH41" i="1"/>
  <c r="EE82" i="16"/>
  <c r="ED84" i="16"/>
  <c r="DC84" i="39"/>
  <c r="DC80" i="39"/>
  <c r="DC82" i="39" s="1"/>
  <c r="BS82" i="1"/>
  <c r="CE72" i="1"/>
  <c r="DK53" i="1"/>
  <c r="AR26" i="1"/>
  <c r="DQ80" i="19"/>
  <c r="DR76" i="19"/>
  <c r="AR15" i="1"/>
  <c r="DF74" i="1"/>
  <c r="DR71" i="1"/>
  <c r="AE22" i="1"/>
  <c r="AS53" i="1"/>
  <c r="BE49" i="1"/>
  <c r="CE90" i="1"/>
  <c r="V91" i="1"/>
  <c r="CS41" i="1"/>
  <c r="DE41" i="1" s="1"/>
  <c r="DE38" i="1"/>
  <c r="BM74" i="1"/>
  <c r="DR16" i="1"/>
  <c r="AE26" i="1"/>
  <c r="DP86" i="54"/>
  <c r="DP93" i="54"/>
  <c r="DP96" i="54" s="1"/>
  <c r="AQ46" i="1"/>
  <c r="DE32" i="1"/>
  <c r="BR7" i="1"/>
  <c r="BR21" i="1"/>
  <c r="R26" i="1"/>
  <c r="BO35" i="1"/>
  <c r="BO37" i="1" s="1"/>
  <c r="AX91" i="1"/>
  <c r="CN91" i="1"/>
  <c r="AU41" i="1"/>
  <c r="AQ96" i="39"/>
  <c r="AQ93" i="1"/>
  <c r="AR93" i="1" s="1"/>
  <c r="DC74" i="1"/>
  <c r="CP62" i="1"/>
  <c r="BR18" i="1"/>
  <c r="BS53" i="1"/>
  <c r="CE49" i="1"/>
  <c r="AE25" i="1"/>
  <c r="CS46" i="1"/>
  <c r="DE43" i="1"/>
  <c r="ED78" i="11"/>
  <c r="EE78" i="11" s="1"/>
  <c r="EE53" i="11"/>
  <c r="BY53" i="1"/>
  <c r="AR43" i="1"/>
  <c r="AF46" i="1"/>
  <c r="CR6" i="1"/>
  <c r="J82" i="1"/>
  <c r="H52" i="2" s="1"/>
  <c r="H53" i="2" s="1"/>
  <c r="ED76" i="4"/>
  <c r="ED36" i="4"/>
  <c r="EE34" i="4"/>
  <c r="R51" i="1"/>
  <c r="CP53" i="1"/>
  <c r="AA35" i="1"/>
  <c r="AA37" i="1" s="1"/>
  <c r="CM91" i="1"/>
  <c r="AR28" i="1"/>
  <c r="R96" i="1"/>
  <c r="DB86" i="49"/>
  <c r="DB93" i="49"/>
  <c r="DB96" i="49" s="1"/>
  <c r="DQ62" i="7"/>
  <c r="DR62" i="7" s="1"/>
  <c r="DR60" i="7"/>
  <c r="BR27" i="1"/>
  <c r="I91" i="1"/>
  <c r="R33" i="1"/>
  <c r="BL35" i="1"/>
  <c r="BL37" i="1" s="1"/>
  <c r="CR17" i="1"/>
  <c r="CH91" i="1"/>
  <c r="CR18" i="1"/>
  <c r="BE32" i="1"/>
  <c r="ED41" i="39"/>
  <c r="EE39" i="39"/>
  <c r="CQ60" i="29"/>
  <c r="CR55" i="29"/>
  <c r="CE18" i="1"/>
  <c r="DA91" i="1"/>
  <c r="DQ53" i="39"/>
  <c r="DQ78" i="39" s="1"/>
  <c r="DR78" i="39" s="1"/>
  <c r="DR49" i="39"/>
  <c r="DR53" i="39" s="1"/>
  <c r="DP86" i="19"/>
  <c r="DP93" i="19"/>
  <c r="DP96" i="19" s="1"/>
  <c r="X91" i="1"/>
  <c r="DO86" i="54"/>
  <c r="DO93" i="54"/>
  <c r="DO96" i="54" s="1"/>
  <c r="CN53" i="1"/>
  <c r="CI82" i="1"/>
  <c r="CG52" i="2" s="1"/>
  <c r="AE13" i="1"/>
  <c r="AR79" i="1"/>
  <c r="DR51" i="1"/>
  <c r="ED82" i="44"/>
  <c r="EE80" i="44"/>
  <c r="EA84" i="39"/>
  <c r="EC84" i="34"/>
  <c r="CE14" i="1"/>
  <c r="CH35" i="1"/>
  <c r="CH37" i="1" s="1"/>
  <c r="AG95" i="54"/>
  <c r="AG97" i="54" s="1"/>
  <c r="AD17" i="2"/>
  <c r="AG35" i="1"/>
  <c r="AG37" i="1" s="1"/>
  <c r="AR20" i="1"/>
  <c r="CQ60" i="11"/>
  <c r="CR55" i="11"/>
  <c r="Y35" i="1"/>
  <c r="Y37" i="1" s="1"/>
  <c r="BQ86" i="49"/>
  <c r="BR86" i="49" s="1"/>
  <c r="BQ93" i="49"/>
  <c r="BQ96" i="49" s="1"/>
  <c r="BR96" i="49" s="1"/>
  <c r="BR84" i="49"/>
  <c r="BR93" i="49" s="1"/>
  <c r="CB82" i="1"/>
  <c r="BZ52" i="2" s="1"/>
  <c r="DE6" i="1"/>
  <c r="AE21" i="1"/>
  <c r="DE17" i="1"/>
  <c r="CI91" i="1"/>
  <c r="DI41" i="1"/>
  <c r="AC53" i="1"/>
  <c r="CQ82" i="4"/>
  <c r="CR80" i="4"/>
  <c r="EB84" i="11"/>
  <c r="CQ96" i="7"/>
  <c r="CR96" i="7" s="1"/>
  <c r="CR93" i="7"/>
  <c r="AH91" i="1"/>
  <c r="BH46" i="1"/>
  <c r="AV74" i="1"/>
  <c r="DR79" i="1"/>
  <c r="CR51" i="1"/>
  <c r="CQ35" i="1"/>
  <c r="CQ37" i="1" s="1"/>
  <c r="BQ74" i="1"/>
  <c r="ED62" i="16"/>
  <c r="EE62" i="16" s="1"/>
  <c r="EE60" i="16"/>
  <c r="BM82" i="1"/>
  <c r="BK52" i="2" s="1"/>
  <c r="CR31" i="1"/>
  <c r="DO41" i="1"/>
  <c r="CE82" i="4"/>
  <c r="CD84" i="4"/>
  <c r="EA86" i="49"/>
  <c r="EA93" i="49"/>
  <c r="EA96" i="49" s="1"/>
  <c r="AR17" i="1"/>
  <c r="BE78" i="1"/>
  <c r="BB35" i="1"/>
  <c r="BB37" i="1" s="1"/>
  <c r="AR95" i="49"/>
  <c r="AR97" i="49" s="1"/>
  <c r="AF97" i="49"/>
  <c r="CD62" i="49"/>
  <c r="CE62" i="49" s="1"/>
  <c r="CE60" i="49"/>
  <c r="CC53" i="1"/>
  <c r="Z35" i="1"/>
  <c r="Z37" i="1" s="1"/>
  <c r="AE20" i="1"/>
  <c r="AX53" i="1"/>
  <c r="CJ84" i="1"/>
  <c r="DB82" i="1"/>
  <c r="CZ52" i="2" s="1"/>
  <c r="BU82" i="1"/>
  <c r="BS52" i="2" s="1"/>
  <c r="ED34" i="39"/>
  <c r="EE9" i="39"/>
  <c r="EC76" i="39"/>
  <c r="EC36" i="39"/>
  <c r="EC55" i="39" s="1"/>
  <c r="EC60" i="39" s="1"/>
  <c r="CC91" i="1"/>
  <c r="AR30" i="1"/>
  <c r="CV74" i="1"/>
  <c r="AK41" i="1"/>
  <c r="DQ76" i="4"/>
  <c r="DQ36" i="4"/>
  <c r="DR34" i="4"/>
  <c r="DQ91" i="39"/>
  <c r="DR91" i="39" s="1"/>
  <c r="DR89" i="39"/>
  <c r="DA64" i="11"/>
  <c r="BE50" i="1"/>
  <c r="AQ91" i="1"/>
  <c r="CR90" i="1"/>
  <c r="AN91" i="1"/>
  <c r="AT35" i="1"/>
  <c r="AT37" i="1" s="1"/>
  <c r="DJ53" i="1"/>
  <c r="AX82" i="1"/>
  <c r="AV52" i="2" s="1"/>
  <c r="BR29" i="1"/>
  <c r="DK82" i="1"/>
  <c r="DI52" i="2" s="1"/>
  <c r="R29" i="1"/>
  <c r="DM93" i="1"/>
  <c r="DB46" i="1"/>
  <c r="DL35" i="1"/>
  <c r="DL37" i="1" s="1"/>
  <c r="DL55" i="1" s="1"/>
  <c r="DL61" i="1" s="1"/>
  <c r="DL64" i="1" s="1"/>
  <c r="DP62" i="11"/>
  <c r="DP64" i="11" s="1"/>
  <c r="DE79" i="1"/>
  <c r="BJ41" i="1"/>
  <c r="CR88" i="1"/>
  <c r="CD86" i="19"/>
  <c r="CE86" i="19" s="1"/>
  <c r="CD93" i="19"/>
  <c r="CD96" i="19" s="1"/>
  <c r="CE96" i="19" s="1"/>
  <c r="CE84" i="19"/>
  <c r="CE93" i="19" s="1"/>
  <c r="CK53" i="1"/>
  <c r="CJ41" i="1"/>
  <c r="CW35" i="1"/>
  <c r="CW37" i="1" s="1"/>
  <c r="BE30" i="1"/>
  <c r="BR44" i="1"/>
  <c r="K41" i="1"/>
  <c r="BZ82" i="1"/>
  <c r="BX52" i="2" s="1"/>
  <c r="DE78" i="4"/>
  <c r="DD78" i="1"/>
  <c r="DE78" i="1" s="1"/>
  <c r="CE11" i="1"/>
  <c r="DA35" i="1"/>
  <c r="DA37" i="1" s="1"/>
  <c r="BJ35" i="1"/>
  <c r="BJ37" i="1" s="1"/>
  <c r="CE77" i="1"/>
  <c r="BF91" i="1"/>
  <c r="BR91" i="1" s="1"/>
  <c r="BR88" i="1"/>
  <c r="AP74" i="1"/>
  <c r="CQ62" i="34"/>
  <c r="CR62" i="34" s="1"/>
  <c r="CR60" i="34"/>
  <c r="DL41" i="1"/>
  <c r="AR90" i="1"/>
  <c r="CE33" i="1"/>
  <c r="AR72" i="1"/>
  <c r="AF82" i="1"/>
  <c r="AF84" i="1" s="1"/>
  <c r="X95" i="54"/>
  <c r="X97" i="54" s="1"/>
  <c r="U17" i="2"/>
  <c r="DR20" i="1"/>
  <c r="DQ60" i="24"/>
  <c r="DR55" i="24"/>
  <c r="DZ84" i="39"/>
  <c r="BI35" i="1"/>
  <c r="BI37" i="1" s="1"/>
  <c r="DO86" i="34"/>
  <c r="DO93" i="34"/>
  <c r="DO96" i="34" s="1"/>
  <c r="DE51" i="1"/>
  <c r="BR43" i="1"/>
  <c r="BF46" i="1"/>
  <c r="AD46" i="1"/>
  <c r="BE13" i="1"/>
  <c r="Q95" i="7"/>
  <c r="Q97" i="7" s="1"/>
  <c r="O7" i="2" s="1"/>
  <c r="N7" i="2"/>
  <c r="DB96" i="4"/>
  <c r="BE80" i="1"/>
  <c r="AU46" i="1"/>
  <c r="R89" i="1"/>
  <c r="DR11" i="1"/>
  <c r="CE9" i="1"/>
  <c r="BS35" i="1"/>
  <c r="BS37" i="1" s="1"/>
  <c r="DH82" i="1"/>
  <c r="DF52" i="2" s="1"/>
  <c r="BR77" i="1"/>
  <c r="U53" i="1"/>
  <c r="P46" i="1"/>
  <c r="DH41" i="1"/>
  <c r="BN46" i="1"/>
  <c r="U74" i="1"/>
  <c r="DI91" i="1"/>
  <c r="AE32" i="1"/>
  <c r="DR15" i="1"/>
  <c r="V46" i="1"/>
  <c r="CT53" i="1"/>
  <c r="R59" i="1"/>
  <c r="DD82" i="34"/>
  <c r="DE80" i="34"/>
  <c r="DD76" i="39"/>
  <c r="DD36" i="39"/>
  <c r="DE34" i="39"/>
  <c r="DP80" i="11"/>
  <c r="DP82" i="11" s="1"/>
  <c r="CE32" i="1"/>
  <c r="CE30" i="1"/>
  <c r="DQ76" i="29"/>
  <c r="DQ36" i="29"/>
  <c r="DR34" i="29"/>
  <c r="CF91" i="1"/>
  <c r="W46" i="1"/>
  <c r="R30" i="1"/>
  <c r="DH91" i="1"/>
  <c r="CR11" i="1"/>
  <c r="R14" i="1"/>
  <c r="L35" i="1"/>
  <c r="L37" i="1" s="1"/>
  <c r="AB91" i="1"/>
  <c r="U95" i="39"/>
  <c r="U97" i="39" s="1"/>
  <c r="R14" i="2"/>
  <c r="AE44" i="1"/>
  <c r="DM35" i="1"/>
  <c r="DM37" i="1" s="1"/>
  <c r="DG35" i="1"/>
  <c r="DG37" i="1" s="1"/>
  <c r="BZ41" i="1"/>
  <c r="DQ41" i="39"/>
  <c r="DR39" i="39"/>
  <c r="ED55" i="54"/>
  <c r="EE36" i="54"/>
  <c r="DP84" i="34"/>
  <c r="BQ64" i="49"/>
  <c r="BR64" i="49" s="1"/>
  <c r="CM53" i="1"/>
  <c r="DQ24" i="1"/>
  <c r="DR24" i="1" s="1"/>
  <c r="BA74" i="1"/>
  <c r="DR7" i="1"/>
  <c r="AC91" i="1"/>
  <c r="DC76" i="1"/>
  <c r="DR32" i="1"/>
  <c r="EC64" i="49"/>
  <c r="EC62" i="49"/>
  <c r="EC86" i="24"/>
  <c r="EC93" i="24"/>
  <c r="EC96" i="24" s="1"/>
  <c r="BE28" i="1"/>
  <c r="DD35" i="1"/>
  <c r="DD37" i="1" s="1"/>
  <c r="ED78" i="4"/>
  <c r="EE78" i="4" s="1"/>
  <c r="EE53" i="4"/>
  <c r="CR21" i="1"/>
  <c r="ED55" i="19"/>
  <c r="EE36" i="19"/>
  <c r="CE20" i="1"/>
  <c r="CE21" i="1"/>
  <c r="CP41" i="1"/>
  <c r="AE89" i="1"/>
  <c r="CE16" i="1"/>
  <c r="AB95" i="11"/>
  <c r="AB97" i="11" s="1"/>
  <c r="Y8" i="2"/>
  <c r="DR50" i="1"/>
  <c r="AL35" i="1"/>
  <c r="AL37" i="1" s="1"/>
  <c r="BO46" i="1"/>
  <c r="BI46" i="1"/>
  <c r="CL41" i="1"/>
  <c r="AR59" i="1"/>
  <c r="AK46" i="1"/>
  <c r="AT74" i="1"/>
  <c r="DR77" i="19"/>
  <c r="R28" i="1"/>
  <c r="BV74" i="1"/>
  <c r="BE19" i="1"/>
  <c r="P82" i="1"/>
  <c r="N52" i="2" s="1"/>
  <c r="DE49" i="1"/>
  <c r="Y41" i="1"/>
  <c r="R18" i="1"/>
  <c r="CD52" i="2"/>
  <c r="BC35" i="1"/>
  <c r="BC37" i="1" s="1"/>
  <c r="AR23" i="1"/>
  <c r="AF95" i="39"/>
  <c r="AC14" i="2"/>
  <c r="CV53" i="1"/>
  <c r="AJ35" i="1"/>
  <c r="AJ37" i="1" s="1"/>
  <c r="M46" i="1"/>
  <c r="ED53" i="39"/>
  <c r="ED78" i="39" s="1"/>
  <c r="EE78" i="39" s="1"/>
  <c r="EE49" i="39"/>
  <c r="EE53" i="39" s="1"/>
  <c r="EB84" i="39"/>
  <c r="DQ62" i="16"/>
  <c r="DR62" i="16" s="1"/>
  <c r="DR60" i="16"/>
  <c r="DD82" i="19"/>
  <c r="DE82" i="19" s="1"/>
  <c r="DE80" i="19"/>
  <c r="DE50" i="1"/>
  <c r="BE12" i="1"/>
  <c r="DN84" i="1"/>
  <c r="DN86" i="1" s="1"/>
  <c r="CE58" i="1"/>
  <c r="ED80" i="54"/>
  <c r="EE76" i="54"/>
  <c r="CQ55" i="39"/>
  <c r="CR36" i="39"/>
  <c r="AF97" i="29"/>
  <c r="AR95" i="29"/>
  <c r="AR97" i="29" s="1"/>
  <c r="T95" i="7"/>
  <c r="T97" i="7" s="1"/>
  <c r="Q7" i="2"/>
  <c r="Q19" i="2" s="1"/>
  <c r="Q23" i="2" s="1"/>
  <c r="N41" i="1"/>
  <c r="I41" i="1"/>
  <c r="AM91" i="1"/>
  <c r="X53" i="1"/>
  <c r="X41" i="1"/>
  <c r="CR82" i="34"/>
  <c r="CQ84" i="34"/>
  <c r="AF97" i="19"/>
  <c r="AR95" i="19"/>
  <c r="AR97" i="19" s="1"/>
  <c r="DQ82" i="24"/>
  <c r="DR80" i="24"/>
  <c r="AR13" i="1"/>
  <c r="CE12" i="1"/>
  <c r="DQ88" i="1"/>
  <c r="DQ91" i="1" s="1"/>
  <c r="BE23" i="1"/>
  <c r="BE51" i="1"/>
  <c r="U95" i="49"/>
  <c r="U97" i="49" s="1"/>
  <c r="R16" i="2"/>
  <c r="DD55" i="49"/>
  <c r="DE36" i="49"/>
  <c r="CR72" i="1"/>
  <c r="BX91" i="1"/>
  <c r="BR25" i="1"/>
  <c r="CJ91" i="1"/>
  <c r="H74" i="1"/>
  <c r="CU91" i="1"/>
  <c r="AE11" i="1"/>
  <c r="CE23" i="1"/>
  <c r="AE33" i="1"/>
  <c r="Z46" i="1"/>
  <c r="AU35" i="1"/>
  <c r="AU37" i="1" s="1"/>
  <c r="CE6" i="1"/>
  <c r="BD74" i="1"/>
  <c r="CE28" i="1"/>
  <c r="K35" i="1"/>
  <c r="K37" i="1" s="1"/>
  <c r="BO53" i="1"/>
  <c r="BR51" i="1"/>
  <c r="CQ80" i="39"/>
  <c r="CR76" i="39"/>
  <c r="AF95" i="7"/>
  <c r="AC7" i="2"/>
  <c r="EC64" i="29"/>
  <c r="EC62" i="29"/>
  <c r="H46" i="1"/>
  <c r="DQ18" i="1"/>
  <c r="DR18" i="1" s="1"/>
  <c r="AE23" i="1"/>
  <c r="DQ14" i="1"/>
  <c r="DR14" i="1" s="1"/>
  <c r="CE10" i="1"/>
  <c r="K82" i="1"/>
  <c r="I52" i="2" s="1"/>
  <c r="I53" i="2" s="1"/>
  <c r="AW35" i="1"/>
  <c r="AW37" i="1" s="1"/>
  <c r="W35" i="1"/>
  <c r="W37" i="1" s="1"/>
  <c r="CQ41" i="1"/>
  <c r="CQ76" i="1"/>
  <c r="CR76" i="1" s="1"/>
  <c r="BQ86" i="11"/>
  <c r="BR86" i="11" s="1"/>
  <c r="BQ93" i="11"/>
  <c r="BQ96" i="11" s="1"/>
  <c r="BR96" i="11" s="1"/>
  <c r="BR84" i="11"/>
  <c r="BR93" i="11" s="1"/>
  <c r="AU91" i="1"/>
  <c r="ED80" i="19"/>
  <c r="EE76" i="19"/>
  <c r="BR20" i="1"/>
  <c r="AZ35" i="1"/>
  <c r="AZ37" i="1" s="1"/>
  <c r="EC62" i="4"/>
  <c r="EC64" i="4" s="1"/>
  <c r="DD80" i="49"/>
  <c r="DE76" i="49"/>
  <c r="R6" i="1"/>
  <c r="CN35" i="1"/>
  <c r="CN37" i="1" s="1"/>
  <c r="CE82" i="29"/>
  <c r="CD84" i="29"/>
  <c r="R43" i="1"/>
  <c r="F46" i="1"/>
  <c r="BR33" i="1"/>
  <c r="BW35" i="1"/>
  <c r="BW37" i="1" s="1"/>
  <c r="DR17" i="1"/>
  <c r="CY46" i="1"/>
  <c r="EC80" i="11"/>
  <c r="EC82" i="11" s="1"/>
  <c r="DR19" i="1"/>
  <c r="BD91" i="1"/>
  <c r="CP74" i="1"/>
  <c r="AR76" i="1"/>
  <c r="AE79" i="1"/>
  <c r="BR38" i="1"/>
  <c r="AF74" i="1"/>
  <c r="AR71" i="1"/>
  <c r="BR78" i="1"/>
  <c r="AG91" i="1"/>
  <c r="AR91" i="1" s="1"/>
  <c r="CJ35" i="1"/>
  <c r="CJ37" i="1" s="1"/>
  <c r="BV82" i="1"/>
  <c r="BT52" i="2" s="1"/>
  <c r="DQ84" i="7"/>
  <c r="DD77" i="39"/>
  <c r="DE77" i="39" s="1"/>
  <c r="DE41" i="39"/>
  <c r="AW84" i="1"/>
  <c r="AW86" i="1" s="1"/>
  <c r="CL46" i="1"/>
  <c r="S91" i="1"/>
  <c r="AE88" i="1"/>
  <c r="DD60" i="34"/>
  <c r="DE55" i="34"/>
  <c r="BN53" i="1"/>
  <c r="Q35" i="1"/>
  <c r="Q37" i="1" s="1"/>
  <c r="J35" i="1"/>
  <c r="J37" i="1" s="1"/>
  <c r="R25" i="1"/>
  <c r="BA53" i="1"/>
  <c r="M53" i="1"/>
  <c r="CQ82" i="49"/>
  <c r="CR82" i="49" s="1"/>
  <c r="CR80" i="49"/>
  <c r="ED76" i="11"/>
  <c r="ED36" i="11"/>
  <c r="EE34" i="11"/>
  <c r="AZ82" i="1"/>
  <c r="AX52" i="2" s="1"/>
  <c r="CR13" i="1"/>
  <c r="M74" i="1"/>
  <c r="CD86" i="54"/>
  <c r="CE86" i="54" s="1"/>
  <c r="CD93" i="54"/>
  <c r="CD96" i="54" s="1"/>
  <c r="CE96" i="54" s="1"/>
  <c r="CE84" i="54"/>
  <c r="CE93" i="54" s="1"/>
  <c r="DQ55" i="34"/>
  <c r="DR36" i="34"/>
  <c r="EA86" i="11"/>
  <c r="EA93" i="11"/>
  <c r="EA96" i="11" s="1"/>
  <c r="DN84" i="39"/>
  <c r="EC80" i="29"/>
  <c r="EC82" i="29" s="1"/>
  <c r="R79" i="1"/>
  <c r="DN91" i="1"/>
  <c r="BR28" i="1"/>
  <c r="AC46" i="1"/>
  <c r="DP60" i="49"/>
  <c r="CQ82" i="11"/>
  <c r="CR80" i="11"/>
  <c r="F82" i="1"/>
  <c r="F84" i="1" s="1"/>
  <c r="R72" i="1"/>
  <c r="AE59" i="1"/>
  <c r="AV91" i="1"/>
  <c r="DO84" i="39"/>
  <c r="DQ39" i="1"/>
  <c r="DR39" i="1" s="1"/>
  <c r="BS91" i="1"/>
  <c r="CE88" i="1"/>
  <c r="BQ86" i="29"/>
  <c r="BR86" i="29" s="1"/>
  <c r="BQ93" i="29"/>
  <c r="BQ96" i="29" s="1"/>
  <c r="BR96" i="29" s="1"/>
  <c r="BR84" i="29"/>
  <c r="BR93" i="29" s="1"/>
  <c r="EC62" i="11"/>
  <c r="EC64" i="11"/>
  <c r="DQ76" i="11"/>
  <c r="DQ36" i="11"/>
  <c r="DR34" i="11"/>
  <c r="AE30" i="1"/>
  <c r="CE45" i="1"/>
  <c r="DQ78" i="4"/>
  <c r="DR53" i="4"/>
  <c r="AR19" i="1"/>
  <c r="BK35" i="1"/>
  <c r="BK37" i="1" s="1"/>
  <c r="CE31" i="1"/>
  <c r="CP86" i="49"/>
  <c r="CP93" i="49"/>
  <c r="CP96" i="49" s="1"/>
  <c r="EB84" i="4"/>
  <c r="BZ74" i="1"/>
  <c r="EC62" i="19"/>
  <c r="EC64" i="19" s="1"/>
  <c r="BR16" i="1"/>
  <c r="CE26" i="1"/>
  <c r="AY35" i="1"/>
  <c r="AY37" i="1" s="1"/>
  <c r="N53" i="1"/>
  <c r="CE79" i="1"/>
  <c r="BF74" i="1"/>
  <c r="BR71" i="1"/>
  <c r="BR19" i="1"/>
  <c r="Z53" i="1"/>
  <c r="DE82" i="24"/>
  <c r="DD84" i="24"/>
  <c r="DD62" i="44"/>
  <c r="DE62" i="44" s="1"/>
  <c r="DE60" i="44"/>
  <c r="AE62" i="1"/>
  <c r="BO82" i="1"/>
  <c r="BM52" i="2" s="1"/>
  <c r="DQ74" i="1"/>
  <c r="BE11" i="1"/>
  <c r="DE28" i="1"/>
  <c r="DE13" i="1"/>
  <c r="AF97" i="34"/>
  <c r="AR95" i="34"/>
  <c r="AR97" i="34" s="1"/>
  <c r="AY91" i="1"/>
  <c r="O41" i="1"/>
  <c r="BE14" i="1"/>
  <c r="AV46" i="1"/>
  <c r="AV35" i="1"/>
  <c r="AV37" i="1" s="1"/>
  <c r="CS91" i="1"/>
  <c r="DE91" i="1" s="1"/>
  <c r="DE88" i="1"/>
  <c r="DR43" i="1"/>
  <c r="DF46" i="1"/>
  <c r="DE24" i="1"/>
  <c r="DE59" i="1"/>
  <c r="AR16" i="1"/>
  <c r="DQ86" i="16"/>
  <c r="DR86" i="16" s="1"/>
  <c r="DR84" i="16"/>
  <c r="DR93" i="16" s="1"/>
  <c r="BU74" i="1"/>
  <c r="BY82" i="1"/>
  <c r="BW52" i="2" s="1"/>
  <c r="AD82" i="1"/>
  <c r="AB52" i="2" s="1"/>
  <c r="AR10" i="1"/>
  <c r="BN74" i="1"/>
  <c r="ED46" i="39"/>
  <c r="EE46" i="39" s="1"/>
  <c r="EE44" i="39"/>
  <c r="BY91" i="1"/>
  <c r="DO86" i="11"/>
  <c r="DO93" i="11"/>
  <c r="DO96" i="11" s="1"/>
  <c r="DQ80" i="34"/>
  <c r="DR76" i="34"/>
  <c r="EB60" i="39"/>
  <c r="CQ86" i="44"/>
  <c r="CR86" i="44" s="1"/>
  <c r="CQ93" i="44"/>
  <c r="CQ96" i="44" s="1"/>
  <c r="CR96" i="44" s="1"/>
  <c r="CR84" i="44"/>
  <c r="CR93" i="44" s="1"/>
  <c r="CB46" i="1"/>
  <c r="AY74" i="1"/>
  <c r="DQ58" i="1"/>
  <c r="DR58" i="1" s="1"/>
  <c r="DP80" i="49"/>
  <c r="DP82" i="49" s="1"/>
  <c r="DF53" i="1"/>
  <c r="DR33" i="1"/>
  <c r="AU74" i="1"/>
  <c r="CM35" i="1"/>
  <c r="CM37" i="1" s="1"/>
  <c r="CD80" i="1"/>
  <c r="CE80" i="1" s="1"/>
  <c r="AA46" i="1"/>
  <c r="CE89" i="1"/>
  <c r="AR24" i="1"/>
  <c r="BD96" i="4"/>
  <c r="BD93" i="1"/>
  <c r="BE93" i="1" s="1"/>
  <c r="CP86" i="4"/>
  <c r="CP93" i="4"/>
  <c r="DC64" i="4"/>
  <c r="AR22" i="1"/>
  <c r="BR31" i="1"/>
  <c r="ED60" i="44"/>
  <c r="EE55" i="44"/>
  <c r="CR22" i="1"/>
  <c r="ED60" i="24"/>
  <c r="EE55" i="24"/>
  <c r="AS91" i="1"/>
  <c r="BE88" i="1"/>
  <c r="DR13" i="1"/>
  <c r="DR9" i="1"/>
  <c r="DF35" i="1"/>
  <c r="CE71" i="1"/>
  <c r="BS74" i="1"/>
  <c r="L53" i="1"/>
  <c r="CH82" i="1"/>
  <c r="CF52" i="2" s="1"/>
  <c r="BE59" i="1"/>
  <c r="AE28" i="1"/>
  <c r="DG41" i="1"/>
  <c r="W74" i="1"/>
  <c r="X46" i="1"/>
  <c r="BM53" i="1"/>
  <c r="DE26" i="1"/>
  <c r="CP80" i="1"/>
  <c r="CP82" i="1" s="1"/>
  <c r="CN52" i="2" s="1"/>
  <c r="CN74" i="1"/>
  <c r="CQ74" i="1"/>
  <c r="AN35" i="1"/>
  <c r="AN37" i="1" s="1"/>
  <c r="AR44" i="1"/>
  <c r="R21" i="1"/>
  <c r="AI82" i="1"/>
  <c r="AG52" i="2" s="1"/>
  <c r="CO35" i="1"/>
  <c r="CO37" i="1" s="1"/>
  <c r="CE25" i="1"/>
  <c r="BR62" i="4"/>
  <c r="BQ62" i="1"/>
  <c r="BR62" i="1" s="1"/>
  <c r="CB91" i="1"/>
  <c r="DD55" i="11"/>
  <c r="DE36" i="11"/>
  <c r="DC41" i="1"/>
  <c r="AZ53" i="1"/>
  <c r="DC35" i="1"/>
  <c r="DC37" i="1" s="1"/>
  <c r="DC55" i="1" s="1"/>
  <c r="DC61" i="1" s="1"/>
  <c r="BE17" i="1"/>
  <c r="O46" i="1"/>
  <c r="DP62" i="29"/>
  <c r="DP64" i="29" s="1"/>
  <c r="CR82" i="54"/>
  <c r="CQ84" i="54"/>
  <c r="DR90" i="1"/>
  <c r="AL53" i="1"/>
  <c r="DD77" i="1"/>
  <c r="AH82" i="1"/>
  <c r="AF52" i="2" s="1"/>
  <c r="DQ46" i="1"/>
  <c r="DQ26" i="1"/>
  <c r="DR26" i="1" s="1"/>
  <c r="AO35" i="1"/>
  <c r="AO37" i="1" s="1"/>
  <c r="AS46" i="1"/>
  <c r="BE43" i="1"/>
  <c r="CR28" i="1"/>
  <c r="CZ74" i="1"/>
  <c r="BG35" i="1"/>
  <c r="BG37" i="1" s="1"/>
  <c r="AJ41" i="1"/>
  <c r="DJ91" i="1"/>
  <c r="CT35" i="1"/>
  <c r="CT37" i="1" s="1"/>
  <c r="EB84" i="29"/>
  <c r="DB84" i="39"/>
  <c r="BE39" i="1"/>
  <c r="BV91" i="1"/>
  <c r="S53" i="1"/>
  <c r="AE49" i="1"/>
  <c r="K74" i="1"/>
  <c r="AG46" i="1"/>
  <c r="AR57" i="1"/>
  <c r="AY53" i="1"/>
  <c r="DR89" i="1"/>
  <c r="R16" i="1"/>
  <c r="DE25" i="1"/>
  <c r="F91" i="1"/>
  <c r="R91" i="1" s="1"/>
  <c r="DQ49" i="1"/>
  <c r="DQ53" i="1" s="1"/>
  <c r="CO55" i="1" l="1"/>
  <c r="CO61" i="1" s="1"/>
  <c r="CO64" i="1" s="1"/>
  <c r="CD93" i="11"/>
  <c r="CD96" i="11" s="1"/>
  <c r="CE96" i="11" s="1"/>
  <c r="CE84" i="11"/>
  <c r="CE93" i="11" s="1"/>
  <c r="DN55" i="1"/>
  <c r="DN61" i="1" s="1"/>
  <c r="DN64" i="1" s="1"/>
  <c r="BB55" i="1"/>
  <c r="BB61" i="1" s="1"/>
  <c r="BB64" i="1" s="1"/>
  <c r="BI55" i="1"/>
  <c r="BI61" i="1" s="1"/>
  <c r="BI64" i="1" s="1"/>
  <c r="BK55" i="1"/>
  <c r="BK61" i="1" s="1"/>
  <c r="BK64" i="1" s="1"/>
  <c r="DP84" i="11"/>
  <c r="DP86" i="11" s="1"/>
  <c r="DG55" i="1"/>
  <c r="DG61" i="1" s="1"/>
  <c r="DG64" i="1" s="1"/>
  <c r="DM55" i="1"/>
  <c r="DM61" i="1" s="1"/>
  <c r="DM64" i="1" s="1"/>
  <c r="CI55" i="1"/>
  <c r="CI61" i="1" s="1"/>
  <c r="CI64" i="1" s="1"/>
  <c r="CQ55" i="1"/>
  <c r="CQ61" i="1" s="1"/>
  <c r="J55" i="1"/>
  <c r="J61" i="1" s="1"/>
  <c r="J64" i="1" s="1"/>
  <c r="T55" i="1"/>
  <c r="T61" i="1" s="1"/>
  <c r="T64" i="1" s="1"/>
  <c r="AB84" i="1"/>
  <c r="AB86" i="1" s="1"/>
  <c r="K55" i="1"/>
  <c r="K61" i="1" s="1"/>
  <c r="K64" i="1" s="1"/>
  <c r="AW55" i="1"/>
  <c r="AW61" i="1" s="1"/>
  <c r="AW64" i="1" s="1"/>
  <c r="BX55" i="1"/>
  <c r="BX61" i="1" s="1"/>
  <c r="BX64" i="1" s="1"/>
  <c r="BV55" i="1"/>
  <c r="BV61" i="1" s="1"/>
  <c r="BV64" i="1" s="1"/>
  <c r="AP55" i="1"/>
  <c r="AP61" i="1" s="1"/>
  <c r="AP64" i="1" s="1"/>
  <c r="AQ55" i="1"/>
  <c r="AQ61" i="1" s="1"/>
  <c r="AQ64" i="1" s="1"/>
  <c r="CH55" i="1"/>
  <c r="CH61" i="1" s="1"/>
  <c r="CH64" i="1" s="1"/>
  <c r="CJ55" i="1"/>
  <c r="CJ61" i="1" s="1"/>
  <c r="CJ64" i="1" s="1"/>
  <c r="Z55" i="1"/>
  <c r="Z61" i="1" s="1"/>
  <c r="Z64" i="1" s="1"/>
  <c r="BO55" i="1"/>
  <c r="BO61" i="1" s="1"/>
  <c r="BO64" i="1" s="1"/>
  <c r="AI55" i="1"/>
  <c r="AI61" i="1" s="1"/>
  <c r="AI64" i="1" s="1"/>
  <c r="W55" i="1"/>
  <c r="W61" i="1" s="1"/>
  <c r="W64" i="1" s="1"/>
  <c r="BP55" i="1"/>
  <c r="BP61" i="1" s="1"/>
  <c r="BP64" i="1" s="1"/>
  <c r="DB55" i="1"/>
  <c r="DB61" i="1" s="1"/>
  <c r="DB64" i="1" s="1"/>
  <c r="DI55" i="1"/>
  <c r="DI61" i="1" s="1"/>
  <c r="DI64" i="1" s="1"/>
  <c r="AE53" i="1"/>
  <c r="AD55" i="1"/>
  <c r="AD61" i="1" s="1"/>
  <c r="AD64" i="1" s="1"/>
  <c r="AB55" i="1"/>
  <c r="AB61" i="1" s="1"/>
  <c r="AB64" i="1" s="1"/>
  <c r="BH55" i="1"/>
  <c r="BH61" i="1" s="1"/>
  <c r="BH64" i="1" s="1"/>
  <c r="BG55" i="1"/>
  <c r="BG61" i="1" s="1"/>
  <c r="BG64" i="1" s="1"/>
  <c r="G55" i="1"/>
  <c r="G61" i="1" s="1"/>
  <c r="G64" i="1" s="1"/>
  <c r="DA55" i="1"/>
  <c r="DA61" i="1" s="1"/>
  <c r="DA64" i="1" s="1"/>
  <c r="BC55" i="1"/>
  <c r="BC61" i="1" s="1"/>
  <c r="BC64" i="1" s="1"/>
  <c r="BD55" i="1"/>
  <c r="BD61" i="1" s="1"/>
  <c r="BD64" i="1" s="1"/>
  <c r="DQ64" i="7"/>
  <c r="DR64" i="7" s="1"/>
  <c r="U55" i="1"/>
  <c r="U61" i="1" s="1"/>
  <c r="U64" i="1" s="1"/>
  <c r="AO55" i="1"/>
  <c r="AO61" i="1" s="1"/>
  <c r="AO64" i="1" s="1"/>
  <c r="DE53" i="1"/>
  <c r="BU55" i="1"/>
  <c r="BU61" i="1" s="1"/>
  <c r="BU64" i="1" s="1"/>
  <c r="CP55" i="1"/>
  <c r="CP61" i="1" s="1"/>
  <c r="CP64" i="1" s="1"/>
  <c r="CN55" i="1"/>
  <c r="CN61" i="1" s="1"/>
  <c r="CN64" i="1" s="1"/>
  <c r="CW55" i="1"/>
  <c r="CW61" i="1" s="1"/>
  <c r="CW64" i="1" s="1"/>
  <c r="BT55" i="1"/>
  <c r="BT61" i="1" s="1"/>
  <c r="BT64" i="1" s="1"/>
  <c r="AU55" i="1"/>
  <c r="AU61" i="1" s="1"/>
  <c r="AU64" i="1" s="1"/>
  <c r="AA55" i="1"/>
  <c r="AA61" i="1" s="1"/>
  <c r="AA64" i="1" s="1"/>
  <c r="DK55" i="1"/>
  <c r="DK61" i="1" s="1"/>
  <c r="DK64" i="1" s="1"/>
  <c r="I55" i="1"/>
  <c r="I61" i="1" s="1"/>
  <c r="I64" i="1" s="1"/>
  <c r="BQ55" i="1"/>
  <c r="BQ61" i="1" s="1"/>
  <c r="BQ64" i="1" s="1"/>
  <c r="CM55" i="1"/>
  <c r="CM61" i="1" s="1"/>
  <c r="CM64" i="1" s="1"/>
  <c r="AN55" i="1"/>
  <c r="AN61" i="1" s="1"/>
  <c r="AN64" i="1" s="1"/>
  <c r="DO55" i="1"/>
  <c r="DO61" i="1" s="1"/>
  <c r="BJ55" i="1"/>
  <c r="BJ61" i="1" s="1"/>
  <c r="BJ64" i="1" s="1"/>
  <c r="BW55" i="1"/>
  <c r="BW61" i="1" s="1"/>
  <c r="BW64" i="1" s="1"/>
  <c r="AL55" i="1"/>
  <c r="AL61" i="1" s="1"/>
  <c r="AL64" i="1" s="1"/>
  <c r="CV55" i="1"/>
  <c r="CV61" i="1" s="1"/>
  <c r="CV64" i="1" s="1"/>
  <c r="AH55" i="1"/>
  <c r="AH61" i="1" s="1"/>
  <c r="AH64" i="1" s="1"/>
  <c r="Q55" i="1"/>
  <c r="Q61" i="1" s="1"/>
  <c r="Q64" i="1" s="1"/>
  <c r="AK55" i="1"/>
  <c r="AK61" i="1" s="1"/>
  <c r="AK64" i="1" s="1"/>
  <c r="DD55" i="1"/>
  <c r="DD61" i="1" s="1"/>
  <c r="AV55" i="1"/>
  <c r="AV61" i="1" s="1"/>
  <c r="AV64" i="1" s="1"/>
  <c r="DJ55" i="1"/>
  <c r="DJ61" i="1" s="1"/>
  <c r="DJ64" i="1" s="1"/>
  <c r="AY55" i="1"/>
  <c r="AY61" i="1" s="1"/>
  <c r="AY64" i="1" s="1"/>
  <c r="AZ55" i="1"/>
  <c r="AZ61" i="1" s="1"/>
  <c r="AZ64" i="1" s="1"/>
  <c r="CU55" i="1"/>
  <c r="CU61" i="1" s="1"/>
  <c r="CU64" i="1" s="1"/>
  <c r="AJ55" i="1"/>
  <c r="AJ61" i="1" s="1"/>
  <c r="AJ64" i="1" s="1"/>
  <c r="CB55" i="1"/>
  <c r="CB61" i="1" s="1"/>
  <c r="CB64" i="1" s="1"/>
  <c r="CT55" i="1"/>
  <c r="CT61" i="1" s="1"/>
  <c r="CT64" i="1" s="1"/>
  <c r="BL55" i="1"/>
  <c r="BL61" i="1" s="1"/>
  <c r="BL64" i="1" s="1"/>
  <c r="CY55" i="1"/>
  <c r="CY61" i="1" s="1"/>
  <c r="CY64" i="1" s="1"/>
  <c r="M55" i="1"/>
  <c r="M61" i="1" s="1"/>
  <c r="M64" i="1" s="1"/>
  <c r="CC55" i="1"/>
  <c r="CC61" i="1" s="1"/>
  <c r="CC64" i="1" s="1"/>
  <c r="DL84" i="1"/>
  <c r="DL86" i="1" s="1"/>
  <c r="BN84" i="1"/>
  <c r="BN86" i="1" s="1"/>
  <c r="DM84" i="1"/>
  <c r="DM86" i="1" s="1"/>
  <c r="CN84" i="1"/>
  <c r="CN86" i="1" s="1"/>
  <c r="I84" i="1"/>
  <c r="I86" i="1" s="1"/>
  <c r="I93" i="1" s="1"/>
  <c r="BH84" i="1"/>
  <c r="BH86" i="1" s="1"/>
  <c r="G62" i="2"/>
  <c r="AO84" i="1"/>
  <c r="AO86" i="1" s="1"/>
  <c r="BD84" i="1"/>
  <c r="BD86" i="1" s="1"/>
  <c r="EC84" i="4"/>
  <c r="EC86" i="4" s="1"/>
  <c r="AQ84" i="1"/>
  <c r="AQ86" i="1" s="1"/>
  <c r="BA84" i="1"/>
  <c r="BA86" i="1" s="1"/>
  <c r="H84" i="1"/>
  <c r="H86" i="1" s="1"/>
  <c r="H93" i="1" s="1"/>
  <c r="BP84" i="1"/>
  <c r="BP86" i="1" s="1"/>
  <c r="CC84" i="1"/>
  <c r="CC86" i="1" s="1"/>
  <c r="E63" i="2"/>
  <c r="AC84" i="1"/>
  <c r="AC86" i="1" s="1"/>
  <c r="CT84" i="1"/>
  <c r="CT86" i="1" s="1"/>
  <c r="G84" i="1"/>
  <c r="G86" i="1" s="1"/>
  <c r="G93" i="1" s="1"/>
  <c r="CO84" i="1"/>
  <c r="CO86" i="1" s="1"/>
  <c r="M84" i="1"/>
  <c r="M86" i="1" s="1"/>
  <c r="M93" i="1" s="1"/>
  <c r="AA84" i="1"/>
  <c r="AA86" i="1" s="1"/>
  <c r="BQ84" i="1"/>
  <c r="BQ86" i="1" s="1"/>
  <c r="CL84" i="1"/>
  <c r="CL86" i="1" s="1"/>
  <c r="DI84" i="1"/>
  <c r="DI86" i="1" s="1"/>
  <c r="BW84" i="1"/>
  <c r="BW86" i="1" s="1"/>
  <c r="Z84" i="1"/>
  <c r="Z86" i="1" s="1"/>
  <c r="H55" i="1"/>
  <c r="H61" i="1" s="1"/>
  <c r="H64" i="1" s="1"/>
  <c r="AL84" i="1"/>
  <c r="AL86" i="1" s="1"/>
  <c r="CV84" i="1"/>
  <c r="CV86" i="1" s="1"/>
  <c r="F63" i="2"/>
  <c r="CZ84" i="1"/>
  <c r="CZ86" i="1" s="1"/>
  <c r="DE76" i="1"/>
  <c r="AP84" i="1"/>
  <c r="AP86" i="1" s="1"/>
  <c r="AT84" i="1"/>
  <c r="AT86" i="1" s="1"/>
  <c r="BC84" i="1"/>
  <c r="BC86" i="1" s="1"/>
  <c r="BL84" i="1"/>
  <c r="BL86" i="1" s="1"/>
  <c r="DJ84" i="1"/>
  <c r="DJ86" i="1" s="1"/>
  <c r="AG84" i="1"/>
  <c r="AG86" i="1" s="1"/>
  <c r="CX84" i="1"/>
  <c r="CX86" i="1" s="1"/>
  <c r="CA84" i="1"/>
  <c r="CA86" i="1" s="1"/>
  <c r="BJ84" i="1"/>
  <c r="BJ86" i="1" s="1"/>
  <c r="CM84" i="1"/>
  <c r="CM86" i="1" s="1"/>
  <c r="DA84" i="1"/>
  <c r="DA86" i="1" s="1"/>
  <c r="CU84" i="1"/>
  <c r="CU86" i="1" s="1"/>
  <c r="AM84" i="1"/>
  <c r="AM86" i="1" s="1"/>
  <c r="AJ84" i="1"/>
  <c r="AJ86" i="1" s="1"/>
  <c r="AN84" i="1"/>
  <c r="AN86" i="1" s="1"/>
  <c r="BU84" i="1"/>
  <c r="BU86" i="1" s="1"/>
  <c r="BG84" i="1"/>
  <c r="BG86" i="1" s="1"/>
  <c r="DQ64" i="16"/>
  <c r="DR64" i="16" s="1"/>
  <c r="AZ84" i="1"/>
  <c r="AZ86" i="1" s="1"/>
  <c r="BT84" i="1"/>
  <c r="BT86" i="1" s="1"/>
  <c r="DG84" i="1"/>
  <c r="DG86" i="1" s="1"/>
  <c r="CW84" i="1"/>
  <c r="CW86" i="1" s="1"/>
  <c r="U86" i="1"/>
  <c r="BB84" i="1"/>
  <c r="BB86" i="1" s="1"/>
  <c r="BV84" i="1"/>
  <c r="BV86" i="1" s="1"/>
  <c r="N86" i="1"/>
  <c r="N93" i="1" s="1"/>
  <c r="CB84" i="1"/>
  <c r="CB86" i="1" s="1"/>
  <c r="BX84" i="1"/>
  <c r="BX86" i="1" s="1"/>
  <c r="BZ84" i="1"/>
  <c r="BZ86" i="1" s="1"/>
  <c r="BK84" i="1"/>
  <c r="BK86" i="1" s="1"/>
  <c r="AX84" i="1"/>
  <c r="AX86" i="1" s="1"/>
  <c r="BO84" i="1"/>
  <c r="BO86" i="1" s="1"/>
  <c r="AU84" i="1"/>
  <c r="AU86" i="1" s="1"/>
  <c r="T84" i="1"/>
  <c r="T86" i="1" s="1"/>
  <c r="AY84" i="1"/>
  <c r="AY86" i="1" s="1"/>
  <c r="CK84" i="1"/>
  <c r="CK86" i="1" s="1"/>
  <c r="AV84" i="1"/>
  <c r="AV86" i="1" s="1"/>
  <c r="DC64" i="1"/>
  <c r="DC86" i="4"/>
  <c r="DC93" i="4"/>
  <c r="DP86" i="29"/>
  <c r="DP93" i="29"/>
  <c r="DP96" i="29" s="1"/>
  <c r="DE37" i="1"/>
  <c r="CS55" i="1"/>
  <c r="CS61" i="1" s="1"/>
  <c r="CS64" i="1" s="1"/>
  <c r="V95" i="49"/>
  <c r="V97" i="49" s="1"/>
  <c r="S16" i="2"/>
  <c r="EE82" i="44"/>
  <c r="ED84" i="44"/>
  <c r="ED80" i="4"/>
  <c r="EE76" i="4"/>
  <c r="BE53" i="1"/>
  <c r="BQ52" i="2"/>
  <c r="DO62" i="39"/>
  <c r="DO62" i="1" s="1"/>
  <c r="DO64" i="39"/>
  <c r="BS55" i="1"/>
  <c r="BS61" i="1" s="1"/>
  <c r="BS64" i="1" s="1"/>
  <c r="CE37" i="1"/>
  <c r="F55" i="1"/>
  <c r="F61" i="1" s="1"/>
  <c r="F64" i="1" s="1"/>
  <c r="R37" i="1"/>
  <c r="CE82" i="39"/>
  <c r="CD84" i="39"/>
  <c r="ED82" i="34"/>
  <c r="EE82" i="34" s="1"/>
  <c r="EE80" i="34"/>
  <c r="AG95" i="24"/>
  <c r="AG97" i="24" s="1"/>
  <c r="AD11" i="2"/>
  <c r="DD86" i="24"/>
  <c r="DE86" i="24" s="1"/>
  <c r="DD93" i="24"/>
  <c r="DD96" i="24" s="1"/>
  <c r="DE96" i="24" s="1"/>
  <c r="DE84" i="24"/>
  <c r="DE93" i="24" s="1"/>
  <c r="DQ80" i="11"/>
  <c r="DR76" i="11"/>
  <c r="AT55" i="1"/>
  <c r="AT61" i="1" s="1"/>
  <c r="AT64" i="1" s="1"/>
  <c r="ED82" i="19"/>
  <c r="EE82" i="19" s="1"/>
  <c r="EE80" i="19"/>
  <c r="DE82" i="34"/>
  <c r="DD84" i="34"/>
  <c r="BE46" i="1"/>
  <c r="V55" i="1"/>
  <c r="V61" i="1" s="1"/>
  <c r="V64" i="1" s="1"/>
  <c r="EB86" i="4"/>
  <c r="EB93" i="4"/>
  <c r="EB96" i="4" s="1"/>
  <c r="DK84" i="1"/>
  <c r="DK86" i="1" s="1"/>
  <c r="BN55" i="1"/>
  <c r="BN61" i="1" s="1"/>
  <c r="BN64" i="1" s="1"/>
  <c r="R46" i="1"/>
  <c r="ED60" i="54"/>
  <c r="EE55" i="54"/>
  <c r="BM84" i="1"/>
  <c r="BM86" i="1" s="1"/>
  <c r="CQ64" i="34"/>
  <c r="CR64" i="34" s="1"/>
  <c r="EC64" i="39"/>
  <c r="EC62" i="39"/>
  <c r="CD64" i="49"/>
  <c r="CE64" i="49" s="1"/>
  <c r="CR82" i="4"/>
  <c r="CQ84" i="4"/>
  <c r="CQ62" i="29"/>
  <c r="CR62" i="29" s="1"/>
  <c r="CQ64" i="29"/>
  <c r="CR64" i="29" s="1"/>
  <c r="CR60" i="29"/>
  <c r="BR37" i="1"/>
  <c r="BF55" i="1"/>
  <c r="BF61" i="1" s="1"/>
  <c r="BF64" i="1" s="1"/>
  <c r="AE35" i="1"/>
  <c r="AX55" i="1"/>
  <c r="AX61" i="1" s="1"/>
  <c r="AX64" i="1" s="1"/>
  <c r="J62" i="2"/>
  <c r="J63" i="2"/>
  <c r="CD64" i="11"/>
  <c r="CE64" i="11" s="1"/>
  <c r="CR53" i="1"/>
  <c r="DO86" i="4"/>
  <c r="DO93" i="4"/>
  <c r="CE46" i="1"/>
  <c r="AS95" i="24"/>
  <c r="AP11" i="2"/>
  <c r="CH84" i="1"/>
  <c r="CH86" i="1" s="1"/>
  <c r="AM55" i="1"/>
  <c r="AM61" i="1" s="1"/>
  <c r="AM64" i="1" s="1"/>
  <c r="AE46" i="1"/>
  <c r="EB62" i="39"/>
  <c r="EB64" i="39" s="1"/>
  <c r="EC84" i="39"/>
  <c r="EC80" i="39"/>
  <c r="EC82" i="39" s="1"/>
  <c r="CD82" i="1"/>
  <c r="CB52" i="2" s="1"/>
  <c r="DQ86" i="44"/>
  <c r="DR86" i="44" s="1"/>
  <c r="DQ93" i="44"/>
  <c r="DQ96" i="44" s="1"/>
  <c r="DR96" i="44" s="1"/>
  <c r="DR84" i="44"/>
  <c r="DR93" i="44" s="1"/>
  <c r="AR35" i="1"/>
  <c r="AE74" i="1"/>
  <c r="S86" i="1"/>
  <c r="AG95" i="49"/>
  <c r="AG97" i="49" s="1"/>
  <c r="AD16" i="2"/>
  <c r="CE74" i="1"/>
  <c r="AS95" i="34"/>
  <c r="AP13" i="2"/>
  <c r="D52" i="2"/>
  <c r="D53" i="2" s="1"/>
  <c r="DQ60" i="34"/>
  <c r="DR55" i="34"/>
  <c r="AD84" i="1"/>
  <c r="AD86" i="1" s="1"/>
  <c r="CD86" i="29"/>
  <c r="CE86" i="29" s="1"/>
  <c r="CD93" i="29"/>
  <c r="CD96" i="29" s="1"/>
  <c r="CE96" i="29" s="1"/>
  <c r="CE84" i="29"/>
  <c r="CE93" i="29" s="1"/>
  <c r="BY84" i="1"/>
  <c r="BY86" i="1" s="1"/>
  <c r="DQ77" i="39"/>
  <c r="DR41" i="39"/>
  <c r="CR91" i="1"/>
  <c r="CE35" i="1"/>
  <c r="AS95" i="49"/>
  <c r="AP16" i="2"/>
  <c r="ED64" i="16"/>
  <c r="EE64" i="16" s="1"/>
  <c r="ED77" i="39"/>
  <c r="EE77" i="39" s="1"/>
  <c r="EE41" i="39"/>
  <c r="ED86" i="16"/>
  <c r="EE86" i="16" s="1"/>
  <c r="ED93" i="16"/>
  <c r="ED96" i="16" s="1"/>
  <c r="EE96" i="16" s="1"/>
  <c r="EE84" i="16"/>
  <c r="EE93" i="16" s="1"/>
  <c r="O55" i="1"/>
  <c r="O61" i="1" s="1"/>
  <c r="BM55" i="1"/>
  <c r="BM61" i="1" s="1"/>
  <c r="BM64" i="1" s="1"/>
  <c r="ED64" i="7"/>
  <c r="EE64" i="7" s="1"/>
  <c r="CS86" i="1"/>
  <c r="DE74" i="1"/>
  <c r="S37" i="1"/>
  <c r="R41" i="1"/>
  <c r="DO86" i="49"/>
  <c r="DO93" i="49"/>
  <c r="DO96" i="49" s="1"/>
  <c r="DD60" i="4"/>
  <c r="DE55" i="4"/>
  <c r="ED60" i="34"/>
  <c r="EE55" i="34"/>
  <c r="V95" i="29"/>
  <c r="V97" i="29" s="1"/>
  <c r="S12" i="2"/>
  <c r="DD82" i="11"/>
  <c r="DE82" i="11" s="1"/>
  <c r="DE80" i="11"/>
  <c r="EC84" i="49"/>
  <c r="H62" i="2"/>
  <c r="H63" i="2"/>
  <c r="DC86" i="39"/>
  <c r="DC93" i="39"/>
  <c r="DC96" i="39" s="1"/>
  <c r="AR37" i="1"/>
  <c r="AF55" i="1"/>
  <c r="AF61" i="1" s="1"/>
  <c r="AF64" i="1" s="1"/>
  <c r="DQ82" i="34"/>
  <c r="DR80" i="34"/>
  <c r="AG95" i="34"/>
  <c r="AG97" i="34" s="1"/>
  <c r="AD13" i="2"/>
  <c r="DQ64" i="24"/>
  <c r="DR64" i="24" s="1"/>
  <c r="DQ62" i="24"/>
  <c r="DR62" i="24" s="1"/>
  <c r="DR60" i="24"/>
  <c r="ED76" i="39"/>
  <c r="ED36" i="39"/>
  <c r="EE34" i="39"/>
  <c r="CQ62" i="11"/>
  <c r="CR62" i="11" s="1"/>
  <c r="CR60" i="11"/>
  <c r="DB84" i="1"/>
  <c r="DB86" i="1" s="1"/>
  <c r="AR53" i="1"/>
  <c r="DD82" i="4"/>
  <c r="DE80" i="4"/>
  <c r="DP62" i="39"/>
  <c r="DP64" i="39" s="1"/>
  <c r="K84" i="1"/>
  <c r="AC55" i="1"/>
  <c r="AC61" i="1" s="1"/>
  <c r="AC64" i="1" s="1"/>
  <c r="DD86" i="44"/>
  <c r="DE86" i="44" s="1"/>
  <c r="DD93" i="44"/>
  <c r="DD96" i="44" s="1"/>
  <c r="DE96" i="44" s="1"/>
  <c r="DE84" i="44"/>
  <c r="DE93" i="44" s="1"/>
  <c r="AH84" i="1"/>
  <c r="AH86" i="1" s="1"/>
  <c r="AT95" i="4"/>
  <c r="AQ6" i="2"/>
  <c r="DR49" i="1"/>
  <c r="DR53" i="1" s="1"/>
  <c r="X55" i="1"/>
  <c r="X61" i="1" s="1"/>
  <c r="X64" i="1" s="1"/>
  <c r="BR74" i="1"/>
  <c r="BF86" i="1"/>
  <c r="CR82" i="11"/>
  <c r="CQ84" i="11"/>
  <c r="BR46" i="1"/>
  <c r="BY55" i="1"/>
  <c r="BY61" i="1" s="1"/>
  <c r="BY64" i="1" s="1"/>
  <c r="AR46" i="1"/>
  <c r="DF86" i="1"/>
  <c r="DR74" i="1"/>
  <c r="J84" i="1"/>
  <c r="J86" i="1" s="1"/>
  <c r="J93" i="1" s="1"/>
  <c r="AE41" i="1"/>
  <c r="EC86" i="54"/>
  <c r="EC93" i="54"/>
  <c r="EC96" i="54" s="1"/>
  <c r="AH95" i="44"/>
  <c r="AH97" i="44" s="1"/>
  <c r="AE15" i="2"/>
  <c r="DP80" i="39"/>
  <c r="DP82" i="39" s="1"/>
  <c r="DP84" i="39"/>
  <c r="DO82" i="1"/>
  <c r="DM52" i="2" s="1"/>
  <c r="DQ55" i="49"/>
  <c r="DR36" i="49"/>
  <c r="CY84" i="1"/>
  <c r="CY86" i="1" s="1"/>
  <c r="R53" i="1"/>
  <c r="AR41" i="1"/>
  <c r="V95" i="16"/>
  <c r="V97" i="16" s="1"/>
  <c r="S9" i="2"/>
  <c r="CR41" i="1"/>
  <c r="DD64" i="24"/>
  <c r="DE64" i="24" s="1"/>
  <c r="CF86" i="1"/>
  <c r="CR74" i="1"/>
  <c r="BA55" i="1"/>
  <c r="BA61" i="1" s="1"/>
  <c r="BA64" i="1" s="1"/>
  <c r="DD82" i="29"/>
  <c r="DE80" i="29"/>
  <c r="DQ80" i="49"/>
  <c r="DR76" i="49"/>
  <c r="ED80" i="49"/>
  <c r="EE76" i="49"/>
  <c r="DD60" i="11"/>
  <c r="DE55" i="11"/>
  <c r="CP96" i="4"/>
  <c r="CP96" i="1" s="1"/>
  <c r="CP93" i="1"/>
  <c r="DP84" i="49"/>
  <c r="DP62" i="49"/>
  <c r="DP64" i="49" s="1"/>
  <c r="EC84" i="11"/>
  <c r="CP84" i="1"/>
  <c r="CP86" i="1" s="1"/>
  <c r="AS95" i="29"/>
  <c r="AP12" i="2"/>
  <c r="EB86" i="39"/>
  <c r="EB93" i="39"/>
  <c r="EB96" i="39" s="1"/>
  <c r="ED60" i="19"/>
  <c r="EE55" i="19"/>
  <c r="DQ80" i="29"/>
  <c r="DR76" i="29"/>
  <c r="Y95" i="54"/>
  <c r="Y97" i="54" s="1"/>
  <c r="V17" i="2"/>
  <c r="AR96" i="39"/>
  <c r="AQ96" i="1"/>
  <c r="AR96" i="1" s="1"/>
  <c r="DR91" i="1"/>
  <c r="DQ62" i="44"/>
  <c r="DR62" i="44" s="1"/>
  <c r="DR60" i="44"/>
  <c r="CD62" i="39"/>
  <c r="CE62" i="39" s="1"/>
  <c r="CE60" i="39"/>
  <c r="DQ60" i="54"/>
  <c r="DR55" i="54"/>
  <c r="DQ41" i="1"/>
  <c r="DR41" i="1" s="1"/>
  <c r="CR46" i="1"/>
  <c r="BE95" i="44"/>
  <c r="BE97" i="44" s="1"/>
  <c r="AS97" i="44"/>
  <c r="BE35" i="1"/>
  <c r="AS37" i="1"/>
  <c r="ED55" i="49"/>
  <c r="EE36" i="49"/>
  <c r="DD60" i="29"/>
  <c r="DE55" i="29"/>
  <c r="CQ84" i="29"/>
  <c r="DB86" i="39"/>
  <c r="DB93" i="39"/>
  <c r="DD82" i="49"/>
  <c r="DE82" i="49" s="1"/>
  <c r="DE80" i="49"/>
  <c r="CQ82" i="39"/>
  <c r="CR80" i="39"/>
  <c r="AG95" i="29"/>
  <c r="AG97" i="29" s="1"/>
  <c r="AD12" i="2"/>
  <c r="DF37" i="1"/>
  <c r="DR88" i="1"/>
  <c r="DC64" i="39"/>
  <c r="ED86" i="7"/>
  <c r="EE86" i="7" s="1"/>
  <c r="ED93" i="7"/>
  <c r="EE84" i="7"/>
  <c r="P55" i="1"/>
  <c r="P61" i="1" s="1"/>
  <c r="DP62" i="1"/>
  <c r="DP64" i="1" s="1"/>
  <c r="AH95" i="4"/>
  <c r="AE6" i="2"/>
  <c r="DQ86" i="7"/>
  <c r="DR86" i="7" s="1"/>
  <c r="DQ93" i="7"/>
  <c r="DR84" i="7"/>
  <c r="BE91" i="1"/>
  <c r="DR46" i="1"/>
  <c r="V95" i="39"/>
  <c r="V97" i="39" s="1"/>
  <c r="S14" i="2"/>
  <c r="AR82" i="1"/>
  <c r="AD52" i="2"/>
  <c r="CL55" i="1"/>
  <c r="CL61" i="1" s="1"/>
  <c r="CL64" i="1" s="1"/>
  <c r="BE95" i="54"/>
  <c r="BE97" i="54" s="1"/>
  <c r="AS97" i="54"/>
  <c r="DP64" i="4"/>
  <c r="DD64" i="19"/>
  <c r="DE64" i="19" s="1"/>
  <c r="DD62" i="19"/>
  <c r="DE62" i="19" s="1"/>
  <c r="DE60" i="19"/>
  <c r="V95" i="19"/>
  <c r="V97" i="19" s="1"/>
  <c r="S10" i="2"/>
  <c r="F86" i="1"/>
  <c r="R74" i="1"/>
  <c r="CQ62" i="4"/>
  <c r="CQ64" i="4" s="1"/>
  <c r="CR64" i="4" s="1"/>
  <c r="CR60" i="4"/>
  <c r="BD52" i="2"/>
  <c r="BR82" i="1"/>
  <c r="DH84" i="1"/>
  <c r="DH86" i="1" s="1"/>
  <c r="BE96" i="4"/>
  <c r="BE97" i="4" s="1"/>
  <c r="BD96" i="1"/>
  <c r="BE96" i="1" s="1"/>
  <c r="AG55" i="1"/>
  <c r="AG61" i="1" s="1"/>
  <c r="AG64" i="1" s="1"/>
  <c r="DR78" i="4"/>
  <c r="DQ78" i="1"/>
  <c r="DR78" i="1" s="1"/>
  <c r="CQ60" i="39"/>
  <c r="CR55" i="39"/>
  <c r="AH95" i="54"/>
  <c r="AH97" i="54" s="1"/>
  <c r="AE17" i="2"/>
  <c r="DQ82" i="19"/>
  <c r="DR82" i="19" s="1"/>
  <c r="DR80" i="19"/>
  <c r="Y55" i="1"/>
  <c r="Y61" i="1" s="1"/>
  <c r="Y64" i="1" s="1"/>
  <c r="N95" i="4"/>
  <c r="K6" i="2"/>
  <c r="K19" i="2" s="1"/>
  <c r="K23" i="2" s="1"/>
  <c r="K24" i="2" s="1"/>
  <c r="K45" i="2" s="1"/>
  <c r="DE35" i="1"/>
  <c r="CE62" i="4"/>
  <c r="CD62" i="1"/>
  <c r="CE62" i="1" s="1"/>
  <c r="CJ86" i="1"/>
  <c r="Q52" i="2"/>
  <c r="DC86" i="11"/>
  <c r="DC93" i="11"/>
  <c r="DC96" i="11" s="1"/>
  <c r="BQ93" i="1"/>
  <c r="BR93" i="1" s="1"/>
  <c r="DD84" i="54"/>
  <c r="U95" i="7"/>
  <c r="R7" i="2"/>
  <c r="R19" i="2" s="1"/>
  <c r="R23" i="2" s="1"/>
  <c r="R24" i="2" s="1"/>
  <c r="DP93" i="11"/>
  <c r="DP96" i="11" s="1"/>
  <c r="DQ55" i="4"/>
  <c r="DR36" i="4"/>
  <c r="CD86" i="4"/>
  <c r="CE86" i="4" s="1"/>
  <c r="CD93" i="4"/>
  <c r="CE84" i="4"/>
  <c r="CE93" i="4" s="1"/>
  <c r="DE46" i="1"/>
  <c r="BR53" i="1"/>
  <c r="BE41" i="1"/>
  <c r="Y95" i="4"/>
  <c r="V6" i="2"/>
  <c r="W95" i="34"/>
  <c r="W97" i="34" s="1"/>
  <c r="T13" i="2"/>
  <c r="DD96" i="7"/>
  <c r="DE96" i="7" s="1"/>
  <c r="DE93" i="7"/>
  <c r="ED55" i="29"/>
  <c r="EE36" i="29"/>
  <c r="CR35" i="1"/>
  <c r="BR96" i="4"/>
  <c r="BQ96" i="1"/>
  <c r="BR96" i="1" s="1"/>
  <c r="BR35" i="1"/>
  <c r="R88" i="1"/>
  <c r="EB86" i="29"/>
  <c r="EB93" i="29"/>
  <c r="EB96" i="29" s="1"/>
  <c r="DD64" i="34"/>
  <c r="DE64" i="34" s="1"/>
  <c r="DD62" i="34"/>
  <c r="DE62" i="34" s="1"/>
  <c r="DE60" i="34"/>
  <c r="DR82" i="24"/>
  <c r="DQ84" i="24"/>
  <c r="AC95" i="11"/>
  <c r="AC97" i="11" s="1"/>
  <c r="Z8" i="2"/>
  <c r="CE91" i="1"/>
  <c r="I62" i="2"/>
  <c r="I63" i="2"/>
  <c r="L55" i="1"/>
  <c r="L61" i="1" s="1"/>
  <c r="L64" i="1" s="1"/>
  <c r="DQ60" i="19"/>
  <c r="DR55" i="19"/>
  <c r="ED80" i="29"/>
  <c r="EE76" i="29"/>
  <c r="BI84" i="1"/>
  <c r="BI86" i="1" s="1"/>
  <c r="DQ55" i="29"/>
  <c r="DR36" i="29"/>
  <c r="O78" i="1"/>
  <c r="Y78" i="1"/>
  <c r="Q78" i="1"/>
  <c r="CQ86" i="54"/>
  <c r="CR86" i="54" s="1"/>
  <c r="CQ93" i="54"/>
  <c r="CQ96" i="54" s="1"/>
  <c r="CR96" i="54" s="1"/>
  <c r="CR84" i="54"/>
  <c r="CR93" i="54" s="1"/>
  <c r="AS95" i="19"/>
  <c r="AP10" i="2"/>
  <c r="DQ80" i="4"/>
  <c r="DR76" i="4"/>
  <c r="DQ76" i="1"/>
  <c r="DQ35" i="1"/>
  <c r="DQ37" i="1" s="1"/>
  <c r="EC84" i="29"/>
  <c r="ED55" i="11"/>
  <c r="EE36" i="11"/>
  <c r="AG95" i="19"/>
  <c r="AG97" i="19" s="1"/>
  <c r="AD10" i="2"/>
  <c r="ED82" i="54"/>
  <c r="EE80" i="54"/>
  <c r="DD55" i="39"/>
  <c r="DE36" i="39"/>
  <c r="AI84" i="1"/>
  <c r="AI86" i="1" s="1"/>
  <c r="EC86" i="34"/>
  <c r="EC93" i="34"/>
  <c r="EC96" i="34" s="1"/>
  <c r="BS84" i="1"/>
  <c r="CK55" i="1"/>
  <c r="CK61" i="1" s="1"/>
  <c r="CK64" i="1" s="1"/>
  <c r="DP76" i="1"/>
  <c r="BE74" i="1"/>
  <c r="AS86" i="1"/>
  <c r="DD62" i="54"/>
  <c r="DE62" i="54" s="1"/>
  <c r="DE60" i="54"/>
  <c r="BQ64" i="39"/>
  <c r="BR64" i="39" s="1"/>
  <c r="ED84" i="24"/>
  <c r="AG95" i="16"/>
  <c r="AG97" i="16" s="1"/>
  <c r="AD9" i="2"/>
  <c r="R35" i="1"/>
  <c r="BZ55" i="1"/>
  <c r="BZ61" i="1" s="1"/>
  <c r="BZ64" i="1" s="1"/>
  <c r="DQ76" i="39"/>
  <c r="DQ36" i="39"/>
  <c r="DR34" i="39"/>
  <c r="CG55" i="1"/>
  <c r="CG61" i="1" s="1"/>
  <c r="CG64" i="1" s="1"/>
  <c r="DD84" i="19"/>
  <c r="ED62" i="44"/>
  <c r="EE62" i="44" s="1"/>
  <c r="EE60" i="44"/>
  <c r="DN86" i="39"/>
  <c r="DN93" i="39"/>
  <c r="ED80" i="11"/>
  <c r="EE76" i="11"/>
  <c r="AE91" i="1"/>
  <c r="AF86" i="1"/>
  <c r="AR74" i="1"/>
  <c r="DD60" i="49"/>
  <c r="DE55" i="49"/>
  <c r="CQ86" i="34"/>
  <c r="CR86" i="34" s="1"/>
  <c r="CQ93" i="34"/>
  <c r="CQ96" i="34" s="1"/>
  <c r="CR96" i="34" s="1"/>
  <c r="CR84" i="34"/>
  <c r="CR93" i="34" s="1"/>
  <c r="DD80" i="39"/>
  <c r="DE76" i="39"/>
  <c r="DZ86" i="39"/>
  <c r="DZ93" i="39"/>
  <c r="DZ96" i="39" s="1"/>
  <c r="EB86" i="11"/>
  <c r="EB93" i="11"/>
  <c r="EB96" i="11" s="1"/>
  <c r="EA86" i="39"/>
  <c r="EA93" i="39"/>
  <c r="EA96" i="39" s="1"/>
  <c r="CE53" i="1"/>
  <c r="V95" i="24"/>
  <c r="V97" i="24" s="1"/>
  <c r="S11" i="2"/>
  <c r="CD86" i="49"/>
  <c r="CE86" i="49" s="1"/>
  <c r="CD93" i="49"/>
  <c r="CD96" i="49" s="1"/>
  <c r="CE96" i="49" s="1"/>
  <c r="CE84" i="49"/>
  <c r="CE93" i="49" s="1"/>
  <c r="Y95" i="44"/>
  <c r="Y97" i="44" s="1"/>
  <c r="V15" i="2"/>
  <c r="CI84" i="1"/>
  <c r="CI86" i="1" s="1"/>
  <c r="BE82" i="1"/>
  <c r="AQ52" i="2"/>
  <c r="EB86" i="49"/>
  <c r="EB93" i="49"/>
  <c r="EB96" i="49" s="1"/>
  <c r="AS95" i="16"/>
  <c r="AP9" i="2"/>
  <c r="CQ84" i="49"/>
  <c r="AF97" i="7"/>
  <c r="AR95" i="7"/>
  <c r="AR97" i="7" s="1"/>
  <c r="ED62" i="24"/>
  <c r="EE62" i="24" s="1"/>
  <c r="EE60" i="24"/>
  <c r="DD64" i="44"/>
  <c r="DE64" i="44" s="1"/>
  <c r="DQ55" i="11"/>
  <c r="DR36" i="11"/>
  <c r="DO86" i="39"/>
  <c r="DO93" i="39"/>
  <c r="DO96" i="39" s="1"/>
  <c r="ED84" i="19"/>
  <c r="AR95" i="39"/>
  <c r="AR97" i="39" s="1"/>
  <c r="AF97" i="39"/>
  <c r="DP86" i="34"/>
  <c r="DP93" i="34"/>
  <c r="DP96" i="34" s="1"/>
  <c r="CQ80" i="1"/>
  <c r="CQ82" i="1" s="1"/>
  <c r="CO52" i="2" s="1"/>
  <c r="ED55" i="4"/>
  <c r="EE36" i="4"/>
  <c r="CQ86" i="19"/>
  <c r="CR86" i="19" s="1"/>
  <c r="CQ93" i="19"/>
  <c r="CQ96" i="19" s="1"/>
  <c r="CR96" i="19" s="1"/>
  <c r="CR84" i="19"/>
  <c r="CR93" i="19" s="1"/>
  <c r="DQ82" i="54"/>
  <c r="DR80" i="54"/>
  <c r="N55" i="1"/>
  <c r="N61" i="1" s="1"/>
  <c r="N64" i="1" s="1"/>
  <c r="ED84" i="34"/>
  <c r="CF55" i="1"/>
  <c r="CF61" i="1" s="1"/>
  <c r="CF64" i="1" s="1"/>
  <c r="CR37" i="1"/>
  <c r="DP82" i="4"/>
  <c r="DP84" i="4" s="1"/>
  <c r="DP80" i="1"/>
  <c r="CQ52" i="2"/>
  <c r="DC80" i="1"/>
  <c r="CQ62" i="49"/>
  <c r="CR62" i="49" s="1"/>
  <c r="CQ64" i="49"/>
  <c r="CR64" i="49" s="1"/>
  <c r="CR60" i="49"/>
  <c r="CE41" i="1"/>
  <c r="DO64" i="1" l="1"/>
  <c r="CR55" i="1"/>
  <c r="CR61" i="1" s="1"/>
  <c r="EC93" i="4"/>
  <c r="EC96" i="4" s="1"/>
  <c r="CQ64" i="11"/>
  <c r="CR64" i="11" s="1"/>
  <c r="BR84" i="1"/>
  <c r="CD84" i="1"/>
  <c r="CD86" i="1" s="1"/>
  <c r="BE84" i="1"/>
  <c r="BE86" i="1"/>
  <c r="CE82" i="1"/>
  <c r="DP86" i="4"/>
  <c r="DP93" i="4"/>
  <c r="BF95" i="4"/>
  <c r="BC6" i="2"/>
  <c r="DC82" i="1"/>
  <c r="DC84" i="1" s="1"/>
  <c r="AS97" i="19"/>
  <c r="BE95" i="19"/>
  <c r="BE97" i="19" s="1"/>
  <c r="DQ62" i="19"/>
  <c r="DR62" i="19" s="1"/>
  <c r="DR60" i="19"/>
  <c r="ED86" i="34"/>
  <c r="EE86" i="34" s="1"/>
  <c r="ED93" i="34"/>
  <c r="ED96" i="34" s="1"/>
  <c r="EE96" i="34" s="1"/>
  <c r="EE84" i="34"/>
  <c r="EE93" i="34" s="1"/>
  <c r="DD60" i="39"/>
  <c r="DE55" i="39"/>
  <c r="CQ62" i="39"/>
  <c r="CR62" i="39" s="1"/>
  <c r="CR60" i="39"/>
  <c r="AS55" i="1"/>
  <c r="AS61" i="1" s="1"/>
  <c r="AS64" i="1" s="1"/>
  <c r="BE37" i="1"/>
  <c r="BE55" i="1" s="1"/>
  <c r="BE61" i="1" s="1"/>
  <c r="BE64" i="1" s="1"/>
  <c r="CR80" i="1"/>
  <c r="EC86" i="11"/>
  <c r="EC93" i="11"/>
  <c r="EC96" i="11" s="1"/>
  <c r="DE82" i="29"/>
  <c r="DD84" i="29"/>
  <c r="AS97" i="34"/>
  <c r="BE95" i="34"/>
  <c r="BE97" i="34" s="1"/>
  <c r="EC86" i="39"/>
  <c r="EC93" i="39"/>
  <c r="EC96" i="39" s="1"/>
  <c r="ED82" i="11"/>
  <c r="EE82" i="11" s="1"/>
  <c r="EE80" i="11"/>
  <c r="AH95" i="16"/>
  <c r="AH97" i="16" s="1"/>
  <c r="AE9" i="2"/>
  <c r="CD96" i="4"/>
  <c r="W95" i="19"/>
  <c r="W97" i="19" s="1"/>
  <c r="T10" i="2"/>
  <c r="AH95" i="29"/>
  <c r="AH97" i="29" s="1"/>
  <c r="AE12" i="2"/>
  <c r="ED55" i="39"/>
  <c r="EE36" i="39"/>
  <c r="BE95" i="49"/>
  <c r="BE97" i="49" s="1"/>
  <c r="AS97" i="49"/>
  <c r="DQ60" i="11"/>
  <c r="DR55" i="11"/>
  <c r="DN96" i="39"/>
  <c r="DN96" i="1" s="1"/>
  <c r="DN93" i="1"/>
  <c r="ED86" i="24"/>
  <c r="EE86" i="24" s="1"/>
  <c r="ED93" i="24"/>
  <c r="ED96" i="24" s="1"/>
  <c r="EE96" i="24" s="1"/>
  <c r="EE84" i="24"/>
  <c r="EE93" i="24" s="1"/>
  <c r="EE82" i="54"/>
  <c r="ED84" i="54"/>
  <c r="DP86" i="39"/>
  <c r="DP93" i="39"/>
  <c r="DP96" i="39" s="1"/>
  <c r="CQ86" i="11"/>
  <c r="CR86" i="11" s="1"/>
  <c r="CQ93" i="11"/>
  <c r="CQ96" i="11" s="1"/>
  <c r="CR96" i="11" s="1"/>
  <c r="CR84" i="11"/>
  <c r="CR93" i="11" s="1"/>
  <c r="ED80" i="39"/>
  <c r="EE76" i="39"/>
  <c r="ED62" i="54"/>
  <c r="EE62" i="54" s="1"/>
  <c r="EE60" i="54"/>
  <c r="DQ82" i="11"/>
  <c r="DR82" i="11" s="1"/>
  <c r="DR80" i="11"/>
  <c r="AT95" i="44"/>
  <c r="AT97" i="44" s="1"/>
  <c r="AQ15" i="2"/>
  <c r="DR82" i="54"/>
  <c r="DQ84" i="54"/>
  <c r="Z95" i="44"/>
  <c r="Z97" i="44" s="1"/>
  <c r="W15" i="2"/>
  <c r="ED60" i="29"/>
  <c r="EE55" i="29"/>
  <c r="DQ96" i="7"/>
  <c r="DR96" i="7" s="1"/>
  <c r="DR93" i="7"/>
  <c r="CR82" i="39"/>
  <c r="CQ84" i="39"/>
  <c r="BF95" i="44"/>
  <c r="BC15" i="2"/>
  <c r="S55" i="1"/>
  <c r="S61" i="1" s="1"/>
  <c r="S64" i="1" s="1"/>
  <c r="AE37" i="1"/>
  <c r="AE55" i="1" s="1"/>
  <c r="AE61" i="1" s="1"/>
  <c r="AE64" i="1" s="1"/>
  <c r="BS86" i="1"/>
  <c r="DE55" i="1"/>
  <c r="DE61" i="1" s="1"/>
  <c r="DD82" i="39"/>
  <c r="DE80" i="39"/>
  <c r="AH95" i="19"/>
  <c r="AH97" i="19" s="1"/>
  <c r="AE10" i="2"/>
  <c r="AE78" i="1"/>
  <c r="Y84" i="1"/>
  <c r="Y86" i="1" s="1"/>
  <c r="DQ60" i="4"/>
  <c r="DR55" i="4"/>
  <c r="CQ84" i="1"/>
  <c r="CQ86" i="1" s="1"/>
  <c r="CR86" i="1" s="1"/>
  <c r="DP86" i="49"/>
  <c r="DP93" i="49"/>
  <c r="DP96" i="49" s="1"/>
  <c r="BR86" i="1"/>
  <c r="EC86" i="49"/>
  <c r="EC93" i="49"/>
  <c r="EC96" i="49" s="1"/>
  <c r="R78" i="1"/>
  <c r="AD95" i="11"/>
  <c r="AD97" i="11" s="1"/>
  <c r="AA8" i="2"/>
  <c r="Z95" i="54"/>
  <c r="Z97" i="54" s="1"/>
  <c r="W17" i="2"/>
  <c r="AI95" i="44"/>
  <c r="AI97" i="44" s="1"/>
  <c r="AF15" i="2"/>
  <c r="DD80" i="1"/>
  <c r="DE80" i="1" s="1"/>
  <c r="DR77" i="39"/>
  <c r="DQ77" i="1"/>
  <c r="DR77" i="1" s="1"/>
  <c r="BR55" i="1"/>
  <c r="BR61" i="1" s="1"/>
  <c r="BR64" i="1" s="1"/>
  <c r="ED60" i="11"/>
  <c r="EE55" i="11"/>
  <c r="AH95" i="49"/>
  <c r="AH97" i="49" s="1"/>
  <c r="AE16" i="2"/>
  <c r="P76" i="1"/>
  <c r="X76" i="1"/>
  <c r="Q76" i="1"/>
  <c r="Q84" i="1" s="1"/>
  <c r="Q86" i="1" s="1"/>
  <c r="Q93" i="1" s="1"/>
  <c r="DQ62" i="54"/>
  <c r="DR62" i="54" s="1"/>
  <c r="DR60" i="54"/>
  <c r="DE82" i="4"/>
  <c r="DD84" i="4"/>
  <c r="AT95" i="54"/>
  <c r="AT97" i="54" s="1"/>
  <c r="AQ17" i="2"/>
  <c r="EC86" i="29"/>
  <c r="EC93" i="29"/>
  <c r="EC96" i="29" s="1"/>
  <c r="DQ60" i="29"/>
  <c r="DR55" i="29"/>
  <c r="N97" i="4"/>
  <c r="N95" i="1"/>
  <c r="BF95" i="54"/>
  <c r="BC17" i="2"/>
  <c r="ED60" i="4"/>
  <c r="EE55" i="4"/>
  <c r="AS95" i="7"/>
  <c r="AP7" i="2"/>
  <c r="DD86" i="19"/>
  <c r="DE86" i="19" s="1"/>
  <c r="DD93" i="19"/>
  <c r="DD96" i="19" s="1"/>
  <c r="DE96" i="19" s="1"/>
  <c r="DE84" i="19"/>
  <c r="DE93" i="19" s="1"/>
  <c r="X95" i="34"/>
  <c r="X97" i="34" s="1"/>
  <c r="U13" i="2"/>
  <c r="U97" i="7"/>
  <c r="U95" i="1"/>
  <c r="U97" i="1" s="1"/>
  <c r="DQ82" i="29"/>
  <c r="DR80" i="29"/>
  <c r="DD62" i="11"/>
  <c r="DE62" i="11" s="1"/>
  <c r="DE60" i="11"/>
  <c r="W95" i="16"/>
  <c r="W97" i="16" s="1"/>
  <c r="T9" i="2"/>
  <c r="DR35" i="1"/>
  <c r="AH95" i="34"/>
  <c r="AH97" i="34" s="1"/>
  <c r="AE13" i="2"/>
  <c r="BE95" i="24"/>
  <c r="BE97" i="24" s="1"/>
  <c r="AS97" i="24"/>
  <c r="AH95" i="24"/>
  <c r="AH97" i="24" s="1"/>
  <c r="AE11" i="2"/>
  <c r="ED82" i="4"/>
  <c r="EE80" i="4"/>
  <c r="DQ84" i="19"/>
  <c r="K51" i="2"/>
  <c r="K53" i="2" s="1"/>
  <c r="AG95" i="7"/>
  <c r="AD7" i="2"/>
  <c r="W95" i="24"/>
  <c r="W97" i="24" s="1"/>
  <c r="T11" i="2"/>
  <c r="DR76" i="1"/>
  <c r="DQ55" i="1"/>
  <c r="DQ61" i="1" s="1"/>
  <c r="DD86" i="54"/>
  <c r="DE86" i="54" s="1"/>
  <c r="DD93" i="54"/>
  <c r="DD96" i="54" s="1"/>
  <c r="DE96" i="54" s="1"/>
  <c r="DE84" i="54"/>
  <c r="DE93" i="54" s="1"/>
  <c r="DB96" i="39"/>
  <c r="DB96" i="1" s="1"/>
  <c r="DB93" i="1"/>
  <c r="CD64" i="39"/>
  <c r="CE64" i="39" s="1"/>
  <c r="K86" i="1"/>
  <c r="K93" i="1" s="1"/>
  <c r="W95" i="29"/>
  <c r="W97" i="29" s="1"/>
  <c r="T12" i="2"/>
  <c r="ED86" i="44"/>
  <c r="EE86" i="44" s="1"/>
  <c r="ED93" i="44"/>
  <c r="ED96" i="44" s="1"/>
  <c r="EE96" i="44" s="1"/>
  <c r="EE84" i="44"/>
  <c r="EE93" i="44" s="1"/>
  <c r="DC96" i="4"/>
  <c r="DC96" i="1" s="1"/>
  <c r="DC93" i="1"/>
  <c r="ED64" i="44"/>
  <c r="EE64" i="44" s="1"/>
  <c r="AH97" i="4"/>
  <c r="CQ86" i="49"/>
  <c r="CR86" i="49" s="1"/>
  <c r="CQ93" i="49"/>
  <c r="CQ96" i="49" s="1"/>
  <c r="CR96" i="49" s="1"/>
  <c r="CR84" i="49"/>
  <c r="CR93" i="49" s="1"/>
  <c r="Y97" i="4"/>
  <c r="ED64" i="19"/>
  <c r="EE64" i="19" s="1"/>
  <c r="ED62" i="19"/>
  <c r="EE62" i="19" s="1"/>
  <c r="EE60" i="19"/>
  <c r="DR82" i="34"/>
  <c r="DQ84" i="34"/>
  <c r="DO96" i="4"/>
  <c r="DO96" i="1" s="1"/>
  <c r="DO93" i="1"/>
  <c r="CQ86" i="4"/>
  <c r="CR86" i="4" s="1"/>
  <c r="CQ93" i="4"/>
  <c r="CR84" i="4"/>
  <c r="CR93" i="4" s="1"/>
  <c r="CD64" i="1"/>
  <c r="CR62" i="4"/>
  <c r="CQ62" i="1"/>
  <c r="ED96" i="7"/>
  <c r="EE96" i="7" s="1"/>
  <c r="EE93" i="7"/>
  <c r="CQ86" i="29"/>
  <c r="CR86" i="29" s="1"/>
  <c r="CQ93" i="29"/>
  <c r="CQ96" i="29" s="1"/>
  <c r="CR96" i="29" s="1"/>
  <c r="CR84" i="29"/>
  <c r="CR93" i="29" s="1"/>
  <c r="ED82" i="49"/>
  <c r="EE82" i="49" s="1"/>
  <c r="EE80" i="49"/>
  <c r="AT97" i="4"/>
  <c r="DD86" i="34"/>
  <c r="DE86" i="34" s="1"/>
  <c r="DD93" i="34"/>
  <c r="DD96" i="34" s="1"/>
  <c r="DE96" i="34" s="1"/>
  <c r="DE84" i="34"/>
  <c r="DE93" i="34" s="1"/>
  <c r="CD86" i="39"/>
  <c r="CE86" i="39" s="1"/>
  <c r="CD93" i="39"/>
  <c r="CD96" i="39" s="1"/>
  <c r="CE96" i="39" s="1"/>
  <c r="CE84" i="39"/>
  <c r="CE93" i="39" s="1"/>
  <c r="DP82" i="1"/>
  <c r="DP84" i="1" s="1"/>
  <c r="AG95" i="39"/>
  <c r="AG97" i="39" s="1"/>
  <c r="AD14" i="2"/>
  <c r="BE95" i="16"/>
  <c r="BE97" i="16" s="1"/>
  <c r="AS97" i="16"/>
  <c r="DQ80" i="39"/>
  <c r="DR76" i="39"/>
  <c r="ED82" i="29"/>
  <c r="EE80" i="29"/>
  <c r="DD84" i="11"/>
  <c r="AR55" i="1"/>
  <c r="AR61" i="1" s="1"/>
  <c r="AR64" i="1" s="1"/>
  <c r="ED62" i="34"/>
  <c r="EE62" i="34" s="1"/>
  <c r="ED64" i="34"/>
  <c r="EE64" i="34" s="1"/>
  <c r="EE60" i="34"/>
  <c r="DQ64" i="34"/>
  <c r="DR64" i="34" s="1"/>
  <c r="DQ62" i="34"/>
  <c r="DR62" i="34" s="1"/>
  <c r="DR60" i="34"/>
  <c r="DD64" i="54"/>
  <c r="DE64" i="54" s="1"/>
  <c r="DD62" i="49"/>
  <c r="DE62" i="49" s="1"/>
  <c r="DE60" i="49"/>
  <c r="DQ55" i="39"/>
  <c r="DR36" i="39"/>
  <c r="AS95" i="39"/>
  <c r="AP14" i="2"/>
  <c r="AR86" i="1"/>
  <c r="DQ82" i="4"/>
  <c r="DR80" i="4"/>
  <c r="DQ80" i="1"/>
  <c r="DQ82" i="1" s="1"/>
  <c r="DO52" i="2" s="1"/>
  <c r="AI95" i="54"/>
  <c r="AI97" i="54" s="1"/>
  <c r="AF17" i="2"/>
  <c r="W95" i="39"/>
  <c r="W97" i="39" s="1"/>
  <c r="T14" i="2"/>
  <c r="DD62" i="29"/>
  <c r="DE62" i="29" s="1"/>
  <c r="DD64" i="29"/>
  <c r="DE64" i="29" s="1"/>
  <c r="DE60" i="29"/>
  <c r="DQ60" i="49"/>
  <c r="DR55" i="49"/>
  <c r="D62" i="2"/>
  <c r="D63" i="2"/>
  <c r="R55" i="1"/>
  <c r="R61" i="1" s="1"/>
  <c r="W95" i="49"/>
  <c r="W97" i="49" s="1"/>
  <c r="T16" i="2"/>
  <c r="ED64" i="24"/>
  <c r="EE64" i="24" s="1"/>
  <c r="DQ86" i="24"/>
  <c r="DR86" i="24" s="1"/>
  <c r="DQ93" i="24"/>
  <c r="DQ96" i="24" s="1"/>
  <c r="DR96" i="24" s="1"/>
  <c r="DR84" i="24"/>
  <c r="DR93" i="24" s="1"/>
  <c r="ED86" i="19"/>
  <c r="EE86" i="19" s="1"/>
  <c r="ED93" i="19"/>
  <c r="ED96" i="19" s="1"/>
  <c r="EE96" i="19" s="1"/>
  <c r="EE84" i="19"/>
  <c r="EE93" i="19" s="1"/>
  <c r="F93" i="1"/>
  <c r="DD84" i="49"/>
  <c r="DQ64" i="44"/>
  <c r="DR64" i="44" s="1"/>
  <c r="BE95" i="29"/>
  <c r="BE97" i="29" s="1"/>
  <c r="AS97" i="29"/>
  <c r="DQ82" i="49"/>
  <c r="DR80" i="49"/>
  <c r="DD62" i="4"/>
  <c r="DD64" i="4"/>
  <c r="DE64" i="4" s="1"/>
  <c r="DE60" i="4"/>
  <c r="DO84" i="1"/>
  <c r="DO86" i="1" s="1"/>
  <c r="DF55" i="1"/>
  <c r="DF61" i="1" s="1"/>
  <c r="DF64" i="1" s="1"/>
  <c r="DR37" i="1"/>
  <c r="DR55" i="1" s="1"/>
  <c r="DR61" i="1" s="1"/>
  <c r="ED60" i="49"/>
  <c r="EE55" i="49"/>
  <c r="CR82" i="1"/>
  <c r="CE55" i="1"/>
  <c r="CE61" i="1" s="1"/>
  <c r="CE64" i="1" s="1"/>
  <c r="AR84" i="1"/>
  <c r="CR84" i="1" l="1"/>
  <c r="CE84" i="1"/>
  <c r="CE86" i="1"/>
  <c r="DP86" i="1"/>
  <c r="DC86" i="1"/>
  <c r="CR62" i="1"/>
  <c r="CR64" i="1" s="1"/>
  <c r="CQ64" i="1"/>
  <c r="X95" i="29"/>
  <c r="X97" i="29" s="1"/>
  <c r="U12" i="2"/>
  <c r="DD64" i="11"/>
  <c r="DE64" i="11" s="1"/>
  <c r="BF97" i="54"/>
  <c r="BR95" i="54"/>
  <c r="BR97" i="54" s="1"/>
  <c r="X84" i="1"/>
  <c r="X86" i="1" s="1"/>
  <c r="AE76" i="1"/>
  <c r="AA95" i="54"/>
  <c r="AA97" i="54" s="1"/>
  <c r="X17" i="2"/>
  <c r="ED62" i="29"/>
  <c r="EE62" i="29" s="1"/>
  <c r="EE60" i="29"/>
  <c r="BF95" i="49"/>
  <c r="BC16" i="2"/>
  <c r="AT95" i="34"/>
  <c r="AT97" i="34" s="1"/>
  <c r="AQ13" i="2"/>
  <c r="N97" i="1"/>
  <c r="P84" i="1"/>
  <c r="P86" i="1" s="1"/>
  <c r="P93" i="1" s="1"/>
  <c r="R76" i="1"/>
  <c r="AI95" i="19"/>
  <c r="AI97" i="19" s="1"/>
  <c r="AF10" i="2"/>
  <c r="DD86" i="29"/>
  <c r="DE86" i="29" s="1"/>
  <c r="DD93" i="29"/>
  <c r="DD96" i="29" s="1"/>
  <c r="DE96" i="29" s="1"/>
  <c r="DE84" i="29"/>
  <c r="DE93" i="29" s="1"/>
  <c r="K62" i="2"/>
  <c r="K63" i="2"/>
  <c r="DE62" i="4"/>
  <c r="DQ84" i="1"/>
  <c r="DQ86" i="1" s="1"/>
  <c r="DQ86" i="19"/>
  <c r="DR86" i="19" s="1"/>
  <c r="DQ93" i="19"/>
  <c r="DQ96" i="19" s="1"/>
  <c r="DR96" i="19" s="1"/>
  <c r="DR84" i="19"/>
  <c r="DR93" i="19" s="1"/>
  <c r="DR82" i="29"/>
  <c r="DQ84" i="29"/>
  <c r="O95" i="4"/>
  <c r="O97" i="4" s="1"/>
  <c r="L6" i="2"/>
  <c r="L19" i="2" s="1"/>
  <c r="L23" i="2" s="1"/>
  <c r="L24" i="2" s="1"/>
  <c r="L45" i="2" s="1"/>
  <c r="AA95" i="44"/>
  <c r="AA97" i="44" s="1"/>
  <c r="X15" i="2"/>
  <c r="ED60" i="39"/>
  <c r="EE55" i="39"/>
  <c r="DQ64" i="19"/>
  <c r="DR64" i="19" s="1"/>
  <c r="DR82" i="4"/>
  <c r="DQ84" i="4"/>
  <c r="O80" i="1"/>
  <c r="W80" i="1"/>
  <c r="AI95" i="49"/>
  <c r="AI97" i="49" s="1"/>
  <c r="AF16" i="2"/>
  <c r="AE95" i="11"/>
  <c r="AE97" i="11" s="1"/>
  <c r="AB8" i="2"/>
  <c r="DE82" i="39"/>
  <c r="DD84" i="39"/>
  <c r="DQ86" i="54"/>
  <c r="DR86" i="54" s="1"/>
  <c r="DQ93" i="54"/>
  <c r="DQ96" i="54" s="1"/>
  <c r="DR96" i="54" s="1"/>
  <c r="DR84" i="54"/>
  <c r="DR93" i="54" s="1"/>
  <c r="DR82" i="49"/>
  <c r="DQ84" i="49"/>
  <c r="X95" i="49"/>
  <c r="X97" i="49" s="1"/>
  <c r="U16" i="2"/>
  <c r="DD86" i="11"/>
  <c r="DE86" i="11" s="1"/>
  <c r="DD93" i="11"/>
  <c r="DD96" i="11" s="1"/>
  <c r="DE96" i="11" s="1"/>
  <c r="DE84" i="11"/>
  <c r="DE93" i="11" s="1"/>
  <c r="DQ62" i="29"/>
  <c r="DR62" i="29" s="1"/>
  <c r="DR60" i="29"/>
  <c r="AI95" i="29"/>
  <c r="AI97" i="29" s="1"/>
  <c r="AF12" i="2"/>
  <c r="BF95" i="19"/>
  <c r="BC10" i="2"/>
  <c r="EE82" i="4"/>
  <c r="ED84" i="4"/>
  <c r="AT95" i="29"/>
  <c r="AT97" i="29" s="1"/>
  <c r="AQ12" i="2"/>
  <c r="CQ96" i="4"/>
  <c r="CQ93" i="1"/>
  <c r="CR93" i="1" s="1"/>
  <c r="V95" i="7"/>
  <c r="V97" i="7" s="1"/>
  <c r="S7" i="2"/>
  <c r="S19" i="2" s="1"/>
  <c r="S23" i="2" s="1"/>
  <c r="S24" i="2" s="1"/>
  <c r="ED86" i="54"/>
  <c r="EE86" i="54" s="1"/>
  <c r="ED93" i="54"/>
  <c r="ED96" i="54" s="1"/>
  <c r="EE96" i="54" s="1"/>
  <c r="EE84" i="54"/>
  <c r="EE93" i="54" s="1"/>
  <c r="AT95" i="19"/>
  <c r="AT97" i="19" s="1"/>
  <c r="AQ10" i="2"/>
  <c r="AI95" i="4"/>
  <c r="AF6" i="2"/>
  <c r="AT95" i="24"/>
  <c r="AT97" i="24" s="1"/>
  <c r="AQ11" i="2"/>
  <c r="Y95" i="34"/>
  <c r="Y97" i="34" s="1"/>
  <c r="V13" i="2"/>
  <c r="ED62" i="11"/>
  <c r="EE62" i="11" s="1"/>
  <c r="ED64" i="11"/>
  <c r="EE64" i="11" s="1"/>
  <c r="EE60" i="11"/>
  <c r="CD93" i="1"/>
  <c r="CE93" i="1" s="1"/>
  <c r="BF95" i="29"/>
  <c r="BC12" i="2"/>
  <c r="AS97" i="39"/>
  <c r="BE95" i="39"/>
  <c r="BE97" i="39" s="1"/>
  <c r="AU95" i="44"/>
  <c r="AU97" i="44" s="1"/>
  <c r="AR15" i="2"/>
  <c r="DA52" i="2"/>
  <c r="DD86" i="49"/>
  <c r="DE86" i="49" s="1"/>
  <c r="DD93" i="49"/>
  <c r="DD96" i="49" s="1"/>
  <c r="DE96" i="49" s="1"/>
  <c r="DE84" i="49"/>
  <c r="DE93" i="49" s="1"/>
  <c r="DQ60" i="39"/>
  <c r="DR55" i="39"/>
  <c r="BF95" i="24"/>
  <c r="BC11" i="2"/>
  <c r="AU95" i="54"/>
  <c r="AU97" i="54" s="1"/>
  <c r="AR17" i="2"/>
  <c r="CE96" i="4"/>
  <c r="CD96" i="1"/>
  <c r="CE96" i="1" s="1"/>
  <c r="DQ84" i="11"/>
  <c r="AI95" i="34"/>
  <c r="AI97" i="34" s="1"/>
  <c r="AF13" i="2"/>
  <c r="DD86" i="4"/>
  <c r="DE86" i="4" s="1"/>
  <c r="DD93" i="4"/>
  <c r="DE84" i="4"/>
  <c r="DE93" i="4" s="1"/>
  <c r="BF97" i="44"/>
  <c r="BR95" i="44"/>
  <c r="BR97" i="44" s="1"/>
  <c r="AI95" i="16"/>
  <c r="AI97" i="16" s="1"/>
  <c r="AF9" i="2"/>
  <c r="ED84" i="11"/>
  <c r="DD82" i="1"/>
  <c r="DB52" i="2" s="1"/>
  <c r="CQ86" i="39"/>
  <c r="CR86" i="39" s="1"/>
  <c r="CQ93" i="39"/>
  <c r="CQ96" i="39" s="1"/>
  <c r="CR96" i="39" s="1"/>
  <c r="CR84" i="39"/>
  <c r="CR93" i="39" s="1"/>
  <c r="CQ64" i="39"/>
  <c r="CR64" i="39" s="1"/>
  <c r="AJ95" i="54"/>
  <c r="AJ97" i="54" s="1"/>
  <c r="AG17" i="2"/>
  <c r="EE82" i="29"/>
  <c r="ED84" i="29"/>
  <c r="AU95" i="4"/>
  <c r="AR6" i="2"/>
  <c r="DQ82" i="39"/>
  <c r="DR80" i="39"/>
  <c r="AT95" i="16"/>
  <c r="AT97" i="16" s="1"/>
  <c r="AQ9" i="2"/>
  <c r="ED62" i="49"/>
  <c r="EE62" i="49" s="1"/>
  <c r="EE60" i="49"/>
  <c r="DD64" i="49"/>
  <c r="DE64" i="49" s="1"/>
  <c r="AS97" i="7"/>
  <c r="BE95" i="7"/>
  <c r="BE97" i="7" s="1"/>
  <c r="ED64" i="54"/>
  <c r="EE64" i="54" s="1"/>
  <c r="BF97" i="4"/>
  <c r="BR95" i="4"/>
  <c r="BR97" i="4" s="1"/>
  <c r="Z95" i="4"/>
  <c r="W6" i="2"/>
  <c r="AI95" i="24"/>
  <c r="AI97" i="24" s="1"/>
  <c r="AF11" i="2"/>
  <c r="X95" i="19"/>
  <c r="X97" i="19" s="1"/>
  <c r="U10" i="2"/>
  <c r="DQ62" i="49"/>
  <c r="DR62" i="49" s="1"/>
  <c r="DR60" i="49"/>
  <c r="DQ86" i="34"/>
  <c r="DR86" i="34" s="1"/>
  <c r="DQ93" i="34"/>
  <c r="DQ96" i="34" s="1"/>
  <c r="DR96" i="34" s="1"/>
  <c r="DR84" i="34"/>
  <c r="DR93" i="34" s="1"/>
  <c r="AH95" i="39"/>
  <c r="AH97" i="39" s="1"/>
  <c r="AE14" i="2"/>
  <c r="X95" i="24"/>
  <c r="X97" i="24" s="1"/>
  <c r="U11" i="2"/>
  <c r="X95" i="16"/>
  <c r="X97" i="16" s="1"/>
  <c r="U9" i="2"/>
  <c r="AJ95" i="44"/>
  <c r="AJ97" i="44" s="1"/>
  <c r="AG15" i="2"/>
  <c r="DQ62" i="4"/>
  <c r="DQ64" i="4" s="1"/>
  <c r="DR64" i="4" s="1"/>
  <c r="DR60" i="4"/>
  <c r="DQ62" i="11"/>
  <c r="DR62" i="11" s="1"/>
  <c r="DR60" i="11"/>
  <c r="DD64" i="39"/>
  <c r="DE64" i="39" s="1"/>
  <c r="DD62" i="39"/>
  <c r="DE62" i="39" s="1"/>
  <c r="DE60" i="39"/>
  <c r="DP96" i="4"/>
  <c r="DP96" i="1" s="1"/>
  <c r="DP93" i="1"/>
  <c r="BF95" i="16"/>
  <c r="BC9" i="2"/>
  <c r="X95" i="39"/>
  <c r="X97" i="39" s="1"/>
  <c r="U14" i="2"/>
  <c r="DR80" i="1"/>
  <c r="ED62" i="4"/>
  <c r="EE62" i="4" s="1"/>
  <c r="ED64" i="4"/>
  <c r="EE64" i="4" s="1"/>
  <c r="EE60" i="4"/>
  <c r="DQ64" i="54"/>
  <c r="DR64" i="54" s="1"/>
  <c r="ED82" i="39"/>
  <c r="EE80" i="39"/>
  <c r="DN52" i="2"/>
  <c r="DR82" i="1"/>
  <c r="AG97" i="7"/>
  <c r="AT95" i="49"/>
  <c r="AT97" i="49" s="1"/>
  <c r="AQ16" i="2"/>
  <c r="BF95" i="34"/>
  <c r="BC13" i="2"/>
  <c r="ED84" i="49"/>
  <c r="DD84" i="1" l="1"/>
  <c r="DD86" i="1" s="1"/>
  <c r="DE82" i="1"/>
  <c r="DR86" i="1"/>
  <c r="Y95" i="24"/>
  <c r="Y97" i="24" s="1"/>
  <c r="V11" i="2"/>
  <c r="BS95" i="4"/>
  <c r="BP6" i="2"/>
  <c r="BF95" i="7"/>
  <c r="BC7" i="2"/>
  <c r="AK95" i="54"/>
  <c r="AK97" i="54" s="1"/>
  <c r="AH17" i="2"/>
  <c r="DD96" i="4"/>
  <c r="DD93" i="1"/>
  <c r="DE93" i="1" s="1"/>
  <c r="ED86" i="4"/>
  <c r="EE86" i="4" s="1"/>
  <c r="ED93" i="4"/>
  <c r="ED96" i="4" s="1"/>
  <c r="EE96" i="4" s="1"/>
  <c r="EE84" i="4"/>
  <c r="EE93" i="4" s="1"/>
  <c r="DQ86" i="49"/>
  <c r="DR86" i="49" s="1"/>
  <c r="DQ93" i="49"/>
  <c r="DQ96" i="49" s="1"/>
  <c r="DR96" i="49" s="1"/>
  <c r="DR84" i="49"/>
  <c r="DR93" i="49" s="1"/>
  <c r="ED84" i="39"/>
  <c r="EE82" i="39"/>
  <c r="DQ64" i="11"/>
  <c r="DR64" i="11" s="1"/>
  <c r="AT95" i="7"/>
  <c r="AQ7" i="2"/>
  <c r="AU95" i="24"/>
  <c r="AU97" i="24" s="1"/>
  <c r="AR11" i="2"/>
  <c r="ED62" i="39"/>
  <c r="EE62" i="39" s="1"/>
  <c r="EE60" i="39"/>
  <c r="AB95" i="54"/>
  <c r="AB97" i="54" s="1"/>
  <c r="Y17" i="2"/>
  <c r="O62" i="1"/>
  <c r="P62" i="1"/>
  <c r="P64" i="1" s="1"/>
  <c r="DQ64" i="49"/>
  <c r="DR64" i="49" s="1"/>
  <c r="AJ95" i="34"/>
  <c r="AJ97" i="34" s="1"/>
  <c r="AG13" i="2"/>
  <c r="AI97" i="4"/>
  <c r="DR62" i="4"/>
  <c r="DQ62" i="1"/>
  <c r="BR95" i="19"/>
  <c r="BR97" i="19" s="1"/>
  <c r="BF97" i="19"/>
  <c r="AB95" i="44"/>
  <c r="AB97" i="44" s="1"/>
  <c r="Y15" i="2"/>
  <c r="AV95" i="44"/>
  <c r="AV97" i="44" s="1"/>
  <c r="AS15" i="2"/>
  <c r="AU95" i="19"/>
  <c r="AU97" i="19" s="1"/>
  <c r="AR10" i="2"/>
  <c r="DD86" i="39"/>
  <c r="DE86" i="39" s="1"/>
  <c r="DD93" i="39"/>
  <c r="DD96" i="39" s="1"/>
  <c r="DE96" i="39" s="1"/>
  <c r="DE84" i="39"/>
  <c r="DE93" i="39" s="1"/>
  <c r="L51" i="2"/>
  <c r="L53" i="2" s="1"/>
  <c r="AJ95" i="19"/>
  <c r="AJ97" i="19" s="1"/>
  <c r="AG10" i="2"/>
  <c r="BS95" i="54"/>
  <c r="BP17" i="2"/>
  <c r="ED86" i="49"/>
  <c r="EE86" i="49" s="1"/>
  <c r="ED93" i="49"/>
  <c r="ED96" i="49" s="1"/>
  <c r="EE96" i="49" s="1"/>
  <c r="EE84" i="49"/>
  <c r="EE93" i="49" s="1"/>
  <c r="Y95" i="19"/>
  <c r="Y97" i="19" s="1"/>
  <c r="V10" i="2"/>
  <c r="ED64" i="49"/>
  <c r="EE64" i="49" s="1"/>
  <c r="DQ86" i="11"/>
  <c r="DR86" i="11" s="1"/>
  <c r="DQ93" i="11"/>
  <c r="DQ96" i="11" s="1"/>
  <c r="DR96" i="11" s="1"/>
  <c r="DR84" i="11"/>
  <c r="DR93" i="11" s="1"/>
  <c r="BF95" i="39"/>
  <c r="BC14" i="2"/>
  <c r="AJ95" i="29"/>
  <c r="AJ97" i="29" s="1"/>
  <c r="AG12" i="2"/>
  <c r="P95" i="4"/>
  <c r="M6" i="2"/>
  <c r="M19" i="2" s="1"/>
  <c r="M23" i="2" s="1"/>
  <c r="M24" i="2" s="1"/>
  <c r="M45" i="2" s="1"/>
  <c r="BG95" i="54"/>
  <c r="BG97" i="54" s="1"/>
  <c r="BD17" i="2"/>
  <c r="AT95" i="39"/>
  <c r="AT97" i="39" s="1"/>
  <c r="AQ14" i="2"/>
  <c r="DQ86" i="29"/>
  <c r="DR86" i="29" s="1"/>
  <c r="DQ93" i="29"/>
  <c r="DQ96" i="29" s="1"/>
  <c r="DR96" i="29" s="1"/>
  <c r="DR84" i="29"/>
  <c r="DR93" i="29" s="1"/>
  <c r="BR95" i="34"/>
  <c r="BR97" i="34" s="1"/>
  <c r="BF97" i="34"/>
  <c r="AK95" i="44"/>
  <c r="AK97" i="44" s="1"/>
  <c r="AH15" i="2"/>
  <c r="AJ95" i="24"/>
  <c r="AJ97" i="24" s="1"/>
  <c r="AG11" i="2"/>
  <c r="AU95" i="16"/>
  <c r="AU97" i="16" s="1"/>
  <c r="AR9" i="2"/>
  <c r="AF95" i="11"/>
  <c r="AC8" i="2"/>
  <c r="AC19" i="2" s="1"/>
  <c r="AC23" i="2" s="1"/>
  <c r="AJ95" i="16"/>
  <c r="AJ97" i="16" s="1"/>
  <c r="AG9" i="2"/>
  <c r="Y95" i="39"/>
  <c r="Y97" i="39" s="1"/>
  <c r="V14" i="2"/>
  <c r="AU95" i="49"/>
  <c r="AU97" i="49" s="1"/>
  <c r="AR16" i="2"/>
  <c r="BF97" i="16"/>
  <c r="BR95" i="16"/>
  <c r="BR97" i="16" s="1"/>
  <c r="Y95" i="16"/>
  <c r="Y97" i="16" s="1"/>
  <c r="V9" i="2"/>
  <c r="ED86" i="11"/>
  <c r="EE86" i="11" s="1"/>
  <c r="ED93" i="11"/>
  <c r="ED96" i="11" s="1"/>
  <c r="EE96" i="11" s="1"/>
  <c r="EE84" i="11"/>
  <c r="EE93" i="11" s="1"/>
  <c r="BR95" i="29"/>
  <c r="BR97" i="29" s="1"/>
  <c r="BF97" i="29"/>
  <c r="DQ64" i="29"/>
  <c r="DR64" i="29" s="1"/>
  <c r="Y95" i="29"/>
  <c r="Y97" i="29" s="1"/>
  <c r="V12" i="2"/>
  <c r="Z97" i="4"/>
  <c r="DR82" i="39"/>
  <c r="DQ84" i="39"/>
  <c r="AV95" i="54"/>
  <c r="AV97" i="54" s="1"/>
  <c r="AS17" i="2"/>
  <c r="W95" i="7"/>
  <c r="T7" i="2"/>
  <c r="T19" i="2" s="1"/>
  <c r="T23" i="2" s="1"/>
  <c r="T24" i="2" s="1"/>
  <c r="AJ95" i="49"/>
  <c r="AJ97" i="49" s="1"/>
  <c r="AG16" i="2"/>
  <c r="AE80" i="1"/>
  <c r="W82" i="1"/>
  <c r="W84" i="1" s="1"/>
  <c r="AU95" i="34"/>
  <c r="AU97" i="34" s="1"/>
  <c r="AR13" i="2"/>
  <c r="AU97" i="4"/>
  <c r="BR95" i="24"/>
  <c r="BR97" i="24" s="1"/>
  <c r="BF97" i="24"/>
  <c r="CR96" i="4"/>
  <c r="CQ96" i="1"/>
  <c r="CR96" i="1" s="1"/>
  <c r="O82" i="1"/>
  <c r="O84" i="1" s="1"/>
  <c r="R80" i="1"/>
  <c r="DE84" i="1"/>
  <c r="AH95" i="7"/>
  <c r="AE7" i="2"/>
  <c r="AI95" i="39"/>
  <c r="AI97" i="39" s="1"/>
  <c r="AF14" i="2"/>
  <c r="BG95" i="4"/>
  <c r="BD6" i="2"/>
  <c r="ED86" i="29"/>
  <c r="EE86" i="29" s="1"/>
  <c r="ED93" i="29"/>
  <c r="ED96" i="29" s="1"/>
  <c r="EE96" i="29" s="1"/>
  <c r="EE84" i="29"/>
  <c r="EE93" i="29" s="1"/>
  <c r="BS95" i="44"/>
  <c r="BP15" i="2"/>
  <c r="DD62" i="1"/>
  <c r="BF97" i="49"/>
  <c r="BR95" i="49"/>
  <c r="BR97" i="49" s="1"/>
  <c r="DE86" i="1"/>
  <c r="BG95" i="44"/>
  <c r="BG97" i="44" s="1"/>
  <c r="BD15" i="2"/>
  <c r="DQ62" i="39"/>
  <c r="DR62" i="39" s="1"/>
  <c r="DR60" i="39"/>
  <c r="DQ86" i="4"/>
  <c r="DR86" i="4" s="1"/>
  <c r="DQ93" i="4"/>
  <c r="DR84" i="4"/>
  <c r="DR93" i="4" s="1"/>
  <c r="DR84" i="1"/>
  <c r="Z95" i="34"/>
  <c r="Z97" i="34" s="1"/>
  <c r="W13" i="2"/>
  <c r="AU95" i="29"/>
  <c r="AU97" i="29" s="1"/>
  <c r="AR12" i="2"/>
  <c r="Y95" i="49"/>
  <c r="Y97" i="49" s="1"/>
  <c r="V16" i="2"/>
  <c r="ED64" i="29"/>
  <c r="EE64" i="29" s="1"/>
  <c r="W86" i="1" l="1"/>
  <c r="AE86" i="1" s="1"/>
  <c r="AE84" i="1"/>
  <c r="M51" i="2"/>
  <c r="R62" i="1"/>
  <c r="R64" i="1" s="1"/>
  <c r="O64" i="1"/>
  <c r="AA95" i="4"/>
  <c r="X6" i="2"/>
  <c r="AV95" i="49"/>
  <c r="AV97" i="49" s="1"/>
  <c r="AS16" i="2"/>
  <c r="AV95" i="19"/>
  <c r="AV97" i="19" s="1"/>
  <c r="AS10" i="2"/>
  <c r="W93" i="1"/>
  <c r="T93" i="1"/>
  <c r="Y93" i="1"/>
  <c r="AV95" i="4"/>
  <c r="AS6" i="2"/>
  <c r="AC95" i="54"/>
  <c r="AC97" i="54" s="1"/>
  <c r="Z17" i="2"/>
  <c r="X96" i="1"/>
  <c r="W96" i="1"/>
  <c r="T96" i="1"/>
  <c r="BG95" i="16"/>
  <c r="BG97" i="16" s="1"/>
  <c r="BD9" i="2"/>
  <c r="DQ96" i="4"/>
  <c r="DQ93" i="1"/>
  <c r="DR93" i="1" s="1"/>
  <c r="Z95" i="29"/>
  <c r="Z97" i="29" s="1"/>
  <c r="W12" i="2"/>
  <c r="Z95" i="39"/>
  <c r="Z97" i="39" s="1"/>
  <c r="W14" i="2"/>
  <c r="Z95" i="19"/>
  <c r="Z97" i="19" s="1"/>
  <c r="W10" i="2"/>
  <c r="AW95" i="44"/>
  <c r="AW97" i="44" s="1"/>
  <c r="AT15" i="2"/>
  <c r="BS95" i="34"/>
  <c r="BP13" i="2"/>
  <c r="BG95" i="24"/>
  <c r="BG97" i="24" s="1"/>
  <c r="BD11" i="2"/>
  <c r="AA95" i="34"/>
  <c r="AA97" i="34" s="1"/>
  <c r="X13" i="2"/>
  <c r="AK95" i="16"/>
  <c r="AK97" i="16" s="1"/>
  <c r="AH9" i="2"/>
  <c r="AJ95" i="39"/>
  <c r="AJ97" i="39" s="1"/>
  <c r="AG14" i="2"/>
  <c r="DQ64" i="39"/>
  <c r="DR64" i="39" s="1"/>
  <c r="BS95" i="29"/>
  <c r="BP12" i="2"/>
  <c r="AF97" i="11"/>
  <c r="AF95" i="1"/>
  <c r="BH95" i="54"/>
  <c r="BH97" i="54" s="1"/>
  <c r="BE17" i="2"/>
  <c r="BS95" i="19"/>
  <c r="BP10" i="2"/>
  <c r="AL95" i="54"/>
  <c r="AL97" i="54" s="1"/>
  <c r="AI17" i="2"/>
  <c r="DR62" i="1"/>
  <c r="DR64" i="1" s="1"/>
  <c r="DQ64" i="1"/>
  <c r="AV95" i="24"/>
  <c r="AV97" i="24" s="1"/>
  <c r="AS11" i="2"/>
  <c r="AU95" i="39"/>
  <c r="AU97" i="39" s="1"/>
  <c r="AR14" i="2"/>
  <c r="DE96" i="4"/>
  <c r="DD96" i="1"/>
  <c r="DE96" i="1" s="1"/>
  <c r="BG95" i="29"/>
  <c r="BG97" i="29" s="1"/>
  <c r="BD12" i="2"/>
  <c r="BG95" i="19"/>
  <c r="BG97" i="19" s="1"/>
  <c r="BD10" i="2"/>
  <c r="BS97" i="54"/>
  <c r="CE95" i="54"/>
  <c r="CE97" i="54" s="1"/>
  <c r="BH95" i="44"/>
  <c r="BH97" i="44" s="1"/>
  <c r="BE15" i="2"/>
  <c r="AK95" i="49"/>
  <c r="AK97" i="49" s="1"/>
  <c r="AH16" i="2"/>
  <c r="AV95" i="16"/>
  <c r="AV97" i="16" s="1"/>
  <c r="AS9" i="2"/>
  <c r="P97" i="4"/>
  <c r="P95" i="1"/>
  <c r="P97" i="1" s="1"/>
  <c r="BR95" i="7"/>
  <c r="BR97" i="7" s="1"/>
  <c r="BF97" i="7"/>
  <c r="BS97" i="44"/>
  <c r="CE95" i="44"/>
  <c r="CE97" i="44" s="1"/>
  <c r="BS95" i="24"/>
  <c r="BP11" i="2"/>
  <c r="AC95" i="44"/>
  <c r="AC97" i="44" s="1"/>
  <c r="Z15" i="2"/>
  <c r="AK95" i="19"/>
  <c r="AK97" i="19" s="1"/>
  <c r="AH10" i="2"/>
  <c r="AT97" i="7"/>
  <c r="AV95" i="34"/>
  <c r="AV97" i="34" s="1"/>
  <c r="AS13" i="2"/>
  <c r="ED64" i="39"/>
  <c r="EE64" i="39" s="1"/>
  <c r="O86" i="1"/>
  <c r="R84" i="1"/>
  <c r="BS95" i="49"/>
  <c r="BP16" i="2"/>
  <c r="AK95" i="24"/>
  <c r="AK97" i="24" s="1"/>
  <c r="AH11" i="2"/>
  <c r="AK95" i="29"/>
  <c r="AK97" i="29" s="1"/>
  <c r="AH12" i="2"/>
  <c r="L62" i="2"/>
  <c r="L63" i="2"/>
  <c r="AJ95" i="4"/>
  <c r="AG6" i="2"/>
  <c r="BS97" i="4"/>
  <c r="CE95" i="4"/>
  <c r="CE97" i="4" s="1"/>
  <c r="BG97" i="4"/>
  <c r="U52" i="2"/>
  <c r="AE82" i="1"/>
  <c r="AH97" i="7"/>
  <c r="W97" i="7"/>
  <c r="W95" i="1"/>
  <c r="Z95" i="49"/>
  <c r="Z97" i="49" s="1"/>
  <c r="W16" i="2"/>
  <c r="BG95" i="49"/>
  <c r="BG97" i="49" s="1"/>
  <c r="BD16" i="2"/>
  <c r="M52" i="2"/>
  <c r="R82" i="1"/>
  <c r="DE62" i="1"/>
  <c r="DE64" i="1" s="1"/>
  <c r="DD64" i="1"/>
  <c r="AW95" i="54"/>
  <c r="AW97" i="54" s="1"/>
  <c r="AT17" i="2"/>
  <c r="AL95" i="44"/>
  <c r="AL97" i="44" s="1"/>
  <c r="AI15" i="2"/>
  <c r="BF97" i="39"/>
  <c r="BR95" i="39"/>
  <c r="BR97" i="39" s="1"/>
  <c r="AK95" i="34"/>
  <c r="AK97" i="34" s="1"/>
  <c r="AH13" i="2"/>
  <c r="ED86" i="39"/>
  <c r="EE86" i="39" s="1"/>
  <c r="ED93" i="39"/>
  <c r="ED96" i="39" s="1"/>
  <c r="EE96" i="39" s="1"/>
  <c r="EE84" i="39"/>
  <c r="EE93" i="39" s="1"/>
  <c r="Z95" i="24"/>
  <c r="Z97" i="24" s="1"/>
  <c r="W11" i="2"/>
  <c r="Z95" i="16"/>
  <c r="Z97" i="16" s="1"/>
  <c r="W9" i="2"/>
  <c r="AV95" i="29"/>
  <c r="AV97" i="29" s="1"/>
  <c r="AS12" i="2"/>
  <c r="DQ86" i="39"/>
  <c r="DR86" i="39" s="1"/>
  <c r="DQ93" i="39"/>
  <c r="DQ96" i="39" s="1"/>
  <c r="DR96" i="39" s="1"/>
  <c r="DR84" i="39"/>
  <c r="DR93" i="39" s="1"/>
  <c r="BS95" i="16"/>
  <c r="BP9" i="2"/>
  <c r="BG95" i="34"/>
  <c r="BG97" i="34" s="1"/>
  <c r="BD13" i="2"/>
  <c r="AE96" i="1" l="1"/>
  <c r="W97" i="1"/>
  <c r="AE93" i="1"/>
  <c r="AV97" i="4"/>
  <c r="AX95" i="54"/>
  <c r="AX97" i="54" s="1"/>
  <c r="AU17" i="2"/>
  <c r="AA95" i="24"/>
  <c r="AA97" i="24" s="1"/>
  <c r="X11" i="2"/>
  <c r="AJ97" i="4"/>
  <c r="AU95" i="7"/>
  <c r="AR7" i="2"/>
  <c r="AA95" i="39"/>
  <c r="AA97" i="39" s="1"/>
  <c r="X14" i="2"/>
  <c r="BH95" i="49"/>
  <c r="BH97" i="49" s="1"/>
  <c r="BE16" i="2"/>
  <c r="AI95" i="7"/>
  <c r="AF7" i="2"/>
  <c r="CF95" i="4"/>
  <c r="CC6" i="2"/>
  <c r="BT95" i="4"/>
  <c r="BQ6" i="2"/>
  <c r="Q95" i="4"/>
  <c r="N6" i="2"/>
  <c r="N19" i="2" s="1"/>
  <c r="N23" i="2" s="1"/>
  <c r="N24" i="2" s="1"/>
  <c r="N45" i="2" s="1"/>
  <c r="AV95" i="39"/>
  <c r="AV97" i="39" s="1"/>
  <c r="AS14" i="2"/>
  <c r="CE95" i="29"/>
  <c r="CE97" i="29" s="1"/>
  <c r="BS97" i="29"/>
  <c r="AA95" i="19"/>
  <c r="AA97" i="19" s="1"/>
  <c r="X10" i="2"/>
  <c r="AW95" i="16"/>
  <c r="AW97" i="16" s="1"/>
  <c r="AT9" i="2"/>
  <c r="AL95" i="19"/>
  <c r="AL97" i="19" s="1"/>
  <c r="AI10" i="2"/>
  <c r="AL95" i="49"/>
  <c r="AL97" i="49" s="1"/>
  <c r="AI16" i="2"/>
  <c r="AW95" i="24"/>
  <c r="AW97" i="24" s="1"/>
  <c r="AT11" i="2"/>
  <c r="AK95" i="39"/>
  <c r="AK97" i="39" s="1"/>
  <c r="AH14" i="2"/>
  <c r="AA95" i="29"/>
  <c r="AA97" i="29" s="1"/>
  <c r="X12" i="2"/>
  <c r="AW95" i="19"/>
  <c r="AW97" i="19" s="1"/>
  <c r="AT10" i="2"/>
  <c r="BG95" i="39"/>
  <c r="BG97" i="39" s="1"/>
  <c r="BD14" i="2"/>
  <c r="BE6" i="2"/>
  <c r="BH95" i="4"/>
  <c r="AW95" i="34"/>
  <c r="AW97" i="34" s="1"/>
  <c r="AT13" i="2"/>
  <c r="AA95" i="16"/>
  <c r="AA97" i="16" s="1"/>
  <c r="X9" i="2"/>
  <c r="AA95" i="49"/>
  <c r="AA97" i="49" s="1"/>
  <c r="X16" i="2"/>
  <c r="BI95" i="44"/>
  <c r="BI97" i="44" s="1"/>
  <c r="BF15" i="2"/>
  <c r="AL95" i="29"/>
  <c r="AL97" i="29" s="1"/>
  <c r="AI12" i="2"/>
  <c r="AW95" i="49"/>
  <c r="AW97" i="49" s="1"/>
  <c r="AT16" i="2"/>
  <c r="BH95" i="34"/>
  <c r="BH97" i="34" s="1"/>
  <c r="BE13" i="2"/>
  <c r="AL95" i="34"/>
  <c r="AL97" i="34" s="1"/>
  <c r="AI13" i="2"/>
  <c r="X95" i="7"/>
  <c r="U7" i="2"/>
  <c r="U19" i="2" s="1"/>
  <c r="U23" i="2" s="1"/>
  <c r="U24" i="2" s="1"/>
  <c r="CF95" i="54"/>
  <c r="CC17" i="2"/>
  <c r="AD95" i="44"/>
  <c r="AD97" i="44" s="1"/>
  <c r="AB15" i="2" s="1"/>
  <c r="AA15" i="2"/>
  <c r="AL95" i="16"/>
  <c r="AL97" i="16" s="1"/>
  <c r="AI9" i="2"/>
  <c r="DR96" i="4"/>
  <c r="DQ96" i="1"/>
  <c r="DR96" i="1" s="1"/>
  <c r="BS95" i="39"/>
  <c r="BP14" i="2"/>
  <c r="AL95" i="24"/>
  <c r="AL97" i="24" s="1"/>
  <c r="AI11" i="2"/>
  <c r="BS97" i="24"/>
  <c r="CE95" i="24"/>
  <c r="CE97" i="24" s="1"/>
  <c r="BT95" i="54"/>
  <c r="BT97" i="54" s="1"/>
  <c r="BQ17" i="2"/>
  <c r="AM95" i="54"/>
  <c r="AM97" i="54" s="1"/>
  <c r="AJ17" i="2"/>
  <c r="AB95" i="34"/>
  <c r="AB97" i="34" s="1"/>
  <c r="Y13" i="2"/>
  <c r="BH95" i="16"/>
  <c r="BH97" i="16" s="1"/>
  <c r="BE9" i="2"/>
  <c r="AA97" i="4"/>
  <c r="M53" i="2"/>
  <c r="BS97" i="16"/>
  <c r="CE95" i="16"/>
  <c r="CE97" i="16" s="1"/>
  <c r="CF95" i="44"/>
  <c r="CC15" i="2"/>
  <c r="BS97" i="49"/>
  <c r="CE95" i="49"/>
  <c r="CE97" i="49" s="1"/>
  <c r="BT95" i="44"/>
  <c r="BT97" i="44" s="1"/>
  <c r="BQ15" i="2"/>
  <c r="BH95" i="19"/>
  <c r="BH97" i="19" s="1"/>
  <c r="BE10" i="2"/>
  <c r="CE95" i="19"/>
  <c r="CE97" i="19" s="1"/>
  <c r="BS97" i="19"/>
  <c r="BH95" i="24"/>
  <c r="BH97" i="24" s="1"/>
  <c r="BE11" i="2"/>
  <c r="AM95" i="44"/>
  <c r="AM97" i="44" s="1"/>
  <c r="AJ15" i="2"/>
  <c r="O93" i="1"/>
  <c r="R93" i="1" s="1"/>
  <c r="R86" i="1"/>
  <c r="BG95" i="7"/>
  <c r="BD7" i="2"/>
  <c r="BH95" i="29"/>
  <c r="BH97" i="29" s="1"/>
  <c r="BE12" i="2"/>
  <c r="BI95" i="54"/>
  <c r="BI97" i="54" s="1"/>
  <c r="BF17" i="2"/>
  <c r="CE95" i="34"/>
  <c r="CE97" i="34" s="1"/>
  <c r="BS97" i="34"/>
  <c r="BS95" i="7"/>
  <c r="BP7" i="2"/>
  <c r="AF97" i="1"/>
  <c r="AD95" i="54"/>
  <c r="AD97" i="54" s="1"/>
  <c r="AB17" i="2" s="1"/>
  <c r="AA17" i="2"/>
  <c r="AW95" i="29"/>
  <c r="AW97" i="29" s="1"/>
  <c r="AT12" i="2"/>
  <c r="AG95" i="11"/>
  <c r="AD8" i="2"/>
  <c r="AD19" i="2" s="1"/>
  <c r="AD23" i="2" s="1"/>
  <c r="AX95" i="44"/>
  <c r="AX97" i="44" s="1"/>
  <c r="AU15" i="2"/>
  <c r="AX95" i="34" l="1"/>
  <c r="AX97" i="34" s="1"/>
  <c r="AU13" i="2"/>
  <c r="AM95" i="19"/>
  <c r="AM97" i="19" s="1"/>
  <c r="AJ10" i="2"/>
  <c r="BT95" i="24"/>
  <c r="BT97" i="24" s="1"/>
  <c r="BQ11" i="2"/>
  <c r="BH97" i="4"/>
  <c r="AI97" i="7"/>
  <c r="AM95" i="34"/>
  <c r="AM97" i="34" s="1"/>
  <c r="AJ13" i="2"/>
  <c r="AX95" i="16"/>
  <c r="AX97" i="16" s="1"/>
  <c r="AU9" i="2"/>
  <c r="BT95" i="49"/>
  <c r="BT97" i="49" s="1"/>
  <c r="BQ16" i="2"/>
  <c r="CF95" i="16"/>
  <c r="CC9" i="2"/>
  <c r="BI95" i="49"/>
  <c r="BI97" i="49" s="1"/>
  <c r="BF16" i="2"/>
  <c r="BI95" i="34"/>
  <c r="BI97" i="34" s="1"/>
  <c r="BF13" i="2"/>
  <c r="BH95" i="39"/>
  <c r="BH97" i="39" s="1"/>
  <c r="BE14" i="2"/>
  <c r="AY95" i="44"/>
  <c r="AY97" i="44" s="1"/>
  <c r="AV15" i="2"/>
  <c r="AB95" i="19"/>
  <c r="AB97" i="19" s="1"/>
  <c r="Y10" i="2"/>
  <c r="AB95" i="39"/>
  <c r="AB97" i="39" s="1"/>
  <c r="Y14" i="2"/>
  <c r="AG97" i="11"/>
  <c r="AG95" i="1"/>
  <c r="AX95" i="49"/>
  <c r="AX97" i="49" s="1"/>
  <c r="AU16" i="2"/>
  <c r="Y6" i="2"/>
  <c r="AB95" i="4"/>
  <c r="AU97" i="7"/>
  <c r="BG97" i="7"/>
  <c r="AM95" i="29"/>
  <c r="AM97" i="29" s="1"/>
  <c r="AJ12" i="2"/>
  <c r="AB95" i="29"/>
  <c r="AB97" i="29" s="1"/>
  <c r="Y12" i="2"/>
  <c r="BT95" i="19"/>
  <c r="BT97" i="19" s="1"/>
  <c r="BQ10" i="2"/>
  <c r="BI95" i="16"/>
  <c r="BI97" i="16" s="1"/>
  <c r="BF9" i="2"/>
  <c r="AM95" i="16"/>
  <c r="AM97" i="16" s="1"/>
  <c r="AJ9" i="2"/>
  <c r="AW95" i="39"/>
  <c r="AW97" i="39" s="1"/>
  <c r="AT14" i="2"/>
  <c r="AK95" i="4"/>
  <c r="AH6" i="2"/>
  <c r="BT95" i="29"/>
  <c r="BT97" i="29" s="1"/>
  <c r="BQ12" i="2"/>
  <c r="CE95" i="7"/>
  <c r="CE97" i="7" s="1"/>
  <c r="BS97" i="7"/>
  <c r="CF95" i="19"/>
  <c r="CC10" i="2"/>
  <c r="BJ95" i="44"/>
  <c r="BJ97" i="44" s="1"/>
  <c r="BG15" i="2"/>
  <c r="AL95" i="39"/>
  <c r="AL97" i="39" s="1"/>
  <c r="AI14" i="2"/>
  <c r="N51" i="2"/>
  <c r="N53" i="2" s="1"/>
  <c r="X97" i="7"/>
  <c r="X95" i="1"/>
  <c r="X97" i="1" s="1"/>
  <c r="CE95" i="39"/>
  <c r="CE97" i="39" s="1"/>
  <c r="BS97" i="39"/>
  <c r="Q97" i="4"/>
  <c r="O6" i="2" s="1"/>
  <c r="O19" i="2" s="1"/>
  <c r="O23" i="2" s="1"/>
  <c r="Q95" i="1"/>
  <c r="Q97" i="1" s="1"/>
  <c r="AB95" i="24"/>
  <c r="AB97" i="24" s="1"/>
  <c r="Y11" i="2"/>
  <c r="CF95" i="24"/>
  <c r="CC11" i="2"/>
  <c r="CF97" i="44"/>
  <c r="CR95" i="44"/>
  <c r="CR97" i="44" s="1"/>
  <c r="AX95" i="29"/>
  <c r="AX97" i="29" s="1"/>
  <c r="AU12" i="2"/>
  <c r="BI95" i="24"/>
  <c r="BI97" i="24" s="1"/>
  <c r="BF11" i="2"/>
  <c r="BT95" i="34"/>
  <c r="BT97" i="34" s="1"/>
  <c r="BQ13" i="2"/>
  <c r="AC95" i="34"/>
  <c r="AC97" i="34" s="1"/>
  <c r="Z13" i="2"/>
  <c r="CF95" i="34"/>
  <c r="CC13" i="2"/>
  <c r="BI95" i="19"/>
  <c r="BI97" i="19" s="1"/>
  <c r="BF10" i="2"/>
  <c r="AB95" i="49"/>
  <c r="AB97" i="49" s="1"/>
  <c r="Y16" i="2"/>
  <c r="AX95" i="24"/>
  <c r="AX97" i="24" s="1"/>
  <c r="AU11" i="2"/>
  <c r="BI95" i="29"/>
  <c r="BI97" i="29" s="1"/>
  <c r="BF12" i="2"/>
  <c r="BT95" i="16"/>
  <c r="BT97" i="16" s="1"/>
  <c r="BQ9" i="2"/>
  <c r="M62" i="2"/>
  <c r="M63" i="2"/>
  <c r="AN95" i="54"/>
  <c r="AN97" i="54" s="1"/>
  <c r="AK17" i="2"/>
  <c r="BT97" i="4"/>
  <c r="AY95" i="54"/>
  <c r="AY97" i="54" s="1"/>
  <c r="AV17" i="2"/>
  <c r="AX95" i="19"/>
  <c r="AX97" i="19" s="1"/>
  <c r="AU10" i="2"/>
  <c r="CF95" i="29"/>
  <c r="CC12" i="2"/>
  <c r="BJ95" i="54"/>
  <c r="BJ97" i="54" s="1"/>
  <c r="BG17" i="2"/>
  <c r="CF97" i="54"/>
  <c r="CR95" i="54"/>
  <c r="CR97" i="54" s="1"/>
  <c r="AB95" i="16"/>
  <c r="AB97" i="16" s="1"/>
  <c r="Y9" i="2"/>
  <c r="AM95" i="49"/>
  <c r="AM97" i="49" s="1"/>
  <c r="AJ16" i="2"/>
  <c r="AM95" i="24"/>
  <c r="AM97" i="24" s="1"/>
  <c r="AJ11" i="2"/>
  <c r="AN95" i="44"/>
  <c r="AN97" i="44" s="1"/>
  <c r="AK15" i="2"/>
  <c r="BU95" i="44"/>
  <c r="BU97" i="44" s="1"/>
  <c r="BR15" i="2"/>
  <c r="CF95" i="49"/>
  <c r="CC16" i="2"/>
  <c r="BU95" i="54"/>
  <c r="BU97" i="54" s="1"/>
  <c r="BR17" i="2"/>
  <c r="CR95" i="4"/>
  <c r="CR97" i="4" s="1"/>
  <c r="CF97" i="4"/>
  <c r="AW95" i="4"/>
  <c r="AT6" i="2"/>
  <c r="AC95" i="39" l="1"/>
  <c r="AC97" i="39" s="1"/>
  <c r="Z14" i="2"/>
  <c r="AY95" i="16"/>
  <c r="AY97" i="16" s="1"/>
  <c r="AV9" i="2"/>
  <c r="BU95" i="4"/>
  <c r="BR6" i="2"/>
  <c r="BJ95" i="19"/>
  <c r="BJ97" i="19" s="1"/>
  <c r="BG10" i="2"/>
  <c r="AC95" i="24"/>
  <c r="AC97" i="24" s="1"/>
  <c r="Z11" i="2"/>
  <c r="BT95" i="7"/>
  <c r="BQ7" i="2"/>
  <c r="AC95" i="29"/>
  <c r="AC97" i="29" s="1"/>
  <c r="Z12" i="2"/>
  <c r="CC7" i="2"/>
  <c r="CF95" i="7"/>
  <c r="AC95" i="19"/>
  <c r="AC97" i="19" s="1"/>
  <c r="Z10" i="2"/>
  <c r="AN95" i="29"/>
  <c r="AN97" i="29" s="1"/>
  <c r="AK12" i="2"/>
  <c r="AN95" i="34"/>
  <c r="AN97" i="34" s="1"/>
  <c r="AK13" i="2"/>
  <c r="AZ95" i="44"/>
  <c r="AZ97" i="44" s="1"/>
  <c r="AW15" i="2"/>
  <c r="AW97" i="4"/>
  <c r="AN95" i="49"/>
  <c r="AN97" i="49" s="1"/>
  <c r="AK16" i="2"/>
  <c r="BT95" i="39"/>
  <c r="BT97" i="39" s="1"/>
  <c r="BQ14" i="2"/>
  <c r="CS95" i="4"/>
  <c r="CP6" i="2"/>
  <c r="AC95" i="16"/>
  <c r="AC97" i="16" s="1"/>
  <c r="Z9" i="2"/>
  <c r="AD95" i="34"/>
  <c r="AD97" i="34" s="1"/>
  <c r="AB13" i="2" s="1"/>
  <c r="AA13" i="2"/>
  <c r="CF95" i="39"/>
  <c r="CC14" i="2"/>
  <c r="BU95" i="29"/>
  <c r="BU97" i="29" s="1"/>
  <c r="BR12" i="2"/>
  <c r="BH95" i="7"/>
  <c r="BE7" i="2"/>
  <c r="AJ95" i="7"/>
  <c r="AG7" i="2"/>
  <c r="BI95" i="39"/>
  <c r="BI97" i="39" s="1"/>
  <c r="BF14" i="2"/>
  <c r="AO95" i="54"/>
  <c r="AO97" i="54" s="1"/>
  <c r="AL17" i="2"/>
  <c r="CG95" i="4"/>
  <c r="CD6" i="2"/>
  <c r="CG95" i="54"/>
  <c r="CG97" i="54" s="1"/>
  <c r="CD17" i="2"/>
  <c r="Y95" i="7"/>
  <c r="V7" i="2"/>
  <c r="V19" i="2" s="1"/>
  <c r="V23" i="2" s="1"/>
  <c r="V24" i="2" s="1"/>
  <c r="BI95" i="4"/>
  <c r="BF6" i="2"/>
  <c r="O24" i="2"/>
  <c r="O45" i="2" s="1"/>
  <c r="Q24" i="2"/>
  <c r="CS95" i="54"/>
  <c r="CP17" i="2"/>
  <c r="BV95" i="54"/>
  <c r="BV97" i="54" s="1"/>
  <c r="BS17" i="2"/>
  <c r="BU95" i="34"/>
  <c r="BU97" i="34" s="1"/>
  <c r="BR13" i="2"/>
  <c r="AK97" i="4"/>
  <c r="BU95" i="16"/>
  <c r="BU97" i="16" s="1"/>
  <c r="BR9" i="2"/>
  <c r="N62" i="2"/>
  <c r="N63" i="2"/>
  <c r="AV95" i="7"/>
  <c r="AS7" i="2"/>
  <c r="BJ95" i="34"/>
  <c r="BJ97" i="34" s="1"/>
  <c r="BG13" i="2"/>
  <c r="BJ95" i="24"/>
  <c r="BJ97" i="24" s="1"/>
  <c r="BG11" i="2"/>
  <c r="AX95" i="39"/>
  <c r="AX97" i="39" s="1"/>
  <c r="AU14" i="2"/>
  <c r="AB97" i="4"/>
  <c r="BU95" i="24"/>
  <c r="BU97" i="24" s="1"/>
  <c r="BR11" i="2"/>
  <c r="BJ95" i="29"/>
  <c r="BJ97" i="29" s="1"/>
  <c r="BG12" i="2"/>
  <c r="BJ95" i="49"/>
  <c r="BJ97" i="49" s="1"/>
  <c r="BG16" i="2"/>
  <c r="AN95" i="24"/>
  <c r="AN97" i="24" s="1"/>
  <c r="AK11" i="2"/>
  <c r="CR95" i="34"/>
  <c r="CR97" i="34" s="1"/>
  <c r="CF97" i="34"/>
  <c r="BK95" i="54"/>
  <c r="BK97" i="54" s="1"/>
  <c r="BH17" i="2"/>
  <c r="BV95" i="44"/>
  <c r="BV97" i="44" s="1"/>
  <c r="BS15" i="2"/>
  <c r="CF97" i="29"/>
  <c r="CR95" i="29"/>
  <c r="CR97" i="29" s="1"/>
  <c r="AM95" i="39"/>
  <c r="AM97" i="39" s="1"/>
  <c r="AJ14" i="2"/>
  <c r="AN95" i="16"/>
  <c r="AN97" i="16" s="1"/>
  <c r="AK9" i="2"/>
  <c r="AY95" i="29"/>
  <c r="AY97" i="29" s="1"/>
  <c r="AV12" i="2"/>
  <c r="CS95" i="44"/>
  <c r="CP15" i="2"/>
  <c r="AY95" i="49"/>
  <c r="AY97" i="49" s="1"/>
  <c r="AV16" i="2"/>
  <c r="CR95" i="16"/>
  <c r="CR97" i="16" s="1"/>
  <c r="CF97" i="16"/>
  <c r="AY95" i="19"/>
  <c r="AY97" i="19" s="1"/>
  <c r="AV10" i="2"/>
  <c r="AY95" i="24"/>
  <c r="AY97" i="24" s="1"/>
  <c r="AV11" i="2"/>
  <c r="CG95" i="44"/>
  <c r="CG97" i="44" s="1"/>
  <c r="CD15" i="2"/>
  <c r="BK95" i="44"/>
  <c r="BK97" i="44" s="1"/>
  <c r="BH15" i="2"/>
  <c r="BJ95" i="16"/>
  <c r="BJ97" i="16" s="1"/>
  <c r="BG9" i="2"/>
  <c r="AN95" i="19"/>
  <c r="AN97" i="19" s="1"/>
  <c r="AK10" i="2"/>
  <c r="CF97" i="49"/>
  <c r="CR95" i="49"/>
  <c r="CR97" i="49" s="1"/>
  <c r="AO95" i="44"/>
  <c r="AO97" i="44" s="1"/>
  <c r="AL15" i="2"/>
  <c r="AH95" i="11"/>
  <c r="AE8" i="2"/>
  <c r="AE19" i="2" s="1"/>
  <c r="AE23" i="2" s="1"/>
  <c r="AE24" i="2" s="1"/>
  <c r="BU95" i="49"/>
  <c r="BU97" i="49" s="1"/>
  <c r="BR16" i="2"/>
  <c r="AG97" i="1"/>
  <c r="AZ95" i="54"/>
  <c r="AZ97" i="54" s="1"/>
  <c r="AW17" i="2"/>
  <c r="AC95" i="49"/>
  <c r="AC97" i="49" s="1"/>
  <c r="Z16" i="2"/>
  <c r="CF97" i="24"/>
  <c r="CR95" i="24"/>
  <c r="CR97" i="24" s="1"/>
  <c r="CF97" i="19"/>
  <c r="CR95" i="19"/>
  <c r="CR97" i="19" s="1"/>
  <c r="BU95" i="19"/>
  <c r="BU97" i="19" s="1"/>
  <c r="BR10" i="2"/>
  <c r="AY95" i="34"/>
  <c r="AY97" i="34" s="1"/>
  <c r="AV13" i="2"/>
  <c r="AZ95" i="34" l="1"/>
  <c r="AZ97" i="34" s="1"/>
  <c r="AW13" i="2"/>
  <c r="BW95" i="44"/>
  <c r="BW97" i="44" s="1"/>
  <c r="BT15" i="2"/>
  <c r="CS97" i="4"/>
  <c r="DE95" i="4"/>
  <c r="DE97" i="4" s="1"/>
  <c r="AY95" i="39"/>
  <c r="AY97" i="39" s="1"/>
  <c r="AV14" i="2"/>
  <c r="BW95" i="54"/>
  <c r="BW97" i="54" s="1"/>
  <c r="BT17" i="2"/>
  <c r="BJ95" i="39"/>
  <c r="BJ97" i="39" s="1"/>
  <c r="BG14" i="2"/>
  <c r="BU95" i="39"/>
  <c r="BU97" i="39" s="1"/>
  <c r="BR14" i="2"/>
  <c r="AD95" i="29"/>
  <c r="AD97" i="29" s="1"/>
  <c r="AB12" i="2" s="1"/>
  <c r="AA12" i="2"/>
  <c r="CG95" i="34"/>
  <c r="CG97" i="34" s="1"/>
  <c r="CD13" i="2"/>
  <c r="BK95" i="24"/>
  <c r="BK97" i="24" s="1"/>
  <c r="BH11" i="2"/>
  <c r="DE95" i="54"/>
  <c r="DE97" i="54" s="1"/>
  <c r="CS97" i="54"/>
  <c r="CG95" i="16"/>
  <c r="CG97" i="16" s="1"/>
  <c r="CD9" i="2"/>
  <c r="AP95" i="44"/>
  <c r="AP97" i="44" s="1"/>
  <c r="AM15" i="2"/>
  <c r="CG95" i="19"/>
  <c r="CG97" i="19" s="1"/>
  <c r="CD10" i="2"/>
  <c r="CG95" i="49"/>
  <c r="CG97" i="49" s="1"/>
  <c r="CD16" i="2"/>
  <c r="AZ95" i="49"/>
  <c r="AZ97" i="49" s="1"/>
  <c r="AW16" i="2"/>
  <c r="CS95" i="34"/>
  <c r="CP13" i="2"/>
  <c r="AJ97" i="7"/>
  <c r="AO95" i="49"/>
  <c r="AO97" i="49" s="1"/>
  <c r="AL16" i="2"/>
  <c r="BT97" i="7"/>
  <c r="BL95" i="54"/>
  <c r="BL97" i="54" s="1"/>
  <c r="BI17" i="2"/>
  <c r="BK95" i="34"/>
  <c r="BK97" i="34" s="1"/>
  <c r="BH13" i="2"/>
  <c r="O51" i="2"/>
  <c r="O53" i="2" s="1"/>
  <c r="O62" i="2" s="1"/>
  <c r="Q45" i="2"/>
  <c r="CS95" i="19"/>
  <c r="CP10" i="2"/>
  <c r="CG95" i="24"/>
  <c r="CG97" i="24" s="1"/>
  <c r="CD11" i="2"/>
  <c r="AO95" i="24"/>
  <c r="AO97" i="24" s="1"/>
  <c r="AL11" i="2"/>
  <c r="AD95" i="24"/>
  <c r="AD97" i="24" s="1"/>
  <c r="AB11" i="2" s="1"/>
  <c r="AA11" i="2"/>
  <c r="AV97" i="7"/>
  <c r="BV95" i="29"/>
  <c r="BV97" i="29" s="1"/>
  <c r="BS12" i="2"/>
  <c r="BK95" i="19"/>
  <c r="BK97" i="19" s="1"/>
  <c r="BH10" i="2"/>
  <c r="AH97" i="11"/>
  <c r="AH95" i="1"/>
  <c r="AO95" i="19"/>
  <c r="AO97" i="19" s="1"/>
  <c r="AL10" i="2"/>
  <c r="AX95" i="4"/>
  <c r="AU6" i="2"/>
  <c r="BK95" i="16"/>
  <c r="BK97" i="16" s="1"/>
  <c r="BH9" i="2"/>
  <c r="Y97" i="7"/>
  <c r="Y95" i="1"/>
  <c r="Y97" i="1" s="1"/>
  <c r="CS95" i="24"/>
  <c r="CP11" i="2"/>
  <c r="AZ95" i="29"/>
  <c r="AZ97" i="29" s="1"/>
  <c r="AW12" i="2"/>
  <c r="BA95" i="44"/>
  <c r="BA97" i="44" s="1"/>
  <c r="AX15" i="2"/>
  <c r="BA95" i="54"/>
  <c r="BA97" i="54" s="1"/>
  <c r="AX17" i="2"/>
  <c r="BL95" i="44"/>
  <c r="BL97" i="44" s="1"/>
  <c r="BI15" i="2"/>
  <c r="AO95" i="16"/>
  <c r="AO97" i="16" s="1"/>
  <c r="AL9" i="2"/>
  <c r="CR95" i="39"/>
  <c r="CR97" i="39" s="1"/>
  <c r="CF97" i="39"/>
  <c r="AO95" i="34"/>
  <c r="AO97" i="34" s="1"/>
  <c r="AL13" i="2"/>
  <c r="BU97" i="4"/>
  <c r="AZ95" i="19"/>
  <c r="AZ97" i="19" s="1"/>
  <c r="AW10" i="2"/>
  <c r="BV95" i="19"/>
  <c r="BV97" i="19" s="1"/>
  <c r="BS10" i="2"/>
  <c r="AD95" i="49"/>
  <c r="AD97" i="49" s="1"/>
  <c r="AB16" i="2" s="1"/>
  <c r="AA16" i="2"/>
  <c r="BK95" i="49"/>
  <c r="BK97" i="49" s="1"/>
  <c r="BH16" i="2"/>
  <c r="BK95" i="29"/>
  <c r="BK97" i="29" s="1"/>
  <c r="BH12" i="2"/>
  <c r="BV95" i="16"/>
  <c r="BV97" i="16" s="1"/>
  <c r="BS9" i="2"/>
  <c r="CH95" i="54"/>
  <c r="CH97" i="54" s="1"/>
  <c r="CE17" i="2"/>
  <c r="CS95" i="49"/>
  <c r="CP16" i="2"/>
  <c r="CH95" i="44"/>
  <c r="CH97" i="44" s="1"/>
  <c r="CE15" i="2"/>
  <c r="AO95" i="29"/>
  <c r="AO97" i="29" s="1"/>
  <c r="AL12" i="2"/>
  <c r="CS97" i="44"/>
  <c r="DE95" i="44"/>
  <c r="DE97" i="44" s="1"/>
  <c r="BI97" i="4"/>
  <c r="AN95" i="39"/>
  <c r="AN97" i="39" s="1"/>
  <c r="AK14" i="2"/>
  <c r="CS95" i="29"/>
  <c r="CP12" i="2"/>
  <c r="BV95" i="24"/>
  <c r="BV97" i="24" s="1"/>
  <c r="BS11" i="2"/>
  <c r="AL95" i="4"/>
  <c r="AI6" i="2"/>
  <c r="CG97" i="4"/>
  <c r="AZ95" i="16"/>
  <c r="AZ97" i="16" s="1"/>
  <c r="AW9" i="2"/>
  <c r="CS95" i="16"/>
  <c r="CP9" i="2"/>
  <c r="AD95" i="16"/>
  <c r="AD97" i="16" s="1"/>
  <c r="AB9" i="2" s="1"/>
  <c r="AA9" i="2"/>
  <c r="AD95" i="19"/>
  <c r="AD97" i="19" s="1"/>
  <c r="AB10" i="2" s="1"/>
  <c r="AA10" i="2"/>
  <c r="BH97" i="7"/>
  <c r="BV95" i="49"/>
  <c r="BV97" i="49" s="1"/>
  <c r="BS16" i="2"/>
  <c r="AZ95" i="24"/>
  <c r="AZ97" i="24" s="1"/>
  <c r="AW11" i="2"/>
  <c r="CG95" i="29"/>
  <c r="CG97" i="29" s="1"/>
  <c r="CD12" i="2"/>
  <c r="AC95" i="4"/>
  <c r="Z6" i="2"/>
  <c r="BV95" i="34"/>
  <c r="BV97" i="34" s="1"/>
  <c r="BS13" i="2"/>
  <c r="AP95" i="54"/>
  <c r="AP97" i="54" s="1"/>
  <c r="AM17" i="2"/>
  <c r="CF97" i="7"/>
  <c r="CR95" i="7"/>
  <c r="CR97" i="7" s="1"/>
  <c r="AD95" i="39"/>
  <c r="AD97" i="39" s="1"/>
  <c r="AB14" i="2" s="1"/>
  <c r="AA14" i="2"/>
  <c r="BL95" i="19" l="1"/>
  <c r="BL97" i="19" s="1"/>
  <c r="BI10" i="2"/>
  <c r="BW95" i="49"/>
  <c r="BW97" i="49" s="1"/>
  <c r="BT16" i="2"/>
  <c r="BA95" i="19"/>
  <c r="BA97" i="19" s="1"/>
  <c r="AX10" i="2"/>
  <c r="BA95" i="29"/>
  <c r="BA97" i="29" s="1"/>
  <c r="AX12" i="2"/>
  <c r="BL95" i="34"/>
  <c r="BL97" i="34" s="1"/>
  <c r="BI13" i="2"/>
  <c r="CH95" i="19"/>
  <c r="CH97" i="19" s="1"/>
  <c r="CE10" i="2"/>
  <c r="BV95" i="39"/>
  <c r="BV97" i="39" s="1"/>
  <c r="BS14" i="2"/>
  <c r="BW95" i="24"/>
  <c r="BW97" i="24" s="1"/>
  <c r="BT11" i="2"/>
  <c r="BW95" i="29"/>
  <c r="BW97" i="29" s="1"/>
  <c r="BT12" i="2"/>
  <c r="CS97" i="24"/>
  <c r="DE95" i="24"/>
  <c r="DE97" i="24" s="1"/>
  <c r="BM95" i="54"/>
  <c r="BM97" i="54" s="1"/>
  <c r="BJ17" i="2"/>
  <c r="AQ95" i="44"/>
  <c r="AQ97" i="44" s="1"/>
  <c r="AO15" i="2" s="1"/>
  <c r="AN15" i="2"/>
  <c r="BK95" i="39"/>
  <c r="BK97" i="39" s="1"/>
  <c r="BH14" i="2"/>
  <c r="BI95" i="7"/>
  <c r="BF7" i="2"/>
  <c r="CG95" i="7"/>
  <c r="CD7" i="2"/>
  <c r="DE95" i="29"/>
  <c r="DE97" i="29" s="1"/>
  <c r="CS97" i="29"/>
  <c r="AW95" i="7"/>
  <c r="AT7" i="2"/>
  <c r="BU95" i="7"/>
  <c r="BR7" i="2"/>
  <c r="CH95" i="16"/>
  <c r="CH97" i="16" s="1"/>
  <c r="CE9" i="2"/>
  <c r="BX95" i="54"/>
  <c r="BX97" i="54" s="1"/>
  <c r="BU17" i="2"/>
  <c r="CS95" i="7"/>
  <c r="CP7" i="2"/>
  <c r="AP95" i="34"/>
  <c r="AP97" i="34" s="1"/>
  <c r="AM13" i="2"/>
  <c r="BW95" i="16"/>
  <c r="BW97" i="16" s="1"/>
  <c r="BT9" i="2"/>
  <c r="CS95" i="39"/>
  <c r="CP14" i="2"/>
  <c r="AP95" i="49"/>
  <c r="AP97" i="49" s="1"/>
  <c r="AM16" i="2"/>
  <c r="AZ95" i="39"/>
  <c r="AZ97" i="39" s="1"/>
  <c r="AW14" i="2"/>
  <c r="CI95" i="44"/>
  <c r="CI97" i="44" s="1"/>
  <c r="CF15" i="2"/>
  <c r="AP95" i="24"/>
  <c r="AP97" i="24" s="1"/>
  <c r="AM11" i="2"/>
  <c r="CT95" i="54"/>
  <c r="CT97" i="54" s="1"/>
  <c r="CQ17" i="2"/>
  <c r="AQ95" i="54"/>
  <c r="AQ97" i="54" s="1"/>
  <c r="AO17" i="2" s="1"/>
  <c r="AN17" i="2"/>
  <c r="BL95" i="29"/>
  <c r="BL97" i="29" s="1"/>
  <c r="BI12" i="2"/>
  <c r="W7" i="2"/>
  <c r="W19" i="2" s="1"/>
  <c r="W23" i="2" s="1"/>
  <c r="W24" i="2" s="1"/>
  <c r="Z95" i="7"/>
  <c r="BW95" i="34"/>
  <c r="BW97" i="34" s="1"/>
  <c r="BT13" i="2"/>
  <c r="DF95" i="54"/>
  <c r="DC17" i="2"/>
  <c r="DE95" i="16"/>
  <c r="DE97" i="16" s="1"/>
  <c r="CS97" i="16"/>
  <c r="DF95" i="44"/>
  <c r="DC15" i="2"/>
  <c r="AX97" i="4"/>
  <c r="CH95" i="24"/>
  <c r="CH97" i="24" s="1"/>
  <c r="CE11" i="2"/>
  <c r="DC6" i="2"/>
  <c r="DF95" i="4"/>
  <c r="CI95" i="54"/>
  <c r="CI97" i="54" s="1"/>
  <c r="CF17" i="2"/>
  <c r="CG95" i="39"/>
  <c r="CG97" i="39" s="1"/>
  <c r="CD14" i="2"/>
  <c r="BG6" i="2"/>
  <c r="BJ95" i="4"/>
  <c r="BL95" i="16"/>
  <c r="BL97" i="16" s="1"/>
  <c r="BI9" i="2"/>
  <c r="AP95" i="16"/>
  <c r="AP97" i="16" s="1"/>
  <c r="AM9" i="2"/>
  <c r="AK95" i="7"/>
  <c r="AH7" i="2"/>
  <c r="AC97" i="4"/>
  <c r="CT95" i="44"/>
  <c r="CT97" i="44" s="1"/>
  <c r="CQ15" i="2"/>
  <c r="BL95" i="49"/>
  <c r="BL97" i="49" s="1"/>
  <c r="BI16" i="2"/>
  <c r="BM95" i="44"/>
  <c r="BM97" i="44" s="1"/>
  <c r="BJ15" i="2"/>
  <c r="DE95" i="34"/>
  <c r="DE97" i="34" s="1"/>
  <c r="CS97" i="34"/>
  <c r="BL95" i="24"/>
  <c r="BL97" i="24" s="1"/>
  <c r="BI11" i="2"/>
  <c r="CT95" i="4"/>
  <c r="CQ6" i="2"/>
  <c r="AL97" i="4"/>
  <c r="BA95" i="16"/>
  <c r="BA97" i="16" s="1"/>
  <c r="AX9" i="2"/>
  <c r="AP95" i="19"/>
  <c r="AP97" i="19" s="1"/>
  <c r="AM10" i="2"/>
  <c r="CS97" i="19"/>
  <c r="DE95" i="19"/>
  <c r="DE97" i="19" s="1"/>
  <c r="AH97" i="1"/>
  <c r="BA95" i="49"/>
  <c r="BA97" i="49" s="1"/>
  <c r="AX16" i="2"/>
  <c r="CH95" i="34"/>
  <c r="CH97" i="34" s="1"/>
  <c r="CE13" i="2"/>
  <c r="BX95" i="44"/>
  <c r="BX97" i="44" s="1"/>
  <c r="BU15" i="2"/>
  <c r="DE95" i="49"/>
  <c r="DE97" i="49" s="1"/>
  <c r="CS97" i="49"/>
  <c r="BV95" i="4"/>
  <c r="BS6" i="2"/>
  <c r="AO95" i="39"/>
  <c r="AO97" i="39" s="1"/>
  <c r="AL14" i="2"/>
  <c r="CH95" i="29"/>
  <c r="CH97" i="29" s="1"/>
  <c r="CE12" i="2"/>
  <c r="AI95" i="11"/>
  <c r="AF8" i="2"/>
  <c r="AF19" i="2" s="1"/>
  <c r="AF23" i="2" s="1"/>
  <c r="AF24" i="2" s="1"/>
  <c r="Q51" i="2"/>
  <c r="Q53" i="2" s="1"/>
  <c r="R45" i="2"/>
  <c r="AP95" i="29"/>
  <c r="AP97" i="29" s="1"/>
  <c r="AM12" i="2"/>
  <c r="BB95" i="54"/>
  <c r="BB97" i="54" s="1"/>
  <c r="AY17" i="2"/>
  <c r="CH95" i="4"/>
  <c r="CE6" i="2"/>
  <c r="BA95" i="24"/>
  <c r="BA97" i="24" s="1"/>
  <c r="AX11" i="2"/>
  <c r="BW95" i="19"/>
  <c r="BW97" i="19" s="1"/>
  <c r="BT10" i="2"/>
  <c r="BB95" i="44"/>
  <c r="BB97" i="44" s="1"/>
  <c r="AY15" i="2"/>
  <c r="O63" i="2"/>
  <c r="CH95" i="49"/>
  <c r="CH97" i="49" s="1"/>
  <c r="CE16" i="2"/>
  <c r="BA95" i="34"/>
  <c r="BA97" i="34" s="1"/>
  <c r="AX13" i="2"/>
  <c r="BB95" i="24" l="1"/>
  <c r="BB97" i="24" s="1"/>
  <c r="AY11" i="2"/>
  <c r="CG97" i="7"/>
  <c r="BX95" i="19"/>
  <c r="BX97" i="19" s="1"/>
  <c r="BU10" i="2"/>
  <c r="Z97" i="7"/>
  <c r="Z95" i="1"/>
  <c r="Z97" i="1" s="1"/>
  <c r="CT95" i="29"/>
  <c r="CT97" i="29" s="1"/>
  <c r="CQ12" i="2"/>
  <c r="AP95" i="39"/>
  <c r="AP97" i="39" s="1"/>
  <c r="AM14" i="2"/>
  <c r="AQ95" i="19"/>
  <c r="AQ97" i="19" s="1"/>
  <c r="AO10" i="2" s="1"/>
  <c r="AN10" i="2"/>
  <c r="CU95" i="44"/>
  <c r="CU97" i="44" s="1"/>
  <c r="CR15" i="2"/>
  <c r="CJ95" i="54"/>
  <c r="CJ97" i="54" s="1"/>
  <c r="CG17" i="2"/>
  <c r="DE95" i="39"/>
  <c r="DE97" i="39" s="1"/>
  <c r="CS97" i="39"/>
  <c r="DF95" i="29"/>
  <c r="DC12" i="2"/>
  <c r="BX95" i="24"/>
  <c r="BX97" i="24" s="1"/>
  <c r="BU11" i="2"/>
  <c r="DF97" i="4"/>
  <c r="DR95" i="4"/>
  <c r="DR97" i="4" s="1"/>
  <c r="BW95" i="39"/>
  <c r="BW97" i="39" s="1"/>
  <c r="BT14" i="2"/>
  <c r="AQ95" i="34"/>
  <c r="AQ97" i="34" s="1"/>
  <c r="AO13" i="2" s="1"/>
  <c r="AN13" i="2"/>
  <c r="BI97" i="7"/>
  <c r="CI95" i="19"/>
  <c r="CI97" i="19" s="1"/>
  <c r="CF10" i="2"/>
  <c r="BV97" i="4"/>
  <c r="AA6" i="2"/>
  <c r="AD95" i="4"/>
  <c r="AK97" i="7"/>
  <c r="BM95" i="29"/>
  <c r="BM97" i="29" s="1"/>
  <c r="BJ12" i="2"/>
  <c r="BC95" i="54"/>
  <c r="BC97" i="54" s="1"/>
  <c r="AZ17" i="2"/>
  <c r="BY95" i="44"/>
  <c r="BY97" i="44" s="1"/>
  <c r="BV15" i="2"/>
  <c r="AY95" i="4"/>
  <c r="AV6" i="2"/>
  <c r="DE95" i="7"/>
  <c r="DE97" i="7" s="1"/>
  <c r="CS97" i="7"/>
  <c r="CH97" i="4"/>
  <c r="CI95" i="24"/>
  <c r="CI97" i="24" s="1"/>
  <c r="CF11" i="2"/>
  <c r="CT97" i="4"/>
  <c r="CU95" i="54"/>
  <c r="CU97" i="54" s="1"/>
  <c r="CR17" i="2"/>
  <c r="BL95" i="39"/>
  <c r="BL97" i="39" s="1"/>
  <c r="BI14" i="2"/>
  <c r="BM95" i="34"/>
  <c r="BM97" i="34" s="1"/>
  <c r="BJ13" i="2"/>
  <c r="BB95" i="34"/>
  <c r="BB97" i="34" s="1"/>
  <c r="AY13" i="2"/>
  <c r="BM95" i="24"/>
  <c r="BM97" i="24" s="1"/>
  <c r="BJ11" i="2"/>
  <c r="AQ95" i="16"/>
  <c r="AQ97" i="16" s="1"/>
  <c r="AO9" i="2" s="1"/>
  <c r="AN9" i="2"/>
  <c r="DR95" i="44"/>
  <c r="DR97" i="44" s="1"/>
  <c r="DF97" i="44"/>
  <c r="AQ95" i="24"/>
  <c r="AQ97" i="24" s="1"/>
  <c r="AO11" i="2" s="1"/>
  <c r="AN11" i="2"/>
  <c r="BY95" i="54"/>
  <c r="BY97" i="54" s="1"/>
  <c r="BV17" i="2"/>
  <c r="BB95" i="29"/>
  <c r="BB97" i="29" s="1"/>
  <c r="AY12" i="2"/>
  <c r="CT95" i="49"/>
  <c r="CT97" i="49" s="1"/>
  <c r="CQ16" i="2"/>
  <c r="CI95" i="49"/>
  <c r="CI97" i="49" s="1"/>
  <c r="CF16" i="2"/>
  <c r="S45" i="2"/>
  <c r="R51" i="2"/>
  <c r="R53" i="2" s="1"/>
  <c r="CT95" i="34"/>
  <c r="CT97" i="34" s="1"/>
  <c r="CQ13" i="2"/>
  <c r="CT95" i="16"/>
  <c r="CT97" i="16" s="1"/>
  <c r="CQ9" i="2"/>
  <c r="Q62" i="2"/>
  <c r="Q63" i="2"/>
  <c r="BB95" i="49"/>
  <c r="BB97" i="49" s="1"/>
  <c r="AY16" i="2"/>
  <c r="DF95" i="34"/>
  <c r="DC13" i="2"/>
  <c r="BM95" i="16"/>
  <c r="BM97" i="16" s="1"/>
  <c r="BJ9" i="2"/>
  <c r="DF95" i="16"/>
  <c r="DC9" i="2"/>
  <c r="CJ95" i="44"/>
  <c r="CJ97" i="44" s="1"/>
  <c r="CG15" i="2"/>
  <c r="CI95" i="16"/>
  <c r="CI97" i="16" s="1"/>
  <c r="CF9" i="2"/>
  <c r="BN95" i="54"/>
  <c r="BN97" i="54" s="1"/>
  <c r="BK17" i="2"/>
  <c r="BB95" i="19"/>
  <c r="BB97" i="19" s="1"/>
  <c r="AY10" i="2"/>
  <c r="BJ97" i="4"/>
  <c r="DF95" i="24"/>
  <c r="DC11" i="2"/>
  <c r="DF95" i="49"/>
  <c r="DC16" i="2"/>
  <c r="AI97" i="11"/>
  <c r="AI95" i="1"/>
  <c r="BN95" i="44"/>
  <c r="BN97" i="44" s="1"/>
  <c r="BK15" i="2"/>
  <c r="DF97" i="54"/>
  <c r="DR95" i="54"/>
  <c r="DR97" i="54" s="1"/>
  <c r="CT95" i="24"/>
  <c r="CT97" i="24" s="1"/>
  <c r="CQ11" i="2"/>
  <c r="BX95" i="49"/>
  <c r="BX97" i="49" s="1"/>
  <c r="BU16" i="2"/>
  <c r="BB95" i="16"/>
  <c r="BB97" i="16" s="1"/>
  <c r="AY9" i="2"/>
  <c r="BX95" i="16"/>
  <c r="BX97" i="16" s="1"/>
  <c r="BU9" i="2"/>
  <c r="AM95" i="4"/>
  <c r="AJ6" i="2"/>
  <c r="CI95" i="34"/>
  <c r="CI97" i="34" s="1"/>
  <c r="CF13" i="2"/>
  <c r="BU97" i="7"/>
  <c r="BC95" i="44"/>
  <c r="BC97" i="44" s="1"/>
  <c r="AZ15" i="2"/>
  <c r="DF95" i="19"/>
  <c r="DC10" i="2"/>
  <c r="AQ95" i="29"/>
  <c r="AQ97" i="29" s="1"/>
  <c r="AO12" i="2" s="1"/>
  <c r="AN12" i="2"/>
  <c r="BA95" i="39"/>
  <c r="BA97" i="39" s="1"/>
  <c r="AX14" i="2"/>
  <c r="CI95" i="29"/>
  <c r="CI97" i="29" s="1"/>
  <c r="CF12" i="2"/>
  <c r="CT95" i="19"/>
  <c r="CT97" i="19" s="1"/>
  <c r="CQ10" i="2"/>
  <c r="BM95" i="49"/>
  <c r="BM97" i="49" s="1"/>
  <c r="BJ16" i="2"/>
  <c r="CH95" i="39"/>
  <c r="CH97" i="39" s="1"/>
  <c r="CE14" i="2"/>
  <c r="BX95" i="34"/>
  <c r="BX97" i="34" s="1"/>
  <c r="BU13" i="2"/>
  <c r="AQ95" i="49"/>
  <c r="AQ97" i="49" s="1"/>
  <c r="AO16" i="2" s="1"/>
  <c r="AN16" i="2"/>
  <c r="AW97" i="7"/>
  <c r="BX95" i="29"/>
  <c r="BX97" i="29" s="1"/>
  <c r="BU12" i="2"/>
  <c r="BM95" i="19"/>
  <c r="BM97" i="19" s="1"/>
  <c r="BJ10" i="2"/>
  <c r="CU95" i="24" l="1"/>
  <c r="CU97" i="24" s="1"/>
  <c r="CR11" i="2"/>
  <c r="DS95" i="54"/>
  <c r="DP17" i="2"/>
  <c r="CV95" i="44"/>
  <c r="CV97" i="44" s="1"/>
  <c r="CS15" i="2"/>
  <c r="CV95" i="54"/>
  <c r="CV97" i="54" s="1"/>
  <c r="CS17" i="2"/>
  <c r="BD95" i="44"/>
  <c r="BD97" i="44" s="1"/>
  <c r="BB15" i="2" s="1"/>
  <c r="BA15" i="2"/>
  <c r="DG95" i="54"/>
  <c r="DG97" i="54" s="1"/>
  <c r="DD17" i="2"/>
  <c r="BO95" i="54"/>
  <c r="BO97" i="54" s="1"/>
  <c r="BL17" i="2"/>
  <c r="CU95" i="4"/>
  <c r="CR6" i="2"/>
  <c r="CU95" i="16"/>
  <c r="CU97" i="16" s="1"/>
  <c r="CR9" i="2"/>
  <c r="DG95" i="44"/>
  <c r="DG97" i="44" s="1"/>
  <c r="DD15" i="2"/>
  <c r="BN95" i="29"/>
  <c r="BN97" i="29" s="1"/>
  <c r="BK12" i="2"/>
  <c r="BX95" i="39"/>
  <c r="BX97" i="39" s="1"/>
  <c r="BU14" i="2"/>
  <c r="BV95" i="7"/>
  <c r="BS7" i="2"/>
  <c r="CJ95" i="16"/>
  <c r="CJ97" i="16" s="1"/>
  <c r="CG9" i="2"/>
  <c r="DS95" i="44"/>
  <c r="DP15" i="2"/>
  <c r="CJ95" i="24"/>
  <c r="CJ97" i="24" s="1"/>
  <c r="CG11" i="2"/>
  <c r="AL95" i="7"/>
  <c r="AI7" i="2"/>
  <c r="AQ95" i="39"/>
  <c r="AQ97" i="39" s="1"/>
  <c r="AO14" i="2" s="1"/>
  <c r="AN14" i="2"/>
  <c r="AI97" i="1"/>
  <c r="CJ95" i="34"/>
  <c r="CJ97" i="34" s="1"/>
  <c r="CG13" i="2"/>
  <c r="AJ95" i="11"/>
  <c r="AG8" i="2"/>
  <c r="AG19" i="2" s="1"/>
  <c r="AG23" i="2" s="1"/>
  <c r="AG24" i="2" s="1"/>
  <c r="CK95" i="44"/>
  <c r="CK97" i="44" s="1"/>
  <c r="CH15" i="2"/>
  <c r="R62" i="2"/>
  <c r="R63" i="2"/>
  <c r="DP6" i="2"/>
  <c r="DS95" i="4"/>
  <c r="DF97" i="19"/>
  <c r="DR95" i="19"/>
  <c r="DR97" i="19" s="1"/>
  <c r="BN95" i="49"/>
  <c r="BN97" i="49" s="1"/>
  <c r="BK16" i="2"/>
  <c r="CU95" i="34"/>
  <c r="CU97" i="34" s="1"/>
  <c r="CR13" i="2"/>
  <c r="CI95" i="4"/>
  <c r="CF6" i="2"/>
  <c r="BN95" i="19"/>
  <c r="BN97" i="19" s="1"/>
  <c r="BK10" i="2"/>
  <c r="CJ95" i="29"/>
  <c r="CJ97" i="29" s="1"/>
  <c r="CG12" i="2"/>
  <c r="S51" i="2"/>
  <c r="S53" i="2" s="1"/>
  <c r="T45" i="2"/>
  <c r="AD97" i="4"/>
  <c r="AB6" i="2" s="1"/>
  <c r="DG95" i="4"/>
  <c r="DD6" i="2"/>
  <c r="CU95" i="29"/>
  <c r="CU97" i="29" s="1"/>
  <c r="CR12" i="2"/>
  <c r="CU95" i="19"/>
  <c r="CU97" i="19" s="1"/>
  <c r="CR10" i="2"/>
  <c r="CJ95" i="49"/>
  <c r="CJ97" i="49" s="1"/>
  <c r="CG16" i="2"/>
  <c r="CT95" i="7"/>
  <c r="CQ7" i="2"/>
  <c r="BY95" i="24"/>
  <c r="BY97" i="24" s="1"/>
  <c r="BV11" i="2"/>
  <c r="AA95" i="7"/>
  <c r="X7" i="2"/>
  <c r="X19" i="2" s="1"/>
  <c r="X23" i="2" s="1"/>
  <c r="X24" i="2" s="1"/>
  <c r="BC95" i="19"/>
  <c r="BC97" i="19" s="1"/>
  <c r="AZ10" i="2"/>
  <c r="CI95" i="39"/>
  <c r="CI97" i="39" s="1"/>
  <c r="CF14" i="2"/>
  <c r="DR95" i="16"/>
  <c r="DR97" i="16" s="1"/>
  <c r="DF97" i="16"/>
  <c r="BY95" i="16"/>
  <c r="BY97" i="16" s="1"/>
  <c r="BV9" i="2"/>
  <c r="BN95" i="16"/>
  <c r="BN97" i="16" s="1"/>
  <c r="BK9" i="2"/>
  <c r="BC95" i="34"/>
  <c r="BC97" i="34" s="1"/>
  <c r="AZ13" i="2"/>
  <c r="DF95" i="7"/>
  <c r="DC7" i="2"/>
  <c r="BW95" i="4"/>
  <c r="BT6" i="2"/>
  <c r="BD95" i="54"/>
  <c r="BD97" i="54" s="1"/>
  <c r="BB17" i="2" s="1"/>
  <c r="BA17" i="2"/>
  <c r="BB95" i="39"/>
  <c r="BB97" i="39" s="1"/>
  <c r="AY14" i="2"/>
  <c r="AX95" i="7"/>
  <c r="AU7" i="2"/>
  <c r="DR95" i="24"/>
  <c r="DR97" i="24" s="1"/>
  <c r="DF97" i="24"/>
  <c r="CU95" i="49"/>
  <c r="CU97" i="49" s="1"/>
  <c r="CR16" i="2"/>
  <c r="DF97" i="29"/>
  <c r="DR95" i="29"/>
  <c r="DR97" i="29" s="1"/>
  <c r="BY95" i="19"/>
  <c r="BY97" i="19" s="1"/>
  <c r="BV10" i="2"/>
  <c r="BO95" i="44"/>
  <c r="BO97" i="44" s="1"/>
  <c r="BL15" i="2"/>
  <c r="AM97" i="4"/>
  <c r="BN95" i="24"/>
  <c r="BN97" i="24" s="1"/>
  <c r="BK11" i="2"/>
  <c r="CJ95" i="19"/>
  <c r="CJ97" i="19" s="1"/>
  <c r="CG10" i="2"/>
  <c r="DR95" i="49"/>
  <c r="DR97" i="49" s="1"/>
  <c r="DF97" i="49"/>
  <c r="BY95" i="29"/>
  <c r="BY97" i="29" s="1"/>
  <c r="BV12" i="2"/>
  <c r="DF95" i="39"/>
  <c r="DC14" i="2"/>
  <c r="CH95" i="7"/>
  <c r="CE7" i="2"/>
  <c r="BZ95" i="54"/>
  <c r="BZ97" i="54" s="1"/>
  <c r="BW17" i="2"/>
  <c r="BY95" i="49"/>
  <c r="BY97" i="49" s="1"/>
  <c r="BV16" i="2"/>
  <c r="BK95" i="4"/>
  <c r="BH6" i="2"/>
  <c r="BC95" i="49"/>
  <c r="BC97" i="49" s="1"/>
  <c r="AZ16" i="2"/>
  <c r="BC95" i="29"/>
  <c r="BC97" i="29" s="1"/>
  <c r="AZ12" i="2"/>
  <c r="BM95" i="39"/>
  <c r="BM97" i="39" s="1"/>
  <c r="BJ14" i="2"/>
  <c r="BZ95" i="44"/>
  <c r="BZ97" i="44" s="1"/>
  <c r="BW15" i="2"/>
  <c r="BJ95" i="7"/>
  <c r="BG7" i="2"/>
  <c r="BC95" i="16"/>
  <c r="BC97" i="16" s="1"/>
  <c r="AZ9" i="2"/>
  <c r="DF97" i="34"/>
  <c r="DR95" i="34"/>
  <c r="DR97" i="34" s="1"/>
  <c r="BN95" i="34"/>
  <c r="BN97" i="34" s="1"/>
  <c r="BK13" i="2"/>
  <c r="AY97" i="4"/>
  <c r="CT95" i="39"/>
  <c r="CT97" i="39" s="1"/>
  <c r="CQ14" i="2"/>
  <c r="BY95" i="34"/>
  <c r="BY97" i="34" s="1"/>
  <c r="BV13" i="2"/>
  <c r="CK95" i="54"/>
  <c r="CK97" i="54" s="1"/>
  <c r="CH17" i="2"/>
  <c r="BC95" i="24"/>
  <c r="BC97" i="24" s="1"/>
  <c r="AZ11" i="2"/>
  <c r="EE95" i="4" l="1"/>
  <c r="DS97" i="4"/>
  <c r="BP95" i="44"/>
  <c r="BP97" i="44" s="1"/>
  <c r="BM15" i="2"/>
  <c r="BD95" i="19"/>
  <c r="BD97" i="19" s="1"/>
  <c r="BB10" i="2" s="1"/>
  <c r="BA10" i="2"/>
  <c r="BW97" i="4"/>
  <c r="T51" i="2"/>
  <c r="T53" i="2" s="1"/>
  <c r="U45" i="2"/>
  <c r="CK95" i="24"/>
  <c r="CK97" i="24" s="1"/>
  <c r="CH11" i="2"/>
  <c r="CU97" i="4"/>
  <c r="CA95" i="54"/>
  <c r="CA97" i="54" s="1"/>
  <c r="BX17" i="2"/>
  <c r="BD95" i="24"/>
  <c r="BD97" i="24" s="1"/>
  <c r="BB11" i="2" s="1"/>
  <c r="BA11" i="2"/>
  <c r="BJ97" i="7"/>
  <c r="CH97" i="7"/>
  <c r="BZ95" i="19"/>
  <c r="BZ97" i="19" s="1"/>
  <c r="BW10" i="2"/>
  <c r="AA97" i="7"/>
  <c r="AA95" i="1"/>
  <c r="AA97" i="1" s="1"/>
  <c r="S62" i="2"/>
  <c r="S63" i="2"/>
  <c r="DS95" i="29"/>
  <c r="DP12" i="2"/>
  <c r="DF97" i="7"/>
  <c r="DR95" i="7"/>
  <c r="DR97" i="7" s="1"/>
  <c r="EE95" i="44"/>
  <c r="EE97" i="44" s="1"/>
  <c r="EC15" i="2" s="1"/>
  <c r="DS97" i="44"/>
  <c r="BP95" i="54"/>
  <c r="BP97" i="54" s="1"/>
  <c r="BM17" i="2"/>
  <c r="CL95" i="54"/>
  <c r="CL97" i="54" s="1"/>
  <c r="CI17" i="2"/>
  <c r="CA95" i="44"/>
  <c r="CA97" i="44" s="1"/>
  <c r="BX15" i="2"/>
  <c r="DF97" i="39"/>
  <c r="DR95" i="39"/>
  <c r="DR97" i="39" s="1"/>
  <c r="DG95" i="29"/>
  <c r="DG97" i="29" s="1"/>
  <c r="DD12" i="2"/>
  <c r="BZ95" i="24"/>
  <c r="BZ97" i="24" s="1"/>
  <c r="BW11" i="2"/>
  <c r="CK95" i="16"/>
  <c r="CK97" i="16" s="1"/>
  <c r="CH9" i="2"/>
  <c r="DH95" i="54"/>
  <c r="DH97" i="54" s="1"/>
  <c r="DE17" i="2"/>
  <c r="BZ95" i="34"/>
  <c r="BZ97" i="34" s="1"/>
  <c r="BW13" i="2"/>
  <c r="CT97" i="7"/>
  <c r="CK95" i="29"/>
  <c r="CK97" i="29" s="1"/>
  <c r="CH12" i="2"/>
  <c r="BO95" i="16"/>
  <c r="BO97" i="16" s="1"/>
  <c r="BL9" i="2"/>
  <c r="BO95" i="19"/>
  <c r="BO97" i="19" s="1"/>
  <c r="BL10" i="2"/>
  <c r="AJ97" i="11"/>
  <c r="AJ95" i="1"/>
  <c r="BV97" i="7"/>
  <c r="BD95" i="34"/>
  <c r="BD97" i="34" s="1"/>
  <c r="BB13" i="2" s="1"/>
  <c r="BA13" i="2"/>
  <c r="BZ95" i="29"/>
  <c r="BZ97" i="29" s="1"/>
  <c r="BW12" i="2"/>
  <c r="CK95" i="49"/>
  <c r="CK97" i="49" s="1"/>
  <c r="CH16" i="2"/>
  <c r="DS95" i="24"/>
  <c r="DP11" i="2"/>
  <c r="BZ95" i="16"/>
  <c r="BZ97" i="16" s="1"/>
  <c r="BW9" i="2"/>
  <c r="CI97" i="4"/>
  <c r="CK95" i="34"/>
  <c r="CK97" i="34" s="1"/>
  <c r="CH13" i="2"/>
  <c r="BY95" i="39"/>
  <c r="BY97" i="39" s="1"/>
  <c r="BV14" i="2"/>
  <c r="CW95" i="54"/>
  <c r="CW97" i="54" s="1"/>
  <c r="CT17" i="2"/>
  <c r="CV95" i="19"/>
  <c r="CV97" i="19" s="1"/>
  <c r="CS10" i="2"/>
  <c r="CL95" i="44"/>
  <c r="CL97" i="44" s="1"/>
  <c r="CI15" i="2"/>
  <c r="DG95" i="49"/>
  <c r="DG97" i="49" s="1"/>
  <c r="DD16" i="2"/>
  <c r="AZ95" i="4"/>
  <c r="AW6" i="2"/>
  <c r="AX97" i="7"/>
  <c r="DG95" i="16"/>
  <c r="DG97" i="16" s="1"/>
  <c r="DD9" i="2"/>
  <c r="CV95" i="34"/>
  <c r="CV97" i="34" s="1"/>
  <c r="CS13" i="2"/>
  <c r="BO95" i="29"/>
  <c r="BO97" i="29" s="1"/>
  <c r="BL12" i="2"/>
  <c r="CW95" i="44"/>
  <c r="CW97" i="44" s="1"/>
  <c r="CT15" i="2"/>
  <c r="CV95" i="49"/>
  <c r="CV97" i="49" s="1"/>
  <c r="CS16" i="2"/>
  <c r="BD95" i="29"/>
  <c r="BD97" i="29" s="1"/>
  <c r="BB12" i="2" s="1"/>
  <c r="BA12" i="2"/>
  <c r="BK97" i="4"/>
  <c r="BO95" i="24"/>
  <c r="BO97" i="24" s="1"/>
  <c r="BL11" i="2"/>
  <c r="DS95" i="16"/>
  <c r="DP9" i="2"/>
  <c r="CV95" i="29"/>
  <c r="CV97" i="29" s="1"/>
  <c r="CS12" i="2"/>
  <c r="DG95" i="24"/>
  <c r="DG97" i="24" s="1"/>
  <c r="DD11" i="2"/>
  <c r="BC95" i="39"/>
  <c r="BC97" i="39" s="1"/>
  <c r="AZ14" i="2"/>
  <c r="DH95" i="44"/>
  <c r="DH97" i="44" s="1"/>
  <c r="DE15" i="2"/>
  <c r="EE95" i="54"/>
  <c r="EE97" i="54" s="1"/>
  <c r="EC17" i="2" s="1"/>
  <c r="DS97" i="54"/>
  <c r="BN95" i="39"/>
  <c r="BN97" i="39" s="1"/>
  <c r="BK14" i="2"/>
  <c r="CK95" i="19"/>
  <c r="CK97" i="19" s="1"/>
  <c r="CH10" i="2"/>
  <c r="DS95" i="34"/>
  <c r="DP13" i="2"/>
  <c r="BO95" i="49"/>
  <c r="BO97" i="49" s="1"/>
  <c r="BL16" i="2"/>
  <c r="DG95" i="34"/>
  <c r="DG97" i="34" s="1"/>
  <c r="DD13" i="2"/>
  <c r="BZ95" i="49"/>
  <c r="BZ97" i="49" s="1"/>
  <c r="BW16" i="2"/>
  <c r="AN95" i="4"/>
  <c r="AK6" i="2"/>
  <c r="CJ95" i="39"/>
  <c r="CJ97" i="39" s="1"/>
  <c r="CG14" i="2"/>
  <c r="DG97" i="4"/>
  <c r="DS95" i="19"/>
  <c r="DP10" i="2"/>
  <c r="BD95" i="16"/>
  <c r="BD97" i="16" s="1"/>
  <c r="BB9" i="2" s="1"/>
  <c r="BA9" i="2"/>
  <c r="CU95" i="39"/>
  <c r="CU97" i="39" s="1"/>
  <c r="CR14" i="2"/>
  <c r="DS95" i="49"/>
  <c r="DP16" i="2"/>
  <c r="BD95" i="49"/>
  <c r="BD97" i="49" s="1"/>
  <c r="BB16" i="2" s="1"/>
  <c r="BA16" i="2"/>
  <c r="BO95" i="34"/>
  <c r="BO97" i="34" s="1"/>
  <c r="BL13" i="2"/>
  <c r="DG95" i="19"/>
  <c r="DG97" i="19" s="1"/>
  <c r="DD10" i="2"/>
  <c r="AL97" i="7"/>
  <c r="CV95" i="16"/>
  <c r="CV97" i="16" s="1"/>
  <c r="CS9" i="2"/>
  <c r="CV95" i="24"/>
  <c r="CV97" i="24" s="1"/>
  <c r="CS11" i="2"/>
  <c r="CL95" i="19" l="1"/>
  <c r="CL97" i="19" s="1"/>
  <c r="CI10" i="2"/>
  <c r="EE95" i="24"/>
  <c r="EE97" i="24" s="1"/>
  <c r="EC11" i="2" s="1"/>
  <c r="DS97" i="24"/>
  <c r="DG95" i="39"/>
  <c r="DG97" i="39" s="1"/>
  <c r="DD14" i="2"/>
  <c r="EE95" i="49"/>
  <c r="EE97" i="49" s="1"/>
  <c r="EC16" i="2" s="1"/>
  <c r="DS97" i="49"/>
  <c r="CL95" i="29"/>
  <c r="CL97" i="29" s="1"/>
  <c r="CI12" i="2"/>
  <c r="AB95" i="7"/>
  <c r="Y7" i="2"/>
  <c r="Y19" i="2" s="1"/>
  <c r="Y23" i="2" s="1"/>
  <c r="Y24" i="2" s="1"/>
  <c r="DH95" i="16"/>
  <c r="DH97" i="16" s="1"/>
  <c r="DE9" i="2"/>
  <c r="CA95" i="49"/>
  <c r="CA97" i="49" s="1"/>
  <c r="BX16" i="2"/>
  <c r="DH95" i="49"/>
  <c r="DH97" i="49" s="1"/>
  <c r="DE16" i="2"/>
  <c r="BD95" i="39"/>
  <c r="BD97" i="39" s="1"/>
  <c r="BB14" i="2" s="1"/>
  <c r="BA14" i="2"/>
  <c r="DH95" i="34"/>
  <c r="DH97" i="34" s="1"/>
  <c r="DE13" i="2"/>
  <c r="CX95" i="44"/>
  <c r="CX97" i="44" s="1"/>
  <c r="CU15" i="2"/>
  <c r="CM95" i="44"/>
  <c r="CM97" i="44" s="1"/>
  <c r="CJ15" i="2"/>
  <c r="CB95" i="44"/>
  <c r="CB97" i="44" s="1"/>
  <c r="BY15" i="2"/>
  <c r="V45" i="2"/>
  <c r="U51" i="2"/>
  <c r="U53" i="2" s="1"/>
  <c r="CV95" i="39"/>
  <c r="CV97" i="39" s="1"/>
  <c r="CS14" i="2"/>
  <c r="DH95" i="24"/>
  <c r="DH97" i="24" s="1"/>
  <c r="DE11" i="2"/>
  <c r="CL95" i="49"/>
  <c r="CL97" i="49" s="1"/>
  <c r="CI16" i="2"/>
  <c r="T62" i="2"/>
  <c r="T63" i="2"/>
  <c r="BZ95" i="39"/>
  <c r="BZ97" i="39" s="1"/>
  <c r="BW14" i="2"/>
  <c r="CU95" i="7"/>
  <c r="CR7" i="2"/>
  <c r="CM95" i="54"/>
  <c r="CM97" i="54" s="1"/>
  <c r="CJ17" i="2"/>
  <c r="CA95" i="19"/>
  <c r="CA97" i="19" s="1"/>
  <c r="BX10" i="2"/>
  <c r="EE95" i="19"/>
  <c r="EE97" i="19" s="1"/>
  <c r="EC10" i="2" s="1"/>
  <c r="DS97" i="19"/>
  <c r="BP95" i="49"/>
  <c r="BP97" i="49" s="1"/>
  <c r="BM16" i="2"/>
  <c r="BP95" i="29"/>
  <c r="BP97" i="29" s="1"/>
  <c r="BM12" i="2"/>
  <c r="CA95" i="29"/>
  <c r="CA97" i="29" s="1"/>
  <c r="BX12" i="2"/>
  <c r="BX95" i="4"/>
  <c r="BU6" i="2"/>
  <c r="CW95" i="16"/>
  <c r="CW97" i="16" s="1"/>
  <c r="CT9" i="2"/>
  <c r="CW95" i="19"/>
  <c r="CW97" i="19" s="1"/>
  <c r="CT10" i="2"/>
  <c r="CW95" i="24"/>
  <c r="CW97" i="24" s="1"/>
  <c r="CT11" i="2"/>
  <c r="CW95" i="29"/>
  <c r="CW97" i="29" s="1"/>
  <c r="CT12" i="2"/>
  <c r="DS97" i="34"/>
  <c r="EE95" i="34"/>
  <c r="EE97" i="34" s="1"/>
  <c r="EC13" i="2" s="1"/>
  <c r="CW95" i="34"/>
  <c r="CW97" i="34" s="1"/>
  <c r="CT13" i="2"/>
  <c r="CX95" i="54"/>
  <c r="CX97" i="54" s="1"/>
  <c r="CU17" i="2"/>
  <c r="CA95" i="34"/>
  <c r="CA97" i="34" s="1"/>
  <c r="BX13" i="2"/>
  <c r="BQ95" i="54"/>
  <c r="BQ97" i="54" s="1"/>
  <c r="BO17" i="2" s="1"/>
  <c r="BN17" i="2"/>
  <c r="CI95" i="7"/>
  <c r="CF7" i="2"/>
  <c r="DT95" i="44"/>
  <c r="DT97" i="44" s="1"/>
  <c r="DQ15" i="2"/>
  <c r="AJ97" i="1"/>
  <c r="CL95" i="16"/>
  <c r="CL97" i="16" s="1"/>
  <c r="CI9" i="2"/>
  <c r="DS95" i="7"/>
  <c r="DP7" i="2"/>
  <c r="BL95" i="4"/>
  <c r="BI6" i="2"/>
  <c r="AK95" i="11"/>
  <c r="AH8" i="2"/>
  <c r="AH19" i="2" s="1"/>
  <c r="AH23" i="2" s="1"/>
  <c r="AH24" i="2" s="1"/>
  <c r="DG95" i="7"/>
  <c r="DD7" i="2"/>
  <c r="DH95" i="4"/>
  <c r="DE6" i="2"/>
  <c r="AY95" i="7"/>
  <c r="AV7" i="2"/>
  <c r="CK95" i="39"/>
  <c r="CK97" i="39" s="1"/>
  <c r="CH14" i="2"/>
  <c r="CJ95" i="4"/>
  <c r="CG6" i="2"/>
  <c r="CA95" i="24"/>
  <c r="CA97" i="24" s="1"/>
  <c r="BX11" i="2"/>
  <c r="CB95" i="54"/>
  <c r="CB97" i="54" s="1"/>
  <c r="BY17" i="2"/>
  <c r="BQ95" i="44"/>
  <c r="BQ97" i="44" s="1"/>
  <c r="BO15" i="2" s="1"/>
  <c r="BN15" i="2"/>
  <c r="BK95" i="7"/>
  <c r="BH7" i="2"/>
  <c r="AM95" i="7"/>
  <c r="AJ7" i="2"/>
  <c r="BP95" i="24"/>
  <c r="BP97" i="24" s="1"/>
  <c r="BM11" i="2"/>
  <c r="BW95" i="7"/>
  <c r="BT7" i="2"/>
  <c r="BO95" i="39"/>
  <c r="BO97" i="39" s="1"/>
  <c r="BL14" i="2"/>
  <c r="CL95" i="34"/>
  <c r="CL97" i="34" s="1"/>
  <c r="CI13" i="2"/>
  <c r="DT95" i="54"/>
  <c r="DT97" i="54" s="1"/>
  <c r="DQ17" i="2"/>
  <c r="EE95" i="29"/>
  <c r="EE97" i="29" s="1"/>
  <c r="EC12" i="2" s="1"/>
  <c r="DS97" i="29"/>
  <c r="AN97" i="4"/>
  <c r="DI95" i="44"/>
  <c r="DI97" i="44" s="1"/>
  <c r="DF15" i="2"/>
  <c r="AZ97" i="4"/>
  <c r="CA95" i="16"/>
  <c r="CA97" i="16" s="1"/>
  <c r="BX9" i="2"/>
  <c r="DH95" i="29"/>
  <c r="DH97" i="29" s="1"/>
  <c r="DE12" i="2"/>
  <c r="CV95" i="4"/>
  <c r="CS6" i="2"/>
  <c r="DT95" i="4"/>
  <c r="DT97" i="4" s="1"/>
  <c r="DQ6" i="2"/>
  <c r="DI95" i="54"/>
  <c r="DI97" i="54" s="1"/>
  <c r="DF17" i="2"/>
  <c r="DH95" i="19"/>
  <c r="DH97" i="19" s="1"/>
  <c r="DE10" i="2"/>
  <c r="BP95" i="34"/>
  <c r="BP97" i="34" s="1"/>
  <c r="BM13" i="2"/>
  <c r="BP95" i="19"/>
  <c r="BP97" i="19" s="1"/>
  <c r="BM10" i="2"/>
  <c r="CW95" i="49"/>
  <c r="CW97" i="49" s="1"/>
  <c r="CT16" i="2"/>
  <c r="BP95" i="16"/>
  <c r="BP97" i="16" s="1"/>
  <c r="BM9" i="2"/>
  <c r="DS95" i="39"/>
  <c r="DP14" i="2"/>
  <c r="EE97" i="4"/>
  <c r="EC6" i="2" s="1"/>
  <c r="O95" i="1"/>
  <c r="S95" i="1"/>
  <c r="T95" i="1"/>
  <c r="T97" i="1" s="1"/>
  <c r="V95" i="1"/>
  <c r="V97" i="1" s="1"/>
  <c r="EE95" i="16"/>
  <c r="EE97" i="16" s="1"/>
  <c r="EC9" i="2" s="1"/>
  <c r="DS97" i="16"/>
  <c r="CL95" i="24"/>
  <c r="CL97" i="24" s="1"/>
  <c r="CI11" i="2"/>
  <c r="DT95" i="19" l="1"/>
  <c r="DT97" i="19" s="1"/>
  <c r="DQ10" i="2"/>
  <c r="BW97" i="7"/>
  <c r="CL95" i="39"/>
  <c r="CL97" i="39" s="1"/>
  <c r="CI14" i="2"/>
  <c r="CX95" i="29"/>
  <c r="CX97" i="29" s="1"/>
  <c r="CU12" i="2"/>
  <c r="CW95" i="39"/>
  <c r="CW97" i="39" s="1"/>
  <c r="CT14" i="2"/>
  <c r="CB95" i="49"/>
  <c r="CB97" i="49" s="1"/>
  <c r="BY16" i="2"/>
  <c r="U62" i="2"/>
  <c r="U63" i="2"/>
  <c r="BA95" i="4"/>
  <c r="AX6" i="2"/>
  <c r="DT95" i="16"/>
  <c r="DT97" i="16" s="1"/>
  <c r="DQ9" i="2"/>
  <c r="BQ95" i="34"/>
  <c r="BQ97" i="34" s="1"/>
  <c r="BO13" i="2" s="1"/>
  <c r="BN13" i="2"/>
  <c r="DJ95" i="44"/>
  <c r="DJ97" i="44" s="1"/>
  <c r="DG15" i="2"/>
  <c r="BQ95" i="24"/>
  <c r="BQ97" i="24" s="1"/>
  <c r="BO11" i="2" s="1"/>
  <c r="BN11" i="2"/>
  <c r="AY97" i="7"/>
  <c r="DU95" i="44"/>
  <c r="DU97" i="44" s="1"/>
  <c r="DR15" i="2"/>
  <c r="CX95" i="24"/>
  <c r="CX97" i="24" s="1"/>
  <c r="CU11" i="2"/>
  <c r="CB95" i="19"/>
  <c r="CB97" i="19" s="1"/>
  <c r="BY10" i="2"/>
  <c r="V51" i="2"/>
  <c r="V53" i="2" s="1"/>
  <c r="W45" i="2"/>
  <c r="DI95" i="16"/>
  <c r="DI97" i="16" s="1"/>
  <c r="DF9" i="2"/>
  <c r="BQ95" i="19"/>
  <c r="BQ97" i="19" s="1"/>
  <c r="BO10" i="2" s="1"/>
  <c r="BN10" i="2"/>
  <c r="DI95" i="19"/>
  <c r="DI97" i="19" s="1"/>
  <c r="DF10" i="2"/>
  <c r="AL6" i="2"/>
  <c r="AO95" i="4"/>
  <c r="AM97" i="7"/>
  <c r="DH97" i="4"/>
  <c r="CI97" i="7"/>
  <c r="CX95" i="19"/>
  <c r="CX97" i="19" s="1"/>
  <c r="CU10" i="2"/>
  <c r="CN95" i="54"/>
  <c r="CN97" i="54" s="1"/>
  <c r="CK17" i="2"/>
  <c r="CC95" i="44"/>
  <c r="CC97" i="44" s="1"/>
  <c r="BZ15" i="2"/>
  <c r="AB97" i="7"/>
  <c r="AB95" i="1"/>
  <c r="AB97" i="1" s="1"/>
  <c r="S97" i="1"/>
  <c r="DG97" i="7"/>
  <c r="DT95" i="49"/>
  <c r="DT97" i="49" s="1"/>
  <c r="DQ16" i="2"/>
  <c r="CN95" i="44"/>
  <c r="CN97" i="44" s="1"/>
  <c r="CK15" i="2"/>
  <c r="AK97" i="11"/>
  <c r="AK95" i="1"/>
  <c r="AK97" i="1" s="1"/>
  <c r="CB95" i="34"/>
  <c r="CB97" i="34" s="1"/>
  <c r="BY13" i="2"/>
  <c r="BX97" i="4"/>
  <c r="CA95" i="39"/>
  <c r="CA97" i="39" s="1"/>
  <c r="BX14" i="2"/>
  <c r="CY95" i="44"/>
  <c r="CY97" i="44" s="1"/>
  <c r="CV15" i="2"/>
  <c r="DJ95" i="54"/>
  <c r="DJ97" i="54" s="1"/>
  <c r="DG17" i="2"/>
  <c r="BK97" i="7"/>
  <c r="CM95" i="24"/>
  <c r="CM97" i="24" s="1"/>
  <c r="CJ11" i="2"/>
  <c r="DT95" i="29"/>
  <c r="DT97" i="29" s="1"/>
  <c r="DQ12" i="2"/>
  <c r="CX95" i="16"/>
  <c r="CX97" i="16" s="1"/>
  <c r="CU9" i="2"/>
  <c r="CV97" i="4"/>
  <c r="DU95" i="54"/>
  <c r="DU97" i="54" s="1"/>
  <c r="DR17" i="2"/>
  <c r="CC95" i="54"/>
  <c r="CC97" i="54" s="1"/>
  <c r="BZ17" i="2"/>
  <c r="BL97" i="4"/>
  <c r="CY95" i="54"/>
  <c r="CY97" i="54" s="1"/>
  <c r="CV17" i="2"/>
  <c r="CB95" i="29"/>
  <c r="CB97" i="29" s="1"/>
  <c r="BY12" i="2"/>
  <c r="DI95" i="34"/>
  <c r="DI97" i="34" s="1"/>
  <c r="DF13" i="2"/>
  <c r="DH95" i="39"/>
  <c r="DH97" i="39" s="1"/>
  <c r="DE14" i="2"/>
  <c r="O97" i="1"/>
  <c r="R97" i="1" s="1"/>
  <c r="R95" i="1"/>
  <c r="DS97" i="39"/>
  <c r="EE95" i="39"/>
  <c r="EE97" i="39" s="1"/>
  <c r="EC14" i="2" s="1"/>
  <c r="DT95" i="24"/>
  <c r="DT97" i="24" s="1"/>
  <c r="DQ11" i="2"/>
  <c r="CM95" i="29"/>
  <c r="CM97" i="29" s="1"/>
  <c r="CJ12" i="2"/>
  <c r="DI95" i="29"/>
  <c r="DI97" i="29" s="1"/>
  <c r="DF12" i="2"/>
  <c r="CM95" i="34"/>
  <c r="CM97" i="34" s="1"/>
  <c r="CJ13" i="2"/>
  <c r="CB95" i="24"/>
  <c r="CB97" i="24" s="1"/>
  <c r="BY11" i="2"/>
  <c r="EE95" i="7"/>
  <c r="EE97" i="7" s="1"/>
  <c r="EC7" i="2" s="1"/>
  <c r="DS97" i="7"/>
  <c r="CX95" i="34"/>
  <c r="CX97" i="34" s="1"/>
  <c r="CU13" i="2"/>
  <c r="BQ95" i="29"/>
  <c r="BQ97" i="29" s="1"/>
  <c r="BO12" i="2" s="1"/>
  <c r="BN12" i="2"/>
  <c r="CM95" i="49"/>
  <c r="CM97" i="49" s="1"/>
  <c r="CJ16" i="2"/>
  <c r="DU95" i="4"/>
  <c r="DU97" i="4" s="1"/>
  <c r="DR6" i="2"/>
  <c r="BQ95" i="16"/>
  <c r="BQ97" i="16" s="1"/>
  <c r="BO9" i="2" s="1"/>
  <c r="BN9" i="2"/>
  <c r="CU97" i="7"/>
  <c r="CX95" i="49"/>
  <c r="CX97" i="49" s="1"/>
  <c r="CU16" i="2"/>
  <c r="CB95" i="16"/>
  <c r="CB97" i="16" s="1"/>
  <c r="BY9" i="2"/>
  <c r="BP95" i="39"/>
  <c r="BP97" i="39" s="1"/>
  <c r="BM14" i="2"/>
  <c r="CJ97" i="4"/>
  <c r="CM95" i="16"/>
  <c r="CM97" i="16" s="1"/>
  <c r="CJ9" i="2"/>
  <c r="DT95" i="34"/>
  <c r="DT97" i="34" s="1"/>
  <c r="DQ13" i="2"/>
  <c r="BQ95" i="49"/>
  <c r="BQ97" i="49" s="1"/>
  <c r="BO16" i="2" s="1"/>
  <c r="BN16" i="2"/>
  <c r="DI95" i="24"/>
  <c r="DI97" i="24" s="1"/>
  <c r="DF11" i="2"/>
  <c r="DI95" i="49"/>
  <c r="DI97" i="49" s="1"/>
  <c r="DF16" i="2"/>
  <c r="CM95" i="19"/>
  <c r="CM97" i="19" s="1"/>
  <c r="CJ10" i="2"/>
  <c r="DJ95" i="49" l="1"/>
  <c r="DJ97" i="49" s="1"/>
  <c r="DG16" i="2"/>
  <c r="DT95" i="39"/>
  <c r="DT97" i="39" s="1"/>
  <c r="DQ14" i="2"/>
  <c r="DH95" i="7"/>
  <c r="DE7" i="2"/>
  <c r="AN95" i="7"/>
  <c r="AK7" i="2"/>
  <c r="CC95" i="19"/>
  <c r="CC97" i="19" s="1"/>
  <c r="BZ10" i="2"/>
  <c r="BA97" i="4"/>
  <c r="CY95" i="49"/>
  <c r="CY97" i="49" s="1"/>
  <c r="CV16" i="2"/>
  <c r="DV95" i="54"/>
  <c r="DV97" i="54" s="1"/>
  <c r="DS17" i="2"/>
  <c r="CZ95" i="44"/>
  <c r="CZ97" i="44" s="1"/>
  <c r="CW15" i="2"/>
  <c r="AO97" i="4"/>
  <c r="CC95" i="24"/>
  <c r="CC97" i="24" s="1"/>
  <c r="BZ11" i="2"/>
  <c r="CY95" i="24"/>
  <c r="CY97" i="24" s="1"/>
  <c r="CV11" i="2"/>
  <c r="CN95" i="34"/>
  <c r="CN97" i="34" s="1"/>
  <c r="CK13" i="2"/>
  <c r="AC95" i="7"/>
  <c r="Z7" i="2"/>
  <c r="Z19" i="2" s="1"/>
  <c r="Z23" i="2" s="1"/>
  <c r="Z24" i="2" s="1"/>
  <c r="DJ95" i="19"/>
  <c r="DJ97" i="19" s="1"/>
  <c r="DG10" i="2"/>
  <c r="DV95" i="44"/>
  <c r="DV97" i="44" s="1"/>
  <c r="DS15" i="2"/>
  <c r="BY95" i="4"/>
  <c r="BV6" i="2"/>
  <c r="CC95" i="49"/>
  <c r="CC97" i="49" s="1"/>
  <c r="BZ16" i="2"/>
  <c r="CW95" i="4"/>
  <c r="CT6" i="2"/>
  <c r="CN95" i="16"/>
  <c r="CN97" i="16" s="1"/>
  <c r="CK9" i="2"/>
  <c r="DS6" i="2"/>
  <c r="DV95" i="4"/>
  <c r="DV97" i="4" s="1"/>
  <c r="CO95" i="54"/>
  <c r="CO97" i="54" s="1"/>
  <c r="CL17" i="2"/>
  <c r="CC95" i="29"/>
  <c r="CC97" i="29" s="1"/>
  <c r="BZ12" i="2"/>
  <c r="AL95" i="11"/>
  <c r="AI8" i="2"/>
  <c r="AI19" i="2" s="1"/>
  <c r="AI23" i="2" s="1"/>
  <c r="AI24" i="2" s="1"/>
  <c r="CY95" i="29"/>
  <c r="CY97" i="29" s="1"/>
  <c r="CV12" i="2"/>
  <c r="CV95" i="7"/>
  <c r="CS7" i="2"/>
  <c r="CD95" i="44"/>
  <c r="CD97" i="44" s="1"/>
  <c r="CB15" i="2" s="1"/>
  <c r="CA15" i="2"/>
  <c r="DJ95" i="34"/>
  <c r="DJ97" i="34" s="1"/>
  <c r="DG13" i="2"/>
  <c r="CX95" i="39"/>
  <c r="CX97" i="39" s="1"/>
  <c r="CU14" i="2"/>
  <c r="CK95" i="4"/>
  <c r="CH6" i="2"/>
  <c r="CN95" i="49"/>
  <c r="CN97" i="49" s="1"/>
  <c r="CK16" i="2"/>
  <c r="CN95" i="29"/>
  <c r="CN97" i="29" s="1"/>
  <c r="CK12" i="2"/>
  <c r="CN95" i="24"/>
  <c r="CN97" i="24" s="1"/>
  <c r="CK11" i="2"/>
  <c r="CY95" i="19"/>
  <c r="CY97" i="19" s="1"/>
  <c r="CV10" i="2"/>
  <c r="DK95" i="44"/>
  <c r="DK97" i="44" s="1"/>
  <c r="DH15" i="2"/>
  <c r="CB95" i="39"/>
  <c r="CB97" i="39" s="1"/>
  <c r="BY14" i="2"/>
  <c r="DU95" i="34"/>
  <c r="DU97" i="34" s="1"/>
  <c r="DR13" i="2"/>
  <c r="CC95" i="34"/>
  <c r="CC97" i="34" s="1"/>
  <c r="BZ13" i="2"/>
  <c r="CZ95" i="54"/>
  <c r="CZ97" i="54" s="1"/>
  <c r="CW17" i="2"/>
  <c r="CO95" i="44"/>
  <c r="CO97" i="44" s="1"/>
  <c r="CL15" i="2"/>
  <c r="CM95" i="39"/>
  <c r="CM97" i="39" s="1"/>
  <c r="CJ14" i="2"/>
  <c r="DI95" i="39"/>
  <c r="DI97" i="39" s="1"/>
  <c r="DF14" i="2"/>
  <c r="BQ95" i="39"/>
  <c r="BQ97" i="39" s="1"/>
  <c r="BO14" i="2" s="1"/>
  <c r="BN14" i="2"/>
  <c r="DJ95" i="24"/>
  <c r="DJ97" i="24" s="1"/>
  <c r="DG11" i="2"/>
  <c r="AZ95" i="7"/>
  <c r="AW7" i="2"/>
  <c r="CJ95" i="7"/>
  <c r="CG7" i="2"/>
  <c r="BM95" i="4"/>
  <c r="BJ6" i="2"/>
  <c r="BL95" i="7"/>
  <c r="BI7" i="2"/>
  <c r="X45" i="2"/>
  <c r="W51" i="2"/>
  <c r="W53" i="2" s="1"/>
  <c r="BX95" i="7"/>
  <c r="BU7" i="2"/>
  <c r="DJ95" i="16"/>
  <c r="DJ97" i="16" s="1"/>
  <c r="DG9" i="2"/>
  <c r="DU95" i="24"/>
  <c r="DU97" i="24" s="1"/>
  <c r="DR11" i="2"/>
  <c r="CN95" i="19"/>
  <c r="CN97" i="19" s="1"/>
  <c r="CK10" i="2"/>
  <c r="CC95" i="16"/>
  <c r="CC97" i="16" s="1"/>
  <c r="BZ9" i="2"/>
  <c r="CY95" i="34"/>
  <c r="CY97" i="34" s="1"/>
  <c r="CV13" i="2"/>
  <c r="DU95" i="49"/>
  <c r="DU97" i="49" s="1"/>
  <c r="DR16" i="2"/>
  <c r="DI95" i="4"/>
  <c r="DF6" i="2"/>
  <c r="V63" i="2"/>
  <c r="V62" i="2"/>
  <c r="DU95" i="16"/>
  <c r="DU97" i="16" s="1"/>
  <c r="DR9" i="2"/>
  <c r="CY95" i="16"/>
  <c r="CY97" i="16" s="1"/>
  <c r="CV9" i="2"/>
  <c r="DJ95" i="29"/>
  <c r="DJ97" i="29" s="1"/>
  <c r="DG12" i="2"/>
  <c r="DU95" i="29"/>
  <c r="DU97" i="29" s="1"/>
  <c r="DR12" i="2"/>
  <c r="DQ7" i="2"/>
  <c r="DT95" i="7"/>
  <c r="DT97" i="7" s="1"/>
  <c r="CD95" i="54"/>
  <c r="CD97" i="54" s="1"/>
  <c r="CB17" i="2" s="1"/>
  <c r="CA17" i="2"/>
  <c r="DK95" i="54"/>
  <c r="DK97" i="54" s="1"/>
  <c r="DH17" i="2"/>
  <c r="DU95" i="19"/>
  <c r="DU97" i="19" s="1"/>
  <c r="DR10" i="2"/>
  <c r="DW95" i="54" l="1"/>
  <c r="DW97" i="54" s="1"/>
  <c r="DT17" i="2"/>
  <c r="AC97" i="7"/>
  <c r="AC95" i="1"/>
  <c r="CZ95" i="49"/>
  <c r="CZ97" i="49" s="1"/>
  <c r="CW16" i="2"/>
  <c r="CO95" i="34"/>
  <c r="CO97" i="34" s="1"/>
  <c r="CL13" i="2"/>
  <c r="AZ97" i="7"/>
  <c r="CZ95" i="16"/>
  <c r="CZ97" i="16" s="1"/>
  <c r="CW9" i="2"/>
  <c r="DV95" i="24"/>
  <c r="DV97" i="24" s="1"/>
  <c r="DS11" i="2"/>
  <c r="DK95" i="24"/>
  <c r="DK97" i="24" s="1"/>
  <c r="DH11" i="2"/>
  <c r="BB95" i="4"/>
  <c r="AY6" i="2"/>
  <c r="CD95" i="16"/>
  <c r="CD97" i="16" s="1"/>
  <c r="CB9" i="2" s="1"/>
  <c r="CA9" i="2"/>
  <c r="DK95" i="34"/>
  <c r="DK97" i="34" s="1"/>
  <c r="DH13" i="2"/>
  <c r="CO95" i="16"/>
  <c r="CO97" i="16" s="1"/>
  <c r="CL9" i="2"/>
  <c r="CZ95" i="24"/>
  <c r="CZ97" i="24" s="1"/>
  <c r="CW11" i="2"/>
  <c r="CJ97" i="7"/>
  <c r="CK97" i="4"/>
  <c r="AN97" i="7"/>
  <c r="DK95" i="29"/>
  <c r="DK97" i="29" s="1"/>
  <c r="DH12" i="2"/>
  <c r="CY95" i="39"/>
  <c r="CY97" i="39" s="1"/>
  <c r="CV14" i="2"/>
  <c r="CW97" i="4"/>
  <c r="CZ95" i="19"/>
  <c r="CZ97" i="19" s="1"/>
  <c r="CW10" i="2"/>
  <c r="CV97" i="7"/>
  <c r="CD95" i="49"/>
  <c r="CD97" i="49" s="1"/>
  <c r="CB16" i="2" s="1"/>
  <c r="CA16" i="2"/>
  <c r="CD95" i="24"/>
  <c r="CD97" i="24" s="1"/>
  <c r="CB11" i="2" s="1"/>
  <c r="CA11" i="2"/>
  <c r="CD95" i="34"/>
  <c r="CD97" i="34" s="1"/>
  <c r="CB13" i="2" s="1"/>
  <c r="CA13" i="2"/>
  <c r="DV95" i="16"/>
  <c r="DV97" i="16" s="1"/>
  <c r="DS9" i="2"/>
  <c r="DL95" i="44"/>
  <c r="DL97" i="44" s="1"/>
  <c r="DI15" i="2"/>
  <c r="DH97" i="7"/>
  <c r="CC95" i="39"/>
  <c r="CC97" i="39" s="1"/>
  <c r="BZ14" i="2"/>
  <c r="DV95" i="19"/>
  <c r="DV97" i="19" s="1"/>
  <c r="DS10" i="2"/>
  <c r="BY97" i="4"/>
  <c r="AM6" i="2"/>
  <c r="AP95" i="4"/>
  <c r="CO95" i="19"/>
  <c r="CO97" i="19" s="1"/>
  <c r="CL10" i="2"/>
  <c r="DK95" i="16"/>
  <c r="DK97" i="16" s="1"/>
  <c r="DH9" i="2"/>
  <c r="DI97" i="4"/>
  <c r="DV95" i="49"/>
  <c r="DV97" i="49" s="1"/>
  <c r="DS16" i="2"/>
  <c r="BL97" i="7"/>
  <c r="CP95" i="44"/>
  <c r="CP97" i="44" s="1"/>
  <c r="CM15" i="2"/>
  <c r="DU95" i="39"/>
  <c r="DU97" i="39" s="1"/>
  <c r="DR14" i="2"/>
  <c r="CD95" i="19"/>
  <c r="CD97" i="19" s="1"/>
  <c r="CB10" i="2" s="1"/>
  <c r="CA10" i="2"/>
  <c r="DJ95" i="39"/>
  <c r="DJ97" i="39" s="1"/>
  <c r="DG14" i="2"/>
  <c r="W63" i="2"/>
  <c r="W62" i="2"/>
  <c r="Y45" i="2"/>
  <c r="X51" i="2"/>
  <c r="X53" i="2" s="1"/>
  <c r="CO95" i="24"/>
  <c r="CO97" i="24" s="1"/>
  <c r="CL11" i="2"/>
  <c r="CO95" i="29"/>
  <c r="CO97" i="29" s="1"/>
  <c r="CL12" i="2"/>
  <c r="AL97" i="11"/>
  <c r="AL95" i="1"/>
  <c r="AL97" i="1" s="1"/>
  <c r="DW95" i="44"/>
  <c r="DW97" i="44" s="1"/>
  <c r="DT15" i="2"/>
  <c r="DV95" i="29"/>
  <c r="DV97" i="29" s="1"/>
  <c r="DS12" i="2"/>
  <c r="CP95" i="54"/>
  <c r="CP97" i="54" s="1"/>
  <c r="CM17" i="2"/>
  <c r="DV95" i="34"/>
  <c r="DV97" i="34" s="1"/>
  <c r="DS13" i="2"/>
  <c r="BX97" i="7"/>
  <c r="DL95" i="54"/>
  <c r="DL97" i="54" s="1"/>
  <c r="DI17" i="2"/>
  <c r="CZ95" i="29"/>
  <c r="CZ97" i="29" s="1"/>
  <c r="CW12" i="2"/>
  <c r="CZ95" i="34"/>
  <c r="CZ97" i="34" s="1"/>
  <c r="CW13" i="2"/>
  <c r="BM97" i="4"/>
  <c r="DA95" i="54"/>
  <c r="DA97" i="54" s="1"/>
  <c r="CX17" i="2"/>
  <c r="DA95" i="44"/>
  <c r="DA97" i="44" s="1"/>
  <c r="CX15" i="2"/>
  <c r="DK95" i="49"/>
  <c r="DK97" i="49" s="1"/>
  <c r="DH16" i="2"/>
  <c r="DW95" i="4"/>
  <c r="DW97" i="4" s="1"/>
  <c r="DT6" i="2"/>
  <c r="CN95" i="39"/>
  <c r="CN97" i="39" s="1"/>
  <c r="CK14" i="2"/>
  <c r="DU95" i="7"/>
  <c r="DU97" i="7" s="1"/>
  <c r="DR7" i="2"/>
  <c r="CO95" i="49"/>
  <c r="CO97" i="49" s="1"/>
  <c r="CL16" i="2"/>
  <c r="CD95" i="29"/>
  <c r="CD97" i="29" s="1"/>
  <c r="CB12" i="2" s="1"/>
  <c r="CA12" i="2"/>
  <c r="DK95" i="19"/>
  <c r="DK97" i="19" s="1"/>
  <c r="DH10" i="2"/>
  <c r="X62" i="2" l="1"/>
  <c r="X63" i="2"/>
  <c r="DA95" i="34"/>
  <c r="DA97" i="34" s="1"/>
  <c r="CX13" i="2"/>
  <c r="BZ95" i="4"/>
  <c r="BW6" i="2"/>
  <c r="CO95" i="39"/>
  <c r="CO97" i="39" s="1"/>
  <c r="CL14" i="2"/>
  <c r="CP95" i="29"/>
  <c r="CP97" i="29" s="1"/>
  <c r="CM12" i="2"/>
  <c r="BM95" i="7"/>
  <c r="BJ7" i="2"/>
  <c r="DL95" i="24"/>
  <c r="DL97" i="24" s="1"/>
  <c r="DI11" i="2"/>
  <c r="DM95" i="54"/>
  <c r="DM97" i="54" s="1"/>
  <c r="DJ17" i="2"/>
  <c r="DW95" i="19"/>
  <c r="DW97" i="19" s="1"/>
  <c r="DT10" i="2"/>
  <c r="CP95" i="24"/>
  <c r="CP97" i="24" s="1"/>
  <c r="CM11" i="2"/>
  <c r="DW95" i="49"/>
  <c r="DW97" i="49" s="1"/>
  <c r="DT16" i="2"/>
  <c r="CL95" i="4"/>
  <c r="CI6" i="2"/>
  <c r="DW95" i="24"/>
  <c r="DW97" i="24" s="1"/>
  <c r="DT11" i="2"/>
  <c r="CD95" i="39"/>
  <c r="CD97" i="39" s="1"/>
  <c r="CB14" i="2" s="1"/>
  <c r="CA14" i="2"/>
  <c r="CW95" i="7"/>
  <c r="CT7" i="2"/>
  <c r="DL95" i="49"/>
  <c r="DL97" i="49" s="1"/>
  <c r="DI16" i="2"/>
  <c r="DJ95" i="4"/>
  <c r="DG6" i="2"/>
  <c r="CK95" i="7"/>
  <c r="CH7" i="2"/>
  <c r="DA95" i="16"/>
  <c r="DA97" i="16" s="1"/>
  <c r="CX9" i="2"/>
  <c r="DL95" i="19"/>
  <c r="DL97" i="19" s="1"/>
  <c r="DI10" i="2"/>
  <c r="DI95" i="7"/>
  <c r="DF7" i="2"/>
  <c r="DA95" i="19"/>
  <c r="DA97" i="19" s="1"/>
  <c r="CX10" i="2"/>
  <c r="DB95" i="44"/>
  <c r="DB97" i="44" s="1"/>
  <c r="CY15" i="2"/>
  <c r="CP95" i="19"/>
  <c r="CP97" i="19" s="1"/>
  <c r="CM10" i="2"/>
  <c r="CP95" i="16"/>
  <c r="CP97" i="16" s="1"/>
  <c r="CM9" i="2"/>
  <c r="Y51" i="2"/>
  <c r="Y53" i="2" s="1"/>
  <c r="Z45" i="2"/>
  <c r="DW95" i="34"/>
  <c r="DW97" i="34" s="1"/>
  <c r="DT13" i="2"/>
  <c r="AP97" i="4"/>
  <c r="DW95" i="16"/>
  <c r="DW97" i="16" s="1"/>
  <c r="DT9" i="2"/>
  <c r="CP95" i="34"/>
  <c r="CP97" i="34" s="1"/>
  <c r="CM13" i="2"/>
  <c r="BY95" i="7"/>
  <c r="BV7" i="2"/>
  <c r="DM95" i="44"/>
  <c r="DM97" i="44" s="1"/>
  <c r="DJ15" i="2"/>
  <c r="CX95" i="4"/>
  <c r="CU6" i="2"/>
  <c r="CP95" i="49"/>
  <c r="CP97" i="49" s="1"/>
  <c r="CM16" i="2"/>
  <c r="BN95" i="4"/>
  <c r="BK6" i="2"/>
  <c r="DW95" i="29"/>
  <c r="DW97" i="29" s="1"/>
  <c r="DT12" i="2"/>
  <c r="CZ95" i="39"/>
  <c r="CZ97" i="39" s="1"/>
  <c r="CW14" i="2"/>
  <c r="DL95" i="34"/>
  <c r="DL97" i="34" s="1"/>
  <c r="DI13" i="2"/>
  <c r="DL95" i="16"/>
  <c r="DL97" i="16" s="1"/>
  <c r="DI9" i="2"/>
  <c r="DA95" i="24"/>
  <c r="DA97" i="24" s="1"/>
  <c r="CX11" i="2"/>
  <c r="CQ95" i="54"/>
  <c r="CQ97" i="54" s="1"/>
  <c r="CO17" i="2" s="1"/>
  <c r="CN17" i="2"/>
  <c r="BA95" i="7"/>
  <c r="AX7" i="2"/>
  <c r="DB95" i="54"/>
  <c r="DB97" i="54" s="1"/>
  <c r="CY17" i="2"/>
  <c r="DK95" i="39"/>
  <c r="DK97" i="39" s="1"/>
  <c r="DH14" i="2"/>
  <c r="DA95" i="49"/>
  <c r="DA97" i="49" s="1"/>
  <c r="CX16" i="2"/>
  <c r="AC97" i="1"/>
  <c r="AD95" i="7"/>
  <c r="AA7" i="2"/>
  <c r="AA19" i="2" s="1"/>
  <c r="AA23" i="2" s="1"/>
  <c r="AA24" i="2" s="1"/>
  <c r="DL95" i="29"/>
  <c r="DL97" i="29" s="1"/>
  <c r="DI12" i="2"/>
  <c r="AJ8" i="2"/>
  <c r="AJ19" i="2" s="1"/>
  <c r="AJ23" i="2" s="1"/>
  <c r="AJ24" i="2" s="1"/>
  <c r="AM95" i="11"/>
  <c r="DX95" i="4"/>
  <c r="DX97" i="4" s="1"/>
  <c r="DU6" i="2"/>
  <c r="DX95" i="44"/>
  <c r="DX97" i="44" s="1"/>
  <c r="DU15" i="2"/>
  <c r="DV95" i="39"/>
  <c r="DV97" i="39" s="1"/>
  <c r="DS14" i="2"/>
  <c r="DV95" i="7"/>
  <c r="DV97" i="7" s="1"/>
  <c r="DS7" i="2"/>
  <c r="CQ95" i="44"/>
  <c r="CQ97" i="44" s="1"/>
  <c r="CO15" i="2" s="1"/>
  <c r="CN15" i="2"/>
  <c r="AL7" i="2"/>
  <c r="AO95" i="7"/>
  <c r="BB97" i="4"/>
  <c r="DA95" i="29"/>
  <c r="DA97" i="29" s="1"/>
  <c r="CX12" i="2"/>
  <c r="DX95" i="54"/>
  <c r="DX97" i="54" s="1"/>
  <c r="DU17" i="2"/>
  <c r="DM95" i="49" l="1"/>
  <c r="DM97" i="49" s="1"/>
  <c r="DJ16" i="2"/>
  <c r="DN95" i="54"/>
  <c r="DN97" i="54" s="1"/>
  <c r="DK17" i="2"/>
  <c r="DM95" i="16"/>
  <c r="DM97" i="16" s="1"/>
  <c r="DJ9" i="2"/>
  <c r="BY97" i="7"/>
  <c r="DC95" i="44"/>
  <c r="DC97" i="44" s="1"/>
  <c r="CZ15" i="2"/>
  <c r="CW97" i="7"/>
  <c r="DM95" i="34"/>
  <c r="DM97" i="34" s="1"/>
  <c r="DJ13" i="2"/>
  <c r="DM95" i="24"/>
  <c r="DM97" i="24" s="1"/>
  <c r="DJ11" i="2"/>
  <c r="CQ95" i="34"/>
  <c r="CQ97" i="34" s="1"/>
  <c r="CO13" i="2" s="1"/>
  <c r="CN13" i="2"/>
  <c r="DB95" i="19"/>
  <c r="DB97" i="19" s="1"/>
  <c r="CY10" i="2"/>
  <c r="CQ95" i="19"/>
  <c r="CQ97" i="19" s="1"/>
  <c r="CO10" i="2" s="1"/>
  <c r="CN10" i="2"/>
  <c r="DW95" i="39"/>
  <c r="DW97" i="39" s="1"/>
  <c r="DT14" i="2"/>
  <c r="DA95" i="39"/>
  <c r="DA97" i="39" s="1"/>
  <c r="CX14" i="2"/>
  <c r="BM97" i="7"/>
  <c r="CL97" i="4"/>
  <c r="AD97" i="7"/>
  <c r="AB7" i="2" s="1"/>
  <c r="AB19" i="2" s="1"/>
  <c r="AB23" i="2" s="1"/>
  <c r="AD95" i="1"/>
  <c r="DB95" i="49"/>
  <c r="DB97" i="49" s="1"/>
  <c r="CY16" i="2"/>
  <c r="AQ95" i="4"/>
  <c r="AN6" i="2"/>
  <c r="DY95" i="54"/>
  <c r="DY97" i="54" s="1"/>
  <c r="DV17" i="2"/>
  <c r="DC95" i="54"/>
  <c r="DC97" i="54" s="1"/>
  <c r="CZ17" i="2"/>
  <c r="CP95" i="39"/>
  <c r="CP97" i="39" s="1"/>
  <c r="CM14" i="2"/>
  <c r="DX95" i="16"/>
  <c r="DX97" i="16" s="1"/>
  <c r="DU9" i="2"/>
  <c r="DX95" i="29"/>
  <c r="DX97" i="29" s="1"/>
  <c r="DU12" i="2"/>
  <c r="DY95" i="4"/>
  <c r="DY97" i="4" s="1"/>
  <c r="DV6" i="2"/>
  <c r="DX95" i="34"/>
  <c r="DX97" i="34" s="1"/>
  <c r="DU13" i="2"/>
  <c r="DB95" i="16"/>
  <c r="DB97" i="16" s="1"/>
  <c r="CY9" i="2"/>
  <c r="DX95" i="49"/>
  <c r="DX97" i="49" s="1"/>
  <c r="DU16" i="2"/>
  <c r="AM97" i="11"/>
  <c r="AM95" i="1"/>
  <c r="AM97" i="1" s="1"/>
  <c r="BA97" i="7"/>
  <c r="AA45" i="2"/>
  <c r="Z51" i="2"/>
  <c r="Z53" i="2" s="1"/>
  <c r="BZ97" i="4"/>
  <c r="DW95" i="7"/>
  <c r="DW97" i="7" s="1"/>
  <c r="DT7" i="2"/>
  <c r="DB95" i="29"/>
  <c r="DB97" i="29" s="1"/>
  <c r="CY12" i="2"/>
  <c r="CQ95" i="49"/>
  <c r="CQ97" i="49" s="1"/>
  <c r="CO16" i="2" s="1"/>
  <c r="CN16" i="2"/>
  <c r="Y62" i="2"/>
  <c r="Y63" i="2"/>
  <c r="CK97" i="7"/>
  <c r="CQ95" i="24"/>
  <c r="CQ97" i="24" s="1"/>
  <c r="CO11" i="2" s="1"/>
  <c r="CN11" i="2"/>
  <c r="DY95" i="44"/>
  <c r="DY97" i="44" s="1"/>
  <c r="DV15" i="2"/>
  <c r="CQ95" i="29"/>
  <c r="CQ97" i="29" s="1"/>
  <c r="CO12" i="2" s="1"/>
  <c r="CN12" i="2"/>
  <c r="BC95" i="4"/>
  <c r="AZ6" i="2"/>
  <c r="DB95" i="34"/>
  <c r="DB97" i="34" s="1"/>
  <c r="CY13" i="2"/>
  <c r="DN95" i="44"/>
  <c r="DN97" i="44" s="1"/>
  <c r="DK15" i="2"/>
  <c r="DX95" i="24"/>
  <c r="DX97" i="24" s="1"/>
  <c r="DU11" i="2"/>
  <c r="DM95" i="19"/>
  <c r="DM97" i="19" s="1"/>
  <c r="DJ10" i="2"/>
  <c r="CX97" i="4"/>
  <c r="CQ95" i="16"/>
  <c r="CQ97" i="16" s="1"/>
  <c r="CO9" i="2" s="1"/>
  <c r="CN9" i="2"/>
  <c r="DJ97" i="4"/>
  <c r="DX95" i="19"/>
  <c r="DX97" i="19" s="1"/>
  <c r="DU10" i="2"/>
  <c r="DI97" i="7"/>
  <c r="DL95" i="39"/>
  <c r="DL97" i="39" s="1"/>
  <c r="DI14" i="2"/>
  <c r="BN97" i="4"/>
  <c r="AO97" i="7"/>
  <c r="DM95" i="29"/>
  <c r="DM97" i="29" s="1"/>
  <c r="DJ12" i="2"/>
  <c r="DB95" i="24"/>
  <c r="DB97" i="24" s="1"/>
  <c r="CY11" i="2"/>
  <c r="DY95" i="49" l="1"/>
  <c r="DY97" i="49" s="1"/>
  <c r="DV16" i="2"/>
  <c r="DD95" i="54"/>
  <c r="DD97" i="54" s="1"/>
  <c r="DB17" i="2" s="1"/>
  <c r="DA17" i="2"/>
  <c r="DB95" i="39"/>
  <c r="DB97" i="39" s="1"/>
  <c r="CY14" i="2"/>
  <c r="CX95" i="7"/>
  <c r="CU7" i="2"/>
  <c r="DC95" i="34"/>
  <c r="DC97" i="34" s="1"/>
  <c r="CZ13" i="2"/>
  <c r="DY95" i="19"/>
  <c r="DY97" i="19" s="1"/>
  <c r="DV10" i="2"/>
  <c r="DC95" i="29"/>
  <c r="DC97" i="29" s="1"/>
  <c r="CZ12" i="2"/>
  <c r="DC95" i="16"/>
  <c r="DC97" i="16" s="1"/>
  <c r="CZ9" i="2"/>
  <c r="DX95" i="39"/>
  <c r="DX97" i="39" s="1"/>
  <c r="DU14" i="2"/>
  <c r="DD95" i="44"/>
  <c r="DD97" i="44" s="1"/>
  <c r="DB15" i="2" s="1"/>
  <c r="DA15" i="2"/>
  <c r="DZ95" i="54"/>
  <c r="DZ97" i="54" s="1"/>
  <c r="DW17" i="2"/>
  <c r="DZ95" i="4"/>
  <c r="DZ97" i="4" s="1"/>
  <c r="DW6" i="2"/>
  <c r="BC97" i="4"/>
  <c r="CA95" i="4"/>
  <c r="BX6" i="2"/>
  <c r="DN95" i="29"/>
  <c r="DN97" i="29" s="1"/>
  <c r="DK12" i="2"/>
  <c r="CV6" i="2"/>
  <c r="CY95" i="4"/>
  <c r="DZ95" i="44"/>
  <c r="DZ97" i="44" s="1"/>
  <c r="DW15" i="2"/>
  <c r="DC95" i="49"/>
  <c r="DC97" i="49" s="1"/>
  <c r="CZ16" i="2"/>
  <c r="DC95" i="19"/>
  <c r="DC97" i="19" s="1"/>
  <c r="CZ10" i="2"/>
  <c r="AD97" i="1"/>
  <c r="AE97" i="1" s="1"/>
  <c r="AE95" i="1"/>
  <c r="DK95" i="4"/>
  <c r="DH6" i="2"/>
  <c r="Z62" i="2"/>
  <c r="Z63" i="2"/>
  <c r="DY95" i="29"/>
  <c r="DY97" i="29" s="1"/>
  <c r="DV12" i="2"/>
  <c r="AM7" i="2"/>
  <c r="AP95" i="7"/>
  <c r="DN95" i="19"/>
  <c r="DN97" i="19" s="1"/>
  <c r="DK10" i="2"/>
  <c r="AA51" i="2"/>
  <c r="AA53" i="2" s="1"/>
  <c r="AB24" i="2"/>
  <c r="AB45" i="2" s="1"/>
  <c r="AD24" i="2"/>
  <c r="DN95" i="16"/>
  <c r="DN97" i="16" s="1"/>
  <c r="DK9" i="2"/>
  <c r="AQ97" i="4"/>
  <c r="AO6" i="2" s="1"/>
  <c r="DX95" i="7"/>
  <c r="DX97" i="7" s="1"/>
  <c r="DU7" i="2"/>
  <c r="DY95" i="34"/>
  <c r="DY97" i="34" s="1"/>
  <c r="DV13" i="2"/>
  <c r="BZ95" i="7"/>
  <c r="BW7" i="2"/>
  <c r="BO95" i="4"/>
  <c r="BL6" i="2"/>
  <c r="DY95" i="24"/>
  <c r="DY97" i="24" s="1"/>
  <c r="DV11" i="2"/>
  <c r="CL95" i="7"/>
  <c r="CI7" i="2"/>
  <c r="BB95" i="7"/>
  <c r="AY7" i="2"/>
  <c r="DY95" i="16"/>
  <c r="DY97" i="16" s="1"/>
  <c r="DV9" i="2"/>
  <c r="CJ6" i="2"/>
  <c r="CM95" i="4"/>
  <c r="DN95" i="24"/>
  <c r="DN97" i="24" s="1"/>
  <c r="DK11" i="2"/>
  <c r="DO95" i="54"/>
  <c r="DO97" i="54" s="1"/>
  <c r="DL17" i="2"/>
  <c r="DJ95" i="7"/>
  <c r="DG7" i="2"/>
  <c r="DC95" i="24"/>
  <c r="DC97" i="24" s="1"/>
  <c r="CZ11" i="2"/>
  <c r="DM95" i="39"/>
  <c r="DM97" i="39" s="1"/>
  <c r="DJ14" i="2"/>
  <c r="DO95" i="44"/>
  <c r="DO97" i="44" s="1"/>
  <c r="DL15" i="2"/>
  <c r="AK8" i="2"/>
  <c r="AK19" i="2" s="1"/>
  <c r="AK23" i="2" s="1"/>
  <c r="AK24" i="2" s="1"/>
  <c r="AN95" i="11"/>
  <c r="CQ95" i="39"/>
  <c r="CQ97" i="39" s="1"/>
  <c r="CO14" i="2" s="1"/>
  <c r="CN14" i="2"/>
  <c r="BN95" i="7"/>
  <c r="BK7" i="2"/>
  <c r="DN95" i="34"/>
  <c r="DN97" i="34" s="1"/>
  <c r="DK13" i="2"/>
  <c r="DN95" i="49"/>
  <c r="DN97" i="49" s="1"/>
  <c r="DK16" i="2"/>
  <c r="AB51" i="2" l="1"/>
  <c r="AB53" i="2" s="1"/>
  <c r="AD45" i="2"/>
  <c r="DD95" i="16"/>
  <c r="DD97" i="16" s="1"/>
  <c r="DB9" i="2" s="1"/>
  <c r="DA9" i="2"/>
  <c r="CA97" i="4"/>
  <c r="DD95" i="29"/>
  <c r="DD97" i="29" s="1"/>
  <c r="DB12" i="2" s="1"/>
  <c r="DA12" i="2"/>
  <c r="DK97" i="4"/>
  <c r="BD95" i="4"/>
  <c r="BA6" i="2"/>
  <c r="DZ95" i="34"/>
  <c r="DZ97" i="34" s="1"/>
  <c r="DW13" i="2"/>
  <c r="DY95" i="7"/>
  <c r="DY97" i="7" s="1"/>
  <c r="DV7" i="2"/>
  <c r="DO95" i="24"/>
  <c r="DO97" i="24" s="1"/>
  <c r="DL11" i="2"/>
  <c r="CM97" i="4"/>
  <c r="DP95" i="44"/>
  <c r="DP97" i="44" s="1"/>
  <c r="DM15" i="2"/>
  <c r="EA95" i="4"/>
  <c r="EA97" i="4" s="1"/>
  <c r="DX6" i="2"/>
  <c r="DD95" i="49"/>
  <c r="DD97" i="49" s="1"/>
  <c r="DB16" i="2" s="1"/>
  <c r="DA16" i="2"/>
  <c r="BB97" i="7"/>
  <c r="DD95" i="19"/>
  <c r="DD97" i="19" s="1"/>
  <c r="DB10" i="2" s="1"/>
  <c r="DA10" i="2"/>
  <c r="EA95" i="54"/>
  <c r="EA97" i="54" s="1"/>
  <c r="DX17" i="2"/>
  <c r="DO95" i="49"/>
  <c r="DO97" i="49" s="1"/>
  <c r="DL16" i="2"/>
  <c r="DC95" i="39"/>
  <c r="DC97" i="39" s="1"/>
  <c r="CZ14" i="2"/>
  <c r="DZ95" i="16"/>
  <c r="DZ97" i="16" s="1"/>
  <c r="DW9" i="2"/>
  <c r="DZ95" i="19"/>
  <c r="DZ97" i="19" s="1"/>
  <c r="DW10" i="2"/>
  <c r="DN95" i="39"/>
  <c r="DN97" i="39" s="1"/>
  <c r="DK14" i="2"/>
  <c r="DZ95" i="24"/>
  <c r="DZ97" i="24" s="1"/>
  <c r="DW11" i="2"/>
  <c r="DJ97" i="7"/>
  <c r="BO97" i="4"/>
  <c r="DO95" i="19"/>
  <c r="DO97" i="19" s="1"/>
  <c r="DL10" i="2"/>
  <c r="EA95" i="44"/>
  <c r="EA97" i="44" s="1"/>
  <c r="DX15" i="2"/>
  <c r="DO95" i="29"/>
  <c r="DO97" i="29" s="1"/>
  <c r="DL12" i="2"/>
  <c r="AN97" i="11"/>
  <c r="AN95" i="1"/>
  <c r="AN97" i="1" s="1"/>
  <c r="DD95" i="34"/>
  <c r="DD97" i="34" s="1"/>
  <c r="DB13" i="2" s="1"/>
  <c r="DA13" i="2"/>
  <c r="AA62" i="2"/>
  <c r="AA63" i="2"/>
  <c r="DO95" i="34"/>
  <c r="DO97" i="34" s="1"/>
  <c r="DL13" i="2"/>
  <c r="AP97" i="7"/>
  <c r="CY97" i="4"/>
  <c r="DD95" i="24"/>
  <c r="DD97" i="24" s="1"/>
  <c r="DB11" i="2" s="1"/>
  <c r="DA11" i="2"/>
  <c r="BZ97" i="7"/>
  <c r="DY95" i="39"/>
  <c r="DY97" i="39" s="1"/>
  <c r="DV14" i="2"/>
  <c r="DZ95" i="29"/>
  <c r="DZ97" i="29" s="1"/>
  <c r="DW12" i="2"/>
  <c r="DO95" i="16"/>
  <c r="DO97" i="16" s="1"/>
  <c r="DL9" i="2"/>
  <c r="CL97" i="7"/>
  <c r="CX97" i="7"/>
  <c r="DP95" i="54"/>
  <c r="DP97" i="54" s="1"/>
  <c r="DM17" i="2"/>
  <c r="BN97" i="7"/>
  <c r="DZ95" i="49"/>
  <c r="DZ97" i="49" s="1"/>
  <c r="DW16" i="2"/>
  <c r="DQ95" i="54" l="1"/>
  <c r="DQ97" i="54" s="1"/>
  <c r="DO17" i="2" s="1"/>
  <c r="DN17" i="2"/>
  <c r="CA95" i="7"/>
  <c r="BX7" i="2"/>
  <c r="BC95" i="7"/>
  <c r="AZ7" i="2"/>
  <c r="EA95" i="34"/>
  <c r="EA97" i="34" s="1"/>
  <c r="DX13" i="2"/>
  <c r="DO95" i="39"/>
  <c r="DO97" i="39" s="1"/>
  <c r="DL14" i="2"/>
  <c r="BD97" i="4"/>
  <c r="BB6" i="2" s="1"/>
  <c r="CY95" i="7"/>
  <c r="CV7" i="2"/>
  <c r="DP95" i="29"/>
  <c r="DP97" i="29" s="1"/>
  <c r="DM12" i="2"/>
  <c r="EB95" i="4"/>
  <c r="EB97" i="4" s="1"/>
  <c r="DY6" i="2"/>
  <c r="DL95" i="4"/>
  <c r="DI6" i="2"/>
  <c r="DD95" i="39"/>
  <c r="DD97" i="39" s="1"/>
  <c r="DB14" i="2" s="1"/>
  <c r="DA14" i="2"/>
  <c r="CW6" i="2"/>
  <c r="CZ95" i="4"/>
  <c r="DP95" i="19"/>
  <c r="DP97" i="19" s="1"/>
  <c r="DM10" i="2"/>
  <c r="DP95" i="16"/>
  <c r="DP97" i="16" s="1"/>
  <c r="DM9" i="2"/>
  <c r="CK6" i="2"/>
  <c r="CN95" i="4"/>
  <c r="CB95" i="4"/>
  <c r="BY6" i="2"/>
  <c r="AO95" i="11"/>
  <c r="AL8" i="2"/>
  <c r="AL19" i="2" s="1"/>
  <c r="AL23" i="2" s="1"/>
  <c r="AL24" i="2" s="1"/>
  <c r="DQ95" i="44"/>
  <c r="DQ97" i="44" s="1"/>
  <c r="DO15" i="2" s="1"/>
  <c r="DN15" i="2"/>
  <c r="BP95" i="4"/>
  <c r="BM6" i="2"/>
  <c r="DP95" i="49"/>
  <c r="DP97" i="49" s="1"/>
  <c r="DM16" i="2"/>
  <c r="CM95" i="7"/>
  <c r="CJ7" i="2"/>
  <c r="EB95" i="44"/>
  <c r="EB97" i="44" s="1"/>
  <c r="DY15" i="2"/>
  <c r="EA95" i="49"/>
  <c r="EA97" i="49" s="1"/>
  <c r="DX16" i="2"/>
  <c r="DP95" i="34"/>
  <c r="DP97" i="34" s="1"/>
  <c r="DM13" i="2"/>
  <c r="EA95" i="19"/>
  <c r="EA97" i="19" s="1"/>
  <c r="DX10" i="2"/>
  <c r="EA95" i="16"/>
  <c r="EA97" i="16" s="1"/>
  <c r="DX9" i="2"/>
  <c r="AQ95" i="7"/>
  <c r="AN7" i="2"/>
  <c r="EA95" i="29"/>
  <c r="EA97" i="29" s="1"/>
  <c r="DX12" i="2"/>
  <c r="EB95" i="54"/>
  <c r="EB97" i="54" s="1"/>
  <c r="DY17" i="2"/>
  <c r="BO95" i="7"/>
  <c r="BL7" i="2"/>
  <c r="DZ95" i="39"/>
  <c r="DZ97" i="39" s="1"/>
  <c r="DW14" i="2"/>
  <c r="AD51" i="2"/>
  <c r="AD53" i="2" s="1"/>
  <c r="AE45" i="2"/>
  <c r="DP95" i="24"/>
  <c r="DP97" i="24" s="1"/>
  <c r="DM11" i="2"/>
  <c r="DK95" i="7"/>
  <c r="DH7" i="2"/>
  <c r="EA95" i="24"/>
  <c r="EA97" i="24" s="1"/>
  <c r="DX11" i="2"/>
  <c r="DZ95" i="7"/>
  <c r="DZ97" i="7" s="1"/>
  <c r="DW7" i="2"/>
  <c r="AB62" i="2"/>
  <c r="AB63" i="2"/>
  <c r="EC95" i="44" l="1"/>
  <c r="EC97" i="44" s="1"/>
  <c r="DZ15" i="2"/>
  <c r="CN97" i="4"/>
  <c r="EA95" i="7"/>
  <c r="EA97" i="7" s="1"/>
  <c r="DX7" i="2"/>
  <c r="EB95" i="34"/>
  <c r="EB97" i="34" s="1"/>
  <c r="DY13" i="2"/>
  <c r="CZ97" i="4"/>
  <c r="DP95" i="39"/>
  <c r="DP97" i="39" s="1"/>
  <c r="DM14" i="2"/>
  <c r="BP97" i="4"/>
  <c r="DK97" i="7"/>
  <c r="EB95" i="49"/>
  <c r="EB97" i="49" s="1"/>
  <c r="DY16" i="2"/>
  <c r="CM97" i="7"/>
  <c r="EB95" i="16"/>
  <c r="EB97" i="16" s="1"/>
  <c r="DY9" i="2"/>
  <c r="DL97" i="4"/>
  <c r="BC97" i="7"/>
  <c r="EC95" i="54"/>
  <c r="EC97" i="54" s="1"/>
  <c r="DZ17" i="2"/>
  <c r="EB95" i="29"/>
  <c r="EB97" i="29" s="1"/>
  <c r="DY12" i="2"/>
  <c r="DQ95" i="24"/>
  <c r="DQ97" i="24" s="1"/>
  <c r="DO11" i="2" s="1"/>
  <c r="DN11" i="2"/>
  <c r="EA95" i="39"/>
  <c r="EA97" i="39" s="1"/>
  <c r="DX14" i="2"/>
  <c r="BO97" i="7"/>
  <c r="DQ95" i="19"/>
  <c r="DQ97" i="19" s="1"/>
  <c r="DO10" i="2" s="1"/>
  <c r="DN10" i="2"/>
  <c r="AQ97" i="7"/>
  <c r="AO7" i="2" s="1"/>
  <c r="AE51" i="2"/>
  <c r="AE53" i="2" s="1"/>
  <c r="AF45" i="2"/>
  <c r="EB95" i="19"/>
  <c r="EB97" i="19" s="1"/>
  <c r="DY10" i="2"/>
  <c r="AO97" i="11"/>
  <c r="AO95" i="1"/>
  <c r="AO97" i="1" s="1"/>
  <c r="EC95" i="4"/>
  <c r="EC97" i="4" s="1"/>
  <c r="DZ6" i="2"/>
  <c r="CA97" i="7"/>
  <c r="CY97" i="7"/>
  <c r="DQ95" i="16"/>
  <c r="DQ97" i="16" s="1"/>
  <c r="DO9" i="2" s="1"/>
  <c r="DN9" i="2"/>
  <c r="DQ95" i="49"/>
  <c r="DQ97" i="49" s="1"/>
  <c r="DO16" i="2" s="1"/>
  <c r="DN16" i="2"/>
  <c r="EB95" i="24"/>
  <c r="EB97" i="24" s="1"/>
  <c r="DY11" i="2"/>
  <c r="AD62" i="2"/>
  <c r="AD63" i="2"/>
  <c r="DQ95" i="34"/>
  <c r="DQ97" i="34" s="1"/>
  <c r="DO13" i="2" s="1"/>
  <c r="DN13" i="2"/>
  <c r="CB97" i="4"/>
  <c r="DQ95" i="29"/>
  <c r="DQ97" i="29" s="1"/>
  <c r="DO12" i="2" s="1"/>
  <c r="DN12" i="2"/>
  <c r="BD95" i="7" l="1"/>
  <c r="BA7" i="2"/>
  <c r="BQ95" i="4"/>
  <c r="BN6" i="2"/>
  <c r="DQ95" i="39"/>
  <c r="DQ97" i="39" s="1"/>
  <c r="DO14" i="2" s="1"/>
  <c r="DN14" i="2"/>
  <c r="EC95" i="16"/>
  <c r="EC97" i="16" s="1"/>
  <c r="DZ9" i="2"/>
  <c r="DA95" i="4"/>
  <c r="CX6" i="2"/>
  <c r="BY7" i="2"/>
  <c r="CB95" i="7"/>
  <c r="EB95" i="39"/>
  <c r="EB97" i="39" s="1"/>
  <c r="DY14" i="2"/>
  <c r="CC95" i="4"/>
  <c r="BZ6" i="2"/>
  <c r="AP95" i="11"/>
  <c r="AM8" i="2"/>
  <c r="AM19" i="2" s="1"/>
  <c r="AM23" i="2" s="1"/>
  <c r="AM24" i="2" s="1"/>
  <c r="CN95" i="7"/>
  <c r="CK7" i="2"/>
  <c r="EB95" i="7"/>
  <c r="EB97" i="7" s="1"/>
  <c r="DY7" i="2"/>
  <c r="EC95" i="24"/>
  <c r="EC97" i="24" s="1"/>
  <c r="DZ11" i="2"/>
  <c r="EC95" i="19"/>
  <c r="EC97" i="19" s="1"/>
  <c r="DZ10" i="2"/>
  <c r="EC95" i="49"/>
  <c r="EC97" i="49" s="1"/>
  <c r="DZ16" i="2"/>
  <c r="AG45" i="2"/>
  <c r="AF51" i="2"/>
  <c r="AF53" i="2" s="1"/>
  <c r="CO95" i="4"/>
  <c r="CL6" i="2"/>
  <c r="CZ95" i="7"/>
  <c r="CW7" i="2"/>
  <c r="BP95" i="7"/>
  <c r="BM7" i="2"/>
  <c r="EC95" i="34"/>
  <c r="EC97" i="34" s="1"/>
  <c r="DZ13" i="2"/>
  <c r="AE62" i="2"/>
  <c r="AE63" i="2"/>
  <c r="EC95" i="29"/>
  <c r="EC97" i="29" s="1"/>
  <c r="DZ12" i="2"/>
  <c r="DM95" i="4"/>
  <c r="DJ6" i="2"/>
  <c r="ED95" i="4"/>
  <c r="ED97" i="4" s="1"/>
  <c r="EB6" i="2" s="1"/>
  <c r="EA6" i="2"/>
  <c r="ED95" i="54"/>
  <c r="ED97" i="54" s="1"/>
  <c r="EB17" i="2" s="1"/>
  <c r="EA17" i="2"/>
  <c r="DL95" i="7"/>
  <c r="DI7" i="2"/>
  <c r="ED95" i="44"/>
  <c r="ED97" i="44" s="1"/>
  <c r="EB15" i="2" s="1"/>
  <c r="EA15" i="2"/>
  <c r="CB97" i="7" l="1"/>
  <c r="CC97" i="4"/>
  <c r="ED95" i="19"/>
  <c r="ED97" i="19" s="1"/>
  <c r="EB10" i="2" s="1"/>
  <c r="EA10" i="2"/>
  <c r="ED95" i="16"/>
  <c r="ED97" i="16" s="1"/>
  <c r="EB9" i="2" s="1"/>
  <c r="EA9" i="2"/>
  <c r="CO97" i="4"/>
  <c r="AG51" i="2"/>
  <c r="AG53" i="2" s="1"/>
  <c r="AH45" i="2"/>
  <c r="ED95" i="49"/>
  <c r="ED97" i="49" s="1"/>
  <c r="EB16" i="2" s="1"/>
  <c r="EA16" i="2"/>
  <c r="ED95" i="34"/>
  <c r="ED97" i="34" s="1"/>
  <c r="EB13" i="2" s="1"/>
  <c r="EA13" i="2"/>
  <c r="EC95" i="7"/>
  <c r="EC97" i="7" s="1"/>
  <c r="DZ7" i="2"/>
  <c r="AF62" i="2"/>
  <c r="AF63" i="2"/>
  <c r="DA97" i="4"/>
  <c r="DM97" i="4"/>
  <c r="DL97" i="7"/>
  <c r="BP97" i="7"/>
  <c r="CN97" i="7"/>
  <c r="ED95" i="29"/>
  <c r="ED97" i="29" s="1"/>
  <c r="EB12" i="2" s="1"/>
  <c r="EA12" i="2"/>
  <c r="ED95" i="24"/>
  <c r="ED97" i="24" s="1"/>
  <c r="EB11" i="2" s="1"/>
  <c r="EA11" i="2"/>
  <c r="BQ97" i="4"/>
  <c r="BO6" i="2" s="1"/>
  <c r="CZ97" i="7"/>
  <c r="AP97" i="11"/>
  <c r="AP95" i="1"/>
  <c r="AP97" i="1" s="1"/>
  <c r="EC95" i="39"/>
  <c r="EC97" i="39" s="1"/>
  <c r="DZ14" i="2"/>
  <c r="BD97" i="7"/>
  <c r="BB7" i="2" s="1"/>
  <c r="CX7" i="2" l="1"/>
  <c r="DA95" i="7"/>
  <c r="DM95" i="7"/>
  <c r="DJ7" i="2"/>
  <c r="AH51" i="2"/>
  <c r="AH53" i="2" s="1"/>
  <c r="AI45" i="2"/>
  <c r="AG62" i="2"/>
  <c r="AG63" i="2"/>
  <c r="DN95" i="4"/>
  <c r="DK6" i="2"/>
  <c r="CP95" i="4"/>
  <c r="CM6" i="2"/>
  <c r="DB95" i="4"/>
  <c r="CY6" i="2"/>
  <c r="ED95" i="39"/>
  <c r="ED97" i="39" s="1"/>
  <c r="EB14" i="2" s="1"/>
  <c r="EA14" i="2"/>
  <c r="ED95" i="7"/>
  <c r="ED97" i="7" s="1"/>
  <c r="EB7" i="2" s="1"/>
  <c r="EA7" i="2"/>
  <c r="CO95" i="7"/>
  <c r="CL7" i="2"/>
  <c r="CD95" i="4"/>
  <c r="CA6" i="2"/>
  <c r="AQ95" i="11"/>
  <c r="AN8" i="2"/>
  <c r="AN19" i="2" s="1"/>
  <c r="AN23" i="2" s="1"/>
  <c r="AN24" i="2" s="1"/>
  <c r="BQ95" i="7"/>
  <c r="BN7" i="2"/>
  <c r="CC95" i="7"/>
  <c r="BZ7" i="2"/>
  <c r="BQ97" i="7" l="1"/>
  <c r="BO7" i="2" s="1"/>
  <c r="CO97" i="7"/>
  <c r="DN97" i="4"/>
  <c r="CD97" i="4"/>
  <c r="CB6" i="2" s="1"/>
  <c r="AH62" i="2"/>
  <c r="AH63" i="2"/>
  <c r="DB97" i="4"/>
  <c r="CC97" i="7"/>
  <c r="AJ45" i="2"/>
  <c r="AI51" i="2"/>
  <c r="AI53" i="2" s="1"/>
  <c r="DM97" i="7"/>
  <c r="AQ97" i="11"/>
  <c r="AQ95" i="1"/>
  <c r="DA97" i="7"/>
  <c r="CP97" i="4"/>
  <c r="CZ6" i="2" l="1"/>
  <c r="DC95" i="4"/>
  <c r="DO95" i="4"/>
  <c r="DL6" i="2"/>
  <c r="CQ95" i="4"/>
  <c r="CN6" i="2"/>
  <c r="CY7" i="2"/>
  <c r="DB95" i="7"/>
  <c r="AI62" i="2"/>
  <c r="AI63" i="2"/>
  <c r="AJ51" i="2"/>
  <c r="AJ53" i="2" s="1"/>
  <c r="AK45" i="2"/>
  <c r="CP95" i="7"/>
  <c r="CM7" i="2"/>
  <c r="AQ97" i="1"/>
  <c r="AR97" i="1" s="1"/>
  <c r="AR95" i="1"/>
  <c r="AR95" i="11"/>
  <c r="AR97" i="11" s="1"/>
  <c r="AO8" i="2"/>
  <c r="AO19" i="2" s="1"/>
  <c r="AO23" i="2" s="1"/>
  <c r="AO24" i="2" s="1"/>
  <c r="DN95" i="7"/>
  <c r="DK7" i="2"/>
  <c r="CD95" i="7"/>
  <c r="CA7" i="2"/>
  <c r="AL45" i="2" l="1"/>
  <c r="AK51" i="2"/>
  <c r="AK53" i="2" s="1"/>
  <c r="CP97" i="7"/>
  <c r="CD97" i="7"/>
  <c r="CB7" i="2" s="1"/>
  <c r="CQ97" i="4"/>
  <c r="CO6" i="2" s="1"/>
  <c r="DN97" i="7"/>
  <c r="AJ62" i="2"/>
  <c r="AJ63" i="2"/>
  <c r="DO97" i="4"/>
  <c r="DC97" i="4"/>
  <c r="DB97" i="7"/>
  <c r="AS95" i="11"/>
  <c r="AP8" i="2"/>
  <c r="AP19" i="2" s="1"/>
  <c r="AP23" i="2" s="1"/>
  <c r="AP24" i="2" s="1"/>
  <c r="DO95" i="7" l="1"/>
  <c r="DL7" i="2"/>
  <c r="DC95" i="7"/>
  <c r="CZ7" i="2"/>
  <c r="CQ95" i="7"/>
  <c r="CN7" i="2"/>
  <c r="AS97" i="11"/>
  <c r="AS95" i="1"/>
  <c r="DP95" i="4"/>
  <c r="DM6" i="2"/>
  <c r="AK62" i="2"/>
  <c r="AK63" i="2"/>
  <c r="DA6" i="2"/>
  <c r="DD95" i="4"/>
  <c r="AM45" i="2"/>
  <c r="AL51" i="2"/>
  <c r="AL53" i="2" s="1"/>
  <c r="DD97" i="4" l="1"/>
  <c r="DB6" i="2" s="1"/>
  <c r="AS97" i="1"/>
  <c r="DC97" i="7"/>
  <c r="CQ97" i="7"/>
  <c r="CO7" i="2" s="1"/>
  <c r="DP97" i="4"/>
  <c r="AT95" i="11"/>
  <c r="AQ8" i="2"/>
  <c r="AQ19" i="2" s="1"/>
  <c r="AQ23" i="2" s="1"/>
  <c r="AQ24" i="2" s="1"/>
  <c r="AL62" i="2"/>
  <c r="AL63" i="2"/>
  <c r="AN45" i="2"/>
  <c r="AM51" i="2"/>
  <c r="AM53" i="2" s="1"/>
  <c r="DO97" i="7"/>
  <c r="DP95" i="7" l="1"/>
  <c r="DM7" i="2"/>
  <c r="DD95" i="7"/>
  <c r="DA7" i="2"/>
  <c r="AM62" i="2"/>
  <c r="AM63" i="2"/>
  <c r="AO45" i="2"/>
  <c r="AN51" i="2"/>
  <c r="AN53" i="2" s="1"/>
  <c r="AT97" i="11"/>
  <c r="AT95" i="1"/>
  <c r="DQ95" i="4"/>
  <c r="DN6" i="2"/>
  <c r="AT97" i="1" l="1"/>
  <c r="AQ45" i="2"/>
  <c r="AO51" i="2"/>
  <c r="AO53" i="2" s="1"/>
  <c r="AN62" i="2"/>
  <c r="AN63" i="2"/>
  <c r="AU95" i="11"/>
  <c r="AR8" i="2"/>
  <c r="AR19" i="2" s="1"/>
  <c r="AR23" i="2" s="1"/>
  <c r="AR24" i="2" s="1"/>
  <c r="DD97" i="7"/>
  <c r="DB7" i="2" s="1"/>
  <c r="DQ97" i="4"/>
  <c r="DO6" i="2" s="1"/>
  <c r="DP97" i="7"/>
  <c r="AU97" i="11" l="1"/>
  <c r="AU95" i="1"/>
  <c r="AO62" i="2"/>
  <c r="AO63" i="2"/>
  <c r="AQ51" i="2"/>
  <c r="AQ53" i="2" s="1"/>
  <c r="AR45" i="2"/>
  <c r="DN7" i="2"/>
  <c r="DQ95" i="7"/>
  <c r="DQ97" i="7" l="1"/>
  <c r="DO7" i="2" s="1"/>
  <c r="AR51" i="2"/>
  <c r="AR53" i="2" s="1"/>
  <c r="AQ62" i="2"/>
  <c r="AQ63" i="2"/>
  <c r="AV95" i="11"/>
  <c r="AS8" i="2"/>
  <c r="AS19" i="2" s="1"/>
  <c r="AS23" i="2" s="1"/>
  <c r="AS24" i="2" s="1"/>
  <c r="AS45" i="2" s="1"/>
  <c r="AU97" i="1"/>
  <c r="AS51" i="2" l="1"/>
  <c r="AS53" i="2" s="1"/>
  <c r="AR62" i="2"/>
  <c r="AR63" i="2"/>
  <c r="AV97" i="11"/>
  <c r="AV95" i="1"/>
  <c r="AV97" i="1" l="1"/>
  <c r="AW95" i="11"/>
  <c r="AT8" i="2"/>
  <c r="AT19" i="2" s="1"/>
  <c r="AT23" i="2" s="1"/>
  <c r="AT24" i="2" s="1"/>
  <c r="AT45" i="2" s="1"/>
  <c r="AS62" i="2"/>
  <c r="AS63" i="2"/>
  <c r="AW97" i="11" l="1"/>
  <c r="AW95" i="1"/>
  <c r="AT51" i="2"/>
  <c r="AT53" i="2" s="1"/>
  <c r="AT62" i="2" l="1"/>
  <c r="AT63" i="2"/>
  <c r="AW97" i="1"/>
  <c r="AX95" i="11"/>
  <c r="AU8" i="2"/>
  <c r="AU19" i="2" s="1"/>
  <c r="AU23" i="2" s="1"/>
  <c r="AU24" i="2" s="1"/>
  <c r="AU45" i="2" s="1"/>
  <c r="AX97" i="11" l="1"/>
  <c r="AX95" i="1"/>
  <c r="AX97" i="1" s="1"/>
  <c r="AU51" i="2"/>
  <c r="AU53" i="2" s="1"/>
  <c r="AU63" i="2" l="1"/>
  <c r="AU62" i="2"/>
  <c r="AY95" i="11"/>
  <c r="AV8" i="2"/>
  <c r="AV19" i="2" s="1"/>
  <c r="AV23" i="2" s="1"/>
  <c r="AV24" i="2" s="1"/>
  <c r="AV45" i="2" s="1"/>
  <c r="AY97" i="11" l="1"/>
  <c r="AY95" i="1"/>
  <c r="AY97" i="1" s="1"/>
  <c r="AV51" i="2"/>
  <c r="AV53" i="2" s="1"/>
  <c r="AV62" i="2" l="1"/>
  <c r="AV63" i="2"/>
  <c r="AZ95" i="11"/>
  <c r="AW8" i="2"/>
  <c r="AW19" i="2" s="1"/>
  <c r="AW23" i="2" s="1"/>
  <c r="AW24" i="2" s="1"/>
  <c r="AW45" i="2" s="1"/>
  <c r="AW51" i="2" l="1"/>
  <c r="AW53" i="2" s="1"/>
  <c r="AZ97" i="11"/>
  <c r="AZ95" i="1"/>
  <c r="AZ97" i="1" s="1"/>
  <c r="BA95" i="11" l="1"/>
  <c r="AX8" i="2"/>
  <c r="AX19" i="2" s="1"/>
  <c r="AX23" i="2" s="1"/>
  <c r="AX24" i="2" s="1"/>
  <c r="AX45" i="2" s="1"/>
  <c r="AW63" i="2"/>
  <c r="AW62" i="2"/>
  <c r="AX51" i="2" l="1"/>
  <c r="AX53" i="2" s="1"/>
  <c r="BA97" i="11"/>
  <c r="BA95" i="1"/>
  <c r="BA97" i="1" s="1"/>
  <c r="BB95" i="11" l="1"/>
  <c r="AY8" i="2"/>
  <c r="AY19" i="2" s="1"/>
  <c r="AY23" i="2" s="1"/>
  <c r="AY24" i="2" s="1"/>
  <c r="AY45" i="2" s="1"/>
  <c r="AX62" i="2"/>
  <c r="AX63" i="2"/>
  <c r="AY51" i="2" l="1"/>
  <c r="AY53" i="2" s="1"/>
  <c r="BB97" i="11"/>
  <c r="BB95" i="1"/>
  <c r="BB97" i="1" s="1"/>
  <c r="BC95" i="11" l="1"/>
  <c r="AZ8" i="2"/>
  <c r="AZ19" i="2" s="1"/>
  <c r="AZ23" i="2" s="1"/>
  <c r="AZ24" i="2" s="1"/>
  <c r="AZ45" i="2" s="1"/>
  <c r="AY62" i="2"/>
  <c r="AY63" i="2"/>
  <c r="BC97" i="11" l="1"/>
  <c r="BC95" i="1"/>
  <c r="BC97" i="1" s="1"/>
  <c r="AZ51" i="2"/>
  <c r="AZ53" i="2" s="1"/>
  <c r="AZ62" i="2" l="1"/>
  <c r="AZ63" i="2"/>
  <c r="BD95" i="11"/>
  <c r="BA8" i="2"/>
  <c r="BA19" i="2" s="1"/>
  <c r="BA23" i="2" s="1"/>
  <c r="BA24" i="2" s="1"/>
  <c r="BA45" i="2" s="1"/>
  <c r="BA51" i="2" l="1"/>
  <c r="BA53" i="2" s="1"/>
  <c r="BD97" i="11"/>
  <c r="BD95" i="1"/>
  <c r="BD97" i="1" l="1"/>
  <c r="BE97" i="1" s="1"/>
  <c r="BE95" i="1"/>
  <c r="BE95" i="11"/>
  <c r="BE97" i="11" s="1"/>
  <c r="BB8" i="2"/>
  <c r="BB19" i="2" s="1"/>
  <c r="BB23" i="2" s="1"/>
  <c r="BB24" i="2" s="1"/>
  <c r="BB45" i="2" s="1"/>
  <c r="BA62" i="2"/>
  <c r="BA63" i="2"/>
  <c r="BB51" i="2" l="1"/>
  <c r="BB53" i="2" s="1"/>
  <c r="BC8" i="2"/>
  <c r="BC19" i="2" s="1"/>
  <c r="BC23" i="2" s="1"/>
  <c r="BC24" i="2" s="1"/>
  <c r="BF95" i="11"/>
  <c r="BF97" i="11" l="1"/>
  <c r="BF95" i="1"/>
  <c r="BB62" i="2"/>
  <c r="BB63" i="2"/>
  <c r="BF97" i="1" l="1"/>
  <c r="BG95" i="11"/>
  <c r="BD8" i="2"/>
  <c r="BD19" i="2" s="1"/>
  <c r="BD23" i="2" s="1"/>
  <c r="BD24" i="2" s="1"/>
  <c r="BD45" i="2" s="1"/>
  <c r="BD51" i="2" l="1"/>
  <c r="BD53" i="2" s="1"/>
  <c r="BG97" i="11"/>
  <c r="BG95" i="1"/>
  <c r="BG97" i="1" l="1"/>
  <c r="BH95" i="11"/>
  <c r="BE8" i="2"/>
  <c r="BE19" i="2" s="1"/>
  <c r="BE23" i="2" s="1"/>
  <c r="BE24" i="2" s="1"/>
  <c r="BE45" i="2" s="1"/>
  <c r="BD62" i="2"/>
  <c r="BD63" i="2"/>
  <c r="BH97" i="11" l="1"/>
  <c r="BH95" i="1"/>
  <c r="BE51" i="2"/>
  <c r="BE53" i="2" s="1"/>
  <c r="BE62" i="2" l="1"/>
  <c r="BE63" i="2"/>
  <c r="BH97" i="1"/>
  <c r="BI95" i="11"/>
  <c r="BF8" i="2"/>
  <c r="BF19" i="2" s="1"/>
  <c r="BF23" i="2" s="1"/>
  <c r="BF24" i="2" s="1"/>
  <c r="BF45" i="2" s="1"/>
  <c r="BI97" i="11" l="1"/>
  <c r="BI95" i="1"/>
  <c r="BF51" i="2"/>
  <c r="BF53" i="2" s="1"/>
  <c r="BI97" i="1" l="1"/>
  <c r="BJ95" i="11"/>
  <c r="BG8" i="2"/>
  <c r="BG19" i="2" s="1"/>
  <c r="BG23" i="2" s="1"/>
  <c r="BG24" i="2" s="1"/>
  <c r="BG45" i="2" s="1"/>
  <c r="BF62" i="2"/>
  <c r="BF63" i="2"/>
  <c r="BG51" i="2" l="1"/>
  <c r="BG53" i="2" s="1"/>
  <c r="BJ97" i="11"/>
  <c r="BJ95" i="1"/>
  <c r="BJ97" i="1" l="1"/>
  <c r="BG62" i="2"/>
  <c r="BG63" i="2"/>
  <c r="BK95" i="11"/>
  <c r="BH8" i="2"/>
  <c r="BH19" i="2" s="1"/>
  <c r="BH23" i="2" s="1"/>
  <c r="BH24" i="2" s="1"/>
  <c r="BH45" i="2" s="1"/>
  <c r="BH51" i="2" l="1"/>
  <c r="BH53" i="2" s="1"/>
  <c r="BK97" i="11"/>
  <c r="BK95" i="1"/>
  <c r="BK97" i="1" s="1"/>
  <c r="BL95" i="11" l="1"/>
  <c r="BI8" i="2"/>
  <c r="BI19" i="2" s="1"/>
  <c r="BI23" i="2" s="1"/>
  <c r="BI24" i="2" s="1"/>
  <c r="BI45" i="2" s="1"/>
  <c r="BH62" i="2"/>
  <c r="BH63" i="2"/>
  <c r="BI51" i="2" l="1"/>
  <c r="BI53" i="2" s="1"/>
  <c r="BL97" i="11"/>
  <c r="BL95" i="1"/>
  <c r="BL97" i="1" s="1"/>
  <c r="BI62" i="2" l="1"/>
  <c r="BI63" i="2"/>
  <c r="BM95" i="11"/>
  <c r="BJ8" i="2"/>
  <c r="BJ19" i="2" s="1"/>
  <c r="BJ23" i="2" s="1"/>
  <c r="BJ24" i="2" s="1"/>
  <c r="BJ45" i="2" s="1"/>
  <c r="BJ51" i="2" l="1"/>
  <c r="BJ53" i="2" s="1"/>
  <c r="BM97" i="11"/>
  <c r="BM95" i="1"/>
  <c r="BM97" i="1" s="1"/>
  <c r="BN95" i="11" l="1"/>
  <c r="BK8" i="2"/>
  <c r="BK19" i="2" s="1"/>
  <c r="BK23" i="2" s="1"/>
  <c r="BK24" i="2" s="1"/>
  <c r="BK45" i="2" s="1"/>
  <c r="BJ62" i="2"/>
  <c r="BJ63" i="2"/>
  <c r="BK51" i="2" l="1"/>
  <c r="BK53" i="2" s="1"/>
  <c r="BN97" i="11"/>
  <c r="BN95" i="1"/>
  <c r="BN97" i="1" s="1"/>
  <c r="BO95" i="11" l="1"/>
  <c r="BL8" i="2"/>
  <c r="BL19" i="2" s="1"/>
  <c r="BL23" i="2" s="1"/>
  <c r="BL24" i="2" s="1"/>
  <c r="BL45" i="2" s="1"/>
  <c r="BK62" i="2"/>
  <c r="BK63" i="2"/>
  <c r="BL51" i="2" l="1"/>
  <c r="BL53" i="2" s="1"/>
  <c r="BO97" i="11"/>
  <c r="BO95" i="1"/>
  <c r="BO97" i="1" s="1"/>
  <c r="BP95" i="11" l="1"/>
  <c r="BM8" i="2"/>
  <c r="BM19" i="2" s="1"/>
  <c r="BM23" i="2" s="1"/>
  <c r="BM24" i="2" s="1"/>
  <c r="BM45" i="2" s="1"/>
  <c r="BL62" i="2"/>
  <c r="BL63" i="2"/>
  <c r="BM51" i="2" l="1"/>
  <c r="BM53" i="2" s="1"/>
  <c r="BP97" i="11"/>
  <c r="BP95" i="1"/>
  <c r="BP97" i="1" s="1"/>
  <c r="BM62" i="2" l="1"/>
  <c r="BM63" i="2"/>
  <c r="BQ95" i="11"/>
  <c r="BN8" i="2"/>
  <c r="BN19" i="2" s="1"/>
  <c r="BN23" i="2" s="1"/>
  <c r="BN24" i="2" s="1"/>
  <c r="BN45" i="2" s="1"/>
  <c r="BN51" i="2" l="1"/>
  <c r="BN53" i="2" s="1"/>
  <c r="BQ97" i="11"/>
  <c r="BQ95" i="1"/>
  <c r="BR95" i="11" l="1"/>
  <c r="BR97" i="11" s="1"/>
  <c r="BO8" i="2"/>
  <c r="BO19" i="2" s="1"/>
  <c r="BO23" i="2" s="1"/>
  <c r="BO24" i="2" s="1"/>
  <c r="BO45" i="2" s="1"/>
  <c r="BQ97" i="1"/>
  <c r="BR97" i="1" s="1"/>
  <c r="BR95" i="1"/>
  <c r="BN63" i="2"/>
  <c r="BN62" i="2"/>
  <c r="BO51" i="2" l="1"/>
  <c r="BO53" i="2" s="1"/>
  <c r="BS95" i="11"/>
  <c r="BP8" i="2"/>
  <c r="BP19" i="2" s="1"/>
  <c r="BP23" i="2" s="1"/>
  <c r="BP24" i="2" s="1"/>
  <c r="BS97" i="11" l="1"/>
  <c r="BS95" i="1"/>
  <c r="BO62" i="2"/>
  <c r="BO63" i="2"/>
  <c r="BS97" i="1" l="1"/>
  <c r="BT95" i="11"/>
  <c r="BQ8" i="2"/>
  <c r="BQ19" i="2" s="1"/>
  <c r="BQ23" i="2" s="1"/>
  <c r="BQ24" i="2" s="1"/>
  <c r="BQ45" i="2" s="1"/>
  <c r="BT97" i="11" l="1"/>
  <c r="BT95" i="1"/>
  <c r="BQ51" i="2"/>
  <c r="BQ53" i="2" s="1"/>
  <c r="BQ62" i="2" l="1"/>
  <c r="BQ63" i="2"/>
  <c r="BT97" i="1"/>
  <c r="BU95" i="11"/>
  <c r="BR8" i="2"/>
  <c r="BR19" i="2" s="1"/>
  <c r="BR23" i="2" s="1"/>
  <c r="BR24" i="2" s="1"/>
  <c r="BR45" i="2" s="1"/>
  <c r="BU97" i="11" l="1"/>
  <c r="BU95" i="1"/>
  <c r="BR51" i="2"/>
  <c r="BR53" i="2" s="1"/>
  <c r="BR63" i="2" l="1"/>
  <c r="BR62" i="2"/>
  <c r="BU97" i="1"/>
  <c r="BV95" i="11"/>
  <c r="BS8" i="2"/>
  <c r="BS19" i="2" s="1"/>
  <c r="BS23" i="2" s="1"/>
  <c r="BS24" i="2" s="1"/>
  <c r="BS45" i="2" s="1"/>
  <c r="BS51" i="2" l="1"/>
  <c r="BS53" i="2" s="1"/>
  <c r="BV97" i="11"/>
  <c r="BV95" i="1"/>
  <c r="BW95" i="11" l="1"/>
  <c r="BT8" i="2"/>
  <c r="BT19" i="2" s="1"/>
  <c r="BT23" i="2" s="1"/>
  <c r="BT24" i="2" s="1"/>
  <c r="BT45" i="2" s="1"/>
  <c r="BV97" i="1"/>
  <c r="BS62" i="2"/>
  <c r="BS63" i="2"/>
  <c r="BT51" i="2" l="1"/>
  <c r="BT53" i="2" s="1"/>
  <c r="BW97" i="11"/>
  <c r="BW95" i="1"/>
  <c r="BW97" i="1" l="1"/>
  <c r="BX95" i="11"/>
  <c r="BU8" i="2"/>
  <c r="BU19" i="2" s="1"/>
  <c r="BU23" i="2" s="1"/>
  <c r="BU24" i="2" s="1"/>
  <c r="BU45" i="2" s="1"/>
  <c r="BT62" i="2"/>
  <c r="BT63" i="2"/>
  <c r="BU51" i="2" l="1"/>
  <c r="BU53" i="2" s="1"/>
  <c r="BX97" i="11"/>
  <c r="BX95" i="1"/>
  <c r="BX97" i="1" s="1"/>
  <c r="BY95" i="11" l="1"/>
  <c r="BV8" i="2"/>
  <c r="BV19" i="2" s="1"/>
  <c r="BV23" i="2" s="1"/>
  <c r="BV24" i="2" s="1"/>
  <c r="BV45" i="2" s="1"/>
  <c r="BU62" i="2"/>
  <c r="BU63" i="2"/>
  <c r="BV51" i="2" l="1"/>
  <c r="BV53" i="2" s="1"/>
  <c r="BY97" i="11"/>
  <c r="BY95" i="1"/>
  <c r="BY97" i="1" s="1"/>
  <c r="BZ95" i="11" l="1"/>
  <c r="BW8" i="2"/>
  <c r="BW19" i="2" s="1"/>
  <c r="BW23" i="2" s="1"/>
  <c r="BW24" i="2" s="1"/>
  <c r="BW45" i="2" s="1"/>
  <c r="BV62" i="2"/>
  <c r="BV63" i="2"/>
  <c r="BW51" i="2" l="1"/>
  <c r="BW53" i="2" s="1"/>
  <c r="BZ97" i="11"/>
  <c r="BZ95" i="1"/>
  <c r="BZ97" i="1" s="1"/>
  <c r="CA95" i="11" l="1"/>
  <c r="BX8" i="2"/>
  <c r="BX19" i="2" s="1"/>
  <c r="BX23" i="2" s="1"/>
  <c r="BX24" i="2" s="1"/>
  <c r="BX45" i="2" s="1"/>
  <c r="BW62" i="2"/>
  <c r="BW63" i="2"/>
  <c r="CA97" i="11" l="1"/>
  <c r="CA95" i="1"/>
  <c r="CA97" i="1" s="1"/>
  <c r="BX51" i="2"/>
  <c r="BX53" i="2" s="1"/>
  <c r="BX62" i="2" l="1"/>
  <c r="BX63" i="2"/>
  <c r="CB95" i="11"/>
  <c r="BY8" i="2"/>
  <c r="BY19" i="2" s="1"/>
  <c r="BY23" i="2" s="1"/>
  <c r="BY24" i="2" s="1"/>
  <c r="BY45" i="2" s="1"/>
  <c r="BY51" i="2" l="1"/>
  <c r="BY53" i="2" s="1"/>
  <c r="CB97" i="11"/>
  <c r="CB95" i="1"/>
  <c r="CB97" i="1" s="1"/>
  <c r="CC95" i="11" l="1"/>
  <c r="BZ8" i="2"/>
  <c r="BZ19" i="2" s="1"/>
  <c r="BZ23" i="2" s="1"/>
  <c r="BZ24" i="2" s="1"/>
  <c r="BZ45" i="2" s="1"/>
  <c r="BY62" i="2"/>
  <c r="BY63" i="2"/>
  <c r="BZ51" i="2" l="1"/>
  <c r="BZ53" i="2" s="1"/>
  <c r="CC97" i="11"/>
  <c r="CC95" i="1"/>
  <c r="CC97" i="1" s="1"/>
  <c r="CD95" i="11" l="1"/>
  <c r="CA8" i="2"/>
  <c r="CA19" i="2" s="1"/>
  <c r="CA23" i="2" s="1"/>
  <c r="CA24" i="2" s="1"/>
  <c r="CA45" i="2" s="1"/>
  <c r="BZ62" i="2"/>
  <c r="BZ63" i="2"/>
  <c r="CA51" i="2" l="1"/>
  <c r="CA53" i="2" s="1"/>
  <c r="CD97" i="11"/>
  <c r="CD95" i="1"/>
  <c r="CD97" i="1" l="1"/>
  <c r="CE97" i="1" s="1"/>
  <c r="CE95" i="1"/>
  <c r="CA62" i="2"/>
  <c r="CA63" i="2"/>
  <c r="CE95" i="11"/>
  <c r="CE97" i="11" s="1"/>
  <c r="CB8" i="2"/>
  <c r="CB19" i="2" s="1"/>
  <c r="CB23" i="2" s="1"/>
  <c r="CB24" i="2" s="1"/>
  <c r="CB45" i="2" s="1"/>
  <c r="CF95" i="11" l="1"/>
  <c r="CC8" i="2"/>
  <c r="CC19" i="2" s="1"/>
  <c r="CC23" i="2" s="1"/>
  <c r="CC24" i="2" s="1"/>
  <c r="CB51" i="2"/>
  <c r="CB53" i="2" s="1"/>
  <c r="CB62" i="2" l="1"/>
  <c r="CB63" i="2"/>
  <c r="CF97" i="11"/>
  <c r="CF95" i="1"/>
  <c r="CG95" i="11" l="1"/>
  <c r="CD8" i="2"/>
  <c r="CD19" i="2" s="1"/>
  <c r="CD23" i="2" s="1"/>
  <c r="CD24" i="2" s="1"/>
  <c r="CD45" i="2" s="1"/>
  <c r="CF97" i="1"/>
  <c r="CD51" i="2" l="1"/>
  <c r="CD53" i="2" s="1"/>
  <c r="CG97" i="11"/>
  <c r="CG95" i="1"/>
  <c r="CG97" i="1" l="1"/>
  <c r="CH95" i="11"/>
  <c r="CE8" i="2"/>
  <c r="CE19" i="2" s="1"/>
  <c r="CE23" i="2" s="1"/>
  <c r="CE24" i="2" s="1"/>
  <c r="CE45" i="2" s="1"/>
  <c r="CD62" i="2"/>
  <c r="CD63" i="2"/>
  <c r="CH97" i="11" l="1"/>
  <c r="CH95" i="1"/>
  <c r="CE51" i="2"/>
  <c r="CE53" i="2" s="1"/>
  <c r="CH97" i="1" l="1"/>
  <c r="CE62" i="2"/>
  <c r="CE63" i="2"/>
  <c r="CI95" i="11"/>
  <c r="CF8" i="2"/>
  <c r="CF19" i="2" s="1"/>
  <c r="CF23" i="2" s="1"/>
  <c r="CF24" i="2" s="1"/>
  <c r="CF45" i="2" s="1"/>
  <c r="CI97" i="11" l="1"/>
  <c r="CI95" i="1"/>
  <c r="CF51" i="2"/>
  <c r="CF53" i="2" s="1"/>
  <c r="CI97" i="1" l="1"/>
  <c r="CF62" i="2"/>
  <c r="CF63" i="2"/>
  <c r="CJ95" i="11"/>
  <c r="CG8" i="2"/>
  <c r="CG19" i="2" s="1"/>
  <c r="CG23" i="2" s="1"/>
  <c r="CG24" i="2" s="1"/>
  <c r="CG45" i="2" s="1"/>
  <c r="CJ97" i="11" l="1"/>
  <c r="CJ95" i="1"/>
  <c r="CG51" i="2"/>
  <c r="CG53" i="2" s="1"/>
  <c r="CG62" i="2" l="1"/>
  <c r="CG63" i="2"/>
  <c r="CJ97" i="1"/>
  <c r="CK95" i="11"/>
  <c r="CH8" i="2"/>
  <c r="CH19" i="2" s="1"/>
  <c r="CH23" i="2" s="1"/>
  <c r="CH24" i="2" s="1"/>
  <c r="CH45" i="2" s="1"/>
  <c r="CK97" i="11" l="1"/>
  <c r="CK95" i="1"/>
  <c r="CK97" i="1" s="1"/>
  <c r="CH51" i="2"/>
  <c r="CH53" i="2" s="1"/>
  <c r="CH62" i="2" l="1"/>
  <c r="CH63" i="2"/>
  <c r="CL95" i="11"/>
  <c r="CI8" i="2"/>
  <c r="CI19" i="2" s="1"/>
  <c r="CI23" i="2" s="1"/>
  <c r="CI24" i="2" s="1"/>
  <c r="CI45" i="2" s="1"/>
  <c r="CI51" i="2" l="1"/>
  <c r="CI53" i="2" s="1"/>
  <c r="CL97" i="11"/>
  <c r="CL95" i="1"/>
  <c r="CL97" i="1" s="1"/>
  <c r="CI62" i="2" l="1"/>
  <c r="CI63" i="2"/>
  <c r="CM95" i="11"/>
  <c r="CJ8" i="2"/>
  <c r="CJ19" i="2" s="1"/>
  <c r="CJ23" i="2" s="1"/>
  <c r="CJ24" i="2" s="1"/>
  <c r="CJ45" i="2" s="1"/>
  <c r="CJ51" i="2" l="1"/>
  <c r="CJ53" i="2" s="1"/>
  <c r="CM97" i="11"/>
  <c r="CM95" i="1"/>
  <c r="CM97" i="1" s="1"/>
  <c r="CN95" i="11" l="1"/>
  <c r="CK8" i="2"/>
  <c r="CK19" i="2" s="1"/>
  <c r="CK23" i="2" s="1"/>
  <c r="CK24" i="2" s="1"/>
  <c r="CK45" i="2" s="1"/>
  <c r="CJ62" i="2"/>
  <c r="CJ63" i="2"/>
  <c r="CK51" i="2" l="1"/>
  <c r="CK53" i="2" s="1"/>
  <c r="CN97" i="11"/>
  <c r="CN95" i="1"/>
  <c r="CN97" i="1" s="1"/>
  <c r="CO95" i="11" l="1"/>
  <c r="CL8" i="2"/>
  <c r="CL19" i="2" s="1"/>
  <c r="CL23" i="2" s="1"/>
  <c r="CL24" i="2" s="1"/>
  <c r="CL45" i="2" s="1"/>
  <c r="CK62" i="2"/>
  <c r="CK63" i="2"/>
  <c r="CL51" i="2" l="1"/>
  <c r="CL53" i="2" s="1"/>
  <c r="CO97" i="11"/>
  <c r="CO95" i="1"/>
  <c r="CO97" i="1" s="1"/>
  <c r="CL62" i="2" l="1"/>
  <c r="CL63" i="2"/>
  <c r="CP95" i="11"/>
  <c r="CM8" i="2"/>
  <c r="CM19" i="2" s="1"/>
  <c r="CM23" i="2" s="1"/>
  <c r="CM24" i="2" s="1"/>
  <c r="CM45" i="2" s="1"/>
  <c r="CM51" i="2" l="1"/>
  <c r="CM53" i="2" s="1"/>
  <c r="CP97" i="11"/>
  <c r="CP95" i="1"/>
  <c r="CP97" i="1" s="1"/>
  <c r="CQ95" i="11" l="1"/>
  <c r="CN8" i="2"/>
  <c r="CN19" i="2" s="1"/>
  <c r="CN23" i="2" s="1"/>
  <c r="CN24" i="2" s="1"/>
  <c r="CN45" i="2" s="1"/>
  <c r="CM62" i="2"/>
  <c r="CM63" i="2"/>
  <c r="CN51" i="2" l="1"/>
  <c r="CN53" i="2" s="1"/>
  <c r="CQ97" i="11"/>
  <c r="CQ95" i="1"/>
  <c r="CQ97" i="1" l="1"/>
  <c r="CR97" i="1" s="1"/>
  <c r="CR95" i="1"/>
  <c r="CN62" i="2"/>
  <c r="CN63" i="2"/>
  <c r="CR95" i="11"/>
  <c r="CR97" i="11" s="1"/>
  <c r="CO8" i="2"/>
  <c r="CO19" i="2" s="1"/>
  <c r="CO23" i="2" s="1"/>
  <c r="CO24" i="2" s="1"/>
  <c r="CO45" i="2" s="1"/>
  <c r="CO51" i="2" l="1"/>
  <c r="CO53" i="2" s="1"/>
  <c r="CS95" i="11"/>
  <c r="CP8" i="2"/>
  <c r="CP19" i="2" s="1"/>
  <c r="CP23" i="2" s="1"/>
  <c r="CP24" i="2" s="1"/>
  <c r="CS97" i="11" l="1"/>
  <c r="CS95" i="1"/>
  <c r="CO62" i="2"/>
  <c r="CO63" i="2"/>
  <c r="CS97" i="1" l="1"/>
  <c r="CT95" i="11"/>
  <c r="CQ8" i="2"/>
  <c r="CQ19" i="2" s="1"/>
  <c r="CQ23" i="2" s="1"/>
  <c r="CQ24" i="2" s="1"/>
  <c r="CQ45" i="2" s="1"/>
  <c r="CT97" i="11" l="1"/>
  <c r="CT95" i="1"/>
  <c r="CQ51" i="2"/>
  <c r="CQ53" i="2" s="1"/>
  <c r="CT97" i="1" l="1"/>
  <c r="CQ62" i="2"/>
  <c r="CQ63" i="2"/>
  <c r="CU95" i="11"/>
  <c r="CR8" i="2"/>
  <c r="CR19" i="2" s="1"/>
  <c r="CR23" i="2" s="1"/>
  <c r="CR24" i="2" s="1"/>
  <c r="CR45" i="2" s="1"/>
  <c r="CU97" i="11" l="1"/>
  <c r="CU95" i="1"/>
  <c r="CR51" i="2"/>
  <c r="CR53" i="2" s="1"/>
  <c r="CU97" i="1" l="1"/>
  <c r="CR62" i="2"/>
  <c r="CR63" i="2"/>
  <c r="CV95" i="11"/>
  <c r="CS8" i="2"/>
  <c r="CS19" i="2" s="1"/>
  <c r="CS23" i="2" s="1"/>
  <c r="CS24" i="2" s="1"/>
  <c r="CS45" i="2" s="1"/>
  <c r="CV97" i="11" l="1"/>
  <c r="CV95" i="1"/>
  <c r="CS51" i="2"/>
  <c r="CS53" i="2" s="1"/>
  <c r="CV97" i="1" l="1"/>
  <c r="CS62" i="2"/>
  <c r="CS63" i="2"/>
  <c r="CW95" i="11"/>
  <c r="CT8" i="2"/>
  <c r="CT19" i="2" s="1"/>
  <c r="CT23" i="2" s="1"/>
  <c r="CT24" i="2" s="1"/>
  <c r="CT45" i="2" s="1"/>
  <c r="CT51" i="2" l="1"/>
  <c r="CT53" i="2" s="1"/>
  <c r="CW97" i="11"/>
  <c r="CW95" i="1"/>
  <c r="CX95" i="11" l="1"/>
  <c r="CU8" i="2"/>
  <c r="CU19" i="2" s="1"/>
  <c r="CU23" i="2" s="1"/>
  <c r="CU24" i="2" s="1"/>
  <c r="CU45" i="2" s="1"/>
  <c r="CW97" i="1"/>
  <c r="CT62" i="2"/>
  <c r="CT63" i="2"/>
  <c r="CU51" i="2" l="1"/>
  <c r="CU53" i="2" s="1"/>
  <c r="CX97" i="11"/>
  <c r="CX95" i="1"/>
  <c r="CX97" i="1" s="1"/>
  <c r="CY95" i="11" l="1"/>
  <c r="CV8" i="2"/>
  <c r="CV19" i="2" s="1"/>
  <c r="CV23" i="2" s="1"/>
  <c r="CV24" i="2" s="1"/>
  <c r="CV45" i="2" s="1"/>
  <c r="CU62" i="2"/>
  <c r="CU63" i="2"/>
  <c r="CV51" i="2" l="1"/>
  <c r="CV53" i="2" s="1"/>
  <c r="CY97" i="11"/>
  <c r="CY95" i="1"/>
  <c r="CY97" i="1" s="1"/>
  <c r="CZ95" i="11" l="1"/>
  <c r="CW8" i="2"/>
  <c r="CW19" i="2" s="1"/>
  <c r="CW23" i="2" s="1"/>
  <c r="CW24" i="2" s="1"/>
  <c r="CW45" i="2" s="1"/>
  <c r="CV62" i="2"/>
  <c r="CV63" i="2"/>
  <c r="CW51" i="2" l="1"/>
  <c r="CW53" i="2" s="1"/>
  <c r="CZ97" i="11"/>
  <c r="CZ95" i="1"/>
  <c r="CZ97" i="1" s="1"/>
  <c r="DA95" i="11" l="1"/>
  <c r="CX8" i="2"/>
  <c r="CX19" i="2" s="1"/>
  <c r="CX23" i="2" s="1"/>
  <c r="CX24" i="2" s="1"/>
  <c r="CX45" i="2" s="1"/>
  <c r="CW62" i="2"/>
  <c r="CW63" i="2"/>
  <c r="CX51" i="2" l="1"/>
  <c r="CX53" i="2" s="1"/>
  <c r="DA97" i="11"/>
  <c r="DA95" i="1"/>
  <c r="DA97" i="1" s="1"/>
  <c r="DB95" i="11" l="1"/>
  <c r="CY8" i="2"/>
  <c r="CY19" i="2" s="1"/>
  <c r="CY23" i="2" s="1"/>
  <c r="CY24" i="2" s="1"/>
  <c r="CY45" i="2" s="1"/>
  <c r="CX62" i="2"/>
  <c r="CX63" i="2"/>
  <c r="CY51" i="2" l="1"/>
  <c r="CY53" i="2" s="1"/>
  <c r="DB97" i="11"/>
  <c r="DB95" i="1"/>
  <c r="DB97" i="1" s="1"/>
  <c r="CY62" i="2" l="1"/>
  <c r="CY63" i="2"/>
  <c r="DC95" i="11"/>
  <c r="CZ8" i="2"/>
  <c r="CZ19" i="2" s="1"/>
  <c r="CZ23" i="2" s="1"/>
  <c r="CZ24" i="2" s="1"/>
  <c r="CZ45" i="2" s="1"/>
  <c r="DC97" i="11" l="1"/>
  <c r="DC95" i="1"/>
  <c r="DC97" i="1" s="1"/>
  <c r="CZ51" i="2"/>
  <c r="CZ53" i="2" s="1"/>
  <c r="CZ62" i="2" l="1"/>
  <c r="CZ63" i="2"/>
  <c r="DD95" i="11"/>
  <c r="DA8" i="2"/>
  <c r="DA19" i="2" s="1"/>
  <c r="DA23" i="2" s="1"/>
  <c r="DA24" i="2" s="1"/>
  <c r="DA45" i="2" s="1"/>
  <c r="DA51" i="2" l="1"/>
  <c r="DA53" i="2" s="1"/>
  <c r="DD97" i="11"/>
  <c r="DD95" i="1"/>
  <c r="DE95" i="11" l="1"/>
  <c r="DE97" i="11" s="1"/>
  <c r="DB8" i="2"/>
  <c r="DB19" i="2" s="1"/>
  <c r="DB23" i="2" s="1"/>
  <c r="DB24" i="2" s="1"/>
  <c r="DB45" i="2" s="1"/>
  <c r="DD97" i="1"/>
  <c r="DE97" i="1" s="1"/>
  <c r="DE95" i="1"/>
  <c r="DA62" i="2"/>
  <c r="DA63" i="2"/>
  <c r="DB51" i="2" l="1"/>
  <c r="DB53" i="2" s="1"/>
  <c r="DF95" i="11"/>
  <c r="DC8" i="2"/>
  <c r="DC19" i="2" s="1"/>
  <c r="DC23" i="2" s="1"/>
  <c r="DC24" i="2" s="1"/>
  <c r="DB62" i="2" l="1"/>
  <c r="DB63" i="2"/>
  <c r="DF97" i="11"/>
  <c r="DF95" i="1"/>
  <c r="DF97" i="1" l="1"/>
  <c r="DG95" i="11"/>
  <c r="DD8" i="2"/>
  <c r="DD19" i="2" s="1"/>
  <c r="DD23" i="2" s="1"/>
  <c r="DD24" i="2" s="1"/>
  <c r="DD45" i="2" s="1"/>
  <c r="DG97" i="11" l="1"/>
  <c r="DG95" i="1"/>
  <c r="DD51" i="2"/>
  <c r="DD53" i="2" s="1"/>
  <c r="DG97" i="1" l="1"/>
  <c r="DD62" i="2"/>
  <c r="DD63" i="2"/>
  <c r="DH95" i="11"/>
  <c r="DE8" i="2"/>
  <c r="DE19" i="2" s="1"/>
  <c r="DE23" i="2" s="1"/>
  <c r="DE24" i="2" s="1"/>
  <c r="DE45" i="2" s="1"/>
  <c r="DE51" i="2" l="1"/>
  <c r="DE53" i="2" s="1"/>
  <c r="DH97" i="11"/>
  <c r="DH95" i="1"/>
  <c r="DI95" i="11" l="1"/>
  <c r="DF8" i="2"/>
  <c r="DF19" i="2" s="1"/>
  <c r="DF23" i="2" s="1"/>
  <c r="DF24" i="2" s="1"/>
  <c r="DF45" i="2" s="1"/>
  <c r="DH97" i="1"/>
  <c r="DE62" i="2"/>
  <c r="DE63" i="2"/>
  <c r="DF51" i="2" l="1"/>
  <c r="DF53" i="2" s="1"/>
  <c r="DI97" i="11"/>
  <c r="DI95" i="1"/>
  <c r="DI97" i="1" l="1"/>
  <c r="DJ95" i="11"/>
  <c r="DG8" i="2"/>
  <c r="DG19" i="2" s="1"/>
  <c r="DG23" i="2" s="1"/>
  <c r="DG24" i="2" s="1"/>
  <c r="DG45" i="2" s="1"/>
  <c r="DF62" i="2"/>
  <c r="DF63" i="2"/>
  <c r="DG51" i="2" l="1"/>
  <c r="DG53" i="2" s="1"/>
  <c r="DJ97" i="11"/>
  <c r="DJ95" i="1"/>
  <c r="DJ97" i="1" l="1"/>
  <c r="DG62" i="2"/>
  <c r="DG63" i="2"/>
  <c r="DK95" i="11"/>
  <c r="DH8" i="2"/>
  <c r="DH19" i="2" s="1"/>
  <c r="DH23" i="2" s="1"/>
  <c r="DH24" i="2" s="1"/>
  <c r="DH45" i="2" s="1"/>
  <c r="DK97" i="11" l="1"/>
  <c r="DK95" i="1"/>
  <c r="DK97" i="1" s="1"/>
  <c r="DH51" i="2"/>
  <c r="DH53" i="2" s="1"/>
  <c r="DH62" i="2" l="1"/>
  <c r="DH63" i="2"/>
  <c r="DL95" i="11"/>
  <c r="DI8" i="2"/>
  <c r="DI19" i="2" s="1"/>
  <c r="DI23" i="2" s="1"/>
  <c r="DI24" i="2" s="1"/>
  <c r="DI45" i="2" s="1"/>
  <c r="DI51" i="2" l="1"/>
  <c r="DI53" i="2" s="1"/>
  <c r="DL97" i="11"/>
  <c r="DL95" i="1"/>
  <c r="DL97" i="1" s="1"/>
  <c r="DM95" i="11" l="1"/>
  <c r="DJ8" i="2"/>
  <c r="DJ19" i="2" s="1"/>
  <c r="DJ23" i="2" s="1"/>
  <c r="DJ24" i="2" s="1"/>
  <c r="DJ45" i="2" s="1"/>
  <c r="DI62" i="2"/>
  <c r="DI63" i="2"/>
  <c r="DJ51" i="2" l="1"/>
  <c r="DJ53" i="2" s="1"/>
  <c r="DM97" i="11"/>
  <c r="DM95" i="1"/>
  <c r="DM97" i="1" s="1"/>
  <c r="DN95" i="11" l="1"/>
  <c r="DK8" i="2"/>
  <c r="DK19" i="2" s="1"/>
  <c r="DK23" i="2" s="1"/>
  <c r="DK24" i="2" s="1"/>
  <c r="DK45" i="2" s="1"/>
  <c r="DJ62" i="2"/>
  <c r="DJ63" i="2"/>
  <c r="DK51" i="2" l="1"/>
  <c r="DK53" i="2" s="1"/>
  <c r="DN97" i="11"/>
  <c r="DN95" i="1"/>
  <c r="DN97" i="1" s="1"/>
  <c r="DO95" i="11" l="1"/>
  <c r="DL8" i="2"/>
  <c r="DL19" i="2" s="1"/>
  <c r="DL23" i="2" s="1"/>
  <c r="DL24" i="2" s="1"/>
  <c r="DL45" i="2" s="1"/>
  <c r="DK62" i="2"/>
  <c r="DK63" i="2"/>
  <c r="DL51" i="2" l="1"/>
  <c r="DL53" i="2" s="1"/>
  <c r="DO97" i="11"/>
  <c r="DO95" i="1"/>
  <c r="DO97" i="1" s="1"/>
  <c r="DM8" i="2" l="1"/>
  <c r="DM19" i="2" s="1"/>
  <c r="DM23" i="2" s="1"/>
  <c r="DM24" i="2" s="1"/>
  <c r="DM45" i="2" s="1"/>
  <c r="DP95" i="11"/>
  <c r="DL62" i="2"/>
  <c r="DL63" i="2"/>
  <c r="DP97" i="11" l="1"/>
  <c r="DP95" i="1"/>
  <c r="DP97" i="1" s="1"/>
  <c r="DM51" i="2"/>
  <c r="DM53" i="2" s="1"/>
  <c r="DM62" i="2" l="1"/>
  <c r="DM63" i="2"/>
  <c r="DQ95" i="11"/>
  <c r="DN8" i="2"/>
  <c r="DN19" i="2" s="1"/>
  <c r="DN23" i="2" s="1"/>
  <c r="DN24" i="2" s="1"/>
  <c r="DN45" i="2" s="1"/>
  <c r="DN51" i="2" l="1"/>
  <c r="DN53" i="2" s="1"/>
  <c r="DQ97" i="11"/>
  <c r="DQ95" i="1"/>
  <c r="DQ97" i="1" l="1"/>
  <c r="DR97" i="1" s="1"/>
  <c r="DR95" i="1"/>
  <c r="DR95" i="11"/>
  <c r="DR97" i="11" s="1"/>
  <c r="DO8" i="2"/>
  <c r="DO19" i="2" s="1"/>
  <c r="DO23" i="2" s="1"/>
  <c r="DO24" i="2" s="1"/>
  <c r="DO45" i="2" s="1"/>
  <c r="DN62" i="2"/>
  <c r="DN63" i="2"/>
  <c r="DO51" i="2" l="1"/>
  <c r="DO53" i="2" s="1"/>
  <c r="DS95" i="11"/>
  <c r="DS97" i="11" s="1"/>
  <c r="DP8" i="2"/>
  <c r="DP19" i="2" s="1"/>
  <c r="DP23" i="2" s="1"/>
  <c r="DP24" i="2" s="1"/>
  <c r="DT95" i="11" l="1"/>
  <c r="DT97" i="11" s="1"/>
  <c r="DQ8" i="2"/>
  <c r="DQ19" i="2" s="1"/>
  <c r="DQ23" i="2" s="1"/>
  <c r="DQ24" i="2" s="1"/>
  <c r="DQ45" i="2" s="1"/>
  <c r="DO62" i="2"/>
  <c r="DO63" i="2"/>
  <c r="DQ51" i="2" l="1"/>
  <c r="DQ53" i="2" s="1"/>
  <c r="DU95" i="11"/>
  <c r="DU97" i="11" s="1"/>
  <c r="DR8" i="2"/>
  <c r="DR19" i="2" s="1"/>
  <c r="DR23" i="2" s="1"/>
  <c r="DR24" i="2" s="1"/>
  <c r="DR45" i="2" s="1"/>
  <c r="DR51" i="2" l="1"/>
  <c r="DR53" i="2" s="1"/>
  <c r="DV95" i="11"/>
  <c r="DV97" i="11" s="1"/>
  <c r="DS8" i="2"/>
  <c r="DS19" i="2" s="1"/>
  <c r="DS23" i="2" s="1"/>
  <c r="DS24" i="2" s="1"/>
  <c r="DS45" i="2" s="1"/>
  <c r="DQ62" i="2"/>
  <c r="DQ63" i="2"/>
  <c r="DS51" i="2" l="1"/>
  <c r="DS53" i="2" s="1"/>
  <c r="DW95" i="11"/>
  <c r="DW97" i="11" s="1"/>
  <c r="DT8" i="2"/>
  <c r="DT19" i="2" s="1"/>
  <c r="DT23" i="2" s="1"/>
  <c r="DT24" i="2" s="1"/>
  <c r="DT45" i="2" s="1"/>
  <c r="DR62" i="2"/>
  <c r="DR63" i="2"/>
  <c r="DT51" i="2" l="1"/>
  <c r="DT53" i="2" s="1"/>
  <c r="DX95" i="11"/>
  <c r="DX97" i="11" s="1"/>
  <c r="DU8" i="2"/>
  <c r="DU19" i="2" s="1"/>
  <c r="DU23" i="2" s="1"/>
  <c r="DU24" i="2" s="1"/>
  <c r="DU45" i="2" s="1"/>
  <c r="DS62" i="2"/>
  <c r="DS63" i="2"/>
  <c r="DY95" i="11" l="1"/>
  <c r="DY97" i="11" s="1"/>
  <c r="DV8" i="2"/>
  <c r="DV19" i="2" s="1"/>
  <c r="DV23" i="2" s="1"/>
  <c r="DV24" i="2" s="1"/>
  <c r="DV45" i="2" s="1"/>
  <c r="DT62" i="2"/>
  <c r="DT63" i="2"/>
  <c r="DU51" i="2"/>
  <c r="DU53" i="2" s="1"/>
  <c r="DV51" i="2" l="1"/>
  <c r="DV53" i="2" s="1"/>
  <c r="DU62" i="2"/>
  <c r="DU63" i="2"/>
  <c r="DZ95" i="11"/>
  <c r="DZ97" i="11" s="1"/>
  <c r="DW8" i="2"/>
  <c r="DW19" i="2" s="1"/>
  <c r="DW23" i="2" s="1"/>
  <c r="DW24" i="2" s="1"/>
  <c r="DW45" i="2" s="1"/>
  <c r="DW51" i="2" l="1"/>
  <c r="DW53" i="2" s="1"/>
  <c r="EA95" i="11"/>
  <c r="EA97" i="11" s="1"/>
  <c r="DX8" i="2"/>
  <c r="DX19" i="2" s="1"/>
  <c r="DX23" i="2" s="1"/>
  <c r="DX24" i="2" s="1"/>
  <c r="DX45" i="2" s="1"/>
  <c r="DV62" i="2"/>
  <c r="DV63" i="2"/>
  <c r="DX51" i="2" l="1"/>
  <c r="DX53" i="2" s="1"/>
  <c r="EB95" i="11"/>
  <c r="EB97" i="11" s="1"/>
  <c r="DY8" i="2"/>
  <c r="DY19" i="2" s="1"/>
  <c r="DY23" i="2" s="1"/>
  <c r="DY24" i="2" s="1"/>
  <c r="DY45" i="2" s="1"/>
  <c r="DW62" i="2"/>
  <c r="DW63" i="2"/>
  <c r="DY51" i="2" l="1"/>
  <c r="DY53" i="2" s="1"/>
  <c r="DX62" i="2"/>
  <c r="DX63" i="2"/>
  <c r="EC95" i="11"/>
  <c r="EC97" i="11" s="1"/>
  <c r="DZ8" i="2"/>
  <c r="DZ19" i="2" s="1"/>
  <c r="DZ23" i="2" s="1"/>
  <c r="DZ24" i="2" s="1"/>
  <c r="DZ45" i="2" s="1"/>
  <c r="DZ51" i="2" l="1"/>
  <c r="DZ53" i="2" s="1"/>
  <c r="ED95" i="11"/>
  <c r="ED97" i="11" s="1"/>
  <c r="EA8" i="2"/>
  <c r="EA19" i="2" s="1"/>
  <c r="EA23" i="2" s="1"/>
  <c r="EA24" i="2" s="1"/>
  <c r="EA45" i="2" s="1"/>
  <c r="DY62" i="2"/>
  <c r="DY63" i="2"/>
  <c r="EA51" i="2" l="1"/>
  <c r="EA53" i="2" s="1"/>
  <c r="EB8" i="2"/>
  <c r="EB19" i="2" s="1"/>
  <c r="EB23" i="2" s="1"/>
  <c r="EB24" i="2" s="1"/>
  <c r="EB45" i="2" s="1"/>
  <c r="EB51" i="2" s="1"/>
  <c r="EB53" i="2" s="1"/>
  <c r="EE95" i="11"/>
  <c r="EE97" i="11" s="1"/>
  <c r="EC8" i="2" s="1"/>
  <c r="EC19" i="2" s="1"/>
  <c r="EC23" i="2" s="1"/>
  <c r="DZ62" i="2"/>
  <c r="DZ63" i="2"/>
  <c r="EB62" i="2" l="1"/>
  <c r="EB63" i="2"/>
  <c r="EC24" i="2"/>
  <c r="EA62" i="2"/>
  <c r="EA6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0" authorId="0" shapeId="0" xr:uid="{00000000-0006-0000-0700-000001000000}">
      <text>
        <r>
          <rPr>
            <sz val="11"/>
            <color theme="1"/>
            <rFont val="Aptos Narrow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Mois gratuit
</t>
        </r>
      </text>
    </comment>
    <comment ref="H11" authorId="0" shapeId="0" xr:uid="{00000000-0006-0000-0700-000002000000}">
      <text>
        <r>
          <rPr>
            <sz val="11"/>
            <color theme="1"/>
            <rFont val="Aptos Narrow"/>
            <family val="2"/>
            <charset val="1"/>
          </rPr>
          <t>Dont 1000 € remise
======</t>
        </r>
      </text>
    </comment>
    <comment ref="I12" authorId="0" shapeId="0" xr:uid="{00000000-0006-0000-0700-000003000000}">
      <text>
        <r>
          <rPr>
            <sz val="11"/>
            <color theme="1"/>
            <rFont val="Aptos Narrow"/>
            <family val="2"/>
            <charset val="1"/>
          </rPr>
          <t>dont 1000 € remise
======</t>
        </r>
      </text>
    </comment>
  </commentList>
</comments>
</file>

<file path=xl/sharedStrings.xml><?xml version="1.0" encoding="utf-8"?>
<sst xmlns="http://schemas.openxmlformats.org/spreadsheetml/2006/main" count="4356" uniqueCount="394">
  <si>
    <t>RECAP TRESORERIE MENSUELS MULTISITES 2025</t>
  </si>
  <si>
    <t>12 mois</t>
  </si>
  <si>
    <t>MONTIGNY</t>
  </si>
  <si>
    <t>BOISSY</t>
  </si>
  <si>
    <t>MOUSSY</t>
  </si>
  <si>
    <t>TRAPPES</t>
  </si>
  <si>
    <t>SPACELOG 5</t>
  </si>
  <si>
    <t>SPACELOG 6</t>
  </si>
  <si>
    <t>SPACELOG 7</t>
  </si>
  <si>
    <t>SPACELOG 8</t>
  </si>
  <si>
    <t>SPACELOG 9</t>
  </si>
  <si>
    <t>SPACELOG 10</t>
  </si>
  <si>
    <t>SPACELOG 11</t>
  </si>
  <si>
    <t>SPACELOG 12</t>
  </si>
  <si>
    <t>TRESORERIE EXPLOITATION  CONSO</t>
  </si>
  <si>
    <t>TVA A DEDUIRE HORS EXPLOITATION</t>
  </si>
  <si>
    <t>TOTAL TRESO CONSO</t>
  </si>
  <si>
    <t>Variation mensuelle</t>
  </si>
  <si>
    <t>PAIEMENT BATI</t>
  </si>
  <si>
    <t>Frais Notaire</t>
  </si>
  <si>
    <t>Frais Agence HT</t>
  </si>
  <si>
    <t>TVA sur Frais Agence</t>
  </si>
  <si>
    <t>Frais Dossier</t>
  </si>
  <si>
    <t>Travaux HT</t>
  </si>
  <si>
    <t xml:space="preserve"> TVA sur Travaux</t>
  </si>
  <si>
    <t>Travaux sans TVA (Export ou auto entrepreneur)</t>
  </si>
  <si>
    <t>Rembt Compte courant WS</t>
  </si>
  <si>
    <t xml:space="preserve">TOTAL DECAISSEMENT </t>
  </si>
  <si>
    <t>(dont TVA à déduire)</t>
  </si>
  <si>
    <t>TIRAGE EMPRUNT BATI</t>
  </si>
  <si>
    <t>TIRAGE EMPRUNT TRAVAUX</t>
  </si>
  <si>
    <t>APPORT COMPTE COURANT</t>
  </si>
  <si>
    <t>TOTAL ENCAISSEMENT</t>
  </si>
  <si>
    <t>TRESORERIE NET</t>
  </si>
  <si>
    <t xml:space="preserve">  SYNTHÈSE TRÉSORERIE  ·  BP  —  RÉEL  —  POSITION CONSOLIDÉE</t>
  </si>
  <si>
    <t xml:space="preserve">  Saisir chaque mois  ▶  ⭐ Solde bancaire réel  ·  🟣 Crédit TVA à reporter (si applicable)</t>
  </si>
  <si>
    <t xml:space="preserve">  ① BUSINESS PLAN</t>
  </si>
  <si>
    <t xml:space="preserve">  Trésorerie nette BP  (avant TVA)</t>
  </si>
  <si>
    <t xml:space="preserve">  Impact TVA selon BP</t>
  </si>
  <si>
    <t xml:space="preserve">  Trésorerie BP après TVA</t>
  </si>
  <si>
    <t xml:space="preserve">  ② RÉEL  &amp;  CRÉDIT TVA  ·  à saisir chaque mois</t>
  </si>
  <si>
    <t xml:space="preserve">  ⭐  Solde bancaire réel</t>
  </si>
  <si>
    <t xml:space="preserve">  🟣  Crédit TVA à reporter</t>
  </si>
  <si>
    <t xml:space="preserve">  ③ ANALYSE  ·  Comparatifs &amp; Position consolidée</t>
  </si>
  <si>
    <t xml:space="preserve">  Position consolidée  =  Banque  +  Crédit TVA</t>
  </si>
  <si>
    <t xml:space="preserve">  Écart  Réel banque  vs  BP après TVA</t>
  </si>
  <si>
    <t xml:space="preserve">  Écart  Position consolidée  vs  BP après TVA</t>
  </si>
  <si>
    <t>ℹ️  ⭐ Solde en banque  ·  🟣 Crédit TVA récupérable  ·  Position consolidée = vraie tréso si remboursement TVA  ·  Vert = mieux que prévu  /  Rouge = moins bien</t>
  </si>
  <si>
    <t>Nombres de sites</t>
  </si>
  <si>
    <t>Surface globale</t>
  </si>
  <si>
    <t>PRODUITS</t>
  </si>
  <si>
    <t>CA mensuel</t>
  </si>
  <si>
    <t>Loyer</t>
  </si>
  <si>
    <t>Prix Acquisition</t>
  </si>
  <si>
    <t>CHARGES</t>
  </si>
  <si>
    <t>Eau</t>
  </si>
  <si>
    <t>Electricité</t>
  </si>
  <si>
    <t>Frais Agence</t>
  </si>
  <si>
    <t>Internet</t>
  </si>
  <si>
    <t>Travaux</t>
  </si>
  <si>
    <t>Fontaine Cafétéria</t>
  </si>
  <si>
    <t>Nettoyage</t>
  </si>
  <si>
    <t>Cout Total</t>
  </si>
  <si>
    <t>Publicité (Bon coin/bricks)</t>
  </si>
  <si>
    <t>Apport Capital</t>
  </si>
  <si>
    <t>Assurances locaux</t>
  </si>
  <si>
    <t>Entretien Clim</t>
  </si>
  <si>
    <t>Hono. Comptable</t>
  </si>
  <si>
    <t>Nombre Cellules</t>
  </si>
  <si>
    <t>Outil Facturation</t>
  </si>
  <si>
    <t>Prix Moyen / Cellule</t>
  </si>
  <si>
    <t>Chariot élévateur + Mat divers</t>
  </si>
  <si>
    <t>Salaires et traitements</t>
  </si>
  <si>
    <t>Charges sociales</t>
  </si>
  <si>
    <t>Véhicules</t>
  </si>
  <si>
    <t>Assurance Véhicules</t>
  </si>
  <si>
    <t>Essence</t>
  </si>
  <si>
    <t>Consommables Nettoyage</t>
  </si>
  <si>
    <t>Tel Portable</t>
  </si>
  <si>
    <t>Divers fournitures entretiens</t>
  </si>
  <si>
    <t>Architecte</t>
  </si>
  <si>
    <t>INGEBIM</t>
  </si>
  <si>
    <t>CSPS</t>
  </si>
  <si>
    <t>JPS - BUREAU CONTRÔLE</t>
  </si>
  <si>
    <t>Autres charges d'exploitation</t>
  </si>
  <si>
    <t>Coûts d'exploitation</t>
  </si>
  <si>
    <t>EBITDA</t>
  </si>
  <si>
    <t>Taxe Bureau / Taxe Stationnement</t>
  </si>
  <si>
    <t>Taxe Foncière</t>
  </si>
  <si>
    <t>Impôts et Taxes</t>
  </si>
  <si>
    <t>Amortissements Immobilier 1</t>
  </si>
  <si>
    <t>Amortissements Immobilier 2</t>
  </si>
  <si>
    <t>Amortissements Immobilier 3</t>
  </si>
  <si>
    <t>Dotations aux amortissements</t>
  </si>
  <si>
    <t>Leasing mezzanine</t>
  </si>
  <si>
    <t>Leasing enseigne</t>
  </si>
  <si>
    <t>Alarme/Sécurité</t>
  </si>
  <si>
    <t>Lease Payments</t>
  </si>
  <si>
    <t>Résultat Opérationnel</t>
  </si>
  <si>
    <t>Intérêts emprunt 1</t>
  </si>
  <si>
    <t>Intérêts emprunt 2</t>
  </si>
  <si>
    <t>Intérêts emprunt 3</t>
  </si>
  <si>
    <t>Résultat Avant Impôts</t>
  </si>
  <si>
    <t>IS</t>
  </si>
  <si>
    <t>Résultat Net</t>
  </si>
  <si>
    <t>TABLEAU TRESORERIE</t>
  </si>
  <si>
    <t>Exploitation</t>
  </si>
  <si>
    <t>Loyers</t>
  </si>
  <si>
    <t>TVA sur les loyers</t>
  </si>
  <si>
    <t>Encaissement</t>
  </si>
  <si>
    <t>Charges Exploitation</t>
  </si>
  <si>
    <t>Lease Expenses</t>
  </si>
  <si>
    <t>Autres charges exploitation</t>
  </si>
  <si>
    <t>TVA sur les charges</t>
  </si>
  <si>
    <t>TVA A DECAISSER</t>
  </si>
  <si>
    <t>Décaissement</t>
  </si>
  <si>
    <t>S/T Flux Exploitation</t>
  </si>
  <si>
    <t>EMPRUNT 1</t>
  </si>
  <si>
    <t>EMPRUNT 2</t>
  </si>
  <si>
    <t>EMPRUNT 3</t>
  </si>
  <si>
    <t>Total Emprunt (capital+Interets)</t>
  </si>
  <si>
    <t>Flux de Trésorerie</t>
  </si>
  <si>
    <t>Trésorerie (début de période dépôts de garantie)</t>
  </si>
  <si>
    <t>Flux de période</t>
  </si>
  <si>
    <t>Trésorie nette (Fin de Période)</t>
  </si>
  <si>
    <t>COMPARATIF  CA HT  :  DÉCLARATION TVA  vs  BUSINESS PLAN</t>
  </si>
  <si>
    <t>CA réel = TVA collectée ÷ 20%  |  Colonnes bleues = données saisies  |  Colonnes jaunes = à saisir</t>
  </si>
  <si>
    <t>Mois</t>
  </si>
  <si>
    <t>CA HT Réel
(TVA coll.÷20%)
🟡=à saisir</t>
  </si>
  <si>
    <t>CA HT
Business Plan</t>
  </si>
  <si>
    <t>Écart
(Réel−BP)</t>
  </si>
  <si>
    <t>Écart %</t>
  </si>
  <si>
    <t>── 2025 ──</t>
  </si>
  <si>
    <t>Jan 2025</t>
  </si>
  <si>
    <t>Fév 2025</t>
  </si>
  <si>
    <t>Mar 2025</t>
  </si>
  <si>
    <t>Avr 2025</t>
  </si>
  <si>
    <t>Mai 2025</t>
  </si>
  <si>
    <t>Jun 2025</t>
  </si>
  <si>
    <t>Jul 2025</t>
  </si>
  <si>
    <t>Aoû 2025</t>
  </si>
  <si>
    <t>Sep 2025</t>
  </si>
  <si>
    <t>Oct 2025</t>
  </si>
  <si>
    <t>Nov 2025</t>
  </si>
  <si>
    <t>Déc 2025</t>
  </si>
  <si>
    <t>── 2026 ──</t>
  </si>
  <si>
    <t>Jan 2026</t>
  </si>
  <si>
    <t>Fév 2026</t>
  </si>
  <si>
    <t>Mar 2026</t>
  </si>
  <si>
    <t>Avr 2026</t>
  </si>
  <si>
    <t>Mai 2026</t>
  </si>
  <si>
    <t>Jun 2026</t>
  </si>
  <si>
    <t>Jul 2026</t>
  </si>
  <si>
    <t>Aoû 2026</t>
  </si>
  <si>
    <t>Sep 2026</t>
  </si>
  <si>
    <t>Oct 2026</t>
  </si>
  <si>
    <t>Nov 2026</t>
  </si>
  <si>
    <t>Déc 2026</t>
  </si>
  <si>
    <t>ℹ️  🟡 Jaune = à saisir (CA HT = TVA collectée ÷ 20%)  │  🔵 Bleu = saisi  │  🟢 Vert = Business Plan</t>
  </si>
  <si>
    <t>Annee 1  - exploitation</t>
  </si>
  <si>
    <t>Début période</t>
  </si>
  <si>
    <t>Année</t>
  </si>
  <si>
    <t>Numéro du Sites</t>
  </si>
  <si>
    <t>Lieu</t>
  </si>
  <si>
    <t>Date acquisition</t>
  </si>
  <si>
    <t>Début exploitation</t>
  </si>
  <si>
    <t xml:space="preserve">Mois Prévu Exploitation 100% </t>
  </si>
  <si>
    <t>Emprunt 1</t>
  </si>
  <si>
    <t>Bati</t>
  </si>
  <si>
    <t>Durée remboursement</t>
  </si>
  <si>
    <t>Durée en mois</t>
  </si>
  <si>
    <t>Taux intérêt</t>
  </si>
  <si>
    <t>Remboursement mensuel</t>
  </si>
  <si>
    <t>Amortissements Immobilier</t>
  </si>
  <si>
    <t>Date obtention prêt</t>
  </si>
  <si>
    <t>Amortissements Agencements</t>
  </si>
  <si>
    <t>Début remboursement</t>
  </si>
  <si>
    <t>Durée amortissement</t>
  </si>
  <si>
    <t>Dotation annuelle</t>
  </si>
  <si>
    <t>Decalage Amortissement Emprunt</t>
  </si>
  <si>
    <t>Emprunt 2</t>
  </si>
  <si>
    <t>Total Emprunt (capital+Interets+additional payments)</t>
  </si>
  <si>
    <t>SITE MONTIGNY</t>
  </si>
  <si>
    <t>Surface</t>
  </si>
  <si>
    <t>Locataire</t>
  </si>
  <si>
    <t>Docusign</t>
  </si>
  <si>
    <t>Fin Contrat</t>
  </si>
  <si>
    <t>Durée</t>
  </si>
  <si>
    <t>Dépôt Garantie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</si>
  <si>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</si>
  <si>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</si>
  <si>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</si>
  <si>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</si>
  <si>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</si>
  <si>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</si>
  <si>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</si>
  <si>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</si>
  <si>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</si>
  <si>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</si>
  <si>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</si>
  <si>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</si>
  <si>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Cellule 1</t>
  </si>
  <si>
    <t>KBE TECHNO</t>
  </si>
  <si>
    <t>ok</t>
  </si>
  <si>
    <t>6 mois expire</t>
  </si>
  <si>
    <t>Cellule 2</t>
  </si>
  <si>
    <t>SOLAROCK</t>
  </si>
  <si>
    <t>Cellule 3</t>
  </si>
  <si>
    <t>EMITEL MARKET</t>
  </si>
  <si>
    <t>Cellule 4</t>
  </si>
  <si>
    <t>PIC REFRIGERATION</t>
  </si>
  <si>
    <t>Cellule 5</t>
  </si>
  <si>
    <t>OZ DISTRIBUTION</t>
  </si>
  <si>
    <t>Cellule 6</t>
  </si>
  <si>
    <t>SOGBADJI COMLAN</t>
  </si>
  <si>
    <t>Cellule 7</t>
  </si>
  <si>
    <t>AFAQ</t>
  </si>
  <si>
    <t>Cellule 8</t>
  </si>
  <si>
    <t>ADF PLOMBERIE</t>
  </si>
  <si>
    <t>Cellule 09</t>
  </si>
  <si>
    <t>Cellule 10</t>
  </si>
  <si>
    <t>SEMO SERTVICE</t>
  </si>
  <si>
    <t>Cellule 11</t>
  </si>
  <si>
    <t>Cellule 12</t>
  </si>
  <si>
    <t>Cellule 13</t>
  </si>
  <si>
    <t>ABBYNAYA EXOTIQUE</t>
  </si>
  <si>
    <t>Cellule 14</t>
  </si>
  <si>
    <t>JOLIZ</t>
  </si>
  <si>
    <t>Cellule 15</t>
  </si>
  <si>
    <t>N ET RENOVATION</t>
  </si>
  <si>
    <t xml:space="preserve">WOODSTOCK TRADING </t>
  </si>
  <si>
    <t>Bureau 5</t>
  </si>
  <si>
    <t>TOTAL HT - MONTIGNY</t>
  </si>
  <si>
    <t>TOTAL TTC MONTIGNY</t>
  </si>
  <si>
    <t>MONTIGNY - BANQUE POSTALE</t>
  </si>
  <si>
    <t>Entrez les valeurs</t>
  </si>
  <si>
    <t>Récapitulatif des prêts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</si>
  <si>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</si>
  <si>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</si>
  <si>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</si>
  <si>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</si>
  <si>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</si>
  <si>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</si>
  <si>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</si>
  <si>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Insurance Payments</t>
  </si>
  <si>
    <t>Loan Start Date</t>
  </si>
  <si>
    <t>Total Interest Paid</t>
  </si>
  <si>
    <t>Total Amount Paid</t>
  </si>
  <si>
    <t>Interest Only Period (in payments)</t>
  </si>
  <si>
    <t>Additional Payments (Insurance)</t>
  </si>
  <si>
    <t>Nom du prêteur</t>
  </si>
  <si>
    <t>Woodgrove Bank</t>
  </si>
  <si>
    <t>Numéro de paiement</t>
  </si>
  <si>
    <t>Paiement
Date</t>
  </si>
  <si>
    <t>Début
Solde</t>
  </si>
  <si>
    <t>Paiement programmé</t>
  </si>
  <si>
    <t>Supplémentaire
Paiement</t>
  </si>
  <si>
    <t>Total
Paiement</t>
  </si>
  <si>
    <t>Capital</t>
  </si>
  <si>
    <t>Intérêts</t>
  </si>
  <si>
    <t>Fin
Solde</t>
  </si>
  <si>
    <t>Cumulé
Intérêts</t>
  </si>
  <si>
    <t>End of Month Column</t>
  </si>
  <si>
    <t>SITE BOISSY</t>
  </si>
  <si>
    <t>VERNOVA FRANCE</t>
  </si>
  <si>
    <t>DIRECT ASSISTANCE</t>
  </si>
  <si>
    <t>MADE IN WORLD</t>
  </si>
  <si>
    <t>PLAIDY</t>
  </si>
  <si>
    <t>SYL DEVELLOPEMENT</t>
  </si>
  <si>
    <t>JB GARAGE</t>
  </si>
  <si>
    <t>ET VOILA</t>
  </si>
  <si>
    <t>20-Apr-26</t>
  </si>
  <si>
    <t>TEMF</t>
  </si>
  <si>
    <t>TRANSIMPEX</t>
  </si>
  <si>
    <t>WOODSTOCK TRADING</t>
  </si>
  <si>
    <t>KOZEN LOG</t>
  </si>
  <si>
    <t>Cellule 16</t>
  </si>
  <si>
    <t>AUTOLAVEUSE CENTER</t>
  </si>
  <si>
    <t>Cellule 17</t>
  </si>
  <si>
    <t>Cellule 18</t>
  </si>
  <si>
    <t>MELSCHER</t>
  </si>
  <si>
    <t>Cellule 19</t>
  </si>
  <si>
    <t>PARFUM GLOBAL</t>
  </si>
  <si>
    <t>TOTAL HT - BOISSY</t>
  </si>
  <si>
    <t>TOTAL TTC - BOISSY</t>
  </si>
  <si>
    <t>BOISSY - BANQUE POPULAIRE</t>
  </si>
  <si>
    <t>BOISSY - SOCIETE GENERALE</t>
  </si>
  <si>
    <t>Montant du prêt</t>
  </si>
  <si>
    <t>Taux d’intérêt annuel</t>
  </si>
  <si>
    <t>Nombre de paiements prévu</t>
  </si>
  <si>
    <t>Période du prêt en années</t>
  </si>
  <si>
    <t>Nombre réel de paiements</t>
  </si>
  <si>
    <t>Nombre de remboursements par an</t>
  </si>
  <si>
    <t>Total des paiements en avance</t>
  </si>
  <si>
    <t>Date de début du prêt</t>
  </si>
  <si>
    <t>Total des intérêts</t>
  </si>
  <si>
    <t>Emprunt 3</t>
  </si>
  <si>
    <t>SITE MOUSSY</t>
  </si>
  <si>
    <t>INTERTRADE</t>
  </si>
  <si>
    <t>SOW COUVERTURE</t>
  </si>
  <si>
    <t>TOTAL HT - MOUSSY</t>
  </si>
  <si>
    <t>TOTAL TTC - MOUSSY</t>
  </si>
  <si>
    <t>MOUSSY - SOCIETE GENERALE</t>
  </si>
  <si>
    <t>MOUSSY - BANQUE POPULAIRE BATI</t>
  </si>
  <si>
    <t>Paiements supplémentaires facultatifs</t>
  </si>
  <si>
    <t>MOUSSY - BANQUE POPULAIRE TRAVAUX</t>
  </si>
  <si>
    <t>Trappes</t>
  </si>
  <si>
    <t>Frais dossier</t>
  </si>
  <si>
    <t>electricite vehicule</t>
  </si>
  <si>
    <t>INGEI</t>
  </si>
  <si>
    <t>oui</t>
  </si>
  <si>
    <t>Début remboursement Intérêts seuls</t>
  </si>
  <si>
    <t>CLIENT A</t>
  </si>
  <si>
    <t>CLIENT B</t>
  </si>
  <si>
    <t>CLIENT C</t>
  </si>
  <si>
    <t>CLIENT D</t>
  </si>
  <si>
    <t>CLIENT E</t>
  </si>
  <si>
    <t>CLIENT F</t>
  </si>
  <si>
    <t>CLIENT G</t>
  </si>
  <si>
    <t>CLIENT H</t>
  </si>
  <si>
    <t>CLIENT I</t>
  </si>
  <si>
    <t>CLIENT J</t>
  </si>
  <si>
    <t>CLIENT K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</si>
  <si>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</si>
  <si>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</si>
  <si>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</si>
  <si>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</si>
  <si>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</si>
  <si>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</si>
  <si>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</si>
  <si>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</si>
  <si>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</t>
  </si>
  <si>
    <t>Box 10</t>
  </si>
  <si>
    <t>Box 11</t>
  </si>
  <si>
    <t>TOTAL HT - TRAPPES</t>
  </si>
  <si>
    <t>TOTAL TTC - TRAPPES</t>
  </si>
  <si>
    <t>TRAPPES - CREDIT MUTUEL</t>
  </si>
  <si>
    <t>Frais Notaire 1%</t>
  </si>
  <si>
    <t>Frais Agence 4%</t>
  </si>
  <si>
    <t>Date démarrage Rembt Emprunts</t>
  </si>
  <si>
    <t>TOTAL HT - SPACELOG 5</t>
  </si>
  <si>
    <t>TOTAL TTC - SPACELOG 5</t>
  </si>
  <si>
    <t>SPACE LOG 5 EMPRUNT 1</t>
  </si>
  <si>
    <t>SPACE LOG 5 EMPRUNT 2</t>
  </si>
  <si>
    <t>SPACE LOG 5 EMPRUNT 3</t>
  </si>
  <si>
    <t>Frais Agence 5%</t>
  </si>
  <si>
    <t>TOTAL HT - SPACELOG 6</t>
  </si>
  <si>
    <t>TOTAL TTC - SPACELOG 6</t>
  </si>
  <si>
    <t>SPACE LOG 6 EMPRUNT 1</t>
  </si>
  <si>
    <t>SPACE LOG 6 EMPRUNT 2</t>
  </si>
  <si>
    <t>SPACE LOG 6 EMPRUNT 3</t>
  </si>
  <si>
    <t>TOTAL HT - SPACELOG 7</t>
  </si>
  <si>
    <t>TOTAL TTC - SPACELOG 7</t>
  </si>
  <si>
    <t>SPACE LOG 7 EMPRUNT 1</t>
  </si>
  <si>
    <t>SPACE LOG 7 EMPRUNT 2</t>
  </si>
  <si>
    <t>SPACE LOG 7 EMPRUNT 3</t>
  </si>
  <si>
    <t>TOTAL HT - SPACELOG 8</t>
  </si>
  <si>
    <t>TOTAL TTC - SPACELOG 8</t>
  </si>
  <si>
    <t>SPACE LOG 8 EMPRUNT 1</t>
  </si>
  <si>
    <t>SPACE LOG 8 EMPRUNT 2</t>
  </si>
  <si>
    <t>SPACE LOG 8 EMPRUNT 3</t>
  </si>
  <si>
    <t>Lease Expense</t>
  </si>
  <si>
    <t>TOTAL HT - SPACELOG 9</t>
  </si>
  <si>
    <t>TOTAL TTC - SPACELOG 9</t>
  </si>
  <si>
    <t>SPACE LOG 9 EMPRUNT 1</t>
  </si>
  <si>
    <t>SPACE LOG 9 EMPRUNT 2</t>
  </si>
  <si>
    <t>SPACE LOG 9 EMPRUNT 3</t>
  </si>
  <si>
    <t>TOTAL HT - SPACELOG 10</t>
  </si>
  <si>
    <t>TOTAL TTC - SPACELOG 10</t>
  </si>
  <si>
    <t>SPACE LOG 10 EMPRUNT 1</t>
  </si>
  <si>
    <t>SPACE LOG 10 EMPRUNT 2</t>
  </si>
  <si>
    <t>SPACE LOG 10 EMPRUNT 3</t>
  </si>
  <si>
    <t>TOTAL HT - SPACELOG 11</t>
  </si>
  <si>
    <t>TOTAL TTC - SPACELOG 11</t>
  </si>
  <si>
    <t>SPACE LOG 11 EMPRUNT 1</t>
  </si>
  <si>
    <t>SPACE LOG 11 EMPRUNT 2</t>
  </si>
  <si>
    <t>SPACE LOG 11 EMPRUNT 3</t>
  </si>
  <si>
    <t>CLIENT L</t>
  </si>
  <si>
    <t>CLIENT M</t>
  </si>
  <si>
    <t>CLIENT N</t>
  </si>
  <si>
    <t>CLIENT O</t>
  </si>
  <si>
    <t>TOTAL HT - SPACELOG 12</t>
  </si>
  <si>
    <t>TOTAL TTC - SPACELOG 12</t>
  </si>
  <si>
    <t>SPACE LOG 12 EMPRUNT 1</t>
  </si>
  <si>
    <t>SPACE LOG 12 EMPRUNT 2</t>
  </si>
  <si>
    <t>SPACE LOG 12 EMPRUNT 3</t>
  </si>
  <si>
    <t>Box 12</t>
  </si>
  <si>
    <t>CLIENT X</t>
  </si>
  <si>
    <t>EXCELLENCE RENOV</t>
  </si>
  <si>
    <t>ID SOL</t>
  </si>
  <si>
    <t>VOLTPOWER</t>
  </si>
  <si>
    <t>Leasing porte</t>
  </si>
  <si>
    <t>Leasing Monte charge</t>
  </si>
  <si>
    <t xml:space="preserve">Leasing mezzanine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</si>
</sst>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#,##0&quot; €&quot;"/>
    <numFmt numFmtId="165" formatCode="mm/yyyy"/>
    <numFmt numFmtId="166" formatCode="_-* #,##0_-;\-* #,##0_-;_-* \-??_-;_-@_-"/>
    <numFmt numFmtId="167" formatCode="[$-40C]mmm\-yy;@"/>
    <numFmt numFmtId="168" formatCode="m/d/yyyy"/>
    <numFmt numFmtId="169" formatCode="mmm\ yyyy"/>
    <numFmt numFmtId="170" formatCode="#,##0_ ;[Red]\-#,##0\ "/>
    <numFmt numFmtId="171" formatCode="#,##0&quot; €&quot;;\(#,##0&quot; €)&quot;;\-"/>
    <numFmt numFmtId="172" formatCode="[Green]\+#,##0&quot; €&quot;;[Red]\-#,##0&quot; €&quot;;\-"/>
    <numFmt numFmtId="173" formatCode="[Green]\+0.0%;[Red]\-0.0%;\-"/>
    <numFmt numFmtId="174" formatCode="[$-40C]dd\-mmm\-yy"/>
    <numFmt numFmtId="175" formatCode="_-* #,##0_-;\-* #,##0_-;_-* \-??_-;_-@"/>
    <numFmt numFmtId="176" formatCode="_-* #,##0.00\ [$€-40C]_-;\-* #,##0.00\ [$€-40C]_-;_-* \-??\ [$€-40C]_-;_-@"/>
    <numFmt numFmtId="177" formatCode="#,##0\ [$€-40C]"/>
    <numFmt numFmtId="178" formatCode="\£#,##0.00;[Red]&quot;-£&quot;#,##0.00"/>
    <numFmt numFmtId="179" formatCode="dd/mm/yyyy;@"/>
    <numFmt numFmtId="180" formatCode="#,##0.00&quot; €&quot;"/>
    <numFmt numFmtId="181" formatCode="_-* #,##0.00_-;\-* #,##0.00_-;_-* \-??_-;_-@_-"/>
    <numFmt numFmtId="182" formatCode="_-* #,##0.00\ [$€-40C]_-;\-* #,##0.00\ [$€-40C]_-;_-* \-??\ [$€-40C]_-;_-@_-"/>
    <numFmt numFmtId="183" formatCode="#,##0.00\ [$€-1]"/>
    <numFmt numFmtId="184" formatCode="#,##0.00&quot; €&quot;_);[Red]\(#,##0.00&quot; €)&quot;"/>
    <numFmt numFmtId="185" formatCode="#,##0\ [$€-40C];[Red]\-#,##0\ [$€-40C]"/>
    <numFmt numFmtId="186" formatCode="#,##0\ \€;\(#,##0\ \€\);&quot;-&quot;"/>
    <numFmt numFmtId="187" formatCode="[Green]\+#,##0\ \€;[Red]\-#,##0\ \€;&quot;-&quot;"/>
    <numFmt numFmtId="188" formatCode="_(* #,##0.00_);_(* \(#,##0.00\);_(* \-??_);_(@_)"/>
    <numFmt numFmtId="189" formatCode="#,##0\ \€;\(#,##0\ \€\);\-"/>
    <numFmt numFmtId="190" formatCode="[Green]\+#,##0\ \€;[Red]\-#,##0\ \€;\-"/>
  </numFmts>
  <fonts count="75" x14ac:knownFonts="1">
    <font>
      <sz val="11"/>
      <color theme="1"/>
      <name val="Aptos Narrow"/>
      <family val="2"/>
      <charset val="1"/>
    </font>
    <font>
      <sz val="11"/>
      <color theme="1" tint="0.24988555558946501"/>
      <name val="Aptos Narrow"/>
      <family val="2"/>
      <charset val="1"/>
    </font>
    <font>
      <sz val="11"/>
      <name val="Aptos Narrow"/>
      <family val="2"/>
      <charset val="1"/>
    </font>
    <font>
      <b/>
      <sz val="12"/>
      <color theme="1" tint="0.24988555558946501"/>
      <name val="Calibri"/>
      <family val="2"/>
      <charset val="1"/>
    </font>
    <font>
      <i/>
      <sz val="11"/>
      <color theme="1" tint="0.3498947111423078"/>
      <name val="Aptos Narrow"/>
      <family val="2"/>
      <charset val="1"/>
    </font>
    <font>
      <b/>
      <sz val="16"/>
      <color rgb="FF0070C0"/>
      <name val="Calibri"/>
      <family val="2"/>
      <charset val="1"/>
    </font>
    <font>
      <b/>
      <sz val="14"/>
      <color theme="1" tint="0.24988555558946501"/>
      <name val="Calibri"/>
      <family val="2"/>
      <charset val="1"/>
    </font>
    <font>
      <b/>
      <sz val="11"/>
      <color theme="3"/>
      <name val="Aptos Narrow"/>
      <family val="2"/>
      <charset val="1"/>
    </font>
    <font>
      <sz val="8"/>
      <color theme="1"/>
      <name val="Calibri"/>
      <family val="2"/>
      <charset val="1"/>
    </font>
    <font>
      <sz val="8"/>
      <color rgb="FFFF000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1"/>
    </font>
    <font>
      <u/>
      <sz val="9"/>
      <name val="Calibri"/>
      <family val="2"/>
      <charset val="1"/>
    </font>
    <font>
      <b/>
      <sz val="10"/>
      <color rgb="FFFFFFFF"/>
      <name val="Arial"/>
      <family val="2"/>
    </font>
    <font>
      <sz val="8"/>
      <color rgb="FF2E75B6"/>
      <name val="Arial"/>
      <family val="2"/>
    </font>
    <font>
      <b/>
      <sz val="12"/>
      <color rgb="FFFFFFFF"/>
      <name val="Arial"/>
      <family val="2"/>
    </font>
    <font>
      <sz val="9"/>
      <color rgb="FF2E75B6"/>
      <name val="Arial"/>
      <family val="2"/>
    </font>
    <font>
      <b/>
      <sz val="10"/>
      <color rgb="FF1F4E79"/>
      <name val="Arial"/>
      <family val="2"/>
    </font>
    <font>
      <b/>
      <sz val="10"/>
      <color rgb="FF000000"/>
      <name val="Arial"/>
      <family val="2"/>
    </font>
    <font>
      <b/>
      <sz val="10"/>
      <color rgb="FF5D4037"/>
      <name val="Arial"/>
      <family val="2"/>
    </font>
    <font>
      <sz val="10"/>
      <color rgb="FF375623"/>
      <name val="Arial"/>
      <family val="2"/>
    </font>
    <font>
      <b/>
      <sz val="10"/>
      <color rgb="FF7F6000"/>
      <name val="Arial"/>
      <family val="2"/>
    </font>
    <font>
      <sz val="10"/>
      <color rgb="FF404040"/>
      <name val="Arial"/>
      <family val="2"/>
    </font>
    <font>
      <b/>
      <sz val="10"/>
      <color rgb="FF1E3A5F"/>
      <name val="Arial"/>
      <family val="2"/>
    </font>
    <font>
      <b/>
      <sz val="8"/>
      <color rgb="FF000000"/>
      <name val="Calibri"/>
      <family val="2"/>
      <charset val="1"/>
    </font>
    <font>
      <b/>
      <u/>
      <sz val="8"/>
      <color theme="1"/>
      <name val="Calibri"/>
      <family val="2"/>
      <charset val="1"/>
    </font>
    <font>
      <b/>
      <u/>
      <sz val="8"/>
      <color rgb="FF000000"/>
      <name val="Calibri"/>
      <family val="2"/>
      <charset val="1"/>
    </font>
    <font>
      <b/>
      <i/>
      <sz val="8"/>
      <color theme="1"/>
      <name val="Calibri"/>
      <family val="2"/>
      <charset val="1"/>
    </font>
    <font>
      <b/>
      <sz val="8"/>
      <color theme="4"/>
      <name val="Calibri"/>
      <family val="2"/>
      <charset val="1"/>
    </font>
    <font>
      <sz val="11"/>
      <name val="Calibri"/>
      <family val="2"/>
      <charset val="1"/>
    </font>
    <font>
      <b/>
      <sz val="40"/>
      <color rgb="FF376B36"/>
      <name val="Calibri"/>
      <family val="2"/>
      <charset val="1"/>
    </font>
    <font>
      <b/>
      <sz val="40"/>
      <color rgb="FF376B36"/>
      <name val="Aptos Display"/>
      <family val="2"/>
      <charset val="1"/>
    </font>
    <font>
      <b/>
      <sz val="20"/>
      <color theme="4" tint="-0.499984740745262"/>
      <name val="Aptos Display"/>
      <family val="2"/>
      <charset val="1"/>
    </font>
    <font>
      <b/>
      <sz val="20"/>
      <color theme="4" tint="-0.499984740745262"/>
      <name val="Calibri"/>
      <family val="2"/>
      <charset val="1"/>
    </font>
    <font>
      <sz val="12"/>
      <color theme="1"/>
      <name val="Aptos Narrow"/>
      <family val="2"/>
      <charset val="1"/>
    </font>
    <font>
      <sz val="12"/>
      <color theme="1" tint="0.24988555558946501"/>
      <name val="Aptos Narrow"/>
      <family val="2"/>
      <charset val="1"/>
    </font>
    <font>
      <sz val="12"/>
      <name val="Aptos Narrow"/>
      <family val="2"/>
      <charset val="1"/>
    </font>
    <font>
      <b/>
      <sz val="14"/>
      <color rgb="FF376B36"/>
      <name val="Aptos Narrow"/>
      <family val="2"/>
      <charset val="1"/>
    </font>
    <font>
      <b/>
      <sz val="14"/>
      <color theme="1" tint="0.3498947111423078"/>
      <name val="Aptos Narrow"/>
      <family val="2"/>
      <charset val="1"/>
    </font>
    <font>
      <b/>
      <sz val="9"/>
      <color theme="1"/>
      <name val="Aptos"/>
      <family val="2"/>
      <charset val="1"/>
    </font>
    <font>
      <sz val="8"/>
      <color theme="1"/>
      <name val="Aptos"/>
      <family val="2"/>
      <charset val="1"/>
    </font>
    <font>
      <sz val="8"/>
      <color rgb="FF000000"/>
      <name val="Aptos"/>
      <family val="2"/>
      <charset val="1"/>
    </font>
    <font>
      <b/>
      <u/>
      <sz val="8"/>
      <color theme="1"/>
      <name val="Aptos"/>
      <family val="2"/>
      <charset val="1"/>
    </font>
    <font>
      <b/>
      <u/>
      <sz val="8"/>
      <color rgb="FF000000"/>
      <name val="Aptos"/>
      <family val="2"/>
      <charset val="1"/>
    </font>
    <font>
      <b/>
      <sz val="8"/>
      <color theme="1"/>
      <name val="Aptos"/>
      <family val="2"/>
      <charset val="1"/>
    </font>
    <font>
      <b/>
      <i/>
      <sz val="8"/>
      <color theme="1"/>
      <name val="Arial"/>
      <family val="2"/>
      <charset val="1"/>
    </font>
    <font>
      <b/>
      <sz val="8"/>
      <color rgb="FFFF0000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rgb="FFFF0000"/>
      <name val="Aptos"/>
      <family val="2"/>
      <charset val="1"/>
    </font>
    <font>
      <b/>
      <sz val="8"/>
      <color theme="4"/>
      <name val="Aptos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1" tint="0.24988555558946501"/>
      <name val="Calibri"/>
      <family val="2"/>
      <charset val="1"/>
    </font>
    <font>
      <sz val="11"/>
      <color theme="1"/>
      <name val="Aptos Narrow"/>
      <family val="2"/>
      <charset val="1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00B050"/>
      <name val="Calibri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i/>
      <sz val="8"/>
      <color rgb="FFAED6F1"/>
      <name val="Arial"/>
      <family val="2"/>
    </font>
    <font>
      <sz val="9"/>
      <color rgb="FF1A5276"/>
      <name val="Arial"/>
      <family val="2"/>
    </font>
    <font>
      <sz val="9"/>
      <color rgb="FFAAAAAA"/>
      <name val="Arial"/>
      <family val="2"/>
    </font>
    <font>
      <i/>
      <sz val="9"/>
      <color rgb="FF5D6D7E"/>
      <name val="Arial"/>
      <family val="2"/>
    </font>
    <font>
      <b/>
      <sz val="9"/>
      <color rgb="FF7D6608"/>
      <name val="Arial"/>
      <family val="2"/>
    </font>
    <font>
      <b/>
      <sz val="9"/>
      <color rgb="FF6C3483"/>
      <name val="Arial"/>
      <family val="2"/>
    </font>
    <font>
      <b/>
      <sz val="9"/>
      <color rgb="FF4A235A"/>
      <name val="Arial"/>
      <family val="2"/>
    </font>
    <font>
      <i/>
      <sz val="8"/>
      <color rgb="FF1A5276"/>
      <name val="Arial"/>
      <family val="2"/>
    </font>
    <font>
      <sz val="8"/>
      <name val="Aptos Narrow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rgb="FFD1D1D1"/>
      </patternFill>
    </fill>
    <fill>
      <patternFill patternType="solid">
        <fgColor theme="4" tint="0.79989013336588644"/>
        <bgColor rgb="FFBDD7EE"/>
      </patternFill>
    </fill>
    <fill>
      <patternFill patternType="solid">
        <fgColor theme="0"/>
        <bgColor rgb="FFF2F2F2"/>
      </patternFill>
    </fill>
    <fill>
      <patternFill patternType="solid">
        <fgColor rgb="FF0070C0"/>
        <bgColor rgb="FF2E75B6"/>
      </patternFill>
    </fill>
    <fill>
      <patternFill patternType="solid">
        <fgColor theme="8" tint="0.79989013336588644"/>
        <bgColor rgb="FFFFE2E2"/>
      </patternFill>
    </fill>
    <fill>
      <patternFill patternType="solid">
        <fgColor rgb="FFFFFF00"/>
        <bgColor rgb="FFFFC000"/>
      </patternFill>
    </fill>
    <fill>
      <patternFill patternType="solid">
        <fgColor rgb="FFF2F2F2"/>
        <bgColor rgb="FFEBF3FB"/>
      </patternFill>
    </fill>
    <fill>
      <patternFill patternType="solid">
        <fgColor theme="6" tint="0.79989013336588644"/>
        <bgColor rgb="FFC1E5F5"/>
      </patternFill>
    </fill>
    <fill>
      <patternFill patternType="solid">
        <fgColor rgb="FF002060"/>
        <bgColor rgb="FF0E2841"/>
      </patternFill>
    </fill>
    <fill>
      <patternFill patternType="solid">
        <fgColor rgb="FFFFC000"/>
        <bgColor rgb="FFF4B083"/>
      </patternFill>
    </fill>
    <fill>
      <patternFill patternType="solid">
        <fgColor rgb="FF1F4E79"/>
        <bgColor rgb="FF156082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0070C0"/>
      </patternFill>
    </fill>
    <fill>
      <patternFill patternType="solid">
        <fgColor rgb="FFBDD7EE"/>
        <bgColor rgb="FFC1E5F5"/>
      </patternFill>
    </fill>
    <fill>
      <patternFill patternType="solid">
        <fgColor rgb="FFFFF9C4"/>
        <bgColor rgb="FFFFF2CC"/>
      </patternFill>
    </fill>
    <fill>
      <patternFill patternType="solid">
        <fgColor rgb="FFDBEAFE"/>
        <bgColor rgb="FFEBF3FB"/>
      </patternFill>
    </fill>
    <fill>
      <patternFill patternType="solid">
        <fgColor rgb="FF92D050"/>
        <bgColor rgb="FF47D45A"/>
      </patternFill>
    </fill>
    <fill>
      <patternFill patternType="solid">
        <fgColor rgb="FF00FF00"/>
        <bgColor rgb="FF47D45A"/>
      </patternFill>
    </fill>
    <fill>
      <patternFill patternType="solid">
        <fgColor rgb="FFF4B083"/>
        <bgColor rgb="FFF2AA84"/>
      </patternFill>
    </fill>
    <fill>
      <patternFill patternType="solid">
        <fgColor rgb="FFF7CAAC"/>
        <bgColor rgb="FFF2CFEE"/>
      </patternFill>
    </fill>
    <fill>
      <patternFill patternType="solid">
        <fgColor rgb="FF0D2137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EAECEE"/>
      </patternFill>
    </fill>
    <fill>
      <patternFill patternType="solid">
        <fgColor rgb="FFEBF5FB"/>
      </patternFill>
    </fill>
    <fill>
      <patternFill patternType="solid">
        <fgColor rgb="FFF2F3F4"/>
      </patternFill>
    </fill>
    <fill>
      <patternFill patternType="solid">
        <fgColor rgb="FF1E8449"/>
      </patternFill>
    </fill>
    <fill>
      <patternFill patternType="solid">
        <fgColor rgb="FFFDFEFE"/>
      </patternFill>
    </fill>
    <fill>
      <patternFill patternType="solid">
        <fgColor rgb="FFF5EEF8"/>
      </patternFill>
    </fill>
    <fill>
      <patternFill patternType="solid">
        <fgColor rgb="FF6C3483"/>
      </patternFill>
    </fill>
    <fill>
      <patternFill patternType="solid">
        <fgColor rgb="FFEAD1F5"/>
      </patternFill>
    </fill>
    <fill>
      <patternFill patternType="solid">
        <fgColor rgb="FFFEF9E7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1" tint="0.49989318521683401"/>
      </top>
      <bottom style="thin">
        <color theme="1" tint="0.49989318521683401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0" tint="-0.14999847407452621"/>
      </right>
      <top style="thin">
        <color theme="4" tint="-0.499984740745262"/>
      </top>
      <bottom style="thin">
        <color theme="0" tint="-0.14999847407452621"/>
      </bottom>
      <diagonal/>
    </border>
    <border>
      <left/>
      <right/>
      <top style="thin">
        <color rgb="FF376B36"/>
      </top>
      <bottom style="thin">
        <color theme="2" tint="-9.9978637043366805E-2"/>
      </bottom>
      <diagonal/>
    </border>
    <border>
      <left/>
      <right style="thin">
        <color theme="0" tint="-0.14999847407452621"/>
      </right>
      <top style="thin">
        <color rgb="FF376B36"/>
      </top>
      <bottom style="thin">
        <color theme="2" tint="-9.9978637043366805E-2"/>
      </bottom>
      <diagonal/>
    </border>
    <border>
      <left style="thin">
        <color theme="0" tint="-0.14999847407452621"/>
      </left>
      <right/>
      <top style="thin">
        <color theme="4" tint="-0.499984740745262"/>
      </top>
      <bottom style="thin">
        <color theme="2" tint="-9.9978637043366805E-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0.1499984740745262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2" tint="-9.9978637043366805E-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2" tint="-9.9978637043366805E-2"/>
      </top>
      <bottom/>
      <diagonal/>
    </border>
    <border>
      <left style="thin">
        <color theme="0" tint="-0.14999847407452621"/>
      </left>
      <right/>
      <top style="thin">
        <color theme="2" tint="-9.9978637043366805E-2"/>
      </top>
      <bottom/>
      <diagonal/>
    </border>
    <border>
      <left/>
      <right style="thin">
        <color theme="0" tint="-0.14999847407452621"/>
      </right>
      <top style="thin">
        <color theme="2" tint="-9.9978637043366805E-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2" tint="-9.9978637043366805E-2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theme="4" tint="-0.499984740745262"/>
      </top>
      <bottom style="thin">
        <color theme="0" tint="-0.14999847407452621"/>
      </bottom>
      <diagonal/>
    </border>
    <border>
      <left/>
      <right/>
      <top style="thin">
        <color theme="4" tint="-0.499984740745262"/>
      </top>
      <bottom style="thin">
        <color theme="2" tint="-9.9978637043366805E-2"/>
      </bottom>
      <diagonal/>
    </border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</borders>
  <cellStyleXfs count="28">
    <xf numFmtId="0" fontId="0" fillId="0" borderId="0"/>
    <xf numFmtId="188" fontId="59" fillId="0" borderId="0"/>
    <xf numFmtId="9" fontId="59" fillId="0" borderId="0"/>
    <xf numFmtId="168" fontId="1" fillId="0" borderId="0"/>
    <xf numFmtId="180" fontId="1" fillId="2" borderId="0"/>
    <xf numFmtId="180" fontId="1" fillId="2" borderId="0">
      <alignment horizontal="right" indent="2"/>
    </xf>
    <xf numFmtId="1" fontId="1" fillId="3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0" fontId="2" fillId="0" borderId="0"/>
    <xf numFmtId="0" fontId="1" fillId="3" borderId="0">
      <alignment horizontal="center" vertical="center" wrapText="1"/>
    </xf>
    <xf numFmtId="0" fontId="3" fillId="4" borderId="0">
      <alignment horizontal="center" vertical="center" wrapText="1"/>
    </xf>
    <xf numFmtId="0" fontId="4" fillId="0" borderId="1">
      <alignment vertical="center"/>
    </xf>
    <xf numFmtId="0" fontId="5" fillId="5" borderId="0">
      <alignment horizontal="left" vertical="center" wrapText="1" indent="1"/>
    </xf>
    <xf numFmtId="0" fontId="6" fillId="0" borderId="2">
      <alignment vertical="center"/>
    </xf>
    <xf numFmtId="0" fontId="7" fillId="0" borderId="3">
      <alignment vertical="center"/>
    </xf>
  </cellStyleXfs>
  <cellXfs count="584">
    <xf numFmtId="0" fontId="0" fillId="0" borderId="0" xfId="0"/>
    <xf numFmtId="0" fontId="8" fillId="7" borderId="0" xfId="0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165" fontId="10" fillId="0" borderId="0" xfId="0" applyNumberFormat="1" applyFont="1"/>
    <xf numFmtId="165" fontId="11" fillId="0" borderId="0" xfId="0" applyNumberFormat="1" applyFont="1" applyAlignment="1">
      <alignment horizontal="left"/>
    </xf>
    <xf numFmtId="165" fontId="11" fillId="0" borderId="0" xfId="0" applyNumberFormat="1" applyFont="1"/>
    <xf numFmtId="165" fontId="10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6" fontId="8" fillId="0" borderId="0" xfId="1" applyNumberFormat="1" applyFont="1"/>
    <xf numFmtId="166" fontId="8" fillId="6" borderId="0" xfId="1" applyNumberFormat="1" applyFont="1" applyFill="1"/>
    <xf numFmtId="167" fontId="9" fillId="0" borderId="0" xfId="0" applyNumberFormat="1" applyFont="1"/>
    <xf numFmtId="166" fontId="8" fillId="0" borderId="0" xfId="0" applyNumberFormat="1" applyFont="1" applyAlignment="1">
      <alignment horizontal="left"/>
    </xf>
    <xf numFmtId="3" fontId="9" fillId="0" borderId="0" xfId="0" applyNumberFormat="1" applyFont="1"/>
    <xf numFmtId="168" fontId="8" fillId="0" borderId="0" xfId="0" applyNumberFormat="1" applyFont="1"/>
    <xf numFmtId="0" fontId="10" fillId="0" borderId="0" xfId="0" applyFont="1" applyAlignment="1">
      <alignment horizontal="left"/>
    </xf>
    <xf numFmtId="17" fontId="8" fillId="0" borderId="0" xfId="0" applyNumberFormat="1" applyFont="1"/>
    <xf numFmtId="0" fontId="8" fillId="7" borderId="0" xfId="0" applyFont="1" applyFill="1"/>
    <xf numFmtId="0" fontId="10" fillId="8" borderId="0" xfId="0" applyFont="1" applyFill="1"/>
    <xf numFmtId="166" fontId="10" fillId="0" borderId="0" xfId="1" applyNumberFormat="1" applyFont="1"/>
    <xf numFmtId="166" fontId="10" fillId="6" borderId="0" xfId="1" applyNumberFormat="1" applyFont="1" applyFill="1"/>
    <xf numFmtId="0" fontId="8" fillId="8" borderId="0" xfId="0" applyFont="1" applyFill="1"/>
    <xf numFmtId="0" fontId="12" fillId="0" borderId="0" xfId="0" applyFont="1" applyAlignment="1">
      <alignment horizontal="left"/>
    </xf>
    <xf numFmtId="0" fontId="8" fillId="9" borderId="0" xfId="0" applyFont="1" applyFill="1" applyAlignment="1">
      <alignment horizontal="left"/>
    </xf>
    <xf numFmtId="0" fontId="13" fillId="10" borderId="0" xfId="0" applyFont="1" applyFill="1"/>
    <xf numFmtId="0" fontId="13" fillId="0" borderId="0" xfId="0" applyFont="1"/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6" fontId="8" fillId="0" borderId="0" xfId="0" applyNumberFormat="1" applyFont="1"/>
    <xf numFmtId="0" fontId="10" fillId="11" borderId="0" xfId="0" applyFont="1" applyFill="1"/>
    <xf numFmtId="166" fontId="10" fillId="11" borderId="0" xfId="1" applyNumberFormat="1" applyFont="1" applyFill="1"/>
    <xf numFmtId="0" fontId="14" fillId="0" borderId="0" xfId="0" applyFont="1"/>
    <xf numFmtId="0" fontId="15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169" fontId="15" fillId="0" borderId="0" xfId="0" applyNumberFormat="1" applyFont="1" applyAlignment="1">
      <alignment horizontal="center"/>
    </xf>
    <xf numFmtId="169" fontId="15" fillId="6" borderId="0" xfId="0" applyNumberFormat="1" applyFont="1" applyFill="1" applyAlignment="1">
      <alignment horizontal="center"/>
    </xf>
    <xf numFmtId="0" fontId="14" fillId="6" borderId="0" xfId="0" applyFont="1" applyFill="1"/>
    <xf numFmtId="0" fontId="15" fillId="0" borderId="0" xfId="0" applyFont="1"/>
    <xf numFmtId="170" fontId="14" fillId="0" borderId="0" xfId="1" applyNumberFormat="1" applyFont="1"/>
    <xf numFmtId="170" fontId="14" fillId="6" borderId="0" xfId="1" applyNumberFormat="1" applyFont="1" applyFill="1"/>
    <xf numFmtId="170" fontId="15" fillId="0" borderId="0" xfId="1" applyNumberFormat="1" applyFont="1"/>
    <xf numFmtId="170" fontId="14" fillId="6" borderId="0" xfId="0" applyNumberFormat="1" applyFont="1" applyFill="1"/>
    <xf numFmtId="170" fontId="14" fillId="0" borderId="0" xfId="0" applyNumberFormat="1" applyFont="1"/>
    <xf numFmtId="166" fontId="16" fillId="0" borderId="0" xfId="1" applyNumberFormat="1" applyFont="1"/>
    <xf numFmtId="166" fontId="17" fillId="0" borderId="0" xfId="1" applyNumberFormat="1" applyFont="1"/>
    <xf numFmtId="166" fontId="16" fillId="6" borderId="0" xfId="1" applyNumberFormat="1" applyFont="1" applyFill="1"/>
    <xf numFmtId="170" fontId="15" fillId="6" borderId="0" xfId="1" applyNumberFormat="1" applyFont="1" applyFill="1"/>
    <xf numFmtId="166" fontId="14" fillId="0" borderId="0" xfId="1" applyNumberFormat="1" applyFont="1"/>
    <xf numFmtId="166" fontId="14" fillId="6" borderId="0" xfId="1" applyNumberFormat="1" applyFont="1" applyFill="1"/>
    <xf numFmtId="0" fontId="16" fillId="0" borderId="0" xfId="0" applyFont="1"/>
    <xf numFmtId="166" fontId="14" fillId="6" borderId="0" xfId="0" applyNumberFormat="1" applyFont="1" applyFill="1"/>
    <xf numFmtId="166" fontId="15" fillId="0" borderId="0" xfId="1" applyNumberFormat="1" applyFont="1"/>
    <xf numFmtId="170" fontId="15" fillId="0" borderId="0" xfId="0" applyNumberFormat="1" applyFont="1"/>
    <xf numFmtId="0" fontId="18" fillId="16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/>
    </xf>
    <xf numFmtId="171" fontId="24" fillId="18" borderId="4" xfId="0" applyNumberFormat="1" applyFont="1" applyFill="1" applyBorder="1" applyAlignment="1">
      <alignment horizontal="right" vertical="center"/>
    </xf>
    <xf numFmtId="171" fontId="25" fillId="15" borderId="4" xfId="0" applyNumberFormat="1" applyFont="1" applyFill="1" applyBorder="1" applyAlignment="1">
      <alignment horizontal="right" vertical="center"/>
    </xf>
    <xf numFmtId="172" fontId="26" fillId="14" borderId="4" xfId="0" applyNumberFormat="1" applyFont="1" applyFill="1" applyBorder="1" applyAlignment="1">
      <alignment horizontal="right" vertical="center"/>
    </xf>
    <xf numFmtId="173" fontId="27" fillId="8" borderId="4" xfId="0" applyNumberFormat="1" applyFont="1" applyFill="1" applyBorder="1" applyAlignment="1">
      <alignment horizontal="right" vertical="center"/>
    </xf>
    <xf numFmtId="171" fontId="28" fillId="19" borderId="4" xfId="0" applyNumberFormat="1" applyFont="1" applyFill="1" applyBorder="1" applyAlignment="1">
      <alignment horizontal="right" vertical="center"/>
    </xf>
    <xf numFmtId="3" fontId="8" fillId="0" borderId="0" xfId="0" applyNumberFormat="1" applyFont="1"/>
    <xf numFmtId="0" fontId="8" fillId="0" borderId="0" xfId="0" applyFont="1" applyAlignment="1">
      <alignment horizontal="center"/>
    </xf>
    <xf numFmtId="168" fontId="8" fillId="7" borderId="0" xfId="0" applyNumberFormat="1" applyFont="1" applyFill="1" applyAlignment="1">
      <alignment horizontal="center"/>
    </xf>
    <xf numFmtId="3" fontId="10" fillId="0" borderId="0" xfId="0" applyNumberFormat="1" applyFont="1"/>
    <xf numFmtId="0" fontId="10" fillId="20" borderId="5" xfId="0" applyFont="1" applyFill="1" applyBorder="1" applyAlignment="1">
      <alignment horizontal="center"/>
    </xf>
    <xf numFmtId="0" fontId="10" fillId="20" borderId="0" xfId="0" applyFont="1" applyFill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8" fillId="20" borderId="6" xfId="0" applyFont="1" applyFill="1" applyBorder="1"/>
    <xf numFmtId="0" fontId="8" fillId="20" borderId="0" xfId="0" applyFont="1" applyFill="1"/>
    <xf numFmtId="3" fontId="8" fillId="20" borderId="6" xfId="0" applyNumberFormat="1" applyFont="1" applyFill="1" applyBorder="1"/>
    <xf numFmtId="3" fontId="8" fillId="20" borderId="0" xfId="0" applyNumberFormat="1" applyFont="1" applyFill="1"/>
    <xf numFmtId="167" fontId="8" fillId="0" borderId="0" xfId="0" applyNumberFormat="1" applyFont="1"/>
    <xf numFmtId="3" fontId="8" fillId="7" borderId="0" xfId="0" applyNumberFormat="1" applyFont="1" applyFill="1"/>
    <xf numFmtId="3" fontId="10" fillId="8" borderId="0" xfId="0" applyNumberFormat="1" applyFont="1" applyFill="1"/>
    <xf numFmtId="0" fontId="29" fillId="2" borderId="0" xfId="0" applyFont="1" applyFill="1"/>
    <xf numFmtId="1" fontId="10" fillId="0" borderId="0" xfId="0" applyNumberFormat="1" applyFont="1"/>
    <xf numFmtId="0" fontId="29" fillId="0" borderId="0" xfId="0" applyFont="1" applyAlignment="1">
      <alignment horizontal="left"/>
    </xf>
    <xf numFmtId="10" fontId="29" fillId="0" borderId="0" xfId="0" applyNumberFormat="1" applyFont="1"/>
    <xf numFmtId="168" fontId="10" fillId="0" borderId="0" xfId="0" applyNumberFormat="1" applyFont="1"/>
    <xf numFmtId="3" fontId="8" fillId="0" borderId="0" xfId="0" applyNumberFormat="1" applyFont="1" applyAlignment="1">
      <alignment horizontal="right"/>
    </xf>
    <xf numFmtId="3" fontId="8" fillId="8" borderId="0" xfId="0" applyNumberFormat="1" applyFont="1" applyFill="1"/>
    <xf numFmtId="3" fontId="11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8" fontId="9" fillId="0" borderId="0" xfId="0" applyNumberFormat="1" applyFont="1"/>
    <xf numFmtId="0" fontId="10" fillId="11" borderId="0" xfId="0" applyFont="1" applyFill="1" applyAlignment="1">
      <alignment horizontal="left"/>
    </xf>
    <xf numFmtId="0" fontId="8" fillId="11" borderId="0" xfId="0" applyFont="1" applyFill="1"/>
    <xf numFmtId="9" fontId="8" fillId="0" borderId="0" xfId="0" applyNumberFormat="1" applyFont="1"/>
    <xf numFmtId="3" fontId="13" fillId="10" borderId="0" xfId="0" applyNumberFormat="1" applyFont="1" applyFill="1"/>
    <xf numFmtId="3" fontId="13" fillId="0" borderId="0" xfId="0" applyNumberFormat="1" applyFont="1"/>
    <xf numFmtId="3" fontId="8" fillId="11" borderId="0" xfId="0" applyNumberFormat="1" applyFont="1" applyFill="1"/>
    <xf numFmtId="0" fontId="10" fillId="0" borderId="0" xfId="0" applyFont="1" applyAlignment="1">
      <alignment wrapText="1"/>
    </xf>
    <xf numFmtId="3" fontId="8" fillId="20" borderId="7" xfId="0" applyNumberFormat="1" applyFont="1" applyFill="1" applyBorder="1"/>
    <xf numFmtId="0" fontId="8" fillId="0" borderId="0" xfId="13" applyFont="1"/>
    <xf numFmtId="0" fontId="8" fillId="7" borderId="0" xfId="13" applyFont="1" applyFill="1"/>
    <xf numFmtId="0" fontId="8" fillId="0" borderId="0" xfId="13" applyFont="1" applyAlignment="1">
      <alignment horizontal="center"/>
    </xf>
    <xf numFmtId="0" fontId="12" fillId="0" borderId="0" xfId="13" applyFont="1" applyAlignment="1">
      <alignment horizontal="center"/>
    </xf>
    <xf numFmtId="0" fontId="30" fillId="0" borderId="0" xfId="13" applyFont="1" applyAlignment="1">
      <alignment horizontal="center"/>
    </xf>
    <xf numFmtId="0" fontId="31" fillId="0" borderId="0" xfId="13" applyFont="1" applyAlignment="1">
      <alignment horizontal="center"/>
    </xf>
    <xf numFmtId="0" fontId="10" fillId="0" borderId="0" xfId="13" applyFont="1"/>
    <xf numFmtId="0" fontId="32" fillId="0" borderId="0" xfId="13" applyFont="1"/>
    <xf numFmtId="0" fontId="10" fillId="0" borderId="0" xfId="13" applyFont="1" applyAlignment="1">
      <alignment horizontal="center"/>
    </xf>
    <xf numFmtId="174" fontId="11" fillId="0" borderId="0" xfId="13" applyNumberFormat="1" applyFont="1" applyAlignment="1">
      <alignment horizontal="center"/>
    </xf>
    <xf numFmtId="175" fontId="11" fillId="0" borderId="0" xfId="13" applyNumberFormat="1" applyFont="1" applyAlignment="1">
      <alignment horizontal="center"/>
    </xf>
    <xf numFmtId="176" fontId="10" fillId="0" borderId="0" xfId="13" applyNumberFormat="1" applyFont="1"/>
    <xf numFmtId="176" fontId="8" fillId="0" borderId="0" xfId="13" applyNumberFormat="1" applyFont="1"/>
    <xf numFmtId="0" fontId="10" fillId="21" borderId="0" xfId="13" applyFont="1" applyFill="1" applyAlignment="1">
      <alignment horizontal="center"/>
    </xf>
    <xf numFmtId="0" fontId="11" fillId="0" borderId="0" xfId="13" applyFont="1" applyAlignment="1">
      <alignment horizontal="center"/>
    </xf>
    <xf numFmtId="0" fontId="10" fillId="7" borderId="0" xfId="13" applyFont="1" applyFill="1"/>
    <xf numFmtId="176" fontId="10" fillId="7" borderId="0" xfId="13" applyNumberFormat="1" applyFont="1" applyFill="1"/>
    <xf numFmtId="176" fontId="33" fillId="7" borderId="0" xfId="13" applyNumberFormat="1" applyFont="1" applyFill="1"/>
    <xf numFmtId="0" fontId="2" fillId="0" borderId="0" xfId="12"/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0" borderId="0" xfId="0" applyNumberFormat="1"/>
    <xf numFmtId="0" fontId="34" fillId="0" borderId="0" xfId="12" applyFont="1"/>
    <xf numFmtId="0" fontId="35" fillId="0" borderId="0" xfId="25" applyFont="1" applyFill="1" applyAlignment="1">
      <alignment vertical="center" wrapText="1"/>
    </xf>
    <xf numFmtId="168" fontId="34" fillId="0" borderId="0" xfId="12" applyNumberFormat="1" applyFont="1" applyAlignment="1">
      <alignment horizontal="right" vertical="center"/>
    </xf>
    <xf numFmtId="0" fontId="37" fillId="0" borderId="9" xfId="26" applyFont="1" applyBorder="1" applyAlignment="1">
      <alignment horizontal="left" vertical="center" indent="1"/>
    </xf>
    <xf numFmtId="0" fontId="38" fillId="0" borderId="9" xfId="26" applyFont="1" applyBorder="1" applyAlignment="1">
      <alignment horizontal="left" vertical="center" indent="1"/>
    </xf>
    <xf numFmtId="0" fontId="6" fillId="0" borderId="9" xfId="26" applyBorder="1" applyAlignment="1">
      <alignment horizontal="left" vertical="center" indent="1"/>
    </xf>
    <xf numFmtId="0" fontId="6" fillId="0" borderId="0" xfId="26" applyBorder="1">
      <alignment vertical="center"/>
    </xf>
    <xf numFmtId="0" fontId="37" fillId="0" borderId="0" xfId="26" applyFont="1" applyBorder="1">
      <alignment vertical="center"/>
    </xf>
    <xf numFmtId="168" fontId="2" fillId="0" borderId="0" xfId="12" applyNumberFormat="1" applyAlignment="1">
      <alignment horizontal="right" vertical="center"/>
    </xf>
    <xf numFmtId="164" fontId="40" fillId="0" borderId="11" xfId="4" applyNumberFormat="1" applyFont="1" applyFill="1" applyBorder="1" applyAlignment="1">
      <alignment horizontal="right" vertical="center" indent="1"/>
    </xf>
    <xf numFmtId="178" fontId="2" fillId="0" borderId="0" xfId="12" applyNumberFormat="1"/>
    <xf numFmtId="10" fontId="40" fillId="0" borderId="15" xfId="21" applyFont="1" applyBorder="1" applyAlignment="1">
      <alignment horizontal="right" vertical="center" indent="1"/>
    </xf>
    <xf numFmtId="1" fontId="40" fillId="0" borderId="15" xfId="6" applyFont="1" applyFill="1" applyBorder="1" applyAlignment="1">
      <alignment horizontal="right" vertical="center" indent="1"/>
    </xf>
    <xf numFmtId="0" fontId="39" fillId="0" borderId="19" xfId="24" applyFont="1" applyBorder="1">
      <alignment vertical="center"/>
    </xf>
    <xf numFmtId="168" fontId="40" fillId="0" borderId="20" xfId="3" applyFont="1" applyBorder="1" applyAlignment="1">
      <alignment horizontal="right" vertical="center" indent="1"/>
    </xf>
    <xf numFmtId="179" fontId="0" fillId="0" borderId="0" xfId="0" applyNumberFormat="1"/>
    <xf numFmtId="0" fontId="41" fillId="0" borderId="0" xfId="12" applyFont="1"/>
    <xf numFmtId="0" fontId="42" fillId="0" borderId="0" xfId="24" applyFont="1" applyBorder="1" applyAlignment="1">
      <alignment horizontal="left" vertical="center" indent="1"/>
    </xf>
    <xf numFmtId="3" fontId="39" fillId="0" borderId="0" xfId="4" applyNumberFormat="1" applyFont="1" applyFill="1" applyAlignment="1">
      <alignment horizontal="right" vertical="center" indent="1"/>
    </xf>
    <xf numFmtId="180" fontId="39" fillId="0" borderId="0" xfId="4" applyFont="1" applyFill="1" applyAlignment="1">
      <alignment horizontal="right" vertical="center" indent="1"/>
    </xf>
    <xf numFmtId="0" fontId="42" fillId="0" borderId="0" xfId="27" applyFont="1" applyBorder="1" applyAlignment="1">
      <alignment horizontal="left" vertical="top" indent="1"/>
    </xf>
    <xf numFmtId="0" fontId="39" fillId="0" borderId="0" xfId="27" applyFont="1" applyBorder="1" applyAlignment="1">
      <alignment horizontal="right" vertical="center" indent="1"/>
    </xf>
    <xf numFmtId="0" fontId="2" fillId="0" borderId="0" xfId="12" applyAlignment="1">
      <alignment vertical="center" wrapText="1"/>
    </xf>
    <xf numFmtId="0" fontId="43" fillId="0" borderId="0" xfId="23" applyFont="1" applyFill="1">
      <alignment horizontal="center" vertical="center" wrapText="1"/>
    </xf>
    <xf numFmtId="0" fontId="0" fillId="0" borderId="0" xfId="0" applyAlignment="1">
      <alignment wrapText="1"/>
    </xf>
    <xf numFmtId="0" fontId="43" fillId="0" borderId="0" xfId="23" applyFont="1" applyFill="1" applyAlignment="1">
      <alignment horizontal="right" vertical="center" wrapText="1"/>
    </xf>
    <xf numFmtId="0" fontId="29" fillId="0" borderId="0" xfId="0" applyFont="1" applyAlignment="1">
      <alignment horizontal="center"/>
    </xf>
    <xf numFmtId="3" fontId="29" fillId="0" borderId="0" xfId="0" applyNumberFormat="1" applyFont="1"/>
    <xf numFmtId="0" fontId="29" fillId="20" borderId="5" xfId="0" applyFont="1" applyFill="1" applyBorder="1" applyAlignment="1">
      <alignment horizontal="center"/>
    </xf>
    <xf numFmtId="0" fontId="29" fillId="20" borderId="0" xfId="0" applyFont="1" applyFill="1" applyAlignment="1">
      <alignment horizontal="center"/>
    </xf>
    <xf numFmtId="0" fontId="29" fillId="20" borderId="6" xfId="0" applyFont="1" applyFill="1" applyBorder="1" applyAlignment="1">
      <alignment horizontal="center"/>
    </xf>
    <xf numFmtId="0" fontId="29" fillId="8" borderId="0" xfId="0" applyFont="1" applyFill="1"/>
    <xf numFmtId="3" fontId="29" fillId="8" borderId="0" xfId="0" applyNumberFormat="1" applyFont="1" applyFill="1"/>
    <xf numFmtId="10" fontId="10" fillId="0" borderId="0" xfId="0" applyNumberFormat="1" applyFont="1"/>
    <xf numFmtId="3" fontId="10" fillId="20" borderId="6" xfId="0" applyNumberFormat="1" applyFont="1" applyFill="1" applyBorder="1"/>
    <xf numFmtId="3" fontId="10" fillId="20" borderId="0" xfId="0" applyNumberFormat="1" applyFont="1" applyFill="1"/>
    <xf numFmtId="0" fontId="10" fillId="2" borderId="0" xfId="0" applyFont="1" applyFill="1" applyAlignment="1">
      <alignment horizontal="left"/>
    </xf>
    <xf numFmtId="0" fontId="8" fillId="20" borderId="7" xfId="0" applyFont="1" applyFill="1" applyBorder="1"/>
    <xf numFmtId="0" fontId="8" fillId="0" borderId="0" xfId="14" applyFont="1"/>
    <xf numFmtId="0" fontId="8" fillId="0" borderId="0" xfId="14" applyFont="1" applyAlignment="1">
      <alignment horizontal="center"/>
    </xf>
    <xf numFmtId="176" fontId="8" fillId="0" borderId="0" xfId="14" applyNumberFormat="1" applyFont="1"/>
    <xf numFmtId="0" fontId="12" fillId="0" borderId="0" xfId="14" applyFont="1" applyAlignment="1">
      <alignment horizontal="center"/>
    </xf>
    <xf numFmtId="0" fontId="30" fillId="0" borderId="0" xfId="14" applyFont="1" applyAlignment="1">
      <alignment horizontal="center"/>
    </xf>
    <xf numFmtId="0" fontId="31" fillId="0" borderId="0" xfId="14" applyFont="1" applyAlignment="1">
      <alignment horizontal="center"/>
    </xf>
    <xf numFmtId="0" fontId="10" fillId="0" borderId="0" xfId="14" applyFont="1" applyAlignment="1">
      <alignment horizontal="center"/>
    </xf>
    <xf numFmtId="0" fontId="10" fillId="0" borderId="0" xfId="14" applyFont="1"/>
    <xf numFmtId="175" fontId="8" fillId="0" borderId="0" xfId="14" applyNumberFormat="1" applyFont="1"/>
    <xf numFmtId="0" fontId="32" fillId="0" borderId="0" xfId="14" applyFont="1" applyAlignment="1">
      <alignment horizontal="center"/>
    </xf>
    <xf numFmtId="174" fontId="11" fillId="0" borderId="0" xfId="14" applyNumberFormat="1" applyFont="1" applyAlignment="1">
      <alignment horizontal="center"/>
    </xf>
    <xf numFmtId="175" fontId="11" fillId="0" borderId="0" xfId="14" applyNumberFormat="1" applyFont="1" applyAlignment="1">
      <alignment horizontal="center"/>
    </xf>
    <xf numFmtId="176" fontId="10" fillId="0" borderId="0" xfId="14" applyNumberFormat="1" applyFont="1"/>
    <xf numFmtId="181" fontId="32" fillId="0" borderId="0" xfId="1" applyNumberFormat="1" applyFont="1" applyAlignment="1">
      <alignment horizontal="center"/>
    </xf>
    <xf numFmtId="181" fontId="10" fillId="0" borderId="0" xfId="1" applyNumberFormat="1" applyFont="1" applyAlignment="1">
      <alignment horizontal="center"/>
    </xf>
    <xf numFmtId="181" fontId="11" fillId="0" borderId="0" xfId="1" applyNumberFormat="1" applyFont="1" applyAlignment="1">
      <alignment horizontal="center"/>
    </xf>
    <xf numFmtId="181" fontId="10" fillId="0" borderId="0" xfId="1" applyNumberFormat="1" applyFont="1"/>
    <xf numFmtId="181" fontId="8" fillId="0" borderId="0" xfId="1" applyNumberFormat="1" applyFont="1"/>
    <xf numFmtId="182" fontId="8" fillId="0" borderId="0" xfId="1" applyNumberFormat="1" applyFont="1"/>
    <xf numFmtId="183" fontId="8" fillId="0" borderId="0" xfId="14" applyNumberFormat="1" applyFont="1"/>
    <xf numFmtId="0" fontId="10" fillId="4" borderId="0" xfId="14" applyFont="1" applyFill="1" applyAlignment="1">
      <alignment horizontal="center"/>
    </xf>
    <xf numFmtId="0" fontId="32" fillId="7" borderId="0" xfId="14" applyFont="1" applyFill="1" applyAlignment="1">
      <alignment horizontal="center"/>
    </xf>
    <xf numFmtId="0" fontId="11" fillId="0" borderId="0" xfId="14" applyFont="1" applyAlignment="1">
      <alignment horizontal="center"/>
    </xf>
    <xf numFmtId="0" fontId="10" fillId="23" borderId="0" xfId="14" applyFont="1" applyFill="1"/>
    <xf numFmtId="176" fontId="10" fillId="23" borderId="0" xfId="14" applyNumberFormat="1" applyFont="1" applyFill="1"/>
    <xf numFmtId="176" fontId="33" fillId="23" borderId="0" xfId="14" applyNumberFormat="1" applyFont="1" applyFill="1"/>
    <xf numFmtId="168" fontId="2" fillId="0" borderId="0" xfId="12" applyNumberFormat="1"/>
    <xf numFmtId="0" fontId="2" fillId="0" borderId="25" xfId="12" applyBorder="1"/>
    <xf numFmtId="0" fontId="2" fillId="0" borderId="0" xfId="12" applyAlignment="1">
      <alignment vertical="center"/>
    </xf>
    <xf numFmtId="1" fontId="41" fillId="0" borderId="0" xfId="6" applyFont="1" applyFill="1" applyAlignment="1">
      <alignment horizontal="center" vertical="center"/>
    </xf>
    <xf numFmtId="168" fontId="41" fillId="0" borderId="0" xfId="3" applyFont="1" applyAlignment="1">
      <alignment horizontal="center" vertical="center"/>
    </xf>
    <xf numFmtId="180" fontId="41" fillId="0" borderId="0" xfId="5" applyFont="1" applyFill="1" applyAlignment="1">
      <alignment horizontal="right" vertical="center" indent="2"/>
    </xf>
    <xf numFmtId="0" fontId="59" fillId="0" borderId="0" xfId="15"/>
    <xf numFmtId="0" fontId="45" fillId="0" borderId="0" xfId="15" applyFont="1"/>
    <xf numFmtId="0" fontId="45" fillId="0" borderId="0" xfId="15" applyFont="1" applyAlignment="1">
      <alignment horizontal="center"/>
    </xf>
    <xf numFmtId="176" fontId="45" fillId="0" borderId="0" xfId="15" applyNumberFormat="1" applyFont="1"/>
    <xf numFmtId="0" fontId="59" fillId="0" borderId="0" xfId="15" applyAlignment="1">
      <alignment horizontal="center"/>
    </xf>
    <xf numFmtId="0" fontId="46" fillId="0" borderId="0" xfId="15" applyFont="1" applyAlignment="1">
      <alignment horizontal="center"/>
    </xf>
    <xf numFmtId="0" fontId="47" fillId="0" borderId="0" xfId="15" applyFont="1" applyAlignment="1">
      <alignment horizontal="center"/>
    </xf>
    <xf numFmtId="0" fontId="48" fillId="0" borderId="0" xfId="15" applyFont="1" applyAlignment="1">
      <alignment horizontal="center"/>
    </xf>
    <xf numFmtId="0" fontId="49" fillId="0" borderId="0" xfId="15" applyFont="1" applyAlignment="1">
      <alignment horizontal="center"/>
    </xf>
    <xf numFmtId="0" fontId="49" fillId="0" borderId="0" xfId="15" applyFont="1"/>
    <xf numFmtId="175" fontId="45" fillId="0" borderId="0" xfId="15" applyNumberFormat="1" applyFont="1"/>
    <xf numFmtId="0" fontId="50" fillId="0" borderId="0" xfId="15" applyFont="1" applyAlignment="1">
      <alignment horizontal="center"/>
    </xf>
    <xf numFmtId="174" fontId="51" fillId="0" borderId="0" xfId="15" applyNumberFormat="1" applyFont="1" applyAlignment="1">
      <alignment horizontal="center"/>
    </xf>
    <xf numFmtId="175" fontId="51" fillId="0" borderId="0" xfId="15" applyNumberFormat="1" applyFont="1" applyAlignment="1">
      <alignment horizontal="center"/>
    </xf>
    <xf numFmtId="176" fontId="52" fillId="0" borderId="0" xfId="15" applyNumberFormat="1" applyFont="1"/>
    <xf numFmtId="182" fontId="53" fillId="0" borderId="0" xfId="1" applyNumberFormat="1" applyFont="1"/>
    <xf numFmtId="174" fontId="54" fillId="0" borderId="0" xfId="15" applyNumberFormat="1" applyFont="1" applyAlignment="1">
      <alignment horizontal="center"/>
    </xf>
    <xf numFmtId="175" fontId="54" fillId="0" borderId="0" xfId="15" applyNumberFormat="1" applyFont="1" applyAlignment="1">
      <alignment horizontal="center"/>
    </xf>
    <xf numFmtId="176" fontId="49" fillId="0" borderId="0" xfId="15" applyNumberFormat="1" applyFont="1"/>
    <xf numFmtId="182" fontId="45" fillId="0" borderId="0" xfId="1" applyNumberFormat="1" applyFont="1"/>
    <xf numFmtId="0" fontId="49" fillId="23" borderId="0" xfId="15" applyFont="1" applyFill="1"/>
    <xf numFmtId="176" fontId="49" fillId="23" borderId="0" xfId="15" applyNumberFormat="1" applyFont="1" applyFill="1"/>
    <xf numFmtId="176" fontId="55" fillId="23" borderId="0" xfId="15" applyNumberFormat="1" applyFont="1" applyFill="1"/>
    <xf numFmtId="0" fontId="56" fillId="0" borderId="0" xfId="15" applyFont="1" applyAlignment="1">
      <alignment horizontal="center"/>
    </xf>
    <xf numFmtId="168" fontId="0" fillId="0" borderId="0" xfId="0" applyNumberFormat="1"/>
    <xf numFmtId="167" fontId="8" fillId="7" borderId="0" xfId="0" applyNumberFormat="1" applyFont="1" applyFill="1"/>
    <xf numFmtId="3" fontId="10" fillId="7" borderId="0" xfId="0" applyNumberFormat="1" applyFont="1" applyFill="1"/>
    <xf numFmtId="10" fontId="10" fillId="7" borderId="0" xfId="0" applyNumberFormat="1" applyFont="1" applyFill="1"/>
    <xf numFmtId="168" fontId="10" fillId="7" borderId="0" xfId="0" applyNumberFormat="1" applyFont="1" applyFill="1"/>
    <xf numFmtId="168" fontId="8" fillId="7" borderId="0" xfId="0" applyNumberFormat="1" applyFont="1" applyFill="1"/>
    <xf numFmtId="0" fontId="11" fillId="2" borderId="0" xfId="0" applyFont="1" applyFill="1"/>
    <xf numFmtId="3" fontId="11" fillId="7" borderId="0" xfId="0" applyNumberFormat="1" applyFont="1" applyFill="1"/>
    <xf numFmtId="10" fontId="11" fillId="7" borderId="0" xfId="0" applyNumberFormat="1" applyFont="1" applyFill="1"/>
    <xf numFmtId="184" fontId="8" fillId="0" borderId="0" xfId="0" applyNumberFormat="1" applyFont="1"/>
    <xf numFmtId="0" fontId="59" fillId="0" borderId="0" xfId="16"/>
    <xf numFmtId="0" fontId="45" fillId="0" borderId="0" xfId="16" applyFont="1"/>
    <xf numFmtId="176" fontId="45" fillId="0" borderId="0" xfId="16" applyNumberFormat="1" applyFont="1"/>
    <xf numFmtId="0" fontId="45" fillId="0" borderId="0" xfId="16" applyFont="1" applyAlignment="1">
      <alignment horizontal="center"/>
    </xf>
    <xf numFmtId="0" fontId="46" fillId="0" borderId="0" xfId="16" applyFont="1" applyAlignment="1">
      <alignment horizontal="center"/>
    </xf>
    <xf numFmtId="0" fontId="47" fillId="0" borderId="0" xfId="16" applyFont="1" applyAlignment="1">
      <alignment horizontal="center"/>
    </xf>
    <xf numFmtId="0" fontId="48" fillId="0" borderId="0" xfId="16" applyFont="1" applyAlignment="1">
      <alignment horizontal="center"/>
    </xf>
    <xf numFmtId="0" fontId="49" fillId="0" borderId="0" xfId="16" applyFont="1" applyAlignment="1">
      <alignment horizontal="center"/>
    </xf>
    <xf numFmtId="0" fontId="49" fillId="0" borderId="0" xfId="16" applyFont="1"/>
    <xf numFmtId="175" fontId="45" fillId="0" borderId="0" xfId="16" applyNumberFormat="1" applyFont="1"/>
    <xf numFmtId="0" fontId="50" fillId="0" borderId="0" xfId="16" applyFont="1" applyAlignment="1">
      <alignment horizontal="center"/>
    </xf>
    <xf numFmtId="0" fontId="52" fillId="4" borderId="0" xfId="16" applyFont="1" applyFill="1" applyAlignment="1">
      <alignment horizontal="center"/>
    </xf>
    <xf numFmtId="174" fontId="51" fillId="0" borderId="0" xfId="16" applyNumberFormat="1" applyFont="1" applyAlignment="1">
      <alignment horizontal="center"/>
    </xf>
    <xf numFmtId="176" fontId="52" fillId="0" borderId="0" xfId="16" applyNumberFormat="1" applyFont="1"/>
    <xf numFmtId="176" fontId="53" fillId="0" borderId="0" xfId="16" applyNumberFormat="1" applyFont="1"/>
    <xf numFmtId="174" fontId="54" fillId="0" borderId="0" xfId="16" applyNumberFormat="1" applyFont="1" applyAlignment="1">
      <alignment horizontal="center"/>
    </xf>
    <xf numFmtId="176" fontId="49" fillId="0" borderId="0" xfId="16" applyNumberFormat="1" applyFont="1"/>
    <xf numFmtId="174" fontId="51" fillId="4" borderId="0" xfId="16" applyNumberFormat="1" applyFont="1" applyFill="1" applyAlignment="1">
      <alignment horizontal="center"/>
    </xf>
    <xf numFmtId="176" fontId="52" fillId="4" borderId="0" xfId="16" applyNumberFormat="1" applyFont="1" applyFill="1"/>
    <xf numFmtId="183" fontId="53" fillId="0" borderId="0" xfId="16" applyNumberFormat="1" applyFont="1"/>
    <xf numFmtId="0" fontId="49" fillId="23" borderId="0" xfId="16" applyFont="1" applyFill="1"/>
    <xf numFmtId="176" fontId="49" fillId="23" borderId="0" xfId="16" applyNumberFormat="1" applyFont="1" applyFill="1"/>
    <xf numFmtId="176" fontId="55" fillId="23" borderId="0" xfId="16" applyNumberFormat="1" applyFont="1" applyFill="1"/>
    <xf numFmtId="0" fontId="56" fillId="0" borderId="0" xfId="16" applyFont="1" applyAlignment="1">
      <alignment horizontal="center"/>
    </xf>
    <xf numFmtId="3" fontId="12" fillId="0" borderId="0" xfId="0" applyNumberFormat="1" applyFont="1"/>
    <xf numFmtId="0" fontId="59" fillId="0" borderId="0" xfId="17"/>
    <xf numFmtId="0" fontId="45" fillId="0" borderId="0" xfId="17" applyFont="1"/>
    <xf numFmtId="0" fontId="45" fillId="0" borderId="0" xfId="17" applyFont="1" applyAlignment="1">
      <alignment horizontal="center"/>
    </xf>
    <xf numFmtId="176" fontId="45" fillId="0" borderId="0" xfId="17" applyNumberFormat="1" applyFont="1"/>
    <xf numFmtId="0" fontId="46" fillId="0" borderId="0" xfId="17" applyFont="1" applyAlignment="1">
      <alignment horizontal="center"/>
    </xf>
    <xf numFmtId="0" fontId="47" fillId="0" borderId="0" xfId="17" applyFont="1" applyAlignment="1">
      <alignment horizontal="center"/>
    </xf>
    <xf numFmtId="0" fontId="48" fillId="0" borderId="0" xfId="17" applyFont="1" applyAlignment="1">
      <alignment horizontal="center"/>
    </xf>
    <xf numFmtId="0" fontId="49" fillId="0" borderId="0" xfId="17" applyFont="1" applyAlignment="1">
      <alignment horizontal="center"/>
    </xf>
    <xf numFmtId="0" fontId="49" fillId="0" borderId="0" xfId="17" applyFont="1"/>
    <xf numFmtId="175" fontId="45" fillId="0" borderId="0" xfId="17" applyNumberFormat="1" applyFont="1"/>
    <xf numFmtId="0" fontId="50" fillId="0" borderId="0" xfId="17" applyFont="1" applyAlignment="1">
      <alignment horizontal="center"/>
    </xf>
    <xf numFmtId="0" fontId="52" fillId="4" borderId="0" xfId="17" applyFont="1" applyFill="1" applyAlignment="1">
      <alignment horizontal="center"/>
    </xf>
    <xf numFmtId="174" fontId="51" fillId="0" borderId="0" xfId="17" applyNumberFormat="1" applyFont="1" applyAlignment="1">
      <alignment horizontal="center"/>
    </xf>
    <xf numFmtId="175" fontId="51" fillId="0" borderId="0" xfId="17" applyNumberFormat="1" applyFont="1" applyAlignment="1">
      <alignment horizontal="center"/>
    </xf>
    <xf numFmtId="176" fontId="52" fillId="0" borderId="0" xfId="17" applyNumberFormat="1" applyFont="1"/>
    <xf numFmtId="176" fontId="53" fillId="0" borderId="0" xfId="17" applyNumberFormat="1" applyFont="1"/>
    <xf numFmtId="174" fontId="54" fillId="0" borderId="0" xfId="17" applyNumberFormat="1" applyFont="1" applyAlignment="1">
      <alignment horizontal="center"/>
    </xf>
    <xf numFmtId="175" fontId="54" fillId="0" borderId="0" xfId="17" applyNumberFormat="1" applyFont="1" applyAlignment="1">
      <alignment horizontal="center"/>
    </xf>
    <xf numFmtId="176" fontId="49" fillId="0" borderId="0" xfId="17" applyNumberFormat="1" applyFont="1"/>
    <xf numFmtId="174" fontId="51" fillId="4" borderId="0" xfId="17" applyNumberFormat="1" applyFont="1" applyFill="1" applyAlignment="1">
      <alignment horizontal="center"/>
    </xf>
    <xf numFmtId="175" fontId="51" fillId="4" borderId="0" xfId="17" applyNumberFormat="1" applyFont="1" applyFill="1" applyAlignment="1">
      <alignment horizontal="center"/>
    </xf>
    <xf numFmtId="176" fontId="52" fillId="4" borderId="0" xfId="17" applyNumberFormat="1" applyFont="1" applyFill="1"/>
    <xf numFmtId="183" fontId="53" fillId="0" borderId="0" xfId="17" applyNumberFormat="1" applyFont="1"/>
    <xf numFmtId="0" fontId="49" fillId="23" borderId="0" xfId="17" applyFont="1" applyFill="1"/>
    <xf numFmtId="176" fontId="49" fillId="23" borderId="0" xfId="17" applyNumberFormat="1" applyFont="1" applyFill="1"/>
    <xf numFmtId="176" fontId="55" fillId="23" borderId="0" xfId="17" applyNumberFormat="1" applyFont="1" applyFill="1"/>
    <xf numFmtId="0" fontId="56" fillId="0" borderId="0" xfId="17" applyFont="1" applyAlignment="1">
      <alignment horizontal="center"/>
    </xf>
    <xf numFmtId="9" fontId="2" fillId="0" borderId="0" xfId="2" applyFont="1"/>
    <xf numFmtId="0" fontId="57" fillId="0" borderId="0" xfId="24" applyFont="1" applyBorder="1">
      <alignment vertical="center"/>
    </xf>
    <xf numFmtId="168" fontId="58" fillId="0" borderId="0" xfId="3" applyFont="1" applyAlignment="1">
      <alignment horizontal="right" indent="1"/>
    </xf>
    <xf numFmtId="0" fontId="59" fillId="0" borderId="0" xfId="18"/>
    <xf numFmtId="0" fontId="45" fillId="0" borderId="0" xfId="18" applyFont="1"/>
    <xf numFmtId="0" fontId="45" fillId="0" borderId="0" xfId="18" applyFont="1" applyAlignment="1">
      <alignment horizontal="center"/>
    </xf>
    <xf numFmtId="176" fontId="45" fillId="0" borderId="0" xfId="18" applyNumberFormat="1" applyFont="1"/>
    <xf numFmtId="0" fontId="46" fillId="0" borderId="0" xfId="18" applyFont="1" applyAlignment="1">
      <alignment horizontal="center"/>
    </xf>
    <xf numFmtId="0" fontId="47" fillId="0" borderId="0" xfId="18" applyFont="1" applyAlignment="1">
      <alignment horizontal="center"/>
    </xf>
    <xf numFmtId="0" fontId="48" fillId="0" borderId="0" xfId="18" applyFont="1" applyAlignment="1">
      <alignment horizontal="center"/>
    </xf>
    <xf numFmtId="0" fontId="49" fillId="0" borderId="0" xfId="18" applyFont="1" applyAlignment="1">
      <alignment horizontal="center"/>
    </xf>
    <xf numFmtId="0" fontId="49" fillId="0" borderId="0" xfId="18" applyFont="1"/>
    <xf numFmtId="175" fontId="45" fillId="0" borderId="0" xfId="18" applyNumberFormat="1" applyFont="1"/>
    <xf numFmtId="0" fontId="50" fillId="0" borderId="0" xfId="18" applyFont="1" applyAlignment="1">
      <alignment horizontal="center"/>
    </xf>
    <xf numFmtId="0" fontId="52" fillId="4" borderId="0" xfId="18" applyFont="1" applyFill="1" applyAlignment="1">
      <alignment horizontal="center"/>
    </xf>
    <xf numFmtId="174" fontId="51" fillId="0" borderId="0" xfId="18" applyNumberFormat="1" applyFont="1" applyAlignment="1">
      <alignment horizontal="center"/>
    </xf>
    <xf numFmtId="175" fontId="51" fillId="0" borderId="0" xfId="18" applyNumberFormat="1" applyFont="1" applyAlignment="1">
      <alignment horizontal="center"/>
    </xf>
    <xf numFmtId="176" fontId="52" fillId="0" borderId="0" xfId="18" applyNumberFormat="1" applyFont="1"/>
    <xf numFmtId="176" fontId="53" fillId="0" borderId="0" xfId="18" applyNumberFormat="1" applyFont="1"/>
    <xf numFmtId="174" fontId="54" fillId="0" borderId="0" xfId="18" applyNumberFormat="1" applyFont="1" applyAlignment="1">
      <alignment horizontal="center"/>
    </xf>
    <xf numFmtId="175" fontId="54" fillId="0" borderId="0" xfId="18" applyNumberFormat="1" applyFont="1" applyAlignment="1">
      <alignment horizontal="center"/>
    </xf>
    <xf numFmtId="176" fontId="49" fillId="0" borderId="0" xfId="18" applyNumberFormat="1" applyFont="1"/>
    <xf numFmtId="174" fontId="51" fillId="4" borderId="0" xfId="18" applyNumberFormat="1" applyFont="1" applyFill="1" applyAlignment="1">
      <alignment horizontal="center"/>
    </xf>
    <xf numFmtId="175" fontId="51" fillId="4" borderId="0" xfId="18" applyNumberFormat="1" applyFont="1" applyFill="1" applyAlignment="1">
      <alignment horizontal="center"/>
    </xf>
    <xf numFmtId="176" fontId="52" fillId="4" borderId="0" xfId="18" applyNumberFormat="1" applyFont="1" applyFill="1"/>
    <xf numFmtId="183" fontId="53" fillId="0" borderId="0" xfId="18" applyNumberFormat="1" applyFont="1"/>
    <xf numFmtId="0" fontId="49" fillId="23" borderId="0" xfId="18" applyFont="1" applyFill="1"/>
    <xf numFmtId="176" fontId="49" fillId="23" borderId="0" xfId="18" applyNumberFormat="1" applyFont="1" applyFill="1"/>
    <xf numFmtId="176" fontId="55" fillId="23" borderId="0" xfId="18" applyNumberFormat="1" applyFont="1" applyFill="1"/>
    <xf numFmtId="0" fontId="56" fillId="0" borderId="0" xfId="18" applyFont="1" applyAlignment="1">
      <alignment horizontal="center"/>
    </xf>
    <xf numFmtId="0" fontId="59" fillId="0" borderId="0" xfId="19"/>
    <xf numFmtId="0" fontId="45" fillId="0" borderId="0" xfId="19" applyFont="1"/>
    <xf numFmtId="0" fontId="45" fillId="0" borderId="0" xfId="19" applyFont="1" applyAlignment="1">
      <alignment horizontal="center"/>
    </xf>
    <xf numFmtId="176" fontId="45" fillId="0" borderId="0" xfId="19" applyNumberFormat="1" applyFont="1"/>
    <xf numFmtId="0" fontId="46" fillId="0" borderId="0" xfId="19" applyFont="1" applyAlignment="1">
      <alignment horizontal="center"/>
    </xf>
    <xf numFmtId="0" fontId="47" fillId="0" borderId="0" xfId="19" applyFont="1" applyAlignment="1">
      <alignment horizontal="center"/>
    </xf>
    <xf numFmtId="0" fontId="48" fillId="0" borderId="0" xfId="19" applyFont="1" applyAlignment="1">
      <alignment horizontal="center"/>
    </xf>
    <xf numFmtId="0" fontId="49" fillId="0" borderId="0" xfId="19" applyFont="1" applyAlignment="1">
      <alignment horizontal="center"/>
    </xf>
    <xf numFmtId="0" fontId="49" fillId="0" borderId="0" xfId="19" applyFont="1"/>
    <xf numFmtId="175" fontId="45" fillId="0" borderId="0" xfId="19" applyNumberFormat="1" applyFont="1"/>
    <xf numFmtId="0" fontId="50" fillId="0" borderId="0" xfId="19" applyFont="1" applyAlignment="1">
      <alignment horizontal="center"/>
    </xf>
    <xf numFmtId="0" fontId="52" fillId="4" borderId="0" xfId="19" applyFont="1" applyFill="1" applyAlignment="1">
      <alignment horizontal="center"/>
    </xf>
    <xf numFmtId="174" fontId="51" fillId="0" borderId="0" xfId="19" applyNumberFormat="1" applyFont="1" applyAlignment="1">
      <alignment horizontal="center"/>
    </xf>
    <xf numFmtId="175" fontId="51" fillId="0" borderId="0" xfId="19" applyNumberFormat="1" applyFont="1" applyAlignment="1">
      <alignment horizontal="center"/>
    </xf>
    <xf numFmtId="176" fontId="52" fillId="0" borderId="0" xfId="19" applyNumberFormat="1" applyFont="1"/>
    <xf numFmtId="176" fontId="53" fillId="0" borderId="0" xfId="19" applyNumberFormat="1" applyFont="1"/>
    <xf numFmtId="174" fontId="54" fillId="0" borderId="0" xfId="19" applyNumberFormat="1" applyFont="1" applyAlignment="1">
      <alignment horizontal="center"/>
    </xf>
    <xf numFmtId="175" fontId="54" fillId="0" borderId="0" xfId="19" applyNumberFormat="1" applyFont="1" applyAlignment="1">
      <alignment horizontal="center"/>
    </xf>
    <xf numFmtId="176" fontId="49" fillId="0" borderId="0" xfId="19" applyNumberFormat="1" applyFont="1"/>
    <xf numFmtId="174" fontId="51" fillId="4" borderId="0" xfId="19" applyNumberFormat="1" applyFont="1" applyFill="1" applyAlignment="1">
      <alignment horizontal="center"/>
    </xf>
    <xf numFmtId="175" fontId="51" fillId="4" borderId="0" xfId="19" applyNumberFormat="1" applyFont="1" applyFill="1" applyAlignment="1">
      <alignment horizontal="center"/>
    </xf>
    <xf numFmtId="176" fontId="52" fillId="4" borderId="0" xfId="19" applyNumberFormat="1" applyFont="1" applyFill="1"/>
    <xf numFmtId="183" fontId="53" fillId="0" borderId="0" xfId="19" applyNumberFormat="1" applyFont="1"/>
    <xf numFmtId="0" fontId="49" fillId="23" borderId="0" xfId="19" applyFont="1" applyFill="1"/>
    <xf numFmtId="176" fontId="49" fillId="23" borderId="0" xfId="19" applyNumberFormat="1" applyFont="1" applyFill="1"/>
    <xf numFmtId="176" fontId="55" fillId="23" borderId="0" xfId="19" applyNumberFormat="1" applyFont="1" applyFill="1"/>
    <xf numFmtId="0" fontId="56" fillId="0" borderId="0" xfId="19" applyFont="1" applyAlignment="1">
      <alignment horizontal="center"/>
    </xf>
    <xf numFmtId="0" fontId="10" fillId="7" borderId="0" xfId="0" applyFont="1" applyFill="1" applyAlignment="1">
      <alignment horizontal="left"/>
    </xf>
    <xf numFmtId="0" fontId="59" fillId="0" borderId="0" xfId="20"/>
    <xf numFmtId="0" fontId="45" fillId="0" borderId="0" xfId="20" applyFont="1"/>
    <xf numFmtId="0" fontId="45" fillId="0" borderId="0" xfId="20" applyFont="1" applyAlignment="1">
      <alignment horizontal="center"/>
    </xf>
    <xf numFmtId="176" fontId="45" fillId="0" borderId="0" xfId="20" applyNumberFormat="1" applyFont="1"/>
    <xf numFmtId="0" fontId="46" fillId="0" borderId="0" xfId="20" applyFont="1" applyAlignment="1">
      <alignment horizontal="center"/>
    </xf>
    <xf numFmtId="0" fontId="47" fillId="0" borderId="0" xfId="20" applyFont="1" applyAlignment="1">
      <alignment horizontal="center"/>
    </xf>
    <xf numFmtId="0" fontId="48" fillId="0" borderId="0" xfId="20" applyFont="1" applyAlignment="1">
      <alignment horizontal="center"/>
    </xf>
    <xf numFmtId="0" fontId="49" fillId="0" borderId="0" xfId="20" applyFont="1" applyAlignment="1">
      <alignment horizontal="center"/>
    </xf>
    <xf numFmtId="0" fontId="49" fillId="0" borderId="0" xfId="20" applyFont="1"/>
    <xf numFmtId="175" fontId="45" fillId="0" borderId="0" xfId="20" applyNumberFormat="1" applyFont="1"/>
    <xf numFmtId="0" fontId="50" fillId="0" borderId="0" xfId="20" applyFont="1" applyAlignment="1">
      <alignment horizontal="center"/>
    </xf>
    <xf numFmtId="0" fontId="52" fillId="4" borderId="0" xfId="20" applyFont="1" applyFill="1" applyAlignment="1">
      <alignment horizontal="center"/>
    </xf>
    <xf numFmtId="174" fontId="51" fillId="0" borderId="0" xfId="20" applyNumberFormat="1" applyFont="1" applyAlignment="1">
      <alignment horizontal="center"/>
    </xf>
    <xf numFmtId="175" fontId="51" fillId="0" borderId="0" xfId="20" applyNumberFormat="1" applyFont="1" applyAlignment="1">
      <alignment horizontal="center"/>
    </xf>
    <xf numFmtId="176" fontId="52" fillId="0" borderId="0" xfId="20" applyNumberFormat="1" applyFont="1"/>
    <xf numFmtId="176" fontId="53" fillId="0" borderId="0" xfId="20" applyNumberFormat="1" applyFont="1"/>
    <xf numFmtId="174" fontId="54" fillId="0" borderId="0" xfId="20" applyNumberFormat="1" applyFont="1" applyAlignment="1">
      <alignment horizontal="center"/>
    </xf>
    <xf numFmtId="175" fontId="54" fillId="0" borderId="0" xfId="20" applyNumberFormat="1" applyFont="1" applyAlignment="1">
      <alignment horizontal="center"/>
    </xf>
    <xf numFmtId="176" fontId="49" fillId="0" borderId="0" xfId="20" applyNumberFormat="1" applyFont="1"/>
    <xf numFmtId="174" fontId="51" fillId="4" borderId="0" xfId="20" applyNumberFormat="1" applyFont="1" applyFill="1" applyAlignment="1">
      <alignment horizontal="center"/>
    </xf>
    <xf numFmtId="175" fontId="51" fillId="4" borderId="0" xfId="20" applyNumberFormat="1" applyFont="1" applyFill="1" applyAlignment="1">
      <alignment horizontal="center"/>
    </xf>
    <xf numFmtId="176" fontId="52" fillId="4" borderId="0" xfId="20" applyNumberFormat="1" applyFont="1" applyFill="1"/>
    <xf numFmtId="183" fontId="53" fillId="0" borderId="0" xfId="20" applyNumberFormat="1" applyFont="1"/>
    <xf numFmtId="0" fontId="49" fillId="23" borderId="0" xfId="20" applyFont="1" applyFill="1"/>
    <xf numFmtId="176" fontId="49" fillId="23" borderId="0" xfId="20" applyNumberFormat="1" applyFont="1" applyFill="1"/>
    <xf numFmtId="176" fontId="55" fillId="23" borderId="0" xfId="20" applyNumberFormat="1" applyFont="1" applyFill="1"/>
    <xf numFmtId="0" fontId="56" fillId="0" borderId="0" xfId="20" applyFont="1" applyAlignment="1">
      <alignment horizontal="center"/>
    </xf>
    <xf numFmtId="0" fontId="10" fillId="2" borderId="0" xfId="0" applyFont="1" applyFill="1"/>
    <xf numFmtId="0" fontId="59" fillId="0" borderId="0" xfId="7"/>
    <xf numFmtId="0" fontId="45" fillId="0" borderId="0" xfId="7" applyFont="1"/>
    <xf numFmtId="0" fontId="45" fillId="0" borderId="0" xfId="7" applyFont="1" applyAlignment="1">
      <alignment horizontal="center"/>
    </xf>
    <xf numFmtId="176" fontId="45" fillId="0" borderId="0" xfId="7" applyNumberFormat="1" applyFont="1"/>
    <xf numFmtId="0" fontId="46" fillId="0" borderId="0" xfId="7" applyFont="1" applyAlignment="1">
      <alignment horizontal="center"/>
    </xf>
    <xf numFmtId="0" fontId="47" fillId="0" borderId="0" xfId="7" applyFont="1" applyAlignment="1">
      <alignment horizontal="center"/>
    </xf>
    <xf numFmtId="0" fontId="48" fillId="0" borderId="0" xfId="7" applyFont="1" applyAlignment="1">
      <alignment horizontal="center"/>
    </xf>
    <xf numFmtId="0" fontId="49" fillId="0" borderId="0" xfId="7" applyFont="1" applyAlignment="1">
      <alignment horizontal="center"/>
    </xf>
    <xf numFmtId="0" fontId="49" fillId="0" borderId="0" xfId="7" applyFont="1"/>
    <xf numFmtId="175" fontId="45" fillId="0" borderId="0" xfId="7" applyNumberFormat="1" applyFont="1"/>
    <xf numFmtId="0" fontId="50" fillId="0" borderId="0" xfId="7" applyFont="1" applyAlignment="1">
      <alignment horizontal="center"/>
    </xf>
    <xf numFmtId="0" fontId="52" fillId="4" borderId="0" xfId="7" applyFont="1" applyFill="1" applyAlignment="1">
      <alignment horizontal="center"/>
    </xf>
    <xf numFmtId="174" fontId="51" fillId="0" borderId="0" xfId="7" applyNumberFormat="1" applyFont="1" applyAlignment="1">
      <alignment horizontal="center"/>
    </xf>
    <xf numFmtId="175" fontId="51" fillId="0" borderId="0" xfId="7" applyNumberFormat="1" applyFont="1" applyAlignment="1">
      <alignment horizontal="center"/>
    </xf>
    <xf numFmtId="176" fontId="52" fillId="0" borderId="0" xfId="7" applyNumberFormat="1" applyFont="1"/>
    <xf numFmtId="176" fontId="53" fillId="0" borderId="0" xfId="7" applyNumberFormat="1" applyFont="1"/>
    <xf numFmtId="174" fontId="54" fillId="0" borderId="0" xfId="7" applyNumberFormat="1" applyFont="1" applyAlignment="1">
      <alignment horizontal="center"/>
    </xf>
    <xf numFmtId="175" fontId="54" fillId="0" borderId="0" xfId="7" applyNumberFormat="1" applyFont="1" applyAlignment="1">
      <alignment horizontal="center"/>
    </xf>
    <xf numFmtId="176" fontId="49" fillId="0" borderId="0" xfId="7" applyNumberFormat="1" applyFont="1"/>
    <xf numFmtId="174" fontId="51" fillId="4" borderId="0" xfId="7" applyNumberFormat="1" applyFont="1" applyFill="1" applyAlignment="1">
      <alignment horizontal="center"/>
    </xf>
    <xf numFmtId="175" fontId="51" fillId="4" borderId="0" xfId="7" applyNumberFormat="1" applyFont="1" applyFill="1" applyAlignment="1">
      <alignment horizontal="center"/>
    </xf>
    <xf numFmtId="176" fontId="52" fillId="4" borderId="0" xfId="7" applyNumberFormat="1" applyFont="1" applyFill="1"/>
    <xf numFmtId="183" fontId="53" fillId="0" borderId="0" xfId="7" applyNumberFormat="1" applyFont="1"/>
    <xf numFmtId="0" fontId="49" fillId="23" borderId="0" xfId="7" applyFont="1" applyFill="1"/>
    <xf numFmtId="176" fontId="49" fillId="23" borderId="0" xfId="7" applyNumberFormat="1" applyFont="1" applyFill="1"/>
    <xf numFmtId="176" fontId="55" fillId="23" borderId="0" xfId="7" applyNumberFormat="1" applyFont="1" applyFill="1"/>
    <xf numFmtId="0" fontId="56" fillId="0" borderId="0" xfId="7" applyFont="1" applyAlignment="1">
      <alignment horizontal="center"/>
    </xf>
    <xf numFmtId="0" fontId="59" fillId="0" borderId="0" xfId="8"/>
    <xf numFmtId="0" fontId="45" fillId="0" borderId="0" xfId="8" applyFont="1"/>
    <xf numFmtId="0" fontId="45" fillId="0" borderId="0" xfId="8" applyFont="1" applyAlignment="1">
      <alignment horizontal="center"/>
    </xf>
    <xf numFmtId="176" fontId="45" fillId="0" borderId="0" xfId="8" applyNumberFormat="1" applyFont="1"/>
    <xf numFmtId="0" fontId="46" fillId="0" borderId="0" xfId="8" applyFont="1" applyAlignment="1">
      <alignment horizontal="center"/>
    </xf>
    <xf numFmtId="0" fontId="47" fillId="0" borderId="0" xfId="8" applyFont="1" applyAlignment="1">
      <alignment horizontal="center"/>
    </xf>
    <xf numFmtId="0" fontId="48" fillId="0" borderId="0" xfId="8" applyFont="1" applyAlignment="1">
      <alignment horizontal="center"/>
    </xf>
    <xf numFmtId="0" fontId="49" fillId="0" borderId="0" xfId="8" applyFont="1" applyAlignment="1">
      <alignment horizontal="center"/>
    </xf>
    <xf numFmtId="0" fontId="49" fillId="0" borderId="0" xfId="8" applyFont="1"/>
    <xf numFmtId="175" fontId="45" fillId="0" borderId="0" xfId="8" applyNumberFormat="1" applyFont="1"/>
    <xf numFmtId="0" fontId="50" fillId="0" borderId="0" xfId="8" applyFont="1" applyAlignment="1">
      <alignment horizontal="center"/>
    </xf>
    <xf numFmtId="0" fontId="52" fillId="4" borderId="0" xfId="8" applyFont="1" applyFill="1" applyAlignment="1">
      <alignment horizontal="center"/>
    </xf>
    <xf numFmtId="174" fontId="51" fillId="0" borderId="0" xfId="8" applyNumberFormat="1" applyFont="1" applyAlignment="1">
      <alignment horizontal="center"/>
    </xf>
    <xf numFmtId="175" fontId="51" fillId="0" borderId="0" xfId="8" applyNumberFormat="1" applyFont="1" applyAlignment="1">
      <alignment horizontal="center"/>
    </xf>
    <xf numFmtId="176" fontId="52" fillId="0" borderId="0" xfId="8" applyNumberFormat="1" applyFont="1"/>
    <xf numFmtId="176" fontId="53" fillId="0" borderId="0" xfId="8" applyNumberFormat="1" applyFont="1"/>
    <xf numFmtId="174" fontId="54" fillId="0" borderId="0" xfId="8" applyNumberFormat="1" applyFont="1" applyAlignment="1">
      <alignment horizontal="center"/>
    </xf>
    <xf numFmtId="175" fontId="54" fillId="0" borderId="0" xfId="8" applyNumberFormat="1" applyFont="1" applyAlignment="1">
      <alignment horizontal="center"/>
    </xf>
    <xf numFmtId="176" fontId="49" fillId="0" borderId="0" xfId="8" applyNumberFormat="1" applyFont="1"/>
    <xf numFmtId="174" fontId="51" fillId="4" borderId="0" xfId="8" applyNumberFormat="1" applyFont="1" applyFill="1" applyAlignment="1">
      <alignment horizontal="center"/>
    </xf>
    <xf numFmtId="175" fontId="51" fillId="4" borderId="0" xfId="8" applyNumberFormat="1" applyFont="1" applyFill="1" applyAlignment="1">
      <alignment horizontal="center"/>
    </xf>
    <xf numFmtId="176" fontId="52" fillId="4" borderId="0" xfId="8" applyNumberFormat="1" applyFont="1" applyFill="1"/>
    <xf numFmtId="183" fontId="53" fillId="0" borderId="0" xfId="8" applyNumberFormat="1" applyFont="1"/>
    <xf numFmtId="0" fontId="49" fillId="23" borderId="0" xfId="8" applyFont="1" applyFill="1"/>
    <xf numFmtId="176" fontId="49" fillId="23" borderId="0" xfId="8" applyNumberFormat="1" applyFont="1" applyFill="1"/>
    <xf numFmtId="176" fontId="55" fillId="23" borderId="0" xfId="8" applyNumberFormat="1" applyFont="1" applyFill="1"/>
    <xf numFmtId="0" fontId="56" fillId="0" borderId="0" xfId="8" applyFont="1" applyAlignment="1">
      <alignment horizontal="center"/>
    </xf>
    <xf numFmtId="0" fontId="59" fillId="0" borderId="0" xfId="9"/>
    <xf numFmtId="0" fontId="45" fillId="0" borderId="0" xfId="9" applyFont="1"/>
    <xf numFmtId="0" fontId="45" fillId="0" borderId="0" xfId="9" applyFont="1" applyAlignment="1">
      <alignment horizontal="center"/>
    </xf>
    <xf numFmtId="176" fontId="45" fillId="0" borderId="0" xfId="9" applyNumberFormat="1" applyFont="1"/>
    <xf numFmtId="0" fontId="46" fillId="0" borderId="0" xfId="9" applyFont="1" applyAlignment="1">
      <alignment horizontal="center"/>
    </xf>
    <xf numFmtId="0" fontId="47" fillId="0" borderId="0" xfId="9" applyFont="1" applyAlignment="1">
      <alignment horizontal="center"/>
    </xf>
    <xf numFmtId="0" fontId="48" fillId="0" borderId="0" xfId="9" applyFont="1" applyAlignment="1">
      <alignment horizontal="center"/>
    </xf>
    <xf numFmtId="0" fontId="49" fillId="0" borderId="0" xfId="9" applyFont="1" applyAlignment="1">
      <alignment horizontal="center"/>
    </xf>
    <xf numFmtId="0" fontId="49" fillId="0" borderId="0" xfId="9" applyFont="1"/>
    <xf numFmtId="175" fontId="45" fillId="0" borderId="0" xfId="9" applyNumberFormat="1" applyFont="1"/>
    <xf numFmtId="0" fontId="50" fillId="0" borderId="0" xfId="9" applyFont="1" applyAlignment="1">
      <alignment horizontal="center"/>
    </xf>
    <xf numFmtId="0" fontId="52" fillId="4" borderId="0" xfId="9" applyFont="1" applyFill="1" applyAlignment="1">
      <alignment horizontal="center"/>
    </xf>
    <xf numFmtId="174" fontId="51" fillId="0" borderId="0" xfId="9" applyNumberFormat="1" applyFont="1" applyAlignment="1">
      <alignment horizontal="center"/>
    </xf>
    <xf numFmtId="175" fontId="51" fillId="0" borderId="0" xfId="9" applyNumberFormat="1" applyFont="1" applyAlignment="1">
      <alignment horizontal="center"/>
    </xf>
    <xf numFmtId="176" fontId="52" fillId="0" borderId="0" xfId="9" applyNumberFormat="1" applyFont="1"/>
    <xf numFmtId="176" fontId="53" fillId="0" borderId="0" xfId="9" applyNumberFormat="1" applyFont="1"/>
    <xf numFmtId="174" fontId="54" fillId="0" borderId="0" xfId="9" applyNumberFormat="1" applyFont="1" applyAlignment="1">
      <alignment horizontal="center"/>
    </xf>
    <xf numFmtId="175" fontId="54" fillId="0" borderId="0" xfId="9" applyNumberFormat="1" applyFont="1" applyAlignment="1">
      <alignment horizontal="center"/>
    </xf>
    <xf numFmtId="176" fontId="49" fillId="0" borderId="0" xfId="9" applyNumberFormat="1" applyFont="1"/>
    <xf numFmtId="174" fontId="51" fillId="4" borderId="0" xfId="9" applyNumberFormat="1" applyFont="1" applyFill="1" applyAlignment="1">
      <alignment horizontal="center"/>
    </xf>
    <xf numFmtId="175" fontId="51" fillId="4" borderId="0" xfId="9" applyNumberFormat="1" applyFont="1" applyFill="1" applyAlignment="1">
      <alignment horizontal="center"/>
    </xf>
    <xf numFmtId="176" fontId="52" fillId="4" borderId="0" xfId="9" applyNumberFormat="1" applyFont="1" applyFill="1"/>
    <xf numFmtId="183" fontId="53" fillId="0" borderId="0" xfId="9" applyNumberFormat="1" applyFont="1"/>
    <xf numFmtId="0" fontId="49" fillId="23" borderId="0" xfId="9" applyFont="1" applyFill="1"/>
    <xf numFmtId="176" fontId="49" fillId="23" borderId="0" xfId="9" applyNumberFormat="1" applyFont="1" applyFill="1"/>
    <xf numFmtId="176" fontId="55" fillId="23" borderId="0" xfId="9" applyNumberFormat="1" applyFont="1" applyFill="1"/>
    <xf numFmtId="0" fontId="56" fillId="0" borderId="0" xfId="9" applyFont="1" applyAlignment="1">
      <alignment horizontal="center"/>
    </xf>
    <xf numFmtId="0" fontId="59" fillId="0" borderId="0" xfId="10"/>
    <xf numFmtId="0" fontId="45" fillId="0" borderId="0" xfId="10" applyFont="1"/>
    <xf numFmtId="0" fontId="45" fillId="0" borderId="0" xfId="10" applyFont="1" applyAlignment="1">
      <alignment horizontal="center"/>
    </xf>
    <xf numFmtId="176" fontId="45" fillId="0" borderId="0" xfId="10" applyNumberFormat="1" applyFont="1"/>
    <xf numFmtId="0" fontId="46" fillId="0" borderId="0" xfId="10" applyFont="1" applyAlignment="1">
      <alignment horizontal="center"/>
    </xf>
    <xf numFmtId="0" fontId="47" fillId="0" borderId="0" xfId="10" applyFont="1" applyAlignment="1">
      <alignment horizontal="center"/>
    </xf>
    <xf numFmtId="0" fontId="48" fillId="0" borderId="0" xfId="10" applyFont="1" applyAlignment="1">
      <alignment horizontal="center"/>
    </xf>
    <xf numFmtId="0" fontId="49" fillId="0" borderId="0" xfId="10" applyFont="1" applyAlignment="1">
      <alignment horizontal="center"/>
    </xf>
    <xf numFmtId="0" fontId="49" fillId="0" borderId="0" xfId="10" applyFont="1"/>
    <xf numFmtId="175" fontId="45" fillId="0" borderId="0" xfId="10" applyNumberFormat="1" applyFont="1"/>
    <xf numFmtId="0" fontId="50" fillId="0" borderId="0" xfId="10" applyFont="1" applyAlignment="1">
      <alignment horizontal="center"/>
    </xf>
    <xf numFmtId="0" fontId="52" fillId="4" borderId="0" xfId="10" applyFont="1" applyFill="1" applyAlignment="1">
      <alignment horizontal="center"/>
    </xf>
    <xf numFmtId="174" fontId="51" fillId="0" borderId="0" xfId="10" applyNumberFormat="1" applyFont="1" applyAlignment="1">
      <alignment horizontal="center"/>
    </xf>
    <xf numFmtId="175" fontId="51" fillId="0" borderId="0" xfId="10" applyNumberFormat="1" applyFont="1" applyAlignment="1">
      <alignment horizontal="center"/>
    </xf>
    <xf numFmtId="176" fontId="52" fillId="0" borderId="0" xfId="10" applyNumberFormat="1" applyFont="1"/>
    <xf numFmtId="176" fontId="53" fillId="0" borderId="0" xfId="10" applyNumberFormat="1" applyFont="1"/>
    <xf numFmtId="174" fontId="54" fillId="0" borderId="0" xfId="10" applyNumberFormat="1" applyFont="1" applyAlignment="1">
      <alignment horizontal="center"/>
    </xf>
    <xf numFmtId="175" fontId="54" fillId="0" borderId="0" xfId="10" applyNumberFormat="1" applyFont="1" applyAlignment="1">
      <alignment horizontal="center"/>
    </xf>
    <xf numFmtId="176" fontId="49" fillId="0" borderId="0" xfId="10" applyNumberFormat="1" applyFont="1"/>
    <xf numFmtId="174" fontId="51" fillId="4" borderId="0" xfId="10" applyNumberFormat="1" applyFont="1" applyFill="1" applyAlignment="1">
      <alignment horizontal="center"/>
    </xf>
    <xf numFmtId="175" fontId="51" fillId="4" borderId="0" xfId="10" applyNumberFormat="1" applyFont="1" applyFill="1" applyAlignment="1">
      <alignment horizontal="center"/>
    </xf>
    <xf numFmtId="176" fontId="52" fillId="4" borderId="0" xfId="10" applyNumberFormat="1" applyFont="1" applyFill="1"/>
    <xf numFmtId="183" fontId="53" fillId="0" borderId="0" xfId="10" applyNumberFormat="1" applyFont="1"/>
    <xf numFmtId="0" fontId="49" fillId="23" borderId="0" xfId="10" applyFont="1" applyFill="1"/>
    <xf numFmtId="176" fontId="49" fillId="23" borderId="0" xfId="10" applyNumberFormat="1" applyFont="1" applyFill="1"/>
    <xf numFmtId="176" fontId="55" fillId="23" borderId="0" xfId="10" applyNumberFormat="1" applyFont="1" applyFill="1"/>
    <xf numFmtId="0" fontId="56" fillId="0" borderId="0" xfId="10" applyFont="1" applyAlignment="1">
      <alignment horizontal="center"/>
    </xf>
    <xf numFmtId="0" fontId="61" fillId="0" borderId="0" xfId="0" applyFont="1"/>
    <xf numFmtId="0" fontId="60" fillId="0" borderId="0" xfId="0" applyFont="1"/>
    <xf numFmtId="185" fontId="62" fillId="0" borderId="0" xfId="0" applyNumberFormat="1" applyFont="1"/>
    <xf numFmtId="0" fontId="63" fillId="24" borderId="32" xfId="0" applyFont="1" applyFill="1" applyBorder="1"/>
    <xf numFmtId="0" fontId="65" fillId="24" borderId="32" xfId="0" applyFont="1" applyFill="1" applyBorder="1" applyAlignment="1">
      <alignment horizontal="left" vertical="center"/>
    </xf>
    <xf numFmtId="170" fontId="63" fillId="24" borderId="32" xfId="0" applyNumberFormat="1" applyFont="1" applyFill="1" applyBorder="1"/>
    <xf numFmtId="0" fontId="63" fillId="25" borderId="32" xfId="0" applyFont="1" applyFill="1" applyBorder="1"/>
    <xf numFmtId="0" fontId="66" fillId="25" borderId="32" xfId="0" applyFont="1" applyFill="1" applyBorder="1" applyAlignment="1">
      <alignment horizontal="left" vertical="center"/>
    </xf>
    <xf numFmtId="170" fontId="63" fillId="25" borderId="32" xfId="0" applyNumberFormat="1" applyFont="1" applyFill="1" applyBorder="1"/>
    <xf numFmtId="171" fontId="63" fillId="24" borderId="32" xfId="0" applyNumberFormat="1" applyFont="1" applyFill="1" applyBorder="1"/>
    <xf numFmtId="0" fontId="64" fillId="25" borderId="32" xfId="0" applyFont="1" applyFill="1" applyBorder="1" applyAlignment="1">
      <alignment horizontal="left" vertical="center"/>
    </xf>
    <xf numFmtId="186" fontId="63" fillId="25" borderId="32" xfId="0" applyNumberFormat="1" applyFont="1" applyFill="1" applyBorder="1"/>
    <xf numFmtId="0" fontId="63" fillId="26" borderId="32" xfId="0" applyFont="1" applyFill="1" applyBorder="1"/>
    <xf numFmtId="0" fontId="67" fillId="26" borderId="32" xfId="0" applyFont="1" applyFill="1" applyBorder="1" applyAlignment="1">
      <alignment horizontal="left" vertical="center" indent="1"/>
    </xf>
    <xf numFmtId="189" fontId="67" fillId="26" borderId="33" xfId="1" applyNumberFormat="1" applyFont="1" applyFill="1" applyBorder="1" applyAlignment="1">
      <alignment horizontal="right" vertical="center"/>
    </xf>
    <xf numFmtId="189" fontId="68" fillId="27" borderId="32" xfId="0" applyNumberFormat="1" applyFont="1" applyFill="1" applyBorder="1" applyAlignment="1">
      <alignment horizontal="right" vertical="center"/>
    </xf>
    <xf numFmtId="189" fontId="67" fillId="26" borderId="33" xfId="0" applyNumberFormat="1" applyFont="1" applyFill="1" applyBorder="1" applyAlignment="1">
      <alignment horizontal="right" vertical="center"/>
    </xf>
    <xf numFmtId="0" fontId="63" fillId="28" borderId="32" xfId="0" applyFont="1" applyFill="1" applyBorder="1"/>
    <xf numFmtId="0" fontId="69" fillId="28" borderId="32" xfId="0" applyFont="1" applyFill="1" applyBorder="1" applyAlignment="1">
      <alignment horizontal="left" vertical="center" indent="1"/>
    </xf>
    <xf numFmtId="189" fontId="69" fillId="28" borderId="33" xfId="0" applyNumberFormat="1" applyFont="1" applyFill="1" applyBorder="1" applyAlignment="1">
      <alignment horizontal="right" vertical="center"/>
    </xf>
    <xf numFmtId="0" fontId="63" fillId="27" borderId="32" xfId="0" applyFont="1" applyFill="1" applyBorder="1"/>
    <xf numFmtId="0" fontId="64" fillId="25" borderId="32" xfId="0" applyFont="1" applyFill="1" applyBorder="1" applyAlignment="1">
      <alignment horizontal="left" vertical="center" indent="1"/>
    </xf>
    <xf numFmtId="189" fontId="64" fillId="25" borderId="34" xfId="0" applyNumberFormat="1" applyFont="1" applyFill="1" applyBorder="1" applyAlignment="1">
      <alignment horizontal="right" vertical="center"/>
    </xf>
    <xf numFmtId="0" fontId="63" fillId="29" borderId="32" xfId="0" applyFont="1" applyFill="1" applyBorder="1"/>
    <xf numFmtId="186" fontId="63" fillId="29" borderId="32" xfId="0" applyNumberFormat="1" applyFont="1" applyFill="1" applyBorder="1"/>
    <xf numFmtId="0" fontId="63" fillId="30" borderId="32" xfId="0" applyFont="1" applyFill="1" applyBorder="1"/>
    <xf numFmtId="0" fontId="64" fillId="30" borderId="32" xfId="0" applyFont="1" applyFill="1" applyBorder="1" applyAlignment="1">
      <alignment horizontal="left" vertical="center"/>
    </xf>
    <xf numFmtId="186" fontId="63" fillId="30" borderId="32" xfId="0" applyNumberFormat="1" applyFont="1" applyFill="1" applyBorder="1"/>
    <xf numFmtId="0" fontId="63" fillId="31" borderId="32" xfId="0" applyFont="1" applyFill="1" applyBorder="1"/>
    <xf numFmtId="0" fontId="70" fillId="31" borderId="32" xfId="0" applyFont="1" applyFill="1" applyBorder="1" applyAlignment="1">
      <alignment horizontal="left" vertical="center" indent="1"/>
    </xf>
    <xf numFmtId="189" fontId="70" fillId="31" borderId="35" xfId="0" applyNumberFormat="1" applyFont="1" applyFill="1" applyBorder="1" applyAlignment="1">
      <alignment horizontal="right" vertical="center"/>
    </xf>
    <xf numFmtId="0" fontId="63" fillId="32" borderId="32" xfId="0" applyFont="1" applyFill="1" applyBorder="1"/>
    <xf numFmtId="0" fontId="71" fillId="32" borderId="32" xfId="0" applyFont="1" applyFill="1" applyBorder="1" applyAlignment="1">
      <alignment horizontal="left" vertical="center" indent="1"/>
    </xf>
    <xf numFmtId="189" fontId="71" fillId="32" borderId="35" xfId="0" applyNumberFormat="1" applyFont="1" applyFill="1" applyBorder="1" applyAlignment="1">
      <alignment horizontal="right" vertical="center"/>
    </xf>
    <xf numFmtId="0" fontId="63" fillId="33" borderId="32" xfId="0" applyFont="1" applyFill="1" applyBorder="1"/>
    <xf numFmtId="0" fontId="64" fillId="33" borderId="32" xfId="0" applyFont="1" applyFill="1" applyBorder="1" applyAlignment="1">
      <alignment horizontal="left" vertical="center"/>
    </xf>
    <xf numFmtId="187" fontId="63" fillId="33" borderId="32" xfId="0" applyNumberFormat="1" applyFont="1" applyFill="1" applyBorder="1"/>
    <xf numFmtId="0" fontId="63" fillId="34" borderId="32" xfId="0" applyFont="1" applyFill="1" applyBorder="1"/>
    <xf numFmtId="0" fontId="72" fillId="34" borderId="32" xfId="0" applyFont="1" applyFill="1" applyBorder="1" applyAlignment="1">
      <alignment horizontal="left" vertical="center" indent="1"/>
    </xf>
    <xf numFmtId="189" fontId="72" fillId="34" borderId="34" xfId="0" applyNumberFormat="1" applyFont="1" applyFill="1" applyBorder="1" applyAlignment="1">
      <alignment horizontal="right" vertical="center"/>
    </xf>
    <xf numFmtId="171" fontId="63" fillId="27" borderId="32" xfId="0" applyNumberFormat="1" applyFont="1" applyFill="1" applyBorder="1"/>
    <xf numFmtId="0" fontId="63" fillId="35" borderId="32" xfId="0" applyFont="1" applyFill="1" applyBorder="1"/>
    <xf numFmtId="0" fontId="70" fillId="35" borderId="32" xfId="0" applyFont="1" applyFill="1" applyBorder="1" applyAlignment="1">
      <alignment horizontal="left" vertical="center" indent="1"/>
    </xf>
    <xf numFmtId="190" fontId="70" fillId="35" borderId="33" xfId="0" applyNumberFormat="1" applyFont="1" applyFill="1" applyBorder="1" applyAlignment="1">
      <alignment horizontal="right" vertical="center"/>
    </xf>
    <xf numFmtId="190" fontId="68" fillId="27" borderId="32" xfId="0" applyNumberFormat="1" applyFont="1" applyFill="1" applyBorder="1" applyAlignment="1">
      <alignment horizontal="right" vertical="center"/>
    </xf>
    <xf numFmtId="0" fontId="64" fillId="33" borderId="32" xfId="0" applyFont="1" applyFill="1" applyBorder="1" applyAlignment="1">
      <alignment horizontal="left" vertical="center" indent="1"/>
    </xf>
    <xf numFmtId="190" fontId="64" fillId="33" borderId="35" xfId="0" applyNumberFormat="1" applyFont="1" applyFill="1" applyBorder="1" applyAlignment="1">
      <alignment horizontal="right" vertical="center"/>
    </xf>
    <xf numFmtId="185" fontId="63" fillId="28" borderId="32" xfId="0" applyNumberFormat="1" applyFont="1" applyFill="1" applyBorder="1"/>
    <xf numFmtId="185" fontId="73" fillId="28" borderId="32" xfId="0" applyNumberFormat="1" applyFont="1" applyFill="1" applyBorder="1" applyAlignment="1">
      <alignment horizontal="left" vertical="center"/>
    </xf>
    <xf numFmtId="176" fontId="8" fillId="36" borderId="0" xfId="14" applyNumberFormat="1" applyFont="1" applyFill="1"/>
    <xf numFmtId="0" fontId="32" fillId="36" borderId="0" xfId="14" applyFont="1" applyFill="1" applyAlignment="1">
      <alignment horizontal="center"/>
    </xf>
    <xf numFmtId="176" fontId="8" fillId="36" borderId="0" xfId="13" applyNumberFormat="1" applyFont="1" applyFill="1"/>
    <xf numFmtId="0" fontId="15" fillId="7" borderId="0" xfId="0" applyFont="1" applyFill="1" applyAlignment="1">
      <alignment horizontal="center"/>
    </xf>
    <xf numFmtId="0" fontId="14" fillId="0" borderId="0" xfId="0" applyFont="1"/>
    <xf numFmtId="0" fontId="21" fillId="13" borderId="0" xfId="0" applyFont="1" applyFill="1" applyAlignment="1">
      <alignment horizontal="center" vertical="center"/>
    </xf>
    <xf numFmtId="0" fontId="0" fillId="0" borderId="0" xfId="0"/>
    <xf numFmtId="0" fontId="20" fillId="12" borderId="0" xfId="0" applyFont="1" applyFill="1" applyAlignment="1">
      <alignment horizontal="center" vertical="center"/>
    </xf>
    <xf numFmtId="0" fontId="22" fillId="17" borderId="0" xfId="0" applyFont="1" applyFill="1" applyAlignment="1">
      <alignment horizontal="center"/>
    </xf>
    <xf numFmtId="0" fontId="19" fillId="13" borderId="0" xfId="0" applyFont="1" applyFill="1" applyAlignment="1">
      <alignment horizontal="left" wrapText="1"/>
    </xf>
    <xf numFmtId="0" fontId="8" fillId="7" borderId="0" xfId="0" applyFont="1" applyFill="1" applyAlignment="1">
      <alignment horizontal="center"/>
    </xf>
    <xf numFmtId="0" fontId="8" fillId="0" borderId="0" xfId="0" applyFont="1"/>
    <xf numFmtId="0" fontId="10" fillId="7" borderId="8" xfId="13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36" fillId="0" borderId="0" xfId="25" applyFont="1" applyFill="1" applyAlignment="1">
      <alignment horizontal="left" vertical="center" wrapText="1"/>
    </xf>
    <xf numFmtId="177" fontId="0" fillId="0" borderId="0" xfId="0" applyNumberFormat="1" applyAlignment="1">
      <alignment horizontal="right" vertical="center"/>
    </xf>
    <xf numFmtId="0" fontId="39" fillId="0" borderId="16" xfId="24" applyFont="1" applyBorder="1" applyAlignment="1">
      <alignment horizontal="left" vertical="center"/>
    </xf>
    <xf numFmtId="0" fontId="0" fillId="0" borderId="16" xfId="0" applyBorder="1"/>
    <xf numFmtId="0" fontId="39" fillId="0" borderId="21" xfId="24" applyFont="1" applyBorder="1" applyAlignment="1">
      <alignment horizontal="left" vertical="center"/>
    </xf>
    <xf numFmtId="0" fontId="0" fillId="0" borderId="21" xfId="0" applyBorder="1"/>
    <xf numFmtId="164" fontId="40" fillId="0" borderId="13" xfId="22" applyNumberFormat="1" applyFont="1" applyFill="1" applyBorder="1" applyAlignment="1">
      <alignment vertical="center"/>
    </xf>
    <xf numFmtId="0" fontId="0" fillId="0" borderId="31" xfId="0" applyBorder="1"/>
    <xf numFmtId="1" fontId="40" fillId="0" borderId="17" xfId="6" applyFont="1" applyFill="1" applyBorder="1" applyAlignment="1">
      <alignment vertical="center"/>
    </xf>
    <xf numFmtId="0" fontId="0" fillId="0" borderId="15" xfId="0" applyBorder="1"/>
    <xf numFmtId="0" fontId="39" fillId="0" borderId="14" xfId="24" applyFont="1" applyBorder="1" applyAlignment="1">
      <alignment horizontal="left" vertical="center" indent="1"/>
    </xf>
    <xf numFmtId="0" fontId="0" fillId="0" borderId="18" xfId="0" applyBorder="1"/>
    <xf numFmtId="0" fontId="0" fillId="0" borderId="14" xfId="0" applyBorder="1"/>
    <xf numFmtId="164" fontId="40" fillId="0" borderId="22" xfId="22" applyNumberFormat="1" applyFont="1" applyFill="1" applyBorder="1" applyAlignment="1">
      <alignment vertical="center"/>
    </xf>
    <xf numFmtId="0" fontId="0" fillId="0" borderId="29" xfId="0" applyBorder="1"/>
    <xf numFmtId="0" fontId="39" fillId="0" borderId="10" xfId="24" applyFont="1" applyBorder="1" applyAlignment="1">
      <alignment horizontal="left" vertical="center" indent="1"/>
    </xf>
    <xf numFmtId="0" fontId="0" fillId="0" borderId="30" xfId="0" applyBorder="1"/>
    <xf numFmtId="0" fontId="0" fillId="0" borderId="10" xfId="0" applyBorder="1"/>
    <xf numFmtId="164" fontId="40" fillId="0" borderId="17" xfId="22" applyNumberFormat="1" applyFont="1" applyFill="1" applyBorder="1" applyAlignment="1">
      <alignment vertical="center"/>
    </xf>
    <xf numFmtId="0" fontId="39" fillId="4" borderId="12" xfId="24" applyFont="1" applyFill="1" applyBorder="1" applyAlignment="1">
      <alignment horizontal="left" vertical="center"/>
    </xf>
    <xf numFmtId="0" fontId="0" fillId="0" borderId="12" xfId="0" applyBorder="1"/>
    <xf numFmtId="0" fontId="39" fillId="0" borderId="18" xfId="24" applyFont="1" applyBorder="1" applyAlignment="1">
      <alignment horizontal="left" vertical="center" indent="1"/>
    </xf>
    <xf numFmtId="0" fontId="42" fillId="0" borderId="0" xfId="24" applyFont="1" applyBorder="1" applyAlignment="1">
      <alignment horizontal="left" vertical="center" indent="1"/>
    </xf>
    <xf numFmtId="168" fontId="0" fillId="0" borderId="0" xfId="0" applyNumberFormat="1" applyAlignment="1">
      <alignment horizontal="right" vertical="center"/>
    </xf>
    <xf numFmtId="0" fontId="42" fillId="0" borderId="0" xfId="27" applyFont="1" applyBorder="1" applyAlignment="1">
      <alignment horizontal="left" vertical="top" indent="1"/>
    </xf>
    <xf numFmtId="0" fontId="39" fillId="0" borderId="0" xfId="27" applyFont="1" applyBorder="1" applyAlignment="1">
      <alignment horizontal="right" vertical="center" indent="1"/>
    </xf>
    <xf numFmtId="0" fontId="10" fillId="22" borderId="8" xfId="14" applyFont="1" applyFill="1" applyBorder="1" applyAlignment="1">
      <alignment horizontal="center"/>
    </xf>
    <xf numFmtId="0" fontId="34" fillId="0" borderId="0" xfId="12" applyFont="1"/>
    <xf numFmtId="0" fontId="39" fillId="0" borderId="23" xfId="24" applyFont="1" applyBorder="1" applyAlignment="1">
      <alignment horizontal="left" vertical="center"/>
    </xf>
    <xf numFmtId="0" fontId="0" fillId="0" borderId="23" xfId="0" applyBorder="1"/>
    <xf numFmtId="164" fontId="40" fillId="0" borderId="24" xfId="22" applyNumberFormat="1" applyFont="1" applyFill="1" applyBorder="1" applyAlignment="1">
      <alignment vertical="center"/>
    </xf>
    <xf numFmtId="0" fontId="0" fillId="0" borderId="20" xfId="0" applyBorder="1"/>
    <xf numFmtId="168" fontId="2" fillId="0" borderId="0" xfId="12" applyNumberFormat="1"/>
    <xf numFmtId="0" fontId="2" fillId="0" borderId="0" xfId="12"/>
    <xf numFmtId="0" fontId="44" fillId="22" borderId="8" xfId="15" applyFont="1" applyFill="1" applyBorder="1" applyAlignment="1">
      <alignment horizontal="center"/>
    </xf>
    <xf numFmtId="0" fontId="44" fillId="22" borderId="8" xfId="16" applyFont="1" applyFill="1" applyBorder="1" applyAlignment="1">
      <alignment horizontal="center"/>
    </xf>
    <xf numFmtId="0" fontId="44" fillId="22" borderId="8" xfId="17" applyFont="1" applyFill="1" applyBorder="1" applyAlignment="1">
      <alignment horizontal="center"/>
    </xf>
    <xf numFmtId="0" fontId="39" fillId="0" borderId="19" xfId="24" applyFont="1" applyBorder="1" applyAlignment="1">
      <alignment horizontal="left" vertical="center" indent="1"/>
    </xf>
    <xf numFmtId="0" fontId="0" fillId="0" borderId="26" xfId="0" applyBorder="1"/>
    <xf numFmtId="0" fontId="0" fillId="0" borderId="19" xfId="0" applyBorder="1"/>
    <xf numFmtId="0" fontId="39" fillId="0" borderId="26" xfId="24" applyFont="1" applyBorder="1" applyAlignment="1">
      <alignment horizontal="left" vertical="center" indent="1"/>
    </xf>
    <xf numFmtId="0" fontId="44" fillId="22" borderId="8" xfId="18" applyFont="1" applyFill="1" applyBorder="1" applyAlignment="1">
      <alignment horizontal="center"/>
    </xf>
    <xf numFmtId="0" fontId="44" fillId="22" borderId="8" xfId="19" applyFont="1" applyFill="1" applyBorder="1" applyAlignment="1">
      <alignment horizontal="center"/>
    </xf>
    <xf numFmtId="0" fontId="44" fillId="22" borderId="8" xfId="20" applyFont="1" applyFill="1" applyBorder="1" applyAlignment="1">
      <alignment horizontal="center"/>
    </xf>
    <xf numFmtId="0" fontId="44" fillId="22" borderId="8" xfId="7" applyFont="1" applyFill="1" applyBorder="1" applyAlignment="1">
      <alignment horizontal="center"/>
    </xf>
    <xf numFmtId="0" fontId="44" fillId="22" borderId="8" xfId="8" applyFont="1" applyFill="1" applyBorder="1" applyAlignment="1">
      <alignment horizontal="center"/>
    </xf>
    <xf numFmtId="0" fontId="44" fillId="22" borderId="8" xfId="9" applyFont="1" applyFill="1" applyBorder="1" applyAlignment="1">
      <alignment horizontal="center"/>
    </xf>
    <xf numFmtId="0" fontId="44" fillId="22" borderId="8" xfId="10" applyFont="1" applyFill="1" applyBorder="1" applyAlignment="1">
      <alignment horizontal="center"/>
    </xf>
  </cellXfs>
  <cellStyles count="28">
    <cellStyle name="Date" xfId="3" xr:uid="{00000000-0005-0000-0000-000003000000}"/>
    <cellStyle name="Milliers" xfId="1" builtinId="3"/>
    <cellStyle name="Montant" xfId="4" xr:uid="{00000000-0005-0000-0000-000004000000}"/>
    <cellStyle name="Montant du tableau" xfId="5" xr:uid="{00000000-0005-0000-0000-000005000000}"/>
    <cellStyle name="Nombre" xfId="6" xr:uid="{00000000-0005-0000-0000-000006000000}"/>
    <cellStyle name="Normal" xfId="0" builtinId="0"/>
    <cellStyle name="Normal 10" xfId="7" xr:uid="{00000000-0005-0000-0000-000007000000}"/>
    <cellStyle name="Normal 11" xfId="8" xr:uid="{00000000-0005-0000-0000-000008000000}"/>
    <cellStyle name="Normal 12" xfId="9" xr:uid="{00000000-0005-0000-0000-000009000000}"/>
    <cellStyle name="Normal 13" xfId="10" xr:uid="{00000000-0005-0000-0000-00000A000000}"/>
    <cellStyle name="Normal 14" xfId="11" xr:uid="{00000000-0005-0000-0000-00000B000000}"/>
    <cellStyle name="Normal 15" xfId="12" xr:uid="{00000000-0005-0000-0000-00000C000000}"/>
    <cellStyle name="Normal 2" xfId="13" xr:uid="{00000000-0005-0000-0000-00000D000000}"/>
    <cellStyle name="Normal 3" xfId="14" xr:uid="{00000000-0005-0000-0000-00000E000000}"/>
    <cellStyle name="Normal 4" xfId="15" xr:uid="{00000000-0005-0000-0000-00000F000000}"/>
    <cellStyle name="Normal 5" xfId="16" xr:uid="{00000000-0005-0000-0000-000010000000}"/>
    <cellStyle name="Normal 6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  <cellStyle name="Pourcentage" xfId="2" builtinId="5"/>
    <cellStyle name="Pourcentage 2" xfId="21" xr:uid="{00000000-0005-0000-0000-000015000000}"/>
    <cellStyle name="Relevé des prêts" xfId="22" xr:uid="{00000000-0005-0000-0000-000016000000}"/>
    <cellStyle name="Style 6" xfId="23" xr:uid="{00000000-0005-0000-0000-000017000000}"/>
    <cellStyle name="Texte explicatif 2" xfId="24" xr:uid="{00000000-0005-0000-0000-000018000000}"/>
    <cellStyle name="Titre 4 aligné à droite" xfId="25" xr:uid="{00000000-0005-0000-0000-000019000000}"/>
    <cellStyle name="Titre 2 2" xfId="26" xr:uid="{00000000-0005-0000-0000-00001A000000}"/>
    <cellStyle name="Titre 3 2" xfId="27" xr:uid="{00000000-0005-0000-0000-00001B000000}"/>
  </cellStyles>
  <dxfs count="62"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E2E2"/>
      <rgbColor rgb="FFF2F2F2"/>
      <rgbColor rgb="FFC00000"/>
      <rgbColor rgb="FF376B36"/>
      <rgbColor rgb="FF002060"/>
      <rgbColor rgb="FF7F6000"/>
      <rgbColor rgb="FF800080"/>
      <rgbColor rgb="FF156082"/>
      <rgbColor rgb="FFBFBFBF"/>
      <rgbColor rgb="FF808080"/>
      <rgbColor rgb="FFD9D9D9"/>
      <rgbColor rgb="FF78206E"/>
      <rgbColor rgb="FFFFF9C4"/>
      <rgbColor rgb="FFDBEAFE"/>
      <rgbColor rgb="FF4B0082"/>
      <rgbColor rgb="FFD86ECC"/>
      <rgbColor rgb="FF0070C0"/>
      <rgbColor rgb="FFBDD7EE"/>
      <rgbColor rgb="FF000080"/>
      <rgbColor rgb="FFFF00FF"/>
      <rgbColor rgb="FFE2EFDA"/>
      <rgbColor rgb="FFF3E6FF"/>
      <rgbColor rgb="FF800080"/>
      <rgbColor rgb="FF800000"/>
      <rgbColor rgb="FF1F4E79"/>
      <rgbColor rgb="FF0000FF"/>
      <rgbColor rgb="FFC1E5F5"/>
      <rgbColor rgb="FFEBF3FB"/>
      <rgbColor rgb="FFC2F1C8"/>
      <rgbColor rgb="FFFFF2CC"/>
      <rgbColor rgb="FFA6CAEC"/>
      <rgbColor rgb="FFF2AA84"/>
      <rgbColor rgb="FFD1D1D1"/>
      <rgbColor rgb="FFF7CAAC"/>
      <rgbColor rgb="FF2E75B6"/>
      <rgbColor rgb="FF61CBF4"/>
      <rgbColor rgb="FF92D050"/>
      <rgbColor rgb="FFFFC000"/>
      <rgbColor rgb="FFF4B083"/>
      <rgbColor rgb="FFF2CFEE"/>
      <rgbColor rgb="FF595959"/>
      <rgbColor rgb="FF7F7F7F"/>
      <rgbColor rgb="FF0B3041"/>
      <rgbColor rgb="FF47D45A"/>
      <rgbColor rgb="FF0E2841"/>
      <rgbColor rgb="FF375623"/>
      <rgbColor rgb="FFC04F15"/>
      <rgbColor rgb="FF5D4037"/>
      <rgbColor rgb="FF1E3A5F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lang="en-GB" sz="1500" b="1" strike="noStrike" spc="97">
                <a:solidFill>
                  <a:srgbClr val="FFFFFF"/>
                </a:solidFill>
                <a:latin typeface="Aptos Narrow"/>
              </a:defRPr>
            </a:pPr>
            <a:r>
              <a:rPr lang="en-GB" sz="1500" b="1" strike="noStrike" spc="97">
                <a:solidFill>
                  <a:srgbClr val="FFFFFF"/>
                </a:solidFill>
                <a:latin typeface="Aptos Narrow"/>
              </a:rPr>
              <a:t>Cash FLOW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0724372475226998E-2"/>
          <c:y val="0.113429386978388"/>
          <c:w val="0.94358319234885901"/>
          <c:h val="0.87223052874813101"/>
        </c:manualLayout>
      </c:layout>
      <c:lineChart>
        <c:grouping val="stacked"/>
        <c:varyColors val="0"/>
        <c:ser>
          <c:idx val="0"/>
          <c:order val="0"/>
          <c:spPr>
            <a:ln w="34920" cap="rnd">
              <a:solidFill>
                <a:srgbClr val="FFFFFF"/>
              </a:solidFill>
              <a:prstDash val="solid"/>
              <a:round/>
            </a:ln>
          </c:spPr>
          <c:marker>
            <c:symbol val="none"/>
          </c:marker>
          <c:dPt>
            <c:idx val="8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9A-4294-90C8-153C4D9AD2DE}"/>
              </c:ext>
            </c:extLst>
          </c:dPt>
          <c:dLbls>
            <c:dLbl>
              <c:idx val="8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B9A-4294-90C8-153C4D9AD2D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('reporting cash 4 batiments'!$D$4:$O$4,'reporting cash 4 batiments'!$Q$4:$AB$4,'reporting cash 4 batiments'!$AD$4:$AO$4,'reporting cash 4 batiments'!$AQ$4:$BB$4,'reporting cash 4 batiments'!$BD$4:$BO$4,'reporting cash 4 batiments'!$BQ$4:$CB$4,'reporting cash 4 batiments'!$CD$4:$CO$4,'reporting cash 4 batiments'!$CQ$4:$DB$4,'reporting cash 4 batiments'!$DD$4:$DO$4,'reporting cash 4 batiments'!$DQ$4:$EB$4)</c:f>
              <c:numCache>
                <c:formatCode>mmm\ yyyy</c:formatCode>
                <c:ptCount val="109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  <c:pt idx="28">
                  <c:v>46844</c:v>
                </c:pt>
                <c:pt idx="29">
                  <c:v>46874</c:v>
                </c:pt>
                <c:pt idx="30">
                  <c:v>46905</c:v>
                </c:pt>
                <c:pt idx="31">
                  <c:v>46935</c:v>
                </c:pt>
                <c:pt idx="32">
                  <c:v>46966</c:v>
                </c:pt>
                <c:pt idx="33">
                  <c:v>46997</c:v>
                </c:pt>
                <c:pt idx="34">
                  <c:v>47027</c:v>
                </c:pt>
                <c:pt idx="35">
                  <c:v>47058</c:v>
                </c:pt>
                <c:pt idx="36">
                  <c:v>47088</c:v>
                </c:pt>
                <c:pt idx="37">
                  <c:v>47119</c:v>
                </c:pt>
                <c:pt idx="38">
                  <c:v>47150</c:v>
                </c:pt>
                <c:pt idx="39">
                  <c:v>47178</c:v>
                </c:pt>
                <c:pt idx="40">
                  <c:v>47209</c:v>
                </c:pt>
                <c:pt idx="41">
                  <c:v>47239</c:v>
                </c:pt>
                <c:pt idx="42">
                  <c:v>47270</c:v>
                </c:pt>
                <c:pt idx="43">
                  <c:v>47300</c:v>
                </c:pt>
                <c:pt idx="44">
                  <c:v>47331</c:v>
                </c:pt>
                <c:pt idx="45">
                  <c:v>47362</c:v>
                </c:pt>
                <c:pt idx="46">
                  <c:v>47392</c:v>
                </c:pt>
                <c:pt idx="47">
                  <c:v>47423</c:v>
                </c:pt>
                <c:pt idx="48">
                  <c:v>47453</c:v>
                </c:pt>
                <c:pt idx="49">
                  <c:v>47484</c:v>
                </c:pt>
                <c:pt idx="50">
                  <c:v>47515</c:v>
                </c:pt>
                <c:pt idx="51">
                  <c:v>47543</c:v>
                </c:pt>
                <c:pt idx="52">
                  <c:v>47574</c:v>
                </c:pt>
                <c:pt idx="53">
                  <c:v>47604</c:v>
                </c:pt>
                <c:pt idx="54">
                  <c:v>47635</c:v>
                </c:pt>
                <c:pt idx="55">
                  <c:v>47665</c:v>
                </c:pt>
                <c:pt idx="56">
                  <c:v>47696</c:v>
                </c:pt>
                <c:pt idx="57">
                  <c:v>47727</c:v>
                </c:pt>
                <c:pt idx="58">
                  <c:v>47757</c:v>
                </c:pt>
                <c:pt idx="59">
                  <c:v>47788</c:v>
                </c:pt>
                <c:pt idx="60">
                  <c:v>47818</c:v>
                </c:pt>
                <c:pt idx="61">
                  <c:v>47849</c:v>
                </c:pt>
                <c:pt idx="62">
                  <c:v>47880</c:v>
                </c:pt>
                <c:pt idx="63">
                  <c:v>47908</c:v>
                </c:pt>
                <c:pt idx="64">
                  <c:v>47939</c:v>
                </c:pt>
                <c:pt idx="65">
                  <c:v>47969</c:v>
                </c:pt>
                <c:pt idx="66">
                  <c:v>48000</c:v>
                </c:pt>
                <c:pt idx="67">
                  <c:v>48030</c:v>
                </c:pt>
                <c:pt idx="68">
                  <c:v>48061</c:v>
                </c:pt>
                <c:pt idx="69">
                  <c:v>48092</c:v>
                </c:pt>
                <c:pt idx="70">
                  <c:v>48122</c:v>
                </c:pt>
                <c:pt idx="71">
                  <c:v>48153</c:v>
                </c:pt>
                <c:pt idx="72">
                  <c:v>48183</c:v>
                </c:pt>
                <c:pt idx="73">
                  <c:v>48214</c:v>
                </c:pt>
                <c:pt idx="74">
                  <c:v>48245</c:v>
                </c:pt>
                <c:pt idx="75">
                  <c:v>48274</c:v>
                </c:pt>
                <c:pt idx="76">
                  <c:v>48305</c:v>
                </c:pt>
                <c:pt idx="77">
                  <c:v>48335</c:v>
                </c:pt>
                <c:pt idx="78">
                  <c:v>48366</c:v>
                </c:pt>
                <c:pt idx="79">
                  <c:v>48396</c:v>
                </c:pt>
                <c:pt idx="80">
                  <c:v>48427</c:v>
                </c:pt>
                <c:pt idx="81">
                  <c:v>48458</c:v>
                </c:pt>
                <c:pt idx="82">
                  <c:v>48488</c:v>
                </c:pt>
                <c:pt idx="83">
                  <c:v>48519</c:v>
                </c:pt>
                <c:pt idx="84">
                  <c:v>48549</c:v>
                </c:pt>
                <c:pt idx="85">
                  <c:v>48580</c:v>
                </c:pt>
                <c:pt idx="86">
                  <c:v>48611</c:v>
                </c:pt>
                <c:pt idx="87">
                  <c:v>48639</c:v>
                </c:pt>
                <c:pt idx="88">
                  <c:v>48670</c:v>
                </c:pt>
                <c:pt idx="89">
                  <c:v>48700</c:v>
                </c:pt>
                <c:pt idx="90">
                  <c:v>48731</c:v>
                </c:pt>
                <c:pt idx="91">
                  <c:v>48761</c:v>
                </c:pt>
                <c:pt idx="92">
                  <c:v>48792</c:v>
                </c:pt>
                <c:pt idx="93">
                  <c:v>48823</c:v>
                </c:pt>
                <c:pt idx="94">
                  <c:v>48853</c:v>
                </c:pt>
                <c:pt idx="95">
                  <c:v>48884</c:v>
                </c:pt>
                <c:pt idx="96">
                  <c:v>48914</c:v>
                </c:pt>
                <c:pt idx="97">
                  <c:v>48945</c:v>
                </c:pt>
                <c:pt idx="98">
                  <c:v>48976</c:v>
                </c:pt>
                <c:pt idx="99">
                  <c:v>49004</c:v>
                </c:pt>
                <c:pt idx="100">
                  <c:v>49035</c:v>
                </c:pt>
                <c:pt idx="101">
                  <c:v>49065</c:v>
                </c:pt>
                <c:pt idx="102">
                  <c:v>49096</c:v>
                </c:pt>
                <c:pt idx="103">
                  <c:v>49126</c:v>
                </c:pt>
                <c:pt idx="104">
                  <c:v>49157</c:v>
                </c:pt>
                <c:pt idx="105">
                  <c:v>49188</c:v>
                </c:pt>
                <c:pt idx="106">
                  <c:v>49218</c:v>
                </c:pt>
                <c:pt idx="107">
                  <c:v>49249</c:v>
                </c:pt>
                <c:pt idx="108">
                  <c:v>49279</c:v>
                </c:pt>
              </c:numCache>
            </c:numRef>
          </c:cat>
          <c:val>
            <c:numRef>
              <c:f>('reporting cash 4 batiments'!$D$45:$O$45,'reporting cash 4 batiments'!$Q$45:$AB$45,'reporting cash 4 batiments'!$AD$45:$AO$45,'reporting cash 4 batiments'!$AQ$45:$BB$45,'reporting cash 4 batiments'!$BD$45:$BO$45,'reporting cash 4 batiments'!$BQ$45:$CB$45,'reporting cash 4 batiments'!$CD$45:$CO$45,'reporting cash 4 batiments'!$CQ$45:$DB$45,'reporting cash 4 batiments'!$DD$45:$DO$45,'reporting cash 4 batiments'!$DQ$45:$EB$45)</c:f>
              <c:numCache>
                <c:formatCode>#\ ##0_ ;[Red]\-#\ ##0\ </c:formatCode>
                <c:ptCount val="109"/>
                <c:pt idx="0">
                  <c:v>16211.939802518347</c:v>
                </c:pt>
                <c:pt idx="1">
                  <c:v>49961.345496195485</c:v>
                </c:pt>
                <c:pt idx="2">
                  <c:v>-11637.248810127319</c:v>
                </c:pt>
                <c:pt idx="3">
                  <c:v>-148.74778320777114</c:v>
                </c:pt>
                <c:pt idx="4">
                  <c:v>13694.753243711777</c:v>
                </c:pt>
                <c:pt idx="5">
                  <c:v>-5328.7457293686166</c:v>
                </c:pt>
                <c:pt idx="6">
                  <c:v>1187.7552975509316</c:v>
                </c:pt>
                <c:pt idx="7">
                  <c:v>9232.6455248339335</c:v>
                </c:pt>
                <c:pt idx="8">
                  <c:v>19827.535752116848</c:v>
                </c:pt>
                <c:pt idx="9">
                  <c:v>32972.425979399821</c:v>
                </c:pt>
                <c:pt idx="10">
                  <c:v>36667.316206682794</c:v>
                </c:pt>
                <c:pt idx="11">
                  <c:v>56492.206433965708</c:v>
                </c:pt>
                <c:pt idx="12">
                  <c:v>78867.096661248623</c:v>
                </c:pt>
                <c:pt idx="13">
                  <c:v>91475.730409229524</c:v>
                </c:pt>
                <c:pt idx="14">
                  <c:v>117575.62063651253</c:v>
                </c:pt>
                <c:pt idx="15">
                  <c:v>136464.51086379547</c:v>
                </c:pt>
                <c:pt idx="16">
                  <c:v>169244.4010910783</c:v>
                </c:pt>
                <c:pt idx="17">
                  <c:v>201324.2913183613</c:v>
                </c:pt>
                <c:pt idx="18">
                  <c:v>233504.1815456443</c:v>
                </c:pt>
                <c:pt idx="19">
                  <c:v>269884.07177292713</c:v>
                </c:pt>
                <c:pt idx="20">
                  <c:v>306263.96200021019</c:v>
                </c:pt>
                <c:pt idx="21">
                  <c:v>342643.85222749307</c:v>
                </c:pt>
                <c:pt idx="22">
                  <c:v>379023.74245477596</c:v>
                </c:pt>
                <c:pt idx="23">
                  <c:v>415403.63268205896</c:v>
                </c:pt>
                <c:pt idx="24">
                  <c:v>451783.52290934185</c:v>
                </c:pt>
                <c:pt idx="25">
                  <c:v>500269.34732380754</c:v>
                </c:pt>
                <c:pt idx="26">
                  <c:v>540609.23755109066</c:v>
                </c:pt>
                <c:pt idx="27">
                  <c:v>569608.12777837354</c:v>
                </c:pt>
                <c:pt idx="28">
                  <c:v>609948.01800565654</c:v>
                </c:pt>
                <c:pt idx="29">
                  <c:v>647787.90823293955</c:v>
                </c:pt>
                <c:pt idx="30">
                  <c:v>683927.79846022255</c:v>
                </c:pt>
                <c:pt idx="31">
                  <c:v>724267.68868750555</c:v>
                </c:pt>
                <c:pt idx="32">
                  <c:v>764607.57891478855</c:v>
                </c:pt>
                <c:pt idx="33">
                  <c:v>804947.46914207132</c:v>
                </c:pt>
                <c:pt idx="34">
                  <c:v>845287.35936935467</c:v>
                </c:pt>
                <c:pt idx="35">
                  <c:v>885627.24959663744</c:v>
                </c:pt>
                <c:pt idx="36">
                  <c:v>925967.13982392056</c:v>
                </c:pt>
                <c:pt idx="37">
                  <c:v>974452.96423838567</c:v>
                </c:pt>
                <c:pt idx="38">
                  <c:v>1014792.8544656686</c:v>
                </c:pt>
                <c:pt idx="39">
                  <c:v>1043791.7446929517</c:v>
                </c:pt>
                <c:pt idx="40">
                  <c:v>1084131.6349202346</c:v>
                </c:pt>
                <c:pt idx="41">
                  <c:v>1121971.5251475177</c:v>
                </c:pt>
                <c:pt idx="42">
                  <c:v>1158111.4153748006</c:v>
                </c:pt>
                <c:pt idx="43">
                  <c:v>1198451.3056020834</c:v>
                </c:pt>
                <c:pt idx="44">
                  <c:v>1238791.1958293666</c:v>
                </c:pt>
                <c:pt idx="45">
                  <c:v>1279131.0860566497</c:v>
                </c:pt>
                <c:pt idx="46">
                  <c:v>1323755.9762839323</c:v>
                </c:pt>
                <c:pt idx="47">
                  <c:v>1368380.8665112155</c:v>
                </c:pt>
                <c:pt idx="48">
                  <c:v>1413005.7567384986</c:v>
                </c:pt>
                <c:pt idx="49">
                  <c:v>1465776.5811529639</c:v>
                </c:pt>
                <c:pt idx="50">
                  <c:v>1510401.4713802468</c:v>
                </c:pt>
                <c:pt idx="51">
                  <c:v>1543685.3616075299</c:v>
                </c:pt>
                <c:pt idx="52">
                  <c:v>1588310.2518348128</c:v>
                </c:pt>
                <c:pt idx="53">
                  <c:v>1630435.1420620955</c:v>
                </c:pt>
                <c:pt idx="54">
                  <c:v>1670860.0322893786</c:v>
                </c:pt>
                <c:pt idx="55">
                  <c:v>1715484.9225166619</c:v>
                </c:pt>
                <c:pt idx="56">
                  <c:v>1760109.8127439446</c:v>
                </c:pt>
                <c:pt idx="57">
                  <c:v>1804734.7029712275</c:v>
                </c:pt>
                <c:pt idx="58">
                  <c:v>1849359.5931985106</c:v>
                </c:pt>
                <c:pt idx="59">
                  <c:v>1894975.4834257937</c:v>
                </c:pt>
                <c:pt idx="60">
                  <c:v>1940591.3736530766</c:v>
                </c:pt>
                <c:pt idx="61">
                  <c:v>1996335.1980675417</c:v>
                </c:pt>
                <c:pt idx="62">
                  <c:v>2041951.0882948246</c:v>
                </c:pt>
                <c:pt idx="63">
                  <c:v>2076225.9785221079</c:v>
                </c:pt>
                <c:pt idx="64">
                  <c:v>2121841.8687493908</c:v>
                </c:pt>
                <c:pt idx="65">
                  <c:v>2170757.7589766737</c:v>
                </c:pt>
                <c:pt idx="66">
                  <c:v>2217973.6492039571</c:v>
                </c:pt>
                <c:pt idx="67">
                  <c:v>2269389.5394312399</c:v>
                </c:pt>
                <c:pt idx="68">
                  <c:v>2320805.4296585228</c:v>
                </c:pt>
                <c:pt idx="69">
                  <c:v>2372221.3198858052</c:v>
                </c:pt>
                <c:pt idx="70">
                  <c:v>2423637.2101130886</c:v>
                </c:pt>
                <c:pt idx="71">
                  <c:v>2475053.1003403715</c:v>
                </c:pt>
                <c:pt idx="72">
                  <c:v>2526468.9905676544</c:v>
                </c:pt>
                <c:pt idx="73">
                  <c:v>2597922.8149821199</c:v>
                </c:pt>
                <c:pt idx="74">
                  <c:v>2649338.7052094028</c:v>
                </c:pt>
                <c:pt idx="75">
                  <c:v>2689413.5954366862</c:v>
                </c:pt>
                <c:pt idx="76">
                  <c:v>2740829.4856639686</c:v>
                </c:pt>
                <c:pt idx="77">
                  <c:v>2789745.3758912515</c:v>
                </c:pt>
                <c:pt idx="78">
                  <c:v>2836961.2661185348</c:v>
                </c:pt>
                <c:pt idx="79">
                  <c:v>2888377.1563458173</c:v>
                </c:pt>
                <c:pt idx="80">
                  <c:v>2939793.0465731006</c:v>
                </c:pt>
                <c:pt idx="81">
                  <c:v>2991928.8414671407</c:v>
                </c:pt>
                <c:pt idx="82">
                  <c:v>3044064.6363611813</c:v>
                </c:pt>
                <c:pt idx="83">
                  <c:v>3096200.4312552218</c:v>
                </c:pt>
                <c:pt idx="84">
                  <c:v>3148336.2261492624</c:v>
                </c:pt>
                <c:pt idx="85">
                  <c:v>3223389.5738975164</c:v>
                </c:pt>
                <c:pt idx="86">
                  <c:v>3275525.3687915569</c:v>
                </c:pt>
                <c:pt idx="87">
                  <c:v>3316320.1636855975</c:v>
                </c:pt>
                <c:pt idx="88">
                  <c:v>3368455.958579638</c:v>
                </c:pt>
                <c:pt idx="89">
                  <c:v>3418091.7534736786</c:v>
                </c:pt>
                <c:pt idx="90">
                  <c:v>3466027.5483677192</c:v>
                </c:pt>
                <c:pt idx="91">
                  <c:v>3518163.3432617593</c:v>
                </c:pt>
                <c:pt idx="92">
                  <c:v>3570299.1381558003</c:v>
                </c:pt>
                <c:pt idx="93">
                  <c:v>3622434.9330498404</c:v>
                </c:pt>
                <c:pt idx="94">
                  <c:v>3674570.7279438814</c:v>
                </c:pt>
                <c:pt idx="95">
                  <c:v>3726706.5228379215</c:v>
                </c:pt>
                <c:pt idx="96">
                  <c:v>3778842.3177319621</c:v>
                </c:pt>
                <c:pt idx="97">
                  <c:v>3859654.9028142774</c:v>
                </c:pt>
                <c:pt idx="98">
                  <c:v>3911790.6977083175</c:v>
                </c:pt>
                <c:pt idx="99">
                  <c:v>3952585.4926023586</c:v>
                </c:pt>
                <c:pt idx="100">
                  <c:v>4004721.2874963987</c:v>
                </c:pt>
                <c:pt idx="101">
                  <c:v>4054357.0823904388</c:v>
                </c:pt>
                <c:pt idx="102">
                  <c:v>4102292.8772844793</c:v>
                </c:pt>
                <c:pt idx="103">
                  <c:v>4154428.6721785199</c:v>
                </c:pt>
                <c:pt idx="104">
                  <c:v>4206564.4670725605</c:v>
                </c:pt>
                <c:pt idx="105">
                  <c:v>4258700.261966601</c:v>
                </c:pt>
                <c:pt idx="106">
                  <c:v>4310836.0568606416</c:v>
                </c:pt>
                <c:pt idx="107">
                  <c:v>4362971.8517546821</c:v>
                </c:pt>
                <c:pt idx="108">
                  <c:v>4415107.6466487218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9A-4294-90C8-153C4D9AD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3119035"/>
        <c:axId val="3498348"/>
      </c:lineChart>
      <c:dateAx>
        <c:axId val="23119035"/>
        <c:scaling>
          <c:orientation val="minMax"/>
        </c:scaling>
        <c:delete val="0"/>
        <c:axPos val="b"/>
        <c:numFmt formatCode="mmm\ yyyy" sourceLinked="0"/>
        <c:majorTickMark val="out"/>
        <c:minorTickMark val="none"/>
        <c:tickLblPos val="nextTo"/>
        <c:spPr>
          <a:ln w="12600">
            <a:solidFill>
              <a:srgbClr val="FFFFFF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97">
                <a:solidFill>
                  <a:srgbClr val="FFFFFF"/>
                </a:solidFill>
                <a:latin typeface="Aptos Narrow"/>
              </a:defRPr>
            </a:pPr>
            <a:endParaRPr lang="fr-FR"/>
          </a:p>
        </c:txPr>
        <c:crossAx val="3498348"/>
        <c:crosses val="autoZero"/>
        <c:auto val="1"/>
        <c:lblOffset val="100"/>
        <c:baseTimeUnit val="months"/>
      </c:dateAx>
      <c:valAx>
        <c:axId val="3498348"/>
        <c:scaling>
          <c:orientation val="minMax"/>
        </c:scaling>
        <c:delete val="0"/>
        <c:axPos val="l"/>
        <c:numFmt formatCode="#\ ##0_ ;[Red]\-#\ ##0\ 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Aptos Narrow"/>
              </a:defRPr>
            </a:pPr>
            <a:endParaRPr lang="fr-FR"/>
          </a:p>
        </c:txPr>
        <c:crossAx val="23119035"/>
        <c:crosses val="autoZero"/>
        <c:crossBetween val="between"/>
      </c:valAx>
    </c:plotArea>
    <c:plotVisOnly val="1"/>
    <c:dispBlanksAs val="gap"/>
    <c:showDLblsOverMax val="1"/>
  </c:chart>
  <c:spPr>
    <a:solidFill>
      <a:srgbClr val="156082"/>
    </a:solidFill>
    <a:ln w="9360">
      <a:solidFill>
        <a:srgbClr val="15608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748412</xdr:colOff>
      <xdr:row>68</xdr:row>
      <xdr:rowOff>116376</xdr:rowOff>
    </xdr:from>
    <xdr:to>
      <xdr:col>25</xdr:col>
      <xdr:colOff>685169</xdr:colOff>
      <xdr:row>103</xdr:row>
      <xdr:rowOff>98569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887400</xdr:colOff>
      <xdr:row>2</xdr:row>
      <xdr:rowOff>50400</xdr:rowOff>
    </xdr:to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887400" cy="9075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</xdr:col>
      <xdr:colOff>9360</xdr:colOff>
      <xdr:row>1</xdr:row>
      <xdr:rowOff>0</xdr:rowOff>
    </xdr:from>
    <xdr:to>
      <xdr:col>1</xdr:col>
      <xdr:colOff>896760</xdr:colOff>
      <xdr:row>2</xdr:row>
      <xdr:rowOff>50400</xdr:rowOff>
    </xdr:to>
    <xdr:pic>
      <xdr:nvPicPr>
        <xdr:cNvPr id="3" name="Graphisme 2" descr="icône du bâtiment d’une banqu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880" y="266760"/>
          <a:ext cx="887400" cy="9075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</xdr:row>
      <xdr:rowOff>0</xdr:rowOff>
    </xdr:from>
    <xdr:to>
      <xdr:col>1</xdr:col>
      <xdr:colOff>790200</xdr:colOff>
      <xdr:row>1</xdr:row>
      <xdr:rowOff>533160</xdr:rowOff>
    </xdr:to>
    <xdr:pic>
      <xdr:nvPicPr>
        <xdr:cNvPr id="3" name="Graphisme 2" descr="icône du bâtiment d’une banqu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880" y="266760"/>
          <a:ext cx="780840" cy="5331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</xdr:row>
      <xdr:rowOff>0</xdr:rowOff>
    </xdr:from>
    <xdr:to>
      <xdr:col>1</xdr:col>
      <xdr:colOff>618480</xdr:colOff>
      <xdr:row>2</xdr:row>
      <xdr:rowOff>9360</xdr:rowOff>
    </xdr:to>
    <xdr:pic>
      <xdr:nvPicPr>
        <xdr:cNvPr id="4" name="Graphisme 2" descr="icône du bâtiment d’une banqu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880" y="266760"/>
          <a:ext cx="609120" cy="86652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5" name="Graphisme 7" descr="icône du bâtiment d’une banqu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6" name="Graphisme 7" descr="icône du bâtiment d’une banque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7" name="Graphisme 7" descr="icône du bâtiment d’une banque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8" name="Graphisme 7" descr="icône du bâtiment d’une banque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9" name="Graphisme 7" descr="icône du bâtiment d’une banque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0" name="Graphisme 7" descr="icône du bâtiment d’une banque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1" name="Graphisme 7" descr="icône du bâtiment d’une banque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2" name="Graphisme 7" descr="icône du bâtiment d’une banque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3" name="Graphisme 7" descr="icône du bâtiment d’une banque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4" name="Graphisme 7" descr="icône du bâtiment d’une banque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5" name="Graphisme 7" descr="icône du bâtiment d’une banque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6" name="Graphisme 7" descr="icône du bâtiment d’une banque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7" name="Graphisme 7" descr="icône du bâtiment d’une banque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8" name="Graphisme 7" descr="icône du bâtiment d’une banque">
          <a:extLst>
            <a:ext uri="{FF2B5EF4-FFF2-40B4-BE49-F238E27FC236}">
              <a16:creationId xmlns:a16="http://schemas.microsoft.com/office/drawing/2014/main" id="{00000000-0008-0000-2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19" name="Graphisme 7" descr="icône du bâtiment d’une banque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0" name="Graphisme 7" descr="icône du bâtiment d’une banque">
          <a:extLst>
            <a:ext uri="{FF2B5EF4-FFF2-40B4-BE49-F238E27FC236}">
              <a16:creationId xmlns:a16="http://schemas.microsoft.com/office/drawing/2014/main" id="{00000000-0008-0000-2500-00001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1" name="Graphisme 7" descr="icône du bâtiment d’une banque">
          <a:extLst>
            <a:ext uri="{FF2B5EF4-FFF2-40B4-BE49-F238E27FC236}">
              <a16:creationId xmlns:a16="http://schemas.microsoft.com/office/drawing/2014/main" id="{00000000-0008-0000-2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2" name="Graphisme 7" descr="icône du bâtiment d’une banque">
          <a:extLst>
            <a:ext uri="{FF2B5EF4-FFF2-40B4-BE49-F238E27FC236}">
              <a16:creationId xmlns:a16="http://schemas.microsoft.com/office/drawing/2014/main" id="{00000000-0008-0000-2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3" name="Graphisme 7" descr="icône du bâtiment d’une banque">
          <a:extLst>
            <a:ext uri="{FF2B5EF4-FFF2-40B4-BE49-F238E27FC236}">
              <a16:creationId xmlns:a16="http://schemas.microsoft.com/office/drawing/2014/main" id="{00000000-0008-0000-2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4" name="Graphisme 7" descr="icône du bâtiment d’une banque">
          <a:extLst>
            <a:ext uri="{FF2B5EF4-FFF2-40B4-BE49-F238E27FC236}">
              <a16:creationId xmlns:a16="http://schemas.microsoft.com/office/drawing/2014/main" id="{00000000-0008-0000-2D00-00001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5" name="Graphisme 7" descr="icône du bâtiment d’une banque">
          <a:extLst>
            <a:ext uri="{FF2B5EF4-FFF2-40B4-BE49-F238E27FC236}">
              <a16:creationId xmlns:a16="http://schemas.microsoft.com/office/drawing/2014/main" id="{00000000-0008-0000-2E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6" name="Graphisme 7" descr="icône du bâtiment d’une banque">
          <a:extLst>
            <a:ext uri="{FF2B5EF4-FFF2-40B4-BE49-F238E27FC236}">
              <a16:creationId xmlns:a16="http://schemas.microsoft.com/office/drawing/2014/main" id="{00000000-0008-0000-2F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7" name="Graphisme 7" descr="icône du bâtiment d’une banque">
          <a:extLst>
            <a:ext uri="{FF2B5EF4-FFF2-40B4-BE49-F238E27FC236}">
              <a16:creationId xmlns:a16="http://schemas.microsoft.com/office/drawing/2014/main" id="{00000000-0008-0000-3200-00001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8" name="Graphisme 7" descr="icône du bâtiment d’une banque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29" name="Graphisme 7" descr="icône du bâtiment d’une banque">
          <a:extLst>
            <a:ext uri="{FF2B5EF4-FFF2-40B4-BE49-F238E27FC236}">
              <a16:creationId xmlns:a16="http://schemas.microsoft.com/office/drawing/2014/main" id="{00000000-0008-0000-3400-00001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30" name="Graphisme 7" descr="icône du bâtiment d’une banque">
          <a:extLst>
            <a:ext uri="{FF2B5EF4-FFF2-40B4-BE49-F238E27FC236}">
              <a16:creationId xmlns:a16="http://schemas.microsoft.com/office/drawing/2014/main" id="{00000000-0008-0000-3700-00001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31" name="Graphisme 7" descr="icône du bâtiment d’une banque">
          <a:extLst>
            <a:ext uri="{FF2B5EF4-FFF2-40B4-BE49-F238E27FC236}">
              <a16:creationId xmlns:a16="http://schemas.microsoft.com/office/drawing/2014/main" id="{00000000-0008-0000-3800-00001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716040</xdr:colOff>
      <xdr:row>1</xdr:row>
      <xdr:rowOff>790200</xdr:rowOff>
    </xdr:to>
    <xdr:pic>
      <xdr:nvPicPr>
        <xdr:cNvPr id="32" name="Graphisme 7" descr="icône du bâtiment d’une banque">
          <a:extLst>
            <a:ext uri="{FF2B5EF4-FFF2-40B4-BE49-F238E27FC236}">
              <a16:creationId xmlns:a16="http://schemas.microsoft.com/office/drawing/2014/main" id="{00000000-0008-0000-3900-00002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20" y="266760"/>
          <a:ext cx="716040" cy="7902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R97"/>
  <sheetViews>
    <sheetView topLeftCell="A55" zoomScale="90" zoomScaleNormal="90" workbookViewId="0">
      <selection activeCell="C72" sqref="C72"/>
    </sheetView>
  </sheetViews>
  <sheetFormatPr baseColWidth="10" defaultColWidth="4.42578125" defaultRowHeight="11.25" outlineLevelCol="1" x14ac:dyDescent="0.2"/>
  <cols>
    <col min="1" max="1" width="4.42578125" style="2" customWidth="1"/>
    <col min="2" max="2" width="18.7109375" style="3" customWidth="1"/>
    <col min="3" max="3" width="8.140625" style="2" customWidth="1"/>
    <col min="4" max="4" width="9.140625" style="2" customWidth="1"/>
    <col min="5" max="5" width="36.7109375" style="2" customWidth="1"/>
    <col min="6" max="16" width="9.28515625" style="2" hidden="1" customWidth="1" outlineLevel="1"/>
    <col min="17" max="17" width="10.140625" style="2" hidden="1" customWidth="1" outlineLevel="1"/>
    <col min="18" max="18" width="10.7109375" style="2" customWidth="1" collapsed="1"/>
    <col min="19" max="19" width="9.85546875" style="2" customWidth="1" outlineLevel="1"/>
    <col min="20" max="21" width="10.140625" style="2" customWidth="1" outlineLevel="1"/>
    <col min="22" max="22" width="9.5703125" style="2" customWidth="1" outlineLevel="1"/>
    <col min="23" max="24" width="9.85546875" style="2" customWidth="1" outlineLevel="1"/>
    <col min="25" max="27" width="10.140625" style="2" customWidth="1" outlineLevel="1"/>
    <col min="28" max="28" width="9.85546875" style="2" customWidth="1" outlineLevel="1"/>
    <col min="29" max="29" width="10.140625" style="2" customWidth="1" outlineLevel="1"/>
    <col min="30" max="30" width="9.85546875" style="2" customWidth="1" outlineLevel="1"/>
    <col min="31" max="31" width="11.42578125" style="2" customWidth="1"/>
    <col min="32" max="43" width="10.140625" style="2" customWidth="1" outlineLevel="1"/>
    <col min="44" max="44" width="11.7109375" style="2" customWidth="1"/>
    <col min="45" max="45" width="9.85546875" style="2" customWidth="1" outlineLevel="1"/>
    <col min="46" max="56" width="10.140625" style="2" customWidth="1" outlineLevel="1"/>
    <col min="57" max="57" width="11.7109375" style="2" customWidth="1"/>
    <col min="58" max="58" width="9.85546875" style="2" customWidth="1" outlineLevel="1"/>
    <col min="59" max="69" width="10.140625" style="2" customWidth="1" outlineLevel="1"/>
    <col min="70" max="70" width="11.7109375" style="2" customWidth="1"/>
    <col min="71" max="71" width="9.85546875" style="2" customWidth="1" outlineLevel="1"/>
    <col min="72" max="82" width="10.140625" style="2" customWidth="1" outlineLevel="1"/>
    <col min="83" max="83" width="11.7109375" style="2" customWidth="1"/>
    <col min="84" max="84" width="10" style="2" customWidth="1" outlineLevel="1"/>
    <col min="85" max="95" width="10.140625" style="2" customWidth="1" outlineLevel="1"/>
    <col min="96" max="96" width="11.7109375" style="2" customWidth="1"/>
    <col min="97" max="97" width="10" style="2" customWidth="1" outlineLevel="1"/>
    <col min="98" max="108" width="10.140625" style="2" customWidth="1" outlineLevel="1"/>
    <col min="109" max="109" width="11.7109375" style="2" customWidth="1"/>
    <col min="110" max="110" width="10" style="2" customWidth="1" outlineLevel="1"/>
    <col min="111" max="121" width="10.140625" style="2" customWidth="1" outlineLevel="1"/>
    <col min="122" max="122" width="11.7109375" style="2" customWidth="1"/>
    <col min="123" max="123" width="4.42578125" style="2" customWidth="1"/>
    <col min="124" max="16384" width="4.42578125" style="2"/>
  </cols>
  <sheetData>
    <row r="2" spans="1:122" x14ac:dyDescent="0.2">
      <c r="F2" s="2">
        <v>2025</v>
      </c>
      <c r="G2" s="2">
        <v>2025</v>
      </c>
      <c r="H2" s="2">
        <v>2025</v>
      </c>
      <c r="I2" s="2">
        <v>2025</v>
      </c>
      <c r="J2" s="2">
        <v>2025</v>
      </c>
      <c r="K2" s="2">
        <v>2025</v>
      </c>
      <c r="L2" s="2">
        <v>2025</v>
      </c>
      <c r="M2" s="2">
        <v>2025</v>
      </c>
      <c r="N2" s="2">
        <v>2025</v>
      </c>
      <c r="O2" s="2">
        <v>2025</v>
      </c>
      <c r="P2" s="2">
        <v>2025</v>
      </c>
      <c r="Q2" s="2">
        <v>2025</v>
      </c>
      <c r="R2" s="2">
        <v>2025</v>
      </c>
      <c r="S2" s="2">
        <v>2026</v>
      </c>
      <c r="T2" s="2">
        <v>2026</v>
      </c>
      <c r="U2" s="2">
        <v>2026</v>
      </c>
      <c r="V2" s="2">
        <v>2026</v>
      </c>
      <c r="W2" s="2">
        <v>2026</v>
      </c>
      <c r="X2" s="2">
        <v>2026</v>
      </c>
      <c r="Y2" s="2">
        <v>2026</v>
      </c>
      <c r="Z2" s="2">
        <v>2026</v>
      </c>
      <c r="AA2" s="2">
        <v>2026</v>
      </c>
      <c r="AB2" s="2">
        <v>2026</v>
      </c>
      <c r="AC2" s="2">
        <v>2026</v>
      </c>
      <c r="AD2" s="2">
        <v>2026</v>
      </c>
      <c r="AE2" s="2">
        <v>2026</v>
      </c>
      <c r="AF2" s="2">
        <v>2027</v>
      </c>
      <c r="AG2" s="2">
        <v>2027</v>
      </c>
      <c r="AH2" s="2">
        <v>2027</v>
      </c>
      <c r="AI2" s="2">
        <v>2027</v>
      </c>
      <c r="AJ2" s="2">
        <v>2027</v>
      </c>
      <c r="AK2" s="2">
        <v>2027</v>
      </c>
      <c r="AL2" s="2">
        <v>2027</v>
      </c>
      <c r="AM2" s="2">
        <v>2027</v>
      </c>
      <c r="AN2" s="2">
        <v>2027</v>
      </c>
      <c r="AO2" s="2">
        <v>2027</v>
      </c>
      <c r="AP2" s="2">
        <v>2027</v>
      </c>
      <c r="AQ2" s="2">
        <v>2027</v>
      </c>
      <c r="AR2" s="2">
        <v>2027</v>
      </c>
      <c r="AS2" s="2">
        <v>2028</v>
      </c>
      <c r="AT2" s="2">
        <v>2028</v>
      </c>
      <c r="AU2" s="2">
        <v>2028</v>
      </c>
      <c r="AV2" s="2">
        <v>2028</v>
      </c>
      <c r="AW2" s="2">
        <v>2028</v>
      </c>
      <c r="AX2" s="2">
        <v>2028</v>
      </c>
      <c r="AY2" s="2">
        <v>2028</v>
      </c>
      <c r="AZ2" s="2">
        <v>2028</v>
      </c>
      <c r="BA2" s="2">
        <v>2028</v>
      </c>
      <c r="BB2" s="2">
        <v>2028</v>
      </c>
      <c r="BC2" s="2">
        <v>2028</v>
      </c>
      <c r="BD2" s="2">
        <v>2028</v>
      </c>
      <c r="BE2" s="2">
        <v>2028</v>
      </c>
      <c r="BF2" s="2">
        <v>2029</v>
      </c>
      <c r="BG2" s="2">
        <v>2029</v>
      </c>
      <c r="BH2" s="2">
        <v>2029</v>
      </c>
      <c r="BI2" s="2">
        <v>2029</v>
      </c>
      <c r="BJ2" s="2">
        <v>2029</v>
      </c>
      <c r="BK2" s="2">
        <v>2029</v>
      </c>
      <c r="BL2" s="2">
        <v>2029</v>
      </c>
      <c r="BM2" s="2">
        <v>2029</v>
      </c>
      <c r="BN2" s="2">
        <v>2029</v>
      </c>
      <c r="BO2" s="2">
        <v>2029</v>
      </c>
      <c r="BP2" s="2">
        <v>2029</v>
      </c>
      <c r="BQ2" s="2">
        <v>2029</v>
      </c>
      <c r="BR2" s="2">
        <v>2029</v>
      </c>
      <c r="BS2" s="2">
        <v>2030</v>
      </c>
      <c r="BT2" s="2">
        <v>2030</v>
      </c>
      <c r="BU2" s="2">
        <v>2030</v>
      </c>
      <c r="BV2" s="2">
        <v>2030</v>
      </c>
      <c r="BW2" s="2">
        <v>2030</v>
      </c>
      <c r="BX2" s="2">
        <v>2030</v>
      </c>
      <c r="BY2" s="2">
        <v>2030</v>
      </c>
      <c r="BZ2" s="2">
        <v>2030</v>
      </c>
      <c r="CA2" s="2">
        <v>2030</v>
      </c>
      <c r="CB2" s="2">
        <v>2030</v>
      </c>
      <c r="CC2" s="2">
        <v>2030</v>
      </c>
      <c r="CD2" s="2">
        <v>2030</v>
      </c>
      <c r="CE2" s="2">
        <v>2030</v>
      </c>
      <c r="CF2" s="2">
        <v>2031</v>
      </c>
      <c r="CG2" s="2">
        <v>2031</v>
      </c>
      <c r="CH2" s="2">
        <v>2031</v>
      </c>
      <c r="CI2" s="2">
        <v>2031</v>
      </c>
      <c r="CJ2" s="2">
        <v>2031</v>
      </c>
      <c r="CK2" s="2">
        <v>2031</v>
      </c>
      <c r="CL2" s="2">
        <v>2031</v>
      </c>
      <c r="CM2" s="2">
        <v>2031</v>
      </c>
      <c r="CN2" s="2">
        <v>2031</v>
      </c>
      <c r="CO2" s="2">
        <v>2031</v>
      </c>
      <c r="CP2" s="2">
        <v>2031</v>
      </c>
      <c r="CQ2" s="2">
        <v>2031</v>
      </c>
      <c r="CR2" s="2">
        <v>2031</v>
      </c>
      <c r="CS2" s="2">
        <v>2032</v>
      </c>
      <c r="CT2" s="2">
        <v>2032</v>
      </c>
      <c r="CU2" s="2">
        <v>2032</v>
      </c>
      <c r="CV2" s="2">
        <v>2032</v>
      </c>
      <c r="CW2" s="2">
        <v>2032</v>
      </c>
      <c r="CX2" s="2">
        <v>2032</v>
      </c>
      <c r="CY2" s="2">
        <v>2032</v>
      </c>
      <c r="CZ2" s="2">
        <v>2032</v>
      </c>
      <c r="DA2" s="2">
        <v>2032</v>
      </c>
      <c r="DB2" s="2">
        <v>2032</v>
      </c>
      <c r="DC2" s="2">
        <v>2032</v>
      </c>
      <c r="DD2" s="2">
        <v>2032</v>
      </c>
      <c r="DE2" s="2">
        <v>2032</v>
      </c>
      <c r="DF2" s="2">
        <v>2033</v>
      </c>
      <c r="DG2" s="2">
        <v>2033</v>
      </c>
      <c r="DH2" s="2">
        <v>2033</v>
      </c>
      <c r="DI2" s="2">
        <v>2033</v>
      </c>
      <c r="DJ2" s="2">
        <v>2033</v>
      </c>
      <c r="DK2" s="2">
        <v>2033</v>
      </c>
      <c r="DL2" s="2">
        <v>2033</v>
      </c>
      <c r="DM2" s="2">
        <v>2033</v>
      </c>
      <c r="DN2" s="2">
        <v>2033</v>
      </c>
      <c r="DO2" s="2">
        <v>2033</v>
      </c>
      <c r="DP2" s="2">
        <v>2033</v>
      </c>
      <c r="DQ2" s="2">
        <v>2033</v>
      </c>
      <c r="DR2" s="2">
        <v>2033</v>
      </c>
    </row>
    <row r="3" spans="1:122" x14ac:dyDescent="0.2">
      <c r="B3" s="4" t="s">
        <v>48</v>
      </c>
      <c r="C3" s="5">
        <v>9</v>
      </c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2025</v>
      </c>
      <c r="S3" s="2">
        <v>1</v>
      </c>
      <c r="T3" s="2">
        <v>2</v>
      </c>
      <c r="U3" s="2">
        <v>3</v>
      </c>
      <c r="V3" s="2">
        <v>4</v>
      </c>
      <c r="W3" s="2">
        <v>5</v>
      </c>
      <c r="X3" s="2">
        <v>6</v>
      </c>
      <c r="Y3" s="2">
        <v>7</v>
      </c>
      <c r="Z3" s="2">
        <v>8</v>
      </c>
      <c r="AA3" s="2">
        <v>9</v>
      </c>
      <c r="AB3" s="2">
        <v>10</v>
      </c>
      <c r="AC3" s="2">
        <v>11</v>
      </c>
      <c r="AD3" s="2">
        <v>12</v>
      </c>
      <c r="AE3" s="2">
        <v>2026</v>
      </c>
      <c r="AF3" s="2">
        <v>1</v>
      </c>
      <c r="AG3" s="2">
        <v>2</v>
      </c>
      <c r="AH3" s="2">
        <v>3</v>
      </c>
      <c r="AI3" s="2">
        <v>4</v>
      </c>
      <c r="AJ3" s="2">
        <v>5</v>
      </c>
      <c r="AK3" s="2">
        <v>6</v>
      </c>
      <c r="AL3" s="2">
        <v>7</v>
      </c>
      <c r="AM3" s="2">
        <v>8</v>
      </c>
      <c r="AN3" s="2">
        <v>9</v>
      </c>
      <c r="AO3" s="2">
        <v>10</v>
      </c>
      <c r="AP3" s="2">
        <v>11</v>
      </c>
      <c r="AQ3" s="2">
        <v>12</v>
      </c>
      <c r="AR3" s="2">
        <v>2027</v>
      </c>
      <c r="AS3" s="2">
        <v>1</v>
      </c>
      <c r="AT3" s="2">
        <v>2</v>
      </c>
      <c r="AU3" s="2">
        <v>3</v>
      </c>
      <c r="AV3" s="2">
        <v>4</v>
      </c>
      <c r="AW3" s="2">
        <v>5</v>
      </c>
      <c r="AX3" s="2">
        <v>6</v>
      </c>
      <c r="AY3" s="2">
        <v>7</v>
      </c>
      <c r="AZ3" s="2">
        <v>8</v>
      </c>
      <c r="BA3" s="2">
        <v>9</v>
      </c>
      <c r="BB3" s="2">
        <v>10</v>
      </c>
      <c r="BC3" s="2">
        <v>11</v>
      </c>
      <c r="BD3" s="2">
        <v>12</v>
      </c>
      <c r="BE3" s="2">
        <v>2028</v>
      </c>
      <c r="BF3" s="2">
        <v>1</v>
      </c>
      <c r="BG3" s="2">
        <v>2</v>
      </c>
      <c r="BH3" s="2">
        <v>3</v>
      </c>
      <c r="BI3" s="2">
        <v>4</v>
      </c>
      <c r="BJ3" s="2">
        <v>5</v>
      </c>
      <c r="BK3" s="2">
        <v>6</v>
      </c>
      <c r="BL3" s="2">
        <v>7</v>
      </c>
      <c r="BM3" s="2">
        <v>8</v>
      </c>
      <c r="BN3" s="2">
        <v>9</v>
      </c>
      <c r="BO3" s="2">
        <v>10</v>
      </c>
      <c r="BP3" s="2">
        <v>11</v>
      </c>
      <c r="BQ3" s="2">
        <v>12</v>
      </c>
      <c r="BR3" s="2">
        <v>2029</v>
      </c>
      <c r="BS3" s="2">
        <v>1</v>
      </c>
      <c r="BT3" s="2">
        <v>2</v>
      </c>
      <c r="BU3" s="2">
        <v>3</v>
      </c>
      <c r="BV3" s="2">
        <v>4</v>
      </c>
      <c r="BW3" s="2">
        <v>5</v>
      </c>
      <c r="BX3" s="2">
        <v>6</v>
      </c>
      <c r="BY3" s="2">
        <v>7</v>
      </c>
      <c r="BZ3" s="2">
        <v>8</v>
      </c>
      <c r="CA3" s="2">
        <v>9</v>
      </c>
      <c r="CB3" s="2">
        <v>10</v>
      </c>
      <c r="CC3" s="2">
        <v>11</v>
      </c>
      <c r="CD3" s="2">
        <v>12</v>
      </c>
      <c r="CE3" s="2">
        <v>2030</v>
      </c>
      <c r="CF3" s="2">
        <v>1</v>
      </c>
      <c r="CG3" s="2">
        <v>2</v>
      </c>
      <c r="CH3" s="2">
        <v>3</v>
      </c>
      <c r="CI3" s="2">
        <v>4</v>
      </c>
      <c r="CJ3" s="2">
        <v>5</v>
      </c>
      <c r="CK3" s="2">
        <v>6</v>
      </c>
      <c r="CL3" s="2">
        <v>7</v>
      </c>
      <c r="CM3" s="2">
        <v>8</v>
      </c>
      <c r="CN3" s="2">
        <v>9</v>
      </c>
      <c r="CO3" s="2">
        <v>10</v>
      </c>
      <c r="CP3" s="2">
        <v>11</v>
      </c>
      <c r="CQ3" s="2">
        <v>12</v>
      </c>
      <c r="CR3" s="2">
        <v>2031</v>
      </c>
      <c r="CS3" s="2">
        <v>1</v>
      </c>
      <c r="CT3" s="2">
        <v>2</v>
      </c>
      <c r="CU3" s="2">
        <v>3</v>
      </c>
      <c r="CV3" s="2">
        <v>4</v>
      </c>
      <c r="CW3" s="2">
        <v>5</v>
      </c>
      <c r="CX3" s="2">
        <v>6</v>
      </c>
      <c r="CY3" s="2">
        <v>7</v>
      </c>
      <c r="CZ3" s="2">
        <v>8</v>
      </c>
      <c r="DA3" s="2">
        <v>9</v>
      </c>
      <c r="DB3" s="2">
        <v>10</v>
      </c>
      <c r="DC3" s="2">
        <v>11</v>
      </c>
      <c r="DD3" s="2">
        <v>12</v>
      </c>
      <c r="DE3" s="2">
        <v>2032</v>
      </c>
      <c r="DF3" s="2">
        <v>1</v>
      </c>
      <c r="DG3" s="2">
        <v>2</v>
      </c>
      <c r="DH3" s="2">
        <v>3</v>
      </c>
      <c r="DI3" s="2">
        <v>4</v>
      </c>
      <c r="DJ3" s="2">
        <v>5</v>
      </c>
      <c r="DK3" s="2">
        <v>6</v>
      </c>
      <c r="DL3" s="2">
        <v>7</v>
      </c>
      <c r="DM3" s="2">
        <v>8</v>
      </c>
      <c r="DN3" s="2">
        <v>9</v>
      </c>
      <c r="DO3" s="2">
        <v>10</v>
      </c>
      <c r="DP3" s="2">
        <v>11</v>
      </c>
      <c r="DQ3" s="2">
        <v>12</v>
      </c>
      <c r="DR3" s="2">
        <v>2033</v>
      </c>
    </row>
    <row r="4" spans="1:122" s="6" customFormat="1" x14ac:dyDescent="0.2">
      <c r="B4" s="7"/>
      <c r="C4" s="8"/>
      <c r="F4" s="9">
        <f t="shared" ref="F4:Q4" si="0">EOMONTH(DATE(F2,F3,1),0)</f>
        <v>45688</v>
      </c>
      <c r="G4" s="9">
        <f t="shared" si="0"/>
        <v>45716</v>
      </c>
      <c r="H4" s="9">
        <f t="shared" si="0"/>
        <v>45747</v>
      </c>
      <c r="I4" s="9">
        <f t="shared" si="0"/>
        <v>45777</v>
      </c>
      <c r="J4" s="9">
        <f t="shared" si="0"/>
        <v>45808</v>
      </c>
      <c r="K4" s="9">
        <f t="shared" si="0"/>
        <v>45838</v>
      </c>
      <c r="L4" s="9">
        <f t="shared" si="0"/>
        <v>45869</v>
      </c>
      <c r="M4" s="9">
        <f t="shared" si="0"/>
        <v>45900</v>
      </c>
      <c r="N4" s="9">
        <f t="shared" si="0"/>
        <v>45930</v>
      </c>
      <c r="O4" s="9">
        <f t="shared" si="0"/>
        <v>45961</v>
      </c>
      <c r="P4" s="9">
        <f t="shared" si="0"/>
        <v>45991</v>
      </c>
      <c r="Q4" s="9">
        <f t="shared" si="0"/>
        <v>46022</v>
      </c>
      <c r="R4" s="10">
        <f>R3</f>
        <v>2025</v>
      </c>
      <c r="S4" s="9">
        <f t="shared" ref="S4:AD4" si="1">EOMONTH(DATE(S2,S3,1),0)</f>
        <v>46053</v>
      </c>
      <c r="T4" s="9">
        <f t="shared" si="1"/>
        <v>46081</v>
      </c>
      <c r="U4" s="9">
        <f t="shared" si="1"/>
        <v>46112</v>
      </c>
      <c r="V4" s="9">
        <f t="shared" si="1"/>
        <v>46142</v>
      </c>
      <c r="W4" s="9">
        <f t="shared" si="1"/>
        <v>46173</v>
      </c>
      <c r="X4" s="9">
        <f t="shared" si="1"/>
        <v>46203</v>
      </c>
      <c r="Y4" s="9">
        <f t="shared" si="1"/>
        <v>46234</v>
      </c>
      <c r="Z4" s="9">
        <f t="shared" si="1"/>
        <v>46265</v>
      </c>
      <c r="AA4" s="9">
        <f t="shared" si="1"/>
        <v>46295</v>
      </c>
      <c r="AB4" s="9">
        <f t="shared" si="1"/>
        <v>46326</v>
      </c>
      <c r="AC4" s="9">
        <f t="shared" si="1"/>
        <v>46356</v>
      </c>
      <c r="AD4" s="9">
        <f t="shared" si="1"/>
        <v>46387</v>
      </c>
      <c r="AE4" s="10">
        <f>AE3</f>
        <v>2026</v>
      </c>
      <c r="AF4" s="9">
        <f t="shared" ref="AF4:AQ4" si="2">EOMONTH(DATE(AF2,AF3,1),0)</f>
        <v>46418</v>
      </c>
      <c r="AG4" s="9">
        <f t="shared" si="2"/>
        <v>46446</v>
      </c>
      <c r="AH4" s="9">
        <f t="shared" si="2"/>
        <v>46477</v>
      </c>
      <c r="AI4" s="9">
        <f t="shared" si="2"/>
        <v>46507</v>
      </c>
      <c r="AJ4" s="9">
        <f t="shared" si="2"/>
        <v>46538</v>
      </c>
      <c r="AK4" s="9">
        <f t="shared" si="2"/>
        <v>46568</v>
      </c>
      <c r="AL4" s="9">
        <f t="shared" si="2"/>
        <v>46599</v>
      </c>
      <c r="AM4" s="9">
        <f t="shared" si="2"/>
        <v>46630</v>
      </c>
      <c r="AN4" s="9">
        <f t="shared" si="2"/>
        <v>46660</v>
      </c>
      <c r="AO4" s="9">
        <f t="shared" si="2"/>
        <v>46691</v>
      </c>
      <c r="AP4" s="9">
        <f t="shared" si="2"/>
        <v>46721</v>
      </c>
      <c r="AQ4" s="9">
        <f t="shared" si="2"/>
        <v>46752</v>
      </c>
      <c r="AR4" s="10">
        <f>AR3</f>
        <v>2027</v>
      </c>
      <c r="AS4" s="9">
        <f t="shared" ref="AS4:BD4" si="3">EOMONTH(DATE(AS2,AS3,1),0)</f>
        <v>46783</v>
      </c>
      <c r="AT4" s="9">
        <f t="shared" si="3"/>
        <v>46812</v>
      </c>
      <c r="AU4" s="9">
        <f t="shared" si="3"/>
        <v>46843</v>
      </c>
      <c r="AV4" s="9">
        <f t="shared" si="3"/>
        <v>46873</v>
      </c>
      <c r="AW4" s="9">
        <f t="shared" si="3"/>
        <v>46904</v>
      </c>
      <c r="AX4" s="9">
        <f t="shared" si="3"/>
        <v>46934</v>
      </c>
      <c r="AY4" s="9">
        <f t="shared" si="3"/>
        <v>46965</v>
      </c>
      <c r="AZ4" s="9">
        <f t="shared" si="3"/>
        <v>46996</v>
      </c>
      <c r="BA4" s="9">
        <f t="shared" si="3"/>
        <v>47026</v>
      </c>
      <c r="BB4" s="9">
        <f t="shared" si="3"/>
        <v>47057</v>
      </c>
      <c r="BC4" s="9">
        <f t="shared" si="3"/>
        <v>47087</v>
      </c>
      <c r="BD4" s="9">
        <f t="shared" si="3"/>
        <v>47118</v>
      </c>
      <c r="BE4" s="10">
        <f>BE3</f>
        <v>2028</v>
      </c>
      <c r="BF4" s="9">
        <f t="shared" ref="BF4:BQ4" si="4">EOMONTH(DATE(BF2,BF3,1),0)</f>
        <v>47149</v>
      </c>
      <c r="BG4" s="9">
        <f t="shared" si="4"/>
        <v>47177</v>
      </c>
      <c r="BH4" s="9">
        <f t="shared" si="4"/>
        <v>47208</v>
      </c>
      <c r="BI4" s="9">
        <f t="shared" si="4"/>
        <v>47238</v>
      </c>
      <c r="BJ4" s="9">
        <f t="shared" si="4"/>
        <v>47269</v>
      </c>
      <c r="BK4" s="9">
        <f t="shared" si="4"/>
        <v>47299</v>
      </c>
      <c r="BL4" s="9">
        <f t="shared" si="4"/>
        <v>47330</v>
      </c>
      <c r="BM4" s="9">
        <f t="shared" si="4"/>
        <v>47361</v>
      </c>
      <c r="BN4" s="9">
        <f t="shared" si="4"/>
        <v>47391</v>
      </c>
      <c r="BO4" s="9">
        <f t="shared" si="4"/>
        <v>47422</v>
      </c>
      <c r="BP4" s="9">
        <f t="shared" si="4"/>
        <v>47452</v>
      </c>
      <c r="BQ4" s="9">
        <f t="shared" si="4"/>
        <v>47483</v>
      </c>
      <c r="BR4" s="10">
        <f>BR3</f>
        <v>2029</v>
      </c>
      <c r="BS4" s="9">
        <f t="shared" ref="BS4:CD4" si="5">EOMONTH(DATE(BS2,BS3,1),0)</f>
        <v>47514</v>
      </c>
      <c r="BT4" s="9">
        <f t="shared" si="5"/>
        <v>47542</v>
      </c>
      <c r="BU4" s="9">
        <f t="shared" si="5"/>
        <v>47573</v>
      </c>
      <c r="BV4" s="9">
        <f t="shared" si="5"/>
        <v>47603</v>
      </c>
      <c r="BW4" s="9">
        <f t="shared" si="5"/>
        <v>47634</v>
      </c>
      <c r="BX4" s="9">
        <f t="shared" si="5"/>
        <v>47664</v>
      </c>
      <c r="BY4" s="9">
        <f t="shared" si="5"/>
        <v>47695</v>
      </c>
      <c r="BZ4" s="9">
        <f t="shared" si="5"/>
        <v>47726</v>
      </c>
      <c r="CA4" s="9">
        <f t="shared" si="5"/>
        <v>47756</v>
      </c>
      <c r="CB4" s="9">
        <f t="shared" si="5"/>
        <v>47787</v>
      </c>
      <c r="CC4" s="9">
        <f t="shared" si="5"/>
        <v>47817</v>
      </c>
      <c r="CD4" s="9">
        <f t="shared" si="5"/>
        <v>47848</v>
      </c>
      <c r="CE4" s="10">
        <f>CE3</f>
        <v>2030</v>
      </c>
      <c r="CF4" s="9">
        <f t="shared" ref="CF4:CQ4" si="6">EOMONTH(DATE(CF2,CF3,1),0)</f>
        <v>47879</v>
      </c>
      <c r="CG4" s="9">
        <f t="shared" si="6"/>
        <v>47907</v>
      </c>
      <c r="CH4" s="9">
        <f t="shared" si="6"/>
        <v>47938</v>
      </c>
      <c r="CI4" s="9">
        <f t="shared" si="6"/>
        <v>47968</v>
      </c>
      <c r="CJ4" s="9">
        <f t="shared" si="6"/>
        <v>47999</v>
      </c>
      <c r="CK4" s="9">
        <f t="shared" si="6"/>
        <v>48029</v>
      </c>
      <c r="CL4" s="9">
        <f t="shared" si="6"/>
        <v>48060</v>
      </c>
      <c r="CM4" s="9">
        <f t="shared" si="6"/>
        <v>48091</v>
      </c>
      <c r="CN4" s="9">
        <f t="shared" si="6"/>
        <v>48121</v>
      </c>
      <c r="CO4" s="9">
        <f t="shared" si="6"/>
        <v>48152</v>
      </c>
      <c r="CP4" s="9">
        <f t="shared" si="6"/>
        <v>48182</v>
      </c>
      <c r="CQ4" s="9">
        <f t="shared" si="6"/>
        <v>48213</v>
      </c>
      <c r="CR4" s="10">
        <f>CR3</f>
        <v>2031</v>
      </c>
      <c r="CS4" s="9">
        <f t="shared" ref="CS4:DD4" si="7">EOMONTH(DATE(CS2,CS3,1),0)</f>
        <v>48244</v>
      </c>
      <c r="CT4" s="9">
        <f t="shared" si="7"/>
        <v>48273</v>
      </c>
      <c r="CU4" s="9">
        <f t="shared" si="7"/>
        <v>48304</v>
      </c>
      <c r="CV4" s="9">
        <f t="shared" si="7"/>
        <v>48334</v>
      </c>
      <c r="CW4" s="9">
        <f t="shared" si="7"/>
        <v>48365</v>
      </c>
      <c r="CX4" s="9">
        <f t="shared" si="7"/>
        <v>48395</v>
      </c>
      <c r="CY4" s="9">
        <f t="shared" si="7"/>
        <v>48426</v>
      </c>
      <c r="CZ4" s="9">
        <f t="shared" si="7"/>
        <v>48457</v>
      </c>
      <c r="DA4" s="9">
        <f t="shared" si="7"/>
        <v>48487</v>
      </c>
      <c r="DB4" s="9">
        <f t="shared" si="7"/>
        <v>48518</v>
      </c>
      <c r="DC4" s="9">
        <f t="shared" si="7"/>
        <v>48548</v>
      </c>
      <c r="DD4" s="9">
        <f t="shared" si="7"/>
        <v>48579</v>
      </c>
      <c r="DE4" s="10">
        <f>DE3</f>
        <v>2032</v>
      </c>
      <c r="DF4" s="9">
        <f t="shared" ref="DF4:DQ4" si="8">EOMONTH(DATE(DF2,DF3,1),0)</f>
        <v>48610</v>
      </c>
      <c r="DG4" s="9">
        <f t="shared" si="8"/>
        <v>48638</v>
      </c>
      <c r="DH4" s="9">
        <f t="shared" si="8"/>
        <v>48669</v>
      </c>
      <c r="DI4" s="9">
        <f t="shared" si="8"/>
        <v>48699</v>
      </c>
      <c r="DJ4" s="9">
        <f t="shared" si="8"/>
        <v>48730</v>
      </c>
      <c r="DK4" s="9">
        <f t="shared" si="8"/>
        <v>48760</v>
      </c>
      <c r="DL4" s="9">
        <f t="shared" si="8"/>
        <v>48791</v>
      </c>
      <c r="DM4" s="9">
        <f t="shared" si="8"/>
        <v>48822</v>
      </c>
      <c r="DN4" s="9">
        <f t="shared" si="8"/>
        <v>48852</v>
      </c>
      <c r="DO4" s="9">
        <f t="shared" si="8"/>
        <v>48883</v>
      </c>
      <c r="DP4" s="9">
        <f t="shared" si="8"/>
        <v>48913</v>
      </c>
      <c r="DQ4" s="9">
        <f t="shared" si="8"/>
        <v>48944</v>
      </c>
      <c r="DR4" s="10">
        <f>DR3</f>
        <v>2033</v>
      </c>
    </row>
    <row r="5" spans="1:122" x14ac:dyDescent="0.2">
      <c r="A5" s="11"/>
      <c r="B5" s="12"/>
      <c r="C5" s="5"/>
    </row>
    <row r="6" spans="1:122" x14ac:dyDescent="0.2">
      <c r="A6" s="11"/>
      <c r="B6" s="12" t="s">
        <v>49</v>
      </c>
      <c r="C6" s="5">
        <f>'reporting montigny'!B6+'reporting boissy'!B6+'reporting moussy'!B6+'reporting trappes'!B6+'SPACELOG 5 BP'!B6+'SPACELOG 6 BP'!B6+'SPACELOG 7 BP'!B6+'SPACELOG 8 BP'!B6+'SPACELOG 9 BP'!B6</f>
        <v>0</v>
      </c>
      <c r="D6" s="2" t="s">
        <v>50</v>
      </c>
      <c r="E6" s="3" t="s">
        <v>51</v>
      </c>
      <c r="F6" s="13">
        <f>SUMIF('reporting montigny'!$F$2:$EE$2,F$4,'reporting montigny'!$F$6:$EE$6)+SUMIF('reporting boissy'!$F$2:$EE$2,F$4,'reporting boissy'!$F$6:$EE$6)+SUMIF('reporting moussy'!$F$2:$EE$2,F$4,'reporting moussy'!$F$6:$EE$6)+SUMIF('reporting trappes'!$F$2:$EE$2,F$4,'reporting trappes'!$F$6:$EE$6)+SUMIF('SPACELOG 5 BP'!$F$2:$EE$2,F$4,'SPACELOG 5 BP'!$F$6:$EE$6)+SUMIF('SPACELOG 6 BP'!$F$2:$EE$2,F$4,'SPACELOG 6 BP'!$F$6:$EE$6)+SUMIF('SPACELOG 7 BP'!$F$2:$EE$2,F$4,'SPACELOG 7 BP'!$F$6:$EE$6)+SUMIF('SPACELOG 8 BP'!$F$2:$EE$2,F$4,'SPACELOG 8 BP'!$F$6:$EE$6)+SUMIF('SPACELOG 9 BP'!$F$2:$EE$2,F$4,'SPACELOG 9 BP'!$F$6:$EE$6)+SUMIF('SPACELOG 10 BP'!$F$2:$EE$2,F$4,'SPACELOG 10 BP'!$F$6:$EE$6)+SUMIF('SPACELOG 11 BP'!$F$2:$EE$2,F$4,'SPACELOG 11 BP'!$F$6:$EE$6)+SUMIF('SPACELOG 12 BP'!$F$2:$EE$2,F$4,'SPACELOG 12 BP'!$F$6:$EE$6)</f>
        <v>66142</v>
      </c>
      <c r="G6" s="13">
        <f>SUMIF('reporting montigny'!$F$2:$EE$2,G$4,'reporting montigny'!$F$6:$EE$6)+SUMIF('reporting boissy'!$F$2:$EE$2,G$4,'reporting boissy'!$F$6:$EE$6)+SUMIF('reporting moussy'!$F$2:$EE$2,G$4,'reporting moussy'!$F$6:$EE$6)+SUMIF('reporting trappes'!$F$2:$EE$2,G$4,'reporting trappes'!$F$6:$EE$6)+SUMIF('SPACELOG 5 BP'!$F$2:$EE$2,G$4,'SPACELOG 5 BP'!$F$6:$EE$6)+SUMIF('SPACELOG 6 BP'!$F$2:$EE$2,G$4,'SPACELOG 6 BP'!$F$6:$EE$6)+SUMIF('SPACELOG 7 BP'!$F$2:$EE$2,G$4,'SPACELOG 7 BP'!$F$6:$EE$6)+SUMIF('SPACELOG 8 BP'!$F$2:$EE$2,G$4,'SPACELOG 8 BP'!$F$6:$EE$6)+SUMIF('SPACELOG 9 BP'!$F$2:$EE$2,G$4,'SPACELOG 9 BP'!$F$6:$EE$6)+SUMIF('SPACELOG 10 BP'!$F$2:$EE$2,G$4,'SPACELOG 10 BP'!$F$6:$EE$6)+SUMIF('SPACELOG 11 BP'!$F$2:$EE$2,G$4,'SPACELOG 11 BP'!$F$6:$EE$6)+SUMIF('SPACELOG 12 BP'!$F$2:$EE$2,G$4,'SPACELOG 12 BP'!$F$6:$EE$6)</f>
        <v>67910</v>
      </c>
      <c r="H6" s="13">
        <f>SUMIF('reporting montigny'!$F$2:$EE$2,H$4,'reporting montigny'!$F$6:$EE$6)+SUMIF('reporting boissy'!$F$2:$EE$2,H$4,'reporting boissy'!$F$6:$EE$6)+SUMIF('reporting moussy'!$F$2:$EE$2,H$4,'reporting moussy'!$F$6:$EE$6)+SUMIF('reporting trappes'!$F$2:$EE$2,H$4,'reporting trappes'!$F$6:$EE$6)+SUMIF('SPACELOG 5 BP'!$F$2:$EE$2,H$4,'SPACELOG 5 BP'!$F$6:$EE$6)+SUMIF('SPACELOG 6 BP'!$F$2:$EE$2,H$4,'SPACELOG 6 BP'!$F$6:$EE$6)+SUMIF('SPACELOG 7 BP'!$F$2:$EE$2,H$4,'SPACELOG 7 BP'!$F$6:$EE$6)+SUMIF('SPACELOG 8 BP'!$F$2:$EE$2,H$4,'SPACELOG 8 BP'!$F$6:$EE$6)+SUMIF('SPACELOG 9 BP'!$F$2:$EE$2,H$4,'SPACELOG 9 BP'!$F$6:$EE$6)+SUMIF('SPACELOG 10 BP'!$F$2:$EE$2,H$4,'SPACELOG 10 BP'!$F$6:$EE$6)+SUMIF('SPACELOG 11 BP'!$F$2:$EE$2,H$4,'SPACELOG 11 BP'!$F$6:$EE$6)+SUMIF('SPACELOG 12 BP'!$F$2:$EE$2,H$4,'SPACELOG 12 BP'!$F$6:$EE$6)</f>
        <v>69810</v>
      </c>
      <c r="I6" s="13">
        <f>SUMIF('reporting montigny'!$F$2:$EE$2,I$4,'reporting montigny'!$F$6:$EE$6)+SUMIF('reporting boissy'!$F$2:$EE$2,I$4,'reporting boissy'!$F$6:$EE$6)+SUMIF('reporting moussy'!$F$2:$EE$2,I$4,'reporting moussy'!$F$6:$EE$6)+SUMIF('reporting trappes'!$F$2:$EE$2,I$4,'reporting trappes'!$F$6:$EE$6)+SUMIF('SPACELOG 5 BP'!$F$2:$EE$2,I$4,'SPACELOG 5 BP'!$F$6:$EE$6)+SUMIF('SPACELOG 6 BP'!$F$2:$EE$2,I$4,'SPACELOG 6 BP'!$F$6:$EE$6)+SUMIF('SPACELOG 7 BP'!$F$2:$EE$2,I$4,'SPACELOG 7 BP'!$F$6:$EE$6)+SUMIF('SPACELOG 8 BP'!$F$2:$EE$2,I$4,'SPACELOG 8 BP'!$F$6:$EE$6)+SUMIF('SPACELOG 9 BP'!$F$2:$EE$2,I$4,'SPACELOG 9 BP'!$F$6:$EE$6)+SUMIF('SPACELOG 10 BP'!$F$2:$EE$2,I$4,'SPACELOG 10 BP'!$F$6:$EE$6)+SUMIF('SPACELOG 11 BP'!$F$2:$EE$2,I$4,'SPACELOG 11 BP'!$F$6:$EE$6)+SUMIF('SPACELOG 12 BP'!$F$2:$EE$2,I$4,'SPACELOG 12 BP'!$F$6:$EE$6)</f>
        <v>76242</v>
      </c>
      <c r="J6" s="13">
        <f>SUMIF('reporting montigny'!$F$2:$EE$2,J$4,'reporting montigny'!$F$6:$EE$6)+SUMIF('reporting boissy'!$F$2:$EE$2,J$4,'reporting boissy'!$F$6:$EE$6)+SUMIF('reporting moussy'!$F$2:$EE$2,J$4,'reporting moussy'!$F$6:$EE$6)+SUMIF('reporting trappes'!$F$2:$EE$2,J$4,'reporting trappes'!$F$6:$EE$6)+SUMIF('SPACELOG 5 BP'!$F$2:$EE$2,J$4,'SPACELOG 5 BP'!$F$6:$EE$6)+SUMIF('SPACELOG 6 BP'!$F$2:$EE$2,J$4,'SPACELOG 6 BP'!$F$6:$EE$6)+SUMIF('SPACELOG 7 BP'!$F$2:$EE$2,J$4,'SPACELOG 7 BP'!$F$6:$EE$6)+SUMIF('SPACELOG 8 BP'!$F$2:$EE$2,J$4,'SPACELOG 8 BP'!$F$6:$EE$6)+SUMIF('SPACELOG 9 BP'!$F$2:$EE$2,J$4,'SPACELOG 9 BP'!$F$6:$EE$6)+SUMIF('SPACELOG 10 BP'!$F$2:$EE$2,J$4,'SPACELOG 10 BP'!$F$6:$EE$6)+SUMIF('SPACELOG 11 BP'!$F$2:$EE$2,J$4,'SPACELOG 11 BP'!$F$6:$EE$6)+SUMIF('SPACELOG 12 BP'!$F$2:$EE$2,J$4,'SPACELOG 12 BP'!$F$6:$EE$6)</f>
        <v>77910</v>
      </c>
      <c r="K6" s="13">
        <f>SUMIF('reporting montigny'!$F$2:$EE$2,K$4,'reporting montigny'!$F$6:$EE$6)+SUMIF('reporting boissy'!$F$2:$EE$2,K$4,'reporting boissy'!$F$6:$EE$6)+SUMIF('reporting moussy'!$F$2:$EE$2,K$4,'reporting moussy'!$F$6:$EE$6)+SUMIF('reporting trappes'!$F$2:$EE$2,K$4,'reporting trappes'!$F$6:$EE$6)+SUMIF('SPACELOG 5 BP'!$F$2:$EE$2,K$4,'SPACELOG 5 BP'!$F$6:$EE$6)+SUMIF('SPACELOG 6 BP'!$F$2:$EE$2,K$4,'SPACELOG 6 BP'!$F$6:$EE$6)+SUMIF('SPACELOG 7 BP'!$F$2:$EE$2,K$4,'SPACELOG 7 BP'!$F$6:$EE$6)+SUMIF('SPACELOG 8 BP'!$F$2:$EE$2,K$4,'SPACELOG 8 BP'!$F$6:$EE$6)+SUMIF('SPACELOG 9 BP'!$F$2:$EE$2,K$4,'SPACELOG 9 BP'!$F$6:$EE$6)+SUMIF('SPACELOG 10 BP'!$F$2:$EE$2,K$4,'SPACELOG 10 BP'!$F$6:$EE$6)+SUMIF('SPACELOG 11 BP'!$F$2:$EE$2,K$4,'SPACELOG 11 BP'!$F$6:$EE$6)+SUMIF('SPACELOG 12 BP'!$F$2:$EE$2,K$4,'SPACELOG 12 BP'!$F$6:$EE$6)</f>
        <v>78310</v>
      </c>
      <c r="L6" s="13">
        <f>SUMIF('reporting montigny'!$F$2:$EE$2,L$4,'reporting montigny'!$F$6:$EE$6)+SUMIF('reporting boissy'!$F$2:$EE$2,L$4,'reporting boissy'!$F$6:$EE$6)+SUMIF('reporting moussy'!$F$2:$EE$2,L$4,'reporting moussy'!$F$6:$EE$6)+SUMIF('reporting trappes'!$F$2:$EE$2,L$4,'reporting trappes'!$F$6:$EE$6)+SUMIF('SPACELOG 5 BP'!$F$2:$EE$2,L$4,'SPACELOG 5 BP'!$F$6:$EE$6)+SUMIF('SPACELOG 6 BP'!$F$2:$EE$2,L$4,'SPACELOG 6 BP'!$F$6:$EE$6)+SUMIF('SPACELOG 7 BP'!$F$2:$EE$2,L$4,'SPACELOG 7 BP'!$F$6:$EE$6)+SUMIF('SPACELOG 8 BP'!$F$2:$EE$2,L$4,'SPACELOG 8 BP'!$F$6:$EE$6)+SUMIF('SPACELOG 9 BP'!$F$2:$EE$2,L$4,'SPACELOG 9 BP'!$F$6:$EE$6)+SUMIF('SPACELOG 10 BP'!$F$2:$EE$2,L$4,'SPACELOG 10 BP'!$F$6:$EE$6)+SUMIF('SPACELOG 11 BP'!$F$2:$EE$2,L$4,'SPACELOG 11 BP'!$F$6:$EE$6)+SUMIF('SPACELOG 12 BP'!$F$2:$EE$2,L$4,'SPACELOG 12 BP'!$F$6:$EE$6)</f>
        <v>76610</v>
      </c>
      <c r="M6" s="13">
        <f>SUMIF('reporting montigny'!$F$2:$EE$2,M$4,'reporting montigny'!$F$6:$EE$6)+SUMIF('reporting boissy'!$F$2:$EE$2,M$4,'reporting boissy'!$F$6:$EE$6)+SUMIF('reporting moussy'!$F$2:$EE$2,M$4,'reporting moussy'!$F$6:$EE$6)+SUMIF('reporting trappes'!$F$2:$EE$2,M$4,'reporting trappes'!$F$6:$EE$6)+SUMIF('SPACELOG 5 BP'!$F$2:$EE$2,M$4,'SPACELOG 5 BP'!$F$6:$EE$6)+SUMIF('SPACELOG 6 BP'!$F$2:$EE$2,M$4,'SPACELOG 6 BP'!$F$6:$EE$6)+SUMIF('SPACELOG 7 BP'!$F$2:$EE$2,M$4,'SPACELOG 7 BP'!$F$6:$EE$6)+SUMIF('SPACELOG 8 BP'!$F$2:$EE$2,M$4,'SPACELOG 8 BP'!$F$6:$EE$6)+SUMIF('SPACELOG 9 BP'!$F$2:$EE$2,M$4,'SPACELOG 9 BP'!$F$6:$EE$6)+SUMIF('SPACELOG 10 BP'!$F$2:$EE$2,M$4,'SPACELOG 10 BP'!$F$6:$EE$6)+SUMIF('SPACELOG 11 BP'!$F$2:$EE$2,M$4,'SPACELOG 11 BP'!$F$6:$EE$6)+SUMIF('SPACELOG 12 BP'!$F$2:$EE$2,M$4,'SPACELOG 12 BP'!$F$6:$EE$6)</f>
        <v>76610</v>
      </c>
      <c r="N6" s="13">
        <f>SUMIF('reporting montigny'!$F$2:$EE$2,N$4,'reporting montigny'!$F$6:$EE$6)+SUMIF('reporting boissy'!$F$2:$EE$2,N$4,'reporting boissy'!$F$6:$EE$6)+SUMIF('reporting moussy'!$F$2:$EE$2,N$4,'reporting moussy'!$F$6:$EE$6)+SUMIF('reporting trappes'!$F$2:$EE$2,N$4,'reporting trappes'!$F$6:$EE$6)+SUMIF('SPACELOG 5 BP'!$F$2:$EE$2,N$4,'SPACELOG 5 BP'!$F$6:$EE$6)+SUMIF('SPACELOG 6 BP'!$F$2:$EE$2,N$4,'SPACELOG 6 BP'!$F$6:$EE$6)+SUMIF('SPACELOG 7 BP'!$F$2:$EE$2,N$4,'SPACELOG 7 BP'!$F$6:$EE$6)+SUMIF('SPACELOG 8 BP'!$F$2:$EE$2,N$4,'SPACELOG 8 BP'!$F$6:$EE$6)+SUMIF('SPACELOG 9 BP'!$F$2:$EE$2,N$4,'SPACELOG 9 BP'!$F$6:$EE$6)+SUMIF('SPACELOG 10 BP'!$F$2:$EE$2,N$4,'SPACELOG 10 BP'!$F$6:$EE$6)+SUMIF('SPACELOG 11 BP'!$F$2:$EE$2,N$4,'SPACELOG 11 BP'!$F$6:$EE$6)+SUMIF('SPACELOG 12 BP'!$F$2:$EE$2,N$4,'SPACELOG 12 BP'!$F$6:$EE$6)</f>
        <v>77460</v>
      </c>
      <c r="O6" s="13">
        <f>SUMIF('reporting montigny'!$F$2:$EE$2,O$4,'reporting montigny'!$F$6:$EE$6)+SUMIF('reporting boissy'!$F$2:$EE$2,O$4,'reporting boissy'!$F$6:$EE$6)+SUMIF('reporting moussy'!$F$2:$EE$2,O$4,'reporting moussy'!$F$6:$EE$6)+SUMIF('reporting trappes'!$F$2:$EE$2,O$4,'reporting trappes'!$F$6:$EE$6)+SUMIF('SPACELOG 5 BP'!$F$2:$EE$2,O$4,'SPACELOG 5 BP'!$F$6:$EE$6)+SUMIF('SPACELOG 6 BP'!$F$2:$EE$2,O$4,'SPACELOG 6 BP'!$F$6:$EE$6)+SUMIF('SPACELOG 7 BP'!$F$2:$EE$2,O$4,'SPACELOG 7 BP'!$F$6:$EE$6)+SUMIF('SPACELOG 8 BP'!$F$2:$EE$2,O$4,'SPACELOG 8 BP'!$F$6:$EE$6)+SUMIF('SPACELOG 9 BP'!$F$2:$EE$2,O$4,'SPACELOG 9 BP'!$F$6:$EE$6)+SUMIF('SPACELOG 10 BP'!$F$2:$EE$2,O$4,'SPACELOG 10 BP'!$F$6:$EE$6)+SUMIF('SPACELOG 11 BP'!$F$2:$EE$2,O$4,'SPACELOG 11 BP'!$F$6:$EE$6)+SUMIF('SPACELOG 12 BP'!$F$2:$EE$2,O$4,'SPACELOG 12 BP'!$F$6:$EE$6)</f>
        <v>79160</v>
      </c>
      <c r="P6" s="13">
        <f>SUMIF('reporting montigny'!$F$2:$EE$2,P$4,'reporting montigny'!$F$6:$EE$6)+SUMIF('reporting boissy'!$F$2:$EE$2,P$4,'reporting boissy'!$F$6:$EE$6)+SUMIF('reporting moussy'!$F$2:$EE$2,P$4,'reporting moussy'!$F$6:$EE$6)+SUMIF('reporting trappes'!$F$2:$EE$2,P$4,'reporting trappes'!$F$6:$EE$6)+SUMIF('SPACELOG 5 BP'!$F$2:$EE$2,P$4,'SPACELOG 5 BP'!$F$6:$EE$6)+SUMIF('SPACELOG 6 BP'!$F$2:$EE$2,P$4,'SPACELOG 6 BP'!$F$6:$EE$6)+SUMIF('SPACELOG 7 BP'!$F$2:$EE$2,P$4,'SPACELOG 7 BP'!$F$6:$EE$6)+SUMIF('SPACELOG 8 BP'!$F$2:$EE$2,P$4,'SPACELOG 8 BP'!$F$6:$EE$6)+SUMIF('SPACELOG 9 BP'!$F$2:$EE$2,P$4,'SPACELOG 9 BP'!$F$6:$EE$6)+SUMIF('SPACELOG 10 BP'!$F$2:$EE$2,P$4,'SPACELOG 10 BP'!$F$6:$EE$6)+SUMIF('SPACELOG 11 BP'!$F$2:$EE$2,P$4,'SPACELOG 11 BP'!$F$6:$EE$6)+SUMIF('SPACELOG 12 BP'!$F$2:$EE$2,P$4,'SPACELOG 12 BP'!$F$6:$EE$6)</f>
        <v>83060</v>
      </c>
      <c r="Q6" s="13">
        <f>SUMIF('reporting montigny'!$F$2:$EE$2,Q$4,'reporting montigny'!$F$6:$EE$6)+SUMIF('reporting boissy'!$F$2:$EE$2,Q$4,'reporting boissy'!$F$6:$EE$6)+SUMIF('reporting moussy'!$F$2:$EE$2,Q$4,'reporting moussy'!$F$6:$EE$6)+SUMIF('reporting trappes'!$F$2:$EE$2,Q$4,'reporting trappes'!$F$6:$EE$6)+SUMIF('SPACELOG 5 BP'!$F$2:$EE$2,Q$4,'SPACELOG 5 BP'!$F$6:$EE$6)+SUMIF('SPACELOG 6 BP'!$F$2:$EE$2,Q$4,'SPACELOG 6 BP'!$F$6:$EE$6)+SUMIF('SPACELOG 7 BP'!$F$2:$EE$2,Q$4,'SPACELOG 7 BP'!$F$6:$EE$6)+SUMIF('SPACELOG 8 BP'!$F$2:$EE$2,Q$4,'SPACELOG 8 BP'!$F$6:$EE$6)+SUMIF('SPACELOG 9 BP'!$F$2:$EE$2,Q$4,'SPACELOG 9 BP'!$F$6:$EE$6)+SUMIF('SPACELOG 10 BP'!$F$2:$EE$2,Q$4,'SPACELOG 10 BP'!$F$6:$EE$6)+SUMIF('SPACELOG 11 BP'!$F$2:$EE$2,Q$4,'SPACELOG 11 BP'!$F$6:$EE$6)+SUMIF('SPACELOG 12 BP'!$F$2:$EE$2,Q$4,'SPACELOG 12 BP'!$F$6:$EE$6)</f>
        <v>88960</v>
      </c>
      <c r="R6" s="14">
        <f>SUM(F6:Q6)</f>
        <v>918184</v>
      </c>
      <c r="S6" s="13">
        <f>SUMIF('reporting montigny'!$F$2:$EE$2,S$4,'reporting montigny'!$F$6:$EE$6)+SUMIF('reporting boissy'!$F$2:$EE$2,S$4,'reporting boissy'!$F$6:$EE$6)+SUMIF('reporting moussy'!$F$2:$EE$2,S$4,'reporting moussy'!$F$6:$EE$6)+SUMIF('reporting trappes'!$F$2:$EE$2,S$4,'reporting trappes'!$F$6:$EE$6)+SUMIF('SPACELOG 5 BP'!$F$2:$EE$2,S$4,'SPACELOG 5 BP'!$F$6:$EE$6)+SUMIF('SPACELOG 6 BP'!$F$2:$EE$2,S$4,'SPACELOG 6 BP'!$F$6:$EE$6)+SUMIF('SPACELOG 7 BP'!$F$2:$EE$2,S$4,'SPACELOG 7 BP'!$F$6:$EE$6)+SUMIF('SPACELOG 8 BP'!$F$2:$EE$2,S$4,'SPACELOG 8 BP'!$F$6:$EE$6)+SUMIF('SPACELOG 9 BP'!$F$2:$EE$2,S$4,'SPACELOG 9 BP'!$F$6:$EE$6)+SUMIF('SPACELOG 10 BP'!$F$2:$EE$2,S$4,'SPACELOG 10 BP'!$F$6:$EE$6)+SUMIF('SPACELOG 11 BP'!$F$2:$EE$2,S$4,'SPACELOG 11 BP'!$F$6:$EE$6)+SUMIF('SPACELOG 12 BP'!$F$2:$EE$2,S$4,'SPACELOG 12 BP'!$F$6:$EE$6)</f>
        <v>84560</v>
      </c>
      <c r="T6" s="13">
        <f>SUMIF('reporting montigny'!$F$2:$EE$2,T$4,'reporting montigny'!$F$6:$EE$6)+SUMIF('reporting boissy'!$F$2:$EE$2,T$4,'reporting boissy'!$F$6:$EE$6)+SUMIF('reporting moussy'!$F$2:$EE$2,T$4,'reporting moussy'!$F$6:$EE$6)+SUMIF('reporting trappes'!$F$2:$EE$2,T$4,'reporting trappes'!$F$6:$EE$6)+SUMIF('SPACELOG 5 BP'!$F$2:$EE$2,T$4,'SPACELOG 5 BP'!$F$6:$EE$6)+SUMIF('SPACELOG 6 BP'!$F$2:$EE$2,T$4,'SPACELOG 6 BP'!$F$6:$EE$6)+SUMIF('SPACELOG 7 BP'!$F$2:$EE$2,T$4,'SPACELOG 7 BP'!$F$6:$EE$6)+SUMIF('SPACELOG 8 BP'!$F$2:$EE$2,T$4,'SPACELOG 8 BP'!$F$6:$EE$6)+SUMIF('SPACELOG 9 BP'!$F$2:$EE$2,T$4,'SPACELOG 9 BP'!$F$6:$EE$6)+SUMIF('SPACELOG 10 BP'!$F$2:$EE$2,T$4,'SPACELOG 10 BP'!$F$6:$EE$6)+SUMIF('SPACELOG 11 BP'!$F$2:$EE$2,T$4,'SPACELOG 11 BP'!$F$6:$EE$6)+SUMIF('SPACELOG 12 BP'!$F$2:$EE$2,T$4,'SPACELOG 12 BP'!$F$6:$EE$6)</f>
        <v>86185</v>
      </c>
      <c r="U6" s="13">
        <f>SUMIF('reporting montigny'!$F$2:$EE$2,U$4,'reporting montigny'!$F$6:$EE$6)+SUMIF('reporting boissy'!$F$2:$EE$2,U$4,'reporting boissy'!$F$6:$EE$6)+SUMIF('reporting moussy'!$F$2:$EE$2,U$4,'reporting moussy'!$F$6:$EE$6)+SUMIF('reporting trappes'!$F$2:$EE$2,U$4,'reporting trappes'!$F$6:$EE$6)+SUMIF('SPACELOG 5 BP'!$F$2:$EE$2,U$4,'SPACELOG 5 BP'!$F$6:$EE$6)+SUMIF('SPACELOG 6 BP'!$F$2:$EE$2,U$4,'SPACELOG 6 BP'!$F$6:$EE$6)+SUMIF('SPACELOG 7 BP'!$F$2:$EE$2,U$4,'SPACELOG 7 BP'!$F$6:$EE$6)+SUMIF('SPACELOG 8 BP'!$F$2:$EE$2,U$4,'SPACELOG 8 BP'!$F$6:$EE$6)+SUMIF('SPACELOG 9 BP'!$F$2:$EE$2,U$4,'SPACELOG 9 BP'!$F$6:$EE$6)+SUMIF('SPACELOG 10 BP'!$F$2:$EE$2,U$4,'SPACELOG 10 BP'!$F$6:$EE$6)+SUMIF('SPACELOG 11 BP'!$F$2:$EE$2,U$4,'SPACELOG 11 BP'!$F$6:$EE$6)+SUMIF('SPACELOG 12 BP'!$F$2:$EE$2,U$4,'SPACELOG 12 BP'!$F$6:$EE$6)</f>
        <v>89185</v>
      </c>
      <c r="V6" s="13">
        <f>SUMIF('reporting montigny'!$F$2:$EE$2,V$4,'reporting montigny'!$F$6:$EE$6)+SUMIF('reporting boissy'!$F$2:$EE$2,V$4,'reporting boissy'!$F$6:$EE$6)+SUMIF('reporting moussy'!$F$2:$EE$2,V$4,'reporting moussy'!$F$6:$EE$6)+SUMIF('reporting trappes'!$F$2:$EE$2,V$4,'reporting trappes'!$F$6:$EE$6)+SUMIF('SPACELOG 5 BP'!$F$2:$EE$2,V$4,'SPACELOG 5 BP'!$F$6:$EE$6)+SUMIF('SPACELOG 6 BP'!$F$2:$EE$2,V$4,'SPACELOG 6 BP'!$F$6:$EE$6)+SUMIF('SPACELOG 7 BP'!$F$2:$EE$2,V$4,'SPACELOG 7 BP'!$F$6:$EE$6)+SUMIF('SPACELOG 8 BP'!$F$2:$EE$2,V$4,'SPACELOG 8 BP'!$F$6:$EE$6)+SUMIF('SPACELOG 9 BP'!$F$2:$EE$2,V$4,'SPACELOG 9 BP'!$F$6:$EE$6)+SUMIF('SPACELOG 10 BP'!$F$2:$EE$2,V$4,'SPACELOG 10 BP'!$F$6:$EE$6)+SUMIF('SPACELOG 11 BP'!$F$2:$EE$2,V$4,'SPACELOG 11 BP'!$F$6:$EE$6)+SUMIF('SPACELOG 12 BP'!$F$2:$EE$2,V$4,'SPACELOG 12 BP'!$F$6:$EE$6)</f>
        <v>83735</v>
      </c>
      <c r="W6" s="13">
        <f>SUMIF('reporting montigny'!$F$2:$EE$2,W$4,'reporting montigny'!$F$6:$EE$6)+SUMIF('reporting boissy'!$F$2:$EE$2,W$4,'reporting boissy'!$F$6:$EE$6)+SUMIF('reporting moussy'!$F$2:$EE$2,W$4,'reporting moussy'!$F$6:$EE$6)+SUMIF('reporting trappes'!$F$2:$EE$2,W$4,'reporting trappes'!$F$6:$EE$6)+SUMIF('SPACELOG 5 BP'!$F$2:$EE$2,W$4,'SPACELOG 5 BP'!$F$6:$EE$6)+SUMIF('SPACELOG 6 BP'!$F$2:$EE$2,W$4,'SPACELOG 6 BP'!$F$6:$EE$6)+SUMIF('SPACELOG 7 BP'!$F$2:$EE$2,W$4,'SPACELOG 7 BP'!$F$6:$EE$6)+SUMIF('SPACELOG 8 BP'!$F$2:$EE$2,W$4,'SPACELOG 8 BP'!$F$6:$EE$6)+SUMIF('SPACELOG 9 BP'!$F$2:$EE$2,W$4,'SPACELOG 9 BP'!$F$6:$EE$6)+SUMIF('SPACELOG 10 BP'!$F$2:$EE$2,W$4,'SPACELOG 10 BP'!$F$6:$EE$6)+SUMIF('SPACELOG 11 BP'!$F$2:$EE$2,W$4,'SPACELOG 11 BP'!$F$6:$EE$6)+SUMIF('SPACELOG 12 BP'!$F$2:$EE$2,W$4,'SPACELOG 12 BP'!$F$6:$EE$6)</f>
        <v>94035</v>
      </c>
      <c r="X6" s="13">
        <f>SUMIF('reporting montigny'!$F$2:$EE$2,X$4,'reporting montigny'!$F$6:$EE$6)+SUMIF('reporting boissy'!$F$2:$EE$2,X$4,'reporting boissy'!$F$6:$EE$6)+SUMIF('reporting moussy'!$F$2:$EE$2,X$4,'reporting moussy'!$F$6:$EE$6)+SUMIF('reporting trappes'!$F$2:$EE$2,X$4,'reporting trappes'!$F$6:$EE$6)+SUMIF('SPACELOG 5 BP'!$F$2:$EE$2,X$4,'SPACELOG 5 BP'!$F$6:$EE$6)+SUMIF('SPACELOG 6 BP'!$F$2:$EE$2,X$4,'SPACELOG 6 BP'!$F$6:$EE$6)+SUMIF('SPACELOG 7 BP'!$F$2:$EE$2,X$4,'SPACELOG 7 BP'!$F$6:$EE$6)+SUMIF('SPACELOG 8 BP'!$F$2:$EE$2,X$4,'SPACELOG 8 BP'!$F$6:$EE$6)+SUMIF('SPACELOG 9 BP'!$F$2:$EE$2,X$4,'SPACELOG 9 BP'!$F$6:$EE$6)+SUMIF('SPACELOG 10 BP'!$F$2:$EE$2,X$4,'SPACELOG 10 BP'!$F$6:$EE$6)+SUMIF('SPACELOG 11 BP'!$F$2:$EE$2,X$4,'SPACELOG 11 BP'!$F$6:$EE$6)+SUMIF('SPACELOG 12 BP'!$F$2:$EE$2,X$4,'SPACELOG 12 BP'!$F$6:$EE$6)</f>
        <v>93185</v>
      </c>
      <c r="Y6" s="13">
        <f>SUMIF('reporting montigny'!$F$2:$EE$2,Y$4,'reporting montigny'!$F$6:$EE$6)+SUMIF('reporting boissy'!$F$2:$EE$2,Y$4,'reporting boissy'!$F$6:$EE$6)+SUMIF('reporting moussy'!$F$2:$EE$2,Y$4,'reporting moussy'!$F$6:$EE$6)+SUMIF('reporting trappes'!$F$2:$EE$2,Y$4,'reporting trappes'!$F$6:$EE$6)+SUMIF('SPACELOG 5 BP'!$F$2:$EE$2,Y$4,'SPACELOG 5 BP'!$F$6:$EE$6)+SUMIF('SPACELOG 6 BP'!$F$2:$EE$2,Y$4,'SPACELOG 6 BP'!$F$6:$EE$6)+SUMIF('SPACELOG 7 BP'!$F$2:$EE$2,Y$4,'SPACELOG 7 BP'!$F$6:$EE$6)+SUMIF('SPACELOG 8 BP'!$F$2:$EE$2,Y$4,'SPACELOG 8 BP'!$F$6:$EE$6)+SUMIF('SPACELOG 9 BP'!$F$2:$EE$2,Y$4,'SPACELOG 9 BP'!$F$6:$EE$6)+SUMIF('SPACELOG 10 BP'!$F$2:$EE$2,Y$4,'SPACELOG 10 BP'!$F$6:$EE$6)+SUMIF('SPACELOG 11 BP'!$F$2:$EE$2,Y$4,'SPACELOG 11 BP'!$F$6:$EE$6)+SUMIF('SPACELOG 12 BP'!$F$2:$EE$2,Y$4,'SPACELOG 12 BP'!$F$6:$EE$6)</f>
        <v>101635</v>
      </c>
      <c r="Z6" s="13">
        <f>SUMIF('reporting montigny'!$F$2:$EE$2,Z$4,'reporting montigny'!$F$6:$EE$6)+SUMIF('reporting boissy'!$F$2:$EE$2,Z$4,'reporting boissy'!$F$6:$EE$6)+SUMIF('reporting moussy'!$F$2:$EE$2,Z$4,'reporting moussy'!$F$6:$EE$6)+SUMIF('reporting trappes'!$F$2:$EE$2,Z$4,'reporting trappes'!$F$6:$EE$6)+SUMIF('SPACELOG 5 BP'!$F$2:$EE$2,Z$4,'SPACELOG 5 BP'!$F$6:$EE$6)+SUMIF('SPACELOG 6 BP'!$F$2:$EE$2,Z$4,'SPACELOG 6 BP'!$F$6:$EE$6)+SUMIF('SPACELOG 7 BP'!$F$2:$EE$2,Z$4,'SPACELOG 7 BP'!$F$6:$EE$6)+SUMIF('SPACELOG 8 BP'!$F$2:$EE$2,Z$4,'SPACELOG 8 BP'!$F$6:$EE$6)+SUMIF('SPACELOG 9 BP'!$F$2:$EE$2,Z$4,'SPACELOG 9 BP'!$F$6:$EE$6)+SUMIF('SPACELOG 10 BP'!$F$2:$EE$2,Z$4,'SPACELOG 10 BP'!$F$6:$EE$6)+SUMIF('SPACELOG 11 BP'!$F$2:$EE$2,Z$4,'SPACELOG 11 BP'!$F$6:$EE$6)+SUMIF('SPACELOG 12 BP'!$F$2:$EE$2,Z$4,'SPACELOG 12 BP'!$F$6:$EE$6)</f>
        <v>104185</v>
      </c>
      <c r="AA6" s="13">
        <f>SUMIF('reporting montigny'!$F$2:$EE$2,AA$4,'reporting montigny'!$F$6:$EE$6)+SUMIF('reporting boissy'!$F$2:$EE$2,AA$4,'reporting boissy'!$F$6:$EE$6)+SUMIF('reporting moussy'!$F$2:$EE$2,AA$4,'reporting moussy'!$F$6:$EE$6)+SUMIF('reporting trappes'!$F$2:$EE$2,AA$4,'reporting trappes'!$F$6:$EE$6)+SUMIF('SPACELOG 5 BP'!$F$2:$EE$2,AA$4,'SPACELOG 5 BP'!$F$6:$EE$6)+SUMIF('SPACELOG 6 BP'!$F$2:$EE$2,AA$4,'SPACELOG 6 BP'!$F$6:$EE$6)+SUMIF('SPACELOG 7 BP'!$F$2:$EE$2,AA$4,'SPACELOG 7 BP'!$F$6:$EE$6)+SUMIF('SPACELOG 8 BP'!$F$2:$EE$2,AA$4,'SPACELOG 8 BP'!$F$6:$EE$6)+SUMIF('SPACELOG 9 BP'!$F$2:$EE$2,AA$4,'SPACELOG 9 BP'!$F$6:$EE$6)+SUMIF('SPACELOG 10 BP'!$F$2:$EE$2,AA$4,'SPACELOG 10 BP'!$F$6:$EE$6)+SUMIF('SPACELOG 11 BP'!$F$2:$EE$2,AA$4,'SPACELOG 11 BP'!$F$6:$EE$6)+SUMIF('SPACELOG 12 BP'!$F$2:$EE$2,AA$4,'SPACELOG 12 BP'!$F$6:$EE$6)</f>
        <v>106735</v>
      </c>
      <c r="AB6" s="13">
        <f>SUMIF('reporting montigny'!$F$2:$EE$2,AB$4,'reporting montigny'!$F$6:$EE$6)+SUMIF('reporting boissy'!$F$2:$EE$2,AB$4,'reporting boissy'!$F$6:$EE$6)+SUMIF('reporting moussy'!$F$2:$EE$2,AB$4,'reporting moussy'!$F$6:$EE$6)+SUMIF('reporting trappes'!$F$2:$EE$2,AB$4,'reporting trappes'!$F$6:$EE$6)+SUMIF('SPACELOG 5 BP'!$F$2:$EE$2,AB$4,'SPACELOG 5 BP'!$F$6:$EE$6)+SUMIF('SPACELOG 6 BP'!$F$2:$EE$2,AB$4,'SPACELOG 6 BP'!$F$6:$EE$6)+SUMIF('SPACELOG 7 BP'!$F$2:$EE$2,AB$4,'SPACELOG 7 BP'!$F$6:$EE$6)+SUMIF('SPACELOG 8 BP'!$F$2:$EE$2,AB$4,'SPACELOG 8 BP'!$F$6:$EE$6)+SUMIF('SPACELOG 9 BP'!$F$2:$EE$2,AB$4,'SPACELOG 9 BP'!$F$6:$EE$6)+SUMIF('SPACELOG 10 BP'!$F$2:$EE$2,AB$4,'SPACELOG 10 BP'!$F$6:$EE$6)+SUMIF('SPACELOG 11 BP'!$F$2:$EE$2,AB$4,'SPACELOG 11 BP'!$F$6:$EE$6)+SUMIF('SPACELOG 12 BP'!$F$2:$EE$2,AB$4,'SPACELOG 12 BP'!$F$6:$EE$6)</f>
        <v>109285</v>
      </c>
      <c r="AC6" s="13">
        <f>SUMIF('reporting montigny'!$F$2:$EE$2,AC$4,'reporting montigny'!$F$6:$EE$6)+SUMIF('reporting boissy'!$F$2:$EE$2,AC$4,'reporting boissy'!$F$6:$EE$6)+SUMIF('reporting moussy'!$F$2:$EE$2,AC$4,'reporting moussy'!$F$6:$EE$6)+SUMIF('reporting trappes'!$F$2:$EE$2,AC$4,'reporting trappes'!$F$6:$EE$6)+SUMIF('SPACELOG 5 BP'!$F$2:$EE$2,AC$4,'SPACELOG 5 BP'!$F$6:$EE$6)+SUMIF('SPACELOG 6 BP'!$F$2:$EE$2,AC$4,'SPACELOG 6 BP'!$F$6:$EE$6)+SUMIF('SPACELOG 7 BP'!$F$2:$EE$2,AC$4,'SPACELOG 7 BP'!$F$6:$EE$6)+SUMIF('SPACELOG 8 BP'!$F$2:$EE$2,AC$4,'SPACELOG 8 BP'!$F$6:$EE$6)+SUMIF('SPACELOG 9 BP'!$F$2:$EE$2,AC$4,'SPACELOG 9 BP'!$F$6:$EE$6)+SUMIF('SPACELOG 10 BP'!$F$2:$EE$2,AC$4,'SPACELOG 10 BP'!$F$6:$EE$6)+SUMIF('SPACELOG 11 BP'!$F$2:$EE$2,AC$4,'SPACELOG 11 BP'!$F$6:$EE$6)+SUMIF('SPACELOG 12 BP'!$F$2:$EE$2,AC$4,'SPACELOG 12 BP'!$F$6:$EE$6)</f>
        <v>111835</v>
      </c>
      <c r="AD6" s="13">
        <f>SUMIF('reporting montigny'!$F$2:$EE$2,AD$4,'reporting montigny'!$F$6:$EE$6)+SUMIF('reporting boissy'!$F$2:$EE$2,AD$4,'reporting boissy'!$F$6:$EE$6)+SUMIF('reporting moussy'!$F$2:$EE$2,AD$4,'reporting moussy'!$F$6:$EE$6)+SUMIF('reporting trappes'!$F$2:$EE$2,AD$4,'reporting trappes'!$F$6:$EE$6)+SUMIF('SPACELOG 5 BP'!$F$2:$EE$2,AD$4,'SPACELOG 5 BP'!$F$6:$EE$6)+SUMIF('SPACELOG 6 BP'!$F$2:$EE$2,AD$4,'SPACELOG 6 BP'!$F$6:$EE$6)+SUMIF('SPACELOG 7 BP'!$F$2:$EE$2,AD$4,'SPACELOG 7 BP'!$F$6:$EE$6)+SUMIF('SPACELOG 8 BP'!$F$2:$EE$2,AD$4,'SPACELOG 8 BP'!$F$6:$EE$6)+SUMIF('SPACELOG 9 BP'!$F$2:$EE$2,AD$4,'SPACELOG 9 BP'!$F$6:$EE$6)+SUMIF('SPACELOG 10 BP'!$F$2:$EE$2,AD$4,'SPACELOG 10 BP'!$F$6:$EE$6)+SUMIF('SPACELOG 11 BP'!$F$2:$EE$2,AD$4,'SPACELOG 11 BP'!$F$6:$EE$6)+SUMIF('SPACELOG 12 BP'!$F$2:$EE$2,AD$4,'SPACELOG 12 BP'!$F$6:$EE$6)</f>
        <v>114385</v>
      </c>
      <c r="AE6" s="14">
        <f>SUM(S6:AD6)</f>
        <v>1178945</v>
      </c>
      <c r="AF6" s="13">
        <f>SUMIF('reporting montigny'!$F$2:$EE$2,AF$4,'reporting montigny'!$F$6:$EE$6)+SUMIF('reporting boissy'!$F$2:$EE$2,AF$4,'reporting boissy'!$F$6:$EE$6)+SUMIF('reporting moussy'!$F$2:$EE$2,AF$4,'reporting moussy'!$F$6:$EE$6)+SUMIF('reporting trappes'!$F$2:$EE$2,AF$4,'reporting trappes'!$F$6:$EE$6)+SUMIF('SPACELOG 5 BP'!$F$2:$EE$2,AF$4,'SPACELOG 5 BP'!$F$6:$EE$6)+SUMIF('SPACELOG 6 BP'!$F$2:$EE$2,AF$4,'SPACELOG 6 BP'!$F$6:$EE$6)+SUMIF('SPACELOG 7 BP'!$F$2:$EE$2,AF$4,'SPACELOG 7 BP'!$F$6:$EE$6)+SUMIF('SPACELOG 8 BP'!$F$2:$EE$2,AF$4,'SPACELOG 8 BP'!$F$6:$EE$6)+SUMIF('SPACELOG 9 BP'!$F$2:$EE$2,AF$4,'SPACELOG 9 BP'!$F$6:$EE$6)+SUMIF('SPACELOG 10 BP'!$F$2:$EE$2,AF$4,'SPACELOG 10 BP'!$F$6:$EE$6)+SUMIF('SPACELOG 11 BP'!$F$2:$EE$2,AF$4,'SPACELOG 11 BP'!$F$6:$EE$6)+SUMIF('SPACELOG 12 BP'!$F$2:$EE$2,AF$4,'SPACELOG 12 BP'!$F$6:$EE$6)</f>
        <v>116935</v>
      </c>
      <c r="AG6" s="13">
        <f>SUMIF('reporting montigny'!$F$2:$EE$2,AG$4,'reporting montigny'!$F$6:$EE$6)+SUMIF('reporting boissy'!$F$2:$EE$2,AG$4,'reporting boissy'!$F$6:$EE$6)+SUMIF('reporting moussy'!$F$2:$EE$2,AG$4,'reporting moussy'!$F$6:$EE$6)+SUMIF('reporting trappes'!$F$2:$EE$2,AG$4,'reporting trappes'!$F$6:$EE$6)+SUMIF('SPACELOG 5 BP'!$F$2:$EE$2,AG$4,'SPACELOG 5 BP'!$F$6:$EE$6)+SUMIF('SPACELOG 6 BP'!$F$2:$EE$2,AG$4,'SPACELOG 6 BP'!$F$6:$EE$6)+SUMIF('SPACELOG 7 BP'!$F$2:$EE$2,AG$4,'SPACELOG 7 BP'!$F$6:$EE$6)+SUMIF('SPACELOG 8 BP'!$F$2:$EE$2,AG$4,'SPACELOG 8 BP'!$F$6:$EE$6)+SUMIF('SPACELOG 9 BP'!$F$2:$EE$2,AG$4,'SPACELOG 9 BP'!$F$6:$EE$6)+SUMIF('SPACELOG 10 BP'!$F$2:$EE$2,AG$4,'SPACELOG 10 BP'!$F$6:$EE$6)+SUMIF('SPACELOG 11 BP'!$F$2:$EE$2,AG$4,'SPACELOG 11 BP'!$F$6:$EE$6)+SUMIF('SPACELOG 12 BP'!$F$2:$EE$2,AG$4,'SPACELOG 12 BP'!$F$6:$EE$6)</f>
        <v>119485</v>
      </c>
      <c r="AH6" s="13">
        <f>SUMIF('reporting montigny'!$F$2:$EE$2,AH$4,'reporting montigny'!$F$6:$EE$6)+SUMIF('reporting boissy'!$F$2:$EE$2,AH$4,'reporting boissy'!$F$6:$EE$6)+SUMIF('reporting moussy'!$F$2:$EE$2,AH$4,'reporting moussy'!$F$6:$EE$6)+SUMIF('reporting trappes'!$F$2:$EE$2,AH$4,'reporting trappes'!$F$6:$EE$6)+SUMIF('SPACELOG 5 BP'!$F$2:$EE$2,AH$4,'SPACELOG 5 BP'!$F$6:$EE$6)+SUMIF('SPACELOG 6 BP'!$F$2:$EE$2,AH$4,'SPACELOG 6 BP'!$F$6:$EE$6)+SUMIF('SPACELOG 7 BP'!$F$2:$EE$2,AH$4,'SPACELOG 7 BP'!$F$6:$EE$6)+SUMIF('SPACELOG 8 BP'!$F$2:$EE$2,AH$4,'SPACELOG 8 BP'!$F$6:$EE$6)+SUMIF('SPACELOG 9 BP'!$F$2:$EE$2,AH$4,'SPACELOG 9 BP'!$F$6:$EE$6)+SUMIF('SPACELOG 10 BP'!$F$2:$EE$2,AH$4,'SPACELOG 10 BP'!$F$6:$EE$6)+SUMIF('SPACELOG 11 BP'!$F$2:$EE$2,AH$4,'SPACELOG 11 BP'!$F$6:$EE$6)+SUMIF('SPACELOG 12 BP'!$F$2:$EE$2,AH$4,'SPACELOG 12 BP'!$F$6:$EE$6)</f>
        <v>122035</v>
      </c>
      <c r="AI6" s="13">
        <f>SUMIF('reporting montigny'!$F$2:$EE$2,AI$4,'reporting montigny'!$F$6:$EE$6)+SUMIF('reporting boissy'!$F$2:$EE$2,AI$4,'reporting boissy'!$F$6:$EE$6)+SUMIF('reporting moussy'!$F$2:$EE$2,AI$4,'reporting moussy'!$F$6:$EE$6)+SUMIF('reporting trappes'!$F$2:$EE$2,AI$4,'reporting trappes'!$F$6:$EE$6)+SUMIF('SPACELOG 5 BP'!$F$2:$EE$2,AI$4,'SPACELOG 5 BP'!$F$6:$EE$6)+SUMIF('SPACELOG 6 BP'!$F$2:$EE$2,AI$4,'SPACELOG 6 BP'!$F$6:$EE$6)+SUMIF('SPACELOG 7 BP'!$F$2:$EE$2,AI$4,'SPACELOG 7 BP'!$F$6:$EE$6)+SUMIF('SPACELOG 8 BP'!$F$2:$EE$2,AI$4,'SPACELOG 8 BP'!$F$6:$EE$6)+SUMIF('SPACELOG 9 BP'!$F$2:$EE$2,AI$4,'SPACELOG 9 BP'!$F$6:$EE$6)+SUMIF('SPACELOG 10 BP'!$F$2:$EE$2,AI$4,'SPACELOG 10 BP'!$F$6:$EE$6)+SUMIF('SPACELOG 11 BP'!$F$2:$EE$2,AI$4,'SPACELOG 11 BP'!$F$6:$EE$6)+SUMIF('SPACELOG 12 BP'!$F$2:$EE$2,AI$4,'SPACELOG 12 BP'!$F$6:$EE$6)</f>
        <v>124585</v>
      </c>
      <c r="AJ6" s="13">
        <f>SUMIF('reporting montigny'!$F$2:$EE$2,AJ$4,'reporting montigny'!$F$6:$EE$6)+SUMIF('reporting boissy'!$F$2:$EE$2,AJ$4,'reporting boissy'!$F$6:$EE$6)+SUMIF('reporting moussy'!$F$2:$EE$2,AJ$4,'reporting moussy'!$F$6:$EE$6)+SUMIF('reporting trappes'!$F$2:$EE$2,AJ$4,'reporting trappes'!$F$6:$EE$6)+SUMIF('SPACELOG 5 BP'!$F$2:$EE$2,AJ$4,'SPACELOG 5 BP'!$F$6:$EE$6)+SUMIF('SPACELOG 6 BP'!$F$2:$EE$2,AJ$4,'SPACELOG 6 BP'!$F$6:$EE$6)+SUMIF('SPACELOG 7 BP'!$F$2:$EE$2,AJ$4,'SPACELOG 7 BP'!$F$6:$EE$6)+SUMIF('SPACELOG 8 BP'!$F$2:$EE$2,AJ$4,'SPACELOG 8 BP'!$F$6:$EE$6)+SUMIF('SPACELOG 9 BP'!$F$2:$EE$2,AJ$4,'SPACELOG 9 BP'!$F$6:$EE$6)+SUMIF('SPACELOG 10 BP'!$F$2:$EE$2,AJ$4,'SPACELOG 10 BP'!$F$6:$EE$6)+SUMIF('SPACELOG 11 BP'!$F$2:$EE$2,AJ$4,'SPACELOG 11 BP'!$F$6:$EE$6)+SUMIF('SPACELOG 12 BP'!$F$2:$EE$2,AJ$4,'SPACELOG 12 BP'!$F$6:$EE$6)</f>
        <v>126385</v>
      </c>
      <c r="AK6" s="13">
        <f>SUMIF('reporting montigny'!$F$2:$EE$2,AK$4,'reporting montigny'!$F$6:$EE$6)+SUMIF('reporting boissy'!$F$2:$EE$2,AK$4,'reporting boissy'!$F$6:$EE$6)+SUMIF('reporting moussy'!$F$2:$EE$2,AK$4,'reporting moussy'!$F$6:$EE$6)+SUMIF('reporting trappes'!$F$2:$EE$2,AK$4,'reporting trappes'!$F$6:$EE$6)+SUMIF('SPACELOG 5 BP'!$F$2:$EE$2,AK$4,'SPACELOG 5 BP'!$F$6:$EE$6)+SUMIF('SPACELOG 6 BP'!$F$2:$EE$2,AK$4,'SPACELOG 6 BP'!$F$6:$EE$6)+SUMIF('SPACELOG 7 BP'!$F$2:$EE$2,AK$4,'SPACELOG 7 BP'!$F$6:$EE$6)+SUMIF('SPACELOG 8 BP'!$F$2:$EE$2,AK$4,'SPACELOG 8 BP'!$F$6:$EE$6)+SUMIF('SPACELOG 9 BP'!$F$2:$EE$2,AK$4,'SPACELOG 9 BP'!$F$6:$EE$6)+SUMIF('SPACELOG 10 BP'!$F$2:$EE$2,AK$4,'SPACELOG 10 BP'!$F$6:$EE$6)+SUMIF('SPACELOG 11 BP'!$F$2:$EE$2,AK$4,'SPACELOG 11 BP'!$F$6:$EE$6)+SUMIF('SPACELOG 12 BP'!$F$2:$EE$2,AK$4,'SPACELOG 12 BP'!$F$6:$EE$6)</f>
        <v>128185</v>
      </c>
      <c r="AL6" s="13">
        <f>SUMIF('reporting montigny'!$F$2:$EE$2,AL$4,'reporting montigny'!$F$6:$EE$6)+SUMIF('reporting boissy'!$F$2:$EE$2,AL$4,'reporting boissy'!$F$6:$EE$6)+SUMIF('reporting moussy'!$F$2:$EE$2,AL$4,'reporting moussy'!$F$6:$EE$6)+SUMIF('reporting trappes'!$F$2:$EE$2,AL$4,'reporting trappes'!$F$6:$EE$6)+SUMIF('SPACELOG 5 BP'!$F$2:$EE$2,AL$4,'SPACELOG 5 BP'!$F$6:$EE$6)+SUMIF('SPACELOG 6 BP'!$F$2:$EE$2,AL$4,'SPACELOG 6 BP'!$F$6:$EE$6)+SUMIF('SPACELOG 7 BP'!$F$2:$EE$2,AL$4,'SPACELOG 7 BP'!$F$6:$EE$6)+SUMIF('SPACELOG 8 BP'!$F$2:$EE$2,AL$4,'SPACELOG 8 BP'!$F$6:$EE$6)+SUMIF('SPACELOG 9 BP'!$F$2:$EE$2,AL$4,'SPACELOG 9 BP'!$F$6:$EE$6)+SUMIF('SPACELOG 10 BP'!$F$2:$EE$2,AL$4,'SPACELOG 10 BP'!$F$6:$EE$6)+SUMIF('SPACELOG 11 BP'!$F$2:$EE$2,AL$4,'SPACELOG 11 BP'!$F$6:$EE$6)+SUMIF('SPACELOG 12 BP'!$F$2:$EE$2,AL$4,'SPACELOG 12 BP'!$F$6:$EE$6)</f>
        <v>128185</v>
      </c>
      <c r="AM6" s="13">
        <f>SUMIF('reporting montigny'!$F$2:$EE$2,AM$4,'reporting montigny'!$F$6:$EE$6)+SUMIF('reporting boissy'!$F$2:$EE$2,AM$4,'reporting boissy'!$F$6:$EE$6)+SUMIF('reporting moussy'!$F$2:$EE$2,AM$4,'reporting moussy'!$F$6:$EE$6)+SUMIF('reporting trappes'!$F$2:$EE$2,AM$4,'reporting trappes'!$F$6:$EE$6)+SUMIF('SPACELOG 5 BP'!$F$2:$EE$2,AM$4,'SPACELOG 5 BP'!$F$6:$EE$6)+SUMIF('SPACELOG 6 BP'!$F$2:$EE$2,AM$4,'SPACELOG 6 BP'!$F$6:$EE$6)+SUMIF('SPACELOG 7 BP'!$F$2:$EE$2,AM$4,'SPACELOG 7 BP'!$F$6:$EE$6)+SUMIF('SPACELOG 8 BP'!$F$2:$EE$2,AM$4,'SPACELOG 8 BP'!$F$6:$EE$6)+SUMIF('SPACELOG 9 BP'!$F$2:$EE$2,AM$4,'SPACELOG 9 BP'!$F$6:$EE$6)+SUMIF('SPACELOG 10 BP'!$F$2:$EE$2,AM$4,'SPACELOG 10 BP'!$F$6:$EE$6)+SUMIF('SPACELOG 11 BP'!$F$2:$EE$2,AM$4,'SPACELOG 11 BP'!$F$6:$EE$6)+SUMIF('SPACELOG 12 BP'!$F$2:$EE$2,AM$4,'SPACELOG 12 BP'!$F$6:$EE$6)</f>
        <v>128185</v>
      </c>
      <c r="AN6" s="13">
        <f>SUMIF('reporting montigny'!$F$2:$EE$2,AN$4,'reporting montigny'!$F$6:$EE$6)+SUMIF('reporting boissy'!$F$2:$EE$2,AN$4,'reporting boissy'!$F$6:$EE$6)+SUMIF('reporting moussy'!$F$2:$EE$2,AN$4,'reporting moussy'!$F$6:$EE$6)+SUMIF('reporting trappes'!$F$2:$EE$2,AN$4,'reporting trappes'!$F$6:$EE$6)+SUMIF('SPACELOG 5 BP'!$F$2:$EE$2,AN$4,'SPACELOG 5 BP'!$F$6:$EE$6)+SUMIF('SPACELOG 6 BP'!$F$2:$EE$2,AN$4,'SPACELOG 6 BP'!$F$6:$EE$6)+SUMIF('SPACELOG 7 BP'!$F$2:$EE$2,AN$4,'SPACELOG 7 BP'!$F$6:$EE$6)+SUMIF('SPACELOG 8 BP'!$F$2:$EE$2,AN$4,'SPACELOG 8 BP'!$F$6:$EE$6)+SUMIF('SPACELOG 9 BP'!$F$2:$EE$2,AN$4,'SPACELOG 9 BP'!$F$6:$EE$6)+SUMIF('SPACELOG 10 BP'!$F$2:$EE$2,AN$4,'SPACELOG 10 BP'!$F$6:$EE$6)+SUMIF('SPACELOG 11 BP'!$F$2:$EE$2,AN$4,'SPACELOG 11 BP'!$F$6:$EE$6)+SUMIF('SPACELOG 12 BP'!$F$2:$EE$2,AN$4,'SPACELOG 12 BP'!$F$6:$EE$6)</f>
        <v>128185</v>
      </c>
      <c r="AO6" s="13">
        <f>SUMIF('reporting montigny'!$F$2:$EE$2,AO$4,'reporting montigny'!$F$6:$EE$6)+SUMIF('reporting boissy'!$F$2:$EE$2,AO$4,'reporting boissy'!$F$6:$EE$6)+SUMIF('reporting moussy'!$F$2:$EE$2,AO$4,'reporting moussy'!$F$6:$EE$6)+SUMIF('reporting trappes'!$F$2:$EE$2,AO$4,'reporting trappes'!$F$6:$EE$6)+SUMIF('SPACELOG 5 BP'!$F$2:$EE$2,AO$4,'SPACELOG 5 BP'!$F$6:$EE$6)+SUMIF('SPACELOG 6 BP'!$F$2:$EE$2,AO$4,'SPACELOG 6 BP'!$F$6:$EE$6)+SUMIF('SPACELOG 7 BP'!$F$2:$EE$2,AO$4,'SPACELOG 7 BP'!$F$6:$EE$6)+SUMIF('SPACELOG 8 BP'!$F$2:$EE$2,AO$4,'SPACELOG 8 BP'!$F$6:$EE$6)+SUMIF('SPACELOG 9 BP'!$F$2:$EE$2,AO$4,'SPACELOG 9 BP'!$F$6:$EE$6)+SUMIF('SPACELOG 10 BP'!$F$2:$EE$2,AO$4,'SPACELOG 10 BP'!$F$6:$EE$6)+SUMIF('SPACELOG 11 BP'!$F$2:$EE$2,AO$4,'SPACELOG 11 BP'!$F$6:$EE$6)+SUMIF('SPACELOG 12 BP'!$F$2:$EE$2,AO$4,'SPACELOG 12 BP'!$F$6:$EE$6)</f>
        <v>128185</v>
      </c>
      <c r="AP6" s="13">
        <f>SUMIF('reporting montigny'!$F$2:$EE$2,AP$4,'reporting montigny'!$F$6:$EE$6)+SUMIF('reporting boissy'!$F$2:$EE$2,AP$4,'reporting boissy'!$F$6:$EE$6)+SUMIF('reporting moussy'!$F$2:$EE$2,AP$4,'reporting moussy'!$F$6:$EE$6)+SUMIF('reporting trappes'!$F$2:$EE$2,AP$4,'reporting trappes'!$F$6:$EE$6)+SUMIF('SPACELOG 5 BP'!$F$2:$EE$2,AP$4,'SPACELOG 5 BP'!$F$6:$EE$6)+SUMIF('SPACELOG 6 BP'!$F$2:$EE$2,AP$4,'SPACELOG 6 BP'!$F$6:$EE$6)+SUMIF('SPACELOG 7 BP'!$F$2:$EE$2,AP$4,'SPACELOG 7 BP'!$F$6:$EE$6)+SUMIF('SPACELOG 8 BP'!$F$2:$EE$2,AP$4,'SPACELOG 8 BP'!$F$6:$EE$6)+SUMIF('SPACELOG 9 BP'!$F$2:$EE$2,AP$4,'SPACELOG 9 BP'!$F$6:$EE$6)+SUMIF('SPACELOG 10 BP'!$F$2:$EE$2,AP$4,'SPACELOG 10 BP'!$F$6:$EE$6)+SUMIF('SPACELOG 11 BP'!$F$2:$EE$2,AP$4,'SPACELOG 11 BP'!$F$6:$EE$6)+SUMIF('SPACELOG 12 BP'!$F$2:$EE$2,AP$4,'SPACELOG 12 BP'!$F$6:$EE$6)</f>
        <v>128185</v>
      </c>
      <c r="AQ6" s="13">
        <f>SUMIF('reporting montigny'!$F$2:$EE$2,AQ$4,'reporting montigny'!$F$6:$EE$6)+SUMIF('reporting boissy'!$F$2:$EE$2,AQ$4,'reporting boissy'!$F$6:$EE$6)+SUMIF('reporting moussy'!$F$2:$EE$2,AQ$4,'reporting moussy'!$F$6:$EE$6)+SUMIF('reporting trappes'!$F$2:$EE$2,AQ$4,'reporting trappes'!$F$6:$EE$6)+SUMIF('SPACELOG 5 BP'!$F$2:$EE$2,AQ$4,'SPACELOG 5 BP'!$F$6:$EE$6)+SUMIF('SPACELOG 6 BP'!$F$2:$EE$2,AQ$4,'SPACELOG 6 BP'!$F$6:$EE$6)+SUMIF('SPACELOG 7 BP'!$F$2:$EE$2,AQ$4,'SPACELOG 7 BP'!$F$6:$EE$6)+SUMIF('SPACELOG 8 BP'!$F$2:$EE$2,AQ$4,'SPACELOG 8 BP'!$F$6:$EE$6)+SUMIF('SPACELOG 9 BP'!$F$2:$EE$2,AQ$4,'SPACELOG 9 BP'!$F$6:$EE$6)+SUMIF('SPACELOG 10 BP'!$F$2:$EE$2,AQ$4,'SPACELOG 10 BP'!$F$6:$EE$6)+SUMIF('SPACELOG 11 BP'!$F$2:$EE$2,AQ$4,'SPACELOG 11 BP'!$F$6:$EE$6)+SUMIF('SPACELOG 12 BP'!$F$2:$EE$2,AQ$4,'SPACELOG 12 BP'!$F$6:$EE$6)</f>
        <v>128185</v>
      </c>
      <c r="AR6" s="14">
        <f>SUM(AF6:AQ6)</f>
        <v>1506720</v>
      </c>
      <c r="AS6" s="13">
        <f>SUMIF('reporting montigny'!$F$2:$EE$2,AS$4,'reporting montigny'!$F$6:$EE$6)+SUMIF('reporting boissy'!$F$2:$EE$2,AS$4,'reporting boissy'!$F$6:$EE$6)+SUMIF('reporting moussy'!$F$2:$EE$2,AS$4,'reporting moussy'!$F$6:$EE$6)+SUMIF('reporting trappes'!$F$2:$EE$2,AS$4,'reporting trappes'!$F$6:$EE$6)+SUMIF('SPACELOG 5 BP'!$F$2:$EE$2,AS$4,'SPACELOG 5 BP'!$F$6:$EE$6)+SUMIF('SPACELOG 6 BP'!$F$2:$EE$2,AS$4,'SPACELOG 6 BP'!$F$6:$EE$6)+SUMIF('SPACELOG 7 BP'!$F$2:$EE$2,AS$4,'SPACELOG 7 BP'!$F$6:$EE$6)+SUMIF('SPACELOG 8 BP'!$F$2:$EE$2,AS$4,'SPACELOG 8 BP'!$F$6:$EE$6)+SUMIF('SPACELOG 9 BP'!$F$2:$EE$2,AS$4,'SPACELOG 9 BP'!$F$6:$EE$6)+SUMIF('SPACELOG 10 BP'!$F$2:$EE$2,AS$4,'SPACELOG 10 BP'!$F$6:$EE$6)+SUMIF('SPACELOG 11 BP'!$F$2:$EE$2,AS$4,'SPACELOG 11 BP'!$F$6:$EE$6)+SUMIF('SPACELOG 12 BP'!$F$2:$EE$2,AS$4,'SPACELOG 12 BP'!$F$6:$EE$6)</f>
        <v>128185</v>
      </c>
      <c r="AT6" s="13">
        <f>SUMIF('reporting montigny'!$F$2:$EE$2,AT$4,'reporting montigny'!$F$6:$EE$6)+SUMIF('reporting boissy'!$F$2:$EE$2,AT$4,'reporting boissy'!$F$6:$EE$6)+SUMIF('reporting moussy'!$F$2:$EE$2,AT$4,'reporting moussy'!$F$6:$EE$6)+SUMIF('reporting trappes'!$F$2:$EE$2,AT$4,'reporting trappes'!$F$6:$EE$6)+SUMIF('SPACELOG 5 BP'!$F$2:$EE$2,AT$4,'SPACELOG 5 BP'!$F$6:$EE$6)+SUMIF('SPACELOG 6 BP'!$F$2:$EE$2,AT$4,'SPACELOG 6 BP'!$F$6:$EE$6)+SUMIF('SPACELOG 7 BP'!$F$2:$EE$2,AT$4,'SPACELOG 7 BP'!$F$6:$EE$6)+SUMIF('SPACELOG 8 BP'!$F$2:$EE$2,AT$4,'SPACELOG 8 BP'!$F$6:$EE$6)+SUMIF('SPACELOG 9 BP'!$F$2:$EE$2,AT$4,'SPACELOG 9 BP'!$F$6:$EE$6)+SUMIF('SPACELOG 10 BP'!$F$2:$EE$2,AT$4,'SPACELOG 10 BP'!$F$6:$EE$6)+SUMIF('SPACELOG 11 BP'!$F$2:$EE$2,AT$4,'SPACELOG 11 BP'!$F$6:$EE$6)+SUMIF('SPACELOG 12 BP'!$F$2:$EE$2,AT$4,'SPACELOG 12 BP'!$F$6:$EE$6)</f>
        <v>128185</v>
      </c>
      <c r="AU6" s="13">
        <f>SUMIF('reporting montigny'!$F$2:$EE$2,AU$4,'reporting montigny'!$F$6:$EE$6)+SUMIF('reporting boissy'!$F$2:$EE$2,AU$4,'reporting boissy'!$F$6:$EE$6)+SUMIF('reporting moussy'!$F$2:$EE$2,AU$4,'reporting moussy'!$F$6:$EE$6)+SUMIF('reporting trappes'!$F$2:$EE$2,AU$4,'reporting trappes'!$F$6:$EE$6)+SUMIF('SPACELOG 5 BP'!$F$2:$EE$2,AU$4,'SPACELOG 5 BP'!$F$6:$EE$6)+SUMIF('SPACELOG 6 BP'!$F$2:$EE$2,AU$4,'SPACELOG 6 BP'!$F$6:$EE$6)+SUMIF('SPACELOG 7 BP'!$F$2:$EE$2,AU$4,'SPACELOG 7 BP'!$F$6:$EE$6)+SUMIF('SPACELOG 8 BP'!$F$2:$EE$2,AU$4,'SPACELOG 8 BP'!$F$6:$EE$6)+SUMIF('SPACELOG 9 BP'!$F$2:$EE$2,AU$4,'SPACELOG 9 BP'!$F$6:$EE$6)+SUMIF('SPACELOG 10 BP'!$F$2:$EE$2,AU$4,'SPACELOG 10 BP'!$F$6:$EE$6)+SUMIF('SPACELOG 11 BP'!$F$2:$EE$2,AU$4,'SPACELOG 11 BP'!$F$6:$EE$6)+SUMIF('SPACELOG 12 BP'!$F$2:$EE$2,AU$4,'SPACELOG 12 BP'!$F$6:$EE$6)</f>
        <v>128185</v>
      </c>
      <c r="AV6" s="13">
        <f>SUMIF('reporting montigny'!$F$2:$EE$2,AV$4,'reporting montigny'!$F$6:$EE$6)+SUMIF('reporting boissy'!$F$2:$EE$2,AV$4,'reporting boissy'!$F$6:$EE$6)+SUMIF('reporting moussy'!$F$2:$EE$2,AV$4,'reporting moussy'!$F$6:$EE$6)+SUMIF('reporting trappes'!$F$2:$EE$2,AV$4,'reporting trappes'!$F$6:$EE$6)+SUMIF('SPACELOG 5 BP'!$F$2:$EE$2,AV$4,'SPACELOG 5 BP'!$F$6:$EE$6)+SUMIF('SPACELOG 6 BP'!$F$2:$EE$2,AV$4,'SPACELOG 6 BP'!$F$6:$EE$6)+SUMIF('SPACELOG 7 BP'!$F$2:$EE$2,AV$4,'SPACELOG 7 BP'!$F$6:$EE$6)+SUMIF('SPACELOG 8 BP'!$F$2:$EE$2,AV$4,'SPACELOG 8 BP'!$F$6:$EE$6)+SUMIF('SPACELOG 9 BP'!$F$2:$EE$2,AV$4,'SPACELOG 9 BP'!$F$6:$EE$6)+SUMIF('SPACELOG 10 BP'!$F$2:$EE$2,AV$4,'SPACELOG 10 BP'!$F$6:$EE$6)+SUMIF('SPACELOG 11 BP'!$F$2:$EE$2,AV$4,'SPACELOG 11 BP'!$F$6:$EE$6)+SUMIF('SPACELOG 12 BP'!$F$2:$EE$2,AV$4,'SPACELOG 12 BP'!$F$6:$EE$6)</f>
        <v>128185</v>
      </c>
      <c r="AW6" s="13">
        <f>SUMIF('reporting montigny'!$F$2:$EE$2,AW$4,'reporting montigny'!$F$6:$EE$6)+SUMIF('reporting boissy'!$F$2:$EE$2,AW$4,'reporting boissy'!$F$6:$EE$6)+SUMIF('reporting moussy'!$F$2:$EE$2,AW$4,'reporting moussy'!$F$6:$EE$6)+SUMIF('reporting trappes'!$F$2:$EE$2,AW$4,'reporting trappes'!$F$6:$EE$6)+SUMIF('SPACELOG 5 BP'!$F$2:$EE$2,AW$4,'SPACELOG 5 BP'!$F$6:$EE$6)+SUMIF('SPACELOG 6 BP'!$F$2:$EE$2,AW$4,'SPACELOG 6 BP'!$F$6:$EE$6)+SUMIF('SPACELOG 7 BP'!$F$2:$EE$2,AW$4,'SPACELOG 7 BP'!$F$6:$EE$6)+SUMIF('SPACELOG 8 BP'!$F$2:$EE$2,AW$4,'SPACELOG 8 BP'!$F$6:$EE$6)+SUMIF('SPACELOG 9 BP'!$F$2:$EE$2,AW$4,'SPACELOG 9 BP'!$F$6:$EE$6)+SUMIF('SPACELOG 10 BP'!$F$2:$EE$2,AW$4,'SPACELOG 10 BP'!$F$6:$EE$6)+SUMIF('SPACELOG 11 BP'!$F$2:$EE$2,AW$4,'SPACELOG 11 BP'!$F$6:$EE$6)+SUMIF('SPACELOG 12 BP'!$F$2:$EE$2,AW$4,'SPACELOG 12 BP'!$F$6:$EE$6)</f>
        <v>128185</v>
      </c>
      <c r="AX6" s="13">
        <f>SUMIF('reporting montigny'!$F$2:$EE$2,AX$4,'reporting montigny'!$F$6:$EE$6)+SUMIF('reporting boissy'!$F$2:$EE$2,AX$4,'reporting boissy'!$F$6:$EE$6)+SUMIF('reporting moussy'!$F$2:$EE$2,AX$4,'reporting moussy'!$F$6:$EE$6)+SUMIF('reporting trappes'!$F$2:$EE$2,AX$4,'reporting trappes'!$F$6:$EE$6)+SUMIF('SPACELOG 5 BP'!$F$2:$EE$2,AX$4,'SPACELOG 5 BP'!$F$6:$EE$6)+SUMIF('SPACELOG 6 BP'!$F$2:$EE$2,AX$4,'SPACELOG 6 BP'!$F$6:$EE$6)+SUMIF('SPACELOG 7 BP'!$F$2:$EE$2,AX$4,'SPACELOG 7 BP'!$F$6:$EE$6)+SUMIF('SPACELOG 8 BP'!$F$2:$EE$2,AX$4,'SPACELOG 8 BP'!$F$6:$EE$6)+SUMIF('SPACELOG 9 BP'!$F$2:$EE$2,AX$4,'SPACELOG 9 BP'!$F$6:$EE$6)+SUMIF('SPACELOG 10 BP'!$F$2:$EE$2,AX$4,'SPACELOG 10 BP'!$F$6:$EE$6)+SUMIF('SPACELOG 11 BP'!$F$2:$EE$2,AX$4,'SPACELOG 11 BP'!$F$6:$EE$6)+SUMIF('SPACELOG 12 BP'!$F$2:$EE$2,AX$4,'SPACELOG 12 BP'!$F$6:$EE$6)</f>
        <v>128185</v>
      </c>
      <c r="AY6" s="13">
        <f>SUMIF('reporting montigny'!$F$2:$EE$2,AY$4,'reporting montigny'!$F$6:$EE$6)+SUMIF('reporting boissy'!$F$2:$EE$2,AY$4,'reporting boissy'!$F$6:$EE$6)+SUMIF('reporting moussy'!$F$2:$EE$2,AY$4,'reporting moussy'!$F$6:$EE$6)+SUMIF('reporting trappes'!$F$2:$EE$2,AY$4,'reporting trappes'!$F$6:$EE$6)+SUMIF('SPACELOG 5 BP'!$F$2:$EE$2,AY$4,'SPACELOG 5 BP'!$F$6:$EE$6)+SUMIF('SPACELOG 6 BP'!$F$2:$EE$2,AY$4,'SPACELOG 6 BP'!$F$6:$EE$6)+SUMIF('SPACELOG 7 BP'!$F$2:$EE$2,AY$4,'SPACELOG 7 BP'!$F$6:$EE$6)+SUMIF('SPACELOG 8 BP'!$F$2:$EE$2,AY$4,'SPACELOG 8 BP'!$F$6:$EE$6)+SUMIF('SPACELOG 9 BP'!$F$2:$EE$2,AY$4,'SPACELOG 9 BP'!$F$6:$EE$6)+SUMIF('SPACELOG 10 BP'!$F$2:$EE$2,AY$4,'SPACELOG 10 BP'!$F$6:$EE$6)+SUMIF('SPACELOG 11 BP'!$F$2:$EE$2,AY$4,'SPACELOG 11 BP'!$F$6:$EE$6)+SUMIF('SPACELOG 12 BP'!$F$2:$EE$2,AY$4,'SPACELOG 12 BP'!$F$6:$EE$6)</f>
        <v>128185</v>
      </c>
      <c r="AZ6" s="13">
        <f>SUMIF('reporting montigny'!$F$2:$EE$2,AZ$4,'reporting montigny'!$F$6:$EE$6)+SUMIF('reporting boissy'!$F$2:$EE$2,AZ$4,'reporting boissy'!$F$6:$EE$6)+SUMIF('reporting moussy'!$F$2:$EE$2,AZ$4,'reporting moussy'!$F$6:$EE$6)+SUMIF('reporting trappes'!$F$2:$EE$2,AZ$4,'reporting trappes'!$F$6:$EE$6)+SUMIF('SPACELOG 5 BP'!$F$2:$EE$2,AZ$4,'SPACELOG 5 BP'!$F$6:$EE$6)+SUMIF('SPACELOG 6 BP'!$F$2:$EE$2,AZ$4,'SPACELOG 6 BP'!$F$6:$EE$6)+SUMIF('SPACELOG 7 BP'!$F$2:$EE$2,AZ$4,'SPACELOG 7 BP'!$F$6:$EE$6)+SUMIF('SPACELOG 8 BP'!$F$2:$EE$2,AZ$4,'SPACELOG 8 BP'!$F$6:$EE$6)+SUMIF('SPACELOG 9 BP'!$F$2:$EE$2,AZ$4,'SPACELOG 9 BP'!$F$6:$EE$6)+SUMIF('SPACELOG 10 BP'!$F$2:$EE$2,AZ$4,'SPACELOG 10 BP'!$F$6:$EE$6)+SUMIF('SPACELOG 11 BP'!$F$2:$EE$2,AZ$4,'SPACELOG 11 BP'!$F$6:$EE$6)+SUMIF('SPACELOG 12 BP'!$F$2:$EE$2,AZ$4,'SPACELOG 12 BP'!$F$6:$EE$6)</f>
        <v>128185</v>
      </c>
      <c r="BA6" s="13">
        <f>SUMIF('reporting montigny'!$F$2:$EE$2,BA$4,'reporting montigny'!$F$6:$EE$6)+SUMIF('reporting boissy'!$F$2:$EE$2,BA$4,'reporting boissy'!$F$6:$EE$6)+SUMIF('reporting moussy'!$F$2:$EE$2,BA$4,'reporting moussy'!$F$6:$EE$6)+SUMIF('reporting trappes'!$F$2:$EE$2,BA$4,'reporting trappes'!$F$6:$EE$6)+SUMIF('SPACELOG 5 BP'!$F$2:$EE$2,BA$4,'SPACELOG 5 BP'!$F$6:$EE$6)+SUMIF('SPACELOG 6 BP'!$F$2:$EE$2,BA$4,'SPACELOG 6 BP'!$F$6:$EE$6)+SUMIF('SPACELOG 7 BP'!$F$2:$EE$2,BA$4,'SPACELOG 7 BP'!$F$6:$EE$6)+SUMIF('SPACELOG 8 BP'!$F$2:$EE$2,BA$4,'SPACELOG 8 BP'!$F$6:$EE$6)+SUMIF('SPACELOG 9 BP'!$F$2:$EE$2,BA$4,'SPACELOG 9 BP'!$F$6:$EE$6)+SUMIF('SPACELOG 10 BP'!$F$2:$EE$2,BA$4,'SPACELOG 10 BP'!$F$6:$EE$6)+SUMIF('SPACELOG 11 BP'!$F$2:$EE$2,BA$4,'SPACELOG 11 BP'!$F$6:$EE$6)+SUMIF('SPACELOG 12 BP'!$F$2:$EE$2,BA$4,'SPACELOG 12 BP'!$F$6:$EE$6)</f>
        <v>128185</v>
      </c>
      <c r="BB6" s="13">
        <f>SUMIF('reporting montigny'!$F$2:$EE$2,BB$4,'reporting montigny'!$F$6:$EE$6)+SUMIF('reporting boissy'!$F$2:$EE$2,BB$4,'reporting boissy'!$F$6:$EE$6)+SUMIF('reporting moussy'!$F$2:$EE$2,BB$4,'reporting moussy'!$F$6:$EE$6)+SUMIF('reporting trappes'!$F$2:$EE$2,BB$4,'reporting trappes'!$F$6:$EE$6)+SUMIF('SPACELOG 5 BP'!$F$2:$EE$2,BB$4,'SPACELOG 5 BP'!$F$6:$EE$6)+SUMIF('SPACELOG 6 BP'!$F$2:$EE$2,BB$4,'SPACELOG 6 BP'!$F$6:$EE$6)+SUMIF('SPACELOG 7 BP'!$F$2:$EE$2,BB$4,'SPACELOG 7 BP'!$F$6:$EE$6)+SUMIF('SPACELOG 8 BP'!$F$2:$EE$2,BB$4,'SPACELOG 8 BP'!$F$6:$EE$6)+SUMIF('SPACELOG 9 BP'!$F$2:$EE$2,BB$4,'SPACELOG 9 BP'!$F$6:$EE$6)+SUMIF('SPACELOG 10 BP'!$F$2:$EE$2,BB$4,'SPACELOG 10 BP'!$F$6:$EE$6)+SUMIF('SPACELOG 11 BP'!$F$2:$EE$2,BB$4,'SPACELOG 11 BP'!$F$6:$EE$6)+SUMIF('SPACELOG 12 BP'!$F$2:$EE$2,BB$4,'SPACELOG 12 BP'!$F$6:$EE$6)</f>
        <v>128185</v>
      </c>
      <c r="BC6" s="13">
        <f>SUMIF('reporting montigny'!$F$2:$EE$2,BC$4,'reporting montigny'!$F$6:$EE$6)+SUMIF('reporting boissy'!$F$2:$EE$2,BC$4,'reporting boissy'!$F$6:$EE$6)+SUMIF('reporting moussy'!$F$2:$EE$2,BC$4,'reporting moussy'!$F$6:$EE$6)+SUMIF('reporting trappes'!$F$2:$EE$2,BC$4,'reporting trappes'!$F$6:$EE$6)+SUMIF('SPACELOG 5 BP'!$F$2:$EE$2,BC$4,'SPACELOG 5 BP'!$F$6:$EE$6)+SUMIF('SPACELOG 6 BP'!$F$2:$EE$2,BC$4,'SPACELOG 6 BP'!$F$6:$EE$6)+SUMIF('SPACELOG 7 BP'!$F$2:$EE$2,BC$4,'SPACELOG 7 BP'!$F$6:$EE$6)+SUMIF('SPACELOG 8 BP'!$F$2:$EE$2,BC$4,'SPACELOG 8 BP'!$F$6:$EE$6)+SUMIF('SPACELOG 9 BP'!$F$2:$EE$2,BC$4,'SPACELOG 9 BP'!$F$6:$EE$6)+SUMIF('SPACELOG 10 BP'!$F$2:$EE$2,BC$4,'SPACELOG 10 BP'!$F$6:$EE$6)+SUMIF('SPACELOG 11 BP'!$F$2:$EE$2,BC$4,'SPACELOG 11 BP'!$F$6:$EE$6)+SUMIF('SPACELOG 12 BP'!$F$2:$EE$2,BC$4,'SPACELOG 12 BP'!$F$6:$EE$6)</f>
        <v>128185</v>
      </c>
      <c r="BD6" s="13">
        <f>SUMIF('reporting montigny'!$F$2:$EE$2,BD$4,'reporting montigny'!$F$6:$EE$6)+SUMIF('reporting boissy'!$F$2:$EE$2,BD$4,'reporting boissy'!$F$6:$EE$6)+SUMIF('reporting moussy'!$F$2:$EE$2,BD$4,'reporting moussy'!$F$6:$EE$6)+SUMIF('reporting trappes'!$F$2:$EE$2,BD$4,'reporting trappes'!$F$6:$EE$6)+SUMIF('SPACELOG 5 BP'!$F$2:$EE$2,BD$4,'SPACELOG 5 BP'!$F$6:$EE$6)+SUMIF('SPACELOG 6 BP'!$F$2:$EE$2,BD$4,'SPACELOG 6 BP'!$F$6:$EE$6)+SUMIF('SPACELOG 7 BP'!$F$2:$EE$2,BD$4,'SPACELOG 7 BP'!$F$6:$EE$6)+SUMIF('SPACELOG 8 BP'!$F$2:$EE$2,BD$4,'SPACELOG 8 BP'!$F$6:$EE$6)+SUMIF('SPACELOG 9 BP'!$F$2:$EE$2,BD$4,'SPACELOG 9 BP'!$F$6:$EE$6)+SUMIF('SPACELOG 10 BP'!$F$2:$EE$2,BD$4,'SPACELOG 10 BP'!$F$6:$EE$6)+SUMIF('SPACELOG 11 BP'!$F$2:$EE$2,BD$4,'SPACELOG 11 BP'!$F$6:$EE$6)+SUMIF('SPACELOG 12 BP'!$F$2:$EE$2,BD$4,'SPACELOG 12 BP'!$F$6:$EE$6)</f>
        <v>128185</v>
      </c>
      <c r="BE6" s="14">
        <f>SUM(AS6:BD6)</f>
        <v>1538220</v>
      </c>
      <c r="BF6" s="13">
        <f>SUMIF('reporting montigny'!$F$2:$EE$2,BF$4,'reporting montigny'!$F$6:$EE$6)+SUMIF('reporting boissy'!$F$2:$EE$2,BF$4,'reporting boissy'!$F$6:$EE$6)+SUMIF('reporting moussy'!$F$2:$EE$2,BF$4,'reporting moussy'!$F$6:$EE$6)+SUMIF('reporting trappes'!$F$2:$EE$2,BF$4,'reporting trappes'!$F$6:$EE$6)+SUMIF('SPACELOG 5 BP'!$F$2:$EE$2,BF$4,'SPACELOG 5 BP'!$F$6:$EE$6)+SUMIF('SPACELOG 6 BP'!$F$2:$EE$2,BF$4,'SPACELOG 6 BP'!$F$6:$EE$6)+SUMIF('SPACELOG 7 BP'!$F$2:$EE$2,BF$4,'SPACELOG 7 BP'!$F$6:$EE$6)+SUMIF('SPACELOG 8 BP'!$F$2:$EE$2,BF$4,'SPACELOG 8 BP'!$F$6:$EE$6)+SUMIF('SPACELOG 9 BP'!$F$2:$EE$2,BF$4,'SPACELOG 9 BP'!$F$6:$EE$6)+SUMIF('SPACELOG 10 BP'!$F$2:$EE$2,BF$4,'SPACELOG 10 BP'!$F$6:$EE$6)+SUMIF('SPACELOG 11 BP'!$F$2:$EE$2,BF$4,'SPACELOG 11 BP'!$F$6:$EE$6)+SUMIF('SPACELOG 12 BP'!$F$2:$EE$2,BF$4,'SPACELOG 12 BP'!$F$6:$EE$6)</f>
        <v>128185</v>
      </c>
      <c r="BG6" s="13">
        <f>SUMIF('reporting montigny'!$F$2:$EE$2,BG$4,'reporting montigny'!$F$6:$EE$6)+SUMIF('reporting boissy'!$F$2:$EE$2,BG$4,'reporting boissy'!$F$6:$EE$6)+SUMIF('reporting moussy'!$F$2:$EE$2,BG$4,'reporting moussy'!$F$6:$EE$6)+SUMIF('reporting trappes'!$F$2:$EE$2,BG$4,'reporting trappes'!$F$6:$EE$6)+SUMIF('SPACELOG 5 BP'!$F$2:$EE$2,BG$4,'SPACELOG 5 BP'!$F$6:$EE$6)+SUMIF('SPACELOG 6 BP'!$F$2:$EE$2,BG$4,'SPACELOG 6 BP'!$F$6:$EE$6)+SUMIF('SPACELOG 7 BP'!$F$2:$EE$2,BG$4,'SPACELOG 7 BP'!$F$6:$EE$6)+SUMIF('SPACELOG 8 BP'!$F$2:$EE$2,BG$4,'SPACELOG 8 BP'!$F$6:$EE$6)+SUMIF('SPACELOG 9 BP'!$F$2:$EE$2,BG$4,'SPACELOG 9 BP'!$F$6:$EE$6)+SUMIF('SPACELOG 10 BP'!$F$2:$EE$2,BG$4,'SPACELOG 10 BP'!$F$6:$EE$6)+SUMIF('SPACELOG 11 BP'!$F$2:$EE$2,BG$4,'SPACELOG 11 BP'!$F$6:$EE$6)+SUMIF('SPACELOG 12 BP'!$F$2:$EE$2,BG$4,'SPACELOG 12 BP'!$F$6:$EE$6)</f>
        <v>128185</v>
      </c>
      <c r="BH6" s="13">
        <f>SUMIF('reporting montigny'!$F$2:$EE$2,BH$4,'reporting montigny'!$F$6:$EE$6)+SUMIF('reporting boissy'!$F$2:$EE$2,BH$4,'reporting boissy'!$F$6:$EE$6)+SUMIF('reporting moussy'!$F$2:$EE$2,BH$4,'reporting moussy'!$F$6:$EE$6)+SUMIF('reporting trappes'!$F$2:$EE$2,BH$4,'reporting trappes'!$F$6:$EE$6)+SUMIF('SPACELOG 5 BP'!$F$2:$EE$2,BH$4,'SPACELOG 5 BP'!$F$6:$EE$6)+SUMIF('SPACELOG 6 BP'!$F$2:$EE$2,BH$4,'SPACELOG 6 BP'!$F$6:$EE$6)+SUMIF('SPACELOG 7 BP'!$F$2:$EE$2,BH$4,'SPACELOG 7 BP'!$F$6:$EE$6)+SUMIF('SPACELOG 8 BP'!$F$2:$EE$2,BH$4,'SPACELOG 8 BP'!$F$6:$EE$6)+SUMIF('SPACELOG 9 BP'!$F$2:$EE$2,BH$4,'SPACELOG 9 BP'!$F$6:$EE$6)+SUMIF('SPACELOG 10 BP'!$F$2:$EE$2,BH$4,'SPACELOG 10 BP'!$F$6:$EE$6)+SUMIF('SPACELOG 11 BP'!$F$2:$EE$2,BH$4,'SPACELOG 11 BP'!$F$6:$EE$6)+SUMIF('SPACELOG 12 BP'!$F$2:$EE$2,BH$4,'SPACELOG 12 BP'!$F$6:$EE$6)</f>
        <v>128185</v>
      </c>
      <c r="BI6" s="13">
        <f>SUMIF('reporting montigny'!$F$2:$EE$2,BI$4,'reporting montigny'!$F$6:$EE$6)+SUMIF('reporting boissy'!$F$2:$EE$2,BI$4,'reporting boissy'!$F$6:$EE$6)+SUMIF('reporting moussy'!$F$2:$EE$2,BI$4,'reporting moussy'!$F$6:$EE$6)+SUMIF('reporting trappes'!$F$2:$EE$2,BI$4,'reporting trappes'!$F$6:$EE$6)+SUMIF('SPACELOG 5 BP'!$F$2:$EE$2,BI$4,'SPACELOG 5 BP'!$F$6:$EE$6)+SUMIF('SPACELOG 6 BP'!$F$2:$EE$2,BI$4,'SPACELOG 6 BP'!$F$6:$EE$6)+SUMIF('SPACELOG 7 BP'!$F$2:$EE$2,BI$4,'SPACELOG 7 BP'!$F$6:$EE$6)+SUMIF('SPACELOG 8 BP'!$F$2:$EE$2,BI$4,'SPACELOG 8 BP'!$F$6:$EE$6)+SUMIF('SPACELOG 9 BP'!$F$2:$EE$2,BI$4,'SPACELOG 9 BP'!$F$6:$EE$6)+SUMIF('SPACELOG 10 BP'!$F$2:$EE$2,BI$4,'SPACELOG 10 BP'!$F$6:$EE$6)+SUMIF('SPACELOG 11 BP'!$F$2:$EE$2,BI$4,'SPACELOG 11 BP'!$F$6:$EE$6)+SUMIF('SPACELOG 12 BP'!$F$2:$EE$2,BI$4,'SPACELOG 12 BP'!$F$6:$EE$6)</f>
        <v>128185</v>
      </c>
      <c r="BJ6" s="13">
        <f>SUMIF('reporting montigny'!$F$2:$EE$2,BJ$4,'reporting montigny'!$F$6:$EE$6)+SUMIF('reporting boissy'!$F$2:$EE$2,BJ$4,'reporting boissy'!$F$6:$EE$6)+SUMIF('reporting moussy'!$F$2:$EE$2,BJ$4,'reporting moussy'!$F$6:$EE$6)+SUMIF('reporting trappes'!$F$2:$EE$2,BJ$4,'reporting trappes'!$F$6:$EE$6)+SUMIF('SPACELOG 5 BP'!$F$2:$EE$2,BJ$4,'SPACELOG 5 BP'!$F$6:$EE$6)+SUMIF('SPACELOG 6 BP'!$F$2:$EE$2,BJ$4,'SPACELOG 6 BP'!$F$6:$EE$6)+SUMIF('SPACELOG 7 BP'!$F$2:$EE$2,BJ$4,'SPACELOG 7 BP'!$F$6:$EE$6)+SUMIF('SPACELOG 8 BP'!$F$2:$EE$2,BJ$4,'SPACELOG 8 BP'!$F$6:$EE$6)+SUMIF('SPACELOG 9 BP'!$F$2:$EE$2,BJ$4,'SPACELOG 9 BP'!$F$6:$EE$6)+SUMIF('SPACELOG 10 BP'!$F$2:$EE$2,BJ$4,'SPACELOG 10 BP'!$F$6:$EE$6)+SUMIF('SPACELOG 11 BP'!$F$2:$EE$2,BJ$4,'SPACELOG 11 BP'!$F$6:$EE$6)+SUMIF('SPACELOG 12 BP'!$F$2:$EE$2,BJ$4,'SPACELOG 12 BP'!$F$6:$EE$6)</f>
        <v>128185</v>
      </c>
      <c r="BK6" s="13">
        <f>SUMIF('reporting montigny'!$F$2:$EE$2,BK$4,'reporting montigny'!$F$6:$EE$6)+SUMIF('reporting boissy'!$F$2:$EE$2,BK$4,'reporting boissy'!$F$6:$EE$6)+SUMIF('reporting moussy'!$F$2:$EE$2,BK$4,'reporting moussy'!$F$6:$EE$6)+SUMIF('reporting trappes'!$F$2:$EE$2,BK$4,'reporting trappes'!$F$6:$EE$6)+SUMIF('SPACELOG 5 BP'!$F$2:$EE$2,BK$4,'SPACELOG 5 BP'!$F$6:$EE$6)+SUMIF('SPACELOG 6 BP'!$F$2:$EE$2,BK$4,'SPACELOG 6 BP'!$F$6:$EE$6)+SUMIF('SPACELOG 7 BP'!$F$2:$EE$2,BK$4,'SPACELOG 7 BP'!$F$6:$EE$6)+SUMIF('SPACELOG 8 BP'!$F$2:$EE$2,BK$4,'SPACELOG 8 BP'!$F$6:$EE$6)+SUMIF('SPACELOG 9 BP'!$F$2:$EE$2,BK$4,'SPACELOG 9 BP'!$F$6:$EE$6)+SUMIF('SPACELOG 10 BP'!$F$2:$EE$2,BK$4,'SPACELOG 10 BP'!$F$6:$EE$6)+SUMIF('SPACELOG 11 BP'!$F$2:$EE$2,BK$4,'SPACELOG 11 BP'!$F$6:$EE$6)+SUMIF('SPACELOG 12 BP'!$F$2:$EE$2,BK$4,'SPACELOG 12 BP'!$F$6:$EE$6)</f>
        <v>128185</v>
      </c>
      <c r="BL6" s="13">
        <f>SUMIF('reporting montigny'!$F$2:$EE$2,BL$4,'reporting montigny'!$F$6:$EE$6)+SUMIF('reporting boissy'!$F$2:$EE$2,BL$4,'reporting boissy'!$F$6:$EE$6)+SUMIF('reporting moussy'!$F$2:$EE$2,BL$4,'reporting moussy'!$F$6:$EE$6)+SUMIF('reporting trappes'!$F$2:$EE$2,BL$4,'reporting trappes'!$F$6:$EE$6)+SUMIF('SPACELOG 5 BP'!$F$2:$EE$2,BL$4,'SPACELOG 5 BP'!$F$6:$EE$6)+SUMIF('SPACELOG 6 BP'!$F$2:$EE$2,BL$4,'SPACELOG 6 BP'!$F$6:$EE$6)+SUMIF('SPACELOG 7 BP'!$F$2:$EE$2,BL$4,'SPACELOG 7 BP'!$F$6:$EE$6)+SUMIF('SPACELOG 8 BP'!$F$2:$EE$2,BL$4,'SPACELOG 8 BP'!$F$6:$EE$6)+SUMIF('SPACELOG 9 BP'!$F$2:$EE$2,BL$4,'SPACELOG 9 BP'!$F$6:$EE$6)+SUMIF('SPACELOG 10 BP'!$F$2:$EE$2,BL$4,'SPACELOG 10 BP'!$F$6:$EE$6)+SUMIF('SPACELOG 11 BP'!$F$2:$EE$2,BL$4,'SPACELOG 11 BP'!$F$6:$EE$6)+SUMIF('SPACELOG 12 BP'!$F$2:$EE$2,BL$4,'SPACELOG 12 BP'!$F$6:$EE$6)</f>
        <v>128185</v>
      </c>
      <c r="BM6" s="13">
        <f>SUMIF('reporting montigny'!$F$2:$EE$2,BM$4,'reporting montigny'!$F$6:$EE$6)+SUMIF('reporting boissy'!$F$2:$EE$2,BM$4,'reporting boissy'!$F$6:$EE$6)+SUMIF('reporting moussy'!$F$2:$EE$2,BM$4,'reporting moussy'!$F$6:$EE$6)+SUMIF('reporting trappes'!$F$2:$EE$2,BM$4,'reporting trappes'!$F$6:$EE$6)+SUMIF('SPACELOG 5 BP'!$F$2:$EE$2,BM$4,'SPACELOG 5 BP'!$F$6:$EE$6)+SUMIF('SPACELOG 6 BP'!$F$2:$EE$2,BM$4,'SPACELOG 6 BP'!$F$6:$EE$6)+SUMIF('SPACELOG 7 BP'!$F$2:$EE$2,BM$4,'SPACELOG 7 BP'!$F$6:$EE$6)+SUMIF('SPACELOG 8 BP'!$F$2:$EE$2,BM$4,'SPACELOG 8 BP'!$F$6:$EE$6)+SUMIF('SPACELOG 9 BP'!$F$2:$EE$2,BM$4,'SPACELOG 9 BP'!$F$6:$EE$6)+SUMIF('SPACELOG 10 BP'!$F$2:$EE$2,BM$4,'SPACELOG 10 BP'!$F$6:$EE$6)+SUMIF('SPACELOG 11 BP'!$F$2:$EE$2,BM$4,'SPACELOG 11 BP'!$F$6:$EE$6)+SUMIF('SPACELOG 12 BP'!$F$2:$EE$2,BM$4,'SPACELOG 12 BP'!$F$6:$EE$6)</f>
        <v>128185</v>
      </c>
      <c r="BN6" s="13">
        <f>SUMIF('reporting montigny'!$F$2:$EE$2,BN$4,'reporting montigny'!$F$6:$EE$6)+SUMIF('reporting boissy'!$F$2:$EE$2,BN$4,'reporting boissy'!$F$6:$EE$6)+SUMIF('reporting moussy'!$F$2:$EE$2,BN$4,'reporting moussy'!$F$6:$EE$6)+SUMIF('reporting trappes'!$F$2:$EE$2,BN$4,'reporting trappes'!$F$6:$EE$6)+SUMIF('SPACELOG 5 BP'!$F$2:$EE$2,BN$4,'SPACELOG 5 BP'!$F$6:$EE$6)+SUMIF('SPACELOG 6 BP'!$F$2:$EE$2,BN$4,'SPACELOG 6 BP'!$F$6:$EE$6)+SUMIF('SPACELOG 7 BP'!$F$2:$EE$2,BN$4,'SPACELOG 7 BP'!$F$6:$EE$6)+SUMIF('SPACELOG 8 BP'!$F$2:$EE$2,BN$4,'SPACELOG 8 BP'!$F$6:$EE$6)+SUMIF('SPACELOG 9 BP'!$F$2:$EE$2,BN$4,'SPACELOG 9 BP'!$F$6:$EE$6)+SUMIF('SPACELOG 10 BP'!$F$2:$EE$2,BN$4,'SPACELOG 10 BP'!$F$6:$EE$6)+SUMIF('SPACELOG 11 BP'!$F$2:$EE$2,BN$4,'SPACELOG 11 BP'!$F$6:$EE$6)+SUMIF('SPACELOG 12 BP'!$F$2:$EE$2,BN$4,'SPACELOG 12 BP'!$F$6:$EE$6)</f>
        <v>128185</v>
      </c>
      <c r="BO6" s="13">
        <f>SUMIF('reporting montigny'!$F$2:$EE$2,BO$4,'reporting montigny'!$F$6:$EE$6)+SUMIF('reporting boissy'!$F$2:$EE$2,BO$4,'reporting boissy'!$F$6:$EE$6)+SUMIF('reporting moussy'!$F$2:$EE$2,BO$4,'reporting moussy'!$F$6:$EE$6)+SUMIF('reporting trappes'!$F$2:$EE$2,BO$4,'reporting trappes'!$F$6:$EE$6)+SUMIF('SPACELOG 5 BP'!$F$2:$EE$2,BO$4,'SPACELOG 5 BP'!$F$6:$EE$6)+SUMIF('SPACELOG 6 BP'!$F$2:$EE$2,BO$4,'SPACELOG 6 BP'!$F$6:$EE$6)+SUMIF('SPACELOG 7 BP'!$F$2:$EE$2,BO$4,'SPACELOG 7 BP'!$F$6:$EE$6)+SUMIF('SPACELOG 8 BP'!$F$2:$EE$2,BO$4,'SPACELOG 8 BP'!$F$6:$EE$6)+SUMIF('SPACELOG 9 BP'!$F$2:$EE$2,BO$4,'SPACELOG 9 BP'!$F$6:$EE$6)+SUMIF('SPACELOG 10 BP'!$F$2:$EE$2,BO$4,'SPACELOG 10 BP'!$F$6:$EE$6)+SUMIF('SPACELOG 11 BP'!$F$2:$EE$2,BO$4,'SPACELOG 11 BP'!$F$6:$EE$6)+SUMIF('SPACELOG 12 BP'!$F$2:$EE$2,BO$4,'SPACELOG 12 BP'!$F$6:$EE$6)</f>
        <v>128185</v>
      </c>
      <c r="BP6" s="13">
        <f>SUMIF('reporting montigny'!$F$2:$EE$2,BP$4,'reporting montigny'!$F$6:$EE$6)+SUMIF('reporting boissy'!$F$2:$EE$2,BP$4,'reporting boissy'!$F$6:$EE$6)+SUMIF('reporting moussy'!$F$2:$EE$2,BP$4,'reporting moussy'!$F$6:$EE$6)+SUMIF('reporting trappes'!$F$2:$EE$2,BP$4,'reporting trappes'!$F$6:$EE$6)+SUMIF('SPACELOG 5 BP'!$F$2:$EE$2,BP$4,'SPACELOG 5 BP'!$F$6:$EE$6)+SUMIF('SPACELOG 6 BP'!$F$2:$EE$2,BP$4,'SPACELOG 6 BP'!$F$6:$EE$6)+SUMIF('SPACELOG 7 BP'!$F$2:$EE$2,BP$4,'SPACELOG 7 BP'!$F$6:$EE$6)+SUMIF('SPACELOG 8 BP'!$F$2:$EE$2,BP$4,'SPACELOG 8 BP'!$F$6:$EE$6)+SUMIF('SPACELOG 9 BP'!$F$2:$EE$2,BP$4,'SPACELOG 9 BP'!$F$6:$EE$6)+SUMIF('SPACELOG 10 BP'!$F$2:$EE$2,BP$4,'SPACELOG 10 BP'!$F$6:$EE$6)+SUMIF('SPACELOG 11 BP'!$F$2:$EE$2,BP$4,'SPACELOG 11 BP'!$F$6:$EE$6)+SUMIF('SPACELOG 12 BP'!$F$2:$EE$2,BP$4,'SPACELOG 12 BP'!$F$6:$EE$6)</f>
        <v>128185</v>
      </c>
      <c r="BQ6" s="13">
        <f>SUMIF('reporting montigny'!$F$2:$EE$2,BQ$4,'reporting montigny'!$F$6:$EE$6)+SUMIF('reporting boissy'!$F$2:$EE$2,BQ$4,'reporting boissy'!$F$6:$EE$6)+SUMIF('reporting moussy'!$F$2:$EE$2,BQ$4,'reporting moussy'!$F$6:$EE$6)+SUMIF('reporting trappes'!$F$2:$EE$2,BQ$4,'reporting trappes'!$F$6:$EE$6)+SUMIF('SPACELOG 5 BP'!$F$2:$EE$2,BQ$4,'SPACELOG 5 BP'!$F$6:$EE$6)+SUMIF('SPACELOG 6 BP'!$F$2:$EE$2,BQ$4,'SPACELOG 6 BP'!$F$6:$EE$6)+SUMIF('SPACELOG 7 BP'!$F$2:$EE$2,BQ$4,'SPACELOG 7 BP'!$F$6:$EE$6)+SUMIF('SPACELOG 8 BP'!$F$2:$EE$2,BQ$4,'SPACELOG 8 BP'!$F$6:$EE$6)+SUMIF('SPACELOG 9 BP'!$F$2:$EE$2,BQ$4,'SPACELOG 9 BP'!$F$6:$EE$6)+SUMIF('SPACELOG 10 BP'!$F$2:$EE$2,BQ$4,'SPACELOG 10 BP'!$F$6:$EE$6)+SUMIF('SPACELOG 11 BP'!$F$2:$EE$2,BQ$4,'SPACELOG 11 BP'!$F$6:$EE$6)+SUMIF('SPACELOG 12 BP'!$F$2:$EE$2,BQ$4,'SPACELOG 12 BP'!$F$6:$EE$6)</f>
        <v>128185</v>
      </c>
      <c r="BR6" s="14">
        <f>SUM(BF6:BQ6)</f>
        <v>1538220</v>
      </c>
      <c r="BS6" s="13">
        <f>SUMIF('reporting montigny'!$F$2:$EE$2,BS$4,'reporting montigny'!$F$6:$EE$6)+SUMIF('reporting boissy'!$F$2:$EE$2,BS$4,'reporting boissy'!$F$6:$EE$6)+SUMIF('reporting moussy'!$F$2:$EE$2,BS$4,'reporting moussy'!$F$6:$EE$6)+SUMIF('reporting trappes'!$F$2:$EE$2,BS$4,'reporting trappes'!$F$6:$EE$6)+SUMIF('SPACELOG 5 BP'!$F$2:$EE$2,BS$4,'SPACELOG 5 BP'!$F$6:$EE$6)+SUMIF('SPACELOG 6 BP'!$F$2:$EE$2,BS$4,'SPACELOG 6 BP'!$F$6:$EE$6)+SUMIF('SPACELOG 7 BP'!$F$2:$EE$2,BS$4,'SPACELOG 7 BP'!$F$6:$EE$6)+SUMIF('SPACELOG 8 BP'!$F$2:$EE$2,BS$4,'SPACELOG 8 BP'!$F$6:$EE$6)+SUMIF('SPACELOG 9 BP'!$F$2:$EE$2,BS$4,'SPACELOG 9 BP'!$F$6:$EE$6)+SUMIF('SPACELOG 10 BP'!$F$2:$EE$2,BS$4,'SPACELOG 10 BP'!$F$6:$EE$6)+SUMIF('SPACELOG 11 BP'!$F$2:$EE$2,BS$4,'SPACELOG 11 BP'!$F$6:$EE$6)+SUMIF('SPACELOG 12 BP'!$F$2:$EE$2,BS$4,'SPACELOG 12 BP'!$F$6:$EE$6)</f>
        <v>128185</v>
      </c>
      <c r="BT6" s="13">
        <f>SUMIF('reporting montigny'!$F$2:$EE$2,BT$4,'reporting montigny'!$F$6:$EE$6)+SUMIF('reporting boissy'!$F$2:$EE$2,BT$4,'reporting boissy'!$F$6:$EE$6)+SUMIF('reporting moussy'!$F$2:$EE$2,BT$4,'reporting moussy'!$F$6:$EE$6)+SUMIF('reporting trappes'!$F$2:$EE$2,BT$4,'reporting trappes'!$F$6:$EE$6)+SUMIF('SPACELOG 5 BP'!$F$2:$EE$2,BT$4,'SPACELOG 5 BP'!$F$6:$EE$6)+SUMIF('SPACELOG 6 BP'!$F$2:$EE$2,BT$4,'SPACELOG 6 BP'!$F$6:$EE$6)+SUMIF('SPACELOG 7 BP'!$F$2:$EE$2,BT$4,'SPACELOG 7 BP'!$F$6:$EE$6)+SUMIF('SPACELOG 8 BP'!$F$2:$EE$2,BT$4,'SPACELOG 8 BP'!$F$6:$EE$6)+SUMIF('SPACELOG 9 BP'!$F$2:$EE$2,BT$4,'SPACELOG 9 BP'!$F$6:$EE$6)+SUMIF('SPACELOG 10 BP'!$F$2:$EE$2,BT$4,'SPACELOG 10 BP'!$F$6:$EE$6)+SUMIF('SPACELOG 11 BP'!$F$2:$EE$2,BT$4,'SPACELOG 11 BP'!$F$6:$EE$6)+SUMIF('SPACELOG 12 BP'!$F$2:$EE$2,BT$4,'SPACELOG 12 BP'!$F$6:$EE$6)</f>
        <v>128185</v>
      </c>
      <c r="BU6" s="13">
        <f>SUMIF('reporting montigny'!$F$2:$EE$2,BU$4,'reporting montigny'!$F$6:$EE$6)+SUMIF('reporting boissy'!$F$2:$EE$2,BU$4,'reporting boissy'!$F$6:$EE$6)+SUMIF('reporting moussy'!$F$2:$EE$2,BU$4,'reporting moussy'!$F$6:$EE$6)+SUMIF('reporting trappes'!$F$2:$EE$2,BU$4,'reporting trappes'!$F$6:$EE$6)+SUMIF('SPACELOG 5 BP'!$F$2:$EE$2,BU$4,'SPACELOG 5 BP'!$F$6:$EE$6)+SUMIF('SPACELOG 6 BP'!$F$2:$EE$2,BU$4,'SPACELOG 6 BP'!$F$6:$EE$6)+SUMIF('SPACELOG 7 BP'!$F$2:$EE$2,BU$4,'SPACELOG 7 BP'!$F$6:$EE$6)+SUMIF('SPACELOG 8 BP'!$F$2:$EE$2,BU$4,'SPACELOG 8 BP'!$F$6:$EE$6)+SUMIF('SPACELOG 9 BP'!$F$2:$EE$2,BU$4,'SPACELOG 9 BP'!$F$6:$EE$6)+SUMIF('SPACELOG 10 BP'!$F$2:$EE$2,BU$4,'SPACELOG 10 BP'!$F$6:$EE$6)+SUMIF('SPACELOG 11 BP'!$F$2:$EE$2,BU$4,'SPACELOG 11 BP'!$F$6:$EE$6)+SUMIF('SPACELOG 12 BP'!$F$2:$EE$2,BU$4,'SPACELOG 12 BP'!$F$6:$EE$6)</f>
        <v>128185</v>
      </c>
      <c r="BV6" s="13">
        <f>SUMIF('reporting montigny'!$F$2:$EE$2,BV$4,'reporting montigny'!$F$6:$EE$6)+SUMIF('reporting boissy'!$F$2:$EE$2,BV$4,'reporting boissy'!$F$6:$EE$6)+SUMIF('reporting moussy'!$F$2:$EE$2,BV$4,'reporting moussy'!$F$6:$EE$6)+SUMIF('reporting trappes'!$F$2:$EE$2,BV$4,'reporting trappes'!$F$6:$EE$6)+SUMIF('SPACELOG 5 BP'!$F$2:$EE$2,BV$4,'SPACELOG 5 BP'!$F$6:$EE$6)+SUMIF('SPACELOG 6 BP'!$F$2:$EE$2,BV$4,'SPACELOG 6 BP'!$F$6:$EE$6)+SUMIF('SPACELOG 7 BP'!$F$2:$EE$2,BV$4,'SPACELOG 7 BP'!$F$6:$EE$6)+SUMIF('SPACELOG 8 BP'!$F$2:$EE$2,BV$4,'SPACELOG 8 BP'!$F$6:$EE$6)+SUMIF('SPACELOG 9 BP'!$F$2:$EE$2,BV$4,'SPACELOG 9 BP'!$F$6:$EE$6)+SUMIF('SPACELOG 10 BP'!$F$2:$EE$2,BV$4,'SPACELOG 10 BP'!$F$6:$EE$6)+SUMIF('SPACELOG 11 BP'!$F$2:$EE$2,BV$4,'SPACELOG 11 BP'!$F$6:$EE$6)+SUMIF('SPACELOG 12 BP'!$F$2:$EE$2,BV$4,'SPACELOG 12 BP'!$F$6:$EE$6)</f>
        <v>128185</v>
      </c>
      <c r="BW6" s="13">
        <f>SUMIF('reporting montigny'!$F$2:$EE$2,BW$4,'reporting montigny'!$F$6:$EE$6)+SUMIF('reporting boissy'!$F$2:$EE$2,BW$4,'reporting boissy'!$F$6:$EE$6)+SUMIF('reporting moussy'!$F$2:$EE$2,BW$4,'reporting moussy'!$F$6:$EE$6)+SUMIF('reporting trappes'!$F$2:$EE$2,BW$4,'reporting trappes'!$F$6:$EE$6)+SUMIF('SPACELOG 5 BP'!$F$2:$EE$2,BW$4,'SPACELOG 5 BP'!$F$6:$EE$6)+SUMIF('SPACELOG 6 BP'!$F$2:$EE$2,BW$4,'SPACELOG 6 BP'!$F$6:$EE$6)+SUMIF('SPACELOG 7 BP'!$F$2:$EE$2,BW$4,'SPACELOG 7 BP'!$F$6:$EE$6)+SUMIF('SPACELOG 8 BP'!$F$2:$EE$2,BW$4,'SPACELOG 8 BP'!$F$6:$EE$6)+SUMIF('SPACELOG 9 BP'!$F$2:$EE$2,BW$4,'SPACELOG 9 BP'!$F$6:$EE$6)+SUMIF('SPACELOG 10 BP'!$F$2:$EE$2,BW$4,'SPACELOG 10 BP'!$F$6:$EE$6)+SUMIF('SPACELOG 11 BP'!$F$2:$EE$2,BW$4,'SPACELOG 11 BP'!$F$6:$EE$6)+SUMIF('SPACELOG 12 BP'!$F$2:$EE$2,BW$4,'SPACELOG 12 BP'!$F$6:$EE$6)</f>
        <v>128185</v>
      </c>
      <c r="BX6" s="13">
        <f>SUMIF('reporting montigny'!$F$2:$EE$2,BX$4,'reporting montigny'!$F$6:$EE$6)+SUMIF('reporting boissy'!$F$2:$EE$2,BX$4,'reporting boissy'!$F$6:$EE$6)+SUMIF('reporting moussy'!$F$2:$EE$2,BX$4,'reporting moussy'!$F$6:$EE$6)+SUMIF('reporting trappes'!$F$2:$EE$2,BX$4,'reporting trappes'!$F$6:$EE$6)+SUMIF('SPACELOG 5 BP'!$F$2:$EE$2,BX$4,'SPACELOG 5 BP'!$F$6:$EE$6)+SUMIF('SPACELOG 6 BP'!$F$2:$EE$2,BX$4,'SPACELOG 6 BP'!$F$6:$EE$6)+SUMIF('SPACELOG 7 BP'!$F$2:$EE$2,BX$4,'SPACELOG 7 BP'!$F$6:$EE$6)+SUMIF('SPACELOG 8 BP'!$F$2:$EE$2,BX$4,'SPACELOG 8 BP'!$F$6:$EE$6)+SUMIF('SPACELOG 9 BP'!$F$2:$EE$2,BX$4,'SPACELOG 9 BP'!$F$6:$EE$6)+SUMIF('SPACELOG 10 BP'!$F$2:$EE$2,BX$4,'SPACELOG 10 BP'!$F$6:$EE$6)+SUMIF('SPACELOG 11 BP'!$F$2:$EE$2,BX$4,'SPACELOG 11 BP'!$F$6:$EE$6)+SUMIF('SPACELOG 12 BP'!$F$2:$EE$2,BX$4,'SPACELOG 12 BP'!$F$6:$EE$6)</f>
        <v>128185</v>
      </c>
      <c r="BY6" s="13">
        <f>SUMIF('reporting montigny'!$F$2:$EE$2,BY$4,'reporting montigny'!$F$6:$EE$6)+SUMIF('reporting boissy'!$F$2:$EE$2,BY$4,'reporting boissy'!$F$6:$EE$6)+SUMIF('reporting moussy'!$F$2:$EE$2,BY$4,'reporting moussy'!$F$6:$EE$6)+SUMIF('reporting trappes'!$F$2:$EE$2,BY$4,'reporting trappes'!$F$6:$EE$6)+SUMIF('SPACELOG 5 BP'!$F$2:$EE$2,BY$4,'SPACELOG 5 BP'!$F$6:$EE$6)+SUMIF('SPACELOG 6 BP'!$F$2:$EE$2,BY$4,'SPACELOG 6 BP'!$F$6:$EE$6)+SUMIF('SPACELOG 7 BP'!$F$2:$EE$2,BY$4,'SPACELOG 7 BP'!$F$6:$EE$6)+SUMIF('SPACELOG 8 BP'!$F$2:$EE$2,BY$4,'SPACELOG 8 BP'!$F$6:$EE$6)+SUMIF('SPACELOG 9 BP'!$F$2:$EE$2,BY$4,'SPACELOG 9 BP'!$F$6:$EE$6)+SUMIF('SPACELOG 10 BP'!$F$2:$EE$2,BY$4,'SPACELOG 10 BP'!$F$6:$EE$6)+SUMIF('SPACELOG 11 BP'!$F$2:$EE$2,BY$4,'SPACELOG 11 BP'!$F$6:$EE$6)+SUMIF('SPACELOG 12 BP'!$F$2:$EE$2,BY$4,'SPACELOG 12 BP'!$F$6:$EE$6)</f>
        <v>128185</v>
      </c>
      <c r="BZ6" s="13">
        <f>SUMIF('reporting montigny'!$F$2:$EE$2,BZ$4,'reporting montigny'!$F$6:$EE$6)+SUMIF('reporting boissy'!$F$2:$EE$2,BZ$4,'reporting boissy'!$F$6:$EE$6)+SUMIF('reporting moussy'!$F$2:$EE$2,BZ$4,'reporting moussy'!$F$6:$EE$6)+SUMIF('reporting trappes'!$F$2:$EE$2,BZ$4,'reporting trappes'!$F$6:$EE$6)+SUMIF('SPACELOG 5 BP'!$F$2:$EE$2,BZ$4,'SPACELOG 5 BP'!$F$6:$EE$6)+SUMIF('SPACELOG 6 BP'!$F$2:$EE$2,BZ$4,'SPACELOG 6 BP'!$F$6:$EE$6)+SUMIF('SPACELOG 7 BP'!$F$2:$EE$2,BZ$4,'SPACELOG 7 BP'!$F$6:$EE$6)+SUMIF('SPACELOG 8 BP'!$F$2:$EE$2,BZ$4,'SPACELOG 8 BP'!$F$6:$EE$6)+SUMIF('SPACELOG 9 BP'!$F$2:$EE$2,BZ$4,'SPACELOG 9 BP'!$F$6:$EE$6)+SUMIF('SPACELOG 10 BP'!$F$2:$EE$2,BZ$4,'SPACELOG 10 BP'!$F$6:$EE$6)+SUMIF('SPACELOG 11 BP'!$F$2:$EE$2,BZ$4,'SPACELOG 11 BP'!$F$6:$EE$6)+SUMIF('SPACELOG 12 BP'!$F$2:$EE$2,BZ$4,'SPACELOG 12 BP'!$F$6:$EE$6)</f>
        <v>128185</v>
      </c>
      <c r="CA6" s="13">
        <f>SUMIF('reporting montigny'!$F$2:$EE$2,CA$4,'reporting montigny'!$F$6:$EE$6)+SUMIF('reporting boissy'!$F$2:$EE$2,CA$4,'reporting boissy'!$F$6:$EE$6)+SUMIF('reporting moussy'!$F$2:$EE$2,CA$4,'reporting moussy'!$F$6:$EE$6)+SUMIF('reporting trappes'!$F$2:$EE$2,CA$4,'reporting trappes'!$F$6:$EE$6)+SUMIF('SPACELOG 5 BP'!$F$2:$EE$2,CA$4,'SPACELOG 5 BP'!$F$6:$EE$6)+SUMIF('SPACELOG 6 BP'!$F$2:$EE$2,CA$4,'SPACELOG 6 BP'!$F$6:$EE$6)+SUMIF('SPACELOG 7 BP'!$F$2:$EE$2,CA$4,'SPACELOG 7 BP'!$F$6:$EE$6)+SUMIF('SPACELOG 8 BP'!$F$2:$EE$2,CA$4,'SPACELOG 8 BP'!$F$6:$EE$6)+SUMIF('SPACELOG 9 BP'!$F$2:$EE$2,CA$4,'SPACELOG 9 BP'!$F$6:$EE$6)+SUMIF('SPACELOG 10 BP'!$F$2:$EE$2,CA$4,'SPACELOG 10 BP'!$F$6:$EE$6)+SUMIF('SPACELOG 11 BP'!$F$2:$EE$2,CA$4,'SPACELOG 11 BP'!$F$6:$EE$6)+SUMIF('SPACELOG 12 BP'!$F$2:$EE$2,CA$4,'SPACELOG 12 BP'!$F$6:$EE$6)</f>
        <v>128185</v>
      </c>
      <c r="CB6" s="13">
        <f>SUMIF('reporting montigny'!$F$2:$EE$2,CB$4,'reporting montigny'!$F$6:$EE$6)+SUMIF('reporting boissy'!$F$2:$EE$2,CB$4,'reporting boissy'!$F$6:$EE$6)+SUMIF('reporting moussy'!$F$2:$EE$2,CB$4,'reporting moussy'!$F$6:$EE$6)+SUMIF('reporting trappes'!$F$2:$EE$2,CB$4,'reporting trappes'!$F$6:$EE$6)+SUMIF('SPACELOG 5 BP'!$F$2:$EE$2,CB$4,'SPACELOG 5 BP'!$F$6:$EE$6)+SUMIF('SPACELOG 6 BP'!$F$2:$EE$2,CB$4,'SPACELOG 6 BP'!$F$6:$EE$6)+SUMIF('SPACELOG 7 BP'!$F$2:$EE$2,CB$4,'SPACELOG 7 BP'!$F$6:$EE$6)+SUMIF('SPACELOG 8 BP'!$F$2:$EE$2,CB$4,'SPACELOG 8 BP'!$F$6:$EE$6)+SUMIF('SPACELOG 9 BP'!$F$2:$EE$2,CB$4,'SPACELOG 9 BP'!$F$6:$EE$6)+SUMIF('SPACELOG 10 BP'!$F$2:$EE$2,CB$4,'SPACELOG 10 BP'!$F$6:$EE$6)+SUMIF('SPACELOG 11 BP'!$F$2:$EE$2,CB$4,'SPACELOG 11 BP'!$F$6:$EE$6)+SUMIF('SPACELOG 12 BP'!$F$2:$EE$2,CB$4,'SPACELOG 12 BP'!$F$6:$EE$6)</f>
        <v>128185</v>
      </c>
      <c r="CC6" s="13">
        <f>SUMIF('reporting montigny'!$F$2:$EE$2,CC$4,'reporting montigny'!$F$6:$EE$6)+SUMIF('reporting boissy'!$F$2:$EE$2,CC$4,'reporting boissy'!$F$6:$EE$6)+SUMIF('reporting moussy'!$F$2:$EE$2,CC$4,'reporting moussy'!$F$6:$EE$6)+SUMIF('reporting trappes'!$F$2:$EE$2,CC$4,'reporting trappes'!$F$6:$EE$6)+SUMIF('SPACELOG 5 BP'!$F$2:$EE$2,CC$4,'SPACELOG 5 BP'!$F$6:$EE$6)+SUMIF('SPACELOG 6 BP'!$F$2:$EE$2,CC$4,'SPACELOG 6 BP'!$F$6:$EE$6)+SUMIF('SPACELOG 7 BP'!$F$2:$EE$2,CC$4,'SPACELOG 7 BP'!$F$6:$EE$6)+SUMIF('SPACELOG 8 BP'!$F$2:$EE$2,CC$4,'SPACELOG 8 BP'!$F$6:$EE$6)+SUMIF('SPACELOG 9 BP'!$F$2:$EE$2,CC$4,'SPACELOG 9 BP'!$F$6:$EE$6)+SUMIF('SPACELOG 10 BP'!$F$2:$EE$2,CC$4,'SPACELOG 10 BP'!$F$6:$EE$6)+SUMIF('SPACELOG 11 BP'!$F$2:$EE$2,CC$4,'SPACELOG 11 BP'!$F$6:$EE$6)+SUMIF('SPACELOG 12 BP'!$F$2:$EE$2,CC$4,'SPACELOG 12 BP'!$F$6:$EE$6)</f>
        <v>128185</v>
      </c>
      <c r="CD6" s="13">
        <f>SUMIF('reporting montigny'!$F$2:$EE$2,CD$4,'reporting montigny'!$F$6:$EE$6)+SUMIF('reporting boissy'!$F$2:$EE$2,CD$4,'reporting boissy'!$F$6:$EE$6)+SUMIF('reporting moussy'!$F$2:$EE$2,CD$4,'reporting moussy'!$F$6:$EE$6)+SUMIF('reporting trappes'!$F$2:$EE$2,CD$4,'reporting trappes'!$F$6:$EE$6)+SUMIF('SPACELOG 5 BP'!$F$2:$EE$2,CD$4,'SPACELOG 5 BP'!$F$6:$EE$6)+SUMIF('SPACELOG 6 BP'!$F$2:$EE$2,CD$4,'SPACELOG 6 BP'!$F$6:$EE$6)+SUMIF('SPACELOG 7 BP'!$F$2:$EE$2,CD$4,'SPACELOG 7 BP'!$F$6:$EE$6)+SUMIF('SPACELOG 8 BP'!$F$2:$EE$2,CD$4,'SPACELOG 8 BP'!$F$6:$EE$6)+SUMIF('SPACELOG 9 BP'!$F$2:$EE$2,CD$4,'SPACELOG 9 BP'!$F$6:$EE$6)+SUMIF('SPACELOG 10 BP'!$F$2:$EE$2,CD$4,'SPACELOG 10 BP'!$F$6:$EE$6)+SUMIF('SPACELOG 11 BP'!$F$2:$EE$2,CD$4,'SPACELOG 11 BP'!$F$6:$EE$6)+SUMIF('SPACELOG 12 BP'!$F$2:$EE$2,CD$4,'SPACELOG 12 BP'!$F$6:$EE$6)</f>
        <v>128185</v>
      </c>
      <c r="CE6" s="14">
        <f>SUM(BS6:CD6)</f>
        <v>1538220</v>
      </c>
      <c r="CF6" s="13">
        <f>SUMIF('reporting montigny'!$F$2:$EE$2,CF$4,'reporting montigny'!$F$6:$EE$6)+SUMIF('reporting boissy'!$F$2:$EE$2,CF$4,'reporting boissy'!$F$6:$EE$6)+SUMIF('reporting moussy'!$F$2:$EE$2,CF$4,'reporting moussy'!$F$6:$EE$6)+SUMIF('reporting trappes'!$F$2:$EE$2,CF$4,'reporting trappes'!$F$6:$EE$6)+SUMIF('SPACELOG 5 BP'!$F$2:$EE$2,CF$4,'SPACELOG 5 BP'!$F$6:$EE$6)+SUMIF('SPACELOG 6 BP'!$F$2:$EE$2,CF$4,'SPACELOG 6 BP'!$F$6:$EE$6)+SUMIF('SPACELOG 7 BP'!$F$2:$EE$2,CF$4,'SPACELOG 7 BP'!$F$6:$EE$6)+SUMIF('SPACELOG 8 BP'!$F$2:$EE$2,CF$4,'SPACELOG 8 BP'!$F$6:$EE$6)+SUMIF('SPACELOG 9 BP'!$F$2:$EE$2,CF$4,'SPACELOG 9 BP'!$F$6:$EE$6)+SUMIF('SPACELOG 10 BP'!$F$2:$EE$2,CF$4,'SPACELOG 10 BP'!$F$6:$EE$6)+SUMIF('SPACELOG 11 BP'!$F$2:$EE$2,CF$4,'SPACELOG 11 BP'!$F$6:$EE$6)+SUMIF('SPACELOG 12 BP'!$F$2:$EE$2,CF$4,'SPACELOG 12 BP'!$F$6:$EE$6)</f>
        <v>128185</v>
      </c>
      <c r="CG6" s="13">
        <f>SUMIF('reporting montigny'!$F$2:$EE$2,CG$4,'reporting montigny'!$F$6:$EE$6)+SUMIF('reporting boissy'!$F$2:$EE$2,CG$4,'reporting boissy'!$F$6:$EE$6)+SUMIF('reporting moussy'!$F$2:$EE$2,CG$4,'reporting moussy'!$F$6:$EE$6)+SUMIF('reporting trappes'!$F$2:$EE$2,CG$4,'reporting trappes'!$F$6:$EE$6)+SUMIF('SPACELOG 5 BP'!$F$2:$EE$2,CG$4,'SPACELOG 5 BP'!$F$6:$EE$6)+SUMIF('SPACELOG 6 BP'!$F$2:$EE$2,CG$4,'SPACELOG 6 BP'!$F$6:$EE$6)+SUMIF('SPACELOG 7 BP'!$F$2:$EE$2,CG$4,'SPACELOG 7 BP'!$F$6:$EE$6)+SUMIF('SPACELOG 8 BP'!$F$2:$EE$2,CG$4,'SPACELOG 8 BP'!$F$6:$EE$6)+SUMIF('SPACELOG 9 BP'!$F$2:$EE$2,CG$4,'SPACELOG 9 BP'!$F$6:$EE$6)+SUMIF('SPACELOG 10 BP'!$F$2:$EE$2,CG$4,'SPACELOG 10 BP'!$F$6:$EE$6)+SUMIF('SPACELOG 11 BP'!$F$2:$EE$2,CG$4,'SPACELOG 11 BP'!$F$6:$EE$6)+SUMIF('SPACELOG 12 BP'!$F$2:$EE$2,CG$4,'SPACELOG 12 BP'!$F$6:$EE$6)</f>
        <v>128185</v>
      </c>
      <c r="CH6" s="13">
        <f>SUMIF('reporting montigny'!$F$2:$EE$2,CH$4,'reporting montigny'!$F$6:$EE$6)+SUMIF('reporting boissy'!$F$2:$EE$2,CH$4,'reporting boissy'!$F$6:$EE$6)+SUMIF('reporting moussy'!$F$2:$EE$2,CH$4,'reporting moussy'!$F$6:$EE$6)+SUMIF('reporting trappes'!$F$2:$EE$2,CH$4,'reporting trappes'!$F$6:$EE$6)+SUMIF('SPACELOG 5 BP'!$F$2:$EE$2,CH$4,'SPACELOG 5 BP'!$F$6:$EE$6)+SUMIF('SPACELOG 6 BP'!$F$2:$EE$2,CH$4,'SPACELOG 6 BP'!$F$6:$EE$6)+SUMIF('SPACELOG 7 BP'!$F$2:$EE$2,CH$4,'SPACELOG 7 BP'!$F$6:$EE$6)+SUMIF('SPACELOG 8 BP'!$F$2:$EE$2,CH$4,'SPACELOG 8 BP'!$F$6:$EE$6)+SUMIF('SPACELOG 9 BP'!$F$2:$EE$2,CH$4,'SPACELOG 9 BP'!$F$6:$EE$6)+SUMIF('SPACELOG 10 BP'!$F$2:$EE$2,CH$4,'SPACELOG 10 BP'!$F$6:$EE$6)+SUMIF('SPACELOG 11 BP'!$F$2:$EE$2,CH$4,'SPACELOG 11 BP'!$F$6:$EE$6)+SUMIF('SPACELOG 12 BP'!$F$2:$EE$2,CH$4,'SPACELOG 12 BP'!$F$6:$EE$6)</f>
        <v>128185</v>
      </c>
      <c r="CI6" s="13">
        <f>SUMIF('reporting montigny'!$F$2:$EE$2,CI$4,'reporting montigny'!$F$6:$EE$6)+SUMIF('reporting boissy'!$F$2:$EE$2,CI$4,'reporting boissy'!$F$6:$EE$6)+SUMIF('reporting moussy'!$F$2:$EE$2,CI$4,'reporting moussy'!$F$6:$EE$6)+SUMIF('reporting trappes'!$F$2:$EE$2,CI$4,'reporting trappes'!$F$6:$EE$6)+SUMIF('SPACELOG 5 BP'!$F$2:$EE$2,CI$4,'SPACELOG 5 BP'!$F$6:$EE$6)+SUMIF('SPACELOG 6 BP'!$F$2:$EE$2,CI$4,'SPACELOG 6 BP'!$F$6:$EE$6)+SUMIF('SPACELOG 7 BP'!$F$2:$EE$2,CI$4,'SPACELOG 7 BP'!$F$6:$EE$6)+SUMIF('SPACELOG 8 BP'!$F$2:$EE$2,CI$4,'SPACELOG 8 BP'!$F$6:$EE$6)+SUMIF('SPACELOG 9 BP'!$F$2:$EE$2,CI$4,'SPACELOG 9 BP'!$F$6:$EE$6)+SUMIF('SPACELOG 10 BP'!$F$2:$EE$2,CI$4,'SPACELOG 10 BP'!$F$6:$EE$6)+SUMIF('SPACELOG 11 BP'!$F$2:$EE$2,CI$4,'SPACELOG 11 BP'!$F$6:$EE$6)+SUMIF('SPACELOG 12 BP'!$F$2:$EE$2,CI$4,'SPACELOG 12 BP'!$F$6:$EE$6)</f>
        <v>128185</v>
      </c>
      <c r="CJ6" s="13">
        <f>SUMIF('reporting montigny'!$F$2:$EE$2,CJ$4,'reporting montigny'!$F$6:$EE$6)+SUMIF('reporting boissy'!$F$2:$EE$2,CJ$4,'reporting boissy'!$F$6:$EE$6)+SUMIF('reporting moussy'!$F$2:$EE$2,CJ$4,'reporting moussy'!$F$6:$EE$6)+SUMIF('reporting trappes'!$F$2:$EE$2,CJ$4,'reporting trappes'!$F$6:$EE$6)+SUMIF('SPACELOG 5 BP'!$F$2:$EE$2,CJ$4,'SPACELOG 5 BP'!$F$6:$EE$6)+SUMIF('SPACELOG 6 BP'!$F$2:$EE$2,CJ$4,'SPACELOG 6 BP'!$F$6:$EE$6)+SUMIF('SPACELOG 7 BP'!$F$2:$EE$2,CJ$4,'SPACELOG 7 BP'!$F$6:$EE$6)+SUMIF('SPACELOG 8 BP'!$F$2:$EE$2,CJ$4,'SPACELOG 8 BP'!$F$6:$EE$6)+SUMIF('SPACELOG 9 BP'!$F$2:$EE$2,CJ$4,'SPACELOG 9 BP'!$F$6:$EE$6)+SUMIF('SPACELOG 10 BP'!$F$2:$EE$2,CJ$4,'SPACELOG 10 BP'!$F$6:$EE$6)+SUMIF('SPACELOG 11 BP'!$F$2:$EE$2,CJ$4,'SPACELOG 11 BP'!$F$6:$EE$6)+SUMIF('SPACELOG 12 BP'!$F$2:$EE$2,CJ$4,'SPACELOG 12 BP'!$F$6:$EE$6)</f>
        <v>128185</v>
      </c>
      <c r="CK6" s="13">
        <f>SUMIF('reporting montigny'!$F$2:$EE$2,CK$4,'reporting montigny'!$F$6:$EE$6)+SUMIF('reporting boissy'!$F$2:$EE$2,CK$4,'reporting boissy'!$F$6:$EE$6)+SUMIF('reporting moussy'!$F$2:$EE$2,CK$4,'reporting moussy'!$F$6:$EE$6)+SUMIF('reporting trappes'!$F$2:$EE$2,CK$4,'reporting trappes'!$F$6:$EE$6)+SUMIF('SPACELOG 5 BP'!$F$2:$EE$2,CK$4,'SPACELOG 5 BP'!$F$6:$EE$6)+SUMIF('SPACELOG 6 BP'!$F$2:$EE$2,CK$4,'SPACELOG 6 BP'!$F$6:$EE$6)+SUMIF('SPACELOG 7 BP'!$F$2:$EE$2,CK$4,'SPACELOG 7 BP'!$F$6:$EE$6)+SUMIF('SPACELOG 8 BP'!$F$2:$EE$2,CK$4,'SPACELOG 8 BP'!$F$6:$EE$6)+SUMIF('SPACELOG 9 BP'!$F$2:$EE$2,CK$4,'SPACELOG 9 BP'!$F$6:$EE$6)+SUMIF('SPACELOG 10 BP'!$F$2:$EE$2,CK$4,'SPACELOG 10 BP'!$F$6:$EE$6)+SUMIF('SPACELOG 11 BP'!$F$2:$EE$2,CK$4,'SPACELOG 11 BP'!$F$6:$EE$6)+SUMIF('SPACELOG 12 BP'!$F$2:$EE$2,CK$4,'SPACELOG 12 BP'!$F$6:$EE$6)</f>
        <v>128185</v>
      </c>
      <c r="CL6" s="13">
        <f>SUMIF('reporting montigny'!$F$2:$EE$2,CL$4,'reporting montigny'!$F$6:$EE$6)+SUMIF('reporting boissy'!$F$2:$EE$2,CL$4,'reporting boissy'!$F$6:$EE$6)+SUMIF('reporting moussy'!$F$2:$EE$2,CL$4,'reporting moussy'!$F$6:$EE$6)+SUMIF('reporting trappes'!$F$2:$EE$2,CL$4,'reporting trappes'!$F$6:$EE$6)+SUMIF('SPACELOG 5 BP'!$F$2:$EE$2,CL$4,'SPACELOG 5 BP'!$F$6:$EE$6)+SUMIF('SPACELOG 6 BP'!$F$2:$EE$2,CL$4,'SPACELOG 6 BP'!$F$6:$EE$6)+SUMIF('SPACELOG 7 BP'!$F$2:$EE$2,CL$4,'SPACELOG 7 BP'!$F$6:$EE$6)+SUMIF('SPACELOG 8 BP'!$F$2:$EE$2,CL$4,'SPACELOG 8 BP'!$F$6:$EE$6)+SUMIF('SPACELOG 9 BP'!$F$2:$EE$2,CL$4,'SPACELOG 9 BP'!$F$6:$EE$6)+SUMIF('SPACELOG 10 BP'!$F$2:$EE$2,CL$4,'SPACELOG 10 BP'!$F$6:$EE$6)+SUMIF('SPACELOG 11 BP'!$F$2:$EE$2,CL$4,'SPACELOG 11 BP'!$F$6:$EE$6)+SUMIF('SPACELOG 12 BP'!$F$2:$EE$2,CL$4,'SPACELOG 12 BP'!$F$6:$EE$6)</f>
        <v>128185</v>
      </c>
      <c r="CM6" s="13">
        <f>SUMIF('reporting montigny'!$F$2:$EE$2,CM$4,'reporting montigny'!$F$6:$EE$6)+SUMIF('reporting boissy'!$F$2:$EE$2,CM$4,'reporting boissy'!$F$6:$EE$6)+SUMIF('reporting moussy'!$F$2:$EE$2,CM$4,'reporting moussy'!$F$6:$EE$6)+SUMIF('reporting trappes'!$F$2:$EE$2,CM$4,'reporting trappes'!$F$6:$EE$6)+SUMIF('SPACELOG 5 BP'!$F$2:$EE$2,CM$4,'SPACELOG 5 BP'!$F$6:$EE$6)+SUMIF('SPACELOG 6 BP'!$F$2:$EE$2,CM$4,'SPACELOG 6 BP'!$F$6:$EE$6)+SUMIF('SPACELOG 7 BP'!$F$2:$EE$2,CM$4,'SPACELOG 7 BP'!$F$6:$EE$6)+SUMIF('SPACELOG 8 BP'!$F$2:$EE$2,CM$4,'SPACELOG 8 BP'!$F$6:$EE$6)+SUMIF('SPACELOG 9 BP'!$F$2:$EE$2,CM$4,'SPACELOG 9 BP'!$F$6:$EE$6)+SUMIF('SPACELOG 10 BP'!$F$2:$EE$2,CM$4,'SPACELOG 10 BP'!$F$6:$EE$6)+SUMIF('SPACELOG 11 BP'!$F$2:$EE$2,CM$4,'SPACELOG 11 BP'!$F$6:$EE$6)+SUMIF('SPACELOG 12 BP'!$F$2:$EE$2,CM$4,'SPACELOG 12 BP'!$F$6:$EE$6)</f>
        <v>128185</v>
      </c>
      <c r="CN6" s="13">
        <f>SUMIF('reporting montigny'!$F$2:$EE$2,CN$4,'reporting montigny'!$F$6:$EE$6)+SUMIF('reporting boissy'!$F$2:$EE$2,CN$4,'reporting boissy'!$F$6:$EE$6)+SUMIF('reporting moussy'!$F$2:$EE$2,CN$4,'reporting moussy'!$F$6:$EE$6)+SUMIF('reporting trappes'!$F$2:$EE$2,CN$4,'reporting trappes'!$F$6:$EE$6)+SUMIF('SPACELOG 5 BP'!$F$2:$EE$2,CN$4,'SPACELOG 5 BP'!$F$6:$EE$6)+SUMIF('SPACELOG 6 BP'!$F$2:$EE$2,CN$4,'SPACELOG 6 BP'!$F$6:$EE$6)+SUMIF('SPACELOG 7 BP'!$F$2:$EE$2,CN$4,'SPACELOG 7 BP'!$F$6:$EE$6)+SUMIF('SPACELOG 8 BP'!$F$2:$EE$2,CN$4,'SPACELOG 8 BP'!$F$6:$EE$6)+SUMIF('SPACELOG 9 BP'!$F$2:$EE$2,CN$4,'SPACELOG 9 BP'!$F$6:$EE$6)+SUMIF('SPACELOG 10 BP'!$F$2:$EE$2,CN$4,'SPACELOG 10 BP'!$F$6:$EE$6)+SUMIF('SPACELOG 11 BP'!$F$2:$EE$2,CN$4,'SPACELOG 11 BP'!$F$6:$EE$6)+SUMIF('SPACELOG 12 BP'!$F$2:$EE$2,CN$4,'SPACELOG 12 BP'!$F$6:$EE$6)</f>
        <v>128185</v>
      </c>
      <c r="CO6" s="13">
        <f>SUMIF('reporting montigny'!$F$2:$EE$2,CO$4,'reporting montigny'!$F$6:$EE$6)+SUMIF('reporting boissy'!$F$2:$EE$2,CO$4,'reporting boissy'!$F$6:$EE$6)+SUMIF('reporting moussy'!$F$2:$EE$2,CO$4,'reporting moussy'!$F$6:$EE$6)+SUMIF('reporting trappes'!$F$2:$EE$2,CO$4,'reporting trappes'!$F$6:$EE$6)+SUMIF('SPACELOG 5 BP'!$F$2:$EE$2,CO$4,'SPACELOG 5 BP'!$F$6:$EE$6)+SUMIF('SPACELOG 6 BP'!$F$2:$EE$2,CO$4,'SPACELOG 6 BP'!$F$6:$EE$6)+SUMIF('SPACELOG 7 BP'!$F$2:$EE$2,CO$4,'SPACELOG 7 BP'!$F$6:$EE$6)+SUMIF('SPACELOG 8 BP'!$F$2:$EE$2,CO$4,'SPACELOG 8 BP'!$F$6:$EE$6)+SUMIF('SPACELOG 9 BP'!$F$2:$EE$2,CO$4,'SPACELOG 9 BP'!$F$6:$EE$6)+SUMIF('SPACELOG 10 BP'!$F$2:$EE$2,CO$4,'SPACELOG 10 BP'!$F$6:$EE$6)+SUMIF('SPACELOG 11 BP'!$F$2:$EE$2,CO$4,'SPACELOG 11 BP'!$F$6:$EE$6)+SUMIF('SPACELOG 12 BP'!$F$2:$EE$2,CO$4,'SPACELOG 12 BP'!$F$6:$EE$6)</f>
        <v>128185</v>
      </c>
      <c r="CP6" s="13">
        <f>SUMIF('reporting montigny'!$F$2:$EE$2,CP$4,'reporting montigny'!$F$6:$EE$6)+SUMIF('reporting boissy'!$F$2:$EE$2,CP$4,'reporting boissy'!$F$6:$EE$6)+SUMIF('reporting moussy'!$F$2:$EE$2,CP$4,'reporting moussy'!$F$6:$EE$6)+SUMIF('reporting trappes'!$F$2:$EE$2,CP$4,'reporting trappes'!$F$6:$EE$6)+SUMIF('SPACELOG 5 BP'!$F$2:$EE$2,CP$4,'SPACELOG 5 BP'!$F$6:$EE$6)+SUMIF('SPACELOG 6 BP'!$F$2:$EE$2,CP$4,'SPACELOG 6 BP'!$F$6:$EE$6)+SUMIF('SPACELOG 7 BP'!$F$2:$EE$2,CP$4,'SPACELOG 7 BP'!$F$6:$EE$6)+SUMIF('SPACELOG 8 BP'!$F$2:$EE$2,CP$4,'SPACELOG 8 BP'!$F$6:$EE$6)+SUMIF('SPACELOG 9 BP'!$F$2:$EE$2,CP$4,'SPACELOG 9 BP'!$F$6:$EE$6)+SUMIF('SPACELOG 10 BP'!$F$2:$EE$2,CP$4,'SPACELOG 10 BP'!$F$6:$EE$6)+SUMIF('SPACELOG 11 BP'!$F$2:$EE$2,CP$4,'SPACELOG 11 BP'!$F$6:$EE$6)+SUMIF('SPACELOG 12 BP'!$F$2:$EE$2,CP$4,'SPACELOG 12 BP'!$F$6:$EE$6)</f>
        <v>128185</v>
      </c>
      <c r="CQ6" s="13">
        <f>SUMIF('reporting montigny'!$F$2:$EE$2,CQ$4,'reporting montigny'!$F$6:$EE$6)+SUMIF('reporting boissy'!$F$2:$EE$2,CQ$4,'reporting boissy'!$F$6:$EE$6)+SUMIF('reporting moussy'!$F$2:$EE$2,CQ$4,'reporting moussy'!$F$6:$EE$6)+SUMIF('reporting trappes'!$F$2:$EE$2,CQ$4,'reporting trappes'!$F$6:$EE$6)+SUMIF('SPACELOG 5 BP'!$F$2:$EE$2,CQ$4,'SPACELOG 5 BP'!$F$6:$EE$6)+SUMIF('SPACELOG 6 BP'!$F$2:$EE$2,CQ$4,'SPACELOG 6 BP'!$F$6:$EE$6)+SUMIF('SPACELOG 7 BP'!$F$2:$EE$2,CQ$4,'SPACELOG 7 BP'!$F$6:$EE$6)+SUMIF('SPACELOG 8 BP'!$F$2:$EE$2,CQ$4,'SPACELOG 8 BP'!$F$6:$EE$6)+SUMIF('SPACELOG 9 BP'!$F$2:$EE$2,CQ$4,'SPACELOG 9 BP'!$F$6:$EE$6)+SUMIF('SPACELOG 10 BP'!$F$2:$EE$2,CQ$4,'SPACELOG 10 BP'!$F$6:$EE$6)+SUMIF('SPACELOG 11 BP'!$F$2:$EE$2,CQ$4,'SPACELOG 11 BP'!$F$6:$EE$6)+SUMIF('SPACELOG 12 BP'!$F$2:$EE$2,CQ$4,'SPACELOG 12 BP'!$F$6:$EE$6)</f>
        <v>128185</v>
      </c>
      <c r="CR6" s="14">
        <f>SUM(CF6:CQ6)</f>
        <v>1538220</v>
      </c>
      <c r="CS6" s="13">
        <f>SUMIF('reporting montigny'!$F$2:$EE$2,CS$4,'reporting montigny'!$F$6:$EE$6)+SUMIF('reporting boissy'!$F$2:$EE$2,CS$4,'reporting boissy'!$F$6:$EE$6)+SUMIF('reporting moussy'!$F$2:$EE$2,CS$4,'reporting moussy'!$F$6:$EE$6)+SUMIF('reporting trappes'!$F$2:$EE$2,CS$4,'reporting trappes'!$F$6:$EE$6)+SUMIF('SPACELOG 5 BP'!$F$2:$EE$2,CS$4,'SPACELOG 5 BP'!$F$6:$EE$6)+SUMIF('SPACELOG 6 BP'!$F$2:$EE$2,CS$4,'SPACELOG 6 BP'!$F$6:$EE$6)+SUMIF('SPACELOG 7 BP'!$F$2:$EE$2,CS$4,'SPACELOG 7 BP'!$F$6:$EE$6)+SUMIF('SPACELOG 8 BP'!$F$2:$EE$2,CS$4,'SPACELOG 8 BP'!$F$6:$EE$6)+SUMIF('SPACELOG 9 BP'!$F$2:$EE$2,CS$4,'SPACELOG 9 BP'!$F$6:$EE$6)+SUMIF('SPACELOG 10 BP'!$F$2:$EE$2,CS$4,'SPACELOG 10 BP'!$F$6:$EE$6)+SUMIF('SPACELOG 11 BP'!$F$2:$EE$2,CS$4,'SPACELOG 11 BP'!$F$6:$EE$6)+SUMIF('SPACELOG 12 BP'!$F$2:$EE$2,CS$4,'SPACELOG 12 BP'!$F$6:$EE$6)</f>
        <v>128185</v>
      </c>
      <c r="CT6" s="13">
        <f>SUMIF('reporting montigny'!$F$2:$EE$2,CT$4,'reporting montigny'!$F$6:$EE$6)+SUMIF('reporting boissy'!$F$2:$EE$2,CT$4,'reporting boissy'!$F$6:$EE$6)+SUMIF('reporting moussy'!$F$2:$EE$2,CT$4,'reporting moussy'!$F$6:$EE$6)+SUMIF('reporting trappes'!$F$2:$EE$2,CT$4,'reporting trappes'!$F$6:$EE$6)+SUMIF('SPACELOG 5 BP'!$F$2:$EE$2,CT$4,'SPACELOG 5 BP'!$F$6:$EE$6)+SUMIF('SPACELOG 6 BP'!$F$2:$EE$2,CT$4,'SPACELOG 6 BP'!$F$6:$EE$6)+SUMIF('SPACELOG 7 BP'!$F$2:$EE$2,CT$4,'SPACELOG 7 BP'!$F$6:$EE$6)+SUMIF('SPACELOG 8 BP'!$F$2:$EE$2,CT$4,'SPACELOG 8 BP'!$F$6:$EE$6)+SUMIF('SPACELOG 9 BP'!$F$2:$EE$2,CT$4,'SPACELOG 9 BP'!$F$6:$EE$6)+SUMIF('SPACELOG 10 BP'!$F$2:$EE$2,CT$4,'SPACELOG 10 BP'!$F$6:$EE$6)+SUMIF('SPACELOG 11 BP'!$F$2:$EE$2,CT$4,'SPACELOG 11 BP'!$F$6:$EE$6)+SUMIF('SPACELOG 12 BP'!$F$2:$EE$2,CT$4,'SPACELOG 12 BP'!$F$6:$EE$6)</f>
        <v>128185</v>
      </c>
      <c r="CU6" s="13">
        <f>SUMIF('reporting montigny'!$F$2:$EE$2,CU$4,'reporting montigny'!$F$6:$EE$6)+SUMIF('reporting boissy'!$F$2:$EE$2,CU$4,'reporting boissy'!$F$6:$EE$6)+SUMIF('reporting moussy'!$F$2:$EE$2,CU$4,'reporting moussy'!$F$6:$EE$6)+SUMIF('reporting trappes'!$F$2:$EE$2,CU$4,'reporting trappes'!$F$6:$EE$6)+SUMIF('SPACELOG 5 BP'!$F$2:$EE$2,CU$4,'SPACELOG 5 BP'!$F$6:$EE$6)+SUMIF('SPACELOG 6 BP'!$F$2:$EE$2,CU$4,'SPACELOG 6 BP'!$F$6:$EE$6)+SUMIF('SPACELOG 7 BP'!$F$2:$EE$2,CU$4,'SPACELOG 7 BP'!$F$6:$EE$6)+SUMIF('SPACELOG 8 BP'!$F$2:$EE$2,CU$4,'SPACELOG 8 BP'!$F$6:$EE$6)+SUMIF('SPACELOG 9 BP'!$F$2:$EE$2,CU$4,'SPACELOG 9 BP'!$F$6:$EE$6)+SUMIF('SPACELOG 10 BP'!$F$2:$EE$2,CU$4,'SPACELOG 10 BP'!$F$6:$EE$6)+SUMIF('SPACELOG 11 BP'!$F$2:$EE$2,CU$4,'SPACELOG 11 BP'!$F$6:$EE$6)+SUMIF('SPACELOG 12 BP'!$F$2:$EE$2,CU$4,'SPACELOG 12 BP'!$F$6:$EE$6)</f>
        <v>128185</v>
      </c>
      <c r="CV6" s="13">
        <f>SUMIF('reporting montigny'!$F$2:$EE$2,CV$4,'reporting montigny'!$F$6:$EE$6)+SUMIF('reporting boissy'!$F$2:$EE$2,CV$4,'reporting boissy'!$F$6:$EE$6)+SUMIF('reporting moussy'!$F$2:$EE$2,CV$4,'reporting moussy'!$F$6:$EE$6)+SUMIF('reporting trappes'!$F$2:$EE$2,CV$4,'reporting trappes'!$F$6:$EE$6)+SUMIF('SPACELOG 5 BP'!$F$2:$EE$2,CV$4,'SPACELOG 5 BP'!$F$6:$EE$6)+SUMIF('SPACELOG 6 BP'!$F$2:$EE$2,CV$4,'SPACELOG 6 BP'!$F$6:$EE$6)+SUMIF('SPACELOG 7 BP'!$F$2:$EE$2,CV$4,'SPACELOG 7 BP'!$F$6:$EE$6)+SUMIF('SPACELOG 8 BP'!$F$2:$EE$2,CV$4,'SPACELOG 8 BP'!$F$6:$EE$6)+SUMIF('SPACELOG 9 BP'!$F$2:$EE$2,CV$4,'SPACELOG 9 BP'!$F$6:$EE$6)+SUMIF('SPACELOG 10 BP'!$F$2:$EE$2,CV$4,'SPACELOG 10 BP'!$F$6:$EE$6)+SUMIF('SPACELOG 11 BP'!$F$2:$EE$2,CV$4,'SPACELOG 11 BP'!$F$6:$EE$6)+SUMIF('SPACELOG 12 BP'!$F$2:$EE$2,CV$4,'SPACELOG 12 BP'!$F$6:$EE$6)</f>
        <v>128185</v>
      </c>
      <c r="CW6" s="13">
        <f>SUMIF('reporting montigny'!$F$2:$EE$2,CW$4,'reporting montigny'!$F$6:$EE$6)+SUMIF('reporting boissy'!$F$2:$EE$2,CW$4,'reporting boissy'!$F$6:$EE$6)+SUMIF('reporting moussy'!$F$2:$EE$2,CW$4,'reporting moussy'!$F$6:$EE$6)+SUMIF('reporting trappes'!$F$2:$EE$2,CW$4,'reporting trappes'!$F$6:$EE$6)+SUMIF('SPACELOG 5 BP'!$F$2:$EE$2,CW$4,'SPACELOG 5 BP'!$F$6:$EE$6)+SUMIF('SPACELOG 6 BP'!$F$2:$EE$2,CW$4,'SPACELOG 6 BP'!$F$6:$EE$6)+SUMIF('SPACELOG 7 BP'!$F$2:$EE$2,CW$4,'SPACELOG 7 BP'!$F$6:$EE$6)+SUMIF('SPACELOG 8 BP'!$F$2:$EE$2,CW$4,'SPACELOG 8 BP'!$F$6:$EE$6)+SUMIF('SPACELOG 9 BP'!$F$2:$EE$2,CW$4,'SPACELOG 9 BP'!$F$6:$EE$6)+SUMIF('SPACELOG 10 BP'!$F$2:$EE$2,CW$4,'SPACELOG 10 BP'!$F$6:$EE$6)+SUMIF('SPACELOG 11 BP'!$F$2:$EE$2,CW$4,'SPACELOG 11 BP'!$F$6:$EE$6)+SUMIF('SPACELOG 12 BP'!$F$2:$EE$2,CW$4,'SPACELOG 12 BP'!$F$6:$EE$6)</f>
        <v>128185</v>
      </c>
      <c r="CX6" s="13">
        <f>SUMIF('reporting montigny'!$F$2:$EE$2,CX$4,'reporting montigny'!$F$6:$EE$6)+SUMIF('reporting boissy'!$F$2:$EE$2,CX$4,'reporting boissy'!$F$6:$EE$6)+SUMIF('reporting moussy'!$F$2:$EE$2,CX$4,'reporting moussy'!$F$6:$EE$6)+SUMIF('reporting trappes'!$F$2:$EE$2,CX$4,'reporting trappes'!$F$6:$EE$6)+SUMIF('SPACELOG 5 BP'!$F$2:$EE$2,CX$4,'SPACELOG 5 BP'!$F$6:$EE$6)+SUMIF('SPACELOG 6 BP'!$F$2:$EE$2,CX$4,'SPACELOG 6 BP'!$F$6:$EE$6)+SUMIF('SPACELOG 7 BP'!$F$2:$EE$2,CX$4,'SPACELOG 7 BP'!$F$6:$EE$6)+SUMIF('SPACELOG 8 BP'!$F$2:$EE$2,CX$4,'SPACELOG 8 BP'!$F$6:$EE$6)+SUMIF('SPACELOG 9 BP'!$F$2:$EE$2,CX$4,'SPACELOG 9 BP'!$F$6:$EE$6)+SUMIF('SPACELOG 10 BP'!$F$2:$EE$2,CX$4,'SPACELOG 10 BP'!$F$6:$EE$6)+SUMIF('SPACELOG 11 BP'!$F$2:$EE$2,CX$4,'SPACELOG 11 BP'!$F$6:$EE$6)+SUMIF('SPACELOG 12 BP'!$F$2:$EE$2,CX$4,'SPACELOG 12 BP'!$F$6:$EE$6)</f>
        <v>128185</v>
      </c>
      <c r="CY6" s="13">
        <f>SUMIF('reporting montigny'!$F$2:$EE$2,CY$4,'reporting montigny'!$F$6:$EE$6)+SUMIF('reporting boissy'!$F$2:$EE$2,CY$4,'reporting boissy'!$F$6:$EE$6)+SUMIF('reporting moussy'!$F$2:$EE$2,CY$4,'reporting moussy'!$F$6:$EE$6)+SUMIF('reporting trappes'!$F$2:$EE$2,CY$4,'reporting trappes'!$F$6:$EE$6)+SUMIF('SPACELOG 5 BP'!$F$2:$EE$2,CY$4,'SPACELOG 5 BP'!$F$6:$EE$6)+SUMIF('SPACELOG 6 BP'!$F$2:$EE$2,CY$4,'SPACELOG 6 BP'!$F$6:$EE$6)+SUMIF('SPACELOG 7 BP'!$F$2:$EE$2,CY$4,'SPACELOG 7 BP'!$F$6:$EE$6)+SUMIF('SPACELOG 8 BP'!$F$2:$EE$2,CY$4,'SPACELOG 8 BP'!$F$6:$EE$6)+SUMIF('SPACELOG 9 BP'!$F$2:$EE$2,CY$4,'SPACELOG 9 BP'!$F$6:$EE$6)+SUMIF('SPACELOG 10 BP'!$F$2:$EE$2,CY$4,'SPACELOG 10 BP'!$F$6:$EE$6)+SUMIF('SPACELOG 11 BP'!$F$2:$EE$2,CY$4,'SPACELOG 11 BP'!$F$6:$EE$6)+SUMIF('SPACELOG 12 BP'!$F$2:$EE$2,CY$4,'SPACELOG 12 BP'!$F$6:$EE$6)</f>
        <v>128185</v>
      </c>
      <c r="CZ6" s="13">
        <f>SUMIF('reporting montigny'!$F$2:$EE$2,CZ$4,'reporting montigny'!$F$6:$EE$6)+SUMIF('reporting boissy'!$F$2:$EE$2,CZ$4,'reporting boissy'!$F$6:$EE$6)+SUMIF('reporting moussy'!$F$2:$EE$2,CZ$4,'reporting moussy'!$F$6:$EE$6)+SUMIF('reporting trappes'!$F$2:$EE$2,CZ$4,'reporting trappes'!$F$6:$EE$6)+SUMIF('SPACELOG 5 BP'!$F$2:$EE$2,CZ$4,'SPACELOG 5 BP'!$F$6:$EE$6)+SUMIF('SPACELOG 6 BP'!$F$2:$EE$2,CZ$4,'SPACELOG 6 BP'!$F$6:$EE$6)+SUMIF('SPACELOG 7 BP'!$F$2:$EE$2,CZ$4,'SPACELOG 7 BP'!$F$6:$EE$6)+SUMIF('SPACELOG 8 BP'!$F$2:$EE$2,CZ$4,'SPACELOG 8 BP'!$F$6:$EE$6)+SUMIF('SPACELOG 9 BP'!$F$2:$EE$2,CZ$4,'SPACELOG 9 BP'!$F$6:$EE$6)+SUMIF('SPACELOG 10 BP'!$F$2:$EE$2,CZ$4,'SPACELOG 10 BP'!$F$6:$EE$6)+SUMIF('SPACELOG 11 BP'!$F$2:$EE$2,CZ$4,'SPACELOG 11 BP'!$F$6:$EE$6)+SUMIF('SPACELOG 12 BP'!$F$2:$EE$2,CZ$4,'SPACELOG 12 BP'!$F$6:$EE$6)</f>
        <v>128185</v>
      </c>
      <c r="DA6" s="13">
        <f>SUMIF('reporting montigny'!$F$2:$EE$2,DA$4,'reporting montigny'!$F$6:$EE$6)+SUMIF('reporting boissy'!$F$2:$EE$2,DA$4,'reporting boissy'!$F$6:$EE$6)+SUMIF('reporting moussy'!$F$2:$EE$2,DA$4,'reporting moussy'!$F$6:$EE$6)+SUMIF('reporting trappes'!$F$2:$EE$2,DA$4,'reporting trappes'!$F$6:$EE$6)+SUMIF('SPACELOG 5 BP'!$F$2:$EE$2,DA$4,'SPACELOG 5 BP'!$F$6:$EE$6)+SUMIF('SPACELOG 6 BP'!$F$2:$EE$2,DA$4,'SPACELOG 6 BP'!$F$6:$EE$6)+SUMIF('SPACELOG 7 BP'!$F$2:$EE$2,DA$4,'SPACELOG 7 BP'!$F$6:$EE$6)+SUMIF('SPACELOG 8 BP'!$F$2:$EE$2,DA$4,'SPACELOG 8 BP'!$F$6:$EE$6)+SUMIF('SPACELOG 9 BP'!$F$2:$EE$2,DA$4,'SPACELOG 9 BP'!$F$6:$EE$6)+SUMIF('SPACELOG 10 BP'!$F$2:$EE$2,DA$4,'SPACELOG 10 BP'!$F$6:$EE$6)+SUMIF('SPACELOG 11 BP'!$F$2:$EE$2,DA$4,'SPACELOG 11 BP'!$F$6:$EE$6)+SUMIF('SPACELOG 12 BP'!$F$2:$EE$2,DA$4,'SPACELOG 12 BP'!$F$6:$EE$6)</f>
        <v>128185</v>
      </c>
      <c r="DB6" s="13">
        <f>SUMIF('reporting montigny'!$F$2:$EE$2,DB$4,'reporting montigny'!$F$6:$EE$6)+SUMIF('reporting boissy'!$F$2:$EE$2,DB$4,'reporting boissy'!$F$6:$EE$6)+SUMIF('reporting moussy'!$F$2:$EE$2,DB$4,'reporting moussy'!$F$6:$EE$6)+SUMIF('reporting trappes'!$F$2:$EE$2,DB$4,'reporting trappes'!$F$6:$EE$6)+SUMIF('SPACELOG 5 BP'!$F$2:$EE$2,DB$4,'SPACELOG 5 BP'!$F$6:$EE$6)+SUMIF('SPACELOG 6 BP'!$F$2:$EE$2,DB$4,'SPACELOG 6 BP'!$F$6:$EE$6)+SUMIF('SPACELOG 7 BP'!$F$2:$EE$2,DB$4,'SPACELOG 7 BP'!$F$6:$EE$6)+SUMIF('SPACELOG 8 BP'!$F$2:$EE$2,DB$4,'SPACELOG 8 BP'!$F$6:$EE$6)+SUMIF('SPACELOG 9 BP'!$F$2:$EE$2,DB$4,'SPACELOG 9 BP'!$F$6:$EE$6)+SUMIF('SPACELOG 10 BP'!$F$2:$EE$2,DB$4,'SPACELOG 10 BP'!$F$6:$EE$6)+SUMIF('SPACELOG 11 BP'!$F$2:$EE$2,DB$4,'SPACELOG 11 BP'!$F$6:$EE$6)+SUMIF('SPACELOG 12 BP'!$F$2:$EE$2,DB$4,'SPACELOG 12 BP'!$F$6:$EE$6)</f>
        <v>128185</v>
      </c>
      <c r="DC6" s="13">
        <f>SUMIF('reporting montigny'!$F$2:$EE$2,DC$4,'reporting montigny'!$F$6:$EE$6)+SUMIF('reporting boissy'!$F$2:$EE$2,DC$4,'reporting boissy'!$F$6:$EE$6)+SUMIF('reporting moussy'!$F$2:$EE$2,DC$4,'reporting moussy'!$F$6:$EE$6)+SUMIF('reporting trappes'!$F$2:$EE$2,DC$4,'reporting trappes'!$F$6:$EE$6)+SUMIF('SPACELOG 5 BP'!$F$2:$EE$2,DC$4,'SPACELOG 5 BP'!$F$6:$EE$6)+SUMIF('SPACELOG 6 BP'!$F$2:$EE$2,DC$4,'SPACELOG 6 BP'!$F$6:$EE$6)+SUMIF('SPACELOG 7 BP'!$F$2:$EE$2,DC$4,'SPACELOG 7 BP'!$F$6:$EE$6)+SUMIF('SPACELOG 8 BP'!$F$2:$EE$2,DC$4,'SPACELOG 8 BP'!$F$6:$EE$6)+SUMIF('SPACELOG 9 BP'!$F$2:$EE$2,DC$4,'SPACELOG 9 BP'!$F$6:$EE$6)+SUMIF('SPACELOG 10 BP'!$F$2:$EE$2,DC$4,'SPACELOG 10 BP'!$F$6:$EE$6)+SUMIF('SPACELOG 11 BP'!$F$2:$EE$2,DC$4,'SPACELOG 11 BP'!$F$6:$EE$6)+SUMIF('SPACELOG 12 BP'!$F$2:$EE$2,DC$4,'SPACELOG 12 BP'!$F$6:$EE$6)</f>
        <v>128185</v>
      </c>
      <c r="DD6" s="13">
        <f>SUMIF('reporting montigny'!$F$2:$EE$2,DD$4,'reporting montigny'!$F$6:$EE$6)+SUMIF('reporting boissy'!$F$2:$EE$2,DD$4,'reporting boissy'!$F$6:$EE$6)+SUMIF('reporting moussy'!$F$2:$EE$2,DD$4,'reporting moussy'!$F$6:$EE$6)+SUMIF('reporting trappes'!$F$2:$EE$2,DD$4,'reporting trappes'!$F$6:$EE$6)+SUMIF('SPACELOG 5 BP'!$F$2:$EE$2,DD$4,'SPACELOG 5 BP'!$F$6:$EE$6)+SUMIF('SPACELOG 6 BP'!$F$2:$EE$2,DD$4,'SPACELOG 6 BP'!$F$6:$EE$6)+SUMIF('SPACELOG 7 BP'!$F$2:$EE$2,DD$4,'SPACELOG 7 BP'!$F$6:$EE$6)+SUMIF('SPACELOG 8 BP'!$F$2:$EE$2,DD$4,'SPACELOG 8 BP'!$F$6:$EE$6)+SUMIF('SPACELOG 9 BP'!$F$2:$EE$2,DD$4,'SPACELOG 9 BP'!$F$6:$EE$6)+SUMIF('SPACELOG 10 BP'!$F$2:$EE$2,DD$4,'SPACELOG 10 BP'!$F$6:$EE$6)+SUMIF('SPACELOG 11 BP'!$F$2:$EE$2,DD$4,'SPACELOG 11 BP'!$F$6:$EE$6)+SUMIF('SPACELOG 12 BP'!$F$2:$EE$2,DD$4,'SPACELOG 12 BP'!$F$6:$EE$6)</f>
        <v>128185</v>
      </c>
      <c r="DE6" s="14">
        <f>SUM(CS6:DD6)</f>
        <v>1538220</v>
      </c>
      <c r="DF6" s="13">
        <f>SUMIF('reporting montigny'!$F$2:$EE$2,DF$4,'reporting montigny'!$F$6:$EE$6)+SUMIF('reporting boissy'!$F$2:$EE$2,DF$4,'reporting boissy'!$F$6:$EE$6)+SUMIF('reporting moussy'!$F$2:$EE$2,DF$4,'reporting moussy'!$F$6:$EE$6)+SUMIF('reporting trappes'!$F$2:$EE$2,DF$4,'reporting trappes'!$F$6:$EE$6)+SUMIF('SPACELOG 5 BP'!$F$2:$EE$2,DF$4,'SPACELOG 5 BP'!$F$6:$EE$6)+SUMIF('SPACELOG 6 BP'!$F$2:$EE$2,DF$4,'SPACELOG 6 BP'!$F$6:$EE$6)+SUMIF('SPACELOG 7 BP'!$F$2:$EE$2,DF$4,'SPACELOG 7 BP'!$F$6:$EE$6)+SUMIF('SPACELOG 8 BP'!$F$2:$EE$2,DF$4,'SPACELOG 8 BP'!$F$6:$EE$6)+SUMIF('SPACELOG 9 BP'!$F$2:$EE$2,DF$4,'SPACELOG 9 BP'!$F$6:$EE$6)+SUMIF('SPACELOG 10 BP'!$F$2:$EE$2,DF$4,'SPACELOG 10 BP'!$F$6:$EE$6)+SUMIF('SPACELOG 11 BP'!$F$2:$EE$2,DF$4,'SPACELOG 11 BP'!$F$6:$EE$6)+SUMIF('SPACELOG 12 BP'!$F$2:$EE$2,DF$4,'SPACELOG 12 BP'!$F$6:$EE$6)</f>
        <v>128185</v>
      </c>
      <c r="DG6" s="13">
        <f>SUMIF('reporting montigny'!$F$2:$EE$2,DG$4,'reporting montigny'!$F$6:$EE$6)+SUMIF('reporting boissy'!$F$2:$EE$2,DG$4,'reporting boissy'!$F$6:$EE$6)+SUMIF('reporting moussy'!$F$2:$EE$2,DG$4,'reporting moussy'!$F$6:$EE$6)+SUMIF('reporting trappes'!$F$2:$EE$2,DG$4,'reporting trappes'!$F$6:$EE$6)+SUMIF('SPACELOG 5 BP'!$F$2:$EE$2,DG$4,'SPACELOG 5 BP'!$F$6:$EE$6)+SUMIF('SPACELOG 6 BP'!$F$2:$EE$2,DG$4,'SPACELOG 6 BP'!$F$6:$EE$6)+SUMIF('SPACELOG 7 BP'!$F$2:$EE$2,DG$4,'SPACELOG 7 BP'!$F$6:$EE$6)+SUMIF('SPACELOG 8 BP'!$F$2:$EE$2,DG$4,'SPACELOG 8 BP'!$F$6:$EE$6)+SUMIF('SPACELOG 9 BP'!$F$2:$EE$2,DG$4,'SPACELOG 9 BP'!$F$6:$EE$6)+SUMIF('SPACELOG 10 BP'!$F$2:$EE$2,DG$4,'SPACELOG 10 BP'!$F$6:$EE$6)+SUMIF('SPACELOG 11 BP'!$F$2:$EE$2,DG$4,'SPACELOG 11 BP'!$F$6:$EE$6)+SUMIF('SPACELOG 12 BP'!$F$2:$EE$2,DG$4,'SPACELOG 12 BP'!$F$6:$EE$6)</f>
        <v>128185</v>
      </c>
      <c r="DH6" s="13">
        <f>SUMIF('reporting montigny'!$F$2:$EE$2,DH$4,'reporting montigny'!$F$6:$EE$6)+SUMIF('reporting boissy'!$F$2:$EE$2,DH$4,'reporting boissy'!$F$6:$EE$6)+SUMIF('reporting moussy'!$F$2:$EE$2,DH$4,'reporting moussy'!$F$6:$EE$6)+SUMIF('reporting trappes'!$F$2:$EE$2,DH$4,'reporting trappes'!$F$6:$EE$6)+SUMIF('SPACELOG 5 BP'!$F$2:$EE$2,DH$4,'SPACELOG 5 BP'!$F$6:$EE$6)+SUMIF('SPACELOG 6 BP'!$F$2:$EE$2,DH$4,'SPACELOG 6 BP'!$F$6:$EE$6)+SUMIF('SPACELOG 7 BP'!$F$2:$EE$2,DH$4,'SPACELOG 7 BP'!$F$6:$EE$6)+SUMIF('SPACELOG 8 BP'!$F$2:$EE$2,DH$4,'SPACELOG 8 BP'!$F$6:$EE$6)+SUMIF('SPACELOG 9 BP'!$F$2:$EE$2,DH$4,'SPACELOG 9 BP'!$F$6:$EE$6)+SUMIF('SPACELOG 10 BP'!$F$2:$EE$2,DH$4,'SPACELOG 10 BP'!$F$6:$EE$6)+SUMIF('SPACELOG 11 BP'!$F$2:$EE$2,DH$4,'SPACELOG 11 BP'!$F$6:$EE$6)+SUMIF('SPACELOG 12 BP'!$F$2:$EE$2,DH$4,'SPACELOG 12 BP'!$F$6:$EE$6)</f>
        <v>128185</v>
      </c>
      <c r="DI6" s="13">
        <f>SUMIF('reporting montigny'!$F$2:$EE$2,DI$4,'reporting montigny'!$F$6:$EE$6)+SUMIF('reporting boissy'!$F$2:$EE$2,DI$4,'reporting boissy'!$F$6:$EE$6)+SUMIF('reporting moussy'!$F$2:$EE$2,DI$4,'reporting moussy'!$F$6:$EE$6)+SUMIF('reporting trappes'!$F$2:$EE$2,DI$4,'reporting trappes'!$F$6:$EE$6)+SUMIF('SPACELOG 5 BP'!$F$2:$EE$2,DI$4,'SPACELOG 5 BP'!$F$6:$EE$6)+SUMIF('SPACELOG 6 BP'!$F$2:$EE$2,DI$4,'SPACELOG 6 BP'!$F$6:$EE$6)+SUMIF('SPACELOG 7 BP'!$F$2:$EE$2,DI$4,'SPACELOG 7 BP'!$F$6:$EE$6)+SUMIF('SPACELOG 8 BP'!$F$2:$EE$2,DI$4,'SPACELOG 8 BP'!$F$6:$EE$6)+SUMIF('SPACELOG 9 BP'!$F$2:$EE$2,DI$4,'SPACELOG 9 BP'!$F$6:$EE$6)+SUMIF('SPACELOG 10 BP'!$F$2:$EE$2,DI$4,'SPACELOG 10 BP'!$F$6:$EE$6)+SUMIF('SPACELOG 11 BP'!$F$2:$EE$2,DI$4,'SPACELOG 11 BP'!$F$6:$EE$6)+SUMIF('SPACELOG 12 BP'!$F$2:$EE$2,DI$4,'SPACELOG 12 BP'!$F$6:$EE$6)</f>
        <v>128185</v>
      </c>
      <c r="DJ6" s="13">
        <f>SUMIF('reporting montigny'!$F$2:$EE$2,DJ$4,'reporting montigny'!$F$6:$EE$6)+SUMIF('reporting boissy'!$F$2:$EE$2,DJ$4,'reporting boissy'!$F$6:$EE$6)+SUMIF('reporting moussy'!$F$2:$EE$2,DJ$4,'reporting moussy'!$F$6:$EE$6)+SUMIF('reporting trappes'!$F$2:$EE$2,DJ$4,'reporting trappes'!$F$6:$EE$6)+SUMIF('SPACELOG 5 BP'!$F$2:$EE$2,DJ$4,'SPACELOG 5 BP'!$F$6:$EE$6)+SUMIF('SPACELOG 6 BP'!$F$2:$EE$2,DJ$4,'SPACELOG 6 BP'!$F$6:$EE$6)+SUMIF('SPACELOG 7 BP'!$F$2:$EE$2,DJ$4,'SPACELOG 7 BP'!$F$6:$EE$6)+SUMIF('SPACELOG 8 BP'!$F$2:$EE$2,DJ$4,'SPACELOG 8 BP'!$F$6:$EE$6)+SUMIF('SPACELOG 9 BP'!$F$2:$EE$2,DJ$4,'SPACELOG 9 BP'!$F$6:$EE$6)+SUMIF('SPACELOG 10 BP'!$F$2:$EE$2,DJ$4,'SPACELOG 10 BP'!$F$6:$EE$6)+SUMIF('SPACELOG 11 BP'!$F$2:$EE$2,DJ$4,'SPACELOG 11 BP'!$F$6:$EE$6)+SUMIF('SPACELOG 12 BP'!$F$2:$EE$2,DJ$4,'SPACELOG 12 BP'!$F$6:$EE$6)</f>
        <v>128185</v>
      </c>
      <c r="DK6" s="13">
        <f>SUMIF('reporting montigny'!$F$2:$EE$2,DK$4,'reporting montigny'!$F$6:$EE$6)+SUMIF('reporting boissy'!$F$2:$EE$2,DK$4,'reporting boissy'!$F$6:$EE$6)+SUMIF('reporting moussy'!$F$2:$EE$2,DK$4,'reporting moussy'!$F$6:$EE$6)+SUMIF('reporting trappes'!$F$2:$EE$2,DK$4,'reporting trappes'!$F$6:$EE$6)+SUMIF('SPACELOG 5 BP'!$F$2:$EE$2,DK$4,'SPACELOG 5 BP'!$F$6:$EE$6)+SUMIF('SPACELOG 6 BP'!$F$2:$EE$2,DK$4,'SPACELOG 6 BP'!$F$6:$EE$6)+SUMIF('SPACELOG 7 BP'!$F$2:$EE$2,DK$4,'SPACELOG 7 BP'!$F$6:$EE$6)+SUMIF('SPACELOG 8 BP'!$F$2:$EE$2,DK$4,'SPACELOG 8 BP'!$F$6:$EE$6)+SUMIF('SPACELOG 9 BP'!$F$2:$EE$2,DK$4,'SPACELOG 9 BP'!$F$6:$EE$6)+SUMIF('SPACELOG 10 BP'!$F$2:$EE$2,DK$4,'SPACELOG 10 BP'!$F$6:$EE$6)+SUMIF('SPACELOG 11 BP'!$F$2:$EE$2,DK$4,'SPACELOG 11 BP'!$F$6:$EE$6)+SUMIF('SPACELOG 12 BP'!$F$2:$EE$2,DK$4,'SPACELOG 12 BP'!$F$6:$EE$6)</f>
        <v>128185</v>
      </c>
      <c r="DL6" s="13">
        <f>SUMIF('reporting montigny'!$F$2:$EE$2,DL$4,'reporting montigny'!$F$6:$EE$6)+SUMIF('reporting boissy'!$F$2:$EE$2,DL$4,'reporting boissy'!$F$6:$EE$6)+SUMIF('reporting moussy'!$F$2:$EE$2,DL$4,'reporting moussy'!$F$6:$EE$6)+SUMIF('reporting trappes'!$F$2:$EE$2,DL$4,'reporting trappes'!$F$6:$EE$6)+SUMIF('SPACELOG 5 BP'!$F$2:$EE$2,DL$4,'SPACELOG 5 BP'!$F$6:$EE$6)+SUMIF('SPACELOG 6 BP'!$F$2:$EE$2,DL$4,'SPACELOG 6 BP'!$F$6:$EE$6)+SUMIF('SPACELOG 7 BP'!$F$2:$EE$2,DL$4,'SPACELOG 7 BP'!$F$6:$EE$6)+SUMIF('SPACELOG 8 BP'!$F$2:$EE$2,DL$4,'SPACELOG 8 BP'!$F$6:$EE$6)+SUMIF('SPACELOG 9 BP'!$F$2:$EE$2,DL$4,'SPACELOG 9 BP'!$F$6:$EE$6)+SUMIF('SPACELOG 10 BP'!$F$2:$EE$2,DL$4,'SPACELOG 10 BP'!$F$6:$EE$6)+SUMIF('SPACELOG 11 BP'!$F$2:$EE$2,DL$4,'SPACELOG 11 BP'!$F$6:$EE$6)+SUMIF('SPACELOG 12 BP'!$F$2:$EE$2,DL$4,'SPACELOG 12 BP'!$F$6:$EE$6)</f>
        <v>128185</v>
      </c>
      <c r="DM6" s="13">
        <f>SUMIF('reporting montigny'!$F$2:$EE$2,DM$4,'reporting montigny'!$F$6:$EE$6)+SUMIF('reporting boissy'!$F$2:$EE$2,DM$4,'reporting boissy'!$F$6:$EE$6)+SUMIF('reporting moussy'!$F$2:$EE$2,DM$4,'reporting moussy'!$F$6:$EE$6)+SUMIF('reporting trappes'!$F$2:$EE$2,DM$4,'reporting trappes'!$F$6:$EE$6)+SUMIF('SPACELOG 5 BP'!$F$2:$EE$2,DM$4,'SPACELOG 5 BP'!$F$6:$EE$6)+SUMIF('SPACELOG 6 BP'!$F$2:$EE$2,DM$4,'SPACELOG 6 BP'!$F$6:$EE$6)+SUMIF('SPACELOG 7 BP'!$F$2:$EE$2,DM$4,'SPACELOG 7 BP'!$F$6:$EE$6)+SUMIF('SPACELOG 8 BP'!$F$2:$EE$2,DM$4,'SPACELOG 8 BP'!$F$6:$EE$6)+SUMIF('SPACELOG 9 BP'!$F$2:$EE$2,DM$4,'SPACELOG 9 BP'!$F$6:$EE$6)+SUMIF('SPACELOG 10 BP'!$F$2:$EE$2,DM$4,'SPACELOG 10 BP'!$F$6:$EE$6)+SUMIF('SPACELOG 11 BP'!$F$2:$EE$2,DM$4,'SPACELOG 11 BP'!$F$6:$EE$6)+SUMIF('SPACELOG 12 BP'!$F$2:$EE$2,DM$4,'SPACELOG 12 BP'!$F$6:$EE$6)</f>
        <v>128185</v>
      </c>
      <c r="DN6" s="13">
        <f>SUMIF('reporting montigny'!$F$2:$EE$2,DN$4,'reporting montigny'!$F$6:$EE$6)+SUMIF('reporting boissy'!$F$2:$EE$2,DN$4,'reporting boissy'!$F$6:$EE$6)+SUMIF('reporting moussy'!$F$2:$EE$2,DN$4,'reporting moussy'!$F$6:$EE$6)+SUMIF('reporting trappes'!$F$2:$EE$2,DN$4,'reporting trappes'!$F$6:$EE$6)+SUMIF('SPACELOG 5 BP'!$F$2:$EE$2,DN$4,'SPACELOG 5 BP'!$F$6:$EE$6)+SUMIF('SPACELOG 6 BP'!$F$2:$EE$2,DN$4,'SPACELOG 6 BP'!$F$6:$EE$6)+SUMIF('SPACELOG 7 BP'!$F$2:$EE$2,DN$4,'SPACELOG 7 BP'!$F$6:$EE$6)+SUMIF('SPACELOG 8 BP'!$F$2:$EE$2,DN$4,'SPACELOG 8 BP'!$F$6:$EE$6)+SUMIF('SPACELOG 9 BP'!$F$2:$EE$2,DN$4,'SPACELOG 9 BP'!$F$6:$EE$6)+SUMIF('SPACELOG 10 BP'!$F$2:$EE$2,DN$4,'SPACELOG 10 BP'!$F$6:$EE$6)+SUMIF('SPACELOG 11 BP'!$F$2:$EE$2,DN$4,'SPACELOG 11 BP'!$F$6:$EE$6)+SUMIF('SPACELOG 12 BP'!$F$2:$EE$2,DN$4,'SPACELOG 12 BP'!$F$6:$EE$6)</f>
        <v>128185</v>
      </c>
      <c r="DO6" s="13">
        <f>SUMIF('reporting montigny'!$F$2:$EE$2,DO$4,'reporting montigny'!$F$6:$EE$6)+SUMIF('reporting boissy'!$F$2:$EE$2,DO$4,'reporting boissy'!$F$6:$EE$6)+SUMIF('reporting moussy'!$F$2:$EE$2,DO$4,'reporting moussy'!$F$6:$EE$6)+SUMIF('reporting trappes'!$F$2:$EE$2,DO$4,'reporting trappes'!$F$6:$EE$6)+SUMIF('SPACELOG 5 BP'!$F$2:$EE$2,DO$4,'SPACELOG 5 BP'!$F$6:$EE$6)+SUMIF('SPACELOG 6 BP'!$F$2:$EE$2,DO$4,'SPACELOG 6 BP'!$F$6:$EE$6)+SUMIF('SPACELOG 7 BP'!$F$2:$EE$2,DO$4,'SPACELOG 7 BP'!$F$6:$EE$6)+SUMIF('SPACELOG 8 BP'!$F$2:$EE$2,DO$4,'SPACELOG 8 BP'!$F$6:$EE$6)+SUMIF('SPACELOG 9 BP'!$F$2:$EE$2,DO$4,'SPACELOG 9 BP'!$F$6:$EE$6)+SUMIF('SPACELOG 10 BP'!$F$2:$EE$2,DO$4,'SPACELOG 10 BP'!$F$6:$EE$6)+SUMIF('SPACELOG 11 BP'!$F$2:$EE$2,DO$4,'SPACELOG 11 BP'!$F$6:$EE$6)+SUMIF('SPACELOG 12 BP'!$F$2:$EE$2,DO$4,'SPACELOG 12 BP'!$F$6:$EE$6)</f>
        <v>128185</v>
      </c>
      <c r="DP6" s="13">
        <f>SUMIF('reporting montigny'!$F$2:$EE$2,DP$4,'reporting montigny'!$F$6:$EE$6)+SUMIF('reporting boissy'!$F$2:$EE$2,DP$4,'reporting boissy'!$F$6:$EE$6)+SUMIF('reporting moussy'!$F$2:$EE$2,DP$4,'reporting moussy'!$F$6:$EE$6)+SUMIF('reporting trappes'!$F$2:$EE$2,DP$4,'reporting trappes'!$F$6:$EE$6)+SUMIF('SPACELOG 5 BP'!$F$2:$EE$2,DP$4,'SPACELOG 5 BP'!$F$6:$EE$6)+SUMIF('SPACELOG 6 BP'!$F$2:$EE$2,DP$4,'SPACELOG 6 BP'!$F$6:$EE$6)+SUMIF('SPACELOG 7 BP'!$F$2:$EE$2,DP$4,'SPACELOG 7 BP'!$F$6:$EE$6)+SUMIF('SPACELOG 8 BP'!$F$2:$EE$2,DP$4,'SPACELOG 8 BP'!$F$6:$EE$6)+SUMIF('SPACELOG 9 BP'!$F$2:$EE$2,DP$4,'SPACELOG 9 BP'!$F$6:$EE$6)+SUMIF('SPACELOG 10 BP'!$F$2:$EE$2,DP$4,'SPACELOG 10 BP'!$F$6:$EE$6)+SUMIF('SPACELOG 11 BP'!$F$2:$EE$2,DP$4,'SPACELOG 11 BP'!$F$6:$EE$6)+SUMIF('SPACELOG 12 BP'!$F$2:$EE$2,DP$4,'SPACELOG 12 BP'!$F$6:$EE$6)</f>
        <v>128185</v>
      </c>
      <c r="DQ6" s="13">
        <f>SUMIF('reporting montigny'!$F$2:$EE$2,DQ$4,'reporting montigny'!$F$6:$EE$6)+SUMIF('reporting boissy'!$F$2:$EE$2,DQ$4,'reporting boissy'!$F$6:$EE$6)+SUMIF('reporting moussy'!$F$2:$EE$2,DQ$4,'reporting moussy'!$F$6:$EE$6)+SUMIF('reporting trappes'!$F$2:$EE$2,DQ$4,'reporting trappes'!$F$6:$EE$6)+SUMIF('SPACELOG 5 BP'!$F$2:$EE$2,DQ$4,'SPACELOG 5 BP'!$F$6:$EE$6)+SUMIF('SPACELOG 6 BP'!$F$2:$EE$2,DQ$4,'SPACELOG 6 BP'!$F$6:$EE$6)+SUMIF('SPACELOG 7 BP'!$F$2:$EE$2,DQ$4,'SPACELOG 7 BP'!$F$6:$EE$6)+SUMIF('SPACELOG 8 BP'!$F$2:$EE$2,DQ$4,'SPACELOG 8 BP'!$F$6:$EE$6)+SUMIF('SPACELOG 9 BP'!$F$2:$EE$2,DQ$4,'SPACELOG 9 BP'!$F$6:$EE$6)+SUMIF('SPACELOG 10 BP'!$F$2:$EE$2,DQ$4,'SPACELOG 10 BP'!$F$6:$EE$6)+SUMIF('SPACELOG 11 BP'!$F$2:$EE$2,DQ$4,'SPACELOG 11 BP'!$F$6:$EE$6)+SUMIF('SPACELOG 12 BP'!$F$2:$EE$2,DQ$4,'SPACELOG 12 BP'!$F$6:$EE$6)</f>
        <v>128185</v>
      </c>
      <c r="DR6" s="14">
        <f>SUM(DF6:DQ6)</f>
        <v>1538220</v>
      </c>
    </row>
    <row r="7" spans="1:122" x14ac:dyDescent="0.2">
      <c r="A7" s="11"/>
      <c r="B7" s="5"/>
      <c r="C7" s="15"/>
      <c r="E7" s="3" t="s">
        <v>52</v>
      </c>
      <c r="F7" s="13">
        <f>SUMIF('reporting montigny'!$F$2:$EE$2,F$4,'reporting montigny'!$F$7:$EE$7)+SUMIF('reporting boissy'!$F$2:$EE$2,F$4,'reporting boissy'!$F$7:$EE$7)+SUMIF('reporting moussy'!$F$2:$EE$2,F$4,'reporting moussy'!$F$7:$EE$7)+SUMIF('reporting trappes'!$F$2:$EE$2,F$4,'reporting trappes'!$F$7:$EE$7)+SUMIF('SPACELOG 5 BP'!$F$2:$EE$2,F$4,'SPACELOG 5 BP'!$F$7:$EE$7)+SUMIF('SPACELOG 6 BP'!$F$2:$EE$2,F$4,'SPACELOG 6 BP'!$F$7:$EE$7)+SUMIF('SPACELOG 7 BP'!$F$2:$EE$2,F$4,'SPACELOG 7 BP'!$F$7:$EE$7)+SUMIF('SPACELOG 8 BP'!$F$2:$EE$2,F$4,'SPACELOG 8 BP'!$F$7:$EE$7)+SUMIF('SPACELOG 9 BP'!$F$2:$EE$2,F$4,'SPACELOG 9 BP'!$F$7:$EE$7)+SUMIF('SPACELOG 10 BP'!$F$2:$EE$2,F$4,'SPACELOG 10 BP'!$F$7:$EE$7)+SUMIF('SPACELOG 11 BP'!$F$2:$EE$2,F$4,'SPACELOG 11 BP'!$F$7:$EE$7)+SUMIF('SPACELOG 12 BP'!$F$2:$EE$2,F$4,'SPACELOG 12 BP'!$F$7:$EE$7)</f>
        <v>66142</v>
      </c>
      <c r="G7" s="13">
        <f>SUMIF('reporting montigny'!$F$2:$EE$2,G$4,'reporting montigny'!$F$7:$EE$7)+SUMIF('reporting boissy'!$F$2:$EE$2,G$4,'reporting boissy'!$F$7:$EE$7)+SUMIF('reporting moussy'!$F$2:$EE$2,G$4,'reporting moussy'!$F$7:$EE$7)+SUMIF('reporting trappes'!$F$2:$EE$2,G$4,'reporting trappes'!$F$7:$EE$7)+SUMIF('SPACELOG 5 BP'!$F$2:$EE$2,G$4,'SPACELOG 5 BP'!$F$7:$EE$7)+SUMIF('SPACELOG 6 BP'!$F$2:$EE$2,G$4,'SPACELOG 6 BP'!$F$7:$EE$7)+SUMIF('SPACELOG 7 BP'!$F$2:$EE$2,G$4,'SPACELOG 7 BP'!$F$7:$EE$7)+SUMIF('SPACELOG 8 BP'!$F$2:$EE$2,G$4,'SPACELOG 8 BP'!$F$7:$EE$7)+SUMIF('SPACELOG 9 BP'!$F$2:$EE$2,G$4,'SPACELOG 9 BP'!$F$7:$EE$7)+SUMIF('SPACELOG 10 BP'!$F$2:$EE$2,G$4,'SPACELOG 10 BP'!$F$7:$EE$7)+SUMIF('SPACELOG 11 BP'!$F$2:$EE$2,G$4,'SPACELOG 11 BP'!$F$7:$EE$7)+SUMIF('SPACELOG 12 BP'!$F$2:$EE$2,G$4,'SPACELOG 12 BP'!$F$7:$EE$7)</f>
        <v>67910</v>
      </c>
      <c r="H7" s="13">
        <f>SUMIF('reporting montigny'!$F$2:$EE$2,H$4,'reporting montigny'!$F$7:$EE$7)+SUMIF('reporting boissy'!$F$2:$EE$2,H$4,'reporting boissy'!$F$7:$EE$7)+SUMIF('reporting moussy'!$F$2:$EE$2,H$4,'reporting moussy'!$F$7:$EE$7)+SUMIF('reporting trappes'!$F$2:$EE$2,H$4,'reporting trappes'!$F$7:$EE$7)+SUMIF('SPACELOG 5 BP'!$F$2:$EE$2,H$4,'SPACELOG 5 BP'!$F$7:$EE$7)+SUMIF('SPACELOG 6 BP'!$F$2:$EE$2,H$4,'SPACELOG 6 BP'!$F$7:$EE$7)+SUMIF('SPACELOG 7 BP'!$F$2:$EE$2,H$4,'SPACELOG 7 BP'!$F$7:$EE$7)+SUMIF('SPACELOG 8 BP'!$F$2:$EE$2,H$4,'SPACELOG 8 BP'!$F$7:$EE$7)+SUMIF('SPACELOG 9 BP'!$F$2:$EE$2,H$4,'SPACELOG 9 BP'!$F$7:$EE$7)+SUMIF('SPACELOG 10 BP'!$F$2:$EE$2,H$4,'SPACELOG 10 BP'!$F$7:$EE$7)+SUMIF('SPACELOG 11 BP'!$F$2:$EE$2,H$4,'SPACELOG 11 BP'!$F$7:$EE$7)+SUMIF('SPACELOG 12 BP'!$F$2:$EE$2,H$4,'SPACELOG 12 BP'!$F$7:$EE$7)</f>
        <v>69810</v>
      </c>
      <c r="I7" s="13">
        <f>SUMIF('reporting montigny'!$F$2:$EE$2,I$4,'reporting montigny'!$F$7:$EE$7)+SUMIF('reporting boissy'!$F$2:$EE$2,I$4,'reporting boissy'!$F$7:$EE$7)+SUMIF('reporting moussy'!$F$2:$EE$2,I$4,'reporting moussy'!$F$7:$EE$7)+SUMIF('reporting trappes'!$F$2:$EE$2,I$4,'reporting trappes'!$F$7:$EE$7)+SUMIF('SPACELOG 5 BP'!$F$2:$EE$2,I$4,'SPACELOG 5 BP'!$F$7:$EE$7)+SUMIF('SPACELOG 6 BP'!$F$2:$EE$2,I$4,'SPACELOG 6 BP'!$F$7:$EE$7)+SUMIF('SPACELOG 7 BP'!$F$2:$EE$2,I$4,'SPACELOG 7 BP'!$F$7:$EE$7)+SUMIF('SPACELOG 8 BP'!$F$2:$EE$2,I$4,'SPACELOG 8 BP'!$F$7:$EE$7)+SUMIF('SPACELOG 9 BP'!$F$2:$EE$2,I$4,'SPACELOG 9 BP'!$F$7:$EE$7)+SUMIF('SPACELOG 10 BP'!$F$2:$EE$2,I$4,'SPACELOG 10 BP'!$F$7:$EE$7)+SUMIF('SPACELOG 11 BP'!$F$2:$EE$2,I$4,'SPACELOG 11 BP'!$F$7:$EE$7)+SUMIF('SPACELOG 12 BP'!$F$2:$EE$2,I$4,'SPACELOG 12 BP'!$F$7:$EE$7)</f>
        <v>76242</v>
      </c>
      <c r="J7" s="13">
        <f>SUMIF('reporting montigny'!$F$2:$EE$2,J$4,'reporting montigny'!$F$7:$EE$7)+SUMIF('reporting boissy'!$F$2:$EE$2,J$4,'reporting boissy'!$F$7:$EE$7)+SUMIF('reporting moussy'!$F$2:$EE$2,J$4,'reporting moussy'!$F$7:$EE$7)+SUMIF('reporting trappes'!$F$2:$EE$2,J$4,'reporting trappes'!$F$7:$EE$7)+SUMIF('SPACELOG 5 BP'!$F$2:$EE$2,J$4,'SPACELOG 5 BP'!$F$7:$EE$7)+SUMIF('SPACELOG 6 BP'!$F$2:$EE$2,J$4,'SPACELOG 6 BP'!$F$7:$EE$7)+SUMIF('SPACELOG 7 BP'!$F$2:$EE$2,J$4,'SPACELOG 7 BP'!$F$7:$EE$7)+SUMIF('SPACELOG 8 BP'!$F$2:$EE$2,J$4,'SPACELOG 8 BP'!$F$7:$EE$7)+SUMIF('SPACELOG 9 BP'!$F$2:$EE$2,J$4,'SPACELOG 9 BP'!$F$7:$EE$7)+SUMIF('SPACELOG 10 BP'!$F$2:$EE$2,J$4,'SPACELOG 10 BP'!$F$7:$EE$7)+SUMIF('SPACELOG 11 BP'!$F$2:$EE$2,J$4,'SPACELOG 11 BP'!$F$7:$EE$7)+SUMIF('SPACELOG 12 BP'!$F$2:$EE$2,J$4,'SPACELOG 12 BP'!$F$7:$EE$7)</f>
        <v>77910</v>
      </c>
      <c r="K7" s="13">
        <f>SUMIF('reporting montigny'!$F$2:$EE$2,K$4,'reporting montigny'!$F$7:$EE$7)+SUMIF('reporting boissy'!$F$2:$EE$2,K$4,'reporting boissy'!$F$7:$EE$7)+SUMIF('reporting moussy'!$F$2:$EE$2,K$4,'reporting moussy'!$F$7:$EE$7)+SUMIF('reporting trappes'!$F$2:$EE$2,K$4,'reporting trappes'!$F$7:$EE$7)+SUMIF('SPACELOG 5 BP'!$F$2:$EE$2,K$4,'SPACELOG 5 BP'!$F$7:$EE$7)+SUMIF('SPACELOG 6 BP'!$F$2:$EE$2,K$4,'SPACELOG 6 BP'!$F$7:$EE$7)+SUMIF('SPACELOG 7 BP'!$F$2:$EE$2,K$4,'SPACELOG 7 BP'!$F$7:$EE$7)+SUMIF('SPACELOG 8 BP'!$F$2:$EE$2,K$4,'SPACELOG 8 BP'!$F$7:$EE$7)+SUMIF('SPACELOG 9 BP'!$F$2:$EE$2,K$4,'SPACELOG 9 BP'!$F$7:$EE$7)+SUMIF('SPACELOG 10 BP'!$F$2:$EE$2,K$4,'SPACELOG 10 BP'!$F$7:$EE$7)+SUMIF('SPACELOG 11 BP'!$F$2:$EE$2,K$4,'SPACELOG 11 BP'!$F$7:$EE$7)+SUMIF('SPACELOG 12 BP'!$F$2:$EE$2,K$4,'SPACELOG 12 BP'!$F$7:$EE$7)</f>
        <v>78310</v>
      </c>
      <c r="L7" s="13">
        <f>SUMIF('reporting montigny'!$F$2:$EE$2,L$4,'reporting montigny'!$F$7:$EE$7)+SUMIF('reporting boissy'!$F$2:$EE$2,L$4,'reporting boissy'!$F$7:$EE$7)+SUMIF('reporting moussy'!$F$2:$EE$2,L$4,'reporting moussy'!$F$7:$EE$7)+SUMIF('reporting trappes'!$F$2:$EE$2,L$4,'reporting trappes'!$F$7:$EE$7)+SUMIF('SPACELOG 5 BP'!$F$2:$EE$2,L$4,'SPACELOG 5 BP'!$F$7:$EE$7)+SUMIF('SPACELOG 6 BP'!$F$2:$EE$2,L$4,'SPACELOG 6 BP'!$F$7:$EE$7)+SUMIF('SPACELOG 7 BP'!$F$2:$EE$2,L$4,'SPACELOG 7 BP'!$F$7:$EE$7)+SUMIF('SPACELOG 8 BP'!$F$2:$EE$2,L$4,'SPACELOG 8 BP'!$F$7:$EE$7)+SUMIF('SPACELOG 9 BP'!$F$2:$EE$2,L$4,'SPACELOG 9 BP'!$F$7:$EE$7)+SUMIF('SPACELOG 10 BP'!$F$2:$EE$2,L$4,'SPACELOG 10 BP'!$F$7:$EE$7)+SUMIF('SPACELOG 11 BP'!$F$2:$EE$2,L$4,'SPACELOG 11 BP'!$F$7:$EE$7)+SUMIF('SPACELOG 12 BP'!$F$2:$EE$2,L$4,'SPACELOG 12 BP'!$F$7:$EE$7)</f>
        <v>76610</v>
      </c>
      <c r="M7" s="13">
        <f>SUMIF('reporting montigny'!$F$2:$EE$2,M$4,'reporting montigny'!$F$7:$EE$7)+SUMIF('reporting boissy'!$F$2:$EE$2,M$4,'reporting boissy'!$F$7:$EE$7)+SUMIF('reporting moussy'!$F$2:$EE$2,M$4,'reporting moussy'!$F$7:$EE$7)+SUMIF('reporting trappes'!$F$2:$EE$2,M$4,'reporting trappes'!$F$7:$EE$7)+SUMIF('SPACELOG 5 BP'!$F$2:$EE$2,M$4,'SPACELOG 5 BP'!$F$7:$EE$7)+SUMIF('SPACELOG 6 BP'!$F$2:$EE$2,M$4,'SPACELOG 6 BP'!$F$7:$EE$7)+SUMIF('SPACELOG 7 BP'!$F$2:$EE$2,M$4,'SPACELOG 7 BP'!$F$7:$EE$7)+SUMIF('SPACELOG 8 BP'!$F$2:$EE$2,M$4,'SPACELOG 8 BP'!$F$7:$EE$7)+SUMIF('SPACELOG 9 BP'!$F$2:$EE$2,M$4,'SPACELOG 9 BP'!$F$7:$EE$7)+SUMIF('SPACELOG 10 BP'!$F$2:$EE$2,M$4,'SPACELOG 10 BP'!$F$7:$EE$7)+SUMIF('SPACELOG 11 BP'!$F$2:$EE$2,M$4,'SPACELOG 11 BP'!$F$7:$EE$7)+SUMIF('SPACELOG 12 BP'!$F$2:$EE$2,M$4,'SPACELOG 12 BP'!$F$7:$EE$7)</f>
        <v>76610</v>
      </c>
      <c r="N7" s="13">
        <f>SUMIF('reporting montigny'!$F$2:$EE$2,N$4,'reporting montigny'!$F$7:$EE$7)+SUMIF('reporting boissy'!$F$2:$EE$2,N$4,'reporting boissy'!$F$7:$EE$7)+SUMIF('reporting moussy'!$F$2:$EE$2,N$4,'reporting moussy'!$F$7:$EE$7)+SUMIF('reporting trappes'!$F$2:$EE$2,N$4,'reporting trappes'!$F$7:$EE$7)+SUMIF('SPACELOG 5 BP'!$F$2:$EE$2,N$4,'SPACELOG 5 BP'!$F$7:$EE$7)+SUMIF('SPACELOG 6 BP'!$F$2:$EE$2,N$4,'SPACELOG 6 BP'!$F$7:$EE$7)+SUMIF('SPACELOG 7 BP'!$F$2:$EE$2,N$4,'SPACELOG 7 BP'!$F$7:$EE$7)+SUMIF('SPACELOG 8 BP'!$F$2:$EE$2,N$4,'SPACELOG 8 BP'!$F$7:$EE$7)+SUMIF('SPACELOG 9 BP'!$F$2:$EE$2,N$4,'SPACELOG 9 BP'!$F$7:$EE$7)+SUMIF('SPACELOG 10 BP'!$F$2:$EE$2,N$4,'SPACELOG 10 BP'!$F$7:$EE$7)+SUMIF('SPACELOG 11 BP'!$F$2:$EE$2,N$4,'SPACELOG 11 BP'!$F$7:$EE$7)+SUMIF('SPACELOG 12 BP'!$F$2:$EE$2,N$4,'SPACELOG 12 BP'!$F$7:$EE$7)</f>
        <v>77460</v>
      </c>
      <c r="O7" s="13">
        <f>SUMIF('reporting montigny'!$F$2:$EE$2,O$4,'reporting montigny'!$F$7:$EE$7)+SUMIF('reporting boissy'!$F$2:$EE$2,O$4,'reporting boissy'!$F$7:$EE$7)+SUMIF('reporting moussy'!$F$2:$EE$2,O$4,'reporting moussy'!$F$7:$EE$7)+SUMIF('reporting trappes'!$F$2:$EE$2,O$4,'reporting trappes'!$F$7:$EE$7)+SUMIF('SPACELOG 5 BP'!$F$2:$EE$2,O$4,'SPACELOG 5 BP'!$F$7:$EE$7)+SUMIF('SPACELOG 6 BP'!$F$2:$EE$2,O$4,'SPACELOG 6 BP'!$F$7:$EE$7)+SUMIF('SPACELOG 7 BP'!$F$2:$EE$2,O$4,'SPACELOG 7 BP'!$F$7:$EE$7)+SUMIF('SPACELOG 8 BP'!$F$2:$EE$2,O$4,'SPACELOG 8 BP'!$F$7:$EE$7)+SUMIF('SPACELOG 9 BP'!$F$2:$EE$2,O$4,'SPACELOG 9 BP'!$F$7:$EE$7)+SUMIF('SPACELOG 10 BP'!$F$2:$EE$2,O$4,'SPACELOG 10 BP'!$F$7:$EE$7)+SUMIF('SPACELOG 11 BP'!$F$2:$EE$2,O$4,'SPACELOG 11 BP'!$F$7:$EE$7)+SUMIF('SPACELOG 12 BP'!$F$2:$EE$2,O$4,'SPACELOG 12 BP'!$F$7:$EE$7)</f>
        <v>79160</v>
      </c>
      <c r="P7" s="13">
        <f>SUMIF('reporting montigny'!$F$2:$EE$2,P$4,'reporting montigny'!$F$7:$EE$7)+SUMIF('reporting boissy'!$F$2:$EE$2,P$4,'reporting boissy'!$F$7:$EE$7)+SUMIF('reporting moussy'!$F$2:$EE$2,P$4,'reporting moussy'!$F$7:$EE$7)+SUMIF('reporting trappes'!$F$2:$EE$2,P$4,'reporting trappes'!$F$7:$EE$7)+SUMIF('SPACELOG 5 BP'!$F$2:$EE$2,P$4,'SPACELOG 5 BP'!$F$7:$EE$7)+SUMIF('SPACELOG 6 BP'!$F$2:$EE$2,P$4,'SPACELOG 6 BP'!$F$7:$EE$7)+SUMIF('SPACELOG 7 BP'!$F$2:$EE$2,P$4,'SPACELOG 7 BP'!$F$7:$EE$7)+SUMIF('SPACELOG 8 BP'!$F$2:$EE$2,P$4,'SPACELOG 8 BP'!$F$7:$EE$7)+SUMIF('SPACELOG 9 BP'!$F$2:$EE$2,P$4,'SPACELOG 9 BP'!$F$7:$EE$7)+SUMIF('SPACELOG 10 BP'!$F$2:$EE$2,P$4,'SPACELOG 10 BP'!$F$7:$EE$7)+SUMIF('SPACELOG 11 BP'!$F$2:$EE$2,P$4,'SPACELOG 11 BP'!$F$7:$EE$7)+SUMIF('SPACELOG 12 BP'!$F$2:$EE$2,P$4,'SPACELOG 12 BP'!$F$7:$EE$7)</f>
        <v>83060</v>
      </c>
      <c r="Q7" s="13">
        <f>SUMIF('reporting montigny'!$F$2:$EE$2,Q$4,'reporting montigny'!$F$7:$EE$7)+SUMIF('reporting boissy'!$F$2:$EE$2,Q$4,'reporting boissy'!$F$7:$EE$7)+SUMIF('reporting moussy'!$F$2:$EE$2,Q$4,'reporting moussy'!$F$7:$EE$7)+SUMIF('reporting trappes'!$F$2:$EE$2,Q$4,'reporting trappes'!$F$7:$EE$7)+SUMIF('SPACELOG 5 BP'!$F$2:$EE$2,Q$4,'SPACELOG 5 BP'!$F$7:$EE$7)+SUMIF('SPACELOG 6 BP'!$F$2:$EE$2,Q$4,'SPACELOG 6 BP'!$F$7:$EE$7)+SUMIF('SPACELOG 7 BP'!$F$2:$EE$2,Q$4,'SPACELOG 7 BP'!$F$7:$EE$7)+SUMIF('SPACELOG 8 BP'!$F$2:$EE$2,Q$4,'SPACELOG 8 BP'!$F$7:$EE$7)+SUMIF('SPACELOG 9 BP'!$F$2:$EE$2,Q$4,'SPACELOG 9 BP'!$F$7:$EE$7)+SUMIF('SPACELOG 10 BP'!$F$2:$EE$2,Q$4,'SPACELOG 10 BP'!$F$7:$EE$7)+SUMIF('SPACELOG 11 BP'!$F$2:$EE$2,Q$4,'SPACELOG 11 BP'!$F$7:$EE$7)+SUMIF('SPACELOG 12 BP'!$F$2:$EE$2,Q$4,'SPACELOG 12 BP'!$F$7:$EE$7)</f>
        <v>88960</v>
      </c>
      <c r="R7" s="14">
        <f>SUM(F7:Q7)</f>
        <v>918184</v>
      </c>
      <c r="S7" s="13">
        <f>SUMIF('reporting montigny'!$F$2:$EE$2,S$4,'reporting montigny'!$F$7:$EE$7)+SUMIF('reporting boissy'!$F$2:$EE$2,S$4,'reporting boissy'!$F$7:$EE$7)+SUMIF('reporting moussy'!$F$2:$EE$2,S$4,'reporting moussy'!$F$7:$EE$7)+SUMIF('reporting trappes'!$F$2:$EE$2,S$4,'reporting trappes'!$F$7:$EE$7)+SUMIF('SPACELOG 5 BP'!$F$2:$EE$2,S$4,'SPACELOG 5 BP'!$F$7:$EE$7)+SUMIF('SPACELOG 6 BP'!$F$2:$EE$2,S$4,'SPACELOG 6 BP'!$F$7:$EE$7)+SUMIF('SPACELOG 7 BP'!$F$2:$EE$2,S$4,'SPACELOG 7 BP'!$F$7:$EE$7)+SUMIF('SPACELOG 8 BP'!$F$2:$EE$2,S$4,'SPACELOG 8 BP'!$F$7:$EE$7)+SUMIF('SPACELOG 9 BP'!$F$2:$EE$2,S$4,'SPACELOG 9 BP'!$F$7:$EE$7)+SUMIF('SPACELOG 10 BP'!$F$2:$EE$2,S$4,'SPACELOG 10 BP'!$F$7:$EE$7)+SUMIF('SPACELOG 11 BP'!$F$2:$EE$2,S$4,'SPACELOG 11 BP'!$F$7:$EE$7)+SUMIF('SPACELOG 12 BP'!$F$2:$EE$2,S$4,'SPACELOG 12 BP'!$F$7:$EE$7)</f>
        <v>84560</v>
      </c>
      <c r="T7" s="13">
        <f>SUMIF('reporting montigny'!$F$2:$EE$2,T$4,'reporting montigny'!$F$7:$EE$7)+SUMIF('reporting boissy'!$F$2:$EE$2,T$4,'reporting boissy'!$F$7:$EE$7)+SUMIF('reporting moussy'!$F$2:$EE$2,T$4,'reporting moussy'!$F$7:$EE$7)+SUMIF('reporting trappes'!$F$2:$EE$2,T$4,'reporting trappes'!$F$7:$EE$7)+SUMIF('SPACELOG 5 BP'!$F$2:$EE$2,T$4,'SPACELOG 5 BP'!$F$7:$EE$7)+SUMIF('SPACELOG 6 BP'!$F$2:$EE$2,T$4,'SPACELOG 6 BP'!$F$7:$EE$7)+SUMIF('SPACELOG 7 BP'!$F$2:$EE$2,T$4,'SPACELOG 7 BP'!$F$7:$EE$7)+SUMIF('SPACELOG 8 BP'!$F$2:$EE$2,T$4,'SPACELOG 8 BP'!$F$7:$EE$7)+SUMIF('SPACELOG 9 BP'!$F$2:$EE$2,T$4,'SPACELOG 9 BP'!$F$7:$EE$7)+SUMIF('SPACELOG 10 BP'!$F$2:$EE$2,T$4,'SPACELOG 10 BP'!$F$7:$EE$7)+SUMIF('SPACELOG 11 BP'!$F$2:$EE$2,T$4,'SPACELOG 11 BP'!$F$7:$EE$7)+SUMIF('SPACELOG 12 BP'!$F$2:$EE$2,T$4,'SPACELOG 12 BP'!$F$7:$EE$7)</f>
        <v>86185</v>
      </c>
      <c r="U7" s="13">
        <f>SUMIF('reporting montigny'!$F$2:$EE$2,U$4,'reporting montigny'!$F$7:$EE$7)+SUMIF('reporting boissy'!$F$2:$EE$2,U$4,'reporting boissy'!$F$7:$EE$7)+SUMIF('reporting moussy'!$F$2:$EE$2,U$4,'reporting moussy'!$F$7:$EE$7)+SUMIF('reporting trappes'!$F$2:$EE$2,U$4,'reporting trappes'!$F$7:$EE$7)+SUMIF('SPACELOG 5 BP'!$F$2:$EE$2,U$4,'SPACELOG 5 BP'!$F$7:$EE$7)+SUMIF('SPACELOG 6 BP'!$F$2:$EE$2,U$4,'SPACELOG 6 BP'!$F$7:$EE$7)+SUMIF('SPACELOG 7 BP'!$F$2:$EE$2,U$4,'SPACELOG 7 BP'!$F$7:$EE$7)+SUMIF('SPACELOG 8 BP'!$F$2:$EE$2,U$4,'SPACELOG 8 BP'!$F$7:$EE$7)+SUMIF('SPACELOG 9 BP'!$F$2:$EE$2,U$4,'SPACELOG 9 BP'!$F$7:$EE$7)+SUMIF('SPACELOG 10 BP'!$F$2:$EE$2,U$4,'SPACELOG 10 BP'!$F$7:$EE$7)+SUMIF('SPACELOG 11 BP'!$F$2:$EE$2,U$4,'SPACELOG 11 BP'!$F$7:$EE$7)+SUMIF('SPACELOG 12 BP'!$F$2:$EE$2,U$4,'SPACELOG 12 BP'!$F$7:$EE$7)</f>
        <v>89185</v>
      </c>
      <c r="V7" s="13">
        <f>SUMIF('reporting montigny'!$F$2:$EE$2,V$4,'reporting montigny'!$F$7:$EE$7)+SUMIF('reporting boissy'!$F$2:$EE$2,V$4,'reporting boissy'!$F$7:$EE$7)+SUMIF('reporting moussy'!$F$2:$EE$2,V$4,'reporting moussy'!$F$7:$EE$7)+SUMIF('reporting trappes'!$F$2:$EE$2,V$4,'reporting trappes'!$F$7:$EE$7)+SUMIF('SPACELOG 5 BP'!$F$2:$EE$2,V$4,'SPACELOG 5 BP'!$F$7:$EE$7)+SUMIF('SPACELOG 6 BP'!$F$2:$EE$2,V$4,'SPACELOG 6 BP'!$F$7:$EE$7)+SUMIF('SPACELOG 7 BP'!$F$2:$EE$2,V$4,'SPACELOG 7 BP'!$F$7:$EE$7)+SUMIF('SPACELOG 8 BP'!$F$2:$EE$2,V$4,'SPACELOG 8 BP'!$F$7:$EE$7)+SUMIF('SPACELOG 9 BP'!$F$2:$EE$2,V$4,'SPACELOG 9 BP'!$F$7:$EE$7)+SUMIF('SPACELOG 10 BP'!$F$2:$EE$2,V$4,'SPACELOG 10 BP'!$F$7:$EE$7)+SUMIF('SPACELOG 11 BP'!$F$2:$EE$2,V$4,'SPACELOG 11 BP'!$F$7:$EE$7)+SUMIF('SPACELOG 12 BP'!$F$2:$EE$2,V$4,'SPACELOG 12 BP'!$F$7:$EE$7)</f>
        <v>83735</v>
      </c>
      <c r="W7" s="13">
        <f>SUMIF('reporting montigny'!$F$2:$EE$2,W$4,'reporting montigny'!$F$7:$EE$7)+SUMIF('reporting boissy'!$F$2:$EE$2,W$4,'reporting boissy'!$F$7:$EE$7)+SUMIF('reporting moussy'!$F$2:$EE$2,W$4,'reporting moussy'!$F$7:$EE$7)+SUMIF('reporting trappes'!$F$2:$EE$2,W$4,'reporting trappes'!$F$7:$EE$7)+SUMIF('SPACELOG 5 BP'!$F$2:$EE$2,W$4,'SPACELOG 5 BP'!$F$7:$EE$7)+SUMIF('SPACELOG 6 BP'!$F$2:$EE$2,W$4,'SPACELOG 6 BP'!$F$7:$EE$7)+SUMIF('SPACELOG 7 BP'!$F$2:$EE$2,W$4,'SPACELOG 7 BP'!$F$7:$EE$7)+SUMIF('SPACELOG 8 BP'!$F$2:$EE$2,W$4,'SPACELOG 8 BP'!$F$7:$EE$7)+SUMIF('SPACELOG 9 BP'!$F$2:$EE$2,W$4,'SPACELOG 9 BP'!$F$7:$EE$7)+SUMIF('SPACELOG 10 BP'!$F$2:$EE$2,W$4,'SPACELOG 10 BP'!$F$7:$EE$7)+SUMIF('SPACELOG 11 BP'!$F$2:$EE$2,W$4,'SPACELOG 11 BP'!$F$7:$EE$7)+SUMIF('SPACELOG 12 BP'!$F$2:$EE$2,W$4,'SPACELOG 12 BP'!$F$7:$EE$7)</f>
        <v>94035</v>
      </c>
      <c r="X7" s="13">
        <f>SUMIF('reporting montigny'!$F$2:$EE$2,X$4,'reporting montigny'!$F$7:$EE$7)+SUMIF('reporting boissy'!$F$2:$EE$2,X$4,'reporting boissy'!$F$7:$EE$7)+SUMIF('reporting moussy'!$F$2:$EE$2,X$4,'reporting moussy'!$F$7:$EE$7)+SUMIF('reporting trappes'!$F$2:$EE$2,X$4,'reporting trappes'!$F$7:$EE$7)+SUMIF('SPACELOG 5 BP'!$F$2:$EE$2,X$4,'SPACELOG 5 BP'!$F$7:$EE$7)+SUMIF('SPACELOG 6 BP'!$F$2:$EE$2,X$4,'SPACELOG 6 BP'!$F$7:$EE$7)+SUMIF('SPACELOG 7 BP'!$F$2:$EE$2,X$4,'SPACELOG 7 BP'!$F$7:$EE$7)+SUMIF('SPACELOG 8 BP'!$F$2:$EE$2,X$4,'SPACELOG 8 BP'!$F$7:$EE$7)+SUMIF('SPACELOG 9 BP'!$F$2:$EE$2,X$4,'SPACELOG 9 BP'!$F$7:$EE$7)+SUMIF('SPACELOG 10 BP'!$F$2:$EE$2,X$4,'SPACELOG 10 BP'!$F$7:$EE$7)+SUMIF('SPACELOG 11 BP'!$F$2:$EE$2,X$4,'SPACELOG 11 BP'!$F$7:$EE$7)+SUMIF('SPACELOG 12 BP'!$F$2:$EE$2,X$4,'SPACELOG 12 BP'!$F$7:$EE$7)</f>
        <v>93185</v>
      </c>
      <c r="Y7" s="13">
        <f>SUMIF('reporting montigny'!$F$2:$EE$2,Y$4,'reporting montigny'!$F$7:$EE$7)+SUMIF('reporting boissy'!$F$2:$EE$2,Y$4,'reporting boissy'!$F$7:$EE$7)+SUMIF('reporting moussy'!$F$2:$EE$2,Y$4,'reporting moussy'!$F$7:$EE$7)+SUMIF('reporting trappes'!$F$2:$EE$2,Y$4,'reporting trappes'!$F$7:$EE$7)+SUMIF('SPACELOG 5 BP'!$F$2:$EE$2,Y$4,'SPACELOG 5 BP'!$F$7:$EE$7)+SUMIF('SPACELOG 6 BP'!$F$2:$EE$2,Y$4,'SPACELOG 6 BP'!$F$7:$EE$7)+SUMIF('SPACELOG 7 BP'!$F$2:$EE$2,Y$4,'SPACELOG 7 BP'!$F$7:$EE$7)+SUMIF('SPACELOG 8 BP'!$F$2:$EE$2,Y$4,'SPACELOG 8 BP'!$F$7:$EE$7)+SUMIF('SPACELOG 9 BP'!$F$2:$EE$2,Y$4,'SPACELOG 9 BP'!$F$7:$EE$7)+SUMIF('SPACELOG 10 BP'!$F$2:$EE$2,Y$4,'SPACELOG 10 BP'!$F$7:$EE$7)+SUMIF('SPACELOG 11 BP'!$F$2:$EE$2,Y$4,'SPACELOG 11 BP'!$F$7:$EE$7)+SUMIF('SPACELOG 12 BP'!$F$2:$EE$2,Y$4,'SPACELOG 12 BP'!$F$7:$EE$7)</f>
        <v>101635</v>
      </c>
      <c r="Z7" s="13">
        <f>SUMIF('reporting montigny'!$F$2:$EE$2,Z$4,'reporting montigny'!$F$7:$EE$7)+SUMIF('reporting boissy'!$F$2:$EE$2,Z$4,'reporting boissy'!$F$7:$EE$7)+SUMIF('reporting moussy'!$F$2:$EE$2,Z$4,'reporting moussy'!$F$7:$EE$7)+SUMIF('reporting trappes'!$F$2:$EE$2,Z$4,'reporting trappes'!$F$7:$EE$7)+SUMIF('SPACELOG 5 BP'!$F$2:$EE$2,Z$4,'SPACELOG 5 BP'!$F$7:$EE$7)+SUMIF('SPACELOG 6 BP'!$F$2:$EE$2,Z$4,'SPACELOG 6 BP'!$F$7:$EE$7)+SUMIF('SPACELOG 7 BP'!$F$2:$EE$2,Z$4,'SPACELOG 7 BP'!$F$7:$EE$7)+SUMIF('SPACELOG 8 BP'!$F$2:$EE$2,Z$4,'SPACELOG 8 BP'!$F$7:$EE$7)+SUMIF('SPACELOG 9 BP'!$F$2:$EE$2,Z$4,'SPACELOG 9 BP'!$F$7:$EE$7)+SUMIF('SPACELOG 10 BP'!$F$2:$EE$2,Z$4,'SPACELOG 10 BP'!$F$7:$EE$7)+SUMIF('SPACELOG 11 BP'!$F$2:$EE$2,Z$4,'SPACELOG 11 BP'!$F$7:$EE$7)+SUMIF('SPACELOG 12 BP'!$F$2:$EE$2,Z$4,'SPACELOG 12 BP'!$F$7:$EE$7)</f>
        <v>104185</v>
      </c>
      <c r="AA7" s="13">
        <f>SUMIF('reporting montigny'!$F$2:$EE$2,AA$4,'reporting montigny'!$F$7:$EE$7)+SUMIF('reporting boissy'!$F$2:$EE$2,AA$4,'reporting boissy'!$F$7:$EE$7)+SUMIF('reporting moussy'!$F$2:$EE$2,AA$4,'reporting moussy'!$F$7:$EE$7)+SUMIF('reporting trappes'!$F$2:$EE$2,AA$4,'reporting trappes'!$F$7:$EE$7)+SUMIF('SPACELOG 5 BP'!$F$2:$EE$2,AA$4,'SPACELOG 5 BP'!$F$7:$EE$7)+SUMIF('SPACELOG 6 BP'!$F$2:$EE$2,AA$4,'SPACELOG 6 BP'!$F$7:$EE$7)+SUMIF('SPACELOG 7 BP'!$F$2:$EE$2,AA$4,'SPACELOG 7 BP'!$F$7:$EE$7)+SUMIF('SPACELOG 8 BP'!$F$2:$EE$2,AA$4,'SPACELOG 8 BP'!$F$7:$EE$7)+SUMIF('SPACELOG 9 BP'!$F$2:$EE$2,AA$4,'SPACELOG 9 BP'!$F$7:$EE$7)+SUMIF('SPACELOG 10 BP'!$F$2:$EE$2,AA$4,'SPACELOG 10 BP'!$F$7:$EE$7)+SUMIF('SPACELOG 11 BP'!$F$2:$EE$2,AA$4,'SPACELOG 11 BP'!$F$7:$EE$7)+SUMIF('SPACELOG 12 BP'!$F$2:$EE$2,AA$4,'SPACELOG 12 BP'!$F$7:$EE$7)</f>
        <v>106735</v>
      </c>
      <c r="AB7" s="13">
        <f>SUMIF('reporting montigny'!$F$2:$EE$2,AB$4,'reporting montigny'!$F$7:$EE$7)+SUMIF('reporting boissy'!$F$2:$EE$2,AB$4,'reporting boissy'!$F$7:$EE$7)+SUMIF('reporting moussy'!$F$2:$EE$2,AB$4,'reporting moussy'!$F$7:$EE$7)+SUMIF('reporting trappes'!$F$2:$EE$2,AB$4,'reporting trappes'!$F$7:$EE$7)+SUMIF('SPACELOG 5 BP'!$F$2:$EE$2,AB$4,'SPACELOG 5 BP'!$F$7:$EE$7)+SUMIF('SPACELOG 6 BP'!$F$2:$EE$2,AB$4,'SPACELOG 6 BP'!$F$7:$EE$7)+SUMIF('SPACELOG 7 BP'!$F$2:$EE$2,AB$4,'SPACELOG 7 BP'!$F$7:$EE$7)+SUMIF('SPACELOG 8 BP'!$F$2:$EE$2,AB$4,'SPACELOG 8 BP'!$F$7:$EE$7)+SUMIF('SPACELOG 9 BP'!$F$2:$EE$2,AB$4,'SPACELOG 9 BP'!$F$7:$EE$7)+SUMIF('SPACELOG 10 BP'!$F$2:$EE$2,AB$4,'SPACELOG 10 BP'!$F$7:$EE$7)+SUMIF('SPACELOG 11 BP'!$F$2:$EE$2,AB$4,'SPACELOG 11 BP'!$F$7:$EE$7)+SUMIF('SPACELOG 12 BP'!$F$2:$EE$2,AB$4,'SPACELOG 12 BP'!$F$7:$EE$7)</f>
        <v>109285</v>
      </c>
      <c r="AC7" s="13">
        <f>SUMIF('reporting montigny'!$F$2:$EE$2,AC$4,'reporting montigny'!$F$7:$EE$7)+SUMIF('reporting boissy'!$F$2:$EE$2,AC$4,'reporting boissy'!$F$7:$EE$7)+SUMIF('reporting moussy'!$F$2:$EE$2,AC$4,'reporting moussy'!$F$7:$EE$7)+SUMIF('reporting trappes'!$F$2:$EE$2,AC$4,'reporting trappes'!$F$7:$EE$7)+SUMIF('SPACELOG 5 BP'!$F$2:$EE$2,AC$4,'SPACELOG 5 BP'!$F$7:$EE$7)+SUMIF('SPACELOG 6 BP'!$F$2:$EE$2,AC$4,'SPACELOG 6 BP'!$F$7:$EE$7)+SUMIF('SPACELOG 7 BP'!$F$2:$EE$2,AC$4,'SPACELOG 7 BP'!$F$7:$EE$7)+SUMIF('SPACELOG 8 BP'!$F$2:$EE$2,AC$4,'SPACELOG 8 BP'!$F$7:$EE$7)+SUMIF('SPACELOG 9 BP'!$F$2:$EE$2,AC$4,'SPACELOG 9 BP'!$F$7:$EE$7)+SUMIF('SPACELOG 10 BP'!$F$2:$EE$2,AC$4,'SPACELOG 10 BP'!$F$7:$EE$7)+SUMIF('SPACELOG 11 BP'!$F$2:$EE$2,AC$4,'SPACELOG 11 BP'!$F$7:$EE$7)+SUMIF('SPACELOG 12 BP'!$F$2:$EE$2,AC$4,'SPACELOG 12 BP'!$F$7:$EE$7)</f>
        <v>111835</v>
      </c>
      <c r="AD7" s="13">
        <f>SUMIF('reporting montigny'!$F$2:$EE$2,AD$4,'reporting montigny'!$F$7:$EE$7)+SUMIF('reporting boissy'!$F$2:$EE$2,AD$4,'reporting boissy'!$F$7:$EE$7)+SUMIF('reporting moussy'!$F$2:$EE$2,AD$4,'reporting moussy'!$F$7:$EE$7)+SUMIF('reporting trappes'!$F$2:$EE$2,AD$4,'reporting trappes'!$F$7:$EE$7)+SUMIF('SPACELOG 5 BP'!$F$2:$EE$2,AD$4,'SPACELOG 5 BP'!$F$7:$EE$7)+SUMIF('SPACELOG 6 BP'!$F$2:$EE$2,AD$4,'SPACELOG 6 BP'!$F$7:$EE$7)+SUMIF('SPACELOG 7 BP'!$F$2:$EE$2,AD$4,'SPACELOG 7 BP'!$F$7:$EE$7)+SUMIF('SPACELOG 8 BP'!$F$2:$EE$2,AD$4,'SPACELOG 8 BP'!$F$7:$EE$7)+SUMIF('SPACELOG 9 BP'!$F$2:$EE$2,AD$4,'SPACELOG 9 BP'!$F$7:$EE$7)+SUMIF('SPACELOG 10 BP'!$F$2:$EE$2,AD$4,'SPACELOG 10 BP'!$F$7:$EE$7)+SUMIF('SPACELOG 11 BP'!$F$2:$EE$2,AD$4,'SPACELOG 11 BP'!$F$7:$EE$7)+SUMIF('SPACELOG 12 BP'!$F$2:$EE$2,AD$4,'SPACELOG 12 BP'!$F$7:$EE$7)</f>
        <v>114385</v>
      </c>
      <c r="AE7" s="14">
        <f>SUM(S7:AD7)</f>
        <v>1178945</v>
      </c>
      <c r="AF7" s="13">
        <f>SUMIF('reporting montigny'!$F$2:$EE$2,AF$4,'reporting montigny'!$F$7:$EE$7)+SUMIF('reporting boissy'!$F$2:$EE$2,AF$4,'reporting boissy'!$F$7:$EE$7)+SUMIF('reporting moussy'!$F$2:$EE$2,AF$4,'reporting moussy'!$F$7:$EE$7)+SUMIF('reporting trappes'!$F$2:$EE$2,AF$4,'reporting trappes'!$F$7:$EE$7)+SUMIF('SPACELOG 5 BP'!$F$2:$EE$2,AF$4,'SPACELOG 5 BP'!$F$7:$EE$7)+SUMIF('SPACELOG 6 BP'!$F$2:$EE$2,AF$4,'SPACELOG 6 BP'!$F$7:$EE$7)+SUMIF('SPACELOG 7 BP'!$F$2:$EE$2,AF$4,'SPACELOG 7 BP'!$F$7:$EE$7)+SUMIF('SPACELOG 8 BP'!$F$2:$EE$2,AF$4,'SPACELOG 8 BP'!$F$7:$EE$7)+SUMIF('SPACELOG 9 BP'!$F$2:$EE$2,AF$4,'SPACELOG 9 BP'!$F$7:$EE$7)+SUMIF('SPACELOG 10 BP'!$F$2:$EE$2,AF$4,'SPACELOG 10 BP'!$F$7:$EE$7)+SUMIF('SPACELOG 11 BP'!$F$2:$EE$2,AF$4,'SPACELOG 11 BP'!$F$7:$EE$7)+SUMIF('SPACELOG 12 BP'!$F$2:$EE$2,AF$4,'SPACELOG 12 BP'!$F$7:$EE$7)</f>
        <v>116935</v>
      </c>
      <c r="AG7" s="13">
        <f>SUMIF('reporting montigny'!$F$2:$EE$2,AG$4,'reporting montigny'!$F$7:$EE$7)+SUMIF('reporting boissy'!$F$2:$EE$2,AG$4,'reporting boissy'!$F$7:$EE$7)+SUMIF('reporting moussy'!$F$2:$EE$2,AG$4,'reporting moussy'!$F$7:$EE$7)+SUMIF('reporting trappes'!$F$2:$EE$2,AG$4,'reporting trappes'!$F$7:$EE$7)+SUMIF('SPACELOG 5 BP'!$F$2:$EE$2,AG$4,'SPACELOG 5 BP'!$F$7:$EE$7)+SUMIF('SPACELOG 6 BP'!$F$2:$EE$2,AG$4,'SPACELOG 6 BP'!$F$7:$EE$7)+SUMIF('SPACELOG 7 BP'!$F$2:$EE$2,AG$4,'SPACELOG 7 BP'!$F$7:$EE$7)+SUMIF('SPACELOG 8 BP'!$F$2:$EE$2,AG$4,'SPACELOG 8 BP'!$F$7:$EE$7)+SUMIF('SPACELOG 9 BP'!$F$2:$EE$2,AG$4,'SPACELOG 9 BP'!$F$7:$EE$7)+SUMIF('SPACELOG 10 BP'!$F$2:$EE$2,AG$4,'SPACELOG 10 BP'!$F$7:$EE$7)+SUMIF('SPACELOG 11 BP'!$F$2:$EE$2,AG$4,'SPACELOG 11 BP'!$F$7:$EE$7)+SUMIF('SPACELOG 12 BP'!$F$2:$EE$2,AG$4,'SPACELOG 12 BP'!$F$7:$EE$7)</f>
        <v>119485</v>
      </c>
      <c r="AH7" s="13">
        <f>SUMIF('reporting montigny'!$F$2:$EE$2,AH$4,'reporting montigny'!$F$7:$EE$7)+SUMIF('reporting boissy'!$F$2:$EE$2,AH$4,'reporting boissy'!$F$7:$EE$7)+SUMIF('reporting moussy'!$F$2:$EE$2,AH$4,'reporting moussy'!$F$7:$EE$7)+SUMIF('reporting trappes'!$F$2:$EE$2,AH$4,'reporting trappes'!$F$7:$EE$7)+SUMIF('SPACELOG 5 BP'!$F$2:$EE$2,AH$4,'SPACELOG 5 BP'!$F$7:$EE$7)+SUMIF('SPACELOG 6 BP'!$F$2:$EE$2,AH$4,'SPACELOG 6 BP'!$F$7:$EE$7)+SUMIF('SPACELOG 7 BP'!$F$2:$EE$2,AH$4,'SPACELOG 7 BP'!$F$7:$EE$7)+SUMIF('SPACELOG 8 BP'!$F$2:$EE$2,AH$4,'SPACELOG 8 BP'!$F$7:$EE$7)+SUMIF('SPACELOG 9 BP'!$F$2:$EE$2,AH$4,'SPACELOG 9 BP'!$F$7:$EE$7)+SUMIF('SPACELOG 10 BP'!$F$2:$EE$2,AH$4,'SPACELOG 10 BP'!$F$7:$EE$7)+SUMIF('SPACELOG 11 BP'!$F$2:$EE$2,AH$4,'SPACELOG 11 BP'!$F$7:$EE$7)+SUMIF('SPACELOG 12 BP'!$F$2:$EE$2,AH$4,'SPACELOG 12 BP'!$F$7:$EE$7)</f>
        <v>122035</v>
      </c>
      <c r="AI7" s="13">
        <f>SUMIF('reporting montigny'!$F$2:$EE$2,AI$4,'reporting montigny'!$F$7:$EE$7)+SUMIF('reporting boissy'!$F$2:$EE$2,AI$4,'reporting boissy'!$F$7:$EE$7)+SUMIF('reporting moussy'!$F$2:$EE$2,AI$4,'reporting moussy'!$F$7:$EE$7)+SUMIF('reporting trappes'!$F$2:$EE$2,AI$4,'reporting trappes'!$F$7:$EE$7)+SUMIF('SPACELOG 5 BP'!$F$2:$EE$2,AI$4,'SPACELOG 5 BP'!$F$7:$EE$7)+SUMIF('SPACELOG 6 BP'!$F$2:$EE$2,AI$4,'SPACELOG 6 BP'!$F$7:$EE$7)+SUMIF('SPACELOG 7 BP'!$F$2:$EE$2,AI$4,'SPACELOG 7 BP'!$F$7:$EE$7)+SUMIF('SPACELOG 8 BP'!$F$2:$EE$2,AI$4,'SPACELOG 8 BP'!$F$7:$EE$7)+SUMIF('SPACELOG 9 BP'!$F$2:$EE$2,AI$4,'SPACELOG 9 BP'!$F$7:$EE$7)+SUMIF('SPACELOG 10 BP'!$F$2:$EE$2,AI$4,'SPACELOG 10 BP'!$F$7:$EE$7)+SUMIF('SPACELOG 11 BP'!$F$2:$EE$2,AI$4,'SPACELOG 11 BP'!$F$7:$EE$7)+SUMIF('SPACELOG 12 BP'!$F$2:$EE$2,AI$4,'SPACELOG 12 BP'!$F$7:$EE$7)</f>
        <v>124585</v>
      </c>
      <c r="AJ7" s="13">
        <f>SUMIF('reporting montigny'!$F$2:$EE$2,AJ$4,'reporting montigny'!$F$7:$EE$7)+SUMIF('reporting boissy'!$F$2:$EE$2,AJ$4,'reporting boissy'!$F$7:$EE$7)+SUMIF('reporting moussy'!$F$2:$EE$2,AJ$4,'reporting moussy'!$F$7:$EE$7)+SUMIF('reporting trappes'!$F$2:$EE$2,AJ$4,'reporting trappes'!$F$7:$EE$7)+SUMIF('SPACELOG 5 BP'!$F$2:$EE$2,AJ$4,'SPACELOG 5 BP'!$F$7:$EE$7)+SUMIF('SPACELOG 6 BP'!$F$2:$EE$2,AJ$4,'SPACELOG 6 BP'!$F$7:$EE$7)+SUMIF('SPACELOG 7 BP'!$F$2:$EE$2,AJ$4,'SPACELOG 7 BP'!$F$7:$EE$7)+SUMIF('SPACELOG 8 BP'!$F$2:$EE$2,AJ$4,'SPACELOG 8 BP'!$F$7:$EE$7)+SUMIF('SPACELOG 9 BP'!$F$2:$EE$2,AJ$4,'SPACELOG 9 BP'!$F$7:$EE$7)+SUMIF('SPACELOG 10 BP'!$F$2:$EE$2,AJ$4,'SPACELOG 10 BP'!$F$7:$EE$7)+SUMIF('SPACELOG 11 BP'!$F$2:$EE$2,AJ$4,'SPACELOG 11 BP'!$F$7:$EE$7)+SUMIF('SPACELOG 12 BP'!$F$2:$EE$2,AJ$4,'SPACELOG 12 BP'!$F$7:$EE$7)</f>
        <v>126385</v>
      </c>
      <c r="AK7" s="13">
        <f>SUMIF('reporting montigny'!$F$2:$EE$2,AK$4,'reporting montigny'!$F$7:$EE$7)+SUMIF('reporting boissy'!$F$2:$EE$2,AK$4,'reporting boissy'!$F$7:$EE$7)+SUMIF('reporting moussy'!$F$2:$EE$2,AK$4,'reporting moussy'!$F$7:$EE$7)+SUMIF('reporting trappes'!$F$2:$EE$2,AK$4,'reporting trappes'!$F$7:$EE$7)+SUMIF('SPACELOG 5 BP'!$F$2:$EE$2,AK$4,'SPACELOG 5 BP'!$F$7:$EE$7)+SUMIF('SPACELOG 6 BP'!$F$2:$EE$2,AK$4,'SPACELOG 6 BP'!$F$7:$EE$7)+SUMIF('SPACELOG 7 BP'!$F$2:$EE$2,AK$4,'SPACELOG 7 BP'!$F$7:$EE$7)+SUMIF('SPACELOG 8 BP'!$F$2:$EE$2,AK$4,'SPACELOG 8 BP'!$F$7:$EE$7)+SUMIF('SPACELOG 9 BP'!$F$2:$EE$2,AK$4,'SPACELOG 9 BP'!$F$7:$EE$7)+SUMIF('SPACELOG 10 BP'!$F$2:$EE$2,AK$4,'SPACELOG 10 BP'!$F$7:$EE$7)+SUMIF('SPACELOG 11 BP'!$F$2:$EE$2,AK$4,'SPACELOG 11 BP'!$F$7:$EE$7)+SUMIF('SPACELOG 12 BP'!$F$2:$EE$2,AK$4,'SPACELOG 12 BP'!$F$7:$EE$7)</f>
        <v>128185</v>
      </c>
      <c r="AL7" s="13">
        <f>SUMIF('reporting montigny'!$F$2:$EE$2,AL$4,'reporting montigny'!$F$7:$EE$7)+SUMIF('reporting boissy'!$F$2:$EE$2,AL$4,'reporting boissy'!$F$7:$EE$7)+SUMIF('reporting moussy'!$F$2:$EE$2,AL$4,'reporting moussy'!$F$7:$EE$7)+SUMIF('reporting trappes'!$F$2:$EE$2,AL$4,'reporting trappes'!$F$7:$EE$7)+SUMIF('SPACELOG 5 BP'!$F$2:$EE$2,AL$4,'SPACELOG 5 BP'!$F$7:$EE$7)+SUMIF('SPACELOG 6 BP'!$F$2:$EE$2,AL$4,'SPACELOG 6 BP'!$F$7:$EE$7)+SUMIF('SPACELOG 7 BP'!$F$2:$EE$2,AL$4,'SPACELOG 7 BP'!$F$7:$EE$7)+SUMIF('SPACELOG 8 BP'!$F$2:$EE$2,AL$4,'SPACELOG 8 BP'!$F$7:$EE$7)+SUMIF('SPACELOG 9 BP'!$F$2:$EE$2,AL$4,'SPACELOG 9 BP'!$F$7:$EE$7)+SUMIF('SPACELOG 10 BP'!$F$2:$EE$2,AL$4,'SPACELOG 10 BP'!$F$7:$EE$7)+SUMIF('SPACELOG 11 BP'!$F$2:$EE$2,AL$4,'SPACELOG 11 BP'!$F$7:$EE$7)+SUMIF('SPACELOG 12 BP'!$F$2:$EE$2,AL$4,'SPACELOG 12 BP'!$F$7:$EE$7)</f>
        <v>128185</v>
      </c>
      <c r="AM7" s="13">
        <f>SUMIF('reporting montigny'!$F$2:$EE$2,AM$4,'reporting montigny'!$F$7:$EE$7)+SUMIF('reporting boissy'!$F$2:$EE$2,AM$4,'reporting boissy'!$F$7:$EE$7)+SUMIF('reporting moussy'!$F$2:$EE$2,AM$4,'reporting moussy'!$F$7:$EE$7)+SUMIF('reporting trappes'!$F$2:$EE$2,AM$4,'reporting trappes'!$F$7:$EE$7)+SUMIF('SPACELOG 5 BP'!$F$2:$EE$2,AM$4,'SPACELOG 5 BP'!$F$7:$EE$7)+SUMIF('SPACELOG 6 BP'!$F$2:$EE$2,AM$4,'SPACELOG 6 BP'!$F$7:$EE$7)+SUMIF('SPACELOG 7 BP'!$F$2:$EE$2,AM$4,'SPACELOG 7 BP'!$F$7:$EE$7)+SUMIF('SPACELOG 8 BP'!$F$2:$EE$2,AM$4,'SPACELOG 8 BP'!$F$7:$EE$7)+SUMIF('SPACELOG 9 BP'!$F$2:$EE$2,AM$4,'SPACELOG 9 BP'!$F$7:$EE$7)+SUMIF('SPACELOG 10 BP'!$F$2:$EE$2,AM$4,'SPACELOG 10 BP'!$F$7:$EE$7)+SUMIF('SPACELOG 11 BP'!$F$2:$EE$2,AM$4,'SPACELOG 11 BP'!$F$7:$EE$7)+SUMIF('SPACELOG 12 BP'!$F$2:$EE$2,AM$4,'SPACELOG 12 BP'!$F$7:$EE$7)</f>
        <v>128185</v>
      </c>
      <c r="AN7" s="13">
        <f>SUMIF('reporting montigny'!$F$2:$EE$2,AN$4,'reporting montigny'!$F$7:$EE$7)+SUMIF('reporting boissy'!$F$2:$EE$2,AN$4,'reporting boissy'!$F$7:$EE$7)+SUMIF('reporting moussy'!$F$2:$EE$2,AN$4,'reporting moussy'!$F$7:$EE$7)+SUMIF('reporting trappes'!$F$2:$EE$2,AN$4,'reporting trappes'!$F$7:$EE$7)+SUMIF('SPACELOG 5 BP'!$F$2:$EE$2,AN$4,'SPACELOG 5 BP'!$F$7:$EE$7)+SUMIF('SPACELOG 6 BP'!$F$2:$EE$2,AN$4,'SPACELOG 6 BP'!$F$7:$EE$7)+SUMIF('SPACELOG 7 BP'!$F$2:$EE$2,AN$4,'SPACELOG 7 BP'!$F$7:$EE$7)+SUMIF('SPACELOG 8 BP'!$F$2:$EE$2,AN$4,'SPACELOG 8 BP'!$F$7:$EE$7)+SUMIF('SPACELOG 9 BP'!$F$2:$EE$2,AN$4,'SPACELOG 9 BP'!$F$7:$EE$7)+SUMIF('SPACELOG 10 BP'!$F$2:$EE$2,AN$4,'SPACELOG 10 BP'!$F$7:$EE$7)+SUMIF('SPACELOG 11 BP'!$F$2:$EE$2,AN$4,'SPACELOG 11 BP'!$F$7:$EE$7)+SUMIF('SPACELOG 12 BP'!$F$2:$EE$2,AN$4,'SPACELOG 12 BP'!$F$7:$EE$7)</f>
        <v>128185</v>
      </c>
      <c r="AO7" s="13">
        <f>SUMIF('reporting montigny'!$F$2:$EE$2,AO$4,'reporting montigny'!$F$7:$EE$7)+SUMIF('reporting boissy'!$F$2:$EE$2,AO$4,'reporting boissy'!$F$7:$EE$7)+SUMIF('reporting moussy'!$F$2:$EE$2,AO$4,'reporting moussy'!$F$7:$EE$7)+SUMIF('reporting trappes'!$F$2:$EE$2,AO$4,'reporting trappes'!$F$7:$EE$7)+SUMIF('SPACELOG 5 BP'!$F$2:$EE$2,AO$4,'SPACELOG 5 BP'!$F$7:$EE$7)+SUMIF('SPACELOG 6 BP'!$F$2:$EE$2,AO$4,'SPACELOG 6 BP'!$F$7:$EE$7)+SUMIF('SPACELOG 7 BP'!$F$2:$EE$2,AO$4,'SPACELOG 7 BP'!$F$7:$EE$7)+SUMIF('SPACELOG 8 BP'!$F$2:$EE$2,AO$4,'SPACELOG 8 BP'!$F$7:$EE$7)+SUMIF('SPACELOG 9 BP'!$F$2:$EE$2,AO$4,'SPACELOG 9 BP'!$F$7:$EE$7)+SUMIF('SPACELOG 10 BP'!$F$2:$EE$2,AO$4,'SPACELOG 10 BP'!$F$7:$EE$7)+SUMIF('SPACELOG 11 BP'!$F$2:$EE$2,AO$4,'SPACELOG 11 BP'!$F$7:$EE$7)+SUMIF('SPACELOG 12 BP'!$F$2:$EE$2,AO$4,'SPACELOG 12 BP'!$F$7:$EE$7)</f>
        <v>128185</v>
      </c>
      <c r="AP7" s="13">
        <f>SUMIF('reporting montigny'!$F$2:$EE$2,AP$4,'reporting montigny'!$F$7:$EE$7)+SUMIF('reporting boissy'!$F$2:$EE$2,AP$4,'reporting boissy'!$F$7:$EE$7)+SUMIF('reporting moussy'!$F$2:$EE$2,AP$4,'reporting moussy'!$F$7:$EE$7)+SUMIF('reporting trappes'!$F$2:$EE$2,AP$4,'reporting trappes'!$F$7:$EE$7)+SUMIF('SPACELOG 5 BP'!$F$2:$EE$2,AP$4,'SPACELOG 5 BP'!$F$7:$EE$7)+SUMIF('SPACELOG 6 BP'!$F$2:$EE$2,AP$4,'SPACELOG 6 BP'!$F$7:$EE$7)+SUMIF('SPACELOG 7 BP'!$F$2:$EE$2,AP$4,'SPACELOG 7 BP'!$F$7:$EE$7)+SUMIF('SPACELOG 8 BP'!$F$2:$EE$2,AP$4,'SPACELOG 8 BP'!$F$7:$EE$7)+SUMIF('SPACELOG 9 BP'!$F$2:$EE$2,AP$4,'SPACELOG 9 BP'!$F$7:$EE$7)+SUMIF('SPACELOG 10 BP'!$F$2:$EE$2,AP$4,'SPACELOG 10 BP'!$F$7:$EE$7)+SUMIF('SPACELOG 11 BP'!$F$2:$EE$2,AP$4,'SPACELOG 11 BP'!$F$7:$EE$7)+SUMIF('SPACELOG 12 BP'!$F$2:$EE$2,AP$4,'SPACELOG 12 BP'!$F$7:$EE$7)</f>
        <v>128185</v>
      </c>
      <c r="AQ7" s="13">
        <f>SUMIF('reporting montigny'!$F$2:$EE$2,AQ$4,'reporting montigny'!$F$7:$EE$7)+SUMIF('reporting boissy'!$F$2:$EE$2,AQ$4,'reporting boissy'!$F$7:$EE$7)+SUMIF('reporting moussy'!$F$2:$EE$2,AQ$4,'reporting moussy'!$F$7:$EE$7)+SUMIF('reporting trappes'!$F$2:$EE$2,AQ$4,'reporting trappes'!$F$7:$EE$7)+SUMIF('SPACELOG 5 BP'!$F$2:$EE$2,AQ$4,'SPACELOG 5 BP'!$F$7:$EE$7)+SUMIF('SPACELOG 6 BP'!$F$2:$EE$2,AQ$4,'SPACELOG 6 BP'!$F$7:$EE$7)+SUMIF('SPACELOG 7 BP'!$F$2:$EE$2,AQ$4,'SPACELOG 7 BP'!$F$7:$EE$7)+SUMIF('SPACELOG 8 BP'!$F$2:$EE$2,AQ$4,'SPACELOG 8 BP'!$F$7:$EE$7)+SUMIF('SPACELOG 9 BP'!$F$2:$EE$2,AQ$4,'SPACELOG 9 BP'!$F$7:$EE$7)+SUMIF('SPACELOG 10 BP'!$F$2:$EE$2,AQ$4,'SPACELOG 10 BP'!$F$7:$EE$7)+SUMIF('SPACELOG 11 BP'!$F$2:$EE$2,AQ$4,'SPACELOG 11 BP'!$F$7:$EE$7)+SUMIF('SPACELOG 12 BP'!$F$2:$EE$2,AQ$4,'SPACELOG 12 BP'!$F$7:$EE$7)</f>
        <v>128185</v>
      </c>
      <c r="AR7" s="14">
        <f>SUM(AF7:AQ7)</f>
        <v>1506720</v>
      </c>
      <c r="AS7" s="13">
        <f>SUMIF('reporting montigny'!$F$2:$EE$2,AS$4,'reporting montigny'!$F$7:$EE$7)+SUMIF('reporting boissy'!$F$2:$EE$2,AS$4,'reporting boissy'!$F$7:$EE$7)+SUMIF('reporting moussy'!$F$2:$EE$2,AS$4,'reporting moussy'!$F$7:$EE$7)+SUMIF('reporting trappes'!$F$2:$EE$2,AS$4,'reporting trappes'!$F$7:$EE$7)+SUMIF('SPACELOG 5 BP'!$F$2:$EE$2,AS$4,'SPACELOG 5 BP'!$F$7:$EE$7)+SUMIF('SPACELOG 6 BP'!$F$2:$EE$2,AS$4,'SPACELOG 6 BP'!$F$7:$EE$7)+SUMIF('SPACELOG 7 BP'!$F$2:$EE$2,AS$4,'SPACELOG 7 BP'!$F$7:$EE$7)+SUMIF('SPACELOG 8 BP'!$F$2:$EE$2,AS$4,'SPACELOG 8 BP'!$F$7:$EE$7)+SUMIF('SPACELOG 9 BP'!$F$2:$EE$2,AS$4,'SPACELOG 9 BP'!$F$7:$EE$7)+SUMIF('SPACELOG 10 BP'!$F$2:$EE$2,AS$4,'SPACELOG 10 BP'!$F$7:$EE$7)+SUMIF('SPACELOG 11 BP'!$F$2:$EE$2,AS$4,'SPACELOG 11 BP'!$F$7:$EE$7)+SUMIF('SPACELOG 12 BP'!$F$2:$EE$2,AS$4,'SPACELOG 12 BP'!$F$7:$EE$7)</f>
        <v>128185</v>
      </c>
      <c r="AT7" s="13">
        <f>SUMIF('reporting montigny'!$F$2:$EE$2,AT$4,'reporting montigny'!$F$7:$EE$7)+SUMIF('reporting boissy'!$F$2:$EE$2,AT$4,'reporting boissy'!$F$7:$EE$7)+SUMIF('reporting moussy'!$F$2:$EE$2,AT$4,'reporting moussy'!$F$7:$EE$7)+SUMIF('reporting trappes'!$F$2:$EE$2,AT$4,'reporting trappes'!$F$7:$EE$7)+SUMIF('SPACELOG 5 BP'!$F$2:$EE$2,AT$4,'SPACELOG 5 BP'!$F$7:$EE$7)+SUMIF('SPACELOG 6 BP'!$F$2:$EE$2,AT$4,'SPACELOG 6 BP'!$F$7:$EE$7)+SUMIF('SPACELOG 7 BP'!$F$2:$EE$2,AT$4,'SPACELOG 7 BP'!$F$7:$EE$7)+SUMIF('SPACELOG 8 BP'!$F$2:$EE$2,AT$4,'SPACELOG 8 BP'!$F$7:$EE$7)+SUMIF('SPACELOG 9 BP'!$F$2:$EE$2,AT$4,'SPACELOG 9 BP'!$F$7:$EE$7)+SUMIF('SPACELOG 10 BP'!$F$2:$EE$2,AT$4,'SPACELOG 10 BP'!$F$7:$EE$7)+SUMIF('SPACELOG 11 BP'!$F$2:$EE$2,AT$4,'SPACELOG 11 BP'!$F$7:$EE$7)+SUMIF('SPACELOG 12 BP'!$F$2:$EE$2,AT$4,'SPACELOG 12 BP'!$F$7:$EE$7)</f>
        <v>128185</v>
      </c>
      <c r="AU7" s="13">
        <f>SUMIF('reporting montigny'!$F$2:$EE$2,AU$4,'reporting montigny'!$F$7:$EE$7)+SUMIF('reporting boissy'!$F$2:$EE$2,AU$4,'reporting boissy'!$F$7:$EE$7)+SUMIF('reporting moussy'!$F$2:$EE$2,AU$4,'reporting moussy'!$F$7:$EE$7)+SUMIF('reporting trappes'!$F$2:$EE$2,AU$4,'reporting trappes'!$F$7:$EE$7)+SUMIF('SPACELOG 5 BP'!$F$2:$EE$2,AU$4,'SPACELOG 5 BP'!$F$7:$EE$7)+SUMIF('SPACELOG 6 BP'!$F$2:$EE$2,AU$4,'SPACELOG 6 BP'!$F$7:$EE$7)+SUMIF('SPACELOG 7 BP'!$F$2:$EE$2,AU$4,'SPACELOG 7 BP'!$F$7:$EE$7)+SUMIF('SPACELOG 8 BP'!$F$2:$EE$2,AU$4,'SPACELOG 8 BP'!$F$7:$EE$7)+SUMIF('SPACELOG 9 BP'!$F$2:$EE$2,AU$4,'SPACELOG 9 BP'!$F$7:$EE$7)+SUMIF('SPACELOG 10 BP'!$F$2:$EE$2,AU$4,'SPACELOG 10 BP'!$F$7:$EE$7)+SUMIF('SPACELOG 11 BP'!$F$2:$EE$2,AU$4,'SPACELOG 11 BP'!$F$7:$EE$7)+SUMIF('SPACELOG 12 BP'!$F$2:$EE$2,AU$4,'SPACELOG 12 BP'!$F$7:$EE$7)</f>
        <v>128185</v>
      </c>
      <c r="AV7" s="13">
        <f>SUMIF('reporting montigny'!$F$2:$EE$2,AV$4,'reporting montigny'!$F$7:$EE$7)+SUMIF('reporting boissy'!$F$2:$EE$2,AV$4,'reporting boissy'!$F$7:$EE$7)+SUMIF('reporting moussy'!$F$2:$EE$2,AV$4,'reporting moussy'!$F$7:$EE$7)+SUMIF('reporting trappes'!$F$2:$EE$2,AV$4,'reporting trappes'!$F$7:$EE$7)+SUMIF('SPACELOG 5 BP'!$F$2:$EE$2,AV$4,'SPACELOG 5 BP'!$F$7:$EE$7)+SUMIF('SPACELOG 6 BP'!$F$2:$EE$2,AV$4,'SPACELOG 6 BP'!$F$7:$EE$7)+SUMIF('SPACELOG 7 BP'!$F$2:$EE$2,AV$4,'SPACELOG 7 BP'!$F$7:$EE$7)+SUMIF('SPACELOG 8 BP'!$F$2:$EE$2,AV$4,'SPACELOG 8 BP'!$F$7:$EE$7)+SUMIF('SPACELOG 9 BP'!$F$2:$EE$2,AV$4,'SPACELOG 9 BP'!$F$7:$EE$7)+SUMIF('SPACELOG 10 BP'!$F$2:$EE$2,AV$4,'SPACELOG 10 BP'!$F$7:$EE$7)+SUMIF('SPACELOG 11 BP'!$F$2:$EE$2,AV$4,'SPACELOG 11 BP'!$F$7:$EE$7)+SUMIF('SPACELOG 12 BP'!$F$2:$EE$2,AV$4,'SPACELOG 12 BP'!$F$7:$EE$7)</f>
        <v>128185</v>
      </c>
      <c r="AW7" s="13">
        <f>SUMIF('reporting montigny'!$F$2:$EE$2,AW$4,'reporting montigny'!$F$7:$EE$7)+SUMIF('reporting boissy'!$F$2:$EE$2,AW$4,'reporting boissy'!$F$7:$EE$7)+SUMIF('reporting moussy'!$F$2:$EE$2,AW$4,'reporting moussy'!$F$7:$EE$7)+SUMIF('reporting trappes'!$F$2:$EE$2,AW$4,'reporting trappes'!$F$7:$EE$7)+SUMIF('SPACELOG 5 BP'!$F$2:$EE$2,AW$4,'SPACELOG 5 BP'!$F$7:$EE$7)+SUMIF('SPACELOG 6 BP'!$F$2:$EE$2,AW$4,'SPACELOG 6 BP'!$F$7:$EE$7)+SUMIF('SPACELOG 7 BP'!$F$2:$EE$2,AW$4,'SPACELOG 7 BP'!$F$7:$EE$7)+SUMIF('SPACELOG 8 BP'!$F$2:$EE$2,AW$4,'SPACELOG 8 BP'!$F$7:$EE$7)+SUMIF('SPACELOG 9 BP'!$F$2:$EE$2,AW$4,'SPACELOG 9 BP'!$F$7:$EE$7)+SUMIF('SPACELOG 10 BP'!$F$2:$EE$2,AW$4,'SPACELOG 10 BP'!$F$7:$EE$7)+SUMIF('SPACELOG 11 BP'!$F$2:$EE$2,AW$4,'SPACELOG 11 BP'!$F$7:$EE$7)+SUMIF('SPACELOG 12 BP'!$F$2:$EE$2,AW$4,'SPACELOG 12 BP'!$F$7:$EE$7)</f>
        <v>128185</v>
      </c>
      <c r="AX7" s="13">
        <f>SUMIF('reporting montigny'!$F$2:$EE$2,AX$4,'reporting montigny'!$F$7:$EE$7)+SUMIF('reporting boissy'!$F$2:$EE$2,AX$4,'reporting boissy'!$F$7:$EE$7)+SUMIF('reporting moussy'!$F$2:$EE$2,AX$4,'reporting moussy'!$F$7:$EE$7)+SUMIF('reporting trappes'!$F$2:$EE$2,AX$4,'reporting trappes'!$F$7:$EE$7)+SUMIF('SPACELOG 5 BP'!$F$2:$EE$2,AX$4,'SPACELOG 5 BP'!$F$7:$EE$7)+SUMIF('SPACELOG 6 BP'!$F$2:$EE$2,AX$4,'SPACELOG 6 BP'!$F$7:$EE$7)+SUMIF('SPACELOG 7 BP'!$F$2:$EE$2,AX$4,'SPACELOG 7 BP'!$F$7:$EE$7)+SUMIF('SPACELOG 8 BP'!$F$2:$EE$2,AX$4,'SPACELOG 8 BP'!$F$7:$EE$7)+SUMIF('SPACELOG 9 BP'!$F$2:$EE$2,AX$4,'SPACELOG 9 BP'!$F$7:$EE$7)+SUMIF('SPACELOG 10 BP'!$F$2:$EE$2,AX$4,'SPACELOG 10 BP'!$F$7:$EE$7)+SUMIF('SPACELOG 11 BP'!$F$2:$EE$2,AX$4,'SPACELOG 11 BP'!$F$7:$EE$7)+SUMIF('SPACELOG 12 BP'!$F$2:$EE$2,AX$4,'SPACELOG 12 BP'!$F$7:$EE$7)</f>
        <v>128185</v>
      </c>
      <c r="AY7" s="13">
        <f>SUMIF('reporting montigny'!$F$2:$EE$2,AY$4,'reporting montigny'!$F$7:$EE$7)+SUMIF('reporting boissy'!$F$2:$EE$2,AY$4,'reporting boissy'!$F$7:$EE$7)+SUMIF('reporting moussy'!$F$2:$EE$2,AY$4,'reporting moussy'!$F$7:$EE$7)+SUMIF('reporting trappes'!$F$2:$EE$2,AY$4,'reporting trappes'!$F$7:$EE$7)+SUMIF('SPACELOG 5 BP'!$F$2:$EE$2,AY$4,'SPACELOG 5 BP'!$F$7:$EE$7)+SUMIF('SPACELOG 6 BP'!$F$2:$EE$2,AY$4,'SPACELOG 6 BP'!$F$7:$EE$7)+SUMIF('SPACELOG 7 BP'!$F$2:$EE$2,AY$4,'SPACELOG 7 BP'!$F$7:$EE$7)+SUMIF('SPACELOG 8 BP'!$F$2:$EE$2,AY$4,'SPACELOG 8 BP'!$F$7:$EE$7)+SUMIF('SPACELOG 9 BP'!$F$2:$EE$2,AY$4,'SPACELOG 9 BP'!$F$7:$EE$7)+SUMIF('SPACELOG 10 BP'!$F$2:$EE$2,AY$4,'SPACELOG 10 BP'!$F$7:$EE$7)+SUMIF('SPACELOG 11 BP'!$F$2:$EE$2,AY$4,'SPACELOG 11 BP'!$F$7:$EE$7)+SUMIF('SPACELOG 12 BP'!$F$2:$EE$2,AY$4,'SPACELOG 12 BP'!$F$7:$EE$7)</f>
        <v>128185</v>
      </c>
      <c r="AZ7" s="13">
        <f>SUMIF('reporting montigny'!$F$2:$EE$2,AZ$4,'reporting montigny'!$F$7:$EE$7)+SUMIF('reporting boissy'!$F$2:$EE$2,AZ$4,'reporting boissy'!$F$7:$EE$7)+SUMIF('reporting moussy'!$F$2:$EE$2,AZ$4,'reporting moussy'!$F$7:$EE$7)+SUMIF('reporting trappes'!$F$2:$EE$2,AZ$4,'reporting trappes'!$F$7:$EE$7)+SUMIF('SPACELOG 5 BP'!$F$2:$EE$2,AZ$4,'SPACELOG 5 BP'!$F$7:$EE$7)+SUMIF('SPACELOG 6 BP'!$F$2:$EE$2,AZ$4,'SPACELOG 6 BP'!$F$7:$EE$7)+SUMIF('SPACELOG 7 BP'!$F$2:$EE$2,AZ$4,'SPACELOG 7 BP'!$F$7:$EE$7)+SUMIF('SPACELOG 8 BP'!$F$2:$EE$2,AZ$4,'SPACELOG 8 BP'!$F$7:$EE$7)+SUMIF('SPACELOG 9 BP'!$F$2:$EE$2,AZ$4,'SPACELOG 9 BP'!$F$7:$EE$7)+SUMIF('SPACELOG 10 BP'!$F$2:$EE$2,AZ$4,'SPACELOG 10 BP'!$F$7:$EE$7)+SUMIF('SPACELOG 11 BP'!$F$2:$EE$2,AZ$4,'SPACELOG 11 BP'!$F$7:$EE$7)+SUMIF('SPACELOG 12 BP'!$F$2:$EE$2,AZ$4,'SPACELOG 12 BP'!$F$7:$EE$7)</f>
        <v>128185</v>
      </c>
      <c r="BA7" s="13">
        <f>SUMIF('reporting montigny'!$F$2:$EE$2,BA$4,'reporting montigny'!$F$7:$EE$7)+SUMIF('reporting boissy'!$F$2:$EE$2,BA$4,'reporting boissy'!$F$7:$EE$7)+SUMIF('reporting moussy'!$F$2:$EE$2,BA$4,'reporting moussy'!$F$7:$EE$7)+SUMIF('reporting trappes'!$F$2:$EE$2,BA$4,'reporting trappes'!$F$7:$EE$7)+SUMIF('SPACELOG 5 BP'!$F$2:$EE$2,BA$4,'SPACELOG 5 BP'!$F$7:$EE$7)+SUMIF('SPACELOG 6 BP'!$F$2:$EE$2,BA$4,'SPACELOG 6 BP'!$F$7:$EE$7)+SUMIF('SPACELOG 7 BP'!$F$2:$EE$2,BA$4,'SPACELOG 7 BP'!$F$7:$EE$7)+SUMIF('SPACELOG 8 BP'!$F$2:$EE$2,BA$4,'SPACELOG 8 BP'!$F$7:$EE$7)+SUMIF('SPACELOG 9 BP'!$F$2:$EE$2,BA$4,'SPACELOG 9 BP'!$F$7:$EE$7)+SUMIF('SPACELOG 10 BP'!$F$2:$EE$2,BA$4,'SPACELOG 10 BP'!$F$7:$EE$7)+SUMIF('SPACELOG 11 BP'!$F$2:$EE$2,BA$4,'SPACELOG 11 BP'!$F$7:$EE$7)+SUMIF('SPACELOG 12 BP'!$F$2:$EE$2,BA$4,'SPACELOG 12 BP'!$F$7:$EE$7)</f>
        <v>128185</v>
      </c>
      <c r="BB7" s="13">
        <f>SUMIF('reporting montigny'!$F$2:$EE$2,BB$4,'reporting montigny'!$F$7:$EE$7)+SUMIF('reporting boissy'!$F$2:$EE$2,BB$4,'reporting boissy'!$F$7:$EE$7)+SUMIF('reporting moussy'!$F$2:$EE$2,BB$4,'reporting moussy'!$F$7:$EE$7)+SUMIF('reporting trappes'!$F$2:$EE$2,BB$4,'reporting trappes'!$F$7:$EE$7)+SUMIF('SPACELOG 5 BP'!$F$2:$EE$2,BB$4,'SPACELOG 5 BP'!$F$7:$EE$7)+SUMIF('SPACELOG 6 BP'!$F$2:$EE$2,BB$4,'SPACELOG 6 BP'!$F$7:$EE$7)+SUMIF('SPACELOG 7 BP'!$F$2:$EE$2,BB$4,'SPACELOG 7 BP'!$F$7:$EE$7)+SUMIF('SPACELOG 8 BP'!$F$2:$EE$2,BB$4,'SPACELOG 8 BP'!$F$7:$EE$7)+SUMIF('SPACELOG 9 BP'!$F$2:$EE$2,BB$4,'SPACELOG 9 BP'!$F$7:$EE$7)+SUMIF('SPACELOG 10 BP'!$F$2:$EE$2,BB$4,'SPACELOG 10 BP'!$F$7:$EE$7)+SUMIF('SPACELOG 11 BP'!$F$2:$EE$2,BB$4,'SPACELOG 11 BP'!$F$7:$EE$7)+SUMIF('SPACELOG 12 BP'!$F$2:$EE$2,BB$4,'SPACELOG 12 BP'!$F$7:$EE$7)</f>
        <v>128185</v>
      </c>
      <c r="BC7" s="13">
        <f>SUMIF('reporting montigny'!$F$2:$EE$2,BC$4,'reporting montigny'!$F$7:$EE$7)+SUMIF('reporting boissy'!$F$2:$EE$2,BC$4,'reporting boissy'!$F$7:$EE$7)+SUMIF('reporting moussy'!$F$2:$EE$2,BC$4,'reporting moussy'!$F$7:$EE$7)+SUMIF('reporting trappes'!$F$2:$EE$2,BC$4,'reporting trappes'!$F$7:$EE$7)+SUMIF('SPACELOG 5 BP'!$F$2:$EE$2,BC$4,'SPACELOG 5 BP'!$F$7:$EE$7)+SUMIF('SPACELOG 6 BP'!$F$2:$EE$2,BC$4,'SPACELOG 6 BP'!$F$7:$EE$7)+SUMIF('SPACELOG 7 BP'!$F$2:$EE$2,BC$4,'SPACELOG 7 BP'!$F$7:$EE$7)+SUMIF('SPACELOG 8 BP'!$F$2:$EE$2,BC$4,'SPACELOG 8 BP'!$F$7:$EE$7)+SUMIF('SPACELOG 9 BP'!$F$2:$EE$2,BC$4,'SPACELOG 9 BP'!$F$7:$EE$7)+SUMIF('SPACELOG 10 BP'!$F$2:$EE$2,BC$4,'SPACELOG 10 BP'!$F$7:$EE$7)+SUMIF('SPACELOG 11 BP'!$F$2:$EE$2,BC$4,'SPACELOG 11 BP'!$F$7:$EE$7)+SUMIF('SPACELOG 12 BP'!$F$2:$EE$2,BC$4,'SPACELOG 12 BP'!$F$7:$EE$7)</f>
        <v>128185</v>
      </c>
      <c r="BD7" s="13">
        <f>SUMIF('reporting montigny'!$F$2:$EE$2,BD$4,'reporting montigny'!$F$7:$EE$7)+SUMIF('reporting boissy'!$F$2:$EE$2,BD$4,'reporting boissy'!$F$7:$EE$7)+SUMIF('reporting moussy'!$F$2:$EE$2,BD$4,'reporting moussy'!$F$7:$EE$7)+SUMIF('reporting trappes'!$F$2:$EE$2,BD$4,'reporting trappes'!$F$7:$EE$7)+SUMIF('SPACELOG 5 BP'!$F$2:$EE$2,BD$4,'SPACELOG 5 BP'!$F$7:$EE$7)+SUMIF('SPACELOG 6 BP'!$F$2:$EE$2,BD$4,'SPACELOG 6 BP'!$F$7:$EE$7)+SUMIF('SPACELOG 7 BP'!$F$2:$EE$2,BD$4,'SPACELOG 7 BP'!$F$7:$EE$7)+SUMIF('SPACELOG 8 BP'!$F$2:$EE$2,BD$4,'SPACELOG 8 BP'!$F$7:$EE$7)+SUMIF('SPACELOG 9 BP'!$F$2:$EE$2,BD$4,'SPACELOG 9 BP'!$F$7:$EE$7)+SUMIF('SPACELOG 10 BP'!$F$2:$EE$2,BD$4,'SPACELOG 10 BP'!$F$7:$EE$7)+SUMIF('SPACELOG 11 BP'!$F$2:$EE$2,BD$4,'SPACELOG 11 BP'!$F$7:$EE$7)+SUMIF('SPACELOG 12 BP'!$F$2:$EE$2,BD$4,'SPACELOG 12 BP'!$F$7:$EE$7)</f>
        <v>128185</v>
      </c>
      <c r="BE7" s="14">
        <f>SUM(AS7:BD7)</f>
        <v>1538220</v>
      </c>
      <c r="BF7" s="13">
        <f>SUMIF('reporting montigny'!$F$2:$EE$2,BF$4,'reporting montigny'!$F$7:$EE$7)+SUMIF('reporting boissy'!$F$2:$EE$2,BF$4,'reporting boissy'!$F$7:$EE$7)+SUMIF('reporting moussy'!$F$2:$EE$2,BF$4,'reporting moussy'!$F$7:$EE$7)+SUMIF('reporting trappes'!$F$2:$EE$2,BF$4,'reporting trappes'!$F$7:$EE$7)+SUMIF('SPACELOG 5 BP'!$F$2:$EE$2,BF$4,'SPACELOG 5 BP'!$F$7:$EE$7)+SUMIF('SPACELOG 6 BP'!$F$2:$EE$2,BF$4,'SPACELOG 6 BP'!$F$7:$EE$7)+SUMIF('SPACELOG 7 BP'!$F$2:$EE$2,BF$4,'SPACELOG 7 BP'!$F$7:$EE$7)+SUMIF('SPACELOG 8 BP'!$F$2:$EE$2,BF$4,'SPACELOG 8 BP'!$F$7:$EE$7)+SUMIF('SPACELOG 9 BP'!$F$2:$EE$2,BF$4,'SPACELOG 9 BP'!$F$7:$EE$7)+SUMIF('SPACELOG 10 BP'!$F$2:$EE$2,BF$4,'SPACELOG 10 BP'!$F$7:$EE$7)+SUMIF('SPACELOG 11 BP'!$F$2:$EE$2,BF$4,'SPACELOG 11 BP'!$F$7:$EE$7)+SUMIF('SPACELOG 12 BP'!$F$2:$EE$2,BF$4,'SPACELOG 12 BP'!$F$7:$EE$7)</f>
        <v>128185</v>
      </c>
      <c r="BG7" s="13">
        <f>SUMIF('reporting montigny'!$F$2:$EE$2,BG$4,'reporting montigny'!$F$7:$EE$7)+SUMIF('reporting boissy'!$F$2:$EE$2,BG$4,'reporting boissy'!$F$7:$EE$7)+SUMIF('reporting moussy'!$F$2:$EE$2,BG$4,'reporting moussy'!$F$7:$EE$7)+SUMIF('reporting trappes'!$F$2:$EE$2,BG$4,'reporting trappes'!$F$7:$EE$7)+SUMIF('SPACELOG 5 BP'!$F$2:$EE$2,BG$4,'SPACELOG 5 BP'!$F$7:$EE$7)+SUMIF('SPACELOG 6 BP'!$F$2:$EE$2,BG$4,'SPACELOG 6 BP'!$F$7:$EE$7)+SUMIF('SPACELOG 7 BP'!$F$2:$EE$2,BG$4,'SPACELOG 7 BP'!$F$7:$EE$7)+SUMIF('SPACELOG 8 BP'!$F$2:$EE$2,BG$4,'SPACELOG 8 BP'!$F$7:$EE$7)+SUMIF('SPACELOG 9 BP'!$F$2:$EE$2,BG$4,'SPACELOG 9 BP'!$F$7:$EE$7)+SUMIF('SPACELOG 10 BP'!$F$2:$EE$2,BG$4,'SPACELOG 10 BP'!$F$7:$EE$7)+SUMIF('SPACELOG 11 BP'!$F$2:$EE$2,BG$4,'SPACELOG 11 BP'!$F$7:$EE$7)+SUMIF('SPACELOG 12 BP'!$F$2:$EE$2,BG$4,'SPACELOG 12 BP'!$F$7:$EE$7)</f>
        <v>128185</v>
      </c>
      <c r="BH7" s="13">
        <f>SUMIF('reporting montigny'!$F$2:$EE$2,BH$4,'reporting montigny'!$F$7:$EE$7)+SUMIF('reporting boissy'!$F$2:$EE$2,BH$4,'reporting boissy'!$F$7:$EE$7)+SUMIF('reporting moussy'!$F$2:$EE$2,BH$4,'reporting moussy'!$F$7:$EE$7)+SUMIF('reporting trappes'!$F$2:$EE$2,BH$4,'reporting trappes'!$F$7:$EE$7)+SUMIF('SPACELOG 5 BP'!$F$2:$EE$2,BH$4,'SPACELOG 5 BP'!$F$7:$EE$7)+SUMIF('SPACELOG 6 BP'!$F$2:$EE$2,BH$4,'SPACELOG 6 BP'!$F$7:$EE$7)+SUMIF('SPACELOG 7 BP'!$F$2:$EE$2,BH$4,'SPACELOG 7 BP'!$F$7:$EE$7)+SUMIF('SPACELOG 8 BP'!$F$2:$EE$2,BH$4,'SPACELOG 8 BP'!$F$7:$EE$7)+SUMIF('SPACELOG 9 BP'!$F$2:$EE$2,BH$4,'SPACELOG 9 BP'!$F$7:$EE$7)+SUMIF('SPACELOG 10 BP'!$F$2:$EE$2,BH$4,'SPACELOG 10 BP'!$F$7:$EE$7)+SUMIF('SPACELOG 11 BP'!$F$2:$EE$2,BH$4,'SPACELOG 11 BP'!$F$7:$EE$7)+SUMIF('SPACELOG 12 BP'!$F$2:$EE$2,BH$4,'SPACELOG 12 BP'!$F$7:$EE$7)</f>
        <v>128185</v>
      </c>
      <c r="BI7" s="13">
        <f>SUMIF('reporting montigny'!$F$2:$EE$2,BI$4,'reporting montigny'!$F$7:$EE$7)+SUMIF('reporting boissy'!$F$2:$EE$2,BI$4,'reporting boissy'!$F$7:$EE$7)+SUMIF('reporting moussy'!$F$2:$EE$2,BI$4,'reporting moussy'!$F$7:$EE$7)+SUMIF('reporting trappes'!$F$2:$EE$2,BI$4,'reporting trappes'!$F$7:$EE$7)+SUMIF('SPACELOG 5 BP'!$F$2:$EE$2,BI$4,'SPACELOG 5 BP'!$F$7:$EE$7)+SUMIF('SPACELOG 6 BP'!$F$2:$EE$2,BI$4,'SPACELOG 6 BP'!$F$7:$EE$7)+SUMIF('SPACELOG 7 BP'!$F$2:$EE$2,BI$4,'SPACELOG 7 BP'!$F$7:$EE$7)+SUMIF('SPACELOG 8 BP'!$F$2:$EE$2,BI$4,'SPACELOG 8 BP'!$F$7:$EE$7)+SUMIF('SPACELOG 9 BP'!$F$2:$EE$2,BI$4,'SPACELOG 9 BP'!$F$7:$EE$7)+SUMIF('SPACELOG 10 BP'!$F$2:$EE$2,BI$4,'SPACELOG 10 BP'!$F$7:$EE$7)+SUMIF('SPACELOG 11 BP'!$F$2:$EE$2,BI$4,'SPACELOG 11 BP'!$F$7:$EE$7)+SUMIF('SPACELOG 12 BP'!$F$2:$EE$2,BI$4,'SPACELOG 12 BP'!$F$7:$EE$7)</f>
        <v>128185</v>
      </c>
      <c r="BJ7" s="13">
        <f>SUMIF('reporting montigny'!$F$2:$EE$2,BJ$4,'reporting montigny'!$F$7:$EE$7)+SUMIF('reporting boissy'!$F$2:$EE$2,BJ$4,'reporting boissy'!$F$7:$EE$7)+SUMIF('reporting moussy'!$F$2:$EE$2,BJ$4,'reporting moussy'!$F$7:$EE$7)+SUMIF('reporting trappes'!$F$2:$EE$2,BJ$4,'reporting trappes'!$F$7:$EE$7)+SUMIF('SPACELOG 5 BP'!$F$2:$EE$2,BJ$4,'SPACELOG 5 BP'!$F$7:$EE$7)+SUMIF('SPACELOG 6 BP'!$F$2:$EE$2,BJ$4,'SPACELOG 6 BP'!$F$7:$EE$7)+SUMIF('SPACELOG 7 BP'!$F$2:$EE$2,BJ$4,'SPACELOG 7 BP'!$F$7:$EE$7)+SUMIF('SPACELOG 8 BP'!$F$2:$EE$2,BJ$4,'SPACELOG 8 BP'!$F$7:$EE$7)+SUMIF('SPACELOG 9 BP'!$F$2:$EE$2,BJ$4,'SPACELOG 9 BP'!$F$7:$EE$7)+SUMIF('SPACELOG 10 BP'!$F$2:$EE$2,BJ$4,'SPACELOG 10 BP'!$F$7:$EE$7)+SUMIF('SPACELOG 11 BP'!$F$2:$EE$2,BJ$4,'SPACELOG 11 BP'!$F$7:$EE$7)+SUMIF('SPACELOG 12 BP'!$F$2:$EE$2,BJ$4,'SPACELOG 12 BP'!$F$7:$EE$7)</f>
        <v>128185</v>
      </c>
      <c r="BK7" s="13">
        <f>SUMIF('reporting montigny'!$F$2:$EE$2,BK$4,'reporting montigny'!$F$7:$EE$7)+SUMIF('reporting boissy'!$F$2:$EE$2,BK$4,'reporting boissy'!$F$7:$EE$7)+SUMIF('reporting moussy'!$F$2:$EE$2,BK$4,'reporting moussy'!$F$7:$EE$7)+SUMIF('reporting trappes'!$F$2:$EE$2,BK$4,'reporting trappes'!$F$7:$EE$7)+SUMIF('SPACELOG 5 BP'!$F$2:$EE$2,BK$4,'SPACELOG 5 BP'!$F$7:$EE$7)+SUMIF('SPACELOG 6 BP'!$F$2:$EE$2,BK$4,'SPACELOG 6 BP'!$F$7:$EE$7)+SUMIF('SPACELOG 7 BP'!$F$2:$EE$2,BK$4,'SPACELOG 7 BP'!$F$7:$EE$7)+SUMIF('SPACELOG 8 BP'!$F$2:$EE$2,BK$4,'SPACELOG 8 BP'!$F$7:$EE$7)+SUMIF('SPACELOG 9 BP'!$F$2:$EE$2,BK$4,'SPACELOG 9 BP'!$F$7:$EE$7)+SUMIF('SPACELOG 10 BP'!$F$2:$EE$2,BK$4,'SPACELOG 10 BP'!$F$7:$EE$7)+SUMIF('SPACELOG 11 BP'!$F$2:$EE$2,BK$4,'SPACELOG 11 BP'!$F$7:$EE$7)+SUMIF('SPACELOG 12 BP'!$F$2:$EE$2,BK$4,'SPACELOG 12 BP'!$F$7:$EE$7)</f>
        <v>128185</v>
      </c>
      <c r="BL7" s="13">
        <f>SUMIF('reporting montigny'!$F$2:$EE$2,BL$4,'reporting montigny'!$F$7:$EE$7)+SUMIF('reporting boissy'!$F$2:$EE$2,BL$4,'reporting boissy'!$F$7:$EE$7)+SUMIF('reporting moussy'!$F$2:$EE$2,BL$4,'reporting moussy'!$F$7:$EE$7)+SUMIF('reporting trappes'!$F$2:$EE$2,BL$4,'reporting trappes'!$F$7:$EE$7)+SUMIF('SPACELOG 5 BP'!$F$2:$EE$2,BL$4,'SPACELOG 5 BP'!$F$7:$EE$7)+SUMIF('SPACELOG 6 BP'!$F$2:$EE$2,BL$4,'SPACELOG 6 BP'!$F$7:$EE$7)+SUMIF('SPACELOG 7 BP'!$F$2:$EE$2,BL$4,'SPACELOG 7 BP'!$F$7:$EE$7)+SUMIF('SPACELOG 8 BP'!$F$2:$EE$2,BL$4,'SPACELOG 8 BP'!$F$7:$EE$7)+SUMIF('SPACELOG 9 BP'!$F$2:$EE$2,BL$4,'SPACELOG 9 BP'!$F$7:$EE$7)+SUMIF('SPACELOG 10 BP'!$F$2:$EE$2,BL$4,'SPACELOG 10 BP'!$F$7:$EE$7)+SUMIF('SPACELOG 11 BP'!$F$2:$EE$2,BL$4,'SPACELOG 11 BP'!$F$7:$EE$7)+SUMIF('SPACELOG 12 BP'!$F$2:$EE$2,BL$4,'SPACELOG 12 BP'!$F$7:$EE$7)</f>
        <v>128185</v>
      </c>
      <c r="BM7" s="13">
        <f>SUMIF('reporting montigny'!$F$2:$EE$2,BM$4,'reporting montigny'!$F$7:$EE$7)+SUMIF('reporting boissy'!$F$2:$EE$2,BM$4,'reporting boissy'!$F$7:$EE$7)+SUMIF('reporting moussy'!$F$2:$EE$2,BM$4,'reporting moussy'!$F$7:$EE$7)+SUMIF('reporting trappes'!$F$2:$EE$2,BM$4,'reporting trappes'!$F$7:$EE$7)+SUMIF('SPACELOG 5 BP'!$F$2:$EE$2,BM$4,'SPACELOG 5 BP'!$F$7:$EE$7)+SUMIF('SPACELOG 6 BP'!$F$2:$EE$2,BM$4,'SPACELOG 6 BP'!$F$7:$EE$7)+SUMIF('SPACELOG 7 BP'!$F$2:$EE$2,BM$4,'SPACELOG 7 BP'!$F$7:$EE$7)+SUMIF('SPACELOG 8 BP'!$F$2:$EE$2,BM$4,'SPACELOG 8 BP'!$F$7:$EE$7)+SUMIF('SPACELOG 9 BP'!$F$2:$EE$2,BM$4,'SPACELOG 9 BP'!$F$7:$EE$7)+SUMIF('SPACELOG 10 BP'!$F$2:$EE$2,BM$4,'SPACELOG 10 BP'!$F$7:$EE$7)+SUMIF('SPACELOG 11 BP'!$F$2:$EE$2,BM$4,'SPACELOG 11 BP'!$F$7:$EE$7)+SUMIF('SPACELOG 12 BP'!$F$2:$EE$2,BM$4,'SPACELOG 12 BP'!$F$7:$EE$7)</f>
        <v>128185</v>
      </c>
      <c r="BN7" s="13">
        <f>SUMIF('reporting montigny'!$F$2:$EE$2,BN$4,'reporting montigny'!$F$7:$EE$7)+SUMIF('reporting boissy'!$F$2:$EE$2,BN$4,'reporting boissy'!$F$7:$EE$7)+SUMIF('reporting moussy'!$F$2:$EE$2,BN$4,'reporting moussy'!$F$7:$EE$7)+SUMIF('reporting trappes'!$F$2:$EE$2,BN$4,'reporting trappes'!$F$7:$EE$7)+SUMIF('SPACELOG 5 BP'!$F$2:$EE$2,BN$4,'SPACELOG 5 BP'!$F$7:$EE$7)+SUMIF('SPACELOG 6 BP'!$F$2:$EE$2,BN$4,'SPACELOG 6 BP'!$F$7:$EE$7)+SUMIF('SPACELOG 7 BP'!$F$2:$EE$2,BN$4,'SPACELOG 7 BP'!$F$7:$EE$7)+SUMIF('SPACELOG 8 BP'!$F$2:$EE$2,BN$4,'SPACELOG 8 BP'!$F$7:$EE$7)+SUMIF('SPACELOG 9 BP'!$F$2:$EE$2,BN$4,'SPACELOG 9 BP'!$F$7:$EE$7)+SUMIF('SPACELOG 10 BP'!$F$2:$EE$2,BN$4,'SPACELOG 10 BP'!$F$7:$EE$7)+SUMIF('SPACELOG 11 BP'!$F$2:$EE$2,BN$4,'SPACELOG 11 BP'!$F$7:$EE$7)+SUMIF('SPACELOG 12 BP'!$F$2:$EE$2,BN$4,'SPACELOG 12 BP'!$F$7:$EE$7)</f>
        <v>128185</v>
      </c>
      <c r="BO7" s="13">
        <f>SUMIF('reporting montigny'!$F$2:$EE$2,BO$4,'reporting montigny'!$F$7:$EE$7)+SUMIF('reporting boissy'!$F$2:$EE$2,BO$4,'reporting boissy'!$F$7:$EE$7)+SUMIF('reporting moussy'!$F$2:$EE$2,BO$4,'reporting moussy'!$F$7:$EE$7)+SUMIF('reporting trappes'!$F$2:$EE$2,BO$4,'reporting trappes'!$F$7:$EE$7)+SUMIF('SPACELOG 5 BP'!$F$2:$EE$2,BO$4,'SPACELOG 5 BP'!$F$7:$EE$7)+SUMIF('SPACELOG 6 BP'!$F$2:$EE$2,BO$4,'SPACELOG 6 BP'!$F$7:$EE$7)+SUMIF('SPACELOG 7 BP'!$F$2:$EE$2,BO$4,'SPACELOG 7 BP'!$F$7:$EE$7)+SUMIF('SPACELOG 8 BP'!$F$2:$EE$2,BO$4,'SPACELOG 8 BP'!$F$7:$EE$7)+SUMIF('SPACELOG 9 BP'!$F$2:$EE$2,BO$4,'SPACELOG 9 BP'!$F$7:$EE$7)+SUMIF('SPACELOG 10 BP'!$F$2:$EE$2,BO$4,'SPACELOG 10 BP'!$F$7:$EE$7)+SUMIF('SPACELOG 11 BP'!$F$2:$EE$2,BO$4,'SPACELOG 11 BP'!$F$7:$EE$7)+SUMIF('SPACELOG 12 BP'!$F$2:$EE$2,BO$4,'SPACELOG 12 BP'!$F$7:$EE$7)</f>
        <v>128185</v>
      </c>
      <c r="BP7" s="13">
        <f>SUMIF('reporting montigny'!$F$2:$EE$2,BP$4,'reporting montigny'!$F$7:$EE$7)+SUMIF('reporting boissy'!$F$2:$EE$2,BP$4,'reporting boissy'!$F$7:$EE$7)+SUMIF('reporting moussy'!$F$2:$EE$2,BP$4,'reporting moussy'!$F$7:$EE$7)+SUMIF('reporting trappes'!$F$2:$EE$2,BP$4,'reporting trappes'!$F$7:$EE$7)+SUMIF('SPACELOG 5 BP'!$F$2:$EE$2,BP$4,'SPACELOG 5 BP'!$F$7:$EE$7)+SUMIF('SPACELOG 6 BP'!$F$2:$EE$2,BP$4,'SPACELOG 6 BP'!$F$7:$EE$7)+SUMIF('SPACELOG 7 BP'!$F$2:$EE$2,BP$4,'SPACELOG 7 BP'!$F$7:$EE$7)+SUMIF('SPACELOG 8 BP'!$F$2:$EE$2,BP$4,'SPACELOG 8 BP'!$F$7:$EE$7)+SUMIF('SPACELOG 9 BP'!$F$2:$EE$2,BP$4,'SPACELOG 9 BP'!$F$7:$EE$7)+SUMIF('SPACELOG 10 BP'!$F$2:$EE$2,BP$4,'SPACELOG 10 BP'!$F$7:$EE$7)+SUMIF('SPACELOG 11 BP'!$F$2:$EE$2,BP$4,'SPACELOG 11 BP'!$F$7:$EE$7)+SUMIF('SPACELOG 12 BP'!$F$2:$EE$2,BP$4,'SPACELOG 12 BP'!$F$7:$EE$7)</f>
        <v>128185</v>
      </c>
      <c r="BQ7" s="13">
        <f>SUMIF('reporting montigny'!$F$2:$EE$2,BQ$4,'reporting montigny'!$F$7:$EE$7)+SUMIF('reporting boissy'!$F$2:$EE$2,BQ$4,'reporting boissy'!$F$7:$EE$7)+SUMIF('reporting moussy'!$F$2:$EE$2,BQ$4,'reporting moussy'!$F$7:$EE$7)+SUMIF('reporting trappes'!$F$2:$EE$2,BQ$4,'reporting trappes'!$F$7:$EE$7)+SUMIF('SPACELOG 5 BP'!$F$2:$EE$2,BQ$4,'SPACELOG 5 BP'!$F$7:$EE$7)+SUMIF('SPACELOG 6 BP'!$F$2:$EE$2,BQ$4,'SPACELOG 6 BP'!$F$7:$EE$7)+SUMIF('SPACELOG 7 BP'!$F$2:$EE$2,BQ$4,'SPACELOG 7 BP'!$F$7:$EE$7)+SUMIF('SPACELOG 8 BP'!$F$2:$EE$2,BQ$4,'SPACELOG 8 BP'!$F$7:$EE$7)+SUMIF('SPACELOG 9 BP'!$F$2:$EE$2,BQ$4,'SPACELOG 9 BP'!$F$7:$EE$7)+SUMIF('SPACELOG 10 BP'!$F$2:$EE$2,BQ$4,'SPACELOG 10 BP'!$F$7:$EE$7)+SUMIF('SPACELOG 11 BP'!$F$2:$EE$2,BQ$4,'SPACELOG 11 BP'!$F$7:$EE$7)+SUMIF('SPACELOG 12 BP'!$F$2:$EE$2,BQ$4,'SPACELOG 12 BP'!$F$7:$EE$7)</f>
        <v>128185</v>
      </c>
      <c r="BR7" s="14">
        <f>SUM(BF7:BQ7)</f>
        <v>1538220</v>
      </c>
      <c r="BS7" s="13">
        <f>SUMIF('reporting montigny'!$F$2:$EE$2,BS$4,'reporting montigny'!$F$7:$EE$7)+SUMIF('reporting boissy'!$F$2:$EE$2,BS$4,'reporting boissy'!$F$7:$EE$7)+SUMIF('reporting moussy'!$F$2:$EE$2,BS$4,'reporting moussy'!$F$7:$EE$7)+SUMIF('reporting trappes'!$F$2:$EE$2,BS$4,'reporting trappes'!$F$7:$EE$7)+SUMIF('SPACELOG 5 BP'!$F$2:$EE$2,BS$4,'SPACELOG 5 BP'!$F$7:$EE$7)+SUMIF('SPACELOG 6 BP'!$F$2:$EE$2,BS$4,'SPACELOG 6 BP'!$F$7:$EE$7)+SUMIF('SPACELOG 7 BP'!$F$2:$EE$2,BS$4,'SPACELOG 7 BP'!$F$7:$EE$7)+SUMIF('SPACELOG 8 BP'!$F$2:$EE$2,BS$4,'SPACELOG 8 BP'!$F$7:$EE$7)+SUMIF('SPACELOG 9 BP'!$F$2:$EE$2,BS$4,'SPACELOG 9 BP'!$F$7:$EE$7)+SUMIF('SPACELOG 10 BP'!$F$2:$EE$2,BS$4,'SPACELOG 10 BP'!$F$7:$EE$7)+SUMIF('SPACELOG 11 BP'!$F$2:$EE$2,BS$4,'SPACELOG 11 BP'!$F$7:$EE$7)+SUMIF('SPACELOG 12 BP'!$F$2:$EE$2,BS$4,'SPACELOG 12 BP'!$F$7:$EE$7)</f>
        <v>128185</v>
      </c>
      <c r="BT7" s="13">
        <f>SUMIF('reporting montigny'!$F$2:$EE$2,BT$4,'reporting montigny'!$F$7:$EE$7)+SUMIF('reporting boissy'!$F$2:$EE$2,BT$4,'reporting boissy'!$F$7:$EE$7)+SUMIF('reporting moussy'!$F$2:$EE$2,BT$4,'reporting moussy'!$F$7:$EE$7)+SUMIF('reporting trappes'!$F$2:$EE$2,BT$4,'reporting trappes'!$F$7:$EE$7)+SUMIF('SPACELOG 5 BP'!$F$2:$EE$2,BT$4,'SPACELOG 5 BP'!$F$7:$EE$7)+SUMIF('SPACELOG 6 BP'!$F$2:$EE$2,BT$4,'SPACELOG 6 BP'!$F$7:$EE$7)+SUMIF('SPACELOG 7 BP'!$F$2:$EE$2,BT$4,'SPACELOG 7 BP'!$F$7:$EE$7)+SUMIF('SPACELOG 8 BP'!$F$2:$EE$2,BT$4,'SPACELOG 8 BP'!$F$7:$EE$7)+SUMIF('SPACELOG 9 BP'!$F$2:$EE$2,BT$4,'SPACELOG 9 BP'!$F$7:$EE$7)+SUMIF('SPACELOG 10 BP'!$F$2:$EE$2,BT$4,'SPACELOG 10 BP'!$F$7:$EE$7)+SUMIF('SPACELOG 11 BP'!$F$2:$EE$2,BT$4,'SPACELOG 11 BP'!$F$7:$EE$7)+SUMIF('SPACELOG 12 BP'!$F$2:$EE$2,BT$4,'SPACELOG 12 BP'!$F$7:$EE$7)</f>
        <v>128185</v>
      </c>
      <c r="BU7" s="13">
        <f>SUMIF('reporting montigny'!$F$2:$EE$2,BU$4,'reporting montigny'!$F$7:$EE$7)+SUMIF('reporting boissy'!$F$2:$EE$2,BU$4,'reporting boissy'!$F$7:$EE$7)+SUMIF('reporting moussy'!$F$2:$EE$2,BU$4,'reporting moussy'!$F$7:$EE$7)+SUMIF('reporting trappes'!$F$2:$EE$2,BU$4,'reporting trappes'!$F$7:$EE$7)+SUMIF('SPACELOG 5 BP'!$F$2:$EE$2,BU$4,'SPACELOG 5 BP'!$F$7:$EE$7)+SUMIF('SPACELOG 6 BP'!$F$2:$EE$2,BU$4,'SPACELOG 6 BP'!$F$7:$EE$7)+SUMIF('SPACELOG 7 BP'!$F$2:$EE$2,BU$4,'SPACELOG 7 BP'!$F$7:$EE$7)+SUMIF('SPACELOG 8 BP'!$F$2:$EE$2,BU$4,'SPACELOG 8 BP'!$F$7:$EE$7)+SUMIF('SPACELOG 9 BP'!$F$2:$EE$2,BU$4,'SPACELOG 9 BP'!$F$7:$EE$7)+SUMIF('SPACELOG 10 BP'!$F$2:$EE$2,BU$4,'SPACELOG 10 BP'!$F$7:$EE$7)+SUMIF('SPACELOG 11 BP'!$F$2:$EE$2,BU$4,'SPACELOG 11 BP'!$F$7:$EE$7)+SUMIF('SPACELOG 12 BP'!$F$2:$EE$2,BU$4,'SPACELOG 12 BP'!$F$7:$EE$7)</f>
        <v>128185</v>
      </c>
      <c r="BV7" s="13">
        <f>SUMIF('reporting montigny'!$F$2:$EE$2,BV$4,'reporting montigny'!$F$7:$EE$7)+SUMIF('reporting boissy'!$F$2:$EE$2,BV$4,'reporting boissy'!$F$7:$EE$7)+SUMIF('reporting moussy'!$F$2:$EE$2,BV$4,'reporting moussy'!$F$7:$EE$7)+SUMIF('reporting trappes'!$F$2:$EE$2,BV$4,'reporting trappes'!$F$7:$EE$7)+SUMIF('SPACELOG 5 BP'!$F$2:$EE$2,BV$4,'SPACELOG 5 BP'!$F$7:$EE$7)+SUMIF('SPACELOG 6 BP'!$F$2:$EE$2,BV$4,'SPACELOG 6 BP'!$F$7:$EE$7)+SUMIF('SPACELOG 7 BP'!$F$2:$EE$2,BV$4,'SPACELOG 7 BP'!$F$7:$EE$7)+SUMIF('SPACELOG 8 BP'!$F$2:$EE$2,BV$4,'SPACELOG 8 BP'!$F$7:$EE$7)+SUMIF('SPACELOG 9 BP'!$F$2:$EE$2,BV$4,'SPACELOG 9 BP'!$F$7:$EE$7)+SUMIF('SPACELOG 10 BP'!$F$2:$EE$2,BV$4,'SPACELOG 10 BP'!$F$7:$EE$7)+SUMIF('SPACELOG 11 BP'!$F$2:$EE$2,BV$4,'SPACELOG 11 BP'!$F$7:$EE$7)+SUMIF('SPACELOG 12 BP'!$F$2:$EE$2,BV$4,'SPACELOG 12 BP'!$F$7:$EE$7)</f>
        <v>128185</v>
      </c>
      <c r="BW7" s="13">
        <f>SUMIF('reporting montigny'!$F$2:$EE$2,BW$4,'reporting montigny'!$F$7:$EE$7)+SUMIF('reporting boissy'!$F$2:$EE$2,BW$4,'reporting boissy'!$F$7:$EE$7)+SUMIF('reporting moussy'!$F$2:$EE$2,BW$4,'reporting moussy'!$F$7:$EE$7)+SUMIF('reporting trappes'!$F$2:$EE$2,BW$4,'reporting trappes'!$F$7:$EE$7)+SUMIF('SPACELOG 5 BP'!$F$2:$EE$2,BW$4,'SPACELOG 5 BP'!$F$7:$EE$7)+SUMIF('SPACELOG 6 BP'!$F$2:$EE$2,BW$4,'SPACELOG 6 BP'!$F$7:$EE$7)+SUMIF('SPACELOG 7 BP'!$F$2:$EE$2,BW$4,'SPACELOG 7 BP'!$F$7:$EE$7)+SUMIF('SPACELOG 8 BP'!$F$2:$EE$2,BW$4,'SPACELOG 8 BP'!$F$7:$EE$7)+SUMIF('SPACELOG 9 BP'!$F$2:$EE$2,BW$4,'SPACELOG 9 BP'!$F$7:$EE$7)+SUMIF('SPACELOG 10 BP'!$F$2:$EE$2,BW$4,'SPACELOG 10 BP'!$F$7:$EE$7)+SUMIF('SPACELOG 11 BP'!$F$2:$EE$2,BW$4,'SPACELOG 11 BP'!$F$7:$EE$7)+SUMIF('SPACELOG 12 BP'!$F$2:$EE$2,BW$4,'SPACELOG 12 BP'!$F$7:$EE$7)</f>
        <v>128185</v>
      </c>
      <c r="BX7" s="13">
        <f>SUMIF('reporting montigny'!$F$2:$EE$2,BX$4,'reporting montigny'!$F$7:$EE$7)+SUMIF('reporting boissy'!$F$2:$EE$2,BX$4,'reporting boissy'!$F$7:$EE$7)+SUMIF('reporting moussy'!$F$2:$EE$2,BX$4,'reporting moussy'!$F$7:$EE$7)+SUMIF('reporting trappes'!$F$2:$EE$2,BX$4,'reporting trappes'!$F$7:$EE$7)+SUMIF('SPACELOG 5 BP'!$F$2:$EE$2,BX$4,'SPACELOG 5 BP'!$F$7:$EE$7)+SUMIF('SPACELOG 6 BP'!$F$2:$EE$2,BX$4,'SPACELOG 6 BP'!$F$7:$EE$7)+SUMIF('SPACELOG 7 BP'!$F$2:$EE$2,BX$4,'SPACELOG 7 BP'!$F$7:$EE$7)+SUMIF('SPACELOG 8 BP'!$F$2:$EE$2,BX$4,'SPACELOG 8 BP'!$F$7:$EE$7)+SUMIF('SPACELOG 9 BP'!$F$2:$EE$2,BX$4,'SPACELOG 9 BP'!$F$7:$EE$7)+SUMIF('SPACELOG 10 BP'!$F$2:$EE$2,BX$4,'SPACELOG 10 BP'!$F$7:$EE$7)+SUMIF('SPACELOG 11 BP'!$F$2:$EE$2,BX$4,'SPACELOG 11 BP'!$F$7:$EE$7)+SUMIF('SPACELOG 12 BP'!$F$2:$EE$2,BX$4,'SPACELOG 12 BP'!$F$7:$EE$7)</f>
        <v>128185</v>
      </c>
      <c r="BY7" s="13">
        <f>SUMIF('reporting montigny'!$F$2:$EE$2,BY$4,'reporting montigny'!$F$7:$EE$7)+SUMIF('reporting boissy'!$F$2:$EE$2,BY$4,'reporting boissy'!$F$7:$EE$7)+SUMIF('reporting moussy'!$F$2:$EE$2,BY$4,'reporting moussy'!$F$7:$EE$7)+SUMIF('reporting trappes'!$F$2:$EE$2,BY$4,'reporting trappes'!$F$7:$EE$7)+SUMIF('SPACELOG 5 BP'!$F$2:$EE$2,BY$4,'SPACELOG 5 BP'!$F$7:$EE$7)+SUMIF('SPACELOG 6 BP'!$F$2:$EE$2,BY$4,'SPACELOG 6 BP'!$F$7:$EE$7)+SUMIF('SPACELOG 7 BP'!$F$2:$EE$2,BY$4,'SPACELOG 7 BP'!$F$7:$EE$7)+SUMIF('SPACELOG 8 BP'!$F$2:$EE$2,BY$4,'SPACELOG 8 BP'!$F$7:$EE$7)+SUMIF('SPACELOG 9 BP'!$F$2:$EE$2,BY$4,'SPACELOG 9 BP'!$F$7:$EE$7)+SUMIF('SPACELOG 10 BP'!$F$2:$EE$2,BY$4,'SPACELOG 10 BP'!$F$7:$EE$7)+SUMIF('SPACELOG 11 BP'!$F$2:$EE$2,BY$4,'SPACELOG 11 BP'!$F$7:$EE$7)+SUMIF('SPACELOG 12 BP'!$F$2:$EE$2,BY$4,'SPACELOG 12 BP'!$F$7:$EE$7)</f>
        <v>128185</v>
      </c>
      <c r="BZ7" s="13">
        <f>SUMIF('reporting montigny'!$F$2:$EE$2,BZ$4,'reporting montigny'!$F$7:$EE$7)+SUMIF('reporting boissy'!$F$2:$EE$2,BZ$4,'reporting boissy'!$F$7:$EE$7)+SUMIF('reporting moussy'!$F$2:$EE$2,BZ$4,'reporting moussy'!$F$7:$EE$7)+SUMIF('reporting trappes'!$F$2:$EE$2,BZ$4,'reporting trappes'!$F$7:$EE$7)+SUMIF('SPACELOG 5 BP'!$F$2:$EE$2,BZ$4,'SPACELOG 5 BP'!$F$7:$EE$7)+SUMIF('SPACELOG 6 BP'!$F$2:$EE$2,BZ$4,'SPACELOG 6 BP'!$F$7:$EE$7)+SUMIF('SPACELOG 7 BP'!$F$2:$EE$2,BZ$4,'SPACELOG 7 BP'!$F$7:$EE$7)+SUMIF('SPACELOG 8 BP'!$F$2:$EE$2,BZ$4,'SPACELOG 8 BP'!$F$7:$EE$7)+SUMIF('SPACELOG 9 BP'!$F$2:$EE$2,BZ$4,'SPACELOG 9 BP'!$F$7:$EE$7)+SUMIF('SPACELOG 10 BP'!$F$2:$EE$2,BZ$4,'SPACELOG 10 BP'!$F$7:$EE$7)+SUMIF('SPACELOG 11 BP'!$F$2:$EE$2,BZ$4,'SPACELOG 11 BP'!$F$7:$EE$7)+SUMIF('SPACELOG 12 BP'!$F$2:$EE$2,BZ$4,'SPACELOG 12 BP'!$F$7:$EE$7)</f>
        <v>128185</v>
      </c>
      <c r="CA7" s="13">
        <f>SUMIF('reporting montigny'!$F$2:$EE$2,CA$4,'reporting montigny'!$F$7:$EE$7)+SUMIF('reporting boissy'!$F$2:$EE$2,CA$4,'reporting boissy'!$F$7:$EE$7)+SUMIF('reporting moussy'!$F$2:$EE$2,CA$4,'reporting moussy'!$F$7:$EE$7)+SUMIF('reporting trappes'!$F$2:$EE$2,CA$4,'reporting trappes'!$F$7:$EE$7)+SUMIF('SPACELOG 5 BP'!$F$2:$EE$2,CA$4,'SPACELOG 5 BP'!$F$7:$EE$7)+SUMIF('SPACELOG 6 BP'!$F$2:$EE$2,CA$4,'SPACELOG 6 BP'!$F$7:$EE$7)+SUMIF('SPACELOG 7 BP'!$F$2:$EE$2,CA$4,'SPACELOG 7 BP'!$F$7:$EE$7)+SUMIF('SPACELOG 8 BP'!$F$2:$EE$2,CA$4,'SPACELOG 8 BP'!$F$7:$EE$7)+SUMIF('SPACELOG 9 BP'!$F$2:$EE$2,CA$4,'SPACELOG 9 BP'!$F$7:$EE$7)+SUMIF('SPACELOG 10 BP'!$F$2:$EE$2,CA$4,'SPACELOG 10 BP'!$F$7:$EE$7)+SUMIF('SPACELOG 11 BP'!$F$2:$EE$2,CA$4,'SPACELOG 11 BP'!$F$7:$EE$7)+SUMIF('SPACELOG 12 BP'!$F$2:$EE$2,CA$4,'SPACELOG 12 BP'!$F$7:$EE$7)</f>
        <v>128185</v>
      </c>
      <c r="CB7" s="13">
        <f>SUMIF('reporting montigny'!$F$2:$EE$2,CB$4,'reporting montigny'!$F$7:$EE$7)+SUMIF('reporting boissy'!$F$2:$EE$2,CB$4,'reporting boissy'!$F$7:$EE$7)+SUMIF('reporting moussy'!$F$2:$EE$2,CB$4,'reporting moussy'!$F$7:$EE$7)+SUMIF('reporting trappes'!$F$2:$EE$2,CB$4,'reporting trappes'!$F$7:$EE$7)+SUMIF('SPACELOG 5 BP'!$F$2:$EE$2,CB$4,'SPACELOG 5 BP'!$F$7:$EE$7)+SUMIF('SPACELOG 6 BP'!$F$2:$EE$2,CB$4,'SPACELOG 6 BP'!$F$7:$EE$7)+SUMIF('SPACELOG 7 BP'!$F$2:$EE$2,CB$4,'SPACELOG 7 BP'!$F$7:$EE$7)+SUMIF('SPACELOG 8 BP'!$F$2:$EE$2,CB$4,'SPACELOG 8 BP'!$F$7:$EE$7)+SUMIF('SPACELOG 9 BP'!$F$2:$EE$2,CB$4,'SPACELOG 9 BP'!$F$7:$EE$7)+SUMIF('SPACELOG 10 BP'!$F$2:$EE$2,CB$4,'SPACELOG 10 BP'!$F$7:$EE$7)+SUMIF('SPACELOG 11 BP'!$F$2:$EE$2,CB$4,'SPACELOG 11 BP'!$F$7:$EE$7)+SUMIF('SPACELOG 12 BP'!$F$2:$EE$2,CB$4,'SPACELOG 12 BP'!$F$7:$EE$7)</f>
        <v>128185</v>
      </c>
      <c r="CC7" s="13">
        <f>SUMIF('reporting montigny'!$F$2:$EE$2,CC$4,'reporting montigny'!$F$7:$EE$7)+SUMIF('reporting boissy'!$F$2:$EE$2,CC$4,'reporting boissy'!$F$7:$EE$7)+SUMIF('reporting moussy'!$F$2:$EE$2,CC$4,'reporting moussy'!$F$7:$EE$7)+SUMIF('reporting trappes'!$F$2:$EE$2,CC$4,'reporting trappes'!$F$7:$EE$7)+SUMIF('SPACELOG 5 BP'!$F$2:$EE$2,CC$4,'SPACELOG 5 BP'!$F$7:$EE$7)+SUMIF('SPACELOG 6 BP'!$F$2:$EE$2,CC$4,'SPACELOG 6 BP'!$F$7:$EE$7)+SUMIF('SPACELOG 7 BP'!$F$2:$EE$2,CC$4,'SPACELOG 7 BP'!$F$7:$EE$7)+SUMIF('SPACELOG 8 BP'!$F$2:$EE$2,CC$4,'SPACELOG 8 BP'!$F$7:$EE$7)+SUMIF('SPACELOG 9 BP'!$F$2:$EE$2,CC$4,'SPACELOG 9 BP'!$F$7:$EE$7)+SUMIF('SPACELOG 10 BP'!$F$2:$EE$2,CC$4,'SPACELOG 10 BP'!$F$7:$EE$7)+SUMIF('SPACELOG 11 BP'!$F$2:$EE$2,CC$4,'SPACELOG 11 BP'!$F$7:$EE$7)+SUMIF('SPACELOG 12 BP'!$F$2:$EE$2,CC$4,'SPACELOG 12 BP'!$F$7:$EE$7)</f>
        <v>128185</v>
      </c>
      <c r="CD7" s="13">
        <f>SUMIF('reporting montigny'!$F$2:$EE$2,CD$4,'reporting montigny'!$F$7:$EE$7)+SUMIF('reporting boissy'!$F$2:$EE$2,CD$4,'reporting boissy'!$F$7:$EE$7)+SUMIF('reporting moussy'!$F$2:$EE$2,CD$4,'reporting moussy'!$F$7:$EE$7)+SUMIF('reporting trappes'!$F$2:$EE$2,CD$4,'reporting trappes'!$F$7:$EE$7)+SUMIF('SPACELOG 5 BP'!$F$2:$EE$2,CD$4,'SPACELOG 5 BP'!$F$7:$EE$7)+SUMIF('SPACELOG 6 BP'!$F$2:$EE$2,CD$4,'SPACELOG 6 BP'!$F$7:$EE$7)+SUMIF('SPACELOG 7 BP'!$F$2:$EE$2,CD$4,'SPACELOG 7 BP'!$F$7:$EE$7)+SUMIF('SPACELOG 8 BP'!$F$2:$EE$2,CD$4,'SPACELOG 8 BP'!$F$7:$EE$7)+SUMIF('SPACELOG 9 BP'!$F$2:$EE$2,CD$4,'SPACELOG 9 BP'!$F$7:$EE$7)+SUMIF('SPACELOG 10 BP'!$F$2:$EE$2,CD$4,'SPACELOG 10 BP'!$F$7:$EE$7)+SUMIF('SPACELOG 11 BP'!$F$2:$EE$2,CD$4,'SPACELOG 11 BP'!$F$7:$EE$7)+SUMIF('SPACELOG 12 BP'!$F$2:$EE$2,CD$4,'SPACELOG 12 BP'!$F$7:$EE$7)</f>
        <v>128185</v>
      </c>
      <c r="CE7" s="14">
        <f>SUM(BS7:CD7)</f>
        <v>1538220</v>
      </c>
      <c r="CF7" s="13">
        <f>SUMIF('reporting montigny'!$F$2:$EE$2,CF$4,'reporting montigny'!$F$7:$EE$7)+SUMIF('reporting boissy'!$F$2:$EE$2,CF$4,'reporting boissy'!$F$7:$EE$7)+SUMIF('reporting moussy'!$F$2:$EE$2,CF$4,'reporting moussy'!$F$7:$EE$7)+SUMIF('reporting trappes'!$F$2:$EE$2,CF$4,'reporting trappes'!$F$7:$EE$7)+SUMIF('SPACELOG 5 BP'!$F$2:$EE$2,CF$4,'SPACELOG 5 BP'!$F$7:$EE$7)+SUMIF('SPACELOG 6 BP'!$F$2:$EE$2,CF$4,'SPACELOG 6 BP'!$F$7:$EE$7)+SUMIF('SPACELOG 7 BP'!$F$2:$EE$2,CF$4,'SPACELOG 7 BP'!$F$7:$EE$7)+SUMIF('SPACELOG 8 BP'!$F$2:$EE$2,CF$4,'SPACELOG 8 BP'!$F$7:$EE$7)+SUMIF('SPACELOG 9 BP'!$F$2:$EE$2,CF$4,'SPACELOG 9 BP'!$F$7:$EE$7)+SUMIF('SPACELOG 10 BP'!$F$2:$EE$2,CF$4,'SPACELOG 10 BP'!$F$7:$EE$7)+SUMIF('SPACELOG 11 BP'!$F$2:$EE$2,CF$4,'SPACELOG 11 BP'!$F$7:$EE$7)+SUMIF('SPACELOG 12 BP'!$F$2:$EE$2,CF$4,'SPACELOG 12 BP'!$F$7:$EE$7)</f>
        <v>128185</v>
      </c>
      <c r="CG7" s="13">
        <f>SUMIF('reporting montigny'!$F$2:$EE$2,CG$4,'reporting montigny'!$F$7:$EE$7)+SUMIF('reporting boissy'!$F$2:$EE$2,CG$4,'reporting boissy'!$F$7:$EE$7)+SUMIF('reporting moussy'!$F$2:$EE$2,CG$4,'reporting moussy'!$F$7:$EE$7)+SUMIF('reporting trappes'!$F$2:$EE$2,CG$4,'reporting trappes'!$F$7:$EE$7)+SUMIF('SPACELOG 5 BP'!$F$2:$EE$2,CG$4,'SPACELOG 5 BP'!$F$7:$EE$7)+SUMIF('SPACELOG 6 BP'!$F$2:$EE$2,CG$4,'SPACELOG 6 BP'!$F$7:$EE$7)+SUMIF('SPACELOG 7 BP'!$F$2:$EE$2,CG$4,'SPACELOG 7 BP'!$F$7:$EE$7)+SUMIF('SPACELOG 8 BP'!$F$2:$EE$2,CG$4,'SPACELOG 8 BP'!$F$7:$EE$7)+SUMIF('SPACELOG 9 BP'!$F$2:$EE$2,CG$4,'SPACELOG 9 BP'!$F$7:$EE$7)+SUMIF('SPACELOG 10 BP'!$F$2:$EE$2,CG$4,'SPACELOG 10 BP'!$F$7:$EE$7)+SUMIF('SPACELOG 11 BP'!$F$2:$EE$2,CG$4,'SPACELOG 11 BP'!$F$7:$EE$7)+SUMIF('SPACELOG 12 BP'!$F$2:$EE$2,CG$4,'SPACELOG 12 BP'!$F$7:$EE$7)</f>
        <v>128185</v>
      </c>
      <c r="CH7" s="13">
        <f>SUMIF('reporting montigny'!$F$2:$EE$2,CH$4,'reporting montigny'!$F$7:$EE$7)+SUMIF('reporting boissy'!$F$2:$EE$2,CH$4,'reporting boissy'!$F$7:$EE$7)+SUMIF('reporting moussy'!$F$2:$EE$2,CH$4,'reporting moussy'!$F$7:$EE$7)+SUMIF('reporting trappes'!$F$2:$EE$2,CH$4,'reporting trappes'!$F$7:$EE$7)+SUMIF('SPACELOG 5 BP'!$F$2:$EE$2,CH$4,'SPACELOG 5 BP'!$F$7:$EE$7)+SUMIF('SPACELOG 6 BP'!$F$2:$EE$2,CH$4,'SPACELOG 6 BP'!$F$7:$EE$7)+SUMIF('SPACELOG 7 BP'!$F$2:$EE$2,CH$4,'SPACELOG 7 BP'!$F$7:$EE$7)+SUMIF('SPACELOG 8 BP'!$F$2:$EE$2,CH$4,'SPACELOG 8 BP'!$F$7:$EE$7)+SUMIF('SPACELOG 9 BP'!$F$2:$EE$2,CH$4,'SPACELOG 9 BP'!$F$7:$EE$7)+SUMIF('SPACELOG 10 BP'!$F$2:$EE$2,CH$4,'SPACELOG 10 BP'!$F$7:$EE$7)+SUMIF('SPACELOG 11 BP'!$F$2:$EE$2,CH$4,'SPACELOG 11 BP'!$F$7:$EE$7)+SUMIF('SPACELOG 12 BP'!$F$2:$EE$2,CH$4,'SPACELOG 12 BP'!$F$7:$EE$7)</f>
        <v>128185</v>
      </c>
      <c r="CI7" s="13">
        <f>SUMIF('reporting montigny'!$F$2:$EE$2,CI$4,'reporting montigny'!$F$7:$EE$7)+SUMIF('reporting boissy'!$F$2:$EE$2,CI$4,'reporting boissy'!$F$7:$EE$7)+SUMIF('reporting moussy'!$F$2:$EE$2,CI$4,'reporting moussy'!$F$7:$EE$7)+SUMIF('reporting trappes'!$F$2:$EE$2,CI$4,'reporting trappes'!$F$7:$EE$7)+SUMIF('SPACELOG 5 BP'!$F$2:$EE$2,CI$4,'SPACELOG 5 BP'!$F$7:$EE$7)+SUMIF('SPACELOG 6 BP'!$F$2:$EE$2,CI$4,'SPACELOG 6 BP'!$F$7:$EE$7)+SUMIF('SPACELOG 7 BP'!$F$2:$EE$2,CI$4,'SPACELOG 7 BP'!$F$7:$EE$7)+SUMIF('SPACELOG 8 BP'!$F$2:$EE$2,CI$4,'SPACELOG 8 BP'!$F$7:$EE$7)+SUMIF('SPACELOG 9 BP'!$F$2:$EE$2,CI$4,'SPACELOG 9 BP'!$F$7:$EE$7)+SUMIF('SPACELOG 10 BP'!$F$2:$EE$2,CI$4,'SPACELOG 10 BP'!$F$7:$EE$7)+SUMIF('SPACELOG 11 BP'!$F$2:$EE$2,CI$4,'SPACELOG 11 BP'!$F$7:$EE$7)+SUMIF('SPACELOG 12 BP'!$F$2:$EE$2,CI$4,'SPACELOG 12 BP'!$F$7:$EE$7)</f>
        <v>128185</v>
      </c>
      <c r="CJ7" s="13">
        <f>SUMIF('reporting montigny'!$F$2:$EE$2,CJ$4,'reporting montigny'!$F$7:$EE$7)+SUMIF('reporting boissy'!$F$2:$EE$2,CJ$4,'reporting boissy'!$F$7:$EE$7)+SUMIF('reporting moussy'!$F$2:$EE$2,CJ$4,'reporting moussy'!$F$7:$EE$7)+SUMIF('reporting trappes'!$F$2:$EE$2,CJ$4,'reporting trappes'!$F$7:$EE$7)+SUMIF('SPACELOG 5 BP'!$F$2:$EE$2,CJ$4,'SPACELOG 5 BP'!$F$7:$EE$7)+SUMIF('SPACELOG 6 BP'!$F$2:$EE$2,CJ$4,'SPACELOG 6 BP'!$F$7:$EE$7)+SUMIF('SPACELOG 7 BP'!$F$2:$EE$2,CJ$4,'SPACELOG 7 BP'!$F$7:$EE$7)+SUMIF('SPACELOG 8 BP'!$F$2:$EE$2,CJ$4,'SPACELOG 8 BP'!$F$7:$EE$7)+SUMIF('SPACELOG 9 BP'!$F$2:$EE$2,CJ$4,'SPACELOG 9 BP'!$F$7:$EE$7)+SUMIF('SPACELOG 10 BP'!$F$2:$EE$2,CJ$4,'SPACELOG 10 BP'!$F$7:$EE$7)+SUMIF('SPACELOG 11 BP'!$F$2:$EE$2,CJ$4,'SPACELOG 11 BP'!$F$7:$EE$7)+SUMIF('SPACELOG 12 BP'!$F$2:$EE$2,CJ$4,'SPACELOG 12 BP'!$F$7:$EE$7)</f>
        <v>128185</v>
      </c>
      <c r="CK7" s="13">
        <f>SUMIF('reporting montigny'!$F$2:$EE$2,CK$4,'reporting montigny'!$F$7:$EE$7)+SUMIF('reporting boissy'!$F$2:$EE$2,CK$4,'reporting boissy'!$F$7:$EE$7)+SUMIF('reporting moussy'!$F$2:$EE$2,CK$4,'reporting moussy'!$F$7:$EE$7)+SUMIF('reporting trappes'!$F$2:$EE$2,CK$4,'reporting trappes'!$F$7:$EE$7)+SUMIF('SPACELOG 5 BP'!$F$2:$EE$2,CK$4,'SPACELOG 5 BP'!$F$7:$EE$7)+SUMIF('SPACELOG 6 BP'!$F$2:$EE$2,CK$4,'SPACELOG 6 BP'!$F$7:$EE$7)+SUMIF('SPACELOG 7 BP'!$F$2:$EE$2,CK$4,'SPACELOG 7 BP'!$F$7:$EE$7)+SUMIF('SPACELOG 8 BP'!$F$2:$EE$2,CK$4,'SPACELOG 8 BP'!$F$7:$EE$7)+SUMIF('SPACELOG 9 BP'!$F$2:$EE$2,CK$4,'SPACELOG 9 BP'!$F$7:$EE$7)+SUMIF('SPACELOG 10 BP'!$F$2:$EE$2,CK$4,'SPACELOG 10 BP'!$F$7:$EE$7)+SUMIF('SPACELOG 11 BP'!$F$2:$EE$2,CK$4,'SPACELOG 11 BP'!$F$7:$EE$7)+SUMIF('SPACELOG 12 BP'!$F$2:$EE$2,CK$4,'SPACELOG 12 BP'!$F$7:$EE$7)</f>
        <v>128185</v>
      </c>
      <c r="CL7" s="13">
        <f>SUMIF('reporting montigny'!$F$2:$EE$2,CL$4,'reporting montigny'!$F$7:$EE$7)+SUMIF('reporting boissy'!$F$2:$EE$2,CL$4,'reporting boissy'!$F$7:$EE$7)+SUMIF('reporting moussy'!$F$2:$EE$2,CL$4,'reporting moussy'!$F$7:$EE$7)+SUMIF('reporting trappes'!$F$2:$EE$2,CL$4,'reporting trappes'!$F$7:$EE$7)+SUMIF('SPACELOG 5 BP'!$F$2:$EE$2,CL$4,'SPACELOG 5 BP'!$F$7:$EE$7)+SUMIF('SPACELOG 6 BP'!$F$2:$EE$2,CL$4,'SPACELOG 6 BP'!$F$7:$EE$7)+SUMIF('SPACELOG 7 BP'!$F$2:$EE$2,CL$4,'SPACELOG 7 BP'!$F$7:$EE$7)+SUMIF('SPACELOG 8 BP'!$F$2:$EE$2,CL$4,'SPACELOG 8 BP'!$F$7:$EE$7)+SUMIF('SPACELOG 9 BP'!$F$2:$EE$2,CL$4,'SPACELOG 9 BP'!$F$7:$EE$7)+SUMIF('SPACELOG 10 BP'!$F$2:$EE$2,CL$4,'SPACELOG 10 BP'!$F$7:$EE$7)+SUMIF('SPACELOG 11 BP'!$F$2:$EE$2,CL$4,'SPACELOG 11 BP'!$F$7:$EE$7)+SUMIF('SPACELOG 12 BP'!$F$2:$EE$2,CL$4,'SPACELOG 12 BP'!$F$7:$EE$7)</f>
        <v>128185</v>
      </c>
      <c r="CM7" s="13">
        <f>SUMIF('reporting montigny'!$F$2:$EE$2,CM$4,'reporting montigny'!$F$7:$EE$7)+SUMIF('reporting boissy'!$F$2:$EE$2,CM$4,'reporting boissy'!$F$7:$EE$7)+SUMIF('reporting moussy'!$F$2:$EE$2,CM$4,'reporting moussy'!$F$7:$EE$7)+SUMIF('reporting trappes'!$F$2:$EE$2,CM$4,'reporting trappes'!$F$7:$EE$7)+SUMIF('SPACELOG 5 BP'!$F$2:$EE$2,CM$4,'SPACELOG 5 BP'!$F$7:$EE$7)+SUMIF('SPACELOG 6 BP'!$F$2:$EE$2,CM$4,'SPACELOG 6 BP'!$F$7:$EE$7)+SUMIF('SPACELOG 7 BP'!$F$2:$EE$2,CM$4,'SPACELOG 7 BP'!$F$7:$EE$7)+SUMIF('SPACELOG 8 BP'!$F$2:$EE$2,CM$4,'SPACELOG 8 BP'!$F$7:$EE$7)+SUMIF('SPACELOG 9 BP'!$F$2:$EE$2,CM$4,'SPACELOG 9 BP'!$F$7:$EE$7)+SUMIF('SPACELOG 10 BP'!$F$2:$EE$2,CM$4,'SPACELOG 10 BP'!$F$7:$EE$7)+SUMIF('SPACELOG 11 BP'!$F$2:$EE$2,CM$4,'SPACELOG 11 BP'!$F$7:$EE$7)+SUMIF('SPACELOG 12 BP'!$F$2:$EE$2,CM$4,'SPACELOG 12 BP'!$F$7:$EE$7)</f>
        <v>128185</v>
      </c>
      <c r="CN7" s="13">
        <f>SUMIF('reporting montigny'!$F$2:$EE$2,CN$4,'reporting montigny'!$F$7:$EE$7)+SUMIF('reporting boissy'!$F$2:$EE$2,CN$4,'reporting boissy'!$F$7:$EE$7)+SUMIF('reporting moussy'!$F$2:$EE$2,CN$4,'reporting moussy'!$F$7:$EE$7)+SUMIF('reporting trappes'!$F$2:$EE$2,CN$4,'reporting trappes'!$F$7:$EE$7)+SUMIF('SPACELOG 5 BP'!$F$2:$EE$2,CN$4,'SPACELOG 5 BP'!$F$7:$EE$7)+SUMIF('SPACELOG 6 BP'!$F$2:$EE$2,CN$4,'SPACELOG 6 BP'!$F$7:$EE$7)+SUMIF('SPACELOG 7 BP'!$F$2:$EE$2,CN$4,'SPACELOG 7 BP'!$F$7:$EE$7)+SUMIF('SPACELOG 8 BP'!$F$2:$EE$2,CN$4,'SPACELOG 8 BP'!$F$7:$EE$7)+SUMIF('SPACELOG 9 BP'!$F$2:$EE$2,CN$4,'SPACELOG 9 BP'!$F$7:$EE$7)+SUMIF('SPACELOG 10 BP'!$F$2:$EE$2,CN$4,'SPACELOG 10 BP'!$F$7:$EE$7)+SUMIF('SPACELOG 11 BP'!$F$2:$EE$2,CN$4,'SPACELOG 11 BP'!$F$7:$EE$7)+SUMIF('SPACELOG 12 BP'!$F$2:$EE$2,CN$4,'SPACELOG 12 BP'!$F$7:$EE$7)</f>
        <v>128185</v>
      </c>
      <c r="CO7" s="13">
        <f>SUMIF('reporting montigny'!$F$2:$EE$2,CO$4,'reporting montigny'!$F$7:$EE$7)+SUMIF('reporting boissy'!$F$2:$EE$2,CO$4,'reporting boissy'!$F$7:$EE$7)+SUMIF('reporting moussy'!$F$2:$EE$2,CO$4,'reporting moussy'!$F$7:$EE$7)+SUMIF('reporting trappes'!$F$2:$EE$2,CO$4,'reporting trappes'!$F$7:$EE$7)+SUMIF('SPACELOG 5 BP'!$F$2:$EE$2,CO$4,'SPACELOG 5 BP'!$F$7:$EE$7)+SUMIF('SPACELOG 6 BP'!$F$2:$EE$2,CO$4,'SPACELOG 6 BP'!$F$7:$EE$7)+SUMIF('SPACELOG 7 BP'!$F$2:$EE$2,CO$4,'SPACELOG 7 BP'!$F$7:$EE$7)+SUMIF('SPACELOG 8 BP'!$F$2:$EE$2,CO$4,'SPACELOG 8 BP'!$F$7:$EE$7)+SUMIF('SPACELOG 9 BP'!$F$2:$EE$2,CO$4,'SPACELOG 9 BP'!$F$7:$EE$7)+SUMIF('SPACELOG 10 BP'!$F$2:$EE$2,CO$4,'SPACELOG 10 BP'!$F$7:$EE$7)+SUMIF('SPACELOG 11 BP'!$F$2:$EE$2,CO$4,'SPACELOG 11 BP'!$F$7:$EE$7)+SUMIF('SPACELOG 12 BP'!$F$2:$EE$2,CO$4,'SPACELOG 12 BP'!$F$7:$EE$7)</f>
        <v>128185</v>
      </c>
      <c r="CP7" s="13">
        <f>SUMIF('reporting montigny'!$F$2:$EE$2,CP$4,'reporting montigny'!$F$7:$EE$7)+SUMIF('reporting boissy'!$F$2:$EE$2,CP$4,'reporting boissy'!$F$7:$EE$7)+SUMIF('reporting moussy'!$F$2:$EE$2,CP$4,'reporting moussy'!$F$7:$EE$7)+SUMIF('reporting trappes'!$F$2:$EE$2,CP$4,'reporting trappes'!$F$7:$EE$7)+SUMIF('SPACELOG 5 BP'!$F$2:$EE$2,CP$4,'SPACELOG 5 BP'!$F$7:$EE$7)+SUMIF('SPACELOG 6 BP'!$F$2:$EE$2,CP$4,'SPACELOG 6 BP'!$F$7:$EE$7)+SUMIF('SPACELOG 7 BP'!$F$2:$EE$2,CP$4,'SPACELOG 7 BP'!$F$7:$EE$7)+SUMIF('SPACELOG 8 BP'!$F$2:$EE$2,CP$4,'SPACELOG 8 BP'!$F$7:$EE$7)+SUMIF('SPACELOG 9 BP'!$F$2:$EE$2,CP$4,'SPACELOG 9 BP'!$F$7:$EE$7)+SUMIF('SPACELOG 10 BP'!$F$2:$EE$2,CP$4,'SPACELOG 10 BP'!$F$7:$EE$7)+SUMIF('SPACELOG 11 BP'!$F$2:$EE$2,CP$4,'SPACELOG 11 BP'!$F$7:$EE$7)+SUMIF('SPACELOG 12 BP'!$F$2:$EE$2,CP$4,'SPACELOG 12 BP'!$F$7:$EE$7)</f>
        <v>128185</v>
      </c>
      <c r="CQ7" s="13">
        <f>SUMIF('reporting montigny'!$F$2:$EE$2,CQ$4,'reporting montigny'!$F$7:$EE$7)+SUMIF('reporting boissy'!$F$2:$EE$2,CQ$4,'reporting boissy'!$F$7:$EE$7)+SUMIF('reporting moussy'!$F$2:$EE$2,CQ$4,'reporting moussy'!$F$7:$EE$7)+SUMIF('reporting trappes'!$F$2:$EE$2,CQ$4,'reporting trappes'!$F$7:$EE$7)+SUMIF('SPACELOG 5 BP'!$F$2:$EE$2,CQ$4,'SPACELOG 5 BP'!$F$7:$EE$7)+SUMIF('SPACELOG 6 BP'!$F$2:$EE$2,CQ$4,'SPACELOG 6 BP'!$F$7:$EE$7)+SUMIF('SPACELOG 7 BP'!$F$2:$EE$2,CQ$4,'SPACELOG 7 BP'!$F$7:$EE$7)+SUMIF('SPACELOG 8 BP'!$F$2:$EE$2,CQ$4,'SPACELOG 8 BP'!$F$7:$EE$7)+SUMIF('SPACELOG 9 BP'!$F$2:$EE$2,CQ$4,'SPACELOG 9 BP'!$F$7:$EE$7)+SUMIF('SPACELOG 10 BP'!$F$2:$EE$2,CQ$4,'SPACELOG 10 BP'!$F$7:$EE$7)+SUMIF('SPACELOG 11 BP'!$F$2:$EE$2,CQ$4,'SPACELOG 11 BP'!$F$7:$EE$7)+SUMIF('SPACELOG 12 BP'!$F$2:$EE$2,CQ$4,'SPACELOG 12 BP'!$F$7:$EE$7)</f>
        <v>128185</v>
      </c>
      <c r="CR7" s="14">
        <f>SUM(CF7:CQ7)</f>
        <v>1538220</v>
      </c>
      <c r="CS7" s="13">
        <f>SUMIF('reporting montigny'!$F$2:$EE$2,CS$4,'reporting montigny'!$F$7:$EE$7)+SUMIF('reporting boissy'!$F$2:$EE$2,CS$4,'reporting boissy'!$F$7:$EE$7)+SUMIF('reporting moussy'!$F$2:$EE$2,CS$4,'reporting moussy'!$F$7:$EE$7)+SUMIF('reporting trappes'!$F$2:$EE$2,CS$4,'reporting trappes'!$F$7:$EE$7)+SUMIF('SPACELOG 5 BP'!$F$2:$EE$2,CS$4,'SPACELOG 5 BP'!$F$7:$EE$7)+SUMIF('SPACELOG 6 BP'!$F$2:$EE$2,CS$4,'SPACELOG 6 BP'!$F$7:$EE$7)+SUMIF('SPACELOG 7 BP'!$F$2:$EE$2,CS$4,'SPACELOG 7 BP'!$F$7:$EE$7)+SUMIF('SPACELOG 8 BP'!$F$2:$EE$2,CS$4,'SPACELOG 8 BP'!$F$7:$EE$7)+SUMIF('SPACELOG 9 BP'!$F$2:$EE$2,CS$4,'SPACELOG 9 BP'!$F$7:$EE$7)+SUMIF('SPACELOG 10 BP'!$F$2:$EE$2,CS$4,'SPACELOG 10 BP'!$F$7:$EE$7)+SUMIF('SPACELOG 11 BP'!$F$2:$EE$2,CS$4,'SPACELOG 11 BP'!$F$7:$EE$7)+SUMIF('SPACELOG 12 BP'!$F$2:$EE$2,CS$4,'SPACELOG 12 BP'!$F$7:$EE$7)</f>
        <v>128185</v>
      </c>
      <c r="CT7" s="13">
        <f>SUMIF('reporting montigny'!$F$2:$EE$2,CT$4,'reporting montigny'!$F$7:$EE$7)+SUMIF('reporting boissy'!$F$2:$EE$2,CT$4,'reporting boissy'!$F$7:$EE$7)+SUMIF('reporting moussy'!$F$2:$EE$2,CT$4,'reporting moussy'!$F$7:$EE$7)+SUMIF('reporting trappes'!$F$2:$EE$2,CT$4,'reporting trappes'!$F$7:$EE$7)+SUMIF('SPACELOG 5 BP'!$F$2:$EE$2,CT$4,'SPACELOG 5 BP'!$F$7:$EE$7)+SUMIF('SPACELOG 6 BP'!$F$2:$EE$2,CT$4,'SPACELOG 6 BP'!$F$7:$EE$7)+SUMIF('SPACELOG 7 BP'!$F$2:$EE$2,CT$4,'SPACELOG 7 BP'!$F$7:$EE$7)+SUMIF('SPACELOG 8 BP'!$F$2:$EE$2,CT$4,'SPACELOG 8 BP'!$F$7:$EE$7)+SUMIF('SPACELOG 9 BP'!$F$2:$EE$2,CT$4,'SPACELOG 9 BP'!$F$7:$EE$7)+SUMIF('SPACELOG 10 BP'!$F$2:$EE$2,CT$4,'SPACELOG 10 BP'!$F$7:$EE$7)+SUMIF('SPACELOG 11 BP'!$F$2:$EE$2,CT$4,'SPACELOG 11 BP'!$F$7:$EE$7)+SUMIF('SPACELOG 12 BP'!$F$2:$EE$2,CT$4,'SPACELOG 12 BP'!$F$7:$EE$7)</f>
        <v>128185</v>
      </c>
      <c r="CU7" s="13">
        <f>SUMIF('reporting montigny'!$F$2:$EE$2,CU$4,'reporting montigny'!$F$7:$EE$7)+SUMIF('reporting boissy'!$F$2:$EE$2,CU$4,'reporting boissy'!$F$7:$EE$7)+SUMIF('reporting moussy'!$F$2:$EE$2,CU$4,'reporting moussy'!$F$7:$EE$7)+SUMIF('reporting trappes'!$F$2:$EE$2,CU$4,'reporting trappes'!$F$7:$EE$7)+SUMIF('SPACELOG 5 BP'!$F$2:$EE$2,CU$4,'SPACELOG 5 BP'!$F$7:$EE$7)+SUMIF('SPACELOG 6 BP'!$F$2:$EE$2,CU$4,'SPACELOG 6 BP'!$F$7:$EE$7)+SUMIF('SPACELOG 7 BP'!$F$2:$EE$2,CU$4,'SPACELOG 7 BP'!$F$7:$EE$7)+SUMIF('SPACELOG 8 BP'!$F$2:$EE$2,CU$4,'SPACELOG 8 BP'!$F$7:$EE$7)+SUMIF('SPACELOG 9 BP'!$F$2:$EE$2,CU$4,'SPACELOG 9 BP'!$F$7:$EE$7)+SUMIF('SPACELOG 10 BP'!$F$2:$EE$2,CU$4,'SPACELOG 10 BP'!$F$7:$EE$7)+SUMIF('SPACELOG 11 BP'!$F$2:$EE$2,CU$4,'SPACELOG 11 BP'!$F$7:$EE$7)+SUMIF('SPACELOG 12 BP'!$F$2:$EE$2,CU$4,'SPACELOG 12 BP'!$F$7:$EE$7)</f>
        <v>128185</v>
      </c>
      <c r="CV7" s="13">
        <f>SUMIF('reporting montigny'!$F$2:$EE$2,CV$4,'reporting montigny'!$F$7:$EE$7)+SUMIF('reporting boissy'!$F$2:$EE$2,CV$4,'reporting boissy'!$F$7:$EE$7)+SUMIF('reporting moussy'!$F$2:$EE$2,CV$4,'reporting moussy'!$F$7:$EE$7)+SUMIF('reporting trappes'!$F$2:$EE$2,CV$4,'reporting trappes'!$F$7:$EE$7)+SUMIF('SPACELOG 5 BP'!$F$2:$EE$2,CV$4,'SPACELOG 5 BP'!$F$7:$EE$7)+SUMIF('SPACELOG 6 BP'!$F$2:$EE$2,CV$4,'SPACELOG 6 BP'!$F$7:$EE$7)+SUMIF('SPACELOG 7 BP'!$F$2:$EE$2,CV$4,'SPACELOG 7 BP'!$F$7:$EE$7)+SUMIF('SPACELOG 8 BP'!$F$2:$EE$2,CV$4,'SPACELOG 8 BP'!$F$7:$EE$7)+SUMIF('SPACELOG 9 BP'!$F$2:$EE$2,CV$4,'SPACELOG 9 BP'!$F$7:$EE$7)+SUMIF('SPACELOG 10 BP'!$F$2:$EE$2,CV$4,'SPACELOG 10 BP'!$F$7:$EE$7)+SUMIF('SPACELOG 11 BP'!$F$2:$EE$2,CV$4,'SPACELOG 11 BP'!$F$7:$EE$7)+SUMIF('SPACELOG 12 BP'!$F$2:$EE$2,CV$4,'SPACELOG 12 BP'!$F$7:$EE$7)</f>
        <v>128185</v>
      </c>
      <c r="CW7" s="13">
        <f>SUMIF('reporting montigny'!$F$2:$EE$2,CW$4,'reporting montigny'!$F$7:$EE$7)+SUMIF('reporting boissy'!$F$2:$EE$2,CW$4,'reporting boissy'!$F$7:$EE$7)+SUMIF('reporting moussy'!$F$2:$EE$2,CW$4,'reporting moussy'!$F$7:$EE$7)+SUMIF('reporting trappes'!$F$2:$EE$2,CW$4,'reporting trappes'!$F$7:$EE$7)+SUMIF('SPACELOG 5 BP'!$F$2:$EE$2,CW$4,'SPACELOG 5 BP'!$F$7:$EE$7)+SUMIF('SPACELOG 6 BP'!$F$2:$EE$2,CW$4,'SPACELOG 6 BP'!$F$7:$EE$7)+SUMIF('SPACELOG 7 BP'!$F$2:$EE$2,CW$4,'SPACELOG 7 BP'!$F$7:$EE$7)+SUMIF('SPACELOG 8 BP'!$F$2:$EE$2,CW$4,'SPACELOG 8 BP'!$F$7:$EE$7)+SUMIF('SPACELOG 9 BP'!$F$2:$EE$2,CW$4,'SPACELOG 9 BP'!$F$7:$EE$7)+SUMIF('SPACELOG 10 BP'!$F$2:$EE$2,CW$4,'SPACELOG 10 BP'!$F$7:$EE$7)+SUMIF('SPACELOG 11 BP'!$F$2:$EE$2,CW$4,'SPACELOG 11 BP'!$F$7:$EE$7)+SUMIF('SPACELOG 12 BP'!$F$2:$EE$2,CW$4,'SPACELOG 12 BP'!$F$7:$EE$7)</f>
        <v>128185</v>
      </c>
      <c r="CX7" s="13">
        <f>SUMIF('reporting montigny'!$F$2:$EE$2,CX$4,'reporting montigny'!$F$7:$EE$7)+SUMIF('reporting boissy'!$F$2:$EE$2,CX$4,'reporting boissy'!$F$7:$EE$7)+SUMIF('reporting moussy'!$F$2:$EE$2,CX$4,'reporting moussy'!$F$7:$EE$7)+SUMIF('reporting trappes'!$F$2:$EE$2,CX$4,'reporting trappes'!$F$7:$EE$7)+SUMIF('SPACELOG 5 BP'!$F$2:$EE$2,CX$4,'SPACELOG 5 BP'!$F$7:$EE$7)+SUMIF('SPACELOG 6 BP'!$F$2:$EE$2,CX$4,'SPACELOG 6 BP'!$F$7:$EE$7)+SUMIF('SPACELOG 7 BP'!$F$2:$EE$2,CX$4,'SPACELOG 7 BP'!$F$7:$EE$7)+SUMIF('SPACELOG 8 BP'!$F$2:$EE$2,CX$4,'SPACELOG 8 BP'!$F$7:$EE$7)+SUMIF('SPACELOG 9 BP'!$F$2:$EE$2,CX$4,'SPACELOG 9 BP'!$F$7:$EE$7)+SUMIF('SPACELOG 10 BP'!$F$2:$EE$2,CX$4,'SPACELOG 10 BP'!$F$7:$EE$7)+SUMIF('SPACELOG 11 BP'!$F$2:$EE$2,CX$4,'SPACELOG 11 BP'!$F$7:$EE$7)+SUMIF('SPACELOG 12 BP'!$F$2:$EE$2,CX$4,'SPACELOG 12 BP'!$F$7:$EE$7)</f>
        <v>128185</v>
      </c>
      <c r="CY7" s="13">
        <f>SUMIF('reporting montigny'!$F$2:$EE$2,CY$4,'reporting montigny'!$F$7:$EE$7)+SUMIF('reporting boissy'!$F$2:$EE$2,CY$4,'reporting boissy'!$F$7:$EE$7)+SUMIF('reporting moussy'!$F$2:$EE$2,CY$4,'reporting moussy'!$F$7:$EE$7)+SUMIF('reporting trappes'!$F$2:$EE$2,CY$4,'reporting trappes'!$F$7:$EE$7)+SUMIF('SPACELOG 5 BP'!$F$2:$EE$2,CY$4,'SPACELOG 5 BP'!$F$7:$EE$7)+SUMIF('SPACELOG 6 BP'!$F$2:$EE$2,CY$4,'SPACELOG 6 BP'!$F$7:$EE$7)+SUMIF('SPACELOG 7 BP'!$F$2:$EE$2,CY$4,'SPACELOG 7 BP'!$F$7:$EE$7)+SUMIF('SPACELOG 8 BP'!$F$2:$EE$2,CY$4,'SPACELOG 8 BP'!$F$7:$EE$7)+SUMIF('SPACELOG 9 BP'!$F$2:$EE$2,CY$4,'SPACELOG 9 BP'!$F$7:$EE$7)+SUMIF('SPACELOG 10 BP'!$F$2:$EE$2,CY$4,'SPACELOG 10 BP'!$F$7:$EE$7)+SUMIF('SPACELOG 11 BP'!$F$2:$EE$2,CY$4,'SPACELOG 11 BP'!$F$7:$EE$7)+SUMIF('SPACELOG 12 BP'!$F$2:$EE$2,CY$4,'SPACELOG 12 BP'!$F$7:$EE$7)</f>
        <v>128185</v>
      </c>
      <c r="CZ7" s="13">
        <f>SUMIF('reporting montigny'!$F$2:$EE$2,CZ$4,'reporting montigny'!$F$7:$EE$7)+SUMIF('reporting boissy'!$F$2:$EE$2,CZ$4,'reporting boissy'!$F$7:$EE$7)+SUMIF('reporting moussy'!$F$2:$EE$2,CZ$4,'reporting moussy'!$F$7:$EE$7)+SUMIF('reporting trappes'!$F$2:$EE$2,CZ$4,'reporting trappes'!$F$7:$EE$7)+SUMIF('SPACELOG 5 BP'!$F$2:$EE$2,CZ$4,'SPACELOG 5 BP'!$F$7:$EE$7)+SUMIF('SPACELOG 6 BP'!$F$2:$EE$2,CZ$4,'SPACELOG 6 BP'!$F$7:$EE$7)+SUMIF('SPACELOG 7 BP'!$F$2:$EE$2,CZ$4,'SPACELOG 7 BP'!$F$7:$EE$7)+SUMIF('SPACELOG 8 BP'!$F$2:$EE$2,CZ$4,'SPACELOG 8 BP'!$F$7:$EE$7)+SUMIF('SPACELOG 9 BP'!$F$2:$EE$2,CZ$4,'SPACELOG 9 BP'!$F$7:$EE$7)+SUMIF('SPACELOG 10 BP'!$F$2:$EE$2,CZ$4,'SPACELOG 10 BP'!$F$7:$EE$7)+SUMIF('SPACELOG 11 BP'!$F$2:$EE$2,CZ$4,'SPACELOG 11 BP'!$F$7:$EE$7)+SUMIF('SPACELOG 12 BP'!$F$2:$EE$2,CZ$4,'SPACELOG 12 BP'!$F$7:$EE$7)</f>
        <v>128185</v>
      </c>
      <c r="DA7" s="13">
        <f>SUMIF('reporting montigny'!$F$2:$EE$2,DA$4,'reporting montigny'!$F$7:$EE$7)+SUMIF('reporting boissy'!$F$2:$EE$2,DA$4,'reporting boissy'!$F$7:$EE$7)+SUMIF('reporting moussy'!$F$2:$EE$2,DA$4,'reporting moussy'!$F$7:$EE$7)+SUMIF('reporting trappes'!$F$2:$EE$2,DA$4,'reporting trappes'!$F$7:$EE$7)+SUMIF('SPACELOG 5 BP'!$F$2:$EE$2,DA$4,'SPACELOG 5 BP'!$F$7:$EE$7)+SUMIF('SPACELOG 6 BP'!$F$2:$EE$2,DA$4,'SPACELOG 6 BP'!$F$7:$EE$7)+SUMIF('SPACELOG 7 BP'!$F$2:$EE$2,DA$4,'SPACELOG 7 BP'!$F$7:$EE$7)+SUMIF('SPACELOG 8 BP'!$F$2:$EE$2,DA$4,'SPACELOG 8 BP'!$F$7:$EE$7)+SUMIF('SPACELOG 9 BP'!$F$2:$EE$2,DA$4,'SPACELOG 9 BP'!$F$7:$EE$7)+SUMIF('SPACELOG 10 BP'!$F$2:$EE$2,DA$4,'SPACELOG 10 BP'!$F$7:$EE$7)+SUMIF('SPACELOG 11 BP'!$F$2:$EE$2,DA$4,'SPACELOG 11 BP'!$F$7:$EE$7)+SUMIF('SPACELOG 12 BP'!$F$2:$EE$2,DA$4,'SPACELOG 12 BP'!$F$7:$EE$7)</f>
        <v>128185</v>
      </c>
      <c r="DB7" s="13">
        <f>SUMIF('reporting montigny'!$F$2:$EE$2,DB$4,'reporting montigny'!$F$7:$EE$7)+SUMIF('reporting boissy'!$F$2:$EE$2,DB$4,'reporting boissy'!$F$7:$EE$7)+SUMIF('reporting moussy'!$F$2:$EE$2,DB$4,'reporting moussy'!$F$7:$EE$7)+SUMIF('reporting trappes'!$F$2:$EE$2,DB$4,'reporting trappes'!$F$7:$EE$7)+SUMIF('SPACELOG 5 BP'!$F$2:$EE$2,DB$4,'SPACELOG 5 BP'!$F$7:$EE$7)+SUMIF('SPACELOG 6 BP'!$F$2:$EE$2,DB$4,'SPACELOG 6 BP'!$F$7:$EE$7)+SUMIF('SPACELOG 7 BP'!$F$2:$EE$2,DB$4,'SPACELOG 7 BP'!$F$7:$EE$7)+SUMIF('SPACELOG 8 BP'!$F$2:$EE$2,DB$4,'SPACELOG 8 BP'!$F$7:$EE$7)+SUMIF('SPACELOG 9 BP'!$F$2:$EE$2,DB$4,'SPACELOG 9 BP'!$F$7:$EE$7)+SUMIF('SPACELOG 10 BP'!$F$2:$EE$2,DB$4,'SPACELOG 10 BP'!$F$7:$EE$7)+SUMIF('SPACELOG 11 BP'!$F$2:$EE$2,DB$4,'SPACELOG 11 BP'!$F$7:$EE$7)+SUMIF('SPACELOG 12 BP'!$F$2:$EE$2,DB$4,'SPACELOG 12 BP'!$F$7:$EE$7)</f>
        <v>128185</v>
      </c>
      <c r="DC7" s="13">
        <f>SUMIF('reporting montigny'!$F$2:$EE$2,DC$4,'reporting montigny'!$F$7:$EE$7)+SUMIF('reporting boissy'!$F$2:$EE$2,DC$4,'reporting boissy'!$F$7:$EE$7)+SUMIF('reporting moussy'!$F$2:$EE$2,DC$4,'reporting moussy'!$F$7:$EE$7)+SUMIF('reporting trappes'!$F$2:$EE$2,DC$4,'reporting trappes'!$F$7:$EE$7)+SUMIF('SPACELOG 5 BP'!$F$2:$EE$2,DC$4,'SPACELOG 5 BP'!$F$7:$EE$7)+SUMIF('SPACELOG 6 BP'!$F$2:$EE$2,DC$4,'SPACELOG 6 BP'!$F$7:$EE$7)+SUMIF('SPACELOG 7 BP'!$F$2:$EE$2,DC$4,'SPACELOG 7 BP'!$F$7:$EE$7)+SUMIF('SPACELOG 8 BP'!$F$2:$EE$2,DC$4,'SPACELOG 8 BP'!$F$7:$EE$7)+SUMIF('SPACELOG 9 BP'!$F$2:$EE$2,DC$4,'SPACELOG 9 BP'!$F$7:$EE$7)+SUMIF('SPACELOG 10 BP'!$F$2:$EE$2,DC$4,'SPACELOG 10 BP'!$F$7:$EE$7)+SUMIF('SPACELOG 11 BP'!$F$2:$EE$2,DC$4,'SPACELOG 11 BP'!$F$7:$EE$7)+SUMIF('SPACELOG 12 BP'!$F$2:$EE$2,DC$4,'SPACELOG 12 BP'!$F$7:$EE$7)</f>
        <v>128185</v>
      </c>
      <c r="DD7" s="13">
        <f>SUMIF('reporting montigny'!$F$2:$EE$2,DD$4,'reporting montigny'!$F$7:$EE$7)+SUMIF('reporting boissy'!$F$2:$EE$2,DD$4,'reporting boissy'!$F$7:$EE$7)+SUMIF('reporting moussy'!$F$2:$EE$2,DD$4,'reporting moussy'!$F$7:$EE$7)+SUMIF('reporting trappes'!$F$2:$EE$2,DD$4,'reporting trappes'!$F$7:$EE$7)+SUMIF('SPACELOG 5 BP'!$F$2:$EE$2,DD$4,'SPACELOG 5 BP'!$F$7:$EE$7)+SUMIF('SPACELOG 6 BP'!$F$2:$EE$2,DD$4,'SPACELOG 6 BP'!$F$7:$EE$7)+SUMIF('SPACELOG 7 BP'!$F$2:$EE$2,DD$4,'SPACELOG 7 BP'!$F$7:$EE$7)+SUMIF('SPACELOG 8 BP'!$F$2:$EE$2,DD$4,'SPACELOG 8 BP'!$F$7:$EE$7)+SUMIF('SPACELOG 9 BP'!$F$2:$EE$2,DD$4,'SPACELOG 9 BP'!$F$7:$EE$7)+SUMIF('SPACELOG 10 BP'!$F$2:$EE$2,DD$4,'SPACELOG 10 BP'!$F$7:$EE$7)+SUMIF('SPACELOG 11 BP'!$F$2:$EE$2,DD$4,'SPACELOG 11 BP'!$F$7:$EE$7)+SUMIF('SPACELOG 12 BP'!$F$2:$EE$2,DD$4,'SPACELOG 12 BP'!$F$7:$EE$7)</f>
        <v>128185</v>
      </c>
      <c r="DE7" s="14">
        <f>SUM(CS7:DD7)</f>
        <v>1538220</v>
      </c>
      <c r="DF7" s="13">
        <f>SUMIF('reporting montigny'!$F$2:$EE$2,DF$4,'reporting montigny'!$F$7:$EE$7)+SUMIF('reporting boissy'!$F$2:$EE$2,DF$4,'reporting boissy'!$F$7:$EE$7)+SUMIF('reporting moussy'!$F$2:$EE$2,DF$4,'reporting moussy'!$F$7:$EE$7)+SUMIF('reporting trappes'!$F$2:$EE$2,DF$4,'reporting trappes'!$F$7:$EE$7)+SUMIF('SPACELOG 5 BP'!$F$2:$EE$2,DF$4,'SPACELOG 5 BP'!$F$7:$EE$7)+SUMIF('SPACELOG 6 BP'!$F$2:$EE$2,DF$4,'SPACELOG 6 BP'!$F$7:$EE$7)+SUMIF('SPACELOG 7 BP'!$F$2:$EE$2,DF$4,'SPACELOG 7 BP'!$F$7:$EE$7)+SUMIF('SPACELOG 8 BP'!$F$2:$EE$2,DF$4,'SPACELOG 8 BP'!$F$7:$EE$7)+SUMIF('SPACELOG 9 BP'!$F$2:$EE$2,DF$4,'SPACELOG 9 BP'!$F$7:$EE$7)+SUMIF('SPACELOG 10 BP'!$F$2:$EE$2,DF$4,'SPACELOG 10 BP'!$F$7:$EE$7)+SUMIF('SPACELOG 11 BP'!$F$2:$EE$2,DF$4,'SPACELOG 11 BP'!$F$7:$EE$7)+SUMIF('SPACELOG 12 BP'!$F$2:$EE$2,DF$4,'SPACELOG 12 BP'!$F$7:$EE$7)</f>
        <v>128185</v>
      </c>
      <c r="DG7" s="13">
        <f>SUMIF('reporting montigny'!$F$2:$EE$2,DG$4,'reporting montigny'!$F$7:$EE$7)+SUMIF('reporting boissy'!$F$2:$EE$2,DG$4,'reporting boissy'!$F$7:$EE$7)+SUMIF('reporting moussy'!$F$2:$EE$2,DG$4,'reporting moussy'!$F$7:$EE$7)+SUMIF('reporting trappes'!$F$2:$EE$2,DG$4,'reporting trappes'!$F$7:$EE$7)+SUMIF('SPACELOG 5 BP'!$F$2:$EE$2,DG$4,'SPACELOG 5 BP'!$F$7:$EE$7)+SUMIF('SPACELOG 6 BP'!$F$2:$EE$2,DG$4,'SPACELOG 6 BP'!$F$7:$EE$7)+SUMIF('SPACELOG 7 BP'!$F$2:$EE$2,DG$4,'SPACELOG 7 BP'!$F$7:$EE$7)+SUMIF('SPACELOG 8 BP'!$F$2:$EE$2,DG$4,'SPACELOG 8 BP'!$F$7:$EE$7)+SUMIF('SPACELOG 9 BP'!$F$2:$EE$2,DG$4,'SPACELOG 9 BP'!$F$7:$EE$7)+SUMIF('SPACELOG 10 BP'!$F$2:$EE$2,DG$4,'SPACELOG 10 BP'!$F$7:$EE$7)+SUMIF('SPACELOG 11 BP'!$F$2:$EE$2,DG$4,'SPACELOG 11 BP'!$F$7:$EE$7)+SUMIF('SPACELOG 12 BP'!$F$2:$EE$2,DG$4,'SPACELOG 12 BP'!$F$7:$EE$7)</f>
        <v>128185</v>
      </c>
      <c r="DH7" s="13">
        <f>SUMIF('reporting montigny'!$F$2:$EE$2,DH$4,'reporting montigny'!$F$7:$EE$7)+SUMIF('reporting boissy'!$F$2:$EE$2,DH$4,'reporting boissy'!$F$7:$EE$7)+SUMIF('reporting moussy'!$F$2:$EE$2,DH$4,'reporting moussy'!$F$7:$EE$7)+SUMIF('reporting trappes'!$F$2:$EE$2,DH$4,'reporting trappes'!$F$7:$EE$7)+SUMIF('SPACELOG 5 BP'!$F$2:$EE$2,DH$4,'SPACELOG 5 BP'!$F$7:$EE$7)+SUMIF('SPACELOG 6 BP'!$F$2:$EE$2,DH$4,'SPACELOG 6 BP'!$F$7:$EE$7)+SUMIF('SPACELOG 7 BP'!$F$2:$EE$2,DH$4,'SPACELOG 7 BP'!$F$7:$EE$7)+SUMIF('SPACELOG 8 BP'!$F$2:$EE$2,DH$4,'SPACELOG 8 BP'!$F$7:$EE$7)+SUMIF('SPACELOG 9 BP'!$F$2:$EE$2,DH$4,'SPACELOG 9 BP'!$F$7:$EE$7)+SUMIF('SPACELOG 10 BP'!$F$2:$EE$2,DH$4,'SPACELOG 10 BP'!$F$7:$EE$7)+SUMIF('SPACELOG 11 BP'!$F$2:$EE$2,DH$4,'SPACELOG 11 BP'!$F$7:$EE$7)+SUMIF('SPACELOG 12 BP'!$F$2:$EE$2,DH$4,'SPACELOG 12 BP'!$F$7:$EE$7)</f>
        <v>128185</v>
      </c>
      <c r="DI7" s="13">
        <f>SUMIF('reporting montigny'!$F$2:$EE$2,DI$4,'reporting montigny'!$F$7:$EE$7)+SUMIF('reporting boissy'!$F$2:$EE$2,DI$4,'reporting boissy'!$F$7:$EE$7)+SUMIF('reporting moussy'!$F$2:$EE$2,DI$4,'reporting moussy'!$F$7:$EE$7)+SUMIF('reporting trappes'!$F$2:$EE$2,DI$4,'reporting trappes'!$F$7:$EE$7)+SUMIF('SPACELOG 5 BP'!$F$2:$EE$2,DI$4,'SPACELOG 5 BP'!$F$7:$EE$7)+SUMIF('SPACELOG 6 BP'!$F$2:$EE$2,DI$4,'SPACELOG 6 BP'!$F$7:$EE$7)+SUMIF('SPACELOG 7 BP'!$F$2:$EE$2,DI$4,'SPACELOG 7 BP'!$F$7:$EE$7)+SUMIF('SPACELOG 8 BP'!$F$2:$EE$2,DI$4,'SPACELOG 8 BP'!$F$7:$EE$7)+SUMIF('SPACELOG 9 BP'!$F$2:$EE$2,DI$4,'SPACELOG 9 BP'!$F$7:$EE$7)+SUMIF('SPACELOG 10 BP'!$F$2:$EE$2,DI$4,'SPACELOG 10 BP'!$F$7:$EE$7)+SUMIF('SPACELOG 11 BP'!$F$2:$EE$2,DI$4,'SPACELOG 11 BP'!$F$7:$EE$7)+SUMIF('SPACELOG 12 BP'!$F$2:$EE$2,DI$4,'SPACELOG 12 BP'!$F$7:$EE$7)</f>
        <v>128185</v>
      </c>
      <c r="DJ7" s="13">
        <f>SUMIF('reporting montigny'!$F$2:$EE$2,DJ$4,'reporting montigny'!$F$7:$EE$7)+SUMIF('reporting boissy'!$F$2:$EE$2,DJ$4,'reporting boissy'!$F$7:$EE$7)+SUMIF('reporting moussy'!$F$2:$EE$2,DJ$4,'reporting moussy'!$F$7:$EE$7)+SUMIF('reporting trappes'!$F$2:$EE$2,DJ$4,'reporting trappes'!$F$7:$EE$7)+SUMIF('SPACELOG 5 BP'!$F$2:$EE$2,DJ$4,'SPACELOG 5 BP'!$F$7:$EE$7)+SUMIF('SPACELOG 6 BP'!$F$2:$EE$2,DJ$4,'SPACELOG 6 BP'!$F$7:$EE$7)+SUMIF('SPACELOG 7 BP'!$F$2:$EE$2,DJ$4,'SPACELOG 7 BP'!$F$7:$EE$7)+SUMIF('SPACELOG 8 BP'!$F$2:$EE$2,DJ$4,'SPACELOG 8 BP'!$F$7:$EE$7)+SUMIF('SPACELOG 9 BP'!$F$2:$EE$2,DJ$4,'SPACELOG 9 BP'!$F$7:$EE$7)+SUMIF('SPACELOG 10 BP'!$F$2:$EE$2,DJ$4,'SPACELOG 10 BP'!$F$7:$EE$7)+SUMIF('SPACELOG 11 BP'!$F$2:$EE$2,DJ$4,'SPACELOG 11 BP'!$F$7:$EE$7)+SUMIF('SPACELOG 12 BP'!$F$2:$EE$2,DJ$4,'SPACELOG 12 BP'!$F$7:$EE$7)</f>
        <v>128185</v>
      </c>
      <c r="DK7" s="13">
        <f>SUMIF('reporting montigny'!$F$2:$EE$2,DK$4,'reporting montigny'!$F$7:$EE$7)+SUMIF('reporting boissy'!$F$2:$EE$2,DK$4,'reporting boissy'!$F$7:$EE$7)+SUMIF('reporting moussy'!$F$2:$EE$2,DK$4,'reporting moussy'!$F$7:$EE$7)+SUMIF('reporting trappes'!$F$2:$EE$2,DK$4,'reporting trappes'!$F$7:$EE$7)+SUMIF('SPACELOG 5 BP'!$F$2:$EE$2,DK$4,'SPACELOG 5 BP'!$F$7:$EE$7)+SUMIF('SPACELOG 6 BP'!$F$2:$EE$2,DK$4,'SPACELOG 6 BP'!$F$7:$EE$7)+SUMIF('SPACELOG 7 BP'!$F$2:$EE$2,DK$4,'SPACELOG 7 BP'!$F$7:$EE$7)+SUMIF('SPACELOG 8 BP'!$F$2:$EE$2,DK$4,'SPACELOG 8 BP'!$F$7:$EE$7)+SUMIF('SPACELOG 9 BP'!$F$2:$EE$2,DK$4,'SPACELOG 9 BP'!$F$7:$EE$7)+SUMIF('SPACELOG 10 BP'!$F$2:$EE$2,DK$4,'SPACELOG 10 BP'!$F$7:$EE$7)+SUMIF('SPACELOG 11 BP'!$F$2:$EE$2,DK$4,'SPACELOG 11 BP'!$F$7:$EE$7)+SUMIF('SPACELOG 12 BP'!$F$2:$EE$2,DK$4,'SPACELOG 12 BP'!$F$7:$EE$7)</f>
        <v>128185</v>
      </c>
      <c r="DL7" s="13">
        <f>SUMIF('reporting montigny'!$F$2:$EE$2,DL$4,'reporting montigny'!$F$7:$EE$7)+SUMIF('reporting boissy'!$F$2:$EE$2,DL$4,'reporting boissy'!$F$7:$EE$7)+SUMIF('reporting moussy'!$F$2:$EE$2,DL$4,'reporting moussy'!$F$7:$EE$7)+SUMIF('reporting trappes'!$F$2:$EE$2,DL$4,'reporting trappes'!$F$7:$EE$7)+SUMIF('SPACELOG 5 BP'!$F$2:$EE$2,DL$4,'SPACELOG 5 BP'!$F$7:$EE$7)+SUMIF('SPACELOG 6 BP'!$F$2:$EE$2,DL$4,'SPACELOG 6 BP'!$F$7:$EE$7)+SUMIF('SPACELOG 7 BP'!$F$2:$EE$2,DL$4,'SPACELOG 7 BP'!$F$7:$EE$7)+SUMIF('SPACELOG 8 BP'!$F$2:$EE$2,DL$4,'SPACELOG 8 BP'!$F$7:$EE$7)+SUMIF('SPACELOG 9 BP'!$F$2:$EE$2,DL$4,'SPACELOG 9 BP'!$F$7:$EE$7)+SUMIF('SPACELOG 10 BP'!$F$2:$EE$2,DL$4,'SPACELOG 10 BP'!$F$7:$EE$7)+SUMIF('SPACELOG 11 BP'!$F$2:$EE$2,DL$4,'SPACELOG 11 BP'!$F$7:$EE$7)+SUMIF('SPACELOG 12 BP'!$F$2:$EE$2,DL$4,'SPACELOG 12 BP'!$F$7:$EE$7)</f>
        <v>128185</v>
      </c>
      <c r="DM7" s="13">
        <f>SUMIF('reporting montigny'!$F$2:$EE$2,DM$4,'reporting montigny'!$F$7:$EE$7)+SUMIF('reporting boissy'!$F$2:$EE$2,DM$4,'reporting boissy'!$F$7:$EE$7)+SUMIF('reporting moussy'!$F$2:$EE$2,DM$4,'reporting moussy'!$F$7:$EE$7)+SUMIF('reporting trappes'!$F$2:$EE$2,DM$4,'reporting trappes'!$F$7:$EE$7)+SUMIF('SPACELOG 5 BP'!$F$2:$EE$2,DM$4,'SPACELOG 5 BP'!$F$7:$EE$7)+SUMIF('SPACELOG 6 BP'!$F$2:$EE$2,DM$4,'SPACELOG 6 BP'!$F$7:$EE$7)+SUMIF('SPACELOG 7 BP'!$F$2:$EE$2,DM$4,'SPACELOG 7 BP'!$F$7:$EE$7)+SUMIF('SPACELOG 8 BP'!$F$2:$EE$2,DM$4,'SPACELOG 8 BP'!$F$7:$EE$7)+SUMIF('SPACELOG 9 BP'!$F$2:$EE$2,DM$4,'SPACELOG 9 BP'!$F$7:$EE$7)+SUMIF('SPACELOG 10 BP'!$F$2:$EE$2,DM$4,'SPACELOG 10 BP'!$F$7:$EE$7)+SUMIF('SPACELOG 11 BP'!$F$2:$EE$2,DM$4,'SPACELOG 11 BP'!$F$7:$EE$7)+SUMIF('SPACELOG 12 BP'!$F$2:$EE$2,DM$4,'SPACELOG 12 BP'!$F$7:$EE$7)</f>
        <v>128185</v>
      </c>
      <c r="DN7" s="13">
        <f>SUMIF('reporting montigny'!$F$2:$EE$2,DN$4,'reporting montigny'!$F$7:$EE$7)+SUMIF('reporting boissy'!$F$2:$EE$2,DN$4,'reporting boissy'!$F$7:$EE$7)+SUMIF('reporting moussy'!$F$2:$EE$2,DN$4,'reporting moussy'!$F$7:$EE$7)+SUMIF('reporting trappes'!$F$2:$EE$2,DN$4,'reporting trappes'!$F$7:$EE$7)+SUMIF('SPACELOG 5 BP'!$F$2:$EE$2,DN$4,'SPACELOG 5 BP'!$F$7:$EE$7)+SUMIF('SPACELOG 6 BP'!$F$2:$EE$2,DN$4,'SPACELOG 6 BP'!$F$7:$EE$7)+SUMIF('SPACELOG 7 BP'!$F$2:$EE$2,DN$4,'SPACELOG 7 BP'!$F$7:$EE$7)+SUMIF('SPACELOG 8 BP'!$F$2:$EE$2,DN$4,'SPACELOG 8 BP'!$F$7:$EE$7)+SUMIF('SPACELOG 9 BP'!$F$2:$EE$2,DN$4,'SPACELOG 9 BP'!$F$7:$EE$7)+SUMIF('SPACELOG 10 BP'!$F$2:$EE$2,DN$4,'SPACELOG 10 BP'!$F$7:$EE$7)+SUMIF('SPACELOG 11 BP'!$F$2:$EE$2,DN$4,'SPACELOG 11 BP'!$F$7:$EE$7)+SUMIF('SPACELOG 12 BP'!$F$2:$EE$2,DN$4,'SPACELOG 12 BP'!$F$7:$EE$7)</f>
        <v>128185</v>
      </c>
      <c r="DO7" s="13">
        <f>SUMIF('reporting montigny'!$F$2:$EE$2,DO$4,'reporting montigny'!$F$7:$EE$7)+SUMIF('reporting boissy'!$F$2:$EE$2,DO$4,'reporting boissy'!$F$7:$EE$7)+SUMIF('reporting moussy'!$F$2:$EE$2,DO$4,'reporting moussy'!$F$7:$EE$7)+SUMIF('reporting trappes'!$F$2:$EE$2,DO$4,'reporting trappes'!$F$7:$EE$7)+SUMIF('SPACELOG 5 BP'!$F$2:$EE$2,DO$4,'SPACELOG 5 BP'!$F$7:$EE$7)+SUMIF('SPACELOG 6 BP'!$F$2:$EE$2,DO$4,'SPACELOG 6 BP'!$F$7:$EE$7)+SUMIF('SPACELOG 7 BP'!$F$2:$EE$2,DO$4,'SPACELOG 7 BP'!$F$7:$EE$7)+SUMIF('SPACELOG 8 BP'!$F$2:$EE$2,DO$4,'SPACELOG 8 BP'!$F$7:$EE$7)+SUMIF('SPACELOG 9 BP'!$F$2:$EE$2,DO$4,'SPACELOG 9 BP'!$F$7:$EE$7)+SUMIF('SPACELOG 10 BP'!$F$2:$EE$2,DO$4,'SPACELOG 10 BP'!$F$7:$EE$7)+SUMIF('SPACELOG 11 BP'!$F$2:$EE$2,DO$4,'SPACELOG 11 BP'!$F$7:$EE$7)+SUMIF('SPACELOG 12 BP'!$F$2:$EE$2,DO$4,'SPACELOG 12 BP'!$F$7:$EE$7)</f>
        <v>128185</v>
      </c>
      <c r="DP7" s="13">
        <f>SUMIF('reporting montigny'!$F$2:$EE$2,DP$4,'reporting montigny'!$F$7:$EE$7)+SUMIF('reporting boissy'!$F$2:$EE$2,DP$4,'reporting boissy'!$F$7:$EE$7)+SUMIF('reporting moussy'!$F$2:$EE$2,DP$4,'reporting moussy'!$F$7:$EE$7)+SUMIF('reporting trappes'!$F$2:$EE$2,DP$4,'reporting trappes'!$F$7:$EE$7)+SUMIF('SPACELOG 5 BP'!$F$2:$EE$2,DP$4,'SPACELOG 5 BP'!$F$7:$EE$7)+SUMIF('SPACELOG 6 BP'!$F$2:$EE$2,DP$4,'SPACELOG 6 BP'!$F$7:$EE$7)+SUMIF('SPACELOG 7 BP'!$F$2:$EE$2,DP$4,'SPACELOG 7 BP'!$F$7:$EE$7)+SUMIF('SPACELOG 8 BP'!$F$2:$EE$2,DP$4,'SPACELOG 8 BP'!$F$7:$EE$7)+SUMIF('SPACELOG 9 BP'!$F$2:$EE$2,DP$4,'SPACELOG 9 BP'!$F$7:$EE$7)+SUMIF('SPACELOG 10 BP'!$F$2:$EE$2,DP$4,'SPACELOG 10 BP'!$F$7:$EE$7)+SUMIF('SPACELOG 11 BP'!$F$2:$EE$2,DP$4,'SPACELOG 11 BP'!$F$7:$EE$7)+SUMIF('SPACELOG 12 BP'!$F$2:$EE$2,DP$4,'SPACELOG 12 BP'!$F$7:$EE$7)</f>
        <v>128185</v>
      </c>
      <c r="DQ7" s="13">
        <f>SUMIF('reporting montigny'!$F$2:$EE$2,DQ$4,'reporting montigny'!$F$7:$EE$7)+SUMIF('reporting boissy'!$F$2:$EE$2,DQ$4,'reporting boissy'!$F$7:$EE$7)+SUMIF('reporting moussy'!$F$2:$EE$2,DQ$4,'reporting moussy'!$F$7:$EE$7)+SUMIF('reporting trappes'!$F$2:$EE$2,DQ$4,'reporting trappes'!$F$7:$EE$7)+SUMIF('SPACELOG 5 BP'!$F$2:$EE$2,DQ$4,'SPACELOG 5 BP'!$F$7:$EE$7)+SUMIF('SPACELOG 6 BP'!$F$2:$EE$2,DQ$4,'SPACELOG 6 BP'!$F$7:$EE$7)+SUMIF('SPACELOG 7 BP'!$F$2:$EE$2,DQ$4,'SPACELOG 7 BP'!$F$7:$EE$7)+SUMIF('SPACELOG 8 BP'!$F$2:$EE$2,DQ$4,'SPACELOG 8 BP'!$F$7:$EE$7)+SUMIF('SPACELOG 9 BP'!$F$2:$EE$2,DQ$4,'SPACELOG 9 BP'!$F$7:$EE$7)+SUMIF('SPACELOG 10 BP'!$F$2:$EE$2,DQ$4,'SPACELOG 10 BP'!$F$7:$EE$7)+SUMIF('SPACELOG 11 BP'!$F$2:$EE$2,DQ$4,'SPACELOG 11 BP'!$F$7:$EE$7)+SUMIF('SPACELOG 12 BP'!$F$2:$EE$2,DQ$4,'SPACELOG 12 BP'!$F$7:$EE$7)</f>
        <v>128185</v>
      </c>
      <c r="DR7" s="14">
        <f>SUM(DF7:DQ7)</f>
        <v>1538220</v>
      </c>
    </row>
    <row r="8" spans="1:122" x14ac:dyDescent="0.2">
      <c r="A8" s="11"/>
      <c r="B8" s="5"/>
      <c r="C8" s="5"/>
      <c r="E8" s="1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</row>
    <row r="9" spans="1:122" x14ac:dyDescent="0.2">
      <c r="A9" s="11"/>
      <c r="B9" s="12" t="s">
        <v>53</v>
      </c>
      <c r="C9" s="17">
        <f>'reporting montigny'!B9+'reporting boissy'!B9+'reporting moussy'!B9+'reporting trappes'!B9+'SPACELOG 5 BP'!B9+'SPACELOG 6 BP'!B9+'SPACELOG 7 BP'!B9+'SPACELOG 8 BP'!B9+'SPACELOG 9 BP'!B9</f>
        <v>6815000</v>
      </c>
      <c r="D9" s="2" t="s">
        <v>54</v>
      </c>
      <c r="E9" s="3" t="s">
        <v>55</v>
      </c>
      <c r="F9" s="13">
        <f>SUMIF('reporting montigny'!$F$2:$EE$2,F$4,'reporting montigny'!$F9:$EE9)+SUMIF('reporting boissy'!$F$2:$EE$2,F$4,'reporting boissy'!$F9:$EE9)+SUMIF('reporting moussy'!$F$2:$EE$2,F$4,'reporting moussy'!$F9:$EE9)+SUMIF('reporting trappes'!$F$2:$EE$2,F$4,'reporting trappes'!$F9:$EE9)+SUMIF('SPACELOG 5 BP'!$F$2:$EE$2,F$4,'SPACELOG 5 BP'!$F9:$EE9)+SUMIF('SPACELOG 6 BP'!$F$2:$EE$2,F$4,'SPACELOG 6 BP'!$F9:$EE9)+SUMIF('SPACELOG 7 BP'!$F$2:$EE$2,F$4,'SPACELOG 7 BP'!$F9:$EE9)+SUMIF('SPACELOG 8 BP'!$F$2:$EE$2,F$4,'SPACELOG 8 BP'!$F9:$EE9)+SUMIF('SPACELOG 9 BP'!$F$2:$EE$2,F$4,'SPACELOG 9 BP'!$F9:$EE9)+SUMIF('SPACELOG 10 BP'!$F$2:$EE$2,F$4,'SPACELOG 10 BP'!$F9:$EE9)+SUMIF('SPACELOG 11 BP'!$F$2:$EE$2,F$4,'SPACELOG 11 BP'!$F9:$EE9)+SUMIF('SPACELOG 12 BP'!$F$2:$EE$2,F$4,'SPACELOG 12 BP'!$F9:$EE9)</f>
        <v>180</v>
      </c>
      <c r="G9" s="13">
        <f>SUMIF('reporting montigny'!$F$2:$EE$2,G$4,'reporting montigny'!$F9:$EE9)+SUMIF('reporting boissy'!$F$2:$EE$2,G$4,'reporting boissy'!$F9:$EE9)+SUMIF('reporting moussy'!$F$2:$EE$2,G$4,'reporting moussy'!$F9:$EE9)+SUMIF('reporting trappes'!$F$2:$EE$2,G$4,'reporting trappes'!$F9:$EE9)+SUMIF('SPACELOG 5 BP'!$F$2:$EE$2,G$4,'SPACELOG 5 BP'!$F9:$EE9)+SUMIF('SPACELOG 6 BP'!$F$2:$EE$2,G$4,'SPACELOG 6 BP'!$F9:$EE9)+SUMIF('SPACELOG 7 BP'!$F$2:$EE$2,G$4,'SPACELOG 7 BP'!$F9:$EE9)+SUMIF('SPACELOG 8 BP'!$F$2:$EE$2,G$4,'SPACELOG 8 BP'!$F9:$EE9)+SUMIF('SPACELOG 9 BP'!$F$2:$EE$2,G$4,'SPACELOG 9 BP'!$F9:$EE9)+SUMIF('SPACELOG 10 BP'!$F$2:$EE$2,G$4,'SPACELOG 10 BP'!$F9:$EE9)+SUMIF('SPACELOG 11 BP'!$F$2:$EE$2,G$4,'SPACELOG 11 BP'!$F9:$EE9)+SUMIF('SPACELOG 12 BP'!$F$2:$EE$2,G$4,'SPACELOG 12 BP'!$F9:$EE9)</f>
        <v>180</v>
      </c>
      <c r="H9" s="13">
        <f>SUMIF('reporting montigny'!$F$2:$EE$2,H$4,'reporting montigny'!$F9:$EE9)+SUMIF('reporting boissy'!$F$2:$EE$2,H$4,'reporting boissy'!$F9:$EE9)+SUMIF('reporting moussy'!$F$2:$EE$2,H$4,'reporting moussy'!$F9:$EE9)+SUMIF('reporting trappes'!$F$2:$EE$2,H$4,'reporting trappes'!$F9:$EE9)+SUMIF('SPACELOG 5 BP'!$F$2:$EE$2,H$4,'SPACELOG 5 BP'!$F9:$EE9)+SUMIF('SPACELOG 6 BP'!$F$2:$EE$2,H$4,'SPACELOG 6 BP'!$F9:$EE9)+SUMIF('SPACELOG 7 BP'!$F$2:$EE$2,H$4,'SPACELOG 7 BP'!$F9:$EE9)+SUMIF('SPACELOG 8 BP'!$F$2:$EE$2,H$4,'SPACELOG 8 BP'!$F9:$EE9)+SUMIF('SPACELOG 9 BP'!$F$2:$EE$2,H$4,'SPACELOG 9 BP'!$F9:$EE9)+SUMIF('SPACELOG 10 BP'!$F$2:$EE$2,H$4,'SPACELOG 10 BP'!$F9:$EE9)+SUMIF('SPACELOG 11 BP'!$F$2:$EE$2,H$4,'SPACELOG 11 BP'!$F9:$EE9)+SUMIF('SPACELOG 12 BP'!$F$2:$EE$2,H$4,'SPACELOG 12 BP'!$F9:$EE9)</f>
        <v>180</v>
      </c>
      <c r="I9" s="13">
        <f>SUMIF('reporting montigny'!$F$2:$EE$2,I$4,'reporting montigny'!$F9:$EE9)+SUMIF('reporting boissy'!$F$2:$EE$2,I$4,'reporting boissy'!$F9:$EE9)+SUMIF('reporting moussy'!$F$2:$EE$2,I$4,'reporting moussy'!$F9:$EE9)+SUMIF('reporting trappes'!$F$2:$EE$2,I$4,'reporting trappes'!$F9:$EE9)+SUMIF('SPACELOG 5 BP'!$F$2:$EE$2,I$4,'SPACELOG 5 BP'!$F9:$EE9)+SUMIF('SPACELOG 6 BP'!$F$2:$EE$2,I$4,'SPACELOG 6 BP'!$F9:$EE9)+SUMIF('SPACELOG 7 BP'!$F$2:$EE$2,I$4,'SPACELOG 7 BP'!$F9:$EE9)+SUMIF('SPACELOG 8 BP'!$F$2:$EE$2,I$4,'SPACELOG 8 BP'!$F9:$EE9)+SUMIF('SPACELOG 9 BP'!$F$2:$EE$2,I$4,'SPACELOG 9 BP'!$F9:$EE9)+SUMIF('SPACELOG 10 BP'!$F$2:$EE$2,I$4,'SPACELOG 10 BP'!$F9:$EE9)+SUMIF('SPACELOG 11 BP'!$F$2:$EE$2,I$4,'SPACELOG 11 BP'!$F9:$EE9)+SUMIF('SPACELOG 12 BP'!$F$2:$EE$2,I$4,'SPACELOG 12 BP'!$F9:$EE9)</f>
        <v>180</v>
      </c>
      <c r="J9" s="13">
        <f>SUMIF('reporting montigny'!$F$2:$EE$2,J$4,'reporting montigny'!$F9:$EE9)+SUMIF('reporting boissy'!$F$2:$EE$2,J$4,'reporting boissy'!$F9:$EE9)+SUMIF('reporting moussy'!$F$2:$EE$2,J$4,'reporting moussy'!$F9:$EE9)+SUMIF('reporting trappes'!$F$2:$EE$2,J$4,'reporting trappes'!$F9:$EE9)+SUMIF('SPACELOG 5 BP'!$F$2:$EE$2,J$4,'SPACELOG 5 BP'!$F9:$EE9)+SUMIF('SPACELOG 6 BP'!$F$2:$EE$2,J$4,'SPACELOG 6 BP'!$F9:$EE9)+SUMIF('SPACELOG 7 BP'!$F$2:$EE$2,J$4,'SPACELOG 7 BP'!$F9:$EE9)+SUMIF('SPACELOG 8 BP'!$F$2:$EE$2,J$4,'SPACELOG 8 BP'!$F9:$EE9)+SUMIF('SPACELOG 9 BP'!$F$2:$EE$2,J$4,'SPACELOG 9 BP'!$F9:$EE9)+SUMIF('SPACELOG 10 BP'!$F$2:$EE$2,J$4,'SPACELOG 10 BP'!$F9:$EE9)+SUMIF('SPACELOG 11 BP'!$F$2:$EE$2,J$4,'SPACELOG 11 BP'!$F9:$EE9)+SUMIF('SPACELOG 12 BP'!$F$2:$EE$2,J$4,'SPACELOG 12 BP'!$F9:$EE9)</f>
        <v>180</v>
      </c>
      <c r="K9" s="13">
        <f>SUMIF('reporting montigny'!$F$2:$EE$2,K$4,'reporting montigny'!$F9:$EE9)+SUMIF('reporting boissy'!$F$2:$EE$2,K$4,'reporting boissy'!$F9:$EE9)+SUMIF('reporting moussy'!$F$2:$EE$2,K$4,'reporting moussy'!$F9:$EE9)+SUMIF('reporting trappes'!$F$2:$EE$2,K$4,'reporting trappes'!$F9:$EE9)+SUMIF('SPACELOG 5 BP'!$F$2:$EE$2,K$4,'SPACELOG 5 BP'!$F9:$EE9)+SUMIF('SPACELOG 6 BP'!$F$2:$EE$2,K$4,'SPACELOG 6 BP'!$F9:$EE9)+SUMIF('SPACELOG 7 BP'!$F$2:$EE$2,K$4,'SPACELOG 7 BP'!$F9:$EE9)+SUMIF('SPACELOG 8 BP'!$F$2:$EE$2,K$4,'SPACELOG 8 BP'!$F9:$EE9)+SUMIF('SPACELOG 9 BP'!$F$2:$EE$2,K$4,'SPACELOG 9 BP'!$F9:$EE9)+SUMIF('SPACELOG 10 BP'!$F$2:$EE$2,K$4,'SPACELOG 10 BP'!$F9:$EE9)+SUMIF('SPACELOG 11 BP'!$F$2:$EE$2,K$4,'SPACELOG 11 BP'!$F9:$EE9)+SUMIF('SPACELOG 12 BP'!$F$2:$EE$2,K$4,'SPACELOG 12 BP'!$F9:$EE9)</f>
        <v>180</v>
      </c>
      <c r="L9" s="13">
        <f>SUMIF('reporting montigny'!$F$2:$EE$2,L$4,'reporting montigny'!$F9:$EE9)+SUMIF('reporting boissy'!$F$2:$EE$2,L$4,'reporting boissy'!$F9:$EE9)+SUMIF('reporting moussy'!$F$2:$EE$2,L$4,'reporting moussy'!$F9:$EE9)+SUMIF('reporting trappes'!$F$2:$EE$2,L$4,'reporting trappes'!$F9:$EE9)+SUMIF('SPACELOG 5 BP'!$F$2:$EE$2,L$4,'SPACELOG 5 BP'!$F9:$EE9)+SUMIF('SPACELOG 6 BP'!$F$2:$EE$2,L$4,'SPACELOG 6 BP'!$F9:$EE9)+SUMIF('SPACELOG 7 BP'!$F$2:$EE$2,L$4,'SPACELOG 7 BP'!$F9:$EE9)+SUMIF('SPACELOG 8 BP'!$F$2:$EE$2,L$4,'SPACELOG 8 BP'!$F9:$EE9)+SUMIF('SPACELOG 9 BP'!$F$2:$EE$2,L$4,'SPACELOG 9 BP'!$F9:$EE9)+SUMIF('SPACELOG 10 BP'!$F$2:$EE$2,L$4,'SPACELOG 10 BP'!$F9:$EE9)+SUMIF('SPACELOG 11 BP'!$F$2:$EE$2,L$4,'SPACELOG 11 BP'!$F9:$EE9)+SUMIF('SPACELOG 12 BP'!$F$2:$EE$2,L$4,'SPACELOG 12 BP'!$F9:$EE9)</f>
        <v>180</v>
      </c>
      <c r="M9" s="13">
        <f>SUMIF('reporting montigny'!$F$2:$EE$2,M$4,'reporting montigny'!$F9:$EE9)+SUMIF('reporting boissy'!$F$2:$EE$2,M$4,'reporting boissy'!$F9:$EE9)+SUMIF('reporting moussy'!$F$2:$EE$2,M$4,'reporting moussy'!$F9:$EE9)+SUMIF('reporting trappes'!$F$2:$EE$2,M$4,'reporting trappes'!$F9:$EE9)+SUMIF('SPACELOG 5 BP'!$F$2:$EE$2,M$4,'SPACELOG 5 BP'!$F9:$EE9)+SUMIF('SPACELOG 6 BP'!$F$2:$EE$2,M$4,'SPACELOG 6 BP'!$F9:$EE9)+SUMIF('SPACELOG 7 BP'!$F$2:$EE$2,M$4,'SPACELOG 7 BP'!$F9:$EE9)+SUMIF('SPACELOG 8 BP'!$F$2:$EE$2,M$4,'SPACELOG 8 BP'!$F9:$EE9)+SUMIF('SPACELOG 9 BP'!$F$2:$EE$2,M$4,'SPACELOG 9 BP'!$F9:$EE9)+SUMIF('SPACELOG 10 BP'!$F$2:$EE$2,M$4,'SPACELOG 10 BP'!$F9:$EE9)+SUMIF('SPACELOG 11 BP'!$F$2:$EE$2,M$4,'SPACELOG 11 BP'!$F9:$EE9)+SUMIF('SPACELOG 12 BP'!$F$2:$EE$2,M$4,'SPACELOG 12 BP'!$F9:$EE9)</f>
        <v>180</v>
      </c>
      <c r="N9" s="13">
        <f>SUMIF('reporting montigny'!$F$2:$EE$2,N$4,'reporting montigny'!$F9:$EE9)+SUMIF('reporting boissy'!$F$2:$EE$2,N$4,'reporting boissy'!$F9:$EE9)+SUMIF('reporting moussy'!$F$2:$EE$2,N$4,'reporting moussy'!$F9:$EE9)+SUMIF('reporting trappes'!$F$2:$EE$2,N$4,'reporting trappes'!$F9:$EE9)+SUMIF('SPACELOG 5 BP'!$F$2:$EE$2,N$4,'SPACELOG 5 BP'!$F9:$EE9)+SUMIF('SPACELOG 6 BP'!$F$2:$EE$2,N$4,'SPACELOG 6 BP'!$F9:$EE9)+SUMIF('SPACELOG 7 BP'!$F$2:$EE$2,N$4,'SPACELOG 7 BP'!$F9:$EE9)+SUMIF('SPACELOG 8 BP'!$F$2:$EE$2,N$4,'SPACELOG 8 BP'!$F9:$EE9)+SUMIF('SPACELOG 9 BP'!$F$2:$EE$2,N$4,'SPACELOG 9 BP'!$F9:$EE9)+SUMIF('SPACELOG 10 BP'!$F$2:$EE$2,N$4,'SPACELOG 10 BP'!$F9:$EE9)+SUMIF('SPACELOG 11 BP'!$F$2:$EE$2,N$4,'SPACELOG 11 BP'!$F9:$EE9)+SUMIF('SPACELOG 12 BP'!$F$2:$EE$2,N$4,'SPACELOG 12 BP'!$F9:$EE9)</f>
        <v>180</v>
      </c>
      <c r="O9" s="13">
        <f>SUMIF('reporting montigny'!$F$2:$EE$2,O$4,'reporting montigny'!$F9:$EE9)+SUMIF('reporting boissy'!$F$2:$EE$2,O$4,'reporting boissy'!$F9:$EE9)+SUMIF('reporting moussy'!$F$2:$EE$2,O$4,'reporting moussy'!$F9:$EE9)+SUMIF('reporting trappes'!$F$2:$EE$2,O$4,'reporting trappes'!$F9:$EE9)+SUMIF('SPACELOG 5 BP'!$F$2:$EE$2,O$4,'SPACELOG 5 BP'!$F9:$EE9)+SUMIF('SPACELOG 6 BP'!$F$2:$EE$2,O$4,'SPACELOG 6 BP'!$F9:$EE9)+SUMIF('SPACELOG 7 BP'!$F$2:$EE$2,O$4,'SPACELOG 7 BP'!$F9:$EE9)+SUMIF('SPACELOG 8 BP'!$F$2:$EE$2,O$4,'SPACELOG 8 BP'!$F9:$EE9)+SUMIF('SPACELOG 9 BP'!$F$2:$EE$2,O$4,'SPACELOG 9 BP'!$F9:$EE9)+SUMIF('SPACELOG 10 BP'!$F$2:$EE$2,O$4,'SPACELOG 10 BP'!$F9:$EE9)+SUMIF('SPACELOG 11 BP'!$F$2:$EE$2,O$4,'SPACELOG 11 BP'!$F9:$EE9)+SUMIF('SPACELOG 12 BP'!$F$2:$EE$2,O$4,'SPACELOG 12 BP'!$F9:$EE9)</f>
        <v>180</v>
      </c>
      <c r="P9" s="13">
        <f>SUMIF('reporting montigny'!$F$2:$EE$2,P$4,'reporting montigny'!$F9:$EE9)+SUMIF('reporting boissy'!$F$2:$EE$2,P$4,'reporting boissy'!$F9:$EE9)+SUMIF('reporting moussy'!$F$2:$EE$2,P$4,'reporting moussy'!$F9:$EE9)+SUMIF('reporting trappes'!$F$2:$EE$2,P$4,'reporting trappes'!$F9:$EE9)+SUMIF('SPACELOG 5 BP'!$F$2:$EE$2,P$4,'SPACELOG 5 BP'!$F9:$EE9)+SUMIF('SPACELOG 6 BP'!$F$2:$EE$2,P$4,'SPACELOG 6 BP'!$F9:$EE9)+SUMIF('SPACELOG 7 BP'!$F$2:$EE$2,P$4,'SPACELOG 7 BP'!$F9:$EE9)+SUMIF('SPACELOG 8 BP'!$F$2:$EE$2,P$4,'SPACELOG 8 BP'!$F9:$EE9)+SUMIF('SPACELOG 9 BP'!$F$2:$EE$2,P$4,'SPACELOG 9 BP'!$F9:$EE9)+SUMIF('SPACELOG 10 BP'!$F$2:$EE$2,P$4,'SPACELOG 10 BP'!$F9:$EE9)+SUMIF('SPACELOG 11 BP'!$F$2:$EE$2,P$4,'SPACELOG 11 BP'!$F9:$EE9)+SUMIF('SPACELOG 12 BP'!$F$2:$EE$2,P$4,'SPACELOG 12 BP'!$F9:$EE9)</f>
        <v>220</v>
      </c>
      <c r="Q9" s="13">
        <f>SUMIF('reporting montigny'!$F$2:$EE$2,Q$4,'reporting montigny'!$F9:$EE9)+SUMIF('reporting boissy'!$F$2:$EE$2,Q$4,'reporting boissy'!$F9:$EE9)+SUMIF('reporting moussy'!$F$2:$EE$2,Q$4,'reporting moussy'!$F9:$EE9)+SUMIF('reporting trappes'!$F$2:$EE$2,Q$4,'reporting trappes'!$F9:$EE9)+SUMIF('SPACELOG 5 BP'!$F$2:$EE$2,Q$4,'SPACELOG 5 BP'!$F9:$EE9)+SUMIF('SPACELOG 6 BP'!$F$2:$EE$2,Q$4,'SPACELOG 6 BP'!$F9:$EE9)+SUMIF('SPACELOG 7 BP'!$F$2:$EE$2,Q$4,'SPACELOG 7 BP'!$F9:$EE9)+SUMIF('SPACELOG 8 BP'!$F$2:$EE$2,Q$4,'SPACELOG 8 BP'!$F9:$EE9)+SUMIF('SPACELOG 9 BP'!$F$2:$EE$2,Q$4,'SPACELOG 9 BP'!$F9:$EE9)+SUMIF('SPACELOG 10 BP'!$F$2:$EE$2,Q$4,'SPACELOG 10 BP'!$F9:$EE9)+SUMIF('SPACELOG 11 BP'!$F$2:$EE$2,Q$4,'SPACELOG 11 BP'!$F9:$EE9)+SUMIF('SPACELOG 12 BP'!$F$2:$EE$2,Q$4,'SPACELOG 12 BP'!$F9:$EE9)</f>
        <v>220</v>
      </c>
      <c r="R9" s="14">
        <f t="shared" ref="R9:R33" si="9">SUM(F9:Q9)</f>
        <v>2240</v>
      </c>
      <c r="S9" s="13">
        <f>SUMIF('reporting montigny'!$F$2:$EE$2,S$4,'reporting montigny'!$F9:$EE9)+SUMIF('reporting boissy'!$F$2:$EE$2,S$4,'reporting boissy'!$F9:$EE9)+SUMIF('reporting moussy'!$F$2:$EE$2,S$4,'reporting moussy'!$F9:$EE9)+SUMIF('reporting trappes'!$F$2:$EE$2,S$4,'reporting trappes'!$F9:$EE9)+SUMIF('SPACELOG 5 BP'!$F$2:$EE$2,S$4,'SPACELOG 5 BP'!$F9:$EE9)+SUMIF('SPACELOG 6 BP'!$F$2:$EE$2,S$4,'SPACELOG 6 BP'!$F9:$EE9)+SUMIF('SPACELOG 7 BP'!$F$2:$EE$2,S$4,'SPACELOG 7 BP'!$F9:$EE9)+SUMIF('SPACELOG 8 BP'!$F$2:$EE$2,S$4,'SPACELOG 8 BP'!$F9:$EE9)+SUMIF('SPACELOG 9 BP'!$F$2:$EE$2,S$4,'SPACELOG 9 BP'!$F9:$EE9)+SUMIF('SPACELOG 10 BP'!$F$2:$EE$2,S$4,'SPACELOG 10 BP'!$F9:$EE9)+SUMIF('SPACELOG 11 BP'!$F$2:$EE$2,S$4,'SPACELOG 11 BP'!$F9:$EE9)+SUMIF('SPACELOG 12 BP'!$F$2:$EE$2,S$4,'SPACELOG 12 BP'!$F9:$EE9)</f>
        <v>205</v>
      </c>
      <c r="T9" s="13">
        <f>SUMIF('reporting montigny'!$F$2:$EE$2,T$4,'reporting montigny'!$F9:$EE9)+SUMIF('reporting boissy'!$F$2:$EE$2,T$4,'reporting boissy'!$F9:$EE9)+SUMIF('reporting moussy'!$F$2:$EE$2,T$4,'reporting moussy'!$F9:$EE9)+SUMIF('reporting trappes'!$F$2:$EE$2,T$4,'reporting trappes'!$F9:$EE9)+SUMIF('SPACELOG 5 BP'!$F$2:$EE$2,T$4,'SPACELOG 5 BP'!$F9:$EE9)+SUMIF('SPACELOG 6 BP'!$F$2:$EE$2,T$4,'SPACELOG 6 BP'!$F9:$EE9)+SUMIF('SPACELOG 7 BP'!$F$2:$EE$2,T$4,'SPACELOG 7 BP'!$F9:$EE9)+SUMIF('SPACELOG 8 BP'!$F$2:$EE$2,T$4,'SPACELOG 8 BP'!$F9:$EE9)+SUMIF('SPACELOG 9 BP'!$F$2:$EE$2,T$4,'SPACELOG 9 BP'!$F9:$EE9)+SUMIF('SPACELOG 10 BP'!$F$2:$EE$2,T$4,'SPACELOG 10 BP'!$F9:$EE9)+SUMIF('SPACELOG 11 BP'!$F$2:$EE$2,T$4,'SPACELOG 11 BP'!$F9:$EE9)+SUMIF('SPACELOG 12 BP'!$F$2:$EE$2,T$4,'SPACELOG 12 BP'!$F9:$EE9)</f>
        <v>120</v>
      </c>
      <c r="U9" s="13">
        <f>SUMIF('reporting montigny'!$F$2:$EE$2,U$4,'reporting montigny'!$F9:$EE9)+SUMIF('reporting boissy'!$F$2:$EE$2,U$4,'reporting boissy'!$F9:$EE9)+SUMIF('reporting moussy'!$F$2:$EE$2,U$4,'reporting moussy'!$F9:$EE9)+SUMIF('reporting trappes'!$F$2:$EE$2,U$4,'reporting trappes'!$F9:$EE9)+SUMIF('SPACELOG 5 BP'!$F$2:$EE$2,U$4,'SPACELOG 5 BP'!$F9:$EE9)+SUMIF('SPACELOG 6 BP'!$F$2:$EE$2,U$4,'SPACELOG 6 BP'!$F9:$EE9)+SUMIF('SPACELOG 7 BP'!$F$2:$EE$2,U$4,'SPACELOG 7 BP'!$F9:$EE9)+SUMIF('SPACELOG 8 BP'!$F$2:$EE$2,U$4,'SPACELOG 8 BP'!$F9:$EE9)+SUMIF('SPACELOG 9 BP'!$F$2:$EE$2,U$4,'SPACELOG 9 BP'!$F9:$EE9)+SUMIF('SPACELOG 10 BP'!$F$2:$EE$2,U$4,'SPACELOG 10 BP'!$F9:$EE9)+SUMIF('SPACELOG 11 BP'!$F$2:$EE$2,U$4,'SPACELOG 11 BP'!$F9:$EE9)+SUMIF('SPACELOG 12 BP'!$F$2:$EE$2,U$4,'SPACELOG 12 BP'!$F9:$EE9)</f>
        <v>220</v>
      </c>
      <c r="V9" s="13">
        <f>SUMIF('reporting montigny'!$F$2:$EE$2,V$4,'reporting montigny'!$F9:$EE9)+SUMIF('reporting boissy'!$F$2:$EE$2,V$4,'reporting boissy'!$F9:$EE9)+SUMIF('reporting moussy'!$F$2:$EE$2,V$4,'reporting moussy'!$F9:$EE9)+SUMIF('reporting trappes'!$F$2:$EE$2,V$4,'reporting trappes'!$F9:$EE9)+SUMIF('SPACELOG 5 BP'!$F$2:$EE$2,V$4,'SPACELOG 5 BP'!$F9:$EE9)+SUMIF('SPACELOG 6 BP'!$F$2:$EE$2,V$4,'SPACELOG 6 BP'!$F9:$EE9)+SUMIF('SPACELOG 7 BP'!$F$2:$EE$2,V$4,'SPACELOG 7 BP'!$F9:$EE9)+SUMIF('SPACELOG 8 BP'!$F$2:$EE$2,V$4,'SPACELOG 8 BP'!$F9:$EE9)+SUMIF('SPACELOG 9 BP'!$F$2:$EE$2,V$4,'SPACELOG 9 BP'!$F9:$EE9)+SUMIF('SPACELOG 10 BP'!$F$2:$EE$2,V$4,'SPACELOG 10 BP'!$F9:$EE9)+SUMIF('SPACELOG 11 BP'!$F$2:$EE$2,V$4,'SPACELOG 11 BP'!$F9:$EE9)+SUMIF('SPACELOG 12 BP'!$F$2:$EE$2,V$4,'SPACELOG 12 BP'!$F9:$EE9)</f>
        <v>220</v>
      </c>
      <c r="W9" s="13">
        <f>SUMIF('reporting montigny'!$F$2:$EE$2,W$4,'reporting montigny'!$F9:$EE9)+SUMIF('reporting boissy'!$F$2:$EE$2,W$4,'reporting boissy'!$F9:$EE9)+SUMIF('reporting moussy'!$F$2:$EE$2,W$4,'reporting moussy'!$F9:$EE9)+SUMIF('reporting trappes'!$F$2:$EE$2,W$4,'reporting trappes'!$F9:$EE9)+SUMIF('SPACELOG 5 BP'!$F$2:$EE$2,W$4,'SPACELOG 5 BP'!$F9:$EE9)+SUMIF('SPACELOG 6 BP'!$F$2:$EE$2,W$4,'SPACELOG 6 BP'!$F9:$EE9)+SUMIF('SPACELOG 7 BP'!$F$2:$EE$2,W$4,'SPACELOG 7 BP'!$F9:$EE9)+SUMIF('SPACELOG 8 BP'!$F$2:$EE$2,W$4,'SPACELOG 8 BP'!$F9:$EE9)+SUMIF('SPACELOG 9 BP'!$F$2:$EE$2,W$4,'SPACELOG 9 BP'!$F9:$EE9)+SUMIF('SPACELOG 10 BP'!$F$2:$EE$2,W$4,'SPACELOG 10 BP'!$F9:$EE9)+SUMIF('SPACELOG 11 BP'!$F$2:$EE$2,W$4,'SPACELOG 11 BP'!$F9:$EE9)+SUMIF('SPACELOG 12 BP'!$F$2:$EE$2,W$4,'SPACELOG 12 BP'!$F9:$EE9)</f>
        <v>310</v>
      </c>
      <c r="X9" s="13">
        <f>SUMIF('reporting montigny'!$F$2:$EE$2,X$4,'reporting montigny'!$F9:$EE9)+SUMIF('reporting boissy'!$F$2:$EE$2,X$4,'reporting boissy'!$F9:$EE9)+SUMIF('reporting moussy'!$F$2:$EE$2,X$4,'reporting moussy'!$F9:$EE9)+SUMIF('reporting trappes'!$F$2:$EE$2,X$4,'reporting trappes'!$F9:$EE9)+SUMIF('SPACELOG 5 BP'!$F$2:$EE$2,X$4,'SPACELOG 5 BP'!$F9:$EE9)+SUMIF('SPACELOG 6 BP'!$F$2:$EE$2,X$4,'SPACELOG 6 BP'!$F9:$EE9)+SUMIF('SPACELOG 7 BP'!$F$2:$EE$2,X$4,'SPACELOG 7 BP'!$F9:$EE9)+SUMIF('SPACELOG 8 BP'!$F$2:$EE$2,X$4,'SPACELOG 8 BP'!$F9:$EE9)+SUMIF('SPACELOG 9 BP'!$F$2:$EE$2,X$4,'SPACELOG 9 BP'!$F9:$EE9)+SUMIF('SPACELOG 10 BP'!$F$2:$EE$2,X$4,'SPACELOG 10 BP'!$F9:$EE9)+SUMIF('SPACELOG 11 BP'!$F$2:$EE$2,X$4,'SPACELOG 11 BP'!$F9:$EE9)+SUMIF('SPACELOG 12 BP'!$F$2:$EE$2,X$4,'SPACELOG 12 BP'!$F9:$EE9)</f>
        <v>310</v>
      </c>
      <c r="Y9" s="13">
        <f>SUMIF('reporting montigny'!$F$2:$EE$2,Y$4,'reporting montigny'!$F9:$EE9)+SUMIF('reporting boissy'!$F$2:$EE$2,Y$4,'reporting boissy'!$F9:$EE9)+SUMIF('reporting moussy'!$F$2:$EE$2,Y$4,'reporting moussy'!$F9:$EE9)+SUMIF('reporting trappes'!$F$2:$EE$2,Y$4,'reporting trappes'!$F9:$EE9)+SUMIF('SPACELOG 5 BP'!$F$2:$EE$2,Y$4,'SPACELOG 5 BP'!$F9:$EE9)+SUMIF('SPACELOG 6 BP'!$F$2:$EE$2,Y$4,'SPACELOG 6 BP'!$F9:$EE9)+SUMIF('SPACELOG 7 BP'!$F$2:$EE$2,Y$4,'SPACELOG 7 BP'!$F9:$EE9)+SUMIF('SPACELOG 8 BP'!$F$2:$EE$2,Y$4,'SPACELOG 8 BP'!$F9:$EE9)+SUMIF('SPACELOG 9 BP'!$F$2:$EE$2,Y$4,'SPACELOG 9 BP'!$F9:$EE9)+SUMIF('SPACELOG 10 BP'!$F$2:$EE$2,Y$4,'SPACELOG 10 BP'!$F9:$EE9)+SUMIF('SPACELOG 11 BP'!$F$2:$EE$2,Y$4,'SPACELOG 11 BP'!$F9:$EE9)+SUMIF('SPACELOG 12 BP'!$F$2:$EE$2,Y$4,'SPACELOG 12 BP'!$F9:$EE9)</f>
        <v>310</v>
      </c>
      <c r="Z9" s="13">
        <f>SUMIF('reporting montigny'!$F$2:$EE$2,Z$4,'reporting montigny'!$F9:$EE9)+SUMIF('reporting boissy'!$F$2:$EE$2,Z$4,'reporting boissy'!$F9:$EE9)+SUMIF('reporting moussy'!$F$2:$EE$2,Z$4,'reporting moussy'!$F9:$EE9)+SUMIF('reporting trappes'!$F$2:$EE$2,Z$4,'reporting trappes'!$F9:$EE9)+SUMIF('SPACELOG 5 BP'!$F$2:$EE$2,Z$4,'SPACELOG 5 BP'!$F9:$EE9)+SUMIF('SPACELOG 6 BP'!$F$2:$EE$2,Z$4,'SPACELOG 6 BP'!$F9:$EE9)+SUMIF('SPACELOG 7 BP'!$F$2:$EE$2,Z$4,'SPACELOG 7 BP'!$F9:$EE9)+SUMIF('SPACELOG 8 BP'!$F$2:$EE$2,Z$4,'SPACELOG 8 BP'!$F9:$EE9)+SUMIF('SPACELOG 9 BP'!$F$2:$EE$2,Z$4,'SPACELOG 9 BP'!$F9:$EE9)+SUMIF('SPACELOG 10 BP'!$F$2:$EE$2,Z$4,'SPACELOG 10 BP'!$F9:$EE9)+SUMIF('SPACELOG 11 BP'!$F$2:$EE$2,Z$4,'SPACELOG 11 BP'!$F9:$EE9)+SUMIF('SPACELOG 12 BP'!$F$2:$EE$2,Z$4,'SPACELOG 12 BP'!$F9:$EE9)</f>
        <v>310</v>
      </c>
      <c r="AA9" s="13">
        <f>SUMIF('reporting montigny'!$F$2:$EE$2,AA$4,'reporting montigny'!$F9:$EE9)+SUMIF('reporting boissy'!$F$2:$EE$2,AA$4,'reporting boissy'!$F9:$EE9)+SUMIF('reporting moussy'!$F$2:$EE$2,AA$4,'reporting moussy'!$F9:$EE9)+SUMIF('reporting trappes'!$F$2:$EE$2,AA$4,'reporting trappes'!$F9:$EE9)+SUMIF('SPACELOG 5 BP'!$F$2:$EE$2,AA$4,'SPACELOG 5 BP'!$F9:$EE9)+SUMIF('SPACELOG 6 BP'!$F$2:$EE$2,AA$4,'SPACELOG 6 BP'!$F9:$EE9)+SUMIF('SPACELOG 7 BP'!$F$2:$EE$2,AA$4,'SPACELOG 7 BP'!$F9:$EE9)+SUMIF('SPACELOG 8 BP'!$F$2:$EE$2,AA$4,'SPACELOG 8 BP'!$F9:$EE9)+SUMIF('SPACELOG 9 BP'!$F$2:$EE$2,AA$4,'SPACELOG 9 BP'!$F9:$EE9)+SUMIF('SPACELOG 10 BP'!$F$2:$EE$2,AA$4,'SPACELOG 10 BP'!$F9:$EE9)+SUMIF('SPACELOG 11 BP'!$F$2:$EE$2,AA$4,'SPACELOG 11 BP'!$F9:$EE9)+SUMIF('SPACELOG 12 BP'!$F$2:$EE$2,AA$4,'SPACELOG 12 BP'!$F9:$EE9)</f>
        <v>310</v>
      </c>
      <c r="AB9" s="13">
        <f>SUMIF('reporting montigny'!$F$2:$EE$2,AB$4,'reporting montigny'!$F9:$EE9)+SUMIF('reporting boissy'!$F$2:$EE$2,AB$4,'reporting boissy'!$F9:$EE9)+SUMIF('reporting moussy'!$F$2:$EE$2,AB$4,'reporting moussy'!$F9:$EE9)+SUMIF('reporting trappes'!$F$2:$EE$2,AB$4,'reporting trappes'!$F9:$EE9)+SUMIF('SPACELOG 5 BP'!$F$2:$EE$2,AB$4,'SPACELOG 5 BP'!$F9:$EE9)+SUMIF('SPACELOG 6 BP'!$F$2:$EE$2,AB$4,'SPACELOG 6 BP'!$F9:$EE9)+SUMIF('SPACELOG 7 BP'!$F$2:$EE$2,AB$4,'SPACELOG 7 BP'!$F9:$EE9)+SUMIF('SPACELOG 8 BP'!$F$2:$EE$2,AB$4,'SPACELOG 8 BP'!$F9:$EE9)+SUMIF('SPACELOG 9 BP'!$F$2:$EE$2,AB$4,'SPACELOG 9 BP'!$F9:$EE9)+SUMIF('SPACELOG 10 BP'!$F$2:$EE$2,AB$4,'SPACELOG 10 BP'!$F9:$EE9)+SUMIF('SPACELOG 11 BP'!$F$2:$EE$2,AB$4,'SPACELOG 11 BP'!$F9:$EE9)+SUMIF('SPACELOG 12 BP'!$F$2:$EE$2,AB$4,'SPACELOG 12 BP'!$F9:$EE9)</f>
        <v>310</v>
      </c>
      <c r="AC9" s="13">
        <f>SUMIF('reporting montigny'!$F$2:$EE$2,AC$4,'reporting montigny'!$F9:$EE9)+SUMIF('reporting boissy'!$F$2:$EE$2,AC$4,'reporting boissy'!$F9:$EE9)+SUMIF('reporting moussy'!$F$2:$EE$2,AC$4,'reporting moussy'!$F9:$EE9)+SUMIF('reporting trappes'!$F$2:$EE$2,AC$4,'reporting trappes'!$F9:$EE9)+SUMIF('SPACELOG 5 BP'!$F$2:$EE$2,AC$4,'SPACELOG 5 BP'!$F9:$EE9)+SUMIF('SPACELOG 6 BP'!$F$2:$EE$2,AC$4,'SPACELOG 6 BP'!$F9:$EE9)+SUMIF('SPACELOG 7 BP'!$F$2:$EE$2,AC$4,'SPACELOG 7 BP'!$F9:$EE9)+SUMIF('SPACELOG 8 BP'!$F$2:$EE$2,AC$4,'SPACELOG 8 BP'!$F9:$EE9)+SUMIF('SPACELOG 9 BP'!$F$2:$EE$2,AC$4,'SPACELOG 9 BP'!$F9:$EE9)+SUMIF('SPACELOG 10 BP'!$F$2:$EE$2,AC$4,'SPACELOG 10 BP'!$F9:$EE9)+SUMIF('SPACELOG 11 BP'!$F$2:$EE$2,AC$4,'SPACELOG 11 BP'!$F9:$EE9)+SUMIF('SPACELOG 12 BP'!$F$2:$EE$2,AC$4,'SPACELOG 12 BP'!$F9:$EE9)</f>
        <v>310</v>
      </c>
      <c r="AD9" s="13">
        <f>SUMIF('reporting montigny'!$F$2:$EE$2,AD$4,'reporting montigny'!$F9:$EE9)+SUMIF('reporting boissy'!$F$2:$EE$2,AD$4,'reporting boissy'!$F9:$EE9)+SUMIF('reporting moussy'!$F$2:$EE$2,AD$4,'reporting moussy'!$F9:$EE9)+SUMIF('reporting trappes'!$F$2:$EE$2,AD$4,'reporting trappes'!$F9:$EE9)+SUMIF('SPACELOG 5 BP'!$F$2:$EE$2,AD$4,'SPACELOG 5 BP'!$F9:$EE9)+SUMIF('SPACELOG 6 BP'!$F$2:$EE$2,AD$4,'SPACELOG 6 BP'!$F9:$EE9)+SUMIF('SPACELOG 7 BP'!$F$2:$EE$2,AD$4,'SPACELOG 7 BP'!$F9:$EE9)+SUMIF('SPACELOG 8 BP'!$F$2:$EE$2,AD$4,'SPACELOG 8 BP'!$F9:$EE9)+SUMIF('SPACELOG 9 BP'!$F$2:$EE$2,AD$4,'SPACELOG 9 BP'!$F9:$EE9)+SUMIF('SPACELOG 10 BP'!$F$2:$EE$2,AD$4,'SPACELOG 10 BP'!$F9:$EE9)+SUMIF('SPACELOG 11 BP'!$F$2:$EE$2,AD$4,'SPACELOG 11 BP'!$F9:$EE9)+SUMIF('SPACELOG 12 BP'!$F$2:$EE$2,AD$4,'SPACELOG 12 BP'!$F9:$EE9)</f>
        <v>310</v>
      </c>
      <c r="AE9" s="14">
        <f t="shared" ref="AE9:AE33" si="10">SUM(S9:AD9)</f>
        <v>3245</v>
      </c>
      <c r="AF9" s="13">
        <f>SUMIF('reporting montigny'!$F$2:$EE$2,AF$4,'reporting montigny'!$F9:$EE9)+SUMIF('reporting boissy'!$F$2:$EE$2,AF$4,'reporting boissy'!$F9:$EE9)+SUMIF('reporting moussy'!$F$2:$EE$2,AF$4,'reporting moussy'!$F9:$EE9)+SUMIF('reporting trappes'!$F$2:$EE$2,AF$4,'reporting trappes'!$F9:$EE9)+SUMIF('SPACELOG 5 BP'!$F$2:$EE$2,AF$4,'SPACELOG 5 BP'!$F9:$EE9)+SUMIF('SPACELOG 6 BP'!$F$2:$EE$2,AF$4,'SPACELOG 6 BP'!$F9:$EE9)+SUMIF('SPACELOG 7 BP'!$F$2:$EE$2,AF$4,'SPACELOG 7 BP'!$F9:$EE9)+SUMIF('SPACELOG 8 BP'!$F$2:$EE$2,AF$4,'SPACELOG 8 BP'!$F9:$EE9)+SUMIF('SPACELOG 9 BP'!$F$2:$EE$2,AF$4,'SPACELOG 9 BP'!$F9:$EE9)+SUMIF('SPACELOG 10 BP'!$F$2:$EE$2,AF$4,'SPACELOG 10 BP'!$F9:$EE9)+SUMIF('SPACELOG 11 BP'!$F$2:$EE$2,AF$4,'SPACELOG 11 BP'!$F9:$EE9)+SUMIF('SPACELOG 12 BP'!$F$2:$EE$2,AF$4,'SPACELOG 12 BP'!$F9:$EE9)</f>
        <v>310</v>
      </c>
      <c r="AG9" s="13">
        <f>SUMIF('reporting montigny'!$F$2:$EE$2,AG$4,'reporting montigny'!$F9:$EE9)+SUMIF('reporting boissy'!$F$2:$EE$2,AG$4,'reporting boissy'!$F9:$EE9)+SUMIF('reporting moussy'!$F$2:$EE$2,AG$4,'reporting moussy'!$F9:$EE9)+SUMIF('reporting trappes'!$F$2:$EE$2,AG$4,'reporting trappes'!$F9:$EE9)+SUMIF('SPACELOG 5 BP'!$F$2:$EE$2,AG$4,'SPACELOG 5 BP'!$F9:$EE9)+SUMIF('SPACELOG 6 BP'!$F$2:$EE$2,AG$4,'SPACELOG 6 BP'!$F9:$EE9)+SUMIF('SPACELOG 7 BP'!$F$2:$EE$2,AG$4,'SPACELOG 7 BP'!$F9:$EE9)+SUMIF('SPACELOG 8 BP'!$F$2:$EE$2,AG$4,'SPACELOG 8 BP'!$F9:$EE9)+SUMIF('SPACELOG 9 BP'!$F$2:$EE$2,AG$4,'SPACELOG 9 BP'!$F9:$EE9)+SUMIF('SPACELOG 10 BP'!$F$2:$EE$2,AG$4,'SPACELOG 10 BP'!$F9:$EE9)+SUMIF('SPACELOG 11 BP'!$F$2:$EE$2,AG$4,'SPACELOG 11 BP'!$F9:$EE9)+SUMIF('SPACELOG 12 BP'!$F$2:$EE$2,AG$4,'SPACELOG 12 BP'!$F9:$EE9)</f>
        <v>310</v>
      </c>
      <c r="AH9" s="13">
        <f>SUMIF('reporting montigny'!$F$2:$EE$2,AH$4,'reporting montigny'!$F9:$EE9)+SUMIF('reporting boissy'!$F$2:$EE$2,AH$4,'reporting boissy'!$F9:$EE9)+SUMIF('reporting moussy'!$F$2:$EE$2,AH$4,'reporting moussy'!$F9:$EE9)+SUMIF('reporting trappes'!$F$2:$EE$2,AH$4,'reporting trappes'!$F9:$EE9)+SUMIF('SPACELOG 5 BP'!$F$2:$EE$2,AH$4,'SPACELOG 5 BP'!$F9:$EE9)+SUMIF('SPACELOG 6 BP'!$F$2:$EE$2,AH$4,'SPACELOG 6 BP'!$F9:$EE9)+SUMIF('SPACELOG 7 BP'!$F$2:$EE$2,AH$4,'SPACELOG 7 BP'!$F9:$EE9)+SUMIF('SPACELOG 8 BP'!$F$2:$EE$2,AH$4,'SPACELOG 8 BP'!$F9:$EE9)+SUMIF('SPACELOG 9 BP'!$F$2:$EE$2,AH$4,'SPACELOG 9 BP'!$F9:$EE9)+SUMIF('SPACELOG 10 BP'!$F$2:$EE$2,AH$4,'SPACELOG 10 BP'!$F9:$EE9)+SUMIF('SPACELOG 11 BP'!$F$2:$EE$2,AH$4,'SPACELOG 11 BP'!$F9:$EE9)+SUMIF('SPACELOG 12 BP'!$F$2:$EE$2,AH$4,'SPACELOG 12 BP'!$F9:$EE9)</f>
        <v>310</v>
      </c>
      <c r="AI9" s="13">
        <f>SUMIF('reporting montigny'!$F$2:$EE$2,AI$4,'reporting montigny'!$F9:$EE9)+SUMIF('reporting boissy'!$F$2:$EE$2,AI$4,'reporting boissy'!$F9:$EE9)+SUMIF('reporting moussy'!$F$2:$EE$2,AI$4,'reporting moussy'!$F9:$EE9)+SUMIF('reporting trappes'!$F$2:$EE$2,AI$4,'reporting trappes'!$F9:$EE9)+SUMIF('SPACELOG 5 BP'!$F$2:$EE$2,AI$4,'SPACELOG 5 BP'!$F9:$EE9)+SUMIF('SPACELOG 6 BP'!$F$2:$EE$2,AI$4,'SPACELOG 6 BP'!$F9:$EE9)+SUMIF('SPACELOG 7 BP'!$F$2:$EE$2,AI$4,'SPACELOG 7 BP'!$F9:$EE9)+SUMIF('SPACELOG 8 BP'!$F$2:$EE$2,AI$4,'SPACELOG 8 BP'!$F9:$EE9)+SUMIF('SPACELOG 9 BP'!$F$2:$EE$2,AI$4,'SPACELOG 9 BP'!$F9:$EE9)+SUMIF('SPACELOG 10 BP'!$F$2:$EE$2,AI$4,'SPACELOG 10 BP'!$F9:$EE9)+SUMIF('SPACELOG 11 BP'!$F$2:$EE$2,AI$4,'SPACELOG 11 BP'!$F9:$EE9)+SUMIF('SPACELOG 12 BP'!$F$2:$EE$2,AI$4,'SPACELOG 12 BP'!$F9:$EE9)</f>
        <v>310</v>
      </c>
      <c r="AJ9" s="13">
        <f>SUMIF('reporting montigny'!$F$2:$EE$2,AJ$4,'reporting montigny'!$F9:$EE9)+SUMIF('reporting boissy'!$F$2:$EE$2,AJ$4,'reporting boissy'!$F9:$EE9)+SUMIF('reporting moussy'!$F$2:$EE$2,AJ$4,'reporting moussy'!$F9:$EE9)+SUMIF('reporting trappes'!$F$2:$EE$2,AJ$4,'reporting trappes'!$F9:$EE9)+SUMIF('SPACELOG 5 BP'!$F$2:$EE$2,AJ$4,'SPACELOG 5 BP'!$F9:$EE9)+SUMIF('SPACELOG 6 BP'!$F$2:$EE$2,AJ$4,'SPACELOG 6 BP'!$F9:$EE9)+SUMIF('SPACELOG 7 BP'!$F$2:$EE$2,AJ$4,'SPACELOG 7 BP'!$F9:$EE9)+SUMIF('SPACELOG 8 BP'!$F$2:$EE$2,AJ$4,'SPACELOG 8 BP'!$F9:$EE9)+SUMIF('SPACELOG 9 BP'!$F$2:$EE$2,AJ$4,'SPACELOG 9 BP'!$F9:$EE9)+SUMIF('SPACELOG 10 BP'!$F$2:$EE$2,AJ$4,'SPACELOG 10 BP'!$F9:$EE9)+SUMIF('SPACELOG 11 BP'!$F$2:$EE$2,AJ$4,'SPACELOG 11 BP'!$F9:$EE9)+SUMIF('SPACELOG 12 BP'!$F$2:$EE$2,AJ$4,'SPACELOG 12 BP'!$F9:$EE9)</f>
        <v>310</v>
      </c>
      <c r="AK9" s="13">
        <f>SUMIF('reporting montigny'!$F$2:$EE$2,AK$4,'reporting montigny'!$F9:$EE9)+SUMIF('reporting boissy'!$F$2:$EE$2,AK$4,'reporting boissy'!$F9:$EE9)+SUMIF('reporting moussy'!$F$2:$EE$2,AK$4,'reporting moussy'!$F9:$EE9)+SUMIF('reporting trappes'!$F$2:$EE$2,AK$4,'reporting trappes'!$F9:$EE9)+SUMIF('SPACELOG 5 BP'!$F$2:$EE$2,AK$4,'SPACELOG 5 BP'!$F9:$EE9)+SUMIF('SPACELOG 6 BP'!$F$2:$EE$2,AK$4,'SPACELOG 6 BP'!$F9:$EE9)+SUMIF('SPACELOG 7 BP'!$F$2:$EE$2,AK$4,'SPACELOG 7 BP'!$F9:$EE9)+SUMIF('SPACELOG 8 BP'!$F$2:$EE$2,AK$4,'SPACELOG 8 BP'!$F9:$EE9)+SUMIF('SPACELOG 9 BP'!$F$2:$EE$2,AK$4,'SPACELOG 9 BP'!$F9:$EE9)+SUMIF('SPACELOG 10 BP'!$F$2:$EE$2,AK$4,'SPACELOG 10 BP'!$F9:$EE9)+SUMIF('SPACELOG 11 BP'!$F$2:$EE$2,AK$4,'SPACELOG 11 BP'!$F9:$EE9)+SUMIF('SPACELOG 12 BP'!$F$2:$EE$2,AK$4,'SPACELOG 12 BP'!$F9:$EE9)</f>
        <v>310</v>
      </c>
      <c r="AL9" s="13">
        <f>SUMIF('reporting montigny'!$F$2:$EE$2,AL$4,'reporting montigny'!$F9:$EE9)+SUMIF('reporting boissy'!$F$2:$EE$2,AL$4,'reporting boissy'!$F9:$EE9)+SUMIF('reporting moussy'!$F$2:$EE$2,AL$4,'reporting moussy'!$F9:$EE9)+SUMIF('reporting trappes'!$F$2:$EE$2,AL$4,'reporting trappes'!$F9:$EE9)+SUMIF('SPACELOG 5 BP'!$F$2:$EE$2,AL$4,'SPACELOG 5 BP'!$F9:$EE9)+SUMIF('SPACELOG 6 BP'!$F$2:$EE$2,AL$4,'SPACELOG 6 BP'!$F9:$EE9)+SUMIF('SPACELOG 7 BP'!$F$2:$EE$2,AL$4,'SPACELOG 7 BP'!$F9:$EE9)+SUMIF('SPACELOG 8 BP'!$F$2:$EE$2,AL$4,'SPACELOG 8 BP'!$F9:$EE9)+SUMIF('SPACELOG 9 BP'!$F$2:$EE$2,AL$4,'SPACELOG 9 BP'!$F9:$EE9)+SUMIF('SPACELOG 10 BP'!$F$2:$EE$2,AL$4,'SPACELOG 10 BP'!$F9:$EE9)+SUMIF('SPACELOG 11 BP'!$F$2:$EE$2,AL$4,'SPACELOG 11 BP'!$F9:$EE9)+SUMIF('SPACELOG 12 BP'!$F$2:$EE$2,AL$4,'SPACELOG 12 BP'!$F9:$EE9)</f>
        <v>310</v>
      </c>
      <c r="AM9" s="13">
        <f>SUMIF('reporting montigny'!$F$2:$EE$2,AM$4,'reporting montigny'!$F9:$EE9)+SUMIF('reporting boissy'!$F$2:$EE$2,AM$4,'reporting boissy'!$F9:$EE9)+SUMIF('reporting moussy'!$F$2:$EE$2,AM$4,'reporting moussy'!$F9:$EE9)+SUMIF('reporting trappes'!$F$2:$EE$2,AM$4,'reporting trappes'!$F9:$EE9)+SUMIF('SPACELOG 5 BP'!$F$2:$EE$2,AM$4,'SPACELOG 5 BP'!$F9:$EE9)+SUMIF('SPACELOG 6 BP'!$F$2:$EE$2,AM$4,'SPACELOG 6 BP'!$F9:$EE9)+SUMIF('SPACELOG 7 BP'!$F$2:$EE$2,AM$4,'SPACELOG 7 BP'!$F9:$EE9)+SUMIF('SPACELOG 8 BP'!$F$2:$EE$2,AM$4,'SPACELOG 8 BP'!$F9:$EE9)+SUMIF('SPACELOG 9 BP'!$F$2:$EE$2,AM$4,'SPACELOG 9 BP'!$F9:$EE9)+SUMIF('SPACELOG 10 BP'!$F$2:$EE$2,AM$4,'SPACELOG 10 BP'!$F9:$EE9)+SUMIF('SPACELOG 11 BP'!$F$2:$EE$2,AM$4,'SPACELOG 11 BP'!$F9:$EE9)+SUMIF('SPACELOG 12 BP'!$F$2:$EE$2,AM$4,'SPACELOG 12 BP'!$F9:$EE9)</f>
        <v>310</v>
      </c>
      <c r="AN9" s="13">
        <f>SUMIF('reporting montigny'!$F$2:$EE$2,AN$4,'reporting montigny'!$F9:$EE9)+SUMIF('reporting boissy'!$F$2:$EE$2,AN$4,'reporting boissy'!$F9:$EE9)+SUMIF('reporting moussy'!$F$2:$EE$2,AN$4,'reporting moussy'!$F9:$EE9)+SUMIF('reporting trappes'!$F$2:$EE$2,AN$4,'reporting trappes'!$F9:$EE9)+SUMIF('SPACELOG 5 BP'!$F$2:$EE$2,AN$4,'SPACELOG 5 BP'!$F9:$EE9)+SUMIF('SPACELOG 6 BP'!$F$2:$EE$2,AN$4,'SPACELOG 6 BP'!$F9:$EE9)+SUMIF('SPACELOG 7 BP'!$F$2:$EE$2,AN$4,'SPACELOG 7 BP'!$F9:$EE9)+SUMIF('SPACELOG 8 BP'!$F$2:$EE$2,AN$4,'SPACELOG 8 BP'!$F9:$EE9)+SUMIF('SPACELOG 9 BP'!$F$2:$EE$2,AN$4,'SPACELOG 9 BP'!$F9:$EE9)+SUMIF('SPACELOG 10 BP'!$F$2:$EE$2,AN$4,'SPACELOG 10 BP'!$F9:$EE9)+SUMIF('SPACELOG 11 BP'!$F$2:$EE$2,AN$4,'SPACELOG 11 BP'!$F9:$EE9)+SUMIF('SPACELOG 12 BP'!$F$2:$EE$2,AN$4,'SPACELOG 12 BP'!$F9:$EE9)</f>
        <v>310</v>
      </c>
      <c r="AO9" s="13">
        <f>SUMIF('reporting montigny'!$F$2:$EE$2,AO$4,'reporting montigny'!$F9:$EE9)+SUMIF('reporting boissy'!$F$2:$EE$2,AO$4,'reporting boissy'!$F9:$EE9)+SUMIF('reporting moussy'!$F$2:$EE$2,AO$4,'reporting moussy'!$F9:$EE9)+SUMIF('reporting trappes'!$F$2:$EE$2,AO$4,'reporting trappes'!$F9:$EE9)+SUMIF('SPACELOG 5 BP'!$F$2:$EE$2,AO$4,'SPACELOG 5 BP'!$F9:$EE9)+SUMIF('SPACELOG 6 BP'!$F$2:$EE$2,AO$4,'SPACELOG 6 BP'!$F9:$EE9)+SUMIF('SPACELOG 7 BP'!$F$2:$EE$2,AO$4,'SPACELOG 7 BP'!$F9:$EE9)+SUMIF('SPACELOG 8 BP'!$F$2:$EE$2,AO$4,'SPACELOG 8 BP'!$F9:$EE9)+SUMIF('SPACELOG 9 BP'!$F$2:$EE$2,AO$4,'SPACELOG 9 BP'!$F9:$EE9)+SUMIF('SPACELOG 10 BP'!$F$2:$EE$2,AO$4,'SPACELOG 10 BP'!$F9:$EE9)+SUMIF('SPACELOG 11 BP'!$F$2:$EE$2,AO$4,'SPACELOG 11 BP'!$F9:$EE9)+SUMIF('SPACELOG 12 BP'!$F$2:$EE$2,AO$4,'SPACELOG 12 BP'!$F9:$EE9)</f>
        <v>310</v>
      </c>
      <c r="AP9" s="13">
        <f>SUMIF('reporting montigny'!$F$2:$EE$2,AP$4,'reporting montigny'!$F9:$EE9)+SUMIF('reporting boissy'!$F$2:$EE$2,AP$4,'reporting boissy'!$F9:$EE9)+SUMIF('reporting moussy'!$F$2:$EE$2,AP$4,'reporting moussy'!$F9:$EE9)+SUMIF('reporting trappes'!$F$2:$EE$2,AP$4,'reporting trappes'!$F9:$EE9)+SUMIF('SPACELOG 5 BP'!$F$2:$EE$2,AP$4,'SPACELOG 5 BP'!$F9:$EE9)+SUMIF('SPACELOG 6 BP'!$F$2:$EE$2,AP$4,'SPACELOG 6 BP'!$F9:$EE9)+SUMIF('SPACELOG 7 BP'!$F$2:$EE$2,AP$4,'SPACELOG 7 BP'!$F9:$EE9)+SUMIF('SPACELOG 8 BP'!$F$2:$EE$2,AP$4,'SPACELOG 8 BP'!$F9:$EE9)+SUMIF('SPACELOG 9 BP'!$F$2:$EE$2,AP$4,'SPACELOG 9 BP'!$F9:$EE9)+SUMIF('SPACELOG 10 BP'!$F$2:$EE$2,AP$4,'SPACELOG 10 BP'!$F9:$EE9)+SUMIF('SPACELOG 11 BP'!$F$2:$EE$2,AP$4,'SPACELOG 11 BP'!$F9:$EE9)+SUMIF('SPACELOG 12 BP'!$F$2:$EE$2,AP$4,'SPACELOG 12 BP'!$F9:$EE9)</f>
        <v>310</v>
      </c>
      <c r="AQ9" s="13">
        <f>SUMIF('reporting montigny'!$F$2:$EE$2,AQ$4,'reporting montigny'!$F9:$EE9)+SUMIF('reporting boissy'!$F$2:$EE$2,AQ$4,'reporting boissy'!$F9:$EE9)+SUMIF('reporting moussy'!$F$2:$EE$2,AQ$4,'reporting moussy'!$F9:$EE9)+SUMIF('reporting trappes'!$F$2:$EE$2,AQ$4,'reporting trappes'!$F9:$EE9)+SUMIF('SPACELOG 5 BP'!$F$2:$EE$2,AQ$4,'SPACELOG 5 BP'!$F9:$EE9)+SUMIF('SPACELOG 6 BP'!$F$2:$EE$2,AQ$4,'SPACELOG 6 BP'!$F9:$EE9)+SUMIF('SPACELOG 7 BP'!$F$2:$EE$2,AQ$4,'SPACELOG 7 BP'!$F9:$EE9)+SUMIF('SPACELOG 8 BP'!$F$2:$EE$2,AQ$4,'SPACELOG 8 BP'!$F9:$EE9)+SUMIF('SPACELOG 9 BP'!$F$2:$EE$2,AQ$4,'SPACELOG 9 BP'!$F9:$EE9)+SUMIF('SPACELOG 10 BP'!$F$2:$EE$2,AQ$4,'SPACELOG 10 BP'!$F9:$EE9)+SUMIF('SPACELOG 11 BP'!$F$2:$EE$2,AQ$4,'SPACELOG 11 BP'!$F9:$EE9)+SUMIF('SPACELOG 12 BP'!$F$2:$EE$2,AQ$4,'SPACELOG 12 BP'!$F9:$EE9)</f>
        <v>310</v>
      </c>
      <c r="AR9" s="14">
        <f t="shared" ref="AR9:AR33" si="11">SUM(AF9:AQ9)</f>
        <v>3720</v>
      </c>
      <c r="AS9" s="13">
        <f>SUMIF('reporting montigny'!$F$2:$EE$2,AS$4,'reporting montigny'!$F9:$EE9)+SUMIF('reporting boissy'!$F$2:$EE$2,AS$4,'reporting boissy'!$F9:$EE9)+SUMIF('reporting moussy'!$F$2:$EE$2,AS$4,'reporting moussy'!$F9:$EE9)+SUMIF('reporting trappes'!$F$2:$EE$2,AS$4,'reporting trappes'!$F9:$EE9)+SUMIF('SPACELOG 5 BP'!$F$2:$EE$2,AS$4,'SPACELOG 5 BP'!$F9:$EE9)+SUMIF('SPACELOG 6 BP'!$F$2:$EE$2,AS$4,'SPACELOG 6 BP'!$F9:$EE9)+SUMIF('SPACELOG 7 BP'!$F$2:$EE$2,AS$4,'SPACELOG 7 BP'!$F9:$EE9)+SUMIF('SPACELOG 8 BP'!$F$2:$EE$2,AS$4,'SPACELOG 8 BP'!$F9:$EE9)+SUMIF('SPACELOG 9 BP'!$F$2:$EE$2,AS$4,'SPACELOG 9 BP'!$F9:$EE9)+SUMIF('SPACELOG 10 BP'!$F$2:$EE$2,AS$4,'SPACELOG 10 BP'!$F9:$EE9)+SUMIF('SPACELOG 11 BP'!$F$2:$EE$2,AS$4,'SPACELOG 11 BP'!$F9:$EE9)+SUMIF('SPACELOG 12 BP'!$F$2:$EE$2,AS$4,'SPACELOG 12 BP'!$F9:$EE9)</f>
        <v>310</v>
      </c>
      <c r="AT9" s="13">
        <f>SUMIF('reporting montigny'!$F$2:$EE$2,AT$4,'reporting montigny'!$F9:$EE9)+SUMIF('reporting boissy'!$F$2:$EE$2,AT$4,'reporting boissy'!$F9:$EE9)+SUMIF('reporting moussy'!$F$2:$EE$2,AT$4,'reporting moussy'!$F9:$EE9)+SUMIF('reporting trappes'!$F$2:$EE$2,AT$4,'reporting trappes'!$F9:$EE9)+SUMIF('SPACELOG 5 BP'!$F$2:$EE$2,AT$4,'SPACELOG 5 BP'!$F9:$EE9)+SUMIF('SPACELOG 6 BP'!$F$2:$EE$2,AT$4,'SPACELOG 6 BP'!$F9:$EE9)+SUMIF('SPACELOG 7 BP'!$F$2:$EE$2,AT$4,'SPACELOG 7 BP'!$F9:$EE9)+SUMIF('SPACELOG 8 BP'!$F$2:$EE$2,AT$4,'SPACELOG 8 BP'!$F9:$EE9)+SUMIF('SPACELOG 9 BP'!$F$2:$EE$2,AT$4,'SPACELOG 9 BP'!$F9:$EE9)+SUMIF('SPACELOG 10 BP'!$F$2:$EE$2,AT$4,'SPACELOG 10 BP'!$F9:$EE9)+SUMIF('SPACELOG 11 BP'!$F$2:$EE$2,AT$4,'SPACELOG 11 BP'!$F9:$EE9)+SUMIF('SPACELOG 12 BP'!$F$2:$EE$2,AT$4,'SPACELOG 12 BP'!$F9:$EE9)</f>
        <v>310</v>
      </c>
      <c r="AU9" s="13">
        <f>SUMIF('reporting montigny'!$F$2:$EE$2,AU$4,'reporting montigny'!$F9:$EE9)+SUMIF('reporting boissy'!$F$2:$EE$2,AU$4,'reporting boissy'!$F9:$EE9)+SUMIF('reporting moussy'!$F$2:$EE$2,AU$4,'reporting moussy'!$F9:$EE9)+SUMIF('reporting trappes'!$F$2:$EE$2,AU$4,'reporting trappes'!$F9:$EE9)+SUMIF('SPACELOG 5 BP'!$F$2:$EE$2,AU$4,'SPACELOG 5 BP'!$F9:$EE9)+SUMIF('SPACELOG 6 BP'!$F$2:$EE$2,AU$4,'SPACELOG 6 BP'!$F9:$EE9)+SUMIF('SPACELOG 7 BP'!$F$2:$EE$2,AU$4,'SPACELOG 7 BP'!$F9:$EE9)+SUMIF('SPACELOG 8 BP'!$F$2:$EE$2,AU$4,'SPACELOG 8 BP'!$F9:$EE9)+SUMIF('SPACELOG 9 BP'!$F$2:$EE$2,AU$4,'SPACELOG 9 BP'!$F9:$EE9)+SUMIF('SPACELOG 10 BP'!$F$2:$EE$2,AU$4,'SPACELOG 10 BP'!$F9:$EE9)+SUMIF('SPACELOG 11 BP'!$F$2:$EE$2,AU$4,'SPACELOG 11 BP'!$F9:$EE9)+SUMIF('SPACELOG 12 BP'!$F$2:$EE$2,AU$4,'SPACELOG 12 BP'!$F9:$EE9)</f>
        <v>310</v>
      </c>
      <c r="AV9" s="13">
        <f>SUMIF('reporting montigny'!$F$2:$EE$2,AV$4,'reporting montigny'!$F9:$EE9)+SUMIF('reporting boissy'!$F$2:$EE$2,AV$4,'reporting boissy'!$F9:$EE9)+SUMIF('reporting moussy'!$F$2:$EE$2,AV$4,'reporting moussy'!$F9:$EE9)+SUMIF('reporting trappes'!$F$2:$EE$2,AV$4,'reporting trappes'!$F9:$EE9)+SUMIF('SPACELOG 5 BP'!$F$2:$EE$2,AV$4,'SPACELOG 5 BP'!$F9:$EE9)+SUMIF('SPACELOG 6 BP'!$F$2:$EE$2,AV$4,'SPACELOG 6 BP'!$F9:$EE9)+SUMIF('SPACELOG 7 BP'!$F$2:$EE$2,AV$4,'SPACELOG 7 BP'!$F9:$EE9)+SUMIF('SPACELOG 8 BP'!$F$2:$EE$2,AV$4,'SPACELOG 8 BP'!$F9:$EE9)+SUMIF('SPACELOG 9 BP'!$F$2:$EE$2,AV$4,'SPACELOG 9 BP'!$F9:$EE9)+SUMIF('SPACELOG 10 BP'!$F$2:$EE$2,AV$4,'SPACELOG 10 BP'!$F9:$EE9)+SUMIF('SPACELOG 11 BP'!$F$2:$EE$2,AV$4,'SPACELOG 11 BP'!$F9:$EE9)+SUMIF('SPACELOG 12 BP'!$F$2:$EE$2,AV$4,'SPACELOG 12 BP'!$F9:$EE9)</f>
        <v>310</v>
      </c>
      <c r="AW9" s="13">
        <f>SUMIF('reporting montigny'!$F$2:$EE$2,AW$4,'reporting montigny'!$F9:$EE9)+SUMIF('reporting boissy'!$F$2:$EE$2,AW$4,'reporting boissy'!$F9:$EE9)+SUMIF('reporting moussy'!$F$2:$EE$2,AW$4,'reporting moussy'!$F9:$EE9)+SUMIF('reporting trappes'!$F$2:$EE$2,AW$4,'reporting trappes'!$F9:$EE9)+SUMIF('SPACELOG 5 BP'!$F$2:$EE$2,AW$4,'SPACELOG 5 BP'!$F9:$EE9)+SUMIF('SPACELOG 6 BP'!$F$2:$EE$2,AW$4,'SPACELOG 6 BP'!$F9:$EE9)+SUMIF('SPACELOG 7 BP'!$F$2:$EE$2,AW$4,'SPACELOG 7 BP'!$F9:$EE9)+SUMIF('SPACELOG 8 BP'!$F$2:$EE$2,AW$4,'SPACELOG 8 BP'!$F9:$EE9)+SUMIF('SPACELOG 9 BP'!$F$2:$EE$2,AW$4,'SPACELOG 9 BP'!$F9:$EE9)+SUMIF('SPACELOG 10 BP'!$F$2:$EE$2,AW$4,'SPACELOG 10 BP'!$F9:$EE9)+SUMIF('SPACELOG 11 BP'!$F$2:$EE$2,AW$4,'SPACELOG 11 BP'!$F9:$EE9)+SUMIF('SPACELOG 12 BP'!$F$2:$EE$2,AW$4,'SPACELOG 12 BP'!$F9:$EE9)</f>
        <v>310</v>
      </c>
      <c r="AX9" s="13">
        <f>SUMIF('reporting montigny'!$F$2:$EE$2,AX$4,'reporting montigny'!$F9:$EE9)+SUMIF('reporting boissy'!$F$2:$EE$2,AX$4,'reporting boissy'!$F9:$EE9)+SUMIF('reporting moussy'!$F$2:$EE$2,AX$4,'reporting moussy'!$F9:$EE9)+SUMIF('reporting trappes'!$F$2:$EE$2,AX$4,'reporting trappes'!$F9:$EE9)+SUMIF('SPACELOG 5 BP'!$F$2:$EE$2,AX$4,'SPACELOG 5 BP'!$F9:$EE9)+SUMIF('SPACELOG 6 BP'!$F$2:$EE$2,AX$4,'SPACELOG 6 BP'!$F9:$EE9)+SUMIF('SPACELOG 7 BP'!$F$2:$EE$2,AX$4,'SPACELOG 7 BP'!$F9:$EE9)+SUMIF('SPACELOG 8 BP'!$F$2:$EE$2,AX$4,'SPACELOG 8 BP'!$F9:$EE9)+SUMIF('SPACELOG 9 BP'!$F$2:$EE$2,AX$4,'SPACELOG 9 BP'!$F9:$EE9)+SUMIF('SPACELOG 10 BP'!$F$2:$EE$2,AX$4,'SPACELOG 10 BP'!$F9:$EE9)+SUMIF('SPACELOG 11 BP'!$F$2:$EE$2,AX$4,'SPACELOG 11 BP'!$F9:$EE9)+SUMIF('SPACELOG 12 BP'!$F$2:$EE$2,AX$4,'SPACELOG 12 BP'!$F9:$EE9)</f>
        <v>310</v>
      </c>
      <c r="AY9" s="13">
        <f>SUMIF('reporting montigny'!$F$2:$EE$2,AY$4,'reporting montigny'!$F9:$EE9)+SUMIF('reporting boissy'!$F$2:$EE$2,AY$4,'reporting boissy'!$F9:$EE9)+SUMIF('reporting moussy'!$F$2:$EE$2,AY$4,'reporting moussy'!$F9:$EE9)+SUMIF('reporting trappes'!$F$2:$EE$2,AY$4,'reporting trappes'!$F9:$EE9)+SUMIF('SPACELOG 5 BP'!$F$2:$EE$2,AY$4,'SPACELOG 5 BP'!$F9:$EE9)+SUMIF('SPACELOG 6 BP'!$F$2:$EE$2,AY$4,'SPACELOG 6 BP'!$F9:$EE9)+SUMIF('SPACELOG 7 BP'!$F$2:$EE$2,AY$4,'SPACELOG 7 BP'!$F9:$EE9)+SUMIF('SPACELOG 8 BP'!$F$2:$EE$2,AY$4,'SPACELOG 8 BP'!$F9:$EE9)+SUMIF('SPACELOG 9 BP'!$F$2:$EE$2,AY$4,'SPACELOG 9 BP'!$F9:$EE9)+SUMIF('SPACELOG 10 BP'!$F$2:$EE$2,AY$4,'SPACELOG 10 BP'!$F9:$EE9)+SUMIF('SPACELOG 11 BP'!$F$2:$EE$2,AY$4,'SPACELOG 11 BP'!$F9:$EE9)+SUMIF('SPACELOG 12 BP'!$F$2:$EE$2,AY$4,'SPACELOG 12 BP'!$F9:$EE9)</f>
        <v>310</v>
      </c>
      <c r="AZ9" s="13">
        <f>SUMIF('reporting montigny'!$F$2:$EE$2,AZ$4,'reporting montigny'!$F9:$EE9)+SUMIF('reporting boissy'!$F$2:$EE$2,AZ$4,'reporting boissy'!$F9:$EE9)+SUMIF('reporting moussy'!$F$2:$EE$2,AZ$4,'reporting moussy'!$F9:$EE9)+SUMIF('reporting trappes'!$F$2:$EE$2,AZ$4,'reporting trappes'!$F9:$EE9)+SUMIF('SPACELOG 5 BP'!$F$2:$EE$2,AZ$4,'SPACELOG 5 BP'!$F9:$EE9)+SUMIF('SPACELOG 6 BP'!$F$2:$EE$2,AZ$4,'SPACELOG 6 BP'!$F9:$EE9)+SUMIF('SPACELOG 7 BP'!$F$2:$EE$2,AZ$4,'SPACELOG 7 BP'!$F9:$EE9)+SUMIF('SPACELOG 8 BP'!$F$2:$EE$2,AZ$4,'SPACELOG 8 BP'!$F9:$EE9)+SUMIF('SPACELOG 9 BP'!$F$2:$EE$2,AZ$4,'SPACELOG 9 BP'!$F9:$EE9)+SUMIF('SPACELOG 10 BP'!$F$2:$EE$2,AZ$4,'SPACELOG 10 BP'!$F9:$EE9)+SUMIF('SPACELOG 11 BP'!$F$2:$EE$2,AZ$4,'SPACELOG 11 BP'!$F9:$EE9)+SUMIF('SPACELOG 12 BP'!$F$2:$EE$2,AZ$4,'SPACELOG 12 BP'!$F9:$EE9)</f>
        <v>310</v>
      </c>
      <c r="BA9" s="13">
        <f>SUMIF('reporting montigny'!$F$2:$EE$2,BA$4,'reporting montigny'!$F9:$EE9)+SUMIF('reporting boissy'!$F$2:$EE$2,BA$4,'reporting boissy'!$F9:$EE9)+SUMIF('reporting moussy'!$F$2:$EE$2,BA$4,'reporting moussy'!$F9:$EE9)+SUMIF('reporting trappes'!$F$2:$EE$2,BA$4,'reporting trappes'!$F9:$EE9)+SUMIF('SPACELOG 5 BP'!$F$2:$EE$2,BA$4,'SPACELOG 5 BP'!$F9:$EE9)+SUMIF('SPACELOG 6 BP'!$F$2:$EE$2,BA$4,'SPACELOG 6 BP'!$F9:$EE9)+SUMIF('SPACELOG 7 BP'!$F$2:$EE$2,BA$4,'SPACELOG 7 BP'!$F9:$EE9)+SUMIF('SPACELOG 8 BP'!$F$2:$EE$2,BA$4,'SPACELOG 8 BP'!$F9:$EE9)+SUMIF('SPACELOG 9 BP'!$F$2:$EE$2,BA$4,'SPACELOG 9 BP'!$F9:$EE9)+SUMIF('SPACELOG 10 BP'!$F$2:$EE$2,BA$4,'SPACELOG 10 BP'!$F9:$EE9)+SUMIF('SPACELOG 11 BP'!$F$2:$EE$2,BA$4,'SPACELOG 11 BP'!$F9:$EE9)+SUMIF('SPACELOG 12 BP'!$F$2:$EE$2,BA$4,'SPACELOG 12 BP'!$F9:$EE9)</f>
        <v>310</v>
      </c>
      <c r="BB9" s="13">
        <f>SUMIF('reporting montigny'!$F$2:$EE$2,BB$4,'reporting montigny'!$F9:$EE9)+SUMIF('reporting boissy'!$F$2:$EE$2,BB$4,'reporting boissy'!$F9:$EE9)+SUMIF('reporting moussy'!$F$2:$EE$2,BB$4,'reporting moussy'!$F9:$EE9)+SUMIF('reporting trappes'!$F$2:$EE$2,BB$4,'reporting trappes'!$F9:$EE9)+SUMIF('SPACELOG 5 BP'!$F$2:$EE$2,BB$4,'SPACELOG 5 BP'!$F9:$EE9)+SUMIF('SPACELOG 6 BP'!$F$2:$EE$2,BB$4,'SPACELOG 6 BP'!$F9:$EE9)+SUMIF('SPACELOG 7 BP'!$F$2:$EE$2,BB$4,'SPACELOG 7 BP'!$F9:$EE9)+SUMIF('SPACELOG 8 BP'!$F$2:$EE$2,BB$4,'SPACELOG 8 BP'!$F9:$EE9)+SUMIF('SPACELOG 9 BP'!$F$2:$EE$2,BB$4,'SPACELOG 9 BP'!$F9:$EE9)+SUMIF('SPACELOG 10 BP'!$F$2:$EE$2,BB$4,'SPACELOG 10 BP'!$F9:$EE9)+SUMIF('SPACELOG 11 BP'!$F$2:$EE$2,BB$4,'SPACELOG 11 BP'!$F9:$EE9)+SUMIF('SPACELOG 12 BP'!$F$2:$EE$2,BB$4,'SPACELOG 12 BP'!$F9:$EE9)</f>
        <v>310</v>
      </c>
      <c r="BC9" s="13">
        <f>SUMIF('reporting montigny'!$F$2:$EE$2,BC$4,'reporting montigny'!$F9:$EE9)+SUMIF('reporting boissy'!$F$2:$EE$2,BC$4,'reporting boissy'!$F9:$EE9)+SUMIF('reporting moussy'!$F$2:$EE$2,BC$4,'reporting moussy'!$F9:$EE9)+SUMIF('reporting trappes'!$F$2:$EE$2,BC$4,'reporting trappes'!$F9:$EE9)+SUMIF('SPACELOG 5 BP'!$F$2:$EE$2,BC$4,'SPACELOG 5 BP'!$F9:$EE9)+SUMIF('SPACELOG 6 BP'!$F$2:$EE$2,BC$4,'SPACELOG 6 BP'!$F9:$EE9)+SUMIF('SPACELOG 7 BP'!$F$2:$EE$2,BC$4,'SPACELOG 7 BP'!$F9:$EE9)+SUMIF('SPACELOG 8 BP'!$F$2:$EE$2,BC$4,'SPACELOG 8 BP'!$F9:$EE9)+SUMIF('SPACELOG 9 BP'!$F$2:$EE$2,BC$4,'SPACELOG 9 BP'!$F9:$EE9)+SUMIF('SPACELOG 10 BP'!$F$2:$EE$2,BC$4,'SPACELOG 10 BP'!$F9:$EE9)+SUMIF('SPACELOG 11 BP'!$F$2:$EE$2,BC$4,'SPACELOG 11 BP'!$F9:$EE9)+SUMIF('SPACELOG 12 BP'!$F$2:$EE$2,BC$4,'SPACELOG 12 BP'!$F9:$EE9)</f>
        <v>310</v>
      </c>
      <c r="BD9" s="13">
        <f>SUMIF('reporting montigny'!$F$2:$EE$2,BD$4,'reporting montigny'!$F9:$EE9)+SUMIF('reporting boissy'!$F$2:$EE$2,BD$4,'reporting boissy'!$F9:$EE9)+SUMIF('reporting moussy'!$F$2:$EE$2,BD$4,'reporting moussy'!$F9:$EE9)+SUMIF('reporting trappes'!$F$2:$EE$2,BD$4,'reporting trappes'!$F9:$EE9)+SUMIF('SPACELOG 5 BP'!$F$2:$EE$2,BD$4,'SPACELOG 5 BP'!$F9:$EE9)+SUMIF('SPACELOG 6 BP'!$F$2:$EE$2,BD$4,'SPACELOG 6 BP'!$F9:$EE9)+SUMIF('SPACELOG 7 BP'!$F$2:$EE$2,BD$4,'SPACELOG 7 BP'!$F9:$EE9)+SUMIF('SPACELOG 8 BP'!$F$2:$EE$2,BD$4,'SPACELOG 8 BP'!$F9:$EE9)+SUMIF('SPACELOG 9 BP'!$F$2:$EE$2,BD$4,'SPACELOG 9 BP'!$F9:$EE9)+SUMIF('SPACELOG 10 BP'!$F$2:$EE$2,BD$4,'SPACELOG 10 BP'!$F9:$EE9)+SUMIF('SPACELOG 11 BP'!$F$2:$EE$2,BD$4,'SPACELOG 11 BP'!$F9:$EE9)+SUMIF('SPACELOG 12 BP'!$F$2:$EE$2,BD$4,'SPACELOG 12 BP'!$F9:$EE9)</f>
        <v>310</v>
      </c>
      <c r="BE9" s="14">
        <f t="shared" ref="BE9:BE33" si="12">SUM(AS9:BD9)</f>
        <v>3720</v>
      </c>
      <c r="BF9" s="13">
        <f>SUMIF('reporting montigny'!$F$2:$EE$2,BF$4,'reporting montigny'!$F9:$EE9)+SUMIF('reporting boissy'!$F$2:$EE$2,BF$4,'reporting boissy'!$F9:$EE9)+SUMIF('reporting moussy'!$F$2:$EE$2,BF$4,'reporting moussy'!$F9:$EE9)+SUMIF('reporting trappes'!$F$2:$EE$2,BF$4,'reporting trappes'!$F9:$EE9)+SUMIF('SPACELOG 5 BP'!$F$2:$EE$2,BF$4,'SPACELOG 5 BP'!$F9:$EE9)+SUMIF('SPACELOG 6 BP'!$F$2:$EE$2,BF$4,'SPACELOG 6 BP'!$F9:$EE9)+SUMIF('SPACELOG 7 BP'!$F$2:$EE$2,BF$4,'SPACELOG 7 BP'!$F9:$EE9)+SUMIF('SPACELOG 8 BP'!$F$2:$EE$2,BF$4,'SPACELOG 8 BP'!$F9:$EE9)+SUMIF('SPACELOG 9 BP'!$F$2:$EE$2,BF$4,'SPACELOG 9 BP'!$F9:$EE9)+SUMIF('SPACELOG 10 BP'!$F$2:$EE$2,BF$4,'SPACELOG 10 BP'!$F9:$EE9)+SUMIF('SPACELOG 11 BP'!$F$2:$EE$2,BF$4,'SPACELOG 11 BP'!$F9:$EE9)+SUMIF('SPACELOG 12 BP'!$F$2:$EE$2,BF$4,'SPACELOG 12 BP'!$F9:$EE9)</f>
        <v>310</v>
      </c>
      <c r="BG9" s="13">
        <f>SUMIF('reporting montigny'!$F$2:$EE$2,BG$4,'reporting montigny'!$F9:$EE9)+SUMIF('reporting boissy'!$F$2:$EE$2,BG$4,'reporting boissy'!$F9:$EE9)+SUMIF('reporting moussy'!$F$2:$EE$2,BG$4,'reporting moussy'!$F9:$EE9)+SUMIF('reporting trappes'!$F$2:$EE$2,BG$4,'reporting trappes'!$F9:$EE9)+SUMIF('SPACELOG 5 BP'!$F$2:$EE$2,BG$4,'SPACELOG 5 BP'!$F9:$EE9)+SUMIF('SPACELOG 6 BP'!$F$2:$EE$2,BG$4,'SPACELOG 6 BP'!$F9:$EE9)+SUMIF('SPACELOG 7 BP'!$F$2:$EE$2,BG$4,'SPACELOG 7 BP'!$F9:$EE9)+SUMIF('SPACELOG 8 BP'!$F$2:$EE$2,BG$4,'SPACELOG 8 BP'!$F9:$EE9)+SUMIF('SPACELOG 9 BP'!$F$2:$EE$2,BG$4,'SPACELOG 9 BP'!$F9:$EE9)+SUMIF('SPACELOG 10 BP'!$F$2:$EE$2,BG$4,'SPACELOG 10 BP'!$F9:$EE9)+SUMIF('SPACELOG 11 BP'!$F$2:$EE$2,BG$4,'SPACELOG 11 BP'!$F9:$EE9)+SUMIF('SPACELOG 12 BP'!$F$2:$EE$2,BG$4,'SPACELOG 12 BP'!$F9:$EE9)</f>
        <v>310</v>
      </c>
      <c r="BH9" s="13">
        <f>SUMIF('reporting montigny'!$F$2:$EE$2,BH$4,'reporting montigny'!$F9:$EE9)+SUMIF('reporting boissy'!$F$2:$EE$2,BH$4,'reporting boissy'!$F9:$EE9)+SUMIF('reporting moussy'!$F$2:$EE$2,BH$4,'reporting moussy'!$F9:$EE9)+SUMIF('reporting trappes'!$F$2:$EE$2,BH$4,'reporting trappes'!$F9:$EE9)+SUMIF('SPACELOG 5 BP'!$F$2:$EE$2,BH$4,'SPACELOG 5 BP'!$F9:$EE9)+SUMIF('SPACELOG 6 BP'!$F$2:$EE$2,BH$4,'SPACELOG 6 BP'!$F9:$EE9)+SUMIF('SPACELOG 7 BP'!$F$2:$EE$2,BH$4,'SPACELOG 7 BP'!$F9:$EE9)+SUMIF('SPACELOG 8 BP'!$F$2:$EE$2,BH$4,'SPACELOG 8 BP'!$F9:$EE9)+SUMIF('SPACELOG 9 BP'!$F$2:$EE$2,BH$4,'SPACELOG 9 BP'!$F9:$EE9)+SUMIF('SPACELOG 10 BP'!$F$2:$EE$2,BH$4,'SPACELOG 10 BP'!$F9:$EE9)+SUMIF('SPACELOG 11 BP'!$F$2:$EE$2,BH$4,'SPACELOG 11 BP'!$F9:$EE9)+SUMIF('SPACELOG 12 BP'!$F$2:$EE$2,BH$4,'SPACELOG 12 BP'!$F9:$EE9)</f>
        <v>310</v>
      </c>
      <c r="BI9" s="13">
        <f>SUMIF('reporting montigny'!$F$2:$EE$2,BI$4,'reporting montigny'!$F9:$EE9)+SUMIF('reporting boissy'!$F$2:$EE$2,BI$4,'reporting boissy'!$F9:$EE9)+SUMIF('reporting moussy'!$F$2:$EE$2,BI$4,'reporting moussy'!$F9:$EE9)+SUMIF('reporting trappes'!$F$2:$EE$2,BI$4,'reporting trappes'!$F9:$EE9)+SUMIF('SPACELOG 5 BP'!$F$2:$EE$2,BI$4,'SPACELOG 5 BP'!$F9:$EE9)+SUMIF('SPACELOG 6 BP'!$F$2:$EE$2,BI$4,'SPACELOG 6 BP'!$F9:$EE9)+SUMIF('SPACELOG 7 BP'!$F$2:$EE$2,BI$4,'SPACELOG 7 BP'!$F9:$EE9)+SUMIF('SPACELOG 8 BP'!$F$2:$EE$2,BI$4,'SPACELOG 8 BP'!$F9:$EE9)+SUMIF('SPACELOG 9 BP'!$F$2:$EE$2,BI$4,'SPACELOG 9 BP'!$F9:$EE9)+SUMIF('SPACELOG 10 BP'!$F$2:$EE$2,BI$4,'SPACELOG 10 BP'!$F9:$EE9)+SUMIF('SPACELOG 11 BP'!$F$2:$EE$2,BI$4,'SPACELOG 11 BP'!$F9:$EE9)+SUMIF('SPACELOG 12 BP'!$F$2:$EE$2,BI$4,'SPACELOG 12 BP'!$F9:$EE9)</f>
        <v>310</v>
      </c>
      <c r="BJ9" s="13">
        <f>SUMIF('reporting montigny'!$F$2:$EE$2,BJ$4,'reporting montigny'!$F9:$EE9)+SUMIF('reporting boissy'!$F$2:$EE$2,BJ$4,'reporting boissy'!$F9:$EE9)+SUMIF('reporting moussy'!$F$2:$EE$2,BJ$4,'reporting moussy'!$F9:$EE9)+SUMIF('reporting trappes'!$F$2:$EE$2,BJ$4,'reporting trappes'!$F9:$EE9)+SUMIF('SPACELOG 5 BP'!$F$2:$EE$2,BJ$4,'SPACELOG 5 BP'!$F9:$EE9)+SUMIF('SPACELOG 6 BP'!$F$2:$EE$2,BJ$4,'SPACELOG 6 BP'!$F9:$EE9)+SUMIF('SPACELOG 7 BP'!$F$2:$EE$2,BJ$4,'SPACELOG 7 BP'!$F9:$EE9)+SUMIF('SPACELOG 8 BP'!$F$2:$EE$2,BJ$4,'SPACELOG 8 BP'!$F9:$EE9)+SUMIF('SPACELOG 9 BP'!$F$2:$EE$2,BJ$4,'SPACELOG 9 BP'!$F9:$EE9)+SUMIF('SPACELOG 10 BP'!$F$2:$EE$2,BJ$4,'SPACELOG 10 BP'!$F9:$EE9)+SUMIF('SPACELOG 11 BP'!$F$2:$EE$2,BJ$4,'SPACELOG 11 BP'!$F9:$EE9)+SUMIF('SPACELOG 12 BP'!$F$2:$EE$2,BJ$4,'SPACELOG 12 BP'!$F9:$EE9)</f>
        <v>310</v>
      </c>
      <c r="BK9" s="13">
        <f>SUMIF('reporting montigny'!$F$2:$EE$2,BK$4,'reporting montigny'!$F9:$EE9)+SUMIF('reporting boissy'!$F$2:$EE$2,BK$4,'reporting boissy'!$F9:$EE9)+SUMIF('reporting moussy'!$F$2:$EE$2,BK$4,'reporting moussy'!$F9:$EE9)+SUMIF('reporting trappes'!$F$2:$EE$2,BK$4,'reporting trappes'!$F9:$EE9)+SUMIF('SPACELOG 5 BP'!$F$2:$EE$2,BK$4,'SPACELOG 5 BP'!$F9:$EE9)+SUMIF('SPACELOG 6 BP'!$F$2:$EE$2,BK$4,'SPACELOG 6 BP'!$F9:$EE9)+SUMIF('SPACELOG 7 BP'!$F$2:$EE$2,BK$4,'SPACELOG 7 BP'!$F9:$EE9)+SUMIF('SPACELOG 8 BP'!$F$2:$EE$2,BK$4,'SPACELOG 8 BP'!$F9:$EE9)+SUMIF('SPACELOG 9 BP'!$F$2:$EE$2,BK$4,'SPACELOG 9 BP'!$F9:$EE9)+SUMIF('SPACELOG 10 BP'!$F$2:$EE$2,BK$4,'SPACELOG 10 BP'!$F9:$EE9)+SUMIF('SPACELOG 11 BP'!$F$2:$EE$2,BK$4,'SPACELOG 11 BP'!$F9:$EE9)+SUMIF('SPACELOG 12 BP'!$F$2:$EE$2,BK$4,'SPACELOG 12 BP'!$F9:$EE9)</f>
        <v>310</v>
      </c>
      <c r="BL9" s="13">
        <f>SUMIF('reporting montigny'!$F$2:$EE$2,BL$4,'reporting montigny'!$F9:$EE9)+SUMIF('reporting boissy'!$F$2:$EE$2,BL$4,'reporting boissy'!$F9:$EE9)+SUMIF('reporting moussy'!$F$2:$EE$2,BL$4,'reporting moussy'!$F9:$EE9)+SUMIF('reporting trappes'!$F$2:$EE$2,BL$4,'reporting trappes'!$F9:$EE9)+SUMIF('SPACELOG 5 BP'!$F$2:$EE$2,BL$4,'SPACELOG 5 BP'!$F9:$EE9)+SUMIF('SPACELOG 6 BP'!$F$2:$EE$2,BL$4,'SPACELOG 6 BP'!$F9:$EE9)+SUMIF('SPACELOG 7 BP'!$F$2:$EE$2,BL$4,'SPACELOG 7 BP'!$F9:$EE9)+SUMIF('SPACELOG 8 BP'!$F$2:$EE$2,BL$4,'SPACELOG 8 BP'!$F9:$EE9)+SUMIF('SPACELOG 9 BP'!$F$2:$EE$2,BL$4,'SPACELOG 9 BP'!$F9:$EE9)+SUMIF('SPACELOG 10 BP'!$F$2:$EE$2,BL$4,'SPACELOG 10 BP'!$F9:$EE9)+SUMIF('SPACELOG 11 BP'!$F$2:$EE$2,BL$4,'SPACELOG 11 BP'!$F9:$EE9)+SUMIF('SPACELOG 12 BP'!$F$2:$EE$2,BL$4,'SPACELOG 12 BP'!$F9:$EE9)</f>
        <v>310</v>
      </c>
      <c r="BM9" s="13">
        <f>SUMIF('reporting montigny'!$F$2:$EE$2,BM$4,'reporting montigny'!$F9:$EE9)+SUMIF('reporting boissy'!$F$2:$EE$2,BM$4,'reporting boissy'!$F9:$EE9)+SUMIF('reporting moussy'!$F$2:$EE$2,BM$4,'reporting moussy'!$F9:$EE9)+SUMIF('reporting trappes'!$F$2:$EE$2,BM$4,'reporting trappes'!$F9:$EE9)+SUMIF('SPACELOG 5 BP'!$F$2:$EE$2,BM$4,'SPACELOG 5 BP'!$F9:$EE9)+SUMIF('SPACELOG 6 BP'!$F$2:$EE$2,BM$4,'SPACELOG 6 BP'!$F9:$EE9)+SUMIF('SPACELOG 7 BP'!$F$2:$EE$2,BM$4,'SPACELOG 7 BP'!$F9:$EE9)+SUMIF('SPACELOG 8 BP'!$F$2:$EE$2,BM$4,'SPACELOG 8 BP'!$F9:$EE9)+SUMIF('SPACELOG 9 BP'!$F$2:$EE$2,BM$4,'SPACELOG 9 BP'!$F9:$EE9)+SUMIF('SPACELOG 10 BP'!$F$2:$EE$2,BM$4,'SPACELOG 10 BP'!$F9:$EE9)+SUMIF('SPACELOG 11 BP'!$F$2:$EE$2,BM$4,'SPACELOG 11 BP'!$F9:$EE9)+SUMIF('SPACELOG 12 BP'!$F$2:$EE$2,BM$4,'SPACELOG 12 BP'!$F9:$EE9)</f>
        <v>310</v>
      </c>
      <c r="BN9" s="13">
        <f>SUMIF('reporting montigny'!$F$2:$EE$2,BN$4,'reporting montigny'!$F9:$EE9)+SUMIF('reporting boissy'!$F$2:$EE$2,BN$4,'reporting boissy'!$F9:$EE9)+SUMIF('reporting moussy'!$F$2:$EE$2,BN$4,'reporting moussy'!$F9:$EE9)+SUMIF('reporting trappes'!$F$2:$EE$2,BN$4,'reporting trappes'!$F9:$EE9)+SUMIF('SPACELOG 5 BP'!$F$2:$EE$2,BN$4,'SPACELOG 5 BP'!$F9:$EE9)+SUMIF('SPACELOG 6 BP'!$F$2:$EE$2,BN$4,'SPACELOG 6 BP'!$F9:$EE9)+SUMIF('SPACELOG 7 BP'!$F$2:$EE$2,BN$4,'SPACELOG 7 BP'!$F9:$EE9)+SUMIF('SPACELOG 8 BP'!$F$2:$EE$2,BN$4,'SPACELOG 8 BP'!$F9:$EE9)+SUMIF('SPACELOG 9 BP'!$F$2:$EE$2,BN$4,'SPACELOG 9 BP'!$F9:$EE9)+SUMIF('SPACELOG 10 BP'!$F$2:$EE$2,BN$4,'SPACELOG 10 BP'!$F9:$EE9)+SUMIF('SPACELOG 11 BP'!$F$2:$EE$2,BN$4,'SPACELOG 11 BP'!$F9:$EE9)+SUMIF('SPACELOG 12 BP'!$F$2:$EE$2,BN$4,'SPACELOG 12 BP'!$F9:$EE9)</f>
        <v>310</v>
      </c>
      <c r="BO9" s="13">
        <f>SUMIF('reporting montigny'!$F$2:$EE$2,BO$4,'reporting montigny'!$F9:$EE9)+SUMIF('reporting boissy'!$F$2:$EE$2,BO$4,'reporting boissy'!$F9:$EE9)+SUMIF('reporting moussy'!$F$2:$EE$2,BO$4,'reporting moussy'!$F9:$EE9)+SUMIF('reporting trappes'!$F$2:$EE$2,BO$4,'reporting trappes'!$F9:$EE9)+SUMIF('SPACELOG 5 BP'!$F$2:$EE$2,BO$4,'SPACELOG 5 BP'!$F9:$EE9)+SUMIF('SPACELOG 6 BP'!$F$2:$EE$2,BO$4,'SPACELOG 6 BP'!$F9:$EE9)+SUMIF('SPACELOG 7 BP'!$F$2:$EE$2,BO$4,'SPACELOG 7 BP'!$F9:$EE9)+SUMIF('SPACELOG 8 BP'!$F$2:$EE$2,BO$4,'SPACELOG 8 BP'!$F9:$EE9)+SUMIF('SPACELOG 9 BP'!$F$2:$EE$2,BO$4,'SPACELOG 9 BP'!$F9:$EE9)+SUMIF('SPACELOG 10 BP'!$F$2:$EE$2,BO$4,'SPACELOG 10 BP'!$F9:$EE9)+SUMIF('SPACELOG 11 BP'!$F$2:$EE$2,BO$4,'SPACELOG 11 BP'!$F9:$EE9)+SUMIF('SPACELOG 12 BP'!$F$2:$EE$2,BO$4,'SPACELOG 12 BP'!$F9:$EE9)</f>
        <v>310</v>
      </c>
      <c r="BP9" s="13">
        <f>SUMIF('reporting montigny'!$F$2:$EE$2,BP$4,'reporting montigny'!$F9:$EE9)+SUMIF('reporting boissy'!$F$2:$EE$2,BP$4,'reporting boissy'!$F9:$EE9)+SUMIF('reporting moussy'!$F$2:$EE$2,BP$4,'reporting moussy'!$F9:$EE9)+SUMIF('reporting trappes'!$F$2:$EE$2,BP$4,'reporting trappes'!$F9:$EE9)+SUMIF('SPACELOG 5 BP'!$F$2:$EE$2,BP$4,'SPACELOG 5 BP'!$F9:$EE9)+SUMIF('SPACELOG 6 BP'!$F$2:$EE$2,BP$4,'SPACELOG 6 BP'!$F9:$EE9)+SUMIF('SPACELOG 7 BP'!$F$2:$EE$2,BP$4,'SPACELOG 7 BP'!$F9:$EE9)+SUMIF('SPACELOG 8 BP'!$F$2:$EE$2,BP$4,'SPACELOG 8 BP'!$F9:$EE9)+SUMIF('SPACELOG 9 BP'!$F$2:$EE$2,BP$4,'SPACELOG 9 BP'!$F9:$EE9)+SUMIF('SPACELOG 10 BP'!$F$2:$EE$2,BP$4,'SPACELOG 10 BP'!$F9:$EE9)+SUMIF('SPACELOG 11 BP'!$F$2:$EE$2,BP$4,'SPACELOG 11 BP'!$F9:$EE9)+SUMIF('SPACELOG 12 BP'!$F$2:$EE$2,BP$4,'SPACELOG 12 BP'!$F9:$EE9)</f>
        <v>310</v>
      </c>
      <c r="BQ9" s="13">
        <f>SUMIF('reporting montigny'!$F$2:$EE$2,BQ$4,'reporting montigny'!$F9:$EE9)+SUMIF('reporting boissy'!$F$2:$EE$2,BQ$4,'reporting boissy'!$F9:$EE9)+SUMIF('reporting moussy'!$F$2:$EE$2,BQ$4,'reporting moussy'!$F9:$EE9)+SUMIF('reporting trappes'!$F$2:$EE$2,BQ$4,'reporting trappes'!$F9:$EE9)+SUMIF('SPACELOG 5 BP'!$F$2:$EE$2,BQ$4,'SPACELOG 5 BP'!$F9:$EE9)+SUMIF('SPACELOG 6 BP'!$F$2:$EE$2,BQ$4,'SPACELOG 6 BP'!$F9:$EE9)+SUMIF('SPACELOG 7 BP'!$F$2:$EE$2,BQ$4,'SPACELOG 7 BP'!$F9:$EE9)+SUMIF('SPACELOG 8 BP'!$F$2:$EE$2,BQ$4,'SPACELOG 8 BP'!$F9:$EE9)+SUMIF('SPACELOG 9 BP'!$F$2:$EE$2,BQ$4,'SPACELOG 9 BP'!$F9:$EE9)+SUMIF('SPACELOG 10 BP'!$F$2:$EE$2,BQ$4,'SPACELOG 10 BP'!$F9:$EE9)+SUMIF('SPACELOG 11 BP'!$F$2:$EE$2,BQ$4,'SPACELOG 11 BP'!$F9:$EE9)+SUMIF('SPACELOG 12 BP'!$F$2:$EE$2,BQ$4,'SPACELOG 12 BP'!$F9:$EE9)</f>
        <v>310</v>
      </c>
      <c r="BR9" s="14">
        <f t="shared" ref="BR9:BR33" si="13">SUM(BF9:BQ9)</f>
        <v>3720</v>
      </c>
      <c r="BS9" s="13">
        <f>SUMIF('reporting montigny'!$F$2:$EE$2,BS$4,'reporting montigny'!$F9:$EE9)+SUMIF('reporting boissy'!$F$2:$EE$2,BS$4,'reporting boissy'!$F9:$EE9)+SUMIF('reporting moussy'!$F$2:$EE$2,BS$4,'reporting moussy'!$F9:$EE9)+SUMIF('reporting trappes'!$F$2:$EE$2,BS$4,'reporting trappes'!$F9:$EE9)+SUMIF('SPACELOG 5 BP'!$F$2:$EE$2,BS$4,'SPACELOG 5 BP'!$F9:$EE9)+SUMIF('SPACELOG 6 BP'!$F$2:$EE$2,BS$4,'SPACELOG 6 BP'!$F9:$EE9)+SUMIF('SPACELOG 7 BP'!$F$2:$EE$2,BS$4,'SPACELOG 7 BP'!$F9:$EE9)+SUMIF('SPACELOG 8 BP'!$F$2:$EE$2,BS$4,'SPACELOG 8 BP'!$F9:$EE9)+SUMIF('SPACELOG 9 BP'!$F$2:$EE$2,BS$4,'SPACELOG 9 BP'!$F9:$EE9)+SUMIF('SPACELOG 10 BP'!$F$2:$EE$2,BS$4,'SPACELOG 10 BP'!$F9:$EE9)+SUMIF('SPACELOG 11 BP'!$F$2:$EE$2,BS$4,'SPACELOG 11 BP'!$F9:$EE9)+SUMIF('SPACELOG 12 BP'!$F$2:$EE$2,BS$4,'SPACELOG 12 BP'!$F9:$EE9)</f>
        <v>310</v>
      </c>
      <c r="BT9" s="13">
        <f>SUMIF('reporting montigny'!$F$2:$EE$2,BT$4,'reporting montigny'!$F9:$EE9)+SUMIF('reporting boissy'!$F$2:$EE$2,BT$4,'reporting boissy'!$F9:$EE9)+SUMIF('reporting moussy'!$F$2:$EE$2,BT$4,'reporting moussy'!$F9:$EE9)+SUMIF('reporting trappes'!$F$2:$EE$2,BT$4,'reporting trappes'!$F9:$EE9)+SUMIF('SPACELOG 5 BP'!$F$2:$EE$2,BT$4,'SPACELOG 5 BP'!$F9:$EE9)+SUMIF('SPACELOG 6 BP'!$F$2:$EE$2,BT$4,'SPACELOG 6 BP'!$F9:$EE9)+SUMIF('SPACELOG 7 BP'!$F$2:$EE$2,BT$4,'SPACELOG 7 BP'!$F9:$EE9)+SUMIF('SPACELOG 8 BP'!$F$2:$EE$2,BT$4,'SPACELOG 8 BP'!$F9:$EE9)+SUMIF('SPACELOG 9 BP'!$F$2:$EE$2,BT$4,'SPACELOG 9 BP'!$F9:$EE9)+SUMIF('SPACELOG 10 BP'!$F$2:$EE$2,BT$4,'SPACELOG 10 BP'!$F9:$EE9)+SUMIF('SPACELOG 11 BP'!$F$2:$EE$2,BT$4,'SPACELOG 11 BP'!$F9:$EE9)+SUMIF('SPACELOG 12 BP'!$F$2:$EE$2,BT$4,'SPACELOG 12 BP'!$F9:$EE9)</f>
        <v>310</v>
      </c>
      <c r="BU9" s="13">
        <f>SUMIF('reporting montigny'!$F$2:$EE$2,BU$4,'reporting montigny'!$F9:$EE9)+SUMIF('reporting boissy'!$F$2:$EE$2,BU$4,'reporting boissy'!$F9:$EE9)+SUMIF('reporting moussy'!$F$2:$EE$2,BU$4,'reporting moussy'!$F9:$EE9)+SUMIF('reporting trappes'!$F$2:$EE$2,BU$4,'reporting trappes'!$F9:$EE9)+SUMIF('SPACELOG 5 BP'!$F$2:$EE$2,BU$4,'SPACELOG 5 BP'!$F9:$EE9)+SUMIF('SPACELOG 6 BP'!$F$2:$EE$2,BU$4,'SPACELOG 6 BP'!$F9:$EE9)+SUMIF('SPACELOG 7 BP'!$F$2:$EE$2,BU$4,'SPACELOG 7 BP'!$F9:$EE9)+SUMIF('SPACELOG 8 BP'!$F$2:$EE$2,BU$4,'SPACELOG 8 BP'!$F9:$EE9)+SUMIF('SPACELOG 9 BP'!$F$2:$EE$2,BU$4,'SPACELOG 9 BP'!$F9:$EE9)+SUMIF('SPACELOG 10 BP'!$F$2:$EE$2,BU$4,'SPACELOG 10 BP'!$F9:$EE9)+SUMIF('SPACELOG 11 BP'!$F$2:$EE$2,BU$4,'SPACELOG 11 BP'!$F9:$EE9)+SUMIF('SPACELOG 12 BP'!$F$2:$EE$2,BU$4,'SPACELOG 12 BP'!$F9:$EE9)</f>
        <v>310</v>
      </c>
      <c r="BV9" s="13">
        <f>SUMIF('reporting montigny'!$F$2:$EE$2,BV$4,'reporting montigny'!$F9:$EE9)+SUMIF('reporting boissy'!$F$2:$EE$2,BV$4,'reporting boissy'!$F9:$EE9)+SUMIF('reporting moussy'!$F$2:$EE$2,BV$4,'reporting moussy'!$F9:$EE9)+SUMIF('reporting trappes'!$F$2:$EE$2,BV$4,'reporting trappes'!$F9:$EE9)+SUMIF('SPACELOG 5 BP'!$F$2:$EE$2,BV$4,'SPACELOG 5 BP'!$F9:$EE9)+SUMIF('SPACELOG 6 BP'!$F$2:$EE$2,BV$4,'SPACELOG 6 BP'!$F9:$EE9)+SUMIF('SPACELOG 7 BP'!$F$2:$EE$2,BV$4,'SPACELOG 7 BP'!$F9:$EE9)+SUMIF('SPACELOG 8 BP'!$F$2:$EE$2,BV$4,'SPACELOG 8 BP'!$F9:$EE9)+SUMIF('SPACELOG 9 BP'!$F$2:$EE$2,BV$4,'SPACELOG 9 BP'!$F9:$EE9)+SUMIF('SPACELOG 10 BP'!$F$2:$EE$2,BV$4,'SPACELOG 10 BP'!$F9:$EE9)+SUMIF('SPACELOG 11 BP'!$F$2:$EE$2,BV$4,'SPACELOG 11 BP'!$F9:$EE9)+SUMIF('SPACELOG 12 BP'!$F$2:$EE$2,BV$4,'SPACELOG 12 BP'!$F9:$EE9)</f>
        <v>310</v>
      </c>
      <c r="BW9" s="13">
        <f>SUMIF('reporting montigny'!$F$2:$EE$2,BW$4,'reporting montigny'!$F9:$EE9)+SUMIF('reporting boissy'!$F$2:$EE$2,BW$4,'reporting boissy'!$F9:$EE9)+SUMIF('reporting moussy'!$F$2:$EE$2,BW$4,'reporting moussy'!$F9:$EE9)+SUMIF('reporting trappes'!$F$2:$EE$2,BW$4,'reporting trappes'!$F9:$EE9)+SUMIF('SPACELOG 5 BP'!$F$2:$EE$2,BW$4,'SPACELOG 5 BP'!$F9:$EE9)+SUMIF('SPACELOG 6 BP'!$F$2:$EE$2,BW$4,'SPACELOG 6 BP'!$F9:$EE9)+SUMIF('SPACELOG 7 BP'!$F$2:$EE$2,BW$4,'SPACELOG 7 BP'!$F9:$EE9)+SUMIF('SPACELOG 8 BP'!$F$2:$EE$2,BW$4,'SPACELOG 8 BP'!$F9:$EE9)+SUMIF('SPACELOG 9 BP'!$F$2:$EE$2,BW$4,'SPACELOG 9 BP'!$F9:$EE9)+SUMIF('SPACELOG 10 BP'!$F$2:$EE$2,BW$4,'SPACELOG 10 BP'!$F9:$EE9)+SUMIF('SPACELOG 11 BP'!$F$2:$EE$2,BW$4,'SPACELOG 11 BP'!$F9:$EE9)+SUMIF('SPACELOG 12 BP'!$F$2:$EE$2,BW$4,'SPACELOG 12 BP'!$F9:$EE9)</f>
        <v>310</v>
      </c>
      <c r="BX9" s="13">
        <f>SUMIF('reporting montigny'!$F$2:$EE$2,BX$4,'reporting montigny'!$F9:$EE9)+SUMIF('reporting boissy'!$F$2:$EE$2,BX$4,'reporting boissy'!$F9:$EE9)+SUMIF('reporting moussy'!$F$2:$EE$2,BX$4,'reporting moussy'!$F9:$EE9)+SUMIF('reporting trappes'!$F$2:$EE$2,BX$4,'reporting trappes'!$F9:$EE9)+SUMIF('SPACELOG 5 BP'!$F$2:$EE$2,BX$4,'SPACELOG 5 BP'!$F9:$EE9)+SUMIF('SPACELOG 6 BP'!$F$2:$EE$2,BX$4,'SPACELOG 6 BP'!$F9:$EE9)+SUMIF('SPACELOG 7 BP'!$F$2:$EE$2,BX$4,'SPACELOG 7 BP'!$F9:$EE9)+SUMIF('SPACELOG 8 BP'!$F$2:$EE$2,BX$4,'SPACELOG 8 BP'!$F9:$EE9)+SUMIF('SPACELOG 9 BP'!$F$2:$EE$2,BX$4,'SPACELOG 9 BP'!$F9:$EE9)+SUMIF('SPACELOG 10 BP'!$F$2:$EE$2,BX$4,'SPACELOG 10 BP'!$F9:$EE9)+SUMIF('SPACELOG 11 BP'!$F$2:$EE$2,BX$4,'SPACELOG 11 BP'!$F9:$EE9)+SUMIF('SPACELOG 12 BP'!$F$2:$EE$2,BX$4,'SPACELOG 12 BP'!$F9:$EE9)</f>
        <v>310</v>
      </c>
      <c r="BY9" s="13">
        <f>SUMIF('reporting montigny'!$F$2:$EE$2,BY$4,'reporting montigny'!$F9:$EE9)+SUMIF('reporting boissy'!$F$2:$EE$2,BY$4,'reporting boissy'!$F9:$EE9)+SUMIF('reporting moussy'!$F$2:$EE$2,BY$4,'reporting moussy'!$F9:$EE9)+SUMIF('reporting trappes'!$F$2:$EE$2,BY$4,'reporting trappes'!$F9:$EE9)+SUMIF('SPACELOG 5 BP'!$F$2:$EE$2,BY$4,'SPACELOG 5 BP'!$F9:$EE9)+SUMIF('SPACELOG 6 BP'!$F$2:$EE$2,BY$4,'SPACELOG 6 BP'!$F9:$EE9)+SUMIF('SPACELOG 7 BP'!$F$2:$EE$2,BY$4,'SPACELOG 7 BP'!$F9:$EE9)+SUMIF('SPACELOG 8 BP'!$F$2:$EE$2,BY$4,'SPACELOG 8 BP'!$F9:$EE9)+SUMIF('SPACELOG 9 BP'!$F$2:$EE$2,BY$4,'SPACELOG 9 BP'!$F9:$EE9)+SUMIF('SPACELOG 10 BP'!$F$2:$EE$2,BY$4,'SPACELOG 10 BP'!$F9:$EE9)+SUMIF('SPACELOG 11 BP'!$F$2:$EE$2,BY$4,'SPACELOG 11 BP'!$F9:$EE9)+SUMIF('SPACELOG 12 BP'!$F$2:$EE$2,BY$4,'SPACELOG 12 BP'!$F9:$EE9)</f>
        <v>310</v>
      </c>
      <c r="BZ9" s="13">
        <f>SUMIF('reporting montigny'!$F$2:$EE$2,BZ$4,'reporting montigny'!$F9:$EE9)+SUMIF('reporting boissy'!$F$2:$EE$2,BZ$4,'reporting boissy'!$F9:$EE9)+SUMIF('reporting moussy'!$F$2:$EE$2,BZ$4,'reporting moussy'!$F9:$EE9)+SUMIF('reporting trappes'!$F$2:$EE$2,BZ$4,'reporting trappes'!$F9:$EE9)+SUMIF('SPACELOG 5 BP'!$F$2:$EE$2,BZ$4,'SPACELOG 5 BP'!$F9:$EE9)+SUMIF('SPACELOG 6 BP'!$F$2:$EE$2,BZ$4,'SPACELOG 6 BP'!$F9:$EE9)+SUMIF('SPACELOG 7 BP'!$F$2:$EE$2,BZ$4,'SPACELOG 7 BP'!$F9:$EE9)+SUMIF('SPACELOG 8 BP'!$F$2:$EE$2,BZ$4,'SPACELOG 8 BP'!$F9:$EE9)+SUMIF('SPACELOG 9 BP'!$F$2:$EE$2,BZ$4,'SPACELOG 9 BP'!$F9:$EE9)+SUMIF('SPACELOG 10 BP'!$F$2:$EE$2,BZ$4,'SPACELOG 10 BP'!$F9:$EE9)+SUMIF('SPACELOG 11 BP'!$F$2:$EE$2,BZ$4,'SPACELOG 11 BP'!$F9:$EE9)+SUMIF('SPACELOG 12 BP'!$F$2:$EE$2,BZ$4,'SPACELOG 12 BP'!$F9:$EE9)</f>
        <v>310</v>
      </c>
      <c r="CA9" s="13">
        <f>SUMIF('reporting montigny'!$F$2:$EE$2,CA$4,'reporting montigny'!$F9:$EE9)+SUMIF('reporting boissy'!$F$2:$EE$2,CA$4,'reporting boissy'!$F9:$EE9)+SUMIF('reporting moussy'!$F$2:$EE$2,CA$4,'reporting moussy'!$F9:$EE9)+SUMIF('reporting trappes'!$F$2:$EE$2,CA$4,'reporting trappes'!$F9:$EE9)+SUMIF('SPACELOG 5 BP'!$F$2:$EE$2,CA$4,'SPACELOG 5 BP'!$F9:$EE9)+SUMIF('SPACELOG 6 BP'!$F$2:$EE$2,CA$4,'SPACELOG 6 BP'!$F9:$EE9)+SUMIF('SPACELOG 7 BP'!$F$2:$EE$2,CA$4,'SPACELOG 7 BP'!$F9:$EE9)+SUMIF('SPACELOG 8 BP'!$F$2:$EE$2,CA$4,'SPACELOG 8 BP'!$F9:$EE9)+SUMIF('SPACELOG 9 BP'!$F$2:$EE$2,CA$4,'SPACELOG 9 BP'!$F9:$EE9)+SUMIF('SPACELOG 10 BP'!$F$2:$EE$2,CA$4,'SPACELOG 10 BP'!$F9:$EE9)+SUMIF('SPACELOG 11 BP'!$F$2:$EE$2,CA$4,'SPACELOG 11 BP'!$F9:$EE9)+SUMIF('SPACELOG 12 BP'!$F$2:$EE$2,CA$4,'SPACELOG 12 BP'!$F9:$EE9)</f>
        <v>310</v>
      </c>
      <c r="CB9" s="13">
        <f>SUMIF('reporting montigny'!$F$2:$EE$2,CB$4,'reporting montigny'!$F9:$EE9)+SUMIF('reporting boissy'!$F$2:$EE$2,CB$4,'reporting boissy'!$F9:$EE9)+SUMIF('reporting moussy'!$F$2:$EE$2,CB$4,'reporting moussy'!$F9:$EE9)+SUMIF('reporting trappes'!$F$2:$EE$2,CB$4,'reporting trappes'!$F9:$EE9)+SUMIF('SPACELOG 5 BP'!$F$2:$EE$2,CB$4,'SPACELOG 5 BP'!$F9:$EE9)+SUMIF('SPACELOG 6 BP'!$F$2:$EE$2,CB$4,'SPACELOG 6 BP'!$F9:$EE9)+SUMIF('SPACELOG 7 BP'!$F$2:$EE$2,CB$4,'SPACELOG 7 BP'!$F9:$EE9)+SUMIF('SPACELOG 8 BP'!$F$2:$EE$2,CB$4,'SPACELOG 8 BP'!$F9:$EE9)+SUMIF('SPACELOG 9 BP'!$F$2:$EE$2,CB$4,'SPACELOG 9 BP'!$F9:$EE9)+SUMIF('SPACELOG 10 BP'!$F$2:$EE$2,CB$4,'SPACELOG 10 BP'!$F9:$EE9)+SUMIF('SPACELOG 11 BP'!$F$2:$EE$2,CB$4,'SPACELOG 11 BP'!$F9:$EE9)+SUMIF('SPACELOG 12 BP'!$F$2:$EE$2,CB$4,'SPACELOG 12 BP'!$F9:$EE9)</f>
        <v>310</v>
      </c>
      <c r="CC9" s="13">
        <f>SUMIF('reporting montigny'!$F$2:$EE$2,CC$4,'reporting montigny'!$F9:$EE9)+SUMIF('reporting boissy'!$F$2:$EE$2,CC$4,'reporting boissy'!$F9:$EE9)+SUMIF('reporting moussy'!$F$2:$EE$2,CC$4,'reporting moussy'!$F9:$EE9)+SUMIF('reporting trappes'!$F$2:$EE$2,CC$4,'reporting trappes'!$F9:$EE9)+SUMIF('SPACELOG 5 BP'!$F$2:$EE$2,CC$4,'SPACELOG 5 BP'!$F9:$EE9)+SUMIF('SPACELOG 6 BP'!$F$2:$EE$2,CC$4,'SPACELOG 6 BP'!$F9:$EE9)+SUMIF('SPACELOG 7 BP'!$F$2:$EE$2,CC$4,'SPACELOG 7 BP'!$F9:$EE9)+SUMIF('SPACELOG 8 BP'!$F$2:$EE$2,CC$4,'SPACELOG 8 BP'!$F9:$EE9)+SUMIF('SPACELOG 9 BP'!$F$2:$EE$2,CC$4,'SPACELOG 9 BP'!$F9:$EE9)+SUMIF('SPACELOG 10 BP'!$F$2:$EE$2,CC$4,'SPACELOG 10 BP'!$F9:$EE9)+SUMIF('SPACELOG 11 BP'!$F$2:$EE$2,CC$4,'SPACELOG 11 BP'!$F9:$EE9)+SUMIF('SPACELOG 12 BP'!$F$2:$EE$2,CC$4,'SPACELOG 12 BP'!$F9:$EE9)</f>
        <v>310</v>
      </c>
      <c r="CD9" s="13">
        <f>SUMIF('reporting montigny'!$F$2:$EE$2,CD$4,'reporting montigny'!$F9:$EE9)+SUMIF('reporting boissy'!$F$2:$EE$2,CD$4,'reporting boissy'!$F9:$EE9)+SUMIF('reporting moussy'!$F$2:$EE$2,CD$4,'reporting moussy'!$F9:$EE9)+SUMIF('reporting trappes'!$F$2:$EE$2,CD$4,'reporting trappes'!$F9:$EE9)+SUMIF('SPACELOG 5 BP'!$F$2:$EE$2,CD$4,'SPACELOG 5 BP'!$F9:$EE9)+SUMIF('SPACELOG 6 BP'!$F$2:$EE$2,CD$4,'SPACELOG 6 BP'!$F9:$EE9)+SUMIF('SPACELOG 7 BP'!$F$2:$EE$2,CD$4,'SPACELOG 7 BP'!$F9:$EE9)+SUMIF('SPACELOG 8 BP'!$F$2:$EE$2,CD$4,'SPACELOG 8 BP'!$F9:$EE9)+SUMIF('SPACELOG 9 BP'!$F$2:$EE$2,CD$4,'SPACELOG 9 BP'!$F9:$EE9)+SUMIF('SPACELOG 10 BP'!$F$2:$EE$2,CD$4,'SPACELOG 10 BP'!$F9:$EE9)+SUMIF('SPACELOG 11 BP'!$F$2:$EE$2,CD$4,'SPACELOG 11 BP'!$F9:$EE9)+SUMIF('SPACELOG 12 BP'!$F$2:$EE$2,CD$4,'SPACELOG 12 BP'!$F9:$EE9)</f>
        <v>310</v>
      </c>
      <c r="CE9" s="14">
        <f t="shared" ref="CE9:CE33" si="14">SUM(BS9:CD9)</f>
        <v>3720</v>
      </c>
      <c r="CF9" s="13">
        <f>SUMIF('reporting montigny'!$F$2:$EE$2,CF$4,'reporting montigny'!$F9:$EE9)+SUMIF('reporting boissy'!$F$2:$EE$2,CF$4,'reporting boissy'!$F9:$EE9)+SUMIF('reporting moussy'!$F$2:$EE$2,CF$4,'reporting moussy'!$F9:$EE9)+SUMIF('reporting trappes'!$F$2:$EE$2,CF$4,'reporting trappes'!$F9:$EE9)+SUMIF('SPACELOG 5 BP'!$F$2:$EE$2,CF$4,'SPACELOG 5 BP'!$F9:$EE9)+SUMIF('SPACELOG 6 BP'!$F$2:$EE$2,CF$4,'SPACELOG 6 BP'!$F9:$EE9)+SUMIF('SPACELOG 7 BP'!$F$2:$EE$2,CF$4,'SPACELOG 7 BP'!$F9:$EE9)+SUMIF('SPACELOG 8 BP'!$F$2:$EE$2,CF$4,'SPACELOG 8 BP'!$F9:$EE9)+SUMIF('SPACELOG 9 BP'!$F$2:$EE$2,CF$4,'SPACELOG 9 BP'!$F9:$EE9)+SUMIF('SPACELOG 10 BP'!$F$2:$EE$2,CF$4,'SPACELOG 10 BP'!$F9:$EE9)+SUMIF('SPACELOG 11 BP'!$F$2:$EE$2,CF$4,'SPACELOG 11 BP'!$F9:$EE9)+SUMIF('SPACELOG 12 BP'!$F$2:$EE$2,CF$4,'SPACELOG 12 BP'!$F9:$EE9)</f>
        <v>310</v>
      </c>
      <c r="CG9" s="13">
        <f>SUMIF('reporting montigny'!$F$2:$EE$2,CG$4,'reporting montigny'!$F9:$EE9)+SUMIF('reporting boissy'!$F$2:$EE$2,CG$4,'reporting boissy'!$F9:$EE9)+SUMIF('reporting moussy'!$F$2:$EE$2,CG$4,'reporting moussy'!$F9:$EE9)+SUMIF('reporting trappes'!$F$2:$EE$2,CG$4,'reporting trappes'!$F9:$EE9)+SUMIF('SPACELOG 5 BP'!$F$2:$EE$2,CG$4,'SPACELOG 5 BP'!$F9:$EE9)+SUMIF('SPACELOG 6 BP'!$F$2:$EE$2,CG$4,'SPACELOG 6 BP'!$F9:$EE9)+SUMIF('SPACELOG 7 BP'!$F$2:$EE$2,CG$4,'SPACELOG 7 BP'!$F9:$EE9)+SUMIF('SPACELOG 8 BP'!$F$2:$EE$2,CG$4,'SPACELOG 8 BP'!$F9:$EE9)+SUMIF('SPACELOG 9 BP'!$F$2:$EE$2,CG$4,'SPACELOG 9 BP'!$F9:$EE9)+SUMIF('SPACELOG 10 BP'!$F$2:$EE$2,CG$4,'SPACELOG 10 BP'!$F9:$EE9)+SUMIF('SPACELOG 11 BP'!$F$2:$EE$2,CG$4,'SPACELOG 11 BP'!$F9:$EE9)+SUMIF('SPACELOG 12 BP'!$F$2:$EE$2,CG$4,'SPACELOG 12 BP'!$F9:$EE9)</f>
        <v>310</v>
      </c>
      <c r="CH9" s="13">
        <f>SUMIF('reporting montigny'!$F$2:$EE$2,CH$4,'reporting montigny'!$F9:$EE9)+SUMIF('reporting boissy'!$F$2:$EE$2,CH$4,'reporting boissy'!$F9:$EE9)+SUMIF('reporting moussy'!$F$2:$EE$2,CH$4,'reporting moussy'!$F9:$EE9)+SUMIF('reporting trappes'!$F$2:$EE$2,CH$4,'reporting trappes'!$F9:$EE9)+SUMIF('SPACELOG 5 BP'!$F$2:$EE$2,CH$4,'SPACELOG 5 BP'!$F9:$EE9)+SUMIF('SPACELOG 6 BP'!$F$2:$EE$2,CH$4,'SPACELOG 6 BP'!$F9:$EE9)+SUMIF('SPACELOG 7 BP'!$F$2:$EE$2,CH$4,'SPACELOG 7 BP'!$F9:$EE9)+SUMIF('SPACELOG 8 BP'!$F$2:$EE$2,CH$4,'SPACELOG 8 BP'!$F9:$EE9)+SUMIF('SPACELOG 9 BP'!$F$2:$EE$2,CH$4,'SPACELOG 9 BP'!$F9:$EE9)+SUMIF('SPACELOG 10 BP'!$F$2:$EE$2,CH$4,'SPACELOG 10 BP'!$F9:$EE9)+SUMIF('SPACELOG 11 BP'!$F$2:$EE$2,CH$4,'SPACELOG 11 BP'!$F9:$EE9)+SUMIF('SPACELOG 12 BP'!$F$2:$EE$2,CH$4,'SPACELOG 12 BP'!$F9:$EE9)</f>
        <v>310</v>
      </c>
      <c r="CI9" s="13">
        <f>SUMIF('reporting montigny'!$F$2:$EE$2,CI$4,'reporting montigny'!$F9:$EE9)+SUMIF('reporting boissy'!$F$2:$EE$2,CI$4,'reporting boissy'!$F9:$EE9)+SUMIF('reporting moussy'!$F$2:$EE$2,CI$4,'reporting moussy'!$F9:$EE9)+SUMIF('reporting trappes'!$F$2:$EE$2,CI$4,'reporting trappes'!$F9:$EE9)+SUMIF('SPACELOG 5 BP'!$F$2:$EE$2,CI$4,'SPACELOG 5 BP'!$F9:$EE9)+SUMIF('SPACELOG 6 BP'!$F$2:$EE$2,CI$4,'SPACELOG 6 BP'!$F9:$EE9)+SUMIF('SPACELOG 7 BP'!$F$2:$EE$2,CI$4,'SPACELOG 7 BP'!$F9:$EE9)+SUMIF('SPACELOG 8 BP'!$F$2:$EE$2,CI$4,'SPACELOG 8 BP'!$F9:$EE9)+SUMIF('SPACELOG 9 BP'!$F$2:$EE$2,CI$4,'SPACELOG 9 BP'!$F9:$EE9)+SUMIF('SPACELOG 10 BP'!$F$2:$EE$2,CI$4,'SPACELOG 10 BP'!$F9:$EE9)+SUMIF('SPACELOG 11 BP'!$F$2:$EE$2,CI$4,'SPACELOG 11 BP'!$F9:$EE9)+SUMIF('SPACELOG 12 BP'!$F$2:$EE$2,CI$4,'SPACELOG 12 BP'!$F9:$EE9)</f>
        <v>310</v>
      </c>
      <c r="CJ9" s="13">
        <f>SUMIF('reporting montigny'!$F$2:$EE$2,CJ$4,'reporting montigny'!$F9:$EE9)+SUMIF('reporting boissy'!$F$2:$EE$2,CJ$4,'reporting boissy'!$F9:$EE9)+SUMIF('reporting moussy'!$F$2:$EE$2,CJ$4,'reporting moussy'!$F9:$EE9)+SUMIF('reporting trappes'!$F$2:$EE$2,CJ$4,'reporting trappes'!$F9:$EE9)+SUMIF('SPACELOG 5 BP'!$F$2:$EE$2,CJ$4,'SPACELOG 5 BP'!$F9:$EE9)+SUMIF('SPACELOG 6 BP'!$F$2:$EE$2,CJ$4,'SPACELOG 6 BP'!$F9:$EE9)+SUMIF('SPACELOG 7 BP'!$F$2:$EE$2,CJ$4,'SPACELOG 7 BP'!$F9:$EE9)+SUMIF('SPACELOG 8 BP'!$F$2:$EE$2,CJ$4,'SPACELOG 8 BP'!$F9:$EE9)+SUMIF('SPACELOG 9 BP'!$F$2:$EE$2,CJ$4,'SPACELOG 9 BP'!$F9:$EE9)+SUMIF('SPACELOG 10 BP'!$F$2:$EE$2,CJ$4,'SPACELOG 10 BP'!$F9:$EE9)+SUMIF('SPACELOG 11 BP'!$F$2:$EE$2,CJ$4,'SPACELOG 11 BP'!$F9:$EE9)+SUMIF('SPACELOG 12 BP'!$F$2:$EE$2,CJ$4,'SPACELOG 12 BP'!$F9:$EE9)</f>
        <v>310</v>
      </c>
      <c r="CK9" s="13">
        <f>SUMIF('reporting montigny'!$F$2:$EE$2,CK$4,'reporting montigny'!$F9:$EE9)+SUMIF('reporting boissy'!$F$2:$EE$2,CK$4,'reporting boissy'!$F9:$EE9)+SUMIF('reporting moussy'!$F$2:$EE$2,CK$4,'reporting moussy'!$F9:$EE9)+SUMIF('reporting trappes'!$F$2:$EE$2,CK$4,'reporting trappes'!$F9:$EE9)+SUMIF('SPACELOG 5 BP'!$F$2:$EE$2,CK$4,'SPACELOG 5 BP'!$F9:$EE9)+SUMIF('SPACELOG 6 BP'!$F$2:$EE$2,CK$4,'SPACELOG 6 BP'!$F9:$EE9)+SUMIF('SPACELOG 7 BP'!$F$2:$EE$2,CK$4,'SPACELOG 7 BP'!$F9:$EE9)+SUMIF('SPACELOG 8 BP'!$F$2:$EE$2,CK$4,'SPACELOG 8 BP'!$F9:$EE9)+SUMIF('SPACELOG 9 BP'!$F$2:$EE$2,CK$4,'SPACELOG 9 BP'!$F9:$EE9)+SUMIF('SPACELOG 10 BP'!$F$2:$EE$2,CK$4,'SPACELOG 10 BP'!$F9:$EE9)+SUMIF('SPACELOG 11 BP'!$F$2:$EE$2,CK$4,'SPACELOG 11 BP'!$F9:$EE9)+SUMIF('SPACELOG 12 BP'!$F$2:$EE$2,CK$4,'SPACELOG 12 BP'!$F9:$EE9)</f>
        <v>310</v>
      </c>
      <c r="CL9" s="13">
        <f>SUMIF('reporting montigny'!$F$2:$EE$2,CL$4,'reporting montigny'!$F9:$EE9)+SUMIF('reporting boissy'!$F$2:$EE$2,CL$4,'reporting boissy'!$F9:$EE9)+SUMIF('reporting moussy'!$F$2:$EE$2,CL$4,'reporting moussy'!$F9:$EE9)+SUMIF('reporting trappes'!$F$2:$EE$2,CL$4,'reporting trappes'!$F9:$EE9)+SUMIF('SPACELOG 5 BP'!$F$2:$EE$2,CL$4,'SPACELOG 5 BP'!$F9:$EE9)+SUMIF('SPACELOG 6 BP'!$F$2:$EE$2,CL$4,'SPACELOG 6 BP'!$F9:$EE9)+SUMIF('SPACELOG 7 BP'!$F$2:$EE$2,CL$4,'SPACELOG 7 BP'!$F9:$EE9)+SUMIF('SPACELOG 8 BP'!$F$2:$EE$2,CL$4,'SPACELOG 8 BP'!$F9:$EE9)+SUMIF('SPACELOG 9 BP'!$F$2:$EE$2,CL$4,'SPACELOG 9 BP'!$F9:$EE9)+SUMIF('SPACELOG 10 BP'!$F$2:$EE$2,CL$4,'SPACELOG 10 BP'!$F9:$EE9)+SUMIF('SPACELOG 11 BP'!$F$2:$EE$2,CL$4,'SPACELOG 11 BP'!$F9:$EE9)+SUMIF('SPACELOG 12 BP'!$F$2:$EE$2,CL$4,'SPACELOG 12 BP'!$F9:$EE9)</f>
        <v>310</v>
      </c>
      <c r="CM9" s="13">
        <f>SUMIF('reporting montigny'!$F$2:$EE$2,CM$4,'reporting montigny'!$F9:$EE9)+SUMIF('reporting boissy'!$F$2:$EE$2,CM$4,'reporting boissy'!$F9:$EE9)+SUMIF('reporting moussy'!$F$2:$EE$2,CM$4,'reporting moussy'!$F9:$EE9)+SUMIF('reporting trappes'!$F$2:$EE$2,CM$4,'reporting trappes'!$F9:$EE9)+SUMIF('SPACELOG 5 BP'!$F$2:$EE$2,CM$4,'SPACELOG 5 BP'!$F9:$EE9)+SUMIF('SPACELOG 6 BP'!$F$2:$EE$2,CM$4,'SPACELOG 6 BP'!$F9:$EE9)+SUMIF('SPACELOG 7 BP'!$F$2:$EE$2,CM$4,'SPACELOG 7 BP'!$F9:$EE9)+SUMIF('SPACELOG 8 BP'!$F$2:$EE$2,CM$4,'SPACELOG 8 BP'!$F9:$EE9)+SUMIF('SPACELOG 9 BP'!$F$2:$EE$2,CM$4,'SPACELOG 9 BP'!$F9:$EE9)+SUMIF('SPACELOG 10 BP'!$F$2:$EE$2,CM$4,'SPACELOG 10 BP'!$F9:$EE9)+SUMIF('SPACELOG 11 BP'!$F$2:$EE$2,CM$4,'SPACELOG 11 BP'!$F9:$EE9)+SUMIF('SPACELOG 12 BP'!$F$2:$EE$2,CM$4,'SPACELOG 12 BP'!$F9:$EE9)</f>
        <v>310</v>
      </c>
      <c r="CN9" s="13">
        <f>SUMIF('reporting montigny'!$F$2:$EE$2,CN$4,'reporting montigny'!$F9:$EE9)+SUMIF('reporting boissy'!$F$2:$EE$2,CN$4,'reporting boissy'!$F9:$EE9)+SUMIF('reporting moussy'!$F$2:$EE$2,CN$4,'reporting moussy'!$F9:$EE9)+SUMIF('reporting trappes'!$F$2:$EE$2,CN$4,'reporting trappes'!$F9:$EE9)+SUMIF('SPACELOG 5 BP'!$F$2:$EE$2,CN$4,'SPACELOG 5 BP'!$F9:$EE9)+SUMIF('SPACELOG 6 BP'!$F$2:$EE$2,CN$4,'SPACELOG 6 BP'!$F9:$EE9)+SUMIF('SPACELOG 7 BP'!$F$2:$EE$2,CN$4,'SPACELOG 7 BP'!$F9:$EE9)+SUMIF('SPACELOG 8 BP'!$F$2:$EE$2,CN$4,'SPACELOG 8 BP'!$F9:$EE9)+SUMIF('SPACELOG 9 BP'!$F$2:$EE$2,CN$4,'SPACELOG 9 BP'!$F9:$EE9)+SUMIF('SPACELOG 10 BP'!$F$2:$EE$2,CN$4,'SPACELOG 10 BP'!$F9:$EE9)+SUMIF('SPACELOG 11 BP'!$F$2:$EE$2,CN$4,'SPACELOG 11 BP'!$F9:$EE9)+SUMIF('SPACELOG 12 BP'!$F$2:$EE$2,CN$4,'SPACELOG 12 BP'!$F9:$EE9)</f>
        <v>310</v>
      </c>
      <c r="CO9" s="13">
        <f>SUMIF('reporting montigny'!$F$2:$EE$2,CO$4,'reporting montigny'!$F9:$EE9)+SUMIF('reporting boissy'!$F$2:$EE$2,CO$4,'reporting boissy'!$F9:$EE9)+SUMIF('reporting moussy'!$F$2:$EE$2,CO$4,'reporting moussy'!$F9:$EE9)+SUMIF('reporting trappes'!$F$2:$EE$2,CO$4,'reporting trappes'!$F9:$EE9)+SUMIF('SPACELOG 5 BP'!$F$2:$EE$2,CO$4,'SPACELOG 5 BP'!$F9:$EE9)+SUMIF('SPACELOG 6 BP'!$F$2:$EE$2,CO$4,'SPACELOG 6 BP'!$F9:$EE9)+SUMIF('SPACELOG 7 BP'!$F$2:$EE$2,CO$4,'SPACELOG 7 BP'!$F9:$EE9)+SUMIF('SPACELOG 8 BP'!$F$2:$EE$2,CO$4,'SPACELOG 8 BP'!$F9:$EE9)+SUMIF('SPACELOG 9 BP'!$F$2:$EE$2,CO$4,'SPACELOG 9 BP'!$F9:$EE9)+SUMIF('SPACELOG 10 BP'!$F$2:$EE$2,CO$4,'SPACELOG 10 BP'!$F9:$EE9)+SUMIF('SPACELOG 11 BP'!$F$2:$EE$2,CO$4,'SPACELOG 11 BP'!$F9:$EE9)+SUMIF('SPACELOG 12 BP'!$F$2:$EE$2,CO$4,'SPACELOG 12 BP'!$F9:$EE9)</f>
        <v>310</v>
      </c>
      <c r="CP9" s="13">
        <f>SUMIF('reporting montigny'!$F$2:$EE$2,CP$4,'reporting montigny'!$F9:$EE9)+SUMIF('reporting boissy'!$F$2:$EE$2,CP$4,'reporting boissy'!$F9:$EE9)+SUMIF('reporting moussy'!$F$2:$EE$2,CP$4,'reporting moussy'!$F9:$EE9)+SUMIF('reporting trappes'!$F$2:$EE$2,CP$4,'reporting trappes'!$F9:$EE9)+SUMIF('SPACELOG 5 BP'!$F$2:$EE$2,CP$4,'SPACELOG 5 BP'!$F9:$EE9)+SUMIF('SPACELOG 6 BP'!$F$2:$EE$2,CP$4,'SPACELOG 6 BP'!$F9:$EE9)+SUMIF('SPACELOG 7 BP'!$F$2:$EE$2,CP$4,'SPACELOG 7 BP'!$F9:$EE9)+SUMIF('SPACELOG 8 BP'!$F$2:$EE$2,CP$4,'SPACELOG 8 BP'!$F9:$EE9)+SUMIF('SPACELOG 9 BP'!$F$2:$EE$2,CP$4,'SPACELOG 9 BP'!$F9:$EE9)+SUMIF('SPACELOG 10 BP'!$F$2:$EE$2,CP$4,'SPACELOG 10 BP'!$F9:$EE9)+SUMIF('SPACELOG 11 BP'!$F$2:$EE$2,CP$4,'SPACELOG 11 BP'!$F9:$EE9)+SUMIF('SPACELOG 12 BP'!$F$2:$EE$2,CP$4,'SPACELOG 12 BP'!$F9:$EE9)</f>
        <v>310</v>
      </c>
      <c r="CQ9" s="13">
        <f>SUMIF('reporting montigny'!$F$2:$EE$2,CQ$4,'reporting montigny'!$F9:$EE9)+SUMIF('reporting boissy'!$F$2:$EE$2,CQ$4,'reporting boissy'!$F9:$EE9)+SUMIF('reporting moussy'!$F$2:$EE$2,CQ$4,'reporting moussy'!$F9:$EE9)+SUMIF('reporting trappes'!$F$2:$EE$2,CQ$4,'reporting trappes'!$F9:$EE9)+SUMIF('SPACELOG 5 BP'!$F$2:$EE$2,CQ$4,'SPACELOG 5 BP'!$F9:$EE9)+SUMIF('SPACELOG 6 BP'!$F$2:$EE$2,CQ$4,'SPACELOG 6 BP'!$F9:$EE9)+SUMIF('SPACELOG 7 BP'!$F$2:$EE$2,CQ$4,'SPACELOG 7 BP'!$F9:$EE9)+SUMIF('SPACELOG 8 BP'!$F$2:$EE$2,CQ$4,'SPACELOG 8 BP'!$F9:$EE9)+SUMIF('SPACELOG 9 BP'!$F$2:$EE$2,CQ$4,'SPACELOG 9 BP'!$F9:$EE9)+SUMIF('SPACELOG 10 BP'!$F$2:$EE$2,CQ$4,'SPACELOG 10 BP'!$F9:$EE9)+SUMIF('SPACELOG 11 BP'!$F$2:$EE$2,CQ$4,'SPACELOG 11 BP'!$F9:$EE9)+SUMIF('SPACELOG 12 BP'!$F$2:$EE$2,CQ$4,'SPACELOG 12 BP'!$F9:$EE9)</f>
        <v>310</v>
      </c>
      <c r="CR9" s="14">
        <f t="shared" ref="CR9:CR33" si="15">SUM(CF9:CQ9)</f>
        <v>3720</v>
      </c>
      <c r="CS9" s="13">
        <f>SUMIF('reporting montigny'!$F$2:$EE$2,CS$4,'reporting montigny'!$F9:$EE9)+SUMIF('reporting boissy'!$F$2:$EE$2,CS$4,'reporting boissy'!$F9:$EE9)+SUMIF('reporting moussy'!$F$2:$EE$2,CS$4,'reporting moussy'!$F9:$EE9)+SUMIF('reporting trappes'!$F$2:$EE$2,CS$4,'reporting trappes'!$F9:$EE9)+SUMIF('SPACELOG 5 BP'!$F$2:$EE$2,CS$4,'SPACELOG 5 BP'!$F9:$EE9)+SUMIF('SPACELOG 6 BP'!$F$2:$EE$2,CS$4,'SPACELOG 6 BP'!$F9:$EE9)+SUMIF('SPACELOG 7 BP'!$F$2:$EE$2,CS$4,'SPACELOG 7 BP'!$F9:$EE9)+SUMIF('SPACELOG 8 BP'!$F$2:$EE$2,CS$4,'SPACELOG 8 BP'!$F9:$EE9)+SUMIF('SPACELOG 9 BP'!$F$2:$EE$2,CS$4,'SPACELOG 9 BP'!$F9:$EE9)+SUMIF('SPACELOG 10 BP'!$F$2:$EE$2,CS$4,'SPACELOG 10 BP'!$F9:$EE9)+SUMIF('SPACELOG 11 BP'!$F$2:$EE$2,CS$4,'SPACELOG 11 BP'!$F9:$EE9)+SUMIF('SPACELOG 12 BP'!$F$2:$EE$2,CS$4,'SPACELOG 12 BP'!$F9:$EE9)</f>
        <v>310</v>
      </c>
      <c r="CT9" s="13">
        <f>SUMIF('reporting montigny'!$F$2:$EE$2,CT$4,'reporting montigny'!$F9:$EE9)+SUMIF('reporting boissy'!$F$2:$EE$2,CT$4,'reporting boissy'!$F9:$EE9)+SUMIF('reporting moussy'!$F$2:$EE$2,CT$4,'reporting moussy'!$F9:$EE9)+SUMIF('reporting trappes'!$F$2:$EE$2,CT$4,'reporting trappes'!$F9:$EE9)+SUMIF('SPACELOG 5 BP'!$F$2:$EE$2,CT$4,'SPACELOG 5 BP'!$F9:$EE9)+SUMIF('SPACELOG 6 BP'!$F$2:$EE$2,CT$4,'SPACELOG 6 BP'!$F9:$EE9)+SUMIF('SPACELOG 7 BP'!$F$2:$EE$2,CT$4,'SPACELOG 7 BP'!$F9:$EE9)+SUMIF('SPACELOG 8 BP'!$F$2:$EE$2,CT$4,'SPACELOG 8 BP'!$F9:$EE9)+SUMIF('SPACELOG 9 BP'!$F$2:$EE$2,CT$4,'SPACELOG 9 BP'!$F9:$EE9)+SUMIF('SPACELOG 10 BP'!$F$2:$EE$2,CT$4,'SPACELOG 10 BP'!$F9:$EE9)+SUMIF('SPACELOG 11 BP'!$F$2:$EE$2,CT$4,'SPACELOG 11 BP'!$F9:$EE9)+SUMIF('SPACELOG 12 BP'!$F$2:$EE$2,CT$4,'SPACELOG 12 BP'!$F9:$EE9)</f>
        <v>310</v>
      </c>
      <c r="CU9" s="13">
        <f>SUMIF('reporting montigny'!$F$2:$EE$2,CU$4,'reporting montigny'!$F9:$EE9)+SUMIF('reporting boissy'!$F$2:$EE$2,CU$4,'reporting boissy'!$F9:$EE9)+SUMIF('reporting moussy'!$F$2:$EE$2,CU$4,'reporting moussy'!$F9:$EE9)+SUMIF('reporting trappes'!$F$2:$EE$2,CU$4,'reporting trappes'!$F9:$EE9)+SUMIF('SPACELOG 5 BP'!$F$2:$EE$2,CU$4,'SPACELOG 5 BP'!$F9:$EE9)+SUMIF('SPACELOG 6 BP'!$F$2:$EE$2,CU$4,'SPACELOG 6 BP'!$F9:$EE9)+SUMIF('SPACELOG 7 BP'!$F$2:$EE$2,CU$4,'SPACELOG 7 BP'!$F9:$EE9)+SUMIF('SPACELOG 8 BP'!$F$2:$EE$2,CU$4,'SPACELOG 8 BP'!$F9:$EE9)+SUMIF('SPACELOG 9 BP'!$F$2:$EE$2,CU$4,'SPACELOG 9 BP'!$F9:$EE9)+SUMIF('SPACELOG 10 BP'!$F$2:$EE$2,CU$4,'SPACELOG 10 BP'!$F9:$EE9)+SUMIF('SPACELOG 11 BP'!$F$2:$EE$2,CU$4,'SPACELOG 11 BP'!$F9:$EE9)+SUMIF('SPACELOG 12 BP'!$F$2:$EE$2,CU$4,'SPACELOG 12 BP'!$F9:$EE9)</f>
        <v>310</v>
      </c>
      <c r="CV9" s="13">
        <f>SUMIF('reporting montigny'!$F$2:$EE$2,CV$4,'reporting montigny'!$F9:$EE9)+SUMIF('reporting boissy'!$F$2:$EE$2,CV$4,'reporting boissy'!$F9:$EE9)+SUMIF('reporting moussy'!$F$2:$EE$2,CV$4,'reporting moussy'!$F9:$EE9)+SUMIF('reporting trappes'!$F$2:$EE$2,CV$4,'reporting trappes'!$F9:$EE9)+SUMIF('SPACELOG 5 BP'!$F$2:$EE$2,CV$4,'SPACELOG 5 BP'!$F9:$EE9)+SUMIF('SPACELOG 6 BP'!$F$2:$EE$2,CV$4,'SPACELOG 6 BP'!$F9:$EE9)+SUMIF('SPACELOG 7 BP'!$F$2:$EE$2,CV$4,'SPACELOG 7 BP'!$F9:$EE9)+SUMIF('SPACELOG 8 BP'!$F$2:$EE$2,CV$4,'SPACELOG 8 BP'!$F9:$EE9)+SUMIF('SPACELOG 9 BP'!$F$2:$EE$2,CV$4,'SPACELOG 9 BP'!$F9:$EE9)+SUMIF('SPACELOG 10 BP'!$F$2:$EE$2,CV$4,'SPACELOG 10 BP'!$F9:$EE9)+SUMIF('SPACELOG 11 BP'!$F$2:$EE$2,CV$4,'SPACELOG 11 BP'!$F9:$EE9)+SUMIF('SPACELOG 12 BP'!$F$2:$EE$2,CV$4,'SPACELOG 12 BP'!$F9:$EE9)</f>
        <v>310</v>
      </c>
      <c r="CW9" s="13">
        <f>SUMIF('reporting montigny'!$F$2:$EE$2,CW$4,'reporting montigny'!$F9:$EE9)+SUMIF('reporting boissy'!$F$2:$EE$2,CW$4,'reporting boissy'!$F9:$EE9)+SUMIF('reporting moussy'!$F$2:$EE$2,CW$4,'reporting moussy'!$F9:$EE9)+SUMIF('reporting trappes'!$F$2:$EE$2,CW$4,'reporting trappes'!$F9:$EE9)+SUMIF('SPACELOG 5 BP'!$F$2:$EE$2,CW$4,'SPACELOG 5 BP'!$F9:$EE9)+SUMIF('SPACELOG 6 BP'!$F$2:$EE$2,CW$4,'SPACELOG 6 BP'!$F9:$EE9)+SUMIF('SPACELOG 7 BP'!$F$2:$EE$2,CW$4,'SPACELOG 7 BP'!$F9:$EE9)+SUMIF('SPACELOG 8 BP'!$F$2:$EE$2,CW$4,'SPACELOG 8 BP'!$F9:$EE9)+SUMIF('SPACELOG 9 BP'!$F$2:$EE$2,CW$4,'SPACELOG 9 BP'!$F9:$EE9)+SUMIF('SPACELOG 10 BP'!$F$2:$EE$2,CW$4,'SPACELOG 10 BP'!$F9:$EE9)+SUMIF('SPACELOG 11 BP'!$F$2:$EE$2,CW$4,'SPACELOG 11 BP'!$F9:$EE9)+SUMIF('SPACELOG 12 BP'!$F$2:$EE$2,CW$4,'SPACELOG 12 BP'!$F9:$EE9)</f>
        <v>310</v>
      </c>
      <c r="CX9" s="13">
        <f>SUMIF('reporting montigny'!$F$2:$EE$2,CX$4,'reporting montigny'!$F9:$EE9)+SUMIF('reporting boissy'!$F$2:$EE$2,CX$4,'reporting boissy'!$F9:$EE9)+SUMIF('reporting moussy'!$F$2:$EE$2,CX$4,'reporting moussy'!$F9:$EE9)+SUMIF('reporting trappes'!$F$2:$EE$2,CX$4,'reporting trappes'!$F9:$EE9)+SUMIF('SPACELOG 5 BP'!$F$2:$EE$2,CX$4,'SPACELOG 5 BP'!$F9:$EE9)+SUMIF('SPACELOG 6 BP'!$F$2:$EE$2,CX$4,'SPACELOG 6 BP'!$F9:$EE9)+SUMIF('SPACELOG 7 BP'!$F$2:$EE$2,CX$4,'SPACELOG 7 BP'!$F9:$EE9)+SUMIF('SPACELOG 8 BP'!$F$2:$EE$2,CX$4,'SPACELOG 8 BP'!$F9:$EE9)+SUMIF('SPACELOG 9 BP'!$F$2:$EE$2,CX$4,'SPACELOG 9 BP'!$F9:$EE9)+SUMIF('SPACELOG 10 BP'!$F$2:$EE$2,CX$4,'SPACELOG 10 BP'!$F9:$EE9)+SUMIF('SPACELOG 11 BP'!$F$2:$EE$2,CX$4,'SPACELOG 11 BP'!$F9:$EE9)+SUMIF('SPACELOG 12 BP'!$F$2:$EE$2,CX$4,'SPACELOG 12 BP'!$F9:$EE9)</f>
        <v>310</v>
      </c>
      <c r="CY9" s="13">
        <f>SUMIF('reporting montigny'!$F$2:$EE$2,CY$4,'reporting montigny'!$F9:$EE9)+SUMIF('reporting boissy'!$F$2:$EE$2,CY$4,'reporting boissy'!$F9:$EE9)+SUMIF('reporting moussy'!$F$2:$EE$2,CY$4,'reporting moussy'!$F9:$EE9)+SUMIF('reporting trappes'!$F$2:$EE$2,CY$4,'reporting trappes'!$F9:$EE9)+SUMIF('SPACELOG 5 BP'!$F$2:$EE$2,CY$4,'SPACELOG 5 BP'!$F9:$EE9)+SUMIF('SPACELOG 6 BP'!$F$2:$EE$2,CY$4,'SPACELOG 6 BP'!$F9:$EE9)+SUMIF('SPACELOG 7 BP'!$F$2:$EE$2,CY$4,'SPACELOG 7 BP'!$F9:$EE9)+SUMIF('SPACELOG 8 BP'!$F$2:$EE$2,CY$4,'SPACELOG 8 BP'!$F9:$EE9)+SUMIF('SPACELOG 9 BP'!$F$2:$EE$2,CY$4,'SPACELOG 9 BP'!$F9:$EE9)+SUMIF('SPACELOG 10 BP'!$F$2:$EE$2,CY$4,'SPACELOG 10 BP'!$F9:$EE9)+SUMIF('SPACELOG 11 BP'!$F$2:$EE$2,CY$4,'SPACELOG 11 BP'!$F9:$EE9)+SUMIF('SPACELOG 12 BP'!$F$2:$EE$2,CY$4,'SPACELOG 12 BP'!$F9:$EE9)</f>
        <v>310</v>
      </c>
      <c r="CZ9" s="13">
        <f>SUMIF('reporting montigny'!$F$2:$EE$2,CZ$4,'reporting montigny'!$F9:$EE9)+SUMIF('reporting boissy'!$F$2:$EE$2,CZ$4,'reporting boissy'!$F9:$EE9)+SUMIF('reporting moussy'!$F$2:$EE$2,CZ$4,'reporting moussy'!$F9:$EE9)+SUMIF('reporting trappes'!$F$2:$EE$2,CZ$4,'reporting trappes'!$F9:$EE9)+SUMIF('SPACELOG 5 BP'!$F$2:$EE$2,CZ$4,'SPACELOG 5 BP'!$F9:$EE9)+SUMIF('SPACELOG 6 BP'!$F$2:$EE$2,CZ$4,'SPACELOG 6 BP'!$F9:$EE9)+SUMIF('SPACELOG 7 BP'!$F$2:$EE$2,CZ$4,'SPACELOG 7 BP'!$F9:$EE9)+SUMIF('SPACELOG 8 BP'!$F$2:$EE$2,CZ$4,'SPACELOG 8 BP'!$F9:$EE9)+SUMIF('SPACELOG 9 BP'!$F$2:$EE$2,CZ$4,'SPACELOG 9 BP'!$F9:$EE9)+SUMIF('SPACELOG 10 BP'!$F$2:$EE$2,CZ$4,'SPACELOG 10 BP'!$F9:$EE9)+SUMIF('SPACELOG 11 BP'!$F$2:$EE$2,CZ$4,'SPACELOG 11 BP'!$F9:$EE9)+SUMIF('SPACELOG 12 BP'!$F$2:$EE$2,CZ$4,'SPACELOG 12 BP'!$F9:$EE9)</f>
        <v>310</v>
      </c>
      <c r="DA9" s="13">
        <f>SUMIF('reporting montigny'!$F$2:$EE$2,DA$4,'reporting montigny'!$F9:$EE9)+SUMIF('reporting boissy'!$F$2:$EE$2,DA$4,'reporting boissy'!$F9:$EE9)+SUMIF('reporting moussy'!$F$2:$EE$2,DA$4,'reporting moussy'!$F9:$EE9)+SUMIF('reporting trappes'!$F$2:$EE$2,DA$4,'reporting trappes'!$F9:$EE9)+SUMIF('SPACELOG 5 BP'!$F$2:$EE$2,DA$4,'SPACELOG 5 BP'!$F9:$EE9)+SUMIF('SPACELOG 6 BP'!$F$2:$EE$2,DA$4,'SPACELOG 6 BP'!$F9:$EE9)+SUMIF('SPACELOG 7 BP'!$F$2:$EE$2,DA$4,'SPACELOG 7 BP'!$F9:$EE9)+SUMIF('SPACELOG 8 BP'!$F$2:$EE$2,DA$4,'SPACELOG 8 BP'!$F9:$EE9)+SUMIF('SPACELOG 9 BP'!$F$2:$EE$2,DA$4,'SPACELOG 9 BP'!$F9:$EE9)+SUMIF('SPACELOG 10 BP'!$F$2:$EE$2,DA$4,'SPACELOG 10 BP'!$F9:$EE9)+SUMIF('SPACELOG 11 BP'!$F$2:$EE$2,DA$4,'SPACELOG 11 BP'!$F9:$EE9)+SUMIF('SPACELOG 12 BP'!$F$2:$EE$2,DA$4,'SPACELOG 12 BP'!$F9:$EE9)</f>
        <v>310</v>
      </c>
      <c r="DB9" s="13">
        <f>SUMIF('reporting montigny'!$F$2:$EE$2,DB$4,'reporting montigny'!$F9:$EE9)+SUMIF('reporting boissy'!$F$2:$EE$2,DB$4,'reporting boissy'!$F9:$EE9)+SUMIF('reporting moussy'!$F$2:$EE$2,DB$4,'reporting moussy'!$F9:$EE9)+SUMIF('reporting trappes'!$F$2:$EE$2,DB$4,'reporting trappes'!$F9:$EE9)+SUMIF('SPACELOG 5 BP'!$F$2:$EE$2,DB$4,'SPACELOG 5 BP'!$F9:$EE9)+SUMIF('SPACELOG 6 BP'!$F$2:$EE$2,DB$4,'SPACELOG 6 BP'!$F9:$EE9)+SUMIF('SPACELOG 7 BP'!$F$2:$EE$2,DB$4,'SPACELOG 7 BP'!$F9:$EE9)+SUMIF('SPACELOG 8 BP'!$F$2:$EE$2,DB$4,'SPACELOG 8 BP'!$F9:$EE9)+SUMIF('SPACELOG 9 BP'!$F$2:$EE$2,DB$4,'SPACELOG 9 BP'!$F9:$EE9)+SUMIF('SPACELOG 10 BP'!$F$2:$EE$2,DB$4,'SPACELOG 10 BP'!$F9:$EE9)+SUMIF('SPACELOG 11 BP'!$F$2:$EE$2,DB$4,'SPACELOG 11 BP'!$F9:$EE9)+SUMIF('SPACELOG 12 BP'!$F$2:$EE$2,DB$4,'SPACELOG 12 BP'!$F9:$EE9)</f>
        <v>310</v>
      </c>
      <c r="DC9" s="13">
        <f>SUMIF('reporting montigny'!$F$2:$EE$2,DC$4,'reporting montigny'!$F9:$EE9)+SUMIF('reporting boissy'!$F$2:$EE$2,DC$4,'reporting boissy'!$F9:$EE9)+SUMIF('reporting moussy'!$F$2:$EE$2,DC$4,'reporting moussy'!$F9:$EE9)+SUMIF('reporting trappes'!$F$2:$EE$2,DC$4,'reporting trappes'!$F9:$EE9)+SUMIF('SPACELOG 5 BP'!$F$2:$EE$2,DC$4,'SPACELOG 5 BP'!$F9:$EE9)+SUMIF('SPACELOG 6 BP'!$F$2:$EE$2,DC$4,'SPACELOG 6 BP'!$F9:$EE9)+SUMIF('SPACELOG 7 BP'!$F$2:$EE$2,DC$4,'SPACELOG 7 BP'!$F9:$EE9)+SUMIF('SPACELOG 8 BP'!$F$2:$EE$2,DC$4,'SPACELOG 8 BP'!$F9:$EE9)+SUMIF('SPACELOG 9 BP'!$F$2:$EE$2,DC$4,'SPACELOG 9 BP'!$F9:$EE9)+SUMIF('SPACELOG 10 BP'!$F$2:$EE$2,DC$4,'SPACELOG 10 BP'!$F9:$EE9)+SUMIF('SPACELOG 11 BP'!$F$2:$EE$2,DC$4,'SPACELOG 11 BP'!$F9:$EE9)+SUMIF('SPACELOG 12 BP'!$F$2:$EE$2,DC$4,'SPACELOG 12 BP'!$F9:$EE9)</f>
        <v>310</v>
      </c>
      <c r="DD9" s="13">
        <f>SUMIF('reporting montigny'!$F$2:$EE$2,DD$4,'reporting montigny'!$F9:$EE9)+SUMIF('reporting boissy'!$F$2:$EE$2,DD$4,'reporting boissy'!$F9:$EE9)+SUMIF('reporting moussy'!$F$2:$EE$2,DD$4,'reporting moussy'!$F9:$EE9)+SUMIF('reporting trappes'!$F$2:$EE$2,DD$4,'reporting trappes'!$F9:$EE9)+SUMIF('SPACELOG 5 BP'!$F$2:$EE$2,DD$4,'SPACELOG 5 BP'!$F9:$EE9)+SUMIF('SPACELOG 6 BP'!$F$2:$EE$2,DD$4,'SPACELOG 6 BP'!$F9:$EE9)+SUMIF('SPACELOG 7 BP'!$F$2:$EE$2,DD$4,'SPACELOG 7 BP'!$F9:$EE9)+SUMIF('SPACELOG 8 BP'!$F$2:$EE$2,DD$4,'SPACELOG 8 BP'!$F9:$EE9)+SUMIF('SPACELOG 9 BP'!$F$2:$EE$2,DD$4,'SPACELOG 9 BP'!$F9:$EE9)+SUMIF('SPACELOG 10 BP'!$F$2:$EE$2,DD$4,'SPACELOG 10 BP'!$F9:$EE9)+SUMIF('SPACELOG 11 BP'!$F$2:$EE$2,DD$4,'SPACELOG 11 BP'!$F9:$EE9)+SUMIF('SPACELOG 12 BP'!$F$2:$EE$2,DD$4,'SPACELOG 12 BP'!$F9:$EE9)</f>
        <v>310</v>
      </c>
      <c r="DE9" s="14">
        <f t="shared" ref="DE9:DE33" si="16">SUM(CS9:DD9)</f>
        <v>3720</v>
      </c>
      <c r="DF9" s="13">
        <f>SUMIF('reporting montigny'!$F$2:$EE$2,DF$4,'reporting montigny'!$F9:$EE9)+SUMIF('reporting boissy'!$F$2:$EE$2,DF$4,'reporting boissy'!$F9:$EE9)+SUMIF('reporting moussy'!$F$2:$EE$2,DF$4,'reporting moussy'!$F9:$EE9)+SUMIF('reporting trappes'!$F$2:$EE$2,DF$4,'reporting trappes'!$F9:$EE9)+SUMIF('SPACELOG 5 BP'!$F$2:$EE$2,DF$4,'SPACELOG 5 BP'!$F9:$EE9)+SUMIF('SPACELOG 6 BP'!$F$2:$EE$2,DF$4,'SPACELOG 6 BP'!$F9:$EE9)+SUMIF('SPACELOG 7 BP'!$F$2:$EE$2,DF$4,'SPACELOG 7 BP'!$F9:$EE9)+SUMIF('SPACELOG 8 BP'!$F$2:$EE$2,DF$4,'SPACELOG 8 BP'!$F9:$EE9)+SUMIF('SPACELOG 9 BP'!$F$2:$EE$2,DF$4,'SPACELOG 9 BP'!$F9:$EE9)+SUMIF('SPACELOG 10 BP'!$F$2:$EE$2,DF$4,'SPACELOG 10 BP'!$F9:$EE9)+SUMIF('SPACELOG 11 BP'!$F$2:$EE$2,DF$4,'SPACELOG 11 BP'!$F9:$EE9)+SUMIF('SPACELOG 12 BP'!$F$2:$EE$2,DF$4,'SPACELOG 12 BP'!$F9:$EE9)</f>
        <v>310</v>
      </c>
      <c r="DG9" s="13">
        <f>SUMIF('reporting montigny'!$F$2:$EE$2,DG$4,'reporting montigny'!$F9:$EE9)+SUMIF('reporting boissy'!$F$2:$EE$2,DG$4,'reporting boissy'!$F9:$EE9)+SUMIF('reporting moussy'!$F$2:$EE$2,DG$4,'reporting moussy'!$F9:$EE9)+SUMIF('reporting trappes'!$F$2:$EE$2,DG$4,'reporting trappes'!$F9:$EE9)+SUMIF('SPACELOG 5 BP'!$F$2:$EE$2,DG$4,'SPACELOG 5 BP'!$F9:$EE9)+SUMIF('SPACELOG 6 BP'!$F$2:$EE$2,DG$4,'SPACELOG 6 BP'!$F9:$EE9)+SUMIF('SPACELOG 7 BP'!$F$2:$EE$2,DG$4,'SPACELOG 7 BP'!$F9:$EE9)+SUMIF('SPACELOG 8 BP'!$F$2:$EE$2,DG$4,'SPACELOG 8 BP'!$F9:$EE9)+SUMIF('SPACELOG 9 BP'!$F$2:$EE$2,DG$4,'SPACELOG 9 BP'!$F9:$EE9)+SUMIF('SPACELOG 10 BP'!$F$2:$EE$2,DG$4,'SPACELOG 10 BP'!$F9:$EE9)+SUMIF('SPACELOG 11 BP'!$F$2:$EE$2,DG$4,'SPACELOG 11 BP'!$F9:$EE9)+SUMIF('SPACELOG 12 BP'!$F$2:$EE$2,DG$4,'SPACELOG 12 BP'!$F9:$EE9)</f>
        <v>310</v>
      </c>
      <c r="DH9" s="13">
        <f>SUMIF('reporting montigny'!$F$2:$EE$2,DH$4,'reporting montigny'!$F9:$EE9)+SUMIF('reporting boissy'!$F$2:$EE$2,DH$4,'reporting boissy'!$F9:$EE9)+SUMIF('reporting moussy'!$F$2:$EE$2,DH$4,'reporting moussy'!$F9:$EE9)+SUMIF('reporting trappes'!$F$2:$EE$2,DH$4,'reporting trappes'!$F9:$EE9)+SUMIF('SPACELOG 5 BP'!$F$2:$EE$2,DH$4,'SPACELOG 5 BP'!$F9:$EE9)+SUMIF('SPACELOG 6 BP'!$F$2:$EE$2,DH$4,'SPACELOG 6 BP'!$F9:$EE9)+SUMIF('SPACELOG 7 BP'!$F$2:$EE$2,DH$4,'SPACELOG 7 BP'!$F9:$EE9)+SUMIF('SPACELOG 8 BP'!$F$2:$EE$2,DH$4,'SPACELOG 8 BP'!$F9:$EE9)+SUMIF('SPACELOG 9 BP'!$F$2:$EE$2,DH$4,'SPACELOG 9 BP'!$F9:$EE9)+SUMIF('SPACELOG 10 BP'!$F$2:$EE$2,DH$4,'SPACELOG 10 BP'!$F9:$EE9)+SUMIF('SPACELOG 11 BP'!$F$2:$EE$2,DH$4,'SPACELOG 11 BP'!$F9:$EE9)+SUMIF('SPACELOG 12 BP'!$F$2:$EE$2,DH$4,'SPACELOG 12 BP'!$F9:$EE9)</f>
        <v>310</v>
      </c>
      <c r="DI9" s="13">
        <f>SUMIF('reporting montigny'!$F$2:$EE$2,DI$4,'reporting montigny'!$F9:$EE9)+SUMIF('reporting boissy'!$F$2:$EE$2,DI$4,'reporting boissy'!$F9:$EE9)+SUMIF('reporting moussy'!$F$2:$EE$2,DI$4,'reporting moussy'!$F9:$EE9)+SUMIF('reporting trappes'!$F$2:$EE$2,DI$4,'reporting trappes'!$F9:$EE9)+SUMIF('SPACELOG 5 BP'!$F$2:$EE$2,DI$4,'SPACELOG 5 BP'!$F9:$EE9)+SUMIF('SPACELOG 6 BP'!$F$2:$EE$2,DI$4,'SPACELOG 6 BP'!$F9:$EE9)+SUMIF('SPACELOG 7 BP'!$F$2:$EE$2,DI$4,'SPACELOG 7 BP'!$F9:$EE9)+SUMIF('SPACELOG 8 BP'!$F$2:$EE$2,DI$4,'SPACELOG 8 BP'!$F9:$EE9)+SUMIF('SPACELOG 9 BP'!$F$2:$EE$2,DI$4,'SPACELOG 9 BP'!$F9:$EE9)+SUMIF('SPACELOG 10 BP'!$F$2:$EE$2,DI$4,'SPACELOG 10 BP'!$F9:$EE9)+SUMIF('SPACELOG 11 BP'!$F$2:$EE$2,DI$4,'SPACELOG 11 BP'!$F9:$EE9)+SUMIF('SPACELOG 12 BP'!$F$2:$EE$2,DI$4,'SPACELOG 12 BP'!$F9:$EE9)</f>
        <v>310</v>
      </c>
      <c r="DJ9" s="13">
        <f>SUMIF('reporting montigny'!$F$2:$EE$2,DJ$4,'reporting montigny'!$F9:$EE9)+SUMIF('reporting boissy'!$F$2:$EE$2,DJ$4,'reporting boissy'!$F9:$EE9)+SUMIF('reporting moussy'!$F$2:$EE$2,DJ$4,'reporting moussy'!$F9:$EE9)+SUMIF('reporting trappes'!$F$2:$EE$2,DJ$4,'reporting trappes'!$F9:$EE9)+SUMIF('SPACELOG 5 BP'!$F$2:$EE$2,DJ$4,'SPACELOG 5 BP'!$F9:$EE9)+SUMIF('SPACELOG 6 BP'!$F$2:$EE$2,DJ$4,'SPACELOG 6 BP'!$F9:$EE9)+SUMIF('SPACELOG 7 BP'!$F$2:$EE$2,DJ$4,'SPACELOG 7 BP'!$F9:$EE9)+SUMIF('SPACELOG 8 BP'!$F$2:$EE$2,DJ$4,'SPACELOG 8 BP'!$F9:$EE9)+SUMIF('SPACELOG 9 BP'!$F$2:$EE$2,DJ$4,'SPACELOG 9 BP'!$F9:$EE9)+SUMIF('SPACELOG 10 BP'!$F$2:$EE$2,DJ$4,'SPACELOG 10 BP'!$F9:$EE9)+SUMIF('SPACELOG 11 BP'!$F$2:$EE$2,DJ$4,'SPACELOG 11 BP'!$F9:$EE9)+SUMIF('SPACELOG 12 BP'!$F$2:$EE$2,DJ$4,'SPACELOG 12 BP'!$F9:$EE9)</f>
        <v>310</v>
      </c>
      <c r="DK9" s="13">
        <f>SUMIF('reporting montigny'!$F$2:$EE$2,DK$4,'reporting montigny'!$F9:$EE9)+SUMIF('reporting boissy'!$F$2:$EE$2,DK$4,'reporting boissy'!$F9:$EE9)+SUMIF('reporting moussy'!$F$2:$EE$2,DK$4,'reporting moussy'!$F9:$EE9)+SUMIF('reporting trappes'!$F$2:$EE$2,DK$4,'reporting trappes'!$F9:$EE9)+SUMIF('SPACELOG 5 BP'!$F$2:$EE$2,DK$4,'SPACELOG 5 BP'!$F9:$EE9)+SUMIF('SPACELOG 6 BP'!$F$2:$EE$2,DK$4,'SPACELOG 6 BP'!$F9:$EE9)+SUMIF('SPACELOG 7 BP'!$F$2:$EE$2,DK$4,'SPACELOG 7 BP'!$F9:$EE9)+SUMIF('SPACELOG 8 BP'!$F$2:$EE$2,DK$4,'SPACELOG 8 BP'!$F9:$EE9)+SUMIF('SPACELOG 9 BP'!$F$2:$EE$2,DK$4,'SPACELOG 9 BP'!$F9:$EE9)+SUMIF('SPACELOG 10 BP'!$F$2:$EE$2,DK$4,'SPACELOG 10 BP'!$F9:$EE9)+SUMIF('SPACELOG 11 BP'!$F$2:$EE$2,DK$4,'SPACELOG 11 BP'!$F9:$EE9)+SUMIF('SPACELOG 12 BP'!$F$2:$EE$2,DK$4,'SPACELOG 12 BP'!$F9:$EE9)</f>
        <v>310</v>
      </c>
      <c r="DL9" s="13">
        <f>SUMIF('reporting montigny'!$F$2:$EE$2,DL$4,'reporting montigny'!$F9:$EE9)+SUMIF('reporting boissy'!$F$2:$EE$2,DL$4,'reporting boissy'!$F9:$EE9)+SUMIF('reporting moussy'!$F$2:$EE$2,DL$4,'reporting moussy'!$F9:$EE9)+SUMIF('reporting trappes'!$F$2:$EE$2,DL$4,'reporting trappes'!$F9:$EE9)+SUMIF('SPACELOG 5 BP'!$F$2:$EE$2,DL$4,'SPACELOG 5 BP'!$F9:$EE9)+SUMIF('SPACELOG 6 BP'!$F$2:$EE$2,DL$4,'SPACELOG 6 BP'!$F9:$EE9)+SUMIF('SPACELOG 7 BP'!$F$2:$EE$2,DL$4,'SPACELOG 7 BP'!$F9:$EE9)+SUMIF('SPACELOG 8 BP'!$F$2:$EE$2,DL$4,'SPACELOG 8 BP'!$F9:$EE9)+SUMIF('SPACELOG 9 BP'!$F$2:$EE$2,DL$4,'SPACELOG 9 BP'!$F9:$EE9)+SUMIF('SPACELOG 10 BP'!$F$2:$EE$2,DL$4,'SPACELOG 10 BP'!$F9:$EE9)+SUMIF('SPACELOG 11 BP'!$F$2:$EE$2,DL$4,'SPACELOG 11 BP'!$F9:$EE9)+SUMIF('SPACELOG 12 BP'!$F$2:$EE$2,DL$4,'SPACELOG 12 BP'!$F9:$EE9)</f>
        <v>310</v>
      </c>
      <c r="DM9" s="13">
        <f>SUMIF('reporting montigny'!$F$2:$EE$2,DM$4,'reporting montigny'!$F9:$EE9)+SUMIF('reporting boissy'!$F$2:$EE$2,DM$4,'reporting boissy'!$F9:$EE9)+SUMIF('reporting moussy'!$F$2:$EE$2,DM$4,'reporting moussy'!$F9:$EE9)+SUMIF('reporting trappes'!$F$2:$EE$2,DM$4,'reporting trappes'!$F9:$EE9)+SUMIF('SPACELOG 5 BP'!$F$2:$EE$2,DM$4,'SPACELOG 5 BP'!$F9:$EE9)+SUMIF('SPACELOG 6 BP'!$F$2:$EE$2,DM$4,'SPACELOG 6 BP'!$F9:$EE9)+SUMIF('SPACELOG 7 BP'!$F$2:$EE$2,DM$4,'SPACELOG 7 BP'!$F9:$EE9)+SUMIF('SPACELOG 8 BP'!$F$2:$EE$2,DM$4,'SPACELOG 8 BP'!$F9:$EE9)+SUMIF('SPACELOG 9 BP'!$F$2:$EE$2,DM$4,'SPACELOG 9 BP'!$F9:$EE9)+SUMIF('SPACELOG 10 BP'!$F$2:$EE$2,DM$4,'SPACELOG 10 BP'!$F9:$EE9)+SUMIF('SPACELOG 11 BP'!$F$2:$EE$2,DM$4,'SPACELOG 11 BP'!$F9:$EE9)+SUMIF('SPACELOG 12 BP'!$F$2:$EE$2,DM$4,'SPACELOG 12 BP'!$F9:$EE9)</f>
        <v>310</v>
      </c>
      <c r="DN9" s="13">
        <f>SUMIF('reporting montigny'!$F$2:$EE$2,DN$4,'reporting montigny'!$F9:$EE9)+SUMIF('reporting boissy'!$F$2:$EE$2,DN$4,'reporting boissy'!$F9:$EE9)+SUMIF('reporting moussy'!$F$2:$EE$2,DN$4,'reporting moussy'!$F9:$EE9)+SUMIF('reporting trappes'!$F$2:$EE$2,DN$4,'reporting trappes'!$F9:$EE9)+SUMIF('SPACELOG 5 BP'!$F$2:$EE$2,DN$4,'SPACELOG 5 BP'!$F9:$EE9)+SUMIF('SPACELOG 6 BP'!$F$2:$EE$2,DN$4,'SPACELOG 6 BP'!$F9:$EE9)+SUMIF('SPACELOG 7 BP'!$F$2:$EE$2,DN$4,'SPACELOG 7 BP'!$F9:$EE9)+SUMIF('SPACELOG 8 BP'!$F$2:$EE$2,DN$4,'SPACELOG 8 BP'!$F9:$EE9)+SUMIF('SPACELOG 9 BP'!$F$2:$EE$2,DN$4,'SPACELOG 9 BP'!$F9:$EE9)+SUMIF('SPACELOG 10 BP'!$F$2:$EE$2,DN$4,'SPACELOG 10 BP'!$F9:$EE9)+SUMIF('SPACELOG 11 BP'!$F$2:$EE$2,DN$4,'SPACELOG 11 BP'!$F9:$EE9)+SUMIF('SPACELOG 12 BP'!$F$2:$EE$2,DN$4,'SPACELOG 12 BP'!$F9:$EE9)</f>
        <v>310</v>
      </c>
      <c r="DO9" s="13">
        <f>SUMIF('reporting montigny'!$F$2:$EE$2,DO$4,'reporting montigny'!$F9:$EE9)+SUMIF('reporting boissy'!$F$2:$EE$2,DO$4,'reporting boissy'!$F9:$EE9)+SUMIF('reporting moussy'!$F$2:$EE$2,DO$4,'reporting moussy'!$F9:$EE9)+SUMIF('reporting trappes'!$F$2:$EE$2,DO$4,'reporting trappes'!$F9:$EE9)+SUMIF('SPACELOG 5 BP'!$F$2:$EE$2,DO$4,'SPACELOG 5 BP'!$F9:$EE9)+SUMIF('SPACELOG 6 BP'!$F$2:$EE$2,DO$4,'SPACELOG 6 BP'!$F9:$EE9)+SUMIF('SPACELOG 7 BP'!$F$2:$EE$2,DO$4,'SPACELOG 7 BP'!$F9:$EE9)+SUMIF('SPACELOG 8 BP'!$F$2:$EE$2,DO$4,'SPACELOG 8 BP'!$F9:$EE9)+SUMIF('SPACELOG 9 BP'!$F$2:$EE$2,DO$4,'SPACELOG 9 BP'!$F9:$EE9)+SUMIF('SPACELOG 10 BP'!$F$2:$EE$2,DO$4,'SPACELOG 10 BP'!$F9:$EE9)+SUMIF('SPACELOG 11 BP'!$F$2:$EE$2,DO$4,'SPACELOG 11 BP'!$F9:$EE9)+SUMIF('SPACELOG 12 BP'!$F$2:$EE$2,DO$4,'SPACELOG 12 BP'!$F9:$EE9)</f>
        <v>310</v>
      </c>
      <c r="DP9" s="13">
        <f>SUMIF('reporting montigny'!$F$2:$EE$2,DP$4,'reporting montigny'!$F9:$EE9)+SUMIF('reporting boissy'!$F$2:$EE$2,DP$4,'reporting boissy'!$F9:$EE9)+SUMIF('reporting moussy'!$F$2:$EE$2,DP$4,'reporting moussy'!$F9:$EE9)+SUMIF('reporting trappes'!$F$2:$EE$2,DP$4,'reporting trappes'!$F9:$EE9)+SUMIF('SPACELOG 5 BP'!$F$2:$EE$2,DP$4,'SPACELOG 5 BP'!$F9:$EE9)+SUMIF('SPACELOG 6 BP'!$F$2:$EE$2,DP$4,'SPACELOG 6 BP'!$F9:$EE9)+SUMIF('SPACELOG 7 BP'!$F$2:$EE$2,DP$4,'SPACELOG 7 BP'!$F9:$EE9)+SUMIF('SPACELOG 8 BP'!$F$2:$EE$2,DP$4,'SPACELOG 8 BP'!$F9:$EE9)+SUMIF('SPACELOG 9 BP'!$F$2:$EE$2,DP$4,'SPACELOG 9 BP'!$F9:$EE9)+SUMIF('SPACELOG 10 BP'!$F$2:$EE$2,DP$4,'SPACELOG 10 BP'!$F9:$EE9)+SUMIF('SPACELOG 11 BP'!$F$2:$EE$2,DP$4,'SPACELOG 11 BP'!$F9:$EE9)+SUMIF('SPACELOG 12 BP'!$F$2:$EE$2,DP$4,'SPACELOG 12 BP'!$F9:$EE9)</f>
        <v>310</v>
      </c>
      <c r="DQ9" s="13">
        <f>SUMIF('reporting montigny'!$F$2:$EE$2,DQ$4,'reporting montigny'!$F9:$EE9)+SUMIF('reporting boissy'!$F$2:$EE$2,DQ$4,'reporting boissy'!$F9:$EE9)+SUMIF('reporting moussy'!$F$2:$EE$2,DQ$4,'reporting moussy'!$F9:$EE9)+SUMIF('reporting trappes'!$F$2:$EE$2,DQ$4,'reporting trappes'!$F9:$EE9)+SUMIF('SPACELOG 5 BP'!$F$2:$EE$2,DQ$4,'SPACELOG 5 BP'!$F9:$EE9)+SUMIF('SPACELOG 6 BP'!$F$2:$EE$2,DQ$4,'SPACELOG 6 BP'!$F9:$EE9)+SUMIF('SPACELOG 7 BP'!$F$2:$EE$2,DQ$4,'SPACELOG 7 BP'!$F9:$EE9)+SUMIF('SPACELOG 8 BP'!$F$2:$EE$2,DQ$4,'SPACELOG 8 BP'!$F9:$EE9)+SUMIF('SPACELOG 9 BP'!$F$2:$EE$2,DQ$4,'SPACELOG 9 BP'!$F9:$EE9)+SUMIF('SPACELOG 10 BP'!$F$2:$EE$2,DQ$4,'SPACELOG 10 BP'!$F9:$EE9)+SUMIF('SPACELOG 11 BP'!$F$2:$EE$2,DQ$4,'SPACELOG 11 BP'!$F9:$EE9)+SUMIF('SPACELOG 12 BP'!$F$2:$EE$2,DQ$4,'SPACELOG 12 BP'!$F9:$EE9)</f>
        <v>310</v>
      </c>
      <c r="DR9" s="14">
        <f t="shared" ref="DR9:DR33" si="17">SUM(DF9:DQ9)</f>
        <v>3720</v>
      </c>
    </row>
    <row r="10" spans="1:122" x14ac:dyDescent="0.2">
      <c r="A10" s="11"/>
      <c r="B10" s="12" t="s">
        <v>19</v>
      </c>
      <c r="C10" s="17"/>
      <c r="E10" s="3" t="s">
        <v>56</v>
      </c>
      <c r="F10" s="13">
        <f>SUMIF('reporting montigny'!$F$2:$EE$2,F$4,'reporting montigny'!$F10:$EE10)+SUMIF('reporting boissy'!$F$2:$EE$2,F$4,'reporting boissy'!$F10:$EE10)+SUMIF('reporting moussy'!$F$2:$EE$2,F$4,'reporting moussy'!$F10:$EE10)+SUMIF('reporting trappes'!$F$2:$EE$2,F$4,'reporting trappes'!$F10:$EE10)+SUMIF('SPACELOG 5 BP'!$F$2:$EE$2,F$4,'SPACELOG 5 BP'!$F10:$EE10)+SUMIF('SPACELOG 6 BP'!$F$2:$EE$2,F$4,'SPACELOG 6 BP'!$F10:$EE10)+SUMIF('SPACELOG 7 BP'!$F$2:$EE$2,F$4,'SPACELOG 7 BP'!$F10:$EE10)+SUMIF('SPACELOG 8 BP'!$F$2:$EE$2,F$4,'SPACELOG 8 BP'!$F10:$EE10)+SUMIF('SPACELOG 9 BP'!$F$2:$EE$2,F$4,'SPACELOG 9 BP'!$F10:$EE10)+SUMIF('SPACELOG 10 BP'!$F$2:$EE$2,F$4,'SPACELOG 10 BP'!$F10:$EE10)+SUMIF('SPACELOG 11 BP'!$F$2:$EE$2,F$4,'SPACELOG 11 BP'!$F10:$EE10)+SUMIF('SPACELOG 12 BP'!$F$2:$EE$2,F$4,'SPACELOG 12 BP'!$F10:$EE10)</f>
        <v>3500</v>
      </c>
      <c r="G10" s="13">
        <f>SUMIF('reporting montigny'!$F$2:$EE$2,G$4,'reporting montigny'!$F10:$EE10)+SUMIF('reporting boissy'!$F$2:$EE$2,G$4,'reporting boissy'!$F10:$EE10)+SUMIF('reporting moussy'!$F$2:$EE$2,G$4,'reporting moussy'!$F10:$EE10)+SUMIF('reporting trappes'!$F$2:$EE$2,G$4,'reporting trappes'!$F10:$EE10)+SUMIF('SPACELOG 5 BP'!$F$2:$EE$2,G$4,'SPACELOG 5 BP'!$F10:$EE10)+SUMIF('SPACELOG 6 BP'!$F$2:$EE$2,G$4,'SPACELOG 6 BP'!$F10:$EE10)+SUMIF('SPACELOG 7 BP'!$F$2:$EE$2,G$4,'SPACELOG 7 BP'!$F10:$EE10)+SUMIF('SPACELOG 8 BP'!$F$2:$EE$2,G$4,'SPACELOG 8 BP'!$F10:$EE10)+SUMIF('SPACELOG 9 BP'!$F$2:$EE$2,G$4,'SPACELOG 9 BP'!$F10:$EE10)+SUMIF('SPACELOG 10 BP'!$F$2:$EE$2,G$4,'SPACELOG 10 BP'!$F10:$EE10)+SUMIF('SPACELOG 11 BP'!$F$2:$EE$2,G$4,'SPACELOG 11 BP'!$F10:$EE10)+SUMIF('SPACELOG 12 BP'!$F$2:$EE$2,G$4,'SPACELOG 12 BP'!$F10:$EE10)</f>
        <v>3500</v>
      </c>
      <c r="H10" s="13">
        <f>SUMIF('reporting montigny'!$F$2:$EE$2,H$4,'reporting montigny'!$F10:$EE10)+SUMIF('reporting boissy'!$F$2:$EE$2,H$4,'reporting boissy'!$F10:$EE10)+SUMIF('reporting moussy'!$F$2:$EE$2,H$4,'reporting moussy'!$F10:$EE10)+SUMIF('reporting trappes'!$F$2:$EE$2,H$4,'reporting trappes'!$F10:$EE10)+SUMIF('SPACELOG 5 BP'!$F$2:$EE$2,H$4,'SPACELOG 5 BP'!$F10:$EE10)+SUMIF('SPACELOG 6 BP'!$F$2:$EE$2,H$4,'SPACELOG 6 BP'!$F10:$EE10)+SUMIF('SPACELOG 7 BP'!$F$2:$EE$2,H$4,'SPACELOG 7 BP'!$F10:$EE10)+SUMIF('SPACELOG 8 BP'!$F$2:$EE$2,H$4,'SPACELOG 8 BP'!$F10:$EE10)+SUMIF('SPACELOG 9 BP'!$F$2:$EE$2,H$4,'SPACELOG 9 BP'!$F10:$EE10)+SUMIF('SPACELOG 10 BP'!$F$2:$EE$2,H$4,'SPACELOG 10 BP'!$F10:$EE10)+SUMIF('SPACELOG 11 BP'!$F$2:$EE$2,H$4,'SPACELOG 11 BP'!$F10:$EE10)+SUMIF('SPACELOG 12 BP'!$F$2:$EE$2,H$4,'SPACELOG 12 BP'!$F10:$EE10)</f>
        <v>3500</v>
      </c>
      <c r="I10" s="13">
        <f>SUMIF('reporting montigny'!$F$2:$EE$2,I$4,'reporting montigny'!$F10:$EE10)+SUMIF('reporting boissy'!$F$2:$EE$2,I$4,'reporting boissy'!$F10:$EE10)+SUMIF('reporting moussy'!$F$2:$EE$2,I$4,'reporting moussy'!$F10:$EE10)+SUMIF('reporting trappes'!$F$2:$EE$2,I$4,'reporting trappes'!$F10:$EE10)+SUMIF('SPACELOG 5 BP'!$F$2:$EE$2,I$4,'SPACELOG 5 BP'!$F10:$EE10)+SUMIF('SPACELOG 6 BP'!$F$2:$EE$2,I$4,'SPACELOG 6 BP'!$F10:$EE10)+SUMIF('SPACELOG 7 BP'!$F$2:$EE$2,I$4,'SPACELOG 7 BP'!$F10:$EE10)+SUMIF('SPACELOG 8 BP'!$F$2:$EE$2,I$4,'SPACELOG 8 BP'!$F10:$EE10)+SUMIF('SPACELOG 9 BP'!$F$2:$EE$2,I$4,'SPACELOG 9 BP'!$F10:$EE10)+SUMIF('SPACELOG 10 BP'!$F$2:$EE$2,I$4,'SPACELOG 10 BP'!$F10:$EE10)+SUMIF('SPACELOG 11 BP'!$F$2:$EE$2,I$4,'SPACELOG 11 BP'!$F10:$EE10)+SUMIF('SPACELOG 12 BP'!$F$2:$EE$2,I$4,'SPACELOG 12 BP'!$F10:$EE10)</f>
        <v>3500</v>
      </c>
      <c r="J10" s="13">
        <f>SUMIF('reporting montigny'!$F$2:$EE$2,J$4,'reporting montigny'!$F10:$EE10)+SUMIF('reporting boissy'!$F$2:$EE$2,J$4,'reporting boissy'!$F10:$EE10)+SUMIF('reporting moussy'!$F$2:$EE$2,J$4,'reporting moussy'!$F10:$EE10)+SUMIF('reporting trappes'!$F$2:$EE$2,J$4,'reporting trappes'!$F10:$EE10)+SUMIF('SPACELOG 5 BP'!$F$2:$EE$2,J$4,'SPACELOG 5 BP'!$F10:$EE10)+SUMIF('SPACELOG 6 BP'!$F$2:$EE$2,J$4,'SPACELOG 6 BP'!$F10:$EE10)+SUMIF('SPACELOG 7 BP'!$F$2:$EE$2,J$4,'SPACELOG 7 BP'!$F10:$EE10)+SUMIF('SPACELOG 8 BP'!$F$2:$EE$2,J$4,'SPACELOG 8 BP'!$F10:$EE10)+SUMIF('SPACELOG 9 BP'!$F$2:$EE$2,J$4,'SPACELOG 9 BP'!$F10:$EE10)+SUMIF('SPACELOG 10 BP'!$F$2:$EE$2,J$4,'SPACELOG 10 BP'!$F10:$EE10)+SUMIF('SPACELOG 11 BP'!$F$2:$EE$2,J$4,'SPACELOG 11 BP'!$F10:$EE10)+SUMIF('SPACELOG 12 BP'!$F$2:$EE$2,J$4,'SPACELOG 12 BP'!$F10:$EE10)</f>
        <v>3500</v>
      </c>
      <c r="K10" s="13">
        <f>SUMIF('reporting montigny'!$F$2:$EE$2,K$4,'reporting montigny'!$F10:$EE10)+SUMIF('reporting boissy'!$F$2:$EE$2,K$4,'reporting boissy'!$F10:$EE10)+SUMIF('reporting moussy'!$F$2:$EE$2,K$4,'reporting moussy'!$F10:$EE10)+SUMIF('reporting trappes'!$F$2:$EE$2,K$4,'reporting trappes'!$F10:$EE10)+SUMIF('SPACELOG 5 BP'!$F$2:$EE$2,K$4,'SPACELOG 5 BP'!$F10:$EE10)+SUMIF('SPACELOG 6 BP'!$F$2:$EE$2,K$4,'SPACELOG 6 BP'!$F10:$EE10)+SUMIF('SPACELOG 7 BP'!$F$2:$EE$2,K$4,'SPACELOG 7 BP'!$F10:$EE10)+SUMIF('SPACELOG 8 BP'!$F$2:$EE$2,K$4,'SPACELOG 8 BP'!$F10:$EE10)+SUMIF('SPACELOG 9 BP'!$F$2:$EE$2,K$4,'SPACELOG 9 BP'!$F10:$EE10)+SUMIF('SPACELOG 10 BP'!$F$2:$EE$2,K$4,'SPACELOG 10 BP'!$F10:$EE10)+SUMIF('SPACELOG 11 BP'!$F$2:$EE$2,K$4,'SPACELOG 11 BP'!$F10:$EE10)+SUMIF('SPACELOG 12 BP'!$F$2:$EE$2,K$4,'SPACELOG 12 BP'!$F10:$EE10)</f>
        <v>3500</v>
      </c>
      <c r="L10" s="13">
        <f>SUMIF('reporting montigny'!$F$2:$EE$2,L$4,'reporting montigny'!$F10:$EE10)+SUMIF('reporting boissy'!$F$2:$EE$2,L$4,'reporting boissy'!$F10:$EE10)+SUMIF('reporting moussy'!$F$2:$EE$2,L$4,'reporting moussy'!$F10:$EE10)+SUMIF('reporting trappes'!$F$2:$EE$2,L$4,'reporting trappes'!$F10:$EE10)+SUMIF('SPACELOG 5 BP'!$F$2:$EE$2,L$4,'SPACELOG 5 BP'!$F10:$EE10)+SUMIF('SPACELOG 6 BP'!$F$2:$EE$2,L$4,'SPACELOG 6 BP'!$F10:$EE10)+SUMIF('SPACELOG 7 BP'!$F$2:$EE$2,L$4,'SPACELOG 7 BP'!$F10:$EE10)+SUMIF('SPACELOG 8 BP'!$F$2:$EE$2,L$4,'SPACELOG 8 BP'!$F10:$EE10)+SUMIF('SPACELOG 9 BP'!$F$2:$EE$2,L$4,'SPACELOG 9 BP'!$F10:$EE10)+SUMIF('SPACELOG 10 BP'!$F$2:$EE$2,L$4,'SPACELOG 10 BP'!$F10:$EE10)+SUMIF('SPACELOG 11 BP'!$F$2:$EE$2,L$4,'SPACELOG 11 BP'!$F10:$EE10)+SUMIF('SPACELOG 12 BP'!$F$2:$EE$2,L$4,'SPACELOG 12 BP'!$F10:$EE10)</f>
        <v>3500</v>
      </c>
      <c r="M10" s="13">
        <f>SUMIF('reporting montigny'!$F$2:$EE$2,M$4,'reporting montigny'!$F10:$EE10)+SUMIF('reporting boissy'!$F$2:$EE$2,M$4,'reporting boissy'!$F10:$EE10)+SUMIF('reporting moussy'!$F$2:$EE$2,M$4,'reporting moussy'!$F10:$EE10)+SUMIF('reporting trappes'!$F$2:$EE$2,M$4,'reporting trappes'!$F10:$EE10)+SUMIF('SPACELOG 5 BP'!$F$2:$EE$2,M$4,'SPACELOG 5 BP'!$F10:$EE10)+SUMIF('SPACELOG 6 BP'!$F$2:$EE$2,M$4,'SPACELOG 6 BP'!$F10:$EE10)+SUMIF('SPACELOG 7 BP'!$F$2:$EE$2,M$4,'SPACELOG 7 BP'!$F10:$EE10)+SUMIF('SPACELOG 8 BP'!$F$2:$EE$2,M$4,'SPACELOG 8 BP'!$F10:$EE10)+SUMIF('SPACELOG 9 BP'!$F$2:$EE$2,M$4,'SPACELOG 9 BP'!$F10:$EE10)+SUMIF('SPACELOG 10 BP'!$F$2:$EE$2,M$4,'SPACELOG 10 BP'!$F10:$EE10)+SUMIF('SPACELOG 11 BP'!$F$2:$EE$2,M$4,'SPACELOG 11 BP'!$F10:$EE10)+SUMIF('SPACELOG 12 BP'!$F$2:$EE$2,M$4,'SPACELOG 12 BP'!$F10:$EE10)</f>
        <v>3500</v>
      </c>
      <c r="N10" s="13">
        <f>SUMIF('reporting montigny'!$F$2:$EE$2,N$4,'reporting montigny'!$F10:$EE10)+SUMIF('reporting boissy'!$F$2:$EE$2,N$4,'reporting boissy'!$F10:$EE10)+SUMIF('reporting moussy'!$F$2:$EE$2,N$4,'reporting moussy'!$F10:$EE10)+SUMIF('reporting trappes'!$F$2:$EE$2,N$4,'reporting trappes'!$F10:$EE10)+SUMIF('SPACELOG 5 BP'!$F$2:$EE$2,N$4,'SPACELOG 5 BP'!$F10:$EE10)+SUMIF('SPACELOG 6 BP'!$F$2:$EE$2,N$4,'SPACELOG 6 BP'!$F10:$EE10)+SUMIF('SPACELOG 7 BP'!$F$2:$EE$2,N$4,'SPACELOG 7 BP'!$F10:$EE10)+SUMIF('SPACELOG 8 BP'!$F$2:$EE$2,N$4,'SPACELOG 8 BP'!$F10:$EE10)+SUMIF('SPACELOG 9 BP'!$F$2:$EE$2,N$4,'SPACELOG 9 BP'!$F10:$EE10)+SUMIF('SPACELOG 10 BP'!$F$2:$EE$2,N$4,'SPACELOG 10 BP'!$F10:$EE10)+SUMIF('SPACELOG 11 BP'!$F$2:$EE$2,N$4,'SPACELOG 11 BP'!$F10:$EE10)+SUMIF('SPACELOG 12 BP'!$F$2:$EE$2,N$4,'SPACELOG 12 BP'!$F10:$EE10)</f>
        <v>3500</v>
      </c>
      <c r="O10" s="13">
        <f>SUMIF('reporting montigny'!$F$2:$EE$2,O$4,'reporting montigny'!$F10:$EE10)+SUMIF('reporting boissy'!$F$2:$EE$2,O$4,'reporting boissy'!$F10:$EE10)+SUMIF('reporting moussy'!$F$2:$EE$2,O$4,'reporting moussy'!$F10:$EE10)+SUMIF('reporting trappes'!$F$2:$EE$2,O$4,'reporting trappes'!$F10:$EE10)+SUMIF('SPACELOG 5 BP'!$F$2:$EE$2,O$4,'SPACELOG 5 BP'!$F10:$EE10)+SUMIF('SPACELOG 6 BP'!$F$2:$EE$2,O$4,'SPACELOG 6 BP'!$F10:$EE10)+SUMIF('SPACELOG 7 BP'!$F$2:$EE$2,O$4,'SPACELOG 7 BP'!$F10:$EE10)+SUMIF('SPACELOG 8 BP'!$F$2:$EE$2,O$4,'SPACELOG 8 BP'!$F10:$EE10)+SUMIF('SPACELOG 9 BP'!$F$2:$EE$2,O$4,'SPACELOG 9 BP'!$F10:$EE10)+SUMIF('SPACELOG 10 BP'!$F$2:$EE$2,O$4,'SPACELOG 10 BP'!$F10:$EE10)+SUMIF('SPACELOG 11 BP'!$F$2:$EE$2,O$4,'SPACELOG 11 BP'!$F10:$EE10)+SUMIF('SPACELOG 12 BP'!$F$2:$EE$2,O$4,'SPACELOG 12 BP'!$F10:$EE10)</f>
        <v>3500</v>
      </c>
      <c r="P10" s="13">
        <f>SUMIF('reporting montigny'!$F$2:$EE$2,P$4,'reporting montigny'!$F10:$EE10)+SUMIF('reporting boissy'!$F$2:$EE$2,P$4,'reporting boissy'!$F10:$EE10)+SUMIF('reporting moussy'!$F$2:$EE$2,P$4,'reporting moussy'!$F10:$EE10)+SUMIF('reporting trappes'!$F$2:$EE$2,P$4,'reporting trappes'!$F10:$EE10)+SUMIF('SPACELOG 5 BP'!$F$2:$EE$2,P$4,'SPACELOG 5 BP'!$F10:$EE10)+SUMIF('SPACELOG 6 BP'!$F$2:$EE$2,P$4,'SPACELOG 6 BP'!$F10:$EE10)+SUMIF('SPACELOG 7 BP'!$F$2:$EE$2,P$4,'SPACELOG 7 BP'!$F10:$EE10)+SUMIF('SPACELOG 8 BP'!$F$2:$EE$2,P$4,'SPACELOG 8 BP'!$F10:$EE10)+SUMIF('SPACELOG 9 BP'!$F$2:$EE$2,P$4,'SPACELOG 9 BP'!$F10:$EE10)+SUMIF('SPACELOG 10 BP'!$F$2:$EE$2,P$4,'SPACELOG 10 BP'!$F10:$EE10)+SUMIF('SPACELOG 11 BP'!$F$2:$EE$2,P$4,'SPACELOG 11 BP'!$F10:$EE10)+SUMIF('SPACELOG 12 BP'!$F$2:$EE$2,P$4,'SPACELOG 12 BP'!$F10:$EE10)</f>
        <v>3750</v>
      </c>
      <c r="Q10" s="13">
        <f>SUMIF('reporting montigny'!$F$2:$EE$2,Q$4,'reporting montigny'!$F10:$EE10)+SUMIF('reporting boissy'!$F$2:$EE$2,Q$4,'reporting boissy'!$F10:$EE10)+SUMIF('reporting moussy'!$F$2:$EE$2,Q$4,'reporting moussy'!$F10:$EE10)+SUMIF('reporting trappes'!$F$2:$EE$2,Q$4,'reporting trappes'!$F10:$EE10)+SUMIF('SPACELOG 5 BP'!$F$2:$EE$2,Q$4,'SPACELOG 5 BP'!$F10:$EE10)+SUMIF('SPACELOG 6 BP'!$F$2:$EE$2,Q$4,'SPACELOG 6 BP'!$F10:$EE10)+SUMIF('SPACELOG 7 BP'!$F$2:$EE$2,Q$4,'SPACELOG 7 BP'!$F10:$EE10)+SUMIF('SPACELOG 8 BP'!$F$2:$EE$2,Q$4,'SPACELOG 8 BP'!$F10:$EE10)+SUMIF('SPACELOG 9 BP'!$F$2:$EE$2,Q$4,'SPACELOG 9 BP'!$F10:$EE10)+SUMIF('SPACELOG 10 BP'!$F$2:$EE$2,Q$4,'SPACELOG 10 BP'!$F10:$EE10)+SUMIF('SPACELOG 11 BP'!$F$2:$EE$2,Q$4,'SPACELOG 11 BP'!$F10:$EE10)+SUMIF('SPACELOG 12 BP'!$F$2:$EE$2,Q$4,'SPACELOG 12 BP'!$F10:$EE10)</f>
        <v>3750</v>
      </c>
      <c r="R10" s="14">
        <f t="shared" si="9"/>
        <v>42500</v>
      </c>
      <c r="S10" s="13">
        <f>SUMIF('reporting montigny'!$F$2:$EE$2,S$4,'reporting montigny'!$F10:$EE10)+SUMIF('reporting boissy'!$F$2:$EE$2,S$4,'reporting boissy'!$F10:$EE10)+SUMIF('reporting moussy'!$F$2:$EE$2,S$4,'reporting moussy'!$F10:$EE10)+SUMIF('reporting trappes'!$F$2:$EE$2,S$4,'reporting trappes'!$F10:$EE10)+SUMIF('SPACELOG 5 BP'!$F$2:$EE$2,S$4,'SPACELOG 5 BP'!$F10:$EE10)+SUMIF('SPACELOG 6 BP'!$F$2:$EE$2,S$4,'SPACELOG 6 BP'!$F10:$EE10)+SUMIF('SPACELOG 7 BP'!$F$2:$EE$2,S$4,'SPACELOG 7 BP'!$F10:$EE10)+SUMIF('SPACELOG 8 BP'!$F$2:$EE$2,S$4,'SPACELOG 8 BP'!$F10:$EE10)+SUMIF('SPACELOG 9 BP'!$F$2:$EE$2,S$4,'SPACELOG 9 BP'!$F10:$EE10)+SUMIF('SPACELOG 10 BP'!$F$2:$EE$2,S$4,'SPACELOG 10 BP'!$F10:$EE10)+SUMIF('SPACELOG 11 BP'!$F$2:$EE$2,S$4,'SPACELOG 11 BP'!$F10:$EE10)+SUMIF('SPACELOG 12 BP'!$F$2:$EE$2,S$4,'SPACELOG 12 BP'!$F10:$EE10)</f>
        <v>6385</v>
      </c>
      <c r="T10" s="13">
        <f>SUMIF('reporting montigny'!$F$2:$EE$2,T$4,'reporting montigny'!$F10:$EE10)+SUMIF('reporting boissy'!$F$2:$EE$2,T$4,'reporting boissy'!$F10:$EE10)+SUMIF('reporting moussy'!$F$2:$EE$2,T$4,'reporting moussy'!$F10:$EE10)+SUMIF('reporting trappes'!$F$2:$EE$2,T$4,'reporting trappes'!$F10:$EE10)+SUMIF('SPACELOG 5 BP'!$F$2:$EE$2,T$4,'SPACELOG 5 BP'!$F10:$EE10)+SUMIF('SPACELOG 6 BP'!$F$2:$EE$2,T$4,'SPACELOG 6 BP'!$F10:$EE10)+SUMIF('SPACELOG 7 BP'!$F$2:$EE$2,T$4,'SPACELOG 7 BP'!$F10:$EE10)+SUMIF('SPACELOG 8 BP'!$F$2:$EE$2,T$4,'SPACELOG 8 BP'!$F10:$EE10)+SUMIF('SPACELOG 9 BP'!$F$2:$EE$2,T$4,'SPACELOG 9 BP'!$F10:$EE10)+SUMIF('SPACELOG 10 BP'!$F$2:$EE$2,T$4,'SPACELOG 10 BP'!$F10:$EE10)+SUMIF('SPACELOG 11 BP'!$F$2:$EE$2,T$4,'SPACELOG 11 BP'!$F10:$EE10)+SUMIF('SPACELOG 12 BP'!$F$2:$EE$2,T$4,'SPACELOG 12 BP'!$F10:$EE10)</f>
        <v>4545</v>
      </c>
      <c r="U10" s="13">
        <f>SUMIF('reporting montigny'!$F$2:$EE$2,U$4,'reporting montigny'!$F10:$EE10)+SUMIF('reporting boissy'!$F$2:$EE$2,U$4,'reporting boissy'!$F10:$EE10)+SUMIF('reporting moussy'!$F$2:$EE$2,U$4,'reporting moussy'!$F10:$EE10)+SUMIF('reporting trappes'!$F$2:$EE$2,U$4,'reporting trappes'!$F10:$EE10)+SUMIF('SPACELOG 5 BP'!$F$2:$EE$2,U$4,'SPACELOG 5 BP'!$F10:$EE10)+SUMIF('SPACELOG 6 BP'!$F$2:$EE$2,U$4,'SPACELOG 6 BP'!$F10:$EE10)+SUMIF('SPACELOG 7 BP'!$F$2:$EE$2,U$4,'SPACELOG 7 BP'!$F10:$EE10)+SUMIF('SPACELOG 8 BP'!$F$2:$EE$2,U$4,'SPACELOG 8 BP'!$F10:$EE10)+SUMIF('SPACELOG 9 BP'!$F$2:$EE$2,U$4,'SPACELOG 9 BP'!$F10:$EE10)+SUMIF('SPACELOG 10 BP'!$F$2:$EE$2,U$4,'SPACELOG 10 BP'!$F10:$EE10)+SUMIF('SPACELOG 11 BP'!$F$2:$EE$2,U$4,'SPACELOG 11 BP'!$F10:$EE10)+SUMIF('SPACELOG 12 BP'!$F$2:$EE$2,U$4,'SPACELOG 12 BP'!$F10:$EE10)</f>
        <v>4555</v>
      </c>
      <c r="V10" s="13">
        <f>SUMIF('reporting montigny'!$F$2:$EE$2,V$4,'reporting montigny'!$F10:$EE10)+SUMIF('reporting boissy'!$F$2:$EE$2,V$4,'reporting boissy'!$F10:$EE10)+SUMIF('reporting moussy'!$F$2:$EE$2,V$4,'reporting moussy'!$F10:$EE10)+SUMIF('reporting trappes'!$F$2:$EE$2,V$4,'reporting trappes'!$F10:$EE10)+SUMIF('SPACELOG 5 BP'!$F$2:$EE$2,V$4,'SPACELOG 5 BP'!$F10:$EE10)+SUMIF('SPACELOG 6 BP'!$F$2:$EE$2,V$4,'SPACELOG 6 BP'!$F10:$EE10)+SUMIF('SPACELOG 7 BP'!$F$2:$EE$2,V$4,'SPACELOG 7 BP'!$F10:$EE10)+SUMIF('SPACELOG 8 BP'!$F$2:$EE$2,V$4,'SPACELOG 8 BP'!$F10:$EE10)+SUMIF('SPACELOG 9 BP'!$F$2:$EE$2,V$4,'SPACELOG 9 BP'!$F10:$EE10)+SUMIF('SPACELOG 10 BP'!$F$2:$EE$2,V$4,'SPACELOG 10 BP'!$F10:$EE10)+SUMIF('SPACELOG 11 BP'!$F$2:$EE$2,V$4,'SPACELOG 11 BP'!$F10:$EE10)+SUMIF('SPACELOG 12 BP'!$F$2:$EE$2,V$4,'SPACELOG 12 BP'!$F10:$EE10)</f>
        <v>4555</v>
      </c>
      <c r="W10" s="13">
        <f>SUMIF('reporting montigny'!$F$2:$EE$2,W$4,'reporting montigny'!$F10:$EE10)+SUMIF('reporting boissy'!$F$2:$EE$2,W$4,'reporting boissy'!$F10:$EE10)+SUMIF('reporting moussy'!$F$2:$EE$2,W$4,'reporting moussy'!$F10:$EE10)+SUMIF('reporting trappes'!$F$2:$EE$2,W$4,'reporting trappes'!$F10:$EE10)+SUMIF('SPACELOG 5 BP'!$F$2:$EE$2,W$4,'SPACELOG 5 BP'!$F10:$EE10)+SUMIF('SPACELOG 6 BP'!$F$2:$EE$2,W$4,'SPACELOG 6 BP'!$F10:$EE10)+SUMIF('SPACELOG 7 BP'!$F$2:$EE$2,W$4,'SPACELOG 7 BP'!$F10:$EE10)+SUMIF('SPACELOG 8 BP'!$F$2:$EE$2,W$4,'SPACELOG 8 BP'!$F10:$EE10)+SUMIF('SPACELOG 9 BP'!$F$2:$EE$2,W$4,'SPACELOG 9 BP'!$F10:$EE10)+SUMIF('SPACELOG 10 BP'!$F$2:$EE$2,W$4,'SPACELOG 10 BP'!$F10:$EE10)+SUMIF('SPACELOG 11 BP'!$F$2:$EE$2,W$4,'SPACELOG 11 BP'!$F10:$EE10)+SUMIF('SPACELOG 12 BP'!$F$2:$EE$2,W$4,'SPACELOG 12 BP'!$F10:$EE10)</f>
        <v>4840</v>
      </c>
      <c r="X10" s="13">
        <f>SUMIF('reporting montigny'!$F$2:$EE$2,X$4,'reporting montigny'!$F10:$EE10)+SUMIF('reporting boissy'!$F$2:$EE$2,X$4,'reporting boissy'!$F10:$EE10)+SUMIF('reporting moussy'!$F$2:$EE$2,X$4,'reporting moussy'!$F10:$EE10)+SUMIF('reporting trappes'!$F$2:$EE$2,X$4,'reporting trappes'!$F10:$EE10)+SUMIF('SPACELOG 5 BP'!$F$2:$EE$2,X$4,'SPACELOG 5 BP'!$F10:$EE10)+SUMIF('SPACELOG 6 BP'!$F$2:$EE$2,X$4,'SPACELOG 6 BP'!$F10:$EE10)+SUMIF('SPACELOG 7 BP'!$F$2:$EE$2,X$4,'SPACELOG 7 BP'!$F10:$EE10)+SUMIF('SPACELOG 8 BP'!$F$2:$EE$2,X$4,'SPACELOG 8 BP'!$F10:$EE10)+SUMIF('SPACELOG 9 BP'!$F$2:$EE$2,X$4,'SPACELOG 9 BP'!$F10:$EE10)+SUMIF('SPACELOG 10 BP'!$F$2:$EE$2,X$4,'SPACELOG 10 BP'!$F10:$EE10)+SUMIF('SPACELOG 11 BP'!$F$2:$EE$2,X$4,'SPACELOG 11 BP'!$F10:$EE10)+SUMIF('SPACELOG 12 BP'!$F$2:$EE$2,X$4,'SPACELOG 12 BP'!$F10:$EE10)</f>
        <v>4840</v>
      </c>
      <c r="Y10" s="13">
        <f>SUMIF('reporting montigny'!$F$2:$EE$2,Y$4,'reporting montigny'!$F10:$EE10)+SUMIF('reporting boissy'!$F$2:$EE$2,Y$4,'reporting boissy'!$F10:$EE10)+SUMIF('reporting moussy'!$F$2:$EE$2,Y$4,'reporting moussy'!$F10:$EE10)+SUMIF('reporting trappes'!$F$2:$EE$2,Y$4,'reporting trappes'!$F10:$EE10)+SUMIF('SPACELOG 5 BP'!$F$2:$EE$2,Y$4,'SPACELOG 5 BP'!$F10:$EE10)+SUMIF('SPACELOG 6 BP'!$F$2:$EE$2,Y$4,'SPACELOG 6 BP'!$F10:$EE10)+SUMIF('SPACELOG 7 BP'!$F$2:$EE$2,Y$4,'SPACELOG 7 BP'!$F10:$EE10)+SUMIF('SPACELOG 8 BP'!$F$2:$EE$2,Y$4,'SPACELOG 8 BP'!$F10:$EE10)+SUMIF('SPACELOG 9 BP'!$F$2:$EE$2,Y$4,'SPACELOG 9 BP'!$F10:$EE10)+SUMIF('SPACELOG 10 BP'!$F$2:$EE$2,Y$4,'SPACELOG 10 BP'!$F10:$EE10)+SUMIF('SPACELOG 11 BP'!$F$2:$EE$2,Y$4,'SPACELOG 11 BP'!$F10:$EE10)+SUMIF('SPACELOG 12 BP'!$F$2:$EE$2,Y$4,'SPACELOG 12 BP'!$F10:$EE10)</f>
        <v>4840</v>
      </c>
      <c r="Z10" s="13">
        <f>SUMIF('reporting montigny'!$F$2:$EE$2,Z$4,'reporting montigny'!$F10:$EE10)+SUMIF('reporting boissy'!$F$2:$EE$2,Z$4,'reporting boissy'!$F10:$EE10)+SUMIF('reporting moussy'!$F$2:$EE$2,Z$4,'reporting moussy'!$F10:$EE10)+SUMIF('reporting trappes'!$F$2:$EE$2,Z$4,'reporting trappes'!$F10:$EE10)+SUMIF('SPACELOG 5 BP'!$F$2:$EE$2,Z$4,'SPACELOG 5 BP'!$F10:$EE10)+SUMIF('SPACELOG 6 BP'!$F$2:$EE$2,Z$4,'SPACELOG 6 BP'!$F10:$EE10)+SUMIF('SPACELOG 7 BP'!$F$2:$EE$2,Z$4,'SPACELOG 7 BP'!$F10:$EE10)+SUMIF('SPACELOG 8 BP'!$F$2:$EE$2,Z$4,'SPACELOG 8 BP'!$F10:$EE10)+SUMIF('SPACELOG 9 BP'!$F$2:$EE$2,Z$4,'SPACELOG 9 BP'!$F10:$EE10)+SUMIF('SPACELOG 10 BP'!$F$2:$EE$2,Z$4,'SPACELOG 10 BP'!$F10:$EE10)+SUMIF('SPACELOG 11 BP'!$F$2:$EE$2,Z$4,'SPACELOG 11 BP'!$F10:$EE10)+SUMIF('SPACELOG 12 BP'!$F$2:$EE$2,Z$4,'SPACELOG 12 BP'!$F10:$EE10)</f>
        <v>4840</v>
      </c>
      <c r="AA10" s="13">
        <f>SUMIF('reporting montigny'!$F$2:$EE$2,AA$4,'reporting montigny'!$F10:$EE10)+SUMIF('reporting boissy'!$F$2:$EE$2,AA$4,'reporting boissy'!$F10:$EE10)+SUMIF('reporting moussy'!$F$2:$EE$2,AA$4,'reporting moussy'!$F10:$EE10)+SUMIF('reporting trappes'!$F$2:$EE$2,AA$4,'reporting trappes'!$F10:$EE10)+SUMIF('SPACELOG 5 BP'!$F$2:$EE$2,AA$4,'SPACELOG 5 BP'!$F10:$EE10)+SUMIF('SPACELOG 6 BP'!$F$2:$EE$2,AA$4,'SPACELOG 6 BP'!$F10:$EE10)+SUMIF('SPACELOG 7 BP'!$F$2:$EE$2,AA$4,'SPACELOG 7 BP'!$F10:$EE10)+SUMIF('SPACELOG 8 BP'!$F$2:$EE$2,AA$4,'SPACELOG 8 BP'!$F10:$EE10)+SUMIF('SPACELOG 9 BP'!$F$2:$EE$2,AA$4,'SPACELOG 9 BP'!$F10:$EE10)+SUMIF('SPACELOG 10 BP'!$F$2:$EE$2,AA$4,'SPACELOG 10 BP'!$F10:$EE10)+SUMIF('SPACELOG 11 BP'!$F$2:$EE$2,AA$4,'SPACELOG 11 BP'!$F10:$EE10)+SUMIF('SPACELOG 12 BP'!$F$2:$EE$2,AA$4,'SPACELOG 12 BP'!$F10:$EE10)</f>
        <v>4840</v>
      </c>
      <c r="AB10" s="13">
        <f>SUMIF('reporting montigny'!$F$2:$EE$2,AB$4,'reporting montigny'!$F10:$EE10)+SUMIF('reporting boissy'!$F$2:$EE$2,AB$4,'reporting boissy'!$F10:$EE10)+SUMIF('reporting moussy'!$F$2:$EE$2,AB$4,'reporting moussy'!$F10:$EE10)+SUMIF('reporting trappes'!$F$2:$EE$2,AB$4,'reporting trappes'!$F10:$EE10)+SUMIF('SPACELOG 5 BP'!$F$2:$EE$2,AB$4,'SPACELOG 5 BP'!$F10:$EE10)+SUMIF('SPACELOG 6 BP'!$F$2:$EE$2,AB$4,'SPACELOG 6 BP'!$F10:$EE10)+SUMIF('SPACELOG 7 BP'!$F$2:$EE$2,AB$4,'SPACELOG 7 BP'!$F10:$EE10)+SUMIF('SPACELOG 8 BP'!$F$2:$EE$2,AB$4,'SPACELOG 8 BP'!$F10:$EE10)+SUMIF('SPACELOG 9 BP'!$F$2:$EE$2,AB$4,'SPACELOG 9 BP'!$F10:$EE10)+SUMIF('SPACELOG 10 BP'!$F$2:$EE$2,AB$4,'SPACELOG 10 BP'!$F10:$EE10)+SUMIF('SPACELOG 11 BP'!$F$2:$EE$2,AB$4,'SPACELOG 11 BP'!$F10:$EE10)+SUMIF('SPACELOG 12 BP'!$F$2:$EE$2,AB$4,'SPACELOG 12 BP'!$F10:$EE10)</f>
        <v>4840</v>
      </c>
      <c r="AC10" s="13">
        <f>SUMIF('reporting montigny'!$F$2:$EE$2,AC$4,'reporting montigny'!$F10:$EE10)+SUMIF('reporting boissy'!$F$2:$EE$2,AC$4,'reporting boissy'!$F10:$EE10)+SUMIF('reporting moussy'!$F$2:$EE$2,AC$4,'reporting moussy'!$F10:$EE10)+SUMIF('reporting trappes'!$F$2:$EE$2,AC$4,'reporting trappes'!$F10:$EE10)+SUMIF('SPACELOG 5 BP'!$F$2:$EE$2,AC$4,'SPACELOG 5 BP'!$F10:$EE10)+SUMIF('SPACELOG 6 BP'!$F$2:$EE$2,AC$4,'SPACELOG 6 BP'!$F10:$EE10)+SUMIF('SPACELOG 7 BP'!$F$2:$EE$2,AC$4,'SPACELOG 7 BP'!$F10:$EE10)+SUMIF('SPACELOG 8 BP'!$F$2:$EE$2,AC$4,'SPACELOG 8 BP'!$F10:$EE10)+SUMIF('SPACELOG 9 BP'!$F$2:$EE$2,AC$4,'SPACELOG 9 BP'!$F10:$EE10)+SUMIF('SPACELOG 10 BP'!$F$2:$EE$2,AC$4,'SPACELOG 10 BP'!$F10:$EE10)+SUMIF('SPACELOG 11 BP'!$F$2:$EE$2,AC$4,'SPACELOG 11 BP'!$F10:$EE10)+SUMIF('SPACELOG 12 BP'!$F$2:$EE$2,AC$4,'SPACELOG 12 BP'!$F10:$EE10)</f>
        <v>4840</v>
      </c>
      <c r="AD10" s="13">
        <f>SUMIF('reporting montigny'!$F$2:$EE$2,AD$4,'reporting montigny'!$F10:$EE10)+SUMIF('reporting boissy'!$F$2:$EE$2,AD$4,'reporting boissy'!$F10:$EE10)+SUMIF('reporting moussy'!$F$2:$EE$2,AD$4,'reporting moussy'!$F10:$EE10)+SUMIF('reporting trappes'!$F$2:$EE$2,AD$4,'reporting trappes'!$F10:$EE10)+SUMIF('SPACELOG 5 BP'!$F$2:$EE$2,AD$4,'SPACELOG 5 BP'!$F10:$EE10)+SUMIF('SPACELOG 6 BP'!$F$2:$EE$2,AD$4,'SPACELOG 6 BP'!$F10:$EE10)+SUMIF('SPACELOG 7 BP'!$F$2:$EE$2,AD$4,'SPACELOG 7 BP'!$F10:$EE10)+SUMIF('SPACELOG 8 BP'!$F$2:$EE$2,AD$4,'SPACELOG 8 BP'!$F10:$EE10)+SUMIF('SPACELOG 9 BP'!$F$2:$EE$2,AD$4,'SPACELOG 9 BP'!$F10:$EE10)+SUMIF('SPACELOG 10 BP'!$F$2:$EE$2,AD$4,'SPACELOG 10 BP'!$F10:$EE10)+SUMIF('SPACELOG 11 BP'!$F$2:$EE$2,AD$4,'SPACELOG 11 BP'!$F10:$EE10)+SUMIF('SPACELOG 12 BP'!$F$2:$EE$2,AD$4,'SPACELOG 12 BP'!$F10:$EE10)</f>
        <v>4840</v>
      </c>
      <c r="AE10" s="14">
        <f t="shared" si="10"/>
        <v>58760</v>
      </c>
      <c r="AF10" s="13">
        <f>SUMIF('reporting montigny'!$F$2:$EE$2,AF$4,'reporting montigny'!$F10:$EE10)+SUMIF('reporting boissy'!$F$2:$EE$2,AF$4,'reporting boissy'!$F10:$EE10)+SUMIF('reporting moussy'!$F$2:$EE$2,AF$4,'reporting moussy'!$F10:$EE10)+SUMIF('reporting trappes'!$F$2:$EE$2,AF$4,'reporting trappes'!$F10:$EE10)+SUMIF('SPACELOG 5 BP'!$F$2:$EE$2,AF$4,'SPACELOG 5 BP'!$F10:$EE10)+SUMIF('SPACELOG 6 BP'!$F$2:$EE$2,AF$4,'SPACELOG 6 BP'!$F10:$EE10)+SUMIF('SPACELOG 7 BP'!$F$2:$EE$2,AF$4,'SPACELOG 7 BP'!$F10:$EE10)+SUMIF('SPACELOG 8 BP'!$F$2:$EE$2,AF$4,'SPACELOG 8 BP'!$F10:$EE10)+SUMIF('SPACELOG 9 BP'!$F$2:$EE$2,AF$4,'SPACELOG 9 BP'!$F10:$EE10)+SUMIF('SPACELOG 10 BP'!$F$2:$EE$2,AF$4,'SPACELOG 10 BP'!$F10:$EE10)+SUMIF('SPACELOG 11 BP'!$F$2:$EE$2,AF$4,'SPACELOG 11 BP'!$F10:$EE10)+SUMIF('SPACELOG 12 BP'!$F$2:$EE$2,AF$4,'SPACELOG 12 BP'!$F10:$EE10)</f>
        <v>4650</v>
      </c>
      <c r="AG10" s="13">
        <f>SUMIF('reporting montigny'!$F$2:$EE$2,AG$4,'reporting montigny'!$F10:$EE10)+SUMIF('reporting boissy'!$F$2:$EE$2,AG$4,'reporting boissy'!$F10:$EE10)+SUMIF('reporting moussy'!$F$2:$EE$2,AG$4,'reporting moussy'!$F10:$EE10)+SUMIF('reporting trappes'!$F$2:$EE$2,AG$4,'reporting trappes'!$F10:$EE10)+SUMIF('SPACELOG 5 BP'!$F$2:$EE$2,AG$4,'SPACELOG 5 BP'!$F10:$EE10)+SUMIF('SPACELOG 6 BP'!$F$2:$EE$2,AG$4,'SPACELOG 6 BP'!$F10:$EE10)+SUMIF('SPACELOG 7 BP'!$F$2:$EE$2,AG$4,'SPACELOG 7 BP'!$F10:$EE10)+SUMIF('SPACELOG 8 BP'!$F$2:$EE$2,AG$4,'SPACELOG 8 BP'!$F10:$EE10)+SUMIF('SPACELOG 9 BP'!$F$2:$EE$2,AG$4,'SPACELOG 9 BP'!$F10:$EE10)+SUMIF('SPACELOG 10 BP'!$F$2:$EE$2,AG$4,'SPACELOG 10 BP'!$F10:$EE10)+SUMIF('SPACELOG 11 BP'!$F$2:$EE$2,AG$4,'SPACELOG 11 BP'!$F10:$EE10)+SUMIF('SPACELOG 12 BP'!$F$2:$EE$2,AG$4,'SPACELOG 12 BP'!$F10:$EE10)</f>
        <v>4650</v>
      </c>
      <c r="AH10" s="13">
        <f>SUMIF('reporting montigny'!$F$2:$EE$2,AH$4,'reporting montigny'!$F10:$EE10)+SUMIF('reporting boissy'!$F$2:$EE$2,AH$4,'reporting boissy'!$F10:$EE10)+SUMIF('reporting moussy'!$F$2:$EE$2,AH$4,'reporting moussy'!$F10:$EE10)+SUMIF('reporting trappes'!$F$2:$EE$2,AH$4,'reporting trappes'!$F10:$EE10)+SUMIF('SPACELOG 5 BP'!$F$2:$EE$2,AH$4,'SPACELOG 5 BP'!$F10:$EE10)+SUMIF('SPACELOG 6 BP'!$F$2:$EE$2,AH$4,'SPACELOG 6 BP'!$F10:$EE10)+SUMIF('SPACELOG 7 BP'!$F$2:$EE$2,AH$4,'SPACELOG 7 BP'!$F10:$EE10)+SUMIF('SPACELOG 8 BP'!$F$2:$EE$2,AH$4,'SPACELOG 8 BP'!$F10:$EE10)+SUMIF('SPACELOG 9 BP'!$F$2:$EE$2,AH$4,'SPACELOG 9 BP'!$F10:$EE10)+SUMIF('SPACELOG 10 BP'!$F$2:$EE$2,AH$4,'SPACELOG 10 BP'!$F10:$EE10)+SUMIF('SPACELOG 11 BP'!$F$2:$EE$2,AH$4,'SPACELOG 11 BP'!$F10:$EE10)+SUMIF('SPACELOG 12 BP'!$F$2:$EE$2,AH$4,'SPACELOG 12 BP'!$F10:$EE10)</f>
        <v>4650</v>
      </c>
      <c r="AI10" s="13">
        <f>SUMIF('reporting montigny'!$F$2:$EE$2,AI$4,'reporting montigny'!$F10:$EE10)+SUMIF('reporting boissy'!$F$2:$EE$2,AI$4,'reporting boissy'!$F10:$EE10)+SUMIF('reporting moussy'!$F$2:$EE$2,AI$4,'reporting moussy'!$F10:$EE10)+SUMIF('reporting trappes'!$F$2:$EE$2,AI$4,'reporting trappes'!$F10:$EE10)+SUMIF('SPACELOG 5 BP'!$F$2:$EE$2,AI$4,'SPACELOG 5 BP'!$F10:$EE10)+SUMIF('SPACELOG 6 BP'!$F$2:$EE$2,AI$4,'SPACELOG 6 BP'!$F10:$EE10)+SUMIF('SPACELOG 7 BP'!$F$2:$EE$2,AI$4,'SPACELOG 7 BP'!$F10:$EE10)+SUMIF('SPACELOG 8 BP'!$F$2:$EE$2,AI$4,'SPACELOG 8 BP'!$F10:$EE10)+SUMIF('SPACELOG 9 BP'!$F$2:$EE$2,AI$4,'SPACELOG 9 BP'!$F10:$EE10)+SUMIF('SPACELOG 10 BP'!$F$2:$EE$2,AI$4,'SPACELOG 10 BP'!$F10:$EE10)+SUMIF('SPACELOG 11 BP'!$F$2:$EE$2,AI$4,'SPACELOG 11 BP'!$F10:$EE10)+SUMIF('SPACELOG 12 BP'!$F$2:$EE$2,AI$4,'SPACELOG 12 BP'!$F10:$EE10)</f>
        <v>4650</v>
      </c>
      <c r="AJ10" s="13">
        <f>SUMIF('reporting montigny'!$F$2:$EE$2,AJ$4,'reporting montigny'!$F10:$EE10)+SUMIF('reporting boissy'!$F$2:$EE$2,AJ$4,'reporting boissy'!$F10:$EE10)+SUMIF('reporting moussy'!$F$2:$EE$2,AJ$4,'reporting moussy'!$F10:$EE10)+SUMIF('reporting trappes'!$F$2:$EE$2,AJ$4,'reporting trappes'!$F10:$EE10)+SUMIF('SPACELOG 5 BP'!$F$2:$EE$2,AJ$4,'SPACELOG 5 BP'!$F10:$EE10)+SUMIF('SPACELOG 6 BP'!$F$2:$EE$2,AJ$4,'SPACELOG 6 BP'!$F10:$EE10)+SUMIF('SPACELOG 7 BP'!$F$2:$EE$2,AJ$4,'SPACELOG 7 BP'!$F10:$EE10)+SUMIF('SPACELOG 8 BP'!$F$2:$EE$2,AJ$4,'SPACELOG 8 BP'!$F10:$EE10)+SUMIF('SPACELOG 9 BP'!$F$2:$EE$2,AJ$4,'SPACELOG 9 BP'!$F10:$EE10)+SUMIF('SPACELOG 10 BP'!$F$2:$EE$2,AJ$4,'SPACELOG 10 BP'!$F10:$EE10)+SUMIF('SPACELOG 11 BP'!$F$2:$EE$2,AJ$4,'SPACELOG 11 BP'!$F10:$EE10)+SUMIF('SPACELOG 12 BP'!$F$2:$EE$2,AJ$4,'SPACELOG 12 BP'!$F10:$EE10)</f>
        <v>4650</v>
      </c>
      <c r="AK10" s="13">
        <f>SUMIF('reporting montigny'!$F$2:$EE$2,AK$4,'reporting montigny'!$F10:$EE10)+SUMIF('reporting boissy'!$F$2:$EE$2,AK$4,'reporting boissy'!$F10:$EE10)+SUMIF('reporting moussy'!$F$2:$EE$2,AK$4,'reporting moussy'!$F10:$EE10)+SUMIF('reporting trappes'!$F$2:$EE$2,AK$4,'reporting trappes'!$F10:$EE10)+SUMIF('SPACELOG 5 BP'!$F$2:$EE$2,AK$4,'SPACELOG 5 BP'!$F10:$EE10)+SUMIF('SPACELOG 6 BP'!$F$2:$EE$2,AK$4,'SPACELOG 6 BP'!$F10:$EE10)+SUMIF('SPACELOG 7 BP'!$F$2:$EE$2,AK$4,'SPACELOG 7 BP'!$F10:$EE10)+SUMIF('SPACELOG 8 BP'!$F$2:$EE$2,AK$4,'SPACELOG 8 BP'!$F10:$EE10)+SUMIF('SPACELOG 9 BP'!$F$2:$EE$2,AK$4,'SPACELOG 9 BP'!$F10:$EE10)+SUMIF('SPACELOG 10 BP'!$F$2:$EE$2,AK$4,'SPACELOG 10 BP'!$F10:$EE10)+SUMIF('SPACELOG 11 BP'!$F$2:$EE$2,AK$4,'SPACELOG 11 BP'!$F10:$EE10)+SUMIF('SPACELOG 12 BP'!$F$2:$EE$2,AK$4,'SPACELOG 12 BP'!$F10:$EE10)</f>
        <v>4650</v>
      </c>
      <c r="AL10" s="13">
        <f>SUMIF('reporting montigny'!$F$2:$EE$2,AL$4,'reporting montigny'!$F10:$EE10)+SUMIF('reporting boissy'!$F$2:$EE$2,AL$4,'reporting boissy'!$F10:$EE10)+SUMIF('reporting moussy'!$F$2:$EE$2,AL$4,'reporting moussy'!$F10:$EE10)+SUMIF('reporting trappes'!$F$2:$EE$2,AL$4,'reporting trappes'!$F10:$EE10)+SUMIF('SPACELOG 5 BP'!$F$2:$EE$2,AL$4,'SPACELOG 5 BP'!$F10:$EE10)+SUMIF('SPACELOG 6 BP'!$F$2:$EE$2,AL$4,'SPACELOG 6 BP'!$F10:$EE10)+SUMIF('SPACELOG 7 BP'!$F$2:$EE$2,AL$4,'SPACELOG 7 BP'!$F10:$EE10)+SUMIF('SPACELOG 8 BP'!$F$2:$EE$2,AL$4,'SPACELOG 8 BP'!$F10:$EE10)+SUMIF('SPACELOG 9 BP'!$F$2:$EE$2,AL$4,'SPACELOG 9 BP'!$F10:$EE10)+SUMIF('SPACELOG 10 BP'!$F$2:$EE$2,AL$4,'SPACELOG 10 BP'!$F10:$EE10)+SUMIF('SPACELOG 11 BP'!$F$2:$EE$2,AL$4,'SPACELOG 11 BP'!$F10:$EE10)+SUMIF('SPACELOG 12 BP'!$F$2:$EE$2,AL$4,'SPACELOG 12 BP'!$F10:$EE10)</f>
        <v>4650</v>
      </c>
      <c r="AM10" s="13">
        <f>SUMIF('reporting montigny'!$F$2:$EE$2,AM$4,'reporting montigny'!$F10:$EE10)+SUMIF('reporting boissy'!$F$2:$EE$2,AM$4,'reporting boissy'!$F10:$EE10)+SUMIF('reporting moussy'!$F$2:$EE$2,AM$4,'reporting moussy'!$F10:$EE10)+SUMIF('reporting trappes'!$F$2:$EE$2,AM$4,'reporting trappes'!$F10:$EE10)+SUMIF('SPACELOG 5 BP'!$F$2:$EE$2,AM$4,'SPACELOG 5 BP'!$F10:$EE10)+SUMIF('SPACELOG 6 BP'!$F$2:$EE$2,AM$4,'SPACELOG 6 BP'!$F10:$EE10)+SUMIF('SPACELOG 7 BP'!$F$2:$EE$2,AM$4,'SPACELOG 7 BP'!$F10:$EE10)+SUMIF('SPACELOG 8 BP'!$F$2:$EE$2,AM$4,'SPACELOG 8 BP'!$F10:$EE10)+SUMIF('SPACELOG 9 BP'!$F$2:$EE$2,AM$4,'SPACELOG 9 BP'!$F10:$EE10)+SUMIF('SPACELOG 10 BP'!$F$2:$EE$2,AM$4,'SPACELOG 10 BP'!$F10:$EE10)+SUMIF('SPACELOG 11 BP'!$F$2:$EE$2,AM$4,'SPACELOG 11 BP'!$F10:$EE10)+SUMIF('SPACELOG 12 BP'!$F$2:$EE$2,AM$4,'SPACELOG 12 BP'!$F10:$EE10)</f>
        <v>4650</v>
      </c>
      <c r="AN10" s="13">
        <f>SUMIF('reporting montigny'!$F$2:$EE$2,AN$4,'reporting montigny'!$F10:$EE10)+SUMIF('reporting boissy'!$F$2:$EE$2,AN$4,'reporting boissy'!$F10:$EE10)+SUMIF('reporting moussy'!$F$2:$EE$2,AN$4,'reporting moussy'!$F10:$EE10)+SUMIF('reporting trappes'!$F$2:$EE$2,AN$4,'reporting trappes'!$F10:$EE10)+SUMIF('SPACELOG 5 BP'!$F$2:$EE$2,AN$4,'SPACELOG 5 BP'!$F10:$EE10)+SUMIF('SPACELOG 6 BP'!$F$2:$EE$2,AN$4,'SPACELOG 6 BP'!$F10:$EE10)+SUMIF('SPACELOG 7 BP'!$F$2:$EE$2,AN$4,'SPACELOG 7 BP'!$F10:$EE10)+SUMIF('SPACELOG 8 BP'!$F$2:$EE$2,AN$4,'SPACELOG 8 BP'!$F10:$EE10)+SUMIF('SPACELOG 9 BP'!$F$2:$EE$2,AN$4,'SPACELOG 9 BP'!$F10:$EE10)+SUMIF('SPACELOG 10 BP'!$F$2:$EE$2,AN$4,'SPACELOG 10 BP'!$F10:$EE10)+SUMIF('SPACELOG 11 BP'!$F$2:$EE$2,AN$4,'SPACELOG 11 BP'!$F10:$EE10)+SUMIF('SPACELOG 12 BP'!$F$2:$EE$2,AN$4,'SPACELOG 12 BP'!$F10:$EE10)</f>
        <v>4650</v>
      </c>
      <c r="AO10" s="13">
        <f>SUMIF('reporting montigny'!$F$2:$EE$2,AO$4,'reporting montigny'!$F10:$EE10)+SUMIF('reporting boissy'!$F$2:$EE$2,AO$4,'reporting boissy'!$F10:$EE10)+SUMIF('reporting moussy'!$F$2:$EE$2,AO$4,'reporting moussy'!$F10:$EE10)+SUMIF('reporting trappes'!$F$2:$EE$2,AO$4,'reporting trappes'!$F10:$EE10)+SUMIF('SPACELOG 5 BP'!$F$2:$EE$2,AO$4,'SPACELOG 5 BP'!$F10:$EE10)+SUMIF('SPACELOG 6 BP'!$F$2:$EE$2,AO$4,'SPACELOG 6 BP'!$F10:$EE10)+SUMIF('SPACELOG 7 BP'!$F$2:$EE$2,AO$4,'SPACELOG 7 BP'!$F10:$EE10)+SUMIF('SPACELOG 8 BP'!$F$2:$EE$2,AO$4,'SPACELOG 8 BP'!$F10:$EE10)+SUMIF('SPACELOG 9 BP'!$F$2:$EE$2,AO$4,'SPACELOG 9 BP'!$F10:$EE10)+SUMIF('SPACELOG 10 BP'!$F$2:$EE$2,AO$4,'SPACELOG 10 BP'!$F10:$EE10)+SUMIF('SPACELOG 11 BP'!$F$2:$EE$2,AO$4,'SPACELOG 11 BP'!$F10:$EE10)+SUMIF('SPACELOG 12 BP'!$F$2:$EE$2,AO$4,'SPACELOG 12 BP'!$F10:$EE10)</f>
        <v>4650</v>
      </c>
      <c r="AP10" s="13">
        <f>SUMIF('reporting montigny'!$F$2:$EE$2,AP$4,'reporting montigny'!$F10:$EE10)+SUMIF('reporting boissy'!$F$2:$EE$2,AP$4,'reporting boissy'!$F10:$EE10)+SUMIF('reporting moussy'!$F$2:$EE$2,AP$4,'reporting moussy'!$F10:$EE10)+SUMIF('reporting trappes'!$F$2:$EE$2,AP$4,'reporting trappes'!$F10:$EE10)+SUMIF('SPACELOG 5 BP'!$F$2:$EE$2,AP$4,'SPACELOG 5 BP'!$F10:$EE10)+SUMIF('SPACELOG 6 BP'!$F$2:$EE$2,AP$4,'SPACELOG 6 BP'!$F10:$EE10)+SUMIF('SPACELOG 7 BP'!$F$2:$EE$2,AP$4,'SPACELOG 7 BP'!$F10:$EE10)+SUMIF('SPACELOG 8 BP'!$F$2:$EE$2,AP$4,'SPACELOG 8 BP'!$F10:$EE10)+SUMIF('SPACELOG 9 BP'!$F$2:$EE$2,AP$4,'SPACELOG 9 BP'!$F10:$EE10)+SUMIF('SPACELOG 10 BP'!$F$2:$EE$2,AP$4,'SPACELOG 10 BP'!$F10:$EE10)+SUMIF('SPACELOG 11 BP'!$F$2:$EE$2,AP$4,'SPACELOG 11 BP'!$F10:$EE10)+SUMIF('SPACELOG 12 BP'!$F$2:$EE$2,AP$4,'SPACELOG 12 BP'!$F10:$EE10)</f>
        <v>4650</v>
      </c>
      <c r="AQ10" s="13">
        <f>SUMIF('reporting montigny'!$F$2:$EE$2,AQ$4,'reporting montigny'!$F10:$EE10)+SUMIF('reporting boissy'!$F$2:$EE$2,AQ$4,'reporting boissy'!$F10:$EE10)+SUMIF('reporting moussy'!$F$2:$EE$2,AQ$4,'reporting moussy'!$F10:$EE10)+SUMIF('reporting trappes'!$F$2:$EE$2,AQ$4,'reporting trappes'!$F10:$EE10)+SUMIF('SPACELOG 5 BP'!$F$2:$EE$2,AQ$4,'SPACELOG 5 BP'!$F10:$EE10)+SUMIF('SPACELOG 6 BP'!$F$2:$EE$2,AQ$4,'SPACELOG 6 BP'!$F10:$EE10)+SUMIF('SPACELOG 7 BP'!$F$2:$EE$2,AQ$4,'SPACELOG 7 BP'!$F10:$EE10)+SUMIF('SPACELOG 8 BP'!$F$2:$EE$2,AQ$4,'SPACELOG 8 BP'!$F10:$EE10)+SUMIF('SPACELOG 9 BP'!$F$2:$EE$2,AQ$4,'SPACELOG 9 BP'!$F10:$EE10)+SUMIF('SPACELOG 10 BP'!$F$2:$EE$2,AQ$4,'SPACELOG 10 BP'!$F10:$EE10)+SUMIF('SPACELOG 11 BP'!$F$2:$EE$2,AQ$4,'SPACELOG 11 BP'!$F10:$EE10)+SUMIF('SPACELOG 12 BP'!$F$2:$EE$2,AQ$4,'SPACELOG 12 BP'!$F10:$EE10)</f>
        <v>4650</v>
      </c>
      <c r="AR10" s="14">
        <f t="shared" si="11"/>
        <v>55800</v>
      </c>
      <c r="AS10" s="13">
        <f>SUMIF('reporting montigny'!$F$2:$EE$2,AS$4,'reporting montigny'!$F10:$EE10)+SUMIF('reporting boissy'!$F$2:$EE$2,AS$4,'reporting boissy'!$F10:$EE10)+SUMIF('reporting moussy'!$F$2:$EE$2,AS$4,'reporting moussy'!$F10:$EE10)+SUMIF('reporting trappes'!$F$2:$EE$2,AS$4,'reporting trappes'!$F10:$EE10)+SUMIF('SPACELOG 5 BP'!$F$2:$EE$2,AS$4,'SPACELOG 5 BP'!$F10:$EE10)+SUMIF('SPACELOG 6 BP'!$F$2:$EE$2,AS$4,'SPACELOG 6 BP'!$F10:$EE10)+SUMIF('SPACELOG 7 BP'!$F$2:$EE$2,AS$4,'SPACELOG 7 BP'!$F10:$EE10)+SUMIF('SPACELOG 8 BP'!$F$2:$EE$2,AS$4,'SPACELOG 8 BP'!$F10:$EE10)+SUMIF('SPACELOG 9 BP'!$F$2:$EE$2,AS$4,'SPACELOG 9 BP'!$F10:$EE10)+SUMIF('SPACELOG 10 BP'!$F$2:$EE$2,AS$4,'SPACELOG 10 BP'!$F10:$EE10)+SUMIF('SPACELOG 11 BP'!$F$2:$EE$2,AS$4,'SPACELOG 11 BP'!$F10:$EE10)+SUMIF('SPACELOG 12 BP'!$F$2:$EE$2,AS$4,'SPACELOG 12 BP'!$F10:$EE10)</f>
        <v>4650</v>
      </c>
      <c r="AT10" s="13">
        <f>SUMIF('reporting montigny'!$F$2:$EE$2,AT$4,'reporting montigny'!$F10:$EE10)+SUMIF('reporting boissy'!$F$2:$EE$2,AT$4,'reporting boissy'!$F10:$EE10)+SUMIF('reporting moussy'!$F$2:$EE$2,AT$4,'reporting moussy'!$F10:$EE10)+SUMIF('reporting trappes'!$F$2:$EE$2,AT$4,'reporting trappes'!$F10:$EE10)+SUMIF('SPACELOG 5 BP'!$F$2:$EE$2,AT$4,'SPACELOG 5 BP'!$F10:$EE10)+SUMIF('SPACELOG 6 BP'!$F$2:$EE$2,AT$4,'SPACELOG 6 BP'!$F10:$EE10)+SUMIF('SPACELOG 7 BP'!$F$2:$EE$2,AT$4,'SPACELOG 7 BP'!$F10:$EE10)+SUMIF('SPACELOG 8 BP'!$F$2:$EE$2,AT$4,'SPACELOG 8 BP'!$F10:$EE10)+SUMIF('SPACELOG 9 BP'!$F$2:$EE$2,AT$4,'SPACELOG 9 BP'!$F10:$EE10)+SUMIF('SPACELOG 10 BP'!$F$2:$EE$2,AT$4,'SPACELOG 10 BP'!$F10:$EE10)+SUMIF('SPACELOG 11 BP'!$F$2:$EE$2,AT$4,'SPACELOG 11 BP'!$F10:$EE10)+SUMIF('SPACELOG 12 BP'!$F$2:$EE$2,AT$4,'SPACELOG 12 BP'!$F10:$EE10)</f>
        <v>4650</v>
      </c>
      <c r="AU10" s="13">
        <f>SUMIF('reporting montigny'!$F$2:$EE$2,AU$4,'reporting montigny'!$F10:$EE10)+SUMIF('reporting boissy'!$F$2:$EE$2,AU$4,'reporting boissy'!$F10:$EE10)+SUMIF('reporting moussy'!$F$2:$EE$2,AU$4,'reporting moussy'!$F10:$EE10)+SUMIF('reporting trappes'!$F$2:$EE$2,AU$4,'reporting trappes'!$F10:$EE10)+SUMIF('SPACELOG 5 BP'!$F$2:$EE$2,AU$4,'SPACELOG 5 BP'!$F10:$EE10)+SUMIF('SPACELOG 6 BP'!$F$2:$EE$2,AU$4,'SPACELOG 6 BP'!$F10:$EE10)+SUMIF('SPACELOG 7 BP'!$F$2:$EE$2,AU$4,'SPACELOG 7 BP'!$F10:$EE10)+SUMIF('SPACELOG 8 BP'!$F$2:$EE$2,AU$4,'SPACELOG 8 BP'!$F10:$EE10)+SUMIF('SPACELOG 9 BP'!$F$2:$EE$2,AU$4,'SPACELOG 9 BP'!$F10:$EE10)+SUMIF('SPACELOG 10 BP'!$F$2:$EE$2,AU$4,'SPACELOG 10 BP'!$F10:$EE10)+SUMIF('SPACELOG 11 BP'!$F$2:$EE$2,AU$4,'SPACELOG 11 BP'!$F10:$EE10)+SUMIF('SPACELOG 12 BP'!$F$2:$EE$2,AU$4,'SPACELOG 12 BP'!$F10:$EE10)</f>
        <v>4650</v>
      </c>
      <c r="AV10" s="13">
        <f>SUMIF('reporting montigny'!$F$2:$EE$2,AV$4,'reporting montigny'!$F10:$EE10)+SUMIF('reporting boissy'!$F$2:$EE$2,AV$4,'reporting boissy'!$F10:$EE10)+SUMIF('reporting moussy'!$F$2:$EE$2,AV$4,'reporting moussy'!$F10:$EE10)+SUMIF('reporting trappes'!$F$2:$EE$2,AV$4,'reporting trappes'!$F10:$EE10)+SUMIF('SPACELOG 5 BP'!$F$2:$EE$2,AV$4,'SPACELOG 5 BP'!$F10:$EE10)+SUMIF('SPACELOG 6 BP'!$F$2:$EE$2,AV$4,'SPACELOG 6 BP'!$F10:$EE10)+SUMIF('SPACELOG 7 BP'!$F$2:$EE$2,AV$4,'SPACELOG 7 BP'!$F10:$EE10)+SUMIF('SPACELOG 8 BP'!$F$2:$EE$2,AV$4,'SPACELOG 8 BP'!$F10:$EE10)+SUMIF('SPACELOG 9 BP'!$F$2:$EE$2,AV$4,'SPACELOG 9 BP'!$F10:$EE10)+SUMIF('SPACELOG 10 BP'!$F$2:$EE$2,AV$4,'SPACELOG 10 BP'!$F10:$EE10)+SUMIF('SPACELOG 11 BP'!$F$2:$EE$2,AV$4,'SPACELOG 11 BP'!$F10:$EE10)+SUMIF('SPACELOG 12 BP'!$F$2:$EE$2,AV$4,'SPACELOG 12 BP'!$F10:$EE10)</f>
        <v>4650</v>
      </c>
      <c r="AW10" s="13">
        <f>SUMIF('reporting montigny'!$F$2:$EE$2,AW$4,'reporting montigny'!$F10:$EE10)+SUMIF('reporting boissy'!$F$2:$EE$2,AW$4,'reporting boissy'!$F10:$EE10)+SUMIF('reporting moussy'!$F$2:$EE$2,AW$4,'reporting moussy'!$F10:$EE10)+SUMIF('reporting trappes'!$F$2:$EE$2,AW$4,'reporting trappes'!$F10:$EE10)+SUMIF('SPACELOG 5 BP'!$F$2:$EE$2,AW$4,'SPACELOG 5 BP'!$F10:$EE10)+SUMIF('SPACELOG 6 BP'!$F$2:$EE$2,AW$4,'SPACELOG 6 BP'!$F10:$EE10)+SUMIF('SPACELOG 7 BP'!$F$2:$EE$2,AW$4,'SPACELOG 7 BP'!$F10:$EE10)+SUMIF('SPACELOG 8 BP'!$F$2:$EE$2,AW$4,'SPACELOG 8 BP'!$F10:$EE10)+SUMIF('SPACELOG 9 BP'!$F$2:$EE$2,AW$4,'SPACELOG 9 BP'!$F10:$EE10)+SUMIF('SPACELOG 10 BP'!$F$2:$EE$2,AW$4,'SPACELOG 10 BP'!$F10:$EE10)+SUMIF('SPACELOG 11 BP'!$F$2:$EE$2,AW$4,'SPACELOG 11 BP'!$F10:$EE10)+SUMIF('SPACELOG 12 BP'!$F$2:$EE$2,AW$4,'SPACELOG 12 BP'!$F10:$EE10)</f>
        <v>4650</v>
      </c>
      <c r="AX10" s="13">
        <f>SUMIF('reporting montigny'!$F$2:$EE$2,AX$4,'reporting montigny'!$F10:$EE10)+SUMIF('reporting boissy'!$F$2:$EE$2,AX$4,'reporting boissy'!$F10:$EE10)+SUMIF('reporting moussy'!$F$2:$EE$2,AX$4,'reporting moussy'!$F10:$EE10)+SUMIF('reporting trappes'!$F$2:$EE$2,AX$4,'reporting trappes'!$F10:$EE10)+SUMIF('SPACELOG 5 BP'!$F$2:$EE$2,AX$4,'SPACELOG 5 BP'!$F10:$EE10)+SUMIF('SPACELOG 6 BP'!$F$2:$EE$2,AX$4,'SPACELOG 6 BP'!$F10:$EE10)+SUMIF('SPACELOG 7 BP'!$F$2:$EE$2,AX$4,'SPACELOG 7 BP'!$F10:$EE10)+SUMIF('SPACELOG 8 BP'!$F$2:$EE$2,AX$4,'SPACELOG 8 BP'!$F10:$EE10)+SUMIF('SPACELOG 9 BP'!$F$2:$EE$2,AX$4,'SPACELOG 9 BP'!$F10:$EE10)+SUMIF('SPACELOG 10 BP'!$F$2:$EE$2,AX$4,'SPACELOG 10 BP'!$F10:$EE10)+SUMIF('SPACELOG 11 BP'!$F$2:$EE$2,AX$4,'SPACELOG 11 BP'!$F10:$EE10)+SUMIF('SPACELOG 12 BP'!$F$2:$EE$2,AX$4,'SPACELOG 12 BP'!$F10:$EE10)</f>
        <v>4650</v>
      </c>
      <c r="AY10" s="13">
        <f>SUMIF('reporting montigny'!$F$2:$EE$2,AY$4,'reporting montigny'!$F10:$EE10)+SUMIF('reporting boissy'!$F$2:$EE$2,AY$4,'reporting boissy'!$F10:$EE10)+SUMIF('reporting moussy'!$F$2:$EE$2,AY$4,'reporting moussy'!$F10:$EE10)+SUMIF('reporting trappes'!$F$2:$EE$2,AY$4,'reporting trappes'!$F10:$EE10)+SUMIF('SPACELOG 5 BP'!$F$2:$EE$2,AY$4,'SPACELOG 5 BP'!$F10:$EE10)+SUMIF('SPACELOG 6 BP'!$F$2:$EE$2,AY$4,'SPACELOG 6 BP'!$F10:$EE10)+SUMIF('SPACELOG 7 BP'!$F$2:$EE$2,AY$4,'SPACELOG 7 BP'!$F10:$EE10)+SUMIF('SPACELOG 8 BP'!$F$2:$EE$2,AY$4,'SPACELOG 8 BP'!$F10:$EE10)+SUMIF('SPACELOG 9 BP'!$F$2:$EE$2,AY$4,'SPACELOG 9 BP'!$F10:$EE10)+SUMIF('SPACELOG 10 BP'!$F$2:$EE$2,AY$4,'SPACELOG 10 BP'!$F10:$EE10)+SUMIF('SPACELOG 11 BP'!$F$2:$EE$2,AY$4,'SPACELOG 11 BP'!$F10:$EE10)+SUMIF('SPACELOG 12 BP'!$F$2:$EE$2,AY$4,'SPACELOG 12 BP'!$F10:$EE10)</f>
        <v>4650</v>
      </c>
      <c r="AZ10" s="13">
        <f>SUMIF('reporting montigny'!$F$2:$EE$2,AZ$4,'reporting montigny'!$F10:$EE10)+SUMIF('reporting boissy'!$F$2:$EE$2,AZ$4,'reporting boissy'!$F10:$EE10)+SUMIF('reporting moussy'!$F$2:$EE$2,AZ$4,'reporting moussy'!$F10:$EE10)+SUMIF('reporting trappes'!$F$2:$EE$2,AZ$4,'reporting trappes'!$F10:$EE10)+SUMIF('SPACELOG 5 BP'!$F$2:$EE$2,AZ$4,'SPACELOG 5 BP'!$F10:$EE10)+SUMIF('SPACELOG 6 BP'!$F$2:$EE$2,AZ$4,'SPACELOG 6 BP'!$F10:$EE10)+SUMIF('SPACELOG 7 BP'!$F$2:$EE$2,AZ$4,'SPACELOG 7 BP'!$F10:$EE10)+SUMIF('SPACELOG 8 BP'!$F$2:$EE$2,AZ$4,'SPACELOG 8 BP'!$F10:$EE10)+SUMIF('SPACELOG 9 BP'!$F$2:$EE$2,AZ$4,'SPACELOG 9 BP'!$F10:$EE10)+SUMIF('SPACELOG 10 BP'!$F$2:$EE$2,AZ$4,'SPACELOG 10 BP'!$F10:$EE10)+SUMIF('SPACELOG 11 BP'!$F$2:$EE$2,AZ$4,'SPACELOG 11 BP'!$F10:$EE10)+SUMIF('SPACELOG 12 BP'!$F$2:$EE$2,AZ$4,'SPACELOG 12 BP'!$F10:$EE10)</f>
        <v>4650</v>
      </c>
      <c r="BA10" s="13">
        <f>SUMIF('reporting montigny'!$F$2:$EE$2,BA$4,'reporting montigny'!$F10:$EE10)+SUMIF('reporting boissy'!$F$2:$EE$2,BA$4,'reporting boissy'!$F10:$EE10)+SUMIF('reporting moussy'!$F$2:$EE$2,BA$4,'reporting moussy'!$F10:$EE10)+SUMIF('reporting trappes'!$F$2:$EE$2,BA$4,'reporting trappes'!$F10:$EE10)+SUMIF('SPACELOG 5 BP'!$F$2:$EE$2,BA$4,'SPACELOG 5 BP'!$F10:$EE10)+SUMIF('SPACELOG 6 BP'!$F$2:$EE$2,BA$4,'SPACELOG 6 BP'!$F10:$EE10)+SUMIF('SPACELOG 7 BP'!$F$2:$EE$2,BA$4,'SPACELOG 7 BP'!$F10:$EE10)+SUMIF('SPACELOG 8 BP'!$F$2:$EE$2,BA$4,'SPACELOG 8 BP'!$F10:$EE10)+SUMIF('SPACELOG 9 BP'!$F$2:$EE$2,BA$4,'SPACELOG 9 BP'!$F10:$EE10)+SUMIF('SPACELOG 10 BP'!$F$2:$EE$2,BA$4,'SPACELOG 10 BP'!$F10:$EE10)+SUMIF('SPACELOG 11 BP'!$F$2:$EE$2,BA$4,'SPACELOG 11 BP'!$F10:$EE10)+SUMIF('SPACELOG 12 BP'!$F$2:$EE$2,BA$4,'SPACELOG 12 BP'!$F10:$EE10)</f>
        <v>4650</v>
      </c>
      <c r="BB10" s="13">
        <f>SUMIF('reporting montigny'!$F$2:$EE$2,BB$4,'reporting montigny'!$F10:$EE10)+SUMIF('reporting boissy'!$F$2:$EE$2,BB$4,'reporting boissy'!$F10:$EE10)+SUMIF('reporting moussy'!$F$2:$EE$2,BB$4,'reporting moussy'!$F10:$EE10)+SUMIF('reporting trappes'!$F$2:$EE$2,BB$4,'reporting trappes'!$F10:$EE10)+SUMIF('SPACELOG 5 BP'!$F$2:$EE$2,BB$4,'SPACELOG 5 BP'!$F10:$EE10)+SUMIF('SPACELOG 6 BP'!$F$2:$EE$2,BB$4,'SPACELOG 6 BP'!$F10:$EE10)+SUMIF('SPACELOG 7 BP'!$F$2:$EE$2,BB$4,'SPACELOG 7 BP'!$F10:$EE10)+SUMIF('SPACELOG 8 BP'!$F$2:$EE$2,BB$4,'SPACELOG 8 BP'!$F10:$EE10)+SUMIF('SPACELOG 9 BP'!$F$2:$EE$2,BB$4,'SPACELOG 9 BP'!$F10:$EE10)+SUMIF('SPACELOG 10 BP'!$F$2:$EE$2,BB$4,'SPACELOG 10 BP'!$F10:$EE10)+SUMIF('SPACELOG 11 BP'!$F$2:$EE$2,BB$4,'SPACELOG 11 BP'!$F10:$EE10)+SUMIF('SPACELOG 12 BP'!$F$2:$EE$2,BB$4,'SPACELOG 12 BP'!$F10:$EE10)</f>
        <v>4650</v>
      </c>
      <c r="BC10" s="13">
        <f>SUMIF('reporting montigny'!$F$2:$EE$2,BC$4,'reporting montigny'!$F10:$EE10)+SUMIF('reporting boissy'!$F$2:$EE$2,BC$4,'reporting boissy'!$F10:$EE10)+SUMIF('reporting moussy'!$F$2:$EE$2,BC$4,'reporting moussy'!$F10:$EE10)+SUMIF('reporting trappes'!$F$2:$EE$2,BC$4,'reporting trappes'!$F10:$EE10)+SUMIF('SPACELOG 5 BP'!$F$2:$EE$2,BC$4,'SPACELOG 5 BP'!$F10:$EE10)+SUMIF('SPACELOG 6 BP'!$F$2:$EE$2,BC$4,'SPACELOG 6 BP'!$F10:$EE10)+SUMIF('SPACELOG 7 BP'!$F$2:$EE$2,BC$4,'SPACELOG 7 BP'!$F10:$EE10)+SUMIF('SPACELOG 8 BP'!$F$2:$EE$2,BC$4,'SPACELOG 8 BP'!$F10:$EE10)+SUMIF('SPACELOG 9 BP'!$F$2:$EE$2,BC$4,'SPACELOG 9 BP'!$F10:$EE10)+SUMIF('SPACELOG 10 BP'!$F$2:$EE$2,BC$4,'SPACELOG 10 BP'!$F10:$EE10)+SUMIF('SPACELOG 11 BP'!$F$2:$EE$2,BC$4,'SPACELOG 11 BP'!$F10:$EE10)+SUMIF('SPACELOG 12 BP'!$F$2:$EE$2,BC$4,'SPACELOG 12 BP'!$F10:$EE10)</f>
        <v>4650</v>
      </c>
      <c r="BD10" s="13">
        <f>SUMIF('reporting montigny'!$F$2:$EE$2,BD$4,'reporting montigny'!$F10:$EE10)+SUMIF('reporting boissy'!$F$2:$EE$2,BD$4,'reporting boissy'!$F10:$EE10)+SUMIF('reporting moussy'!$F$2:$EE$2,BD$4,'reporting moussy'!$F10:$EE10)+SUMIF('reporting trappes'!$F$2:$EE$2,BD$4,'reporting trappes'!$F10:$EE10)+SUMIF('SPACELOG 5 BP'!$F$2:$EE$2,BD$4,'SPACELOG 5 BP'!$F10:$EE10)+SUMIF('SPACELOG 6 BP'!$F$2:$EE$2,BD$4,'SPACELOG 6 BP'!$F10:$EE10)+SUMIF('SPACELOG 7 BP'!$F$2:$EE$2,BD$4,'SPACELOG 7 BP'!$F10:$EE10)+SUMIF('SPACELOG 8 BP'!$F$2:$EE$2,BD$4,'SPACELOG 8 BP'!$F10:$EE10)+SUMIF('SPACELOG 9 BP'!$F$2:$EE$2,BD$4,'SPACELOG 9 BP'!$F10:$EE10)+SUMIF('SPACELOG 10 BP'!$F$2:$EE$2,BD$4,'SPACELOG 10 BP'!$F10:$EE10)+SUMIF('SPACELOG 11 BP'!$F$2:$EE$2,BD$4,'SPACELOG 11 BP'!$F10:$EE10)+SUMIF('SPACELOG 12 BP'!$F$2:$EE$2,BD$4,'SPACELOG 12 BP'!$F10:$EE10)</f>
        <v>4650</v>
      </c>
      <c r="BE10" s="14">
        <f t="shared" si="12"/>
        <v>55800</v>
      </c>
      <c r="BF10" s="13">
        <f>SUMIF('reporting montigny'!$F$2:$EE$2,BF$4,'reporting montigny'!$F10:$EE10)+SUMIF('reporting boissy'!$F$2:$EE$2,BF$4,'reporting boissy'!$F10:$EE10)+SUMIF('reporting moussy'!$F$2:$EE$2,BF$4,'reporting moussy'!$F10:$EE10)+SUMIF('reporting trappes'!$F$2:$EE$2,BF$4,'reporting trappes'!$F10:$EE10)+SUMIF('SPACELOG 5 BP'!$F$2:$EE$2,BF$4,'SPACELOG 5 BP'!$F10:$EE10)+SUMIF('SPACELOG 6 BP'!$F$2:$EE$2,BF$4,'SPACELOG 6 BP'!$F10:$EE10)+SUMIF('SPACELOG 7 BP'!$F$2:$EE$2,BF$4,'SPACELOG 7 BP'!$F10:$EE10)+SUMIF('SPACELOG 8 BP'!$F$2:$EE$2,BF$4,'SPACELOG 8 BP'!$F10:$EE10)+SUMIF('SPACELOG 9 BP'!$F$2:$EE$2,BF$4,'SPACELOG 9 BP'!$F10:$EE10)+SUMIF('SPACELOG 10 BP'!$F$2:$EE$2,BF$4,'SPACELOG 10 BP'!$F10:$EE10)+SUMIF('SPACELOG 11 BP'!$F$2:$EE$2,BF$4,'SPACELOG 11 BP'!$F10:$EE10)+SUMIF('SPACELOG 12 BP'!$F$2:$EE$2,BF$4,'SPACELOG 12 BP'!$F10:$EE10)</f>
        <v>4650</v>
      </c>
      <c r="BG10" s="13">
        <f>SUMIF('reporting montigny'!$F$2:$EE$2,BG$4,'reporting montigny'!$F10:$EE10)+SUMIF('reporting boissy'!$F$2:$EE$2,BG$4,'reporting boissy'!$F10:$EE10)+SUMIF('reporting moussy'!$F$2:$EE$2,BG$4,'reporting moussy'!$F10:$EE10)+SUMIF('reporting trappes'!$F$2:$EE$2,BG$4,'reporting trappes'!$F10:$EE10)+SUMIF('SPACELOG 5 BP'!$F$2:$EE$2,BG$4,'SPACELOG 5 BP'!$F10:$EE10)+SUMIF('SPACELOG 6 BP'!$F$2:$EE$2,BG$4,'SPACELOG 6 BP'!$F10:$EE10)+SUMIF('SPACELOG 7 BP'!$F$2:$EE$2,BG$4,'SPACELOG 7 BP'!$F10:$EE10)+SUMIF('SPACELOG 8 BP'!$F$2:$EE$2,BG$4,'SPACELOG 8 BP'!$F10:$EE10)+SUMIF('SPACELOG 9 BP'!$F$2:$EE$2,BG$4,'SPACELOG 9 BP'!$F10:$EE10)+SUMIF('SPACELOG 10 BP'!$F$2:$EE$2,BG$4,'SPACELOG 10 BP'!$F10:$EE10)+SUMIF('SPACELOG 11 BP'!$F$2:$EE$2,BG$4,'SPACELOG 11 BP'!$F10:$EE10)+SUMIF('SPACELOG 12 BP'!$F$2:$EE$2,BG$4,'SPACELOG 12 BP'!$F10:$EE10)</f>
        <v>4650</v>
      </c>
      <c r="BH10" s="13">
        <f>SUMIF('reporting montigny'!$F$2:$EE$2,BH$4,'reporting montigny'!$F10:$EE10)+SUMIF('reporting boissy'!$F$2:$EE$2,BH$4,'reporting boissy'!$F10:$EE10)+SUMIF('reporting moussy'!$F$2:$EE$2,BH$4,'reporting moussy'!$F10:$EE10)+SUMIF('reporting trappes'!$F$2:$EE$2,BH$4,'reporting trappes'!$F10:$EE10)+SUMIF('SPACELOG 5 BP'!$F$2:$EE$2,BH$4,'SPACELOG 5 BP'!$F10:$EE10)+SUMIF('SPACELOG 6 BP'!$F$2:$EE$2,BH$4,'SPACELOG 6 BP'!$F10:$EE10)+SUMIF('SPACELOG 7 BP'!$F$2:$EE$2,BH$4,'SPACELOG 7 BP'!$F10:$EE10)+SUMIF('SPACELOG 8 BP'!$F$2:$EE$2,BH$4,'SPACELOG 8 BP'!$F10:$EE10)+SUMIF('SPACELOG 9 BP'!$F$2:$EE$2,BH$4,'SPACELOG 9 BP'!$F10:$EE10)+SUMIF('SPACELOG 10 BP'!$F$2:$EE$2,BH$4,'SPACELOG 10 BP'!$F10:$EE10)+SUMIF('SPACELOG 11 BP'!$F$2:$EE$2,BH$4,'SPACELOG 11 BP'!$F10:$EE10)+SUMIF('SPACELOG 12 BP'!$F$2:$EE$2,BH$4,'SPACELOG 12 BP'!$F10:$EE10)</f>
        <v>4650</v>
      </c>
      <c r="BI10" s="13">
        <f>SUMIF('reporting montigny'!$F$2:$EE$2,BI$4,'reporting montigny'!$F10:$EE10)+SUMIF('reporting boissy'!$F$2:$EE$2,BI$4,'reporting boissy'!$F10:$EE10)+SUMIF('reporting moussy'!$F$2:$EE$2,BI$4,'reporting moussy'!$F10:$EE10)+SUMIF('reporting trappes'!$F$2:$EE$2,BI$4,'reporting trappes'!$F10:$EE10)+SUMIF('SPACELOG 5 BP'!$F$2:$EE$2,BI$4,'SPACELOG 5 BP'!$F10:$EE10)+SUMIF('SPACELOG 6 BP'!$F$2:$EE$2,BI$4,'SPACELOG 6 BP'!$F10:$EE10)+SUMIF('SPACELOG 7 BP'!$F$2:$EE$2,BI$4,'SPACELOG 7 BP'!$F10:$EE10)+SUMIF('SPACELOG 8 BP'!$F$2:$EE$2,BI$4,'SPACELOG 8 BP'!$F10:$EE10)+SUMIF('SPACELOG 9 BP'!$F$2:$EE$2,BI$4,'SPACELOG 9 BP'!$F10:$EE10)+SUMIF('SPACELOG 10 BP'!$F$2:$EE$2,BI$4,'SPACELOG 10 BP'!$F10:$EE10)+SUMIF('SPACELOG 11 BP'!$F$2:$EE$2,BI$4,'SPACELOG 11 BP'!$F10:$EE10)+SUMIF('SPACELOG 12 BP'!$F$2:$EE$2,BI$4,'SPACELOG 12 BP'!$F10:$EE10)</f>
        <v>4650</v>
      </c>
      <c r="BJ10" s="13">
        <f>SUMIF('reporting montigny'!$F$2:$EE$2,BJ$4,'reporting montigny'!$F10:$EE10)+SUMIF('reporting boissy'!$F$2:$EE$2,BJ$4,'reporting boissy'!$F10:$EE10)+SUMIF('reporting moussy'!$F$2:$EE$2,BJ$4,'reporting moussy'!$F10:$EE10)+SUMIF('reporting trappes'!$F$2:$EE$2,BJ$4,'reporting trappes'!$F10:$EE10)+SUMIF('SPACELOG 5 BP'!$F$2:$EE$2,BJ$4,'SPACELOG 5 BP'!$F10:$EE10)+SUMIF('SPACELOG 6 BP'!$F$2:$EE$2,BJ$4,'SPACELOG 6 BP'!$F10:$EE10)+SUMIF('SPACELOG 7 BP'!$F$2:$EE$2,BJ$4,'SPACELOG 7 BP'!$F10:$EE10)+SUMIF('SPACELOG 8 BP'!$F$2:$EE$2,BJ$4,'SPACELOG 8 BP'!$F10:$EE10)+SUMIF('SPACELOG 9 BP'!$F$2:$EE$2,BJ$4,'SPACELOG 9 BP'!$F10:$EE10)+SUMIF('SPACELOG 10 BP'!$F$2:$EE$2,BJ$4,'SPACELOG 10 BP'!$F10:$EE10)+SUMIF('SPACELOG 11 BP'!$F$2:$EE$2,BJ$4,'SPACELOG 11 BP'!$F10:$EE10)+SUMIF('SPACELOG 12 BP'!$F$2:$EE$2,BJ$4,'SPACELOG 12 BP'!$F10:$EE10)</f>
        <v>4650</v>
      </c>
      <c r="BK10" s="13">
        <f>SUMIF('reporting montigny'!$F$2:$EE$2,BK$4,'reporting montigny'!$F10:$EE10)+SUMIF('reporting boissy'!$F$2:$EE$2,BK$4,'reporting boissy'!$F10:$EE10)+SUMIF('reporting moussy'!$F$2:$EE$2,BK$4,'reporting moussy'!$F10:$EE10)+SUMIF('reporting trappes'!$F$2:$EE$2,BK$4,'reporting trappes'!$F10:$EE10)+SUMIF('SPACELOG 5 BP'!$F$2:$EE$2,BK$4,'SPACELOG 5 BP'!$F10:$EE10)+SUMIF('SPACELOG 6 BP'!$F$2:$EE$2,BK$4,'SPACELOG 6 BP'!$F10:$EE10)+SUMIF('SPACELOG 7 BP'!$F$2:$EE$2,BK$4,'SPACELOG 7 BP'!$F10:$EE10)+SUMIF('SPACELOG 8 BP'!$F$2:$EE$2,BK$4,'SPACELOG 8 BP'!$F10:$EE10)+SUMIF('SPACELOG 9 BP'!$F$2:$EE$2,BK$4,'SPACELOG 9 BP'!$F10:$EE10)+SUMIF('SPACELOG 10 BP'!$F$2:$EE$2,BK$4,'SPACELOG 10 BP'!$F10:$EE10)+SUMIF('SPACELOG 11 BP'!$F$2:$EE$2,BK$4,'SPACELOG 11 BP'!$F10:$EE10)+SUMIF('SPACELOG 12 BP'!$F$2:$EE$2,BK$4,'SPACELOG 12 BP'!$F10:$EE10)</f>
        <v>4650</v>
      </c>
      <c r="BL10" s="13">
        <f>SUMIF('reporting montigny'!$F$2:$EE$2,BL$4,'reporting montigny'!$F10:$EE10)+SUMIF('reporting boissy'!$F$2:$EE$2,BL$4,'reporting boissy'!$F10:$EE10)+SUMIF('reporting moussy'!$F$2:$EE$2,BL$4,'reporting moussy'!$F10:$EE10)+SUMIF('reporting trappes'!$F$2:$EE$2,BL$4,'reporting trappes'!$F10:$EE10)+SUMIF('SPACELOG 5 BP'!$F$2:$EE$2,BL$4,'SPACELOG 5 BP'!$F10:$EE10)+SUMIF('SPACELOG 6 BP'!$F$2:$EE$2,BL$4,'SPACELOG 6 BP'!$F10:$EE10)+SUMIF('SPACELOG 7 BP'!$F$2:$EE$2,BL$4,'SPACELOG 7 BP'!$F10:$EE10)+SUMIF('SPACELOG 8 BP'!$F$2:$EE$2,BL$4,'SPACELOG 8 BP'!$F10:$EE10)+SUMIF('SPACELOG 9 BP'!$F$2:$EE$2,BL$4,'SPACELOG 9 BP'!$F10:$EE10)+SUMIF('SPACELOG 10 BP'!$F$2:$EE$2,BL$4,'SPACELOG 10 BP'!$F10:$EE10)+SUMIF('SPACELOG 11 BP'!$F$2:$EE$2,BL$4,'SPACELOG 11 BP'!$F10:$EE10)+SUMIF('SPACELOG 12 BP'!$F$2:$EE$2,BL$4,'SPACELOG 12 BP'!$F10:$EE10)</f>
        <v>4650</v>
      </c>
      <c r="BM10" s="13">
        <f>SUMIF('reporting montigny'!$F$2:$EE$2,BM$4,'reporting montigny'!$F10:$EE10)+SUMIF('reporting boissy'!$F$2:$EE$2,BM$4,'reporting boissy'!$F10:$EE10)+SUMIF('reporting moussy'!$F$2:$EE$2,BM$4,'reporting moussy'!$F10:$EE10)+SUMIF('reporting trappes'!$F$2:$EE$2,BM$4,'reporting trappes'!$F10:$EE10)+SUMIF('SPACELOG 5 BP'!$F$2:$EE$2,BM$4,'SPACELOG 5 BP'!$F10:$EE10)+SUMIF('SPACELOG 6 BP'!$F$2:$EE$2,BM$4,'SPACELOG 6 BP'!$F10:$EE10)+SUMIF('SPACELOG 7 BP'!$F$2:$EE$2,BM$4,'SPACELOG 7 BP'!$F10:$EE10)+SUMIF('SPACELOG 8 BP'!$F$2:$EE$2,BM$4,'SPACELOG 8 BP'!$F10:$EE10)+SUMIF('SPACELOG 9 BP'!$F$2:$EE$2,BM$4,'SPACELOG 9 BP'!$F10:$EE10)+SUMIF('SPACELOG 10 BP'!$F$2:$EE$2,BM$4,'SPACELOG 10 BP'!$F10:$EE10)+SUMIF('SPACELOG 11 BP'!$F$2:$EE$2,BM$4,'SPACELOG 11 BP'!$F10:$EE10)+SUMIF('SPACELOG 12 BP'!$F$2:$EE$2,BM$4,'SPACELOG 12 BP'!$F10:$EE10)</f>
        <v>4650</v>
      </c>
      <c r="BN10" s="13">
        <f>SUMIF('reporting montigny'!$F$2:$EE$2,BN$4,'reporting montigny'!$F10:$EE10)+SUMIF('reporting boissy'!$F$2:$EE$2,BN$4,'reporting boissy'!$F10:$EE10)+SUMIF('reporting moussy'!$F$2:$EE$2,BN$4,'reporting moussy'!$F10:$EE10)+SUMIF('reporting trappes'!$F$2:$EE$2,BN$4,'reporting trappes'!$F10:$EE10)+SUMIF('SPACELOG 5 BP'!$F$2:$EE$2,BN$4,'SPACELOG 5 BP'!$F10:$EE10)+SUMIF('SPACELOG 6 BP'!$F$2:$EE$2,BN$4,'SPACELOG 6 BP'!$F10:$EE10)+SUMIF('SPACELOG 7 BP'!$F$2:$EE$2,BN$4,'SPACELOG 7 BP'!$F10:$EE10)+SUMIF('SPACELOG 8 BP'!$F$2:$EE$2,BN$4,'SPACELOG 8 BP'!$F10:$EE10)+SUMIF('SPACELOG 9 BP'!$F$2:$EE$2,BN$4,'SPACELOG 9 BP'!$F10:$EE10)+SUMIF('SPACELOG 10 BP'!$F$2:$EE$2,BN$4,'SPACELOG 10 BP'!$F10:$EE10)+SUMIF('SPACELOG 11 BP'!$F$2:$EE$2,BN$4,'SPACELOG 11 BP'!$F10:$EE10)+SUMIF('SPACELOG 12 BP'!$F$2:$EE$2,BN$4,'SPACELOG 12 BP'!$F10:$EE10)</f>
        <v>4650</v>
      </c>
      <c r="BO10" s="13">
        <f>SUMIF('reporting montigny'!$F$2:$EE$2,BO$4,'reporting montigny'!$F10:$EE10)+SUMIF('reporting boissy'!$F$2:$EE$2,BO$4,'reporting boissy'!$F10:$EE10)+SUMIF('reporting moussy'!$F$2:$EE$2,BO$4,'reporting moussy'!$F10:$EE10)+SUMIF('reporting trappes'!$F$2:$EE$2,BO$4,'reporting trappes'!$F10:$EE10)+SUMIF('SPACELOG 5 BP'!$F$2:$EE$2,BO$4,'SPACELOG 5 BP'!$F10:$EE10)+SUMIF('SPACELOG 6 BP'!$F$2:$EE$2,BO$4,'SPACELOG 6 BP'!$F10:$EE10)+SUMIF('SPACELOG 7 BP'!$F$2:$EE$2,BO$4,'SPACELOG 7 BP'!$F10:$EE10)+SUMIF('SPACELOG 8 BP'!$F$2:$EE$2,BO$4,'SPACELOG 8 BP'!$F10:$EE10)+SUMIF('SPACELOG 9 BP'!$F$2:$EE$2,BO$4,'SPACELOG 9 BP'!$F10:$EE10)+SUMIF('SPACELOG 10 BP'!$F$2:$EE$2,BO$4,'SPACELOG 10 BP'!$F10:$EE10)+SUMIF('SPACELOG 11 BP'!$F$2:$EE$2,BO$4,'SPACELOG 11 BP'!$F10:$EE10)+SUMIF('SPACELOG 12 BP'!$F$2:$EE$2,BO$4,'SPACELOG 12 BP'!$F10:$EE10)</f>
        <v>4650</v>
      </c>
      <c r="BP10" s="13">
        <f>SUMIF('reporting montigny'!$F$2:$EE$2,BP$4,'reporting montigny'!$F10:$EE10)+SUMIF('reporting boissy'!$F$2:$EE$2,BP$4,'reporting boissy'!$F10:$EE10)+SUMIF('reporting moussy'!$F$2:$EE$2,BP$4,'reporting moussy'!$F10:$EE10)+SUMIF('reporting trappes'!$F$2:$EE$2,BP$4,'reporting trappes'!$F10:$EE10)+SUMIF('SPACELOG 5 BP'!$F$2:$EE$2,BP$4,'SPACELOG 5 BP'!$F10:$EE10)+SUMIF('SPACELOG 6 BP'!$F$2:$EE$2,BP$4,'SPACELOG 6 BP'!$F10:$EE10)+SUMIF('SPACELOG 7 BP'!$F$2:$EE$2,BP$4,'SPACELOG 7 BP'!$F10:$EE10)+SUMIF('SPACELOG 8 BP'!$F$2:$EE$2,BP$4,'SPACELOG 8 BP'!$F10:$EE10)+SUMIF('SPACELOG 9 BP'!$F$2:$EE$2,BP$4,'SPACELOG 9 BP'!$F10:$EE10)+SUMIF('SPACELOG 10 BP'!$F$2:$EE$2,BP$4,'SPACELOG 10 BP'!$F10:$EE10)+SUMIF('SPACELOG 11 BP'!$F$2:$EE$2,BP$4,'SPACELOG 11 BP'!$F10:$EE10)+SUMIF('SPACELOG 12 BP'!$F$2:$EE$2,BP$4,'SPACELOG 12 BP'!$F10:$EE10)</f>
        <v>4650</v>
      </c>
      <c r="BQ10" s="13">
        <f>SUMIF('reporting montigny'!$F$2:$EE$2,BQ$4,'reporting montigny'!$F10:$EE10)+SUMIF('reporting boissy'!$F$2:$EE$2,BQ$4,'reporting boissy'!$F10:$EE10)+SUMIF('reporting moussy'!$F$2:$EE$2,BQ$4,'reporting moussy'!$F10:$EE10)+SUMIF('reporting trappes'!$F$2:$EE$2,BQ$4,'reporting trappes'!$F10:$EE10)+SUMIF('SPACELOG 5 BP'!$F$2:$EE$2,BQ$4,'SPACELOG 5 BP'!$F10:$EE10)+SUMIF('SPACELOG 6 BP'!$F$2:$EE$2,BQ$4,'SPACELOG 6 BP'!$F10:$EE10)+SUMIF('SPACELOG 7 BP'!$F$2:$EE$2,BQ$4,'SPACELOG 7 BP'!$F10:$EE10)+SUMIF('SPACELOG 8 BP'!$F$2:$EE$2,BQ$4,'SPACELOG 8 BP'!$F10:$EE10)+SUMIF('SPACELOG 9 BP'!$F$2:$EE$2,BQ$4,'SPACELOG 9 BP'!$F10:$EE10)+SUMIF('SPACELOG 10 BP'!$F$2:$EE$2,BQ$4,'SPACELOG 10 BP'!$F10:$EE10)+SUMIF('SPACELOG 11 BP'!$F$2:$EE$2,BQ$4,'SPACELOG 11 BP'!$F10:$EE10)+SUMIF('SPACELOG 12 BP'!$F$2:$EE$2,BQ$4,'SPACELOG 12 BP'!$F10:$EE10)</f>
        <v>4650</v>
      </c>
      <c r="BR10" s="14">
        <f t="shared" si="13"/>
        <v>55800</v>
      </c>
      <c r="BS10" s="13">
        <f>SUMIF('reporting montigny'!$F$2:$EE$2,BS$4,'reporting montigny'!$F10:$EE10)+SUMIF('reporting boissy'!$F$2:$EE$2,BS$4,'reporting boissy'!$F10:$EE10)+SUMIF('reporting moussy'!$F$2:$EE$2,BS$4,'reporting moussy'!$F10:$EE10)+SUMIF('reporting trappes'!$F$2:$EE$2,BS$4,'reporting trappes'!$F10:$EE10)+SUMIF('SPACELOG 5 BP'!$F$2:$EE$2,BS$4,'SPACELOG 5 BP'!$F10:$EE10)+SUMIF('SPACELOG 6 BP'!$F$2:$EE$2,BS$4,'SPACELOG 6 BP'!$F10:$EE10)+SUMIF('SPACELOG 7 BP'!$F$2:$EE$2,BS$4,'SPACELOG 7 BP'!$F10:$EE10)+SUMIF('SPACELOG 8 BP'!$F$2:$EE$2,BS$4,'SPACELOG 8 BP'!$F10:$EE10)+SUMIF('SPACELOG 9 BP'!$F$2:$EE$2,BS$4,'SPACELOG 9 BP'!$F10:$EE10)+SUMIF('SPACELOG 10 BP'!$F$2:$EE$2,BS$4,'SPACELOG 10 BP'!$F10:$EE10)+SUMIF('SPACELOG 11 BP'!$F$2:$EE$2,BS$4,'SPACELOG 11 BP'!$F10:$EE10)+SUMIF('SPACELOG 12 BP'!$F$2:$EE$2,BS$4,'SPACELOG 12 BP'!$F10:$EE10)</f>
        <v>4650</v>
      </c>
      <c r="BT10" s="13">
        <f>SUMIF('reporting montigny'!$F$2:$EE$2,BT$4,'reporting montigny'!$F10:$EE10)+SUMIF('reporting boissy'!$F$2:$EE$2,BT$4,'reporting boissy'!$F10:$EE10)+SUMIF('reporting moussy'!$F$2:$EE$2,BT$4,'reporting moussy'!$F10:$EE10)+SUMIF('reporting trappes'!$F$2:$EE$2,BT$4,'reporting trappes'!$F10:$EE10)+SUMIF('SPACELOG 5 BP'!$F$2:$EE$2,BT$4,'SPACELOG 5 BP'!$F10:$EE10)+SUMIF('SPACELOG 6 BP'!$F$2:$EE$2,BT$4,'SPACELOG 6 BP'!$F10:$EE10)+SUMIF('SPACELOG 7 BP'!$F$2:$EE$2,BT$4,'SPACELOG 7 BP'!$F10:$EE10)+SUMIF('SPACELOG 8 BP'!$F$2:$EE$2,BT$4,'SPACELOG 8 BP'!$F10:$EE10)+SUMIF('SPACELOG 9 BP'!$F$2:$EE$2,BT$4,'SPACELOG 9 BP'!$F10:$EE10)+SUMIF('SPACELOG 10 BP'!$F$2:$EE$2,BT$4,'SPACELOG 10 BP'!$F10:$EE10)+SUMIF('SPACELOG 11 BP'!$F$2:$EE$2,BT$4,'SPACELOG 11 BP'!$F10:$EE10)+SUMIF('SPACELOG 12 BP'!$F$2:$EE$2,BT$4,'SPACELOG 12 BP'!$F10:$EE10)</f>
        <v>4650</v>
      </c>
      <c r="BU10" s="13">
        <f>SUMIF('reporting montigny'!$F$2:$EE$2,BU$4,'reporting montigny'!$F10:$EE10)+SUMIF('reporting boissy'!$F$2:$EE$2,BU$4,'reporting boissy'!$F10:$EE10)+SUMIF('reporting moussy'!$F$2:$EE$2,BU$4,'reporting moussy'!$F10:$EE10)+SUMIF('reporting trappes'!$F$2:$EE$2,BU$4,'reporting trappes'!$F10:$EE10)+SUMIF('SPACELOG 5 BP'!$F$2:$EE$2,BU$4,'SPACELOG 5 BP'!$F10:$EE10)+SUMIF('SPACELOG 6 BP'!$F$2:$EE$2,BU$4,'SPACELOG 6 BP'!$F10:$EE10)+SUMIF('SPACELOG 7 BP'!$F$2:$EE$2,BU$4,'SPACELOG 7 BP'!$F10:$EE10)+SUMIF('SPACELOG 8 BP'!$F$2:$EE$2,BU$4,'SPACELOG 8 BP'!$F10:$EE10)+SUMIF('SPACELOG 9 BP'!$F$2:$EE$2,BU$4,'SPACELOG 9 BP'!$F10:$EE10)+SUMIF('SPACELOG 10 BP'!$F$2:$EE$2,BU$4,'SPACELOG 10 BP'!$F10:$EE10)+SUMIF('SPACELOG 11 BP'!$F$2:$EE$2,BU$4,'SPACELOG 11 BP'!$F10:$EE10)+SUMIF('SPACELOG 12 BP'!$F$2:$EE$2,BU$4,'SPACELOG 12 BP'!$F10:$EE10)</f>
        <v>4650</v>
      </c>
      <c r="BV10" s="13">
        <f>SUMIF('reporting montigny'!$F$2:$EE$2,BV$4,'reporting montigny'!$F10:$EE10)+SUMIF('reporting boissy'!$F$2:$EE$2,BV$4,'reporting boissy'!$F10:$EE10)+SUMIF('reporting moussy'!$F$2:$EE$2,BV$4,'reporting moussy'!$F10:$EE10)+SUMIF('reporting trappes'!$F$2:$EE$2,BV$4,'reporting trappes'!$F10:$EE10)+SUMIF('SPACELOG 5 BP'!$F$2:$EE$2,BV$4,'SPACELOG 5 BP'!$F10:$EE10)+SUMIF('SPACELOG 6 BP'!$F$2:$EE$2,BV$4,'SPACELOG 6 BP'!$F10:$EE10)+SUMIF('SPACELOG 7 BP'!$F$2:$EE$2,BV$4,'SPACELOG 7 BP'!$F10:$EE10)+SUMIF('SPACELOG 8 BP'!$F$2:$EE$2,BV$4,'SPACELOG 8 BP'!$F10:$EE10)+SUMIF('SPACELOG 9 BP'!$F$2:$EE$2,BV$4,'SPACELOG 9 BP'!$F10:$EE10)+SUMIF('SPACELOG 10 BP'!$F$2:$EE$2,BV$4,'SPACELOG 10 BP'!$F10:$EE10)+SUMIF('SPACELOG 11 BP'!$F$2:$EE$2,BV$4,'SPACELOG 11 BP'!$F10:$EE10)+SUMIF('SPACELOG 12 BP'!$F$2:$EE$2,BV$4,'SPACELOG 12 BP'!$F10:$EE10)</f>
        <v>4650</v>
      </c>
      <c r="BW10" s="13">
        <f>SUMIF('reporting montigny'!$F$2:$EE$2,BW$4,'reporting montigny'!$F10:$EE10)+SUMIF('reporting boissy'!$F$2:$EE$2,BW$4,'reporting boissy'!$F10:$EE10)+SUMIF('reporting moussy'!$F$2:$EE$2,BW$4,'reporting moussy'!$F10:$EE10)+SUMIF('reporting trappes'!$F$2:$EE$2,BW$4,'reporting trappes'!$F10:$EE10)+SUMIF('SPACELOG 5 BP'!$F$2:$EE$2,BW$4,'SPACELOG 5 BP'!$F10:$EE10)+SUMIF('SPACELOG 6 BP'!$F$2:$EE$2,BW$4,'SPACELOG 6 BP'!$F10:$EE10)+SUMIF('SPACELOG 7 BP'!$F$2:$EE$2,BW$4,'SPACELOG 7 BP'!$F10:$EE10)+SUMIF('SPACELOG 8 BP'!$F$2:$EE$2,BW$4,'SPACELOG 8 BP'!$F10:$EE10)+SUMIF('SPACELOG 9 BP'!$F$2:$EE$2,BW$4,'SPACELOG 9 BP'!$F10:$EE10)+SUMIF('SPACELOG 10 BP'!$F$2:$EE$2,BW$4,'SPACELOG 10 BP'!$F10:$EE10)+SUMIF('SPACELOG 11 BP'!$F$2:$EE$2,BW$4,'SPACELOG 11 BP'!$F10:$EE10)+SUMIF('SPACELOG 12 BP'!$F$2:$EE$2,BW$4,'SPACELOG 12 BP'!$F10:$EE10)</f>
        <v>4650</v>
      </c>
      <c r="BX10" s="13">
        <f>SUMIF('reporting montigny'!$F$2:$EE$2,BX$4,'reporting montigny'!$F10:$EE10)+SUMIF('reporting boissy'!$F$2:$EE$2,BX$4,'reporting boissy'!$F10:$EE10)+SUMIF('reporting moussy'!$F$2:$EE$2,BX$4,'reporting moussy'!$F10:$EE10)+SUMIF('reporting trappes'!$F$2:$EE$2,BX$4,'reporting trappes'!$F10:$EE10)+SUMIF('SPACELOG 5 BP'!$F$2:$EE$2,BX$4,'SPACELOG 5 BP'!$F10:$EE10)+SUMIF('SPACELOG 6 BP'!$F$2:$EE$2,BX$4,'SPACELOG 6 BP'!$F10:$EE10)+SUMIF('SPACELOG 7 BP'!$F$2:$EE$2,BX$4,'SPACELOG 7 BP'!$F10:$EE10)+SUMIF('SPACELOG 8 BP'!$F$2:$EE$2,BX$4,'SPACELOG 8 BP'!$F10:$EE10)+SUMIF('SPACELOG 9 BP'!$F$2:$EE$2,BX$4,'SPACELOG 9 BP'!$F10:$EE10)+SUMIF('SPACELOG 10 BP'!$F$2:$EE$2,BX$4,'SPACELOG 10 BP'!$F10:$EE10)+SUMIF('SPACELOG 11 BP'!$F$2:$EE$2,BX$4,'SPACELOG 11 BP'!$F10:$EE10)+SUMIF('SPACELOG 12 BP'!$F$2:$EE$2,BX$4,'SPACELOG 12 BP'!$F10:$EE10)</f>
        <v>4650</v>
      </c>
      <c r="BY10" s="13">
        <f>SUMIF('reporting montigny'!$F$2:$EE$2,BY$4,'reporting montigny'!$F10:$EE10)+SUMIF('reporting boissy'!$F$2:$EE$2,BY$4,'reporting boissy'!$F10:$EE10)+SUMIF('reporting moussy'!$F$2:$EE$2,BY$4,'reporting moussy'!$F10:$EE10)+SUMIF('reporting trappes'!$F$2:$EE$2,BY$4,'reporting trappes'!$F10:$EE10)+SUMIF('SPACELOG 5 BP'!$F$2:$EE$2,BY$4,'SPACELOG 5 BP'!$F10:$EE10)+SUMIF('SPACELOG 6 BP'!$F$2:$EE$2,BY$4,'SPACELOG 6 BP'!$F10:$EE10)+SUMIF('SPACELOG 7 BP'!$F$2:$EE$2,BY$4,'SPACELOG 7 BP'!$F10:$EE10)+SUMIF('SPACELOG 8 BP'!$F$2:$EE$2,BY$4,'SPACELOG 8 BP'!$F10:$EE10)+SUMIF('SPACELOG 9 BP'!$F$2:$EE$2,BY$4,'SPACELOG 9 BP'!$F10:$EE10)+SUMIF('SPACELOG 10 BP'!$F$2:$EE$2,BY$4,'SPACELOG 10 BP'!$F10:$EE10)+SUMIF('SPACELOG 11 BP'!$F$2:$EE$2,BY$4,'SPACELOG 11 BP'!$F10:$EE10)+SUMIF('SPACELOG 12 BP'!$F$2:$EE$2,BY$4,'SPACELOG 12 BP'!$F10:$EE10)</f>
        <v>4650</v>
      </c>
      <c r="BZ10" s="13">
        <f>SUMIF('reporting montigny'!$F$2:$EE$2,BZ$4,'reporting montigny'!$F10:$EE10)+SUMIF('reporting boissy'!$F$2:$EE$2,BZ$4,'reporting boissy'!$F10:$EE10)+SUMIF('reporting moussy'!$F$2:$EE$2,BZ$4,'reporting moussy'!$F10:$EE10)+SUMIF('reporting trappes'!$F$2:$EE$2,BZ$4,'reporting trappes'!$F10:$EE10)+SUMIF('SPACELOG 5 BP'!$F$2:$EE$2,BZ$4,'SPACELOG 5 BP'!$F10:$EE10)+SUMIF('SPACELOG 6 BP'!$F$2:$EE$2,BZ$4,'SPACELOG 6 BP'!$F10:$EE10)+SUMIF('SPACELOG 7 BP'!$F$2:$EE$2,BZ$4,'SPACELOG 7 BP'!$F10:$EE10)+SUMIF('SPACELOG 8 BP'!$F$2:$EE$2,BZ$4,'SPACELOG 8 BP'!$F10:$EE10)+SUMIF('SPACELOG 9 BP'!$F$2:$EE$2,BZ$4,'SPACELOG 9 BP'!$F10:$EE10)+SUMIF('SPACELOG 10 BP'!$F$2:$EE$2,BZ$4,'SPACELOG 10 BP'!$F10:$EE10)+SUMIF('SPACELOG 11 BP'!$F$2:$EE$2,BZ$4,'SPACELOG 11 BP'!$F10:$EE10)+SUMIF('SPACELOG 12 BP'!$F$2:$EE$2,BZ$4,'SPACELOG 12 BP'!$F10:$EE10)</f>
        <v>4650</v>
      </c>
      <c r="CA10" s="13">
        <f>SUMIF('reporting montigny'!$F$2:$EE$2,CA$4,'reporting montigny'!$F10:$EE10)+SUMIF('reporting boissy'!$F$2:$EE$2,CA$4,'reporting boissy'!$F10:$EE10)+SUMIF('reporting moussy'!$F$2:$EE$2,CA$4,'reporting moussy'!$F10:$EE10)+SUMIF('reporting trappes'!$F$2:$EE$2,CA$4,'reporting trappes'!$F10:$EE10)+SUMIF('SPACELOG 5 BP'!$F$2:$EE$2,CA$4,'SPACELOG 5 BP'!$F10:$EE10)+SUMIF('SPACELOG 6 BP'!$F$2:$EE$2,CA$4,'SPACELOG 6 BP'!$F10:$EE10)+SUMIF('SPACELOG 7 BP'!$F$2:$EE$2,CA$4,'SPACELOG 7 BP'!$F10:$EE10)+SUMIF('SPACELOG 8 BP'!$F$2:$EE$2,CA$4,'SPACELOG 8 BP'!$F10:$EE10)+SUMIF('SPACELOG 9 BP'!$F$2:$EE$2,CA$4,'SPACELOG 9 BP'!$F10:$EE10)+SUMIF('SPACELOG 10 BP'!$F$2:$EE$2,CA$4,'SPACELOG 10 BP'!$F10:$EE10)+SUMIF('SPACELOG 11 BP'!$F$2:$EE$2,CA$4,'SPACELOG 11 BP'!$F10:$EE10)+SUMIF('SPACELOG 12 BP'!$F$2:$EE$2,CA$4,'SPACELOG 12 BP'!$F10:$EE10)</f>
        <v>4650</v>
      </c>
      <c r="CB10" s="13">
        <f>SUMIF('reporting montigny'!$F$2:$EE$2,CB$4,'reporting montigny'!$F10:$EE10)+SUMIF('reporting boissy'!$F$2:$EE$2,CB$4,'reporting boissy'!$F10:$EE10)+SUMIF('reporting moussy'!$F$2:$EE$2,CB$4,'reporting moussy'!$F10:$EE10)+SUMIF('reporting trappes'!$F$2:$EE$2,CB$4,'reporting trappes'!$F10:$EE10)+SUMIF('SPACELOG 5 BP'!$F$2:$EE$2,CB$4,'SPACELOG 5 BP'!$F10:$EE10)+SUMIF('SPACELOG 6 BP'!$F$2:$EE$2,CB$4,'SPACELOG 6 BP'!$F10:$EE10)+SUMIF('SPACELOG 7 BP'!$F$2:$EE$2,CB$4,'SPACELOG 7 BP'!$F10:$EE10)+SUMIF('SPACELOG 8 BP'!$F$2:$EE$2,CB$4,'SPACELOG 8 BP'!$F10:$EE10)+SUMIF('SPACELOG 9 BP'!$F$2:$EE$2,CB$4,'SPACELOG 9 BP'!$F10:$EE10)+SUMIF('SPACELOG 10 BP'!$F$2:$EE$2,CB$4,'SPACELOG 10 BP'!$F10:$EE10)+SUMIF('SPACELOG 11 BP'!$F$2:$EE$2,CB$4,'SPACELOG 11 BP'!$F10:$EE10)+SUMIF('SPACELOG 12 BP'!$F$2:$EE$2,CB$4,'SPACELOG 12 BP'!$F10:$EE10)</f>
        <v>4650</v>
      </c>
      <c r="CC10" s="13">
        <f>SUMIF('reporting montigny'!$F$2:$EE$2,CC$4,'reporting montigny'!$F10:$EE10)+SUMIF('reporting boissy'!$F$2:$EE$2,CC$4,'reporting boissy'!$F10:$EE10)+SUMIF('reporting moussy'!$F$2:$EE$2,CC$4,'reporting moussy'!$F10:$EE10)+SUMIF('reporting trappes'!$F$2:$EE$2,CC$4,'reporting trappes'!$F10:$EE10)+SUMIF('SPACELOG 5 BP'!$F$2:$EE$2,CC$4,'SPACELOG 5 BP'!$F10:$EE10)+SUMIF('SPACELOG 6 BP'!$F$2:$EE$2,CC$4,'SPACELOG 6 BP'!$F10:$EE10)+SUMIF('SPACELOG 7 BP'!$F$2:$EE$2,CC$4,'SPACELOG 7 BP'!$F10:$EE10)+SUMIF('SPACELOG 8 BP'!$F$2:$EE$2,CC$4,'SPACELOG 8 BP'!$F10:$EE10)+SUMIF('SPACELOG 9 BP'!$F$2:$EE$2,CC$4,'SPACELOG 9 BP'!$F10:$EE10)+SUMIF('SPACELOG 10 BP'!$F$2:$EE$2,CC$4,'SPACELOG 10 BP'!$F10:$EE10)+SUMIF('SPACELOG 11 BP'!$F$2:$EE$2,CC$4,'SPACELOG 11 BP'!$F10:$EE10)+SUMIF('SPACELOG 12 BP'!$F$2:$EE$2,CC$4,'SPACELOG 12 BP'!$F10:$EE10)</f>
        <v>4650</v>
      </c>
      <c r="CD10" s="13">
        <f>SUMIF('reporting montigny'!$F$2:$EE$2,CD$4,'reporting montigny'!$F10:$EE10)+SUMIF('reporting boissy'!$F$2:$EE$2,CD$4,'reporting boissy'!$F10:$EE10)+SUMIF('reporting moussy'!$F$2:$EE$2,CD$4,'reporting moussy'!$F10:$EE10)+SUMIF('reporting trappes'!$F$2:$EE$2,CD$4,'reporting trappes'!$F10:$EE10)+SUMIF('SPACELOG 5 BP'!$F$2:$EE$2,CD$4,'SPACELOG 5 BP'!$F10:$EE10)+SUMIF('SPACELOG 6 BP'!$F$2:$EE$2,CD$4,'SPACELOG 6 BP'!$F10:$EE10)+SUMIF('SPACELOG 7 BP'!$F$2:$EE$2,CD$4,'SPACELOG 7 BP'!$F10:$EE10)+SUMIF('SPACELOG 8 BP'!$F$2:$EE$2,CD$4,'SPACELOG 8 BP'!$F10:$EE10)+SUMIF('SPACELOG 9 BP'!$F$2:$EE$2,CD$4,'SPACELOG 9 BP'!$F10:$EE10)+SUMIF('SPACELOG 10 BP'!$F$2:$EE$2,CD$4,'SPACELOG 10 BP'!$F10:$EE10)+SUMIF('SPACELOG 11 BP'!$F$2:$EE$2,CD$4,'SPACELOG 11 BP'!$F10:$EE10)+SUMIF('SPACELOG 12 BP'!$F$2:$EE$2,CD$4,'SPACELOG 12 BP'!$F10:$EE10)</f>
        <v>4650</v>
      </c>
      <c r="CE10" s="14">
        <f t="shared" si="14"/>
        <v>55800</v>
      </c>
      <c r="CF10" s="13">
        <f>SUMIF('reporting montigny'!$F$2:$EE$2,CF$4,'reporting montigny'!$F10:$EE10)+SUMIF('reporting boissy'!$F$2:$EE$2,CF$4,'reporting boissy'!$F10:$EE10)+SUMIF('reporting moussy'!$F$2:$EE$2,CF$4,'reporting moussy'!$F10:$EE10)+SUMIF('reporting trappes'!$F$2:$EE$2,CF$4,'reporting trappes'!$F10:$EE10)+SUMIF('SPACELOG 5 BP'!$F$2:$EE$2,CF$4,'SPACELOG 5 BP'!$F10:$EE10)+SUMIF('SPACELOG 6 BP'!$F$2:$EE$2,CF$4,'SPACELOG 6 BP'!$F10:$EE10)+SUMIF('SPACELOG 7 BP'!$F$2:$EE$2,CF$4,'SPACELOG 7 BP'!$F10:$EE10)+SUMIF('SPACELOG 8 BP'!$F$2:$EE$2,CF$4,'SPACELOG 8 BP'!$F10:$EE10)+SUMIF('SPACELOG 9 BP'!$F$2:$EE$2,CF$4,'SPACELOG 9 BP'!$F10:$EE10)+SUMIF('SPACELOG 10 BP'!$F$2:$EE$2,CF$4,'SPACELOG 10 BP'!$F10:$EE10)+SUMIF('SPACELOG 11 BP'!$F$2:$EE$2,CF$4,'SPACELOG 11 BP'!$F10:$EE10)+SUMIF('SPACELOG 12 BP'!$F$2:$EE$2,CF$4,'SPACELOG 12 BP'!$F10:$EE10)</f>
        <v>4650</v>
      </c>
      <c r="CG10" s="13">
        <f>SUMIF('reporting montigny'!$F$2:$EE$2,CG$4,'reporting montigny'!$F10:$EE10)+SUMIF('reporting boissy'!$F$2:$EE$2,CG$4,'reporting boissy'!$F10:$EE10)+SUMIF('reporting moussy'!$F$2:$EE$2,CG$4,'reporting moussy'!$F10:$EE10)+SUMIF('reporting trappes'!$F$2:$EE$2,CG$4,'reporting trappes'!$F10:$EE10)+SUMIF('SPACELOG 5 BP'!$F$2:$EE$2,CG$4,'SPACELOG 5 BP'!$F10:$EE10)+SUMIF('SPACELOG 6 BP'!$F$2:$EE$2,CG$4,'SPACELOG 6 BP'!$F10:$EE10)+SUMIF('SPACELOG 7 BP'!$F$2:$EE$2,CG$4,'SPACELOG 7 BP'!$F10:$EE10)+SUMIF('SPACELOG 8 BP'!$F$2:$EE$2,CG$4,'SPACELOG 8 BP'!$F10:$EE10)+SUMIF('SPACELOG 9 BP'!$F$2:$EE$2,CG$4,'SPACELOG 9 BP'!$F10:$EE10)+SUMIF('SPACELOG 10 BP'!$F$2:$EE$2,CG$4,'SPACELOG 10 BP'!$F10:$EE10)+SUMIF('SPACELOG 11 BP'!$F$2:$EE$2,CG$4,'SPACELOG 11 BP'!$F10:$EE10)+SUMIF('SPACELOG 12 BP'!$F$2:$EE$2,CG$4,'SPACELOG 12 BP'!$F10:$EE10)</f>
        <v>4650</v>
      </c>
      <c r="CH10" s="13">
        <f>SUMIF('reporting montigny'!$F$2:$EE$2,CH$4,'reporting montigny'!$F10:$EE10)+SUMIF('reporting boissy'!$F$2:$EE$2,CH$4,'reporting boissy'!$F10:$EE10)+SUMIF('reporting moussy'!$F$2:$EE$2,CH$4,'reporting moussy'!$F10:$EE10)+SUMIF('reporting trappes'!$F$2:$EE$2,CH$4,'reporting trappes'!$F10:$EE10)+SUMIF('SPACELOG 5 BP'!$F$2:$EE$2,CH$4,'SPACELOG 5 BP'!$F10:$EE10)+SUMIF('SPACELOG 6 BP'!$F$2:$EE$2,CH$4,'SPACELOG 6 BP'!$F10:$EE10)+SUMIF('SPACELOG 7 BP'!$F$2:$EE$2,CH$4,'SPACELOG 7 BP'!$F10:$EE10)+SUMIF('SPACELOG 8 BP'!$F$2:$EE$2,CH$4,'SPACELOG 8 BP'!$F10:$EE10)+SUMIF('SPACELOG 9 BP'!$F$2:$EE$2,CH$4,'SPACELOG 9 BP'!$F10:$EE10)+SUMIF('SPACELOG 10 BP'!$F$2:$EE$2,CH$4,'SPACELOG 10 BP'!$F10:$EE10)+SUMIF('SPACELOG 11 BP'!$F$2:$EE$2,CH$4,'SPACELOG 11 BP'!$F10:$EE10)+SUMIF('SPACELOG 12 BP'!$F$2:$EE$2,CH$4,'SPACELOG 12 BP'!$F10:$EE10)</f>
        <v>4650</v>
      </c>
      <c r="CI10" s="13">
        <f>SUMIF('reporting montigny'!$F$2:$EE$2,CI$4,'reporting montigny'!$F10:$EE10)+SUMIF('reporting boissy'!$F$2:$EE$2,CI$4,'reporting boissy'!$F10:$EE10)+SUMIF('reporting moussy'!$F$2:$EE$2,CI$4,'reporting moussy'!$F10:$EE10)+SUMIF('reporting trappes'!$F$2:$EE$2,CI$4,'reporting trappes'!$F10:$EE10)+SUMIF('SPACELOG 5 BP'!$F$2:$EE$2,CI$4,'SPACELOG 5 BP'!$F10:$EE10)+SUMIF('SPACELOG 6 BP'!$F$2:$EE$2,CI$4,'SPACELOG 6 BP'!$F10:$EE10)+SUMIF('SPACELOG 7 BP'!$F$2:$EE$2,CI$4,'SPACELOG 7 BP'!$F10:$EE10)+SUMIF('SPACELOG 8 BP'!$F$2:$EE$2,CI$4,'SPACELOG 8 BP'!$F10:$EE10)+SUMIF('SPACELOG 9 BP'!$F$2:$EE$2,CI$4,'SPACELOG 9 BP'!$F10:$EE10)+SUMIF('SPACELOG 10 BP'!$F$2:$EE$2,CI$4,'SPACELOG 10 BP'!$F10:$EE10)+SUMIF('SPACELOG 11 BP'!$F$2:$EE$2,CI$4,'SPACELOG 11 BP'!$F10:$EE10)+SUMIF('SPACELOG 12 BP'!$F$2:$EE$2,CI$4,'SPACELOG 12 BP'!$F10:$EE10)</f>
        <v>4650</v>
      </c>
      <c r="CJ10" s="13">
        <f>SUMIF('reporting montigny'!$F$2:$EE$2,CJ$4,'reporting montigny'!$F10:$EE10)+SUMIF('reporting boissy'!$F$2:$EE$2,CJ$4,'reporting boissy'!$F10:$EE10)+SUMIF('reporting moussy'!$F$2:$EE$2,CJ$4,'reporting moussy'!$F10:$EE10)+SUMIF('reporting trappes'!$F$2:$EE$2,CJ$4,'reporting trappes'!$F10:$EE10)+SUMIF('SPACELOG 5 BP'!$F$2:$EE$2,CJ$4,'SPACELOG 5 BP'!$F10:$EE10)+SUMIF('SPACELOG 6 BP'!$F$2:$EE$2,CJ$4,'SPACELOG 6 BP'!$F10:$EE10)+SUMIF('SPACELOG 7 BP'!$F$2:$EE$2,CJ$4,'SPACELOG 7 BP'!$F10:$EE10)+SUMIF('SPACELOG 8 BP'!$F$2:$EE$2,CJ$4,'SPACELOG 8 BP'!$F10:$EE10)+SUMIF('SPACELOG 9 BP'!$F$2:$EE$2,CJ$4,'SPACELOG 9 BP'!$F10:$EE10)+SUMIF('SPACELOG 10 BP'!$F$2:$EE$2,CJ$4,'SPACELOG 10 BP'!$F10:$EE10)+SUMIF('SPACELOG 11 BP'!$F$2:$EE$2,CJ$4,'SPACELOG 11 BP'!$F10:$EE10)+SUMIF('SPACELOG 12 BP'!$F$2:$EE$2,CJ$4,'SPACELOG 12 BP'!$F10:$EE10)</f>
        <v>4650</v>
      </c>
      <c r="CK10" s="13">
        <f>SUMIF('reporting montigny'!$F$2:$EE$2,CK$4,'reporting montigny'!$F10:$EE10)+SUMIF('reporting boissy'!$F$2:$EE$2,CK$4,'reporting boissy'!$F10:$EE10)+SUMIF('reporting moussy'!$F$2:$EE$2,CK$4,'reporting moussy'!$F10:$EE10)+SUMIF('reporting trappes'!$F$2:$EE$2,CK$4,'reporting trappes'!$F10:$EE10)+SUMIF('SPACELOG 5 BP'!$F$2:$EE$2,CK$4,'SPACELOG 5 BP'!$F10:$EE10)+SUMIF('SPACELOG 6 BP'!$F$2:$EE$2,CK$4,'SPACELOG 6 BP'!$F10:$EE10)+SUMIF('SPACELOG 7 BP'!$F$2:$EE$2,CK$4,'SPACELOG 7 BP'!$F10:$EE10)+SUMIF('SPACELOG 8 BP'!$F$2:$EE$2,CK$4,'SPACELOG 8 BP'!$F10:$EE10)+SUMIF('SPACELOG 9 BP'!$F$2:$EE$2,CK$4,'SPACELOG 9 BP'!$F10:$EE10)+SUMIF('SPACELOG 10 BP'!$F$2:$EE$2,CK$4,'SPACELOG 10 BP'!$F10:$EE10)+SUMIF('SPACELOG 11 BP'!$F$2:$EE$2,CK$4,'SPACELOG 11 BP'!$F10:$EE10)+SUMIF('SPACELOG 12 BP'!$F$2:$EE$2,CK$4,'SPACELOG 12 BP'!$F10:$EE10)</f>
        <v>4650</v>
      </c>
      <c r="CL10" s="13">
        <f>SUMIF('reporting montigny'!$F$2:$EE$2,CL$4,'reporting montigny'!$F10:$EE10)+SUMIF('reporting boissy'!$F$2:$EE$2,CL$4,'reporting boissy'!$F10:$EE10)+SUMIF('reporting moussy'!$F$2:$EE$2,CL$4,'reporting moussy'!$F10:$EE10)+SUMIF('reporting trappes'!$F$2:$EE$2,CL$4,'reporting trappes'!$F10:$EE10)+SUMIF('SPACELOG 5 BP'!$F$2:$EE$2,CL$4,'SPACELOG 5 BP'!$F10:$EE10)+SUMIF('SPACELOG 6 BP'!$F$2:$EE$2,CL$4,'SPACELOG 6 BP'!$F10:$EE10)+SUMIF('SPACELOG 7 BP'!$F$2:$EE$2,CL$4,'SPACELOG 7 BP'!$F10:$EE10)+SUMIF('SPACELOG 8 BP'!$F$2:$EE$2,CL$4,'SPACELOG 8 BP'!$F10:$EE10)+SUMIF('SPACELOG 9 BP'!$F$2:$EE$2,CL$4,'SPACELOG 9 BP'!$F10:$EE10)+SUMIF('SPACELOG 10 BP'!$F$2:$EE$2,CL$4,'SPACELOG 10 BP'!$F10:$EE10)+SUMIF('SPACELOG 11 BP'!$F$2:$EE$2,CL$4,'SPACELOG 11 BP'!$F10:$EE10)+SUMIF('SPACELOG 12 BP'!$F$2:$EE$2,CL$4,'SPACELOG 12 BP'!$F10:$EE10)</f>
        <v>4650</v>
      </c>
      <c r="CM10" s="13">
        <f>SUMIF('reporting montigny'!$F$2:$EE$2,CM$4,'reporting montigny'!$F10:$EE10)+SUMIF('reporting boissy'!$F$2:$EE$2,CM$4,'reporting boissy'!$F10:$EE10)+SUMIF('reporting moussy'!$F$2:$EE$2,CM$4,'reporting moussy'!$F10:$EE10)+SUMIF('reporting trappes'!$F$2:$EE$2,CM$4,'reporting trappes'!$F10:$EE10)+SUMIF('SPACELOG 5 BP'!$F$2:$EE$2,CM$4,'SPACELOG 5 BP'!$F10:$EE10)+SUMIF('SPACELOG 6 BP'!$F$2:$EE$2,CM$4,'SPACELOG 6 BP'!$F10:$EE10)+SUMIF('SPACELOG 7 BP'!$F$2:$EE$2,CM$4,'SPACELOG 7 BP'!$F10:$EE10)+SUMIF('SPACELOG 8 BP'!$F$2:$EE$2,CM$4,'SPACELOG 8 BP'!$F10:$EE10)+SUMIF('SPACELOG 9 BP'!$F$2:$EE$2,CM$4,'SPACELOG 9 BP'!$F10:$EE10)+SUMIF('SPACELOG 10 BP'!$F$2:$EE$2,CM$4,'SPACELOG 10 BP'!$F10:$EE10)+SUMIF('SPACELOG 11 BP'!$F$2:$EE$2,CM$4,'SPACELOG 11 BP'!$F10:$EE10)+SUMIF('SPACELOG 12 BP'!$F$2:$EE$2,CM$4,'SPACELOG 12 BP'!$F10:$EE10)</f>
        <v>4650</v>
      </c>
      <c r="CN10" s="13">
        <f>SUMIF('reporting montigny'!$F$2:$EE$2,CN$4,'reporting montigny'!$F10:$EE10)+SUMIF('reporting boissy'!$F$2:$EE$2,CN$4,'reporting boissy'!$F10:$EE10)+SUMIF('reporting moussy'!$F$2:$EE$2,CN$4,'reporting moussy'!$F10:$EE10)+SUMIF('reporting trappes'!$F$2:$EE$2,CN$4,'reporting trappes'!$F10:$EE10)+SUMIF('SPACELOG 5 BP'!$F$2:$EE$2,CN$4,'SPACELOG 5 BP'!$F10:$EE10)+SUMIF('SPACELOG 6 BP'!$F$2:$EE$2,CN$4,'SPACELOG 6 BP'!$F10:$EE10)+SUMIF('SPACELOG 7 BP'!$F$2:$EE$2,CN$4,'SPACELOG 7 BP'!$F10:$EE10)+SUMIF('SPACELOG 8 BP'!$F$2:$EE$2,CN$4,'SPACELOG 8 BP'!$F10:$EE10)+SUMIF('SPACELOG 9 BP'!$F$2:$EE$2,CN$4,'SPACELOG 9 BP'!$F10:$EE10)+SUMIF('SPACELOG 10 BP'!$F$2:$EE$2,CN$4,'SPACELOG 10 BP'!$F10:$EE10)+SUMIF('SPACELOG 11 BP'!$F$2:$EE$2,CN$4,'SPACELOG 11 BP'!$F10:$EE10)+SUMIF('SPACELOG 12 BP'!$F$2:$EE$2,CN$4,'SPACELOG 12 BP'!$F10:$EE10)</f>
        <v>4650</v>
      </c>
      <c r="CO10" s="13">
        <f>SUMIF('reporting montigny'!$F$2:$EE$2,CO$4,'reporting montigny'!$F10:$EE10)+SUMIF('reporting boissy'!$F$2:$EE$2,CO$4,'reporting boissy'!$F10:$EE10)+SUMIF('reporting moussy'!$F$2:$EE$2,CO$4,'reporting moussy'!$F10:$EE10)+SUMIF('reporting trappes'!$F$2:$EE$2,CO$4,'reporting trappes'!$F10:$EE10)+SUMIF('SPACELOG 5 BP'!$F$2:$EE$2,CO$4,'SPACELOG 5 BP'!$F10:$EE10)+SUMIF('SPACELOG 6 BP'!$F$2:$EE$2,CO$4,'SPACELOG 6 BP'!$F10:$EE10)+SUMIF('SPACELOG 7 BP'!$F$2:$EE$2,CO$4,'SPACELOG 7 BP'!$F10:$EE10)+SUMIF('SPACELOG 8 BP'!$F$2:$EE$2,CO$4,'SPACELOG 8 BP'!$F10:$EE10)+SUMIF('SPACELOG 9 BP'!$F$2:$EE$2,CO$4,'SPACELOG 9 BP'!$F10:$EE10)+SUMIF('SPACELOG 10 BP'!$F$2:$EE$2,CO$4,'SPACELOG 10 BP'!$F10:$EE10)+SUMIF('SPACELOG 11 BP'!$F$2:$EE$2,CO$4,'SPACELOG 11 BP'!$F10:$EE10)+SUMIF('SPACELOG 12 BP'!$F$2:$EE$2,CO$4,'SPACELOG 12 BP'!$F10:$EE10)</f>
        <v>4650</v>
      </c>
      <c r="CP10" s="13">
        <f>SUMIF('reporting montigny'!$F$2:$EE$2,CP$4,'reporting montigny'!$F10:$EE10)+SUMIF('reporting boissy'!$F$2:$EE$2,CP$4,'reporting boissy'!$F10:$EE10)+SUMIF('reporting moussy'!$F$2:$EE$2,CP$4,'reporting moussy'!$F10:$EE10)+SUMIF('reporting trappes'!$F$2:$EE$2,CP$4,'reporting trappes'!$F10:$EE10)+SUMIF('SPACELOG 5 BP'!$F$2:$EE$2,CP$4,'SPACELOG 5 BP'!$F10:$EE10)+SUMIF('SPACELOG 6 BP'!$F$2:$EE$2,CP$4,'SPACELOG 6 BP'!$F10:$EE10)+SUMIF('SPACELOG 7 BP'!$F$2:$EE$2,CP$4,'SPACELOG 7 BP'!$F10:$EE10)+SUMIF('SPACELOG 8 BP'!$F$2:$EE$2,CP$4,'SPACELOG 8 BP'!$F10:$EE10)+SUMIF('SPACELOG 9 BP'!$F$2:$EE$2,CP$4,'SPACELOG 9 BP'!$F10:$EE10)+SUMIF('SPACELOG 10 BP'!$F$2:$EE$2,CP$4,'SPACELOG 10 BP'!$F10:$EE10)+SUMIF('SPACELOG 11 BP'!$F$2:$EE$2,CP$4,'SPACELOG 11 BP'!$F10:$EE10)+SUMIF('SPACELOG 12 BP'!$F$2:$EE$2,CP$4,'SPACELOG 12 BP'!$F10:$EE10)</f>
        <v>4650</v>
      </c>
      <c r="CQ10" s="13">
        <f>SUMIF('reporting montigny'!$F$2:$EE$2,CQ$4,'reporting montigny'!$F10:$EE10)+SUMIF('reporting boissy'!$F$2:$EE$2,CQ$4,'reporting boissy'!$F10:$EE10)+SUMIF('reporting moussy'!$F$2:$EE$2,CQ$4,'reporting moussy'!$F10:$EE10)+SUMIF('reporting trappes'!$F$2:$EE$2,CQ$4,'reporting trappes'!$F10:$EE10)+SUMIF('SPACELOG 5 BP'!$F$2:$EE$2,CQ$4,'SPACELOG 5 BP'!$F10:$EE10)+SUMIF('SPACELOG 6 BP'!$F$2:$EE$2,CQ$4,'SPACELOG 6 BP'!$F10:$EE10)+SUMIF('SPACELOG 7 BP'!$F$2:$EE$2,CQ$4,'SPACELOG 7 BP'!$F10:$EE10)+SUMIF('SPACELOG 8 BP'!$F$2:$EE$2,CQ$4,'SPACELOG 8 BP'!$F10:$EE10)+SUMIF('SPACELOG 9 BP'!$F$2:$EE$2,CQ$4,'SPACELOG 9 BP'!$F10:$EE10)+SUMIF('SPACELOG 10 BP'!$F$2:$EE$2,CQ$4,'SPACELOG 10 BP'!$F10:$EE10)+SUMIF('SPACELOG 11 BP'!$F$2:$EE$2,CQ$4,'SPACELOG 11 BP'!$F10:$EE10)+SUMIF('SPACELOG 12 BP'!$F$2:$EE$2,CQ$4,'SPACELOG 12 BP'!$F10:$EE10)</f>
        <v>4650</v>
      </c>
      <c r="CR10" s="14">
        <f t="shared" si="15"/>
        <v>55800</v>
      </c>
      <c r="CS10" s="13">
        <f>SUMIF('reporting montigny'!$F$2:$EE$2,CS$4,'reporting montigny'!$F10:$EE10)+SUMIF('reporting boissy'!$F$2:$EE$2,CS$4,'reporting boissy'!$F10:$EE10)+SUMIF('reporting moussy'!$F$2:$EE$2,CS$4,'reporting moussy'!$F10:$EE10)+SUMIF('reporting trappes'!$F$2:$EE$2,CS$4,'reporting trappes'!$F10:$EE10)+SUMIF('SPACELOG 5 BP'!$F$2:$EE$2,CS$4,'SPACELOG 5 BP'!$F10:$EE10)+SUMIF('SPACELOG 6 BP'!$F$2:$EE$2,CS$4,'SPACELOG 6 BP'!$F10:$EE10)+SUMIF('SPACELOG 7 BP'!$F$2:$EE$2,CS$4,'SPACELOG 7 BP'!$F10:$EE10)+SUMIF('SPACELOG 8 BP'!$F$2:$EE$2,CS$4,'SPACELOG 8 BP'!$F10:$EE10)+SUMIF('SPACELOG 9 BP'!$F$2:$EE$2,CS$4,'SPACELOG 9 BP'!$F10:$EE10)+SUMIF('SPACELOG 10 BP'!$F$2:$EE$2,CS$4,'SPACELOG 10 BP'!$F10:$EE10)+SUMIF('SPACELOG 11 BP'!$F$2:$EE$2,CS$4,'SPACELOG 11 BP'!$F10:$EE10)+SUMIF('SPACELOG 12 BP'!$F$2:$EE$2,CS$4,'SPACELOG 12 BP'!$F10:$EE10)</f>
        <v>4650</v>
      </c>
      <c r="CT10" s="13">
        <f>SUMIF('reporting montigny'!$F$2:$EE$2,CT$4,'reporting montigny'!$F10:$EE10)+SUMIF('reporting boissy'!$F$2:$EE$2,CT$4,'reporting boissy'!$F10:$EE10)+SUMIF('reporting moussy'!$F$2:$EE$2,CT$4,'reporting moussy'!$F10:$EE10)+SUMIF('reporting trappes'!$F$2:$EE$2,CT$4,'reporting trappes'!$F10:$EE10)+SUMIF('SPACELOG 5 BP'!$F$2:$EE$2,CT$4,'SPACELOG 5 BP'!$F10:$EE10)+SUMIF('SPACELOG 6 BP'!$F$2:$EE$2,CT$4,'SPACELOG 6 BP'!$F10:$EE10)+SUMIF('SPACELOG 7 BP'!$F$2:$EE$2,CT$4,'SPACELOG 7 BP'!$F10:$EE10)+SUMIF('SPACELOG 8 BP'!$F$2:$EE$2,CT$4,'SPACELOG 8 BP'!$F10:$EE10)+SUMIF('SPACELOG 9 BP'!$F$2:$EE$2,CT$4,'SPACELOG 9 BP'!$F10:$EE10)+SUMIF('SPACELOG 10 BP'!$F$2:$EE$2,CT$4,'SPACELOG 10 BP'!$F10:$EE10)+SUMIF('SPACELOG 11 BP'!$F$2:$EE$2,CT$4,'SPACELOG 11 BP'!$F10:$EE10)+SUMIF('SPACELOG 12 BP'!$F$2:$EE$2,CT$4,'SPACELOG 12 BP'!$F10:$EE10)</f>
        <v>4650</v>
      </c>
      <c r="CU10" s="13">
        <f>SUMIF('reporting montigny'!$F$2:$EE$2,CU$4,'reporting montigny'!$F10:$EE10)+SUMIF('reporting boissy'!$F$2:$EE$2,CU$4,'reporting boissy'!$F10:$EE10)+SUMIF('reporting moussy'!$F$2:$EE$2,CU$4,'reporting moussy'!$F10:$EE10)+SUMIF('reporting trappes'!$F$2:$EE$2,CU$4,'reporting trappes'!$F10:$EE10)+SUMIF('SPACELOG 5 BP'!$F$2:$EE$2,CU$4,'SPACELOG 5 BP'!$F10:$EE10)+SUMIF('SPACELOG 6 BP'!$F$2:$EE$2,CU$4,'SPACELOG 6 BP'!$F10:$EE10)+SUMIF('SPACELOG 7 BP'!$F$2:$EE$2,CU$4,'SPACELOG 7 BP'!$F10:$EE10)+SUMIF('SPACELOG 8 BP'!$F$2:$EE$2,CU$4,'SPACELOG 8 BP'!$F10:$EE10)+SUMIF('SPACELOG 9 BP'!$F$2:$EE$2,CU$4,'SPACELOG 9 BP'!$F10:$EE10)+SUMIF('SPACELOG 10 BP'!$F$2:$EE$2,CU$4,'SPACELOG 10 BP'!$F10:$EE10)+SUMIF('SPACELOG 11 BP'!$F$2:$EE$2,CU$4,'SPACELOG 11 BP'!$F10:$EE10)+SUMIF('SPACELOG 12 BP'!$F$2:$EE$2,CU$4,'SPACELOG 12 BP'!$F10:$EE10)</f>
        <v>4650</v>
      </c>
      <c r="CV10" s="13">
        <f>SUMIF('reporting montigny'!$F$2:$EE$2,CV$4,'reporting montigny'!$F10:$EE10)+SUMIF('reporting boissy'!$F$2:$EE$2,CV$4,'reporting boissy'!$F10:$EE10)+SUMIF('reporting moussy'!$F$2:$EE$2,CV$4,'reporting moussy'!$F10:$EE10)+SUMIF('reporting trappes'!$F$2:$EE$2,CV$4,'reporting trappes'!$F10:$EE10)+SUMIF('SPACELOG 5 BP'!$F$2:$EE$2,CV$4,'SPACELOG 5 BP'!$F10:$EE10)+SUMIF('SPACELOG 6 BP'!$F$2:$EE$2,CV$4,'SPACELOG 6 BP'!$F10:$EE10)+SUMIF('SPACELOG 7 BP'!$F$2:$EE$2,CV$4,'SPACELOG 7 BP'!$F10:$EE10)+SUMIF('SPACELOG 8 BP'!$F$2:$EE$2,CV$4,'SPACELOG 8 BP'!$F10:$EE10)+SUMIF('SPACELOG 9 BP'!$F$2:$EE$2,CV$4,'SPACELOG 9 BP'!$F10:$EE10)+SUMIF('SPACELOG 10 BP'!$F$2:$EE$2,CV$4,'SPACELOG 10 BP'!$F10:$EE10)+SUMIF('SPACELOG 11 BP'!$F$2:$EE$2,CV$4,'SPACELOG 11 BP'!$F10:$EE10)+SUMIF('SPACELOG 12 BP'!$F$2:$EE$2,CV$4,'SPACELOG 12 BP'!$F10:$EE10)</f>
        <v>4650</v>
      </c>
      <c r="CW10" s="13">
        <f>SUMIF('reporting montigny'!$F$2:$EE$2,CW$4,'reporting montigny'!$F10:$EE10)+SUMIF('reporting boissy'!$F$2:$EE$2,CW$4,'reporting boissy'!$F10:$EE10)+SUMIF('reporting moussy'!$F$2:$EE$2,CW$4,'reporting moussy'!$F10:$EE10)+SUMIF('reporting trappes'!$F$2:$EE$2,CW$4,'reporting trappes'!$F10:$EE10)+SUMIF('SPACELOG 5 BP'!$F$2:$EE$2,CW$4,'SPACELOG 5 BP'!$F10:$EE10)+SUMIF('SPACELOG 6 BP'!$F$2:$EE$2,CW$4,'SPACELOG 6 BP'!$F10:$EE10)+SUMIF('SPACELOG 7 BP'!$F$2:$EE$2,CW$4,'SPACELOG 7 BP'!$F10:$EE10)+SUMIF('SPACELOG 8 BP'!$F$2:$EE$2,CW$4,'SPACELOG 8 BP'!$F10:$EE10)+SUMIF('SPACELOG 9 BP'!$F$2:$EE$2,CW$4,'SPACELOG 9 BP'!$F10:$EE10)+SUMIF('SPACELOG 10 BP'!$F$2:$EE$2,CW$4,'SPACELOG 10 BP'!$F10:$EE10)+SUMIF('SPACELOG 11 BP'!$F$2:$EE$2,CW$4,'SPACELOG 11 BP'!$F10:$EE10)+SUMIF('SPACELOG 12 BP'!$F$2:$EE$2,CW$4,'SPACELOG 12 BP'!$F10:$EE10)</f>
        <v>4650</v>
      </c>
      <c r="CX10" s="13">
        <f>SUMIF('reporting montigny'!$F$2:$EE$2,CX$4,'reporting montigny'!$F10:$EE10)+SUMIF('reporting boissy'!$F$2:$EE$2,CX$4,'reporting boissy'!$F10:$EE10)+SUMIF('reporting moussy'!$F$2:$EE$2,CX$4,'reporting moussy'!$F10:$EE10)+SUMIF('reporting trappes'!$F$2:$EE$2,CX$4,'reporting trappes'!$F10:$EE10)+SUMIF('SPACELOG 5 BP'!$F$2:$EE$2,CX$4,'SPACELOG 5 BP'!$F10:$EE10)+SUMIF('SPACELOG 6 BP'!$F$2:$EE$2,CX$4,'SPACELOG 6 BP'!$F10:$EE10)+SUMIF('SPACELOG 7 BP'!$F$2:$EE$2,CX$4,'SPACELOG 7 BP'!$F10:$EE10)+SUMIF('SPACELOG 8 BP'!$F$2:$EE$2,CX$4,'SPACELOG 8 BP'!$F10:$EE10)+SUMIF('SPACELOG 9 BP'!$F$2:$EE$2,CX$4,'SPACELOG 9 BP'!$F10:$EE10)+SUMIF('SPACELOG 10 BP'!$F$2:$EE$2,CX$4,'SPACELOG 10 BP'!$F10:$EE10)+SUMIF('SPACELOG 11 BP'!$F$2:$EE$2,CX$4,'SPACELOG 11 BP'!$F10:$EE10)+SUMIF('SPACELOG 12 BP'!$F$2:$EE$2,CX$4,'SPACELOG 12 BP'!$F10:$EE10)</f>
        <v>4650</v>
      </c>
      <c r="CY10" s="13">
        <f>SUMIF('reporting montigny'!$F$2:$EE$2,CY$4,'reporting montigny'!$F10:$EE10)+SUMIF('reporting boissy'!$F$2:$EE$2,CY$4,'reporting boissy'!$F10:$EE10)+SUMIF('reporting moussy'!$F$2:$EE$2,CY$4,'reporting moussy'!$F10:$EE10)+SUMIF('reporting trappes'!$F$2:$EE$2,CY$4,'reporting trappes'!$F10:$EE10)+SUMIF('SPACELOG 5 BP'!$F$2:$EE$2,CY$4,'SPACELOG 5 BP'!$F10:$EE10)+SUMIF('SPACELOG 6 BP'!$F$2:$EE$2,CY$4,'SPACELOG 6 BP'!$F10:$EE10)+SUMIF('SPACELOG 7 BP'!$F$2:$EE$2,CY$4,'SPACELOG 7 BP'!$F10:$EE10)+SUMIF('SPACELOG 8 BP'!$F$2:$EE$2,CY$4,'SPACELOG 8 BP'!$F10:$EE10)+SUMIF('SPACELOG 9 BP'!$F$2:$EE$2,CY$4,'SPACELOG 9 BP'!$F10:$EE10)+SUMIF('SPACELOG 10 BP'!$F$2:$EE$2,CY$4,'SPACELOG 10 BP'!$F10:$EE10)+SUMIF('SPACELOG 11 BP'!$F$2:$EE$2,CY$4,'SPACELOG 11 BP'!$F10:$EE10)+SUMIF('SPACELOG 12 BP'!$F$2:$EE$2,CY$4,'SPACELOG 12 BP'!$F10:$EE10)</f>
        <v>4650</v>
      </c>
      <c r="CZ10" s="13">
        <f>SUMIF('reporting montigny'!$F$2:$EE$2,CZ$4,'reporting montigny'!$F10:$EE10)+SUMIF('reporting boissy'!$F$2:$EE$2,CZ$4,'reporting boissy'!$F10:$EE10)+SUMIF('reporting moussy'!$F$2:$EE$2,CZ$4,'reporting moussy'!$F10:$EE10)+SUMIF('reporting trappes'!$F$2:$EE$2,CZ$4,'reporting trappes'!$F10:$EE10)+SUMIF('SPACELOG 5 BP'!$F$2:$EE$2,CZ$4,'SPACELOG 5 BP'!$F10:$EE10)+SUMIF('SPACELOG 6 BP'!$F$2:$EE$2,CZ$4,'SPACELOG 6 BP'!$F10:$EE10)+SUMIF('SPACELOG 7 BP'!$F$2:$EE$2,CZ$4,'SPACELOG 7 BP'!$F10:$EE10)+SUMIF('SPACELOG 8 BP'!$F$2:$EE$2,CZ$4,'SPACELOG 8 BP'!$F10:$EE10)+SUMIF('SPACELOG 9 BP'!$F$2:$EE$2,CZ$4,'SPACELOG 9 BP'!$F10:$EE10)+SUMIF('SPACELOG 10 BP'!$F$2:$EE$2,CZ$4,'SPACELOG 10 BP'!$F10:$EE10)+SUMIF('SPACELOG 11 BP'!$F$2:$EE$2,CZ$4,'SPACELOG 11 BP'!$F10:$EE10)+SUMIF('SPACELOG 12 BP'!$F$2:$EE$2,CZ$4,'SPACELOG 12 BP'!$F10:$EE10)</f>
        <v>4650</v>
      </c>
      <c r="DA10" s="13">
        <f>SUMIF('reporting montigny'!$F$2:$EE$2,DA$4,'reporting montigny'!$F10:$EE10)+SUMIF('reporting boissy'!$F$2:$EE$2,DA$4,'reporting boissy'!$F10:$EE10)+SUMIF('reporting moussy'!$F$2:$EE$2,DA$4,'reporting moussy'!$F10:$EE10)+SUMIF('reporting trappes'!$F$2:$EE$2,DA$4,'reporting trappes'!$F10:$EE10)+SUMIF('SPACELOG 5 BP'!$F$2:$EE$2,DA$4,'SPACELOG 5 BP'!$F10:$EE10)+SUMIF('SPACELOG 6 BP'!$F$2:$EE$2,DA$4,'SPACELOG 6 BP'!$F10:$EE10)+SUMIF('SPACELOG 7 BP'!$F$2:$EE$2,DA$4,'SPACELOG 7 BP'!$F10:$EE10)+SUMIF('SPACELOG 8 BP'!$F$2:$EE$2,DA$4,'SPACELOG 8 BP'!$F10:$EE10)+SUMIF('SPACELOG 9 BP'!$F$2:$EE$2,DA$4,'SPACELOG 9 BP'!$F10:$EE10)+SUMIF('SPACELOG 10 BP'!$F$2:$EE$2,DA$4,'SPACELOG 10 BP'!$F10:$EE10)+SUMIF('SPACELOG 11 BP'!$F$2:$EE$2,DA$4,'SPACELOG 11 BP'!$F10:$EE10)+SUMIF('SPACELOG 12 BP'!$F$2:$EE$2,DA$4,'SPACELOG 12 BP'!$F10:$EE10)</f>
        <v>4650</v>
      </c>
      <c r="DB10" s="13">
        <f>SUMIF('reporting montigny'!$F$2:$EE$2,DB$4,'reporting montigny'!$F10:$EE10)+SUMIF('reporting boissy'!$F$2:$EE$2,DB$4,'reporting boissy'!$F10:$EE10)+SUMIF('reporting moussy'!$F$2:$EE$2,DB$4,'reporting moussy'!$F10:$EE10)+SUMIF('reporting trappes'!$F$2:$EE$2,DB$4,'reporting trappes'!$F10:$EE10)+SUMIF('SPACELOG 5 BP'!$F$2:$EE$2,DB$4,'SPACELOG 5 BP'!$F10:$EE10)+SUMIF('SPACELOG 6 BP'!$F$2:$EE$2,DB$4,'SPACELOG 6 BP'!$F10:$EE10)+SUMIF('SPACELOG 7 BP'!$F$2:$EE$2,DB$4,'SPACELOG 7 BP'!$F10:$EE10)+SUMIF('SPACELOG 8 BP'!$F$2:$EE$2,DB$4,'SPACELOG 8 BP'!$F10:$EE10)+SUMIF('SPACELOG 9 BP'!$F$2:$EE$2,DB$4,'SPACELOG 9 BP'!$F10:$EE10)+SUMIF('SPACELOG 10 BP'!$F$2:$EE$2,DB$4,'SPACELOG 10 BP'!$F10:$EE10)+SUMIF('SPACELOG 11 BP'!$F$2:$EE$2,DB$4,'SPACELOG 11 BP'!$F10:$EE10)+SUMIF('SPACELOG 12 BP'!$F$2:$EE$2,DB$4,'SPACELOG 12 BP'!$F10:$EE10)</f>
        <v>4650</v>
      </c>
      <c r="DC10" s="13">
        <f>SUMIF('reporting montigny'!$F$2:$EE$2,DC$4,'reporting montigny'!$F10:$EE10)+SUMIF('reporting boissy'!$F$2:$EE$2,DC$4,'reporting boissy'!$F10:$EE10)+SUMIF('reporting moussy'!$F$2:$EE$2,DC$4,'reporting moussy'!$F10:$EE10)+SUMIF('reporting trappes'!$F$2:$EE$2,DC$4,'reporting trappes'!$F10:$EE10)+SUMIF('SPACELOG 5 BP'!$F$2:$EE$2,DC$4,'SPACELOG 5 BP'!$F10:$EE10)+SUMIF('SPACELOG 6 BP'!$F$2:$EE$2,DC$4,'SPACELOG 6 BP'!$F10:$EE10)+SUMIF('SPACELOG 7 BP'!$F$2:$EE$2,DC$4,'SPACELOG 7 BP'!$F10:$EE10)+SUMIF('SPACELOG 8 BP'!$F$2:$EE$2,DC$4,'SPACELOG 8 BP'!$F10:$EE10)+SUMIF('SPACELOG 9 BP'!$F$2:$EE$2,DC$4,'SPACELOG 9 BP'!$F10:$EE10)+SUMIF('SPACELOG 10 BP'!$F$2:$EE$2,DC$4,'SPACELOG 10 BP'!$F10:$EE10)+SUMIF('SPACELOG 11 BP'!$F$2:$EE$2,DC$4,'SPACELOG 11 BP'!$F10:$EE10)+SUMIF('SPACELOG 12 BP'!$F$2:$EE$2,DC$4,'SPACELOG 12 BP'!$F10:$EE10)</f>
        <v>4650</v>
      </c>
      <c r="DD10" s="13">
        <f>SUMIF('reporting montigny'!$F$2:$EE$2,DD$4,'reporting montigny'!$F10:$EE10)+SUMIF('reporting boissy'!$F$2:$EE$2,DD$4,'reporting boissy'!$F10:$EE10)+SUMIF('reporting moussy'!$F$2:$EE$2,DD$4,'reporting moussy'!$F10:$EE10)+SUMIF('reporting trappes'!$F$2:$EE$2,DD$4,'reporting trappes'!$F10:$EE10)+SUMIF('SPACELOG 5 BP'!$F$2:$EE$2,DD$4,'SPACELOG 5 BP'!$F10:$EE10)+SUMIF('SPACELOG 6 BP'!$F$2:$EE$2,DD$4,'SPACELOG 6 BP'!$F10:$EE10)+SUMIF('SPACELOG 7 BP'!$F$2:$EE$2,DD$4,'SPACELOG 7 BP'!$F10:$EE10)+SUMIF('SPACELOG 8 BP'!$F$2:$EE$2,DD$4,'SPACELOG 8 BP'!$F10:$EE10)+SUMIF('SPACELOG 9 BP'!$F$2:$EE$2,DD$4,'SPACELOG 9 BP'!$F10:$EE10)+SUMIF('SPACELOG 10 BP'!$F$2:$EE$2,DD$4,'SPACELOG 10 BP'!$F10:$EE10)+SUMIF('SPACELOG 11 BP'!$F$2:$EE$2,DD$4,'SPACELOG 11 BP'!$F10:$EE10)+SUMIF('SPACELOG 12 BP'!$F$2:$EE$2,DD$4,'SPACELOG 12 BP'!$F10:$EE10)</f>
        <v>4650</v>
      </c>
      <c r="DE10" s="14">
        <f t="shared" si="16"/>
        <v>55800</v>
      </c>
      <c r="DF10" s="13">
        <f>SUMIF('reporting montigny'!$F$2:$EE$2,DF$4,'reporting montigny'!$F10:$EE10)+SUMIF('reporting boissy'!$F$2:$EE$2,DF$4,'reporting boissy'!$F10:$EE10)+SUMIF('reporting moussy'!$F$2:$EE$2,DF$4,'reporting moussy'!$F10:$EE10)+SUMIF('reporting trappes'!$F$2:$EE$2,DF$4,'reporting trappes'!$F10:$EE10)+SUMIF('SPACELOG 5 BP'!$F$2:$EE$2,DF$4,'SPACELOG 5 BP'!$F10:$EE10)+SUMIF('SPACELOG 6 BP'!$F$2:$EE$2,DF$4,'SPACELOG 6 BP'!$F10:$EE10)+SUMIF('SPACELOG 7 BP'!$F$2:$EE$2,DF$4,'SPACELOG 7 BP'!$F10:$EE10)+SUMIF('SPACELOG 8 BP'!$F$2:$EE$2,DF$4,'SPACELOG 8 BP'!$F10:$EE10)+SUMIF('SPACELOG 9 BP'!$F$2:$EE$2,DF$4,'SPACELOG 9 BP'!$F10:$EE10)+SUMIF('SPACELOG 10 BP'!$F$2:$EE$2,DF$4,'SPACELOG 10 BP'!$F10:$EE10)+SUMIF('SPACELOG 11 BP'!$F$2:$EE$2,DF$4,'SPACELOG 11 BP'!$F10:$EE10)+SUMIF('SPACELOG 12 BP'!$F$2:$EE$2,DF$4,'SPACELOG 12 BP'!$F10:$EE10)</f>
        <v>4650</v>
      </c>
      <c r="DG10" s="13">
        <f>SUMIF('reporting montigny'!$F$2:$EE$2,DG$4,'reporting montigny'!$F10:$EE10)+SUMIF('reporting boissy'!$F$2:$EE$2,DG$4,'reporting boissy'!$F10:$EE10)+SUMIF('reporting moussy'!$F$2:$EE$2,DG$4,'reporting moussy'!$F10:$EE10)+SUMIF('reporting trappes'!$F$2:$EE$2,DG$4,'reporting trappes'!$F10:$EE10)+SUMIF('SPACELOG 5 BP'!$F$2:$EE$2,DG$4,'SPACELOG 5 BP'!$F10:$EE10)+SUMIF('SPACELOG 6 BP'!$F$2:$EE$2,DG$4,'SPACELOG 6 BP'!$F10:$EE10)+SUMIF('SPACELOG 7 BP'!$F$2:$EE$2,DG$4,'SPACELOG 7 BP'!$F10:$EE10)+SUMIF('SPACELOG 8 BP'!$F$2:$EE$2,DG$4,'SPACELOG 8 BP'!$F10:$EE10)+SUMIF('SPACELOG 9 BP'!$F$2:$EE$2,DG$4,'SPACELOG 9 BP'!$F10:$EE10)+SUMIF('SPACELOG 10 BP'!$F$2:$EE$2,DG$4,'SPACELOG 10 BP'!$F10:$EE10)+SUMIF('SPACELOG 11 BP'!$F$2:$EE$2,DG$4,'SPACELOG 11 BP'!$F10:$EE10)+SUMIF('SPACELOG 12 BP'!$F$2:$EE$2,DG$4,'SPACELOG 12 BP'!$F10:$EE10)</f>
        <v>4650</v>
      </c>
      <c r="DH10" s="13">
        <f>SUMIF('reporting montigny'!$F$2:$EE$2,DH$4,'reporting montigny'!$F10:$EE10)+SUMIF('reporting boissy'!$F$2:$EE$2,DH$4,'reporting boissy'!$F10:$EE10)+SUMIF('reporting moussy'!$F$2:$EE$2,DH$4,'reporting moussy'!$F10:$EE10)+SUMIF('reporting trappes'!$F$2:$EE$2,DH$4,'reporting trappes'!$F10:$EE10)+SUMIF('SPACELOG 5 BP'!$F$2:$EE$2,DH$4,'SPACELOG 5 BP'!$F10:$EE10)+SUMIF('SPACELOG 6 BP'!$F$2:$EE$2,DH$4,'SPACELOG 6 BP'!$F10:$EE10)+SUMIF('SPACELOG 7 BP'!$F$2:$EE$2,DH$4,'SPACELOG 7 BP'!$F10:$EE10)+SUMIF('SPACELOG 8 BP'!$F$2:$EE$2,DH$4,'SPACELOG 8 BP'!$F10:$EE10)+SUMIF('SPACELOG 9 BP'!$F$2:$EE$2,DH$4,'SPACELOG 9 BP'!$F10:$EE10)+SUMIF('SPACELOG 10 BP'!$F$2:$EE$2,DH$4,'SPACELOG 10 BP'!$F10:$EE10)+SUMIF('SPACELOG 11 BP'!$F$2:$EE$2,DH$4,'SPACELOG 11 BP'!$F10:$EE10)+SUMIF('SPACELOG 12 BP'!$F$2:$EE$2,DH$4,'SPACELOG 12 BP'!$F10:$EE10)</f>
        <v>4650</v>
      </c>
      <c r="DI10" s="13">
        <f>SUMIF('reporting montigny'!$F$2:$EE$2,DI$4,'reporting montigny'!$F10:$EE10)+SUMIF('reporting boissy'!$F$2:$EE$2,DI$4,'reporting boissy'!$F10:$EE10)+SUMIF('reporting moussy'!$F$2:$EE$2,DI$4,'reporting moussy'!$F10:$EE10)+SUMIF('reporting trappes'!$F$2:$EE$2,DI$4,'reporting trappes'!$F10:$EE10)+SUMIF('SPACELOG 5 BP'!$F$2:$EE$2,DI$4,'SPACELOG 5 BP'!$F10:$EE10)+SUMIF('SPACELOG 6 BP'!$F$2:$EE$2,DI$4,'SPACELOG 6 BP'!$F10:$EE10)+SUMIF('SPACELOG 7 BP'!$F$2:$EE$2,DI$4,'SPACELOG 7 BP'!$F10:$EE10)+SUMIF('SPACELOG 8 BP'!$F$2:$EE$2,DI$4,'SPACELOG 8 BP'!$F10:$EE10)+SUMIF('SPACELOG 9 BP'!$F$2:$EE$2,DI$4,'SPACELOG 9 BP'!$F10:$EE10)+SUMIF('SPACELOG 10 BP'!$F$2:$EE$2,DI$4,'SPACELOG 10 BP'!$F10:$EE10)+SUMIF('SPACELOG 11 BP'!$F$2:$EE$2,DI$4,'SPACELOG 11 BP'!$F10:$EE10)+SUMIF('SPACELOG 12 BP'!$F$2:$EE$2,DI$4,'SPACELOG 12 BP'!$F10:$EE10)</f>
        <v>4650</v>
      </c>
      <c r="DJ10" s="13">
        <f>SUMIF('reporting montigny'!$F$2:$EE$2,DJ$4,'reporting montigny'!$F10:$EE10)+SUMIF('reporting boissy'!$F$2:$EE$2,DJ$4,'reporting boissy'!$F10:$EE10)+SUMIF('reporting moussy'!$F$2:$EE$2,DJ$4,'reporting moussy'!$F10:$EE10)+SUMIF('reporting trappes'!$F$2:$EE$2,DJ$4,'reporting trappes'!$F10:$EE10)+SUMIF('SPACELOG 5 BP'!$F$2:$EE$2,DJ$4,'SPACELOG 5 BP'!$F10:$EE10)+SUMIF('SPACELOG 6 BP'!$F$2:$EE$2,DJ$4,'SPACELOG 6 BP'!$F10:$EE10)+SUMIF('SPACELOG 7 BP'!$F$2:$EE$2,DJ$4,'SPACELOG 7 BP'!$F10:$EE10)+SUMIF('SPACELOG 8 BP'!$F$2:$EE$2,DJ$4,'SPACELOG 8 BP'!$F10:$EE10)+SUMIF('SPACELOG 9 BP'!$F$2:$EE$2,DJ$4,'SPACELOG 9 BP'!$F10:$EE10)+SUMIF('SPACELOG 10 BP'!$F$2:$EE$2,DJ$4,'SPACELOG 10 BP'!$F10:$EE10)+SUMIF('SPACELOG 11 BP'!$F$2:$EE$2,DJ$4,'SPACELOG 11 BP'!$F10:$EE10)+SUMIF('SPACELOG 12 BP'!$F$2:$EE$2,DJ$4,'SPACELOG 12 BP'!$F10:$EE10)</f>
        <v>4650</v>
      </c>
      <c r="DK10" s="13">
        <f>SUMIF('reporting montigny'!$F$2:$EE$2,DK$4,'reporting montigny'!$F10:$EE10)+SUMIF('reporting boissy'!$F$2:$EE$2,DK$4,'reporting boissy'!$F10:$EE10)+SUMIF('reporting moussy'!$F$2:$EE$2,DK$4,'reporting moussy'!$F10:$EE10)+SUMIF('reporting trappes'!$F$2:$EE$2,DK$4,'reporting trappes'!$F10:$EE10)+SUMIF('SPACELOG 5 BP'!$F$2:$EE$2,DK$4,'SPACELOG 5 BP'!$F10:$EE10)+SUMIF('SPACELOG 6 BP'!$F$2:$EE$2,DK$4,'SPACELOG 6 BP'!$F10:$EE10)+SUMIF('SPACELOG 7 BP'!$F$2:$EE$2,DK$4,'SPACELOG 7 BP'!$F10:$EE10)+SUMIF('SPACELOG 8 BP'!$F$2:$EE$2,DK$4,'SPACELOG 8 BP'!$F10:$EE10)+SUMIF('SPACELOG 9 BP'!$F$2:$EE$2,DK$4,'SPACELOG 9 BP'!$F10:$EE10)+SUMIF('SPACELOG 10 BP'!$F$2:$EE$2,DK$4,'SPACELOG 10 BP'!$F10:$EE10)+SUMIF('SPACELOG 11 BP'!$F$2:$EE$2,DK$4,'SPACELOG 11 BP'!$F10:$EE10)+SUMIF('SPACELOG 12 BP'!$F$2:$EE$2,DK$4,'SPACELOG 12 BP'!$F10:$EE10)</f>
        <v>4650</v>
      </c>
      <c r="DL10" s="13">
        <f>SUMIF('reporting montigny'!$F$2:$EE$2,DL$4,'reporting montigny'!$F10:$EE10)+SUMIF('reporting boissy'!$F$2:$EE$2,DL$4,'reporting boissy'!$F10:$EE10)+SUMIF('reporting moussy'!$F$2:$EE$2,DL$4,'reporting moussy'!$F10:$EE10)+SUMIF('reporting trappes'!$F$2:$EE$2,DL$4,'reporting trappes'!$F10:$EE10)+SUMIF('SPACELOG 5 BP'!$F$2:$EE$2,DL$4,'SPACELOG 5 BP'!$F10:$EE10)+SUMIF('SPACELOG 6 BP'!$F$2:$EE$2,DL$4,'SPACELOG 6 BP'!$F10:$EE10)+SUMIF('SPACELOG 7 BP'!$F$2:$EE$2,DL$4,'SPACELOG 7 BP'!$F10:$EE10)+SUMIF('SPACELOG 8 BP'!$F$2:$EE$2,DL$4,'SPACELOG 8 BP'!$F10:$EE10)+SUMIF('SPACELOG 9 BP'!$F$2:$EE$2,DL$4,'SPACELOG 9 BP'!$F10:$EE10)+SUMIF('SPACELOG 10 BP'!$F$2:$EE$2,DL$4,'SPACELOG 10 BP'!$F10:$EE10)+SUMIF('SPACELOG 11 BP'!$F$2:$EE$2,DL$4,'SPACELOG 11 BP'!$F10:$EE10)+SUMIF('SPACELOG 12 BP'!$F$2:$EE$2,DL$4,'SPACELOG 12 BP'!$F10:$EE10)</f>
        <v>4650</v>
      </c>
      <c r="DM10" s="13">
        <f>SUMIF('reporting montigny'!$F$2:$EE$2,DM$4,'reporting montigny'!$F10:$EE10)+SUMIF('reporting boissy'!$F$2:$EE$2,DM$4,'reporting boissy'!$F10:$EE10)+SUMIF('reporting moussy'!$F$2:$EE$2,DM$4,'reporting moussy'!$F10:$EE10)+SUMIF('reporting trappes'!$F$2:$EE$2,DM$4,'reporting trappes'!$F10:$EE10)+SUMIF('SPACELOG 5 BP'!$F$2:$EE$2,DM$4,'SPACELOG 5 BP'!$F10:$EE10)+SUMIF('SPACELOG 6 BP'!$F$2:$EE$2,DM$4,'SPACELOG 6 BP'!$F10:$EE10)+SUMIF('SPACELOG 7 BP'!$F$2:$EE$2,DM$4,'SPACELOG 7 BP'!$F10:$EE10)+SUMIF('SPACELOG 8 BP'!$F$2:$EE$2,DM$4,'SPACELOG 8 BP'!$F10:$EE10)+SUMIF('SPACELOG 9 BP'!$F$2:$EE$2,DM$4,'SPACELOG 9 BP'!$F10:$EE10)+SUMIF('SPACELOG 10 BP'!$F$2:$EE$2,DM$4,'SPACELOG 10 BP'!$F10:$EE10)+SUMIF('SPACELOG 11 BP'!$F$2:$EE$2,DM$4,'SPACELOG 11 BP'!$F10:$EE10)+SUMIF('SPACELOG 12 BP'!$F$2:$EE$2,DM$4,'SPACELOG 12 BP'!$F10:$EE10)</f>
        <v>4650</v>
      </c>
      <c r="DN10" s="13">
        <f>SUMIF('reporting montigny'!$F$2:$EE$2,DN$4,'reporting montigny'!$F10:$EE10)+SUMIF('reporting boissy'!$F$2:$EE$2,DN$4,'reporting boissy'!$F10:$EE10)+SUMIF('reporting moussy'!$F$2:$EE$2,DN$4,'reporting moussy'!$F10:$EE10)+SUMIF('reporting trappes'!$F$2:$EE$2,DN$4,'reporting trappes'!$F10:$EE10)+SUMIF('SPACELOG 5 BP'!$F$2:$EE$2,DN$4,'SPACELOG 5 BP'!$F10:$EE10)+SUMIF('SPACELOG 6 BP'!$F$2:$EE$2,DN$4,'SPACELOG 6 BP'!$F10:$EE10)+SUMIF('SPACELOG 7 BP'!$F$2:$EE$2,DN$4,'SPACELOG 7 BP'!$F10:$EE10)+SUMIF('SPACELOG 8 BP'!$F$2:$EE$2,DN$4,'SPACELOG 8 BP'!$F10:$EE10)+SUMIF('SPACELOG 9 BP'!$F$2:$EE$2,DN$4,'SPACELOG 9 BP'!$F10:$EE10)+SUMIF('SPACELOG 10 BP'!$F$2:$EE$2,DN$4,'SPACELOG 10 BP'!$F10:$EE10)+SUMIF('SPACELOG 11 BP'!$F$2:$EE$2,DN$4,'SPACELOG 11 BP'!$F10:$EE10)+SUMIF('SPACELOG 12 BP'!$F$2:$EE$2,DN$4,'SPACELOG 12 BP'!$F10:$EE10)</f>
        <v>4650</v>
      </c>
      <c r="DO10" s="13">
        <f>SUMIF('reporting montigny'!$F$2:$EE$2,DO$4,'reporting montigny'!$F10:$EE10)+SUMIF('reporting boissy'!$F$2:$EE$2,DO$4,'reporting boissy'!$F10:$EE10)+SUMIF('reporting moussy'!$F$2:$EE$2,DO$4,'reporting moussy'!$F10:$EE10)+SUMIF('reporting trappes'!$F$2:$EE$2,DO$4,'reporting trappes'!$F10:$EE10)+SUMIF('SPACELOG 5 BP'!$F$2:$EE$2,DO$4,'SPACELOG 5 BP'!$F10:$EE10)+SUMIF('SPACELOG 6 BP'!$F$2:$EE$2,DO$4,'SPACELOG 6 BP'!$F10:$EE10)+SUMIF('SPACELOG 7 BP'!$F$2:$EE$2,DO$4,'SPACELOG 7 BP'!$F10:$EE10)+SUMIF('SPACELOG 8 BP'!$F$2:$EE$2,DO$4,'SPACELOG 8 BP'!$F10:$EE10)+SUMIF('SPACELOG 9 BP'!$F$2:$EE$2,DO$4,'SPACELOG 9 BP'!$F10:$EE10)+SUMIF('SPACELOG 10 BP'!$F$2:$EE$2,DO$4,'SPACELOG 10 BP'!$F10:$EE10)+SUMIF('SPACELOG 11 BP'!$F$2:$EE$2,DO$4,'SPACELOG 11 BP'!$F10:$EE10)+SUMIF('SPACELOG 12 BP'!$F$2:$EE$2,DO$4,'SPACELOG 12 BP'!$F10:$EE10)</f>
        <v>4650</v>
      </c>
      <c r="DP10" s="13">
        <f>SUMIF('reporting montigny'!$F$2:$EE$2,DP$4,'reporting montigny'!$F10:$EE10)+SUMIF('reporting boissy'!$F$2:$EE$2,DP$4,'reporting boissy'!$F10:$EE10)+SUMIF('reporting moussy'!$F$2:$EE$2,DP$4,'reporting moussy'!$F10:$EE10)+SUMIF('reporting trappes'!$F$2:$EE$2,DP$4,'reporting trappes'!$F10:$EE10)+SUMIF('SPACELOG 5 BP'!$F$2:$EE$2,DP$4,'SPACELOG 5 BP'!$F10:$EE10)+SUMIF('SPACELOG 6 BP'!$F$2:$EE$2,DP$4,'SPACELOG 6 BP'!$F10:$EE10)+SUMIF('SPACELOG 7 BP'!$F$2:$EE$2,DP$4,'SPACELOG 7 BP'!$F10:$EE10)+SUMIF('SPACELOG 8 BP'!$F$2:$EE$2,DP$4,'SPACELOG 8 BP'!$F10:$EE10)+SUMIF('SPACELOG 9 BP'!$F$2:$EE$2,DP$4,'SPACELOG 9 BP'!$F10:$EE10)+SUMIF('SPACELOG 10 BP'!$F$2:$EE$2,DP$4,'SPACELOG 10 BP'!$F10:$EE10)+SUMIF('SPACELOG 11 BP'!$F$2:$EE$2,DP$4,'SPACELOG 11 BP'!$F10:$EE10)+SUMIF('SPACELOG 12 BP'!$F$2:$EE$2,DP$4,'SPACELOG 12 BP'!$F10:$EE10)</f>
        <v>4650</v>
      </c>
      <c r="DQ10" s="13">
        <f>SUMIF('reporting montigny'!$F$2:$EE$2,DQ$4,'reporting montigny'!$F10:$EE10)+SUMIF('reporting boissy'!$F$2:$EE$2,DQ$4,'reporting boissy'!$F10:$EE10)+SUMIF('reporting moussy'!$F$2:$EE$2,DQ$4,'reporting moussy'!$F10:$EE10)+SUMIF('reporting trappes'!$F$2:$EE$2,DQ$4,'reporting trappes'!$F10:$EE10)+SUMIF('SPACELOG 5 BP'!$F$2:$EE$2,DQ$4,'SPACELOG 5 BP'!$F10:$EE10)+SUMIF('SPACELOG 6 BP'!$F$2:$EE$2,DQ$4,'SPACELOG 6 BP'!$F10:$EE10)+SUMIF('SPACELOG 7 BP'!$F$2:$EE$2,DQ$4,'SPACELOG 7 BP'!$F10:$EE10)+SUMIF('SPACELOG 8 BP'!$F$2:$EE$2,DQ$4,'SPACELOG 8 BP'!$F10:$EE10)+SUMIF('SPACELOG 9 BP'!$F$2:$EE$2,DQ$4,'SPACELOG 9 BP'!$F10:$EE10)+SUMIF('SPACELOG 10 BP'!$F$2:$EE$2,DQ$4,'SPACELOG 10 BP'!$F10:$EE10)+SUMIF('SPACELOG 11 BP'!$F$2:$EE$2,DQ$4,'SPACELOG 11 BP'!$F10:$EE10)+SUMIF('SPACELOG 12 BP'!$F$2:$EE$2,DQ$4,'SPACELOG 12 BP'!$F10:$EE10)</f>
        <v>4650</v>
      </c>
      <c r="DR10" s="14">
        <f t="shared" si="17"/>
        <v>55800</v>
      </c>
    </row>
    <row r="11" spans="1:122" x14ac:dyDescent="0.2">
      <c r="A11" s="11"/>
      <c r="B11" s="12" t="s">
        <v>57</v>
      </c>
      <c r="C11" s="17"/>
      <c r="E11" s="3" t="s">
        <v>58</v>
      </c>
      <c r="F11" s="13">
        <f>SUMIF('reporting montigny'!$F$2:$EE$2,F$4,'reporting montigny'!$F11:$EE11)+SUMIF('reporting boissy'!$F$2:$EE$2,F$4,'reporting boissy'!$F11:$EE11)+SUMIF('reporting moussy'!$F$2:$EE$2,F$4,'reporting moussy'!$F11:$EE11)+SUMIF('reporting trappes'!$F$2:$EE$2,F$4,'reporting trappes'!$F11:$EE11)+SUMIF('SPACELOG 5 BP'!$F$2:$EE$2,F$4,'SPACELOG 5 BP'!$F11:$EE11)+SUMIF('SPACELOG 6 BP'!$F$2:$EE$2,F$4,'SPACELOG 6 BP'!$F11:$EE11)+SUMIF('SPACELOG 7 BP'!$F$2:$EE$2,F$4,'SPACELOG 7 BP'!$F11:$EE11)+SUMIF('SPACELOG 8 BP'!$F$2:$EE$2,F$4,'SPACELOG 8 BP'!$F11:$EE11)+SUMIF('SPACELOG 9 BP'!$F$2:$EE$2,F$4,'SPACELOG 9 BP'!$F11:$EE11)+SUMIF('SPACELOG 10 BP'!$F$2:$EE$2,F$4,'SPACELOG 10 BP'!$F11:$EE11)+SUMIF('SPACELOG 11 BP'!$F$2:$EE$2,F$4,'SPACELOG 11 BP'!$F11:$EE11)+SUMIF('SPACELOG 12 BP'!$F$2:$EE$2,F$4,'SPACELOG 12 BP'!$F11:$EE11)</f>
        <v>1520</v>
      </c>
      <c r="G11" s="13">
        <f>SUMIF('reporting montigny'!$F$2:$EE$2,G$4,'reporting montigny'!$F11:$EE11)+SUMIF('reporting boissy'!$F$2:$EE$2,G$4,'reporting boissy'!$F11:$EE11)+SUMIF('reporting moussy'!$F$2:$EE$2,G$4,'reporting moussy'!$F11:$EE11)+SUMIF('reporting trappes'!$F$2:$EE$2,G$4,'reporting trappes'!$F11:$EE11)+SUMIF('SPACELOG 5 BP'!$F$2:$EE$2,G$4,'SPACELOG 5 BP'!$F11:$EE11)+SUMIF('SPACELOG 6 BP'!$F$2:$EE$2,G$4,'SPACELOG 6 BP'!$F11:$EE11)+SUMIF('SPACELOG 7 BP'!$F$2:$EE$2,G$4,'SPACELOG 7 BP'!$F11:$EE11)+SUMIF('SPACELOG 8 BP'!$F$2:$EE$2,G$4,'SPACELOG 8 BP'!$F11:$EE11)+SUMIF('SPACELOG 9 BP'!$F$2:$EE$2,G$4,'SPACELOG 9 BP'!$F11:$EE11)+SUMIF('SPACELOG 10 BP'!$F$2:$EE$2,G$4,'SPACELOG 10 BP'!$F11:$EE11)+SUMIF('SPACELOG 11 BP'!$F$2:$EE$2,G$4,'SPACELOG 11 BP'!$F11:$EE11)+SUMIF('SPACELOG 12 BP'!$F$2:$EE$2,G$4,'SPACELOG 12 BP'!$F11:$EE11)</f>
        <v>1520</v>
      </c>
      <c r="H11" s="13">
        <f>SUMIF('reporting montigny'!$F$2:$EE$2,H$4,'reporting montigny'!$F11:$EE11)+SUMIF('reporting boissy'!$F$2:$EE$2,H$4,'reporting boissy'!$F11:$EE11)+SUMIF('reporting moussy'!$F$2:$EE$2,H$4,'reporting moussy'!$F11:$EE11)+SUMIF('reporting trappes'!$F$2:$EE$2,H$4,'reporting trappes'!$F11:$EE11)+SUMIF('SPACELOG 5 BP'!$F$2:$EE$2,H$4,'SPACELOG 5 BP'!$F11:$EE11)+SUMIF('SPACELOG 6 BP'!$F$2:$EE$2,H$4,'SPACELOG 6 BP'!$F11:$EE11)+SUMIF('SPACELOG 7 BP'!$F$2:$EE$2,H$4,'SPACELOG 7 BP'!$F11:$EE11)+SUMIF('SPACELOG 8 BP'!$F$2:$EE$2,H$4,'SPACELOG 8 BP'!$F11:$EE11)+SUMIF('SPACELOG 9 BP'!$F$2:$EE$2,H$4,'SPACELOG 9 BP'!$F11:$EE11)+SUMIF('SPACELOG 10 BP'!$F$2:$EE$2,H$4,'SPACELOG 10 BP'!$F11:$EE11)+SUMIF('SPACELOG 11 BP'!$F$2:$EE$2,H$4,'SPACELOG 11 BP'!$F11:$EE11)+SUMIF('SPACELOG 12 BP'!$F$2:$EE$2,H$4,'SPACELOG 12 BP'!$F11:$EE11)</f>
        <v>1520</v>
      </c>
      <c r="I11" s="13">
        <f>SUMIF('reporting montigny'!$F$2:$EE$2,I$4,'reporting montigny'!$F11:$EE11)+SUMIF('reporting boissy'!$F$2:$EE$2,I$4,'reporting boissy'!$F11:$EE11)+SUMIF('reporting moussy'!$F$2:$EE$2,I$4,'reporting moussy'!$F11:$EE11)+SUMIF('reporting trappes'!$F$2:$EE$2,I$4,'reporting trappes'!$F11:$EE11)+SUMIF('SPACELOG 5 BP'!$F$2:$EE$2,I$4,'SPACELOG 5 BP'!$F11:$EE11)+SUMIF('SPACELOG 6 BP'!$F$2:$EE$2,I$4,'SPACELOG 6 BP'!$F11:$EE11)+SUMIF('SPACELOG 7 BP'!$F$2:$EE$2,I$4,'SPACELOG 7 BP'!$F11:$EE11)+SUMIF('SPACELOG 8 BP'!$F$2:$EE$2,I$4,'SPACELOG 8 BP'!$F11:$EE11)+SUMIF('SPACELOG 9 BP'!$F$2:$EE$2,I$4,'SPACELOG 9 BP'!$F11:$EE11)+SUMIF('SPACELOG 10 BP'!$F$2:$EE$2,I$4,'SPACELOG 10 BP'!$F11:$EE11)+SUMIF('SPACELOG 11 BP'!$F$2:$EE$2,I$4,'SPACELOG 11 BP'!$F11:$EE11)+SUMIF('SPACELOG 12 BP'!$F$2:$EE$2,I$4,'SPACELOG 12 BP'!$F11:$EE11)</f>
        <v>1520</v>
      </c>
      <c r="J11" s="13">
        <f>SUMIF('reporting montigny'!$F$2:$EE$2,J$4,'reporting montigny'!$F11:$EE11)+SUMIF('reporting boissy'!$F$2:$EE$2,J$4,'reporting boissy'!$F11:$EE11)+SUMIF('reporting moussy'!$F$2:$EE$2,J$4,'reporting moussy'!$F11:$EE11)+SUMIF('reporting trappes'!$F$2:$EE$2,J$4,'reporting trappes'!$F11:$EE11)+SUMIF('SPACELOG 5 BP'!$F$2:$EE$2,J$4,'SPACELOG 5 BP'!$F11:$EE11)+SUMIF('SPACELOG 6 BP'!$F$2:$EE$2,J$4,'SPACELOG 6 BP'!$F11:$EE11)+SUMIF('SPACELOG 7 BP'!$F$2:$EE$2,J$4,'SPACELOG 7 BP'!$F11:$EE11)+SUMIF('SPACELOG 8 BP'!$F$2:$EE$2,J$4,'SPACELOG 8 BP'!$F11:$EE11)+SUMIF('SPACELOG 9 BP'!$F$2:$EE$2,J$4,'SPACELOG 9 BP'!$F11:$EE11)+SUMIF('SPACELOG 10 BP'!$F$2:$EE$2,J$4,'SPACELOG 10 BP'!$F11:$EE11)+SUMIF('SPACELOG 11 BP'!$F$2:$EE$2,J$4,'SPACELOG 11 BP'!$F11:$EE11)+SUMIF('SPACELOG 12 BP'!$F$2:$EE$2,J$4,'SPACELOG 12 BP'!$F11:$EE11)</f>
        <v>1520</v>
      </c>
      <c r="K11" s="13">
        <f>SUMIF('reporting montigny'!$F$2:$EE$2,K$4,'reporting montigny'!$F11:$EE11)+SUMIF('reporting boissy'!$F$2:$EE$2,K$4,'reporting boissy'!$F11:$EE11)+SUMIF('reporting moussy'!$F$2:$EE$2,K$4,'reporting moussy'!$F11:$EE11)+SUMIF('reporting trappes'!$F$2:$EE$2,K$4,'reporting trappes'!$F11:$EE11)+SUMIF('SPACELOG 5 BP'!$F$2:$EE$2,K$4,'SPACELOG 5 BP'!$F11:$EE11)+SUMIF('SPACELOG 6 BP'!$F$2:$EE$2,K$4,'SPACELOG 6 BP'!$F11:$EE11)+SUMIF('SPACELOG 7 BP'!$F$2:$EE$2,K$4,'SPACELOG 7 BP'!$F11:$EE11)+SUMIF('SPACELOG 8 BP'!$F$2:$EE$2,K$4,'SPACELOG 8 BP'!$F11:$EE11)+SUMIF('SPACELOG 9 BP'!$F$2:$EE$2,K$4,'SPACELOG 9 BP'!$F11:$EE11)+SUMIF('SPACELOG 10 BP'!$F$2:$EE$2,K$4,'SPACELOG 10 BP'!$F11:$EE11)+SUMIF('SPACELOG 11 BP'!$F$2:$EE$2,K$4,'SPACELOG 11 BP'!$F11:$EE11)+SUMIF('SPACELOG 12 BP'!$F$2:$EE$2,K$4,'SPACELOG 12 BP'!$F11:$EE11)</f>
        <v>1520</v>
      </c>
      <c r="L11" s="13">
        <f>SUMIF('reporting montigny'!$F$2:$EE$2,L$4,'reporting montigny'!$F11:$EE11)+SUMIF('reporting boissy'!$F$2:$EE$2,L$4,'reporting boissy'!$F11:$EE11)+SUMIF('reporting moussy'!$F$2:$EE$2,L$4,'reporting moussy'!$F11:$EE11)+SUMIF('reporting trappes'!$F$2:$EE$2,L$4,'reporting trappes'!$F11:$EE11)+SUMIF('SPACELOG 5 BP'!$F$2:$EE$2,L$4,'SPACELOG 5 BP'!$F11:$EE11)+SUMIF('SPACELOG 6 BP'!$F$2:$EE$2,L$4,'SPACELOG 6 BP'!$F11:$EE11)+SUMIF('SPACELOG 7 BP'!$F$2:$EE$2,L$4,'SPACELOG 7 BP'!$F11:$EE11)+SUMIF('SPACELOG 8 BP'!$F$2:$EE$2,L$4,'SPACELOG 8 BP'!$F11:$EE11)+SUMIF('SPACELOG 9 BP'!$F$2:$EE$2,L$4,'SPACELOG 9 BP'!$F11:$EE11)+SUMIF('SPACELOG 10 BP'!$F$2:$EE$2,L$4,'SPACELOG 10 BP'!$F11:$EE11)+SUMIF('SPACELOG 11 BP'!$F$2:$EE$2,L$4,'SPACELOG 11 BP'!$F11:$EE11)+SUMIF('SPACELOG 12 BP'!$F$2:$EE$2,L$4,'SPACELOG 12 BP'!$F11:$EE11)</f>
        <v>1520</v>
      </c>
      <c r="M11" s="13">
        <f>SUMIF('reporting montigny'!$F$2:$EE$2,M$4,'reporting montigny'!$F11:$EE11)+SUMIF('reporting boissy'!$F$2:$EE$2,M$4,'reporting boissy'!$F11:$EE11)+SUMIF('reporting moussy'!$F$2:$EE$2,M$4,'reporting moussy'!$F11:$EE11)+SUMIF('reporting trappes'!$F$2:$EE$2,M$4,'reporting trappes'!$F11:$EE11)+SUMIF('SPACELOG 5 BP'!$F$2:$EE$2,M$4,'SPACELOG 5 BP'!$F11:$EE11)+SUMIF('SPACELOG 6 BP'!$F$2:$EE$2,M$4,'SPACELOG 6 BP'!$F11:$EE11)+SUMIF('SPACELOG 7 BP'!$F$2:$EE$2,M$4,'SPACELOG 7 BP'!$F11:$EE11)+SUMIF('SPACELOG 8 BP'!$F$2:$EE$2,M$4,'SPACELOG 8 BP'!$F11:$EE11)+SUMIF('SPACELOG 9 BP'!$F$2:$EE$2,M$4,'SPACELOG 9 BP'!$F11:$EE11)+SUMIF('SPACELOG 10 BP'!$F$2:$EE$2,M$4,'SPACELOG 10 BP'!$F11:$EE11)+SUMIF('SPACELOG 11 BP'!$F$2:$EE$2,M$4,'SPACELOG 11 BP'!$F11:$EE11)+SUMIF('SPACELOG 12 BP'!$F$2:$EE$2,M$4,'SPACELOG 12 BP'!$F11:$EE11)</f>
        <v>1520</v>
      </c>
      <c r="N11" s="13">
        <f>SUMIF('reporting montigny'!$F$2:$EE$2,N$4,'reporting montigny'!$F11:$EE11)+SUMIF('reporting boissy'!$F$2:$EE$2,N$4,'reporting boissy'!$F11:$EE11)+SUMIF('reporting moussy'!$F$2:$EE$2,N$4,'reporting moussy'!$F11:$EE11)+SUMIF('reporting trappes'!$F$2:$EE$2,N$4,'reporting trappes'!$F11:$EE11)+SUMIF('SPACELOG 5 BP'!$F$2:$EE$2,N$4,'SPACELOG 5 BP'!$F11:$EE11)+SUMIF('SPACELOG 6 BP'!$F$2:$EE$2,N$4,'SPACELOG 6 BP'!$F11:$EE11)+SUMIF('SPACELOG 7 BP'!$F$2:$EE$2,N$4,'SPACELOG 7 BP'!$F11:$EE11)+SUMIF('SPACELOG 8 BP'!$F$2:$EE$2,N$4,'SPACELOG 8 BP'!$F11:$EE11)+SUMIF('SPACELOG 9 BP'!$F$2:$EE$2,N$4,'SPACELOG 9 BP'!$F11:$EE11)+SUMIF('SPACELOG 10 BP'!$F$2:$EE$2,N$4,'SPACELOG 10 BP'!$F11:$EE11)+SUMIF('SPACELOG 11 BP'!$F$2:$EE$2,N$4,'SPACELOG 11 BP'!$F11:$EE11)+SUMIF('SPACELOG 12 BP'!$F$2:$EE$2,N$4,'SPACELOG 12 BP'!$F11:$EE11)</f>
        <v>1520</v>
      </c>
      <c r="O11" s="13">
        <f>SUMIF('reporting montigny'!$F$2:$EE$2,O$4,'reporting montigny'!$F11:$EE11)+SUMIF('reporting boissy'!$F$2:$EE$2,O$4,'reporting boissy'!$F11:$EE11)+SUMIF('reporting moussy'!$F$2:$EE$2,O$4,'reporting moussy'!$F11:$EE11)+SUMIF('reporting trappes'!$F$2:$EE$2,O$4,'reporting trappes'!$F11:$EE11)+SUMIF('SPACELOG 5 BP'!$F$2:$EE$2,O$4,'SPACELOG 5 BP'!$F11:$EE11)+SUMIF('SPACELOG 6 BP'!$F$2:$EE$2,O$4,'SPACELOG 6 BP'!$F11:$EE11)+SUMIF('SPACELOG 7 BP'!$F$2:$EE$2,O$4,'SPACELOG 7 BP'!$F11:$EE11)+SUMIF('SPACELOG 8 BP'!$F$2:$EE$2,O$4,'SPACELOG 8 BP'!$F11:$EE11)+SUMIF('SPACELOG 9 BP'!$F$2:$EE$2,O$4,'SPACELOG 9 BP'!$F11:$EE11)+SUMIF('SPACELOG 10 BP'!$F$2:$EE$2,O$4,'SPACELOG 10 BP'!$F11:$EE11)+SUMIF('SPACELOG 11 BP'!$F$2:$EE$2,O$4,'SPACELOG 11 BP'!$F11:$EE11)+SUMIF('SPACELOG 12 BP'!$F$2:$EE$2,O$4,'SPACELOG 12 BP'!$F11:$EE11)</f>
        <v>1520</v>
      </c>
      <c r="P11" s="13">
        <f>SUMIF('reporting montigny'!$F$2:$EE$2,P$4,'reporting montigny'!$F11:$EE11)+SUMIF('reporting boissy'!$F$2:$EE$2,P$4,'reporting boissy'!$F11:$EE11)+SUMIF('reporting moussy'!$F$2:$EE$2,P$4,'reporting moussy'!$F11:$EE11)+SUMIF('reporting trappes'!$F$2:$EE$2,P$4,'reporting trappes'!$F11:$EE11)+SUMIF('SPACELOG 5 BP'!$F$2:$EE$2,P$4,'SPACELOG 5 BP'!$F11:$EE11)+SUMIF('SPACELOG 6 BP'!$F$2:$EE$2,P$4,'SPACELOG 6 BP'!$F11:$EE11)+SUMIF('SPACELOG 7 BP'!$F$2:$EE$2,P$4,'SPACELOG 7 BP'!$F11:$EE11)+SUMIF('SPACELOG 8 BP'!$F$2:$EE$2,P$4,'SPACELOG 8 BP'!$F11:$EE11)+SUMIF('SPACELOG 9 BP'!$F$2:$EE$2,P$4,'SPACELOG 9 BP'!$F11:$EE11)+SUMIF('SPACELOG 10 BP'!$F$2:$EE$2,P$4,'SPACELOG 10 BP'!$F11:$EE11)+SUMIF('SPACELOG 11 BP'!$F$2:$EE$2,P$4,'SPACELOG 11 BP'!$F11:$EE11)+SUMIF('SPACELOG 12 BP'!$F$2:$EE$2,P$4,'SPACELOG 12 BP'!$F11:$EE11)</f>
        <v>1570</v>
      </c>
      <c r="Q11" s="13">
        <f>SUMIF('reporting montigny'!$F$2:$EE$2,Q$4,'reporting montigny'!$F11:$EE11)+SUMIF('reporting boissy'!$F$2:$EE$2,Q$4,'reporting boissy'!$F11:$EE11)+SUMIF('reporting moussy'!$F$2:$EE$2,Q$4,'reporting moussy'!$F11:$EE11)+SUMIF('reporting trappes'!$F$2:$EE$2,Q$4,'reporting trappes'!$F11:$EE11)+SUMIF('SPACELOG 5 BP'!$F$2:$EE$2,Q$4,'SPACELOG 5 BP'!$F11:$EE11)+SUMIF('SPACELOG 6 BP'!$F$2:$EE$2,Q$4,'SPACELOG 6 BP'!$F11:$EE11)+SUMIF('SPACELOG 7 BP'!$F$2:$EE$2,Q$4,'SPACELOG 7 BP'!$F11:$EE11)+SUMIF('SPACELOG 8 BP'!$F$2:$EE$2,Q$4,'SPACELOG 8 BP'!$F11:$EE11)+SUMIF('SPACELOG 9 BP'!$F$2:$EE$2,Q$4,'SPACELOG 9 BP'!$F11:$EE11)+SUMIF('SPACELOG 10 BP'!$F$2:$EE$2,Q$4,'SPACELOG 10 BP'!$F11:$EE11)+SUMIF('SPACELOG 11 BP'!$F$2:$EE$2,Q$4,'SPACELOG 11 BP'!$F11:$EE11)+SUMIF('SPACELOG 12 BP'!$F$2:$EE$2,Q$4,'SPACELOG 12 BP'!$F11:$EE11)</f>
        <v>1570</v>
      </c>
      <c r="R11" s="14">
        <f t="shared" si="9"/>
        <v>18340</v>
      </c>
      <c r="S11" s="13">
        <f>SUMIF('reporting montigny'!$F$2:$EE$2,S$4,'reporting montigny'!$F11:$EE11)+SUMIF('reporting boissy'!$F$2:$EE$2,S$4,'reporting boissy'!$F11:$EE11)+SUMIF('reporting moussy'!$F$2:$EE$2,S$4,'reporting moussy'!$F11:$EE11)+SUMIF('reporting trappes'!$F$2:$EE$2,S$4,'reporting trappes'!$F11:$EE11)+SUMIF('SPACELOG 5 BP'!$F$2:$EE$2,S$4,'SPACELOG 5 BP'!$F11:$EE11)+SUMIF('SPACELOG 6 BP'!$F$2:$EE$2,S$4,'SPACELOG 6 BP'!$F11:$EE11)+SUMIF('SPACELOG 7 BP'!$F$2:$EE$2,S$4,'SPACELOG 7 BP'!$F11:$EE11)+SUMIF('SPACELOG 8 BP'!$F$2:$EE$2,S$4,'SPACELOG 8 BP'!$F11:$EE11)+SUMIF('SPACELOG 9 BP'!$F$2:$EE$2,S$4,'SPACELOG 9 BP'!$F11:$EE11)+SUMIF('SPACELOG 10 BP'!$F$2:$EE$2,S$4,'SPACELOG 10 BP'!$F11:$EE11)+SUMIF('SPACELOG 11 BP'!$F$2:$EE$2,S$4,'SPACELOG 11 BP'!$F11:$EE11)+SUMIF('SPACELOG 12 BP'!$F$2:$EE$2,S$4,'SPACELOG 12 BP'!$F11:$EE11)</f>
        <v>1560</v>
      </c>
      <c r="T11" s="13">
        <f>SUMIF('reporting montigny'!$F$2:$EE$2,T$4,'reporting montigny'!$F11:$EE11)+SUMIF('reporting boissy'!$F$2:$EE$2,T$4,'reporting boissy'!$F11:$EE11)+SUMIF('reporting moussy'!$F$2:$EE$2,T$4,'reporting moussy'!$F11:$EE11)+SUMIF('reporting trappes'!$F$2:$EE$2,T$4,'reporting trappes'!$F11:$EE11)+SUMIF('SPACELOG 5 BP'!$F$2:$EE$2,T$4,'SPACELOG 5 BP'!$F11:$EE11)+SUMIF('SPACELOG 6 BP'!$F$2:$EE$2,T$4,'SPACELOG 6 BP'!$F11:$EE11)+SUMIF('SPACELOG 7 BP'!$F$2:$EE$2,T$4,'SPACELOG 7 BP'!$F11:$EE11)+SUMIF('SPACELOG 8 BP'!$F$2:$EE$2,T$4,'SPACELOG 8 BP'!$F11:$EE11)+SUMIF('SPACELOG 9 BP'!$F$2:$EE$2,T$4,'SPACELOG 9 BP'!$F11:$EE11)+SUMIF('SPACELOG 10 BP'!$F$2:$EE$2,T$4,'SPACELOG 10 BP'!$F11:$EE11)+SUMIF('SPACELOG 11 BP'!$F$2:$EE$2,T$4,'SPACELOG 11 BP'!$F11:$EE11)+SUMIF('SPACELOG 12 BP'!$F$2:$EE$2,T$4,'SPACELOG 12 BP'!$F11:$EE11)</f>
        <v>1560</v>
      </c>
      <c r="U11" s="13">
        <f>SUMIF('reporting montigny'!$F$2:$EE$2,U$4,'reporting montigny'!$F11:$EE11)+SUMIF('reporting boissy'!$F$2:$EE$2,U$4,'reporting boissy'!$F11:$EE11)+SUMIF('reporting moussy'!$F$2:$EE$2,U$4,'reporting moussy'!$F11:$EE11)+SUMIF('reporting trappes'!$F$2:$EE$2,U$4,'reporting trappes'!$F11:$EE11)+SUMIF('SPACELOG 5 BP'!$F$2:$EE$2,U$4,'SPACELOG 5 BP'!$F11:$EE11)+SUMIF('SPACELOG 6 BP'!$F$2:$EE$2,U$4,'SPACELOG 6 BP'!$F11:$EE11)+SUMIF('SPACELOG 7 BP'!$F$2:$EE$2,U$4,'SPACELOG 7 BP'!$F11:$EE11)+SUMIF('SPACELOG 8 BP'!$F$2:$EE$2,U$4,'SPACELOG 8 BP'!$F11:$EE11)+SUMIF('SPACELOG 9 BP'!$F$2:$EE$2,U$4,'SPACELOG 9 BP'!$F11:$EE11)+SUMIF('SPACELOG 10 BP'!$F$2:$EE$2,U$4,'SPACELOG 10 BP'!$F11:$EE11)+SUMIF('SPACELOG 11 BP'!$F$2:$EE$2,U$4,'SPACELOG 11 BP'!$F11:$EE11)+SUMIF('SPACELOG 12 BP'!$F$2:$EE$2,U$4,'SPACELOG 12 BP'!$F11:$EE11)</f>
        <v>1570</v>
      </c>
      <c r="V11" s="13">
        <f>SUMIF('reporting montigny'!$F$2:$EE$2,V$4,'reporting montigny'!$F11:$EE11)+SUMIF('reporting boissy'!$F$2:$EE$2,V$4,'reporting boissy'!$F11:$EE11)+SUMIF('reporting moussy'!$F$2:$EE$2,V$4,'reporting moussy'!$F11:$EE11)+SUMIF('reporting trappes'!$F$2:$EE$2,V$4,'reporting trappes'!$F11:$EE11)+SUMIF('SPACELOG 5 BP'!$F$2:$EE$2,V$4,'SPACELOG 5 BP'!$F11:$EE11)+SUMIF('SPACELOG 6 BP'!$F$2:$EE$2,V$4,'SPACELOG 6 BP'!$F11:$EE11)+SUMIF('SPACELOG 7 BP'!$F$2:$EE$2,V$4,'SPACELOG 7 BP'!$F11:$EE11)+SUMIF('SPACELOG 8 BP'!$F$2:$EE$2,V$4,'SPACELOG 8 BP'!$F11:$EE11)+SUMIF('SPACELOG 9 BP'!$F$2:$EE$2,V$4,'SPACELOG 9 BP'!$F11:$EE11)+SUMIF('SPACELOG 10 BP'!$F$2:$EE$2,V$4,'SPACELOG 10 BP'!$F11:$EE11)+SUMIF('SPACELOG 11 BP'!$F$2:$EE$2,V$4,'SPACELOG 11 BP'!$F11:$EE11)+SUMIF('SPACELOG 12 BP'!$F$2:$EE$2,V$4,'SPACELOG 12 BP'!$F11:$EE11)</f>
        <v>1570</v>
      </c>
      <c r="W11" s="13">
        <f>SUMIF('reporting montigny'!$F$2:$EE$2,W$4,'reporting montigny'!$F11:$EE11)+SUMIF('reporting boissy'!$F$2:$EE$2,W$4,'reporting boissy'!$F11:$EE11)+SUMIF('reporting moussy'!$F$2:$EE$2,W$4,'reporting moussy'!$F11:$EE11)+SUMIF('reporting trappes'!$F$2:$EE$2,W$4,'reporting trappes'!$F11:$EE11)+SUMIF('SPACELOG 5 BP'!$F$2:$EE$2,W$4,'SPACELOG 5 BP'!$F11:$EE11)+SUMIF('SPACELOG 6 BP'!$F$2:$EE$2,W$4,'SPACELOG 6 BP'!$F11:$EE11)+SUMIF('SPACELOG 7 BP'!$F$2:$EE$2,W$4,'SPACELOG 7 BP'!$F11:$EE11)+SUMIF('SPACELOG 8 BP'!$F$2:$EE$2,W$4,'SPACELOG 8 BP'!$F11:$EE11)+SUMIF('SPACELOG 9 BP'!$F$2:$EE$2,W$4,'SPACELOG 9 BP'!$F11:$EE11)+SUMIF('SPACELOG 10 BP'!$F$2:$EE$2,W$4,'SPACELOG 10 BP'!$F11:$EE11)+SUMIF('SPACELOG 11 BP'!$F$2:$EE$2,W$4,'SPACELOG 11 BP'!$F11:$EE11)+SUMIF('SPACELOG 12 BP'!$F$2:$EE$2,W$4,'SPACELOG 12 BP'!$F11:$EE11)</f>
        <v>2470</v>
      </c>
      <c r="X11" s="13">
        <f>SUMIF('reporting montigny'!$F$2:$EE$2,X$4,'reporting montigny'!$F11:$EE11)+SUMIF('reporting boissy'!$F$2:$EE$2,X$4,'reporting boissy'!$F11:$EE11)+SUMIF('reporting moussy'!$F$2:$EE$2,X$4,'reporting moussy'!$F11:$EE11)+SUMIF('reporting trappes'!$F$2:$EE$2,X$4,'reporting trappes'!$F11:$EE11)+SUMIF('SPACELOG 5 BP'!$F$2:$EE$2,X$4,'SPACELOG 5 BP'!$F11:$EE11)+SUMIF('SPACELOG 6 BP'!$F$2:$EE$2,X$4,'SPACELOG 6 BP'!$F11:$EE11)+SUMIF('SPACELOG 7 BP'!$F$2:$EE$2,X$4,'SPACELOG 7 BP'!$F11:$EE11)+SUMIF('SPACELOG 8 BP'!$F$2:$EE$2,X$4,'SPACELOG 8 BP'!$F11:$EE11)+SUMIF('SPACELOG 9 BP'!$F$2:$EE$2,X$4,'SPACELOG 9 BP'!$F11:$EE11)+SUMIF('SPACELOG 10 BP'!$F$2:$EE$2,X$4,'SPACELOG 10 BP'!$F11:$EE11)+SUMIF('SPACELOG 11 BP'!$F$2:$EE$2,X$4,'SPACELOG 11 BP'!$F11:$EE11)+SUMIF('SPACELOG 12 BP'!$F$2:$EE$2,X$4,'SPACELOG 12 BP'!$F11:$EE11)</f>
        <v>2470</v>
      </c>
      <c r="Y11" s="13">
        <f>SUMIF('reporting montigny'!$F$2:$EE$2,Y$4,'reporting montigny'!$F11:$EE11)+SUMIF('reporting boissy'!$F$2:$EE$2,Y$4,'reporting boissy'!$F11:$EE11)+SUMIF('reporting moussy'!$F$2:$EE$2,Y$4,'reporting moussy'!$F11:$EE11)+SUMIF('reporting trappes'!$F$2:$EE$2,Y$4,'reporting trappes'!$F11:$EE11)+SUMIF('SPACELOG 5 BP'!$F$2:$EE$2,Y$4,'SPACELOG 5 BP'!$F11:$EE11)+SUMIF('SPACELOG 6 BP'!$F$2:$EE$2,Y$4,'SPACELOG 6 BP'!$F11:$EE11)+SUMIF('SPACELOG 7 BP'!$F$2:$EE$2,Y$4,'SPACELOG 7 BP'!$F11:$EE11)+SUMIF('SPACELOG 8 BP'!$F$2:$EE$2,Y$4,'SPACELOG 8 BP'!$F11:$EE11)+SUMIF('SPACELOG 9 BP'!$F$2:$EE$2,Y$4,'SPACELOG 9 BP'!$F11:$EE11)+SUMIF('SPACELOG 10 BP'!$F$2:$EE$2,Y$4,'SPACELOG 10 BP'!$F11:$EE11)+SUMIF('SPACELOG 11 BP'!$F$2:$EE$2,Y$4,'SPACELOG 11 BP'!$F11:$EE11)+SUMIF('SPACELOG 12 BP'!$F$2:$EE$2,Y$4,'SPACELOG 12 BP'!$F11:$EE11)</f>
        <v>2470</v>
      </c>
      <c r="Z11" s="13">
        <f>SUMIF('reporting montigny'!$F$2:$EE$2,Z$4,'reporting montigny'!$F11:$EE11)+SUMIF('reporting boissy'!$F$2:$EE$2,Z$4,'reporting boissy'!$F11:$EE11)+SUMIF('reporting moussy'!$F$2:$EE$2,Z$4,'reporting moussy'!$F11:$EE11)+SUMIF('reporting trappes'!$F$2:$EE$2,Z$4,'reporting trappes'!$F11:$EE11)+SUMIF('SPACELOG 5 BP'!$F$2:$EE$2,Z$4,'SPACELOG 5 BP'!$F11:$EE11)+SUMIF('SPACELOG 6 BP'!$F$2:$EE$2,Z$4,'SPACELOG 6 BP'!$F11:$EE11)+SUMIF('SPACELOG 7 BP'!$F$2:$EE$2,Z$4,'SPACELOG 7 BP'!$F11:$EE11)+SUMIF('SPACELOG 8 BP'!$F$2:$EE$2,Z$4,'SPACELOG 8 BP'!$F11:$EE11)+SUMIF('SPACELOG 9 BP'!$F$2:$EE$2,Z$4,'SPACELOG 9 BP'!$F11:$EE11)+SUMIF('SPACELOG 10 BP'!$F$2:$EE$2,Z$4,'SPACELOG 10 BP'!$F11:$EE11)+SUMIF('SPACELOG 11 BP'!$F$2:$EE$2,Z$4,'SPACELOG 11 BP'!$F11:$EE11)+SUMIF('SPACELOG 12 BP'!$F$2:$EE$2,Z$4,'SPACELOG 12 BP'!$F11:$EE11)</f>
        <v>2470</v>
      </c>
      <c r="AA11" s="13">
        <f>SUMIF('reporting montigny'!$F$2:$EE$2,AA$4,'reporting montigny'!$F11:$EE11)+SUMIF('reporting boissy'!$F$2:$EE$2,AA$4,'reporting boissy'!$F11:$EE11)+SUMIF('reporting moussy'!$F$2:$EE$2,AA$4,'reporting moussy'!$F11:$EE11)+SUMIF('reporting trappes'!$F$2:$EE$2,AA$4,'reporting trappes'!$F11:$EE11)+SUMIF('SPACELOG 5 BP'!$F$2:$EE$2,AA$4,'SPACELOG 5 BP'!$F11:$EE11)+SUMIF('SPACELOG 6 BP'!$F$2:$EE$2,AA$4,'SPACELOG 6 BP'!$F11:$EE11)+SUMIF('SPACELOG 7 BP'!$F$2:$EE$2,AA$4,'SPACELOG 7 BP'!$F11:$EE11)+SUMIF('SPACELOG 8 BP'!$F$2:$EE$2,AA$4,'SPACELOG 8 BP'!$F11:$EE11)+SUMIF('SPACELOG 9 BP'!$F$2:$EE$2,AA$4,'SPACELOG 9 BP'!$F11:$EE11)+SUMIF('SPACELOG 10 BP'!$F$2:$EE$2,AA$4,'SPACELOG 10 BP'!$F11:$EE11)+SUMIF('SPACELOG 11 BP'!$F$2:$EE$2,AA$4,'SPACELOG 11 BP'!$F11:$EE11)+SUMIF('SPACELOG 12 BP'!$F$2:$EE$2,AA$4,'SPACELOG 12 BP'!$F11:$EE11)</f>
        <v>2470</v>
      </c>
      <c r="AB11" s="13">
        <f>SUMIF('reporting montigny'!$F$2:$EE$2,AB$4,'reporting montigny'!$F11:$EE11)+SUMIF('reporting boissy'!$F$2:$EE$2,AB$4,'reporting boissy'!$F11:$EE11)+SUMIF('reporting moussy'!$F$2:$EE$2,AB$4,'reporting moussy'!$F11:$EE11)+SUMIF('reporting trappes'!$F$2:$EE$2,AB$4,'reporting trappes'!$F11:$EE11)+SUMIF('SPACELOG 5 BP'!$F$2:$EE$2,AB$4,'SPACELOG 5 BP'!$F11:$EE11)+SUMIF('SPACELOG 6 BP'!$F$2:$EE$2,AB$4,'SPACELOG 6 BP'!$F11:$EE11)+SUMIF('SPACELOG 7 BP'!$F$2:$EE$2,AB$4,'SPACELOG 7 BP'!$F11:$EE11)+SUMIF('SPACELOG 8 BP'!$F$2:$EE$2,AB$4,'SPACELOG 8 BP'!$F11:$EE11)+SUMIF('SPACELOG 9 BP'!$F$2:$EE$2,AB$4,'SPACELOG 9 BP'!$F11:$EE11)+SUMIF('SPACELOG 10 BP'!$F$2:$EE$2,AB$4,'SPACELOG 10 BP'!$F11:$EE11)+SUMIF('SPACELOG 11 BP'!$F$2:$EE$2,AB$4,'SPACELOG 11 BP'!$F11:$EE11)+SUMIF('SPACELOG 12 BP'!$F$2:$EE$2,AB$4,'SPACELOG 12 BP'!$F11:$EE11)</f>
        <v>2470</v>
      </c>
      <c r="AC11" s="13">
        <f>SUMIF('reporting montigny'!$F$2:$EE$2,AC$4,'reporting montigny'!$F11:$EE11)+SUMIF('reporting boissy'!$F$2:$EE$2,AC$4,'reporting boissy'!$F11:$EE11)+SUMIF('reporting moussy'!$F$2:$EE$2,AC$4,'reporting moussy'!$F11:$EE11)+SUMIF('reporting trappes'!$F$2:$EE$2,AC$4,'reporting trappes'!$F11:$EE11)+SUMIF('SPACELOG 5 BP'!$F$2:$EE$2,AC$4,'SPACELOG 5 BP'!$F11:$EE11)+SUMIF('SPACELOG 6 BP'!$F$2:$EE$2,AC$4,'SPACELOG 6 BP'!$F11:$EE11)+SUMIF('SPACELOG 7 BP'!$F$2:$EE$2,AC$4,'SPACELOG 7 BP'!$F11:$EE11)+SUMIF('SPACELOG 8 BP'!$F$2:$EE$2,AC$4,'SPACELOG 8 BP'!$F11:$EE11)+SUMIF('SPACELOG 9 BP'!$F$2:$EE$2,AC$4,'SPACELOG 9 BP'!$F11:$EE11)+SUMIF('SPACELOG 10 BP'!$F$2:$EE$2,AC$4,'SPACELOG 10 BP'!$F11:$EE11)+SUMIF('SPACELOG 11 BP'!$F$2:$EE$2,AC$4,'SPACELOG 11 BP'!$F11:$EE11)+SUMIF('SPACELOG 12 BP'!$F$2:$EE$2,AC$4,'SPACELOG 12 BP'!$F11:$EE11)</f>
        <v>2470</v>
      </c>
      <c r="AD11" s="13">
        <f>SUMIF('reporting montigny'!$F$2:$EE$2,AD$4,'reporting montigny'!$F11:$EE11)+SUMIF('reporting boissy'!$F$2:$EE$2,AD$4,'reporting boissy'!$F11:$EE11)+SUMIF('reporting moussy'!$F$2:$EE$2,AD$4,'reporting moussy'!$F11:$EE11)+SUMIF('reporting trappes'!$F$2:$EE$2,AD$4,'reporting trappes'!$F11:$EE11)+SUMIF('SPACELOG 5 BP'!$F$2:$EE$2,AD$4,'SPACELOG 5 BP'!$F11:$EE11)+SUMIF('SPACELOG 6 BP'!$F$2:$EE$2,AD$4,'SPACELOG 6 BP'!$F11:$EE11)+SUMIF('SPACELOG 7 BP'!$F$2:$EE$2,AD$4,'SPACELOG 7 BP'!$F11:$EE11)+SUMIF('SPACELOG 8 BP'!$F$2:$EE$2,AD$4,'SPACELOG 8 BP'!$F11:$EE11)+SUMIF('SPACELOG 9 BP'!$F$2:$EE$2,AD$4,'SPACELOG 9 BP'!$F11:$EE11)+SUMIF('SPACELOG 10 BP'!$F$2:$EE$2,AD$4,'SPACELOG 10 BP'!$F11:$EE11)+SUMIF('SPACELOG 11 BP'!$F$2:$EE$2,AD$4,'SPACELOG 11 BP'!$F11:$EE11)+SUMIF('SPACELOG 12 BP'!$F$2:$EE$2,AD$4,'SPACELOG 12 BP'!$F11:$EE11)</f>
        <v>2470</v>
      </c>
      <c r="AE11" s="14">
        <f t="shared" si="10"/>
        <v>26020</v>
      </c>
      <c r="AF11" s="13">
        <f>SUMIF('reporting montigny'!$F$2:$EE$2,AF$4,'reporting montigny'!$F11:$EE11)+SUMIF('reporting boissy'!$F$2:$EE$2,AF$4,'reporting boissy'!$F11:$EE11)+SUMIF('reporting moussy'!$F$2:$EE$2,AF$4,'reporting moussy'!$F11:$EE11)+SUMIF('reporting trappes'!$F$2:$EE$2,AF$4,'reporting trappes'!$F11:$EE11)+SUMIF('SPACELOG 5 BP'!$F$2:$EE$2,AF$4,'SPACELOG 5 BP'!$F11:$EE11)+SUMIF('SPACELOG 6 BP'!$F$2:$EE$2,AF$4,'SPACELOG 6 BP'!$F11:$EE11)+SUMIF('SPACELOG 7 BP'!$F$2:$EE$2,AF$4,'SPACELOG 7 BP'!$F11:$EE11)+SUMIF('SPACELOG 8 BP'!$F$2:$EE$2,AF$4,'SPACELOG 8 BP'!$F11:$EE11)+SUMIF('SPACELOG 9 BP'!$F$2:$EE$2,AF$4,'SPACELOG 9 BP'!$F11:$EE11)+SUMIF('SPACELOG 10 BP'!$F$2:$EE$2,AF$4,'SPACELOG 10 BP'!$F11:$EE11)+SUMIF('SPACELOG 11 BP'!$F$2:$EE$2,AF$4,'SPACELOG 11 BP'!$F11:$EE11)+SUMIF('SPACELOG 12 BP'!$F$2:$EE$2,AF$4,'SPACELOG 12 BP'!$F11:$EE11)</f>
        <v>2470</v>
      </c>
      <c r="AG11" s="13">
        <f>SUMIF('reporting montigny'!$F$2:$EE$2,AG$4,'reporting montigny'!$F11:$EE11)+SUMIF('reporting boissy'!$F$2:$EE$2,AG$4,'reporting boissy'!$F11:$EE11)+SUMIF('reporting moussy'!$F$2:$EE$2,AG$4,'reporting moussy'!$F11:$EE11)+SUMIF('reporting trappes'!$F$2:$EE$2,AG$4,'reporting trappes'!$F11:$EE11)+SUMIF('SPACELOG 5 BP'!$F$2:$EE$2,AG$4,'SPACELOG 5 BP'!$F11:$EE11)+SUMIF('SPACELOG 6 BP'!$F$2:$EE$2,AG$4,'SPACELOG 6 BP'!$F11:$EE11)+SUMIF('SPACELOG 7 BP'!$F$2:$EE$2,AG$4,'SPACELOG 7 BP'!$F11:$EE11)+SUMIF('SPACELOG 8 BP'!$F$2:$EE$2,AG$4,'SPACELOG 8 BP'!$F11:$EE11)+SUMIF('SPACELOG 9 BP'!$F$2:$EE$2,AG$4,'SPACELOG 9 BP'!$F11:$EE11)+SUMIF('SPACELOG 10 BP'!$F$2:$EE$2,AG$4,'SPACELOG 10 BP'!$F11:$EE11)+SUMIF('SPACELOG 11 BP'!$F$2:$EE$2,AG$4,'SPACELOG 11 BP'!$F11:$EE11)+SUMIF('SPACELOG 12 BP'!$F$2:$EE$2,AG$4,'SPACELOG 12 BP'!$F11:$EE11)</f>
        <v>2470</v>
      </c>
      <c r="AH11" s="13">
        <f>SUMIF('reporting montigny'!$F$2:$EE$2,AH$4,'reporting montigny'!$F11:$EE11)+SUMIF('reporting boissy'!$F$2:$EE$2,AH$4,'reporting boissy'!$F11:$EE11)+SUMIF('reporting moussy'!$F$2:$EE$2,AH$4,'reporting moussy'!$F11:$EE11)+SUMIF('reporting trappes'!$F$2:$EE$2,AH$4,'reporting trappes'!$F11:$EE11)+SUMIF('SPACELOG 5 BP'!$F$2:$EE$2,AH$4,'SPACELOG 5 BP'!$F11:$EE11)+SUMIF('SPACELOG 6 BP'!$F$2:$EE$2,AH$4,'SPACELOG 6 BP'!$F11:$EE11)+SUMIF('SPACELOG 7 BP'!$F$2:$EE$2,AH$4,'SPACELOG 7 BP'!$F11:$EE11)+SUMIF('SPACELOG 8 BP'!$F$2:$EE$2,AH$4,'SPACELOG 8 BP'!$F11:$EE11)+SUMIF('SPACELOG 9 BP'!$F$2:$EE$2,AH$4,'SPACELOG 9 BP'!$F11:$EE11)+SUMIF('SPACELOG 10 BP'!$F$2:$EE$2,AH$4,'SPACELOG 10 BP'!$F11:$EE11)+SUMIF('SPACELOG 11 BP'!$F$2:$EE$2,AH$4,'SPACELOG 11 BP'!$F11:$EE11)+SUMIF('SPACELOG 12 BP'!$F$2:$EE$2,AH$4,'SPACELOG 12 BP'!$F11:$EE11)</f>
        <v>2470</v>
      </c>
      <c r="AI11" s="13">
        <f>SUMIF('reporting montigny'!$F$2:$EE$2,AI$4,'reporting montigny'!$F11:$EE11)+SUMIF('reporting boissy'!$F$2:$EE$2,AI$4,'reporting boissy'!$F11:$EE11)+SUMIF('reporting moussy'!$F$2:$EE$2,AI$4,'reporting moussy'!$F11:$EE11)+SUMIF('reporting trappes'!$F$2:$EE$2,AI$4,'reporting trappes'!$F11:$EE11)+SUMIF('SPACELOG 5 BP'!$F$2:$EE$2,AI$4,'SPACELOG 5 BP'!$F11:$EE11)+SUMIF('SPACELOG 6 BP'!$F$2:$EE$2,AI$4,'SPACELOG 6 BP'!$F11:$EE11)+SUMIF('SPACELOG 7 BP'!$F$2:$EE$2,AI$4,'SPACELOG 7 BP'!$F11:$EE11)+SUMIF('SPACELOG 8 BP'!$F$2:$EE$2,AI$4,'SPACELOG 8 BP'!$F11:$EE11)+SUMIF('SPACELOG 9 BP'!$F$2:$EE$2,AI$4,'SPACELOG 9 BP'!$F11:$EE11)+SUMIF('SPACELOG 10 BP'!$F$2:$EE$2,AI$4,'SPACELOG 10 BP'!$F11:$EE11)+SUMIF('SPACELOG 11 BP'!$F$2:$EE$2,AI$4,'SPACELOG 11 BP'!$F11:$EE11)+SUMIF('SPACELOG 12 BP'!$F$2:$EE$2,AI$4,'SPACELOG 12 BP'!$F11:$EE11)</f>
        <v>2470</v>
      </c>
      <c r="AJ11" s="13">
        <f>SUMIF('reporting montigny'!$F$2:$EE$2,AJ$4,'reporting montigny'!$F11:$EE11)+SUMIF('reporting boissy'!$F$2:$EE$2,AJ$4,'reporting boissy'!$F11:$EE11)+SUMIF('reporting moussy'!$F$2:$EE$2,AJ$4,'reporting moussy'!$F11:$EE11)+SUMIF('reporting trappes'!$F$2:$EE$2,AJ$4,'reporting trappes'!$F11:$EE11)+SUMIF('SPACELOG 5 BP'!$F$2:$EE$2,AJ$4,'SPACELOG 5 BP'!$F11:$EE11)+SUMIF('SPACELOG 6 BP'!$F$2:$EE$2,AJ$4,'SPACELOG 6 BP'!$F11:$EE11)+SUMIF('SPACELOG 7 BP'!$F$2:$EE$2,AJ$4,'SPACELOG 7 BP'!$F11:$EE11)+SUMIF('SPACELOG 8 BP'!$F$2:$EE$2,AJ$4,'SPACELOG 8 BP'!$F11:$EE11)+SUMIF('SPACELOG 9 BP'!$F$2:$EE$2,AJ$4,'SPACELOG 9 BP'!$F11:$EE11)+SUMIF('SPACELOG 10 BP'!$F$2:$EE$2,AJ$4,'SPACELOG 10 BP'!$F11:$EE11)+SUMIF('SPACELOG 11 BP'!$F$2:$EE$2,AJ$4,'SPACELOG 11 BP'!$F11:$EE11)+SUMIF('SPACELOG 12 BP'!$F$2:$EE$2,AJ$4,'SPACELOG 12 BP'!$F11:$EE11)</f>
        <v>2470</v>
      </c>
      <c r="AK11" s="13">
        <f>SUMIF('reporting montigny'!$F$2:$EE$2,AK$4,'reporting montigny'!$F11:$EE11)+SUMIF('reporting boissy'!$F$2:$EE$2,AK$4,'reporting boissy'!$F11:$EE11)+SUMIF('reporting moussy'!$F$2:$EE$2,AK$4,'reporting moussy'!$F11:$EE11)+SUMIF('reporting trappes'!$F$2:$EE$2,AK$4,'reporting trappes'!$F11:$EE11)+SUMIF('SPACELOG 5 BP'!$F$2:$EE$2,AK$4,'SPACELOG 5 BP'!$F11:$EE11)+SUMIF('SPACELOG 6 BP'!$F$2:$EE$2,AK$4,'SPACELOG 6 BP'!$F11:$EE11)+SUMIF('SPACELOG 7 BP'!$F$2:$EE$2,AK$4,'SPACELOG 7 BP'!$F11:$EE11)+SUMIF('SPACELOG 8 BP'!$F$2:$EE$2,AK$4,'SPACELOG 8 BP'!$F11:$EE11)+SUMIF('SPACELOG 9 BP'!$F$2:$EE$2,AK$4,'SPACELOG 9 BP'!$F11:$EE11)+SUMIF('SPACELOG 10 BP'!$F$2:$EE$2,AK$4,'SPACELOG 10 BP'!$F11:$EE11)+SUMIF('SPACELOG 11 BP'!$F$2:$EE$2,AK$4,'SPACELOG 11 BP'!$F11:$EE11)+SUMIF('SPACELOG 12 BP'!$F$2:$EE$2,AK$4,'SPACELOG 12 BP'!$F11:$EE11)</f>
        <v>2470</v>
      </c>
      <c r="AL11" s="13">
        <f>SUMIF('reporting montigny'!$F$2:$EE$2,AL$4,'reporting montigny'!$F11:$EE11)+SUMIF('reporting boissy'!$F$2:$EE$2,AL$4,'reporting boissy'!$F11:$EE11)+SUMIF('reporting moussy'!$F$2:$EE$2,AL$4,'reporting moussy'!$F11:$EE11)+SUMIF('reporting trappes'!$F$2:$EE$2,AL$4,'reporting trappes'!$F11:$EE11)+SUMIF('SPACELOG 5 BP'!$F$2:$EE$2,AL$4,'SPACELOG 5 BP'!$F11:$EE11)+SUMIF('SPACELOG 6 BP'!$F$2:$EE$2,AL$4,'SPACELOG 6 BP'!$F11:$EE11)+SUMIF('SPACELOG 7 BP'!$F$2:$EE$2,AL$4,'SPACELOG 7 BP'!$F11:$EE11)+SUMIF('SPACELOG 8 BP'!$F$2:$EE$2,AL$4,'SPACELOG 8 BP'!$F11:$EE11)+SUMIF('SPACELOG 9 BP'!$F$2:$EE$2,AL$4,'SPACELOG 9 BP'!$F11:$EE11)+SUMIF('SPACELOG 10 BP'!$F$2:$EE$2,AL$4,'SPACELOG 10 BP'!$F11:$EE11)+SUMIF('SPACELOG 11 BP'!$F$2:$EE$2,AL$4,'SPACELOG 11 BP'!$F11:$EE11)+SUMIF('SPACELOG 12 BP'!$F$2:$EE$2,AL$4,'SPACELOG 12 BP'!$F11:$EE11)</f>
        <v>2470</v>
      </c>
      <c r="AM11" s="13">
        <f>SUMIF('reporting montigny'!$F$2:$EE$2,AM$4,'reporting montigny'!$F11:$EE11)+SUMIF('reporting boissy'!$F$2:$EE$2,AM$4,'reporting boissy'!$F11:$EE11)+SUMIF('reporting moussy'!$F$2:$EE$2,AM$4,'reporting moussy'!$F11:$EE11)+SUMIF('reporting trappes'!$F$2:$EE$2,AM$4,'reporting trappes'!$F11:$EE11)+SUMIF('SPACELOG 5 BP'!$F$2:$EE$2,AM$4,'SPACELOG 5 BP'!$F11:$EE11)+SUMIF('SPACELOG 6 BP'!$F$2:$EE$2,AM$4,'SPACELOG 6 BP'!$F11:$EE11)+SUMIF('SPACELOG 7 BP'!$F$2:$EE$2,AM$4,'SPACELOG 7 BP'!$F11:$EE11)+SUMIF('SPACELOG 8 BP'!$F$2:$EE$2,AM$4,'SPACELOG 8 BP'!$F11:$EE11)+SUMIF('SPACELOG 9 BP'!$F$2:$EE$2,AM$4,'SPACELOG 9 BP'!$F11:$EE11)+SUMIF('SPACELOG 10 BP'!$F$2:$EE$2,AM$4,'SPACELOG 10 BP'!$F11:$EE11)+SUMIF('SPACELOG 11 BP'!$F$2:$EE$2,AM$4,'SPACELOG 11 BP'!$F11:$EE11)+SUMIF('SPACELOG 12 BP'!$F$2:$EE$2,AM$4,'SPACELOG 12 BP'!$F11:$EE11)</f>
        <v>2470</v>
      </c>
      <c r="AN11" s="13">
        <f>SUMIF('reporting montigny'!$F$2:$EE$2,AN$4,'reporting montigny'!$F11:$EE11)+SUMIF('reporting boissy'!$F$2:$EE$2,AN$4,'reporting boissy'!$F11:$EE11)+SUMIF('reporting moussy'!$F$2:$EE$2,AN$4,'reporting moussy'!$F11:$EE11)+SUMIF('reporting trappes'!$F$2:$EE$2,AN$4,'reporting trappes'!$F11:$EE11)+SUMIF('SPACELOG 5 BP'!$F$2:$EE$2,AN$4,'SPACELOG 5 BP'!$F11:$EE11)+SUMIF('SPACELOG 6 BP'!$F$2:$EE$2,AN$4,'SPACELOG 6 BP'!$F11:$EE11)+SUMIF('SPACELOG 7 BP'!$F$2:$EE$2,AN$4,'SPACELOG 7 BP'!$F11:$EE11)+SUMIF('SPACELOG 8 BP'!$F$2:$EE$2,AN$4,'SPACELOG 8 BP'!$F11:$EE11)+SUMIF('SPACELOG 9 BP'!$F$2:$EE$2,AN$4,'SPACELOG 9 BP'!$F11:$EE11)+SUMIF('SPACELOG 10 BP'!$F$2:$EE$2,AN$4,'SPACELOG 10 BP'!$F11:$EE11)+SUMIF('SPACELOG 11 BP'!$F$2:$EE$2,AN$4,'SPACELOG 11 BP'!$F11:$EE11)+SUMIF('SPACELOG 12 BP'!$F$2:$EE$2,AN$4,'SPACELOG 12 BP'!$F11:$EE11)</f>
        <v>2470</v>
      </c>
      <c r="AO11" s="13">
        <f>SUMIF('reporting montigny'!$F$2:$EE$2,AO$4,'reporting montigny'!$F11:$EE11)+SUMIF('reporting boissy'!$F$2:$EE$2,AO$4,'reporting boissy'!$F11:$EE11)+SUMIF('reporting moussy'!$F$2:$EE$2,AO$4,'reporting moussy'!$F11:$EE11)+SUMIF('reporting trappes'!$F$2:$EE$2,AO$4,'reporting trappes'!$F11:$EE11)+SUMIF('SPACELOG 5 BP'!$F$2:$EE$2,AO$4,'SPACELOG 5 BP'!$F11:$EE11)+SUMIF('SPACELOG 6 BP'!$F$2:$EE$2,AO$4,'SPACELOG 6 BP'!$F11:$EE11)+SUMIF('SPACELOG 7 BP'!$F$2:$EE$2,AO$4,'SPACELOG 7 BP'!$F11:$EE11)+SUMIF('SPACELOG 8 BP'!$F$2:$EE$2,AO$4,'SPACELOG 8 BP'!$F11:$EE11)+SUMIF('SPACELOG 9 BP'!$F$2:$EE$2,AO$4,'SPACELOG 9 BP'!$F11:$EE11)+SUMIF('SPACELOG 10 BP'!$F$2:$EE$2,AO$4,'SPACELOG 10 BP'!$F11:$EE11)+SUMIF('SPACELOG 11 BP'!$F$2:$EE$2,AO$4,'SPACELOG 11 BP'!$F11:$EE11)+SUMIF('SPACELOG 12 BP'!$F$2:$EE$2,AO$4,'SPACELOG 12 BP'!$F11:$EE11)</f>
        <v>2470</v>
      </c>
      <c r="AP11" s="13">
        <f>SUMIF('reporting montigny'!$F$2:$EE$2,AP$4,'reporting montigny'!$F11:$EE11)+SUMIF('reporting boissy'!$F$2:$EE$2,AP$4,'reporting boissy'!$F11:$EE11)+SUMIF('reporting moussy'!$F$2:$EE$2,AP$4,'reporting moussy'!$F11:$EE11)+SUMIF('reporting trappes'!$F$2:$EE$2,AP$4,'reporting trappes'!$F11:$EE11)+SUMIF('SPACELOG 5 BP'!$F$2:$EE$2,AP$4,'SPACELOG 5 BP'!$F11:$EE11)+SUMIF('SPACELOG 6 BP'!$F$2:$EE$2,AP$4,'SPACELOG 6 BP'!$F11:$EE11)+SUMIF('SPACELOG 7 BP'!$F$2:$EE$2,AP$4,'SPACELOG 7 BP'!$F11:$EE11)+SUMIF('SPACELOG 8 BP'!$F$2:$EE$2,AP$4,'SPACELOG 8 BP'!$F11:$EE11)+SUMIF('SPACELOG 9 BP'!$F$2:$EE$2,AP$4,'SPACELOG 9 BP'!$F11:$EE11)+SUMIF('SPACELOG 10 BP'!$F$2:$EE$2,AP$4,'SPACELOG 10 BP'!$F11:$EE11)+SUMIF('SPACELOG 11 BP'!$F$2:$EE$2,AP$4,'SPACELOG 11 BP'!$F11:$EE11)+SUMIF('SPACELOG 12 BP'!$F$2:$EE$2,AP$4,'SPACELOG 12 BP'!$F11:$EE11)</f>
        <v>2470</v>
      </c>
      <c r="AQ11" s="13">
        <f>SUMIF('reporting montigny'!$F$2:$EE$2,AQ$4,'reporting montigny'!$F11:$EE11)+SUMIF('reporting boissy'!$F$2:$EE$2,AQ$4,'reporting boissy'!$F11:$EE11)+SUMIF('reporting moussy'!$F$2:$EE$2,AQ$4,'reporting moussy'!$F11:$EE11)+SUMIF('reporting trappes'!$F$2:$EE$2,AQ$4,'reporting trappes'!$F11:$EE11)+SUMIF('SPACELOG 5 BP'!$F$2:$EE$2,AQ$4,'SPACELOG 5 BP'!$F11:$EE11)+SUMIF('SPACELOG 6 BP'!$F$2:$EE$2,AQ$4,'SPACELOG 6 BP'!$F11:$EE11)+SUMIF('SPACELOG 7 BP'!$F$2:$EE$2,AQ$4,'SPACELOG 7 BP'!$F11:$EE11)+SUMIF('SPACELOG 8 BP'!$F$2:$EE$2,AQ$4,'SPACELOG 8 BP'!$F11:$EE11)+SUMIF('SPACELOG 9 BP'!$F$2:$EE$2,AQ$4,'SPACELOG 9 BP'!$F11:$EE11)+SUMIF('SPACELOG 10 BP'!$F$2:$EE$2,AQ$4,'SPACELOG 10 BP'!$F11:$EE11)+SUMIF('SPACELOG 11 BP'!$F$2:$EE$2,AQ$4,'SPACELOG 11 BP'!$F11:$EE11)+SUMIF('SPACELOG 12 BP'!$F$2:$EE$2,AQ$4,'SPACELOG 12 BP'!$F11:$EE11)</f>
        <v>2470</v>
      </c>
      <c r="AR11" s="14">
        <f t="shared" si="11"/>
        <v>29640</v>
      </c>
      <c r="AS11" s="13">
        <f>SUMIF('reporting montigny'!$F$2:$EE$2,AS$4,'reporting montigny'!$F11:$EE11)+SUMIF('reporting boissy'!$F$2:$EE$2,AS$4,'reporting boissy'!$F11:$EE11)+SUMIF('reporting moussy'!$F$2:$EE$2,AS$4,'reporting moussy'!$F11:$EE11)+SUMIF('reporting trappes'!$F$2:$EE$2,AS$4,'reporting trappes'!$F11:$EE11)+SUMIF('SPACELOG 5 BP'!$F$2:$EE$2,AS$4,'SPACELOG 5 BP'!$F11:$EE11)+SUMIF('SPACELOG 6 BP'!$F$2:$EE$2,AS$4,'SPACELOG 6 BP'!$F11:$EE11)+SUMIF('SPACELOG 7 BP'!$F$2:$EE$2,AS$4,'SPACELOG 7 BP'!$F11:$EE11)+SUMIF('SPACELOG 8 BP'!$F$2:$EE$2,AS$4,'SPACELOG 8 BP'!$F11:$EE11)+SUMIF('SPACELOG 9 BP'!$F$2:$EE$2,AS$4,'SPACELOG 9 BP'!$F11:$EE11)+SUMIF('SPACELOG 10 BP'!$F$2:$EE$2,AS$4,'SPACELOG 10 BP'!$F11:$EE11)+SUMIF('SPACELOG 11 BP'!$F$2:$EE$2,AS$4,'SPACELOG 11 BP'!$F11:$EE11)+SUMIF('SPACELOG 12 BP'!$F$2:$EE$2,AS$4,'SPACELOG 12 BP'!$F11:$EE11)</f>
        <v>2470</v>
      </c>
      <c r="AT11" s="13">
        <f>SUMIF('reporting montigny'!$F$2:$EE$2,AT$4,'reporting montigny'!$F11:$EE11)+SUMIF('reporting boissy'!$F$2:$EE$2,AT$4,'reporting boissy'!$F11:$EE11)+SUMIF('reporting moussy'!$F$2:$EE$2,AT$4,'reporting moussy'!$F11:$EE11)+SUMIF('reporting trappes'!$F$2:$EE$2,AT$4,'reporting trappes'!$F11:$EE11)+SUMIF('SPACELOG 5 BP'!$F$2:$EE$2,AT$4,'SPACELOG 5 BP'!$F11:$EE11)+SUMIF('SPACELOG 6 BP'!$F$2:$EE$2,AT$4,'SPACELOG 6 BP'!$F11:$EE11)+SUMIF('SPACELOG 7 BP'!$F$2:$EE$2,AT$4,'SPACELOG 7 BP'!$F11:$EE11)+SUMIF('SPACELOG 8 BP'!$F$2:$EE$2,AT$4,'SPACELOG 8 BP'!$F11:$EE11)+SUMIF('SPACELOG 9 BP'!$F$2:$EE$2,AT$4,'SPACELOG 9 BP'!$F11:$EE11)+SUMIF('SPACELOG 10 BP'!$F$2:$EE$2,AT$4,'SPACELOG 10 BP'!$F11:$EE11)+SUMIF('SPACELOG 11 BP'!$F$2:$EE$2,AT$4,'SPACELOG 11 BP'!$F11:$EE11)+SUMIF('SPACELOG 12 BP'!$F$2:$EE$2,AT$4,'SPACELOG 12 BP'!$F11:$EE11)</f>
        <v>2470</v>
      </c>
      <c r="AU11" s="13">
        <f>SUMIF('reporting montigny'!$F$2:$EE$2,AU$4,'reporting montigny'!$F11:$EE11)+SUMIF('reporting boissy'!$F$2:$EE$2,AU$4,'reporting boissy'!$F11:$EE11)+SUMIF('reporting moussy'!$F$2:$EE$2,AU$4,'reporting moussy'!$F11:$EE11)+SUMIF('reporting trappes'!$F$2:$EE$2,AU$4,'reporting trappes'!$F11:$EE11)+SUMIF('SPACELOG 5 BP'!$F$2:$EE$2,AU$4,'SPACELOG 5 BP'!$F11:$EE11)+SUMIF('SPACELOG 6 BP'!$F$2:$EE$2,AU$4,'SPACELOG 6 BP'!$F11:$EE11)+SUMIF('SPACELOG 7 BP'!$F$2:$EE$2,AU$4,'SPACELOG 7 BP'!$F11:$EE11)+SUMIF('SPACELOG 8 BP'!$F$2:$EE$2,AU$4,'SPACELOG 8 BP'!$F11:$EE11)+SUMIF('SPACELOG 9 BP'!$F$2:$EE$2,AU$4,'SPACELOG 9 BP'!$F11:$EE11)+SUMIF('SPACELOG 10 BP'!$F$2:$EE$2,AU$4,'SPACELOG 10 BP'!$F11:$EE11)+SUMIF('SPACELOG 11 BP'!$F$2:$EE$2,AU$4,'SPACELOG 11 BP'!$F11:$EE11)+SUMIF('SPACELOG 12 BP'!$F$2:$EE$2,AU$4,'SPACELOG 12 BP'!$F11:$EE11)</f>
        <v>2470</v>
      </c>
      <c r="AV11" s="13">
        <f>SUMIF('reporting montigny'!$F$2:$EE$2,AV$4,'reporting montigny'!$F11:$EE11)+SUMIF('reporting boissy'!$F$2:$EE$2,AV$4,'reporting boissy'!$F11:$EE11)+SUMIF('reporting moussy'!$F$2:$EE$2,AV$4,'reporting moussy'!$F11:$EE11)+SUMIF('reporting trappes'!$F$2:$EE$2,AV$4,'reporting trappes'!$F11:$EE11)+SUMIF('SPACELOG 5 BP'!$F$2:$EE$2,AV$4,'SPACELOG 5 BP'!$F11:$EE11)+SUMIF('SPACELOG 6 BP'!$F$2:$EE$2,AV$4,'SPACELOG 6 BP'!$F11:$EE11)+SUMIF('SPACELOG 7 BP'!$F$2:$EE$2,AV$4,'SPACELOG 7 BP'!$F11:$EE11)+SUMIF('SPACELOG 8 BP'!$F$2:$EE$2,AV$4,'SPACELOG 8 BP'!$F11:$EE11)+SUMIF('SPACELOG 9 BP'!$F$2:$EE$2,AV$4,'SPACELOG 9 BP'!$F11:$EE11)+SUMIF('SPACELOG 10 BP'!$F$2:$EE$2,AV$4,'SPACELOG 10 BP'!$F11:$EE11)+SUMIF('SPACELOG 11 BP'!$F$2:$EE$2,AV$4,'SPACELOG 11 BP'!$F11:$EE11)+SUMIF('SPACELOG 12 BP'!$F$2:$EE$2,AV$4,'SPACELOG 12 BP'!$F11:$EE11)</f>
        <v>2470</v>
      </c>
      <c r="AW11" s="13">
        <f>SUMIF('reporting montigny'!$F$2:$EE$2,AW$4,'reporting montigny'!$F11:$EE11)+SUMIF('reporting boissy'!$F$2:$EE$2,AW$4,'reporting boissy'!$F11:$EE11)+SUMIF('reporting moussy'!$F$2:$EE$2,AW$4,'reporting moussy'!$F11:$EE11)+SUMIF('reporting trappes'!$F$2:$EE$2,AW$4,'reporting trappes'!$F11:$EE11)+SUMIF('SPACELOG 5 BP'!$F$2:$EE$2,AW$4,'SPACELOG 5 BP'!$F11:$EE11)+SUMIF('SPACELOG 6 BP'!$F$2:$EE$2,AW$4,'SPACELOG 6 BP'!$F11:$EE11)+SUMIF('SPACELOG 7 BP'!$F$2:$EE$2,AW$4,'SPACELOG 7 BP'!$F11:$EE11)+SUMIF('SPACELOG 8 BP'!$F$2:$EE$2,AW$4,'SPACELOG 8 BP'!$F11:$EE11)+SUMIF('SPACELOG 9 BP'!$F$2:$EE$2,AW$4,'SPACELOG 9 BP'!$F11:$EE11)+SUMIF('SPACELOG 10 BP'!$F$2:$EE$2,AW$4,'SPACELOG 10 BP'!$F11:$EE11)+SUMIF('SPACELOG 11 BP'!$F$2:$EE$2,AW$4,'SPACELOG 11 BP'!$F11:$EE11)+SUMIF('SPACELOG 12 BP'!$F$2:$EE$2,AW$4,'SPACELOG 12 BP'!$F11:$EE11)</f>
        <v>2470</v>
      </c>
      <c r="AX11" s="13">
        <f>SUMIF('reporting montigny'!$F$2:$EE$2,AX$4,'reporting montigny'!$F11:$EE11)+SUMIF('reporting boissy'!$F$2:$EE$2,AX$4,'reporting boissy'!$F11:$EE11)+SUMIF('reporting moussy'!$F$2:$EE$2,AX$4,'reporting moussy'!$F11:$EE11)+SUMIF('reporting trappes'!$F$2:$EE$2,AX$4,'reporting trappes'!$F11:$EE11)+SUMIF('SPACELOG 5 BP'!$F$2:$EE$2,AX$4,'SPACELOG 5 BP'!$F11:$EE11)+SUMIF('SPACELOG 6 BP'!$F$2:$EE$2,AX$4,'SPACELOG 6 BP'!$F11:$EE11)+SUMIF('SPACELOG 7 BP'!$F$2:$EE$2,AX$4,'SPACELOG 7 BP'!$F11:$EE11)+SUMIF('SPACELOG 8 BP'!$F$2:$EE$2,AX$4,'SPACELOG 8 BP'!$F11:$EE11)+SUMIF('SPACELOG 9 BP'!$F$2:$EE$2,AX$4,'SPACELOG 9 BP'!$F11:$EE11)+SUMIF('SPACELOG 10 BP'!$F$2:$EE$2,AX$4,'SPACELOG 10 BP'!$F11:$EE11)+SUMIF('SPACELOG 11 BP'!$F$2:$EE$2,AX$4,'SPACELOG 11 BP'!$F11:$EE11)+SUMIF('SPACELOG 12 BP'!$F$2:$EE$2,AX$4,'SPACELOG 12 BP'!$F11:$EE11)</f>
        <v>2470</v>
      </c>
      <c r="AY11" s="13">
        <f>SUMIF('reporting montigny'!$F$2:$EE$2,AY$4,'reporting montigny'!$F11:$EE11)+SUMIF('reporting boissy'!$F$2:$EE$2,AY$4,'reporting boissy'!$F11:$EE11)+SUMIF('reporting moussy'!$F$2:$EE$2,AY$4,'reporting moussy'!$F11:$EE11)+SUMIF('reporting trappes'!$F$2:$EE$2,AY$4,'reporting trappes'!$F11:$EE11)+SUMIF('SPACELOG 5 BP'!$F$2:$EE$2,AY$4,'SPACELOG 5 BP'!$F11:$EE11)+SUMIF('SPACELOG 6 BP'!$F$2:$EE$2,AY$4,'SPACELOG 6 BP'!$F11:$EE11)+SUMIF('SPACELOG 7 BP'!$F$2:$EE$2,AY$4,'SPACELOG 7 BP'!$F11:$EE11)+SUMIF('SPACELOG 8 BP'!$F$2:$EE$2,AY$4,'SPACELOG 8 BP'!$F11:$EE11)+SUMIF('SPACELOG 9 BP'!$F$2:$EE$2,AY$4,'SPACELOG 9 BP'!$F11:$EE11)+SUMIF('SPACELOG 10 BP'!$F$2:$EE$2,AY$4,'SPACELOG 10 BP'!$F11:$EE11)+SUMIF('SPACELOG 11 BP'!$F$2:$EE$2,AY$4,'SPACELOG 11 BP'!$F11:$EE11)+SUMIF('SPACELOG 12 BP'!$F$2:$EE$2,AY$4,'SPACELOG 12 BP'!$F11:$EE11)</f>
        <v>2470</v>
      </c>
      <c r="AZ11" s="13">
        <f>SUMIF('reporting montigny'!$F$2:$EE$2,AZ$4,'reporting montigny'!$F11:$EE11)+SUMIF('reporting boissy'!$F$2:$EE$2,AZ$4,'reporting boissy'!$F11:$EE11)+SUMIF('reporting moussy'!$F$2:$EE$2,AZ$4,'reporting moussy'!$F11:$EE11)+SUMIF('reporting trappes'!$F$2:$EE$2,AZ$4,'reporting trappes'!$F11:$EE11)+SUMIF('SPACELOG 5 BP'!$F$2:$EE$2,AZ$4,'SPACELOG 5 BP'!$F11:$EE11)+SUMIF('SPACELOG 6 BP'!$F$2:$EE$2,AZ$4,'SPACELOG 6 BP'!$F11:$EE11)+SUMIF('SPACELOG 7 BP'!$F$2:$EE$2,AZ$4,'SPACELOG 7 BP'!$F11:$EE11)+SUMIF('SPACELOG 8 BP'!$F$2:$EE$2,AZ$4,'SPACELOG 8 BP'!$F11:$EE11)+SUMIF('SPACELOG 9 BP'!$F$2:$EE$2,AZ$4,'SPACELOG 9 BP'!$F11:$EE11)+SUMIF('SPACELOG 10 BP'!$F$2:$EE$2,AZ$4,'SPACELOG 10 BP'!$F11:$EE11)+SUMIF('SPACELOG 11 BP'!$F$2:$EE$2,AZ$4,'SPACELOG 11 BP'!$F11:$EE11)+SUMIF('SPACELOG 12 BP'!$F$2:$EE$2,AZ$4,'SPACELOG 12 BP'!$F11:$EE11)</f>
        <v>2470</v>
      </c>
      <c r="BA11" s="13">
        <f>SUMIF('reporting montigny'!$F$2:$EE$2,BA$4,'reporting montigny'!$F11:$EE11)+SUMIF('reporting boissy'!$F$2:$EE$2,BA$4,'reporting boissy'!$F11:$EE11)+SUMIF('reporting moussy'!$F$2:$EE$2,BA$4,'reporting moussy'!$F11:$EE11)+SUMIF('reporting trappes'!$F$2:$EE$2,BA$4,'reporting trappes'!$F11:$EE11)+SUMIF('SPACELOG 5 BP'!$F$2:$EE$2,BA$4,'SPACELOG 5 BP'!$F11:$EE11)+SUMIF('SPACELOG 6 BP'!$F$2:$EE$2,BA$4,'SPACELOG 6 BP'!$F11:$EE11)+SUMIF('SPACELOG 7 BP'!$F$2:$EE$2,BA$4,'SPACELOG 7 BP'!$F11:$EE11)+SUMIF('SPACELOG 8 BP'!$F$2:$EE$2,BA$4,'SPACELOG 8 BP'!$F11:$EE11)+SUMIF('SPACELOG 9 BP'!$F$2:$EE$2,BA$4,'SPACELOG 9 BP'!$F11:$EE11)+SUMIF('SPACELOG 10 BP'!$F$2:$EE$2,BA$4,'SPACELOG 10 BP'!$F11:$EE11)+SUMIF('SPACELOG 11 BP'!$F$2:$EE$2,BA$4,'SPACELOG 11 BP'!$F11:$EE11)+SUMIF('SPACELOG 12 BP'!$F$2:$EE$2,BA$4,'SPACELOG 12 BP'!$F11:$EE11)</f>
        <v>2470</v>
      </c>
      <c r="BB11" s="13">
        <f>SUMIF('reporting montigny'!$F$2:$EE$2,BB$4,'reporting montigny'!$F11:$EE11)+SUMIF('reporting boissy'!$F$2:$EE$2,BB$4,'reporting boissy'!$F11:$EE11)+SUMIF('reporting moussy'!$F$2:$EE$2,BB$4,'reporting moussy'!$F11:$EE11)+SUMIF('reporting trappes'!$F$2:$EE$2,BB$4,'reporting trappes'!$F11:$EE11)+SUMIF('SPACELOG 5 BP'!$F$2:$EE$2,BB$4,'SPACELOG 5 BP'!$F11:$EE11)+SUMIF('SPACELOG 6 BP'!$F$2:$EE$2,BB$4,'SPACELOG 6 BP'!$F11:$EE11)+SUMIF('SPACELOG 7 BP'!$F$2:$EE$2,BB$4,'SPACELOG 7 BP'!$F11:$EE11)+SUMIF('SPACELOG 8 BP'!$F$2:$EE$2,BB$4,'SPACELOG 8 BP'!$F11:$EE11)+SUMIF('SPACELOG 9 BP'!$F$2:$EE$2,BB$4,'SPACELOG 9 BP'!$F11:$EE11)+SUMIF('SPACELOG 10 BP'!$F$2:$EE$2,BB$4,'SPACELOG 10 BP'!$F11:$EE11)+SUMIF('SPACELOG 11 BP'!$F$2:$EE$2,BB$4,'SPACELOG 11 BP'!$F11:$EE11)+SUMIF('SPACELOG 12 BP'!$F$2:$EE$2,BB$4,'SPACELOG 12 BP'!$F11:$EE11)</f>
        <v>2470</v>
      </c>
      <c r="BC11" s="13">
        <f>SUMIF('reporting montigny'!$F$2:$EE$2,BC$4,'reporting montigny'!$F11:$EE11)+SUMIF('reporting boissy'!$F$2:$EE$2,BC$4,'reporting boissy'!$F11:$EE11)+SUMIF('reporting moussy'!$F$2:$EE$2,BC$4,'reporting moussy'!$F11:$EE11)+SUMIF('reporting trappes'!$F$2:$EE$2,BC$4,'reporting trappes'!$F11:$EE11)+SUMIF('SPACELOG 5 BP'!$F$2:$EE$2,BC$4,'SPACELOG 5 BP'!$F11:$EE11)+SUMIF('SPACELOG 6 BP'!$F$2:$EE$2,BC$4,'SPACELOG 6 BP'!$F11:$EE11)+SUMIF('SPACELOG 7 BP'!$F$2:$EE$2,BC$4,'SPACELOG 7 BP'!$F11:$EE11)+SUMIF('SPACELOG 8 BP'!$F$2:$EE$2,BC$4,'SPACELOG 8 BP'!$F11:$EE11)+SUMIF('SPACELOG 9 BP'!$F$2:$EE$2,BC$4,'SPACELOG 9 BP'!$F11:$EE11)+SUMIF('SPACELOG 10 BP'!$F$2:$EE$2,BC$4,'SPACELOG 10 BP'!$F11:$EE11)+SUMIF('SPACELOG 11 BP'!$F$2:$EE$2,BC$4,'SPACELOG 11 BP'!$F11:$EE11)+SUMIF('SPACELOG 12 BP'!$F$2:$EE$2,BC$4,'SPACELOG 12 BP'!$F11:$EE11)</f>
        <v>2470</v>
      </c>
      <c r="BD11" s="13">
        <f>SUMIF('reporting montigny'!$F$2:$EE$2,BD$4,'reporting montigny'!$F11:$EE11)+SUMIF('reporting boissy'!$F$2:$EE$2,BD$4,'reporting boissy'!$F11:$EE11)+SUMIF('reporting moussy'!$F$2:$EE$2,BD$4,'reporting moussy'!$F11:$EE11)+SUMIF('reporting trappes'!$F$2:$EE$2,BD$4,'reporting trappes'!$F11:$EE11)+SUMIF('SPACELOG 5 BP'!$F$2:$EE$2,BD$4,'SPACELOG 5 BP'!$F11:$EE11)+SUMIF('SPACELOG 6 BP'!$F$2:$EE$2,BD$4,'SPACELOG 6 BP'!$F11:$EE11)+SUMIF('SPACELOG 7 BP'!$F$2:$EE$2,BD$4,'SPACELOG 7 BP'!$F11:$EE11)+SUMIF('SPACELOG 8 BP'!$F$2:$EE$2,BD$4,'SPACELOG 8 BP'!$F11:$EE11)+SUMIF('SPACELOG 9 BP'!$F$2:$EE$2,BD$4,'SPACELOG 9 BP'!$F11:$EE11)+SUMIF('SPACELOG 10 BP'!$F$2:$EE$2,BD$4,'SPACELOG 10 BP'!$F11:$EE11)+SUMIF('SPACELOG 11 BP'!$F$2:$EE$2,BD$4,'SPACELOG 11 BP'!$F11:$EE11)+SUMIF('SPACELOG 12 BP'!$F$2:$EE$2,BD$4,'SPACELOG 12 BP'!$F11:$EE11)</f>
        <v>2470</v>
      </c>
      <c r="BE11" s="14">
        <f t="shared" si="12"/>
        <v>29640</v>
      </c>
      <c r="BF11" s="13">
        <f>SUMIF('reporting montigny'!$F$2:$EE$2,BF$4,'reporting montigny'!$F11:$EE11)+SUMIF('reporting boissy'!$F$2:$EE$2,BF$4,'reporting boissy'!$F11:$EE11)+SUMIF('reporting moussy'!$F$2:$EE$2,BF$4,'reporting moussy'!$F11:$EE11)+SUMIF('reporting trappes'!$F$2:$EE$2,BF$4,'reporting trappes'!$F11:$EE11)+SUMIF('SPACELOG 5 BP'!$F$2:$EE$2,BF$4,'SPACELOG 5 BP'!$F11:$EE11)+SUMIF('SPACELOG 6 BP'!$F$2:$EE$2,BF$4,'SPACELOG 6 BP'!$F11:$EE11)+SUMIF('SPACELOG 7 BP'!$F$2:$EE$2,BF$4,'SPACELOG 7 BP'!$F11:$EE11)+SUMIF('SPACELOG 8 BP'!$F$2:$EE$2,BF$4,'SPACELOG 8 BP'!$F11:$EE11)+SUMIF('SPACELOG 9 BP'!$F$2:$EE$2,BF$4,'SPACELOG 9 BP'!$F11:$EE11)+SUMIF('SPACELOG 10 BP'!$F$2:$EE$2,BF$4,'SPACELOG 10 BP'!$F11:$EE11)+SUMIF('SPACELOG 11 BP'!$F$2:$EE$2,BF$4,'SPACELOG 11 BP'!$F11:$EE11)+SUMIF('SPACELOG 12 BP'!$F$2:$EE$2,BF$4,'SPACELOG 12 BP'!$F11:$EE11)</f>
        <v>2470</v>
      </c>
      <c r="BG11" s="13">
        <f>SUMIF('reporting montigny'!$F$2:$EE$2,BG$4,'reporting montigny'!$F11:$EE11)+SUMIF('reporting boissy'!$F$2:$EE$2,BG$4,'reporting boissy'!$F11:$EE11)+SUMIF('reporting moussy'!$F$2:$EE$2,BG$4,'reporting moussy'!$F11:$EE11)+SUMIF('reporting trappes'!$F$2:$EE$2,BG$4,'reporting trappes'!$F11:$EE11)+SUMIF('SPACELOG 5 BP'!$F$2:$EE$2,BG$4,'SPACELOG 5 BP'!$F11:$EE11)+SUMIF('SPACELOG 6 BP'!$F$2:$EE$2,BG$4,'SPACELOG 6 BP'!$F11:$EE11)+SUMIF('SPACELOG 7 BP'!$F$2:$EE$2,BG$4,'SPACELOG 7 BP'!$F11:$EE11)+SUMIF('SPACELOG 8 BP'!$F$2:$EE$2,BG$4,'SPACELOG 8 BP'!$F11:$EE11)+SUMIF('SPACELOG 9 BP'!$F$2:$EE$2,BG$4,'SPACELOG 9 BP'!$F11:$EE11)+SUMIF('SPACELOG 10 BP'!$F$2:$EE$2,BG$4,'SPACELOG 10 BP'!$F11:$EE11)+SUMIF('SPACELOG 11 BP'!$F$2:$EE$2,BG$4,'SPACELOG 11 BP'!$F11:$EE11)+SUMIF('SPACELOG 12 BP'!$F$2:$EE$2,BG$4,'SPACELOG 12 BP'!$F11:$EE11)</f>
        <v>2470</v>
      </c>
      <c r="BH11" s="13">
        <f>SUMIF('reporting montigny'!$F$2:$EE$2,BH$4,'reporting montigny'!$F11:$EE11)+SUMIF('reporting boissy'!$F$2:$EE$2,BH$4,'reporting boissy'!$F11:$EE11)+SUMIF('reporting moussy'!$F$2:$EE$2,BH$4,'reporting moussy'!$F11:$EE11)+SUMIF('reporting trappes'!$F$2:$EE$2,BH$4,'reporting trappes'!$F11:$EE11)+SUMIF('SPACELOG 5 BP'!$F$2:$EE$2,BH$4,'SPACELOG 5 BP'!$F11:$EE11)+SUMIF('SPACELOG 6 BP'!$F$2:$EE$2,BH$4,'SPACELOG 6 BP'!$F11:$EE11)+SUMIF('SPACELOG 7 BP'!$F$2:$EE$2,BH$4,'SPACELOG 7 BP'!$F11:$EE11)+SUMIF('SPACELOG 8 BP'!$F$2:$EE$2,BH$4,'SPACELOG 8 BP'!$F11:$EE11)+SUMIF('SPACELOG 9 BP'!$F$2:$EE$2,BH$4,'SPACELOG 9 BP'!$F11:$EE11)+SUMIF('SPACELOG 10 BP'!$F$2:$EE$2,BH$4,'SPACELOG 10 BP'!$F11:$EE11)+SUMIF('SPACELOG 11 BP'!$F$2:$EE$2,BH$4,'SPACELOG 11 BP'!$F11:$EE11)+SUMIF('SPACELOG 12 BP'!$F$2:$EE$2,BH$4,'SPACELOG 12 BP'!$F11:$EE11)</f>
        <v>2470</v>
      </c>
      <c r="BI11" s="13">
        <f>SUMIF('reporting montigny'!$F$2:$EE$2,BI$4,'reporting montigny'!$F11:$EE11)+SUMIF('reporting boissy'!$F$2:$EE$2,BI$4,'reporting boissy'!$F11:$EE11)+SUMIF('reporting moussy'!$F$2:$EE$2,BI$4,'reporting moussy'!$F11:$EE11)+SUMIF('reporting trappes'!$F$2:$EE$2,BI$4,'reporting trappes'!$F11:$EE11)+SUMIF('SPACELOG 5 BP'!$F$2:$EE$2,BI$4,'SPACELOG 5 BP'!$F11:$EE11)+SUMIF('SPACELOG 6 BP'!$F$2:$EE$2,BI$4,'SPACELOG 6 BP'!$F11:$EE11)+SUMIF('SPACELOG 7 BP'!$F$2:$EE$2,BI$4,'SPACELOG 7 BP'!$F11:$EE11)+SUMIF('SPACELOG 8 BP'!$F$2:$EE$2,BI$4,'SPACELOG 8 BP'!$F11:$EE11)+SUMIF('SPACELOG 9 BP'!$F$2:$EE$2,BI$4,'SPACELOG 9 BP'!$F11:$EE11)+SUMIF('SPACELOG 10 BP'!$F$2:$EE$2,BI$4,'SPACELOG 10 BP'!$F11:$EE11)+SUMIF('SPACELOG 11 BP'!$F$2:$EE$2,BI$4,'SPACELOG 11 BP'!$F11:$EE11)+SUMIF('SPACELOG 12 BP'!$F$2:$EE$2,BI$4,'SPACELOG 12 BP'!$F11:$EE11)</f>
        <v>2470</v>
      </c>
      <c r="BJ11" s="13">
        <f>SUMIF('reporting montigny'!$F$2:$EE$2,BJ$4,'reporting montigny'!$F11:$EE11)+SUMIF('reporting boissy'!$F$2:$EE$2,BJ$4,'reporting boissy'!$F11:$EE11)+SUMIF('reporting moussy'!$F$2:$EE$2,BJ$4,'reporting moussy'!$F11:$EE11)+SUMIF('reporting trappes'!$F$2:$EE$2,BJ$4,'reporting trappes'!$F11:$EE11)+SUMIF('SPACELOG 5 BP'!$F$2:$EE$2,BJ$4,'SPACELOG 5 BP'!$F11:$EE11)+SUMIF('SPACELOG 6 BP'!$F$2:$EE$2,BJ$4,'SPACELOG 6 BP'!$F11:$EE11)+SUMIF('SPACELOG 7 BP'!$F$2:$EE$2,BJ$4,'SPACELOG 7 BP'!$F11:$EE11)+SUMIF('SPACELOG 8 BP'!$F$2:$EE$2,BJ$4,'SPACELOG 8 BP'!$F11:$EE11)+SUMIF('SPACELOG 9 BP'!$F$2:$EE$2,BJ$4,'SPACELOG 9 BP'!$F11:$EE11)+SUMIF('SPACELOG 10 BP'!$F$2:$EE$2,BJ$4,'SPACELOG 10 BP'!$F11:$EE11)+SUMIF('SPACELOG 11 BP'!$F$2:$EE$2,BJ$4,'SPACELOG 11 BP'!$F11:$EE11)+SUMIF('SPACELOG 12 BP'!$F$2:$EE$2,BJ$4,'SPACELOG 12 BP'!$F11:$EE11)</f>
        <v>2470</v>
      </c>
      <c r="BK11" s="13">
        <f>SUMIF('reporting montigny'!$F$2:$EE$2,BK$4,'reporting montigny'!$F11:$EE11)+SUMIF('reporting boissy'!$F$2:$EE$2,BK$4,'reporting boissy'!$F11:$EE11)+SUMIF('reporting moussy'!$F$2:$EE$2,BK$4,'reporting moussy'!$F11:$EE11)+SUMIF('reporting trappes'!$F$2:$EE$2,BK$4,'reporting trappes'!$F11:$EE11)+SUMIF('SPACELOG 5 BP'!$F$2:$EE$2,BK$4,'SPACELOG 5 BP'!$F11:$EE11)+SUMIF('SPACELOG 6 BP'!$F$2:$EE$2,BK$4,'SPACELOG 6 BP'!$F11:$EE11)+SUMIF('SPACELOG 7 BP'!$F$2:$EE$2,BK$4,'SPACELOG 7 BP'!$F11:$EE11)+SUMIF('SPACELOG 8 BP'!$F$2:$EE$2,BK$4,'SPACELOG 8 BP'!$F11:$EE11)+SUMIF('SPACELOG 9 BP'!$F$2:$EE$2,BK$4,'SPACELOG 9 BP'!$F11:$EE11)+SUMIF('SPACELOG 10 BP'!$F$2:$EE$2,BK$4,'SPACELOG 10 BP'!$F11:$EE11)+SUMIF('SPACELOG 11 BP'!$F$2:$EE$2,BK$4,'SPACELOG 11 BP'!$F11:$EE11)+SUMIF('SPACELOG 12 BP'!$F$2:$EE$2,BK$4,'SPACELOG 12 BP'!$F11:$EE11)</f>
        <v>2470</v>
      </c>
      <c r="BL11" s="13">
        <f>SUMIF('reporting montigny'!$F$2:$EE$2,BL$4,'reporting montigny'!$F11:$EE11)+SUMIF('reporting boissy'!$F$2:$EE$2,BL$4,'reporting boissy'!$F11:$EE11)+SUMIF('reporting moussy'!$F$2:$EE$2,BL$4,'reporting moussy'!$F11:$EE11)+SUMIF('reporting trappes'!$F$2:$EE$2,BL$4,'reporting trappes'!$F11:$EE11)+SUMIF('SPACELOG 5 BP'!$F$2:$EE$2,BL$4,'SPACELOG 5 BP'!$F11:$EE11)+SUMIF('SPACELOG 6 BP'!$F$2:$EE$2,BL$4,'SPACELOG 6 BP'!$F11:$EE11)+SUMIF('SPACELOG 7 BP'!$F$2:$EE$2,BL$4,'SPACELOG 7 BP'!$F11:$EE11)+SUMIF('SPACELOG 8 BP'!$F$2:$EE$2,BL$4,'SPACELOG 8 BP'!$F11:$EE11)+SUMIF('SPACELOG 9 BP'!$F$2:$EE$2,BL$4,'SPACELOG 9 BP'!$F11:$EE11)+SUMIF('SPACELOG 10 BP'!$F$2:$EE$2,BL$4,'SPACELOG 10 BP'!$F11:$EE11)+SUMIF('SPACELOG 11 BP'!$F$2:$EE$2,BL$4,'SPACELOG 11 BP'!$F11:$EE11)+SUMIF('SPACELOG 12 BP'!$F$2:$EE$2,BL$4,'SPACELOG 12 BP'!$F11:$EE11)</f>
        <v>2470</v>
      </c>
      <c r="BM11" s="13">
        <f>SUMIF('reporting montigny'!$F$2:$EE$2,BM$4,'reporting montigny'!$F11:$EE11)+SUMIF('reporting boissy'!$F$2:$EE$2,BM$4,'reporting boissy'!$F11:$EE11)+SUMIF('reporting moussy'!$F$2:$EE$2,BM$4,'reporting moussy'!$F11:$EE11)+SUMIF('reporting trappes'!$F$2:$EE$2,BM$4,'reporting trappes'!$F11:$EE11)+SUMIF('SPACELOG 5 BP'!$F$2:$EE$2,BM$4,'SPACELOG 5 BP'!$F11:$EE11)+SUMIF('SPACELOG 6 BP'!$F$2:$EE$2,BM$4,'SPACELOG 6 BP'!$F11:$EE11)+SUMIF('SPACELOG 7 BP'!$F$2:$EE$2,BM$4,'SPACELOG 7 BP'!$F11:$EE11)+SUMIF('SPACELOG 8 BP'!$F$2:$EE$2,BM$4,'SPACELOG 8 BP'!$F11:$EE11)+SUMIF('SPACELOG 9 BP'!$F$2:$EE$2,BM$4,'SPACELOG 9 BP'!$F11:$EE11)+SUMIF('SPACELOG 10 BP'!$F$2:$EE$2,BM$4,'SPACELOG 10 BP'!$F11:$EE11)+SUMIF('SPACELOG 11 BP'!$F$2:$EE$2,BM$4,'SPACELOG 11 BP'!$F11:$EE11)+SUMIF('SPACELOG 12 BP'!$F$2:$EE$2,BM$4,'SPACELOG 12 BP'!$F11:$EE11)</f>
        <v>2470</v>
      </c>
      <c r="BN11" s="13">
        <f>SUMIF('reporting montigny'!$F$2:$EE$2,BN$4,'reporting montigny'!$F11:$EE11)+SUMIF('reporting boissy'!$F$2:$EE$2,BN$4,'reporting boissy'!$F11:$EE11)+SUMIF('reporting moussy'!$F$2:$EE$2,BN$4,'reporting moussy'!$F11:$EE11)+SUMIF('reporting trappes'!$F$2:$EE$2,BN$4,'reporting trappes'!$F11:$EE11)+SUMIF('SPACELOG 5 BP'!$F$2:$EE$2,BN$4,'SPACELOG 5 BP'!$F11:$EE11)+SUMIF('SPACELOG 6 BP'!$F$2:$EE$2,BN$4,'SPACELOG 6 BP'!$F11:$EE11)+SUMIF('SPACELOG 7 BP'!$F$2:$EE$2,BN$4,'SPACELOG 7 BP'!$F11:$EE11)+SUMIF('SPACELOG 8 BP'!$F$2:$EE$2,BN$4,'SPACELOG 8 BP'!$F11:$EE11)+SUMIF('SPACELOG 9 BP'!$F$2:$EE$2,BN$4,'SPACELOG 9 BP'!$F11:$EE11)+SUMIF('SPACELOG 10 BP'!$F$2:$EE$2,BN$4,'SPACELOG 10 BP'!$F11:$EE11)+SUMIF('SPACELOG 11 BP'!$F$2:$EE$2,BN$4,'SPACELOG 11 BP'!$F11:$EE11)+SUMIF('SPACELOG 12 BP'!$F$2:$EE$2,BN$4,'SPACELOG 12 BP'!$F11:$EE11)</f>
        <v>2470</v>
      </c>
      <c r="BO11" s="13">
        <f>SUMIF('reporting montigny'!$F$2:$EE$2,BO$4,'reporting montigny'!$F11:$EE11)+SUMIF('reporting boissy'!$F$2:$EE$2,BO$4,'reporting boissy'!$F11:$EE11)+SUMIF('reporting moussy'!$F$2:$EE$2,BO$4,'reporting moussy'!$F11:$EE11)+SUMIF('reporting trappes'!$F$2:$EE$2,BO$4,'reporting trappes'!$F11:$EE11)+SUMIF('SPACELOG 5 BP'!$F$2:$EE$2,BO$4,'SPACELOG 5 BP'!$F11:$EE11)+SUMIF('SPACELOG 6 BP'!$F$2:$EE$2,BO$4,'SPACELOG 6 BP'!$F11:$EE11)+SUMIF('SPACELOG 7 BP'!$F$2:$EE$2,BO$4,'SPACELOG 7 BP'!$F11:$EE11)+SUMIF('SPACELOG 8 BP'!$F$2:$EE$2,BO$4,'SPACELOG 8 BP'!$F11:$EE11)+SUMIF('SPACELOG 9 BP'!$F$2:$EE$2,BO$4,'SPACELOG 9 BP'!$F11:$EE11)+SUMIF('SPACELOG 10 BP'!$F$2:$EE$2,BO$4,'SPACELOG 10 BP'!$F11:$EE11)+SUMIF('SPACELOG 11 BP'!$F$2:$EE$2,BO$4,'SPACELOG 11 BP'!$F11:$EE11)+SUMIF('SPACELOG 12 BP'!$F$2:$EE$2,BO$4,'SPACELOG 12 BP'!$F11:$EE11)</f>
        <v>2470</v>
      </c>
      <c r="BP11" s="13">
        <f>SUMIF('reporting montigny'!$F$2:$EE$2,BP$4,'reporting montigny'!$F11:$EE11)+SUMIF('reporting boissy'!$F$2:$EE$2,BP$4,'reporting boissy'!$F11:$EE11)+SUMIF('reporting moussy'!$F$2:$EE$2,BP$4,'reporting moussy'!$F11:$EE11)+SUMIF('reporting trappes'!$F$2:$EE$2,BP$4,'reporting trappes'!$F11:$EE11)+SUMIF('SPACELOG 5 BP'!$F$2:$EE$2,BP$4,'SPACELOG 5 BP'!$F11:$EE11)+SUMIF('SPACELOG 6 BP'!$F$2:$EE$2,BP$4,'SPACELOG 6 BP'!$F11:$EE11)+SUMIF('SPACELOG 7 BP'!$F$2:$EE$2,BP$4,'SPACELOG 7 BP'!$F11:$EE11)+SUMIF('SPACELOG 8 BP'!$F$2:$EE$2,BP$4,'SPACELOG 8 BP'!$F11:$EE11)+SUMIF('SPACELOG 9 BP'!$F$2:$EE$2,BP$4,'SPACELOG 9 BP'!$F11:$EE11)+SUMIF('SPACELOG 10 BP'!$F$2:$EE$2,BP$4,'SPACELOG 10 BP'!$F11:$EE11)+SUMIF('SPACELOG 11 BP'!$F$2:$EE$2,BP$4,'SPACELOG 11 BP'!$F11:$EE11)+SUMIF('SPACELOG 12 BP'!$F$2:$EE$2,BP$4,'SPACELOG 12 BP'!$F11:$EE11)</f>
        <v>2470</v>
      </c>
      <c r="BQ11" s="13">
        <f>SUMIF('reporting montigny'!$F$2:$EE$2,BQ$4,'reporting montigny'!$F11:$EE11)+SUMIF('reporting boissy'!$F$2:$EE$2,BQ$4,'reporting boissy'!$F11:$EE11)+SUMIF('reporting moussy'!$F$2:$EE$2,BQ$4,'reporting moussy'!$F11:$EE11)+SUMIF('reporting trappes'!$F$2:$EE$2,BQ$4,'reporting trappes'!$F11:$EE11)+SUMIF('SPACELOG 5 BP'!$F$2:$EE$2,BQ$4,'SPACELOG 5 BP'!$F11:$EE11)+SUMIF('SPACELOG 6 BP'!$F$2:$EE$2,BQ$4,'SPACELOG 6 BP'!$F11:$EE11)+SUMIF('SPACELOG 7 BP'!$F$2:$EE$2,BQ$4,'SPACELOG 7 BP'!$F11:$EE11)+SUMIF('SPACELOG 8 BP'!$F$2:$EE$2,BQ$4,'SPACELOG 8 BP'!$F11:$EE11)+SUMIF('SPACELOG 9 BP'!$F$2:$EE$2,BQ$4,'SPACELOG 9 BP'!$F11:$EE11)+SUMIF('SPACELOG 10 BP'!$F$2:$EE$2,BQ$4,'SPACELOG 10 BP'!$F11:$EE11)+SUMIF('SPACELOG 11 BP'!$F$2:$EE$2,BQ$4,'SPACELOG 11 BP'!$F11:$EE11)+SUMIF('SPACELOG 12 BP'!$F$2:$EE$2,BQ$4,'SPACELOG 12 BP'!$F11:$EE11)</f>
        <v>2470</v>
      </c>
      <c r="BR11" s="14">
        <f t="shared" si="13"/>
        <v>29640</v>
      </c>
      <c r="BS11" s="13">
        <f>SUMIF('reporting montigny'!$F$2:$EE$2,BS$4,'reporting montigny'!$F11:$EE11)+SUMIF('reporting boissy'!$F$2:$EE$2,BS$4,'reporting boissy'!$F11:$EE11)+SUMIF('reporting moussy'!$F$2:$EE$2,BS$4,'reporting moussy'!$F11:$EE11)+SUMIF('reporting trappes'!$F$2:$EE$2,BS$4,'reporting trappes'!$F11:$EE11)+SUMIF('SPACELOG 5 BP'!$F$2:$EE$2,BS$4,'SPACELOG 5 BP'!$F11:$EE11)+SUMIF('SPACELOG 6 BP'!$F$2:$EE$2,BS$4,'SPACELOG 6 BP'!$F11:$EE11)+SUMIF('SPACELOG 7 BP'!$F$2:$EE$2,BS$4,'SPACELOG 7 BP'!$F11:$EE11)+SUMIF('SPACELOG 8 BP'!$F$2:$EE$2,BS$4,'SPACELOG 8 BP'!$F11:$EE11)+SUMIF('SPACELOG 9 BP'!$F$2:$EE$2,BS$4,'SPACELOG 9 BP'!$F11:$EE11)+SUMIF('SPACELOG 10 BP'!$F$2:$EE$2,BS$4,'SPACELOG 10 BP'!$F11:$EE11)+SUMIF('SPACELOG 11 BP'!$F$2:$EE$2,BS$4,'SPACELOG 11 BP'!$F11:$EE11)+SUMIF('SPACELOG 12 BP'!$F$2:$EE$2,BS$4,'SPACELOG 12 BP'!$F11:$EE11)</f>
        <v>2470</v>
      </c>
      <c r="BT11" s="13">
        <f>SUMIF('reporting montigny'!$F$2:$EE$2,BT$4,'reporting montigny'!$F11:$EE11)+SUMIF('reporting boissy'!$F$2:$EE$2,BT$4,'reporting boissy'!$F11:$EE11)+SUMIF('reporting moussy'!$F$2:$EE$2,BT$4,'reporting moussy'!$F11:$EE11)+SUMIF('reporting trappes'!$F$2:$EE$2,BT$4,'reporting trappes'!$F11:$EE11)+SUMIF('SPACELOG 5 BP'!$F$2:$EE$2,BT$4,'SPACELOG 5 BP'!$F11:$EE11)+SUMIF('SPACELOG 6 BP'!$F$2:$EE$2,BT$4,'SPACELOG 6 BP'!$F11:$EE11)+SUMIF('SPACELOG 7 BP'!$F$2:$EE$2,BT$4,'SPACELOG 7 BP'!$F11:$EE11)+SUMIF('SPACELOG 8 BP'!$F$2:$EE$2,BT$4,'SPACELOG 8 BP'!$F11:$EE11)+SUMIF('SPACELOG 9 BP'!$F$2:$EE$2,BT$4,'SPACELOG 9 BP'!$F11:$EE11)+SUMIF('SPACELOG 10 BP'!$F$2:$EE$2,BT$4,'SPACELOG 10 BP'!$F11:$EE11)+SUMIF('SPACELOG 11 BP'!$F$2:$EE$2,BT$4,'SPACELOG 11 BP'!$F11:$EE11)+SUMIF('SPACELOG 12 BP'!$F$2:$EE$2,BT$4,'SPACELOG 12 BP'!$F11:$EE11)</f>
        <v>2470</v>
      </c>
      <c r="BU11" s="13">
        <f>SUMIF('reporting montigny'!$F$2:$EE$2,BU$4,'reporting montigny'!$F11:$EE11)+SUMIF('reporting boissy'!$F$2:$EE$2,BU$4,'reporting boissy'!$F11:$EE11)+SUMIF('reporting moussy'!$F$2:$EE$2,BU$4,'reporting moussy'!$F11:$EE11)+SUMIF('reporting trappes'!$F$2:$EE$2,BU$4,'reporting trappes'!$F11:$EE11)+SUMIF('SPACELOG 5 BP'!$F$2:$EE$2,BU$4,'SPACELOG 5 BP'!$F11:$EE11)+SUMIF('SPACELOG 6 BP'!$F$2:$EE$2,BU$4,'SPACELOG 6 BP'!$F11:$EE11)+SUMIF('SPACELOG 7 BP'!$F$2:$EE$2,BU$4,'SPACELOG 7 BP'!$F11:$EE11)+SUMIF('SPACELOG 8 BP'!$F$2:$EE$2,BU$4,'SPACELOG 8 BP'!$F11:$EE11)+SUMIF('SPACELOG 9 BP'!$F$2:$EE$2,BU$4,'SPACELOG 9 BP'!$F11:$EE11)+SUMIF('SPACELOG 10 BP'!$F$2:$EE$2,BU$4,'SPACELOG 10 BP'!$F11:$EE11)+SUMIF('SPACELOG 11 BP'!$F$2:$EE$2,BU$4,'SPACELOG 11 BP'!$F11:$EE11)+SUMIF('SPACELOG 12 BP'!$F$2:$EE$2,BU$4,'SPACELOG 12 BP'!$F11:$EE11)</f>
        <v>2470</v>
      </c>
      <c r="BV11" s="13">
        <f>SUMIF('reporting montigny'!$F$2:$EE$2,BV$4,'reporting montigny'!$F11:$EE11)+SUMIF('reporting boissy'!$F$2:$EE$2,BV$4,'reporting boissy'!$F11:$EE11)+SUMIF('reporting moussy'!$F$2:$EE$2,BV$4,'reporting moussy'!$F11:$EE11)+SUMIF('reporting trappes'!$F$2:$EE$2,BV$4,'reporting trappes'!$F11:$EE11)+SUMIF('SPACELOG 5 BP'!$F$2:$EE$2,BV$4,'SPACELOG 5 BP'!$F11:$EE11)+SUMIF('SPACELOG 6 BP'!$F$2:$EE$2,BV$4,'SPACELOG 6 BP'!$F11:$EE11)+SUMIF('SPACELOG 7 BP'!$F$2:$EE$2,BV$4,'SPACELOG 7 BP'!$F11:$EE11)+SUMIF('SPACELOG 8 BP'!$F$2:$EE$2,BV$4,'SPACELOG 8 BP'!$F11:$EE11)+SUMIF('SPACELOG 9 BP'!$F$2:$EE$2,BV$4,'SPACELOG 9 BP'!$F11:$EE11)+SUMIF('SPACELOG 10 BP'!$F$2:$EE$2,BV$4,'SPACELOG 10 BP'!$F11:$EE11)+SUMIF('SPACELOG 11 BP'!$F$2:$EE$2,BV$4,'SPACELOG 11 BP'!$F11:$EE11)+SUMIF('SPACELOG 12 BP'!$F$2:$EE$2,BV$4,'SPACELOG 12 BP'!$F11:$EE11)</f>
        <v>2470</v>
      </c>
      <c r="BW11" s="13">
        <f>SUMIF('reporting montigny'!$F$2:$EE$2,BW$4,'reporting montigny'!$F11:$EE11)+SUMIF('reporting boissy'!$F$2:$EE$2,BW$4,'reporting boissy'!$F11:$EE11)+SUMIF('reporting moussy'!$F$2:$EE$2,BW$4,'reporting moussy'!$F11:$EE11)+SUMIF('reporting trappes'!$F$2:$EE$2,BW$4,'reporting trappes'!$F11:$EE11)+SUMIF('SPACELOG 5 BP'!$F$2:$EE$2,BW$4,'SPACELOG 5 BP'!$F11:$EE11)+SUMIF('SPACELOG 6 BP'!$F$2:$EE$2,BW$4,'SPACELOG 6 BP'!$F11:$EE11)+SUMIF('SPACELOG 7 BP'!$F$2:$EE$2,BW$4,'SPACELOG 7 BP'!$F11:$EE11)+SUMIF('SPACELOG 8 BP'!$F$2:$EE$2,BW$4,'SPACELOG 8 BP'!$F11:$EE11)+SUMIF('SPACELOG 9 BP'!$F$2:$EE$2,BW$4,'SPACELOG 9 BP'!$F11:$EE11)+SUMIF('SPACELOG 10 BP'!$F$2:$EE$2,BW$4,'SPACELOG 10 BP'!$F11:$EE11)+SUMIF('SPACELOG 11 BP'!$F$2:$EE$2,BW$4,'SPACELOG 11 BP'!$F11:$EE11)+SUMIF('SPACELOG 12 BP'!$F$2:$EE$2,BW$4,'SPACELOG 12 BP'!$F11:$EE11)</f>
        <v>2470</v>
      </c>
      <c r="BX11" s="13">
        <f>SUMIF('reporting montigny'!$F$2:$EE$2,BX$4,'reporting montigny'!$F11:$EE11)+SUMIF('reporting boissy'!$F$2:$EE$2,BX$4,'reporting boissy'!$F11:$EE11)+SUMIF('reporting moussy'!$F$2:$EE$2,BX$4,'reporting moussy'!$F11:$EE11)+SUMIF('reporting trappes'!$F$2:$EE$2,BX$4,'reporting trappes'!$F11:$EE11)+SUMIF('SPACELOG 5 BP'!$F$2:$EE$2,BX$4,'SPACELOG 5 BP'!$F11:$EE11)+SUMIF('SPACELOG 6 BP'!$F$2:$EE$2,BX$4,'SPACELOG 6 BP'!$F11:$EE11)+SUMIF('SPACELOG 7 BP'!$F$2:$EE$2,BX$4,'SPACELOG 7 BP'!$F11:$EE11)+SUMIF('SPACELOG 8 BP'!$F$2:$EE$2,BX$4,'SPACELOG 8 BP'!$F11:$EE11)+SUMIF('SPACELOG 9 BP'!$F$2:$EE$2,BX$4,'SPACELOG 9 BP'!$F11:$EE11)+SUMIF('SPACELOG 10 BP'!$F$2:$EE$2,BX$4,'SPACELOG 10 BP'!$F11:$EE11)+SUMIF('SPACELOG 11 BP'!$F$2:$EE$2,BX$4,'SPACELOG 11 BP'!$F11:$EE11)+SUMIF('SPACELOG 12 BP'!$F$2:$EE$2,BX$4,'SPACELOG 12 BP'!$F11:$EE11)</f>
        <v>2470</v>
      </c>
      <c r="BY11" s="13">
        <f>SUMIF('reporting montigny'!$F$2:$EE$2,BY$4,'reporting montigny'!$F11:$EE11)+SUMIF('reporting boissy'!$F$2:$EE$2,BY$4,'reporting boissy'!$F11:$EE11)+SUMIF('reporting moussy'!$F$2:$EE$2,BY$4,'reporting moussy'!$F11:$EE11)+SUMIF('reporting trappes'!$F$2:$EE$2,BY$4,'reporting trappes'!$F11:$EE11)+SUMIF('SPACELOG 5 BP'!$F$2:$EE$2,BY$4,'SPACELOG 5 BP'!$F11:$EE11)+SUMIF('SPACELOG 6 BP'!$F$2:$EE$2,BY$4,'SPACELOG 6 BP'!$F11:$EE11)+SUMIF('SPACELOG 7 BP'!$F$2:$EE$2,BY$4,'SPACELOG 7 BP'!$F11:$EE11)+SUMIF('SPACELOG 8 BP'!$F$2:$EE$2,BY$4,'SPACELOG 8 BP'!$F11:$EE11)+SUMIF('SPACELOG 9 BP'!$F$2:$EE$2,BY$4,'SPACELOG 9 BP'!$F11:$EE11)+SUMIF('SPACELOG 10 BP'!$F$2:$EE$2,BY$4,'SPACELOG 10 BP'!$F11:$EE11)+SUMIF('SPACELOG 11 BP'!$F$2:$EE$2,BY$4,'SPACELOG 11 BP'!$F11:$EE11)+SUMIF('SPACELOG 12 BP'!$F$2:$EE$2,BY$4,'SPACELOG 12 BP'!$F11:$EE11)</f>
        <v>2470</v>
      </c>
      <c r="BZ11" s="13">
        <f>SUMIF('reporting montigny'!$F$2:$EE$2,BZ$4,'reporting montigny'!$F11:$EE11)+SUMIF('reporting boissy'!$F$2:$EE$2,BZ$4,'reporting boissy'!$F11:$EE11)+SUMIF('reporting moussy'!$F$2:$EE$2,BZ$4,'reporting moussy'!$F11:$EE11)+SUMIF('reporting trappes'!$F$2:$EE$2,BZ$4,'reporting trappes'!$F11:$EE11)+SUMIF('SPACELOG 5 BP'!$F$2:$EE$2,BZ$4,'SPACELOG 5 BP'!$F11:$EE11)+SUMIF('SPACELOG 6 BP'!$F$2:$EE$2,BZ$4,'SPACELOG 6 BP'!$F11:$EE11)+SUMIF('SPACELOG 7 BP'!$F$2:$EE$2,BZ$4,'SPACELOG 7 BP'!$F11:$EE11)+SUMIF('SPACELOG 8 BP'!$F$2:$EE$2,BZ$4,'SPACELOG 8 BP'!$F11:$EE11)+SUMIF('SPACELOG 9 BP'!$F$2:$EE$2,BZ$4,'SPACELOG 9 BP'!$F11:$EE11)+SUMIF('SPACELOG 10 BP'!$F$2:$EE$2,BZ$4,'SPACELOG 10 BP'!$F11:$EE11)+SUMIF('SPACELOG 11 BP'!$F$2:$EE$2,BZ$4,'SPACELOG 11 BP'!$F11:$EE11)+SUMIF('SPACELOG 12 BP'!$F$2:$EE$2,BZ$4,'SPACELOG 12 BP'!$F11:$EE11)</f>
        <v>2470</v>
      </c>
      <c r="CA11" s="13">
        <f>SUMIF('reporting montigny'!$F$2:$EE$2,CA$4,'reporting montigny'!$F11:$EE11)+SUMIF('reporting boissy'!$F$2:$EE$2,CA$4,'reporting boissy'!$F11:$EE11)+SUMIF('reporting moussy'!$F$2:$EE$2,CA$4,'reporting moussy'!$F11:$EE11)+SUMIF('reporting trappes'!$F$2:$EE$2,CA$4,'reporting trappes'!$F11:$EE11)+SUMIF('SPACELOG 5 BP'!$F$2:$EE$2,CA$4,'SPACELOG 5 BP'!$F11:$EE11)+SUMIF('SPACELOG 6 BP'!$F$2:$EE$2,CA$4,'SPACELOG 6 BP'!$F11:$EE11)+SUMIF('SPACELOG 7 BP'!$F$2:$EE$2,CA$4,'SPACELOG 7 BP'!$F11:$EE11)+SUMIF('SPACELOG 8 BP'!$F$2:$EE$2,CA$4,'SPACELOG 8 BP'!$F11:$EE11)+SUMIF('SPACELOG 9 BP'!$F$2:$EE$2,CA$4,'SPACELOG 9 BP'!$F11:$EE11)+SUMIF('SPACELOG 10 BP'!$F$2:$EE$2,CA$4,'SPACELOG 10 BP'!$F11:$EE11)+SUMIF('SPACELOG 11 BP'!$F$2:$EE$2,CA$4,'SPACELOG 11 BP'!$F11:$EE11)+SUMIF('SPACELOG 12 BP'!$F$2:$EE$2,CA$4,'SPACELOG 12 BP'!$F11:$EE11)</f>
        <v>2470</v>
      </c>
      <c r="CB11" s="13">
        <f>SUMIF('reporting montigny'!$F$2:$EE$2,CB$4,'reporting montigny'!$F11:$EE11)+SUMIF('reporting boissy'!$F$2:$EE$2,CB$4,'reporting boissy'!$F11:$EE11)+SUMIF('reporting moussy'!$F$2:$EE$2,CB$4,'reporting moussy'!$F11:$EE11)+SUMIF('reporting trappes'!$F$2:$EE$2,CB$4,'reporting trappes'!$F11:$EE11)+SUMIF('SPACELOG 5 BP'!$F$2:$EE$2,CB$4,'SPACELOG 5 BP'!$F11:$EE11)+SUMIF('SPACELOG 6 BP'!$F$2:$EE$2,CB$4,'SPACELOG 6 BP'!$F11:$EE11)+SUMIF('SPACELOG 7 BP'!$F$2:$EE$2,CB$4,'SPACELOG 7 BP'!$F11:$EE11)+SUMIF('SPACELOG 8 BP'!$F$2:$EE$2,CB$4,'SPACELOG 8 BP'!$F11:$EE11)+SUMIF('SPACELOG 9 BP'!$F$2:$EE$2,CB$4,'SPACELOG 9 BP'!$F11:$EE11)+SUMIF('SPACELOG 10 BP'!$F$2:$EE$2,CB$4,'SPACELOG 10 BP'!$F11:$EE11)+SUMIF('SPACELOG 11 BP'!$F$2:$EE$2,CB$4,'SPACELOG 11 BP'!$F11:$EE11)+SUMIF('SPACELOG 12 BP'!$F$2:$EE$2,CB$4,'SPACELOG 12 BP'!$F11:$EE11)</f>
        <v>2470</v>
      </c>
      <c r="CC11" s="13">
        <f>SUMIF('reporting montigny'!$F$2:$EE$2,CC$4,'reporting montigny'!$F11:$EE11)+SUMIF('reporting boissy'!$F$2:$EE$2,CC$4,'reporting boissy'!$F11:$EE11)+SUMIF('reporting moussy'!$F$2:$EE$2,CC$4,'reporting moussy'!$F11:$EE11)+SUMIF('reporting trappes'!$F$2:$EE$2,CC$4,'reporting trappes'!$F11:$EE11)+SUMIF('SPACELOG 5 BP'!$F$2:$EE$2,CC$4,'SPACELOG 5 BP'!$F11:$EE11)+SUMIF('SPACELOG 6 BP'!$F$2:$EE$2,CC$4,'SPACELOG 6 BP'!$F11:$EE11)+SUMIF('SPACELOG 7 BP'!$F$2:$EE$2,CC$4,'SPACELOG 7 BP'!$F11:$EE11)+SUMIF('SPACELOG 8 BP'!$F$2:$EE$2,CC$4,'SPACELOG 8 BP'!$F11:$EE11)+SUMIF('SPACELOG 9 BP'!$F$2:$EE$2,CC$4,'SPACELOG 9 BP'!$F11:$EE11)+SUMIF('SPACELOG 10 BP'!$F$2:$EE$2,CC$4,'SPACELOG 10 BP'!$F11:$EE11)+SUMIF('SPACELOG 11 BP'!$F$2:$EE$2,CC$4,'SPACELOG 11 BP'!$F11:$EE11)+SUMIF('SPACELOG 12 BP'!$F$2:$EE$2,CC$4,'SPACELOG 12 BP'!$F11:$EE11)</f>
        <v>2470</v>
      </c>
      <c r="CD11" s="13">
        <f>SUMIF('reporting montigny'!$F$2:$EE$2,CD$4,'reporting montigny'!$F11:$EE11)+SUMIF('reporting boissy'!$F$2:$EE$2,CD$4,'reporting boissy'!$F11:$EE11)+SUMIF('reporting moussy'!$F$2:$EE$2,CD$4,'reporting moussy'!$F11:$EE11)+SUMIF('reporting trappes'!$F$2:$EE$2,CD$4,'reporting trappes'!$F11:$EE11)+SUMIF('SPACELOG 5 BP'!$F$2:$EE$2,CD$4,'SPACELOG 5 BP'!$F11:$EE11)+SUMIF('SPACELOG 6 BP'!$F$2:$EE$2,CD$4,'SPACELOG 6 BP'!$F11:$EE11)+SUMIF('SPACELOG 7 BP'!$F$2:$EE$2,CD$4,'SPACELOG 7 BP'!$F11:$EE11)+SUMIF('SPACELOG 8 BP'!$F$2:$EE$2,CD$4,'SPACELOG 8 BP'!$F11:$EE11)+SUMIF('SPACELOG 9 BP'!$F$2:$EE$2,CD$4,'SPACELOG 9 BP'!$F11:$EE11)+SUMIF('SPACELOG 10 BP'!$F$2:$EE$2,CD$4,'SPACELOG 10 BP'!$F11:$EE11)+SUMIF('SPACELOG 11 BP'!$F$2:$EE$2,CD$4,'SPACELOG 11 BP'!$F11:$EE11)+SUMIF('SPACELOG 12 BP'!$F$2:$EE$2,CD$4,'SPACELOG 12 BP'!$F11:$EE11)</f>
        <v>2470</v>
      </c>
      <c r="CE11" s="14">
        <f t="shared" si="14"/>
        <v>29640</v>
      </c>
      <c r="CF11" s="13">
        <f>SUMIF('reporting montigny'!$F$2:$EE$2,CF$4,'reporting montigny'!$F11:$EE11)+SUMIF('reporting boissy'!$F$2:$EE$2,CF$4,'reporting boissy'!$F11:$EE11)+SUMIF('reporting moussy'!$F$2:$EE$2,CF$4,'reporting moussy'!$F11:$EE11)+SUMIF('reporting trappes'!$F$2:$EE$2,CF$4,'reporting trappes'!$F11:$EE11)+SUMIF('SPACELOG 5 BP'!$F$2:$EE$2,CF$4,'SPACELOG 5 BP'!$F11:$EE11)+SUMIF('SPACELOG 6 BP'!$F$2:$EE$2,CF$4,'SPACELOG 6 BP'!$F11:$EE11)+SUMIF('SPACELOG 7 BP'!$F$2:$EE$2,CF$4,'SPACELOG 7 BP'!$F11:$EE11)+SUMIF('SPACELOG 8 BP'!$F$2:$EE$2,CF$4,'SPACELOG 8 BP'!$F11:$EE11)+SUMIF('SPACELOG 9 BP'!$F$2:$EE$2,CF$4,'SPACELOG 9 BP'!$F11:$EE11)+SUMIF('SPACELOG 10 BP'!$F$2:$EE$2,CF$4,'SPACELOG 10 BP'!$F11:$EE11)+SUMIF('SPACELOG 11 BP'!$F$2:$EE$2,CF$4,'SPACELOG 11 BP'!$F11:$EE11)+SUMIF('SPACELOG 12 BP'!$F$2:$EE$2,CF$4,'SPACELOG 12 BP'!$F11:$EE11)</f>
        <v>2470</v>
      </c>
      <c r="CG11" s="13">
        <f>SUMIF('reporting montigny'!$F$2:$EE$2,CG$4,'reporting montigny'!$F11:$EE11)+SUMIF('reporting boissy'!$F$2:$EE$2,CG$4,'reporting boissy'!$F11:$EE11)+SUMIF('reporting moussy'!$F$2:$EE$2,CG$4,'reporting moussy'!$F11:$EE11)+SUMIF('reporting trappes'!$F$2:$EE$2,CG$4,'reporting trappes'!$F11:$EE11)+SUMIF('SPACELOG 5 BP'!$F$2:$EE$2,CG$4,'SPACELOG 5 BP'!$F11:$EE11)+SUMIF('SPACELOG 6 BP'!$F$2:$EE$2,CG$4,'SPACELOG 6 BP'!$F11:$EE11)+SUMIF('SPACELOG 7 BP'!$F$2:$EE$2,CG$4,'SPACELOG 7 BP'!$F11:$EE11)+SUMIF('SPACELOG 8 BP'!$F$2:$EE$2,CG$4,'SPACELOG 8 BP'!$F11:$EE11)+SUMIF('SPACELOG 9 BP'!$F$2:$EE$2,CG$4,'SPACELOG 9 BP'!$F11:$EE11)+SUMIF('SPACELOG 10 BP'!$F$2:$EE$2,CG$4,'SPACELOG 10 BP'!$F11:$EE11)+SUMIF('SPACELOG 11 BP'!$F$2:$EE$2,CG$4,'SPACELOG 11 BP'!$F11:$EE11)+SUMIF('SPACELOG 12 BP'!$F$2:$EE$2,CG$4,'SPACELOG 12 BP'!$F11:$EE11)</f>
        <v>2470</v>
      </c>
      <c r="CH11" s="13">
        <f>SUMIF('reporting montigny'!$F$2:$EE$2,CH$4,'reporting montigny'!$F11:$EE11)+SUMIF('reporting boissy'!$F$2:$EE$2,CH$4,'reporting boissy'!$F11:$EE11)+SUMIF('reporting moussy'!$F$2:$EE$2,CH$4,'reporting moussy'!$F11:$EE11)+SUMIF('reporting trappes'!$F$2:$EE$2,CH$4,'reporting trappes'!$F11:$EE11)+SUMIF('SPACELOG 5 BP'!$F$2:$EE$2,CH$4,'SPACELOG 5 BP'!$F11:$EE11)+SUMIF('SPACELOG 6 BP'!$F$2:$EE$2,CH$4,'SPACELOG 6 BP'!$F11:$EE11)+SUMIF('SPACELOG 7 BP'!$F$2:$EE$2,CH$4,'SPACELOG 7 BP'!$F11:$EE11)+SUMIF('SPACELOG 8 BP'!$F$2:$EE$2,CH$4,'SPACELOG 8 BP'!$F11:$EE11)+SUMIF('SPACELOG 9 BP'!$F$2:$EE$2,CH$4,'SPACELOG 9 BP'!$F11:$EE11)+SUMIF('SPACELOG 10 BP'!$F$2:$EE$2,CH$4,'SPACELOG 10 BP'!$F11:$EE11)+SUMIF('SPACELOG 11 BP'!$F$2:$EE$2,CH$4,'SPACELOG 11 BP'!$F11:$EE11)+SUMIF('SPACELOG 12 BP'!$F$2:$EE$2,CH$4,'SPACELOG 12 BP'!$F11:$EE11)</f>
        <v>2470</v>
      </c>
      <c r="CI11" s="13">
        <f>SUMIF('reporting montigny'!$F$2:$EE$2,CI$4,'reporting montigny'!$F11:$EE11)+SUMIF('reporting boissy'!$F$2:$EE$2,CI$4,'reporting boissy'!$F11:$EE11)+SUMIF('reporting moussy'!$F$2:$EE$2,CI$4,'reporting moussy'!$F11:$EE11)+SUMIF('reporting trappes'!$F$2:$EE$2,CI$4,'reporting trappes'!$F11:$EE11)+SUMIF('SPACELOG 5 BP'!$F$2:$EE$2,CI$4,'SPACELOG 5 BP'!$F11:$EE11)+SUMIF('SPACELOG 6 BP'!$F$2:$EE$2,CI$4,'SPACELOG 6 BP'!$F11:$EE11)+SUMIF('SPACELOG 7 BP'!$F$2:$EE$2,CI$4,'SPACELOG 7 BP'!$F11:$EE11)+SUMIF('SPACELOG 8 BP'!$F$2:$EE$2,CI$4,'SPACELOG 8 BP'!$F11:$EE11)+SUMIF('SPACELOG 9 BP'!$F$2:$EE$2,CI$4,'SPACELOG 9 BP'!$F11:$EE11)+SUMIF('SPACELOG 10 BP'!$F$2:$EE$2,CI$4,'SPACELOG 10 BP'!$F11:$EE11)+SUMIF('SPACELOG 11 BP'!$F$2:$EE$2,CI$4,'SPACELOG 11 BP'!$F11:$EE11)+SUMIF('SPACELOG 12 BP'!$F$2:$EE$2,CI$4,'SPACELOG 12 BP'!$F11:$EE11)</f>
        <v>2470</v>
      </c>
      <c r="CJ11" s="13">
        <f>SUMIF('reporting montigny'!$F$2:$EE$2,CJ$4,'reporting montigny'!$F11:$EE11)+SUMIF('reporting boissy'!$F$2:$EE$2,CJ$4,'reporting boissy'!$F11:$EE11)+SUMIF('reporting moussy'!$F$2:$EE$2,CJ$4,'reporting moussy'!$F11:$EE11)+SUMIF('reporting trappes'!$F$2:$EE$2,CJ$4,'reporting trappes'!$F11:$EE11)+SUMIF('SPACELOG 5 BP'!$F$2:$EE$2,CJ$4,'SPACELOG 5 BP'!$F11:$EE11)+SUMIF('SPACELOG 6 BP'!$F$2:$EE$2,CJ$4,'SPACELOG 6 BP'!$F11:$EE11)+SUMIF('SPACELOG 7 BP'!$F$2:$EE$2,CJ$4,'SPACELOG 7 BP'!$F11:$EE11)+SUMIF('SPACELOG 8 BP'!$F$2:$EE$2,CJ$4,'SPACELOG 8 BP'!$F11:$EE11)+SUMIF('SPACELOG 9 BP'!$F$2:$EE$2,CJ$4,'SPACELOG 9 BP'!$F11:$EE11)+SUMIF('SPACELOG 10 BP'!$F$2:$EE$2,CJ$4,'SPACELOG 10 BP'!$F11:$EE11)+SUMIF('SPACELOG 11 BP'!$F$2:$EE$2,CJ$4,'SPACELOG 11 BP'!$F11:$EE11)+SUMIF('SPACELOG 12 BP'!$F$2:$EE$2,CJ$4,'SPACELOG 12 BP'!$F11:$EE11)</f>
        <v>2470</v>
      </c>
      <c r="CK11" s="13">
        <f>SUMIF('reporting montigny'!$F$2:$EE$2,CK$4,'reporting montigny'!$F11:$EE11)+SUMIF('reporting boissy'!$F$2:$EE$2,CK$4,'reporting boissy'!$F11:$EE11)+SUMIF('reporting moussy'!$F$2:$EE$2,CK$4,'reporting moussy'!$F11:$EE11)+SUMIF('reporting trappes'!$F$2:$EE$2,CK$4,'reporting trappes'!$F11:$EE11)+SUMIF('SPACELOG 5 BP'!$F$2:$EE$2,CK$4,'SPACELOG 5 BP'!$F11:$EE11)+SUMIF('SPACELOG 6 BP'!$F$2:$EE$2,CK$4,'SPACELOG 6 BP'!$F11:$EE11)+SUMIF('SPACELOG 7 BP'!$F$2:$EE$2,CK$4,'SPACELOG 7 BP'!$F11:$EE11)+SUMIF('SPACELOG 8 BP'!$F$2:$EE$2,CK$4,'SPACELOG 8 BP'!$F11:$EE11)+SUMIF('SPACELOG 9 BP'!$F$2:$EE$2,CK$4,'SPACELOG 9 BP'!$F11:$EE11)+SUMIF('SPACELOG 10 BP'!$F$2:$EE$2,CK$4,'SPACELOG 10 BP'!$F11:$EE11)+SUMIF('SPACELOG 11 BP'!$F$2:$EE$2,CK$4,'SPACELOG 11 BP'!$F11:$EE11)+SUMIF('SPACELOG 12 BP'!$F$2:$EE$2,CK$4,'SPACELOG 12 BP'!$F11:$EE11)</f>
        <v>2470</v>
      </c>
      <c r="CL11" s="13">
        <f>SUMIF('reporting montigny'!$F$2:$EE$2,CL$4,'reporting montigny'!$F11:$EE11)+SUMIF('reporting boissy'!$F$2:$EE$2,CL$4,'reporting boissy'!$F11:$EE11)+SUMIF('reporting moussy'!$F$2:$EE$2,CL$4,'reporting moussy'!$F11:$EE11)+SUMIF('reporting trappes'!$F$2:$EE$2,CL$4,'reporting trappes'!$F11:$EE11)+SUMIF('SPACELOG 5 BP'!$F$2:$EE$2,CL$4,'SPACELOG 5 BP'!$F11:$EE11)+SUMIF('SPACELOG 6 BP'!$F$2:$EE$2,CL$4,'SPACELOG 6 BP'!$F11:$EE11)+SUMIF('SPACELOG 7 BP'!$F$2:$EE$2,CL$4,'SPACELOG 7 BP'!$F11:$EE11)+SUMIF('SPACELOG 8 BP'!$F$2:$EE$2,CL$4,'SPACELOG 8 BP'!$F11:$EE11)+SUMIF('SPACELOG 9 BP'!$F$2:$EE$2,CL$4,'SPACELOG 9 BP'!$F11:$EE11)+SUMIF('SPACELOG 10 BP'!$F$2:$EE$2,CL$4,'SPACELOG 10 BP'!$F11:$EE11)+SUMIF('SPACELOG 11 BP'!$F$2:$EE$2,CL$4,'SPACELOG 11 BP'!$F11:$EE11)+SUMIF('SPACELOG 12 BP'!$F$2:$EE$2,CL$4,'SPACELOG 12 BP'!$F11:$EE11)</f>
        <v>2470</v>
      </c>
      <c r="CM11" s="13">
        <f>SUMIF('reporting montigny'!$F$2:$EE$2,CM$4,'reporting montigny'!$F11:$EE11)+SUMIF('reporting boissy'!$F$2:$EE$2,CM$4,'reporting boissy'!$F11:$EE11)+SUMIF('reporting moussy'!$F$2:$EE$2,CM$4,'reporting moussy'!$F11:$EE11)+SUMIF('reporting trappes'!$F$2:$EE$2,CM$4,'reporting trappes'!$F11:$EE11)+SUMIF('SPACELOG 5 BP'!$F$2:$EE$2,CM$4,'SPACELOG 5 BP'!$F11:$EE11)+SUMIF('SPACELOG 6 BP'!$F$2:$EE$2,CM$4,'SPACELOG 6 BP'!$F11:$EE11)+SUMIF('SPACELOG 7 BP'!$F$2:$EE$2,CM$4,'SPACELOG 7 BP'!$F11:$EE11)+SUMIF('SPACELOG 8 BP'!$F$2:$EE$2,CM$4,'SPACELOG 8 BP'!$F11:$EE11)+SUMIF('SPACELOG 9 BP'!$F$2:$EE$2,CM$4,'SPACELOG 9 BP'!$F11:$EE11)+SUMIF('SPACELOG 10 BP'!$F$2:$EE$2,CM$4,'SPACELOG 10 BP'!$F11:$EE11)+SUMIF('SPACELOG 11 BP'!$F$2:$EE$2,CM$4,'SPACELOG 11 BP'!$F11:$EE11)+SUMIF('SPACELOG 12 BP'!$F$2:$EE$2,CM$4,'SPACELOG 12 BP'!$F11:$EE11)</f>
        <v>2470</v>
      </c>
      <c r="CN11" s="13">
        <f>SUMIF('reporting montigny'!$F$2:$EE$2,CN$4,'reporting montigny'!$F11:$EE11)+SUMIF('reporting boissy'!$F$2:$EE$2,CN$4,'reporting boissy'!$F11:$EE11)+SUMIF('reporting moussy'!$F$2:$EE$2,CN$4,'reporting moussy'!$F11:$EE11)+SUMIF('reporting trappes'!$F$2:$EE$2,CN$4,'reporting trappes'!$F11:$EE11)+SUMIF('SPACELOG 5 BP'!$F$2:$EE$2,CN$4,'SPACELOG 5 BP'!$F11:$EE11)+SUMIF('SPACELOG 6 BP'!$F$2:$EE$2,CN$4,'SPACELOG 6 BP'!$F11:$EE11)+SUMIF('SPACELOG 7 BP'!$F$2:$EE$2,CN$4,'SPACELOG 7 BP'!$F11:$EE11)+SUMIF('SPACELOG 8 BP'!$F$2:$EE$2,CN$4,'SPACELOG 8 BP'!$F11:$EE11)+SUMIF('SPACELOG 9 BP'!$F$2:$EE$2,CN$4,'SPACELOG 9 BP'!$F11:$EE11)+SUMIF('SPACELOG 10 BP'!$F$2:$EE$2,CN$4,'SPACELOG 10 BP'!$F11:$EE11)+SUMIF('SPACELOG 11 BP'!$F$2:$EE$2,CN$4,'SPACELOG 11 BP'!$F11:$EE11)+SUMIF('SPACELOG 12 BP'!$F$2:$EE$2,CN$4,'SPACELOG 12 BP'!$F11:$EE11)</f>
        <v>2470</v>
      </c>
      <c r="CO11" s="13">
        <f>SUMIF('reporting montigny'!$F$2:$EE$2,CO$4,'reporting montigny'!$F11:$EE11)+SUMIF('reporting boissy'!$F$2:$EE$2,CO$4,'reporting boissy'!$F11:$EE11)+SUMIF('reporting moussy'!$F$2:$EE$2,CO$4,'reporting moussy'!$F11:$EE11)+SUMIF('reporting trappes'!$F$2:$EE$2,CO$4,'reporting trappes'!$F11:$EE11)+SUMIF('SPACELOG 5 BP'!$F$2:$EE$2,CO$4,'SPACELOG 5 BP'!$F11:$EE11)+SUMIF('SPACELOG 6 BP'!$F$2:$EE$2,CO$4,'SPACELOG 6 BP'!$F11:$EE11)+SUMIF('SPACELOG 7 BP'!$F$2:$EE$2,CO$4,'SPACELOG 7 BP'!$F11:$EE11)+SUMIF('SPACELOG 8 BP'!$F$2:$EE$2,CO$4,'SPACELOG 8 BP'!$F11:$EE11)+SUMIF('SPACELOG 9 BP'!$F$2:$EE$2,CO$4,'SPACELOG 9 BP'!$F11:$EE11)+SUMIF('SPACELOG 10 BP'!$F$2:$EE$2,CO$4,'SPACELOG 10 BP'!$F11:$EE11)+SUMIF('SPACELOG 11 BP'!$F$2:$EE$2,CO$4,'SPACELOG 11 BP'!$F11:$EE11)+SUMIF('SPACELOG 12 BP'!$F$2:$EE$2,CO$4,'SPACELOG 12 BP'!$F11:$EE11)</f>
        <v>2470</v>
      </c>
      <c r="CP11" s="13">
        <f>SUMIF('reporting montigny'!$F$2:$EE$2,CP$4,'reporting montigny'!$F11:$EE11)+SUMIF('reporting boissy'!$F$2:$EE$2,CP$4,'reporting boissy'!$F11:$EE11)+SUMIF('reporting moussy'!$F$2:$EE$2,CP$4,'reporting moussy'!$F11:$EE11)+SUMIF('reporting trappes'!$F$2:$EE$2,CP$4,'reporting trappes'!$F11:$EE11)+SUMIF('SPACELOG 5 BP'!$F$2:$EE$2,CP$4,'SPACELOG 5 BP'!$F11:$EE11)+SUMIF('SPACELOG 6 BP'!$F$2:$EE$2,CP$4,'SPACELOG 6 BP'!$F11:$EE11)+SUMIF('SPACELOG 7 BP'!$F$2:$EE$2,CP$4,'SPACELOG 7 BP'!$F11:$EE11)+SUMIF('SPACELOG 8 BP'!$F$2:$EE$2,CP$4,'SPACELOG 8 BP'!$F11:$EE11)+SUMIF('SPACELOG 9 BP'!$F$2:$EE$2,CP$4,'SPACELOG 9 BP'!$F11:$EE11)+SUMIF('SPACELOG 10 BP'!$F$2:$EE$2,CP$4,'SPACELOG 10 BP'!$F11:$EE11)+SUMIF('SPACELOG 11 BP'!$F$2:$EE$2,CP$4,'SPACELOG 11 BP'!$F11:$EE11)+SUMIF('SPACELOG 12 BP'!$F$2:$EE$2,CP$4,'SPACELOG 12 BP'!$F11:$EE11)</f>
        <v>2470</v>
      </c>
      <c r="CQ11" s="13">
        <f>SUMIF('reporting montigny'!$F$2:$EE$2,CQ$4,'reporting montigny'!$F11:$EE11)+SUMIF('reporting boissy'!$F$2:$EE$2,CQ$4,'reporting boissy'!$F11:$EE11)+SUMIF('reporting moussy'!$F$2:$EE$2,CQ$4,'reporting moussy'!$F11:$EE11)+SUMIF('reporting trappes'!$F$2:$EE$2,CQ$4,'reporting trappes'!$F11:$EE11)+SUMIF('SPACELOG 5 BP'!$F$2:$EE$2,CQ$4,'SPACELOG 5 BP'!$F11:$EE11)+SUMIF('SPACELOG 6 BP'!$F$2:$EE$2,CQ$4,'SPACELOG 6 BP'!$F11:$EE11)+SUMIF('SPACELOG 7 BP'!$F$2:$EE$2,CQ$4,'SPACELOG 7 BP'!$F11:$EE11)+SUMIF('SPACELOG 8 BP'!$F$2:$EE$2,CQ$4,'SPACELOG 8 BP'!$F11:$EE11)+SUMIF('SPACELOG 9 BP'!$F$2:$EE$2,CQ$4,'SPACELOG 9 BP'!$F11:$EE11)+SUMIF('SPACELOG 10 BP'!$F$2:$EE$2,CQ$4,'SPACELOG 10 BP'!$F11:$EE11)+SUMIF('SPACELOG 11 BP'!$F$2:$EE$2,CQ$4,'SPACELOG 11 BP'!$F11:$EE11)+SUMIF('SPACELOG 12 BP'!$F$2:$EE$2,CQ$4,'SPACELOG 12 BP'!$F11:$EE11)</f>
        <v>2470</v>
      </c>
      <c r="CR11" s="14">
        <f t="shared" si="15"/>
        <v>29640</v>
      </c>
      <c r="CS11" s="13">
        <f>SUMIF('reporting montigny'!$F$2:$EE$2,CS$4,'reporting montigny'!$F11:$EE11)+SUMIF('reporting boissy'!$F$2:$EE$2,CS$4,'reporting boissy'!$F11:$EE11)+SUMIF('reporting moussy'!$F$2:$EE$2,CS$4,'reporting moussy'!$F11:$EE11)+SUMIF('reporting trappes'!$F$2:$EE$2,CS$4,'reporting trappes'!$F11:$EE11)+SUMIF('SPACELOG 5 BP'!$F$2:$EE$2,CS$4,'SPACELOG 5 BP'!$F11:$EE11)+SUMIF('SPACELOG 6 BP'!$F$2:$EE$2,CS$4,'SPACELOG 6 BP'!$F11:$EE11)+SUMIF('SPACELOG 7 BP'!$F$2:$EE$2,CS$4,'SPACELOG 7 BP'!$F11:$EE11)+SUMIF('SPACELOG 8 BP'!$F$2:$EE$2,CS$4,'SPACELOG 8 BP'!$F11:$EE11)+SUMIF('SPACELOG 9 BP'!$F$2:$EE$2,CS$4,'SPACELOG 9 BP'!$F11:$EE11)+SUMIF('SPACELOG 10 BP'!$F$2:$EE$2,CS$4,'SPACELOG 10 BP'!$F11:$EE11)+SUMIF('SPACELOG 11 BP'!$F$2:$EE$2,CS$4,'SPACELOG 11 BP'!$F11:$EE11)+SUMIF('SPACELOG 12 BP'!$F$2:$EE$2,CS$4,'SPACELOG 12 BP'!$F11:$EE11)</f>
        <v>2470</v>
      </c>
      <c r="CT11" s="13">
        <f>SUMIF('reporting montigny'!$F$2:$EE$2,CT$4,'reporting montigny'!$F11:$EE11)+SUMIF('reporting boissy'!$F$2:$EE$2,CT$4,'reporting boissy'!$F11:$EE11)+SUMIF('reporting moussy'!$F$2:$EE$2,CT$4,'reporting moussy'!$F11:$EE11)+SUMIF('reporting trappes'!$F$2:$EE$2,CT$4,'reporting trappes'!$F11:$EE11)+SUMIF('SPACELOG 5 BP'!$F$2:$EE$2,CT$4,'SPACELOG 5 BP'!$F11:$EE11)+SUMIF('SPACELOG 6 BP'!$F$2:$EE$2,CT$4,'SPACELOG 6 BP'!$F11:$EE11)+SUMIF('SPACELOG 7 BP'!$F$2:$EE$2,CT$4,'SPACELOG 7 BP'!$F11:$EE11)+SUMIF('SPACELOG 8 BP'!$F$2:$EE$2,CT$4,'SPACELOG 8 BP'!$F11:$EE11)+SUMIF('SPACELOG 9 BP'!$F$2:$EE$2,CT$4,'SPACELOG 9 BP'!$F11:$EE11)+SUMIF('SPACELOG 10 BP'!$F$2:$EE$2,CT$4,'SPACELOG 10 BP'!$F11:$EE11)+SUMIF('SPACELOG 11 BP'!$F$2:$EE$2,CT$4,'SPACELOG 11 BP'!$F11:$EE11)+SUMIF('SPACELOG 12 BP'!$F$2:$EE$2,CT$4,'SPACELOG 12 BP'!$F11:$EE11)</f>
        <v>2470</v>
      </c>
      <c r="CU11" s="13">
        <f>SUMIF('reporting montigny'!$F$2:$EE$2,CU$4,'reporting montigny'!$F11:$EE11)+SUMIF('reporting boissy'!$F$2:$EE$2,CU$4,'reporting boissy'!$F11:$EE11)+SUMIF('reporting moussy'!$F$2:$EE$2,CU$4,'reporting moussy'!$F11:$EE11)+SUMIF('reporting trappes'!$F$2:$EE$2,CU$4,'reporting trappes'!$F11:$EE11)+SUMIF('SPACELOG 5 BP'!$F$2:$EE$2,CU$4,'SPACELOG 5 BP'!$F11:$EE11)+SUMIF('SPACELOG 6 BP'!$F$2:$EE$2,CU$4,'SPACELOG 6 BP'!$F11:$EE11)+SUMIF('SPACELOG 7 BP'!$F$2:$EE$2,CU$4,'SPACELOG 7 BP'!$F11:$EE11)+SUMIF('SPACELOG 8 BP'!$F$2:$EE$2,CU$4,'SPACELOG 8 BP'!$F11:$EE11)+SUMIF('SPACELOG 9 BP'!$F$2:$EE$2,CU$4,'SPACELOG 9 BP'!$F11:$EE11)+SUMIF('SPACELOG 10 BP'!$F$2:$EE$2,CU$4,'SPACELOG 10 BP'!$F11:$EE11)+SUMIF('SPACELOG 11 BP'!$F$2:$EE$2,CU$4,'SPACELOG 11 BP'!$F11:$EE11)+SUMIF('SPACELOG 12 BP'!$F$2:$EE$2,CU$4,'SPACELOG 12 BP'!$F11:$EE11)</f>
        <v>2470</v>
      </c>
      <c r="CV11" s="13">
        <f>SUMIF('reporting montigny'!$F$2:$EE$2,CV$4,'reporting montigny'!$F11:$EE11)+SUMIF('reporting boissy'!$F$2:$EE$2,CV$4,'reporting boissy'!$F11:$EE11)+SUMIF('reporting moussy'!$F$2:$EE$2,CV$4,'reporting moussy'!$F11:$EE11)+SUMIF('reporting trappes'!$F$2:$EE$2,CV$4,'reporting trappes'!$F11:$EE11)+SUMIF('SPACELOG 5 BP'!$F$2:$EE$2,CV$4,'SPACELOG 5 BP'!$F11:$EE11)+SUMIF('SPACELOG 6 BP'!$F$2:$EE$2,CV$4,'SPACELOG 6 BP'!$F11:$EE11)+SUMIF('SPACELOG 7 BP'!$F$2:$EE$2,CV$4,'SPACELOG 7 BP'!$F11:$EE11)+SUMIF('SPACELOG 8 BP'!$F$2:$EE$2,CV$4,'SPACELOG 8 BP'!$F11:$EE11)+SUMIF('SPACELOG 9 BP'!$F$2:$EE$2,CV$4,'SPACELOG 9 BP'!$F11:$EE11)+SUMIF('SPACELOG 10 BP'!$F$2:$EE$2,CV$4,'SPACELOG 10 BP'!$F11:$EE11)+SUMIF('SPACELOG 11 BP'!$F$2:$EE$2,CV$4,'SPACELOG 11 BP'!$F11:$EE11)+SUMIF('SPACELOG 12 BP'!$F$2:$EE$2,CV$4,'SPACELOG 12 BP'!$F11:$EE11)</f>
        <v>2470</v>
      </c>
      <c r="CW11" s="13">
        <f>SUMIF('reporting montigny'!$F$2:$EE$2,CW$4,'reporting montigny'!$F11:$EE11)+SUMIF('reporting boissy'!$F$2:$EE$2,CW$4,'reporting boissy'!$F11:$EE11)+SUMIF('reporting moussy'!$F$2:$EE$2,CW$4,'reporting moussy'!$F11:$EE11)+SUMIF('reporting trappes'!$F$2:$EE$2,CW$4,'reporting trappes'!$F11:$EE11)+SUMIF('SPACELOG 5 BP'!$F$2:$EE$2,CW$4,'SPACELOG 5 BP'!$F11:$EE11)+SUMIF('SPACELOG 6 BP'!$F$2:$EE$2,CW$4,'SPACELOG 6 BP'!$F11:$EE11)+SUMIF('SPACELOG 7 BP'!$F$2:$EE$2,CW$4,'SPACELOG 7 BP'!$F11:$EE11)+SUMIF('SPACELOG 8 BP'!$F$2:$EE$2,CW$4,'SPACELOG 8 BP'!$F11:$EE11)+SUMIF('SPACELOG 9 BP'!$F$2:$EE$2,CW$4,'SPACELOG 9 BP'!$F11:$EE11)+SUMIF('SPACELOG 10 BP'!$F$2:$EE$2,CW$4,'SPACELOG 10 BP'!$F11:$EE11)+SUMIF('SPACELOG 11 BP'!$F$2:$EE$2,CW$4,'SPACELOG 11 BP'!$F11:$EE11)+SUMIF('SPACELOG 12 BP'!$F$2:$EE$2,CW$4,'SPACELOG 12 BP'!$F11:$EE11)</f>
        <v>2470</v>
      </c>
      <c r="CX11" s="13">
        <f>SUMIF('reporting montigny'!$F$2:$EE$2,CX$4,'reporting montigny'!$F11:$EE11)+SUMIF('reporting boissy'!$F$2:$EE$2,CX$4,'reporting boissy'!$F11:$EE11)+SUMIF('reporting moussy'!$F$2:$EE$2,CX$4,'reporting moussy'!$F11:$EE11)+SUMIF('reporting trappes'!$F$2:$EE$2,CX$4,'reporting trappes'!$F11:$EE11)+SUMIF('SPACELOG 5 BP'!$F$2:$EE$2,CX$4,'SPACELOG 5 BP'!$F11:$EE11)+SUMIF('SPACELOG 6 BP'!$F$2:$EE$2,CX$4,'SPACELOG 6 BP'!$F11:$EE11)+SUMIF('SPACELOG 7 BP'!$F$2:$EE$2,CX$4,'SPACELOG 7 BP'!$F11:$EE11)+SUMIF('SPACELOG 8 BP'!$F$2:$EE$2,CX$4,'SPACELOG 8 BP'!$F11:$EE11)+SUMIF('SPACELOG 9 BP'!$F$2:$EE$2,CX$4,'SPACELOG 9 BP'!$F11:$EE11)+SUMIF('SPACELOG 10 BP'!$F$2:$EE$2,CX$4,'SPACELOG 10 BP'!$F11:$EE11)+SUMIF('SPACELOG 11 BP'!$F$2:$EE$2,CX$4,'SPACELOG 11 BP'!$F11:$EE11)+SUMIF('SPACELOG 12 BP'!$F$2:$EE$2,CX$4,'SPACELOG 12 BP'!$F11:$EE11)</f>
        <v>2470</v>
      </c>
      <c r="CY11" s="13">
        <f>SUMIF('reporting montigny'!$F$2:$EE$2,CY$4,'reporting montigny'!$F11:$EE11)+SUMIF('reporting boissy'!$F$2:$EE$2,CY$4,'reporting boissy'!$F11:$EE11)+SUMIF('reporting moussy'!$F$2:$EE$2,CY$4,'reporting moussy'!$F11:$EE11)+SUMIF('reporting trappes'!$F$2:$EE$2,CY$4,'reporting trappes'!$F11:$EE11)+SUMIF('SPACELOG 5 BP'!$F$2:$EE$2,CY$4,'SPACELOG 5 BP'!$F11:$EE11)+SUMIF('SPACELOG 6 BP'!$F$2:$EE$2,CY$4,'SPACELOG 6 BP'!$F11:$EE11)+SUMIF('SPACELOG 7 BP'!$F$2:$EE$2,CY$4,'SPACELOG 7 BP'!$F11:$EE11)+SUMIF('SPACELOG 8 BP'!$F$2:$EE$2,CY$4,'SPACELOG 8 BP'!$F11:$EE11)+SUMIF('SPACELOG 9 BP'!$F$2:$EE$2,CY$4,'SPACELOG 9 BP'!$F11:$EE11)+SUMIF('SPACELOG 10 BP'!$F$2:$EE$2,CY$4,'SPACELOG 10 BP'!$F11:$EE11)+SUMIF('SPACELOG 11 BP'!$F$2:$EE$2,CY$4,'SPACELOG 11 BP'!$F11:$EE11)+SUMIF('SPACELOG 12 BP'!$F$2:$EE$2,CY$4,'SPACELOG 12 BP'!$F11:$EE11)</f>
        <v>2470</v>
      </c>
      <c r="CZ11" s="13">
        <f>SUMIF('reporting montigny'!$F$2:$EE$2,CZ$4,'reporting montigny'!$F11:$EE11)+SUMIF('reporting boissy'!$F$2:$EE$2,CZ$4,'reporting boissy'!$F11:$EE11)+SUMIF('reporting moussy'!$F$2:$EE$2,CZ$4,'reporting moussy'!$F11:$EE11)+SUMIF('reporting trappes'!$F$2:$EE$2,CZ$4,'reporting trappes'!$F11:$EE11)+SUMIF('SPACELOG 5 BP'!$F$2:$EE$2,CZ$4,'SPACELOG 5 BP'!$F11:$EE11)+SUMIF('SPACELOG 6 BP'!$F$2:$EE$2,CZ$4,'SPACELOG 6 BP'!$F11:$EE11)+SUMIF('SPACELOG 7 BP'!$F$2:$EE$2,CZ$4,'SPACELOG 7 BP'!$F11:$EE11)+SUMIF('SPACELOG 8 BP'!$F$2:$EE$2,CZ$4,'SPACELOG 8 BP'!$F11:$EE11)+SUMIF('SPACELOG 9 BP'!$F$2:$EE$2,CZ$4,'SPACELOG 9 BP'!$F11:$EE11)+SUMIF('SPACELOG 10 BP'!$F$2:$EE$2,CZ$4,'SPACELOG 10 BP'!$F11:$EE11)+SUMIF('SPACELOG 11 BP'!$F$2:$EE$2,CZ$4,'SPACELOG 11 BP'!$F11:$EE11)+SUMIF('SPACELOG 12 BP'!$F$2:$EE$2,CZ$4,'SPACELOG 12 BP'!$F11:$EE11)</f>
        <v>2470</v>
      </c>
      <c r="DA11" s="13">
        <f>SUMIF('reporting montigny'!$F$2:$EE$2,DA$4,'reporting montigny'!$F11:$EE11)+SUMIF('reporting boissy'!$F$2:$EE$2,DA$4,'reporting boissy'!$F11:$EE11)+SUMIF('reporting moussy'!$F$2:$EE$2,DA$4,'reporting moussy'!$F11:$EE11)+SUMIF('reporting trappes'!$F$2:$EE$2,DA$4,'reporting trappes'!$F11:$EE11)+SUMIF('SPACELOG 5 BP'!$F$2:$EE$2,DA$4,'SPACELOG 5 BP'!$F11:$EE11)+SUMIF('SPACELOG 6 BP'!$F$2:$EE$2,DA$4,'SPACELOG 6 BP'!$F11:$EE11)+SUMIF('SPACELOG 7 BP'!$F$2:$EE$2,DA$4,'SPACELOG 7 BP'!$F11:$EE11)+SUMIF('SPACELOG 8 BP'!$F$2:$EE$2,DA$4,'SPACELOG 8 BP'!$F11:$EE11)+SUMIF('SPACELOG 9 BP'!$F$2:$EE$2,DA$4,'SPACELOG 9 BP'!$F11:$EE11)+SUMIF('SPACELOG 10 BP'!$F$2:$EE$2,DA$4,'SPACELOG 10 BP'!$F11:$EE11)+SUMIF('SPACELOG 11 BP'!$F$2:$EE$2,DA$4,'SPACELOG 11 BP'!$F11:$EE11)+SUMIF('SPACELOG 12 BP'!$F$2:$EE$2,DA$4,'SPACELOG 12 BP'!$F11:$EE11)</f>
        <v>2470</v>
      </c>
      <c r="DB11" s="13">
        <f>SUMIF('reporting montigny'!$F$2:$EE$2,DB$4,'reporting montigny'!$F11:$EE11)+SUMIF('reporting boissy'!$F$2:$EE$2,DB$4,'reporting boissy'!$F11:$EE11)+SUMIF('reporting moussy'!$F$2:$EE$2,DB$4,'reporting moussy'!$F11:$EE11)+SUMIF('reporting trappes'!$F$2:$EE$2,DB$4,'reporting trappes'!$F11:$EE11)+SUMIF('SPACELOG 5 BP'!$F$2:$EE$2,DB$4,'SPACELOG 5 BP'!$F11:$EE11)+SUMIF('SPACELOG 6 BP'!$F$2:$EE$2,DB$4,'SPACELOG 6 BP'!$F11:$EE11)+SUMIF('SPACELOG 7 BP'!$F$2:$EE$2,DB$4,'SPACELOG 7 BP'!$F11:$EE11)+SUMIF('SPACELOG 8 BP'!$F$2:$EE$2,DB$4,'SPACELOG 8 BP'!$F11:$EE11)+SUMIF('SPACELOG 9 BP'!$F$2:$EE$2,DB$4,'SPACELOG 9 BP'!$F11:$EE11)+SUMIF('SPACELOG 10 BP'!$F$2:$EE$2,DB$4,'SPACELOG 10 BP'!$F11:$EE11)+SUMIF('SPACELOG 11 BP'!$F$2:$EE$2,DB$4,'SPACELOG 11 BP'!$F11:$EE11)+SUMIF('SPACELOG 12 BP'!$F$2:$EE$2,DB$4,'SPACELOG 12 BP'!$F11:$EE11)</f>
        <v>2470</v>
      </c>
      <c r="DC11" s="13">
        <f>SUMIF('reporting montigny'!$F$2:$EE$2,DC$4,'reporting montigny'!$F11:$EE11)+SUMIF('reporting boissy'!$F$2:$EE$2,DC$4,'reporting boissy'!$F11:$EE11)+SUMIF('reporting moussy'!$F$2:$EE$2,DC$4,'reporting moussy'!$F11:$EE11)+SUMIF('reporting trappes'!$F$2:$EE$2,DC$4,'reporting trappes'!$F11:$EE11)+SUMIF('SPACELOG 5 BP'!$F$2:$EE$2,DC$4,'SPACELOG 5 BP'!$F11:$EE11)+SUMIF('SPACELOG 6 BP'!$F$2:$EE$2,DC$4,'SPACELOG 6 BP'!$F11:$EE11)+SUMIF('SPACELOG 7 BP'!$F$2:$EE$2,DC$4,'SPACELOG 7 BP'!$F11:$EE11)+SUMIF('SPACELOG 8 BP'!$F$2:$EE$2,DC$4,'SPACELOG 8 BP'!$F11:$EE11)+SUMIF('SPACELOG 9 BP'!$F$2:$EE$2,DC$4,'SPACELOG 9 BP'!$F11:$EE11)+SUMIF('SPACELOG 10 BP'!$F$2:$EE$2,DC$4,'SPACELOG 10 BP'!$F11:$EE11)+SUMIF('SPACELOG 11 BP'!$F$2:$EE$2,DC$4,'SPACELOG 11 BP'!$F11:$EE11)+SUMIF('SPACELOG 12 BP'!$F$2:$EE$2,DC$4,'SPACELOG 12 BP'!$F11:$EE11)</f>
        <v>2470</v>
      </c>
      <c r="DD11" s="13">
        <f>SUMIF('reporting montigny'!$F$2:$EE$2,DD$4,'reporting montigny'!$F11:$EE11)+SUMIF('reporting boissy'!$F$2:$EE$2,DD$4,'reporting boissy'!$F11:$EE11)+SUMIF('reporting moussy'!$F$2:$EE$2,DD$4,'reporting moussy'!$F11:$EE11)+SUMIF('reporting trappes'!$F$2:$EE$2,DD$4,'reporting trappes'!$F11:$EE11)+SUMIF('SPACELOG 5 BP'!$F$2:$EE$2,DD$4,'SPACELOG 5 BP'!$F11:$EE11)+SUMIF('SPACELOG 6 BP'!$F$2:$EE$2,DD$4,'SPACELOG 6 BP'!$F11:$EE11)+SUMIF('SPACELOG 7 BP'!$F$2:$EE$2,DD$4,'SPACELOG 7 BP'!$F11:$EE11)+SUMIF('SPACELOG 8 BP'!$F$2:$EE$2,DD$4,'SPACELOG 8 BP'!$F11:$EE11)+SUMIF('SPACELOG 9 BP'!$F$2:$EE$2,DD$4,'SPACELOG 9 BP'!$F11:$EE11)+SUMIF('SPACELOG 10 BP'!$F$2:$EE$2,DD$4,'SPACELOG 10 BP'!$F11:$EE11)+SUMIF('SPACELOG 11 BP'!$F$2:$EE$2,DD$4,'SPACELOG 11 BP'!$F11:$EE11)+SUMIF('SPACELOG 12 BP'!$F$2:$EE$2,DD$4,'SPACELOG 12 BP'!$F11:$EE11)</f>
        <v>2470</v>
      </c>
      <c r="DE11" s="14">
        <f t="shared" si="16"/>
        <v>29640</v>
      </c>
      <c r="DF11" s="13">
        <f>SUMIF('reporting montigny'!$F$2:$EE$2,DF$4,'reporting montigny'!$F11:$EE11)+SUMIF('reporting boissy'!$F$2:$EE$2,DF$4,'reporting boissy'!$F11:$EE11)+SUMIF('reporting moussy'!$F$2:$EE$2,DF$4,'reporting moussy'!$F11:$EE11)+SUMIF('reporting trappes'!$F$2:$EE$2,DF$4,'reporting trappes'!$F11:$EE11)+SUMIF('SPACELOG 5 BP'!$F$2:$EE$2,DF$4,'SPACELOG 5 BP'!$F11:$EE11)+SUMIF('SPACELOG 6 BP'!$F$2:$EE$2,DF$4,'SPACELOG 6 BP'!$F11:$EE11)+SUMIF('SPACELOG 7 BP'!$F$2:$EE$2,DF$4,'SPACELOG 7 BP'!$F11:$EE11)+SUMIF('SPACELOG 8 BP'!$F$2:$EE$2,DF$4,'SPACELOG 8 BP'!$F11:$EE11)+SUMIF('SPACELOG 9 BP'!$F$2:$EE$2,DF$4,'SPACELOG 9 BP'!$F11:$EE11)+SUMIF('SPACELOG 10 BP'!$F$2:$EE$2,DF$4,'SPACELOG 10 BP'!$F11:$EE11)+SUMIF('SPACELOG 11 BP'!$F$2:$EE$2,DF$4,'SPACELOG 11 BP'!$F11:$EE11)+SUMIF('SPACELOG 12 BP'!$F$2:$EE$2,DF$4,'SPACELOG 12 BP'!$F11:$EE11)</f>
        <v>2470</v>
      </c>
      <c r="DG11" s="13">
        <f>SUMIF('reporting montigny'!$F$2:$EE$2,DG$4,'reporting montigny'!$F11:$EE11)+SUMIF('reporting boissy'!$F$2:$EE$2,DG$4,'reporting boissy'!$F11:$EE11)+SUMIF('reporting moussy'!$F$2:$EE$2,DG$4,'reporting moussy'!$F11:$EE11)+SUMIF('reporting trappes'!$F$2:$EE$2,DG$4,'reporting trappes'!$F11:$EE11)+SUMIF('SPACELOG 5 BP'!$F$2:$EE$2,DG$4,'SPACELOG 5 BP'!$F11:$EE11)+SUMIF('SPACELOG 6 BP'!$F$2:$EE$2,DG$4,'SPACELOG 6 BP'!$F11:$EE11)+SUMIF('SPACELOG 7 BP'!$F$2:$EE$2,DG$4,'SPACELOG 7 BP'!$F11:$EE11)+SUMIF('SPACELOG 8 BP'!$F$2:$EE$2,DG$4,'SPACELOG 8 BP'!$F11:$EE11)+SUMIF('SPACELOG 9 BP'!$F$2:$EE$2,DG$4,'SPACELOG 9 BP'!$F11:$EE11)+SUMIF('SPACELOG 10 BP'!$F$2:$EE$2,DG$4,'SPACELOG 10 BP'!$F11:$EE11)+SUMIF('SPACELOG 11 BP'!$F$2:$EE$2,DG$4,'SPACELOG 11 BP'!$F11:$EE11)+SUMIF('SPACELOG 12 BP'!$F$2:$EE$2,DG$4,'SPACELOG 12 BP'!$F11:$EE11)</f>
        <v>2470</v>
      </c>
      <c r="DH11" s="13">
        <f>SUMIF('reporting montigny'!$F$2:$EE$2,DH$4,'reporting montigny'!$F11:$EE11)+SUMIF('reporting boissy'!$F$2:$EE$2,DH$4,'reporting boissy'!$F11:$EE11)+SUMIF('reporting moussy'!$F$2:$EE$2,DH$4,'reporting moussy'!$F11:$EE11)+SUMIF('reporting trappes'!$F$2:$EE$2,DH$4,'reporting trappes'!$F11:$EE11)+SUMIF('SPACELOG 5 BP'!$F$2:$EE$2,DH$4,'SPACELOG 5 BP'!$F11:$EE11)+SUMIF('SPACELOG 6 BP'!$F$2:$EE$2,DH$4,'SPACELOG 6 BP'!$F11:$EE11)+SUMIF('SPACELOG 7 BP'!$F$2:$EE$2,DH$4,'SPACELOG 7 BP'!$F11:$EE11)+SUMIF('SPACELOG 8 BP'!$F$2:$EE$2,DH$4,'SPACELOG 8 BP'!$F11:$EE11)+SUMIF('SPACELOG 9 BP'!$F$2:$EE$2,DH$4,'SPACELOG 9 BP'!$F11:$EE11)+SUMIF('SPACELOG 10 BP'!$F$2:$EE$2,DH$4,'SPACELOG 10 BP'!$F11:$EE11)+SUMIF('SPACELOG 11 BP'!$F$2:$EE$2,DH$4,'SPACELOG 11 BP'!$F11:$EE11)+SUMIF('SPACELOG 12 BP'!$F$2:$EE$2,DH$4,'SPACELOG 12 BP'!$F11:$EE11)</f>
        <v>2470</v>
      </c>
      <c r="DI11" s="13">
        <f>SUMIF('reporting montigny'!$F$2:$EE$2,DI$4,'reporting montigny'!$F11:$EE11)+SUMIF('reporting boissy'!$F$2:$EE$2,DI$4,'reporting boissy'!$F11:$EE11)+SUMIF('reporting moussy'!$F$2:$EE$2,DI$4,'reporting moussy'!$F11:$EE11)+SUMIF('reporting trappes'!$F$2:$EE$2,DI$4,'reporting trappes'!$F11:$EE11)+SUMIF('SPACELOG 5 BP'!$F$2:$EE$2,DI$4,'SPACELOG 5 BP'!$F11:$EE11)+SUMIF('SPACELOG 6 BP'!$F$2:$EE$2,DI$4,'SPACELOG 6 BP'!$F11:$EE11)+SUMIF('SPACELOG 7 BP'!$F$2:$EE$2,DI$4,'SPACELOG 7 BP'!$F11:$EE11)+SUMIF('SPACELOG 8 BP'!$F$2:$EE$2,DI$4,'SPACELOG 8 BP'!$F11:$EE11)+SUMIF('SPACELOG 9 BP'!$F$2:$EE$2,DI$4,'SPACELOG 9 BP'!$F11:$EE11)+SUMIF('SPACELOG 10 BP'!$F$2:$EE$2,DI$4,'SPACELOG 10 BP'!$F11:$EE11)+SUMIF('SPACELOG 11 BP'!$F$2:$EE$2,DI$4,'SPACELOG 11 BP'!$F11:$EE11)+SUMIF('SPACELOG 12 BP'!$F$2:$EE$2,DI$4,'SPACELOG 12 BP'!$F11:$EE11)</f>
        <v>2470</v>
      </c>
      <c r="DJ11" s="13">
        <f>SUMIF('reporting montigny'!$F$2:$EE$2,DJ$4,'reporting montigny'!$F11:$EE11)+SUMIF('reporting boissy'!$F$2:$EE$2,DJ$4,'reporting boissy'!$F11:$EE11)+SUMIF('reporting moussy'!$F$2:$EE$2,DJ$4,'reporting moussy'!$F11:$EE11)+SUMIF('reporting trappes'!$F$2:$EE$2,DJ$4,'reporting trappes'!$F11:$EE11)+SUMIF('SPACELOG 5 BP'!$F$2:$EE$2,DJ$4,'SPACELOG 5 BP'!$F11:$EE11)+SUMIF('SPACELOG 6 BP'!$F$2:$EE$2,DJ$4,'SPACELOG 6 BP'!$F11:$EE11)+SUMIF('SPACELOG 7 BP'!$F$2:$EE$2,DJ$4,'SPACELOG 7 BP'!$F11:$EE11)+SUMIF('SPACELOG 8 BP'!$F$2:$EE$2,DJ$4,'SPACELOG 8 BP'!$F11:$EE11)+SUMIF('SPACELOG 9 BP'!$F$2:$EE$2,DJ$4,'SPACELOG 9 BP'!$F11:$EE11)+SUMIF('SPACELOG 10 BP'!$F$2:$EE$2,DJ$4,'SPACELOG 10 BP'!$F11:$EE11)+SUMIF('SPACELOG 11 BP'!$F$2:$EE$2,DJ$4,'SPACELOG 11 BP'!$F11:$EE11)+SUMIF('SPACELOG 12 BP'!$F$2:$EE$2,DJ$4,'SPACELOG 12 BP'!$F11:$EE11)</f>
        <v>2470</v>
      </c>
      <c r="DK11" s="13">
        <f>SUMIF('reporting montigny'!$F$2:$EE$2,DK$4,'reporting montigny'!$F11:$EE11)+SUMIF('reporting boissy'!$F$2:$EE$2,DK$4,'reporting boissy'!$F11:$EE11)+SUMIF('reporting moussy'!$F$2:$EE$2,DK$4,'reporting moussy'!$F11:$EE11)+SUMIF('reporting trappes'!$F$2:$EE$2,DK$4,'reporting trappes'!$F11:$EE11)+SUMIF('SPACELOG 5 BP'!$F$2:$EE$2,DK$4,'SPACELOG 5 BP'!$F11:$EE11)+SUMIF('SPACELOG 6 BP'!$F$2:$EE$2,DK$4,'SPACELOG 6 BP'!$F11:$EE11)+SUMIF('SPACELOG 7 BP'!$F$2:$EE$2,DK$4,'SPACELOG 7 BP'!$F11:$EE11)+SUMIF('SPACELOG 8 BP'!$F$2:$EE$2,DK$4,'SPACELOG 8 BP'!$F11:$EE11)+SUMIF('SPACELOG 9 BP'!$F$2:$EE$2,DK$4,'SPACELOG 9 BP'!$F11:$EE11)+SUMIF('SPACELOG 10 BP'!$F$2:$EE$2,DK$4,'SPACELOG 10 BP'!$F11:$EE11)+SUMIF('SPACELOG 11 BP'!$F$2:$EE$2,DK$4,'SPACELOG 11 BP'!$F11:$EE11)+SUMIF('SPACELOG 12 BP'!$F$2:$EE$2,DK$4,'SPACELOG 12 BP'!$F11:$EE11)</f>
        <v>2470</v>
      </c>
      <c r="DL11" s="13">
        <f>SUMIF('reporting montigny'!$F$2:$EE$2,DL$4,'reporting montigny'!$F11:$EE11)+SUMIF('reporting boissy'!$F$2:$EE$2,DL$4,'reporting boissy'!$F11:$EE11)+SUMIF('reporting moussy'!$F$2:$EE$2,DL$4,'reporting moussy'!$F11:$EE11)+SUMIF('reporting trappes'!$F$2:$EE$2,DL$4,'reporting trappes'!$F11:$EE11)+SUMIF('SPACELOG 5 BP'!$F$2:$EE$2,DL$4,'SPACELOG 5 BP'!$F11:$EE11)+SUMIF('SPACELOG 6 BP'!$F$2:$EE$2,DL$4,'SPACELOG 6 BP'!$F11:$EE11)+SUMIF('SPACELOG 7 BP'!$F$2:$EE$2,DL$4,'SPACELOG 7 BP'!$F11:$EE11)+SUMIF('SPACELOG 8 BP'!$F$2:$EE$2,DL$4,'SPACELOG 8 BP'!$F11:$EE11)+SUMIF('SPACELOG 9 BP'!$F$2:$EE$2,DL$4,'SPACELOG 9 BP'!$F11:$EE11)+SUMIF('SPACELOG 10 BP'!$F$2:$EE$2,DL$4,'SPACELOG 10 BP'!$F11:$EE11)+SUMIF('SPACELOG 11 BP'!$F$2:$EE$2,DL$4,'SPACELOG 11 BP'!$F11:$EE11)+SUMIF('SPACELOG 12 BP'!$F$2:$EE$2,DL$4,'SPACELOG 12 BP'!$F11:$EE11)</f>
        <v>2470</v>
      </c>
      <c r="DM11" s="13">
        <f>SUMIF('reporting montigny'!$F$2:$EE$2,DM$4,'reporting montigny'!$F11:$EE11)+SUMIF('reporting boissy'!$F$2:$EE$2,DM$4,'reporting boissy'!$F11:$EE11)+SUMIF('reporting moussy'!$F$2:$EE$2,DM$4,'reporting moussy'!$F11:$EE11)+SUMIF('reporting trappes'!$F$2:$EE$2,DM$4,'reporting trappes'!$F11:$EE11)+SUMIF('SPACELOG 5 BP'!$F$2:$EE$2,DM$4,'SPACELOG 5 BP'!$F11:$EE11)+SUMIF('SPACELOG 6 BP'!$F$2:$EE$2,DM$4,'SPACELOG 6 BP'!$F11:$EE11)+SUMIF('SPACELOG 7 BP'!$F$2:$EE$2,DM$4,'SPACELOG 7 BP'!$F11:$EE11)+SUMIF('SPACELOG 8 BP'!$F$2:$EE$2,DM$4,'SPACELOG 8 BP'!$F11:$EE11)+SUMIF('SPACELOG 9 BP'!$F$2:$EE$2,DM$4,'SPACELOG 9 BP'!$F11:$EE11)+SUMIF('SPACELOG 10 BP'!$F$2:$EE$2,DM$4,'SPACELOG 10 BP'!$F11:$EE11)+SUMIF('SPACELOG 11 BP'!$F$2:$EE$2,DM$4,'SPACELOG 11 BP'!$F11:$EE11)+SUMIF('SPACELOG 12 BP'!$F$2:$EE$2,DM$4,'SPACELOG 12 BP'!$F11:$EE11)</f>
        <v>2470</v>
      </c>
      <c r="DN11" s="13">
        <f>SUMIF('reporting montigny'!$F$2:$EE$2,DN$4,'reporting montigny'!$F11:$EE11)+SUMIF('reporting boissy'!$F$2:$EE$2,DN$4,'reporting boissy'!$F11:$EE11)+SUMIF('reporting moussy'!$F$2:$EE$2,DN$4,'reporting moussy'!$F11:$EE11)+SUMIF('reporting trappes'!$F$2:$EE$2,DN$4,'reporting trappes'!$F11:$EE11)+SUMIF('SPACELOG 5 BP'!$F$2:$EE$2,DN$4,'SPACELOG 5 BP'!$F11:$EE11)+SUMIF('SPACELOG 6 BP'!$F$2:$EE$2,DN$4,'SPACELOG 6 BP'!$F11:$EE11)+SUMIF('SPACELOG 7 BP'!$F$2:$EE$2,DN$4,'SPACELOG 7 BP'!$F11:$EE11)+SUMIF('SPACELOG 8 BP'!$F$2:$EE$2,DN$4,'SPACELOG 8 BP'!$F11:$EE11)+SUMIF('SPACELOG 9 BP'!$F$2:$EE$2,DN$4,'SPACELOG 9 BP'!$F11:$EE11)+SUMIF('SPACELOG 10 BP'!$F$2:$EE$2,DN$4,'SPACELOG 10 BP'!$F11:$EE11)+SUMIF('SPACELOG 11 BP'!$F$2:$EE$2,DN$4,'SPACELOG 11 BP'!$F11:$EE11)+SUMIF('SPACELOG 12 BP'!$F$2:$EE$2,DN$4,'SPACELOG 12 BP'!$F11:$EE11)</f>
        <v>2470</v>
      </c>
      <c r="DO11" s="13">
        <f>SUMIF('reporting montigny'!$F$2:$EE$2,DO$4,'reporting montigny'!$F11:$EE11)+SUMIF('reporting boissy'!$F$2:$EE$2,DO$4,'reporting boissy'!$F11:$EE11)+SUMIF('reporting moussy'!$F$2:$EE$2,DO$4,'reporting moussy'!$F11:$EE11)+SUMIF('reporting trappes'!$F$2:$EE$2,DO$4,'reporting trappes'!$F11:$EE11)+SUMIF('SPACELOG 5 BP'!$F$2:$EE$2,DO$4,'SPACELOG 5 BP'!$F11:$EE11)+SUMIF('SPACELOG 6 BP'!$F$2:$EE$2,DO$4,'SPACELOG 6 BP'!$F11:$EE11)+SUMIF('SPACELOG 7 BP'!$F$2:$EE$2,DO$4,'SPACELOG 7 BP'!$F11:$EE11)+SUMIF('SPACELOG 8 BP'!$F$2:$EE$2,DO$4,'SPACELOG 8 BP'!$F11:$EE11)+SUMIF('SPACELOG 9 BP'!$F$2:$EE$2,DO$4,'SPACELOG 9 BP'!$F11:$EE11)+SUMIF('SPACELOG 10 BP'!$F$2:$EE$2,DO$4,'SPACELOG 10 BP'!$F11:$EE11)+SUMIF('SPACELOG 11 BP'!$F$2:$EE$2,DO$4,'SPACELOG 11 BP'!$F11:$EE11)+SUMIF('SPACELOG 12 BP'!$F$2:$EE$2,DO$4,'SPACELOG 12 BP'!$F11:$EE11)</f>
        <v>2470</v>
      </c>
      <c r="DP11" s="13">
        <f>SUMIF('reporting montigny'!$F$2:$EE$2,DP$4,'reporting montigny'!$F11:$EE11)+SUMIF('reporting boissy'!$F$2:$EE$2,DP$4,'reporting boissy'!$F11:$EE11)+SUMIF('reporting moussy'!$F$2:$EE$2,DP$4,'reporting moussy'!$F11:$EE11)+SUMIF('reporting trappes'!$F$2:$EE$2,DP$4,'reporting trappes'!$F11:$EE11)+SUMIF('SPACELOG 5 BP'!$F$2:$EE$2,DP$4,'SPACELOG 5 BP'!$F11:$EE11)+SUMIF('SPACELOG 6 BP'!$F$2:$EE$2,DP$4,'SPACELOG 6 BP'!$F11:$EE11)+SUMIF('SPACELOG 7 BP'!$F$2:$EE$2,DP$4,'SPACELOG 7 BP'!$F11:$EE11)+SUMIF('SPACELOG 8 BP'!$F$2:$EE$2,DP$4,'SPACELOG 8 BP'!$F11:$EE11)+SUMIF('SPACELOG 9 BP'!$F$2:$EE$2,DP$4,'SPACELOG 9 BP'!$F11:$EE11)+SUMIF('SPACELOG 10 BP'!$F$2:$EE$2,DP$4,'SPACELOG 10 BP'!$F11:$EE11)+SUMIF('SPACELOG 11 BP'!$F$2:$EE$2,DP$4,'SPACELOG 11 BP'!$F11:$EE11)+SUMIF('SPACELOG 12 BP'!$F$2:$EE$2,DP$4,'SPACELOG 12 BP'!$F11:$EE11)</f>
        <v>2470</v>
      </c>
      <c r="DQ11" s="13">
        <f>SUMIF('reporting montigny'!$F$2:$EE$2,DQ$4,'reporting montigny'!$F11:$EE11)+SUMIF('reporting boissy'!$F$2:$EE$2,DQ$4,'reporting boissy'!$F11:$EE11)+SUMIF('reporting moussy'!$F$2:$EE$2,DQ$4,'reporting moussy'!$F11:$EE11)+SUMIF('reporting trappes'!$F$2:$EE$2,DQ$4,'reporting trappes'!$F11:$EE11)+SUMIF('SPACELOG 5 BP'!$F$2:$EE$2,DQ$4,'SPACELOG 5 BP'!$F11:$EE11)+SUMIF('SPACELOG 6 BP'!$F$2:$EE$2,DQ$4,'SPACELOG 6 BP'!$F11:$EE11)+SUMIF('SPACELOG 7 BP'!$F$2:$EE$2,DQ$4,'SPACELOG 7 BP'!$F11:$EE11)+SUMIF('SPACELOG 8 BP'!$F$2:$EE$2,DQ$4,'SPACELOG 8 BP'!$F11:$EE11)+SUMIF('SPACELOG 9 BP'!$F$2:$EE$2,DQ$4,'SPACELOG 9 BP'!$F11:$EE11)+SUMIF('SPACELOG 10 BP'!$F$2:$EE$2,DQ$4,'SPACELOG 10 BP'!$F11:$EE11)+SUMIF('SPACELOG 11 BP'!$F$2:$EE$2,DQ$4,'SPACELOG 11 BP'!$F11:$EE11)+SUMIF('SPACELOG 12 BP'!$F$2:$EE$2,DQ$4,'SPACELOG 12 BP'!$F11:$EE11)</f>
        <v>2470</v>
      </c>
      <c r="DR11" s="14">
        <f t="shared" si="17"/>
        <v>29640</v>
      </c>
    </row>
    <row r="12" spans="1:122" x14ac:dyDescent="0.2">
      <c r="A12" s="11"/>
      <c r="B12" s="12" t="s">
        <v>59</v>
      </c>
      <c r="C12" s="17"/>
      <c r="E12" s="3" t="s">
        <v>60</v>
      </c>
      <c r="F12" s="13">
        <f>SUMIF('reporting montigny'!$F$2:$EE$2,F$4,'reporting montigny'!$F12:$EE12)+SUMIF('reporting boissy'!$F$2:$EE$2,F$4,'reporting boissy'!$F12:$EE12)+SUMIF('reporting moussy'!$F$2:$EE$2,F$4,'reporting moussy'!$F12:$EE12)+SUMIF('reporting trappes'!$F$2:$EE$2,F$4,'reporting trappes'!$F12:$EE12)+SUMIF('SPACELOG 5 BP'!$F$2:$EE$2,F$4,'SPACELOG 5 BP'!$F12:$EE12)+SUMIF('SPACELOG 6 BP'!$F$2:$EE$2,F$4,'SPACELOG 6 BP'!$F12:$EE12)+SUMIF('SPACELOG 7 BP'!$F$2:$EE$2,F$4,'SPACELOG 7 BP'!$F12:$EE12)+SUMIF('SPACELOG 8 BP'!$F$2:$EE$2,F$4,'SPACELOG 8 BP'!$F12:$EE12)+SUMIF('SPACELOG 9 BP'!$F$2:$EE$2,F$4,'SPACELOG 9 BP'!$F12:$EE12)+SUMIF('SPACELOG 10 BP'!$F$2:$EE$2,F$4,'SPACELOG 10 BP'!$F12:$EE12)+SUMIF('SPACELOG 11 BP'!$F$2:$EE$2,F$4,'SPACELOG 11 BP'!$F12:$EE12)+SUMIF('SPACELOG 12 BP'!$F$2:$EE$2,F$4,'SPACELOG 12 BP'!$F12:$EE12)</f>
        <v>100</v>
      </c>
      <c r="G12" s="13">
        <f>SUMIF('reporting montigny'!$F$2:$EE$2,G$4,'reporting montigny'!$F12:$EE12)+SUMIF('reporting boissy'!$F$2:$EE$2,G$4,'reporting boissy'!$F12:$EE12)+SUMIF('reporting moussy'!$F$2:$EE$2,G$4,'reporting moussy'!$F12:$EE12)+SUMIF('reporting trappes'!$F$2:$EE$2,G$4,'reporting trappes'!$F12:$EE12)+SUMIF('SPACELOG 5 BP'!$F$2:$EE$2,G$4,'SPACELOG 5 BP'!$F12:$EE12)+SUMIF('SPACELOG 6 BP'!$F$2:$EE$2,G$4,'SPACELOG 6 BP'!$F12:$EE12)+SUMIF('SPACELOG 7 BP'!$F$2:$EE$2,G$4,'SPACELOG 7 BP'!$F12:$EE12)+SUMIF('SPACELOG 8 BP'!$F$2:$EE$2,G$4,'SPACELOG 8 BP'!$F12:$EE12)+SUMIF('SPACELOG 9 BP'!$F$2:$EE$2,G$4,'SPACELOG 9 BP'!$F12:$EE12)+SUMIF('SPACELOG 10 BP'!$F$2:$EE$2,G$4,'SPACELOG 10 BP'!$F12:$EE12)+SUMIF('SPACELOG 11 BP'!$F$2:$EE$2,G$4,'SPACELOG 11 BP'!$F12:$EE12)+SUMIF('SPACELOG 12 BP'!$F$2:$EE$2,G$4,'SPACELOG 12 BP'!$F12:$EE12)</f>
        <v>100</v>
      </c>
      <c r="H12" s="13">
        <f>SUMIF('reporting montigny'!$F$2:$EE$2,H$4,'reporting montigny'!$F12:$EE12)+SUMIF('reporting boissy'!$F$2:$EE$2,H$4,'reporting boissy'!$F12:$EE12)+SUMIF('reporting moussy'!$F$2:$EE$2,H$4,'reporting moussy'!$F12:$EE12)+SUMIF('reporting trappes'!$F$2:$EE$2,H$4,'reporting trappes'!$F12:$EE12)+SUMIF('SPACELOG 5 BP'!$F$2:$EE$2,H$4,'SPACELOG 5 BP'!$F12:$EE12)+SUMIF('SPACELOG 6 BP'!$F$2:$EE$2,H$4,'SPACELOG 6 BP'!$F12:$EE12)+SUMIF('SPACELOG 7 BP'!$F$2:$EE$2,H$4,'SPACELOG 7 BP'!$F12:$EE12)+SUMIF('SPACELOG 8 BP'!$F$2:$EE$2,H$4,'SPACELOG 8 BP'!$F12:$EE12)+SUMIF('SPACELOG 9 BP'!$F$2:$EE$2,H$4,'SPACELOG 9 BP'!$F12:$EE12)+SUMIF('SPACELOG 10 BP'!$F$2:$EE$2,H$4,'SPACELOG 10 BP'!$F12:$EE12)+SUMIF('SPACELOG 11 BP'!$F$2:$EE$2,H$4,'SPACELOG 11 BP'!$F12:$EE12)+SUMIF('SPACELOG 12 BP'!$F$2:$EE$2,H$4,'SPACELOG 12 BP'!$F12:$EE12)</f>
        <v>100</v>
      </c>
      <c r="I12" s="13">
        <f>SUMIF('reporting montigny'!$F$2:$EE$2,I$4,'reporting montigny'!$F12:$EE12)+SUMIF('reporting boissy'!$F$2:$EE$2,I$4,'reporting boissy'!$F12:$EE12)+SUMIF('reporting moussy'!$F$2:$EE$2,I$4,'reporting moussy'!$F12:$EE12)+SUMIF('reporting trappes'!$F$2:$EE$2,I$4,'reporting trappes'!$F12:$EE12)+SUMIF('SPACELOG 5 BP'!$F$2:$EE$2,I$4,'SPACELOG 5 BP'!$F12:$EE12)+SUMIF('SPACELOG 6 BP'!$F$2:$EE$2,I$4,'SPACELOG 6 BP'!$F12:$EE12)+SUMIF('SPACELOG 7 BP'!$F$2:$EE$2,I$4,'SPACELOG 7 BP'!$F12:$EE12)+SUMIF('SPACELOG 8 BP'!$F$2:$EE$2,I$4,'SPACELOG 8 BP'!$F12:$EE12)+SUMIF('SPACELOG 9 BP'!$F$2:$EE$2,I$4,'SPACELOG 9 BP'!$F12:$EE12)+SUMIF('SPACELOG 10 BP'!$F$2:$EE$2,I$4,'SPACELOG 10 BP'!$F12:$EE12)+SUMIF('SPACELOG 11 BP'!$F$2:$EE$2,I$4,'SPACELOG 11 BP'!$F12:$EE12)+SUMIF('SPACELOG 12 BP'!$F$2:$EE$2,I$4,'SPACELOG 12 BP'!$F12:$EE12)</f>
        <v>100</v>
      </c>
      <c r="J12" s="13">
        <f>SUMIF('reporting montigny'!$F$2:$EE$2,J$4,'reporting montigny'!$F12:$EE12)+SUMIF('reporting boissy'!$F$2:$EE$2,J$4,'reporting boissy'!$F12:$EE12)+SUMIF('reporting moussy'!$F$2:$EE$2,J$4,'reporting moussy'!$F12:$EE12)+SUMIF('reporting trappes'!$F$2:$EE$2,J$4,'reporting trappes'!$F12:$EE12)+SUMIF('SPACELOG 5 BP'!$F$2:$EE$2,J$4,'SPACELOG 5 BP'!$F12:$EE12)+SUMIF('SPACELOG 6 BP'!$F$2:$EE$2,J$4,'SPACELOG 6 BP'!$F12:$EE12)+SUMIF('SPACELOG 7 BP'!$F$2:$EE$2,J$4,'SPACELOG 7 BP'!$F12:$EE12)+SUMIF('SPACELOG 8 BP'!$F$2:$EE$2,J$4,'SPACELOG 8 BP'!$F12:$EE12)+SUMIF('SPACELOG 9 BP'!$F$2:$EE$2,J$4,'SPACELOG 9 BP'!$F12:$EE12)+SUMIF('SPACELOG 10 BP'!$F$2:$EE$2,J$4,'SPACELOG 10 BP'!$F12:$EE12)+SUMIF('SPACELOG 11 BP'!$F$2:$EE$2,J$4,'SPACELOG 11 BP'!$F12:$EE12)+SUMIF('SPACELOG 12 BP'!$F$2:$EE$2,J$4,'SPACELOG 12 BP'!$F12:$EE12)</f>
        <v>100</v>
      </c>
      <c r="K12" s="13">
        <f>SUMIF('reporting montigny'!$F$2:$EE$2,K$4,'reporting montigny'!$F12:$EE12)+SUMIF('reporting boissy'!$F$2:$EE$2,K$4,'reporting boissy'!$F12:$EE12)+SUMIF('reporting moussy'!$F$2:$EE$2,K$4,'reporting moussy'!$F12:$EE12)+SUMIF('reporting trappes'!$F$2:$EE$2,K$4,'reporting trappes'!$F12:$EE12)+SUMIF('SPACELOG 5 BP'!$F$2:$EE$2,K$4,'SPACELOG 5 BP'!$F12:$EE12)+SUMIF('SPACELOG 6 BP'!$F$2:$EE$2,K$4,'SPACELOG 6 BP'!$F12:$EE12)+SUMIF('SPACELOG 7 BP'!$F$2:$EE$2,K$4,'SPACELOG 7 BP'!$F12:$EE12)+SUMIF('SPACELOG 8 BP'!$F$2:$EE$2,K$4,'SPACELOG 8 BP'!$F12:$EE12)+SUMIF('SPACELOG 9 BP'!$F$2:$EE$2,K$4,'SPACELOG 9 BP'!$F12:$EE12)+SUMIF('SPACELOG 10 BP'!$F$2:$EE$2,K$4,'SPACELOG 10 BP'!$F12:$EE12)+SUMIF('SPACELOG 11 BP'!$F$2:$EE$2,K$4,'SPACELOG 11 BP'!$F12:$EE12)+SUMIF('SPACELOG 12 BP'!$F$2:$EE$2,K$4,'SPACELOG 12 BP'!$F12:$EE12)</f>
        <v>100</v>
      </c>
      <c r="L12" s="13">
        <f>SUMIF('reporting montigny'!$F$2:$EE$2,L$4,'reporting montigny'!$F12:$EE12)+SUMIF('reporting boissy'!$F$2:$EE$2,L$4,'reporting boissy'!$F12:$EE12)+SUMIF('reporting moussy'!$F$2:$EE$2,L$4,'reporting moussy'!$F12:$EE12)+SUMIF('reporting trappes'!$F$2:$EE$2,L$4,'reporting trappes'!$F12:$EE12)+SUMIF('SPACELOG 5 BP'!$F$2:$EE$2,L$4,'SPACELOG 5 BP'!$F12:$EE12)+SUMIF('SPACELOG 6 BP'!$F$2:$EE$2,L$4,'SPACELOG 6 BP'!$F12:$EE12)+SUMIF('SPACELOG 7 BP'!$F$2:$EE$2,L$4,'SPACELOG 7 BP'!$F12:$EE12)+SUMIF('SPACELOG 8 BP'!$F$2:$EE$2,L$4,'SPACELOG 8 BP'!$F12:$EE12)+SUMIF('SPACELOG 9 BP'!$F$2:$EE$2,L$4,'SPACELOG 9 BP'!$F12:$EE12)+SUMIF('SPACELOG 10 BP'!$F$2:$EE$2,L$4,'SPACELOG 10 BP'!$F12:$EE12)+SUMIF('SPACELOG 11 BP'!$F$2:$EE$2,L$4,'SPACELOG 11 BP'!$F12:$EE12)+SUMIF('SPACELOG 12 BP'!$F$2:$EE$2,L$4,'SPACELOG 12 BP'!$F12:$EE12)</f>
        <v>100</v>
      </c>
      <c r="M12" s="13">
        <f>SUMIF('reporting montigny'!$F$2:$EE$2,M$4,'reporting montigny'!$F12:$EE12)+SUMIF('reporting boissy'!$F$2:$EE$2,M$4,'reporting boissy'!$F12:$EE12)+SUMIF('reporting moussy'!$F$2:$EE$2,M$4,'reporting moussy'!$F12:$EE12)+SUMIF('reporting trappes'!$F$2:$EE$2,M$4,'reporting trappes'!$F12:$EE12)+SUMIF('SPACELOG 5 BP'!$F$2:$EE$2,M$4,'SPACELOG 5 BP'!$F12:$EE12)+SUMIF('SPACELOG 6 BP'!$F$2:$EE$2,M$4,'SPACELOG 6 BP'!$F12:$EE12)+SUMIF('SPACELOG 7 BP'!$F$2:$EE$2,M$4,'SPACELOG 7 BP'!$F12:$EE12)+SUMIF('SPACELOG 8 BP'!$F$2:$EE$2,M$4,'SPACELOG 8 BP'!$F12:$EE12)+SUMIF('SPACELOG 9 BP'!$F$2:$EE$2,M$4,'SPACELOG 9 BP'!$F12:$EE12)+SUMIF('SPACELOG 10 BP'!$F$2:$EE$2,M$4,'SPACELOG 10 BP'!$F12:$EE12)+SUMIF('SPACELOG 11 BP'!$F$2:$EE$2,M$4,'SPACELOG 11 BP'!$F12:$EE12)+SUMIF('SPACELOG 12 BP'!$F$2:$EE$2,M$4,'SPACELOG 12 BP'!$F12:$EE12)</f>
        <v>100</v>
      </c>
      <c r="N12" s="13">
        <f>SUMIF('reporting montigny'!$F$2:$EE$2,N$4,'reporting montigny'!$F12:$EE12)+SUMIF('reporting boissy'!$F$2:$EE$2,N$4,'reporting boissy'!$F12:$EE12)+SUMIF('reporting moussy'!$F$2:$EE$2,N$4,'reporting moussy'!$F12:$EE12)+SUMIF('reporting trappes'!$F$2:$EE$2,N$4,'reporting trappes'!$F12:$EE12)+SUMIF('SPACELOG 5 BP'!$F$2:$EE$2,N$4,'SPACELOG 5 BP'!$F12:$EE12)+SUMIF('SPACELOG 6 BP'!$F$2:$EE$2,N$4,'SPACELOG 6 BP'!$F12:$EE12)+SUMIF('SPACELOG 7 BP'!$F$2:$EE$2,N$4,'SPACELOG 7 BP'!$F12:$EE12)+SUMIF('SPACELOG 8 BP'!$F$2:$EE$2,N$4,'SPACELOG 8 BP'!$F12:$EE12)+SUMIF('SPACELOG 9 BP'!$F$2:$EE$2,N$4,'SPACELOG 9 BP'!$F12:$EE12)+SUMIF('SPACELOG 10 BP'!$F$2:$EE$2,N$4,'SPACELOG 10 BP'!$F12:$EE12)+SUMIF('SPACELOG 11 BP'!$F$2:$EE$2,N$4,'SPACELOG 11 BP'!$F12:$EE12)+SUMIF('SPACELOG 12 BP'!$F$2:$EE$2,N$4,'SPACELOG 12 BP'!$F12:$EE12)</f>
        <v>100</v>
      </c>
      <c r="O12" s="13">
        <f>SUMIF('reporting montigny'!$F$2:$EE$2,O$4,'reporting montigny'!$F12:$EE12)+SUMIF('reporting boissy'!$F$2:$EE$2,O$4,'reporting boissy'!$F12:$EE12)+SUMIF('reporting moussy'!$F$2:$EE$2,O$4,'reporting moussy'!$F12:$EE12)+SUMIF('reporting trappes'!$F$2:$EE$2,O$4,'reporting trappes'!$F12:$EE12)+SUMIF('SPACELOG 5 BP'!$F$2:$EE$2,O$4,'SPACELOG 5 BP'!$F12:$EE12)+SUMIF('SPACELOG 6 BP'!$F$2:$EE$2,O$4,'SPACELOG 6 BP'!$F12:$EE12)+SUMIF('SPACELOG 7 BP'!$F$2:$EE$2,O$4,'SPACELOG 7 BP'!$F12:$EE12)+SUMIF('SPACELOG 8 BP'!$F$2:$EE$2,O$4,'SPACELOG 8 BP'!$F12:$EE12)+SUMIF('SPACELOG 9 BP'!$F$2:$EE$2,O$4,'SPACELOG 9 BP'!$F12:$EE12)+SUMIF('SPACELOG 10 BP'!$F$2:$EE$2,O$4,'SPACELOG 10 BP'!$F12:$EE12)+SUMIF('SPACELOG 11 BP'!$F$2:$EE$2,O$4,'SPACELOG 11 BP'!$F12:$EE12)+SUMIF('SPACELOG 12 BP'!$F$2:$EE$2,O$4,'SPACELOG 12 BP'!$F12:$EE12)</f>
        <v>100</v>
      </c>
      <c r="P12" s="13">
        <f>SUMIF('reporting montigny'!$F$2:$EE$2,P$4,'reporting montigny'!$F12:$EE12)+SUMIF('reporting boissy'!$F$2:$EE$2,P$4,'reporting boissy'!$F12:$EE12)+SUMIF('reporting moussy'!$F$2:$EE$2,P$4,'reporting moussy'!$F12:$EE12)+SUMIF('reporting trappes'!$F$2:$EE$2,P$4,'reporting trappes'!$F12:$EE12)+SUMIF('SPACELOG 5 BP'!$F$2:$EE$2,P$4,'SPACELOG 5 BP'!$F12:$EE12)+SUMIF('SPACELOG 6 BP'!$F$2:$EE$2,P$4,'SPACELOG 6 BP'!$F12:$EE12)+SUMIF('SPACELOG 7 BP'!$F$2:$EE$2,P$4,'SPACELOG 7 BP'!$F12:$EE12)+SUMIF('SPACELOG 8 BP'!$F$2:$EE$2,P$4,'SPACELOG 8 BP'!$F12:$EE12)+SUMIF('SPACELOG 9 BP'!$F$2:$EE$2,P$4,'SPACELOG 9 BP'!$F12:$EE12)+SUMIF('SPACELOG 10 BP'!$F$2:$EE$2,P$4,'SPACELOG 10 BP'!$F12:$EE12)+SUMIF('SPACELOG 11 BP'!$F$2:$EE$2,P$4,'SPACELOG 11 BP'!$F12:$EE12)+SUMIF('SPACELOG 12 BP'!$F$2:$EE$2,P$4,'SPACELOG 12 BP'!$F12:$EE12)</f>
        <v>150</v>
      </c>
      <c r="Q12" s="13">
        <f>SUMIF('reporting montigny'!$F$2:$EE$2,Q$4,'reporting montigny'!$F12:$EE12)+SUMIF('reporting boissy'!$F$2:$EE$2,Q$4,'reporting boissy'!$F12:$EE12)+SUMIF('reporting moussy'!$F$2:$EE$2,Q$4,'reporting moussy'!$F12:$EE12)+SUMIF('reporting trappes'!$F$2:$EE$2,Q$4,'reporting trappes'!$F12:$EE12)+SUMIF('SPACELOG 5 BP'!$F$2:$EE$2,Q$4,'SPACELOG 5 BP'!$F12:$EE12)+SUMIF('SPACELOG 6 BP'!$F$2:$EE$2,Q$4,'SPACELOG 6 BP'!$F12:$EE12)+SUMIF('SPACELOG 7 BP'!$F$2:$EE$2,Q$4,'SPACELOG 7 BP'!$F12:$EE12)+SUMIF('SPACELOG 8 BP'!$F$2:$EE$2,Q$4,'SPACELOG 8 BP'!$F12:$EE12)+SUMIF('SPACELOG 9 BP'!$F$2:$EE$2,Q$4,'SPACELOG 9 BP'!$F12:$EE12)+SUMIF('SPACELOG 10 BP'!$F$2:$EE$2,Q$4,'SPACELOG 10 BP'!$F12:$EE12)+SUMIF('SPACELOG 11 BP'!$F$2:$EE$2,Q$4,'SPACELOG 11 BP'!$F12:$EE12)+SUMIF('SPACELOG 12 BP'!$F$2:$EE$2,Q$4,'SPACELOG 12 BP'!$F12:$EE12)</f>
        <v>150</v>
      </c>
      <c r="R12" s="14">
        <f t="shared" si="9"/>
        <v>1300</v>
      </c>
      <c r="S12" s="13">
        <f>SUMIF('reporting montigny'!$F$2:$EE$2,S$4,'reporting montigny'!$F12:$EE12)+SUMIF('reporting boissy'!$F$2:$EE$2,S$4,'reporting boissy'!$F12:$EE12)+SUMIF('reporting moussy'!$F$2:$EE$2,S$4,'reporting moussy'!$F12:$EE12)+SUMIF('reporting trappes'!$F$2:$EE$2,S$4,'reporting trappes'!$F12:$EE12)+SUMIF('SPACELOG 5 BP'!$F$2:$EE$2,S$4,'SPACELOG 5 BP'!$F12:$EE12)+SUMIF('SPACELOG 6 BP'!$F$2:$EE$2,S$4,'SPACELOG 6 BP'!$F12:$EE12)+SUMIF('SPACELOG 7 BP'!$F$2:$EE$2,S$4,'SPACELOG 7 BP'!$F12:$EE12)+SUMIF('SPACELOG 8 BP'!$F$2:$EE$2,S$4,'SPACELOG 8 BP'!$F12:$EE12)+SUMIF('SPACELOG 9 BP'!$F$2:$EE$2,S$4,'SPACELOG 9 BP'!$F12:$EE12)+SUMIF('SPACELOG 10 BP'!$F$2:$EE$2,S$4,'SPACELOG 10 BP'!$F12:$EE12)+SUMIF('SPACELOG 11 BP'!$F$2:$EE$2,S$4,'SPACELOG 11 BP'!$F12:$EE12)+SUMIF('SPACELOG 12 BP'!$F$2:$EE$2,S$4,'SPACELOG 12 BP'!$F12:$EE12)</f>
        <v>120</v>
      </c>
      <c r="T12" s="13">
        <f>SUMIF('reporting montigny'!$F$2:$EE$2,T$4,'reporting montigny'!$F12:$EE12)+SUMIF('reporting boissy'!$F$2:$EE$2,T$4,'reporting boissy'!$F12:$EE12)+SUMIF('reporting moussy'!$F$2:$EE$2,T$4,'reporting moussy'!$F12:$EE12)+SUMIF('reporting trappes'!$F$2:$EE$2,T$4,'reporting trappes'!$F12:$EE12)+SUMIF('SPACELOG 5 BP'!$F$2:$EE$2,T$4,'SPACELOG 5 BP'!$F12:$EE12)+SUMIF('SPACELOG 6 BP'!$F$2:$EE$2,T$4,'SPACELOG 6 BP'!$F12:$EE12)+SUMIF('SPACELOG 7 BP'!$F$2:$EE$2,T$4,'SPACELOG 7 BP'!$F12:$EE12)+SUMIF('SPACELOG 8 BP'!$F$2:$EE$2,T$4,'SPACELOG 8 BP'!$F12:$EE12)+SUMIF('SPACELOG 9 BP'!$F$2:$EE$2,T$4,'SPACELOG 9 BP'!$F12:$EE12)+SUMIF('SPACELOG 10 BP'!$F$2:$EE$2,T$4,'SPACELOG 10 BP'!$F12:$EE12)+SUMIF('SPACELOG 11 BP'!$F$2:$EE$2,T$4,'SPACELOG 11 BP'!$F12:$EE12)+SUMIF('SPACELOG 12 BP'!$F$2:$EE$2,T$4,'SPACELOG 12 BP'!$F12:$EE12)</f>
        <v>120</v>
      </c>
      <c r="U12" s="13">
        <f>SUMIF('reporting montigny'!$F$2:$EE$2,U$4,'reporting montigny'!$F12:$EE12)+SUMIF('reporting boissy'!$F$2:$EE$2,U$4,'reporting boissy'!$F12:$EE12)+SUMIF('reporting moussy'!$F$2:$EE$2,U$4,'reporting moussy'!$F12:$EE12)+SUMIF('reporting trappes'!$F$2:$EE$2,U$4,'reporting trappes'!$F12:$EE12)+SUMIF('SPACELOG 5 BP'!$F$2:$EE$2,U$4,'SPACELOG 5 BP'!$F12:$EE12)+SUMIF('SPACELOG 6 BP'!$F$2:$EE$2,U$4,'SPACELOG 6 BP'!$F12:$EE12)+SUMIF('SPACELOG 7 BP'!$F$2:$EE$2,U$4,'SPACELOG 7 BP'!$F12:$EE12)+SUMIF('SPACELOG 8 BP'!$F$2:$EE$2,U$4,'SPACELOG 8 BP'!$F12:$EE12)+SUMIF('SPACELOG 9 BP'!$F$2:$EE$2,U$4,'SPACELOG 9 BP'!$F12:$EE12)+SUMIF('SPACELOG 10 BP'!$F$2:$EE$2,U$4,'SPACELOG 10 BP'!$F12:$EE12)+SUMIF('SPACELOG 11 BP'!$F$2:$EE$2,U$4,'SPACELOG 11 BP'!$F12:$EE12)+SUMIF('SPACELOG 12 BP'!$F$2:$EE$2,U$4,'SPACELOG 12 BP'!$F12:$EE12)</f>
        <v>170</v>
      </c>
      <c r="V12" s="13">
        <f>SUMIF('reporting montigny'!$F$2:$EE$2,V$4,'reporting montigny'!$F12:$EE12)+SUMIF('reporting boissy'!$F$2:$EE$2,V$4,'reporting boissy'!$F12:$EE12)+SUMIF('reporting moussy'!$F$2:$EE$2,V$4,'reporting moussy'!$F12:$EE12)+SUMIF('reporting trappes'!$F$2:$EE$2,V$4,'reporting trappes'!$F12:$EE12)+SUMIF('SPACELOG 5 BP'!$F$2:$EE$2,V$4,'SPACELOG 5 BP'!$F12:$EE12)+SUMIF('SPACELOG 6 BP'!$F$2:$EE$2,V$4,'SPACELOG 6 BP'!$F12:$EE12)+SUMIF('SPACELOG 7 BP'!$F$2:$EE$2,V$4,'SPACELOG 7 BP'!$F12:$EE12)+SUMIF('SPACELOG 8 BP'!$F$2:$EE$2,V$4,'SPACELOG 8 BP'!$F12:$EE12)+SUMIF('SPACELOG 9 BP'!$F$2:$EE$2,V$4,'SPACELOG 9 BP'!$F12:$EE12)+SUMIF('SPACELOG 10 BP'!$F$2:$EE$2,V$4,'SPACELOG 10 BP'!$F12:$EE12)+SUMIF('SPACELOG 11 BP'!$F$2:$EE$2,V$4,'SPACELOG 11 BP'!$F12:$EE12)+SUMIF('SPACELOG 12 BP'!$F$2:$EE$2,V$4,'SPACELOG 12 BP'!$F12:$EE12)</f>
        <v>170</v>
      </c>
      <c r="W12" s="13">
        <f>SUMIF('reporting montigny'!$F$2:$EE$2,W$4,'reporting montigny'!$F12:$EE12)+SUMIF('reporting boissy'!$F$2:$EE$2,W$4,'reporting boissy'!$F12:$EE12)+SUMIF('reporting moussy'!$F$2:$EE$2,W$4,'reporting moussy'!$F12:$EE12)+SUMIF('reporting trappes'!$F$2:$EE$2,W$4,'reporting trappes'!$F12:$EE12)+SUMIF('SPACELOG 5 BP'!$F$2:$EE$2,W$4,'SPACELOG 5 BP'!$F12:$EE12)+SUMIF('SPACELOG 6 BP'!$F$2:$EE$2,W$4,'SPACELOG 6 BP'!$F12:$EE12)+SUMIF('SPACELOG 7 BP'!$F$2:$EE$2,W$4,'SPACELOG 7 BP'!$F12:$EE12)+SUMIF('SPACELOG 8 BP'!$F$2:$EE$2,W$4,'SPACELOG 8 BP'!$F12:$EE12)+SUMIF('SPACELOG 9 BP'!$F$2:$EE$2,W$4,'SPACELOG 9 BP'!$F12:$EE12)+SUMIF('SPACELOG 10 BP'!$F$2:$EE$2,W$4,'SPACELOG 10 BP'!$F12:$EE12)+SUMIF('SPACELOG 11 BP'!$F$2:$EE$2,W$4,'SPACELOG 11 BP'!$F12:$EE12)+SUMIF('SPACELOG 12 BP'!$F$2:$EE$2,W$4,'SPACELOG 12 BP'!$F12:$EE12)</f>
        <v>220</v>
      </c>
      <c r="X12" s="13">
        <f>SUMIF('reporting montigny'!$F$2:$EE$2,X$4,'reporting montigny'!$F12:$EE12)+SUMIF('reporting boissy'!$F$2:$EE$2,X$4,'reporting boissy'!$F12:$EE12)+SUMIF('reporting moussy'!$F$2:$EE$2,X$4,'reporting moussy'!$F12:$EE12)+SUMIF('reporting trappes'!$F$2:$EE$2,X$4,'reporting trappes'!$F12:$EE12)+SUMIF('SPACELOG 5 BP'!$F$2:$EE$2,X$4,'SPACELOG 5 BP'!$F12:$EE12)+SUMIF('SPACELOG 6 BP'!$F$2:$EE$2,X$4,'SPACELOG 6 BP'!$F12:$EE12)+SUMIF('SPACELOG 7 BP'!$F$2:$EE$2,X$4,'SPACELOG 7 BP'!$F12:$EE12)+SUMIF('SPACELOG 8 BP'!$F$2:$EE$2,X$4,'SPACELOG 8 BP'!$F12:$EE12)+SUMIF('SPACELOG 9 BP'!$F$2:$EE$2,X$4,'SPACELOG 9 BP'!$F12:$EE12)+SUMIF('SPACELOG 10 BP'!$F$2:$EE$2,X$4,'SPACELOG 10 BP'!$F12:$EE12)+SUMIF('SPACELOG 11 BP'!$F$2:$EE$2,X$4,'SPACELOG 11 BP'!$F12:$EE12)+SUMIF('SPACELOG 12 BP'!$F$2:$EE$2,X$4,'SPACELOG 12 BP'!$F12:$EE12)</f>
        <v>220</v>
      </c>
      <c r="Y12" s="13">
        <f>SUMIF('reporting montigny'!$F$2:$EE$2,Y$4,'reporting montigny'!$F12:$EE12)+SUMIF('reporting boissy'!$F$2:$EE$2,Y$4,'reporting boissy'!$F12:$EE12)+SUMIF('reporting moussy'!$F$2:$EE$2,Y$4,'reporting moussy'!$F12:$EE12)+SUMIF('reporting trappes'!$F$2:$EE$2,Y$4,'reporting trappes'!$F12:$EE12)+SUMIF('SPACELOG 5 BP'!$F$2:$EE$2,Y$4,'SPACELOG 5 BP'!$F12:$EE12)+SUMIF('SPACELOG 6 BP'!$F$2:$EE$2,Y$4,'SPACELOG 6 BP'!$F12:$EE12)+SUMIF('SPACELOG 7 BP'!$F$2:$EE$2,Y$4,'SPACELOG 7 BP'!$F12:$EE12)+SUMIF('SPACELOG 8 BP'!$F$2:$EE$2,Y$4,'SPACELOG 8 BP'!$F12:$EE12)+SUMIF('SPACELOG 9 BP'!$F$2:$EE$2,Y$4,'SPACELOG 9 BP'!$F12:$EE12)+SUMIF('SPACELOG 10 BP'!$F$2:$EE$2,Y$4,'SPACELOG 10 BP'!$F12:$EE12)+SUMIF('SPACELOG 11 BP'!$F$2:$EE$2,Y$4,'SPACELOG 11 BP'!$F12:$EE12)+SUMIF('SPACELOG 12 BP'!$F$2:$EE$2,Y$4,'SPACELOG 12 BP'!$F12:$EE12)</f>
        <v>220</v>
      </c>
      <c r="Z12" s="13">
        <f>SUMIF('reporting montigny'!$F$2:$EE$2,Z$4,'reporting montigny'!$F12:$EE12)+SUMIF('reporting boissy'!$F$2:$EE$2,Z$4,'reporting boissy'!$F12:$EE12)+SUMIF('reporting moussy'!$F$2:$EE$2,Z$4,'reporting moussy'!$F12:$EE12)+SUMIF('reporting trappes'!$F$2:$EE$2,Z$4,'reporting trappes'!$F12:$EE12)+SUMIF('SPACELOG 5 BP'!$F$2:$EE$2,Z$4,'SPACELOG 5 BP'!$F12:$EE12)+SUMIF('SPACELOG 6 BP'!$F$2:$EE$2,Z$4,'SPACELOG 6 BP'!$F12:$EE12)+SUMIF('SPACELOG 7 BP'!$F$2:$EE$2,Z$4,'SPACELOG 7 BP'!$F12:$EE12)+SUMIF('SPACELOG 8 BP'!$F$2:$EE$2,Z$4,'SPACELOG 8 BP'!$F12:$EE12)+SUMIF('SPACELOG 9 BP'!$F$2:$EE$2,Z$4,'SPACELOG 9 BP'!$F12:$EE12)+SUMIF('SPACELOG 10 BP'!$F$2:$EE$2,Z$4,'SPACELOG 10 BP'!$F12:$EE12)+SUMIF('SPACELOG 11 BP'!$F$2:$EE$2,Z$4,'SPACELOG 11 BP'!$F12:$EE12)+SUMIF('SPACELOG 12 BP'!$F$2:$EE$2,Z$4,'SPACELOG 12 BP'!$F12:$EE12)</f>
        <v>220</v>
      </c>
      <c r="AA12" s="13">
        <f>SUMIF('reporting montigny'!$F$2:$EE$2,AA$4,'reporting montigny'!$F12:$EE12)+SUMIF('reporting boissy'!$F$2:$EE$2,AA$4,'reporting boissy'!$F12:$EE12)+SUMIF('reporting moussy'!$F$2:$EE$2,AA$4,'reporting moussy'!$F12:$EE12)+SUMIF('reporting trappes'!$F$2:$EE$2,AA$4,'reporting trappes'!$F12:$EE12)+SUMIF('SPACELOG 5 BP'!$F$2:$EE$2,AA$4,'SPACELOG 5 BP'!$F12:$EE12)+SUMIF('SPACELOG 6 BP'!$F$2:$EE$2,AA$4,'SPACELOG 6 BP'!$F12:$EE12)+SUMIF('SPACELOG 7 BP'!$F$2:$EE$2,AA$4,'SPACELOG 7 BP'!$F12:$EE12)+SUMIF('SPACELOG 8 BP'!$F$2:$EE$2,AA$4,'SPACELOG 8 BP'!$F12:$EE12)+SUMIF('SPACELOG 9 BP'!$F$2:$EE$2,AA$4,'SPACELOG 9 BP'!$F12:$EE12)+SUMIF('SPACELOG 10 BP'!$F$2:$EE$2,AA$4,'SPACELOG 10 BP'!$F12:$EE12)+SUMIF('SPACELOG 11 BP'!$F$2:$EE$2,AA$4,'SPACELOG 11 BP'!$F12:$EE12)+SUMIF('SPACELOG 12 BP'!$F$2:$EE$2,AA$4,'SPACELOG 12 BP'!$F12:$EE12)</f>
        <v>220</v>
      </c>
      <c r="AB12" s="13">
        <f>SUMIF('reporting montigny'!$F$2:$EE$2,AB$4,'reporting montigny'!$F12:$EE12)+SUMIF('reporting boissy'!$F$2:$EE$2,AB$4,'reporting boissy'!$F12:$EE12)+SUMIF('reporting moussy'!$F$2:$EE$2,AB$4,'reporting moussy'!$F12:$EE12)+SUMIF('reporting trappes'!$F$2:$EE$2,AB$4,'reporting trappes'!$F12:$EE12)+SUMIF('SPACELOG 5 BP'!$F$2:$EE$2,AB$4,'SPACELOG 5 BP'!$F12:$EE12)+SUMIF('SPACELOG 6 BP'!$F$2:$EE$2,AB$4,'SPACELOG 6 BP'!$F12:$EE12)+SUMIF('SPACELOG 7 BP'!$F$2:$EE$2,AB$4,'SPACELOG 7 BP'!$F12:$EE12)+SUMIF('SPACELOG 8 BP'!$F$2:$EE$2,AB$4,'SPACELOG 8 BP'!$F12:$EE12)+SUMIF('SPACELOG 9 BP'!$F$2:$EE$2,AB$4,'SPACELOG 9 BP'!$F12:$EE12)+SUMIF('SPACELOG 10 BP'!$F$2:$EE$2,AB$4,'SPACELOG 10 BP'!$F12:$EE12)+SUMIF('SPACELOG 11 BP'!$F$2:$EE$2,AB$4,'SPACELOG 11 BP'!$F12:$EE12)+SUMIF('SPACELOG 12 BP'!$F$2:$EE$2,AB$4,'SPACELOG 12 BP'!$F12:$EE12)</f>
        <v>220</v>
      </c>
      <c r="AC12" s="13">
        <f>SUMIF('reporting montigny'!$F$2:$EE$2,AC$4,'reporting montigny'!$F12:$EE12)+SUMIF('reporting boissy'!$F$2:$EE$2,AC$4,'reporting boissy'!$F12:$EE12)+SUMIF('reporting moussy'!$F$2:$EE$2,AC$4,'reporting moussy'!$F12:$EE12)+SUMIF('reporting trappes'!$F$2:$EE$2,AC$4,'reporting trappes'!$F12:$EE12)+SUMIF('SPACELOG 5 BP'!$F$2:$EE$2,AC$4,'SPACELOG 5 BP'!$F12:$EE12)+SUMIF('SPACELOG 6 BP'!$F$2:$EE$2,AC$4,'SPACELOG 6 BP'!$F12:$EE12)+SUMIF('SPACELOG 7 BP'!$F$2:$EE$2,AC$4,'SPACELOG 7 BP'!$F12:$EE12)+SUMIF('SPACELOG 8 BP'!$F$2:$EE$2,AC$4,'SPACELOG 8 BP'!$F12:$EE12)+SUMIF('SPACELOG 9 BP'!$F$2:$EE$2,AC$4,'SPACELOG 9 BP'!$F12:$EE12)+SUMIF('SPACELOG 10 BP'!$F$2:$EE$2,AC$4,'SPACELOG 10 BP'!$F12:$EE12)+SUMIF('SPACELOG 11 BP'!$F$2:$EE$2,AC$4,'SPACELOG 11 BP'!$F12:$EE12)+SUMIF('SPACELOG 12 BP'!$F$2:$EE$2,AC$4,'SPACELOG 12 BP'!$F12:$EE12)</f>
        <v>220</v>
      </c>
      <c r="AD12" s="13">
        <f>SUMIF('reporting montigny'!$F$2:$EE$2,AD$4,'reporting montigny'!$F12:$EE12)+SUMIF('reporting boissy'!$F$2:$EE$2,AD$4,'reporting boissy'!$F12:$EE12)+SUMIF('reporting moussy'!$F$2:$EE$2,AD$4,'reporting moussy'!$F12:$EE12)+SUMIF('reporting trappes'!$F$2:$EE$2,AD$4,'reporting trappes'!$F12:$EE12)+SUMIF('SPACELOG 5 BP'!$F$2:$EE$2,AD$4,'SPACELOG 5 BP'!$F12:$EE12)+SUMIF('SPACELOG 6 BP'!$F$2:$EE$2,AD$4,'SPACELOG 6 BP'!$F12:$EE12)+SUMIF('SPACELOG 7 BP'!$F$2:$EE$2,AD$4,'SPACELOG 7 BP'!$F12:$EE12)+SUMIF('SPACELOG 8 BP'!$F$2:$EE$2,AD$4,'SPACELOG 8 BP'!$F12:$EE12)+SUMIF('SPACELOG 9 BP'!$F$2:$EE$2,AD$4,'SPACELOG 9 BP'!$F12:$EE12)+SUMIF('SPACELOG 10 BP'!$F$2:$EE$2,AD$4,'SPACELOG 10 BP'!$F12:$EE12)+SUMIF('SPACELOG 11 BP'!$F$2:$EE$2,AD$4,'SPACELOG 11 BP'!$F12:$EE12)+SUMIF('SPACELOG 12 BP'!$F$2:$EE$2,AD$4,'SPACELOG 12 BP'!$F12:$EE12)</f>
        <v>220</v>
      </c>
      <c r="AE12" s="14">
        <f t="shared" si="10"/>
        <v>2340</v>
      </c>
      <c r="AF12" s="13">
        <f>SUMIF('reporting montigny'!$F$2:$EE$2,AF$4,'reporting montigny'!$F12:$EE12)+SUMIF('reporting boissy'!$F$2:$EE$2,AF$4,'reporting boissy'!$F12:$EE12)+SUMIF('reporting moussy'!$F$2:$EE$2,AF$4,'reporting moussy'!$F12:$EE12)+SUMIF('reporting trappes'!$F$2:$EE$2,AF$4,'reporting trappes'!$F12:$EE12)+SUMIF('SPACELOG 5 BP'!$F$2:$EE$2,AF$4,'SPACELOG 5 BP'!$F12:$EE12)+SUMIF('SPACELOG 6 BP'!$F$2:$EE$2,AF$4,'SPACELOG 6 BP'!$F12:$EE12)+SUMIF('SPACELOG 7 BP'!$F$2:$EE$2,AF$4,'SPACELOG 7 BP'!$F12:$EE12)+SUMIF('SPACELOG 8 BP'!$F$2:$EE$2,AF$4,'SPACELOG 8 BP'!$F12:$EE12)+SUMIF('SPACELOG 9 BP'!$F$2:$EE$2,AF$4,'SPACELOG 9 BP'!$F12:$EE12)+SUMIF('SPACELOG 10 BP'!$F$2:$EE$2,AF$4,'SPACELOG 10 BP'!$F12:$EE12)+SUMIF('SPACELOG 11 BP'!$F$2:$EE$2,AF$4,'SPACELOG 11 BP'!$F12:$EE12)+SUMIF('SPACELOG 12 BP'!$F$2:$EE$2,AF$4,'SPACELOG 12 BP'!$F12:$EE12)</f>
        <v>200</v>
      </c>
      <c r="AG12" s="13">
        <f>SUMIF('reporting montigny'!$F$2:$EE$2,AG$4,'reporting montigny'!$F12:$EE12)+SUMIF('reporting boissy'!$F$2:$EE$2,AG$4,'reporting boissy'!$F12:$EE12)+SUMIF('reporting moussy'!$F$2:$EE$2,AG$4,'reporting moussy'!$F12:$EE12)+SUMIF('reporting trappes'!$F$2:$EE$2,AG$4,'reporting trappes'!$F12:$EE12)+SUMIF('SPACELOG 5 BP'!$F$2:$EE$2,AG$4,'SPACELOG 5 BP'!$F12:$EE12)+SUMIF('SPACELOG 6 BP'!$F$2:$EE$2,AG$4,'SPACELOG 6 BP'!$F12:$EE12)+SUMIF('SPACELOG 7 BP'!$F$2:$EE$2,AG$4,'SPACELOG 7 BP'!$F12:$EE12)+SUMIF('SPACELOG 8 BP'!$F$2:$EE$2,AG$4,'SPACELOG 8 BP'!$F12:$EE12)+SUMIF('SPACELOG 9 BP'!$F$2:$EE$2,AG$4,'SPACELOG 9 BP'!$F12:$EE12)+SUMIF('SPACELOG 10 BP'!$F$2:$EE$2,AG$4,'SPACELOG 10 BP'!$F12:$EE12)+SUMIF('SPACELOG 11 BP'!$F$2:$EE$2,AG$4,'SPACELOG 11 BP'!$F12:$EE12)+SUMIF('SPACELOG 12 BP'!$F$2:$EE$2,AG$4,'SPACELOG 12 BP'!$F12:$EE12)</f>
        <v>200</v>
      </c>
      <c r="AH12" s="13">
        <f>SUMIF('reporting montigny'!$F$2:$EE$2,AH$4,'reporting montigny'!$F12:$EE12)+SUMIF('reporting boissy'!$F$2:$EE$2,AH$4,'reporting boissy'!$F12:$EE12)+SUMIF('reporting moussy'!$F$2:$EE$2,AH$4,'reporting moussy'!$F12:$EE12)+SUMIF('reporting trappes'!$F$2:$EE$2,AH$4,'reporting trappes'!$F12:$EE12)+SUMIF('SPACELOG 5 BP'!$F$2:$EE$2,AH$4,'SPACELOG 5 BP'!$F12:$EE12)+SUMIF('SPACELOG 6 BP'!$F$2:$EE$2,AH$4,'SPACELOG 6 BP'!$F12:$EE12)+SUMIF('SPACELOG 7 BP'!$F$2:$EE$2,AH$4,'SPACELOG 7 BP'!$F12:$EE12)+SUMIF('SPACELOG 8 BP'!$F$2:$EE$2,AH$4,'SPACELOG 8 BP'!$F12:$EE12)+SUMIF('SPACELOG 9 BP'!$F$2:$EE$2,AH$4,'SPACELOG 9 BP'!$F12:$EE12)+SUMIF('SPACELOG 10 BP'!$F$2:$EE$2,AH$4,'SPACELOG 10 BP'!$F12:$EE12)+SUMIF('SPACELOG 11 BP'!$F$2:$EE$2,AH$4,'SPACELOG 11 BP'!$F12:$EE12)+SUMIF('SPACELOG 12 BP'!$F$2:$EE$2,AH$4,'SPACELOG 12 BP'!$F12:$EE12)</f>
        <v>200</v>
      </c>
      <c r="AI12" s="13">
        <f>SUMIF('reporting montigny'!$F$2:$EE$2,AI$4,'reporting montigny'!$F12:$EE12)+SUMIF('reporting boissy'!$F$2:$EE$2,AI$4,'reporting boissy'!$F12:$EE12)+SUMIF('reporting moussy'!$F$2:$EE$2,AI$4,'reporting moussy'!$F12:$EE12)+SUMIF('reporting trappes'!$F$2:$EE$2,AI$4,'reporting trappes'!$F12:$EE12)+SUMIF('SPACELOG 5 BP'!$F$2:$EE$2,AI$4,'SPACELOG 5 BP'!$F12:$EE12)+SUMIF('SPACELOG 6 BP'!$F$2:$EE$2,AI$4,'SPACELOG 6 BP'!$F12:$EE12)+SUMIF('SPACELOG 7 BP'!$F$2:$EE$2,AI$4,'SPACELOG 7 BP'!$F12:$EE12)+SUMIF('SPACELOG 8 BP'!$F$2:$EE$2,AI$4,'SPACELOG 8 BP'!$F12:$EE12)+SUMIF('SPACELOG 9 BP'!$F$2:$EE$2,AI$4,'SPACELOG 9 BP'!$F12:$EE12)+SUMIF('SPACELOG 10 BP'!$F$2:$EE$2,AI$4,'SPACELOG 10 BP'!$F12:$EE12)+SUMIF('SPACELOG 11 BP'!$F$2:$EE$2,AI$4,'SPACELOG 11 BP'!$F12:$EE12)+SUMIF('SPACELOG 12 BP'!$F$2:$EE$2,AI$4,'SPACELOG 12 BP'!$F12:$EE12)</f>
        <v>200</v>
      </c>
      <c r="AJ12" s="13">
        <f>SUMIF('reporting montigny'!$F$2:$EE$2,AJ$4,'reporting montigny'!$F12:$EE12)+SUMIF('reporting boissy'!$F$2:$EE$2,AJ$4,'reporting boissy'!$F12:$EE12)+SUMIF('reporting moussy'!$F$2:$EE$2,AJ$4,'reporting moussy'!$F12:$EE12)+SUMIF('reporting trappes'!$F$2:$EE$2,AJ$4,'reporting trappes'!$F12:$EE12)+SUMIF('SPACELOG 5 BP'!$F$2:$EE$2,AJ$4,'SPACELOG 5 BP'!$F12:$EE12)+SUMIF('SPACELOG 6 BP'!$F$2:$EE$2,AJ$4,'SPACELOG 6 BP'!$F12:$EE12)+SUMIF('SPACELOG 7 BP'!$F$2:$EE$2,AJ$4,'SPACELOG 7 BP'!$F12:$EE12)+SUMIF('SPACELOG 8 BP'!$F$2:$EE$2,AJ$4,'SPACELOG 8 BP'!$F12:$EE12)+SUMIF('SPACELOG 9 BP'!$F$2:$EE$2,AJ$4,'SPACELOG 9 BP'!$F12:$EE12)+SUMIF('SPACELOG 10 BP'!$F$2:$EE$2,AJ$4,'SPACELOG 10 BP'!$F12:$EE12)+SUMIF('SPACELOG 11 BP'!$F$2:$EE$2,AJ$4,'SPACELOG 11 BP'!$F12:$EE12)+SUMIF('SPACELOG 12 BP'!$F$2:$EE$2,AJ$4,'SPACELOG 12 BP'!$F12:$EE12)</f>
        <v>200</v>
      </c>
      <c r="AK12" s="13">
        <f>SUMIF('reporting montigny'!$F$2:$EE$2,AK$4,'reporting montigny'!$F12:$EE12)+SUMIF('reporting boissy'!$F$2:$EE$2,AK$4,'reporting boissy'!$F12:$EE12)+SUMIF('reporting moussy'!$F$2:$EE$2,AK$4,'reporting moussy'!$F12:$EE12)+SUMIF('reporting trappes'!$F$2:$EE$2,AK$4,'reporting trappes'!$F12:$EE12)+SUMIF('SPACELOG 5 BP'!$F$2:$EE$2,AK$4,'SPACELOG 5 BP'!$F12:$EE12)+SUMIF('SPACELOG 6 BP'!$F$2:$EE$2,AK$4,'SPACELOG 6 BP'!$F12:$EE12)+SUMIF('SPACELOG 7 BP'!$F$2:$EE$2,AK$4,'SPACELOG 7 BP'!$F12:$EE12)+SUMIF('SPACELOG 8 BP'!$F$2:$EE$2,AK$4,'SPACELOG 8 BP'!$F12:$EE12)+SUMIF('SPACELOG 9 BP'!$F$2:$EE$2,AK$4,'SPACELOG 9 BP'!$F12:$EE12)+SUMIF('SPACELOG 10 BP'!$F$2:$EE$2,AK$4,'SPACELOG 10 BP'!$F12:$EE12)+SUMIF('SPACELOG 11 BP'!$F$2:$EE$2,AK$4,'SPACELOG 11 BP'!$F12:$EE12)+SUMIF('SPACELOG 12 BP'!$F$2:$EE$2,AK$4,'SPACELOG 12 BP'!$F12:$EE12)</f>
        <v>200</v>
      </c>
      <c r="AL12" s="13">
        <f>SUMIF('reporting montigny'!$F$2:$EE$2,AL$4,'reporting montigny'!$F12:$EE12)+SUMIF('reporting boissy'!$F$2:$EE$2,AL$4,'reporting boissy'!$F12:$EE12)+SUMIF('reporting moussy'!$F$2:$EE$2,AL$4,'reporting moussy'!$F12:$EE12)+SUMIF('reporting trappes'!$F$2:$EE$2,AL$4,'reporting trappes'!$F12:$EE12)+SUMIF('SPACELOG 5 BP'!$F$2:$EE$2,AL$4,'SPACELOG 5 BP'!$F12:$EE12)+SUMIF('SPACELOG 6 BP'!$F$2:$EE$2,AL$4,'SPACELOG 6 BP'!$F12:$EE12)+SUMIF('SPACELOG 7 BP'!$F$2:$EE$2,AL$4,'SPACELOG 7 BP'!$F12:$EE12)+SUMIF('SPACELOG 8 BP'!$F$2:$EE$2,AL$4,'SPACELOG 8 BP'!$F12:$EE12)+SUMIF('SPACELOG 9 BP'!$F$2:$EE$2,AL$4,'SPACELOG 9 BP'!$F12:$EE12)+SUMIF('SPACELOG 10 BP'!$F$2:$EE$2,AL$4,'SPACELOG 10 BP'!$F12:$EE12)+SUMIF('SPACELOG 11 BP'!$F$2:$EE$2,AL$4,'SPACELOG 11 BP'!$F12:$EE12)+SUMIF('SPACELOG 12 BP'!$F$2:$EE$2,AL$4,'SPACELOG 12 BP'!$F12:$EE12)</f>
        <v>200</v>
      </c>
      <c r="AM12" s="13">
        <f>SUMIF('reporting montigny'!$F$2:$EE$2,AM$4,'reporting montigny'!$F12:$EE12)+SUMIF('reporting boissy'!$F$2:$EE$2,AM$4,'reporting boissy'!$F12:$EE12)+SUMIF('reporting moussy'!$F$2:$EE$2,AM$4,'reporting moussy'!$F12:$EE12)+SUMIF('reporting trappes'!$F$2:$EE$2,AM$4,'reporting trappes'!$F12:$EE12)+SUMIF('SPACELOG 5 BP'!$F$2:$EE$2,AM$4,'SPACELOG 5 BP'!$F12:$EE12)+SUMIF('SPACELOG 6 BP'!$F$2:$EE$2,AM$4,'SPACELOG 6 BP'!$F12:$EE12)+SUMIF('SPACELOG 7 BP'!$F$2:$EE$2,AM$4,'SPACELOG 7 BP'!$F12:$EE12)+SUMIF('SPACELOG 8 BP'!$F$2:$EE$2,AM$4,'SPACELOG 8 BP'!$F12:$EE12)+SUMIF('SPACELOG 9 BP'!$F$2:$EE$2,AM$4,'SPACELOG 9 BP'!$F12:$EE12)+SUMIF('SPACELOG 10 BP'!$F$2:$EE$2,AM$4,'SPACELOG 10 BP'!$F12:$EE12)+SUMIF('SPACELOG 11 BP'!$F$2:$EE$2,AM$4,'SPACELOG 11 BP'!$F12:$EE12)+SUMIF('SPACELOG 12 BP'!$F$2:$EE$2,AM$4,'SPACELOG 12 BP'!$F12:$EE12)</f>
        <v>200</v>
      </c>
      <c r="AN12" s="13">
        <f>SUMIF('reporting montigny'!$F$2:$EE$2,AN$4,'reporting montigny'!$F12:$EE12)+SUMIF('reporting boissy'!$F$2:$EE$2,AN$4,'reporting boissy'!$F12:$EE12)+SUMIF('reporting moussy'!$F$2:$EE$2,AN$4,'reporting moussy'!$F12:$EE12)+SUMIF('reporting trappes'!$F$2:$EE$2,AN$4,'reporting trappes'!$F12:$EE12)+SUMIF('SPACELOG 5 BP'!$F$2:$EE$2,AN$4,'SPACELOG 5 BP'!$F12:$EE12)+SUMIF('SPACELOG 6 BP'!$F$2:$EE$2,AN$4,'SPACELOG 6 BP'!$F12:$EE12)+SUMIF('SPACELOG 7 BP'!$F$2:$EE$2,AN$4,'SPACELOG 7 BP'!$F12:$EE12)+SUMIF('SPACELOG 8 BP'!$F$2:$EE$2,AN$4,'SPACELOG 8 BP'!$F12:$EE12)+SUMIF('SPACELOG 9 BP'!$F$2:$EE$2,AN$4,'SPACELOG 9 BP'!$F12:$EE12)+SUMIF('SPACELOG 10 BP'!$F$2:$EE$2,AN$4,'SPACELOG 10 BP'!$F12:$EE12)+SUMIF('SPACELOG 11 BP'!$F$2:$EE$2,AN$4,'SPACELOG 11 BP'!$F12:$EE12)+SUMIF('SPACELOG 12 BP'!$F$2:$EE$2,AN$4,'SPACELOG 12 BP'!$F12:$EE12)</f>
        <v>200</v>
      </c>
      <c r="AO12" s="13">
        <f>SUMIF('reporting montigny'!$F$2:$EE$2,AO$4,'reporting montigny'!$F12:$EE12)+SUMIF('reporting boissy'!$F$2:$EE$2,AO$4,'reporting boissy'!$F12:$EE12)+SUMIF('reporting moussy'!$F$2:$EE$2,AO$4,'reporting moussy'!$F12:$EE12)+SUMIF('reporting trappes'!$F$2:$EE$2,AO$4,'reporting trappes'!$F12:$EE12)+SUMIF('SPACELOG 5 BP'!$F$2:$EE$2,AO$4,'SPACELOG 5 BP'!$F12:$EE12)+SUMIF('SPACELOG 6 BP'!$F$2:$EE$2,AO$4,'SPACELOG 6 BP'!$F12:$EE12)+SUMIF('SPACELOG 7 BP'!$F$2:$EE$2,AO$4,'SPACELOG 7 BP'!$F12:$EE12)+SUMIF('SPACELOG 8 BP'!$F$2:$EE$2,AO$4,'SPACELOG 8 BP'!$F12:$EE12)+SUMIF('SPACELOG 9 BP'!$F$2:$EE$2,AO$4,'SPACELOG 9 BP'!$F12:$EE12)+SUMIF('SPACELOG 10 BP'!$F$2:$EE$2,AO$4,'SPACELOG 10 BP'!$F12:$EE12)+SUMIF('SPACELOG 11 BP'!$F$2:$EE$2,AO$4,'SPACELOG 11 BP'!$F12:$EE12)+SUMIF('SPACELOG 12 BP'!$F$2:$EE$2,AO$4,'SPACELOG 12 BP'!$F12:$EE12)</f>
        <v>200</v>
      </c>
      <c r="AP12" s="13">
        <f>SUMIF('reporting montigny'!$F$2:$EE$2,AP$4,'reporting montigny'!$F12:$EE12)+SUMIF('reporting boissy'!$F$2:$EE$2,AP$4,'reporting boissy'!$F12:$EE12)+SUMIF('reporting moussy'!$F$2:$EE$2,AP$4,'reporting moussy'!$F12:$EE12)+SUMIF('reporting trappes'!$F$2:$EE$2,AP$4,'reporting trappes'!$F12:$EE12)+SUMIF('SPACELOG 5 BP'!$F$2:$EE$2,AP$4,'SPACELOG 5 BP'!$F12:$EE12)+SUMIF('SPACELOG 6 BP'!$F$2:$EE$2,AP$4,'SPACELOG 6 BP'!$F12:$EE12)+SUMIF('SPACELOG 7 BP'!$F$2:$EE$2,AP$4,'SPACELOG 7 BP'!$F12:$EE12)+SUMIF('SPACELOG 8 BP'!$F$2:$EE$2,AP$4,'SPACELOG 8 BP'!$F12:$EE12)+SUMIF('SPACELOG 9 BP'!$F$2:$EE$2,AP$4,'SPACELOG 9 BP'!$F12:$EE12)+SUMIF('SPACELOG 10 BP'!$F$2:$EE$2,AP$4,'SPACELOG 10 BP'!$F12:$EE12)+SUMIF('SPACELOG 11 BP'!$F$2:$EE$2,AP$4,'SPACELOG 11 BP'!$F12:$EE12)+SUMIF('SPACELOG 12 BP'!$F$2:$EE$2,AP$4,'SPACELOG 12 BP'!$F12:$EE12)</f>
        <v>200</v>
      </c>
      <c r="AQ12" s="13">
        <f>SUMIF('reporting montigny'!$F$2:$EE$2,AQ$4,'reporting montigny'!$F12:$EE12)+SUMIF('reporting boissy'!$F$2:$EE$2,AQ$4,'reporting boissy'!$F12:$EE12)+SUMIF('reporting moussy'!$F$2:$EE$2,AQ$4,'reporting moussy'!$F12:$EE12)+SUMIF('reporting trappes'!$F$2:$EE$2,AQ$4,'reporting trappes'!$F12:$EE12)+SUMIF('SPACELOG 5 BP'!$F$2:$EE$2,AQ$4,'SPACELOG 5 BP'!$F12:$EE12)+SUMIF('SPACELOG 6 BP'!$F$2:$EE$2,AQ$4,'SPACELOG 6 BP'!$F12:$EE12)+SUMIF('SPACELOG 7 BP'!$F$2:$EE$2,AQ$4,'SPACELOG 7 BP'!$F12:$EE12)+SUMIF('SPACELOG 8 BP'!$F$2:$EE$2,AQ$4,'SPACELOG 8 BP'!$F12:$EE12)+SUMIF('SPACELOG 9 BP'!$F$2:$EE$2,AQ$4,'SPACELOG 9 BP'!$F12:$EE12)+SUMIF('SPACELOG 10 BP'!$F$2:$EE$2,AQ$4,'SPACELOG 10 BP'!$F12:$EE12)+SUMIF('SPACELOG 11 BP'!$F$2:$EE$2,AQ$4,'SPACELOG 11 BP'!$F12:$EE12)+SUMIF('SPACELOG 12 BP'!$F$2:$EE$2,AQ$4,'SPACELOG 12 BP'!$F12:$EE12)</f>
        <v>200</v>
      </c>
      <c r="AR12" s="14">
        <f t="shared" si="11"/>
        <v>2400</v>
      </c>
      <c r="AS12" s="13">
        <f>SUMIF('reporting montigny'!$F$2:$EE$2,AS$4,'reporting montigny'!$F12:$EE12)+SUMIF('reporting boissy'!$F$2:$EE$2,AS$4,'reporting boissy'!$F12:$EE12)+SUMIF('reporting moussy'!$F$2:$EE$2,AS$4,'reporting moussy'!$F12:$EE12)+SUMIF('reporting trappes'!$F$2:$EE$2,AS$4,'reporting trappes'!$F12:$EE12)+SUMIF('SPACELOG 5 BP'!$F$2:$EE$2,AS$4,'SPACELOG 5 BP'!$F12:$EE12)+SUMIF('SPACELOG 6 BP'!$F$2:$EE$2,AS$4,'SPACELOG 6 BP'!$F12:$EE12)+SUMIF('SPACELOG 7 BP'!$F$2:$EE$2,AS$4,'SPACELOG 7 BP'!$F12:$EE12)+SUMIF('SPACELOG 8 BP'!$F$2:$EE$2,AS$4,'SPACELOG 8 BP'!$F12:$EE12)+SUMIF('SPACELOG 9 BP'!$F$2:$EE$2,AS$4,'SPACELOG 9 BP'!$F12:$EE12)+SUMIF('SPACELOG 10 BP'!$F$2:$EE$2,AS$4,'SPACELOG 10 BP'!$F12:$EE12)+SUMIF('SPACELOG 11 BP'!$F$2:$EE$2,AS$4,'SPACELOG 11 BP'!$F12:$EE12)+SUMIF('SPACELOG 12 BP'!$F$2:$EE$2,AS$4,'SPACELOG 12 BP'!$F12:$EE12)</f>
        <v>200</v>
      </c>
      <c r="AT12" s="13">
        <f>SUMIF('reporting montigny'!$F$2:$EE$2,AT$4,'reporting montigny'!$F12:$EE12)+SUMIF('reporting boissy'!$F$2:$EE$2,AT$4,'reporting boissy'!$F12:$EE12)+SUMIF('reporting moussy'!$F$2:$EE$2,AT$4,'reporting moussy'!$F12:$EE12)+SUMIF('reporting trappes'!$F$2:$EE$2,AT$4,'reporting trappes'!$F12:$EE12)+SUMIF('SPACELOG 5 BP'!$F$2:$EE$2,AT$4,'SPACELOG 5 BP'!$F12:$EE12)+SUMIF('SPACELOG 6 BP'!$F$2:$EE$2,AT$4,'SPACELOG 6 BP'!$F12:$EE12)+SUMIF('SPACELOG 7 BP'!$F$2:$EE$2,AT$4,'SPACELOG 7 BP'!$F12:$EE12)+SUMIF('SPACELOG 8 BP'!$F$2:$EE$2,AT$4,'SPACELOG 8 BP'!$F12:$EE12)+SUMIF('SPACELOG 9 BP'!$F$2:$EE$2,AT$4,'SPACELOG 9 BP'!$F12:$EE12)+SUMIF('SPACELOG 10 BP'!$F$2:$EE$2,AT$4,'SPACELOG 10 BP'!$F12:$EE12)+SUMIF('SPACELOG 11 BP'!$F$2:$EE$2,AT$4,'SPACELOG 11 BP'!$F12:$EE12)+SUMIF('SPACELOG 12 BP'!$F$2:$EE$2,AT$4,'SPACELOG 12 BP'!$F12:$EE12)</f>
        <v>200</v>
      </c>
      <c r="AU12" s="13">
        <f>SUMIF('reporting montigny'!$F$2:$EE$2,AU$4,'reporting montigny'!$F12:$EE12)+SUMIF('reporting boissy'!$F$2:$EE$2,AU$4,'reporting boissy'!$F12:$EE12)+SUMIF('reporting moussy'!$F$2:$EE$2,AU$4,'reporting moussy'!$F12:$EE12)+SUMIF('reporting trappes'!$F$2:$EE$2,AU$4,'reporting trappes'!$F12:$EE12)+SUMIF('SPACELOG 5 BP'!$F$2:$EE$2,AU$4,'SPACELOG 5 BP'!$F12:$EE12)+SUMIF('SPACELOG 6 BP'!$F$2:$EE$2,AU$4,'SPACELOG 6 BP'!$F12:$EE12)+SUMIF('SPACELOG 7 BP'!$F$2:$EE$2,AU$4,'SPACELOG 7 BP'!$F12:$EE12)+SUMIF('SPACELOG 8 BP'!$F$2:$EE$2,AU$4,'SPACELOG 8 BP'!$F12:$EE12)+SUMIF('SPACELOG 9 BP'!$F$2:$EE$2,AU$4,'SPACELOG 9 BP'!$F12:$EE12)+SUMIF('SPACELOG 10 BP'!$F$2:$EE$2,AU$4,'SPACELOG 10 BP'!$F12:$EE12)+SUMIF('SPACELOG 11 BP'!$F$2:$EE$2,AU$4,'SPACELOG 11 BP'!$F12:$EE12)+SUMIF('SPACELOG 12 BP'!$F$2:$EE$2,AU$4,'SPACELOG 12 BP'!$F12:$EE12)</f>
        <v>200</v>
      </c>
      <c r="AV12" s="13">
        <f>SUMIF('reporting montigny'!$F$2:$EE$2,AV$4,'reporting montigny'!$F12:$EE12)+SUMIF('reporting boissy'!$F$2:$EE$2,AV$4,'reporting boissy'!$F12:$EE12)+SUMIF('reporting moussy'!$F$2:$EE$2,AV$4,'reporting moussy'!$F12:$EE12)+SUMIF('reporting trappes'!$F$2:$EE$2,AV$4,'reporting trappes'!$F12:$EE12)+SUMIF('SPACELOG 5 BP'!$F$2:$EE$2,AV$4,'SPACELOG 5 BP'!$F12:$EE12)+SUMIF('SPACELOG 6 BP'!$F$2:$EE$2,AV$4,'SPACELOG 6 BP'!$F12:$EE12)+SUMIF('SPACELOG 7 BP'!$F$2:$EE$2,AV$4,'SPACELOG 7 BP'!$F12:$EE12)+SUMIF('SPACELOG 8 BP'!$F$2:$EE$2,AV$4,'SPACELOG 8 BP'!$F12:$EE12)+SUMIF('SPACELOG 9 BP'!$F$2:$EE$2,AV$4,'SPACELOG 9 BP'!$F12:$EE12)+SUMIF('SPACELOG 10 BP'!$F$2:$EE$2,AV$4,'SPACELOG 10 BP'!$F12:$EE12)+SUMIF('SPACELOG 11 BP'!$F$2:$EE$2,AV$4,'SPACELOG 11 BP'!$F12:$EE12)+SUMIF('SPACELOG 12 BP'!$F$2:$EE$2,AV$4,'SPACELOG 12 BP'!$F12:$EE12)</f>
        <v>200</v>
      </c>
      <c r="AW12" s="13">
        <f>SUMIF('reporting montigny'!$F$2:$EE$2,AW$4,'reporting montigny'!$F12:$EE12)+SUMIF('reporting boissy'!$F$2:$EE$2,AW$4,'reporting boissy'!$F12:$EE12)+SUMIF('reporting moussy'!$F$2:$EE$2,AW$4,'reporting moussy'!$F12:$EE12)+SUMIF('reporting trappes'!$F$2:$EE$2,AW$4,'reporting trappes'!$F12:$EE12)+SUMIF('SPACELOG 5 BP'!$F$2:$EE$2,AW$4,'SPACELOG 5 BP'!$F12:$EE12)+SUMIF('SPACELOG 6 BP'!$F$2:$EE$2,AW$4,'SPACELOG 6 BP'!$F12:$EE12)+SUMIF('SPACELOG 7 BP'!$F$2:$EE$2,AW$4,'SPACELOG 7 BP'!$F12:$EE12)+SUMIF('SPACELOG 8 BP'!$F$2:$EE$2,AW$4,'SPACELOG 8 BP'!$F12:$EE12)+SUMIF('SPACELOG 9 BP'!$F$2:$EE$2,AW$4,'SPACELOG 9 BP'!$F12:$EE12)+SUMIF('SPACELOG 10 BP'!$F$2:$EE$2,AW$4,'SPACELOG 10 BP'!$F12:$EE12)+SUMIF('SPACELOG 11 BP'!$F$2:$EE$2,AW$4,'SPACELOG 11 BP'!$F12:$EE12)+SUMIF('SPACELOG 12 BP'!$F$2:$EE$2,AW$4,'SPACELOG 12 BP'!$F12:$EE12)</f>
        <v>200</v>
      </c>
      <c r="AX12" s="13">
        <f>SUMIF('reporting montigny'!$F$2:$EE$2,AX$4,'reporting montigny'!$F12:$EE12)+SUMIF('reporting boissy'!$F$2:$EE$2,AX$4,'reporting boissy'!$F12:$EE12)+SUMIF('reporting moussy'!$F$2:$EE$2,AX$4,'reporting moussy'!$F12:$EE12)+SUMIF('reporting trappes'!$F$2:$EE$2,AX$4,'reporting trappes'!$F12:$EE12)+SUMIF('SPACELOG 5 BP'!$F$2:$EE$2,AX$4,'SPACELOG 5 BP'!$F12:$EE12)+SUMIF('SPACELOG 6 BP'!$F$2:$EE$2,AX$4,'SPACELOG 6 BP'!$F12:$EE12)+SUMIF('SPACELOG 7 BP'!$F$2:$EE$2,AX$4,'SPACELOG 7 BP'!$F12:$EE12)+SUMIF('SPACELOG 8 BP'!$F$2:$EE$2,AX$4,'SPACELOG 8 BP'!$F12:$EE12)+SUMIF('SPACELOG 9 BP'!$F$2:$EE$2,AX$4,'SPACELOG 9 BP'!$F12:$EE12)+SUMIF('SPACELOG 10 BP'!$F$2:$EE$2,AX$4,'SPACELOG 10 BP'!$F12:$EE12)+SUMIF('SPACELOG 11 BP'!$F$2:$EE$2,AX$4,'SPACELOG 11 BP'!$F12:$EE12)+SUMIF('SPACELOG 12 BP'!$F$2:$EE$2,AX$4,'SPACELOG 12 BP'!$F12:$EE12)</f>
        <v>200</v>
      </c>
      <c r="AY12" s="13">
        <f>SUMIF('reporting montigny'!$F$2:$EE$2,AY$4,'reporting montigny'!$F12:$EE12)+SUMIF('reporting boissy'!$F$2:$EE$2,AY$4,'reporting boissy'!$F12:$EE12)+SUMIF('reporting moussy'!$F$2:$EE$2,AY$4,'reporting moussy'!$F12:$EE12)+SUMIF('reporting trappes'!$F$2:$EE$2,AY$4,'reporting trappes'!$F12:$EE12)+SUMIF('SPACELOG 5 BP'!$F$2:$EE$2,AY$4,'SPACELOG 5 BP'!$F12:$EE12)+SUMIF('SPACELOG 6 BP'!$F$2:$EE$2,AY$4,'SPACELOG 6 BP'!$F12:$EE12)+SUMIF('SPACELOG 7 BP'!$F$2:$EE$2,AY$4,'SPACELOG 7 BP'!$F12:$EE12)+SUMIF('SPACELOG 8 BP'!$F$2:$EE$2,AY$4,'SPACELOG 8 BP'!$F12:$EE12)+SUMIF('SPACELOG 9 BP'!$F$2:$EE$2,AY$4,'SPACELOG 9 BP'!$F12:$EE12)+SUMIF('SPACELOG 10 BP'!$F$2:$EE$2,AY$4,'SPACELOG 10 BP'!$F12:$EE12)+SUMIF('SPACELOG 11 BP'!$F$2:$EE$2,AY$4,'SPACELOG 11 BP'!$F12:$EE12)+SUMIF('SPACELOG 12 BP'!$F$2:$EE$2,AY$4,'SPACELOG 12 BP'!$F12:$EE12)</f>
        <v>200</v>
      </c>
      <c r="AZ12" s="13">
        <f>SUMIF('reporting montigny'!$F$2:$EE$2,AZ$4,'reporting montigny'!$F12:$EE12)+SUMIF('reporting boissy'!$F$2:$EE$2,AZ$4,'reporting boissy'!$F12:$EE12)+SUMIF('reporting moussy'!$F$2:$EE$2,AZ$4,'reporting moussy'!$F12:$EE12)+SUMIF('reporting trappes'!$F$2:$EE$2,AZ$4,'reporting trappes'!$F12:$EE12)+SUMIF('SPACELOG 5 BP'!$F$2:$EE$2,AZ$4,'SPACELOG 5 BP'!$F12:$EE12)+SUMIF('SPACELOG 6 BP'!$F$2:$EE$2,AZ$4,'SPACELOG 6 BP'!$F12:$EE12)+SUMIF('SPACELOG 7 BP'!$F$2:$EE$2,AZ$4,'SPACELOG 7 BP'!$F12:$EE12)+SUMIF('SPACELOG 8 BP'!$F$2:$EE$2,AZ$4,'SPACELOG 8 BP'!$F12:$EE12)+SUMIF('SPACELOG 9 BP'!$F$2:$EE$2,AZ$4,'SPACELOG 9 BP'!$F12:$EE12)+SUMIF('SPACELOG 10 BP'!$F$2:$EE$2,AZ$4,'SPACELOG 10 BP'!$F12:$EE12)+SUMIF('SPACELOG 11 BP'!$F$2:$EE$2,AZ$4,'SPACELOG 11 BP'!$F12:$EE12)+SUMIF('SPACELOG 12 BP'!$F$2:$EE$2,AZ$4,'SPACELOG 12 BP'!$F12:$EE12)</f>
        <v>200</v>
      </c>
      <c r="BA12" s="13">
        <f>SUMIF('reporting montigny'!$F$2:$EE$2,BA$4,'reporting montigny'!$F12:$EE12)+SUMIF('reporting boissy'!$F$2:$EE$2,BA$4,'reporting boissy'!$F12:$EE12)+SUMIF('reporting moussy'!$F$2:$EE$2,BA$4,'reporting moussy'!$F12:$EE12)+SUMIF('reporting trappes'!$F$2:$EE$2,BA$4,'reporting trappes'!$F12:$EE12)+SUMIF('SPACELOG 5 BP'!$F$2:$EE$2,BA$4,'SPACELOG 5 BP'!$F12:$EE12)+SUMIF('SPACELOG 6 BP'!$F$2:$EE$2,BA$4,'SPACELOG 6 BP'!$F12:$EE12)+SUMIF('SPACELOG 7 BP'!$F$2:$EE$2,BA$4,'SPACELOG 7 BP'!$F12:$EE12)+SUMIF('SPACELOG 8 BP'!$F$2:$EE$2,BA$4,'SPACELOG 8 BP'!$F12:$EE12)+SUMIF('SPACELOG 9 BP'!$F$2:$EE$2,BA$4,'SPACELOG 9 BP'!$F12:$EE12)+SUMIF('SPACELOG 10 BP'!$F$2:$EE$2,BA$4,'SPACELOG 10 BP'!$F12:$EE12)+SUMIF('SPACELOG 11 BP'!$F$2:$EE$2,BA$4,'SPACELOG 11 BP'!$F12:$EE12)+SUMIF('SPACELOG 12 BP'!$F$2:$EE$2,BA$4,'SPACELOG 12 BP'!$F12:$EE12)</f>
        <v>200</v>
      </c>
      <c r="BB12" s="13">
        <f>SUMIF('reporting montigny'!$F$2:$EE$2,BB$4,'reporting montigny'!$F12:$EE12)+SUMIF('reporting boissy'!$F$2:$EE$2,BB$4,'reporting boissy'!$F12:$EE12)+SUMIF('reporting moussy'!$F$2:$EE$2,BB$4,'reporting moussy'!$F12:$EE12)+SUMIF('reporting trappes'!$F$2:$EE$2,BB$4,'reporting trappes'!$F12:$EE12)+SUMIF('SPACELOG 5 BP'!$F$2:$EE$2,BB$4,'SPACELOG 5 BP'!$F12:$EE12)+SUMIF('SPACELOG 6 BP'!$F$2:$EE$2,BB$4,'SPACELOG 6 BP'!$F12:$EE12)+SUMIF('SPACELOG 7 BP'!$F$2:$EE$2,BB$4,'SPACELOG 7 BP'!$F12:$EE12)+SUMIF('SPACELOG 8 BP'!$F$2:$EE$2,BB$4,'SPACELOG 8 BP'!$F12:$EE12)+SUMIF('SPACELOG 9 BP'!$F$2:$EE$2,BB$4,'SPACELOG 9 BP'!$F12:$EE12)+SUMIF('SPACELOG 10 BP'!$F$2:$EE$2,BB$4,'SPACELOG 10 BP'!$F12:$EE12)+SUMIF('SPACELOG 11 BP'!$F$2:$EE$2,BB$4,'SPACELOG 11 BP'!$F12:$EE12)+SUMIF('SPACELOG 12 BP'!$F$2:$EE$2,BB$4,'SPACELOG 12 BP'!$F12:$EE12)</f>
        <v>200</v>
      </c>
      <c r="BC12" s="13">
        <f>SUMIF('reporting montigny'!$F$2:$EE$2,BC$4,'reporting montigny'!$F12:$EE12)+SUMIF('reporting boissy'!$F$2:$EE$2,BC$4,'reporting boissy'!$F12:$EE12)+SUMIF('reporting moussy'!$F$2:$EE$2,BC$4,'reporting moussy'!$F12:$EE12)+SUMIF('reporting trappes'!$F$2:$EE$2,BC$4,'reporting trappes'!$F12:$EE12)+SUMIF('SPACELOG 5 BP'!$F$2:$EE$2,BC$4,'SPACELOG 5 BP'!$F12:$EE12)+SUMIF('SPACELOG 6 BP'!$F$2:$EE$2,BC$4,'SPACELOG 6 BP'!$F12:$EE12)+SUMIF('SPACELOG 7 BP'!$F$2:$EE$2,BC$4,'SPACELOG 7 BP'!$F12:$EE12)+SUMIF('SPACELOG 8 BP'!$F$2:$EE$2,BC$4,'SPACELOG 8 BP'!$F12:$EE12)+SUMIF('SPACELOG 9 BP'!$F$2:$EE$2,BC$4,'SPACELOG 9 BP'!$F12:$EE12)+SUMIF('SPACELOG 10 BP'!$F$2:$EE$2,BC$4,'SPACELOG 10 BP'!$F12:$EE12)+SUMIF('SPACELOG 11 BP'!$F$2:$EE$2,BC$4,'SPACELOG 11 BP'!$F12:$EE12)+SUMIF('SPACELOG 12 BP'!$F$2:$EE$2,BC$4,'SPACELOG 12 BP'!$F12:$EE12)</f>
        <v>200</v>
      </c>
      <c r="BD12" s="13">
        <f>SUMIF('reporting montigny'!$F$2:$EE$2,BD$4,'reporting montigny'!$F12:$EE12)+SUMIF('reporting boissy'!$F$2:$EE$2,BD$4,'reporting boissy'!$F12:$EE12)+SUMIF('reporting moussy'!$F$2:$EE$2,BD$4,'reporting moussy'!$F12:$EE12)+SUMIF('reporting trappes'!$F$2:$EE$2,BD$4,'reporting trappes'!$F12:$EE12)+SUMIF('SPACELOG 5 BP'!$F$2:$EE$2,BD$4,'SPACELOG 5 BP'!$F12:$EE12)+SUMIF('SPACELOG 6 BP'!$F$2:$EE$2,BD$4,'SPACELOG 6 BP'!$F12:$EE12)+SUMIF('SPACELOG 7 BP'!$F$2:$EE$2,BD$4,'SPACELOG 7 BP'!$F12:$EE12)+SUMIF('SPACELOG 8 BP'!$F$2:$EE$2,BD$4,'SPACELOG 8 BP'!$F12:$EE12)+SUMIF('SPACELOG 9 BP'!$F$2:$EE$2,BD$4,'SPACELOG 9 BP'!$F12:$EE12)+SUMIF('SPACELOG 10 BP'!$F$2:$EE$2,BD$4,'SPACELOG 10 BP'!$F12:$EE12)+SUMIF('SPACELOG 11 BP'!$F$2:$EE$2,BD$4,'SPACELOG 11 BP'!$F12:$EE12)+SUMIF('SPACELOG 12 BP'!$F$2:$EE$2,BD$4,'SPACELOG 12 BP'!$F12:$EE12)</f>
        <v>200</v>
      </c>
      <c r="BE12" s="14">
        <f t="shared" si="12"/>
        <v>2400</v>
      </c>
      <c r="BF12" s="13">
        <f>SUMIF('reporting montigny'!$F$2:$EE$2,BF$4,'reporting montigny'!$F12:$EE12)+SUMIF('reporting boissy'!$F$2:$EE$2,BF$4,'reporting boissy'!$F12:$EE12)+SUMIF('reporting moussy'!$F$2:$EE$2,BF$4,'reporting moussy'!$F12:$EE12)+SUMIF('reporting trappes'!$F$2:$EE$2,BF$4,'reporting trappes'!$F12:$EE12)+SUMIF('SPACELOG 5 BP'!$F$2:$EE$2,BF$4,'SPACELOG 5 BP'!$F12:$EE12)+SUMIF('SPACELOG 6 BP'!$F$2:$EE$2,BF$4,'SPACELOG 6 BP'!$F12:$EE12)+SUMIF('SPACELOG 7 BP'!$F$2:$EE$2,BF$4,'SPACELOG 7 BP'!$F12:$EE12)+SUMIF('SPACELOG 8 BP'!$F$2:$EE$2,BF$4,'SPACELOG 8 BP'!$F12:$EE12)+SUMIF('SPACELOG 9 BP'!$F$2:$EE$2,BF$4,'SPACELOG 9 BP'!$F12:$EE12)+SUMIF('SPACELOG 10 BP'!$F$2:$EE$2,BF$4,'SPACELOG 10 BP'!$F12:$EE12)+SUMIF('SPACELOG 11 BP'!$F$2:$EE$2,BF$4,'SPACELOG 11 BP'!$F12:$EE12)+SUMIF('SPACELOG 12 BP'!$F$2:$EE$2,BF$4,'SPACELOG 12 BP'!$F12:$EE12)</f>
        <v>200</v>
      </c>
      <c r="BG12" s="13">
        <f>SUMIF('reporting montigny'!$F$2:$EE$2,BG$4,'reporting montigny'!$F12:$EE12)+SUMIF('reporting boissy'!$F$2:$EE$2,BG$4,'reporting boissy'!$F12:$EE12)+SUMIF('reporting moussy'!$F$2:$EE$2,BG$4,'reporting moussy'!$F12:$EE12)+SUMIF('reporting trappes'!$F$2:$EE$2,BG$4,'reporting trappes'!$F12:$EE12)+SUMIF('SPACELOG 5 BP'!$F$2:$EE$2,BG$4,'SPACELOG 5 BP'!$F12:$EE12)+SUMIF('SPACELOG 6 BP'!$F$2:$EE$2,BG$4,'SPACELOG 6 BP'!$F12:$EE12)+SUMIF('SPACELOG 7 BP'!$F$2:$EE$2,BG$4,'SPACELOG 7 BP'!$F12:$EE12)+SUMIF('SPACELOG 8 BP'!$F$2:$EE$2,BG$4,'SPACELOG 8 BP'!$F12:$EE12)+SUMIF('SPACELOG 9 BP'!$F$2:$EE$2,BG$4,'SPACELOG 9 BP'!$F12:$EE12)+SUMIF('SPACELOG 10 BP'!$F$2:$EE$2,BG$4,'SPACELOG 10 BP'!$F12:$EE12)+SUMIF('SPACELOG 11 BP'!$F$2:$EE$2,BG$4,'SPACELOG 11 BP'!$F12:$EE12)+SUMIF('SPACELOG 12 BP'!$F$2:$EE$2,BG$4,'SPACELOG 12 BP'!$F12:$EE12)</f>
        <v>200</v>
      </c>
      <c r="BH12" s="13">
        <f>SUMIF('reporting montigny'!$F$2:$EE$2,BH$4,'reporting montigny'!$F12:$EE12)+SUMIF('reporting boissy'!$F$2:$EE$2,BH$4,'reporting boissy'!$F12:$EE12)+SUMIF('reporting moussy'!$F$2:$EE$2,BH$4,'reporting moussy'!$F12:$EE12)+SUMIF('reporting trappes'!$F$2:$EE$2,BH$4,'reporting trappes'!$F12:$EE12)+SUMIF('SPACELOG 5 BP'!$F$2:$EE$2,BH$4,'SPACELOG 5 BP'!$F12:$EE12)+SUMIF('SPACELOG 6 BP'!$F$2:$EE$2,BH$4,'SPACELOG 6 BP'!$F12:$EE12)+SUMIF('SPACELOG 7 BP'!$F$2:$EE$2,BH$4,'SPACELOG 7 BP'!$F12:$EE12)+SUMIF('SPACELOG 8 BP'!$F$2:$EE$2,BH$4,'SPACELOG 8 BP'!$F12:$EE12)+SUMIF('SPACELOG 9 BP'!$F$2:$EE$2,BH$4,'SPACELOG 9 BP'!$F12:$EE12)+SUMIF('SPACELOG 10 BP'!$F$2:$EE$2,BH$4,'SPACELOG 10 BP'!$F12:$EE12)+SUMIF('SPACELOG 11 BP'!$F$2:$EE$2,BH$4,'SPACELOG 11 BP'!$F12:$EE12)+SUMIF('SPACELOG 12 BP'!$F$2:$EE$2,BH$4,'SPACELOG 12 BP'!$F12:$EE12)</f>
        <v>200</v>
      </c>
      <c r="BI12" s="13">
        <f>SUMIF('reporting montigny'!$F$2:$EE$2,BI$4,'reporting montigny'!$F12:$EE12)+SUMIF('reporting boissy'!$F$2:$EE$2,BI$4,'reporting boissy'!$F12:$EE12)+SUMIF('reporting moussy'!$F$2:$EE$2,BI$4,'reporting moussy'!$F12:$EE12)+SUMIF('reporting trappes'!$F$2:$EE$2,BI$4,'reporting trappes'!$F12:$EE12)+SUMIF('SPACELOG 5 BP'!$F$2:$EE$2,BI$4,'SPACELOG 5 BP'!$F12:$EE12)+SUMIF('SPACELOG 6 BP'!$F$2:$EE$2,BI$4,'SPACELOG 6 BP'!$F12:$EE12)+SUMIF('SPACELOG 7 BP'!$F$2:$EE$2,BI$4,'SPACELOG 7 BP'!$F12:$EE12)+SUMIF('SPACELOG 8 BP'!$F$2:$EE$2,BI$4,'SPACELOG 8 BP'!$F12:$EE12)+SUMIF('SPACELOG 9 BP'!$F$2:$EE$2,BI$4,'SPACELOG 9 BP'!$F12:$EE12)+SUMIF('SPACELOG 10 BP'!$F$2:$EE$2,BI$4,'SPACELOG 10 BP'!$F12:$EE12)+SUMIF('SPACELOG 11 BP'!$F$2:$EE$2,BI$4,'SPACELOG 11 BP'!$F12:$EE12)+SUMIF('SPACELOG 12 BP'!$F$2:$EE$2,BI$4,'SPACELOG 12 BP'!$F12:$EE12)</f>
        <v>200</v>
      </c>
      <c r="BJ12" s="13">
        <f>SUMIF('reporting montigny'!$F$2:$EE$2,BJ$4,'reporting montigny'!$F12:$EE12)+SUMIF('reporting boissy'!$F$2:$EE$2,BJ$4,'reporting boissy'!$F12:$EE12)+SUMIF('reporting moussy'!$F$2:$EE$2,BJ$4,'reporting moussy'!$F12:$EE12)+SUMIF('reporting trappes'!$F$2:$EE$2,BJ$4,'reporting trappes'!$F12:$EE12)+SUMIF('SPACELOG 5 BP'!$F$2:$EE$2,BJ$4,'SPACELOG 5 BP'!$F12:$EE12)+SUMIF('SPACELOG 6 BP'!$F$2:$EE$2,BJ$4,'SPACELOG 6 BP'!$F12:$EE12)+SUMIF('SPACELOG 7 BP'!$F$2:$EE$2,BJ$4,'SPACELOG 7 BP'!$F12:$EE12)+SUMIF('SPACELOG 8 BP'!$F$2:$EE$2,BJ$4,'SPACELOG 8 BP'!$F12:$EE12)+SUMIF('SPACELOG 9 BP'!$F$2:$EE$2,BJ$4,'SPACELOG 9 BP'!$F12:$EE12)+SUMIF('SPACELOG 10 BP'!$F$2:$EE$2,BJ$4,'SPACELOG 10 BP'!$F12:$EE12)+SUMIF('SPACELOG 11 BP'!$F$2:$EE$2,BJ$4,'SPACELOG 11 BP'!$F12:$EE12)+SUMIF('SPACELOG 12 BP'!$F$2:$EE$2,BJ$4,'SPACELOG 12 BP'!$F12:$EE12)</f>
        <v>200</v>
      </c>
      <c r="BK12" s="13">
        <f>SUMIF('reporting montigny'!$F$2:$EE$2,BK$4,'reporting montigny'!$F12:$EE12)+SUMIF('reporting boissy'!$F$2:$EE$2,BK$4,'reporting boissy'!$F12:$EE12)+SUMIF('reporting moussy'!$F$2:$EE$2,BK$4,'reporting moussy'!$F12:$EE12)+SUMIF('reporting trappes'!$F$2:$EE$2,BK$4,'reporting trappes'!$F12:$EE12)+SUMIF('SPACELOG 5 BP'!$F$2:$EE$2,BK$4,'SPACELOG 5 BP'!$F12:$EE12)+SUMIF('SPACELOG 6 BP'!$F$2:$EE$2,BK$4,'SPACELOG 6 BP'!$F12:$EE12)+SUMIF('SPACELOG 7 BP'!$F$2:$EE$2,BK$4,'SPACELOG 7 BP'!$F12:$EE12)+SUMIF('SPACELOG 8 BP'!$F$2:$EE$2,BK$4,'SPACELOG 8 BP'!$F12:$EE12)+SUMIF('SPACELOG 9 BP'!$F$2:$EE$2,BK$4,'SPACELOG 9 BP'!$F12:$EE12)+SUMIF('SPACELOG 10 BP'!$F$2:$EE$2,BK$4,'SPACELOG 10 BP'!$F12:$EE12)+SUMIF('SPACELOG 11 BP'!$F$2:$EE$2,BK$4,'SPACELOG 11 BP'!$F12:$EE12)+SUMIF('SPACELOG 12 BP'!$F$2:$EE$2,BK$4,'SPACELOG 12 BP'!$F12:$EE12)</f>
        <v>200</v>
      </c>
      <c r="BL12" s="13">
        <f>SUMIF('reporting montigny'!$F$2:$EE$2,BL$4,'reporting montigny'!$F12:$EE12)+SUMIF('reporting boissy'!$F$2:$EE$2,BL$4,'reporting boissy'!$F12:$EE12)+SUMIF('reporting moussy'!$F$2:$EE$2,BL$4,'reporting moussy'!$F12:$EE12)+SUMIF('reporting trappes'!$F$2:$EE$2,BL$4,'reporting trappes'!$F12:$EE12)+SUMIF('SPACELOG 5 BP'!$F$2:$EE$2,BL$4,'SPACELOG 5 BP'!$F12:$EE12)+SUMIF('SPACELOG 6 BP'!$F$2:$EE$2,BL$4,'SPACELOG 6 BP'!$F12:$EE12)+SUMIF('SPACELOG 7 BP'!$F$2:$EE$2,BL$4,'SPACELOG 7 BP'!$F12:$EE12)+SUMIF('SPACELOG 8 BP'!$F$2:$EE$2,BL$4,'SPACELOG 8 BP'!$F12:$EE12)+SUMIF('SPACELOG 9 BP'!$F$2:$EE$2,BL$4,'SPACELOG 9 BP'!$F12:$EE12)+SUMIF('SPACELOG 10 BP'!$F$2:$EE$2,BL$4,'SPACELOG 10 BP'!$F12:$EE12)+SUMIF('SPACELOG 11 BP'!$F$2:$EE$2,BL$4,'SPACELOG 11 BP'!$F12:$EE12)+SUMIF('SPACELOG 12 BP'!$F$2:$EE$2,BL$4,'SPACELOG 12 BP'!$F12:$EE12)</f>
        <v>200</v>
      </c>
      <c r="BM12" s="13">
        <f>SUMIF('reporting montigny'!$F$2:$EE$2,BM$4,'reporting montigny'!$F12:$EE12)+SUMIF('reporting boissy'!$F$2:$EE$2,BM$4,'reporting boissy'!$F12:$EE12)+SUMIF('reporting moussy'!$F$2:$EE$2,BM$4,'reporting moussy'!$F12:$EE12)+SUMIF('reporting trappes'!$F$2:$EE$2,BM$4,'reporting trappes'!$F12:$EE12)+SUMIF('SPACELOG 5 BP'!$F$2:$EE$2,BM$4,'SPACELOG 5 BP'!$F12:$EE12)+SUMIF('SPACELOG 6 BP'!$F$2:$EE$2,BM$4,'SPACELOG 6 BP'!$F12:$EE12)+SUMIF('SPACELOG 7 BP'!$F$2:$EE$2,BM$4,'SPACELOG 7 BP'!$F12:$EE12)+SUMIF('SPACELOG 8 BP'!$F$2:$EE$2,BM$4,'SPACELOG 8 BP'!$F12:$EE12)+SUMIF('SPACELOG 9 BP'!$F$2:$EE$2,BM$4,'SPACELOG 9 BP'!$F12:$EE12)+SUMIF('SPACELOG 10 BP'!$F$2:$EE$2,BM$4,'SPACELOG 10 BP'!$F12:$EE12)+SUMIF('SPACELOG 11 BP'!$F$2:$EE$2,BM$4,'SPACELOG 11 BP'!$F12:$EE12)+SUMIF('SPACELOG 12 BP'!$F$2:$EE$2,BM$4,'SPACELOG 12 BP'!$F12:$EE12)</f>
        <v>200</v>
      </c>
      <c r="BN12" s="13">
        <f>SUMIF('reporting montigny'!$F$2:$EE$2,BN$4,'reporting montigny'!$F12:$EE12)+SUMIF('reporting boissy'!$F$2:$EE$2,BN$4,'reporting boissy'!$F12:$EE12)+SUMIF('reporting moussy'!$F$2:$EE$2,BN$4,'reporting moussy'!$F12:$EE12)+SUMIF('reporting trappes'!$F$2:$EE$2,BN$4,'reporting trappes'!$F12:$EE12)+SUMIF('SPACELOG 5 BP'!$F$2:$EE$2,BN$4,'SPACELOG 5 BP'!$F12:$EE12)+SUMIF('SPACELOG 6 BP'!$F$2:$EE$2,BN$4,'SPACELOG 6 BP'!$F12:$EE12)+SUMIF('SPACELOG 7 BP'!$F$2:$EE$2,BN$4,'SPACELOG 7 BP'!$F12:$EE12)+SUMIF('SPACELOG 8 BP'!$F$2:$EE$2,BN$4,'SPACELOG 8 BP'!$F12:$EE12)+SUMIF('SPACELOG 9 BP'!$F$2:$EE$2,BN$4,'SPACELOG 9 BP'!$F12:$EE12)+SUMIF('SPACELOG 10 BP'!$F$2:$EE$2,BN$4,'SPACELOG 10 BP'!$F12:$EE12)+SUMIF('SPACELOG 11 BP'!$F$2:$EE$2,BN$4,'SPACELOG 11 BP'!$F12:$EE12)+SUMIF('SPACELOG 12 BP'!$F$2:$EE$2,BN$4,'SPACELOG 12 BP'!$F12:$EE12)</f>
        <v>200</v>
      </c>
      <c r="BO12" s="13">
        <f>SUMIF('reporting montigny'!$F$2:$EE$2,BO$4,'reporting montigny'!$F12:$EE12)+SUMIF('reporting boissy'!$F$2:$EE$2,BO$4,'reporting boissy'!$F12:$EE12)+SUMIF('reporting moussy'!$F$2:$EE$2,BO$4,'reporting moussy'!$F12:$EE12)+SUMIF('reporting trappes'!$F$2:$EE$2,BO$4,'reporting trappes'!$F12:$EE12)+SUMIF('SPACELOG 5 BP'!$F$2:$EE$2,BO$4,'SPACELOG 5 BP'!$F12:$EE12)+SUMIF('SPACELOG 6 BP'!$F$2:$EE$2,BO$4,'SPACELOG 6 BP'!$F12:$EE12)+SUMIF('SPACELOG 7 BP'!$F$2:$EE$2,BO$4,'SPACELOG 7 BP'!$F12:$EE12)+SUMIF('SPACELOG 8 BP'!$F$2:$EE$2,BO$4,'SPACELOG 8 BP'!$F12:$EE12)+SUMIF('SPACELOG 9 BP'!$F$2:$EE$2,BO$4,'SPACELOG 9 BP'!$F12:$EE12)+SUMIF('SPACELOG 10 BP'!$F$2:$EE$2,BO$4,'SPACELOG 10 BP'!$F12:$EE12)+SUMIF('SPACELOG 11 BP'!$F$2:$EE$2,BO$4,'SPACELOG 11 BP'!$F12:$EE12)+SUMIF('SPACELOG 12 BP'!$F$2:$EE$2,BO$4,'SPACELOG 12 BP'!$F12:$EE12)</f>
        <v>200</v>
      </c>
      <c r="BP12" s="13">
        <f>SUMIF('reporting montigny'!$F$2:$EE$2,BP$4,'reporting montigny'!$F12:$EE12)+SUMIF('reporting boissy'!$F$2:$EE$2,BP$4,'reporting boissy'!$F12:$EE12)+SUMIF('reporting moussy'!$F$2:$EE$2,BP$4,'reporting moussy'!$F12:$EE12)+SUMIF('reporting trappes'!$F$2:$EE$2,BP$4,'reporting trappes'!$F12:$EE12)+SUMIF('SPACELOG 5 BP'!$F$2:$EE$2,BP$4,'SPACELOG 5 BP'!$F12:$EE12)+SUMIF('SPACELOG 6 BP'!$F$2:$EE$2,BP$4,'SPACELOG 6 BP'!$F12:$EE12)+SUMIF('SPACELOG 7 BP'!$F$2:$EE$2,BP$4,'SPACELOG 7 BP'!$F12:$EE12)+SUMIF('SPACELOG 8 BP'!$F$2:$EE$2,BP$4,'SPACELOG 8 BP'!$F12:$EE12)+SUMIF('SPACELOG 9 BP'!$F$2:$EE$2,BP$4,'SPACELOG 9 BP'!$F12:$EE12)+SUMIF('SPACELOG 10 BP'!$F$2:$EE$2,BP$4,'SPACELOG 10 BP'!$F12:$EE12)+SUMIF('SPACELOG 11 BP'!$F$2:$EE$2,BP$4,'SPACELOG 11 BP'!$F12:$EE12)+SUMIF('SPACELOG 12 BP'!$F$2:$EE$2,BP$4,'SPACELOG 12 BP'!$F12:$EE12)</f>
        <v>200</v>
      </c>
      <c r="BQ12" s="13">
        <f>SUMIF('reporting montigny'!$F$2:$EE$2,BQ$4,'reporting montigny'!$F12:$EE12)+SUMIF('reporting boissy'!$F$2:$EE$2,BQ$4,'reporting boissy'!$F12:$EE12)+SUMIF('reporting moussy'!$F$2:$EE$2,BQ$4,'reporting moussy'!$F12:$EE12)+SUMIF('reporting trappes'!$F$2:$EE$2,BQ$4,'reporting trappes'!$F12:$EE12)+SUMIF('SPACELOG 5 BP'!$F$2:$EE$2,BQ$4,'SPACELOG 5 BP'!$F12:$EE12)+SUMIF('SPACELOG 6 BP'!$F$2:$EE$2,BQ$4,'SPACELOG 6 BP'!$F12:$EE12)+SUMIF('SPACELOG 7 BP'!$F$2:$EE$2,BQ$4,'SPACELOG 7 BP'!$F12:$EE12)+SUMIF('SPACELOG 8 BP'!$F$2:$EE$2,BQ$4,'SPACELOG 8 BP'!$F12:$EE12)+SUMIF('SPACELOG 9 BP'!$F$2:$EE$2,BQ$4,'SPACELOG 9 BP'!$F12:$EE12)+SUMIF('SPACELOG 10 BP'!$F$2:$EE$2,BQ$4,'SPACELOG 10 BP'!$F12:$EE12)+SUMIF('SPACELOG 11 BP'!$F$2:$EE$2,BQ$4,'SPACELOG 11 BP'!$F12:$EE12)+SUMIF('SPACELOG 12 BP'!$F$2:$EE$2,BQ$4,'SPACELOG 12 BP'!$F12:$EE12)</f>
        <v>200</v>
      </c>
      <c r="BR12" s="14">
        <f t="shared" si="13"/>
        <v>2400</v>
      </c>
      <c r="BS12" s="13">
        <f>SUMIF('reporting montigny'!$F$2:$EE$2,BS$4,'reporting montigny'!$F12:$EE12)+SUMIF('reporting boissy'!$F$2:$EE$2,BS$4,'reporting boissy'!$F12:$EE12)+SUMIF('reporting moussy'!$F$2:$EE$2,BS$4,'reporting moussy'!$F12:$EE12)+SUMIF('reporting trappes'!$F$2:$EE$2,BS$4,'reporting trappes'!$F12:$EE12)+SUMIF('SPACELOG 5 BP'!$F$2:$EE$2,BS$4,'SPACELOG 5 BP'!$F12:$EE12)+SUMIF('SPACELOG 6 BP'!$F$2:$EE$2,BS$4,'SPACELOG 6 BP'!$F12:$EE12)+SUMIF('SPACELOG 7 BP'!$F$2:$EE$2,BS$4,'SPACELOG 7 BP'!$F12:$EE12)+SUMIF('SPACELOG 8 BP'!$F$2:$EE$2,BS$4,'SPACELOG 8 BP'!$F12:$EE12)+SUMIF('SPACELOG 9 BP'!$F$2:$EE$2,BS$4,'SPACELOG 9 BP'!$F12:$EE12)+SUMIF('SPACELOG 10 BP'!$F$2:$EE$2,BS$4,'SPACELOG 10 BP'!$F12:$EE12)+SUMIF('SPACELOG 11 BP'!$F$2:$EE$2,BS$4,'SPACELOG 11 BP'!$F12:$EE12)+SUMIF('SPACELOG 12 BP'!$F$2:$EE$2,BS$4,'SPACELOG 12 BP'!$F12:$EE12)</f>
        <v>200</v>
      </c>
      <c r="BT12" s="13">
        <f>SUMIF('reporting montigny'!$F$2:$EE$2,BT$4,'reporting montigny'!$F12:$EE12)+SUMIF('reporting boissy'!$F$2:$EE$2,BT$4,'reporting boissy'!$F12:$EE12)+SUMIF('reporting moussy'!$F$2:$EE$2,BT$4,'reporting moussy'!$F12:$EE12)+SUMIF('reporting trappes'!$F$2:$EE$2,BT$4,'reporting trappes'!$F12:$EE12)+SUMIF('SPACELOG 5 BP'!$F$2:$EE$2,BT$4,'SPACELOG 5 BP'!$F12:$EE12)+SUMIF('SPACELOG 6 BP'!$F$2:$EE$2,BT$4,'SPACELOG 6 BP'!$F12:$EE12)+SUMIF('SPACELOG 7 BP'!$F$2:$EE$2,BT$4,'SPACELOG 7 BP'!$F12:$EE12)+SUMIF('SPACELOG 8 BP'!$F$2:$EE$2,BT$4,'SPACELOG 8 BP'!$F12:$EE12)+SUMIF('SPACELOG 9 BP'!$F$2:$EE$2,BT$4,'SPACELOG 9 BP'!$F12:$EE12)+SUMIF('SPACELOG 10 BP'!$F$2:$EE$2,BT$4,'SPACELOG 10 BP'!$F12:$EE12)+SUMIF('SPACELOG 11 BP'!$F$2:$EE$2,BT$4,'SPACELOG 11 BP'!$F12:$EE12)+SUMIF('SPACELOG 12 BP'!$F$2:$EE$2,BT$4,'SPACELOG 12 BP'!$F12:$EE12)</f>
        <v>200</v>
      </c>
      <c r="BU12" s="13">
        <f>SUMIF('reporting montigny'!$F$2:$EE$2,BU$4,'reporting montigny'!$F12:$EE12)+SUMIF('reporting boissy'!$F$2:$EE$2,BU$4,'reporting boissy'!$F12:$EE12)+SUMIF('reporting moussy'!$F$2:$EE$2,BU$4,'reporting moussy'!$F12:$EE12)+SUMIF('reporting trappes'!$F$2:$EE$2,BU$4,'reporting trappes'!$F12:$EE12)+SUMIF('SPACELOG 5 BP'!$F$2:$EE$2,BU$4,'SPACELOG 5 BP'!$F12:$EE12)+SUMIF('SPACELOG 6 BP'!$F$2:$EE$2,BU$4,'SPACELOG 6 BP'!$F12:$EE12)+SUMIF('SPACELOG 7 BP'!$F$2:$EE$2,BU$4,'SPACELOG 7 BP'!$F12:$EE12)+SUMIF('SPACELOG 8 BP'!$F$2:$EE$2,BU$4,'SPACELOG 8 BP'!$F12:$EE12)+SUMIF('SPACELOG 9 BP'!$F$2:$EE$2,BU$4,'SPACELOG 9 BP'!$F12:$EE12)+SUMIF('SPACELOG 10 BP'!$F$2:$EE$2,BU$4,'SPACELOG 10 BP'!$F12:$EE12)+SUMIF('SPACELOG 11 BP'!$F$2:$EE$2,BU$4,'SPACELOG 11 BP'!$F12:$EE12)+SUMIF('SPACELOG 12 BP'!$F$2:$EE$2,BU$4,'SPACELOG 12 BP'!$F12:$EE12)</f>
        <v>200</v>
      </c>
      <c r="BV12" s="13">
        <f>SUMIF('reporting montigny'!$F$2:$EE$2,BV$4,'reporting montigny'!$F12:$EE12)+SUMIF('reporting boissy'!$F$2:$EE$2,BV$4,'reporting boissy'!$F12:$EE12)+SUMIF('reporting moussy'!$F$2:$EE$2,BV$4,'reporting moussy'!$F12:$EE12)+SUMIF('reporting trappes'!$F$2:$EE$2,BV$4,'reporting trappes'!$F12:$EE12)+SUMIF('SPACELOG 5 BP'!$F$2:$EE$2,BV$4,'SPACELOG 5 BP'!$F12:$EE12)+SUMIF('SPACELOG 6 BP'!$F$2:$EE$2,BV$4,'SPACELOG 6 BP'!$F12:$EE12)+SUMIF('SPACELOG 7 BP'!$F$2:$EE$2,BV$4,'SPACELOG 7 BP'!$F12:$EE12)+SUMIF('SPACELOG 8 BP'!$F$2:$EE$2,BV$4,'SPACELOG 8 BP'!$F12:$EE12)+SUMIF('SPACELOG 9 BP'!$F$2:$EE$2,BV$4,'SPACELOG 9 BP'!$F12:$EE12)+SUMIF('SPACELOG 10 BP'!$F$2:$EE$2,BV$4,'SPACELOG 10 BP'!$F12:$EE12)+SUMIF('SPACELOG 11 BP'!$F$2:$EE$2,BV$4,'SPACELOG 11 BP'!$F12:$EE12)+SUMIF('SPACELOG 12 BP'!$F$2:$EE$2,BV$4,'SPACELOG 12 BP'!$F12:$EE12)</f>
        <v>200</v>
      </c>
      <c r="BW12" s="13">
        <f>SUMIF('reporting montigny'!$F$2:$EE$2,BW$4,'reporting montigny'!$F12:$EE12)+SUMIF('reporting boissy'!$F$2:$EE$2,BW$4,'reporting boissy'!$F12:$EE12)+SUMIF('reporting moussy'!$F$2:$EE$2,BW$4,'reporting moussy'!$F12:$EE12)+SUMIF('reporting trappes'!$F$2:$EE$2,BW$4,'reporting trappes'!$F12:$EE12)+SUMIF('SPACELOG 5 BP'!$F$2:$EE$2,BW$4,'SPACELOG 5 BP'!$F12:$EE12)+SUMIF('SPACELOG 6 BP'!$F$2:$EE$2,BW$4,'SPACELOG 6 BP'!$F12:$EE12)+SUMIF('SPACELOG 7 BP'!$F$2:$EE$2,BW$4,'SPACELOG 7 BP'!$F12:$EE12)+SUMIF('SPACELOG 8 BP'!$F$2:$EE$2,BW$4,'SPACELOG 8 BP'!$F12:$EE12)+SUMIF('SPACELOG 9 BP'!$F$2:$EE$2,BW$4,'SPACELOG 9 BP'!$F12:$EE12)+SUMIF('SPACELOG 10 BP'!$F$2:$EE$2,BW$4,'SPACELOG 10 BP'!$F12:$EE12)+SUMIF('SPACELOG 11 BP'!$F$2:$EE$2,BW$4,'SPACELOG 11 BP'!$F12:$EE12)+SUMIF('SPACELOG 12 BP'!$F$2:$EE$2,BW$4,'SPACELOG 12 BP'!$F12:$EE12)</f>
        <v>200</v>
      </c>
      <c r="BX12" s="13">
        <f>SUMIF('reporting montigny'!$F$2:$EE$2,BX$4,'reporting montigny'!$F12:$EE12)+SUMIF('reporting boissy'!$F$2:$EE$2,BX$4,'reporting boissy'!$F12:$EE12)+SUMIF('reporting moussy'!$F$2:$EE$2,BX$4,'reporting moussy'!$F12:$EE12)+SUMIF('reporting trappes'!$F$2:$EE$2,BX$4,'reporting trappes'!$F12:$EE12)+SUMIF('SPACELOG 5 BP'!$F$2:$EE$2,BX$4,'SPACELOG 5 BP'!$F12:$EE12)+SUMIF('SPACELOG 6 BP'!$F$2:$EE$2,BX$4,'SPACELOG 6 BP'!$F12:$EE12)+SUMIF('SPACELOG 7 BP'!$F$2:$EE$2,BX$4,'SPACELOG 7 BP'!$F12:$EE12)+SUMIF('SPACELOG 8 BP'!$F$2:$EE$2,BX$4,'SPACELOG 8 BP'!$F12:$EE12)+SUMIF('SPACELOG 9 BP'!$F$2:$EE$2,BX$4,'SPACELOG 9 BP'!$F12:$EE12)+SUMIF('SPACELOG 10 BP'!$F$2:$EE$2,BX$4,'SPACELOG 10 BP'!$F12:$EE12)+SUMIF('SPACELOG 11 BP'!$F$2:$EE$2,BX$4,'SPACELOG 11 BP'!$F12:$EE12)+SUMIF('SPACELOG 12 BP'!$F$2:$EE$2,BX$4,'SPACELOG 12 BP'!$F12:$EE12)</f>
        <v>200</v>
      </c>
      <c r="BY12" s="13">
        <f>SUMIF('reporting montigny'!$F$2:$EE$2,BY$4,'reporting montigny'!$F12:$EE12)+SUMIF('reporting boissy'!$F$2:$EE$2,BY$4,'reporting boissy'!$F12:$EE12)+SUMIF('reporting moussy'!$F$2:$EE$2,BY$4,'reporting moussy'!$F12:$EE12)+SUMIF('reporting trappes'!$F$2:$EE$2,BY$4,'reporting trappes'!$F12:$EE12)+SUMIF('SPACELOG 5 BP'!$F$2:$EE$2,BY$4,'SPACELOG 5 BP'!$F12:$EE12)+SUMIF('SPACELOG 6 BP'!$F$2:$EE$2,BY$4,'SPACELOG 6 BP'!$F12:$EE12)+SUMIF('SPACELOG 7 BP'!$F$2:$EE$2,BY$4,'SPACELOG 7 BP'!$F12:$EE12)+SUMIF('SPACELOG 8 BP'!$F$2:$EE$2,BY$4,'SPACELOG 8 BP'!$F12:$EE12)+SUMIF('SPACELOG 9 BP'!$F$2:$EE$2,BY$4,'SPACELOG 9 BP'!$F12:$EE12)+SUMIF('SPACELOG 10 BP'!$F$2:$EE$2,BY$4,'SPACELOG 10 BP'!$F12:$EE12)+SUMIF('SPACELOG 11 BP'!$F$2:$EE$2,BY$4,'SPACELOG 11 BP'!$F12:$EE12)+SUMIF('SPACELOG 12 BP'!$F$2:$EE$2,BY$4,'SPACELOG 12 BP'!$F12:$EE12)</f>
        <v>200</v>
      </c>
      <c r="BZ12" s="13">
        <f>SUMIF('reporting montigny'!$F$2:$EE$2,BZ$4,'reporting montigny'!$F12:$EE12)+SUMIF('reporting boissy'!$F$2:$EE$2,BZ$4,'reporting boissy'!$F12:$EE12)+SUMIF('reporting moussy'!$F$2:$EE$2,BZ$4,'reporting moussy'!$F12:$EE12)+SUMIF('reporting trappes'!$F$2:$EE$2,BZ$4,'reporting trappes'!$F12:$EE12)+SUMIF('SPACELOG 5 BP'!$F$2:$EE$2,BZ$4,'SPACELOG 5 BP'!$F12:$EE12)+SUMIF('SPACELOG 6 BP'!$F$2:$EE$2,BZ$4,'SPACELOG 6 BP'!$F12:$EE12)+SUMIF('SPACELOG 7 BP'!$F$2:$EE$2,BZ$4,'SPACELOG 7 BP'!$F12:$EE12)+SUMIF('SPACELOG 8 BP'!$F$2:$EE$2,BZ$4,'SPACELOG 8 BP'!$F12:$EE12)+SUMIF('SPACELOG 9 BP'!$F$2:$EE$2,BZ$4,'SPACELOG 9 BP'!$F12:$EE12)+SUMIF('SPACELOG 10 BP'!$F$2:$EE$2,BZ$4,'SPACELOG 10 BP'!$F12:$EE12)+SUMIF('SPACELOG 11 BP'!$F$2:$EE$2,BZ$4,'SPACELOG 11 BP'!$F12:$EE12)+SUMIF('SPACELOG 12 BP'!$F$2:$EE$2,BZ$4,'SPACELOG 12 BP'!$F12:$EE12)</f>
        <v>200</v>
      </c>
      <c r="CA12" s="13">
        <f>SUMIF('reporting montigny'!$F$2:$EE$2,CA$4,'reporting montigny'!$F12:$EE12)+SUMIF('reporting boissy'!$F$2:$EE$2,CA$4,'reporting boissy'!$F12:$EE12)+SUMIF('reporting moussy'!$F$2:$EE$2,CA$4,'reporting moussy'!$F12:$EE12)+SUMIF('reporting trappes'!$F$2:$EE$2,CA$4,'reporting trappes'!$F12:$EE12)+SUMIF('SPACELOG 5 BP'!$F$2:$EE$2,CA$4,'SPACELOG 5 BP'!$F12:$EE12)+SUMIF('SPACELOG 6 BP'!$F$2:$EE$2,CA$4,'SPACELOG 6 BP'!$F12:$EE12)+SUMIF('SPACELOG 7 BP'!$F$2:$EE$2,CA$4,'SPACELOG 7 BP'!$F12:$EE12)+SUMIF('SPACELOG 8 BP'!$F$2:$EE$2,CA$4,'SPACELOG 8 BP'!$F12:$EE12)+SUMIF('SPACELOG 9 BP'!$F$2:$EE$2,CA$4,'SPACELOG 9 BP'!$F12:$EE12)+SUMIF('SPACELOG 10 BP'!$F$2:$EE$2,CA$4,'SPACELOG 10 BP'!$F12:$EE12)+SUMIF('SPACELOG 11 BP'!$F$2:$EE$2,CA$4,'SPACELOG 11 BP'!$F12:$EE12)+SUMIF('SPACELOG 12 BP'!$F$2:$EE$2,CA$4,'SPACELOG 12 BP'!$F12:$EE12)</f>
        <v>200</v>
      </c>
      <c r="CB12" s="13">
        <f>SUMIF('reporting montigny'!$F$2:$EE$2,CB$4,'reporting montigny'!$F12:$EE12)+SUMIF('reporting boissy'!$F$2:$EE$2,CB$4,'reporting boissy'!$F12:$EE12)+SUMIF('reporting moussy'!$F$2:$EE$2,CB$4,'reporting moussy'!$F12:$EE12)+SUMIF('reporting trappes'!$F$2:$EE$2,CB$4,'reporting trappes'!$F12:$EE12)+SUMIF('SPACELOG 5 BP'!$F$2:$EE$2,CB$4,'SPACELOG 5 BP'!$F12:$EE12)+SUMIF('SPACELOG 6 BP'!$F$2:$EE$2,CB$4,'SPACELOG 6 BP'!$F12:$EE12)+SUMIF('SPACELOG 7 BP'!$F$2:$EE$2,CB$4,'SPACELOG 7 BP'!$F12:$EE12)+SUMIF('SPACELOG 8 BP'!$F$2:$EE$2,CB$4,'SPACELOG 8 BP'!$F12:$EE12)+SUMIF('SPACELOG 9 BP'!$F$2:$EE$2,CB$4,'SPACELOG 9 BP'!$F12:$EE12)+SUMIF('SPACELOG 10 BP'!$F$2:$EE$2,CB$4,'SPACELOG 10 BP'!$F12:$EE12)+SUMIF('SPACELOG 11 BP'!$F$2:$EE$2,CB$4,'SPACELOG 11 BP'!$F12:$EE12)+SUMIF('SPACELOG 12 BP'!$F$2:$EE$2,CB$4,'SPACELOG 12 BP'!$F12:$EE12)</f>
        <v>200</v>
      </c>
      <c r="CC12" s="13">
        <f>SUMIF('reporting montigny'!$F$2:$EE$2,CC$4,'reporting montigny'!$F12:$EE12)+SUMIF('reporting boissy'!$F$2:$EE$2,CC$4,'reporting boissy'!$F12:$EE12)+SUMIF('reporting moussy'!$F$2:$EE$2,CC$4,'reporting moussy'!$F12:$EE12)+SUMIF('reporting trappes'!$F$2:$EE$2,CC$4,'reporting trappes'!$F12:$EE12)+SUMIF('SPACELOG 5 BP'!$F$2:$EE$2,CC$4,'SPACELOG 5 BP'!$F12:$EE12)+SUMIF('SPACELOG 6 BP'!$F$2:$EE$2,CC$4,'SPACELOG 6 BP'!$F12:$EE12)+SUMIF('SPACELOG 7 BP'!$F$2:$EE$2,CC$4,'SPACELOG 7 BP'!$F12:$EE12)+SUMIF('SPACELOG 8 BP'!$F$2:$EE$2,CC$4,'SPACELOG 8 BP'!$F12:$EE12)+SUMIF('SPACELOG 9 BP'!$F$2:$EE$2,CC$4,'SPACELOG 9 BP'!$F12:$EE12)+SUMIF('SPACELOG 10 BP'!$F$2:$EE$2,CC$4,'SPACELOG 10 BP'!$F12:$EE12)+SUMIF('SPACELOG 11 BP'!$F$2:$EE$2,CC$4,'SPACELOG 11 BP'!$F12:$EE12)+SUMIF('SPACELOG 12 BP'!$F$2:$EE$2,CC$4,'SPACELOG 12 BP'!$F12:$EE12)</f>
        <v>200</v>
      </c>
      <c r="CD12" s="13">
        <f>SUMIF('reporting montigny'!$F$2:$EE$2,CD$4,'reporting montigny'!$F12:$EE12)+SUMIF('reporting boissy'!$F$2:$EE$2,CD$4,'reporting boissy'!$F12:$EE12)+SUMIF('reporting moussy'!$F$2:$EE$2,CD$4,'reporting moussy'!$F12:$EE12)+SUMIF('reporting trappes'!$F$2:$EE$2,CD$4,'reporting trappes'!$F12:$EE12)+SUMIF('SPACELOG 5 BP'!$F$2:$EE$2,CD$4,'SPACELOG 5 BP'!$F12:$EE12)+SUMIF('SPACELOG 6 BP'!$F$2:$EE$2,CD$4,'SPACELOG 6 BP'!$F12:$EE12)+SUMIF('SPACELOG 7 BP'!$F$2:$EE$2,CD$4,'SPACELOG 7 BP'!$F12:$EE12)+SUMIF('SPACELOG 8 BP'!$F$2:$EE$2,CD$4,'SPACELOG 8 BP'!$F12:$EE12)+SUMIF('SPACELOG 9 BP'!$F$2:$EE$2,CD$4,'SPACELOG 9 BP'!$F12:$EE12)+SUMIF('SPACELOG 10 BP'!$F$2:$EE$2,CD$4,'SPACELOG 10 BP'!$F12:$EE12)+SUMIF('SPACELOG 11 BP'!$F$2:$EE$2,CD$4,'SPACELOG 11 BP'!$F12:$EE12)+SUMIF('SPACELOG 12 BP'!$F$2:$EE$2,CD$4,'SPACELOG 12 BP'!$F12:$EE12)</f>
        <v>200</v>
      </c>
      <c r="CE12" s="14">
        <f t="shared" si="14"/>
        <v>2400</v>
      </c>
      <c r="CF12" s="13">
        <f>SUMIF('reporting montigny'!$F$2:$EE$2,CF$4,'reporting montigny'!$F12:$EE12)+SUMIF('reporting boissy'!$F$2:$EE$2,CF$4,'reporting boissy'!$F12:$EE12)+SUMIF('reporting moussy'!$F$2:$EE$2,CF$4,'reporting moussy'!$F12:$EE12)+SUMIF('reporting trappes'!$F$2:$EE$2,CF$4,'reporting trappes'!$F12:$EE12)+SUMIF('SPACELOG 5 BP'!$F$2:$EE$2,CF$4,'SPACELOG 5 BP'!$F12:$EE12)+SUMIF('SPACELOG 6 BP'!$F$2:$EE$2,CF$4,'SPACELOG 6 BP'!$F12:$EE12)+SUMIF('SPACELOG 7 BP'!$F$2:$EE$2,CF$4,'SPACELOG 7 BP'!$F12:$EE12)+SUMIF('SPACELOG 8 BP'!$F$2:$EE$2,CF$4,'SPACELOG 8 BP'!$F12:$EE12)+SUMIF('SPACELOG 9 BP'!$F$2:$EE$2,CF$4,'SPACELOG 9 BP'!$F12:$EE12)+SUMIF('SPACELOG 10 BP'!$F$2:$EE$2,CF$4,'SPACELOG 10 BP'!$F12:$EE12)+SUMIF('SPACELOG 11 BP'!$F$2:$EE$2,CF$4,'SPACELOG 11 BP'!$F12:$EE12)+SUMIF('SPACELOG 12 BP'!$F$2:$EE$2,CF$4,'SPACELOG 12 BP'!$F12:$EE12)</f>
        <v>200</v>
      </c>
      <c r="CG12" s="13">
        <f>SUMIF('reporting montigny'!$F$2:$EE$2,CG$4,'reporting montigny'!$F12:$EE12)+SUMIF('reporting boissy'!$F$2:$EE$2,CG$4,'reporting boissy'!$F12:$EE12)+SUMIF('reporting moussy'!$F$2:$EE$2,CG$4,'reporting moussy'!$F12:$EE12)+SUMIF('reporting trappes'!$F$2:$EE$2,CG$4,'reporting trappes'!$F12:$EE12)+SUMIF('SPACELOG 5 BP'!$F$2:$EE$2,CG$4,'SPACELOG 5 BP'!$F12:$EE12)+SUMIF('SPACELOG 6 BP'!$F$2:$EE$2,CG$4,'SPACELOG 6 BP'!$F12:$EE12)+SUMIF('SPACELOG 7 BP'!$F$2:$EE$2,CG$4,'SPACELOG 7 BP'!$F12:$EE12)+SUMIF('SPACELOG 8 BP'!$F$2:$EE$2,CG$4,'SPACELOG 8 BP'!$F12:$EE12)+SUMIF('SPACELOG 9 BP'!$F$2:$EE$2,CG$4,'SPACELOG 9 BP'!$F12:$EE12)+SUMIF('SPACELOG 10 BP'!$F$2:$EE$2,CG$4,'SPACELOG 10 BP'!$F12:$EE12)+SUMIF('SPACELOG 11 BP'!$F$2:$EE$2,CG$4,'SPACELOG 11 BP'!$F12:$EE12)+SUMIF('SPACELOG 12 BP'!$F$2:$EE$2,CG$4,'SPACELOG 12 BP'!$F12:$EE12)</f>
        <v>200</v>
      </c>
      <c r="CH12" s="13">
        <f>SUMIF('reporting montigny'!$F$2:$EE$2,CH$4,'reporting montigny'!$F12:$EE12)+SUMIF('reporting boissy'!$F$2:$EE$2,CH$4,'reporting boissy'!$F12:$EE12)+SUMIF('reporting moussy'!$F$2:$EE$2,CH$4,'reporting moussy'!$F12:$EE12)+SUMIF('reporting trappes'!$F$2:$EE$2,CH$4,'reporting trappes'!$F12:$EE12)+SUMIF('SPACELOG 5 BP'!$F$2:$EE$2,CH$4,'SPACELOG 5 BP'!$F12:$EE12)+SUMIF('SPACELOG 6 BP'!$F$2:$EE$2,CH$4,'SPACELOG 6 BP'!$F12:$EE12)+SUMIF('SPACELOG 7 BP'!$F$2:$EE$2,CH$4,'SPACELOG 7 BP'!$F12:$EE12)+SUMIF('SPACELOG 8 BP'!$F$2:$EE$2,CH$4,'SPACELOG 8 BP'!$F12:$EE12)+SUMIF('SPACELOG 9 BP'!$F$2:$EE$2,CH$4,'SPACELOG 9 BP'!$F12:$EE12)+SUMIF('SPACELOG 10 BP'!$F$2:$EE$2,CH$4,'SPACELOG 10 BP'!$F12:$EE12)+SUMIF('SPACELOG 11 BP'!$F$2:$EE$2,CH$4,'SPACELOG 11 BP'!$F12:$EE12)+SUMIF('SPACELOG 12 BP'!$F$2:$EE$2,CH$4,'SPACELOG 12 BP'!$F12:$EE12)</f>
        <v>200</v>
      </c>
      <c r="CI12" s="13">
        <f>SUMIF('reporting montigny'!$F$2:$EE$2,CI$4,'reporting montigny'!$F12:$EE12)+SUMIF('reporting boissy'!$F$2:$EE$2,CI$4,'reporting boissy'!$F12:$EE12)+SUMIF('reporting moussy'!$F$2:$EE$2,CI$4,'reporting moussy'!$F12:$EE12)+SUMIF('reporting trappes'!$F$2:$EE$2,CI$4,'reporting trappes'!$F12:$EE12)+SUMIF('SPACELOG 5 BP'!$F$2:$EE$2,CI$4,'SPACELOG 5 BP'!$F12:$EE12)+SUMIF('SPACELOG 6 BP'!$F$2:$EE$2,CI$4,'SPACELOG 6 BP'!$F12:$EE12)+SUMIF('SPACELOG 7 BP'!$F$2:$EE$2,CI$4,'SPACELOG 7 BP'!$F12:$EE12)+SUMIF('SPACELOG 8 BP'!$F$2:$EE$2,CI$4,'SPACELOG 8 BP'!$F12:$EE12)+SUMIF('SPACELOG 9 BP'!$F$2:$EE$2,CI$4,'SPACELOG 9 BP'!$F12:$EE12)+SUMIF('SPACELOG 10 BP'!$F$2:$EE$2,CI$4,'SPACELOG 10 BP'!$F12:$EE12)+SUMIF('SPACELOG 11 BP'!$F$2:$EE$2,CI$4,'SPACELOG 11 BP'!$F12:$EE12)+SUMIF('SPACELOG 12 BP'!$F$2:$EE$2,CI$4,'SPACELOG 12 BP'!$F12:$EE12)</f>
        <v>200</v>
      </c>
      <c r="CJ12" s="13">
        <f>SUMIF('reporting montigny'!$F$2:$EE$2,CJ$4,'reporting montigny'!$F12:$EE12)+SUMIF('reporting boissy'!$F$2:$EE$2,CJ$4,'reporting boissy'!$F12:$EE12)+SUMIF('reporting moussy'!$F$2:$EE$2,CJ$4,'reporting moussy'!$F12:$EE12)+SUMIF('reporting trappes'!$F$2:$EE$2,CJ$4,'reporting trappes'!$F12:$EE12)+SUMIF('SPACELOG 5 BP'!$F$2:$EE$2,CJ$4,'SPACELOG 5 BP'!$F12:$EE12)+SUMIF('SPACELOG 6 BP'!$F$2:$EE$2,CJ$4,'SPACELOG 6 BP'!$F12:$EE12)+SUMIF('SPACELOG 7 BP'!$F$2:$EE$2,CJ$4,'SPACELOG 7 BP'!$F12:$EE12)+SUMIF('SPACELOG 8 BP'!$F$2:$EE$2,CJ$4,'SPACELOG 8 BP'!$F12:$EE12)+SUMIF('SPACELOG 9 BP'!$F$2:$EE$2,CJ$4,'SPACELOG 9 BP'!$F12:$EE12)+SUMIF('SPACELOG 10 BP'!$F$2:$EE$2,CJ$4,'SPACELOG 10 BP'!$F12:$EE12)+SUMIF('SPACELOG 11 BP'!$F$2:$EE$2,CJ$4,'SPACELOG 11 BP'!$F12:$EE12)+SUMIF('SPACELOG 12 BP'!$F$2:$EE$2,CJ$4,'SPACELOG 12 BP'!$F12:$EE12)</f>
        <v>200</v>
      </c>
      <c r="CK12" s="13">
        <f>SUMIF('reporting montigny'!$F$2:$EE$2,CK$4,'reporting montigny'!$F12:$EE12)+SUMIF('reporting boissy'!$F$2:$EE$2,CK$4,'reporting boissy'!$F12:$EE12)+SUMIF('reporting moussy'!$F$2:$EE$2,CK$4,'reporting moussy'!$F12:$EE12)+SUMIF('reporting trappes'!$F$2:$EE$2,CK$4,'reporting trappes'!$F12:$EE12)+SUMIF('SPACELOG 5 BP'!$F$2:$EE$2,CK$4,'SPACELOG 5 BP'!$F12:$EE12)+SUMIF('SPACELOG 6 BP'!$F$2:$EE$2,CK$4,'SPACELOG 6 BP'!$F12:$EE12)+SUMIF('SPACELOG 7 BP'!$F$2:$EE$2,CK$4,'SPACELOG 7 BP'!$F12:$EE12)+SUMIF('SPACELOG 8 BP'!$F$2:$EE$2,CK$4,'SPACELOG 8 BP'!$F12:$EE12)+SUMIF('SPACELOG 9 BP'!$F$2:$EE$2,CK$4,'SPACELOG 9 BP'!$F12:$EE12)+SUMIF('SPACELOG 10 BP'!$F$2:$EE$2,CK$4,'SPACELOG 10 BP'!$F12:$EE12)+SUMIF('SPACELOG 11 BP'!$F$2:$EE$2,CK$4,'SPACELOG 11 BP'!$F12:$EE12)+SUMIF('SPACELOG 12 BP'!$F$2:$EE$2,CK$4,'SPACELOG 12 BP'!$F12:$EE12)</f>
        <v>200</v>
      </c>
      <c r="CL12" s="13">
        <f>SUMIF('reporting montigny'!$F$2:$EE$2,CL$4,'reporting montigny'!$F12:$EE12)+SUMIF('reporting boissy'!$F$2:$EE$2,CL$4,'reporting boissy'!$F12:$EE12)+SUMIF('reporting moussy'!$F$2:$EE$2,CL$4,'reporting moussy'!$F12:$EE12)+SUMIF('reporting trappes'!$F$2:$EE$2,CL$4,'reporting trappes'!$F12:$EE12)+SUMIF('SPACELOG 5 BP'!$F$2:$EE$2,CL$4,'SPACELOG 5 BP'!$F12:$EE12)+SUMIF('SPACELOG 6 BP'!$F$2:$EE$2,CL$4,'SPACELOG 6 BP'!$F12:$EE12)+SUMIF('SPACELOG 7 BP'!$F$2:$EE$2,CL$4,'SPACELOG 7 BP'!$F12:$EE12)+SUMIF('SPACELOG 8 BP'!$F$2:$EE$2,CL$4,'SPACELOG 8 BP'!$F12:$EE12)+SUMIF('SPACELOG 9 BP'!$F$2:$EE$2,CL$4,'SPACELOG 9 BP'!$F12:$EE12)+SUMIF('SPACELOG 10 BP'!$F$2:$EE$2,CL$4,'SPACELOG 10 BP'!$F12:$EE12)+SUMIF('SPACELOG 11 BP'!$F$2:$EE$2,CL$4,'SPACELOG 11 BP'!$F12:$EE12)+SUMIF('SPACELOG 12 BP'!$F$2:$EE$2,CL$4,'SPACELOG 12 BP'!$F12:$EE12)</f>
        <v>200</v>
      </c>
      <c r="CM12" s="13">
        <f>SUMIF('reporting montigny'!$F$2:$EE$2,CM$4,'reporting montigny'!$F12:$EE12)+SUMIF('reporting boissy'!$F$2:$EE$2,CM$4,'reporting boissy'!$F12:$EE12)+SUMIF('reporting moussy'!$F$2:$EE$2,CM$4,'reporting moussy'!$F12:$EE12)+SUMIF('reporting trappes'!$F$2:$EE$2,CM$4,'reporting trappes'!$F12:$EE12)+SUMIF('SPACELOG 5 BP'!$F$2:$EE$2,CM$4,'SPACELOG 5 BP'!$F12:$EE12)+SUMIF('SPACELOG 6 BP'!$F$2:$EE$2,CM$4,'SPACELOG 6 BP'!$F12:$EE12)+SUMIF('SPACELOG 7 BP'!$F$2:$EE$2,CM$4,'SPACELOG 7 BP'!$F12:$EE12)+SUMIF('SPACELOG 8 BP'!$F$2:$EE$2,CM$4,'SPACELOG 8 BP'!$F12:$EE12)+SUMIF('SPACELOG 9 BP'!$F$2:$EE$2,CM$4,'SPACELOG 9 BP'!$F12:$EE12)+SUMIF('SPACELOG 10 BP'!$F$2:$EE$2,CM$4,'SPACELOG 10 BP'!$F12:$EE12)+SUMIF('SPACELOG 11 BP'!$F$2:$EE$2,CM$4,'SPACELOG 11 BP'!$F12:$EE12)+SUMIF('SPACELOG 12 BP'!$F$2:$EE$2,CM$4,'SPACELOG 12 BP'!$F12:$EE12)</f>
        <v>200</v>
      </c>
      <c r="CN12" s="13">
        <f>SUMIF('reporting montigny'!$F$2:$EE$2,CN$4,'reporting montigny'!$F12:$EE12)+SUMIF('reporting boissy'!$F$2:$EE$2,CN$4,'reporting boissy'!$F12:$EE12)+SUMIF('reporting moussy'!$F$2:$EE$2,CN$4,'reporting moussy'!$F12:$EE12)+SUMIF('reporting trappes'!$F$2:$EE$2,CN$4,'reporting trappes'!$F12:$EE12)+SUMIF('SPACELOG 5 BP'!$F$2:$EE$2,CN$4,'SPACELOG 5 BP'!$F12:$EE12)+SUMIF('SPACELOG 6 BP'!$F$2:$EE$2,CN$4,'SPACELOG 6 BP'!$F12:$EE12)+SUMIF('SPACELOG 7 BP'!$F$2:$EE$2,CN$4,'SPACELOG 7 BP'!$F12:$EE12)+SUMIF('SPACELOG 8 BP'!$F$2:$EE$2,CN$4,'SPACELOG 8 BP'!$F12:$EE12)+SUMIF('SPACELOG 9 BP'!$F$2:$EE$2,CN$4,'SPACELOG 9 BP'!$F12:$EE12)+SUMIF('SPACELOG 10 BP'!$F$2:$EE$2,CN$4,'SPACELOG 10 BP'!$F12:$EE12)+SUMIF('SPACELOG 11 BP'!$F$2:$EE$2,CN$4,'SPACELOG 11 BP'!$F12:$EE12)+SUMIF('SPACELOG 12 BP'!$F$2:$EE$2,CN$4,'SPACELOG 12 BP'!$F12:$EE12)</f>
        <v>200</v>
      </c>
      <c r="CO12" s="13">
        <f>SUMIF('reporting montigny'!$F$2:$EE$2,CO$4,'reporting montigny'!$F12:$EE12)+SUMIF('reporting boissy'!$F$2:$EE$2,CO$4,'reporting boissy'!$F12:$EE12)+SUMIF('reporting moussy'!$F$2:$EE$2,CO$4,'reporting moussy'!$F12:$EE12)+SUMIF('reporting trappes'!$F$2:$EE$2,CO$4,'reporting trappes'!$F12:$EE12)+SUMIF('SPACELOG 5 BP'!$F$2:$EE$2,CO$4,'SPACELOG 5 BP'!$F12:$EE12)+SUMIF('SPACELOG 6 BP'!$F$2:$EE$2,CO$4,'SPACELOG 6 BP'!$F12:$EE12)+SUMIF('SPACELOG 7 BP'!$F$2:$EE$2,CO$4,'SPACELOG 7 BP'!$F12:$EE12)+SUMIF('SPACELOG 8 BP'!$F$2:$EE$2,CO$4,'SPACELOG 8 BP'!$F12:$EE12)+SUMIF('SPACELOG 9 BP'!$F$2:$EE$2,CO$4,'SPACELOG 9 BP'!$F12:$EE12)+SUMIF('SPACELOG 10 BP'!$F$2:$EE$2,CO$4,'SPACELOG 10 BP'!$F12:$EE12)+SUMIF('SPACELOG 11 BP'!$F$2:$EE$2,CO$4,'SPACELOG 11 BP'!$F12:$EE12)+SUMIF('SPACELOG 12 BP'!$F$2:$EE$2,CO$4,'SPACELOG 12 BP'!$F12:$EE12)</f>
        <v>200</v>
      </c>
      <c r="CP12" s="13">
        <f>SUMIF('reporting montigny'!$F$2:$EE$2,CP$4,'reporting montigny'!$F12:$EE12)+SUMIF('reporting boissy'!$F$2:$EE$2,CP$4,'reporting boissy'!$F12:$EE12)+SUMIF('reporting moussy'!$F$2:$EE$2,CP$4,'reporting moussy'!$F12:$EE12)+SUMIF('reporting trappes'!$F$2:$EE$2,CP$4,'reporting trappes'!$F12:$EE12)+SUMIF('SPACELOG 5 BP'!$F$2:$EE$2,CP$4,'SPACELOG 5 BP'!$F12:$EE12)+SUMIF('SPACELOG 6 BP'!$F$2:$EE$2,CP$4,'SPACELOG 6 BP'!$F12:$EE12)+SUMIF('SPACELOG 7 BP'!$F$2:$EE$2,CP$4,'SPACELOG 7 BP'!$F12:$EE12)+SUMIF('SPACELOG 8 BP'!$F$2:$EE$2,CP$4,'SPACELOG 8 BP'!$F12:$EE12)+SUMIF('SPACELOG 9 BP'!$F$2:$EE$2,CP$4,'SPACELOG 9 BP'!$F12:$EE12)+SUMIF('SPACELOG 10 BP'!$F$2:$EE$2,CP$4,'SPACELOG 10 BP'!$F12:$EE12)+SUMIF('SPACELOG 11 BP'!$F$2:$EE$2,CP$4,'SPACELOG 11 BP'!$F12:$EE12)+SUMIF('SPACELOG 12 BP'!$F$2:$EE$2,CP$4,'SPACELOG 12 BP'!$F12:$EE12)</f>
        <v>200</v>
      </c>
      <c r="CQ12" s="13">
        <f>SUMIF('reporting montigny'!$F$2:$EE$2,CQ$4,'reporting montigny'!$F12:$EE12)+SUMIF('reporting boissy'!$F$2:$EE$2,CQ$4,'reporting boissy'!$F12:$EE12)+SUMIF('reporting moussy'!$F$2:$EE$2,CQ$4,'reporting moussy'!$F12:$EE12)+SUMIF('reporting trappes'!$F$2:$EE$2,CQ$4,'reporting trappes'!$F12:$EE12)+SUMIF('SPACELOG 5 BP'!$F$2:$EE$2,CQ$4,'SPACELOG 5 BP'!$F12:$EE12)+SUMIF('SPACELOG 6 BP'!$F$2:$EE$2,CQ$4,'SPACELOG 6 BP'!$F12:$EE12)+SUMIF('SPACELOG 7 BP'!$F$2:$EE$2,CQ$4,'SPACELOG 7 BP'!$F12:$EE12)+SUMIF('SPACELOG 8 BP'!$F$2:$EE$2,CQ$4,'SPACELOG 8 BP'!$F12:$EE12)+SUMIF('SPACELOG 9 BP'!$F$2:$EE$2,CQ$4,'SPACELOG 9 BP'!$F12:$EE12)+SUMIF('SPACELOG 10 BP'!$F$2:$EE$2,CQ$4,'SPACELOG 10 BP'!$F12:$EE12)+SUMIF('SPACELOG 11 BP'!$F$2:$EE$2,CQ$4,'SPACELOG 11 BP'!$F12:$EE12)+SUMIF('SPACELOG 12 BP'!$F$2:$EE$2,CQ$4,'SPACELOG 12 BP'!$F12:$EE12)</f>
        <v>200</v>
      </c>
      <c r="CR12" s="14">
        <f t="shared" si="15"/>
        <v>2400</v>
      </c>
      <c r="CS12" s="13">
        <f>SUMIF('reporting montigny'!$F$2:$EE$2,CS$4,'reporting montigny'!$F12:$EE12)+SUMIF('reporting boissy'!$F$2:$EE$2,CS$4,'reporting boissy'!$F12:$EE12)+SUMIF('reporting moussy'!$F$2:$EE$2,CS$4,'reporting moussy'!$F12:$EE12)+SUMIF('reporting trappes'!$F$2:$EE$2,CS$4,'reporting trappes'!$F12:$EE12)+SUMIF('SPACELOG 5 BP'!$F$2:$EE$2,CS$4,'SPACELOG 5 BP'!$F12:$EE12)+SUMIF('SPACELOG 6 BP'!$F$2:$EE$2,CS$4,'SPACELOG 6 BP'!$F12:$EE12)+SUMIF('SPACELOG 7 BP'!$F$2:$EE$2,CS$4,'SPACELOG 7 BP'!$F12:$EE12)+SUMIF('SPACELOG 8 BP'!$F$2:$EE$2,CS$4,'SPACELOG 8 BP'!$F12:$EE12)+SUMIF('SPACELOG 9 BP'!$F$2:$EE$2,CS$4,'SPACELOG 9 BP'!$F12:$EE12)+SUMIF('SPACELOG 10 BP'!$F$2:$EE$2,CS$4,'SPACELOG 10 BP'!$F12:$EE12)+SUMIF('SPACELOG 11 BP'!$F$2:$EE$2,CS$4,'SPACELOG 11 BP'!$F12:$EE12)+SUMIF('SPACELOG 12 BP'!$F$2:$EE$2,CS$4,'SPACELOG 12 BP'!$F12:$EE12)</f>
        <v>200</v>
      </c>
      <c r="CT12" s="13">
        <f>SUMIF('reporting montigny'!$F$2:$EE$2,CT$4,'reporting montigny'!$F12:$EE12)+SUMIF('reporting boissy'!$F$2:$EE$2,CT$4,'reporting boissy'!$F12:$EE12)+SUMIF('reporting moussy'!$F$2:$EE$2,CT$4,'reporting moussy'!$F12:$EE12)+SUMIF('reporting trappes'!$F$2:$EE$2,CT$4,'reporting trappes'!$F12:$EE12)+SUMIF('SPACELOG 5 BP'!$F$2:$EE$2,CT$4,'SPACELOG 5 BP'!$F12:$EE12)+SUMIF('SPACELOG 6 BP'!$F$2:$EE$2,CT$4,'SPACELOG 6 BP'!$F12:$EE12)+SUMIF('SPACELOG 7 BP'!$F$2:$EE$2,CT$4,'SPACELOG 7 BP'!$F12:$EE12)+SUMIF('SPACELOG 8 BP'!$F$2:$EE$2,CT$4,'SPACELOG 8 BP'!$F12:$EE12)+SUMIF('SPACELOG 9 BP'!$F$2:$EE$2,CT$4,'SPACELOG 9 BP'!$F12:$EE12)+SUMIF('SPACELOG 10 BP'!$F$2:$EE$2,CT$4,'SPACELOG 10 BP'!$F12:$EE12)+SUMIF('SPACELOG 11 BP'!$F$2:$EE$2,CT$4,'SPACELOG 11 BP'!$F12:$EE12)+SUMIF('SPACELOG 12 BP'!$F$2:$EE$2,CT$4,'SPACELOG 12 BP'!$F12:$EE12)</f>
        <v>200</v>
      </c>
      <c r="CU12" s="13">
        <f>SUMIF('reporting montigny'!$F$2:$EE$2,CU$4,'reporting montigny'!$F12:$EE12)+SUMIF('reporting boissy'!$F$2:$EE$2,CU$4,'reporting boissy'!$F12:$EE12)+SUMIF('reporting moussy'!$F$2:$EE$2,CU$4,'reporting moussy'!$F12:$EE12)+SUMIF('reporting trappes'!$F$2:$EE$2,CU$4,'reporting trappes'!$F12:$EE12)+SUMIF('SPACELOG 5 BP'!$F$2:$EE$2,CU$4,'SPACELOG 5 BP'!$F12:$EE12)+SUMIF('SPACELOG 6 BP'!$F$2:$EE$2,CU$4,'SPACELOG 6 BP'!$F12:$EE12)+SUMIF('SPACELOG 7 BP'!$F$2:$EE$2,CU$4,'SPACELOG 7 BP'!$F12:$EE12)+SUMIF('SPACELOG 8 BP'!$F$2:$EE$2,CU$4,'SPACELOG 8 BP'!$F12:$EE12)+SUMIF('SPACELOG 9 BP'!$F$2:$EE$2,CU$4,'SPACELOG 9 BP'!$F12:$EE12)+SUMIF('SPACELOG 10 BP'!$F$2:$EE$2,CU$4,'SPACELOG 10 BP'!$F12:$EE12)+SUMIF('SPACELOG 11 BP'!$F$2:$EE$2,CU$4,'SPACELOG 11 BP'!$F12:$EE12)+SUMIF('SPACELOG 12 BP'!$F$2:$EE$2,CU$4,'SPACELOG 12 BP'!$F12:$EE12)</f>
        <v>200</v>
      </c>
      <c r="CV12" s="13">
        <f>SUMIF('reporting montigny'!$F$2:$EE$2,CV$4,'reporting montigny'!$F12:$EE12)+SUMIF('reporting boissy'!$F$2:$EE$2,CV$4,'reporting boissy'!$F12:$EE12)+SUMIF('reporting moussy'!$F$2:$EE$2,CV$4,'reporting moussy'!$F12:$EE12)+SUMIF('reporting trappes'!$F$2:$EE$2,CV$4,'reporting trappes'!$F12:$EE12)+SUMIF('SPACELOG 5 BP'!$F$2:$EE$2,CV$4,'SPACELOG 5 BP'!$F12:$EE12)+SUMIF('SPACELOG 6 BP'!$F$2:$EE$2,CV$4,'SPACELOG 6 BP'!$F12:$EE12)+SUMIF('SPACELOG 7 BP'!$F$2:$EE$2,CV$4,'SPACELOG 7 BP'!$F12:$EE12)+SUMIF('SPACELOG 8 BP'!$F$2:$EE$2,CV$4,'SPACELOG 8 BP'!$F12:$EE12)+SUMIF('SPACELOG 9 BP'!$F$2:$EE$2,CV$4,'SPACELOG 9 BP'!$F12:$EE12)+SUMIF('SPACELOG 10 BP'!$F$2:$EE$2,CV$4,'SPACELOG 10 BP'!$F12:$EE12)+SUMIF('SPACELOG 11 BP'!$F$2:$EE$2,CV$4,'SPACELOG 11 BP'!$F12:$EE12)+SUMIF('SPACELOG 12 BP'!$F$2:$EE$2,CV$4,'SPACELOG 12 BP'!$F12:$EE12)</f>
        <v>200</v>
      </c>
      <c r="CW12" s="13">
        <f>SUMIF('reporting montigny'!$F$2:$EE$2,CW$4,'reporting montigny'!$F12:$EE12)+SUMIF('reporting boissy'!$F$2:$EE$2,CW$4,'reporting boissy'!$F12:$EE12)+SUMIF('reporting moussy'!$F$2:$EE$2,CW$4,'reporting moussy'!$F12:$EE12)+SUMIF('reporting trappes'!$F$2:$EE$2,CW$4,'reporting trappes'!$F12:$EE12)+SUMIF('SPACELOG 5 BP'!$F$2:$EE$2,CW$4,'SPACELOG 5 BP'!$F12:$EE12)+SUMIF('SPACELOG 6 BP'!$F$2:$EE$2,CW$4,'SPACELOG 6 BP'!$F12:$EE12)+SUMIF('SPACELOG 7 BP'!$F$2:$EE$2,CW$4,'SPACELOG 7 BP'!$F12:$EE12)+SUMIF('SPACELOG 8 BP'!$F$2:$EE$2,CW$4,'SPACELOG 8 BP'!$F12:$EE12)+SUMIF('SPACELOG 9 BP'!$F$2:$EE$2,CW$4,'SPACELOG 9 BP'!$F12:$EE12)+SUMIF('SPACELOG 10 BP'!$F$2:$EE$2,CW$4,'SPACELOG 10 BP'!$F12:$EE12)+SUMIF('SPACELOG 11 BP'!$F$2:$EE$2,CW$4,'SPACELOG 11 BP'!$F12:$EE12)+SUMIF('SPACELOG 12 BP'!$F$2:$EE$2,CW$4,'SPACELOG 12 BP'!$F12:$EE12)</f>
        <v>200</v>
      </c>
      <c r="CX12" s="13">
        <f>SUMIF('reporting montigny'!$F$2:$EE$2,CX$4,'reporting montigny'!$F12:$EE12)+SUMIF('reporting boissy'!$F$2:$EE$2,CX$4,'reporting boissy'!$F12:$EE12)+SUMIF('reporting moussy'!$F$2:$EE$2,CX$4,'reporting moussy'!$F12:$EE12)+SUMIF('reporting trappes'!$F$2:$EE$2,CX$4,'reporting trappes'!$F12:$EE12)+SUMIF('SPACELOG 5 BP'!$F$2:$EE$2,CX$4,'SPACELOG 5 BP'!$F12:$EE12)+SUMIF('SPACELOG 6 BP'!$F$2:$EE$2,CX$4,'SPACELOG 6 BP'!$F12:$EE12)+SUMIF('SPACELOG 7 BP'!$F$2:$EE$2,CX$4,'SPACELOG 7 BP'!$F12:$EE12)+SUMIF('SPACELOG 8 BP'!$F$2:$EE$2,CX$4,'SPACELOG 8 BP'!$F12:$EE12)+SUMIF('SPACELOG 9 BP'!$F$2:$EE$2,CX$4,'SPACELOG 9 BP'!$F12:$EE12)+SUMIF('SPACELOG 10 BP'!$F$2:$EE$2,CX$4,'SPACELOG 10 BP'!$F12:$EE12)+SUMIF('SPACELOG 11 BP'!$F$2:$EE$2,CX$4,'SPACELOG 11 BP'!$F12:$EE12)+SUMIF('SPACELOG 12 BP'!$F$2:$EE$2,CX$4,'SPACELOG 12 BP'!$F12:$EE12)</f>
        <v>200</v>
      </c>
      <c r="CY12" s="13">
        <f>SUMIF('reporting montigny'!$F$2:$EE$2,CY$4,'reporting montigny'!$F12:$EE12)+SUMIF('reporting boissy'!$F$2:$EE$2,CY$4,'reporting boissy'!$F12:$EE12)+SUMIF('reporting moussy'!$F$2:$EE$2,CY$4,'reporting moussy'!$F12:$EE12)+SUMIF('reporting trappes'!$F$2:$EE$2,CY$4,'reporting trappes'!$F12:$EE12)+SUMIF('SPACELOG 5 BP'!$F$2:$EE$2,CY$4,'SPACELOG 5 BP'!$F12:$EE12)+SUMIF('SPACELOG 6 BP'!$F$2:$EE$2,CY$4,'SPACELOG 6 BP'!$F12:$EE12)+SUMIF('SPACELOG 7 BP'!$F$2:$EE$2,CY$4,'SPACELOG 7 BP'!$F12:$EE12)+SUMIF('SPACELOG 8 BP'!$F$2:$EE$2,CY$4,'SPACELOG 8 BP'!$F12:$EE12)+SUMIF('SPACELOG 9 BP'!$F$2:$EE$2,CY$4,'SPACELOG 9 BP'!$F12:$EE12)+SUMIF('SPACELOG 10 BP'!$F$2:$EE$2,CY$4,'SPACELOG 10 BP'!$F12:$EE12)+SUMIF('SPACELOG 11 BP'!$F$2:$EE$2,CY$4,'SPACELOG 11 BP'!$F12:$EE12)+SUMIF('SPACELOG 12 BP'!$F$2:$EE$2,CY$4,'SPACELOG 12 BP'!$F12:$EE12)</f>
        <v>200</v>
      </c>
      <c r="CZ12" s="13">
        <f>SUMIF('reporting montigny'!$F$2:$EE$2,CZ$4,'reporting montigny'!$F12:$EE12)+SUMIF('reporting boissy'!$F$2:$EE$2,CZ$4,'reporting boissy'!$F12:$EE12)+SUMIF('reporting moussy'!$F$2:$EE$2,CZ$4,'reporting moussy'!$F12:$EE12)+SUMIF('reporting trappes'!$F$2:$EE$2,CZ$4,'reporting trappes'!$F12:$EE12)+SUMIF('SPACELOG 5 BP'!$F$2:$EE$2,CZ$4,'SPACELOG 5 BP'!$F12:$EE12)+SUMIF('SPACELOG 6 BP'!$F$2:$EE$2,CZ$4,'SPACELOG 6 BP'!$F12:$EE12)+SUMIF('SPACELOG 7 BP'!$F$2:$EE$2,CZ$4,'SPACELOG 7 BP'!$F12:$EE12)+SUMIF('SPACELOG 8 BP'!$F$2:$EE$2,CZ$4,'SPACELOG 8 BP'!$F12:$EE12)+SUMIF('SPACELOG 9 BP'!$F$2:$EE$2,CZ$4,'SPACELOG 9 BP'!$F12:$EE12)+SUMIF('SPACELOG 10 BP'!$F$2:$EE$2,CZ$4,'SPACELOG 10 BP'!$F12:$EE12)+SUMIF('SPACELOG 11 BP'!$F$2:$EE$2,CZ$4,'SPACELOG 11 BP'!$F12:$EE12)+SUMIF('SPACELOG 12 BP'!$F$2:$EE$2,CZ$4,'SPACELOG 12 BP'!$F12:$EE12)</f>
        <v>200</v>
      </c>
      <c r="DA12" s="13">
        <f>SUMIF('reporting montigny'!$F$2:$EE$2,DA$4,'reporting montigny'!$F12:$EE12)+SUMIF('reporting boissy'!$F$2:$EE$2,DA$4,'reporting boissy'!$F12:$EE12)+SUMIF('reporting moussy'!$F$2:$EE$2,DA$4,'reporting moussy'!$F12:$EE12)+SUMIF('reporting trappes'!$F$2:$EE$2,DA$4,'reporting trappes'!$F12:$EE12)+SUMIF('SPACELOG 5 BP'!$F$2:$EE$2,DA$4,'SPACELOG 5 BP'!$F12:$EE12)+SUMIF('SPACELOG 6 BP'!$F$2:$EE$2,DA$4,'SPACELOG 6 BP'!$F12:$EE12)+SUMIF('SPACELOG 7 BP'!$F$2:$EE$2,DA$4,'SPACELOG 7 BP'!$F12:$EE12)+SUMIF('SPACELOG 8 BP'!$F$2:$EE$2,DA$4,'SPACELOG 8 BP'!$F12:$EE12)+SUMIF('SPACELOG 9 BP'!$F$2:$EE$2,DA$4,'SPACELOG 9 BP'!$F12:$EE12)+SUMIF('SPACELOG 10 BP'!$F$2:$EE$2,DA$4,'SPACELOG 10 BP'!$F12:$EE12)+SUMIF('SPACELOG 11 BP'!$F$2:$EE$2,DA$4,'SPACELOG 11 BP'!$F12:$EE12)+SUMIF('SPACELOG 12 BP'!$F$2:$EE$2,DA$4,'SPACELOG 12 BP'!$F12:$EE12)</f>
        <v>200</v>
      </c>
      <c r="DB12" s="13">
        <f>SUMIF('reporting montigny'!$F$2:$EE$2,DB$4,'reporting montigny'!$F12:$EE12)+SUMIF('reporting boissy'!$F$2:$EE$2,DB$4,'reporting boissy'!$F12:$EE12)+SUMIF('reporting moussy'!$F$2:$EE$2,DB$4,'reporting moussy'!$F12:$EE12)+SUMIF('reporting trappes'!$F$2:$EE$2,DB$4,'reporting trappes'!$F12:$EE12)+SUMIF('SPACELOG 5 BP'!$F$2:$EE$2,DB$4,'SPACELOG 5 BP'!$F12:$EE12)+SUMIF('SPACELOG 6 BP'!$F$2:$EE$2,DB$4,'SPACELOG 6 BP'!$F12:$EE12)+SUMIF('SPACELOG 7 BP'!$F$2:$EE$2,DB$4,'SPACELOG 7 BP'!$F12:$EE12)+SUMIF('SPACELOG 8 BP'!$F$2:$EE$2,DB$4,'SPACELOG 8 BP'!$F12:$EE12)+SUMIF('SPACELOG 9 BP'!$F$2:$EE$2,DB$4,'SPACELOG 9 BP'!$F12:$EE12)+SUMIF('SPACELOG 10 BP'!$F$2:$EE$2,DB$4,'SPACELOG 10 BP'!$F12:$EE12)+SUMIF('SPACELOG 11 BP'!$F$2:$EE$2,DB$4,'SPACELOG 11 BP'!$F12:$EE12)+SUMIF('SPACELOG 12 BP'!$F$2:$EE$2,DB$4,'SPACELOG 12 BP'!$F12:$EE12)</f>
        <v>200</v>
      </c>
      <c r="DC12" s="13">
        <f>SUMIF('reporting montigny'!$F$2:$EE$2,DC$4,'reporting montigny'!$F12:$EE12)+SUMIF('reporting boissy'!$F$2:$EE$2,DC$4,'reporting boissy'!$F12:$EE12)+SUMIF('reporting moussy'!$F$2:$EE$2,DC$4,'reporting moussy'!$F12:$EE12)+SUMIF('reporting trappes'!$F$2:$EE$2,DC$4,'reporting trappes'!$F12:$EE12)+SUMIF('SPACELOG 5 BP'!$F$2:$EE$2,DC$4,'SPACELOG 5 BP'!$F12:$EE12)+SUMIF('SPACELOG 6 BP'!$F$2:$EE$2,DC$4,'SPACELOG 6 BP'!$F12:$EE12)+SUMIF('SPACELOG 7 BP'!$F$2:$EE$2,DC$4,'SPACELOG 7 BP'!$F12:$EE12)+SUMIF('SPACELOG 8 BP'!$F$2:$EE$2,DC$4,'SPACELOG 8 BP'!$F12:$EE12)+SUMIF('SPACELOG 9 BP'!$F$2:$EE$2,DC$4,'SPACELOG 9 BP'!$F12:$EE12)+SUMIF('SPACELOG 10 BP'!$F$2:$EE$2,DC$4,'SPACELOG 10 BP'!$F12:$EE12)+SUMIF('SPACELOG 11 BP'!$F$2:$EE$2,DC$4,'SPACELOG 11 BP'!$F12:$EE12)+SUMIF('SPACELOG 12 BP'!$F$2:$EE$2,DC$4,'SPACELOG 12 BP'!$F12:$EE12)</f>
        <v>200</v>
      </c>
      <c r="DD12" s="13">
        <f>SUMIF('reporting montigny'!$F$2:$EE$2,DD$4,'reporting montigny'!$F12:$EE12)+SUMIF('reporting boissy'!$F$2:$EE$2,DD$4,'reporting boissy'!$F12:$EE12)+SUMIF('reporting moussy'!$F$2:$EE$2,DD$4,'reporting moussy'!$F12:$EE12)+SUMIF('reporting trappes'!$F$2:$EE$2,DD$4,'reporting trappes'!$F12:$EE12)+SUMIF('SPACELOG 5 BP'!$F$2:$EE$2,DD$4,'SPACELOG 5 BP'!$F12:$EE12)+SUMIF('SPACELOG 6 BP'!$F$2:$EE$2,DD$4,'SPACELOG 6 BP'!$F12:$EE12)+SUMIF('SPACELOG 7 BP'!$F$2:$EE$2,DD$4,'SPACELOG 7 BP'!$F12:$EE12)+SUMIF('SPACELOG 8 BP'!$F$2:$EE$2,DD$4,'SPACELOG 8 BP'!$F12:$EE12)+SUMIF('SPACELOG 9 BP'!$F$2:$EE$2,DD$4,'SPACELOG 9 BP'!$F12:$EE12)+SUMIF('SPACELOG 10 BP'!$F$2:$EE$2,DD$4,'SPACELOG 10 BP'!$F12:$EE12)+SUMIF('SPACELOG 11 BP'!$F$2:$EE$2,DD$4,'SPACELOG 11 BP'!$F12:$EE12)+SUMIF('SPACELOG 12 BP'!$F$2:$EE$2,DD$4,'SPACELOG 12 BP'!$F12:$EE12)</f>
        <v>200</v>
      </c>
      <c r="DE12" s="14">
        <f t="shared" si="16"/>
        <v>2400</v>
      </c>
      <c r="DF12" s="13">
        <f>SUMIF('reporting montigny'!$F$2:$EE$2,DF$4,'reporting montigny'!$F12:$EE12)+SUMIF('reporting boissy'!$F$2:$EE$2,DF$4,'reporting boissy'!$F12:$EE12)+SUMIF('reporting moussy'!$F$2:$EE$2,DF$4,'reporting moussy'!$F12:$EE12)+SUMIF('reporting trappes'!$F$2:$EE$2,DF$4,'reporting trappes'!$F12:$EE12)+SUMIF('SPACELOG 5 BP'!$F$2:$EE$2,DF$4,'SPACELOG 5 BP'!$F12:$EE12)+SUMIF('SPACELOG 6 BP'!$F$2:$EE$2,DF$4,'SPACELOG 6 BP'!$F12:$EE12)+SUMIF('SPACELOG 7 BP'!$F$2:$EE$2,DF$4,'SPACELOG 7 BP'!$F12:$EE12)+SUMIF('SPACELOG 8 BP'!$F$2:$EE$2,DF$4,'SPACELOG 8 BP'!$F12:$EE12)+SUMIF('SPACELOG 9 BP'!$F$2:$EE$2,DF$4,'SPACELOG 9 BP'!$F12:$EE12)+SUMIF('SPACELOG 10 BP'!$F$2:$EE$2,DF$4,'SPACELOG 10 BP'!$F12:$EE12)+SUMIF('SPACELOG 11 BP'!$F$2:$EE$2,DF$4,'SPACELOG 11 BP'!$F12:$EE12)+SUMIF('SPACELOG 12 BP'!$F$2:$EE$2,DF$4,'SPACELOG 12 BP'!$F12:$EE12)</f>
        <v>200</v>
      </c>
      <c r="DG12" s="13">
        <f>SUMIF('reporting montigny'!$F$2:$EE$2,DG$4,'reporting montigny'!$F12:$EE12)+SUMIF('reporting boissy'!$F$2:$EE$2,DG$4,'reporting boissy'!$F12:$EE12)+SUMIF('reporting moussy'!$F$2:$EE$2,DG$4,'reporting moussy'!$F12:$EE12)+SUMIF('reporting trappes'!$F$2:$EE$2,DG$4,'reporting trappes'!$F12:$EE12)+SUMIF('SPACELOG 5 BP'!$F$2:$EE$2,DG$4,'SPACELOG 5 BP'!$F12:$EE12)+SUMIF('SPACELOG 6 BP'!$F$2:$EE$2,DG$4,'SPACELOG 6 BP'!$F12:$EE12)+SUMIF('SPACELOG 7 BP'!$F$2:$EE$2,DG$4,'SPACELOG 7 BP'!$F12:$EE12)+SUMIF('SPACELOG 8 BP'!$F$2:$EE$2,DG$4,'SPACELOG 8 BP'!$F12:$EE12)+SUMIF('SPACELOG 9 BP'!$F$2:$EE$2,DG$4,'SPACELOG 9 BP'!$F12:$EE12)+SUMIF('SPACELOG 10 BP'!$F$2:$EE$2,DG$4,'SPACELOG 10 BP'!$F12:$EE12)+SUMIF('SPACELOG 11 BP'!$F$2:$EE$2,DG$4,'SPACELOG 11 BP'!$F12:$EE12)+SUMIF('SPACELOG 12 BP'!$F$2:$EE$2,DG$4,'SPACELOG 12 BP'!$F12:$EE12)</f>
        <v>200</v>
      </c>
      <c r="DH12" s="13">
        <f>SUMIF('reporting montigny'!$F$2:$EE$2,DH$4,'reporting montigny'!$F12:$EE12)+SUMIF('reporting boissy'!$F$2:$EE$2,DH$4,'reporting boissy'!$F12:$EE12)+SUMIF('reporting moussy'!$F$2:$EE$2,DH$4,'reporting moussy'!$F12:$EE12)+SUMIF('reporting trappes'!$F$2:$EE$2,DH$4,'reporting trappes'!$F12:$EE12)+SUMIF('SPACELOG 5 BP'!$F$2:$EE$2,DH$4,'SPACELOG 5 BP'!$F12:$EE12)+SUMIF('SPACELOG 6 BP'!$F$2:$EE$2,DH$4,'SPACELOG 6 BP'!$F12:$EE12)+SUMIF('SPACELOG 7 BP'!$F$2:$EE$2,DH$4,'SPACELOG 7 BP'!$F12:$EE12)+SUMIF('SPACELOG 8 BP'!$F$2:$EE$2,DH$4,'SPACELOG 8 BP'!$F12:$EE12)+SUMIF('SPACELOG 9 BP'!$F$2:$EE$2,DH$4,'SPACELOG 9 BP'!$F12:$EE12)+SUMIF('SPACELOG 10 BP'!$F$2:$EE$2,DH$4,'SPACELOG 10 BP'!$F12:$EE12)+SUMIF('SPACELOG 11 BP'!$F$2:$EE$2,DH$4,'SPACELOG 11 BP'!$F12:$EE12)+SUMIF('SPACELOG 12 BP'!$F$2:$EE$2,DH$4,'SPACELOG 12 BP'!$F12:$EE12)</f>
        <v>200</v>
      </c>
      <c r="DI12" s="13">
        <f>SUMIF('reporting montigny'!$F$2:$EE$2,DI$4,'reporting montigny'!$F12:$EE12)+SUMIF('reporting boissy'!$F$2:$EE$2,DI$4,'reporting boissy'!$F12:$EE12)+SUMIF('reporting moussy'!$F$2:$EE$2,DI$4,'reporting moussy'!$F12:$EE12)+SUMIF('reporting trappes'!$F$2:$EE$2,DI$4,'reporting trappes'!$F12:$EE12)+SUMIF('SPACELOG 5 BP'!$F$2:$EE$2,DI$4,'SPACELOG 5 BP'!$F12:$EE12)+SUMIF('SPACELOG 6 BP'!$F$2:$EE$2,DI$4,'SPACELOG 6 BP'!$F12:$EE12)+SUMIF('SPACELOG 7 BP'!$F$2:$EE$2,DI$4,'SPACELOG 7 BP'!$F12:$EE12)+SUMIF('SPACELOG 8 BP'!$F$2:$EE$2,DI$4,'SPACELOG 8 BP'!$F12:$EE12)+SUMIF('SPACELOG 9 BP'!$F$2:$EE$2,DI$4,'SPACELOG 9 BP'!$F12:$EE12)+SUMIF('SPACELOG 10 BP'!$F$2:$EE$2,DI$4,'SPACELOG 10 BP'!$F12:$EE12)+SUMIF('SPACELOG 11 BP'!$F$2:$EE$2,DI$4,'SPACELOG 11 BP'!$F12:$EE12)+SUMIF('SPACELOG 12 BP'!$F$2:$EE$2,DI$4,'SPACELOG 12 BP'!$F12:$EE12)</f>
        <v>200</v>
      </c>
      <c r="DJ12" s="13">
        <f>SUMIF('reporting montigny'!$F$2:$EE$2,DJ$4,'reporting montigny'!$F12:$EE12)+SUMIF('reporting boissy'!$F$2:$EE$2,DJ$4,'reporting boissy'!$F12:$EE12)+SUMIF('reporting moussy'!$F$2:$EE$2,DJ$4,'reporting moussy'!$F12:$EE12)+SUMIF('reporting trappes'!$F$2:$EE$2,DJ$4,'reporting trappes'!$F12:$EE12)+SUMIF('SPACELOG 5 BP'!$F$2:$EE$2,DJ$4,'SPACELOG 5 BP'!$F12:$EE12)+SUMIF('SPACELOG 6 BP'!$F$2:$EE$2,DJ$4,'SPACELOG 6 BP'!$F12:$EE12)+SUMIF('SPACELOG 7 BP'!$F$2:$EE$2,DJ$4,'SPACELOG 7 BP'!$F12:$EE12)+SUMIF('SPACELOG 8 BP'!$F$2:$EE$2,DJ$4,'SPACELOG 8 BP'!$F12:$EE12)+SUMIF('SPACELOG 9 BP'!$F$2:$EE$2,DJ$4,'SPACELOG 9 BP'!$F12:$EE12)+SUMIF('SPACELOG 10 BP'!$F$2:$EE$2,DJ$4,'SPACELOG 10 BP'!$F12:$EE12)+SUMIF('SPACELOG 11 BP'!$F$2:$EE$2,DJ$4,'SPACELOG 11 BP'!$F12:$EE12)+SUMIF('SPACELOG 12 BP'!$F$2:$EE$2,DJ$4,'SPACELOG 12 BP'!$F12:$EE12)</f>
        <v>200</v>
      </c>
      <c r="DK12" s="13">
        <f>SUMIF('reporting montigny'!$F$2:$EE$2,DK$4,'reporting montigny'!$F12:$EE12)+SUMIF('reporting boissy'!$F$2:$EE$2,DK$4,'reporting boissy'!$F12:$EE12)+SUMIF('reporting moussy'!$F$2:$EE$2,DK$4,'reporting moussy'!$F12:$EE12)+SUMIF('reporting trappes'!$F$2:$EE$2,DK$4,'reporting trappes'!$F12:$EE12)+SUMIF('SPACELOG 5 BP'!$F$2:$EE$2,DK$4,'SPACELOG 5 BP'!$F12:$EE12)+SUMIF('SPACELOG 6 BP'!$F$2:$EE$2,DK$4,'SPACELOG 6 BP'!$F12:$EE12)+SUMIF('SPACELOG 7 BP'!$F$2:$EE$2,DK$4,'SPACELOG 7 BP'!$F12:$EE12)+SUMIF('SPACELOG 8 BP'!$F$2:$EE$2,DK$4,'SPACELOG 8 BP'!$F12:$EE12)+SUMIF('SPACELOG 9 BP'!$F$2:$EE$2,DK$4,'SPACELOG 9 BP'!$F12:$EE12)+SUMIF('SPACELOG 10 BP'!$F$2:$EE$2,DK$4,'SPACELOG 10 BP'!$F12:$EE12)+SUMIF('SPACELOG 11 BP'!$F$2:$EE$2,DK$4,'SPACELOG 11 BP'!$F12:$EE12)+SUMIF('SPACELOG 12 BP'!$F$2:$EE$2,DK$4,'SPACELOG 12 BP'!$F12:$EE12)</f>
        <v>200</v>
      </c>
      <c r="DL12" s="13">
        <f>SUMIF('reporting montigny'!$F$2:$EE$2,DL$4,'reporting montigny'!$F12:$EE12)+SUMIF('reporting boissy'!$F$2:$EE$2,DL$4,'reporting boissy'!$F12:$EE12)+SUMIF('reporting moussy'!$F$2:$EE$2,DL$4,'reporting moussy'!$F12:$EE12)+SUMIF('reporting trappes'!$F$2:$EE$2,DL$4,'reporting trappes'!$F12:$EE12)+SUMIF('SPACELOG 5 BP'!$F$2:$EE$2,DL$4,'SPACELOG 5 BP'!$F12:$EE12)+SUMIF('SPACELOG 6 BP'!$F$2:$EE$2,DL$4,'SPACELOG 6 BP'!$F12:$EE12)+SUMIF('SPACELOG 7 BP'!$F$2:$EE$2,DL$4,'SPACELOG 7 BP'!$F12:$EE12)+SUMIF('SPACELOG 8 BP'!$F$2:$EE$2,DL$4,'SPACELOG 8 BP'!$F12:$EE12)+SUMIF('SPACELOG 9 BP'!$F$2:$EE$2,DL$4,'SPACELOG 9 BP'!$F12:$EE12)+SUMIF('SPACELOG 10 BP'!$F$2:$EE$2,DL$4,'SPACELOG 10 BP'!$F12:$EE12)+SUMIF('SPACELOG 11 BP'!$F$2:$EE$2,DL$4,'SPACELOG 11 BP'!$F12:$EE12)+SUMIF('SPACELOG 12 BP'!$F$2:$EE$2,DL$4,'SPACELOG 12 BP'!$F12:$EE12)</f>
        <v>200</v>
      </c>
      <c r="DM12" s="13">
        <f>SUMIF('reporting montigny'!$F$2:$EE$2,DM$4,'reporting montigny'!$F12:$EE12)+SUMIF('reporting boissy'!$F$2:$EE$2,DM$4,'reporting boissy'!$F12:$EE12)+SUMIF('reporting moussy'!$F$2:$EE$2,DM$4,'reporting moussy'!$F12:$EE12)+SUMIF('reporting trappes'!$F$2:$EE$2,DM$4,'reporting trappes'!$F12:$EE12)+SUMIF('SPACELOG 5 BP'!$F$2:$EE$2,DM$4,'SPACELOG 5 BP'!$F12:$EE12)+SUMIF('SPACELOG 6 BP'!$F$2:$EE$2,DM$4,'SPACELOG 6 BP'!$F12:$EE12)+SUMIF('SPACELOG 7 BP'!$F$2:$EE$2,DM$4,'SPACELOG 7 BP'!$F12:$EE12)+SUMIF('SPACELOG 8 BP'!$F$2:$EE$2,DM$4,'SPACELOG 8 BP'!$F12:$EE12)+SUMIF('SPACELOG 9 BP'!$F$2:$EE$2,DM$4,'SPACELOG 9 BP'!$F12:$EE12)+SUMIF('SPACELOG 10 BP'!$F$2:$EE$2,DM$4,'SPACELOG 10 BP'!$F12:$EE12)+SUMIF('SPACELOG 11 BP'!$F$2:$EE$2,DM$4,'SPACELOG 11 BP'!$F12:$EE12)+SUMIF('SPACELOG 12 BP'!$F$2:$EE$2,DM$4,'SPACELOG 12 BP'!$F12:$EE12)</f>
        <v>200</v>
      </c>
      <c r="DN12" s="13">
        <f>SUMIF('reporting montigny'!$F$2:$EE$2,DN$4,'reporting montigny'!$F12:$EE12)+SUMIF('reporting boissy'!$F$2:$EE$2,DN$4,'reporting boissy'!$F12:$EE12)+SUMIF('reporting moussy'!$F$2:$EE$2,DN$4,'reporting moussy'!$F12:$EE12)+SUMIF('reporting trappes'!$F$2:$EE$2,DN$4,'reporting trappes'!$F12:$EE12)+SUMIF('SPACELOG 5 BP'!$F$2:$EE$2,DN$4,'SPACELOG 5 BP'!$F12:$EE12)+SUMIF('SPACELOG 6 BP'!$F$2:$EE$2,DN$4,'SPACELOG 6 BP'!$F12:$EE12)+SUMIF('SPACELOG 7 BP'!$F$2:$EE$2,DN$4,'SPACELOG 7 BP'!$F12:$EE12)+SUMIF('SPACELOG 8 BP'!$F$2:$EE$2,DN$4,'SPACELOG 8 BP'!$F12:$EE12)+SUMIF('SPACELOG 9 BP'!$F$2:$EE$2,DN$4,'SPACELOG 9 BP'!$F12:$EE12)+SUMIF('SPACELOG 10 BP'!$F$2:$EE$2,DN$4,'SPACELOG 10 BP'!$F12:$EE12)+SUMIF('SPACELOG 11 BP'!$F$2:$EE$2,DN$4,'SPACELOG 11 BP'!$F12:$EE12)+SUMIF('SPACELOG 12 BP'!$F$2:$EE$2,DN$4,'SPACELOG 12 BP'!$F12:$EE12)</f>
        <v>200</v>
      </c>
      <c r="DO12" s="13">
        <f>SUMIF('reporting montigny'!$F$2:$EE$2,DO$4,'reporting montigny'!$F12:$EE12)+SUMIF('reporting boissy'!$F$2:$EE$2,DO$4,'reporting boissy'!$F12:$EE12)+SUMIF('reporting moussy'!$F$2:$EE$2,DO$4,'reporting moussy'!$F12:$EE12)+SUMIF('reporting trappes'!$F$2:$EE$2,DO$4,'reporting trappes'!$F12:$EE12)+SUMIF('SPACELOG 5 BP'!$F$2:$EE$2,DO$4,'SPACELOG 5 BP'!$F12:$EE12)+SUMIF('SPACELOG 6 BP'!$F$2:$EE$2,DO$4,'SPACELOG 6 BP'!$F12:$EE12)+SUMIF('SPACELOG 7 BP'!$F$2:$EE$2,DO$4,'SPACELOG 7 BP'!$F12:$EE12)+SUMIF('SPACELOG 8 BP'!$F$2:$EE$2,DO$4,'SPACELOG 8 BP'!$F12:$EE12)+SUMIF('SPACELOG 9 BP'!$F$2:$EE$2,DO$4,'SPACELOG 9 BP'!$F12:$EE12)+SUMIF('SPACELOG 10 BP'!$F$2:$EE$2,DO$4,'SPACELOG 10 BP'!$F12:$EE12)+SUMIF('SPACELOG 11 BP'!$F$2:$EE$2,DO$4,'SPACELOG 11 BP'!$F12:$EE12)+SUMIF('SPACELOG 12 BP'!$F$2:$EE$2,DO$4,'SPACELOG 12 BP'!$F12:$EE12)</f>
        <v>200</v>
      </c>
      <c r="DP12" s="13">
        <f>SUMIF('reporting montigny'!$F$2:$EE$2,DP$4,'reporting montigny'!$F12:$EE12)+SUMIF('reporting boissy'!$F$2:$EE$2,DP$4,'reporting boissy'!$F12:$EE12)+SUMIF('reporting moussy'!$F$2:$EE$2,DP$4,'reporting moussy'!$F12:$EE12)+SUMIF('reporting trappes'!$F$2:$EE$2,DP$4,'reporting trappes'!$F12:$EE12)+SUMIF('SPACELOG 5 BP'!$F$2:$EE$2,DP$4,'SPACELOG 5 BP'!$F12:$EE12)+SUMIF('SPACELOG 6 BP'!$F$2:$EE$2,DP$4,'SPACELOG 6 BP'!$F12:$EE12)+SUMIF('SPACELOG 7 BP'!$F$2:$EE$2,DP$4,'SPACELOG 7 BP'!$F12:$EE12)+SUMIF('SPACELOG 8 BP'!$F$2:$EE$2,DP$4,'SPACELOG 8 BP'!$F12:$EE12)+SUMIF('SPACELOG 9 BP'!$F$2:$EE$2,DP$4,'SPACELOG 9 BP'!$F12:$EE12)+SUMIF('SPACELOG 10 BP'!$F$2:$EE$2,DP$4,'SPACELOG 10 BP'!$F12:$EE12)+SUMIF('SPACELOG 11 BP'!$F$2:$EE$2,DP$4,'SPACELOG 11 BP'!$F12:$EE12)+SUMIF('SPACELOG 12 BP'!$F$2:$EE$2,DP$4,'SPACELOG 12 BP'!$F12:$EE12)</f>
        <v>200</v>
      </c>
      <c r="DQ12" s="13">
        <f>SUMIF('reporting montigny'!$F$2:$EE$2,DQ$4,'reporting montigny'!$F12:$EE12)+SUMIF('reporting boissy'!$F$2:$EE$2,DQ$4,'reporting boissy'!$F12:$EE12)+SUMIF('reporting moussy'!$F$2:$EE$2,DQ$4,'reporting moussy'!$F12:$EE12)+SUMIF('reporting trappes'!$F$2:$EE$2,DQ$4,'reporting trappes'!$F12:$EE12)+SUMIF('SPACELOG 5 BP'!$F$2:$EE$2,DQ$4,'SPACELOG 5 BP'!$F12:$EE12)+SUMIF('SPACELOG 6 BP'!$F$2:$EE$2,DQ$4,'SPACELOG 6 BP'!$F12:$EE12)+SUMIF('SPACELOG 7 BP'!$F$2:$EE$2,DQ$4,'SPACELOG 7 BP'!$F12:$EE12)+SUMIF('SPACELOG 8 BP'!$F$2:$EE$2,DQ$4,'SPACELOG 8 BP'!$F12:$EE12)+SUMIF('SPACELOG 9 BP'!$F$2:$EE$2,DQ$4,'SPACELOG 9 BP'!$F12:$EE12)+SUMIF('SPACELOG 10 BP'!$F$2:$EE$2,DQ$4,'SPACELOG 10 BP'!$F12:$EE12)+SUMIF('SPACELOG 11 BP'!$F$2:$EE$2,DQ$4,'SPACELOG 11 BP'!$F12:$EE12)+SUMIF('SPACELOG 12 BP'!$F$2:$EE$2,DQ$4,'SPACELOG 12 BP'!$F12:$EE12)</f>
        <v>200</v>
      </c>
      <c r="DR12" s="14">
        <f t="shared" si="17"/>
        <v>2400</v>
      </c>
    </row>
    <row r="13" spans="1:122" x14ac:dyDescent="0.2">
      <c r="B13" s="5"/>
      <c r="C13" s="17"/>
      <c r="E13" s="3" t="s">
        <v>61</v>
      </c>
      <c r="F13" s="13">
        <f>SUMIF('reporting montigny'!$F$2:$EE$2,F$4,'reporting montigny'!$F13:$EE13)+SUMIF('reporting boissy'!$F$2:$EE$2,F$4,'reporting boissy'!$F13:$EE13)+SUMIF('reporting moussy'!$F$2:$EE$2,F$4,'reporting moussy'!$F13:$EE13)+SUMIF('reporting trappes'!$F$2:$EE$2,F$4,'reporting trappes'!$F13:$EE13)+SUMIF('SPACELOG 5 BP'!$F$2:$EE$2,F$4,'SPACELOG 5 BP'!$F13:$EE13)+SUMIF('SPACELOG 6 BP'!$F$2:$EE$2,F$4,'SPACELOG 6 BP'!$F13:$EE13)+SUMIF('SPACELOG 7 BP'!$F$2:$EE$2,F$4,'SPACELOG 7 BP'!$F13:$EE13)+SUMIF('SPACELOG 8 BP'!$F$2:$EE$2,F$4,'SPACELOG 8 BP'!$F13:$EE13)+SUMIF('SPACELOG 9 BP'!$F$2:$EE$2,F$4,'SPACELOG 9 BP'!$F13:$EE13)+SUMIF('SPACELOG 10 BP'!$F$2:$EE$2,F$4,'SPACELOG 10 BP'!$F13:$EE13)+SUMIF('SPACELOG 11 BP'!$F$2:$EE$2,F$4,'SPACELOG 11 BP'!$F13:$EE13)+SUMIF('SPACELOG 12 BP'!$F$2:$EE$2,F$4,'SPACELOG 12 BP'!$F13:$EE13)</f>
        <v>3160</v>
      </c>
      <c r="G13" s="13">
        <f>SUMIF('reporting montigny'!$F$2:$EE$2,G$4,'reporting montigny'!$F13:$EE13)+SUMIF('reporting boissy'!$F$2:$EE$2,G$4,'reporting boissy'!$F13:$EE13)+SUMIF('reporting moussy'!$F$2:$EE$2,G$4,'reporting moussy'!$F13:$EE13)+SUMIF('reporting trappes'!$F$2:$EE$2,G$4,'reporting trappes'!$F13:$EE13)+SUMIF('SPACELOG 5 BP'!$F$2:$EE$2,G$4,'SPACELOG 5 BP'!$F13:$EE13)+SUMIF('SPACELOG 6 BP'!$F$2:$EE$2,G$4,'SPACELOG 6 BP'!$F13:$EE13)+SUMIF('SPACELOG 7 BP'!$F$2:$EE$2,G$4,'SPACELOG 7 BP'!$F13:$EE13)+SUMIF('SPACELOG 8 BP'!$F$2:$EE$2,G$4,'SPACELOG 8 BP'!$F13:$EE13)+SUMIF('SPACELOG 9 BP'!$F$2:$EE$2,G$4,'SPACELOG 9 BP'!$F13:$EE13)+SUMIF('SPACELOG 10 BP'!$F$2:$EE$2,G$4,'SPACELOG 10 BP'!$F13:$EE13)+SUMIF('SPACELOG 11 BP'!$F$2:$EE$2,G$4,'SPACELOG 11 BP'!$F13:$EE13)+SUMIF('SPACELOG 12 BP'!$F$2:$EE$2,G$4,'SPACELOG 12 BP'!$F13:$EE13)</f>
        <v>3160</v>
      </c>
      <c r="H13" s="13">
        <f>SUMIF('reporting montigny'!$F$2:$EE$2,H$4,'reporting montigny'!$F13:$EE13)+SUMIF('reporting boissy'!$F$2:$EE$2,H$4,'reporting boissy'!$F13:$EE13)+SUMIF('reporting moussy'!$F$2:$EE$2,H$4,'reporting moussy'!$F13:$EE13)+SUMIF('reporting trappes'!$F$2:$EE$2,H$4,'reporting trappes'!$F13:$EE13)+SUMIF('SPACELOG 5 BP'!$F$2:$EE$2,H$4,'SPACELOG 5 BP'!$F13:$EE13)+SUMIF('SPACELOG 6 BP'!$F$2:$EE$2,H$4,'SPACELOG 6 BP'!$F13:$EE13)+SUMIF('SPACELOG 7 BP'!$F$2:$EE$2,H$4,'SPACELOG 7 BP'!$F13:$EE13)+SUMIF('SPACELOG 8 BP'!$F$2:$EE$2,H$4,'SPACELOG 8 BP'!$F13:$EE13)+SUMIF('SPACELOG 9 BP'!$F$2:$EE$2,H$4,'SPACELOG 9 BP'!$F13:$EE13)+SUMIF('SPACELOG 10 BP'!$F$2:$EE$2,H$4,'SPACELOG 10 BP'!$F13:$EE13)+SUMIF('SPACELOG 11 BP'!$F$2:$EE$2,H$4,'SPACELOG 11 BP'!$F13:$EE13)+SUMIF('SPACELOG 12 BP'!$F$2:$EE$2,H$4,'SPACELOG 12 BP'!$F13:$EE13)</f>
        <v>3160</v>
      </c>
      <c r="I13" s="13">
        <f>SUMIF('reporting montigny'!$F$2:$EE$2,I$4,'reporting montigny'!$F13:$EE13)+SUMIF('reporting boissy'!$F$2:$EE$2,I$4,'reporting boissy'!$F13:$EE13)+SUMIF('reporting moussy'!$F$2:$EE$2,I$4,'reporting moussy'!$F13:$EE13)+SUMIF('reporting trappes'!$F$2:$EE$2,I$4,'reporting trappes'!$F13:$EE13)+SUMIF('SPACELOG 5 BP'!$F$2:$EE$2,I$4,'SPACELOG 5 BP'!$F13:$EE13)+SUMIF('SPACELOG 6 BP'!$F$2:$EE$2,I$4,'SPACELOG 6 BP'!$F13:$EE13)+SUMIF('SPACELOG 7 BP'!$F$2:$EE$2,I$4,'SPACELOG 7 BP'!$F13:$EE13)+SUMIF('SPACELOG 8 BP'!$F$2:$EE$2,I$4,'SPACELOG 8 BP'!$F13:$EE13)+SUMIF('SPACELOG 9 BP'!$F$2:$EE$2,I$4,'SPACELOG 9 BP'!$F13:$EE13)+SUMIF('SPACELOG 10 BP'!$F$2:$EE$2,I$4,'SPACELOG 10 BP'!$F13:$EE13)+SUMIF('SPACELOG 11 BP'!$F$2:$EE$2,I$4,'SPACELOG 11 BP'!$F13:$EE13)+SUMIF('SPACELOG 12 BP'!$F$2:$EE$2,I$4,'SPACELOG 12 BP'!$F13:$EE13)</f>
        <v>3160</v>
      </c>
      <c r="J13" s="13">
        <f>SUMIF('reporting montigny'!$F$2:$EE$2,J$4,'reporting montigny'!$F13:$EE13)+SUMIF('reporting boissy'!$F$2:$EE$2,J$4,'reporting boissy'!$F13:$EE13)+SUMIF('reporting moussy'!$F$2:$EE$2,J$4,'reporting moussy'!$F13:$EE13)+SUMIF('reporting trappes'!$F$2:$EE$2,J$4,'reporting trappes'!$F13:$EE13)+SUMIF('SPACELOG 5 BP'!$F$2:$EE$2,J$4,'SPACELOG 5 BP'!$F13:$EE13)+SUMIF('SPACELOG 6 BP'!$F$2:$EE$2,J$4,'SPACELOG 6 BP'!$F13:$EE13)+SUMIF('SPACELOG 7 BP'!$F$2:$EE$2,J$4,'SPACELOG 7 BP'!$F13:$EE13)+SUMIF('SPACELOG 8 BP'!$F$2:$EE$2,J$4,'SPACELOG 8 BP'!$F13:$EE13)+SUMIF('SPACELOG 9 BP'!$F$2:$EE$2,J$4,'SPACELOG 9 BP'!$F13:$EE13)+SUMIF('SPACELOG 10 BP'!$F$2:$EE$2,J$4,'SPACELOG 10 BP'!$F13:$EE13)+SUMIF('SPACELOG 11 BP'!$F$2:$EE$2,J$4,'SPACELOG 11 BP'!$F13:$EE13)+SUMIF('SPACELOG 12 BP'!$F$2:$EE$2,J$4,'SPACELOG 12 BP'!$F13:$EE13)</f>
        <v>3160</v>
      </c>
      <c r="K13" s="13">
        <f>SUMIF('reporting montigny'!$F$2:$EE$2,K$4,'reporting montigny'!$F13:$EE13)+SUMIF('reporting boissy'!$F$2:$EE$2,K$4,'reporting boissy'!$F13:$EE13)+SUMIF('reporting moussy'!$F$2:$EE$2,K$4,'reporting moussy'!$F13:$EE13)+SUMIF('reporting trappes'!$F$2:$EE$2,K$4,'reporting trappes'!$F13:$EE13)+SUMIF('SPACELOG 5 BP'!$F$2:$EE$2,K$4,'SPACELOG 5 BP'!$F13:$EE13)+SUMIF('SPACELOG 6 BP'!$F$2:$EE$2,K$4,'SPACELOG 6 BP'!$F13:$EE13)+SUMIF('SPACELOG 7 BP'!$F$2:$EE$2,K$4,'SPACELOG 7 BP'!$F13:$EE13)+SUMIF('SPACELOG 8 BP'!$F$2:$EE$2,K$4,'SPACELOG 8 BP'!$F13:$EE13)+SUMIF('SPACELOG 9 BP'!$F$2:$EE$2,K$4,'SPACELOG 9 BP'!$F13:$EE13)+SUMIF('SPACELOG 10 BP'!$F$2:$EE$2,K$4,'SPACELOG 10 BP'!$F13:$EE13)+SUMIF('SPACELOG 11 BP'!$F$2:$EE$2,K$4,'SPACELOG 11 BP'!$F13:$EE13)+SUMIF('SPACELOG 12 BP'!$F$2:$EE$2,K$4,'SPACELOG 12 BP'!$F13:$EE13)</f>
        <v>3160</v>
      </c>
      <c r="L13" s="13">
        <f>SUMIF('reporting montigny'!$F$2:$EE$2,L$4,'reporting montigny'!$F13:$EE13)+SUMIF('reporting boissy'!$F$2:$EE$2,L$4,'reporting boissy'!$F13:$EE13)+SUMIF('reporting moussy'!$F$2:$EE$2,L$4,'reporting moussy'!$F13:$EE13)+SUMIF('reporting trappes'!$F$2:$EE$2,L$4,'reporting trappes'!$F13:$EE13)+SUMIF('SPACELOG 5 BP'!$F$2:$EE$2,L$4,'SPACELOG 5 BP'!$F13:$EE13)+SUMIF('SPACELOG 6 BP'!$F$2:$EE$2,L$4,'SPACELOG 6 BP'!$F13:$EE13)+SUMIF('SPACELOG 7 BP'!$F$2:$EE$2,L$4,'SPACELOG 7 BP'!$F13:$EE13)+SUMIF('SPACELOG 8 BP'!$F$2:$EE$2,L$4,'SPACELOG 8 BP'!$F13:$EE13)+SUMIF('SPACELOG 9 BP'!$F$2:$EE$2,L$4,'SPACELOG 9 BP'!$F13:$EE13)+SUMIF('SPACELOG 10 BP'!$F$2:$EE$2,L$4,'SPACELOG 10 BP'!$F13:$EE13)+SUMIF('SPACELOG 11 BP'!$F$2:$EE$2,L$4,'SPACELOG 11 BP'!$F13:$EE13)+SUMIF('SPACELOG 12 BP'!$F$2:$EE$2,L$4,'SPACELOG 12 BP'!$F13:$EE13)</f>
        <v>3160</v>
      </c>
      <c r="M13" s="13">
        <f>SUMIF('reporting montigny'!$F$2:$EE$2,M$4,'reporting montigny'!$F13:$EE13)+SUMIF('reporting boissy'!$F$2:$EE$2,M$4,'reporting boissy'!$F13:$EE13)+SUMIF('reporting moussy'!$F$2:$EE$2,M$4,'reporting moussy'!$F13:$EE13)+SUMIF('reporting trappes'!$F$2:$EE$2,M$4,'reporting trappes'!$F13:$EE13)+SUMIF('SPACELOG 5 BP'!$F$2:$EE$2,M$4,'SPACELOG 5 BP'!$F13:$EE13)+SUMIF('SPACELOG 6 BP'!$F$2:$EE$2,M$4,'SPACELOG 6 BP'!$F13:$EE13)+SUMIF('SPACELOG 7 BP'!$F$2:$EE$2,M$4,'SPACELOG 7 BP'!$F13:$EE13)+SUMIF('SPACELOG 8 BP'!$F$2:$EE$2,M$4,'SPACELOG 8 BP'!$F13:$EE13)+SUMIF('SPACELOG 9 BP'!$F$2:$EE$2,M$4,'SPACELOG 9 BP'!$F13:$EE13)+SUMIF('SPACELOG 10 BP'!$F$2:$EE$2,M$4,'SPACELOG 10 BP'!$F13:$EE13)+SUMIF('SPACELOG 11 BP'!$F$2:$EE$2,M$4,'SPACELOG 11 BP'!$F13:$EE13)+SUMIF('SPACELOG 12 BP'!$F$2:$EE$2,M$4,'SPACELOG 12 BP'!$F13:$EE13)</f>
        <v>3160</v>
      </c>
      <c r="N13" s="13">
        <f>SUMIF('reporting montigny'!$F$2:$EE$2,N$4,'reporting montigny'!$F13:$EE13)+SUMIF('reporting boissy'!$F$2:$EE$2,N$4,'reporting boissy'!$F13:$EE13)+SUMIF('reporting moussy'!$F$2:$EE$2,N$4,'reporting moussy'!$F13:$EE13)+SUMIF('reporting trappes'!$F$2:$EE$2,N$4,'reporting trappes'!$F13:$EE13)+SUMIF('SPACELOG 5 BP'!$F$2:$EE$2,N$4,'SPACELOG 5 BP'!$F13:$EE13)+SUMIF('SPACELOG 6 BP'!$F$2:$EE$2,N$4,'SPACELOG 6 BP'!$F13:$EE13)+SUMIF('SPACELOG 7 BP'!$F$2:$EE$2,N$4,'SPACELOG 7 BP'!$F13:$EE13)+SUMIF('SPACELOG 8 BP'!$F$2:$EE$2,N$4,'SPACELOG 8 BP'!$F13:$EE13)+SUMIF('SPACELOG 9 BP'!$F$2:$EE$2,N$4,'SPACELOG 9 BP'!$F13:$EE13)+SUMIF('SPACELOG 10 BP'!$F$2:$EE$2,N$4,'SPACELOG 10 BP'!$F13:$EE13)+SUMIF('SPACELOG 11 BP'!$F$2:$EE$2,N$4,'SPACELOG 11 BP'!$F13:$EE13)+SUMIF('SPACELOG 12 BP'!$F$2:$EE$2,N$4,'SPACELOG 12 BP'!$F13:$EE13)</f>
        <v>3160</v>
      </c>
      <c r="O13" s="13">
        <f>SUMIF('reporting montigny'!$F$2:$EE$2,O$4,'reporting montigny'!$F13:$EE13)+SUMIF('reporting boissy'!$F$2:$EE$2,O$4,'reporting boissy'!$F13:$EE13)+SUMIF('reporting moussy'!$F$2:$EE$2,O$4,'reporting moussy'!$F13:$EE13)+SUMIF('reporting trappes'!$F$2:$EE$2,O$4,'reporting trappes'!$F13:$EE13)+SUMIF('SPACELOG 5 BP'!$F$2:$EE$2,O$4,'SPACELOG 5 BP'!$F13:$EE13)+SUMIF('SPACELOG 6 BP'!$F$2:$EE$2,O$4,'SPACELOG 6 BP'!$F13:$EE13)+SUMIF('SPACELOG 7 BP'!$F$2:$EE$2,O$4,'SPACELOG 7 BP'!$F13:$EE13)+SUMIF('SPACELOG 8 BP'!$F$2:$EE$2,O$4,'SPACELOG 8 BP'!$F13:$EE13)+SUMIF('SPACELOG 9 BP'!$F$2:$EE$2,O$4,'SPACELOG 9 BP'!$F13:$EE13)+SUMIF('SPACELOG 10 BP'!$F$2:$EE$2,O$4,'SPACELOG 10 BP'!$F13:$EE13)+SUMIF('SPACELOG 11 BP'!$F$2:$EE$2,O$4,'SPACELOG 11 BP'!$F13:$EE13)+SUMIF('SPACELOG 12 BP'!$F$2:$EE$2,O$4,'SPACELOG 12 BP'!$F13:$EE13)</f>
        <v>3160</v>
      </c>
      <c r="P13" s="13">
        <f>SUMIF('reporting montigny'!$F$2:$EE$2,P$4,'reporting montigny'!$F13:$EE13)+SUMIF('reporting boissy'!$F$2:$EE$2,P$4,'reporting boissy'!$F13:$EE13)+SUMIF('reporting moussy'!$F$2:$EE$2,P$4,'reporting moussy'!$F13:$EE13)+SUMIF('reporting trappes'!$F$2:$EE$2,P$4,'reporting trappes'!$F13:$EE13)+SUMIF('SPACELOG 5 BP'!$F$2:$EE$2,P$4,'SPACELOG 5 BP'!$F13:$EE13)+SUMIF('SPACELOG 6 BP'!$F$2:$EE$2,P$4,'SPACELOG 6 BP'!$F13:$EE13)+SUMIF('SPACELOG 7 BP'!$F$2:$EE$2,P$4,'SPACELOG 7 BP'!$F13:$EE13)+SUMIF('SPACELOG 8 BP'!$F$2:$EE$2,P$4,'SPACELOG 8 BP'!$F13:$EE13)+SUMIF('SPACELOG 9 BP'!$F$2:$EE$2,P$4,'SPACELOG 9 BP'!$F13:$EE13)+SUMIF('SPACELOG 10 BP'!$F$2:$EE$2,P$4,'SPACELOG 10 BP'!$F13:$EE13)+SUMIF('SPACELOG 11 BP'!$F$2:$EE$2,P$4,'SPACELOG 11 BP'!$F13:$EE13)+SUMIF('SPACELOG 12 BP'!$F$2:$EE$2,P$4,'SPACELOG 12 BP'!$F13:$EE13)</f>
        <v>3560</v>
      </c>
      <c r="Q13" s="13">
        <f>SUMIF('reporting montigny'!$F$2:$EE$2,Q$4,'reporting montigny'!$F13:$EE13)+SUMIF('reporting boissy'!$F$2:$EE$2,Q$4,'reporting boissy'!$F13:$EE13)+SUMIF('reporting moussy'!$F$2:$EE$2,Q$4,'reporting moussy'!$F13:$EE13)+SUMIF('reporting trappes'!$F$2:$EE$2,Q$4,'reporting trappes'!$F13:$EE13)+SUMIF('SPACELOG 5 BP'!$F$2:$EE$2,Q$4,'SPACELOG 5 BP'!$F13:$EE13)+SUMIF('SPACELOG 6 BP'!$F$2:$EE$2,Q$4,'SPACELOG 6 BP'!$F13:$EE13)+SUMIF('SPACELOG 7 BP'!$F$2:$EE$2,Q$4,'SPACELOG 7 BP'!$F13:$EE13)+SUMIF('SPACELOG 8 BP'!$F$2:$EE$2,Q$4,'SPACELOG 8 BP'!$F13:$EE13)+SUMIF('SPACELOG 9 BP'!$F$2:$EE$2,Q$4,'SPACELOG 9 BP'!$F13:$EE13)+SUMIF('SPACELOG 10 BP'!$F$2:$EE$2,Q$4,'SPACELOG 10 BP'!$F13:$EE13)+SUMIF('SPACELOG 11 BP'!$F$2:$EE$2,Q$4,'SPACELOG 11 BP'!$F13:$EE13)+SUMIF('SPACELOG 12 BP'!$F$2:$EE$2,Q$4,'SPACELOG 12 BP'!$F13:$EE13)</f>
        <v>3560</v>
      </c>
      <c r="R13" s="14">
        <f t="shared" si="9"/>
        <v>38720</v>
      </c>
      <c r="S13" s="13">
        <f>SUMIF('reporting montigny'!$F$2:$EE$2,S$4,'reporting montigny'!$F13:$EE13)+SUMIF('reporting boissy'!$F$2:$EE$2,S$4,'reporting boissy'!$F13:$EE13)+SUMIF('reporting moussy'!$F$2:$EE$2,S$4,'reporting moussy'!$F13:$EE13)+SUMIF('reporting trappes'!$F$2:$EE$2,S$4,'reporting trappes'!$F13:$EE13)+SUMIF('SPACELOG 5 BP'!$F$2:$EE$2,S$4,'SPACELOG 5 BP'!$F13:$EE13)+SUMIF('SPACELOG 6 BP'!$F$2:$EE$2,S$4,'SPACELOG 6 BP'!$F13:$EE13)+SUMIF('SPACELOG 7 BP'!$F$2:$EE$2,S$4,'SPACELOG 7 BP'!$F13:$EE13)+SUMIF('SPACELOG 8 BP'!$F$2:$EE$2,S$4,'SPACELOG 8 BP'!$F13:$EE13)+SUMIF('SPACELOG 9 BP'!$F$2:$EE$2,S$4,'SPACELOG 9 BP'!$F13:$EE13)+SUMIF('SPACELOG 10 BP'!$F$2:$EE$2,S$4,'SPACELOG 10 BP'!$F13:$EE13)+SUMIF('SPACELOG 11 BP'!$F$2:$EE$2,S$4,'SPACELOG 11 BP'!$F13:$EE13)+SUMIF('SPACELOG 12 BP'!$F$2:$EE$2,S$4,'SPACELOG 12 BP'!$F13:$EE13)</f>
        <v>3200</v>
      </c>
      <c r="T13" s="13">
        <f>SUMIF('reporting montigny'!$F$2:$EE$2,T$4,'reporting montigny'!$F13:$EE13)+SUMIF('reporting boissy'!$F$2:$EE$2,T$4,'reporting boissy'!$F13:$EE13)+SUMIF('reporting moussy'!$F$2:$EE$2,T$4,'reporting moussy'!$F13:$EE13)+SUMIF('reporting trappes'!$F$2:$EE$2,T$4,'reporting trappes'!$F13:$EE13)+SUMIF('SPACELOG 5 BP'!$F$2:$EE$2,T$4,'SPACELOG 5 BP'!$F13:$EE13)+SUMIF('SPACELOG 6 BP'!$F$2:$EE$2,T$4,'SPACELOG 6 BP'!$F13:$EE13)+SUMIF('SPACELOG 7 BP'!$F$2:$EE$2,T$4,'SPACELOG 7 BP'!$F13:$EE13)+SUMIF('SPACELOG 8 BP'!$F$2:$EE$2,T$4,'SPACELOG 8 BP'!$F13:$EE13)+SUMIF('SPACELOG 9 BP'!$F$2:$EE$2,T$4,'SPACELOG 9 BP'!$F13:$EE13)+SUMIF('SPACELOG 10 BP'!$F$2:$EE$2,T$4,'SPACELOG 10 BP'!$F13:$EE13)+SUMIF('SPACELOG 11 BP'!$F$2:$EE$2,T$4,'SPACELOG 11 BP'!$F13:$EE13)+SUMIF('SPACELOG 12 BP'!$F$2:$EE$2,T$4,'SPACELOG 12 BP'!$F13:$EE13)</f>
        <v>3260</v>
      </c>
      <c r="U13" s="13">
        <f>SUMIF('reporting montigny'!$F$2:$EE$2,U$4,'reporting montigny'!$F13:$EE13)+SUMIF('reporting boissy'!$F$2:$EE$2,U$4,'reporting boissy'!$F13:$EE13)+SUMIF('reporting moussy'!$F$2:$EE$2,U$4,'reporting moussy'!$F13:$EE13)+SUMIF('reporting trappes'!$F$2:$EE$2,U$4,'reporting trappes'!$F13:$EE13)+SUMIF('SPACELOG 5 BP'!$F$2:$EE$2,U$4,'SPACELOG 5 BP'!$F13:$EE13)+SUMIF('SPACELOG 6 BP'!$F$2:$EE$2,U$4,'SPACELOG 6 BP'!$F13:$EE13)+SUMIF('SPACELOG 7 BP'!$F$2:$EE$2,U$4,'SPACELOG 7 BP'!$F13:$EE13)+SUMIF('SPACELOG 8 BP'!$F$2:$EE$2,U$4,'SPACELOG 8 BP'!$F13:$EE13)+SUMIF('SPACELOG 9 BP'!$F$2:$EE$2,U$4,'SPACELOG 9 BP'!$F13:$EE13)+SUMIF('SPACELOG 10 BP'!$F$2:$EE$2,U$4,'SPACELOG 10 BP'!$F13:$EE13)+SUMIF('SPACELOG 11 BP'!$F$2:$EE$2,U$4,'SPACELOG 11 BP'!$F13:$EE13)+SUMIF('SPACELOG 12 BP'!$F$2:$EE$2,U$4,'SPACELOG 12 BP'!$F13:$EE13)</f>
        <v>3560</v>
      </c>
      <c r="V13" s="13">
        <f>SUMIF('reporting montigny'!$F$2:$EE$2,V$4,'reporting montigny'!$F13:$EE13)+SUMIF('reporting boissy'!$F$2:$EE$2,V$4,'reporting boissy'!$F13:$EE13)+SUMIF('reporting moussy'!$F$2:$EE$2,V$4,'reporting moussy'!$F13:$EE13)+SUMIF('reporting trappes'!$F$2:$EE$2,V$4,'reporting trappes'!$F13:$EE13)+SUMIF('SPACELOG 5 BP'!$F$2:$EE$2,V$4,'SPACELOG 5 BP'!$F13:$EE13)+SUMIF('SPACELOG 6 BP'!$F$2:$EE$2,V$4,'SPACELOG 6 BP'!$F13:$EE13)+SUMIF('SPACELOG 7 BP'!$F$2:$EE$2,V$4,'SPACELOG 7 BP'!$F13:$EE13)+SUMIF('SPACELOG 8 BP'!$F$2:$EE$2,V$4,'SPACELOG 8 BP'!$F13:$EE13)+SUMIF('SPACELOG 9 BP'!$F$2:$EE$2,V$4,'SPACELOG 9 BP'!$F13:$EE13)+SUMIF('SPACELOG 10 BP'!$F$2:$EE$2,V$4,'SPACELOG 10 BP'!$F13:$EE13)+SUMIF('SPACELOG 11 BP'!$F$2:$EE$2,V$4,'SPACELOG 11 BP'!$F13:$EE13)+SUMIF('SPACELOG 12 BP'!$F$2:$EE$2,V$4,'SPACELOG 12 BP'!$F13:$EE13)</f>
        <v>3160</v>
      </c>
      <c r="W13" s="13">
        <f>SUMIF('reporting montigny'!$F$2:$EE$2,W$4,'reporting montigny'!$F13:$EE13)+SUMIF('reporting boissy'!$F$2:$EE$2,W$4,'reporting boissy'!$F13:$EE13)+SUMIF('reporting moussy'!$F$2:$EE$2,W$4,'reporting moussy'!$F13:$EE13)+SUMIF('reporting trappes'!$F$2:$EE$2,W$4,'reporting trappes'!$F13:$EE13)+SUMIF('SPACELOG 5 BP'!$F$2:$EE$2,W$4,'SPACELOG 5 BP'!$F13:$EE13)+SUMIF('SPACELOG 6 BP'!$F$2:$EE$2,W$4,'SPACELOG 6 BP'!$F13:$EE13)+SUMIF('SPACELOG 7 BP'!$F$2:$EE$2,W$4,'SPACELOG 7 BP'!$F13:$EE13)+SUMIF('SPACELOG 8 BP'!$F$2:$EE$2,W$4,'SPACELOG 8 BP'!$F13:$EE13)+SUMIF('SPACELOG 9 BP'!$F$2:$EE$2,W$4,'SPACELOG 9 BP'!$F13:$EE13)+SUMIF('SPACELOG 10 BP'!$F$2:$EE$2,W$4,'SPACELOG 10 BP'!$F13:$EE13)+SUMIF('SPACELOG 11 BP'!$F$2:$EE$2,W$4,'SPACELOG 11 BP'!$F13:$EE13)+SUMIF('SPACELOG 12 BP'!$F$2:$EE$2,W$4,'SPACELOG 12 BP'!$F13:$EE13)</f>
        <v>3160</v>
      </c>
      <c r="X13" s="13">
        <f>SUMIF('reporting montigny'!$F$2:$EE$2,X$4,'reporting montigny'!$F13:$EE13)+SUMIF('reporting boissy'!$F$2:$EE$2,X$4,'reporting boissy'!$F13:$EE13)+SUMIF('reporting moussy'!$F$2:$EE$2,X$4,'reporting moussy'!$F13:$EE13)+SUMIF('reporting trappes'!$F$2:$EE$2,X$4,'reporting trappes'!$F13:$EE13)+SUMIF('SPACELOG 5 BP'!$F$2:$EE$2,X$4,'SPACELOG 5 BP'!$F13:$EE13)+SUMIF('SPACELOG 6 BP'!$F$2:$EE$2,X$4,'SPACELOG 6 BP'!$F13:$EE13)+SUMIF('SPACELOG 7 BP'!$F$2:$EE$2,X$4,'SPACELOG 7 BP'!$F13:$EE13)+SUMIF('SPACELOG 8 BP'!$F$2:$EE$2,X$4,'SPACELOG 8 BP'!$F13:$EE13)+SUMIF('SPACELOG 9 BP'!$F$2:$EE$2,X$4,'SPACELOG 9 BP'!$F13:$EE13)+SUMIF('SPACELOG 10 BP'!$F$2:$EE$2,X$4,'SPACELOG 10 BP'!$F13:$EE13)+SUMIF('SPACELOG 11 BP'!$F$2:$EE$2,X$4,'SPACELOG 11 BP'!$F13:$EE13)+SUMIF('SPACELOG 12 BP'!$F$2:$EE$2,X$4,'SPACELOG 12 BP'!$F13:$EE13)</f>
        <v>3160</v>
      </c>
      <c r="Y13" s="13">
        <f>SUMIF('reporting montigny'!$F$2:$EE$2,Y$4,'reporting montigny'!$F13:$EE13)+SUMIF('reporting boissy'!$F$2:$EE$2,Y$4,'reporting boissy'!$F13:$EE13)+SUMIF('reporting moussy'!$F$2:$EE$2,Y$4,'reporting moussy'!$F13:$EE13)+SUMIF('reporting trappes'!$F$2:$EE$2,Y$4,'reporting trappes'!$F13:$EE13)+SUMIF('SPACELOG 5 BP'!$F$2:$EE$2,Y$4,'SPACELOG 5 BP'!$F13:$EE13)+SUMIF('SPACELOG 6 BP'!$F$2:$EE$2,Y$4,'SPACELOG 6 BP'!$F13:$EE13)+SUMIF('SPACELOG 7 BP'!$F$2:$EE$2,Y$4,'SPACELOG 7 BP'!$F13:$EE13)+SUMIF('SPACELOG 8 BP'!$F$2:$EE$2,Y$4,'SPACELOG 8 BP'!$F13:$EE13)+SUMIF('SPACELOG 9 BP'!$F$2:$EE$2,Y$4,'SPACELOG 9 BP'!$F13:$EE13)+SUMIF('SPACELOG 10 BP'!$F$2:$EE$2,Y$4,'SPACELOG 10 BP'!$F13:$EE13)+SUMIF('SPACELOG 11 BP'!$F$2:$EE$2,Y$4,'SPACELOG 11 BP'!$F13:$EE13)+SUMIF('SPACELOG 12 BP'!$F$2:$EE$2,Y$4,'SPACELOG 12 BP'!$F13:$EE13)</f>
        <v>3160</v>
      </c>
      <c r="Z13" s="13">
        <f>SUMIF('reporting montigny'!$F$2:$EE$2,Z$4,'reporting montigny'!$F13:$EE13)+SUMIF('reporting boissy'!$F$2:$EE$2,Z$4,'reporting boissy'!$F13:$EE13)+SUMIF('reporting moussy'!$F$2:$EE$2,Z$4,'reporting moussy'!$F13:$EE13)+SUMIF('reporting trappes'!$F$2:$EE$2,Z$4,'reporting trappes'!$F13:$EE13)+SUMIF('SPACELOG 5 BP'!$F$2:$EE$2,Z$4,'SPACELOG 5 BP'!$F13:$EE13)+SUMIF('SPACELOG 6 BP'!$F$2:$EE$2,Z$4,'SPACELOG 6 BP'!$F13:$EE13)+SUMIF('SPACELOG 7 BP'!$F$2:$EE$2,Z$4,'SPACELOG 7 BP'!$F13:$EE13)+SUMIF('SPACELOG 8 BP'!$F$2:$EE$2,Z$4,'SPACELOG 8 BP'!$F13:$EE13)+SUMIF('SPACELOG 9 BP'!$F$2:$EE$2,Z$4,'SPACELOG 9 BP'!$F13:$EE13)+SUMIF('SPACELOG 10 BP'!$F$2:$EE$2,Z$4,'SPACELOG 10 BP'!$F13:$EE13)+SUMIF('SPACELOG 11 BP'!$F$2:$EE$2,Z$4,'SPACELOG 11 BP'!$F13:$EE13)+SUMIF('SPACELOG 12 BP'!$F$2:$EE$2,Z$4,'SPACELOG 12 BP'!$F13:$EE13)</f>
        <v>3160</v>
      </c>
      <c r="AA13" s="13">
        <f>SUMIF('reporting montigny'!$F$2:$EE$2,AA$4,'reporting montigny'!$F13:$EE13)+SUMIF('reporting boissy'!$F$2:$EE$2,AA$4,'reporting boissy'!$F13:$EE13)+SUMIF('reporting moussy'!$F$2:$EE$2,AA$4,'reporting moussy'!$F13:$EE13)+SUMIF('reporting trappes'!$F$2:$EE$2,AA$4,'reporting trappes'!$F13:$EE13)+SUMIF('SPACELOG 5 BP'!$F$2:$EE$2,AA$4,'SPACELOG 5 BP'!$F13:$EE13)+SUMIF('SPACELOG 6 BP'!$F$2:$EE$2,AA$4,'SPACELOG 6 BP'!$F13:$EE13)+SUMIF('SPACELOG 7 BP'!$F$2:$EE$2,AA$4,'SPACELOG 7 BP'!$F13:$EE13)+SUMIF('SPACELOG 8 BP'!$F$2:$EE$2,AA$4,'SPACELOG 8 BP'!$F13:$EE13)+SUMIF('SPACELOG 9 BP'!$F$2:$EE$2,AA$4,'SPACELOG 9 BP'!$F13:$EE13)+SUMIF('SPACELOG 10 BP'!$F$2:$EE$2,AA$4,'SPACELOG 10 BP'!$F13:$EE13)+SUMIF('SPACELOG 11 BP'!$F$2:$EE$2,AA$4,'SPACELOG 11 BP'!$F13:$EE13)+SUMIF('SPACELOG 12 BP'!$F$2:$EE$2,AA$4,'SPACELOG 12 BP'!$F13:$EE13)</f>
        <v>3160</v>
      </c>
      <c r="AB13" s="13">
        <f>SUMIF('reporting montigny'!$F$2:$EE$2,AB$4,'reporting montigny'!$F13:$EE13)+SUMIF('reporting boissy'!$F$2:$EE$2,AB$4,'reporting boissy'!$F13:$EE13)+SUMIF('reporting moussy'!$F$2:$EE$2,AB$4,'reporting moussy'!$F13:$EE13)+SUMIF('reporting trappes'!$F$2:$EE$2,AB$4,'reporting trappes'!$F13:$EE13)+SUMIF('SPACELOG 5 BP'!$F$2:$EE$2,AB$4,'SPACELOG 5 BP'!$F13:$EE13)+SUMIF('SPACELOG 6 BP'!$F$2:$EE$2,AB$4,'SPACELOG 6 BP'!$F13:$EE13)+SUMIF('SPACELOG 7 BP'!$F$2:$EE$2,AB$4,'SPACELOG 7 BP'!$F13:$EE13)+SUMIF('SPACELOG 8 BP'!$F$2:$EE$2,AB$4,'SPACELOG 8 BP'!$F13:$EE13)+SUMIF('SPACELOG 9 BP'!$F$2:$EE$2,AB$4,'SPACELOG 9 BP'!$F13:$EE13)+SUMIF('SPACELOG 10 BP'!$F$2:$EE$2,AB$4,'SPACELOG 10 BP'!$F13:$EE13)+SUMIF('SPACELOG 11 BP'!$F$2:$EE$2,AB$4,'SPACELOG 11 BP'!$F13:$EE13)+SUMIF('SPACELOG 12 BP'!$F$2:$EE$2,AB$4,'SPACELOG 12 BP'!$F13:$EE13)</f>
        <v>3160</v>
      </c>
      <c r="AC13" s="13">
        <f>SUMIF('reporting montigny'!$F$2:$EE$2,AC$4,'reporting montigny'!$F13:$EE13)+SUMIF('reporting boissy'!$F$2:$EE$2,AC$4,'reporting boissy'!$F13:$EE13)+SUMIF('reporting moussy'!$F$2:$EE$2,AC$4,'reporting moussy'!$F13:$EE13)+SUMIF('reporting trappes'!$F$2:$EE$2,AC$4,'reporting trappes'!$F13:$EE13)+SUMIF('SPACELOG 5 BP'!$F$2:$EE$2,AC$4,'SPACELOG 5 BP'!$F13:$EE13)+SUMIF('SPACELOG 6 BP'!$F$2:$EE$2,AC$4,'SPACELOG 6 BP'!$F13:$EE13)+SUMIF('SPACELOG 7 BP'!$F$2:$EE$2,AC$4,'SPACELOG 7 BP'!$F13:$EE13)+SUMIF('SPACELOG 8 BP'!$F$2:$EE$2,AC$4,'SPACELOG 8 BP'!$F13:$EE13)+SUMIF('SPACELOG 9 BP'!$F$2:$EE$2,AC$4,'SPACELOG 9 BP'!$F13:$EE13)+SUMIF('SPACELOG 10 BP'!$F$2:$EE$2,AC$4,'SPACELOG 10 BP'!$F13:$EE13)+SUMIF('SPACELOG 11 BP'!$F$2:$EE$2,AC$4,'SPACELOG 11 BP'!$F13:$EE13)+SUMIF('SPACELOG 12 BP'!$F$2:$EE$2,AC$4,'SPACELOG 12 BP'!$F13:$EE13)</f>
        <v>1580</v>
      </c>
      <c r="AD13" s="13">
        <f>SUMIF('reporting montigny'!$F$2:$EE$2,AD$4,'reporting montigny'!$F13:$EE13)+SUMIF('reporting boissy'!$F$2:$EE$2,AD$4,'reporting boissy'!$F13:$EE13)+SUMIF('reporting moussy'!$F$2:$EE$2,AD$4,'reporting moussy'!$F13:$EE13)+SUMIF('reporting trappes'!$F$2:$EE$2,AD$4,'reporting trappes'!$F13:$EE13)+SUMIF('SPACELOG 5 BP'!$F$2:$EE$2,AD$4,'SPACELOG 5 BP'!$F13:$EE13)+SUMIF('SPACELOG 6 BP'!$F$2:$EE$2,AD$4,'SPACELOG 6 BP'!$F13:$EE13)+SUMIF('SPACELOG 7 BP'!$F$2:$EE$2,AD$4,'SPACELOG 7 BP'!$F13:$EE13)+SUMIF('SPACELOG 8 BP'!$F$2:$EE$2,AD$4,'SPACELOG 8 BP'!$F13:$EE13)+SUMIF('SPACELOG 9 BP'!$F$2:$EE$2,AD$4,'SPACELOG 9 BP'!$F13:$EE13)+SUMIF('SPACELOG 10 BP'!$F$2:$EE$2,AD$4,'SPACELOG 10 BP'!$F13:$EE13)+SUMIF('SPACELOG 11 BP'!$F$2:$EE$2,AD$4,'SPACELOG 11 BP'!$F13:$EE13)+SUMIF('SPACELOG 12 BP'!$F$2:$EE$2,AD$4,'SPACELOG 12 BP'!$F13:$EE13)</f>
        <v>1580</v>
      </c>
      <c r="AE13" s="14">
        <f t="shared" si="10"/>
        <v>35300</v>
      </c>
      <c r="AF13" s="13">
        <f>SUMIF('reporting montigny'!$F$2:$EE$2,AF$4,'reporting montigny'!$F13:$EE13)+SUMIF('reporting boissy'!$F$2:$EE$2,AF$4,'reporting boissy'!$F13:$EE13)+SUMIF('reporting moussy'!$F$2:$EE$2,AF$4,'reporting moussy'!$F13:$EE13)+SUMIF('reporting trappes'!$F$2:$EE$2,AF$4,'reporting trappes'!$F13:$EE13)+SUMIF('SPACELOG 5 BP'!$F$2:$EE$2,AF$4,'SPACELOG 5 BP'!$F13:$EE13)+SUMIF('SPACELOG 6 BP'!$F$2:$EE$2,AF$4,'SPACELOG 6 BP'!$F13:$EE13)+SUMIF('SPACELOG 7 BP'!$F$2:$EE$2,AF$4,'SPACELOG 7 BP'!$F13:$EE13)+SUMIF('SPACELOG 8 BP'!$F$2:$EE$2,AF$4,'SPACELOG 8 BP'!$F13:$EE13)+SUMIF('SPACELOG 9 BP'!$F$2:$EE$2,AF$4,'SPACELOG 9 BP'!$F13:$EE13)+SUMIF('SPACELOG 10 BP'!$F$2:$EE$2,AF$4,'SPACELOG 10 BP'!$F13:$EE13)+SUMIF('SPACELOG 11 BP'!$F$2:$EE$2,AF$4,'SPACELOG 11 BP'!$F13:$EE13)+SUMIF('SPACELOG 12 BP'!$F$2:$EE$2,AF$4,'SPACELOG 12 BP'!$F13:$EE13)</f>
        <v>1580</v>
      </c>
      <c r="AG13" s="13">
        <f>SUMIF('reporting montigny'!$F$2:$EE$2,AG$4,'reporting montigny'!$F13:$EE13)+SUMIF('reporting boissy'!$F$2:$EE$2,AG$4,'reporting boissy'!$F13:$EE13)+SUMIF('reporting moussy'!$F$2:$EE$2,AG$4,'reporting moussy'!$F13:$EE13)+SUMIF('reporting trappes'!$F$2:$EE$2,AG$4,'reporting trappes'!$F13:$EE13)+SUMIF('SPACELOG 5 BP'!$F$2:$EE$2,AG$4,'SPACELOG 5 BP'!$F13:$EE13)+SUMIF('SPACELOG 6 BP'!$F$2:$EE$2,AG$4,'SPACELOG 6 BP'!$F13:$EE13)+SUMIF('SPACELOG 7 BP'!$F$2:$EE$2,AG$4,'SPACELOG 7 BP'!$F13:$EE13)+SUMIF('SPACELOG 8 BP'!$F$2:$EE$2,AG$4,'SPACELOG 8 BP'!$F13:$EE13)+SUMIF('SPACELOG 9 BP'!$F$2:$EE$2,AG$4,'SPACELOG 9 BP'!$F13:$EE13)+SUMIF('SPACELOG 10 BP'!$F$2:$EE$2,AG$4,'SPACELOG 10 BP'!$F13:$EE13)+SUMIF('SPACELOG 11 BP'!$F$2:$EE$2,AG$4,'SPACELOG 11 BP'!$F13:$EE13)+SUMIF('SPACELOG 12 BP'!$F$2:$EE$2,AG$4,'SPACELOG 12 BP'!$F13:$EE13)</f>
        <v>1580</v>
      </c>
      <c r="AH13" s="13">
        <f>SUMIF('reporting montigny'!$F$2:$EE$2,AH$4,'reporting montigny'!$F13:$EE13)+SUMIF('reporting boissy'!$F$2:$EE$2,AH$4,'reporting boissy'!$F13:$EE13)+SUMIF('reporting moussy'!$F$2:$EE$2,AH$4,'reporting moussy'!$F13:$EE13)+SUMIF('reporting trappes'!$F$2:$EE$2,AH$4,'reporting trappes'!$F13:$EE13)+SUMIF('SPACELOG 5 BP'!$F$2:$EE$2,AH$4,'SPACELOG 5 BP'!$F13:$EE13)+SUMIF('SPACELOG 6 BP'!$F$2:$EE$2,AH$4,'SPACELOG 6 BP'!$F13:$EE13)+SUMIF('SPACELOG 7 BP'!$F$2:$EE$2,AH$4,'SPACELOG 7 BP'!$F13:$EE13)+SUMIF('SPACELOG 8 BP'!$F$2:$EE$2,AH$4,'SPACELOG 8 BP'!$F13:$EE13)+SUMIF('SPACELOG 9 BP'!$F$2:$EE$2,AH$4,'SPACELOG 9 BP'!$F13:$EE13)+SUMIF('SPACELOG 10 BP'!$F$2:$EE$2,AH$4,'SPACELOG 10 BP'!$F13:$EE13)+SUMIF('SPACELOG 11 BP'!$F$2:$EE$2,AH$4,'SPACELOG 11 BP'!$F13:$EE13)+SUMIF('SPACELOG 12 BP'!$F$2:$EE$2,AH$4,'SPACELOG 12 BP'!$F13:$EE13)</f>
        <v>0</v>
      </c>
      <c r="AI13" s="13">
        <f>SUMIF('reporting montigny'!$F$2:$EE$2,AI$4,'reporting montigny'!$F13:$EE13)+SUMIF('reporting boissy'!$F$2:$EE$2,AI$4,'reporting boissy'!$F13:$EE13)+SUMIF('reporting moussy'!$F$2:$EE$2,AI$4,'reporting moussy'!$F13:$EE13)+SUMIF('reporting trappes'!$F$2:$EE$2,AI$4,'reporting trappes'!$F13:$EE13)+SUMIF('SPACELOG 5 BP'!$F$2:$EE$2,AI$4,'SPACELOG 5 BP'!$F13:$EE13)+SUMIF('SPACELOG 6 BP'!$F$2:$EE$2,AI$4,'SPACELOG 6 BP'!$F13:$EE13)+SUMIF('SPACELOG 7 BP'!$F$2:$EE$2,AI$4,'SPACELOG 7 BP'!$F13:$EE13)+SUMIF('SPACELOG 8 BP'!$F$2:$EE$2,AI$4,'SPACELOG 8 BP'!$F13:$EE13)+SUMIF('SPACELOG 9 BP'!$F$2:$EE$2,AI$4,'SPACELOG 9 BP'!$F13:$EE13)+SUMIF('SPACELOG 10 BP'!$F$2:$EE$2,AI$4,'SPACELOG 10 BP'!$F13:$EE13)+SUMIF('SPACELOG 11 BP'!$F$2:$EE$2,AI$4,'SPACELOG 11 BP'!$F13:$EE13)+SUMIF('SPACELOG 12 BP'!$F$2:$EE$2,AI$4,'SPACELOG 12 BP'!$F13:$EE13)</f>
        <v>0</v>
      </c>
      <c r="AJ13" s="13">
        <f>SUMIF('reporting montigny'!$F$2:$EE$2,AJ$4,'reporting montigny'!$F13:$EE13)+SUMIF('reporting boissy'!$F$2:$EE$2,AJ$4,'reporting boissy'!$F13:$EE13)+SUMIF('reporting moussy'!$F$2:$EE$2,AJ$4,'reporting moussy'!$F13:$EE13)+SUMIF('reporting trappes'!$F$2:$EE$2,AJ$4,'reporting trappes'!$F13:$EE13)+SUMIF('SPACELOG 5 BP'!$F$2:$EE$2,AJ$4,'SPACELOG 5 BP'!$F13:$EE13)+SUMIF('SPACELOG 6 BP'!$F$2:$EE$2,AJ$4,'SPACELOG 6 BP'!$F13:$EE13)+SUMIF('SPACELOG 7 BP'!$F$2:$EE$2,AJ$4,'SPACELOG 7 BP'!$F13:$EE13)+SUMIF('SPACELOG 8 BP'!$F$2:$EE$2,AJ$4,'SPACELOG 8 BP'!$F13:$EE13)+SUMIF('SPACELOG 9 BP'!$F$2:$EE$2,AJ$4,'SPACELOG 9 BP'!$F13:$EE13)+SUMIF('SPACELOG 10 BP'!$F$2:$EE$2,AJ$4,'SPACELOG 10 BP'!$F13:$EE13)+SUMIF('SPACELOG 11 BP'!$F$2:$EE$2,AJ$4,'SPACELOG 11 BP'!$F13:$EE13)+SUMIF('SPACELOG 12 BP'!$F$2:$EE$2,AJ$4,'SPACELOG 12 BP'!$F13:$EE13)</f>
        <v>0</v>
      </c>
      <c r="AK13" s="13">
        <f>SUMIF('reporting montigny'!$F$2:$EE$2,AK$4,'reporting montigny'!$F13:$EE13)+SUMIF('reporting boissy'!$F$2:$EE$2,AK$4,'reporting boissy'!$F13:$EE13)+SUMIF('reporting moussy'!$F$2:$EE$2,AK$4,'reporting moussy'!$F13:$EE13)+SUMIF('reporting trappes'!$F$2:$EE$2,AK$4,'reporting trappes'!$F13:$EE13)+SUMIF('SPACELOG 5 BP'!$F$2:$EE$2,AK$4,'SPACELOG 5 BP'!$F13:$EE13)+SUMIF('SPACELOG 6 BP'!$F$2:$EE$2,AK$4,'SPACELOG 6 BP'!$F13:$EE13)+SUMIF('SPACELOG 7 BP'!$F$2:$EE$2,AK$4,'SPACELOG 7 BP'!$F13:$EE13)+SUMIF('SPACELOG 8 BP'!$F$2:$EE$2,AK$4,'SPACELOG 8 BP'!$F13:$EE13)+SUMIF('SPACELOG 9 BP'!$F$2:$EE$2,AK$4,'SPACELOG 9 BP'!$F13:$EE13)+SUMIF('SPACELOG 10 BP'!$F$2:$EE$2,AK$4,'SPACELOG 10 BP'!$F13:$EE13)+SUMIF('SPACELOG 11 BP'!$F$2:$EE$2,AK$4,'SPACELOG 11 BP'!$F13:$EE13)+SUMIF('SPACELOG 12 BP'!$F$2:$EE$2,AK$4,'SPACELOG 12 BP'!$F13:$EE13)</f>
        <v>0</v>
      </c>
      <c r="AL13" s="13">
        <f>SUMIF('reporting montigny'!$F$2:$EE$2,AL$4,'reporting montigny'!$F13:$EE13)+SUMIF('reporting boissy'!$F$2:$EE$2,AL$4,'reporting boissy'!$F13:$EE13)+SUMIF('reporting moussy'!$F$2:$EE$2,AL$4,'reporting moussy'!$F13:$EE13)+SUMIF('reporting trappes'!$F$2:$EE$2,AL$4,'reporting trappes'!$F13:$EE13)+SUMIF('SPACELOG 5 BP'!$F$2:$EE$2,AL$4,'SPACELOG 5 BP'!$F13:$EE13)+SUMIF('SPACELOG 6 BP'!$F$2:$EE$2,AL$4,'SPACELOG 6 BP'!$F13:$EE13)+SUMIF('SPACELOG 7 BP'!$F$2:$EE$2,AL$4,'SPACELOG 7 BP'!$F13:$EE13)+SUMIF('SPACELOG 8 BP'!$F$2:$EE$2,AL$4,'SPACELOG 8 BP'!$F13:$EE13)+SUMIF('SPACELOG 9 BP'!$F$2:$EE$2,AL$4,'SPACELOG 9 BP'!$F13:$EE13)+SUMIF('SPACELOG 10 BP'!$F$2:$EE$2,AL$4,'SPACELOG 10 BP'!$F13:$EE13)+SUMIF('SPACELOG 11 BP'!$F$2:$EE$2,AL$4,'SPACELOG 11 BP'!$F13:$EE13)+SUMIF('SPACELOG 12 BP'!$F$2:$EE$2,AL$4,'SPACELOG 12 BP'!$F13:$EE13)</f>
        <v>0</v>
      </c>
      <c r="AM13" s="13">
        <f>SUMIF('reporting montigny'!$F$2:$EE$2,AM$4,'reporting montigny'!$F13:$EE13)+SUMIF('reporting boissy'!$F$2:$EE$2,AM$4,'reporting boissy'!$F13:$EE13)+SUMIF('reporting moussy'!$F$2:$EE$2,AM$4,'reporting moussy'!$F13:$EE13)+SUMIF('reporting trappes'!$F$2:$EE$2,AM$4,'reporting trappes'!$F13:$EE13)+SUMIF('SPACELOG 5 BP'!$F$2:$EE$2,AM$4,'SPACELOG 5 BP'!$F13:$EE13)+SUMIF('SPACELOG 6 BP'!$F$2:$EE$2,AM$4,'SPACELOG 6 BP'!$F13:$EE13)+SUMIF('SPACELOG 7 BP'!$F$2:$EE$2,AM$4,'SPACELOG 7 BP'!$F13:$EE13)+SUMIF('SPACELOG 8 BP'!$F$2:$EE$2,AM$4,'SPACELOG 8 BP'!$F13:$EE13)+SUMIF('SPACELOG 9 BP'!$F$2:$EE$2,AM$4,'SPACELOG 9 BP'!$F13:$EE13)+SUMIF('SPACELOG 10 BP'!$F$2:$EE$2,AM$4,'SPACELOG 10 BP'!$F13:$EE13)+SUMIF('SPACELOG 11 BP'!$F$2:$EE$2,AM$4,'SPACELOG 11 BP'!$F13:$EE13)+SUMIF('SPACELOG 12 BP'!$F$2:$EE$2,AM$4,'SPACELOG 12 BP'!$F13:$EE13)</f>
        <v>0</v>
      </c>
      <c r="AN13" s="13">
        <f>SUMIF('reporting montigny'!$F$2:$EE$2,AN$4,'reporting montigny'!$F13:$EE13)+SUMIF('reporting boissy'!$F$2:$EE$2,AN$4,'reporting boissy'!$F13:$EE13)+SUMIF('reporting moussy'!$F$2:$EE$2,AN$4,'reporting moussy'!$F13:$EE13)+SUMIF('reporting trappes'!$F$2:$EE$2,AN$4,'reporting trappes'!$F13:$EE13)+SUMIF('SPACELOG 5 BP'!$F$2:$EE$2,AN$4,'SPACELOG 5 BP'!$F13:$EE13)+SUMIF('SPACELOG 6 BP'!$F$2:$EE$2,AN$4,'SPACELOG 6 BP'!$F13:$EE13)+SUMIF('SPACELOG 7 BP'!$F$2:$EE$2,AN$4,'SPACELOG 7 BP'!$F13:$EE13)+SUMIF('SPACELOG 8 BP'!$F$2:$EE$2,AN$4,'SPACELOG 8 BP'!$F13:$EE13)+SUMIF('SPACELOG 9 BP'!$F$2:$EE$2,AN$4,'SPACELOG 9 BP'!$F13:$EE13)+SUMIF('SPACELOG 10 BP'!$F$2:$EE$2,AN$4,'SPACELOG 10 BP'!$F13:$EE13)+SUMIF('SPACELOG 11 BP'!$F$2:$EE$2,AN$4,'SPACELOG 11 BP'!$F13:$EE13)+SUMIF('SPACELOG 12 BP'!$F$2:$EE$2,AN$4,'SPACELOG 12 BP'!$F13:$EE13)</f>
        <v>0</v>
      </c>
      <c r="AO13" s="13">
        <f>SUMIF('reporting montigny'!$F$2:$EE$2,AO$4,'reporting montigny'!$F13:$EE13)+SUMIF('reporting boissy'!$F$2:$EE$2,AO$4,'reporting boissy'!$F13:$EE13)+SUMIF('reporting moussy'!$F$2:$EE$2,AO$4,'reporting moussy'!$F13:$EE13)+SUMIF('reporting trappes'!$F$2:$EE$2,AO$4,'reporting trappes'!$F13:$EE13)+SUMIF('SPACELOG 5 BP'!$F$2:$EE$2,AO$4,'SPACELOG 5 BP'!$F13:$EE13)+SUMIF('SPACELOG 6 BP'!$F$2:$EE$2,AO$4,'SPACELOG 6 BP'!$F13:$EE13)+SUMIF('SPACELOG 7 BP'!$F$2:$EE$2,AO$4,'SPACELOG 7 BP'!$F13:$EE13)+SUMIF('SPACELOG 8 BP'!$F$2:$EE$2,AO$4,'SPACELOG 8 BP'!$F13:$EE13)+SUMIF('SPACELOG 9 BP'!$F$2:$EE$2,AO$4,'SPACELOG 9 BP'!$F13:$EE13)+SUMIF('SPACELOG 10 BP'!$F$2:$EE$2,AO$4,'SPACELOG 10 BP'!$F13:$EE13)+SUMIF('SPACELOG 11 BP'!$F$2:$EE$2,AO$4,'SPACELOG 11 BP'!$F13:$EE13)+SUMIF('SPACELOG 12 BP'!$F$2:$EE$2,AO$4,'SPACELOG 12 BP'!$F13:$EE13)</f>
        <v>0</v>
      </c>
      <c r="AP13" s="13">
        <f>SUMIF('reporting montigny'!$F$2:$EE$2,AP$4,'reporting montigny'!$F13:$EE13)+SUMIF('reporting boissy'!$F$2:$EE$2,AP$4,'reporting boissy'!$F13:$EE13)+SUMIF('reporting moussy'!$F$2:$EE$2,AP$4,'reporting moussy'!$F13:$EE13)+SUMIF('reporting trappes'!$F$2:$EE$2,AP$4,'reporting trappes'!$F13:$EE13)+SUMIF('SPACELOG 5 BP'!$F$2:$EE$2,AP$4,'SPACELOG 5 BP'!$F13:$EE13)+SUMIF('SPACELOG 6 BP'!$F$2:$EE$2,AP$4,'SPACELOG 6 BP'!$F13:$EE13)+SUMIF('SPACELOG 7 BP'!$F$2:$EE$2,AP$4,'SPACELOG 7 BP'!$F13:$EE13)+SUMIF('SPACELOG 8 BP'!$F$2:$EE$2,AP$4,'SPACELOG 8 BP'!$F13:$EE13)+SUMIF('SPACELOG 9 BP'!$F$2:$EE$2,AP$4,'SPACELOG 9 BP'!$F13:$EE13)+SUMIF('SPACELOG 10 BP'!$F$2:$EE$2,AP$4,'SPACELOG 10 BP'!$F13:$EE13)+SUMIF('SPACELOG 11 BP'!$F$2:$EE$2,AP$4,'SPACELOG 11 BP'!$F13:$EE13)+SUMIF('SPACELOG 12 BP'!$F$2:$EE$2,AP$4,'SPACELOG 12 BP'!$F13:$EE13)</f>
        <v>0</v>
      </c>
      <c r="AQ13" s="13">
        <f>SUMIF('reporting montigny'!$F$2:$EE$2,AQ$4,'reporting montigny'!$F13:$EE13)+SUMIF('reporting boissy'!$F$2:$EE$2,AQ$4,'reporting boissy'!$F13:$EE13)+SUMIF('reporting moussy'!$F$2:$EE$2,AQ$4,'reporting moussy'!$F13:$EE13)+SUMIF('reporting trappes'!$F$2:$EE$2,AQ$4,'reporting trappes'!$F13:$EE13)+SUMIF('SPACELOG 5 BP'!$F$2:$EE$2,AQ$4,'SPACELOG 5 BP'!$F13:$EE13)+SUMIF('SPACELOG 6 BP'!$F$2:$EE$2,AQ$4,'SPACELOG 6 BP'!$F13:$EE13)+SUMIF('SPACELOG 7 BP'!$F$2:$EE$2,AQ$4,'SPACELOG 7 BP'!$F13:$EE13)+SUMIF('SPACELOG 8 BP'!$F$2:$EE$2,AQ$4,'SPACELOG 8 BP'!$F13:$EE13)+SUMIF('SPACELOG 9 BP'!$F$2:$EE$2,AQ$4,'SPACELOG 9 BP'!$F13:$EE13)+SUMIF('SPACELOG 10 BP'!$F$2:$EE$2,AQ$4,'SPACELOG 10 BP'!$F13:$EE13)+SUMIF('SPACELOG 11 BP'!$F$2:$EE$2,AQ$4,'SPACELOG 11 BP'!$F13:$EE13)+SUMIF('SPACELOG 12 BP'!$F$2:$EE$2,AQ$4,'SPACELOG 12 BP'!$F13:$EE13)</f>
        <v>0</v>
      </c>
      <c r="AR13" s="14">
        <f t="shared" si="11"/>
        <v>3160</v>
      </c>
      <c r="AS13" s="13">
        <f>SUMIF('reporting montigny'!$F$2:$EE$2,AS$4,'reporting montigny'!$F13:$EE13)+SUMIF('reporting boissy'!$F$2:$EE$2,AS$4,'reporting boissy'!$F13:$EE13)+SUMIF('reporting moussy'!$F$2:$EE$2,AS$4,'reporting moussy'!$F13:$EE13)+SUMIF('reporting trappes'!$F$2:$EE$2,AS$4,'reporting trappes'!$F13:$EE13)+SUMIF('SPACELOG 5 BP'!$F$2:$EE$2,AS$4,'SPACELOG 5 BP'!$F13:$EE13)+SUMIF('SPACELOG 6 BP'!$F$2:$EE$2,AS$4,'SPACELOG 6 BP'!$F13:$EE13)+SUMIF('SPACELOG 7 BP'!$F$2:$EE$2,AS$4,'SPACELOG 7 BP'!$F13:$EE13)+SUMIF('SPACELOG 8 BP'!$F$2:$EE$2,AS$4,'SPACELOG 8 BP'!$F13:$EE13)+SUMIF('SPACELOG 9 BP'!$F$2:$EE$2,AS$4,'SPACELOG 9 BP'!$F13:$EE13)+SUMIF('SPACELOG 10 BP'!$F$2:$EE$2,AS$4,'SPACELOG 10 BP'!$F13:$EE13)+SUMIF('SPACELOG 11 BP'!$F$2:$EE$2,AS$4,'SPACELOG 11 BP'!$F13:$EE13)+SUMIF('SPACELOG 12 BP'!$F$2:$EE$2,AS$4,'SPACELOG 12 BP'!$F13:$EE13)</f>
        <v>0</v>
      </c>
      <c r="AT13" s="13">
        <f>SUMIF('reporting montigny'!$F$2:$EE$2,AT$4,'reporting montigny'!$F13:$EE13)+SUMIF('reporting boissy'!$F$2:$EE$2,AT$4,'reporting boissy'!$F13:$EE13)+SUMIF('reporting moussy'!$F$2:$EE$2,AT$4,'reporting moussy'!$F13:$EE13)+SUMIF('reporting trappes'!$F$2:$EE$2,AT$4,'reporting trappes'!$F13:$EE13)+SUMIF('SPACELOG 5 BP'!$F$2:$EE$2,AT$4,'SPACELOG 5 BP'!$F13:$EE13)+SUMIF('SPACELOG 6 BP'!$F$2:$EE$2,AT$4,'SPACELOG 6 BP'!$F13:$EE13)+SUMIF('SPACELOG 7 BP'!$F$2:$EE$2,AT$4,'SPACELOG 7 BP'!$F13:$EE13)+SUMIF('SPACELOG 8 BP'!$F$2:$EE$2,AT$4,'SPACELOG 8 BP'!$F13:$EE13)+SUMIF('SPACELOG 9 BP'!$F$2:$EE$2,AT$4,'SPACELOG 9 BP'!$F13:$EE13)+SUMIF('SPACELOG 10 BP'!$F$2:$EE$2,AT$4,'SPACELOG 10 BP'!$F13:$EE13)+SUMIF('SPACELOG 11 BP'!$F$2:$EE$2,AT$4,'SPACELOG 11 BP'!$F13:$EE13)+SUMIF('SPACELOG 12 BP'!$F$2:$EE$2,AT$4,'SPACELOG 12 BP'!$F13:$EE13)</f>
        <v>0</v>
      </c>
      <c r="AU13" s="13">
        <f>SUMIF('reporting montigny'!$F$2:$EE$2,AU$4,'reporting montigny'!$F13:$EE13)+SUMIF('reporting boissy'!$F$2:$EE$2,AU$4,'reporting boissy'!$F13:$EE13)+SUMIF('reporting moussy'!$F$2:$EE$2,AU$4,'reporting moussy'!$F13:$EE13)+SUMIF('reporting trappes'!$F$2:$EE$2,AU$4,'reporting trappes'!$F13:$EE13)+SUMIF('SPACELOG 5 BP'!$F$2:$EE$2,AU$4,'SPACELOG 5 BP'!$F13:$EE13)+SUMIF('SPACELOG 6 BP'!$F$2:$EE$2,AU$4,'SPACELOG 6 BP'!$F13:$EE13)+SUMIF('SPACELOG 7 BP'!$F$2:$EE$2,AU$4,'SPACELOG 7 BP'!$F13:$EE13)+SUMIF('SPACELOG 8 BP'!$F$2:$EE$2,AU$4,'SPACELOG 8 BP'!$F13:$EE13)+SUMIF('SPACELOG 9 BP'!$F$2:$EE$2,AU$4,'SPACELOG 9 BP'!$F13:$EE13)+SUMIF('SPACELOG 10 BP'!$F$2:$EE$2,AU$4,'SPACELOG 10 BP'!$F13:$EE13)+SUMIF('SPACELOG 11 BP'!$F$2:$EE$2,AU$4,'SPACELOG 11 BP'!$F13:$EE13)+SUMIF('SPACELOG 12 BP'!$F$2:$EE$2,AU$4,'SPACELOG 12 BP'!$F13:$EE13)</f>
        <v>0</v>
      </c>
      <c r="AV13" s="13">
        <f>SUMIF('reporting montigny'!$F$2:$EE$2,AV$4,'reporting montigny'!$F13:$EE13)+SUMIF('reporting boissy'!$F$2:$EE$2,AV$4,'reporting boissy'!$F13:$EE13)+SUMIF('reporting moussy'!$F$2:$EE$2,AV$4,'reporting moussy'!$F13:$EE13)+SUMIF('reporting trappes'!$F$2:$EE$2,AV$4,'reporting trappes'!$F13:$EE13)+SUMIF('SPACELOG 5 BP'!$F$2:$EE$2,AV$4,'SPACELOG 5 BP'!$F13:$EE13)+SUMIF('SPACELOG 6 BP'!$F$2:$EE$2,AV$4,'SPACELOG 6 BP'!$F13:$EE13)+SUMIF('SPACELOG 7 BP'!$F$2:$EE$2,AV$4,'SPACELOG 7 BP'!$F13:$EE13)+SUMIF('SPACELOG 8 BP'!$F$2:$EE$2,AV$4,'SPACELOG 8 BP'!$F13:$EE13)+SUMIF('SPACELOG 9 BP'!$F$2:$EE$2,AV$4,'SPACELOG 9 BP'!$F13:$EE13)+SUMIF('SPACELOG 10 BP'!$F$2:$EE$2,AV$4,'SPACELOG 10 BP'!$F13:$EE13)+SUMIF('SPACELOG 11 BP'!$F$2:$EE$2,AV$4,'SPACELOG 11 BP'!$F13:$EE13)+SUMIF('SPACELOG 12 BP'!$F$2:$EE$2,AV$4,'SPACELOG 12 BP'!$F13:$EE13)</f>
        <v>0</v>
      </c>
      <c r="AW13" s="13">
        <f>SUMIF('reporting montigny'!$F$2:$EE$2,AW$4,'reporting montigny'!$F13:$EE13)+SUMIF('reporting boissy'!$F$2:$EE$2,AW$4,'reporting boissy'!$F13:$EE13)+SUMIF('reporting moussy'!$F$2:$EE$2,AW$4,'reporting moussy'!$F13:$EE13)+SUMIF('reporting trappes'!$F$2:$EE$2,AW$4,'reporting trappes'!$F13:$EE13)+SUMIF('SPACELOG 5 BP'!$F$2:$EE$2,AW$4,'SPACELOG 5 BP'!$F13:$EE13)+SUMIF('SPACELOG 6 BP'!$F$2:$EE$2,AW$4,'SPACELOG 6 BP'!$F13:$EE13)+SUMIF('SPACELOG 7 BP'!$F$2:$EE$2,AW$4,'SPACELOG 7 BP'!$F13:$EE13)+SUMIF('SPACELOG 8 BP'!$F$2:$EE$2,AW$4,'SPACELOG 8 BP'!$F13:$EE13)+SUMIF('SPACELOG 9 BP'!$F$2:$EE$2,AW$4,'SPACELOG 9 BP'!$F13:$EE13)+SUMIF('SPACELOG 10 BP'!$F$2:$EE$2,AW$4,'SPACELOG 10 BP'!$F13:$EE13)+SUMIF('SPACELOG 11 BP'!$F$2:$EE$2,AW$4,'SPACELOG 11 BP'!$F13:$EE13)+SUMIF('SPACELOG 12 BP'!$F$2:$EE$2,AW$4,'SPACELOG 12 BP'!$F13:$EE13)</f>
        <v>0</v>
      </c>
      <c r="AX13" s="13">
        <f>SUMIF('reporting montigny'!$F$2:$EE$2,AX$4,'reporting montigny'!$F13:$EE13)+SUMIF('reporting boissy'!$F$2:$EE$2,AX$4,'reporting boissy'!$F13:$EE13)+SUMIF('reporting moussy'!$F$2:$EE$2,AX$4,'reporting moussy'!$F13:$EE13)+SUMIF('reporting trappes'!$F$2:$EE$2,AX$4,'reporting trappes'!$F13:$EE13)+SUMIF('SPACELOG 5 BP'!$F$2:$EE$2,AX$4,'SPACELOG 5 BP'!$F13:$EE13)+SUMIF('SPACELOG 6 BP'!$F$2:$EE$2,AX$4,'SPACELOG 6 BP'!$F13:$EE13)+SUMIF('SPACELOG 7 BP'!$F$2:$EE$2,AX$4,'SPACELOG 7 BP'!$F13:$EE13)+SUMIF('SPACELOG 8 BP'!$F$2:$EE$2,AX$4,'SPACELOG 8 BP'!$F13:$EE13)+SUMIF('SPACELOG 9 BP'!$F$2:$EE$2,AX$4,'SPACELOG 9 BP'!$F13:$EE13)+SUMIF('SPACELOG 10 BP'!$F$2:$EE$2,AX$4,'SPACELOG 10 BP'!$F13:$EE13)+SUMIF('SPACELOG 11 BP'!$F$2:$EE$2,AX$4,'SPACELOG 11 BP'!$F13:$EE13)+SUMIF('SPACELOG 12 BP'!$F$2:$EE$2,AX$4,'SPACELOG 12 BP'!$F13:$EE13)</f>
        <v>0</v>
      </c>
      <c r="AY13" s="13">
        <f>SUMIF('reporting montigny'!$F$2:$EE$2,AY$4,'reporting montigny'!$F13:$EE13)+SUMIF('reporting boissy'!$F$2:$EE$2,AY$4,'reporting boissy'!$F13:$EE13)+SUMIF('reporting moussy'!$F$2:$EE$2,AY$4,'reporting moussy'!$F13:$EE13)+SUMIF('reporting trappes'!$F$2:$EE$2,AY$4,'reporting trappes'!$F13:$EE13)+SUMIF('SPACELOG 5 BP'!$F$2:$EE$2,AY$4,'SPACELOG 5 BP'!$F13:$EE13)+SUMIF('SPACELOG 6 BP'!$F$2:$EE$2,AY$4,'SPACELOG 6 BP'!$F13:$EE13)+SUMIF('SPACELOG 7 BP'!$F$2:$EE$2,AY$4,'SPACELOG 7 BP'!$F13:$EE13)+SUMIF('SPACELOG 8 BP'!$F$2:$EE$2,AY$4,'SPACELOG 8 BP'!$F13:$EE13)+SUMIF('SPACELOG 9 BP'!$F$2:$EE$2,AY$4,'SPACELOG 9 BP'!$F13:$EE13)+SUMIF('SPACELOG 10 BP'!$F$2:$EE$2,AY$4,'SPACELOG 10 BP'!$F13:$EE13)+SUMIF('SPACELOG 11 BP'!$F$2:$EE$2,AY$4,'SPACELOG 11 BP'!$F13:$EE13)+SUMIF('SPACELOG 12 BP'!$F$2:$EE$2,AY$4,'SPACELOG 12 BP'!$F13:$EE13)</f>
        <v>0</v>
      </c>
      <c r="AZ13" s="13">
        <f>SUMIF('reporting montigny'!$F$2:$EE$2,AZ$4,'reporting montigny'!$F13:$EE13)+SUMIF('reporting boissy'!$F$2:$EE$2,AZ$4,'reporting boissy'!$F13:$EE13)+SUMIF('reporting moussy'!$F$2:$EE$2,AZ$4,'reporting moussy'!$F13:$EE13)+SUMIF('reporting trappes'!$F$2:$EE$2,AZ$4,'reporting trappes'!$F13:$EE13)+SUMIF('SPACELOG 5 BP'!$F$2:$EE$2,AZ$4,'SPACELOG 5 BP'!$F13:$EE13)+SUMIF('SPACELOG 6 BP'!$F$2:$EE$2,AZ$4,'SPACELOG 6 BP'!$F13:$EE13)+SUMIF('SPACELOG 7 BP'!$F$2:$EE$2,AZ$4,'SPACELOG 7 BP'!$F13:$EE13)+SUMIF('SPACELOG 8 BP'!$F$2:$EE$2,AZ$4,'SPACELOG 8 BP'!$F13:$EE13)+SUMIF('SPACELOG 9 BP'!$F$2:$EE$2,AZ$4,'SPACELOG 9 BP'!$F13:$EE13)+SUMIF('SPACELOG 10 BP'!$F$2:$EE$2,AZ$4,'SPACELOG 10 BP'!$F13:$EE13)+SUMIF('SPACELOG 11 BP'!$F$2:$EE$2,AZ$4,'SPACELOG 11 BP'!$F13:$EE13)+SUMIF('SPACELOG 12 BP'!$F$2:$EE$2,AZ$4,'SPACELOG 12 BP'!$F13:$EE13)</f>
        <v>0</v>
      </c>
      <c r="BA13" s="13">
        <f>SUMIF('reporting montigny'!$F$2:$EE$2,BA$4,'reporting montigny'!$F13:$EE13)+SUMIF('reporting boissy'!$F$2:$EE$2,BA$4,'reporting boissy'!$F13:$EE13)+SUMIF('reporting moussy'!$F$2:$EE$2,BA$4,'reporting moussy'!$F13:$EE13)+SUMIF('reporting trappes'!$F$2:$EE$2,BA$4,'reporting trappes'!$F13:$EE13)+SUMIF('SPACELOG 5 BP'!$F$2:$EE$2,BA$4,'SPACELOG 5 BP'!$F13:$EE13)+SUMIF('SPACELOG 6 BP'!$F$2:$EE$2,BA$4,'SPACELOG 6 BP'!$F13:$EE13)+SUMIF('SPACELOG 7 BP'!$F$2:$EE$2,BA$4,'SPACELOG 7 BP'!$F13:$EE13)+SUMIF('SPACELOG 8 BP'!$F$2:$EE$2,BA$4,'SPACELOG 8 BP'!$F13:$EE13)+SUMIF('SPACELOG 9 BP'!$F$2:$EE$2,BA$4,'SPACELOG 9 BP'!$F13:$EE13)+SUMIF('SPACELOG 10 BP'!$F$2:$EE$2,BA$4,'SPACELOG 10 BP'!$F13:$EE13)+SUMIF('SPACELOG 11 BP'!$F$2:$EE$2,BA$4,'SPACELOG 11 BP'!$F13:$EE13)+SUMIF('SPACELOG 12 BP'!$F$2:$EE$2,BA$4,'SPACELOG 12 BP'!$F13:$EE13)</f>
        <v>0</v>
      </c>
      <c r="BB13" s="13">
        <f>SUMIF('reporting montigny'!$F$2:$EE$2,BB$4,'reporting montigny'!$F13:$EE13)+SUMIF('reporting boissy'!$F$2:$EE$2,BB$4,'reporting boissy'!$F13:$EE13)+SUMIF('reporting moussy'!$F$2:$EE$2,BB$4,'reporting moussy'!$F13:$EE13)+SUMIF('reporting trappes'!$F$2:$EE$2,BB$4,'reporting trappes'!$F13:$EE13)+SUMIF('SPACELOG 5 BP'!$F$2:$EE$2,BB$4,'SPACELOG 5 BP'!$F13:$EE13)+SUMIF('SPACELOG 6 BP'!$F$2:$EE$2,BB$4,'SPACELOG 6 BP'!$F13:$EE13)+SUMIF('SPACELOG 7 BP'!$F$2:$EE$2,BB$4,'SPACELOG 7 BP'!$F13:$EE13)+SUMIF('SPACELOG 8 BP'!$F$2:$EE$2,BB$4,'SPACELOG 8 BP'!$F13:$EE13)+SUMIF('SPACELOG 9 BP'!$F$2:$EE$2,BB$4,'SPACELOG 9 BP'!$F13:$EE13)+SUMIF('SPACELOG 10 BP'!$F$2:$EE$2,BB$4,'SPACELOG 10 BP'!$F13:$EE13)+SUMIF('SPACELOG 11 BP'!$F$2:$EE$2,BB$4,'SPACELOG 11 BP'!$F13:$EE13)+SUMIF('SPACELOG 12 BP'!$F$2:$EE$2,BB$4,'SPACELOG 12 BP'!$F13:$EE13)</f>
        <v>0</v>
      </c>
      <c r="BC13" s="13">
        <f>SUMIF('reporting montigny'!$F$2:$EE$2,BC$4,'reporting montigny'!$F13:$EE13)+SUMIF('reporting boissy'!$F$2:$EE$2,BC$4,'reporting boissy'!$F13:$EE13)+SUMIF('reporting moussy'!$F$2:$EE$2,BC$4,'reporting moussy'!$F13:$EE13)+SUMIF('reporting trappes'!$F$2:$EE$2,BC$4,'reporting trappes'!$F13:$EE13)+SUMIF('SPACELOG 5 BP'!$F$2:$EE$2,BC$4,'SPACELOG 5 BP'!$F13:$EE13)+SUMIF('SPACELOG 6 BP'!$F$2:$EE$2,BC$4,'SPACELOG 6 BP'!$F13:$EE13)+SUMIF('SPACELOG 7 BP'!$F$2:$EE$2,BC$4,'SPACELOG 7 BP'!$F13:$EE13)+SUMIF('SPACELOG 8 BP'!$F$2:$EE$2,BC$4,'SPACELOG 8 BP'!$F13:$EE13)+SUMIF('SPACELOG 9 BP'!$F$2:$EE$2,BC$4,'SPACELOG 9 BP'!$F13:$EE13)+SUMIF('SPACELOG 10 BP'!$F$2:$EE$2,BC$4,'SPACELOG 10 BP'!$F13:$EE13)+SUMIF('SPACELOG 11 BP'!$F$2:$EE$2,BC$4,'SPACELOG 11 BP'!$F13:$EE13)+SUMIF('SPACELOG 12 BP'!$F$2:$EE$2,BC$4,'SPACELOG 12 BP'!$F13:$EE13)</f>
        <v>0</v>
      </c>
      <c r="BD13" s="13">
        <f>SUMIF('reporting montigny'!$F$2:$EE$2,BD$4,'reporting montigny'!$F13:$EE13)+SUMIF('reporting boissy'!$F$2:$EE$2,BD$4,'reporting boissy'!$F13:$EE13)+SUMIF('reporting moussy'!$F$2:$EE$2,BD$4,'reporting moussy'!$F13:$EE13)+SUMIF('reporting trappes'!$F$2:$EE$2,BD$4,'reporting trappes'!$F13:$EE13)+SUMIF('SPACELOG 5 BP'!$F$2:$EE$2,BD$4,'SPACELOG 5 BP'!$F13:$EE13)+SUMIF('SPACELOG 6 BP'!$F$2:$EE$2,BD$4,'SPACELOG 6 BP'!$F13:$EE13)+SUMIF('SPACELOG 7 BP'!$F$2:$EE$2,BD$4,'SPACELOG 7 BP'!$F13:$EE13)+SUMIF('SPACELOG 8 BP'!$F$2:$EE$2,BD$4,'SPACELOG 8 BP'!$F13:$EE13)+SUMIF('SPACELOG 9 BP'!$F$2:$EE$2,BD$4,'SPACELOG 9 BP'!$F13:$EE13)+SUMIF('SPACELOG 10 BP'!$F$2:$EE$2,BD$4,'SPACELOG 10 BP'!$F13:$EE13)+SUMIF('SPACELOG 11 BP'!$F$2:$EE$2,BD$4,'SPACELOG 11 BP'!$F13:$EE13)+SUMIF('SPACELOG 12 BP'!$F$2:$EE$2,BD$4,'SPACELOG 12 BP'!$F13:$EE13)</f>
        <v>0</v>
      </c>
      <c r="BE13" s="14">
        <f t="shared" si="12"/>
        <v>0</v>
      </c>
      <c r="BF13" s="13">
        <f>SUMIF('reporting montigny'!$F$2:$EE$2,BF$4,'reporting montigny'!$F13:$EE13)+SUMIF('reporting boissy'!$F$2:$EE$2,BF$4,'reporting boissy'!$F13:$EE13)+SUMIF('reporting moussy'!$F$2:$EE$2,BF$4,'reporting moussy'!$F13:$EE13)+SUMIF('reporting trappes'!$F$2:$EE$2,BF$4,'reporting trappes'!$F13:$EE13)+SUMIF('SPACELOG 5 BP'!$F$2:$EE$2,BF$4,'SPACELOG 5 BP'!$F13:$EE13)+SUMIF('SPACELOG 6 BP'!$F$2:$EE$2,BF$4,'SPACELOG 6 BP'!$F13:$EE13)+SUMIF('SPACELOG 7 BP'!$F$2:$EE$2,BF$4,'SPACELOG 7 BP'!$F13:$EE13)+SUMIF('SPACELOG 8 BP'!$F$2:$EE$2,BF$4,'SPACELOG 8 BP'!$F13:$EE13)+SUMIF('SPACELOG 9 BP'!$F$2:$EE$2,BF$4,'SPACELOG 9 BP'!$F13:$EE13)+SUMIF('SPACELOG 10 BP'!$F$2:$EE$2,BF$4,'SPACELOG 10 BP'!$F13:$EE13)+SUMIF('SPACELOG 11 BP'!$F$2:$EE$2,BF$4,'SPACELOG 11 BP'!$F13:$EE13)+SUMIF('SPACELOG 12 BP'!$F$2:$EE$2,BF$4,'SPACELOG 12 BP'!$F13:$EE13)</f>
        <v>0</v>
      </c>
      <c r="BG13" s="13">
        <f>SUMIF('reporting montigny'!$F$2:$EE$2,BG$4,'reporting montigny'!$F13:$EE13)+SUMIF('reporting boissy'!$F$2:$EE$2,BG$4,'reporting boissy'!$F13:$EE13)+SUMIF('reporting moussy'!$F$2:$EE$2,BG$4,'reporting moussy'!$F13:$EE13)+SUMIF('reporting trappes'!$F$2:$EE$2,BG$4,'reporting trappes'!$F13:$EE13)+SUMIF('SPACELOG 5 BP'!$F$2:$EE$2,BG$4,'SPACELOG 5 BP'!$F13:$EE13)+SUMIF('SPACELOG 6 BP'!$F$2:$EE$2,BG$4,'SPACELOG 6 BP'!$F13:$EE13)+SUMIF('SPACELOG 7 BP'!$F$2:$EE$2,BG$4,'SPACELOG 7 BP'!$F13:$EE13)+SUMIF('SPACELOG 8 BP'!$F$2:$EE$2,BG$4,'SPACELOG 8 BP'!$F13:$EE13)+SUMIF('SPACELOG 9 BP'!$F$2:$EE$2,BG$4,'SPACELOG 9 BP'!$F13:$EE13)+SUMIF('SPACELOG 10 BP'!$F$2:$EE$2,BG$4,'SPACELOG 10 BP'!$F13:$EE13)+SUMIF('SPACELOG 11 BP'!$F$2:$EE$2,BG$4,'SPACELOG 11 BP'!$F13:$EE13)+SUMIF('SPACELOG 12 BP'!$F$2:$EE$2,BG$4,'SPACELOG 12 BP'!$F13:$EE13)</f>
        <v>0</v>
      </c>
      <c r="BH13" s="13">
        <f>SUMIF('reporting montigny'!$F$2:$EE$2,BH$4,'reporting montigny'!$F13:$EE13)+SUMIF('reporting boissy'!$F$2:$EE$2,BH$4,'reporting boissy'!$F13:$EE13)+SUMIF('reporting moussy'!$F$2:$EE$2,BH$4,'reporting moussy'!$F13:$EE13)+SUMIF('reporting trappes'!$F$2:$EE$2,BH$4,'reporting trappes'!$F13:$EE13)+SUMIF('SPACELOG 5 BP'!$F$2:$EE$2,BH$4,'SPACELOG 5 BP'!$F13:$EE13)+SUMIF('SPACELOG 6 BP'!$F$2:$EE$2,BH$4,'SPACELOG 6 BP'!$F13:$EE13)+SUMIF('SPACELOG 7 BP'!$F$2:$EE$2,BH$4,'SPACELOG 7 BP'!$F13:$EE13)+SUMIF('SPACELOG 8 BP'!$F$2:$EE$2,BH$4,'SPACELOG 8 BP'!$F13:$EE13)+SUMIF('SPACELOG 9 BP'!$F$2:$EE$2,BH$4,'SPACELOG 9 BP'!$F13:$EE13)+SUMIF('SPACELOG 10 BP'!$F$2:$EE$2,BH$4,'SPACELOG 10 BP'!$F13:$EE13)+SUMIF('SPACELOG 11 BP'!$F$2:$EE$2,BH$4,'SPACELOG 11 BP'!$F13:$EE13)+SUMIF('SPACELOG 12 BP'!$F$2:$EE$2,BH$4,'SPACELOG 12 BP'!$F13:$EE13)</f>
        <v>0</v>
      </c>
      <c r="BI13" s="13">
        <f>SUMIF('reporting montigny'!$F$2:$EE$2,BI$4,'reporting montigny'!$F13:$EE13)+SUMIF('reporting boissy'!$F$2:$EE$2,BI$4,'reporting boissy'!$F13:$EE13)+SUMIF('reporting moussy'!$F$2:$EE$2,BI$4,'reporting moussy'!$F13:$EE13)+SUMIF('reporting trappes'!$F$2:$EE$2,BI$4,'reporting trappes'!$F13:$EE13)+SUMIF('SPACELOG 5 BP'!$F$2:$EE$2,BI$4,'SPACELOG 5 BP'!$F13:$EE13)+SUMIF('SPACELOG 6 BP'!$F$2:$EE$2,BI$4,'SPACELOG 6 BP'!$F13:$EE13)+SUMIF('SPACELOG 7 BP'!$F$2:$EE$2,BI$4,'SPACELOG 7 BP'!$F13:$EE13)+SUMIF('SPACELOG 8 BP'!$F$2:$EE$2,BI$4,'SPACELOG 8 BP'!$F13:$EE13)+SUMIF('SPACELOG 9 BP'!$F$2:$EE$2,BI$4,'SPACELOG 9 BP'!$F13:$EE13)+SUMIF('SPACELOG 10 BP'!$F$2:$EE$2,BI$4,'SPACELOG 10 BP'!$F13:$EE13)+SUMIF('SPACELOG 11 BP'!$F$2:$EE$2,BI$4,'SPACELOG 11 BP'!$F13:$EE13)+SUMIF('SPACELOG 12 BP'!$F$2:$EE$2,BI$4,'SPACELOG 12 BP'!$F13:$EE13)</f>
        <v>0</v>
      </c>
      <c r="BJ13" s="13">
        <f>SUMIF('reporting montigny'!$F$2:$EE$2,BJ$4,'reporting montigny'!$F13:$EE13)+SUMIF('reporting boissy'!$F$2:$EE$2,BJ$4,'reporting boissy'!$F13:$EE13)+SUMIF('reporting moussy'!$F$2:$EE$2,BJ$4,'reporting moussy'!$F13:$EE13)+SUMIF('reporting trappes'!$F$2:$EE$2,BJ$4,'reporting trappes'!$F13:$EE13)+SUMIF('SPACELOG 5 BP'!$F$2:$EE$2,BJ$4,'SPACELOG 5 BP'!$F13:$EE13)+SUMIF('SPACELOG 6 BP'!$F$2:$EE$2,BJ$4,'SPACELOG 6 BP'!$F13:$EE13)+SUMIF('SPACELOG 7 BP'!$F$2:$EE$2,BJ$4,'SPACELOG 7 BP'!$F13:$EE13)+SUMIF('SPACELOG 8 BP'!$F$2:$EE$2,BJ$4,'SPACELOG 8 BP'!$F13:$EE13)+SUMIF('SPACELOG 9 BP'!$F$2:$EE$2,BJ$4,'SPACELOG 9 BP'!$F13:$EE13)+SUMIF('SPACELOG 10 BP'!$F$2:$EE$2,BJ$4,'SPACELOG 10 BP'!$F13:$EE13)+SUMIF('SPACELOG 11 BP'!$F$2:$EE$2,BJ$4,'SPACELOG 11 BP'!$F13:$EE13)+SUMIF('SPACELOG 12 BP'!$F$2:$EE$2,BJ$4,'SPACELOG 12 BP'!$F13:$EE13)</f>
        <v>0</v>
      </c>
      <c r="BK13" s="13">
        <f>SUMIF('reporting montigny'!$F$2:$EE$2,BK$4,'reporting montigny'!$F13:$EE13)+SUMIF('reporting boissy'!$F$2:$EE$2,BK$4,'reporting boissy'!$F13:$EE13)+SUMIF('reporting moussy'!$F$2:$EE$2,BK$4,'reporting moussy'!$F13:$EE13)+SUMIF('reporting trappes'!$F$2:$EE$2,BK$4,'reporting trappes'!$F13:$EE13)+SUMIF('SPACELOG 5 BP'!$F$2:$EE$2,BK$4,'SPACELOG 5 BP'!$F13:$EE13)+SUMIF('SPACELOG 6 BP'!$F$2:$EE$2,BK$4,'SPACELOG 6 BP'!$F13:$EE13)+SUMIF('SPACELOG 7 BP'!$F$2:$EE$2,BK$4,'SPACELOG 7 BP'!$F13:$EE13)+SUMIF('SPACELOG 8 BP'!$F$2:$EE$2,BK$4,'SPACELOG 8 BP'!$F13:$EE13)+SUMIF('SPACELOG 9 BP'!$F$2:$EE$2,BK$4,'SPACELOG 9 BP'!$F13:$EE13)+SUMIF('SPACELOG 10 BP'!$F$2:$EE$2,BK$4,'SPACELOG 10 BP'!$F13:$EE13)+SUMIF('SPACELOG 11 BP'!$F$2:$EE$2,BK$4,'SPACELOG 11 BP'!$F13:$EE13)+SUMIF('SPACELOG 12 BP'!$F$2:$EE$2,BK$4,'SPACELOG 12 BP'!$F13:$EE13)</f>
        <v>0</v>
      </c>
      <c r="BL13" s="13">
        <f>SUMIF('reporting montigny'!$F$2:$EE$2,BL$4,'reporting montigny'!$F13:$EE13)+SUMIF('reporting boissy'!$F$2:$EE$2,BL$4,'reporting boissy'!$F13:$EE13)+SUMIF('reporting moussy'!$F$2:$EE$2,BL$4,'reporting moussy'!$F13:$EE13)+SUMIF('reporting trappes'!$F$2:$EE$2,BL$4,'reporting trappes'!$F13:$EE13)+SUMIF('SPACELOG 5 BP'!$F$2:$EE$2,BL$4,'SPACELOG 5 BP'!$F13:$EE13)+SUMIF('SPACELOG 6 BP'!$F$2:$EE$2,BL$4,'SPACELOG 6 BP'!$F13:$EE13)+SUMIF('SPACELOG 7 BP'!$F$2:$EE$2,BL$4,'SPACELOG 7 BP'!$F13:$EE13)+SUMIF('SPACELOG 8 BP'!$F$2:$EE$2,BL$4,'SPACELOG 8 BP'!$F13:$EE13)+SUMIF('SPACELOG 9 BP'!$F$2:$EE$2,BL$4,'SPACELOG 9 BP'!$F13:$EE13)+SUMIF('SPACELOG 10 BP'!$F$2:$EE$2,BL$4,'SPACELOG 10 BP'!$F13:$EE13)+SUMIF('SPACELOG 11 BP'!$F$2:$EE$2,BL$4,'SPACELOG 11 BP'!$F13:$EE13)+SUMIF('SPACELOG 12 BP'!$F$2:$EE$2,BL$4,'SPACELOG 12 BP'!$F13:$EE13)</f>
        <v>0</v>
      </c>
      <c r="BM13" s="13">
        <f>SUMIF('reporting montigny'!$F$2:$EE$2,BM$4,'reporting montigny'!$F13:$EE13)+SUMIF('reporting boissy'!$F$2:$EE$2,BM$4,'reporting boissy'!$F13:$EE13)+SUMIF('reporting moussy'!$F$2:$EE$2,BM$4,'reporting moussy'!$F13:$EE13)+SUMIF('reporting trappes'!$F$2:$EE$2,BM$4,'reporting trappes'!$F13:$EE13)+SUMIF('SPACELOG 5 BP'!$F$2:$EE$2,BM$4,'SPACELOG 5 BP'!$F13:$EE13)+SUMIF('SPACELOG 6 BP'!$F$2:$EE$2,BM$4,'SPACELOG 6 BP'!$F13:$EE13)+SUMIF('SPACELOG 7 BP'!$F$2:$EE$2,BM$4,'SPACELOG 7 BP'!$F13:$EE13)+SUMIF('SPACELOG 8 BP'!$F$2:$EE$2,BM$4,'SPACELOG 8 BP'!$F13:$EE13)+SUMIF('SPACELOG 9 BP'!$F$2:$EE$2,BM$4,'SPACELOG 9 BP'!$F13:$EE13)+SUMIF('SPACELOG 10 BP'!$F$2:$EE$2,BM$4,'SPACELOG 10 BP'!$F13:$EE13)+SUMIF('SPACELOG 11 BP'!$F$2:$EE$2,BM$4,'SPACELOG 11 BP'!$F13:$EE13)+SUMIF('SPACELOG 12 BP'!$F$2:$EE$2,BM$4,'SPACELOG 12 BP'!$F13:$EE13)</f>
        <v>0</v>
      </c>
      <c r="BN13" s="13">
        <f>SUMIF('reporting montigny'!$F$2:$EE$2,BN$4,'reporting montigny'!$F13:$EE13)+SUMIF('reporting boissy'!$F$2:$EE$2,BN$4,'reporting boissy'!$F13:$EE13)+SUMIF('reporting moussy'!$F$2:$EE$2,BN$4,'reporting moussy'!$F13:$EE13)+SUMIF('reporting trappes'!$F$2:$EE$2,BN$4,'reporting trappes'!$F13:$EE13)+SUMIF('SPACELOG 5 BP'!$F$2:$EE$2,BN$4,'SPACELOG 5 BP'!$F13:$EE13)+SUMIF('SPACELOG 6 BP'!$F$2:$EE$2,BN$4,'SPACELOG 6 BP'!$F13:$EE13)+SUMIF('SPACELOG 7 BP'!$F$2:$EE$2,BN$4,'SPACELOG 7 BP'!$F13:$EE13)+SUMIF('SPACELOG 8 BP'!$F$2:$EE$2,BN$4,'SPACELOG 8 BP'!$F13:$EE13)+SUMIF('SPACELOG 9 BP'!$F$2:$EE$2,BN$4,'SPACELOG 9 BP'!$F13:$EE13)+SUMIF('SPACELOG 10 BP'!$F$2:$EE$2,BN$4,'SPACELOG 10 BP'!$F13:$EE13)+SUMIF('SPACELOG 11 BP'!$F$2:$EE$2,BN$4,'SPACELOG 11 BP'!$F13:$EE13)+SUMIF('SPACELOG 12 BP'!$F$2:$EE$2,BN$4,'SPACELOG 12 BP'!$F13:$EE13)</f>
        <v>0</v>
      </c>
      <c r="BO13" s="13">
        <f>SUMIF('reporting montigny'!$F$2:$EE$2,BO$4,'reporting montigny'!$F13:$EE13)+SUMIF('reporting boissy'!$F$2:$EE$2,BO$4,'reporting boissy'!$F13:$EE13)+SUMIF('reporting moussy'!$F$2:$EE$2,BO$4,'reporting moussy'!$F13:$EE13)+SUMIF('reporting trappes'!$F$2:$EE$2,BO$4,'reporting trappes'!$F13:$EE13)+SUMIF('SPACELOG 5 BP'!$F$2:$EE$2,BO$4,'SPACELOG 5 BP'!$F13:$EE13)+SUMIF('SPACELOG 6 BP'!$F$2:$EE$2,BO$4,'SPACELOG 6 BP'!$F13:$EE13)+SUMIF('SPACELOG 7 BP'!$F$2:$EE$2,BO$4,'SPACELOG 7 BP'!$F13:$EE13)+SUMIF('SPACELOG 8 BP'!$F$2:$EE$2,BO$4,'SPACELOG 8 BP'!$F13:$EE13)+SUMIF('SPACELOG 9 BP'!$F$2:$EE$2,BO$4,'SPACELOG 9 BP'!$F13:$EE13)+SUMIF('SPACELOG 10 BP'!$F$2:$EE$2,BO$4,'SPACELOG 10 BP'!$F13:$EE13)+SUMIF('SPACELOG 11 BP'!$F$2:$EE$2,BO$4,'SPACELOG 11 BP'!$F13:$EE13)+SUMIF('SPACELOG 12 BP'!$F$2:$EE$2,BO$4,'SPACELOG 12 BP'!$F13:$EE13)</f>
        <v>0</v>
      </c>
      <c r="BP13" s="13">
        <f>SUMIF('reporting montigny'!$F$2:$EE$2,BP$4,'reporting montigny'!$F13:$EE13)+SUMIF('reporting boissy'!$F$2:$EE$2,BP$4,'reporting boissy'!$F13:$EE13)+SUMIF('reporting moussy'!$F$2:$EE$2,BP$4,'reporting moussy'!$F13:$EE13)+SUMIF('reporting trappes'!$F$2:$EE$2,BP$4,'reporting trappes'!$F13:$EE13)+SUMIF('SPACELOG 5 BP'!$F$2:$EE$2,BP$4,'SPACELOG 5 BP'!$F13:$EE13)+SUMIF('SPACELOG 6 BP'!$F$2:$EE$2,BP$4,'SPACELOG 6 BP'!$F13:$EE13)+SUMIF('SPACELOG 7 BP'!$F$2:$EE$2,BP$4,'SPACELOG 7 BP'!$F13:$EE13)+SUMIF('SPACELOG 8 BP'!$F$2:$EE$2,BP$4,'SPACELOG 8 BP'!$F13:$EE13)+SUMIF('SPACELOG 9 BP'!$F$2:$EE$2,BP$4,'SPACELOG 9 BP'!$F13:$EE13)+SUMIF('SPACELOG 10 BP'!$F$2:$EE$2,BP$4,'SPACELOG 10 BP'!$F13:$EE13)+SUMIF('SPACELOG 11 BP'!$F$2:$EE$2,BP$4,'SPACELOG 11 BP'!$F13:$EE13)+SUMIF('SPACELOG 12 BP'!$F$2:$EE$2,BP$4,'SPACELOG 12 BP'!$F13:$EE13)</f>
        <v>0</v>
      </c>
      <c r="BQ13" s="13">
        <f>SUMIF('reporting montigny'!$F$2:$EE$2,BQ$4,'reporting montigny'!$F13:$EE13)+SUMIF('reporting boissy'!$F$2:$EE$2,BQ$4,'reporting boissy'!$F13:$EE13)+SUMIF('reporting moussy'!$F$2:$EE$2,BQ$4,'reporting moussy'!$F13:$EE13)+SUMIF('reporting trappes'!$F$2:$EE$2,BQ$4,'reporting trappes'!$F13:$EE13)+SUMIF('SPACELOG 5 BP'!$F$2:$EE$2,BQ$4,'SPACELOG 5 BP'!$F13:$EE13)+SUMIF('SPACELOG 6 BP'!$F$2:$EE$2,BQ$4,'SPACELOG 6 BP'!$F13:$EE13)+SUMIF('SPACELOG 7 BP'!$F$2:$EE$2,BQ$4,'SPACELOG 7 BP'!$F13:$EE13)+SUMIF('SPACELOG 8 BP'!$F$2:$EE$2,BQ$4,'SPACELOG 8 BP'!$F13:$EE13)+SUMIF('SPACELOG 9 BP'!$F$2:$EE$2,BQ$4,'SPACELOG 9 BP'!$F13:$EE13)+SUMIF('SPACELOG 10 BP'!$F$2:$EE$2,BQ$4,'SPACELOG 10 BP'!$F13:$EE13)+SUMIF('SPACELOG 11 BP'!$F$2:$EE$2,BQ$4,'SPACELOG 11 BP'!$F13:$EE13)+SUMIF('SPACELOG 12 BP'!$F$2:$EE$2,BQ$4,'SPACELOG 12 BP'!$F13:$EE13)</f>
        <v>0</v>
      </c>
      <c r="BR13" s="14">
        <f t="shared" si="13"/>
        <v>0</v>
      </c>
      <c r="BS13" s="13">
        <f>SUMIF('reporting montigny'!$F$2:$EE$2,BS$4,'reporting montigny'!$F13:$EE13)+SUMIF('reporting boissy'!$F$2:$EE$2,BS$4,'reporting boissy'!$F13:$EE13)+SUMIF('reporting moussy'!$F$2:$EE$2,BS$4,'reporting moussy'!$F13:$EE13)+SUMIF('reporting trappes'!$F$2:$EE$2,BS$4,'reporting trappes'!$F13:$EE13)+SUMIF('SPACELOG 5 BP'!$F$2:$EE$2,BS$4,'SPACELOG 5 BP'!$F13:$EE13)+SUMIF('SPACELOG 6 BP'!$F$2:$EE$2,BS$4,'SPACELOG 6 BP'!$F13:$EE13)+SUMIF('SPACELOG 7 BP'!$F$2:$EE$2,BS$4,'SPACELOG 7 BP'!$F13:$EE13)+SUMIF('SPACELOG 8 BP'!$F$2:$EE$2,BS$4,'SPACELOG 8 BP'!$F13:$EE13)+SUMIF('SPACELOG 9 BP'!$F$2:$EE$2,BS$4,'SPACELOG 9 BP'!$F13:$EE13)+SUMIF('SPACELOG 10 BP'!$F$2:$EE$2,BS$4,'SPACELOG 10 BP'!$F13:$EE13)+SUMIF('SPACELOG 11 BP'!$F$2:$EE$2,BS$4,'SPACELOG 11 BP'!$F13:$EE13)+SUMIF('SPACELOG 12 BP'!$F$2:$EE$2,BS$4,'SPACELOG 12 BP'!$F13:$EE13)</f>
        <v>0</v>
      </c>
      <c r="BT13" s="13">
        <f>SUMIF('reporting montigny'!$F$2:$EE$2,BT$4,'reporting montigny'!$F13:$EE13)+SUMIF('reporting boissy'!$F$2:$EE$2,BT$4,'reporting boissy'!$F13:$EE13)+SUMIF('reporting moussy'!$F$2:$EE$2,BT$4,'reporting moussy'!$F13:$EE13)+SUMIF('reporting trappes'!$F$2:$EE$2,BT$4,'reporting trappes'!$F13:$EE13)+SUMIF('SPACELOG 5 BP'!$F$2:$EE$2,BT$4,'SPACELOG 5 BP'!$F13:$EE13)+SUMIF('SPACELOG 6 BP'!$F$2:$EE$2,BT$4,'SPACELOG 6 BP'!$F13:$EE13)+SUMIF('SPACELOG 7 BP'!$F$2:$EE$2,BT$4,'SPACELOG 7 BP'!$F13:$EE13)+SUMIF('SPACELOG 8 BP'!$F$2:$EE$2,BT$4,'SPACELOG 8 BP'!$F13:$EE13)+SUMIF('SPACELOG 9 BP'!$F$2:$EE$2,BT$4,'SPACELOG 9 BP'!$F13:$EE13)+SUMIF('SPACELOG 10 BP'!$F$2:$EE$2,BT$4,'SPACELOG 10 BP'!$F13:$EE13)+SUMIF('SPACELOG 11 BP'!$F$2:$EE$2,BT$4,'SPACELOG 11 BP'!$F13:$EE13)+SUMIF('SPACELOG 12 BP'!$F$2:$EE$2,BT$4,'SPACELOG 12 BP'!$F13:$EE13)</f>
        <v>0</v>
      </c>
      <c r="BU13" s="13">
        <f>SUMIF('reporting montigny'!$F$2:$EE$2,BU$4,'reporting montigny'!$F13:$EE13)+SUMIF('reporting boissy'!$F$2:$EE$2,BU$4,'reporting boissy'!$F13:$EE13)+SUMIF('reporting moussy'!$F$2:$EE$2,BU$4,'reporting moussy'!$F13:$EE13)+SUMIF('reporting trappes'!$F$2:$EE$2,BU$4,'reporting trappes'!$F13:$EE13)+SUMIF('SPACELOG 5 BP'!$F$2:$EE$2,BU$4,'SPACELOG 5 BP'!$F13:$EE13)+SUMIF('SPACELOG 6 BP'!$F$2:$EE$2,BU$4,'SPACELOG 6 BP'!$F13:$EE13)+SUMIF('SPACELOG 7 BP'!$F$2:$EE$2,BU$4,'SPACELOG 7 BP'!$F13:$EE13)+SUMIF('SPACELOG 8 BP'!$F$2:$EE$2,BU$4,'SPACELOG 8 BP'!$F13:$EE13)+SUMIF('SPACELOG 9 BP'!$F$2:$EE$2,BU$4,'SPACELOG 9 BP'!$F13:$EE13)+SUMIF('SPACELOG 10 BP'!$F$2:$EE$2,BU$4,'SPACELOG 10 BP'!$F13:$EE13)+SUMIF('SPACELOG 11 BP'!$F$2:$EE$2,BU$4,'SPACELOG 11 BP'!$F13:$EE13)+SUMIF('SPACELOG 12 BP'!$F$2:$EE$2,BU$4,'SPACELOG 12 BP'!$F13:$EE13)</f>
        <v>0</v>
      </c>
      <c r="BV13" s="13">
        <f>SUMIF('reporting montigny'!$F$2:$EE$2,BV$4,'reporting montigny'!$F13:$EE13)+SUMIF('reporting boissy'!$F$2:$EE$2,BV$4,'reporting boissy'!$F13:$EE13)+SUMIF('reporting moussy'!$F$2:$EE$2,BV$4,'reporting moussy'!$F13:$EE13)+SUMIF('reporting trappes'!$F$2:$EE$2,BV$4,'reporting trappes'!$F13:$EE13)+SUMIF('SPACELOG 5 BP'!$F$2:$EE$2,BV$4,'SPACELOG 5 BP'!$F13:$EE13)+SUMIF('SPACELOG 6 BP'!$F$2:$EE$2,BV$4,'SPACELOG 6 BP'!$F13:$EE13)+SUMIF('SPACELOG 7 BP'!$F$2:$EE$2,BV$4,'SPACELOG 7 BP'!$F13:$EE13)+SUMIF('SPACELOG 8 BP'!$F$2:$EE$2,BV$4,'SPACELOG 8 BP'!$F13:$EE13)+SUMIF('SPACELOG 9 BP'!$F$2:$EE$2,BV$4,'SPACELOG 9 BP'!$F13:$EE13)+SUMIF('SPACELOG 10 BP'!$F$2:$EE$2,BV$4,'SPACELOG 10 BP'!$F13:$EE13)+SUMIF('SPACELOG 11 BP'!$F$2:$EE$2,BV$4,'SPACELOG 11 BP'!$F13:$EE13)+SUMIF('SPACELOG 12 BP'!$F$2:$EE$2,BV$4,'SPACELOG 12 BP'!$F13:$EE13)</f>
        <v>0</v>
      </c>
      <c r="BW13" s="13">
        <f>SUMIF('reporting montigny'!$F$2:$EE$2,BW$4,'reporting montigny'!$F13:$EE13)+SUMIF('reporting boissy'!$F$2:$EE$2,BW$4,'reporting boissy'!$F13:$EE13)+SUMIF('reporting moussy'!$F$2:$EE$2,BW$4,'reporting moussy'!$F13:$EE13)+SUMIF('reporting trappes'!$F$2:$EE$2,BW$4,'reporting trappes'!$F13:$EE13)+SUMIF('SPACELOG 5 BP'!$F$2:$EE$2,BW$4,'SPACELOG 5 BP'!$F13:$EE13)+SUMIF('SPACELOG 6 BP'!$F$2:$EE$2,BW$4,'SPACELOG 6 BP'!$F13:$EE13)+SUMIF('SPACELOG 7 BP'!$F$2:$EE$2,BW$4,'SPACELOG 7 BP'!$F13:$EE13)+SUMIF('SPACELOG 8 BP'!$F$2:$EE$2,BW$4,'SPACELOG 8 BP'!$F13:$EE13)+SUMIF('SPACELOG 9 BP'!$F$2:$EE$2,BW$4,'SPACELOG 9 BP'!$F13:$EE13)+SUMIF('SPACELOG 10 BP'!$F$2:$EE$2,BW$4,'SPACELOG 10 BP'!$F13:$EE13)+SUMIF('SPACELOG 11 BP'!$F$2:$EE$2,BW$4,'SPACELOG 11 BP'!$F13:$EE13)+SUMIF('SPACELOG 12 BP'!$F$2:$EE$2,BW$4,'SPACELOG 12 BP'!$F13:$EE13)</f>
        <v>0</v>
      </c>
      <c r="BX13" s="13">
        <f>SUMIF('reporting montigny'!$F$2:$EE$2,BX$4,'reporting montigny'!$F13:$EE13)+SUMIF('reporting boissy'!$F$2:$EE$2,BX$4,'reporting boissy'!$F13:$EE13)+SUMIF('reporting moussy'!$F$2:$EE$2,BX$4,'reporting moussy'!$F13:$EE13)+SUMIF('reporting trappes'!$F$2:$EE$2,BX$4,'reporting trappes'!$F13:$EE13)+SUMIF('SPACELOG 5 BP'!$F$2:$EE$2,BX$4,'SPACELOG 5 BP'!$F13:$EE13)+SUMIF('SPACELOG 6 BP'!$F$2:$EE$2,BX$4,'SPACELOG 6 BP'!$F13:$EE13)+SUMIF('SPACELOG 7 BP'!$F$2:$EE$2,BX$4,'SPACELOG 7 BP'!$F13:$EE13)+SUMIF('SPACELOG 8 BP'!$F$2:$EE$2,BX$4,'SPACELOG 8 BP'!$F13:$EE13)+SUMIF('SPACELOG 9 BP'!$F$2:$EE$2,BX$4,'SPACELOG 9 BP'!$F13:$EE13)+SUMIF('SPACELOG 10 BP'!$F$2:$EE$2,BX$4,'SPACELOG 10 BP'!$F13:$EE13)+SUMIF('SPACELOG 11 BP'!$F$2:$EE$2,BX$4,'SPACELOG 11 BP'!$F13:$EE13)+SUMIF('SPACELOG 12 BP'!$F$2:$EE$2,BX$4,'SPACELOG 12 BP'!$F13:$EE13)</f>
        <v>0</v>
      </c>
      <c r="BY13" s="13">
        <f>SUMIF('reporting montigny'!$F$2:$EE$2,BY$4,'reporting montigny'!$F13:$EE13)+SUMIF('reporting boissy'!$F$2:$EE$2,BY$4,'reporting boissy'!$F13:$EE13)+SUMIF('reporting moussy'!$F$2:$EE$2,BY$4,'reporting moussy'!$F13:$EE13)+SUMIF('reporting trappes'!$F$2:$EE$2,BY$4,'reporting trappes'!$F13:$EE13)+SUMIF('SPACELOG 5 BP'!$F$2:$EE$2,BY$4,'SPACELOG 5 BP'!$F13:$EE13)+SUMIF('SPACELOG 6 BP'!$F$2:$EE$2,BY$4,'SPACELOG 6 BP'!$F13:$EE13)+SUMIF('SPACELOG 7 BP'!$F$2:$EE$2,BY$4,'SPACELOG 7 BP'!$F13:$EE13)+SUMIF('SPACELOG 8 BP'!$F$2:$EE$2,BY$4,'SPACELOG 8 BP'!$F13:$EE13)+SUMIF('SPACELOG 9 BP'!$F$2:$EE$2,BY$4,'SPACELOG 9 BP'!$F13:$EE13)+SUMIF('SPACELOG 10 BP'!$F$2:$EE$2,BY$4,'SPACELOG 10 BP'!$F13:$EE13)+SUMIF('SPACELOG 11 BP'!$F$2:$EE$2,BY$4,'SPACELOG 11 BP'!$F13:$EE13)+SUMIF('SPACELOG 12 BP'!$F$2:$EE$2,BY$4,'SPACELOG 12 BP'!$F13:$EE13)</f>
        <v>0</v>
      </c>
      <c r="BZ13" s="13">
        <f>SUMIF('reporting montigny'!$F$2:$EE$2,BZ$4,'reporting montigny'!$F13:$EE13)+SUMIF('reporting boissy'!$F$2:$EE$2,BZ$4,'reporting boissy'!$F13:$EE13)+SUMIF('reporting moussy'!$F$2:$EE$2,BZ$4,'reporting moussy'!$F13:$EE13)+SUMIF('reporting trappes'!$F$2:$EE$2,BZ$4,'reporting trappes'!$F13:$EE13)+SUMIF('SPACELOG 5 BP'!$F$2:$EE$2,BZ$4,'SPACELOG 5 BP'!$F13:$EE13)+SUMIF('SPACELOG 6 BP'!$F$2:$EE$2,BZ$4,'SPACELOG 6 BP'!$F13:$EE13)+SUMIF('SPACELOG 7 BP'!$F$2:$EE$2,BZ$4,'SPACELOG 7 BP'!$F13:$EE13)+SUMIF('SPACELOG 8 BP'!$F$2:$EE$2,BZ$4,'SPACELOG 8 BP'!$F13:$EE13)+SUMIF('SPACELOG 9 BP'!$F$2:$EE$2,BZ$4,'SPACELOG 9 BP'!$F13:$EE13)+SUMIF('SPACELOG 10 BP'!$F$2:$EE$2,BZ$4,'SPACELOG 10 BP'!$F13:$EE13)+SUMIF('SPACELOG 11 BP'!$F$2:$EE$2,BZ$4,'SPACELOG 11 BP'!$F13:$EE13)+SUMIF('SPACELOG 12 BP'!$F$2:$EE$2,BZ$4,'SPACELOG 12 BP'!$F13:$EE13)</f>
        <v>0</v>
      </c>
      <c r="CA13" s="13">
        <f>SUMIF('reporting montigny'!$F$2:$EE$2,CA$4,'reporting montigny'!$F13:$EE13)+SUMIF('reporting boissy'!$F$2:$EE$2,CA$4,'reporting boissy'!$F13:$EE13)+SUMIF('reporting moussy'!$F$2:$EE$2,CA$4,'reporting moussy'!$F13:$EE13)+SUMIF('reporting trappes'!$F$2:$EE$2,CA$4,'reporting trappes'!$F13:$EE13)+SUMIF('SPACELOG 5 BP'!$F$2:$EE$2,CA$4,'SPACELOG 5 BP'!$F13:$EE13)+SUMIF('SPACELOG 6 BP'!$F$2:$EE$2,CA$4,'SPACELOG 6 BP'!$F13:$EE13)+SUMIF('SPACELOG 7 BP'!$F$2:$EE$2,CA$4,'SPACELOG 7 BP'!$F13:$EE13)+SUMIF('SPACELOG 8 BP'!$F$2:$EE$2,CA$4,'SPACELOG 8 BP'!$F13:$EE13)+SUMIF('SPACELOG 9 BP'!$F$2:$EE$2,CA$4,'SPACELOG 9 BP'!$F13:$EE13)+SUMIF('SPACELOG 10 BP'!$F$2:$EE$2,CA$4,'SPACELOG 10 BP'!$F13:$EE13)+SUMIF('SPACELOG 11 BP'!$F$2:$EE$2,CA$4,'SPACELOG 11 BP'!$F13:$EE13)+SUMIF('SPACELOG 12 BP'!$F$2:$EE$2,CA$4,'SPACELOG 12 BP'!$F13:$EE13)</f>
        <v>0</v>
      </c>
      <c r="CB13" s="13">
        <f>SUMIF('reporting montigny'!$F$2:$EE$2,CB$4,'reporting montigny'!$F13:$EE13)+SUMIF('reporting boissy'!$F$2:$EE$2,CB$4,'reporting boissy'!$F13:$EE13)+SUMIF('reporting moussy'!$F$2:$EE$2,CB$4,'reporting moussy'!$F13:$EE13)+SUMIF('reporting trappes'!$F$2:$EE$2,CB$4,'reporting trappes'!$F13:$EE13)+SUMIF('SPACELOG 5 BP'!$F$2:$EE$2,CB$4,'SPACELOG 5 BP'!$F13:$EE13)+SUMIF('SPACELOG 6 BP'!$F$2:$EE$2,CB$4,'SPACELOG 6 BP'!$F13:$EE13)+SUMIF('SPACELOG 7 BP'!$F$2:$EE$2,CB$4,'SPACELOG 7 BP'!$F13:$EE13)+SUMIF('SPACELOG 8 BP'!$F$2:$EE$2,CB$4,'SPACELOG 8 BP'!$F13:$EE13)+SUMIF('SPACELOG 9 BP'!$F$2:$EE$2,CB$4,'SPACELOG 9 BP'!$F13:$EE13)+SUMIF('SPACELOG 10 BP'!$F$2:$EE$2,CB$4,'SPACELOG 10 BP'!$F13:$EE13)+SUMIF('SPACELOG 11 BP'!$F$2:$EE$2,CB$4,'SPACELOG 11 BP'!$F13:$EE13)+SUMIF('SPACELOG 12 BP'!$F$2:$EE$2,CB$4,'SPACELOG 12 BP'!$F13:$EE13)</f>
        <v>0</v>
      </c>
      <c r="CC13" s="13">
        <f>SUMIF('reporting montigny'!$F$2:$EE$2,CC$4,'reporting montigny'!$F13:$EE13)+SUMIF('reporting boissy'!$F$2:$EE$2,CC$4,'reporting boissy'!$F13:$EE13)+SUMIF('reporting moussy'!$F$2:$EE$2,CC$4,'reporting moussy'!$F13:$EE13)+SUMIF('reporting trappes'!$F$2:$EE$2,CC$4,'reporting trappes'!$F13:$EE13)+SUMIF('SPACELOG 5 BP'!$F$2:$EE$2,CC$4,'SPACELOG 5 BP'!$F13:$EE13)+SUMIF('SPACELOG 6 BP'!$F$2:$EE$2,CC$4,'SPACELOG 6 BP'!$F13:$EE13)+SUMIF('SPACELOG 7 BP'!$F$2:$EE$2,CC$4,'SPACELOG 7 BP'!$F13:$EE13)+SUMIF('SPACELOG 8 BP'!$F$2:$EE$2,CC$4,'SPACELOG 8 BP'!$F13:$EE13)+SUMIF('SPACELOG 9 BP'!$F$2:$EE$2,CC$4,'SPACELOG 9 BP'!$F13:$EE13)+SUMIF('SPACELOG 10 BP'!$F$2:$EE$2,CC$4,'SPACELOG 10 BP'!$F13:$EE13)+SUMIF('SPACELOG 11 BP'!$F$2:$EE$2,CC$4,'SPACELOG 11 BP'!$F13:$EE13)+SUMIF('SPACELOG 12 BP'!$F$2:$EE$2,CC$4,'SPACELOG 12 BP'!$F13:$EE13)</f>
        <v>0</v>
      </c>
      <c r="CD13" s="13">
        <f>SUMIF('reporting montigny'!$F$2:$EE$2,CD$4,'reporting montigny'!$F13:$EE13)+SUMIF('reporting boissy'!$F$2:$EE$2,CD$4,'reporting boissy'!$F13:$EE13)+SUMIF('reporting moussy'!$F$2:$EE$2,CD$4,'reporting moussy'!$F13:$EE13)+SUMIF('reporting trappes'!$F$2:$EE$2,CD$4,'reporting trappes'!$F13:$EE13)+SUMIF('SPACELOG 5 BP'!$F$2:$EE$2,CD$4,'SPACELOG 5 BP'!$F13:$EE13)+SUMIF('SPACELOG 6 BP'!$F$2:$EE$2,CD$4,'SPACELOG 6 BP'!$F13:$EE13)+SUMIF('SPACELOG 7 BP'!$F$2:$EE$2,CD$4,'SPACELOG 7 BP'!$F13:$EE13)+SUMIF('SPACELOG 8 BP'!$F$2:$EE$2,CD$4,'SPACELOG 8 BP'!$F13:$EE13)+SUMIF('SPACELOG 9 BP'!$F$2:$EE$2,CD$4,'SPACELOG 9 BP'!$F13:$EE13)+SUMIF('SPACELOG 10 BP'!$F$2:$EE$2,CD$4,'SPACELOG 10 BP'!$F13:$EE13)+SUMIF('SPACELOG 11 BP'!$F$2:$EE$2,CD$4,'SPACELOG 11 BP'!$F13:$EE13)+SUMIF('SPACELOG 12 BP'!$F$2:$EE$2,CD$4,'SPACELOG 12 BP'!$F13:$EE13)</f>
        <v>0</v>
      </c>
      <c r="CE13" s="14">
        <f t="shared" si="14"/>
        <v>0</v>
      </c>
      <c r="CF13" s="13">
        <f>SUMIF('reporting montigny'!$F$2:$EE$2,CF$4,'reporting montigny'!$F13:$EE13)+SUMIF('reporting boissy'!$F$2:$EE$2,CF$4,'reporting boissy'!$F13:$EE13)+SUMIF('reporting moussy'!$F$2:$EE$2,CF$4,'reporting moussy'!$F13:$EE13)+SUMIF('reporting trappes'!$F$2:$EE$2,CF$4,'reporting trappes'!$F13:$EE13)+SUMIF('SPACELOG 5 BP'!$F$2:$EE$2,CF$4,'SPACELOG 5 BP'!$F13:$EE13)+SUMIF('SPACELOG 6 BP'!$F$2:$EE$2,CF$4,'SPACELOG 6 BP'!$F13:$EE13)+SUMIF('SPACELOG 7 BP'!$F$2:$EE$2,CF$4,'SPACELOG 7 BP'!$F13:$EE13)+SUMIF('SPACELOG 8 BP'!$F$2:$EE$2,CF$4,'SPACELOG 8 BP'!$F13:$EE13)+SUMIF('SPACELOG 9 BP'!$F$2:$EE$2,CF$4,'SPACELOG 9 BP'!$F13:$EE13)+SUMIF('SPACELOG 10 BP'!$F$2:$EE$2,CF$4,'SPACELOG 10 BP'!$F13:$EE13)+SUMIF('SPACELOG 11 BP'!$F$2:$EE$2,CF$4,'SPACELOG 11 BP'!$F13:$EE13)+SUMIF('SPACELOG 12 BP'!$F$2:$EE$2,CF$4,'SPACELOG 12 BP'!$F13:$EE13)</f>
        <v>0</v>
      </c>
      <c r="CG13" s="13">
        <f>SUMIF('reporting montigny'!$F$2:$EE$2,CG$4,'reporting montigny'!$F13:$EE13)+SUMIF('reporting boissy'!$F$2:$EE$2,CG$4,'reporting boissy'!$F13:$EE13)+SUMIF('reporting moussy'!$F$2:$EE$2,CG$4,'reporting moussy'!$F13:$EE13)+SUMIF('reporting trappes'!$F$2:$EE$2,CG$4,'reporting trappes'!$F13:$EE13)+SUMIF('SPACELOG 5 BP'!$F$2:$EE$2,CG$4,'SPACELOG 5 BP'!$F13:$EE13)+SUMIF('SPACELOG 6 BP'!$F$2:$EE$2,CG$4,'SPACELOG 6 BP'!$F13:$EE13)+SUMIF('SPACELOG 7 BP'!$F$2:$EE$2,CG$4,'SPACELOG 7 BP'!$F13:$EE13)+SUMIF('SPACELOG 8 BP'!$F$2:$EE$2,CG$4,'SPACELOG 8 BP'!$F13:$EE13)+SUMIF('SPACELOG 9 BP'!$F$2:$EE$2,CG$4,'SPACELOG 9 BP'!$F13:$EE13)+SUMIF('SPACELOG 10 BP'!$F$2:$EE$2,CG$4,'SPACELOG 10 BP'!$F13:$EE13)+SUMIF('SPACELOG 11 BP'!$F$2:$EE$2,CG$4,'SPACELOG 11 BP'!$F13:$EE13)+SUMIF('SPACELOG 12 BP'!$F$2:$EE$2,CG$4,'SPACELOG 12 BP'!$F13:$EE13)</f>
        <v>0</v>
      </c>
      <c r="CH13" s="13">
        <f>SUMIF('reporting montigny'!$F$2:$EE$2,CH$4,'reporting montigny'!$F13:$EE13)+SUMIF('reporting boissy'!$F$2:$EE$2,CH$4,'reporting boissy'!$F13:$EE13)+SUMIF('reporting moussy'!$F$2:$EE$2,CH$4,'reporting moussy'!$F13:$EE13)+SUMIF('reporting trappes'!$F$2:$EE$2,CH$4,'reporting trappes'!$F13:$EE13)+SUMIF('SPACELOG 5 BP'!$F$2:$EE$2,CH$4,'SPACELOG 5 BP'!$F13:$EE13)+SUMIF('SPACELOG 6 BP'!$F$2:$EE$2,CH$4,'SPACELOG 6 BP'!$F13:$EE13)+SUMIF('SPACELOG 7 BP'!$F$2:$EE$2,CH$4,'SPACELOG 7 BP'!$F13:$EE13)+SUMIF('SPACELOG 8 BP'!$F$2:$EE$2,CH$4,'SPACELOG 8 BP'!$F13:$EE13)+SUMIF('SPACELOG 9 BP'!$F$2:$EE$2,CH$4,'SPACELOG 9 BP'!$F13:$EE13)+SUMIF('SPACELOG 10 BP'!$F$2:$EE$2,CH$4,'SPACELOG 10 BP'!$F13:$EE13)+SUMIF('SPACELOG 11 BP'!$F$2:$EE$2,CH$4,'SPACELOG 11 BP'!$F13:$EE13)+SUMIF('SPACELOG 12 BP'!$F$2:$EE$2,CH$4,'SPACELOG 12 BP'!$F13:$EE13)</f>
        <v>0</v>
      </c>
      <c r="CI13" s="13">
        <f>SUMIF('reporting montigny'!$F$2:$EE$2,CI$4,'reporting montigny'!$F13:$EE13)+SUMIF('reporting boissy'!$F$2:$EE$2,CI$4,'reporting boissy'!$F13:$EE13)+SUMIF('reporting moussy'!$F$2:$EE$2,CI$4,'reporting moussy'!$F13:$EE13)+SUMIF('reporting trappes'!$F$2:$EE$2,CI$4,'reporting trappes'!$F13:$EE13)+SUMIF('SPACELOG 5 BP'!$F$2:$EE$2,CI$4,'SPACELOG 5 BP'!$F13:$EE13)+SUMIF('SPACELOG 6 BP'!$F$2:$EE$2,CI$4,'SPACELOG 6 BP'!$F13:$EE13)+SUMIF('SPACELOG 7 BP'!$F$2:$EE$2,CI$4,'SPACELOG 7 BP'!$F13:$EE13)+SUMIF('SPACELOG 8 BP'!$F$2:$EE$2,CI$4,'SPACELOG 8 BP'!$F13:$EE13)+SUMIF('SPACELOG 9 BP'!$F$2:$EE$2,CI$4,'SPACELOG 9 BP'!$F13:$EE13)+SUMIF('SPACELOG 10 BP'!$F$2:$EE$2,CI$4,'SPACELOG 10 BP'!$F13:$EE13)+SUMIF('SPACELOG 11 BP'!$F$2:$EE$2,CI$4,'SPACELOG 11 BP'!$F13:$EE13)+SUMIF('SPACELOG 12 BP'!$F$2:$EE$2,CI$4,'SPACELOG 12 BP'!$F13:$EE13)</f>
        <v>0</v>
      </c>
      <c r="CJ13" s="13">
        <f>SUMIF('reporting montigny'!$F$2:$EE$2,CJ$4,'reporting montigny'!$F13:$EE13)+SUMIF('reporting boissy'!$F$2:$EE$2,CJ$4,'reporting boissy'!$F13:$EE13)+SUMIF('reporting moussy'!$F$2:$EE$2,CJ$4,'reporting moussy'!$F13:$EE13)+SUMIF('reporting trappes'!$F$2:$EE$2,CJ$4,'reporting trappes'!$F13:$EE13)+SUMIF('SPACELOG 5 BP'!$F$2:$EE$2,CJ$4,'SPACELOG 5 BP'!$F13:$EE13)+SUMIF('SPACELOG 6 BP'!$F$2:$EE$2,CJ$4,'SPACELOG 6 BP'!$F13:$EE13)+SUMIF('SPACELOG 7 BP'!$F$2:$EE$2,CJ$4,'SPACELOG 7 BP'!$F13:$EE13)+SUMIF('SPACELOG 8 BP'!$F$2:$EE$2,CJ$4,'SPACELOG 8 BP'!$F13:$EE13)+SUMIF('SPACELOG 9 BP'!$F$2:$EE$2,CJ$4,'SPACELOG 9 BP'!$F13:$EE13)+SUMIF('SPACELOG 10 BP'!$F$2:$EE$2,CJ$4,'SPACELOG 10 BP'!$F13:$EE13)+SUMIF('SPACELOG 11 BP'!$F$2:$EE$2,CJ$4,'SPACELOG 11 BP'!$F13:$EE13)+SUMIF('SPACELOG 12 BP'!$F$2:$EE$2,CJ$4,'SPACELOG 12 BP'!$F13:$EE13)</f>
        <v>0</v>
      </c>
      <c r="CK13" s="13">
        <f>SUMIF('reporting montigny'!$F$2:$EE$2,CK$4,'reporting montigny'!$F13:$EE13)+SUMIF('reporting boissy'!$F$2:$EE$2,CK$4,'reporting boissy'!$F13:$EE13)+SUMIF('reporting moussy'!$F$2:$EE$2,CK$4,'reporting moussy'!$F13:$EE13)+SUMIF('reporting trappes'!$F$2:$EE$2,CK$4,'reporting trappes'!$F13:$EE13)+SUMIF('SPACELOG 5 BP'!$F$2:$EE$2,CK$4,'SPACELOG 5 BP'!$F13:$EE13)+SUMIF('SPACELOG 6 BP'!$F$2:$EE$2,CK$4,'SPACELOG 6 BP'!$F13:$EE13)+SUMIF('SPACELOG 7 BP'!$F$2:$EE$2,CK$4,'SPACELOG 7 BP'!$F13:$EE13)+SUMIF('SPACELOG 8 BP'!$F$2:$EE$2,CK$4,'SPACELOG 8 BP'!$F13:$EE13)+SUMIF('SPACELOG 9 BP'!$F$2:$EE$2,CK$4,'SPACELOG 9 BP'!$F13:$EE13)+SUMIF('SPACELOG 10 BP'!$F$2:$EE$2,CK$4,'SPACELOG 10 BP'!$F13:$EE13)+SUMIF('SPACELOG 11 BP'!$F$2:$EE$2,CK$4,'SPACELOG 11 BP'!$F13:$EE13)+SUMIF('SPACELOG 12 BP'!$F$2:$EE$2,CK$4,'SPACELOG 12 BP'!$F13:$EE13)</f>
        <v>0</v>
      </c>
      <c r="CL13" s="13">
        <f>SUMIF('reporting montigny'!$F$2:$EE$2,CL$4,'reporting montigny'!$F13:$EE13)+SUMIF('reporting boissy'!$F$2:$EE$2,CL$4,'reporting boissy'!$F13:$EE13)+SUMIF('reporting moussy'!$F$2:$EE$2,CL$4,'reporting moussy'!$F13:$EE13)+SUMIF('reporting trappes'!$F$2:$EE$2,CL$4,'reporting trappes'!$F13:$EE13)+SUMIF('SPACELOG 5 BP'!$F$2:$EE$2,CL$4,'SPACELOG 5 BP'!$F13:$EE13)+SUMIF('SPACELOG 6 BP'!$F$2:$EE$2,CL$4,'SPACELOG 6 BP'!$F13:$EE13)+SUMIF('SPACELOG 7 BP'!$F$2:$EE$2,CL$4,'SPACELOG 7 BP'!$F13:$EE13)+SUMIF('SPACELOG 8 BP'!$F$2:$EE$2,CL$4,'SPACELOG 8 BP'!$F13:$EE13)+SUMIF('SPACELOG 9 BP'!$F$2:$EE$2,CL$4,'SPACELOG 9 BP'!$F13:$EE13)+SUMIF('SPACELOG 10 BP'!$F$2:$EE$2,CL$4,'SPACELOG 10 BP'!$F13:$EE13)+SUMIF('SPACELOG 11 BP'!$F$2:$EE$2,CL$4,'SPACELOG 11 BP'!$F13:$EE13)+SUMIF('SPACELOG 12 BP'!$F$2:$EE$2,CL$4,'SPACELOG 12 BP'!$F13:$EE13)</f>
        <v>0</v>
      </c>
      <c r="CM13" s="13">
        <f>SUMIF('reporting montigny'!$F$2:$EE$2,CM$4,'reporting montigny'!$F13:$EE13)+SUMIF('reporting boissy'!$F$2:$EE$2,CM$4,'reporting boissy'!$F13:$EE13)+SUMIF('reporting moussy'!$F$2:$EE$2,CM$4,'reporting moussy'!$F13:$EE13)+SUMIF('reporting trappes'!$F$2:$EE$2,CM$4,'reporting trappes'!$F13:$EE13)+SUMIF('SPACELOG 5 BP'!$F$2:$EE$2,CM$4,'SPACELOG 5 BP'!$F13:$EE13)+SUMIF('SPACELOG 6 BP'!$F$2:$EE$2,CM$4,'SPACELOG 6 BP'!$F13:$EE13)+SUMIF('SPACELOG 7 BP'!$F$2:$EE$2,CM$4,'SPACELOG 7 BP'!$F13:$EE13)+SUMIF('SPACELOG 8 BP'!$F$2:$EE$2,CM$4,'SPACELOG 8 BP'!$F13:$EE13)+SUMIF('SPACELOG 9 BP'!$F$2:$EE$2,CM$4,'SPACELOG 9 BP'!$F13:$EE13)+SUMIF('SPACELOG 10 BP'!$F$2:$EE$2,CM$4,'SPACELOG 10 BP'!$F13:$EE13)+SUMIF('SPACELOG 11 BP'!$F$2:$EE$2,CM$4,'SPACELOG 11 BP'!$F13:$EE13)+SUMIF('SPACELOG 12 BP'!$F$2:$EE$2,CM$4,'SPACELOG 12 BP'!$F13:$EE13)</f>
        <v>0</v>
      </c>
      <c r="CN13" s="13">
        <f>SUMIF('reporting montigny'!$F$2:$EE$2,CN$4,'reporting montigny'!$F13:$EE13)+SUMIF('reporting boissy'!$F$2:$EE$2,CN$4,'reporting boissy'!$F13:$EE13)+SUMIF('reporting moussy'!$F$2:$EE$2,CN$4,'reporting moussy'!$F13:$EE13)+SUMIF('reporting trappes'!$F$2:$EE$2,CN$4,'reporting trappes'!$F13:$EE13)+SUMIF('SPACELOG 5 BP'!$F$2:$EE$2,CN$4,'SPACELOG 5 BP'!$F13:$EE13)+SUMIF('SPACELOG 6 BP'!$F$2:$EE$2,CN$4,'SPACELOG 6 BP'!$F13:$EE13)+SUMIF('SPACELOG 7 BP'!$F$2:$EE$2,CN$4,'SPACELOG 7 BP'!$F13:$EE13)+SUMIF('SPACELOG 8 BP'!$F$2:$EE$2,CN$4,'SPACELOG 8 BP'!$F13:$EE13)+SUMIF('SPACELOG 9 BP'!$F$2:$EE$2,CN$4,'SPACELOG 9 BP'!$F13:$EE13)+SUMIF('SPACELOG 10 BP'!$F$2:$EE$2,CN$4,'SPACELOG 10 BP'!$F13:$EE13)+SUMIF('SPACELOG 11 BP'!$F$2:$EE$2,CN$4,'SPACELOG 11 BP'!$F13:$EE13)+SUMIF('SPACELOG 12 BP'!$F$2:$EE$2,CN$4,'SPACELOG 12 BP'!$F13:$EE13)</f>
        <v>0</v>
      </c>
      <c r="CO13" s="13">
        <f>SUMIF('reporting montigny'!$F$2:$EE$2,CO$4,'reporting montigny'!$F13:$EE13)+SUMIF('reporting boissy'!$F$2:$EE$2,CO$4,'reporting boissy'!$F13:$EE13)+SUMIF('reporting moussy'!$F$2:$EE$2,CO$4,'reporting moussy'!$F13:$EE13)+SUMIF('reporting trappes'!$F$2:$EE$2,CO$4,'reporting trappes'!$F13:$EE13)+SUMIF('SPACELOG 5 BP'!$F$2:$EE$2,CO$4,'SPACELOG 5 BP'!$F13:$EE13)+SUMIF('SPACELOG 6 BP'!$F$2:$EE$2,CO$4,'SPACELOG 6 BP'!$F13:$EE13)+SUMIF('SPACELOG 7 BP'!$F$2:$EE$2,CO$4,'SPACELOG 7 BP'!$F13:$EE13)+SUMIF('SPACELOG 8 BP'!$F$2:$EE$2,CO$4,'SPACELOG 8 BP'!$F13:$EE13)+SUMIF('SPACELOG 9 BP'!$F$2:$EE$2,CO$4,'SPACELOG 9 BP'!$F13:$EE13)+SUMIF('SPACELOG 10 BP'!$F$2:$EE$2,CO$4,'SPACELOG 10 BP'!$F13:$EE13)+SUMIF('SPACELOG 11 BP'!$F$2:$EE$2,CO$4,'SPACELOG 11 BP'!$F13:$EE13)+SUMIF('SPACELOG 12 BP'!$F$2:$EE$2,CO$4,'SPACELOG 12 BP'!$F13:$EE13)</f>
        <v>0</v>
      </c>
      <c r="CP13" s="13">
        <f>SUMIF('reporting montigny'!$F$2:$EE$2,CP$4,'reporting montigny'!$F13:$EE13)+SUMIF('reporting boissy'!$F$2:$EE$2,CP$4,'reporting boissy'!$F13:$EE13)+SUMIF('reporting moussy'!$F$2:$EE$2,CP$4,'reporting moussy'!$F13:$EE13)+SUMIF('reporting trappes'!$F$2:$EE$2,CP$4,'reporting trappes'!$F13:$EE13)+SUMIF('SPACELOG 5 BP'!$F$2:$EE$2,CP$4,'SPACELOG 5 BP'!$F13:$EE13)+SUMIF('SPACELOG 6 BP'!$F$2:$EE$2,CP$4,'SPACELOG 6 BP'!$F13:$EE13)+SUMIF('SPACELOG 7 BP'!$F$2:$EE$2,CP$4,'SPACELOG 7 BP'!$F13:$EE13)+SUMIF('SPACELOG 8 BP'!$F$2:$EE$2,CP$4,'SPACELOG 8 BP'!$F13:$EE13)+SUMIF('SPACELOG 9 BP'!$F$2:$EE$2,CP$4,'SPACELOG 9 BP'!$F13:$EE13)+SUMIF('SPACELOG 10 BP'!$F$2:$EE$2,CP$4,'SPACELOG 10 BP'!$F13:$EE13)+SUMIF('SPACELOG 11 BP'!$F$2:$EE$2,CP$4,'SPACELOG 11 BP'!$F13:$EE13)+SUMIF('SPACELOG 12 BP'!$F$2:$EE$2,CP$4,'SPACELOG 12 BP'!$F13:$EE13)</f>
        <v>0</v>
      </c>
      <c r="CQ13" s="13">
        <f>SUMIF('reporting montigny'!$F$2:$EE$2,CQ$4,'reporting montigny'!$F13:$EE13)+SUMIF('reporting boissy'!$F$2:$EE$2,CQ$4,'reporting boissy'!$F13:$EE13)+SUMIF('reporting moussy'!$F$2:$EE$2,CQ$4,'reporting moussy'!$F13:$EE13)+SUMIF('reporting trappes'!$F$2:$EE$2,CQ$4,'reporting trappes'!$F13:$EE13)+SUMIF('SPACELOG 5 BP'!$F$2:$EE$2,CQ$4,'SPACELOG 5 BP'!$F13:$EE13)+SUMIF('SPACELOG 6 BP'!$F$2:$EE$2,CQ$4,'SPACELOG 6 BP'!$F13:$EE13)+SUMIF('SPACELOG 7 BP'!$F$2:$EE$2,CQ$4,'SPACELOG 7 BP'!$F13:$EE13)+SUMIF('SPACELOG 8 BP'!$F$2:$EE$2,CQ$4,'SPACELOG 8 BP'!$F13:$EE13)+SUMIF('SPACELOG 9 BP'!$F$2:$EE$2,CQ$4,'SPACELOG 9 BP'!$F13:$EE13)+SUMIF('SPACELOG 10 BP'!$F$2:$EE$2,CQ$4,'SPACELOG 10 BP'!$F13:$EE13)+SUMIF('SPACELOG 11 BP'!$F$2:$EE$2,CQ$4,'SPACELOG 11 BP'!$F13:$EE13)+SUMIF('SPACELOG 12 BP'!$F$2:$EE$2,CQ$4,'SPACELOG 12 BP'!$F13:$EE13)</f>
        <v>0</v>
      </c>
      <c r="CR13" s="14">
        <f t="shared" si="15"/>
        <v>0</v>
      </c>
      <c r="CS13" s="13">
        <f>SUMIF('reporting montigny'!$F$2:$EE$2,CS$4,'reporting montigny'!$F13:$EE13)+SUMIF('reporting boissy'!$F$2:$EE$2,CS$4,'reporting boissy'!$F13:$EE13)+SUMIF('reporting moussy'!$F$2:$EE$2,CS$4,'reporting moussy'!$F13:$EE13)+SUMIF('reporting trappes'!$F$2:$EE$2,CS$4,'reporting trappes'!$F13:$EE13)+SUMIF('SPACELOG 5 BP'!$F$2:$EE$2,CS$4,'SPACELOG 5 BP'!$F13:$EE13)+SUMIF('SPACELOG 6 BP'!$F$2:$EE$2,CS$4,'SPACELOG 6 BP'!$F13:$EE13)+SUMIF('SPACELOG 7 BP'!$F$2:$EE$2,CS$4,'SPACELOG 7 BP'!$F13:$EE13)+SUMIF('SPACELOG 8 BP'!$F$2:$EE$2,CS$4,'SPACELOG 8 BP'!$F13:$EE13)+SUMIF('SPACELOG 9 BP'!$F$2:$EE$2,CS$4,'SPACELOG 9 BP'!$F13:$EE13)+SUMIF('SPACELOG 10 BP'!$F$2:$EE$2,CS$4,'SPACELOG 10 BP'!$F13:$EE13)+SUMIF('SPACELOG 11 BP'!$F$2:$EE$2,CS$4,'SPACELOG 11 BP'!$F13:$EE13)+SUMIF('SPACELOG 12 BP'!$F$2:$EE$2,CS$4,'SPACELOG 12 BP'!$F13:$EE13)</f>
        <v>0</v>
      </c>
      <c r="CT13" s="13">
        <f>SUMIF('reporting montigny'!$F$2:$EE$2,CT$4,'reporting montigny'!$F13:$EE13)+SUMIF('reporting boissy'!$F$2:$EE$2,CT$4,'reporting boissy'!$F13:$EE13)+SUMIF('reporting moussy'!$F$2:$EE$2,CT$4,'reporting moussy'!$F13:$EE13)+SUMIF('reporting trappes'!$F$2:$EE$2,CT$4,'reporting trappes'!$F13:$EE13)+SUMIF('SPACELOG 5 BP'!$F$2:$EE$2,CT$4,'SPACELOG 5 BP'!$F13:$EE13)+SUMIF('SPACELOG 6 BP'!$F$2:$EE$2,CT$4,'SPACELOG 6 BP'!$F13:$EE13)+SUMIF('SPACELOG 7 BP'!$F$2:$EE$2,CT$4,'SPACELOG 7 BP'!$F13:$EE13)+SUMIF('SPACELOG 8 BP'!$F$2:$EE$2,CT$4,'SPACELOG 8 BP'!$F13:$EE13)+SUMIF('SPACELOG 9 BP'!$F$2:$EE$2,CT$4,'SPACELOG 9 BP'!$F13:$EE13)+SUMIF('SPACELOG 10 BP'!$F$2:$EE$2,CT$4,'SPACELOG 10 BP'!$F13:$EE13)+SUMIF('SPACELOG 11 BP'!$F$2:$EE$2,CT$4,'SPACELOG 11 BP'!$F13:$EE13)+SUMIF('SPACELOG 12 BP'!$F$2:$EE$2,CT$4,'SPACELOG 12 BP'!$F13:$EE13)</f>
        <v>0</v>
      </c>
      <c r="CU13" s="13">
        <f>SUMIF('reporting montigny'!$F$2:$EE$2,CU$4,'reporting montigny'!$F13:$EE13)+SUMIF('reporting boissy'!$F$2:$EE$2,CU$4,'reporting boissy'!$F13:$EE13)+SUMIF('reporting moussy'!$F$2:$EE$2,CU$4,'reporting moussy'!$F13:$EE13)+SUMIF('reporting trappes'!$F$2:$EE$2,CU$4,'reporting trappes'!$F13:$EE13)+SUMIF('SPACELOG 5 BP'!$F$2:$EE$2,CU$4,'SPACELOG 5 BP'!$F13:$EE13)+SUMIF('SPACELOG 6 BP'!$F$2:$EE$2,CU$4,'SPACELOG 6 BP'!$F13:$EE13)+SUMIF('SPACELOG 7 BP'!$F$2:$EE$2,CU$4,'SPACELOG 7 BP'!$F13:$EE13)+SUMIF('SPACELOG 8 BP'!$F$2:$EE$2,CU$4,'SPACELOG 8 BP'!$F13:$EE13)+SUMIF('SPACELOG 9 BP'!$F$2:$EE$2,CU$4,'SPACELOG 9 BP'!$F13:$EE13)+SUMIF('SPACELOG 10 BP'!$F$2:$EE$2,CU$4,'SPACELOG 10 BP'!$F13:$EE13)+SUMIF('SPACELOG 11 BP'!$F$2:$EE$2,CU$4,'SPACELOG 11 BP'!$F13:$EE13)+SUMIF('SPACELOG 12 BP'!$F$2:$EE$2,CU$4,'SPACELOG 12 BP'!$F13:$EE13)</f>
        <v>0</v>
      </c>
      <c r="CV13" s="13">
        <f>SUMIF('reporting montigny'!$F$2:$EE$2,CV$4,'reporting montigny'!$F13:$EE13)+SUMIF('reporting boissy'!$F$2:$EE$2,CV$4,'reporting boissy'!$F13:$EE13)+SUMIF('reporting moussy'!$F$2:$EE$2,CV$4,'reporting moussy'!$F13:$EE13)+SUMIF('reporting trappes'!$F$2:$EE$2,CV$4,'reporting trappes'!$F13:$EE13)+SUMIF('SPACELOG 5 BP'!$F$2:$EE$2,CV$4,'SPACELOG 5 BP'!$F13:$EE13)+SUMIF('SPACELOG 6 BP'!$F$2:$EE$2,CV$4,'SPACELOG 6 BP'!$F13:$EE13)+SUMIF('SPACELOG 7 BP'!$F$2:$EE$2,CV$4,'SPACELOG 7 BP'!$F13:$EE13)+SUMIF('SPACELOG 8 BP'!$F$2:$EE$2,CV$4,'SPACELOG 8 BP'!$F13:$EE13)+SUMIF('SPACELOG 9 BP'!$F$2:$EE$2,CV$4,'SPACELOG 9 BP'!$F13:$EE13)+SUMIF('SPACELOG 10 BP'!$F$2:$EE$2,CV$4,'SPACELOG 10 BP'!$F13:$EE13)+SUMIF('SPACELOG 11 BP'!$F$2:$EE$2,CV$4,'SPACELOG 11 BP'!$F13:$EE13)+SUMIF('SPACELOG 12 BP'!$F$2:$EE$2,CV$4,'SPACELOG 12 BP'!$F13:$EE13)</f>
        <v>0</v>
      </c>
      <c r="CW13" s="13">
        <f>SUMIF('reporting montigny'!$F$2:$EE$2,CW$4,'reporting montigny'!$F13:$EE13)+SUMIF('reporting boissy'!$F$2:$EE$2,CW$4,'reporting boissy'!$F13:$EE13)+SUMIF('reporting moussy'!$F$2:$EE$2,CW$4,'reporting moussy'!$F13:$EE13)+SUMIF('reporting trappes'!$F$2:$EE$2,CW$4,'reporting trappes'!$F13:$EE13)+SUMIF('SPACELOG 5 BP'!$F$2:$EE$2,CW$4,'SPACELOG 5 BP'!$F13:$EE13)+SUMIF('SPACELOG 6 BP'!$F$2:$EE$2,CW$4,'SPACELOG 6 BP'!$F13:$EE13)+SUMIF('SPACELOG 7 BP'!$F$2:$EE$2,CW$4,'SPACELOG 7 BP'!$F13:$EE13)+SUMIF('SPACELOG 8 BP'!$F$2:$EE$2,CW$4,'SPACELOG 8 BP'!$F13:$EE13)+SUMIF('SPACELOG 9 BP'!$F$2:$EE$2,CW$4,'SPACELOG 9 BP'!$F13:$EE13)+SUMIF('SPACELOG 10 BP'!$F$2:$EE$2,CW$4,'SPACELOG 10 BP'!$F13:$EE13)+SUMIF('SPACELOG 11 BP'!$F$2:$EE$2,CW$4,'SPACELOG 11 BP'!$F13:$EE13)+SUMIF('SPACELOG 12 BP'!$F$2:$EE$2,CW$4,'SPACELOG 12 BP'!$F13:$EE13)</f>
        <v>0</v>
      </c>
      <c r="CX13" s="13">
        <f>SUMIF('reporting montigny'!$F$2:$EE$2,CX$4,'reporting montigny'!$F13:$EE13)+SUMIF('reporting boissy'!$F$2:$EE$2,CX$4,'reporting boissy'!$F13:$EE13)+SUMIF('reporting moussy'!$F$2:$EE$2,CX$4,'reporting moussy'!$F13:$EE13)+SUMIF('reporting trappes'!$F$2:$EE$2,CX$4,'reporting trappes'!$F13:$EE13)+SUMIF('SPACELOG 5 BP'!$F$2:$EE$2,CX$4,'SPACELOG 5 BP'!$F13:$EE13)+SUMIF('SPACELOG 6 BP'!$F$2:$EE$2,CX$4,'SPACELOG 6 BP'!$F13:$EE13)+SUMIF('SPACELOG 7 BP'!$F$2:$EE$2,CX$4,'SPACELOG 7 BP'!$F13:$EE13)+SUMIF('SPACELOG 8 BP'!$F$2:$EE$2,CX$4,'SPACELOG 8 BP'!$F13:$EE13)+SUMIF('SPACELOG 9 BP'!$F$2:$EE$2,CX$4,'SPACELOG 9 BP'!$F13:$EE13)+SUMIF('SPACELOG 10 BP'!$F$2:$EE$2,CX$4,'SPACELOG 10 BP'!$F13:$EE13)+SUMIF('SPACELOG 11 BP'!$F$2:$EE$2,CX$4,'SPACELOG 11 BP'!$F13:$EE13)+SUMIF('SPACELOG 12 BP'!$F$2:$EE$2,CX$4,'SPACELOG 12 BP'!$F13:$EE13)</f>
        <v>0</v>
      </c>
      <c r="CY13" s="13">
        <f>SUMIF('reporting montigny'!$F$2:$EE$2,CY$4,'reporting montigny'!$F13:$EE13)+SUMIF('reporting boissy'!$F$2:$EE$2,CY$4,'reporting boissy'!$F13:$EE13)+SUMIF('reporting moussy'!$F$2:$EE$2,CY$4,'reporting moussy'!$F13:$EE13)+SUMIF('reporting trappes'!$F$2:$EE$2,CY$4,'reporting trappes'!$F13:$EE13)+SUMIF('SPACELOG 5 BP'!$F$2:$EE$2,CY$4,'SPACELOG 5 BP'!$F13:$EE13)+SUMIF('SPACELOG 6 BP'!$F$2:$EE$2,CY$4,'SPACELOG 6 BP'!$F13:$EE13)+SUMIF('SPACELOG 7 BP'!$F$2:$EE$2,CY$4,'SPACELOG 7 BP'!$F13:$EE13)+SUMIF('SPACELOG 8 BP'!$F$2:$EE$2,CY$4,'SPACELOG 8 BP'!$F13:$EE13)+SUMIF('SPACELOG 9 BP'!$F$2:$EE$2,CY$4,'SPACELOG 9 BP'!$F13:$EE13)+SUMIF('SPACELOG 10 BP'!$F$2:$EE$2,CY$4,'SPACELOG 10 BP'!$F13:$EE13)+SUMIF('SPACELOG 11 BP'!$F$2:$EE$2,CY$4,'SPACELOG 11 BP'!$F13:$EE13)+SUMIF('SPACELOG 12 BP'!$F$2:$EE$2,CY$4,'SPACELOG 12 BP'!$F13:$EE13)</f>
        <v>0</v>
      </c>
      <c r="CZ13" s="13">
        <f>SUMIF('reporting montigny'!$F$2:$EE$2,CZ$4,'reporting montigny'!$F13:$EE13)+SUMIF('reporting boissy'!$F$2:$EE$2,CZ$4,'reporting boissy'!$F13:$EE13)+SUMIF('reporting moussy'!$F$2:$EE$2,CZ$4,'reporting moussy'!$F13:$EE13)+SUMIF('reporting trappes'!$F$2:$EE$2,CZ$4,'reporting trappes'!$F13:$EE13)+SUMIF('SPACELOG 5 BP'!$F$2:$EE$2,CZ$4,'SPACELOG 5 BP'!$F13:$EE13)+SUMIF('SPACELOG 6 BP'!$F$2:$EE$2,CZ$4,'SPACELOG 6 BP'!$F13:$EE13)+SUMIF('SPACELOG 7 BP'!$F$2:$EE$2,CZ$4,'SPACELOG 7 BP'!$F13:$EE13)+SUMIF('SPACELOG 8 BP'!$F$2:$EE$2,CZ$4,'SPACELOG 8 BP'!$F13:$EE13)+SUMIF('SPACELOG 9 BP'!$F$2:$EE$2,CZ$4,'SPACELOG 9 BP'!$F13:$EE13)+SUMIF('SPACELOG 10 BP'!$F$2:$EE$2,CZ$4,'SPACELOG 10 BP'!$F13:$EE13)+SUMIF('SPACELOG 11 BP'!$F$2:$EE$2,CZ$4,'SPACELOG 11 BP'!$F13:$EE13)+SUMIF('SPACELOG 12 BP'!$F$2:$EE$2,CZ$4,'SPACELOG 12 BP'!$F13:$EE13)</f>
        <v>0</v>
      </c>
      <c r="DA13" s="13">
        <f>SUMIF('reporting montigny'!$F$2:$EE$2,DA$4,'reporting montigny'!$F13:$EE13)+SUMIF('reporting boissy'!$F$2:$EE$2,DA$4,'reporting boissy'!$F13:$EE13)+SUMIF('reporting moussy'!$F$2:$EE$2,DA$4,'reporting moussy'!$F13:$EE13)+SUMIF('reporting trappes'!$F$2:$EE$2,DA$4,'reporting trappes'!$F13:$EE13)+SUMIF('SPACELOG 5 BP'!$F$2:$EE$2,DA$4,'SPACELOG 5 BP'!$F13:$EE13)+SUMIF('SPACELOG 6 BP'!$F$2:$EE$2,DA$4,'SPACELOG 6 BP'!$F13:$EE13)+SUMIF('SPACELOG 7 BP'!$F$2:$EE$2,DA$4,'SPACELOG 7 BP'!$F13:$EE13)+SUMIF('SPACELOG 8 BP'!$F$2:$EE$2,DA$4,'SPACELOG 8 BP'!$F13:$EE13)+SUMIF('SPACELOG 9 BP'!$F$2:$EE$2,DA$4,'SPACELOG 9 BP'!$F13:$EE13)+SUMIF('SPACELOG 10 BP'!$F$2:$EE$2,DA$4,'SPACELOG 10 BP'!$F13:$EE13)+SUMIF('SPACELOG 11 BP'!$F$2:$EE$2,DA$4,'SPACELOG 11 BP'!$F13:$EE13)+SUMIF('SPACELOG 12 BP'!$F$2:$EE$2,DA$4,'SPACELOG 12 BP'!$F13:$EE13)</f>
        <v>0</v>
      </c>
      <c r="DB13" s="13">
        <f>SUMIF('reporting montigny'!$F$2:$EE$2,DB$4,'reporting montigny'!$F13:$EE13)+SUMIF('reporting boissy'!$F$2:$EE$2,DB$4,'reporting boissy'!$F13:$EE13)+SUMIF('reporting moussy'!$F$2:$EE$2,DB$4,'reporting moussy'!$F13:$EE13)+SUMIF('reporting trappes'!$F$2:$EE$2,DB$4,'reporting trappes'!$F13:$EE13)+SUMIF('SPACELOG 5 BP'!$F$2:$EE$2,DB$4,'SPACELOG 5 BP'!$F13:$EE13)+SUMIF('SPACELOG 6 BP'!$F$2:$EE$2,DB$4,'SPACELOG 6 BP'!$F13:$EE13)+SUMIF('SPACELOG 7 BP'!$F$2:$EE$2,DB$4,'SPACELOG 7 BP'!$F13:$EE13)+SUMIF('SPACELOG 8 BP'!$F$2:$EE$2,DB$4,'SPACELOG 8 BP'!$F13:$EE13)+SUMIF('SPACELOG 9 BP'!$F$2:$EE$2,DB$4,'SPACELOG 9 BP'!$F13:$EE13)+SUMIF('SPACELOG 10 BP'!$F$2:$EE$2,DB$4,'SPACELOG 10 BP'!$F13:$EE13)+SUMIF('SPACELOG 11 BP'!$F$2:$EE$2,DB$4,'SPACELOG 11 BP'!$F13:$EE13)+SUMIF('SPACELOG 12 BP'!$F$2:$EE$2,DB$4,'SPACELOG 12 BP'!$F13:$EE13)</f>
        <v>0</v>
      </c>
      <c r="DC13" s="13">
        <f>SUMIF('reporting montigny'!$F$2:$EE$2,DC$4,'reporting montigny'!$F13:$EE13)+SUMIF('reporting boissy'!$F$2:$EE$2,DC$4,'reporting boissy'!$F13:$EE13)+SUMIF('reporting moussy'!$F$2:$EE$2,DC$4,'reporting moussy'!$F13:$EE13)+SUMIF('reporting trappes'!$F$2:$EE$2,DC$4,'reporting trappes'!$F13:$EE13)+SUMIF('SPACELOG 5 BP'!$F$2:$EE$2,DC$4,'SPACELOG 5 BP'!$F13:$EE13)+SUMIF('SPACELOG 6 BP'!$F$2:$EE$2,DC$4,'SPACELOG 6 BP'!$F13:$EE13)+SUMIF('SPACELOG 7 BP'!$F$2:$EE$2,DC$4,'SPACELOG 7 BP'!$F13:$EE13)+SUMIF('SPACELOG 8 BP'!$F$2:$EE$2,DC$4,'SPACELOG 8 BP'!$F13:$EE13)+SUMIF('SPACELOG 9 BP'!$F$2:$EE$2,DC$4,'SPACELOG 9 BP'!$F13:$EE13)+SUMIF('SPACELOG 10 BP'!$F$2:$EE$2,DC$4,'SPACELOG 10 BP'!$F13:$EE13)+SUMIF('SPACELOG 11 BP'!$F$2:$EE$2,DC$4,'SPACELOG 11 BP'!$F13:$EE13)+SUMIF('SPACELOG 12 BP'!$F$2:$EE$2,DC$4,'SPACELOG 12 BP'!$F13:$EE13)</f>
        <v>0</v>
      </c>
      <c r="DD13" s="13">
        <f>SUMIF('reporting montigny'!$F$2:$EE$2,DD$4,'reporting montigny'!$F13:$EE13)+SUMIF('reporting boissy'!$F$2:$EE$2,DD$4,'reporting boissy'!$F13:$EE13)+SUMIF('reporting moussy'!$F$2:$EE$2,DD$4,'reporting moussy'!$F13:$EE13)+SUMIF('reporting trappes'!$F$2:$EE$2,DD$4,'reporting trappes'!$F13:$EE13)+SUMIF('SPACELOG 5 BP'!$F$2:$EE$2,DD$4,'SPACELOG 5 BP'!$F13:$EE13)+SUMIF('SPACELOG 6 BP'!$F$2:$EE$2,DD$4,'SPACELOG 6 BP'!$F13:$EE13)+SUMIF('SPACELOG 7 BP'!$F$2:$EE$2,DD$4,'SPACELOG 7 BP'!$F13:$EE13)+SUMIF('SPACELOG 8 BP'!$F$2:$EE$2,DD$4,'SPACELOG 8 BP'!$F13:$EE13)+SUMIF('SPACELOG 9 BP'!$F$2:$EE$2,DD$4,'SPACELOG 9 BP'!$F13:$EE13)+SUMIF('SPACELOG 10 BP'!$F$2:$EE$2,DD$4,'SPACELOG 10 BP'!$F13:$EE13)+SUMIF('SPACELOG 11 BP'!$F$2:$EE$2,DD$4,'SPACELOG 11 BP'!$F13:$EE13)+SUMIF('SPACELOG 12 BP'!$F$2:$EE$2,DD$4,'SPACELOG 12 BP'!$F13:$EE13)</f>
        <v>0</v>
      </c>
      <c r="DE13" s="14">
        <f t="shared" si="16"/>
        <v>0</v>
      </c>
      <c r="DF13" s="13">
        <f>SUMIF('reporting montigny'!$F$2:$EE$2,DF$4,'reporting montigny'!$F13:$EE13)+SUMIF('reporting boissy'!$F$2:$EE$2,DF$4,'reporting boissy'!$F13:$EE13)+SUMIF('reporting moussy'!$F$2:$EE$2,DF$4,'reporting moussy'!$F13:$EE13)+SUMIF('reporting trappes'!$F$2:$EE$2,DF$4,'reporting trappes'!$F13:$EE13)+SUMIF('SPACELOG 5 BP'!$F$2:$EE$2,DF$4,'SPACELOG 5 BP'!$F13:$EE13)+SUMIF('SPACELOG 6 BP'!$F$2:$EE$2,DF$4,'SPACELOG 6 BP'!$F13:$EE13)+SUMIF('SPACELOG 7 BP'!$F$2:$EE$2,DF$4,'SPACELOG 7 BP'!$F13:$EE13)+SUMIF('SPACELOG 8 BP'!$F$2:$EE$2,DF$4,'SPACELOG 8 BP'!$F13:$EE13)+SUMIF('SPACELOG 9 BP'!$F$2:$EE$2,DF$4,'SPACELOG 9 BP'!$F13:$EE13)+SUMIF('SPACELOG 10 BP'!$F$2:$EE$2,DF$4,'SPACELOG 10 BP'!$F13:$EE13)+SUMIF('SPACELOG 11 BP'!$F$2:$EE$2,DF$4,'SPACELOG 11 BP'!$F13:$EE13)+SUMIF('SPACELOG 12 BP'!$F$2:$EE$2,DF$4,'SPACELOG 12 BP'!$F13:$EE13)</f>
        <v>0</v>
      </c>
      <c r="DG13" s="13">
        <f>SUMIF('reporting montigny'!$F$2:$EE$2,DG$4,'reporting montigny'!$F13:$EE13)+SUMIF('reporting boissy'!$F$2:$EE$2,DG$4,'reporting boissy'!$F13:$EE13)+SUMIF('reporting moussy'!$F$2:$EE$2,DG$4,'reporting moussy'!$F13:$EE13)+SUMIF('reporting trappes'!$F$2:$EE$2,DG$4,'reporting trappes'!$F13:$EE13)+SUMIF('SPACELOG 5 BP'!$F$2:$EE$2,DG$4,'SPACELOG 5 BP'!$F13:$EE13)+SUMIF('SPACELOG 6 BP'!$F$2:$EE$2,DG$4,'SPACELOG 6 BP'!$F13:$EE13)+SUMIF('SPACELOG 7 BP'!$F$2:$EE$2,DG$4,'SPACELOG 7 BP'!$F13:$EE13)+SUMIF('SPACELOG 8 BP'!$F$2:$EE$2,DG$4,'SPACELOG 8 BP'!$F13:$EE13)+SUMIF('SPACELOG 9 BP'!$F$2:$EE$2,DG$4,'SPACELOG 9 BP'!$F13:$EE13)+SUMIF('SPACELOG 10 BP'!$F$2:$EE$2,DG$4,'SPACELOG 10 BP'!$F13:$EE13)+SUMIF('SPACELOG 11 BP'!$F$2:$EE$2,DG$4,'SPACELOG 11 BP'!$F13:$EE13)+SUMIF('SPACELOG 12 BP'!$F$2:$EE$2,DG$4,'SPACELOG 12 BP'!$F13:$EE13)</f>
        <v>0</v>
      </c>
      <c r="DH13" s="13">
        <f>SUMIF('reporting montigny'!$F$2:$EE$2,DH$4,'reporting montigny'!$F13:$EE13)+SUMIF('reporting boissy'!$F$2:$EE$2,DH$4,'reporting boissy'!$F13:$EE13)+SUMIF('reporting moussy'!$F$2:$EE$2,DH$4,'reporting moussy'!$F13:$EE13)+SUMIF('reporting trappes'!$F$2:$EE$2,DH$4,'reporting trappes'!$F13:$EE13)+SUMIF('SPACELOG 5 BP'!$F$2:$EE$2,DH$4,'SPACELOG 5 BP'!$F13:$EE13)+SUMIF('SPACELOG 6 BP'!$F$2:$EE$2,DH$4,'SPACELOG 6 BP'!$F13:$EE13)+SUMIF('SPACELOG 7 BP'!$F$2:$EE$2,DH$4,'SPACELOG 7 BP'!$F13:$EE13)+SUMIF('SPACELOG 8 BP'!$F$2:$EE$2,DH$4,'SPACELOG 8 BP'!$F13:$EE13)+SUMIF('SPACELOG 9 BP'!$F$2:$EE$2,DH$4,'SPACELOG 9 BP'!$F13:$EE13)+SUMIF('SPACELOG 10 BP'!$F$2:$EE$2,DH$4,'SPACELOG 10 BP'!$F13:$EE13)+SUMIF('SPACELOG 11 BP'!$F$2:$EE$2,DH$4,'SPACELOG 11 BP'!$F13:$EE13)+SUMIF('SPACELOG 12 BP'!$F$2:$EE$2,DH$4,'SPACELOG 12 BP'!$F13:$EE13)</f>
        <v>0</v>
      </c>
      <c r="DI13" s="13">
        <f>SUMIF('reporting montigny'!$F$2:$EE$2,DI$4,'reporting montigny'!$F13:$EE13)+SUMIF('reporting boissy'!$F$2:$EE$2,DI$4,'reporting boissy'!$F13:$EE13)+SUMIF('reporting moussy'!$F$2:$EE$2,DI$4,'reporting moussy'!$F13:$EE13)+SUMIF('reporting trappes'!$F$2:$EE$2,DI$4,'reporting trappes'!$F13:$EE13)+SUMIF('SPACELOG 5 BP'!$F$2:$EE$2,DI$4,'SPACELOG 5 BP'!$F13:$EE13)+SUMIF('SPACELOG 6 BP'!$F$2:$EE$2,DI$4,'SPACELOG 6 BP'!$F13:$EE13)+SUMIF('SPACELOG 7 BP'!$F$2:$EE$2,DI$4,'SPACELOG 7 BP'!$F13:$EE13)+SUMIF('SPACELOG 8 BP'!$F$2:$EE$2,DI$4,'SPACELOG 8 BP'!$F13:$EE13)+SUMIF('SPACELOG 9 BP'!$F$2:$EE$2,DI$4,'SPACELOG 9 BP'!$F13:$EE13)+SUMIF('SPACELOG 10 BP'!$F$2:$EE$2,DI$4,'SPACELOG 10 BP'!$F13:$EE13)+SUMIF('SPACELOG 11 BP'!$F$2:$EE$2,DI$4,'SPACELOG 11 BP'!$F13:$EE13)+SUMIF('SPACELOG 12 BP'!$F$2:$EE$2,DI$4,'SPACELOG 12 BP'!$F13:$EE13)</f>
        <v>0</v>
      </c>
      <c r="DJ13" s="13">
        <f>SUMIF('reporting montigny'!$F$2:$EE$2,DJ$4,'reporting montigny'!$F13:$EE13)+SUMIF('reporting boissy'!$F$2:$EE$2,DJ$4,'reporting boissy'!$F13:$EE13)+SUMIF('reporting moussy'!$F$2:$EE$2,DJ$4,'reporting moussy'!$F13:$EE13)+SUMIF('reporting trappes'!$F$2:$EE$2,DJ$4,'reporting trappes'!$F13:$EE13)+SUMIF('SPACELOG 5 BP'!$F$2:$EE$2,DJ$4,'SPACELOG 5 BP'!$F13:$EE13)+SUMIF('SPACELOG 6 BP'!$F$2:$EE$2,DJ$4,'SPACELOG 6 BP'!$F13:$EE13)+SUMIF('SPACELOG 7 BP'!$F$2:$EE$2,DJ$4,'SPACELOG 7 BP'!$F13:$EE13)+SUMIF('SPACELOG 8 BP'!$F$2:$EE$2,DJ$4,'SPACELOG 8 BP'!$F13:$EE13)+SUMIF('SPACELOG 9 BP'!$F$2:$EE$2,DJ$4,'SPACELOG 9 BP'!$F13:$EE13)+SUMIF('SPACELOG 10 BP'!$F$2:$EE$2,DJ$4,'SPACELOG 10 BP'!$F13:$EE13)+SUMIF('SPACELOG 11 BP'!$F$2:$EE$2,DJ$4,'SPACELOG 11 BP'!$F13:$EE13)+SUMIF('SPACELOG 12 BP'!$F$2:$EE$2,DJ$4,'SPACELOG 12 BP'!$F13:$EE13)</f>
        <v>0</v>
      </c>
      <c r="DK13" s="13">
        <f>SUMIF('reporting montigny'!$F$2:$EE$2,DK$4,'reporting montigny'!$F13:$EE13)+SUMIF('reporting boissy'!$F$2:$EE$2,DK$4,'reporting boissy'!$F13:$EE13)+SUMIF('reporting moussy'!$F$2:$EE$2,DK$4,'reporting moussy'!$F13:$EE13)+SUMIF('reporting trappes'!$F$2:$EE$2,DK$4,'reporting trappes'!$F13:$EE13)+SUMIF('SPACELOG 5 BP'!$F$2:$EE$2,DK$4,'SPACELOG 5 BP'!$F13:$EE13)+SUMIF('SPACELOG 6 BP'!$F$2:$EE$2,DK$4,'SPACELOG 6 BP'!$F13:$EE13)+SUMIF('SPACELOG 7 BP'!$F$2:$EE$2,DK$4,'SPACELOG 7 BP'!$F13:$EE13)+SUMIF('SPACELOG 8 BP'!$F$2:$EE$2,DK$4,'SPACELOG 8 BP'!$F13:$EE13)+SUMIF('SPACELOG 9 BP'!$F$2:$EE$2,DK$4,'SPACELOG 9 BP'!$F13:$EE13)+SUMIF('SPACELOG 10 BP'!$F$2:$EE$2,DK$4,'SPACELOG 10 BP'!$F13:$EE13)+SUMIF('SPACELOG 11 BP'!$F$2:$EE$2,DK$4,'SPACELOG 11 BP'!$F13:$EE13)+SUMIF('SPACELOG 12 BP'!$F$2:$EE$2,DK$4,'SPACELOG 12 BP'!$F13:$EE13)</f>
        <v>0</v>
      </c>
      <c r="DL13" s="13">
        <f>SUMIF('reporting montigny'!$F$2:$EE$2,DL$4,'reporting montigny'!$F13:$EE13)+SUMIF('reporting boissy'!$F$2:$EE$2,DL$4,'reporting boissy'!$F13:$EE13)+SUMIF('reporting moussy'!$F$2:$EE$2,DL$4,'reporting moussy'!$F13:$EE13)+SUMIF('reporting trappes'!$F$2:$EE$2,DL$4,'reporting trappes'!$F13:$EE13)+SUMIF('SPACELOG 5 BP'!$F$2:$EE$2,DL$4,'SPACELOG 5 BP'!$F13:$EE13)+SUMIF('SPACELOG 6 BP'!$F$2:$EE$2,DL$4,'SPACELOG 6 BP'!$F13:$EE13)+SUMIF('SPACELOG 7 BP'!$F$2:$EE$2,DL$4,'SPACELOG 7 BP'!$F13:$EE13)+SUMIF('SPACELOG 8 BP'!$F$2:$EE$2,DL$4,'SPACELOG 8 BP'!$F13:$EE13)+SUMIF('SPACELOG 9 BP'!$F$2:$EE$2,DL$4,'SPACELOG 9 BP'!$F13:$EE13)+SUMIF('SPACELOG 10 BP'!$F$2:$EE$2,DL$4,'SPACELOG 10 BP'!$F13:$EE13)+SUMIF('SPACELOG 11 BP'!$F$2:$EE$2,DL$4,'SPACELOG 11 BP'!$F13:$EE13)+SUMIF('SPACELOG 12 BP'!$F$2:$EE$2,DL$4,'SPACELOG 12 BP'!$F13:$EE13)</f>
        <v>0</v>
      </c>
      <c r="DM13" s="13">
        <f>SUMIF('reporting montigny'!$F$2:$EE$2,DM$4,'reporting montigny'!$F13:$EE13)+SUMIF('reporting boissy'!$F$2:$EE$2,DM$4,'reporting boissy'!$F13:$EE13)+SUMIF('reporting moussy'!$F$2:$EE$2,DM$4,'reporting moussy'!$F13:$EE13)+SUMIF('reporting trappes'!$F$2:$EE$2,DM$4,'reporting trappes'!$F13:$EE13)+SUMIF('SPACELOG 5 BP'!$F$2:$EE$2,DM$4,'SPACELOG 5 BP'!$F13:$EE13)+SUMIF('SPACELOG 6 BP'!$F$2:$EE$2,DM$4,'SPACELOG 6 BP'!$F13:$EE13)+SUMIF('SPACELOG 7 BP'!$F$2:$EE$2,DM$4,'SPACELOG 7 BP'!$F13:$EE13)+SUMIF('SPACELOG 8 BP'!$F$2:$EE$2,DM$4,'SPACELOG 8 BP'!$F13:$EE13)+SUMIF('SPACELOG 9 BP'!$F$2:$EE$2,DM$4,'SPACELOG 9 BP'!$F13:$EE13)+SUMIF('SPACELOG 10 BP'!$F$2:$EE$2,DM$4,'SPACELOG 10 BP'!$F13:$EE13)+SUMIF('SPACELOG 11 BP'!$F$2:$EE$2,DM$4,'SPACELOG 11 BP'!$F13:$EE13)+SUMIF('SPACELOG 12 BP'!$F$2:$EE$2,DM$4,'SPACELOG 12 BP'!$F13:$EE13)</f>
        <v>0</v>
      </c>
      <c r="DN13" s="13">
        <f>SUMIF('reporting montigny'!$F$2:$EE$2,DN$4,'reporting montigny'!$F13:$EE13)+SUMIF('reporting boissy'!$F$2:$EE$2,DN$4,'reporting boissy'!$F13:$EE13)+SUMIF('reporting moussy'!$F$2:$EE$2,DN$4,'reporting moussy'!$F13:$EE13)+SUMIF('reporting trappes'!$F$2:$EE$2,DN$4,'reporting trappes'!$F13:$EE13)+SUMIF('SPACELOG 5 BP'!$F$2:$EE$2,DN$4,'SPACELOG 5 BP'!$F13:$EE13)+SUMIF('SPACELOG 6 BP'!$F$2:$EE$2,DN$4,'SPACELOG 6 BP'!$F13:$EE13)+SUMIF('SPACELOG 7 BP'!$F$2:$EE$2,DN$4,'SPACELOG 7 BP'!$F13:$EE13)+SUMIF('SPACELOG 8 BP'!$F$2:$EE$2,DN$4,'SPACELOG 8 BP'!$F13:$EE13)+SUMIF('SPACELOG 9 BP'!$F$2:$EE$2,DN$4,'SPACELOG 9 BP'!$F13:$EE13)+SUMIF('SPACELOG 10 BP'!$F$2:$EE$2,DN$4,'SPACELOG 10 BP'!$F13:$EE13)+SUMIF('SPACELOG 11 BP'!$F$2:$EE$2,DN$4,'SPACELOG 11 BP'!$F13:$EE13)+SUMIF('SPACELOG 12 BP'!$F$2:$EE$2,DN$4,'SPACELOG 12 BP'!$F13:$EE13)</f>
        <v>0</v>
      </c>
      <c r="DO13" s="13">
        <f>SUMIF('reporting montigny'!$F$2:$EE$2,DO$4,'reporting montigny'!$F13:$EE13)+SUMIF('reporting boissy'!$F$2:$EE$2,DO$4,'reporting boissy'!$F13:$EE13)+SUMIF('reporting moussy'!$F$2:$EE$2,DO$4,'reporting moussy'!$F13:$EE13)+SUMIF('reporting trappes'!$F$2:$EE$2,DO$4,'reporting trappes'!$F13:$EE13)+SUMIF('SPACELOG 5 BP'!$F$2:$EE$2,DO$4,'SPACELOG 5 BP'!$F13:$EE13)+SUMIF('SPACELOG 6 BP'!$F$2:$EE$2,DO$4,'SPACELOG 6 BP'!$F13:$EE13)+SUMIF('SPACELOG 7 BP'!$F$2:$EE$2,DO$4,'SPACELOG 7 BP'!$F13:$EE13)+SUMIF('SPACELOG 8 BP'!$F$2:$EE$2,DO$4,'SPACELOG 8 BP'!$F13:$EE13)+SUMIF('SPACELOG 9 BP'!$F$2:$EE$2,DO$4,'SPACELOG 9 BP'!$F13:$EE13)+SUMIF('SPACELOG 10 BP'!$F$2:$EE$2,DO$4,'SPACELOG 10 BP'!$F13:$EE13)+SUMIF('SPACELOG 11 BP'!$F$2:$EE$2,DO$4,'SPACELOG 11 BP'!$F13:$EE13)+SUMIF('SPACELOG 12 BP'!$F$2:$EE$2,DO$4,'SPACELOG 12 BP'!$F13:$EE13)</f>
        <v>0</v>
      </c>
      <c r="DP13" s="13">
        <f>SUMIF('reporting montigny'!$F$2:$EE$2,DP$4,'reporting montigny'!$F13:$EE13)+SUMIF('reporting boissy'!$F$2:$EE$2,DP$4,'reporting boissy'!$F13:$EE13)+SUMIF('reporting moussy'!$F$2:$EE$2,DP$4,'reporting moussy'!$F13:$EE13)+SUMIF('reporting trappes'!$F$2:$EE$2,DP$4,'reporting trappes'!$F13:$EE13)+SUMIF('SPACELOG 5 BP'!$F$2:$EE$2,DP$4,'SPACELOG 5 BP'!$F13:$EE13)+SUMIF('SPACELOG 6 BP'!$F$2:$EE$2,DP$4,'SPACELOG 6 BP'!$F13:$EE13)+SUMIF('SPACELOG 7 BP'!$F$2:$EE$2,DP$4,'SPACELOG 7 BP'!$F13:$EE13)+SUMIF('SPACELOG 8 BP'!$F$2:$EE$2,DP$4,'SPACELOG 8 BP'!$F13:$EE13)+SUMIF('SPACELOG 9 BP'!$F$2:$EE$2,DP$4,'SPACELOG 9 BP'!$F13:$EE13)+SUMIF('SPACELOG 10 BP'!$F$2:$EE$2,DP$4,'SPACELOG 10 BP'!$F13:$EE13)+SUMIF('SPACELOG 11 BP'!$F$2:$EE$2,DP$4,'SPACELOG 11 BP'!$F13:$EE13)+SUMIF('SPACELOG 12 BP'!$F$2:$EE$2,DP$4,'SPACELOG 12 BP'!$F13:$EE13)</f>
        <v>0</v>
      </c>
      <c r="DQ13" s="13">
        <f>SUMIF('reporting montigny'!$F$2:$EE$2,DQ$4,'reporting montigny'!$F13:$EE13)+SUMIF('reporting boissy'!$F$2:$EE$2,DQ$4,'reporting boissy'!$F13:$EE13)+SUMIF('reporting moussy'!$F$2:$EE$2,DQ$4,'reporting moussy'!$F13:$EE13)+SUMIF('reporting trappes'!$F$2:$EE$2,DQ$4,'reporting trappes'!$F13:$EE13)+SUMIF('SPACELOG 5 BP'!$F$2:$EE$2,DQ$4,'SPACELOG 5 BP'!$F13:$EE13)+SUMIF('SPACELOG 6 BP'!$F$2:$EE$2,DQ$4,'SPACELOG 6 BP'!$F13:$EE13)+SUMIF('SPACELOG 7 BP'!$F$2:$EE$2,DQ$4,'SPACELOG 7 BP'!$F13:$EE13)+SUMIF('SPACELOG 8 BP'!$F$2:$EE$2,DQ$4,'SPACELOG 8 BP'!$F13:$EE13)+SUMIF('SPACELOG 9 BP'!$F$2:$EE$2,DQ$4,'SPACELOG 9 BP'!$F13:$EE13)+SUMIF('SPACELOG 10 BP'!$F$2:$EE$2,DQ$4,'SPACELOG 10 BP'!$F13:$EE13)+SUMIF('SPACELOG 11 BP'!$F$2:$EE$2,DQ$4,'SPACELOG 11 BP'!$F13:$EE13)+SUMIF('SPACELOG 12 BP'!$F$2:$EE$2,DQ$4,'SPACELOG 12 BP'!$F13:$EE13)</f>
        <v>0</v>
      </c>
      <c r="DR13" s="14">
        <f t="shared" si="17"/>
        <v>0</v>
      </c>
    </row>
    <row r="14" spans="1:122" x14ac:dyDescent="0.2">
      <c r="B14" s="5" t="s">
        <v>62</v>
      </c>
      <c r="C14" s="17">
        <f>SUM(C9:C13)</f>
        <v>6815000</v>
      </c>
      <c r="E14" s="3" t="s">
        <v>63</v>
      </c>
      <c r="F14" s="13">
        <f>SUMIF('reporting montigny'!$F$2:$EE$2,F$4,'reporting montigny'!$F14:$EE14)+SUMIF('reporting boissy'!$F$2:$EE$2,F$4,'reporting boissy'!$F14:$EE14)+SUMIF('reporting moussy'!$F$2:$EE$2,F$4,'reporting moussy'!$F14:$EE14)+SUMIF('reporting trappes'!$F$2:$EE$2,F$4,'reporting trappes'!$F14:$EE14)+SUMIF('SPACELOG 5 BP'!$F$2:$EE$2,F$4,'SPACELOG 5 BP'!$F14:$EE14)+SUMIF('SPACELOG 6 BP'!$F$2:$EE$2,F$4,'SPACELOG 6 BP'!$F14:$EE14)+SUMIF('SPACELOG 7 BP'!$F$2:$EE$2,F$4,'SPACELOG 7 BP'!$F14:$EE14)+SUMIF('SPACELOG 8 BP'!$F$2:$EE$2,F$4,'SPACELOG 8 BP'!$F14:$EE14)+SUMIF('SPACELOG 9 BP'!$F$2:$EE$2,F$4,'SPACELOG 9 BP'!$F14:$EE14)+SUMIF('SPACELOG 10 BP'!$F$2:$EE$2,F$4,'SPACELOG 10 BP'!$F14:$EE14)+SUMIF('SPACELOG 11 BP'!$F$2:$EE$2,F$4,'SPACELOG 11 BP'!$F14:$EE14)+SUMIF('SPACELOG 12 BP'!$F$2:$EE$2,F$4,'SPACELOG 12 BP'!$F14:$EE14)</f>
        <v>1000</v>
      </c>
      <c r="G14" s="13">
        <f>SUMIF('reporting montigny'!$F$2:$EE$2,G$4,'reporting montigny'!$F14:$EE14)+SUMIF('reporting boissy'!$F$2:$EE$2,G$4,'reporting boissy'!$F14:$EE14)+SUMIF('reporting moussy'!$F$2:$EE$2,G$4,'reporting moussy'!$F14:$EE14)+SUMIF('reporting trappes'!$F$2:$EE$2,G$4,'reporting trappes'!$F14:$EE14)+SUMIF('SPACELOG 5 BP'!$F$2:$EE$2,G$4,'SPACELOG 5 BP'!$F14:$EE14)+SUMIF('SPACELOG 6 BP'!$F$2:$EE$2,G$4,'SPACELOG 6 BP'!$F14:$EE14)+SUMIF('SPACELOG 7 BP'!$F$2:$EE$2,G$4,'SPACELOG 7 BP'!$F14:$EE14)+SUMIF('SPACELOG 8 BP'!$F$2:$EE$2,G$4,'SPACELOG 8 BP'!$F14:$EE14)+SUMIF('SPACELOG 9 BP'!$F$2:$EE$2,G$4,'SPACELOG 9 BP'!$F14:$EE14)+SUMIF('SPACELOG 10 BP'!$F$2:$EE$2,G$4,'SPACELOG 10 BP'!$F14:$EE14)+SUMIF('SPACELOG 11 BP'!$F$2:$EE$2,G$4,'SPACELOG 11 BP'!$F14:$EE14)+SUMIF('SPACELOG 12 BP'!$F$2:$EE$2,G$4,'SPACELOG 12 BP'!$F14:$EE14)</f>
        <v>1000</v>
      </c>
      <c r="H14" s="13">
        <f>SUMIF('reporting montigny'!$F$2:$EE$2,H$4,'reporting montigny'!$F14:$EE14)+SUMIF('reporting boissy'!$F$2:$EE$2,H$4,'reporting boissy'!$F14:$EE14)+SUMIF('reporting moussy'!$F$2:$EE$2,H$4,'reporting moussy'!$F14:$EE14)+SUMIF('reporting trappes'!$F$2:$EE$2,H$4,'reporting trappes'!$F14:$EE14)+SUMIF('SPACELOG 5 BP'!$F$2:$EE$2,H$4,'SPACELOG 5 BP'!$F14:$EE14)+SUMIF('SPACELOG 6 BP'!$F$2:$EE$2,H$4,'SPACELOG 6 BP'!$F14:$EE14)+SUMIF('SPACELOG 7 BP'!$F$2:$EE$2,H$4,'SPACELOG 7 BP'!$F14:$EE14)+SUMIF('SPACELOG 8 BP'!$F$2:$EE$2,H$4,'SPACELOG 8 BP'!$F14:$EE14)+SUMIF('SPACELOG 9 BP'!$F$2:$EE$2,H$4,'SPACELOG 9 BP'!$F14:$EE14)+SUMIF('SPACELOG 10 BP'!$F$2:$EE$2,H$4,'SPACELOG 10 BP'!$F14:$EE14)+SUMIF('SPACELOG 11 BP'!$F$2:$EE$2,H$4,'SPACELOG 11 BP'!$F14:$EE14)+SUMIF('SPACELOG 12 BP'!$F$2:$EE$2,H$4,'SPACELOG 12 BP'!$F14:$EE14)</f>
        <v>1000</v>
      </c>
      <c r="I14" s="13">
        <f>SUMIF('reporting montigny'!$F$2:$EE$2,I$4,'reporting montigny'!$F14:$EE14)+SUMIF('reporting boissy'!$F$2:$EE$2,I$4,'reporting boissy'!$F14:$EE14)+SUMIF('reporting moussy'!$F$2:$EE$2,I$4,'reporting moussy'!$F14:$EE14)+SUMIF('reporting trappes'!$F$2:$EE$2,I$4,'reporting trappes'!$F14:$EE14)+SUMIF('SPACELOG 5 BP'!$F$2:$EE$2,I$4,'SPACELOG 5 BP'!$F14:$EE14)+SUMIF('SPACELOG 6 BP'!$F$2:$EE$2,I$4,'SPACELOG 6 BP'!$F14:$EE14)+SUMIF('SPACELOG 7 BP'!$F$2:$EE$2,I$4,'SPACELOG 7 BP'!$F14:$EE14)+SUMIF('SPACELOG 8 BP'!$F$2:$EE$2,I$4,'SPACELOG 8 BP'!$F14:$EE14)+SUMIF('SPACELOG 9 BP'!$F$2:$EE$2,I$4,'SPACELOG 9 BP'!$F14:$EE14)+SUMIF('SPACELOG 10 BP'!$F$2:$EE$2,I$4,'SPACELOG 10 BP'!$F14:$EE14)+SUMIF('SPACELOG 11 BP'!$F$2:$EE$2,I$4,'SPACELOG 11 BP'!$F14:$EE14)+SUMIF('SPACELOG 12 BP'!$F$2:$EE$2,I$4,'SPACELOG 12 BP'!$F14:$EE14)</f>
        <v>1000</v>
      </c>
      <c r="J14" s="13">
        <f>SUMIF('reporting montigny'!$F$2:$EE$2,J$4,'reporting montigny'!$F14:$EE14)+SUMIF('reporting boissy'!$F$2:$EE$2,J$4,'reporting boissy'!$F14:$EE14)+SUMIF('reporting moussy'!$F$2:$EE$2,J$4,'reporting moussy'!$F14:$EE14)+SUMIF('reporting trappes'!$F$2:$EE$2,J$4,'reporting trappes'!$F14:$EE14)+SUMIF('SPACELOG 5 BP'!$F$2:$EE$2,J$4,'SPACELOG 5 BP'!$F14:$EE14)+SUMIF('SPACELOG 6 BP'!$F$2:$EE$2,J$4,'SPACELOG 6 BP'!$F14:$EE14)+SUMIF('SPACELOG 7 BP'!$F$2:$EE$2,J$4,'SPACELOG 7 BP'!$F14:$EE14)+SUMIF('SPACELOG 8 BP'!$F$2:$EE$2,J$4,'SPACELOG 8 BP'!$F14:$EE14)+SUMIF('SPACELOG 9 BP'!$F$2:$EE$2,J$4,'SPACELOG 9 BP'!$F14:$EE14)+SUMIF('SPACELOG 10 BP'!$F$2:$EE$2,J$4,'SPACELOG 10 BP'!$F14:$EE14)+SUMIF('SPACELOG 11 BP'!$F$2:$EE$2,J$4,'SPACELOG 11 BP'!$F14:$EE14)+SUMIF('SPACELOG 12 BP'!$F$2:$EE$2,J$4,'SPACELOG 12 BP'!$F14:$EE14)</f>
        <v>1000</v>
      </c>
      <c r="K14" s="13">
        <f>SUMIF('reporting montigny'!$F$2:$EE$2,K$4,'reporting montigny'!$F14:$EE14)+SUMIF('reporting boissy'!$F$2:$EE$2,K$4,'reporting boissy'!$F14:$EE14)+SUMIF('reporting moussy'!$F$2:$EE$2,K$4,'reporting moussy'!$F14:$EE14)+SUMIF('reporting trappes'!$F$2:$EE$2,K$4,'reporting trappes'!$F14:$EE14)+SUMIF('SPACELOG 5 BP'!$F$2:$EE$2,K$4,'SPACELOG 5 BP'!$F14:$EE14)+SUMIF('SPACELOG 6 BP'!$F$2:$EE$2,K$4,'SPACELOG 6 BP'!$F14:$EE14)+SUMIF('SPACELOG 7 BP'!$F$2:$EE$2,K$4,'SPACELOG 7 BP'!$F14:$EE14)+SUMIF('SPACELOG 8 BP'!$F$2:$EE$2,K$4,'SPACELOG 8 BP'!$F14:$EE14)+SUMIF('SPACELOG 9 BP'!$F$2:$EE$2,K$4,'SPACELOG 9 BP'!$F14:$EE14)+SUMIF('SPACELOG 10 BP'!$F$2:$EE$2,K$4,'SPACELOG 10 BP'!$F14:$EE14)+SUMIF('SPACELOG 11 BP'!$F$2:$EE$2,K$4,'SPACELOG 11 BP'!$F14:$EE14)+SUMIF('SPACELOG 12 BP'!$F$2:$EE$2,K$4,'SPACELOG 12 BP'!$F14:$EE14)</f>
        <v>1000</v>
      </c>
      <c r="L14" s="13">
        <f>SUMIF('reporting montigny'!$F$2:$EE$2,L$4,'reporting montigny'!$F14:$EE14)+SUMIF('reporting boissy'!$F$2:$EE$2,L$4,'reporting boissy'!$F14:$EE14)+SUMIF('reporting moussy'!$F$2:$EE$2,L$4,'reporting moussy'!$F14:$EE14)+SUMIF('reporting trappes'!$F$2:$EE$2,L$4,'reporting trappes'!$F14:$EE14)+SUMIF('SPACELOG 5 BP'!$F$2:$EE$2,L$4,'SPACELOG 5 BP'!$F14:$EE14)+SUMIF('SPACELOG 6 BP'!$F$2:$EE$2,L$4,'SPACELOG 6 BP'!$F14:$EE14)+SUMIF('SPACELOG 7 BP'!$F$2:$EE$2,L$4,'SPACELOG 7 BP'!$F14:$EE14)+SUMIF('SPACELOG 8 BP'!$F$2:$EE$2,L$4,'SPACELOG 8 BP'!$F14:$EE14)+SUMIF('SPACELOG 9 BP'!$F$2:$EE$2,L$4,'SPACELOG 9 BP'!$F14:$EE14)+SUMIF('SPACELOG 10 BP'!$F$2:$EE$2,L$4,'SPACELOG 10 BP'!$F14:$EE14)+SUMIF('SPACELOG 11 BP'!$F$2:$EE$2,L$4,'SPACELOG 11 BP'!$F14:$EE14)+SUMIF('SPACELOG 12 BP'!$F$2:$EE$2,L$4,'SPACELOG 12 BP'!$F14:$EE14)</f>
        <v>1000</v>
      </c>
      <c r="M14" s="13">
        <f>SUMIF('reporting montigny'!$F$2:$EE$2,M$4,'reporting montigny'!$F14:$EE14)+SUMIF('reporting boissy'!$F$2:$EE$2,M$4,'reporting boissy'!$F14:$EE14)+SUMIF('reporting moussy'!$F$2:$EE$2,M$4,'reporting moussy'!$F14:$EE14)+SUMIF('reporting trappes'!$F$2:$EE$2,M$4,'reporting trappes'!$F14:$EE14)+SUMIF('SPACELOG 5 BP'!$F$2:$EE$2,M$4,'SPACELOG 5 BP'!$F14:$EE14)+SUMIF('SPACELOG 6 BP'!$F$2:$EE$2,M$4,'SPACELOG 6 BP'!$F14:$EE14)+SUMIF('SPACELOG 7 BP'!$F$2:$EE$2,M$4,'SPACELOG 7 BP'!$F14:$EE14)+SUMIF('SPACELOG 8 BP'!$F$2:$EE$2,M$4,'SPACELOG 8 BP'!$F14:$EE14)+SUMIF('SPACELOG 9 BP'!$F$2:$EE$2,M$4,'SPACELOG 9 BP'!$F14:$EE14)+SUMIF('SPACELOG 10 BP'!$F$2:$EE$2,M$4,'SPACELOG 10 BP'!$F14:$EE14)+SUMIF('SPACELOG 11 BP'!$F$2:$EE$2,M$4,'SPACELOG 11 BP'!$F14:$EE14)+SUMIF('SPACELOG 12 BP'!$F$2:$EE$2,M$4,'SPACELOG 12 BP'!$F14:$EE14)</f>
        <v>1000</v>
      </c>
      <c r="N14" s="13">
        <f>SUMIF('reporting montigny'!$F$2:$EE$2,N$4,'reporting montigny'!$F14:$EE14)+SUMIF('reporting boissy'!$F$2:$EE$2,N$4,'reporting boissy'!$F14:$EE14)+SUMIF('reporting moussy'!$F$2:$EE$2,N$4,'reporting moussy'!$F14:$EE14)+SUMIF('reporting trappes'!$F$2:$EE$2,N$4,'reporting trappes'!$F14:$EE14)+SUMIF('SPACELOG 5 BP'!$F$2:$EE$2,N$4,'SPACELOG 5 BP'!$F14:$EE14)+SUMIF('SPACELOG 6 BP'!$F$2:$EE$2,N$4,'SPACELOG 6 BP'!$F14:$EE14)+SUMIF('SPACELOG 7 BP'!$F$2:$EE$2,N$4,'SPACELOG 7 BP'!$F14:$EE14)+SUMIF('SPACELOG 8 BP'!$F$2:$EE$2,N$4,'SPACELOG 8 BP'!$F14:$EE14)+SUMIF('SPACELOG 9 BP'!$F$2:$EE$2,N$4,'SPACELOG 9 BP'!$F14:$EE14)+SUMIF('SPACELOG 10 BP'!$F$2:$EE$2,N$4,'SPACELOG 10 BP'!$F14:$EE14)+SUMIF('SPACELOG 11 BP'!$F$2:$EE$2,N$4,'SPACELOG 11 BP'!$F14:$EE14)+SUMIF('SPACELOG 12 BP'!$F$2:$EE$2,N$4,'SPACELOG 12 BP'!$F14:$EE14)</f>
        <v>1000</v>
      </c>
      <c r="O14" s="13">
        <f>SUMIF('reporting montigny'!$F$2:$EE$2,O$4,'reporting montigny'!$F14:$EE14)+SUMIF('reporting boissy'!$F$2:$EE$2,O$4,'reporting boissy'!$F14:$EE14)+SUMIF('reporting moussy'!$F$2:$EE$2,O$4,'reporting moussy'!$F14:$EE14)+SUMIF('reporting trappes'!$F$2:$EE$2,O$4,'reporting trappes'!$F14:$EE14)+SUMIF('SPACELOG 5 BP'!$F$2:$EE$2,O$4,'SPACELOG 5 BP'!$F14:$EE14)+SUMIF('SPACELOG 6 BP'!$F$2:$EE$2,O$4,'SPACELOG 6 BP'!$F14:$EE14)+SUMIF('SPACELOG 7 BP'!$F$2:$EE$2,O$4,'SPACELOG 7 BP'!$F14:$EE14)+SUMIF('SPACELOG 8 BP'!$F$2:$EE$2,O$4,'SPACELOG 8 BP'!$F14:$EE14)+SUMIF('SPACELOG 9 BP'!$F$2:$EE$2,O$4,'SPACELOG 9 BP'!$F14:$EE14)+SUMIF('SPACELOG 10 BP'!$F$2:$EE$2,O$4,'SPACELOG 10 BP'!$F14:$EE14)+SUMIF('SPACELOG 11 BP'!$F$2:$EE$2,O$4,'SPACELOG 11 BP'!$F14:$EE14)+SUMIF('SPACELOG 12 BP'!$F$2:$EE$2,O$4,'SPACELOG 12 BP'!$F14:$EE14)</f>
        <v>1000</v>
      </c>
      <c r="P14" s="13">
        <f>SUMIF('reporting montigny'!$F$2:$EE$2,P$4,'reporting montigny'!$F14:$EE14)+SUMIF('reporting boissy'!$F$2:$EE$2,P$4,'reporting boissy'!$F14:$EE14)+SUMIF('reporting moussy'!$F$2:$EE$2,P$4,'reporting moussy'!$F14:$EE14)+SUMIF('reporting trappes'!$F$2:$EE$2,P$4,'reporting trappes'!$F14:$EE14)+SUMIF('SPACELOG 5 BP'!$F$2:$EE$2,P$4,'SPACELOG 5 BP'!$F14:$EE14)+SUMIF('SPACELOG 6 BP'!$F$2:$EE$2,P$4,'SPACELOG 6 BP'!$F14:$EE14)+SUMIF('SPACELOG 7 BP'!$F$2:$EE$2,P$4,'SPACELOG 7 BP'!$F14:$EE14)+SUMIF('SPACELOG 8 BP'!$F$2:$EE$2,P$4,'SPACELOG 8 BP'!$F14:$EE14)+SUMIF('SPACELOG 9 BP'!$F$2:$EE$2,P$4,'SPACELOG 9 BP'!$F14:$EE14)+SUMIF('SPACELOG 10 BP'!$F$2:$EE$2,P$4,'SPACELOG 10 BP'!$F14:$EE14)+SUMIF('SPACELOG 11 BP'!$F$2:$EE$2,P$4,'SPACELOG 11 BP'!$F14:$EE14)+SUMIF('SPACELOG 12 BP'!$F$2:$EE$2,P$4,'SPACELOG 12 BP'!$F14:$EE14)</f>
        <v>1000</v>
      </c>
      <c r="Q14" s="13">
        <f>SUMIF('reporting montigny'!$F$2:$EE$2,Q$4,'reporting montigny'!$F14:$EE14)+SUMIF('reporting boissy'!$F$2:$EE$2,Q$4,'reporting boissy'!$F14:$EE14)+SUMIF('reporting moussy'!$F$2:$EE$2,Q$4,'reporting moussy'!$F14:$EE14)+SUMIF('reporting trappes'!$F$2:$EE$2,Q$4,'reporting trappes'!$F14:$EE14)+SUMIF('SPACELOG 5 BP'!$F$2:$EE$2,Q$4,'SPACELOG 5 BP'!$F14:$EE14)+SUMIF('SPACELOG 6 BP'!$F$2:$EE$2,Q$4,'SPACELOG 6 BP'!$F14:$EE14)+SUMIF('SPACELOG 7 BP'!$F$2:$EE$2,Q$4,'SPACELOG 7 BP'!$F14:$EE14)+SUMIF('SPACELOG 8 BP'!$F$2:$EE$2,Q$4,'SPACELOG 8 BP'!$F14:$EE14)+SUMIF('SPACELOG 9 BP'!$F$2:$EE$2,Q$4,'SPACELOG 9 BP'!$F14:$EE14)+SUMIF('SPACELOG 10 BP'!$F$2:$EE$2,Q$4,'SPACELOG 10 BP'!$F14:$EE14)+SUMIF('SPACELOG 11 BP'!$F$2:$EE$2,Q$4,'SPACELOG 11 BP'!$F14:$EE14)+SUMIF('SPACELOG 12 BP'!$F$2:$EE$2,Q$4,'SPACELOG 12 BP'!$F14:$EE14)</f>
        <v>1000</v>
      </c>
      <c r="R14" s="14">
        <f t="shared" si="9"/>
        <v>12000</v>
      </c>
      <c r="S14" s="13">
        <f>SUMIF('reporting montigny'!$F$2:$EE$2,S$4,'reporting montigny'!$F14:$EE14)+SUMIF('reporting boissy'!$F$2:$EE$2,S$4,'reporting boissy'!$F14:$EE14)+SUMIF('reporting moussy'!$F$2:$EE$2,S$4,'reporting moussy'!$F14:$EE14)+SUMIF('reporting trappes'!$F$2:$EE$2,S$4,'reporting trappes'!$F14:$EE14)+SUMIF('SPACELOG 5 BP'!$F$2:$EE$2,S$4,'SPACELOG 5 BP'!$F14:$EE14)+SUMIF('SPACELOG 6 BP'!$F$2:$EE$2,S$4,'SPACELOG 6 BP'!$F14:$EE14)+SUMIF('SPACELOG 7 BP'!$F$2:$EE$2,S$4,'SPACELOG 7 BP'!$F14:$EE14)+SUMIF('SPACELOG 8 BP'!$F$2:$EE$2,S$4,'SPACELOG 8 BP'!$F14:$EE14)+SUMIF('SPACELOG 9 BP'!$F$2:$EE$2,S$4,'SPACELOG 9 BP'!$F14:$EE14)+SUMIF('SPACELOG 10 BP'!$F$2:$EE$2,S$4,'SPACELOG 10 BP'!$F14:$EE14)+SUMIF('SPACELOG 11 BP'!$F$2:$EE$2,S$4,'SPACELOG 11 BP'!$F14:$EE14)+SUMIF('SPACELOG 12 BP'!$F$2:$EE$2,S$4,'SPACELOG 12 BP'!$F14:$EE14)</f>
        <v>1000</v>
      </c>
      <c r="T14" s="13">
        <f>SUMIF('reporting montigny'!$F$2:$EE$2,T$4,'reporting montigny'!$F14:$EE14)+SUMIF('reporting boissy'!$F$2:$EE$2,T$4,'reporting boissy'!$F14:$EE14)+SUMIF('reporting moussy'!$F$2:$EE$2,T$4,'reporting moussy'!$F14:$EE14)+SUMIF('reporting trappes'!$F$2:$EE$2,T$4,'reporting trappes'!$F14:$EE14)+SUMIF('SPACELOG 5 BP'!$F$2:$EE$2,T$4,'SPACELOG 5 BP'!$F14:$EE14)+SUMIF('SPACELOG 6 BP'!$F$2:$EE$2,T$4,'SPACELOG 6 BP'!$F14:$EE14)+SUMIF('SPACELOG 7 BP'!$F$2:$EE$2,T$4,'SPACELOG 7 BP'!$F14:$EE14)+SUMIF('SPACELOG 8 BP'!$F$2:$EE$2,T$4,'SPACELOG 8 BP'!$F14:$EE14)+SUMIF('SPACELOG 9 BP'!$F$2:$EE$2,T$4,'SPACELOG 9 BP'!$F14:$EE14)+SUMIF('SPACELOG 10 BP'!$F$2:$EE$2,T$4,'SPACELOG 10 BP'!$F14:$EE14)+SUMIF('SPACELOG 11 BP'!$F$2:$EE$2,T$4,'SPACELOG 11 BP'!$F14:$EE14)+SUMIF('SPACELOG 12 BP'!$F$2:$EE$2,T$4,'SPACELOG 12 BP'!$F14:$EE14)</f>
        <v>1000</v>
      </c>
      <c r="U14" s="13">
        <f>SUMIF('reporting montigny'!$F$2:$EE$2,U$4,'reporting montigny'!$F14:$EE14)+SUMIF('reporting boissy'!$F$2:$EE$2,U$4,'reporting boissy'!$F14:$EE14)+SUMIF('reporting moussy'!$F$2:$EE$2,U$4,'reporting moussy'!$F14:$EE14)+SUMIF('reporting trappes'!$F$2:$EE$2,U$4,'reporting trappes'!$F14:$EE14)+SUMIF('SPACELOG 5 BP'!$F$2:$EE$2,U$4,'SPACELOG 5 BP'!$F14:$EE14)+SUMIF('SPACELOG 6 BP'!$F$2:$EE$2,U$4,'SPACELOG 6 BP'!$F14:$EE14)+SUMIF('SPACELOG 7 BP'!$F$2:$EE$2,U$4,'SPACELOG 7 BP'!$F14:$EE14)+SUMIF('SPACELOG 8 BP'!$F$2:$EE$2,U$4,'SPACELOG 8 BP'!$F14:$EE14)+SUMIF('SPACELOG 9 BP'!$F$2:$EE$2,U$4,'SPACELOG 9 BP'!$F14:$EE14)+SUMIF('SPACELOG 10 BP'!$F$2:$EE$2,U$4,'SPACELOG 10 BP'!$F14:$EE14)+SUMIF('SPACELOG 11 BP'!$F$2:$EE$2,U$4,'SPACELOG 11 BP'!$F14:$EE14)+SUMIF('SPACELOG 12 BP'!$F$2:$EE$2,U$4,'SPACELOG 12 BP'!$F14:$EE14)</f>
        <v>1000</v>
      </c>
      <c r="V14" s="13">
        <f>SUMIF('reporting montigny'!$F$2:$EE$2,V$4,'reporting montigny'!$F14:$EE14)+SUMIF('reporting boissy'!$F$2:$EE$2,V$4,'reporting boissy'!$F14:$EE14)+SUMIF('reporting moussy'!$F$2:$EE$2,V$4,'reporting moussy'!$F14:$EE14)+SUMIF('reporting trappes'!$F$2:$EE$2,V$4,'reporting trappes'!$F14:$EE14)+SUMIF('SPACELOG 5 BP'!$F$2:$EE$2,V$4,'SPACELOG 5 BP'!$F14:$EE14)+SUMIF('SPACELOG 6 BP'!$F$2:$EE$2,V$4,'SPACELOG 6 BP'!$F14:$EE14)+SUMIF('SPACELOG 7 BP'!$F$2:$EE$2,V$4,'SPACELOG 7 BP'!$F14:$EE14)+SUMIF('SPACELOG 8 BP'!$F$2:$EE$2,V$4,'SPACELOG 8 BP'!$F14:$EE14)+SUMIF('SPACELOG 9 BP'!$F$2:$EE$2,V$4,'SPACELOG 9 BP'!$F14:$EE14)+SUMIF('SPACELOG 10 BP'!$F$2:$EE$2,V$4,'SPACELOG 10 BP'!$F14:$EE14)+SUMIF('SPACELOG 11 BP'!$F$2:$EE$2,V$4,'SPACELOG 11 BP'!$F14:$EE14)+SUMIF('SPACELOG 12 BP'!$F$2:$EE$2,V$4,'SPACELOG 12 BP'!$F14:$EE14)</f>
        <v>1000</v>
      </c>
      <c r="W14" s="13">
        <f>SUMIF('reporting montigny'!$F$2:$EE$2,W$4,'reporting montigny'!$F14:$EE14)+SUMIF('reporting boissy'!$F$2:$EE$2,W$4,'reporting boissy'!$F14:$EE14)+SUMIF('reporting moussy'!$F$2:$EE$2,W$4,'reporting moussy'!$F14:$EE14)+SUMIF('reporting trappes'!$F$2:$EE$2,W$4,'reporting trappes'!$F14:$EE14)+SUMIF('SPACELOG 5 BP'!$F$2:$EE$2,W$4,'SPACELOG 5 BP'!$F14:$EE14)+SUMIF('SPACELOG 6 BP'!$F$2:$EE$2,W$4,'SPACELOG 6 BP'!$F14:$EE14)+SUMIF('SPACELOG 7 BP'!$F$2:$EE$2,W$4,'SPACELOG 7 BP'!$F14:$EE14)+SUMIF('SPACELOG 8 BP'!$F$2:$EE$2,W$4,'SPACELOG 8 BP'!$F14:$EE14)+SUMIF('SPACELOG 9 BP'!$F$2:$EE$2,W$4,'SPACELOG 9 BP'!$F14:$EE14)+SUMIF('SPACELOG 10 BP'!$F$2:$EE$2,W$4,'SPACELOG 10 BP'!$F14:$EE14)+SUMIF('SPACELOG 11 BP'!$F$2:$EE$2,W$4,'SPACELOG 11 BP'!$F14:$EE14)+SUMIF('SPACELOG 12 BP'!$F$2:$EE$2,W$4,'SPACELOG 12 BP'!$F14:$EE14)</f>
        <v>1000</v>
      </c>
      <c r="X14" s="13">
        <f>SUMIF('reporting montigny'!$F$2:$EE$2,X$4,'reporting montigny'!$F14:$EE14)+SUMIF('reporting boissy'!$F$2:$EE$2,X$4,'reporting boissy'!$F14:$EE14)+SUMIF('reporting moussy'!$F$2:$EE$2,X$4,'reporting moussy'!$F14:$EE14)+SUMIF('reporting trappes'!$F$2:$EE$2,X$4,'reporting trappes'!$F14:$EE14)+SUMIF('SPACELOG 5 BP'!$F$2:$EE$2,X$4,'SPACELOG 5 BP'!$F14:$EE14)+SUMIF('SPACELOG 6 BP'!$F$2:$EE$2,X$4,'SPACELOG 6 BP'!$F14:$EE14)+SUMIF('SPACELOG 7 BP'!$F$2:$EE$2,X$4,'SPACELOG 7 BP'!$F14:$EE14)+SUMIF('SPACELOG 8 BP'!$F$2:$EE$2,X$4,'SPACELOG 8 BP'!$F14:$EE14)+SUMIF('SPACELOG 9 BP'!$F$2:$EE$2,X$4,'SPACELOG 9 BP'!$F14:$EE14)+SUMIF('SPACELOG 10 BP'!$F$2:$EE$2,X$4,'SPACELOG 10 BP'!$F14:$EE14)+SUMIF('SPACELOG 11 BP'!$F$2:$EE$2,X$4,'SPACELOG 11 BP'!$F14:$EE14)+SUMIF('SPACELOG 12 BP'!$F$2:$EE$2,X$4,'SPACELOG 12 BP'!$F14:$EE14)</f>
        <v>1000</v>
      </c>
      <c r="Y14" s="13">
        <f>SUMIF('reporting montigny'!$F$2:$EE$2,Y$4,'reporting montigny'!$F14:$EE14)+SUMIF('reporting boissy'!$F$2:$EE$2,Y$4,'reporting boissy'!$F14:$EE14)+SUMIF('reporting moussy'!$F$2:$EE$2,Y$4,'reporting moussy'!$F14:$EE14)+SUMIF('reporting trappes'!$F$2:$EE$2,Y$4,'reporting trappes'!$F14:$EE14)+SUMIF('SPACELOG 5 BP'!$F$2:$EE$2,Y$4,'SPACELOG 5 BP'!$F14:$EE14)+SUMIF('SPACELOG 6 BP'!$F$2:$EE$2,Y$4,'SPACELOG 6 BP'!$F14:$EE14)+SUMIF('SPACELOG 7 BP'!$F$2:$EE$2,Y$4,'SPACELOG 7 BP'!$F14:$EE14)+SUMIF('SPACELOG 8 BP'!$F$2:$EE$2,Y$4,'SPACELOG 8 BP'!$F14:$EE14)+SUMIF('SPACELOG 9 BP'!$F$2:$EE$2,Y$4,'SPACELOG 9 BP'!$F14:$EE14)+SUMIF('SPACELOG 10 BP'!$F$2:$EE$2,Y$4,'SPACELOG 10 BP'!$F14:$EE14)+SUMIF('SPACELOG 11 BP'!$F$2:$EE$2,Y$4,'SPACELOG 11 BP'!$F14:$EE14)+SUMIF('SPACELOG 12 BP'!$F$2:$EE$2,Y$4,'SPACELOG 12 BP'!$F14:$EE14)</f>
        <v>1000</v>
      </c>
      <c r="Z14" s="13">
        <f>SUMIF('reporting montigny'!$F$2:$EE$2,Z$4,'reporting montigny'!$F14:$EE14)+SUMIF('reporting boissy'!$F$2:$EE$2,Z$4,'reporting boissy'!$F14:$EE14)+SUMIF('reporting moussy'!$F$2:$EE$2,Z$4,'reporting moussy'!$F14:$EE14)+SUMIF('reporting trappes'!$F$2:$EE$2,Z$4,'reporting trappes'!$F14:$EE14)+SUMIF('SPACELOG 5 BP'!$F$2:$EE$2,Z$4,'SPACELOG 5 BP'!$F14:$EE14)+SUMIF('SPACELOG 6 BP'!$F$2:$EE$2,Z$4,'SPACELOG 6 BP'!$F14:$EE14)+SUMIF('SPACELOG 7 BP'!$F$2:$EE$2,Z$4,'SPACELOG 7 BP'!$F14:$EE14)+SUMIF('SPACELOG 8 BP'!$F$2:$EE$2,Z$4,'SPACELOG 8 BP'!$F14:$EE14)+SUMIF('SPACELOG 9 BP'!$F$2:$EE$2,Z$4,'SPACELOG 9 BP'!$F14:$EE14)+SUMIF('SPACELOG 10 BP'!$F$2:$EE$2,Z$4,'SPACELOG 10 BP'!$F14:$EE14)+SUMIF('SPACELOG 11 BP'!$F$2:$EE$2,Z$4,'SPACELOG 11 BP'!$F14:$EE14)+SUMIF('SPACELOG 12 BP'!$F$2:$EE$2,Z$4,'SPACELOG 12 BP'!$F14:$EE14)</f>
        <v>1000</v>
      </c>
      <c r="AA14" s="13">
        <f>SUMIF('reporting montigny'!$F$2:$EE$2,AA$4,'reporting montigny'!$F14:$EE14)+SUMIF('reporting boissy'!$F$2:$EE$2,AA$4,'reporting boissy'!$F14:$EE14)+SUMIF('reporting moussy'!$F$2:$EE$2,AA$4,'reporting moussy'!$F14:$EE14)+SUMIF('reporting trappes'!$F$2:$EE$2,AA$4,'reporting trappes'!$F14:$EE14)+SUMIF('SPACELOG 5 BP'!$F$2:$EE$2,AA$4,'SPACELOG 5 BP'!$F14:$EE14)+SUMIF('SPACELOG 6 BP'!$F$2:$EE$2,AA$4,'SPACELOG 6 BP'!$F14:$EE14)+SUMIF('SPACELOG 7 BP'!$F$2:$EE$2,AA$4,'SPACELOG 7 BP'!$F14:$EE14)+SUMIF('SPACELOG 8 BP'!$F$2:$EE$2,AA$4,'SPACELOG 8 BP'!$F14:$EE14)+SUMIF('SPACELOG 9 BP'!$F$2:$EE$2,AA$4,'SPACELOG 9 BP'!$F14:$EE14)+SUMIF('SPACELOG 10 BP'!$F$2:$EE$2,AA$4,'SPACELOG 10 BP'!$F14:$EE14)+SUMIF('SPACELOG 11 BP'!$F$2:$EE$2,AA$4,'SPACELOG 11 BP'!$F14:$EE14)+SUMIF('SPACELOG 12 BP'!$F$2:$EE$2,AA$4,'SPACELOG 12 BP'!$F14:$EE14)</f>
        <v>1000</v>
      </c>
      <c r="AB14" s="13">
        <f>SUMIF('reporting montigny'!$F$2:$EE$2,AB$4,'reporting montigny'!$F14:$EE14)+SUMIF('reporting boissy'!$F$2:$EE$2,AB$4,'reporting boissy'!$F14:$EE14)+SUMIF('reporting moussy'!$F$2:$EE$2,AB$4,'reporting moussy'!$F14:$EE14)+SUMIF('reporting trappes'!$F$2:$EE$2,AB$4,'reporting trappes'!$F14:$EE14)+SUMIF('SPACELOG 5 BP'!$F$2:$EE$2,AB$4,'SPACELOG 5 BP'!$F14:$EE14)+SUMIF('SPACELOG 6 BP'!$F$2:$EE$2,AB$4,'SPACELOG 6 BP'!$F14:$EE14)+SUMIF('SPACELOG 7 BP'!$F$2:$EE$2,AB$4,'SPACELOG 7 BP'!$F14:$EE14)+SUMIF('SPACELOG 8 BP'!$F$2:$EE$2,AB$4,'SPACELOG 8 BP'!$F14:$EE14)+SUMIF('SPACELOG 9 BP'!$F$2:$EE$2,AB$4,'SPACELOG 9 BP'!$F14:$EE14)+SUMIF('SPACELOG 10 BP'!$F$2:$EE$2,AB$4,'SPACELOG 10 BP'!$F14:$EE14)+SUMIF('SPACELOG 11 BP'!$F$2:$EE$2,AB$4,'SPACELOG 11 BP'!$F14:$EE14)+SUMIF('SPACELOG 12 BP'!$F$2:$EE$2,AB$4,'SPACELOG 12 BP'!$F14:$EE14)</f>
        <v>1000</v>
      </c>
      <c r="AC14" s="13">
        <f>SUMIF('reporting montigny'!$F$2:$EE$2,AC$4,'reporting montigny'!$F14:$EE14)+SUMIF('reporting boissy'!$F$2:$EE$2,AC$4,'reporting boissy'!$F14:$EE14)+SUMIF('reporting moussy'!$F$2:$EE$2,AC$4,'reporting moussy'!$F14:$EE14)+SUMIF('reporting trappes'!$F$2:$EE$2,AC$4,'reporting trappes'!$F14:$EE14)+SUMIF('SPACELOG 5 BP'!$F$2:$EE$2,AC$4,'SPACELOG 5 BP'!$F14:$EE14)+SUMIF('SPACELOG 6 BP'!$F$2:$EE$2,AC$4,'SPACELOG 6 BP'!$F14:$EE14)+SUMIF('SPACELOG 7 BP'!$F$2:$EE$2,AC$4,'SPACELOG 7 BP'!$F14:$EE14)+SUMIF('SPACELOG 8 BP'!$F$2:$EE$2,AC$4,'SPACELOG 8 BP'!$F14:$EE14)+SUMIF('SPACELOG 9 BP'!$F$2:$EE$2,AC$4,'SPACELOG 9 BP'!$F14:$EE14)+SUMIF('SPACELOG 10 BP'!$F$2:$EE$2,AC$4,'SPACELOG 10 BP'!$F14:$EE14)+SUMIF('SPACELOG 11 BP'!$F$2:$EE$2,AC$4,'SPACELOG 11 BP'!$F14:$EE14)+SUMIF('SPACELOG 12 BP'!$F$2:$EE$2,AC$4,'SPACELOG 12 BP'!$F14:$EE14)</f>
        <v>1000</v>
      </c>
      <c r="AD14" s="13">
        <f>SUMIF('reporting montigny'!$F$2:$EE$2,AD$4,'reporting montigny'!$F14:$EE14)+SUMIF('reporting boissy'!$F$2:$EE$2,AD$4,'reporting boissy'!$F14:$EE14)+SUMIF('reporting moussy'!$F$2:$EE$2,AD$4,'reporting moussy'!$F14:$EE14)+SUMIF('reporting trappes'!$F$2:$EE$2,AD$4,'reporting trappes'!$F14:$EE14)+SUMIF('SPACELOG 5 BP'!$F$2:$EE$2,AD$4,'SPACELOG 5 BP'!$F14:$EE14)+SUMIF('SPACELOG 6 BP'!$F$2:$EE$2,AD$4,'SPACELOG 6 BP'!$F14:$EE14)+SUMIF('SPACELOG 7 BP'!$F$2:$EE$2,AD$4,'SPACELOG 7 BP'!$F14:$EE14)+SUMIF('SPACELOG 8 BP'!$F$2:$EE$2,AD$4,'SPACELOG 8 BP'!$F14:$EE14)+SUMIF('SPACELOG 9 BP'!$F$2:$EE$2,AD$4,'SPACELOG 9 BP'!$F14:$EE14)+SUMIF('SPACELOG 10 BP'!$F$2:$EE$2,AD$4,'SPACELOG 10 BP'!$F14:$EE14)+SUMIF('SPACELOG 11 BP'!$F$2:$EE$2,AD$4,'SPACELOG 11 BP'!$F14:$EE14)+SUMIF('SPACELOG 12 BP'!$F$2:$EE$2,AD$4,'SPACELOG 12 BP'!$F14:$EE14)</f>
        <v>1000</v>
      </c>
      <c r="AE14" s="14">
        <f t="shared" si="10"/>
        <v>12000</v>
      </c>
      <c r="AF14" s="13">
        <f>SUMIF('reporting montigny'!$F$2:$EE$2,AF$4,'reporting montigny'!$F14:$EE14)+SUMIF('reporting boissy'!$F$2:$EE$2,AF$4,'reporting boissy'!$F14:$EE14)+SUMIF('reporting moussy'!$F$2:$EE$2,AF$4,'reporting moussy'!$F14:$EE14)+SUMIF('reporting trappes'!$F$2:$EE$2,AF$4,'reporting trappes'!$F14:$EE14)+SUMIF('SPACELOG 5 BP'!$F$2:$EE$2,AF$4,'SPACELOG 5 BP'!$F14:$EE14)+SUMIF('SPACELOG 6 BP'!$F$2:$EE$2,AF$4,'SPACELOG 6 BP'!$F14:$EE14)+SUMIF('SPACELOG 7 BP'!$F$2:$EE$2,AF$4,'SPACELOG 7 BP'!$F14:$EE14)+SUMIF('SPACELOG 8 BP'!$F$2:$EE$2,AF$4,'SPACELOG 8 BP'!$F14:$EE14)+SUMIF('SPACELOG 9 BP'!$F$2:$EE$2,AF$4,'SPACELOG 9 BP'!$F14:$EE14)+SUMIF('SPACELOG 10 BP'!$F$2:$EE$2,AF$4,'SPACELOG 10 BP'!$F14:$EE14)+SUMIF('SPACELOG 11 BP'!$F$2:$EE$2,AF$4,'SPACELOG 11 BP'!$F14:$EE14)+SUMIF('SPACELOG 12 BP'!$F$2:$EE$2,AF$4,'SPACELOG 12 BP'!$F14:$EE14)</f>
        <v>1000</v>
      </c>
      <c r="AG14" s="13">
        <f>SUMIF('reporting montigny'!$F$2:$EE$2,AG$4,'reporting montigny'!$F14:$EE14)+SUMIF('reporting boissy'!$F$2:$EE$2,AG$4,'reporting boissy'!$F14:$EE14)+SUMIF('reporting moussy'!$F$2:$EE$2,AG$4,'reporting moussy'!$F14:$EE14)+SUMIF('reporting trappes'!$F$2:$EE$2,AG$4,'reporting trappes'!$F14:$EE14)+SUMIF('SPACELOG 5 BP'!$F$2:$EE$2,AG$4,'SPACELOG 5 BP'!$F14:$EE14)+SUMIF('SPACELOG 6 BP'!$F$2:$EE$2,AG$4,'SPACELOG 6 BP'!$F14:$EE14)+SUMIF('SPACELOG 7 BP'!$F$2:$EE$2,AG$4,'SPACELOG 7 BP'!$F14:$EE14)+SUMIF('SPACELOG 8 BP'!$F$2:$EE$2,AG$4,'SPACELOG 8 BP'!$F14:$EE14)+SUMIF('SPACELOG 9 BP'!$F$2:$EE$2,AG$4,'SPACELOG 9 BP'!$F14:$EE14)+SUMIF('SPACELOG 10 BP'!$F$2:$EE$2,AG$4,'SPACELOG 10 BP'!$F14:$EE14)+SUMIF('SPACELOG 11 BP'!$F$2:$EE$2,AG$4,'SPACELOG 11 BP'!$F14:$EE14)+SUMIF('SPACELOG 12 BP'!$F$2:$EE$2,AG$4,'SPACELOG 12 BP'!$F14:$EE14)</f>
        <v>1000</v>
      </c>
      <c r="AH14" s="13">
        <f>SUMIF('reporting montigny'!$F$2:$EE$2,AH$4,'reporting montigny'!$F14:$EE14)+SUMIF('reporting boissy'!$F$2:$EE$2,AH$4,'reporting boissy'!$F14:$EE14)+SUMIF('reporting moussy'!$F$2:$EE$2,AH$4,'reporting moussy'!$F14:$EE14)+SUMIF('reporting trappes'!$F$2:$EE$2,AH$4,'reporting trappes'!$F14:$EE14)+SUMIF('SPACELOG 5 BP'!$F$2:$EE$2,AH$4,'SPACELOG 5 BP'!$F14:$EE14)+SUMIF('SPACELOG 6 BP'!$F$2:$EE$2,AH$4,'SPACELOG 6 BP'!$F14:$EE14)+SUMIF('SPACELOG 7 BP'!$F$2:$EE$2,AH$4,'SPACELOG 7 BP'!$F14:$EE14)+SUMIF('SPACELOG 8 BP'!$F$2:$EE$2,AH$4,'SPACELOG 8 BP'!$F14:$EE14)+SUMIF('SPACELOG 9 BP'!$F$2:$EE$2,AH$4,'SPACELOG 9 BP'!$F14:$EE14)+SUMIF('SPACELOG 10 BP'!$F$2:$EE$2,AH$4,'SPACELOG 10 BP'!$F14:$EE14)+SUMIF('SPACELOG 11 BP'!$F$2:$EE$2,AH$4,'SPACELOG 11 BP'!$F14:$EE14)+SUMIF('SPACELOG 12 BP'!$F$2:$EE$2,AH$4,'SPACELOG 12 BP'!$F14:$EE14)</f>
        <v>1000</v>
      </c>
      <c r="AI14" s="13">
        <f>SUMIF('reporting montigny'!$F$2:$EE$2,AI$4,'reporting montigny'!$F14:$EE14)+SUMIF('reporting boissy'!$F$2:$EE$2,AI$4,'reporting boissy'!$F14:$EE14)+SUMIF('reporting moussy'!$F$2:$EE$2,AI$4,'reporting moussy'!$F14:$EE14)+SUMIF('reporting trappes'!$F$2:$EE$2,AI$4,'reporting trappes'!$F14:$EE14)+SUMIF('SPACELOG 5 BP'!$F$2:$EE$2,AI$4,'SPACELOG 5 BP'!$F14:$EE14)+SUMIF('SPACELOG 6 BP'!$F$2:$EE$2,AI$4,'SPACELOG 6 BP'!$F14:$EE14)+SUMIF('SPACELOG 7 BP'!$F$2:$EE$2,AI$4,'SPACELOG 7 BP'!$F14:$EE14)+SUMIF('SPACELOG 8 BP'!$F$2:$EE$2,AI$4,'SPACELOG 8 BP'!$F14:$EE14)+SUMIF('SPACELOG 9 BP'!$F$2:$EE$2,AI$4,'SPACELOG 9 BP'!$F14:$EE14)+SUMIF('SPACELOG 10 BP'!$F$2:$EE$2,AI$4,'SPACELOG 10 BP'!$F14:$EE14)+SUMIF('SPACELOG 11 BP'!$F$2:$EE$2,AI$4,'SPACELOG 11 BP'!$F14:$EE14)+SUMIF('SPACELOG 12 BP'!$F$2:$EE$2,AI$4,'SPACELOG 12 BP'!$F14:$EE14)</f>
        <v>1000</v>
      </c>
      <c r="AJ14" s="13">
        <f>SUMIF('reporting montigny'!$F$2:$EE$2,AJ$4,'reporting montigny'!$F14:$EE14)+SUMIF('reporting boissy'!$F$2:$EE$2,AJ$4,'reporting boissy'!$F14:$EE14)+SUMIF('reporting moussy'!$F$2:$EE$2,AJ$4,'reporting moussy'!$F14:$EE14)+SUMIF('reporting trappes'!$F$2:$EE$2,AJ$4,'reporting trappes'!$F14:$EE14)+SUMIF('SPACELOG 5 BP'!$F$2:$EE$2,AJ$4,'SPACELOG 5 BP'!$F14:$EE14)+SUMIF('SPACELOG 6 BP'!$F$2:$EE$2,AJ$4,'SPACELOG 6 BP'!$F14:$EE14)+SUMIF('SPACELOG 7 BP'!$F$2:$EE$2,AJ$4,'SPACELOG 7 BP'!$F14:$EE14)+SUMIF('SPACELOG 8 BP'!$F$2:$EE$2,AJ$4,'SPACELOG 8 BP'!$F14:$EE14)+SUMIF('SPACELOG 9 BP'!$F$2:$EE$2,AJ$4,'SPACELOG 9 BP'!$F14:$EE14)+SUMIF('SPACELOG 10 BP'!$F$2:$EE$2,AJ$4,'SPACELOG 10 BP'!$F14:$EE14)+SUMIF('SPACELOG 11 BP'!$F$2:$EE$2,AJ$4,'SPACELOG 11 BP'!$F14:$EE14)+SUMIF('SPACELOG 12 BP'!$F$2:$EE$2,AJ$4,'SPACELOG 12 BP'!$F14:$EE14)</f>
        <v>1000</v>
      </c>
      <c r="AK14" s="13">
        <f>SUMIF('reporting montigny'!$F$2:$EE$2,AK$4,'reporting montigny'!$F14:$EE14)+SUMIF('reporting boissy'!$F$2:$EE$2,AK$4,'reporting boissy'!$F14:$EE14)+SUMIF('reporting moussy'!$F$2:$EE$2,AK$4,'reporting moussy'!$F14:$EE14)+SUMIF('reporting trappes'!$F$2:$EE$2,AK$4,'reporting trappes'!$F14:$EE14)+SUMIF('SPACELOG 5 BP'!$F$2:$EE$2,AK$4,'SPACELOG 5 BP'!$F14:$EE14)+SUMIF('SPACELOG 6 BP'!$F$2:$EE$2,AK$4,'SPACELOG 6 BP'!$F14:$EE14)+SUMIF('SPACELOG 7 BP'!$F$2:$EE$2,AK$4,'SPACELOG 7 BP'!$F14:$EE14)+SUMIF('SPACELOG 8 BP'!$F$2:$EE$2,AK$4,'SPACELOG 8 BP'!$F14:$EE14)+SUMIF('SPACELOG 9 BP'!$F$2:$EE$2,AK$4,'SPACELOG 9 BP'!$F14:$EE14)+SUMIF('SPACELOG 10 BP'!$F$2:$EE$2,AK$4,'SPACELOG 10 BP'!$F14:$EE14)+SUMIF('SPACELOG 11 BP'!$F$2:$EE$2,AK$4,'SPACELOG 11 BP'!$F14:$EE14)+SUMIF('SPACELOG 12 BP'!$F$2:$EE$2,AK$4,'SPACELOG 12 BP'!$F14:$EE14)</f>
        <v>1000</v>
      </c>
      <c r="AL14" s="13">
        <f>SUMIF('reporting montigny'!$F$2:$EE$2,AL$4,'reporting montigny'!$F14:$EE14)+SUMIF('reporting boissy'!$F$2:$EE$2,AL$4,'reporting boissy'!$F14:$EE14)+SUMIF('reporting moussy'!$F$2:$EE$2,AL$4,'reporting moussy'!$F14:$EE14)+SUMIF('reporting trappes'!$F$2:$EE$2,AL$4,'reporting trappes'!$F14:$EE14)+SUMIF('SPACELOG 5 BP'!$F$2:$EE$2,AL$4,'SPACELOG 5 BP'!$F14:$EE14)+SUMIF('SPACELOG 6 BP'!$F$2:$EE$2,AL$4,'SPACELOG 6 BP'!$F14:$EE14)+SUMIF('SPACELOG 7 BP'!$F$2:$EE$2,AL$4,'SPACELOG 7 BP'!$F14:$EE14)+SUMIF('SPACELOG 8 BP'!$F$2:$EE$2,AL$4,'SPACELOG 8 BP'!$F14:$EE14)+SUMIF('SPACELOG 9 BP'!$F$2:$EE$2,AL$4,'SPACELOG 9 BP'!$F14:$EE14)+SUMIF('SPACELOG 10 BP'!$F$2:$EE$2,AL$4,'SPACELOG 10 BP'!$F14:$EE14)+SUMIF('SPACELOG 11 BP'!$F$2:$EE$2,AL$4,'SPACELOG 11 BP'!$F14:$EE14)+SUMIF('SPACELOG 12 BP'!$F$2:$EE$2,AL$4,'SPACELOG 12 BP'!$F14:$EE14)</f>
        <v>1000</v>
      </c>
      <c r="AM14" s="13">
        <f>SUMIF('reporting montigny'!$F$2:$EE$2,AM$4,'reporting montigny'!$F14:$EE14)+SUMIF('reporting boissy'!$F$2:$EE$2,AM$4,'reporting boissy'!$F14:$EE14)+SUMIF('reporting moussy'!$F$2:$EE$2,AM$4,'reporting moussy'!$F14:$EE14)+SUMIF('reporting trappes'!$F$2:$EE$2,AM$4,'reporting trappes'!$F14:$EE14)+SUMIF('SPACELOG 5 BP'!$F$2:$EE$2,AM$4,'SPACELOG 5 BP'!$F14:$EE14)+SUMIF('SPACELOG 6 BP'!$F$2:$EE$2,AM$4,'SPACELOG 6 BP'!$F14:$EE14)+SUMIF('SPACELOG 7 BP'!$F$2:$EE$2,AM$4,'SPACELOG 7 BP'!$F14:$EE14)+SUMIF('SPACELOG 8 BP'!$F$2:$EE$2,AM$4,'SPACELOG 8 BP'!$F14:$EE14)+SUMIF('SPACELOG 9 BP'!$F$2:$EE$2,AM$4,'SPACELOG 9 BP'!$F14:$EE14)+SUMIF('SPACELOG 10 BP'!$F$2:$EE$2,AM$4,'SPACELOG 10 BP'!$F14:$EE14)+SUMIF('SPACELOG 11 BP'!$F$2:$EE$2,AM$4,'SPACELOG 11 BP'!$F14:$EE14)+SUMIF('SPACELOG 12 BP'!$F$2:$EE$2,AM$4,'SPACELOG 12 BP'!$F14:$EE14)</f>
        <v>1000</v>
      </c>
      <c r="AN14" s="13">
        <f>SUMIF('reporting montigny'!$F$2:$EE$2,AN$4,'reporting montigny'!$F14:$EE14)+SUMIF('reporting boissy'!$F$2:$EE$2,AN$4,'reporting boissy'!$F14:$EE14)+SUMIF('reporting moussy'!$F$2:$EE$2,AN$4,'reporting moussy'!$F14:$EE14)+SUMIF('reporting trappes'!$F$2:$EE$2,AN$4,'reporting trappes'!$F14:$EE14)+SUMIF('SPACELOG 5 BP'!$F$2:$EE$2,AN$4,'SPACELOG 5 BP'!$F14:$EE14)+SUMIF('SPACELOG 6 BP'!$F$2:$EE$2,AN$4,'SPACELOG 6 BP'!$F14:$EE14)+SUMIF('SPACELOG 7 BP'!$F$2:$EE$2,AN$4,'SPACELOG 7 BP'!$F14:$EE14)+SUMIF('SPACELOG 8 BP'!$F$2:$EE$2,AN$4,'SPACELOG 8 BP'!$F14:$EE14)+SUMIF('SPACELOG 9 BP'!$F$2:$EE$2,AN$4,'SPACELOG 9 BP'!$F14:$EE14)+SUMIF('SPACELOG 10 BP'!$F$2:$EE$2,AN$4,'SPACELOG 10 BP'!$F14:$EE14)+SUMIF('SPACELOG 11 BP'!$F$2:$EE$2,AN$4,'SPACELOG 11 BP'!$F14:$EE14)+SUMIF('SPACELOG 12 BP'!$F$2:$EE$2,AN$4,'SPACELOG 12 BP'!$F14:$EE14)</f>
        <v>1000</v>
      </c>
      <c r="AO14" s="13">
        <f>SUMIF('reporting montigny'!$F$2:$EE$2,AO$4,'reporting montigny'!$F14:$EE14)+SUMIF('reporting boissy'!$F$2:$EE$2,AO$4,'reporting boissy'!$F14:$EE14)+SUMIF('reporting moussy'!$F$2:$EE$2,AO$4,'reporting moussy'!$F14:$EE14)+SUMIF('reporting trappes'!$F$2:$EE$2,AO$4,'reporting trappes'!$F14:$EE14)+SUMIF('SPACELOG 5 BP'!$F$2:$EE$2,AO$4,'SPACELOG 5 BP'!$F14:$EE14)+SUMIF('SPACELOG 6 BP'!$F$2:$EE$2,AO$4,'SPACELOG 6 BP'!$F14:$EE14)+SUMIF('SPACELOG 7 BP'!$F$2:$EE$2,AO$4,'SPACELOG 7 BP'!$F14:$EE14)+SUMIF('SPACELOG 8 BP'!$F$2:$EE$2,AO$4,'SPACELOG 8 BP'!$F14:$EE14)+SUMIF('SPACELOG 9 BP'!$F$2:$EE$2,AO$4,'SPACELOG 9 BP'!$F14:$EE14)+SUMIF('SPACELOG 10 BP'!$F$2:$EE$2,AO$4,'SPACELOG 10 BP'!$F14:$EE14)+SUMIF('SPACELOG 11 BP'!$F$2:$EE$2,AO$4,'SPACELOG 11 BP'!$F14:$EE14)+SUMIF('SPACELOG 12 BP'!$F$2:$EE$2,AO$4,'SPACELOG 12 BP'!$F14:$EE14)</f>
        <v>1000</v>
      </c>
      <c r="AP14" s="13">
        <f>SUMIF('reporting montigny'!$F$2:$EE$2,AP$4,'reporting montigny'!$F14:$EE14)+SUMIF('reporting boissy'!$F$2:$EE$2,AP$4,'reporting boissy'!$F14:$EE14)+SUMIF('reporting moussy'!$F$2:$EE$2,AP$4,'reporting moussy'!$F14:$EE14)+SUMIF('reporting trappes'!$F$2:$EE$2,AP$4,'reporting trappes'!$F14:$EE14)+SUMIF('SPACELOG 5 BP'!$F$2:$EE$2,AP$4,'SPACELOG 5 BP'!$F14:$EE14)+SUMIF('SPACELOG 6 BP'!$F$2:$EE$2,AP$4,'SPACELOG 6 BP'!$F14:$EE14)+SUMIF('SPACELOG 7 BP'!$F$2:$EE$2,AP$4,'SPACELOG 7 BP'!$F14:$EE14)+SUMIF('SPACELOG 8 BP'!$F$2:$EE$2,AP$4,'SPACELOG 8 BP'!$F14:$EE14)+SUMIF('SPACELOG 9 BP'!$F$2:$EE$2,AP$4,'SPACELOG 9 BP'!$F14:$EE14)+SUMIF('SPACELOG 10 BP'!$F$2:$EE$2,AP$4,'SPACELOG 10 BP'!$F14:$EE14)+SUMIF('SPACELOG 11 BP'!$F$2:$EE$2,AP$4,'SPACELOG 11 BP'!$F14:$EE14)+SUMIF('SPACELOG 12 BP'!$F$2:$EE$2,AP$4,'SPACELOG 12 BP'!$F14:$EE14)</f>
        <v>1000</v>
      </c>
      <c r="AQ14" s="13">
        <f>SUMIF('reporting montigny'!$F$2:$EE$2,AQ$4,'reporting montigny'!$F14:$EE14)+SUMIF('reporting boissy'!$F$2:$EE$2,AQ$4,'reporting boissy'!$F14:$EE14)+SUMIF('reporting moussy'!$F$2:$EE$2,AQ$4,'reporting moussy'!$F14:$EE14)+SUMIF('reporting trappes'!$F$2:$EE$2,AQ$4,'reporting trappes'!$F14:$EE14)+SUMIF('SPACELOG 5 BP'!$F$2:$EE$2,AQ$4,'SPACELOG 5 BP'!$F14:$EE14)+SUMIF('SPACELOG 6 BP'!$F$2:$EE$2,AQ$4,'SPACELOG 6 BP'!$F14:$EE14)+SUMIF('SPACELOG 7 BP'!$F$2:$EE$2,AQ$4,'SPACELOG 7 BP'!$F14:$EE14)+SUMIF('SPACELOG 8 BP'!$F$2:$EE$2,AQ$4,'SPACELOG 8 BP'!$F14:$EE14)+SUMIF('SPACELOG 9 BP'!$F$2:$EE$2,AQ$4,'SPACELOG 9 BP'!$F14:$EE14)+SUMIF('SPACELOG 10 BP'!$F$2:$EE$2,AQ$4,'SPACELOG 10 BP'!$F14:$EE14)+SUMIF('SPACELOG 11 BP'!$F$2:$EE$2,AQ$4,'SPACELOG 11 BP'!$F14:$EE14)+SUMIF('SPACELOG 12 BP'!$F$2:$EE$2,AQ$4,'SPACELOG 12 BP'!$F14:$EE14)</f>
        <v>1000</v>
      </c>
      <c r="AR14" s="14">
        <f t="shared" si="11"/>
        <v>12000</v>
      </c>
      <c r="AS14" s="13">
        <f>SUMIF('reporting montigny'!$F$2:$EE$2,AS$4,'reporting montigny'!$F14:$EE14)+SUMIF('reporting boissy'!$F$2:$EE$2,AS$4,'reporting boissy'!$F14:$EE14)+SUMIF('reporting moussy'!$F$2:$EE$2,AS$4,'reporting moussy'!$F14:$EE14)+SUMIF('reporting trappes'!$F$2:$EE$2,AS$4,'reporting trappes'!$F14:$EE14)+SUMIF('SPACELOG 5 BP'!$F$2:$EE$2,AS$4,'SPACELOG 5 BP'!$F14:$EE14)+SUMIF('SPACELOG 6 BP'!$F$2:$EE$2,AS$4,'SPACELOG 6 BP'!$F14:$EE14)+SUMIF('SPACELOG 7 BP'!$F$2:$EE$2,AS$4,'SPACELOG 7 BP'!$F14:$EE14)+SUMIF('SPACELOG 8 BP'!$F$2:$EE$2,AS$4,'SPACELOG 8 BP'!$F14:$EE14)+SUMIF('SPACELOG 9 BP'!$F$2:$EE$2,AS$4,'SPACELOG 9 BP'!$F14:$EE14)+SUMIF('SPACELOG 10 BP'!$F$2:$EE$2,AS$4,'SPACELOG 10 BP'!$F14:$EE14)+SUMIF('SPACELOG 11 BP'!$F$2:$EE$2,AS$4,'SPACELOG 11 BP'!$F14:$EE14)+SUMIF('SPACELOG 12 BP'!$F$2:$EE$2,AS$4,'SPACELOG 12 BP'!$F14:$EE14)</f>
        <v>1000</v>
      </c>
      <c r="AT14" s="13">
        <f>SUMIF('reporting montigny'!$F$2:$EE$2,AT$4,'reporting montigny'!$F14:$EE14)+SUMIF('reporting boissy'!$F$2:$EE$2,AT$4,'reporting boissy'!$F14:$EE14)+SUMIF('reporting moussy'!$F$2:$EE$2,AT$4,'reporting moussy'!$F14:$EE14)+SUMIF('reporting trappes'!$F$2:$EE$2,AT$4,'reporting trappes'!$F14:$EE14)+SUMIF('SPACELOG 5 BP'!$F$2:$EE$2,AT$4,'SPACELOG 5 BP'!$F14:$EE14)+SUMIF('SPACELOG 6 BP'!$F$2:$EE$2,AT$4,'SPACELOG 6 BP'!$F14:$EE14)+SUMIF('SPACELOG 7 BP'!$F$2:$EE$2,AT$4,'SPACELOG 7 BP'!$F14:$EE14)+SUMIF('SPACELOG 8 BP'!$F$2:$EE$2,AT$4,'SPACELOG 8 BP'!$F14:$EE14)+SUMIF('SPACELOG 9 BP'!$F$2:$EE$2,AT$4,'SPACELOG 9 BP'!$F14:$EE14)+SUMIF('SPACELOG 10 BP'!$F$2:$EE$2,AT$4,'SPACELOG 10 BP'!$F14:$EE14)+SUMIF('SPACELOG 11 BP'!$F$2:$EE$2,AT$4,'SPACELOG 11 BP'!$F14:$EE14)+SUMIF('SPACELOG 12 BP'!$F$2:$EE$2,AT$4,'SPACELOG 12 BP'!$F14:$EE14)</f>
        <v>1000</v>
      </c>
      <c r="AU14" s="13">
        <f>SUMIF('reporting montigny'!$F$2:$EE$2,AU$4,'reporting montigny'!$F14:$EE14)+SUMIF('reporting boissy'!$F$2:$EE$2,AU$4,'reporting boissy'!$F14:$EE14)+SUMIF('reporting moussy'!$F$2:$EE$2,AU$4,'reporting moussy'!$F14:$EE14)+SUMIF('reporting trappes'!$F$2:$EE$2,AU$4,'reporting trappes'!$F14:$EE14)+SUMIF('SPACELOG 5 BP'!$F$2:$EE$2,AU$4,'SPACELOG 5 BP'!$F14:$EE14)+SUMIF('SPACELOG 6 BP'!$F$2:$EE$2,AU$4,'SPACELOG 6 BP'!$F14:$EE14)+SUMIF('SPACELOG 7 BP'!$F$2:$EE$2,AU$4,'SPACELOG 7 BP'!$F14:$EE14)+SUMIF('SPACELOG 8 BP'!$F$2:$EE$2,AU$4,'SPACELOG 8 BP'!$F14:$EE14)+SUMIF('SPACELOG 9 BP'!$F$2:$EE$2,AU$4,'SPACELOG 9 BP'!$F14:$EE14)+SUMIF('SPACELOG 10 BP'!$F$2:$EE$2,AU$4,'SPACELOG 10 BP'!$F14:$EE14)+SUMIF('SPACELOG 11 BP'!$F$2:$EE$2,AU$4,'SPACELOG 11 BP'!$F14:$EE14)+SUMIF('SPACELOG 12 BP'!$F$2:$EE$2,AU$4,'SPACELOG 12 BP'!$F14:$EE14)</f>
        <v>1000</v>
      </c>
      <c r="AV14" s="13">
        <f>SUMIF('reporting montigny'!$F$2:$EE$2,AV$4,'reporting montigny'!$F14:$EE14)+SUMIF('reporting boissy'!$F$2:$EE$2,AV$4,'reporting boissy'!$F14:$EE14)+SUMIF('reporting moussy'!$F$2:$EE$2,AV$4,'reporting moussy'!$F14:$EE14)+SUMIF('reporting trappes'!$F$2:$EE$2,AV$4,'reporting trappes'!$F14:$EE14)+SUMIF('SPACELOG 5 BP'!$F$2:$EE$2,AV$4,'SPACELOG 5 BP'!$F14:$EE14)+SUMIF('SPACELOG 6 BP'!$F$2:$EE$2,AV$4,'SPACELOG 6 BP'!$F14:$EE14)+SUMIF('SPACELOG 7 BP'!$F$2:$EE$2,AV$4,'SPACELOG 7 BP'!$F14:$EE14)+SUMIF('SPACELOG 8 BP'!$F$2:$EE$2,AV$4,'SPACELOG 8 BP'!$F14:$EE14)+SUMIF('SPACELOG 9 BP'!$F$2:$EE$2,AV$4,'SPACELOG 9 BP'!$F14:$EE14)+SUMIF('SPACELOG 10 BP'!$F$2:$EE$2,AV$4,'SPACELOG 10 BP'!$F14:$EE14)+SUMIF('SPACELOG 11 BP'!$F$2:$EE$2,AV$4,'SPACELOG 11 BP'!$F14:$EE14)+SUMIF('SPACELOG 12 BP'!$F$2:$EE$2,AV$4,'SPACELOG 12 BP'!$F14:$EE14)</f>
        <v>1000</v>
      </c>
      <c r="AW14" s="13">
        <f>SUMIF('reporting montigny'!$F$2:$EE$2,AW$4,'reporting montigny'!$F14:$EE14)+SUMIF('reporting boissy'!$F$2:$EE$2,AW$4,'reporting boissy'!$F14:$EE14)+SUMIF('reporting moussy'!$F$2:$EE$2,AW$4,'reporting moussy'!$F14:$EE14)+SUMIF('reporting trappes'!$F$2:$EE$2,AW$4,'reporting trappes'!$F14:$EE14)+SUMIF('SPACELOG 5 BP'!$F$2:$EE$2,AW$4,'SPACELOG 5 BP'!$F14:$EE14)+SUMIF('SPACELOG 6 BP'!$F$2:$EE$2,AW$4,'SPACELOG 6 BP'!$F14:$EE14)+SUMIF('SPACELOG 7 BP'!$F$2:$EE$2,AW$4,'SPACELOG 7 BP'!$F14:$EE14)+SUMIF('SPACELOG 8 BP'!$F$2:$EE$2,AW$4,'SPACELOG 8 BP'!$F14:$EE14)+SUMIF('SPACELOG 9 BP'!$F$2:$EE$2,AW$4,'SPACELOG 9 BP'!$F14:$EE14)+SUMIF('SPACELOG 10 BP'!$F$2:$EE$2,AW$4,'SPACELOG 10 BP'!$F14:$EE14)+SUMIF('SPACELOG 11 BP'!$F$2:$EE$2,AW$4,'SPACELOG 11 BP'!$F14:$EE14)+SUMIF('SPACELOG 12 BP'!$F$2:$EE$2,AW$4,'SPACELOG 12 BP'!$F14:$EE14)</f>
        <v>1000</v>
      </c>
      <c r="AX14" s="13">
        <f>SUMIF('reporting montigny'!$F$2:$EE$2,AX$4,'reporting montigny'!$F14:$EE14)+SUMIF('reporting boissy'!$F$2:$EE$2,AX$4,'reporting boissy'!$F14:$EE14)+SUMIF('reporting moussy'!$F$2:$EE$2,AX$4,'reporting moussy'!$F14:$EE14)+SUMIF('reporting trappes'!$F$2:$EE$2,AX$4,'reporting trappes'!$F14:$EE14)+SUMIF('SPACELOG 5 BP'!$F$2:$EE$2,AX$4,'SPACELOG 5 BP'!$F14:$EE14)+SUMIF('SPACELOG 6 BP'!$F$2:$EE$2,AX$4,'SPACELOG 6 BP'!$F14:$EE14)+SUMIF('SPACELOG 7 BP'!$F$2:$EE$2,AX$4,'SPACELOG 7 BP'!$F14:$EE14)+SUMIF('SPACELOG 8 BP'!$F$2:$EE$2,AX$4,'SPACELOG 8 BP'!$F14:$EE14)+SUMIF('SPACELOG 9 BP'!$F$2:$EE$2,AX$4,'SPACELOG 9 BP'!$F14:$EE14)+SUMIF('SPACELOG 10 BP'!$F$2:$EE$2,AX$4,'SPACELOG 10 BP'!$F14:$EE14)+SUMIF('SPACELOG 11 BP'!$F$2:$EE$2,AX$4,'SPACELOG 11 BP'!$F14:$EE14)+SUMIF('SPACELOG 12 BP'!$F$2:$EE$2,AX$4,'SPACELOG 12 BP'!$F14:$EE14)</f>
        <v>1000</v>
      </c>
      <c r="AY14" s="13">
        <f>SUMIF('reporting montigny'!$F$2:$EE$2,AY$4,'reporting montigny'!$F14:$EE14)+SUMIF('reporting boissy'!$F$2:$EE$2,AY$4,'reporting boissy'!$F14:$EE14)+SUMIF('reporting moussy'!$F$2:$EE$2,AY$4,'reporting moussy'!$F14:$EE14)+SUMIF('reporting trappes'!$F$2:$EE$2,AY$4,'reporting trappes'!$F14:$EE14)+SUMIF('SPACELOG 5 BP'!$F$2:$EE$2,AY$4,'SPACELOG 5 BP'!$F14:$EE14)+SUMIF('SPACELOG 6 BP'!$F$2:$EE$2,AY$4,'SPACELOG 6 BP'!$F14:$EE14)+SUMIF('SPACELOG 7 BP'!$F$2:$EE$2,AY$4,'SPACELOG 7 BP'!$F14:$EE14)+SUMIF('SPACELOG 8 BP'!$F$2:$EE$2,AY$4,'SPACELOG 8 BP'!$F14:$EE14)+SUMIF('SPACELOG 9 BP'!$F$2:$EE$2,AY$4,'SPACELOG 9 BP'!$F14:$EE14)+SUMIF('SPACELOG 10 BP'!$F$2:$EE$2,AY$4,'SPACELOG 10 BP'!$F14:$EE14)+SUMIF('SPACELOG 11 BP'!$F$2:$EE$2,AY$4,'SPACELOG 11 BP'!$F14:$EE14)+SUMIF('SPACELOG 12 BP'!$F$2:$EE$2,AY$4,'SPACELOG 12 BP'!$F14:$EE14)</f>
        <v>1000</v>
      </c>
      <c r="AZ14" s="13">
        <f>SUMIF('reporting montigny'!$F$2:$EE$2,AZ$4,'reporting montigny'!$F14:$EE14)+SUMIF('reporting boissy'!$F$2:$EE$2,AZ$4,'reporting boissy'!$F14:$EE14)+SUMIF('reporting moussy'!$F$2:$EE$2,AZ$4,'reporting moussy'!$F14:$EE14)+SUMIF('reporting trappes'!$F$2:$EE$2,AZ$4,'reporting trappes'!$F14:$EE14)+SUMIF('SPACELOG 5 BP'!$F$2:$EE$2,AZ$4,'SPACELOG 5 BP'!$F14:$EE14)+SUMIF('SPACELOG 6 BP'!$F$2:$EE$2,AZ$4,'SPACELOG 6 BP'!$F14:$EE14)+SUMIF('SPACELOG 7 BP'!$F$2:$EE$2,AZ$4,'SPACELOG 7 BP'!$F14:$EE14)+SUMIF('SPACELOG 8 BP'!$F$2:$EE$2,AZ$4,'SPACELOG 8 BP'!$F14:$EE14)+SUMIF('SPACELOG 9 BP'!$F$2:$EE$2,AZ$4,'SPACELOG 9 BP'!$F14:$EE14)+SUMIF('SPACELOG 10 BP'!$F$2:$EE$2,AZ$4,'SPACELOG 10 BP'!$F14:$EE14)+SUMIF('SPACELOG 11 BP'!$F$2:$EE$2,AZ$4,'SPACELOG 11 BP'!$F14:$EE14)+SUMIF('SPACELOG 12 BP'!$F$2:$EE$2,AZ$4,'SPACELOG 12 BP'!$F14:$EE14)</f>
        <v>1000</v>
      </c>
      <c r="BA14" s="13">
        <f>SUMIF('reporting montigny'!$F$2:$EE$2,BA$4,'reporting montigny'!$F14:$EE14)+SUMIF('reporting boissy'!$F$2:$EE$2,BA$4,'reporting boissy'!$F14:$EE14)+SUMIF('reporting moussy'!$F$2:$EE$2,BA$4,'reporting moussy'!$F14:$EE14)+SUMIF('reporting trappes'!$F$2:$EE$2,BA$4,'reporting trappes'!$F14:$EE14)+SUMIF('SPACELOG 5 BP'!$F$2:$EE$2,BA$4,'SPACELOG 5 BP'!$F14:$EE14)+SUMIF('SPACELOG 6 BP'!$F$2:$EE$2,BA$4,'SPACELOG 6 BP'!$F14:$EE14)+SUMIF('SPACELOG 7 BP'!$F$2:$EE$2,BA$4,'SPACELOG 7 BP'!$F14:$EE14)+SUMIF('SPACELOG 8 BP'!$F$2:$EE$2,BA$4,'SPACELOG 8 BP'!$F14:$EE14)+SUMIF('SPACELOG 9 BP'!$F$2:$EE$2,BA$4,'SPACELOG 9 BP'!$F14:$EE14)+SUMIF('SPACELOG 10 BP'!$F$2:$EE$2,BA$4,'SPACELOG 10 BP'!$F14:$EE14)+SUMIF('SPACELOG 11 BP'!$F$2:$EE$2,BA$4,'SPACELOG 11 BP'!$F14:$EE14)+SUMIF('SPACELOG 12 BP'!$F$2:$EE$2,BA$4,'SPACELOG 12 BP'!$F14:$EE14)</f>
        <v>1000</v>
      </c>
      <c r="BB14" s="13">
        <f>SUMIF('reporting montigny'!$F$2:$EE$2,BB$4,'reporting montigny'!$F14:$EE14)+SUMIF('reporting boissy'!$F$2:$EE$2,BB$4,'reporting boissy'!$F14:$EE14)+SUMIF('reporting moussy'!$F$2:$EE$2,BB$4,'reporting moussy'!$F14:$EE14)+SUMIF('reporting trappes'!$F$2:$EE$2,BB$4,'reporting trappes'!$F14:$EE14)+SUMIF('SPACELOG 5 BP'!$F$2:$EE$2,BB$4,'SPACELOG 5 BP'!$F14:$EE14)+SUMIF('SPACELOG 6 BP'!$F$2:$EE$2,BB$4,'SPACELOG 6 BP'!$F14:$EE14)+SUMIF('SPACELOG 7 BP'!$F$2:$EE$2,BB$4,'SPACELOG 7 BP'!$F14:$EE14)+SUMIF('SPACELOG 8 BP'!$F$2:$EE$2,BB$4,'SPACELOG 8 BP'!$F14:$EE14)+SUMIF('SPACELOG 9 BP'!$F$2:$EE$2,BB$4,'SPACELOG 9 BP'!$F14:$EE14)+SUMIF('SPACELOG 10 BP'!$F$2:$EE$2,BB$4,'SPACELOG 10 BP'!$F14:$EE14)+SUMIF('SPACELOG 11 BP'!$F$2:$EE$2,BB$4,'SPACELOG 11 BP'!$F14:$EE14)+SUMIF('SPACELOG 12 BP'!$F$2:$EE$2,BB$4,'SPACELOG 12 BP'!$F14:$EE14)</f>
        <v>1000</v>
      </c>
      <c r="BC14" s="13">
        <f>SUMIF('reporting montigny'!$F$2:$EE$2,BC$4,'reporting montigny'!$F14:$EE14)+SUMIF('reporting boissy'!$F$2:$EE$2,BC$4,'reporting boissy'!$F14:$EE14)+SUMIF('reporting moussy'!$F$2:$EE$2,BC$4,'reporting moussy'!$F14:$EE14)+SUMIF('reporting trappes'!$F$2:$EE$2,BC$4,'reporting trappes'!$F14:$EE14)+SUMIF('SPACELOG 5 BP'!$F$2:$EE$2,BC$4,'SPACELOG 5 BP'!$F14:$EE14)+SUMIF('SPACELOG 6 BP'!$F$2:$EE$2,BC$4,'SPACELOG 6 BP'!$F14:$EE14)+SUMIF('SPACELOG 7 BP'!$F$2:$EE$2,BC$4,'SPACELOG 7 BP'!$F14:$EE14)+SUMIF('SPACELOG 8 BP'!$F$2:$EE$2,BC$4,'SPACELOG 8 BP'!$F14:$EE14)+SUMIF('SPACELOG 9 BP'!$F$2:$EE$2,BC$4,'SPACELOG 9 BP'!$F14:$EE14)+SUMIF('SPACELOG 10 BP'!$F$2:$EE$2,BC$4,'SPACELOG 10 BP'!$F14:$EE14)+SUMIF('SPACELOG 11 BP'!$F$2:$EE$2,BC$4,'SPACELOG 11 BP'!$F14:$EE14)+SUMIF('SPACELOG 12 BP'!$F$2:$EE$2,BC$4,'SPACELOG 12 BP'!$F14:$EE14)</f>
        <v>1000</v>
      </c>
      <c r="BD14" s="13">
        <f>SUMIF('reporting montigny'!$F$2:$EE$2,BD$4,'reporting montigny'!$F14:$EE14)+SUMIF('reporting boissy'!$F$2:$EE$2,BD$4,'reporting boissy'!$F14:$EE14)+SUMIF('reporting moussy'!$F$2:$EE$2,BD$4,'reporting moussy'!$F14:$EE14)+SUMIF('reporting trappes'!$F$2:$EE$2,BD$4,'reporting trappes'!$F14:$EE14)+SUMIF('SPACELOG 5 BP'!$F$2:$EE$2,BD$4,'SPACELOG 5 BP'!$F14:$EE14)+SUMIF('SPACELOG 6 BP'!$F$2:$EE$2,BD$4,'SPACELOG 6 BP'!$F14:$EE14)+SUMIF('SPACELOG 7 BP'!$F$2:$EE$2,BD$4,'SPACELOG 7 BP'!$F14:$EE14)+SUMIF('SPACELOG 8 BP'!$F$2:$EE$2,BD$4,'SPACELOG 8 BP'!$F14:$EE14)+SUMIF('SPACELOG 9 BP'!$F$2:$EE$2,BD$4,'SPACELOG 9 BP'!$F14:$EE14)+SUMIF('SPACELOG 10 BP'!$F$2:$EE$2,BD$4,'SPACELOG 10 BP'!$F14:$EE14)+SUMIF('SPACELOG 11 BP'!$F$2:$EE$2,BD$4,'SPACELOG 11 BP'!$F14:$EE14)+SUMIF('SPACELOG 12 BP'!$F$2:$EE$2,BD$4,'SPACELOG 12 BP'!$F14:$EE14)</f>
        <v>1000</v>
      </c>
      <c r="BE14" s="14">
        <f t="shared" si="12"/>
        <v>12000</v>
      </c>
      <c r="BF14" s="13">
        <f>SUMIF('reporting montigny'!$F$2:$EE$2,BF$4,'reporting montigny'!$F14:$EE14)+SUMIF('reporting boissy'!$F$2:$EE$2,BF$4,'reporting boissy'!$F14:$EE14)+SUMIF('reporting moussy'!$F$2:$EE$2,BF$4,'reporting moussy'!$F14:$EE14)+SUMIF('reporting trappes'!$F$2:$EE$2,BF$4,'reporting trappes'!$F14:$EE14)+SUMIF('SPACELOG 5 BP'!$F$2:$EE$2,BF$4,'SPACELOG 5 BP'!$F14:$EE14)+SUMIF('SPACELOG 6 BP'!$F$2:$EE$2,BF$4,'SPACELOG 6 BP'!$F14:$EE14)+SUMIF('SPACELOG 7 BP'!$F$2:$EE$2,BF$4,'SPACELOG 7 BP'!$F14:$EE14)+SUMIF('SPACELOG 8 BP'!$F$2:$EE$2,BF$4,'SPACELOG 8 BP'!$F14:$EE14)+SUMIF('SPACELOG 9 BP'!$F$2:$EE$2,BF$4,'SPACELOG 9 BP'!$F14:$EE14)+SUMIF('SPACELOG 10 BP'!$F$2:$EE$2,BF$4,'SPACELOG 10 BP'!$F14:$EE14)+SUMIF('SPACELOG 11 BP'!$F$2:$EE$2,BF$4,'SPACELOG 11 BP'!$F14:$EE14)+SUMIF('SPACELOG 12 BP'!$F$2:$EE$2,BF$4,'SPACELOG 12 BP'!$F14:$EE14)</f>
        <v>1000</v>
      </c>
      <c r="BG14" s="13">
        <f>SUMIF('reporting montigny'!$F$2:$EE$2,BG$4,'reporting montigny'!$F14:$EE14)+SUMIF('reporting boissy'!$F$2:$EE$2,BG$4,'reporting boissy'!$F14:$EE14)+SUMIF('reporting moussy'!$F$2:$EE$2,BG$4,'reporting moussy'!$F14:$EE14)+SUMIF('reporting trappes'!$F$2:$EE$2,BG$4,'reporting trappes'!$F14:$EE14)+SUMIF('SPACELOG 5 BP'!$F$2:$EE$2,BG$4,'SPACELOG 5 BP'!$F14:$EE14)+SUMIF('SPACELOG 6 BP'!$F$2:$EE$2,BG$4,'SPACELOG 6 BP'!$F14:$EE14)+SUMIF('SPACELOG 7 BP'!$F$2:$EE$2,BG$4,'SPACELOG 7 BP'!$F14:$EE14)+SUMIF('SPACELOG 8 BP'!$F$2:$EE$2,BG$4,'SPACELOG 8 BP'!$F14:$EE14)+SUMIF('SPACELOG 9 BP'!$F$2:$EE$2,BG$4,'SPACELOG 9 BP'!$F14:$EE14)+SUMIF('SPACELOG 10 BP'!$F$2:$EE$2,BG$4,'SPACELOG 10 BP'!$F14:$EE14)+SUMIF('SPACELOG 11 BP'!$F$2:$EE$2,BG$4,'SPACELOG 11 BP'!$F14:$EE14)+SUMIF('SPACELOG 12 BP'!$F$2:$EE$2,BG$4,'SPACELOG 12 BP'!$F14:$EE14)</f>
        <v>1000</v>
      </c>
      <c r="BH14" s="13">
        <f>SUMIF('reporting montigny'!$F$2:$EE$2,BH$4,'reporting montigny'!$F14:$EE14)+SUMIF('reporting boissy'!$F$2:$EE$2,BH$4,'reporting boissy'!$F14:$EE14)+SUMIF('reporting moussy'!$F$2:$EE$2,BH$4,'reporting moussy'!$F14:$EE14)+SUMIF('reporting trappes'!$F$2:$EE$2,BH$4,'reporting trappes'!$F14:$EE14)+SUMIF('SPACELOG 5 BP'!$F$2:$EE$2,BH$4,'SPACELOG 5 BP'!$F14:$EE14)+SUMIF('SPACELOG 6 BP'!$F$2:$EE$2,BH$4,'SPACELOG 6 BP'!$F14:$EE14)+SUMIF('SPACELOG 7 BP'!$F$2:$EE$2,BH$4,'SPACELOG 7 BP'!$F14:$EE14)+SUMIF('SPACELOG 8 BP'!$F$2:$EE$2,BH$4,'SPACELOG 8 BP'!$F14:$EE14)+SUMIF('SPACELOG 9 BP'!$F$2:$EE$2,BH$4,'SPACELOG 9 BP'!$F14:$EE14)+SUMIF('SPACELOG 10 BP'!$F$2:$EE$2,BH$4,'SPACELOG 10 BP'!$F14:$EE14)+SUMIF('SPACELOG 11 BP'!$F$2:$EE$2,BH$4,'SPACELOG 11 BP'!$F14:$EE14)+SUMIF('SPACELOG 12 BP'!$F$2:$EE$2,BH$4,'SPACELOG 12 BP'!$F14:$EE14)</f>
        <v>1000</v>
      </c>
      <c r="BI14" s="13">
        <f>SUMIF('reporting montigny'!$F$2:$EE$2,BI$4,'reporting montigny'!$F14:$EE14)+SUMIF('reporting boissy'!$F$2:$EE$2,BI$4,'reporting boissy'!$F14:$EE14)+SUMIF('reporting moussy'!$F$2:$EE$2,BI$4,'reporting moussy'!$F14:$EE14)+SUMIF('reporting trappes'!$F$2:$EE$2,BI$4,'reporting trappes'!$F14:$EE14)+SUMIF('SPACELOG 5 BP'!$F$2:$EE$2,BI$4,'SPACELOG 5 BP'!$F14:$EE14)+SUMIF('SPACELOG 6 BP'!$F$2:$EE$2,BI$4,'SPACELOG 6 BP'!$F14:$EE14)+SUMIF('SPACELOG 7 BP'!$F$2:$EE$2,BI$4,'SPACELOG 7 BP'!$F14:$EE14)+SUMIF('SPACELOG 8 BP'!$F$2:$EE$2,BI$4,'SPACELOG 8 BP'!$F14:$EE14)+SUMIF('SPACELOG 9 BP'!$F$2:$EE$2,BI$4,'SPACELOG 9 BP'!$F14:$EE14)+SUMIF('SPACELOG 10 BP'!$F$2:$EE$2,BI$4,'SPACELOG 10 BP'!$F14:$EE14)+SUMIF('SPACELOG 11 BP'!$F$2:$EE$2,BI$4,'SPACELOG 11 BP'!$F14:$EE14)+SUMIF('SPACELOG 12 BP'!$F$2:$EE$2,BI$4,'SPACELOG 12 BP'!$F14:$EE14)</f>
        <v>1000</v>
      </c>
      <c r="BJ14" s="13">
        <f>SUMIF('reporting montigny'!$F$2:$EE$2,BJ$4,'reporting montigny'!$F14:$EE14)+SUMIF('reporting boissy'!$F$2:$EE$2,BJ$4,'reporting boissy'!$F14:$EE14)+SUMIF('reporting moussy'!$F$2:$EE$2,BJ$4,'reporting moussy'!$F14:$EE14)+SUMIF('reporting trappes'!$F$2:$EE$2,BJ$4,'reporting trappes'!$F14:$EE14)+SUMIF('SPACELOG 5 BP'!$F$2:$EE$2,BJ$4,'SPACELOG 5 BP'!$F14:$EE14)+SUMIF('SPACELOG 6 BP'!$F$2:$EE$2,BJ$4,'SPACELOG 6 BP'!$F14:$EE14)+SUMIF('SPACELOG 7 BP'!$F$2:$EE$2,BJ$4,'SPACELOG 7 BP'!$F14:$EE14)+SUMIF('SPACELOG 8 BP'!$F$2:$EE$2,BJ$4,'SPACELOG 8 BP'!$F14:$EE14)+SUMIF('SPACELOG 9 BP'!$F$2:$EE$2,BJ$4,'SPACELOG 9 BP'!$F14:$EE14)+SUMIF('SPACELOG 10 BP'!$F$2:$EE$2,BJ$4,'SPACELOG 10 BP'!$F14:$EE14)+SUMIF('SPACELOG 11 BP'!$F$2:$EE$2,BJ$4,'SPACELOG 11 BP'!$F14:$EE14)+SUMIF('SPACELOG 12 BP'!$F$2:$EE$2,BJ$4,'SPACELOG 12 BP'!$F14:$EE14)</f>
        <v>1000</v>
      </c>
      <c r="BK14" s="13">
        <f>SUMIF('reporting montigny'!$F$2:$EE$2,BK$4,'reporting montigny'!$F14:$EE14)+SUMIF('reporting boissy'!$F$2:$EE$2,BK$4,'reporting boissy'!$F14:$EE14)+SUMIF('reporting moussy'!$F$2:$EE$2,BK$4,'reporting moussy'!$F14:$EE14)+SUMIF('reporting trappes'!$F$2:$EE$2,BK$4,'reporting trappes'!$F14:$EE14)+SUMIF('SPACELOG 5 BP'!$F$2:$EE$2,BK$4,'SPACELOG 5 BP'!$F14:$EE14)+SUMIF('SPACELOG 6 BP'!$F$2:$EE$2,BK$4,'SPACELOG 6 BP'!$F14:$EE14)+SUMIF('SPACELOG 7 BP'!$F$2:$EE$2,BK$4,'SPACELOG 7 BP'!$F14:$EE14)+SUMIF('SPACELOG 8 BP'!$F$2:$EE$2,BK$4,'SPACELOG 8 BP'!$F14:$EE14)+SUMIF('SPACELOG 9 BP'!$F$2:$EE$2,BK$4,'SPACELOG 9 BP'!$F14:$EE14)+SUMIF('SPACELOG 10 BP'!$F$2:$EE$2,BK$4,'SPACELOG 10 BP'!$F14:$EE14)+SUMIF('SPACELOG 11 BP'!$F$2:$EE$2,BK$4,'SPACELOG 11 BP'!$F14:$EE14)+SUMIF('SPACELOG 12 BP'!$F$2:$EE$2,BK$4,'SPACELOG 12 BP'!$F14:$EE14)</f>
        <v>1000</v>
      </c>
      <c r="BL14" s="13">
        <f>SUMIF('reporting montigny'!$F$2:$EE$2,BL$4,'reporting montigny'!$F14:$EE14)+SUMIF('reporting boissy'!$F$2:$EE$2,BL$4,'reporting boissy'!$F14:$EE14)+SUMIF('reporting moussy'!$F$2:$EE$2,BL$4,'reporting moussy'!$F14:$EE14)+SUMIF('reporting trappes'!$F$2:$EE$2,BL$4,'reporting trappes'!$F14:$EE14)+SUMIF('SPACELOG 5 BP'!$F$2:$EE$2,BL$4,'SPACELOG 5 BP'!$F14:$EE14)+SUMIF('SPACELOG 6 BP'!$F$2:$EE$2,BL$4,'SPACELOG 6 BP'!$F14:$EE14)+SUMIF('SPACELOG 7 BP'!$F$2:$EE$2,BL$4,'SPACELOG 7 BP'!$F14:$EE14)+SUMIF('SPACELOG 8 BP'!$F$2:$EE$2,BL$4,'SPACELOG 8 BP'!$F14:$EE14)+SUMIF('SPACELOG 9 BP'!$F$2:$EE$2,BL$4,'SPACELOG 9 BP'!$F14:$EE14)+SUMIF('SPACELOG 10 BP'!$F$2:$EE$2,BL$4,'SPACELOG 10 BP'!$F14:$EE14)+SUMIF('SPACELOG 11 BP'!$F$2:$EE$2,BL$4,'SPACELOG 11 BP'!$F14:$EE14)+SUMIF('SPACELOG 12 BP'!$F$2:$EE$2,BL$4,'SPACELOG 12 BP'!$F14:$EE14)</f>
        <v>1000</v>
      </c>
      <c r="BM14" s="13">
        <f>SUMIF('reporting montigny'!$F$2:$EE$2,BM$4,'reporting montigny'!$F14:$EE14)+SUMIF('reporting boissy'!$F$2:$EE$2,BM$4,'reporting boissy'!$F14:$EE14)+SUMIF('reporting moussy'!$F$2:$EE$2,BM$4,'reporting moussy'!$F14:$EE14)+SUMIF('reporting trappes'!$F$2:$EE$2,BM$4,'reporting trappes'!$F14:$EE14)+SUMIF('SPACELOG 5 BP'!$F$2:$EE$2,BM$4,'SPACELOG 5 BP'!$F14:$EE14)+SUMIF('SPACELOG 6 BP'!$F$2:$EE$2,BM$4,'SPACELOG 6 BP'!$F14:$EE14)+SUMIF('SPACELOG 7 BP'!$F$2:$EE$2,BM$4,'SPACELOG 7 BP'!$F14:$EE14)+SUMIF('SPACELOG 8 BP'!$F$2:$EE$2,BM$4,'SPACELOG 8 BP'!$F14:$EE14)+SUMIF('SPACELOG 9 BP'!$F$2:$EE$2,BM$4,'SPACELOG 9 BP'!$F14:$EE14)+SUMIF('SPACELOG 10 BP'!$F$2:$EE$2,BM$4,'SPACELOG 10 BP'!$F14:$EE14)+SUMIF('SPACELOG 11 BP'!$F$2:$EE$2,BM$4,'SPACELOG 11 BP'!$F14:$EE14)+SUMIF('SPACELOG 12 BP'!$F$2:$EE$2,BM$4,'SPACELOG 12 BP'!$F14:$EE14)</f>
        <v>1000</v>
      </c>
      <c r="BN14" s="13">
        <f>SUMIF('reporting montigny'!$F$2:$EE$2,BN$4,'reporting montigny'!$F14:$EE14)+SUMIF('reporting boissy'!$F$2:$EE$2,BN$4,'reporting boissy'!$F14:$EE14)+SUMIF('reporting moussy'!$F$2:$EE$2,BN$4,'reporting moussy'!$F14:$EE14)+SUMIF('reporting trappes'!$F$2:$EE$2,BN$4,'reporting trappes'!$F14:$EE14)+SUMIF('SPACELOG 5 BP'!$F$2:$EE$2,BN$4,'SPACELOG 5 BP'!$F14:$EE14)+SUMIF('SPACELOG 6 BP'!$F$2:$EE$2,BN$4,'SPACELOG 6 BP'!$F14:$EE14)+SUMIF('SPACELOG 7 BP'!$F$2:$EE$2,BN$4,'SPACELOG 7 BP'!$F14:$EE14)+SUMIF('SPACELOG 8 BP'!$F$2:$EE$2,BN$4,'SPACELOG 8 BP'!$F14:$EE14)+SUMIF('SPACELOG 9 BP'!$F$2:$EE$2,BN$4,'SPACELOG 9 BP'!$F14:$EE14)+SUMIF('SPACELOG 10 BP'!$F$2:$EE$2,BN$4,'SPACELOG 10 BP'!$F14:$EE14)+SUMIF('SPACELOG 11 BP'!$F$2:$EE$2,BN$4,'SPACELOG 11 BP'!$F14:$EE14)+SUMIF('SPACELOG 12 BP'!$F$2:$EE$2,BN$4,'SPACELOG 12 BP'!$F14:$EE14)</f>
        <v>1000</v>
      </c>
      <c r="BO14" s="13">
        <f>SUMIF('reporting montigny'!$F$2:$EE$2,BO$4,'reporting montigny'!$F14:$EE14)+SUMIF('reporting boissy'!$F$2:$EE$2,BO$4,'reporting boissy'!$F14:$EE14)+SUMIF('reporting moussy'!$F$2:$EE$2,BO$4,'reporting moussy'!$F14:$EE14)+SUMIF('reporting trappes'!$F$2:$EE$2,BO$4,'reporting trappes'!$F14:$EE14)+SUMIF('SPACELOG 5 BP'!$F$2:$EE$2,BO$4,'SPACELOG 5 BP'!$F14:$EE14)+SUMIF('SPACELOG 6 BP'!$F$2:$EE$2,BO$4,'SPACELOG 6 BP'!$F14:$EE14)+SUMIF('SPACELOG 7 BP'!$F$2:$EE$2,BO$4,'SPACELOG 7 BP'!$F14:$EE14)+SUMIF('SPACELOG 8 BP'!$F$2:$EE$2,BO$4,'SPACELOG 8 BP'!$F14:$EE14)+SUMIF('SPACELOG 9 BP'!$F$2:$EE$2,BO$4,'SPACELOG 9 BP'!$F14:$EE14)+SUMIF('SPACELOG 10 BP'!$F$2:$EE$2,BO$4,'SPACELOG 10 BP'!$F14:$EE14)+SUMIF('SPACELOG 11 BP'!$F$2:$EE$2,BO$4,'SPACELOG 11 BP'!$F14:$EE14)+SUMIF('SPACELOG 12 BP'!$F$2:$EE$2,BO$4,'SPACELOG 12 BP'!$F14:$EE14)</f>
        <v>1000</v>
      </c>
      <c r="BP14" s="13">
        <f>SUMIF('reporting montigny'!$F$2:$EE$2,BP$4,'reporting montigny'!$F14:$EE14)+SUMIF('reporting boissy'!$F$2:$EE$2,BP$4,'reporting boissy'!$F14:$EE14)+SUMIF('reporting moussy'!$F$2:$EE$2,BP$4,'reporting moussy'!$F14:$EE14)+SUMIF('reporting trappes'!$F$2:$EE$2,BP$4,'reporting trappes'!$F14:$EE14)+SUMIF('SPACELOG 5 BP'!$F$2:$EE$2,BP$4,'SPACELOG 5 BP'!$F14:$EE14)+SUMIF('SPACELOG 6 BP'!$F$2:$EE$2,BP$4,'SPACELOG 6 BP'!$F14:$EE14)+SUMIF('SPACELOG 7 BP'!$F$2:$EE$2,BP$4,'SPACELOG 7 BP'!$F14:$EE14)+SUMIF('SPACELOG 8 BP'!$F$2:$EE$2,BP$4,'SPACELOG 8 BP'!$F14:$EE14)+SUMIF('SPACELOG 9 BP'!$F$2:$EE$2,BP$4,'SPACELOG 9 BP'!$F14:$EE14)+SUMIF('SPACELOG 10 BP'!$F$2:$EE$2,BP$4,'SPACELOG 10 BP'!$F14:$EE14)+SUMIF('SPACELOG 11 BP'!$F$2:$EE$2,BP$4,'SPACELOG 11 BP'!$F14:$EE14)+SUMIF('SPACELOG 12 BP'!$F$2:$EE$2,BP$4,'SPACELOG 12 BP'!$F14:$EE14)</f>
        <v>1000</v>
      </c>
      <c r="BQ14" s="13">
        <f>SUMIF('reporting montigny'!$F$2:$EE$2,BQ$4,'reporting montigny'!$F14:$EE14)+SUMIF('reporting boissy'!$F$2:$EE$2,BQ$4,'reporting boissy'!$F14:$EE14)+SUMIF('reporting moussy'!$F$2:$EE$2,BQ$4,'reporting moussy'!$F14:$EE14)+SUMIF('reporting trappes'!$F$2:$EE$2,BQ$4,'reporting trappes'!$F14:$EE14)+SUMIF('SPACELOG 5 BP'!$F$2:$EE$2,BQ$4,'SPACELOG 5 BP'!$F14:$EE14)+SUMIF('SPACELOG 6 BP'!$F$2:$EE$2,BQ$4,'SPACELOG 6 BP'!$F14:$EE14)+SUMIF('SPACELOG 7 BP'!$F$2:$EE$2,BQ$4,'SPACELOG 7 BP'!$F14:$EE14)+SUMIF('SPACELOG 8 BP'!$F$2:$EE$2,BQ$4,'SPACELOG 8 BP'!$F14:$EE14)+SUMIF('SPACELOG 9 BP'!$F$2:$EE$2,BQ$4,'SPACELOG 9 BP'!$F14:$EE14)+SUMIF('SPACELOG 10 BP'!$F$2:$EE$2,BQ$4,'SPACELOG 10 BP'!$F14:$EE14)+SUMIF('SPACELOG 11 BP'!$F$2:$EE$2,BQ$4,'SPACELOG 11 BP'!$F14:$EE14)+SUMIF('SPACELOG 12 BP'!$F$2:$EE$2,BQ$4,'SPACELOG 12 BP'!$F14:$EE14)</f>
        <v>1000</v>
      </c>
      <c r="BR14" s="14">
        <f t="shared" si="13"/>
        <v>12000</v>
      </c>
      <c r="BS14" s="13">
        <f>SUMIF('reporting montigny'!$F$2:$EE$2,BS$4,'reporting montigny'!$F14:$EE14)+SUMIF('reporting boissy'!$F$2:$EE$2,BS$4,'reporting boissy'!$F14:$EE14)+SUMIF('reporting moussy'!$F$2:$EE$2,BS$4,'reporting moussy'!$F14:$EE14)+SUMIF('reporting trappes'!$F$2:$EE$2,BS$4,'reporting trappes'!$F14:$EE14)+SUMIF('SPACELOG 5 BP'!$F$2:$EE$2,BS$4,'SPACELOG 5 BP'!$F14:$EE14)+SUMIF('SPACELOG 6 BP'!$F$2:$EE$2,BS$4,'SPACELOG 6 BP'!$F14:$EE14)+SUMIF('SPACELOG 7 BP'!$F$2:$EE$2,BS$4,'SPACELOG 7 BP'!$F14:$EE14)+SUMIF('SPACELOG 8 BP'!$F$2:$EE$2,BS$4,'SPACELOG 8 BP'!$F14:$EE14)+SUMIF('SPACELOG 9 BP'!$F$2:$EE$2,BS$4,'SPACELOG 9 BP'!$F14:$EE14)+SUMIF('SPACELOG 10 BP'!$F$2:$EE$2,BS$4,'SPACELOG 10 BP'!$F14:$EE14)+SUMIF('SPACELOG 11 BP'!$F$2:$EE$2,BS$4,'SPACELOG 11 BP'!$F14:$EE14)+SUMIF('SPACELOG 12 BP'!$F$2:$EE$2,BS$4,'SPACELOG 12 BP'!$F14:$EE14)</f>
        <v>1000</v>
      </c>
      <c r="BT14" s="13">
        <f>SUMIF('reporting montigny'!$F$2:$EE$2,BT$4,'reporting montigny'!$F14:$EE14)+SUMIF('reporting boissy'!$F$2:$EE$2,BT$4,'reporting boissy'!$F14:$EE14)+SUMIF('reporting moussy'!$F$2:$EE$2,BT$4,'reporting moussy'!$F14:$EE14)+SUMIF('reporting trappes'!$F$2:$EE$2,BT$4,'reporting trappes'!$F14:$EE14)+SUMIF('SPACELOG 5 BP'!$F$2:$EE$2,BT$4,'SPACELOG 5 BP'!$F14:$EE14)+SUMIF('SPACELOG 6 BP'!$F$2:$EE$2,BT$4,'SPACELOG 6 BP'!$F14:$EE14)+SUMIF('SPACELOG 7 BP'!$F$2:$EE$2,BT$4,'SPACELOG 7 BP'!$F14:$EE14)+SUMIF('SPACELOG 8 BP'!$F$2:$EE$2,BT$4,'SPACELOG 8 BP'!$F14:$EE14)+SUMIF('SPACELOG 9 BP'!$F$2:$EE$2,BT$4,'SPACELOG 9 BP'!$F14:$EE14)+SUMIF('SPACELOG 10 BP'!$F$2:$EE$2,BT$4,'SPACELOG 10 BP'!$F14:$EE14)+SUMIF('SPACELOG 11 BP'!$F$2:$EE$2,BT$4,'SPACELOG 11 BP'!$F14:$EE14)+SUMIF('SPACELOG 12 BP'!$F$2:$EE$2,BT$4,'SPACELOG 12 BP'!$F14:$EE14)</f>
        <v>1000</v>
      </c>
      <c r="BU14" s="13">
        <f>SUMIF('reporting montigny'!$F$2:$EE$2,BU$4,'reporting montigny'!$F14:$EE14)+SUMIF('reporting boissy'!$F$2:$EE$2,BU$4,'reporting boissy'!$F14:$EE14)+SUMIF('reporting moussy'!$F$2:$EE$2,BU$4,'reporting moussy'!$F14:$EE14)+SUMIF('reporting trappes'!$F$2:$EE$2,BU$4,'reporting trappes'!$F14:$EE14)+SUMIF('SPACELOG 5 BP'!$F$2:$EE$2,BU$4,'SPACELOG 5 BP'!$F14:$EE14)+SUMIF('SPACELOG 6 BP'!$F$2:$EE$2,BU$4,'SPACELOG 6 BP'!$F14:$EE14)+SUMIF('SPACELOG 7 BP'!$F$2:$EE$2,BU$4,'SPACELOG 7 BP'!$F14:$EE14)+SUMIF('SPACELOG 8 BP'!$F$2:$EE$2,BU$4,'SPACELOG 8 BP'!$F14:$EE14)+SUMIF('SPACELOG 9 BP'!$F$2:$EE$2,BU$4,'SPACELOG 9 BP'!$F14:$EE14)+SUMIF('SPACELOG 10 BP'!$F$2:$EE$2,BU$4,'SPACELOG 10 BP'!$F14:$EE14)+SUMIF('SPACELOG 11 BP'!$F$2:$EE$2,BU$4,'SPACELOG 11 BP'!$F14:$EE14)+SUMIF('SPACELOG 12 BP'!$F$2:$EE$2,BU$4,'SPACELOG 12 BP'!$F14:$EE14)</f>
        <v>1000</v>
      </c>
      <c r="BV14" s="13">
        <f>SUMIF('reporting montigny'!$F$2:$EE$2,BV$4,'reporting montigny'!$F14:$EE14)+SUMIF('reporting boissy'!$F$2:$EE$2,BV$4,'reporting boissy'!$F14:$EE14)+SUMIF('reporting moussy'!$F$2:$EE$2,BV$4,'reporting moussy'!$F14:$EE14)+SUMIF('reporting trappes'!$F$2:$EE$2,BV$4,'reporting trappes'!$F14:$EE14)+SUMIF('SPACELOG 5 BP'!$F$2:$EE$2,BV$4,'SPACELOG 5 BP'!$F14:$EE14)+SUMIF('SPACELOG 6 BP'!$F$2:$EE$2,BV$4,'SPACELOG 6 BP'!$F14:$EE14)+SUMIF('SPACELOG 7 BP'!$F$2:$EE$2,BV$4,'SPACELOG 7 BP'!$F14:$EE14)+SUMIF('SPACELOG 8 BP'!$F$2:$EE$2,BV$4,'SPACELOG 8 BP'!$F14:$EE14)+SUMIF('SPACELOG 9 BP'!$F$2:$EE$2,BV$4,'SPACELOG 9 BP'!$F14:$EE14)+SUMIF('SPACELOG 10 BP'!$F$2:$EE$2,BV$4,'SPACELOG 10 BP'!$F14:$EE14)+SUMIF('SPACELOG 11 BP'!$F$2:$EE$2,BV$4,'SPACELOG 11 BP'!$F14:$EE14)+SUMIF('SPACELOG 12 BP'!$F$2:$EE$2,BV$4,'SPACELOG 12 BP'!$F14:$EE14)</f>
        <v>1000</v>
      </c>
      <c r="BW14" s="13">
        <f>SUMIF('reporting montigny'!$F$2:$EE$2,BW$4,'reporting montigny'!$F14:$EE14)+SUMIF('reporting boissy'!$F$2:$EE$2,BW$4,'reporting boissy'!$F14:$EE14)+SUMIF('reporting moussy'!$F$2:$EE$2,BW$4,'reporting moussy'!$F14:$EE14)+SUMIF('reporting trappes'!$F$2:$EE$2,BW$4,'reporting trappes'!$F14:$EE14)+SUMIF('SPACELOG 5 BP'!$F$2:$EE$2,BW$4,'SPACELOG 5 BP'!$F14:$EE14)+SUMIF('SPACELOG 6 BP'!$F$2:$EE$2,BW$4,'SPACELOG 6 BP'!$F14:$EE14)+SUMIF('SPACELOG 7 BP'!$F$2:$EE$2,BW$4,'SPACELOG 7 BP'!$F14:$EE14)+SUMIF('SPACELOG 8 BP'!$F$2:$EE$2,BW$4,'SPACELOG 8 BP'!$F14:$EE14)+SUMIF('SPACELOG 9 BP'!$F$2:$EE$2,BW$4,'SPACELOG 9 BP'!$F14:$EE14)+SUMIF('SPACELOG 10 BP'!$F$2:$EE$2,BW$4,'SPACELOG 10 BP'!$F14:$EE14)+SUMIF('SPACELOG 11 BP'!$F$2:$EE$2,BW$4,'SPACELOG 11 BP'!$F14:$EE14)+SUMIF('SPACELOG 12 BP'!$F$2:$EE$2,BW$4,'SPACELOG 12 BP'!$F14:$EE14)</f>
        <v>1000</v>
      </c>
      <c r="BX14" s="13">
        <f>SUMIF('reporting montigny'!$F$2:$EE$2,BX$4,'reporting montigny'!$F14:$EE14)+SUMIF('reporting boissy'!$F$2:$EE$2,BX$4,'reporting boissy'!$F14:$EE14)+SUMIF('reporting moussy'!$F$2:$EE$2,BX$4,'reporting moussy'!$F14:$EE14)+SUMIF('reporting trappes'!$F$2:$EE$2,BX$4,'reporting trappes'!$F14:$EE14)+SUMIF('SPACELOG 5 BP'!$F$2:$EE$2,BX$4,'SPACELOG 5 BP'!$F14:$EE14)+SUMIF('SPACELOG 6 BP'!$F$2:$EE$2,BX$4,'SPACELOG 6 BP'!$F14:$EE14)+SUMIF('SPACELOG 7 BP'!$F$2:$EE$2,BX$4,'SPACELOG 7 BP'!$F14:$EE14)+SUMIF('SPACELOG 8 BP'!$F$2:$EE$2,BX$4,'SPACELOG 8 BP'!$F14:$EE14)+SUMIF('SPACELOG 9 BP'!$F$2:$EE$2,BX$4,'SPACELOG 9 BP'!$F14:$EE14)+SUMIF('SPACELOG 10 BP'!$F$2:$EE$2,BX$4,'SPACELOG 10 BP'!$F14:$EE14)+SUMIF('SPACELOG 11 BP'!$F$2:$EE$2,BX$4,'SPACELOG 11 BP'!$F14:$EE14)+SUMIF('SPACELOG 12 BP'!$F$2:$EE$2,BX$4,'SPACELOG 12 BP'!$F14:$EE14)</f>
        <v>1000</v>
      </c>
      <c r="BY14" s="13">
        <f>SUMIF('reporting montigny'!$F$2:$EE$2,BY$4,'reporting montigny'!$F14:$EE14)+SUMIF('reporting boissy'!$F$2:$EE$2,BY$4,'reporting boissy'!$F14:$EE14)+SUMIF('reporting moussy'!$F$2:$EE$2,BY$4,'reporting moussy'!$F14:$EE14)+SUMIF('reporting trappes'!$F$2:$EE$2,BY$4,'reporting trappes'!$F14:$EE14)+SUMIF('SPACELOG 5 BP'!$F$2:$EE$2,BY$4,'SPACELOG 5 BP'!$F14:$EE14)+SUMIF('SPACELOG 6 BP'!$F$2:$EE$2,BY$4,'SPACELOG 6 BP'!$F14:$EE14)+SUMIF('SPACELOG 7 BP'!$F$2:$EE$2,BY$4,'SPACELOG 7 BP'!$F14:$EE14)+SUMIF('SPACELOG 8 BP'!$F$2:$EE$2,BY$4,'SPACELOG 8 BP'!$F14:$EE14)+SUMIF('SPACELOG 9 BP'!$F$2:$EE$2,BY$4,'SPACELOG 9 BP'!$F14:$EE14)+SUMIF('SPACELOG 10 BP'!$F$2:$EE$2,BY$4,'SPACELOG 10 BP'!$F14:$EE14)+SUMIF('SPACELOG 11 BP'!$F$2:$EE$2,BY$4,'SPACELOG 11 BP'!$F14:$EE14)+SUMIF('SPACELOG 12 BP'!$F$2:$EE$2,BY$4,'SPACELOG 12 BP'!$F14:$EE14)</f>
        <v>1000</v>
      </c>
      <c r="BZ14" s="13">
        <f>SUMIF('reporting montigny'!$F$2:$EE$2,BZ$4,'reporting montigny'!$F14:$EE14)+SUMIF('reporting boissy'!$F$2:$EE$2,BZ$4,'reporting boissy'!$F14:$EE14)+SUMIF('reporting moussy'!$F$2:$EE$2,BZ$4,'reporting moussy'!$F14:$EE14)+SUMIF('reporting trappes'!$F$2:$EE$2,BZ$4,'reporting trappes'!$F14:$EE14)+SUMIF('SPACELOG 5 BP'!$F$2:$EE$2,BZ$4,'SPACELOG 5 BP'!$F14:$EE14)+SUMIF('SPACELOG 6 BP'!$F$2:$EE$2,BZ$4,'SPACELOG 6 BP'!$F14:$EE14)+SUMIF('SPACELOG 7 BP'!$F$2:$EE$2,BZ$4,'SPACELOG 7 BP'!$F14:$EE14)+SUMIF('SPACELOG 8 BP'!$F$2:$EE$2,BZ$4,'SPACELOG 8 BP'!$F14:$EE14)+SUMIF('SPACELOG 9 BP'!$F$2:$EE$2,BZ$4,'SPACELOG 9 BP'!$F14:$EE14)+SUMIF('SPACELOG 10 BP'!$F$2:$EE$2,BZ$4,'SPACELOG 10 BP'!$F14:$EE14)+SUMIF('SPACELOG 11 BP'!$F$2:$EE$2,BZ$4,'SPACELOG 11 BP'!$F14:$EE14)+SUMIF('SPACELOG 12 BP'!$F$2:$EE$2,BZ$4,'SPACELOG 12 BP'!$F14:$EE14)</f>
        <v>1000</v>
      </c>
      <c r="CA14" s="13">
        <f>SUMIF('reporting montigny'!$F$2:$EE$2,CA$4,'reporting montigny'!$F14:$EE14)+SUMIF('reporting boissy'!$F$2:$EE$2,CA$4,'reporting boissy'!$F14:$EE14)+SUMIF('reporting moussy'!$F$2:$EE$2,CA$4,'reporting moussy'!$F14:$EE14)+SUMIF('reporting trappes'!$F$2:$EE$2,CA$4,'reporting trappes'!$F14:$EE14)+SUMIF('SPACELOG 5 BP'!$F$2:$EE$2,CA$4,'SPACELOG 5 BP'!$F14:$EE14)+SUMIF('SPACELOG 6 BP'!$F$2:$EE$2,CA$4,'SPACELOG 6 BP'!$F14:$EE14)+SUMIF('SPACELOG 7 BP'!$F$2:$EE$2,CA$4,'SPACELOG 7 BP'!$F14:$EE14)+SUMIF('SPACELOG 8 BP'!$F$2:$EE$2,CA$4,'SPACELOG 8 BP'!$F14:$EE14)+SUMIF('SPACELOG 9 BP'!$F$2:$EE$2,CA$4,'SPACELOG 9 BP'!$F14:$EE14)+SUMIF('SPACELOG 10 BP'!$F$2:$EE$2,CA$4,'SPACELOG 10 BP'!$F14:$EE14)+SUMIF('SPACELOG 11 BP'!$F$2:$EE$2,CA$4,'SPACELOG 11 BP'!$F14:$EE14)+SUMIF('SPACELOG 12 BP'!$F$2:$EE$2,CA$4,'SPACELOG 12 BP'!$F14:$EE14)</f>
        <v>1000</v>
      </c>
      <c r="CB14" s="13">
        <f>SUMIF('reporting montigny'!$F$2:$EE$2,CB$4,'reporting montigny'!$F14:$EE14)+SUMIF('reporting boissy'!$F$2:$EE$2,CB$4,'reporting boissy'!$F14:$EE14)+SUMIF('reporting moussy'!$F$2:$EE$2,CB$4,'reporting moussy'!$F14:$EE14)+SUMIF('reporting trappes'!$F$2:$EE$2,CB$4,'reporting trappes'!$F14:$EE14)+SUMIF('SPACELOG 5 BP'!$F$2:$EE$2,CB$4,'SPACELOG 5 BP'!$F14:$EE14)+SUMIF('SPACELOG 6 BP'!$F$2:$EE$2,CB$4,'SPACELOG 6 BP'!$F14:$EE14)+SUMIF('SPACELOG 7 BP'!$F$2:$EE$2,CB$4,'SPACELOG 7 BP'!$F14:$EE14)+SUMIF('SPACELOG 8 BP'!$F$2:$EE$2,CB$4,'SPACELOG 8 BP'!$F14:$EE14)+SUMIF('SPACELOG 9 BP'!$F$2:$EE$2,CB$4,'SPACELOG 9 BP'!$F14:$EE14)+SUMIF('SPACELOG 10 BP'!$F$2:$EE$2,CB$4,'SPACELOG 10 BP'!$F14:$EE14)+SUMIF('SPACELOG 11 BP'!$F$2:$EE$2,CB$4,'SPACELOG 11 BP'!$F14:$EE14)+SUMIF('SPACELOG 12 BP'!$F$2:$EE$2,CB$4,'SPACELOG 12 BP'!$F14:$EE14)</f>
        <v>1000</v>
      </c>
      <c r="CC14" s="13">
        <f>SUMIF('reporting montigny'!$F$2:$EE$2,CC$4,'reporting montigny'!$F14:$EE14)+SUMIF('reporting boissy'!$F$2:$EE$2,CC$4,'reporting boissy'!$F14:$EE14)+SUMIF('reporting moussy'!$F$2:$EE$2,CC$4,'reporting moussy'!$F14:$EE14)+SUMIF('reporting trappes'!$F$2:$EE$2,CC$4,'reporting trappes'!$F14:$EE14)+SUMIF('SPACELOG 5 BP'!$F$2:$EE$2,CC$4,'SPACELOG 5 BP'!$F14:$EE14)+SUMIF('SPACELOG 6 BP'!$F$2:$EE$2,CC$4,'SPACELOG 6 BP'!$F14:$EE14)+SUMIF('SPACELOG 7 BP'!$F$2:$EE$2,CC$4,'SPACELOG 7 BP'!$F14:$EE14)+SUMIF('SPACELOG 8 BP'!$F$2:$EE$2,CC$4,'SPACELOG 8 BP'!$F14:$EE14)+SUMIF('SPACELOG 9 BP'!$F$2:$EE$2,CC$4,'SPACELOG 9 BP'!$F14:$EE14)+SUMIF('SPACELOG 10 BP'!$F$2:$EE$2,CC$4,'SPACELOG 10 BP'!$F14:$EE14)+SUMIF('SPACELOG 11 BP'!$F$2:$EE$2,CC$4,'SPACELOG 11 BP'!$F14:$EE14)+SUMIF('SPACELOG 12 BP'!$F$2:$EE$2,CC$4,'SPACELOG 12 BP'!$F14:$EE14)</f>
        <v>1000</v>
      </c>
      <c r="CD14" s="13">
        <f>SUMIF('reporting montigny'!$F$2:$EE$2,CD$4,'reporting montigny'!$F14:$EE14)+SUMIF('reporting boissy'!$F$2:$EE$2,CD$4,'reporting boissy'!$F14:$EE14)+SUMIF('reporting moussy'!$F$2:$EE$2,CD$4,'reporting moussy'!$F14:$EE14)+SUMIF('reporting trappes'!$F$2:$EE$2,CD$4,'reporting trappes'!$F14:$EE14)+SUMIF('SPACELOG 5 BP'!$F$2:$EE$2,CD$4,'SPACELOG 5 BP'!$F14:$EE14)+SUMIF('SPACELOG 6 BP'!$F$2:$EE$2,CD$4,'SPACELOG 6 BP'!$F14:$EE14)+SUMIF('SPACELOG 7 BP'!$F$2:$EE$2,CD$4,'SPACELOG 7 BP'!$F14:$EE14)+SUMIF('SPACELOG 8 BP'!$F$2:$EE$2,CD$4,'SPACELOG 8 BP'!$F14:$EE14)+SUMIF('SPACELOG 9 BP'!$F$2:$EE$2,CD$4,'SPACELOG 9 BP'!$F14:$EE14)+SUMIF('SPACELOG 10 BP'!$F$2:$EE$2,CD$4,'SPACELOG 10 BP'!$F14:$EE14)+SUMIF('SPACELOG 11 BP'!$F$2:$EE$2,CD$4,'SPACELOG 11 BP'!$F14:$EE14)+SUMIF('SPACELOG 12 BP'!$F$2:$EE$2,CD$4,'SPACELOG 12 BP'!$F14:$EE14)</f>
        <v>1000</v>
      </c>
      <c r="CE14" s="14">
        <f t="shared" si="14"/>
        <v>12000</v>
      </c>
      <c r="CF14" s="13">
        <f>SUMIF('reporting montigny'!$F$2:$EE$2,CF$4,'reporting montigny'!$F14:$EE14)+SUMIF('reporting boissy'!$F$2:$EE$2,CF$4,'reporting boissy'!$F14:$EE14)+SUMIF('reporting moussy'!$F$2:$EE$2,CF$4,'reporting moussy'!$F14:$EE14)+SUMIF('reporting trappes'!$F$2:$EE$2,CF$4,'reporting trappes'!$F14:$EE14)+SUMIF('SPACELOG 5 BP'!$F$2:$EE$2,CF$4,'SPACELOG 5 BP'!$F14:$EE14)+SUMIF('SPACELOG 6 BP'!$F$2:$EE$2,CF$4,'SPACELOG 6 BP'!$F14:$EE14)+SUMIF('SPACELOG 7 BP'!$F$2:$EE$2,CF$4,'SPACELOG 7 BP'!$F14:$EE14)+SUMIF('SPACELOG 8 BP'!$F$2:$EE$2,CF$4,'SPACELOG 8 BP'!$F14:$EE14)+SUMIF('SPACELOG 9 BP'!$F$2:$EE$2,CF$4,'SPACELOG 9 BP'!$F14:$EE14)+SUMIF('SPACELOG 10 BP'!$F$2:$EE$2,CF$4,'SPACELOG 10 BP'!$F14:$EE14)+SUMIF('SPACELOG 11 BP'!$F$2:$EE$2,CF$4,'SPACELOG 11 BP'!$F14:$EE14)+SUMIF('SPACELOG 12 BP'!$F$2:$EE$2,CF$4,'SPACELOG 12 BP'!$F14:$EE14)</f>
        <v>1000</v>
      </c>
      <c r="CG14" s="13">
        <f>SUMIF('reporting montigny'!$F$2:$EE$2,CG$4,'reporting montigny'!$F14:$EE14)+SUMIF('reporting boissy'!$F$2:$EE$2,CG$4,'reporting boissy'!$F14:$EE14)+SUMIF('reporting moussy'!$F$2:$EE$2,CG$4,'reporting moussy'!$F14:$EE14)+SUMIF('reporting trappes'!$F$2:$EE$2,CG$4,'reporting trappes'!$F14:$EE14)+SUMIF('SPACELOG 5 BP'!$F$2:$EE$2,CG$4,'SPACELOG 5 BP'!$F14:$EE14)+SUMIF('SPACELOG 6 BP'!$F$2:$EE$2,CG$4,'SPACELOG 6 BP'!$F14:$EE14)+SUMIF('SPACELOG 7 BP'!$F$2:$EE$2,CG$4,'SPACELOG 7 BP'!$F14:$EE14)+SUMIF('SPACELOG 8 BP'!$F$2:$EE$2,CG$4,'SPACELOG 8 BP'!$F14:$EE14)+SUMIF('SPACELOG 9 BP'!$F$2:$EE$2,CG$4,'SPACELOG 9 BP'!$F14:$EE14)+SUMIF('SPACELOG 10 BP'!$F$2:$EE$2,CG$4,'SPACELOG 10 BP'!$F14:$EE14)+SUMIF('SPACELOG 11 BP'!$F$2:$EE$2,CG$4,'SPACELOG 11 BP'!$F14:$EE14)+SUMIF('SPACELOG 12 BP'!$F$2:$EE$2,CG$4,'SPACELOG 12 BP'!$F14:$EE14)</f>
        <v>1000</v>
      </c>
      <c r="CH14" s="13">
        <f>SUMIF('reporting montigny'!$F$2:$EE$2,CH$4,'reporting montigny'!$F14:$EE14)+SUMIF('reporting boissy'!$F$2:$EE$2,CH$4,'reporting boissy'!$F14:$EE14)+SUMIF('reporting moussy'!$F$2:$EE$2,CH$4,'reporting moussy'!$F14:$EE14)+SUMIF('reporting trappes'!$F$2:$EE$2,CH$4,'reporting trappes'!$F14:$EE14)+SUMIF('SPACELOG 5 BP'!$F$2:$EE$2,CH$4,'SPACELOG 5 BP'!$F14:$EE14)+SUMIF('SPACELOG 6 BP'!$F$2:$EE$2,CH$4,'SPACELOG 6 BP'!$F14:$EE14)+SUMIF('SPACELOG 7 BP'!$F$2:$EE$2,CH$4,'SPACELOG 7 BP'!$F14:$EE14)+SUMIF('SPACELOG 8 BP'!$F$2:$EE$2,CH$4,'SPACELOG 8 BP'!$F14:$EE14)+SUMIF('SPACELOG 9 BP'!$F$2:$EE$2,CH$4,'SPACELOG 9 BP'!$F14:$EE14)+SUMIF('SPACELOG 10 BP'!$F$2:$EE$2,CH$4,'SPACELOG 10 BP'!$F14:$EE14)+SUMIF('SPACELOG 11 BP'!$F$2:$EE$2,CH$4,'SPACELOG 11 BP'!$F14:$EE14)+SUMIF('SPACELOG 12 BP'!$F$2:$EE$2,CH$4,'SPACELOG 12 BP'!$F14:$EE14)</f>
        <v>1000</v>
      </c>
      <c r="CI14" s="13">
        <f>SUMIF('reporting montigny'!$F$2:$EE$2,CI$4,'reporting montigny'!$F14:$EE14)+SUMIF('reporting boissy'!$F$2:$EE$2,CI$4,'reporting boissy'!$F14:$EE14)+SUMIF('reporting moussy'!$F$2:$EE$2,CI$4,'reporting moussy'!$F14:$EE14)+SUMIF('reporting trappes'!$F$2:$EE$2,CI$4,'reporting trappes'!$F14:$EE14)+SUMIF('SPACELOG 5 BP'!$F$2:$EE$2,CI$4,'SPACELOG 5 BP'!$F14:$EE14)+SUMIF('SPACELOG 6 BP'!$F$2:$EE$2,CI$4,'SPACELOG 6 BP'!$F14:$EE14)+SUMIF('SPACELOG 7 BP'!$F$2:$EE$2,CI$4,'SPACELOG 7 BP'!$F14:$EE14)+SUMIF('SPACELOG 8 BP'!$F$2:$EE$2,CI$4,'SPACELOG 8 BP'!$F14:$EE14)+SUMIF('SPACELOG 9 BP'!$F$2:$EE$2,CI$4,'SPACELOG 9 BP'!$F14:$EE14)+SUMIF('SPACELOG 10 BP'!$F$2:$EE$2,CI$4,'SPACELOG 10 BP'!$F14:$EE14)+SUMIF('SPACELOG 11 BP'!$F$2:$EE$2,CI$4,'SPACELOG 11 BP'!$F14:$EE14)+SUMIF('SPACELOG 12 BP'!$F$2:$EE$2,CI$4,'SPACELOG 12 BP'!$F14:$EE14)</f>
        <v>1000</v>
      </c>
      <c r="CJ14" s="13">
        <f>SUMIF('reporting montigny'!$F$2:$EE$2,CJ$4,'reporting montigny'!$F14:$EE14)+SUMIF('reporting boissy'!$F$2:$EE$2,CJ$4,'reporting boissy'!$F14:$EE14)+SUMIF('reporting moussy'!$F$2:$EE$2,CJ$4,'reporting moussy'!$F14:$EE14)+SUMIF('reporting trappes'!$F$2:$EE$2,CJ$4,'reporting trappes'!$F14:$EE14)+SUMIF('SPACELOG 5 BP'!$F$2:$EE$2,CJ$4,'SPACELOG 5 BP'!$F14:$EE14)+SUMIF('SPACELOG 6 BP'!$F$2:$EE$2,CJ$4,'SPACELOG 6 BP'!$F14:$EE14)+SUMIF('SPACELOG 7 BP'!$F$2:$EE$2,CJ$4,'SPACELOG 7 BP'!$F14:$EE14)+SUMIF('SPACELOG 8 BP'!$F$2:$EE$2,CJ$4,'SPACELOG 8 BP'!$F14:$EE14)+SUMIF('SPACELOG 9 BP'!$F$2:$EE$2,CJ$4,'SPACELOG 9 BP'!$F14:$EE14)+SUMIF('SPACELOG 10 BP'!$F$2:$EE$2,CJ$4,'SPACELOG 10 BP'!$F14:$EE14)+SUMIF('SPACELOG 11 BP'!$F$2:$EE$2,CJ$4,'SPACELOG 11 BP'!$F14:$EE14)+SUMIF('SPACELOG 12 BP'!$F$2:$EE$2,CJ$4,'SPACELOG 12 BP'!$F14:$EE14)</f>
        <v>1000</v>
      </c>
      <c r="CK14" s="13">
        <f>SUMIF('reporting montigny'!$F$2:$EE$2,CK$4,'reporting montigny'!$F14:$EE14)+SUMIF('reporting boissy'!$F$2:$EE$2,CK$4,'reporting boissy'!$F14:$EE14)+SUMIF('reporting moussy'!$F$2:$EE$2,CK$4,'reporting moussy'!$F14:$EE14)+SUMIF('reporting trappes'!$F$2:$EE$2,CK$4,'reporting trappes'!$F14:$EE14)+SUMIF('SPACELOG 5 BP'!$F$2:$EE$2,CK$4,'SPACELOG 5 BP'!$F14:$EE14)+SUMIF('SPACELOG 6 BP'!$F$2:$EE$2,CK$4,'SPACELOG 6 BP'!$F14:$EE14)+SUMIF('SPACELOG 7 BP'!$F$2:$EE$2,CK$4,'SPACELOG 7 BP'!$F14:$EE14)+SUMIF('SPACELOG 8 BP'!$F$2:$EE$2,CK$4,'SPACELOG 8 BP'!$F14:$EE14)+SUMIF('SPACELOG 9 BP'!$F$2:$EE$2,CK$4,'SPACELOG 9 BP'!$F14:$EE14)+SUMIF('SPACELOG 10 BP'!$F$2:$EE$2,CK$4,'SPACELOG 10 BP'!$F14:$EE14)+SUMIF('SPACELOG 11 BP'!$F$2:$EE$2,CK$4,'SPACELOG 11 BP'!$F14:$EE14)+SUMIF('SPACELOG 12 BP'!$F$2:$EE$2,CK$4,'SPACELOG 12 BP'!$F14:$EE14)</f>
        <v>1000</v>
      </c>
      <c r="CL14" s="13">
        <f>SUMIF('reporting montigny'!$F$2:$EE$2,CL$4,'reporting montigny'!$F14:$EE14)+SUMIF('reporting boissy'!$F$2:$EE$2,CL$4,'reporting boissy'!$F14:$EE14)+SUMIF('reporting moussy'!$F$2:$EE$2,CL$4,'reporting moussy'!$F14:$EE14)+SUMIF('reporting trappes'!$F$2:$EE$2,CL$4,'reporting trappes'!$F14:$EE14)+SUMIF('SPACELOG 5 BP'!$F$2:$EE$2,CL$4,'SPACELOG 5 BP'!$F14:$EE14)+SUMIF('SPACELOG 6 BP'!$F$2:$EE$2,CL$4,'SPACELOG 6 BP'!$F14:$EE14)+SUMIF('SPACELOG 7 BP'!$F$2:$EE$2,CL$4,'SPACELOG 7 BP'!$F14:$EE14)+SUMIF('SPACELOG 8 BP'!$F$2:$EE$2,CL$4,'SPACELOG 8 BP'!$F14:$EE14)+SUMIF('SPACELOG 9 BP'!$F$2:$EE$2,CL$4,'SPACELOG 9 BP'!$F14:$EE14)+SUMIF('SPACELOG 10 BP'!$F$2:$EE$2,CL$4,'SPACELOG 10 BP'!$F14:$EE14)+SUMIF('SPACELOG 11 BP'!$F$2:$EE$2,CL$4,'SPACELOG 11 BP'!$F14:$EE14)+SUMIF('SPACELOG 12 BP'!$F$2:$EE$2,CL$4,'SPACELOG 12 BP'!$F14:$EE14)</f>
        <v>1000</v>
      </c>
      <c r="CM14" s="13">
        <f>SUMIF('reporting montigny'!$F$2:$EE$2,CM$4,'reporting montigny'!$F14:$EE14)+SUMIF('reporting boissy'!$F$2:$EE$2,CM$4,'reporting boissy'!$F14:$EE14)+SUMIF('reporting moussy'!$F$2:$EE$2,CM$4,'reporting moussy'!$F14:$EE14)+SUMIF('reporting trappes'!$F$2:$EE$2,CM$4,'reporting trappes'!$F14:$EE14)+SUMIF('SPACELOG 5 BP'!$F$2:$EE$2,CM$4,'SPACELOG 5 BP'!$F14:$EE14)+SUMIF('SPACELOG 6 BP'!$F$2:$EE$2,CM$4,'SPACELOG 6 BP'!$F14:$EE14)+SUMIF('SPACELOG 7 BP'!$F$2:$EE$2,CM$4,'SPACELOG 7 BP'!$F14:$EE14)+SUMIF('SPACELOG 8 BP'!$F$2:$EE$2,CM$4,'SPACELOG 8 BP'!$F14:$EE14)+SUMIF('SPACELOG 9 BP'!$F$2:$EE$2,CM$4,'SPACELOG 9 BP'!$F14:$EE14)+SUMIF('SPACELOG 10 BP'!$F$2:$EE$2,CM$4,'SPACELOG 10 BP'!$F14:$EE14)+SUMIF('SPACELOG 11 BP'!$F$2:$EE$2,CM$4,'SPACELOG 11 BP'!$F14:$EE14)+SUMIF('SPACELOG 12 BP'!$F$2:$EE$2,CM$4,'SPACELOG 12 BP'!$F14:$EE14)</f>
        <v>1000</v>
      </c>
      <c r="CN14" s="13">
        <f>SUMIF('reporting montigny'!$F$2:$EE$2,CN$4,'reporting montigny'!$F14:$EE14)+SUMIF('reporting boissy'!$F$2:$EE$2,CN$4,'reporting boissy'!$F14:$EE14)+SUMIF('reporting moussy'!$F$2:$EE$2,CN$4,'reporting moussy'!$F14:$EE14)+SUMIF('reporting trappes'!$F$2:$EE$2,CN$4,'reporting trappes'!$F14:$EE14)+SUMIF('SPACELOG 5 BP'!$F$2:$EE$2,CN$4,'SPACELOG 5 BP'!$F14:$EE14)+SUMIF('SPACELOG 6 BP'!$F$2:$EE$2,CN$4,'SPACELOG 6 BP'!$F14:$EE14)+SUMIF('SPACELOG 7 BP'!$F$2:$EE$2,CN$4,'SPACELOG 7 BP'!$F14:$EE14)+SUMIF('SPACELOG 8 BP'!$F$2:$EE$2,CN$4,'SPACELOG 8 BP'!$F14:$EE14)+SUMIF('SPACELOG 9 BP'!$F$2:$EE$2,CN$4,'SPACELOG 9 BP'!$F14:$EE14)+SUMIF('SPACELOG 10 BP'!$F$2:$EE$2,CN$4,'SPACELOG 10 BP'!$F14:$EE14)+SUMIF('SPACELOG 11 BP'!$F$2:$EE$2,CN$4,'SPACELOG 11 BP'!$F14:$EE14)+SUMIF('SPACELOG 12 BP'!$F$2:$EE$2,CN$4,'SPACELOG 12 BP'!$F14:$EE14)</f>
        <v>1000</v>
      </c>
      <c r="CO14" s="13">
        <f>SUMIF('reporting montigny'!$F$2:$EE$2,CO$4,'reporting montigny'!$F14:$EE14)+SUMIF('reporting boissy'!$F$2:$EE$2,CO$4,'reporting boissy'!$F14:$EE14)+SUMIF('reporting moussy'!$F$2:$EE$2,CO$4,'reporting moussy'!$F14:$EE14)+SUMIF('reporting trappes'!$F$2:$EE$2,CO$4,'reporting trappes'!$F14:$EE14)+SUMIF('SPACELOG 5 BP'!$F$2:$EE$2,CO$4,'SPACELOG 5 BP'!$F14:$EE14)+SUMIF('SPACELOG 6 BP'!$F$2:$EE$2,CO$4,'SPACELOG 6 BP'!$F14:$EE14)+SUMIF('SPACELOG 7 BP'!$F$2:$EE$2,CO$4,'SPACELOG 7 BP'!$F14:$EE14)+SUMIF('SPACELOG 8 BP'!$F$2:$EE$2,CO$4,'SPACELOG 8 BP'!$F14:$EE14)+SUMIF('SPACELOG 9 BP'!$F$2:$EE$2,CO$4,'SPACELOG 9 BP'!$F14:$EE14)+SUMIF('SPACELOG 10 BP'!$F$2:$EE$2,CO$4,'SPACELOG 10 BP'!$F14:$EE14)+SUMIF('SPACELOG 11 BP'!$F$2:$EE$2,CO$4,'SPACELOG 11 BP'!$F14:$EE14)+SUMIF('SPACELOG 12 BP'!$F$2:$EE$2,CO$4,'SPACELOG 12 BP'!$F14:$EE14)</f>
        <v>1000</v>
      </c>
      <c r="CP14" s="13">
        <f>SUMIF('reporting montigny'!$F$2:$EE$2,CP$4,'reporting montigny'!$F14:$EE14)+SUMIF('reporting boissy'!$F$2:$EE$2,CP$4,'reporting boissy'!$F14:$EE14)+SUMIF('reporting moussy'!$F$2:$EE$2,CP$4,'reporting moussy'!$F14:$EE14)+SUMIF('reporting trappes'!$F$2:$EE$2,CP$4,'reporting trappes'!$F14:$EE14)+SUMIF('SPACELOG 5 BP'!$F$2:$EE$2,CP$4,'SPACELOG 5 BP'!$F14:$EE14)+SUMIF('SPACELOG 6 BP'!$F$2:$EE$2,CP$4,'SPACELOG 6 BP'!$F14:$EE14)+SUMIF('SPACELOG 7 BP'!$F$2:$EE$2,CP$4,'SPACELOG 7 BP'!$F14:$EE14)+SUMIF('SPACELOG 8 BP'!$F$2:$EE$2,CP$4,'SPACELOG 8 BP'!$F14:$EE14)+SUMIF('SPACELOG 9 BP'!$F$2:$EE$2,CP$4,'SPACELOG 9 BP'!$F14:$EE14)+SUMIF('SPACELOG 10 BP'!$F$2:$EE$2,CP$4,'SPACELOG 10 BP'!$F14:$EE14)+SUMIF('SPACELOG 11 BP'!$F$2:$EE$2,CP$4,'SPACELOG 11 BP'!$F14:$EE14)+SUMIF('SPACELOG 12 BP'!$F$2:$EE$2,CP$4,'SPACELOG 12 BP'!$F14:$EE14)</f>
        <v>1000</v>
      </c>
      <c r="CQ14" s="13">
        <f>SUMIF('reporting montigny'!$F$2:$EE$2,CQ$4,'reporting montigny'!$F14:$EE14)+SUMIF('reporting boissy'!$F$2:$EE$2,CQ$4,'reporting boissy'!$F14:$EE14)+SUMIF('reporting moussy'!$F$2:$EE$2,CQ$4,'reporting moussy'!$F14:$EE14)+SUMIF('reporting trappes'!$F$2:$EE$2,CQ$4,'reporting trappes'!$F14:$EE14)+SUMIF('SPACELOG 5 BP'!$F$2:$EE$2,CQ$4,'SPACELOG 5 BP'!$F14:$EE14)+SUMIF('SPACELOG 6 BP'!$F$2:$EE$2,CQ$4,'SPACELOG 6 BP'!$F14:$EE14)+SUMIF('SPACELOG 7 BP'!$F$2:$EE$2,CQ$4,'SPACELOG 7 BP'!$F14:$EE14)+SUMIF('SPACELOG 8 BP'!$F$2:$EE$2,CQ$4,'SPACELOG 8 BP'!$F14:$EE14)+SUMIF('SPACELOG 9 BP'!$F$2:$EE$2,CQ$4,'SPACELOG 9 BP'!$F14:$EE14)+SUMIF('SPACELOG 10 BP'!$F$2:$EE$2,CQ$4,'SPACELOG 10 BP'!$F14:$EE14)+SUMIF('SPACELOG 11 BP'!$F$2:$EE$2,CQ$4,'SPACELOG 11 BP'!$F14:$EE14)+SUMIF('SPACELOG 12 BP'!$F$2:$EE$2,CQ$4,'SPACELOG 12 BP'!$F14:$EE14)</f>
        <v>1000</v>
      </c>
      <c r="CR14" s="14">
        <f t="shared" si="15"/>
        <v>12000</v>
      </c>
      <c r="CS14" s="13">
        <f>SUMIF('reporting montigny'!$F$2:$EE$2,CS$4,'reporting montigny'!$F14:$EE14)+SUMIF('reporting boissy'!$F$2:$EE$2,CS$4,'reporting boissy'!$F14:$EE14)+SUMIF('reporting moussy'!$F$2:$EE$2,CS$4,'reporting moussy'!$F14:$EE14)+SUMIF('reporting trappes'!$F$2:$EE$2,CS$4,'reporting trappes'!$F14:$EE14)+SUMIF('SPACELOG 5 BP'!$F$2:$EE$2,CS$4,'SPACELOG 5 BP'!$F14:$EE14)+SUMIF('SPACELOG 6 BP'!$F$2:$EE$2,CS$4,'SPACELOG 6 BP'!$F14:$EE14)+SUMIF('SPACELOG 7 BP'!$F$2:$EE$2,CS$4,'SPACELOG 7 BP'!$F14:$EE14)+SUMIF('SPACELOG 8 BP'!$F$2:$EE$2,CS$4,'SPACELOG 8 BP'!$F14:$EE14)+SUMIF('SPACELOG 9 BP'!$F$2:$EE$2,CS$4,'SPACELOG 9 BP'!$F14:$EE14)+SUMIF('SPACELOG 10 BP'!$F$2:$EE$2,CS$4,'SPACELOG 10 BP'!$F14:$EE14)+SUMIF('SPACELOG 11 BP'!$F$2:$EE$2,CS$4,'SPACELOG 11 BP'!$F14:$EE14)+SUMIF('SPACELOG 12 BP'!$F$2:$EE$2,CS$4,'SPACELOG 12 BP'!$F14:$EE14)</f>
        <v>1000</v>
      </c>
      <c r="CT14" s="13">
        <f>SUMIF('reporting montigny'!$F$2:$EE$2,CT$4,'reporting montigny'!$F14:$EE14)+SUMIF('reporting boissy'!$F$2:$EE$2,CT$4,'reporting boissy'!$F14:$EE14)+SUMIF('reporting moussy'!$F$2:$EE$2,CT$4,'reporting moussy'!$F14:$EE14)+SUMIF('reporting trappes'!$F$2:$EE$2,CT$4,'reporting trappes'!$F14:$EE14)+SUMIF('SPACELOG 5 BP'!$F$2:$EE$2,CT$4,'SPACELOG 5 BP'!$F14:$EE14)+SUMIF('SPACELOG 6 BP'!$F$2:$EE$2,CT$4,'SPACELOG 6 BP'!$F14:$EE14)+SUMIF('SPACELOG 7 BP'!$F$2:$EE$2,CT$4,'SPACELOG 7 BP'!$F14:$EE14)+SUMIF('SPACELOG 8 BP'!$F$2:$EE$2,CT$4,'SPACELOG 8 BP'!$F14:$EE14)+SUMIF('SPACELOG 9 BP'!$F$2:$EE$2,CT$4,'SPACELOG 9 BP'!$F14:$EE14)+SUMIF('SPACELOG 10 BP'!$F$2:$EE$2,CT$4,'SPACELOG 10 BP'!$F14:$EE14)+SUMIF('SPACELOG 11 BP'!$F$2:$EE$2,CT$4,'SPACELOG 11 BP'!$F14:$EE14)+SUMIF('SPACELOG 12 BP'!$F$2:$EE$2,CT$4,'SPACELOG 12 BP'!$F14:$EE14)</f>
        <v>1000</v>
      </c>
      <c r="CU14" s="13">
        <f>SUMIF('reporting montigny'!$F$2:$EE$2,CU$4,'reporting montigny'!$F14:$EE14)+SUMIF('reporting boissy'!$F$2:$EE$2,CU$4,'reporting boissy'!$F14:$EE14)+SUMIF('reporting moussy'!$F$2:$EE$2,CU$4,'reporting moussy'!$F14:$EE14)+SUMIF('reporting trappes'!$F$2:$EE$2,CU$4,'reporting trappes'!$F14:$EE14)+SUMIF('SPACELOG 5 BP'!$F$2:$EE$2,CU$4,'SPACELOG 5 BP'!$F14:$EE14)+SUMIF('SPACELOG 6 BP'!$F$2:$EE$2,CU$4,'SPACELOG 6 BP'!$F14:$EE14)+SUMIF('SPACELOG 7 BP'!$F$2:$EE$2,CU$4,'SPACELOG 7 BP'!$F14:$EE14)+SUMIF('SPACELOG 8 BP'!$F$2:$EE$2,CU$4,'SPACELOG 8 BP'!$F14:$EE14)+SUMIF('SPACELOG 9 BP'!$F$2:$EE$2,CU$4,'SPACELOG 9 BP'!$F14:$EE14)+SUMIF('SPACELOG 10 BP'!$F$2:$EE$2,CU$4,'SPACELOG 10 BP'!$F14:$EE14)+SUMIF('SPACELOG 11 BP'!$F$2:$EE$2,CU$4,'SPACELOG 11 BP'!$F14:$EE14)+SUMIF('SPACELOG 12 BP'!$F$2:$EE$2,CU$4,'SPACELOG 12 BP'!$F14:$EE14)</f>
        <v>1000</v>
      </c>
      <c r="CV14" s="13">
        <f>SUMIF('reporting montigny'!$F$2:$EE$2,CV$4,'reporting montigny'!$F14:$EE14)+SUMIF('reporting boissy'!$F$2:$EE$2,CV$4,'reporting boissy'!$F14:$EE14)+SUMIF('reporting moussy'!$F$2:$EE$2,CV$4,'reporting moussy'!$F14:$EE14)+SUMIF('reporting trappes'!$F$2:$EE$2,CV$4,'reporting trappes'!$F14:$EE14)+SUMIF('SPACELOG 5 BP'!$F$2:$EE$2,CV$4,'SPACELOG 5 BP'!$F14:$EE14)+SUMIF('SPACELOG 6 BP'!$F$2:$EE$2,CV$4,'SPACELOG 6 BP'!$F14:$EE14)+SUMIF('SPACELOG 7 BP'!$F$2:$EE$2,CV$4,'SPACELOG 7 BP'!$F14:$EE14)+SUMIF('SPACELOG 8 BP'!$F$2:$EE$2,CV$4,'SPACELOG 8 BP'!$F14:$EE14)+SUMIF('SPACELOG 9 BP'!$F$2:$EE$2,CV$4,'SPACELOG 9 BP'!$F14:$EE14)+SUMIF('SPACELOG 10 BP'!$F$2:$EE$2,CV$4,'SPACELOG 10 BP'!$F14:$EE14)+SUMIF('SPACELOG 11 BP'!$F$2:$EE$2,CV$4,'SPACELOG 11 BP'!$F14:$EE14)+SUMIF('SPACELOG 12 BP'!$F$2:$EE$2,CV$4,'SPACELOG 12 BP'!$F14:$EE14)</f>
        <v>1000</v>
      </c>
      <c r="CW14" s="13">
        <f>SUMIF('reporting montigny'!$F$2:$EE$2,CW$4,'reporting montigny'!$F14:$EE14)+SUMIF('reporting boissy'!$F$2:$EE$2,CW$4,'reporting boissy'!$F14:$EE14)+SUMIF('reporting moussy'!$F$2:$EE$2,CW$4,'reporting moussy'!$F14:$EE14)+SUMIF('reporting trappes'!$F$2:$EE$2,CW$4,'reporting trappes'!$F14:$EE14)+SUMIF('SPACELOG 5 BP'!$F$2:$EE$2,CW$4,'SPACELOG 5 BP'!$F14:$EE14)+SUMIF('SPACELOG 6 BP'!$F$2:$EE$2,CW$4,'SPACELOG 6 BP'!$F14:$EE14)+SUMIF('SPACELOG 7 BP'!$F$2:$EE$2,CW$4,'SPACELOG 7 BP'!$F14:$EE14)+SUMIF('SPACELOG 8 BP'!$F$2:$EE$2,CW$4,'SPACELOG 8 BP'!$F14:$EE14)+SUMIF('SPACELOG 9 BP'!$F$2:$EE$2,CW$4,'SPACELOG 9 BP'!$F14:$EE14)+SUMIF('SPACELOG 10 BP'!$F$2:$EE$2,CW$4,'SPACELOG 10 BP'!$F14:$EE14)+SUMIF('SPACELOG 11 BP'!$F$2:$EE$2,CW$4,'SPACELOG 11 BP'!$F14:$EE14)+SUMIF('SPACELOG 12 BP'!$F$2:$EE$2,CW$4,'SPACELOG 12 BP'!$F14:$EE14)</f>
        <v>1000</v>
      </c>
      <c r="CX14" s="13">
        <f>SUMIF('reporting montigny'!$F$2:$EE$2,CX$4,'reporting montigny'!$F14:$EE14)+SUMIF('reporting boissy'!$F$2:$EE$2,CX$4,'reporting boissy'!$F14:$EE14)+SUMIF('reporting moussy'!$F$2:$EE$2,CX$4,'reporting moussy'!$F14:$EE14)+SUMIF('reporting trappes'!$F$2:$EE$2,CX$4,'reporting trappes'!$F14:$EE14)+SUMIF('SPACELOG 5 BP'!$F$2:$EE$2,CX$4,'SPACELOG 5 BP'!$F14:$EE14)+SUMIF('SPACELOG 6 BP'!$F$2:$EE$2,CX$4,'SPACELOG 6 BP'!$F14:$EE14)+SUMIF('SPACELOG 7 BP'!$F$2:$EE$2,CX$4,'SPACELOG 7 BP'!$F14:$EE14)+SUMIF('SPACELOG 8 BP'!$F$2:$EE$2,CX$4,'SPACELOG 8 BP'!$F14:$EE14)+SUMIF('SPACELOG 9 BP'!$F$2:$EE$2,CX$4,'SPACELOG 9 BP'!$F14:$EE14)+SUMIF('SPACELOG 10 BP'!$F$2:$EE$2,CX$4,'SPACELOG 10 BP'!$F14:$EE14)+SUMIF('SPACELOG 11 BP'!$F$2:$EE$2,CX$4,'SPACELOG 11 BP'!$F14:$EE14)+SUMIF('SPACELOG 12 BP'!$F$2:$EE$2,CX$4,'SPACELOG 12 BP'!$F14:$EE14)</f>
        <v>1000</v>
      </c>
      <c r="CY14" s="13">
        <f>SUMIF('reporting montigny'!$F$2:$EE$2,CY$4,'reporting montigny'!$F14:$EE14)+SUMIF('reporting boissy'!$F$2:$EE$2,CY$4,'reporting boissy'!$F14:$EE14)+SUMIF('reporting moussy'!$F$2:$EE$2,CY$4,'reporting moussy'!$F14:$EE14)+SUMIF('reporting trappes'!$F$2:$EE$2,CY$4,'reporting trappes'!$F14:$EE14)+SUMIF('SPACELOG 5 BP'!$F$2:$EE$2,CY$4,'SPACELOG 5 BP'!$F14:$EE14)+SUMIF('SPACELOG 6 BP'!$F$2:$EE$2,CY$4,'SPACELOG 6 BP'!$F14:$EE14)+SUMIF('SPACELOG 7 BP'!$F$2:$EE$2,CY$4,'SPACELOG 7 BP'!$F14:$EE14)+SUMIF('SPACELOG 8 BP'!$F$2:$EE$2,CY$4,'SPACELOG 8 BP'!$F14:$EE14)+SUMIF('SPACELOG 9 BP'!$F$2:$EE$2,CY$4,'SPACELOG 9 BP'!$F14:$EE14)+SUMIF('SPACELOG 10 BP'!$F$2:$EE$2,CY$4,'SPACELOG 10 BP'!$F14:$EE14)+SUMIF('SPACELOG 11 BP'!$F$2:$EE$2,CY$4,'SPACELOG 11 BP'!$F14:$EE14)+SUMIF('SPACELOG 12 BP'!$F$2:$EE$2,CY$4,'SPACELOG 12 BP'!$F14:$EE14)</f>
        <v>1000</v>
      </c>
      <c r="CZ14" s="13">
        <f>SUMIF('reporting montigny'!$F$2:$EE$2,CZ$4,'reporting montigny'!$F14:$EE14)+SUMIF('reporting boissy'!$F$2:$EE$2,CZ$4,'reporting boissy'!$F14:$EE14)+SUMIF('reporting moussy'!$F$2:$EE$2,CZ$4,'reporting moussy'!$F14:$EE14)+SUMIF('reporting trappes'!$F$2:$EE$2,CZ$4,'reporting trappes'!$F14:$EE14)+SUMIF('SPACELOG 5 BP'!$F$2:$EE$2,CZ$4,'SPACELOG 5 BP'!$F14:$EE14)+SUMIF('SPACELOG 6 BP'!$F$2:$EE$2,CZ$4,'SPACELOG 6 BP'!$F14:$EE14)+SUMIF('SPACELOG 7 BP'!$F$2:$EE$2,CZ$4,'SPACELOG 7 BP'!$F14:$EE14)+SUMIF('SPACELOG 8 BP'!$F$2:$EE$2,CZ$4,'SPACELOG 8 BP'!$F14:$EE14)+SUMIF('SPACELOG 9 BP'!$F$2:$EE$2,CZ$4,'SPACELOG 9 BP'!$F14:$EE14)+SUMIF('SPACELOG 10 BP'!$F$2:$EE$2,CZ$4,'SPACELOG 10 BP'!$F14:$EE14)+SUMIF('SPACELOG 11 BP'!$F$2:$EE$2,CZ$4,'SPACELOG 11 BP'!$F14:$EE14)+SUMIF('SPACELOG 12 BP'!$F$2:$EE$2,CZ$4,'SPACELOG 12 BP'!$F14:$EE14)</f>
        <v>1000</v>
      </c>
      <c r="DA14" s="13">
        <f>SUMIF('reporting montigny'!$F$2:$EE$2,DA$4,'reporting montigny'!$F14:$EE14)+SUMIF('reporting boissy'!$F$2:$EE$2,DA$4,'reporting boissy'!$F14:$EE14)+SUMIF('reporting moussy'!$F$2:$EE$2,DA$4,'reporting moussy'!$F14:$EE14)+SUMIF('reporting trappes'!$F$2:$EE$2,DA$4,'reporting trappes'!$F14:$EE14)+SUMIF('SPACELOG 5 BP'!$F$2:$EE$2,DA$4,'SPACELOG 5 BP'!$F14:$EE14)+SUMIF('SPACELOG 6 BP'!$F$2:$EE$2,DA$4,'SPACELOG 6 BP'!$F14:$EE14)+SUMIF('SPACELOG 7 BP'!$F$2:$EE$2,DA$4,'SPACELOG 7 BP'!$F14:$EE14)+SUMIF('SPACELOG 8 BP'!$F$2:$EE$2,DA$4,'SPACELOG 8 BP'!$F14:$EE14)+SUMIF('SPACELOG 9 BP'!$F$2:$EE$2,DA$4,'SPACELOG 9 BP'!$F14:$EE14)+SUMIF('SPACELOG 10 BP'!$F$2:$EE$2,DA$4,'SPACELOG 10 BP'!$F14:$EE14)+SUMIF('SPACELOG 11 BP'!$F$2:$EE$2,DA$4,'SPACELOG 11 BP'!$F14:$EE14)+SUMIF('SPACELOG 12 BP'!$F$2:$EE$2,DA$4,'SPACELOG 12 BP'!$F14:$EE14)</f>
        <v>1000</v>
      </c>
      <c r="DB14" s="13">
        <f>SUMIF('reporting montigny'!$F$2:$EE$2,DB$4,'reporting montigny'!$F14:$EE14)+SUMIF('reporting boissy'!$F$2:$EE$2,DB$4,'reporting boissy'!$F14:$EE14)+SUMIF('reporting moussy'!$F$2:$EE$2,DB$4,'reporting moussy'!$F14:$EE14)+SUMIF('reporting trappes'!$F$2:$EE$2,DB$4,'reporting trappes'!$F14:$EE14)+SUMIF('SPACELOG 5 BP'!$F$2:$EE$2,DB$4,'SPACELOG 5 BP'!$F14:$EE14)+SUMIF('SPACELOG 6 BP'!$F$2:$EE$2,DB$4,'SPACELOG 6 BP'!$F14:$EE14)+SUMIF('SPACELOG 7 BP'!$F$2:$EE$2,DB$4,'SPACELOG 7 BP'!$F14:$EE14)+SUMIF('SPACELOG 8 BP'!$F$2:$EE$2,DB$4,'SPACELOG 8 BP'!$F14:$EE14)+SUMIF('SPACELOG 9 BP'!$F$2:$EE$2,DB$4,'SPACELOG 9 BP'!$F14:$EE14)+SUMIF('SPACELOG 10 BP'!$F$2:$EE$2,DB$4,'SPACELOG 10 BP'!$F14:$EE14)+SUMIF('SPACELOG 11 BP'!$F$2:$EE$2,DB$4,'SPACELOG 11 BP'!$F14:$EE14)+SUMIF('SPACELOG 12 BP'!$F$2:$EE$2,DB$4,'SPACELOG 12 BP'!$F14:$EE14)</f>
        <v>1000</v>
      </c>
      <c r="DC14" s="13">
        <f>SUMIF('reporting montigny'!$F$2:$EE$2,DC$4,'reporting montigny'!$F14:$EE14)+SUMIF('reporting boissy'!$F$2:$EE$2,DC$4,'reporting boissy'!$F14:$EE14)+SUMIF('reporting moussy'!$F$2:$EE$2,DC$4,'reporting moussy'!$F14:$EE14)+SUMIF('reporting trappes'!$F$2:$EE$2,DC$4,'reporting trappes'!$F14:$EE14)+SUMIF('SPACELOG 5 BP'!$F$2:$EE$2,DC$4,'SPACELOG 5 BP'!$F14:$EE14)+SUMIF('SPACELOG 6 BP'!$F$2:$EE$2,DC$4,'SPACELOG 6 BP'!$F14:$EE14)+SUMIF('SPACELOG 7 BP'!$F$2:$EE$2,DC$4,'SPACELOG 7 BP'!$F14:$EE14)+SUMIF('SPACELOG 8 BP'!$F$2:$EE$2,DC$4,'SPACELOG 8 BP'!$F14:$EE14)+SUMIF('SPACELOG 9 BP'!$F$2:$EE$2,DC$4,'SPACELOG 9 BP'!$F14:$EE14)+SUMIF('SPACELOG 10 BP'!$F$2:$EE$2,DC$4,'SPACELOG 10 BP'!$F14:$EE14)+SUMIF('SPACELOG 11 BP'!$F$2:$EE$2,DC$4,'SPACELOG 11 BP'!$F14:$EE14)+SUMIF('SPACELOG 12 BP'!$F$2:$EE$2,DC$4,'SPACELOG 12 BP'!$F14:$EE14)</f>
        <v>1000</v>
      </c>
      <c r="DD14" s="13">
        <f>SUMIF('reporting montigny'!$F$2:$EE$2,DD$4,'reporting montigny'!$F14:$EE14)+SUMIF('reporting boissy'!$F$2:$EE$2,DD$4,'reporting boissy'!$F14:$EE14)+SUMIF('reporting moussy'!$F$2:$EE$2,DD$4,'reporting moussy'!$F14:$EE14)+SUMIF('reporting trappes'!$F$2:$EE$2,DD$4,'reporting trappes'!$F14:$EE14)+SUMIF('SPACELOG 5 BP'!$F$2:$EE$2,DD$4,'SPACELOG 5 BP'!$F14:$EE14)+SUMIF('SPACELOG 6 BP'!$F$2:$EE$2,DD$4,'SPACELOG 6 BP'!$F14:$EE14)+SUMIF('SPACELOG 7 BP'!$F$2:$EE$2,DD$4,'SPACELOG 7 BP'!$F14:$EE14)+SUMIF('SPACELOG 8 BP'!$F$2:$EE$2,DD$4,'SPACELOG 8 BP'!$F14:$EE14)+SUMIF('SPACELOG 9 BP'!$F$2:$EE$2,DD$4,'SPACELOG 9 BP'!$F14:$EE14)+SUMIF('SPACELOG 10 BP'!$F$2:$EE$2,DD$4,'SPACELOG 10 BP'!$F14:$EE14)+SUMIF('SPACELOG 11 BP'!$F$2:$EE$2,DD$4,'SPACELOG 11 BP'!$F14:$EE14)+SUMIF('SPACELOG 12 BP'!$F$2:$EE$2,DD$4,'SPACELOG 12 BP'!$F14:$EE14)</f>
        <v>1000</v>
      </c>
      <c r="DE14" s="14">
        <f t="shared" si="16"/>
        <v>12000</v>
      </c>
      <c r="DF14" s="13">
        <f>SUMIF('reporting montigny'!$F$2:$EE$2,DF$4,'reporting montigny'!$F14:$EE14)+SUMIF('reporting boissy'!$F$2:$EE$2,DF$4,'reporting boissy'!$F14:$EE14)+SUMIF('reporting moussy'!$F$2:$EE$2,DF$4,'reporting moussy'!$F14:$EE14)+SUMIF('reporting trappes'!$F$2:$EE$2,DF$4,'reporting trappes'!$F14:$EE14)+SUMIF('SPACELOG 5 BP'!$F$2:$EE$2,DF$4,'SPACELOG 5 BP'!$F14:$EE14)+SUMIF('SPACELOG 6 BP'!$F$2:$EE$2,DF$4,'SPACELOG 6 BP'!$F14:$EE14)+SUMIF('SPACELOG 7 BP'!$F$2:$EE$2,DF$4,'SPACELOG 7 BP'!$F14:$EE14)+SUMIF('SPACELOG 8 BP'!$F$2:$EE$2,DF$4,'SPACELOG 8 BP'!$F14:$EE14)+SUMIF('SPACELOG 9 BP'!$F$2:$EE$2,DF$4,'SPACELOG 9 BP'!$F14:$EE14)+SUMIF('SPACELOG 10 BP'!$F$2:$EE$2,DF$4,'SPACELOG 10 BP'!$F14:$EE14)+SUMIF('SPACELOG 11 BP'!$F$2:$EE$2,DF$4,'SPACELOG 11 BP'!$F14:$EE14)+SUMIF('SPACELOG 12 BP'!$F$2:$EE$2,DF$4,'SPACELOG 12 BP'!$F14:$EE14)</f>
        <v>1000</v>
      </c>
      <c r="DG14" s="13">
        <f>SUMIF('reporting montigny'!$F$2:$EE$2,DG$4,'reporting montigny'!$F14:$EE14)+SUMIF('reporting boissy'!$F$2:$EE$2,DG$4,'reporting boissy'!$F14:$EE14)+SUMIF('reporting moussy'!$F$2:$EE$2,DG$4,'reporting moussy'!$F14:$EE14)+SUMIF('reporting trappes'!$F$2:$EE$2,DG$4,'reporting trappes'!$F14:$EE14)+SUMIF('SPACELOG 5 BP'!$F$2:$EE$2,DG$4,'SPACELOG 5 BP'!$F14:$EE14)+SUMIF('SPACELOG 6 BP'!$F$2:$EE$2,DG$4,'SPACELOG 6 BP'!$F14:$EE14)+SUMIF('SPACELOG 7 BP'!$F$2:$EE$2,DG$4,'SPACELOG 7 BP'!$F14:$EE14)+SUMIF('SPACELOG 8 BP'!$F$2:$EE$2,DG$4,'SPACELOG 8 BP'!$F14:$EE14)+SUMIF('SPACELOG 9 BP'!$F$2:$EE$2,DG$4,'SPACELOG 9 BP'!$F14:$EE14)+SUMIF('SPACELOG 10 BP'!$F$2:$EE$2,DG$4,'SPACELOG 10 BP'!$F14:$EE14)+SUMIF('SPACELOG 11 BP'!$F$2:$EE$2,DG$4,'SPACELOG 11 BP'!$F14:$EE14)+SUMIF('SPACELOG 12 BP'!$F$2:$EE$2,DG$4,'SPACELOG 12 BP'!$F14:$EE14)</f>
        <v>1000</v>
      </c>
      <c r="DH14" s="13">
        <f>SUMIF('reporting montigny'!$F$2:$EE$2,DH$4,'reporting montigny'!$F14:$EE14)+SUMIF('reporting boissy'!$F$2:$EE$2,DH$4,'reporting boissy'!$F14:$EE14)+SUMIF('reporting moussy'!$F$2:$EE$2,DH$4,'reporting moussy'!$F14:$EE14)+SUMIF('reporting trappes'!$F$2:$EE$2,DH$4,'reporting trappes'!$F14:$EE14)+SUMIF('SPACELOG 5 BP'!$F$2:$EE$2,DH$4,'SPACELOG 5 BP'!$F14:$EE14)+SUMIF('SPACELOG 6 BP'!$F$2:$EE$2,DH$4,'SPACELOG 6 BP'!$F14:$EE14)+SUMIF('SPACELOG 7 BP'!$F$2:$EE$2,DH$4,'SPACELOG 7 BP'!$F14:$EE14)+SUMIF('SPACELOG 8 BP'!$F$2:$EE$2,DH$4,'SPACELOG 8 BP'!$F14:$EE14)+SUMIF('SPACELOG 9 BP'!$F$2:$EE$2,DH$4,'SPACELOG 9 BP'!$F14:$EE14)+SUMIF('SPACELOG 10 BP'!$F$2:$EE$2,DH$4,'SPACELOG 10 BP'!$F14:$EE14)+SUMIF('SPACELOG 11 BP'!$F$2:$EE$2,DH$4,'SPACELOG 11 BP'!$F14:$EE14)+SUMIF('SPACELOG 12 BP'!$F$2:$EE$2,DH$4,'SPACELOG 12 BP'!$F14:$EE14)</f>
        <v>1000</v>
      </c>
      <c r="DI14" s="13">
        <f>SUMIF('reporting montigny'!$F$2:$EE$2,DI$4,'reporting montigny'!$F14:$EE14)+SUMIF('reporting boissy'!$F$2:$EE$2,DI$4,'reporting boissy'!$F14:$EE14)+SUMIF('reporting moussy'!$F$2:$EE$2,DI$4,'reporting moussy'!$F14:$EE14)+SUMIF('reporting trappes'!$F$2:$EE$2,DI$4,'reporting trappes'!$F14:$EE14)+SUMIF('SPACELOG 5 BP'!$F$2:$EE$2,DI$4,'SPACELOG 5 BP'!$F14:$EE14)+SUMIF('SPACELOG 6 BP'!$F$2:$EE$2,DI$4,'SPACELOG 6 BP'!$F14:$EE14)+SUMIF('SPACELOG 7 BP'!$F$2:$EE$2,DI$4,'SPACELOG 7 BP'!$F14:$EE14)+SUMIF('SPACELOG 8 BP'!$F$2:$EE$2,DI$4,'SPACELOG 8 BP'!$F14:$EE14)+SUMIF('SPACELOG 9 BP'!$F$2:$EE$2,DI$4,'SPACELOG 9 BP'!$F14:$EE14)+SUMIF('SPACELOG 10 BP'!$F$2:$EE$2,DI$4,'SPACELOG 10 BP'!$F14:$EE14)+SUMIF('SPACELOG 11 BP'!$F$2:$EE$2,DI$4,'SPACELOG 11 BP'!$F14:$EE14)+SUMIF('SPACELOG 12 BP'!$F$2:$EE$2,DI$4,'SPACELOG 12 BP'!$F14:$EE14)</f>
        <v>1000</v>
      </c>
      <c r="DJ14" s="13">
        <f>SUMIF('reporting montigny'!$F$2:$EE$2,DJ$4,'reporting montigny'!$F14:$EE14)+SUMIF('reporting boissy'!$F$2:$EE$2,DJ$4,'reporting boissy'!$F14:$EE14)+SUMIF('reporting moussy'!$F$2:$EE$2,DJ$4,'reporting moussy'!$F14:$EE14)+SUMIF('reporting trappes'!$F$2:$EE$2,DJ$4,'reporting trappes'!$F14:$EE14)+SUMIF('SPACELOG 5 BP'!$F$2:$EE$2,DJ$4,'SPACELOG 5 BP'!$F14:$EE14)+SUMIF('SPACELOG 6 BP'!$F$2:$EE$2,DJ$4,'SPACELOG 6 BP'!$F14:$EE14)+SUMIF('SPACELOG 7 BP'!$F$2:$EE$2,DJ$4,'SPACELOG 7 BP'!$F14:$EE14)+SUMIF('SPACELOG 8 BP'!$F$2:$EE$2,DJ$4,'SPACELOG 8 BP'!$F14:$EE14)+SUMIF('SPACELOG 9 BP'!$F$2:$EE$2,DJ$4,'SPACELOG 9 BP'!$F14:$EE14)+SUMIF('SPACELOG 10 BP'!$F$2:$EE$2,DJ$4,'SPACELOG 10 BP'!$F14:$EE14)+SUMIF('SPACELOG 11 BP'!$F$2:$EE$2,DJ$4,'SPACELOG 11 BP'!$F14:$EE14)+SUMIF('SPACELOG 12 BP'!$F$2:$EE$2,DJ$4,'SPACELOG 12 BP'!$F14:$EE14)</f>
        <v>1000</v>
      </c>
      <c r="DK14" s="13">
        <f>SUMIF('reporting montigny'!$F$2:$EE$2,DK$4,'reporting montigny'!$F14:$EE14)+SUMIF('reporting boissy'!$F$2:$EE$2,DK$4,'reporting boissy'!$F14:$EE14)+SUMIF('reporting moussy'!$F$2:$EE$2,DK$4,'reporting moussy'!$F14:$EE14)+SUMIF('reporting trappes'!$F$2:$EE$2,DK$4,'reporting trappes'!$F14:$EE14)+SUMIF('SPACELOG 5 BP'!$F$2:$EE$2,DK$4,'SPACELOG 5 BP'!$F14:$EE14)+SUMIF('SPACELOG 6 BP'!$F$2:$EE$2,DK$4,'SPACELOG 6 BP'!$F14:$EE14)+SUMIF('SPACELOG 7 BP'!$F$2:$EE$2,DK$4,'SPACELOG 7 BP'!$F14:$EE14)+SUMIF('SPACELOG 8 BP'!$F$2:$EE$2,DK$4,'SPACELOG 8 BP'!$F14:$EE14)+SUMIF('SPACELOG 9 BP'!$F$2:$EE$2,DK$4,'SPACELOG 9 BP'!$F14:$EE14)+SUMIF('SPACELOG 10 BP'!$F$2:$EE$2,DK$4,'SPACELOG 10 BP'!$F14:$EE14)+SUMIF('SPACELOG 11 BP'!$F$2:$EE$2,DK$4,'SPACELOG 11 BP'!$F14:$EE14)+SUMIF('SPACELOG 12 BP'!$F$2:$EE$2,DK$4,'SPACELOG 12 BP'!$F14:$EE14)</f>
        <v>1000</v>
      </c>
      <c r="DL14" s="13">
        <f>SUMIF('reporting montigny'!$F$2:$EE$2,DL$4,'reporting montigny'!$F14:$EE14)+SUMIF('reporting boissy'!$F$2:$EE$2,DL$4,'reporting boissy'!$F14:$EE14)+SUMIF('reporting moussy'!$F$2:$EE$2,DL$4,'reporting moussy'!$F14:$EE14)+SUMIF('reporting trappes'!$F$2:$EE$2,DL$4,'reporting trappes'!$F14:$EE14)+SUMIF('SPACELOG 5 BP'!$F$2:$EE$2,DL$4,'SPACELOG 5 BP'!$F14:$EE14)+SUMIF('SPACELOG 6 BP'!$F$2:$EE$2,DL$4,'SPACELOG 6 BP'!$F14:$EE14)+SUMIF('SPACELOG 7 BP'!$F$2:$EE$2,DL$4,'SPACELOG 7 BP'!$F14:$EE14)+SUMIF('SPACELOG 8 BP'!$F$2:$EE$2,DL$4,'SPACELOG 8 BP'!$F14:$EE14)+SUMIF('SPACELOG 9 BP'!$F$2:$EE$2,DL$4,'SPACELOG 9 BP'!$F14:$EE14)+SUMIF('SPACELOG 10 BP'!$F$2:$EE$2,DL$4,'SPACELOG 10 BP'!$F14:$EE14)+SUMIF('SPACELOG 11 BP'!$F$2:$EE$2,DL$4,'SPACELOG 11 BP'!$F14:$EE14)+SUMIF('SPACELOG 12 BP'!$F$2:$EE$2,DL$4,'SPACELOG 12 BP'!$F14:$EE14)</f>
        <v>1000</v>
      </c>
      <c r="DM14" s="13">
        <f>SUMIF('reporting montigny'!$F$2:$EE$2,DM$4,'reporting montigny'!$F14:$EE14)+SUMIF('reporting boissy'!$F$2:$EE$2,DM$4,'reporting boissy'!$F14:$EE14)+SUMIF('reporting moussy'!$F$2:$EE$2,DM$4,'reporting moussy'!$F14:$EE14)+SUMIF('reporting trappes'!$F$2:$EE$2,DM$4,'reporting trappes'!$F14:$EE14)+SUMIF('SPACELOG 5 BP'!$F$2:$EE$2,DM$4,'SPACELOG 5 BP'!$F14:$EE14)+SUMIF('SPACELOG 6 BP'!$F$2:$EE$2,DM$4,'SPACELOG 6 BP'!$F14:$EE14)+SUMIF('SPACELOG 7 BP'!$F$2:$EE$2,DM$4,'SPACELOG 7 BP'!$F14:$EE14)+SUMIF('SPACELOG 8 BP'!$F$2:$EE$2,DM$4,'SPACELOG 8 BP'!$F14:$EE14)+SUMIF('SPACELOG 9 BP'!$F$2:$EE$2,DM$4,'SPACELOG 9 BP'!$F14:$EE14)+SUMIF('SPACELOG 10 BP'!$F$2:$EE$2,DM$4,'SPACELOG 10 BP'!$F14:$EE14)+SUMIF('SPACELOG 11 BP'!$F$2:$EE$2,DM$4,'SPACELOG 11 BP'!$F14:$EE14)+SUMIF('SPACELOG 12 BP'!$F$2:$EE$2,DM$4,'SPACELOG 12 BP'!$F14:$EE14)</f>
        <v>1000</v>
      </c>
      <c r="DN14" s="13">
        <f>SUMIF('reporting montigny'!$F$2:$EE$2,DN$4,'reporting montigny'!$F14:$EE14)+SUMIF('reporting boissy'!$F$2:$EE$2,DN$4,'reporting boissy'!$F14:$EE14)+SUMIF('reporting moussy'!$F$2:$EE$2,DN$4,'reporting moussy'!$F14:$EE14)+SUMIF('reporting trappes'!$F$2:$EE$2,DN$4,'reporting trappes'!$F14:$EE14)+SUMIF('SPACELOG 5 BP'!$F$2:$EE$2,DN$4,'SPACELOG 5 BP'!$F14:$EE14)+SUMIF('SPACELOG 6 BP'!$F$2:$EE$2,DN$4,'SPACELOG 6 BP'!$F14:$EE14)+SUMIF('SPACELOG 7 BP'!$F$2:$EE$2,DN$4,'SPACELOG 7 BP'!$F14:$EE14)+SUMIF('SPACELOG 8 BP'!$F$2:$EE$2,DN$4,'SPACELOG 8 BP'!$F14:$EE14)+SUMIF('SPACELOG 9 BP'!$F$2:$EE$2,DN$4,'SPACELOG 9 BP'!$F14:$EE14)+SUMIF('SPACELOG 10 BP'!$F$2:$EE$2,DN$4,'SPACELOG 10 BP'!$F14:$EE14)+SUMIF('SPACELOG 11 BP'!$F$2:$EE$2,DN$4,'SPACELOG 11 BP'!$F14:$EE14)+SUMIF('SPACELOG 12 BP'!$F$2:$EE$2,DN$4,'SPACELOG 12 BP'!$F14:$EE14)</f>
        <v>1000</v>
      </c>
      <c r="DO14" s="13">
        <f>SUMIF('reporting montigny'!$F$2:$EE$2,DO$4,'reporting montigny'!$F14:$EE14)+SUMIF('reporting boissy'!$F$2:$EE$2,DO$4,'reporting boissy'!$F14:$EE14)+SUMIF('reporting moussy'!$F$2:$EE$2,DO$4,'reporting moussy'!$F14:$EE14)+SUMIF('reporting trappes'!$F$2:$EE$2,DO$4,'reporting trappes'!$F14:$EE14)+SUMIF('SPACELOG 5 BP'!$F$2:$EE$2,DO$4,'SPACELOG 5 BP'!$F14:$EE14)+SUMIF('SPACELOG 6 BP'!$F$2:$EE$2,DO$4,'SPACELOG 6 BP'!$F14:$EE14)+SUMIF('SPACELOG 7 BP'!$F$2:$EE$2,DO$4,'SPACELOG 7 BP'!$F14:$EE14)+SUMIF('SPACELOG 8 BP'!$F$2:$EE$2,DO$4,'SPACELOG 8 BP'!$F14:$EE14)+SUMIF('SPACELOG 9 BP'!$F$2:$EE$2,DO$4,'SPACELOG 9 BP'!$F14:$EE14)+SUMIF('SPACELOG 10 BP'!$F$2:$EE$2,DO$4,'SPACELOG 10 BP'!$F14:$EE14)+SUMIF('SPACELOG 11 BP'!$F$2:$EE$2,DO$4,'SPACELOG 11 BP'!$F14:$EE14)+SUMIF('SPACELOG 12 BP'!$F$2:$EE$2,DO$4,'SPACELOG 12 BP'!$F14:$EE14)</f>
        <v>1000</v>
      </c>
      <c r="DP14" s="13">
        <f>SUMIF('reporting montigny'!$F$2:$EE$2,DP$4,'reporting montigny'!$F14:$EE14)+SUMIF('reporting boissy'!$F$2:$EE$2,DP$4,'reporting boissy'!$F14:$EE14)+SUMIF('reporting moussy'!$F$2:$EE$2,DP$4,'reporting moussy'!$F14:$EE14)+SUMIF('reporting trappes'!$F$2:$EE$2,DP$4,'reporting trappes'!$F14:$EE14)+SUMIF('SPACELOG 5 BP'!$F$2:$EE$2,DP$4,'SPACELOG 5 BP'!$F14:$EE14)+SUMIF('SPACELOG 6 BP'!$F$2:$EE$2,DP$4,'SPACELOG 6 BP'!$F14:$EE14)+SUMIF('SPACELOG 7 BP'!$F$2:$EE$2,DP$4,'SPACELOG 7 BP'!$F14:$EE14)+SUMIF('SPACELOG 8 BP'!$F$2:$EE$2,DP$4,'SPACELOG 8 BP'!$F14:$EE14)+SUMIF('SPACELOG 9 BP'!$F$2:$EE$2,DP$4,'SPACELOG 9 BP'!$F14:$EE14)+SUMIF('SPACELOG 10 BP'!$F$2:$EE$2,DP$4,'SPACELOG 10 BP'!$F14:$EE14)+SUMIF('SPACELOG 11 BP'!$F$2:$EE$2,DP$4,'SPACELOG 11 BP'!$F14:$EE14)+SUMIF('SPACELOG 12 BP'!$F$2:$EE$2,DP$4,'SPACELOG 12 BP'!$F14:$EE14)</f>
        <v>1000</v>
      </c>
      <c r="DQ14" s="13">
        <f>SUMIF('reporting montigny'!$F$2:$EE$2,DQ$4,'reporting montigny'!$F14:$EE14)+SUMIF('reporting boissy'!$F$2:$EE$2,DQ$4,'reporting boissy'!$F14:$EE14)+SUMIF('reporting moussy'!$F$2:$EE$2,DQ$4,'reporting moussy'!$F14:$EE14)+SUMIF('reporting trappes'!$F$2:$EE$2,DQ$4,'reporting trappes'!$F14:$EE14)+SUMIF('SPACELOG 5 BP'!$F$2:$EE$2,DQ$4,'SPACELOG 5 BP'!$F14:$EE14)+SUMIF('SPACELOG 6 BP'!$F$2:$EE$2,DQ$4,'SPACELOG 6 BP'!$F14:$EE14)+SUMIF('SPACELOG 7 BP'!$F$2:$EE$2,DQ$4,'SPACELOG 7 BP'!$F14:$EE14)+SUMIF('SPACELOG 8 BP'!$F$2:$EE$2,DQ$4,'SPACELOG 8 BP'!$F14:$EE14)+SUMIF('SPACELOG 9 BP'!$F$2:$EE$2,DQ$4,'SPACELOG 9 BP'!$F14:$EE14)+SUMIF('SPACELOG 10 BP'!$F$2:$EE$2,DQ$4,'SPACELOG 10 BP'!$F14:$EE14)+SUMIF('SPACELOG 11 BP'!$F$2:$EE$2,DQ$4,'SPACELOG 11 BP'!$F14:$EE14)+SUMIF('SPACELOG 12 BP'!$F$2:$EE$2,DQ$4,'SPACELOG 12 BP'!$F14:$EE14)</f>
        <v>1000</v>
      </c>
      <c r="DR14" s="14">
        <f t="shared" si="17"/>
        <v>12000</v>
      </c>
    </row>
    <row r="15" spans="1:122" x14ac:dyDescent="0.2">
      <c r="B15" s="5" t="s">
        <v>64</v>
      </c>
      <c r="C15" s="17">
        <f>+C14*20/100</f>
        <v>1363000</v>
      </c>
      <c r="E15" s="3" t="s">
        <v>65</v>
      </c>
      <c r="F15" s="13">
        <f>SUMIF('reporting montigny'!$F$2:$EE$2,F$4,'reporting montigny'!$F15:$EE15)+SUMIF('reporting boissy'!$F$2:$EE$2,F$4,'reporting boissy'!$F15:$EE15)+SUMIF('reporting moussy'!$F$2:$EE$2,F$4,'reporting moussy'!$F15:$EE15)+SUMIF('reporting trappes'!$F$2:$EE$2,F$4,'reporting trappes'!$F15:$EE15)+SUMIF('SPACELOG 5 BP'!$F$2:$EE$2,F$4,'SPACELOG 5 BP'!$F15:$EE15)+SUMIF('SPACELOG 6 BP'!$F$2:$EE$2,F$4,'SPACELOG 6 BP'!$F15:$EE15)+SUMIF('SPACELOG 7 BP'!$F$2:$EE$2,F$4,'SPACELOG 7 BP'!$F15:$EE15)+SUMIF('SPACELOG 8 BP'!$F$2:$EE$2,F$4,'SPACELOG 8 BP'!$F15:$EE15)+SUMIF('SPACELOG 9 BP'!$F$2:$EE$2,F$4,'SPACELOG 9 BP'!$F15:$EE15)+SUMIF('SPACELOG 10 BP'!$F$2:$EE$2,F$4,'SPACELOG 10 BP'!$F15:$EE15)+SUMIF('SPACELOG 11 BP'!$F$2:$EE$2,F$4,'SPACELOG 11 BP'!$F15:$EE15)+SUMIF('SPACELOG 12 BP'!$F$2:$EE$2,F$4,'SPACELOG 12 BP'!$F15:$EE15)</f>
        <v>1100</v>
      </c>
      <c r="G15" s="13">
        <f>SUMIF('reporting montigny'!$F$2:$EE$2,G$4,'reporting montigny'!$F15:$EE15)+SUMIF('reporting boissy'!$F$2:$EE$2,G$4,'reporting boissy'!$F15:$EE15)+SUMIF('reporting moussy'!$F$2:$EE$2,G$4,'reporting moussy'!$F15:$EE15)+SUMIF('reporting trappes'!$F$2:$EE$2,G$4,'reporting trappes'!$F15:$EE15)+SUMIF('SPACELOG 5 BP'!$F$2:$EE$2,G$4,'SPACELOG 5 BP'!$F15:$EE15)+SUMIF('SPACELOG 6 BP'!$F$2:$EE$2,G$4,'SPACELOG 6 BP'!$F15:$EE15)+SUMIF('SPACELOG 7 BP'!$F$2:$EE$2,G$4,'SPACELOG 7 BP'!$F15:$EE15)+SUMIF('SPACELOG 8 BP'!$F$2:$EE$2,G$4,'SPACELOG 8 BP'!$F15:$EE15)+SUMIF('SPACELOG 9 BP'!$F$2:$EE$2,G$4,'SPACELOG 9 BP'!$F15:$EE15)+SUMIF('SPACELOG 10 BP'!$F$2:$EE$2,G$4,'SPACELOG 10 BP'!$F15:$EE15)+SUMIF('SPACELOG 11 BP'!$F$2:$EE$2,G$4,'SPACELOG 11 BP'!$F15:$EE15)+SUMIF('SPACELOG 12 BP'!$F$2:$EE$2,G$4,'SPACELOG 12 BP'!$F15:$EE15)</f>
        <v>1100</v>
      </c>
      <c r="H15" s="13">
        <f>SUMIF('reporting montigny'!$F$2:$EE$2,H$4,'reporting montigny'!$F15:$EE15)+SUMIF('reporting boissy'!$F$2:$EE$2,H$4,'reporting boissy'!$F15:$EE15)+SUMIF('reporting moussy'!$F$2:$EE$2,H$4,'reporting moussy'!$F15:$EE15)+SUMIF('reporting trappes'!$F$2:$EE$2,H$4,'reporting trappes'!$F15:$EE15)+SUMIF('SPACELOG 5 BP'!$F$2:$EE$2,H$4,'SPACELOG 5 BP'!$F15:$EE15)+SUMIF('SPACELOG 6 BP'!$F$2:$EE$2,H$4,'SPACELOG 6 BP'!$F15:$EE15)+SUMIF('SPACELOG 7 BP'!$F$2:$EE$2,H$4,'SPACELOG 7 BP'!$F15:$EE15)+SUMIF('SPACELOG 8 BP'!$F$2:$EE$2,H$4,'SPACELOG 8 BP'!$F15:$EE15)+SUMIF('SPACELOG 9 BP'!$F$2:$EE$2,H$4,'SPACELOG 9 BP'!$F15:$EE15)+SUMIF('SPACELOG 10 BP'!$F$2:$EE$2,H$4,'SPACELOG 10 BP'!$F15:$EE15)+SUMIF('SPACELOG 11 BP'!$F$2:$EE$2,H$4,'SPACELOG 11 BP'!$F15:$EE15)+SUMIF('SPACELOG 12 BP'!$F$2:$EE$2,H$4,'SPACELOG 12 BP'!$F15:$EE15)</f>
        <v>1100</v>
      </c>
      <c r="I15" s="13">
        <f>SUMIF('reporting montigny'!$F$2:$EE$2,I$4,'reporting montigny'!$F15:$EE15)+SUMIF('reporting boissy'!$F$2:$EE$2,I$4,'reporting boissy'!$F15:$EE15)+SUMIF('reporting moussy'!$F$2:$EE$2,I$4,'reporting moussy'!$F15:$EE15)+SUMIF('reporting trappes'!$F$2:$EE$2,I$4,'reporting trappes'!$F15:$EE15)+SUMIF('SPACELOG 5 BP'!$F$2:$EE$2,I$4,'SPACELOG 5 BP'!$F15:$EE15)+SUMIF('SPACELOG 6 BP'!$F$2:$EE$2,I$4,'SPACELOG 6 BP'!$F15:$EE15)+SUMIF('SPACELOG 7 BP'!$F$2:$EE$2,I$4,'SPACELOG 7 BP'!$F15:$EE15)+SUMIF('SPACELOG 8 BP'!$F$2:$EE$2,I$4,'SPACELOG 8 BP'!$F15:$EE15)+SUMIF('SPACELOG 9 BP'!$F$2:$EE$2,I$4,'SPACELOG 9 BP'!$F15:$EE15)+SUMIF('SPACELOG 10 BP'!$F$2:$EE$2,I$4,'SPACELOG 10 BP'!$F15:$EE15)+SUMIF('SPACELOG 11 BP'!$F$2:$EE$2,I$4,'SPACELOG 11 BP'!$F15:$EE15)+SUMIF('SPACELOG 12 BP'!$F$2:$EE$2,I$4,'SPACELOG 12 BP'!$F15:$EE15)</f>
        <v>1100</v>
      </c>
      <c r="J15" s="13">
        <f>SUMIF('reporting montigny'!$F$2:$EE$2,J$4,'reporting montigny'!$F15:$EE15)+SUMIF('reporting boissy'!$F$2:$EE$2,J$4,'reporting boissy'!$F15:$EE15)+SUMIF('reporting moussy'!$F$2:$EE$2,J$4,'reporting moussy'!$F15:$EE15)+SUMIF('reporting trappes'!$F$2:$EE$2,J$4,'reporting trappes'!$F15:$EE15)+SUMIF('SPACELOG 5 BP'!$F$2:$EE$2,J$4,'SPACELOG 5 BP'!$F15:$EE15)+SUMIF('SPACELOG 6 BP'!$F$2:$EE$2,J$4,'SPACELOG 6 BP'!$F15:$EE15)+SUMIF('SPACELOG 7 BP'!$F$2:$EE$2,J$4,'SPACELOG 7 BP'!$F15:$EE15)+SUMIF('SPACELOG 8 BP'!$F$2:$EE$2,J$4,'SPACELOG 8 BP'!$F15:$EE15)+SUMIF('SPACELOG 9 BP'!$F$2:$EE$2,J$4,'SPACELOG 9 BP'!$F15:$EE15)+SUMIF('SPACELOG 10 BP'!$F$2:$EE$2,J$4,'SPACELOG 10 BP'!$F15:$EE15)+SUMIF('SPACELOG 11 BP'!$F$2:$EE$2,J$4,'SPACELOG 11 BP'!$F15:$EE15)+SUMIF('SPACELOG 12 BP'!$F$2:$EE$2,J$4,'SPACELOG 12 BP'!$F15:$EE15)</f>
        <v>1100</v>
      </c>
      <c r="K15" s="13">
        <f>SUMIF('reporting montigny'!$F$2:$EE$2,K$4,'reporting montigny'!$F15:$EE15)+SUMIF('reporting boissy'!$F$2:$EE$2,K$4,'reporting boissy'!$F15:$EE15)+SUMIF('reporting moussy'!$F$2:$EE$2,K$4,'reporting moussy'!$F15:$EE15)+SUMIF('reporting trappes'!$F$2:$EE$2,K$4,'reporting trappes'!$F15:$EE15)+SUMIF('SPACELOG 5 BP'!$F$2:$EE$2,K$4,'SPACELOG 5 BP'!$F15:$EE15)+SUMIF('SPACELOG 6 BP'!$F$2:$EE$2,K$4,'SPACELOG 6 BP'!$F15:$EE15)+SUMIF('SPACELOG 7 BP'!$F$2:$EE$2,K$4,'SPACELOG 7 BP'!$F15:$EE15)+SUMIF('SPACELOG 8 BP'!$F$2:$EE$2,K$4,'SPACELOG 8 BP'!$F15:$EE15)+SUMIF('SPACELOG 9 BP'!$F$2:$EE$2,K$4,'SPACELOG 9 BP'!$F15:$EE15)+SUMIF('SPACELOG 10 BP'!$F$2:$EE$2,K$4,'SPACELOG 10 BP'!$F15:$EE15)+SUMIF('SPACELOG 11 BP'!$F$2:$EE$2,K$4,'SPACELOG 11 BP'!$F15:$EE15)+SUMIF('SPACELOG 12 BP'!$F$2:$EE$2,K$4,'SPACELOG 12 BP'!$F15:$EE15)</f>
        <v>1100</v>
      </c>
      <c r="L15" s="13">
        <f>SUMIF('reporting montigny'!$F$2:$EE$2,L$4,'reporting montigny'!$F15:$EE15)+SUMIF('reporting boissy'!$F$2:$EE$2,L$4,'reporting boissy'!$F15:$EE15)+SUMIF('reporting moussy'!$F$2:$EE$2,L$4,'reporting moussy'!$F15:$EE15)+SUMIF('reporting trappes'!$F$2:$EE$2,L$4,'reporting trappes'!$F15:$EE15)+SUMIF('SPACELOG 5 BP'!$F$2:$EE$2,L$4,'SPACELOG 5 BP'!$F15:$EE15)+SUMIF('SPACELOG 6 BP'!$F$2:$EE$2,L$4,'SPACELOG 6 BP'!$F15:$EE15)+SUMIF('SPACELOG 7 BP'!$F$2:$EE$2,L$4,'SPACELOG 7 BP'!$F15:$EE15)+SUMIF('SPACELOG 8 BP'!$F$2:$EE$2,L$4,'SPACELOG 8 BP'!$F15:$EE15)+SUMIF('SPACELOG 9 BP'!$F$2:$EE$2,L$4,'SPACELOG 9 BP'!$F15:$EE15)+SUMIF('SPACELOG 10 BP'!$F$2:$EE$2,L$4,'SPACELOG 10 BP'!$F15:$EE15)+SUMIF('SPACELOG 11 BP'!$F$2:$EE$2,L$4,'SPACELOG 11 BP'!$F15:$EE15)+SUMIF('SPACELOG 12 BP'!$F$2:$EE$2,L$4,'SPACELOG 12 BP'!$F15:$EE15)</f>
        <v>1100</v>
      </c>
      <c r="M15" s="13">
        <f>SUMIF('reporting montigny'!$F$2:$EE$2,M$4,'reporting montigny'!$F15:$EE15)+SUMIF('reporting boissy'!$F$2:$EE$2,M$4,'reporting boissy'!$F15:$EE15)+SUMIF('reporting moussy'!$F$2:$EE$2,M$4,'reporting moussy'!$F15:$EE15)+SUMIF('reporting trappes'!$F$2:$EE$2,M$4,'reporting trappes'!$F15:$EE15)+SUMIF('SPACELOG 5 BP'!$F$2:$EE$2,M$4,'SPACELOG 5 BP'!$F15:$EE15)+SUMIF('SPACELOG 6 BP'!$F$2:$EE$2,M$4,'SPACELOG 6 BP'!$F15:$EE15)+SUMIF('SPACELOG 7 BP'!$F$2:$EE$2,M$4,'SPACELOG 7 BP'!$F15:$EE15)+SUMIF('SPACELOG 8 BP'!$F$2:$EE$2,M$4,'SPACELOG 8 BP'!$F15:$EE15)+SUMIF('SPACELOG 9 BP'!$F$2:$EE$2,M$4,'SPACELOG 9 BP'!$F15:$EE15)+SUMIF('SPACELOG 10 BP'!$F$2:$EE$2,M$4,'SPACELOG 10 BP'!$F15:$EE15)+SUMIF('SPACELOG 11 BP'!$F$2:$EE$2,M$4,'SPACELOG 11 BP'!$F15:$EE15)+SUMIF('SPACELOG 12 BP'!$F$2:$EE$2,M$4,'SPACELOG 12 BP'!$F15:$EE15)</f>
        <v>1100</v>
      </c>
      <c r="N15" s="13">
        <f>SUMIF('reporting montigny'!$F$2:$EE$2,N$4,'reporting montigny'!$F15:$EE15)+SUMIF('reporting boissy'!$F$2:$EE$2,N$4,'reporting boissy'!$F15:$EE15)+SUMIF('reporting moussy'!$F$2:$EE$2,N$4,'reporting moussy'!$F15:$EE15)+SUMIF('reporting trappes'!$F$2:$EE$2,N$4,'reporting trappes'!$F15:$EE15)+SUMIF('SPACELOG 5 BP'!$F$2:$EE$2,N$4,'SPACELOG 5 BP'!$F15:$EE15)+SUMIF('SPACELOG 6 BP'!$F$2:$EE$2,N$4,'SPACELOG 6 BP'!$F15:$EE15)+SUMIF('SPACELOG 7 BP'!$F$2:$EE$2,N$4,'SPACELOG 7 BP'!$F15:$EE15)+SUMIF('SPACELOG 8 BP'!$F$2:$EE$2,N$4,'SPACELOG 8 BP'!$F15:$EE15)+SUMIF('SPACELOG 9 BP'!$F$2:$EE$2,N$4,'SPACELOG 9 BP'!$F15:$EE15)+SUMIF('SPACELOG 10 BP'!$F$2:$EE$2,N$4,'SPACELOG 10 BP'!$F15:$EE15)+SUMIF('SPACELOG 11 BP'!$F$2:$EE$2,N$4,'SPACELOG 11 BP'!$F15:$EE15)+SUMIF('SPACELOG 12 BP'!$F$2:$EE$2,N$4,'SPACELOG 12 BP'!$F15:$EE15)</f>
        <v>1100</v>
      </c>
      <c r="O15" s="13">
        <f>SUMIF('reporting montigny'!$F$2:$EE$2,O$4,'reporting montigny'!$F15:$EE15)+SUMIF('reporting boissy'!$F$2:$EE$2,O$4,'reporting boissy'!$F15:$EE15)+SUMIF('reporting moussy'!$F$2:$EE$2,O$4,'reporting moussy'!$F15:$EE15)+SUMIF('reporting trappes'!$F$2:$EE$2,O$4,'reporting trappes'!$F15:$EE15)+SUMIF('SPACELOG 5 BP'!$F$2:$EE$2,O$4,'SPACELOG 5 BP'!$F15:$EE15)+SUMIF('SPACELOG 6 BP'!$F$2:$EE$2,O$4,'SPACELOG 6 BP'!$F15:$EE15)+SUMIF('SPACELOG 7 BP'!$F$2:$EE$2,O$4,'SPACELOG 7 BP'!$F15:$EE15)+SUMIF('SPACELOG 8 BP'!$F$2:$EE$2,O$4,'SPACELOG 8 BP'!$F15:$EE15)+SUMIF('SPACELOG 9 BP'!$F$2:$EE$2,O$4,'SPACELOG 9 BP'!$F15:$EE15)+SUMIF('SPACELOG 10 BP'!$F$2:$EE$2,O$4,'SPACELOG 10 BP'!$F15:$EE15)+SUMIF('SPACELOG 11 BP'!$F$2:$EE$2,O$4,'SPACELOG 11 BP'!$F15:$EE15)+SUMIF('SPACELOG 12 BP'!$F$2:$EE$2,O$4,'SPACELOG 12 BP'!$F15:$EE15)</f>
        <v>1100</v>
      </c>
      <c r="P15" s="13">
        <f>SUMIF('reporting montigny'!$F$2:$EE$2,P$4,'reporting montigny'!$F15:$EE15)+SUMIF('reporting boissy'!$F$2:$EE$2,P$4,'reporting boissy'!$F15:$EE15)+SUMIF('reporting moussy'!$F$2:$EE$2,P$4,'reporting moussy'!$F15:$EE15)+SUMIF('reporting trappes'!$F$2:$EE$2,P$4,'reporting trappes'!$F15:$EE15)+SUMIF('SPACELOG 5 BP'!$F$2:$EE$2,P$4,'SPACELOG 5 BP'!$F15:$EE15)+SUMIF('SPACELOG 6 BP'!$F$2:$EE$2,P$4,'SPACELOG 6 BP'!$F15:$EE15)+SUMIF('SPACELOG 7 BP'!$F$2:$EE$2,P$4,'SPACELOG 7 BP'!$F15:$EE15)+SUMIF('SPACELOG 8 BP'!$F$2:$EE$2,P$4,'SPACELOG 8 BP'!$F15:$EE15)+SUMIF('SPACELOG 9 BP'!$F$2:$EE$2,P$4,'SPACELOG 9 BP'!$F15:$EE15)+SUMIF('SPACELOG 10 BP'!$F$2:$EE$2,P$4,'SPACELOG 10 BP'!$F15:$EE15)+SUMIF('SPACELOG 11 BP'!$F$2:$EE$2,P$4,'SPACELOG 11 BP'!$F15:$EE15)+SUMIF('SPACELOG 12 BP'!$F$2:$EE$2,P$4,'SPACELOG 12 BP'!$F15:$EE15)</f>
        <v>1250</v>
      </c>
      <c r="Q15" s="13">
        <f>SUMIF('reporting montigny'!$F$2:$EE$2,Q$4,'reporting montigny'!$F15:$EE15)+SUMIF('reporting boissy'!$F$2:$EE$2,Q$4,'reporting boissy'!$F15:$EE15)+SUMIF('reporting moussy'!$F$2:$EE$2,Q$4,'reporting moussy'!$F15:$EE15)+SUMIF('reporting trappes'!$F$2:$EE$2,Q$4,'reporting trappes'!$F15:$EE15)+SUMIF('SPACELOG 5 BP'!$F$2:$EE$2,Q$4,'SPACELOG 5 BP'!$F15:$EE15)+SUMIF('SPACELOG 6 BP'!$F$2:$EE$2,Q$4,'SPACELOG 6 BP'!$F15:$EE15)+SUMIF('SPACELOG 7 BP'!$F$2:$EE$2,Q$4,'SPACELOG 7 BP'!$F15:$EE15)+SUMIF('SPACELOG 8 BP'!$F$2:$EE$2,Q$4,'SPACELOG 8 BP'!$F15:$EE15)+SUMIF('SPACELOG 9 BP'!$F$2:$EE$2,Q$4,'SPACELOG 9 BP'!$F15:$EE15)+SUMIF('SPACELOG 10 BP'!$F$2:$EE$2,Q$4,'SPACELOG 10 BP'!$F15:$EE15)+SUMIF('SPACELOG 11 BP'!$F$2:$EE$2,Q$4,'SPACELOG 11 BP'!$F15:$EE15)+SUMIF('SPACELOG 12 BP'!$F$2:$EE$2,Q$4,'SPACELOG 12 BP'!$F15:$EE15)</f>
        <v>1650</v>
      </c>
      <c r="R15" s="14">
        <f t="shared" si="9"/>
        <v>13900</v>
      </c>
      <c r="S15" s="13">
        <f>SUMIF('reporting montigny'!$F$2:$EE$2,S$4,'reporting montigny'!$F15:$EE15)+SUMIF('reporting boissy'!$F$2:$EE$2,S$4,'reporting boissy'!$F15:$EE15)+SUMIF('reporting moussy'!$F$2:$EE$2,S$4,'reporting moussy'!$F15:$EE15)+SUMIF('reporting trappes'!$F$2:$EE$2,S$4,'reporting trappes'!$F15:$EE15)+SUMIF('SPACELOG 5 BP'!$F$2:$EE$2,S$4,'SPACELOG 5 BP'!$F15:$EE15)+SUMIF('SPACELOG 6 BP'!$F$2:$EE$2,S$4,'SPACELOG 6 BP'!$F15:$EE15)+SUMIF('SPACELOG 7 BP'!$F$2:$EE$2,S$4,'SPACELOG 7 BP'!$F15:$EE15)+SUMIF('SPACELOG 8 BP'!$F$2:$EE$2,S$4,'SPACELOG 8 BP'!$F15:$EE15)+SUMIF('SPACELOG 9 BP'!$F$2:$EE$2,S$4,'SPACELOG 9 BP'!$F15:$EE15)+SUMIF('SPACELOG 10 BP'!$F$2:$EE$2,S$4,'SPACELOG 10 BP'!$F15:$EE15)+SUMIF('SPACELOG 11 BP'!$F$2:$EE$2,S$4,'SPACELOG 11 BP'!$F15:$EE15)+SUMIF('SPACELOG 12 BP'!$F$2:$EE$2,S$4,'SPACELOG 12 BP'!$F15:$EE15)</f>
        <v>1655</v>
      </c>
      <c r="T15" s="13">
        <f>SUMIF('reporting montigny'!$F$2:$EE$2,T$4,'reporting montigny'!$F15:$EE15)+SUMIF('reporting boissy'!$F$2:$EE$2,T$4,'reporting boissy'!$F15:$EE15)+SUMIF('reporting moussy'!$F$2:$EE$2,T$4,'reporting moussy'!$F15:$EE15)+SUMIF('reporting trappes'!$F$2:$EE$2,T$4,'reporting trappes'!$F15:$EE15)+SUMIF('SPACELOG 5 BP'!$F$2:$EE$2,T$4,'SPACELOG 5 BP'!$F15:$EE15)+SUMIF('SPACELOG 6 BP'!$F$2:$EE$2,T$4,'SPACELOG 6 BP'!$F15:$EE15)+SUMIF('SPACELOG 7 BP'!$F$2:$EE$2,T$4,'SPACELOG 7 BP'!$F15:$EE15)+SUMIF('SPACELOG 8 BP'!$F$2:$EE$2,T$4,'SPACELOG 8 BP'!$F15:$EE15)+SUMIF('SPACELOG 9 BP'!$F$2:$EE$2,T$4,'SPACELOG 9 BP'!$F15:$EE15)+SUMIF('SPACELOG 10 BP'!$F$2:$EE$2,T$4,'SPACELOG 10 BP'!$F15:$EE15)+SUMIF('SPACELOG 11 BP'!$F$2:$EE$2,T$4,'SPACELOG 11 BP'!$F15:$EE15)+SUMIF('SPACELOG 12 BP'!$F$2:$EE$2,T$4,'SPACELOG 12 BP'!$F15:$EE15)</f>
        <v>1655</v>
      </c>
      <c r="U15" s="13">
        <f>SUMIF('reporting montigny'!$F$2:$EE$2,U$4,'reporting montigny'!$F15:$EE15)+SUMIF('reporting boissy'!$F$2:$EE$2,U$4,'reporting boissy'!$F15:$EE15)+SUMIF('reporting moussy'!$F$2:$EE$2,U$4,'reporting moussy'!$F15:$EE15)+SUMIF('reporting trappes'!$F$2:$EE$2,U$4,'reporting trappes'!$F15:$EE15)+SUMIF('SPACELOG 5 BP'!$F$2:$EE$2,U$4,'SPACELOG 5 BP'!$F15:$EE15)+SUMIF('SPACELOG 6 BP'!$F$2:$EE$2,U$4,'SPACELOG 6 BP'!$F15:$EE15)+SUMIF('SPACELOG 7 BP'!$F$2:$EE$2,U$4,'SPACELOG 7 BP'!$F15:$EE15)+SUMIF('SPACELOG 8 BP'!$F$2:$EE$2,U$4,'SPACELOG 8 BP'!$F15:$EE15)+SUMIF('SPACELOG 9 BP'!$F$2:$EE$2,U$4,'SPACELOG 9 BP'!$F15:$EE15)+SUMIF('SPACELOG 10 BP'!$F$2:$EE$2,U$4,'SPACELOG 10 BP'!$F15:$EE15)+SUMIF('SPACELOG 11 BP'!$F$2:$EE$2,U$4,'SPACELOG 11 BP'!$F15:$EE15)+SUMIF('SPACELOG 12 BP'!$F$2:$EE$2,U$4,'SPACELOG 12 BP'!$F15:$EE15)</f>
        <v>1655</v>
      </c>
      <c r="V15" s="13">
        <f>SUMIF('reporting montigny'!$F$2:$EE$2,V$4,'reporting montigny'!$F15:$EE15)+SUMIF('reporting boissy'!$F$2:$EE$2,V$4,'reporting boissy'!$F15:$EE15)+SUMIF('reporting moussy'!$F$2:$EE$2,V$4,'reporting moussy'!$F15:$EE15)+SUMIF('reporting trappes'!$F$2:$EE$2,V$4,'reporting trappes'!$F15:$EE15)+SUMIF('SPACELOG 5 BP'!$F$2:$EE$2,V$4,'SPACELOG 5 BP'!$F15:$EE15)+SUMIF('SPACELOG 6 BP'!$F$2:$EE$2,V$4,'SPACELOG 6 BP'!$F15:$EE15)+SUMIF('SPACELOG 7 BP'!$F$2:$EE$2,V$4,'SPACELOG 7 BP'!$F15:$EE15)+SUMIF('SPACELOG 8 BP'!$F$2:$EE$2,V$4,'SPACELOG 8 BP'!$F15:$EE15)+SUMIF('SPACELOG 9 BP'!$F$2:$EE$2,V$4,'SPACELOG 9 BP'!$F15:$EE15)+SUMIF('SPACELOG 10 BP'!$F$2:$EE$2,V$4,'SPACELOG 10 BP'!$F15:$EE15)+SUMIF('SPACELOG 11 BP'!$F$2:$EE$2,V$4,'SPACELOG 11 BP'!$F15:$EE15)+SUMIF('SPACELOG 12 BP'!$F$2:$EE$2,V$4,'SPACELOG 12 BP'!$F15:$EE15)</f>
        <v>1655</v>
      </c>
      <c r="W15" s="13">
        <f>SUMIF('reporting montigny'!$F$2:$EE$2,W$4,'reporting montigny'!$F15:$EE15)+SUMIF('reporting boissy'!$F$2:$EE$2,W$4,'reporting boissy'!$F15:$EE15)+SUMIF('reporting moussy'!$F$2:$EE$2,W$4,'reporting moussy'!$F15:$EE15)+SUMIF('reporting trappes'!$F$2:$EE$2,W$4,'reporting trappes'!$F15:$EE15)+SUMIF('SPACELOG 5 BP'!$F$2:$EE$2,W$4,'SPACELOG 5 BP'!$F15:$EE15)+SUMIF('SPACELOG 6 BP'!$F$2:$EE$2,W$4,'SPACELOG 6 BP'!$F15:$EE15)+SUMIF('SPACELOG 7 BP'!$F$2:$EE$2,W$4,'SPACELOG 7 BP'!$F15:$EE15)+SUMIF('SPACELOG 8 BP'!$F$2:$EE$2,W$4,'SPACELOG 8 BP'!$F15:$EE15)+SUMIF('SPACELOG 9 BP'!$F$2:$EE$2,W$4,'SPACELOG 9 BP'!$F15:$EE15)+SUMIF('SPACELOG 10 BP'!$F$2:$EE$2,W$4,'SPACELOG 10 BP'!$F15:$EE15)+SUMIF('SPACELOG 11 BP'!$F$2:$EE$2,W$4,'SPACELOG 11 BP'!$F15:$EE15)+SUMIF('SPACELOG 12 BP'!$F$2:$EE$2,W$4,'SPACELOG 12 BP'!$F15:$EE15)</f>
        <v>1960</v>
      </c>
      <c r="X15" s="13">
        <f>SUMIF('reporting montigny'!$F$2:$EE$2,X$4,'reporting montigny'!$F15:$EE15)+SUMIF('reporting boissy'!$F$2:$EE$2,X$4,'reporting boissy'!$F15:$EE15)+SUMIF('reporting moussy'!$F$2:$EE$2,X$4,'reporting moussy'!$F15:$EE15)+SUMIF('reporting trappes'!$F$2:$EE$2,X$4,'reporting trappes'!$F15:$EE15)+SUMIF('SPACELOG 5 BP'!$F$2:$EE$2,X$4,'SPACELOG 5 BP'!$F15:$EE15)+SUMIF('SPACELOG 6 BP'!$F$2:$EE$2,X$4,'SPACELOG 6 BP'!$F15:$EE15)+SUMIF('SPACELOG 7 BP'!$F$2:$EE$2,X$4,'SPACELOG 7 BP'!$F15:$EE15)+SUMIF('SPACELOG 8 BP'!$F$2:$EE$2,X$4,'SPACELOG 8 BP'!$F15:$EE15)+SUMIF('SPACELOG 9 BP'!$F$2:$EE$2,X$4,'SPACELOG 9 BP'!$F15:$EE15)+SUMIF('SPACELOG 10 BP'!$F$2:$EE$2,X$4,'SPACELOG 10 BP'!$F15:$EE15)+SUMIF('SPACELOG 11 BP'!$F$2:$EE$2,X$4,'SPACELOG 11 BP'!$F15:$EE15)+SUMIF('SPACELOG 12 BP'!$F$2:$EE$2,X$4,'SPACELOG 12 BP'!$F15:$EE15)</f>
        <v>1960</v>
      </c>
      <c r="Y15" s="13">
        <f>SUMIF('reporting montigny'!$F$2:$EE$2,Y$4,'reporting montigny'!$F15:$EE15)+SUMIF('reporting boissy'!$F$2:$EE$2,Y$4,'reporting boissy'!$F15:$EE15)+SUMIF('reporting moussy'!$F$2:$EE$2,Y$4,'reporting moussy'!$F15:$EE15)+SUMIF('reporting trappes'!$F$2:$EE$2,Y$4,'reporting trappes'!$F15:$EE15)+SUMIF('SPACELOG 5 BP'!$F$2:$EE$2,Y$4,'SPACELOG 5 BP'!$F15:$EE15)+SUMIF('SPACELOG 6 BP'!$F$2:$EE$2,Y$4,'SPACELOG 6 BP'!$F15:$EE15)+SUMIF('SPACELOG 7 BP'!$F$2:$EE$2,Y$4,'SPACELOG 7 BP'!$F15:$EE15)+SUMIF('SPACELOG 8 BP'!$F$2:$EE$2,Y$4,'SPACELOG 8 BP'!$F15:$EE15)+SUMIF('SPACELOG 9 BP'!$F$2:$EE$2,Y$4,'SPACELOG 9 BP'!$F15:$EE15)+SUMIF('SPACELOG 10 BP'!$F$2:$EE$2,Y$4,'SPACELOG 10 BP'!$F15:$EE15)+SUMIF('SPACELOG 11 BP'!$F$2:$EE$2,Y$4,'SPACELOG 11 BP'!$F15:$EE15)+SUMIF('SPACELOG 12 BP'!$F$2:$EE$2,Y$4,'SPACELOG 12 BP'!$F15:$EE15)</f>
        <v>1960</v>
      </c>
      <c r="Z15" s="13">
        <f>SUMIF('reporting montigny'!$F$2:$EE$2,Z$4,'reporting montigny'!$F15:$EE15)+SUMIF('reporting boissy'!$F$2:$EE$2,Z$4,'reporting boissy'!$F15:$EE15)+SUMIF('reporting moussy'!$F$2:$EE$2,Z$4,'reporting moussy'!$F15:$EE15)+SUMIF('reporting trappes'!$F$2:$EE$2,Z$4,'reporting trappes'!$F15:$EE15)+SUMIF('SPACELOG 5 BP'!$F$2:$EE$2,Z$4,'SPACELOG 5 BP'!$F15:$EE15)+SUMIF('SPACELOG 6 BP'!$F$2:$EE$2,Z$4,'SPACELOG 6 BP'!$F15:$EE15)+SUMIF('SPACELOG 7 BP'!$F$2:$EE$2,Z$4,'SPACELOG 7 BP'!$F15:$EE15)+SUMIF('SPACELOG 8 BP'!$F$2:$EE$2,Z$4,'SPACELOG 8 BP'!$F15:$EE15)+SUMIF('SPACELOG 9 BP'!$F$2:$EE$2,Z$4,'SPACELOG 9 BP'!$F15:$EE15)+SUMIF('SPACELOG 10 BP'!$F$2:$EE$2,Z$4,'SPACELOG 10 BP'!$F15:$EE15)+SUMIF('SPACELOG 11 BP'!$F$2:$EE$2,Z$4,'SPACELOG 11 BP'!$F15:$EE15)+SUMIF('SPACELOG 12 BP'!$F$2:$EE$2,Z$4,'SPACELOG 12 BP'!$F15:$EE15)</f>
        <v>1960</v>
      </c>
      <c r="AA15" s="13">
        <f>SUMIF('reporting montigny'!$F$2:$EE$2,AA$4,'reporting montigny'!$F15:$EE15)+SUMIF('reporting boissy'!$F$2:$EE$2,AA$4,'reporting boissy'!$F15:$EE15)+SUMIF('reporting moussy'!$F$2:$EE$2,AA$4,'reporting moussy'!$F15:$EE15)+SUMIF('reporting trappes'!$F$2:$EE$2,AA$4,'reporting trappes'!$F15:$EE15)+SUMIF('SPACELOG 5 BP'!$F$2:$EE$2,AA$4,'SPACELOG 5 BP'!$F15:$EE15)+SUMIF('SPACELOG 6 BP'!$F$2:$EE$2,AA$4,'SPACELOG 6 BP'!$F15:$EE15)+SUMIF('SPACELOG 7 BP'!$F$2:$EE$2,AA$4,'SPACELOG 7 BP'!$F15:$EE15)+SUMIF('SPACELOG 8 BP'!$F$2:$EE$2,AA$4,'SPACELOG 8 BP'!$F15:$EE15)+SUMIF('SPACELOG 9 BP'!$F$2:$EE$2,AA$4,'SPACELOG 9 BP'!$F15:$EE15)+SUMIF('SPACELOG 10 BP'!$F$2:$EE$2,AA$4,'SPACELOG 10 BP'!$F15:$EE15)+SUMIF('SPACELOG 11 BP'!$F$2:$EE$2,AA$4,'SPACELOG 11 BP'!$F15:$EE15)+SUMIF('SPACELOG 12 BP'!$F$2:$EE$2,AA$4,'SPACELOG 12 BP'!$F15:$EE15)</f>
        <v>1960</v>
      </c>
      <c r="AB15" s="13">
        <f>SUMIF('reporting montigny'!$F$2:$EE$2,AB$4,'reporting montigny'!$F15:$EE15)+SUMIF('reporting boissy'!$F$2:$EE$2,AB$4,'reporting boissy'!$F15:$EE15)+SUMIF('reporting moussy'!$F$2:$EE$2,AB$4,'reporting moussy'!$F15:$EE15)+SUMIF('reporting trappes'!$F$2:$EE$2,AB$4,'reporting trappes'!$F15:$EE15)+SUMIF('SPACELOG 5 BP'!$F$2:$EE$2,AB$4,'SPACELOG 5 BP'!$F15:$EE15)+SUMIF('SPACELOG 6 BP'!$F$2:$EE$2,AB$4,'SPACELOG 6 BP'!$F15:$EE15)+SUMIF('SPACELOG 7 BP'!$F$2:$EE$2,AB$4,'SPACELOG 7 BP'!$F15:$EE15)+SUMIF('SPACELOG 8 BP'!$F$2:$EE$2,AB$4,'SPACELOG 8 BP'!$F15:$EE15)+SUMIF('SPACELOG 9 BP'!$F$2:$EE$2,AB$4,'SPACELOG 9 BP'!$F15:$EE15)+SUMIF('SPACELOG 10 BP'!$F$2:$EE$2,AB$4,'SPACELOG 10 BP'!$F15:$EE15)+SUMIF('SPACELOG 11 BP'!$F$2:$EE$2,AB$4,'SPACELOG 11 BP'!$F15:$EE15)+SUMIF('SPACELOG 12 BP'!$F$2:$EE$2,AB$4,'SPACELOG 12 BP'!$F15:$EE15)</f>
        <v>1960</v>
      </c>
      <c r="AC15" s="13">
        <f>SUMIF('reporting montigny'!$F$2:$EE$2,AC$4,'reporting montigny'!$F15:$EE15)+SUMIF('reporting boissy'!$F$2:$EE$2,AC$4,'reporting boissy'!$F15:$EE15)+SUMIF('reporting moussy'!$F$2:$EE$2,AC$4,'reporting moussy'!$F15:$EE15)+SUMIF('reporting trappes'!$F$2:$EE$2,AC$4,'reporting trappes'!$F15:$EE15)+SUMIF('SPACELOG 5 BP'!$F$2:$EE$2,AC$4,'SPACELOG 5 BP'!$F15:$EE15)+SUMIF('SPACELOG 6 BP'!$F$2:$EE$2,AC$4,'SPACELOG 6 BP'!$F15:$EE15)+SUMIF('SPACELOG 7 BP'!$F$2:$EE$2,AC$4,'SPACELOG 7 BP'!$F15:$EE15)+SUMIF('SPACELOG 8 BP'!$F$2:$EE$2,AC$4,'SPACELOG 8 BP'!$F15:$EE15)+SUMIF('SPACELOG 9 BP'!$F$2:$EE$2,AC$4,'SPACELOG 9 BP'!$F15:$EE15)+SUMIF('SPACELOG 10 BP'!$F$2:$EE$2,AC$4,'SPACELOG 10 BP'!$F15:$EE15)+SUMIF('SPACELOG 11 BP'!$F$2:$EE$2,AC$4,'SPACELOG 11 BP'!$F15:$EE15)+SUMIF('SPACELOG 12 BP'!$F$2:$EE$2,AC$4,'SPACELOG 12 BP'!$F15:$EE15)</f>
        <v>1960</v>
      </c>
      <c r="AD15" s="13">
        <f>SUMIF('reporting montigny'!$F$2:$EE$2,AD$4,'reporting montigny'!$F15:$EE15)+SUMIF('reporting boissy'!$F$2:$EE$2,AD$4,'reporting boissy'!$F15:$EE15)+SUMIF('reporting moussy'!$F$2:$EE$2,AD$4,'reporting moussy'!$F15:$EE15)+SUMIF('reporting trappes'!$F$2:$EE$2,AD$4,'reporting trappes'!$F15:$EE15)+SUMIF('SPACELOG 5 BP'!$F$2:$EE$2,AD$4,'SPACELOG 5 BP'!$F15:$EE15)+SUMIF('SPACELOG 6 BP'!$F$2:$EE$2,AD$4,'SPACELOG 6 BP'!$F15:$EE15)+SUMIF('SPACELOG 7 BP'!$F$2:$EE$2,AD$4,'SPACELOG 7 BP'!$F15:$EE15)+SUMIF('SPACELOG 8 BP'!$F$2:$EE$2,AD$4,'SPACELOG 8 BP'!$F15:$EE15)+SUMIF('SPACELOG 9 BP'!$F$2:$EE$2,AD$4,'SPACELOG 9 BP'!$F15:$EE15)+SUMIF('SPACELOG 10 BP'!$F$2:$EE$2,AD$4,'SPACELOG 10 BP'!$F15:$EE15)+SUMIF('SPACELOG 11 BP'!$F$2:$EE$2,AD$4,'SPACELOG 11 BP'!$F15:$EE15)+SUMIF('SPACELOG 12 BP'!$F$2:$EE$2,AD$4,'SPACELOG 12 BP'!$F15:$EE15)</f>
        <v>1960</v>
      </c>
      <c r="AE15" s="14">
        <f t="shared" si="10"/>
        <v>22300</v>
      </c>
      <c r="AF15" s="13">
        <f>SUMIF('reporting montigny'!$F$2:$EE$2,AF$4,'reporting montigny'!$F15:$EE15)+SUMIF('reporting boissy'!$F$2:$EE$2,AF$4,'reporting boissy'!$F15:$EE15)+SUMIF('reporting moussy'!$F$2:$EE$2,AF$4,'reporting moussy'!$F15:$EE15)+SUMIF('reporting trappes'!$F$2:$EE$2,AF$4,'reporting trappes'!$F15:$EE15)+SUMIF('SPACELOG 5 BP'!$F$2:$EE$2,AF$4,'SPACELOG 5 BP'!$F15:$EE15)+SUMIF('SPACELOG 6 BP'!$F$2:$EE$2,AF$4,'SPACELOG 6 BP'!$F15:$EE15)+SUMIF('SPACELOG 7 BP'!$F$2:$EE$2,AF$4,'SPACELOG 7 BP'!$F15:$EE15)+SUMIF('SPACELOG 8 BP'!$F$2:$EE$2,AF$4,'SPACELOG 8 BP'!$F15:$EE15)+SUMIF('SPACELOG 9 BP'!$F$2:$EE$2,AF$4,'SPACELOG 9 BP'!$F15:$EE15)+SUMIF('SPACELOG 10 BP'!$F$2:$EE$2,AF$4,'SPACELOG 10 BP'!$F15:$EE15)+SUMIF('SPACELOG 11 BP'!$F$2:$EE$2,AF$4,'SPACELOG 11 BP'!$F15:$EE15)+SUMIF('SPACELOG 12 BP'!$F$2:$EE$2,AF$4,'SPACELOG 12 BP'!$F15:$EE15)</f>
        <v>1850</v>
      </c>
      <c r="AG15" s="13">
        <f>SUMIF('reporting montigny'!$F$2:$EE$2,AG$4,'reporting montigny'!$F15:$EE15)+SUMIF('reporting boissy'!$F$2:$EE$2,AG$4,'reporting boissy'!$F15:$EE15)+SUMIF('reporting moussy'!$F$2:$EE$2,AG$4,'reporting moussy'!$F15:$EE15)+SUMIF('reporting trappes'!$F$2:$EE$2,AG$4,'reporting trappes'!$F15:$EE15)+SUMIF('SPACELOG 5 BP'!$F$2:$EE$2,AG$4,'SPACELOG 5 BP'!$F15:$EE15)+SUMIF('SPACELOG 6 BP'!$F$2:$EE$2,AG$4,'SPACELOG 6 BP'!$F15:$EE15)+SUMIF('SPACELOG 7 BP'!$F$2:$EE$2,AG$4,'SPACELOG 7 BP'!$F15:$EE15)+SUMIF('SPACELOG 8 BP'!$F$2:$EE$2,AG$4,'SPACELOG 8 BP'!$F15:$EE15)+SUMIF('SPACELOG 9 BP'!$F$2:$EE$2,AG$4,'SPACELOG 9 BP'!$F15:$EE15)+SUMIF('SPACELOG 10 BP'!$F$2:$EE$2,AG$4,'SPACELOG 10 BP'!$F15:$EE15)+SUMIF('SPACELOG 11 BP'!$F$2:$EE$2,AG$4,'SPACELOG 11 BP'!$F15:$EE15)+SUMIF('SPACELOG 12 BP'!$F$2:$EE$2,AG$4,'SPACELOG 12 BP'!$F15:$EE15)</f>
        <v>1850</v>
      </c>
      <c r="AH15" s="13">
        <f>SUMIF('reporting montigny'!$F$2:$EE$2,AH$4,'reporting montigny'!$F15:$EE15)+SUMIF('reporting boissy'!$F$2:$EE$2,AH$4,'reporting boissy'!$F15:$EE15)+SUMIF('reporting moussy'!$F$2:$EE$2,AH$4,'reporting moussy'!$F15:$EE15)+SUMIF('reporting trappes'!$F$2:$EE$2,AH$4,'reporting trappes'!$F15:$EE15)+SUMIF('SPACELOG 5 BP'!$F$2:$EE$2,AH$4,'SPACELOG 5 BP'!$F15:$EE15)+SUMIF('SPACELOG 6 BP'!$F$2:$EE$2,AH$4,'SPACELOG 6 BP'!$F15:$EE15)+SUMIF('SPACELOG 7 BP'!$F$2:$EE$2,AH$4,'SPACELOG 7 BP'!$F15:$EE15)+SUMIF('SPACELOG 8 BP'!$F$2:$EE$2,AH$4,'SPACELOG 8 BP'!$F15:$EE15)+SUMIF('SPACELOG 9 BP'!$F$2:$EE$2,AH$4,'SPACELOG 9 BP'!$F15:$EE15)+SUMIF('SPACELOG 10 BP'!$F$2:$EE$2,AH$4,'SPACELOG 10 BP'!$F15:$EE15)+SUMIF('SPACELOG 11 BP'!$F$2:$EE$2,AH$4,'SPACELOG 11 BP'!$F15:$EE15)+SUMIF('SPACELOG 12 BP'!$F$2:$EE$2,AH$4,'SPACELOG 12 BP'!$F15:$EE15)</f>
        <v>1850</v>
      </c>
      <c r="AI15" s="13">
        <f>SUMIF('reporting montigny'!$F$2:$EE$2,AI$4,'reporting montigny'!$F15:$EE15)+SUMIF('reporting boissy'!$F$2:$EE$2,AI$4,'reporting boissy'!$F15:$EE15)+SUMIF('reporting moussy'!$F$2:$EE$2,AI$4,'reporting moussy'!$F15:$EE15)+SUMIF('reporting trappes'!$F$2:$EE$2,AI$4,'reporting trappes'!$F15:$EE15)+SUMIF('SPACELOG 5 BP'!$F$2:$EE$2,AI$4,'SPACELOG 5 BP'!$F15:$EE15)+SUMIF('SPACELOG 6 BP'!$F$2:$EE$2,AI$4,'SPACELOG 6 BP'!$F15:$EE15)+SUMIF('SPACELOG 7 BP'!$F$2:$EE$2,AI$4,'SPACELOG 7 BP'!$F15:$EE15)+SUMIF('SPACELOG 8 BP'!$F$2:$EE$2,AI$4,'SPACELOG 8 BP'!$F15:$EE15)+SUMIF('SPACELOG 9 BP'!$F$2:$EE$2,AI$4,'SPACELOG 9 BP'!$F15:$EE15)+SUMIF('SPACELOG 10 BP'!$F$2:$EE$2,AI$4,'SPACELOG 10 BP'!$F15:$EE15)+SUMIF('SPACELOG 11 BP'!$F$2:$EE$2,AI$4,'SPACELOG 11 BP'!$F15:$EE15)+SUMIF('SPACELOG 12 BP'!$F$2:$EE$2,AI$4,'SPACELOG 12 BP'!$F15:$EE15)</f>
        <v>1850</v>
      </c>
      <c r="AJ15" s="13">
        <f>SUMIF('reporting montigny'!$F$2:$EE$2,AJ$4,'reporting montigny'!$F15:$EE15)+SUMIF('reporting boissy'!$F$2:$EE$2,AJ$4,'reporting boissy'!$F15:$EE15)+SUMIF('reporting moussy'!$F$2:$EE$2,AJ$4,'reporting moussy'!$F15:$EE15)+SUMIF('reporting trappes'!$F$2:$EE$2,AJ$4,'reporting trappes'!$F15:$EE15)+SUMIF('SPACELOG 5 BP'!$F$2:$EE$2,AJ$4,'SPACELOG 5 BP'!$F15:$EE15)+SUMIF('SPACELOG 6 BP'!$F$2:$EE$2,AJ$4,'SPACELOG 6 BP'!$F15:$EE15)+SUMIF('SPACELOG 7 BP'!$F$2:$EE$2,AJ$4,'SPACELOG 7 BP'!$F15:$EE15)+SUMIF('SPACELOG 8 BP'!$F$2:$EE$2,AJ$4,'SPACELOG 8 BP'!$F15:$EE15)+SUMIF('SPACELOG 9 BP'!$F$2:$EE$2,AJ$4,'SPACELOG 9 BP'!$F15:$EE15)+SUMIF('SPACELOG 10 BP'!$F$2:$EE$2,AJ$4,'SPACELOG 10 BP'!$F15:$EE15)+SUMIF('SPACELOG 11 BP'!$F$2:$EE$2,AJ$4,'SPACELOG 11 BP'!$F15:$EE15)+SUMIF('SPACELOG 12 BP'!$F$2:$EE$2,AJ$4,'SPACELOG 12 BP'!$F15:$EE15)</f>
        <v>1850</v>
      </c>
      <c r="AK15" s="13">
        <f>SUMIF('reporting montigny'!$F$2:$EE$2,AK$4,'reporting montigny'!$F15:$EE15)+SUMIF('reporting boissy'!$F$2:$EE$2,AK$4,'reporting boissy'!$F15:$EE15)+SUMIF('reporting moussy'!$F$2:$EE$2,AK$4,'reporting moussy'!$F15:$EE15)+SUMIF('reporting trappes'!$F$2:$EE$2,AK$4,'reporting trappes'!$F15:$EE15)+SUMIF('SPACELOG 5 BP'!$F$2:$EE$2,AK$4,'SPACELOG 5 BP'!$F15:$EE15)+SUMIF('SPACELOG 6 BP'!$F$2:$EE$2,AK$4,'SPACELOG 6 BP'!$F15:$EE15)+SUMIF('SPACELOG 7 BP'!$F$2:$EE$2,AK$4,'SPACELOG 7 BP'!$F15:$EE15)+SUMIF('SPACELOG 8 BP'!$F$2:$EE$2,AK$4,'SPACELOG 8 BP'!$F15:$EE15)+SUMIF('SPACELOG 9 BP'!$F$2:$EE$2,AK$4,'SPACELOG 9 BP'!$F15:$EE15)+SUMIF('SPACELOG 10 BP'!$F$2:$EE$2,AK$4,'SPACELOG 10 BP'!$F15:$EE15)+SUMIF('SPACELOG 11 BP'!$F$2:$EE$2,AK$4,'SPACELOG 11 BP'!$F15:$EE15)+SUMIF('SPACELOG 12 BP'!$F$2:$EE$2,AK$4,'SPACELOG 12 BP'!$F15:$EE15)</f>
        <v>1850</v>
      </c>
      <c r="AL15" s="13">
        <f>SUMIF('reporting montigny'!$F$2:$EE$2,AL$4,'reporting montigny'!$F15:$EE15)+SUMIF('reporting boissy'!$F$2:$EE$2,AL$4,'reporting boissy'!$F15:$EE15)+SUMIF('reporting moussy'!$F$2:$EE$2,AL$4,'reporting moussy'!$F15:$EE15)+SUMIF('reporting trappes'!$F$2:$EE$2,AL$4,'reporting trappes'!$F15:$EE15)+SUMIF('SPACELOG 5 BP'!$F$2:$EE$2,AL$4,'SPACELOG 5 BP'!$F15:$EE15)+SUMIF('SPACELOG 6 BP'!$F$2:$EE$2,AL$4,'SPACELOG 6 BP'!$F15:$EE15)+SUMIF('SPACELOG 7 BP'!$F$2:$EE$2,AL$4,'SPACELOG 7 BP'!$F15:$EE15)+SUMIF('SPACELOG 8 BP'!$F$2:$EE$2,AL$4,'SPACELOG 8 BP'!$F15:$EE15)+SUMIF('SPACELOG 9 BP'!$F$2:$EE$2,AL$4,'SPACELOG 9 BP'!$F15:$EE15)+SUMIF('SPACELOG 10 BP'!$F$2:$EE$2,AL$4,'SPACELOG 10 BP'!$F15:$EE15)+SUMIF('SPACELOG 11 BP'!$F$2:$EE$2,AL$4,'SPACELOG 11 BP'!$F15:$EE15)+SUMIF('SPACELOG 12 BP'!$F$2:$EE$2,AL$4,'SPACELOG 12 BP'!$F15:$EE15)</f>
        <v>1850</v>
      </c>
      <c r="AM15" s="13">
        <f>SUMIF('reporting montigny'!$F$2:$EE$2,AM$4,'reporting montigny'!$F15:$EE15)+SUMIF('reporting boissy'!$F$2:$EE$2,AM$4,'reporting boissy'!$F15:$EE15)+SUMIF('reporting moussy'!$F$2:$EE$2,AM$4,'reporting moussy'!$F15:$EE15)+SUMIF('reporting trappes'!$F$2:$EE$2,AM$4,'reporting trappes'!$F15:$EE15)+SUMIF('SPACELOG 5 BP'!$F$2:$EE$2,AM$4,'SPACELOG 5 BP'!$F15:$EE15)+SUMIF('SPACELOG 6 BP'!$F$2:$EE$2,AM$4,'SPACELOG 6 BP'!$F15:$EE15)+SUMIF('SPACELOG 7 BP'!$F$2:$EE$2,AM$4,'SPACELOG 7 BP'!$F15:$EE15)+SUMIF('SPACELOG 8 BP'!$F$2:$EE$2,AM$4,'SPACELOG 8 BP'!$F15:$EE15)+SUMIF('SPACELOG 9 BP'!$F$2:$EE$2,AM$4,'SPACELOG 9 BP'!$F15:$EE15)+SUMIF('SPACELOG 10 BP'!$F$2:$EE$2,AM$4,'SPACELOG 10 BP'!$F15:$EE15)+SUMIF('SPACELOG 11 BP'!$F$2:$EE$2,AM$4,'SPACELOG 11 BP'!$F15:$EE15)+SUMIF('SPACELOG 12 BP'!$F$2:$EE$2,AM$4,'SPACELOG 12 BP'!$F15:$EE15)</f>
        <v>1850</v>
      </c>
      <c r="AN15" s="13">
        <f>SUMIF('reporting montigny'!$F$2:$EE$2,AN$4,'reporting montigny'!$F15:$EE15)+SUMIF('reporting boissy'!$F$2:$EE$2,AN$4,'reporting boissy'!$F15:$EE15)+SUMIF('reporting moussy'!$F$2:$EE$2,AN$4,'reporting moussy'!$F15:$EE15)+SUMIF('reporting trappes'!$F$2:$EE$2,AN$4,'reporting trappes'!$F15:$EE15)+SUMIF('SPACELOG 5 BP'!$F$2:$EE$2,AN$4,'SPACELOG 5 BP'!$F15:$EE15)+SUMIF('SPACELOG 6 BP'!$F$2:$EE$2,AN$4,'SPACELOG 6 BP'!$F15:$EE15)+SUMIF('SPACELOG 7 BP'!$F$2:$EE$2,AN$4,'SPACELOG 7 BP'!$F15:$EE15)+SUMIF('SPACELOG 8 BP'!$F$2:$EE$2,AN$4,'SPACELOG 8 BP'!$F15:$EE15)+SUMIF('SPACELOG 9 BP'!$F$2:$EE$2,AN$4,'SPACELOG 9 BP'!$F15:$EE15)+SUMIF('SPACELOG 10 BP'!$F$2:$EE$2,AN$4,'SPACELOG 10 BP'!$F15:$EE15)+SUMIF('SPACELOG 11 BP'!$F$2:$EE$2,AN$4,'SPACELOG 11 BP'!$F15:$EE15)+SUMIF('SPACELOG 12 BP'!$F$2:$EE$2,AN$4,'SPACELOG 12 BP'!$F15:$EE15)</f>
        <v>1850</v>
      </c>
      <c r="AO15" s="13">
        <f>SUMIF('reporting montigny'!$F$2:$EE$2,AO$4,'reporting montigny'!$F15:$EE15)+SUMIF('reporting boissy'!$F$2:$EE$2,AO$4,'reporting boissy'!$F15:$EE15)+SUMIF('reporting moussy'!$F$2:$EE$2,AO$4,'reporting moussy'!$F15:$EE15)+SUMIF('reporting trappes'!$F$2:$EE$2,AO$4,'reporting trappes'!$F15:$EE15)+SUMIF('SPACELOG 5 BP'!$F$2:$EE$2,AO$4,'SPACELOG 5 BP'!$F15:$EE15)+SUMIF('SPACELOG 6 BP'!$F$2:$EE$2,AO$4,'SPACELOG 6 BP'!$F15:$EE15)+SUMIF('SPACELOG 7 BP'!$F$2:$EE$2,AO$4,'SPACELOG 7 BP'!$F15:$EE15)+SUMIF('SPACELOG 8 BP'!$F$2:$EE$2,AO$4,'SPACELOG 8 BP'!$F15:$EE15)+SUMIF('SPACELOG 9 BP'!$F$2:$EE$2,AO$4,'SPACELOG 9 BP'!$F15:$EE15)+SUMIF('SPACELOG 10 BP'!$F$2:$EE$2,AO$4,'SPACELOG 10 BP'!$F15:$EE15)+SUMIF('SPACELOG 11 BP'!$F$2:$EE$2,AO$4,'SPACELOG 11 BP'!$F15:$EE15)+SUMIF('SPACELOG 12 BP'!$F$2:$EE$2,AO$4,'SPACELOG 12 BP'!$F15:$EE15)</f>
        <v>1850</v>
      </c>
      <c r="AP15" s="13">
        <f>SUMIF('reporting montigny'!$F$2:$EE$2,AP$4,'reporting montigny'!$F15:$EE15)+SUMIF('reporting boissy'!$F$2:$EE$2,AP$4,'reporting boissy'!$F15:$EE15)+SUMIF('reporting moussy'!$F$2:$EE$2,AP$4,'reporting moussy'!$F15:$EE15)+SUMIF('reporting trappes'!$F$2:$EE$2,AP$4,'reporting trappes'!$F15:$EE15)+SUMIF('SPACELOG 5 BP'!$F$2:$EE$2,AP$4,'SPACELOG 5 BP'!$F15:$EE15)+SUMIF('SPACELOG 6 BP'!$F$2:$EE$2,AP$4,'SPACELOG 6 BP'!$F15:$EE15)+SUMIF('SPACELOG 7 BP'!$F$2:$EE$2,AP$4,'SPACELOG 7 BP'!$F15:$EE15)+SUMIF('SPACELOG 8 BP'!$F$2:$EE$2,AP$4,'SPACELOG 8 BP'!$F15:$EE15)+SUMIF('SPACELOG 9 BP'!$F$2:$EE$2,AP$4,'SPACELOG 9 BP'!$F15:$EE15)+SUMIF('SPACELOG 10 BP'!$F$2:$EE$2,AP$4,'SPACELOG 10 BP'!$F15:$EE15)+SUMIF('SPACELOG 11 BP'!$F$2:$EE$2,AP$4,'SPACELOG 11 BP'!$F15:$EE15)+SUMIF('SPACELOG 12 BP'!$F$2:$EE$2,AP$4,'SPACELOG 12 BP'!$F15:$EE15)</f>
        <v>1850</v>
      </c>
      <c r="AQ15" s="13">
        <f>SUMIF('reporting montigny'!$F$2:$EE$2,AQ$4,'reporting montigny'!$F15:$EE15)+SUMIF('reporting boissy'!$F$2:$EE$2,AQ$4,'reporting boissy'!$F15:$EE15)+SUMIF('reporting moussy'!$F$2:$EE$2,AQ$4,'reporting moussy'!$F15:$EE15)+SUMIF('reporting trappes'!$F$2:$EE$2,AQ$4,'reporting trappes'!$F15:$EE15)+SUMIF('SPACELOG 5 BP'!$F$2:$EE$2,AQ$4,'SPACELOG 5 BP'!$F15:$EE15)+SUMIF('SPACELOG 6 BP'!$F$2:$EE$2,AQ$4,'SPACELOG 6 BP'!$F15:$EE15)+SUMIF('SPACELOG 7 BP'!$F$2:$EE$2,AQ$4,'SPACELOG 7 BP'!$F15:$EE15)+SUMIF('SPACELOG 8 BP'!$F$2:$EE$2,AQ$4,'SPACELOG 8 BP'!$F15:$EE15)+SUMIF('SPACELOG 9 BP'!$F$2:$EE$2,AQ$4,'SPACELOG 9 BP'!$F15:$EE15)+SUMIF('SPACELOG 10 BP'!$F$2:$EE$2,AQ$4,'SPACELOG 10 BP'!$F15:$EE15)+SUMIF('SPACELOG 11 BP'!$F$2:$EE$2,AQ$4,'SPACELOG 11 BP'!$F15:$EE15)+SUMIF('SPACELOG 12 BP'!$F$2:$EE$2,AQ$4,'SPACELOG 12 BP'!$F15:$EE15)</f>
        <v>1850</v>
      </c>
      <c r="AR15" s="14">
        <f t="shared" si="11"/>
        <v>22200</v>
      </c>
      <c r="AS15" s="13">
        <f>SUMIF('reporting montigny'!$F$2:$EE$2,AS$4,'reporting montigny'!$F15:$EE15)+SUMIF('reporting boissy'!$F$2:$EE$2,AS$4,'reporting boissy'!$F15:$EE15)+SUMIF('reporting moussy'!$F$2:$EE$2,AS$4,'reporting moussy'!$F15:$EE15)+SUMIF('reporting trappes'!$F$2:$EE$2,AS$4,'reporting trappes'!$F15:$EE15)+SUMIF('SPACELOG 5 BP'!$F$2:$EE$2,AS$4,'SPACELOG 5 BP'!$F15:$EE15)+SUMIF('SPACELOG 6 BP'!$F$2:$EE$2,AS$4,'SPACELOG 6 BP'!$F15:$EE15)+SUMIF('SPACELOG 7 BP'!$F$2:$EE$2,AS$4,'SPACELOG 7 BP'!$F15:$EE15)+SUMIF('SPACELOG 8 BP'!$F$2:$EE$2,AS$4,'SPACELOG 8 BP'!$F15:$EE15)+SUMIF('SPACELOG 9 BP'!$F$2:$EE$2,AS$4,'SPACELOG 9 BP'!$F15:$EE15)+SUMIF('SPACELOG 10 BP'!$F$2:$EE$2,AS$4,'SPACELOG 10 BP'!$F15:$EE15)+SUMIF('SPACELOG 11 BP'!$F$2:$EE$2,AS$4,'SPACELOG 11 BP'!$F15:$EE15)+SUMIF('SPACELOG 12 BP'!$F$2:$EE$2,AS$4,'SPACELOG 12 BP'!$F15:$EE15)</f>
        <v>1850</v>
      </c>
      <c r="AT15" s="13">
        <f>SUMIF('reporting montigny'!$F$2:$EE$2,AT$4,'reporting montigny'!$F15:$EE15)+SUMIF('reporting boissy'!$F$2:$EE$2,AT$4,'reporting boissy'!$F15:$EE15)+SUMIF('reporting moussy'!$F$2:$EE$2,AT$4,'reporting moussy'!$F15:$EE15)+SUMIF('reporting trappes'!$F$2:$EE$2,AT$4,'reporting trappes'!$F15:$EE15)+SUMIF('SPACELOG 5 BP'!$F$2:$EE$2,AT$4,'SPACELOG 5 BP'!$F15:$EE15)+SUMIF('SPACELOG 6 BP'!$F$2:$EE$2,AT$4,'SPACELOG 6 BP'!$F15:$EE15)+SUMIF('SPACELOG 7 BP'!$F$2:$EE$2,AT$4,'SPACELOG 7 BP'!$F15:$EE15)+SUMIF('SPACELOG 8 BP'!$F$2:$EE$2,AT$4,'SPACELOG 8 BP'!$F15:$EE15)+SUMIF('SPACELOG 9 BP'!$F$2:$EE$2,AT$4,'SPACELOG 9 BP'!$F15:$EE15)+SUMIF('SPACELOG 10 BP'!$F$2:$EE$2,AT$4,'SPACELOG 10 BP'!$F15:$EE15)+SUMIF('SPACELOG 11 BP'!$F$2:$EE$2,AT$4,'SPACELOG 11 BP'!$F15:$EE15)+SUMIF('SPACELOG 12 BP'!$F$2:$EE$2,AT$4,'SPACELOG 12 BP'!$F15:$EE15)</f>
        <v>1850</v>
      </c>
      <c r="AU15" s="13">
        <f>SUMIF('reporting montigny'!$F$2:$EE$2,AU$4,'reporting montigny'!$F15:$EE15)+SUMIF('reporting boissy'!$F$2:$EE$2,AU$4,'reporting boissy'!$F15:$EE15)+SUMIF('reporting moussy'!$F$2:$EE$2,AU$4,'reporting moussy'!$F15:$EE15)+SUMIF('reporting trappes'!$F$2:$EE$2,AU$4,'reporting trappes'!$F15:$EE15)+SUMIF('SPACELOG 5 BP'!$F$2:$EE$2,AU$4,'SPACELOG 5 BP'!$F15:$EE15)+SUMIF('SPACELOG 6 BP'!$F$2:$EE$2,AU$4,'SPACELOG 6 BP'!$F15:$EE15)+SUMIF('SPACELOG 7 BP'!$F$2:$EE$2,AU$4,'SPACELOG 7 BP'!$F15:$EE15)+SUMIF('SPACELOG 8 BP'!$F$2:$EE$2,AU$4,'SPACELOG 8 BP'!$F15:$EE15)+SUMIF('SPACELOG 9 BP'!$F$2:$EE$2,AU$4,'SPACELOG 9 BP'!$F15:$EE15)+SUMIF('SPACELOG 10 BP'!$F$2:$EE$2,AU$4,'SPACELOG 10 BP'!$F15:$EE15)+SUMIF('SPACELOG 11 BP'!$F$2:$EE$2,AU$4,'SPACELOG 11 BP'!$F15:$EE15)+SUMIF('SPACELOG 12 BP'!$F$2:$EE$2,AU$4,'SPACELOG 12 BP'!$F15:$EE15)</f>
        <v>1850</v>
      </c>
      <c r="AV15" s="13">
        <f>SUMIF('reporting montigny'!$F$2:$EE$2,AV$4,'reporting montigny'!$F15:$EE15)+SUMIF('reporting boissy'!$F$2:$EE$2,AV$4,'reporting boissy'!$F15:$EE15)+SUMIF('reporting moussy'!$F$2:$EE$2,AV$4,'reporting moussy'!$F15:$EE15)+SUMIF('reporting trappes'!$F$2:$EE$2,AV$4,'reporting trappes'!$F15:$EE15)+SUMIF('SPACELOG 5 BP'!$F$2:$EE$2,AV$4,'SPACELOG 5 BP'!$F15:$EE15)+SUMIF('SPACELOG 6 BP'!$F$2:$EE$2,AV$4,'SPACELOG 6 BP'!$F15:$EE15)+SUMIF('SPACELOG 7 BP'!$F$2:$EE$2,AV$4,'SPACELOG 7 BP'!$F15:$EE15)+SUMIF('SPACELOG 8 BP'!$F$2:$EE$2,AV$4,'SPACELOG 8 BP'!$F15:$EE15)+SUMIF('SPACELOG 9 BP'!$F$2:$EE$2,AV$4,'SPACELOG 9 BP'!$F15:$EE15)+SUMIF('SPACELOG 10 BP'!$F$2:$EE$2,AV$4,'SPACELOG 10 BP'!$F15:$EE15)+SUMIF('SPACELOG 11 BP'!$F$2:$EE$2,AV$4,'SPACELOG 11 BP'!$F15:$EE15)+SUMIF('SPACELOG 12 BP'!$F$2:$EE$2,AV$4,'SPACELOG 12 BP'!$F15:$EE15)</f>
        <v>1850</v>
      </c>
      <c r="AW15" s="13">
        <f>SUMIF('reporting montigny'!$F$2:$EE$2,AW$4,'reporting montigny'!$F15:$EE15)+SUMIF('reporting boissy'!$F$2:$EE$2,AW$4,'reporting boissy'!$F15:$EE15)+SUMIF('reporting moussy'!$F$2:$EE$2,AW$4,'reporting moussy'!$F15:$EE15)+SUMIF('reporting trappes'!$F$2:$EE$2,AW$4,'reporting trappes'!$F15:$EE15)+SUMIF('SPACELOG 5 BP'!$F$2:$EE$2,AW$4,'SPACELOG 5 BP'!$F15:$EE15)+SUMIF('SPACELOG 6 BP'!$F$2:$EE$2,AW$4,'SPACELOG 6 BP'!$F15:$EE15)+SUMIF('SPACELOG 7 BP'!$F$2:$EE$2,AW$4,'SPACELOG 7 BP'!$F15:$EE15)+SUMIF('SPACELOG 8 BP'!$F$2:$EE$2,AW$4,'SPACELOG 8 BP'!$F15:$EE15)+SUMIF('SPACELOG 9 BP'!$F$2:$EE$2,AW$4,'SPACELOG 9 BP'!$F15:$EE15)+SUMIF('SPACELOG 10 BP'!$F$2:$EE$2,AW$4,'SPACELOG 10 BP'!$F15:$EE15)+SUMIF('SPACELOG 11 BP'!$F$2:$EE$2,AW$4,'SPACELOG 11 BP'!$F15:$EE15)+SUMIF('SPACELOG 12 BP'!$F$2:$EE$2,AW$4,'SPACELOG 12 BP'!$F15:$EE15)</f>
        <v>1850</v>
      </c>
      <c r="AX15" s="13">
        <f>SUMIF('reporting montigny'!$F$2:$EE$2,AX$4,'reporting montigny'!$F15:$EE15)+SUMIF('reporting boissy'!$F$2:$EE$2,AX$4,'reporting boissy'!$F15:$EE15)+SUMIF('reporting moussy'!$F$2:$EE$2,AX$4,'reporting moussy'!$F15:$EE15)+SUMIF('reporting trappes'!$F$2:$EE$2,AX$4,'reporting trappes'!$F15:$EE15)+SUMIF('SPACELOG 5 BP'!$F$2:$EE$2,AX$4,'SPACELOG 5 BP'!$F15:$EE15)+SUMIF('SPACELOG 6 BP'!$F$2:$EE$2,AX$4,'SPACELOG 6 BP'!$F15:$EE15)+SUMIF('SPACELOG 7 BP'!$F$2:$EE$2,AX$4,'SPACELOG 7 BP'!$F15:$EE15)+SUMIF('SPACELOG 8 BP'!$F$2:$EE$2,AX$4,'SPACELOG 8 BP'!$F15:$EE15)+SUMIF('SPACELOG 9 BP'!$F$2:$EE$2,AX$4,'SPACELOG 9 BP'!$F15:$EE15)+SUMIF('SPACELOG 10 BP'!$F$2:$EE$2,AX$4,'SPACELOG 10 BP'!$F15:$EE15)+SUMIF('SPACELOG 11 BP'!$F$2:$EE$2,AX$4,'SPACELOG 11 BP'!$F15:$EE15)+SUMIF('SPACELOG 12 BP'!$F$2:$EE$2,AX$4,'SPACELOG 12 BP'!$F15:$EE15)</f>
        <v>1850</v>
      </c>
      <c r="AY15" s="13">
        <f>SUMIF('reporting montigny'!$F$2:$EE$2,AY$4,'reporting montigny'!$F15:$EE15)+SUMIF('reporting boissy'!$F$2:$EE$2,AY$4,'reporting boissy'!$F15:$EE15)+SUMIF('reporting moussy'!$F$2:$EE$2,AY$4,'reporting moussy'!$F15:$EE15)+SUMIF('reporting trappes'!$F$2:$EE$2,AY$4,'reporting trappes'!$F15:$EE15)+SUMIF('SPACELOG 5 BP'!$F$2:$EE$2,AY$4,'SPACELOG 5 BP'!$F15:$EE15)+SUMIF('SPACELOG 6 BP'!$F$2:$EE$2,AY$4,'SPACELOG 6 BP'!$F15:$EE15)+SUMIF('SPACELOG 7 BP'!$F$2:$EE$2,AY$4,'SPACELOG 7 BP'!$F15:$EE15)+SUMIF('SPACELOG 8 BP'!$F$2:$EE$2,AY$4,'SPACELOG 8 BP'!$F15:$EE15)+SUMIF('SPACELOG 9 BP'!$F$2:$EE$2,AY$4,'SPACELOG 9 BP'!$F15:$EE15)+SUMIF('SPACELOG 10 BP'!$F$2:$EE$2,AY$4,'SPACELOG 10 BP'!$F15:$EE15)+SUMIF('SPACELOG 11 BP'!$F$2:$EE$2,AY$4,'SPACELOG 11 BP'!$F15:$EE15)+SUMIF('SPACELOG 12 BP'!$F$2:$EE$2,AY$4,'SPACELOG 12 BP'!$F15:$EE15)</f>
        <v>1850</v>
      </c>
      <c r="AZ15" s="13">
        <f>SUMIF('reporting montigny'!$F$2:$EE$2,AZ$4,'reporting montigny'!$F15:$EE15)+SUMIF('reporting boissy'!$F$2:$EE$2,AZ$4,'reporting boissy'!$F15:$EE15)+SUMIF('reporting moussy'!$F$2:$EE$2,AZ$4,'reporting moussy'!$F15:$EE15)+SUMIF('reporting trappes'!$F$2:$EE$2,AZ$4,'reporting trappes'!$F15:$EE15)+SUMIF('SPACELOG 5 BP'!$F$2:$EE$2,AZ$4,'SPACELOG 5 BP'!$F15:$EE15)+SUMIF('SPACELOG 6 BP'!$F$2:$EE$2,AZ$4,'SPACELOG 6 BP'!$F15:$EE15)+SUMIF('SPACELOG 7 BP'!$F$2:$EE$2,AZ$4,'SPACELOG 7 BP'!$F15:$EE15)+SUMIF('SPACELOG 8 BP'!$F$2:$EE$2,AZ$4,'SPACELOG 8 BP'!$F15:$EE15)+SUMIF('SPACELOG 9 BP'!$F$2:$EE$2,AZ$4,'SPACELOG 9 BP'!$F15:$EE15)+SUMIF('SPACELOG 10 BP'!$F$2:$EE$2,AZ$4,'SPACELOG 10 BP'!$F15:$EE15)+SUMIF('SPACELOG 11 BP'!$F$2:$EE$2,AZ$4,'SPACELOG 11 BP'!$F15:$EE15)+SUMIF('SPACELOG 12 BP'!$F$2:$EE$2,AZ$4,'SPACELOG 12 BP'!$F15:$EE15)</f>
        <v>1850</v>
      </c>
      <c r="BA15" s="13">
        <f>SUMIF('reporting montigny'!$F$2:$EE$2,BA$4,'reporting montigny'!$F15:$EE15)+SUMIF('reporting boissy'!$F$2:$EE$2,BA$4,'reporting boissy'!$F15:$EE15)+SUMIF('reporting moussy'!$F$2:$EE$2,BA$4,'reporting moussy'!$F15:$EE15)+SUMIF('reporting trappes'!$F$2:$EE$2,BA$4,'reporting trappes'!$F15:$EE15)+SUMIF('SPACELOG 5 BP'!$F$2:$EE$2,BA$4,'SPACELOG 5 BP'!$F15:$EE15)+SUMIF('SPACELOG 6 BP'!$F$2:$EE$2,BA$4,'SPACELOG 6 BP'!$F15:$EE15)+SUMIF('SPACELOG 7 BP'!$F$2:$EE$2,BA$4,'SPACELOG 7 BP'!$F15:$EE15)+SUMIF('SPACELOG 8 BP'!$F$2:$EE$2,BA$4,'SPACELOG 8 BP'!$F15:$EE15)+SUMIF('SPACELOG 9 BP'!$F$2:$EE$2,BA$4,'SPACELOG 9 BP'!$F15:$EE15)+SUMIF('SPACELOG 10 BP'!$F$2:$EE$2,BA$4,'SPACELOG 10 BP'!$F15:$EE15)+SUMIF('SPACELOG 11 BP'!$F$2:$EE$2,BA$4,'SPACELOG 11 BP'!$F15:$EE15)+SUMIF('SPACELOG 12 BP'!$F$2:$EE$2,BA$4,'SPACELOG 12 BP'!$F15:$EE15)</f>
        <v>1850</v>
      </c>
      <c r="BB15" s="13">
        <f>SUMIF('reporting montigny'!$F$2:$EE$2,BB$4,'reporting montigny'!$F15:$EE15)+SUMIF('reporting boissy'!$F$2:$EE$2,BB$4,'reporting boissy'!$F15:$EE15)+SUMIF('reporting moussy'!$F$2:$EE$2,BB$4,'reporting moussy'!$F15:$EE15)+SUMIF('reporting trappes'!$F$2:$EE$2,BB$4,'reporting trappes'!$F15:$EE15)+SUMIF('SPACELOG 5 BP'!$F$2:$EE$2,BB$4,'SPACELOG 5 BP'!$F15:$EE15)+SUMIF('SPACELOG 6 BP'!$F$2:$EE$2,BB$4,'SPACELOG 6 BP'!$F15:$EE15)+SUMIF('SPACELOG 7 BP'!$F$2:$EE$2,BB$4,'SPACELOG 7 BP'!$F15:$EE15)+SUMIF('SPACELOG 8 BP'!$F$2:$EE$2,BB$4,'SPACELOG 8 BP'!$F15:$EE15)+SUMIF('SPACELOG 9 BP'!$F$2:$EE$2,BB$4,'SPACELOG 9 BP'!$F15:$EE15)+SUMIF('SPACELOG 10 BP'!$F$2:$EE$2,BB$4,'SPACELOG 10 BP'!$F15:$EE15)+SUMIF('SPACELOG 11 BP'!$F$2:$EE$2,BB$4,'SPACELOG 11 BP'!$F15:$EE15)+SUMIF('SPACELOG 12 BP'!$F$2:$EE$2,BB$4,'SPACELOG 12 BP'!$F15:$EE15)</f>
        <v>1850</v>
      </c>
      <c r="BC15" s="13">
        <f>SUMIF('reporting montigny'!$F$2:$EE$2,BC$4,'reporting montigny'!$F15:$EE15)+SUMIF('reporting boissy'!$F$2:$EE$2,BC$4,'reporting boissy'!$F15:$EE15)+SUMIF('reporting moussy'!$F$2:$EE$2,BC$4,'reporting moussy'!$F15:$EE15)+SUMIF('reporting trappes'!$F$2:$EE$2,BC$4,'reporting trappes'!$F15:$EE15)+SUMIF('SPACELOG 5 BP'!$F$2:$EE$2,BC$4,'SPACELOG 5 BP'!$F15:$EE15)+SUMIF('SPACELOG 6 BP'!$F$2:$EE$2,BC$4,'SPACELOG 6 BP'!$F15:$EE15)+SUMIF('SPACELOG 7 BP'!$F$2:$EE$2,BC$4,'SPACELOG 7 BP'!$F15:$EE15)+SUMIF('SPACELOG 8 BP'!$F$2:$EE$2,BC$4,'SPACELOG 8 BP'!$F15:$EE15)+SUMIF('SPACELOG 9 BP'!$F$2:$EE$2,BC$4,'SPACELOG 9 BP'!$F15:$EE15)+SUMIF('SPACELOG 10 BP'!$F$2:$EE$2,BC$4,'SPACELOG 10 BP'!$F15:$EE15)+SUMIF('SPACELOG 11 BP'!$F$2:$EE$2,BC$4,'SPACELOG 11 BP'!$F15:$EE15)+SUMIF('SPACELOG 12 BP'!$F$2:$EE$2,BC$4,'SPACELOG 12 BP'!$F15:$EE15)</f>
        <v>1850</v>
      </c>
      <c r="BD15" s="13">
        <f>SUMIF('reporting montigny'!$F$2:$EE$2,BD$4,'reporting montigny'!$F15:$EE15)+SUMIF('reporting boissy'!$F$2:$EE$2,BD$4,'reporting boissy'!$F15:$EE15)+SUMIF('reporting moussy'!$F$2:$EE$2,BD$4,'reporting moussy'!$F15:$EE15)+SUMIF('reporting trappes'!$F$2:$EE$2,BD$4,'reporting trappes'!$F15:$EE15)+SUMIF('SPACELOG 5 BP'!$F$2:$EE$2,BD$4,'SPACELOG 5 BP'!$F15:$EE15)+SUMIF('SPACELOG 6 BP'!$F$2:$EE$2,BD$4,'SPACELOG 6 BP'!$F15:$EE15)+SUMIF('SPACELOG 7 BP'!$F$2:$EE$2,BD$4,'SPACELOG 7 BP'!$F15:$EE15)+SUMIF('SPACELOG 8 BP'!$F$2:$EE$2,BD$4,'SPACELOG 8 BP'!$F15:$EE15)+SUMIF('SPACELOG 9 BP'!$F$2:$EE$2,BD$4,'SPACELOG 9 BP'!$F15:$EE15)+SUMIF('SPACELOG 10 BP'!$F$2:$EE$2,BD$4,'SPACELOG 10 BP'!$F15:$EE15)+SUMIF('SPACELOG 11 BP'!$F$2:$EE$2,BD$4,'SPACELOG 11 BP'!$F15:$EE15)+SUMIF('SPACELOG 12 BP'!$F$2:$EE$2,BD$4,'SPACELOG 12 BP'!$F15:$EE15)</f>
        <v>1850</v>
      </c>
      <c r="BE15" s="14">
        <f t="shared" si="12"/>
        <v>22200</v>
      </c>
      <c r="BF15" s="13">
        <f>SUMIF('reporting montigny'!$F$2:$EE$2,BF$4,'reporting montigny'!$F15:$EE15)+SUMIF('reporting boissy'!$F$2:$EE$2,BF$4,'reporting boissy'!$F15:$EE15)+SUMIF('reporting moussy'!$F$2:$EE$2,BF$4,'reporting moussy'!$F15:$EE15)+SUMIF('reporting trappes'!$F$2:$EE$2,BF$4,'reporting trappes'!$F15:$EE15)+SUMIF('SPACELOG 5 BP'!$F$2:$EE$2,BF$4,'SPACELOG 5 BP'!$F15:$EE15)+SUMIF('SPACELOG 6 BP'!$F$2:$EE$2,BF$4,'SPACELOG 6 BP'!$F15:$EE15)+SUMIF('SPACELOG 7 BP'!$F$2:$EE$2,BF$4,'SPACELOG 7 BP'!$F15:$EE15)+SUMIF('SPACELOG 8 BP'!$F$2:$EE$2,BF$4,'SPACELOG 8 BP'!$F15:$EE15)+SUMIF('SPACELOG 9 BP'!$F$2:$EE$2,BF$4,'SPACELOG 9 BP'!$F15:$EE15)+SUMIF('SPACELOG 10 BP'!$F$2:$EE$2,BF$4,'SPACELOG 10 BP'!$F15:$EE15)+SUMIF('SPACELOG 11 BP'!$F$2:$EE$2,BF$4,'SPACELOG 11 BP'!$F15:$EE15)+SUMIF('SPACELOG 12 BP'!$F$2:$EE$2,BF$4,'SPACELOG 12 BP'!$F15:$EE15)</f>
        <v>1850</v>
      </c>
      <c r="BG15" s="13">
        <f>SUMIF('reporting montigny'!$F$2:$EE$2,BG$4,'reporting montigny'!$F15:$EE15)+SUMIF('reporting boissy'!$F$2:$EE$2,BG$4,'reporting boissy'!$F15:$EE15)+SUMIF('reporting moussy'!$F$2:$EE$2,BG$4,'reporting moussy'!$F15:$EE15)+SUMIF('reporting trappes'!$F$2:$EE$2,BG$4,'reporting trappes'!$F15:$EE15)+SUMIF('SPACELOG 5 BP'!$F$2:$EE$2,BG$4,'SPACELOG 5 BP'!$F15:$EE15)+SUMIF('SPACELOG 6 BP'!$F$2:$EE$2,BG$4,'SPACELOG 6 BP'!$F15:$EE15)+SUMIF('SPACELOG 7 BP'!$F$2:$EE$2,BG$4,'SPACELOG 7 BP'!$F15:$EE15)+SUMIF('SPACELOG 8 BP'!$F$2:$EE$2,BG$4,'SPACELOG 8 BP'!$F15:$EE15)+SUMIF('SPACELOG 9 BP'!$F$2:$EE$2,BG$4,'SPACELOG 9 BP'!$F15:$EE15)+SUMIF('SPACELOG 10 BP'!$F$2:$EE$2,BG$4,'SPACELOG 10 BP'!$F15:$EE15)+SUMIF('SPACELOG 11 BP'!$F$2:$EE$2,BG$4,'SPACELOG 11 BP'!$F15:$EE15)+SUMIF('SPACELOG 12 BP'!$F$2:$EE$2,BG$4,'SPACELOG 12 BP'!$F15:$EE15)</f>
        <v>1850</v>
      </c>
      <c r="BH15" s="13">
        <f>SUMIF('reporting montigny'!$F$2:$EE$2,BH$4,'reporting montigny'!$F15:$EE15)+SUMIF('reporting boissy'!$F$2:$EE$2,BH$4,'reporting boissy'!$F15:$EE15)+SUMIF('reporting moussy'!$F$2:$EE$2,BH$4,'reporting moussy'!$F15:$EE15)+SUMIF('reporting trappes'!$F$2:$EE$2,BH$4,'reporting trappes'!$F15:$EE15)+SUMIF('SPACELOG 5 BP'!$F$2:$EE$2,BH$4,'SPACELOG 5 BP'!$F15:$EE15)+SUMIF('SPACELOG 6 BP'!$F$2:$EE$2,BH$4,'SPACELOG 6 BP'!$F15:$EE15)+SUMIF('SPACELOG 7 BP'!$F$2:$EE$2,BH$4,'SPACELOG 7 BP'!$F15:$EE15)+SUMIF('SPACELOG 8 BP'!$F$2:$EE$2,BH$4,'SPACELOG 8 BP'!$F15:$EE15)+SUMIF('SPACELOG 9 BP'!$F$2:$EE$2,BH$4,'SPACELOG 9 BP'!$F15:$EE15)+SUMIF('SPACELOG 10 BP'!$F$2:$EE$2,BH$4,'SPACELOG 10 BP'!$F15:$EE15)+SUMIF('SPACELOG 11 BP'!$F$2:$EE$2,BH$4,'SPACELOG 11 BP'!$F15:$EE15)+SUMIF('SPACELOG 12 BP'!$F$2:$EE$2,BH$4,'SPACELOG 12 BP'!$F15:$EE15)</f>
        <v>1850</v>
      </c>
      <c r="BI15" s="13">
        <f>SUMIF('reporting montigny'!$F$2:$EE$2,BI$4,'reporting montigny'!$F15:$EE15)+SUMIF('reporting boissy'!$F$2:$EE$2,BI$4,'reporting boissy'!$F15:$EE15)+SUMIF('reporting moussy'!$F$2:$EE$2,BI$4,'reporting moussy'!$F15:$EE15)+SUMIF('reporting trappes'!$F$2:$EE$2,BI$4,'reporting trappes'!$F15:$EE15)+SUMIF('SPACELOG 5 BP'!$F$2:$EE$2,BI$4,'SPACELOG 5 BP'!$F15:$EE15)+SUMIF('SPACELOG 6 BP'!$F$2:$EE$2,BI$4,'SPACELOG 6 BP'!$F15:$EE15)+SUMIF('SPACELOG 7 BP'!$F$2:$EE$2,BI$4,'SPACELOG 7 BP'!$F15:$EE15)+SUMIF('SPACELOG 8 BP'!$F$2:$EE$2,BI$4,'SPACELOG 8 BP'!$F15:$EE15)+SUMIF('SPACELOG 9 BP'!$F$2:$EE$2,BI$4,'SPACELOG 9 BP'!$F15:$EE15)+SUMIF('SPACELOG 10 BP'!$F$2:$EE$2,BI$4,'SPACELOG 10 BP'!$F15:$EE15)+SUMIF('SPACELOG 11 BP'!$F$2:$EE$2,BI$4,'SPACELOG 11 BP'!$F15:$EE15)+SUMIF('SPACELOG 12 BP'!$F$2:$EE$2,BI$4,'SPACELOG 12 BP'!$F15:$EE15)</f>
        <v>1850</v>
      </c>
      <c r="BJ15" s="13">
        <f>SUMIF('reporting montigny'!$F$2:$EE$2,BJ$4,'reporting montigny'!$F15:$EE15)+SUMIF('reporting boissy'!$F$2:$EE$2,BJ$4,'reporting boissy'!$F15:$EE15)+SUMIF('reporting moussy'!$F$2:$EE$2,BJ$4,'reporting moussy'!$F15:$EE15)+SUMIF('reporting trappes'!$F$2:$EE$2,BJ$4,'reporting trappes'!$F15:$EE15)+SUMIF('SPACELOG 5 BP'!$F$2:$EE$2,BJ$4,'SPACELOG 5 BP'!$F15:$EE15)+SUMIF('SPACELOG 6 BP'!$F$2:$EE$2,BJ$4,'SPACELOG 6 BP'!$F15:$EE15)+SUMIF('SPACELOG 7 BP'!$F$2:$EE$2,BJ$4,'SPACELOG 7 BP'!$F15:$EE15)+SUMIF('SPACELOG 8 BP'!$F$2:$EE$2,BJ$4,'SPACELOG 8 BP'!$F15:$EE15)+SUMIF('SPACELOG 9 BP'!$F$2:$EE$2,BJ$4,'SPACELOG 9 BP'!$F15:$EE15)+SUMIF('SPACELOG 10 BP'!$F$2:$EE$2,BJ$4,'SPACELOG 10 BP'!$F15:$EE15)+SUMIF('SPACELOG 11 BP'!$F$2:$EE$2,BJ$4,'SPACELOG 11 BP'!$F15:$EE15)+SUMIF('SPACELOG 12 BP'!$F$2:$EE$2,BJ$4,'SPACELOG 12 BP'!$F15:$EE15)</f>
        <v>1850</v>
      </c>
      <c r="BK15" s="13">
        <f>SUMIF('reporting montigny'!$F$2:$EE$2,BK$4,'reporting montigny'!$F15:$EE15)+SUMIF('reporting boissy'!$F$2:$EE$2,BK$4,'reporting boissy'!$F15:$EE15)+SUMIF('reporting moussy'!$F$2:$EE$2,BK$4,'reporting moussy'!$F15:$EE15)+SUMIF('reporting trappes'!$F$2:$EE$2,BK$4,'reporting trappes'!$F15:$EE15)+SUMIF('SPACELOG 5 BP'!$F$2:$EE$2,BK$4,'SPACELOG 5 BP'!$F15:$EE15)+SUMIF('SPACELOG 6 BP'!$F$2:$EE$2,BK$4,'SPACELOG 6 BP'!$F15:$EE15)+SUMIF('SPACELOG 7 BP'!$F$2:$EE$2,BK$4,'SPACELOG 7 BP'!$F15:$EE15)+SUMIF('SPACELOG 8 BP'!$F$2:$EE$2,BK$4,'SPACELOG 8 BP'!$F15:$EE15)+SUMIF('SPACELOG 9 BP'!$F$2:$EE$2,BK$4,'SPACELOG 9 BP'!$F15:$EE15)+SUMIF('SPACELOG 10 BP'!$F$2:$EE$2,BK$4,'SPACELOG 10 BP'!$F15:$EE15)+SUMIF('SPACELOG 11 BP'!$F$2:$EE$2,BK$4,'SPACELOG 11 BP'!$F15:$EE15)+SUMIF('SPACELOG 12 BP'!$F$2:$EE$2,BK$4,'SPACELOG 12 BP'!$F15:$EE15)</f>
        <v>1850</v>
      </c>
      <c r="BL15" s="13">
        <f>SUMIF('reporting montigny'!$F$2:$EE$2,BL$4,'reporting montigny'!$F15:$EE15)+SUMIF('reporting boissy'!$F$2:$EE$2,BL$4,'reporting boissy'!$F15:$EE15)+SUMIF('reporting moussy'!$F$2:$EE$2,BL$4,'reporting moussy'!$F15:$EE15)+SUMIF('reporting trappes'!$F$2:$EE$2,BL$4,'reporting trappes'!$F15:$EE15)+SUMIF('SPACELOG 5 BP'!$F$2:$EE$2,BL$4,'SPACELOG 5 BP'!$F15:$EE15)+SUMIF('SPACELOG 6 BP'!$F$2:$EE$2,BL$4,'SPACELOG 6 BP'!$F15:$EE15)+SUMIF('SPACELOG 7 BP'!$F$2:$EE$2,BL$4,'SPACELOG 7 BP'!$F15:$EE15)+SUMIF('SPACELOG 8 BP'!$F$2:$EE$2,BL$4,'SPACELOG 8 BP'!$F15:$EE15)+SUMIF('SPACELOG 9 BP'!$F$2:$EE$2,BL$4,'SPACELOG 9 BP'!$F15:$EE15)+SUMIF('SPACELOG 10 BP'!$F$2:$EE$2,BL$4,'SPACELOG 10 BP'!$F15:$EE15)+SUMIF('SPACELOG 11 BP'!$F$2:$EE$2,BL$4,'SPACELOG 11 BP'!$F15:$EE15)+SUMIF('SPACELOG 12 BP'!$F$2:$EE$2,BL$4,'SPACELOG 12 BP'!$F15:$EE15)</f>
        <v>1850</v>
      </c>
      <c r="BM15" s="13">
        <f>SUMIF('reporting montigny'!$F$2:$EE$2,BM$4,'reporting montigny'!$F15:$EE15)+SUMIF('reporting boissy'!$F$2:$EE$2,BM$4,'reporting boissy'!$F15:$EE15)+SUMIF('reporting moussy'!$F$2:$EE$2,BM$4,'reporting moussy'!$F15:$EE15)+SUMIF('reporting trappes'!$F$2:$EE$2,BM$4,'reporting trappes'!$F15:$EE15)+SUMIF('SPACELOG 5 BP'!$F$2:$EE$2,BM$4,'SPACELOG 5 BP'!$F15:$EE15)+SUMIF('SPACELOG 6 BP'!$F$2:$EE$2,BM$4,'SPACELOG 6 BP'!$F15:$EE15)+SUMIF('SPACELOG 7 BP'!$F$2:$EE$2,BM$4,'SPACELOG 7 BP'!$F15:$EE15)+SUMIF('SPACELOG 8 BP'!$F$2:$EE$2,BM$4,'SPACELOG 8 BP'!$F15:$EE15)+SUMIF('SPACELOG 9 BP'!$F$2:$EE$2,BM$4,'SPACELOG 9 BP'!$F15:$EE15)+SUMIF('SPACELOG 10 BP'!$F$2:$EE$2,BM$4,'SPACELOG 10 BP'!$F15:$EE15)+SUMIF('SPACELOG 11 BP'!$F$2:$EE$2,BM$4,'SPACELOG 11 BP'!$F15:$EE15)+SUMIF('SPACELOG 12 BP'!$F$2:$EE$2,BM$4,'SPACELOG 12 BP'!$F15:$EE15)</f>
        <v>1850</v>
      </c>
      <c r="BN15" s="13">
        <f>SUMIF('reporting montigny'!$F$2:$EE$2,BN$4,'reporting montigny'!$F15:$EE15)+SUMIF('reporting boissy'!$F$2:$EE$2,BN$4,'reporting boissy'!$F15:$EE15)+SUMIF('reporting moussy'!$F$2:$EE$2,BN$4,'reporting moussy'!$F15:$EE15)+SUMIF('reporting trappes'!$F$2:$EE$2,BN$4,'reporting trappes'!$F15:$EE15)+SUMIF('SPACELOG 5 BP'!$F$2:$EE$2,BN$4,'SPACELOG 5 BP'!$F15:$EE15)+SUMIF('SPACELOG 6 BP'!$F$2:$EE$2,BN$4,'SPACELOG 6 BP'!$F15:$EE15)+SUMIF('SPACELOG 7 BP'!$F$2:$EE$2,BN$4,'SPACELOG 7 BP'!$F15:$EE15)+SUMIF('SPACELOG 8 BP'!$F$2:$EE$2,BN$4,'SPACELOG 8 BP'!$F15:$EE15)+SUMIF('SPACELOG 9 BP'!$F$2:$EE$2,BN$4,'SPACELOG 9 BP'!$F15:$EE15)+SUMIF('SPACELOG 10 BP'!$F$2:$EE$2,BN$4,'SPACELOG 10 BP'!$F15:$EE15)+SUMIF('SPACELOG 11 BP'!$F$2:$EE$2,BN$4,'SPACELOG 11 BP'!$F15:$EE15)+SUMIF('SPACELOG 12 BP'!$F$2:$EE$2,BN$4,'SPACELOG 12 BP'!$F15:$EE15)</f>
        <v>1850</v>
      </c>
      <c r="BO15" s="13">
        <f>SUMIF('reporting montigny'!$F$2:$EE$2,BO$4,'reporting montigny'!$F15:$EE15)+SUMIF('reporting boissy'!$F$2:$EE$2,BO$4,'reporting boissy'!$F15:$EE15)+SUMIF('reporting moussy'!$F$2:$EE$2,BO$4,'reporting moussy'!$F15:$EE15)+SUMIF('reporting trappes'!$F$2:$EE$2,BO$4,'reporting trappes'!$F15:$EE15)+SUMIF('SPACELOG 5 BP'!$F$2:$EE$2,BO$4,'SPACELOG 5 BP'!$F15:$EE15)+SUMIF('SPACELOG 6 BP'!$F$2:$EE$2,BO$4,'SPACELOG 6 BP'!$F15:$EE15)+SUMIF('SPACELOG 7 BP'!$F$2:$EE$2,BO$4,'SPACELOG 7 BP'!$F15:$EE15)+SUMIF('SPACELOG 8 BP'!$F$2:$EE$2,BO$4,'SPACELOG 8 BP'!$F15:$EE15)+SUMIF('SPACELOG 9 BP'!$F$2:$EE$2,BO$4,'SPACELOG 9 BP'!$F15:$EE15)+SUMIF('SPACELOG 10 BP'!$F$2:$EE$2,BO$4,'SPACELOG 10 BP'!$F15:$EE15)+SUMIF('SPACELOG 11 BP'!$F$2:$EE$2,BO$4,'SPACELOG 11 BP'!$F15:$EE15)+SUMIF('SPACELOG 12 BP'!$F$2:$EE$2,BO$4,'SPACELOG 12 BP'!$F15:$EE15)</f>
        <v>1850</v>
      </c>
      <c r="BP15" s="13">
        <f>SUMIF('reporting montigny'!$F$2:$EE$2,BP$4,'reporting montigny'!$F15:$EE15)+SUMIF('reporting boissy'!$F$2:$EE$2,BP$4,'reporting boissy'!$F15:$EE15)+SUMIF('reporting moussy'!$F$2:$EE$2,BP$4,'reporting moussy'!$F15:$EE15)+SUMIF('reporting trappes'!$F$2:$EE$2,BP$4,'reporting trappes'!$F15:$EE15)+SUMIF('SPACELOG 5 BP'!$F$2:$EE$2,BP$4,'SPACELOG 5 BP'!$F15:$EE15)+SUMIF('SPACELOG 6 BP'!$F$2:$EE$2,BP$4,'SPACELOG 6 BP'!$F15:$EE15)+SUMIF('SPACELOG 7 BP'!$F$2:$EE$2,BP$4,'SPACELOG 7 BP'!$F15:$EE15)+SUMIF('SPACELOG 8 BP'!$F$2:$EE$2,BP$4,'SPACELOG 8 BP'!$F15:$EE15)+SUMIF('SPACELOG 9 BP'!$F$2:$EE$2,BP$4,'SPACELOG 9 BP'!$F15:$EE15)+SUMIF('SPACELOG 10 BP'!$F$2:$EE$2,BP$4,'SPACELOG 10 BP'!$F15:$EE15)+SUMIF('SPACELOG 11 BP'!$F$2:$EE$2,BP$4,'SPACELOG 11 BP'!$F15:$EE15)+SUMIF('SPACELOG 12 BP'!$F$2:$EE$2,BP$4,'SPACELOG 12 BP'!$F15:$EE15)</f>
        <v>1850</v>
      </c>
      <c r="BQ15" s="13">
        <f>SUMIF('reporting montigny'!$F$2:$EE$2,BQ$4,'reporting montigny'!$F15:$EE15)+SUMIF('reporting boissy'!$F$2:$EE$2,BQ$4,'reporting boissy'!$F15:$EE15)+SUMIF('reporting moussy'!$F$2:$EE$2,BQ$4,'reporting moussy'!$F15:$EE15)+SUMIF('reporting trappes'!$F$2:$EE$2,BQ$4,'reporting trappes'!$F15:$EE15)+SUMIF('SPACELOG 5 BP'!$F$2:$EE$2,BQ$4,'SPACELOG 5 BP'!$F15:$EE15)+SUMIF('SPACELOG 6 BP'!$F$2:$EE$2,BQ$4,'SPACELOG 6 BP'!$F15:$EE15)+SUMIF('SPACELOG 7 BP'!$F$2:$EE$2,BQ$4,'SPACELOG 7 BP'!$F15:$EE15)+SUMIF('SPACELOG 8 BP'!$F$2:$EE$2,BQ$4,'SPACELOG 8 BP'!$F15:$EE15)+SUMIF('SPACELOG 9 BP'!$F$2:$EE$2,BQ$4,'SPACELOG 9 BP'!$F15:$EE15)+SUMIF('SPACELOG 10 BP'!$F$2:$EE$2,BQ$4,'SPACELOG 10 BP'!$F15:$EE15)+SUMIF('SPACELOG 11 BP'!$F$2:$EE$2,BQ$4,'SPACELOG 11 BP'!$F15:$EE15)+SUMIF('SPACELOG 12 BP'!$F$2:$EE$2,BQ$4,'SPACELOG 12 BP'!$F15:$EE15)</f>
        <v>1850</v>
      </c>
      <c r="BR15" s="14">
        <f t="shared" si="13"/>
        <v>22200</v>
      </c>
      <c r="BS15" s="13">
        <f>SUMIF('reporting montigny'!$F$2:$EE$2,BS$4,'reporting montigny'!$F15:$EE15)+SUMIF('reporting boissy'!$F$2:$EE$2,BS$4,'reporting boissy'!$F15:$EE15)+SUMIF('reporting moussy'!$F$2:$EE$2,BS$4,'reporting moussy'!$F15:$EE15)+SUMIF('reporting trappes'!$F$2:$EE$2,BS$4,'reporting trappes'!$F15:$EE15)+SUMIF('SPACELOG 5 BP'!$F$2:$EE$2,BS$4,'SPACELOG 5 BP'!$F15:$EE15)+SUMIF('SPACELOG 6 BP'!$F$2:$EE$2,BS$4,'SPACELOG 6 BP'!$F15:$EE15)+SUMIF('SPACELOG 7 BP'!$F$2:$EE$2,BS$4,'SPACELOG 7 BP'!$F15:$EE15)+SUMIF('SPACELOG 8 BP'!$F$2:$EE$2,BS$4,'SPACELOG 8 BP'!$F15:$EE15)+SUMIF('SPACELOG 9 BP'!$F$2:$EE$2,BS$4,'SPACELOG 9 BP'!$F15:$EE15)+SUMIF('SPACELOG 10 BP'!$F$2:$EE$2,BS$4,'SPACELOG 10 BP'!$F15:$EE15)+SUMIF('SPACELOG 11 BP'!$F$2:$EE$2,BS$4,'SPACELOG 11 BP'!$F15:$EE15)+SUMIF('SPACELOG 12 BP'!$F$2:$EE$2,BS$4,'SPACELOG 12 BP'!$F15:$EE15)</f>
        <v>1850</v>
      </c>
      <c r="BT15" s="13">
        <f>SUMIF('reporting montigny'!$F$2:$EE$2,BT$4,'reporting montigny'!$F15:$EE15)+SUMIF('reporting boissy'!$F$2:$EE$2,BT$4,'reporting boissy'!$F15:$EE15)+SUMIF('reporting moussy'!$F$2:$EE$2,BT$4,'reporting moussy'!$F15:$EE15)+SUMIF('reporting trappes'!$F$2:$EE$2,BT$4,'reporting trappes'!$F15:$EE15)+SUMIF('SPACELOG 5 BP'!$F$2:$EE$2,BT$4,'SPACELOG 5 BP'!$F15:$EE15)+SUMIF('SPACELOG 6 BP'!$F$2:$EE$2,BT$4,'SPACELOG 6 BP'!$F15:$EE15)+SUMIF('SPACELOG 7 BP'!$F$2:$EE$2,BT$4,'SPACELOG 7 BP'!$F15:$EE15)+SUMIF('SPACELOG 8 BP'!$F$2:$EE$2,BT$4,'SPACELOG 8 BP'!$F15:$EE15)+SUMIF('SPACELOG 9 BP'!$F$2:$EE$2,BT$4,'SPACELOG 9 BP'!$F15:$EE15)+SUMIF('SPACELOG 10 BP'!$F$2:$EE$2,BT$4,'SPACELOG 10 BP'!$F15:$EE15)+SUMIF('SPACELOG 11 BP'!$F$2:$EE$2,BT$4,'SPACELOG 11 BP'!$F15:$EE15)+SUMIF('SPACELOG 12 BP'!$F$2:$EE$2,BT$4,'SPACELOG 12 BP'!$F15:$EE15)</f>
        <v>1850</v>
      </c>
      <c r="BU15" s="13">
        <f>SUMIF('reporting montigny'!$F$2:$EE$2,BU$4,'reporting montigny'!$F15:$EE15)+SUMIF('reporting boissy'!$F$2:$EE$2,BU$4,'reporting boissy'!$F15:$EE15)+SUMIF('reporting moussy'!$F$2:$EE$2,BU$4,'reporting moussy'!$F15:$EE15)+SUMIF('reporting trappes'!$F$2:$EE$2,BU$4,'reporting trappes'!$F15:$EE15)+SUMIF('SPACELOG 5 BP'!$F$2:$EE$2,BU$4,'SPACELOG 5 BP'!$F15:$EE15)+SUMIF('SPACELOG 6 BP'!$F$2:$EE$2,BU$4,'SPACELOG 6 BP'!$F15:$EE15)+SUMIF('SPACELOG 7 BP'!$F$2:$EE$2,BU$4,'SPACELOG 7 BP'!$F15:$EE15)+SUMIF('SPACELOG 8 BP'!$F$2:$EE$2,BU$4,'SPACELOG 8 BP'!$F15:$EE15)+SUMIF('SPACELOG 9 BP'!$F$2:$EE$2,BU$4,'SPACELOG 9 BP'!$F15:$EE15)+SUMIF('SPACELOG 10 BP'!$F$2:$EE$2,BU$4,'SPACELOG 10 BP'!$F15:$EE15)+SUMIF('SPACELOG 11 BP'!$F$2:$EE$2,BU$4,'SPACELOG 11 BP'!$F15:$EE15)+SUMIF('SPACELOG 12 BP'!$F$2:$EE$2,BU$4,'SPACELOG 12 BP'!$F15:$EE15)</f>
        <v>1850</v>
      </c>
      <c r="BV15" s="13">
        <f>SUMIF('reporting montigny'!$F$2:$EE$2,BV$4,'reporting montigny'!$F15:$EE15)+SUMIF('reporting boissy'!$F$2:$EE$2,BV$4,'reporting boissy'!$F15:$EE15)+SUMIF('reporting moussy'!$F$2:$EE$2,BV$4,'reporting moussy'!$F15:$EE15)+SUMIF('reporting trappes'!$F$2:$EE$2,BV$4,'reporting trappes'!$F15:$EE15)+SUMIF('SPACELOG 5 BP'!$F$2:$EE$2,BV$4,'SPACELOG 5 BP'!$F15:$EE15)+SUMIF('SPACELOG 6 BP'!$F$2:$EE$2,BV$4,'SPACELOG 6 BP'!$F15:$EE15)+SUMIF('SPACELOG 7 BP'!$F$2:$EE$2,BV$4,'SPACELOG 7 BP'!$F15:$EE15)+SUMIF('SPACELOG 8 BP'!$F$2:$EE$2,BV$4,'SPACELOG 8 BP'!$F15:$EE15)+SUMIF('SPACELOG 9 BP'!$F$2:$EE$2,BV$4,'SPACELOG 9 BP'!$F15:$EE15)+SUMIF('SPACELOG 10 BP'!$F$2:$EE$2,BV$4,'SPACELOG 10 BP'!$F15:$EE15)+SUMIF('SPACELOG 11 BP'!$F$2:$EE$2,BV$4,'SPACELOG 11 BP'!$F15:$EE15)+SUMIF('SPACELOG 12 BP'!$F$2:$EE$2,BV$4,'SPACELOG 12 BP'!$F15:$EE15)</f>
        <v>1850</v>
      </c>
      <c r="BW15" s="13">
        <f>SUMIF('reporting montigny'!$F$2:$EE$2,BW$4,'reporting montigny'!$F15:$EE15)+SUMIF('reporting boissy'!$F$2:$EE$2,BW$4,'reporting boissy'!$F15:$EE15)+SUMIF('reporting moussy'!$F$2:$EE$2,BW$4,'reporting moussy'!$F15:$EE15)+SUMIF('reporting trappes'!$F$2:$EE$2,BW$4,'reporting trappes'!$F15:$EE15)+SUMIF('SPACELOG 5 BP'!$F$2:$EE$2,BW$4,'SPACELOG 5 BP'!$F15:$EE15)+SUMIF('SPACELOG 6 BP'!$F$2:$EE$2,BW$4,'SPACELOG 6 BP'!$F15:$EE15)+SUMIF('SPACELOG 7 BP'!$F$2:$EE$2,BW$4,'SPACELOG 7 BP'!$F15:$EE15)+SUMIF('SPACELOG 8 BP'!$F$2:$EE$2,BW$4,'SPACELOG 8 BP'!$F15:$EE15)+SUMIF('SPACELOG 9 BP'!$F$2:$EE$2,BW$4,'SPACELOG 9 BP'!$F15:$EE15)+SUMIF('SPACELOG 10 BP'!$F$2:$EE$2,BW$4,'SPACELOG 10 BP'!$F15:$EE15)+SUMIF('SPACELOG 11 BP'!$F$2:$EE$2,BW$4,'SPACELOG 11 BP'!$F15:$EE15)+SUMIF('SPACELOG 12 BP'!$F$2:$EE$2,BW$4,'SPACELOG 12 BP'!$F15:$EE15)</f>
        <v>1850</v>
      </c>
      <c r="BX15" s="13">
        <f>SUMIF('reporting montigny'!$F$2:$EE$2,BX$4,'reporting montigny'!$F15:$EE15)+SUMIF('reporting boissy'!$F$2:$EE$2,BX$4,'reporting boissy'!$F15:$EE15)+SUMIF('reporting moussy'!$F$2:$EE$2,BX$4,'reporting moussy'!$F15:$EE15)+SUMIF('reporting trappes'!$F$2:$EE$2,BX$4,'reporting trappes'!$F15:$EE15)+SUMIF('SPACELOG 5 BP'!$F$2:$EE$2,BX$4,'SPACELOG 5 BP'!$F15:$EE15)+SUMIF('SPACELOG 6 BP'!$F$2:$EE$2,BX$4,'SPACELOG 6 BP'!$F15:$EE15)+SUMIF('SPACELOG 7 BP'!$F$2:$EE$2,BX$4,'SPACELOG 7 BP'!$F15:$EE15)+SUMIF('SPACELOG 8 BP'!$F$2:$EE$2,BX$4,'SPACELOG 8 BP'!$F15:$EE15)+SUMIF('SPACELOG 9 BP'!$F$2:$EE$2,BX$4,'SPACELOG 9 BP'!$F15:$EE15)+SUMIF('SPACELOG 10 BP'!$F$2:$EE$2,BX$4,'SPACELOG 10 BP'!$F15:$EE15)+SUMIF('SPACELOG 11 BP'!$F$2:$EE$2,BX$4,'SPACELOG 11 BP'!$F15:$EE15)+SUMIF('SPACELOG 12 BP'!$F$2:$EE$2,BX$4,'SPACELOG 12 BP'!$F15:$EE15)</f>
        <v>1850</v>
      </c>
      <c r="BY15" s="13">
        <f>SUMIF('reporting montigny'!$F$2:$EE$2,BY$4,'reporting montigny'!$F15:$EE15)+SUMIF('reporting boissy'!$F$2:$EE$2,BY$4,'reporting boissy'!$F15:$EE15)+SUMIF('reporting moussy'!$F$2:$EE$2,BY$4,'reporting moussy'!$F15:$EE15)+SUMIF('reporting trappes'!$F$2:$EE$2,BY$4,'reporting trappes'!$F15:$EE15)+SUMIF('SPACELOG 5 BP'!$F$2:$EE$2,BY$4,'SPACELOG 5 BP'!$F15:$EE15)+SUMIF('SPACELOG 6 BP'!$F$2:$EE$2,BY$4,'SPACELOG 6 BP'!$F15:$EE15)+SUMIF('SPACELOG 7 BP'!$F$2:$EE$2,BY$4,'SPACELOG 7 BP'!$F15:$EE15)+SUMIF('SPACELOG 8 BP'!$F$2:$EE$2,BY$4,'SPACELOG 8 BP'!$F15:$EE15)+SUMIF('SPACELOG 9 BP'!$F$2:$EE$2,BY$4,'SPACELOG 9 BP'!$F15:$EE15)+SUMIF('SPACELOG 10 BP'!$F$2:$EE$2,BY$4,'SPACELOG 10 BP'!$F15:$EE15)+SUMIF('SPACELOG 11 BP'!$F$2:$EE$2,BY$4,'SPACELOG 11 BP'!$F15:$EE15)+SUMIF('SPACELOG 12 BP'!$F$2:$EE$2,BY$4,'SPACELOG 12 BP'!$F15:$EE15)</f>
        <v>1850</v>
      </c>
      <c r="BZ15" s="13">
        <f>SUMIF('reporting montigny'!$F$2:$EE$2,BZ$4,'reporting montigny'!$F15:$EE15)+SUMIF('reporting boissy'!$F$2:$EE$2,BZ$4,'reporting boissy'!$F15:$EE15)+SUMIF('reporting moussy'!$F$2:$EE$2,BZ$4,'reporting moussy'!$F15:$EE15)+SUMIF('reporting trappes'!$F$2:$EE$2,BZ$4,'reporting trappes'!$F15:$EE15)+SUMIF('SPACELOG 5 BP'!$F$2:$EE$2,BZ$4,'SPACELOG 5 BP'!$F15:$EE15)+SUMIF('SPACELOG 6 BP'!$F$2:$EE$2,BZ$4,'SPACELOG 6 BP'!$F15:$EE15)+SUMIF('SPACELOG 7 BP'!$F$2:$EE$2,BZ$4,'SPACELOG 7 BP'!$F15:$EE15)+SUMIF('SPACELOG 8 BP'!$F$2:$EE$2,BZ$4,'SPACELOG 8 BP'!$F15:$EE15)+SUMIF('SPACELOG 9 BP'!$F$2:$EE$2,BZ$4,'SPACELOG 9 BP'!$F15:$EE15)+SUMIF('SPACELOG 10 BP'!$F$2:$EE$2,BZ$4,'SPACELOG 10 BP'!$F15:$EE15)+SUMIF('SPACELOG 11 BP'!$F$2:$EE$2,BZ$4,'SPACELOG 11 BP'!$F15:$EE15)+SUMIF('SPACELOG 12 BP'!$F$2:$EE$2,BZ$4,'SPACELOG 12 BP'!$F15:$EE15)</f>
        <v>1850</v>
      </c>
      <c r="CA15" s="13">
        <f>SUMIF('reporting montigny'!$F$2:$EE$2,CA$4,'reporting montigny'!$F15:$EE15)+SUMIF('reporting boissy'!$F$2:$EE$2,CA$4,'reporting boissy'!$F15:$EE15)+SUMIF('reporting moussy'!$F$2:$EE$2,CA$4,'reporting moussy'!$F15:$EE15)+SUMIF('reporting trappes'!$F$2:$EE$2,CA$4,'reporting trappes'!$F15:$EE15)+SUMIF('SPACELOG 5 BP'!$F$2:$EE$2,CA$4,'SPACELOG 5 BP'!$F15:$EE15)+SUMIF('SPACELOG 6 BP'!$F$2:$EE$2,CA$4,'SPACELOG 6 BP'!$F15:$EE15)+SUMIF('SPACELOG 7 BP'!$F$2:$EE$2,CA$4,'SPACELOG 7 BP'!$F15:$EE15)+SUMIF('SPACELOG 8 BP'!$F$2:$EE$2,CA$4,'SPACELOG 8 BP'!$F15:$EE15)+SUMIF('SPACELOG 9 BP'!$F$2:$EE$2,CA$4,'SPACELOG 9 BP'!$F15:$EE15)+SUMIF('SPACELOG 10 BP'!$F$2:$EE$2,CA$4,'SPACELOG 10 BP'!$F15:$EE15)+SUMIF('SPACELOG 11 BP'!$F$2:$EE$2,CA$4,'SPACELOG 11 BP'!$F15:$EE15)+SUMIF('SPACELOG 12 BP'!$F$2:$EE$2,CA$4,'SPACELOG 12 BP'!$F15:$EE15)</f>
        <v>1850</v>
      </c>
      <c r="CB15" s="13">
        <f>SUMIF('reporting montigny'!$F$2:$EE$2,CB$4,'reporting montigny'!$F15:$EE15)+SUMIF('reporting boissy'!$F$2:$EE$2,CB$4,'reporting boissy'!$F15:$EE15)+SUMIF('reporting moussy'!$F$2:$EE$2,CB$4,'reporting moussy'!$F15:$EE15)+SUMIF('reporting trappes'!$F$2:$EE$2,CB$4,'reporting trappes'!$F15:$EE15)+SUMIF('SPACELOG 5 BP'!$F$2:$EE$2,CB$4,'SPACELOG 5 BP'!$F15:$EE15)+SUMIF('SPACELOG 6 BP'!$F$2:$EE$2,CB$4,'SPACELOG 6 BP'!$F15:$EE15)+SUMIF('SPACELOG 7 BP'!$F$2:$EE$2,CB$4,'SPACELOG 7 BP'!$F15:$EE15)+SUMIF('SPACELOG 8 BP'!$F$2:$EE$2,CB$4,'SPACELOG 8 BP'!$F15:$EE15)+SUMIF('SPACELOG 9 BP'!$F$2:$EE$2,CB$4,'SPACELOG 9 BP'!$F15:$EE15)+SUMIF('SPACELOG 10 BP'!$F$2:$EE$2,CB$4,'SPACELOG 10 BP'!$F15:$EE15)+SUMIF('SPACELOG 11 BP'!$F$2:$EE$2,CB$4,'SPACELOG 11 BP'!$F15:$EE15)+SUMIF('SPACELOG 12 BP'!$F$2:$EE$2,CB$4,'SPACELOG 12 BP'!$F15:$EE15)</f>
        <v>1850</v>
      </c>
      <c r="CC15" s="13">
        <f>SUMIF('reporting montigny'!$F$2:$EE$2,CC$4,'reporting montigny'!$F15:$EE15)+SUMIF('reporting boissy'!$F$2:$EE$2,CC$4,'reporting boissy'!$F15:$EE15)+SUMIF('reporting moussy'!$F$2:$EE$2,CC$4,'reporting moussy'!$F15:$EE15)+SUMIF('reporting trappes'!$F$2:$EE$2,CC$4,'reporting trappes'!$F15:$EE15)+SUMIF('SPACELOG 5 BP'!$F$2:$EE$2,CC$4,'SPACELOG 5 BP'!$F15:$EE15)+SUMIF('SPACELOG 6 BP'!$F$2:$EE$2,CC$4,'SPACELOG 6 BP'!$F15:$EE15)+SUMIF('SPACELOG 7 BP'!$F$2:$EE$2,CC$4,'SPACELOG 7 BP'!$F15:$EE15)+SUMIF('SPACELOG 8 BP'!$F$2:$EE$2,CC$4,'SPACELOG 8 BP'!$F15:$EE15)+SUMIF('SPACELOG 9 BP'!$F$2:$EE$2,CC$4,'SPACELOG 9 BP'!$F15:$EE15)+SUMIF('SPACELOG 10 BP'!$F$2:$EE$2,CC$4,'SPACELOG 10 BP'!$F15:$EE15)+SUMIF('SPACELOG 11 BP'!$F$2:$EE$2,CC$4,'SPACELOG 11 BP'!$F15:$EE15)+SUMIF('SPACELOG 12 BP'!$F$2:$EE$2,CC$4,'SPACELOG 12 BP'!$F15:$EE15)</f>
        <v>1850</v>
      </c>
      <c r="CD15" s="13">
        <f>SUMIF('reporting montigny'!$F$2:$EE$2,CD$4,'reporting montigny'!$F15:$EE15)+SUMIF('reporting boissy'!$F$2:$EE$2,CD$4,'reporting boissy'!$F15:$EE15)+SUMIF('reporting moussy'!$F$2:$EE$2,CD$4,'reporting moussy'!$F15:$EE15)+SUMIF('reporting trappes'!$F$2:$EE$2,CD$4,'reporting trappes'!$F15:$EE15)+SUMIF('SPACELOG 5 BP'!$F$2:$EE$2,CD$4,'SPACELOG 5 BP'!$F15:$EE15)+SUMIF('SPACELOG 6 BP'!$F$2:$EE$2,CD$4,'SPACELOG 6 BP'!$F15:$EE15)+SUMIF('SPACELOG 7 BP'!$F$2:$EE$2,CD$4,'SPACELOG 7 BP'!$F15:$EE15)+SUMIF('SPACELOG 8 BP'!$F$2:$EE$2,CD$4,'SPACELOG 8 BP'!$F15:$EE15)+SUMIF('SPACELOG 9 BP'!$F$2:$EE$2,CD$4,'SPACELOG 9 BP'!$F15:$EE15)+SUMIF('SPACELOG 10 BP'!$F$2:$EE$2,CD$4,'SPACELOG 10 BP'!$F15:$EE15)+SUMIF('SPACELOG 11 BP'!$F$2:$EE$2,CD$4,'SPACELOG 11 BP'!$F15:$EE15)+SUMIF('SPACELOG 12 BP'!$F$2:$EE$2,CD$4,'SPACELOG 12 BP'!$F15:$EE15)</f>
        <v>1850</v>
      </c>
      <c r="CE15" s="14">
        <f t="shared" si="14"/>
        <v>22200</v>
      </c>
      <c r="CF15" s="13">
        <f>SUMIF('reporting montigny'!$F$2:$EE$2,CF$4,'reporting montigny'!$F15:$EE15)+SUMIF('reporting boissy'!$F$2:$EE$2,CF$4,'reporting boissy'!$F15:$EE15)+SUMIF('reporting moussy'!$F$2:$EE$2,CF$4,'reporting moussy'!$F15:$EE15)+SUMIF('reporting trappes'!$F$2:$EE$2,CF$4,'reporting trappes'!$F15:$EE15)+SUMIF('SPACELOG 5 BP'!$F$2:$EE$2,CF$4,'SPACELOG 5 BP'!$F15:$EE15)+SUMIF('SPACELOG 6 BP'!$F$2:$EE$2,CF$4,'SPACELOG 6 BP'!$F15:$EE15)+SUMIF('SPACELOG 7 BP'!$F$2:$EE$2,CF$4,'SPACELOG 7 BP'!$F15:$EE15)+SUMIF('SPACELOG 8 BP'!$F$2:$EE$2,CF$4,'SPACELOG 8 BP'!$F15:$EE15)+SUMIF('SPACELOG 9 BP'!$F$2:$EE$2,CF$4,'SPACELOG 9 BP'!$F15:$EE15)+SUMIF('SPACELOG 10 BP'!$F$2:$EE$2,CF$4,'SPACELOG 10 BP'!$F15:$EE15)+SUMIF('SPACELOG 11 BP'!$F$2:$EE$2,CF$4,'SPACELOG 11 BP'!$F15:$EE15)+SUMIF('SPACELOG 12 BP'!$F$2:$EE$2,CF$4,'SPACELOG 12 BP'!$F15:$EE15)</f>
        <v>1850</v>
      </c>
      <c r="CG15" s="13">
        <f>SUMIF('reporting montigny'!$F$2:$EE$2,CG$4,'reporting montigny'!$F15:$EE15)+SUMIF('reporting boissy'!$F$2:$EE$2,CG$4,'reporting boissy'!$F15:$EE15)+SUMIF('reporting moussy'!$F$2:$EE$2,CG$4,'reporting moussy'!$F15:$EE15)+SUMIF('reporting trappes'!$F$2:$EE$2,CG$4,'reporting trappes'!$F15:$EE15)+SUMIF('SPACELOG 5 BP'!$F$2:$EE$2,CG$4,'SPACELOG 5 BP'!$F15:$EE15)+SUMIF('SPACELOG 6 BP'!$F$2:$EE$2,CG$4,'SPACELOG 6 BP'!$F15:$EE15)+SUMIF('SPACELOG 7 BP'!$F$2:$EE$2,CG$4,'SPACELOG 7 BP'!$F15:$EE15)+SUMIF('SPACELOG 8 BP'!$F$2:$EE$2,CG$4,'SPACELOG 8 BP'!$F15:$EE15)+SUMIF('SPACELOG 9 BP'!$F$2:$EE$2,CG$4,'SPACELOG 9 BP'!$F15:$EE15)+SUMIF('SPACELOG 10 BP'!$F$2:$EE$2,CG$4,'SPACELOG 10 BP'!$F15:$EE15)+SUMIF('SPACELOG 11 BP'!$F$2:$EE$2,CG$4,'SPACELOG 11 BP'!$F15:$EE15)+SUMIF('SPACELOG 12 BP'!$F$2:$EE$2,CG$4,'SPACELOG 12 BP'!$F15:$EE15)</f>
        <v>1850</v>
      </c>
      <c r="CH15" s="13">
        <f>SUMIF('reporting montigny'!$F$2:$EE$2,CH$4,'reporting montigny'!$F15:$EE15)+SUMIF('reporting boissy'!$F$2:$EE$2,CH$4,'reporting boissy'!$F15:$EE15)+SUMIF('reporting moussy'!$F$2:$EE$2,CH$4,'reporting moussy'!$F15:$EE15)+SUMIF('reporting trappes'!$F$2:$EE$2,CH$4,'reporting trappes'!$F15:$EE15)+SUMIF('SPACELOG 5 BP'!$F$2:$EE$2,CH$4,'SPACELOG 5 BP'!$F15:$EE15)+SUMIF('SPACELOG 6 BP'!$F$2:$EE$2,CH$4,'SPACELOG 6 BP'!$F15:$EE15)+SUMIF('SPACELOG 7 BP'!$F$2:$EE$2,CH$4,'SPACELOG 7 BP'!$F15:$EE15)+SUMIF('SPACELOG 8 BP'!$F$2:$EE$2,CH$4,'SPACELOG 8 BP'!$F15:$EE15)+SUMIF('SPACELOG 9 BP'!$F$2:$EE$2,CH$4,'SPACELOG 9 BP'!$F15:$EE15)+SUMIF('SPACELOG 10 BP'!$F$2:$EE$2,CH$4,'SPACELOG 10 BP'!$F15:$EE15)+SUMIF('SPACELOG 11 BP'!$F$2:$EE$2,CH$4,'SPACELOG 11 BP'!$F15:$EE15)+SUMIF('SPACELOG 12 BP'!$F$2:$EE$2,CH$4,'SPACELOG 12 BP'!$F15:$EE15)</f>
        <v>1850</v>
      </c>
      <c r="CI15" s="13">
        <f>SUMIF('reporting montigny'!$F$2:$EE$2,CI$4,'reporting montigny'!$F15:$EE15)+SUMIF('reporting boissy'!$F$2:$EE$2,CI$4,'reporting boissy'!$F15:$EE15)+SUMIF('reporting moussy'!$F$2:$EE$2,CI$4,'reporting moussy'!$F15:$EE15)+SUMIF('reporting trappes'!$F$2:$EE$2,CI$4,'reporting trappes'!$F15:$EE15)+SUMIF('SPACELOG 5 BP'!$F$2:$EE$2,CI$4,'SPACELOG 5 BP'!$F15:$EE15)+SUMIF('SPACELOG 6 BP'!$F$2:$EE$2,CI$4,'SPACELOG 6 BP'!$F15:$EE15)+SUMIF('SPACELOG 7 BP'!$F$2:$EE$2,CI$4,'SPACELOG 7 BP'!$F15:$EE15)+SUMIF('SPACELOG 8 BP'!$F$2:$EE$2,CI$4,'SPACELOG 8 BP'!$F15:$EE15)+SUMIF('SPACELOG 9 BP'!$F$2:$EE$2,CI$4,'SPACELOG 9 BP'!$F15:$EE15)+SUMIF('SPACELOG 10 BP'!$F$2:$EE$2,CI$4,'SPACELOG 10 BP'!$F15:$EE15)+SUMIF('SPACELOG 11 BP'!$F$2:$EE$2,CI$4,'SPACELOG 11 BP'!$F15:$EE15)+SUMIF('SPACELOG 12 BP'!$F$2:$EE$2,CI$4,'SPACELOG 12 BP'!$F15:$EE15)</f>
        <v>1850</v>
      </c>
      <c r="CJ15" s="13">
        <f>SUMIF('reporting montigny'!$F$2:$EE$2,CJ$4,'reporting montigny'!$F15:$EE15)+SUMIF('reporting boissy'!$F$2:$EE$2,CJ$4,'reporting boissy'!$F15:$EE15)+SUMIF('reporting moussy'!$F$2:$EE$2,CJ$4,'reporting moussy'!$F15:$EE15)+SUMIF('reporting trappes'!$F$2:$EE$2,CJ$4,'reporting trappes'!$F15:$EE15)+SUMIF('SPACELOG 5 BP'!$F$2:$EE$2,CJ$4,'SPACELOG 5 BP'!$F15:$EE15)+SUMIF('SPACELOG 6 BP'!$F$2:$EE$2,CJ$4,'SPACELOG 6 BP'!$F15:$EE15)+SUMIF('SPACELOG 7 BP'!$F$2:$EE$2,CJ$4,'SPACELOG 7 BP'!$F15:$EE15)+SUMIF('SPACELOG 8 BP'!$F$2:$EE$2,CJ$4,'SPACELOG 8 BP'!$F15:$EE15)+SUMIF('SPACELOG 9 BP'!$F$2:$EE$2,CJ$4,'SPACELOG 9 BP'!$F15:$EE15)+SUMIF('SPACELOG 10 BP'!$F$2:$EE$2,CJ$4,'SPACELOG 10 BP'!$F15:$EE15)+SUMIF('SPACELOG 11 BP'!$F$2:$EE$2,CJ$4,'SPACELOG 11 BP'!$F15:$EE15)+SUMIF('SPACELOG 12 BP'!$F$2:$EE$2,CJ$4,'SPACELOG 12 BP'!$F15:$EE15)</f>
        <v>1850</v>
      </c>
      <c r="CK15" s="13">
        <f>SUMIF('reporting montigny'!$F$2:$EE$2,CK$4,'reporting montigny'!$F15:$EE15)+SUMIF('reporting boissy'!$F$2:$EE$2,CK$4,'reporting boissy'!$F15:$EE15)+SUMIF('reporting moussy'!$F$2:$EE$2,CK$4,'reporting moussy'!$F15:$EE15)+SUMIF('reporting trappes'!$F$2:$EE$2,CK$4,'reporting trappes'!$F15:$EE15)+SUMIF('SPACELOG 5 BP'!$F$2:$EE$2,CK$4,'SPACELOG 5 BP'!$F15:$EE15)+SUMIF('SPACELOG 6 BP'!$F$2:$EE$2,CK$4,'SPACELOG 6 BP'!$F15:$EE15)+SUMIF('SPACELOG 7 BP'!$F$2:$EE$2,CK$4,'SPACELOG 7 BP'!$F15:$EE15)+SUMIF('SPACELOG 8 BP'!$F$2:$EE$2,CK$4,'SPACELOG 8 BP'!$F15:$EE15)+SUMIF('SPACELOG 9 BP'!$F$2:$EE$2,CK$4,'SPACELOG 9 BP'!$F15:$EE15)+SUMIF('SPACELOG 10 BP'!$F$2:$EE$2,CK$4,'SPACELOG 10 BP'!$F15:$EE15)+SUMIF('SPACELOG 11 BP'!$F$2:$EE$2,CK$4,'SPACELOG 11 BP'!$F15:$EE15)+SUMIF('SPACELOG 12 BP'!$F$2:$EE$2,CK$4,'SPACELOG 12 BP'!$F15:$EE15)</f>
        <v>1850</v>
      </c>
      <c r="CL15" s="13">
        <f>SUMIF('reporting montigny'!$F$2:$EE$2,CL$4,'reporting montigny'!$F15:$EE15)+SUMIF('reporting boissy'!$F$2:$EE$2,CL$4,'reporting boissy'!$F15:$EE15)+SUMIF('reporting moussy'!$F$2:$EE$2,CL$4,'reporting moussy'!$F15:$EE15)+SUMIF('reporting trappes'!$F$2:$EE$2,CL$4,'reporting trappes'!$F15:$EE15)+SUMIF('SPACELOG 5 BP'!$F$2:$EE$2,CL$4,'SPACELOG 5 BP'!$F15:$EE15)+SUMIF('SPACELOG 6 BP'!$F$2:$EE$2,CL$4,'SPACELOG 6 BP'!$F15:$EE15)+SUMIF('SPACELOG 7 BP'!$F$2:$EE$2,CL$4,'SPACELOG 7 BP'!$F15:$EE15)+SUMIF('SPACELOG 8 BP'!$F$2:$EE$2,CL$4,'SPACELOG 8 BP'!$F15:$EE15)+SUMIF('SPACELOG 9 BP'!$F$2:$EE$2,CL$4,'SPACELOG 9 BP'!$F15:$EE15)+SUMIF('SPACELOG 10 BP'!$F$2:$EE$2,CL$4,'SPACELOG 10 BP'!$F15:$EE15)+SUMIF('SPACELOG 11 BP'!$F$2:$EE$2,CL$4,'SPACELOG 11 BP'!$F15:$EE15)+SUMIF('SPACELOG 12 BP'!$F$2:$EE$2,CL$4,'SPACELOG 12 BP'!$F15:$EE15)</f>
        <v>1850</v>
      </c>
      <c r="CM15" s="13">
        <f>SUMIF('reporting montigny'!$F$2:$EE$2,CM$4,'reporting montigny'!$F15:$EE15)+SUMIF('reporting boissy'!$F$2:$EE$2,CM$4,'reporting boissy'!$F15:$EE15)+SUMIF('reporting moussy'!$F$2:$EE$2,CM$4,'reporting moussy'!$F15:$EE15)+SUMIF('reporting trappes'!$F$2:$EE$2,CM$4,'reporting trappes'!$F15:$EE15)+SUMIF('SPACELOG 5 BP'!$F$2:$EE$2,CM$4,'SPACELOG 5 BP'!$F15:$EE15)+SUMIF('SPACELOG 6 BP'!$F$2:$EE$2,CM$4,'SPACELOG 6 BP'!$F15:$EE15)+SUMIF('SPACELOG 7 BP'!$F$2:$EE$2,CM$4,'SPACELOG 7 BP'!$F15:$EE15)+SUMIF('SPACELOG 8 BP'!$F$2:$EE$2,CM$4,'SPACELOG 8 BP'!$F15:$EE15)+SUMIF('SPACELOG 9 BP'!$F$2:$EE$2,CM$4,'SPACELOG 9 BP'!$F15:$EE15)+SUMIF('SPACELOG 10 BP'!$F$2:$EE$2,CM$4,'SPACELOG 10 BP'!$F15:$EE15)+SUMIF('SPACELOG 11 BP'!$F$2:$EE$2,CM$4,'SPACELOG 11 BP'!$F15:$EE15)+SUMIF('SPACELOG 12 BP'!$F$2:$EE$2,CM$4,'SPACELOG 12 BP'!$F15:$EE15)</f>
        <v>1850</v>
      </c>
      <c r="CN15" s="13">
        <f>SUMIF('reporting montigny'!$F$2:$EE$2,CN$4,'reporting montigny'!$F15:$EE15)+SUMIF('reporting boissy'!$F$2:$EE$2,CN$4,'reporting boissy'!$F15:$EE15)+SUMIF('reporting moussy'!$F$2:$EE$2,CN$4,'reporting moussy'!$F15:$EE15)+SUMIF('reporting trappes'!$F$2:$EE$2,CN$4,'reporting trappes'!$F15:$EE15)+SUMIF('SPACELOG 5 BP'!$F$2:$EE$2,CN$4,'SPACELOG 5 BP'!$F15:$EE15)+SUMIF('SPACELOG 6 BP'!$F$2:$EE$2,CN$4,'SPACELOG 6 BP'!$F15:$EE15)+SUMIF('SPACELOG 7 BP'!$F$2:$EE$2,CN$4,'SPACELOG 7 BP'!$F15:$EE15)+SUMIF('SPACELOG 8 BP'!$F$2:$EE$2,CN$4,'SPACELOG 8 BP'!$F15:$EE15)+SUMIF('SPACELOG 9 BP'!$F$2:$EE$2,CN$4,'SPACELOG 9 BP'!$F15:$EE15)+SUMIF('SPACELOG 10 BP'!$F$2:$EE$2,CN$4,'SPACELOG 10 BP'!$F15:$EE15)+SUMIF('SPACELOG 11 BP'!$F$2:$EE$2,CN$4,'SPACELOG 11 BP'!$F15:$EE15)+SUMIF('SPACELOG 12 BP'!$F$2:$EE$2,CN$4,'SPACELOG 12 BP'!$F15:$EE15)</f>
        <v>1850</v>
      </c>
      <c r="CO15" s="13">
        <f>SUMIF('reporting montigny'!$F$2:$EE$2,CO$4,'reporting montigny'!$F15:$EE15)+SUMIF('reporting boissy'!$F$2:$EE$2,CO$4,'reporting boissy'!$F15:$EE15)+SUMIF('reporting moussy'!$F$2:$EE$2,CO$4,'reporting moussy'!$F15:$EE15)+SUMIF('reporting trappes'!$F$2:$EE$2,CO$4,'reporting trappes'!$F15:$EE15)+SUMIF('SPACELOG 5 BP'!$F$2:$EE$2,CO$4,'SPACELOG 5 BP'!$F15:$EE15)+SUMIF('SPACELOG 6 BP'!$F$2:$EE$2,CO$4,'SPACELOG 6 BP'!$F15:$EE15)+SUMIF('SPACELOG 7 BP'!$F$2:$EE$2,CO$4,'SPACELOG 7 BP'!$F15:$EE15)+SUMIF('SPACELOG 8 BP'!$F$2:$EE$2,CO$4,'SPACELOG 8 BP'!$F15:$EE15)+SUMIF('SPACELOG 9 BP'!$F$2:$EE$2,CO$4,'SPACELOG 9 BP'!$F15:$EE15)+SUMIF('SPACELOG 10 BP'!$F$2:$EE$2,CO$4,'SPACELOG 10 BP'!$F15:$EE15)+SUMIF('SPACELOG 11 BP'!$F$2:$EE$2,CO$4,'SPACELOG 11 BP'!$F15:$EE15)+SUMIF('SPACELOG 12 BP'!$F$2:$EE$2,CO$4,'SPACELOG 12 BP'!$F15:$EE15)</f>
        <v>1850</v>
      </c>
      <c r="CP15" s="13">
        <f>SUMIF('reporting montigny'!$F$2:$EE$2,CP$4,'reporting montigny'!$F15:$EE15)+SUMIF('reporting boissy'!$F$2:$EE$2,CP$4,'reporting boissy'!$F15:$EE15)+SUMIF('reporting moussy'!$F$2:$EE$2,CP$4,'reporting moussy'!$F15:$EE15)+SUMIF('reporting trappes'!$F$2:$EE$2,CP$4,'reporting trappes'!$F15:$EE15)+SUMIF('SPACELOG 5 BP'!$F$2:$EE$2,CP$4,'SPACELOG 5 BP'!$F15:$EE15)+SUMIF('SPACELOG 6 BP'!$F$2:$EE$2,CP$4,'SPACELOG 6 BP'!$F15:$EE15)+SUMIF('SPACELOG 7 BP'!$F$2:$EE$2,CP$4,'SPACELOG 7 BP'!$F15:$EE15)+SUMIF('SPACELOG 8 BP'!$F$2:$EE$2,CP$4,'SPACELOG 8 BP'!$F15:$EE15)+SUMIF('SPACELOG 9 BP'!$F$2:$EE$2,CP$4,'SPACELOG 9 BP'!$F15:$EE15)+SUMIF('SPACELOG 10 BP'!$F$2:$EE$2,CP$4,'SPACELOG 10 BP'!$F15:$EE15)+SUMIF('SPACELOG 11 BP'!$F$2:$EE$2,CP$4,'SPACELOG 11 BP'!$F15:$EE15)+SUMIF('SPACELOG 12 BP'!$F$2:$EE$2,CP$4,'SPACELOG 12 BP'!$F15:$EE15)</f>
        <v>1850</v>
      </c>
      <c r="CQ15" s="13">
        <f>SUMIF('reporting montigny'!$F$2:$EE$2,CQ$4,'reporting montigny'!$F15:$EE15)+SUMIF('reporting boissy'!$F$2:$EE$2,CQ$4,'reporting boissy'!$F15:$EE15)+SUMIF('reporting moussy'!$F$2:$EE$2,CQ$4,'reporting moussy'!$F15:$EE15)+SUMIF('reporting trappes'!$F$2:$EE$2,CQ$4,'reporting trappes'!$F15:$EE15)+SUMIF('SPACELOG 5 BP'!$F$2:$EE$2,CQ$4,'SPACELOG 5 BP'!$F15:$EE15)+SUMIF('SPACELOG 6 BP'!$F$2:$EE$2,CQ$4,'SPACELOG 6 BP'!$F15:$EE15)+SUMIF('SPACELOG 7 BP'!$F$2:$EE$2,CQ$4,'SPACELOG 7 BP'!$F15:$EE15)+SUMIF('SPACELOG 8 BP'!$F$2:$EE$2,CQ$4,'SPACELOG 8 BP'!$F15:$EE15)+SUMIF('SPACELOG 9 BP'!$F$2:$EE$2,CQ$4,'SPACELOG 9 BP'!$F15:$EE15)+SUMIF('SPACELOG 10 BP'!$F$2:$EE$2,CQ$4,'SPACELOG 10 BP'!$F15:$EE15)+SUMIF('SPACELOG 11 BP'!$F$2:$EE$2,CQ$4,'SPACELOG 11 BP'!$F15:$EE15)+SUMIF('SPACELOG 12 BP'!$F$2:$EE$2,CQ$4,'SPACELOG 12 BP'!$F15:$EE15)</f>
        <v>1850</v>
      </c>
      <c r="CR15" s="14">
        <f t="shared" si="15"/>
        <v>22200</v>
      </c>
      <c r="CS15" s="13">
        <f>SUMIF('reporting montigny'!$F$2:$EE$2,CS$4,'reporting montigny'!$F15:$EE15)+SUMIF('reporting boissy'!$F$2:$EE$2,CS$4,'reporting boissy'!$F15:$EE15)+SUMIF('reporting moussy'!$F$2:$EE$2,CS$4,'reporting moussy'!$F15:$EE15)+SUMIF('reporting trappes'!$F$2:$EE$2,CS$4,'reporting trappes'!$F15:$EE15)+SUMIF('SPACELOG 5 BP'!$F$2:$EE$2,CS$4,'SPACELOG 5 BP'!$F15:$EE15)+SUMIF('SPACELOG 6 BP'!$F$2:$EE$2,CS$4,'SPACELOG 6 BP'!$F15:$EE15)+SUMIF('SPACELOG 7 BP'!$F$2:$EE$2,CS$4,'SPACELOG 7 BP'!$F15:$EE15)+SUMIF('SPACELOG 8 BP'!$F$2:$EE$2,CS$4,'SPACELOG 8 BP'!$F15:$EE15)+SUMIF('SPACELOG 9 BP'!$F$2:$EE$2,CS$4,'SPACELOG 9 BP'!$F15:$EE15)+SUMIF('SPACELOG 10 BP'!$F$2:$EE$2,CS$4,'SPACELOG 10 BP'!$F15:$EE15)+SUMIF('SPACELOG 11 BP'!$F$2:$EE$2,CS$4,'SPACELOG 11 BP'!$F15:$EE15)+SUMIF('SPACELOG 12 BP'!$F$2:$EE$2,CS$4,'SPACELOG 12 BP'!$F15:$EE15)</f>
        <v>1850</v>
      </c>
      <c r="CT15" s="13">
        <f>SUMIF('reporting montigny'!$F$2:$EE$2,CT$4,'reporting montigny'!$F15:$EE15)+SUMIF('reporting boissy'!$F$2:$EE$2,CT$4,'reporting boissy'!$F15:$EE15)+SUMIF('reporting moussy'!$F$2:$EE$2,CT$4,'reporting moussy'!$F15:$EE15)+SUMIF('reporting trappes'!$F$2:$EE$2,CT$4,'reporting trappes'!$F15:$EE15)+SUMIF('SPACELOG 5 BP'!$F$2:$EE$2,CT$4,'SPACELOG 5 BP'!$F15:$EE15)+SUMIF('SPACELOG 6 BP'!$F$2:$EE$2,CT$4,'SPACELOG 6 BP'!$F15:$EE15)+SUMIF('SPACELOG 7 BP'!$F$2:$EE$2,CT$4,'SPACELOG 7 BP'!$F15:$EE15)+SUMIF('SPACELOG 8 BP'!$F$2:$EE$2,CT$4,'SPACELOG 8 BP'!$F15:$EE15)+SUMIF('SPACELOG 9 BP'!$F$2:$EE$2,CT$4,'SPACELOG 9 BP'!$F15:$EE15)+SUMIF('SPACELOG 10 BP'!$F$2:$EE$2,CT$4,'SPACELOG 10 BP'!$F15:$EE15)+SUMIF('SPACELOG 11 BP'!$F$2:$EE$2,CT$4,'SPACELOG 11 BP'!$F15:$EE15)+SUMIF('SPACELOG 12 BP'!$F$2:$EE$2,CT$4,'SPACELOG 12 BP'!$F15:$EE15)</f>
        <v>1850</v>
      </c>
      <c r="CU15" s="13">
        <f>SUMIF('reporting montigny'!$F$2:$EE$2,CU$4,'reporting montigny'!$F15:$EE15)+SUMIF('reporting boissy'!$F$2:$EE$2,CU$4,'reporting boissy'!$F15:$EE15)+SUMIF('reporting moussy'!$F$2:$EE$2,CU$4,'reporting moussy'!$F15:$EE15)+SUMIF('reporting trappes'!$F$2:$EE$2,CU$4,'reporting trappes'!$F15:$EE15)+SUMIF('SPACELOG 5 BP'!$F$2:$EE$2,CU$4,'SPACELOG 5 BP'!$F15:$EE15)+SUMIF('SPACELOG 6 BP'!$F$2:$EE$2,CU$4,'SPACELOG 6 BP'!$F15:$EE15)+SUMIF('SPACELOG 7 BP'!$F$2:$EE$2,CU$4,'SPACELOG 7 BP'!$F15:$EE15)+SUMIF('SPACELOG 8 BP'!$F$2:$EE$2,CU$4,'SPACELOG 8 BP'!$F15:$EE15)+SUMIF('SPACELOG 9 BP'!$F$2:$EE$2,CU$4,'SPACELOG 9 BP'!$F15:$EE15)+SUMIF('SPACELOG 10 BP'!$F$2:$EE$2,CU$4,'SPACELOG 10 BP'!$F15:$EE15)+SUMIF('SPACELOG 11 BP'!$F$2:$EE$2,CU$4,'SPACELOG 11 BP'!$F15:$EE15)+SUMIF('SPACELOG 12 BP'!$F$2:$EE$2,CU$4,'SPACELOG 12 BP'!$F15:$EE15)</f>
        <v>1850</v>
      </c>
      <c r="CV15" s="13">
        <f>SUMIF('reporting montigny'!$F$2:$EE$2,CV$4,'reporting montigny'!$F15:$EE15)+SUMIF('reporting boissy'!$F$2:$EE$2,CV$4,'reporting boissy'!$F15:$EE15)+SUMIF('reporting moussy'!$F$2:$EE$2,CV$4,'reporting moussy'!$F15:$EE15)+SUMIF('reporting trappes'!$F$2:$EE$2,CV$4,'reporting trappes'!$F15:$EE15)+SUMIF('SPACELOG 5 BP'!$F$2:$EE$2,CV$4,'SPACELOG 5 BP'!$F15:$EE15)+SUMIF('SPACELOG 6 BP'!$F$2:$EE$2,CV$4,'SPACELOG 6 BP'!$F15:$EE15)+SUMIF('SPACELOG 7 BP'!$F$2:$EE$2,CV$4,'SPACELOG 7 BP'!$F15:$EE15)+SUMIF('SPACELOG 8 BP'!$F$2:$EE$2,CV$4,'SPACELOG 8 BP'!$F15:$EE15)+SUMIF('SPACELOG 9 BP'!$F$2:$EE$2,CV$4,'SPACELOG 9 BP'!$F15:$EE15)+SUMIF('SPACELOG 10 BP'!$F$2:$EE$2,CV$4,'SPACELOG 10 BP'!$F15:$EE15)+SUMIF('SPACELOG 11 BP'!$F$2:$EE$2,CV$4,'SPACELOG 11 BP'!$F15:$EE15)+SUMIF('SPACELOG 12 BP'!$F$2:$EE$2,CV$4,'SPACELOG 12 BP'!$F15:$EE15)</f>
        <v>1850</v>
      </c>
      <c r="CW15" s="13">
        <f>SUMIF('reporting montigny'!$F$2:$EE$2,CW$4,'reporting montigny'!$F15:$EE15)+SUMIF('reporting boissy'!$F$2:$EE$2,CW$4,'reporting boissy'!$F15:$EE15)+SUMIF('reporting moussy'!$F$2:$EE$2,CW$4,'reporting moussy'!$F15:$EE15)+SUMIF('reporting trappes'!$F$2:$EE$2,CW$4,'reporting trappes'!$F15:$EE15)+SUMIF('SPACELOG 5 BP'!$F$2:$EE$2,CW$4,'SPACELOG 5 BP'!$F15:$EE15)+SUMIF('SPACELOG 6 BP'!$F$2:$EE$2,CW$4,'SPACELOG 6 BP'!$F15:$EE15)+SUMIF('SPACELOG 7 BP'!$F$2:$EE$2,CW$4,'SPACELOG 7 BP'!$F15:$EE15)+SUMIF('SPACELOG 8 BP'!$F$2:$EE$2,CW$4,'SPACELOG 8 BP'!$F15:$EE15)+SUMIF('SPACELOG 9 BP'!$F$2:$EE$2,CW$4,'SPACELOG 9 BP'!$F15:$EE15)+SUMIF('SPACELOG 10 BP'!$F$2:$EE$2,CW$4,'SPACELOG 10 BP'!$F15:$EE15)+SUMIF('SPACELOG 11 BP'!$F$2:$EE$2,CW$4,'SPACELOG 11 BP'!$F15:$EE15)+SUMIF('SPACELOG 12 BP'!$F$2:$EE$2,CW$4,'SPACELOG 12 BP'!$F15:$EE15)</f>
        <v>1850</v>
      </c>
      <c r="CX15" s="13">
        <f>SUMIF('reporting montigny'!$F$2:$EE$2,CX$4,'reporting montigny'!$F15:$EE15)+SUMIF('reporting boissy'!$F$2:$EE$2,CX$4,'reporting boissy'!$F15:$EE15)+SUMIF('reporting moussy'!$F$2:$EE$2,CX$4,'reporting moussy'!$F15:$EE15)+SUMIF('reporting trappes'!$F$2:$EE$2,CX$4,'reporting trappes'!$F15:$EE15)+SUMIF('SPACELOG 5 BP'!$F$2:$EE$2,CX$4,'SPACELOG 5 BP'!$F15:$EE15)+SUMIF('SPACELOG 6 BP'!$F$2:$EE$2,CX$4,'SPACELOG 6 BP'!$F15:$EE15)+SUMIF('SPACELOG 7 BP'!$F$2:$EE$2,CX$4,'SPACELOG 7 BP'!$F15:$EE15)+SUMIF('SPACELOG 8 BP'!$F$2:$EE$2,CX$4,'SPACELOG 8 BP'!$F15:$EE15)+SUMIF('SPACELOG 9 BP'!$F$2:$EE$2,CX$4,'SPACELOG 9 BP'!$F15:$EE15)+SUMIF('SPACELOG 10 BP'!$F$2:$EE$2,CX$4,'SPACELOG 10 BP'!$F15:$EE15)+SUMIF('SPACELOG 11 BP'!$F$2:$EE$2,CX$4,'SPACELOG 11 BP'!$F15:$EE15)+SUMIF('SPACELOG 12 BP'!$F$2:$EE$2,CX$4,'SPACELOG 12 BP'!$F15:$EE15)</f>
        <v>1850</v>
      </c>
      <c r="CY15" s="13">
        <f>SUMIF('reporting montigny'!$F$2:$EE$2,CY$4,'reporting montigny'!$F15:$EE15)+SUMIF('reporting boissy'!$F$2:$EE$2,CY$4,'reporting boissy'!$F15:$EE15)+SUMIF('reporting moussy'!$F$2:$EE$2,CY$4,'reporting moussy'!$F15:$EE15)+SUMIF('reporting trappes'!$F$2:$EE$2,CY$4,'reporting trappes'!$F15:$EE15)+SUMIF('SPACELOG 5 BP'!$F$2:$EE$2,CY$4,'SPACELOG 5 BP'!$F15:$EE15)+SUMIF('SPACELOG 6 BP'!$F$2:$EE$2,CY$4,'SPACELOG 6 BP'!$F15:$EE15)+SUMIF('SPACELOG 7 BP'!$F$2:$EE$2,CY$4,'SPACELOG 7 BP'!$F15:$EE15)+SUMIF('SPACELOG 8 BP'!$F$2:$EE$2,CY$4,'SPACELOG 8 BP'!$F15:$EE15)+SUMIF('SPACELOG 9 BP'!$F$2:$EE$2,CY$4,'SPACELOG 9 BP'!$F15:$EE15)+SUMIF('SPACELOG 10 BP'!$F$2:$EE$2,CY$4,'SPACELOG 10 BP'!$F15:$EE15)+SUMIF('SPACELOG 11 BP'!$F$2:$EE$2,CY$4,'SPACELOG 11 BP'!$F15:$EE15)+SUMIF('SPACELOG 12 BP'!$F$2:$EE$2,CY$4,'SPACELOG 12 BP'!$F15:$EE15)</f>
        <v>1850</v>
      </c>
      <c r="CZ15" s="13">
        <f>SUMIF('reporting montigny'!$F$2:$EE$2,CZ$4,'reporting montigny'!$F15:$EE15)+SUMIF('reporting boissy'!$F$2:$EE$2,CZ$4,'reporting boissy'!$F15:$EE15)+SUMIF('reporting moussy'!$F$2:$EE$2,CZ$4,'reporting moussy'!$F15:$EE15)+SUMIF('reporting trappes'!$F$2:$EE$2,CZ$4,'reporting trappes'!$F15:$EE15)+SUMIF('SPACELOG 5 BP'!$F$2:$EE$2,CZ$4,'SPACELOG 5 BP'!$F15:$EE15)+SUMIF('SPACELOG 6 BP'!$F$2:$EE$2,CZ$4,'SPACELOG 6 BP'!$F15:$EE15)+SUMIF('SPACELOG 7 BP'!$F$2:$EE$2,CZ$4,'SPACELOG 7 BP'!$F15:$EE15)+SUMIF('SPACELOG 8 BP'!$F$2:$EE$2,CZ$4,'SPACELOG 8 BP'!$F15:$EE15)+SUMIF('SPACELOG 9 BP'!$F$2:$EE$2,CZ$4,'SPACELOG 9 BP'!$F15:$EE15)+SUMIF('SPACELOG 10 BP'!$F$2:$EE$2,CZ$4,'SPACELOG 10 BP'!$F15:$EE15)+SUMIF('SPACELOG 11 BP'!$F$2:$EE$2,CZ$4,'SPACELOG 11 BP'!$F15:$EE15)+SUMIF('SPACELOG 12 BP'!$F$2:$EE$2,CZ$4,'SPACELOG 12 BP'!$F15:$EE15)</f>
        <v>1850</v>
      </c>
      <c r="DA15" s="13">
        <f>SUMIF('reporting montigny'!$F$2:$EE$2,DA$4,'reporting montigny'!$F15:$EE15)+SUMIF('reporting boissy'!$F$2:$EE$2,DA$4,'reporting boissy'!$F15:$EE15)+SUMIF('reporting moussy'!$F$2:$EE$2,DA$4,'reporting moussy'!$F15:$EE15)+SUMIF('reporting trappes'!$F$2:$EE$2,DA$4,'reporting trappes'!$F15:$EE15)+SUMIF('SPACELOG 5 BP'!$F$2:$EE$2,DA$4,'SPACELOG 5 BP'!$F15:$EE15)+SUMIF('SPACELOG 6 BP'!$F$2:$EE$2,DA$4,'SPACELOG 6 BP'!$F15:$EE15)+SUMIF('SPACELOG 7 BP'!$F$2:$EE$2,DA$4,'SPACELOG 7 BP'!$F15:$EE15)+SUMIF('SPACELOG 8 BP'!$F$2:$EE$2,DA$4,'SPACELOG 8 BP'!$F15:$EE15)+SUMIF('SPACELOG 9 BP'!$F$2:$EE$2,DA$4,'SPACELOG 9 BP'!$F15:$EE15)+SUMIF('SPACELOG 10 BP'!$F$2:$EE$2,DA$4,'SPACELOG 10 BP'!$F15:$EE15)+SUMIF('SPACELOG 11 BP'!$F$2:$EE$2,DA$4,'SPACELOG 11 BP'!$F15:$EE15)+SUMIF('SPACELOG 12 BP'!$F$2:$EE$2,DA$4,'SPACELOG 12 BP'!$F15:$EE15)</f>
        <v>1850</v>
      </c>
      <c r="DB15" s="13">
        <f>SUMIF('reporting montigny'!$F$2:$EE$2,DB$4,'reporting montigny'!$F15:$EE15)+SUMIF('reporting boissy'!$F$2:$EE$2,DB$4,'reporting boissy'!$F15:$EE15)+SUMIF('reporting moussy'!$F$2:$EE$2,DB$4,'reporting moussy'!$F15:$EE15)+SUMIF('reporting trappes'!$F$2:$EE$2,DB$4,'reporting trappes'!$F15:$EE15)+SUMIF('SPACELOG 5 BP'!$F$2:$EE$2,DB$4,'SPACELOG 5 BP'!$F15:$EE15)+SUMIF('SPACELOG 6 BP'!$F$2:$EE$2,DB$4,'SPACELOG 6 BP'!$F15:$EE15)+SUMIF('SPACELOG 7 BP'!$F$2:$EE$2,DB$4,'SPACELOG 7 BP'!$F15:$EE15)+SUMIF('SPACELOG 8 BP'!$F$2:$EE$2,DB$4,'SPACELOG 8 BP'!$F15:$EE15)+SUMIF('SPACELOG 9 BP'!$F$2:$EE$2,DB$4,'SPACELOG 9 BP'!$F15:$EE15)+SUMIF('SPACELOG 10 BP'!$F$2:$EE$2,DB$4,'SPACELOG 10 BP'!$F15:$EE15)+SUMIF('SPACELOG 11 BP'!$F$2:$EE$2,DB$4,'SPACELOG 11 BP'!$F15:$EE15)+SUMIF('SPACELOG 12 BP'!$F$2:$EE$2,DB$4,'SPACELOG 12 BP'!$F15:$EE15)</f>
        <v>1850</v>
      </c>
      <c r="DC15" s="13">
        <f>SUMIF('reporting montigny'!$F$2:$EE$2,DC$4,'reporting montigny'!$F15:$EE15)+SUMIF('reporting boissy'!$F$2:$EE$2,DC$4,'reporting boissy'!$F15:$EE15)+SUMIF('reporting moussy'!$F$2:$EE$2,DC$4,'reporting moussy'!$F15:$EE15)+SUMIF('reporting trappes'!$F$2:$EE$2,DC$4,'reporting trappes'!$F15:$EE15)+SUMIF('SPACELOG 5 BP'!$F$2:$EE$2,DC$4,'SPACELOG 5 BP'!$F15:$EE15)+SUMIF('SPACELOG 6 BP'!$F$2:$EE$2,DC$4,'SPACELOG 6 BP'!$F15:$EE15)+SUMIF('SPACELOG 7 BP'!$F$2:$EE$2,DC$4,'SPACELOG 7 BP'!$F15:$EE15)+SUMIF('SPACELOG 8 BP'!$F$2:$EE$2,DC$4,'SPACELOG 8 BP'!$F15:$EE15)+SUMIF('SPACELOG 9 BP'!$F$2:$EE$2,DC$4,'SPACELOG 9 BP'!$F15:$EE15)+SUMIF('SPACELOG 10 BP'!$F$2:$EE$2,DC$4,'SPACELOG 10 BP'!$F15:$EE15)+SUMIF('SPACELOG 11 BP'!$F$2:$EE$2,DC$4,'SPACELOG 11 BP'!$F15:$EE15)+SUMIF('SPACELOG 12 BP'!$F$2:$EE$2,DC$4,'SPACELOG 12 BP'!$F15:$EE15)</f>
        <v>1850</v>
      </c>
      <c r="DD15" s="13">
        <f>SUMIF('reporting montigny'!$F$2:$EE$2,DD$4,'reporting montigny'!$F15:$EE15)+SUMIF('reporting boissy'!$F$2:$EE$2,DD$4,'reporting boissy'!$F15:$EE15)+SUMIF('reporting moussy'!$F$2:$EE$2,DD$4,'reporting moussy'!$F15:$EE15)+SUMIF('reporting trappes'!$F$2:$EE$2,DD$4,'reporting trappes'!$F15:$EE15)+SUMIF('SPACELOG 5 BP'!$F$2:$EE$2,DD$4,'SPACELOG 5 BP'!$F15:$EE15)+SUMIF('SPACELOG 6 BP'!$F$2:$EE$2,DD$4,'SPACELOG 6 BP'!$F15:$EE15)+SUMIF('SPACELOG 7 BP'!$F$2:$EE$2,DD$4,'SPACELOG 7 BP'!$F15:$EE15)+SUMIF('SPACELOG 8 BP'!$F$2:$EE$2,DD$4,'SPACELOG 8 BP'!$F15:$EE15)+SUMIF('SPACELOG 9 BP'!$F$2:$EE$2,DD$4,'SPACELOG 9 BP'!$F15:$EE15)+SUMIF('SPACELOG 10 BP'!$F$2:$EE$2,DD$4,'SPACELOG 10 BP'!$F15:$EE15)+SUMIF('SPACELOG 11 BP'!$F$2:$EE$2,DD$4,'SPACELOG 11 BP'!$F15:$EE15)+SUMIF('SPACELOG 12 BP'!$F$2:$EE$2,DD$4,'SPACELOG 12 BP'!$F15:$EE15)</f>
        <v>1850</v>
      </c>
      <c r="DE15" s="14">
        <f t="shared" si="16"/>
        <v>22200</v>
      </c>
      <c r="DF15" s="13">
        <f>SUMIF('reporting montigny'!$F$2:$EE$2,DF$4,'reporting montigny'!$F15:$EE15)+SUMIF('reporting boissy'!$F$2:$EE$2,DF$4,'reporting boissy'!$F15:$EE15)+SUMIF('reporting moussy'!$F$2:$EE$2,DF$4,'reporting moussy'!$F15:$EE15)+SUMIF('reporting trappes'!$F$2:$EE$2,DF$4,'reporting trappes'!$F15:$EE15)+SUMIF('SPACELOG 5 BP'!$F$2:$EE$2,DF$4,'SPACELOG 5 BP'!$F15:$EE15)+SUMIF('SPACELOG 6 BP'!$F$2:$EE$2,DF$4,'SPACELOG 6 BP'!$F15:$EE15)+SUMIF('SPACELOG 7 BP'!$F$2:$EE$2,DF$4,'SPACELOG 7 BP'!$F15:$EE15)+SUMIF('SPACELOG 8 BP'!$F$2:$EE$2,DF$4,'SPACELOG 8 BP'!$F15:$EE15)+SUMIF('SPACELOG 9 BP'!$F$2:$EE$2,DF$4,'SPACELOG 9 BP'!$F15:$EE15)+SUMIF('SPACELOG 10 BP'!$F$2:$EE$2,DF$4,'SPACELOG 10 BP'!$F15:$EE15)+SUMIF('SPACELOG 11 BP'!$F$2:$EE$2,DF$4,'SPACELOG 11 BP'!$F15:$EE15)+SUMIF('SPACELOG 12 BP'!$F$2:$EE$2,DF$4,'SPACELOG 12 BP'!$F15:$EE15)</f>
        <v>1850</v>
      </c>
      <c r="DG15" s="13">
        <f>SUMIF('reporting montigny'!$F$2:$EE$2,DG$4,'reporting montigny'!$F15:$EE15)+SUMIF('reporting boissy'!$F$2:$EE$2,DG$4,'reporting boissy'!$F15:$EE15)+SUMIF('reporting moussy'!$F$2:$EE$2,DG$4,'reporting moussy'!$F15:$EE15)+SUMIF('reporting trappes'!$F$2:$EE$2,DG$4,'reporting trappes'!$F15:$EE15)+SUMIF('SPACELOG 5 BP'!$F$2:$EE$2,DG$4,'SPACELOG 5 BP'!$F15:$EE15)+SUMIF('SPACELOG 6 BP'!$F$2:$EE$2,DG$4,'SPACELOG 6 BP'!$F15:$EE15)+SUMIF('SPACELOG 7 BP'!$F$2:$EE$2,DG$4,'SPACELOG 7 BP'!$F15:$EE15)+SUMIF('SPACELOG 8 BP'!$F$2:$EE$2,DG$4,'SPACELOG 8 BP'!$F15:$EE15)+SUMIF('SPACELOG 9 BP'!$F$2:$EE$2,DG$4,'SPACELOG 9 BP'!$F15:$EE15)+SUMIF('SPACELOG 10 BP'!$F$2:$EE$2,DG$4,'SPACELOG 10 BP'!$F15:$EE15)+SUMIF('SPACELOG 11 BP'!$F$2:$EE$2,DG$4,'SPACELOG 11 BP'!$F15:$EE15)+SUMIF('SPACELOG 12 BP'!$F$2:$EE$2,DG$4,'SPACELOG 12 BP'!$F15:$EE15)</f>
        <v>1850</v>
      </c>
      <c r="DH15" s="13">
        <f>SUMIF('reporting montigny'!$F$2:$EE$2,DH$4,'reporting montigny'!$F15:$EE15)+SUMIF('reporting boissy'!$F$2:$EE$2,DH$4,'reporting boissy'!$F15:$EE15)+SUMIF('reporting moussy'!$F$2:$EE$2,DH$4,'reporting moussy'!$F15:$EE15)+SUMIF('reporting trappes'!$F$2:$EE$2,DH$4,'reporting trappes'!$F15:$EE15)+SUMIF('SPACELOG 5 BP'!$F$2:$EE$2,DH$4,'SPACELOG 5 BP'!$F15:$EE15)+SUMIF('SPACELOG 6 BP'!$F$2:$EE$2,DH$4,'SPACELOG 6 BP'!$F15:$EE15)+SUMIF('SPACELOG 7 BP'!$F$2:$EE$2,DH$4,'SPACELOG 7 BP'!$F15:$EE15)+SUMIF('SPACELOG 8 BP'!$F$2:$EE$2,DH$4,'SPACELOG 8 BP'!$F15:$EE15)+SUMIF('SPACELOG 9 BP'!$F$2:$EE$2,DH$4,'SPACELOG 9 BP'!$F15:$EE15)+SUMIF('SPACELOG 10 BP'!$F$2:$EE$2,DH$4,'SPACELOG 10 BP'!$F15:$EE15)+SUMIF('SPACELOG 11 BP'!$F$2:$EE$2,DH$4,'SPACELOG 11 BP'!$F15:$EE15)+SUMIF('SPACELOG 12 BP'!$F$2:$EE$2,DH$4,'SPACELOG 12 BP'!$F15:$EE15)</f>
        <v>1850</v>
      </c>
      <c r="DI15" s="13">
        <f>SUMIF('reporting montigny'!$F$2:$EE$2,DI$4,'reporting montigny'!$F15:$EE15)+SUMIF('reporting boissy'!$F$2:$EE$2,DI$4,'reporting boissy'!$F15:$EE15)+SUMIF('reporting moussy'!$F$2:$EE$2,DI$4,'reporting moussy'!$F15:$EE15)+SUMIF('reporting trappes'!$F$2:$EE$2,DI$4,'reporting trappes'!$F15:$EE15)+SUMIF('SPACELOG 5 BP'!$F$2:$EE$2,DI$4,'SPACELOG 5 BP'!$F15:$EE15)+SUMIF('SPACELOG 6 BP'!$F$2:$EE$2,DI$4,'SPACELOG 6 BP'!$F15:$EE15)+SUMIF('SPACELOG 7 BP'!$F$2:$EE$2,DI$4,'SPACELOG 7 BP'!$F15:$EE15)+SUMIF('SPACELOG 8 BP'!$F$2:$EE$2,DI$4,'SPACELOG 8 BP'!$F15:$EE15)+SUMIF('SPACELOG 9 BP'!$F$2:$EE$2,DI$4,'SPACELOG 9 BP'!$F15:$EE15)+SUMIF('SPACELOG 10 BP'!$F$2:$EE$2,DI$4,'SPACELOG 10 BP'!$F15:$EE15)+SUMIF('SPACELOG 11 BP'!$F$2:$EE$2,DI$4,'SPACELOG 11 BP'!$F15:$EE15)+SUMIF('SPACELOG 12 BP'!$F$2:$EE$2,DI$4,'SPACELOG 12 BP'!$F15:$EE15)</f>
        <v>1850</v>
      </c>
      <c r="DJ15" s="13">
        <f>SUMIF('reporting montigny'!$F$2:$EE$2,DJ$4,'reporting montigny'!$F15:$EE15)+SUMIF('reporting boissy'!$F$2:$EE$2,DJ$4,'reporting boissy'!$F15:$EE15)+SUMIF('reporting moussy'!$F$2:$EE$2,DJ$4,'reporting moussy'!$F15:$EE15)+SUMIF('reporting trappes'!$F$2:$EE$2,DJ$4,'reporting trappes'!$F15:$EE15)+SUMIF('SPACELOG 5 BP'!$F$2:$EE$2,DJ$4,'SPACELOG 5 BP'!$F15:$EE15)+SUMIF('SPACELOG 6 BP'!$F$2:$EE$2,DJ$4,'SPACELOG 6 BP'!$F15:$EE15)+SUMIF('SPACELOG 7 BP'!$F$2:$EE$2,DJ$4,'SPACELOG 7 BP'!$F15:$EE15)+SUMIF('SPACELOG 8 BP'!$F$2:$EE$2,DJ$4,'SPACELOG 8 BP'!$F15:$EE15)+SUMIF('SPACELOG 9 BP'!$F$2:$EE$2,DJ$4,'SPACELOG 9 BP'!$F15:$EE15)+SUMIF('SPACELOG 10 BP'!$F$2:$EE$2,DJ$4,'SPACELOG 10 BP'!$F15:$EE15)+SUMIF('SPACELOG 11 BP'!$F$2:$EE$2,DJ$4,'SPACELOG 11 BP'!$F15:$EE15)+SUMIF('SPACELOG 12 BP'!$F$2:$EE$2,DJ$4,'SPACELOG 12 BP'!$F15:$EE15)</f>
        <v>1850</v>
      </c>
      <c r="DK15" s="13">
        <f>SUMIF('reporting montigny'!$F$2:$EE$2,DK$4,'reporting montigny'!$F15:$EE15)+SUMIF('reporting boissy'!$F$2:$EE$2,DK$4,'reporting boissy'!$F15:$EE15)+SUMIF('reporting moussy'!$F$2:$EE$2,DK$4,'reporting moussy'!$F15:$EE15)+SUMIF('reporting trappes'!$F$2:$EE$2,DK$4,'reporting trappes'!$F15:$EE15)+SUMIF('SPACELOG 5 BP'!$F$2:$EE$2,DK$4,'SPACELOG 5 BP'!$F15:$EE15)+SUMIF('SPACELOG 6 BP'!$F$2:$EE$2,DK$4,'SPACELOG 6 BP'!$F15:$EE15)+SUMIF('SPACELOG 7 BP'!$F$2:$EE$2,DK$4,'SPACELOG 7 BP'!$F15:$EE15)+SUMIF('SPACELOG 8 BP'!$F$2:$EE$2,DK$4,'SPACELOG 8 BP'!$F15:$EE15)+SUMIF('SPACELOG 9 BP'!$F$2:$EE$2,DK$4,'SPACELOG 9 BP'!$F15:$EE15)+SUMIF('SPACELOG 10 BP'!$F$2:$EE$2,DK$4,'SPACELOG 10 BP'!$F15:$EE15)+SUMIF('SPACELOG 11 BP'!$F$2:$EE$2,DK$4,'SPACELOG 11 BP'!$F15:$EE15)+SUMIF('SPACELOG 12 BP'!$F$2:$EE$2,DK$4,'SPACELOG 12 BP'!$F15:$EE15)</f>
        <v>1850</v>
      </c>
      <c r="DL15" s="13">
        <f>SUMIF('reporting montigny'!$F$2:$EE$2,DL$4,'reporting montigny'!$F15:$EE15)+SUMIF('reporting boissy'!$F$2:$EE$2,DL$4,'reporting boissy'!$F15:$EE15)+SUMIF('reporting moussy'!$F$2:$EE$2,DL$4,'reporting moussy'!$F15:$EE15)+SUMIF('reporting trappes'!$F$2:$EE$2,DL$4,'reporting trappes'!$F15:$EE15)+SUMIF('SPACELOG 5 BP'!$F$2:$EE$2,DL$4,'SPACELOG 5 BP'!$F15:$EE15)+SUMIF('SPACELOG 6 BP'!$F$2:$EE$2,DL$4,'SPACELOG 6 BP'!$F15:$EE15)+SUMIF('SPACELOG 7 BP'!$F$2:$EE$2,DL$4,'SPACELOG 7 BP'!$F15:$EE15)+SUMIF('SPACELOG 8 BP'!$F$2:$EE$2,DL$4,'SPACELOG 8 BP'!$F15:$EE15)+SUMIF('SPACELOG 9 BP'!$F$2:$EE$2,DL$4,'SPACELOG 9 BP'!$F15:$EE15)+SUMIF('SPACELOG 10 BP'!$F$2:$EE$2,DL$4,'SPACELOG 10 BP'!$F15:$EE15)+SUMIF('SPACELOG 11 BP'!$F$2:$EE$2,DL$4,'SPACELOG 11 BP'!$F15:$EE15)+SUMIF('SPACELOG 12 BP'!$F$2:$EE$2,DL$4,'SPACELOG 12 BP'!$F15:$EE15)</f>
        <v>1850</v>
      </c>
      <c r="DM15" s="13">
        <f>SUMIF('reporting montigny'!$F$2:$EE$2,DM$4,'reporting montigny'!$F15:$EE15)+SUMIF('reporting boissy'!$F$2:$EE$2,DM$4,'reporting boissy'!$F15:$EE15)+SUMIF('reporting moussy'!$F$2:$EE$2,DM$4,'reporting moussy'!$F15:$EE15)+SUMIF('reporting trappes'!$F$2:$EE$2,DM$4,'reporting trappes'!$F15:$EE15)+SUMIF('SPACELOG 5 BP'!$F$2:$EE$2,DM$4,'SPACELOG 5 BP'!$F15:$EE15)+SUMIF('SPACELOG 6 BP'!$F$2:$EE$2,DM$4,'SPACELOG 6 BP'!$F15:$EE15)+SUMIF('SPACELOG 7 BP'!$F$2:$EE$2,DM$4,'SPACELOG 7 BP'!$F15:$EE15)+SUMIF('SPACELOG 8 BP'!$F$2:$EE$2,DM$4,'SPACELOG 8 BP'!$F15:$EE15)+SUMIF('SPACELOG 9 BP'!$F$2:$EE$2,DM$4,'SPACELOG 9 BP'!$F15:$EE15)+SUMIF('SPACELOG 10 BP'!$F$2:$EE$2,DM$4,'SPACELOG 10 BP'!$F15:$EE15)+SUMIF('SPACELOG 11 BP'!$F$2:$EE$2,DM$4,'SPACELOG 11 BP'!$F15:$EE15)+SUMIF('SPACELOG 12 BP'!$F$2:$EE$2,DM$4,'SPACELOG 12 BP'!$F15:$EE15)</f>
        <v>1850</v>
      </c>
      <c r="DN15" s="13">
        <f>SUMIF('reporting montigny'!$F$2:$EE$2,DN$4,'reporting montigny'!$F15:$EE15)+SUMIF('reporting boissy'!$F$2:$EE$2,DN$4,'reporting boissy'!$F15:$EE15)+SUMIF('reporting moussy'!$F$2:$EE$2,DN$4,'reporting moussy'!$F15:$EE15)+SUMIF('reporting trappes'!$F$2:$EE$2,DN$4,'reporting trappes'!$F15:$EE15)+SUMIF('SPACELOG 5 BP'!$F$2:$EE$2,DN$4,'SPACELOG 5 BP'!$F15:$EE15)+SUMIF('SPACELOG 6 BP'!$F$2:$EE$2,DN$4,'SPACELOG 6 BP'!$F15:$EE15)+SUMIF('SPACELOG 7 BP'!$F$2:$EE$2,DN$4,'SPACELOG 7 BP'!$F15:$EE15)+SUMIF('SPACELOG 8 BP'!$F$2:$EE$2,DN$4,'SPACELOG 8 BP'!$F15:$EE15)+SUMIF('SPACELOG 9 BP'!$F$2:$EE$2,DN$4,'SPACELOG 9 BP'!$F15:$EE15)+SUMIF('SPACELOG 10 BP'!$F$2:$EE$2,DN$4,'SPACELOG 10 BP'!$F15:$EE15)+SUMIF('SPACELOG 11 BP'!$F$2:$EE$2,DN$4,'SPACELOG 11 BP'!$F15:$EE15)+SUMIF('SPACELOG 12 BP'!$F$2:$EE$2,DN$4,'SPACELOG 12 BP'!$F15:$EE15)</f>
        <v>1850</v>
      </c>
      <c r="DO15" s="13">
        <f>SUMIF('reporting montigny'!$F$2:$EE$2,DO$4,'reporting montigny'!$F15:$EE15)+SUMIF('reporting boissy'!$F$2:$EE$2,DO$4,'reporting boissy'!$F15:$EE15)+SUMIF('reporting moussy'!$F$2:$EE$2,DO$4,'reporting moussy'!$F15:$EE15)+SUMIF('reporting trappes'!$F$2:$EE$2,DO$4,'reporting trappes'!$F15:$EE15)+SUMIF('SPACELOG 5 BP'!$F$2:$EE$2,DO$4,'SPACELOG 5 BP'!$F15:$EE15)+SUMIF('SPACELOG 6 BP'!$F$2:$EE$2,DO$4,'SPACELOG 6 BP'!$F15:$EE15)+SUMIF('SPACELOG 7 BP'!$F$2:$EE$2,DO$4,'SPACELOG 7 BP'!$F15:$EE15)+SUMIF('SPACELOG 8 BP'!$F$2:$EE$2,DO$4,'SPACELOG 8 BP'!$F15:$EE15)+SUMIF('SPACELOG 9 BP'!$F$2:$EE$2,DO$4,'SPACELOG 9 BP'!$F15:$EE15)+SUMIF('SPACELOG 10 BP'!$F$2:$EE$2,DO$4,'SPACELOG 10 BP'!$F15:$EE15)+SUMIF('SPACELOG 11 BP'!$F$2:$EE$2,DO$4,'SPACELOG 11 BP'!$F15:$EE15)+SUMIF('SPACELOG 12 BP'!$F$2:$EE$2,DO$4,'SPACELOG 12 BP'!$F15:$EE15)</f>
        <v>1850</v>
      </c>
      <c r="DP15" s="13">
        <f>SUMIF('reporting montigny'!$F$2:$EE$2,DP$4,'reporting montigny'!$F15:$EE15)+SUMIF('reporting boissy'!$F$2:$EE$2,DP$4,'reporting boissy'!$F15:$EE15)+SUMIF('reporting moussy'!$F$2:$EE$2,DP$4,'reporting moussy'!$F15:$EE15)+SUMIF('reporting trappes'!$F$2:$EE$2,DP$4,'reporting trappes'!$F15:$EE15)+SUMIF('SPACELOG 5 BP'!$F$2:$EE$2,DP$4,'SPACELOG 5 BP'!$F15:$EE15)+SUMIF('SPACELOG 6 BP'!$F$2:$EE$2,DP$4,'SPACELOG 6 BP'!$F15:$EE15)+SUMIF('SPACELOG 7 BP'!$F$2:$EE$2,DP$4,'SPACELOG 7 BP'!$F15:$EE15)+SUMIF('SPACELOG 8 BP'!$F$2:$EE$2,DP$4,'SPACELOG 8 BP'!$F15:$EE15)+SUMIF('SPACELOG 9 BP'!$F$2:$EE$2,DP$4,'SPACELOG 9 BP'!$F15:$EE15)+SUMIF('SPACELOG 10 BP'!$F$2:$EE$2,DP$4,'SPACELOG 10 BP'!$F15:$EE15)+SUMIF('SPACELOG 11 BP'!$F$2:$EE$2,DP$4,'SPACELOG 11 BP'!$F15:$EE15)+SUMIF('SPACELOG 12 BP'!$F$2:$EE$2,DP$4,'SPACELOG 12 BP'!$F15:$EE15)</f>
        <v>1850</v>
      </c>
      <c r="DQ15" s="13">
        <f>SUMIF('reporting montigny'!$F$2:$EE$2,DQ$4,'reporting montigny'!$F15:$EE15)+SUMIF('reporting boissy'!$F$2:$EE$2,DQ$4,'reporting boissy'!$F15:$EE15)+SUMIF('reporting moussy'!$F$2:$EE$2,DQ$4,'reporting moussy'!$F15:$EE15)+SUMIF('reporting trappes'!$F$2:$EE$2,DQ$4,'reporting trappes'!$F15:$EE15)+SUMIF('SPACELOG 5 BP'!$F$2:$EE$2,DQ$4,'SPACELOG 5 BP'!$F15:$EE15)+SUMIF('SPACELOG 6 BP'!$F$2:$EE$2,DQ$4,'SPACELOG 6 BP'!$F15:$EE15)+SUMIF('SPACELOG 7 BP'!$F$2:$EE$2,DQ$4,'SPACELOG 7 BP'!$F15:$EE15)+SUMIF('SPACELOG 8 BP'!$F$2:$EE$2,DQ$4,'SPACELOG 8 BP'!$F15:$EE15)+SUMIF('SPACELOG 9 BP'!$F$2:$EE$2,DQ$4,'SPACELOG 9 BP'!$F15:$EE15)+SUMIF('SPACELOG 10 BP'!$F$2:$EE$2,DQ$4,'SPACELOG 10 BP'!$F15:$EE15)+SUMIF('SPACELOG 11 BP'!$F$2:$EE$2,DQ$4,'SPACELOG 11 BP'!$F15:$EE15)+SUMIF('SPACELOG 12 BP'!$F$2:$EE$2,DQ$4,'SPACELOG 12 BP'!$F15:$EE15)</f>
        <v>1850</v>
      </c>
      <c r="DR15" s="14">
        <f t="shared" si="17"/>
        <v>22200</v>
      </c>
    </row>
    <row r="16" spans="1:122" x14ac:dyDescent="0.2">
      <c r="B16" s="5"/>
      <c r="C16" s="5"/>
      <c r="E16" s="3" t="s">
        <v>66</v>
      </c>
      <c r="F16" s="13">
        <f>SUMIF('reporting montigny'!$F$2:$EE$2,F$4,'reporting montigny'!$F16:$EE16)+SUMIF('reporting boissy'!$F$2:$EE$2,F$4,'reporting boissy'!$F16:$EE16)+SUMIF('reporting moussy'!$F$2:$EE$2,F$4,'reporting moussy'!$F16:$EE16)+SUMIF('reporting trappes'!$F$2:$EE$2,F$4,'reporting trappes'!$F16:$EE16)+SUMIF('SPACELOG 5 BP'!$F$2:$EE$2,F$4,'SPACELOG 5 BP'!$F16:$EE16)+SUMIF('SPACELOG 6 BP'!$F$2:$EE$2,F$4,'SPACELOG 6 BP'!$F16:$EE16)+SUMIF('SPACELOG 7 BP'!$F$2:$EE$2,F$4,'SPACELOG 7 BP'!$F16:$EE16)+SUMIF('SPACELOG 8 BP'!$F$2:$EE$2,F$4,'SPACELOG 8 BP'!$F16:$EE16)+SUMIF('SPACELOG 9 BP'!$F$2:$EE$2,F$4,'SPACELOG 9 BP'!$F16:$EE16)+SUMIF('SPACELOG 10 BP'!$F$2:$EE$2,F$4,'SPACELOG 10 BP'!$F16:$EE16)+SUMIF('SPACELOG 11 BP'!$F$2:$EE$2,F$4,'SPACELOG 11 BP'!$F16:$EE16)+SUMIF('SPACELOG 12 BP'!$F$2:$EE$2,F$4,'SPACELOG 12 BP'!$F16:$EE16)</f>
        <v>170</v>
      </c>
      <c r="G16" s="13">
        <f>SUMIF('reporting montigny'!$F$2:$EE$2,G$4,'reporting montigny'!$F16:$EE16)+SUMIF('reporting boissy'!$F$2:$EE$2,G$4,'reporting boissy'!$F16:$EE16)+SUMIF('reporting moussy'!$F$2:$EE$2,G$4,'reporting moussy'!$F16:$EE16)+SUMIF('reporting trappes'!$F$2:$EE$2,G$4,'reporting trappes'!$F16:$EE16)+SUMIF('SPACELOG 5 BP'!$F$2:$EE$2,G$4,'SPACELOG 5 BP'!$F16:$EE16)+SUMIF('SPACELOG 6 BP'!$F$2:$EE$2,G$4,'SPACELOG 6 BP'!$F16:$EE16)+SUMIF('SPACELOG 7 BP'!$F$2:$EE$2,G$4,'SPACELOG 7 BP'!$F16:$EE16)+SUMIF('SPACELOG 8 BP'!$F$2:$EE$2,G$4,'SPACELOG 8 BP'!$F16:$EE16)+SUMIF('SPACELOG 9 BP'!$F$2:$EE$2,G$4,'SPACELOG 9 BP'!$F16:$EE16)+SUMIF('SPACELOG 10 BP'!$F$2:$EE$2,G$4,'SPACELOG 10 BP'!$F16:$EE16)+SUMIF('SPACELOG 11 BP'!$F$2:$EE$2,G$4,'SPACELOG 11 BP'!$F16:$EE16)+SUMIF('SPACELOG 12 BP'!$F$2:$EE$2,G$4,'SPACELOG 12 BP'!$F16:$EE16)</f>
        <v>170</v>
      </c>
      <c r="H16" s="13">
        <f>SUMIF('reporting montigny'!$F$2:$EE$2,H$4,'reporting montigny'!$F16:$EE16)+SUMIF('reporting boissy'!$F$2:$EE$2,H$4,'reporting boissy'!$F16:$EE16)+SUMIF('reporting moussy'!$F$2:$EE$2,H$4,'reporting moussy'!$F16:$EE16)+SUMIF('reporting trappes'!$F$2:$EE$2,H$4,'reporting trappes'!$F16:$EE16)+SUMIF('SPACELOG 5 BP'!$F$2:$EE$2,H$4,'SPACELOG 5 BP'!$F16:$EE16)+SUMIF('SPACELOG 6 BP'!$F$2:$EE$2,H$4,'SPACELOG 6 BP'!$F16:$EE16)+SUMIF('SPACELOG 7 BP'!$F$2:$EE$2,H$4,'SPACELOG 7 BP'!$F16:$EE16)+SUMIF('SPACELOG 8 BP'!$F$2:$EE$2,H$4,'SPACELOG 8 BP'!$F16:$EE16)+SUMIF('SPACELOG 9 BP'!$F$2:$EE$2,H$4,'SPACELOG 9 BP'!$F16:$EE16)+SUMIF('SPACELOG 10 BP'!$F$2:$EE$2,H$4,'SPACELOG 10 BP'!$F16:$EE16)+SUMIF('SPACELOG 11 BP'!$F$2:$EE$2,H$4,'SPACELOG 11 BP'!$F16:$EE16)+SUMIF('SPACELOG 12 BP'!$F$2:$EE$2,H$4,'SPACELOG 12 BP'!$F16:$EE16)</f>
        <v>170</v>
      </c>
      <c r="I16" s="13">
        <f>SUMIF('reporting montigny'!$F$2:$EE$2,I$4,'reporting montigny'!$F16:$EE16)+SUMIF('reporting boissy'!$F$2:$EE$2,I$4,'reporting boissy'!$F16:$EE16)+SUMIF('reporting moussy'!$F$2:$EE$2,I$4,'reporting moussy'!$F16:$EE16)+SUMIF('reporting trappes'!$F$2:$EE$2,I$4,'reporting trappes'!$F16:$EE16)+SUMIF('SPACELOG 5 BP'!$F$2:$EE$2,I$4,'SPACELOG 5 BP'!$F16:$EE16)+SUMIF('SPACELOG 6 BP'!$F$2:$EE$2,I$4,'SPACELOG 6 BP'!$F16:$EE16)+SUMIF('SPACELOG 7 BP'!$F$2:$EE$2,I$4,'SPACELOG 7 BP'!$F16:$EE16)+SUMIF('SPACELOG 8 BP'!$F$2:$EE$2,I$4,'SPACELOG 8 BP'!$F16:$EE16)+SUMIF('SPACELOG 9 BP'!$F$2:$EE$2,I$4,'SPACELOG 9 BP'!$F16:$EE16)+SUMIF('SPACELOG 10 BP'!$F$2:$EE$2,I$4,'SPACELOG 10 BP'!$F16:$EE16)+SUMIF('SPACELOG 11 BP'!$F$2:$EE$2,I$4,'SPACELOG 11 BP'!$F16:$EE16)+SUMIF('SPACELOG 12 BP'!$F$2:$EE$2,I$4,'SPACELOG 12 BP'!$F16:$EE16)</f>
        <v>170</v>
      </c>
      <c r="J16" s="13">
        <f>SUMIF('reporting montigny'!$F$2:$EE$2,J$4,'reporting montigny'!$F16:$EE16)+SUMIF('reporting boissy'!$F$2:$EE$2,J$4,'reporting boissy'!$F16:$EE16)+SUMIF('reporting moussy'!$F$2:$EE$2,J$4,'reporting moussy'!$F16:$EE16)+SUMIF('reporting trappes'!$F$2:$EE$2,J$4,'reporting trappes'!$F16:$EE16)+SUMIF('SPACELOG 5 BP'!$F$2:$EE$2,J$4,'SPACELOG 5 BP'!$F16:$EE16)+SUMIF('SPACELOG 6 BP'!$F$2:$EE$2,J$4,'SPACELOG 6 BP'!$F16:$EE16)+SUMIF('SPACELOG 7 BP'!$F$2:$EE$2,J$4,'SPACELOG 7 BP'!$F16:$EE16)+SUMIF('SPACELOG 8 BP'!$F$2:$EE$2,J$4,'SPACELOG 8 BP'!$F16:$EE16)+SUMIF('SPACELOG 9 BP'!$F$2:$EE$2,J$4,'SPACELOG 9 BP'!$F16:$EE16)+SUMIF('SPACELOG 10 BP'!$F$2:$EE$2,J$4,'SPACELOG 10 BP'!$F16:$EE16)+SUMIF('SPACELOG 11 BP'!$F$2:$EE$2,J$4,'SPACELOG 11 BP'!$F16:$EE16)+SUMIF('SPACELOG 12 BP'!$F$2:$EE$2,J$4,'SPACELOG 12 BP'!$F16:$EE16)</f>
        <v>170</v>
      </c>
      <c r="K16" s="13">
        <f>SUMIF('reporting montigny'!$F$2:$EE$2,K$4,'reporting montigny'!$F16:$EE16)+SUMIF('reporting boissy'!$F$2:$EE$2,K$4,'reporting boissy'!$F16:$EE16)+SUMIF('reporting moussy'!$F$2:$EE$2,K$4,'reporting moussy'!$F16:$EE16)+SUMIF('reporting trappes'!$F$2:$EE$2,K$4,'reporting trappes'!$F16:$EE16)+SUMIF('SPACELOG 5 BP'!$F$2:$EE$2,K$4,'SPACELOG 5 BP'!$F16:$EE16)+SUMIF('SPACELOG 6 BP'!$F$2:$EE$2,K$4,'SPACELOG 6 BP'!$F16:$EE16)+SUMIF('SPACELOG 7 BP'!$F$2:$EE$2,K$4,'SPACELOG 7 BP'!$F16:$EE16)+SUMIF('SPACELOG 8 BP'!$F$2:$EE$2,K$4,'SPACELOG 8 BP'!$F16:$EE16)+SUMIF('SPACELOG 9 BP'!$F$2:$EE$2,K$4,'SPACELOG 9 BP'!$F16:$EE16)+SUMIF('SPACELOG 10 BP'!$F$2:$EE$2,K$4,'SPACELOG 10 BP'!$F16:$EE16)+SUMIF('SPACELOG 11 BP'!$F$2:$EE$2,K$4,'SPACELOG 11 BP'!$F16:$EE16)+SUMIF('SPACELOG 12 BP'!$F$2:$EE$2,K$4,'SPACELOG 12 BP'!$F16:$EE16)</f>
        <v>170</v>
      </c>
      <c r="L16" s="13">
        <f>SUMIF('reporting montigny'!$F$2:$EE$2,L$4,'reporting montigny'!$F16:$EE16)+SUMIF('reporting boissy'!$F$2:$EE$2,L$4,'reporting boissy'!$F16:$EE16)+SUMIF('reporting moussy'!$F$2:$EE$2,L$4,'reporting moussy'!$F16:$EE16)+SUMIF('reporting trappes'!$F$2:$EE$2,L$4,'reporting trappes'!$F16:$EE16)+SUMIF('SPACELOG 5 BP'!$F$2:$EE$2,L$4,'SPACELOG 5 BP'!$F16:$EE16)+SUMIF('SPACELOG 6 BP'!$F$2:$EE$2,L$4,'SPACELOG 6 BP'!$F16:$EE16)+SUMIF('SPACELOG 7 BP'!$F$2:$EE$2,L$4,'SPACELOG 7 BP'!$F16:$EE16)+SUMIF('SPACELOG 8 BP'!$F$2:$EE$2,L$4,'SPACELOG 8 BP'!$F16:$EE16)+SUMIF('SPACELOG 9 BP'!$F$2:$EE$2,L$4,'SPACELOG 9 BP'!$F16:$EE16)+SUMIF('SPACELOG 10 BP'!$F$2:$EE$2,L$4,'SPACELOG 10 BP'!$F16:$EE16)+SUMIF('SPACELOG 11 BP'!$F$2:$EE$2,L$4,'SPACELOG 11 BP'!$F16:$EE16)+SUMIF('SPACELOG 12 BP'!$F$2:$EE$2,L$4,'SPACELOG 12 BP'!$F16:$EE16)</f>
        <v>170</v>
      </c>
      <c r="M16" s="13">
        <f>SUMIF('reporting montigny'!$F$2:$EE$2,M$4,'reporting montigny'!$F16:$EE16)+SUMIF('reporting boissy'!$F$2:$EE$2,M$4,'reporting boissy'!$F16:$EE16)+SUMIF('reporting moussy'!$F$2:$EE$2,M$4,'reporting moussy'!$F16:$EE16)+SUMIF('reporting trappes'!$F$2:$EE$2,M$4,'reporting trappes'!$F16:$EE16)+SUMIF('SPACELOG 5 BP'!$F$2:$EE$2,M$4,'SPACELOG 5 BP'!$F16:$EE16)+SUMIF('SPACELOG 6 BP'!$F$2:$EE$2,M$4,'SPACELOG 6 BP'!$F16:$EE16)+SUMIF('SPACELOG 7 BP'!$F$2:$EE$2,M$4,'SPACELOG 7 BP'!$F16:$EE16)+SUMIF('SPACELOG 8 BP'!$F$2:$EE$2,M$4,'SPACELOG 8 BP'!$F16:$EE16)+SUMIF('SPACELOG 9 BP'!$F$2:$EE$2,M$4,'SPACELOG 9 BP'!$F16:$EE16)+SUMIF('SPACELOG 10 BP'!$F$2:$EE$2,M$4,'SPACELOG 10 BP'!$F16:$EE16)+SUMIF('SPACELOG 11 BP'!$F$2:$EE$2,M$4,'SPACELOG 11 BP'!$F16:$EE16)+SUMIF('SPACELOG 12 BP'!$F$2:$EE$2,M$4,'SPACELOG 12 BP'!$F16:$EE16)</f>
        <v>170</v>
      </c>
      <c r="N16" s="13">
        <f>SUMIF('reporting montigny'!$F$2:$EE$2,N$4,'reporting montigny'!$F16:$EE16)+SUMIF('reporting boissy'!$F$2:$EE$2,N$4,'reporting boissy'!$F16:$EE16)+SUMIF('reporting moussy'!$F$2:$EE$2,N$4,'reporting moussy'!$F16:$EE16)+SUMIF('reporting trappes'!$F$2:$EE$2,N$4,'reporting trappes'!$F16:$EE16)+SUMIF('SPACELOG 5 BP'!$F$2:$EE$2,N$4,'SPACELOG 5 BP'!$F16:$EE16)+SUMIF('SPACELOG 6 BP'!$F$2:$EE$2,N$4,'SPACELOG 6 BP'!$F16:$EE16)+SUMIF('SPACELOG 7 BP'!$F$2:$EE$2,N$4,'SPACELOG 7 BP'!$F16:$EE16)+SUMIF('SPACELOG 8 BP'!$F$2:$EE$2,N$4,'SPACELOG 8 BP'!$F16:$EE16)+SUMIF('SPACELOG 9 BP'!$F$2:$EE$2,N$4,'SPACELOG 9 BP'!$F16:$EE16)+SUMIF('SPACELOG 10 BP'!$F$2:$EE$2,N$4,'SPACELOG 10 BP'!$F16:$EE16)+SUMIF('SPACELOG 11 BP'!$F$2:$EE$2,N$4,'SPACELOG 11 BP'!$F16:$EE16)+SUMIF('SPACELOG 12 BP'!$F$2:$EE$2,N$4,'SPACELOG 12 BP'!$F16:$EE16)</f>
        <v>170</v>
      </c>
      <c r="O16" s="13">
        <f>SUMIF('reporting montigny'!$F$2:$EE$2,O$4,'reporting montigny'!$F16:$EE16)+SUMIF('reporting boissy'!$F$2:$EE$2,O$4,'reporting boissy'!$F16:$EE16)+SUMIF('reporting moussy'!$F$2:$EE$2,O$4,'reporting moussy'!$F16:$EE16)+SUMIF('reporting trappes'!$F$2:$EE$2,O$4,'reporting trappes'!$F16:$EE16)+SUMIF('SPACELOG 5 BP'!$F$2:$EE$2,O$4,'SPACELOG 5 BP'!$F16:$EE16)+SUMIF('SPACELOG 6 BP'!$F$2:$EE$2,O$4,'SPACELOG 6 BP'!$F16:$EE16)+SUMIF('SPACELOG 7 BP'!$F$2:$EE$2,O$4,'SPACELOG 7 BP'!$F16:$EE16)+SUMIF('SPACELOG 8 BP'!$F$2:$EE$2,O$4,'SPACELOG 8 BP'!$F16:$EE16)+SUMIF('SPACELOG 9 BP'!$F$2:$EE$2,O$4,'SPACELOG 9 BP'!$F16:$EE16)+SUMIF('SPACELOG 10 BP'!$F$2:$EE$2,O$4,'SPACELOG 10 BP'!$F16:$EE16)+SUMIF('SPACELOG 11 BP'!$F$2:$EE$2,O$4,'SPACELOG 11 BP'!$F16:$EE16)+SUMIF('SPACELOG 12 BP'!$F$2:$EE$2,O$4,'SPACELOG 12 BP'!$F16:$EE16)</f>
        <v>170</v>
      </c>
      <c r="P16" s="13">
        <f>SUMIF('reporting montigny'!$F$2:$EE$2,P$4,'reporting montigny'!$F16:$EE16)+SUMIF('reporting boissy'!$F$2:$EE$2,P$4,'reporting boissy'!$F16:$EE16)+SUMIF('reporting moussy'!$F$2:$EE$2,P$4,'reporting moussy'!$F16:$EE16)+SUMIF('reporting trappes'!$F$2:$EE$2,P$4,'reporting trappes'!$F16:$EE16)+SUMIF('SPACELOG 5 BP'!$F$2:$EE$2,P$4,'SPACELOG 5 BP'!$F16:$EE16)+SUMIF('SPACELOG 6 BP'!$F$2:$EE$2,P$4,'SPACELOG 6 BP'!$F16:$EE16)+SUMIF('SPACELOG 7 BP'!$F$2:$EE$2,P$4,'SPACELOG 7 BP'!$F16:$EE16)+SUMIF('SPACELOG 8 BP'!$F$2:$EE$2,P$4,'SPACELOG 8 BP'!$F16:$EE16)+SUMIF('SPACELOG 9 BP'!$F$2:$EE$2,P$4,'SPACELOG 9 BP'!$F16:$EE16)+SUMIF('SPACELOG 10 BP'!$F$2:$EE$2,P$4,'SPACELOG 10 BP'!$F16:$EE16)+SUMIF('SPACELOG 11 BP'!$F$2:$EE$2,P$4,'SPACELOG 11 BP'!$F16:$EE16)+SUMIF('SPACELOG 12 BP'!$F$2:$EE$2,P$4,'SPACELOG 12 BP'!$F16:$EE16)</f>
        <v>200</v>
      </c>
      <c r="Q16" s="13">
        <f>SUMIF('reporting montigny'!$F$2:$EE$2,Q$4,'reporting montigny'!$F16:$EE16)+SUMIF('reporting boissy'!$F$2:$EE$2,Q$4,'reporting boissy'!$F16:$EE16)+SUMIF('reporting moussy'!$F$2:$EE$2,Q$4,'reporting moussy'!$F16:$EE16)+SUMIF('reporting trappes'!$F$2:$EE$2,Q$4,'reporting trappes'!$F16:$EE16)+SUMIF('SPACELOG 5 BP'!$F$2:$EE$2,Q$4,'SPACELOG 5 BP'!$F16:$EE16)+SUMIF('SPACELOG 6 BP'!$F$2:$EE$2,Q$4,'SPACELOG 6 BP'!$F16:$EE16)+SUMIF('SPACELOG 7 BP'!$F$2:$EE$2,Q$4,'SPACELOG 7 BP'!$F16:$EE16)+SUMIF('SPACELOG 8 BP'!$F$2:$EE$2,Q$4,'SPACELOG 8 BP'!$F16:$EE16)+SUMIF('SPACELOG 9 BP'!$F$2:$EE$2,Q$4,'SPACELOG 9 BP'!$F16:$EE16)+SUMIF('SPACELOG 10 BP'!$F$2:$EE$2,Q$4,'SPACELOG 10 BP'!$F16:$EE16)+SUMIF('SPACELOG 11 BP'!$F$2:$EE$2,Q$4,'SPACELOG 11 BP'!$F16:$EE16)+SUMIF('SPACELOG 12 BP'!$F$2:$EE$2,Q$4,'SPACELOG 12 BP'!$F16:$EE16)</f>
        <v>200</v>
      </c>
      <c r="R16" s="14">
        <f t="shared" si="9"/>
        <v>2100</v>
      </c>
      <c r="S16" s="13">
        <f>SUMIF('reporting montigny'!$F$2:$EE$2,S$4,'reporting montigny'!$F16:$EE16)+SUMIF('reporting boissy'!$F$2:$EE$2,S$4,'reporting boissy'!$F16:$EE16)+SUMIF('reporting moussy'!$F$2:$EE$2,S$4,'reporting moussy'!$F16:$EE16)+SUMIF('reporting trappes'!$F$2:$EE$2,S$4,'reporting trappes'!$F16:$EE16)+SUMIF('SPACELOG 5 BP'!$F$2:$EE$2,S$4,'SPACELOG 5 BP'!$F16:$EE16)+SUMIF('SPACELOG 6 BP'!$F$2:$EE$2,S$4,'SPACELOG 6 BP'!$F16:$EE16)+SUMIF('SPACELOG 7 BP'!$F$2:$EE$2,S$4,'SPACELOG 7 BP'!$F16:$EE16)+SUMIF('SPACELOG 8 BP'!$F$2:$EE$2,S$4,'SPACELOG 8 BP'!$F16:$EE16)+SUMIF('SPACELOG 9 BP'!$F$2:$EE$2,S$4,'SPACELOG 9 BP'!$F16:$EE16)+SUMIF('SPACELOG 10 BP'!$F$2:$EE$2,S$4,'SPACELOG 10 BP'!$F16:$EE16)+SUMIF('SPACELOG 11 BP'!$F$2:$EE$2,S$4,'SPACELOG 11 BP'!$F16:$EE16)+SUMIF('SPACELOG 12 BP'!$F$2:$EE$2,S$4,'SPACELOG 12 BP'!$F16:$EE16)</f>
        <v>0</v>
      </c>
      <c r="T16" s="13">
        <f>SUMIF('reporting montigny'!$F$2:$EE$2,T$4,'reporting montigny'!$F16:$EE16)+SUMIF('reporting boissy'!$F$2:$EE$2,T$4,'reporting boissy'!$F16:$EE16)+SUMIF('reporting moussy'!$F$2:$EE$2,T$4,'reporting moussy'!$F16:$EE16)+SUMIF('reporting trappes'!$F$2:$EE$2,T$4,'reporting trappes'!$F16:$EE16)+SUMIF('SPACELOG 5 BP'!$F$2:$EE$2,T$4,'SPACELOG 5 BP'!$F16:$EE16)+SUMIF('SPACELOG 6 BP'!$F$2:$EE$2,T$4,'SPACELOG 6 BP'!$F16:$EE16)+SUMIF('SPACELOG 7 BP'!$F$2:$EE$2,T$4,'SPACELOG 7 BP'!$F16:$EE16)+SUMIF('SPACELOG 8 BP'!$F$2:$EE$2,T$4,'SPACELOG 8 BP'!$F16:$EE16)+SUMIF('SPACELOG 9 BP'!$F$2:$EE$2,T$4,'SPACELOG 9 BP'!$F16:$EE16)+SUMIF('SPACELOG 10 BP'!$F$2:$EE$2,T$4,'SPACELOG 10 BP'!$F16:$EE16)+SUMIF('SPACELOG 11 BP'!$F$2:$EE$2,T$4,'SPACELOG 11 BP'!$F16:$EE16)+SUMIF('SPACELOG 12 BP'!$F$2:$EE$2,T$4,'SPACELOG 12 BP'!$F16:$EE16)</f>
        <v>0</v>
      </c>
      <c r="U16" s="13">
        <f>SUMIF('reporting montigny'!$F$2:$EE$2,U$4,'reporting montigny'!$F16:$EE16)+SUMIF('reporting boissy'!$F$2:$EE$2,U$4,'reporting boissy'!$F16:$EE16)+SUMIF('reporting moussy'!$F$2:$EE$2,U$4,'reporting moussy'!$F16:$EE16)+SUMIF('reporting trappes'!$F$2:$EE$2,U$4,'reporting trappes'!$F16:$EE16)+SUMIF('SPACELOG 5 BP'!$F$2:$EE$2,U$4,'SPACELOG 5 BP'!$F16:$EE16)+SUMIF('SPACELOG 6 BP'!$F$2:$EE$2,U$4,'SPACELOG 6 BP'!$F16:$EE16)+SUMIF('SPACELOG 7 BP'!$F$2:$EE$2,U$4,'SPACELOG 7 BP'!$F16:$EE16)+SUMIF('SPACELOG 8 BP'!$F$2:$EE$2,U$4,'SPACELOG 8 BP'!$F16:$EE16)+SUMIF('SPACELOG 9 BP'!$F$2:$EE$2,U$4,'SPACELOG 9 BP'!$F16:$EE16)+SUMIF('SPACELOG 10 BP'!$F$2:$EE$2,U$4,'SPACELOG 10 BP'!$F16:$EE16)+SUMIF('SPACELOG 11 BP'!$F$2:$EE$2,U$4,'SPACELOG 11 BP'!$F16:$EE16)+SUMIF('SPACELOG 12 BP'!$F$2:$EE$2,U$4,'SPACELOG 12 BP'!$F16:$EE16)</f>
        <v>0</v>
      </c>
      <c r="V16" s="13">
        <f>SUMIF('reporting montigny'!$F$2:$EE$2,V$4,'reporting montigny'!$F16:$EE16)+SUMIF('reporting boissy'!$F$2:$EE$2,V$4,'reporting boissy'!$F16:$EE16)+SUMIF('reporting moussy'!$F$2:$EE$2,V$4,'reporting moussy'!$F16:$EE16)+SUMIF('reporting trappes'!$F$2:$EE$2,V$4,'reporting trappes'!$F16:$EE16)+SUMIF('SPACELOG 5 BP'!$F$2:$EE$2,V$4,'SPACELOG 5 BP'!$F16:$EE16)+SUMIF('SPACELOG 6 BP'!$F$2:$EE$2,V$4,'SPACELOG 6 BP'!$F16:$EE16)+SUMIF('SPACELOG 7 BP'!$F$2:$EE$2,V$4,'SPACELOG 7 BP'!$F16:$EE16)+SUMIF('SPACELOG 8 BP'!$F$2:$EE$2,V$4,'SPACELOG 8 BP'!$F16:$EE16)+SUMIF('SPACELOG 9 BP'!$F$2:$EE$2,V$4,'SPACELOG 9 BP'!$F16:$EE16)+SUMIF('SPACELOG 10 BP'!$F$2:$EE$2,V$4,'SPACELOG 10 BP'!$F16:$EE16)+SUMIF('SPACELOG 11 BP'!$F$2:$EE$2,V$4,'SPACELOG 11 BP'!$F16:$EE16)+SUMIF('SPACELOG 12 BP'!$F$2:$EE$2,V$4,'SPACELOG 12 BP'!$F16:$EE16)</f>
        <v>0</v>
      </c>
      <c r="W16" s="13">
        <f>SUMIF('reporting montigny'!$F$2:$EE$2,W$4,'reporting montigny'!$F16:$EE16)+SUMIF('reporting boissy'!$F$2:$EE$2,W$4,'reporting boissy'!$F16:$EE16)+SUMIF('reporting moussy'!$F$2:$EE$2,W$4,'reporting moussy'!$F16:$EE16)+SUMIF('reporting trappes'!$F$2:$EE$2,W$4,'reporting trappes'!$F16:$EE16)+SUMIF('SPACELOG 5 BP'!$F$2:$EE$2,W$4,'SPACELOG 5 BP'!$F16:$EE16)+SUMIF('SPACELOG 6 BP'!$F$2:$EE$2,W$4,'SPACELOG 6 BP'!$F16:$EE16)+SUMIF('SPACELOG 7 BP'!$F$2:$EE$2,W$4,'SPACELOG 7 BP'!$F16:$EE16)+SUMIF('SPACELOG 8 BP'!$F$2:$EE$2,W$4,'SPACELOG 8 BP'!$F16:$EE16)+SUMIF('SPACELOG 9 BP'!$F$2:$EE$2,W$4,'SPACELOG 9 BP'!$F16:$EE16)+SUMIF('SPACELOG 10 BP'!$F$2:$EE$2,W$4,'SPACELOG 10 BP'!$F16:$EE16)+SUMIF('SPACELOG 11 BP'!$F$2:$EE$2,W$4,'SPACELOG 11 BP'!$F16:$EE16)+SUMIF('SPACELOG 12 BP'!$F$2:$EE$2,W$4,'SPACELOG 12 BP'!$F16:$EE16)</f>
        <v>200</v>
      </c>
      <c r="X16" s="13">
        <f>SUMIF('reporting montigny'!$F$2:$EE$2,X$4,'reporting montigny'!$F16:$EE16)+SUMIF('reporting boissy'!$F$2:$EE$2,X$4,'reporting boissy'!$F16:$EE16)+SUMIF('reporting moussy'!$F$2:$EE$2,X$4,'reporting moussy'!$F16:$EE16)+SUMIF('reporting trappes'!$F$2:$EE$2,X$4,'reporting trappes'!$F16:$EE16)+SUMIF('SPACELOG 5 BP'!$F$2:$EE$2,X$4,'SPACELOG 5 BP'!$F16:$EE16)+SUMIF('SPACELOG 6 BP'!$F$2:$EE$2,X$4,'SPACELOG 6 BP'!$F16:$EE16)+SUMIF('SPACELOG 7 BP'!$F$2:$EE$2,X$4,'SPACELOG 7 BP'!$F16:$EE16)+SUMIF('SPACELOG 8 BP'!$F$2:$EE$2,X$4,'SPACELOG 8 BP'!$F16:$EE16)+SUMIF('SPACELOG 9 BP'!$F$2:$EE$2,X$4,'SPACELOG 9 BP'!$F16:$EE16)+SUMIF('SPACELOG 10 BP'!$F$2:$EE$2,X$4,'SPACELOG 10 BP'!$F16:$EE16)+SUMIF('SPACELOG 11 BP'!$F$2:$EE$2,X$4,'SPACELOG 11 BP'!$F16:$EE16)+SUMIF('SPACELOG 12 BP'!$F$2:$EE$2,X$4,'SPACELOG 12 BP'!$F16:$EE16)</f>
        <v>285</v>
      </c>
      <c r="Y16" s="13">
        <f>SUMIF('reporting montigny'!$F$2:$EE$2,Y$4,'reporting montigny'!$F16:$EE16)+SUMIF('reporting boissy'!$F$2:$EE$2,Y$4,'reporting boissy'!$F16:$EE16)+SUMIF('reporting moussy'!$F$2:$EE$2,Y$4,'reporting moussy'!$F16:$EE16)+SUMIF('reporting trappes'!$F$2:$EE$2,Y$4,'reporting trappes'!$F16:$EE16)+SUMIF('SPACELOG 5 BP'!$F$2:$EE$2,Y$4,'SPACELOG 5 BP'!$F16:$EE16)+SUMIF('SPACELOG 6 BP'!$F$2:$EE$2,Y$4,'SPACELOG 6 BP'!$F16:$EE16)+SUMIF('SPACELOG 7 BP'!$F$2:$EE$2,Y$4,'SPACELOG 7 BP'!$F16:$EE16)+SUMIF('SPACELOG 8 BP'!$F$2:$EE$2,Y$4,'SPACELOG 8 BP'!$F16:$EE16)+SUMIF('SPACELOG 9 BP'!$F$2:$EE$2,Y$4,'SPACELOG 9 BP'!$F16:$EE16)+SUMIF('SPACELOG 10 BP'!$F$2:$EE$2,Y$4,'SPACELOG 10 BP'!$F16:$EE16)+SUMIF('SPACELOG 11 BP'!$F$2:$EE$2,Y$4,'SPACELOG 11 BP'!$F16:$EE16)+SUMIF('SPACELOG 12 BP'!$F$2:$EE$2,Y$4,'SPACELOG 12 BP'!$F16:$EE16)</f>
        <v>285</v>
      </c>
      <c r="Z16" s="13">
        <f>SUMIF('reporting montigny'!$F$2:$EE$2,Z$4,'reporting montigny'!$F16:$EE16)+SUMIF('reporting boissy'!$F$2:$EE$2,Z$4,'reporting boissy'!$F16:$EE16)+SUMIF('reporting moussy'!$F$2:$EE$2,Z$4,'reporting moussy'!$F16:$EE16)+SUMIF('reporting trappes'!$F$2:$EE$2,Z$4,'reporting trappes'!$F16:$EE16)+SUMIF('SPACELOG 5 BP'!$F$2:$EE$2,Z$4,'SPACELOG 5 BP'!$F16:$EE16)+SUMIF('SPACELOG 6 BP'!$F$2:$EE$2,Z$4,'SPACELOG 6 BP'!$F16:$EE16)+SUMIF('SPACELOG 7 BP'!$F$2:$EE$2,Z$4,'SPACELOG 7 BP'!$F16:$EE16)+SUMIF('SPACELOG 8 BP'!$F$2:$EE$2,Z$4,'SPACELOG 8 BP'!$F16:$EE16)+SUMIF('SPACELOG 9 BP'!$F$2:$EE$2,Z$4,'SPACELOG 9 BP'!$F16:$EE16)+SUMIF('SPACELOG 10 BP'!$F$2:$EE$2,Z$4,'SPACELOG 10 BP'!$F16:$EE16)+SUMIF('SPACELOG 11 BP'!$F$2:$EE$2,Z$4,'SPACELOG 11 BP'!$F16:$EE16)+SUMIF('SPACELOG 12 BP'!$F$2:$EE$2,Z$4,'SPACELOG 12 BP'!$F16:$EE16)</f>
        <v>285</v>
      </c>
      <c r="AA16" s="13">
        <f>SUMIF('reporting montigny'!$F$2:$EE$2,AA$4,'reporting montigny'!$F16:$EE16)+SUMIF('reporting boissy'!$F$2:$EE$2,AA$4,'reporting boissy'!$F16:$EE16)+SUMIF('reporting moussy'!$F$2:$EE$2,AA$4,'reporting moussy'!$F16:$EE16)+SUMIF('reporting trappes'!$F$2:$EE$2,AA$4,'reporting trappes'!$F16:$EE16)+SUMIF('SPACELOG 5 BP'!$F$2:$EE$2,AA$4,'SPACELOG 5 BP'!$F16:$EE16)+SUMIF('SPACELOG 6 BP'!$F$2:$EE$2,AA$4,'SPACELOG 6 BP'!$F16:$EE16)+SUMIF('SPACELOG 7 BP'!$F$2:$EE$2,AA$4,'SPACELOG 7 BP'!$F16:$EE16)+SUMIF('SPACELOG 8 BP'!$F$2:$EE$2,AA$4,'SPACELOG 8 BP'!$F16:$EE16)+SUMIF('SPACELOG 9 BP'!$F$2:$EE$2,AA$4,'SPACELOG 9 BP'!$F16:$EE16)+SUMIF('SPACELOG 10 BP'!$F$2:$EE$2,AA$4,'SPACELOG 10 BP'!$F16:$EE16)+SUMIF('SPACELOG 11 BP'!$F$2:$EE$2,AA$4,'SPACELOG 11 BP'!$F16:$EE16)+SUMIF('SPACELOG 12 BP'!$F$2:$EE$2,AA$4,'SPACELOG 12 BP'!$F16:$EE16)</f>
        <v>285</v>
      </c>
      <c r="AB16" s="13">
        <f>SUMIF('reporting montigny'!$F$2:$EE$2,AB$4,'reporting montigny'!$F16:$EE16)+SUMIF('reporting boissy'!$F$2:$EE$2,AB$4,'reporting boissy'!$F16:$EE16)+SUMIF('reporting moussy'!$F$2:$EE$2,AB$4,'reporting moussy'!$F16:$EE16)+SUMIF('reporting trappes'!$F$2:$EE$2,AB$4,'reporting trappes'!$F16:$EE16)+SUMIF('SPACELOG 5 BP'!$F$2:$EE$2,AB$4,'SPACELOG 5 BP'!$F16:$EE16)+SUMIF('SPACELOG 6 BP'!$F$2:$EE$2,AB$4,'SPACELOG 6 BP'!$F16:$EE16)+SUMIF('SPACELOG 7 BP'!$F$2:$EE$2,AB$4,'SPACELOG 7 BP'!$F16:$EE16)+SUMIF('SPACELOG 8 BP'!$F$2:$EE$2,AB$4,'SPACELOG 8 BP'!$F16:$EE16)+SUMIF('SPACELOG 9 BP'!$F$2:$EE$2,AB$4,'SPACELOG 9 BP'!$F16:$EE16)+SUMIF('SPACELOG 10 BP'!$F$2:$EE$2,AB$4,'SPACELOG 10 BP'!$F16:$EE16)+SUMIF('SPACELOG 11 BP'!$F$2:$EE$2,AB$4,'SPACELOG 11 BP'!$F16:$EE16)+SUMIF('SPACELOG 12 BP'!$F$2:$EE$2,AB$4,'SPACELOG 12 BP'!$F16:$EE16)</f>
        <v>285</v>
      </c>
      <c r="AC16" s="13">
        <f>SUMIF('reporting montigny'!$F$2:$EE$2,AC$4,'reporting montigny'!$F16:$EE16)+SUMIF('reporting boissy'!$F$2:$EE$2,AC$4,'reporting boissy'!$F16:$EE16)+SUMIF('reporting moussy'!$F$2:$EE$2,AC$4,'reporting moussy'!$F16:$EE16)+SUMIF('reporting trappes'!$F$2:$EE$2,AC$4,'reporting trappes'!$F16:$EE16)+SUMIF('SPACELOG 5 BP'!$F$2:$EE$2,AC$4,'SPACELOG 5 BP'!$F16:$EE16)+SUMIF('SPACELOG 6 BP'!$F$2:$EE$2,AC$4,'SPACELOG 6 BP'!$F16:$EE16)+SUMIF('SPACELOG 7 BP'!$F$2:$EE$2,AC$4,'SPACELOG 7 BP'!$F16:$EE16)+SUMIF('SPACELOG 8 BP'!$F$2:$EE$2,AC$4,'SPACELOG 8 BP'!$F16:$EE16)+SUMIF('SPACELOG 9 BP'!$F$2:$EE$2,AC$4,'SPACELOG 9 BP'!$F16:$EE16)+SUMIF('SPACELOG 10 BP'!$F$2:$EE$2,AC$4,'SPACELOG 10 BP'!$F16:$EE16)+SUMIF('SPACELOG 11 BP'!$F$2:$EE$2,AC$4,'SPACELOG 11 BP'!$F16:$EE16)+SUMIF('SPACELOG 12 BP'!$F$2:$EE$2,AC$4,'SPACELOG 12 BP'!$F16:$EE16)</f>
        <v>285</v>
      </c>
      <c r="AD16" s="13">
        <f>SUMIF('reporting montigny'!$F$2:$EE$2,AD$4,'reporting montigny'!$F16:$EE16)+SUMIF('reporting boissy'!$F$2:$EE$2,AD$4,'reporting boissy'!$F16:$EE16)+SUMIF('reporting moussy'!$F$2:$EE$2,AD$4,'reporting moussy'!$F16:$EE16)+SUMIF('reporting trappes'!$F$2:$EE$2,AD$4,'reporting trappes'!$F16:$EE16)+SUMIF('SPACELOG 5 BP'!$F$2:$EE$2,AD$4,'SPACELOG 5 BP'!$F16:$EE16)+SUMIF('SPACELOG 6 BP'!$F$2:$EE$2,AD$4,'SPACELOG 6 BP'!$F16:$EE16)+SUMIF('SPACELOG 7 BP'!$F$2:$EE$2,AD$4,'SPACELOG 7 BP'!$F16:$EE16)+SUMIF('SPACELOG 8 BP'!$F$2:$EE$2,AD$4,'SPACELOG 8 BP'!$F16:$EE16)+SUMIF('SPACELOG 9 BP'!$F$2:$EE$2,AD$4,'SPACELOG 9 BP'!$F16:$EE16)+SUMIF('SPACELOG 10 BP'!$F$2:$EE$2,AD$4,'SPACELOG 10 BP'!$F16:$EE16)+SUMIF('SPACELOG 11 BP'!$F$2:$EE$2,AD$4,'SPACELOG 11 BP'!$F16:$EE16)+SUMIF('SPACELOG 12 BP'!$F$2:$EE$2,AD$4,'SPACELOG 12 BP'!$F16:$EE16)</f>
        <v>285</v>
      </c>
      <c r="AE16" s="14">
        <f t="shared" si="10"/>
        <v>2195</v>
      </c>
      <c r="AF16" s="13">
        <f>SUMIF('reporting montigny'!$F$2:$EE$2,AF$4,'reporting montigny'!$F16:$EE16)+SUMIF('reporting boissy'!$F$2:$EE$2,AF$4,'reporting boissy'!$F16:$EE16)+SUMIF('reporting moussy'!$F$2:$EE$2,AF$4,'reporting moussy'!$F16:$EE16)+SUMIF('reporting trappes'!$F$2:$EE$2,AF$4,'reporting trappes'!$F16:$EE16)+SUMIF('SPACELOG 5 BP'!$F$2:$EE$2,AF$4,'SPACELOG 5 BP'!$F16:$EE16)+SUMIF('SPACELOG 6 BP'!$F$2:$EE$2,AF$4,'SPACELOG 6 BP'!$F16:$EE16)+SUMIF('SPACELOG 7 BP'!$F$2:$EE$2,AF$4,'SPACELOG 7 BP'!$F16:$EE16)+SUMIF('SPACELOG 8 BP'!$F$2:$EE$2,AF$4,'SPACELOG 8 BP'!$F16:$EE16)+SUMIF('SPACELOG 9 BP'!$F$2:$EE$2,AF$4,'SPACELOG 9 BP'!$F16:$EE16)+SUMIF('SPACELOG 10 BP'!$F$2:$EE$2,AF$4,'SPACELOG 10 BP'!$F16:$EE16)+SUMIF('SPACELOG 11 BP'!$F$2:$EE$2,AF$4,'SPACELOG 11 BP'!$F16:$EE16)+SUMIF('SPACELOG 12 BP'!$F$2:$EE$2,AF$4,'SPACELOG 12 BP'!$F16:$EE16)</f>
        <v>285</v>
      </c>
      <c r="AG16" s="13">
        <f>SUMIF('reporting montigny'!$F$2:$EE$2,AG$4,'reporting montigny'!$F16:$EE16)+SUMIF('reporting boissy'!$F$2:$EE$2,AG$4,'reporting boissy'!$F16:$EE16)+SUMIF('reporting moussy'!$F$2:$EE$2,AG$4,'reporting moussy'!$F16:$EE16)+SUMIF('reporting trappes'!$F$2:$EE$2,AG$4,'reporting trappes'!$F16:$EE16)+SUMIF('SPACELOG 5 BP'!$F$2:$EE$2,AG$4,'SPACELOG 5 BP'!$F16:$EE16)+SUMIF('SPACELOG 6 BP'!$F$2:$EE$2,AG$4,'SPACELOG 6 BP'!$F16:$EE16)+SUMIF('SPACELOG 7 BP'!$F$2:$EE$2,AG$4,'SPACELOG 7 BP'!$F16:$EE16)+SUMIF('SPACELOG 8 BP'!$F$2:$EE$2,AG$4,'SPACELOG 8 BP'!$F16:$EE16)+SUMIF('SPACELOG 9 BP'!$F$2:$EE$2,AG$4,'SPACELOG 9 BP'!$F16:$EE16)+SUMIF('SPACELOG 10 BP'!$F$2:$EE$2,AG$4,'SPACELOG 10 BP'!$F16:$EE16)+SUMIF('SPACELOG 11 BP'!$F$2:$EE$2,AG$4,'SPACELOG 11 BP'!$F16:$EE16)+SUMIF('SPACELOG 12 BP'!$F$2:$EE$2,AG$4,'SPACELOG 12 BP'!$F16:$EE16)</f>
        <v>285</v>
      </c>
      <c r="AH16" s="13">
        <f>SUMIF('reporting montigny'!$F$2:$EE$2,AH$4,'reporting montigny'!$F16:$EE16)+SUMIF('reporting boissy'!$F$2:$EE$2,AH$4,'reporting boissy'!$F16:$EE16)+SUMIF('reporting moussy'!$F$2:$EE$2,AH$4,'reporting moussy'!$F16:$EE16)+SUMIF('reporting trappes'!$F$2:$EE$2,AH$4,'reporting trappes'!$F16:$EE16)+SUMIF('SPACELOG 5 BP'!$F$2:$EE$2,AH$4,'SPACELOG 5 BP'!$F16:$EE16)+SUMIF('SPACELOG 6 BP'!$F$2:$EE$2,AH$4,'SPACELOG 6 BP'!$F16:$EE16)+SUMIF('SPACELOG 7 BP'!$F$2:$EE$2,AH$4,'SPACELOG 7 BP'!$F16:$EE16)+SUMIF('SPACELOG 8 BP'!$F$2:$EE$2,AH$4,'SPACELOG 8 BP'!$F16:$EE16)+SUMIF('SPACELOG 9 BP'!$F$2:$EE$2,AH$4,'SPACELOG 9 BP'!$F16:$EE16)+SUMIF('SPACELOG 10 BP'!$F$2:$EE$2,AH$4,'SPACELOG 10 BP'!$F16:$EE16)+SUMIF('SPACELOG 11 BP'!$F$2:$EE$2,AH$4,'SPACELOG 11 BP'!$F16:$EE16)+SUMIF('SPACELOG 12 BP'!$F$2:$EE$2,AH$4,'SPACELOG 12 BP'!$F16:$EE16)</f>
        <v>285</v>
      </c>
      <c r="AI16" s="13">
        <f>SUMIF('reporting montigny'!$F$2:$EE$2,AI$4,'reporting montigny'!$F16:$EE16)+SUMIF('reporting boissy'!$F$2:$EE$2,AI$4,'reporting boissy'!$F16:$EE16)+SUMIF('reporting moussy'!$F$2:$EE$2,AI$4,'reporting moussy'!$F16:$EE16)+SUMIF('reporting trappes'!$F$2:$EE$2,AI$4,'reporting trappes'!$F16:$EE16)+SUMIF('SPACELOG 5 BP'!$F$2:$EE$2,AI$4,'SPACELOG 5 BP'!$F16:$EE16)+SUMIF('SPACELOG 6 BP'!$F$2:$EE$2,AI$4,'SPACELOG 6 BP'!$F16:$EE16)+SUMIF('SPACELOG 7 BP'!$F$2:$EE$2,AI$4,'SPACELOG 7 BP'!$F16:$EE16)+SUMIF('SPACELOG 8 BP'!$F$2:$EE$2,AI$4,'SPACELOG 8 BP'!$F16:$EE16)+SUMIF('SPACELOG 9 BP'!$F$2:$EE$2,AI$4,'SPACELOG 9 BP'!$F16:$EE16)+SUMIF('SPACELOG 10 BP'!$F$2:$EE$2,AI$4,'SPACELOG 10 BP'!$F16:$EE16)+SUMIF('SPACELOG 11 BP'!$F$2:$EE$2,AI$4,'SPACELOG 11 BP'!$F16:$EE16)+SUMIF('SPACELOG 12 BP'!$F$2:$EE$2,AI$4,'SPACELOG 12 BP'!$F16:$EE16)</f>
        <v>285</v>
      </c>
      <c r="AJ16" s="13">
        <f>SUMIF('reporting montigny'!$F$2:$EE$2,AJ$4,'reporting montigny'!$F16:$EE16)+SUMIF('reporting boissy'!$F$2:$EE$2,AJ$4,'reporting boissy'!$F16:$EE16)+SUMIF('reporting moussy'!$F$2:$EE$2,AJ$4,'reporting moussy'!$F16:$EE16)+SUMIF('reporting trappes'!$F$2:$EE$2,AJ$4,'reporting trappes'!$F16:$EE16)+SUMIF('SPACELOG 5 BP'!$F$2:$EE$2,AJ$4,'SPACELOG 5 BP'!$F16:$EE16)+SUMIF('SPACELOG 6 BP'!$F$2:$EE$2,AJ$4,'SPACELOG 6 BP'!$F16:$EE16)+SUMIF('SPACELOG 7 BP'!$F$2:$EE$2,AJ$4,'SPACELOG 7 BP'!$F16:$EE16)+SUMIF('SPACELOG 8 BP'!$F$2:$EE$2,AJ$4,'SPACELOG 8 BP'!$F16:$EE16)+SUMIF('SPACELOG 9 BP'!$F$2:$EE$2,AJ$4,'SPACELOG 9 BP'!$F16:$EE16)+SUMIF('SPACELOG 10 BP'!$F$2:$EE$2,AJ$4,'SPACELOG 10 BP'!$F16:$EE16)+SUMIF('SPACELOG 11 BP'!$F$2:$EE$2,AJ$4,'SPACELOG 11 BP'!$F16:$EE16)+SUMIF('SPACELOG 12 BP'!$F$2:$EE$2,AJ$4,'SPACELOG 12 BP'!$F16:$EE16)</f>
        <v>285</v>
      </c>
      <c r="AK16" s="13">
        <f>SUMIF('reporting montigny'!$F$2:$EE$2,AK$4,'reporting montigny'!$F16:$EE16)+SUMIF('reporting boissy'!$F$2:$EE$2,AK$4,'reporting boissy'!$F16:$EE16)+SUMIF('reporting moussy'!$F$2:$EE$2,AK$4,'reporting moussy'!$F16:$EE16)+SUMIF('reporting trappes'!$F$2:$EE$2,AK$4,'reporting trappes'!$F16:$EE16)+SUMIF('SPACELOG 5 BP'!$F$2:$EE$2,AK$4,'SPACELOG 5 BP'!$F16:$EE16)+SUMIF('SPACELOG 6 BP'!$F$2:$EE$2,AK$4,'SPACELOG 6 BP'!$F16:$EE16)+SUMIF('SPACELOG 7 BP'!$F$2:$EE$2,AK$4,'SPACELOG 7 BP'!$F16:$EE16)+SUMIF('SPACELOG 8 BP'!$F$2:$EE$2,AK$4,'SPACELOG 8 BP'!$F16:$EE16)+SUMIF('SPACELOG 9 BP'!$F$2:$EE$2,AK$4,'SPACELOG 9 BP'!$F16:$EE16)+SUMIF('SPACELOG 10 BP'!$F$2:$EE$2,AK$4,'SPACELOG 10 BP'!$F16:$EE16)+SUMIF('SPACELOG 11 BP'!$F$2:$EE$2,AK$4,'SPACELOG 11 BP'!$F16:$EE16)+SUMIF('SPACELOG 12 BP'!$F$2:$EE$2,AK$4,'SPACELOG 12 BP'!$F16:$EE16)</f>
        <v>285</v>
      </c>
      <c r="AL16" s="13">
        <f>SUMIF('reporting montigny'!$F$2:$EE$2,AL$4,'reporting montigny'!$F16:$EE16)+SUMIF('reporting boissy'!$F$2:$EE$2,AL$4,'reporting boissy'!$F16:$EE16)+SUMIF('reporting moussy'!$F$2:$EE$2,AL$4,'reporting moussy'!$F16:$EE16)+SUMIF('reporting trappes'!$F$2:$EE$2,AL$4,'reporting trappes'!$F16:$EE16)+SUMIF('SPACELOG 5 BP'!$F$2:$EE$2,AL$4,'SPACELOG 5 BP'!$F16:$EE16)+SUMIF('SPACELOG 6 BP'!$F$2:$EE$2,AL$4,'SPACELOG 6 BP'!$F16:$EE16)+SUMIF('SPACELOG 7 BP'!$F$2:$EE$2,AL$4,'SPACELOG 7 BP'!$F16:$EE16)+SUMIF('SPACELOG 8 BP'!$F$2:$EE$2,AL$4,'SPACELOG 8 BP'!$F16:$EE16)+SUMIF('SPACELOG 9 BP'!$F$2:$EE$2,AL$4,'SPACELOG 9 BP'!$F16:$EE16)+SUMIF('SPACELOG 10 BP'!$F$2:$EE$2,AL$4,'SPACELOG 10 BP'!$F16:$EE16)+SUMIF('SPACELOG 11 BP'!$F$2:$EE$2,AL$4,'SPACELOG 11 BP'!$F16:$EE16)+SUMIF('SPACELOG 12 BP'!$F$2:$EE$2,AL$4,'SPACELOG 12 BP'!$F16:$EE16)</f>
        <v>285</v>
      </c>
      <c r="AM16" s="13">
        <f>SUMIF('reporting montigny'!$F$2:$EE$2,AM$4,'reporting montigny'!$F16:$EE16)+SUMIF('reporting boissy'!$F$2:$EE$2,AM$4,'reporting boissy'!$F16:$EE16)+SUMIF('reporting moussy'!$F$2:$EE$2,AM$4,'reporting moussy'!$F16:$EE16)+SUMIF('reporting trappes'!$F$2:$EE$2,AM$4,'reporting trappes'!$F16:$EE16)+SUMIF('SPACELOG 5 BP'!$F$2:$EE$2,AM$4,'SPACELOG 5 BP'!$F16:$EE16)+SUMIF('SPACELOG 6 BP'!$F$2:$EE$2,AM$4,'SPACELOG 6 BP'!$F16:$EE16)+SUMIF('SPACELOG 7 BP'!$F$2:$EE$2,AM$4,'SPACELOG 7 BP'!$F16:$EE16)+SUMIF('SPACELOG 8 BP'!$F$2:$EE$2,AM$4,'SPACELOG 8 BP'!$F16:$EE16)+SUMIF('SPACELOG 9 BP'!$F$2:$EE$2,AM$4,'SPACELOG 9 BP'!$F16:$EE16)+SUMIF('SPACELOG 10 BP'!$F$2:$EE$2,AM$4,'SPACELOG 10 BP'!$F16:$EE16)+SUMIF('SPACELOG 11 BP'!$F$2:$EE$2,AM$4,'SPACELOG 11 BP'!$F16:$EE16)+SUMIF('SPACELOG 12 BP'!$F$2:$EE$2,AM$4,'SPACELOG 12 BP'!$F16:$EE16)</f>
        <v>285</v>
      </c>
      <c r="AN16" s="13">
        <f>SUMIF('reporting montigny'!$F$2:$EE$2,AN$4,'reporting montigny'!$F16:$EE16)+SUMIF('reporting boissy'!$F$2:$EE$2,AN$4,'reporting boissy'!$F16:$EE16)+SUMIF('reporting moussy'!$F$2:$EE$2,AN$4,'reporting moussy'!$F16:$EE16)+SUMIF('reporting trappes'!$F$2:$EE$2,AN$4,'reporting trappes'!$F16:$EE16)+SUMIF('SPACELOG 5 BP'!$F$2:$EE$2,AN$4,'SPACELOG 5 BP'!$F16:$EE16)+SUMIF('SPACELOG 6 BP'!$F$2:$EE$2,AN$4,'SPACELOG 6 BP'!$F16:$EE16)+SUMIF('SPACELOG 7 BP'!$F$2:$EE$2,AN$4,'SPACELOG 7 BP'!$F16:$EE16)+SUMIF('SPACELOG 8 BP'!$F$2:$EE$2,AN$4,'SPACELOG 8 BP'!$F16:$EE16)+SUMIF('SPACELOG 9 BP'!$F$2:$EE$2,AN$4,'SPACELOG 9 BP'!$F16:$EE16)+SUMIF('SPACELOG 10 BP'!$F$2:$EE$2,AN$4,'SPACELOG 10 BP'!$F16:$EE16)+SUMIF('SPACELOG 11 BP'!$F$2:$EE$2,AN$4,'SPACELOG 11 BP'!$F16:$EE16)+SUMIF('SPACELOG 12 BP'!$F$2:$EE$2,AN$4,'SPACELOG 12 BP'!$F16:$EE16)</f>
        <v>285</v>
      </c>
      <c r="AO16" s="13">
        <f>SUMIF('reporting montigny'!$F$2:$EE$2,AO$4,'reporting montigny'!$F16:$EE16)+SUMIF('reporting boissy'!$F$2:$EE$2,AO$4,'reporting boissy'!$F16:$EE16)+SUMIF('reporting moussy'!$F$2:$EE$2,AO$4,'reporting moussy'!$F16:$EE16)+SUMIF('reporting trappes'!$F$2:$EE$2,AO$4,'reporting trappes'!$F16:$EE16)+SUMIF('SPACELOG 5 BP'!$F$2:$EE$2,AO$4,'SPACELOG 5 BP'!$F16:$EE16)+SUMIF('SPACELOG 6 BP'!$F$2:$EE$2,AO$4,'SPACELOG 6 BP'!$F16:$EE16)+SUMIF('SPACELOG 7 BP'!$F$2:$EE$2,AO$4,'SPACELOG 7 BP'!$F16:$EE16)+SUMIF('SPACELOG 8 BP'!$F$2:$EE$2,AO$4,'SPACELOG 8 BP'!$F16:$EE16)+SUMIF('SPACELOG 9 BP'!$F$2:$EE$2,AO$4,'SPACELOG 9 BP'!$F16:$EE16)+SUMIF('SPACELOG 10 BP'!$F$2:$EE$2,AO$4,'SPACELOG 10 BP'!$F16:$EE16)+SUMIF('SPACELOG 11 BP'!$F$2:$EE$2,AO$4,'SPACELOG 11 BP'!$F16:$EE16)+SUMIF('SPACELOG 12 BP'!$F$2:$EE$2,AO$4,'SPACELOG 12 BP'!$F16:$EE16)</f>
        <v>285</v>
      </c>
      <c r="AP16" s="13">
        <f>SUMIF('reporting montigny'!$F$2:$EE$2,AP$4,'reporting montigny'!$F16:$EE16)+SUMIF('reporting boissy'!$F$2:$EE$2,AP$4,'reporting boissy'!$F16:$EE16)+SUMIF('reporting moussy'!$F$2:$EE$2,AP$4,'reporting moussy'!$F16:$EE16)+SUMIF('reporting trappes'!$F$2:$EE$2,AP$4,'reporting trappes'!$F16:$EE16)+SUMIF('SPACELOG 5 BP'!$F$2:$EE$2,AP$4,'SPACELOG 5 BP'!$F16:$EE16)+SUMIF('SPACELOG 6 BP'!$F$2:$EE$2,AP$4,'SPACELOG 6 BP'!$F16:$EE16)+SUMIF('SPACELOG 7 BP'!$F$2:$EE$2,AP$4,'SPACELOG 7 BP'!$F16:$EE16)+SUMIF('SPACELOG 8 BP'!$F$2:$EE$2,AP$4,'SPACELOG 8 BP'!$F16:$EE16)+SUMIF('SPACELOG 9 BP'!$F$2:$EE$2,AP$4,'SPACELOG 9 BP'!$F16:$EE16)+SUMIF('SPACELOG 10 BP'!$F$2:$EE$2,AP$4,'SPACELOG 10 BP'!$F16:$EE16)+SUMIF('SPACELOG 11 BP'!$F$2:$EE$2,AP$4,'SPACELOG 11 BP'!$F16:$EE16)+SUMIF('SPACELOG 12 BP'!$F$2:$EE$2,AP$4,'SPACELOG 12 BP'!$F16:$EE16)</f>
        <v>285</v>
      </c>
      <c r="AQ16" s="13">
        <f>SUMIF('reporting montigny'!$F$2:$EE$2,AQ$4,'reporting montigny'!$F16:$EE16)+SUMIF('reporting boissy'!$F$2:$EE$2,AQ$4,'reporting boissy'!$F16:$EE16)+SUMIF('reporting moussy'!$F$2:$EE$2,AQ$4,'reporting moussy'!$F16:$EE16)+SUMIF('reporting trappes'!$F$2:$EE$2,AQ$4,'reporting trappes'!$F16:$EE16)+SUMIF('SPACELOG 5 BP'!$F$2:$EE$2,AQ$4,'SPACELOG 5 BP'!$F16:$EE16)+SUMIF('SPACELOG 6 BP'!$F$2:$EE$2,AQ$4,'SPACELOG 6 BP'!$F16:$EE16)+SUMIF('SPACELOG 7 BP'!$F$2:$EE$2,AQ$4,'SPACELOG 7 BP'!$F16:$EE16)+SUMIF('SPACELOG 8 BP'!$F$2:$EE$2,AQ$4,'SPACELOG 8 BP'!$F16:$EE16)+SUMIF('SPACELOG 9 BP'!$F$2:$EE$2,AQ$4,'SPACELOG 9 BP'!$F16:$EE16)+SUMIF('SPACELOG 10 BP'!$F$2:$EE$2,AQ$4,'SPACELOG 10 BP'!$F16:$EE16)+SUMIF('SPACELOG 11 BP'!$F$2:$EE$2,AQ$4,'SPACELOG 11 BP'!$F16:$EE16)+SUMIF('SPACELOG 12 BP'!$F$2:$EE$2,AQ$4,'SPACELOG 12 BP'!$F16:$EE16)</f>
        <v>285</v>
      </c>
      <c r="AR16" s="14">
        <f t="shared" si="11"/>
        <v>3420</v>
      </c>
      <c r="AS16" s="13">
        <f>SUMIF('reporting montigny'!$F$2:$EE$2,AS$4,'reporting montigny'!$F16:$EE16)+SUMIF('reporting boissy'!$F$2:$EE$2,AS$4,'reporting boissy'!$F16:$EE16)+SUMIF('reporting moussy'!$F$2:$EE$2,AS$4,'reporting moussy'!$F16:$EE16)+SUMIF('reporting trappes'!$F$2:$EE$2,AS$4,'reporting trappes'!$F16:$EE16)+SUMIF('SPACELOG 5 BP'!$F$2:$EE$2,AS$4,'SPACELOG 5 BP'!$F16:$EE16)+SUMIF('SPACELOG 6 BP'!$F$2:$EE$2,AS$4,'SPACELOG 6 BP'!$F16:$EE16)+SUMIF('SPACELOG 7 BP'!$F$2:$EE$2,AS$4,'SPACELOG 7 BP'!$F16:$EE16)+SUMIF('SPACELOG 8 BP'!$F$2:$EE$2,AS$4,'SPACELOG 8 BP'!$F16:$EE16)+SUMIF('SPACELOG 9 BP'!$F$2:$EE$2,AS$4,'SPACELOG 9 BP'!$F16:$EE16)+SUMIF('SPACELOG 10 BP'!$F$2:$EE$2,AS$4,'SPACELOG 10 BP'!$F16:$EE16)+SUMIF('SPACELOG 11 BP'!$F$2:$EE$2,AS$4,'SPACELOG 11 BP'!$F16:$EE16)+SUMIF('SPACELOG 12 BP'!$F$2:$EE$2,AS$4,'SPACELOG 12 BP'!$F16:$EE16)</f>
        <v>285</v>
      </c>
      <c r="AT16" s="13">
        <f>SUMIF('reporting montigny'!$F$2:$EE$2,AT$4,'reporting montigny'!$F16:$EE16)+SUMIF('reporting boissy'!$F$2:$EE$2,AT$4,'reporting boissy'!$F16:$EE16)+SUMIF('reporting moussy'!$F$2:$EE$2,AT$4,'reporting moussy'!$F16:$EE16)+SUMIF('reporting trappes'!$F$2:$EE$2,AT$4,'reporting trappes'!$F16:$EE16)+SUMIF('SPACELOG 5 BP'!$F$2:$EE$2,AT$4,'SPACELOG 5 BP'!$F16:$EE16)+SUMIF('SPACELOG 6 BP'!$F$2:$EE$2,AT$4,'SPACELOG 6 BP'!$F16:$EE16)+SUMIF('SPACELOG 7 BP'!$F$2:$EE$2,AT$4,'SPACELOG 7 BP'!$F16:$EE16)+SUMIF('SPACELOG 8 BP'!$F$2:$EE$2,AT$4,'SPACELOG 8 BP'!$F16:$EE16)+SUMIF('SPACELOG 9 BP'!$F$2:$EE$2,AT$4,'SPACELOG 9 BP'!$F16:$EE16)+SUMIF('SPACELOG 10 BP'!$F$2:$EE$2,AT$4,'SPACELOG 10 BP'!$F16:$EE16)+SUMIF('SPACELOG 11 BP'!$F$2:$EE$2,AT$4,'SPACELOG 11 BP'!$F16:$EE16)+SUMIF('SPACELOG 12 BP'!$F$2:$EE$2,AT$4,'SPACELOG 12 BP'!$F16:$EE16)</f>
        <v>285</v>
      </c>
      <c r="AU16" s="13">
        <f>SUMIF('reporting montigny'!$F$2:$EE$2,AU$4,'reporting montigny'!$F16:$EE16)+SUMIF('reporting boissy'!$F$2:$EE$2,AU$4,'reporting boissy'!$F16:$EE16)+SUMIF('reporting moussy'!$F$2:$EE$2,AU$4,'reporting moussy'!$F16:$EE16)+SUMIF('reporting trappes'!$F$2:$EE$2,AU$4,'reporting trappes'!$F16:$EE16)+SUMIF('SPACELOG 5 BP'!$F$2:$EE$2,AU$4,'SPACELOG 5 BP'!$F16:$EE16)+SUMIF('SPACELOG 6 BP'!$F$2:$EE$2,AU$4,'SPACELOG 6 BP'!$F16:$EE16)+SUMIF('SPACELOG 7 BP'!$F$2:$EE$2,AU$4,'SPACELOG 7 BP'!$F16:$EE16)+SUMIF('SPACELOG 8 BP'!$F$2:$EE$2,AU$4,'SPACELOG 8 BP'!$F16:$EE16)+SUMIF('SPACELOG 9 BP'!$F$2:$EE$2,AU$4,'SPACELOG 9 BP'!$F16:$EE16)+SUMIF('SPACELOG 10 BP'!$F$2:$EE$2,AU$4,'SPACELOG 10 BP'!$F16:$EE16)+SUMIF('SPACELOG 11 BP'!$F$2:$EE$2,AU$4,'SPACELOG 11 BP'!$F16:$EE16)+SUMIF('SPACELOG 12 BP'!$F$2:$EE$2,AU$4,'SPACELOG 12 BP'!$F16:$EE16)</f>
        <v>285</v>
      </c>
      <c r="AV16" s="13">
        <f>SUMIF('reporting montigny'!$F$2:$EE$2,AV$4,'reporting montigny'!$F16:$EE16)+SUMIF('reporting boissy'!$F$2:$EE$2,AV$4,'reporting boissy'!$F16:$EE16)+SUMIF('reporting moussy'!$F$2:$EE$2,AV$4,'reporting moussy'!$F16:$EE16)+SUMIF('reporting trappes'!$F$2:$EE$2,AV$4,'reporting trappes'!$F16:$EE16)+SUMIF('SPACELOG 5 BP'!$F$2:$EE$2,AV$4,'SPACELOG 5 BP'!$F16:$EE16)+SUMIF('SPACELOG 6 BP'!$F$2:$EE$2,AV$4,'SPACELOG 6 BP'!$F16:$EE16)+SUMIF('SPACELOG 7 BP'!$F$2:$EE$2,AV$4,'SPACELOG 7 BP'!$F16:$EE16)+SUMIF('SPACELOG 8 BP'!$F$2:$EE$2,AV$4,'SPACELOG 8 BP'!$F16:$EE16)+SUMIF('SPACELOG 9 BP'!$F$2:$EE$2,AV$4,'SPACELOG 9 BP'!$F16:$EE16)+SUMIF('SPACELOG 10 BP'!$F$2:$EE$2,AV$4,'SPACELOG 10 BP'!$F16:$EE16)+SUMIF('SPACELOG 11 BP'!$F$2:$EE$2,AV$4,'SPACELOG 11 BP'!$F16:$EE16)+SUMIF('SPACELOG 12 BP'!$F$2:$EE$2,AV$4,'SPACELOG 12 BP'!$F16:$EE16)</f>
        <v>285</v>
      </c>
      <c r="AW16" s="13">
        <f>SUMIF('reporting montigny'!$F$2:$EE$2,AW$4,'reporting montigny'!$F16:$EE16)+SUMIF('reporting boissy'!$F$2:$EE$2,AW$4,'reporting boissy'!$F16:$EE16)+SUMIF('reporting moussy'!$F$2:$EE$2,AW$4,'reporting moussy'!$F16:$EE16)+SUMIF('reporting trappes'!$F$2:$EE$2,AW$4,'reporting trappes'!$F16:$EE16)+SUMIF('SPACELOG 5 BP'!$F$2:$EE$2,AW$4,'SPACELOG 5 BP'!$F16:$EE16)+SUMIF('SPACELOG 6 BP'!$F$2:$EE$2,AW$4,'SPACELOG 6 BP'!$F16:$EE16)+SUMIF('SPACELOG 7 BP'!$F$2:$EE$2,AW$4,'SPACELOG 7 BP'!$F16:$EE16)+SUMIF('SPACELOG 8 BP'!$F$2:$EE$2,AW$4,'SPACELOG 8 BP'!$F16:$EE16)+SUMIF('SPACELOG 9 BP'!$F$2:$EE$2,AW$4,'SPACELOG 9 BP'!$F16:$EE16)+SUMIF('SPACELOG 10 BP'!$F$2:$EE$2,AW$4,'SPACELOG 10 BP'!$F16:$EE16)+SUMIF('SPACELOG 11 BP'!$F$2:$EE$2,AW$4,'SPACELOG 11 BP'!$F16:$EE16)+SUMIF('SPACELOG 12 BP'!$F$2:$EE$2,AW$4,'SPACELOG 12 BP'!$F16:$EE16)</f>
        <v>285</v>
      </c>
      <c r="AX16" s="13">
        <f>SUMIF('reporting montigny'!$F$2:$EE$2,AX$4,'reporting montigny'!$F16:$EE16)+SUMIF('reporting boissy'!$F$2:$EE$2,AX$4,'reporting boissy'!$F16:$EE16)+SUMIF('reporting moussy'!$F$2:$EE$2,AX$4,'reporting moussy'!$F16:$EE16)+SUMIF('reporting trappes'!$F$2:$EE$2,AX$4,'reporting trappes'!$F16:$EE16)+SUMIF('SPACELOG 5 BP'!$F$2:$EE$2,AX$4,'SPACELOG 5 BP'!$F16:$EE16)+SUMIF('SPACELOG 6 BP'!$F$2:$EE$2,AX$4,'SPACELOG 6 BP'!$F16:$EE16)+SUMIF('SPACELOG 7 BP'!$F$2:$EE$2,AX$4,'SPACELOG 7 BP'!$F16:$EE16)+SUMIF('SPACELOG 8 BP'!$F$2:$EE$2,AX$4,'SPACELOG 8 BP'!$F16:$EE16)+SUMIF('SPACELOG 9 BP'!$F$2:$EE$2,AX$4,'SPACELOG 9 BP'!$F16:$EE16)+SUMIF('SPACELOG 10 BP'!$F$2:$EE$2,AX$4,'SPACELOG 10 BP'!$F16:$EE16)+SUMIF('SPACELOG 11 BP'!$F$2:$EE$2,AX$4,'SPACELOG 11 BP'!$F16:$EE16)+SUMIF('SPACELOG 12 BP'!$F$2:$EE$2,AX$4,'SPACELOG 12 BP'!$F16:$EE16)</f>
        <v>285</v>
      </c>
      <c r="AY16" s="13">
        <f>SUMIF('reporting montigny'!$F$2:$EE$2,AY$4,'reporting montigny'!$F16:$EE16)+SUMIF('reporting boissy'!$F$2:$EE$2,AY$4,'reporting boissy'!$F16:$EE16)+SUMIF('reporting moussy'!$F$2:$EE$2,AY$4,'reporting moussy'!$F16:$EE16)+SUMIF('reporting trappes'!$F$2:$EE$2,AY$4,'reporting trappes'!$F16:$EE16)+SUMIF('SPACELOG 5 BP'!$F$2:$EE$2,AY$4,'SPACELOG 5 BP'!$F16:$EE16)+SUMIF('SPACELOG 6 BP'!$F$2:$EE$2,AY$4,'SPACELOG 6 BP'!$F16:$EE16)+SUMIF('SPACELOG 7 BP'!$F$2:$EE$2,AY$4,'SPACELOG 7 BP'!$F16:$EE16)+SUMIF('SPACELOG 8 BP'!$F$2:$EE$2,AY$4,'SPACELOG 8 BP'!$F16:$EE16)+SUMIF('SPACELOG 9 BP'!$F$2:$EE$2,AY$4,'SPACELOG 9 BP'!$F16:$EE16)+SUMIF('SPACELOG 10 BP'!$F$2:$EE$2,AY$4,'SPACELOG 10 BP'!$F16:$EE16)+SUMIF('SPACELOG 11 BP'!$F$2:$EE$2,AY$4,'SPACELOG 11 BP'!$F16:$EE16)+SUMIF('SPACELOG 12 BP'!$F$2:$EE$2,AY$4,'SPACELOG 12 BP'!$F16:$EE16)</f>
        <v>285</v>
      </c>
      <c r="AZ16" s="13">
        <f>SUMIF('reporting montigny'!$F$2:$EE$2,AZ$4,'reporting montigny'!$F16:$EE16)+SUMIF('reporting boissy'!$F$2:$EE$2,AZ$4,'reporting boissy'!$F16:$EE16)+SUMIF('reporting moussy'!$F$2:$EE$2,AZ$4,'reporting moussy'!$F16:$EE16)+SUMIF('reporting trappes'!$F$2:$EE$2,AZ$4,'reporting trappes'!$F16:$EE16)+SUMIF('SPACELOG 5 BP'!$F$2:$EE$2,AZ$4,'SPACELOG 5 BP'!$F16:$EE16)+SUMIF('SPACELOG 6 BP'!$F$2:$EE$2,AZ$4,'SPACELOG 6 BP'!$F16:$EE16)+SUMIF('SPACELOG 7 BP'!$F$2:$EE$2,AZ$4,'SPACELOG 7 BP'!$F16:$EE16)+SUMIF('SPACELOG 8 BP'!$F$2:$EE$2,AZ$4,'SPACELOG 8 BP'!$F16:$EE16)+SUMIF('SPACELOG 9 BP'!$F$2:$EE$2,AZ$4,'SPACELOG 9 BP'!$F16:$EE16)+SUMIF('SPACELOG 10 BP'!$F$2:$EE$2,AZ$4,'SPACELOG 10 BP'!$F16:$EE16)+SUMIF('SPACELOG 11 BP'!$F$2:$EE$2,AZ$4,'SPACELOG 11 BP'!$F16:$EE16)+SUMIF('SPACELOG 12 BP'!$F$2:$EE$2,AZ$4,'SPACELOG 12 BP'!$F16:$EE16)</f>
        <v>285</v>
      </c>
      <c r="BA16" s="13">
        <f>SUMIF('reporting montigny'!$F$2:$EE$2,BA$4,'reporting montigny'!$F16:$EE16)+SUMIF('reporting boissy'!$F$2:$EE$2,BA$4,'reporting boissy'!$F16:$EE16)+SUMIF('reporting moussy'!$F$2:$EE$2,BA$4,'reporting moussy'!$F16:$EE16)+SUMIF('reporting trappes'!$F$2:$EE$2,BA$4,'reporting trappes'!$F16:$EE16)+SUMIF('SPACELOG 5 BP'!$F$2:$EE$2,BA$4,'SPACELOG 5 BP'!$F16:$EE16)+SUMIF('SPACELOG 6 BP'!$F$2:$EE$2,BA$4,'SPACELOG 6 BP'!$F16:$EE16)+SUMIF('SPACELOG 7 BP'!$F$2:$EE$2,BA$4,'SPACELOG 7 BP'!$F16:$EE16)+SUMIF('SPACELOG 8 BP'!$F$2:$EE$2,BA$4,'SPACELOG 8 BP'!$F16:$EE16)+SUMIF('SPACELOG 9 BP'!$F$2:$EE$2,BA$4,'SPACELOG 9 BP'!$F16:$EE16)+SUMIF('SPACELOG 10 BP'!$F$2:$EE$2,BA$4,'SPACELOG 10 BP'!$F16:$EE16)+SUMIF('SPACELOG 11 BP'!$F$2:$EE$2,BA$4,'SPACELOG 11 BP'!$F16:$EE16)+SUMIF('SPACELOG 12 BP'!$F$2:$EE$2,BA$4,'SPACELOG 12 BP'!$F16:$EE16)</f>
        <v>285</v>
      </c>
      <c r="BB16" s="13">
        <f>SUMIF('reporting montigny'!$F$2:$EE$2,BB$4,'reporting montigny'!$F16:$EE16)+SUMIF('reporting boissy'!$F$2:$EE$2,BB$4,'reporting boissy'!$F16:$EE16)+SUMIF('reporting moussy'!$F$2:$EE$2,BB$4,'reporting moussy'!$F16:$EE16)+SUMIF('reporting trappes'!$F$2:$EE$2,BB$4,'reporting trappes'!$F16:$EE16)+SUMIF('SPACELOG 5 BP'!$F$2:$EE$2,BB$4,'SPACELOG 5 BP'!$F16:$EE16)+SUMIF('SPACELOG 6 BP'!$F$2:$EE$2,BB$4,'SPACELOG 6 BP'!$F16:$EE16)+SUMIF('SPACELOG 7 BP'!$F$2:$EE$2,BB$4,'SPACELOG 7 BP'!$F16:$EE16)+SUMIF('SPACELOG 8 BP'!$F$2:$EE$2,BB$4,'SPACELOG 8 BP'!$F16:$EE16)+SUMIF('SPACELOG 9 BP'!$F$2:$EE$2,BB$4,'SPACELOG 9 BP'!$F16:$EE16)+SUMIF('SPACELOG 10 BP'!$F$2:$EE$2,BB$4,'SPACELOG 10 BP'!$F16:$EE16)+SUMIF('SPACELOG 11 BP'!$F$2:$EE$2,BB$4,'SPACELOG 11 BP'!$F16:$EE16)+SUMIF('SPACELOG 12 BP'!$F$2:$EE$2,BB$4,'SPACELOG 12 BP'!$F16:$EE16)</f>
        <v>285</v>
      </c>
      <c r="BC16" s="13">
        <f>SUMIF('reporting montigny'!$F$2:$EE$2,BC$4,'reporting montigny'!$F16:$EE16)+SUMIF('reporting boissy'!$F$2:$EE$2,BC$4,'reporting boissy'!$F16:$EE16)+SUMIF('reporting moussy'!$F$2:$EE$2,BC$4,'reporting moussy'!$F16:$EE16)+SUMIF('reporting trappes'!$F$2:$EE$2,BC$4,'reporting trappes'!$F16:$EE16)+SUMIF('SPACELOG 5 BP'!$F$2:$EE$2,BC$4,'SPACELOG 5 BP'!$F16:$EE16)+SUMIF('SPACELOG 6 BP'!$F$2:$EE$2,BC$4,'SPACELOG 6 BP'!$F16:$EE16)+SUMIF('SPACELOG 7 BP'!$F$2:$EE$2,BC$4,'SPACELOG 7 BP'!$F16:$EE16)+SUMIF('SPACELOG 8 BP'!$F$2:$EE$2,BC$4,'SPACELOG 8 BP'!$F16:$EE16)+SUMIF('SPACELOG 9 BP'!$F$2:$EE$2,BC$4,'SPACELOG 9 BP'!$F16:$EE16)+SUMIF('SPACELOG 10 BP'!$F$2:$EE$2,BC$4,'SPACELOG 10 BP'!$F16:$EE16)+SUMIF('SPACELOG 11 BP'!$F$2:$EE$2,BC$4,'SPACELOG 11 BP'!$F16:$EE16)+SUMIF('SPACELOG 12 BP'!$F$2:$EE$2,BC$4,'SPACELOG 12 BP'!$F16:$EE16)</f>
        <v>285</v>
      </c>
      <c r="BD16" s="13">
        <f>SUMIF('reporting montigny'!$F$2:$EE$2,BD$4,'reporting montigny'!$F16:$EE16)+SUMIF('reporting boissy'!$F$2:$EE$2,BD$4,'reporting boissy'!$F16:$EE16)+SUMIF('reporting moussy'!$F$2:$EE$2,BD$4,'reporting moussy'!$F16:$EE16)+SUMIF('reporting trappes'!$F$2:$EE$2,BD$4,'reporting trappes'!$F16:$EE16)+SUMIF('SPACELOG 5 BP'!$F$2:$EE$2,BD$4,'SPACELOG 5 BP'!$F16:$EE16)+SUMIF('SPACELOG 6 BP'!$F$2:$EE$2,BD$4,'SPACELOG 6 BP'!$F16:$EE16)+SUMIF('SPACELOG 7 BP'!$F$2:$EE$2,BD$4,'SPACELOG 7 BP'!$F16:$EE16)+SUMIF('SPACELOG 8 BP'!$F$2:$EE$2,BD$4,'SPACELOG 8 BP'!$F16:$EE16)+SUMIF('SPACELOG 9 BP'!$F$2:$EE$2,BD$4,'SPACELOG 9 BP'!$F16:$EE16)+SUMIF('SPACELOG 10 BP'!$F$2:$EE$2,BD$4,'SPACELOG 10 BP'!$F16:$EE16)+SUMIF('SPACELOG 11 BP'!$F$2:$EE$2,BD$4,'SPACELOG 11 BP'!$F16:$EE16)+SUMIF('SPACELOG 12 BP'!$F$2:$EE$2,BD$4,'SPACELOG 12 BP'!$F16:$EE16)</f>
        <v>285</v>
      </c>
      <c r="BE16" s="14">
        <f t="shared" si="12"/>
        <v>3420</v>
      </c>
      <c r="BF16" s="13">
        <f>SUMIF('reporting montigny'!$F$2:$EE$2,BF$4,'reporting montigny'!$F16:$EE16)+SUMIF('reporting boissy'!$F$2:$EE$2,BF$4,'reporting boissy'!$F16:$EE16)+SUMIF('reporting moussy'!$F$2:$EE$2,BF$4,'reporting moussy'!$F16:$EE16)+SUMIF('reporting trappes'!$F$2:$EE$2,BF$4,'reporting trappes'!$F16:$EE16)+SUMIF('SPACELOG 5 BP'!$F$2:$EE$2,BF$4,'SPACELOG 5 BP'!$F16:$EE16)+SUMIF('SPACELOG 6 BP'!$F$2:$EE$2,BF$4,'SPACELOG 6 BP'!$F16:$EE16)+SUMIF('SPACELOG 7 BP'!$F$2:$EE$2,BF$4,'SPACELOG 7 BP'!$F16:$EE16)+SUMIF('SPACELOG 8 BP'!$F$2:$EE$2,BF$4,'SPACELOG 8 BP'!$F16:$EE16)+SUMIF('SPACELOG 9 BP'!$F$2:$EE$2,BF$4,'SPACELOG 9 BP'!$F16:$EE16)+SUMIF('SPACELOG 10 BP'!$F$2:$EE$2,BF$4,'SPACELOG 10 BP'!$F16:$EE16)+SUMIF('SPACELOG 11 BP'!$F$2:$EE$2,BF$4,'SPACELOG 11 BP'!$F16:$EE16)+SUMIF('SPACELOG 12 BP'!$F$2:$EE$2,BF$4,'SPACELOG 12 BP'!$F16:$EE16)</f>
        <v>285</v>
      </c>
      <c r="BG16" s="13">
        <f>SUMIF('reporting montigny'!$F$2:$EE$2,BG$4,'reporting montigny'!$F16:$EE16)+SUMIF('reporting boissy'!$F$2:$EE$2,BG$4,'reporting boissy'!$F16:$EE16)+SUMIF('reporting moussy'!$F$2:$EE$2,BG$4,'reporting moussy'!$F16:$EE16)+SUMIF('reporting trappes'!$F$2:$EE$2,BG$4,'reporting trappes'!$F16:$EE16)+SUMIF('SPACELOG 5 BP'!$F$2:$EE$2,BG$4,'SPACELOG 5 BP'!$F16:$EE16)+SUMIF('SPACELOG 6 BP'!$F$2:$EE$2,BG$4,'SPACELOG 6 BP'!$F16:$EE16)+SUMIF('SPACELOG 7 BP'!$F$2:$EE$2,BG$4,'SPACELOG 7 BP'!$F16:$EE16)+SUMIF('SPACELOG 8 BP'!$F$2:$EE$2,BG$4,'SPACELOG 8 BP'!$F16:$EE16)+SUMIF('SPACELOG 9 BP'!$F$2:$EE$2,BG$4,'SPACELOG 9 BP'!$F16:$EE16)+SUMIF('SPACELOG 10 BP'!$F$2:$EE$2,BG$4,'SPACELOG 10 BP'!$F16:$EE16)+SUMIF('SPACELOG 11 BP'!$F$2:$EE$2,BG$4,'SPACELOG 11 BP'!$F16:$EE16)+SUMIF('SPACELOG 12 BP'!$F$2:$EE$2,BG$4,'SPACELOG 12 BP'!$F16:$EE16)</f>
        <v>285</v>
      </c>
      <c r="BH16" s="13">
        <f>SUMIF('reporting montigny'!$F$2:$EE$2,BH$4,'reporting montigny'!$F16:$EE16)+SUMIF('reporting boissy'!$F$2:$EE$2,BH$4,'reporting boissy'!$F16:$EE16)+SUMIF('reporting moussy'!$F$2:$EE$2,BH$4,'reporting moussy'!$F16:$EE16)+SUMIF('reporting trappes'!$F$2:$EE$2,BH$4,'reporting trappes'!$F16:$EE16)+SUMIF('SPACELOG 5 BP'!$F$2:$EE$2,BH$4,'SPACELOG 5 BP'!$F16:$EE16)+SUMIF('SPACELOG 6 BP'!$F$2:$EE$2,BH$4,'SPACELOG 6 BP'!$F16:$EE16)+SUMIF('SPACELOG 7 BP'!$F$2:$EE$2,BH$4,'SPACELOG 7 BP'!$F16:$EE16)+SUMIF('SPACELOG 8 BP'!$F$2:$EE$2,BH$4,'SPACELOG 8 BP'!$F16:$EE16)+SUMIF('SPACELOG 9 BP'!$F$2:$EE$2,BH$4,'SPACELOG 9 BP'!$F16:$EE16)+SUMIF('SPACELOG 10 BP'!$F$2:$EE$2,BH$4,'SPACELOG 10 BP'!$F16:$EE16)+SUMIF('SPACELOG 11 BP'!$F$2:$EE$2,BH$4,'SPACELOG 11 BP'!$F16:$EE16)+SUMIF('SPACELOG 12 BP'!$F$2:$EE$2,BH$4,'SPACELOG 12 BP'!$F16:$EE16)</f>
        <v>285</v>
      </c>
      <c r="BI16" s="13">
        <f>SUMIF('reporting montigny'!$F$2:$EE$2,BI$4,'reporting montigny'!$F16:$EE16)+SUMIF('reporting boissy'!$F$2:$EE$2,BI$4,'reporting boissy'!$F16:$EE16)+SUMIF('reporting moussy'!$F$2:$EE$2,BI$4,'reporting moussy'!$F16:$EE16)+SUMIF('reporting trappes'!$F$2:$EE$2,BI$4,'reporting trappes'!$F16:$EE16)+SUMIF('SPACELOG 5 BP'!$F$2:$EE$2,BI$4,'SPACELOG 5 BP'!$F16:$EE16)+SUMIF('SPACELOG 6 BP'!$F$2:$EE$2,BI$4,'SPACELOG 6 BP'!$F16:$EE16)+SUMIF('SPACELOG 7 BP'!$F$2:$EE$2,BI$4,'SPACELOG 7 BP'!$F16:$EE16)+SUMIF('SPACELOG 8 BP'!$F$2:$EE$2,BI$4,'SPACELOG 8 BP'!$F16:$EE16)+SUMIF('SPACELOG 9 BP'!$F$2:$EE$2,BI$4,'SPACELOG 9 BP'!$F16:$EE16)+SUMIF('SPACELOG 10 BP'!$F$2:$EE$2,BI$4,'SPACELOG 10 BP'!$F16:$EE16)+SUMIF('SPACELOG 11 BP'!$F$2:$EE$2,BI$4,'SPACELOG 11 BP'!$F16:$EE16)+SUMIF('SPACELOG 12 BP'!$F$2:$EE$2,BI$4,'SPACELOG 12 BP'!$F16:$EE16)</f>
        <v>285</v>
      </c>
      <c r="BJ16" s="13">
        <f>SUMIF('reporting montigny'!$F$2:$EE$2,BJ$4,'reporting montigny'!$F16:$EE16)+SUMIF('reporting boissy'!$F$2:$EE$2,BJ$4,'reporting boissy'!$F16:$EE16)+SUMIF('reporting moussy'!$F$2:$EE$2,BJ$4,'reporting moussy'!$F16:$EE16)+SUMIF('reporting trappes'!$F$2:$EE$2,BJ$4,'reporting trappes'!$F16:$EE16)+SUMIF('SPACELOG 5 BP'!$F$2:$EE$2,BJ$4,'SPACELOG 5 BP'!$F16:$EE16)+SUMIF('SPACELOG 6 BP'!$F$2:$EE$2,BJ$4,'SPACELOG 6 BP'!$F16:$EE16)+SUMIF('SPACELOG 7 BP'!$F$2:$EE$2,BJ$4,'SPACELOG 7 BP'!$F16:$EE16)+SUMIF('SPACELOG 8 BP'!$F$2:$EE$2,BJ$4,'SPACELOG 8 BP'!$F16:$EE16)+SUMIF('SPACELOG 9 BP'!$F$2:$EE$2,BJ$4,'SPACELOG 9 BP'!$F16:$EE16)+SUMIF('SPACELOG 10 BP'!$F$2:$EE$2,BJ$4,'SPACELOG 10 BP'!$F16:$EE16)+SUMIF('SPACELOG 11 BP'!$F$2:$EE$2,BJ$4,'SPACELOG 11 BP'!$F16:$EE16)+SUMIF('SPACELOG 12 BP'!$F$2:$EE$2,BJ$4,'SPACELOG 12 BP'!$F16:$EE16)</f>
        <v>285</v>
      </c>
      <c r="BK16" s="13">
        <f>SUMIF('reporting montigny'!$F$2:$EE$2,BK$4,'reporting montigny'!$F16:$EE16)+SUMIF('reporting boissy'!$F$2:$EE$2,BK$4,'reporting boissy'!$F16:$EE16)+SUMIF('reporting moussy'!$F$2:$EE$2,BK$4,'reporting moussy'!$F16:$EE16)+SUMIF('reporting trappes'!$F$2:$EE$2,BK$4,'reporting trappes'!$F16:$EE16)+SUMIF('SPACELOG 5 BP'!$F$2:$EE$2,BK$4,'SPACELOG 5 BP'!$F16:$EE16)+SUMIF('SPACELOG 6 BP'!$F$2:$EE$2,BK$4,'SPACELOG 6 BP'!$F16:$EE16)+SUMIF('SPACELOG 7 BP'!$F$2:$EE$2,BK$4,'SPACELOG 7 BP'!$F16:$EE16)+SUMIF('SPACELOG 8 BP'!$F$2:$EE$2,BK$4,'SPACELOG 8 BP'!$F16:$EE16)+SUMIF('SPACELOG 9 BP'!$F$2:$EE$2,BK$4,'SPACELOG 9 BP'!$F16:$EE16)+SUMIF('SPACELOG 10 BP'!$F$2:$EE$2,BK$4,'SPACELOG 10 BP'!$F16:$EE16)+SUMIF('SPACELOG 11 BP'!$F$2:$EE$2,BK$4,'SPACELOG 11 BP'!$F16:$EE16)+SUMIF('SPACELOG 12 BP'!$F$2:$EE$2,BK$4,'SPACELOG 12 BP'!$F16:$EE16)</f>
        <v>285</v>
      </c>
      <c r="BL16" s="13">
        <f>SUMIF('reporting montigny'!$F$2:$EE$2,BL$4,'reporting montigny'!$F16:$EE16)+SUMIF('reporting boissy'!$F$2:$EE$2,BL$4,'reporting boissy'!$F16:$EE16)+SUMIF('reporting moussy'!$F$2:$EE$2,BL$4,'reporting moussy'!$F16:$EE16)+SUMIF('reporting trappes'!$F$2:$EE$2,BL$4,'reporting trappes'!$F16:$EE16)+SUMIF('SPACELOG 5 BP'!$F$2:$EE$2,BL$4,'SPACELOG 5 BP'!$F16:$EE16)+SUMIF('SPACELOG 6 BP'!$F$2:$EE$2,BL$4,'SPACELOG 6 BP'!$F16:$EE16)+SUMIF('SPACELOG 7 BP'!$F$2:$EE$2,BL$4,'SPACELOG 7 BP'!$F16:$EE16)+SUMIF('SPACELOG 8 BP'!$F$2:$EE$2,BL$4,'SPACELOG 8 BP'!$F16:$EE16)+SUMIF('SPACELOG 9 BP'!$F$2:$EE$2,BL$4,'SPACELOG 9 BP'!$F16:$EE16)+SUMIF('SPACELOG 10 BP'!$F$2:$EE$2,BL$4,'SPACELOG 10 BP'!$F16:$EE16)+SUMIF('SPACELOG 11 BP'!$F$2:$EE$2,BL$4,'SPACELOG 11 BP'!$F16:$EE16)+SUMIF('SPACELOG 12 BP'!$F$2:$EE$2,BL$4,'SPACELOG 12 BP'!$F16:$EE16)</f>
        <v>285</v>
      </c>
      <c r="BM16" s="13">
        <f>SUMIF('reporting montigny'!$F$2:$EE$2,BM$4,'reporting montigny'!$F16:$EE16)+SUMIF('reporting boissy'!$F$2:$EE$2,BM$4,'reporting boissy'!$F16:$EE16)+SUMIF('reporting moussy'!$F$2:$EE$2,BM$4,'reporting moussy'!$F16:$EE16)+SUMIF('reporting trappes'!$F$2:$EE$2,BM$4,'reporting trappes'!$F16:$EE16)+SUMIF('SPACELOG 5 BP'!$F$2:$EE$2,BM$4,'SPACELOG 5 BP'!$F16:$EE16)+SUMIF('SPACELOG 6 BP'!$F$2:$EE$2,BM$4,'SPACELOG 6 BP'!$F16:$EE16)+SUMIF('SPACELOG 7 BP'!$F$2:$EE$2,BM$4,'SPACELOG 7 BP'!$F16:$EE16)+SUMIF('SPACELOG 8 BP'!$F$2:$EE$2,BM$4,'SPACELOG 8 BP'!$F16:$EE16)+SUMIF('SPACELOG 9 BP'!$F$2:$EE$2,BM$4,'SPACELOG 9 BP'!$F16:$EE16)+SUMIF('SPACELOG 10 BP'!$F$2:$EE$2,BM$4,'SPACELOG 10 BP'!$F16:$EE16)+SUMIF('SPACELOG 11 BP'!$F$2:$EE$2,BM$4,'SPACELOG 11 BP'!$F16:$EE16)+SUMIF('SPACELOG 12 BP'!$F$2:$EE$2,BM$4,'SPACELOG 12 BP'!$F16:$EE16)</f>
        <v>285</v>
      </c>
      <c r="BN16" s="13">
        <f>SUMIF('reporting montigny'!$F$2:$EE$2,BN$4,'reporting montigny'!$F16:$EE16)+SUMIF('reporting boissy'!$F$2:$EE$2,BN$4,'reporting boissy'!$F16:$EE16)+SUMIF('reporting moussy'!$F$2:$EE$2,BN$4,'reporting moussy'!$F16:$EE16)+SUMIF('reporting trappes'!$F$2:$EE$2,BN$4,'reporting trappes'!$F16:$EE16)+SUMIF('SPACELOG 5 BP'!$F$2:$EE$2,BN$4,'SPACELOG 5 BP'!$F16:$EE16)+SUMIF('SPACELOG 6 BP'!$F$2:$EE$2,BN$4,'SPACELOG 6 BP'!$F16:$EE16)+SUMIF('SPACELOG 7 BP'!$F$2:$EE$2,BN$4,'SPACELOG 7 BP'!$F16:$EE16)+SUMIF('SPACELOG 8 BP'!$F$2:$EE$2,BN$4,'SPACELOG 8 BP'!$F16:$EE16)+SUMIF('SPACELOG 9 BP'!$F$2:$EE$2,BN$4,'SPACELOG 9 BP'!$F16:$EE16)+SUMIF('SPACELOG 10 BP'!$F$2:$EE$2,BN$4,'SPACELOG 10 BP'!$F16:$EE16)+SUMIF('SPACELOG 11 BP'!$F$2:$EE$2,BN$4,'SPACELOG 11 BP'!$F16:$EE16)+SUMIF('SPACELOG 12 BP'!$F$2:$EE$2,BN$4,'SPACELOG 12 BP'!$F16:$EE16)</f>
        <v>285</v>
      </c>
      <c r="BO16" s="13">
        <f>SUMIF('reporting montigny'!$F$2:$EE$2,BO$4,'reporting montigny'!$F16:$EE16)+SUMIF('reporting boissy'!$F$2:$EE$2,BO$4,'reporting boissy'!$F16:$EE16)+SUMIF('reporting moussy'!$F$2:$EE$2,BO$4,'reporting moussy'!$F16:$EE16)+SUMIF('reporting trappes'!$F$2:$EE$2,BO$4,'reporting trappes'!$F16:$EE16)+SUMIF('SPACELOG 5 BP'!$F$2:$EE$2,BO$4,'SPACELOG 5 BP'!$F16:$EE16)+SUMIF('SPACELOG 6 BP'!$F$2:$EE$2,BO$4,'SPACELOG 6 BP'!$F16:$EE16)+SUMIF('SPACELOG 7 BP'!$F$2:$EE$2,BO$4,'SPACELOG 7 BP'!$F16:$EE16)+SUMIF('SPACELOG 8 BP'!$F$2:$EE$2,BO$4,'SPACELOG 8 BP'!$F16:$EE16)+SUMIF('SPACELOG 9 BP'!$F$2:$EE$2,BO$4,'SPACELOG 9 BP'!$F16:$EE16)+SUMIF('SPACELOG 10 BP'!$F$2:$EE$2,BO$4,'SPACELOG 10 BP'!$F16:$EE16)+SUMIF('SPACELOG 11 BP'!$F$2:$EE$2,BO$4,'SPACELOG 11 BP'!$F16:$EE16)+SUMIF('SPACELOG 12 BP'!$F$2:$EE$2,BO$4,'SPACELOG 12 BP'!$F16:$EE16)</f>
        <v>285</v>
      </c>
      <c r="BP16" s="13">
        <f>SUMIF('reporting montigny'!$F$2:$EE$2,BP$4,'reporting montigny'!$F16:$EE16)+SUMIF('reporting boissy'!$F$2:$EE$2,BP$4,'reporting boissy'!$F16:$EE16)+SUMIF('reporting moussy'!$F$2:$EE$2,BP$4,'reporting moussy'!$F16:$EE16)+SUMIF('reporting trappes'!$F$2:$EE$2,BP$4,'reporting trappes'!$F16:$EE16)+SUMIF('SPACELOG 5 BP'!$F$2:$EE$2,BP$4,'SPACELOG 5 BP'!$F16:$EE16)+SUMIF('SPACELOG 6 BP'!$F$2:$EE$2,BP$4,'SPACELOG 6 BP'!$F16:$EE16)+SUMIF('SPACELOG 7 BP'!$F$2:$EE$2,BP$4,'SPACELOG 7 BP'!$F16:$EE16)+SUMIF('SPACELOG 8 BP'!$F$2:$EE$2,BP$4,'SPACELOG 8 BP'!$F16:$EE16)+SUMIF('SPACELOG 9 BP'!$F$2:$EE$2,BP$4,'SPACELOG 9 BP'!$F16:$EE16)+SUMIF('SPACELOG 10 BP'!$F$2:$EE$2,BP$4,'SPACELOG 10 BP'!$F16:$EE16)+SUMIF('SPACELOG 11 BP'!$F$2:$EE$2,BP$4,'SPACELOG 11 BP'!$F16:$EE16)+SUMIF('SPACELOG 12 BP'!$F$2:$EE$2,BP$4,'SPACELOG 12 BP'!$F16:$EE16)</f>
        <v>285</v>
      </c>
      <c r="BQ16" s="13">
        <f>SUMIF('reporting montigny'!$F$2:$EE$2,BQ$4,'reporting montigny'!$F16:$EE16)+SUMIF('reporting boissy'!$F$2:$EE$2,BQ$4,'reporting boissy'!$F16:$EE16)+SUMIF('reporting moussy'!$F$2:$EE$2,BQ$4,'reporting moussy'!$F16:$EE16)+SUMIF('reporting trappes'!$F$2:$EE$2,BQ$4,'reporting trappes'!$F16:$EE16)+SUMIF('SPACELOG 5 BP'!$F$2:$EE$2,BQ$4,'SPACELOG 5 BP'!$F16:$EE16)+SUMIF('SPACELOG 6 BP'!$F$2:$EE$2,BQ$4,'SPACELOG 6 BP'!$F16:$EE16)+SUMIF('SPACELOG 7 BP'!$F$2:$EE$2,BQ$4,'SPACELOG 7 BP'!$F16:$EE16)+SUMIF('SPACELOG 8 BP'!$F$2:$EE$2,BQ$4,'SPACELOG 8 BP'!$F16:$EE16)+SUMIF('SPACELOG 9 BP'!$F$2:$EE$2,BQ$4,'SPACELOG 9 BP'!$F16:$EE16)+SUMIF('SPACELOG 10 BP'!$F$2:$EE$2,BQ$4,'SPACELOG 10 BP'!$F16:$EE16)+SUMIF('SPACELOG 11 BP'!$F$2:$EE$2,BQ$4,'SPACELOG 11 BP'!$F16:$EE16)+SUMIF('SPACELOG 12 BP'!$F$2:$EE$2,BQ$4,'SPACELOG 12 BP'!$F16:$EE16)</f>
        <v>285</v>
      </c>
      <c r="BR16" s="14">
        <f t="shared" si="13"/>
        <v>3420</v>
      </c>
      <c r="BS16" s="13">
        <f>SUMIF('reporting montigny'!$F$2:$EE$2,BS$4,'reporting montigny'!$F16:$EE16)+SUMIF('reporting boissy'!$F$2:$EE$2,BS$4,'reporting boissy'!$F16:$EE16)+SUMIF('reporting moussy'!$F$2:$EE$2,BS$4,'reporting moussy'!$F16:$EE16)+SUMIF('reporting trappes'!$F$2:$EE$2,BS$4,'reporting trappes'!$F16:$EE16)+SUMIF('SPACELOG 5 BP'!$F$2:$EE$2,BS$4,'SPACELOG 5 BP'!$F16:$EE16)+SUMIF('SPACELOG 6 BP'!$F$2:$EE$2,BS$4,'SPACELOG 6 BP'!$F16:$EE16)+SUMIF('SPACELOG 7 BP'!$F$2:$EE$2,BS$4,'SPACELOG 7 BP'!$F16:$EE16)+SUMIF('SPACELOG 8 BP'!$F$2:$EE$2,BS$4,'SPACELOG 8 BP'!$F16:$EE16)+SUMIF('SPACELOG 9 BP'!$F$2:$EE$2,BS$4,'SPACELOG 9 BP'!$F16:$EE16)+SUMIF('SPACELOG 10 BP'!$F$2:$EE$2,BS$4,'SPACELOG 10 BP'!$F16:$EE16)+SUMIF('SPACELOG 11 BP'!$F$2:$EE$2,BS$4,'SPACELOG 11 BP'!$F16:$EE16)+SUMIF('SPACELOG 12 BP'!$F$2:$EE$2,BS$4,'SPACELOG 12 BP'!$F16:$EE16)</f>
        <v>285</v>
      </c>
      <c r="BT16" s="13">
        <f>SUMIF('reporting montigny'!$F$2:$EE$2,BT$4,'reporting montigny'!$F16:$EE16)+SUMIF('reporting boissy'!$F$2:$EE$2,BT$4,'reporting boissy'!$F16:$EE16)+SUMIF('reporting moussy'!$F$2:$EE$2,BT$4,'reporting moussy'!$F16:$EE16)+SUMIF('reporting trappes'!$F$2:$EE$2,BT$4,'reporting trappes'!$F16:$EE16)+SUMIF('SPACELOG 5 BP'!$F$2:$EE$2,BT$4,'SPACELOG 5 BP'!$F16:$EE16)+SUMIF('SPACELOG 6 BP'!$F$2:$EE$2,BT$4,'SPACELOG 6 BP'!$F16:$EE16)+SUMIF('SPACELOG 7 BP'!$F$2:$EE$2,BT$4,'SPACELOG 7 BP'!$F16:$EE16)+SUMIF('SPACELOG 8 BP'!$F$2:$EE$2,BT$4,'SPACELOG 8 BP'!$F16:$EE16)+SUMIF('SPACELOG 9 BP'!$F$2:$EE$2,BT$4,'SPACELOG 9 BP'!$F16:$EE16)+SUMIF('SPACELOG 10 BP'!$F$2:$EE$2,BT$4,'SPACELOG 10 BP'!$F16:$EE16)+SUMIF('SPACELOG 11 BP'!$F$2:$EE$2,BT$4,'SPACELOG 11 BP'!$F16:$EE16)+SUMIF('SPACELOG 12 BP'!$F$2:$EE$2,BT$4,'SPACELOG 12 BP'!$F16:$EE16)</f>
        <v>285</v>
      </c>
      <c r="BU16" s="13">
        <f>SUMIF('reporting montigny'!$F$2:$EE$2,BU$4,'reporting montigny'!$F16:$EE16)+SUMIF('reporting boissy'!$F$2:$EE$2,BU$4,'reporting boissy'!$F16:$EE16)+SUMIF('reporting moussy'!$F$2:$EE$2,BU$4,'reporting moussy'!$F16:$EE16)+SUMIF('reporting trappes'!$F$2:$EE$2,BU$4,'reporting trappes'!$F16:$EE16)+SUMIF('SPACELOG 5 BP'!$F$2:$EE$2,BU$4,'SPACELOG 5 BP'!$F16:$EE16)+SUMIF('SPACELOG 6 BP'!$F$2:$EE$2,BU$4,'SPACELOG 6 BP'!$F16:$EE16)+SUMIF('SPACELOG 7 BP'!$F$2:$EE$2,BU$4,'SPACELOG 7 BP'!$F16:$EE16)+SUMIF('SPACELOG 8 BP'!$F$2:$EE$2,BU$4,'SPACELOG 8 BP'!$F16:$EE16)+SUMIF('SPACELOG 9 BP'!$F$2:$EE$2,BU$4,'SPACELOG 9 BP'!$F16:$EE16)+SUMIF('SPACELOG 10 BP'!$F$2:$EE$2,BU$4,'SPACELOG 10 BP'!$F16:$EE16)+SUMIF('SPACELOG 11 BP'!$F$2:$EE$2,BU$4,'SPACELOG 11 BP'!$F16:$EE16)+SUMIF('SPACELOG 12 BP'!$F$2:$EE$2,BU$4,'SPACELOG 12 BP'!$F16:$EE16)</f>
        <v>285</v>
      </c>
      <c r="BV16" s="13">
        <f>SUMIF('reporting montigny'!$F$2:$EE$2,BV$4,'reporting montigny'!$F16:$EE16)+SUMIF('reporting boissy'!$F$2:$EE$2,BV$4,'reporting boissy'!$F16:$EE16)+SUMIF('reporting moussy'!$F$2:$EE$2,BV$4,'reporting moussy'!$F16:$EE16)+SUMIF('reporting trappes'!$F$2:$EE$2,BV$4,'reporting trappes'!$F16:$EE16)+SUMIF('SPACELOG 5 BP'!$F$2:$EE$2,BV$4,'SPACELOG 5 BP'!$F16:$EE16)+SUMIF('SPACELOG 6 BP'!$F$2:$EE$2,BV$4,'SPACELOG 6 BP'!$F16:$EE16)+SUMIF('SPACELOG 7 BP'!$F$2:$EE$2,BV$4,'SPACELOG 7 BP'!$F16:$EE16)+SUMIF('SPACELOG 8 BP'!$F$2:$EE$2,BV$4,'SPACELOG 8 BP'!$F16:$EE16)+SUMIF('SPACELOG 9 BP'!$F$2:$EE$2,BV$4,'SPACELOG 9 BP'!$F16:$EE16)+SUMIF('SPACELOG 10 BP'!$F$2:$EE$2,BV$4,'SPACELOG 10 BP'!$F16:$EE16)+SUMIF('SPACELOG 11 BP'!$F$2:$EE$2,BV$4,'SPACELOG 11 BP'!$F16:$EE16)+SUMIF('SPACELOG 12 BP'!$F$2:$EE$2,BV$4,'SPACELOG 12 BP'!$F16:$EE16)</f>
        <v>285</v>
      </c>
      <c r="BW16" s="13">
        <f>SUMIF('reporting montigny'!$F$2:$EE$2,BW$4,'reporting montigny'!$F16:$EE16)+SUMIF('reporting boissy'!$F$2:$EE$2,BW$4,'reporting boissy'!$F16:$EE16)+SUMIF('reporting moussy'!$F$2:$EE$2,BW$4,'reporting moussy'!$F16:$EE16)+SUMIF('reporting trappes'!$F$2:$EE$2,BW$4,'reporting trappes'!$F16:$EE16)+SUMIF('SPACELOG 5 BP'!$F$2:$EE$2,BW$4,'SPACELOG 5 BP'!$F16:$EE16)+SUMIF('SPACELOG 6 BP'!$F$2:$EE$2,BW$4,'SPACELOG 6 BP'!$F16:$EE16)+SUMIF('SPACELOG 7 BP'!$F$2:$EE$2,BW$4,'SPACELOG 7 BP'!$F16:$EE16)+SUMIF('SPACELOG 8 BP'!$F$2:$EE$2,BW$4,'SPACELOG 8 BP'!$F16:$EE16)+SUMIF('SPACELOG 9 BP'!$F$2:$EE$2,BW$4,'SPACELOG 9 BP'!$F16:$EE16)+SUMIF('SPACELOG 10 BP'!$F$2:$EE$2,BW$4,'SPACELOG 10 BP'!$F16:$EE16)+SUMIF('SPACELOG 11 BP'!$F$2:$EE$2,BW$4,'SPACELOG 11 BP'!$F16:$EE16)+SUMIF('SPACELOG 12 BP'!$F$2:$EE$2,BW$4,'SPACELOG 12 BP'!$F16:$EE16)</f>
        <v>285</v>
      </c>
      <c r="BX16" s="13">
        <f>SUMIF('reporting montigny'!$F$2:$EE$2,BX$4,'reporting montigny'!$F16:$EE16)+SUMIF('reporting boissy'!$F$2:$EE$2,BX$4,'reporting boissy'!$F16:$EE16)+SUMIF('reporting moussy'!$F$2:$EE$2,BX$4,'reporting moussy'!$F16:$EE16)+SUMIF('reporting trappes'!$F$2:$EE$2,BX$4,'reporting trappes'!$F16:$EE16)+SUMIF('SPACELOG 5 BP'!$F$2:$EE$2,BX$4,'SPACELOG 5 BP'!$F16:$EE16)+SUMIF('SPACELOG 6 BP'!$F$2:$EE$2,BX$4,'SPACELOG 6 BP'!$F16:$EE16)+SUMIF('SPACELOG 7 BP'!$F$2:$EE$2,BX$4,'SPACELOG 7 BP'!$F16:$EE16)+SUMIF('SPACELOG 8 BP'!$F$2:$EE$2,BX$4,'SPACELOG 8 BP'!$F16:$EE16)+SUMIF('SPACELOG 9 BP'!$F$2:$EE$2,BX$4,'SPACELOG 9 BP'!$F16:$EE16)+SUMIF('SPACELOG 10 BP'!$F$2:$EE$2,BX$4,'SPACELOG 10 BP'!$F16:$EE16)+SUMIF('SPACELOG 11 BP'!$F$2:$EE$2,BX$4,'SPACELOG 11 BP'!$F16:$EE16)+SUMIF('SPACELOG 12 BP'!$F$2:$EE$2,BX$4,'SPACELOG 12 BP'!$F16:$EE16)</f>
        <v>285</v>
      </c>
      <c r="BY16" s="13">
        <f>SUMIF('reporting montigny'!$F$2:$EE$2,BY$4,'reporting montigny'!$F16:$EE16)+SUMIF('reporting boissy'!$F$2:$EE$2,BY$4,'reporting boissy'!$F16:$EE16)+SUMIF('reporting moussy'!$F$2:$EE$2,BY$4,'reporting moussy'!$F16:$EE16)+SUMIF('reporting trappes'!$F$2:$EE$2,BY$4,'reporting trappes'!$F16:$EE16)+SUMIF('SPACELOG 5 BP'!$F$2:$EE$2,BY$4,'SPACELOG 5 BP'!$F16:$EE16)+SUMIF('SPACELOG 6 BP'!$F$2:$EE$2,BY$4,'SPACELOG 6 BP'!$F16:$EE16)+SUMIF('SPACELOG 7 BP'!$F$2:$EE$2,BY$4,'SPACELOG 7 BP'!$F16:$EE16)+SUMIF('SPACELOG 8 BP'!$F$2:$EE$2,BY$4,'SPACELOG 8 BP'!$F16:$EE16)+SUMIF('SPACELOG 9 BP'!$F$2:$EE$2,BY$4,'SPACELOG 9 BP'!$F16:$EE16)+SUMIF('SPACELOG 10 BP'!$F$2:$EE$2,BY$4,'SPACELOG 10 BP'!$F16:$EE16)+SUMIF('SPACELOG 11 BP'!$F$2:$EE$2,BY$4,'SPACELOG 11 BP'!$F16:$EE16)+SUMIF('SPACELOG 12 BP'!$F$2:$EE$2,BY$4,'SPACELOG 12 BP'!$F16:$EE16)</f>
        <v>285</v>
      </c>
      <c r="BZ16" s="13">
        <f>SUMIF('reporting montigny'!$F$2:$EE$2,BZ$4,'reporting montigny'!$F16:$EE16)+SUMIF('reporting boissy'!$F$2:$EE$2,BZ$4,'reporting boissy'!$F16:$EE16)+SUMIF('reporting moussy'!$F$2:$EE$2,BZ$4,'reporting moussy'!$F16:$EE16)+SUMIF('reporting trappes'!$F$2:$EE$2,BZ$4,'reporting trappes'!$F16:$EE16)+SUMIF('SPACELOG 5 BP'!$F$2:$EE$2,BZ$4,'SPACELOG 5 BP'!$F16:$EE16)+SUMIF('SPACELOG 6 BP'!$F$2:$EE$2,BZ$4,'SPACELOG 6 BP'!$F16:$EE16)+SUMIF('SPACELOG 7 BP'!$F$2:$EE$2,BZ$4,'SPACELOG 7 BP'!$F16:$EE16)+SUMIF('SPACELOG 8 BP'!$F$2:$EE$2,BZ$4,'SPACELOG 8 BP'!$F16:$EE16)+SUMIF('SPACELOG 9 BP'!$F$2:$EE$2,BZ$4,'SPACELOG 9 BP'!$F16:$EE16)+SUMIF('SPACELOG 10 BP'!$F$2:$EE$2,BZ$4,'SPACELOG 10 BP'!$F16:$EE16)+SUMIF('SPACELOG 11 BP'!$F$2:$EE$2,BZ$4,'SPACELOG 11 BP'!$F16:$EE16)+SUMIF('SPACELOG 12 BP'!$F$2:$EE$2,BZ$4,'SPACELOG 12 BP'!$F16:$EE16)</f>
        <v>285</v>
      </c>
      <c r="CA16" s="13">
        <f>SUMIF('reporting montigny'!$F$2:$EE$2,CA$4,'reporting montigny'!$F16:$EE16)+SUMIF('reporting boissy'!$F$2:$EE$2,CA$4,'reporting boissy'!$F16:$EE16)+SUMIF('reporting moussy'!$F$2:$EE$2,CA$4,'reporting moussy'!$F16:$EE16)+SUMIF('reporting trappes'!$F$2:$EE$2,CA$4,'reporting trappes'!$F16:$EE16)+SUMIF('SPACELOG 5 BP'!$F$2:$EE$2,CA$4,'SPACELOG 5 BP'!$F16:$EE16)+SUMIF('SPACELOG 6 BP'!$F$2:$EE$2,CA$4,'SPACELOG 6 BP'!$F16:$EE16)+SUMIF('SPACELOG 7 BP'!$F$2:$EE$2,CA$4,'SPACELOG 7 BP'!$F16:$EE16)+SUMIF('SPACELOG 8 BP'!$F$2:$EE$2,CA$4,'SPACELOG 8 BP'!$F16:$EE16)+SUMIF('SPACELOG 9 BP'!$F$2:$EE$2,CA$4,'SPACELOG 9 BP'!$F16:$EE16)+SUMIF('SPACELOG 10 BP'!$F$2:$EE$2,CA$4,'SPACELOG 10 BP'!$F16:$EE16)+SUMIF('SPACELOG 11 BP'!$F$2:$EE$2,CA$4,'SPACELOG 11 BP'!$F16:$EE16)+SUMIF('SPACELOG 12 BP'!$F$2:$EE$2,CA$4,'SPACELOG 12 BP'!$F16:$EE16)</f>
        <v>285</v>
      </c>
      <c r="CB16" s="13">
        <f>SUMIF('reporting montigny'!$F$2:$EE$2,CB$4,'reporting montigny'!$F16:$EE16)+SUMIF('reporting boissy'!$F$2:$EE$2,CB$4,'reporting boissy'!$F16:$EE16)+SUMIF('reporting moussy'!$F$2:$EE$2,CB$4,'reporting moussy'!$F16:$EE16)+SUMIF('reporting trappes'!$F$2:$EE$2,CB$4,'reporting trappes'!$F16:$EE16)+SUMIF('SPACELOG 5 BP'!$F$2:$EE$2,CB$4,'SPACELOG 5 BP'!$F16:$EE16)+SUMIF('SPACELOG 6 BP'!$F$2:$EE$2,CB$4,'SPACELOG 6 BP'!$F16:$EE16)+SUMIF('SPACELOG 7 BP'!$F$2:$EE$2,CB$4,'SPACELOG 7 BP'!$F16:$EE16)+SUMIF('SPACELOG 8 BP'!$F$2:$EE$2,CB$4,'SPACELOG 8 BP'!$F16:$EE16)+SUMIF('SPACELOG 9 BP'!$F$2:$EE$2,CB$4,'SPACELOG 9 BP'!$F16:$EE16)+SUMIF('SPACELOG 10 BP'!$F$2:$EE$2,CB$4,'SPACELOG 10 BP'!$F16:$EE16)+SUMIF('SPACELOG 11 BP'!$F$2:$EE$2,CB$4,'SPACELOG 11 BP'!$F16:$EE16)+SUMIF('SPACELOG 12 BP'!$F$2:$EE$2,CB$4,'SPACELOG 12 BP'!$F16:$EE16)</f>
        <v>285</v>
      </c>
      <c r="CC16" s="13">
        <f>SUMIF('reporting montigny'!$F$2:$EE$2,CC$4,'reporting montigny'!$F16:$EE16)+SUMIF('reporting boissy'!$F$2:$EE$2,CC$4,'reporting boissy'!$F16:$EE16)+SUMIF('reporting moussy'!$F$2:$EE$2,CC$4,'reporting moussy'!$F16:$EE16)+SUMIF('reporting trappes'!$F$2:$EE$2,CC$4,'reporting trappes'!$F16:$EE16)+SUMIF('SPACELOG 5 BP'!$F$2:$EE$2,CC$4,'SPACELOG 5 BP'!$F16:$EE16)+SUMIF('SPACELOG 6 BP'!$F$2:$EE$2,CC$4,'SPACELOG 6 BP'!$F16:$EE16)+SUMIF('SPACELOG 7 BP'!$F$2:$EE$2,CC$4,'SPACELOG 7 BP'!$F16:$EE16)+SUMIF('SPACELOG 8 BP'!$F$2:$EE$2,CC$4,'SPACELOG 8 BP'!$F16:$EE16)+SUMIF('SPACELOG 9 BP'!$F$2:$EE$2,CC$4,'SPACELOG 9 BP'!$F16:$EE16)+SUMIF('SPACELOG 10 BP'!$F$2:$EE$2,CC$4,'SPACELOG 10 BP'!$F16:$EE16)+SUMIF('SPACELOG 11 BP'!$F$2:$EE$2,CC$4,'SPACELOG 11 BP'!$F16:$EE16)+SUMIF('SPACELOG 12 BP'!$F$2:$EE$2,CC$4,'SPACELOG 12 BP'!$F16:$EE16)</f>
        <v>285</v>
      </c>
      <c r="CD16" s="13">
        <f>SUMIF('reporting montigny'!$F$2:$EE$2,CD$4,'reporting montigny'!$F16:$EE16)+SUMIF('reporting boissy'!$F$2:$EE$2,CD$4,'reporting boissy'!$F16:$EE16)+SUMIF('reporting moussy'!$F$2:$EE$2,CD$4,'reporting moussy'!$F16:$EE16)+SUMIF('reporting trappes'!$F$2:$EE$2,CD$4,'reporting trappes'!$F16:$EE16)+SUMIF('SPACELOG 5 BP'!$F$2:$EE$2,CD$4,'SPACELOG 5 BP'!$F16:$EE16)+SUMIF('SPACELOG 6 BP'!$F$2:$EE$2,CD$4,'SPACELOG 6 BP'!$F16:$EE16)+SUMIF('SPACELOG 7 BP'!$F$2:$EE$2,CD$4,'SPACELOG 7 BP'!$F16:$EE16)+SUMIF('SPACELOG 8 BP'!$F$2:$EE$2,CD$4,'SPACELOG 8 BP'!$F16:$EE16)+SUMIF('SPACELOG 9 BP'!$F$2:$EE$2,CD$4,'SPACELOG 9 BP'!$F16:$EE16)+SUMIF('SPACELOG 10 BP'!$F$2:$EE$2,CD$4,'SPACELOG 10 BP'!$F16:$EE16)+SUMIF('SPACELOG 11 BP'!$F$2:$EE$2,CD$4,'SPACELOG 11 BP'!$F16:$EE16)+SUMIF('SPACELOG 12 BP'!$F$2:$EE$2,CD$4,'SPACELOG 12 BP'!$F16:$EE16)</f>
        <v>285</v>
      </c>
      <c r="CE16" s="14">
        <f t="shared" si="14"/>
        <v>3420</v>
      </c>
      <c r="CF16" s="13">
        <f>SUMIF('reporting montigny'!$F$2:$EE$2,CF$4,'reporting montigny'!$F16:$EE16)+SUMIF('reporting boissy'!$F$2:$EE$2,CF$4,'reporting boissy'!$F16:$EE16)+SUMIF('reporting moussy'!$F$2:$EE$2,CF$4,'reporting moussy'!$F16:$EE16)+SUMIF('reporting trappes'!$F$2:$EE$2,CF$4,'reporting trappes'!$F16:$EE16)+SUMIF('SPACELOG 5 BP'!$F$2:$EE$2,CF$4,'SPACELOG 5 BP'!$F16:$EE16)+SUMIF('SPACELOG 6 BP'!$F$2:$EE$2,CF$4,'SPACELOG 6 BP'!$F16:$EE16)+SUMIF('SPACELOG 7 BP'!$F$2:$EE$2,CF$4,'SPACELOG 7 BP'!$F16:$EE16)+SUMIF('SPACELOG 8 BP'!$F$2:$EE$2,CF$4,'SPACELOG 8 BP'!$F16:$EE16)+SUMIF('SPACELOG 9 BP'!$F$2:$EE$2,CF$4,'SPACELOG 9 BP'!$F16:$EE16)+SUMIF('SPACELOG 10 BP'!$F$2:$EE$2,CF$4,'SPACELOG 10 BP'!$F16:$EE16)+SUMIF('SPACELOG 11 BP'!$F$2:$EE$2,CF$4,'SPACELOG 11 BP'!$F16:$EE16)+SUMIF('SPACELOG 12 BP'!$F$2:$EE$2,CF$4,'SPACELOG 12 BP'!$F16:$EE16)</f>
        <v>285</v>
      </c>
      <c r="CG16" s="13">
        <f>SUMIF('reporting montigny'!$F$2:$EE$2,CG$4,'reporting montigny'!$F16:$EE16)+SUMIF('reporting boissy'!$F$2:$EE$2,CG$4,'reporting boissy'!$F16:$EE16)+SUMIF('reporting moussy'!$F$2:$EE$2,CG$4,'reporting moussy'!$F16:$EE16)+SUMIF('reporting trappes'!$F$2:$EE$2,CG$4,'reporting trappes'!$F16:$EE16)+SUMIF('SPACELOG 5 BP'!$F$2:$EE$2,CG$4,'SPACELOG 5 BP'!$F16:$EE16)+SUMIF('SPACELOG 6 BP'!$F$2:$EE$2,CG$4,'SPACELOG 6 BP'!$F16:$EE16)+SUMIF('SPACELOG 7 BP'!$F$2:$EE$2,CG$4,'SPACELOG 7 BP'!$F16:$EE16)+SUMIF('SPACELOG 8 BP'!$F$2:$EE$2,CG$4,'SPACELOG 8 BP'!$F16:$EE16)+SUMIF('SPACELOG 9 BP'!$F$2:$EE$2,CG$4,'SPACELOG 9 BP'!$F16:$EE16)+SUMIF('SPACELOG 10 BP'!$F$2:$EE$2,CG$4,'SPACELOG 10 BP'!$F16:$EE16)+SUMIF('SPACELOG 11 BP'!$F$2:$EE$2,CG$4,'SPACELOG 11 BP'!$F16:$EE16)+SUMIF('SPACELOG 12 BP'!$F$2:$EE$2,CG$4,'SPACELOG 12 BP'!$F16:$EE16)</f>
        <v>285</v>
      </c>
      <c r="CH16" s="13">
        <f>SUMIF('reporting montigny'!$F$2:$EE$2,CH$4,'reporting montigny'!$F16:$EE16)+SUMIF('reporting boissy'!$F$2:$EE$2,CH$4,'reporting boissy'!$F16:$EE16)+SUMIF('reporting moussy'!$F$2:$EE$2,CH$4,'reporting moussy'!$F16:$EE16)+SUMIF('reporting trappes'!$F$2:$EE$2,CH$4,'reporting trappes'!$F16:$EE16)+SUMIF('SPACELOG 5 BP'!$F$2:$EE$2,CH$4,'SPACELOG 5 BP'!$F16:$EE16)+SUMIF('SPACELOG 6 BP'!$F$2:$EE$2,CH$4,'SPACELOG 6 BP'!$F16:$EE16)+SUMIF('SPACELOG 7 BP'!$F$2:$EE$2,CH$4,'SPACELOG 7 BP'!$F16:$EE16)+SUMIF('SPACELOG 8 BP'!$F$2:$EE$2,CH$4,'SPACELOG 8 BP'!$F16:$EE16)+SUMIF('SPACELOG 9 BP'!$F$2:$EE$2,CH$4,'SPACELOG 9 BP'!$F16:$EE16)+SUMIF('SPACELOG 10 BP'!$F$2:$EE$2,CH$4,'SPACELOG 10 BP'!$F16:$EE16)+SUMIF('SPACELOG 11 BP'!$F$2:$EE$2,CH$4,'SPACELOG 11 BP'!$F16:$EE16)+SUMIF('SPACELOG 12 BP'!$F$2:$EE$2,CH$4,'SPACELOG 12 BP'!$F16:$EE16)</f>
        <v>285</v>
      </c>
      <c r="CI16" s="13">
        <f>SUMIF('reporting montigny'!$F$2:$EE$2,CI$4,'reporting montigny'!$F16:$EE16)+SUMIF('reporting boissy'!$F$2:$EE$2,CI$4,'reporting boissy'!$F16:$EE16)+SUMIF('reporting moussy'!$F$2:$EE$2,CI$4,'reporting moussy'!$F16:$EE16)+SUMIF('reporting trappes'!$F$2:$EE$2,CI$4,'reporting trappes'!$F16:$EE16)+SUMIF('SPACELOG 5 BP'!$F$2:$EE$2,CI$4,'SPACELOG 5 BP'!$F16:$EE16)+SUMIF('SPACELOG 6 BP'!$F$2:$EE$2,CI$4,'SPACELOG 6 BP'!$F16:$EE16)+SUMIF('SPACELOG 7 BP'!$F$2:$EE$2,CI$4,'SPACELOG 7 BP'!$F16:$EE16)+SUMIF('SPACELOG 8 BP'!$F$2:$EE$2,CI$4,'SPACELOG 8 BP'!$F16:$EE16)+SUMIF('SPACELOG 9 BP'!$F$2:$EE$2,CI$4,'SPACELOG 9 BP'!$F16:$EE16)+SUMIF('SPACELOG 10 BP'!$F$2:$EE$2,CI$4,'SPACELOG 10 BP'!$F16:$EE16)+SUMIF('SPACELOG 11 BP'!$F$2:$EE$2,CI$4,'SPACELOG 11 BP'!$F16:$EE16)+SUMIF('SPACELOG 12 BP'!$F$2:$EE$2,CI$4,'SPACELOG 12 BP'!$F16:$EE16)</f>
        <v>285</v>
      </c>
      <c r="CJ16" s="13">
        <f>SUMIF('reporting montigny'!$F$2:$EE$2,CJ$4,'reporting montigny'!$F16:$EE16)+SUMIF('reporting boissy'!$F$2:$EE$2,CJ$4,'reporting boissy'!$F16:$EE16)+SUMIF('reporting moussy'!$F$2:$EE$2,CJ$4,'reporting moussy'!$F16:$EE16)+SUMIF('reporting trappes'!$F$2:$EE$2,CJ$4,'reporting trappes'!$F16:$EE16)+SUMIF('SPACELOG 5 BP'!$F$2:$EE$2,CJ$4,'SPACELOG 5 BP'!$F16:$EE16)+SUMIF('SPACELOG 6 BP'!$F$2:$EE$2,CJ$4,'SPACELOG 6 BP'!$F16:$EE16)+SUMIF('SPACELOG 7 BP'!$F$2:$EE$2,CJ$4,'SPACELOG 7 BP'!$F16:$EE16)+SUMIF('SPACELOG 8 BP'!$F$2:$EE$2,CJ$4,'SPACELOG 8 BP'!$F16:$EE16)+SUMIF('SPACELOG 9 BP'!$F$2:$EE$2,CJ$4,'SPACELOG 9 BP'!$F16:$EE16)+SUMIF('SPACELOG 10 BP'!$F$2:$EE$2,CJ$4,'SPACELOG 10 BP'!$F16:$EE16)+SUMIF('SPACELOG 11 BP'!$F$2:$EE$2,CJ$4,'SPACELOG 11 BP'!$F16:$EE16)+SUMIF('SPACELOG 12 BP'!$F$2:$EE$2,CJ$4,'SPACELOG 12 BP'!$F16:$EE16)</f>
        <v>285</v>
      </c>
      <c r="CK16" s="13">
        <f>SUMIF('reporting montigny'!$F$2:$EE$2,CK$4,'reporting montigny'!$F16:$EE16)+SUMIF('reporting boissy'!$F$2:$EE$2,CK$4,'reporting boissy'!$F16:$EE16)+SUMIF('reporting moussy'!$F$2:$EE$2,CK$4,'reporting moussy'!$F16:$EE16)+SUMIF('reporting trappes'!$F$2:$EE$2,CK$4,'reporting trappes'!$F16:$EE16)+SUMIF('SPACELOG 5 BP'!$F$2:$EE$2,CK$4,'SPACELOG 5 BP'!$F16:$EE16)+SUMIF('SPACELOG 6 BP'!$F$2:$EE$2,CK$4,'SPACELOG 6 BP'!$F16:$EE16)+SUMIF('SPACELOG 7 BP'!$F$2:$EE$2,CK$4,'SPACELOG 7 BP'!$F16:$EE16)+SUMIF('SPACELOG 8 BP'!$F$2:$EE$2,CK$4,'SPACELOG 8 BP'!$F16:$EE16)+SUMIF('SPACELOG 9 BP'!$F$2:$EE$2,CK$4,'SPACELOG 9 BP'!$F16:$EE16)+SUMIF('SPACELOG 10 BP'!$F$2:$EE$2,CK$4,'SPACELOG 10 BP'!$F16:$EE16)+SUMIF('SPACELOG 11 BP'!$F$2:$EE$2,CK$4,'SPACELOG 11 BP'!$F16:$EE16)+SUMIF('SPACELOG 12 BP'!$F$2:$EE$2,CK$4,'SPACELOG 12 BP'!$F16:$EE16)</f>
        <v>285</v>
      </c>
      <c r="CL16" s="13">
        <f>SUMIF('reporting montigny'!$F$2:$EE$2,CL$4,'reporting montigny'!$F16:$EE16)+SUMIF('reporting boissy'!$F$2:$EE$2,CL$4,'reporting boissy'!$F16:$EE16)+SUMIF('reporting moussy'!$F$2:$EE$2,CL$4,'reporting moussy'!$F16:$EE16)+SUMIF('reporting trappes'!$F$2:$EE$2,CL$4,'reporting trappes'!$F16:$EE16)+SUMIF('SPACELOG 5 BP'!$F$2:$EE$2,CL$4,'SPACELOG 5 BP'!$F16:$EE16)+SUMIF('SPACELOG 6 BP'!$F$2:$EE$2,CL$4,'SPACELOG 6 BP'!$F16:$EE16)+SUMIF('SPACELOG 7 BP'!$F$2:$EE$2,CL$4,'SPACELOG 7 BP'!$F16:$EE16)+SUMIF('SPACELOG 8 BP'!$F$2:$EE$2,CL$4,'SPACELOG 8 BP'!$F16:$EE16)+SUMIF('SPACELOG 9 BP'!$F$2:$EE$2,CL$4,'SPACELOG 9 BP'!$F16:$EE16)+SUMIF('SPACELOG 10 BP'!$F$2:$EE$2,CL$4,'SPACELOG 10 BP'!$F16:$EE16)+SUMIF('SPACELOG 11 BP'!$F$2:$EE$2,CL$4,'SPACELOG 11 BP'!$F16:$EE16)+SUMIF('SPACELOG 12 BP'!$F$2:$EE$2,CL$4,'SPACELOG 12 BP'!$F16:$EE16)</f>
        <v>285</v>
      </c>
      <c r="CM16" s="13">
        <f>SUMIF('reporting montigny'!$F$2:$EE$2,CM$4,'reporting montigny'!$F16:$EE16)+SUMIF('reporting boissy'!$F$2:$EE$2,CM$4,'reporting boissy'!$F16:$EE16)+SUMIF('reporting moussy'!$F$2:$EE$2,CM$4,'reporting moussy'!$F16:$EE16)+SUMIF('reporting trappes'!$F$2:$EE$2,CM$4,'reporting trappes'!$F16:$EE16)+SUMIF('SPACELOG 5 BP'!$F$2:$EE$2,CM$4,'SPACELOG 5 BP'!$F16:$EE16)+SUMIF('SPACELOG 6 BP'!$F$2:$EE$2,CM$4,'SPACELOG 6 BP'!$F16:$EE16)+SUMIF('SPACELOG 7 BP'!$F$2:$EE$2,CM$4,'SPACELOG 7 BP'!$F16:$EE16)+SUMIF('SPACELOG 8 BP'!$F$2:$EE$2,CM$4,'SPACELOG 8 BP'!$F16:$EE16)+SUMIF('SPACELOG 9 BP'!$F$2:$EE$2,CM$4,'SPACELOG 9 BP'!$F16:$EE16)+SUMIF('SPACELOG 10 BP'!$F$2:$EE$2,CM$4,'SPACELOG 10 BP'!$F16:$EE16)+SUMIF('SPACELOG 11 BP'!$F$2:$EE$2,CM$4,'SPACELOG 11 BP'!$F16:$EE16)+SUMIF('SPACELOG 12 BP'!$F$2:$EE$2,CM$4,'SPACELOG 12 BP'!$F16:$EE16)</f>
        <v>285</v>
      </c>
      <c r="CN16" s="13">
        <f>SUMIF('reporting montigny'!$F$2:$EE$2,CN$4,'reporting montigny'!$F16:$EE16)+SUMIF('reporting boissy'!$F$2:$EE$2,CN$4,'reporting boissy'!$F16:$EE16)+SUMIF('reporting moussy'!$F$2:$EE$2,CN$4,'reporting moussy'!$F16:$EE16)+SUMIF('reporting trappes'!$F$2:$EE$2,CN$4,'reporting trappes'!$F16:$EE16)+SUMIF('SPACELOG 5 BP'!$F$2:$EE$2,CN$4,'SPACELOG 5 BP'!$F16:$EE16)+SUMIF('SPACELOG 6 BP'!$F$2:$EE$2,CN$4,'SPACELOG 6 BP'!$F16:$EE16)+SUMIF('SPACELOG 7 BP'!$F$2:$EE$2,CN$4,'SPACELOG 7 BP'!$F16:$EE16)+SUMIF('SPACELOG 8 BP'!$F$2:$EE$2,CN$4,'SPACELOG 8 BP'!$F16:$EE16)+SUMIF('SPACELOG 9 BP'!$F$2:$EE$2,CN$4,'SPACELOG 9 BP'!$F16:$EE16)+SUMIF('SPACELOG 10 BP'!$F$2:$EE$2,CN$4,'SPACELOG 10 BP'!$F16:$EE16)+SUMIF('SPACELOG 11 BP'!$F$2:$EE$2,CN$4,'SPACELOG 11 BP'!$F16:$EE16)+SUMIF('SPACELOG 12 BP'!$F$2:$EE$2,CN$4,'SPACELOG 12 BP'!$F16:$EE16)</f>
        <v>285</v>
      </c>
      <c r="CO16" s="13">
        <f>SUMIF('reporting montigny'!$F$2:$EE$2,CO$4,'reporting montigny'!$F16:$EE16)+SUMIF('reporting boissy'!$F$2:$EE$2,CO$4,'reporting boissy'!$F16:$EE16)+SUMIF('reporting moussy'!$F$2:$EE$2,CO$4,'reporting moussy'!$F16:$EE16)+SUMIF('reporting trappes'!$F$2:$EE$2,CO$4,'reporting trappes'!$F16:$EE16)+SUMIF('SPACELOG 5 BP'!$F$2:$EE$2,CO$4,'SPACELOG 5 BP'!$F16:$EE16)+SUMIF('SPACELOG 6 BP'!$F$2:$EE$2,CO$4,'SPACELOG 6 BP'!$F16:$EE16)+SUMIF('SPACELOG 7 BP'!$F$2:$EE$2,CO$4,'SPACELOG 7 BP'!$F16:$EE16)+SUMIF('SPACELOG 8 BP'!$F$2:$EE$2,CO$4,'SPACELOG 8 BP'!$F16:$EE16)+SUMIF('SPACELOG 9 BP'!$F$2:$EE$2,CO$4,'SPACELOG 9 BP'!$F16:$EE16)+SUMIF('SPACELOG 10 BP'!$F$2:$EE$2,CO$4,'SPACELOG 10 BP'!$F16:$EE16)+SUMIF('SPACELOG 11 BP'!$F$2:$EE$2,CO$4,'SPACELOG 11 BP'!$F16:$EE16)+SUMIF('SPACELOG 12 BP'!$F$2:$EE$2,CO$4,'SPACELOG 12 BP'!$F16:$EE16)</f>
        <v>285</v>
      </c>
      <c r="CP16" s="13">
        <f>SUMIF('reporting montigny'!$F$2:$EE$2,CP$4,'reporting montigny'!$F16:$EE16)+SUMIF('reporting boissy'!$F$2:$EE$2,CP$4,'reporting boissy'!$F16:$EE16)+SUMIF('reporting moussy'!$F$2:$EE$2,CP$4,'reporting moussy'!$F16:$EE16)+SUMIF('reporting trappes'!$F$2:$EE$2,CP$4,'reporting trappes'!$F16:$EE16)+SUMIF('SPACELOG 5 BP'!$F$2:$EE$2,CP$4,'SPACELOG 5 BP'!$F16:$EE16)+SUMIF('SPACELOG 6 BP'!$F$2:$EE$2,CP$4,'SPACELOG 6 BP'!$F16:$EE16)+SUMIF('SPACELOG 7 BP'!$F$2:$EE$2,CP$4,'SPACELOG 7 BP'!$F16:$EE16)+SUMIF('SPACELOG 8 BP'!$F$2:$EE$2,CP$4,'SPACELOG 8 BP'!$F16:$EE16)+SUMIF('SPACELOG 9 BP'!$F$2:$EE$2,CP$4,'SPACELOG 9 BP'!$F16:$EE16)+SUMIF('SPACELOG 10 BP'!$F$2:$EE$2,CP$4,'SPACELOG 10 BP'!$F16:$EE16)+SUMIF('SPACELOG 11 BP'!$F$2:$EE$2,CP$4,'SPACELOG 11 BP'!$F16:$EE16)+SUMIF('SPACELOG 12 BP'!$F$2:$EE$2,CP$4,'SPACELOG 12 BP'!$F16:$EE16)</f>
        <v>285</v>
      </c>
      <c r="CQ16" s="13">
        <f>SUMIF('reporting montigny'!$F$2:$EE$2,CQ$4,'reporting montigny'!$F16:$EE16)+SUMIF('reporting boissy'!$F$2:$EE$2,CQ$4,'reporting boissy'!$F16:$EE16)+SUMIF('reporting moussy'!$F$2:$EE$2,CQ$4,'reporting moussy'!$F16:$EE16)+SUMIF('reporting trappes'!$F$2:$EE$2,CQ$4,'reporting trappes'!$F16:$EE16)+SUMIF('SPACELOG 5 BP'!$F$2:$EE$2,CQ$4,'SPACELOG 5 BP'!$F16:$EE16)+SUMIF('SPACELOG 6 BP'!$F$2:$EE$2,CQ$4,'SPACELOG 6 BP'!$F16:$EE16)+SUMIF('SPACELOG 7 BP'!$F$2:$EE$2,CQ$4,'SPACELOG 7 BP'!$F16:$EE16)+SUMIF('SPACELOG 8 BP'!$F$2:$EE$2,CQ$4,'SPACELOG 8 BP'!$F16:$EE16)+SUMIF('SPACELOG 9 BP'!$F$2:$EE$2,CQ$4,'SPACELOG 9 BP'!$F16:$EE16)+SUMIF('SPACELOG 10 BP'!$F$2:$EE$2,CQ$4,'SPACELOG 10 BP'!$F16:$EE16)+SUMIF('SPACELOG 11 BP'!$F$2:$EE$2,CQ$4,'SPACELOG 11 BP'!$F16:$EE16)+SUMIF('SPACELOG 12 BP'!$F$2:$EE$2,CQ$4,'SPACELOG 12 BP'!$F16:$EE16)</f>
        <v>285</v>
      </c>
      <c r="CR16" s="14">
        <f t="shared" si="15"/>
        <v>3420</v>
      </c>
      <c r="CS16" s="13">
        <f>SUMIF('reporting montigny'!$F$2:$EE$2,CS$4,'reporting montigny'!$F16:$EE16)+SUMIF('reporting boissy'!$F$2:$EE$2,CS$4,'reporting boissy'!$F16:$EE16)+SUMIF('reporting moussy'!$F$2:$EE$2,CS$4,'reporting moussy'!$F16:$EE16)+SUMIF('reporting trappes'!$F$2:$EE$2,CS$4,'reporting trappes'!$F16:$EE16)+SUMIF('SPACELOG 5 BP'!$F$2:$EE$2,CS$4,'SPACELOG 5 BP'!$F16:$EE16)+SUMIF('SPACELOG 6 BP'!$F$2:$EE$2,CS$4,'SPACELOG 6 BP'!$F16:$EE16)+SUMIF('SPACELOG 7 BP'!$F$2:$EE$2,CS$4,'SPACELOG 7 BP'!$F16:$EE16)+SUMIF('SPACELOG 8 BP'!$F$2:$EE$2,CS$4,'SPACELOG 8 BP'!$F16:$EE16)+SUMIF('SPACELOG 9 BP'!$F$2:$EE$2,CS$4,'SPACELOG 9 BP'!$F16:$EE16)+SUMIF('SPACELOG 10 BP'!$F$2:$EE$2,CS$4,'SPACELOG 10 BP'!$F16:$EE16)+SUMIF('SPACELOG 11 BP'!$F$2:$EE$2,CS$4,'SPACELOG 11 BP'!$F16:$EE16)+SUMIF('SPACELOG 12 BP'!$F$2:$EE$2,CS$4,'SPACELOG 12 BP'!$F16:$EE16)</f>
        <v>285</v>
      </c>
      <c r="CT16" s="13">
        <f>SUMIF('reporting montigny'!$F$2:$EE$2,CT$4,'reporting montigny'!$F16:$EE16)+SUMIF('reporting boissy'!$F$2:$EE$2,CT$4,'reporting boissy'!$F16:$EE16)+SUMIF('reporting moussy'!$F$2:$EE$2,CT$4,'reporting moussy'!$F16:$EE16)+SUMIF('reporting trappes'!$F$2:$EE$2,CT$4,'reporting trappes'!$F16:$EE16)+SUMIF('SPACELOG 5 BP'!$F$2:$EE$2,CT$4,'SPACELOG 5 BP'!$F16:$EE16)+SUMIF('SPACELOG 6 BP'!$F$2:$EE$2,CT$4,'SPACELOG 6 BP'!$F16:$EE16)+SUMIF('SPACELOG 7 BP'!$F$2:$EE$2,CT$4,'SPACELOG 7 BP'!$F16:$EE16)+SUMIF('SPACELOG 8 BP'!$F$2:$EE$2,CT$4,'SPACELOG 8 BP'!$F16:$EE16)+SUMIF('SPACELOG 9 BP'!$F$2:$EE$2,CT$4,'SPACELOG 9 BP'!$F16:$EE16)+SUMIF('SPACELOG 10 BP'!$F$2:$EE$2,CT$4,'SPACELOG 10 BP'!$F16:$EE16)+SUMIF('SPACELOG 11 BP'!$F$2:$EE$2,CT$4,'SPACELOG 11 BP'!$F16:$EE16)+SUMIF('SPACELOG 12 BP'!$F$2:$EE$2,CT$4,'SPACELOG 12 BP'!$F16:$EE16)</f>
        <v>285</v>
      </c>
      <c r="CU16" s="13">
        <f>SUMIF('reporting montigny'!$F$2:$EE$2,CU$4,'reporting montigny'!$F16:$EE16)+SUMIF('reporting boissy'!$F$2:$EE$2,CU$4,'reporting boissy'!$F16:$EE16)+SUMIF('reporting moussy'!$F$2:$EE$2,CU$4,'reporting moussy'!$F16:$EE16)+SUMIF('reporting trappes'!$F$2:$EE$2,CU$4,'reporting trappes'!$F16:$EE16)+SUMIF('SPACELOG 5 BP'!$F$2:$EE$2,CU$4,'SPACELOG 5 BP'!$F16:$EE16)+SUMIF('SPACELOG 6 BP'!$F$2:$EE$2,CU$4,'SPACELOG 6 BP'!$F16:$EE16)+SUMIF('SPACELOG 7 BP'!$F$2:$EE$2,CU$4,'SPACELOG 7 BP'!$F16:$EE16)+SUMIF('SPACELOG 8 BP'!$F$2:$EE$2,CU$4,'SPACELOG 8 BP'!$F16:$EE16)+SUMIF('SPACELOG 9 BP'!$F$2:$EE$2,CU$4,'SPACELOG 9 BP'!$F16:$EE16)+SUMIF('SPACELOG 10 BP'!$F$2:$EE$2,CU$4,'SPACELOG 10 BP'!$F16:$EE16)+SUMIF('SPACELOG 11 BP'!$F$2:$EE$2,CU$4,'SPACELOG 11 BP'!$F16:$EE16)+SUMIF('SPACELOG 12 BP'!$F$2:$EE$2,CU$4,'SPACELOG 12 BP'!$F16:$EE16)</f>
        <v>285</v>
      </c>
      <c r="CV16" s="13">
        <f>SUMIF('reporting montigny'!$F$2:$EE$2,CV$4,'reporting montigny'!$F16:$EE16)+SUMIF('reporting boissy'!$F$2:$EE$2,CV$4,'reporting boissy'!$F16:$EE16)+SUMIF('reporting moussy'!$F$2:$EE$2,CV$4,'reporting moussy'!$F16:$EE16)+SUMIF('reporting trappes'!$F$2:$EE$2,CV$4,'reporting trappes'!$F16:$EE16)+SUMIF('SPACELOG 5 BP'!$F$2:$EE$2,CV$4,'SPACELOG 5 BP'!$F16:$EE16)+SUMIF('SPACELOG 6 BP'!$F$2:$EE$2,CV$4,'SPACELOG 6 BP'!$F16:$EE16)+SUMIF('SPACELOG 7 BP'!$F$2:$EE$2,CV$4,'SPACELOG 7 BP'!$F16:$EE16)+SUMIF('SPACELOG 8 BP'!$F$2:$EE$2,CV$4,'SPACELOG 8 BP'!$F16:$EE16)+SUMIF('SPACELOG 9 BP'!$F$2:$EE$2,CV$4,'SPACELOG 9 BP'!$F16:$EE16)+SUMIF('SPACELOG 10 BP'!$F$2:$EE$2,CV$4,'SPACELOG 10 BP'!$F16:$EE16)+SUMIF('SPACELOG 11 BP'!$F$2:$EE$2,CV$4,'SPACELOG 11 BP'!$F16:$EE16)+SUMIF('SPACELOG 12 BP'!$F$2:$EE$2,CV$4,'SPACELOG 12 BP'!$F16:$EE16)</f>
        <v>285</v>
      </c>
      <c r="CW16" s="13">
        <f>SUMIF('reporting montigny'!$F$2:$EE$2,CW$4,'reporting montigny'!$F16:$EE16)+SUMIF('reporting boissy'!$F$2:$EE$2,CW$4,'reporting boissy'!$F16:$EE16)+SUMIF('reporting moussy'!$F$2:$EE$2,CW$4,'reporting moussy'!$F16:$EE16)+SUMIF('reporting trappes'!$F$2:$EE$2,CW$4,'reporting trappes'!$F16:$EE16)+SUMIF('SPACELOG 5 BP'!$F$2:$EE$2,CW$4,'SPACELOG 5 BP'!$F16:$EE16)+SUMIF('SPACELOG 6 BP'!$F$2:$EE$2,CW$4,'SPACELOG 6 BP'!$F16:$EE16)+SUMIF('SPACELOG 7 BP'!$F$2:$EE$2,CW$4,'SPACELOG 7 BP'!$F16:$EE16)+SUMIF('SPACELOG 8 BP'!$F$2:$EE$2,CW$4,'SPACELOG 8 BP'!$F16:$EE16)+SUMIF('SPACELOG 9 BP'!$F$2:$EE$2,CW$4,'SPACELOG 9 BP'!$F16:$EE16)+SUMIF('SPACELOG 10 BP'!$F$2:$EE$2,CW$4,'SPACELOG 10 BP'!$F16:$EE16)+SUMIF('SPACELOG 11 BP'!$F$2:$EE$2,CW$4,'SPACELOG 11 BP'!$F16:$EE16)+SUMIF('SPACELOG 12 BP'!$F$2:$EE$2,CW$4,'SPACELOG 12 BP'!$F16:$EE16)</f>
        <v>285</v>
      </c>
      <c r="CX16" s="13">
        <f>SUMIF('reporting montigny'!$F$2:$EE$2,CX$4,'reporting montigny'!$F16:$EE16)+SUMIF('reporting boissy'!$F$2:$EE$2,CX$4,'reporting boissy'!$F16:$EE16)+SUMIF('reporting moussy'!$F$2:$EE$2,CX$4,'reporting moussy'!$F16:$EE16)+SUMIF('reporting trappes'!$F$2:$EE$2,CX$4,'reporting trappes'!$F16:$EE16)+SUMIF('SPACELOG 5 BP'!$F$2:$EE$2,CX$4,'SPACELOG 5 BP'!$F16:$EE16)+SUMIF('SPACELOG 6 BP'!$F$2:$EE$2,CX$4,'SPACELOG 6 BP'!$F16:$EE16)+SUMIF('SPACELOG 7 BP'!$F$2:$EE$2,CX$4,'SPACELOG 7 BP'!$F16:$EE16)+SUMIF('SPACELOG 8 BP'!$F$2:$EE$2,CX$4,'SPACELOG 8 BP'!$F16:$EE16)+SUMIF('SPACELOG 9 BP'!$F$2:$EE$2,CX$4,'SPACELOG 9 BP'!$F16:$EE16)+SUMIF('SPACELOG 10 BP'!$F$2:$EE$2,CX$4,'SPACELOG 10 BP'!$F16:$EE16)+SUMIF('SPACELOG 11 BP'!$F$2:$EE$2,CX$4,'SPACELOG 11 BP'!$F16:$EE16)+SUMIF('SPACELOG 12 BP'!$F$2:$EE$2,CX$4,'SPACELOG 12 BP'!$F16:$EE16)</f>
        <v>285</v>
      </c>
      <c r="CY16" s="13">
        <f>SUMIF('reporting montigny'!$F$2:$EE$2,CY$4,'reporting montigny'!$F16:$EE16)+SUMIF('reporting boissy'!$F$2:$EE$2,CY$4,'reporting boissy'!$F16:$EE16)+SUMIF('reporting moussy'!$F$2:$EE$2,CY$4,'reporting moussy'!$F16:$EE16)+SUMIF('reporting trappes'!$F$2:$EE$2,CY$4,'reporting trappes'!$F16:$EE16)+SUMIF('SPACELOG 5 BP'!$F$2:$EE$2,CY$4,'SPACELOG 5 BP'!$F16:$EE16)+SUMIF('SPACELOG 6 BP'!$F$2:$EE$2,CY$4,'SPACELOG 6 BP'!$F16:$EE16)+SUMIF('SPACELOG 7 BP'!$F$2:$EE$2,CY$4,'SPACELOG 7 BP'!$F16:$EE16)+SUMIF('SPACELOG 8 BP'!$F$2:$EE$2,CY$4,'SPACELOG 8 BP'!$F16:$EE16)+SUMIF('SPACELOG 9 BP'!$F$2:$EE$2,CY$4,'SPACELOG 9 BP'!$F16:$EE16)+SUMIF('SPACELOG 10 BP'!$F$2:$EE$2,CY$4,'SPACELOG 10 BP'!$F16:$EE16)+SUMIF('SPACELOG 11 BP'!$F$2:$EE$2,CY$4,'SPACELOG 11 BP'!$F16:$EE16)+SUMIF('SPACELOG 12 BP'!$F$2:$EE$2,CY$4,'SPACELOG 12 BP'!$F16:$EE16)</f>
        <v>285</v>
      </c>
      <c r="CZ16" s="13">
        <f>SUMIF('reporting montigny'!$F$2:$EE$2,CZ$4,'reporting montigny'!$F16:$EE16)+SUMIF('reporting boissy'!$F$2:$EE$2,CZ$4,'reporting boissy'!$F16:$EE16)+SUMIF('reporting moussy'!$F$2:$EE$2,CZ$4,'reporting moussy'!$F16:$EE16)+SUMIF('reporting trappes'!$F$2:$EE$2,CZ$4,'reporting trappes'!$F16:$EE16)+SUMIF('SPACELOG 5 BP'!$F$2:$EE$2,CZ$4,'SPACELOG 5 BP'!$F16:$EE16)+SUMIF('SPACELOG 6 BP'!$F$2:$EE$2,CZ$4,'SPACELOG 6 BP'!$F16:$EE16)+SUMIF('SPACELOG 7 BP'!$F$2:$EE$2,CZ$4,'SPACELOG 7 BP'!$F16:$EE16)+SUMIF('SPACELOG 8 BP'!$F$2:$EE$2,CZ$4,'SPACELOG 8 BP'!$F16:$EE16)+SUMIF('SPACELOG 9 BP'!$F$2:$EE$2,CZ$4,'SPACELOG 9 BP'!$F16:$EE16)+SUMIF('SPACELOG 10 BP'!$F$2:$EE$2,CZ$4,'SPACELOG 10 BP'!$F16:$EE16)+SUMIF('SPACELOG 11 BP'!$F$2:$EE$2,CZ$4,'SPACELOG 11 BP'!$F16:$EE16)+SUMIF('SPACELOG 12 BP'!$F$2:$EE$2,CZ$4,'SPACELOG 12 BP'!$F16:$EE16)</f>
        <v>285</v>
      </c>
      <c r="DA16" s="13">
        <f>SUMIF('reporting montigny'!$F$2:$EE$2,DA$4,'reporting montigny'!$F16:$EE16)+SUMIF('reporting boissy'!$F$2:$EE$2,DA$4,'reporting boissy'!$F16:$EE16)+SUMIF('reporting moussy'!$F$2:$EE$2,DA$4,'reporting moussy'!$F16:$EE16)+SUMIF('reporting trappes'!$F$2:$EE$2,DA$4,'reporting trappes'!$F16:$EE16)+SUMIF('SPACELOG 5 BP'!$F$2:$EE$2,DA$4,'SPACELOG 5 BP'!$F16:$EE16)+SUMIF('SPACELOG 6 BP'!$F$2:$EE$2,DA$4,'SPACELOG 6 BP'!$F16:$EE16)+SUMIF('SPACELOG 7 BP'!$F$2:$EE$2,DA$4,'SPACELOG 7 BP'!$F16:$EE16)+SUMIF('SPACELOG 8 BP'!$F$2:$EE$2,DA$4,'SPACELOG 8 BP'!$F16:$EE16)+SUMIF('SPACELOG 9 BP'!$F$2:$EE$2,DA$4,'SPACELOG 9 BP'!$F16:$EE16)+SUMIF('SPACELOG 10 BP'!$F$2:$EE$2,DA$4,'SPACELOG 10 BP'!$F16:$EE16)+SUMIF('SPACELOG 11 BP'!$F$2:$EE$2,DA$4,'SPACELOG 11 BP'!$F16:$EE16)+SUMIF('SPACELOG 12 BP'!$F$2:$EE$2,DA$4,'SPACELOG 12 BP'!$F16:$EE16)</f>
        <v>285</v>
      </c>
      <c r="DB16" s="13">
        <f>SUMIF('reporting montigny'!$F$2:$EE$2,DB$4,'reporting montigny'!$F16:$EE16)+SUMIF('reporting boissy'!$F$2:$EE$2,DB$4,'reporting boissy'!$F16:$EE16)+SUMIF('reporting moussy'!$F$2:$EE$2,DB$4,'reporting moussy'!$F16:$EE16)+SUMIF('reporting trappes'!$F$2:$EE$2,DB$4,'reporting trappes'!$F16:$EE16)+SUMIF('SPACELOG 5 BP'!$F$2:$EE$2,DB$4,'SPACELOG 5 BP'!$F16:$EE16)+SUMIF('SPACELOG 6 BP'!$F$2:$EE$2,DB$4,'SPACELOG 6 BP'!$F16:$EE16)+SUMIF('SPACELOG 7 BP'!$F$2:$EE$2,DB$4,'SPACELOG 7 BP'!$F16:$EE16)+SUMIF('SPACELOG 8 BP'!$F$2:$EE$2,DB$4,'SPACELOG 8 BP'!$F16:$EE16)+SUMIF('SPACELOG 9 BP'!$F$2:$EE$2,DB$4,'SPACELOG 9 BP'!$F16:$EE16)+SUMIF('SPACELOG 10 BP'!$F$2:$EE$2,DB$4,'SPACELOG 10 BP'!$F16:$EE16)+SUMIF('SPACELOG 11 BP'!$F$2:$EE$2,DB$4,'SPACELOG 11 BP'!$F16:$EE16)+SUMIF('SPACELOG 12 BP'!$F$2:$EE$2,DB$4,'SPACELOG 12 BP'!$F16:$EE16)</f>
        <v>285</v>
      </c>
      <c r="DC16" s="13">
        <f>SUMIF('reporting montigny'!$F$2:$EE$2,DC$4,'reporting montigny'!$F16:$EE16)+SUMIF('reporting boissy'!$F$2:$EE$2,DC$4,'reporting boissy'!$F16:$EE16)+SUMIF('reporting moussy'!$F$2:$EE$2,DC$4,'reporting moussy'!$F16:$EE16)+SUMIF('reporting trappes'!$F$2:$EE$2,DC$4,'reporting trappes'!$F16:$EE16)+SUMIF('SPACELOG 5 BP'!$F$2:$EE$2,DC$4,'SPACELOG 5 BP'!$F16:$EE16)+SUMIF('SPACELOG 6 BP'!$F$2:$EE$2,DC$4,'SPACELOG 6 BP'!$F16:$EE16)+SUMIF('SPACELOG 7 BP'!$F$2:$EE$2,DC$4,'SPACELOG 7 BP'!$F16:$EE16)+SUMIF('SPACELOG 8 BP'!$F$2:$EE$2,DC$4,'SPACELOG 8 BP'!$F16:$EE16)+SUMIF('SPACELOG 9 BP'!$F$2:$EE$2,DC$4,'SPACELOG 9 BP'!$F16:$EE16)+SUMIF('SPACELOG 10 BP'!$F$2:$EE$2,DC$4,'SPACELOG 10 BP'!$F16:$EE16)+SUMIF('SPACELOG 11 BP'!$F$2:$EE$2,DC$4,'SPACELOG 11 BP'!$F16:$EE16)+SUMIF('SPACELOG 12 BP'!$F$2:$EE$2,DC$4,'SPACELOG 12 BP'!$F16:$EE16)</f>
        <v>285</v>
      </c>
      <c r="DD16" s="13">
        <f>SUMIF('reporting montigny'!$F$2:$EE$2,DD$4,'reporting montigny'!$F16:$EE16)+SUMIF('reporting boissy'!$F$2:$EE$2,DD$4,'reporting boissy'!$F16:$EE16)+SUMIF('reporting moussy'!$F$2:$EE$2,DD$4,'reporting moussy'!$F16:$EE16)+SUMIF('reporting trappes'!$F$2:$EE$2,DD$4,'reporting trappes'!$F16:$EE16)+SUMIF('SPACELOG 5 BP'!$F$2:$EE$2,DD$4,'SPACELOG 5 BP'!$F16:$EE16)+SUMIF('SPACELOG 6 BP'!$F$2:$EE$2,DD$4,'SPACELOG 6 BP'!$F16:$EE16)+SUMIF('SPACELOG 7 BP'!$F$2:$EE$2,DD$4,'SPACELOG 7 BP'!$F16:$EE16)+SUMIF('SPACELOG 8 BP'!$F$2:$EE$2,DD$4,'SPACELOG 8 BP'!$F16:$EE16)+SUMIF('SPACELOG 9 BP'!$F$2:$EE$2,DD$4,'SPACELOG 9 BP'!$F16:$EE16)+SUMIF('SPACELOG 10 BP'!$F$2:$EE$2,DD$4,'SPACELOG 10 BP'!$F16:$EE16)+SUMIF('SPACELOG 11 BP'!$F$2:$EE$2,DD$4,'SPACELOG 11 BP'!$F16:$EE16)+SUMIF('SPACELOG 12 BP'!$F$2:$EE$2,DD$4,'SPACELOG 12 BP'!$F16:$EE16)</f>
        <v>285</v>
      </c>
      <c r="DE16" s="14">
        <f t="shared" si="16"/>
        <v>3420</v>
      </c>
      <c r="DF16" s="13">
        <f>SUMIF('reporting montigny'!$F$2:$EE$2,DF$4,'reporting montigny'!$F16:$EE16)+SUMIF('reporting boissy'!$F$2:$EE$2,DF$4,'reporting boissy'!$F16:$EE16)+SUMIF('reporting moussy'!$F$2:$EE$2,DF$4,'reporting moussy'!$F16:$EE16)+SUMIF('reporting trappes'!$F$2:$EE$2,DF$4,'reporting trappes'!$F16:$EE16)+SUMIF('SPACELOG 5 BP'!$F$2:$EE$2,DF$4,'SPACELOG 5 BP'!$F16:$EE16)+SUMIF('SPACELOG 6 BP'!$F$2:$EE$2,DF$4,'SPACELOG 6 BP'!$F16:$EE16)+SUMIF('SPACELOG 7 BP'!$F$2:$EE$2,DF$4,'SPACELOG 7 BP'!$F16:$EE16)+SUMIF('SPACELOG 8 BP'!$F$2:$EE$2,DF$4,'SPACELOG 8 BP'!$F16:$EE16)+SUMIF('SPACELOG 9 BP'!$F$2:$EE$2,DF$4,'SPACELOG 9 BP'!$F16:$EE16)+SUMIF('SPACELOG 10 BP'!$F$2:$EE$2,DF$4,'SPACELOG 10 BP'!$F16:$EE16)+SUMIF('SPACELOG 11 BP'!$F$2:$EE$2,DF$4,'SPACELOG 11 BP'!$F16:$EE16)+SUMIF('SPACELOG 12 BP'!$F$2:$EE$2,DF$4,'SPACELOG 12 BP'!$F16:$EE16)</f>
        <v>285</v>
      </c>
      <c r="DG16" s="13">
        <f>SUMIF('reporting montigny'!$F$2:$EE$2,DG$4,'reporting montigny'!$F16:$EE16)+SUMIF('reporting boissy'!$F$2:$EE$2,DG$4,'reporting boissy'!$F16:$EE16)+SUMIF('reporting moussy'!$F$2:$EE$2,DG$4,'reporting moussy'!$F16:$EE16)+SUMIF('reporting trappes'!$F$2:$EE$2,DG$4,'reporting trappes'!$F16:$EE16)+SUMIF('SPACELOG 5 BP'!$F$2:$EE$2,DG$4,'SPACELOG 5 BP'!$F16:$EE16)+SUMIF('SPACELOG 6 BP'!$F$2:$EE$2,DG$4,'SPACELOG 6 BP'!$F16:$EE16)+SUMIF('SPACELOG 7 BP'!$F$2:$EE$2,DG$4,'SPACELOG 7 BP'!$F16:$EE16)+SUMIF('SPACELOG 8 BP'!$F$2:$EE$2,DG$4,'SPACELOG 8 BP'!$F16:$EE16)+SUMIF('SPACELOG 9 BP'!$F$2:$EE$2,DG$4,'SPACELOG 9 BP'!$F16:$EE16)+SUMIF('SPACELOG 10 BP'!$F$2:$EE$2,DG$4,'SPACELOG 10 BP'!$F16:$EE16)+SUMIF('SPACELOG 11 BP'!$F$2:$EE$2,DG$4,'SPACELOG 11 BP'!$F16:$EE16)+SUMIF('SPACELOG 12 BP'!$F$2:$EE$2,DG$4,'SPACELOG 12 BP'!$F16:$EE16)</f>
        <v>285</v>
      </c>
      <c r="DH16" s="13">
        <f>SUMIF('reporting montigny'!$F$2:$EE$2,DH$4,'reporting montigny'!$F16:$EE16)+SUMIF('reporting boissy'!$F$2:$EE$2,DH$4,'reporting boissy'!$F16:$EE16)+SUMIF('reporting moussy'!$F$2:$EE$2,DH$4,'reporting moussy'!$F16:$EE16)+SUMIF('reporting trappes'!$F$2:$EE$2,DH$4,'reporting trappes'!$F16:$EE16)+SUMIF('SPACELOG 5 BP'!$F$2:$EE$2,DH$4,'SPACELOG 5 BP'!$F16:$EE16)+SUMIF('SPACELOG 6 BP'!$F$2:$EE$2,DH$4,'SPACELOG 6 BP'!$F16:$EE16)+SUMIF('SPACELOG 7 BP'!$F$2:$EE$2,DH$4,'SPACELOG 7 BP'!$F16:$EE16)+SUMIF('SPACELOG 8 BP'!$F$2:$EE$2,DH$4,'SPACELOG 8 BP'!$F16:$EE16)+SUMIF('SPACELOG 9 BP'!$F$2:$EE$2,DH$4,'SPACELOG 9 BP'!$F16:$EE16)+SUMIF('SPACELOG 10 BP'!$F$2:$EE$2,DH$4,'SPACELOG 10 BP'!$F16:$EE16)+SUMIF('SPACELOG 11 BP'!$F$2:$EE$2,DH$4,'SPACELOG 11 BP'!$F16:$EE16)+SUMIF('SPACELOG 12 BP'!$F$2:$EE$2,DH$4,'SPACELOG 12 BP'!$F16:$EE16)</f>
        <v>285</v>
      </c>
      <c r="DI16" s="13">
        <f>SUMIF('reporting montigny'!$F$2:$EE$2,DI$4,'reporting montigny'!$F16:$EE16)+SUMIF('reporting boissy'!$F$2:$EE$2,DI$4,'reporting boissy'!$F16:$EE16)+SUMIF('reporting moussy'!$F$2:$EE$2,DI$4,'reporting moussy'!$F16:$EE16)+SUMIF('reporting trappes'!$F$2:$EE$2,DI$4,'reporting trappes'!$F16:$EE16)+SUMIF('SPACELOG 5 BP'!$F$2:$EE$2,DI$4,'SPACELOG 5 BP'!$F16:$EE16)+SUMIF('SPACELOG 6 BP'!$F$2:$EE$2,DI$4,'SPACELOG 6 BP'!$F16:$EE16)+SUMIF('SPACELOG 7 BP'!$F$2:$EE$2,DI$4,'SPACELOG 7 BP'!$F16:$EE16)+SUMIF('SPACELOG 8 BP'!$F$2:$EE$2,DI$4,'SPACELOG 8 BP'!$F16:$EE16)+SUMIF('SPACELOG 9 BP'!$F$2:$EE$2,DI$4,'SPACELOG 9 BP'!$F16:$EE16)+SUMIF('SPACELOG 10 BP'!$F$2:$EE$2,DI$4,'SPACELOG 10 BP'!$F16:$EE16)+SUMIF('SPACELOG 11 BP'!$F$2:$EE$2,DI$4,'SPACELOG 11 BP'!$F16:$EE16)+SUMIF('SPACELOG 12 BP'!$F$2:$EE$2,DI$4,'SPACELOG 12 BP'!$F16:$EE16)</f>
        <v>285</v>
      </c>
      <c r="DJ16" s="13">
        <f>SUMIF('reporting montigny'!$F$2:$EE$2,DJ$4,'reporting montigny'!$F16:$EE16)+SUMIF('reporting boissy'!$F$2:$EE$2,DJ$4,'reporting boissy'!$F16:$EE16)+SUMIF('reporting moussy'!$F$2:$EE$2,DJ$4,'reporting moussy'!$F16:$EE16)+SUMIF('reporting trappes'!$F$2:$EE$2,DJ$4,'reporting trappes'!$F16:$EE16)+SUMIF('SPACELOG 5 BP'!$F$2:$EE$2,DJ$4,'SPACELOG 5 BP'!$F16:$EE16)+SUMIF('SPACELOG 6 BP'!$F$2:$EE$2,DJ$4,'SPACELOG 6 BP'!$F16:$EE16)+SUMIF('SPACELOG 7 BP'!$F$2:$EE$2,DJ$4,'SPACELOG 7 BP'!$F16:$EE16)+SUMIF('SPACELOG 8 BP'!$F$2:$EE$2,DJ$4,'SPACELOG 8 BP'!$F16:$EE16)+SUMIF('SPACELOG 9 BP'!$F$2:$EE$2,DJ$4,'SPACELOG 9 BP'!$F16:$EE16)+SUMIF('SPACELOG 10 BP'!$F$2:$EE$2,DJ$4,'SPACELOG 10 BP'!$F16:$EE16)+SUMIF('SPACELOG 11 BP'!$F$2:$EE$2,DJ$4,'SPACELOG 11 BP'!$F16:$EE16)+SUMIF('SPACELOG 12 BP'!$F$2:$EE$2,DJ$4,'SPACELOG 12 BP'!$F16:$EE16)</f>
        <v>285</v>
      </c>
      <c r="DK16" s="13">
        <f>SUMIF('reporting montigny'!$F$2:$EE$2,DK$4,'reporting montigny'!$F16:$EE16)+SUMIF('reporting boissy'!$F$2:$EE$2,DK$4,'reporting boissy'!$F16:$EE16)+SUMIF('reporting moussy'!$F$2:$EE$2,DK$4,'reporting moussy'!$F16:$EE16)+SUMIF('reporting trappes'!$F$2:$EE$2,DK$4,'reporting trappes'!$F16:$EE16)+SUMIF('SPACELOG 5 BP'!$F$2:$EE$2,DK$4,'SPACELOG 5 BP'!$F16:$EE16)+SUMIF('SPACELOG 6 BP'!$F$2:$EE$2,DK$4,'SPACELOG 6 BP'!$F16:$EE16)+SUMIF('SPACELOG 7 BP'!$F$2:$EE$2,DK$4,'SPACELOG 7 BP'!$F16:$EE16)+SUMIF('SPACELOG 8 BP'!$F$2:$EE$2,DK$4,'SPACELOG 8 BP'!$F16:$EE16)+SUMIF('SPACELOG 9 BP'!$F$2:$EE$2,DK$4,'SPACELOG 9 BP'!$F16:$EE16)+SUMIF('SPACELOG 10 BP'!$F$2:$EE$2,DK$4,'SPACELOG 10 BP'!$F16:$EE16)+SUMIF('SPACELOG 11 BP'!$F$2:$EE$2,DK$4,'SPACELOG 11 BP'!$F16:$EE16)+SUMIF('SPACELOG 12 BP'!$F$2:$EE$2,DK$4,'SPACELOG 12 BP'!$F16:$EE16)</f>
        <v>285</v>
      </c>
      <c r="DL16" s="13">
        <f>SUMIF('reporting montigny'!$F$2:$EE$2,DL$4,'reporting montigny'!$F16:$EE16)+SUMIF('reporting boissy'!$F$2:$EE$2,DL$4,'reporting boissy'!$F16:$EE16)+SUMIF('reporting moussy'!$F$2:$EE$2,DL$4,'reporting moussy'!$F16:$EE16)+SUMIF('reporting trappes'!$F$2:$EE$2,DL$4,'reporting trappes'!$F16:$EE16)+SUMIF('SPACELOG 5 BP'!$F$2:$EE$2,DL$4,'SPACELOG 5 BP'!$F16:$EE16)+SUMIF('SPACELOG 6 BP'!$F$2:$EE$2,DL$4,'SPACELOG 6 BP'!$F16:$EE16)+SUMIF('SPACELOG 7 BP'!$F$2:$EE$2,DL$4,'SPACELOG 7 BP'!$F16:$EE16)+SUMIF('SPACELOG 8 BP'!$F$2:$EE$2,DL$4,'SPACELOG 8 BP'!$F16:$EE16)+SUMIF('SPACELOG 9 BP'!$F$2:$EE$2,DL$4,'SPACELOG 9 BP'!$F16:$EE16)+SUMIF('SPACELOG 10 BP'!$F$2:$EE$2,DL$4,'SPACELOG 10 BP'!$F16:$EE16)+SUMIF('SPACELOG 11 BP'!$F$2:$EE$2,DL$4,'SPACELOG 11 BP'!$F16:$EE16)+SUMIF('SPACELOG 12 BP'!$F$2:$EE$2,DL$4,'SPACELOG 12 BP'!$F16:$EE16)</f>
        <v>285</v>
      </c>
      <c r="DM16" s="13">
        <f>SUMIF('reporting montigny'!$F$2:$EE$2,DM$4,'reporting montigny'!$F16:$EE16)+SUMIF('reporting boissy'!$F$2:$EE$2,DM$4,'reporting boissy'!$F16:$EE16)+SUMIF('reporting moussy'!$F$2:$EE$2,DM$4,'reporting moussy'!$F16:$EE16)+SUMIF('reporting trappes'!$F$2:$EE$2,DM$4,'reporting trappes'!$F16:$EE16)+SUMIF('SPACELOG 5 BP'!$F$2:$EE$2,DM$4,'SPACELOG 5 BP'!$F16:$EE16)+SUMIF('SPACELOG 6 BP'!$F$2:$EE$2,DM$4,'SPACELOG 6 BP'!$F16:$EE16)+SUMIF('SPACELOG 7 BP'!$F$2:$EE$2,DM$4,'SPACELOG 7 BP'!$F16:$EE16)+SUMIF('SPACELOG 8 BP'!$F$2:$EE$2,DM$4,'SPACELOG 8 BP'!$F16:$EE16)+SUMIF('SPACELOG 9 BP'!$F$2:$EE$2,DM$4,'SPACELOG 9 BP'!$F16:$EE16)+SUMIF('SPACELOG 10 BP'!$F$2:$EE$2,DM$4,'SPACELOG 10 BP'!$F16:$EE16)+SUMIF('SPACELOG 11 BP'!$F$2:$EE$2,DM$4,'SPACELOG 11 BP'!$F16:$EE16)+SUMIF('SPACELOG 12 BP'!$F$2:$EE$2,DM$4,'SPACELOG 12 BP'!$F16:$EE16)</f>
        <v>285</v>
      </c>
      <c r="DN16" s="13">
        <f>SUMIF('reporting montigny'!$F$2:$EE$2,DN$4,'reporting montigny'!$F16:$EE16)+SUMIF('reporting boissy'!$F$2:$EE$2,DN$4,'reporting boissy'!$F16:$EE16)+SUMIF('reporting moussy'!$F$2:$EE$2,DN$4,'reporting moussy'!$F16:$EE16)+SUMIF('reporting trappes'!$F$2:$EE$2,DN$4,'reporting trappes'!$F16:$EE16)+SUMIF('SPACELOG 5 BP'!$F$2:$EE$2,DN$4,'SPACELOG 5 BP'!$F16:$EE16)+SUMIF('SPACELOG 6 BP'!$F$2:$EE$2,DN$4,'SPACELOG 6 BP'!$F16:$EE16)+SUMIF('SPACELOG 7 BP'!$F$2:$EE$2,DN$4,'SPACELOG 7 BP'!$F16:$EE16)+SUMIF('SPACELOG 8 BP'!$F$2:$EE$2,DN$4,'SPACELOG 8 BP'!$F16:$EE16)+SUMIF('SPACELOG 9 BP'!$F$2:$EE$2,DN$4,'SPACELOG 9 BP'!$F16:$EE16)+SUMIF('SPACELOG 10 BP'!$F$2:$EE$2,DN$4,'SPACELOG 10 BP'!$F16:$EE16)+SUMIF('SPACELOG 11 BP'!$F$2:$EE$2,DN$4,'SPACELOG 11 BP'!$F16:$EE16)+SUMIF('SPACELOG 12 BP'!$F$2:$EE$2,DN$4,'SPACELOG 12 BP'!$F16:$EE16)</f>
        <v>285</v>
      </c>
      <c r="DO16" s="13">
        <f>SUMIF('reporting montigny'!$F$2:$EE$2,DO$4,'reporting montigny'!$F16:$EE16)+SUMIF('reporting boissy'!$F$2:$EE$2,DO$4,'reporting boissy'!$F16:$EE16)+SUMIF('reporting moussy'!$F$2:$EE$2,DO$4,'reporting moussy'!$F16:$EE16)+SUMIF('reporting trappes'!$F$2:$EE$2,DO$4,'reporting trappes'!$F16:$EE16)+SUMIF('SPACELOG 5 BP'!$F$2:$EE$2,DO$4,'SPACELOG 5 BP'!$F16:$EE16)+SUMIF('SPACELOG 6 BP'!$F$2:$EE$2,DO$4,'SPACELOG 6 BP'!$F16:$EE16)+SUMIF('SPACELOG 7 BP'!$F$2:$EE$2,DO$4,'SPACELOG 7 BP'!$F16:$EE16)+SUMIF('SPACELOG 8 BP'!$F$2:$EE$2,DO$4,'SPACELOG 8 BP'!$F16:$EE16)+SUMIF('SPACELOG 9 BP'!$F$2:$EE$2,DO$4,'SPACELOG 9 BP'!$F16:$EE16)+SUMIF('SPACELOG 10 BP'!$F$2:$EE$2,DO$4,'SPACELOG 10 BP'!$F16:$EE16)+SUMIF('SPACELOG 11 BP'!$F$2:$EE$2,DO$4,'SPACELOG 11 BP'!$F16:$EE16)+SUMIF('SPACELOG 12 BP'!$F$2:$EE$2,DO$4,'SPACELOG 12 BP'!$F16:$EE16)</f>
        <v>285</v>
      </c>
      <c r="DP16" s="13">
        <f>SUMIF('reporting montigny'!$F$2:$EE$2,DP$4,'reporting montigny'!$F16:$EE16)+SUMIF('reporting boissy'!$F$2:$EE$2,DP$4,'reporting boissy'!$F16:$EE16)+SUMIF('reporting moussy'!$F$2:$EE$2,DP$4,'reporting moussy'!$F16:$EE16)+SUMIF('reporting trappes'!$F$2:$EE$2,DP$4,'reporting trappes'!$F16:$EE16)+SUMIF('SPACELOG 5 BP'!$F$2:$EE$2,DP$4,'SPACELOG 5 BP'!$F16:$EE16)+SUMIF('SPACELOG 6 BP'!$F$2:$EE$2,DP$4,'SPACELOG 6 BP'!$F16:$EE16)+SUMIF('SPACELOG 7 BP'!$F$2:$EE$2,DP$4,'SPACELOG 7 BP'!$F16:$EE16)+SUMIF('SPACELOG 8 BP'!$F$2:$EE$2,DP$4,'SPACELOG 8 BP'!$F16:$EE16)+SUMIF('SPACELOG 9 BP'!$F$2:$EE$2,DP$4,'SPACELOG 9 BP'!$F16:$EE16)+SUMIF('SPACELOG 10 BP'!$F$2:$EE$2,DP$4,'SPACELOG 10 BP'!$F16:$EE16)+SUMIF('SPACELOG 11 BP'!$F$2:$EE$2,DP$4,'SPACELOG 11 BP'!$F16:$EE16)+SUMIF('SPACELOG 12 BP'!$F$2:$EE$2,DP$4,'SPACELOG 12 BP'!$F16:$EE16)</f>
        <v>285</v>
      </c>
      <c r="DQ16" s="13">
        <f>SUMIF('reporting montigny'!$F$2:$EE$2,DQ$4,'reporting montigny'!$F16:$EE16)+SUMIF('reporting boissy'!$F$2:$EE$2,DQ$4,'reporting boissy'!$F16:$EE16)+SUMIF('reporting moussy'!$F$2:$EE$2,DQ$4,'reporting moussy'!$F16:$EE16)+SUMIF('reporting trappes'!$F$2:$EE$2,DQ$4,'reporting trappes'!$F16:$EE16)+SUMIF('SPACELOG 5 BP'!$F$2:$EE$2,DQ$4,'SPACELOG 5 BP'!$F16:$EE16)+SUMIF('SPACELOG 6 BP'!$F$2:$EE$2,DQ$4,'SPACELOG 6 BP'!$F16:$EE16)+SUMIF('SPACELOG 7 BP'!$F$2:$EE$2,DQ$4,'SPACELOG 7 BP'!$F16:$EE16)+SUMIF('SPACELOG 8 BP'!$F$2:$EE$2,DQ$4,'SPACELOG 8 BP'!$F16:$EE16)+SUMIF('SPACELOG 9 BP'!$F$2:$EE$2,DQ$4,'SPACELOG 9 BP'!$F16:$EE16)+SUMIF('SPACELOG 10 BP'!$F$2:$EE$2,DQ$4,'SPACELOG 10 BP'!$F16:$EE16)+SUMIF('SPACELOG 11 BP'!$F$2:$EE$2,DQ$4,'SPACELOG 11 BP'!$F16:$EE16)+SUMIF('SPACELOG 12 BP'!$F$2:$EE$2,DQ$4,'SPACELOG 12 BP'!$F16:$EE16)</f>
        <v>285</v>
      </c>
      <c r="DR16" s="14">
        <f t="shared" si="17"/>
        <v>3420</v>
      </c>
    </row>
    <row r="17" spans="1:122" x14ac:dyDescent="0.2">
      <c r="B17" s="5"/>
      <c r="C17" s="5"/>
      <c r="E17" s="3" t="s">
        <v>67</v>
      </c>
      <c r="F17" s="13">
        <f>SUMIF('reporting montigny'!$F$2:$EE$2,F$4,'reporting montigny'!$F17:$EE17)+SUMIF('reporting boissy'!$F$2:$EE$2,F$4,'reporting boissy'!$F17:$EE17)+SUMIF('reporting moussy'!$F$2:$EE$2,F$4,'reporting moussy'!$F17:$EE17)+SUMIF('reporting trappes'!$F$2:$EE$2,F$4,'reporting trappes'!$F17:$EE17)+SUMIF('SPACELOG 5 BP'!$F$2:$EE$2,F$4,'SPACELOG 5 BP'!$F17:$EE17)+SUMIF('SPACELOG 6 BP'!$F$2:$EE$2,F$4,'SPACELOG 6 BP'!$F17:$EE17)+SUMIF('SPACELOG 7 BP'!$F$2:$EE$2,F$4,'SPACELOG 7 BP'!$F17:$EE17)+SUMIF('SPACELOG 8 BP'!$F$2:$EE$2,F$4,'SPACELOG 8 BP'!$F17:$EE17)+SUMIF('SPACELOG 9 BP'!$F$2:$EE$2,F$4,'SPACELOG 9 BP'!$F17:$EE17)+SUMIF('SPACELOG 10 BP'!$F$2:$EE$2,F$4,'SPACELOG 10 BP'!$F17:$EE17)+SUMIF('SPACELOG 11 BP'!$F$2:$EE$2,F$4,'SPACELOG 11 BP'!$F17:$EE17)+SUMIF('SPACELOG 12 BP'!$F$2:$EE$2,F$4,'SPACELOG 12 BP'!$F17:$EE17)</f>
        <v>150</v>
      </c>
      <c r="G17" s="13">
        <f>SUMIF('reporting montigny'!$F$2:$EE$2,G$4,'reporting montigny'!$F17:$EE17)+SUMIF('reporting boissy'!$F$2:$EE$2,G$4,'reporting boissy'!$F17:$EE17)+SUMIF('reporting moussy'!$F$2:$EE$2,G$4,'reporting moussy'!$F17:$EE17)+SUMIF('reporting trappes'!$F$2:$EE$2,G$4,'reporting trappes'!$F17:$EE17)+SUMIF('SPACELOG 5 BP'!$F$2:$EE$2,G$4,'SPACELOG 5 BP'!$F17:$EE17)+SUMIF('SPACELOG 6 BP'!$F$2:$EE$2,G$4,'SPACELOG 6 BP'!$F17:$EE17)+SUMIF('SPACELOG 7 BP'!$F$2:$EE$2,G$4,'SPACELOG 7 BP'!$F17:$EE17)+SUMIF('SPACELOG 8 BP'!$F$2:$EE$2,G$4,'SPACELOG 8 BP'!$F17:$EE17)+SUMIF('SPACELOG 9 BP'!$F$2:$EE$2,G$4,'SPACELOG 9 BP'!$F17:$EE17)+SUMIF('SPACELOG 10 BP'!$F$2:$EE$2,G$4,'SPACELOG 10 BP'!$F17:$EE17)+SUMIF('SPACELOG 11 BP'!$F$2:$EE$2,G$4,'SPACELOG 11 BP'!$F17:$EE17)+SUMIF('SPACELOG 12 BP'!$F$2:$EE$2,G$4,'SPACELOG 12 BP'!$F17:$EE17)</f>
        <v>150</v>
      </c>
      <c r="H17" s="13">
        <f>SUMIF('reporting montigny'!$F$2:$EE$2,H$4,'reporting montigny'!$F17:$EE17)+SUMIF('reporting boissy'!$F$2:$EE$2,H$4,'reporting boissy'!$F17:$EE17)+SUMIF('reporting moussy'!$F$2:$EE$2,H$4,'reporting moussy'!$F17:$EE17)+SUMIF('reporting trappes'!$F$2:$EE$2,H$4,'reporting trappes'!$F17:$EE17)+SUMIF('SPACELOG 5 BP'!$F$2:$EE$2,H$4,'SPACELOG 5 BP'!$F17:$EE17)+SUMIF('SPACELOG 6 BP'!$F$2:$EE$2,H$4,'SPACELOG 6 BP'!$F17:$EE17)+SUMIF('SPACELOG 7 BP'!$F$2:$EE$2,H$4,'SPACELOG 7 BP'!$F17:$EE17)+SUMIF('SPACELOG 8 BP'!$F$2:$EE$2,H$4,'SPACELOG 8 BP'!$F17:$EE17)+SUMIF('SPACELOG 9 BP'!$F$2:$EE$2,H$4,'SPACELOG 9 BP'!$F17:$EE17)+SUMIF('SPACELOG 10 BP'!$F$2:$EE$2,H$4,'SPACELOG 10 BP'!$F17:$EE17)+SUMIF('SPACELOG 11 BP'!$F$2:$EE$2,H$4,'SPACELOG 11 BP'!$F17:$EE17)+SUMIF('SPACELOG 12 BP'!$F$2:$EE$2,H$4,'SPACELOG 12 BP'!$F17:$EE17)</f>
        <v>150</v>
      </c>
      <c r="I17" s="13">
        <f>SUMIF('reporting montigny'!$F$2:$EE$2,I$4,'reporting montigny'!$F17:$EE17)+SUMIF('reporting boissy'!$F$2:$EE$2,I$4,'reporting boissy'!$F17:$EE17)+SUMIF('reporting moussy'!$F$2:$EE$2,I$4,'reporting moussy'!$F17:$EE17)+SUMIF('reporting trappes'!$F$2:$EE$2,I$4,'reporting trappes'!$F17:$EE17)+SUMIF('SPACELOG 5 BP'!$F$2:$EE$2,I$4,'SPACELOG 5 BP'!$F17:$EE17)+SUMIF('SPACELOG 6 BP'!$F$2:$EE$2,I$4,'SPACELOG 6 BP'!$F17:$EE17)+SUMIF('SPACELOG 7 BP'!$F$2:$EE$2,I$4,'SPACELOG 7 BP'!$F17:$EE17)+SUMIF('SPACELOG 8 BP'!$F$2:$EE$2,I$4,'SPACELOG 8 BP'!$F17:$EE17)+SUMIF('SPACELOG 9 BP'!$F$2:$EE$2,I$4,'SPACELOG 9 BP'!$F17:$EE17)+SUMIF('SPACELOG 10 BP'!$F$2:$EE$2,I$4,'SPACELOG 10 BP'!$F17:$EE17)+SUMIF('SPACELOG 11 BP'!$F$2:$EE$2,I$4,'SPACELOG 11 BP'!$F17:$EE17)+SUMIF('SPACELOG 12 BP'!$F$2:$EE$2,I$4,'SPACELOG 12 BP'!$F17:$EE17)</f>
        <v>150</v>
      </c>
      <c r="J17" s="13">
        <f>SUMIF('reporting montigny'!$F$2:$EE$2,J$4,'reporting montigny'!$F17:$EE17)+SUMIF('reporting boissy'!$F$2:$EE$2,J$4,'reporting boissy'!$F17:$EE17)+SUMIF('reporting moussy'!$F$2:$EE$2,J$4,'reporting moussy'!$F17:$EE17)+SUMIF('reporting trappes'!$F$2:$EE$2,J$4,'reporting trappes'!$F17:$EE17)+SUMIF('SPACELOG 5 BP'!$F$2:$EE$2,J$4,'SPACELOG 5 BP'!$F17:$EE17)+SUMIF('SPACELOG 6 BP'!$F$2:$EE$2,J$4,'SPACELOG 6 BP'!$F17:$EE17)+SUMIF('SPACELOG 7 BP'!$F$2:$EE$2,J$4,'SPACELOG 7 BP'!$F17:$EE17)+SUMIF('SPACELOG 8 BP'!$F$2:$EE$2,J$4,'SPACELOG 8 BP'!$F17:$EE17)+SUMIF('SPACELOG 9 BP'!$F$2:$EE$2,J$4,'SPACELOG 9 BP'!$F17:$EE17)+SUMIF('SPACELOG 10 BP'!$F$2:$EE$2,J$4,'SPACELOG 10 BP'!$F17:$EE17)+SUMIF('SPACELOG 11 BP'!$F$2:$EE$2,J$4,'SPACELOG 11 BP'!$F17:$EE17)+SUMIF('SPACELOG 12 BP'!$F$2:$EE$2,J$4,'SPACELOG 12 BP'!$F17:$EE17)</f>
        <v>150</v>
      </c>
      <c r="K17" s="13">
        <f>SUMIF('reporting montigny'!$F$2:$EE$2,K$4,'reporting montigny'!$F17:$EE17)+SUMIF('reporting boissy'!$F$2:$EE$2,K$4,'reporting boissy'!$F17:$EE17)+SUMIF('reporting moussy'!$F$2:$EE$2,K$4,'reporting moussy'!$F17:$EE17)+SUMIF('reporting trappes'!$F$2:$EE$2,K$4,'reporting trappes'!$F17:$EE17)+SUMIF('SPACELOG 5 BP'!$F$2:$EE$2,K$4,'SPACELOG 5 BP'!$F17:$EE17)+SUMIF('SPACELOG 6 BP'!$F$2:$EE$2,K$4,'SPACELOG 6 BP'!$F17:$EE17)+SUMIF('SPACELOG 7 BP'!$F$2:$EE$2,K$4,'SPACELOG 7 BP'!$F17:$EE17)+SUMIF('SPACELOG 8 BP'!$F$2:$EE$2,K$4,'SPACELOG 8 BP'!$F17:$EE17)+SUMIF('SPACELOG 9 BP'!$F$2:$EE$2,K$4,'SPACELOG 9 BP'!$F17:$EE17)+SUMIF('SPACELOG 10 BP'!$F$2:$EE$2,K$4,'SPACELOG 10 BP'!$F17:$EE17)+SUMIF('SPACELOG 11 BP'!$F$2:$EE$2,K$4,'SPACELOG 11 BP'!$F17:$EE17)+SUMIF('SPACELOG 12 BP'!$F$2:$EE$2,K$4,'SPACELOG 12 BP'!$F17:$EE17)</f>
        <v>150</v>
      </c>
      <c r="L17" s="13">
        <f>SUMIF('reporting montigny'!$F$2:$EE$2,L$4,'reporting montigny'!$F17:$EE17)+SUMIF('reporting boissy'!$F$2:$EE$2,L$4,'reporting boissy'!$F17:$EE17)+SUMIF('reporting moussy'!$F$2:$EE$2,L$4,'reporting moussy'!$F17:$EE17)+SUMIF('reporting trappes'!$F$2:$EE$2,L$4,'reporting trappes'!$F17:$EE17)+SUMIF('SPACELOG 5 BP'!$F$2:$EE$2,L$4,'SPACELOG 5 BP'!$F17:$EE17)+SUMIF('SPACELOG 6 BP'!$F$2:$EE$2,L$4,'SPACELOG 6 BP'!$F17:$EE17)+SUMIF('SPACELOG 7 BP'!$F$2:$EE$2,L$4,'SPACELOG 7 BP'!$F17:$EE17)+SUMIF('SPACELOG 8 BP'!$F$2:$EE$2,L$4,'SPACELOG 8 BP'!$F17:$EE17)+SUMIF('SPACELOG 9 BP'!$F$2:$EE$2,L$4,'SPACELOG 9 BP'!$F17:$EE17)+SUMIF('SPACELOG 10 BP'!$F$2:$EE$2,L$4,'SPACELOG 10 BP'!$F17:$EE17)+SUMIF('SPACELOG 11 BP'!$F$2:$EE$2,L$4,'SPACELOG 11 BP'!$F17:$EE17)+SUMIF('SPACELOG 12 BP'!$F$2:$EE$2,L$4,'SPACELOG 12 BP'!$F17:$EE17)</f>
        <v>150</v>
      </c>
      <c r="M17" s="13">
        <f>SUMIF('reporting montigny'!$F$2:$EE$2,M$4,'reporting montigny'!$F17:$EE17)+SUMIF('reporting boissy'!$F$2:$EE$2,M$4,'reporting boissy'!$F17:$EE17)+SUMIF('reporting moussy'!$F$2:$EE$2,M$4,'reporting moussy'!$F17:$EE17)+SUMIF('reporting trappes'!$F$2:$EE$2,M$4,'reporting trappes'!$F17:$EE17)+SUMIF('SPACELOG 5 BP'!$F$2:$EE$2,M$4,'SPACELOG 5 BP'!$F17:$EE17)+SUMIF('SPACELOG 6 BP'!$F$2:$EE$2,M$4,'SPACELOG 6 BP'!$F17:$EE17)+SUMIF('SPACELOG 7 BP'!$F$2:$EE$2,M$4,'SPACELOG 7 BP'!$F17:$EE17)+SUMIF('SPACELOG 8 BP'!$F$2:$EE$2,M$4,'SPACELOG 8 BP'!$F17:$EE17)+SUMIF('SPACELOG 9 BP'!$F$2:$EE$2,M$4,'SPACELOG 9 BP'!$F17:$EE17)+SUMIF('SPACELOG 10 BP'!$F$2:$EE$2,M$4,'SPACELOG 10 BP'!$F17:$EE17)+SUMIF('SPACELOG 11 BP'!$F$2:$EE$2,M$4,'SPACELOG 11 BP'!$F17:$EE17)+SUMIF('SPACELOG 12 BP'!$F$2:$EE$2,M$4,'SPACELOG 12 BP'!$F17:$EE17)</f>
        <v>150</v>
      </c>
      <c r="N17" s="13">
        <f>SUMIF('reporting montigny'!$F$2:$EE$2,N$4,'reporting montigny'!$F17:$EE17)+SUMIF('reporting boissy'!$F$2:$EE$2,N$4,'reporting boissy'!$F17:$EE17)+SUMIF('reporting moussy'!$F$2:$EE$2,N$4,'reporting moussy'!$F17:$EE17)+SUMIF('reporting trappes'!$F$2:$EE$2,N$4,'reporting trappes'!$F17:$EE17)+SUMIF('SPACELOG 5 BP'!$F$2:$EE$2,N$4,'SPACELOG 5 BP'!$F17:$EE17)+SUMIF('SPACELOG 6 BP'!$F$2:$EE$2,N$4,'SPACELOG 6 BP'!$F17:$EE17)+SUMIF('SPACELOG 7 BP'!$F$2:$EE$2,N$4,'SPACELOG 7 BP'!$F17:$EE17)+SUMIF('SPACELOG 8 BP'!$F$2:$EE$2,N$4,'SPACELOG 8 BP'!$F17:$EE17)+SUMIF('SPACELOG 9 BP'!$F$2:$EE$2,N$4,'SPACELOG 9 BP'!$F17:$EE17)+SUMIF('SPACELOG 10 BP'!$F$2:$EE$2,N$4,'SPACELOG 10 BP'!$F17:$EE17)+SUMIF('SPACELOG 11 BP'!$F$2:$EE$2,N$4,'SPACELOG 11 BP'!$F17:$EE17)+SUMIF('SPACELOG 12 BP'!$F$2:$EE$2,N$4,'SPACELOG 12 BP'!$F17:$EE17)</f>
        <v>150</v>
      </c>
      <c r="O17" s="13">
        <f>SUMIF('reporting montigny'!$F$2:$EE$2,O$4,'reporting montigny'!$F17:$EE17)+SUMIF('reporting boissy'!$F$2:$EE$2,O$4,'reporting boissy'!$F17:$EE17)+SUMIF('reporting moussy'!$F$2:$EE$2,O$4,'reporting moussy'!$F17:$EE17)+SUMIF('reporting trappes'!$F$2:$EE$2,O$4,'reporting trappes'!$F17:$EE17)+SUMIF('SPACELOG 5 BP'!$F$2:$EE$2,O$4,'SPACELOG 5 BP'!$F17:$EE17)+SUMIF('SPACELOG 6 BP'!$F$2:$EE$2,O$4,'SPACELOG 6 BP'!$F17:$EE17)+SUMIF('SPACELOG 7 BP'!$F$2:$EE$2,O$4,'SPACELOG 7 BP'!$F17:$EE17)+SUMIF('SPACELOG 8 BP'!$F$2:$EE$2,O$4,'SPACELOG 8 BP'!$F17:$EE17)+SUMIF('SPACELOG 9 BP'!$F$2:$EE$2,O$4,'SPACELOG 9 BP'!$F17:$EE17)+SUMIF('SPACELOG 10 BP'!$F$2:$EE$2,O$4,'SPACELOG 10 BP'!$F17:$EE17)+SUMIF('SPACELOG 11 BP'!$F$2:$EE$2,O$4,'SPACELOG 11 BP'!$F17:$EE17)+SUMIF('SPACELOG 12 BP'!$F$2:$EE$2,O$4,'SPACELOG 12 BP'!$F17:$EE17)</f>
        <v>150</v>
      </c>
      <c r="P17" s="13">
        <f>SUMIF('reporting montigny'!$F$2:$EE$2,P$4,'reporting montigny'!$F17:$EE17)+SUMIF('reporting boissy'!$F$2:$EE$2,P$4,'reporting boissy'!$F17:$EE17)+SUMIF('reporting moussy'!$F$2:$EE$2,P$4,'reporting moussy'!$F17:$EE17)+SUMIF('reporting trappes'!$F$2:$EE$2,P$4,'reporting trappes'!$F17:$EE17)+SUMIF('SPACELOG 5 BP'!$F$2:$EE$2,P$4,'SPACELOG 5 BP'!$F17:$EE17)+SUMIF('SPACELOG 6 BP'!$F$2:$EE$2,P$4,'SPACELOG 6 BP'!$F17:$EE17)+SUMIF('SPACELOG 7 BP'!$F$2:$EE$2,P$4,'SPACELOG 7 BP'!$F17:$EE17)+SUMIF('SPACELOG 8 BP'!$F$2:$EE$2,P$4,'SPACELOG 8 BP'!$F17:$EE17)+SUMIF('SPACELOG 9 BP'!$F$2:$EE$2,P$4,'SPACELOG 9 BP'!$F17:$EE17)+SUMIF('SPACELOG 10 BP'!$F$2:$EE$2,P$4,'SPACELOG 10 BP'!$F17:$EE17)+SUMIF('SPACELOG 11 BP'!$F$2:$EE$2,P$4,'SPACELOG 11 BP'!$F17:$EE17)+SUMIF('SPACELOG 12 BP'!$F$2:$EE$2,P$4,'SPACELOG 12 BP'!$F17:$EE17)</f>
        <v>150</v>
      </c>
      <c r="Q17" s="13">
        <f>SUMIF('reporting montigny'!$F$2:$EE$2,Q$4,'reporting montigny'!$F17:$EE17)+SUMIF('reporting boissy'!$F$2:$EE$2,Q$4,'reporting boissy'!$F17:$EE17)+SUMIF('reporting moussy'!$F$2:$EE$2,Q$4,'reporting moussy'!$F17:$EE17)+SUMIF('reporting trappes'!$F$2:$EE$2,Q$4,'reporting trappes'!$F17:$EE17)+SUMIF('SPACELOG 5 BP'!$F$2:$EE$2,Q$4,'SPACELOG 5 BP'!$F17:$EE17)+SUMIF('SPACELOG 6 BP'!$F$2:$EE$2,Q$4,'SPACELOG 6 BP'!$F17:$EE17)+SUMIF('SPACELOG 7 BP'!$F$2:$EE$2,Q$4,'SPACELOG 7 BP'!$F17:$EE17)+SUMIF('SPACELOG 8 BP'!$F$2:$EE$2,Q$4,'SPACELOG 8 BP'!$F17:$EE17)+SUMIF('SPACELOG 9 BP'!$F$2:$EE$2,Q$4,'SPACELOG 9 BP'!$F17:$EE17)+SUMIF('SPACELOG 10 BP'!$F$2:$EE$2,Q$4,'SPACELOG 10 BP'!$F17:$EE17)+SUMIF('SPACELOG 11 BP'!$F$2:$EE$2,Q$4,'SPACELOG 11 BP'!$F17:$EE17)+SUMIF('SPACELOG 12 BP'!$F$2:$EE$2,Q$4,'SPACELOG 12 BP'!$F17:$EE17)</f>
        <v>150</v>
      </c>
      <c r="R17" s="14">
        <f t="shared" si="9"/>
        <v>1800</v>
      </c>
      <c r="S17" s="13">
        <f>SUMIF('reporting montigny'!$F$2:$EE$2,S$4,'reporting montigny'!$F17:$EE17)+SUMIF('reporting boissy'!$F$2:$EE$2,S$4,'reporting boissy'!$F17:$EE17)+SUMIF('reporting moussy'!$F$2:$EE$2,S$4,'reporting moussy'!$F17:$EE17)+SUMIF('reporting trappes'!$F$2:$EE$2,S$4,'reporting trappes'!$F17:$EE17)+SUMIF('SPACELOG 5 BP'!$F$2:$EE$2,S$4,'SPACELOG 5 BP'!$F17:$EE17)+SUMIF('SPACELOG 6 BP'!$F$2:$EE$2,S$4,'SPACELOG 6 BP'!$F17:$EE17)+SUMIF('SPACELOG 7 BP'!$F$2:$EE$2,S$4,'SPACELOG 7 BP'!$F17:$EE17)+SUMIF('SPACELOG 8 BP'!$F$2:$EE$2,S$4,'SPACELOG 8 BP'!$F17:$EE17)+SUMIF('SPACELOG 9 BP'!$F$2:$EE$2,S$4,'SPACELOG 9 BP'!$F17:$EE17)+SUMIF('SPACELOG 10 BP'!$F$2:$EE$2,S$4,'SPACELOG 10 BP'!$F17:$EE17)+SUMIF('SPACELOG 11 BP'!$F$2:$EE$2,S$4,'SPACELOG 11 BP'!$F17:$EE17)+SUMIF('SPACELOG 12 BP'!$F$2:$EE$2,S$4,'SPACELOG 12 BP'!$F17:$EE17)</f>
        <v>150</v>
      </c>
      <c r="T17" s="13">
        <f>SUMIF('reporting montigny'!$F$2:$EE$2,T$4,'reporting montigny'!$F17:$EE17)+SUMIF('reporting boissy'!$F$2:$EE$2,T$4,'reporting boissy'!$F17:$EE17)+SUMIF('reporting moussy'!$F$2:$EE$2,T$4,'reporting moussy'!$F17:$EE17)+SUMIF('reporting trappes'!$F$2:$EE$2,T$4,'reporting trappes'!$F17:$EE17)+SUMIF('SPACELOG 5 BP'!$F$2:$EE$2,T$4,'SPACELOG 5 BP'!$F17:$EE17)+SUMIF('SPACELOG 6 BP'!$F$2:$EE$2,T$4,'SPACELOG 6 BP'!$F17:$EE17)+SUMIF('SPACELOG 7 BP'!$F$2:$EE$2,T$4,'SPACELOG 7 BP'!$F17:$EE17)+SUMIF('SPACELOG 8 BP'!$F$2:$EE$2,T$4,'SPACELOG 8 BP'!$F17:$EE17)+SUMIF('SPACELOG 9 BP'!$F$2:$EE$2,T$4,'SPACELOG 9 BP'!$F17:$EE17)+SUMIF('SPACELOG 10 BP'!$F$2:$EE$2,T$4,'SPACELOG 10 BP'!$F17:$EE17)+SUMIF('SPACELOG 11 BP'!$F$2:$EE$2,T$4,'SPACELOG 11 BP'!$F17:$EE17)+SUMIF('SPACELOG 12 BP'!$F$2:$EE$2,T$4,'SPACELOG 12 BP'!$F17:$EE17)</f>
        <v>150</v>
      </c>
      <c r="U17" s="13">
        <f>SUMIF('reporting montigny'!$F$2:$EE$2,U$4,'reporting montigny'!$F17:$EE17)+SUMIF('reporting boissy'!$F$2:$EE$2,U$4,'reporting boissy'!$F17:$EE17)+SUMIF('reporting moussy'!$F$2:$EE$2,U$4,'reporting moussy'!$F17:$EE17)+SUMIF('reporting trappes'!$F$2:$EE$2,U$4,'reporting trappes'!$F17:$EE17)+SUMIF('SPACELOG 5 BP'!$F$2:$EE$2,U$4,'SPACELOG 5 BP'!$F17:$EE17)+SUMIF('SPACELOG 6 BP'!$F$2:$EE$2,U$4,'SPACELOG 6 BP'!$F17:$EE17)+SUMIF('SPACELOG 7 BP'!$F$2:$EE$2,U$4,'SPACELOG 7 BP'!$F17:$EE17)+SUMIF('SPACELOG 8 BP'!$F$2:$EE$2,U$4,'SPACELOG 8 BP'!$F17:$EE17)+SUMIF('SPACELOG 9 BP'!$F$2:$EE$2,U$4,'SPACELOG 9 BP'!$F17:$EE17)+SUMIF('SPACELOG 10 BP'!$F$2:$EE$2,U$4,'SPACELOG 10 BP'!$F17:$EE17)+SUMIF('SPACELOG 11 BP'!$F$2:$EE$2,U$4,'SPACELOG 11 BP'!$F17:$EE17)+SUMIF('SPACELOG 12 BP'!$F$2:$EE$2,U$4,'SPACELOG 12 BP'!$F17:$EE17)</f>
        <v>150</v>
      </c>
      <c r="V17" s="13">
        <f>SUMIF('reporting montigny'!$F$2:$EE$2,V$4,'reporting montigny'!$F17:$EE17)+SUMIF('reporting boissy'!$F$2:$EE$2,V$4,'reporting boissy'!$F17:$EE17)+SUMIF('reporting moussy'!$F$2:$EE$2,V$4,'reporting moussy'!$F17:$EE17)+SUMIF('reporting trappes'!$F$2:$EE$2,V$4,'reporting trappes'!$F17:$EE17)+SUMIF('SPACELOG 5 BP'!$F$2:$EE$2,V$4,'SPACELOG 5 BP'!$F17:$EE17)+SUMIF('SPACELOG 6 BP'!$F$2:$EE$2,V$4,'SPACELOG 6 BP'!$F17:$EE17)+SUMIF('SPACELOG 7 BP'!$F$2:$EE$2,V$4,'SPACELOG 7 BP'!$F17:$EE17)+SUMIF('SPACELOG 8 BP'!$F$2:$EE$2,V$4,'SPACELOG 8 BP'!$F17:$EE17)+SUMIF('SPACELOG 9 BP'!$F$2:$EE$2,V$4,'SPACELOG 9 BP'!$F17:$EE17)+SUMIF('SPACELOG 10 BP'!$F$2:$EE$2,V$4,'SPACELOG 10 BP'!$F17:$EE17)+SUMIF('SPACELOG 11 BP'!$F$2:$EE$2,V$4,'SPACELOG 11 BP'!$F17:$EE17)+SUMIF('SPACELOG 12 BP'!$F$2:$EE$2,V$4,'SPACELOG 12 BP'!$F17:$EE17)</f>
        <v>150</v>
      </c>
      <c r="W17" s="13">
        <f>SUMIF('reporting montigny'!$F$2:$EE$2,W$4,'reporting montigny'!$F17:$EE17)+SUMIF('reporting boissy'!$F$2:$EE$2,W$4,'reporting boissy'!$F17:$EE17)+SUMIF('reporting moussy'!$F$2:$EE$2,W$4,'reporting moussy'!$F17:$EE17)+SUMIF('reporting trappes'!$F$2:$EE$2,W$4,'reporting trappes'!$F17:$EE17)+SUMIF('SPACELOG 5 BP'!$F$2:$EE$2,W$4,'SPACELOG 5 BP'!$F17:$EE17)+SUMIF('SPACELOG 6 BP'!$F$2:$EE$2,W$4,'SPACELOG 6 BP'!$F17:$EE17)+SUMIF('SPACELOG 7 BP'!$F$2:$EE$2,W$4,'SPACELOG 7 BP'!$F17:$EE17)+SUMIF('SPACELOG 8 BP'!$F$2:$EE$2,W$4,'SPACELOG 8 BP'!$F17:$EE17)+SUMIF('SPACELOG 9 BP'!$F$2:$EE$2,W$4,'SPACELOG 9 BP'!$F17:$EE17)+SUMIF('SPACELOG 10 BP'!$F$2:$EE$2,W$4,'SPACELOG 10 BP'!$F17:$EE17)+SUMIF('SPACELOG 11 BP'!$F$2:$EE$2,W$4,'SPACELOG 11 BP'!$F17:$EE17)+SUMIF('SPACELOG 12 BP'!$F$2:$EE$2,W$4,'SPACELOG 12 BP'!$F17:$EE17)</f>
        <v>150</v>
      </c>
      <c r="X17" s="13">
        <f>SUMIF('reporting montigny'!$F$2:$EE$2,X$4,'reporting montigny'!$F17:$EE17)+SUMIF('reporting boissy'!$F$2:$EE$2,X$4,'reporting boissy'!$F17:$EE17)+SUMIF('reporting moussy'!$F$2:$EE$2,X$4,'reporting moussy'!$F17:$EE17)+SUMIF('reporting trappes'!$F$2:$EE$2,X$4,'reporting trappes'!$F17:$EE17)+SUMIF('SPACELOG 5 BP'!$F$2:$EE$2,X$4,'SPACELOG 5 BP'!$F17:$EE17)+SUMIF('SPACELOG 6 BP'!$F$2:$EE$2,X$4,'SPACELOG 6 BP'!$F17:$EE17)+SUMIF('SPACELOG 7 BP'!$F$2:$EE$2,X$4,'SPACELOG 7 BP'!$F17:$EE17)+SUMIF('SPACELOG 8 BP'!$F$2:$EE$2,X$4,'SPACELOG 8 BP'!$F17:$EE17)+SUMIF('SPACELOG 9 BP'!$F$2:$EE$2,X$4,'SPACELOG 9 BP'!$F17:$EE17)+SUMIF('SPACELOG 10 BP'!$F$2:$EE$2,X$4,'SPACELOG 10 BP'!$F17:$EE17)+SUMIF('SPACELOG 11 BP'!$F$2:$EE$2,X$4,'SPACELOG 11 BP'!$F17:$EE17)+SUMIF('SPACELOG 12 BP'!$F$2:$EE$2,X$4,'SPACELOG 12 BP'!$F17:$EE17)</f>
        <v>150</v>
      </c>
      <c r="Y17" s="13">
        <f>SUMIF('reporting montigny'!$F$2:$EE$2,Y$4,'reporting montigny'!$F17:$EE17)+SUMIF('reporting boissy'!$F$2:$EE$2,Y$4,'reporting boissy'!$F17:$EE17)+SUMIF('reporting moussy'!$F$2:$EE$2,Y$4,'reporting moussy'!$F17:$EE17)+SUMIF('reporting trappes'!$F$2:$EE$2,Y$4,'reporting trappes'!$F17:$EE17)+SUMIF('SPACELOG 5 BP'!$F$2:$EE$2,Y$4,'SPACELOG 5 BP'!$F17:$EE17)+SUMIF('SPACELOG 6 BP'!$F$2:$EE$2,Y$4,'SPACELOG 6 BP'!$F17:$EE17)+SUMIF('SPACELOG 7 BP'!$F$2:$EE$2,Y$4,'SPACELOG 7 BP'!$F17:$EE17)+SUMIF('SPACELOG 8 BP'!$F$2:$EE$2,Y$4,'SPACELOG 8 BP'!$F17:$EE17)+SUMIF('SPACELOG 9 BP'!$F$2:$EE$2,Y$4,'SPACELOG 9 BP'!$F17:$EE17)+SUMIF('SPACELOG 10 BP'!$F$2:$EE$2,Y$4,'SPACELOG 10 BP'!$F17:$EE17)+SUMIF('SPACELOG 11 BP'!$F$2:$EE$2,Y$4,'SPACELOG 11 BP'!$F17:$EE17)+SUMIF('SPACELOG 12 BP'!$F$2:$EE$2,Y$4,'SPACELOG 12 BP'!$F17:$EE17)</f>
        <v>150</v>
      </c>
      <c r="Z17" s="13">
        <f>SUMIF('reporting montigny'!$F$2:$EE$2,Z$4,'reporting montigny'!$F17:$EE17)+SUMIF('reporting boissy'!$F$2:$EE$2,Z$4,'reporting boissy'!$F17:$EE17)+SUMIF('reporting moussy'!$F$2:$EE$2,Z$4,'reporting moussy'!$F17:$EE17)+SUMIF('reporting trappes'!$F$2:$EE$2,Z$4,'reporting trappes'!$F17:$EE17)+SUMIF('SPACELOG 5 BP'!$F$2:$EE$2,Z$4,'SPACELOG 5 BP'!$F17:$EE17)+SUMIF('SPACELOG 6 BP'!$F$2:$EE$2,Z$4,'SPACELOG 6 BP'!$F17:$EE17)+SUMIF('SPACELOG 7 BP'!$F$2:$EE$2,Z$4,'SPACELOG 7 BP'!$F17:$EE17)+SUMIF('SPACELOG 8 BP'!$F$2:$EE$2,Z$4,'SPACELOG 8 BP'!$F17:$EE17)+SUMIF('SPACELOG 9 BP'!$F$2:$EE$2,Z$4,'SPACELOG 9 BP'!$F17:$EE17)+SUMIF('SPACELOG 10 BP'!$F$2:$EE$2,Z$4,'SPACELOG 10 BP'!$F17:$EE17)+SUMIF('SPACELOG 11 BP'!$F$2:$EE$2,Z$4,'SPACELOG 11 BP'!$F17:$EE17)+SUMIF('SPACELOG 12 BP'!$F$2:$EE$2,Z$4,'SPACELOG 12 BP'!$F17:$EE17)</f>
        <v>150</v>
      </c>
      <c r="AA17" s="13">
        <f>SUMIF('reporting montigny'!$F$2:$EE$2,AA$4,'reporting montigny'!$F17:$EE17)+SUMIF('reporting boissy'!$F$2:$EE$2,AA$4,'reporting boissy'!$F17:$EE17)+SUMIF('reporting moussy'!$F$2:$EE$2,AA$4,'reporting moussy'!$F17:$EE17)+SUMIF('reporting trappes'!$F$2:$EE$2,AA$4,'reporting trappes'!$F17:$EE17)+SUMIF('SPACELOG 5 BP'!$F$2:$EE$2,AA$4,'SPACELOG 5 BP'!$F17:$EE17)+SUMIF('SPACELOG 6 BP'!$F$2:$EE$2,AA$4,'SPACELOG 6 BP'!$F17:$EE17)+SUMIF('SPACELOG 7 BP'!$F$2:$EE$2,AA$4,'SPACELOG 7 BP'!$F17:$EE17)+SUMIF('SPACELOG 8 BP'!$F$2:$EE$2,AA$4,'SPACELOG 8 BP'!$F17:$EE17)+SUMIF('SPACELOG 9 BP'!$F$2:$EE$2,AA$4,'SPACELOG 9 BP'!$F17:$EE17)+SUMIF('SPACELOG 10 BP'!$F$2:$EE$2,AA$4,'SPACELOG 10 BP'!$F17:$EE17)+SUMIF('SPACELOG 11 BP'!$F$2:$EE$2,AA$4,'SPACELOG 11 BP'!$F17:$EE17)+SUMIF('SPACELOG 12 BP'!$F$2:$EE$2,AA$4,'SPACELOG 12 BP'!$F17:$EE17)</f>
        <v>150</v>
      </c>
      <c r="AB17" s="13">
        <f>SUMIF('reporting montigny'!$F$2:$EE$2,AB$4,'reporting montigny'!$F17:$EE17)+SUMIF('reporting boissy'!$F$2:$EE$2,AB$4,'reporting boissy'!$F17:$EE17)+SUMIF('reporting moussy'!$F$2:$EE$2,AB$4,'reporting moussy'!$F17:$EE17)+SUMIF('reporting trappes'!$F$2:$EE$2,AB$4,'reporting trappes'!$F17:$EE17)+SUMIF('SPACELOG 5 BP'!$F$2:$EE$2,AB$4,'SPACELOG 5 BP'!$F17:$EE17)+SUMIF('SPACELOG 6 BP'!$F$2:$EE$2,AB$4,'SPACELOG 6 BP'!$F17:$EE17)+SUMIF('SPACELOG 7 BP'!$F$2:$EE$2,AB$4,'SPACELOG 7 BP'!$F17:$EE17)+SUMIF('SPACELOG 8 BP'!$F$2:$EE$2,AB$4,'SPACELOG 8 BP'!$F17:$EE17)+SUMIF('SPACELOG 9 BP'!$F$2:$EE$2,AB$4,'SPACELOG 9 BP'!$F17:$EE17)+SUMIF('SPACELOG 10 BP'!$F$2:$EE$2,AB$4,'SPACELOG 10 BP'!$F17:$EE17)+SUMIF('SPACELOG 11 BP'!$F$2:$EE$2,AB$4,'SPACELOG 11 BP'!$F17:$EE17)+SUMIF('SPACELOG 12 BP'!$F$2:$EE$2,AB$4,'SPACELOG 12 BP'!$F17:$EE17)</f>
        <v>150</v>
      </c>
      <c r="AC17" s="13">
        <f>SUMIF('reporting montigny'!$F$2:$EE$2,AC$4,'reporting montigny'!$F17:$EE17)+SUMIF('reporting boissy'!$F$2:$EE$2,AC$4,'reporting boissy'!$F17:$EE17)+SUMIF('reporting moussy'!$F$2:$EE$2,AC$4,'reporting moussy'!$F17:$EE17)+SUMIF('reporting trappes'!$F$2:$EE$2,AC$4,'reporting trappes'!$F17:$EE17)+SUMIF('SPACELOG 5 BP'!$F$2:$EE$2,AC$4,'SPACELOG 5 BP'!$F17:$EE17)+SUMIF('SPACELOG 6 BP'!$F$2:$EE$2,AC$4,'SPACELOG 6 BP'!$F17:$EE17)+SUMIF('SPACELOG 7 BP'!$F$2:$EE$2,AC$4,'SPACELOG 7 BP'!$F17:$EE17)+SUMIF('SPACELOG 8 BP'!$F$2:$EE$2,AC$4,'SPACELOG 8 BP'!$F17:$EE17)+SUMIF('SPACELOG 9 BP'!$F$2:$EE$2,AC$4,'SPACELOG 9 BP'!$F17:$EE17)+SUMIF('SPACELOG 10 BP'!$F$2:$EE$2,AC$4,'SPACELOG 10 BP'!$F17:$EE17)+SUMIF('SPACELOG 11 BP'!$F$2:$EE$2,AC$4,'SPACELOG 11 BP'!$F17:$EE17)+SUMIF('SPACELOG 12 BP'!$F$2:$EE$2,AC$4,'SPACELOG 12 BP'!$F17:$EE17)</f>
        <v>150</v>
      </c>
      <c r="AD17" s="13">
        <f>SUMIF('reporting montigny'!$F$2:$EE$2,AD$4,'reporting montigny'!$F17:$EE17)+SUMIF('reporting boissy'!$F$2:$EE$2,AD$4,'reporting boissy'!$F17:$EE17)+SUMIF('reporting moussy'!$F$2:$EE$2,AD$4,'reporting moussy'!$F17:$EE17)+SUMIF('reporting trappes'!$F$2:$EE$2,AD$4,'reporting trappes'!$F17:$EE17)+SUMIF('SPACELOG 5 BP'!$F$2:$EE$2,AD$4,'SPACELOG 5 BP'!$F17:$EE17)+SUMIF('SPACELOG 6 BP'!$F$2:$EE$2,AD$4,'SPACELOG 6 BP'!$F17:$EE17)+SUMIF('SPACELOG 7 BP'!$F$2:$EE$2,AD$4,'SPACELOG 7 BP'!$F17:$EE17)+SUMIF('SPACELOG 8 BP'!$F$2:$EE$2,AD$4,'SPACELOG 8 BP'!$F17:$EE17)+SUMIF('SPACELOG 9 BP'!$F$2:$EE$2,AD$4,'SPACELOG 9 BP'!$F17:$EE17)+SUMIF('SPACELOG 10 BP'!$F$2:$EE$2,AD$4,'SPACELOG 10 BP'!$F17:$EE17)+SUMIF('SPACELOG 11 BP'!$F$2:$EE$2,AD$4,'SPACELOG 11 BP'!$F17:$EE17)+SUMIF('SPACELOG 12 BP'!$F$2:$EE$2,AD$4,'SPACELOG 12 BP'!$F17:$EE17)</f>
        <v>150</v>
      </c>
      <c r="AE17" s="14">
        <f t="shared" si="10"/>
        <v>1800</v>
      </c>
      <c r="AF17" s="13">
        <f>SUMIF('reporting montigny'!$F$2:$EE$2,AF$4,'reporting montigny'!$F17:$EE17)+SUMIF('reporting boissy'!$F$2:$EE$2,AF$4,'reporting boissy'!$F17:$EE17)+SUMIF('reporting moussy'!$F$2:$EE$2,AF$4,'reporting moussy'!$F17:$EE17)+SUMIF('reporting trappes'!$F$2:$EE$2,AF$4,'reporting trappes'!$F17:$EE17)+SUMIF('SPACELOG 5 BP'!$F$2:$EE$2,AF$4,'SPACELOG 5 BP'!$F17:$EE17)+SUMIF('SPACELOG 6 BP'!$F$2:$EE$2,AF$4,'SPACELOG 6 BP'!$F17:$EE17)+SUMIF('SPACELOG 7 BP'!$F$2:$EE$2,AF$4,'SPACELOG 7 BP'!$F17:$EE17)+SUMIF('SPACELOG 8 BP'!$F$2:$EE$2,AF$4,'SPACELOG 8 BP'!$F17:$EE17)+SUMIF('SPACELOG 9 BP'!$F$2:$EE$2,AF$4,'SPACELOG 9 BP'!$F17:$EE17)+SUMIF('SPACELOG 10 BP'!$F$2:$EE$2,AF$4,'SPACELOG 10 BP'!$F17:$EE17)+SUMIF('SPACELOG 11 BP'!$F$2:$EE$2,AF$4,'SPACELOG 11 BP'!$F17:$EE17)+SUMIF('SPACELOG 12 BP'!$F$2:$EE$2,AF$4,'SPACELOG 12 BP'!$F17:$EE17)</f>
        <v>150</v>
      </c>
      <c r="AG17" s="13">
        <f>SUMIF('reporting montigny'!$F$2:$EE$2,AG$4,'reporting montigny'!$F17:$EE17)+SUMIF('reporting boissy'!$F$2:$EE$2,AG$4,'reporting boissy'!$F17:$EE17)+SUMIF('reporting moussy'!$F$2:$EE$2,AG$4,'reporting moussy'!$F17:$EE17)+SUMIF('reporting trappes'!$F$2:$EE$2,AG$4,'reporting trappes'!$F17:$EE17)+SUMIF('SPACELOG 5 BP'!$F$2:$EE$2,AG$4,'SPACELOG 5 BP'!$F17:$EE17)+SUMIF('SPACELOG 6 BP'!$F$2:$EE$2,AG$4,'SPACELOG 6 BP'!$F17:$EE17)+SUMIF('SPACELOG 7 BP'!$F$2:$EE$2,AG$4,'SPACELOG 7 BP'!$F17:$EE17)+SUMIF('SPACELOG 8 BP'!$F$2:$EE$2,AG$4,'SPACELOG 8 BP'!$F17:$EE17)+SUMIF('SPACELOG 9 BP'!$F$2:$EE$2,AG$4,'SPACELOG 9 BP'!$F17:$EE17)+SUMIF('SPACELOG 10 BP'!$F$2:$EE$2,AG$4,'SPACELOG 10 BP'!$F17:$EE17)+SUMIF('SPACELOG 11 BP'!$F$2:$EE$2,AG$4,'SPACELOG 11 BP'!$F17:$EE17)+SUMIF('SPACELOG 12 BP'!$F$2:$EE$2,AG$4,'SPACELOG 12 BP'!$F17:$EE17)</f>
        <v>150</v>
      </c>
      <c r="AH17" s="13">
        <f>SUMIF('reporting montigny'!$F$2:$EE$2,AH$4,'reporting montigny'!$F17:$EE17)+SUMIF('reporting boissy'!$F$2:$EE$2,AH$4,'reporting boissy'!$F17:$EE17)+SUMIF('reporting moussy'!$F$2:$EE$2,AH$4,'reporting moussy'!$F17:$EE17)+SUMIF('reporting trappes'!$F$2:$EE$2,AH$4,'reporting trappes'!$F17:$EE17)+SUMIF('SPACELOG 5 BP'!$F$2:$EE$2,AH$4,'SPACELOG 5 BP'!$F17:$EE17)+SUMIF('SPACELOG 6 BP'!$F$2:$EE$2,AH$4,'SPACELOG 6 BP'!$F17:$EE17)+SUMIF('SPACELOG 7 BP'!$F$2:$EE$2,AH$4,'SPACELOG 7 BP'!$F17:$EE17)+SUMIF('SPACELOG 8 BP'!$F$2:$EE$2,AH$4,'SPACELOG 8 BP'!$F17:$EE17)+SUMIF('SPACELOG 9 BP'!$F$2:$EE$2,AH$4,'SPACELOG 9 BP'!$F17:$EE17)+SUMIF('SPACELOG 10 BP'!$F$2:$EE$2,AH$4,'SPACELOG 10 BP'!$F17:$EE17)+SUMIF('SPACELOG 11 BP'!$F$2:$EE$2,AH$4,'SPACELOG 11 BP'!$F17:$EE17)+SUMIF('SPACELOG 12 BP'!$F$2:$EE$2,AH$4,'SPACELOG 12 BP'!$F17:$EE17)</f>
        <v>150</v>
      </c>
      <c r="AI17" s="13">
        <f>SUMIF('reporting montigny'!$F$2:$EE$2,AI$4,'reporting montigny'!$F17:$EE17)+SUMIF('reporting boissy'!$F$2:$EE$2,AI$4,'reporting boissy'!$F17:$EE17)+SUMIF('reporting moussy'!$F$2:$EE$2,AI$4,'reporting moussy'!$F17:$EE17)+SUMIF('reporting trappes'!$F$2:$EE$2,AI$4,'reporting trappes'!$F17:$EE17)+SUMIF('SPACELOG 5 BP'!$F$2:$EE$2,AI$4,'SPACELOG 5 BP'!$F17:$EE17)+SUMIF('SPACELOG 6 BP'!$F$2:$EE$2,AI$4,'SPACELOG 6 BP'!$F17:$EE17)+SUMIF('SPACELOG 7 BP'!$F$2:$EE$2,AI$4,'SPACELOG 7 BP'!$F17:$EE17)+SUMIF('SPACELOG 8 BP'!$F$2:$EE$2,AI$4,'SPACELOG 8 BP'!$F17:$EE17)+SUMIF('SPACELOG 9 BP'!$F$2:$EE$2,AI$4,'SPACELOG 9 BP'!$F17:$EE17)+SUMIF('SPACELOG 10 BP'!$F$2:$EE$2,AI$4,'SPACELOG 10 BP'!$F17:$EE17)+SUMIF('SPACELOG 11 BP'!$F$2:$EE$2,AI$4,'SPACELOG 11 BP'!$F17:$EE17)+SUMIF('SPACELOG 12 BP'!$F$2:$EE$2,AI$4,'SPACELOG 12 BP'!$F17:$EE17)</f>
        <v>150</v>
      </c>
      <c r="AJ17" s="13">
        <f>SUMIF('reporting montigny'!$F$2:$EE$2,AJ$4,'reporting montigny'!$F17:$EE17)+SUMIF('reporting boissy'!$F$2:$EE$2,AJ$4,'reporting boissy'!$F17:$EE17)+SUMIF('reporting moussy'!$F$2:$EE$2,AJ$4,'reporting moussy'!$F17:$EE17)+SUMIF('reporting trappes'!$F$2:$EE$2,AJ$4,'reporting trappes'!$F17:$EE17)+SUMIF('SPACELOG 5 BP'!$F$2:$EE$2,AJ$4,'SPACELOG 5 BP'!$F17:$EE17)+SUMIF('SPACELOG 6 BP'!$F$2:$EE$2,AJ$4,'SPACELOG 6 BP'!$F17:$EE17)+SUMIF('SPACELOG 7 BP'!$F$2:$EE$2,AJ$4,'SPACELOG 7 BP'!$F17:$EE17)+SUMIF('SPACELOG 8 BP'!$F$2:$EE$2,AJ$4,'SPACELOG 8 BP'!$F17:$EE17)+SUMIF('SPACELOG 9 BP'!$F$2:$EE$2,AJ$4,'SPACELOG 9 BP'!$F17:$EE17)+SUMIF('SPACELOG 10 BP'!$F$2:$EE$2,AJ$4,'SPACELOG 10 BP'!$F17:$EE17)+SUMIF('SPACELOG 11 BP'!$F$2:$EE$2,AJ$4,'SPACELOG 11 BP'!$F17:$EE17)+SUMIF('SPACELOG 12 BP'!$F$2:$EE$2,AJ$4,'SPACELOG 12 BP'!$F17:$EE17)</f>
        <v>150</v>
      </c>
      <c r="AK17" s="13">
        <f>SUMIF('reporting montigny'!$F$2:$EE$2,AK$4,'reporting montigny'!$F17:$EE17)+SUMIF('reporting boissy'!$F$2:$EE$2,AK$4,'reporting boissy'!$F17:$EE17)+SUMIF('reporting moussy'!$F$2:$EE$2,AK$4,'reporting moussy'!$F17:$EE17)+SUMIF('reporting trappes'!$F$2:$EE$2,AK$4,'reporting trappes'!$F17:$EE17)+SUMIF('SPACELOG 5 BP'!$F$2:$EE$2,AK$4,'SPACELOG 5 BP'!$F17:$EE17)+SUMIF('SPACELOG 6 BP'!$F$2:$EE$2,AK$4,'SPACELOG 6 BP'!$F17:$EE17)+SUMIF('SPACELOG 7 BP'!$F$2:$EE$2,AK$4,'SPACELOG 7 BP'!$F17:$EE17)+SUMIF('SPACELOG 8 BP'!$F$2:$EE$2,AK$4,'SPACELOG 8 BP'!$F17:$EE17)+SUMIF('SPACELOG 9 BP'!$F$2:$EE$2,AK$4,'SPACELOG 9 BP'!$F17:$EE17)+SUMIF('SPACELOG 10 BP'!$F$2:$EE$2,AK$4,'SPACELOG 10 BP'!$F17:$EE17)+SUMIF('SPACELOG 11 BP'!$F$2:$EE$2,AK$4,'SPACELOG 11 BP'!$F17:$EE17)+SUMIF('SPACELOG 12 BP'!$F$2:$EE$2,AK$4,'SPACELOG 12 BP'!$F17:$EE17)</f>
        <v>150</v>
      </c>
      <c r="AL17" s="13">
        <f>SUMIF('reporting montigny'!$F$2:$EE$2,AL$4,'reporting montigny'!$F17:$EE17)+SUMIF('reporting boissy'!$F$2:$EE$2,AL$4,'reporting boissy'!$F17:$EE17)+SUMIF('reporting moussy'!$F$2:$EE$2,AL$4,'reporting moussy'!$F17:$EE17)+SUMIF('reporting trappes'!$F$2:$EE$2,AL$4,'reporting trappes'!$F17:$EE17)+SUMIF('SPACELOG 5 BP'!$F$2:$EE$2,AL$4,'SPACELOG 5 BP'!$F17:$EE17)+SUMIF('SPACELOG 6 BP'!$F$2:$EE$2,AL$4,'SPACELOG 6 BP'!$F17:$EE17)+SUMIF('SPACELOG 7 BP'!$F$2:$EE$2,AL$4,'SPACELOG 7 BP'!$F17:$EE17)+SUMIF('SPACELOG 8 BP'!$F$2:$EE$2,AL$4,'SPACELOG 8 BP'!$F17:$EE17)+SUMIF('SPACELOG 9 BP'!$F$2:$EE$2,AL$4,'SPACELOG 9 BP'!$F17:$EE17)+SUMIF('SPACELOG 10 BP'!$F$2:$EE$2,AL$4,'SPACELOG 10 BP'!$F17:$EE17)+SUMIF('SPACELOG 11 BP'!$F$2:$EE$2,AL$4,'SPACELOG 11 BP'!$F17:$EE17)+SUMIF('SPACELOG 12 BP'!$F$2:$EE$2,AL$4,'SPACELOG 12 BP'!$F17:$EE17)</f>
        <v>150</v>
      </c>
      <c r="AM17" s="13">
        <f>SUMIF('reporting montigny'!$F$2:$EE$2,AM$4,'reporting montigny'!$F17:$EE17)+SUMIF('reporting boissy'!$F$2:$EE$2,AM$4,'reporting boissy'!$F17:$EE17)+SUMIF('reporting moussy'!$F$2:$EE$2,AM$4,'reporting moussy'!$F17:$EE17)+SUMIF('reporting trappes'!$F$2:$EE$2,AM$4,'reporting trappes'!$F17:$EE17)+SUMIF('SPACELOG 5 BP'!$F$2:$EE$2,AM$4,'SPACELOG 5 BP'!$F17:$EE17)+SUMIF('SPACELOG 6 BP'!$F$2:$EE$2,AM$4,'SPACELOG 6 BP'!$F17:$EE17)+SUMIF('SPACELOG 7 BP'!$F$2:$EE$2,AM$4,'SPACELOG 7 BP'!$F17:$EE17)+SUMIF('SPACELOG 8 BP'!$F$2:$EE$2,AM$4,'SPACELOG 8 BP'!$F17:$EE17)+SUMIF('SPACELOG 9 BP'!$F$2:$EE$2,AM$4,'SPACELOG 9 BP'!$F17:$EE17)+SUMIF('SPACELOG 10 BP'!$F$2:$EE$2,AM$4,'SPACELOG 10 BP'!$F17:$EE17)+SUMIF('SPACELOG 11 BP'!$F$2:$EE$2,AM$4,'SPACELOG 11 BP'!$F17:$EE17)+SUMIF('SPACELOG 12 BP'!$F$2:$EE$2,AM$4,'SPACELOG 12 BP'!$F17:$EE17)</f>
        <v>150</v>
      </c>
      <c r="AN17" s="13">
        <f>SUMIF('reporting montigny'!$F$2:$EE$2,AN$4,'reporting montigny'!$F17:$EE17)+SUMIF('reporting boissy'!$F$2:$EE$2,AN$4,'reporting boissy'!$F17:$EE17)+SUMIF('reporting moussy'!$F$2:$EE$2,AN$4,'reporting moussy'!$F17:$EE17)+SUMIF('reporting trappes'!$F$2:$EE$2,AN$4,'reporting trappes'!$F17:$EE17)+SUMIF('SPACELOG 5 BP'!$F$2:$EE$2,AN$4,'SPACELOG 5 BP'!$F17:$EE17)+SUMIF('SPACELOG 6 BP'!$F$2:$EE$2,AN$4,'SPACELOG 6 BP'!$F17:$EE17)+SUMIF('SPACELOG 7 BP'!$F$2:$EE$2,AN$4,'SPACELOG 7 BP'!$F17:$EE17)+SUMIF('SPACELOG 8 BP'!$F$2:$EE$2,AN$4,'SPACELOG 8 BP'!$F17:$EE17)+SUMIF('SPACELOG 9 BP'!$F$2:$EE$2,AN$4,'SPACELOG 9 BP'!$F17:$EE17)+SUMIF('SPACELOG 10 BP'!$F$2:$EE$2,AN$4,'SPACELOG 10 BP'!$F17:$EE17)+SUMIF('SPACELOG 11 BP'!$F$2:$EE$2,AN$4,'SPACELOG 11 BP'!$F17:$EE17)+SUMIF('SPACELOG 12 BP'!$F$2:$EE$2,AN$4,'SPACELOG 12 BP'!$F17:$EE17)</f>
        <v>150</v>
      </c>
      <c r="AO17" s="13">
        <f>SUMIF('reporting montigny'!$F$2:$EE$2,AO$4,'reporting montigny'!$F17:$EE17)+SUMIF('reporting boissy'!$F$2:$EE$2,AO$4,'reporting boissy'!$F17:$EE17)+SUMIF('reporting moussy'!$F$2:$EE$2,AO$4,'reporting moussy'!$F17:$EE17)+SUMIF('reporting trappes'!$F$2:$EE$2,AO$4,'reporting trappes'!$F17:$EE17)+SUMIF('SPACELOG 5 BP'!$F$2:$EE$2,AO$4,'SPACELOG 5 BP'!$F17:$EE17)+SUMIF('SPACELOG 6 BP'!$F$2:$EE$2,AO$4,'SPACELOG 6 BP'!$F17:$EE17)+SUMIF('SPACELOG 7 BP'!$F$2:$EE$2,AO$4,'SPACELOG 7 BP'!$F17:$EE17)+SUMIF('SPACELOG 8 BP'!$F$2:$EE$2,AO$4,'SPACELOG 8 BP'!$F17:$EE17)+SUMIF('SPACELOG 9 BP'!$F$2:$EE$2,AO$4,'SPACELOG 9 BP'!$F17:$EE17)+SUMIF('SPACELOG 10 BP'!$F$2:$EE$2,AO$4,'SPACELOG 10 BP'!$F17:$EE17)+SUMIF('SPACELOG 11 BP'!$F$2:$EE$2,AO$4,'SPACELOG 11 BP'!$F17:$EE17)+SUMIF('SPACELOG 12 BP'!$F$2:$EE$2,AO$4,'SPACELOG 12 BP'!$F17:$EE17)</f>
        <v>150</v>
      </c>
      <c r="AP17" s="13">
        <f>SUMIF('reporting montigny'!$F$2:$EE$2,AP$4,'reporting montigny'!$F17:$EE17)+SUMIF('reporting boissy'!$F$2:$EE$2,AP$4,'reporting boissy'!$F17:$EE17)+SUMIF('reporting moussy'!$F$2:$EE$2,AP$4,'reporting moussy'!$F17:$EE17)+SUMIF('reporting trappes'!$F$2:$EE$2,AP$4,'reporting trappes'!$F17:$EE17)+SUMIF('SPACELOG 5 BP'!$F$2:$EE$2,AP$4,'SPACELOG 5 BP'!$F17:$EE17)+SUMIF('SPACELOG 6 BP'!$F$2:$EE$2,AP$4,'SPACELOG 6 BP'!$F17:$EE17)+SUMIF('SPACELOG 7 BP'!$F$2:$EE$2,AP$4,'SPACELOG 7 BP'!$F17:$EE17)+SUMIF('SPACELOG 8 BP'!$F$2:$EE$2,AP$4,'SPACELOG 8 BP'!$F17:$EE17)+SUMIF('SPACELOG 9 BP'!$F$2:$EE$2,AP$4,'SPACELOG 9 BP'!$F17:$EE17)+SUMIF('SPACELOG 10 BP'!$F$2:$EE$2,AP$4,'SPACELOG 10 BP'!$F17:$EE17)+SUMIF('SPACELOG 11 BP'!$F$2:$EE$2,AP$4,'SPACELOG 11 BP'!$F17:$EE17)+SUMIF('SPACELOG 12 BP'!$F$2:$EE$2,AP$4,'SPACELOG 12 BP'!$F17:$EE17)</f>
        <v>150</v>
      </c>
      <c r="AQ17" s="13">
        <f>SUMIF('reporting montigny'!$F$2:$EE$2,AQ$4,'reporting montigny'!$F17:$EE17)+SUMIF('reporting boissy'!$F$2:$EE$2,AQ$4,'reporting boissy'!$F17:$EE17)+SUMIF('reporting moussy'!$F$2:$EE$2,AQ$4,'reporting moussy'!$F17:$EE17)+SUMIF('reporting trappes'!$F$2:$EE$2,AQ$4,'reporting trappes'!$F17:$EE17)+SUMIF('SPACELOG 5 BP'!$F$2:$EE$2,AQ$4,'SPACELOG 5 BP'!$F17:$EE17)+SUMIF('SPACELOG 6 BP'!$F$2:$EE$2,AQ$4,'SPACELOG 6 BP'!$F17:$EE17)+SUMIF('SPACELOG 7 BP'!$F$2:$EE$2,AQ$4,'SPACELOG 7 BP'!$F17:$EE17)+SUMIF('SPACELOG 8 BP'!$F$2:$EE$2,AQ$4,'SPACELOG 8 BP'!$F17:$EE17)+SUMIF('SPACELOG 9 BP'!$F$2:$EE$2,AQ$4,'SPACELOG 9 BP'!$F17:$EE17)+SUMIF('SPACELOG 10 BP'!$F$2:$EE$2,AQ$4,'SPACELOG 10 BP'!$F17:$EE17)+SUMIF('SPACELOG 11 BP'!$F$2:$EE$2,AQ$4,'SPACELOG 11 BP'!$F17:$EE17)+SUMIF('SPACELOG 12 BP'!$F$2:$EE$2,AQ$4,'SPACELOG 12 BP'!$F17:$EE17)</f>
        <v>150</v>
      </c>
      <c r="AR17" s="14">
        <f t="shared" si="11"/>
        <v>1800</v>
      </c>
      <c r="AS17" s="13">
        <f>SUMIF('reporting montigny'!$F$2:$EE$2,AS$4,'reporting montigny'!$F17:$EE17)+SUMIF('reporting boissy'!$F$2:$EE$2,AS$4,'reporting boissy'!$F17:$EE17)+SUMIF('reporting moussy'!$F$2:$EE$2,AS$4,'reporting moussy'!$F17:$EE17)+SUMIF('reporting trappes'!$F$2:$EE$2,AS$4,'reporting trappes'!$F17:$EE17)+SUMIF('SPACELOG 5 BP'!$F$2:$EE$2,AS$4,'SPACELOG 5 BP'!$F17:$EE17)+SUMIF('SPACELOG 6 BP'!$F$2:$EE$2,AS$4,'SPACELOG 6 BP'!$F17:$EE17)+SUMIF('SPACELOG 7 BP'!$F$2:$EE$2,AS$4,'SPACELOG 7 BP'!$F17:$EE17)+SUMIF('SPACELOG 8 BP'!$F$2:$EE$2,AS$4,'SPACELOG 8 BP'!$F17:$EE17)+SUMIF('SPACELOG 9 BP'!$F$2:$EE$2,AS$4,'SPACELOG 9 BP'!$F17:$EE17)+SUMIF('SPACELOG 10 BP'!$F$2:$EE$2,AS$4,'SPACELOG 10 BP'!$F17:$EE17)+SUMIF('SPACELOG 11 BP'!$F$2:$EE$2,AS$4,'SPACELOG 11 BP'!$F17:$EE17)+SUMIF('SPACELOG 12 BP'!$F$2:$EE$2,AS$4,'SPACELOG 12 BP'!$F17:$EE17)</f>
        <v>150</v>
      </c>
      <c r="AT17" s="13">
        <f>SUMIF('reporting montigny'!$F$2:$EE$2,AT$4,'reporting montigny'!$F17:$EE17)+SUMIF('reporting boissy'!$F$2:$EE$2,AT$4,'reporting boissy'!$F17:$EE17)+SUMIF('reporting moussy'!$F$2:$EE$2,AT$4,'reporting moussy'!$F17:$EE17)+SUMIF('reporting trappes'!$F$2:$EE$2,AT$4,'reporting trappes'!$F17:$EE17)+SUMIF('SPACELOG 5 BP'!$F$2:$EE$2,AT$4,'SPACELOG 5 BP'!$F17:$EE17)+SUMIF('SPACELOG 6 BP'!$F$2:$EE$2,AT$4,'SPACELOG 6 BP'!$F17:$EE17)+SUMIF('SPACELOG 7 BP'!$F$2:$EE$2,AT$4,'SPACELOG 7 BP'!$F17:$EE17)+SUMIF('SPACELOG 8 BP'!$F$2:$EE$2,AT$4,'SPACELOG 8 BP'!$F17:$EE17)+SUMIF('SPACELOG 9 BP'!$F$2:$EE$2,AT$4,'SPACELOG 9 BP'!$F17:$EE17)+SUMIF('SPACELOG 10 BP'!$F$2:$EE$2,AT$4,'SPACELOG 10 BP'!$F17:$EE17)+SUMIF('SPACELOG 11 BP'!$F$2:$EE$2,AT$4,'SPACELOG 11 BP'!$F17:$EE17)+SUMIF('SPACELOG 12 BP'!$F$2:$EE$2,AT$4,'SPACELOG 12 BP'!$F17:$EE17)</f>
        <v>150</v>
      </c>
      <c r="AU17" s="13">
        <f>SUMIF('reporting montigny'!$F$2:$EE$2,AU$4,'reporting montigny'!$F17:$EE17)+SUMIF('reporting boissy'!$F$2:$EE$2,AU$4,'reporting boissy'!$F17:$EE17)+SUMIF('reporting moussy'!$F$2:$EE$2,AU$4,'reporting moussy'!$F17:$EE17)+SUMIF('reporting trappes'!$F$2:$EE$2,AU$4,'reporting trappes'!$F17:$EE17)+SUMIF('SPACELOG 5 BP'!$F$2:$EE$2,AU$4,'SPACELOG 5 BP'!$F17:$EE17)+SUMIF('SPACELOG 6 BP'!$F$2:$EE$2,AU$4,'SPACELOG 6 BP'!$F17:$EE17)+SUMIF('SPACELOG 7 BP'!$F$2:$EE$2,AU$4,'SPACELOG 7 BP'!$F17:$EE17)+SUMIF('SPACELOG 8 BP'!$F$2:$EE$2,AU$4,'SPACELOG 8 BP'!$F17:$EE17)+SUMIF('SPACELOG 9 BP'!$F$2:$EE$2,AU$4,'SPACELOG 9 BP'!$F17:$EE17)+SUMIF('SPACELOG 10 BP'!$F$2:$EE$2,AU$4,'SPACELOG 10 BP'!$F17:$EE17)+SUMIF('SPACELOG 11 BP'!$F$2:$EE$2,AU$4,'SPACELOG 11 BP'!$F17:$EE17)+SUMIF('SPACELOG 12 BP'!$F$2:$EE$2,AU$4,'SPACELOG 12 BP'!$F17:$EE17)</f>
        <v>150</v>
      </c>
      <c r="AV17" s="13">
        <f>SUMIF('reporting montigny'!$F$2:$EE$2,AV$4,'reporting montigny'!$F17:$EE17)+SUMIF('reporting boissy'!$F$2:$EE$2,AV$4,'reporting boissy'!$F17:$EE17)+SUMIF('reporting moussy'!$F$2:$EE$2,AV$4,'reporting moussy'!$F17:$EE17)+SUMIF('reporting trappes'!$F$2:$EE$2,AV$4,'reporting trappes'!$F17:$EE17)+SUMIF('SPACELOG 5 BP'!$F$2:$EE$2,AV$4,'SPACELOG 5 BP'!$F17:$EE17)+SUMIF('SPACELOG 6 BP'!$F$2:$EE$2,AV$4,'SPACELOG 6 BP'!$F17:$EE17)+SUMIF('SPACELOG 7 BP'!$F$2:$EE$2,AV$4,'SPACELOG 7 BP'!$F17:$EE17)+SUMIF('SPACELOG 8 BP'!$F$2:$EE$2,AV$4,'SPACELOG 8 BP'!$F17:$EE17)+SUMIF('SPACELOG 9 BP'!$F$2:$EE$2,AV$4,'SPACELOG 9 BP'!$F17:$EE17)+SUMIF('SPACELOG 10 BP'!$F$2:$EE$2,AV$4,'SPACELOG 10 BP'!$F17:$EE17)+SUMIF('SPACELOG 11 BP'!$F$2:$EE$2,AV$4,'SPACELOG 11 BP'!$F17:$EE17)+SUMIF('SPACELOG 12 BP'!$F$2:$EE$2,AV$4,'SPACELOG 12 BP'!$F17:$EE17)</f>
        <v>150</v>
      </c>
      <c r="AW17" s="13">
        <f>SUMIF('reporting montigny'!$F$2:$EE$2,AW$4,'reporting montigny'!$F17:$EE17)+SUMIF('reporting boissy'!$F$2:$EE$2,AW$4,'reporting boissy'!$F17:$EE17)+SUMIF('reporting moussy'!$F$2:$EE$2,AW$4,'reporting moussy'!$F17:$EE17)+SUMIF('reporting trappes'!$F$2:$EE$2,AW$4,'reporting trappes'!$F17:$EE17)+SUMIF('SPACELOG 5 BP'!$F$2:$EE$2,AW$4,'SPACELOG 5 BP'!$F17:$EE17)+SUMIF('SPACELOG 6 BP'!$F$2:$EE$2,AW$4,'SPACELOG 6 BP'!$F17:$EE17)+SUMIF('SPACELOG 7 BP'!$F$2:$EE$2,AW$4,'SPACELOG 7 BP'!$F17:$EE17)+SUMIF('SPACELOG 8 BP'!$F$2:$EE$2,AW$4,'SPACELOG 8 BP'!$F17:$EE17)+SUMIF('SPACELOG 9 BP'!$F$2:$EE$2,AW$4,'SPACELOG 9 BP'!$F17:$EE17)+SUMIF('SPACELOG 10 BP'!$F$2:$EE$2,AW$4,'SPACELOG 10 BP'!$F17:$EE17)+SUMIF('SPACELOG 11 BP'!$F$2:$EE$2,AW$4,'SPACELOG 11 BP'!$F17:$EE17)+SUMIF('SPACELOG 12 BP'!$F$2:$EE$2,AW$4,'SPACELOG 12 BP'!$F17:$EE17)</f>
        <v>150</v>
      </c>
      <c r="AX17" s="13">
        <f>SUMIF('reporting montigny'!$F$2:$EE$2,AX$4,'reporting montigny'!$F17:$EE17)+SUMIF('reporting boissy'!$F$2:$EE$2,AX$4,'reporting boissy'!$F17:$EE17)+SUMIF('reporting moussy'!$F$2:$EE$2,AX$4,'reporting moussy'!$F17:$EE17)+SUMIF('reporting trappes'!$F$2:$EE$2,AX$4,'reporting trappes'!$F17:$EE17)+SUMIF('SPACELOG 5 BP'!$F$2:$EE$2,AX$4,'SPACELOG 5 BP'!$F17:$EE17)+SUMIF('SPACELOG 6 BP'!$F$2:$EE$2,AX$4,'SPACELOG 6 BP'!$F17:$EE17)+SUMIF('SPACELOG 7 BP'!$F$2:$EE$2,AX$4,'SPACELOG 7 BP'!$F17:$EE17)+SUMIF('SPACELOG 8 BP'!$F$2:$EE$2,AX$4,'SPACELOG 8 BP'!$F17:$EE17)+SUMIF('SPACELOG 9 BP'!$F$2:$EE$2,AX$4,'SPACELOG 9 BP'!$F17:$EE17)+SUMIF('SPACELOG 10 BP'!$F$2:$EE$2,AX$4,'SPACELOG 10 BP'!$F17:$EE17)+SUMIF('SPACELOG 11 BP'!$F$2:$EE$2,AX$4,'SPACELOG 11 BP'!$F17:$EE17)+SUMIF('SPACELOG 12 BP'!$F$2:$EE$2,AX$4,'SPACELOG 12 BP'!$F17:$EE17)</f>
        <v>150</v>
      </c>
      <c r="AY17" s="13">
        <f>SUMIF('reporting montigny'!$F$2:$EE$2,AY$4,'reporting montigny'!$F17:$EE17)+SUMIF('reporting boissy'!$F$2:$EE$2,AY$4,'reporting boissy'!$F17:$EE17)+SUMIF('reporting moussy'!$F$2:$EE$2,AY$4,'reporting moussy'!$F17:$EE17)+SUMIF('reporting trappes'!$F$2:$EE$2,AY$4,'reporting trappes'!$F17:$EE17)+SUMIF('SPACELOG 5 BP'!$F$2:$EE$2,AY$4,'SPACELOG 5 BP'!$F17:$EE17)+SUMIF('SPACELOG 6 BP'!$F$2:$EE$2,AY$4,'SPACELOG 6 BP'!$F17:$EE17)+SUMIF('SPACELOG 7 BP'!$F$2:$EE$2,AY$4,'SPACELOG 7 BP'!$F17:$EE17)+SUMIF('SPACELOG 8 BP'!$F$2:$EE$2,AY$4,'SPACELOG 8 BP'!$F17:$EE17)+SUMIF('SPACELOG 9 BP'!$F$2:$EE$2,AY$4,'SPACELOG 9 BP'!$F17:$EE17)+SUMIF('SPACELOG 10 BP'!$F$2:$EE$2,AY$4,'SPACELOG 10 BP'!$F17:$EE17)+SUMIF('SPACELOG 11 BP'!$F$2:$EE$2,AY$4,'SPACELOG 11 BP'!$F17:$EE17)+SUMIF('SPACELOG 12 BP'!$F$2:$EE$2,AY$4,'SPACELOG 12 BP'!$F17:$EE17)</f>
        <v>150</v>
      </c>
      <c r="AZ17" s="13">
        <f>SUMIF('reporting montigny'!$F$2:$EE$2,AZ$4,'reporting montigny'!$F17:$EE17)+SUMIF('reporting boissy'!$F$2:$EE$2,AZ$4,'reporting boissy'!$F17:$EE17)+SUMIF('reporting moussy'!$F$2:$EE$2,AZ$4,'reporting moussy'!$F17:$EE17)+SUMIF('reporting trappes'!$F$2:$EE$2,AZ$4,'reporting trappes'!$F17:$EE17)+SUMIF('SPACELOG 5 BP'!$F$2:$EE$2,AZ$4,'SPACELOG 5 BP'!$F17:$EE17)+SUMIF('SPACELOG 6 BP'!$F$2:$EE$2,AZ$4,'SPACELOG 6 BP'!$F17:$EE17)+SUMIF('SPACELOG 7 BP'!$F$2:$EE$2,AZ$4,'SPACELOG 7 BP'!$F17:$EE17)+SUMIF('SPACELOG 8 BP'!$F$2:$EE$2,AZ$4,'SPACELOG 8 BP'!$F17:$EE17)+SUMIF('SPACELOG 9 BP'!$F$2:$EE$2,AZ$4,'SPACELOG 9 BP'!$F17:$EE17)+SUMIF('SPACELOG 10 BP'!$F$2:$EE$2,AZ$4,'SPACELOG 10 BP'!$F17:$EE17)+SUMIF('SPACELOG 11 BP'!$F$2:$EE$2,AZ$4,'SPACELOG 11 BP'!$F17:$EE17)+SUMIF('SPACELOG 12 BP'!$F$2:$EE$2,AZ$4,'SPACELOG 12 BP'!$F17:$EE17)</f>
        <v>150</v>
      </c>
      <c r="BA17" s="13">
        <f>SUMIF('reporting montigny'!$F$2:$EE$2,BA$4,'reporting montigny'!$F17:$EE17)+SUMIF('reporting boissy'!$F$2:$EE$2,BA$4,'reporting boissy'!$F17:$EE17)+SUMIF('reporting moussy'!$F$2:$EE$2,BA$4,'reporting moussy'!$F17:$EE17)+SUMIF('reporting trappes'!$F$2:$EE$2,BA$4,'reporting trappes'!$F17:$EE17)+SUMIF('SPACELOG 5 BP'!$F$2:$EE$2,BA$4,'SPACELOG 5 BP'!$F17:$EE17)+SUMIF('SPACELOG 6 BP'!$F$2:$EE$2,BA$4,'SPACELOG 6 BP'!$F17:$EE17)+SUMIF('SPACELOG 7 BP'!$F$2:$EE$2,BA$4,'SPACELOG 7 BP'!$F17:$EE17)+SUMIF('SPACELOG 8 BP'!$F$2:$EE$2,BA$4,'SPACELOG 8 BP'!$F17:$EE17)+SUMIF('SPACELOG 9 BP'!$F$2:$EE$2,BA$4,'SPACELOG 9 BP'!$F17:$EE17)+SUMIF('SPACELOG 10 BP'!$F$2:$EE$2,BA$4,'SPACELOG 10 BP'!$F17:$EE17)+SUMIF('SPACELOG 11 BP'!$F$2:$EE$2,BA$4,'SPACELOG 11 BP'!$F17:$EE17)+SUMIF('SPACELOG 12 BP'!$F$2:$EE$2,BA$4,'SPACELOG 12 BP'!$F17:$EE17)</f>
        <v>150</v>
      </c>
      <c r="BB17" s="13">
        <f>SUMIF('reporting montigny'!$F$2:$EE$2,BB$4,'reporting montigny'!$F17:$EE17)+SUMIF('reporting boissy'!$F$2:$EE$2,BB$4,'reporting boissy'!$F17:$EE17)+SUMIF('reporting moussy'!$F$2:$EE$2,BB$4,'reporting moussy'!$F17:$EE17)+SUMIF('reporting trappes'!$F$2:$EE$2,BB$4,'reporting trappes'!$F17:$EE17)+SUMIF('SPACELOG 5 BP'!$F$2:$EE$2,BB$4,'SPACELOG 5 BP'!$F17:$EE17)+SUMIF('SPACELOG 6 BP'!$F$2:$EE$2,BB$4,'SPACELOG 6 BP'!$F17:$EE17)+SUMIF('SPACELOG 7 BP'!$F$2:$EE$2,BB$4,'SPACELOG 7 BP'!$F17:$EE17)+SUMIF('SPACELOG 8 BP'!$F$2:$EE$2,BB$4,'SPACELOG 8 BP'!$F17:$EE17)+SUMIF('SPACELOG 9 BP'!$F$2:$EE$2,BB$4,'SPACELOG 9 BP'!$F17:$EE17)+SUMIF('SPACELOG 10 BP'!$F$2:$EE$2,BB$4,'SPACELOG 10 BP'!$F17:$EE17)+SUMIF('SPACELOG 11 BP'!$F$2:$EE$2,BB$4,'SPACELOG 11 BP'!$F17:$EE17)+SUMIF('SPACELOG 12 BP'!$F$2:$EE$2,BB$4,'SPACELOG 12 BP'!$F17:$EE17)</f>
        <v>150</v>
      </c>
      <c r="BC17" s="13">
        <f>SUMIF('reporting montigny'!$F$2:$EE$2,BC$4,'reporting montigny'!$F17:$EE17)+SUMIF('reporting boissy'!$F$2:$EE$2,BC$4,'reporting boissy'!$F17:$EE17)+SUMIF('reporting moussy'!$F$2:$EE$2,BC$4,'reporting moussy'!$F17:$EE17)+SUMIF('reporting trappes'!$F$2:$EE$2,BC$4,'reporting trappes'!$F17:$EE17)+SUMIF('SPACELOG 5 BP'!$F$2:$EE$2,BC$4,'SPACELOG 5 BP'!$F17:$EE17)+SUMIF('SPACELOG 6 BP'!$F$2:$EE$2,BC$4,'SPACELOG 6 BP'!$F17:$EE17)+SUMIF('SPACELOG 7 BP'!$F$2:$EE$2,BC$4,'SPACELOG 7 BP'!$F17:$EE17)+SUMIF('SPACELOG 8 BP'!$F$2:$EE$2,BC$4,'SPACELOG 8 BP'!$F17:$EE17)+SUMIF('SPACELOG 9 BP'!$F$2:$EE$2,BC$4,'SPACELOG 9 BP'!$F17:$EE17)+SUMIF('SPACELOG 10 BP'!$F$2:$EE$2,BC$4,'SPACELOG 10 BP'!$F17:$EE17)+SUMIF('SPACELOG 11 BP'!$F$2:$EE$2,BC$4,'SPACELOG 11 BP'!$F17:$EE17)+SUMIF('SPACELOG 12 BP'!$F$2:$EE$2,BC$4,'SPACELOG 12 BP'!$F17:$EE17)</f>
        <v>150</v>
      </c>
      <c r="BD17" s="13">
        <f>SUMIF('reporting montigny'!$F$2:$EE$2,BD$4,'reporting montigny'!$F17:$EE17)+SUMIF('reporting boissy'!$F$2:$EE$2,BD$4,'reporting boissy'!$F17:$EE17)+SUMIF('reporting moussy'!$F$2:$EE$2,BD$4,'reporting moussy'!$F17:$EE17)+SUMIF('reporting trappes'!$F$2:$EE$2,BD$4,'reporting trappes'!$F17:$EE17)+SUMIF('SPACELOG 5 BP'!$F$2:$EE$2,BD$4,'SPACELOG 5 BP'!$F17:$EE17)+SUMIF('SPACELOG 6 BP'!$F$2:$EE$2,BD$4,'SPACELOG 6 BP'!$F17:$EE17)+SUMIF('SPACELOG 7 BP'!$F$2:$EE$2,BD$4,'SPACELOG 7 BP'!$F17:$EE17)+SUMIF('SPACELOG 8 BP'!$F$2:$EE$2,BD$4,'SPACELOG 8 BP'!$F17:$EE17)+SUMIF('SPACELOG 9 BP'!$F$2:$EE$2,BD$4,'SPACELOG 9 BP'!$F17:$EE17)+SUMIF('SPACELOG 10 BP'!$F$2:$EE$2,BD$4,'SPACELOG 10 BP'!$F17:$EE17)+SUMIF('SPACELOG 11 BP'!$F$2:$EE$2,BD$4,'SPACELOG 11 BP'!$F17:$EE17)+SUMIF('SPACELOG 12 BP'!$F$2:$EE$2,BD$4,'SPACELOG 12 BP'!$F17:$EE17)</f>
        <v>150</v>
      </c>
      <c r="BE17" s="14">
        <f t="shared" si="12"/>
        <v>1800</v>
      </c>
      <c r="BF17" s="13">
        <f>SUMIF('reporting montigny'!$F$2:$EE$2,BF$4,'reporting montigny'!$F17:$EE17)+SUMIF('reporting boissy'!$F$2:$EE$2,BF$4,'reporting boissy'!$F17:$EE17)+SUMIF('reporting moussy'!$F$2:$EE$2,BF$4,'reporting moussy'!$F17:$EE17)+SUMIF('reporting trappes'!$F$2:$EE$2,BF$4,'reporting trappes'!$F17:$EE17)+SUMIF('SPACELOG 5 BP'!$F$2:$EE$2,BF$4,'SPACELOG 5 BP'!$F17:$EE17)+SUMIF('SPACELOG 6 BP'!$F$2:$EE$2,BF$4,'SPACELOG 6 BP'!$F17:$EE17)+SUMIF('SPACELOG 7 BP'!$F$2:$EE$2,BF$4,'SPACELOG 7 BP'!$F17:$EE17)+SUMIF('SPACELOG 8 BP'!$F$2:$EE$2,BF$4,'SPACELOG 8 BP'!$F17:$EE17)+SUMIF('SPACELOG 9 BP'!$F$2:$EE$2,BF$4,'SPACELOG 9 BP'!$F17:$EE17)+SUMIF('SPACELOG 10 BP'!$F$2:$EE$2,BF$4,'SPACELOG 10 BP'!$F17:$EE17)+SUMIF('SPACELOG 11 BP'!$F$2:$EE$2,BF$4,'SPACELOG 11 BP'!$F17:$EE17)+SUMIF('SPACELOG 12 BP'!$F$2:$EE$2,BF$4,'SPACELOG 12 BP'!$F17:$EE17)</f>
        <v>150</v>
      </c>
      <c r="BG17" s="13">
        <f>SUMIF('reporting montigny'!$F$2:$EE$2,BG$4,'reporting montigny'!$F17:$EE17)+SUMIF('reporting boissy'!$F$2:$EE$2,BG$4,'reporting boissy'!$F17:$EE17)+SUMIF('reporting moussy'!$F$2:$EE$2,BG$4,'reporting moussy'!$F17:$EE17)+SUMIF('reporting trappes'!$F$2:$EE$2,BG$4,'reporting trappes'!$F17:$EE17)+SUMIF('SPACELOG 5 BP'!$F$2:$EE$2,BG$4,'SPACELOG 5 BP'!$F17:$EE17)+SUMIF('SPACELOG 6 BP'!$F$2:$EE$2,BG$4,'SPACELOG 6 BP'!$F17:$EE17)+SUMIF('SPACELOG 7 BP'!$F$2:$EE$2,BG$4,'SPACELOG 7 BP'!$F17:$EE17)+SUMIF('SPACELOG 8 BP'!$F$2:$EE$2,BG$4,'SPACELOG 8 BP'!$F17:$EE17)+SUMIF('SPACELOG 9 BP'!$F$2:$EE$2,BG$4,'SPACELOG 9 BP'!$F17:$EE17)+SUMIF('SPACELOG 10 BP'!$F$2:$EE$2,BG$4,'SPACELOG 10 BP'!$F17:$EE17)+SUMIF('SPACELOG 11 BP'!$F$2:$EE$2,BG$4,'SPACELOG 11 BP'!$F17:$EE17)+SUMIF('SPACELOG 12 BP'!$F$2:$EE$2,BG$4,'SPACELOG 12 BP'!$F17:$EE17)</f>
        <v>150</v>
      </c>
      <c r="BH17" s="13">
        <f>SUMIF('reporting montigny'!$F$2:$EE$2,BH$4,'reporting montigny'!$F17:$EE17)+SUMIF('reporting boissy'!$F$2:$EE$2,BH$4,'reporting boissy'!$F17:$EE17)+SUMIF('reporting moussy'!$F$2:$EE$2,BH$4,'reporting moussy'!$F17:$EE17)+SUMIF('reporting trappes'!$F$2:$EE$2,BH$4,'reporting trappes'!$F17:$EE17)+SUMIF('SPACELOG 5 BP'!$F$2:$EE$2,BH$4,'SPACELOG 5 BP'!$F17:$EE17)+SUMIF('SPACELOG 6 BP'!$F$2:$EE$2,BH$4,'SPACELOG 6 BP'!$F17:$EE17)+SUMIF('SPACELOG 7 BP'!$F$2:$EE$2,BH$4,'SPACELOG 7 BP'!$F17:$EE17)+SUMIF('SPACELOG 8 BP'!$F$2:$EE$2,BH$4,'SPACELOG 8 BP'!$F17:$EE17)+SUMIF('SPACELOG 9 BP'!$F$2:$EE$2,BH$4,'SPACELOG 9 BP'!$F17:$EE17)+SUMIF('SPACELOG 10 BP'!$F$2:$EE$2,BH$4,'SPACELOG 10 BP'!$F17:$EE17)+SUMIF('SPACELOG 11 BP'!$F$2:$EE$2,BH$4,'SPACELOG 11 BP'!$F17:$EE17)+SUMIF('SPACELOG 12 BP'!$F$2:$EE$2,BH$4,'SPACELOG 12 BP'!$F17:$EE17)</f>
        <v>150</v>
      </c>
      <c r="BI17" s="13">
        <f>SUMIF('reporting montigny'!$F$2:$EE$2,BI$4,'reporting montigny'!$F17:$EE17)+SUMIF('reporting boissy'!$F$2:$EE$2,BI$4,'reporting boissy'!$F17:$EE17)+SUMIF('reporting moussy'!$F$2:$EE$2,BI$4,'reporting moussy'!$F17:$EE17)+SUMIF('reporting trappes'!$F$2:$EE$2,BI$4,'reporting trappes'!$F17:$EE17)+SUMIF('SPACELOG 5 BP'!$F$2:$EE$2,BI$4,'SPACELOG 5 BP'!$F17:$EE17)+SUMIF('SPACELOG 6 BP'!$F$2:$EE$2,BI$4,'SPACELOG 6 BP'!$F17:$EE17)+SUMIF('SPACELOG 7 BP'!$F$2:$EE$2,BI$4,'SPACELOG 7 BP'!$F17:$EE17)+SUMIF('SPACELOG 8 BP'!$F$2:$EE$2,BI$4,'SPACELOG 8 BP'!$F17:$EE17)+SUMIF('SPACELOG 9 BP'!$F$2:$EE$2,BI$4,'SPACELOG 9 BP'!$F17:$EE17)+SUMIF('SPACELOG 10 BP'!$F$2:$EE$2,BI$4,'SPACELOG 10 BP'!$F17:$EE17)+SUMIF('SPACELOG 11 BP'!$F$2:$EE$2,BI$4,'SPACELOG 11 BP'!$F17:$EE17)+SUMIF('SPACELOG 12 BP'!$F$2:$EE$2,BI$4,'SPACELOG 12 BP'!$F17:$EE17)</f>
        <v>150</v>
      </c>
      <c r="BJ17" s="13">
        <f>SUMIF('reporting montigny'!$F$2:$EE$2,BJ$4,'reporting montigny'!$F17:$EE17)+SUMIF('reporting boissy'!$F$2:$EE$2,BJ$4,'reporting boissy'!$F17:$EE17)+SUMIF('reporting moussy'!$F$2:$EE$2,BJ$4,'reporting moussy'!$F17:$EE17)+SUMIF('reporting trappes'!$F$2:$EE$2,BJ$4,'reporting trappes'!$F17:$EE17)+SUMIF('SPACELOG 5 BP'!$F$2:$EE$2,BJ$4,'SPACELOG 5 BP'!$F17:$EE17)+SUMIF('SPACELOG 6 BP'!$F$2:$EE$2,BJ$4,'SPACELOG 6 BP'!$F17:$EE17)+SUMIF('SPACELOG 7 BP'!$F$2:$EE$2,BJ$4,'SPACELOG 7 BP'!$F17:$EE17)+SUMIF('SPACELOG 8 BP'!$F$2:$EE$2,BJ$4,'SPACELOG 8 BP'!$F17:$EE17)+SUMIF('SPACELOG 9 BP'!$F$2:$EE$2,BJ$4,'SPACELOG 9 BP'!$F17:$EE17)+SUMIF('SPACELOG 10 BP'!$F$2:$EE$2,BJ$4,'SPACELOG 10 BP'!$F17:$EE17)+SUMIF('SPACELOG 11 BP'!$F$2:$EE$2,BJ$4,'SPACELOG 11 BP'!$F17:$EE17)+SUMIF('SPACELOG 12 BP'!$F$2:$EE$2,BJ$4,'SPACELOG 12 BP'!$F17:$EE17)</f>
        <v>150</v>
      </c>
      <c r="BK17" s="13">
        <f>SUMIF('reporting montigny'!$F$2:$EE$2,BK$4,'reporting montigny'!$F17:$EE17)+SUMIF('reporting boissy'!$F$2:$EE$2,BK$4,'reporting boissy'!$F17:$EE17)+SUMIF('reporting moussy'!$F$2:$EE$2,BK$4,'reporting moussy'!$F17:$EE17)+SUMIF('reporting trappes'!$F$2:$EE$2,BK$4,'reporting trappes'!$F17:$EE17)+SUMIF('SPACELOG 5 BP'!$F$2:$EE$2,BK$4,'SPACELOG 5 BP'!$F17:$EE17)+SUMIF('SPACELOG 6 BP'!$F$2:$EE$2,BK$4,'SPACELOG 6 BP'!$F17:$EE17)+SUMIF('SPACELOG 7 BP'!$F$2:$EE$2,BK$4,'SPACELOG 7 BP'!$F17:$EE17)+SUMIF('SPACELOG 8 BP'!$F$2:$EE$2,BK$4,'SPACELOG 8 BP'!$F17:$EE17)+SUMIF('SPACELOG 9 BP'!$F$2:$EE$2,BK$4,'SPACELOG 9 BP'!$F17:$EE17)+SUMIF('SPACELOG 10 BP'!$F$2:$EE$2,BK$4,'SPACELOG 10 BP'!$F17:$EE17)+SUMIF('SPACELOG 11 BP'!$F$2:$EE$2,BK$4,'SPACELOG 11 BP'!$F17:$EE17)+SUMIF('SPACELOG 12 BP'!$F$2:$EE$2,BK$4,'SPACELOG 12 BP'!$F17:$EE17)</f>
        <v>150</v>
      </c>
      <c r="BL17" s="13">
        <f>SUMIF('reporting montigny'!$F$2:$EE$2,BL$4,'reporting montigny'!$F17:$EE17)+SUMIF('reporting boissy'!$F$2:$EE$2,BL$4,'reporting boissy'!$F17:$EE17)+SUMIF('reporting moussy'!$F$2:$EE$2,BL$4,'reporting moussy'!$F17:$EE17)+SUMIF('reporting trappes'!$F$2:$EE$2,BL$4,'reporting trappes'!$F17:$EE17)+SUMIF('SPACELOG 5 BP'!$F$2:$EE$2,BL$4,'SPACELOG 5 BP'!$F17:$EE17)+SUMIF('SPACELOG 6 BP'!$F$2:$EE$2,BL$4,'SPACELOG 6 BP'!$F17:$EE17)+SUMIF('SPACELOG 7 BP'!$F$2:$EE$2,BL$4,'SPACELOG 7 BP'!$F17:$EE17)+SUMIF('SPACELOG 8 BP'!$F$2:$EE$2,BL$4,'SPACELOG 8 BP'!$F17:$EE17)+SUMIF('SPACELOG 9 BP'!$F$2:$EE$2,BL$4,'SPACELOG 9 BP'!$F17:$EE17)+SUMIF('SPACELOG 10 BP'!$F$2:$EE$2,BL$4,'SPACELOG 10 BP'!$F17:$EE17)+SUMIF('SPACELOG 11 BP'!$F$2:$EE$2,BL$4,'SPACELOG 11 BP'!$F17:$EE17)+SUMIF('SPACELOG 12 BP'!$F$2:$EE$2,BL$4,'SPACELOG 12 BP'!$F17:$EE17)</f>
        <v>150</v>
      </c>
      <c r="BM17" s="13">
        <f>SUMIF('reporting montigny'!$F$2:$EE$2,BM$4,'reporting montigny'!$F17:$EE17)+SUMIF('reporting boissy'!$F$2:$EE$2,BM$4,'reporting boissy'!$F17:$EE17)+SUMIF('reporting moussy'!$F$2:$EE$2,BM$4,'reporting moussy'!$F17:$EE17)+SUMIF('reporting trappes'!$F$2:$EE$2,BM$4,'reporting trappes'!$F17:$EE17)+SUMIF('SPACELOG 5 BP'!$F$2:$EE$2,BM$4,'SPACELOG 5 BP'!$F17:$EE17)+SUMIF('SPACELOG 6 BP'!$F$2:$EE$2,BM$4,'SPACELOG 6 BP'!$F17:$EE17)+SUMIF('SPACELOG 7 BP'!$F$2:$EE$2,BM$4,'SPACELOG 7 BP'!$F17:$EE17)+SUMIF('SPACELOG 8 BP'!$F$2:$EE$2,BM$4,'SPACELOG 8 BP'!$F17:$EE17)+SUMIF('SPACELOG 9 BP'!$F$2:$EE$2,BM$4,'SPACELOG 9 BP'!$F17:$EE17)+SUMIF('SPACELOG 10 BP'!$F$2:$EE$2,BM$4,'SPACELOG 10 BP'!$F17:$EE17)+SUMIF('SPACELOG 11 BP'!$F$2:$EE$2,BM$4,'SPACELOG 11 BP'!$F17:$EE17)+SUMIF('SPACELOG 12 BP'!$F$2:$EE$2,BM$4,'SPACELOG 12 BP'!$F17:$EE17)</f>
        <v>150</v>
      </c>
      <c r="BN17" s="13">
        <f>SUMIF('reporting montigny'!$F$2:$EE$2,BN$4,'reporting montigny'!$F17:$EE17)+SUMIF('reporting boissy'!$F$2:$EE$2,BN$4,'reporting boissy'!$F17:$EE17)+SUMIF('reporting moussy'!$F$2:$EE$2,BN$4,'reporting moussy'!$F17:$EE17)+SUMIF('reporting trappes'!$F$2:$EE$2,BN$4,'reporting trappes'!$F17:$EE17)+SUMIF('SPACELOG 5 BP'!$F$2:$EE$2,BN$4,'SPACELOG 5 BP'!$F17:$EE17)+SUMIF('SPACELOG 6 BP'!$F$2:$EE$2,BN$4,'SPACELOG 6 BP'!$F17:$EE17)+SUMIF('SPACELOG 7 BP'!$F$2:$EE$2,BN$4,'SPACELOG 7 BP'!$F17:$EE17)+SUMIF('SPACELOG 8 BP'!$F$2:$EE$2,BN$4,'SPACELOG 8 BP'!$F17:$EE17)+SUMIF('SPACELOG 9 BP'!$F$2:$EE$2,BN$4,'SPACELOG 9 BP'!$F17:$EE17)+SUMIF('SPACELOG 10 BP'!$F$2:$EE$2,BN$4,'SPACELOG 10 BP'!$F17:$EE17)+SUMIF('SPACELOG 11 BP'!$F$2:$EE$2,BN$4,'SPACELOG 11 BP'!$F17:$EE17)+SUMIF('SPACELOG 12 BP'!$F$2:$EE$2,BN$4,'SPACELOG 12 BP'!$F17:$EE17)</f>
        <v>150</v>
      </c>
      <c r="BO17" s="13">
        <f>SUMIF('reporting montigny'!$F$2:$EE$2,BO$4,'reporting montigny'!$F17:$EE17)+SUMIF('reporting boissy'!$F$2:$EE$2,BO$4,'reporting boissy'!$F17:$EE17)+SUMIF('reporting moussy'!$F$2:$EE$2,BO$4,'reporting moussy'!$F17:$EE17)+SUMIF('reporting trappes'!$F$2:$EE$2,BO$4,'reporting trappes'!$F17:$EE17)+SUMIF('SPACELOG 5 BP'!$F$2:$EE$2,BO$4,'SPACELOG 5 BP'!$F17:$EE17)+SUMIF('SPACELOG 6 BP'!$F$2:$EE$2,BO$4,'SPACELOG 6 BP'!$F17:$EE17)+SUMIF('SPACELOG 7 BP'!$F$2:$EE$2,BO$4,'SPACELOG 7 BP'!$F17:$EE17)+SUMIF('SPACELOG 8 BP'!$F$2:$EE$2,BO$4,'SPACELOG 8 BP'!$F17:$EE17)+SUMIF('SPACELOG 9 BP'!$F$2:$EE$2,BO$4,'SPACELOG 9 BP'!$F17:$EE17)+SUMIF('SPACELOG 10 BP'!$F$2:$EE$2,BO$4,'SPACELOG 10 BP'!$F17:$EE17)+SUMIF('SPACELOG 11 BP'!$F$2:$EE$2,BO$4,'SPACELOG 11 BP'!$F17:$EE17)+SUMIF('SPACELOG 12 BP'!$F$2:$EE$2,BO$4,'SPACELOG 12 BP'!$F17:$EE17)</f>
        <v>150</v>
      </c>
      <c r="BP17" s="13">
        <f>SUMIF('reporting montigny'!$F$2:$EE$2,BP$4,'reporting montigny'!$F17:$EE17)+SUMIF('reporting boissy'!$F$2:$EE$2,BP$4,'reporting boissy'!$F17:$EE17)+SUMIF('reporting moussy'!$F$2:$EE$2,BP$4,'reporting moussy'!$F17:$EE17)+SUMIF('reporting trappes'!$F$2:$EE$2,BP$4,'reporting trappes'!$F17:$EE17)+SUMIF('SPACELOG 5 BP'!$F$2:$EE$2,BP$4,'SPACELOG 5 BP'!$F17:$EE17)+SUMIF('SPACELOG 6 BP'!$F$2:$EE$2,BP$4,'SPACELOG 6 BP'!$F17:$EE17)+SUMIF('SPACELOG 7 BP'!$F$2:$EE$2,BP$4,'SPACELOG 7 BP'!$F17:$EE17)+SUMIF('SPACELOG 8 BP'!$F$2:$EE$2,BP$4,'SPACELOG 8 BP'!$F17:$EE17)+SUMIF('SPACELOG 9 BP'!$F$2:$EE$2,BP$4,'SPACELOG 9 BP'!$F17:$EE17)+SUMIF('SPACELOG 10 BP'!$F$2:$EE$2,BP$4,'SPACELOG 10 BP'!$F17:$EE17)+SUMIF('SPACELOG 11 BP'!$F$2:$EE$2,BP$4,'SPACELOG 11 BP'!$F17:$EE17)+SUMIF('SPACELOG 12 BP'!$F$2:$EE$2,BP$4,'SPACELOG 12 BP'!$F17:$EE17)</f>
        <v>150</v>
      </c>
      <c r="BQ17" s="13">
        <f>SUMIF('reporting montigny'!$F$2:$EE$2,BQ$4,'reporting montigny'!$F17:$EE17)+SUMIF('reporting boissy'!$F$2:$EE$2,BQ$4,'reporting boissy'!$F17:$EE17)+SUMIF('reporting moussy'!$F$2:$EE$2,BQ$4,'reporting moussy'!$F17:$EE17)+SUMIF('reporting trappes'!$F$2:$EE$2,BQ$4,'reporting trappes'!$F17:$EE17)+SUMIF('SPACELOG 5 BP'!$F$2:$EE$2,BQ$4,'SPACELOG 5 BP'!$F17:$EE17)+SUMIF('SPACELOG 6 BP'!$F$2:$EE$2,BQ$4,'SPACELOG 6 BP'!$F17:$EE17)+SUMIF('SPACELOG 7 BP'!$F$2:$EE$2,BQ$4,'SPACELOG 7 BP'!$F17:$EE17)+SUMIF('SPACELOG 8 BP'!$F$2:$EE$2,BQ$4,'SPACELOG 8 BP'!$F17:$EE17)+SUMIF('SPACELOG 9 BP'!$F$2:$EE$2,BQ$4,'SPACELOG 9 BP'!$F17:$EE17)+SUMIF('SPACELOG 10 BP'!$F$2:$EE$2,BQ$4,'SPACELOG 10 BP'!$F17:$EE17)+SUMIF('SPACELOG 11 BP'!$F$2:$EE$2,BQ$4,'SPACELOG 11 BP'!$F17:$EE17)+SUMIF('SPACELOG 12 BP'!$F$2:$EE$2,BQ$4,'SPACELOG 12 BP'!$F17:$EE17)</f>
        <v>150</v>
      </c>
      <c r="BR17" s="14">
        <f t="shared" si="13"/>
        <v>1800</v>
      </c>
      <c r="BS17" s="13">
        <f>SUMIF('reporting montigny'!$F$2:$EE$2,BS$4,'reporting montigny'!$F17:$EE17)+SUMIF('reporting boissy'!$F$2:$EE$2,BS$4,'reporting boissy'!$F17:$EE17)+SUMIF('reporting moussy'!$F$2:$EE$2,BS$4,'reporting moussy'!$F17:$EE17)+SUMIF('reporting trappes'!$F$2:$EE$2,BS$4,'reporting trappes'!$F17:$EE17)+SUMIF('SPACELOG 5 BP'!$F$2:$EE$2,BS$4,'SPACELOG 5 BP'!$F17:$EE17)+SUMIF('SPACELOG 6 BP'!$F$2:$EE$2,BS$4,'SPACELOG 6 BP'!$F17:$EE17)+SUMIF('SPACELOG 7 BP'!$F$2:$EE$2,BS$4,'SPACELOG 7 BP'!$F17:$EE17)+SUMIF('SPACELOG 8 BP'!$F$2:$EE$2,BS$4,'SPACELOG 8 BP'!$F17:$EE17)+SUMIF('SPACELOG 9 BP'!$F$2:$EE$2,BS$4,'SPACELOG 9 BP'!$F17:$EE17)+SUMIF('SPACELOG 10 BP'!$F$2:$EE$2,BS$4,'SPACELOG 10 BP'!$F17:$EE17)+SUMIF('SPACELOG 11 BP'!$F$2:$EE$2,BS$4,'SPACELOG 11 BP'!$F17:$EE17)+SUMIF('SPACELOG 12 BP'!$F$2:$EE$2,BS$4,'SPACELOG 12 BP'!$F17:$EE17)</f>
        <v>150</v>
      </c>
      <c r="BT17" s="13">
        <f>SUMIF('reporting montigny'!$F$2:$EE$2,BT$4,'reporting montigny'!$F17:$EE17)+SUMIF('reporting boissy'!$F$2:$EE$2,BT$4,'reporting boissy'!$F17:$EE17)+SUMIF('reporting moussy'!$F$2:$EE$2,BT$4,'reporting moussy'!$F17:$EE17)+SUMIF('reporting trappes'!$F$2:$EE$2,BT$4,'reporting trappes'!$F17:$EE17)+SUMIF('SPACELOG 5 BP'!$F$2:$EE$2,BT$4,'SPACELOG 5 BP'!$F17:$EE17)+SUMIF('SPACELOG 6 BP'!$F$2:$EE$2,BT$4,'SPACELOG 6 BP'!$F17:$EE17)+SUMIF('SPACELOG 7 BP'!$F$2:$EE$2,BT$4,'SPACELOG 7 BP'!$F17:$EE17)+SUMIF('SPACELOG 8 BP'!$F$2:$EE$2,BT$4,'SPACELOG 8 BP'!$F17:$EE17)+SUMIF('SPACELOG 9 BP'!$F$2:$EE$2,BT$4,'SPACELOG 9 BP'!$F17:$EE17)+SUMIF('SPACELOG 10 BP'!$F$2:$EE$2,BT$4,'SPACELOG 10 BP'!$F17:$EE17)+SUMIF('SPACELOG 11 BP'!$F$2:$EE$2,BT$4,'SPACELOG 11 BP'!$F17:$EE17)+SUMIF('SPACELOG 12 BP'!$F$2:$EE$2,BT$4,'SPACELOG 12 BP'!$F17:$EE17)</f>
        <v>150</v>
      </c>
      <c r="BU17" s="13">
        <f>SUMIF('reporting montigny'!$F$2:$EE$2,BU$4,'reporting montigny'!$F17:$EE17)+SUMIF('reporting boissy'!$F$2:$EE$2,BU$4,'reporting boissy'!$F17:$EE17)+SUMIF('reporting moussy'!$F$2:$EE$2,BU$4,'reporting moussy'!$F17:$EE17)+SUMIF('reporting trappes'!$F$2:$EE$2,BU$4,'reporting trappes'!$F17:$EE17)+SUMIF('SPACELOG 5 BP'!$F$2:$EE$2,BU$4,'SPACELOG 5 BP'!$F17:$EE17)+SUMIF('SPACELOG 6 BP'!$F$2:$EE$2,BU$4,'SPACELOG 6 BP'!$F17:$EE17)+SUMIF('SPACELOG 7 BP'!$F$2:$EE$2,BU$4,'SPACELOG 7 BP'!$F17:$EE17)+SUMIF('SPACELOG 8 BP'!$F$2:$EE$2,BU$4,'SPACELOG 8 BP'!$F17:$EE17)+SUMIF('SPACELOG 9 BP'!$F$2:$EE$2,BU$4,'SPACELOG 9 BP'!$F17:$EE17)+SUMIF('SPACELOG 10 BP'!$F$2:$EE$2,BU$4,'SPACELOG 10 BP'!$F17:$EE17)+SUMIF('SPACELOG 11 BP'!$F$2:$EE$2,BU$4,'SPACELOG 11 BP'!$F17:$EE17)+SUMIF('SPACELOG 12 BP'!$F$2:$EE$2,BU$4,'SPACELOG 12 BP'!$F17:$EE17)</f>
        <v>150</v>
      </c>
      <c r="BV17" s="13">
        <f>SUMIF('reporting montigny'!$F$2:$EE$2,BV$4,'reporting montigny'!$F17:$EE17)+SUMIF('reporting boissy'!$F$2:$EE$2,BV$4,'reporting boissy'!$F17:$EE17)+SUMIF('reporting moussy'!$F$2:$EE$2,BV$4,'reporting moussy'!$F17:$EE17)+SUMIF('reporting trappes'!$F$2:$EE$2,BV$4,'reporting trappes'!$F17:$EE17)+SUMIF('SPACELOG 5 BP'!$F$2:$EE$2,BV$4,'SPACELOG 5 BP'!$F17:$EE17)+SUMIF('SPACELOG 6 BP'!$F$2:$EE$2,BV$4,'SPACELOG 6 BP'!$F17:$EE17)+SUMIF('SPACELOG 7 BP'!$F$2:$EE$2,BV$4,'SPACELOG 7 BP'!$F17:$EE17)+SUMIF('SPACELOG 8 BP'!$F$2:$EE$2,BV$4,'SPACELOG 8 BP'!$F17:$EE17)+SUMIF('SPACELOG 9 BP'!$F$2:$EE$2,BV$4,'SPACELOG 9 BP'!$F17:$EE17)+SUMIF('SPACELOG 10 BP'!$F$2:$EE$2,BV$4,'SPACELOG 10 BP'!$F17:$EE17)+SUMIF('SPACELOG 11 BP'!$F$2:$EE$2,BV$4,'SPACELOG 11 BP'!$F17:$EE17)+SUMIF('SPACELOG 12 BP'!$F$2:$EE$2,BV$4,'SPACELOG 12 BP'!$F17:$EE17)</f>
        <v>150</v>
      </c>
      <c r="BW17" s="13">
        <f>SUMIF('reporting montigny'!$F$2:$EE$2,BW$4,'reporting montigny'!$F17:$EE17)+SUMIF('reporting boissy'!$F$2:$EE$2,BW$4,'reporting boissy'!$F17:$EE17)+SUMIF('reporting moussy'!$F$2:$EE$2,BW$4,'reporting moussy'!$F17:$EE17)+SUMIF('reporting trappes'!$F$2:$EE$2,BW$4,'reporting trappes'!$F17:$EE17)+SUMIF('SPACELOG 5 BP'!$F$2:$EE$2,BW$4,'SPACELOG 5 BP'!$F17:$EE17)+SUMIF('SPACELOG 6 BP'!$F$2:$EE$2,BW$4,'SPACELOG 6 BP'!$F17:$EE17)+SUMIF('SPACELOG 7 BP'!$F$2:$EE$2,BW$4,'SPACELOG 7 BP'!$F17:$EE17)+SUMIF('SPACELOG 8 BP'!$F$2:$EE$2,BW$4,'SPACELOG 8 BP'!$F17:$EE17)+SUMIF('SPACELOG 9 BP'!$F$2:$EE$2,BW$4,'SPACELOG 9 BP'!$F17:$EE17)+SUMIF('SPACELOG 10 BP'!$F$2:$EE$2,BW$4,'SPACELOG 10 BP'!$F17:$EE17)+SUMIF('SPACELOG 11 BP'!$F$2:$EE$2,BW$4,'SPACELOG 11 BP'!$F17:$EE17)+SUMIF('SPACELOG 12 BP'!$F$2:$EE$2,BW$4,'SPACELOG 12 BP'!$F17:$EE17)</f>
        <v>150</v>
      </c>
      <c r="BX17" s="13">
        <f>SUMIF('reporting montigny'!$F$2:$EE$2,BX$4,'reporting montigny'!$F17:$EE17)+SUMIF('reporting boissy'!$F$2:$EE$2,BX$4,'reporting boissy'!$F17:$EE17)+SUMIF('reporting moussy'!$F$2:$EE$2,BX$4,'reporting moussy'!$F17:$EE17)+SUMIF('reporting trappes'!$F$2:$EE$2,BX$4,'reporting trappes'!$F17:$EE17)+SUMIF('SPACELOG 5 BP'!$F$2:$EE$2,BX$4,'SPACELOG 5 BP'!$F17:$EE17)+SUMIF('SPACELOG 6 BP'!$F$2:$EE$2,BX$4,'SPACELOG 6 BP'!$F17:$EE17)+SUMIF('SPACELOG 7 BP'!$F$2:$EE$2,BX$4,'SPACELOG 7 BP'!$F17:$EE17)+SUMIF('SPACELOG 8 BP'!$F$2:$EE$2,BX$4,'SPACELOG 8 BP'!$F17:$EE17)+SUMIF('SPACELOG 9 BP'!$F$2:$EE$2,BX$4,'SPACELOG 9 BP'!$F17:$EE17)+SUMIF('SPACELOG 10 BP'!$F$2:$EE$2,BX$4,'SPACELOG 10 BP'!$F17:$EE17)+SUMIF('SPACELOG 11 BP'!$F$2:$EE$2,BX$4,'SPACELOG 11 BP'!$F17:$EE17)+SUMIF('SPACELOG 12 BP'!$F$2:$EE$2,BX$4,'SPACELOG 12 BP'!$F17:$EE17)</f>
        <v>150</v>
      </c>
      <c r="BY17" s="13">
        <f>SUMIF('reporting montigny'!$F$2:$EE$2,BY$4,'reporting montigny'!$F17:$EE17)+SUMIF('reporting boissy'!$F$2:$EE$2,BY$4,'reporting boissy'!$F17:$EE17)+SUMIF('reporting moussy'!$F$2:$EE$2,BY$4,'reporting moussy'!$F17:$EE17)+SUMIF('reporting trappes'!$F$2:$EE$2,BY$4,'reporting trappes'!$F17:$EE17)+SUMIF('SPACELOG 5 BP'!$F$2:$EE$2,BY$4,'SPACELOG 5 BP'!$F17:$EE17)+SUMIF('SPACELOG 6 BP'!$F$2:$EE$2,BY$4,'SPACELOG 6 BP'!$F17:$EE17)+SUMIF('SPACELOG 7 BP'!$F$2:$EE$2,BY$4,'SPACELOG 7 BP'!$F17:$EE17)+SUMIF('SPACELOG 8 BP'!$F$2:$EE$2,BY$4,'SPACELOG 8 BP'!$F17:$EE17)+SUMIF('SPACELOG 9 BP'!$F$2:$EE$2,BY$4,'SPACELOG 9 BP'!$F17:$EE17)+SUMIF('SPACELOG 10 BP'!$F$2:$EE$2,BY$4,'SPACELOG 10 BP'!$F17:$EE17)+SUMIF('SPACELOG 11 BP'!$F$2:$EE$2,BY$4,'SPACELOG 11 BP'!$F17:$EE17)+SUMIF('SPACELOG 12 BP'!$F$2:$EE$2,BY$4,'SPACELOG 12 BP'!$F17:$EE17)</f>
        <v>150</v>
      </c>
      <c r="BZ17" s="13">
        <f>SUMIF('reporting montigny'!$F$2:$EE$2,BZ$4,'reporting montigny'!$F17:$EE17)+SUMIF('reporting boissy'!$F$2:$EE$2,BZ$4,'reporting boissy'!$F17:$EE17)+SUMIF('reporting moussy'!$F$2:$EE$2,BZ$4,'reporting moussy'!$F17:$EE17)+SUMIF('reporting trappes'!$F$2:$EE$2,BZ$4,'reporting trappes'!$F17:$EE17)+SUMIF('SPACELOG 5 BP'!$F$2:$EE$2,BZ$4,'SPACELOG 5 BP'!$F17:$EE17)+SUMIF('SPACELOG 6 BP'!$F$2:$EE$2,BZ$4,'SPACELOG 6 BP'!$F17:$EE17)+SUMIF('SPACELOG 7 BP'!$F$2:$EE$2,BZ$4,'SPACELOG 7 BP'!$F17:$EE17)+SUMIF('SPACELOG 8 BP'!$F$2:$EE$2,BZ$4,'SPACELOG 8 BP'!$F17:$EE17)+SUMIF('SPACELOG 9 BP'!$F$2:$EE$2,BZ$4,'SPACELOG 9 BP'!$F17:$EE17)+SUMIF('SPACELOG 10 BP'!$F$2:$EE$2,BZ$4,'SPACELOG 10 BP'!$F17:$EE17)+SUMIF('SPACELOG 11 BP'!$F$2:$EE$2,BZ$4,'SPACELOG 11 BP'!$F17:$EE17)+SUMIF('SPACELOG 12 BP'!$F$2:$EE$2,BZ$4,'SPACELOG 12 BP'!$F17:$EE17)</f>
        <v>150</v>
      </c>
      <c r="CA17" s="13">
        <f>SUMIF('reporting montigny'!$F$2:$EE$2,CA$4,'reporting montigny'!$F17:$EE17)+SUMIF('reporting boissy'!$F$2:$EE$2,CA$4,'reporting boissy'!$F17:$EE17)+SUMIF('reporting moussy'!$F$2:$EE$2,CA$4,'reporting moussy'!$F17:$EE17)+SUMIF('reporting trappes'!$F$2:$EE$2,CA$4,'reporting trappes'!$F17:$EE17)+SUMIF('SPACELOG 5 BP'!$F$2:$EE$2,CA$4,'SPACELOG 5 BP'!$F17:$EE17)+SUMIF('SPACELOG 6 BP'!$F$2:$EE$2,CA$4,'SPACELOG 6 BP'!$F17:$EE17)+SUMIF('SPACELOG 7 BP'!$F$2:$EE$2,CA$4,'SPACELOG 7 BP'!$F17:$EE17)+SUMIF('SPACELOG 8 BP'!$F$2:$EE$2,CA$4,'SPACELOG 8 BP'!$F17:$EE17)+SUMIF('SPACELOG 9 BP'!$F$2:$EE$2,CA$4,'SPACELOG 9 BP'!$F17:$EE17)+SUMIF('SPACELOG 10 BP'!$F$2:$EE$2,CA$4,'SPACELOG 10 BP'!$F17:$EE17)+SUMIF('SPACELOG 11 BP'!$F$2:$EE$2,CA$4,'SPACELOG 11 BP'!$F17:$EE17)+SUMIF('SPACELOG 12 BP'!$F$2:$EE$2,CA$4,'SPACELOG 12 BP'!$F17:$EE17)</f>
        <v>150</v>
      </c>
      <c r="CB17" s="13">
        <f>SUMIF('reporting montigny'!$F$2:$EE$2,CB$4,'reporting montigny'!$F17:$EE17)+SUMIF('reporting boissy'!$F$2:$EE$2,CB$4,'reporting boissy'!$F17:$EE17)+SUMIF('reporting moussy'!$F$2:$EE$2,CB$4,'reporting moussy'!$F17:$EE17)+SUMIF('reporting trappes'!$F$2:$EE$2,CB$4,'reporting trappes'!$F17:$EE17)+SUMIF('SPACELOG 5 BP'!$F$2:$EE$2,CB$4,'SPACELOG 5 BP'!$F17:$EE17)+SUMIF('SPACELOG 6 BP'!$F$2:$EE$2,CB$4,'SPACELOG 6 BP'!$F17:$EE17)+SUMIF('SPACELOG 7 BP'!$F$2:$EE$2,CB$4,'SPACELOG 7 BP'!$F17:$EE17)+SUMIF('SPACELOG 8 BP'!$F$2:$EE$2,CB$4,'SPACELOG 8 BP'!$F17:$EE17)+SUMIF('SPACELOG 9 BP'!$F$2:$EE$2,CB$4,'SPACELOG 9 BP'!$F17:$EE17)+SUMIF('SPACELOG 10 BP'!$F$2:$EE$2,CB$4,'SPACELOG 10 BP'!$F17:$EE17)+SUMIF('SPACELOG 11 BP'!$F$2:$EE$2,CB$4,'SPACELOG 11 BP'!$F17:$EE17)+SUMIF('SPACELOG 12 BP'!$F$2:$EE$2,CB$4,'SPACELOG 12 BP'!$F17:$EE17)</f>
        <v>150</v>
      </c>
      <c r="CC17" s="13">
        <f>SUMIF('reporting montigny'!$F$2:$EE$2,CC$4,'reporting montigny'!$F17:$EE17)+SUMIF('reporting boissy'!$F$2:$EE$2,CC$4,'reporting boissy'!$F17:$EE17)+SUMIF('reporting moussy'!$F$2:$EE$2,CC$4,'reporting moussy'!$F17:$EE17)+SUMIF('reporting trappes'!$F$2:$EE$2,CC$4,'reporting trappes'!$F17:$EE17)+SUMIF('SPACELOG 5 BP'!$F$2:$EE$2,CC$4,'SPACELOG 5 BP'!$F17:$EE17)+SUMIF('SPACELOG 6 BP'!$F$2:$EE$2,CC$4,'SPACELOG 6 BP'!$F17:$EE17)+SUMIF('SPACELOG 7 BP'!$F$2:$EE$2,CC$4,'SPACELOG 7 BP'!$F17:$EE17)+SUMIF('SPACELOG 8 BP'!$F$2:$EE$2,CC$4,'SPACELOG 8 BP'!$F17:$EE17)+SUMIF('SPACELOG 9 BP'!$F$2:$EE$2,CC$4,'SPACELOG 9 BP'!$F17:$EE17)+SUMIF('SPACELOG 10 BP'!$F$2:$EE$2,CC$4,'SPACELOG 10 BP'!$F17:$EE17)+SUMIF('SPACELOG 11 BP'!$F$2:$EE$2,CC$4,'SPACELOG 11 BP'!$F17:$EE17)+SUMIF('SPACELOG 12 BP'!$F$2:$EE$2,CC$4,'SPACELOG 12 BP'!$F17:$EE17)</f>
        <v>150</v>
      </c>
      <c r="CD17" s="13">
        <f>SUMIF('reporting montigny'!$F$2:$EE$2,CD$4,'reporting montigny'!$F17:$EE17)+SUMIF('reporting boissy'!$F$2:$EE$2,CD$4,'reporting boissy'!$F17:$EE17)+SUMIF('reporting moussy'!$F$2:$EE$2,CD$4,'reporting moussy'!$F17:$EE17)+SUMIF('reporting trappes'!$F$2:$EE$2,CD$4,'reporting trappes'!$F17:$EE17)+SUMIF('SPACELOG 5 BP'!$F$2:$EE$2,CD$4,'SPACELOG 5 BP'!$F17:$EE17)+SUMIF('SPACELOG 6 BP'!$F$2:$EE$2,CD$4,'SPACELOG 6 BP'!$F17:$EE17)+SUMIF('SPACELOG 7 BP'!$F$2:$EE$2,CD$4,'SPACELOG 7 BP'!$F17:$EE17)+SUMIF('SPACELOG 8 BP'!$F$2:$EE$2,CD$4,'SPACELOG 8 BP'!$F17:$EE17)+SUMIF('SPACELOG 9 BP'!$F$2:$EE$2,CD$4,'SPACELOG 9 BP'!$F17:$EE17)+SUMIF('SPACELOG 10 BP'!$F$2:$EE$2,CD$4,'SPACELOG 10 BP'!$F17:$EE17)+SUMIF('SPACELOG 11 BP'!$F$2:$EE$2,CD$4,'SPACELOG 11 BP'!$F17:$EE17)+SUMIF('SPACELOG 12 BP'!$F$2:$EE$2,CD$4,'SPACELOG 12 BP'!$F17:$EE17)</f>
        <v>150</v>
      </c>
      <c r="CE17" s="14">
        <f t="shared" si="14"/>
        <v>1800</v>
      </c>
      <c r="CF17" s="13">
        <f>SUMIF('reporting montigny'!$F$2:$EE$2,CF$4,'reporting montigny'!$F17:$EE17)+SUMIF('reporting boissy'!$F$2:$EE$2,CF$4,'reporting boissy'!$F17:$EE17)+SUMIF('reporting moussy'!$F$2:$EE$2,CF$4,'reporting moussy'!$F17:$EE17)+SUMIF('reporting trappes'!$F$2:$EE$2,CF$4,'reporting trappes'!$F17:$EE17)+SUMIF('SPACELOG 5 BP'!$F$2:$EE$2,CF$4,'SPACELOG 5 BP'!$F17:$EE17)+SUMIF('SPACELOG 6 BP'!$F$2:$EE$2,CF$4,'SPACELOG 6 BP'!$F17:$EE17)+SUMIF('SPACELOG 7 BP'!$F$2:$EE$2,CF$4,'SPACELOG 7 BP'!$F17:$EE17)+SUMIF('SPACELOG 8 BP'!$F$2:$EE$2,CF$4,'SPACELOG 8 BP'!$F17:$EE17)+SUMIF('SPACELOG 9 BP'!$F$2:$EE$2,CF$4,'SPACELOG 9 BP'!$F17:$EE17)+SUMIF('SPACELOG 10 BP'!$F$2:$EE$2,CF$4,'SPACELOG 10 BP'!$F17:$EE17)+SUMIF('SPACELOG 11 BP'!$F$2:$EE$2,CF$4,'SPACELOG 11 BP'!$F17:$EE17)+SUMIF('SPACELOG 12 BP'!$F$2:$EE$2,CF$4,'SPACELOG 12 BP'!$F17:$EE17)</f>
        <v>150</v>
      </c>
      <c r="CG17" s="13">
        <f>SUMIF('reporting montigny'!$F$2:$EE$2,CG$4,'reporting montigny'!$F17:$EE17)+SUMIF('reporting boissy'!$F$2:$EE$2,CG$4,'reporting boissy'!$F17:$EE17)+SUMIF('reporting moussy'!$F$2:$EE$2,CG$4,'reporting moussy'!$F17:$EE17)+SUMIF('reporting trappes'!$F$2:$EE$2,CG$4,'reporting trappes'!$F17:$EE17)+SUMIF('SPACELOG 5 BP'!$F$2:$EE$2,CG$4,'SPACELOG 5 BP'!$F17:$EE17)+SUMIF('SPACELOG 6 BP'!$F$2:$EE$2,CG$4,'SPACELOG 6 BP'!$F17:$EE17)+SUMIF('SPACELOG 7 BP'!$F$2:$EE$2,CG$4,'SPACELOG 7 BP'!$F17:$EE17)+SUMIF('SPACELOG 8 BP'!$F$2:$EE$2,CG$4,'SPACELOG 8 BP'!$F17:$EE17)+SUMIF('SPACELOG 9 BP'!$F$2:$EE$2,CG$4,'SPACELOG 9 BP'!$F17:$EE17)+SUMIF('SPACELOG 10 BP'!$F$2:$EE$2,CG$4,'SPACELOG 10 BP'!$F17:$EE17)+SUMIF('SPACELOG 11 BP'!$F$2:$EE$2,CG$4,'SPACELOG 11 BP'!$F17:$EE17)+SUMIF('SPACELOG 12 BP'!$F$2:$EE$2,CG$4,'SPACELOG 12 BP'!$F17:$EE17)</f>
        <v>150</v>
      </c>
      <c r="CH17" s="13">
        <f>SUMIF('reporting montigny'!$F$2:$EE$2,CH$4,'reporting montigny'!$F17:$EE17)+SUMIF('reporting boissy'!$F$2:$EE$2,CH$4,'reporting boissy'!$F17:$EE17)+SUMIF('reporting moussy'!$F$2:$EE$2,CH$4,'reporting moussy'!$F17:$EE17)+SUMIF('reporting trappes'!$F$2:$EE$2,CH$4,'reporting trappes'!$F17:$EE17)+SUMIF('SPACELOG 5 BP'!$F$2:$EE$2,CH$4,'SPACELOG 5 BP'!$F17:$EE17)+SUMIF('SPACELOG 6 BP'!$F$2:$EE$2,CH$4,'SPACELOG 6 BP'!$F17:$EE17)+SUMIF('SPACELOG 7 BP'!$F$2:$EE$2,CH$4,'SPACELOG 7 BP'!$F17:$EE17)+SUMIF('SPACELOG 8 BP'!$F$2:$EE$2,CH$4,'SPACELOG 8 BP'!$F17:$EE17)+SUMIF('SPACELOG 9 BP'!$F$2:$EE$2,CH$4,'SPACELOG 9 BP'!$F17:$EE17)+SUMIF('SPACELOG 10 BP'!$F$2:$EE$2,CH$4,'SPACELOG 10 BP'!$F17:$EE17)+SUMIF('SPACELOG 11 BP'!$F$2:$EE$2,CH$4,'SPACELOG 11 BP'!$F17:$EE17)+SUMIF('SPACELOG 12 BP'!$F$2:$EE$2,CH$4,'SPACELOG 12 BP'!$F17:$EE17)</f>
        <v>150</v>
      </c>
      <c r="CI17" s="13">
        <f>SUMIF('reporting montigny'!$F$2:$EE$2,CI$4,'reporting montigny'!$F17:$EE17)+SUMIF('reporting boissy'!$F$2:$EE$2,CI$4,'reporting boissy'!$F17:$EE17)+SUMIF('reporting moussy'!$F$2:$EE$2,CI$4,'reporting moussy'!$F17:$EE17)+SUMIF('reporting trappes'!$F$2:$EE$2,CI$4,'reporting trappes'!$F17:$EE17)+SUMIF('SPACELOG 5 BP'!$F$2:$EE$2,CI$4,'SPACELOG 5 BP'!$F17:$EE17)+SUMIF('SPACELOG 6 BP'!$F$2:$EE$2,CI$4,'SPACELOG 6 BP'!$F17:$EE17)+SUMIF('SPACELOG 7 BP'!$F$2:$EE$2,CI$4,'SPACELOG 7 BP'!$F17:$EE17)+SUMIF('SPACELOG 8 BP'!$F$2:$EE$2,CI$4,'SPACELOG 8 BP'!$F17:$EE17)+SUMIF('SPACELOG 9 BP'!$F$2:$EE$2,CI$4,'SPACELOG 9 BP'!$F17:$EE17)+SUMIF('SPACELOG 10 BP'!$F$2:$EE$2,CI$4,'SPACELOG 10 BP'!$F17:$EE17)+SUMIF('SPACELOG 11 BP'!$F$2:$EE$2,CI$4,'SPACELOG 11 BP'!$F17:$EE17)+SUMIF('SPACELOG 12 BP'!$F$2:$EE$2,CI$4,'SPACELOG 12 BP'!$F17:$EE17)</f>
        <v>150</v>
      </c>
      <c r="CJ17" s="13">
        <f>SUMIF('reporting montigny'!$F$2:$EE$2,CJ$4,'reporting montigny'!$F17:$EE17)+SUMIF('reporting boissy'!$F$2:$EE$2,CJ$4,'reporting boissy'!$F17:$EE17)+SUMIF('reporting moussy'!$F$2:$EE$2,CJ$4,'reporting moussy'!$F17:$EE17)+SUMIF('reporting trappes'!$F$2:$EE$2,CJ$4,'reporting trappes'!$F17:$EE17)+SUMIF('SPACELOG 5 BP'!$F$2:$EE$2,CJ$4,'SPACELOG 5 BP'!$F17:$EE17)+SUMIF('SPACELOG 6 BP'!$F$2:$EE$2,CJ$4,'SPACELOG 6 BP'!$F17:$EE17)+SUMIF('SPACELOG 7 BP'!$F$2:$EE$2,CJ$4,'SPACELOG 7 BP'!$F17:$EE17)+SUMIF('SPACELOG 8 BP'!$F$2:$EE$2,CJ$4,'SPACELOG 8 BP'!$F17:$EE17)+SUMIF('SPACELOG 9 BP'!$F$2:$EE$2,CJ$4,'SPACELOG 9 BP'!$F17:$EE17)+SUMIF('SPACELOG 10 BP'!$F$2:$EE$2,CJ$4,'SPACELOG 10 BP'!$F17:$EE17)+SUMIF('SPACELOG 11 BP'!$F$2:$EE$2,CJ$4,'SPACELOG 11 BP'!$F17:$EE17)+SUMIF('SPACELOG 12 BP'!$F$2:$EE$2,CJ$4,'SPACELOG 12 BP'!$F17:$EE17)</f>
        <v>150</v>
      </c>
      <c r="CK17" s="13">
        <f>SUMIF('reporting montigny'!$F$2:$EE$2,CK$4,'reporting montigny'!$F17:$EE17)+SUMIF('reporting boissy'!$F$2:$EE$2,CK$4,'reporting boissy'!$F17:$EE17)+SUMIF('reporting moussy'!$F$2:$EE$2,CK$4,'reporting moussy'!$F17:$EE17)+SUMIF('reporting trappes'!$F$2:$EE$2,CK$4,'reporting trappes'!$F17:$EE17)+SUMIF('SPACELOG 5 BP'!$F$2:$EE$2,CK$4,'SPACELOG 5 BP'!$F17:$EE17)+SUMIF('SPACELOG 6 BP'!$F$2:$EE$2,CK$4,'SPACELOG 6 BP'!$F17:$EE17)+SUMIF('SPACELOG 7 BP'!$F$2:$EE$2,CK$4,'SPACELOG 7 BP'!$F17:$EE17)+SUMIF('SPACELOG 8 BP'!$F$2:$EE$2,CK$4,'SPACELOG 8 BP'!$F17:$EE17)+SUMIF('SPACELOG 9 BP'!$F$2:$EE$2,CK$4,'SPACELOG 9 BP'!$F17:$EE17)+SUMIF('SPACELOG 10 BP'!$F$2:$EE$2,CK$4,'SPACELOG 10 BP'!$F17:$EE17)+SUMIF('SPACELOG 11 BP'!$F$2:$EE$2,CK$4,'SPACELOG 11 BP'!$F17:$EE17)+SUMIF('SPACELOG 12 BP'!$F$2:$EE$2,CK$4,'SPACELOG 12 BP'!$F17:$EE17)</f>
        <v>150</v>
      </c>
      <c r="CL17" s="13">
        <f>SUMIF('reporting montigny'!$F$2:$EE$2,CL$4,'reporting montigny'!$F17:$EE17)+SUMIF('reporting boissy'!$F$2:$EE$2,CL$4,'reporting boissy'!$F17:$EE17)+SUMIF('reporting moussy'!$F$2:$EE$2,CL$4,'reporting moussy'!$F17:$EE17)+SUMIF('reporting trappes'!$F$2:$EE$2,CL$4,'reporting trappes'!$F17:$EE17)+SUMIF('SPACELOG 5 BP'!$F$2:$EE$2,CL$4,'SPACELOG 5 BP'!$F17:$EE17)+SUMIF('SPACELOG 6 BP'!$F$2:$EE$2,CL$4,'SPACELOG 6 BP'!$F17:$EE17)+SUMIF('SPACELOG 7 BP'!$F$2:$EE$2,CL$4,'SPACELOG 7 BP'!$F17:$EE17)+SUMIF('SPACELOG 8 BP'!$F$2:$EE$2,CL$4,'SPACELOG 8 BP'!$F17:$EE17)+SUMIF('SPACELOG 9 BP'!$F$2:$EE$2,CL$4,'SPACELOG 9 BP'!$F17:$EE17)+SUMIF('SPACELOG 10 BP'!$F$2:$EE$2,CL$4,'SPACELOG 10 BP'!$F17:$EE17)+SUMIF('SPACELOG 11 BP'!$F$2:$EE$2,CL$4,'SPACELOG 11 BP'!$F17:$EE17)+SUMIF('SPACELOG 12 BP'!$F$2:$EE$2,CL$4,'SPACELOG 12 BP'!$F17:$EE17)</f>
        <v>150</v>
      </c>
      <c r="CM17" s="13">
        <f>SUMIF('reporting montigny'!$F$2:$EE$2,CM$4,'reporting montigny'!$F17:$EE17)+SUMIF('reporting boissy'!$F$2:$EE$2,CM$4,'reporting boissy'!$F17:$EE17)+SUMIF('reporting moussy'!$F$2:$EE$2,CM$4,'reporting moussy'!$F17:$EE17)+SUMIF('reporting trappes'!$F$2:$EE$2,CM$4,'reporting trappes'!$F17:$EE17)+SUMIF('SPACELOG 5 BP'!$F$2:$EE$2,CM$4,'SPACELOG 5 BP'!$F17:$EE17)+SUMIF('SPACELOG 6 BP'!$F$2:$EE$2,CM$4,'SPACELOG 6 BP'!$F17:$EE17)+SUMIF('SPACELOG 7 BP'!$F$2:$EE$2,CM$4,'SPACELOG 7 BP'!$F17:$EE17)+SUMIF('SPACELOG 8 BP'!$F$2:$EE$2,CM$4,'SPACELOG 8 BP'!$F17:$EE17)+SUMIF('SPACELOG 9 BP'!$F$2:$EE$2,CM$4,'SPACELOG 9 BP'!$F17:$EE17)+SUMIF('SPACELOG 10 BP'!$F$2:$EE$2,CM$4,'SPACELOG 10 BP'!$F17:$EE17)+SUMIF('SPACELOG 11 BP'!$F$2:$EE$2,CM$4,'SPACELOG 11 BP'!$F17:$EE17)+SUMIF('SPACELOG 12 BP'!$F$2:$EE$2,CM$4,'SPACELOG 12 BP'!$F17:$EE17)</f>
        <v>150</v>
      </c>
      <c r="CN17" s="13">
        <f>SUMIF('reporting montigny'!$F$2:$EE$2,CN$4,'reporting montigny'!$F17:$EE17)+SUMIF('reporting boissy'!$F$2:$EE$2,CN$4,'reporting boissy'!$F17:$EE17)+SUMIF('reporting moussy'!$F$2:$EE$2,CN$4,'reporting moussy'!$F17:$EE17)+SUMIF('reporting trappes'!$F$2:$EE$2,CN$4,'reporting trappes'!$F17:$EE17)+SUMIF('SPACELOG 5 BP'!$F$2:$EE$2,CN$4,'SPACELOG 5 BP'!$F17:$EE17)+SUMIF('SPACELOG 6 BP'!$F$2:$EE$2,CN$4,'SPACELOG 6 BP'!$F17:$EE17)+SUMIF('SPACELOG 7 BP'!$F$2:$EE$2,CN$4,'SPACELOG 7 BP'!$F17:$EE17)+SUMIF('SPACELOG 8 BP'!$F$2:$EE$2,CN$4,'SPACELOG 8 BP'!$F17:$EE17)+SUMIF('SPACELOG 9 BP'!$F$2:$EE$2,CN$4,'SPACELOG 9 BP'!$F17:$EE17)+SUMIF('SPACELOG 10 BP'!$F$2:$EE$2,CN$4,'SPACELOG 10 BP'!$F17:$EE17)+SUMIF('SPACELOG 11 BP'!$F$2:$EE$2,CN$4,'SPACELOG 11 BP'!$F17:$EE17)+SUMIF('SPACELOG 12 BP'!$F$2:$EE$2,CN$4,'SPACELOG 12 BP'!$F17:$EE17)</f>
        <v>150</v>
      </c>
      <c r="CO17" s="13">
        <f>SUMIF('reporting montigny'!$F$2:$EE$2,CO$4,'reporting montigny'!$F17:$EE17)+SUMIF('reporting boissy'!$F$2:$EE$2,CO$4,'reporting boissy'!$F17:$EE17)+SUMIF('reporting moussy'!$F$2:$EE$2,CO$4,'reporting moussy'!$F17:$EE17)+SUMIF('reporting trappes'!$F$2:$EE$2,CO$4,'reporting trappes'!$F17:$EE17)+SUMIF('SPACELOG 5 BP'!$F$2:$EE$2,CO$4,'SPACELOG 5 BP'!$F17:$EE17)+SUMIF('SPACELOG 6 BP'!$F$2:$EE$2,CO$4,'SPACELOG 6 BP'!$F17:$EE17)+SUMIF('SPACELOG 7 BP'!$F$2:$EE$2,CO$4,'SPACELOG 7 BP'!$F17:$EE17)+SUMIF('SPACELOG 8 BP'!$F$2:$EE$2,CO$4,'SPACELOG 8 BP'!$F17:$EE17)+SUMIF('SPACELOG 9 BP'!$F$2:$EE$2,CO$4,'SPACELOG 9 BP'!$F17:$EE17)+SUMIF('SPACELOG 10 BP'!$F$2:$EE$2,CO$4,'SPACELOG 10 BP'!$F17:$EE17)+SUMIF('SPACELOG 11 BP'!$F$2:$EE$2,CO$4,'SPACELOG 11 BP'!$F17:$EE17)+SUMIF('SPACELOG 12 BP'!$F$2:$EE$2,CO$4,'SPACELOG 12 BP'!$F17:$EE17)</f>
        <v>150</v>
      </c>
      <c r="CP17" s="13">
        <f>SUMIF('reporting montigny'!$F$2:$EE$2,CP$4,'reporting montigny'!$F17:$EE17)+SUMIF('reporting boissy'!$F$2:$EE$2,CP$4,'reporting boissy'!$F17:$EE17)+SUMIF('reporting moussy'!$F$2:$EE$2,CP$4,'reporting moussy'!$F17:$EE17)+SUMIF('reporting trappes'!$F$2:$EE$2,CP$4,'reporting trappes'!$F17:$EE17)+SUMIF('SPACELOG 5 BP'!$F$2:$EE$2,CP$4,'SPACELOG 5 BP'!$F17:$EE17)+SUMIF('SPACELOG 6 BP'!$F$2:$EE$2,CP$4,'SPACELOG 6 BP'!$F17:$EE17)+SUMIF('SPACELOG 7 BP'!$F$2:$EE$2,CP$4,'SPACELOG 7 BP'!$F17:$EE17)+SUMIF('SPACELOG 8 BP'!$F$2:$EE$2,CP$4,'SPACELOG 8 BP'!$F17:$EE17)+SUMIF('SPACELOG 9 BP'!$F$2:$EE$2,CP$4,'SPACELOG 9 BP'!$F17:$EE17)+SUMIF('SPACELOG 10 BP'!$F$2:$EE$2,CP$4,'SPACELOG 10 BP'!$F17:$EE17)+SUMIF('SPACELOG 11 BP'!$F$2:$EE$2,CP$4,'SPACELOG 11 BP'!$F17:$EE17)+SUMIF('SPACELOG 12 BP'!$F$2:$EE$2,CP$4,'SPACELOG 12 BP'!$F17:$EE17)</f>
        <v>150</v>
      </c>
      <c r="CQ17" s="13">
        <f>SUMIF('reporting montigny'!$F$2:$EE$2,CQ$4,'reporting montigny'!$F17:$EE17)+SUMIF('reporting boissy'!$F$2:$EE$2,CQ$4,'reporting boissy'!$F17:$EE17)+SUMIF('reporting moussy'!$F$2:$EE$2,CQ$4,'reporting moussy'!$F17:$EE17)+SUMIF('reporting trappes'!$F$2:$EE$2,CQ$4,'reporting trappes'!$F17:$EE17)+SUMIF('SPACELOG 5 BP'!$F$2:$EE$2,CQ$4,'SPACELOG 5 BP'!$F17:$EE17)+SUMIF('SPACELOG 6 BP'!$F$2:$EE$2,CQ$4,'SPACELOG 6 BP'!$F17:$EE17)+SUMIF('SPACELOG 7 BP'!$F$2:$EE$2,CQ$4,'SPACELOG 7 BP'!$F17:$EE17)+SUMIF('SPACELOG 8 BP'!$F$2:$EE$2,CQ$4,'SPACELOG 8 BP'!$F17:$EE17)+SUMIF('SPACELOG 9 BP'!$F$2:$EE$2,CQ$4,'SPACELOG 9 BP'!$F17:$EE17)+SUMIF('SPACELOG 10 BP'!$F$2:$EE$2,CQ$4,'SPACELOG 10 BP'!$F17:$EE17)+SUMIF('SPACELOG 11 BP'!$F$2:$EE$2,CQ$4,'SPACELOG 11 BP'!$F17:$EE17)+SUMIF('SPACELOG 12 BP'!$F$2:$EE$2,CQ$4,'SPACELOG 12 BP'!$F17:$EE17)</f>
        <v>150</v>
      </c>
      <c r="CR17" s="14">
        <f t="shared" si="15"/>
        <v>1800</v>
      </c>
      <c r="CS17" s="13">
        <f>SUMIF('reporting montigny'!$F$2:$EE$2,CS$4,'reporting montigny'!$F17:$EE17)+SUMIF('reporting boissy'!$F$2:$EE$2,CS$4,'reporting boissy'!$F17:$EE17)+SUMIF('reporting moussy'!$F$2:$EE$2,CS$4,'reporting moussy'!$F17:$EE17)+SUMIF('reporting trappes'!$F$2:$EE$2,CS$4,'reporting trappes'!$F17:$EE17)+SUMIF('SPACELOG 5 BP'!$F$2:$EE$2,CS$4,'SPACELOG 5 BP'!$F17:$EE17)+SUMIF('SPACELOG 6 BP'!$F$2:$EE$2,CS$4,'SPACELOG 6 BP'!$F17:$EE17)+SUMIF('SPACELOG 7 BP'!$F$2:$EE$2,CS$4,'SPACELOG 7 BP'!$F17:$EE17)+SUMIF('SPACELOG 8 BP'!$F$2:$EE$2,CS$4,'SPACELOG 8 BP'!$F17:$EE17)+SUMIF('SPACELOG 9 BP'!$F$2:$EE$2,CS$4,'SPACELOG 9 BP'!$F17:$EE17)+SUMIF('SPACELOG 10 BP'!$F$2:$EE$2,CS$4,'SPACELOG 10 BP'!$F17:$EE17)+SUMIF('SPACELOG 11 BP'!$F$2:$EE$2,CS$4,'SPACELOG 11 BP'!$F17:$EE17)+SUMIF('SPACELOG 12 BP'!$F$2:$EE$2,CS$4,'SPACELOG 12 BP'!$F17:$EE17)</f>
        <v>150</v>
      </c>
      <c r="CT17" s="13">
        <f>SUMIF('reporting montigny'!$F$2:$EE$2,CT$4,'reporting montigny'!$F17:$EE17)+SUMIF('reporting boissy'!$F$2:$EE$2,CT$4,'reporting boissy'!$F17:$EE17)+SUMIF('reporting moussy'!$F$2:$EE$2,CT$4,'reporting moussy'!$F17:$EE17)+SUMIF('reporting trappes'!$F$2:$EE$2,CT$4,'reporting trappes'!$F17:$EE17)+SUMIF('SPACELOG 5 BP'!$F$2:$EE$2,CT$4,'SPACELOG 5 BP'!$F17:$EE17)+SUMIF('SPACELOG 6 BP'!$F$2:$EE$2,CT$4,'SPACELOG 6 BP'!$F17:$EE17)+SUMIF('SPACELOG 7 BP'!$F$2:$EE$2,CT$4,'SPACELOG 7 BP'!$F17:$EE17)+SUMIF('SPACELOG 8 BP'!$F$2:$EE$2,CT$4,'SPACELOG 8 BP'!$F17:$EE17)+SUMIF('SPACELOG 9 BP'!$F$2:$EE$2,CT$4,'SPACELOG 9 BP'!$F17:$EE17)+SUMIF('SPACELOG 10 BP'!$F$2:$EE$2,CT$4,'SPACELOG 10 BP'!$F17:$EE17)+SUMIF('SPACELOG 11 BP'!$F$2:$EE$2,CT$4,'SPACELOG 11 BP'!$F17:$EE17)+SUMIF('SPACELOG 12 BP'!$F$2:$EE$2,CT$4,'SPACELOG 12 BP'!$F17:$EE17)</f>
        <v>150</v>
      </c>
      <c r="CU17" s="13">
        <f>SUMIF('reporting montigny'!$F$2:$EE$2,CU$4,'reporting montigny'!$F17:$EE17)+SUMIF('reporting boissy'!$F$2:$EE$2,CU$4,'reporting boissy'!$F17:$EE17)+SUMIF('reporting moussy'!$F$2:$EE$2,CU$4,'reporting moussy'!$F17:$EE17)+SUMIF('reporting trappes'!$F$2:$EE$2,CU$4,'reporting trappes'!$F17:$EE17)+SUMIF('SPACELOG 5 BP'!$F$2:$EE$2,CU$4,'SPACELOG 5 BP'!$F17:$EE17)+SUMIF('SPACELOG 6 BP'!$F$2:$EE$2,CU$4,'SPACELOG 6 BP'!$F17:$EE17)+SUMIF('SPACELOG 7 BP'!$F$2:$EE$2,CU$4,'SPACELOG 7 BP'!$F17:$EE17)+SUMIF('SPACELOG 8 BP'!$F$2:$EE$2,CU$4,'SPACELOG 8 BP'!$F17:$EE17)+SUMIF('SPACELOG 9 BP'!$F$2:$EE$2,CU$4,'SPACELOG 9 BP'!$F17:$EE17)+SUMIF('SPACELOG 10 BP'!$F$2:$EE$2,CU$4,'SPACELOG 10 BP'!$F17:$EE17)+SUMIF('SPACELOG 11 BP'!$F$2:$EE$2,CU$4,'SPACELOG 11 BP'!$F17:$EE17)+SUMIF('SPACELOG 12 BP'!$F$2:$EE$2,CU$4,'SPACELOG 12 BP'!$F17:$EE17)</f>
        <v>150</v>
      </c>
      <c r="CV17" s="13">
        <f>SUMIF('reporting montigny'!$F$2:$EE$2,CV$4,'reporting montigny'!$F17:$EE17)+SUMIF('reporting boissy'!$F$2:$EE$2,CV$4,'reporting boissy'!$F17:$EE17)+SUMIF('reporting moussy'!$F$2:$EE$2,CV$4,'reporting moussy'!$F17:$EE17)+SUMIF('reporting trappes'!$F$2:$EE$2,CV$4,'reporting trappes'!$F17:$EE17)+SUMIF('SPACELOG 5 BP'!$F$2:$EE$2,CV$4,'SPACELOG 5 BP'!$F17:$EE17)+SUMIF('SPACELOG 6 BP'!$F$2:$EE$2,CV$4,'SPACELOG 6 BP'!$F17:$EE17)+SUMIF('SPACELOG 7 BP'!$F$2:$EE$2,CV$4,'SPACELOG 7 BP'!$F17:$EE17)+SUMIF('SPACELOG 8 BP'!$F$2:$EE$2,CV$4,'SPACELOG 8 BP'!$F17:$EE17)+SUMIF('SPACELOG 9 BP'!$F$2:$EE$2,CV$4,'SPACELOG 9 BP'!$F17:$EE17)+SUMIF('SPACELOG 10 BP'!$F$2:$EE$2,CV$4,'SPACELOG 10 BP'!$F17:$EE17)+SUMIF('SPACELOG 11 BP'!$F$2:$EE$2,CV$4,'SPACELOG 11 BP'!$F17:$EE17)+SUMIF('SPACELOG 12 BP'!$F$2:$EE$2,CV$4,'SPACELOG 12 BP'!$F17:$EE17)</f>
        <v>150</v>
      </c>
      <c r="CW17" s="13">
        <f>SUMIF('reporting montigny'!$F$2:$EE$2,CW$4,'reporting montigny'!$F17:$EE17)+SUMIF('reporting boissy'!$F$2:$EE$2,CW$4,'reporting boissy'!$F17:$EE17)+SUMIF('reporting moussy'!$F$2:$EE$2,CW$4,'reporting moussy'!$F17:$EE17)+SUMIF('reporting trappes'!$F$2:$EE$2,CW$4,'reporting trappes'!$F17:$EE17)+SUMIF('SPACELOG 5 BP'!$F$2:$EE$2,CW$4,'SPACELOG 5 BP'!$F17:$EE17)+SUMIF('SPACELOG 6 BP'!$F$2:$EE$2,CW$4,'SPACELOG 6 BP'!$F17:$EE17)+SUMIF('SPACELOG 7 BP'!$F$2:$EE$2,CW$4,'SPACELOG 7 BP'!$F17:$EE17)+SUMIF('SPACELOG 8 BP'!$F$2:$EE$2,CW$4,'SPACELOG 8 BP'!$F17:$EE17)+SUMIF('SPACELOG 9 BP'!$F$2:$EE$2,CW$4,'SPACELOG 9 BP'!$F17:$EE17)+SUMIF('SPACELOG 10 BP'!$F$2:$EE$2,CW$4,'SPACELOG 10 BP'!$F17:$EE17)+SUMIF('SPACELOG 11 BP'!$F$2:$EE$2,CW$4,'SPACELOG 11 BP'!$F17:$EE17)+SUMIF('SPACELOG 12 BP'!$F$2:$EE$2,CW$4,'SPACELOG 12 BP'!$F17:$EE17)</f>
        <v>150</v>
      </c>
      <c r="CX17" s="13">
        <f>SUMIF('reporting montigny'!$F$2:$EE$2,CX$4,'reporting montigny'!$F17:$EE17)+SUMIF('reporting boissy'!$F$2:$EE$2,CX$4,'reporting boissy'!$F17:$EE17)+SUMIF('reporting moussy'!$F$2:$EE$2,CX$4,'reporting moussy'!$F17:$EE17)+SUMIF('reporting trappes'!$F$2:$EE$2,CX$4,'reporting trappes'!$F17:$EE17)+SUMIF('SPACELOG 5 BP'!$F$2:$EE$2,CX$4,'SPACELOG 5 BP'!$F17:$EE17)+SUMIF('SPACELOG 6 BP'!$F$2:$EE$2,CX$4,'SPACELOG 6 BP'!$F17:$EE17)+SUMIF('SPACELOG 7 BP'!$F$2:$EE$2,CX$4,'SPACELOG 7 BP'!$F17:$EE17)+SUMIF('SPACELOG 8 BP'!$F$2:$EE$2,CX$4,'SPACELOG 8 BP'!$F17:$EE17)+SUMIF('SPACELOG 9 BP'!$F$2:$EE$2,CX$4,'SPACELOG 9 BP'!$F17:$EE17)+SUMIF('SPACELOG 10 BP'!$F$2:$EE$2,CX$4,'SPACELOG 10 BP'!$F17:$EE17)+SUMIF('SPACELOG 11 BP'!$F$2:$EE$2,CX$4,'SPACELOG 11 BP'!$F17:$EE17)+SUMIF('SPACELOG 12 BP'!$F$2:$EE$2,CX$4,'SPACELOG 12 BP'!$F17:$EE17)</f>
        <v>150</v>
      </c>
      <c r="CY17" s="13">
        <f>SUMIF('reporting montigny'!$F$2:$EE$2,CY$4,'reporting montigny'!$F17:$EE17)+SUMIF('reporting boissy'!$F$2:$EE$2,CY$4,'reporting boissy'!$F17:$EE17)+SUMIF('reporting moussy'!$F$2:$EE$2,CY$4,'reporting moussy'!$F17:$EE17)+SUMIF('reporting trappes'!$F$2:$EE$2,CY$4,'reporting trappes'!$F17:$EE17)+SUMIF('SPACELOG 5 BP'!$F$2:$EE$2,CY$4,'SPACELOG 5 BP'!$F17:$EE17)+SUMIF('SPACELOG 6 BP'!$F$2:$EE$2,CY$4,'SPACELOG 6 BP'!$F17:$EE17)+SUMIF('SPACELOG 7 BP'!$F$2:$EE$2,CY$4,'SPACELOG 7 BP'!$F17:$EE17)+SUMIF('SPACELOG 8 BP'!$F$2:$EE$2,CY$4,'SPACELOG 8 BP'!$F17:$EE17)+SUMIF('SPACELOG 9 BP'!$F$2:$EE$2,CY$4,'SPACELOG 9 BP'!$F17:$EE17)+SUMIF('SPACELOG 10 BP'!$F$2:$EE$2,CY$4,'SPACELOG 10 BP'!$F17:$EE17)+SUMIF('SPACELOG 11 BP'!$F$2:$EE$2,CY$4,'SPACELOG 11 BP'!$F17:$EE17)+SUMIF('SPACELOG 12 BP'!$F$2:$EE$2,CY$4,'SPACELOG 12 BP'!$F17:$EE17)</f>
        <v>150</v>
      </c>
      <c r="CZ17" s="13">
        <f>SUMIF('reporting montigny'!$F$2:$EE$2,CZ$4,'reporting montigny'!$F17:$EE17)+SUMIF('reporting boissy'!$F$2:$EE$2,CZ$4,'reporting boissy'!$F17:$EE17)+SUMIF('reporting moussy'!$F$2:$EE$2,CZ$4,'reporting moussy'!$F17:$EE17)+SUMIF('reporting trappes'!$F$2:$EE$2,CZ$4,'reporting trappes'!$F17:$EE17)+SUMIF('SPACELOG 5 BP'!$F$2:$EE$2,CZ$4,'SPACELOG 5 BP'!$F17:$EE17)+SUMIF('SPACELOG 6 BP'!$F$2:$EE$2,CZ$4,'SPACELOG 6 BP'!$F17:$EE17)+SUMIF('SPACELOG 7 BP'!$F$2:$EE$2,CZ$4,'SPACELOG 7 BP'!$F17:$EE17)+SUMIF('SPACELOG 8 BP'!$F$2:$EE$2,CZ$4,'SPACELOG 8 BP'!$F17:$EE17)+SUMIF('SPACELOG 9 BP'!$F$2:$EE$2,CZ$4,'SPACELOG 9 BP'!$F17:$EE17)+SUMIF('SPACELOG 10 BP'!$F$2:$EE$2,CZ$4,'SPACELOG 10 BP'!$F17:$EE17)+SUMIF('SPACELOG 11 BP'!$F$2:$EE$2,CZ$4,'SPACELOG 11 BP'!$F17:$EE17)+SUMIF('SPACELOG 12 BP'!$F$2:$EE$2,CZ$4,'SPACELOG 12 BP'!$F17:$EE17)</f>
        <v>150</v>
      </c>
      <c r="DA17" s="13">
        <f>SUMIF('reporting montigny'!$F$2:$EE$2,DA$4,'reporting montigny'!$F17:$EE17)+SUMIF('reporting boissy'!$F$2:$EE$2,DA$4,'reporting boissy'!$F17:$EE17)+SUMIF('reporting moussy'!$F$2:$EE$2,DA$4,'reporting moussy'!$F17:$EE17)+SUMIF('reporting trappes'!$F$2:$EE$2,DA$4,'reporting trappes'!$F17:$EE17)+SUMIF('SPACELOG 5 BP'!$F$2:$EE$2,DA$4,'SPACELOG 5 BP'!$F17:$EE17)+SUMIF('SPACELOG 6 BP'!$F$2:$EE$2,DA$4,'SPACELOG 6 BP'!$F17:$EE17)+SUMIF('SPACELOG 7 BP'!$F$2:$EE$2,DA$4,'SPACELOG 7 BP'!$F17:$EE17)+SUMIF('SPACELOG 8 BP'!$F$2:$EE$2,DA$4,'SPACELOG 8 BP'!$F17:$EE17)+SUMIF('SPACELOG 9 BP'!$F$2:$EE$2,DA$4,'SPACELOG 9 BP'!$F17:$EE17)+SUMIF('SPACELOG 10 BP'!$F$2:$EE$2,DA$4,'SPACELOG 10 BP'!$F17:$EE17)+SUMIF('SPACELOG 11 BP'!$F$2:$EE$2,DA$4,'SPACELOG 11 BP'!$F17:$EE17)+SUMIF('SPACELOG 12 BP'!$F$2:$EE$2,DA$4,'SPACELOG 12 BP'!$F17:$EE17)</f>
        <v>150</v>
      </c>
      <c r="DB17" s="13">
        <f>SUMIF('reporting montigny'!$F$2:$EE$2,DB$4,'reporting montigny'!$F17:$EE17)+SUMIF('reporting boissy'!$F$2:$EE$2,DB$4,'reporting boissy'!$F17:$EE17)+SUMIF('reporting moussy'!$F$2:$EE$2,DB$4,'reporting moussy'!$F17:$EE17)+SUMIF('reporting trappes'!$F$2:$EE$2,DB$4,'reporting trappes'!$F17:$EE17)+SUMIF('SPACELOG 5 BP'!$F$2:$EE$2,DB$4,'SPACELOG 5 BP'!$F17:$EE17)+SUMIF('SPACELOG 6 BP'!$F$2:$EE$2,DB$4,'SPACELOG 6 BP'!$F17:$EE17)+SUMIF('SPACELOG 7 BP'!$F$2:$EE$2,DB$4,'SPACELOG 7 BP'!$F17:$EE17)+SUMIF('SPACELOG 8 BP'!$F$2:$EE$2,DB$4,'SPACELOG 8 BP'!$F17:$EE17)+SUMIF('SPACELOG 9 BP'!$F$2:$EE$2,DB$4,'SPACELOG 9 BP'!$F17:$EE17)+SUMIF('SPACELOG 10 BP'!$F$2:$EE$2,DB$4,'SPACELOG 10 BP'!$F17:$EE17)+SUMIF('SPACELOG 11 BP'!$F$2:$EE$2,DB$4,'SPACELOG 11 BP'!$F17:$EE17)+SUMIF('SPACELOG 12 BP'!$F$2:$EE$2,DB$4,'SPACELOG 12 BP'!$F17:$EE17)</f>
        <v>150</v>
      </c>
      <c r="DC17" s="13">
        <f>SUMIF('reporting montigny'!$F$2:$EE$2,DC$4,'reporting montigny'!$F17:$EE17)+SUMIF('reporting boissy'!$F$2:$EE$2,DC$4,'reporting boissy'!$F17:$EE17)+SUMIF('reporting moussy'!$F$2:$EE$2,DC$4,'reporting moussy'!$F17:$EE17)+SUMIF('reporting trappes'!$F$2:$EE$2,DC$4,'reporting trappes'!$F17:$EE17)+SUMIF('SPACELOG 5 BP'!$F$2:$EE$2,DC$4,'SPACELOG 5 BP'!$F17:$EE17)+SUMIF('SPACELOG 6 BP'!$F$2:$EE$2,DC$4,'SPACELOG 6 BP'!$F17:$EE17)+SUMIF('SPACELOG 7 BP'!$F$2:$EE$2,DC$4,'SPACELOG 7 BP'!$F17:$EE17)+SUMIF('SPACELOG 8 BP'!$F$2:$EE$2,DC$4,'SPACELOG 8 BP'!$F17:$EE17)+SUMIF('SPACELOG 9 BP'!$F$2:$EE$2,DC$4,'SPACELOG 9 BP'!$F17:$EE17)+SUMIF('SPACELOG 10 BP'!$F$2:$EE$2,DC$4,'SPACELOG 10 BP'!$F17:$EE17)+SUMIF('SPACELOG 11 BP'!$F$2:$EE$2,DC$4,'SPACELOG 11 BP'!$F17:$EE17)+SUMIF('SPACELOG 12 BP'!$F$2:$EE$2,DC$4,'SPACELOG 12 BP'!$F17:$EE17)</f>
        <v>150</v>
      </c>
      <c r="DD17" s="13">
        <f>SUMIF('reporting montigny'!$F$2:$EE$2,DD$4,'reporting montigny'!$F17:$EE17)+SUMIF('reporting boissy'!$F$2:$EE$2,DD$4,'reporting boissy'!$F17:$EE17)+SUMIF('reporting moussy'!$F$2:$EE$2,DD$4,'reporting moussy'!$F17:$EE17)+SUMIF('reporting trappes'!$F$2:$EE$2,DD$4,'reporting trappes'!$F17:$EE17)+SUMIF('SPACELOG 5 BP'!$F$2:$EE$2,DD$4,'SPACELOG 5 BP'!$F17:$EE17)+SUMIF('SPACELOG 6 BP'!$F$2:$EE$2,DD$4,'SPACELOG 6 BP'!$F17:$EE17)+SUMIF('SPACELOG 7 BP'!$F$2:$EE$2,DD$4,'SPACELOG 7 BP'!$F17:$EE17)+SUMIF('SPACELOG 8 BP'!$F$2:$EE$2,DD$4,'SPACELOG 8 BP'!$F17:$EE17)+SUMIF('SPACELOG 9 BP'!$F$2:$EE$2,DD$4,'SPACELOG 9 BP'!$F17:$EE17)+SUMIF('SPACELOG 10 BP'!$F$2:$EE$2,DD$4,'SPACELOG 10 BP'!$F17:$EE17)+SUMIF('SPACELOG 11 BP'!$F$2:$EE$2,DD$4,'SPACELOG 11 BP'!$F17:$EE17)+SUMIF('SPACELOG 12 BP'!$F$2:$EE$2,DD$4,'SPACELOG 12 BP'!$F17:$EE17)</f>
        <v>150</v>
      </c>
      <c r="DE17" s="14">
        <f t="shared" si="16"/>
        <v>1800</v>
      </c>
      <c r="DF17" s="13">
        <f>SUMIF('reporting montigny'!$F$2:$EE$2,DF$4,'reporting montigny'!$F17:$EE17)+SUMIF('reporting boissy'!$F$2:$EE$2,DF$4,'reporting boissy'!$F17:$EE17)+SUMIF('reporting moussy'!$F$2:$EE$2,DF$4,'reporting moussy'!$F17:$EE17)+SUMIF('reporting trappes'!$F$2:$EE$2,DF$4,'reporting trappes'!$F17:$EE17)+SUMIF('SPACELOG 5 BP'!$F$2:$EE$2,DF$4,'SPACELOG 5 BP'!$F17:$EE17)+SUMIF('SPACELOG 6 BP'!$F$2:$EE$2,DF$4,'SPACELOG 6 BP'!$F17:$EE17)+SUMIF('SPACELOG 7 BP'!$F$2:$EE$2,DF$4,'SPACELOG 7 BP'!$F17:$EE17)+SUMIF('SPACELOG 8 BP'!$F$2:$EE$2,DF$4,'SPACELOG 8 BP'!$F17:$EE17)+SUMIF('SPACELOG 9 BP'!$F$2:$EE$2,DF$4,'SPACELOG 9 BP'!$F17:$EE17)+SUMIF('SPACELOG 10 BP'!$F$2:$EE$2,DF$4,'SPACELOG 10 BP'!$F17:$EE17)+SUMIF('SPACELOG 11 BP'!$F$2:$EE$2,DF$4,'SPACELOG 11 BP'!$F17:$EE17)+SUMIF('SPACELOG 12 BP'!$F$2:$EE$2,DF$4,'SPACELOG 12 BP'!$F17:$EE17)</f>
        <v>150</v>
      </c>
      <c r="DG17" s="13">
        <f>SUMIF('reporting montigny'!$F$2:$EE$2,DG$4,'reporting montigny'!$F17:$EE17)+SUMIF('reporting boissy'!$F$2:$EE$2,DG$4,'reporting boissy'!$F17:$EE17)+SUMIF('reporting moussy'!$F$2:$EE$2,DG$4,'reporting moussy'!$F17:$EE17)+SUMIF('reporting trappes'!$F$2:$EE$2,DG$4,'reporting trappes'!$F17:$EE17)+SUMIF('SPACELOG 5 BP'!$F$2:$EE$2,DG$4,'SPACELOG 5 BP'!$F17:$EE17)+SUMIF('SPACELOG 6 BP'!$F$2:$EE$2,DG$4,'SPACELOG 6 BP'!$F17:$EE17)+SUMIF('SPACELOG 7 BP'!$F$2:$EE$2,DG$4,'SPACELOG 7 BP'!$F17:$EE17)+SUMIF('SPACELOG 8 BP'!$F$2:$EE$2,DG$4,'SPACELOG 8 BP'!$F17:$EE17)+SUMIF('SPACELOG 9 BP'!$F$2:$EE$2,DG$4,'SPACELOG 9 BP'!$F17:$EE17)+SUMIF('SPACELOG 10 BP'!$F$2:$EE$2,DG$4,'SPACELOG 10 BP'!$F17:$EE17)+SUMIF('SPACELOG 11 BP'!$F$2:$EE$2,DG$4,'SPACELOG 11 BP'!$F17:$EE17)+SUMIF('SPACELOG 12 BP'!$F$2:$EE$2,DG$4,'SPACELOG 12 BP'!$F17:$EE17)</f>
        <v>150</v>
      </c>
      <c r="DH17" s="13">
        <f>SUMIF('reporting montigny'!$F$2:$EE$2,DH$4,'reporting montigny'!$F17:$EE17)+SUMIF('reporting boissy'!$F$2:$EE$2,DH$4,'reporting boissy'!$F17:$EE17)+SUMIF('reporting moussy'!$F$2:$EE$2,DH$4,'reporting moussy'!$F17:$EE17)+SUMIF('reporting trappes'!$F$2:$EE$2,DH$4,'reporting trappes'!$F17:$EE17)+SUMIF('SPACELOG 5 BP'!$F$2:$EE$2,DH$4,'SPACELOG 5 BP'!$F17:$EE17)+SUMIF('SPACELOG 6 BP'!$F$2:$EE$2,DH$4,'SPACELOG 6 BP'!$F17:$EE17)+SUMIF('SPACELOG 7 BP'!$F$2:$EE$2,DH$4,'SPACELOG 7 BP'!$F17:$EE17)+SUMIF('SPACELOG 8 BP'!$F$2:$EE$2,DH$4,'SPACELOG 8 BP'!$F17:$EE17)+SUMIF('SPACELOG 9 BP'!$F$2:$EE$2,DH$4,'SPACELOG 9 BP'!$F17:$EE17)+SUMIF('SPACELOG 10 BP'!$F$2:$EE$2,DH$4,'SPACELOG 10 BP'!$F17:$EE17)+SUMIF('SPACELOG 11 BP'!$F$2:$EE$2,DH$4,'SPACELOG 11 BP'!$F17:$EE17)+SUMIF('SPACELOG 12 BP'!$F$2:$EE$2,DH$4,'SPACELOG 12 BP'!$F17:$EE17)</f>
        <v>150</v>
      </c>
      <c r="DI17" s="13">
        <f>SUMIF('reporting montigny'!$F$2:$EE$2,DI$4,'reporting montigny'!$F17:$EE17)+SUMIF('reporting boissy'!$F$2:$EE$2,DI$4,'reporting boissy'!$F17:$EE17)+SUMIF('reporting moussy'!$F$2:$EE$2,DI$4,'reporting moussy'!$F17:$EE17)+SUMIF('reporting trappes'!$F$2:$EE$2,DI$4,'reporting trappes'!$F17:$EE17)+SUMIF('SPACELOG 5 BP'!$F$2:$EE$2,DI$4,'SPACELOG 5 BP'!$F17:$EE17)+SUMIF('SPACELOG 6 BP'!$F$2:$EE$2,DI$4,'SPACELOG 6 BP'!$F17:$EE17)+SUMIF('SPACELOG 7 BP'!$F$2:$EE$2,DI$4,'SPACELOG 7 BP'!$F17:$EE17)+SUMIF('SPACELOG 8 BP'!$F$2:$EE$2,DI$4,'SPACELOG 8 BP'!$F17:$EE17)+SUMIF('SPACELOG 9 BP'!$F$2:$EE$2,DI$4,'SPACELOG 9 BP'!$F17:$EE17)+SUMIF('SPACELOG 10 BP'!$F$2:$EE$2,DI$4,'SPACELOG 10 BP'!$F17:$EE17)+SUMIF('SPACELOG 11 BP'!$F$2:$EE$2,DI$4,'SPACELOG 11 BP'!$F17:$EE17)+SUMIF('SPACELOG 12 BP'!$F$2:$EE$2,DI$4,'SPACELOG 12 BP'!$F17:$EE17)</f>
        <v>150</v>
      </c>
      <c r="DJ17" s="13">
        <f>SUMIF('reporting montigny'!$F$2:$EE$2,DJ$4,'reporting montigny'!$F17:$EE17)+SUMIF('reporting boissy'!$F$2:$EE$2,DJ$4,'reporting boissy'!$F17:$EE17)+SUMIF('reporting moussy'!$F$2:$EE$2,DJ$4,'reporting moussy'!$F17:$EE17)+SUMIF('reporting trappes'!$F$2:$EE$2,DJ$4,'reporting trappes'!$F17:$EE17)+SUMIF('SPACELOG 5 BP'!$F$2:$EE$2,DJ$4,'SPACELOG 5 BP'!$F17:$EE17)+SUMIF('SPACELOG 6 BP'!$F$2:$EE$2,DJ$4,'SPACELOG 6 BP'!$F17:$EE17)+SUMIF('SPACELOG 7 BP'!$F$2:$EE$2,DJ$4,'SPACELOG 7 BP'!$F17:$EE17)+SUMIF('SPACELOG 8 BP'!$F$2:$EE$2,DJ$4,'SPACELOG 8 BP'!$F17:$EE17)+SUMIF('SPACELOG 9 BP'!$F$2:$EE$2,DJ$4,'SPACELOG 9 BP'!$F17:$EE17)+SUMIF('SPACELOG 10 BP'!$F$2:$EE$2,DJ$4,'SPACELOG 10 BP'!$F17:$EE17)+SUMIF('SPACELOG 11 BP'!$F$2:$EE$2,DJ$4,'SPACELOG 11 BP'!$F17:$EE17)+SUMIF('SPACELOG 12 BP'!$F$2:$EE$2,DJ$4,'SPACELOG 12 BP'!$F17:$EE17)</f>
        <v>150</v>
      </c>
      <c r="DK17" s="13">
        <f>SUMIF('reporting montigny'!$F$2:$EE$2,DK$4,'reporting montigny'!$F17:$EE17)+SUMIF('reporting boissy'!$F$2:$EE$2,DK$4,'reporting boissy'!$F17:$EE17)+SUMIF('reporting moussy'!$F$2:$EE$2,DK$4,'reporting moussy'!$F17:$EE17)+SUMIF('reporting trappes'!$F$2:$EE$2,DK$4,'reporting trappes'!$F17:$EE17)+SUMIF('SPACELOG 5 BP'!$F$2:$EE$2,DK$4,'SPACELOG 5 BP'!$F17:$EE17)+SUMIF('SPACELOG 6 BP'!$F$2:$EE$2,DK$4,'SPACELOG 6 BP'!$F17:$EE17)+SUMIF('SPACELOG 7 BP'!$F$2:$EE$2,DK$4,'SPACELOG 7 BP'!$F17:$EE17)+SUMIF('SPACELOG 8 BP'!$F$2:$EE$2,DK$4,'SPACELOG 8 BP'!$F17:$EE17)+SUMIF('SPACELOG 9 BP'!$F$2:$EE$2,DK$4,'SPACELOG 9 BP'!$F17:$EE17)+SUMIF('SPACELOG 10 BP'!$F$2:$EE$2,DK$4,'SPACELOG 10 BP'!$F17:$EE17)+SUMIF('SPACELOG 11 BP'!$F$2:$EE$2,DK$4,'SPACELOG 11 BP'!$F17:$EE17)+SUMIF('SPACELOG 12 BP'!$F$2:$EE$2,DK$4,'SPACELOG 12 BP'!$F17:$EE17)</f>
        <v>150</v>
      </c>
      <c r="DL17" s="13">
        <f>SUMIF('reporting montigny'!$F$2:$EE$2,DL$4,'reporting montigny'!$F17:$EE17)+SUMIF('reporting boissy'!$F$2:$EE$2,DL$4,'reporting boissy'!$F17:$EE17)+SUMIF('reporting moussy'!$F$2:$EE$2,DL$4,'reporting moussy'!$F17:$EE17)+SUMIF('reporting trappes'!$F$2:$EE$2,DL$4,'reporting trappes'!$F17:$EE17)+SUMIF('SPACELOG 5 BP'!$F$2:$EE$2,DL$4,'SPACELOG 5 BP'!$F17:$EE17)+SUMIF('SPACELOG 6 BP'!$F$2:$EE$2,DL$4,'SPACELOG 6 BP'!$F17:$EE17)+SUMIF('SPACELOG 7 BP'!$F$2:$EE$2,DL$4,'SPACELOG 7 BP'!$F17:$EE17)+SUMIF('SPACELOG 8 BP'!$F$2:$EE$2,DL$4,'SPACELOG 8 BP'!$F17:$EE17)+SUMIF('SPACELOG 9 BP'!$F$2:$EE$2,DL$4,'SPACELOG 9 BP'!$F17:$EE17)+SUMIF('SPACELOG 10 BP'!$F$2:$EE$2,DL$4,'SPACELOG 10 BP'!$F17:$EE17)+SUMIF('SPACELOG 11 BP'!$F$2:$EE$2,DL$4,'SPACELOG 11 BP'!$F17:$EE17)+SUMIF('SPACELOG 12 BP'!$F$2:$EE$2,DL$4,'SPACELOG 12 BP'!$F17:$EE17)</f>
        <v>150</v>
      </c>
      <c r="DM17" s="13">
        <f>SUMIF('reporting montigny'!$F$2:$EE$2,DM$4,'reporting montigny'!$F17:$EE17)+SUMIF('reporting boissy'!$F$2:$EE$2,DM$4,'reporting boissy'!$F17:$EE17)+SUMIF('reporting moussy'!$F$2:$EE$2,DM$4,'reporting moussy'!$F17:$EE17)+SUMIF('reporting trappes'!$F$2:$EE$2,DM$4,'reporting trappes'!$F17:$EE17)+SUMIF('SPACELOG 5 BP'!$F$2:$EE$2,DM$4,'SPACELOG 5 BP'!$F17:$EE17)+SUMIF('SPACELOG 6 BP'!$F$2:$EE$2,DM$4,'SPACELOG 6 BP'!$F17:$EE17)+SUMIF('SPACELOG 7 BP'!$F$2:$EE$2,DM$4,'SPACELOG 7 BP'!$F17:$EE17)+SUMIF('SPACELOG 8 BP'!$F$2:$EE$2,DM$4,'SPACELOG 8 BP'!$F17:$EE17)+SUMIF('SPACELOG 9 BP'!$F$2:$EE$2,DM$4,'SPACELOG 9 BP'!$F17:$EE17)+SUMIF('SPACELOG 10 BP'!$F$2:$EE$2,DM$4,'SPACELOG 10 BP'!$F17:$EE17)+SUMIF('SPACELOG 11 BP'!$F$2:$EE$2,DM$4,'SPACELOG 11 BP'!$F17:$EE17)+SUMIF('SPACELOG 12 BP'!$F$2:$EE$2,DM$4,'SPACELOG 12 BP'!$F17:$EE17)</f>
        <v>150</v>
      </c>
      <c r="DN17" s="13">
        <f>SUMIF('reporting montigny'!$F$2:$EE$2,DN$4,'reporting montigny'!$F17:$EE17)+SUMIF('reporting boissy'!$F$2:$EE$2,DN$4,'reporting boissy'!$F17:$EE17)+SUMIF('reporting moussy'!$F$2:$EE$2,DN$4,'reporting moussy'!$F17:$EE17)+SUMIF('reporting trappes'!$F$2:$EE$2,DN$4,'reporting trappes'!$F17:$EE17)+SUMIF('SPACELOG 5 BP'!$F$2:$EE$2,DN$4,'SPACELOG 5 BP'!$F17:$EE17)+SUMIF('SPACELOG 6 BP'!$F$2:$EE$2,DN$4,'SPACELOG 6 BP'!$F17:$EE17)+SUMIF('SPACELOG 7 BP'!$F$2:$EE$2,DN$4,'SPACELOG 7 BP'!$F17:$EE17)+SUMIF('SPACELOG 8 BP'!$F$2:$EE$2,DN$4,'SPACELOG 8 BP'!$F17:$EE17)+SUMIF('SPACELOG 9 BP'!$F$2:$EE$2,DN$4,'SPACELOG 9 BP'!$F17:$EE17)+SUMIF('SPACELOG 10 BP'!$F$2:$EE$2,DN$4,'SPACELOG 10 BP'!$F17:$EE17)+SUMIF('SPACELOG 11 BP'!$F$2:$EE$2,DN$4,'SPACELOG 11 BP'!$F17:$EE17)+SUMIF('SPACELOG 12 BP'!$F$2:$EE$2,DN$4,'SPACELOG 12 BP'!$F17:$EE17)</f>
        <v>150</v>
      </c>
      <c r="DO17" s="13">
        <f>SUMIF('reporting montigny'!$F$2:$EE$2,DO$4,'reporting montigny'!$F17:$EE17)+SUMIF('reporting boissy'!$F$2:$EE$2,DO$4,'reporting boissy'!$F17:$EE17)+SUMIF('reporting moussy'!$F$2:$EE$2,DO$4,'reporting moussy'!$F17:$EE17)+SUMIF('reporting trappes'!$F$2:$EE$2,DO$4,'reporting trappes'!$F17:$EE17)+SUMIF('SPACELOG 5 BP'!$F$2:$EE$2,DO$4,'SPACELOG 5 BP'!$F17:$EE17)+SUMIF('SPACELOG 6 BP'!$F$2:$EE$2,DO$4,'SPACELOG 6 BP'!$F17:$EE17)+SUMIF('SPACELOG 7 BP'!$F$2:$EE$2,DO$4,'SPACELOG 7 BP'!$F17:$EE17)+SUMIF('SPACELOG 8 BP'!$F$2:$EE$2,DO$4,'SPACELOG 8 BP'!$F17:$EE17)+SUMIF('SPACELOG 9 BP'!$F$2:$EE$2,DO$4,'SPACELOG 9 BP'!$F17:$EE17)+SUMIF('SPACELOG 10 BP'!$F$2:$EE$2,DO$4,'SPACELOG 10 BP'!$F17:$EE17)+SUMIF('SPACELOG 11 BP'!$F$2:$EE$2,DO$4,'SPACELOG 11 BP'!$F17:$EE17)+SUMIF('SPACELOG 12 BP'!$F$2:$EE$2,DO$4,'SPACELOG 12 BP'!$F17:$EE17)</f>
        <v>150</v>
      </c>
      <c r="DP17" s="13">
        <f>SUMIF('reporting montigny'!$F$2:$EE$2,DP$4,'reporting montigny'!$F17:$EE17)+SUMIF('reporting boissy'!$F$2:$EE$2,DP$4,'reporting boissy'!$F17:$EE17)+SUMIF('reporting moussy'!$F$2:$EE$2,DP$4,'reporting moussy'!$F17:$EE17)+SUMIF('reporting trappes'!$F$2:$EE$2,DP$4,'reporting trappes'!$F17:$EE17)+SUMIF('SPACELOG 5 BP'!$F$2:$EE$2,DP$4,'SPACELOG 5 BP'!$F17:$EE17)+SUMIF('SPACELOG 6 BP'!$F$2:$EE$2,DP$4,'SPACELOG 6 BP'!$F17:$EE17)+SUMIF('SPACELOG 7 BP'!$F$2:$EE$2,DP$4,'SPACELOG 7 BP'!$F17:$EE17)+SUMIF('SPACELOG 8 BP'!$F$2:$EE$2,DP$4,'SPACELOG 8 BP'!$F17:$EE17)+SUMIF('SPACELOG 9 BP'!$F$2:$EE$2,DP$4,'SPACELOG 9 BP'!$F17:$EE17)+SUMIF('SPACELOG 10 BP'!$F$2:$EE$2,DP$4,'SPACELOG 10 BP'!$F17:$EE17)+SUMIF('SPACELOG 11 BP'!$F$2:$EE$2,DP$4,'SPACELOG 11 BP'!$F17:$EE17)+SUMIF('SPACELOG 12 BP'!$F$2:$EE$2,DP$4,'SPACELOG 12 BP'!$F17:$EE17)</f>
        <v>150</v>
      </c>
      <c r="DQ17" s="13">
        <f>SUMIF('reporting montigny'!$F$2:$EE$2,DQ$4,'reporting montigny'!$F17:$EE17)+SUMIF('reporting boissy'!$F$2:$EE$2,DQ$4,'reporting boissy'!$F17:$EE17)+SUMIF('reporting moussy'!$F$2:$EE$2,DQ$4,'reporting moussy'!$F17:$EE17)+SUMIF('reporting trappes'!$F$2:$EE$2,DQ$4,'reporting trappes'!$F17:$EE17)+SUMIF('SPACELOG 5 BP'!$F$2:$EE$2,DQ$4,'SPACELOG 5 BP'!$F17:$EE17)+SUMIF('SPACELOG 6 BP'!$F$2:$EE$2,DQ$4,'SPACELOG 6 BP'!$F17:$EE17)+SUMIF('SPACELOG 7 BP'!$F$2:$EE$2,DQ$4,'SPACELOG 7 BP'!$F17:$EE17)+SUMIF('SPACELOG 8 BP'!$F$2:$EE$2,DQ$4,'SPACELOG 8 BP'!$F17:$EE17)+SUMIF('SPACELOG 9 BP'!$F$2:$EE$2,DQ$4,'SPACELOG 9 BP'!$F17:$EE17)+SUMIF('SPACELOG 10 BP'!$F$2:$EE$2,DQ$4,'SPACELOG 10 BP'!$F17:$EE17)+SUMIF('SPACELOG 11 BP'!$F$2:$EE$2,DQ$4,'SPACELOG 11 BP'!$F17:$EE17)+SUMIF('SPACELOG 12 BP'!$F$2:$EE$2,DQ$4,'SPACELOG 12 BP'!$F17:$EE17)</f>
        <v>150</v>
      </c>
      <c r="DR17" s="14">
        <f t="shared" si="17"/>
        <v>1800</v>
      </c>
    </row>
    <row r="18" spans="1:122" x14ac:dyDescent="0.2">
      <c r="A18" s="11"/>
      <c r="B18" s="12" t="s">
        <v>68</v>
      </c>
      <c r="C18" s="5">
        <f>'reporting montigny'!B20+'reporting boissy'!B20+'reporting moussy'!B20+'reporting trappes'!B20+'SPACELOG 5 BP'!B20+'SPACELOG 6 BP'!B20+'SPACELOG 7 BP'!B20+'SPACELOG 8 BP'!B20+'SPACELOG 9 BP'!B20</f>
        <v>52</v>
      </c>
      <c r="E18" s="3" t="s">
        <v>69</v>
      </c>
      <c r="F18" s="13">
        <f>SUMIF('reporting montigny'!$F$2:$EE$2,F$4,'reporting montigny'!$F18:$EE18)+SUMIF('reporting boissy'!$F$2:$EE$2,F$4,'reporting boissy'!$F18:$EE18)+SUMIF('reporting moussy'!$F$2:$EE$2,F$4,'reporting moussy'!$F18:$EE18)+SUMIF('reporting trappes'!$F$2:$EE$2,F$4,'reporting trappes'!$F18:$EE18)+SUMIF('SPACELOG 5 BP'!$F$2:$EE$2,F$4,'SPACELOG 5 BP'!$F18:$EE18)+SUMIF('SPACELOG 6 BP'!$F$2:$EE$2,F$4,'SPACELOG 6 BP'!$F18:$EE18)+SUMIF('SPACELOG 7 BP'!$F$2:$EE$2,F$4,'SPACELOG 7 BP'!$F18:$EE18)+SUMIF('SPACELOG 8 BP'!$F$2:$EE$2,F$4,'SPACELOG 8 BP'!$F18:$EE18)+SUMIF('SPACELOG 9 BP'!$F$2:$EE$2,F$4,'SPACELOG 9 BP'!$F18:$EE18)+SUMIF('SPACELOG 10 BP'!$F$2:$EE$2,F$4,'SPACELOG 10 BP'!$F18:$EE18)+SUMIF('SPACELOG 11 BP'!$F$2:$EE$2,F$4,'SPACELOG 11 BP'!$F18:$EE18)+SUMIF('SPACELOG 12 BP'!$F$2:$EE$2,F$4,'SPACELOG 12 BP'!$F18:$EE18)</f>
        <v>780</v>
      </c>
      <c r="G18" s="13">
        <f>SUMIF('reporting montigny'!$F$2:$EE$2,G$4,'reporting montigny'!$F18:$EE18)+SUMIF('reporting boissy'!$F$2:$EE$2,G$4,'reporting boissy'!$F18:$EE18)+SUMIF('reporting moussy'!$F$2:$EE$2,G$4,'reporting moussy'!$F18:$EE18)+SUMIF('reporting trappes'!$F$2:$EE$2,G$4,'reporting trappes'!$F18:$EE18)+SUMIF('SPACELOG 5 BP'!$F$2:$EE$2,G$4,'SPACELOG 5 BP'!$F18:$EE18)+SUMIF('SPACELOG 6 BP'!$F$2:$EE$2,G$4,'SPACELOG 6 BP'!$F18:$EE18)+SUMIF('SPACELOG 7 BP'!$F$2:$EE$2,G$4,'SPACELOG 7 BP'!$F18:$EE18)+SUMIF('SPACELOG 8 BP'!$F$2:$EE$2,G$4,'SPACELOG 8 BP'!$F18:$EE18)+SUMIF('SPACELOG 9 BP'!$F$2:$EE$2,G$4,'SPACELOG 9 BP'!$F18:$EE18)+SUMIF('SPACELOG 10 BP'!$F$2:$EE$2,G$4,'SPACELOG 10 BP'!$F18:$EE18)+SUMIF('SPACELOG 11 BP'!$F$2:$EE$2,G$4,'SPACELOG 11 BP'!$F18:$EE18)+SUMIF('SPACELOG 12 BP'!$F$2:$EE$2,G$4,'SPACELOG 12 BP'!$F18:$EE18)</f>
        <v>780</v>
      </c>
      <c r="H18" s="13">
        <f>SUMIF('reporting montigny'!$F$2:$EE$2,H$4,'reporting montigny'!$F18:$EE18)+SUMIF('reporting boissy'!$F$2:$EE$2,H$4,'reporting boissy'!$F18:$EE18)+SUMIF('reporting moussy'!$F$2:$EE$2,H$4,'reporting moussy'!$F18:$EE18)+SUMIF('reporting trappes'!$F$2:$EE$2,H$4,'reporting trappes'!$F18:$EE18)+SUMIF('SPACELOG 5 BP'!$F$2:$EE$2,H$4,'SPACELOG 5 BP'!$F18:$EE18)+SUMIF('SPACELOG 6 BP'!$F$2:$EE$2,H$4,'SPACELOG 6 BP'!$F18:$EE18)+SUMIF('SPACELOG 7 BP'!$F$2:$EE$2,H$4,'SPACELOG 7 BP'!$F18:$EE18)+SUMIF('SPACELOG 8 BP'!$F$2:$EE$2,H$4,'SPACELOG 8 BP'!$F18:$EE18)+SUMIF('SPACELOG 9 BP'!$F$2:$EE$2,H$4,'SPACELOG 9 BP'!$F18:$EE18)+SUMIF('SPACELOG 10 BP'!$F$2:$EE$2,H$4,'SPACELOG 10 BP'!$F18:$EE18)+SUMIF('SPACELOG 11 BP'!$F$2:$EE$2,H$4,'SPACELOG 11 BP'!$F18:$EE18)+SUMIF('SPACELOG 12 BP'!$F$2:$EE$2,H$4,'SPACELOG 12 BP'!$F18:$EE18)</f>
        <v>780</v>
      </c>
      <c r="I18" s="13">
        <f>SUMIF('reporting montigny'!$F$2:$EE$2,I$4,'reporting montigny'!$F18:$EE18)+SUMIF('reporting boissy'!$F$2:$EE$2,I$4,'reporting boissy'!$F18:$EE18)+SUMIF('reporting moussy'!$F$2:$EE$2,I$4,'reporting moussy'!$F18:$EE18)+SUMIF('reporting trappes'!$F$2:$EE$2,I$4,'reporting trappes'!$F18:$EE18)+SUMIF('SPACELOG 5 BP'!$F$2:$EE$2,I$4,'SPACELOG 5 BP'!$F18:$EE18)+SUMIF('SPACELOG 6 BP'!$F$2:$EE$2,I$4,'SPACELOG 6 BP'!$F18:$EE18)+SUMIF('SPACELOG 7 BP'!$F$2:$EE$2,I$4,'SPACELOG 7 BP'!$F18:$EE18)+SUMIF('SPACELOG 8 BP'!$F$2:$EE$2,I$4,'SPACELOG 8 BP'!$F18:$EE18)+SUMIF('SPACELOG 9 BP'!$F$2:$EE$2,I$4,'SPACELOG 9 BP'!$F18:$EE18)+SUMIF('SPACELOG 10 BP'!$F$2:$EE$2,I$4,'SPACELOG 10 BP'!$F18:$EE18)+SUMIF('SPACELOG 11 BP'!$F$2:$EE$2,I$4,'SPACELOG 11 BP'!$F18:$EE18)+SUMIF('SPACELOG 12 BP'!$F$2:$EE$2,I$4,'SPACELOG 12 BP'!$F18:$EE18)</f>
        <v>780</v>
      </c>
      <c r="J18" s="13">
        <f>SUMIF('reporting montigny'!$F$2:$EE$2,J$4,'reporting montigny'!$F18:$EE18)+SUMIF('reporting boissy'!$F$2:$EE$2,J$4,'reporting boissy'!$F18:$EE18)+SUMIF('reporting moussy'!$F$2:$EE$2,J$4,'reporting moussy'!$F18:$EE18)+SUMIF('reporting trappes'!$F$2:$EE$2,J$4,'reporting trappes'!$F18:$EE18)+SUMIF('SPACELOG 5 BP'!$F$2:$EE$2,J$4,'SPACELOG 5 BP'!$F18:$EE18)+SUMIF('SPACELOG 6 BP'!$F$2:$EE$2,J$4,'SPACELOG 6 BP'!$F18:$EE18)+SUMIF('SPACELOG 7 BP'!$F$2:$EE$2,J$4,'SPACELOG 7 BP'!$F18:$EE18)+SUMIF('SPACELOG 8 BP'!$F$2:$EE$2,J$4,'SPACELOG 8 BP'!$F18:$EE18)+SUMIF('SPACELOG 9 BP'!$F$2:$EE$2,J$4,'SPACELOG 9 BP'!$F18:$EE18)+SUMIF('SPACELOG 10 BP'!$F$2:$EE$2,J$4,'SPACELOG 10 BP'!$F18:$EE18)+SUMIF('SPACELOG 11 BP'!$F$2:$EE$2,J$4,'SPACELOG 11 BP'!$F18:$EE18)+SUMIF('SPACELOG 12 BP'!$F$2:$EE$2,J$4,'SPACELOG 12 BP'!$F18:$EE18)</f>
        <v>780</v>
      </c>
      <c r="K18" s="13">
        <f>SUMIF('reporting montigny'!$F$2:$EE$2,K$4,'reporting montigny'!$F18:$EE18)+SUMIF('reporting boissy'!$F$2:$EE$2,K$4,'reporting boissy'!$F18:$EE18)+SUMIF('reporting moussy'!$F$2:$EE$2,K$4,'reporting moussy'!$F18:$EE18)+SUMIF('reporting trappes'!$F$2:$EE$2,K$4,'reporting trappes'!$F18:$EE18)+SUMIF('SPACELOG 5 BP'!$F$2:$EE$2,K$4,'SPACELOG 5 BP'!$F18:$EE18)+SUMIF('SPACELOG 6 BP'!$F$2:$EE$2,K$4,'SPACELOG 6 BP'!$F18:$EE18)+SUMIF('SPACELOG 7 BP'!$F$2:$EE$2,K$4,'SPACELOG 7 BP'!$F18:$EE18)+SUMIF('SPACELOG 8 BP'!$F$2:$EE$2,K$4,'SPACELOG 8 BP'!$F18:$EE18)+SUMIF('SPACELOG 9 BP'!$F$2:$EE$2,K$4,'SPACELOG 9 BP'!$F18:$EE18)+SUMIF('SPACELOG 10 BP'!$F$2:$EE$2,K$4,'SPACELOG 10 BP'!$F18:$EE18)+SUMIF('SPACELOG 11 BP'!$F$2:$EE$2,K$4,'SPACELOG 11 BP'!$F18:$EE18)+SUMIF('SPACELOG 12 BP'!$F$2:$EE$2,K$4,'SPACELOG 12 BP'!$F18:$EE18)</f>
        <v>780</v>
      </c>
      <c r="L18" s="13">
        <f>SUMIF('reporting montigny'!$F$2:$EE$2,L$4,'reporting montigny'!$F18:$EE18)+SUMIF('reporting boissy'!$F$2:$EE$2,L$4,'reporting boissy'!$F18:$EE18)+SUMIF('reporting moussy'!$F$2:$EE$2,L$4,'reporting moussy'!$F18:$EE18)+SUMIF('reporting trappes'!$F$2:$EE$2,L$4,'reporting trappes'!$F18:$EE18)+SUMIF('SPACELOG 5 BP'!$F$2:$EE$2,L$4,'SPACELOG 5 BP'!$F18:$EE18)+SUMIF('SPACELOG 6 BP'!$F$2:$EE$2,L$4,'SPACELOG 6 BP'!$F18:$EE18)+SUMIF('SPACELOG 7 BP'!$F$2:$EE$2,L$4,'SPACELOG 7 BP'!$F18:$EE18)+SUMIF('SPACELOG 8 BP'!$F$2:$EE$2,L$4,'SPACELOG 8 BP'!$F18:$EE18)+SUMIF('SPACELOG 9 BP'!$F$2:$EE$2,L$4,'SPACELOG 9 BP'!$F18:$EE18)+SUMIF('SPACELOG 10 BP'!$F$2:$EE$2,L$4,'SPACELOG 10 BP'!$F18:$EE18)+SUMIF('SPACELOG 11 BP'!$F$2:$EE$2,L$4,'SPACELOG 11 BP'!$F18:$EE18)+SUMIF('SPACELOG 12 BP'!$F$2:$EE$2,L$4,'SPACELOG 12 BP'!$F18:$EE18)</f>
        <v>780</v>
      </c>
      <c r="M18" s="13">
        <f>SUMIF('reporting montigny'!$F$2:$EE$2,M$4,'reporting montigny'!$F18:$EE18)+SUMIF('reporting boissy'!$F$2:$EE$2,M$4,'reporting boissy'!$F18:$EE18)+SUMIF('reporting moussy'!$F$2:$EE$2,M$4,'reporting moussy'!$F18:$EE18)+SUMIF('reporting trappes'!$F$2:$EE$2,M$4,'reporting trappes'!$F18:$EE18)+SUMIF('SPACELOG 5 BP'!$F$2:$EE$2,M$4,'SPACELOG 5 BP'!$F18:$EE18)+SUMIF('SPACELOG 6 BP'!$F$2:$EE$2,M$4,'SPACELOG 6 BP'!$F18:$EE18)+SUMIF('SPACELOG 7 BP'!$F$2:$EE$2,M$4,'SPACELOG 7 BP'!$F18:$EE18)+SUMIF('SPACELOG 8 BP'!$F$2:$EE$2,M$4,'SPACELOG 8 BP'!$F18:$EE18)+SUMIF('SPACELOG 9 BP'!$F$2:$EE$2,M$4,'SPACELOG 9 BP'!$F18:$EE18)+SUMIF('SPACELOG 10 BP'!$F$2:$EE$2,M$4,'SPACELOG 10 BP'!$F18:$EE18)+SUMIF('SPACELOG 11 BP'!$F$2:$EE$2,M$4,'SPACELOG 11 BP'!$F18:$EE18)+SUMIF('SPACELOG 12 BP'!$F$2:$EE$2,M$4,'SPACELOG 12 BP'!$F18:$EE18)</f>
        <v>780</v>
      </c>
      <c r="N18" s="13">
        <f>SUMIF('reporting montigny'!$F$2:$EE$2,N$4,'reporting montigny'!$F18:$EE18)+SUMIF('reporting boissy'!$F$2:$EE$2,N$4,'reporting boissy'!$F18:$EE18)+SUMIF('reporting moussy'!$F$2:$EE$2,N$4,'reporting moussy'!$F18:$EE18)+SUMIF('reporting trappes'!$F$2:$EE$2,N$4,'reporting trappes'!$F18:$EE18)+SUMIF('SPACELOG 5 BP'!$F$2:$EE$2,N$4,'SPACELOG 5 BP'!$F18:$EE18)+SUMIF('SPACELOG 6 BP'!$F$2:$EE$2,N$4,'SPACELOG 6 BP'!$F18:$EE18)+SUMIF('SPACELOG 7 BP'!$F$2:$EE$2,N$4,'SPACELOG 7 BP'!$F18:$EE18)+SUMIF('SPACELOG 8 BP'!$F$2:$EE$2,N$4,'SPACELOG 8 BP'!$F18:$EE18)+SUMIF('SPACELOG 9 BP'!$F$2:$EE$2,N$4,'SPACELOG 9 BP'!$F18:$EE18)+SUMIF('SPACELOG 10 BP'!$F$2:$EE$2,N$4,'SPACELOG 10 BP'!$F18:$EE18)+SUMIF('SPACELOG 11 BP'!$F$2:$EE$2,N$4,'SPACELOG 11 BP'!$F18:$EE18)+SUMIF('SPACELOG 12 BP'!$F$2:$EE$2,N$4,'SPACELOG 12 BP'!$F18:$EE18)</f>
        <v>780</v>
      </c>
      <c r="O18" s="13">
        <f>SUMIF('reporting montigny'!$F$2:$EE$2,O$4,'reporting montigny'!$F18:$EE18)+SUMIF('reporting boissy'!$F$2:$EE$2,O$4,'reporting boissy'!$F18:$EE18)+SUMIF('reporting moussy'!$F$2:$EE$2,O$4,'reporting moussy'!$F18:$EE18)+SUMIF('reporting trappes'!$F$2:$EE$2,O$4,'reporting trappes'!$F18:$EE18)+SUMIF('SPACELOG 5 BP'!$F$2:$EE$2,O$4,'SPACELOG 5 BP'!$F18:$EE18)+SUMIF('SPACELOG 6 BP'!$F$2:$EE$2,O$4,'SPACELOG 6 BP'!$F18:$EE18)+SUMIF('SPACELOG 7 BP'!$F$2:$EE$2,O$4,'SPACELOG 7 BP'!$F18:$EE18)+SUMIF('SPACELOG 8 BP'!$F$2:$EE$2,O$4,'SPACELOG 8 BP'!$F18:$EE18)+SUMIF('SPACELOG 9 BP'!$F$2:$EE$2,O$4,'SPACELOG 9 BP'!$F18:$EE18)+SUMIF('SPACELOG 10 BP'!$F$2:$EE$2,O$4,'SPACELOG 10 BP'!$F18:$EE18)+SUMIF('SPACELOG 11 BP'!$F$2:$EE$2,O$4,'SPACELOG 11 BP'!$F18:$EE18)+SUMIF('SPACELOG 12 BP'!$F$2:$EE$2,O$4,'SPACELOG 12 BP'!$F18:$EE18)</f>
        <v>780</v>
      </c>
      <c r="P18" s="13">
        <f>SUMIF('reporting montigny'!$F$2:$EE$2,P$4,'reporting montigny'!$F18:$EE18)+SUMIF('reporting boissy'!$F$2:$EE$2,P$4,'reporting boissy'!$F18:$EE18)+SUMIF('reporting moussy'!$F$2:$EE$2,P$4,'reporting moussy'!$F18:$EE18)+SUMIF('reporting trappes'!$F$2:$EE$2,P$4,'reporting trappes'!$F18:$EE18)+SUMIF('SPACELOG 5 BP'!$F$2:$EE$2,P$4,'SPACELOG 5 BP'!$F18:$EE18)+SUMIF('SPACELOG 6 BP'!$F$2:$EE$2,P$4,'SPACELOG 6 BP'!$F18:$EE18)+SUMIF('SPACELOG 7 BP'!$F$2:$EE$2,P$4,'SPACELOG 7 BP'!$F18:$EE18)+SUMIF('SPACELOG 8 BP'!$F$2:$EE$2,P$4,'SPACELOG 8 BP'!$F18:$EE18)+SUMIF('SPACELOG 9 BP'!$F$2:$EE$2,P$4,'SPACELOG 9 BP'!$F18:$EE18)+SUMIF('SPACELOG 10 BP'!$F$2:$EE$2,P$4,'SPACELOG 10 BP'!$F18:$EE18)+SUMIF('SPACELOG 11 BP'!$F$2:$EE$2,P$4,'SPACELOG 11 BP'!$F18:$EE18)+SUMIF('SPACELOG 12 BP'!$F$2:$EE$2,P$4,'SPACELOG 12 BP'!$F18:$EE18)</f>
        <v>780</v>
      </c>
      <c r="Q18" s="13">
        <f>SUMIF('reporting montigny'!$F$2:$EE$2,Q$4,'reporting montigny'!$F18:$EE18)+SUMIF('reporting boissy'!$F$2:$EE$2,Q$4,'reporting boissy'!$F18:$EE18)+SUMIF('reporting moussy'!$F$2:$EE$2,Q$4,'reporting moussy'!$F18:$EE18)+SUMIF('reporting trappes'!$F$2:$EE$2,Q$4,'reporting trappes'!$F18:$EE18)+SUMIF('SPACELOG 5 BP'!$F$2:$EE$2,Q$4,'SPACELOG 5 BP'!$F18:$EE18)+SUMIF('SPACELOG 6 BP'!$F$2:$EE$2,Q$4,'SPACELOG 6 BP'!$F18:$EE18)+SUMIF('SPACELOG 7 BP'!$F$2:$EE$2,Q$4,'SPACELOG 7 BP'!$F18:$EE18)+SUMIF('SPACELOG 8 BP'!$F$2:$EE$2,Q$4,'SPACELOG 8 BP'!$F18:$EE18)+SUMIF('SPACELOG 9 BP'!$F$2:$EE$2,Q$4,'SPACELOG 9 BP'!$F18:$EE18)+SUMIF('SPACELOG 10 BP'!$F$2:$EE$2,Q$4,'SPACELOG 10 BP'!$F18:$EE18)+SUMIF('SPACELOG 11 BP'!$F$2:$EE$2,Q$4,'SPACELOG 11 BP'!$F18:$EE18)+SUMIF('SPACELOG 12 BP'!$F$2:$EE$2,Q$4,'SPACELOG 12 BP'!$F18:$EE18)</f>
        <v>780</v>
      </c>
      <c r="R18" s="14">
        <f t="shared" si="9"/>
        <v>9360</v>
      </c>
      <c r="S18" s="13">
        <f>SUMIF('reporting montigny'!$F$2:$EE$2,S$4,'reporting montigny'!$F18:$EE18)+SUMIF('reporting boissy'!$F$2:$EE$2,S$4,'reporting boissy'!$F18:$EE18)+SUMIF('reporting moussy'!$F$2:$EE$2,S$4,'reporting moussy'!$F18:$EE18)+SUMIF('reporting trappes'!$F$2:$EE$2,S$4,'reporting trappes'!$F18:$EE18)+SUMIF('SPACELOG 5 BP'!$F$2:$EE$2,S$4,'SPACELOG 5 BP'!$F18:$EE18)+SUMIF('SPACELOG 6 BP'!$F$2:$EE$2,S$4,'SPACELOG 6 BP'!$F18:$EE18)+SUMIF('SPACELOG 7 BP'!$F$2:$EE$2,S$4,'SPACELOG 7 BP'!$F18:$EE18)+SUMIF('SPACELOG 8 BP'!$F$2:$EE$2,S$4,'SPACELOG 8 BP'!$F18:$EE18)+SUMIF('SPACELOG 9 BP'!$F$2:$EE$2,S$4,'SPACELOG 9 BP'!$F18:$EE18)+SUMIF('SPACELOG 10 BP'!$F$2:$EE$2,S$4,'SPACELOG 10 BP'!$F18:$EE18)+SUMIF('SPACELOG 11 BP'!$F$2:$EE$2,S$4,'SPACELOG 11 BP'!$F18:$EE18)+SUMIF('SPACELOG 12 BP'!$F$2:$EE$2,S$4,'SPACELOG 12 BP'!$F18:$EE18)</f>
        <v>780</v>
      </c>
      <c r="T18" s="13">
        <f>SUMIF('reporting montigny'!$F$2:$EE$2,T$4,'reporting montigny'!$F18:$EE18)+SUMIF('reporting boissy'!$F$2:$EE$2,T$4,'reporting boissy'!$F18:$EE18)+SUMIF('reporting moussy'!$F$2:$EE$2,T$4,'reporting moussy'!$F18:$EE18)+SUMIF('reporting trappes'!$F$2:$EE$2,T$4,'reporting trappes'!$F18:$EE18)+SUMIF('SPACELOG 5 BP'!$F$2:$EE$2,T$4,'SPACELOG 5 BP'!$F18:$EE18)+SUMIF('SPACELOG 6 BP'!$F$2:$EE$2,T$4,'SPACELOG 6 BP'!$F18:$EE18)+SUMIF('SPACELOG 7 BP'!$F$2:$EE$2,T$4,'SPACELOG 7 BP'!$F18:$EE18)+SUMIF('SPACELOG 8 BP'!$F$2:$EE$2,T$4,'SPACELOG 8 BP'!$F18:$EE18)+SUMIF('SPACELOG 9 BP'!$F$2:$EE$2,T$4,'SPACELOG 9 BP'!$F18:$EE18)+SUMIF('SPACELOG 10 BP'!$F$2:$EE$2,T$4,'SPACELOG 10 BP'!$F18:$EE18)+SUMIF('SPACELOG 11 BP'!$F$2:$EE$2,T$4,'SPACELOG 11 BP'!$F18:$EE18)+SUMIF('SPACELOG 12 BP'!$F$2:$EE$2,T$4,'SPACELOG 12 BP'!$F18:$EE18)</f>
        <v>780</v>
      </c>
      <c r="U18" s="13">
        <f>SUMIF('reporting montigny'!$F$2:$EE$2,U$4,'reporting montigny'!$F18:$EE18)+SUMIF('reporting boissy'!$F$2:$EE$2,U$4,'reporting boissy'!$F18:$EE18)+SUMIF('reporting moussy'!$F$2:$EE$2,U$4,'reporting moussy'!$F18:$EE18)+SUMIF('reporting trappes'!$F$2:$EE$2,U$4,'reporting trappes'!$F18:$EE18)+SUMIF('SPACELOG 5 BP'!$F$2:$EE$2,U$4,'SPACELOG 5 BP'!$F18:$EE18)+SUMIF('SPACELOG 6 BP'!$F$2:$EE$2,U$4,'SPACELOG 6 BP'!$F18:$EE18)+SUMIF('SPACELOG 7 BP'!$F$2:$EE$2,U$4,'SPACELOG 7 BP'!$F18:$EE18)+SUMIF('SPACELOG 8 BP'!$F$2:$EE$2,U$4,'SPACELOG 8 BP'!$F18:$EE18)+SUMIF('SPACELOG 9 BP'!$F$2:$EE$2,U$4,'SPACELOG 9 BP'!$F18:$EE18)+SUMIF('SPACELOG 10 BP'!$F$2:$EE$2,U$4,'SPACELOG 10 BP'!$F18:$EE18)+SUMIF('SPACELOG 11 BP'!$F$2:$EE$2,U$4,'SPACELOG 11 BP'!$F18:$EE18)+SUMIF('SPACELOG 12 BP'!$F$2:$EE$2,U$4,'SPACELOG 12 BP'!$F18:$EE18)</f>
        <v>780</v>
      </c>
      <c r="V18" s="13">
        <f>SUMIF('reporting montigny'!$F$2:$EE$2,V$4,'reporting montigny'!$F18:$EE18)+SUMIF('reporting boissy'!$F$2:$EE$2,V$4,'reporting boissy'!$F18:$EE18)+SUMIF('reporting moussy'!$F$2:$EE$2,V$4,'reporting moussy'!$F18:$EE18)+SUMIF('reporting trappes'!$F$2:$EE$2,V$4,'reporting trappes'!$F18:$EE18)+SUMIF('SPACELOG 5 BP'!$F$2:$EE$2,V$4,'SPACELOG 5 BP'!$F18:$EE18)+SUMIF('SPACELOG 6 BP'!$F$2:$EE$2,V$4,'SPACELOG 6 BP'!$F18:$EE18)+SUMIF('SPACELOG 7 BP'!$F$2:$EE$2,V$4,'SPACELOG 7 BP'!$F18:$EE18)+SUMIF('SPACELOG 8 BP'!$F$2:$EE$2,V$4,'SPACELOG 8 BP'!$F18:$EE18)+SUMIF('SPACELOG 9 BP'!$F$2:$EE$2,V$4,'SPACELOG 9 BP'!$F18:$EE18)+SUMIF('SPACELOG 10 BP'!$F$2:$EE$2,V$4,'SPACELOG 10 BP'!$F18:$EE18)+SUMIF('SPACELOG 11 BP'!$F$2:$EE$2,V$4,'SPACELOG 11 BP'!$F18:$EE18)+SUMIF('SPACELOG 12 BP'!$F$2:$EE$2,V$4,'SPACELOG 12 BP'!$F18:$EE18)</f>
        <v>780</v>
      </c>
      <c r="W18" s="13">
        <f>SUMIF('reporting montigny'!$F$2:$EE$2,W$4,'reporting montigny'!$F18:$EE18)+SUMIF('reporting boissy'!$F$2:$EE$2,W$4,'reporting boissy'!$F18:$EE18)+SUMIF('reporting moussy'!$F$2:$EE$2,W$4,'reporting moussy'!$F18:$EE18)+SUMIF('reporting trappes'!$F$2:$EE$2,W$4,'reporting trappes'!$F18:$EE18)+SUMIF('SPACELOG 5 BP'!$F$2:$EE$2,W$4,'SPACELOG 5 BP'!$F18:$EE18)+SUMIF('SPACELOG 6 BP'!$F$2:$EE$2,W$4,'SPACELOG 6 BP'!$F18:$EE18)+SUMIF('SPACELOG 7 BP'!$F$2:$EE$2,W$4,'SPACELOG 7 BP'!$F18:$EE18)+SUMIF('SPACELOG 8 BP'!$F$2:$EE$2,W$4,'SPACELOG 8 BP'!$F18:$EE18)+SUMIF('SPACELOG 9 BP'!$F$2:$EE$2,W$4,'SPACELOG 9 BP'!$F18:$EE18)+SUMIF('SPACELOG 10 BP'!$F$2:$EE$2,W$4,'SPACELOG 10 BP'!$F18:$EE18)+SUMIF('SPACELOG 11 BP'!$F$2:$EE$2,W$4,'SPACELOG 11 BP'!$F18:$EE18)+SUMIF('SPACELOG 12 BP'!$F$2:$EE$2,W$4,'SPACELOG 12 BP'!$F18:$EE18)</f>
        <v>780</v>
      </c>
      <c r="X18" s="13">
        <f>SUMIF('reporting montigny'!$F$2:$EE$2,X$4,'reporting montigny'!$F18:$EE18)+SUMIF('reporting boissy'!$F$2:$EE$2,X$4,'reporting boissy'!$F18:$EE18)+SUMIF('reporting moussy'!$F$2:$EE$2,X$4,'reporting moussy'!$F18:$EE18)+SUMIF('reporting trappes'!$F$2:$EE$2,X$4,'reporting trappes'!$F18:$EE18)+SUMIF('SPACELOG 5 BP'!$F$2:$EE$2,X$4,'SPACELOG 5 BP'!$F18:$EE18)+SUMIF('SPACELOG 6 BP'!$F$2:$EE$2,X$4,'SPACELOG 6 BP'!$F18:$EE18)+SUMIF('SPACELOG 7 BP'!$F$2:$EE$2,X$4,'SPACELOG 7 BP'!$F18:$EE18)+SUMIF('SPACELOG 8 BP'!$F$2:$EE$2,X$4,'SPACELOG 8 BP'!$F18:$EE18)+SUMIF('SPACELOG 9 BP'!$F$2:$EE$2,X$4,'SPACELOG 9 BP'!$F18:$EE18)+SUMIF('SPACELOG 10 BP'!$F$2:$EE$2,X$4,'SPACELOG 10 BP'!$F18:$EE18)+SUMIF('SPACELOG 11 BP'!$F$2:$EE$2,X$4,'SPACELOG 11 BP'!$F18:$EE18)+SUMIF('SPACELOG 12 BP'!$F$2:$EE$2,X$4,'SPACELOG 12 BP'!$F18:$EE18)</f>
        <v>780</v>
      </c>
      <c r="Y18" s="13">
        <f>SUMIF('reporting montigny'!$F$2:$EE$2,Y$4,'reporting montigny'!$F18:$EE18)+SUMIF('reporting boissy'!$F$2:$EE$2,Y$4,'reporting boissy'!$F18:$EE18)+SUMIF('reporting moussy'!$F$2:$EE$2,Y$4,'reporting moussy'!$F18:$EE18)+SUMIF('reporting trappes'!$F$2:$EE$2,Y$4,'reporting trappes'!$F18:$EE18)+SUMIF('SPACELOG 5 BP'!$F$2:$EE$2,Y$4,'SPACELOG 5 BP'!$F18:$EE18)+SUMIF('SPACELOG 6 BP'!$F$2:$EE$2,Y$4,'SPACELOG 6 BP'!$F18:$EE18)+SUMIF('SPACELOG 7 BP'!$F$2:$EE$2,Y$4,'SPACELOG 7 BP'!$F18:$EE18)+SUMIF('SPACELOG 8 BP'!$F$2:$EE$2,Y$4,'SPACELOG 8 BP'!$F18:$EE18)+SUMIF('SPACELOG 9 BP'!$F$2:$EE$2,Y$4,'SPACELOG 9 BP'!$F18:$EE18)+SUMIF('SPACELOG 10 BP'!$F$2:$EE$2,Y$4,'SPACELOG 10 BP'!$F18:$EE18)+SUMIF('SPACELOG 11 BP'!$F$2:$EE$2,Y$4,'SPACELOG 11 BP'!$F18:$EE18)+SUMIF('SPACELOG 12 BP'!$F$2:$EE$2,Y$4,'SPACELOG 12 BP'!$F18:$EE18)</f>
        <v>780</v>
      </c>
      <c r="Z18" s="13">
        <f>SUMIF('reporting montigny'!$F$2:$EE$2,Z$4,'reporting montigny'!$F18:$EE18)+SUMIF('reporting boissy'!$F$2:$EE$2,Z$4,'reporting boissy'!$F18:$EE18)+SUMIF('reporting moussy'!$F$2:$EE$2,Z$4,'reporting moussy'!$F18:$EE18)+SUMIF('reporting trappes'!$F$2:$EE$2,Z$4,'reporting trappes'!$F18:$EE18)+SUMIF('SPACELOG 5 BP'!$F$2:$EE$2,Z$4,'SPACELOG 5 BP'!$F18:$EE18)+SUMIF('SPACELOG 6 BP'!$F$2:$EE$2,Z$4,'SPACELOG 6 BP'!$F18:$EE18)+SUMIF('SPACELOG 7 BP'!$F$2:$EE$2,Z$4,'SPACELOG 7 BP'!$F18:$EE18)+SUMIF('SPACELOG 8 BP'!$F$2:$EE$2,Z$4,'SPACELOG 8 BP'!$F18:$EE18)+SUMIF('SPACELOG 9 BP'!$F$2:$EE$2,Z$4,'SPACELOG 9 BP'!$F18:$EE18)+SUMIF('SPACELOG 10 BP'!$F$2:$EE$2,Z$4,'SPACELOG 10 BP'!$F18:$EE18)+SUMIF('SPACELOG 11 BP'!$F$2:$EE$2,Z$4,'SPACELOG 11 BP'!$F18:$EE18)+SUMIF('SPACELOG 12 BP'!$F$2:$EE$2,Z$4,'SPACELOG 12 BP'!$F18:$EE18)</f>
        <v>780</v>
      </c>
      <c r="AA18" s="13">
        <f>SUMIF('reporting montigny'!$F$2:$EE$2,AA$4,'reporting montigny'!$F18:$EE18)+SUMIF('reporting boissy'!$F$2:$EE$2,AA$4,'reporting boissy'!$F18:$EE18)+SUMIF('reporting moussy'!$F$2:$EE$2,AA$4,'reporting moussy'!$F18:$EE18)+SUMIF('reporting trappes'!$F$2:$EE$2,AA$4,'reporting trappes'!$F18:$EE18)+SUMIF('SPACELOG 5 BP'!$F$2:$EE$2,AA$4,'SPACELOG 5 BP'!$F18:$EE18)+SUMIF('SPACELOG 6 BP'!$F$2:$EE$2,AA$4,'SPACELOG 6 BP'!$F18:$EE18)+SUMIF('SPACELOG 7 BP'!$F$2:$EE$2,AA$4,'SPACELOG 7 BP'!$F18:$EE18)+SUMIF('SPACELOG 8 BP'!$F$2:$EE$2,AA$4,'SPACELOG 8 BP'!$F18:$EE18)+SUMIF('SPACELOG 9 BP'!$F$2:$EE$2,AA$4,'SPACELOG 9 BP'!$F18:$EE18)+SUMIF('SPACELOG 10 BP'!$F$2:$EE$2,AA$4,'SPACELOG 10 BP'!$F18:$EE18)+SUMIF('SPACELOG 11 BP'!$F$2:$EE$2,AA$4,'SPACELOG 11 BP'!$F18:$EE18)+SUMIF('SPACELOG 12 BP'!$F$2:$EE$2,AA$4,'SPACELOG 12 BP'!$F18:$EE18)</f>
        <v>780</v>
      </c>
      <c r="AB18" s="13">
        <f>SUMIF('reporting montigny'!$F$2:$EE$2,AB$4,'reporting montigny'!$F18:$EE18)+SUMIF('reporting boissy'!$F$2:$EE$2,AB$4,'reporting boissy'!$F18:$EE18)+SUMIF('reporting moussy'!$F$2:$EE$2,AB$4,'reporting moussy'!$F18:$EE18)+SUMIF('reporting trappes'!$F$2:$EE$2,AB$4,'reporting trappes'!$F18:$EE18)+SUMIF('SPACELOG 5 BP'!$F$2:$EE$2,AB$4,'SPACELOG 5 BP'!$F18:$EE18)+SUMIF('SPACELOG 6 BP'!$F$2:$EE$2,AB$4,'SPACELOG 6 BP'!$F18:$EE18)+SUMIF('SPACELOG 7 BP'!$F$2:$EE$2,AB$4,'SPACELOG 7 BP'!$F18:$EE18)+SUMIF('SPACELOG 8 BP'!$F$2:$EE$2,AB$4,'SPACELOG 8 BP'!$F18:$EE18)+SUMIF('SPACELOG 9 BP'!$F$2:$EE$2,AB$4,'SPACELOG 9 BP'!$F18:$EE18)+SUMIF('SPACELOG 10 BP'!$F$2:$EE$2,AB$4,'SPACELOG 10 BP'!$F18:$EE18)+SUMIF('SPACELOG 11 BP'!$F$2:$EE$2,AB$4,'SPACELOG 11 BP'!$F18:$EE18)+SUMIF('SPACELOG 12 BP'!$F$2:$EE$2,AB$4,'SPACELOG 12 BP'!$F18:$EE18)</f>
        <v>780</v>
      </c>
      <c r="AC18" s="13">
        <f>SUMIF('reporting montigny'!$F$2:$EE$2,AC$4,'reporting montigny'!$F18:$EE18)+SUMIF('reporting boissy'!$F$2:$EE$2,AC$4,'reporting boissy'!$F18:$EE18)+SUMIF('reporting moussy'!$F$2:$EE$2,AC$4,'reporting moussy'!$F18:$EE18)+SUMIF('reporting trappes'!$F$2:$EE$2,AC$4,'reporting trappes'!$F18:$EE18)+SUMIF('SPACELOG 5 BP'!$F$2:$EE$2,AC$4,'SPACELOG 5 BP'!$F18:$EE18)+SUMIF('SPACELOG 6 BP'!$F$2:$EE$2,AC$4,'SPACELOG 6 BP'!$F18:$EE18)+SUMIF('SPACELOG 7 BP'!$F$2:$EE$2,AC$4,'SPACELOG 7 BP'!$F18:$EE18)+SUMIF('SPACELOG 8 BP'!$F$2:$EE$2,AC$4,'SPACELOG 8 BP'!$F18:$EE18)+SUMIF('SPACELOG 9 BP'!$F$2:$EE$2,AC$4,'SPACELOG 9 BP'!$F18:$EE18)+SUMIF('SPACELOG 10 BP'!$F$2:$EE$2,AC$4,'SPACELOG 10 BP'!$F18:$EE18)+SUMIF('SPACELOG 11 BP'!$F$2:$EE$2,AC$4,'SPACELOG 11 BP'!$F18:$EE18)+SUMIF('SPACELOG 12 BP'!$F$2:$EE$2,AC$4,'SPACELOG 12 BP'!$F18:$EE18)</f>
        <v>780</v>
      </c>
      <c r="AD18" s="13">
        <f>SUMIF('reporting montigny'!$F$2:$EE$2,AD$4,'reporting montigny'!$F18:$EE18)+SUMIF('reporting boissy'!$F$2:$EE$2,AD$4,'reporting boissy'!$F18:$EE18)+SUMIF('reporting moussy'!$F$2:$EE$2,AD$4,'reporting moussy'!$F18:$EE18)+SUMIF('reporting trappes'!$F$2:$EE$2,AD$4,'reporting trappes'!$F18:$EE18)+SUMIF('SPACELOG 5 BP'!$F$2:$EE$2,AD$4,'SPACELOG 5 BP'!$F18:$EE18)+SUMIF('SPACELOG 6 BP'!$F$2:$EE$2,AD$4,'SPACELOG 6 BP'!$F18:$EE18)+SUMIF('SPACELOG 7 BP'!$F$2:$EE$2,AD$4,'SPACELOG 7 BP'!$F18:$EE18)+SUMIF('SPACELOG 8 BP'!$F$2:$EE$2,AD$4,'SPACELOG 8 BP'!$F18:$EE18)+SUMIF('SPACELOG 9 BP'!$F$2:$EE$2,AD$4,'SPACELOG 9 BP'!$F18:$EE18)+SUMIF('SPACELOG 10 BP'!$F$2:$EE$2,AD$4,'SPACELOG 10 BP'!$F18:$EE18)+SUMIF('SPACELOG 11 BP'!$F$2:$EE$2,AD$4,'SPACELOG 11 BP'!$F18:$EE18)+SUMIF('SPACELOG 12 BP'!$F$2:$EE$2,AD$4,'SPACELOG 12 BP'!$F18:$EE18)</f>
        <v>780</v>
      </c>
      <c r="AE18" s="14">
        <f t="shared" si="10"/>
        <v>9360</v>
      </c>
      <c r="AF18" s="13">
        <f>SUMIF('reporting montigny'!$F$2:$EE$2,AF$4,'reporting montigny'!$F18:$EE18)+SUMIF('reporting boissy'!$F$2:$EE$2,AF$4,'reporting boissy'!$F18:$EE18)+SUMIF('reporting moussy'!$F$2:$EE$2,AF$4,'reporting moussy'!$F18:$EE18)+SUMIF('reporting trappes'!$F$2:$EE$2,AF$4,'reporting trappes'!$F18:$EE18)+SUMIF('SPACELOG 5 BP'!$F$2:$EE$2,AF$4,'SPACELOG 5 BP'!$F18:$EE18)+SUMIF('SPACELOG 6 BP'!$F$2:$EE$2,AF$4,'SPACELOG 6 BP'!$F18:$EE18)+SUMIF('SPACELOG 7 BP'!$F$2:$EE$2,AF$4,'SPACELOG 7 BP'!$F18:$EE18)+SUMIF('SPACELOG 8 BP'!$F$2:$EE$2,AF$4,'SPACELOG 8 BP'!$F18:$EE18)+SUMIF('SPACELOG 9 BP'!$F$2:$EE$2,AF$4,'SPACELOG 9 BP'!$F18:$EE18)+SUMIF('SPACELOG 10 BP'!$F$2:$EE$2,AF$4,'SPACELOG 10 BP'!$F18:$EE18)+SUMIF('SPACELOG 11 BP'!$F$2:$EE$2,AF$4,'SPACELOG 11 BP'!$F18:$EE18)+SUMIF('SPACELOG 12 BP'!$F$2:$EE$2,AF$4,'SPACELOG 12 BP'!$F18:$EE18)</f>
        <v>780</v>
      </c>
      <c r="AG18" s="13">
        <f>SUMIF('reporting montigny'!$F$2:$EE$2,AG$4,'reporting montigny'!$F18:$EE18)+SUMIF('reporting boissy'!$F$2:$EE$2,AG$4,'reporting boissy'!$F18:$EE18)+SUMIF('reporting moussy'!$F$2:$EE$2,AG$4,'reporting moussy'!$F18:$EE18)+SUMIF('reporting trappes'!$F$2:$EE$2,AG$4,'reporting trappes'!$F18:$EE18)+SUMIF('SPACELOG 5 BP'!$F$2:$EE$2,AG$4,'SPACELOG 5 BP'!$F18:$EE18)+SUMIF('SPACELOG 6 BP'!$F$2:$EE$2,AG$4,'SPACELOG 6 BP'!$F18:$EE18)+SUMIF('SPACELOG 7 BP'!$F$2:$EE$2,AG$4,'SPACELOG 7 BP'!$F18:$EE18)+SUMIF('SPACELOG 8 BP'!$F$2:$EE$2,AG$4,'SPACELOG 8 BP'!$F18:$EE18)+SUMIF('SPACELOG 9 BP'!$F$2:$EE$2,AG$4,'SPACELOG 9 BP'!$F18:$EE18)+SUMIF('SPACELOG 10 BP'!$F$2:$EE$2,AG$4,'SPACELOG 10 BP'!$F18:$EE18)+SUMIF('SPACELOG 11 BP'!$F$2:$EE$2,AG$4,'SPACELOG 11 BP'!$F18:$EE18)+SUMIF('SPACELOG 12 BP'!$F$2:$EE$2,AG$4,'SPACELOG 12 BP'!$F18:$EE18)</f>
        <v>780</v>
      </c>
      <c r="AH18" s="13">
        <f>SUMIF('reporting montigny'!$F$2:$EE$2,AH$4,'reporting montigny'!$F18:$EE18)+SUMIF('reporting boissy'!$F$2:$EE$2,AH$4,'reporting boissy'!$F18:$EE18)+SUMIF('reporting moussy'!$F$2:$EE$2,AH$4,'reporting moussy'!$F18:$EE18)+SUMIF('reporting trappes'!$F$2:$EE$2,AH$4,'reporting trappes'!$F18:$EE18)+SUMIF('SPACELOG 5 BP'!$F$2:$EE$2,AH$4,'SPACELOG 5 BP'!$F18:$EE18)+SUMIF('SPACELOG 6 BP'!$F$2:$EE$2,AH$4,'SPACELOG 6 BP'!$F18:$EE18)+SUMIF('SPACELOG 7 BP'!$F$2:$EE$2,AH$4,'SPACELOG 7 BP'!$F18:$EE18)+SUMIF('SPACELOG 8 BP'!$F$2:$EE$2,AH$4,'SPACELOG 8 BP'!$F18:$EE18)+SUMIF('SPACELOG 9 BP'!$F$2:$EE$2,AH$4,'SPACELOG 9 BP'!$F18:$EE18)+SUMIF('SPACELOG 10 BP'!$F$2:$EE$2,AH$4,'SPACELOG 10 BP'!$F18:$EE18)+SUMIF('SPACELOG 11 BP'!$F$2:$EE$2,AH$4,'SPACELOG 11 BP'!$F18:$EE18)+SUMIF('SPACELOG 12 BP'!$F$2:$EE$2,AH$4,'SPACELOG 12 BP'!$F18:$EE18)</f>
        <v>780</v>
      </c>
      <c r="AI18" s="13">
        <f>SUMIF('reporting montigny'!$F$2:$EE$2,AI$4,'reporting montigny'!$F18:$EE18)+SUMIF('reporting boissy'!$F$2:$EE$2,AI$4,'reporting boissy'!$F18:$EE18)+SUMIF('reporting moussy'!$F$2:$EE$2,AI$4,'reporting moussy'!$F18:$EE18)+SUMIF('reporting trappes'!$F$2:$EE$2,AI$4,'reporting trappes'!$F18:$EE18)+SUMIF('SPACELOG 5 BP'!$F$2:$EE$2,AI$4,'SPACELOG 5 BP'!$F18:$EE18)+SUMIF('SPACELOG 6 BP'!$F$2:$EE$2,AI$4,'SPACELOG 6 BP'!$F18:$EE18)+SUMIF('SPACELOG 7 BP'!$F$2:$EE$2,AI$4,'SPACELOG 7 BP'!$F18:$EE18)+SUMIF('SPACELOG 8 BP'!$F$2:$EE$2,AI$4,'SPACELOG 8 BP'!$F18:$EE18)+SUMIF('SPACELOG 9 BP'!$F$2:$EE$2,AI$4,'SPACELOG 9 BP'!$F18:$EE18)+SUMIF('SPACELOG 10 BP'!$F$2:$EE$2,AI$4,'SPACELOG 10 BP'!$F18:$EE18)+SUMIF('SPACELOG 11 BP'!$F$2:$EE$2,AI$4,'SPACELOG 11 BP'!$F18:$EE18)+SUMIF('SPACELOG 12 BP'!$F$2:$EE$2,AI$4,'SPACELOG 12 BP'!$F18:$EE18)</f>
        <v>780</v>
      </c>
      <c r="AJ18" s="13">
        <f>SUMIF('reporting montigny'!$F$2:$EE$2,AJ$4,'reporting montigny'!$F18:$EE18)+SUMIF('reporting boissy'!$F$2:$EE$2,AJ$4,'reporting boissy'!$F18:$EE18)+SUMIF('reporting moussy'!$F$2:$EE$2,AJ$4,'reporting moussy'!$F18:$EE18)+SUMIF('reporting trappes'!$F$2:$EE$2,AJ$4,'reporting trappes'!$F18:$EE18)+SUMIF('SPACELOG 5 BP'!$F$2:$EE$2,AJ$4,'SPACELOG 5 BP'!$F18:$EE18)+SUMIF('SPACELOG 6 BP'!$F$2:$EE$2,AJ$4,'SPACELOG 6 BP'!$F18:$EE18)+SUMIF('SPACELOG 7 BP'!$F$2:$EE$2,AJ$4,'SPACELOG 7 BP'!$F18:$EE18)+SUMIF('SPACELOG 8 BP'!$F$2:$EE$2,AJ$4,'SPACELOG 8 BP'!$F18:$EE18)+SUMIF('SPACELOG 9 BP'!$F$2:$EE$2,AJ$4,'SPACELOG 9 BP'!$F18:$EE18)+SUMIF('SPACELOG 10 BP'!$F$2:$EE$2,AJ$4,'SPACELOG 10 BP'!$F18:$EE18)+SUMIF('SPACELOG 11 BP'!$F$2:$EE$2,AJ$4,'SPACELOG 11 BP'!$F18:$EE18)+SUMIF('SPACELOG 12 BP'!$F$2:$EE$2,AJ$4,'SPACELOG 12 BP'!$F18:$EE18)</f>
        <v>780</v>
      </c>
      <c r="AK18" s="13">
        <f>SUMIF('reporting montigny'!$F$2:$EE$2,AK$4,'reporting montigny'!$F18:$EE18)+SUMIF('reporting boissy'!$F$2:$EE$2,AK$4,'reporting boissy'!$F18:$EE18)+SUMIF('reporting moussy'!$F$2:$EE$2,AK$4,'reporting moussy'!$F18:$EE18)+SUMIF('reporting trappes'!$F$2:$EE$2,AK$4,'reporting trappes'!$F18:$EE18)+SUMIF('SPACELOG 5 BP'!$F$2:$EE$2,AK$4,'SPACELOG 5 BP'!$F18:$EE18)+SUMIF('SPACELOG 6 BP'!$F$2:$EE$2,AK$4,'SPACELOG 6 BP'!$F18:$EE18)+SUMIF('SPACELOG 7 BP'!$F$2:$EE$2,AK$4,'SPACELOG 7 BP'!$F18:$EE18)+SUMIF('SPACELOG 8 BP'!$F$2:$EE$2,AK$4,'SPACELOG 8 BP'!$F18:$EE18)+SUMIF('SPACELOG 9 BP'!$F$2:$EE$2,AK$4,'SPACELOG 9 BP'!$F18:$EE18)+SUMIF('SPACELOG 10 BP'!$F$2:$EE$2,AK$4,'SPACELOG 10 BP'!$F18:$EE18)+SUMIF('SPACELOG 11 BP'!$F$2:$EE$2,AK$4,'SPACELOG 11 BP'!$F18:$EE18)+SUMIF('SPACELOG 12 BP'!$F$2:$EE$2,AK$4,'SPACELOG 12 BP'!$F18:$EE18)</f>
        <v>780</v>
      </c>
      <c r="AL18" s="13">
        <f>SUMIF('reporting montigny'!$F$2:$EE$2,AL$4,'reporting montigny'!$F18:$EE18)+SUMIF('reporting boissy'!$F$2:$EE$2,AL$4,'reporting boissy'!$F18:$EE18)+SUMIF('reporting moussy'!$F$2:$EE$2,AL$4,'reporting moussy'!$F18:$EE18)+SUMIF('reporting trappes'!$F$2:$EE$2,AL$4,'reporting trappes'!$F18:$EE18)+SUMIF('SPACELOG 5 BP'!$F$2:$EE$2,AL$4,'SPACELOG 5 BP'!$F18:$EE18)+SUMIF('SPACELOG 6 BP'!$F$2:$EE$2,AL$4,'SPACELOG 6 BP'!$F18:$EE18)+SUMIF('SPACELOG 7 BP'!$F$2:$EE$2,AL$4,'SPACELOG 7 BP'!$F18:$EE18)+SUMIF('SPACELOG 8 BP'!$F$2:$EE$2,AL$4,'SPACELOG 8 BP'!$F18:$EE18)+SUMIF('SPACELOG 9 BP'!$F$2:$EE$2,AL$4,'SPACELOG 9 BP'!$F18:$EE18)+SUMIF('SPACELOG 10 BP'!$F$2:$EE$2,AL$4,'SPACELOG 10 BP'!$F18:$EE18)+SUMIF('SPACELOG 11 BP'!$F$2:$EE$2,AL$4,'SPACELOG 11 BP'!$F18:$EE18)+SUMIF('SPACELOG 12 BP'!$F$2:$EE$2,AL$4,'SPACELOG 12 BP'!$F18:$EE18)</f>
        <v>780</v>
      </c>
      <c r="AM18" s="13">
        <f>SUMIF('reporting montigny'!$F$2:$EE$2,AM$4,'reporting montigny'!$F18:$EE18)+SUMIF('reporting boissy'!$F$2:$EE$2,AM$4,'reporting boissy'!$F18:$EE18)+SUMIF('reporting moussy'!$F$2:$EE$2,AM$4,'reporting moussy'!$F18:$EE18)+SUMIF('reporting trappes'!$F$2:$EE$2,AM$4,'reporting trappes'!$F18:$EE18)+SUMIF('SPACELOG 5 BP'!$F$2:$EE$2,AM$4,'SPACELOG 5 BP'!$F18:$EE18)+SUMIF('SPACELOG 6 BP'!$F$2:$EE$2,AM$4,'SPACELOG 6 BP'!$F18:$EE18)+SUMIF('SPACELOG 7 BP'!$F$2:$EE$2,AM$4,'SPACELOG 7 BP'!$F18:$EE18)+SUMIF('SPACELOG 8 BP'!$F$2:$EE$2,AM$4,'SPACELOG 8 BP'!$F18:$EE18)+SUMIF('SPACELOG 9 BP'!$F$2:$EE$2,AM$4,'SPACELOG 9 BP'!$F18:$EE18)+SUMIF('SPACELOG 10 BP'!$F$2:$EE$2,AM$4,'SPACELOG 10 BP'!$F18:$EE18)+SUMIF('SPACELOG 11 BP'!$F$2:$EE$2,AM$4,'SPACELOG 11 BP'!$F18:$EE18)+SUMIF('SPACELOG 12 BP'!$F$2:$EE$2,AM$4,'SPACELOG 12 BP'!$F18:$EE18)</f>
        <v>780</v>
      </c>
      <c r="AN18" s="13">
        <f>SUMIF('reporting montigny'!$F$2:$EE$2,AN$4,'reporting montigny'!$F18:$EE18)+SUMIF('reporting boissy'!$F$2:$EE$2,AN$4,'reporting boissy'!$F18:$EE18)+SUMIF('reporting moussy'!$F$2:$EE$2,AN$4,'reporting moussy'!$F18:$EE18)+SUMIF('reporting trappes'!$F$2:$EE$2,AN$4,'reporting trappes'!$F18:$EE18)+SUMIF('SPACELOG 5 BP'!$F$2:$EE$2,AN$4,'SPACELOG 5 BP'!$F18:$EE18)+SUMIF('SPACELOG 6 BP'!$F$2:$EE$2,AN$4,'SPACELOG 6 BP'!$F18:$EE18)+SUMIF('SPACELOG 7 BP'!$F$2:$EE$2,AN$4,'SPACELOG 7 BP'!$F18:$EE18)+SUMIF('SPACELOG 8 BP'!$F$2:$EE$2,AN$4,'SPACELOG 8 BP'!$F18:$EE18)+SUMIF('SPACELOG 9 BP'!$F$2:$EE$2,AN$4,'SPACELOG 9 BP'!$F18:$EE18)+SUMIF('SPACELOG 10 BP'!$F$2:$EE$2,AN$4,'SPACELOG 10 BP'!$F18:$EE18)+SUMIF('SPACELOG 11 BP'!$F$2:$EE$2,AN$4,'SPACELOG 11 BP'!$F18:$EE18)+SUMIF('SPACELOG 12 BP'!$F$2:$EE$2,AN$4,'SPACELOG 12 BP'!$F18:$EE18)</f>
        <v>780</v>
      </c>
      <c r="AO18" s="13">
        <f>SUMIF('reporting montigny'!$F$2:$EE$2,AO$4,'reporting montigny'!$F18:$EE18)+SUMIF('reporting boissy'!$F$2:$EE$2,AO$4,'reporting boissy'!$F18:$EE18)+SUMIF('reporting moussy'!$F$2:$EE$2,AO$4,'reporting moussy'!$F18:$EE18)+SUMIF('reporting trappes'!$F$2:$EE$2,AO$4,'reporting trappes'!$F18:$EE18)+SUMIF('SPACELOG 5 BP'!$F$2:$EE$2,AO$4,'SPACELOG 5 BP'!$F18:$EE18)+SUMIF('SPACELOG 6 BP'!$F$2:$EE$2,AO$4,'SPACELOG 6 BP'!$F18:$EE18)+SUMIF('SPACELOG 7 BP'!$F$2:$EE$2,AO$4,'SPACELOG 7 BP'!$F18:$EE18)+SUMIF('SPACELOG 8 BP'!$F$2:$EE$2,AO$4,'SPACELOG 8 BP'!$F18:$EE18)+SUMIF('SPACELOG 9 BP'!$F$2:$EE$2,AO$4,'SPACELOG 9 BP'!$F18:$EE18)+SUMIF('SPACELOG 10 BP'!$F$2:$EE$2,AO$4,'SPACELOG 10 BP'!$F18:$EE18)+SUMIF('SPACELOG 11 BP'!$F$2:$EE$2,AO$4,'SPACELOG 11 BP'!$F18:$EE18)+SUMIF('SPACELOG 12 BP'!$F$2:$EE$2,AO$4,'SPACELOG 12 BP'!$F18:$EE18)</f>
        <v>780</v>
      </c>
      <c r="AP18" s="13">
        <f>SUMIF('reporting montigny'!$F$2:$EE$2,AP$4,'reporting montigny'!$F18:$EE18)+SUMIF('reporting boissy'!$F$2:$EE$2,AP$4,'reporting boissy'!$F18:$EE18)+SUMIF('reporting moussy'!$F$2:$EE$2,AP$4,'reporting moussy'!$F18:$EE18)+SUMIF('reporting trappes'!$F$2:$EE$2,AP$4,'reporting trappes'!$F18:$EE18)+SUMIF('SPACELOG 5 BP'!$F$2:$EE$2,AP$4,'SPACELOG 5 BP'!$F18:$EE18)+SUMIF('SPACELOG 6 BP'!$F$2:$EE$2,AP$4,'SPACELOG 6 BP'!$F18:$EE18)+SUMIF('SPACELOG 7 BP'!$F$2:$EE$2,AP$4,'SPACELOG 7 BP'!$F18:$EE18)+SUMIF('SPACELOG 8 BP'!$F$2:$EE$2,AP$4,'SPACELOG 8 BP'!$F18:$EE18)+SUMIF('SPACELOG 9 BP'!$F$2:$EE$2,AP$4,'SPACELOG 9 BP'!$F18:$EE18)+SUMIF('SPACELOG 10 BP'!$F$2:$EE$2,AP$4,'SPACELOG 10 BP'!$F18:$EE18)+SUMIF('SPACELOG 11 BP'!$F$2:$EE$2,AP$4,'SPACELOG 11 BP'!$F18:$EE18)+SUMIF('SPACELOG 12 BP'!$F$2:$EE$2,AP$4,'SPACELOG 12 BP'!$F18:$EE18)</f>
        <v>780</v>
      </c>
      <c r="AQ18" s="13">
        <f>SUMIF('reporting montigny'!$F$2:$EE$2,AQ$4,'reporting montigny'!$F18:$EE18)+SUMIF('reporting boissy'!$F$2:$EE$2,AQ$4,'reporting boissy'!$F18:$EE18)+SUMIF('reporting moussy'!$F$2:$EE$2,AQ$4,'reporting moussy'!$F18:$EE18)+SUMIF('reporting trappes'!$F$2:$EE$2,AQ$4,'reporting trappes'!$F18:$EE18)+SUMIF('SPACELOG 5 BP'!$F$2:$EE$2,AQ$4,'SPACELOG 5 BP'!$F18:$EE18)+SUMIF('SPACELOG 6 BP'!$F$2:$EE$2,AQ$4,'SPACELOG 6 BP'!$F18:$EE18)+SUMIF('SPACELOG 7 BP'!$F$2:$EE$2,AQ$4,'SPACELOG 7 BP'!$F18:$EE18)+SUMIF('SPACELOG 8 BP'!$F$2:$EE$2,AQ$4,'SPACELOG 8 BP'!$F18:$EE18)+SUMIF('SPACELOG 9 BP'!$F$2:$EE$2,AQ$4,'SPACELOG 9 BP'!$F18:$EE18)+SUMIF('SPACELOG 10 BP'!$F$2:$EE$2,AQ$4,'SPACELOG 10 BP'!$F18:$EE18)+SUMIF('SPACELOG 11 BP'!$F$2:$EE$2,AQ$4,'SPACELOG 11 BP'!$F18:$EE18)+SUMIF('SPACELOG 12 BP'!$F$2:$EE$2,AQ$4,'SPACELOG 12 BP'!$F18:$EE18)</f>
        <v>780</v>
      </c>
      <c r="AR18" s="14">
        <f t="shared" si="11"/>
        <v>9360</v>
      </c>
      <c r="AS18" s="13">
        <f>SUMIF('reporting montigny'!$F$2:$EE$2,AS$4,'reporting montigny'!$F18:$EE18)+SUMIF('reporting boissy'!$F$2:$EE$2,AS$4,'reporting boissy'!$F18:$EE18)+SUMIF('reporting moussy'!$F$2:$EE$2,AS$4,'reporting moussy'!$F18:$EE18)+SUMIF('reporting trappes'!$F$2:$EE$2,AS$4,'reporting trappes'!$F18:$EE18)+SUMIF('SPACELOG 5 BP'!$F$2:$EE$2,AS$4,'SPACELOG 5 BP'!$F18:$EE18)+SUMIF('SPACELOG 6 BP'!$F$2:$EE$2,AS$4,'SPACELOG 6 BP'!$F18:$EE18)+SUMIF('SPACELOG 7 BP'!$F$2:$EE$2,AS$4,'SPACELOG 7 BP'!$F18:$EE18)+SUMIF('SPACELOG 8 BP'!$F$2:$EE$2,AS$4,'SPACELOG 8 BP'!$F18:$EE18)+SUMIF('SPACELOG 9 BP'!$F$2:$EE$2,AS$4,'SPACELOG 9 BP'!$F18:$EE18)+SUMIF('SPACELOG 10 BP'!$F$2:$EE$2,AS$4,'SPACELOG 10 BP'!$F18:$EE18)+SUMIF('SPACELOG 11 BP'!$F$2:$EE$2,AS$4,'SPACELOG 11 BP'!$F18:$EE18)+SUMIF('SPACELOG 12 BP'!$F$2:$EE$2,AS$4,'SPACELOG 12 BP'!$F18:$EE18)</f>
        <v>780</v>
      </c>
      <c r="AT18" s="13">
        <f>SUMIF('reporting montigny'!$F$2:$EE$2,AT$4,'reporting montigny'!$F18:$EE18)+SUMIF('reporting boissy'!$F$2:$EE$2,AT$4,'reporting boissy'!$F18:$EE18)+SUMIF('reporting moussy'!$F$2:$EE$2,AT$4,'reporting moussy'!$F18:$EE18)+SUMIF('reporting trappes'!$F$2:$EE$2,AT$4,'reporting trappes'!$F18:$EE18)+SUMIF('SPACELOG 5 BP'!$F$2:$EE$2,AT$4,'SPACELOG 5 BP'!$F18:$EE18)+SUMIF('SPACELOG 6 BP'!$F$2:$EE$2,AT$4,'SPACELOG 6 BP'!$F18:$EE18)+SUMIF('SPACELOG 7 BP'!$F$2:$EE$2,AT$4,'SPACELOG 7 BP'!$F18:$EE18)+SUMIF('SPACELOG 8 BP'!$F$2:$EE$2,AT$4,'SPACELOG 8 BP'!$F18:$EE18)+SUMIF('SPACELOG 9 BP'!$F$2:$EE$2,AT$4,'SPACELOG 9 BP'!$F18:$EE18)+SUMIF('SPACELOG 10 BP'!$F$2:$EE$2,AT$4,'SPACELOG 10 BP'!$F18:$EE18)+SUMIF('SPACELOG 11 BP'!$F$2:$EE$2,AT$4,'SPACELOG 11 BP'!$F18:$EE18)+SUMIF('SPACELOG 12 BP'!$F$2:$EE$2,AT$4,'SPACELOG 12 BP'!$F18:$EE18)</f>
        <v>780</v>
      </c>
      <c r="AU18" s="13">
        <f>SUMIF('reporting montigny'!$F$2:$EE$2,AU$4,'reporting montigny'!$F18:$EE18)+SUMIF('reporting boissy'!$F$2:$EE$2,AU$4,'reporting boissy'!$F18:$EE18)+SUMIF('reporting moussy'!$F$2:$EE$2,AU$4,'reporting moussy'!$F18:$EE18)+SUMIF('reporting trappes'!$F$2:$EE$2,AU$4,'reporting trappes'!$F18:$EE18)+SUMIF('SPACELOG 5 BP'!$F$2:$EE$2,AU$4,'SPACELOG 5 BP'!$F18:$EE18)+SUMIF('SPACELOG 6 BP'!$F$2:$EE$2,AU$4,'SPACELOG 6 BP'!$F18:$EE18)+SUMIF('SPACELOG 7 BP'!$F$2:$EE$2,AU$4,'SPACELOG 7 BP'!$F18:$EE18)+SUMIF('SPACELOG 8 BP'!$F$2:$EE$2,AU$4,'SPACELOG 8 BP'!$F18:$EE18)+SUMIF('SPACELOG 9 BP'!$F$2:$EE$2,AU$4,'SPACELOG 9 BP'!$F18:$EE18)+SUMIF('SPACELOG 10 BP'!$F$2:$EE$2,AU$4,'SPACELOG 10 BP'!$F18:$EE18)+SUMIF('SPACELOG 11 BP'!$F$2:$EE$2,AU$4,'SPACELOG 11 BP'!$F18:$EE18)+SUMIF('SPACELOG 12 BP'!$F$2:$EE$2,AU$4,'SPACELOG 12 BP'!$F18:$EE18)</f>
        <v>780</v>
      </c>
      <c r="AV18" s="13">
        <f>SUMIF('reporting montigny'!$F$2:$EE$2,AV$4,'reporting montigny'!$F18:$EE18)+SUMIF('reporting boissy'!$F$2:$EE$2,AV$4,'reporting boissy'!$F18:$EE18)+SUMIF('reporting moussy'!$F$2:$EE$2,AV$4,'reporting moussy'!$F18:$EE18)+SUMIF('reporting trappes'!$F$2:$EE$2,AV$4,'reporting trappes'!$F18:$EE18)+SUMIF('SPACELOG 5 BP'!$F$2:$EE$2,AV$4,'SPACELOG 5 BP'!$F18:$EE18)+SUMIF('SPACELOG 6 BP'!$F$2:$EE$2,AV$4,'SPACELOG 6 BP'!$F18:$EE18)+SUMIF('SPACELOG 7 BP'!$F$2:$EE$2,AV$4,'SPACELOG 7 BP'!$F18:$EE18)+SUMIF('SPACELOG 8 BP'!$F$2:$EE$2,AV$4,'SPACELOG 8 BP'!$F18:$EE18)+SUMIF('SPACELOG 9 BP'!$F$2:$EE$2,AV$4,'SPACELOG 9 BP'!$F18:$EE18)+SUMIF('SPACELOG 10 BP'!$F$2:$EE$2,AV$4,'SPACELOG 10 BP'!$F18:$EE18)+SUMIF('SPACELOG 11 BP'!$F$2:$EE$2,AV$4,'SPACELOG 11 BP'!$F18:$EE18)+SUMIF('SPACELOG 12 BP'!$F$2:$EE$2,AV$4,'SPACELOG 12 BP'!$F18:$EE18)</f>
        <v>780</v>
      </c>
      <c r="AW18" s="13">
        <f>SUMIF('reporting montigny'!$F$2:$EE$2,AW$4,'reporting montigny'!$F18:$EE18)+SUMIF('reporting boissy'!$F$2:$EE$2,AW$4,'reporting boissy'!$F18:$EE18)+SUMIF('reporting moussy'!$F$2:$EE$2,AW$4,'reporting moussy'!$F18:$EE18)+SUMIF('reporting trappes'!$F$2:$EE$2,AW$4,'reporting trappes'!$F18:$EE18)+SUMIF('SPACELOG 5 BP'!$F$2:$EE$2,AW$4,'SPACELOG 5 BP'!$F18:$EE18)+SUMIF('SPACELOG 6 BP'!$F$2:$EE$2,AW$4,'SPACELOG 6 BP'!$F18:$EE18)+SUMIF('SPACELOG 7 BP'!$F$2:$EE$2,AW$4,'SPACELOG 7 BP'!$F18:$EE18)+SUMIF('SPACELOG 8 BP'!$F$2:$EE$2,AW$4,'SPACELOG 8 BP'!$F18:$EE18)+SUMIF('SPACELOG 9 BP'!$F$2:$EE$2,AW$4,'SPACELOG 9 BP'!$F18:$EE18)+SUMIF('SPACELOG 10 BP'!$F$2:$EE$2,AW$4,'SPACELOG 10 BP'!$F18:$EE18)+SUMIF('SPACELOG 11 BP'!$F$2:$EE$2,AW$4,'SPACELOG 11 BP'!$F18:$EE18)+SUMIF('SPACELOG 12 BP'!$F$2:$EE$2,AW$4,'SPACELOG 12 BP'!$F18:$EE18)</f>
        <v>780</v>
      </c>
      <c r="AX18" s="13">
        <f>SUMIF('reporting montigny'!$F$2:$EE$2,AX$4,'reporting montigny'!$F18:$EE18)+SUMIF('reporting boissy'!$F$2:$EE$2,AX$4,'reporting boissy'!$F18:$EE18)+SUMIF('reporting moussy'!$F$2:$EE$2,AX$4,'reporting moussy'!$F18:$EE18)+SUMIF('reporting trappes'!$F$2:$EE$2,AX$4,'reporting trappes'!$F18:$EE18)+SUMIF('SPACELOG 5 BP'!$F$2:$EE$2,AX$4,'SPACELOG 5 BP'!$F18:$EE18)+SUMIF('SPACELOG 6 BP'!$F$2:$EE$2,AX$4,'SPACELOG 6 BP'!$F18:$EE18)+SUMIF('SPACELOG 7 BP'!$F$2:$EE$2,AX$4,'SPACELOG 7 BP'!$F18:$EE18)+SUMIF('SPACELOG 8 BP'!$F$2:$EE$2,AX$4,'SPACELOG 8 BP'!$F18:$EE18)+SUMIF('SPACELOG 9 BP'!$F$2:$EE$2,AX$4,'SPACELOG 9 BP'!$F18:$EE18)+SUMIF('SPACELOG 10 BP'!$F$2:$EE$2,AX$4,'SPACELOG 10 BP'!$F18:$EE18)+SUMIF('SPACELOG 11 BP'!$F$2:$EE$2,AX$4,'SPACELOG 11 BP'!$F18:$EE18)+SUMIF('SPACELOG 12 BP'!$F$2:$EE$2,AX$4,'SPACELOG 12 BP'!$F18:$EE18)</f>
        <v>780</v>
      </c>
      <c r="AY18" s="13">
        <f>SUMIF('reporting montigny'!$F$2:$EE$2,AY$4,'reporting montigny'!$F18:$EE18)+SUMIF('reporting boissy'!$F$2:$EE$2,AY$4,'reporting boissy'!$F18:$EE18)+SUMIF('reporting moussy'!$F$2:$EE$2,AY$4,'reporting moussy'!$F18:$EE18)+SUMIF('reporting trappes'!$F$2:$EE$2,AY$4,'reporting trappes'!$F18:$EE18)+SUMIF('SPACELOG 5 BP'!$F$2:$EE$2,AY$4,'SPACELOG 5 BP'!$F18:$EE18)+SUMIF('SPACELOG 6 BP'!$F$2:$EE$2,AY$4,'SPACELOG 6 BP'!$F18:$EE18)+SUMIF('SPACELOG 7 BP'!$F$2:$EE$2,AY$4,'SPACELOG 7 BP'!$F18:$EE18)+SUMIF('SPACELOG 8 BP'!$F$2:$EE$2,AY$4,'SPACELOG 8 BP'!$F18:$EE18)+SUMIF('SPACELOG 9 BP'!$F$2:$EE$2,AY$4,'SPACELOG 9 BP'!$F18:$EE18)+SUMIF('SPACELOG 10 BP'!$F$2:$EE$2,AY$4,'SPACELOG 10 BP'!$F18:$EE18)+SUMIF('SPACELOG 11 BP'!$F$2:$EE$2,AY$4,'SPACELOG 11 BP'!$F18:$EE18)+SUMIF('SPACELOG 12 BP'!$F$2:$EE$2,AY$4,'SPACELOG 12 BP'!$F18:$EE18)</f>
        <v>780</v>
      </c>
      <c r="AZ18" s="13">
        <f>SUMIF('reporting montigny'!$F$2:$EE$2,AZ$4,'reporting montigny'!$F18:$EE18)+SUMIF('reporting boissy'!$F$2:$EE$2,AZ$4,'reporting boissy'!$F18:$EE18)+SUMIF('reporting moussy'!$F$2:$EE$2,AZ$4,'reporting moussy'!$F18:$EE18)+SUMIF('reporting trappes'!$F$2:$EE$2,AZ$4,'reporting trappes'!$F18:$EE18)+SUMIF('SPACELOG 5 BP'!$F$2:$EE$2,AZ$4,'SPACELOG 5 BP'!$F18:$EE18)+SUMIF('SPACELOG 6 BP'!$F$2:$EE$2,AZ$4,'SPACELOG 6 BP'!$F18:$EE18)+SUMIF('SPACELOG 7 BP'!$F$2:$EE$2,AZ$4,'SPACELOG 7 BP'!$F18:$EE18)+SUMIF('SPACELOG 8 BP'!$F$2:$EE$2,AZ$4,'SPACELOG 8 BP'!$F18:$EE18)+SUMIF('SPACELOG 9 BP'!$F$2:$EE$2,AZ$4,'SPACELOG 9 BP'!$F18:$EE18)+SUMIF('SPACELOG 10 BP'!$F$2:$EE$2,AZ$4,'SPACELOG 10 BP'!$F18:$EE18)+SUMIF('SPACELOG 11 BP'!$F$2:$EE$2,AZ$4,'SPACELOG 11 BP'!$F18:$EE18)+SUMIF('SPACELOG 12 BP'!$F$2:$EE$2,AZ$4,'SPACELOG 12 BP'!$F18:$EE18)</f>
        <v>780</v>
      </c>
      <c r="BA18" s="13">
        <f>SUMIF('reporting montigny'!$F$2:$EE$2,BA$4,'reporting montigny'!$F18:$EE18)+SUMIF('reporting boissy'!$F$2:$EE$2,BA$4,'reporting boissy'!$F18:$EE18)+SUMIF('reporting moussy'!$F$2:$EE$2,BA$4,'reporting moussy'!$F18:$EE18)+SUMIF('reporting trappes'!$F$2:$EE$2,BA$4,'reporting trappes'!$F18:$EE18)+SUMIF('SPACELOG 5 BP'!$F$2:$EE$2,BA$4,'SPACELOG 5 BP'!$F18:$EE18)+SUMIF('SPACELOG 6 BP'!$F$2:$EE$2,BA$4,'SPACELOG 6 BP'!$F18:$EE18)+SUMIF('SPACELOG 7 BP'!$F$2:$EE$2,BA$4,'SPACELOG 7 BP'!$F18:$EE18)+SUMIF('SPACELOG 8 BP'!$F$2:$EE$2,BA$4,'SPACELOG 8 BP'!$F18:$EE18)+SUMIF('SPACELOG 9 BP'!$F$2:$EE$2,BA$4,'SPACELOG 9 BP'!$F18:$EE18)+SUMIF('SPACELOG 10 BP'!$F$2:$EE$2,BA$4,'SPACELOG 10 BP'!$F18:$EE18)+SUMIF('SPACELOG 11 BP'!$F$2:$EE$2,BA$4,'SPACELOG 11 BP'!$F18:$EE18)+SUMIF('SPACELOG 12 BP'!$F$2:$EE$2,BA$4,'SPACELOG 12 BP'!$F18:$EE18)</f>
        <v>780</v>
      </c>
      <c r="BB18" s="13">
        <f>SUMIF('reporting montigny'!$F$2:$EE$2,BB$4,'reporting montigny'!$F18:$EE18)+SUMIF('reporting boissy'!$F$2:$EE$2,BB$4,'reporting boissy'!$F18:$EE18)+SUMIF('reporting moussy'!$F$2:$EE$2,BB$4,'reporting moussy'!$F18:$EE18)+SUMIF('reporting trappes'!$F$2:$EE$2,BB$4,'reporting trappes'!$F18:$EE18)+SUMIF('SPACELOG 5 BP'!$F$2:$EE$2,BB$4,'SPACELOG 5 BP'!$F18:$EE18)+SUMIF('SPACELOG 6 BP'!$F$2:$EE$2,BB$4,'SPACELOG 6 BP'!$F18:$EE18)+SUMIF('SPACELOG 7 BP'!$F$2:$EE$2,BB$4,'SPACELOG 7 BP'!$F18:$EE18)+SUMIF('SPACELOG 8 BP'!$F$2:$EE$2,BB$4,'SPACELOG 8 BP'!$F18:$EE18)+SUMIF('SPACELOG 9 BP'!$F$2:$EE$2,BB$4,'SPACELOG 9 BP'!$F18:$EE18)+SUMIF('SPACELOG 10 BP'!$F$2:$EE$2,BB$4,'SPACELOG 10 BP'!$F18:$EE18)+SUMIF('SPACELOG 11 BP'!$F$2:$EE$2,BB$4,'SPACELOG 11 BP'!$F18:$EE18)+SUMIF('SPACELOG 12 BP'!$F$2:$EE$2,BB$4,'SPACELOG 12 BP'!$F18:$EE18)</f>
        <v>780</v>
      </c>
      <c r="BC18" s="13">
        <f>SUMIF('reporting montigny'!$F$2:$EE$2,BC$4,'reporting montigny'!$F18:$EE18)+SUMIF('reporting boissy'!$F$2:$EE$2,BC$4,'reporting boissy'!$F18:$EE18)+SUMIF('reporting moussy'!$F$2:$EE$2,BC$4,'reporting moussy'!$F18:$EE18)+SUMIF('reporting trappes'!$F$2:$EE$2,BC$4,'reporting trappes'!$F18:$EE18)+SUMIF('SPACELOG 5 BP'!$F$2:$EE$2,BC$4,'SPACELOG 5 BP'!$F18:$EE18)+SUMIF('SPACELOG 6 BP'!$F$2:$EE$2,BC$4,'SPACELOG 6 BP'!$F18:$EE18)+SUMIF('SPACELOG 7 BP'!$F$2:$EE$2,BC$4,'SPACELOG 7 BP'!$F18:$EE18)+SUMIF('SPACELOG 8 BP'!$F$2:$EE$2,BC$4,'SPACELOG 8 BP'!$F18:$EE18)+SUMIF('SPACELOG 9 BP'!$F$2:$EE$2,BC$4,'SPACELOG 9 BP'!$F18:$EE18)+SUMIF('SPACELOG 10 BP'!$F$2:$EE$2,BC$4,'SPACELOG 10 BP'!$F18:$EE18)+SUMIF('SPACELOG 11 BP'!$F$2:$EE$2,BC$4,'SPACELOG 11 BP'!$F18:$EE18)+SUMIF('SPACELOG 12 BP'!$F$2:$EE$2,BC$4,'SPACELOG 12 BP'!$F18:$EE18)</f>
        <v>780</v>
      </c>
      <c r="BD18" s="13">
        <f>SUMIF('reporting montigny'!$F$2:$EE$2,BD$4,'reporting montigny'!$F18:$EE18)+SUMIF('reporting boissy'!$F$2:$EE$2,BD$4,'reporting boissy'!$F18:$EE18)+SUMIF('reporting moussy'!$F$2:$EE$2,BD$4,'reporting moussy'!$F18:$EE18)+SUMIF('reporting trappes'!$F$2:$EE$2,BD$4,'reporting trappes'!$F18:$EE18)+SUMIF('SPACELOG 5 BP'!$F$2:$EE$2,BD$4,'SPACELOG 5 BP'!$F18:$EE18)+SUMIF('SPACELOG 6 BP'!$F$2:$EE$2,BD$4,'SPACELOG 6 BP'!$F18:$EE18)+SUMIF('SPACELOG 7 BP'!$F$2:$EE$2,BD$4,'SPACELOG 7 BP'!$F18:$EE18)+SUMIF('SPACELOG 8 BP'!$F$2:$EE$2,BD$4,'SPACELOG 8 BP'!$F18:$EE18)+SUMIF('SPACELOG 9 BP'!$F$2:$EE$2,BD$4,'SPACELOG 9 BP'!$F18:$EE18)+SUMIF('SPACELOG 10 BP'!$F$2:$EE$2,BD$4,'SPACELOG 10 BP'!$F18:$EE18)+SUMIF('SPACELOG 11 BP'!$F$2:$EE$2,BD$4,'SPACELOG 11 BP'!$F18:$EE18)+SUMIF('SPACELOG 12 BP'!$F$2:$EE$2,BD$4,'SPACELOG 12 BP'!$F18:$EE18)</f>
        <v>780</v>
      </c>
      <c r="BE18" s="14">
        <f t="shared" si="12"/>
        <v>9360</v>
      </c>
      <c r="BF18" s="13">
        <f>SUMIF('reporting montigny'!$F$2:$EE$2,BF$4,'reporting montigny'!$F18:$EE18)+SUMIF('reporting boissy'!$F$2:$EE$2,BF$4,'reporting boissy'!$F18:$EE18)+SUMIF('reporting moussy'!$F$2:$EE$2,BF$4,'reporting moussy'!$F18:$EE18)+SUMIF('reporting trappes'!$F$2:$EE$2,BF$4,'reporting trappes'!$F18:$EE18)+SUMIF('SPACELOG 5 BP'!$F$2:$EE$2,BF$4,'SPACELOG 5 BP'!$F18:$EE18)+SUMIF('SPACELOG 6 BP'!$F$2:$EE$2,BF$4,'SPACELOG 6 BP'!$F18:$EE18)+SUMIF('SPACELOG 7 BP'!$F$2:$EE$2,BF$4,'SPACELOG 7 BP'!$F18:$EE18)+SUMIF('SPACELOG 8 BP'!$F$2:$EE$2,BF$4,'SPACELOG 8 BP'!$F18:$EE18)+SUMIF('SPACELOG 9 BP'!$F$2:$EE$2,BF$4,'SPACELOG 9 BP'!$F18:$EE18)+SUMIF('SPACELOG 10 BP'!$F$2:$EE$2,BF$4,'SPACELOG 10 BP'!$F18:$EE18)+SUMIF('SPACELOG 11 BP'!$F$2:$EE$2,BF$4,'SPACELOG 11 BP'!$F18:$EE18)+SUMIF('SPACELOG 12 BP'!$F$2:$EE$2,BF$4,'SPACELOG 12 BP'!$F18:$EE18)</f>
        <v>780</v>
      </c>
      <c r="BG18" s="13">
        <f>SUMIF('reporting montigny'!$F$2:$EE$2,BG$4,'reporting montigny'!$F18:$EE18)+SUMIF('reporting boissy'!$F$2:$EE$2,BG$4,'reporting boissy'!$F18:$EE18)+SUMIF('reporting moussy'!$F$2:$EE$2,BG$4,'reporting moussy'!$F18:$EE18)+SUMIF('reporting trappes'!$F$2:$EE$2,BG$4,'reporting trappes'!$F18:$EE18)+SUMIF('SPACELOG 5 BP'!$F$2:$EE$2,BG$4,'SPACELOG 5 BP'!$F18:$EE18)+SUMIF('SPACELOG 6 BP'!$F$2:$EE$2,BG$4,'SPACELOG 6 BP'!$F18:$EE18)+SUMIF('SPACELOG 7 BP'!$F$2:$EE$2,BG$4,'SPACELOG 7 BP'!$F18:$EE18)+SUMIF('SPACELOG 8 BP'!$F$2:$EE$2,BG$4,'SPACELOG 8 BP'!$F18:$EE18)+SUMIF('SPACELOG 9 BP'!$F$2:$EE$2,BG$4,'SPACELOG 9 BP'!$F18:$EE18)+SUMIF('SPACELOG 10 BP'!$F$2:$EE$2,BG$4,'SPACELOG 10 BP'!$F18:$EE18)+SUMIF('SPACELOG 11 BP'!$F$2:$EE$2,BG$4,'SPACELOG 11 BP'!$F18:$EE18)+SUMIF('SPACELOG 12 BP'!$F$2:$EE$2,BG$4,'SPACELOG 12 BP'!$F18:$EE18)</f>
        <v>780</v>
      </c>
      <c r="BH18" s="13">
        <f>SUMIF('reporting montigny'!$F$2:$EE$2,BH$4,'reporting montigny'!$F18:$EE18)+SUMIF('reporting boissy'!$F$2:$EE$2,BH$4,'reporting boissy'!$F18:$EE18)+SUMIF('reporting moussy'!$F$2:$EE$2,BH$4,'reporting moussy'!$F18:$EE18)+SUMIF('reporting trappes'!$F$2:$EE$2,BH$4,'reporting trappes'!$F18:$EE18)+SUMIF('SPACELOG 5 BP'!$F$2:$EE$2,BH$4,'SPACELOG 5 BP'!$F18:$EE18)+SUMIF('SPACELOG 6 BP'!$F$2:$EE$2,BH$4,'SPACELOG 6 BP'!$F18:$EE18)+SUMIF('SPACELOG 7 BP'!$F$2:$EE$2,BH$4,'SPACELOG 7 BP'!$F18:$EE18)+SUMIF('SPACELOG 8 BP'!$F$2:$EE$2,BH$4,'SPACELOG 8 BP'!$F18:$EE18)+SUMIF('SPACELOG 9 BP'!$F$2:$EE$2,BH$4,'SPACELOG 9 BP'!$F18:$EE18)+SUMIF('SPACELOG 10 BP'!$F$2:$EE$2,BH$4,'SPACELOG 10 BP'!$F18:$EE18)+SUMIF('SPACELOG 11 BP'!$F$2:$EE$2,BH$4,'SPACELOG 11 BP'!$F18:$EE18)+SUMIF('SPACELOG 12 BP'!$F$2:$EE$2,BH$4,'SPACELOG 12 BP'!$F18:$EE18)</f>
        <v>780</v>
      </c>
      <c r="BI18" s="13">
        <f>SUMIF('reporting montigny'!$F$2:$EE$2,BI$4,'reporting montigny'!$F18:$EE18)+SUMIF('reporting boissy'!$F$2:$EE$2,BI$4,'reporting boissy'!$F18:$EE18)+SUMIF('reporting moussy'!$F$2:$EE$2,BI$4,'reporting moussy'!$F18:$EE18)+SUMIF('reporting trappes'!$F$2:$EE$2,BI$4,'reporting trappes'!$F18:$EE18)+SUMIF('SPACELOG 5 BP'!$F$2:$EE$2,BI$4,'SPACELOG 5 BP'!$F18:$EE18)+SUMIF('SPACELOG 6 BP'!$F$2:$EE$2,BI$4,'SPACELOG 6 BP'!$F18:$EE18)+SUMIF('SPACELOG 7 BP'!$F$2:$EE$2,BI$4,'SPACELOG 7 BP'!$F18:$EE18)+SUMIF('SPACELOG 8 BP'!$F$2:$EE$2,BI$4,'SPACELOG 8 BP'!$F18:$EE18)+SUMIF('SPACELOG 9 BP'!$F$2:$EE$2,BI$4,'SPACELOG 9 BP'!$F18:$EE18)+SUMIF('SPACELOG 10 BP'!$F$2:$EE$2,BI$4,'SPACELOG 10 BP'!$F18:$EE18)+SUMIF('SPACELOG 11 BP'!$F$2:$EE$2,BI$4,'SPACELOG 11 BP'!$F18:$EE18)+SUMIF('SPACELOG 12 BP'!$F$2:$EE$2,BI$4,'SPACELOG 12 BP'!$F18:$EE18)</f>
        <v>780</v>
      </c>
      <c r="BJ18" s="13">
        <f>SUMIF('reporting montigny'!$F$2:$EE$2,BJ$4,'reporting montigny'!$F18:$EE18)+SUMIF('reporting boissy'!$F$2:$EE$2,BJ$4,'reporting boissy'!$F18:$EE18)+SUMIF('reporting moussy'!$F$2:$EE$2,BJ$4,'reporting moussy'!$F18:$EE18)+SUMIF('reporting trappes'!$F$2:$EE$2,BJ$4,'reporting trappes'!$F18:$EE18)+SUMIF('SPACELOG 5 BP'!$F$2:$EE$2,BJ$4,'SPACELOG 5 BP'!$F18:$EE18)+SUMIF('SPACELOG 6 BP'!$F$2:$EE$2,BJ$4,'SPACELOG 6 BP'!$F18:$EE18)+SUMIF('SPACELOG 7 BP'!$F$2:$EE$2,BJ$4,'SPACELOG 7 BP'!$F18:$EE18)+SUMIF('SPACELOG 8 BP'!$F$2:$EE$2,BJ$4,'SPACELOG 8 BP'!$F18:$EE18)+SUMIF('SPACELOG 9 BP'!$F$2:$EE$2,BJ$4,'SPACELOG 9 BP'!$F18:$EE18)+SUMIF('SPACELOG 10 BP'!$F$2:$EE$2,BJ$4,'SPACELOG 10 BP'!$F18:$EE18)+SUMIF('SPACELOG 11 BP'!$F$2:$EE$2,BJ$4,'SPACELOG 11 BP'!$F18:$EE18)+SUMIF('SPACELOG 12 BP'!$F$2:$EE$2,BJ$4,'SPACELOG 12 BP'!$F18:$EE18)</f>
        <v>780</v>
      </c>
      <c r="BK18" s="13">
        <f>SUMIF('reporting montigny'!$F$2:$EE$2,BK$4,'reporting montigny'!$F18:$EE18)+SUMIF('reporting boissy'!$F$2:$EE$2,BK$4,'reporting boissy'!$F18:$EE18)+SUMIF('reporting moussy'!$F$2:$EE$2,BK$4,'reporting moussy'!$F18:$EE18)+SUMIF('reporting trappes'!$F$2:$EE$2,BK$4,'reporting trappes'!$F18:$EE18)+SUMIF('SPACELOG 5 BP'!$F$2:$EE$2,BK$4,'SPACELOG 5 BP'!$F18:$EE18)+SUMIF('SPACELOG 6 BP'!$F$2:$EE$2,BK$4,'SPACELOG 6 BP'!$F18:$EE18)+SUMIF('SPACELOG 7 BP'!$F$2:$EE$2,BK$4,'SPACELOG 7 BP'!$F18:$EE18)+SUMIF('SPACELOG 8 BP'!$F$2:$EE$2,BK$4,'SPACELOG 8 BP'!$F18:$EE18)+SUMIF('SPACELOG 9 BP'!$F$2:$EE$2,BK$4,'SPACELOG 9 BP'!$F18:$EE18)+SUMIF('SPACELOG 10 BP'!$F$2:$EE$2,BK$4,'SPACELOG 10 BP'!$F18:$EE18)+SUMIF('SPACELOG 11 BP'!$F$2:$EE$2,BK$4,'SPACELOG 11 BP'!$F18:$EE18)+SUMIF('SPACELOG 12 BP'!$F$2:$EE$2,BK$4,'SPACELOG 12 BP'!$F18:$EE18)</f>
        <v>780</v>
      </c>
      <c r="BL18" s="13">
        <f>SUMIF('reporting montigny'!$F$2:$EE$2,BL$4,'reporting montigny'!$F18:$EE18)+SUMIF('reporting boissy'!$F$2:$EE$2,BL$4,'reporting boissy'!$F18:$EE18)+SUMIF('reporting moussy'!$F$2:$EE$2,BL$4,'reporting moussy'!$F18:$EE18)+SUMIF('reporting trappes'!$F$2:$EE$2,BL$4,'reporting trappes'!$F18:$EE18)+SUMIF('SPACELOG 5 BP'!$F$2:$EE$2,BL$4,'SPACELOG 5 BP'!$F18:$EE18)+SUMIF('SPACELOG 6 BP'!$F$2:$EE$2,BL$4,'SPACELOG 6 BP'!$F18:$EE18)+SUMIF('SPACELOG 7 BP'!$F$2:$EE$2,BL$4,'SPACELOG 7 BP'!$F18:$EE18)+SUMIF('SPACELOG 8 BP'!$F$2:$EE$2,BL$4,'SPACELOG 8 BP'!$F18:$EE18)+SUMIF('SPACELOG 9 BP'!$F$2:$EE$2,BL$4,'SPACELOG 9 BP'!$F18:$EE18)+SUMIF('SPACELOG 10 BP'!$F$2:$EE$2,BL$4,'SPACELOG 10 BP'!$F18:$EE18)+SUMIF('SPACELOG 11 BP'!$F$2:$EE$2,BL$4,'SPACELOG 11 BP'!$F18:$EE18)+SUMIF('SPACELOG 12 BP'!$F$2:$EE$2,BL$4,'SPACELOG 12 BP'!$F18:$EE18)</f>
        <v>780</v>
      </c>
      <c r="BM18" s="13">
        <f>SUMIF('reporting montigny'!$F$2:$EE$2,BM$4,'reporting montigny'!$F18:$EE18)+SUMIF('reporting boissy'!$F$2:$EE$2,BM$4,'reporting boissy'!$F18:$EE18)+SUMIF('reporting moussy'!$F$2:$EE$2,BM$4,'reporting moussy'!$F18:$EE18)+SUMIF('reporting trappes'!$F$2:$EE$2,BM$4,'reporting trappes'!$F18:$EE18)+SUMIF('SPACELOG 5 BP'!$F$2:$EE$2,BM$4,'SPACELOG 5 BP'!$F18:$EE18)+SUMIF('SPACELOG 6 BP'!$F$2:$EE$2,BM$4,'SPACELOG 6 BP'!$F18:$EE18)+SUMIF('SPACELOG 7 BP'!$F$2:$EE$2,BM$4,'SPACELOG 7 BP'!$F18:$EE18)+SUMIF('SPACELOG 8 BP'!$F$2:$EE$2,BM$4,'SPACELOG 8 BP'!$F18:$EE18)+SUMIF('SPACELOG 9 BP'!$F$2:$EE$2,BM$4,'SPACELOG 9 BP'!$F18:$EE18)+SUMIF('SPACELOG 10 BP'!$F$2:$EE$2,BM$4,'SPACELOG 10 BP'!$F18:$EE18)+SUMIF('SPACELOG 11 BP'!$F$2:$EE$2,BM$4,'SPACELOG 11 BP'!$F18:$EE18)+SUMIF('SPACELOG 12 BP'!$F$2:$EE$2,BM$4,'SPACELOG 12 BP'!$F18:$EE18)</f>
        <v>780</v>
      </c>
      <c r="BN18" s="13">
        <f>SUMIF('reporting montigny'!$F$2:$EE$2,BN$4,'reporting montigny'!$F18:$EE18)+SUMIF('reporting boissy'!$F$2:$EE$2,BN$4,'reporting boissy'!$F18:$EE18)+SUMIF('reporting moussy'!$F$2:$EE$2,BN$4,'reporting moussy'!$F18:$EE18)+SUMIF('reporting trappes'!$F$2:$EE$2,BN$4,'reporting trappes'!$F18:$EE18)+SUMIF('SPACELOG 5 BP'!$F$2:$EE$2,BN$4,'SPACELOG 5 BP'!$F18:$EE18)+SUMIF('SPACELOG 6 BP'!$F$2:$EE$2,BN$4,'SPACELOG 6 BP'!$F18:$EE18)+SUMIF('SPACELOG 7 BP'!$F$2:$EE$2,BN$4,'SPACELOG 7 BP'!$F18:$EE18)+SUMIF('SPACELOG 8 BP'!$F$2:$EE$2,BN$4,'SPACELOG 8 BP'!$F18:$EE18)+SUMIF('SPACELOG 9 BP'!$F$2:$EE$2,BN$4,'SPACELOG 9 BP'!$F18:$EE18)+SUMIF('SPACELOG 10 BP'!$F$2:$EE$2,BN$4,'SPACELOG 10 BP'!$F18:$EE18)+SUMIF('SPACELOG 11 BP'!$F$2:$EE$2,BN$4,'SPACELOG 11 BP'!$F18:$EE18)+SUMIF('SPACELOG 12 BP'!$F$2:$EE$2,BN$4,'SPACELOG 12 BP'!$F18:$EE18)</f>
        <v>780</v>
      </c>
      <c r="BO18" s="13">
        <f>SUMIF('reporting montigny'!$F$2:$EE$2,BO$4,'reporting montigny'!$F18:$EE18)+SUMIF('reporting boissy'!$F$2:$EE$2,BO$4,'reporting boissy'!$F18:$EE18)+SUMIF('reporting moussy'!$F$2:$EE$2,BO$4,'reporting moussy'!$F18:$EE18)+SUMIF('reporting trappes'!$F$2:$EE$2,BO$4,'reporting trappes'!$F18:$EE18)+SUMIF('SPACELOG 5 BP'!$F$2:$EE$2,BO$4,'SPACELOG 5 BP'!$F18:$EE18)+SUMIF('SPACELOG 6 BP'!$F$2:$EE$2,BO$4,'SPACELOG 6 BP'!$F18:$EE18)+SUMIF('SPACELOG 7 BP'!$F$2:$EE$2,BO$4,'SPACELOG 7 BP'!$F18:$EE18)+SUMIF('SPACELOG 8 BP'!$F$2:$EE$2,BO$4,'SPACELOG 8 BP'!$F18:$EE18)+SUMIF('SPACELOG 9 BP'!$F$2:$EE$2,BO$4,'SPACELOG 9 BP'!$F18:$EE18)+SUMIF('SPACELOG 10 BP'!$F$2:$EE$2,BO$4,'SPACELOG 10 BP'!$F18:$EE18)+SUMIF('SPACELOG 11 BP'!$F$2:$EE$2,BO$4,'SPACELOG 11 BP'!$F18:$EE18)+SUMIF('SPACELOG 12 BP'!$F$2:$EE$2,BO$4,'SPACELOG 12 BP'!$F18:$EE18)</f>
        <v>780</v>
      </c>
      <c r="BP18" s="13">
        <f>SUMIF('reporting montigny'!$F$2:$EE$2,BP$4,'reporting montigny'!$F18:$EE18)+SUMIF('reporting boissy'!$F$2:$EE$2,BP$4,'reporting boissy'!$F18:$EE18)+SUMIF('reporting moussy'!$F$2:$EE$2,BP$4,'reporting moussy'!$F18:$EE18)+SUMIF('reporting trappes'!$F$2:$EE$2,BP$4,'reporting trappes'!$F18:$EE18)+SUMIF('SPACELOG 5 BP'!$F$2:$EE$2,BP$4,'SPACELOG 5 BP'!$F18:$EE18)+SUMIF('SPACELOG 6 BP'!$F$2:$EE$2,BP$4,'SPACELOG 6 BP'!$F18:$EE18)+SUMIF('SPACELOG 7 BP'!$F$2:$EE$2,BP$4,'SPACELOG 7 BP'!$F18:$EE18)+SUMIF('SPACELOG 8 BP'!$F$2:$EE$2,BP$4,'SPACELOG 8 BP'!$F18:$EE18)+SUMIF('SPACELOG 9 BP'!$F$2:$EE$2,BP$4,'SPACELOG 9 BP'!$F18:$EE18)+SUMIF('SPACELOG 10 BP'!$F$2:$EE$2,BP$4,'SPACELOG 10 BP'!$F18:$EE18)+SUMIF('SPACELOG 11 BP'!$F$2:$EE$2,BP$4,'SPACELOG 11 BP'!$F18:$EE18)+SUMIF('SPACELOG 12 BP'!$F$2:$EE$2,BP$4,'SPACELOG 12 BP'!$F18:$EE18)</f>
        <v>780</v>
      </c>
      <c r="BQ18" s="13">
        <f>SUMIF('reporting montigny'!$F$2:$EE$2,BQ$4,'reporting montigny'!$F18:$EE18)+SUMIF('reporting boissy'!$F$2:$EE$2,BQ$4,'reporting boissy'!$F18:$EE18)+SUMIF('reporting moussy'!$F$2:$EE$2,BQ$4,'reporting moussy'!$F18:$EE18)+SUMIF('reporting trappes'!$F$2:$EE$2,BQ$4,'reporting trappes'!$F18:$EE18)+SUMIF('SPACELOG 5 BP'!$F$2:$EE$2,BQ$4,'SPACELOG 5 BP'!$F18:$EE18)+SUMIF('SPACELOG 6 BP'!$F$2:$EE$2,BQ$4,'SPACELOG 6 BP'!$F18:$EE18)+SUMIF('SPACELOG 7 BP'!$F$2:$EE$2,BQ$4,'SPACELOG 7 BP'!$F18:$EE18)+SUMIF('SPACELOG 8 BP'!$F$2:$EE$2,BQ$4,'SPACELOG 8 BP'!$F18:$EE18)+SUMIF('SPACELOG 9 BP'!$F$2:$EE$2,BQ$4,'SPACELOG 9 BP'!$F18:$EE18)+SUMIF('SPACELOG 10 BP'!$F$2:$EE$2,BQ$4,'SPACELOG 10 BP'!$F18:$EE18)+SUMIF('SPACELOG 11 BP'!$F$2:$EE$2,BQ$4,'SPACELOG 11 BP'!$F18:$EE18)+SUMIF('SPACELOG 12 BP'!$F$2:$EE$2,BQ$4,'SPACELOG 12 BP'!$F18:$EE18)</f>
        <v>780</v>
      </c>
      <c r="BR18" s="14">
        <f t="shared" si="13"/>
        <v>9360</v>
      </c>
      <c r="BS18" s="13">
        <f>SUMIF('reporting montigny'!$F$2:$EE$2,BS$4,'reporting montigny'!$F18:$EE18)+SUMIF('reporting boissy'!$F$2:$EE$2,BS$4,'reporting boissy'!$F18:$EE18)+SUMIF('reporting moussy'!$F$2:$EE$2,BS$4,'reporting moussy'!$F18:$EE18)+SUMIF('reporting trappes'!$F$2:$EE$2,BS$4,'reporting trappes'!$F18:$EE18)+SUMIF('SPACELOG 5 BP'!$F$2:$EE$2,BS$4,'SPACELOG 5 BP'!$F18:$EE18)+SUMIF('SPACELOG 6 BP'!$F$2:$EE$2,BS$4,'SPACELOG 6 BP'!$F18:$EE18)+SUMIF('SPACELOG 7 BP'!$F$2:$EE$2,BS$4,'SPACELOG 7 BP'!$F18:$EE18)+SUMIF('SPACELOG 8 BP'!$F$2:$EE$2,BS$4,'SPACELOG 8 BP'!$F18:$EE18)+SUMIF('SPACELOG 9 BP'!$F$2:$EE$2,BS$4,'SPACELOG 9 BP'!$F18:$EE18)+SUMIF('SPACELOG 10 BP'!$F$2:$EE$2,BS$4,'SPACELOG 10 BP'!$F18:$EE18)+SUMIF('SPACELOG 11 BP'!$F$2:$EE$2,BS$4,'SPACELOG 11 BP'!$F18:$EE18)+SUMIF('SPACELOG 12 BP'!$F$2:$EE$2,BS$4,'SPACELOG 12 BP'!$F18:$EE18)</f>
        <v>780</v>
      </c>
      <c r="BT18" s="13">
        <f>SUMIF('reporting montigny'!$F$2:$EE$2,BT$4,'reporting montigny'!$F18:$EE18)+SUMIF('reporting boissy'!$F$2:$EE$2,BT$4,'reporting boissy'!$F18:$EE18)+SUMIF('reporting moussy'!$F$2:$EE$2,BT$4,'reporting moussy'!$F18:$EE18)+SUMIF('reporting trappes'!$F$2:$EE$2,BT$4,'reporting trappes'!$F18:$EE18)+SUMIF('SPACELOG 5 BP'!$F$2:$EE$2,BT$4,'SPACELOG 5 BP'!$F18:$EE18)+SUMIF('SPACELOG 6 BP'!$F$2:$EE$2,BT$4,'SPACELOG 6 BP'!$F18:$EE18)+SUMIF('SPACELOG 7 BP'!$F$2:$EE$2,BT$4,'SPACELOG 7 BP'!$F18:$EE18)+SUMIF('SPACELOG 8 BP'!$F$2:$EE$2,BT$4,'SPACELOG 8 BP'!$F18:$EE18)+SUMIF('SPACELOG 9 BP'!$F$2:$EE$2,BT$4,'SPACELOG 9 BP'!$F18:$EE18)+SUMIF('SPACELOG 10 BP'!$F$2:$EE$2,BT$4,'SPACELOG 10 BP'!$F18:$EE18)+SUMIF('SPACELOG 11 BP'!$F$2:$EE$2,BT$4,'SPACELOG 11 BP'!$F18:$EE18)+SUMIF('SPACELOG 12 BP'!$F$2:$EE$2,BT$4,'SPACELOG 12 BP'!$F18:$EE18)</f>
        <v>780</v>
      </c>
      <c r="BU18" s="13">
        <f>SUMIF('reporting montigny'!$F$2:$EE$2,BU$4,'reporting montigny'!$F18:$EE18)+SUMIF('reporting boissy'!$F$2:$EE$2,BU$4,'reporting boissy'!$F18:$EE18)+SUMIF('reporting moussy'!$F$2:$EE$2,BU$4,'reporting moussy'!$F18:$EE18)+SUMIF('reporting trappes'!$F$2:$EE$2,BU$4,'reporting trappes'!$F18:$EE18)+SUMIF('SPACELOG 5 BP'!$F$2:$EE$2,BU$4,'SPACELOG 5 BP'!$F18:$EE18)+SUMIF('SPACELOG 6 BP'!$F$2:$EE$2,BU$4,'SPACELOG 6 BP'!$F18:$EE18)+SUMIF('SPACELOG 7 BP'!$F$2:$EE$2,BU$4,'SPACELOG 7 BP'!$F18:$EE18)+SUMIF('SPACELOG 8 BP'!$F$2:$EE$2,BU$4,'SPACELOG 8 BP'!$F18:$EE18)+SUMIF('SPACELOG 9 BP'!$F$2:$EE$2,BU$4,'SPACELOG 9 BP'!$F18:$EE18)+SUMIF('SPACELOG 10 BP'!$F$2:$EE$2,BU$4,'SPACELOG 10 BP'!$F18:$EE18)+SUMIF('SPACELOG 11 BP'!$F$2:$EE$2,BU$4,'SPACELOG 11 BP'!$F18:$EE18)+SUMIF('SPACELOG 12 BP'!$F$2:$EE$2,BU$4,'SPACELOG 12 BP'!$F18:$EE18)</f>
        <v>780</v>
      </c>
      <c r="BV18" s="13">
        <f>SUMIF('reporting montigny'!$F$2:$EE$2,BV$4,'reporting montigny'!$F18:$EE18)+SUMIF('reporting boissy'!$F$2:$EE$2,BV$4,'reporting boissy'!$F18:$EE18)+SUMIF('reporting moussy'!$F$2:$EE$2,BV$4,'reporting moussy'!$F18:$EE18)+SUMIF('reporting trappes'!$F$2:$EE$2,BV$4,'reporting trappes'!$F18:$EE18)+SUMIF('SPACELOG 5 BP'!$F$2:$EE$2,BV$4,'SPACELOG 5 BP'!$F18:$EE18)+SUMIF('SPACELOG 6 BP'!$F$2:$EE$2,BV$4,'SPACELOG 6 BP'!$F18:$EE18)+SUMIF('SPACELOG 7 BP'!$F$2:$EE$2,BV$4,'SPACELOG 7 BP'!$F18:$EE18)+SUMIF('SPACELOG 8 BP'!$F$2:$EE$2,BV$4,'SPACELOG 8 BP'!$F18:$EE18)+SUMIF('SPACELOG 9 BP'!$F$2:$EE$2,BV$4,'SPACELOG 9 BP'!$F18:$EE18)+SUMIF('SPACELOG 10 BP'!$F$2:$EE$2,BV$4,'SPACELOG 10 BP'!$F18:$EE18)+SUMIF('SPACELOG 11 BP'!$F$2:$EE$2,BV$4,'SPACELOG 11 BP'!$F18:$EE18)+SUMIF('SPACELOG 12 BP'!$F$2:$EE$2,BV$4,'SPACELOG 12 BP'!$F18:$EE18)</f>
        <v>780</v>
      </c>
      <c r="BW18" s="13">
        <f>SUMIF('reporting montigny'!$F$2:$EE$2,BW$4,'reporting montigny'!$F18:$EE18)+SUMIF('reporting boissy'!$F$2:$EE$2,BW$4,'reporting boissy'!$F18:$EE18)+SUMIF('reporting moussy'!$F$2:$EE$2,BW$4,'reporting moussy'!$F18:$EE18)+SUMIF('reporting trappes'!$F$2:$EE$2,BW$4,'reporting trappes'!$F18:$EE18)+SUMIF('SPACELOG 5 BP'!$F$2:$EE$2,BW$4,'SPACELOG 5 BP'!$F18:$EE18)+SUMIF('SPACELOG 6 BP'!$F$2:$EE$2,BW$4,'SPACELOG 6 BP'!$F18:$EE18)+SUMIF('SPACELOG 7 BP'!$F$2:$EE$2,BW$4,'SPACELOG 7 BP'!$F18:$EE18)+SUMIF('SPACELOG 8 BP'!$F$2:$EE$2,BW$4,'SPACELOG 8 BP'!$F18:$EE18)+SUMIF('SPACELOG 9 BP'!$F$2:$EE$2,BW$4,'SPACELOG 9 BP'!$F18:$EE18)+SUMIF('SPACELOG 10 BP'!$F$2:$EE$2,BW$4,'SPACELOG 10 BP'!$F18:$EE18)+SUMIF('SPACELOG 11 BP'!$F$2:$EE$2,BW$4,'SPACELOG 11 BP'!$F18:$EE18)+SUMIF('SPACELOG 12 BP'!$F$2:$EE$2,BW$4,'SPACELOG 12 BP'!$F18:$EE18)</f>
        <v>780</v>
      </c>
      <c r="BX18" s="13">
        <f>SUMIF('reporting montigny'!$F$2:$EE$2,BX$4,'reporting montigny'!$F18:$EE18)+SUMIF('reporting boissy'!$F$2:$EE$2,BX$4,'reporting boissy'!$F18:$EE18)+SUMIF('reporting moussy'!$F$2:$EE$2,BX$4,'reporting moussy'!$F18:$EE18)+SUMIF('reporting trappes'!$F$2:$EE$2,BX$4,'reporting trappes'!$F18:$EE18)+SUMIF('SPACELOG 5 BP'!$F$2:$EE$2,BX$4,'SPACELOG 5 BP'!$F18:$EE18)+SUMIF('SPACELOG 6 BP'!$F$2:$EE$2,BX$4,'SPACELOG 6 BP'!$F18:$EE18)+SUMIF('SPACELOG 7 BP'!$F$2:$EE$2,BX$4,'SPACELOG 7 BP'!$F18:$EE18)+SUMIF('SPACELOG 8 BP'!$F$2:$EE$2,BX$4,'SPACELOG 8 BP'!$F18:$EE18)+SUMIF('SPACELOG 9 BP'!$F$2:$EE$2,BX$4,'SPACELOG 9 BP'!$F18:$EE18)+SUMIF('SPACELOG 10 BP'!$F$2:$EE$2,BX$4,'SPACELOG 10 BP'!$F18:$EE18)+SUMIF('SPACELOG 11 BP'!$F$2:$EE$2,BX$4,'SPACELOG 11 BP'!$F18:$EE18)+SUMIF('SPACELOG 12 BP'!$F$2:$EE$2,BX$4,'SPACELOG 12 BP'!$F18:$EE18)</f>
        <v>780</v>
      </c>
      <c r="BY18" s="13">
        <f>SUMIF('reporting montigny'!$F$2:$EE$2,BY$4,'reporting montigny'!$F18:$EE18)+SUMIF('reporting boissy'!$F$2:$EE$2,BY$4,'reporting boissy'!$F18:$EE18)+SUMIF('reporting moussy'!$F$2:$EE$2,BY$4,'reporting moussy'!$F18:$EE18)+SUMIF('reporting trappes'!$F$2:$EE$2,BY$4,'reporting trappes'!$F18:$EE18)+SUMIF('SPACELOG 5 BP'!$F$2:$EE$2,BY$4,'SPACELOG 5 BP'!$F18:$EE18)+SUMIF('SPACELOG 6 BP'!$F$2:$EE$2,BY$4,'SPACELOG 6 BP'!$F18:$EE18)+SUMIF('SPACELOG 7 BP'!$F$2:$EE$2,BY$4,'SPACELOG 7 BP'!$F18:$EE18)+SUMIF('SPACELOG 8 BP'!$F$2:$EE$2,BY$4,'SPACELOG 8 BP'!$F18:$EE18)+SUMIF('SPACELOG 9 BP'!$F$2:$EE$2,BY$4,'SPACELOG 9 BP'!$F18:$EE18)+SUMIF('SPACELOG 10 BP'!$F$2:$EE$2,BY$4,'SPACELOG 10 BP'!$F18:$EE18)+SUMIF('SPACELOG 11 BP'!$F$2:$EE$2,BY$4,'SPACELOG 11 BP'!$F18:$EE18)+SUMIF('SPACELOG 12 BP'!$F$2:$EE$2,BY$4,'SPACELOG 12 BP'!$F18:$EE18)</f>
        <v>780</v>
      </c>
      <c r="BZ18" s="13">
        <f>SUMIF('reporting montigny'!$F$2:$EE$2,BZ$4,'reporting montigny'!$F18:$EE18)+SUMIF('reporting boissy'!$F$2:$EE$2,BZ$4,'reporting boissy'!$F18:$EE18)+SUMIF('reporting moussy'!$F$2:$EE$2,BZ$4,'reporting moussy'!$F18:$EE18)+SUMIF('reporting trappes'!$F$2:$EE$2,BZ$4,'reporting trappes'!$F18:$EE18)+SUMIF('SPACELOG 5 BP'!$F$2:$EE$2,BZ$4,'SPACELOG 5 BP'!$F18:$EE18)+SUMIF('SPACELOG 6 BP'!$F$2:$EE$2,BZ$4,'SPACELOG 6 BP'!$F18:$EE18)+SUMIF('SPACELOG 7 BP'!$F$2:$EE$2,BZ$4,'SPACELOG 7 BP'!$F18:$EE18)+SUMIF('SPACELOG 8 BP'!$F$2:$EE$2,BZ$4,'SPACELOG 8 BP'!$F18:$EE18)+SUMIF('SPACELOG 9 BP'!$F$2:$EE$2,BZ$4,'SPACELOG 9 BP'!$F18:$EE18)+SUMIF('SPACELOG 10 BP'!$F$2:$EE$2,BZ$4,'SPACELOG 10 BP'!$F18:$EE18)+SUMIF('SPACELOG 11 BP'!$F$2:$EE$2,BZ$4,'SPACELOG 11 BP'!$F18:$EE18)+SUMIF('SPACELOG 12 BP'!$F$2:$EE$2,BZ$4,'SPACELOG 12 BP'!$F18:$EE18)</f>
        <v>780</v>
      </c>
      <c r="CA18" s="13">
        <f>SUMIF('reporting montigny'!$F$2:$EE$2,CA$4,'reporting montigny'!$F18:$EE18)+SUMIF('reporting boissy'!$F$2:$EE$2,CA$4,'reporting boissy'!$F18:$EE18)+SUMIF('reporting moussy'!$F$2:$EE$2,CA$4,'reporting moussy'!$F18:$EE18)+SUMIF('reporting trappes'!$F$2:$EE$2,CA$4,'reporting trappes'!$F18:$EE18)+SUMIF('SPACELOG 5 BP'!$F$2:$EE$2,CA$4,'SPACELOG 5 BP'!$F18:$EE18)+SUMIF('SPACELOG 6 BP'!$F$2:$EE$2,CA$4,'SPACELOG 6 BP'!$F18:$EE18)+SUMIF('SPACELOG 7 BP'!$F$2:$EE$2,CA$4,'SPACELOG 7 BP'!$F18:$EE18)+SUMIF('SPACELOG 8 BP'!$F$2:$EE$2,CA$4,'SPACELOG 8 BP'!$F18:$EE18)+SUMIF('SPACELOG 9 BP'!$F$2:$EE$2,CA$4,'SPACELOG 9 BP'!$F18:$EE18)+SUMIF('SPACELOG 10 BP'!$F$2:$EE$2,CA$4,'SPACELOG 10 BP'!$F18:$EE18)+SUMIF('SPACELOG 11 BP'!$F$2:$EE$2,CA$4,'SPACELOG 11 BP'!$F18:$EE18)+SUMIF('SPACELOG 12 BP'!$F$2:$EE$2,CA$4,'SPACELOG 12 BP'!$F18:$EE18)</f>
        <v>780</v>
      </c>
      <c r="CB18" s="13">
        <f>SUMIF('reporting montigny'!$F$2:$EE$2,CB$4,'reporting montigny'!$F18:$EE18)+SUMIF('reporting boissy'!$F$2:$EE$2,CB$4,'reporting boissy'!$F18:$EE18)+SUMIF('reporting moussy'!$F$2:$EE$2,CB$4,'reporting moussy'!$F18:$EE18)+SUMIF('reporting trappes'!$F$2:$EE$2,CB$4,'reporting trappes'!$F18:$EE18)+SUMIF('SPACELOG 5 BP'!$F$2:$EE$2,CB$4,'SPACELOG 5 BP'!$F18:$EE18)+SUMIF('SPACELOG 6 BP'!$F$2:$EE$2,CB$4,'SPACELOG 6 BP'!$F18:$EE18)+SUMIF('SPACELOG 7 BP'!$F$2:$EE$2,CB$4,'SPACELOG 7 BP'!$F18:$EE18)+SUMIF('SPACELOG 8 BP'!$F$2:$EE$2,CB$4,'SPACELOG 8 BP'!$F18:$EE18)+SUMIF('SPACELOG 9 BP'!$F$2:$EE$2,CB$4,'SPACELOG 9 BP'!$F18:$EE18)+SUMIF('SPACELOG 10 BP'!$F$2:$EE$2,CB$4,'SPACELOG 10 BP'!$F18:$EE18)+SUMIF('SPACELOG 11 BP'!$F$2:$EE$2,CB$4,'SPACELOG 11 BP'!$F18:$EE18)+SUMIF('SPACELOG 12 BP'!$F$2:$EE$2,CB$4,'SPACELOG 12 BP'!$F18:$EE18)</f>
        <v>780</v>
      </c>
      <c r="CC18" s="13">
        <f>SUMIF('reporting montigny'!$F$2:$EE$2,CC$4,'reporting montigny'!$F18:$EE18)+SUMIF('reporting boissy'!$F$2:$EE$2,CC$4,'reporting boissy'!$F18:$EE18)+SUMIF('reporting moussy'!$F$2:$EE$2,CC$4,'reporting moussy'!$F18:$EE18)+SUMIF('reporting trappes'!$F$2:$EE$2,CC$4,'reporting trappes'!$F18:$EE18)+SUMIF('SPACELOG 5 BP'!$F$2:$EE$2,CC$4,'SPACELOG 5 BP'!$F18:$EE18)+SUMIF('SPACELOG 6 BP'!$F$2:$EE$2,CC$4,'SPACELOG 6 BP'!$F18:$EE18)+SUMIF('SPACELOG 7 BP'!$F$2:$EE$2,CC$4,'SPACELOG 7 BP'!$F18:$EE18)+SUMIF('SPACELOG 8 BP'!$F$2:$EE$2,CC$4,'SPACELOG 8 BP'!$F18:$EE18)+SUMIF('SPACELOG 9 BP'!$F$2:$EE$2,CC$4,'SPACELOG 9 BP'!$F18:$EE18)+SUMIF('SPACELOG 10 BP'!$F$2:$EE$2,CC$4,'SPACELOG 10 BP'!$F18:$EE18)+SUMIF('SPACELOG 11 BP'!$F$2:$EE$2,CC$4,'SPACELOG 11 BP'!$F18:$EE18)+SUMIF('SPACELOG 12 BP'!$F$2:$EE$2,CC$4,'SPACELOG 12 BP'!$F18:$EE18)</f>
        <v>780</v>
      </c>
      <c r="CD18" s="13">
        <f>SUMIF('reporting montigny'!$F$2:$EE$2,CD$4,'reporting montigny'!$F18:$EE18)+SUMIF('reporting boissy'!$F$2:$EE$2,CD$4,'reporting boissy'!$F18:$EE18)+SUMIF('reporting moussy'!$F$2:$EE$2,CD$4,'reporting moussy'!$F18:$EE18)+SUMIF('reporting trappes'!$F$2:$EE$2,CD$4,'reporting trappes'!$F18:$EE18)+SUMIF('SPACELOG 5 BP'!$F$2:$EE$2,CD$4,'SPACELOG 5 BP'!$F18:$EE18)+SUMIF('SPACELOG 6 BP'!$F$2:$EE$2,CD$4,'SPACELOG 6 BP'!$F18:$EE18)+SUMIF('SPACELOG 7 BP'!$F$2:$EE$2,CD$4,'SPACELOG 7 BP'!$F18:$EE18)+SUMIF('SPACELOG 8 BP'!$F$2:$EE$2,CD$4,'SPACELOG 8 BP'!$F18:$EE18)+SUMIF('SPACELOG 9 BP'!$F$2:$EE$2,CD$4,'SPACELOG 9 BP'!$F18:$EE18)+SUMIF('SPACELOG 10 BP'!$F$2:$EE$2,CD$4,'SPACELOG 10 BP'!$F18:$EE18)+SUMIF('SPACELOG 11 BP'!$F$2:$EE$2,CD$4,'SPACELOG 11 BP'!$F18:$EE18)+SUMIF('SPACELOG 12 BP'!$F$2:$EE$2,CD$4,'SPACELOG 12 BP'!$F18:$EE18)</f>
        <v>780</v>
      </c>
      <c r="CE18" s="14">
        <f t="shared" si="14"/>
        <v>9360</v>
      </c>
      <c r="CF18" s="13">
        <f>SUMIF('reporting montigny'!$F$2:$EE$2,CF$4,'reporting montigny'!$F18:$EE18)+SUMIF('reporting boissy'!$F$2:$EE$2,CF$4,'reporting boissy'!$F18:$EE18)+SUMIF('reporting moussy'!$F$2:$EE$2,CF$4,'reporting moussy'!$F18:$EE18)+SUMIF('reporting trappes'!$F$2:$EE$2,CF$4,'reporting trappes'!$F18:$EE18)+SUMIF('SPACELOG 5 BP'!$F$2:$EE$2,CF$4,'SPACELOG 5 BP'!$F18:$EE18)+SUMIF('SPACELOG 6 BP'!$F$2:$EE$2,CF$4,'SPACELOG 6 BP'!$F18:$EE18)+SUMIF('SPACELOG 7 BP'!$F$2:$EE$2,CF$4,'SPACELOG 7 BP'!$F18:$EE18)+SUMIF('SPACELOG 8 BP'!$F$2:$EE$2,CF$4,'SPACELOG 8 BP'!$F18:$EE18)+SUMIF('SPACELOG 9 BP'!$F$2:$EE$2,CF$4,'SPACELOG 9 BP'!$F18:$EE18)+SUMIF('SPACELOG 10 BP'!$F$2:$EE$2,CF$4,'SPACELOG 10 BP'!$F18:$EE18)+SUMIF('SPACELOG 11 BP'!$F$2:$EE$2,CF$4,'SPACELOG 11 BP'!$F18:$EE18)+SUMIF('SPACELOG 12 BP'!$F$2:$EE$2,CF$4,'SPACELOG 12 BP'!$F18:$EE18)</f>
        <v>780</v>
      </c>
      <c r="CG18" s="13">
        <f>SUMIF('reporting montigny'!$F$2:$EE$2,CG$4,'reporting montigny'!$F18:$EE18)+SUMIF('reporting boissy'!$F$2:$EE$2,CG$4,'reporting boissy'!$F18:$EE18)+SUMIF('reporting moussy'!$F$2:$EE$2,CG$4,'reporting moussy'!$F18:$EE18)+SUMIF('reporting trappes'!$F$2:$EE$2,CG$4,'reporting trappes'!$F18:$EE18)+SUMIF('SPACELOG 5 BP'!$F$2:$EE$2,CG$4,'SPACELOG 5 BP'!$F18:$EE18)+SUMIF('SPACELOG 6 BP'!$F$2:$EE$2,CG$4,'SPACELOG 6 BP'!$F18:$EE18)+SUMIF('SPACELOG 7 BP'!$F$2:$EE$2,CG$4,'SPACELOG 7 BP'!$F18:$EE18)+SUMIF('SPACELOG 8 BP'!$F$2:$EE$2,CG$4,'SPACELOG 8 BP'!$F18:$EE18)+SUMIF('SPACELOG 9 BP'!$F$2:$EE$2,CG$4,'SPACELOG 9 BP'!$F18:$EE18)+SUMIF('SPACELOG 10 BP'!$F$2:$EE$2,CG$4,'SPACELOG 10 BP'!$F18:$EE18)+SUMIF('SPACELOG 11 BP'!$F$2:$EE$2,CG$4,'SPACELOG 11 BP'!$F18:$EE18)+SUMIF('SPACELOG 12 BP'!$F$2:$EE$2,CG$4,'SPACELOG 12 BP'!$F18:$EE18)</f>
        <v>780</v>
      </c>
      <c r="CH18" s="13">
        <f>SUMIF('reporting montigny'!$F$2:$EE$2,CH$4,'reporting montigny'!$F18:$EE18)+SUMIF('reporting boissy'!$F$2:$EE$2,CH$4,'reporting boissy'!$F18:$EE18)+SUMIF('reporting moussy'!$F$2:$EE$2,CH$4,'reporting moussy'!$F18:$EE18)+SUMIF('reporting trappes'!$F$2:$EE$2,CH$4,'reporting trappes'!$F18:$EE18)+SUMIF('SPACELOG 5 BP'!$F$2:$EE$2,CH$4,'SPACELOG 5 BP'!$F18:$EE18)+SUMIF('SPACELOG 6 BP'!$F$2:$EE$2,CH$4,'SPACELOG 6 BP'!$F18:$EE18)+SUMIF('SPACELOG 7 BP'!$F$2:$EE$2,CH$4,'SPACELOG 7 BP'!$F18:$EE18)+SUMIF('SPACELOG 8 BP'!$F$2:$EE$2,CH$4,'SPACELOG 8 BP'!$F18:$EE18)+SUMIF('SPACELOG 9 BP'!$F$2:$EE$2,CH$4,'SPACELOG 9 BP'!$F18:$EE18)+SUMIF('SPACELOG 10 BP'!$F$2:$EE$2,CH$4,'SPACELOG 10 BP'!$F18:$EE18)+SUMIF('SPACELOG 11 BP'!$F$2:$EE$2,CH$4,'SPACELOG 11 BP'!$F18:$EE18)+SUMIF('SPACELOG 12 BP'!$F$2:$EE$2,CH$4,'SPACELOG 12 BP'!$F18:$EE18)</f>
        <v>780</v>
      </c>
      <c r="CI18" s="13">
        <f>SUMIF('reporting montigny'!$F$2:$EE$2,CI$4,'reporting montigny'!$F18:$EE18)+SUMIF('reporting boissy'!$F$2:$EE$2,CI$4,'reporting boissy'!$F18:$EE18)+SUMIF('reporting moussy'!$F$2:$EE$2,CI$4,'reporting moussy'!$F18:$EE18)+SUMIF('reporting trappes'!$F$2:$EE$2,CI$4,'reporting trappes'!$F18:$EE18)+SUMIF('SPACELOG 5 BP'!$F$2:$EE$2,CI$4,'SPACELOG 5 BP'!$F18:$EE18)+SUMIF('SPACELOG 6 BP'!$F$2:$EE$2,CI$4,'SPACELOG 6 BP'!$F18:$EE18)+SUMIF('SPACELOG 7 BP'!$F$2:$EE$2,CI$4,'SPACELOG 7 BP'!$F18:$EE18)+SUMIF('SPACELOG 8 BP'!$F$2:$EE$2,CI$4,'SPACELOG 8 BP'!$F18:$EE18)+SUMIF('SPACELOG 9 BP'!$F$2:$EE$2,CI$4,'SPACELOG 9 BP'!$F18:$EE18)+SUMIF('SPACELOG 10 BP'!$F$2:$EE$2,CI$4,'SPACELOG 10 BP'!$F18:$EE18)+SUMIF('SPACELOG 11 BP'!$F$2:$EE$2,CI$4,'SPACELOG 11 BP'!$F18:$EE18)+SUMIF('SPACELOG 12 BP'!$F$2:$EE$2,CI$4,'SPACELOG 12 BP'!$F18:$EE18)</f>
        <v>780</v>
      </c>
      <c r="CJ18" s="13">
        <f>SUMIF('reporting montigny'!$F$2:$EE$2,CJ$4,'reporting montigny'!$F18:$EE18)+SUMIF('reporting boissy'!$F$2:$EE$2,CJ$4,'reporting boissy'!$F18:$EE18)+SUMIF('reporting moussy'!$F$2:$EE$2,CJ$4,'reporting moussy'!$F18:$EE18)+SUMIF('reporting trappes'!$F$2:$EE$2,CJ$4,'reporting trappes'!$F18:$EE18)+SUMIF('SPACELOG 5 BP'!$F$2:$EE$2,CJ$4,'SPACELOG 5 BP'!$F18:$EE18)+SUMIF('SPACELOG 6 BP'!$F$2:$EE$2,CJ$4,'SPACELOG 6 BP'!$F18:$EE18)+SUMIF('SPACELOG 7 BP'!$F$2:$EE$2,CJ$4,'SPACELOG 7 BP'!$F18:$EE18)+SUMIF('SPACELOG 8 BP'!$F$2:$EE$2,CJ$4,'SPACELOG 8 BP'!$F18:$EE18)+SUMIF('SPACELOG 9 BP'!$F$2:$EE$2,CJ$4,'SPACELOG 9 BP'!$F18:$EE18)+SUMIF('SPACELOG 10 BP'!$F$2:$EE$2,CJ$4,'SPACELOG 10 BP'!$F18:$EE18)+SUMIF('SPACELOG 11 BP'!$F$2:$EE$2,CJ$4,'SPACELOG 11 BP'!$F18:$EE18)+SUMIF('SPACELOG 12 BP'!$F$2:$EE$2,CJ$4,'SPACELOG 12 BP'!$F18:$EE18)</f>
        <v>780</v>
      </c>
      <c r="CK18" s="13">
        <f>SUMIF('reporting montigny'!$F$2:$EE$2,CK$4,'reporting montigny'!$F18:$EE18)+SUMIF('reporting boissy'!$F$2:$EE$2,CK$4,'reporting boissy'!$F18:$EE18)+SUMIF('reporting moussy'!$F$2:$EE$2,CK$4,'reporting moussy'!$F18:$EE18)+SUMIF('reporting trappes'!$F$2:$EE$2,CK$4,'reporting trappes'!$F18:$EE18)+SUMIF('SPACELOG 5 BP'!$F$2:$EE$2,CK$4,'SPACELOG 5 BP'!$F18:$EE18)+SUMIF('SPACELOG 6 BP'!$F$2:$EE$2,CK$4,'SPACELOG 6 BP'!$F18:$EE18)+SUMIF('SPACELOG 7 BP'!$F$2:$EE$2,CK$4,'SPACELOG 7 BP'!$F18:$EE18)+SUMIF('SPACELOG 8 BP'!$F$2:$EE$2,CK$4,'SPACELOG 8 BP'!$F18:$EE18)+SUMIF('SPACELOG 9 BP'!$F$2:$EE$2,CK$4,'SPACELOG 9 BP'!$F18:$EE18)+SUMIF('SPACELOG 10 BP'!$F$2:$EE$2,CK$4,'SPACELOG 10 BP'!$F18:$EE18)+SUMIF('SPACELOG 11 BP'!$F$2:$EE$2,CK$4,'SPACELOG 11 BP'!$F18:$EE18)+SUMIF('SPACELOG 12 BP'!$F$2:$EE$2,CK$4,'SPACELOG 12 BP'!$F18:$EE18)</f>
        <v>780</v>
      </c>
      <c r="CL18" s="13">
        <f>SUMIF('reporting montigny'!$F$2:$EE$2,CL$4,'reporting montigny'!$F18:$EE18)+SUMIF('reporting boissy'!$F$2:$EE$2,CL$4,'reporting boissy'!$F18:$EE18)+SUMIF('reporting moussy'!$F$2:$EE$2,CL$4,'reporting moussy'!$F18:$EE18)+SUMIF('reporting trappes'!$F$2:$EE$2,CL$4,'reporting trappes'!$F18:$EE18)+SUMIF('SPACELOG 5 BP'!$F$2:$EE$2,CL$4,'SPACELOG 5 BP'!$F18:$EE18)+SUMIF('SPACELOG 6 BP'!$F$2:$EE$2,CL$4,'SPACELOG 6 BP'!$F18:$EE18)+SUMIF('SPACELOG 7 BP'!$F$2:$EE$2,CL$4,'SPACELOG 7 BP'!$F18:$EE18)+SUMIF('SPACELOG 8 BP'!$F$2:$EE$2,CL$4,'SPACELOG 8 BP'!$F18:$EE18)+SUMIF('SPACELOG 9 BP'!$F$2:$EE$2,CL$4,'SPACELOG 9 BP'!$F18:$EE18)+SUMIF('SPACELOG 10 BP'!$F$2:$EE$2,CL$4,'SPACELOG 10 BP'!$F18:$EE18)+SUMIF('SPACELOG 11 BP'!$F$2:$EE$2,CL$4,'SPACELOG 11 BP'!$F18:$EE18)+SUMIF('SPACELOG 12 BP'!$F$2:$EE$2,CL$4,'SPACELOG 12 BP'!$F18:$EE18)</f>
        <v>780</v>
      </c>
      <c r="CM18" s="13">
        <f>SUMIF('reporting montigny'!$F$2:$EE$2,CM$4,'reporting montigny'!$F18:$EE18)+SUMIF('reporting boissy'!$F$2:$EE$2,CM$4,'reporting boissy'!$F18:$EE18)+SUMIF('reporting moussy'!$F$2:$EE$2,CM$4,'reporting moussy'!$F18:$EE18)+SUMIF('reporting trappes'!$F$2:$EE$2,CM$4,'reporting trappes'!$F18:$EE18)+SUMIF('SPACELOG 5 BP'!$F$2:$EE$2,CM$4,'SPACELOG 5 BP'!$F18:$EE18)+SUMIF('SPACELOG 6 BP'!$F$2:$EE$2,CM$4,'SPACELOG 6 BP'!$F18:$EE18)+SUMIF('SPACELOG 7 BP'!$F$2:$EE$2,CM$4,'SPACELOG 7 BP'!$F18:$EE18)+SUMIF('SPACELOG 8 BP'!$F$2:$EE$2,CM$4,'SPACELOG 8 BP'!$F18:$EE18)+SUMIF('SPACELOG 9 BP'!$F$2:$EE$2,CM$4,'SPACELOG 9 BP'!$F18:$EE18)+SUMIF('SPACELOG 10 BP'!$F$2:$EE$2,CM$4,'SPACELOG 10 BP'!$F18:$EE18)+SUMIF('SPACELOG 11 BP'!$F$2:$EE$2,CM$4,'SPACELOG 11 BP'!$F18:$EE18)+SUMIF('SPACELOG 12 BP'!$F$2:$EE$2,CM$4,'SPACELOG 12 BP'!$F18:$EE18)</f>
        <v>780</v>
      </c>
      <c r="CN18" s="13">
        <f>SUMIF('reporting montigny'!$F$2:$EE$2,CN$4,'reporting montigny'!$F18:$EE18)+SUMIF('reporting boissy'!$F$2:$EE$2,CN$4,'reporting boissy'!$F18:$EE18)+SUMIF('reporting moussy'!$F$2:$EE$2,CN$4,'reporting moussy'!$F18:$EE18)+SUMIF('reporting trappes'!$F$2:$EE$2,CN$4,'reporting trappes'!$F18:$EE18)+SUMIF('SPACELOG 5 BP'!$F$2:$EE$2,CN$4,'SPACELOG 5 BP'!$F18:$EE18)+SUMIF('SPACELOG 6 BP'!$F$2:$EE$2,CN$4,'SPACELOG 6 BP'!$F18:$EE18)+SUMIF('SPACELOG 7 BP'!$F$2:$EE$2,CN$4,'SPACELOG 7 BP'!$F18:$EE18)+SUMIF('SPACELOG 8 BP'!$F$2:$EE$2,CN$4,'SPACELOG 8 BP'!$F18:$EE18)+SUMIF('SPACELOG 9 BP'!$F$2:$EE$2,CN$4,'SPACELOG 9 BP'!$F18:$EE18)+SUMIF('SPACELOG 10 BP'!$F$2:$EE$2,CN$4,'SPACELOG 10 BP'!$F18:$EE18)+SUMIF('SPACELOG 11 BP'!$F$2:$EE$2,CN$4,'SPACELOG 11 BP'!$F18:$EE18)+SUMIF('SPACELOG 12 BP'!$F$2:$EE$2,CN$4,'SPACELOG 12 BP'!$F18:$EE18)</f>
        <v>780</v>
      </c>
      <c r="CO18" s="13">
        <f>SUMIF('reporting montigny'!$F$2:$EE$2,CO$4,'reporting montigny'!$F18:$EE18)+SUMIF('reporting boissy'!$F$2:$EE$2,CO$4,'reporting boissy'!$F18:$EE18)+SUMIF('reporting moussy'!$F$2:$EE$2,CO$4,'reporting moussy'!$F18:$EE18)+SUMIF('reporting trappes'!$F$2:$EE$2,CO$4,'reporting trappes'!$F18:$EE18)+SUMIF('SPACELOG 5 BP'!$F$2:$EE$2,CO$4,'SPACELOG 5 BP'!$F18:$EE18)+SUMIF('SPACELOG 6 BP'!$F$2:$EE$2,CO$4,'SPACELOG 6 BP'!$F18:$EE18)+SUMIF('SPACELOG 7 BP'!$F$2:$EE$2,CO$4,'SPACELOG 7 BP'!$F18:$EE18)+SUMIF('SPACELOG 8 BP'!$F$2:$EE$2,CO$4,'SPACELOG 8 BP'!$F18:$EE18)+SUMIF('SPACELOG 9 BP'!$F$2:$EE$2,CO$4,'SPACELOG 9 BP'!$F18:$EE18)+SUMIF('SPACELOG 10 BP'!$F$2:$EE$2,CO$4,'SPACELOG 10 BP'!$F18:$EE18)+SUMIF('SPACELOG 11 BP'!$F$2:$EE$2,CO$4,'SPACELOG 11 BP'!$F18:$EE18)+SUMIF('SPACELOG 12 BP'!$F$2:$EE$2,CO$4,'SPACELOG 12 BP'!$F18:$EE18)</f>
        <v>780</v>
      </c>
      <c r="CP18" s="13">
        <f>SUMIF('reporting montigny'!$F$2:$EE$2,CP$4,'reporting montigny'!$F18:$EE18)+SUMIF('reporting boissy'!$F$2:$EE$2,CP$4,'reporting boissy'!$F18:$EE18)+SUMIF('reporting moussy'!$F$2:$EE$2,CP$4,'reporting moussy'!$F18:$EE18)+SUMIF('reporting trappes'!$F$2:$EE$2,CP$4,'reporting trappes'!$F18:$EE18)+SUMIF('SPACELOG 5 BP'!$F$2:$EE$2,CP$4,'SPACELOG 5 BP'!$F18:$EE18)+SUMIF('SPACELOG 6 BP'!$F$2:$EE$2,CP$4,'SPACELOG 6 BP'!$F18:$EE18)+SUMIF('SPACELOG 7 BP'!$F$2:$EE$2,CP$4,'SPACELOG 7 BP'!$F18:$EE18)+SUMIF('SPACELOG 8 BP'!$F$2:$EE$2,CP$4,'SPACELOG 8 BP'!$F18:$EE18)+SUMIF('SPACELOG 9 BP'!$F$2:$EE$2,CP$4,'SPACELOG 9 BP'!$F18:$EE18)+SUMIF('SPACELOG 10 BP'!$F$2:$EE$2,CP$4,'SPACELOG 10 BP'!$F18:$EE18)+SUMIF('SPACELOG 11 BP'!$F$2:$EE$2,CP$4,'SPACELOG 11 BP'!$F18:$EE18)+SUMIF('SPACELOG 12 BP'!$F$2:$EE$2,CP$4,'SPACELOG 12 BP'!$F18:$EE18)</f>
        <v>780</v>
      </c>
      <c r="CQ18" s="13">
        <f>SUMIF('reporting montigny'!$F$2:$EE$2,CQ$4,'reporting montigny'!$F18:$EE18)+SUMIF('reporting boissy'!$F$2:$EE$2,CQ$4,'reporting boissy'!$F18:$EE18)+SUMIF('reporting moussy'!$F$2:$EE$2,CQ$4,'reporting moussy'!$F18:$EE18)+SUMIF('reporting trappes'!$F$2:$EE$2,CQ$4,'reporting trappes'!$F18:$EE18)+SUMIF('SPACELOG 5 BP'!$F$2:$EE$2,CQ$4,'SPACELOG 5 BP'!$F18:$EE18)+SUMIF('SPACELOG 6 BP'!$F$2:$EE$2,CQ$4,'SPACELOG 6 BP'!$F18:$EE18)+SUMIF('SPACELOG 7 BP'!$F$2:$EE$2,CQ$4,'SPACELOG 7 BP'!$F18:$EE18)+SUMIF('SPACELOG 8 BP'!$F$2:$EE$2,CQ$4,'SPACELOG 8 BP'!$F18:$EE18)+SUMIF('SPACELOG 9 BP'!$F$2:$EE$2,CQ$4,'SPACELOG 9 BP'!$F18:$EE18)+SUMIF('SPACELOG 10 BP'!$F$2:$EE$2,CQ$4,'SPACELOG 10 BP'!$F18:$EE18)+SUMIF('SPACELOG 11 BP'!$F$2:$EE$2,CQ$4,'SPACELOG 11 BP'!$F18:$EE18)+SUMIF('SPACELOG 12 BP'!$F$2:$EE$2,CQ$4,'SPACELOG 12 BP'!$F18:$EE18)</f>
        <v>780</v>
      </c>
      <c r="CR18" s="14">
        <f t="shared" si="15"/>
        <v>9360</v>
      </c>
      <c r="CS18" s="13">
        <f>SUMIF('reporting montigny'!$F$2:$EE$2,CS$4,'reporting montigny'!$F18:$EE18)+SUMIF('reporting boissy'!$F$2:$EE$2,CS$4,'reporting boissy'!$F18:$EE18)+SUMIF('reporting moussy'!$F$2:$EE$2,CS$4,'reporting moussy'!$F18:$EE18)+SUMIF('reporting trappes'!$F$2:$EE$2,CS$4,'reporting trappes'!$F18:$EE18)+SUMIF('SPACELOG 5 BP'!$F$2:$EE$2,CS$4,'SPACELOG 5 BP'!$F18:$EE18)+SUMIF('SPACELOG 6 BP'!$F$2:$EE$2,CS$4,'SPACELOG 6 BP'!$F18:$EE18)+SUMIF('SPACELOG 7 BP'!$F$2:$EE$2,CS$4,'SPACELOG 7 BP'!$F18:$EE18)+SUMIF('SPACELOG 8 BP'!$F$2:$EE$2,CS$4,'SPACELOG 8 BP'!$F18:$EE18)+SUMIF('SPACELOG 9 BP'!$F$2:$EE$2,CS$4,'SPACELOG 9 BP'!$F18:$EE18)+SUMIF('SPACELOG 10 BP'!$F$2:$EE$2,CS$4,'SPACELOG 10 BP'!$F18:$EE18)+SUMIF('SPACELOG 11 BP'!$F$2:$EE$2,CS$4,'SPACELOG 11 BP'!$F18:$EE18)+SUMIF('SPACELOG 12 BP'!$F$2:$EE$2,CS$4,'SPACELOG 12 BP'!$F18:$EE18)</f>
        <v>780</v>
      </c>
      <c r="CT18" s="13">
        <f>SUMIF('reporting montigny'!$F$2:$EE$2,CT$4,'reporting montigny'!$F18:$EE18)+SUMIF('reporting boissy'!$F$2:$EE$2,CT$4,'reporting boissy'!$F18:$EE18)+SUMIF('reporting moussy'!$F$2:$EE$2,CT$4,'reporting moussy'!$F18:$EE18)+SUMIF('reporting trappes'!$F$2:$EE$2,CT$4,'reporting trappes'!$F18:$EE18)+SUMIF('SPACELOG 5 BP'!$F$2:$EE$2,CT$4,'SPACELOG 5 BP'!$F18:$EE18)+SUMIF('SPACELOG 6 BP'!$F$2:$EE$2,CT$4,'SPACELOG 6 BP'!$F18:$EE18)+SUMIF('SPACELOG 7 BP'!$F$2:$EE$2,CT$4,'SPACELOG 7 BP'!$F18:$EE18)+SUMIF('SPACELOG 8 BP'!$F$2:$EE$2,CT$4,'SPACELOG 8 BP'!$F18:$EE18)+SUMIF('SPACELOG 9 BP'!$F$2:$EE$2,CT$4,'SPACELOG 9 BP'!$F18:$EE18)+SUMIF('SPACELOG 10 BP'!$F$2:$EE$2,CT$4,'SPACELOG 10 BP'!$F18:$EE18)+SUMIF('SPACELOG 11 BP'!$F$2:$EE$2,CT$4,'SPACELOG 11 BP'!$F18:$EE18)+SUMIF('SPACELOG 12 BP'!$F$2:$EE$2,CT$4,'SPACELOG 12 BP'!$F18:$EE18)</f>
        <v>780</v>
      </c>
      <c r="CU18" s="13">
        <f>SUMIF('reporting montigny'!$F$2:$EE$2,CU$4,'reporting montigny'!$F18:$EE18)+SUMIF('reporting boissy'!$F$2:$EE$2,CU$4,'reporting boissy'!$F18:$EE18)+SUMIF('reporting moussy'!$F$2:$EE$2,CU$4,'reporting moussy'!$F18:$EE18)+SUMIF('reporting trappes'!$F$2:$EE$2,CU$4,'reporting trappes'!$F18:$EE18)+SUMIF('SPACELOG 5 BP'!$F$2:$EE$2,CU$4,'SPACELOG 5 BP'!$F18:$EE18)+SUMIF('SPACELOG 6 BP'!$F$2:$EE$2,CU$4,'SPACELOG 6 BP'!$F18:$EE18)+SUMIF('SPACELOG 7 BP'!$F$2:$EE$2,CU$4,'SPACELOG 7 BP'!$F18:$EE18)+SUMIF('SPACELOG 8 BP'!$F$2:$EE$2,CU$4,'SPACELOG 8 BP'!$F18:$EE18)+SUMIF('SPACELOG 9 BP'!$F$2:$EE$2,CU$4,'SPACELOG 9 BP'!$F18:$EE18)+SUMIF('SPACELOG 10 BP'!$F$2:$EE$2,CU$4,'SPACELOG 10 BP'!$F18:$EE18)+SUMIF('SPACELOG 11 BP'!$F$2:$EE$2,CU$4,'SPACELOG 11 BP'!$F18:$EE18)+SUMIF('SPACELOG 12 BP'!$F$2:$EE$2,CU$4,'SPACELOG 12 BP'!$F18:$EE18)</f>
        <v>780</v>
      </c>
      <c r="CV18" s="13">
        <f>SUMIF('reporting montigny'!$F$2:$EE$2,CV$4,'reporting montigny'!$F18:$EE18)+SUMIF('reporting boissy'!$F$2:$EE$2,CV$4,'reporting boissy'!$F18:$EE18)+SUMIF('reporting moussy'!$F$2:$EE$2,CV$4,'reporting moussy'!$F18:$EE18)+SUMIF('reporting trappes'!$F$2:$EE$2,CV$4,'reporting trappes'!$F18:$EE18)+SUMIF('SPACELOG 5 BP'!$F$2:$EE$2,CV$4,'SPACELOG 5 BP'!$F18:$EE18)+SUMIF('SPACELOG 6 BP'!$F$2:$EE$2,CV$4,'SPACELOG 6 BP'!$F18:$EE18)+SUMIF('SPACELOG 7 BP'!$F$2:$EE$2,CV$4,'SPACELOG 7 BP'!$F18:$EE18)+SUMIF('SPACELOG 8 BP'!$F$2:$EE$2,CV$4,'SPACELOG 8 BP'!$F18:$EE18)+SUMIF('SPACELOG 9 BP'!$F$2:$EE$2,CV$4,'SPACELOG 9 BP'!$F18:$EE18)+SUMIF('SPACELOG 10 BP'!$F$2:$EE$2,CV$4,'SPACELOG 10 BP'!$F18:$EE18)+SUMIF('SPACELOG 11 BP'!$F$2:$EE$2,CV$4,'SPACELOG 11 BP'!$F18:$EE18)+SUMIF('SPACELOG 12 BP'!$F$2:$EE$2,CV$4,'SPACELOG 12 BP'!$F18:$EE18)</f>
        <v>780</v>
      </c>
      <c r="CW18" s="13">
        <f>SUMIF('reporting montigny'!$F$2:$EE$2,CW$4,'reporting montigny'!$F18:$EE18)+SUMIF('reporting boissy'!$F$2:$EE$2,CW$4,'reporting boissy'!$F18:$EE18)+SUMIF('reporting moussy'!$F$2:$EE$2,CW$4,'reporting moussy'!$F18:$EE18)+SUMIF('reporting trappes'!$F$2:$EE$2,CW$4,'reporting trappes'!$F18:$EE18)+SUMIF('SPACELOG 5 BP'!$F$2:$EE$2,CW$4,'SPACELOG 5 BP'!$F18:$EE18)+SUMIF('SPACELOG 6 BP'!$F$2:$EE$2,CW$4,'SPACELOG 6 BP'!$F18:$EE18)+SUMIF('SPACELOG 7 BP'!$F$2:$EE$2,CW$4,'SPACELOG 7 BP'!$F18:$EE18)+SUMIF('SPACELOG 8 BP'!$F$2:$EE$2,CW$4,'SPACELOG 8 BP'!$F18:$EE18)+SUMIF('SPACELOG 9 BP'!$F$2:$EE$2,CW$4,'SPACELOG 9 BP'!$F18:$EE18)+SUMIF('SPACELOG 10 BP'!$F$2:$EE$2,CW$4,'SPACELOG 10 BP'!$F18:$EE18)+SUMIF('SPACELOG 11 BP'!$F$2:$EE$2,CW$4,'SPACELOG 11 BP'!$F18:$EE18)+SUMIF('SPACELOG 12 BP'!$F$2:$EE$2,CW$4,'SPACELOG 12 BP'!$F18:$EE18)</f>
        <v>780</v>
      </c>
      <c r="CX18" s="13">
        <f>SUMIF('reporting montigny'!$F$2:$EE$2,CX$4,'reporting montigny'!$F18:$EE18)+SUMIF('reporting boissy'!$F$2:$EE$2,CX$4,'reporting boissy'!$F18:$EE18)+SUMIF('reporting moussy'!$F$2:$EE$2,CX$4,'reporting moussy'!$F18:$EE18)+SUMIF('reporting trappes'!$F$2:$EE$2,CX$4,'reporting trappes'!$F18:$EE18)+SUMIF('SPACELOG 5 BP'!$F$2:$EE$2,CX$4,'SPACELOG 5 BP'!$F18:$EE18)+SUMIF('SPACELOG 6 BP'!$F$2:$EE$2,CX$4,'SPACELOG 6 BP'!$F18:$EE18)+SUMIF('SPACELOG 7 BP'!$F$2:$EE$2,CX$4,'SPACELOG 7 BP'!$F18:$EE18)+SUMIF('SPACELOG 8 BP'!$F$2:$EE$2,CX$4,'SPACELOG 8 BP'!$F18:$EE18)+SUMIF('SPACELOG 9 BP'!$F$2:$EE$2,CX$4,'SPACELOG 9 BP'!$F18:$EE18)+SUMIF('SPACELOG 10 BP'!$F$2:$EE$2,CX$4,'SPACELOG 10 BP'!$F18:$EE18)+SUMIF('SPACELOG 11 BP'!$F$2:$EE$2,CX$4,'SPACELOG 11 BP'!$F18:$EE18)+SUMIF('SPACELOG 12 BP'!$F$2:$EE$2,CX$4,'SPACELOG 12 BP'!$F18:$EE18)</f>
        <v>780</v>
      </c>
      <c r="CY18" s="13">
        <f>SUMIF('reporting montigny'!$F$2:$EE$2,CY$4,'reporting montigny'!$F18:$EE18)+SUMIF('reporting boissy'!$F$2:$EE$2,CY$4,'reporting boissy'!$F18:$EE18)+SUMIF('reporting moussy'!$F$2:$EE$2,CY$4,'reporting moussy'!$F18:$EE18)+SUMIF('reporting trappes'!$F$2:$EE$2,CY$4,'reporting trappes'!$F18:$EE18)+SUMIF('SPACELOG 5 BP'!$F$2:$EE$2,CY$4,'SPACELOG 5 BP'!$F18:$EE18)+SUMIF('SPACELOG 6 BP'!$F$2:$EE$2,CY$4,'SPACELOG 6 BP'!$F18:$EE18)+SUMIF('SPACELOG 7 BP'!$F$2:$EE$2,CY$4,'SPACELOG 7 BP'!$F18:$EE18)+SUMIF('SPACELOG 8 BP'!$F$2:$EE$2,CY$4,'SPACELOG 8 BP'!$F18:$EE18)+SUMIF('SPACELOG 9 BP'!$F$2:$EE$2,CY$4,'SPACELOG 9 BP'!$F18:$EE18)+SUMIF('SPACELOG 10 BP'!$F$2:$EE$2,CY$4,'SPACELOG 10 BP'!$F18:$EE18)+SUMIF('SPACELOG 11 BP'!$F$2:$EE$2,CY$4,'SPACELOG 11 BP'!$F18:$EE18)+SUMIF('SPACELOG 12 BP'!$F$2:$EE$2,CY$4,'SPACELOG 12 BP'!$F18:$EE18)</f>
        <v>780</v>
      </c>
      <c r="CZ18" s="13">
        <f>SUMIF('reporting montigny'!$F$2:$EE$2,CZ$4,'reporting montigny'!$F18:$EE18)+SUMIF('reporting boissy'!$F$2:$EE$2,CZ$4,'reporting boissy'!$F18:$EE18)+SUMIF('reporting moussy'!$F$2:$EE$2,CZ$4,'reporting moussy'!$F18:$EE18)+SUMIF('reporting trappes'!$F$2:$EE$2,CZ$4,'reporting trappes'!$F18:$EE18)+SUMIF('SPACELOG 5 BP'!$F$2:$EE$2,CZ$4,'SPACELOG 5 BP'!$F18:$EE18)+SUMIF('SPACELOG 6 BP'!$F$2:$EE$2,CZ$4,'SPACELOG 6 BP'!$F18:$EE18)+SUMIF('SPACELOG 7 BP'!$F$2:$EE$2,CZ$4,'SPACELOG 7 BP'!$F18:$EE18)+SUMIF('SPACELOG 8 BP'!$F$2:$EE$2,CZ$4,'SPACELOG 8 BP'!$F18:$EE18)+SUMIF('SPACELOG 9 BP'!$F$2:$EE$2,CZ$4,'SPACELOG 9 BP'!$F18:$EE18)+SUMIF('SPACELOG 10 BP'!$F$2:$EE$2,CZ$4,'SPACELOG 10 BP'!$F18:$EE18)+SUMIF('SPACELOG 11 BP'!$F$2:$EE$2,CZ$4,'SPACELOG 11 BP'!$F18:$EE18)+SUMIF('SPACELOG 12 BP'!$F$2:$EE$2,CZ$4,'SPACELOG 12 BP'!$F18:$EE18)</f>
        <v>780</v>
      </c>
      <c r="DA18" s="13">
        <f>SUMIF('reporting montigny'!$F$2:$EE$2,DA$4,'reporting montigny'!$F18:$EE18)+SUMIF('reporting boissy'!$F$2:$EE$2,DA$4,'reporting boissy'!$F18:$EE18)+SUMIF('reporting moussy'!$F$2:$EE$2,DA$4,'reporting moussy'!$F18:$EE18)+SUMIF('reporting trappes'!$F$2:$EE$2,DA$4,'reporting trappes'!$F18:$EE18)+SUMIF('SPACELOG 5 BP'!$F$2:$EE$2,DA$4,'SPACELOG 5 BP'!$F18:$EE18)+SUMIF('SPACELOG 6 BP'!$F$2:$EE$2,DA$4,'SPACELOG 6 BP'!$F18:$EE18)+SUMIF('SPACELOG 7 BP'!$F$2:$EE$2,DA$4,'SPACELOG 7 BP'!$F18:$EE18)+SUMIF('SPACELOG 8 BP'!$F$2:$EE$2,DA$4,'SPACELOG 8 BP'!$F18:$EE18)+SUMIF('SPACELOG 9 BP'!$F$2:$EE$2,DA$4,'SPACELOG 9 BP'!$F18:$EE18)+SUMIF('SPACELOG 10 BP'!$F$2:$EE$2,DA$4,'SPACELOG 10 BP'!$F18:$EE18)+SUMIF('SPACELOG 11 BP'!$F$2:$EE$2,DA$4,'SPACELOG 11 BP'!$F18:$EE18)+SUMIF('SPACELOG 12 BP'!$F$2:$EE$2,DA$4,'SPACELOG 12 BP'!$F18:$EE18)</f>
        <v>780</v>
      </c>
      <c r="DB18" s="13">
        <f>SUMIF('reporting montigny'!$F$2:$EE$2,DB$4,'reporting montigny'!$F18:$EE18)+SUMIF('reporting boissy'!$F$2:$EE$2,DB$4,'reporting boissy'!$F18:$EE18)+SUMIF('reporting moussy'!$F$2:$EE$2,DB$4,'reporting moussy'!$F18:$EE18)+SUMIF('reporting trappes'!$F$2:$EE$2,DB$4,'reporting trappes'!$F18:$EE18)+SUMIF('SPACELOG 5 BP'!$F$2:$EE$2,DB$4,'SPACELOG 5 BP'!$F18:$EE18)+SUMIF('SPACELOG 6 BP'!$F$2:$EE$2,DB$4,'SPACELOG 6 BP'!$F18:$EE18)+SUMIF('SPACELOG 7 BP'!$F$2:$EE$2,DB$4,'SPACELOG 7 BP'!$F18:$EE18)+SUMIF('SPACELOG 8 BP'!$F$2:$EE$2,DB$4,'SPACELOG 8 BP'!$F18:$EE18)+SUMIF('SPACELOG 9 BP'!$F$2:$EE$2,DB$4,'SPACELOG 9 BP'!$F18:$EE18)+SUMIF('SPACELOG 10 BP'!$F$2:$EE$2,DB$4,'SPACELOG 10 BP'!$F18:$EE18)+SUMIF('SPACELOG 11 BP'!$F$2:$EE$2,DB$4,'SPACELOG 11 BP'!$F18:$EE18)+SUMIF('SPACELOG 12 BP'!$F$2:$EE$2,DB$4,'SPACELOG 12 BP'!$F18:$EE18)</f>
        <v>780</v>
      </c>
      <c r="DC18" s="13">
        <f>SUMIF('reporting montigny'!$F$2:$EE$2,DC$4,'reporting montigny'!$F18:$EE18)+SUMIF('reporting boissy'!$F$2:$EE$2,DC$4,'reporting boissy'!$F18:$EE18)+SUMIF('reporting moussy'!$F$2:$EE$2,DC$4,'reporting moussy'!$F18:$EE18)+SUMIF('reporting trappes'!$F$2:$EE$2,DC$4,'reporting trappes'!$F18:$EE18)+SUMIF('SPACELOG 5 BP'!$F$2:$EE$2,DC$4,'SPACELOG 5 BP'!$F18:$EE18)+SUMIF('SPACELOG 6 BP'!$F$2:$EE$2,DC$4,'SPACELOG 6 BP'!$F18:$EE18)+SUMIF('SPACELOG 7 BP'!$F$2:$EE$2,DC$4,'SPACELOG 7 BP'!$F18:$EE18)+SUMIF('SPACELOG 8 BP'!$F$2:$EE$2,DC$4,'SPACELOG 8 BP'!$F18:$EE18)+SUMIF('SPACELOG 9 BP'!$F$2:$EE$2,DC$4,'SPACELOG 9 BP'!$F18:$EE18)+SUMIF('SPACELOG 10 BP'!$F$2:$EE$2,DC$4,'SPACELOG 10 BP'!$F18:$EE18)+SUMIF('SPACELOG 11 BP'!$F$2:$EE$2,DC$4,'SPACELOG 11 BP'!$F18:$EE18)+SUMIF('SPACELOG 12 BP'!$F$2:$EE$2,DC$4,'SPACELOG 12 BP'!$F18:$EE18)</f>
        <v>780</v>
      </c>
      <c r="DD18" s="13">
        <f>SUMIF('reporting montigny'!$F$2:$EE$2,DD$4,'reporting montigny'!$F18:$EE18)+SUMIF('reporting boissy'!$F$2:$EE$2,DD$4,'reporting boissy'!$F18:$EE18)+SUMIF('reporting moussy'!$F$2:$EE$2,DD$4,'reporting moussy'!$F18:$EE18)+SUMIF('reporting trappes'!$F$2:$EE$2,DD$4,'reporting trappes'!$F18:$EE18)+SUMIF('SPACELOG 5 BP'!$F$2:$EE$2,DD$4,'SPACELOG 5 BP'!$F18:$EE18)+SUMIF('SPACELOG 6 BP'!$F$2:$EE$2,DD$4,'SPACELOG 6 BP'!$F18:$EE18)+SUMIF('SPACELOG 7 BP'!$F$2:$EE$2,DD$4,'SPACELOG 7 BP'!$F18:$EE18)+SUMIF('SPACELOG 8 BP'!$F$2:$EE$2,DD$4,'SPACELOG 8 BP'!$F18:$EE18)+SUMIF('SPACELOG 9 BP'!$F$2:$EE$2,DD$4,'SPACELOG 9 BP'!$F18:$EE18)+SUMIF('SPACELOG 10 BP'!$F$2:$EE$2,DD$4,'SPACELOG 10 BP'!$F18:$EE18)+SUMIF('SPACELOG 11 BP'!$F$2:$EE$2,DD$4,'SPACELOG 11 BP'!$F18:$EE18)+SUMIF('SPACELOG 12 BP'!$F$2:$EE$2,DD$4,'SPACELOG 12 BP'!$F18:$EE18)</f>
        <v>780</v>
      </c>
      <c r="DE18" s="14">
        <f t="shared" si="16"/>
        <v>9360</v>
      </c>
      <c r="DF18" s="13">
        <f>SUMIF('reporting montigny'!$F$2:$EE$2,DF$4,'reporting montigny'!$F18:$EE18)+SUMIF('reporting boissy'!$F$2:$EE$2,DF$4,'reporting boissy'!$F18:$EE18)+SUMIF('reporting moussy'!$F$2:$EE$2,DF$4,'reporting moussy'!$F18:$EE18)+SUMIF('reporting trappes'!$F$2:$EE$2,DF$4,'reporting trappes'!$F18:$EE18)+SUMIF('SPACELOG 5 BP'!$F$2:$EE$2,DF$4,'SPACELOG 5 BP'!$F18:$EE18)+SUMIF('SPACELOG 6 BP'!$F$2:$EE$2,DF$4,'SPACELOG 6 BP'!$F18:$EE18)+SUMIF('SPACELOG 7 BP'!$F$2:$EE$2,DF$4,'SPACELOG 7 BP'!$F18:$EE18)+SUMIF('SPACELOG 8 BP'!$F$2:$EE$2,DF$4,'SPACELOG 8 BP'!$F18:$EE18)+SUMIF('SPACELOG 9 BP'!$F$2:$EE$2,DF$4,'SPACELOG 9 BP'!$F18:$EE18)+SUMIF('SPACELOG 10 BP'!$F$2:$EE$2,DF$4,'SPACELOG 10 BP'!$F18:$EE18)+SUMIF('SPACELOG 11 BP'!$F$2:$EE$2,DF$4,'SPACELOG 11 BP'!$F18:$EE18)+SUMIF('SPACELOG 12 BP'!$F$2:$EE$2,DF$4,'SPACELOG 12 BP'!$F18:$EE18)</f>
        <v>780</v>
      </c>
      <c r="DG18" s="13">
        <f>SUMIF('reporting montigny'!$F$2:$EE$2,DG$4,'reporting montigny'!$F18:$EE18)+SUMIF('reporting boissy'!$F$2:$EE$2,DG$4,'reporting boissy'!$F18:$EE18)+SUMIF('reporting moussy'!$F$2:$EE$2,DG$4,'reporting moussy'!$F18:$EE18)+SUMIF('reporting trappes'!$F$2:$EE$2,DG$4,'reporting trappes'!$F18:$EE18)+SUMIF('SPACELOG 5 BP'!$F$2:$EE$2,DG$4,'SPACELOG 5 BP'!$F18:$EE18)+SUMIF('SPACELOG 6 BP'!$F$2:$EE$2,DG$4,'SPACELOG 6 BP'!$F18:$EE18)+SUMIF('SPACELOG 7 BP'!$F$2:$EE$2,DG$4,'SPACELOG 7 BP'!$F18:$EE18)+SUMIF('SPACELOG 8 BP'!$F$2:$EE$2,DG$4,'SPACELOG 8 BP'!$F18:$EE18)+SUMIF('SPACELOG 9 BP'!$F$2:$EE$2,DG$4,'SPACELOG 9 BP'!$F18:$EE18)+SUMIF('SPACELOG 10 BP'!$F$2:$EE$2,DG$4,'SPACELOG 10 BP'!$F18:$EE18)+SUMIF('SPACELOG 11 BP'!$F$2:$EE$2,DG$4,'SPACELOG 11 BP'!$F18:$EE18)+SUMIF('SPACELOG 12 BP'!$F$2:$EE$2,DG$4,'SPACELOG 12 BP'!$F18:$EE18)</f>
        <v>780</v>
      </c>
      <c r="DH18" s="13">
        <f>SUMIF('reporting montigny'!$F$2:$EE$2,DH$4,'reporting montigny'!$F18:$EE18)+SUMIF('reporting boissy'!$F$2:$EE$2,DH$4,'reporting boissy'!$F18:$EE18)+SUMIF('reporting moussy'!$F$2:$EE$2,DH$4,'reporting moussy'!$F18:$EE18)+SUMIF('reporting trappes'!$F$2:$EE$2,DH$4,'reporting trappes'!$F18:$EE18)+SUMIF('SPACELOG 5 BP'!$F$2:$EE$2,DH$4,'SPACELOG 5 BP'!$F18:$EE18)+SUMIF('SPACELOG 6 BP'!$F$2:$EE$2,DH$4,'SPACELOG 6 BP'!$F18:$EE18)+SUMIF('SPACELOG 7 BP'!$F$2:$EE$2,DH$4,'SPACELOG 7 BP'!$F18:$EE18)+SUMIF('SPACELOG 8 BP'!$F$2:$EE$2,DH$4,'SPACELOG 8 BP'!$F18:$EE18)+SUMIF('SPACELOG 9 BP'!$F$2:$EE$2,DH$4,'SPACELOG 9 BP'!$F18:$EE18)+SUMIF('SPACELOG 10 BP'!$F$2:$EE$2,DH$4,'SPACELOG 10 BP'!$F18:$EE18)+SUMIF('SPACELOG 11 BP'!$F$2:$EE$2,DH$4,'SPACELOG 11 BP'!$F18:$EE18)+SUMIF('SPACELOG 12 BP'!$F$2:$EE$2,DH$4,'SPACELOG 12 BP'!$F18:$EE18)</f>
        <v>780</v>
      </c>
      <c r="DI18" s="13">
        <f>SUMIF('reporting montigny'!$F$2:$EE$2,DI$4,'reporting montigny'!$F18:$EE18)+SUMIF('reporting boissy'!$F$2:$EE$2,DI$4,'reporting boissy'!$F18:$EE18)+SUMIF('reporting moussy'!$F$2:$EE$2,DI$4,'reporting moussy'!$F18:$EE18)+SUMIF('reporting trappes'!$F$2:$EE$2,DI$4,'reporting trappes'!$F18:$EE18)+SUMIF('SPACELOG 5 BP'!$F$2:$EE$2,DI$4,'SPACELOG 5 BP'!$F18:$EE18)+SUMIF('SPACELOG 6 BP'!$F$2:$EE$2,DI$4,'SPACELOG 6 BP'!$F18:$EE18)+SUMIF('SPACELOG 7 BP'!$F$2:$EE$2,DI$4,'SPACELOG 7 BP'!$F18:$EE18)+SUMIF('SPACELOG 8 BP'!$F$2:$EE$2,DI$4,'SPACELOG 8 BP'!$F18:$EE18)+SUMIF('SPACELOG 9 BP'!$F$2:$EE$2,DI$4,'SPACELOG 9 BP'!$F18:$EE18)+SUMIF('SPACELOG 10 BP'!$F$2:$EE$2,DI$4,'SPACELOG 10 BP'!$F18:$EE18)+SUMIF('SPACELOG 11 BP'!$F$2:$EE$2,DI$4,'SPACELOG 11 BP'!$F18:$EE18)+SUMIF('SPACELOG 12 BP'!$F$2:$EE$2,DI$4,'SPACELOG 12 BP'!$F18:$EE18)</f>
        <v>780</v>
      </c>
      <c r="DJ18" s="13">
        <f>SUMIF('reporting montigny'!$F$2:$EE$2,DJ$4,'reporting montigny'!$F18:$EE18)+SUMIF('reporting boissy'!$F$2:$EE$2,DJ$4,'reporting boissy'!$F18:$EE18)+SUMIF('reporting moussy'!$F$2:$EE$2,DJ$4,'reporting moussy'!$F18:$EE18)+SUMIF('reporting trappes'!$F$2:$EE$2,DJ$4,'reporting trappes'!$F18:$EE18)+SUMIF('SPACELOG 5 BP'!$F$2:$EE$2,DJ$4,'SPACELOG 5 BP'!$F18:$EE18)+SUMIF('SPACELOG 6 BP'!$F$2:$EE$2,DJ$4,'SPACELOG 6 BP'!$F18:$EE18)+SUMIF('SPACELOG 7 BP'!$F$2:$EE$2,DJ$4,'SPACELOG 7 BP'!$F18:$EE18)+SUMIF('SPACELOG 8 BP'!$F$2:$EE$2,DJ$4,'SPACELOG 8 BP'!$F18:$EE18)+SUMIF('SPACELOG 9 BP'!$F$2:$EE$2,DJ$4,'SPACELOG 9 BP'!$F18:$EE18)+SUMIF('SPACELOG 10 BP'!$F$2:$EE$2,DJ$4,'SPACELOG 10 BP'!$F18:$EE18)+SUMIF('SPACELOG 11 BP'!$F$2:$EE$2,DJ$4,'SPACELOG 11 BP'!$F18:$EE18)+SUMIF('SPACELOG 12 BP'!$F$2:$EE$2,DJ$4,'SPACELOG 12 BP'!$F18:$EE18)</f>
        <v>780</v>
      </c>
      <c r="DK18" s="13">
        <f>SUMIF('reporting montigny'!$F$2:$EE$2,DK$4,'reporting montigny'!$F18:$EE18)+SUMIF('reporting boissy'!$F$2:$EE$2,DK$4,'reporting boissy'!$F18:$EE18)+SUMIF('reporting moussy'!$F$2:$EE$2,DK$4,'reporting moussy'!$F18:$EE18)+SUMIF('reporting trappes'!$F$2:$EE$2,DK$4,'reporting trappes'!$F18:$EE18)+SUMIF('SPACELOG 5 BP'!$F$2:$EE$2,DK$4,'SPACELOG 5 BP'!$F18:$EE18)+SUMIF('SPACELOG 6 BP'!$F$2:$EE$2,DK$4,'SPACELOG 6 BP'!$F18:$EE18)+SUMIF('SPACELOG 7 BP'!$F$2:$EE$2,DK$4,'SPACELOG 7 BP'!$F18:$EE18)+SUMIF('SPACELOG 8 BP'!$F$2:$EE$2,DK$4,'SPACELOG 8 BP'!$F18:$EE18)+SUMIF('SPACELOG 9 BP'!$F$2:$EE$2,DK$4,'SPACELOG 9 BP'!$F18:$EE18)+SUMIF('SPACELOG 10 BP'!$F$2:$EE$2,DK$4,'SPACELOG 10 BP'!$F18:$EE18)+SUMIF('SPACELOG 11 BP'!$F$2:$EE$2,DK$4,'SPACELOG 11 BP'!$F18:$EE18)+SUMIF('SPACELOG 12 BP'!$F$2:$EE$2,DK$4,'SPACELOG 12 BP'!$F18:$EE18)</f>
        <v>780</v>
      </c>
      <c r="DL18" s="13">
        <f>SUMIF('reporting montigny'!$F$2:$EE$2,DL$4,'reporting montigny'!$F18:$EE18)+SUMIF('reporting boissy'!$F$2:$EE$2,DL$4,'reporting boissy'!$F18:$EE18)+SUMIF('reporting moussy'!$F$2:$EE$2,DL$4,'reporting moussy'!$F18:$EE18)+SUMIF('reporting trappes'!$F$2:$EE$2,DL$4,'reporting trappes'!$F18:$EE18)+SUMIF('SPACELOG 5 BP'!$F$2:$EE$2,DL$4,'SPACELOG 5 BP'!$F18:$EE18)+SUMIF('SPACELOG 6 BP'!$F$2:$EE$2,DL$4,'SPACELOG 6 BP'!$F18:$EE18)+SUMIF('SPACELOG 7 BP'!$F$2:$EE$2,DL$4,'SPACELOG 7 BP'!$F18:$EE18)+SUMIF('SPACELOG 8 BP'!$F$2:$EE$2,DL$4,'SPACELOG 8 BP'!$F18:$EE18)+SUMIF('SPACELOG 9 BP'!$F$2:$EE$2,DL$4,'SPACELOG 9 BP'!$F18:$EE18)+SUMIF('SPACELOG 10 BP'!$F$2:$EE$2,DL$4,'SPACELOG 10 BP'!$F18:$EE18)+SUMIF('SPACELOG 11 BP'!$F$2:$EE$2,DL$4,'SPACELOG 11 BP'!$F18:$EE18)+SUMIF('SPACELOG 12 BP'!$F$2:$EE$2,DL$4,'SPACELOG 12 BP'!$F18:$EE18)</f>
        <v>780</v>
      </c>
      <c r="DM18" s="13">
        <f>SUMIF('reporting montigny'!$F$2:$EE$2,DM$4,'reporting montigny'!$F18:$EE18)+SUMIF('reporting boissy'!$F$2:$EE$2,DM$4,'reporting boissy'!$F18:$EE18)+SUMIF('reporting moussy'!$F$2:$EE$2,DM$4,'reporting moussy'!$F18:$EE18)+SUMIF('reporting trappes'!$F$2:$EE$2,DM$4,'reporting trappes'!$F18:$EE18)+SUMIF('SPACELOG 5 BP'!$F$2:$EE$2,DM$4,'SPACELOG 5 BP'!$F18:$EE18)+SUMIF('SPACELOG 6 BP'!$F$2:$EE$2,DM$4,'SPACELOG 6 BP'!$F18:$EE18)+SUMIF('SPACELOG 7 BP'!$F$2:$EE$2,DM$4,'SPACELOG 7 BP'!$F18:$EE18)+SUMIF('SPACELOG 8 BP'!$F$2:$EE$2,DM$4,'SPACELOG 8 BP'!$F18:$EE18)+SUMIF('SPACELOG 9 BP'!$F$2:$EE$2,DM$4,'SPACELOG 9 BP'!$F18:$EE18)+SUMIF('SPACELOG 10 BP'!$F$2:$EE$2,DM$4,'SPACELOG 10 BP'!$F18:$EE18)+SUMIF('SPACELOG 11 BP'!$F$2:$EE$2,DM$4,'SPACELOG 11 BP'!$F18:$EE18)+SUMIF('SPACELOG 12 BP'!$F$2:$EE$2,DM$4,'SPACELOG 12 BP'!$F18:$EE18)</f>
        <v>780</v>
      </c>
      <c r="DN18" s="13">
        <f>SUMIF('reporting montigny'!$F$2:$EE$2,DN$4,'reporting montigny'!$F18:$EE18)+SUMIF('reporting boissy'!$F$2:$EE$2,DN$4,'reporting boissy'!$F18:$EE18)+SUMIF('reporting moussy'!$F$2:$EE$2,DN$4,'reporting moussy'!$F18:$EE18)+SUMIF('reporting trappes'!$F$2:$EE$2,DN$4,'reporting trappes'!$F18:$EE18)+SUMIF('SPACELOG 5 BP'!$F$2:$EE$2,DN$4,'SPACELOG 5 BP'!$F18:$EE18)+SUMIF('SPACELOG 6 BP'!$F$2:$EE$2,DN$4,'SPACELOG 6 BP'!$F18:$EE18)+SUMIF('SPACELOG 7 BP'!$F$2:$EE$2,DN$4,'SPACELOG 7 BP'!$F18:$EE18)+SUMIF('SPACELOG 8 BP'!$F$2:$EE$2,DN$4,'SPACELOG 8 BP'!$F18:$EE18)+SUMIF('SPACELOG 9 BP'!$F$2:$EE$2,DN$4,'SPACELOG 9 BP'!$F18:$EE18)+SUMIF('SPACELOG 10 BP'!$F$2:$EE$2,DN$4,'SPACELOG 10 BP'!$F18:$EE18)+SUMIF('SPACELOG 11 BP'!$F$2:$EE$2,DN$4,'SPACELOG 11 BP'!$F18:$EE18)+SUMIF('SPACELOG 12 BP'!$F$2:$EE$2,DN$4,'SPACELOG 12 BP'!$F18:$EE18)</f>
        <v>780</v>
      </c>
      <c r="DO18" s="13">
        <f>SUMIF('reporting montigny'!$F$2:$EE$2,DO$4,'reporting montigny'!$F18:$EE18)+SUMIF('reporting boissy'!$F$2:$EE$2,DO$4,'reporting boissy'!$F18:$EE18)+SUMIF('reporting moussy'!$F$2:$EE$2,DO$4,'reporting moussy'!$F18:$EE18)+SUMIF('reporting trappes'!$F$2:$EE$2,DO$4,'reporting trappes'!$F18:$EE18)+SUMIF('SPACELOG 5 BP'!$F$2:$EE$2,DO$4,'SPACELOG 5 BP'!$F18:$EE18)+SUMIF('SPACELOG 6 BP'!$F$2:$EE$2,DO$4,'SPACELOG 6 BP'!$F18:$EE18)+SUMIF('SPACELOG 7 BP'!$F$2:$EE$2,DO$4,'SPACELOG 7 BP'!$F18:$EE18)+SUMIF('SPACELOG 8 BP'!$F$2:$EE$2,DO$4,'SPACELOG 8 BP'!$F18:$EE18)+SUMIF('SPACELOG 9 BP'!$F$2:$EE$2,DO$4,'SPACELOG 9 BP'!$F18:$EE18)+SUMIF('SPACELOG 10 BP'!$F$2:$EE$2,DO$4,'SPACELOG 10 BP'!$F18:$EE18)+SUMIF('SPACELOG 11 BP'!$F$2:$EE$2,DO$4,'SPACELOG 11 BP'!$F18:$EE18)+SUMIF('SPACELOG 12 BP'!$F$2:$EE$2,DO$4,'SPACELOG 12 BP'!$F18:$EE18)</f>
        <v>780</v>
      </c>
      <c r="DP18" s="13">
        <f>SUMIF('reporting montigny'!$F$2:$EE$2,DP$4,'reporting montigny'!$F18:$EE18)+SUMIF('reporting boissy'!$F$2:$EE$2,DP$4,'reporting boissy'!$F18:$EE18)+SUMIF('reporting moussy'!$F$2:$EE$2,DP$4,'reporting moussy'!$F18:$EE18)+SUMIF('reporting trappes'!$F$2:$EE$2,DP$4,'reporting trappes'!$F18:$EE18)+SUMIF('SPACELOG 5 BP'!$F$2:$EE$2,DP$4,'SPACELOG 5 BP'!$F18:$EE18)+SUMIF('SPACELOG 6 BP'!$F$2:$EE$2,DP$4,'SPACELOG 6 BP'!$F18:$EE18)+SUMIF('SPACELOG 7 BP'!$F$2:$EE$2,DP$4,'SPACELOG 7 BP'!$F18:$EE18)+SUMIF('SPACELOG 8 BP'!$F$2:$EE$2,DP$4,'SPACELOG 8 BP'!$F18:$EE18)+SUMIF('SPACELOG 9 BP'!$F$2:$EE$2,DP$4,'SPACELOG 9 BP'!$F18:$EE18)+SUMIF('SPACELOG 10 BP'!$F$2:$EE$2,DP$4,'SPACELOG 10 BP'!$F18:$EE18)+SUMIF('SPACELOG 11 BP'!$F$2:$EE$2,DP$4,'SPACELOG 11 BP'!$F18:$EE18)+SUMIF('SPACELOG 12 BP'!$F$2:$EE$2,DP$4,'SPACELOG 12 BP'!$F18:$EE18)</f>
        <v>780</v>
      </c>
      <c r="DQ18" s="13">
        <f>SUMIF('reporting montigny'!$F$2:$EE$2,DQ$4,'reporting montigny'!$F18:$EE18)+SUMIF('reporting boissy'!$F$2:$EE$2,DQ$4,'reporting boissy'!$F18:$EE18)+SUMIF('reporting moussy'!$F$2:$EE$2,DQ$4,'reporting moussy'!$F18:$EE18)+SUMIF('reporting trappes'!$F$2:$EE$2,DQ$4,'reporting trappes'!$F18:$EE18)+SUMIF('SPACELOG 5 BP'!$F$2:$EE$2,DQ$4,'SPACELOG 5 BP'!$F18:$EE18)+SUMIF('SPACELOG 6 BP'!$F$2:$EE$2,DQ$4,'SPACELOG 6 BP'!$F18:$EE18)+SUMIF('SPACELOG 7 BP'!$F$2:$EE$2,DQ$4,'SPACELOG 7 BP'!$F18:$EE18)+SUMIF('SPACELOG 8 BP'!$F$2:$EE$2,DQ$4,'SPACELOG 8 BP'!$F18:$EE18)+SUMIF('SPACELOG 9 BP'!$F$2:$EE$2,DQ$4,'SPACELOG 9 BP'!$F18:$EE18)+SUMIF('SPACELOG 10 BP'!$F$2:$EE$2,DQ$4,'SPACELOG 10 BP'!$F18:$EE18)+SUMIF('SPACELOG 11 BP'!$F$2:$EE$2,DQ$4,'SPACELOG 11 BP'!$F18:$EE18)+SUMIF('SPACELOG 12 BP'!$F$2:$EE$2,DQ$4,'SPACELOG 12 BP'!$F18:$EE18)</f>
        <v>780</v>
      </c>
      <c r="DR18" s="14">
        <f t="shared" si="17"/>
        <v>9360</v>
      </c>
    </row>
    <row r="19" spans="1:122" x14ac:dyDescent="0.2">
      <c r="A19" s="11"/>
      <c r="B19" s="12" t="s">
        <v>70</v>
      </c>
      <c r="C19" s="5">
        <v>1800</v>
      </c>
      <c r="E19" s="3" t="s">
        <v>71</v>
      </c>
      <c r="F19" s="13">
        <f>SUMIF('reporting montigny'!$F$2:$EE$2,F$4,'reporting montigny'!$F19:$EE19)+SUMIF('reporting boissy'!$F$2:$EE$2,F$4,'reporting boissy'!$F19:$EE19)+SUMIF('reporting moussy'!$F$2:$EE$2,F$4,'reporting moussy'!$F19:$EE19)+SUMIF('reporting trappes'!$F$2:$EE$2,F$4,'reporting trappes'!$F19:$EE19)+SUMIF('SPACELOG 5 BP'!$F$2:$EE$2,F$4,'SPACELOG 5 BP'!$F19:$EE19)+SUMIF('SPACELOG 6 BP'!$F$2:$EE$2,F$4,'SPACELOG 6 BP'!$F19:$EE19)+SUMIF('SPACELOG 7 BP'!$F$2:$EE$2,F$4,'SPACELOG 7 BP'!$F19:$EE19)+SUMIF('SPACELOG 8 BP'!$F$2:$EE$2,F$4,'SPACELOG 8 BP'!$F19:$EE19)+SUMIF('SPACELOG 9 BP'!$F$2:$EE$2,F$4,'SPACELOG 9 BP'!$F19:$EE19)+SUMIF('SPACELOG 10 BP'!$F$2:$EE$2,F$4,'SPACELOG 10 BP'!$F19:$EE19)+SUMIF('SPACELOG 11 BP'!$F$2:$EE$2,F$4,'SPACELOG 11 BP'!$F19:$EE19)+SUMIF('SPACELOG 12 BP'!$F$2:$EE$2,F$4,'SPACELOG 12 BP'!$F19:$EE19)</f>
        <v>440</v>
      </c>
      <c r="G19" s="13">
        <f>SUMIF('reporting montigny'!$F$2:$EE$2,G$4,'reporting montigny'!$F19:$EE19)+SUMIF('reporting boissy'!$F$2:$EE$2,G$4,'reporting boissy'!$F19:$EE19)+SUMIF('reporting moussy'!$F$2:$EE$2,G$4,'reporting moussy'!$F19:$EE19)+SUMIF('reporting trappes'!$F$2:$EE$2,G$4,'reporting trappes'!$F19:$EE19)+SUMIF('SPACELOG 5 BP'!$F$2:$EE$2,G$4,'SPACELOG 5 BP'!$F19:$EE19)+SUMIF('SPACELOG 6 BP'!$F$2:$EE$2,G$4,'SPACELOG 6 BP'!$F19:$EE19)+SUMIF('SPACELOG 7 BP'!$F$2:$EE$2,G$4,'SPACELOG 7 BP'!$F19:$EE19)+SUMIF('SPACELOG 8 BP'!$F$2:$EE$2,G$4,'SPACELOG 8 BP'!$F19:$EE19)+SUMIF('SPACELOG 9 BP'!$F$2:$EE$2,G$4,'SPACELOG 9 BP'!$F19:$EE19)+SUMIF('SPACELOG 10 BP'!$F$2:$EE$2,G$4,'SPACELOG 10 BP'!$F19:$EE19)+SUMIF('SPACELOG 11 BP'!$F$2:$EE$2,G$4,'SPACELOG 11 BP'!$F19:$EE19)+SUMIF('SPACELOG 12 BP'!$F$2:$EE$2,G$4,'SPACELOG 12 BP'!$F19:$EE19)</f>
        <v>440</v>
      </c>
      <c r="H19" s="13">
        <f>SUMIF('reporting montigny'!$F$2:$EE$2,H$4,'reporting montigny'!$F19:$EE19)+SUMIF('reporting boissy'!$F$2:$EE$2,H$4,'reporting boissy'!$F19:$EE19)+SUMIF('reporting moussy'!$F$2:$EE$2,H$4,'reporting moussy'!$F19:$EE19)+SUMIF('reporting trappes'!$F$2:$EE$2,H$4,'reporting trappes'!$F19:$EE19)+SUMIF('SPACELOG 5 BP'!$F$2:$EE$2,H$4,'SPACELOG 5 BP'!$F19:$EE19)+SUMIF('SPACELOG 6 BP'!$F$2:$EE$2,H$4,'SPACELOG 6 BP'!$F19:$EE19)+SUMIF('SPACELOG 7 BP'!$F$2:$EE$2,H$4,'SPACELOG 7 BP'!$F19:$EE19)+SUMIF('SPACELOG 8 BP'!$F$2:$EE$2,H$4,'SPACELOG 8 BP'!$F19:$EE19)+SUMIF('SPACELOG 9 BP'!$F$2:$EE$2,H$4,'SPACELOG 9 BP'!$F19:$EE19)+SUMIF('SPACELOG 10 BP'!$F$2:$EE$2,H$4,'SPACELOG 10 BP'!$F19:$EE19)+SUMIF('SPACELOG 11 BP'!$F$2:$EE$2,H$4,'SPACELOG 11 BP'!$F19:$EE19)+SUMIF('SPACELOG 12 BP'!$F$2:$EE$2,H$4,'SPACELOG 12 BP'!$F19:$EE19)</f>
        <v>440</v>
      </c>
      <c r="I19" s="13">
        <f>SUMIF('reporting montigny'!$F$2:$EE$2,I$4,'reporting montigny'!$F19:$EE19)+SUMIF('reporting boissy'!$F$2:$EE$2,I$4,'reporting boissy'!$F19:$EE19)+SUMIF('reporting moussy'!$F$2:$EE$2,I$4,'reporting moussy'!$F19:$EE19)+SUMIF('reporting trappes'!$F$2:$EE$2,I$4,'reporting trappes'!$F19:$EE19)+SUMIF('SPACELOG 5 BP'!$F$2:$EE$2,I$4,'SPACELOG 5 BP'!$F19:$EE19)+SUMIF('SPACELOG 6 BP'!$F$2:$EE$2,I$4,'SPACELOG 6 BP'!$F19:$EE19)+SUMIF('SPACELOG 7 BP'!$F$2:$EE$2,I$4,'SPACELOG 7 BP'!$F19:$EE19)+SUMIF('SPACELOG 8 BP'!$F$2:$EE$2,I$4,'SPACELOG 8 BP'!$F19:$EE19)+SUMIF('SPACELOG 9 BP'!$F$2:$EE$2,I$4,'SPACELOG 9 BP'!$F19:$EE19)+SUMIF('SPACELOG 10 BP'!$F$2:$EE$2,I$4,'SPACELOG 10 BP'!$F19:$EE19)+SUMIF('SPACELOG 11 BP'!$F$2:$EE$2,I$4,'SPACELOG 11 BP'!$F19:$EE19)+SUMIF('SPACELOG 12 BP'!$F$2:$EE$2,I$4,'SPACELOG 12 BP'!$F19:$EE19)</f>
        <v>440</v>
      </c>
      <c r="J19" s="13">
        <f>SUMIF('reporting montigny'!$F$2:$EE$2,J$4,'reporting montigny'!$F19:$EE19)+SUMIF('reporting boissy'!$F$2:$EE$2,J$4,'reporting boissy'!$F19:$EE19)+SUMIF('reporting moussy'!$F$2:$EE$2,J$4,'reporting moussy'!$F19:$EE19)+SUMIF('reporting trappes'!$F$2:$EE$2,J$4,'reporting trappes'!$F19:$EE19)+SUMIF('SPACELOG 5 BP'!$F$2:$EE$2,J$4,'SPACELOG 5 BP'!$F19:$EE19)+SUMIF('SPACELOG 6 BP'!$F$2:$EE$2,J$4,'SPACELOG 6 BP'!$F19:$EE19)+SUMIF('SPACELOG 7 BP'!$F$2:$EE$2,J$4,'SPACELOG 7 BP'!$F19:$EE19)+SUMIF('SPACELOG 8 BP'!$F$2:$EE$2,J$4,'SPACELOG 8 BP'!$F19:$EE19)+SUMIF('SPACELOG 9 BP'!$F$2:$EE$2,J$4,'SPACELOG 9 BP'!$F19:$EE19)+SUMIF('SPACELOG 10 BP'!$F$2:$EE$2,J$4,'SPACELOG 10 BP'!$F19:$EE19)+SUMIF('SPACELOG 11 BP'!$F$2:$EE$2,J$4,'SPACELOG 11 BP'!$F19:$EE19)+SUMIF('SPACELOG 12 BP'!$F$2:$EE$2,J$4,'SPACELOG 12 BP'!$F19:$EE19)</f>
        <v>440</v>
      </c>
      <c r="K19" s="13">
        <f>SUMIF('reporting montigny'!$F$2:$EE$2,K$4,'reporting montigny'!$F19:$EE19)+SUMIF('reporting boissy'!$F$2:$EE$2,K$4,'reporting boissy'!$F19:$EE19)+SUMIF('reporting moussy'!$F$2:$EE$2,K$4,'reporting moussy'!$F19:$EE19)+SUMIF('reporting trappes'!$F$2:$EE$2,K$4,'reporting trappes'!$F19:$EE19)+SUMIF('SPACELOG 5 BP'!$F$2:$EE$2,K$4,'SPACELOG 5 BP'!$F19:$EE19)+SUMIF('SPACELOG 6 BP'!$F$2:$EE$2,K$4,'SPACELOG 6 BP'!$F19:$EE19)+SUMIF('SPACELOG 7 BP'!$F$2:$EE$2,K$4,'SPACELOG 7 BP'!$F19:$EE19)+SUMIF('SPACELOG 8 BP'!$F$2:$EE$2,K$4,'SPACELOG 8 BP'!$F19:$EE19)+SUMIF('SPACELOG 9 BP'!$F$2:$EE$2,K$4,'SPACELOG 9 BP'!$F19:$EE19)+SUMIF('SPACELOG 10 BP'!$F$2:$EE$2,K$4,'SPACELOG 10 BP'!$F19:$EE19)+SUMIF('SPACELOG 11 BP'!$F$2:$EE$2,K$4,'SPACELOG 11 BP'!$F19:$EE19)+SUMIF('SPACELOG 12 BP'!$F$2:$EE$2,K$4,'SPACELOG 12 BP'!$F19:$EE19)</f>
        <v>440</v>
      </c>
      <c r="L19" s="13">
        <f>SUMIF('reporting montigny'!$F$2:$EE$2,L$4,'reporting montigny'!$F19:$EE19)+SUMIF('reporting boissy'!$F$2:$EE$2,L$4,'reporting boissy'!$F19:$EE19)+SUMIF('reporting moussy'!$F$2:$EE$2,L$4,'reporting moussy'!$F19:$EE19)+SUMIF('reporting trappes'!$F$2:$EE$2,L$4,'reporting trappes'!$F19:$EE19)+SUMIF('SPACELOG 5 BP'!$F$2:$EE$2,L$4,'SPACELOG 5 BP'!$F19:$EE19)+SUMIF('SPACELOG 6 BP'!$F$2:$EE$2,L$4,'SPACELOG 6 BP'!$F19:$EE19)+SUMIF('SPACELOG 7 BP'!$F$2:$EE$2,L$4,'SPACELOG 7 BP'!$F19:$EE19)+SUMIF('SPACELOG 8 BP'!$F$2:$EE$2,L$4,'SPACELOG 8 BP'!$F19:$EE19)+SUMIF('SPACELOG 9 BP'!$F$2:$EE$2,L$4,'SPACELOG 9 BP'!$F19:$EE19)+SUMIF('SPACELOG 10 BP'!$F$2:$EE$2,L$4,'SPACELOG 10 BP'!$F19:$EE19)+SUMIF('SPACELOG 11 BP'!$F$2:$EE$2,L$4,'SPACELOG 11 BP'!$F19:$EE19)+SUMIF('SPACELOG 12 BP'!$F$2:$EE$2,L$4,'SPACELOG 12 BP'!$F19:$EE19)</f>
        <v>440</v>
      </c>
      <c r="M19" s="13">
        <f>SUMIF('reporting montigny'!$F$2:$EE$2,M$4,'reporting montigny'!$F19:$EE19)+SUMIF('reporting boissy'!$F$2:$EE$2,M$4,'reporting boissy'!$F19:$EE19)+SUMIF('reporting moussy'!$F$2:$EE$2,M$4,'reporting moussy'!$F19:$EE19)+SUMIF('reporting trappes'!$F$2:$EE$2,M$4,'reporting trappes'!$F19:$EE19)+SUMIF('SPACELOG 5 BP'!$F$2:$EE$2,M$4,'SPACELOG 5 BP'!$F19:$EE19)+SUMIF('SPACELOG 6 BP'!$F$2:$EE$2,M$4,'SPACELOG 6 BP'!$F19:$EE19)+SUMIF('SPACELOG 7 BP'!$F$2:$EE$2,M$4,'SPACELOG 7 BP'!$F19:$EE19)+SUMIF('SPACELOG 8 BP'!$F$2:$EE$2,M$4,'SPACELOG 8 BP'!$F19:$EE19)+SUMIF('SPACELOG 9 BP'!$F$2:$EE$2,M$4,'SPACELOG 9 BP'!$F19:$EE19)+SUMIF('SPACELOG 10 BP'!$F$2:$EE$2,M$4,'SPACELOG 10 BP'!$F19:$EE19)+SUMIF('SPACELOG 11 BP'!$F$2:$EE$2,M$4,'SPACELOG 11 BP'!$F19:$EE19)+SUMIF('SPACELOG 12 BP'!$F$2:$EE$2,M$4,'SPACELOG 12 BP'!$F19:$EE19)</f>
        <v>440</v>
      </c>
      <c r="N19" s="13">
        <f>SUMIF('reporting montigny'!$F$2:$EE$2,N$4,'reporting montigny'!$F19:$EE19)+SUMIF('reporting boissy'!$F$2:$EE$2,N$4,'reporting boissy'!$F19:$EE19)+SUMIF('reporting moussy'!$F$2:$EE$2,N$4,'reporting moussy'!$F19:$EE19)+SUMIF('reporting trappes'!$F$2:$EE$2,N$4,'reporting trappes'!$F19:$EE19)+SUMIF('SPACELOG 5 BP'!$F$2:$EE$2,N$4,'SPACELOG 5 BP'!$F19:$EE19)+SUMIF('SPACELOG 6 BP'!$F$2:$EE$2,N$4,'SPACELOG 6 BP'!$F19:$EE19)+SUMIF('SPACELOG 7 BP'!$F$2:$EE$2,N$4,'SPACELOG 7 BP'!$F19:$EE19)+SUMIF('SPACELOG 8 BP'!$F$2:$EE$2,N$4,'SPACELOG 8 BP'!$F19:$EE19)+SUMIF('SPACELOG 9 BP'!$F$2:$EE$2,N$4,'SPACELOG 9 BP'!$F19:$EE19)+SUMIF('SPACELOG 10 BP'!$F$2:$EE$2,N$4,'SPACELOG 10 BP'!$F19:$EE19)+SUMIF('SPACELOG 11 BP'!$F$2:$EE$2,N$4,'SPACELOG 11 BP'!$F19:$EE19)+SUMIF('SPACELOG 12 BP'!$F$2:$EE$2,N$4,'SPACELOG 12 BP'!$F19:$EE19)</f>
        <v>440</v>
      </c>
      <c r="O19" s="13">
        <f>SUMIF('reporting montigny'!$F$2:$EE$2,O$4,'reporting montigny'!$F19:$EE19)+SUMIF('reporting boissy'!$F$2:$EE$2,O$4,'reporting boissy'!$F19:$EE19)+SUMIF('reporting moussy'!$F$2:$EE$2,O$4,'reporting moussy'!$F19:$EE19)+SUMIF('reporting trappes'!$F$2:$EE$2,O$4,'reporting trappes'!$F19:$EE19)+SUMIF('SPACELOG 5 BP'!$F$2:$EE$2,O$4,'SPACELOG 5 BP'!$F19:$EE19)+SUMIF('SPACELOG 6 BP'!$F$2:$EE$2,O$4,'SPACELOG 6 BP'!$F19:$EE19)+SUMIF('SPACELOG 7 BP'!$F$2:$EE$2,O$4,'SPACELOG 7 BP'!$F19:$EE19)+SUMIF('SPACELOG 8 BP'!$F$2:$EE$2,O$4,'SPACELOG 8 BP'!$F19:$EE19)+SUMIF('SPACELOG 9 BP'!$F$2:$EE$2,O$4,'SPACELOG 9 BP'!$F19:$EE19)+SUMIF('SPACELOG 10 BP'!$F$2:$EE$2,O$4,'SPACELOG 10 BP'!$F19:$EE19)+SUMIF('SPACELOG 11 BP'!$F$2:$EE$2,O$4,'SPACELOG 11 BP'!$F19:$EE19)+SUMIF('SPACELOG 12 BP'!$F$2:$EE$2,O$4,'SPACELOG 12 BP'!$F19:$EE19)</f>
        <v>440</v>
      </c>
      <c r="P19" s="13">
        <f>SUMIF('reporting montigny'!$F$2:$EE$2,P$4,'reporting montigny'!$F19:$EE19)+SUMIF('reporting boissy'!$F$2:$EE$2,P$4,'reporting boissy'!$F19:$EE19)+SUMIF('reporting moussy'!$F$2:$EE$2,P$4,'reporting moussy'!$F19:$EE19)+SUMIF('reporting trappes'!$F$2:$EE$2,P$4,'reporting trappes'!$F19:$EE19)+SUMIF('SPACELOG 5 BP'!$F$2:$EE$2,P$4,'SPACELOG 5 BP'!$F19:$EE19)+SUMIF('SPACELOG 6 BP'!$F$2:$EE$2,P$4,'SPACELOG 6 BP'!$F19:$EE19)+SUMIF('SPACELOG 7 BP'!$F$2:$EE$2,P$4,'SPACELOG 7 BP'!$F19:$EE19)+SUMIF('SPACELOG 8 BP'!$F$2:$EE$2,P$4,'SPACELOG 8 BP'!$F19:$EE19)+SUMIF('SPACELOG 9 BP'!$F$2:$EE$2,P$4,'SPACELOG 9 BP'!$F19:$EE19)+SUMIF('SPACELOG 10 BP'!$F$2:$EE$2,P$4,'SPACELOG 10 BP'!$F19:$EE19)+SUMIF('SPACELOG 11 BP'!$F$2:$EE$2,P$4,'SPACELOG 11 BP'!$F19:$EE19)+SUMIF('SPACELOG 12 BP'!$F$2:$EE$2,P$4,'SPACELOG 12 BP'!$F19:$EE19)</f>
        <v>440</v>
      </c>
      <c r="Q19" s="13">
        <f>SUMIF('reporting montigny'!$F$2:$EE$2,Q$4,'reporting montigny'!$F19:$EE19)+SUMIF('reporting boissy'!$F$2:$EE$2,Q$4,'reporting boissy'!$F19:$EE19)+SUMIF('reporting moussy'!$F$2:$EE$2,Q$4,'reporting moussy'!$F19:$EE19)+SUMIF('reporting trappes'!$F$2:$EE$2,Q$4,'reporting trappes'!$F19:$EE19)+SUMIF('SPACELOG 5 BP'!$F$2:$EE$2,Q$4,'SPACELOG 5 BP'!$F19:$EE19)+SUMIF('SPACELOG 6 BP'!$F$2:$EE$2,Q$4,'SPACELOG 6 BP'!$F19:$EE19)+SUMIF('SPACELOG 7 BP'!$F$2:$EE$2,Q$4,'SPACELOG 7 BP'!$F19:$EE19)+SUMIF('SPACELOG 8 BP'!$F$2:$EE$2,Q$4,'SPACELOG 8 BP'!$F19:$EE19)+SUMIF('SPACELOG 9 BP'!$F$2:$EE$2,Q$4,'SPACELOG 9 BP'!$F19:$EE19)+SUMIF('SPACELOG 10 BP'!$F$2:$EE$2,Q$4,'SPACELOG 10 BP'!$F19:$EE19)+SUMIF('SPACELOG 11 BP'!$F$2:$EE$2,Q$4,'SPACELOG 11 BP'!$F19:$EE19)+SUMIF('SPACELOG 12 BP'!$F$2:$EE$2,Q$4,'SPACELOG 12 BP'!$F19:$EE19)</f>
        <v>440</v>
      </c>
      <c r="R19" s="14">
        <f t="shared" si="9"/>
        <v>5280</v>
      </c>
      <c r="S19" s="13">
        <f>SUMIF('reporting montigny'!$F$2:$EE$2,S$4,'reporting montigny'!$F19:$EE19)+SUMIF('reporting boissy'!$F$2:$EE$2,S$4,'reporting boissy'!$F19:$EE19)+SUMIF('reporting moussy'!$F$2:$EE$2,S$4,'reporting moussy'!$F19:$EE19)+SUMIF('reporting trappes'!$F$2:$EE$2,S$4,'reporting trappes'!$F19:$EE19)+SUMIF('SPACELOG 5 BP'!$F$2:$EE$2,S$4,'SPACELOG 5 BP'!$F19:$EE19)+SUMIF('SPACELOG 6 BP'!$F$2:$EE$2,S$4,'SPACELOG 6 BP'!$F19:$EE19)+SUMIF('SPACELOG 7 BP'!$F$2:$EE$2,S$4,'SPACELOG 7 BP'!$F19:$EE19)+SUMIF('SPACELOG 8 BP'!$F$2:$EE$2,S$4,'SPACELOG 8 BP'!$F19:$EE19)+SUMIF('SPACELOG 9 BP'!$F$2:$EE$2,S$4,'SPACELOG 9 BP'!$F19:$EE19)+SUMIF('SPACELOG 10 BP'!$F$2:$EE$2,S$4,'SPACELOG 10 BP'!$F19:$EE19)+SUMIF('SPACELOG 11 BP'!$F$2:$EE$2,S$4,'SPACELOG 11 BP'!$F19:$EE19)+SUMIF('SPACELOG 12 BP'!$F$2:$EE$2,S$4,'SPACELOG 12 BP'!$F19:$EE19)</f>
        <v>445</v>
      </c>
      <c r="T19" s="13">
        <f>SUMIF('reporting montigny'!$F$2:$EE$2,T$4,'reporting montigny'!$F19:$EE19)+SUMIF('reporting boissy'!$F$2:$EE$2,T$4,'reporting boissy'!$F19:$EE19)+SUMIF('reporting moussy'!$F$2:$EE$2,T$4,'reporting moussy'!$F19:$EE19)+SUMIF('reporting trappes'!$F$2:$EE$2,T$4,'reporting trappes'!$F19:$EE19)+SUMIF('SPACELOG 5 BP'!$F$2:$EE$2,T$4,'SPACELOG 5 BP'!$F19:$EE19)+SUMIF('SPACELOG 6 BP'!$F$2:$EE$2,T$4,'SPACELOG 6 BP'!$F19:$EE19)+SUMIF('SPACELOG 7 BP'!$F$2:$EE$2,T$4,'SPACELOG 7 BP'!$F19:$EE19)+SUMIF('SPACELOG 8 BP'!$F$2:$EE$2,T$4,'SPACELOG 8 BP'!$F19:$EE19)+SUMIF('SPACELOG 9 BP'!$F$2:$EE$2,T$4,'SPACELOG 9 BP'!$F19:$EE19)+SUMIF('SPACELOG 10 BP'!$F$2:$EE$2,T$4,'SPACELOG 10 BP'!$F19:$EE19)+SUMIF('SPACELOG 11 BP'!$F$2:$EE$2,T$4,'SPACELOG 11 BP'!$F19:$EE19)+SUMIF('SPACELOG 12 BP'!$F$2:$EE$2,T$4,'SPACELOG 12 BP'!$F19:$EE19)</f>
        <v>445</v>
      </c>
      <c r="U19" s="13">
        <f>SUMIF('reporting montigny'!$F$2:$EE$2,U$4,'reporting montigny'!$F19:$EE19)+SUMIF('reporting boissy'!$F$2:$EE$2,U$4,'reporting boissy'!$F19:$EE19)+SUMIF('reporting moussy'!$F$2:$EE$2,U$4,'reporting moussy'!$F19:$EE19)+SUMIF('reporting trappes'!$F$2:$EE$2,U$4,'reporting trappes'!$F19:$EE19)+SUMIF('SPACELOG 5 BP'!$F$2:$EE$2,U$4,'SPACELOG 5 BP'!$F19:$EE19)+SUMIF('SPACELOG 6 BP'!$F$2:$EE$2,U$4,'SPACELOG 6 BP'!$F19:$EE19)+SUMIF('SPACELOG 7 BP'!$F$2:$EE$2,U$4,'SPACELOG 7 BP'!$F19:$EE19)+SUMIF('SPACELOG 8 BP'!$F$2:$EE$2,U$4,'SPACELOG 8 BP'!$F19:$EE19)+SUMIF('SPACELOG 9 BP'!$F$2:$EE$2,U$4,'SPACELOG 9 BP'!$F19:$EE19)+SUMIF('SPACELOG 10 BP'!$F$2:$EE$2,U$4,'SPACELOG 10 BP'!$F19:$EE19)+SUMIF('SPACELOG 11 BP'!$F$2:$EE$2,U$4,'SPACELOG 11 BP'!$F19:$EE19)+SUMIF('SPACELOG 12 BP'!$F$2:$EE$2,U$4,'SPACELOG 12 BP'!$F19:$EE19)</f>
        <v>445</v>
      </c>
      <c r="V19" s="13">
        <f>SUMIF('reporting montigny'!$F$2:$EE$2,V$4,'reporting montigny'!$F19:$EE19)+SUMIF('reporting boissy'!$F$2:$EE$2,V$4,'reporting boissy'!$F19:$EE19)+SUMIF('reporting moussy'!$F$2:$EE$2,V$4,'reporting moussy'!$F19:$EE19)+SUMIF('reporting trappes'!$F$2:$EE$2,V$4,'reporting trappes'!$F19:$EE19)+SUMIF('SPACELOG 5 BP'!$F$2:$EE$2,V$4,'SPACELOG 5 BP'!$F19:$EE19)+SUMIF('SPACELOG 6 BP'!$F$2:$EE$2,V$4,'SPACELOG 6 BP'!$F19:$EE19)+SUMIF('SPACELOG 7 BP'!$F$2:$EE$2,V$4,'SPACELOG 7 BP'!$F19:$EE19)+SUMIF('SPACELOG 8 BP'!$F$2:$EE$2,V$4,'SPACELOG 8 BP'!$F19:$EE19)+SUMIF('SPACELOG 9 BP'!$F$2:$EE$2,V$4,'SPACELOG 9 BP'!$F19:$EE19)+SUMIF('SPACELOG 10 BP'!$F$2:$EE$2,V$4,'SPACELOG 10 BP'!$F19:$EE19)+SUMIF('SPACELOG 11 BP'!$F$2:$EE$2,V$4,'SPACELOG 11 BP'!$F19:$EE19)+SUMIF('SPACELOG 12 BP'!$F$2:$EE$2,V$4,'SPACELOG 12 BP'!$F19:$EE19)</f>
        <v>445</v>
      </c>
      <c r="W19" s="13">
        <f>SUMIF('reporting montigny'!$F$2:$EE$2,W$4,'reporting montigny'!$F19:$EE19)+SUMIF('reporting boissy'!$F$2:$EE$2,W$4,'reporting boissy'!$F19:$EE19)+SUMIF('reporting moussy'!$F$2:$EE$2,W$4,'reporting moussy'!$F19:$EE19)+SUMIF('reporting trappes'!$F$2:$EE$2,W$4,'reporting trappes'!$F19:$EE19)+SUMIF('SPACELOG 5 BP'!$F$2:$EE$2,W$4,'SPACELOG 5 BP'!$F19:$EE19)+SUMIF('SPACELOG 6 BP'!$F$2:$EE$2,W$4,'SPACELOG 6 BP'!$F19:$EE19)+SUMIF('SPACELOG 7 BP'!$F$2:$EE$2,W$4,'SPACELOG 7 BP'!$F19:$EE19)+SUMIF('SPACELOG 8 BP'!$F$2:$EE$2,W$4,'SPACELOG 8 BP'!$F19:$EE19)+SUMIF('SPACELOG 9 BP'!$F$2:$EE$2,W$4,'SPACELOG 9 BP'!$F19:$EE19)+SUMIF('SPACELOG 10 BP'!$F$2:$EE$2,W$4,'SPACELOG 10 BP'!$F19:$EE19)+SUMIF('SPACELOG 11 BP'!$F$2:$EE$2,W$4,'SPACELOG 11 BP'!$F19:$EE19)+SUMIF('SPACELOG 12 BP'!$F$2:$EE$2,W$4,'SPACELOG 12 BP'!$F19:$EE19)</f>
        <v>445</v>
      </c>
      <c r="X19" s="13">
        <f>SUMIF('reporting montigny'!$F$2:$EE$2,X$4,'reporting montigny'!$F19:$EE19)+SUMIF('reporting boissy'!$F$2:$EE$2,X$4,'reporting boissy'!$F19:$EE19)+SUMIF('reporting moussy'!$F$2:$EE$2,X$4,'reporting moussy'!$F19:$EE19)+SUMIF('reporting trappes'!$F$2:$EE$2,X$4,'reporting trappes'!$F19:$EE19)+SUMIF('SPACELOG 5 BP'!$F$2:$EE$2,X$4,'SPACELOG 5 BP'!$F19:$EE19)+SUMIF('SPACELOG 6 BP'!$F$2:$EE$2,X$4,'SPACELOG 6 BP'!$F19:$EE19)+SUMIF('SPACELOG 7 BP'!$F$2:$EE$2,X$4,'SPACELOG 7 BP'!$F19:$EE19)+SUMIF('SPACELOG 8 BP'!$F$2:$EE$2,X$4,'SPACELOG 8 BP'!$F19:$EE19)+SUMIF('SPACELOG 9 BP'!$F$2:$EE$2,X$4,'SPACELOG 9 BP'!$F19:$EE19)+SUMIF('SPACELOG 10 BP'!$F$2:$EE$2,X$4,'SPACELOG 10 BP'!$F19:$EE19)+SUMIF('SPACELOG 11 BP'!$F$2:$EE$2,X$4,'SPACELOG 11 BP'!$F19:$EE19)+SUMIF('SPACELOG 12 BP'!$F$2:$EE$2,X$4,'SPACELOG 12 BP'!$F19:$EE19)</f>
        <v>445</v>
      </c>
      <c r="Y19" s="13">
        <f>SUMIF('reporting montigny'!$F$2:$EE$2,Y$4,'reporting montigny'!$F19:$EE19)+SUMIF('reporting boissy'!$F$2:$EE$2,Y$4,'reporting boissy'!$F19:$EE19)+SUMIF('reporting moussy'!$F$2:$EE$2,Y$4,'reporting moussy'!$F19:$EE19)+SUMIF('reporting trappes'!$F$2:$EE$2,Y$4,'reporting trappes'!$F19:$EE19)+SUMIF('SPACELOG 5 BP'!$F$2:$EE$2,Y$4,'SPACELOG 5 BP'!$F19:$EE19)+SUMIF('SPACELOG 6 BP'!$F$2:$EE$2,Y$4,'SPACELOG 6 BP'!$F19:$EE19)+SUMIF('SPACELOG 7 BP'!$F$2:$EE$2,Y$4,'SPACELOG 7 BP'!$F19:$EE19)+SUMIF('SPACELOG 8 BP'!$F$2:$EE$2,Y$4,'SPACELOG 8 BP'!$F19:$EE19)+SUMIF('SPACELOG 9 BP'!$F$2:$EE$2,Y$4,'SPACELOG 9 BP'!$F19:$EE19)+SUMIF('SPACELOG 10 BP'!$F$2:$EE$2,Y$4,'SPACELOG 10 BP'!$F19:$EE19)+SUMIF('SPACELOG 11 BP'!$F$2:$EE$2,Y$4,'SPACELOG 11 BP'!$F19:$EE19)+SUMIF('SPACELOG 12 BP'!$F$2:$EE$2,Y$4,'SPACELOG 12 BP'!$F19:$EE19)</f>
        <v>445</v>
      </c>
      <c r="Z19" s="13">
        <f>SUMIF('reporting montigny'!$F$2:$EE$2,Z$4,'reporting montigny'!$F19:$EE19)+SUMIF('reporting boissy'!$F$2:$EE$2,Z$4,'reporting boissy'!$F19:$EE19)+SUMIF('reporting moussy'!$F$2:$EE$2,Z$4,'reporting moussy'!$F19:$EE19)+SUMIF('reporting trappes'!$F$2:$EE$2,Z$4,'reporting trappes'!$F19:$EE19)+SUMIF('SPACELOG 5 BP'!$F$2:$EE$2,Z$4,'SPACELOG 5 BP'!$F19:$EE19)+SUMIF('SPACELOG 6 BP'!$F$2:$EE$2,Z$4,'SPACELOG 6 BP'!$F19:$EE19)+SUMIF('SPACELOG 7 BP'!$F$2:$EE$2,Z$4,'SPACELOG 7 BP'!$F19:$EE19)+SUMIF('SPACELOG 8 BP'!$F$2:$EE$2,Z$4,'SPACELOG 8 BP'!$F19:$EE19)+SUMIF('SPACELOG 9 BP'!$F$2:$EE$2,Z$4,'SPACELOG 9 BP'!$F19:$EE19)+SUMIF('SPACELOG 10 BP'!$F$2:$EE$2,Z$4,'SPACELOG 10 BP'!$F19:$EE19)+SUMIF('SPACELOG 11 BP'!$F$2:$EE$2,Z$4,'SPACELOG 11 BP'!$F19:$EE19)+SUMIF('SPACELOG 12 BP'!$F$2:$EE$2,Z$4,'SPACELOG 12 BP'!$F19:$EE19)</f>
        <v>445</v>
      </c>
      <c r="AA19" s="13">
        <f>SUMIF('reporting montigny'!$F$2:$EE$2,AA$4,'reporting montigny'!$F19:$EE19)+SUMIF('reporting boissy'!$F$2:$EE$2,AA$4,'reporting boissy'!$F19:$EE19)+SUMIF('reporting moussy'!$F$2:$EE$2,AA$4,'reporting moussy'!$F19:$EE19)+SUMIF('reporting trappes'!$F$2:$EE$2,AA$4,'reporting trappes'!$F19:$EE19)+SUMIF('SPACELOG 5 BP'!$F$2:$EE$2,AA$4,'SPACELOG 5 BP'!$F19:$EE19)+SUMIF('SPACELOG 6 BP'!$F$2:$EE$2,AA$4,'SPACELOG 6 BP'!$F19:$EE19)+SUMIF('SPACELOG 7 BP'!$F$2:$EE$2,AA$4,'SPACELOG 7 BP'!$F19:$EE19)+SUMIF('SPACELOG 8 BP'!$F$2:$EE$2,AA$4,'SPACELOG 8 BP'!$F19:$EE19)+SUMIF('SPACELOG 9 BP'!$F$2:$EE$2,AA$4,'SPACELOG 9 BP'!$F19:$EE19)+SUMIF('SPACELOG 10 BP'!$F$2:$EE$2,AA$4,'SPACELOG 10 BP'!$F19:$EE19)+SUMIF('SPACELOG 11 BP'!$F$2:$EE$2,AA$4,'SPACELOG 11 BP'!$F19:$EE19)+SUMIF('SPACELOG 12 BP'!$F$2:$EE$2,AA$4,'SPACELOG 12 BP'!$F19:$EE19)</f>
        <v>445</v>
      </c>
      <c r="AB19" s="13">
        <f>SUMIF('reporting montigny'!$F$2:$EE$2,AB$4,'reporting montigny'!$F19:$EE19)+SUMIF('reporting boissy'!$F$2:$EE$2,AB$4,'reporting boissy'!$F19:$EE19)+SUMIF('reporting moussy'!$F$2:$EE$2,AB$4,'reporting moussy'!$F19:$EE19)+SUMIF('reporting trappes'!$F$2:$EE$2,AB$4,'reporting trappes'!$F19:$EE19)+SUMIF('SPACELOG 5 BP'!$F$2:$EE$2,AB$4,'SPACELOG 5 BP'!$F19:$EE19)+SUMIF('SPACELOG 6 BP'!$F$2:$EE$2,AB$4,'SPACELOG 6 BP'!$F19:$EE19)+SUMIF('SPACELOG 7 BP'!$F$2:$EE$2,AB$4,'SPACELOG 7 BP'!$F19:$EE19)+SUMIF('SPACELOG 8 BP'!$F$2:$EE$2,AB$4,'SPACELOG 8 BP'!$F19:$EE19)+SUMIF('SPACELOG 9 BP'!$F$2:$EE$2,AB$4,'SPACELOG 9 BP'!$F19:$EE19)+SUMIF('SPACELOG 10 BP'!$F$2:$EE$2,AB$4,'SPACELOG 10 BP'!$F19:$EE19)+SUMIF('SPACELOG 11 BP'!$F$2:$EE$2,AB$4,'SPACELOG 11 BP'!$F19:$EE19)+SUMIF('SPACELOG 12 BP'!$F$2:$EE$2,AB$4,'SPACELOG 12 BP'!$F19:$EE19)</f>
        <v>445</v>
      </c>
      <c r="AC19" s="13">
        <f>SUMIF('reporting montigny'!$F$2:$EE$2,AC$4,'reporting montigny'!$F19:$EE19)+SUMIF('reporting boissy'!$F$2:$EE$2,AC$4,'reporting boissy'!$F19:$EE19)+SUMIF('reporting moussy'!$F$2:$EE$2,AC$4,'reporting moussy'!$F19:$EE19)+SUMIF('reporting trappes'!$F$2:$EE$2,AC$4,'reporting trappes'!$F19:$EE19)+SUMIF('SPACELOG 5 BP'!$F$2:$EE$2,AC$4,'SPACELOG 5 BP'!$F19:$EE19)+SUMIF('SPACELOG 6 BP'!$F$2:$EE$2,AC$4,'SPACELOG 6 BP'!$F19:$EE19)+SUMIF('SPACELOG 7 BP'!$F$2:$EE$2,AC$4,'SPACELOG 7 BP'!$F19:$EE19)+SUMIF('SPACELOG 8 BP'!$F$2:$EE$2,AC$4,'SPACELOG 8 BP'!$F19:$EE19)+SUMIF('SPACELOG 9 BP'!$F$2:$EE$2,AC$4,'SPACELOG 9 BP'!$F19:$EE19)+SUMIF('SPACELOG 10 BP'!$F$2:$EE$2,AC$4,'SPACELOG 10 BP'!$F19:$EE19)+SUMIF('SPACELOG 11 BP'!$F$2:$EE$2,AC$4,'SPACELOG 11 BP'!$F19:$EE19)+SUMIF('SPACELOG 12 BP'!$F$2:$EE$2,AC$4,'SPACELOG 12 BP'!$F19:$EE19)</f>
        <v>445</v>
      </c>
      <c r="AD19" s="13">
        <f>SUMIF('reporting montigny'!$F$2:$EE$2,AD$4,'reporting montigny'!$F19:$EE19)+SUMIF('reporting boissy'!$F$2:$EE$2,AD$4,'reporting boissy'!$F19:$EE19)+SUMIF('reporting moussy'!$F$2:$EE$2,AD$4,'reporting moussy'!$F19:$EE19)+SUMIF('reporting trappes'!$F$2:$EE$2,AD$4,'reporting trappes'!$F19:$EE19)+SUMIF('SPACELOG 5 BP'!$F$2:$EE$2,AD$4,'SPACELOG 5 BP'!$F19:$EE19)+SUMIF('SPACELOG 6 BP'!$F$2:$EE$2,AD$4,'SPACELOG 6 BP'!$F19:$EE19)+SUMIF('SPACELOG 7 BP'!$F$2:$EE$2,AD$4,'SPACELOG 7 BP'!$F19:$EE19)+SUMIF('SPACELOG 8 BP'!$F$2:$EE$2,AD$4,'SPACELOG 8 BP'!$F19:$EE19)+SUMIF('SPACELOG 9 BP'!$F$2:$EE$2,AD$4,'SPACELOG 9 BP'!$F19:$EE19)+SUMIF('SPACELOG 10 BP'!$F$2:$EE$2,AD$4,'SPACELOG 10 BP'!$F19:$EE19)+SUMIF('SPACELOG 11 BP'!$F$2:$EE$2,AD$4,'SPACELOG 11 BP'!$F19:$EE19)+SUMIF('SPACELOG 12 BP'!$F$2:$EE$2,AD$4,'SPACELOG 12 BP'!$F19:$EE19)</f>
        <v>445</v>
      </c>
      <c r="AE19" s="14">
        <f t="shared" si="10"/>
        <v>5340</v>
      </c>
      <c r="AF19" s="13">
        <f>SUMIF('reporting montigny'!$F$2:$EE$2,AF$4,'reporting montigny'!$F19:$EE19)+SUMIF('reporting boissy'!$F$2:$EE$2,AF$4,'reporting boissy'!$F19:$EE19)+SUMIF('reporting moussy'!$F$2:$EE$2,AF$4,'reporting moussy'!$F19:$EE19)+SUMIF('reporting trappes'!$F$2:$EE$2,AF$4,'reporting trappes'!$F19:$EE19)+SUMIF('SPACELOG 5 BP'!$F$2:$EE$2,AF$4,'SPACELOG 5 BP'!$F19:$EE19)+SUMIF('SPACELOG 6 BP'!$F$2:$EE$2,AF$4,'SPACELOG 6 BP'!$F19:$EE19)+SUMIF('SPACELOG 7 BP'!$F$2:$EE$2,AF$4,'SPACELOG 7 BP'!$F19:$EE19)+SUMIF('SPACELOG 8 BP'!$F$2:$EE$2,AF$4,'SPACELOG 8 BP'!$F19:$EE19)+SUMIF('SPACELOG 9 BP'!$F$2:$EE$2,AF$4,'SPACELOG 9 BP'!$F19:$EE19)+SUMIF('SPACELOG 10 BP'!$F$2:$EE$2,AF$4,'SPACELOG 10 BP'!$F19:$EE19)+SUMIF('SPACELOG 11 BP'!$F$2:$EE$2,AF$4,'SPACELOG 11 BP'!$F19:$EE19)+SUMIF('SPACELOG 12 BP'!$F$2:$EE$2,AF$4,'SPACELOG 12 BP'!$F19:$EE19)</f>
        <v>440</v>
      </c>
      <c r="AG19" s="13">
        <f>SUMIF('reporting montigny'!$F$2:$EE$2,AG$4,'reporting montigny'!$F19:$EE19)+SUMIF('reporting boissy'!$F$2:$EE$2,AG$4,'reporting boissy'!$F19:$EE19)+SUMIF('reporting moussy'!$F$2:$EE$2,AG$4,'reporting moussy'!$F19:$EE19)+SUMIF('reporting trappes'!$F$2:$EE$2,AG$4,'reporting trappes'!$F19:$EE19)+SUMIF('SPACELOG 5 BP'!$F$2:$EE$2,AG$4,'SPACELOG 5 BP'!$F19:$EE19)+SUMIF('SPACELOG 6 BP'!$F$2:$EE$2,AG$4,'SPACELOG 6 BP'!$F19:$EE19)+SUMIF('SPACELOG 7 BP'!$F$2:$EE$2,AG$4,'SPACELOG 7 BP'!$F19:$EE19)+SUMIF('SPACELOG 8 BP'!$F$2:$EE$2,AG$4,'SPACELOG 8 BP'!$F19:$EE19)+SUMIF('SPACELOG 9 BP'!$F$2:$EE$2,AG$4,'SPACELOG 9 BP'!$F19:$EE19)+SUMIF('SPACELOG 10 BP'!$F$2:$EE$2,AG$4,'SPACELOG 10 BP'!$F19:$EE19)+SUMIF('SPACELOG 11 BP'!$F$2:$EE$2,AG$4,'SPACELOG 11 BP'!$F19:$EE19)+SUMIF('SPACELOG 12 BP'!$F$2:$EE$2,AG$4,'SPACELOG 12 BP'!$F19:$EE19)</f>
        <v>440</v>
      </c>
      <c r="AH19" s="13">
        <f>SUMIF('reporting montigny'!$F$2:$EE$2,AH$4,'reporting montigny'!$F19:$EE19)+SUMIF('reporting boissy'!$F$2:$EE$2,AH$4,'reporting boissy'!$F19:$EE19)+SUMIF('reporting moussy'!$F$2:$EE$2,AH$4,'reporting moussy'!$F19:$EE19)+SUMIF('reporting trappes'!$F$2:$EE$2,AH$4,'reporting trappes'!$F19:$EE19)+SUMIF('SPACELOG 5 BP'!$F$2:$EE$2,AH$4,'SPACELOG 5 BP'!$F19:$EE19)+SUMIF('SPACELOG 6 BP'!$F$2:$EE$2,AH$4,'SPACELOG 6 BP'!$F19:$EE19)+SUMIF('SPACELOG 7 BP'!$F$2:$EE$2,AH$4,'SPACELOG 7 BP'!$F19:$EE19)+SUMIF('SPACELOG 8 BP'!$F$2:$EE$2,AH$4,'SPACELOG 8 BP'!$F19:$EE19)+SUMIF('SPACELOG 9 BP'!$F$2:$EE$2,AH$4,'SPACELOG 9 BP'!$F19:$EE19)+SUMIF('SPACELOG 10 BP'!$F$2:$EE$2,AH$4,'SPACELOG 10 BP'!$F19:$EE19)+SUMIF('SPACELOG 11 BP'!$F$2:$EE$2,AH$4,'SPACELOG 11 BP'!$F19:$EE19)+SUMIF('SPACELOG 12 BP'!$F$2:$EE$2,AH$4,'SPACELOG 12 BP'!$F19:$EE19)</f>
        <v>440</v>
      </c>
      <c r="AI19" s="13">
        <f>SUMIF('reporting montigny'!$F$2:$EE$2,AI$4,'reporting montigny'!$F19:$EE19)+SUMIF('reporting boissy'!$F$2:$EE$2,AI$4,'reporting boissy'!$F19:$EE19)+SUMIF('reporting moussy'!$F$2:$EE$2,AI$4,'reporting moussy'!$F19:$EE19)+SUMIF('reporting trappes'!$F$2:$EE$2,AI$4,'reporting trappes'!$F19:$EE19)+SUMIF('SPACELOG 5 BP'!$F$2:$EE$2,AI$4,'SPACELOG 5 BP'!$F19:$EE19)+SUMIF('SPACELOG 6 BP'!$F$2:$EE$2,AI$4,'SPACELOG 6 BP'!$F19:$EE19)+SUMIF('SPACELOG 7 BP'!$F$2:$EE$2,AI$4,'SPACELOG 7 BP'!$F19:$EE19)+SUMIF('SPACELOG 8 BP'!$F$2:$EE$2,AI$4,'SPACELOG 8 BP'!$F19:$EE19)+SUMIF('SPACELOG 9 BP'!$F$2:$EE$2,AI$4,'SPACELOG 9 BP'!$F19:$EE19)+SUMIF('SPACELOG 10 BP'!$F$2:$EE$2,AI$4,'SPACELOG 10 BP'!$F19:$EE19)+SUMIF('SPACELOG 11 BP'!$F$2:$EE$2,AI$4,'SPACELOG 11 BP'!$F19:$EE19)+SUMIF('SPACELOG 12 BP'!$F$2:$EE$2,AI$4,'SPACELOG 12 BP'!$F19:$EE19)</f>
        <v>440</v>
      </c>
      <c r="AJ19" s="13">
        <f>SUMIF('reporting montigny'!$F$2:$EE$2,AJ$4,'reporting montigny'!$F19:$EE19)+SUMIF('reporting boissy'!$F$2:$EE$2,AJ$4,'reporting boissy'!$F19:$EE19)+SUMIF('reporting moussy'!$F$2:$EE$2,AJ$4,'reporting moussy'!$F19:$EE19)+SUMIF('reporting trappes'!$F$2:$EE$2,AJ$4,'reporting trappes'!$F19:$EE19)+SUMIF('SPACELOG 5 BP'!$F$2:$EE$2,AJ$4,'SPACELOG 5 BP'!$F19:$EE19)+SUMIF('SPACELOG 6 BP'!$F$2:$EE$2,AJ$4,'SPACELOG 6 BP'!$F19:$EE19)+SUMIF('SPACELOG 7 BP'!$F$2:$EE$2,AJ$4,'SPACELOG 7 BP'!$F19:$EE19)+SUMIF('SPACELOG 8 BP'!$F$2:$EE$2,AJ$4,'SPACELOG 8 BP'!$F19:$EE19)+SUMIF('SPACELOG 9 BP'!$F$2:$EE$2,AJ$4,'SPACELOG 9 BP'!$F19:$EE19)+SUMIF('SPACELOG 10 BP'!$F$2:$EE$2,AJ$4,'SPACELOG 10 BP'!$F19:$EE19)+SUMIF('SPACELOG 11 BP'!$F$2:$EE$2,AJ$4,'SPACELOG 11 BP'!$F19:$EE19)+SUMIF('SPACELOG 12 BP'!$F$2:$EE$2,AJ$4,'SPACELOG 12 BP'!$F19:$EE19)</f>
        <v>440</v>
      </c>
      <c r="AK19" s="13">
        <f>SUMIF('reporting montigny'!$F$2:$EE$2,AK$4,'reporting montigny'!$F19:$EE19)+SUMIF('reporting boissy'!$F$2:$EE$2,AK$4,'reporting boissy'!$F19:$EE19)+SUMIF('reporting moussy'!$F$2:$EE$2,AK$4,'reporting moussy'!$F19:$EE19)+SUMIF('reporting trappes'!$F$2:$EE$2,AK$4,'reporting trappes'!$F19:$EE19)+SUMIF('SPACELOG 5 BP'!$F$2:$EE$2,AK$4,'SPACELOG 5 BP'!$F19:$EE19)+SUMIF('SPACELOG 6 BP'!$F$2:$EE$2,AK$4,'SPACELOG 6 BP'!$F19:$EE19)+SUMIF('SPACELOG 7 BP'!$F$2:$EE$2,AK$4,'SPACELOG 7 BP'!$F19:$EE19)+SUMIF('SPACELOG 8 BP'!$F$2:$EE$2,AK$4,'SPACELOG 8 BP'!$F19:$EE19)+SUMIF('SPACELOG 9 BP'!$F$2:$EE$2,AK$4,'SPACELOG 9 BP'!$F19:$EE19)+SUMIF('SPACELOG 10 BP'!$F$2:$EE$2,AK$4,'SPACELOG 10 BP'!$F19:$EE19)+SUMIF('SPACELOG 11 BP'!$F$2:$EE$2,AK$4,'SPACELOG 11 BP'!$F19:$EE19)+SUMIF('SPACELOG 12 BP'!$F$2:$EE$2,AK$4,'SPACELOG 12 BP'!$F19:$EE19)</f>
        <v>440</v>
      </c>
      <c r="AL19" s="13">
        <f>SUMIF('reporting montigny'!$F$2:$EE$2,AL$4,'reporting montigny'!$F19:$EE19)+SUMIF('reporting boissy'!$F$2:$EE$2,AL$4,'reporting boissy'!$F19:$EE19)+SUMIF('reporting moussy'!$F$2:$EE$2,AL$4,'reporting moussy'!$F19:$EE19)+SUMIF('reporting trappes'!$F$2:$EE$2,AL$4,'reporting trappes'!$F19:$EE19)+SUMIF('SPACELOG 5 BP'!$F$2:$EE$2,AL$4,'SPACELOG 5 BP'!$F19:$EE19)+SUMIF('SPACELOG 6 BP'!$F$2:$EE$2,AL$4,'SPACELOG 6 BP'!$F19:$EE19)+SUMIF('SPACELOG 7 BP'!$F$2:$EE$2,AL$4,'SPACELOG 7 BP'!$F19:$EE19)+SUMIF('SPACELOG 8 BP'!$F$2:$EE$2,AL$4,'SPACELOG 8 BP'!$F19:$EE19)+SUMIF('SPACELOG 9 BP'!$F$2:$EE$2,AL$4,'SPACELOG 9 BP'!$F19:$EE19)+SUMIF('SPACELOG 10 BP'!$F$2:$EE$2,AL$4,'SPACELOG 10 BP'!$F19:$EE19)+SUMIF('SPACELOG 11 BP'!$F$2:$EE$2,AL$4,'SPACELOG 11 BP'!$F19:$EE19)+SUMIF('SPACELOG 12 BP'!$F$2:$EE$2,AL$4,'SPACELOG 12 BP'!$F19:$EE19)</f>
        <v>440</v>
      </c>
      <c r="AM19" s="13">
        <f>SUMIF('reporting montigny'!$F$2:$EE$2,AM$4,'reporting montigny'!$F19:$EE19)+SUMIF('reporting boissy'!$F$2:$EE$2,AM$4,'reporting boissy'!$F19:$EE19)+SUMIF('reporting moussy'!$F$2:$EE$2,AM$4,'reporting moussy'!$F19:$EE19)+SUMIF('reporting trappes'!$F$2:$EE$2,AM$4,'reporting trappes'!$F19:$EE19)+SUMIF('SPACELOG 5 BP'!$F$2:$EE$2,AM$4,'SPACELOG 5 BP'!$F19:$EE19)+SUMIF('SPACELOG 6 BP'!$F$2:$EE$2,AM$4,'SPACELOG 6 BP'!$F19:$EE19)+SUMIF('SPACELOG 7 BP'!$F$2:$EE$2,AM$4,'SPACELOG 7 BP'!$F19:$EE19)+SUMIF('SPACELOG 8 BP'!$F$2:$EE$2,AM$4,'SPACELOG 8 BP'!$F19:$EE19)+SUMIF('SPACELOG 9 BP'!$F$2:$EE$2,AM$4,'SPACELOG 9 BP'!$F19:$EE19)+SUMIF('SPACELOG 10 BP'!$F$2:$EE$2,AM$4,'SPACELOG 10 BP'!$F19:$EE19)+SUMIF('SPACELOG 11 BP'!$F$2:$EE$2,AM$4,'SPACELOG 11 BP'!$F19:$EE19)+SUMIF('SPACELOG 12 BP'!$F$2:$EE$2,AM$4,'SPACELOG 12 BP'!$F19:$EE19)</f>
        <v>440</v>
      </c>
      <c r="AN19" s="13">
        <f>SUMIF('reporting montigny'!$F$2:$EE$2,AN$4,'reporting montigny'!$F19:$EE19)+SUMIF('reporting boissy'!$F$2:$EE$2,AN$4,'reporting boissy'!$F19:$EE19)+SUMIF('reporting moussy'!$F$2:$EE$2,AN$4,'reporting moussy'!$F19:$EE19)+SUMIF('reporting trappes'!$F$2:$EE$2,AN$4,'reporting trappes'!$F19:$EE19)+SUMIF('SPACELOG 5 BP'!$F$2:$EE$2,AN$4,'SPACELOG 5 BP'!$F19:$EE19)+SUMIF('SPACELOG 6 BP'!$F$2:$EE$2,AN$4,'SPACELOG 6 BP'!$F19:$EE19)+SUMIF('SPACELOG 7 BP'!$F$2:$EE$2,AN$4,'SPACELOG 7 BP'!$F19:$EE19)+SUMIF('SPACELOG 8 BP'!$F$2:$EE$2,AN$4,'SPACELOG 8 BP'!$F19:$EE19)+SUMIF('SPACELOG 9 BP'!$F$2:$EE$2,AN$4,'SPACELOG 9 BP'!$F19:$EE19)+SUMIF('SPACELOG 10 BP'!$F$2:$EE$2,AN$4,'SPACELOG 10 BP'!$F19:$EE19)+SUMIF('SPACELOG 11 BP'!$F$2:$EE$2,AN$4,'SPACELOG 11 BP'!$F19:$EE19)+SUMIF('SPACELOG 12 BP'!$F$2:$EE$2,AN$4,'SPACELOG 12 BP'!$F19:$EE19)</f>
        <v>440</v>
      </c>
      <c r="AO19" s="13">
        <f>SUMIF('reporting montigny'!$F$2:$EE$2,AO$4,'reporting montigny'!$F19:$EE19)+SUMIF('reporting boissy'!$F$2:$EE$2,AO$4,'reporting boissy'!$F19:$EE19)+SUMIF('reporting moussy'!$F$2:$EE$2,AO$4,'reporting moussy'!$F19:$EE19)+SUMIF('reporting trappes'!$F$2:$EE$2,AO$4,'reporting trappes'!$F19:$EE19)+SUMIF('SPACELOG 5 BP'!$F$2:$EE$2,AO$4,'SPACELOG 5 BP'!$F19:$EE19)+SUMIF('SPACELOG 6 BP'!$F$2:$EE$2,AO$4,'SPACELOG 6 BP'!$F19:$EE19)+SUMIF('SPACELOG 7 BP'!$F$2:$EE$2,AO$4,'SPACELOG 7 BP'!$F19:$EE19)+SUMIF('SPACELOG 8 BP'!$F$2:$EE$2,AO$4,'SPACELOG 8 BP'!$F19:$EE19)+SUMIF('SPACELOG 9 BP'!$F$2:$EE$2,AO$4,'SPACELOG 9 BP'!$F19:$EE19)+SUMIF('SPACELOG 10 BP'!$F$2:$EE$2,AO$4,'SPACELOG 10 BP'!$F19:$EE19)+SUMIF('SPACELOG 11 BP'!$F$2:$EE$2,AO$4,'SPACELOG 11 BP'!$F19:$EE19)+SUMIF('SPACELOG 12 BP'!$F$2:$EE$2,AO$4,'SPACELOG 12 BP'!$F19:$EE19)</f>
        <v>440</v>
      </c>
      <c r="AP19" s="13">
        <f>SUMIF('reporting montigny'!$F$2:$EE$2,AP$4,'reporting montigny'!$F19:$EE19)+SUMIF('reporting boissy'!$F$2:$EE$2,AP$4,'reporting boissy'!$F19:$EE19)+SUMIF('reporting moussy'!$F$2:$EE$2,AP$4,'reporting moussy'!$F19:$EE19)+SUMIF('reporting trappes'!$F$2:$EE$2,AP$4,'reporting trappes'!$F19:$EE19)+SUMIF('SPACELOG 5 BP'!$F$2:$EE$2,AP$4,'SPACELOG 5 BP'!$F19:$EE19)+SUMIF('SPACELOG 6 BP'!$F$2:$EE$2,AP$4,'SPACELOG 6 BP'!$F19:$EE19)+SUMIF('SPACELOG 7 BP'!$F$2:$EE$2,AP$4,'SPACELOG 7 BP'!$F19:$EE19)+SUMIF('SPACELOG 8 BP'!$F$2:$EE$2,AP$4,'SPACELOG 8 BP'!$F19:$EE19)+SUMIF('SPACELOG 9 BP'!$F$2:$EE$2,AP$4,'SPACELOG 9 BP'!$F19:$EE19)+SUMIF('SPACELOG 10 BP'!$F$2:$EE$2,AP$4,'SPACELOG 10 BP'!$F19:$EE19)+SUMIF('SPACELOG 11 BP'!$F$2:$EE$2,AP$4,'SPACELOG 11 BP'!$F19:$EE19)+SUMIF('SPACELOG 12 BP'!$F$2:$EE$2,AP$4,'SPACELOG 12 BP'!$F19:$EE19)</f>
        <v>440</v>
      </c>
      <c r="AQ19" s="13">
        <f>SUMIF('reporting montigny'!$F$2:$EE$2,AQ$4,'reporting montigny'!$F19:$EE19)+SUMIF('reporting boissy'!$F$2:$EE$2,AQ$4,'reporting boissy'!$F19:$EE19)+SUMIF('reporting moussy'!$F$2:$EE$2,AQ$4,'reporting moussy'!$F19:$EE19)+SUMIF('reporting trappes'!$F$2:$EE$2,AQ$4,'reporting trappes'!$F19:$EE19)+SUMIF('SPACELOG 5 BP'!$F$2:$EE$2,AQ$4,'SPACELOG 5 BP'!$F19:$EE19)+SUMIF('SPACELOG 6 BP'!$F$2:$EE$2,AQ$4,'SPACELOG 6 BP'!$F19:$EE19)+SUMIF('SPACELOG 7 BP'!$F$2:$EE$2,AQ$4,'SPACELOG 7 BP'!$F19:$EE19)+SUMIF('SPACELOG 8 BP'!$F$2:$EE$2,AQ$4,'SPACELOG 8 BP'!$F19:$EE19)+SUMIF('SPACELOG 9 BP'!$F$2:$EE$2,AQ$4,'SPACELOG 9 BP'!$F19:$EE19)+SUMIF('SPACELOG 10 BP'!$F$2:$EE$2,AQ$4,'SPACELOG 10 BP'!$F19:$EE19)+SUMIF('SPACELOG 11 BP'!$F$2:$EE$2,AQ$4,'SPACELOG 11 BP'!$F19:$EE19)+SUMIF('SPACELOG 12 BP'!$F$2:$EE$2,AQ$4,'SPACELOG 12 BP'!$F19:$EE19)</f>
        <v>440</v>
      </c>
      <c r="AR19" s="14">
        <f t="shared" si="11"/>
        <v>5280</v>
      </c>
      <c r="AS19" s="13">
        <f>SUMIF('reporting montigny'!$F$2:$EE$2,AS$4,'reporting montigny'!$F19:$EE19)+SUMIF('reporting boissy'!$F$2:$EE$2,AS$4,'reporting boissy'!$F19:$EE19)+SUMIF('reporting moussy'!$F$2:$EE$2,AS$4,'reporting moussy'!$F19:$EE19)+SUMIF('reporting trappes'!$F$2:$EE$2,AS$4,'reporting trappes'!$F19:$EE19)+SUMIF('SPACELOG 5 BP'!$F$2:$EE$2,AS$4,'SPACELOG 5 BP'!$F19:$EE19)+SUMIF('SPACELOG 6 BP'!$F$2:$EE$2,AS$4,'SPACELOG 6 BP'!$F19:$EE19)+SUMIF('SPACELOG 7 BP'!$F$2:$EE$2,AS$4,'SPACELOG 7 BP'!$F19:$EE19)+SUMIF('SPACELOG 8 BP'!$F$2:$EE$2,AS$4,'SPACELOG 8 BP'!$F19:$EE19)+SUMIF('SPACELOG 9 BP'!$F$2:$EE$2,AS$4,'SPACELOG 9 BP'!$F19:$EE19)+SUMIF('SPACELOG 10 BP'!$F$2:$EE$2,AS$4,'SPACELOG 10 BP'!$F19:$EE19)+SUMIF('SPACELOG 11 BP'!$F$2:$EE$2,AS$4,'SPACELOG 11 BP'!$F19:$EE19)+SUMIF('SPACELOG 12 BP'!$F$2:$EE$2,AS$4,'SPACELOG 12 BP'!$F19:$EE19)</f>
        <v>440</v>
      </c>
      <c r="AT19" s="13">
        <f>SUMIF('reporting montigny'!$F$2:$EE$2,AT$4,'reporting montigny'!$F19:$EE19)+SUMIF('reporting boissy'!$F$2:$EE$2,AT$4,'reporting boissy'!$F19:$EE19)+SUMIF('reporting moussy'!$F$2:$EE$2,AT$4,'reporting moussy'!$F19:$EE19)+SUMIF('reporting trappes'!$F$2:$EE$2,AT$4,'reporting trappes'!$F19:$EE19)+SUMIF('SPACELOG 5 BP'!$F$2:$EE$2,AT$4,'SPACELOG 5 BP'!$F19:$EE19)+SUMIF('SPACELOG 6 BP'!$F$2:$EE$2,AT$4,'SPACELOG 6 BP'!$F19:$EE19)+SUMIF('SPACELOG 7 BP'!$F$2:$EE$2,AT$4,'SPACELOG 7 BP'!$F19:$EE19)+SUMIF('SPACELOG 8 BP'!$F$2:$EE$2,AT$4,'SPACELOG 8 BP'!$F19:$EE19)+SUMIF('SPACELOG 9 BP'!$F$2:$EE$2,AT$4,'SPACELOG 9 BP'!$F19:$EE19)+SUMIF('SPACELOG 10 BP'!$F$2:$EE$2,AT$4,'SPACELOG 10 BP'!$F19:$EE19)+SUMIF('SPACELOG 11 BP'!$F$2:$EE$2,AT$4,'SPACELOG 11 BP'!$F19:$EE19)+SUMIF('SPACELOG 12 BP'!$F$2:$EE$2,AT$4,'SPACELOG 12 BP'!$F19:$EE19)</f>
        <v>440</v>
      </c>
      <c r="AU19" s="13">
        <f>SUMIF('reporting montigny'!$F$2:$EE$2,AU$4,'reporting montigny'!$F19:$EE19)+SUMIF('reporting boissy'!$F$2:$EE$2,AU$4,'reporting boissy'!$F19:$EE19)+SUMIF('reporting moussy'!$F$2:$EE$2,AU$4,'reporting moussy'!$F19:$EE19)+SUMIF('reporting trappes'!$F$2:$EE$2,AU$4,'reporting trappes'!$F19:$EE19)+SUMIF('SPACELOG 5 BP'!$F$2:$EE$2,AU$4,'SPACELOG 5 BP'!$F19:$EE19)+SUMIF('SPACELOG 6 BP'!$F$2:$EE$2,AU$4,'SPACELOG 6 BP'!$F19:$EE19)+SUMIF('SPACELOG 7 BP'!$F$2:$EE$2,AU$4,'SPACELOG 7 BP'!$F19:$EE19)+SUMIF('SPACELOG 8 BP'!$F$2:$EE$2,AU$4,'SPACELOG 8 BP'!$F19:$EE19)+SUMIF('SPACELOG 9 BP'!$F$2:$EE$2,AU$4,'SPACELOG 9 BP'!$F19:$EE19)+SUMIF('SPACELOG 10 BP'!$F$2:$EE$2,AU$4,'SPACELOG 10 BP'!$F19:$EE19)+SUMIF('SPACELOG 11 BP'!$F$2:$EE$2,AU$4,'SPACELOG 11 BP'!$F19:$EE19)+SUMIF('SPACELOG 12 BP'!$F$2:$EE$2,AU$4,'SPACELOG 12 BP'!$F19:$EE19)</f>
        <v>440</v>
      </c>
      <c r="AV19" s="13">
        <f>SUMIF('reporting montigny'!$F$2:$EE$2,AV$4,'reporting montigny'!$F19:$EE19)+SUMIF('reporting boissy'!$F$2:$EE$2,AV$4,'reporting boissy'!$F19:$EE19)+SUMIF('reporting moussy'!$F$2:$EE$2,AV$4,'reporting moussy'!$F19:$EE19)+SUMIF('reporting trappes'!$F$2:$EE$2,AV$4,'reporting trappes'!$F19:$EE19)+SUMIF('SPACELOG 5 BP'!$F$2:$EE$2,AV$4,'SPACELOG 5 BP'!$F19:$EE19)+SUMIF('SPACELOG 6 BP'!$F$2:$EE$2,AV$4,'SPACELOG 6 BP'!$F19:$EE19)+SUMIF('SPACELOG 7 BP'!$F$2:$EE$2,AV$4,'SPACELOG 7 BP'!$F19:$EE19)+SUMIF('SPACELOG 8 BP'!$F$2:$EE$2,AV$4,'SPACELOG 8 BP'!$F19:$EE19)+SUMIF('SPACELOG 9 BP'!$F$2:$EE$2,AV$4,'SPACELOG 9 BP'!$F19:$EE19)+SUMIF('SPACELOG 10 BP'!$F$2:$EE$2,AV$4,'SPACELOG 10 BP'!$F19:$EE19)+SUMIF('SPACELOG 11 BP'!$F$2:$EE$2,AV$4,'SPACELOG 11 BP'!$F19:$EE19)+SUMIF('SPACELOG 12 BP'!$F$2:$EE$2,AV$4,'SPACELOG 12 BP'!$F19:$EE19)</f>
        <v>440</v>
      </c>
      <c r="AW19" s="13">
        <f>SUMIF('reporting montigny'!$F$2:$EE$2,AW$4,'reporting montigny'!$F19:$EE19)+SUMIF('reporting boissy'!$F$2:$EE$2,AW$4,'reporting boissy'!$F19:$EE19)+SUMIF('reporting moussy'!$F$2:$EE$2,AW$4,'reporting moussy'!$F19:$EE19)+SUMIF('reporting trappes'!$F$2:$EE$2,AW$4,'reporting trappes'!$F19:$EE19)+SUMIF('SPACELOG 5 BP'!$F$2:$EE$2,AW$4,'SPACELOG 5 BP'!$F19:$EE19)+SUMIF('SPACELOG 6 BP'!$F$2:$EE$2,AW$4,'SPACELOG 6 BP'!$F19:$EE19)+SUMIF('SPACELOG 7 BP'!$F$2:$EE$2,AW$4,'SPACELOG 7 BP'!$F19:$EE19)+SUMIF('SPACELOG 8 BP'!$F$2:$EE$2,AW$4,'SPACELOG 8 BP'!$F19:$EE19)+SUMIF('SPACELOG 9 BP'!$F$2:$EE$2,AW$4,'SPACELOG 9 BP'!$F19:$EE19)+SUMIF('SPACELOG 10 BP'!$F$2:$EE$2,AW$4,'SPACELOG 10 BP'!$F19:$EE19)+SUMIF('SPACELOG 11 BP'!$F$2:$EE$2,AW$4,'SPACELOG 11 BP'!$F19:$EE19)+SUMIF('SPACELOG 12 BP'!$F$2:$EE$2,AW$4,'SPACELOG 12 BP'!$F19:$EE19)</f>
        <v>440</v>
      </c>
      <c r="AX19" s="13">
        <f>SUMIF('reporting montigny'!$F$2:$EE$2,AX$4,'reporting montigny'!$F19:$EE19)+SUMIF('reporting boissy'!$F$2:$EE$2,AX$4,'reporting boissy'!$F19:$EE19)+SUMIF('reporting moussy'!$F$2:$EE$2,AX$4,'reporting moussy'!$F19:$EE19)+SUMIF('reporting trappes'!$F$2:$EE$2,AX$4,'reporting trappes'!$F19:$EE19)+SUMIF('SPACELOG 5 BP'!$F$2:$EE$2,AX$4,'SPACELOG 5 BP'!$F19:$EE19)+SUMIF('SPACELOG 6 BP'!$F$2:$EE$2,AX$4,'SPACELOG 6 BP'!$F19:$EE19)+SUMIF('SPACELOG 7 BP'!$F$2:$EE$2,AX$4,'SPACELOG 7 BP'!$F19:$EE19)+SUMIF('SPACELOG 8 BP'!$F$2:$EE$2,AX$4,'SPACELOG 8 BP'!$F19:$EE19)+SUMIF('SPACELOG 9 BP'!$F$2:$EE$2,AX$4,'SPACELOG 9 BP'!$F19:$EE19)+SUMIF('SPACELOG 10 BP'!$F$2:$EE$2,AX$4,'SPACELOG 10 BP'!$F19:$EE19)+SUMIF('SPACELOG 11 BP'!$F$2:$EE$2,AX$4,'SPACELOG 11 BP'!$F19:$EE19)+SUMIF('SPACELOG 12 BP'!$F$2:$EE$2,AX$4,'SPACELOG 12 BP'!$F19:$EE19)</f>
        <v>440</v>
      </c>
      <c r="AY19" s="13">
        <f>SUMIF('reporting montigny'!$F$2:$EE$2,AY$4,'reporting montigny'!$F19:$EE19)+SUMIF('reporting boissy'!$F$2:$EE$2,AY$4,'reporting boissy'!$F19:$EE19)+SUMIF('reporting moussy'!$F$2:$EE$2,AY$4,'reporting moussy'!$F19:$EE19)+SUMIF('reporting trappes'!$F$2:$EE$2,AY$4,'reporting trappes'!$F19:$EE19)+SUMIF('SPACELOG 5 BP'!$F$2:$EE$2,AY$4,'SPACELOG 5 BP'!$F19:$EE19)+SUMIF('SPACELOG 6 BP'!$F$2:$EE$2,AY$4,'SPACELOG 6 BP'!$F19:$EE19)+SUMIF('SPACELOG 7 BP'!$F$2:$EE$2,AY$4,'SPACELOG 7 BP'!$F19:$EE19)+SUMIF('SPACELOG 8 BP'!$F$2:$EE$2,AY$4,'SPACELOG 8 BP'!$F19:$EE19)+SUMIF('SPACELOG 9 BP'!$F$2:$EE$2,AY$4,'SPACELOG 9 BP'!$F19:$EE19)+SUMIF('SPACELOG 10 BP'!$F$2:$EE$2,AY$4,'SPACELOG 10 BP'!$F19:$EE19)+SUMIF('SPACELOG 11 BP'!$F$2:$EE$2,AY$4,'SPACELOG 11 BP'!$F19:$EE19)+SUMIF('SPACELOG 12 BP'!$F$2:$EE$2,AY$4,'SPACELOG 12 BP'!$F19:$EE19)</f>
        <v>440</v>
      </c>
      <c r="AZ19" s="13">
        <f>SUMIF('reporting montigny'!$F$2:$EE$2,AZ$4,'reporting montigny'!$F19:$EE19)+SUMIF('reporting boissy'!$F$2:$EE$2,AZ$4,'reporting boissy'!$F19:$EE19)+SUMIF('reporting moussy'!$F$2:$EE$2,AZ$4,'reporting moussy'!$F19:$EE19)+SUMIF('reporting trappes'!$F$2:$EE$2,AZ$4,'reporting trappes'!$F19:$EE19)+SUMIF('SPACELOG 5 BP'!$F$2:$EE$2,AZ$4,'SPACELOG 5 BP'!$F19:$EE19)+SUMIF('SPACELOG 6 BP'!$F$2:$EE$2,AZ$4,'SPACELOG 6 BP'!$F19:$EE19)+SUMIF('SPACELOG 7 BP'!$F$2:$EE$2,AZ$4,'SPACELOG 7 BP'!$F19:$EE19)+SUMIF('SPACELOG 8 BP'!$F$2:$EE$2,AZ$4,'SPACELOG 8 BP'!$F19:$EE19)+SUMIF('SPACELOG 9 BP'!$F$2:$EE$2,AZ$4,'SPACELOG 9 BP'!$F19:$EE19)+SUMIF('SPACELOG 10 BP'!$F$2:$EE$2,AZ$4,'SPACELOG 10 BP'!$F19:$EE19)+SUMIF('SPACELOG 11 BP'!$F$2:$EE$2,AZ$4,'SPACELOG 11 BP'!$F19:$EE19)+SUMIF('SPACELOG 12 BP'!$F$2:$EE$2,AZ$4,'SPACELOG 12 BP'!$F19:$EE19)</f>
        <v>440</v>
      </c>
      <c r="BA19" s="13">
        <f>SUMIF('reporting montigny'!$F$2:$EE$2,BA$4,'reporting montigny'!$F19:$EE19)+SUMIF('reporting boissy'!$F$2:$EE$2,BA$4,'reporting boissy'!$F19:$EE19)+SUMIF('reporting moussy'!$F$2:$EE$2,BA$4,'reporting moussy'!$F19:$EE19)+SUMIF('reporting trappes'!$F$2:$EE$2,BA$4,'reporting trappes'!$F19:$EE19)+SUMIF('SPACELOG 5 BP'!$F$2:$EE$2,BA$4,'SPACELOG 5 BP'!$F19:$EE19)+SUMIF('SPACELOG 6 BP'!$F$2:$EE$2,BA$4,'SPACELOG 6 BP'!$F19:$EE19)+SUMIF('SPACELOG 7 BP'!$F$2:$EE$2,BA$4,'SPACELOG 7 BP'!$F19:$EE19)+SUMIF('SPACELOG 8 BP'!$F$2:$EE$2,BA$4,'SPACELOG 8 BP'!$F19:$EE19)+SUMIF('SPACELOG 9 BP'!$F$2:$EE$2,BA$4,'SPACELOG 9 BP'!$F19:$EE19)+SUMIF('SPACELOG 10 BP'!$F$2:$EE$2,BA$4,'SPACELOG 10 BP'!$F19:$EE19)+SUMIF('SPACELOG 11 BP'!$F$2:$EE$2,BA$4,'SPACELOG 11 BP'!$F19:$EE19)+SUMIF('SPACELOG 12 BP'!$F$2:$EE$2,BA$4,'SPACELOG 12 BP'!$F19:$EE19)</f>
        <v>440</v>
      </c>
      <c r="BB19" s="13">
        <f>SUMIF('reporting montigny'!$F$2:$EE$2,BB$4,'reporting montigny'!$F19:$EE19)+SUMIF('reporting boissy'!$F$2:$EE$2,BB$4,'reporting boissy'!$F19:$EE19)+SUMIF('reporting moussy'!$F$2:$EE$2,BB$4,'reporting moussy'!$F19:$EE19)+SUMIF('reporting trappes'!$F$2:$EE$2,BB$4,'reporting trappes'!$F19:$EE19)+SUMIF('SPACELOG 5 BP'!$F$2:$EE$2,BB$4,'SPACELOG 5 BP'!$F19:$EE19)+SUMIF('SPACELOG 6 BP'!$F$2:$EE$2,BB$4,'SPACELOG 6 BP'!$F19:$EE19)+SUMIF('SPACELOG 7 BP'!$F$2:$EE$2,BB$4,'SPACELOG 7 BP'!$F19:$EE19)+SUMIF('SPACELOG 8 BP'!$F$2:$EE$2,BB$4,'SPACELOG 8 BP'!$F19:$EE19)+SUMIF('SPACELOG 9 BP'!$F$2:$EE$2,BB$4,'SPACELOG 9 BP'!$F19:$EE19)+SUMIF('SPACELOG 10 BP'!$F$2:$EE$2,BB$4,'SPACELOG 10 BP'!$F19:$EE19)+SUMIF('SPACELOG 11 BP'!$F$2:$EE$2,BB$4,'SPACELOG 11 BP'!$F19:$EE19)+SUMIF('SPACELOG 12 BP'!$F$2:$EE$2,BB$4,'SPACELOG 12 BP'!$F19:$EE19)</f>
        <v>440</v>
      </c>
      <c r="BC19" s="13">
        <f>SUMIF('reporting montigny'!$F$2:$EE$2,BC$4,'reporting montigny'!$F19:$EE19)+SUMIF('reporting boissy'!$F$2:$EE$2,BC$4,'reporting boissy'!$F19:$EE19)+SUMIF('reporting moussy'!$F$2:$EE$2,BC$4,'reporting moussy'!$F19:$EE19)+SUMIF('reporting trappes'!$F$2:$EE$2,BC$4,'reporting trappes'!$F19:$EE19)+SUMIF('SPACELOG 5 BP'!$F$2:$EE$2,BC$4,'SPACELOG 5 BP'!$F19:$EE19)+SUMIF('SPACELOG 6 BP'!$F$2:$EE$2,BC$4,'SPACELOG 6 BP'!$F19:$EE19)+SUMIF('SPACELOG 7 BP'!$F$2:$EE$2,BC$4,'SPACELOG 7 BP'!$F19:$EE19)+SUMIF('SPACELOG 8 BP'!$F$2:$EE$2,BC$4,'SPACELOG 8 BP'!$F19:$EE19)+SUMIF('SPACELOG 9 BP'!$F$2:$EE$2,BC$4,'SPACELOG 9 BP'!$F19:$EE19)+SUMIF('SPACELOG 10 BP'!$F$2:$EE$2,BC$4,'SPACELOG 10 BP'!$F19:$EE19)+SUMIF('SPACELOG 11 BP'!$F$2:$EE$2,BC$4,'SPACELOG 11 BP'!$F19:$EE19)+SUMIF('SPACELOG 12 BP'!$F$2:$EE$2,BC$4,'SPACELOG 12 BP'!$F19:$EE19)</f>
        <v>440</v>
      </c>
      <c r="BD19" s="13">
        <f>SUMIF('reporting montigny'!$F$2:$EE$2,BD$4,'reporting montigny'!$F19:$EE19)+SUMIF('reporting boissy'!$F$2:$EE$2,BD$4,'reporting boissy'!$F19:$EE19)+SUMIF('reporting moussy'!$F$2:$EE$2,BD$4,'reporting moussy'!$F19:$EE19)+SUMIF('reporting trappes'!$F$2:$EE$2,BD$4,'reporting trappes'!$F19:$EE19)+SUMIF('SPACELOG 5 BP'!$F$2:$EE$2,BD$4,'SPACELOG 5 BP'!$F19:$EE19)+SUMIF('SPACELOG 6 BP'!$F$2:$EE$2,BD$4,'SPACELOG 6 BP'!$F19:$EE19)+SUMIF('SPACELOG 7 BP'!$F$2:$EE$2,BD$4,'SPACELOG 7 BP'!$F19:$EE19)+SUMIF('SPACELOG 8 BP'!$F$2:$EE$2,BD$4,'SPACELOG 8 BP'!$F19:$EE19)+SUMIF('SPACELOG 9 BP'!$F$2:$EE$2,BD$4,'SPACELOG 9 BP'!$F19:$EE19)+SUMIF('SPACELOG 10 BP'!$F$2:$EE$2,BD$4,'SPACELOG 10 BP'!$F19:$EE19)+SUMIF('SPACELOG 11 BP'!$F$2:$EE$2,BD$4,'SPACELOG 11 BP'!$F19:$EE19)+SUMIF('SPACELOG 12 BP'!$F$2:$EE$2,BD$4,'SPACELOG 12 BP'!$F19:$EE19)</f>
        <v>440</v>
      </c>
      <c r="BE19" s="14">
        <f t="shared" si="12"/>
        <v>5280</v>
      </c>
      <c r="BF19" s="13">
        <f>SUMIF('reporting montigny'!$F$2:$EE$2,BF$4,'reporting montigny'!$F19:$EE19)+SUMIF('reporting boissy'!$F$2:$EE$2,BF$4,'reporting boissy'!$F19:$EE19)+SUMIF('reporting moussy'!$F$2:$EE$2,BF$4,'reporting moussy'!$F19:$EE19)+SUMIF('reporting trappes'!$F$2:$EE$2,BF$4,'reporting trappes'!$F19:$EE19)+SUMIF('SPACELOG 5 BP'!$F$2:$EE$2,BF$4,'SPACELOG 5 BP'!$F19:$EE19)+SUMIF('SPACELOG 6 BP'!$F$2:$EE$2,BF$4,'SPACELOG 6 BP'!$F19:$EE19)+SUMIF('SPACELOG 7 BP'!$F$2:$EE$2,BF$4,'SPACELOG 7 BP'!$F19:$EE19)+SUMIF('SPACELOG 8 BP'!$F$2:$EE$2,BF$4,'SPACELOG 8 BP'!$F19:$EE19)+SUMIF('SPACELOG 9 BP'!$F$2:$EE$2,BF$4,'SPACELOG 9 BP'!$F19:$EE19)+SUMIF('SPACELOG 10 BP'!$F$2:$EE$2,BF$4,'SPACELOG 10 BP'!$F19:$EE19)+SUMIF('SPACELOG 11 BP'!$F$2:$EE$2,BF$4,'SPACELOG 11 BP'!$F19:$EE19)+SUMIF('SPACELOG 12 BP'!$F$2:$EE$2,BF$4,'SPACELOG 12 BP'!$F19:$EE19)</f>
        <v>440</v>
      </c>
      <c r="BG19" s="13">
        <f>SUMIF('reporting montigny'!$F$2:$EE$2,BG$4,'reporting montigny'!$F19:$EE19)+SUMIF('reporting boissy'!$F$2:$EE$2,BG$4,'reporting boissy'!$F19:$EE19)+SUMIF('reporting moussy'!$F$2:$EE$2,BG$4,'reporting moussy'!$F19:$EE19)+SUMIF('reporting trappes'!$F$2:$EE$2,BG$4,'reporting trappes'!$F19:$EE19)+SUMIF('SPACELOG 5 BP'!$F$2:$EE$2,BG$4,'SPACELOG 5 BP'!$F19:$EE19)+SUMIF('SPACELOG 6 BP'!$F$2:$EE$2,BG$4,'SPACELOG 6 BP'!$F19:$EE19)+SUMIF('SPACELOG 7 BP'!$F$2:$EE$2,BG$4,'SPACELOG 7 BP'!$F19:$EE19)+SUMIF('SPACELOG 8 BP'!$F$2:$EE$2,BG$4,'SPACELOG 8 BP'!$F19:$EE19)+SUMIF('SPACELOG 9 BP'!$F$2:$EE$2,BG$4,'SPACELOG 9 BP'!$F19:$EE19)+SUMIF('SPACELOG 10 BP'!$F$2:$EE$2,BG$4,'SPACELOG 10 BP'!$F19:$EE19)+SUMIF('SPACELOG 11 BP'!$F$2:$EE$2,BG$4,'SPACELOG 11 BP'!$F19:$EE19)+SUMIF('SPACELOG 12 BP'!$F$2:$EE$2,BG$4,'SPACELOG 12 BP'!$F19:$EE19)</f>
        <v>440</v>
      </c>
      <c r="BH19" s="13">
        <f>SUMIF('reporting montigny'!$F$2:$EE$2,BH$4,'reporting montigny'!$F19:$EE19)+SUMIF('reporting boissy'!$F$2:$EE$2,BH$4,'reporting boissy'!$F19:$EE19)+SUMIF('reporting moussy'!$F$2:$EE$2,BH$4,'reporting moussy'!$F19:$EE19)+SUMIF('reporting trappes'!$F$2:$EE$2,BH$4,'reporting trappes'!$F19:$EE19)+SUMIF('SPACELOG 5 BP'!$F$2:$EE$2,BH$4,'SPACELOG 5 BP'!$F19:$EE19)+SUMIF('SPACELOG 6 BP'!$F$2:$EE$2,BH$4,'SPACELOG 6 BP'!$F19:$EE19)+SUMIF('SPACELOG 7 BP'!$F$2:$EE$2,BH$4,'SPACELOG 7 BP'!$F19:$EE19)+SUMIF('SPACELOG 8 BP'!$F$2:$EE$2,BH$4,'SPACELOG 8 BP'!$F19:$EE19)+SUMIF('SPACELOG 9 BP'!$F$2:$EE$2,BH$4,'SPACELOG 9 BP'!$F19:$EE19)+SUMIF('SPACELOG 10 BP'!$F$2:$EE$2,BH$4,'SPACELOG 10 BP'!$F19:$EE19)+SUMIF('SPACELOG 11 BP'!$F$2:$EE$2,BH$4,'SPACELOG 11 BP'!$F19:$EE19)+SUMIF('SPACELOG 12 BP'!$F$2:$EE$2,BH$4,'SPACELOG 12 BP'!$F19:$EE19)</f>
        <v>440</v>
      </c>
      <c r="BI19" s="13">
        <f>SUMIF('reporting montigny'!$F$2:$EE$2,BI$4,'reporting montigny'!$F19:$EE19)+SUMIF('reporting boissy'!$F$2:$EE$2,BI$4,'reporting boissy'!$F19:$EE19)+SUMIF('reporting moussy'!$F$2:$EE$2,BI$4,'reporting moussy'!$F19:$EE19)+SUMIF('reporting trappes'!$F$2:$EE$2,BI$4,'reporting trappes'!$F19:$EE19)+SUMIF('SPACELOG 5 BP'!$F$2:$EE$2,BI$4,'SPACELOG 5 BP'!$F19:$EE19)+SUMIF('SPACELOG 6 BP'!$F$2:$EE$2,BI$4,'SPACELOG 6 BP'!$F19:$EE19)+SUMIF('SPACELOG 7 BP'!$F$2:$EE$2,BI$4,'SPACELOG 7 BP'!$F19:$EE19)+SUMIF('SPACELOG 8 BP'!$F$2:$EE$2,BI$4,'SPACELOG 8 BP'!$F19:$EE19)+SUMIF('SPACELOG 9 BP'!$F$2:$EE$2,BI$4,'SPACELOG 9 BP'!$F19:$EE19)+SUMIF('SPACELOG 10 BP'!$F$2:$EE$2,BI$4,'SPACELOG 10 BP'!$F19:$EE19)+SUMIF('SPACELOG 11 BP'!$F$2:$EE$2,BI$4,'SPACELOG 11 BP'!$F19:$EE19)+SUMIF('SPACELOG 12 BP'!$F$2:$EE$2,BI$4,'SPACELOG 12 BP'!$F19:$EE19)</f>
        <v>440</v>
      </c>
      <c r="BJ19" s="13">
        <f>SUMIF('reporting montigny'!$F$2:$EE$2,BJ$4,'reporting montigny'!$F19:$EE19)+SUMIF('reporting boissy'!$F$2:$EE$2,BJ$4,'reporting boissy'!$F19:$EE19)+SUMIF('reporting moussy'!$F$2:$EE$2,BJ$4,'reporting moussy'!$F19:$EE19)+SUMIF('reporting trappes'!$F$2:$EE$2,BJ$4,'reporting trappes'!$F19:$EE19)+SUMIF('SPACELOG 5 BP'!$F$2:$EE$2,BJ$4,'SPACELOG 5 BP'!$F19:$EE19)+SUMIF('SPACELOG 6 BP'!$F$2:$EE$2,BJ$4,'SPACELOG 6 BP'!$F19:$EE19)+SUMIF('SPACELOG 7 BP'!$F$2:$EE$2,BJ$4,'SPACELOG 7 BP'!$F19:$EE19)+SUMIF('SPACELOG 8 BP'!$F$2:$EE$2,BJ$4,'SPACELOG 8 BP'!$F19:$EE19)+SUMIF('SPACELOG 9 BP'!$F$2:$EE$2,BJ$4,'SPACELOG 9 BP'!$F19:$EE19)+SUMIF('SPACELOG 10 BP'!$F$2:$EE$2,BJ$4,'SPACELOG 10 BP'!$F19:$EE19)+SUMIF('SPACELOG 11 BP'!$F$2:$EE$2,BJ$4,'SPACELOG 11 BP'!$F19:$EE19)+SUMIF('SPACELOG 12 BP'!$F$2:$EE$2,BJ$4,'SPACELOG 12 BP'!$F19:$EE19)</f>
        <v>440</v>
      </c>
      <c r="BK19" s="13">
        <f>SUMIF('reporting montigny'!$F$2:$EE$2,BK$4,'reporting montigny'!$F19:$EE19)+SUMIF('reporting boissy'!$F$2:$EE$2,BK$4,'reporting boissy'!$F19:$EE19)+SUMIF('reporting moussy'!$F$2:$EE$2,BK$4,'reporting moussy'!$F19:$EE19)+SUMIF('reporting trappes'!$F$2:$EE$2,BK$4,'reporting trappes'!$F19:$EE19)+SUMIF('SPACELOG 5 BP'!$F$2:$EE$2,BK$4,'SPACELOG 5 BP'!$F19:$EE19)+SUMIF('SPACELOG 6 BP'!$F$2:$EE$2,BK$4,'SPACELOG 6 BP'!$F19:$EE19)+SUMIF('SPACELOG 7 BP'!$F$2:$EE$2,BK$4,'SPACELOG 7 BP'!$F19:$EE19)+SUMIF('SPACELOG 8 BP'!$F$2:$EE$2,BK$4,'SPACELOG 8 BP'!$F19:$EE19)+SUMIF('SPACELOG 9 BP'!$F$2:$EE$2,BK$4,'SPACELOG 9 BP'!$F19:$EE19)+SUMIF('SPACELOG 10 BP'!$F$2:$EE$2,BK$4,'SPACELOG 10 BP'!$F19:$EE19)+SUMIF('SPACELOG 11 BP'!$F$2:$EE$2,BK$4,'SPACELOG 11 BP'!$F19:$EE19)+SUMIF('SPACELOG 12 BP'!$F$2:$EE$2,BK$4,'SPACELOG 12 BP'!$F19:$EE19)</f>
        <v>440</v>
      </c>
      <c r="BL19" s="13">
        <f>SUMIF('reporting montigny'!$F$2:$EE$2,BL$4,'reporting montigny'!$F19:$EE19)+SUMIF('reporting boissy'!$F$2:$EE$2,BL$4,'reporting boissy'!$F19:$EE19)+SUMIF('reporting moussy'!$F$2:$EE$2,BL$4,'reporting moussy'!$F19:$EE19)+SUMIF('reporting trappes'!$F$2:$EE$2,BL$4,'reporting trappes'!$F19:$EE19)+SUMIF('SPACELOG 5 BP'!$F$2:$EE$2,BL$4,'SPACELOG 5 BP'!$F19:$EE19)+SUMIF('SPACELOG 6 BP'!$F$2:$EE$2,BL$4,'SPACELOG 6 BP'!$F19:$EE19)+SUMIF('SPACELOG 7 BP'!$F$2:$EE$2,BL$4,'SPACELOG 7 BP'!$F19:$EE19)+SUMIF('SPACELOG 8 BP'!$F$2:$EE$2,BL$4,'SPACELOG 8 BP'!$F19:$EE19)+SUMIF('SPACELOG 9 BP'!$F$2:$EE$2,BL$4,'SPACELOG 9 BP'!$F19:$EE19)+SUMIF('SPACELOG 10 BP'!$F$2:$EE$2,BL$4,'SPACELOG 10 BP'!$F19:$EE19)+SUMIF('SPACELOG 11 BP'!$F$2:$EE$2,BL$4,'SPACELOG 11 BP'!$F19:$EE19)+SUMIF('SPACELOG 12 BP'!$F$2:$EE$2,BL$4,'SPACELOG 12 BP'!$F19:$EE19)</f>
        <v>440</v>
      </c>
      <c r="BM19" s="13">
        <f>SUMIF('reporting montigny'!$F$2:$EE$2,BM$4,'reporting montigny'!$F19:$EE19)+SUMIF('reporting boissy'!$F$2:$EE$2,BM$4,'reporting boissy'!$F19:$EE19)+SUMIF('reporting moussy'!$F$2:$EE$2,BM$4,'reporting moussy'!$F19:$EE19)+SUMIF('reporting trappes'!$F$2:$EE$2,BM$4,'reporting trappes'!$F19:$EE19)+SUMIF('SPACELOG 5 BP'!$F$2:$EE$2,BM$4,'SPACELOG 5 BP'!$F19:$EE19)+SUMIF('SPACELOG 6 BP'!$F$2:$EE$2,BM$4,'SPACELOG 6 BP'!$F19:$EE19)+SUMIF('SPACELOG 7 BP'!$F$2:$EE$2,BM$4,'SPACELOG 7 BP'!$F19:$EE19)+SUMIF('SPACELOG 8 BP'!$F$2:$EE$2,BM$4,'SPACELOG 8 BP'!$F19:$EE19)+SUMIF('SPACELOG 9 BP'!$F$2:$EE$2,BM$4,'SPACELOG 9 BP'!$F19:$EE19)+SUMIF('SPACELOG 10 BP'!$F$2:$EE$2,BM$4,'SPACELOG 10 BP'!$F19:$EE19)+SUMIF('SPACELOG 11 BP'!$F$2:$EE$2,BM$4,'SPACELOG 11 BP'!$F19:$EE19)+SUMIF('SPACELOG 12 BP'!$F$2:$EE$2,BM$4,'SPACELOG 12 BP'!$F19:$EE19)</f>
        <v>440</v>
      </c>
      <c r="BN19" s="13">
        <f>SUMIF('reporting montigny'!$F$2:$EE$2,BN$4,'reporting montigny'!$F19:$EE19)+SUMIF('reporting boissy'!$F$2:$EE$2,BN$4,'reporting boissy'!$F19:$EE19)+SUMIF('reporting moussy'!$F$2:$EE$2,BN$4,'reporting moussy'!$F19:$EE19)+SUMIF('reporting trappes'!$F$2:$EE$2,BN$4,'reporting trappes'!$F19:$EE19)+SUMIF('SPACELOG 5 BP'!$F$2:$EE$2,BN$4,'SPACELOG 5 BP'!$F19:$EE19)+SUMIF('SPACELOG 6 BP'!$F$2:$EE$2,BN$4,'SPACELOG 6 BP'!$F19:$EE19)+SUMIF('SPACELOG 7 BP'!$F$2:$EE$2,BN$4,'SPACELOG 7 BP'!$F19:$EE19)+SUMIF('SPACELOG 8 BP'!$F$2:$EE$2,BN$4,'SPACELOG 8 BP'!$F19:$EE19)+SUMIF('SPACELOG 9 BP'!$F$2:$EE$2,BN$4,'SPACELOG 9 BP'!$F19:$EE19)+SUMIF('SPACELOG 10 BP'!$F$2:$EE$2,BN$4,'SPACELOG 10 BP'!$F19:$EE19)+SUMIF('SPACELOG 11 BP'!$F$2:$EE$2,BN$4,'SPACELOG 11 BP'!$F19:$EE19)+SUMIF('SPACELOG 12 BP'!$F$2:$EE$2,BN$4,'SPACELOG 12 BP'!$F19:$EE19)</f>
        <v>440</v>
      </c>
      <c r="BO19" s="13">
        <f>SUMIF('reporting montigny'!$F$2:$EE$2,BO$4,'reporting montigny'!$F19:$EE19)+SUMIF('reporting boissy'!$F$2:$EE$2,BO$4,'reporting boissy'!$F19:$EE19)+SUMIF('reporting moussy'!$F$2:$EE$2,BO$4,'reporting moussy'!$F19:$EE19)+SUMIF('reporting trappes'!$F$2:$EE$2,BO$4,'reporting trappes'!$F19:$EE19)+SUMIF('SPACELOG 5 BP'!$F$2:$EE$2,BO$4,'SPACELOG 5 BP'!$F19:$EE19)+SUMIF('SPACELOG 6 BP'!$F$2:$EE$2,BO$4,'SPACELOG 6 BP'!$F19:$EE19)+SUMIF('SPACELOG 7 BP'!$F$2:$EE$2,BO$4,'SPACELOG 7 BP'!$F19:$EE19)+SUMIF('SPACELOG 8 BP'!$F$2:$EE$2,BO$4,'SPACELOG 8 BP'!$F19:$EE19)+SUMIF('SPACELOG 9 BP'!$F$2:$EE$2,BO$4,'SPACELOG 9 BP'!$F19:$EE19)+SUMIF('SPACELOG 10 BP'!$F$2:$EE$2,BO$4,'SPACELOG 10 BP'!$F19:$EE19)+SUMIF('SPACELOG 11 BP'!$F$2:$EE$2,BO$4,'SPACELOG 11 BP'!$F19:$EE19)+SUMIF('SPACELOG 12 BP'!$F$2:$EE$2,BO$4,'SPACELOG 12 BP'!$F19:$EE19)</f>
        <v>440</v>
      </c>
      <c r="BP19" s="13">
        <f>SUMIF('reporting montigny'!$F$2:$EE$2,BP$4,'reporting montigny'!$F19:$EE19)+SUMIF('reporting boissy'!$F$2:$EE$2,BP$4,'reporting boissy'!$F19:$EE19)+SUMIF('reporting moussy'!$F$2:$EE$2,BP$4,'reporting moussy'!$F19:$EE19)+SUMIF('reporting trappes'!$F$2:$EE$2,BP$4,'reporting trappes'!$F19:$EE19)+SUMIF('SPACELOG 5 BP'!$F$2:$EE$2,BP$4,'SPACELOG 5 BP'!$F19:$EE19)+SUMIF('SPACELOG 6 BP'!$F$2:$EE$2,BP$4,'SPACELOG 6 BP'!$F19:$EE19)+SUMIF('SPACELOG 7 BP'!$F$2:$EE$2,BP$4,'SPACELOG 7 BP'!$F19:$EE19)+SUMIF('SPACELOG 8 BP'!$F$2:$EE$2,BP$4,'SPACELOG 8 BP'!$F19:$EE19)+SUMIF('SPACELOG 9 BP'!$F$2:$EE$2,BP$4,'SPACELOG 9 BP'!$F19:$EE19)+SUMIF('SPACELOG 10 BP'!$F$2:$EE$2,BP$4,'SPACELOG 10 BP'!$F19:$EE19)+SUMIF('SPACELOG 11 BP'!$F$2:$EE$2,BP$4,'SPACELOG 11 BP'!$F19:$EE19)+SUMIF('SPACELOG 12 BP'!$F$2:$EE$2,BP$4,'SPACELOG 12 BP'!$F19:$EE19)</f>
        <v>440</v>
      </c>
      <c r="BQ19" s="13">
        <f>SUMIF('reporting montigny'!$F$2:$EE$2,BQ$4,'reporting montigny'!$F19:$EE19)+SUMIF('reporting boissy'!$F$2:$EE$2,BQ$4,'reporting boissy'!$F19:$EE19)+SUMIF('reporting moussy'!$F$2:$EE$2,BQ$4,'reporting moussy'!$F19:$EE19)+SUMIF('reporting trappes'!$F$2:$EE$2,BQ$4,'reporting trappes'!$F19:$EE19)+SUMIF('SPACELOG 5 BP'!$F$2:$EE$2,BQ$4,'SPACELOG 5 BP'!$F19:$EE19)+SUMIF('SPACELOG 6 BP'!$F$2:$EE$2,BQ$4,'SPACELOG 6 BP'!$F19:$EE19)+SUMIF('SPACELOG 7 BP'!$F$2:$EE$2,BQ$4,'SPACELOG 7 BP'!$F19:$EE19)+SUMIF('SPACELOG 8 BP'!$F$2:$EE$2,BQ$4,'SPACELOG 8 BP'!$F19:$EE19)+SUMIF('SPACELOG 9 BP'!$F$2:$EE$2,BQ$4,'SPACELOG 9 BP'!$F19:$EE19)+SUMIF('SPACELOG 10 BP'!$F$2:$EE$2,BQ$4,'SPACELOG 10 BP'!$F19:$EE19)+SUMIF('SPACELOG 11 BP'!$F$2:$EE$2,BQ$4,'SPACELOG 11 BP'!$F19:$EE19)+SUMIF('SPACELOG 12 BP'!$F$2:$EE$2,BQ$4,'SPACELOG 12 BP'!$F19:$EE19)</f>
        <v>440</v>
      </c>
      <c r="BR19" s="14">
        <f t="shared" si="13"/>
        <v>5280</v>
      </c>
      <c r="BS19" s="13">
        <f>SUMIF('reporting montigny'!$F$2:$EE$2,BS$4,'reporting montigny'!$F19:$EE19)+SUMIF('reporting boissy'!$F$2:$EE$2,BS$4,'reporting boissy'!$F19:$EE19)+SUMIF('reporting moussy'!$F$2:$EE$2,BS$4,'reporting moussy'!$F19:$EE19)+SUMIF('reporting trappes'!$F$2:$EE$2,BS$4,'reporting trappes'!$F19:$EE19)+SUMIF('SPACELOG 5 BP'!$F$2:$EE$2,BS$4,'SPACELOG 5 BP'!$F19:$EE19)+SUMIF('SPACELOG 6 BP'!$F$2:$EE$2,BS$4,'SPACELOG 6 BP'!$F19:$EE19)+SUMIF('SPACELOG 7 BP'!$F$2:$EE$2,BS$4,'SPACELOG 7 BP'!$F19:$EE19)+SUMIF('SPACELOG 8 BP'!$F$2:$EE$2,BS$4,'SPACELOG 8 BP'!$F19:$EE19)+SUMIF('SPACELOG 9 BP'!$F$2:$EE$2,BS$4,'SPACELOG 9 BP'!$F19:$EE19)+SUMIF('SPACELOG 10 BP'!$F$2:$EE$2,BS$4,'SPACELOG 10 BP'!$F19:$EE19)+SUMIF('SPACELOG 11 BP'!$F$2:$EE$2,BS$4,'SPACELOG 11 BP'!$F19:$EE19)+SUMIF('SPACELOG 12 BP'!$F$2:$EE$2,BS$4,'SPACELOG 12 BP'!$F19:$EE19)</f>
        <v>440</v>
      </c>
      <c r="BT19" s="13">
        <f>SUMIF('reporting montigny'!$F$2:$EE$2,BT$4,'reporting montigny'!$F19:$EE19)+SUMIF('reporting boissy'!$F$2:$EE$2,BT$4,'reporting boissy'!$F19:$EE19)+SUMIF('reporting moussy'!$F$2:$EE$2,BT$4,'reporting moussy'!$F19:$EE19)+SUMIF('reporting trappes'!$F$2:$EE$2,BT$4,'reporting trappes'!$F19:$EE19)+SUMIF('SPACELOG 5 BP'!$F$2:$EE$2,BT$4,'SPACELOG 5 BP'!$F19:$EE19)+SUMIF('SPACELOG 6 BP'!$F$2:$EE$2,BT$4,'SPACELOG 6 BP'!$F19:$EE19)+SUMIF('SPACELOG 7 BP'!$F$2:$EE$2,BT$4,'SPACELOG 7 BP'!$F19:$EE19)+SUMIF('SPACELOG 8 BP'!$F$2:$EE$2,BT$4,'SPACELOG 8 BP'!$F19:$EE19)+SUMIF('SPACELOG 9 BP'!$F$2:$EE$2,BT$4,'SPACELOG 9 BP'!$F19:$EE19)+SUMIF('SPACELOG 10 BP'!$F$2:$EE$2,BT$4,'SPACELOG 10 BP'!$F19:$EE19)+SUMIF('SPACELOG 11 BP'!$F$2:$EE$2,BT$4,'SPACELOG 11 BP'!$F19:$EE19)+SUMIF('SPACELOG 12 BP'!$F$2:$EE$2,BT$4,'SPACELOG 12 BP'!$F19:$EE19)</f>
        <v>440</v>
      </c>
      <c r="BU19" s="13">
        <f>SUMIF('reporting montigny'!$F$2:$EE$2,BU$4,'reporting montigny'!$F19:$EE19)+SUMIF('reporting boissy'!$F$2:$EE$2,BU$4,'reporting boissy'!$F19:$EE19)+SUMIF('reporting moussy'!$F$2:$EE$2,BU$4,'reporting moussy'!$F19:$EE19)+SUMIF('reporting trappes'!$F$2:$EE$2,BU$4,'reporting trappes'!$F19:$EE19)+SUMIF('SPACELOG 5 BP'!$F$2:$EE$2,BU$4,'SPACELOG 5 BP'!$F19:$EE19)+SUMIF('SPACELOG 6 BP'!$F$2:$EE$2,BU$4,'SPACELOG 6 BP'!$F19:$EE19)+SUMIF('SPACELOG 7 BP'!$F$2:$EE$2,BU$4,'SPACELOG 7 BP'!$F19:$EE19)+SUMIF('SPACELOG 8 BP'!$F$2:$EE$2,BU$4,'SPACELOG 8 BP'!$F19:$EE19)+SUMIF('SPACELOG 9 BP'!$F$2:$EE$2,BU$4,'SPACELOG 9 BP'!$F19:$EE19)+SUMIF('SPACELOG 10 BP'!$F$2:$EE$2,BU$4,'SPACELOG 10 BP'!$F19:$EE19)+SUMIF('SPACELOG 11 BP'!$F$2:$EE$2,BU$4,'SPACELOG 11 BP'!$F19:$EE19)+SUMIF('SPACELOG 12 BP'!$F$2:$EE$2,BU$4,'SPACELOG 12 BP'!$F19:$EE19)</f>
        <v>440</v>
      </c>
      <c r="BV19" s="13">
        <f>SUMIF('reporting montigny'!$F$2:$EE$2,BV$4,'reporting montigny'!$F19:$EE19)+SUMIF('reporting boissy'!$F$2:$EE$2,BV$4,'reporting boissy'!$F19:$EE19)+SUMIF('reporting moussy'!$F$2:$EE$2,BV$4,'reporting moussy'!$F19:$EE19)+SUMIF('reporting trappes'!$F$2:$EE$2,BV$4,'reporting trappes'!$F19:$EE19)+SUMIF('SPACELOG 5 BP'!$F$2:$EE$2,BV$4,'SPACELOG 5 BP'!$F19:$EE19)+SUMIF('SPACELOG 6 BP'!$F$2:$EE$2,BV$4,'SPACELOG 6 BP'!$F19:$EE19)+SUMIF('SPACELOG 7 BP'!$F$2:$EE$2,BV$4,'SPACELOG 7 BP'!$F19:$EE19)+SUMIF('SPACELOG 8 BP'!$F$2:$EE$2,BV$4,'SPACELOG 8 BP'!$F19:$EE19)+SUMIF('SPACELOG 9 BP'!$F$2:$EE$2,BV$4,'SPACELOG 9 BP'!$F19:$EE19)+SUMIF('SPACELOG 10 BP'!$F$2:$EE$2,BV$4,'SPACELOG 10 BP'!$F19:$EE19)+SUMIF('SPACELOG 11 BP'!$F$2:$EE$2,BV$4,'SPACELOG 11 BP'!$F19:$EE19)+SUMIF('SPACELOG 12 BP'!$F$2:$EE$2,BV$4,'SPACELOG 12 BP'!$F19:$EE19)</f>
        <v>440</v>
      </c>
      <c r="BW19" s="13">
        <f>SUMIF('reporting montigny'!$F$2:$EE$2,BW$4,'reporting montigny'!$F19:$EE19)+SUMIF('reporting boissy'!$F$2:$EE$2,BW$4,'reporting boissy'!$F19:$EE19)+SUMIF('reporting moussy'!$F$2:$EE$2,BW$4,'reporting moussy'!$F19:$EE19)+SUMIF('reporting trappes'!$F$2:$EE$2,BW$4,'reporting trappes'!$F19:$EE19)+SUMIF('SPACELOG 5 BP'!$F$2:$EE$2,BW$4,'SPACELOG 5 BP'!$F19:$EE19)+SUMIF('SPACELOG 6 BP'!$F$2:$EE$2,BW$4,'SPACELOG 6 BP'!$F19:$EE19)+SUMIF('SPACELOG 7 BP'!$F$2:$EE$2,BW$4,'SPACELOG 7 BP'!$F19:$EE19)+SUMIF('SPACELOG 8 BP'!$F$2:$EE$2,BW$4,'SPACELOG 8 BP'!$F19:$EE19)+SUMIF('SPACELOG 9 BP'!$F$2:$EE$2,BW$4,'SPACELOG 9 BP'!$F19:$EE19)+SUMIF('SPACELOG 10 BP'!$F$2:$EE$2,BW$4,'SPACELOG 10 BP'!$F19:$EE19)+SUMIF('SPACELOG 11 BP'!$F$2:$EE$2,BW$4,'SPACELOG 11 BP'!$F19:$EE19)+SUMIF('SPACELOG 12 BP'!$F$2:$EE$2,BW$4,'SPACELOG 12 BP'!$F19:$EE19)</f>
        <v>440</v>
      </c>
      <c r="BX19" s="13">
        <f>SUMIF('reporting montigny'!$F$2:$EE$2,BX$4,'reporting montigny'!$F19:$EE19)+SUMIF('reporting boissy'!$F$2:$EE$2,BX$4,'reporting boissy'!$F19:$EE19)+SUMIF('reporting moussy'!$F$2:$EE$2,BX$4,'reporting moussy'!$F19:$EE19)+SUMIF('reporting trappes'!$F$2:$EE$2,BX$4,'reporting trappes'!$F19:$EE19)+SUMIF('SPACELOG 5 BP'!$F$2:$EE$2,BX$4,'SPACELOG 5 BP'!$F19:$EE19)+SUMIF('SPACELOG 6 BP'!$F$2:$EE$2,BX$4,'SPACELOG 6 BP'!$F19:$EE19)+SUMIF('SPACELOG 7 BP'!$F$2:$EE$2,BX$4,'SPACELOG 7 BP'!$F19:$EE19)+SUMIF('SPACELOG 8 BP'!$F$2:$EE$2,BX$4,'SPACELOG 8 BP'!$F19:$EE19)+SUMIF('SPACELOG 9 BP'!$F$2:$EE$2,BX$4,'SPACELOG 9 BP'!$F19:$EE19)+SUMIF('SPACELOG 10 BP'!$F$2:$EE$2,BX$4,'SPACELOG 10 BP'!$F19:$EE19)+SUMIF('SPACELOG 11 BP'!$F$2:$EE$2,BX$4,'SPACELOG 11 BP'!$F19:$EE19)+SUMIF('SPACELOG 12 BP'!$F$2:$EE$2,BX$4,'SPACELOG 12 BP'!$F19:$EE19)</f>
        <v>440</v>
      </c>
      <c r="BY19" s="13">
        <f>SUMIF('reporting montigny'!$F$2:$EE$2,BY$4,'reporting montigny'!$F19:$EE19)+SUMIF('reporting boissy'!$F$2:$EE$2,BY$4,'reporting boissy'!$F19:$EE19)+SUMIF('reporting moussy'!$F$2:$EE$2,BY$4,'reporting moussy'!$F19:$EE19)+SUMIF('reporting trappes'!$F$2:$EE$2,BY$4,'reporting trappes'!$F19:$EE19)+SUMIF('SPACELOG 5 BP'!$F$2:$EE$2,BY$4,'SPACELOG 5 BP'!$F19:$EE19)+SUMIF('SPACELOG 6 BP'!$F$2:$EE$2,BY$4,'SPACELOG 6 BP'!$F19:$EE19)+SUMIF('SPACELOG 7 BP'!$F$2:$EE$2,BY$4,'SPACELOG 7 BP'!$F19:$EE19)+SUMIF('SPACELOG 8 BP'!$F$2:$EE$2,BY$4,'SPACELOG 8 BP'!$F19:$EE19)+SUMIF('SPACELOG 9 BP'!$F$2:$EE$2,BY$4,'SPACELOG 9 BP'!$F19:$EE19)+SUMIF('SPACELOG 10 BP'!$F$2:$EE$2,BY$4,'SPACELOG 10 BP'!$F19:$EE19)+SUMIF('SPACELOG 11 BP'!$F$2:$EE$2,BY$4,'SPACELOG 11 BP'!$F19:$EE19)+SUMIF('SPACELOG 12 BP'!$F$2:$EE$2,BY$4,'SPACELOG 12 BP'!$F19:$EE19)</f>
        <v>440</v>
      </c>
      <c r="BZ19" s="13">
        <f>SUMIF('reporting montigny'!$F$2:$EE$2,BZ$4,'reporting montigny'!$F19:$EE19)+SUMIF('reporting boissy'!$F$2:$EE$2,BZ$4,'reporting boissy'!$F19:$EE19)+SUMIF('reporting moussy'!$F$2:$EE$2,BZ$4,'reporting moussy'!$F19:$EE19)+SUMIF('reporting trappes'!$F$2:$EE$2,BZ$4,'reporting trappes'!$F19:$EE19)+SUMIF('SPACELOG 5 BP'!$F$2:$EE$2,BZ$4,'SPACELOG 5 BP'!$F19:$EE19)+SUMIF('SPACELOG 6 BP'!$F$2:$EE$2,BZ$4,'SPACELOG 6 BP'!$F19:$EE19)+SUMIF('SPACELOG 7 BP'!$F$2:$EE$2,BZ$4,'SPACELOG 7 BP'!$F19:$EE19)+SUMIF('SPACELOG 8 BP'!$F$2:$EE$2,BZ$4,'SPACELOG 8 BP'!$F19:$EE19)+SUMIF('SPACELOG 9 BP'!$F$2:$EE$2,BZ$4,'SPACELOG 9 BP'!$F19:$EE19)+SUMIF('SPACELOG 10 BP'!$F$2:$EE$2,BZ$4,'SPACELOG 10 BP'!$F19:$EE19)+SUMIF('SPACELOG 11 BP'!$F$2:$EE$2,BZ$4,'SPACELOG 11 BP'!$F19:$EE19)+SUMIF('SPACELOG 12 BP'!$F$2:$EE$2,BZ$4,'SPACELOG 12 BP'!$F19:$EE19)</f>
        <v>440</v>
      </c>
      <c r="CA19" s="13">
        <f>SUMIF('reporting montigny'!$F$2:$EE$2,CA$4,'reporting montigny'!$F19:$EE19)+SUMIF('reporting boissy'!$F$2:$EE$2,CA$4,'reporting boissy'!$F19:$EE19)+SUMIF('reporting moussy'!$F$2:$EE$2,CA$4,'reporting moussy'!$F19:$EE19)+SUMIF('reporting trappes'!$F$2:$EE$2,CA$4,'reporting trappes'!$F19:$EE19)+SUMIF('SPACELOG 5 BP'!$F$2:$EE$2,CA$4,'SPACELOG 5 BP'!$F19:$EE19)+SUMIF('SPACELOG 6 BP'!$F$2:$EE$2,CA$4,'SPACELOG 6 BP'!$F19:$EE19)+SUMIF('SPACELOG 7 BP'!$F$2:$EE$2,CA$4,'SPACELOG 7 BP'!$F19:$EE19)+SUMIF('SPACELOG 8 BP'!$F$2:$EE$2,CA$4,'SPACELOG 8 BP'!$F19:$EE19)+SUMIF('SPACELOG 9 BP'!$F$2:$EE$2,CA$4,'SPACELOG 9 BP'!$F19:$EE19)+SUMIF('SPACELOG 10 BP'!$F$2:$EE$2,CA$4,'SPACELOG 10 BP'!$F19:$EE19)+SUMIF('SPACELOG 11 BP'!$F$2:$EE$2,CA$4,'SPACELOG 11 BP'!$F19:$EE19)+SUMIF('SPACELOG 12 BP'!$F$2:$EE$2,CA$4,'SPACELOG 12 BP'!$F19:$EE19)</f>
        <v>440</v>
      </c>
      <c r="CB19" s="13">
        <f>SUMIF('reporting montigny'!$F$2:$EE$2,CB$4,'reporting montigny'!$F19:$EE19)+SUMIF('reporting boissy'!$F$2:$EE$2,CB$4,'reporting boissy'!$F19:$EE19)+SUMIF('reporting moussy'!$F$2:$EE$2,CB$4,'reporting moussy'!$F19:$EE19)+SUMIF('reporting trappes'!$F$2:$EE$2,CB$4,'reporting trappes'!$F19:$EE19)+SUMIF('SPACELOG 5 BP'!$F$2:$EE$2,CB$4,'SPACELOG 5 BP'!$F19:$EE19)+SUMIF('SPACELOG 6 BP'!$F$2:$EE$2,CB$4,'SPACELOG 6 BP'!$F19:$EE19)+SUMIF('SPACELOG 7 BP'!$F$2:$EE$2,CB$4,'SPACELOG 7 BP'!$F19:$EE19)+SUMIF('SPACELOG 8 BP'!$F$2:$EE$2,CB$4,'SPACELOG 8 BP'!$F19:$EE19)+SUMIF('SPACELOG 9 BP'!$F$2:$EE$2,CB$4,'SPACELOG 9 BP'!$F19:$EE19)+SUMIF('SPACELOG 10 BP'!$F$2:$EE$2,CB$4,'SPACELOG 10 BP'!$F19:$EE19)+SUMIF('SPACELOG 11 BP'!$F$2:$EE$2,CB$4,'SPACELOG 11 BP'!$F19:$EE19)+SUMIF('SPACELOG 12 BP'!$F$2:$EE$2,CB$4,'SPACELOG 12 BP'!$F19:$EE19)</f>
        <v>440</v>
      </c>
      <c r="CC19" s="13">
        <f>SUMIF('reporting montigny'!$F$2:$EE$2,CC$4,'reporting montigny'!$F19:$EE19)+SUMIF('reporting boissy'!$F$2:$EE$2,CC$4,'reporting boissy'!$F19:$EE19)+SUMIF('reporting moussy'!$F$2:$EE$2,CC$4,'reporting moussy'!$F19:$EE19)+SUMIF('reporting trappes'!$F$2:$EE$2,CC$4,'reporting trappes'!$F19:$EE19)+SUMIF('SPACELOG 5 BP'!$F$2:$EE$2,CC$4,'SPACELOG 5 BP'!$F19:$EE19)+SUMIF('SPACELOG 6 BP'!$F$2:$EE$2,CC$4,'SPACELOG 6 BP'!$F19:$EE19)+SUMIF('SPACELOG 7 BP'!$F$2:$EE$2,CC$4,'SPACELOG 7 BP'!$F19:$EE19)+SUMIF('SPACELOG 8 BP'!$F$2:$EE$2,CC$4,'SPACELOG 8 BP'!$F19:$EE19)+SUMIF('SPACELOG 9 BP'!$F$2:$EE$2,CC$4,'SPACELOG 9 BP'!$F19:$EE19)+SUMIF('SPACELOG 10 BP'!$F$2:$EE$2,CC$4,'SPACELOG 10 BP'!$F19:$EE19)+SUMIF('SPACELOG 11 BP'!$F$2:$EE$2,CC$4,'SPACELOG 11 BP'!$F19:$EE19)+SUMIF('SPACELOG 12 BP'!$F$2:$EE$2,CC$4,'SPACELOG 12 BP'!$F19:$EE19)</f>
        <v>440</v>
      </c>
      <c r="CD19" s="13">
        <f>SUMIF('reporting montigny'!$F$2:$EE$2,CD$4,'reporting montigny'!$F19:$EE19)+SUMIF('reporting boissy'!$F$2:$EE$2,CD$4,'reporting boissy'!$F19:$EE19)+SUMIF('reporting moussy'!$F$2:$EE$2,CD$4,'reporting moussy'!$F19:$EE19)+SUMIF('reporting trappes'!$F$2:$EE$2,CD$4,'reporting trappes'!$F19:$EE19)+SUMIF('SPACELOG 5 BP'!$F$2:$EE$2,CD$4,'SPACELOG 5 BP'!$F19:$EE19)+SUMIF('SPACELOG 6 BP'!$F$2:$EE$2,CD$4,'SPACELOG 6 BP'!$F19:$EE19)+SUMIF('SPACELOG 7 BP'!$F$2:$EE$2,CD$4,'SPACELOG 7 BP'!$F19:$EE19)+SUMIF('SPACELOG 8 BP'!$F$2:$EE$2,CD$4,'SPACELOG 8 BP'!$F19:$EE19)+SUMIF('SPACELOG 9 BP'!$F$2:$EE$2,CD$4,'SPACELOG 9 BP'!$F19:$EE19)+SUMIF('SPACELOG 10 BP'!$F$2:$EE$2,CD$4,'SPACELOG 10 BP'!$F19:$EE19)+SUMIF('SPACELOG 11 BP'!$F$2:$EE$2,CD$4,'SPACELOG 11 BP'!$F19:$EE19)+SUMIF('SPACELOG 12 BP'!$F$2:$EE$2,CD$4,'SPACELOG 12 BP'!$F19:$EE19)</f>
        <v>440</v>
      </c>
      <c r="CE19" s="14">
        <f t="shared" si="14"/>
        <v>5280</v>
      </c>
      <c r="CF19" s="13">
        <f>SUMIF('reporting montigny'!$F$2:$EE$2,CF$4,'reporting montigny'!$F19:$EE19)+SUMIF('reporting boissy'!$F$2:$EE$2,CF$4,'reporting boissy'!$F19:$EE19)+SUMIF('reporting moussy'!$F$2:$EE$2,CF$4,'reporting moussy'!$F19:$EE19)+SUMIF('reporting trappes'!$F$2:$EE$2,CF$4,'reporting trappes'!$F19:$EE19)+SUMIF('SPACELOG 5 BP'!$F$2:$EE$2,CF$4,'SPACELOG 5 BP'!$F19:$EE19)+SUMIF('SPACELOG 6 BP'!$F$2:$EE$2,CF$4,'SPACELOG 6 BP'!$F19:$EE19)+SUMIF('SPACELOG 7 BP'!$F$2:$EE$2,CF$4,'SPACELOG 7 BP'!$F19:$EE19)+SUMIF('SPACELOG 8 BP'!$F$2:$EE$2,CF$4,'SPACELOG 8 BP'!$F19:$EE19)+SUMIF('SPACELOG 9 BP'!$F$2:$EE$2,CF$4,'SPACELOG 9 BP'!$F19:$EE19)+SUMIF('SPACELOG 10 BP'!$F$2:$EE$2,CF$4,'SPACELOG 10 BP'!$F19:$EE19)+SUMIF('SPACELOG 11 BP'!$F$2:$EE$2,CF$4,'SPACELOG 11 BP'!$F19:$EE19)+SUMIF('SPACELOG 12 BP'!$F$2:$EE$2,CF$4,'SPACELOG 12 BP'!$F19:$EE19)</f>
        <v>440</v>
      </c>
      <c r="CG19" s="13">
        <f>SUMIF('reporting montigny'!$F$2:$EE$2,CG$4,'reporting montigny'!$F19:$EE19)+SUMIF('reporting boissy'!$F$2:$EE$2,CG$4,'reporting boissy'!$F19:$EE19)+SUMIF('reporting moussy'!$F$2:$EE$2,CG$4,'reporting moussy'!$F19:$EE19)+SUMIF('reporting trappes'!$F$2:$EE$2,CG$4,'reporting trappes'!$F19:$EE19)+SUMIF('SPACELOG 5 BP'!$F$2:$EE$2,CG$4,'SPACELOG 5 BP'!$F19:$EE19)+SUMIF('SPACELOG 6 BP'!$F$2:$EE$2,CG$4,'SPACELOG 6 BP'!$F19:$EE19)+SUMIF('SPACELOG 7 BP'!$F$2:$EE$2,CG$4,'SPACELOG 7 BP'!$F19:$EE19)+SUMIF('SPACELOG 8 BP'!$F$2:$EE$2,CG$4,'SPACELOG 8 BP'!$F19:$EE19)+SUMIF('SPACELOG 9 BP'!$F$2:$EE$2,CG$4,'SPACELOG 9 BP'!$F19:$EE19)+SUMIF('SPACELOG 10 BP'!$F$2:$EE$2,CG$4,'SPACELOG 10 BP'!$F19:$EE19)+SUMIF('SPACELOG 11 BP'!$F$2:$EE$2,CG$4,'SPACELOG 11 BP'!$F19:$EE19)+SUMIF('SPACELOG 12 BP'!$F$2:$EE$2,CG$4,'SPACELOG 12 BP'!$F19:$EE19)</f>
        <v>440</v>
      </c>
      <c r="CH19" s="13">
        <f>SUMIF('reporting montigny'!$F$2:$EE$2,CH$4,'reporting montigny'!$F19:$EE19)+SUMIF('reporting boissy'!$F$2:$EE$2,CH$4,'reporting boissy'!$F19:$EE19)+SUMIF('reporting moussy'!$F$2:$EE$2,CH$4,'reporting moussy'!$F19:$EE19)+SUMIF('reporting trappes'!$F$2:$EE$2,CH$4,'reporting trappes'!$F19:$EE19)+SUMIF('SPACELOG 5 BP'!$F$2:$EE$2,CH$4,'SPACELOG 5 BP'!$F19:$EE19)+SUMIF('SPACELOG 6 BP'!$F$2:$EE$2,CH$4,'SPACELOG 6 BP'!$F19:$EE19)+SUMIF('SPACELOG 7 BP'!$F$2:$EE$2,CH$4,'SPACELOG 7 BP'!$F19:$EE19)+SUMIF('SPACELOG 8 BP'!$F$2:$EE$2,CH$4,'SPACELOG 8 BP'!$F19:$EE19)+SUMIF('SPACELOG 9 BP'!$F$2:$EE$2,CH$4,'SPACELOG 9 BP'!$F19:$EE19)+SUMIF('SPACELOG 10 BP'!$F$2:$EE$2,CH$4,'SPACELOG 10 BP'!$F19:$EE19)+SUMIF('SPACELOG 11 BP'!$F$2:$EE$2,CH$4,'SPACELOG 11 BP'!$F19:$EE19)+SUMIF('SPACELOG 12 BP'!$F$2:$EE$2,CH$4,'SPACELOG 12 BP'!$F19:$EE19)</f>
        <v>440</v>
      </c>
      <c r="CI19" s="13">
        <f>SUMIF('reporting montigny'!$F$2:$EE$2,CI$4,'reporting montigny'!$F19:$EE19)+SUMIF('reporting boissy'!$F$2:$EE$2,CI$4,'reporting boissy'!$F19:$EE19)+SUMIF('reporting moussy'!$F$2:$EE$2,CI$4,'reporting moussy'!$F19:$EE19)+SUMIF('reporting trappes'!$F$2:$EE$2,CI$4,'reporting trappes'!$F19:$EE19)+SUMIF('SPACELOG 5 BP'!$F$2:$EE$2,CI$4,'SPACELOG 5 BP'!$F19:$EE19)+SUMIF('SPACELOG 6 BP'!$F$2:$EE$2,CI$4,'SPACELOG 6 BP'!$F19:$EE19)+SUMIF('SPACELOG 7 BP'!$F$2:$EE$2,CI$4,'SPACELOG 7 BP'!$F19:$EE19)+SUMIF('SPACELOG 8 BP'!$F$2:$EE$2,CI$4,'SPACELOG 8 BP'!$F19:$EE19)+SUMIF('SPACELOG 9 BP'!$F$2:$EE$2,CI$4,'SPACELOG 9 BP'!$F19:$EE19)+SUMIF('SPACELOG 10 BP'!$F$2:$EE$2,CI$4,'SPACELOG 10 BP'!$F19:$EE19)+SUMIF('SPACELOG 11 BP'!$F$2:$EE$2,CI$4,'SPACELOG 11 BP'!$F19:$EE19)+SUMIF('SPACELOG 12 BP'!$F$2:$EE$2,CI$4,'SPACELOG 12 BP'!$F19:$EE19)</f>
        <v>440</v>
      </c>
      <c r="CJ19" s="13">
        <f>SUMIF('reporting montigny'!$F$2:$EE$2,CJ$4,'reporting montigny'!$F19:$EE19)+SUMIF('reporting boissy'!$F$2:$EE$2,CJ$4,'reporting boissy'!$F19:$EE19)+SUMIF('reporting moussy'!$F$2:$EE$2,CJ$4,'reporting moussy'!$F19:$EE19)+SUMIF('reporting trappes'!$F$2:$EE$2,CJ$4,'reporting trappes'!$F19:$EE19)+SUMIF('SPACELOG 5 BP'!$F$2:$EE$2,CJ$4,'SPACELOG 5 BP'!$F19:$EE19)+SUMIF('SPACELOG 6 BP'!$F$2:$EE$2,CJ$4,'SPACELOG 6 BP'!$F19:$EE19)+SUMIF('SPACELOG 7 BP'!$F$2:$EE$2,CJ$4,'SPACELOG 7 BP'!$F19:$EE19)+SUMIF('SPACELOG 8 BP'!$F$2:$EE$2,CJ$4,'SPACELOG 8 BP'!$F19:$EE19)+SUMIF('SPACELOG 9 BP'!$F$2:$EE$2,CJ$4,'SPACELOG 9 BP'!$F19:$EE19)+SUMIF('SPACELOG 10 BP'!$F$2:$EE$2,CJ$4,'SPACELOG 10 BP'!$F19:$EE19)+SUMIF('SPACELOG 11 BP'!$F$2:$EE$2,CJ$4,'SPACELOG 11 BP'!$F19:$EE19)+SUMIF('SPACELOG 12 BP'!$F$2:$EE$2,CJ$4,'SPACELOG 12 BP'!$F19:$EE19)</f>
        <v>440</v>
      </c>
      <c r="CK19" s="13">
        <f>SUMIF('reporting montigny'!$F$2:$EE$2,CK$4,'reporting montigny'!$F19:$EE19)+SUMIF('reporting boissy'!$F$2:$EE$2,CK$4,'reporting boissy'!$F19:$EE19)+SUMIF('reporting moussy'!$F$2:$EE$2,CK$4,'reporting moussy'!$F19:$EE19)+SUMIF('reporting trappes'!$F$2:$EE$2,CK$4,'reporting trappes'!$F19:$EE19)+SUMIF('SPACELOG 5 BP'!$F$2:$EE$2,CK$4,'SPACELOG 5 BP'!$F19:$EE19)+SUMIF('SPACELOG 6 BP'!$F$2:$EE$2,CK$4,'SPACELOG 6 BP'!$F19:$EE19)+SUMIF('SPACELOG 7 BP'!$F$2:$EE$2,CK$4,'SPACELOG 7 BP'!$F19:$EE19)+SUMIF('SPACELOG 8 BP'!$F$2:$EE$2,CK$4,'SPACELOG 8 BP'!$F19:$EE19)+SUMIF('SPACELOG 9 BP'!$F$2:$EE$2,CK$4,'SPACELOG 9 BP'!$F19:$EE19)+SUMIF('SPACELOG 10 BP'!$F$2:$EE$2,CK$4,'SPACELOG 10 BP'!$F19:$EE19)+SUMIF('SPACELOG 11 BP'!$F$2:$EE$2,CK$4,'SPACELOG 11 BP'!$F19:$EE19)+SUMIF('SPACELOG 12 BP'!$F$2:$EE$2,CK$4,'SPACELOG 12 BP'!$F19:$EE19)</f>
        <v>440</v>
      </c>
      <c r="CL19" s="13">
        <f>SUMIF('reporting montigny'!$F$2:$EE$2,CL$4,'reporting montigny'!$F19:$EE19)+SUMIF('reporting boissy'!$F$2:$EE$2,CL$4,'reporting boissy'!$F19:$EE19)+SUMIF('reporting moussy'!$F$2:$EE$2,CL$4,'reporting moussy'!$F19:$EE19)+SUMIF('reporting trappes'!$F$2:$EE$2,CL$4,'reporting trappes'!$F19:$EE19)+SUMIF('SPACELOG 5 BP'!$F$2:$EE$2,CL$4,'SPACELOG 5 BP'!$F19:$EE19)+SUMIF('SPACELOG 6 BP'!$F$2:$EE$2,CL$4,'SPACELOG 6 BP'!$F19:$EE19)+SUMIF('SPACELOG 7 BP'!$F$2:$EE$2,CL$4,'SPACELOG 7 BP'!$F19:$EE19)+SUMIF('SPACELOG 8 BP'!$F$2:$EE$2,CL$4,'SPACELOG 8 BP'!$F19:$EE19)+SUMIF('SPACELOG 9 BP'!$F$2:$EE$2,CL$4,'SPACELOG 9 BP'!$F19:$EE19)+SUMIF('SPACELOG 10 BP'!$F$2:$EE$2,CL$4,'SPACELOG 10 BP'!$F19:$EE19)+SUMIF('SPACELOG 11 BP'!$F$2:$EE$2,CL$4,'SPACELOG 11 BP'!$F19:$EE19)+SUMIF('SPACELOG 12 BP'!$F$2:$EE$2,CL$4,'SPACELOG 12 BP'!$F19:$EE19)</f>
        <v>440</v>
      </c>
      <c r="CM19" s="13">
        <f>SUMIF('reporting montigny'!$F$2:$EE$2,CM$4,'reporting montigny'!$F19:$EE19)+SUMIF('reporting boissy'!$F$2:$EE$2,CM$4,'reporting boissy'!$F19:$EE19)+SUMIF('reporting moussy'!$F$2:$EE$2,CM$4,'reporting moussy'!$F19:$EE19)+SUMIF('reporting trappes'!$F$2:$EE$2,CM$4,'reporting trappes'!$F19:$EE19)+SUMIF('SPACELOG 5 BP'!$F$2:$EE$2,CM$4,'SPACELOG 5 BP'!$F19:$EE19)+SUMIF('SPACELOG 6 BP'!$F$2:$EE$2,CM$4,'SPACELOG 6 BP'!$F19:$EE19)+SUMIF('SPACELOG 7 BP'!$F$2:$EE$2,CM$4,'SPACELOG 7 BP'!$F19:$EE19)+SUMIF('SPACELOG 8 BP'!$F$2:$EE$2,CM$4,'SPACELOG 8 BP'!$F19:$EE19)+SUMIF('SPACELOG 9 BP'!$F$2:$EE$2,CM$4,'SPACELOG 9 BP'!$F19:$EE19)+SUMIF('SPACELOG 10 BP'!$F$2:$EE$2,CM$4,'SPACELOG 10 BP'!$F19:$EE19)+SUMIF('SPACELOG 11 BP'!$F$2:$EE$2,CM$4,'SPACELOG 11 BP'!$F19:$EE19)+SUMIF('SPACELOG 12 BP'!$F$2:$EE$2,CM$4,'SPACELOG 12 BP'!$F19:$EE19)</f>
        <v>440</v>
      </c>
      <c r="CN19" s="13">
        <f>SUMIF('reporting montigny'!$F$2:$EE$2,CN$4,'reporting montigny'!$F19:$EE19)+SUMIF('reporting boissy'!$F$2:$EE$2,CN$4,'reporting boissy'!$F19:$EE19)+SUMIF('reporting moussy'!$F$2:$EE$2,CN$4,'reporting moussy'!$F19:$EE19)+SUMIF('reporting trappes'!$F$2:$EE$2,CN$4,'reporting trappes'!$F19:$EE19)+SUMIF('SPACELOG 5 BP'!$F$2:$EE$2,CN$4,'SPACELOG 5 BP'!$F19:$EE19)+SUMIF('SPACELOG 6 BP'!$F$2:$EE$2,CN$4,'SPACELOG 6 BP'!$F19:$EE19)+SUMIF('SPACELOG 7 BP'!$F$2:$EE$2,CN$4,'SPACELOG 7 BP'!$F19:$EE19)+SUMIF('SPACELOG 8 BP'!$F$2:$EE$2,CN$4,'SPACELOG 8 BP'!$F19:$EE19)+SUMIF('SPACELOG 9 BP'!$F$2:$EE$2,CN$4,'SPACELOG 9 BP'!$F19:$EE19)+SUMIF('SPACELOG 10 BP'!$F$2:$EE$2,CN$4,'SPACELOG 10 BP'!$F19:$EE19)+SUMIF('SPACELOG 11 BP'!$F$2:$EE$2,CN$4,'SPACELOG 11 BP'!$F19:$EE19)+SUMIF('SPACELOG 12 BP'!$F$2:$EE$2,CN$4,'SPACELOG 12 BP'!$F19:$EE19)</f>
        <v>440</v>
      </c>
      <c r="CO19" s="13">
        <f>SUMIF('reporting montigny'!$F$2:$EE$2,CO$4,'reporting montigny'!$F19:$EE19)+SUMIF('reporting boissy'!$F$2:$EE$2,CO$4,'reporting boissy'!$F19:$EE19)+SUMIF('reporting moussy'!$F$2:$EE$2,CO$4,'reporting moussy'!$F19:$EE19)+SUMIF('reporting trappes'!$F$2:$EE$2,CO$4,'reporting trappes'!$F19:$EE19)+SUMIF('SPACELOG 5 BP'!$F$2:$EE$2,CO$4,'SPACELOG 5 BP'!$F19:$EE19)+SUMIF('SPACELOG 6 BP'!$F$2:$EE$2,CO$4,'SPACELOG 6 BP'!$F19:$EE19)+SUMIF('SPACELOG 7 BP'!$F$2:$EE$2,CO$4,'SPACELOG 7 BP'!$F19:$EE19)+SUMIF('SPACELOG 8 BP'!$F$2:$EE$2,CO$4,'SPACELOG 8 BP'!$F19:$EE19)+SUMIF('SPACELOG 9 BP'!$F$2:$EE$2,CO$4,'SPACELOG 9 BP'!$F19:$EE19)+SUMIF('SPACELOG 10 BP'!$F$2:$EE$2,CO$4,'SPACELOG 10 BP'!$F19:$EE19)+SUMIF('SPACELOG 11 BP'!$F$2:$EE$2,CO$4,'SPACELOG 11 BP'!$F19:$EE19)+SUMIF('SPACELOG 12 BP'!$F$2:$EE$2,CO$4,'SPACELOG 12 BP'!$F19:$EE19)</f>
        <v>440</v>
      </c>
      <c r="CP19" s="13">
        <f>SUMIF('reporting montigny'!$F$2:$EE$2,CP$4,'reporting montigny'!$F19:$EE19)+SUMIF('reporting boissy'!$F$2:$EE$2,CP$4,'reporting boissy'!$F19:$EE19)+SUMIF('reporting moussy'!$F$2:$EE$2,CP$4,'reporting moussy'!$F19:$EE19)+SUMIF('reporting trappes'!$F$2:$EE$2,CP$4,'reporting trappes'!$F19:$EE19)+SUMIF('SPACELOG 5 BP'!$F$2:$EE$2,CP$4,'SPACELOG 5 BP'!$F19:$EE19)+SUMIF('SPACELOG 6 BP'!$F$2:$EE$2,CP$4,'SPACELOG 6 BP'!$F19:$EE19)+SUMIF('SPACELOG 7 BP'!$F$2:$EE$2,CP$4,'SPACELOG 7 BP'!$F19:$EE19)+SUMIF('SPACELOG 8 BP'!$F$2:$EE$2,CP$4,'SPACELOG 8 BP'!$F19:$EE19)+SUMIF('SPACELOG 9 BP'!$F$2:$EE$2,CP$4,'SPACELOG 9 BP'!$F19:$EE19)+SUMIF('SPACELOG 10 BP'!$F$2:$EE$2,CP$4,'SPACELOG 10 BP'!$F19:$EE19)+SUMIF('SPACELOG 11 BP'!$F$2:$EE$2,CP$4,'SPACELOG 11 BP'!$F19:$EE19)+SUMIF('SPACELOG 12 BP'!$F$2:$EE$2,CP$4,'SPACELOG 12 BP'!$F19:$EE19)</f>
        <v>440</v>
      </c>
      <c r="CQ19" s="13">
        <f>SUMIF('reporting montigny'!$F$2:$EE$2,CQ$4,'reporting montigny'!$F19:$EE19)+SUMIF('reporting boissy'!$F$2:$EE$2,CQ$4,'reporting boissy'!$F19:$EE19)+SUMIF('reporting moussy'!$F$2:$EE$2,CQ$4,'reporting moussy'!$F19:$EE19)+SUMIF('reporting trappes'!$F$2:$EE$2,CQ$4,'reporting trappes'!$F19:$EE19)+SUMIF('SPACELOG 5 BP'!$F$2:$EE$2,CQ$4,'SPACELOG 5 BP'!$F19:$EE19)+SUMIF('SPACELOG 6 BP'!$F$2:$EE$2,CQ$4,'SPACELOG 6 BP'!$F19:$EE19)+SUMIF('SPACELOG 7 BP'!$F$2:$EE$2,CQ$4,'SPACELOG 7 BP'!$F19:$EE19)+SUMIF('SPACELOG 8 BP'!$F$2:$EE$2,CQ$4,'SPACELOG 8 BP'!$F19:$EE19)+SUMIF('SPACELOG 9 BP'!$F$2:$EE$2,CQ$4,'SPACELOG 9 BP'!$F19:$EE19)+SUMIF('SPACELOG 10 BP'!$F$2:$EE$2,CQ$4,'SPACELOG 10 BP'!$F19:$EE19)+SUMIF('SPACELOG 11 BP'!$F$2:$EE$2,CQ$4,'SPACELOG 11 BP'!$F19:$EE19)+SUMIF('SPACELOG 12 BP'!$F$2:$EE$2,CQ$4,'SPACELOG 12 BP'!$F19:$EE19)</f>
        <v>440</v>
      </c>
      <c r="CR19" s="14">
        <f t="shared" si="15"/>
        <v>5280</v>
      </c>
      <c r="CS19" s="13">
        <f>SUMIF('reporting montigny'!$F$2:$EE$2,CS$4,'reporting montigny'!$F19:$EE19)+SUMIF('reporting boissy'!$F$2:$EE$2,CS$4,'reporting boissy'!$F19:$EE19)+SUMIF('reporting moussy'!$F$2:$EE$2,CS$4,'reporting moussy'!$F19:$EE19)+SUMIF('reporting trappes'!$F$2:$EE$2,CS$4,'reporting trappes'!$F19:$EE19)+SUMIF('SPACELOG 5 BP'!$F$2:$EE$2,CS$4,'SPACELOG 5 BP'!$F19:$EE19)+SUMIF('SPACELOG 6 BP'!$F$2:$EE$2,CS$4,'SPACELOG 6 BP'!$F19:$EE19)+SUMIF('SPACELOG 7 BP'!$F$2:$EE$2,CS$4,'SPACELOG 7 BP'!$F19:$EE19)+SUMIF('SPACELOG 8 BP'!$F$2:$EE$2,CS$4,'SPACELOG 8 BP'!$F19:$EE19)+SUMIF('SPACELOG 9 BP'!$F$2:$EE$2,CS$4,'SPACELOG 9 BP'!$F19:$EE19)+SUMIF('SPACELOG 10 BP'!$F$2:$EE$2,CS$4,'SPACELOG 10 BP'!$F19:$EE19)+SUMIF('SPACELOG 11 BP'!$F$2:$EE$2,CS$4,'SPACELOG 11 BP'!$F19:$EE19)+SUMIF('SPACELOG 12 BP'!$F$2:$EE$2,CS$4,'SPACELOG 12 BP'!$F19:$EE19)</f>
        <v>440</v>
      </c>
      <c r="CT19" s="13">
        <f>SUMIF('reporting montigny'!$F$2:$EE$2,CT$4,'reporting montigny'!$F19:$EE19)+SUMIF('reporting boissy'!$F$2:$EE$2,CT$4,'reporting boissy'!$F19:$EE19)+SUMIF('reporting moussy'!$F$2:$EE$2,CT$4,'reporting moussy'!$F19:$EE19)+SUMIF('reporting trappes'!$F$2:$EE$2,CT$4,'reporting trappes'!$F19:$EE19)+SUMIF('SPACELOG 5 BP'!$F$2:$EE$2,CT$4,'SPACELOG 5 BP'!$F19:$EE19)+SUMIF('SPACELOG 6 BP'!$F$2:$EE$2,CT$4,'SPACELOG 6 BP'!$F19:$EE19)+SUMIF('SPACELOG 7 BP'!$F$2:$EE$2,CT$4,'SPACELOG 7 BP'!$F19:$EE19)+SUMIF('SPACELOG 8 BP'!$F$2:$EE$2,CT$4,'SPACELOG 8 BP'!$F19:$EE19)+SUMIF('SPACELOG 9 BP'!$F$2:$EE$2,CT$4,'SPACELOG 9 BP'!$F19:$EE19)+SUMIF('SPACELOG 10 BP'!$F$2:$EE$2,CT$4,'SPACELOG 10 BP'!$F19:$EE19)+SUMIF('SPACELOG 11 BP'!$F$2:$EE$2,CT$4,'SPACELOG 11 BP'!$F19:$EE19)+SUMIF('SPACELOG 12 BP'!$F$2:$EE$2,CT$4,'SPACELOG 12 BP'!$F19:$EE19)</f>
        <v>440</v>
      </c>
      <c r="CU19" s="13">
        <f>SUMIF('reporting montigny'!$F$2:$EE$2,CU$4,'reporting montigny'!$F19:$EE19)+SUMIF('reporting boissy'!$F$2:$EE$2,CU$4,'reporting boissy'!$F19:$EE19)+SUMIF('reporting moussy'!$F$2:$EE$2,CU$4,'reporting moussy'!$F19:$EE19)+SUMIF('reporting trappes'!$F$2:$EE$2,CU$4,'reporting trappes'!$F19:$EE19)+SUMIF('SPACELOG 5 BP'!$F$2:$EE$2,CU$4,'SPACELOG 5 BP'!$F19:$EE19)+SUMIF('SPACELOG 6 BP'!$F$2:$EE$2,CU$4,'SPACELOG 6 BP'!$F19:$EE19)+SUMIF('SPACELOG 7 BP'!$F$2:$EE$2,CU$4,'SPACELOG 7 BP'!$F19:$EE19)+SUMIF('SPACELOG 8 BP'!$F$2:$EE$2,CU$4,'SPACELOG 8 BP'!$F19:$EE19)+SUMIF('SPACELOG 9 BP'!$F$2:$EE$2,CU$4,'SPACELOG 9 BP'!$F19:$EE19)+SUMIF('SPACELOG 10 BP'!$F$2:$EE$2,CU$4,'SPACELOG 10 BP'!$F19:$EE19)+SUMIF('SPACELOG 11 BP'!$F$2:$EE$2,CU$4,'SPACELOG 11 BP'!$F19:$EE19)+SUMIF('SPACELOG 12 BP'!$F$2:$EE$2,CU$4,'SPACELOG 12 BP'!$F19:$EE19)</f>
        <v>440</v>
      </c>
      <c r="CV19" s="13">
        <f>SUMIF('reporting montigny'!$F$2:$EE$2,CV$4,'reporting montigny'!$F19:$EE19)+SUMIF('reporting boissy'!$F$2:$EE$2,CV$4,'reporting boissy'!$F19:$EE19)+SUMIF('reporting moussy'!$F$2:$EE$2,CV$4,'reporting moussy'!$F19:$EE19)+SUMIF('reporting trappes'!$F$2:$EE$2,CV$4,'reporting trappes'!$F19:$EE19)+SUMIF('SPACELOG 5 BP'!$F$2:$EE$2,CV$4,'SPACELOG 5 BP'!$F19:$EE19)+SUMIF('SPACELOG 6 BP'!$F$2:$EE$2,CV$4,'SPACELOG 6 BP'!$F19:$EE19)+SUMIF('SPACELOG 7 BP'!$F$2:$EE$2,CV$4,'SPACELOG 7 BP'!$F19:$EE19)+SUMIF('SPACELOG 8 BP'!$F$2:$EE$2,CV$4,'SPACELOG 8 BP'!$F19:$EE19)+SUMIF('SPACELOG 9 BP'!$F$2:$EE$2,CV$4,'SPACELOG 9 BP'!$F19:$EE19)+SUMIF('SPACELOG 10 BP'!$F$2:$EE$2,CV$4,'SPACELOG 10 BP'!$F19:$EE19)+SUMIF('SPACELOG 11 BP'!$F$2:$EE$2,CV$4,'SPACELOG 11 BP'!$F19:$EE19)+SUMIF('SPACELOG 12 BP'!$F$2:$EE$2,CV$4,'SPACELOG 12 BP'!$F19:$EE19)</f>
        <v>440</v>
      </c>
      <c r="CW19" s="13">
        <f>SUMIF('reporting montigny'!$F$2:$EE$2,CW$4,'reporting montigny'!$F19:$EE19)+SUMIF('reporting boissy'!$F$2:$EE$2,CW$4,'reporting boissy'!$F19:$EE19)+SUMIF('reporting moussy'!$F$2:$EE$2,CW$4,'reporting moussy'!$F19:$EE19)+SUMIF('reporting trappes'!$F$2:$EE$2,CW$4,'reporting trappes'!$F19:$EE19)+SUMIF('SPACELOG 5 BP'!$F$2:$EE$2,CW$4,'SPACELOG 5 BP'!$F19:$EE19)+SUMIF('SPACELOG 6 BP'!$F$2:$EE$2,CW$4,'SPACELOG 6 BP'!$F19:$EE19)+SUMIF('SPACELOG 7 BP'!$F$2:$EE$2,CW$4,'SPACELOG 7 BP'!$F19:$EE19)+SUMIF('SPACELOG 8 BP'!$F$2:$EE$2,CW$4,'SPACELOG 8 BP'!$F19:$EE19)+SUMIF('SPACELOG 9 BP'!$F$2:$EE$2,CW$4,'SPACELOG 9 BP'!$F19:$EE19)+SUMIF('SPACELOG 10 BP'!$F$2:$EE$2,CW$4,'SPACELOG 10 BP'!$F19:$EE19)+SUMIF('SPACELOG 11 BP'!$F$2:$EE$2,CW$4,'SPACELOG 11 BP'!$F19:$EE19)+SUMIF('SPACELOG 12 BP'!$F$2:$EE$2,CW$4,'SPACELOG 12 BP'!$F19:$EE19)</f>
        <v>440</v>
      </c>
      <c r="CX19" s="13">
        <f>SUMIF('reporting montigny'!$F$2:$EE$2,CX$4,'reporting montigny'!$F19:$EE19)+SUMIF('reporting boissy'!$F$2:$EE$2,CX$4,'reporting boissy'!$F19:$EE19)+SUMIF('reporting moussy'!$F$2:$EE$2,CX$4,'reporting moussy'!$F19:$EE19)+SUMIF('reporting trappes'!$F$2:$EE$2,CX$4,'reporting trappes'!$F19:$EE19)+SUMIF('SPACELOG 5 BP'!$F$2:$EE$2,CX$4,'SPACELOG 5 BP'!$F19:$EE19)+SUMIF('SPACELOG 6 BP'!$F$2:$EE$2,CX$4,'SPACELOG 6 BP'!$F19:$EE19)+SUMIF('SPACELOG 7 BP'!$F$2:$EE$2,CX$4,'SPACELOG 7 BP'!$F19:$EE19)+SUMIF('SPACELOG 8 BP'!$F$2:$EE$2,CX$4,'SPACELOG 8 BP'!$F19:$EE19)+SUMIF('SPACELOG 9 BP'!$F$2:$EE$2,CX$4,'SPACELOG 9 BP'!$F19:$EE19)+SUMIF('SPACELOG 10 BP'!$F$2:$EE$2,CX$4,'SPACELOG 10 BP'!$F19:$EE19)+SUMIF('SPACELOG 11 BP'!$F$2:$EE$2,CX$4,'SPACELOG 11 BP'!$F19:$EE19)+SUMIF('SPACELOG 12 BP'!$F$2:$EE$2,CX$4,'SPACELOG 12 BP'!$F19:$EE19)</f>
        <v>440</v>
      </c>
      <c r="CY19" s="13">
        <f>SUMIF('reporting montigny'!$F$2:$EE$2,CY$4,'reporting montigny'!$F19:$EE19)+SUMIF('reporting boissy'!$F$2:$EE$2,CY$4,'reporting boissy'!$F19:$EE19)+SUMIF('reporting moussy'!$F$2:$EE$2,CY$4,'reporting moussy'!$F19:$EE19)+SUMIF('reporting trappes'!$F$2:$EE$2,CY$4,'reporting trappes'!$F19:$EE19)+SUMIF('SPACELOG 5 BP'!$F$2:$EE$2,CY$4,'SPACELOG 5 BP'!$F19:$EE19)+SUMIF('SPACELOG 6 BP'!$F$2:$EE$2,CY$4,'SPACELOG 6 BP'!$F19:$EE19)+SUMIF('SPACELOG 7 BP'!$F$2:$EE$2,CY$4,'SPACELOG 7 BP'!$F19:$EE19)+SUMIF('SPACELOG 8 BP'!$F$2:$EE$2,CY$4,'SPACELOG 8 BP'!$F19:$EE19)+SUMIF('SPACELOG 9 BP'!$F$2:$EE$2,CY$4,'SPACELOG 9 BP'!$F19:$EE19)+SUMIF('SPACELOG 10 BP'!$F$2:$EE$2,CY$4,'SPACELOG 10 BP'!$F19:$EE19)+SUMIF('SPACELOG 11 BP'!$F$2:$EE$2,CY$4,'SPACELOG 11 BP'!$F19:$EE19)+SUMIF('SPACELOG 12 BP'!$F$2:$EE$2,CY$4,'SPACELOG 12 BP'!$F19:$EE19)</f>
        <v>440</v>
      </c>
      <c r="CZ19" s="13">
        <f>SUMIF('reporting montigny'!$F$2:$EE$2,CZ$4,'reporting montigny'!$F19:$EE19)+SUMIF('reporting boissy'!$F$2:$EE$2,CZ$4,'reporting boissy'!$F19:$EE19)+SUMIF('reporting moussy'!$F$2:$EE$2,CZ$4,'reporting moussy'!$F19:$EE19)+SUMIF('reporting trappes'!$F$2:$EE$2,CZ$4,'reporting trappes'!$F19:$EE19)+SUMIF('SPACELOG 5 BP'!$F$2:$EE$2,CZ$4,'SPACELOG 5 BP'!$F19:$EE19)+SUMIF('SPACELOG 6 BP'!$F$2:$EE$2,CZ$4,'SPACELOG 6 BP'!$F19:$EE19)+SUMIF('SPACELOG 7 BP'!$F$2:$EE$2,CZ$4,'SPACELOG 7 BP'!$F19:$EE19)+SUMIF('SPACELOG 8 BP'!$F$2:$EE$2,CZ$4,'SPACELOG 8 BP'!$F19:$EE19)+SUMIF('SPACELOG 9 BP'!$F$2:$EE$2,CZ$4,'SPACELOG 9 BP'!$F19:$EE19)+SUMIF('SPACELOG 10 BP'!$F$2:$EE$2,CZ$4,'SPACELOG 10 BP'!$F19:$EE19)+SUMIF('SPACELOG 11 BP'!$F$2:$EE$2,CZ$4,'SPACELOG 11 BP'!$F19:$EE19)+SUMIF('SPACELOG 12 BP'!$F$2:$EE$2,CZ$4,'SPACELOG 12 BP'!$F19:$EE19)</f>
        <v>440</v>
      </c>
      <c r="DA19" s="13">
        <f>SUMIF('reporting montigny'!$F$2:$EE$2,DA$4,'reporting montigny'!$F19:$EE19)+SUMIF('reporting boissy'!$F$2:$EE$2,DA$4,'reporting boissy'!$F19:$EE19)+SUMIF('reporting moussy'!$F$2:$EE$2,DA$4,'reporting moussy'!$F19:$EE19)+SUMIF('reporting trappes'!$F$2:$EE$2,DA$4,'reporting trappes'!$F19:$EE19)+SUMIF('SPACELOG 5 BP'!$F$2:$EE$2,DA$4,'SPACELOG 5 BP'!$F19:$EE19)+SUMIF('SPACELOG 6 BP'!$F$2:$EE$2,DA$4,'SPACELOG 6 BP'!$F19:$EE19)+SUMIF('SPACELOG 7 BP'!$F$2:$EE$2,DA$4,'SPACELOG 7 BP'!$F19:$EE19)+SUMIF('SPACELOG 8 BP'!$F$2:$EE$2,DA$4,'SPACELOG 8 BP'!$F19:$EE19)+SUMIF('SPACELOG 9 BP'!$F$2:$EE$2,DA$4,'SPACELOG 9 BP'!$F19:$EE19)+SUMIF('SPACELOG 10 BP'!$F$2:$EE$2,DA$4,'SPACELOG 10 BP'!$F19:$EE19)+SUMIF('SPACELOG 11 BP'!$F$2:$EE$2,DA$4,'SPACELOG 11 BP'!$F19:$EE19)+SUMIF('SPACELOG 12 BP'!$F$2:$EE$2,DA$4,'SPACELOG 12 BP'!$F19:$EE19)</f>
        <v>440</v>
      </c>
      <c r="DB19" s="13">
        <f>SUMIF('reporting montigny'!$F$2:$EE$2,DB$4,'reporting montigny'!$F19:$EE19)+SUMIF('reporting boissy'!$F$2:$EE$2,DB$4,'reporting boissy'!$F19:$EE19)+SUMIF('reporting moussy'!$F$2:$EE$2,DB$4,'reporting moussy'!$F19:$EE19)+SUMIF('reporting trappes'!$F$2:$EE$2,DB$4,'reporting trappes'!$F19:$EE19)+SUMIF('SPACELOG 5 BP'!$F$2:$EE$2,DB$4,'SPACELOG 5 BP'!$F19:$EE19)+SUMIF('SPACELOG 6 BP'!$F$2:$EE$2,DB$4,'SPACELOG 6 BP'!$F19:$EE19)+SUMIF('SPACELOG 7 BP'!$F$2:$EE$2,DB$4,'SPACELOG 7 BP'!$F19:$EE19)+SUMIF('SPACELOG 8 BP'!$F$2:$EE$2,DB$4,'SPACELOG 8 BP'!$F19:$EE19)+SUMIF('SPACELOG 9 BP'!$F$2:$EE$2,DB$4,'SPACELOG 9 BP'!$F19:$EE19)+SUMIF('SPACELOG 10 BP'!$F$2:$EE$2,DB$4,'SPACELOG 10 BP'!$F19:$EE19)+SUMIF('SPACELOG 11 BP'!$F$2:$EE$2,DB$4,'SPACELOG 11 BP'!$F19:$EE19)+SUMIF('SPACELOG 12 BP'!$F$2:$EE$2,DB$4,'SPACELOG 12 BP'!$F19:$EE19)</f>
        <v>440</v>
      </c>
      <c r="DC19" s="13">
        <f>SUMIF('reporting montigny'!$F$2:$EE$2,DC$4,'reporting montigny'!$F19:$EE19)+SUMIF('reporting boissy'!$F$2:$EE$2,DC$4,'reporting boissy'!$F19:$EE19)+SUMIF('reporting moussy'!$F$2:$EE$2,DC$4,'reporting moussy'!$F19:$EE19)+SUMIF('reporting trappes'!$F$2:$EE$2,DC$4,'reporting trappes'!$F19:$EE19)+SUMIF('SPACELOG 5 BP'!$F$2:$EE$2,DC$4,'SPACELOG 5 BP'!$F19:$EE19)+SUMIF('SPACELOG 6 BP'!$F$2:$EE$2,DC$4,'SPACELOG 6 BP'!$F19:$EE19)+SUMIF('SPACELOG 7 BP'!$F$2:$EE$2,DC$4,'SPACELOG 7 BP'!$F19:$EE19)+SUMIF('SPACELOG 8 BP'!$F$2:$EE$2,DC$4,'SPACELOG 8 BP'!$F19:$EE19)+SUMIF('SPACELOG 9 BP'!$F$2:$EE$2,DC$4,'SPACELOG 9 BP'!$F19:$EE19)+SUMIF('SPACELOG 10 BP'!$F$2:$EE$2,DC$4,'SPACELOG 10 BP'!$F19:$EE19)+SUMIF('SPACELOG 11 BP'!$F$2:$EE$2,DC$4,'SPACELOG 11 BP'!$F19:$EE19)+SUMIF('SPACELOG 12 BP'!$F$2:$EE$2,DC$4,'SPACELOG 12 BP'!$F19:$EE19)</f>
        <v>440</v>
      </c>
      <c r="DD19" s="13">
        <f>SUMIF('reporting montigny'!$F$2:$EE$2,DD$4,'reporting montigny'!$F19:$EE19)+SUMIF('reporting boissy'!$F$2:$EE$2,DD$4,'reporting boissy'!$F19:$EE19)+SUMIF('reporting moussy'!$F$2:$EE$2,DD$4,'reporting moussy'!$F19:$EE19)+SUMIF('reporting trappes'!$F$2:$EE$2,DD$4,'reporting trappes'!$F19:$EE19)+SUMIF('SPACELOG 5 BP'!$F$2:$EE$2,DD$4,'SPACELOG 5 BP'!$F19:$EE19)+SUMIF('SPACELOG 6 BP'!$F$2:$EE$2,DD$4,'SPACELOG 6 BP'!$F19:$EE19)+SUMIF('SPACELOG 7 BP'!$F$2:$EE$2,DD$4,'SPACELOG 7 BP'!$F19:$EE19)+SUMIF('SPACELOG 8 BP'!$F$2:$EE$2,DD$4,'SPACELOG 8 BP'!$F19:$EE19)+SUMIF('SPACELOG 9 BP'!$F$2:$EE$2,DD$4,'SPACELOG 9 BP'!$F19:$EE19)+SUMIF('SPACELOG 10 BP'!$F$2:$EE$2,DD$4,'SPACELOG 10 BP'!$F19:$EE19)+SUMIF('SPACELOG 11 BP'!$F$2:$EE$2,DD$4,'SPACELOG 11 BP'!$F19:$EE19)+SUMIF('SPACELOG 12 BP'!$F$2:$EE$2,DD$4,'SPACELOG 12 BP'!$F19:$EE19)</f>
        <v>440</v>
      </c>
      <c r="DE19" s="14">
        <f t="shared" si="16"/>
        <v>5280</v>
      </c>
      <c r="DF19" s="13">
        <f>SUMIF('reporting montigny'!$F$2:$EE$2,DF$4,'reporting montigny'!$F19:$EE19)+SUMIF('reporting boissy'!$F$2:$EE$2,DF$4,'reporting boissy'!$F19:$EE19)+SUMIF('reporting moussy'!$F$2:$EE$2,DF$4,'reporting moussy'!$F19:$EE19)+SUMIF('reporting trappes'!$F$2:$EE$2,DF$4,'reporting trappes'!$F19:$EE19)+SUMIF('SPACELOG 5 BP'!$F$2:$EE$2,DF$4,'SPACELOG 5 BP'!$F19:$EE19)+SUMIF('SPACELOG 6 BP'!$F$2:$EE$2,DF$4,'SPACELOG 6 BP'!$F19:$EE19)+SUMIF('SPACELOG 7 BP'!$F$2:$EE$2,DF$4,'SPACELOG 7 BP'!$F19:$EE19)+SUMIF('SPACELOG 8 BP'!$F$2:$EE$2,DF$4,'SPACELOG 8 BP'!$F19:$EE19)+SUMIF('SPACELOG 9 BP'!$F$2:$EE$2,DF$4,'SPACELOG 9 BP'!$F19:$EE19)+SUMIF('SPACELOG 10 BP'!$F$2:$EE$2,DF$4,'SPACELOG 10 BP'!$F19:$EE19)+SUMIF('SPACELOG 11 BP'!$F$2:$EE$2,DF$4,'SPACELOG 11 BP'!$F19:$EE19)+SUMIF('SPACELOG 12 BP'!$F$2:$EE$2,DF$4,'SPACELOG 12 BP'!$F19:$EE19)</f>
        <v>440</v>
      </c>
      <c r="DG19" s="13">
        <f>SUMIF('reporting montigny'!$F$2:$EE$2,DG$4,'reporting montigny'!$F19:$EE19)+SUMIF('reporting boissy'!$F$2:$EE$2,DG$4,'reporting boissy'!$F19:$EE19)+SUMIF('reporting moussy'!$F$2:$EE$2,DG$4,'reporting moussy'!$F19:$EE19)+SUMIF('reporting trappes'!$F$2:$EE$2,DG$4,'reporting trappes'!$F19:$EE19)+SUMIF('SPACELOG 5 BP'!$F$2:$EE$2,DG$4,'SPACELOG 5 BP'!$F19:$EE19)+SUMIF('SPACELOG 6 BP'!$F$2:$EE$2,DG$4,'SPACELOG 6 BP'!$F19:$EE19)+SUMIF('SPACELOG 7 BP'!$F$2:$EE$2,DG$4,'SPACELOG 7 BP'!$F19:$EE19)+SUMIF('SPACELOG 8 BP'!$F$2:$EE$2,DG$4,'SPACELOG 8 BP'!$F19:$EE19)+SUMIF('SPACELOG 9 BP'!$F$2:$EE$2,DG$4,'SPACELOG 9 BP'!$F19:$EE19)+SUMIF('SPACELOG 10 BP'!$F$2:$EE$2,DG$4,'SPACELOG 10 BP'!$F19:$EE19)+SUMIF('SPACELOG 11 BP'!$F$2:$EE$2,DG$4,'SPACELOG 11 BP'!$F19:$EE19)+SUMIF('SPACELOG 12 BP'!$F$2:$EE$2,DG$4,'SPACELOG 12 BP'!$F19:$EE19)</f>
        <v>440</v>
      </c>
      <c r="DH19" s="13">
        <f>SUMIF('reporting montigny'!$F$2:$EE$2,DH$4,'reporting montigny'!$F19:$EE19)+SUMIF('reporting boissy'!$F$2:$EE$2,DH$4,'reporting boissy'!$F19:$EE19)+SUMIF('reporting moussy'!$F$2:$EE$2,DH$4,'reporting moussy'!$F19:$EE19)+SUMIF('reporting trappes'!$F$2:$EE$2,DH$4,'reporting trappes'!$F19:$EE19)+SUMIF('SPACELOG 5 BP'!$F$2:$EE$2,DH$4,'SPACELOG 5 BP'!$F19:$EE19)+SUMIF('SPACELOG 6 BP'!$F$2:$EE$2,DH$4,'SPACELOG 6 BP'!$F19:$EE19)+SUMIF('SPACELOG 7 BP'!$F$2:$EE$2,DH$4,'SPACELOG 7 BP'!$F19:$EE19)+SUMIF('SPACELOG 8 BP'!$F$2:$EE$2,DH$4,'SPACELOG 8 BP'!$F19:$EE19)+SUMIF('SPACELOG 9 BP'!$F$2:$EE$2,DH$4,'SPACELOG 9 BP'!$F19:$EE19)+SUMIF('SPACELOG 10 BP'!$F$2:$EE$2,DH$4,'SPACELOG 10 BP'!$F19:$EE19)+SUMIF('SPACELOG 11 BP'!$F$2:$EE$2,DH$4,'SPACELOG 11 BP'!$F19:$EE19)+SUMIF('SPACELOG 12 BP'!$F$2:$EE$2,DH$4,'SPACELOG 12 BP'!$F19:$EE19)</f>
        <v>440</v>
      </c>
      <c r="DI19" s="13">
        <f>SUMIF('reporting montigny'!$F$2:$EE$2,DI$4,'reporting montigny'!$F19:$EE19)+SUMIF('reporting boissy'!$F$2:$EE$2,DI$4,'reporting boissy'!$F19:$EE19)+SUMIF('reporting moussy'!$F$2:$EE$2,DI$4,'reporting moussy'!$F19:$EE19)+SUMIF('reporting trappes'!$F$2:$EE$2,DI$4,'reporting trappes'!$F19:$EE19)+SUMIF('SPACELOG 5 BP'!$F$2:$EE$2,DI$4,'SPACELOG 5 BP'!$F19:$EE19)+SUMIF('SPACELOG 6 BP'!$F$2:$EE$2,DI$4,'SPACELOG 6 BP'!$F19:$EE19)+SUMIF('SPACELOG 7 BP'!$F$2:$EE$2,DI$4,'SPACELOG 7 BP'!$F19:$EE19)+SUMIF('SPACELOG 8 BP'!$F$2:$EE$2,DI$4,'SPACELOG 8 BP'!$F19:$EE19)+SUMIF('SPACELOG 9 BP'!$F$2:$EE$2,DI$4,'SPACELOG 9 BP'!$F19:$EE19)+SUMIF('SPACELOG 10 BP'!$F$2:$EE$2,DI$4,'SPACELOG 10 BP'!$F19:$EE19)+SUMIF('SPACELOG 11 BP'!$F$2:$EE$2,DI$4,'SPACELOG 11 BP'!$F19:$EE19)+SUMIF('SPACELOG 12 BP'!$F$2:$EE$2,DI$4,'SPACELOG 12 BP'!$F19:$EE19)</f>
        <v>440</v>
      </c>
      <c r="DJ19" s="13">
        <f>SUMIF('reporting montigny'!$F$2:$EE$2,DJ$4,'reporting montigny'!$F19:$EE19)+SUMIF('reporting boissy'!$F$2:$EE$2,DJ$4,'reporting boissy'!$F19:$EE19)+SUMIF('reporting moussy'!$F$2:$EE$2,DJ$4,'reporting moussy'!$F19:$EE19)+SUMIF('reporting trappes'!$F$2:$EE$2,DJ$4,'reporting trappes'!$F19:$EE19)+SUMIF('SPACELOG 5 BP'!$F$2:$EE$2,DJ$4,'SPACELOG 5 BP'!$F19:$EE19)+SUMIF('SPACELOG 6 BP'!$F$2:$EE$2,DJ$4,'SPACELOG 6 BP'!$F19:$EE19)+SUMIF('SPACELOG 7 BP'!$F$2:$EE$2,DJ$4,'SPACELOG 7 BP'!$F19:$EE19)+SUMIF('SPACELOG 8 BP'!$F$2:$EE$2,DJ$4,'SPACELOG 8 BP'!$F19:$EE19)+SUMIF('SPACELOG 9 BP'!$F$2:$EE$2,DJ$4,'SPACELOG 9 BP'!$F19:$EE19)+SUMIF('SPACELOG 10 BP'!$F$2:$EE$2,DJ$4,'SPACELOG 10 BP'!$F19:$EE19)+SUMIF('SPACELOG 11 BP'!$F$2:$EE$2,DJ$4,'SPACELOG 11 BP'!$F19:$EE19)+SUMIF('SPACELOG 12 BP'!$F$2:$EE$2,DJ$4,'SPACELOG 12 BP'!$F19:$EE19)</f>
        <v>440</v>
      </c>
      <c r="DK19" s="13">
        <f>SUMIF('reporting montigny'!$F$2:$EE$2,DK$4,'reporting montigny'!$F19:$EE19)+SUMIF('reporting boissy'!$F$2:$EE$2,DK$4,'reporting boissy'!$F19:$EE19)+SUMIF('reporting moussy'!$F$2:$EE$2,DK$4,'reporting moussy'!$F19:$EE19)+SUMIF('reporting trappes'!$F$2:$EE$2,DK$4,'reporting trappes'!$F19:$EE19)+SUMIF('SPACELOG 5 BP'!$F$2:$EE$2,DK$4,'SPACELOG 5 BP'!$F19:$EE19)+SUMIF('SPACELOG 6 BP'!$F$2:$EE$2,DK$4,'SPACELOG 6 BP'!$F19:$EE19)+SUMIF('SPACELOG 7 BP'!$F$2:$EE$2,DK$4,'SPACELOG 7 BP'!$F19:$EE19)+SUMIF('SPACELOG 8 BP'!$F$2:$EE$2,DK$4,'SPACELOG 8 BP'!$F19:$EE19)+SUMIF('SPACELOG 9 BP'!$F$2:$EE$2,DK$4,'SPACELOG 9 BP'!$F19:$EE19)+SUMIF('SPACELOG 10 BP'!$F$2:$EE$2,DK$4,'SPACELOG 10 BP'!$F19:$EE19)+SUMIF('SPACELOG 11 BP'!$F$2:$EE$2,DK$4,'SPACELOG 11 BP'!$F19:$EE19)+SUMIF('SPACELOG 12 BP'!$F$2:$EE$2,DK$4,'SPACELOG 12 BP'!$F19:$EE19)</f>
        <v>440</v>
      </c>
      <c r="DL19" s="13">
        <f>SUMIF('reporting montigny'!$F$2:$EE$2,DL$4,'reporting montigny'!$F19:$EE19)+SUMIF('reporting boissy'!$F$2:$EE$2,DL$4,'reporting boissy'!$F19:$EE19)+SUMIF('reporting moussy'!$F$2:$EE$2,DL$4,'reporting moussy'!$F19:$EE19)+SUMIF('reporting trappes'!$F$2:$EE$2,DL$4,'reporting trappes'!$F19:$EE19)+SUMIF('SPACELOG 5 BP'!$F$2:$EE$2,DL$4,'SPACELOG 5 BP'!$F19:$EE19)+SUMIF('SPACELOG 6 BP'!$F$2:$EE$2,DL$4,'SPACELOG 6 BP'!$F19:$EE19)+SUMIF('SPACELOG 7 BP'!$F$2:$EE$2,DL$4,'SPACELOG 7 BP'!$F19:$EE19)+SUMIF('SPACELOG 8 BP'!$F$2:$EE$2,DL$4,'SPACELOG 8 BP'!$F19:$EE19)+SUMIF('SPACELOG 9 BP'!$F$2:$EE$2,DL$4,'SPACELOG 9 BP'!$F19:$EE19)+SUMIF('SPACELOG 10 BP'!$F$2:$EE$2,DL$4,'SPACELOG 10 BP'!$F19:$EE19)+SUMIF('SPACELOG 11 BP'!$F$2:$EE$2,DL$4,'SPACELOG 11 BP'!$F19:$EE19)+SUMIF('SPACELOG 12 BP'!$F$2:$EE$2,DL$4,'SPACELOG 12 BP'!$F19:$EE19)</f>
        <v>440</v>
      </c>
      <c r="DM19" s="13">
        <f>SUMIF('reporting montigny'!$F$2:$EE$2,DM$4,'reporting montigny'!$F19:$EE19)+SUMIF('reporting boissy'!$F$2:$EE$2,DM$4,'reporting boissy'!$F19:$EE19)+SUMIF('reporting moussy'!$F$2:$EE$2,DM$4,'reporting moussy'!$F19:$EE19)+SUMIF('reporting trappes'!$F$2:$EE$2,DM$4,'reporting trappes'!$F19:$EE19)+SUMIF('SPACELOG 5 BP'!$F$2:$EE$2,DM$4,'SPACELOG 5 BP'!$F19:$EE19)+SUMIF('SPACELOG 6 BP'!$F$2:$EE$2,DM$4,'SPACELOG 6 BP'!$F19:$EE19)+SUMIF('SPACELOG 7 BP'!$F$2:$EE$2,DM$4,'SPACELOG 7 BP'!$F19:$EE19)+SUMIF('SPACELOG 8 BP'!$F$2:$EE$2,DM$4,'SPACELOG 8 BP'!$F19:$EE19)+SUMIF('SPACELOG 9 BP'!$F$2:$EE$2,DM$4,'SPACELOG 9 BP'!$F19:$EE19)+SUMIF('SPACELOG 10 BP'!$F$2:$EE$2,DM$4,'SPACELOG 10 BP'!$F19:$EE19)+SUMIF('SPACELOG 11 BP'!$F$2:$EE$2,DM$4,'SPACELOG 11 BP'!$F19:$EE19)+SUMIF('SPACELOG 12 BP'!$F$2:$EE$2,DM$4,'SPACELOG 12 BP'!$F19:$EE19)</f>
        <v>440</v>
      </c>
      <c r="DN19" s="13">
        <f>SUMIF('reporting montigny'!$F$2:$EE$2,DN$4,'reporting montigny'!$F19:$EE19)+SUMIF('reporting boissy'!$F$2:$EE$2,DN$4,'reporting boissy'!$F19:$EE19)+SUMIF('reporting moussy'!$F$2:$EE$2,DN$4,'reporting moussy'!$F19:$EE19)+SUMIF('reporting trappes'!$F$2:$EE$2,DN$4,'reporting trappes'!$F19:$EE19)+SUMIF('SPACELOG 5 BP'!$F$2:$EE$2,DN$4,'SPACELOG 5 BP'!$F19:$EE19)+SUMIF('SPACELOG 6 BP'!$F$2:$EE$2,DN$4,'SPACELOG 6 BP'!$F19:$EE19)+SUMIF('SPACELOG 7 BP'!$F$2:$EE$2,DN$4,'SPACELOG 7 BP'!$F19:$EE19)+SUMIF('SPACELOG 8 BP'!$F$2:$EE$2,DN$4,'SPACELOG 8 BP'!$F19:$EE19)+SUMIF('SPACELOG 9 BP'!$F$2:$EE$2,DN$4,'SPACELOG 9 BP'!$F19:$EE19)+SUMIF('SPACELOG 10 BP'!$F$2:$EE$2,DN$4,'SPACELOG 10 BP'!$F19:$EE19)+SUMIF('SPACELOG 11 BP'!$F$2:$EE$2,DN$4,'SPACELOG 11 BP'!$F19:$EE19)+SUMIF('SPACELOG 12 BP'!$F$2:$EE$2,DN$4,'SPACELOG 12 BP'!$F19:$EE19)</f>
        <v>440</v>
      </c>
      <c r="DO19" s="13">
        <f>SUMIF('reporting montigny'!$F$2:$EE$2,DO$4,'reporting montigny'!$F19:$EE19)+SUMIF('reporting boissy'!$F$2:$EE$2,DO$4,'reporting boissy'!$F19:$EE19)+SUMIF('reporting moussy'!$F$2:$EE$2,DO$4,'reporting moussy'!$F19:$EE19)+SUMIF('reporting trappes'!$F$2:$EE$2,DO$4,'reporting trappes'!$F19:$EE19)+SUMIF('SPACELOG 5 BP'!$F$2:$EE$2,DO$4,'SPACELOG 5 BP'!$F19:$EE19)+SUMIF('SPACELOG 6 BP'!$F$2:$EE$2,DO$4,'SPACELOG 6 BP'!$F19:$EE19)+SUMIF('SPACELOG 7 BP'!$F$2:$EE$2,DO$4,'SPACELOG 7 BP'!$F19:$EE19)+SUMIF('SPACELOG 8 BP'!$F$2:$EE$2,DO$4,'SPACELOG 8 BP'!$F19:$EE19)+SUMIF('SPACELOG 9 BP'!$F$2:$EE$2,DO$4,'SPACELOG 9 BP'!$F19:$EE19)+SUMIF('SPACELOG 10 BP'!$F$2:$EE$2,DO$4,'SPACELOG 10 BP'!$F19:$EE19)+SUMIF('SPACELOG 11 BP'!$F$2:$EE$2,DO$4,'SPACELOG 11 BP'!$F19:$EE19)+SUMIF('SPACELOG 12 BP'!$F$2:$EE$2,DO$4,'SPACELOG 12 BP'!$F19:$EE19)</f>
        <v>440</v>
      </c>
      <c r="DP19" s="13">
        <f>SUMIF('reporting montigny'!$F$2:$EE$2,DP$4,'reporting montigny'!$F19:$EE19)+SUMIF('reporting boissy'!$F$2:$EE$2,DP$4,'reporting boissy'!$F19:$EE19)+SUMIF('reporting moussy'!$F$2:$EE$2,DP$4,'reporting moussy'!$F19:$EE19)+SUMIF('reporting trappes'!$F$2:$EE$2,DP$4,'reporting trappes'!$F19:$EE19)+SUMIF('SPACELOG 5 BP'!$F$2:$EE$2,DP$4,'SPACELOG 5 BP'!$F19:$EE19)+SUMIF('SPACELOG 6 BP'!$F$2:$EE$2,DP$4,'SPACELOG 6 BP'!$F19:$EE19)+SUMIF('SPACELOG 7 BP'!$F$2:$EE$2,DP$4,'SPACELOG 7 BP'!$F19:$EE19)+SUMIF('SPACELOG 8 BP'!$F$2:$EE$2,DP$4,'SPACELOG 8 BP'!$F19:$EE19)+SUMIF('SPACELOG 9 BP'!$F$2:$EE$2,DP$4,'SPACELOG 9 BP'!$F19:$EE19)+SUMIF('SPACELOG 10 BP'!$F$2:$EE$2,DP$4,'SPACELOG 10 BP'!$F19:$EE19)+SUMIF('SPACELOG 11 BP'!$F$2:$EE$2,DP$4,'SPACELOG 11 BP'!$F19:$EE19)+SUMIF('SPACELOG 12 BP'!$F$2:$EE$2,DP$4,'SPACELOG 12 BP'!$F19:$EE19)</f>
        <v>440</v>
      </c>
      <c r="DQ19" s="13">
        <f>SUMIF('reporting montigny'!$F$2:$EE$2,DQ$4,'reporting montigny'!$F19:$EE19)+SUMIF('reporting boissy'!$F$2:$EE$2,DQ$4,'reporting boissy'!$F19:$EE19)+SUMIF('reporting moussy'!$F$2:$EE$2,DQ$4,'reporting moussy'!$F19:$EE19)+SUMIF('reporting trappes'!$F$2:$EE$2,DQ$4,'reporting trappes'!$F19:$EE19)+SUMIF('SPACELOG 5 BP'!$F$2:$EE$2,DQ$4,'SPACELOG 5 BP'!$F19:$EE19)+SUMIF('SPACELOG 6 BP'!$F$2:$EE$2,DQ$4,'SPACELOG 6 BP'!$F19:$EE19)+SUMIF('SPACELOG 7 BP'!$F$2:$EE$2,DQ$4,'SPACELOG 7 BP'!$F19:$EE19)+SUMIF('SPACELOG 8 BP'!$F$2:$EE$2,DQ$4,'SPACELOG 8 BP'!$F19:$EE19)+SUMIF('SPACELOG 9 BP'!$F$2:$EE$2,DQ$4,'SPACELOG 9 BP'!$F19:$EE19)+SUMIF('SPACELOG 10 BP'!$F$2:$EE$2,DQ$4,'SPACELOG 10 BP'!$F19:$EE19)+SUMIF('SPACELOG 11 BP'!$F$2:$EE$2,DQ$4,'SPACELOG 11 BP'!$F19:$EE19)+SUMIF('SPACELOG 12 BP'!$F$2:$EE$2,DQ$4,'SPACELOG 12 BP'!$F19:$EE19)</f>
        <v>440</v>
      </c>
      <c r="DR19" s="14">
        <f t="shared" si="17"/>
        <v>5280</v>
      </c>
    </row>
    <row r="20" spans="1:122" x14ac:dyDescent="0.2">
      <c r="A20" s="11"/>
      <c r="C20" s="18"/>
      <c r="E20" s="2" t="s">
        <v>72</v>
      </c>
      <c r="F20" s="13">
        <f>SUMIF('reporting montigny'!$F$2:$EE$2,F$4,'reporting montigny'!$F20:$EE20)+SUMIF('reporting boissy'!$F$2:$EE$2,F$4,'reporting boissy'!$F20:$EE20)+SUMIF('reporting moussy'!$F$2:$EE$2,F$4,'reporting moussy'!$F20:$EE20)+SUMIF('reporting trappes'!$F$2:$EE$2,F$4,'reporting trappes'!$F20:$EE20)+SUMIF('SPACELOG 5 BP'!$F$2:$EE$2,F$4,'SPACELOG 5 BP'!$F20:$EE20)+SUMIF('SPACELOG 6 BP'!$F$2:$EE$2,F$4,'SPACELOG 6 BP'!$F20:$EE20)+SUMIF('SPACELOG 7 BP'!$F$2:$EE$2,F$4,'SPACELOG 7 BP'!$F20:$EE20)+SUMIF('SPACELOG 8 BP'!$F$2:$EE$2,F$4,'SPACELOG 8 BP'!$F20:$EE20)+SUMIF('SPACELOG 9 BP'!$F$2:$EE$2,F$4,'SPACELOG 9 BP'!$F20:$EE20)+SUMIF('SPACELOG 10 BP'!$F$2:$EE$2,F$4,'SPACELOG 10 BP'!$F20:$EE20)+SUMIF('SPACELOG 11 BP'!$F$2:$EE$2,F$4,'SPACELOG 11 BP'!$F20:$EE20)+SUMIF('SPACELOG 12 BP'!$F$2:$EE$2,F$4,'SPACELOG 12 BP'!$F20:$EE20)</f>
        <v>0</v>
      </c>
      <c r="G20" s="13">
        <f>SUMIF('reporting montigny'!$F$2:$EE$2,G$4,'reporting montigny'!$F20:$EE20)+SUMIF('reporting boissy'!$F$2:$EE$2,G$4,'reporting boissy'!$F20:$EE20)+SUMIF('reporting moussy'!$F$2:$EE$2,G$4,'reporting moussy'!$F20:$EE20)+SUMIF('reporting trappes'!$F$2:$EE$2,G$4,'reporting trappes'!$F20:$EE20)+SUMIF('SPACELOG 5 BP'!$F$2:$EE$2,G$4,'SPACELOG 5 BP'!$F20:$EE20)+SUMIF('SPACELOG 6 BP'!$F$2:$EE$2,G$4,'SPACELOG 6 BP'!$F20:$EE20)+SUMIF('SPACELOG 7 BP'!$F$2:$EE$2,G$4,'SPACELOG 7 BP'!$F20:$EE20)+SUMIF('SPACELOG 8 BP'!$F$2:$EE$2,G$4,'SPACELOG 8 BP'!$F20:$EE20)+SUMIF('SPACELOG 9 BP'!$F$2:$EE$2,G$4,'SPACELOG 9 BP'!$F20:$EE20)+SUMIF('SPACELOG 10 BP'!$F$2:$EE$2,G$4,'SPACELOG 10 BP'!$F20:$EE20)+SUMIF('SPACELOG 11 BP'!$F$2:$EE$2,G$4,'SPACELOG 11 BP'!$F20:$EE20)+SUMIF('SPACELOG 12 BP'!$F$2:$EE$2,G$4,'SPACELOG 12 BP'!$F20:$EE20)</f>
        <v>0</v>
      </c>
      <c r="H20" s="13">
        <f>SUMIF('reporting montigny'!$F$2:$EE$2,H$4,'reporting montigny'!$F20:$EE20)+SUMIF('reporting boissy'!$F$2:$EE$2,H$4,'reporting boissy'!$F20:$EE20)+SUMIF('reporting moussy'!$F$2:$EE$2,H$4,'reporting moussy'!$F20:$EE20)+SUMIF('reporting trappes'!$F$2:$EE$2,H$4,'reporting trappes'!$F20:$EE20)+SUMIF('SPACELOG 5 BP'!$F$2:$EE$2,H$4,'SPACELOG 5 BP'!$F20:$EE20)+SUMIF('SPACELOG 6 BP'!$F$2:$EE$2,H$4,'SPACELOG 6 BP'!$F20:$EE20)+SUMIF('SPACELOG 7 BP'!$F$2:$EE$2,H$4,'SPACELOG 7 BP'!$F20:$EE20)+SUMIF('SPACELOG 8 BP'!$F$2:$EE$2,H$4,'SPACELOG 8 BP'!$F20:$EE20)+SUMIF('SPACELOG 9 BP'!$F$2:$EE$2,H$4,'SPACELOG 9 BP'!$F20:$EE20)+SUMIF('SPACELOG 10 BP'!$F$2:$EE$2,H$4,'SPACELOG 10 BP'!$F20:$EE20)+SUMIF('SPACELOG 11 BP'!$F$2:$EE$2,H$4,'SPACELOG 11 BP'!$F20:$EE20)+SUMIF('SPACELOG 12 BP'!$F$2:$EE$2,H$4,'SPACELOG 12 BP'!$F20:$EE20)</f>
        <v>0</v>
      </c>
      <c r="I20" s="13">
        <f>SUMIF('reporting montigny'!$F$2:$EE$2,I$4,'reporting montigny'!$F20:$EE20)+SUMIF('reporting boissy'!$F$2:$EE$2,I$4,'reporting boissy'!$F20:$EE20)+SUMIF('reporting moussy'!$F$2:$EE$2,I$4,'reporting moussy'!$F20:$EE20)+SUMIF('reporting trappes'!$F$2:$EE$2,I$4,'reporting trappes'!$F20:$EE20)+SUMIF('SPACELOG 5 BP'!$F$2:$EE$2,I$4,'SPACELOG 5 BP'!$F20:$EE20)+SUMIF('SPACELOG 6 BP'!$F$2:$EE$2,I$4,'SPACELOG 6 BP'!$F20:$EE20)+SUMIF('SPACELOG 7 BP'!$F$2:$EE$2,I$4,'SPACELOG 7 BP'!$F20:$EE20)+SUMIF('SPACELOG 8 BP'!$F$2:$EE$2,I$4,'SPACELOG 8 BP'!$F20:$EE20)+SUMIF('SPACELOG 9 BP'!$F$2:$EE$2,I$4,'SPACELOG 9 BP'!$F20:$EE20)+SUMIF('SPACELOG 10 BP'!$F$2:$EE$2,I$4,'SPACELOG 10 BP'!$F20:$EE20)+SUMIF('SPACELOG 11 BP'!$F$2:$EE$2,I$4,'SPACELOG 11 BP'!$F20:$EE20)+SUMIF('SPACELOG 12 BP'!$F$2:$EE$2,I$4,'SPACELOG 12 BP'!$F20:$EE20)</f>
        <v>0</v>
      </c>
      <c r="J20" s="13">
        <f>SUMIF('reporting montigny'!$F$2:$EE$2,J$4,'reporting montigny'!$F20:$EE20)+SUMIF('reporting boissy'!$F$2:$EE$2,J$4,'reporting boissy'!$F20:$EE20)+SUMIF('reporting moussy'!$F$2:$EE$2,J$4,'reporting moussy'!$F20:$EE20)+SUMIF('reporting trappes'!$F$2:$EE$2,J$4,'reporting trappes'!$F20:$EE20)+SUMIF('SPACELOG 5 BP'!$F$2:$EE$2,J$4,'SPACELOG 5 BP'!$F20:$EE20)+SUMIF('SPACELOG 6 BP'!$F$2:$EE$2,J$4,'SPACELOG 6 BP'!$F20:$EE20)+SUMIF('SPACELOG 7 BP'!$F$2:$EE$2,J$4,'SPACELOG 7 BP'!$F20:$EE20)+SUMIF('SPACELOG 8 BP'!$F$2:$EE$2,J$4,'SPACELOG 8 BP'!$F20:$EE20)+SUMIF('SPACELOG 9 BP'!$F$2:$EE$2,J$4,'SPACELOG 9 BP'!$F20:$EE20)+SUMIF('SPACELOG 10 BP'!$F$2:$EE$2,J$4,'SPACELOG 10 BP'!$F20:$EE20)+SUMIF('SPACELOG 11 BP'!$F$2:$EE$2,J$4,'SPACELOG 11 BP'!$F20:$EE20)+SUMIF('SPACELOG 12 BP'!$F$2:$EE$2,J$4,'SPACELOG 12 BP'!$F20:$EE20)</f>
        <v>0</v>
      </c>
      <c r="K20" s="13">
        <f>SUMIF('reporting montigny'!$F$2:$EE$2,K$4,'reporting montigny'!$F20:$EE20)+SUMIF('reporting boissy'!$F$2:$EE$2,K$4,'reporting boissy'!$F20:$EE20)+SUMIF('reporting moussy'!$F$2:$EE$2,K$4,'reporting moussy'!$F20:$EE20)+SUMIF('reporting trappes'!$F$2:$EE$2,K$4,'reporting trappes'!$F20:$EE20)+SUMIF('SPACELOG 5 BP'!$F$2:$EE$2,K$4,'SPACELOG 5 BP'!$F20:$EE20)+SUMIF('SPACELOG 6 BP'!$F$2:$EE$2,K$4,'SPACELOG 6 BP'!$F20:$EE20)+SUMIF('SPACELOG 7 BP'!$F$2:$EE$2,K$4,'SPACELOG 7 BP'!$F20:$EE20)+SUMIF('SPACELOG 8 BP'!$F$2:$EE$2,K$4,'SPACELOG 8 BP'!$F20:$EE20)+SUMIF('SPACELOG 9 BP'!$F$2:$EE$2,K$4,'SPACELOG 9 BP'!$F20:$EE20)+SUMIF('SPACELOG 10 BP'!$F$2:$EE$2,K$4,'SPACELOG 10 BP'!$F20:$EE20)+SUMIF('SPACELOG 11 BP'!$F$2:$EE$2,K$4,'SPACELOG 11 BP'!$F20:$EE20)+SUMIF('SPACELOG 12 BP'!$F$2:$EE$2,K$4,'SPACELOG 12 BP'!$F20:$EE20)</f>
        <v>0</v>
      </c>
      <c r="L20" s="13">
        <f>SUMIF('reporting montigny'!$F$2:$EE$2,L$4,'reporting montigny'!$F20:$EE20)+SUMIF('reporting boissy'!$F$2:$EE$2,L$4,'reporting boissy'!$F20:$EE20)+SUMIF('reporting moussy'!$F$2:$EE$2,L$4,'reporting moussy'!$F20:$EE20)+SUMIF('reporting trappes'!$F$2:$EE$2,L$4,'reporting trappes'!$F20:$EE20)+SUMIF('SPACELOG 5 BP'!$F$2:$EE$2,L$4,'SPACELOG 5 BP'!$F20:$EE20)+SUMIF('SPACELOG 6 BP'!$F$2:$EE$2,L$4,'SPACELOG 6 BP'!$F20:$EE20)+SUMIF('SPACELOG 7 BP'!$F$2:$EE$2,L$4,'SPACELOG 7 BP'!$F20:$EE20)+SUMIF('SPACELOG 8 BP'!$F$2:$EE$2,L$4,'SPACELOG 8 BP'!$F20:$EE20)+SUMIF('SPACELOG 9 BP'!$F$2:$EE$2,L$4,'SPACELOG 9 BP'!$F20:$EE20)+SUMIF('SPACELOG 10 BP'!$F$2:$EE$2,L$4,'SPACELOG 10 BP'!$F20:$EE20)+SUMIF('SPACELOG 11 BP'!$F$2:$EE$2,L$4,'SPACELOG 11 BP'!$F20:$EE20)+SUMIF('SPACELOG 12 BP'!$F$2:$EE$2,L$4,'SPACELOG 12 BP'!$F20:$EE20)</f>
        <v>0</v>
      </c>
      <c r="M20" s="13">
        <f>SUMIF('reporting montigny'!$F$2:$EE$2,M$4,'reporting montigny'!$F20:$EE20)+SUMIF('reporting boissy'!$F$2:$EE$2,M$4,'reporting boissy'!$F20:$EE20)+SUMIF('reporting moussy'!$F$2:$EE$2,M$4,'reporting moussy'!$F20:$EE20)+SUMIF('reporting trappes'!$F$2:$EE$2,M$4,'reporting trappes'!$F20:$EE20)+SUMIF('SPACELOG 5 BP'!$F$2:$EE$2,M$4,'SPACELOG 5 BP'!$F20:$EE20)+SUMIF('SPACELOG 6 BP'!$F$2:$EE$2,M$4,'SPACELOG 6 BP'!$F20:$EE20)+SUMIF('SPACELOG 7 BP'!$F$2:$EE$2,M$4,'SPACELOG 7 BP'!$F20:$EE20)+SUMIF('SPACELOG 8 BP'!$F$2:$EE$2,M$4,'SPACELOG 8 BP'!$F20:$EE20)+SUMIF('SPACELOG 9 BP'!$F$2:$EE$2,M$4,'SPACELOG 9 BP'!$F20:$EE20)+SUMIF('SPACELOG 10 BP'!$F$2:$EE$2,M$4,'SPACELOG 10 BP'!$F20:$EE20)+SUMIF('SPACELOG 11 BP'!$F$2:$EE$2,M$4,'SPACELOG 11 BP'!$F20:$EE20)+SUMIF('SPACELOG 12 BP'!$F$2:$EE$2,M$4,'SPACELOG 12 BP'!$F20:$EE20)</f>
        <v>0</v>
      </c>
      <c r="N20" s="13">
        <f>SUMIF('reporting montigny'!$F$2:$EE$2,N$4,'reporting montigny'!$F20:$EE20)+SUMIF('reporting boissy'!$F$2:$EE$2,N$4,'reporting boissy'!$F20:$EE20)+SUMIF('reporting moussy'!$F$2:$EE$2,N$4,'reporting moussy'!$F20:$EE20)+SUMIF('reporting trappes'!$F$2:$EE$2,N$4,'reporting trappes'!$F20:$EE20)+SUMIF('SPACELOG 5 BP'!$F$2:$EE$2,N$4,'SPACELOG 5 BP'!$F20:$EE20)+SUMIF('SPACELOG 6 BP'!$F$2:$EE$2,N$4,'SPACELOG 6 BP'!$F20:$EE20)+SUMIF('SPACELOG 7 BP'!$F$2:$EE$2,N$4,'SPACELOG 7 BP'!$F20:$EE20)+SUMIF('SPACELOG 8 BP'!$F$2:$EE$2,N$4,'SPACELOG 8 BP'!$F20:$EE20)+SUMIF('SPACELOG 9 BP'!$F$2:$EE$2,N$4,'SPACELOG 9 BP'!$F20:$EE20)+SUMIF('SPACELOG 10 BP'!$F$2:$EE$2,N$4,'SPACELOG 10 BP'!$F20:$EE20)+SUMIF('SPACELOG 11 BP'!$F$2:$EE$2,N$4,'SPACELOG 11 BP'!$F20:$EE20)+SUMIF('SPACELOG 12 BP'!$F$2:$EE$2,N$4,'SPACELOG 12 BP'!$F20:$EE20)</f>
        <v>0</v>
      </c>
      <c r="O20" s="13">
        <f>SUMIF('reporting montigny'!$F$2:$EE$2,O$4,'reporting montigny'!$F20:$EE20)+SUMIF('reporting boissy'!$F$2:$EE$2,O$4,'reporting boissy'!$F20:$EE20)+SUMIF('reporting moussy'!$F$2:$EE$2,O$4,'reporting moussy'!$F20:$EE20)+SUMIF('reporting trappes'!$F$2:$EE$2,O$4,'reporting trappes'!$F20:$EE20)+SUMIF('SPACELOG 5 BP'!$F$2:$EE$2,O$4,'SPACELOG 5 BP'!$F20:$EE20)+SUMIF('SPACELOG 6 BP'!$F$2:$EE$2,O$4,'SPACELOG 6 BP'!$F20:$EE20)+SUMIF('SPACELOG 7 BP'!$F$2:$EE$2,O$4,'SPACELOG 7 BP'!$F20:$EE20)+SUMIF('SPACELOG 8 BP'!$F$2:$EE$2,O$4,'SPACELOG 8 BP'!$F20:$EE20)+SUMIF('SPACELOG 9 BP'!$F$2:$EE$2,O$4,'SPACELOG 9 BP'!$F20:$EE20)+SUMIF('SPACELOG 10 BP'!$F$2:$EE$2,O$4,'SPACELOG 10 BP'!$F20:$EE20)+SUMIF('SPACELOG 11 BP'!$F$2:$EE$2,O$4,'SPACELOG 11 BP'!$F20:$EE20)+SUMIF('SPACELOG 12 BP'!$F$2:$EE$2,O$4,'SPACELOG 12 BP'!$F20:$EE20)</f>
        <v>0</v>
      </c>
      <c r="P20" s="13">
        <f>SUMIF('reporting montigny'!$F$2:$EE$2,P$4,'reporting montigny'!$F20:$EE20)+SUMIF('reporting boissy'!$F$2:$EE$2,P$4,'reporting boissy'!$F20:$EE20)+SUMIF('reporting moussy'!$F$2:$EE$2,P$4,'reporting moussy'!$F20:$EE20)+SUMIF('reporting trappes'!$F$2:$EE$2,P$4,'reporting trappes'!$F20:$EE20)+SUMIF('SPACELOG 5 BP'!$F$2:$EE$2,P$4,'SPACELOG 5 BP'!$F20:$EE20)+SUMIF('SPACELOG 6 BP'!$F$2:$EE$2,P$4,'SPACELOG 6 BP'!$F20:$EE20)+SUMIF('SPACELOG 7 BP'!$F$2:$EE$2,P$4,'SPACELOG 7 BP'!$F20:$EE20)+SUMIF('SPACELOG 8 BP'!$F$2:$EE$2,P$4,'SPACELOG 8 BP'!$F20:$EE20)+SUMIF('SPACELOG 9 BP'!$F$2:$EE$2,P$4,'SPACELOG 9 BP'!$F20:$EE20)+SUMIF('SPACELOG 10 BP'!$F$2:$EE$2,P$4,'SPACELOG 10 BP'!$F20:$EE20)+SUMIF('SPACELOG 11 BP'!$F$2:$EE$2,P$4,'SPACELOG 11 BP'!$F20:$EE20)+SUMIF('SPACELOG 12 BP'!$F$2:$EE$2,P$4,'SPACELOG 12 BP'!$F20:$EE20)</f>
        <v>0</v>
      </c>
      <c r="Q20" s="13">
        <f>SUMIF('reporting montigny'!$F$2:$EE$2,Q$4,'reporting montigny'!$F20:$EE20)+SUMIF('reporting boissy'!$F$2:$EE$2,Q$4,'reporting boissy'!$F20:$EE20)+SUMIF('reporting moussy'!$F$2:$EE$2,Q$4,'reporting moussy'!$F20:$EE20)+SUMIF('reporting trappes'!$F$2:$EE$2,Q$4,'reporting trappes'!$F20:$EE20)+SUMIF('SPACELOG 5 BP'!$F$2:$EE$2,Q$4,'SPACELOG 5 BP'!$F20:$EE20)+SUMIF('SPACELOG 6 BP'!$F$2:$EE$2,Q$4,'SPACELOG 6 BP'!$F20:$EE20)+SUMIF('SPACELOG 7 BP'!$F$2:$EE$2,Q$4,'SPACELOG 7 BP'!$F20:$EE20)+SUMIF('SPACELOG 8 BP'!$F$2:$EE$2,Q$4,'SPACELOG 8 BP'!$F20:$EE20)+SUMIF('SPACELOG 9 BP'!$F$2:$EE$2,Q$4,'SPACELOG 9 BP'!$F20:$EE20)+SUMIF('SPACELOG 10 BP'!$F$2:$EE$2,Q$4,'SPACELOG 10 BP'!$F20:$EE20)+SUMIF('SPACELOG 11 BP'!$F$2:$EE$2,Q$4,'SPACELOG 11 BP'!$F20:$EE20)+SUMIF('SPACELOG 12 BP'!$F$2:$EE$2,Q$4,'SPACELOG 12 BP'!$F20:$EE20)</f>
        <v>0</v>
      </c>
      <c r="R20" s="14">
        <f t="shared" si="9"/>
        <v>0</v>
      </c>
      <c r="S20" s="13">
        <f>SUMIF('reporting montigny'!$F$2:$EE$2,S$4,'reporting montigny'!$F20:$EE20)+SUMIF('reporting boissy'!$F$2:$EE$2,S$4,'reporting boissy'!$F20:$EE20)+SUMIF('reporting moussy'!$F$2:$EE$2,S$4,'reporting moussy'!$F20:$EE20)+SUMIF('reporting trappes'!$F$2:$EE$2,S$4,'reporting trappes'!$F20:$EE20)+SUMIF('SPACELOG 5 BP'!$F$2:$EE$2,S$4,'SPACELOG 5 BP'!$F20:$EE20)+SUMIF('SPACELOG 6 BP'!$F$2:$EE$2,S$4,'SPACELOG 6 BP'!$F20:$EE20)+SUMIF('SPACELOG 7 BP'!$F$2:$EE$2,S$4,'SPACELOG 7 BP'!$F20:$EE20)+SUMIF('SPACELOG 8 BP'!$F$2:$EE$2,S$4,'SPACELOG 8 BP'!$F20:$EE20)+SUMIF('SPACELOG 9 BP'!$F$2:$EE$2,S$4,'SPACELOG 9 BP'!$F20:$EE20)+SUMIF('SPACELOG 10 BP'!$F$2:$EE$2,S$4,'SPACELOG 10 BP'!$F20:$EE20)+SUMIF('SPACELOG 11 BP'!$F$2:$EE$2,S$4,'SPACELOG 11 BP'!$F20:$EE20)+SUMIF('SPACELOG 12 BP'!$F$2:$EE$2,S$4,'SPACELOG 12 BP'!$F20:$EE20)</f>
        <v>0</v>
      </c>
      <c r="T20" s="13">
        <f>SUMIF('reporting montigny'!$F$2:$EE$2,T$4,'reporting montigny'!$F20:$EE20)+SUMIF('reporting boissy'!$F$2:$EE$2,T$4,'reporting boissy'!$F20:$EE20)+SUMIF('reporting moussy'!$F$2:$EE$2,T$4,'reporting moussy'!$F20:$EE20)+SUMIF('reporting trappes'!$F$2:$EE$2,T$4,'reporting trappes'!$F20:$EE20)+SUMIF('SPACELOG 5 BP'!$F$2:$EE$2,T$4,'SPACELOG 5 BP'!$F20:$EE20)+SUMIF('SPACELOG 6 BP'!$F$2:$EE$2,T$4,'SPACELOG 6 BP'!$F20:$EE20)+SUMIF('SPACELOG 7 BP'!$F$2:$EE$2,T$4,'SPACELOG 7 BP'!$F20:$EE20)+SUMIF('SPACELOG 8 BP'!$F$2:$EE$2,T$4,'SPACELOG 8 BP'!$F20:$EE20)+SUMIF('SPACELOG 9 BP'!$F$2:$EE$2,T$4,'SPACELOG 9 BP'!$F20:$EE20)+SUMIF('SPACELOG 10 BP'!$F$2:$EE$2,T$4,'SPACELOG 10 BP'!$F20:$EE20)+SUMIF('SPACELOG 11 BP'!$F$2:$EE$2,T$4,'SPACELOG 11 BP'!$F20:$EE20)+SUMIF('SPACELOG 12 BP'!$F$2:$EE$2,T$4,'SPACELOG 12 BP'!$F20:$EE20)</f>
        <v>0</v>
      </c>
      <c r="U20" s="13">
        <f>SUMIF('reporting montigny'!$F$2:$EE$2,U$4,'reporting montigny'!$F20:$EE20)+SUMIF('reporting boissy'!$F$2:$EE$2,U$4,'reporting boissy'!$F20:$EE20)+SUMIF('reporting moussy'!$F$2:$EE$2,U$4,'reporting moussy'!$F20:$EE20)+SUMIF('reporting trappes'!$F$2:$EE$2,U$4,'reporting trappes'!$F20:$EE20)+SUMIF('SPACELOG 5 BP'!$F$2:$EE$2,U$4,'SPACELOG 5 BP'!$F20:$EE20)+SUMIF('SPACELOG 6 BP'!$F$2:$EE$2,U$4,'SPACELOG 6 BP'!$F20:$EE20)+SUMIF('SPACELOG 7 BP'!$F$2:$EE$2,U$4,'SPACELOG 7 BP'!$F20:$EE20)+SUMIF('SPACELOG 8 BP'!$F$2:$EE$2,U$4,'SPACELOG 8 BP'!$F20:$EE20)+SUMIF('SPACELOG 9 BP'!$F$2:$EE$2,U$4,'SPACELOG 9 BP'!$F20:$EE20)+SUMIF('SPACELOG 10 BP'!$F$2:$EE$2,U$4,'SPACELOG 10 BP'!$F20:$EE20)+SUMIF('SPACELOG 11 BP'!$F$2:$EE$2,U$4,'SPACELOG 11 BP'!$F20:$EE20)+SUMIF('SPACELOG 12 BP'!$F$2:$EE$2,U$4,'SPACELOG 12 BP'!$F20:$EE20)</f>
        <v>0</v>
      </c>
      <c r="V20" s="13">
        <f>SUMIF('reporting montigny'!$F$2:$EE$2,V$4,'reporting montigny'!$F20:$EE20)+SUMIF('reporting boissy'!$F$2:$EE$2,V$4,'reporting boissy'!$F20:$EE20)+SUMIF('reporting moussy'!$F$2:$EE$2,V$4,'reporting moussy'!$F20:$EE20)+SUMIF('reporting trappes'!$F$2:$EE$2,V$4,'reporting trappes'!$F20:$EE20)+SUMIF('SPACELOG 5 BP'!$F$2:$EE$2,V$4,'SPACELOG 5 BP'!$F20:$EE20)+SUMIF('SPACELOG 6 BP'!$F$2:$EE$2,V$4,'SPACELOG 6 BP'!$F20:$EE20)+SUMIF('SPACELOG 7 BP'!$F$2:$EE$2,V$4,'SPACELOG 7 BP'!$F20:$EE20)+SUMIF('SPACELOG 8 BP'!$F$2:$EE$2,V$4,'SPACELOG 8 BP'!$F20:$EE20)+SUMIF('SPACELOG 9 BP'!$F$2:$EE$2,V$4,'SPACELOG 9 BP'!$F20:$EE20)+SUMIF('SPACELOG 10 BP'!$F$2:$EE$2,V$4,'SPACELOG 10 BP'!$F20:$EE20)+SUMIF('SPACELOG 11 BP'!$F$2:$EE$2,V$4,'SPACELOG 11 BP'!$F20:$EE20)+SUMIF('SPACELOG 12 BP'!$F$2:$EE$2,V$4,'SPACELOG 12 BP'!$F20:$EE20)</f>
        <v>0</v>
      </c>
      <c r="W20" s="13">
        <f>SUMIF('reporting montigny'!$F$2:$EE$2,W$4,'reporting montigny'!$F20:$EE20)+SUMIF('reporting boissy'!$F$2:$EE$2,W$4,'reporting boissy'!$F20:$EE20)+SUMIF('reporting moussy'!$F$2:$EE$2,W$4,'reporting moussy'!$F20:$EE20)+SUMIF('reporting trappes'!$F$2:$EE$2,W$4,'reporting trappes'!$F20:$EE20)+SUMIF('SPACELOG 5 BP'!$F$2:$EE$2,W$4,'SPACELOG 5 BP'!$F20:$EE20)+SUMIF('SPACELOG 6 BP'!$F$2:$EE$2,W$4,'SPACELOG 6 BP'!$F20:$EE20)+SUMIF('SPACELOG 7 BP'!$F$2:$EE$2,W$4,'SPACELOG 7 BP'!$F20:$EE20)+SUMIF('SPACELOG 8 BP'!$F$2:$EE$2,W$4,'SPACELOG 8 BP'!$F20:$EE20)+SUMIF('SPACELOG 9 BP'!$F$2:$EE$2,W$4,'SPACELOG 9 BP'!$F20:$EE20)+SUMIF('SPACELOG 10 BP'!$F$2:$EE$2,W$4,'SPACELOG 10 BP'!$F20:$EE20)+SUMIF('SPACELOG 11 BP'!$F$2:$EE$2,W$4,'SPACELOG 11 BP'!$F20:$EE20)+SUMIF('SPACELOG 12 BP'!$F$2:$EE$2,W$4,'SPACELOG 12 BP'!$F20:$EE20)</f>
        <v>4900</v>
      </c>
      <c r="X20" s="13">
        <f>SUMIF('reporting montigny'!$F$2:$EE$2,X$4,'reporting montigny'!$F20:$EE20)+SUMIF('reporting boissy'!$F$2:$EE$2,X$4,'reporting boissy'!$F20:$EE20)+SUMIF('reporting moussy'!$F$2:$EE$2,X$4,'reporting moussy'!$F20:$EE20)+SUMIF('reporting trappes'!$F$2:$EE$2,X$4,'reporting trappes'!$F20:$EE20)+SUMIF('SPACELOG 5 BP'!$F$2:$EE$2,X$4,'SPACELOG 5 BP'!$F20:$EE20)+SUMIF('SPACELOG 6 BP'!$F$2:$EE$2,X$4,'SPACELOG 6 BP'!$F20:$EE20)+SUMIF('SPACELOG 7 BP'!$F$2:$EE$2,X$4,'SPACELOG 7 BP'!$F20:$EE20)+SUMIF('SPACELOG 8 BP'!$F$2:$EE$2,X$4,'SPACELOG 8 BP'!$F20:$EE20)+SUMIF('SPACELOG 9 BP'!$F$2:$EE$2,X$4,'SPACELOG 9 BP'!$F20:$EE20)+SUMIF('SPACELOG 10 BP'!$F$2:$EE$2,X$4,'SPACELOG 10 BP'!$F20:$EE20)+SUMIF('SPACELOG 11 BP'!$F$2:$EE$2,X$4,'SPACELOG 11 BP'!$F20:$EE20)+SUMIF('SPACELOG 12 BP'!$F$2:$EE$2,X$4,'SPACELOG 12 BP'!$F20:$EE20)</f>
        <v>4900</v>
      </c>
      <c r="Y20" s="13">
        <f>SUMIF('reporting montigny'!$F$2:$EE$2,Y$4,'reporting montigny'!$F20:$EE20)+SUMIF('reporting boissy'!$F$2:$EE$2,Y$4,'reporting boissy'!$F20:$EE20)+SUMIF('reporting moussy'!$F$2:$EE$2,Y$4,'reporting moussy'!$F20:$EE20)+SUMIF('reporting trappes'!$F$2:$EE$2,Y$4,'reporting trappes'!$F20:$EE20)+SUMIF('SPACELOG 5 BP'!$F$2:$EE$2,Y$4,'SPACELOG 5 BP'!$F20:$EE20)+SUMIF('SPACELOG 6 BP'!$F$2:$EE$2,Y$4,'SPACELOG 6 BP'!$F20:$EE20)+SUMIF('SPACELOG 7 BP'!$F$2:$EE$2,Y$4,'SPACELOG 7 BP'!$F20:$EE20)+SUMIF('SPACELOG 8 BP'!$F$2:$EE$2,Y$4,'SPACELOG 8 BP'!$F20:$EE20)+SUMIF('SPACELOG 9 BP'!$F$2:$EE$2,Y$4,'SPACELOG 9 BP'!$F20:$EE20)+SUMIF('SPACELOG 10 BP'!$F$2:$EE$2,Y$4,'SPACELOG 10 BP'!$F20:$EE20)+SUMIF('SPACELOG 11 BP'!$F$2:$EE$2,Y$4,'SPACELOG 11 BP'!$F20:$EE20)+SUMIF('SPACELOG 12 BP'!$F$2:$EE$2,Y$4,'SPACELOG 12 BP'!$F20:$EE20)</f>
        <v>4900</v>
      </c>
      <c r="Z20" s="13">
        <f>SUMIF('reporting montigny'!$F$2:$EE$2,Z$4,'reporting montigny'!$F20:$EE20)+SUMIF('reporting boissy'!$F$2:$EE$2,Z$4,'reporting boissy'!$F20:$EE20)+SUMIF('reporting moussy'!$F$2:$EE$2,Z$4,'reporting moussy'!$F20:$EE20)+SUMIF('reporting trappes'!$F$2:$EE$2,Z$4,'reporting trappes'!$F20:$EE20)+SUMIF('SPACELOG 5 BP'!$F$2:$EE$2,Z$4,'SPACELOG 5 BP'!$F20:$EE20)+SUMIF('SPACELOG 6 BP'!$F$2:$EE$2,Z$4,'SPACELOG 6 BP'!$F20:$EE20)+SUMIF('SPACELOG 7 BP'!$F$2:$EE$2,Z$4,'SPACELOG 7 BP'!$F20:$EE20)+SUMIF('SPACELOG 8 BP'!$F$2:$EE$2,Z$4,'SPACELOG 8 BP'!$F20:$EE20)+SUMIF('SPACELOG 9 BP'!$F$2:$EE$2,Z$4,'SPACELOG 9 BP'!$F20:$EE20)+SUMIF('SPACELOG 10 BP'!$F$2:$EE$2,Z$4,'SPACELOG 10 BP'!$F20:$EE20)+SUMIF('SPACELOG 11 BP'!$F$2:$EE$2,Z$4,'SPACELOG 11 BP'!$F20:$EE20)+SUMIF('SPACELOG 12 BP'!$F$2:$EE$2,Z$4,'SPACELOG 12 BP'!$F20:$EE20)</f>
        <v>4900</v>
      </c>
      <c r="AA20" s="13">
        <f>SUMIF('reporting montigny'!$F$2:$EE$2,AA$4,'reporting montigny'!$F20:$EE20)+SUMIF('reporting boissy'!$F$2:$EE$2,AA$4,'reporting boissy'!$F20:$EE20)+SUMIF('reporting moussy'!$F$2:$EE$2,AA$4,'reporting moussy'!$F20:$EE20)+SUMIF('reporting trappes'!$F$2:$EE$2,AA$4,'reporting trappes'!$F20:$EE20)+SUMIF('SPACELOG 5 BP'!$F$2:$EE$2,AA$4,'SPACELOG 5 BP'!$F20:$EE20)+SUMIF('SPACELOG 6 BP'!$F$2:$EE$2,AA$4,'SPACELOG 6 BP'!$F20:$EE20)+SUMIF('SPACELOG 7 BP'!$F$2:$EE$2,AA$4,'SPACELOG 7 BP'!$F20:$EE20)+SUMIF('SPACELOG 8 BP'!$F$2:$EE$2,AA$4,'SPACELOG 8 BP'!$F20:$EE20)+SUMIF('SPACELOG 9 BP'!$F$2:$EE$2,AA$4,'SPACELOG 9 BP'!$F20:$EE20)+SUMIF('SPACELOG 10 BP'!$F$2:$EE$2,AA$4,'SPACELOG 10 BP'!$F20:$EE20)+SUMIF('SPACELOG 11 BP'!$F$2:$EE$2,AA$4,'SPACELOG 11 BP'!$F20:$EE20)+SUMIF('SPACELOG 12 BP'!$F$2:$EE$2,AA$4,'SPACELOG 12 BP'!$F20:$EE20)</f>
        <v>4900</v>
      </c>
      <c r="AB20" s="13">
        <f>SUMIF('reporting montigny'!$F$2:$EE$2,AB$4,'reporting montigny'!$F20:$EE20)+SUMIF('reporting boissy'!$F$2:$EE$2,AB$4,'reporting boissy'!$F20:$EE20)+SUMIF('reporting moussy'!$F$2:$EE$2,AB$4,'reporting moussy'!$F20:$EE20)+SUMIF('reporting trappes'!$F$2:$EE$2,AB$4,'reporting trappes'!$F20:$EE20)+SUMIF('SPACELOG 5 BP'!$F$2:$EE$2,AB$4,'SPACELOG 5 BP'!$F20:$EE20)+SUMIF('SPACELOG 6 BP'!$F$2:$EE$2,AB$4,'SPACELOG 6 BP'!$F20:$EE20)+SUMIF('SPACELOG 7 BP'!$F$2:$EE$2,AB$4,'SPACELOG 7 BP'!$F20:$EE20)+SUMIF('SPACELOG 8 BP'!$F$2:$EE$2,AB$4,'SPACELOG 8 BP'!$F20:$EE20)+SUMIF('SPACELOG 9 BP'!$F$2:$EE$2,AB$4,'SPACELOG 9 BP'!$F20:$EE20)+SUMIF('SPACELOG 10 BP'!$F$2:$EE$2,AB$4,'SPACELOG 10 BP'!$F20:$EE20)+SUMIF('SPACELOG 11 BP'!$F$2:$EE$2,AB$4,'SPACELOG 11 BP'!$F20:$EE20)+SUMIF('SPACELOG 12 BP'!$F$2:$EE$2,AB$4,'SPACELOG 12 BP'!$F20:$EE20)</f>
        <v>4900</v>
      </c>
      <c r="AC20" s="13">
        <f>SUMIF('reporting montigny'!$F$2:$EE$2,AC$4,'reporting montigny'!$F20:$EE20)+SUMIF('reporting boissy'!$F$2:$EE$2,AC$4,'reporting boissy'!$F20:$EE20)+SUMIF('reporting moussy'!$F$2:$EE$2,AC$4,'reporting moussy'!$F20:$EE20)+SUMIF('reporting trappes'!$F$2:$EE$2,AC$4,'reporting trappes'!$F20:$EE20)+SUMIF('SPACELOG 5 BP'!$F$2:$EE$2,AC$4,'SPACELOG 5 BP'!$F20:$EE20)+SUMIF('SPACELOG 6 BP'!$F$2:$EE$2,AC$4,'SPACELOG 6 BP'!$F20:$EE20)+SUMIF('SPACELOG 7 BP'!$F$2:$EE$2,AC$4,'SPACELOG 7 BP'!$F20:$EE20)+SUMIF('SPACELOG 8 BP'!$F$2:$EE$2,AC$4,'SPACELOG 8 BP'!$F20:$EE20)+SUMIF('SPACELOG 9 BP'!$F$2:$EE$2,AC$4,'SPACELOG 9 BP'!$F20:$EE20)+SUMIF('SPACELOG 10 BP'!$F$2:$EE$2,AC$4,'SPACELOG 10 BP'!$F20:$EE20)+SUMIF('SPACELOG 11 BP'!$F$2:$EE$2,AC$4,'SPACELOG 11 BP'!$F20:$EE20)+SUMIF('SPACELOG 12 BP'!$F$2:$EE$2,AC$4,'SPACELOG 12 BP'!$F20:$EE20)</f>
        <v>4900</v>
      </c>
      <c r="AD20" s="13">
        <f>SUMIF('reporting montigny'!$F$2:$EE$2,AD$4,'reporting montigny'!$F20:$EE20)+SUMIF('reporting boissy'!$F$2:$EE$2,AD$4,'reporting boissy'!$F20:$EE20)+SUMIF('reporting moussy'!$F$2:$EE$2,AD$4,'reporting moussy'!$F20:$EE20)+SUMIF('reporting trappes'!$F$2:$EE$2,AD$4,'reporting trappes'!$F20:$EE20)+SUMIF('SPACELOG 5 BP'!$F$2:$EE$2,AD$4,'SPACELOG 5 BP'!$F20:$EE20)+SUMIF('SPACELOG 6 BP'!$F$2:$EE$2,AD$4,'SPACELOG 6 BP'!$F20:$EE20)+SUMIF('SPACELOG 7 BP'!$F$2:$EE$2,AD$4,'SPACELOG 7 BP'!$F20:$EE20)+SUMIF('SPACELOG 8 BP'!$F$2:$EE$2,AD$4,'SPACELOG 8 BP'!$F20:$EE20)+SUMIF('SPACELOG 9 BP'!$F$2:$EE$2,AD$4,'SPACELOG 9 BP'!$F20:$EE20)+SUMIF('SPACELOG 10 BP'!$F$2:$EE$2,AD$4,'SPACELOG 10 BP'!$F20:$EE20)+SUMIF('SPACELOG 11 BP'!$F$2:$EE$2,AD$4,'SPACELOG 11 BP'!$F20:$EE20)+SUMIF('SPACELOG 12 BP'!$F$2:$EE$2,AD$4,'SPACELOG 12 BP'!$F20:$EE20)</f>
        <v>4900</v>
      </c>
      <c r="AE20" s="14">
        <f t="shared" si="10"/>
        <v>39200</v>
      </c>
      <c r="AF20" s="13">
        <f>SUMIF('reporting montigny'!$F$2:$EE$2,AF$4,'reporting montigny'!$F20:$EE20)+SUMIF('reporting boissy'!$F$2:$EE$2,AF$4,'reporting boissy'!$F20:$EE20)+SUMIF('reporting moussy'!$F$2:$EE$2,AF$4,'reporting moussy'!$F20:$EE20)+SUMIF('reporting trappes'!$F$2:$EE$2,AF$4,'reporting trappes'!$F20:$EE20)+SUMIF('SPACELOG 5 BP'!$F$2:$EE$2,AF$4,'SPACELOG 5 BP'!$F20:$EE20)+SUMIF('SPACELOG 6 BP'!$F$2:$EE$2,AF$4,'SPACELOG 6 BP'!$F20:$EE20)+SUMIF('SPACELOG 7 BP'!$F$2:$EE$2,AF$4,'SPACELOG 7 BP'!$F20:$EE20)+SUMIF('SPACELOG 8 BP'!$F$2:$EE$2,AF$4,'SPACELOG 8 BP'!$F20:$EE20)+SUMIF('SPACELOG 9 BP'!$F$2:$EE$2,AF$4,'SPACELOG 9 BP'!$F20:$EE20)+SUMIF('SPACELOG 10 BP'!$F$2:$EE$2,AF$4,'SPACELOG 10 BP'!$F20:$EE20)+SUMIF('SPACELOG 11 BP'!$F$2:$EE$2,AF$4,'SPACELOG 11 BP'!$F20:$EE20)+SUMIF('SPACELOG 12 BP'!$F$2:$EE$2,AF$4,'SPACELOG 12 BP'!$F20:$EE20)</f>
        <v>4900</v>
      </c>
      <c r="AG20" s="13">
        <f>SUMIF('reporting montigny'!$F$2:$EE$2,AG$4,'reporting montigny'!$F20:$EE20)+SUMIF('reporting boissy'!$F$2:$EE$2,AG$4,'reporting boissy'!$F20:$EE20)+SUMIF('reporting moussy'!$F$2:$EE$2,AG$4,'reporting moussy'!$F20:$EE20)+SUMIF('reporting trappes'!$F$2:$EE$2,AG$4,'reporting trappes'!$F20:$EE20)+SUMIF('SPACELOG 5 BP'!$F$2:$EE$2,AG$4,'SPACELOG 5 BP'!$F20:$EE20)+SUMIF('SPACELOG 6 BP'!$F$2:$EE$2,AG$4,'SPACELOG 6 BP'!$F20:$EE20)+SUMIF('SPACELOG 7 BP'!$F$2:$EE$2,AG$4,'SPACELOG 7 BP'!$F20:$EE20)+SUMIF('SPACELOG 8 BP'!$F$2:$EE$2,AG$4,'SPACELOG 8 BP'!$F20:$EE20)+SUMIF('SPACELOG 9 BP'!$F$2:$EE$2,AG$4,'SPACELOG 9 BP'!$F20:$EE20)+SUMIF('SPACELOG 10 BP'!$F$2:$EE$2,AG$4,'SPACELOG 10 BP'!$F20:$EE20)+SUMIF('SPACELOG 11 BP'!$F$2:$EE$2,AG$4,'SPACELOG 11 BP'!$F20:$EE20)+SUMIF('SPACELOG 12 BP'!$F$2:$EE$2,AG$4,'SPACELOG 12 BP'!$F20:$EE20)</f>
        <v>4900</v>
      </c>
      <c r="AH20" s="13">
        <f>SUMIF('reporting montigny'!$F$2:$EE$2,AH$4,'reporting montigny'!$F20:$EE20)+SUMIF('reporting boissy'!$F$2:$EE$2,AH$4,'reporting boissy'!$F20:$EE20)+SUMIF('reporting moussy'!$F$2:$EE$2,AH$4,'reporting moussy'!$F20:$EE20)+SUMIF('reporting trappes'!$F$2:$EE$2,AH$4,'reporting trappes'!$F20:$EE20)+SUMIF('SPACELOG 5 BP'!$F$2:$EE$2,AH$4,'SPACELOG 5 BP'!$F20:$EE20)+SUMIF('SPACELOG 6 BP'!$F$2:$EE$2,AH$4,'SPACELOG 6 BP'!$F20:$EE20)+SUMIF('SPACELOG 7 BP'!$F$2:$EE$2,AH$4,'SPACELOG 7 BP'!$F20:$EE20)+SUMIF('SPACELOG 8 BP'!$F$2:$EE$2,AH$4,'SPACELOG 8 BP'!$F20:$EE20)+SUMIF('SPACELOG 9 BP'!$F$2:$EE$2,AH$4,'SPACELOG 9 BP'!$F20:$EE20)+SUMIF('SPACELOG 10 BP'!$F$2:$EE$2,AH$4,'SPACELOG 10 BP'!$F20:$EE20)+SUMIF('SPACELOG 11 BP'!$F$2:$EE$2,AH$4,'SPACELOG 11 BP'!$F20:$EE20)+SUMIF('SPACELOG 12 BP'!$F$2:$EE$2,AH$4,'SPACELOG 12 BP'!$F20:$EE20)</f>
        <v>4900</v>
      </c>
      <c r="AI20" s="13">
        <f>SUMIF('reporting montigny'!$F$2:$EE$2,AI$4,'reporting montigny'!$F20:$EE20)+SUMIF('reporting boissy'!$F$2:$EE$2,AI$4,'reporting boissy'!$F20:$EE20)+SUMIF('reporting moussy'!$F$2:$EE$2,AI$4,'reporting moussy'!$F20:$EE20)+SUMIF('reporting trappes'!$F$2:$EE$2,AI$4,'reporting trappes'!$F20:$EE20)+SUMIF('SPACELOG 5 BP'!$F$2:$EE$2,AI$4,'SPACELOG 5 BP'!$F20:$EE20)+SUMIF('SPACELOG 6 BP'!$F$2:$EE$2,AI$4,'SPACELOG 6 BP'!$F20:$EE20)+SUMIF('SPACELOG 7 BP'!$F$2:$EE$2,AI$4,'SPACELOG 7 BP'!$F20:$EE20)+SUMIF('SPACELOG 8 BP'!$F$2:$EE$2,AI$4,'SPACELOG 8 BP'!$F20:$EE20)+SUMIF('SPACELOG 9 BP'!$F$2:$EE$2,AI$4,'SPACELOG 9 BP'!$F20:$EE20)+SUMIF('SPACELOG 10 BP'!$F$2:$EE$2,AI$4,'SPACELOG 10 BP'!$F20:$EE20)+SUMIF('SPACELOG 11 BP'!$F$2:$EE$2,AI$4,'SPACELOG 11 BP'!$F20:$EE20)+SUMIF('SPACELOG 12 BP'!$F$2:$EE$2,AI$4,'SPACELOG 12 BP'!$F20:$EE20)</f>
        <v>4900</v>
      </c>
      <c r="AJ20" s="13">
        <f>SUMIF('reporting montigny'!$F$2:$EE$2,AJ$4,'reporting montigny'!$F20:$EE20)+SUMIF('reporting boissy'!$F$2:$EE$2,AJ$4,'reporting boissy'!$F20:$EE20)+SUMIF('reporting moussy'!$F$2:$EE$2,AJ$4,'reporting moussy'!$F20:$EE20)+SUMIF('reporting trappes'!$F$2:$EE$2,AJ$4,'reporting trappes'!$F20:$EE20)+SUMIF('SPACELOG 5 BP'!$F$2:$EE$2,AJ$4,'SPACELOG 5 BP'!$F20:$EE20)+SUMIF('SPACELOG 6 BP'!$F$2:$EE$2,AJ$4,'SPACELOG 6 BP'!$F20:$EE20)+SUMIF('SPACELOG 7 BP'!$F$2:$EE$2,AJ$4,'SPACELOG 7 BP'!$F20:$EE20)+SUMIF('SPACELOG 8 BP'!$F$2:$EE$2,AJ$4,'SPACELOG 8 BP'!$F20:$EE20)+SUMIF('SPACELOG 9 BP'!$F$2:$EE$2,AJ$4,'SPACELOG 9 BP'!$F20:$EE20)+SUMIF('SPACELOG 10 BP'!$F$2:$EE$2,AJ$4,'SPACELOG 10 BP'!$F20:$EE20)+SUMIF('SPACELOG 11 BP'!$F$2:$EE$2,AJ$4,'SPACELOG 11 BP'!$F20:$EE20)+SUMIF('SPACELOG 12 BP'!$F$2:$EE$2,AJ$4,'SPACELOG 12 BP'!$F20:$EE20)</f>
        <v>4900</v>
      </c>
      <c r="AK20" s="13">
        <f>SUMIF('reporting montigny'!$F$2:$EE$2,AK$4,'reporting montigny'!$F20:$EE20)+SUMIF('reporting boissy'!$F$2:$EE$2,AK$4,'reporting boissy'!$F20:$EE20)+SUMIF('reporting moussy'!$F$2:$EE$2,AK$4,'reporting moussy'!$F20:$EE20)+SUMIF('reporting trappes'!$F$2:$EE$2,AK$4,'reporting trappes'!$F20:$EE20)+SUMIF('SPACELOG 5 BP'!$F$2:$EE$2,AK$4,'SPACELOG 5 BP'!$F20:$EE20)+SUMIF('SPACELOG 6 BP'!$F$2:$EE$2,AK$4,'SPACELOG 6 BP'!$F20:$EE20)+SUMIF('SPACELOG 7 BP'!$F$2:$EE$2,AK$4,'SPACELOG 7 BP'!$F20:$EE20)+SUMIF('SPACELOG 8 BP'!$F$2:$EE$2,AK$4,'SPACELOG 8 BP'!$F20:$EE20)+SUMIF('SPACELOG 9 BP'!$F$2:$EE$2,AK$4,'SPACELOG 9 BP'!$F20:$EE20)+SUMIF('SPACELOG 10 BP'!$F$2:$EE$2,AK$4,'SPACELOG 10 BP'!$F20:$EE20)+SUMIF('SPACELOG 11 BP'!$F$2:$EE$2,AK$4,'SPACELOG 11 BP'!$F20:$EE20)+SUMIF('SPACELOG 12 BP'!$F$2:$EE$2,AK$4,'SPACELOG 12 BP'!$F20:$EE20)</f>
        <v>4900</v>
      </c>
      <c r="AL20" s="13">
        <f>SUMIF('reporting montigny'!$F$2:$EE$2,AL$4,'reporting montigny'!$F20:$EE20)+SUMIF('reporting boissy'!$F$2:$EE$2,AL$4,'reporting boissy'!$F20:$EE20)+SUMIF('reporting moussy'!$F$2:$EE$2,AL$4,'reporting moussy'!$F20:$EE20)+SUMIF('reporting trappes'!$F$2:$EE$2,AL$4,'reporting trappes'!$F20:$EE20)+SUMIF('SPACELOG 5 BP'!$F$2:$EE$2,AL$4,'SPACELOG 5 BP'!$F20:$EE20)+SUMIF('SPACELOG 6 BP'!$F$2:$EE$2,AL$4,'SPACELOG 6 BP'!$F20:$EE20)+SUMIF('SPACELOG 7 BP'!$F$2:$EE$2,AL$4,'SPACELOG 7 BP'!$F20:$EE20)+SUMIF('SPACELOG 8 BP'!$F$2:$EE$2,AL$4,'SPACELOG 8 BP'!$F20:$EE20)+SUMIF('SPACELOG 9 BP'!$F$2:$EE$2,AL$4,'SPACELOG 9 BP'!$F20:$EE20)+SUMIF('SPACELOG 10 BP'!$F$2:$EE$2,AL$4,'SPACELOG 10 BP'!$F20:$EE20)+SUMIF('SPACELOG 11 BP'!$F$2:$EE$2,AL$4,'SPACELOG 11 BP'!$F20:$EE20)+SUMIF('SPACELOG 12 BP'!$F$2:$EE$2,AL$4,'SPACELOG 12 BP'!$F20:$EE20)</f>
        <v>4900</v>
      </c>
      <c r="AM20" s="13">
        <f>SUMIF('reporting montigny'!$F$2:$EE$2,AM$4,'reporting montigny'!$F20:$EE20)+SUMIF('reporting boissy'!$F$2:$EE$2,AM$4,'reporting boissy'!$F20:$EE20)+SUMIF('reporting moussy'!$F$2:$EE$2,AM$4,'reporting moussy'!$F20:$EE20)+SUMIF('reporting trappes'!$F$2:$EE$2,AM$4,'reporting trappes'!$F20:$EE20)+SUMIF('SPACELOG 5 BP'!$F$2:$EE$2,AM$4,'SPACELOG 5 BP'!$F20:$EE20)+SUMIF('SPACELOG 6 BP'!$F$2:$EE$2,AM$4,'SPACELOG 6 BP'!$F20:$EE20)+SUMIF('SPACELOG 7 BP'!$F$2:$EE$2,AM$4,'SPACELOG 7 BP'!$F20:$EE20)+SUMIF('SPACELOG 8 BP'!$F$2:$EE$2,AM$4,'SPACELOG 8 BP'!$F20:$EE20)+SUMIF('SPACELOG 9 BP'!$F$2:$EE$2,AM$4,'SPACELOG 9 BP'!$F20:$EE20)+SUMIF('SPACELOG 10 BP'!$F$2:$EE$2,AM$4,'SPACELOG 10 BP'!$F20:$EE20)+SUMIF('SPACELOG 11 BP'!$F$2:$EE$2,AM$4,'SPACELOG 11 BP'!$F20:$EE20)+SUMIF('SPACELOG 12 BP'!$F$2:$EE$2,AM$4,'SPACELOG 12 BP'!$F20:$EE20)</f>
        <v>4900</v>
      </c>
      <c r="AN20" s="13">
        <f>SUMIF('reporting montigny'!$F$2:$EE$2,AN$4,'reporting montigny'!$F20:$EE20)+SUMIF('reporting boissy'!$F$2:$EE$2,AN$4,'reporting boissy'!$F20:$EE20)+SUMIF('reporting moussy'!$F$2:$EE$2,AN$4,'reporting moussy'!$F20:$EE20)+SUMIF('reporting trappes'!$F$2:$EE$2,AN$4,'reporting trappes'!$F20:$EE20)+SUMIF('SPACELOG 5 BP'!$F$2:$EE$2,AN$4,'SPACELOG 5 BP'!$F20:$EE20)+SUMIF('SPACELOG 6 BP'!$F$2:$EE$2,AN$4,'SPACELOG 6 BP'!$F20:$EE20)+SUMIF('SPACELOG 7 BP'!$F$2:$EE$2,AN$4,'SPACELOG 7 BP'!$F20:$EE20)+SUMIF('SPACELOG 8 BP'!$F$2:$EE$2,AN$4,'SPACELOG 8 BP'!$F20:$EE20)+SUMIF('SPACELOG 9 BP'!$F$2:$EE$2,AN$4,'SPACELOG 9 BP'!$F20:$EE20)+SUMIF('SPACELOG 10 BP'!$F$2:$EE$2,AN$4,'SPACELOG 10 BP'!$F20:$EE20)+SUMIF('SPACELOG 11 BP'!$F$2:$EE$2,AN$4,'SPACELOG 11 BP'!$F20:$EE20)+SUMIF('SPACELOG 12 BP'!$F$2:$EE$2,AN$4,'SPACELOG 12 BP'!$F20:$EE20)</f>
        <v>4900</v>
      </c>
      <c r="AO20" s="13">
        <f>SUMIF('reporting montigny'!$F$2:$EE$2,AO$4,'reporting montigny'!$F20:$EE20)+SUMIF('reporting boissy'!$F$2:$EE$2,AO$4,'reporting boissy'!$F20:$EE20)+SUMIF('reporting moussy'!$F$2:$EE$2,AO$4,'reporting moussy'!$F20:$EE20)+SUMIF('reporting trappes'!$F$2:$EE$2,AO$4,'reporting trappes'!$F20:$EE20)+SUMIF('SPACELOG 5 BP'!$F$2:$EE$2,AO$4,'SPACELOG 5 BP'!$F20:$EE20)+SUMIF('SPACELOG 6 BP'!$F$2:$EE$2,AO$4,'SPACELOG 6 BP'!$F20:$EE20)+SUMIF('SPACELOG 7 BP'!$F$2:$EE$2,AO$4,'SPACELOG 7 BP'!$F20:$EE20)+SUMIF('SPACELOG 8 BP'!$F$2:$EE$2,AO$4,'SPACELOG 8 BP'!$F20:$EE20)+SUMIF('SPACELOG 9 BP'!$F$2:$EE$2,AO$4,'SPACELOG 9 BP'!$F20:$EE20)+SUMIF('SPACELOG 10 BP'!$F$2:$EE$2,AO$4,'SPACELOG 10 BP'!$F20:$EE20)+SUMIF('SPACELOG 11 BP'!$F$2:$EE$2,AO$4,'SPACELOG 11 BP'!$F20:$EE20)+SUMIF('SPACELOG 12 BP'!$F$2:$EE$2,AO$4,'SPACELOG 12 BP'!$F20:$EE20)</f>
        <v>4900</v>
      </c>
      <c r="AP20" s="13">
        <f>SUMIF('reporting montigny'!$F$2:$EE$2,AP$4,'reporting montigny'!$F20:$EE20)+SUMIF('reporting boissy'!$F$2:$EE$2,AP$4,'reporting boissy'!$F20:$EE20)+SUMIF('reporting moussy'!$F$2:$EE$2,AP$4,'reporting moussy'!$F20:$EE20)+SUMIF('reporting trappes'!$F$2:$EE$2,AP$4,'reporting trappes'!$F20:$EE20)+SUMIF('SPACELOG 5 BP'!$F$2:$EE$2,AP$4,'SPACELOG 5 BP'!$F20:$EE20)+SUMIF('SPACELOG 6 BP'!$F$2:$EE$2,AP$4,'SPACELOG 6 BP'!$F20:$EE20)+SUMIF('SPACELOG 7 BP'!$F$2:$EE$2,AP$4,'SPACELOG 7 BP'!$F20:$EE20)+SUMIF('SPACELOG 8 BP'!$F$2:$EE$2,AP$4,'SPACELOG 8 BP'!$F20:$EE20)+SUMIF('SPACELOG 9 BP'!$F$2:$EE$2,AP$4,'SPACELOG 9 BP'!$F20:$EE20)+SUMIF('SPACELOG 10 BP'!$F$2:$EE$2,AP$4,'SPACELOG 10 BP'!$F20:$EE20)+SUMIF('SPACELOG 11 BP'!$F$2:$EE$2,AP$4,'SPACELOG 11 BP'!$F20:$EE20)+SUMIF('SPACELOG 12 BP'!$F$2:$EE$2,AP$4,'SPACELOG 12 BP'!$F20:$EE20)</f>
        <v>4900</v>
      </c>
      <c r="AQ20" s="13">
        <f>SUMIF('reporting montigny'!$F$2:$EE$2,AQ$4,'reporting montigny'!$F20:$EE20)+SUMIF('reporting boissy'!$F$2:$EE$2,AQ$4,'reporting boissy'!$F20:$EE20)+SUMIF('reporting moussy'!$F$2:$EE$2,AQ$4,'reporting moussy'!$F20:$EE20)+SUMIF('reporting trappes'!$F$2:$EE$2,AQ$4,'reporting trappes'!$F20:$EE20)+SUMIF('SPACELOG 5 BP'!$F$2:$EE$2,AQ$4,'SPACELOG 5 BP'!$F20:$EE20)+SUMIF('SPACELOG 6 BP'!$F$2:$EE$2,AQ$4,'SPACELOG 6 BP'!$F20:$EE20)+SUMIF('SPACELOG 7 BP'!$F$2:$EE$2,AQ$4,'SPACELOG 7 BP'!$F20:$EE20)+SUMIF('SPACELOG 8 BP'!$F$2:$EE$2,AQ$4,'SPACELOG 8 BP'!$F20:$EE20)+SUMIF('SPACELOG 9 BP'!$F$2:$EE$2,AQ$4,'SPACELOG 9 BP'!$F20:$EE20)+SUMIF('SPACELOG 10 BP'!$F$2:$EE$2,AQ$4,'SPACELOG 10 BP'!$F20:$EE20)+SUMIF('SPACELOG 11 BP'!$F$2:$EE$2,AQ$4,'SPACELOG 11 BP'!$F20:$EE20)+SUMIF('SPACELOG 12 BP'!$F$2:$EE$2,AQ$4,'SPACELOG 12 BP'!$F20:$EE20)</f>
        <v>4900</v>
      </c>
      <c r="AR20" s="14">
        <f t="shared" si="11"/>
        <v>58800</v>
      </c>
      <c r="AS20" s="13">
        <f>SUMIF('reporting montigny'!$F$2:$EE$2,AS$4,'reporting montigny'!$F20:$EE20)+SUMIF('reporting boissy'!$F$2:$EE$2,AS$4,'reporting boissy'!$F20:$EE20)+SUMIF('reporting moussy'!$F$2:$EE$2,AS$4,'reporting moussy'!$F20:$EE20)+SUMIF('reporting trappes'!$F$2:$EE$2,AS$4,'reporting trappes'!$F20:$EE20)+SUMIF('SPACELOG 5 BP'!$F$2:$EE$2,AS$4,'SPACELOG 5 BP'!$F20:$EE20)+SUMIF('SPACELOG 6 BP'!$F$2:$EE$2,AS$4,'SPACELOG 6 BP'!$F20:$EE20)+SUMIF('SPACELOG 7 BP'!$F$2:$EE$2,AS$4,'SPACELOG 7 BP'!$F20:$EE20)+SUMIF('SPACELOG 8 BP'!$F$2:$EE$2,AS$4,'SPACELOG 8 BP'!$F20:$EE20)+SUMIF('SPACELOG 9 BP'!$F$2:$EE$2,AS$4,'SPACELOG 9 BP'!$F20:$EE20)+SUMIF('SPACELOG 10 BP'!$F$2:$EE$2,AS$4,'SPACELOG 10 BP'!$F20:$EE20)+SUMIF('SPACELOG 11 BP'!$F$2:$EE$2,AS$4,'SPACELOG 11 BP'!$F20:$EE20)+SUMIF('SPACELOG 12 BP'!$F$2:$EE$2,AS$4,'SPACELOG 12 BP'!$F20:$EE20)</f>
        <v>4900</v>
      </c>
      <c r="AT20" s="13">
        <f>SUMIF('reporting montigny'!$F$2:$EE$2,AT$4,'reporting montigny'!$F20:$EE20)+SUMIF('reporting boissy'!$F$2:$EE$2,AT$4,'reporting boissy'!$F20:$EE20)+SUMIF('reporting moussy'!$F$2:$EE$2,AT$4,'reporting moussy'!$F20:$EE20)+SUMIF('reporting trappes'!$F$2:$EE$2,AT$4,'reporting trappes'!$F20:$EE20)+SUMIF('SPACELOG 5 BP'!$F$2:$EE$2,AT$4,'SPACELOG 5 BP'!$F20:$EE20)+SUMIF('SPACELOG 6 BP'!$F$2:$EE$2,AT$4,'SPACELOG 6 BP'!$F20:$EE20)+SUMIF('SPACELOG 7 BP'!$F$2:$EE$2,AT$4,'SPACELOG 7 BP'!$F20:$EE20)+SUMIF('SPACELOG 8 BP'!$F$2:$EE$2,AT$4,'SPACELOG 8 BP'!$F20:$EE20)+SUMIF('SPACELOG 9 BP'!$F$2:$EE$2,AT$4,'SPACELOG 9 BP'!$F20:$EE20)+SUMIF('SPACELOG 10 BP'!$F$2:$EE$2,AT$4,'SPACELOG 10 BP'!$F20:$EE20)+SUMIF('SPACELOG 11 BP'!$F$2:$EE$2,AT$4,'SPACELOG 11 BP'!$F20:$EE20)+SUMIF('SPACELOG 12 BP'!$F$2:$EE$2,AT$4,'SPACELOG 12 BP'!$F20:$EE20)</f>
        <v>4900</v>
      </c>
      <c r="AU20" s="13">
        <f>SUMIF('reporting montigny'!$F$2:$EE$2,AU$4,'reporting montigny'!$F20:$EE20)+SUMIF('reporting boissy'!$F$2:$EE$2,AU$4,'reporting boissy'!$F20:$EE20)+SUMIF('reporting moussy'!$F$2:$EE$2,AU$4,'reporting moussy'!$F20:$EE20)+SUMIF('reporting trappes'!$F$2:$EE$2,AU$4,'reporting trappes'!$F20:$EE20)+SUMIF('SPACELOG 5 BP'!$F$2:$EE$2,AU$4,'SPACELOG 5 BP'!$F20:$EE20)+SUMIF('SPACELOG 6 BP'!$F$2:$EE$2,AU$4,'SPACELOG 6 BP'!$F20:$EE20)+SUMIF('SPACELOG 7 BP'!$F$2:$EE$2,AU$4,'SPACELOG 7 BP'!$F20:$EE20)+SUMIF('SPACELOG 8 BP'!$F$2:$EE$2,AU$4,'SPACELOG 8 BP'!$F20:$EE20)+SUMIF('SPACELOG 9 BP'!$F$2:$EE$2,AU$4,'SPACELOG 9 BP'!$F20:$EE20)+SUMIF('SPACELOG 10 BP'!$F$2:$EE$2,AU$4,'SPACELOG 10 BP'!$F20:$EE20)+SUMIF('SPACELOG 11 BP'!$F$2:$EE$2,AU$4,'SPACELOG 11 BP'!$F20:$EE20)+SUMIF('SPACELOG 12 BP'!$F$2:$EE$2,AU$4,'SPACELOG 12 BP'!$F20:$EE20)</f>
        <v>4900</v>
      </c>
      <c r="AV20" s="13">
        <f>SUMIF('reporting montigny'!$F$2:$EE$2,AV$4,'reporting montigny'!$F20:$EE20)+SUMIF('reporting boissy'!$F$2:$EE$2,AV$4,'reporting boissy'!$F20:$EE20)+SUMIF('reporting moussy'!$F$2:$EE$2,AV$4,'reporting moussy'!$F20:$EE20)+SUMIF('reporting trappes'!$F$2:$EE$2,AV$4,'reporting trappes'!$F20:$EE20)+SUMIF('SPACELOG 5 BP'!$F$2:$EE$2,AV$4,'SPACELOG 5 BP'!$F20:$EE20)+SUMIF('SPACELOG 6 BP'!$F$2:$EE$2,AV$4,'SPACELOG 6 BP'!$F20:$EE20)+SUMIF('SPACELOG 7 BP'!$F$2:$EE$2,AV$4,'SPACELOG 7 BP'!$F20:$EE20)+SUMIF('SPACELOG 8 BP'!$F$2:$EE$2,AV$4,'SPACELOG 8 BP'!$F20:$EE20)+SUMIF('SPACELOG 9 BP'!$F$2:$EE$2,AV$4,'SPACELOG 9 BP'!$F20:$EE20)+SUMIF('SPACELOG 10 BP'!$F$2:$EE$2,AV$4,'SPACELOG 10 BP'!$F20:$EE20)+SUMIF('SPACELOG 11 BP'!$F$2:$EE$2,AV$4,'SPACELOG 11 BP'!$F20:$EE20)+SUMIF('SPACELOG 12 BP'!$F$2:$EE$2,AV$4,'SPACELOG 12 BP'!$F20:$EE20)</f>
        <v>4900</v>
      </c>
      <c r="AW20" s="13">
        <f>SUMIF('reporting montigny'!$F$2:$EE$2,AW$4,'reporting montigny'!$F20:$EE20)+SUMIF('reporting boissy'!$F$2:$EE$2,AW$4,'reporting boissy'!$F20:$EE20)+SUMIF('reporting moussy'!$F$2:$EE$2,AW$4,'reporting moussy'!$F20:$EE20)+SUMIF('reporting trappes'!$F$2:$EE$2,AW$4,'reporting trappes'!$F20:$EE20)+SUMIF('SPACELOG 5 BP'!$F$2:$EE$2,AW$4,'SPACELOG 5 BP'!$F20:$EE20)+SUMIF('SPACELOG 6 BP'!$F$2:$EE$2,AW$4,'SPACELOG 6 BP'!$F20:$EE20)+SUMIF('SPACELOG 7 BP'!$F$2:$EE$2,AW$4,'SPACELOG 7 BP'!$F20:$EE20)+SUMIF('SPACELOG 8 BP'!$F$2:$EE$2,AW$4,'SPACELOG 8 BP'!$F20:$EE20)+SUMIF('SPACELOG 9 BP'!$F$2:$EE$2,AW$4,'SPACELOG 9 BP'!$F20:$EE20)+SUMIF('SPACELOG 10 BP'!$F$2:$EE$2,AW$4,'SPACELOG 10 BP'!$F20:$EE20)+SUMIF('SPACELOG 11 BP'!$F$2:$EE$2,AW$4,'SPACELOG 11 BP'!$F20:$EE20)+SUMIF('SPACELOG 12 BP'!$F$2:$EE$2,AW$4,'SPACELOG 12 BP'!$F20:$EE20)</f>
        <v>4900</v>
      </c>
      <c r="AX20" s="13">
        <f>SUMIF('reporting montigny'!$F$2:$EE$2,AX$4,'reporting montigny'!$F20:$EE20)+SUMIF('reporting boissy'!$F$2:$EE$2,AX$4,'reporting boissy'!$F20:$EE20)+SUMIF('reporting moussy'!$F$2:$EE$2,AX$4,'reporting moussy'!$F20:$EE20)+SUMIF('reporting trappes'!$F$2:$EE$2,AX$4,'reporting trappes'!$F20:$EE20)+SUMIF('SPACELOG 5 BP'!$F$2:$EE$2,AX$4,'SPACELOG 5 BP'!$F20:$EE20)+SUMIF('SPACELOG 6 BP'!$F$2:$EE$2,AX$4,'SPACELOG 6 BP'!$F20:$EE20)+SUMIF('SPACELOG 7 BP'!$F$2:$EE$2,AX$4,'SPACELOG 7 BP'!$F20:$EE20)+SUMIF('SPACELOG 8 BP'!$F$2:$EE$2,AX$4,'SPACELOG 8 BP'!$F20:$EE20)+SUMIF('SPACELOG 9 BP'!$F$2:$EE$2,AX$4,'SPACELOG 9 BP'!$F20:$EE20)+SUMIF('SPACELOG 10 BP'!$F$2:$EE$2,AX$4,'SPACELOG 10 BP'!$F20:$EE20)+SUMIF('SPACELOG 11 BP'!$F$2:$EE$2,AX$4,'SPACELOG 11 BP'!$F20:$EE20)+SUMIF('SPACELOG 12 BP'!$F$2:$EE$2,AX$4,'SPACELOG 12 BP'!$F20:$EE20)</f>
        <v>4900</v>
      </c>
      <c r="AY20" s="13">
        <f>SUMIF('reporting montigny'!$F$2:$EE$2,AY$4,'reporting montigny'!$F20:$EE20)+SUMIF('reporting boissy'!$F$2:$EE$2,AY$4,'reporting boissy'!$F20:$EE20)+SUMIF('reporting moussy'!$F$2:$EE$2,AY$4,'reporting moussy'!$F20:$EE20)+SUMIF('reporting trappes'!$F$2:$EE$2,AY$4,'reporting trappes'!$F20:$EE20)+SUMIF('SPACELOG 5 BP'!$F$2:$EE$2,AY$4,'SPACELOG 5 BP'!$F20:$EE20)+SUMIF('SPACELOG 6 BP'!$F$2:$EE$2,AY$4,'SPACELOG 6 BP'!$F20:$EE20)+SUMIF('SPACELOG 7 BP'!$F$2:$EE$2,AY$4,'SPACELOG 7 BP'!$F20:$EE20)+SUMIF('SPACELOG 8 BP'!$F$2:$EE$2,AY$4,'SPACELOG 8 BP'!$F20:$EE20)+SUMIF('SPACELOG 9 BP'!$F$2:$EE$2,AY$4,'SPACELOG 9 BP'!$F20:$EE20)+SUMIF('SPACELOG 10 BP'!$F$2:$EE$2,AY$4,'SPACELOG 10 BP'!$F20:$EE20)+SUMIF('SPACELOG 11 BP'!$F$2:$EE$2,AY$4,'SPACELOG 11 BP'!$F20:$EE20)+SUMIF('SPACELOG 12 BP'!$F$2:$EE$2,AY$4,'SPACELOG 12 BP'!$F20:$EE20)</f>
        <v>4900</v>
      </c>
      <c r="AZ20" s="13">
        <f>SUMIF('reporting montigny'!$F$2:$EE$2,AZ$4,'reporting montigny'!$F20:$EE20)+SUMIF('reporting boissy'!$F$2:$EE$2,AZ$4,'reporting boissy'!$F20:$EE20)+SUMIF('reporting moussy'!$F$2:$EE$2,AZ$4,'reporting moussy'!$F20:$EE20)+SUMIF('reporting trappes'!$F$2:$EE$2,AZ$4,'reporting trappes'!$F20:$EE20)+SUMIF('SPACELOG 5 BP'!$F$2:$EE$2,AZ$4,'SPACELOG 5 BP'!$F20:$EE20)+SUMIF('SPACELOG 6 BP'!$F$2:$EE$2,AZ$4,'SPACELOG 6 BP'!$F20:$EE20)+SUMIF('SPACELOG 7 BP'!$F$2:$EE$2,AZ$4,'SPACELOG 7 BP'!$F20:$EE20)+SUMIF('SPACELOG 8 BP'!$F$2:$EE$2,AZ$4,'SPACELOG 8 BP'!$F20:$EE20)+SUMIF('SPACELOG 9 BP'!$F$2:$EE$2,AZ$4,'SPACELOG 9 BP'!$F20:$EE20)+SUMIF('SPACELOG 10 BP'!$F$2:$EE$2,AZ$4,'SPACELOG 10 BP'!$F20:$EE20)+SUMIF('SPACELOG 11 BP'!$F$2:$EE$2,AZ$4,'SPACELOG 11 BP'!$F20:$EE20)+SUMIF('SPACELOG 12 BP'!$F$2:$EE$2,AZ$4,'SPACELOG 12 BP'!$F20:$EE20)</f>
        <v>4900</v>
      </c>
      <c r="BA20" s="13">
        <f>SUMIF('reporting montigny'!$F$2:$EE$2,BA$4,'reporting montigny'!$F20:$EE20)+SUMIF('reporting boissy'!$F$2:$EE$2,BA$4,'reporting boissy'!$F20:$EE20)+SUMIF('reporting moussy'!$F$2:$EE$2,BA$4,'reporting moussy'!$F20:$EE20)+SUMIF('reporting trappes'!$F$2:$EE$2,BA$4,'reporting trappes'!$F20:$EE20)+SUMIF('SPACELOG 5 BP'!$F$2:$EE$2,BA$4,'SPACELOG 5 BP'!$F20:$EE20)+SUMIF('SPACELOG 6 BP'!$F$2:$EE$2,BA$4,'SPACELOG 6 BP'!$F20:$EE20)+SUMIF('SPACELOG 7 BP'!$F$2:$EE$2,BA$4,'SPACELOG 7 BP'!$F20:$EE20)+SUMIF('SPACELOG 8 BP'!$F$2:$EE$2,BA$4,'SPACELOG 8 BP'!$F20:$EE20)+SUMIF('SPACELOG 9 BP'!$F$2:$EE$2,BA$4,'SPACELOG 9 BP'!$F20:$EE20)+SUMIF('SPACELOG 10 BP'!$F$2:$EE$2,BA$4,'SPACELOG 10 BP'!$F20:$EE20)+SUMIF('SPACELOG 11 BP'!$F$2:$EE$2,BA$4,'SPACELOG 11 BP'!$F20:$EE20)+SUMIF('SPACELOG 12 BP'!$F$2:$EE$2,BA$4,'SPACELOG 12 BP'!$F20:$EE20)</f>
        <v>4900</v>
      </c>
      <c r="BB20" s="13">
        <f>SUMIF('reporting montigny'!$F$2:$EE$2,BB$4,'reporting montigny'!$F20:$EE20)+SUMIF('reporting boissy'!$F$2:$EE$2,BB$4,'reporting boissy'!$F20:$EE20)+SUMIF('reporting moussy'!$F$2:$EE$2,BB$4,'reporting moussy'!$F20:$EE20)+SUMIF('reporting trappes'!$F$2:$EE$2,BB$4,'reporting trappes'!$F20:$EE20)+SUMIF('SPACELOG 5 BP'!$F$2:$EE$2,BB$4,'SPACELOG 5 BP'!$F20:$EE20)+SUMIF('SPACELOG 6 BP'!$F$2:$EE$2,BB$4,'SPACELOG 6 BP'!$F20:$EE20)+SUMIF('SPACELOG 7 BP'!$F$2:$EE$2,BB$4,'SPACELOG 7 BP'!$F20:$EE20)+SUMIF('SPACELOG 8 BP'!$F$2:$EE$2,BB$4,'SPACELOG 8 BP'!$F20:$EE20)+SUMIF('SPACELOG 9 BP'!$F$2:$EE$2,BB$4,'SPACELOG 9 BP'!$F20:$EE20)+SUMIF('SPACELOG 10 BP'!$F$2:$EE$2,BB$4,'SPACELOG 10 BP'!$F20:$EE20)+SUMIF('SPACELOG 11 BP'!$F$2:$EE$2,BB$4,'SPACELOG 11 BP'!$F20:$EE20)+SUMIF('SPACELOG 12 BP'!$F$2:$EE$2,BB$4,'SPACELOG 12 BP'!$F20:$EE20)</f>
        <v>4900</v>
      </c>
      <c r="BC20" s="13">
        <f>SUMIF('reporting montigny'!$F$2:$EE$2,BC$4,'reporting montigny'!$F20:$EE20)+SUMIF('reporting boissy'!$F$2:$EE$2,BC$4,'reporting boissy'!$F20:$EE20)+SUMIF('reporting moussy'!$F$2:$EE$2,BC$4,'reporting moussy'!$F20:$EE20)+SUMIF('reporting trappes'!$F$2:$EE$2,BC$4,'reporting trappes'!$F20:$EE20)+SUMIF('SPACELOG 5 BP'!$F$2:$EE$2,BC$4,'SPACELOG 5 BP'!$F20:$EE20)+SUMIF('SPACELOG 6 BP'!$F$2:$EE$2,BC$4,'SPACELOG 6 BP'!$F20:$EE20)+SUMIF('SPACELOG 7 BP'!$F$2:$EE$2,BC$4,'SPACELOG 7 BP'!$F20:$EE20)+SUMIF('SPACELOG 8 BP'!$F$2:$EE$2,BC$4,'SPACELOG 8 BP'!$F20:$EE20)+SUMIF('SPACELOG 9 BP'!$F$2:$EE$2,BC$4,'SPACELOG 9 BP'!$F20:$EE20)+SUMIF('SPACELOG 10 BP'!$F$2:$EE$2,BC$4,'SPACELOG 10 BP'!$F20:$EE20)+SUMIF('SPACELOG 11 BP'!$F$2:$EE$2,BC$4,'SPACELOG 11 BP'!$F20:$EE20)+SUMIF('SPACELOG 12 BP'!$F$2:$EE$2,BC$4,'SPACELOG 12 BP'!$F20:$EE20)</f>
        <v>4900</v>
      </c>
      <c r="BD20" s="13">
        <f>SUMIF('reporting montigny'!$F$2:$EE$2,BD$4,'reporting montigny'!$F20:$EE20)+SUMIF('reporting boissy'!$F$2:$EE$2,BD$4,'reporting boissy'!$F20:$EE20)+SUMIF('reporting moussy'!$F$2:$EE$2,BD$4,'reporting moussy'!$F20:$EE20)+SUMIF('reporting trappes'!$F$2:$EE$2,BD$4,'reporting trappes'!$F20:$EE20)+SUMIF('SPACELOG 5 BP'!$F$2:$EE$2,BD$4,'SPACELOG 5 BP'!$F20:$EE20)+SUMIF('SPACELOG 6 BP'!$F$2:$EE$2,BD$4,'SPACELOG 6 BP'!$F20:$EE20)+SUMIF('SPACELOG 7 BP'!$F$2:$EE$2,BD$4,'SPACELOG 7 BP'!$F20:$EE20)+SUMIF('SPACELOG 8 BP'!$F$2:$EE$2,BD$4,'SPACELOG 8 BP'!$F20:$EE20)+SUMIF('SPACELOG 9 BP'!$F$2:$EE$2,BD$4,'SPACELOG 9 BP'!$F20:$EE20)+SUMIF('SPACELOG 10 BP'!$F$2:$EE$2,BD$4,'SPACELOG 10 BP'!$F20:$EE20)+SUMIF('SPACELOG 11 BP'!$F$2:$EE$2,BD$4,'SPACELOG 11 BP'!$F20:$EE20)+SUMIF('SPACELOG 12 BP'!$F$2:$EE$2,BD$4,'SPACELOG 12 BP'!$F20:$EE20)</f>
        <v>4900</v>
      </c>
      <c r="BE20" s="14">
        <f t="shared" si="12"/>
        <v>58800</v>
      </c>
      <c r="BF20" s="13">
        <f>SUMIF('reporting montigny'!$F$2:$EE$2,BF$4,'reporting montigny'!$F20:$EE20)+SUMIF('reporting boissy'!$F$2:$EE$2,BF$4,'reporting boissy'!$F20:$EE20)+SUMIF('reporting moussy'!$F$2:$EE$2,BF$4,'reporting moussy'!$F20:$EE20)+SUMIF('reporting trappes'!$F$2:$EE$2,BF$4,'reporting trappes'!$F20:$EE20)+SUMIF('SPACELOG 5 BP'!$F$2:$EE$2,BF$4,'SPACELOG 5 BP'!$F20:$EE20)+SUMIF('SPACELOG 6 BP'!$F$2:$EE$2,BF$4,'SPACELOG 6 BP'!$F20:$EE20)+SUMIF('SPACELOG 7 BP'!$F$2:$EE$2,BF$4,'SPACELOG 7 BP'!$F20:$EE20)+SUMIF('SPACELOG 8 BP'!$F$2:$EE$2,BF$4,'SPACELOG 8 BP'!$F20:$EE20)+SUMIF('SPACELOG 9 BP'!$F$2:$EE$2,BF$4,'SPACELOG 9 BP'!$F20:$EE20)+SUMIF('SPACELOG 10 BP'!$F$2:$EE$2,BF$4,'SPACELOG 10 BP'!$F20:$EE20)+SUMIF('SPACELOG 11 BP'!$F$2:$EE$2,BF$4,'SPACELOG 11 BP'!$F20:$EE20)+SUMIF('SPACELOG 12 BP'!$F$2:$EE$2,BF$4,'SPACELOG 12 BP'!$F20:$EE20)</f>
        <v>4900</v>
      </c>
      <c r="BG20" s="13">
        <f>SUMIF('reporting montigny'!$F$2:$EE$2,BG$4,'reporting montigny'!$F20:$EE20)+SUMIF('reporting boissy'!$F$2:$EE$2,BG$4,'reporting boissy'!$F20:$EE20)+SUMIF('reporting moussy'!$F$2:$EE$2,BG$4,'reporting moussy'!$F20:$EE20)+SUMIF('reporting trappes'!$F$2:$EE$2,BG$4,'reporting trappes'!$F20:$EE20)+SUMIF('SPACELOG 5 BP'!$F$2:$EE$2,BG$4,'SPACELOG 5 BP'!$F20:$EE20)+SUMIF('SPACELOG 6 BP'!$F$2:$EE$2,BG$4,'SPACELOG 6 BP'!$F20:$EE20)+SUMIF('SPACELOG 7 BP'!$F$2:$EE$2,BG$4,'SPACELOG 7 BP'!$F20:$EE20)+SUMIF('SPACELOG 8 BP'!$F$2:$EE$2,BG$4,'SPACELOG 8 BP'!$F20:$EE20)+SUMIF('SPACELOG 9 BP'!$F$2:$EE$2,BG$4,'SPACELOG 9 BP'!$F20:$EE20)+SUMIF('SPACELOG 10 BP'!$F$2:$EE$2,BG$4,'SPACELOG 10 BP'!$F20:$EE20)+SUMIF('SPACELOG 11 BP'!$F$2:$EE$2,BG$4,'SPACELOG 11 BP'!$F20:$EE20)+SUMIF('SPACELOG 12 BP'!$F$2:$EE$2,BG$4,'SPACELOG 12 BP'!$F20:$EE20)</f>
        <v>4900</v>
      </c>
      <c r="BH20" s="13">
        <f>SUMIF('reporting montigny'!$F$2:$EE$2,BH$4,'reporting montigny'!$F20:$EE20)+SUMIF('reporting boissy'!$F$2:$EE$2,BH$4,'reporting boissy'!$F20:$EE20)+SUMIF('reporting moussy'!$F$2:$EE$2,BH$4,'reporting moussy'!$F20:$EE20)+SUMIF('reporting trappes'!$F$2:$EE$2,BH$4,'reporting trappes'!$F20:$EE20)+SUMIF('SPACELOG 5 BP'!$F$2:$EE$2,BH$4,'SPACELOG 5 BP'!$F20:$EE20)+SUMIF('SPACELOG 6 BP'!$F$2:$EE$2,BH$4,'SPACELOG 6 BP'!$F20:$EE20)+SUMIF('SPACELOG 7 BP'!$F$2:$EE$2,BH$4,'SPACELOG 7 BP'!$F20:$EE20)+SUMIF('SPACELOG 8 BP'!$F$2:$EE$2,BH$4,'SPACELOG 8 BP'!$F20:$EE20)+SUMIF('SPACELOG 9 BP'!$F$2:$EE$2,BH$4,'SPACELOG 9 BP'!$F20:$EE20)+SUMIF('SPACELOG 10 BP'!$F$2:$EE$2,BH$4,'SPACELOG 10 BP'!$F20:$EE20)+SUMIF('SPACELOG 11 BP'!$F$2:$EE$2,BH$4,'SPACELOG 11 BP'!$F20:$EE20)+SUMIF('SPACELOG 12 BP'!$F$2:$EE$2,BH$4,'SPACELOG 12 BP'!$F20:$EE20)</f>
        <v>4900</v>
      </c>
      <c r="BI20" s="13">
        <f>SUMIF('reporting montigny'!$F$2:$EE$2,BI$4,'reporting montigny'!$F20:$EE20)+SUMIF('reporting boissy'!$F$2:$EE$2,BI$4,'reporting boissy'!$F20:$EE20)+SUMIF('reporting moussy'!$F$2:$EE$2,BI$4,'reporting moussy'!$F20:$EE20)+SUMIF('reporting trappes'!$F$2:$EE$2,BI$4,'reporting trappes'!$F20:$EE20)+SUMIF('SPACELOG 5 BP'!$F$2:$EE$2,BI$4,'SPACELOG 5 BP'!$F20:$EE20)+SUMIF('SPACELOG 6 BP'!$F$2:$EE$2,BI$4,'SPACELOG 6 BP'!$F20:$EE20)+SUMIF('SPACELOG 7 BP'!$F$2:$EE$2,BI$4,'SPACELOG 7 BP'!$F20:$EE20)+SUMIF('SPACELOG 8 BP'!$F$2:$EE$2,BI$4,'SPACELOG 8 BP'!$F20:$EE20)+SUMIF('SPACELOG 9 BP'!$F$2:$EE$2,BI$4,'SPACELOG 9 BP'!$F20:$EE20)+SUMIF('SPACELOG 10 BP'!$F$2:$EE$2,BI$4,'SPACELOG 10 BP'!$F20:$EE20)+SUMIF('SPACELOG 11 BP'!$F$2:$EE$2,BI$4,'SPACELOG 11 BP'!$F20:$EE20)+SUMIF('SPACELOG 12 BP'!$F$2:$EE$2,BI$4,'SPACELOG 12 BP'!$F20:$EE20)</f>
        <v>4900</v>
      </c>
      <c r="BJ20" s="13">
        <f>SUMIF('reporting montigny'!$F$2:$EE$2,BJ$4,'reporting montigny'!$F20:$EE20)+SUMIF('reporting boissy'!$F$2:$EE$2,BJ$4,'reporting boissy'!$F20:$EE20)+SUMIF('reporting moussy'!$F$2:$EE$2,BJ$4,'reporting moussy'!$F20:$EE20)+SUMIF('reporting trappes'!$F$2:$EE$2,BJ$4,'reporting trappes'!$F20:$EE20)+SUMIF('SPACELOG 5 BP'!$F$2:$EE$2,BJ$4,'SPACELOG 5 BP'!$F20:$EE20)+SUMIF('SPACELOG 6 BP'!$F$2:$EE$2,BJ$4,'SPACELOG 6 BP'!$F20:$EE20)+SUMIF('SPACELOG 7 BP'!$F$2:$EE$2,BJ$4,'SPACELOG 7 BP'!$F20:$EE20)+SUMIF('SPACELOG 8 BP'!$F$2:$EE$2,BJ$4,'SPACELOG 8 BP'!$F20:$EE20)+SUMIF('SPACELOG 9 BP'!$F$2:$EE$2,BJ$4,'SPACELOG 9 BP'!$F20:$EE20)+SUMIF('SPACELOG 10 BP'!$F$2:$EE$2,BJ$4,'SPACELOG 10 BP'!$F20:$EE20)+SUMIF('SPACELOG 11 BP'!$F$2:$EE$2,BJ$4,'SPACELOG 11 BP'!$F20:$EE20)+SUMIF('SPACELOG 12 BP'!$F$2:$EE$2,BJ$4,'SPACELOG 12 BP'!$F20:$EE20)</f>
        <v>4900</v>
      </c>
      <c r="BK20" s="13">
        <f>SUMIF('reporting montigny'!$F$2:$EE$2,BK$4,'reporting montigny'!$F20:$EE20)+SUMIF('reporting boissy'!$F$2:$EE$2,BK$4,'reporting boissy'!$F20:$EE20)+SUMIF('reporting moussy'!$F$2:$EE$2,BK$4,'reporting moussy'!$F20:$EE20)+SUMIF('reporting trappes'!$F$2:$EE$2,BK$4,'reporting trappes'!$F20:$EE20)+SUMIF('SPACELOG 5 BP'!$F$2:$EE$2,BK$4,'SPACELOG 5 BP'!$F20:$EE20)+SUMIF('SPACELOG 6 BP'!$F$2:$EE$2,BK$4,'SPACELOG 6 BP'!$F20:$EE20)+SUMIF('SPACELOG 7 BP'!$F$2:$EE$2,BK$4,'SPACELOG 7 BP'!$F20:$EE20)+SUMIF('SPACELOG 8 BP'!$F$2:$EE$2,BK$4,'SPACELOG 8 BP'!$F20:$EE20)+SUMIF('SPACELOG 9 BP'!$F$2:$EE$2,BK$4,'SPACELOG 9 BP'!$F20:$EE20)+SUMIF('SPACELOG 10 BP'!$F$2:$EE$2,BK$4,'SPACELOG 10 BP'!$F20:$EE20)+SUMIF('SPACELOG 11 BP'!$F$2:$EE$2,BK$4,'SPACELOG 11 BP'!$F20:$EE20)+SUMIF('SPACELOG 12 BP'!$F$2:$EE$2,BK$4,'SPACELOG 12 BP'!$F20:$EE20)</f>
        <v>4900</v>
      </c>
      <c r="BL20" s="13">
        <f>SUMIF('reporting montigny'!$F$2:$EE$2,BL$4,'reporting montigny'!$F20:$EE20)+SUMIF('reporting boissy'!$F$2:$EE$2,BL$4,'reporting boissy'!$F20:$EE20)+SUMIF('reporting moussy'!$F$2:$EE$2,BL$4,'reporting moussy'!$F20:$EE20)+SUMIF('reporting trappes'!$F$2:$EE$2,BL$4,'reporting trappes'!$F20:$EE20)+SUMIF('SPACELOG 5 BP'!$F$2:$EE$2,BL$4,'SPACELOG 5 BP'!$F20:$EE20)+SUMIF('SPACELOG 6 BP'!$F$2:$EE$2,BL$4,'SPACELOG 6 BP'!$F20:$EE20)+SUMIF('SPACELOG 7 BP'!$F$2:$EE$2,BL$4,'SPACELOG 7 BP'!$F20:$EE20)+SUMIF('SPACELOG 8 BP'!$F$2:$EE$2,BL$4,'SPACELOG 8 BP'!$F20:$EE20)+SUMIF('SPACELOG 9 BP'!$F$2:$EE$2,BL$4,'SPACELOG 9 BP'!$F20:$EE20)+SUMIF('SPACELOG 10 BP'!$F$2:$EE$2,BL$4,'SPACELOG 10 BP'!$F20:$EE20)+SUMIF('SPACELOG 11 BP'!$F$2:$EE$2,BL$4,'SPACELOG 11 BP'!$F20:$EE20)+SUMIF('SPACELOG 12 BP'!$F$2:$EE$2,BL$4,'SPACELOG 12 BP'!$F20:$EE20)</f>
        <v>4900</v>
      </c>
      <c r="BM20" s="13">
        <f>SUMIF('reporting montigny'!$F$2:$EE$2,BM$4,'reporting montigny'!$F20:$EE20)+SUMIF('reporting boissy'!$F$2:$EE$2,BM$4,'reporting boissy'!$F20:$EE20)+SUMIF('reporting moussy'!$F$2:$EE$2,BM$4,'reporting moussy'!$F20:$EE20)+SUMIF('reporting trappes'!$F$2:$EE$2,BM$4,'reporting trappes'!$F20:$EE20)+SUMIF('SPACELOG 5 BP'!$F$2:$EE$2,BM$4,'SPACELOG 5 BP'!$F20:$EE20)+SUMIF('SPACELOG 6 BP'!$F$2:$EE$2,BM$4,'SPACELOG 6 BP'!$F20:$EE20)+SUMIF('SPACELOG 7 BP'!$F$2:$EE$2,BM$4,'SPACELOG 7 BP'!$F20:$EE20)+SUMIF('SPACELOG 8 BP'!$F$2:$EE$2,BM$4,'SPACELOG 8 BP'!$F20:$EE20)+SUMIF('SPACELOG 9 BP'!$F$2:$EE$2,BM$4,'SPACELOG 9 BP'!$F20:$EE20)+SUMIF('SPACELOG 10 BP'!$F$2:$EE$2,BM$4,'SPACELOG 10 BP'!$F20:$EE20)+SUMIF('SPACELOG 11 BP'!$F$2:$EE$2,BM$4,'SPACELOG 11 BP'!$F20:$EE20)+SUMIF('SPACELOG 12 BP'!$F$2:$EE$2,BM$4,'SPACELOG 12 BP'!$F20:$EE20)</f>
        <v>4900</v>
      </c>
      <c r="BN20" s="13">
        <f>SUMIF('reporting montigny'!$F$2:$EE$2,BN$4,'reporting montigny'!$F20:$EE20)+SUMIF('reporting boissy'!$F$2:$EE$2,BN$4,'reporting boissy'!$F20:$EE20)+SUMIF('reporting moussy'!$F$2:$EE$2,BN$4,'reporting moussy'!$F20:$EE20)+SUMIF('reporting trappes'!$F$2:$EE$2,BN$4,'reporting trappes'!$F20:$EE20)+SUMIF('SPACELOG 5 BP'!$F$2:$EE$2,BN$4,'SPACELOG 5 BP'!$F20:$EE20)+SUMIF('SPACELOG 6 BP'!$F$2:$EE$2,BN$4,'SPACELOG 6 BP'!$F20:$EE20)+SUMIF('SPACELOG 7 BP'!$F$2:$EE$2,BN$4,'SPACELOG 7 BP'!$F20:$EE20)+SUMIF('SPACELOG 8 BP'!$F$2:$EE$2,BN$4,'SPACELOG 8 BP'!$F20:$EE20)+SUMIF('SPACELOG 9 BP'!$F$2:$EE$2,BN$4,'SPACELOG 9 BP'!$F20:$EE20)+SUMIF('SPACELOG 10 BP'!$F$2:$EE$2,BN$4,'SPACELOG 10 BP'!$F20:$EE20)+SUMIF('SPACELOG 11 BP'!$F$2:$EE$2,BN$4,'SPACELOG 11 BP'!$F20:$EE20)+SUMIF('SPACELOG 12 BP'!$F$2:$EE$2,BN$4,'SPACELOG 12 BP'!$F20:$EE20)</f>
        <v>4900</v>
      </c>
      <c r="BO20" s="13">
        <f>SUMIF('reporting montigny'!$F$2:$EE$2,BO$4,'reporting montigny'!$F20:$EE20)+SUMIF('reporting boissy'!$F$2:$EE$2,BO$4,'reporting boissy'!$F20:$EE20)+SUMIF('reporting moussy'!$F$2:$EE$2,BO$4,'reporting moussy'!$F20:$EE20)+SUMIF('reporting trappes'!$F$2:$EE$2,BO$4,'reporting trappes'!$F20:$EE20)+SUMIF('SPACELOG 5 BP'!$F$2:$EE$2,BO$4,'SPACELOG 5 BP'!$F20:$EE20)+SUMIF('SPACELOG 6 BP'!$F$2:$EE$2,BO$4,'SPACELOG 6 BP'!$F20:$EE20)+SUMIF('SPACELOG 7 BP'!$F$2:$EE$2,BO$4,'SPACELOG 7 BP'!$F20:$EE20)+SUMIF('SPACELOG 8 BP'!$F$2:$EE$2,BO$4,'SPACELOG 8 BP'!$F20:$EE20)+SUMIF('SPACELOG 9 BP'!$F$2:$EE$2,BO$4,'SPACELOG 9 BP'!$F20:$EE20)+SUMIF('SPACELOG 10 BP'!$F$2:$EE$2,BO$4,'SPACELOG 10 BP'!$F20:$EE20)+SUMIF('SPACELOG 11 BP'!$F$2:$EE$2,BO$4,'SPACELOG 11 BP'!$F20:$EE20)+SUMIF('SPACELOG 12 BP'!$F$2:$EE$2,BO$4,'SPACELOG 12 BP'!$F20:$EE20)</f>
        <v>4900</v>
      </c>
      <c r="BP20" s="13">
        <f>SUMIF('reporting montigny'!$F$2:$EE$2,BP$4,'reporting montigny'!$F20:$EE20)+SUMIF('reporting boissy'!$F$2:$EE$2,BP$4,'reporting boissy'!$F20:$EE20)+SUMIF('reporting moussy'!$F$2:$EE$2,BP$4,'reporting moussy'!$F20:$EE20)+SUMIF('reporting trappes'!$F$2:$EE$2,BP$4,'reporting trappes'!$F20:$EE20)+SUMIF('SPACELOG 5 BP'!$F$2:$EE$2,BP$4,'SPACELOG 5 BP'!$F20:$EE20)+SUMIF('SPACELOG 6 BP'!$F$2:$EE$2,BP$4,'SPACELOG 6 BP'!$F20:$EE20)+SUMIF('SPACELOG 7 BP'!$F$2:$EE$2,BP$4,'SPACELOG 7 BP'!$F20:$EE20)+SUMIF('SPACELOG 8 BP'!$F$2:$EE$2,BP$4,'SPACELOG 8 BP'!$F20:$EE20)+SUMIF('SPACELOG 9 BP'!$F$2:$EE$2,BP$4,'SPACELOG 9 BP'!$F20:$EE20)+SUMIF('SPACELOG 10 BP'!$F$2:$EE$2,BP$4,'SPACELOG 10 BP'!$F20:$EE20)+SUMIF('SPACELOG 11 BP'!$F$2:$EE$2,BP$4,'SPACELOG 11 BP'!$F20:$EE20)+SUMIF('SPACELOG 12 BP'!$F$2:$EE$2,BP$4,'SPACELOG 12 BP'!$F20:$EE20)</f>
        <v>4900</v>
      </c>
      <c r="BQ20" s="13">
        <f>SUMIF('reporting montigny'!$F$2:$EE$2,BQ$4,'reporting montigny'!$F20:$EE20)+SUMIF('reporting boissy'!$F$2:$EE$2,BQ$4,'reporting boissy'!$F20:$EE20)+SUMIF('reporting moussy'!$F$2:$EE$2,BQ$4,'reporting moussy'!$F20:$EE20)+SUMIF('reporting trappes'!$F$2:$EE$2,BQ$4,'reporting trappes'!$F20:$EE20)+SUMIF('SPACELOG 5 BP'!$F$2:$EE$2,BQ$4,'SPACELOG 5 BP'!$F20:$EE20)+SUMIF('SPACELOG 6 BP'!$F$2:$EE$2,BQ$4,'SPACELOG 6 BP'!$F20:$EE20)+SUMIF('SPACELOG 7 BP'!$F$2:$EE$2,BQ$4,'SPACELOG 7 BP'!$F20:$EE20)+SUMIF('SPACELOG 8 BP'!$F$2:$EE$2,BQ$4,'SPACELOG 8 BP'!$F20:$EE20)+SUMIF('SPACELOG 9 BP'!$F$2:$EE$2,BQ$4,'SPACELOG 9 BP'!$F20:$EE20)+SUMIF('SPACELOG 10 BP'!$F$2:$EE$2,BQ$4,'SPACELOG 10 BP'!$F20:$EE20)+SUMIF('SPACELOG 11 BP'!$F$2:$EE$2,BQ$4,'SPACELOG 11 BP'!$F20:$EE20)+SUMIF('SPACELOG 12 BP'!$F$2:$EE$2,BQ$4,'SPACELOG 12 BP'!$F20:$EE20)</f>
        <v>4900</v>
      </c>
      <c r="BR20" s="14">
        <f t="shared" si="13"/>
        <v>58800</v>
      </c>
      <c r="BS20" s="13">
        <f>SUMIF('reporting montigny'!$F$2:$EE$2,BS$4,'reporting montigny'!$F20:$EE20)+SUMIF('reporting boissy'!$F$2:$EE$2,BS$4,'reporting boissy'!$F20:$EE20)+SUMIF('reporting moussy'!$F$2:$EE$2,BS$4,'reporting moussy'!$F20:$EE20)+SUMIF('reporting trappes'!$F$2:$EE$2,BS$4,'reporting trappes'!$F20:$EE20)+SUMIF('SPACELOG 5 BP'!$F$2:$EE$2,BS$4,'SPACELOG 5 BP'!$F20:$EE20)+SUMIF('SPACELOG 6 BP'!$F$2:$EE$2,BS$4,'SPACELOG 6 BP'!$F20:$EE20)+SUMIF('SPACELOG 7 BP'!$F$2:$EE$2,BS$4,'SPACELOG 7 BP'!$F20:$EE20)+SUMIF('SPACELOG 8 BP'!$F$2:$EE$2,BS$4,'SPACELOG 8 BP'!$F20:$EE20)+SUMIF('SPACELOG 9 BP'!$F$2:$EE$2,BS$4,'SPACELOG 9 BP'!$F20:$EE20)+SUMIF('SPACELOG 10 BP'!$F$2:$EE$2,BS$4,'SPACELOG 10 BP'!$F20:$EE20)+SUMIF('SPACELOG 11 BP'!$F$2:$EE$2,BS$4,'SPACELOG 11 BP'!$F20:$EE20)+SUMIF('SPACELOG 12 BP'!$F$2:$EE$2,BS$4,'SPACELOG 12 BP'!$F20:$EE20)</f>
        <v>4900</v>
      </c>
      <c r="BT20" s="13">
        <f>SUMIF('reporting montigny'!$F$2:$EE$2,BT$4,'reporting montigny'!$F20:$EE20)+SUMIF('reporting boissy'!$F$2:$EE$2,BT$4,'reporting boissy'!$F20:$EE20)+SUMIF('reporting moussy'!$F$2:$EE$2,BT$4,'reporting moussy'!$F20:$EE20)+SUMIF('reporting trappes'!$F$2:$EE$2,BT$4,'reporting trappes'!$F20:$EE20)+SUMIF('SPACELOG 5 BP'!$F$2:$EE$2,BT$4,'SPACELOG 5 BP'!$F20:$EE20)+SUMIF('SPACELOG 6 BP'!$F$2:$EE$2,BT$4,'SPACELOG 6 BP'!$F20:$EE20)+SUMIF('SPACELOG 7 BP'!$F$2:$EE$2,BT$4,'SPACELOG 7 BP'!$F20:$EE20)+SUMIF('SPACELOG 8 BP'!$F$2:$EE$2,BT$4,'SPACELOG 8 BP'!$F20:$EE20)+SUMIF('SPACELOG 9 BP'!$F$2:$EE$2,BT$4,'SPACELOG 9 BP'!$F20:$EE20)+SUMIF('SPACELOG 10 BP'!$F$2:$EE$2,BT$4,'SPACELOG 10 BP'!$F20:$EE20)+SUMIF('SPACELOG 11 BP'!$F$2:$EE$2,BT$4,'SPACELOG 11 BP'!$F20:$EE20)+SUMIF('SPACELOG 12 BP'!$F$2:$EE$2,BT$4,'SPACELOG 12 BP'!$F20:$EE20)</f>
        <v>4900</v>
      </c>
      <c r="BU20" s="13">
        <f>SUMIF('reporting montigny'!$F$2:$EE$2,BU$4,'reporting montigny'!$F20:$EE20)+SUMIF('reporting boissy'!$F$2:$EE$2,BU$4,'reporting boissy'!$F20:$EE20)+SUMIF('reporting moussy'!$F$2:$EE$2,BU$4,'reporting moussy'!$F20:$EE20)+SUMIF('reporting trappes'!$F$2:$EE$2,BU$4,'reporting trappes'!$F20:$EE20)+SUMIF('SPACELOG 5 BP'!$F$2:$EE$2,BU$4,'SPACELOG 5 BP'!$F20:$EE20)+SUMIF('SPACELOG 6 BP'!$F$2:$EE$2,BU$4,'SPACELOG 6 BP'!$F20:$EE20)+SUMIF('SPACELOG 7 BP'!$F$2:$EE$2,BU$4,'SPACELOG 7 BP'!$F20:$EE20)+SUMIF('SPACELOG 8 BP'!$F$2:$EE$2,BU$4,'SPACELOG 8 BP'!$F20:$EE20)+SUMIF('SPACELOG 9 BP'!$F$2:$EE$2,BU$4,'SPACELOG 9 BP'!$F20:$EE20)+SUMIF('SPACELOG 10 BP'!$F$2:$EE$2,BU$4,'SPACELOG 10 BP'!$F20:$EE20)+SUMIF('SPACELOG 11 BP'!$F$2:$EE$2,BU$4,'SPACELOG 11 BP'!$F20:$EE20)+SUMIF('SPACELOG 12 BP'!$F$2:$EE$2,BU$4,'SPACELOG 12 BP'!$F20:$EE20)</f>
        <v>4900</v>
      </c>
      <c r="BV20" s="13">
        <f>SUMIF('reporting montigny'!$F$2:$EE$2,BV$4,'reporting montigny'!$F20:$EE20)+SUMIF('reporting boissy'!$F$2:$EE$2,BV$4,'reporting boissy'!$F20:$EE20)+SUMIF('reporting moussy'!$F$2:$EE$2,BV$4,'reporting moussy'!$F20:$EE20)+SUMIF('reporting trappes'!$F$2:$EE$2,BV$4,'reporting trappes'!$F20:$EE20)+SUMIF('SPACELOG 5 BP'!$F$2:$EE$2,BV$4,'SPACELOG 5 BP'!$F20:$EE20)+SUMIF('SPACELOG 6 BP'!$F$2:$EE$2,BV$4,'SPACELOG 6 BP'!$F20:$EE20)+SUMIF('SPACELOG 7 BP'!$F$2:$EE$2,BV$4,'SPACELOG 7 BP'!$F20:$EE20)+SUMIF('SPACELOG 8 BP'!$F$2:$EE$2,BV$4,'SPACELOG 8 BP'!$F20:$EE20)+SUMIF('SPACELOG 9 BP'!$F$2:$EE$2,BV$4,'SPACELOG 9 BP'!$F20:$EE20)+SUMIF('SPACELOG 10 BP'!$F$2:$EE$2,BV$4,'SPACELOG 10 BP'!$F20:$EE20)+SUMIF('SPACELOG 11 BP'!$F$2:$EE$2,BV$4,'SPACELOG 11 BP'!$F20:$EE20)+SUMIF('SPACELOG 12 BP'!$F$2:$EE$2,BV$4,'SPACELOG 12 BP'!$F20:$EE20)</f>
        <v>4900</v>
      </c>
      <c r="BW20" s="13">
        <f>SUMIF('reporting montigny'!$F$2:$EE$2,BW$4,'reporting montigny'!$F20:$EE20)+SUMIF('reporting boissy'!$F$2:$EE$2,BW$4,'reporting boissy'!$F20:$EE20)+SUMIF('reporting moussy'!$F$2:$EE$2,BW$4,'reporting moussy'!$F20:$EE20)+SUMIF('reporting trappes'!$F$2:$EE$2,BW$4,'reporting trappes'!$F20:$EE20)+SUMIF('SPACELOG 5 BP'!$F$2:$EE$2,BW$4,'SPACELOG 5 BP'!$F20:$EE20)+SUMIF('SPACELOG 6 BP'!$F$2:$EE$2,BW$4,'SPACELOG 6 BP'!$F20:$EE20)+SUMIF('SPACELOG 7 BP'!$F$2:$EE$2,BW$4,'SPACELOG 7 BP'!$F20:$EE20)+SUMIF('SPACELOG 8 BP'!$F$2:$EE$2,BW$4,'SPACELOG 8 BP'!$F20:$EE20)+SUMIF('SPACELOG 9 BP'!$F$2:$EE$2,BW$4,'SPACELOG 9 BP'!$F20:$EE20)+SUMIF('SPACELOG 10 BP'!$F$2:$EE$2,BW$4,'SPACELOG 10 BP'!$F20:$EE20)+SUMIF('SPACELOG 11 BP'!$F$2:$EE$2,BW$4,'SPACELOG 11 BP'!$F20:$EE20)+SUMIF('SPACELOG 12 BP'!$F$2:$EE$2,BW$4,'SPACELOG 12 BP'!$F20:$EE20)</f>
        <v>4900</v>
      </c>
      <c r="BX20" s="13">
        <f>SUMIF('reporting montigny'!$F$2:$EE$2,BX$4,'reporting montigny'!$F20:$EE20)+SUMIF('reporting boissy'!$F$2:$EE$2,BX$4,'reporting boissy'!$F20:$EE20)+SUMIF('reporting moussy'!$F$2:$EE$2,BX$4,'reporting moussy'!$F20:$EE20)+SUMIF('reporting trappes'!$F$2:$EE$2,BX$4,'reporting trappes'!$F20:$EE20)+SUMIF('SPACELOG 5 BP'!$F$2:$EE$2,BX$4,'SPACELOG 5 BP'!$F20:$EE20)+SUMIF('SPACELOG 6 BP'!$F$2:$EE$2,BX$4,'SPACELOG 6 BP'!$F20:$EE20)+SUMIF('SPACELOG 7 BP'!$F$2:$EE$2,BX$4,'SPACELOG 7 BP'!$F20:$EE20)+SUMIF('SPACELOG 8 BP'!$F$2:$EE$2,BX$4,'SPACELOG 8 BP'!$F20:$EE20)+SUMIF('SPACELOG 9 BP'!$F$2:$EE$2,BX$4,'SPACELOG 9 BP'!$F20:$EE20)+SUMIF('SPACELOG 10 BP'!$F$2:$EE$2,BX$4,'SPACELOG 10 BP'!$F20:$EE20)+SUMIF('SPACELOG 11 BP'!$F$2:$EE$2,BX$4,'SPACELOG 11 BP'!$F20:$EE20)+SUMIF('SPACELOG 12 BP'!$F$2:$EE$2,BX$4,'SPACELOG 12 BP'!$F20:$EE20)</f>
        <v>4900</v>
      </c>
      <c r="BY20" s="13">
        <f>SUMIF('reporting montigny'!$F$2:$EE$2,BY$4,'reporting montigny'!$F20:$EE20)+SUMIF('reporting boissy'!$F$2:$EE$2,BY$4,'reporting boissy'!$F20:$EE20)+SUMIF('reporting moussy'!$F$2:$EE$2,BY$4,'reporting moussy'!$F20:$EE20)+SUMIF('reporting trappes'!$F$2:$EE$2,BY$4,'reporting trappes'!$F20:$EE20)+SUMIF('SPACELOG 5 BP'!$F$2:$EE$2,BY$4,'SPACELOG 5 BP'!$F20:$EE20)+SUMIF('SPACELOG 6 BP'!$F$2:$EE$2,BY$4,'SPACELOG 6 BP'!$F20:$EE20)+SUMIF('SPACELOG 7 BP'!$F$2:$EE$2,BY$4,'SPACELOG 7 BP'!$F20:$EE20)+SUMIF('SPACELOG 8 BP'!$F$2:$EE$2,BY$4,'SPACELOG 8 BP'!$F20:$EE20)+SUMIF('SPACELOG 9 BP'!$F$2:$EE$2,BY$4,'SPACELOG 9 BP'!$F20:$EE20)+SUMIF('SPACELOG 10 BP'!$F$2:$EE$2,BY$4,'SPACELOG 10 BP'!$F20:$EE20)+SUMIF('SPACELOG 11 BP'!$F$2:$EE$2,BY$4,'SPACELOG 11 BP'!$F20:$EE20)+SUMIF('SPACELOG 12 BP'!$F$2:$EE$2,BY$4,'SPACELOG 12 BP'!$F20:$EE20)</f>
        <v>4900</v>
      </c>
      <c r="BZ20" s="13">
        <f>SUMIF('reporting montigny'!$F$2:$EE$2,BZ$4,'reporting montigny'!$F20:$EE20)+SUMIF('reporting boissy'!$F$2:$EE$2,BZ$4,'reporting boissy'!$F20:$EE20)+SUMIF('reporting moussy'!$F$2:$EE$2,BZ$4,'reporting moussy'!$F20:$EE20)+SUMIF('reporting trappes'!$F$2:$EE$2,BZ$4,'reporting trappes'!$F20:$EE20)+SUMIF('SPACELOG 5 BP'!$F$2:$EE$2,BZ$4,'SPACELOG 5 BP'!$F20:$EE20)+SUMIF('SPACELOG 6 BP'!$F$2:$EE$2,BZ$4,'SPACELOG 6 BP'!$F20:$EE20)+SUMIF('SPACELOG 7 BP'!$F$2:$EE$2,BZ$4,'SPACELOG 7 BP'!$F20:$EE20)+SUMIF('SPACELOG 8 BP'!$F$2:$EE$2,BZ$4,'SPACELOG 8 BP'!$F20:$EE20)+SUMIF('SPACELOG 9 BP'!$F$2:$EE$2,BZ$4,'SPACELOG 9 BP'!$F20:$EE20)+SUMIF('SPACELOG 10 BP'!$F$2:$EE$2,BZ$4,'SPACELOG 10 BP'!$F20:$EE20)+SUMIF('SPACELOG 11 BP'!$F$2:$EE$2,BZ$4,'SPACELOG 11 BP'!$F20:$EE20)+SUMIF('SPACELOG 12 BP'!$F$2:$EE$2,BZ$4,'SPACELOG 12 BP'!$F20:$EE20)</f>
        <v>4900</v>
      </c>
      <c r="CA20" s="13">
        <f>SUMIF('reporting montigny'!$F$2:$EE$2,CA$4,'reporting montigny'!$F20:$EE20)+SUMIF('reporting boissy'!$F$2:$EE$2,CA$4,'reporting boissy'!$F20:$EE20)+SUMIF('reporting moussy'!$F$2:$EE$2,CA$4,'reporting moussy'!$F20:$EE20)+SUMIF('reporting trappes'!$F$2:$EE$2,CA$4,'reporting trappes'!$F20:$EE20)+SUMIF('SPACELOG 5 BP'!$F$2:$EE$2,CA$4,'SPACELOG 5 BP'!$F20:$EE20)+SUMIF('SPACELOG 6 BP'!$F$2:$EE$2,CA$4,'SPACELOG 6 BP'!$F20:$EE20)+SUMIF('SPACELOG 7 BP'!$F$2:$EE$2,CA$4,'SPACELOG 7 BP'!$F20:$EE20)+SUMIF('SPACELOG 8 BP'!$F$2:$EE$2,CA$4,'SPACELOG 8 BP'!$F20:$EE20)+SUMIF('SPACELOG 9 BP'!$F$2:$EE$2,CA$4,'SPACELOG 9 BP'!$F20:$EE20)+SUMIF('SPACELOG 10 BP'!$F$2:$EE$2,CA$4,'SPACELOG 10 BP'!$F20:$EE20)+SUMIF('SPACELOG 11 BP'!$F$2:$EE$2,CA$4,'SPACELOG 11 BP'!$F20:$EE20)+SUMIF('SPACELOG 12 BP'!$F$2:$EE$2,CA$4,'SPACELOG 12 BP'!$F20:$EE20)</f>
        <v>4900</v>
      </c>
      <c r="CB20" s="13">
        <f>SUMIF('reporting montigny'!$F$2:$EE$2,CB$4,'reporting montigny'!$F20:$EE20)+SUMIF('reporting boissy'!$F$2:$EE$2,CB$4,'reporting boissy'!$F20:$EE20)+SUMIF('reporting moussy'!$F$2:$EE$2,CB$4,'reporting moussy'!$F20:$EE20)+SUMIF('reporting trappes'!$F$2:$EE$2,CB$4,'reporting trappes'!$F20:$EE20)+SUMIF('SPACELOG 5 BP'!$F$2:$EE$2,CB$4,'SPACELOG 5 BP'!$F20:$EE20)+SUMIF('SPACELOG 6 BP'!$F$2:$EE$2,CB$4,'SPACELOG 6 BP'!$F20:$EE20)+SUMIF('SPACELOG 7 BP'!$F$2:$EE$2,CB$4,'SPACELOG 7 BP'!$F20:$EE20)+SUMIF('SPACELOG 8 BP'!$F$2:$EE$2,CB$4,'SPACELOG 8 BP'!$F20:$EE20)+SUMIF('SPACELOG 9 BP'!$F$2:$EE$2,CB$4,'SPACELOG 9 BP'!$F20:$EE20)+SUMIF('SPACELOG 10 BP'!$F$2:$EE$2,CB$4,'SPACELOG 10 BP'!$F20:$EE20)+SUMIF('SPACELOG 11 BP'!$F$2:$EE$2,CB$4,'SPACELOG 11 BP'!$F20:$EE20)+SUMIF('SPACELOG 12 BP'!$F$2:$EE$2,CB$4,'SPACELOG 12 BP'!$F20:$EE20)</f>
        <v>4900</v>
      </c>
      <c r="CC20" s="13">
        <f>SUMIF('reporting montigny'!$F$2:$EE$2,CC$4,'reporting montigny'!$F20:$EE20)+SUMIF('reporting boissy'!$F$2:$EE$2,CC$4,'reporting boissy'!$F20:$EE20)+SUMIF('reporting moussy'!$F$2:$EE$2,CC$4,'reporting moussy'!$F20:$EE20)+SUMIF('reporting trappes'!$F$2:$EE$2,CC$4,'reporting trappes'!$F20:$EE20)+SUMIF('SPACELOG 5 BP'!$F$2:$EE$2,CC$4,'SPACELOG 5 BP'!$F20:$EE20)+SUMIF('SPACELOG 6 BP'!$F$2:$EE$2,CC$4,'SPACELOG 6 BP'!$F20:$EE20)+SUMIF('SPACELOG 7 BP'!$F$2:$EE$2,CC$4,'SPACELOG 7 BP'!$F20:$EE20)+SUMIF('SPACELOG 8 BP'!$F$2:$EE$2,CC$4,'SPACELOG 8 BP'!$F20:$EE20)+SUMIF('SPACELOG 9 BP'!$F$2:$EE$2,CC$4,'SPACELOG 9 BP'!$F20:$EE20)+SUMIF('SPACELOG 10 BP'!$F$2:$EE$2,CC$4,'SPACELOG 10 BP'!$F20:$EE20)+SUMIF('SPACELOG 11 BP'!$F$2:$EE$2,CC$4,'SPACELOG 11 BP'!$F20:$EE20)+SUMIF('SPACELOG 12 BP'!$F$2:$EE$2,CC$4,'SPACELOG 12 BP'!$F20:$EE20)</f>
        <v>4900</v>
      </c>
      <c r="CD20" s="13">
        <f>SUMIF('reporting montigny'!$F$2:$EE$2,CD$4,'reporting montigny'!$F20:$EE20)+SUMIF('reporting boissy'!$F$2:$EE$2,CD$4,'reporting boissy'!$F20:$EE20)+SUMIF('reporting moussy'!$F$2:$EE$2,CD$4,'reporting moussy'!$F20:$EE20)+SUMIF('reporting trappes'!$F$2:$EE$2,CD$4,'reporting trappes'!$F20:$EE20)+SUMIF('SPACELOG 5 BP'!$F$2:$EE$2,CD$4,'SPACELOG 5 BP'!$F20:$EE20)+SUMIF('SPACELOG 6 BP'!$F$2:$EE$2,CD$4,'SPACELOG 6 BP'!$F20:$EE20)+SUMIF('SPACELOG 7 BP'!$F$2:$EE$2,CD$4,'SPACELOG 7 BP'!$F20:$EE20)+SUMIF('SPACELOG 8 BP'!$F$2:$EE$2,CD$4,'SPACELOG 8 BP'!$F20:$EE20)+SUMIF('SPACELOG 9 BP'!$F$2:$EE$2,CD$4,'SPACELOG 9 BP'!$F20:$EE20)+SUMIF('SPACELOG 10 BP'!$F$2:$EE$2,CD$4,'SPACELOG 10 BP'!$F20:$EE20)+SUMIF('SPACELOG 11 BP'!$F$2:$EE$2,CD$4,'SPACELOG 11 BP'!$F20:$EE20)+SUMIF('SPACELOG 12 BP'!$F$2:$EE$2,CD$4,'SPACELOG 12 BP'!$F20:$EE20)</f>
        <v>4900</v>
      </c>
      <c r="CE20" s="14">
        <f t="shared" si="14"/>
        <v>58800</v>
      </c>
      <c r="CF20" s="13">
        <f>SUMIF('reporting montigny'!$F$2:$EE$2,CF$4,'reporting montigny'!$F20:$EE20)+SUMIF('reporting boissy'!$F$2:$EE$2,CF$4,'reporting boissy'!$F20:$EE20)+SUMIF('reporting moussy'!$F$2:$EE$2,CF$4,'reporting moussy'!$F20:$EE20)+SUMIF('reporting trappes'!$F$2:$EE$2,CF$4,'reporting trappes'!$F20:$EE20)+SUMIF('SPACELOG 5 BP'!$F$2:$EE$2,CF$4,'SPACELOG 5 BP'!$F20:$EE20)+SUMIF('SPACELOG 6 BP'!$F$2:$EE$2,CF$4,'SPACELOG 6 BP'!$F20:$EE20)+SUMIF('SPACELOG 7 BP'!$F$2:$EE$2,CF$4,'SPACELOG 7 BP'!$F20:$EE20)+SUMIF('SPACELOG 8 BP'!$F$2:$EE$2,CF$4,'SPACELOG 8 BP'!$F20:$EE20)+SUMIF('SPACELOG 9 BP'!$F$2:$EE$2,CF$4,'SPACELOG 9 BP'!$F20:$EE20)+SUMIF('SPACELOG 10 BP'!$F$2:$EE$2,CF$4,'SPACELOG 10 BP'!$F20:$EE20)+SUMIF('SPACELOG 11 BP'!$F$2:$EE$2,CF$4,'SPACELOG 11 BP'!$F20:$EE20)+SUMIF('SPACELOG 12 BP'!$F$2:$EE$2,CF$4,'SPACELOG 12 BP'!$F20:$EE20)</f>
        <v>4900</v>
      </c>
      <c r="CG20" s="13">
        <f>SUMIF('reporting montigny'!$F$2:$EE$2,CG$4,'reporting montigny'!$F20:$EE20)+SUMIF('reporting boissy'!$F$2:$EE$2,CG$4,'reporting boissy'!$F20:$EE20)+SUMIF('reporting moussy'!$F$2:$EE$2,CG$4,'reporting moussy'!$F20:$EE20)+SUMIF('reporting trappes'!$F$2:$EE$2,CG$4,'reporting trappes'!$F20:$EE20)+SUMIF('SPACELOG 5 BP'!$F$2:$EE$2,CG$4,'SPACELOG 5 BP'!$F20:$EE20)+SUMIF('SPACELOG 6 BP'!$F$2:$EE$2,CG$4,'SPACELOG 6 BP'!$F20:$EE20)+SUMIF('SPACELOG 7 BP'!$F$2:$EE$2,CG$4,'SPACELOG 7 BP'!$F20:$EE20)+SUMIF('SPACELOG 8 BP'!$F$2:$EE$2,CG$4,'SPACELOG 8 BP'!$F20:$EE20)+SUMIF('SPACELOG 9 BP'!$F$2:$EE$2,CG$4,'SPACELOG 9 BP'!$F20:$EE20)+SUMIF('SPACELOG 10 BP'!$F$2:$EE$2,CG$4,'SPACELOG 10 BP'!$F20:$EE20)+SUMIF('SPACELOG 11 BP'!$F$2:$EE$2,CG$4,'SPACELOG 11 BP'!$F20:$EE20)+SUMIF('SPACELOG 12 BP'!$F$2:$EE$2,CG$4,'SPACELOG 12 BP'!$F20:$EE20)</f>
        <v>4900</v>
      </c>
      <c r="CH20" s="13">
        <f>SUMIF('reporting montigny'!$F$2:$EE$2,CH$4,'reporting montigny'!$F20:$EE20)+SUMIF('reporting boissy'!$F$2:$EE$2,CH$4,'reporting boissy'!$F20:$EE20)+SUMIF('reporting moussy'!$F$2:$EE$2,CH$4,'reporting moussy'!$F20:$EE20)+SUMIF('reporting trappes'!$F$2:$EE$2,CH$4,'reporting trappes'!$F20:$EE20)+SUMIF('SPACELOG 5 BP'!$F$2:$EE$2,CH$4,'SPACELOG 5 BP'!$F20:$EE20)+SUMIF('SPACELOG 6 BP'!$F$2:$EE$2,CH$4,'SPACELOG 6 BP'!$F20:$EE20)+SUMIF('SPACELOG 7 BP'!$F$2:$EE$2,CH$4,'SPACELOG 7 BP'!$F20:$EE20)+SUMIF('SPACELOG 8 BP'!$F$2:$EE$2,CH$4,'SPACELOG 8 BP'!$F20:$EE20)+SUMIF('SPACELOG 9 BP'!$F$2:$EE$2,CH$4,'SPACELOG 9 BP'!$F20:$EE20)+SUMIF('SPACELOG 10 BP'!$F$2:$EE$2,CH$4,'SPACELOG 10 BP'!$F20:$EE20)+SUMIF('SPACELOG 11 BP'!$F$2:$EE$2,CH$4,'SPACELOG 11 BP'!$F20:$EE20)+SUMIF('SPACELOG 12 BP'!$F$2:$EE$2,CH$4,'SPACELOG 12 BP'!$F20:$EE20)</f>
        <v>4900</v>
      </c>
      <c r="CI20" s="13">
        <f>SUMIF('reporting montigny'!$F$2:$EE$2,CI$4,'reporting montigny'!$F20:$EE20)+SUMIF('reporting boissy'!$F$2:$EE$2,CI$4,'reporting boissy'!$F20:$EE20)+SUMIF('reporting moussy'!$F$2:$EE$2,CI$4,'reporting moussy'!$F20:$EE20)+SUMIF('reporting trappes'!$F$2:$EE$2,CI$4,'reporting trappes'!$F20:$EE20)+SUMIF('SPACELOG 5 BP'!$F$2:$EE$2,CI$4,'SPACELOG 5 BP'!$F20:$EE20)+SUMIF('SPACELOG 6 BP'!$F$2:$EE$2,CI$4,'SPACELOG 6 BP'!$F20:$EE20)+SUMIF('SPACELOG 7 BP'!$F$2:$EE$2,CI$4,'SPACELOG 7 BP'!$F20:$EE20)+SUMIF('SPACELOG 8 BP'!$F$2:$EE$2,CI$4,'SPACELOG 8 BP'!$F20:$EE20)+SUMIF('SPACELOG 9 BP'!$F$2:$EE$2,CI$4,'SPACELOG 9 BP'!$F20:$EE20)+SUMIF('SPACELOG 10 BP'!$F$2:$EE$2,CI$4,'SPACELOG 10 BP'!$F20:$EE20)+SUMIF('SPACELOG 11 BP'!$F$2:$EE$2,CI$4,'SPACELOG 11 BP'!$F20:$EE20)+SUMIF('SPACELOG 12 BP'!$F$2:$EE$2,CI$4,'SPACELOG 12 BP'!$F20:$EE20)</f>
        <v>4900</v>
      </c>
      <c r="CJ20" s="13">
        <f>SUMIF('reporting montigny'!$F$2:$EE$2,CJ$4,'reporting montigny'!$F20:$EE20)+SUMIF('reporting boissy'!$F$2:$EE$2,CJ$4,'reporting boissy'!$F20:$EE20)+SUMIF('reporting moussy'!$F$2:$EE$2,CJ$4,'reporting moussy'!$F20:$EE20)+SUMIF('reporting trappes'!$F$2:$EE$2,CJ$4,'reporting trappes'!$F20:$EE20)+SUMIF('SPACELOG 5 BP'!$F$2:$EE$2,CJ$4,'SPACELOG 5 BP'!$F20:$EE20)+SUMIF('SPACELOG 6 BP'!$F$2:$EE$2,CJ$4,'SPACELOG 6 BP'!$F20:$EE20)+SUMIF('SPACELOG 7 BP'!$F$2:$EE$2,CJ$4,'SPACELOG 7 BP'!$F20:$EE20)+SUMIF('SPACELOG 8 BP'!$F$2:$EE$2,CJ$4,'SPACELOG 8 BP'!$F20:$EE20)+SUMIF('SPACELOG 9 BP'!$F$2:$EE$2,CJ$4,'SPACELOG 9 BP'!$F20:$EE20)+SUMIF('SPACELOG 10 BP'!$F$2:$EE$2,CJ$4,'SPACELOG 10 BP'!$F20:$EE20)+SUMIF('SPACELOG 11 BP'!$F$2:$EE$2,CJ$4,'SPACELOG 11 BP'!$F20:$EE20)+SUMIF('SPACELOG 12 BP'!$F$2:$EE$2,CJ$4,'SPACELOG 12 BP'!$F20:$EE20)</f>
        <v>4900</v>
      </c>
      <c r="CK20" s="13">
        <f>SUMIF('reporting montigny'!$F$2:$EE$2,CK$4,'reporting montigny'!$F20:$EE20)+SUMIF('reporting boissy'!$F$2:$EE$2,CK$4,'reporting boissy'!$F20:$EE20)+SUMIF('reporting moussy'!$F$2:$EE$2,CK$4,'reporting moussy'!$F20:$EE20)+SUMIF('reporting trappes'!$F$2:$EE$2,CK$4,'reporting trappes'!$F20:$EE20)+SUMIF('SPACELOG 5 BP'!$F$2:$EE$2,CK$4,'SPACELOG 5 BP'!$F20:$EE20)+SUMIF('SPACELOG 6 BP'!$F$2:$EE$2,CK$4,'SPACELOG 6 BP'!$F20:$EE20)+SUMIF('SPACELOG 7 BP'!$F$2:$EE$2,CK$4,'SPACELOG 7 BP'!$F20:$EE20)+SUMIF('SPACELOG 8 BP'!$F$2:$EE$2,CK$4,'SPACELOG 8 BP'!$F20:$EE20)+SUMIF('SPACELOG 9 BP'!$F$2:$EE$2,CK$4,'SPACELOG 9 BP'!$F20:$EE20)+SUMIF('SPACELOG 10 BP'!$F$2:$EE$2,CK$4,'SPACELOG 10 BP'!$F20:$EE20)+SUMIF('SPACELOG 11 BP'!$F$2:$EE$2,CK$4,'SPACELOG 11 BP'!$F20:$EE20)+SUMIF('SPACELOG 12 BP'!$F$2:$EE$2,CK$4,'SPACELOG 12 BP'!$F20:$EE20)</f>
        <v>4900</v>
      </c>
      <c r="CL20" s="13">
        <f>SUMIF('reporting montigny'!$F$2:$EE$2,CL$4,'reporting montigny'!$F20:$EE20)+SUMIF('reporting boissy'!$F$2:$EE$2,CL$4,'reporting boissy'!$F20:$EE20)+SUMIF('reporting moussy'!$F$2:$EE$2,CL$4,'reporting moussy'!$F20:$EE20)+SUMIF('reporting trappes'!$F$2:$EE$2,CL$4,'reporting trappes'!$F20:$EE20)+SUMIF('SPACELOG 5 BP'!$F$2:$EE$2,CL$4,'SPACELOG 5 BP'!$F20:$EE20)+SUMIF('SPACELOG 6 BP'!$F$2:$EE$2,CL$4,'SPACELOG 6 BP'!$F20:$EE20)+SUMIF('SPACELOG 7 BP'!$F$2:$EE$2,CL$4,'SPACELOG 7 BP'!$F20:$EE20)+SUMIF('SPACELOG 8 BP'!$F$2:$EE$2,CL$4,'SPACELOG 8 BP'!$F20:$EE20)+SUMIF('SPACELOG 9 BP'!$F$2:$EE$2,CL$4,'SPACELOG 9 BP'!$F20:$EE20)+SUMIF('SPACELOG 10 BP'!$F$2:$EE$2,CL$4,'SPACELOG 10 BP'!$F20:$EE20)+SUMIF('SPACELOG 11 BP'!$F$2:$EE$2,CL$4,'SPACELOG 11 BP'!$F20:$EE20)+SUMIF('SPACELOG 12 BP'!$F$2:$EE$2,CL$4,'SPACELOG 12 BP'!$F20:$EE20)</f>
        <v>4900</v>
      </c>
      <c r="CM20" s="13">
        <f>SUMIF('reporting montigny'!$F$2:$EE$2,CM$4,'reporting montigny'!$F20:$EE20)+SUMIF('reporting boissy'!$F$2:$EE$2,CM$4,'reporting boissy'!$F20:$EE20)+SUMIF('reporting moussy'!$F$2:$EE$2,CM$4,'reporting moussy'!$F20:$EE20)+SUMIF('reporting trappes'!$F$2:$EE$2,CM$4,'reporting trappes'!$F20:$EE20)+SUMIF('SPACELOG 5 BP'!$F$2:$EE$2,CM$4,'SPACELOG 5 BP'!$F20:$EE20)+SUMIF('SPACELOG 6 BP'!$F$2:$EE$2,CM$4,'SPACELOG 6 BP'!$F20:$EE20)+SUMIF('SPACELOG 7 BP'!$F$2:$EE$2,CM$4,'SPACELOG 7 BP'!$F20:$EE20)+SUMIF('SPACELOG 8 BP'!$F$2:$EE$2,CM$4,'SPACELOG 8 BP'!$F20:$EE20)+SUMIF('SPACELOG 9 BP'!$F$2:$EE$2,CM$4,'SPACELOG 9 BP'!$F20:$EE20)+SUMIF('SPACELOG 10 BP'!$F$2:$EE$2,CM$4,'SPACELOG 10 BP'!$F20:$EE20)+SUMIF('SPACELOG 11 BP'!$F$2:$EE$2,CM$4,'SPACELOG 11 BP'!$F20:$EE20)+SUMIF('SPACELOG 12 BP'!$F$2:$EE$2,CM$4,'SPACELOG 12 BP'!$F20:$EE20)</f>
        <v>4900</v>
      </c>
      <c r="CN20" s="13">
        <f>SUMIF('reporting montigny'!$F$2:$EE$2,CN$4,'reporting montigny'!$F20:$EE20)+SUMIF('reporting boissy'!$F$2:$EE$2,CN$4,'reporting boissy'!$F20:$EE20)+SUMIF('reporting moussy'!$F$2:$EE$2,CN$4,'reporting moussy'!$F20:$EE20)+SUMIF('reporting trappes'!$F$2:$EE$2,CN$4,'reporting trappes'!$F20:$EE20)+SUMIF('SPACELOG 5 BP'!$F$2:$EE$2,CN$4,'SPACELOG 5 BP'!$F20:$EE20)+SUMIF('SPACELOG 6 BP'!$F$2:$EE$2,CN$4,'SPACELOG 6 BP'!$F20:$EE20)+SUMIF('SPACELOG 7 BP'!$F$2:$EE$2,CN$4,'SPACELOG 7 BP'!$F20:$EE20)+SUMIF('SPACELOG 8 BP'!$F$2:$EE$2,CN$4,'SPACELOG 8 BP'!$F20:$EE20)+SUMIF('SPACELOG 9 BP'!$F$2:$EE$2,CN$4,'SPACELOG 9 BP'!$F20:$EE20)+SUMIF('SPACELOG 10 BP'!$F$2:$EE$2,CN$4,'SPACELOG 10 BP'!$F20:$EE20)+SUMIF('SPACELOG 11 BP'!$F$2:$EE$2,CN$4,'SPACELOG 11 BP'!$F20:$EE20)+SUMIF('SPACELOG 12 BP'!$F$2:$EE$2,CN$4,'SPACELOG 12 BP'!$F20:$EE20)</f>
        <v>4900</v>
      </c>
      <c r="CO20" s="13">
        <f>SUMIF('reporting montigny'!$F$2:$EE$2,CO$4,'reporting montigny'!$F20:$EE20)+SUMIF('reporting boissy'!$F$2:$EE$2,CO$4,'reporting boissy'!$F20:$EE20)+SUMIF('reporting moussy'!$F$2:$EE$2,CO$4,'reporting moussy'!$F20:$EE20)+SUMIF('reporting trappes'!$F$2:$EE$2,CO$4,'reporting trappes'!$F20:$EE20)+SUMIF('SPACELOG 5 BP'!$F$2:$EE$2,CO$4,'SPACELOG 5 BP'!$F20:$EE20)+SUMIF('SPACELOG 6 BP'!$F$2:$EE$2,CO$4,'SPACELOG 6 BP'!$F20:$EE20)+SUMIF('SPACELOG 7 BP'!$F$2:$EE$2,CO$4,'SPACELOG 7 BP'!$F20:$EE20)+SUMIF('SPACELOG 8 BP'!$F$2:$EE$2,CO$4,'SPACELOG 8 BP'!$F20:$EE20)+SUMIF('SPACELOG 9 BP'!$F$2:$EE$2,CO$4,'SPACELOG 9 BP'!$F20:$EE20)+SUMIF('SPACELOG 10 BP'!$F$2:$EE$2,CO$4,'SPACELOG 10 BP'!$F20:$EE20)+SUMIF('SPACELOG 11 BP'!$F$2:$EE$2,CO$4,'SPACELOG 11 BP'!$F20:$EE20)+SUMIF('SPACELOG 12 BP'!$F$2:$EE$2,CO$4,'SPACELOG 12 BP'!$F20:$EE20)</f>
        <v>4900</v>
      </c>
      <c r="CP20" s="13">
        <f>SUMIF('reporting montigny'!$F$2:$EE$2,CP$4,'reporting montigny'!$F20:$EE20)+SUMIF('reporting boissy'!$F$2:$EE$2,CP$4,'reporting boissy'!$F20:$EE20)+SUMIF('reporting moussy'!$F$2:$EE$2,CP$4,'reporting moussy'!$F20:$EE20)+SUMIF('reporting trappes'!$F$2:$EE$2,CP$4,'reporting trappes'!$F20:$EE20)+SUMIF('SPACELOG 5 BP'!$F$2:$EE$2,CP$4,'SPACELOG 5 BP'!$F20:$EE20)+SUMIF('SPACELOG 6 BP'!$F$2:$EE$2,CP$4,'SPACELOG 6 BP'!$F20:$EE20)+SUMIF('SPACELOG 7 BP'!$F$2:$EE$2,CP$4,'SPACELOG 7 BP'!$F20:$EE20)+SUMIF('SPACELOG 8 BP'!$F$2:$EE$2,CP$4,'SPACELOG 8 BP'!$F20:$EE20)+SUMIF('SPACELOG 9 BP'!$F$2:$EE$2,CP$4,'SPACELOG 9 BP'!$F20:$EE20)+SUMIF('SPACELOG 10 BP'!$F$2:$EE$2,CP$4,'SPACELOG 10 BP'!$F20:$EE20)+SUMIF('SPACELOG 11 BP'!$F$2:$EE$2,CP$4,'SPACELOG 11 BP'!$F20:$EE20)+SUMIF('SPACELOG 12 BP'!$F$2:$EE$2,CP$4,'SPACELOG 12 BP'!$F20:$EE20)</f>
        <v>4900</v>
      </c>
      <c r="CQ20" s="13">
        <f>SUMIF('reporting montigny'!$F$2:$EE$2,CQ$4,'reporting montigny'!$F20:$EE20)+SUMIF('reporting boissy'!$F$2:$EE$2,CQ$4,'reporting boissy'!$F20:$EE20)+SUMIF('reporting moussy'!$F$2:$EE$2,CQ$4,'reporting moussy'!$F20:$EE20)+SUMIF('reporting trappes'!$F$2:$EE$2,CQ$4,'reporting trappes'!$F20:$EE20)+SUMIF('SPACELOG 5 BP'!$F$2:$EE$2,CQ$4,'SPACELOG 5 BP'!$F20:$EE20)+SUMIF('SPACELOG 6 BP'!$F$2:$EE$2,CQ$4,'SPACELOG 6 BP'!$F20:$EE20)+SUMIF('SPACELOG 7 BP'!$F$2:$EE$2,CQ$4,'SPACELOG 7 BP'!$F20:$EE20)+SUMIF('SPACELOG 8 BP'!$F$2:$EE$2,CQ$4,'SPACELOG 8 BP'!$F20:$EE20)+SUMIF('SPACELOG 9 BP'!$F$2:$EE$2,CQ$4,'SPACELOG 9 BP'!$F20:$EE20)+SUMIF('SPACELOG 10 BP'!$F$2:$EE$2,CQ$4,'SPACELOG 10 BP'!$F20:$EE20)+SUMIF('SPACELOG 11 BP'!$F$2:$EE$2,CQ$4,'SPACELOG 11 BP'!$F20:$EE20)+SUMIF('SPACELOG 12 BP'!$F$2:$EE$2,CQ$4,'SPACELOG 12 BP'!$F20:$EE20)</f>
        <v>4900</v>
      </c>
      <c r="CR20" s="14">
        <f t="shared" si="15"/>
        <v>58800</v>
      </c>
      <c r="CS20" s="13">
        <f>SUMIF('reporting montigny'!$F$2:$EE$2,CS$4,'reporting montigny'!$F20:$EE20)+SUMIF('reporting boissy'!$F$2:$EE$2,CS$4,'reporting boissy'!$F20:$EE20)+SUMIF('reporting moussy'!$F$2:$EE$2,CS$4,'reporting moussy'!$F20:$EE20)+SUMIF('reporting trappes'!$F$2:$EE$2,CS$4,'reporting trappes'!$F20:$EE20)+SUMIF('SPACELOG 5 BP'!$F$2:$EE$2,CS$4,'SPACELOG 5 BP'!$F20:$EE20)+SUMIF('SPACELOG 6 BP'!$F$2:$EE$2,CS$4,'SPACELOG 6 BP'!$F20:$EE20)+SUMIF('SPACELOG 7 BP'!$F$2:$EE$2,CS$4,'SPACELOG 7 BP'!$F20:$EE20)+SUMIF('SPACELOG 8 BP'!$F$2:$EE$2,CS$4,'SPACELOG 8 BP'!$F20:$EE20)+SUMIF('SPACELOG 9 BP'!$F$2:$EE$2,CS$4,'SPACELOG 9 BP'!$F20:$EE20)+SUMIF('SPACELOG 10 BP'!$F$2:$EE$2,CS$4,'SPACELOG 10 BP'!$F20:$EE20)+SUMIF('SPACELOG 11 BP'!$F$2:$EE$2,CS$4,'SPACELOG 11 BP'!$F20:$EE20)+SUMIF('SPACELOG 12 BP'!$F$2:$EE$2,CS$4,'SPACELOG 12 BP'!$F20:$EE20)</f>
        <v>4900</v>
      </c>
      <c r="CT20" s="13">
        <f>SUMIF('reporting montigny'!$F$2:$EE$2,CT$4,'reporting montigny'!$F20:$EE20)+SUMIF('reporting boissy'!$F$2:$EE$2,CT$4,'reporting boissy'!$F20:$EE20)+SUMIF('reporting moussy'!$F$2:$EE$2,CT$4,'reporting moussy'!$F20:$EE20)+SUMIF('reporting trappes'!$F$2:$EE$2,CT$4,'reporting trappes'!$F20:$EE20)+SUMIF('SPACELOG 5 BP'!$F$2:$EE$2,CT$4,'SPACELOG 5 BP'!$F20:$EE20)+SUMIF('SPACELOG 6 BP'!$F$2:$EE$2,CT$4,'SPACELOG 6 BP'!$F20:$EE20)+SUMIF('SPACELOG 7 BP'!$F$2:$EE$2,CT$4,'SPACELOG 7 BP'!$F20:$EE20)+SUMIF('SPACELOG 8 BP'!$F$2:$EE$2,CT$4,'SPACELOG 8 BP'!$F20:$EE20)+SUMIF('SPACELOG 9 BP'!$F$2:$EE$2,CT$4,'SPACELOG 9 BP'!$F20:$EE20)+SUMIF('SPACELOG 10 BP'!$F$2:$EE$2,CT$4,'SPACELOG 10 BP'!$F20:$EE20)+SUMIF('SPACELOG 11 BP'!$F$2:$EE$2,CT$4,'SPACELOG 11 BP'!$F20:$EE20)+SUMIF('SPACELOG 12 BP'!$F$2:$EE$2,CT$4,'SPACELOG 12 BP'!$F20:$EE20)</f>
        <v>4900</v>
      </c>
      <c r="CU20" s="13">
        <f>SUMIF('reporting montigny'!$F$2:$EE$2,CU$4,'reporting montigny'!$F20:$EE20)+SUMIF('reporting boissy'!$F$2:$EE$2,CU$4,'reporting boissy'!$F20:$EE20)+SUMIF('reporting moussy'!$F$2:$EE$2,CU$4,'reporting moussy'!$F20:$EE20)+SUMIF('reporting trappes'!$F$2:$EE$2,CU$4,'reporting trappes'!$F20:$EE20)+SUMIF('SPACELOG 5 BP'!$F$2:$EE$2,CU$4,'SPACELOG 5 BP'!$F20:$EE20)+SUMIF('SPACELOG 6 BP'!$F$2:$EE$2,CU$4,'SPACELOG 6 BP'!$F20:$EE20)+SUMIF('SPACELOG 7 BP'!$F$2:$EE$2,CU$4,'SPACELOG 7 BP'!$F20:$EE20)+SUMIF('SPACELOG 8 BP'!$F$2:$EE$2,CU$4,'SPACELOG 8 BP'!$F20:$EE20)+SUMIF('SPACELOG 9 BP'!$F$2:$EE$2,CU$4,'SPACELOG 9 BP'!$F20:$EE20)+SUMIF('SPACELOG 10 BP'!$F$2:$EE$2,CU$4,'SPACELOG 10 BP'!$F20:$EE20)+SUMIF('SPACELOG 11 BP'!$F$2:$EE$2,CU$4,'SPACELOG 11 BP'!$F20:$EE20)+SUMIF('SPACELOG 12 BP'!$F$2:$EE$2,CU$4,'SPACELOG 12 BP'!$F20:$EE20)</f>
        <v>4900</v>
      </c>
      <c r="CV20" s="13">
        <f>SUMIF('reporting montigny'!$F$2:$EE$2,CV$4,'reporting montigny'!$F20:$EE20)+SUMIF('reporting boissy'!$F$2:$EE$2,CV$4,'reporting boissy'!$F20:$EE20)+SUMIF('reporting moussy'!$F$2:$EE$2,CV$4,'reporting moussy'!$F20:$EE20)+SUMIF('reporting trappes'!$F$2:$EE$2,CV$4,'reporting trappes'!$F20:$EE20)+SUMIF('SPACELOG 5 BP'!$F$2:$EE$2,CV$4,'SPACELOG 5 BP'!$F20:$EE20)+SUMIF('SPACELOG 6 BP'!$F$2:$EE$2,CV$4,'SPACELOG 6 BP'!$F20:$EE20)+SUMIF('SPACELOG 7 BP'!$F$2:$EE$2,CV$4,'SPACELOG 7 BP'!$F20:$EE20)+SUMIF('SPACELOG 8 BP'!$F$2:$EE$2,CV$4,'SPACELOG 8 BP'!$F20:$EE20)+SUMIF('SPACELOG 9 BP'!$F$2:$EE$2,CV$4,'SPACELOG 9 BP'!$F20:$EE20)+SUMIF('SPACELOG 10 BP'!$F$2:$EE$2,CV$4,'SPACELOG 10 BP'!$F20:$EE20)+SUMIF('SPACELOG 11 BP'!$F$2:$EE$2,CV$4,'SPACELOG 11 BP'!$F20:$EE20)+SUMIF('SPACELOG 12 BP'!$F$2:$EE$2,CV$4,'SPACELOG 12 BP'!$F20:$EE20)</f>
        <v>4900</v>
      </c>
      <c r="CW20" s="13">
        <f>SUMIF('reporting montigny'!$F$2:$EE$2,CW$4,'reporting montigny'!$F20:$EE20)+SUMIF('reporting boissy'!$F$2:$EE$2,CW$4,'reporting boissy'!$F20:$EE20)+SUMIF('reporting moussy'!$F$2:$EE$2,CW$4,'reporting moussy'!$F20:$EE20)+SUMIF('reporting trappes'!$F$2:$EE$2,CW$4,'reporting trappes'!$F20:$EE20)+SUMIF('SPACELOG 5 BP'!$F$2:$EE$2,CW$4,'SPACELOG 5 BP'!$F20:$EE20)+SUMIF('SPACELOG 6 BP'!$F$2:$EE$2,CW$4,'SPACELOG 6 BP'!$F20:$EE20)+SUMIF('SPACELOG 7 BP'!$F$2:$EE$2,CW$4,'SPACELOG 7 BP'!$F20:$EE20)+SUMIF('SPACELOG 8 BP'!$F$2:$EE$2,CW$4,'SPACELOG 8 BP'!$F20:$EE20)+SUMIF('SPACELOG 9 BP'!$F$2:$EE$2,CW$4,'SPACELOG 9 BP'!$F20:$EE20)+SUMIF('SPACELOG 10 BP'!$F$2:$EE$2,CW$4,'SPACELOG 10 BP'!$F20:$EE20)+SUMIF('SPACELOG 11 BP'!$F$2:$EE$2,CW$4,'SPACELOG 11 BP'!$F20:$EE20)+SUMIF('SPACELOG 12 BP'!$F$2:$EE$2,CW$4,'SPACELOG 12 BP'!$F20:$EE20)</f>
        <v>4900</v>
      </c>
      <c r="CX20" s="13">
        <f>SUMIF('reporting montigny'!$F$2:$EE$2,CX$4,'reporting montigny'!$F20:$EE20)+SUMIF('reporting boissy'!$F$2:$EE$2,CX$4,'reporting boissy'!$F20:$EE20)+SUMIF('reporting moussy'!$F$2:$EE$2,CX$4,'reporting moussy'!$F20:$EE20)+SUMIF('reporting trappes'!$F$2:$EE$2,CX$4,'reporting trappes'!$F20:$EE20)+SUMIF('SPACELOG 5 BP'!$F$2:$EE$2,CX$4,'SPACELOG 5 BP'!$F20:$EE20)+SUMIF('SPACELOG 6 BP'!$F$2:$EE$2,CX$4,'SPACELOG 6 BP'!$F20:$EE20)+SUMIF('SPACELOG 7 BP'!$F$2:$EE$2,CX$4,'SPACELOG 7 BP'!$F20:$EE20)+SUMIF('SPACELOG 8 BP'!$F$2:$EE$2,CX$4,'SPACELOG 8 BP'!$F20:$EE20)+SUMIF('SPACELOG 9 BP'!$F$2:$EE$2,CX$4,'SPACELOG 9 BP'!$F20:$EE20)+SUMIF('SPACELOG 10 BP'!$F$2:$EE$2,CX$4,'SPACELOG 10 BP'!$F20:$EE20)+SUMIF('SPACELOG 11 BP'!$F$2:$EE$2,CX$4,'SPACELOG 11 BP'!$F20:$EE20)+SUMIF('SPACELOG 12 BP'!$F$2:$EE$2,CX$4,'SPACELOG 12 BP'!$F20:$EE20)</f>
        <v>4900</v>
      </c>
      <c r="CY20" s="13">
        <f>SUMIF('reporting montigny'!$F$2:$EE$2,CY$4,'reporting montigny'!$F20:$EE20)+SUMIF('reporting boissy'!$F$2:$EE$2,CY$4,'reporting boissy'!$F20:$EE20)+SUMIF('reporting moussy'!$F$2:$EE$2,CY$4,'reporting moussy'!$F20:$EE20)+SUMIF('reporting trappes'!$F$2:$EE$2,CY$4,'reporting trappes'!$F20:$EE20)+SUMIF('SPACELOG 5 BP'!$F$2:$EE$2,CY$4,'SPACELOG 5 BP'!$F20:$EE20)+SUMIF('SPACELOG 6 BP'!$F$2:$EE$2,CY$4,'SPACELOG 6 BP'!$F20:$EE20)+SUMIF('SPACELOG 7 BP'!$F$2:$EE$2,CY$4,'SPACELOG 7 BP'!$F20:$EE20)+SUMIF('SPACELOG 8 BP'!$F$2:$EE$2,CY$4,'SPACELOG 8 BP'!$F20:$EE20)+SUMIF('SPACELOG 9 BP'!$F$2:$EE$2,CY$4,'SPACELOG 9 BP'!$F20:$EE20)+SUMIF('SPACELOG 10 BP'!$F$2:$EE$2,CY$4,'SPACELOG 10 BP'!$F20:$EE20)+SUMIF('SPACELOG 11 BP'!$F$2:$EE$2,CY$4,'SPACELOG 11 BP'!$F20:$EE20)+SUMIF('SPACELOG 12 BP'!$F$2:$EE$2,CY$4,'SPACELOG 12 BP'!$F20:$EE20)</f>
        <v>4900</v>
      </c>
      <c r="CZ20" s="13">
        <f>SUMIF('reporting montigny'!$F$2:$EE$2,CZ$4,'reporting montigny'!$F20:$EE20)+SUMIF('reporting boissy'!$F$2:$EE$2,CZ$4,'reporting boissy'!$F20:$EE20)+SUMIF('reporting moussy'!$F$2:$EE$2,CZ$4,'reporting moussy'!$F20:$EE20)+SUMIF('reporting trappes'!$F$2:$EE$2,CZ$4,'reporting trappes'!$F20:$EE20)+SUMIF('SPACELOG 5 BP'!$F$2:$EE$2,CZ$4,'SPACELOG 5 BP'!$F20:$EE20)+SUMIF('SPACELOG 6 BP'!$F$2:$EE$2,CZ$4,'SPACELOG 6 BP'!$F20:$EE20)+SUMIF('SPACELOG 7 BP'!$F$2:$EE$2,CZ$4,'SPACELOG 7 BP'!$F20:$EE20)+SUMIF('SPACELOG 8 BP'!$F$2:$EE$2,CZ$4,'SPACELOG 8 BP'!$F20:$EE20)+SUMIF('SPACELOG 9 BP'!$F$2:$EE$2,CZ$4,'SPACELOG 9 BP'!$F20:$EE20)+SUMIF('SPACELOG 10 BP'!$F$2:$EE$2,CZ$4,'SPACELOG 10 BP'!$F20:$EE20)+SUMIF('SPACELOG 11 BP'!$F$2:$EE$2,CZ$4,'SPACELOG 11 BP'!$F20:$EE20)+SUMIF('SPACELOG 12 BP'!$F$2:$EE$2,CZ$4,'SPACELOG 12 BP'!$F20:$EE20)</f>
        <v>4900</v>
      </c>
      <c r="DA20" s="13">
        <f>SUMIF('reporting montigny'!$F$2:$EE$2,DA$4,'reporting montigny'!$F20:$EE20)+SUMIF('reporting boissy'!$F$2:$EE$2,DA$4,'reporting boissy'!$F20:$EE20)+SUMIF('reporting moussy'!$F$2:$EE$2,DA$4,'reporting moussy'!$F20:$EE20)+SUMIF('reporting trappes'!$F$2:$EE$2,DA$4,'reporting trappes'!$F20:$EE20)+SUMIF('SPACELOG 5 BP'!$F$2:$EE$2,DA$4,'SPACELOG 5 BP'!$F20:$EE20)+SUMIF('SPACELOG 6 BP'!$F$2:$EE$2,DA$4,'SPACELOG 6 BP'!$F20:$EE20)+SUMIF('SPACELOG 7 BP'!$F$2:$EE$2,DA$4,'SPACELOG 7 BP'!$F20:$EE20)+SUMIF('SPACELOG 8 BP'!$F$2:$EE$2,DA$4,'SPACELOG 8 BP'!$F20:$EE20)+SUMIF('SPACELOG 9 BP'!$F$2:$EE$2,DA$4,'SPACELOG 9 BP'!$F20:$EE20)+SUMIF('SPACELOG 10 BP'!$F$2:$EE$2,DA$4,'SPACELOG 10 BP'!$F20:$EE20)+SUMIF('SPACELOG 11 BP'!$F$2:$EE$2,DA$4,'SPACELOG 11 BP'!$F20:$EE20)+SUMIF('SPACELOG 12 BP'!$F$2:$EE$2,DA$4,'SPACELOG 12 BP'!$F20:$EE20)</f>
        <v>4900</v>
      </c>
      <c r="DB20" s="13">
        <f>SUMIF('reporting montigny'!$F$2:$EE$2,DB$4,'reporting montigny'!$F20:$EE20)+SUMIF('reporting boissy'!$F$2:$EE$2,DB$4,'reporting boissy'!$F20:$EE20)+SUMIF('reporting moussy'!$F$2:$EE$2,DB$4,'reporting moussy'!$F20:$EE20)+SUMIF('reporting trappes'!$F$2:$EE$2,DB$4,'reporting trappes'!$F20:$EE20)+SUMIF('SPACELOG 5 BP'!$F$2:$EE$2,DB$4,'SPACELOG 5 BP'!$F20:$EE20)+SUMIF('SPACELOG 6 BP'!$F$2:$EE$2,DB$4,'SPACELOG 6 BP'!$F20:$EE20)+SUMIF('SPACELOG 7 BP'!$F$2:$EE$2,DB$4,'SPACELOG 7 BP'!$F20:$EE20)+SUMIF('SPACELOG 8 BP'!$F$2:$EE$2,DB$4,'SPACELOG 8 BP'!$F20:$EE20)+SUMIF('SPACELOG 9 BP'!$F$2:$EE$2,DB$4,'SPACELOG 9 BP'!$F20:$EE20)+SUMIF('SPACELOG 10 BP'!$F$2:$EE$2,DB$4,'SPACELOG 10 BP'!$F20:$EE20)+SUMIF('SPACELOG 11 BP'!$F$2:$EE$2,DB$4,'SPACELOG 11 BP'!$F20:$EE20)+SUMIF('SPACELOG 12 BP'!$F$2:$EE$2,DB$4,'SPACELOG 12 BP'!$F20:$EE20)</f>
        <v>4900</v>
      </c>
      <c r="DC20" s="13">
        <f>SUMIF('reporting montigny'!$F$2:$EE$2,DC$4,'reporting montigny'!$F20:$EE20)+SUMIF('reporting boissy'!$F$2:$EE$2,DC$4,'reporting boissy'!$F20:$EE20)+SUMIF('reporting moussy'!$F$2:$EE$2,DC$4,'reporting moussy'!$F20:$EE20)+SUMIF('reporting trappes'!$F$2:$EE$2,DC$4,'reporting trappes'!$F20:$EE20)+SUMIF('SPACELOG 5 BP'!$F$2:$EE$2,DC$4,'SPACELOG 5 BP'!$F20:$EE20)+SUMIF('SPACELOG 6 BP'!$F$2:$EE$2,DC$4,'SPACELOG 6 BP'!$F20:$EE20)+SUMIF('SPACELOG 7 BP'!$F$2:$EE$2,DC$4,'SPACELOG 7 BP'!$F20:$EE20)+SUMIF('SPACELOG 8 BP'!$F$2:$EE$2,DC$4,'SPACELOG 8 BP'!$F20:$EE20)+SUMIF('SPACELOG 9 BP'!$F$2:$EE$2,DC$4,'SPACELOG 9 BP'!$F20:$EE20)+SUMIF('SPACELOG 10 BP'!$F$2:$EE$2,DC$4,'SPACELOG 10 BP'!$F20:$EE20)+SUMIF('SPACELOG 11 BP'!$F$2:$EE$2,DC$4,'SPACELOG 11 BP'!$F20:$EE20)+SUMIF('SPACELOG 12 BP'!$F$2:$EE$2,DC$4,'SPACELOG 12 BP'!$F20:$EE20)</f>
        <v>4900</v>
      </c>
      <c r="DD20" s="13">
        <f>SUMIF('reporting montigny'!$F$2:$EE$2,DD$4,'reporting montigny'!$F20:$EE20)+SUMIF('reporting boissy'!$F$2:$EE$2,DD$4,'reporting boissy'!$F20:$EE20)+SUMIF('reporting moussy'!$F$2:$EE$2,DD$4,'reporting moussy'!$F20:$EE20)+SUMIF('reporting trappes'!$F$2:$EE$2,DD$4,'reporting trappes'!$F20:$EE20)+SUMIF('SPACELOG 5 BP'!$F$2:$EE$2,DD$4,'SPACELOG 5 BP'!$F20:$EE20)+SUMIF('SPACELOG 6 BP'!$F$2:$EE$2,DD$4,'SPACELOG 6 BP'!$F20:$EE20)+SUMIF('SPACELOG 7 BP'!$F$2:$EE$2,DD$4,'SPACELOG 7 BP'!$F20:$EE20)+SUMIF('SPACELOG 8 BP'!$F$2:$EE$2,DD$4,'SPACELOG 8 BP'!$F20:$EE20)+SUMIF('SPACELOG 9 BP'!$F$2:$EE$2,DD$4,'SPACELOG 9 BP'!$F20:$EE20)+SUMIF('SPACELOG 10 BP'!$F$2:$EE$2,DD$4,'SPACELOG 10 BP'!$F20:$EE20)+SUMIF('SPACELOG 11 BP'!$F$2:$EE$2,DD$4,'SPACELOG 11 BP'!$F20:$EE20)+SUMIF('SPACELOG 12 BP'!$F$2:$EE$2,DD$4,'SPACELOG 12 BP'!$F20:$EE20)</f>
        <v>4900</v>
      </c>
      <c r="DE20" s="14">
        <f t="shared" si="16"/>
        <v>58800</v>
      </c>
      <c r="DF20" s="13">
        <f>SUMIF('reporting montigny'!$F$2:$EE$2,DF$4,'reporting montigny'!$F20:$EE20)+SUMIF('reporting boissy'!$F$2:$EE$2,DF$4,'reporting boissy'!$F20:$EE20)+SUMIF('reporting moussy'!$F$2:$EE$2,DF$4,'reporting moussy'!$F20:$EE20)+SUMIF('reporting trappes'!$F$2:$EE$2,DF$4,'reporting trappes'!$F20:$EE20)+SUMIF('SPACELOG 5 BP'!$F$2:$EE$2,DF$4,'SPACELOG 5 BP'!$F20:$EE20)+SUMIF('SPACELOG 6 BP'!$F$2:$EE$2,DF$4,'SPACELOG 6 BP'!$F20:$EE20)+SUMIF('SPACELOG 7 BP'!$F$2:$EE$2,DF$4,'SPACELOG 7 BP'!$F20:$EE20)+SUMIF('SPACELOG 8 BP'!$F$2:$EE$2,DF$4,'SPACELOG 8 BP'!$F20:$EE20)+SUMIF('SPACELOG 9 BP'!$F$2:$EE$2,DF$4,'SPACELOG 9 BP'!$F20:$EE20)+SUMIF('SPACELOG 10 BP'!$F$2:$EE$2,DF$4,'SPACELOG 10 BP'!$F20:$EE20)+SUMIF('SPACELOG 11 BP'!$F$2:$EE$2,DF$4,'SPACELOG 11 BP'!$F20:$EE20)+SUMIF('SPACELOG 12 BP'!$F$2:$EE$2,DF$4,'SPACELOG 12 BP'!$F20:$EE20)</f>
        <v>4900</v>
      </c>
      <c r="DG20" s="13">
        <f>SUMIF('reporting montigny'!$F$2:$EE$2,DG$4,'reporting montigny'!$F20:$EE20)+SUMIF('reporting boissy'!$F$2:$EE$2,DG$4,'reporting boissy'!$F20:$EE20)+SUMIF('reporting moussy'!$F$2:$EE$2,DG$4,'reporting moussy'!$F20:$EE20)+SUMIF('reporting trappes'!$F$2:$EE$2,DG$4,'reporting trappes'!$F20:$EE20)+SUMIF('SPACELOG 5 BP'!$F$2:$EE$2,DG$4,'SPACELOG 5 BP'!$F20:$EE20)+SUMIF('SPACELOG 6 BP'!$F$2:$EE$2,DG$4,'SPACELOG 6 BP'!$F20:$EE20)+SUMIF('SPACELOG 7 BP'!$F$2:$EE$2,DG$4,'SPACELOG 7 BP'!$F20:$EE20)+SUMIF('SPACELOG 8 BP'!$F$2:$EE$2,DG$4,'SPACELOG 8 BP'!$F20:$EE20)+SUMIF('SPACELOG 9 BP'!$F$2:$EE$2,DG$4,'SPACELOG 9 BP'!$F20:$EE20)+SUMIF('SPACELOG 10 BP'!$F$2:$EE$2,DG$4,'SPACELOG 10 BP'!$F20:$EE20)+SUMIF('SPACELOG 11 BP'!$F$2:$EE$2,DG$4,'SPACELOG 11 BP'!$F20:$EE20)+SUMIF('SPACELOG 12 BP'!$F$2:$EE$2,DG$4,'SPACELOG 12 BP'!$F20:$EE20)</f>
        <v>4900</v>
      </c>
      <c r="DH20" s="13">
        <f>SUMIF('reporting montigny'!$F$2:$EE$2,DH$4,'reporting montigny'!$F20:$EE20)+SUMIF('reporting boissy'!$F$2:$EE$2,DH$4,'reporting boissy'!$F20:$EE20)+SUMIF('reporting moussy'!$F$2:$EE$2,DH$4,'reporting moussy'!$F20:$EE20)+SUMIF('reporting trappes'!$F$2:$EE$2,DH$4,'reporting trappes'!$F20:$EE20)+SUMIF('SPACELOG 5 BP'!$F$2:$EE$2,DH$4,'SPACELOG 5 BP'!$F20:$EE20)+SUMIF('SPACELOG 6 BP'!$F$2:$EE$2,DH$4,'SPACELOG 6 BP'!$F20:$EE20)+SUMIF('SPACELOG 7 BP'!$F$2:$EE$2,DH$4,'SPACELOG 7 BP'!$F20:$EE20)+SUMIF('SPACELOG 8 BP'!$F$2:$EE$2,DH$4,'SPACELOG 8 BP'!$F20:$EE20)+SUMIF('SPACELOG 9 BP'!$F$2:$EE$2,DH$4,'SPACELOG 9 BP'!$F20:$EE20)+SUMIF('SPACELOG 10 BP'!$F$2:$EE$2,DH$4,'SPACELOG 10 BP'!$F20:$EE20)+SUMIF('SPACELOG 11 BP'!$F$2:$EE$2,DH$4,'SPACELOG 11 BP'!$F20:$EE20)+SUMIF('SPACELOG 12 BP'!$F$2:$EE$2,DH$4,'SPACELOG 12 BP'!$F20:$EE20)</f>
        <v>4900</v>
      </c>
      <c r="DI20" s="13">
        <f>SUMIF('reporting montigny'!$F$2:$EE$2,DI$4,'reporting montigny'!$F20:$EE20)+SUMIF('reporting boissy'!$F$2:$EE$2,DI$4,'reporting boissy'!$F20:$EE20)+SUMIF('reporting moussy'!$F$2:$EE$2,DI$4,'reporting moussy'!$F20:$EE20)+SUMIF('reporting trappes'!$F$2:$EE$2,DI$4,'reporting trappes'!$F20:$EE20)+SUMIF('SPACELOG 5 BP'!$F$2:$EE$2,DI$4,'SPACELOG 5 BP'!$F20:$EE20)+SUMIF('SPACELOG 6 BP'!$F$2:$EE$2,DI$4,'SPACELOG 6 BP'!$F20:$EE20)+SUMIF('SPACELOG 7 BP'!$F$2:$EE$2,DI$4,'SPACELOG 7 BP'!$F20:$EE20)+SUMIF('SPACELOG 8 BP'!$F$2:$EE$2,DI$4,'SPACELOG 8 BP'!$F20:$EE20)+SUMIF('SPACELOG 9 BP'!$F$2:$EE$2,DI$4,'SPACELOG 9 BP'!$F20:$EE20)+SUMIF('SPACELOG 10 BP'!$F$2:$EE$2,DI$4,'SPACELOG 10 BP'!$F20:$EE20)+SUMIF('SPACELOG 11 BP'!$F$2:$EE$2,DI$4,'SPACELOG 11 BP'!$F20:$EE20)+SUMIF('SPACELOG 12 BP'!$F$2:$EE$2,DI$4,'SPACELOG 12 BP'!$F20:$EE20)</f>
        <v>4900</v>
      </c>
      <c r="DJ20" s="13">
        <f>SUMIF('reporting montigny'!$F$2:$EE$2,DJ$4,'reporting montigny'!$F20:$EE20)+SUMIF('reporting boissy'!$F$2:$EE$2,DJ$4,'reporting boissy'!$F20:$EE20)+SUMIF('reporting moussy'!$F$2:$EE$2,DJ$4,'reporting moussy'!$F20:$EE20)+SUMIF('reporting trappes'!$F$2:$EE$2,DJ$4,'reporting trappes'!$F20:$EE20)+SUMIF('SPACELOG 5 BP'!$F$2:$EE$2,DJ$4,'SPACELOG 5 BP'!$F20:$EE20)+SUMIF('SPACELOG 6 BP'!$F$2:$EE$2,DJ$4,'SPACELOG 6 BP'!$F20:$EE20)+SUMIF('SPACELOG 7 BP'!$F$2:$EE$2,DJ$4,'SPACELOG 7 BP'!$F20:$EE20)+SUMIF('SPACELOG 8 BP'!$F$2:$EE$2,DJ$4,'SPACELOG 8 BP'!$F20:$EE20)+SUMIF('SPACELOG 9 BP'!$F$2:$EE$2,DJ$4,'SPACELOG 9 BP'!$F20:$EE20)+SUMIF('SPACELOG 10 BP'!$F$2:$EE$2,DJ$4,'SPACELOG 10 BP'!$F20:$EE20)+SUMIF('SPACELOG 11 BP'!$F$2:$EE$2,DJ$4,'SPACELOG 11 BP'!$F20:$EE20)+SUMIF('SPACELOG 12 BP'!$F$2:$EE$2,DJ$4,'SPACELOG 12 BP'!$F20:$EE20)</f>
        <v>4900</v>
      </c>
      <c r="DK20" s="13">
        <f>SUMIF('reporting montigny'!$F$2:$EE$2,DK$4,'reporting montigny'!$F20:$EE20)+SUMIF('reporting boissy'!$F$2:$EE$2,DK$4,'reporting boissy'!$F20:$EE20)+SUMIF('reporting moussy'!$F$2:$EE$2,DK$4,'reporting moussy'!$F20:$EE20)+SUMIF('reporting trappes'!$F$2:$EE$2,DK$4,'reporting trappes'!$F20:$EE20)+SUMIF('SPACELOG 5 BP'!$F$2:$EE$2,DK$4,'SPACELOG 5 BP'!$F20:$EE20)+SUMIF('SPACELOG 6 BP'!$F$2:$EE$2,DK$4,'SPACELOG 6 BP'!$F20:$EE20)+SUMIF('SPACELOG 7 BP'!$F$2:$EE$2,DK$4,'SPACELOG 7 BP'!$F20:$EE20)+SUMIF('SPACELOG 8 BP'!$F$2:$EE$2,DK$4,'SPACELOG 8 BP'!$F20:$EE20)+SUMIF('SPACELOG 9 BP'!$F$2:$EE$2,DK$4,'SPACELOG 9 BP'!$F20:$EE20)+SUMIF('SPACELOG 10 BP'!$F$2:$EE$2,DK$4,'SPACELOG 10 BP'!$F20:$EE20)+SUMIF('SPACELOG 11 BP'!$F$2:$EE$2,DK$4,'SPACELOG 11 BP'!$F20:$EE20)+SUMIF('SPACELOG 12 BP'!$F$2:$EE$2,DK$4,'SPACELOG 12 BP'!$F20:$EE20)</f>
        <v>4900</v>
      </c>
      <c r="DL20" s="13">
        <f>SUMIF('reporting montigny'!$F$2:$EE$2,DL$4,'reporting montigny'!$F20:$EE20)+SUMIF('reporting boissy'!$F$2:$EE$2,DL$4,'reporting boissy'!$F20:$EE20)+SUMIF('reporting moussy'!$F$2:$EE$2,DL$4,'reporting moussy'!$F20:$EE20)+SUMIF('reporting trappes'!$F$2:$EE$2,DL$4,'reporting trappes'!$F20:$EE20)+SUMIF('SPACELOG 5 BP'!$F$2:$EE$2,DL$4,'SPACELOG 5 BP'!$F20:$EE20)+SUMIF('SPACELOG 6 BP'!$F$2:$EE$2,DL$4,'SPACELOG 6 BP'!$F20:$EE20)+SUMIF('SPACELOG 7 BP'!$F$2:$EE$2,DL$4,'SPACELOG 7 BP'!$F20:$EE20)+SUMIF('SPACELOG 8 BP'!$F$2:$EE$2,DL$4,'SPACELOG 8 BP'!$F20:$EE20)+SUMIF('SPACELOG 9 BP'!$F$2:$EE$2,DL$4,'SPACELOG 9 BP'!$F20:$EE20)+SUMIF('SPACELOG 10 BP'!$F$2:$EE$2,DL$4,'SPACELOG 10 BP'!$F20:$EE20)+SUMIF('SPACELOG 11 BP'!$F$2:$EE$2,DL$4,'SPACELOG 11 BP'!$F20:$EE20)+SUMIF('SPACELOG 12 BP'!$F$2:$EE$2,DL$4,'SPACELOG 12 BP'!$F20:$EE20)</f>
        <v>4900</v>
      </c>
      <c r="DM20" s="13">
        <f>SUMIF('reporting montigny'!$F$2:$EE$2,DM$4,'reporting montigny'!$F20:$EE20)+SUMIF('reporting boissy'!$F$2:$EE$2,DM$4,'reporting boissy'!$F20:$EE20)+SUMIF('reporting moussy'!$F$2:$EE$2,DM$4,'reporting moussy'!$F20:$EE20)+SUMIF('reporting trappes'!$F$2:$EE$2,DM$4,'reporting trappes'!$F20:$EE20)+SUMIF('SPACELOG 5 BP'!$F$2:$EE$2,DM$4,'SPACELOG 5 BP'!$F20:$EE20)+SUMIF('SPACELOG 6 BP'!$F$2:$EE$2,DM$4,'SPACELOG 6 BP'!$F20:$EE20)+SUMIF('SPACELOG 7 BP'!$F$2:$EE$2,DM$4,'SPACELOG 7 BP'!$F20:$EE20)+SUMIF('SPACELOG 8 BP'!$F$2:$EE$2,DM$4,'SPACELOG 8 BP'!$F20:$EE20)+SUMIF('SPACELOG 9 BP'!$F$2:$EE$2,DM$4,'SPACELOG 9 BP'!$F20:$EE20)+SUMIF('SPACELOG 10 BP'!$F$2:$EE$2,DM$4,'SPACELOG 10 BP'!$F20:$EE20)+SUMIF('SPACELOG 11 BP'!$F$2:$EE$2,DM$4,'SPACELOG 11 BP'!$F20:$EE20)+SUMIF('SPACELOG 12 BP'!$F$2:$EE$2,DM$4,'SPACELOG 12 BP'!$F20:$EE20)</f>
        <v>4900</v>
      </c>
      <c r="DN20" s="13">
        <f>SUMIF('reporting montigny'!$F$2:$EE$2,DN$4,'reporting montigny'!$F20:$EE20)+SUMIF('reporting boissy'!$F$2:$EE$2,DN$4,'reporting boissy'!$F20:$EE20)+SUMIF('reporting moussy'!$F$2:$EE$2,DN$4,'reporting moussy'!$F20:$EE20)+SUMIF('reporting trappes'!$F$2:$EE$2,DN$4,'reporting trappes'!$F20:$EE20)+SUMIF('SPACELOG 5 BP'!$F$2:$EE$2,DN$4,'SPACELOG 5 BP'!$F20:$EE20)+SUMIF('SPACELOG 6 BP'!$F$2:$EE$2,DN$4,'SPACELOG 6 BP'!$F20:$EE20)+SUMIF('SPACELOG 7 BP'!$F$2:$EE$2,DN$4,'SPACELOG 7 BP'!$F20:$EE20)+SUMIF('SPACELOG 8 BP'!$F$2:$EE$2,DN$4,'SPACELOG 8 BP'!$F20:$EE20)+SUMIF('SPACELOG 9 BP'!$F$2:$EE$2,DN$4,'SPACELOG 9 BP'!$F20:$EE20)+SUMIF('SPACELOG 10 BP'!$F$2:$EE$2,DN$4,'SPACELOG 10 BP'!$F20:$EE20)+SUMIF('SPACELOG 11 BP'!$F$2:$EE$2,DN$4,'SPACELOG 11 BP'!$F20:$EE20)+SUMIF('SPACELOG 12 BP'!$F$2:$EE$2,DN$4,'SPACELOG 12 BP'!$F20:$EE20)</f>
        <v>4900</v>
      </c>
      <c r="DO20" s="13">
        <f>SUMIF('reporting montigny'!$F$2:$EE$2,DO$4,'reporting montigny'!$F20:$EE20)+SUMIF('reporting boissy'!$F$2:$EE$2,DO$4,'reporting boissy'!$F20:$EE20)+SUMIF('reporting moussy'!$F$2:$EE$2,DO$4,'reporting moussy'!$F20:$EE20)+SUMIF('reporting trappes'!$F$2:$EE$2,DO$4,'reporting trappes'!$F20:$EE20)+SUMIF('SPACELOG 5 BP'!$F$2:$EE$2,DO$4,'SPACELOG 5 BP'!$F20:$EE20)+SUMIF('SPACELOG 6 BP'!$F$2:$EE$2,DO$4,'SPACELOG 6 BP'!$F20:$EE20)+SUMIF('SPACELOG 7 BP'!$F$2:$EE$2,DO$4,'SPACELOG 7 BP'!$F20:$EE20)+SUMIF('SPACELOG 8 BP'!$F$2:$EE$2,DO$4,'SPACELOG 8 BP'!$F20:$EE20)+SUMIF('SPACELOG 9 BP'!$F$2:$EE$2,DO$4,'SPACELOG 9 BP'!$F20:$EE20)+SUMIF('SPACELOG 10 BP'!$F$2:$EE$2,DO$4,'SPACELOG 10 BP'!$F20:$EE20)+SUMIF('SPACELOG 11 BP'!$F$2:$EE$2,DO$4,'SPACELOG 11 BP'!$F20:$EE20)+SUMIF('SPACELOG 12 BP'!$F$2:$EE$2,DO$4,'SPACELOG 12 BP'!$F20:$EE20)</f>
        <v>4900</v>
      </c>
      <c r="DP20" s="13">
        <f>SUMIF('reporting montigny'!$F$2:$EE$2,DP$4,'reporting montigny'!$F20:$EE20)+SUMIF('reporting boissy'!$F$2:$EE$2,DP$4,'reporting boissy'!$F20:$EE20)+SUMIF('reporting moussy'!$F$2:$EE$2,DP$4,'reporting moussy'!$F20:$EE20)+SUMIF('reporting trappes'!$F$2:$EE$2,DP$4,'reporting trappes'!$F20:$EE20)+SUMIF('SPACELOG 5 BP'!$F$2:$EE$2,DP$4,'SPACELOG 5 BP'!$F20:$EE20)+SUMIF('SPACELOG 6 BP'!$F$2:$EE$2,DP$4,'SPACELOG 6 BP'!$F20:$EE20)+SUMIF('SPACELOG 7 BP'!$F$2:$EE$2,DP$4,'SPACELOG 7 BP'!$F20:$EE20)+SUMIF('SPACELOG 8 BP'!$F$2:$EE$2,DP$4,'SPACELOG 8 BP'!$F20:$EE20)+SUMIF('SPACELOG 9 BP'!$F$2:$EE$2,DP$4,'SPACELOG 9 BP'!$F20:$EE20)+SUMIF('SPACELOG 10 BP'!$F$2:$EE$2,DP$4,'SPACELOG 10 BP'!$F20:$EE20)+SUMIF('SPACELOG 11 BP'!$F$2:$EE$2,DP$4,'SPACELOG 11 BP'!$F20:$EE20)+SUMIF('SPACELOG 12 BP'!$F$2:$EE$2,DP$4,'SPACELOG 12 BP'!$F20:$EE20)</f>
        <v>4900</v>
      </c>
      <c r="DQ20" s="13">
        <f>SUMIF('reporting montigny'!$F$2:$EE$2,DQ$4,'reporting montigny'!$F20:$EE20)+SUMIF('reporting boissy'!$F$2:$EE$2,DQ$4,'reporting boissy'!$F20:$EE20)+SUMIF('reporting moussy'!$F$2:$EE$2,DQ$4,'reporting moussy'!$F20:$EE20)+SUMIF('reporting trappes'!$F$2:$EE$2,DQ$4,'reporting trappes'!$F20:$EE20)+SUMIF('SPACELOG 5 BP'!$F$2:$EE$2,DQ$4,'SPACELOG 5 BP'!$F20:$EE20)+SUMIF('SPACELOG 6 BP'!$F$2:$EE$2,DQ$4,'SPACELOG 6 BP'!$F20:$EE20)+SUMIF('SPACELOG 7 BP'!$F$2:$EE$2,DQ$4,'SPACELOG 7 BP'!$F20:$EE20)+SUMIF('SPACELOG 8 BP'!$F$2:$EE$2,DQ$4,'SPACELOG 8 BP'!$F20:$EE20)+SUMIF('SPACELOG 9 BP'!$F$2:$EE$2,DQ$4,'SPACELOG 9 BP'!$F20:$EE20)+SUMIF('SPACELOG 10 BP'!$F$2:$EE$2,DQ$4,'SPACELOG 10 BP'!$F20:$EE20)+SUMIF('SPACELOG 11 BP'!$F$2:$EE$2,DQ$4,'SPACELOG 11 BP'!$F20:$EE20)+SUMIF('SPACELOG 12 BP'!$F$2:$EE$2,DQ$4,'SPACELOG 12 BP'!$F20:$EE20)</f>
        <v>4900</v>
      </c>
      <c r="DR20" s="14">
        <f t="shared" si="17"/>
        <v>58800</v>
      </c>
    </row>
    <row r="21" spans="1:122" x14ac:dyDescent="0.2">
      <c r="A21" s="11"/>
      <c r="B21" s="19"/>
      <c r="C21" s="20"/>
      <c r="E21" s="2" t="s">
        <v>73</v>
      </c>
      <c r="F21" s="13">
        <f>SUMIF('reporting montigny'!$F$2:$EE$2,F$4,'reporting montigny'!$F21:$EE21)+SUMIF('reporting boissy'!$F$2:$EE$2,F$4,'reporting boissy'!$F21:$EE21)+SUMIF('reporting moussy'!$F$2:$EE$2,F$4,'reporting moussy'!$F21:$EE21)+SUMIF('reporting trappes'!$F$2:$EE$2,F$4,'reporting trappes'!$F21:$EE21)+SUMIF('SPACELOG 5 BP'!$F$2:$EE$2,F$4,'SPACELOG 5 BP'!$F21:$EE21)+SUMIF('SPACELOG 6 BP'!$F$2:$EE$2,F$4,'SPACELOG 6 BP'!$F21:$EE21)+SUMIF('SPACELOG 7 BP'!$F$2:$EE$2,F$4,'SPACELOG 7 BP'!$F21:$EE21)+SUMIF('SPACELOG 8 BP'!$F$2:$EE$2,F$4,'SPACELOG 8 BP'!$F21:$EE21)+SUMIF('SPACELOG 9 BP'!$F$2:$EE$2,F$4,'SPACELOG 9 BP'!$F21:$EE21)+SUMIF('SPACELOG 10 BP'!$F$2:$EE$2,F$4,'SPACELOG 10 BP'!$F21:$EE21)+SUMIF('SPACELOG 11 BP'!$F$2:$EE$2,F$4,'SPACELOG 11 BP'!$F21:$EE21)+SUMIF('SPACELOG 12 BP'!$F$2:$EE$2,F$4,'SPACELOG 12 BP'!$F21:$EE21)</f>
        <v>0</v>
      </c>
      <c r="G21" s="13">
        <f>SUMIF('reporting montigny'!$F$2:$EE$2,G$4,'reporting montigny'!$F21:$EE21)+SUMIF('reporting boissy'!$F$2:$EE$2,G$4,'reporting boissy'!$F21:$EE21)+SUMIF('reporting moussy'!$F$2:$EE$2,G$4,'reporting moussy'!$F21:$EE21)+SUMIF('reporting trappes'!$F$2:$EE$2,G$4,'reporting trappes'!$F21:$EE21)+SUMIF('SPACELOG 5 BP'!$F$2:$EE$2,G$4,'SPACELOG 5 BP'!$F21:$EE21)+SUMIF('SPACELOG 6 BP'!$F$2:$EE$2,G$4,'SPACELOG 6 BP'!$F21:$EE21)+SUMIF('SPACELOG 7 BP'!$F$2:$EE$2,G$4,'SPACELOG 7 BP'!$F21:$EE21)+SUMIF('SPACELOG 8 BP'!$F$2:$EE$2,G$4,'SPACELOG 8 BP'!$F21:$EE21)+SUMIF('SPACELOG 9 BP'!$F$2:$EE$2,G$4,'SPACELOG 9 BP'!$F21:$EE21)+SUMIF('SPACELOG 10 BP'!$F$2:$EE$2,G$4,'SPACELOG 10 BP'!$F21:$EE21)+SUMIF('SPACELOG 11 BP'!$F$2:$EE$2,G$4,'SPACELOG 11 BP'!$F21:$EE21)+SUMIF('SPACELOG 12 BP'!$F$2:$EE$2,G$4,'SPACELOG 12 BP'!$F21:$EE21)</f>
        <v>0</v>
      </c>
      <c r="H21" s="13">
        <f>SUMIF('reporting montigny'!$F$2:$EE$2,H$4,'reporting montigny'!$F21:$EE21)+SUMIF('reporting boissy'!$F$2:$EE$2,H$4,'reporting boissy'!$F21:$EE21)+SUMIF('reporting moussy'!$F$2:$EE$2,H$4,'reporting moussy'!$F21:$EE21)+SUMIF('reporting trappes'!$F$2:$EE$2,H$4,'reporting trappes'!$F21:$EE21)+SUMIF('SPACELOG 5 BP'!$F$2:$EE$2,H$4,'SPACELOG 5 BP'!$F21:$EE21)+SUMIF('SPACELOG 6 BP'!$F$2:$EE$2,H$4,'SPACELOG 6 BP'!$F21:$EE21)+SUMIF('SPACELOG 7 BP'!$F$2:$EE$2,H$4,'SPACELOG 7 BP'!$F21:$EE21)+SUMIF('SPACELOG 8 BP'!$F$2:$EE$2,H$4,'SPACELOG 8 BP'!$F21:$EE21)+SUMIF('SPACELOG 9 BP'!$F$2:$EE$2,H$4,'SPACELOG 9 BP'!$F21:$EE21)+SUMIF('SPACELOG 10 BP'!$F$2:$EE$2,H$4,'SPACELOG 10 BP'!$F21:$EE21)+SUMIF('SPACELOG 11 BP'!$F$2:$EE$2,H$4,'SPACELOG 11 BP'!$F21:$EE21)+SUMIF('SPACELOG 12 BP'!$F$2:$EE$2,H$4,'SPACELOG 12 BP'!$F21:$EE21)</f>
        <v>0</v>
      </c>
      <c r="I21" s="13">
        <f>SUMIF('reporting montigny'!$F$2:$EE$2,I$4,'reporting montigny'!$F21:$EE21)+SUMIF('reporting boissy'!$F$2:$EE$2,I$4,'reporting boissy'!$F21:$EE21)+SUMIF('reporting moussy'!$F$2:$EE$2,I$4,'reporting moussy'!$F21:$EE21)+SUMIF('reporting trappes'!$F$2:$EE$2,I$4,'reporting trappes'!$F21:$EE21)+SUMIF('SPACELOG 5 BP'!$F$2:$EE$2,I$4,'SPACELOG 5 BP'!$F21:$EE21)+SUMIF('SPACELOG 6 BP'!$F$2:$EE$2,I$4,'SPACELOG 6 BP'!$F21:$EE21)+SUMIF('SPACELOG 7 BP'!$F$2:$EE$2,I$4,'SPACELOG 7 BP'!$F21:$EE21)+SUMIF('SPACELOG 8 BP'!$F$2:$EE$2,I$4,'SPACELOG 8 BP'!$F21:$EE21)+SUMIF('SPACELOG 9 BP'!$F$2:$EE$2,I$4,'SPACELOG 9 BP'!$F21:$EE21)+SUMIF('SPACELOG 10 BP'!$F$2:$EE$2,I$4,'SPACELOG 10 BP'!$F21:$EE21)+SUMIF('SPACELOG 11 BP'!$F$2:$EE$2,I$4,'SPACELOG 11 BP'!$F21:$EE21)+SUMIF('SPACELOG 12 BP'!$F$2:$EE$2,I$4,'SPACELOG 12 BP'!$F21:$EE21)</f>
        <v>0</v>
      </c>
      <c r="J21" s="13">
        <f>SUMIF('reporting montigny'!$F$2:$EE$2,J$4,'reporting montigny'!$F21:$EE21)+SUMIF('reporting boissy'!$F$2:$EE$2,J$4,'reporting boissy'!$F21:$EE21)+SUMIF('reporting moussy'!$F$2:$EE$2,J$4,'reporting moussy'!$F21:$EE21)+SUMIF('reporting trappes'!$F$2:$EE$2,J$4,'reporting trappes'!$F21:$EE21)+SUMIF('SPACELOG 5 BP'!$F$2:$EE$2,J$4,'SPACELOG 5 BP'!$F21:$EE21)+SUMIF('SPACELOG 6 BP'!$F$2:$EE$2,J$4,'SPACELOG 6 BP'!$F21:$EE21)+SUMIF('SPACELOG 7 BP'!$F$2:$EE$2,J$4,'SPACELOG 7 BP'!$F21:$EE21)+SUMIF('SPACELOG 8 BP'!$F$2:$EE$2,J$4,'SPACELOG 8 BP'!$F21:$EE21)+SUMIF('SPACELOG 9 BP'!$F$2:$EE$2,J$4,'SPACELOG 9 BP'!$F21:$EE21)+SUMIF('SPACELOG 10 BP'!$F$2:$EE$2,J$4,'SPACELOG 10 BP'!$F21:$EE21)+SUMIF('SPACELOG 11 BP'!$F$2:$EE$2,J$4,'SPACELOG 11 BP'!$F21:$EE21)+SUMIF('SPACELOG 12 BP'!$F$2:$EE$2,J$4,'SPACELOG 12 BP'!$F21:$EE21)</f>
        <v>0</v>
      </c>
      <c r="K21" s="13">
        <f>SUMIF('reporting montigny'!$F$2:$EE$2,K$4,'reporting montigny'!$F21:$EE21)+SUMIF('reporting boissy'!$F$2:$EE$2,K$4,'reporting boissy'!$F21:$EE21)+SUMIF('reporting moussy'!$F$2:$EE$2,K$4,'reporting moussy'!$F21:$EE21)+SUMIF('reporting trappes'!$F$2:$EE$2,K$4,'reporting trappes'!$F21:$EE21)+SUMIF('SPACELOG 5 BP'!$F$2:$EE$2,K$4,'SPACELOG 5 BP'!$F21:$EE21)+SUMIF('SPACELOG 6 BP'!$F$2:$EE$2,K$4,'SPACELOG 6 BP'!$F21:$EE21)+SUMIF('SPACELOG 7 BP'!$F$2:$EE$2,K$4,'SPACELOG 7 BP'!$F21:$EE21)+SUMIF('SPACELOG 8 BP'!$F$2:$EE$2,K$4,'SPACELOG 8 BP'!$F21:$EE21)+SUMIF('SPACELOG 9 BP'!$F$2:$EE$2,K$4,'SPACELOG 9 BP'!$F21:$EE21)+SUMIF('SPACELOG 10 BP'!$F$2:$EE$2,K$4,'SPACELOG 10 BP'!$F21:$EE21)+SUMIF('SPACELOG 11 BP'!$F$2:$EE$2,K$4,'SPACELOG 11 BP'!$F21:$EE21)+SUMIF('SPACELOG 12 BP'!$F$2:$EE$2,K$4,'SPACELOG 12 BP'!$F21:$EE21)</f>
        <v>0</v>
      </c>
      <c r="L21" s="13">
        <f>SUMIF('reporting montigny'!$F$2:$EE$2,L$4,'reporting montigny'!$F21:$EE21)+SUMIF('reporting boissy'!$F$2:$EE$2,L$4,'reporting boissy'!$F21:$EE21)+SUMIF('reporting moussy'!$F$2:$EE$2,L$4,'reporting moussy'!$F21:$EE21)+SUMIF('reporting trappes'!$F$2:$EE$2,L$4,'reporting trappes'!$F21:$EE21)+SUMIF('SPACELOG 5 BP'!$F$2:$EE$2,L$4,'SPACELOG 5 BP'!$F21:$EE21)+SUMIF('SPACELOG 6 BP'!$F$2:$EE$2,L$4,'SPACELOG 6 BP'!$F21:$EE21)+SUMIF('SPACELOG 7 BP'!$F$2:$EE$2,L$4,'SPACELOG 7 BP'!$F21:$EE21)+SUMIF('SPACELOG 8 BP'!$F$2:$EE$2,L$4,'SPACELOG 8 BP'!$F21:$EE21)+SUMIF('SPACELOG 9 BP'!$F$2:$EE$2,L$4,'SPACELOG 9 BP'!$F21:$EE21)+SUMIF('SPACELOG 10 BP'!$F$2:$EE$2,L$4,'SPACELOG 10 BP'!$F21:$EE21)+SUMIF('SPACELOG 11 BP'!$F$2:$EE$2,L$4,'SPACELOG 11 BP'!$F21:$EE21)+SUMIF('SPACELOG 12 BP'!$F$2:$EE$2,L$4,'SPACELOG 12 BP'!$F21:$EE21)</f>
        <v>0</v>
      </c>
      <c r="M21" s="13">
        <f>SUMIF('reporting montigny'!$F$2:$EE$2,M$4,'reporting montigny'!$F21:$EE21)+SUMIF('reporting boissy'!$F$2:$EE$2,M$4,'reporting boissy'!$F21:$EE21)+SUMIF('reporting moussy'!$F$2:$EE$2,M$4,'reporting moussy'!$F21:$EE21)+SUMIF('reporting trappes'!$F$2:$EE$2,M$4,'reporting trappes'!$F21:$EE21)+SUMIF('SPACELOG 5 BP'!$F$2:$EE$2,M$4,'SPACELOG 5 BP'!$F21:$EE21)+SUMIF('SPACELOG 6 BP'!$F$2:$EE$2,M$4,'SPACELOG 6 BP'!$F21:$EE21)+SUMIF('SPACELOG 7 BP'!$F$2:$EE$2,M$4,'SPACELOG 7 BP'!$F21:$EE21)+SUMIF('SPACELOG 8 BP'!$F$2:$EE$2,M$4,'SPACELOG 8 BP'!$F21:$EE21)+SUMIF('SPACELOG 9 BP'!$F$2:$EE$2,M$4,'SPACELOG 9 BP'!$F21:$EE21)+SUMIF('SPACELOG 10 BP'!$F$2:$EE$2,M$4,'SPACELOG 10 BP'!$F21:$EE21)+SUMIF('SPACELOG 11 BP'!$F$2:$EE$2,M$4,'SPACELOG 11 BP'!$F21:$EE21)+SUMIF('SPACELOG 12 BP'!$F$2:$EE$2,M$4,'SPACELOG 12 BP'!$F21:$EE21)</f>
        <v>0</v>
      </c>
      <c r="N21" s="13">
        <f>SUMIF('reporting montigny'!$F$2:$EE$2,N$4,'reporting montigny'!$F21:$EE21)+SUMIF('reporting boissy'!$F$2:$EE$2,N$4,'reporting boissy'!$F21:$EE21)+SUMIF('reporting moussy'!$F$2:$EE$2,N$4,'reporting moussy'!$F21:$EE21)+SUMIF('reporting trappes'!$F$2:$EE$2,N$4,'reporting trappes'!$F21:$EE21)+SUMIF('SPACELOG 5 BP'!$F$2:$EE$2,N$4,'SPACELOG 5 BP'!$F21:$EE21)+SUMIF('SPACELOG 6 BP'!$F$2:$EE$2,N$4,'SPACELOG 6 BP'!$F21:$EE21)+SUMIF('SPACELOG 7 BP'!$F$2:$EE$2,N$4,'SPACELOG 7 BP'!$F21:$EE21)+SUMIF('SPACELOG 8 BP'!$F$2:$EE$2,N$4,'SPACELOG 8 BP'!$F21:$EE21)+SUMIF('SPACELOG 9 BP'!$F$2:$EE$2,N$4,'SPACELOG 9 BP'!$F21:$EE21)+SUMIF('SPACELOG 10 BP'!$F$2:$EE$2,N$4,'SPACELOG 10 BP'!$F21:$EE21)+SUMIF('SPACELOG 11 BP'!$F$2:$EE$2,N$4,'SPACELOG 11 BP'!$F21:$EE21)+SUMIF('SPACELOG 12 BP'!$F$2:$EE$2,N$4,'SPACELOG 12 BP'!$F21:$EE21)</f>
        <v>0</v>
      </c>
      <c r="O21" s="13">
        <f>SUMIF('reporting montigny'!$F$2:$EE$2,O$4,'reporting montigny'!$F21:$EE21)+SUMIF('reporting boissy'!$F$2:$EE$2,O$4,'reporting boissy'!$F21:$EE21)+SUMIF('reporting moussy'!$F$2:$EE$2,O$4,'reporting moussy'!$F21:$EE21)+SUMIF('reporting trappes'!$F$2:$EE$2,O$4,'reporting trappes'!$F21:$EE21)+SUMIF('SPACELOG 5 BP'!$F$2:$EE$2,O$4,'SPACELOG 5 BP'!$F21:$EE21)+SUMIF('SPACELOG 6 BP'!$F$2:$EE$2,O$4,'SPACELOG 6 BP'!$F21:$EE21)+SUMIF('SPACELOG 7 BP'!$F$2:$EE$2,O$4,'SPACELOG 7 BP'!$F21:$EE21)+SUMIF('SPACELOG 8 BP'!$F$2:$EE$2,O$4,'SPACELOG 8 BP'!$F21:$EE21)+SUMIF('SPACELOG 9 BP'!$F$2:$EE$2,O$4,'SPACELOG 9 BP'!$F21:$EE21)+SUMIF('SPACELOG 10 BP'!$F$2:$EE$2,O$4,'SPACELOG 10 BP'!$F21:$EE21)+SUMIF('SPACELOG 11 BP'!$F$2:$EE$2,O$4,'SPACELOG 11 BP'!$F21:$EE21)+SUMIF('SPACELOG 12 BP'!$F$2:$EE$2,O$4,'SPACELOG 12 BP'!$F21:$EE21)</f>
        <v>0</v>
      </c>
      <c r="P21" s="13">
        <f>SUMIF('reporting montigny'!$F$2:$EE$2,P$4,'reporting montigny'!$F21:$EE21)+SUMIF('reporting boissy'!$F$2:$EE$2,P$4,'reporting boissy'!$F21:$EE21)+SUMIF('reporting moussy'!$F$2:$EE$2,P$4,'reporting moussy'!$F21:$EE21)+SUMIF('reporting trappes'!$F$2:$EE$2,P$4,'reporting trappes'!$F21:$EE21)+SUMIF('SPACELOG 5 BP'!$F$2:$EE$2,P$4,'SPACELOG 5 BP'!$F21:$EE21)+SUMIF('SPACELOG 6 BP'!$F$2:$EE$2,P$4,'SPACELOG 6 BP'!$F21:$EE21)+SUMIF('SPACELOG 7 BP'!$F$2:$EE$2,P$4,'SPACELOG 7 BP'!$F21:$EE21)+SUMIF('SPACELOG 8 BP'!$F$2:$EE$2,P$4,'SPACELOG 8 BP'!$F21:$EE21)+SUMIF('SPACELOG 9 BP'!$F$2:$EE$2,P$4,'SPACELOG 9 BP'!$F21:$EE21)+SUMIF('SPACELOG 10 BP'!$F$2:$EE$2,P$4,'SPACELOG 10 BP'!$F21:$EE21)+SUMIF('SPACELOG 11 BP'!$F$2:$EE$2,P$4,'SPACELOG 11 BP'!$F21:$EE21)+SUMIF('SPACELOG 12 BP'!$F$2:$EE$2,P$4,'SPACELOG 12 BP'!$F21:$EE21)</f>
        <v>0</v>
      </c>
      <c r="Q21" s="13">
        <f>SUMIF('reporting montigny'!$F$2:$EE$2,Q$4,'reporting montigny'!$F21:$EE21)+SUMIF('reporting boissy'!$F$2:$EE$2,Q$4,'reporting boissy'!$F21:$EE21)+SUMIF('reporting moussy'!$F$2:$EE$2,Q$4,'reporting moussy'!$F21:$EE21)+SUMIF('reporting trappes'!$F$2:$EE$2,Q$4,'reporting trappes'!$F21:$EE21)+SUMIF('SPACELOG 5 BP'!$F$2:$EE$2,Q$4,'SPACELOG 5 BP'!$F21:$EE21)+SUMIF('SPACELOG 6 BP'!$F$2:$EE$2,Q$4,'SPACELOG 6 BP'!$F21:$EE21)+SUMIF('SPACELOG 7 BP'!$F$2:$EE$2,Q$4,'SPACELOG 7 BP'!$F21:$EE21)+SUMIF('SPACELOG 8 BP'!$F$2:$EE$2,Q$4,'SPACELOG 8 BP'!$F21:$EE21)+SUMIF('SPACELOG 9 BP'!$F$2:$EE$2,Q$4,'SPACELOG 9 BP'!$F21:$EE21)+SUMIF('SPACELOG 10 BP'!$F$2:$EE$2,Q$4,'SPACELOG 10 BP'!$F21:$EE21)+SUMIF('SPACELOG 11 BP'!$F$2:$EE$2,Q$4,'SPACELOG 11 BP'!$F21:$EE21)+SUMIF('SPACELOG 12 BP'!$F$2:$EE$2,Q$4,'SPACELOG 12 BP'!$F21:$EE21)</f>
        <v>0</v>
      </c>
      <c r="R21" s="14">
        <f t="shared" si="9"/>
        <v>0</v>
      </c>
      <c r="S21" s="13">
        <f>SUMIF('reporting montigny'!$F$2:$EE$2,S$4,'reporting montigny'!$F21:$EE21)+SUMIF('reporting boissy'!$F$2:$EE$2,S$4,'reporting boissy'!$F21:$EE21)+SUMIF('reporting moussy'!$F$2:$EE$2,S$4,'reporting moussy'!$F21:$EE21)+SUMIF('reporting trappes'!$F$2:$EE$2,S$4,'reporting trappes'!$F21:$EE21)+SUMIF('SPACELOG 5 BP'!$F$2:$EE$2,S$4,'SPACELOG 5 BP'!$F21:$EE21)+SUMIF('SPACELOG 6 BP'!$F$2:$EE$2,S$4,'SPACELOG 6 BP'!$F21:$EE21)+SUMIF('SPACELOG 7 BP'!$F$2:$EE$2,S$4,'SPACELOG 7 BP'!$F21:$EE21)+SUMIF('SPACELOG 8 BP'!$F$2:$EE$2,S$4,'SPACELOG 8 BP'!$F21:$EE21)+SUMIF('SPACELOG 9 BP'!$F$2:$EE$2,S$4,'SPACELOG 9 BP'!$F21:$EE21)+SUMIF('SPACELOG 10 BP'!$F$2:$EE$2,S$4,'SPACELOG 10 BP'!$F21:$EE21)+SUMIF('SPACELOG 11 BP'!$F$2:$EE$2,S$4,'SPACELOG 11 BP'!$F21:$EE21)+SUMIF('SPACELOG 12 BP'!$F$2:$EE$2,S$4,'SPACELOG 12 BP'!$F21:$EE21)</f>
        <v>0</v>
      </c>
      <c r="T21" s="13">
        <f>SUMIF('reporting montigny'!$F$2:$EE$2,T$4,'reporting montigny'!$F21:$EE21)+SUMIF('reporting boissy'!$F$2:$EE$2,T$4,'reporting boissy'!$F21:$EE21)+SUMIF('reporting moussy'!$F$2:$EE$2,T$4,'reporting moussy'!$F21:$EE21)+SUMIF('reporting trappes'!$F$2:$EE$2,T$4,'reporting trappes'!$F21:$EE21)+SUMIF('SPACELOG 5 BP'!$F$2:$EE$2,T$4,'SPACELOG 5 BP'!$F21:$EE21)+SUMIF('SPACELOG 6 BP'!$F$2:$EE$2,T$4,'SPACELOG 6 BP'!$F21:$EE21)+SUMIF('SPACELOG 7 BP'!$F$2:$EE$2,T$4,'SPACELOG 7 BP'!$F21:$EE21)+SUMIF('SPACELOG 8 BP'!$F$2:$EE$2,T$4,'SPACELOG 8 BP'!$F21:$EE21)+SUMIF('SPACELOG 9 BP'!$F$2:$EE$2,T$4,'SPACELOG 9 BP'!$F21:$EE21)+SUMIF('SPACELOG 10 BP'!$F$2:$EE$2,T$4,'SPACELOG 10 BP'!$F21:$EE21)+SUMIF('SPACELOG 11 BP'!$F$2:$EE$2,T$4,'SPACELOG 11 BP'!$F21:$EE21)+SUMIF('SPACELOG 12 BP'!$F$2:$EE$2,T$4,'SPACELOG 12 BP'!$F21:$EE21)</f>
        <v>0</v>
      </c>
      <c r="U21" s="13">
        <f>SUMIF('reporting montigny'!$F$2:$EE$2,U$4,'reporting montigny'!$F21:$EE21)+SUMIF('reporting boissy'!$F$2:$EE$2,U$4,'reporting boissy'!$F21:$EE21)+SUMIF('reporting moussy'!$F$2:$EE$2,U$4,'reporting moussy'!$F21:$EE21)+SUMIF('reporting trappes'!$F$2:$EE$2,U$4,'reporting trappes'!$F21:$EE21)+SUMIF('SPACELOG 5 BP'!$F$2:$EE$2,U$4,'SPACELOG 5 BP'!$F21:$EE21)+SUMIF('SPACELOG 6 BP'!$F$2:$EE$2,U$4,'SPACELOG 6 BP'!$F21:$EE21)+SUMIF('SPACELOG 7 BP'!$F$2:$EE$2,U$4,'SPACELOG 7 BP'!$F21:$EE21)+SUMIF('SPACELOG 8 BP'!$F$2:$EE$2,U$4,'SPACELOG 8 BP'!$F21:$EE21)+SUMIF('SPACELOG 9 BP'!$F$2:$EE$2,U$4,'SPACELOG 9 BP'!$F21:$EE21)+SUMIF('SPACELOG 10 BP'!$F$2:$EE$2,U$4,'SPACELOG 10 BP'!$F21:$EE21)+SUMIF('SPACELOG 11 BP'!$F$2:$EE$2,U$4,'SPACELOG 11 BP'!$F21:$EE21)+SUMIF('SPACELOG 12 BP'!$F$2:$EE$2,U$4,'SPACELOG 12 BP'!$F21:$EE21)</f>
        <v>0</v>
      </c>
      <c r="V21" s="13">
        <f>SUMIF('reporting montigny'!$F$2:$EE$2,V$4,'reporting montigny'!$F21:$EE21)+SUMIF('reporting boissy'!$F$2:$EE$2,V$4,'reporting boissy'!$F21:$EE21)+SUMIF('reporting moussy'!$F$2:$EE$2,V$4,'reporting moussy'!$F21:$EE21)+SUMIF('reporting trappes'!$F$2:$EE$2,V$4,'reporting trappes'!$F21:$EE21)+SUMIF('SPACELOG 5 BP'!$F$2:$EE$2,V$4,'SPACELOG 5 BP'!$F21:$EE21)+SUMIF('SPACELOG 6 BP'!$F$2:$EE$2,V$4,'SPACELOG 6 BP'!$F21:$EE21)+SUMIF('SPACELOG 7 BP'!$F$2:$EE$2,V$4,'SPACELOG 7 BP'!$F21:$EE21)+SUMIF('SPACELOG 8 BP'!$F$2:$EE$2,V$4,'SPACELOG 8 BP'!$F21:$EE21)+SUMIF('SPACELOG 9 BP'!$F$2:$EE$2,V$4,'SPACELOG 9 BP'!$F21:$EE21)+SUMIF('SPACELOG 10 BP'!$F$2:$EE$2,V$4,'SPACELOG 10 BP'!$F21:$EE21)+SUMIF('SPACELOG 11 BP'!$F$2:$EE$2,V$4,'SPACELOG 11 BP'!$F21:$EE21)+SUMIF('SPACELOG 12 BP'!$F$2:$EE$2,V$4,'SPACELOG 12 BP'!$F21:$EE21)</f>
        <v>0</v>
      </c>
      <c r="W21" s="13">
        <f>SUMIF('reporting montigny'!$F$2:$EE$2,W$4,'reporting montigny'!$F21:$EE21)+SUMIF('reporting boissy'!$F$2:$EE$2,W$4,'reporting boissy'!$F21:$EE21)+SUMIF('reporting moussy'!$F$2:$EE$2,W$4,'reporting moussy'!$F21:$EE21)+SUMIF('reporting trappes'!$F$2:$EE$2,W$4,'reporting trappes'!$F21:$EE21)+SUMIF('SPACELOG 5 BP'!$F$2:$EE$2,W$4,'SPACELOG 5 BP'!$F21:$EE21)+SUMIF('SPACELOG 6 BP'!$F$2:$EE$2,W$4,'SPACELOG 6 BP'!$F21:$EE21)+SUMIF('SPACELOG 7 BP'!$F$2:$EE$2,W$4,'SPACELOG 7 BP'!$F21:$EE21)+SUMIF('SPACELOG 8 BP'!$F$2:$EE$2,W$4,'SPACELOG 8 BP'!$F21:$EE21)+SUMIF('SPACELOG 9 BP'!$F$2:$EE$2,W$4,'SPACELOG 9 BP'!$F21:$EE21)+SUMIF('SPACELOG 10 BP'!$F$2:$EE$2,W$4,'SPACELOG 10 BP'!$F21:$EE21)+SUMIF('SPACELOG 11 BP'!$F$2:$EE$2,W$4,'SPACELOG 11 BP'!$F21:$EE21)+SUMIF('SPACELOG 12 BP'!$F$2:$EE$2,W$4,'SPACELOG 12 BP'!$F21:$EE21)</f>
        <v>1300</v>
      </c>
      <c r="X21" s="13">
        <f>SUMIF('reporting montigny'!$F$2:$EE$2,X$4,'reporting montigny'!$F21:$EE21)+SUMIF('reporting boissy'!$F$2:$EE$2,X$4,'reporting boissy'!$F21:$EE21)+SUMIF('reporting moussy'!$F$2:$EE$2,X$4,'reporting moussy'!$F21:$EE21)+SUMIF('reporting trappes'!$F$2:$EE$2,X$4,'reporting trappes'!$F21:$EE21)+SUMIF('SPACELOG 5 BP'!$F$2:$EE$2,X$4,'SPACELOG 5 BP'!$F21:$EE21)+SUMIF('SPACELOG 6 BP'!$F$2:$EE$2,X$4,'SPACELOG 6 BP'!$F21:$EE21)+SUMIF('SPACELOG 7 BP'!$F$2:$EE$2,X$4,'SPACELOG 7 BP'!$F21:$EE21)+SUMIF('SPACELOG 8 BP'!$F$2:$EE$2,X$4,'SPACELOG 8 BP'!$F21:$EE21)+SUMIF('SPACELOG 9 BP'!$F$2:$EE$2,X$4,'SPACELOG 9 BP'!$F21:$EE21)+SUMIF('SPACELOG 10 BP'!$F$2:$EE$2,X$4,'SPACELOG 10 BP'!$F21:$EE21)+SUMIF('SPACELOG 11 BP'!$F$2:$EE$2,X$4,'SPACELOG 11 BP'!$F21:$EE21)+SUMIF('SPACELOG 12 BP'!$F$2:$EE$2,X$4,'SPACELOG 12 BP'!$F21:$EE21)</f>
        <v>1300</v>
      </c>
      <c r="Y21" s="13">
        <f>SUMIF('reporting montigny'!$F$2:$EE$2,Y$4,'reporting montigny'!$F21:$EE21)+SUMIF('reporting boissy'!$F$2:$EE$2,Y$4,'reporting boissy'!$F21:$EE21)+SUMIF('reporting moussy'!$F$2:$EE$2,Y$4,'reporting moussy'!$F21:$EE21)+SUMIF('reporting trappes'!$F$2:$EE$2,Y$4,'reporting trappes'!$F21:$EE21)+SUMIF('SPACELOG 5 BP'!$F$2:$EE$2,Y$4,'SPACELOG 5 BP'!$F21:$EE21)+SUMIF('SPACELOG 6 BP'!$F$2:$EE$2,Y$4,'SPACELOG 6 BP'!$F21:$EE21)+SUMIF('SPACELOG 7 BP'!$F$2:$EE$2,Y$4,'SPACELOG 7 BP'!$F21:$EE21)+SUMIF('SPACELOG 8 BP'!$F$2:$EE$2,Y$4,'SPACELOG 8 BP'!$F21:$EE21)+SUMIF('SPACELOG 9 BP'!$F$2:$EE$2,Y$4,'SPACELOG 9 BP'!$F21:$EE21)+SUMIF('SPACELOG 10 BP'!$F$2:$EE$2,Y$4,'SPACELOG 10 BP'!$F21:$EE21)+SUMIF('SPACELOG 11 BP'!$F$2:$EE$2,Y$4,'SPACELOG 11 BP'!$F21:$EE21)+SUMIF('SPACELOG 12 BP'!$F$2:$EE$2,Y$4,'SPACELOG 12 BP'!$F21:$EE21)</f>
        <v>1300</v>
      </c>
      <c r="Z21" s="13">
        <f>SUMIF('reporting montigny'!$F$2:$EE$2,Z$4,'reporting montigny'!$F21:$EE21)+SUMIF('reporting boissy'!$F$2:$EE$2,Z$4,'reporting boissy'!$F21:$EE21)+SUMIF('reporting moussy'!$F$2:$EE$2,Z$4,'reporting moussy'!$F21:$EE21)+SUMIF('reporting trappes'!$F$2:$EE$2,Z$4,'reporting trappes'!$F21:$EE21)+SUMIF('SPACELOG 5 BP'!$F$2:$EE$2,Z$4,'SPACELOG 5 BP'!$F21:$EE21)+SUMIF('SPACELOG 6 BP'!$F$2:$EE$2,Z$4,'SPACELOG 6 BP'!$F21:$EE21)+SUMIF('SPACELOG 7 BP'!$F$2:$EE$2,Z$4,'SPACELOG 7 BP'!$F21:$EE21)+SUMIF('SPACELOG 8 BP'!$F$2:$EE$2,Z$4,'SPACELOG 8 BP'!$F21:$EE21)+SUMIF('SPACELOG 9 BP'!$F$2:$EE$2,Z$4,'SPACELOG 9 BP'!$F21:$EE21)+SUMIF('SPACELOG 10 BP'!$F$2:$EE$2,Z$4,'SPACELOG 10 BP'!$F21:$EE21)+SUMIF('SPACELOG 11 BP'!$F$2:$EE$2,Z$4,'SPACELOG 11 BP'!$F21:$EE21)+SUMIF('SPACELOG 12 BP'!$F$2:$EE$2,Z$4,'SPACELOG 12 BP'!$F21:$EE21)</f>
        <v>1300</v>
      </c>
      <c r="AA21" s="13">
        <f>SUMIF('reporting montigny'!$F$2:$EE$2,AA$4,'reporting montigny'!$F21:$EE21)+SUMIF('reporting boissy'!$F$2:$EE$2,AA$4,'reporting boissy'!$F21:$EE21)+SUMIF('reporting moussy'!$F$2:$EE$2,AA$4,'reporting moussy'!$F21:$EE21)+SUMIF('reporting trappes'!$F$2:$EE$2,AA$4,'reporting trappes'!$F21:$EE21)+SUMIF('SPACELOG 5 BP'!$F$2:$EE$2,AA$4,'SPACELOG 5 BP'!$F21:$EE21)+SUMIF('SPACELOG 6 BP'!$F$2:$EE$2,AA$4,'SPACELOG 6 BP'!$F21:$EE21)+SUMIF('SPACELOG 7 BP'!$F$2:$EE$2,AA$4,'SPACELOG 7 BP'!$F21:$EE21)+SUMIF('SPACELOG 8 BP'!$F$2:$EE$2,AA$4,'SPACELOG 8 BP'!$F21:$EE21)+SUMIF('SPACELOG 9 BP'!$F$2:$EE$2,AA$4,'SPACELOG 9 BP'!$F21:$EE21)+SUMIF('SPACELOG 10 BP'!$F$2:$EE$2,AA$4,'SPACELOG 10 BP'!$F21:$EE21)+SUMIF('SPACELOG 11 BP'!$F$2:$EE$2,AA$4,'SPACELOG 11 BP'!$F21:$EE21)+SUMIF('SPACELOG 12 BP'!$F$2:$EE$2,AA$4,'SPACELOG 12 BP'!$F21:$EE21)</f>
        <v>1300</v>
      </c>
      <c r="AB21" s="13">
        <f>SUMIF('reporting montigny'!$F$2:$EE$2,AB$4,'reporting montigny'!$F21:$EE21)+SUMIF('reporting boissy'!$F$2:$EE$2,AB$4,'reporting boissy'!$F21:$EE21)+SUMIF('reporting moussy'!$F$2:$EE$2,AB$4,'reporting moussy'!$F21:$EE21)+SUMIF('reporting trappes'!$F$2:$EE$2,AB$4,'reporting trappes'!$F21:$EE21)+SUMIF('SPACELOG 5 BP'!$F$2:$EE$2,AB$4,'SPACELOG 5 BP'!$F21:$EE21)+SUMIF('SPACELOG 6 BP'!$F$2:$EE$2,AB$4,'SPACELOG 6 BP'!$F21:$EE21)+SUMIF('SPACELOG 7 BP'!$F$2:$EE$2,AB$4,'SPACELOG 7 BP'!$F21:$EE21)+SUMIF('SPACELOG 8 BP'!$F$2:$EE$2,AB$4,'SPACELOG 8 BP'!$F21:$EE21)+SUMIF('SPACELOG 9 BP'!$F$2:$EE$2,AB$4,'SPACELOG 9 BP'!$F21:$EE21)+SUMIF('SPACELOG 10 BP'!$F$2:$EE$2,AB$4,'SPACELOG 10 BP'!$F21:$EE21)+SUMIF('SPACELOG 11 BP'!$F$2:$EE$2,AB$4,'SPACELOG 11 BP'!$F21:$EE21)+SUMIF('SPACELOG 12 BP'!$F$2:$EE$2,AB$4,'SPACELOG 12 BP'!$F21:$EE21)</f>
        <v>1300</v>
      </c>
      <c r="AC21" s="13">
        <f>SUMIF('reporting montigny'!$F$2:$EE$2,AC$4,'reporting montigny'!$F21:$EE21)+SUMIF('reporting boissy'!$F$2:$EE$2,AC$4,'reporting boissy'!$F21:$EE21)+SUMIF('reporting moussy'!$F$2:$EE$2,AC$4,'reporting moussy'!$F21:$EE21)+SUMIF('reporting trappes'!$F$2:$EE$2,AC$4,'reporting trappes'!$F21:$EE21)+SUMIF('SPACELOG 5 BP'!$F$2:$EE$2,AC$4,'SPACELOG 5 BP'!$F21:$EE21)+SUMIF('SPACELOG 6 BP'!$F$2:$EE$2,AC$4,'SPACELOG 6 BP'!$F21:$EE21)+SUMIF('SPACELOG 7 BP'!$F$2:$EE$2,AC$4,'SPACELOG 7 BP'!$F21:$EE21)+SUMIF('SPACELOG 8 BP'!$F$2:$EE$2,AC$4,'SPACELOG 8 BP'!$F21:$EE21)+SUMIF('SPACELOG 9 BP'!$F$2:$EE$2,AC$4,'SPACELOG 9 BP'!$F21:$EE21)+SUMIF('SPACELOG 10 BP'!$F$2:$EE$2,AC$4,'SPACELOG 10 BP'!$F21:$EE21)+SUMIF('SPACELOG 11 BP'!$F$2:$EE$2,AC$4,'SPACELOG 11 BP'!$F21:$EE21)+SUMIF('SPACELOG 12 BP'!$F$2:$EE$2,AC$4,'SPACELOG 12 BP'!$F21:$EE21)</f>
        <v>1300</v>
      </c>
      <c r="AD21" s="13">
        <f>SUMIF('reporting montigny'!$F$2:$EE$2,AD$4,'reporting montigny'!$F21:$EE21)+SUMIF('reporting boissy'!$F$2:$EE$2,AD$4,'reporting boissy'!$F21:$EE21)+SUMIF('reporting moussy'!$F$2:$EE$2,AD$4,'reporting moussy'!$F21:$EE21)+SUMIF('reporting trappes'!$F$2:$EE$2,AD$4,'reporting trappes'!$F21:$EE21)+SUMIF('SPACELOG 5 BP'!$F$2:$EE$2,AD$4,'SPACELOG 5 BP'!$F21:$EE21)+SUMIF('SPACELOG 6 BP'!$F$2:$EE$2,AD$4,'SPACELOG 6 BP'!$F21:$EE21)+SUMIF('SPACELOG 7 BP'!$F$2:$EE$2,AD$4,'SPACELOG 7 BP'!$F21:$EE21)+SUMIF('SPACELOG 8 BP'!$F$2:$EE$2,AD$4,'SPACELOG 8 BP'!$F21:$EE21)+SUMIF('SPACELOG 9 BP'!$F$2:$EE$2,AD$4,'SPACELOG 9 BP'!$F21:$EE21)+SUMIF('SPACELOG 10 BP'!$F$2:$EE$2,AD$4,'SPACELOG 10 BP'!$F21:$EE21)+SUMIF('SPACELOG 11 BP'!$F$2:$EE$2,AD$4,'SPACELOG 11 BP'!$F21:$EE21)+SUMIF('SPACELOG 12 BP'!$F$2:$EE$2,AD$4,'SPACELOG 12 BP'!$F21:$EE21)</f>
        <v>1300</v>
      </c>
      <c r="AE21" s="14">
        <f t="shared" si="10"/>
        <v>10400</v>
      </c>
      <c r="AF21" s="13">
        <f>SUMIF('reporting montigny'!$F$2:$EE$2,AF$4,'reporting montigny'!$F21:$EE21)+SUMIF('reporting boissy'!$F$2:$EE$2,AF$4,'reporting boissy'!$F21:$EE21)+SUMIF('reporting moussy'!$F$2:$EE$2,AF$4,'reporting moussy'!$F21:$EE21)+SUMIF('reporting trappes'!$F$2:$EE$2,AF$4,'reporting trappes'!$F21:$EE21)+SUMIF('SPACELOG 5 BP'!$F$2:$EE$2,AF$4,'SPACELOG 5 BP'!$F21:$EE21)+SUMIF('SPACELOG 6 BP'!$F$2:$EE$2,AF$4,'SPACELOG 6 BP'!$F21:$EE21)+SUMIF('SPACELOG 7 BP'!$F$2:$EE$2,AF$4,'SPACELOG 7 BP'!$F21:$EE21)+SUMIF('SPACELOG 8 BP'!$F$2:$EE$2,AF$4,'SPACELOG 8 BP'!$F21:$EE21)+SUMIF('SPACELOG 9 BP'!$F$2:$EE$2,AF$4,'SPACELOG 9 BP'!$F21:$EE21)+SUMIF('SPACELOG 10 BP'!$F$2:$EE$2,AF$4,'SPACELOG 10 BP'!$F21:$EE21)+SUMIF('SPACELOG 11 BP'!$F$2:$EE$2,AF$4,'SPACELOG 11 BP'!$F21:$EE21)+SUMIF('SPACELOG 12 BP'!$F$2:$EE$2,AF$4,'SPACELOG 12 BP'!$F21:$EE21)</f>
        <v>1300</v>
      </c>
      <c r="AG21" s="13">
        <f>SUMIF('reporting montigny'!$F$2:$EE$2,AG$4,'reporting montigny'!$F21:$EE21)+SUMIF('reporting boissy'!$F$2:$EE$2,AG$4,'reporting boissy'!$F21:$EE21)+SUMIF('reporting moussy'!$F$2:$EE$2,AG$4,'reporting moussy'!$F21:$EE21)+SUMIF('reporting trappes'!$F$2:$EE$2,AG$4,'reporting trappes'!$F21:$EE21)+SUMIF('SPACELOG 5 BP'!$F$2:$EE$2,AG$4,'SPACELOG 5 BP'!$F21:$EE21)+SUMIF('SPACELOG 6 BP'!$F$2:$EE$2,AG$4,'SPACELOG 6 BP'!$F21:$EE21)+SUMIF('SPACELOG 7 BP'!$F$2:$EE$2,AG$4,'SPACELOG 7 BP'!$F21:$EE21)+SUMIF('SPACELOG 8 BP'!$F$2:$EE$2,AG$4,'SPACELOG 8 BP'!$F21:$EE21)+SUMIF('SPACELOG 9 BP'!$F$2:$EE$2,AG$4,'SPACELOG 9 BP'!$F21:$EE21)+SUMIF('SPACELOG 10 BP'!$F$2:$EE$2,AG$4,'SPACELOG 10 BP'!$F21:$EE21)+SUMIF('SPACELOG 11 BP'!$F$2:$EE$2,AG$4,'SPACELOG 11 BP'!$F21:$EE21)+SUMIF('SPACELOG 12 BP'!$F$2:$EE$2,AG$4,'SPACELOG 12 BP'!$F21:$EE21)</f>
        <v>1300</v>
      </c>
      <c r="AH21" s="13">
        <f>SUMIF('reporting montigny'!$F$2:$EE$2,AH$4,'reporting montigny'!$F21:$EE21)+SUMIF('reporting boissy'!$F$2:$EE$2,AH$4,'reporting boissy'!$F21:$EE21)+SUMIF('reporting moussy'!$F$2:$EE$2,AH$4,'reporting moussy'!$F21:$EE21)+SUMIF('reporting trappes'!$F$2:$EE$2,AH$4,'reporting trappes'!$F21:$EE21)+SUMIF('SPACELOG 5 BP'!$F$2:$EE$2,AH$4,'SPACELOG 5 BP'!$F21:$EE21)+SUMIF('SPACELOG 6 BP'!$F$2:$EE$2,AH$4,'SPACELOG 6 BP'!$F21:$EE21)+SUMIF('SPACELOG 7 BP'!$F$2:$EE$2,AH$4,'SPACELOG 7 BP'!$F21:$EE21)+SUMIF('SPACELOG 8 BP'!$F$2:$EE$2,AH$4,'SPACELOG 8 BP'!$F21:$EE21)+SUMIF('SPACELOG 9 BP'!$F$2:$EE$2,AH$4,'SPACELOG 9 BP'!$F21:$EE21)+SUMIF('SPACELOG 10 BP'!$F$2:$EE$2,AH$4,'SPACELOG 10 BP'!$F21:$EE21)+SUMIF('SPACELOG 11 BP'!$F$2:$EE$2,AH$4,'SPACELOG 11 BP'!$F21:$EE21)+SUMIF('SPACELOG 12 BP'!$F$2:$EE$2,AH$4,'SPACELOG 12 BP'!$F21:$EE21)</f>
        <v>1300</v>
      </c>
      <c r="AI21" s="13">
        <f>SUMIF('reporting montigny'!$F$2:$EE$2,AI$4,'reporting montigny'!$F21:$EE21)+SUMIF('reporting boissy'!$F$2:$EE$2,AI$4,'reporting boissy'!$F21:$EE21)+SUMIF('reporting moussy'!$F$2:$EE$2,AI$4,'reporting moussy'!$F21:$EE21)+SUMIF('reporting trappes'!$F$2:$EE$2,AI$4,'reporting trappes'!$F21:$EE21)+SUMIF('SPACELOG 5 BP'!$F$2:$EE$2,AI$4,'SPACELOG 5 BP'!$F21:$EE21)+SUMIF('SPACELOG 6 BP'!$F$2:$EE$2,AI$4,'SPACELOG 6 BP'!$F21:$EE21)+SUMIF('SPACELOG 7 BP'!$F$2:$EE$2,AI$4,'SPACELOG 7 BP'!$F21:$EE21)+SUMIF('SPACELOG 8 BP'!$F$2:$EE$2,AI$4,'SPACELOG 8 BP'!$F21:$EE21)+SUMIF('SPACELOG 9 BP'!$F$2:$EE$2,AI$4,'SPACELOG 9 BP'!$F21:$EE21)+SUMIF('SPACELOG 10 BP'!$F$2:$EE$2,AI$4,'SPACELOG 10 BP'!$F21:$EE21)+SUMIF('SPACELOG 11 BP'!$F$2:$EE$2,AI$4,'SPACELOG 11 BP'!$F21:$EE21)+SUMIF('SPACELOG 12 BP'!$F$2:$EE$2,AI$4,'SPACELOG 12 BP'!$F21:$EE21)</f>
        <v>1300</v>
      </c>
      <c r="AJ21" s="13">
        <f>SUMIF('reporting montigny'!$F$2:$EE$2,AJ$4,'reporting montigny'!$F21:$EE21)+SUMIF('reporting boissy'!$F$2:$EE$2,AJ$4,'reporting boissy'!$F21:$EE21)+SUMIF('reporting moussy'!$F$2:$EE$2,AJ$4,'reporting moussy'!$F21:$EE21)+SUMIF('reporting trappes'!$F$2:$EE$2,AJ$4,'reporting trappes'!$F21:$EE21)+SUMIF('SPACELOG 5 BP'!$F$2:$EE$2,AJ$4,'SPACELOG 5 BP'!$F21:$EE21)+SUMIF('SPACELOG 6 BP'!$F$2:$EE$2,AJ$4,'SPACELOG 6 BP'!$F21:$EE21)+SUMIF('SPACELOG 7 BP'!$F$2:$EE$2,AJ$4,'SPACELOG 7 BP'!$F21:$EE21)+SUMIF('SPACELOG 8 BP'!$F$2:$EE$2,AJ$4,'SPACELOG 8 BP'!$F21:$EE21)+SUMIF('SPACELOG 9 BP'!$F$2:$EE$2,AJ$4,'SPACELOG 9 BP'!$F21:$EE21)+SUMIF('SPACELOG 10 BP'!$F$2:$EE$2,AJ$4,'SPACELOG 10 BP'!$F21:$EE21)+SUMIF('SPACELOG 11 BP'!$F$2:$EE$2,AJ$4,'SPACELOG 11 BP'!$F21:$EE21)+SUMIF('SPACELOG 12 BP'!$F$2:$EE$2,AJ$4,'SPACELOG 12 BP'!$F21:$EE21)</f>
        <v>1300</v>
      </c>
      <c r="AK21" s="13">
        <f>SUMIF('reporting montigny'!$F$2:$EE$2,AK$4,'reporting montigny'!$F21:$EE21)+SUMIF('reporting boissy'!$F$2:$EE$2,AK$4,'reporting boissy'!$F21:$EE21)+SUMIF('reporting moussy'!$F$2:$EE$2,AK$4,'reporting moussy'!$F21:$EE21)+SUMIF('reporting trappes'!$F$2:$EE$2,AK$4,'reporting trappes'!$F21:$EE21)+SUMIF('SPACELOG 5 BP'!$F$2:$EE$2,AK$4,'SPACELOG 5 BP'!$F21:$EE21)+SUMIF('SPACELOG 6 BP'!$F$2:$EE$2,AK$4,'SPACELOG 6 BP'!$F21:$EE21)+SUMIF('SPACELOG 7 BP'!$F$2:$EE$2,AK$4,'SPACELOG 7 BP'!$F21:$EE21)+SUMIF('SPACELOG 8 BP'!$F$2:$EE$2,AK$4,'SPACELOG 8 BP'!$F21:$EE21)+SUMIF('SPACELOG 9 BP'!$F$2:$EE$2,AK$4,'SPACELOG 9 BP'!$F21:$EE21)+SUMIF('SPACELOG 10 BP'!$F$2:$EE$2,AK$4,'SPACELOG 10 BP'!$F21:$EE21)+SUMIF('SPACELOG 11 BP'!$F$2:$EE$2,AK$4,'SPACELOG 11 BP'!$F21:$EE21)+SUMIF('SPACELOG 12 BP'!$F$2:$EE$2,AK$4,'SPACELOG 12 BP'!$F21:$EE21)</f>
        <v>1300</v>
      </c>
      <c r="AL21" s="13">
        <f>SUMIF('reporting montigny'!$F$2:$EE$2,AL$4,'reporting montigny'!$F21:$EE21)+SUMIF('reporting boissy'!$F$2:$EE$2,AL$4,'reporting boissy'!$F21:$EE21)+SUMIF('reporting moussy'!$F$2:$EE$2,AL$4,'reporting moussy'!$F21:$EE21)+SUMIF('reporting trappes'!$F$2:$EE$2,AL$4,'reporting trappes'!$F21:$EE21)+SUMIF('SPACELOG 5 BP'!$F$2:$EE$2,AL$4,'SPACELOG 5 BP'!$F21:$EE21)+SUMIF('SPACELOG 6 BP'!$F$2:$EE$2,AL$4,'SPACELOG 6 BP'!$F21:$EE21)+SUMIF('SPACELOG 7 BP'!$F$2:$EE$2,AL$4,'SPACELOG 7 BP'!$F21:$EE21)+SUMIF('SPACELOG 8 BP'!$F$2:$EE$2,AL$4,'SPACELOG 8 BP'!$F21:$EE21)+SUMIF('SPACELOG 9 BP'!$F$2:$EE$2,AL$4,'SPACELOG 9 BP'!$F21:$EE21)+SUMIF('SPACELOG 10 BP'!$F$2:$EE$2,AL$4,'SPACELOG 10 BP'!$F21:$EE21)+SUMIF('SPACELOG 11 BP'!$F$2:$EE$2,AL$4,'SPACELOG 11 BP'!$F21:$EE21)+SUMIF('SPACELOG 12 BP'!$F$2:$EE$2,AL$4,'SPACELOG 12 BP'!$F21:$EE21)</f>
        <v>1300</v>
      </c>
      <c r="AM21" s="13">
        <f>SUMIF('reporting montigny'!$F$2:$EE$2,AM$4,'reporting montigny'!$F21:$EE21)+SUMIF('reporting boissy'!$F$2:$EE$2,AM$4,'reporting boissy'!$F21:$EE21)+SUMIF('reporting moussy'!$F$2:$EE$2,AM$4,'reporting moussy'!$F21:$EE21)+SUMIF('reporting trappes'!$F$2:$EE$2,AM$4,'reporting trappes'!$F21:$EE21)+SUMIF('SPACELOG 5 BP'!$F$2:$EE$2,AM$4,'SPACELOG 5 BP'!$F21:$EE21)+SUMIF('SPACELOG 6 BP'!$F$2:$EE$2,AM$4,'SPACELOG 6 BP'!$F21:$EE21)+SUMIF('SPACELOG 7 BP'!$F$2:$EE$2,AM$4,'SPACELOG 7 BP'!$F21:$EE21)+SUMIF('SPACELOG 8 BP'!$F$2:$EE$2,AM$4,'SPACELOG 8 BP'!$F21:$EE21)+SUMIF('SPACELOG 9 BP'!$F$2:$EE$2,AM$4,'SPACELOG 9 BP'!$F21:$EE21)+SUMIF('SPACELOG 10 BP'!$F$2:$EE$2,AM$4,'SPACELOG 10 BP'!$F21:$EE21)+SUMIF('SPACELOG 11 BP'!$F$2:$EE$2,AM$4,'SPACELOG 11 BP'!$F21:$EE21)+SUMIF('SPACELOG 12 BP'!$F$2:$EE$2,AM$4,'SPACELOG 12 BP'!$F21:$EE21)</f>
        <v>1300</v>
      </c>
      <c r="AN21" s="13">
        <f>SUMIF('reporting montigny'!$F$2:$EE$2,AN$4,'reporting montigny'!$F21:$EE21)+SUMIF('reporting boissy'!$F$2:$EE$2,AN$4,'reporting boissy'!$F21:$EE21)+SUMIF('reporting moussy'!$F$2:$EE$2,AN$4,'reporting moussy'!$F21:$EE21)+SUMIF('reporting trappes'!$F$2:$EE$2,AN$4,'reporting trappes'!$F21:$EE21)+SUMIF('SPACELOG 5 BP'!$F$2:$EE$2,AN$4,'SPACELOG 5 BP'!$F21:$EE21)+SUMIF('SPACELOG 6 BP'!$F$2:$EE$2,AN$4,'SPACELOG 6 BP'!$F21:$EE21)+SUMIF('SPACELOG 7 BP'!$F$2:$EE$2,AN$4,'SPACELOG 7 BP'!$F21:$EE21)+SUMIF('SPACELOG 8 BP'!$F$2:$EE$2,AN$4,'SPACELOG 8 BP'!$F21:$EE21)+SUMIF('SPACELOG 9 BP'!$F$2:$EE$2,AN$4,'SPACELOG 9 BP'!$F21:$EE21)+SUMIF('SPACELOG 10 BP'!$F$2:$EE$2,AN$4,'SPACELOG 10 BP'!$F21:$EE21)+SUMIF('SPACELOG 11 BP'!$F$2:$EE$2,AN$4,'SPACELOG 11 BP'!$F21:$EE21)+SUMIF('SPACELOG 12 BP'!$F$2:$EE$2,AN$4,'SPACELOG 12 BP'!$F21:$EE21)</f>
        <v>1300</v>
      </c>
      <c r="AO21" s="13">
        <f>SUMIF('reporting montigny'!$F$2:$EE$2,AO$4,'reporting montigny'!$F21:$EE21)+SUMIF('reporting boissy'!$F$2:$EE$2,AO$4,'reporting boissy'!$F21:$EE21)+SUMIF('reporting moussy'!$F$2:$EE$2,AO$4,'reporting moussy'!$F21:$EE21)+SUMIF('reporting trappes'!$F$2:$EE$2,AO$4,'reporting trappes'!$F21:$EE21)+SUMIF('SPACELOG 5 BP'!$F$2:$EE$2,AO$4,'SPACELOG 5 BP'!$F21:$EE21)+SUMIF('SPACELOG 6 BP'!$F$2:$EE$2,AO$4,'SPACELOG 6 BP'!$F21:$EE21)+SUMIF('SPACELOG 7 BP'!$F$2:$EE$2,AO$4,'SPACELOG 7 BP'!$F21:$EE21)+SUMIF('SPACELOG 8 BP'!$F$2:$EE$2,AO$4,'SPACELOG 8 BP'!$F21:$EE21)+SUMIF('SPACELOG 9 BP'!$F$2:$EE$2,AO$4,'SPACELOG 9 BP'!$F21:$EE21)+SUMIF('SPACELOG 10 BP'!$F$2:$EE$2,AO$4,'SPACELOG 10 BP'!$F21:$EE21)+SUMIF('SPACELOG 11 BP'!$F$2:$EE$2,AO$4,'SPACELOG 11 BP'!$F21:$EE21)+SUMIF('SPACELOG 12 BP'!$F$2:$EE$2,AO$4,'SPACELOG 12 BP'!$F21:$EE21)</f>
        <v>1300</v>
      </c>
      <c r="AP21" s="13">
        <f>SUMIF('reporting montigny'!$F$2:$EE$2,AP$4,'reporting montigny'!$F21:$EE21)+SUMIF('reporting boissy'!$F$2:$EE$2,AP$4,'reporting boissy'!$F21:$EE21)+SUMIF('reporting moussy'!$F$2:$EE$2,AP$4,'reporting moussy'!$F21:$EE21)+SUMIF('reporting trappes'!$F$2:$EE$2,AP$4,'reporting trappes'!$F21:$EE21)+SUMIF('SPACELOG 5 BP'!$F$2:$EE$2,AP$4,'SPACELOG 5 BP'!$F21:$EE21)+SUMIF('SPACELOG 6 BP'!$F$2:$EE$2,AP$4,'SPACELOG 6 BP'!$F21:$EE21)+SUMIF('SPACELOG 7 BP'!$F$2:$EE$2,AP$4,'SPACELOG 7 BP'!$F21:$EE21)+SUMIF('SPACELOG 8 BP'!$F$2:$EE$2,AP$4,'SPACELOG 8 BP'!$F21:$EE21)+SUMIF('SPACELOG 9 BP'!$F$2:$EE$2,AP$4,'SPACELOG 9 BP'!$F21:$EE21)+SUMIF('SPACELOG 10 BP'!$F$2:$EE$2,AP$4,'SPACELOG 10 BP'!$F21:$EE21)+SUMIF('SPACELOG 11 BP'!$F$2:$EE$2,AP$4,'SPACELOG 11 BP'!$F21:$EE21)+SUMIF('SPACELOG 12 BP'!$F$2:$EE$2,AP$4,'SPACELOG 12 BP'!$F21:$EE21)</f>
        <v>1300</v>
      </c>
      <c r="AQ21" s="13">
        <f>SUMIF('reporting montigny'!$F$2:$EE$2,AQ$4,'reporting montigny'!$F21:$EE21)+SUMIF('reporting boissy'!$F$2:$EE$2,AQ$4,'reporting boissy'!$F21:$EE21)+SUMIF('reporting moussy'!$F$2:$EE$2,AQ$4,'reporting moussy'!$F21:$EE21)+SUMIF('reporting trappes'!$F$2:$EE$2,AQ$4,'reporting trappes'!$F21:$EE21)+SUMIF('SPACELOG 5 BP'!$F$2:$EE$2,AQ$4,'SPACELOG 5 BP'!$F21:$EE21)+SUMIF('SPACELOG 6 BP'!$F$2:$EE$2,AQ$4,'SPACELOG 6 BP'!$F21:$EE21)+SUMIF('SPACELOG 7 BP'!$F$2:$EE$2,AQ$4,'SPACELOG 7 BP'!$F21:$EE21)+SUMIF('SPACELOG 8 BP'!$F$2:$EE$2,AQ$4,'SPACELOG 8 BP'!$F21:$EE21)+SUMIF('SPACELOG 9 BP'!$F$2:$EE$2,AQ$4,'SPACELOG 9 BP'!$F21:$EE21)+SUMIF('SPACELOG 10 BP'!$F$2:$EE$2,AQ$4,'SPACELOG 10 BP'!$F21:$EE21)+SUMIF('SPACELOG 11 BP'!$F$2:$EE$2,AQ$4,'SPACELOG 11 BP'!$F21:$EE21)+SUMIF('SPACELOG 12 BP'!$F$2:$EE$2,AQ$4,'SPACELOG 12 BP'!$F21:$EE21)</f>
        <v>1300</v>
      </c>
      <c r="AR21" s="14">
        <f t="shared" si="11"/>
        <v>15600</v>
      </c>
      <c r="AS21" s="13">
        <f>SUMIF('reporting montigny'!$F$2:$EE$2,AS$4,'reporting montigny'!$F21:$EE21)+SUMIF('reporting boissy'!$F$2:$EE$2,AS$4,'reporting boissy'!$F21:$EE21)+SUMIF('reporting moussy'!$F$2:$EE$2,AS$4,'reporting moussy'!$F21:$EE21)+SUMIF('reporting trappes'!$F$2:$EE$2,AS$4,'reporting trappes'!$F21:$EE21)+SUMIF('SPACELOG 5 BP'!$F$2:$EE$2,AS$4,'SPACELOG 5 BP'!$F21:$EE21)+SUMIF('SPACELOG 6 BP'!$F$2:$EE$2,AS$4,'SPACELOG 6 BP'!$F21:$EE21)+SUMIF('SPACELOG 7 BP'!$F$2:$EE$2,AS$4,'SPACELOG 7 BP'!$F21:$EE21)+SUMIF('SPACELOG 8 BP'!$F$2:$EE$2,AS$4,'SPACELOG 8 BP'!$F21:$EE21)+SUMIF('SPACELOG 9 BP'!$F$2:$EE$2,AS$4,'SPACELOG 9 BP'!$F21:$EE21)+SUMIF('SPACELOG 10 BP'!$F$2:$EE$2,AS$4,'SPACELOG 10 BP'!$F21:$EE21)+SUMIF('SPACELOG 11 BP'!$F$2:$EE$2,AS$4,'SPACELOG 11 BP'!$F21:$EE21)+SUMIF('SPACELOG 12 BP'!$F$2:$EE$2,AS$4,'SPACELOG 12 BP'!$F21:$EE21)</f>
        <v>1300</v>
      </c>
      <c r="AT21" s="13">
        <f>SUMIF('reporting montigny'!$F$2:$EE$2,AT$4,'reporting montigny'!$F21:$EE21)+SUMIF('reporting boissy'!$F$2:$EE$2,AT$4,'reporting boissy'!$F21:$EE21)+SUMIF('reporting moussy'!$F$2:$EE$2,AT$4,'reporting moussy'!$F21:$EE21)+SUMIF('reporting trappes'!$F$2:$EE$2,AT$4,'reporting trappes'!$F21:$EE21)+SUMIF('SPACELOG 5 BP'!$F$2:$EE$2,AT$4,'SPACELOG 5 BP'!$F21:$EE21)+SUMIF('SPACELOG 6 BP'!$F$2:$EE$2,AT$4,'SPACELOG 6 BP'!$F21:$EE21)+SUMIF('SPACELOG 7 BP'!$F$2:$EE$2,AT$4,'SPACELOG 7 BP'!$F21:$EE21)+SUMIF('SPACELOG 8 BP'!$F$2:$EE$2,AT$4,'SPACELOG 8 BP'!$F21:$EE21)+SUMIF('SPACELOG 9 BP'!$F$2:$EE$2,AT$4,'SPACELOG 9 BP'!$F21:$EE21)+SUMIF('SPACELOG 10 BP'!$F$2:$EE$2,AT$4,'SPACELOG 10 BP'!$F21:$EE21)+SUMIF('SPACELOG 11 BP'!$F$2:$EE$2,AT$4,'SPACELOG 11 BP'!$F21:$EE21)+SUMIF('SPACELOG 12 BP'!$F$2:$EE$2,AT$4,'SPACELOG 12 BP'!$F21:$EE21)</f>
        <v>1300</v>
      </c>
      <c r="AU21" s="13">
        <f>SUMIF('reporting montigny'!$F$2:$EE$2,AU$4,'reporting montigny'!$F21:$EE21)+SUMIF('reporting boissy'!$F$2:$EE$2,AU$4,'reporting boissy'!$F21:$EE21)+SUMIF('reporting moussy'!$F$2:$EE$2,AU$4,'reporting moussy'!$F21:$EE21)+SUMIF('reporting trappes'!$F$2:$EE$2,AU$4,'reporting trappes'!$F21:$EE21)+SUMIF('SPACELOG 5 BP'!$F$2:$EE$2,AU$4,'SPACELOG 5 BP'!$F21:$EE21)+SUMIF('SPACELOG 6 BP'!$F$2:$EE$2,AU$4,'SPACELOG 6 BP'!$F21:$EE21)+SUMIF('SPACELOG 7 BP'!$F$2:$EE$2,AU$4,'SPACELOG 7 BP'!$F21:$EE21)+SUMIF('SPACELOG 8 BP'!$F$2:$EE$2,AU$4,'SPACELOG 8 BP'!$F21:$EE21)+SUMIF('SPACELOG 9 BP'!$F$2:$EE$2,AU$4,'SPACELOG 9 BP'!$F21:$EE21)+SUMIF('SPACELOG 10 BP'!$F$2:$EE$2,AU$4,'SPACELOG 10 BP'!$F21:$EE21)+SUMIF('SPACELOG 11 BP'!$F$2:$EE$2,AU$4,'SPACELOG 11 BP'!$F21:$EE21)+SUMIF('SPACELOG 12 BP'!$F$2:$EE$2,AU$4,'SPACELOG 12 BP'!$F21:$EE21)</f>
        <v>1300</v>
      </c>
      <c r="AV21" s="13">
        <f>SUMIF('reporting montigny'!$F$2:$EE$2,AV$4,'reporting montigny'!$F21:$EE21)+SUMIF('reporting boissy'!$F$2:$EE$2,AV$4,'reporting boissy'!$F21:$EE21)+SUMIF('reporting moussy'!$F$2:$EE$2,AV$4,'reporting moussy'!$F21:$EE21)+SUMIF('reporting trappes'!$F$2:$EE$2,AV$4,'reporting trappes'!$F21:$EE21)+SUMIF('SPACELOG 5 BP'!$F$2:$EE$2,AV$4,'SPACELOG 5 BP'!$F21:$EE21)+SUMIF('SPACELOG 6 BP'!$F$2:$EE$2,AV$4,'SPACELOG 6 BP'!$F21:$EE21)+SUMIF('SPACELOG 7 BP'!$F$2:$EE$2,AV$4,'SPACELOG 7 BP'!$F21:$EE21)+SUMIF('SPACELOG 8 BP'!$F$2:$EE$2,AV$4,'SPACELOG 8 BP'!$F21:$EE21)+SUMIF('SPACELOG 9 BP'!$F$2:$EE$2,AV$4,'SPACELOG 9 BP'!$F21:$EE21)+SUMIF('SPACELOG 10 BP'!$F$2:$EE$2,AV$4,'SPACELOG 10 BP'!$F21:$EE21)+SUMIF('SPACELOG 11 BP'!$F$2:$EE$2,AV$4,'SPACELOG 11 BP'!$F21:$EE21)+SUMIF('SPACELOG 12 BP'!$F$2:$EE$2,AV$4,'SPACELOG 12 BP'!$F21:$EE21)</f>
        <v>1300</v>
      </c>
      <c r="AW21" s="13">
        <f>SUMIF('reporting montigny'!$F$2:$EE$2,AW$4,'reporting montigny'!$F21:$EE21)+SUMIF('reporting boissy'!$F$2:$EE$2,AW$4,'reporting boissy'!$F21:$EE21)+SUMIF('reporting moussy'!$F$2:$EE$2,AW$4,'reporting moussy'!$F21:$EE21)+SUMIF('reporting trappes'!$F$2:$EE$2,AW$4,'reporting trappes'!$F21:$EE21)+SUMIF('SPACELOG 5 BP'!$F$2:$EE$2,AW$4,'SPACELOG 5 BP'!$F21:$EE21)+SUMIF('SPACELOG 6 BP'!$F$2:$EE$2,AW$4,'SPACELOG 6 BP'!$F21:$EE21)+SUMIF('SPACELOG 7 BP'!$F$2:$EE$2,AW$4,'SPACELOG 7 BP'!$F21:$EE21)+SUMIF('SPACELOG 8 BP'!$F$2:$EE$2,AW$4,'SPACELOG 8 BP'!$F21:$EE21)+SUMIF('SPACELOG 9 BP'!$F$2:$EE$2,AW$4,'SPACELOG 9 BP'!$F21:$EE21)+SUMIF('SPACELOG 10 BP'!$F$2:$EE$2,AW$4,'SPACELOG 10 BP'!$F21:$EE21)+SUMIF('SPACELOG 11 BP'!$F$2:$EE$2,AW$4,'SPACELOG 11 BP'!$F21:$EE21)+SUMIF('SPACELOG 12 BP'!$F$2:$EE$2,AW$4,'SPACELOG 12 BP'!$F21:$EE21)</f>
        <v>1300</v>
      </c>
      <c r="AX21" s="13">
        <f>SUMIF('reporting montigny'!$F$2:$EE$2,AX$4,'reporting montigny'!$F21:$EE21)+SUMIF('reporting boissy'!$F$2:$EE$2,AX$4,'reporting boissy'!$F21:$EE21)+SUMIF('reporting moussy'!$F$2:$EE$2,AX$4,'reporting moussy'!$F21:$EE21)+SUMIF('reporting trappes'!$F$2:$EE$2,AX$4,'reporting trappes'!$F21:$EE21)+SUMIF('SPACELOG 5 BP'!$F$2:$EE$2,AX$4,'SPACELOG 5 BP'!$F21:$EE21)+SUMIF('SPACELOG 6 BP'!$F$2:$EE$2,AX$4,'SPACELOG 6 BP'!$F21:$EE21)+SUMIF('SPACELOG 7 BP'!$F$2:$EE$2,AX$4,'SPACELOG 7 BP'!$F21:$EE21)+SUMIF('SPACELOG 8 BP'!$F$2:$EE$2,AX$4,'SPACELOG 8 BP'!$F21:$EE21)+SUMIF('SPACELOG 9 BP'!$F$2:$EE$2,AX$4,'SPACELOG 9 BP'!$F21:$EE21)+SUMIF('SPACELOG 10 BP'!$F$2:$EE$2,AX$4,'SPACELOG 10 BP'!$F21:$EE21)+SUMIF('SPACELOG 11 BP'!$F$2:$EE$2,AX$4,'SPACELOG 11 BP'!$F21:$EE21)+SUMIF('SPACELOG 12 BP'!$F$2:$EE$2,AX$4,'SPACELOG 12 BP'!$F21:$EE21)</f>
        <v>1300</v>
      </c>
      <c r="AY21" s="13">
        <f>SUMIF('reporting montigny'!$F$2:$EE$2,AY$4,'reporting montigny'!$F21:$EE21)+SUMIF('reporting boissy'!$F$2:$EE$2,AY$4,'reporting boissy'!$F21:$EE21)+SUMIF('reporting moussy'!$F$2:$EE$2,AY$4,'reporting moussy'!$F21:$EE21)+SUMIF('reporting trappes'!$F$2:$EE$2,AY$4,'reporting trappes'!$F21:$EE21)+SUMIF('SPACELOG 5 BP'!$F$2:$EE$2,AY$4,'SPACELOG 5 BP'!$F21:$EE21)+SUMIF('SPACELOG 6 BP'!$F$2:$EE$2,AY$4,'SPACELOG 6 BP'!$F21:$EE21)+SUMIF('SPACELOG 7 BP'!$F$2:$EE$2,AY$4,'SPACELOG 7 BP'!$F21:$EE21)+SUMIF('SPACELOG 8 BP'!$F$2:$EE$2,AY$4,'SPACELOG 8 BP'!$F21:$EE21)+SUMIF('SPACELOG 9 BP'!$F$2:$EE$2,AY$4,'SPACELOG 9 BP'!$F21:$EE21)+SUMIF('SPACELOG 10 BP'!$F$2:$EE$2,AY$4,'SPACELOG 10 BP'!$F21:$EE21)+SUMIF('SPACELOG 11 BP'!$F$2:$EE$2,AY$4,'SPACELOG 11 BP'!$F21:$EE21)+SUMIF('SPACELOG 12 BP'!$F$2:$EE$2,AY$4,'SPACELOG 12 BP'!$F21:$EE21)</f>
        <v>1300</v>
      </c>
      <c r="AZ21" s="13">
        <f>SUMIF('reporting montigny'!$F$2:$EE$2,AZ$4,'reporting montigny'!$F21:$EE21)+SUMIF('reporting boissy'!$F$2:$EE$2,AZ$4,'reporting boissy'!$F21:$EE21)+SUMIF('reporting moussy'!$F$2:$EE$2,AZ$4,'reporting moussy'!$F21:$EE21)+SUMIF('reporting trappes'!$F$2:$EE$2,AZ$4,'reporting trappes'!$F21:$EE21)+SUMIF('SPACELOG 5 BP'!$F$2:$EE$2,AZ$4,'SPACELOG 5 BP'!$F21:$EE21)+SUMIF('SPACELOG 6 BP'!$F$2:$EE$2,AZ$4,'SPACELOG 6 BP'!$F21:$EE21)+SUMIF('SPACELOG 7 BP'!$F$2:$EE$2,AZ$4,'SPACELOG 7 BP'!$F21:$EE21)+SUMIF('SPACELOG 8 BP'!$F$2:$EE$2,AZ$4,'SPACELOG 8 BP'!$F21:$EE21)+SUMIF('SPACELOG 9 BP'!$F$2:$EE$2,AZ$4,'SPACELOG 9 BP'!$F21:$EE21)+SUMIF('SPACELOG 10 BP'!$F$2:$EE$2,AZ$4,'SPACELOG 10 BP'!$F21:$EE21)+SUMIF('SPACELOG 11 BP'!$F$2:$EE$2,AZ$4,'SPACELOG 11 BP'!$F21:$EE21)+SUMIF('SPACELOG 12 BP'!$F$2:$EE$2,AZ$4,'SPACELOG 12 BP'!$F21:$EE21)</f>
        <v>1300</v>
      </c>
      <c r="BA21" s="13">
        <f>SUMIF('reporting montigny'!$F$2:$EE$2,BA$4,'reporting montigny'!$F21:$EE21)+SUMIF('reporting boissy'!$F$2:$EE$2,BA$4,'reporting boissy'!$F21:$EE21)+SUMIF('reporting moussy'!$F$2:$EE$2,BA$4,'reporting moussy'!$F21:$EE21)+SUMIF('reporting trappes'!$F$2:$EE$2,BA$4,'reporting trappes'!$F21:$EE21)+SUMIF('SPACELOG 5 BP'!$F$2:$EE$2,BA$4,'SPACELOG 5 BP'!$F21:$EE21)+SUMIF('SPACELOG 6 BP'!$F$2:$EE$2,BA$4,'SPACELOG 6 BP'!$F21:$EE21)+SUMIF('SPACELOG 7 BP'!$F$2:$EE$2,BA$4,'SPACELOG 7 BP'!$F21:$EE21)+SUMIF('SPACELOG 8 BP'!$F$2:$EE$2,BA$4,'SPACELOG 8 BP'!$F21:$EE21)+SUMIF('SPACELOG 9 BP'!$F$2:$EE$2,BA$4,'SPACELOG 9 BP'!$F21:$EE21)+SUMIF('SPACELOG 10 BP'!$F$2:$EE$2,BA$4,'SPACELOG 10 BP'!$F21:$EE21)+SUMIF('SPACELOG 11 BP'!$F$2:$EE$2,BA$4,'SPACELOG 11 BP'!$F21:$EE21)+SUMIF('SPACELOG 12 BP'!$F$2:$EE$2,BA$4,'SPACELOG 12 BP'!$F21:$EE21)</f>
        <v>1300</v>
      </c>
      <c r="BB21" s="13">
        <f>SUMIF('reporting montigny'!$F$2:$EE$2,BB$4,'reporting montigny'!$F21:$EE21)+SUMIF('reporting boissy'!$F$2:$EE$2,BB$4,'reporting boissy'!$F21:$EE21)+SUMIF('reporting moussy'!$F$2:$EE$2,BB$4,'reporting moussy'!$F21:$EE21)+SUMIF('reporting trappes'!$F$2:$EE$2,BB$4,'reporting trappes'!$F21:$EE21)+SUMIF('SPACELOG 5 BP'!$F$2:$EE$2,BB$4,'SPACELOG 5 BP'!$F21:$EE21)+SUMIF('SPACELOG 6 BP'!$F$2:$EE$2,BB$4,'SPACELOG 6 BP'!$F21:$EE21)+SUMIF('SPACELOG 7 BP'!$F$2:$EE$2,BB$4,'SPACELOG 7 BP'!$F21:$EE21)+SUMIF('SPACELOG 8 BP'!$F$2:$EE$2,BB$4,'SPACELOG 8 BP'!$F21:$EE21)+SUMIF('SPACELOG 9 BP'!$F$2:$EE$2,BB$4,'SPACELOG 9 BP'!$F21:$EE21)+SUMIF('SPACELOG 10 BP'!$F$2:$EE$2,BB$4,'SPACELOG 10 BP'!$F21:$EE21)+SUMIF('SPACELOG 11 BP'!$F$2:$EE$2,BB$4,'SPACELOG 11 BP'!$F21:$EE21)+SUMIF('SPACELOG 12 BP'!$F$2:$EE$2,BB$4,'SPACELOG 12 BP'!$F21:$EE21)</f>
        <v>1300</v>
      </c>
      <c r="BC21" s="13">
        <f>SUMIF('reporting montigny'!$F$2:$EE$2,BC$4,'reporting montigny'!$F21:$EE21)+SUMIF('reporting boissy'!$F$2:$EE$2,BC$4,'reporting boissy'!$F21:$EE21)+SUMIF('reporting moussy'!$F$2:$EE$2,BC$4,'reporting moussy'!$F21:$EE21)+SUMIF('reporting trappes'!$F$2:$EE$2,BC$4,'reporting trappes'!$F21:$EE21)+SUMIF('SPACELOG 5 BP'!$F$2:$EE$2,BC$4,'SPACELOG 5 BP'!$F21:$EE21)+SUMIF('SPACELOG 6 BP'!$F$2:$EE$2,BC$4,'SPACELOG 6 BP'!$F21:$EE21)+SUMIF('SPACELOG 7 BP'!$F$2:$EE$2,BC$4,'SPACELOG 7 BP'!$F21:$EE21)+SUMIF('SPACELOG 8 BP'!$F$2:$EE$2,BC$4,'SPACELOG 8 BP'!$F21:$EE21)+SUMIF('SPACELOG 9 BP'!$F$2:$EE$2,BC$4,'SPACELOG 9 BP'!$F21:$EE21)+SUMIF('SPACELOG 10 BP'!$F$2:$EE$2,BC$4,'SPACELOG 10 BP'!$F21:$EE21)+SUMIF('SPACELOG 11 BP'!$F$2:$EE$2,BC$4,'SPACELOG 11 BP'!$F21:$EE21)+SUMIF('SPACELOG 12 BP'!$F$2:$EE$2,BC$4,'SPACELOG 12 BP'!$F21:$EE21)</f>
        <v>1300</v>
      </c>
      <c r="BD21" s="13">
        <f>SUMIF('reporting montigny'!$F$2:$EE$2,BD$4,'reporting montigny'!$F21:$EE21)+SUMIF('reporting boissy'!$F$2:$EE$2,BD$4,'reporting boissy'!$F21:$EE21)+SUMIF('reporting moussy'!$F$2:$EE$2,BD$4,'reporting moussy'!$F21:$EE21)+SUMIF('reporting trappes'!$F$2:$EE$2,BD$4,'reporting trappes'!$F21:$EE21)+SUMIF('SPACELOG 5 BP'!$F$2:$EE$2,BD$4,'SPACELOG 5 BP'!$F21:$EE21)+SUMIF('SPACELOG 6 BP'!$F$2:$EE$2,BD$4,'SPACELOG 6 BP'!$F21:$EE21)+SUMIF('SPACELOG 7 BP'!$F$2:$EE$2,BD$4,'SPACELOG 7 BP'!$F21:$EE21)+SUMIF('SPACELOG 8 BP'!$F$2:$EE$2,BD$4,'SPACELOG 8 BP'!$F21:$EE21)+SUMIF('SPACELOG 9 BP'!$F$2:$EE$2,BD$4,'SPACELOG 9 BP'!$F21:$EE21)+SUMIF('SPACELOG 10 BP'!$F$2:$EE$2,BD$4,'SPACELOG 10 BP'!$F21:$EE21)+SUMIF('SPACELOG 11 BP'!$F$2:$EE$2,BD$4,'SPACELOG 11 BP'!$F21:$EE21)+SUMIF('SPACELOG 12 BP'!$F$2:$EE$2,BD$4,'SPACELOG 12 BP'!$F21:$EE21)</f>
        <v>1300</v>
      </c>
      <c r="BE21" s="14">
        <f t="shared" si="12"/>
        <v>15600</v>
      </c>
      <c r="BF21" s="13">
        <f>SUMIF('reporting montigny'!$F$2:$EE$2,BF$4,'reporting montigny'!$F21:$EE21)+SUMIF('reporting boissy'!$F$2:$EE$2,BF$4,'reporting boissy'!$F21:$EE21)+SUMIF('reporting moussy'!$F$2:$EE$2,BF$4,'reporting moussy'!$F21:$EE21)+SUMIF('reporting trappes'!$F$2:$EE$2,BF$4,'reporting trappes'!$F21:$EE21)+SUMIF('SPACELOG 5 BP'!$F$2:$EE$2,BF$4,'SPACELOG 5 BP'!$F21:$EE21)+SUMIF('SPACELOG 6 BP'!$F$2:$EE$2,BF$4,'SPACELOG 6 BP'!$F21:$EE21)+SUMIF('SPACELOG 7 BP'!$F$2:$EE$2,BF$4,'SPACELOG 7 BP'!$F21:$EE21)+SUMIF('SPACELOG 8 BP'!$F$2:$EE$2,BF$4,'SPACELOG 8 BP'!$F21:$EE21)+SUMIF('SPACELOG 9 BP'!$F$2:$EE$2,BF$4,'SPACELOG 9 BP'!$F21:$EE21)+SUMIF('SPACELOG 10 BP'!$F$2:$EE$2,BF$4,'SPACELOG 10 BP'!$F21:$EE21)+SUMIF('SPACELOG 11 BP'!$F$2:$EE$2,BF$4,'SPACELOG 11 BP'!$F21:$EE21)+SUMIF('SPACELOG 12 BP'!$F$2:$EE$2,BF$4,'SPACELOG 12 BP'!$F21:$EE21)</f>
        <v>1300</v>
      </c>
      <c r="BG21" s="13">
        <f>SUMIF('reporting montigny'!$F$2:$EE$2,BG$4,'reporting montigny'!$F21:$EE21)+SUMIF('reporting boissy'!$F$2:$EE$2,BG$4,'reporting boissy'!$F21:$EE21)+SUMIF('reporting moussy'!$F$2:$EE$2,BG$4,'reporting moussy'!$F21:$EE21)+SUMIF('reporting trappes'!$F$2:$EE$2,BG$4,'reporting trappes'!$F21:$EE21)+SUMIF('SPACELOG 5 BP'!$F$2:$EE$2,BG$4,'SPACELOG 5 BP'!$F21:$EE21)+SUMIF('SPACELOG 6 BP'!$F$2:$EE$2,BG$4,'SPACELOG 6 BP'!$F21:$EE21)+SUMIF('SPACELOG 7 BP'!$F$2:$EE$2,BG$4,'SPACELOG 7 BP'!$F21:$EE21)+SUMIF('SPACELOG 8 BP'!$F$2:$EE$2,BG$4,'SPACELOG 8 BP'!$F21:$EE21)+SUMIF('SPACELOG 9 BP'!$F$2:$EE$2,BG$4,'SPACELOG 9 BP'!$F21:$EE21)+SUMIF('SPACELOG 10 BP'!$F$2:$EE$2,BG$4,'SPACELOG 10 BP'!$F21:$EE21)+SUMIF('SPACELOG 11 BP'!$F$2:$EE$2,BG$4,'SPACELOG 11 BP'!$F21:$EE21)+SUMIF('SPACELOG 12 BP'!$F$2:$EE$2,BG$4,'SPACELOG 12 BP'!$F21:$EE21)</f>
        <v>1300</v>
      </c>
      <c r="BH21" s="13">
        <f>SUMIF('reporting montigny'!$F$2:$EE$2,BH$4,'reporting montigny'!$F21:$EE21)+SUMIF('reporting boissy'!$F$2:$EE$2,BH$4,'reporting boissy'!$F21:$EE21)+SUMIF('reporting moussy'!$F$2:$EE$2,BH$4,'reporting moussy'!$F21:$EE21)+SUMIF('reporting trappes'!$F$2:$EE$2,BH$4,'reporting trappes'!$F21:$EE21)+SUMIF('SPACELOG 5 BP'!$F$2:$EE$2,BH$4,'SPACELOG 5 BP'!$F21:$EE21)+SUMIF('SPACELOG 6 BP'!$F$2:$EE$2,BH$4,'SPACELOG 6 BP'!$F21:$EE21)+SUMIF('SPACELOG 7 BP'!$F$2:$EE$2,BH$4,'SPACELOG 7 BP'!$F21:$EE21)+SUMIF('SPACELOG 8 BP'!$F$2:$EE$2,BH$4,'SPACELOG 8 BP'!$F21:$EE21)+SUMIF('SPACELOG 9 BP'!$F$2:$EE$2,BH$4,'SPACELOG 9 BP'!$F21:$EE21)+SUMIF('SPACELOG 10 BP'!$F$2:$EE$2,BH$4,'SPACELOG 10 BP'!$F21:$EE21)+SUMIF('SPACELOG 11 BP'!$F$2:$EE$2,BH$4,'SPACELOG 11 BP'!$F21:$EE21)+SUMIF('SPACELOG 12 BP'!$F$2:$EE$2,BH$4,'SPACELOG 12 BP'!$F21:$EE21)</f>
        <v>1300</v>
      </c>
      <c r="BI21" s="13">
        <f>SUMIF('reporting montigny'!$F$2:$EE$2,BI$4,'reporting montigny'!$F21:$EE21)+SUMIF('reporting boissy'!$F$2:$EE$2,BI$4,'reporting boissy'!$F21:$EE21)+SUMIF('reporting moussy'!$F$2:$EE$2,BI$4,'reporting moussy'!$F21:$EE21)+SUMIF('reporting trappes'!$F$2:$EE$2,BI$4,'reporting trappes'!$F21:$EE21)+SUMIF('SPACELOG 5 BP'!$F$2:$EE$2,BI$4,'SPACELOG 5 BP'!$F21:$EE21)+SUMIF('SPACELOG 6 BP'!$F$2:$EE$2,BI$4,'SPACELOG 6 BP'!$F21:$EE21)+SUMIF('SPACELOG 7 BP'!$F$2:$EE$2,BI$4,'SPACELOG 7 BP'!$F21:$EE21)+SUMIF('SPACELOG 8 BP'!$F$2:$EE$2,BI$4,'SPACELOG 8 BP'!$F21:$EE21)+SUMIF('SPACELOG 9 BP'!$F$2:$EE$2,BI$4,'SPACELOG 9 BP'!$F21:$EE21)+SUMIF('SPACELOG 10 BP'!$F$2:$EE$2,BI$4,'SPACELOG 10 BP'!$F21:$EE21)+SUMIF('SPACELOG 11 BP'!$F$2:$EE$2,BI$4,'SPACELOG 11 BP'!$F21:$EE21)+SUMIF('SPACELOG 12 BP'!$F$2:$EE$2,BI$4,'SPACELOG 12 BP'!$F21:$EE21)</f>
        <v>1300</v>
      </c>
      <c r="BJ21" s="13">
        <f>SUMIF('reporting montigny'!$F$2:$EE$2,BJ$4,'reporting montigny'!$F21:$EE21)+SUMIF('reporting boissy'!$F$2:$EE$2,BJ$4,'reporting boissy'!$F21:$EE21)+SUMIF('reporting moussy'!$F$2:$EE$2,BJ$4,'reporting moussy'!$F21:$EE21)+SUMIF('reporting trappes'!$F$2:$EE$2,BJ$4,'reporting trappes'!$F21:$EE21)+SUMIF('SPACELOG 5 BP'!$F$2:$EE$2,BJ$4,'SPACELOG 5 BP'!$F21:$EE21)+SUMIF('SPACELOG 6 BP'!$F$2:$EE$2,BJ$4,'SPACELOG 6 BP'!$F21:$EE21)+SUMIF('SPACELOG 7 BP'!$F$2:$EE$2,BJ$4,'SPACELOG 7 BP'!$F21:$EE21)+SUMIF('SPACELOG 8 BP'!$F$2:$EE$2,BJ$4,'SPACELOG 8 BP'!$F21:$EE21)+SUMIF('SPACELOG 9 BP'!$F$2:$EE$2,BJ$4,'SPACELOG 9 BP'!$F21:$EE21)+SUMIF('SPACELOG 10 BP'!$F$2:$EE$2,BJ$4,'SPACELOG 10 BP'!$F21:$EE21)+SUMIF('SPACELOG 11 BP'!$F$2:$EE$2,BJ$4,'SPACELOG 11 BP'!$F21:$EE21)+SUMIF('SPACELOG 12 BP'!$F$2:$EE$2,BJ$4,'SPACELOG 12 BP'!$F21:$EE21)</f>
        <v>1300</v>
      </c>
      <c r="BK21" s="13">
        <f>SUMIF('reporting montigny'!$F$2:$EE$2,BK$4,'reporting montigny'!$F21:$EE21)+SUMIF('reporting boissy'!$F$2:$EE$2,BK$4,'reporting boissy'!$F21:$EE21)+SUMIF('reporting moussy'!$F$2:$EE$2,BK$4,'reporting moussy'!$F21:$EE21)+SUMIF('reporting trappes'!$F$2:$EE$2,BK$4,'reporting trappes'!$F21:$EE21)+SUMIF('SPACELOG 5 BP'!$F$2:$EE$2,BK$4,'SPACELOG 5 BP'!$F21:$EE21)+SUMIF('SPACELOG 6 BP'!$F$2:$EE$2,BK$4,'SPACELOG 6 BP'!$F21:$EE21)+SUMIF('SPACELOG 7 BP'!$F$2:$EE$2,BK$4,'SPACELOG 7 BP'!$F21:$EE21)+SUMIF('SPACELOG 8 BP'!$F$2:$EE$2,BK$4,'SPACELOG 8 BP'!$F21:$EE21)+SUMIF('SPACELOG 9 BP'!$F$2:$EE$2,BK$4,'SPACELOG 9 BP'!$F21:$EE21)+SUMIF('SPACELOG 10 BP'!$F$2:$EE$2,BK$4,'SPACELOG 10 BP'!$F21:$EE21)+SUMIF('SPACELOG 11 BP'!$F$2:$EE$2,BK$4,'SPACELOG 11 BP'!$F21:$EE21)+SUMIF('SPACELOG 12 BP'!$F$2:$EE$2,BK$4,'SPACELOG 12 BP'!$F21:$EE21)</f>
        <v>1300</v>
      </c>
      <c r="BL21" s="13">
        <f>SUMIF('reporting montigny'!$F$2:$EE$2,BL$4,'reporting montigny'!$F21:$EE21)+SUMIF('reporting boissy'!$F$2:$EE$2,BL$4,'reporting boissy'!$F21:$EE21)+SUMIF('reporting moussy'!$F$2:$EE$2,BL$4,'reporting moussy'!$F21:$EE21)+SUMIF('reporting trappes'!$F$2:$EE$2,BL$4,'reporting trappes'!$F21:$EE21)+SUMIF('SPACELOG 5 BP'!$F$2:$EE$2,BL$4,'SPACELOG 5 BP'!$F21:$EE21)+SUMIF('SPACELOG 6 BP'!$F$2:$EE$2,BL$4,'SPACELOG 6 BP'!$F21:$EE21)+SUMIF('SPACELOG 7 BP'!$F$2:$EE$2,BL$4,'SPACELOG 7 BP'!$F21:$EE21)+SUMIF('SPACELOG 8 BP'!$F$2:$EE$2,BL$4,'SPACELOG 8 BP'!$F21:$EE21)+SUMIF('SPACELOG 9 BP'!$F$2:$EE$2,BL$4,'SPACELOG 9 BP'!$F21:$EE21)+SUMIF('SPACELOG 10 BP'!$F$2:$EE$2,BL$4,'SPACELOG 10 BP'!$F21:$EE21)+SUMIF('SPACELOG 11 BP'!$F$2:$EE$2,BL$4,'SPACELOG 11 BP'!$F21:$EE21)+SUMIF('SPACELOG 12 BP'!$F$2:$EE$2,BL$4,'SPACELOG 12 BP'!$F21:$EE21)</f>
        <v>1300</v>
      </c>
      <c r="BM21" s="13">
        <f>SUMIF('reporting montigny'!$F$2:$EE$2,BM$4,'reporting montigny'!$F21:$EE21)+SUMIF('reporting boissy'!$F$2:$EE$2,BM$4,'reporting boissy'!$F21:$EE21)+SUMIF('reporting moussy'!$F$2:$EE$2,BM$4,'reporting moussy'!$F21:$EE21)+SUMIF('reporting trappes'!$F$2:$EE$2,BM$4,'reporting trappes'!$F21:$EE21)+SUMIF('SPACELOG 5 BP'!$F$2:$EE$2,BM$4,'SPACELOG 5 BP'!$F21:$EE21)+SUMIF('SPACELOG 6 BP'!$F$2:$EE$2,BM$4,'SPACELOG 6 BP'!$F21:$EE21)+SUMIF('SPACELOG 7 BP'!$F$2:$EE$2,BM$4,'SPACELOG 7 BP'!$F21:$EE21)+SUMIF('SPACELOG 8 BP'!$F$2:$EE$2,BM$4,'SPACELOG 8 BP'!$F21:$EE21)+SUMIF('SPACELOG 9 BP'!$F$2:$EE$2,BM$4,'SPACELOG 9 BP'!$F21:$EE21)+SUMIF('SPACELOG 10 BP'!$F$2:$EE$2,BM$4,'SPACELOG 10 BP'!$F21:$EE21)+SUMIF('SPACELOG 11 BP'!$F$2:$EE$2,BM$4,'SPACELOG 11 BP'!$F21:$EE21)+SUMIF('SPACELOG 12 BP'!$F$2:$EE$2,BM$4,'SPACELOG 12 BP'!$F21:$EE21)</f>
        <v>1300</v>
      </c>
      <c r="BN21" s="13">
        <f>SUMIF('reporting montigny'!$F$2:$EE$2,BN$4,'reporting montigny'!$F21:$EE21)+SUMIF('reporting boissy'!$F$2:$EE$2,BN$4,'reporting boissy'!$F21:$EE21)+SUMIF('reporting moussy'!$F$2:$EE$2,BN$4,'reporting moussy'!$F21:$EE21)+SUMIF('reporting trappes'!$F$2:$EE$2,BN$4,'reporting trappes'!$F21:$EE21)+SUMIF('SPACELOG 5 BP'!$F$2:$EE$2,BN$4,'SPACELOG 5 BP'!$F21:$EE21)+SUMIF('SPACELOG 6 BP'!$F$2:$EE$2,BN$4,'SPACELOG 6 BP'!$F21:$EE21)+SUMIF('SPACELOG 7 BP'!$F$2:$EE$2,BN$4,'SPACELOG 7 BP'!$F21:$EE21)+SUMIF('SPACELOG 8 BP'!$F$2:$EE$2,BN$4,'SPACELOG 8 BP'!$F21:$EE21)+SUMIF('SPACELOG 9 BP'!$F$2:$EE$2,BN$4,'SPACELOG 9 BP'!$F21:$EE21)+SUMIF('SPACELOG 10 BP'!$F$2:$EE$2,BN$4,'SPACELOG 10 BP'!$F21:$EE21)+SUMIF('SPACELOG 11 BP'!$F$2:$EE$2,BN$4,'SPACELOG 11 BP'!$F21:$EE21)+SUMIF('SPACELOG 12 BP'!$F$2:$EE$2,BN$4,'SPACELOG 12 BP'!$F21:$EE21)</f>
        <v>1300</v>
      </c>
      <c r="BO21" s="13">
        <f>SUMIF('reporting montigny'!$F$2:$EE$2,BO$4,'reporting montigny'!$F21:$EE21)+SUMIF('reporting boissy'!$F$2:$EE$2,BO$4,'reporting boissy'!$F21:$EE21)+SUMIF('reporting moussy'!$F$2:$EE$2,BO$4,'reporting moussy'!$F21:$EE21)+SUMIF('reporting trappes'!$F$2:$EE$2,BO$4,'reporting trappes'!$F21:$EE21)+SUMIF('SPACELOG 5 BP'!$F$2:$EE$2,BO$4,'SPACELOG 5 BP'!$F21:$EE21)+SUMIF('SPACELOG 6 BP'!$F$2:$EE$2,BO$4,'SPACELOG 6 BP'!$F21:$EE21)+SUMIF('SPACELOG 7 BP'!$F$2:$EE$2,BO$4,'SPACELOG 7 BP'!$F21:$EE21)+SUMIF('SPACELOG 8 BP'!$F$2:$EE$2,BO$4,'SPACELOG 8 BP'!$F21:$EE21)+SUMIF('SPACELOG 9 BP'!$F$2:$EE$2,BO$4,'SPACELOG 9 BP'!$F21:$EE21)+SUMIF('SPACELOG 10 BP'!$F$2:$EE$2,BO$4,'SPACELOG 10 BP'!$F21:$EE21)+SUMIF('SPACELOG 11 BP'!$F$2:$EE$2,BO$4,'SPACELOG 11 BP'!$F21:$EE21)+SUMIF('SPACELOG 12 BP'!$F$2:$EE$2,BO$4,'SPACELOG 12 BP'!$F21:$EE21)</f>
        <v>1300</v>
      </c>
      <c r="BP21" s="13">
        <f>SUMIF('reporting montigny'!$F$2:$EE$2,BP$4,'reporting montigny'!$F21:$EE21)+SUMIF('reporting boissy'!$F$2:$EE$2,BP$4,'reporting boissy'!$F21:$EE21)+SUMIF('reporting moussy'!$F$2:$EE$2,BP$4,'reporting moussy'!$F21:$EE21)+SUMIF('reporting trappes'!$F$2:$EE$2,BP$4,'reporting trappes'!$F21:$EE21)+SUMIF('SPACELOG 5 BP'!$F$2:$EE$2,BP$4,'SPACELOG 5 BP'!$F21:$EE21)+SUMIF('SPACELOG 6 BP'!$F$2:$EE$2,BP$4,'SPACELOG 6 BP'!$F21:$EE21)+SUMIF('SPACELOG 7 BP'!$F$2:$EE$2,BP$4,'SPACELOG 7 BP'!$F21:$EE21)+SUMIF('SPACELOG 8 BP'!$F$2:$EE$2,BP$4,'SPACELOG 8 BP'!$F21:$EE21)+SUMIF('SPACELOG 9 BP'!$F$2:$EE$2,BP$4,'SPACELOG 9 BP'!$F21:$EE21)+SUMIF('SPACELOG 10 BP'!$F$2:$EE$2,BP$4,'SPACELOG 10 BP'!$F21:$EE21)+SUMIF('SPACELOG 11 BP'!$F$2:$EE$2,BP$4,'SPACELOG 11 BP'!$F21:$EE21)+SUMIF('SPACELOG 12 BP'!$F$2:$EE$2,BP$4,'SPACELOG 12 BP'!$F21:$EE21)</f>
        <v>1300</v>
      </c>
      <c r="BQ21" s="13">
        <f>SUMIF('reporting montigny'!$F$2:$EE$2,BQ$4,'reporting montigny'!$F21:$EE21)+SUMIF('reporting boissy'!$F$2:$EE$2,BQ$4,'reporting boissy'!$F21:$EE21)+SUMIF('reporting moussy'!$F$2:$EE$2,BQ$4,'reporting moussy'!$F21:$EE21)+SUMIF('reporting trappes'!$F$2:$EE$2,BQ$4,'reporting trappes'!$F21:$EE21)+SUMIF('SPACELOG 5 BP'!$F$2:$EE$2,BQ$4,'SPACELOG 5 BP'!$F21:$EE21)+SUMIF('SPACELOG 6 BP'!$F$2:$EE$2,BQ$4,'SPACELOG 6 BP'!$F21:$EE21)+SUMIF('SPACELOG 7 BP'!$F$2:$EE$2,BQ$4,'SPACELOG 7 BP'!$F21:$EE21)+SUMIF('SPACELOG 8 BP'!$F$2:$EE$2,BQ$4,'SPACELOG 8 BP'!$F21:$EE21)+SUMIF('SPACELOG 9 BP'!$F$2:$EE$2,BQ$4,'SPACELOG 9 BP'!$F21:$EE21)+SUMIF('SPACELOG 10 BP'!$F$2:$EE$2,BQ$4,'SPACELOG 10 BP'!$F21:$EE21)+SUMIF('SPACELOG 11 BP'!$F$2:$EE$2,BQ$4,'SPACELOG 11 BP'!$F21:$EE21)+SUMIF('SPACELOG 12 BP'!$F$2:$EE$2,BQ$4,'SPACELOG 12 BP'!$F21:$EE21)</f>
        <v>1300</v>
      </c>
      <c r="BR21" s="14">
        <f t="shared" si="13"/>
        <v>15600</v>
      </c>
      <c r="BS21" s="13">
        <f>SUMIF('reporting montigny'!$F$2:$EE$2,BS$4,'reporting montigny'!$F21:$EE21)+SUMIF('reporting boissy'!$F$2:$EE$2,BS$4,'reporting boissy'!$F21:$EE21)+SUMIF('reporting moussy'!$F$2:$EE$2,BS$4,'reporting moussy'!$F21:$EE21)+SUMIF('reporting trappes'!$F$2:$EE$2,BS$4,'reporting trappes'!$F21:$EE21)+SUMIF('SPACELOG 5 BP'!$F$2:$EE$2,BS$4,'SPACELOG 5 BP'!$F21:$EE21)+SUMIF('SPACELOG 6 BP'!$F$2:$EE$2,BS$4,'SPACELOG 6 BP'!$F21:$EE21)+SUMIF('SPACELOG 7 BP'!$F$2:$EE$2,BS$4,'SPACELOG 7 BP'!$F21:$EE21)+SUMIF('SPACELOG 8 BP'!$F$2:$EE$2,BS$4,'SPACELOG 8 BP'!$F21:$EE21)+SUMIF('SPACELOG 9 BP'!$F$2:$EE$2,BS$4,'SPACELOG 9 BP'!$F21:$EE21)+SUMIF('SPACELOG 10 BP'!$F$2:$EE$2,BS$4,'SPACELOG 10 BP'!$F21:$EE21)+SUMIF('SPACELOG 11 BP'!$F$2:$EE$2,BS$4,'SPACELOG 11 BP'!$F21:$EE21)+SUMIF('SPACELOG 12 BP'!$F$2:$EE$2,BS$4,'SPACELOG 12 BP'!$F21:$EE21)</f>
        <v>1300</v>
      </c>
      <c r="BT21" s="13">
        <f>SUMIF('reporting montigny'!$F$2:$EE$2,BT$4,'reporting montigny'!$F21:$EE21)+SUMIF('reporting boissy'!$F$2:$EE$2,BT$4,'reporting boissy'!$F21:$EE21)+SUMIF('reporting moussy'!$F$2:$EE$2,BT$4,'reporting moussy'!$F21:$EE21)+SUMIF('reporting trappes'!$F$2:$EE$2,BT$4,'reporting trappes'!$F21:$EE21)+SUMIF('SPACELOG 5 BP'!$F$2:$EE$2,BT$4,'SPACELOG 5 BP'!$F21:$EE21)+SUMIF('SPACELOG 6 BP'!$F$2:$EE$2,BT$4,'SPACELOG 6 BP'!$F21:$EE21)+SUMIF('SPACELOG 7 BP'!$F$2:$EE$2,BT$4,'SPACELOG 7 BP'!$F21:$EE21)+SUMIF('SPACELOG 8 BP'!$F$2:$EE$2,BT$4,'SPACELOG 8 BP'!$F21:$EE21)+SUMIF('SPACELOG 9 BP'!$F$2:$EE$2,BT$4,'SPACELOG 9 BP'!$F21:$EE21)+SUMIF('SPACELOG 10 BP'!$F$2:$EE$2,BT$4,'SPACELOG 10 BP'!$F21:$EE21)+SUMIF('SPACELOG 11 BP'!$F$2:$EE$2,BT$4,'SPACELOG 11 BP'!$F21:$EE21)+SUMIF('SPACELOG 12 BP'!$F$2:$EE$2,BT$4,'SPACELOG 12 BP'!$F21:$EE21)</f>
        <v>1300</v>
      </c>
      <c r="BU21" s="13">
        <f>SUMIF('reporting montigny'!$F$2:$EE$2,BU$4,'reporting montigny'!$F21:$EE21)+SUMIF('reporting boissy'!$F$2:$EE$2,BU$4,'reporting boissy'!$F21:$EE21)+SUMIF('reporting moussy'!$F$2:$EE$2,BU$4,'reporting moussy'!$F21:$EE21)+SUMIF('reporting trappes'!$F$2:$EE$2,BU$4,'reporting trappes'!$F21:$EE21)+SUMIF('SPACELOG 5 BP'!$F$2:$EE$2,BU$4,'SPACELOG 5 BP'!$F21:$EE21)+SUMIF('SPACELOG 6 BP'!$F$2:$EE$2,BU$4,'SPACELOG 6 BP'!$F21:$EE21)+SUMIF('SPACELOG 7 BP'!$F$2:$EE$2,BU$4,'SPACELOG 7 BP'!$F21:$EE21)+SUMIF('SPACELOG 8 BP'!$F$2:$EE$2,BU$4,'SPACELOG 8 BP'!$F21:$EE21)+SUMIF('SPACELOG 9 BP'!$F$2:$EE$2,BU$4,'SPACELOG 9 BP'!$F21:$EE21)+SUMIF('SPACELOG 10 BP'!$F$2:$EE$2,BU$4,'SPACELOG 10 BP'!$F21:$EE21)+SUMIF('SPACELOG 11 BP'!$F$2:$EE$2,BU$4,'SPACELOG 11 BP'!$F21:$EE21)+SUMIF('SPACELOG 12 BP'!$F$2:$EE$2,BU$4,'SPACELOG 12 BP'!$F21:$EE21)</f>
        <v>1300</v>
      </c>
      <c r="BV21" s="13">
        <f>SUMIF('reporting montigny'!$F$2:$EE$2,BV$4,'reporting montigny'!$F21:$EE21)+SUMIF('reporting boissy'!$F$2:$EE$2,BV$4,'reporting boissy'!$F21:$EE21)+SUMIF('reporting moussy'!$F$2:$EE$2,BV$4,'reporting moussy'!$F21:$EE21)+SUMIF('reporting trappes'!$F$2:$EE$2,BV$4,'reporting trappes'!$F21:$EE21)+SUMIF('SPACELOG 5 BP'!$F$2:$EE$2,BV$4,'SPACELOG 5 BP'!$F21:$EE21)+SUMIF('SPACELOG 6 BP'!$F$2:$EE$2,BV$4,'SPACELOG 6 BP'!$F21:$EE21)+SUMIF('SPACELOG 7 BP'!$F$2:$EE$2,BV$4,'SPACELOG 7 BP'!$F21:$EE21)+SUMIF('SPACELOG 8 BP'!$F$2:$EE$2,BV$4,'SPACELOG 8 BP'!$F21:$EE21)+SUMIF('SPACELOG 9 BP'!$F$2:$EE$2,BV$4,'SPACELOG 9 BP'!$F21:$EE21)+SUMIF('SPACELOG 10 BP'!$F$2:$EE$2,BV$4,'SPACELOG 10 BP'!$F21:$EE21)+SUMIF('SPACELOG 11 BP'!$F$2:$EE$2,BV$4,'SPACELOG 11 BP'!$F21:$EE21)+SUMIF('SPACELOG 12 BP'!$F$2:$EE$2,BV$4,'SPACELOG 12 BP'!$F21:$EE21)</f>
        <v>1300</v>
      </c>
      <c r="BW21" s="13">
        <f>SUMIF('reporting montigny'!$F$2:$EE$2,BW$4,'reporting montigny'!$F21:$EE21)+SUMIF('reporting boissy'!$F$2:$EE$2,BW$4,'reporting boissy'!$F21:$EE21)+SUMIF('reporting moussy'!$F$2:$EE$2,BW$4,'reporting moussy'!$F21:$EE21)+SUMIF('reporting trappes'!$F$2:$EE$2,BW$4,'reporting trappes'!$F21:$EE21)+SUMIF('SPACELOG 5 BP'!$F$2:$EE$2,BW$4,'SPACELOG 5 BP'!$F21:$EE21)+SUMIF('SPACELOG 6 BP'!$F$2:$EE$2,BW$4,'SPACELOG 6 BP'!$F21:$EE21)+SUMIF('SPACELOG 7 BP'!$F$2:$EE$2,BW$4,'SPACELOG 7 BP'!$F21:$EE21)+SUMIF('SPACELOG 8 BP'!$F$2:$EE$2,BW$4,'SPACELOG 8 BP'!$F21:$EE21)+SUMIF('SPACELOG 9 BP'!$F$2:$EE$2,BW$4,'SPACELOG 9 BP'!$F21:$EE21)+SUMIF('SPACELOG 10 BP'!$F$2:$EE$2,BW$4,'SPACELOG 10 BP'!$F21:$EE21)+SUMIF('SPACELOG 11 BP'!$F$2:$EE$2,BW$4,'SPACELOG 11 BP'!$F21:$EE21)+SUMIF('SPACELOG 12 BP'!$F$2:$EE$2,BW$4,'SPACELOG 12 BP'!$F21:$EE21)</f>
        <v>1300</v>
      </c>
      <c r="BX21" s="13">
        <f>SUMIF('reporting montigny'!$F$2:$EE$2,BX$4,'reporting montigny'!$F21:$EE21)+SUMIF('reporting boissy'!$F$2:$EE$2,BX$4,'reporting boissy'!$F21:$EE21)+SUMIF('reporting moussy'!$F$2:$EE$2,BX$4,'reporting moussy'!$F21:$EE21)+SUMIF('reporting trappes'!$F$2:$EE$2,BX$4,'reporting trappes'!$F21:$EE21)+SUMIF('SPACELOG 5 BP'!$F$2:$EE$2,BX$4,'SPACELOG 5 BP'!$F21:$EE21)+SUMIF('SPACELOG 6 BP'!$F$2:$EE$2,BX$4,'SPACELOG 6 BP'!$F21:$EE21)+SUMIF('SPACELOG 7 BP'!$F$2:$EE$2,BX$4,'SPACELOG 7 BP'!$F21:$EE21)+SUMIF('SPACELOG 8 BP'!$F$2:$EE$2,BX$4,'SPACELOG 8 BP'!$F21:$EE21)+SUMIF('SPACELOG 9 BP'!$F$2:$EE$2,BX$4,'SPACELOG 9 BP'!$F21:$EE21)+SUMIF('SPACELOG 10 BP'!$F$2:$EE$2,BX$4,'SPACELOG 10 BP'!$F21:$EE21)+SUMIF('SPACELOG 11 BP'!$F$2:$EE$2,BX$4,'SPACELOG 11 BP'!$F21:$EE21)+SUMIF('SPACELOG 12 BP'!$F$2:$EE$2,BX$4,'SPACELOG 12 BP'!$F21:$EE21)</f>
        <v>1300</v>
      </c>
      <c r="BY21" s="13">
        <f>SUMIF('reporting montigny'!$F$2:$EE$2,BY$4,'reporting montigny'!$F21:$EE21)+SUMIF('reporting boissy'!$F$2:$EE$2,BY$4,'reporting boissy'!$F21:$EE21)+SUMIF('reporting moussy'!$F$2:$EE$2,BY$4,'reporting moussy'!$F21:$EE21)+SUMIF('reporting trappes'!$F$2:$EE$2,BY$4,'reporting trappes'!$F21:$EE21)+SUMIF('SPACELOG 5 BP'!$F$2:$EE$2,BY$4,'SPACELOG 5 BP'!$F21:$EE21)+SUMIF('SPACELOG 6 BP'!$F$2:$EE$2,BY$4,'SPACELOG 6 BP'!$F21:$EE21)+SUMIF('SPACELOG 7 BP'!$F$2:$EE$2,BY$4,'SPACELOG 7 BP'!$F21:$EE21)+SUMIF('SPACELOG 8 BP'!$F$2:$EE$2,BY$4,'SPACELOG 8 BP'!$F21:$EE21)+SUMIF('SPACELOG 9 BP'!$F$2:$EE$2,BY$4,'SPACELOG 9 BP'!$F21:$EE21)+SUMIF('SPACELOG 10 BP'!$F$2:$EE$2,BY$4,'SPACELOG 10 BP'!$F21:$EE21)+SUMIF('SPACELOG 11 BP'!$F$2:$EE$2,BY$4,'SPACELOG 11 BP'!$F21:$EE21)+SUMIF('SPACELOG 12 BP'!$F$2:$EE$2,BY$4,'SPACELOG 12 BP'!$F21:$EE21)</f>
        <v>1300</v>
      </c>
      <c r="BZ21" s="13">
        <f>SUMIF('reporting montigny'!$F$2:$EE$2,BZ$4,'reporting montigny'!$F21:$EE21)+SUMIF('reporting boissy'!$F$2:$EE$2,BZ$4,'reporting boissy'!$F21:$EE21)+SUMIF('reporting moussy'!$F$2:$EE$2,BZ$4,'reporting moussy'!$F21:$EE21)+SUMIF('reporting trappes'!$F$2:$EE$2,BZ$4,'reporting trappes'!$F21:$EE21)+SUMIF('SPACELOG 5 BP'!$F$2:$EE$2,BZ$4,'SPACELOG 5 BP'!$F21:$EE21)+SUMIF('SPACELOG 6 BP'!$F$2:$EE$2,BZ$4,'SPACELOG 6 BP'!$F21:$EE21)+SUMIF('SPACELOG 7 BP'!$F$2:$EE$2,BZ$4,'SPACELOG 7 BP'!$F21:$EE21)+SUMIF('SPACELOG 8 BP'!$F$2:$EE$2,BZ$4,'SPACELOG 8 BP'!$F21:$EE21)+SUMIF('SPACELOG 9 BP'!$F$2:$EE$2,BZ$4,'SPACELOG 9 BP'!$F21:$EE21)+SUMIF('SPACELOG 10 BP'!$F$2:$EE$2,BZ$4,'SPACELOG 10 BP'!$F21:$EE21)+SUMIF('SPACELOG 11 BP'!$F$2:$EE$2,BZ$4,'SPACELOG 11 BP'!$F21:$EE21)+SUMIF('SPACELOG 12 BP'!$F$2:$EE$2,BZ$4,'SPACELOG 12 BP'!$F21:$EE21)</f>
        <v>1300</v>
      </c>
      <c r="CA21" s="13">
        <f>SUMIF('reporting montigny'!$F$2:$EE$2,CA$4,'reporting montigny'!$F21:$EE21)+SUMIF('reporting boissy'!$F$2:$EE$2,CA$4,'reporting boissy'!$F21:$EE21)+SUMIF('reporting moussy'!$F$2:$EE$2,CA$4,'reporting moussy'!$F21:$EE21)+SUMIF('reporting trappes'!$F$2:$EE$2,CA$4,'reporting trappes'!$F21:$EE21)+SUMIF('SPACELOG 5 BP'!$F$2:$EE$2,CA$4,'SPACELOG 5 BP'!$F21:$EE21)+SUMIF('SPACELOG 6 BP'!$F$2:$EE$2,CA$4,'SPACELOG 6 BP'!$F21:$EE21)+SUMIF('SPACELOG 7 BP'!$F$2:$EE$2,CA$4,'SPACELOG 7 BP'!$F21:$EE21)+SUMIF('SPACELOG 8 BP'!$F$2:$EE$2,CA$4,'SPACELOG 8 BP'!$F21:$EE21)+SUMIF('SPACELOG 9 BP'!$F$2:$EE$2,CA$4,'SPACELOG 9 BP'!$F21:$EE21)+SUMIF('SPACELOG 10 BP'!$F$2:$EE$2,CA$4,'SPACELOG 10 BP'!$F21:$EE21)+SUMIF('SPACELOG 11 BP'!$F$2:$EE$2,CA$4,'SPACELOG 11 BP'!$F21:$EE21)+SUMIF('SPACELOG 12 BP'!$F$2:$EE$2,CA$4,'SPACELOG 12 BP'!$F21:$EE21)</f>
        <v>1300</v>
      </c>
      <c r="CB21" s="13">
        <f>SUMIF('reporting montigny'!$F$2:$EE$2,CB$4,'reporting montigny'!$F21:$EE21)+SUMIF('reporting boissy'!$F$2:$EE$2,CB$4,'reporting boissy'!$F21:$EE21)+SUMIF('reporting moussy'!$F$2:$EE$2,CB$4,'reporting moussy'!$F21:$EE21)+SUMIF('reporting trappes'!$F$2:$EE$2,CB$4,'reporting trappes'!$F21:$EE21)+SUMIF('SPACELOG 5 BP'!$F$2:$EE$2,CB$4,'SPACELOG 5 BP'!$F21:$EE21)+SUMIF('SPACELOG 6 BP'!$F$2:$EE$2,CB$4,'SPACELOG 6 BP'!$F21:$EE21)+SUMIF('SPACELOG 7 BP'!$F$2:$EE$2,CB$4,'SPACELOG 7 BP'!$F21:$EE21)+SUMIF('SPACELOG 8 BP'!$F$2:$EE$2,CB$4,'SPACELOG 8 BP'!$F21:$EE21)+SUMIF('SPACELOG 9 BP'!$F$2:$EE$2,CB$4,'SPACELOG 9 BP'!$F21:$EE21)+SUMIF('SPACELOG 10 BP'!$F$2:$EE$2,CB$4,'SPACELOG 10 BP'!$F21:$EE21)+SUMIF('SPACELOG 11 BP'!$F$2:$EE$2,CB$4,'SPACELOG 11 BP'!$F21:$EE21)+SUMIF('SPACELOG 12 BP'!$F$2:$EE$2,CB$4,'SPACELOG 12 BP'!$F21:$EE21)</f>
        <v>1300</v>
      </c>
      <c r="CC21" s="13">
        <f>SUMIF('reporting montigny'!$F$2:$EE$2,CC$4,'reporting montigny'!$F21:$EE21)+SUMIF('reporting boissy'!$F$2:$EE$2,CC$4,'reporting boissy'!$F21:$EE21)+SUMIF('reporting moussy'!$F$2:$EE$2,CC$4,'reporting moussy'!$F21:$EE21)+SUMIF('reporting trappes'!$F$2:$EE$2,CC$4,'reporting trappes'!$F21:$EE21)+SUMIF('SPACELOG 5 BP'!$F$2:$EE$2,CC$4,'SPACELOG 5 BP'!$F21:$EE21)+SUMIF('SPACELOG 6 BP'!$F$2:$EE$2,CC$4,'SPACELOG 6 BP'!$F21:$EE21)+SUMIF('SPACELOG 7 BP'!$F$2:$EE$2,CC$4,'SPACELOG 7 BP'!$F21:$EE21)+SUMIF('SPACELOG 8 BP'!$F$2:$EE$2,CC$4,'SPACELOG 8 BP'!$F21:$EE21)+SUMIF('SPACELOG 9 BP'!$F$2:$EE$2,CC$4,'SPACELOG 9 BP'!$F21:$EE21)+SUMIF('SPACELOG 10 BP'!$F$2:$EE$2,CC$4,'SPACELOG 10 BP'!$F21:$EE21)+SUMIF('SPACELOG 11 BP'!$F$2:$EE$2,CC$4,'SPACELOG 11 BP'!$F21:$EE21)+SUMIF('SPACELOG 12 BP'!$F$2:$EE$2,CC$4,'SPACELOG 12 BP'!$F21:$EE21)</f>
        <v>1300</v>
      </c>
      <c r="CD21" s="13">
        <f>SUMIF('reporting montigny'!$F$2:$EE$2,CD$4,'reporting montigny'!$F21:$EE21)+SUMIF('reporting boissy'!$F$2:$EE$2,CD$4,'reporting boissy'!$F21:$EE21)+SUMIF('reporting moussy'!$F$2:$EE$2,CD$4,'reporting moussy'!$F21:$EE21)+SUMIF('reporting trappes'!$F$2:$EE$2,CD$4,'reporting trappes'!$F21:$EE21)+SUMIF('SPACELOG 5 BP'!$F$2:$EE$2,CD$4,'SPACELOG 5 BP'!$F21:$EE21)+SUMIF('SPACELOG 6 BP'!$F$2:$EE$2,CD$4,'SPACELOG 6 BP'!$F21:$EE21)+SUMIF('SPACELOG 7 BP'!$F$2:$EE$2,CD$4,'SPACELOG 7 BP'!$F21:$EE21)+SUMIF('SPACELOG 8 BP'!$F$2:$EE$2,CD$4,'SPACELOG 8 BP'!$F21:$EE21)+SUMIF('SPACELOG 9 BP'!$F$2:$EE$2,CD$4,'SPACELOG 9 BP'!$F21:$EE21)+SUMIF('SPACELOG 10 BP'!$F$2:$EE$2,CD$4,'SPACELOG 10 BP'!$F21:$EE21)+SUMIF('SPACELOG 11 BP'!$F$2:$EE$2,CD$4,'SPACELOG 11 BP'!$F21:$EE21)+SUMIF('SPACELOG 12 BP'!$F$2:$EE$2,CD$4,'SPACELOG 12 BP'!$F21:$EE21)</f>
        <v>1300</v>
      </c>
      <c r="CE21" s="14">
        <f t="shared" si="14"/>
        <v>15600</v>
      </c>
      <c r="CF21" s="13">
        <f>SUMIF('reporting montigny'!$F$2:$EE$2,CF$4,'reporting montigny'!$F21:$EE21)+SUMIF('reporting boissy'!$F$2:$EE$2,CF$4,'reporting boissy'!$F21:$EE21)+SUMIF('reporting moussy'!$F$2:$EE$2,CF$4,'reporting moussy'!$F21:$EE21)+SUMIF('reporting trappes'!$F$2:$EE$2,CF$4,'reporting trappes'!$F21:$EE21)+SUMIF('SPACELOG 5 BP'!$F$2:$EE$2,CF$4,'SPACELOG 5 BP'!$F21:$EE21)+SUMIF('SPACELOG 6 BP'!$F$2:$EE$2,CF$4,'SPACELOG 6 BP'!$F21:$EE21)+SUMIF('SPACELOG 7 BP'!$F$2:$EE$2,CF$4,'SPACELOG 7 BP'!$F21:$EE21)+SUMIF('SPACELOG 8 BP'!$F$2:$EE$2,CF$4,'SPACELOG 8 BP'!$F21:$EE21)+SUMIF('SPACELOG 9 BP'!$F$2:$EE$2,CF$4,'SPACELOG 9 BP'!$F21:$EE21)+SUMIF('SPACELOG 10 BP'!$F$2:$EE$2,CF$4,'SPACELOG 10 BP'!$F21:$EE21)+SUMIF('SPACELOG 11 BP'!$F$2:$EE$2,CF$4,'SPACELOG 11 BP'!$F21:$EE21)+SUMIF('SPACELOG 12 BP'!$F$2:$EE$2,CF$4,'SPACELOG 12 BP'!$F21:$EE21)</f>
        <v>1300</v>
      </c>
      <c r="CG21" s="13">
        <f>SUMIF('reporting montigny'!$F$2:$EE$2,CG$4,'reporting montigny'!$F21:$EE21)+SUMIF('reporting boissy'!$F$2:$EE$2,CG$4,'reporting boissy'!$F21:$EE21)+SUMIF('reporting moussy'!$F$2:$EE$2,CG$4,'reporting moussy'!$F21:$EE21)+SUMIF('reporting trappes'!$F$2:$EE$2,CG$4,'reporting trappes'!$F21:$EE21)+SUMIF('SPACELOG 5 BP'!$F$2:$EE$2,CG$4,'SPACELOG 5 BP'!$F21:$EE21)+SUMIF('SPACELOG 6 BP'!$F$2:$EE$2,CG$4,'SPACELOG 6 BP'!$F21:$EE21)+SUMIF('SPACELOG 7 BP'!$F$2:$EE$2,CG$4,'SPACELOG 7 BP'!$F21:$EE21)+SUMIF('SPACELOG 8 BP'!$F$2:$EE$2,CG$4,'SPACELOG 8 BP'!$F21:$EE21)+SUMIF('SPACELOG 9 BP'!$F$2:$EE$2,CG$4,'SPACELOG 9 BP'!$F21:$EE21)+SUMIF('SPACELOG 10 BP'!$F$2:$EE$2,CG$4,'SPACELOG 10 BP'!$F21:$EE21)+SUMIF('SPACELOG 11 BP'!$F$2:$EE$2,CG$4,'SPACELOG 11 BP'!$F21:$EE21)+SUMIF('SPACELOG 12 BP'!$F$2:$EE$2,CG$4,'SPACELOG 12 BP'!$F21:$EE21)</f>
        <v>1300</v>
      </c>
      <c r="CH21" s="13">
        <f>SUMIF('reporting montigny'!$F$2:$EE$2,CH$4,'reporting montigny'!$F21:$EE21)+SUMIF('reporting boissy'!$F$2:$EE$2,CH$4,'reporting boissy'!$F21:$EE21)+SUMIF('reporting moussy'!$F$2:$EE$2,CH$4,'reporting moussy'!$F21:$EE21)+SUMIF('reporting trappes'!$F$2:$EE$2,CH$4,'reporting trappes'!$F21:$EE21)+SUMIF('SPACELOG 5 BP'!$F$2:$EE$2,CH$4,'SPACELOG 5 BP'!$F21:$EE21)+SUMIF('SPACELOG 6 BP'!$F$2:$EE$2,CH$4,'SPACELOG 6 BP'!$F21:$EE21)+SUMIF('SPACELOG 7 BP'!$F$2:$EE$2,CH$4,'SPACELOG 7 BP'!$F21:$EE21)+SUMIF('SPACELOG 8 BP'!$F$2:$EE$2,CH$4,'SPACELOG 8 BP'!$F21:$EE21)+SUMIF('SPACELOG 9 BP'!$F$2:$EE$2,CH$4,'SPACELOG 9 BP'!$F21:$EE21)+SUMIF('SPACELOG 10 BP'!$F$2:$EE$2,CH$4,'SPACELOG 10 BP'!$F21:$EE21)+SUMIF('SPACELOG 11 BP'!$F$2:$EE$2,CH$4,'SPACELOG 11 BP'!$F21:$EE21)+SUMIF('SPACELOG 12 BP'!$F$2:$EE$2,CH$4,'SPACELOG 12 BP'!$F21:$EE21)</f>
        <v>1300</v>
      </c>
      <c r="CI21" s="13">
        <f>SUMIF('reporting montigny'!$F$2:$EE$2,CI$4,'reporting montigny'!$F21:$EE21)+SUMIF('reporting boissy'!$F$2:$EE$2,CI$4,'reporting boissy'!$F21:$EE21)+SUMIF('reporting moussy'!$F$2:$EE$2,CI$4,'reporting moussy'!$F21:$EE21)+SUMIF('reporting trappes'!$F$2:$EE$2,CI$4,'reporting trappes'!$F21:$EE21)+SUMIF('SPACELOG 5 BP'!$F$2:$EE$2,CI$4,'SPACELOG 5 BP'!$F21:$EE21)+SUMIF('SPACELOG 6 BP'!$F$2:$EE$2,CI$4,'SPACELOG 6 BP'!$F21:$EE21)+SUMIF('SPACELOG 7 BP'!$F$2:$EE$2,CI$4,'SPACELOG 7 BP'!$F21:$EE21)+SUMIF('SPACELOG 8 BP'!$F$2:$EE$2,CI$4,'SPACELOG 8 BP'!$F21:$EE21)+SUMIF('SPACELOG 9 BP'!$F$2:$EE$2,CI$4,'SPACELOG 9 BP'!$F21:$EE21)+SUMIF('SPACELOG 10 BP'!$F$2:$EE$2,CI$4,'SPACELOG 10 BP'!$F21:$EE21)+SUMIF('SPACELOG 11 BP'!$F$2:$EE$2,CI$4,'SPACELOG 11 BP'!$F21:$EE21)+SUMIF('SPACELOG 12 BP'!$F$2:$EE$2,CI$4,'SPACELOG 12 BP'!$F21:$EE21)</f>
        <v>1300</v>
      </c>
      <c r="CJ21" s="13">
        <f>SUMIF('reporting montigny'!$F$2:$EE$2,CJ$4,'reporting montigny'!$F21:$EE21)+SUMIF('reporting boissy'!$F$2:$EE$2,CJ$4,'reporting boissy'!$F21:$EE21)+SUMIF('reporting moussy'!$F$2:$EE$2,CJ$4,'reporting moussy'!$F21:$EE21)+SUMIF('reporting trappes'!$F$2:$EE$2,CJ$4,'reporting trappes'!$F21:$EE21)+SUMIF('SPACELOG 5 BP'!$F$2:$EE$2,CJ$4,'SPACELOG 5 BP'!$F21:$EE21)+SUMIF('SPACELOG 6 BP'!$F$2:$EE$2,CJ$4,'SPACELOG 6 BP'!$F21:$EE21)+SUMIF('SPACELOG 7 BP'!$F$2:$EE$2,CJ$4,'SPACELOG 7 BP'!$F21:$EE21)+SUMIF('SPACELOG 8 BP'!$F$2:$EE$2,CJ$4,'SPACELOG 8 BP'!$F21:$EE21)+SUMIF('SPACELOG 9 BP'!$F$2:$EE$2,CJ$4,'SPACELOG 9 BP'!$F21:$EE21)+SUMIF('SPACELOG 10 BP'!$F$2:$EE$2,CJ$4,'SPACELOG 10 BP'!$F21:$EE21)+SUMIF('SPACELOG 11 BP'!$F$2:$EE$2,CJ$4,'SPACELOG 11 BP'!$F21:$EE21)+SUMIF('SPACELOG 12 BP'!$F$2:$EE$2,CJ$4,'SPACELOG 12 BP'!$F21:$EE21)</f>
        <v>1300</v>
      </c>
      <c r="CK21" s="13">
        <f>SUMIF('reporting montigny'!$F$2:$EE$2,CK$4,'reporting montigny'!$F21:$EE21)+SUMIF('reporting boissy'!$F$2:$EE$2,CK$4,'reporting boissy'!$F21:$EE21)+SUMIF('reporting moussy'!$F$2:$EE$2,CK$4,'reporting moussy'!$F21:$EE21)+SUMIF('reporting trappes'!$F$2:$EE$2,CK$4,'reporting trappes'!$F21:$EE21)+SUMIF('SPACELOG 5 BP'!$F$2:$EE$2,CK$4,'SPACELOG 5 BP'!$F21:$EE21)+SUMIF('SPACELOG 6 BP'!$F$2:$EE$2,CK$4,'SPACELOG 6 BP'!$F21:$EE21)+SUMIF('SPACELOG 7 BP'!$F$2:$EE$2,CK$4,'SPACELOG 7 BP'!$F21:$EE21)+SUMIF('SPACELOG 8 BP'!$F$2:$EE$2,CK$4,'SPACELOG 8 BP'!$F21:$EE21)+SUMIF('SPACELOG 9 BP'!$F$2:$EE$2,CK$4,'SPACELOG 9 BP'!$F21:$EE21)+SUMIF('SPACELOG 10 BP'!$F$2:$EE$2,CK$4,'SPACELOG 10 BP'!$F21:$EE21)+SUMIF('SPACELOG 11 BP'!$F$2:$EE$2,CK$4,'SPACELOG 11 BP'!$F21:$EE21)+SUMIF('SPACELOG 12 BP'!$F$2:$EE$2,CK$4,'SPACELOG 12 BP'!$F21:$EE21)</f>
        <v>1300</v>
      </c>
      <c r="CL21" s="13">
        <f>SUMIF('reporting montigny'!$F$2:$EE$2,CL$4,'reporting montigny'!$F21:$EE21)+SUMIF('reporting boissy'!$F$2:$EE$2,CL$4,'reporting boissy'!$F21:$EE21)+SUMIF('reporting moussy'!$F$2:$EE$2,CL$4,'reporting moussy'!$F21:$EE21)+SUMIF('reporting trappes'!$F$2:$EE$2,CL$4,'reporting trappes'!$F21:$EE21)+SUMIF('SPACELOG 5 BP'!$F$2:$EE$2,CL$4,'SPACELOG 5 BP'!$F21:$EE21)+SUMIF('SPACELOG 6 BP'!$F$2:$EE$2,CL$4,'SPACELOG 6 BP'!$F21:$EE21)+SUMIF('SPACELOG 7 BP'!$F$2:$EE$2,CL$4,'SPACELOG 7 BP'!$F21:$EE21)+SUMIF('SPACELOG 8 BP'!$F$2:$EE$2,CL$4,'SPACELOG 8 BP'!$F21:$EE21)+SUMIF('SPACELOG 9 BP'!$F$2:$EE$2,CL$4,'SPACELOG 9 BP'!$F21:$EE21)+SUMIF('SPACELOG 10 BP'!$F$2:$EE$2,CL$4,'SPACELOG 10 BP'!$F21:$EE21)+SUMIF('SPACELOG 11 BP'!$F$2:$EE$2,CL$4,'SPACELOG 11 BP'!$F21:$EE21)+SUMIF('SPACELOG 12 BP'!$F$2:$EE$2,CL$4,'SPACELOG 12 BP'!$F21:$EE21)</f>
        <v>1300</v>
      </c>
      <c r="CM21" s="13">
        <f>SUMIF('reporting montigny'!$F$2:$EE$2,CM$4,'reporting montigny'!$F21:$EE21)+SUMIF('reporting boissy'!$F$2:$EE$2,CM$4,'reporting boissy'!$F21:$EE21)+SUMIF('reporting moussy'!$F$2:$EE$2,CM$4,'reporting moussy'!$F21:$EE21)+SUMIF('reporting trappes'!$F$2:$EE$2,CM$4,'reporting trappes'!$F21:$EE21)+SUMIF('SPACELOG 5 BP'!$F$2:$EE$2,CM$4,'SPACELOG 5 BP'!$F21:$EE21)+SUMIF('SPACELOG 6 BP'!$F$2:$EE$2,CM$4,'SPACELOG 6 BP'!$F21:$EE21)+SUMIF('SPACELOG 7 BP'!$F$2:$EE$2,CM$4,'SPACELOG 7 BP'!$F21:$EE21)+SUMIF('SPACELOG 8 BP'!$F$2:$EE$2,CM$4,'SPACELOG 8 BP'!$F21:$EE21)+SUMIF('SPACELOG 9 BP'!$F$2:$EE$2,CM$4,'SPACELOG 9 BP'!$F21:$EE21)+SUMIF('SPACELOG 10 BP'!$F$2:$EE$2,CM$4,'SPACELOG 10 BP'!$F21:$EE21)+SUMIF('SPACELOG 11 BP'!$F$2:$EE$2,CM$4,'SPACELOG 11 BP'!$F21:$EE21)+SUMIF('SPACELOG 12 BP'!$F$2:$EE$2,CM$4,'SPACELOG 12 BP'!$F21:$EE21)</f>
        <v>1300</v>
      </c>
      <c r="CN21" s="13">
        <f>SUMIF('reporting montigny'!$F$2:$EE$2,CN$4,'reporting montigny'!$F21:$EE21)+SUMIF('reporting boissy'!$F$2:$EE$2,CN$4,'reporting boissy'!$F21:$EE21)+SUMIF('reporting moussy'!$F$2:$EE$2,CN$4,'reporting moussy'!$F21:$EE21)+SUMIF('reporting trappes'!$F$2:$EE$2,CN$4,'reporting trappes'!$F21:$EE21)+SUMIF('SPACELOG 5 BP'!$F$2:$EE$2,CN$4,'SPACELOG 5 BP'!$F21:$EE21)+SUMIF('SPACELOG 6 BP'!$F$2:$EE$2,CN$4,'SPACELOG 6 BP'!$F21:$EE21)+SUMIF('SPACELOG 7 BP'!$F$2:$EE$2,CN$4,'SPACELOG 7 BP'!$F21:$EE21)+SUMIF('SPACELOG 8 BP'!$F$2:$EE$2,CN$4,'SPACELOG 8 BP'!$F21:$EE21)+SUMIF('SPACELOG 9 BP'!$F$2:$EE$2,CN$4,'SPACELOG 9 BP'!$F21:$EE21)+SUMIF('SPACELOG 10 BP'!$F$2:$EE$2,CN$4,'SPACELOG 10 BP'!$F21:$EE21)+SUMIF('SPACELOG 11 BP'!$F$2:$EE$2,CN$4,'SPACELOG 11 BP'!$F21:$EE21)+SUMIF('SPACELOG 12 BP'!$F$2:$EE$2,CN$4,'SPACELOG 12 BP'!$F21:$EE21)</f>
        <v>1300</v>
      </c>
      <c r="CO21" s="13">
        <f>SUMIF('reporting montigny'!$F$2:$EE$2,CO$4,'reporting montigny'!$F21:$EE21)+SUMIF('reporting boissy'!$F$2:$EE$2,CO$4,'reporting boissy'!$F21:$EE21)+SUMIF('reporting moussy'!$F$2:$EE$2,CO$4,'reporting moussy'!$F21:$EE21)+SUMIF('reporting trappes'!$F$2:$EE$2,CO$4,'reporting trappes'!$F21:$EE21)+SUMIF('SPACELOG 5 BP'!$F$2:$EE$2,CO$4,'SPACELOG 5 BP'!$F21:$EE21)+SUMIF('SPACELOG 6 BP'!$F$2:$EE$2,CO$4,'SPACELOG 6 BP'!$F21:$EE21)+SUMIF('SPACELOG 7 BP'!$F$2:$EE$2,CO$4,'SPACELOG 7 BP'!$F21:$EE21)+SUMIF('SPACELOG 8 BP'!$F$2:$EE$2,CO$4,'SPACELOG 8 BP'!$F21:$EE21)+SUMIF('SPACELOG 9 BP'!$F$2:$EE$2,CO$4,'SPACELOG 9 BP'!$F21:$EE21)+SUMIF('SPACELOG 10 BP'!$F$2:$EE$2,CO$4,'SPACELOG 10 BP'!$F21:$EE21)+SUMIF('SPACELOG 11 BP'!$F$2:$EE$2,CO$4,'SPACELOG 11 BP'!$F21:$EE21)+SUMIF('SPACELOG 12 BP'!$F$2:$EE$2,CO$4,'SPACELOG 12 BP'!$F21:$EE21)</f>
        <v>1300</v>
      </c>
      <c r="CP21" s="13">
        <f>SUMIF('reporting montigny'!$F$2:$EE$2,CP$4,'reporting montigny'!$F21:$EE21)+SUMIF('reporting boissy'!$F$2:$EE$2,CP$4,'reporting boissy'!$F21:$EE21)+SUMIF('reporting moussy'!$F$2:$EE$2,CP$4,'reporting moussy'!$F21:$EE21)+SUMIF('reporting trappes'!$F$2:$EE$2,CP$4,'reporting trappes'!$F21:$EE21)+SUMIF('SPACELOG 5 BP'!$F$2:$EE$2,CP$4,'SPACELOG 5 BP'!$F21:$EE21)+SUMIF('SPACELOG 6 BP'!$F$2:$EE$2,CP$4,'SPACELOG 6 BP'!$F21:$EE21)+SUMIF('SPACELOG 7 BP'!$F$2:$EE$2,CP$4,'SPACELOG 7 BP'!$F21:$EE21)+SUMIF('SPACELOG 8 BP'!$F$2:$EE$2,CP$4,'SPACELOG 8 BP'!$F21:$EE21)+SUMIF('SPACELOG 9 BP'!$F$2:$EE$2,CP$4,'SPACELOG 9 BP'!$F21:$EE21)+SUMIF('SPACELOG 10 BP'!$F$2:$EE$2,CP$4,'SPACELOG 10 BP'!$F21:$EE21)+SUMIF('SPACELOG 11 BP'!$F$2:$EE$2,CP$4,'SPACELOG 11 BP'!$F21:$EE21)+SUMIF('SPACELOG 12 BP'!$F$2:$EE$2,CP$4,'SPACELOG 12 BP'!$F21:$EE21)</f>
        <v>1300</v>
      </c>
      <c r="CQ21" s="13">
        <f>SUMIF('reporting montigny'!$F$2:$EE$2,CQ$4,'reporting montigny'!$F21:$EE21)+SUMIF('reporting boissy'!$F$2:$EE$2,CQ$4,'reporting boissy'!$F21:$EE21)+SUMIF('reporting moussy'!$F$2:$EE$2,CQ$4,'reporting moussy'!$F21:$EE21)+SUMIF('reporting trappes'!$F$2:$EE$2,CQ$4,'reporting trappes'!$F21:$EE21)+SUMIF('SPACELOG 5 BP'!$F$2:$EE$2,CQ$4,'SPACELOG 5 BP'!$F21:$EE21)+SUMIF('SPACELOG 6 BP'!$F$2:$EE$2,CQ$4,'SPACELOG 6 BP'!$F21:$EE21)+SUMIF('SPACELOG 7 BP'!$F$2:$EE$2,CQ$4,'SPACELOG 7 BP'!$F21:$EE21)+SUMIF('SPACELOG 8 BP'!$F$2:$EE$2,CQ$4,'SPACELOG 8 BP'!$F21:$EE21)+SUMIF('SPACELOG 9 BP'!$F$2:$EE$2,CQ$4,'SPACELOG 9 BP'!$F21:$EE21)+SUMIF('SPACELOG 10 BP'!$F$2:$EE$2,CQ$4,'SPACELOG 10 BP'!$F21:$EE21)+SUMIF('SPACELOG 11 BP'!$F$2:$EE$2,CQ$4,'SPACELOG 11 BP'!$F21:$EE21)+SUMIF('SPACELOG 12 BP'!$F$2:$EE$2,CQ$4,'SPACELOG 12 BP'!$F21:$EE21)</f>
        <v>1300</v>
      </c>
      <c r="CR21" s="14">
        <f t="shared" si="15"/>
        <v>15600</v>
      </c>
      <c r="CS21" s="13">
        <f>SUMIF('reporting montigny'!$F$2:$EE$2,CS$4,'reporting montigny'!$F21:$EE21)+SUMIF('reporting boissy'!$F$2:$EE$2,CS$4,'reporting boissy'!$F21:$EE21)+SUMIF('reporting moussy'!$F$2:$EE$2,CS$4,'reporting moussy'!$F21:$EE21)+SUMIF('reporting trappes'!$F$2:$EE$2,CS$4,'reporting trappes'!$F21:$EE21)+SUMIF('SPACELOG 5 BP'!$F$2:$EE$2,CS$4,'SPACELOG 5 BP'!$F21:$EE21)+SUMIF('SPACELOG 6 BP'!$F$2:$EE$2,CS$4,'SPACELOG 6 BP'!$F21:$EE21)+SUMIF('SPACELOG 7 BP'!$F$2:$EE$2,CS$4,'SPACELOG 7 BP'!$F21:$EE21)+SUMIF('SPACELOG 8 BP'!$F$2:$EE$2,CS$4,'SPACELOG 8 BP'!$F21:$EE21)+SUMIF('SPACELOG 9 BP'!$F$2:$EE$2,CS$4,'SPACELOG 9 BP'!$F21:$EE21)+SUMIF('SPACELOG 10 BP'!$F$2:$EE$2,CS$4,'SPACELOG 10 BP'!$F21:$EE21)+SUMIF('SPACELOG 11 BP'!$F$2:$EE$2,CS$4,'SPACELOG 11 BP'!$F21:$EE21)+SUMIF('SPACELOG 12 BP'!$F$2:$EE$2,CS$4,'SPACELOG 12 BP'!$F21:$EE21)</f>
        <v>1300</v>
      </c>
      <c r="CT21" s="13">
        <f>SUMIF('reporting montigny'!$F$2:$EE$2,CT$4,'reporting montigny'!$F21:$EE21)+SUMIF('reporting boissy'!$F$2:$EE$2,CT$4,'reporting boissy'!$F21:$EE21)+SUMIF('reporting moussy'!$F$2:$EE$2,CT$4,'reporting moussy'!$F21:$EE21)+SUMIF('reporting trappes'!$F$2:$EE$2,CT$4,'reporting trappes'!$F21:$EE21)+SUMIF('SPACELOG 5 BP'!$F$2:$EE$2,CT$4,'SPACELOG 5 BP'!$F21:$EE21)+SUMIF('SPACELOG 6 BP'!$F$2:$EE$2,CT$4,'SPACELOG 6 BP'!$F21:$EE21)+SUMIF('SPACELOG 7 BP'!$F$2:$EE$2,CT$4,'SPACELOG 7 BP'!$F21:$EE21)+SUMIF('SPACELOG 8 BP'!$F$2:$EE$2,CT$4,'SPACELOG 8 BP'!$F21:$EE21)+SUMIF('SPACELOG 9 BP'!$F$2:$EE$2,CT$4,'SPACELOG 9 BP'!$F21:$EE21)+SUMIF('SPACELOG 10 BP'!$F$2:$EE$2,CT$4,'SPACELOG 10 BP'!$F21:$EE21)+SUMIF('SPACELOG 11 BP'!$F$2:$EE$2,CT$4,'SPACELOG 11 BP'!$F21:$EE21)+SUMIF('SPACELOG 12 BP'!$F$2:$EE$2,CT$4,'SPACELOG 12 BP'!$F21:$EE21)</f>
        <v>1300</v>
      </c>
      <c r="CU21" s="13">
        <f>SUMIF('reporting montigny'!$F$2:$EE$2,CU$4,'reporting montigny'!$F21:$EE21)+SUMIF('reporting boissy'!$F$2:$EE$2,CU$4,'reporting boissy'!$F21:$EE21)+SUMIF('reporting moussy'!$F$2:$EE$2,CU$4,'reporting moussy'!$F21:$EE21)+SUMIF('reporting trappes'!$F$2:$EE$2,CU$4,'reporting trappes'!$F21:$EE21)+SUMIF('SPACELOG 5 BP'!$F$2:$EE$2,CU$4,'SPACELOG 5 BP'!$F21:$EE21)+SUMIF('SPACELOG 6 BP'!$F$2:$EE$2,CU$4,'SPACELOG 6 BP'!$F21:$EE21)+SUMIF('SPACELOG 7 BP'!$F$2:$EE$2,CU$4,'SPACELOG 7 BP'!$F21:$EE21)+SUMIF('SPACELOG 8 BP'!$F$2:$EE$2,CU$4,'SPACELOG 8 BP'!$F21:$EE21)+SUMIF('SPACELOG 9 BP'!$F$2:$EE$2,CU$4,'SPACELOG 9 BP'!$F21:$EE21)+SUMIF('SPACELOG 10 BP'!$F$2:$EE$2,CU$4,'SPACELOG 10 BP'!$F21:$EE21)+SUMIF('SPACELOG 11 BP'!$F$2:$EE$2,CU$4,'SPACELOG 11 BP'!$F21:$EE21)+SUMIF('SPACELOG 12 BP'!$F$2:$EE$2,CU$4,'SPACELOG 12 BP'!$F21:$EE21)</f>
        <v>1300</v>
      </c>
      <c r="CV21" s="13">
        <f>SUMIF('reporting montigny'!$F$2:$EE$2,CV$4,'reporting montigny'!$F21:$EE21)+SUMIF('reporting boissy'!$F$2:$EE$2,CV$4,'reporting boissy'!$F21:$EE21)+SUMIF('reporting moussy'!$F$2:$EE$2,CV$4,'reporting moussy'!$F21:$EE21)+SUMIF('reporting trappes'!$F$2:$EE$2,CV$4,'reporting trappes'!$F21:$EE21)+SUMIF('SPACELOG 5 BP'!$F$2:$EE$2,CV$4,'SPACELOG 5 BP'!$F21:$EE21)+SUMIF('SPACELOG 6 BP'!$F$2:$EE$2,CV$4,'SPACELOG 6 BP'!$F21:$EE21)+SUMIF('SPACELOG 7 BP'!$F$2:$EE$2,CV$4,'SPACELOG 7 BP'!$F21:$EE21)+SUMIF('SPACELOG 8 BP'!$F$2:$EE$2,CV$4,'SPACELOG 8 BP'!$F21:$EE21)+SUMIF('SPACELOG 9 BP'!$F$2:$EE$2,CV$4,'SPACELOG 9 BP'!$F21:$EE21)+SUMIF('SPACELOG 10 BP'!$F$2:$EE$2,CV$4,'SPACELOG 10 BP'!$F21:$EE21)+SUMIF('SPACELOG 11 BP'!$F$2:$EE$2,CV$4,'SPACELOG 11 BP'!$F21:$EE21)+SUMIF('SPACELOG 12 BP'!$F$2:$EE$2,CV$4,'SPACELOG 12 BP'!$F21:$EE21)</f>
        <v>1300</v>
      </c>
      <c r="CW21" s="13">
        <f>SUMIF('reporting montigny'!$F$2:$EE$2,CW$4,'reporting montigny'!$F21:$EE21)+SUMIF('reporting boissy'!$F$2:$EE$2,CW$4,'reporting boissy'!$F21:$EE21)+SUMIF('reporting moussy'!$F$2:$EE$2,CW$4,'reporting moussy'!$F21:$EE21)+SUMIF('reporting trappes'!$F$2:$EE$2,CW$4,'reporting trappes'!$F21:$EE21)+SUMIF('SPACELOG 5 BP'!$F$2:$EE$2,CW$4,'SPACELOG 5 BP'!$F21:$EE21)+SUMIF('SPACELOG 6 BP'!$F$2:$EE$2,CW$4,'SPACELOG 6 BP'!$F21:$EE21)+SUMIF('SPACELOG 7 BP'!$F$2:$EE$2,CW$4,'SPACELOG 7 BP'!$F21:$EE21)+SUMIF('SPACELOG 8 BP'!$F$2:$EE$2,CW$4,'SPACELOG 8 BP'!$F21:$EE21)+SUMIF('SPACELOG 9 BP'!$F$2:$EE$2,CW$4,'SPACELOG 9 BP'!$F21:$EE21)+SUMIF('SPACELOG 10 BP'!$F$2:$EE$2,CW$4,'SPACELOG 10 BP'!$F21:$EE21)+SUMIF('SPACELOG 11 BP'!$F$2:$EE$2,CW$4,'SPACELOG 11 BP'!$F21:$EE21)+SUMIF('SPACELOG 12 BP'!$F$2:$EE$2,CW$4,'SPACELOG 12 BP'!$F21:$EE21)</f>
        <v>1300</v>
      </c>
      <c r="CX21" s="13">
        <f>SUMIF('reporting montigny'!$F$2:$EE$2,CX$4,'reporting montigny'!$F21:$EE21)+SUMIF('reporting boissy'!$F$2:$EE$2,CX$4,'reporting boissy'!$F21:$EE21)+SUMIF('reporting moussy'!$F$2:$EE$2,CX$4,'reporting moussy'!$F21:$EE21)+SUMIF('reporting trappes'!$F$2:$EE$2,CX$4,'reporting trappes'!$F21:$EE21)+SUMIF('SPACELOG 5 BP'!$F$2:$EE$2,CX$4,'SPACELOG 5 BP'!$F21:$EE21)+SUMIF('SPACELOG 6 BP'!$F$2:$EE$2,CX$4,'SPACELOG 6 BP'!$F21:$EE21)+SUMIF('SPACELOG 7 BP'!$F$2:$EE$2,CX$4,'SPACELOG 7 BP'!$F21:$EE21)+SUMIF('SPACELOG 8 BP'!$F$2:$EE$2,CX$4,'SPACELOG 8 BP'!$F21:$EE21)+SUMIF('SPACELOG 9 BP'!$F$2:$EE$2,CX$4,'SPACELOG 9 BP'!$F21:$EE21)+SUMIF('SPACELOG 10 BP'!$F$2:$EE$2,CX$4,'SPACELOG 10 BP'!$F21:$EE21)+SUMIF('SPACELOG 11 BP'!$F$2:$EE$2,CX$4,'SPACELOG 11 BP'!$F21:$EE21)+SUMIF('SPACELOG 12 BP'!$F$2:$EE$2,CX$4,'SPACELOG 12 BP'!$F21:$EE21)</f>
        <v>1300</v>
      </c>
      <c r="CY21" s="13">
        <f>SUMIF('reporting montigny'!$F$2:$EE$2,CY$4,'reporting montigny'!$F21:$EE21)+SUMIF('reporting boissy'!$F$2:$EE$2,CY$4,'reporting boissy'!$F21:$EE21)+SUMIF('reporting moussy'!$F$2:$EE$2,CY$4,'reporting moussy'!$F21:$EE21)+SUMIF('reporting trappes'!$F$2:$EE$2,CY$4,'reporting trappes'!$F21:$EE21)+SUMIF('SPACELOG 5 BP'!$F$2:$EE$2,CY$4,'SPACELOG 5 BP'!$F21:$EE21)+SUMIF('SPACELOG 6 BP'!$F$2:$EE$2,CY$4,'SPACELOG 6 BP'!$F21:$EE21)+SUMIF('SPACELOG 7 BP'!$F$2:$EE$2,CY$4,'SPACELOG 7 BP'!$F21:$EE21)+SUMIF('SPACELOG 8 BP'!$F$2:$EE$2,CY$4,'SPACELOG 8 BP'!$F21:$EE21)+SUMIF('SPACELOG 9 BP'!$F$2:$EE$2,CY$4,'SPACELOG 9 BP'!$F21:$EE21)+SUMIF('SPACELOG 10 BP'!$F$2:$EE$2,CY$4,'SPACELOG 10 BP'!$F21:$EE21)+SUMIF('SPACELOG 11 BP'!$F$2:$EE$2,CY$4,'SPACELOG 11 BP'!$F21:$EE21)+SUMIF('SPACELOG 12 BP'!$F$2:$EE$2,CY$4,'SPACELOG 12 BP'!$F21:$EE21)</f>
        <v>1300</v>
      </c>
      <c r="CZ21" s="13">
        <f>SUMIF('reporting montigny'!$F$2:$EE$2,CZ$4,'reporting montigny'!$F21:$EE21)+SUMIF('reporting boissy'!$F$2:$EE$2,CZ$4,'reporting boissy'!$F21:$EE21)+SUMIF('reporting moussy'!$F$2:$EE$2,CZ$4,'reporting moussy'!$F21:$EE21)+SUMIF('reporting trappes'!$F$2:$EE$2,CZ$4,'reporting trappes'!$F21:$EE21)+SUMIF('SPACELOG 5 BP'!$F$2:$EE$2,CZ$4,'SPACELOG 5 BP'!$F21:$EE21)+SUMIF('SPACELOG 6 BP'!$F$2:$EE$2,CZ$4,'SPACELOG 6 BP'!$F21:$EE21)+SUMIF('SPACELOG 7 BP'!$F$2:$EE$2,CZ$4,'SPACELOG 7 BP'!$F21:$EE21)+SUMIF('SPACELOG 8 BP'!$F$2:$EE$2,CZ$4,'SPACELOG 8 BP'!$F21:$EE21)+SUMIF('SPACELOG 9 BP'!$F$2:$EE$2,CZ$4,'SPACELOG 9 BP'!$F21:$EE21)+SUMIF('SPACELOG 10 BP'!$F$2:$EE$2,CZ$4,'SPACELOG 10 BP'!$F21:$EE21)+SUMIF('SPACELOG 11 BP'!$F$2:$EE$2,CZ$4,'SPACELOG 11 BP'!$F21:$EE21)+SUMIF('SPACELOG 12 BP'!$F$2:$EE$2,CZ$4,'SPACELOG 12 BP'!$F21:$EE21)</f>
        <v>1300</v>
      </c>
      <c r="DA21" s="13">
        <f>SUMIF('reporting montigny'!$F$2:$EE$2,DA$4,'reporting montigny'!$F21:$EE21)+SUMIF('reporting boissy'!$F$2:$EE$2,DA$4,'reporting boissy'!$F21:$EE21)+SUMIF('reporting moussy'!$F$2:$EE$2,DA$4,'reporting moussy'!$F21:$EE21)+SUMIF('reporting trappes'!$F$2:$EE$2,DA$4,'reporting trappes'!$F21:$EE21)+SUMIF('SPACELOG 5 BP'!$F$2:$EE$2,DA$4,'SPACELOG 5 BP'!$F21:$EE21)+SUMIF('SPACELOG 6 BP'!$F$2:$EE$2,DA$4,'SPACELOG 6 BP'!$F21:$EE21)+SUMIF('SPACELOG 7 BP'!$F$2:$EE$2,DA$4,'SPACELOG 7 BP'!$F21:$EE21)+SUMIF('SPACELOG 8 BP'!$F$2:$EE$2,DA$4,'SPACELOG 8 BP'!$F21:$EE21)+SUMIF('SPACELOG 9 BP'!$F$2:$EE$2,DA$4,'SPACELOG 9 BP'!$F21:$EE21)+SUMIF('SPACELOG 10 BP'!$F$2:$EE$2,DA$4,'SPACELOG 10 BP'!$F21:$EE21)+SUMIF('SPACELOG 11 BP'!$F$2:$EE$2,DA$4,'SPACELOG 11 BP'!$F21:$EE21)+SUMIF('SPACELOG 12 BP'!$F$2:$EE$2,DA$4,'SPACELOG 12 BP'!$F21:$EE21)</f>
        <v>1300</v>
      </c>
      <c r="DB21" s="13">
        <f>SUMIF('reporting montigny'!$F$2:$EE$2,DB$4,'reporting montigny'!$F21:$EE21)+SUMIF('reporting boissy'!$F$2:$EE$2,DB$4,'reporting boissy'!$F21:$EE21)+SUMIF('reporting moussy'!$F$2:$EE$2,DB$4,'reporting moussy'!$F21:$EE21)+SUMIF('reporting trappes'!$F$2:$EE$2,DB$4,'reporting trappes'!$F21:$EE21)+SUMIF('SPACELOG 5 BP'!$F$2:$EE$2,DB$4,'SPACELOG 5 BP'!$F21:$EE21)+SUMIF('SPACELOG 6 BP'!$F$2:$EE$2,DB$4,'SPACELOG 6 BP'!$F21:$EE21)+SUMIF('SPACELOG 7 BP'!$F$2:$EE$2,DB$4,'SPACELOG 7 BP'!$F21:$EE21)+SUMIF('SPACELOG 8 BP'!$F$2:$EE$2,DB$4,'SPACELOG 8 BP'!$F21:$EE21)+SUMIF('SPACELOG 9 BP'!$F$2:$EE$2,DB$4,'SPACELOG 9 BP'!$F21:$EE21)+SUMIF('SPACELOG 10 BP'!$F$2:$EE$2,DB$4,'SPACELOG 10 BP'!$F21:$EE21)+SUMIF('SPACELOG 11 BP'!$F$2:$EE$2,DB$4,'SPACELOG 11 BP'!$F21:$EE21)+SUMIF('SPACELOG 12 BP'!$F$2:$EE$2,DB$4,'SPACELOG 12 BP'!$F21:$EE21)</f>
        <v>1300</v>
      </c>
      <c r="DC21" s="13">
        <f>SUMIF('reporting montigny'!$F$2:$EE$2,DC$4,'reporting montigny'!$F21:$EE21)+SUMIF('reporting boissy'!$F$2:$EE$2,DC$4,'reporting boissy'!$F21:$EE21)+SUMIF('reporting moussy'!$F$2:$EE$2,DC$4,'reporting moussy'!$F21:$EE21)+SUMIF('reporting trappes'!$F$2:$EE$2,DC$4,'reporting trappes'!$F21:$EE21)+SUMIF('SPACELOG 5 BP'!$F$2:$EE$2,DC$4,'SPACELOG 5 BP'!$F21:$EE21)+SUMIF('SPACELOG 6 BP'!$F$2:$EE$2,DC$4,'SPACELOG 6 BP'!$F21:$EE21)+SUMIF('SPACELOG 7 BP'!$F$2:$EE$2,DC$4,'SPACELOG 7 BP'!$F21:$EE21)+SUMIF('SPACELOG 8 BP'!$F$2:$EE$2,DC$4,'SPACELOG 8 BP'!$F21:$EE21)+SUMIF('SPACELOG 9 BP'!$F$2:$EE$2,DC$4,'SPACELOG 9 BP'!$F21:$EE21)+SUMIF('SPACELOG 10 BP'!$F$2:$EE$2,DC$4,'SPACELOG 10 BP'!$F21:$EE21)+SUMIF('SPACELOG 11 BP'!$F$2:$EE$2,DC$4,'SPACELOG 11 BP'!$F21:$EE21)+SUMIF('SPACELOG 12 BP'!$F$2:$EE$2,DC$4,'SPACELOG 12 BP'!$F21:$EE21)</f>
        <v>1300</v>
      </c>
      <c r="DD21" s="13">
        <f>SUMIF('reporting montigny'!$F$2:$EE$2,DD$4,'reporting montigny'!$F21:$EE21)+SUMIF('reporting boissy'!$F$2:$EE$2,DD$4,'reporting boissy'!$F21:$EE21)+SUMIF('reporting moussy'!$F$2:$EE$2,DD$4,'reporting moussy'!$F21:$EE21)+SUMIF('reporting trappes'!$F$2:$EE$2,DD$4,'reporting trappes'!$F21:$EE21)+SUMIF('SPACELOG 5 BP'!$F$2:$EE$2,DD$4,'SPACELOG 5 BP'!$F21:$EE21)+SUMIF('SPACELOG 6 BP'!$F$2:$EE$2,DD$4,'SPACELOG 6 BP'!$F21:$EE21)+SUMIF('SPACELOG 7 BP'!$F$2:$EE$2,DD$4,'SPACELOG 7 BP'!$F21:$EE21)+SUMIF('SPACELOG 8 BP'!$F$2:$EE$2,DD$4,'SPACELOG 8 BP'!$F21:$EE21)+SUMIF('SPACELOG 9 BP'!$F$2:$EE$2,DD$4,'SPACELOG 9 BP'!$F21:$EE21)+SUMIF('SPACELOG 10 BP'!$F$2:$EE$2,DD$4,'SPACELOG 10 BP'!$F21:$EE21)+SUMIF('SPACELOG 11 BP'!$F$2:$EE$2,DD$4,'SPACELOG 11 BP'!$F21:$EE21)+SUMIF('SPACELOG 12 BP'!$F$2:$EE$2,DD$4,'SPACELOG 12 BP'!$F21:$EE21)</f>
        <v>1300</v>
      </c>
      <c r="DE21" s="14">
        <f t="shared" si="16"/>
        <v>15600</v>
      </c>
      <c r="DF21" s="13">
        <f>SUMIF('reporting montigny'!$F$2:$EE$2,DF$4,'reporting montigny'!$F21:$EE21)+SUMIF('reporting boissy'!$F$2:$EE$2,DF$4,'reporting boissy'!$F21:$EE21)+SUMIF('reporting moussy'!$F$2:$EE$2,DF$4,'reporting moussy'!$F21:$EE21)+SUMIF('reporting trappes'!$F$2:$EE$2,DF$4,'reporting trappes'!$F21:$EE21)+SUMIF('SPACELOG 5 BP'!$F$2:$EE$2,DF$4,'SPACELOG 5 BP'!$F21:$EE21)+SUMIF('SPACELOG 6 BP'!$F$2:$EE$2,DF$4,'SPACELOG 6 BP'!$F21:$EE21)+SUMIF('SPACELOG 7 BP'!$F$2:$EE$2,DF$4,'SPACELOG 7 BP'!$F21:$EE21)+SUMIF('SPACELOG 8 BP'!$F$2:$EE$2,DF$4,'SPACELOG 8 BP'!$F21:$EE21)+SUMIF('SPACELOG 9 BP'!$F$2:$EE$2,DF$4,'SPACELOG 9 BP'!$F21:$EE21)+SUMIF('SPACELOG 10 BP'!$F$2:$EE$2,DF$4,'SPACELOG 10 BP'!$F21:$EE21)+SUMIF('SPACELOG 11 BP'!$F$2:$EE$2,DF$4,'SPACELOG 11 BP'!$F21:$EE21)+SUMIF('SPACELOG 12 BP'!$F$2:$EE$2,DF$4,'SPACELOG 12 BP'!$F21:$EE21)</f>
        <v>1300</v>
      </c>
      <c r="DG21" s="13">
        <f>SUMIF('reporting montigny'!$F$2:$EE$2,DG$4,'reporting montigny'!$F21:$EE21)+SUMIF('reporting boissy'!$F$2:$EE$2,DG$4,'reporting boissy'!$F21:$EE21)+SUMIF('reporting moussy'!$F$2:$EE$2,DG$4,'reporting moussy'!$F21:$EE21)+SUMIF('reporting trappes'!$F$2:$EE$2,DG$4,'reporting trappes'!$F21:$EE21)+SUMIF('SPACELOG 5 BP'!$F$2:$EE$2,DG$4,'SPACELOG 5 BP'!$F21:$EE21)+SUMIF('SPACELOG 6 BP'!$F$2:$EE$2,DG$4,'SPACELOG 6 BP'!$F21:$EE21)+SUMIF('SPACELOG 7 BP'!$F$2:$EE$2,DG$4,'SPACELOG 7 BP'!$F21:$EE21)+SUMIF('SPACELOG 8 BP'!$F$2:$EE$2,DG$4,'SPACELOG 8 BP'!$F21:$EE21)+SUMIF('SPACELOG 9 BP'!$F$2:$EE$2,DG$4,'SPACELOG 9 BP'!$F21:$EE21)+SUMIF('SPACELOG 10 BP'!$F$2:$EE$2,DG$4,'SPACELOG 10 BP'!$F21:$EE21)+SUMIF('SPACELOG 11 BP'!$F$2:$EE$2,DG$4,'SPACELOG 11 BP'!$F21:$EE21)+SUMIF('SPACELOG 12 BP'!$F$2:$EE$2,DG$4,'SPACELOG 12 BP'!$F21:$EE21)</f>
        <v>1300</v>
      </c>
      <c r="DH21" s="13">
        <f>SUMIF('reporting montigny'!$F$2:$EE$2,DH$4,'reporting montigny'!$F21:$EE21)+SUMIF('reporting boissy'!$F$2:$EE$2,DH$4,'reporting boissy'!$F21:$EE21)+SUMIF('reporting moussy'!$F$2:$EE$2,DH$4,'reporting moussy'!$F21:$EE21)+SUMIF('reporting trappes'!$F$2:$EE$2,DH$4,'reporting trappes'!$F21:$EE21)+SUMIF('SPACELOG 5 BP'!$F$2:$EE$2,DH$4,'SPACELOG 5 BP'!$F21:$EE21)+SUMIF('SPACELOG 6 BP'!$F$2:$EE$2,DH$4,'SPACELOG 6 BP'!$F21:$EE21)+SUMIF('SPACELOG 7 BP'!$F$2:$EE$2,DH$4,'SPACELOG 7 BP'!$F21:$EE21)+SUMIF('SPACELOG 8 BP'!$F$2:$EE$2,DH$4,'SPACELOG 8 BP'!$F21:$EE21)+SUMIF('SPACELOG 9 BP'!$F$2:$EE$2,DH$4,'SPACELOG 9 BP'!$F21:$EE21)+SUMIF('SPACELOG 10 BP'!$F$2:$EE$2,DH$4,'SPACELOG 10 BP'!$F21:$EE21)+SUMIF('SPACELOG 11 BP'!$F$2:$EE$2,DH$4,'SPACELOG 11 BP'!$F21:$EE21)+SUMIF('SPACELOG 12 BP'!$F$2:$EE$2,DH$4,'SPACELOG 12 BP'!$F21:$EE21)</f>
        <v>1300</v>
      </c>
      <c r="DI21" s="13">
        <f>SUMIF('reporting montigny'!$F$2:$EE$2,DI$4,'reporting montigny'!$F21:$EE21)+SUMIF('reporting boissy'!$F$2:$EE$2,DI$4,'reporting boissy'!$F21:$EE21)+SUMIF('reporting moussy'!$F$2:$EE$2,DI$4,'reporting moussy'!$F21:$EE21)+SUMIF('reporting trappes'!$F$2:$EE$2,DI$4,'reporting trappes'!$F21:$EE21)+SUMIF('SPACELOG 5 BP'!$F$2:$EE$2,DI$4,'SPACELOG 5 BP'!$F21:$EE21)+SUMIF('SPACELOG 6 BP'!$F$2:$EE$2,DI$4,'SPACELOG 6 BP'!$F21:$EE21)+SUMIF('SPACELOG 7 BP'!$F$2:$EE$2,DI$4,'SPACELOG 7 BP'!$F21:$EE21)+SUMIF('SPACELOG 8 BP'!$F$2:$EE$2,DI$4,'SPACELOG 8 BP'!$F21:$EE21)+SUMIF('SPACELOG 9 BP'!$F$2:$EE$2,DI$4,'SPACELOG 9 BP'!$F21:$EE21)+SUMIF('SPACELOG 10 BP'!$F$2:$EE$2,DI$4,'SPACELOG 10 BP'!$F21:$EE21)+SUMIF('SPACELOG 11 BP'!$F$2:$EE$2,DI$4,'SPACELOG 11 BP'!$F21:$EE21)+SUMIF('SPACELOG 12 BP'!$F$2:$EE$2,DI$4,'SPACELOG 12 BP'!$F21:$EE21)</f>
        <v>1300</v>
      </c>
      <c r="DJ21" s="13">
        <f>SUMIF('reporting montigny'!$F$2:$EE$2,DJ$4,'reporting montigny'!$F21:$EE21)+SUMIF('reporting boissy'!$F$2:$EE$2,DJ$4,'reporting boissy'!$F21:$EE21)+SUMIF('reporting moussy'!$F$2:$EE$2,DJ$4,'reporting moussy'!$F21:$EE21)+SUMIF('reporting trappes'!$F$2:$EE$2,DJ$4,'reporting trappes'!$F21:$EE21)+SUMIF('SPACELOG 5 BP'!$F$2:$EE$2,DJ$4,'SPACELOG 5 BP'!$F21:$EE21)+SUMIF('SPACELOG 6 BP'!$F$2:$EE$2,DJ$4,'SPACELOG 6 BP'!$F21:$EE21)+SUMIF('SPACELOG 7 BP'!$F$2:$EE$2,DJ$4,'SPACELOG 7 BP'!$F21:$EE21)+SUMIF('SPACELOG 8 BP'!$F$2:$EE$2,DJ$4,'SPACELOG 8 BP'!$F21:$EE21)+SUMIF('SPACELOG 9 BP'!$F$2:$EE$2,DJ$4,'SPACELOG 9 BP'!$F21:$EE21)+SUMIF('SPACELOG 10 BP'!$F$2:$EE$2,DJ$4,'SPACELOG 10 BP'!$F21:$EE21)+SUMIF('SPACELOG 11 BP'!$F$2:$EE$2,DJ$4,'SPACELOG 11 BP'!$F21:$EE21)+SUMIF('SPACELOG 12 BP'!$F$2:$EE$2,DJ$4,'SPACELOG 12 BP'!$F21:$EE21)</f>
        <v>1300</v>
      </c>
      <c r="DK21" s="13">
        <f>SUMIF('reporting montigny'!$F$2:$EE$2,DK$4,'reporting montigny'!$F21:$EE21)+SUMIF('reporting boissy'!$F$2:$EE$2,DK$4,'reporting boissy'!$F21:$EE21)+SUMIF('reporting moussy'!$F$2:$EE$2,DK$4,'reporting moussy'!$F21:$EE21)+SUMIF('reporting trappes'!$F$2:$EE$2,DK$4,'reporting trappes'!$F21:$EE21)+SUMIF('SPACELOG 5 BP'!$F$2:$EE$2,DK$4,'SPACELOG 5 BP'!$F21:$EE21)+SUMIF('SPACELOG 6 BP'!$F$2:$EE$2,DK$4,'SPACELOG 6 BP'!$F21:$EE21)+SUMIF('SPACELOG 7 BP'!$F$2:$EE$2,DK$4,'SPACELOG 7 BP'!$F21:$EE21)+SUMIF('SPACELOG 8 BP'!$F$2:$EE$2,DK$4,'SPACELOG 8 BP'!$F21:$EE21)+SUMIF('SPACELOG 9 BP'!$F$2:$EE$2,DK$4,'SPACELOG 9 BP'!$F21:$EE21)+SUMIF('SPACELOG 10 BP'!$F$2:$EE$2,DK$4,'SPACELOG 10 BP'!$F21:$EE21)+SUMIF('SPACELOG 11 BP'!$F$2:$EE$2,DK$4,'SPACELOG 11 BP'!$F21:$EE21)+SUMIF('SPACELOG 12 BP'!$F$2:$EE$2,DK$4,'SPACELOG 12 BP'!$F21:$EE21)</f>
        <v>1300</v>
      </c>
      <c r="DL21" s="13">
        <f>SUMIF('reporting montigny'!$F$2:$EE$2,DL$4,'reporting montigny'!$F21:$EE21)+SUMIF('reporting boissy'!$F$2:$EE$2,DL$4,'reporting boissy'!$F21:$EE21)+SUMIF('reporting moussy'!$F$2:$EE$2,DL$4,'reporting moussy'!$F21:$EE21)+SUMIF('reporting trappes'!$F$2:$EE$2,DL$4,'reporting trappes'!$F21:$EE21)+SUMIF('SPACELOG 5 BP'!$F$2:$EE$2,DL$4,'SPACELOG 5 BP'!$F21:$EE21)+SUMIF('SPACELOG 6 BP'!$F$2:$EE$2,DL$4,'SPACELOG 6 BP'!$F21:$EE21)+SUMIF('SPACELOG 7 BP'!$F$2:$EE$2,DL$4,'SPACELOG 7 BP'!$F21:$EE21)+SUMIF('SPACELOG 8 BP'!$F$2:$EE$2,DL$4,'SPACELOG 8 BP'!$F21:$EE21)+SUMIF('SPACELOG 9 BP'!$F$2:$EE$2,DL$4,'SPACELOG 9 BP'!$F21:$EE21)+SUMIF('SPACELOG 10 BP'!$F$2:$EE$2,DL$4,'SPACELOG 10 BP'!$F21:$EE21)+SUMIF('SPACELOG 11 BP'!$F$2:$EE$2,DL$4,'SPACELOG 11 BP'!$F21:$EE21)+SUMIF('SPACELOG 12 BP'!$F$2:$EE$2,DL$4,'SPACELOG 12 BP'!$F21:$EE21)</f>
        <v>1300</v>
      </c>
      <c r="DM21" s="13">
        <f>SUMIF('reporting montigny'!$F$2:$EE$2,DM$4,'reporting montigny'!$F21:$EE21)+SUMIF('reporting boissy'!$F$2:$EE$2,DM$4,'reporting boissy'!$F21:$EE21)+SUMIF('reporting moussy'!$F$2:$EE$2,DM$4,'reporting moussy'!$F21:$EE21)+SUMIF('reporting trappes'!$F$2:$EE$2,DM$4,'reporting trappes'!$F21:$EE21)+SUMIF('SPACELOG 5 BP'!$F$2:$EE$2,DM$4,'SPACELOG 5 BP'!$F21:$EE21)+SUMIF('SPACELOG 6 BP'!$F$2:$EE$2,DM$4,'SPACELOG 6 BP'!$F21:$EE21)+SUMIF('SPACELOG 7 BP'!$F$2:$EE$2,DM$4,'SPACELOG 7 BP'!$F21:$EE21)+SUMIF('SPACELOG 8 BP'!$F$2:$EE$2,DM$4,'SPACELOG 8 BP'!$F21:$EE21)+SUMIF('SPACELOG 9 BP'!$F$2:$EE$2,DM$4,'SPACELOG 9 BP'!$F21:$EE21)+SUMIF('SPACELOG 10 BP'!$F$2:$EE$2,DM$4,'SPACELOG 10 BP'!$F21:$EE21)+SUMIF('SPACELOG 11 BP'!$F$2:$EE$2,DM$4,'SPACELOG 11 BP'!$F21:$EE21)+SUMIF('SPACELOG 12 BP'!$F$2:$EE$2,DM$4,'SPACELOG 12 BP'!$F21:$EE21)</f>
        <v>1300</v>
      </c>
      <c r="DN21" s="13">
        <f>SUMIF('reporting montigny'!$F$2:$EE$2,DN$4,'reporting montigny'!$F21:$EE21)+SUMIF('reporting boissy'!$F$2:$EE$2,DN$4,'reporting boissy'!$F21:$EE21)+SUMIF('reporting moussy'!$F$2:$EE$2,DN$4,'reporting moussy'!$F21:$EE21)+SUMIF('reporting trappes'!$F$2:$EE$2,DN$4,'reporting trappes'!$F21:$EE21)+SUMIF('SPACELOG 5 BP'!$F$2:$EE$2,DN$4,'SPACELOG 5 BP'!$F21:$EE21)+SUMIF('SPACELOG 6 BP'!$F$2:$EE$2,DN$4,'SPACELOG 6 BP'!$F21:$EE21)+SUMIF('SPACELOG 7 BP'!$F$2:$EE$2,DN$4,'SPACELOG 7 BP'!$F21:$EE21)+SUMIF('SPACELOG 8 BP'!$F$2:$EE$2,DN$4,'SPACELOG 8 BP'!$F21:$EE21)+SUMIF('SPACELOG 9 BP'!$F$2:$EE$2,DN$4,'SPACELOG 9 BP'!$F21:$EE21)+SUMIF('SPACELOG 10 BP'!$F$2:$EE$2,DN$4,'SPACELOG 10 BP'!$F21:$EE21)+SUMIF('SPACELOG 11 BP'!$F$2:$EE$2,DN$4,'SPACELOG 11 BP'!$F21:$EE21)+SUMIF('SPACELOG 12 BP'!$F$2:$EE$2,DN$4,'SPACELOG 12 BP'!$F21:$EE21)</f>
        <v>1300</v>
      </c>
      <c r="DO21" s="13">
        <f>SUMIF('reporting montigny'!$F$2:$EE$2,DO$4,'reporting montigny'!$F21:$EE21)+SUMIF('reporting boissy'!$F$2:$EE$2,DO$4,'reporting boissy'!$F21:$EE21)+SUMIF('reporting moussy'!$F$2:$EE$2,DO$4,'reporting moussy'!$F21:$EE21)+SUMIF('reporting trappes'!$F$2:$EE$2,DO$4,'reporting trappes'!$F21:$EE21)+SUMIF('SPACELOG 5 BP'!$F$2:$EE$2,DO$4,'SPACELOG 5 BP'!$F21:$EE21)+SUMIF('SPACELOG 6 BP'!$F$2:$EE$2,DO$4,'SPACELOG 6 BP'!$F21:$EE21)+SUMIF('SPACELOG 7 BP'!$F$2:$EE$2,DO$4,'SPACELOG 7 BP'!$F21:$EE21)+SUMIF('SPACELOG 8 BP'!$F$2:$EE$2,DO$4,'SPACELOG 8 BP'!$F21:$EE21)+SUMIF('SPACELOG 9 BP'!$F$2:$EE$2,DO$4,'SPACELOG 9 BP'!$F21:$EE21)+SUMIF('SPACELOG 10 BP'!$F$2:$EE$2,DO$4,'SPACELOG 10 BP'!$F21:$EE21)+SUMIF('SPACELOG 11 BP'!$F$2:$EE$2,DO$4,'SPACELOG 11 BP'!$F21:$EE21)+SUMIF('SPACELOG 12 BP'!$F$2:$EE$2,DO$4,'SPACELOG 12 BP'!$F21:$EE21)</f>
        <v>1300</v>
      </c>
      <c r="DP21" s="13">
        <f>SUMIF('reporting montigny'!$F$2:$EE$2,DP$4,'reporting montigny'!$F21:$EE21)+SUMIF('reporting boissy'!$F$2:$EE$2,DP$4,'reporting boissy'!$F21:$EE21)+SUMIF('reporting moussy'!$F$2:$EE$2,DP$4,'reporting moussy'!$F21:$EE21)+SUMIF('reporting trappes'!$F$2:$EE$2,DP$4,'reporting trappes'!$F21:$EE21)+SUMIF('SPACELOG 5 BP'!$F$2:$EE$2,DP$4,'SPACELOG 5 BP'!$F21:$EE21)+SUMIF('SPACELOG 6 BP'!$F$2:$EE$2,DP$4,'SPACELOG 6 BP'!$F21:$EE21)+SUMIF('SPACELOG 7 BP'!$F$2:$EE$2,DP$4,'SPACELOG 7 BP'!$F21:$EE21)+SUMIF('SPACELOG 8 BP'!$F$2:$EE$2,DP$4,'SPACELOG 8 BP'!$F21:$EE21)+SUMIF('SPACELOG 9 BP'!$F$2:$EE$2,DP$4,'SPACELOG 9 BP'!$F21:$EE21)+SUMIF('SPACELOG 10 BP'!$F$2:$EE$2,DP$4,'SPACELOG 10 BP'!$F21:$EE21)+SUMIF('SPACELOG 11 BP'!$F$2:$EE$2,DP$4,'SPACELOG 11 BP'!$F21:$EE21)+SUMIF('SPACELOG 12 BP'!$F$2:$EE$2,DP$4,'SPACELOG 12 BP'!$F21:$EE21)</f>
        <v>1300</v>
      </c>
      <c r="DQ21" s="13">
        <f>SUMIF('reporting montigny'!$F$2:$EE$2,DQ$4,'reporting montigny'!$F21:$EE21)+SUMIF('reporting boissy'!$F$2:$EE$2,DQ$4,'reporting boissy'!$F21:$EE21)+SUMIF('reporting moussy'!$F$2:$EE$2,DQ$4,'reporting moussy'!$F21:$EE21)+SUMIF('reporting trappes'!$F$2:$EE$2,DQ$4,'reporting trappes'!$F21:$EE21)+SUMIF('SPACELOG 5 BP'!$F$2:$EE$2,DQ$4,'SPACELOG 5 BP'!$F21:$EE21)+SUMIF('SPACELOG 6 BP'!$F$2:$EE$2,DQ$4,'SPACELOG 6 BP'!$F21:$EE21)+SUMIF('SPACELOG 7 BP'!$F$2:$EE$2,DQ$4,'SPACELOG 7 BP'!$F21:$EE21)+SUMIF('SPACELOG 8 BP'!$F$2:$EE$2,DQ$4,'SPACELOG 8 BP'!$F21:$EE21)+SUMIF('SPACELOG 9 BP'!$F$2:$EE$2,DQ$4,'SPACELOG 9 BP'!$F21:$EE21)+SUMIF('SPACELOG 10 BP'!$F$2:$EE$2,DQ$4,'SPACELOG 10 BP'!$F21:$EE21)+SUMIF('SPACELOG 11 BP'!$F$2:$EE$2,DQ$4,'SPACELOG 11 BP'!$F21:$EE21)+SUMIF('SPACELOG 12 BP'!$F$2:$EE$2,DQ$4,'SPACELOG 12 BP'!$F21:$EE21)</f>
        <v>1300</v>
      </c>
      <c r="DR21" s="14">
        <f t="shared" si="17"/>
        <v>15600</v>
      </c>
    </row>
    <row r="22" spans="1:122" x14ac:dyDescent="0.2">
      <c r="E22" s="2" t="s">
        <v>74</v>
      </c>
      <c r="F22" s="13">
        <f>SUMIF('reporting montigny'!$F$2:$EE$2,F$4,'reporting montigny'!$F22:$EE22)+SUMIF('reporting boissy'!$F$2:$EE$2,F$4,'reporting boissy'!$F22:$EE22)+SUMIF('reporting moussy'!$F$2:$EE$2,F$4,'reporting moussy'!$F22:$EE22)+SUMIF('reporting trappes'!$F$2:$EE$2,F$4,'reporting trappes'!$F22:$EE22)+SUMIF('SPACELOG 5 BP'!$F$2:$EE$2,F$4,'SPACELOG 5 BP'!$F22:$EE22)+SUMIF('SPACELOG 6 BP'!$F$2:$EE$2,F$4,'SPACELOG 6 BP'!$F22:$EE22)+SUMIF('SPACELOG 7 BP'!$F$2:$EE$2,F$4,'SPACELOG 7 BP'!$F22:$EE22)+SUMIF('SPACELOG 8 BP'!$F$2:$EE$2,F$4,'SPACELOG 8 BP'!$F22:$EE22)+SUMIF('SPACELOG 9 BP'!$F$2:$EE$2,F$4,'SPACELOG 9 BP'!$F22:$EE22)+SUMIF('SPACELOG 10 BP'!$F$2:$EE$2,F$4,'SPACELOG 10 BP'!$F22:$EE22)+SUMIF('SPACELOG 11 BP'!$F$2:$EE$2,F$4,'SPACELOG 11 BP'!$F22:$EE22)+SUMIF('SPACELOG 12 BP'!$F$2:$EE$2,F$4,'SPACELOG 12 BP'!$F22:$EE22)</f>
        <v>0</v>
      </c>
      <c r="G22" s="13">
        <f>SUMIF('reporting montigny'!$F$2:$EE$2,G$4,'reporting montigny'!$F22:$EE22)+SUMIF('reporting boissy'!$F$2:$EE$2,G$4,'reporting boissy'!$F22:$EE22)+SUMIF('reporting moussy'!$F$2:$EE$2,G$4,'reporting moussy'!$F22:$EE22)+SUMIF('reporting trappes'!$F$2:$EE$2,G$4,'reporting trappes'!$F22:$EE22)+SUMIF('SPACELOG 5 BP'!$F$2:$EE$2,G$4,'SPACELOG 5 BP'!$F22:$EE22)+SUMIF('SPACELOG 6 BP'!$F$2:$EE$2,G$4,'SPACELOG 6 BP'!$F22:$EE22)+SUMIF('SPACELOG 7 BP'!$F$2:$EE$2,G$4,'SPACELOG 7 BP'!$F22:$EE22)+SUMIF('SPACELOG 8 BP'!$F$2:$EE$2,G$4,'SPACELOG 8 BP'!$F22:$EE22)+SUMIF('SPACELOG 9 BP'!$F$2:$EE$2,G$4,'SPACELOG 9 BP'!$F22:$EE22)+SUMIF('SPACELOG 10 BP'!$F$2:$EE$2,G$4,'SPACELOG 10 BP'!$F22:$EE22)+SUMIF('SPACELOG 11 BP'!$F$2:$EE$2,G$4,'SPACELOG 11 BP'!$F22:$EE22)+SUMIF('SPACELOG 12 BP'!$F$2:$EE$2,G$4,'SPACELOG 12 BP'!$F22:$EE22)</f>
        <v>0</v>
      </c>
      <c r="H22" s="13">
        <f>SUMIF('reporting montigny'!$F$2:$EE$2,H$4,'reporting montigny'!$F22:$EE22)+SUMIF('reporting boissy'!$F$2:$EE$2,H$4,'reporting boissy'!$F22:$EE22)+SUMIF('reporting moussy'!$F$2:$EE$2,H$4,'reporting moussy'!$F22:$EE22)+SUMIF('reporting trappes'!$F$2:$EE$2,H$4,'reporting trappes'!$F22:$EE22)+SUMIF('SPACELOG 5 BP'!$F$2:$EE$2,H$4,'SPACELOG 5 BP'!$F22:$EE22)+SUMIF('SPACELOG 6 BP'!$F$2:$EE$2,H$4,'SPACELOG 6 BP'!$F22:$EE22)+SUMIF('SPACELOG 7 BP'!$F$2:$EE$2,H$4,'SPACELOG 7 BP'!$F22:$EE22)+SUMIF('SPACELOG 8 BP'!$F$2:$EE$2,H$4,'SPACELOG 8 BP'!$F22:$EE22)+SUMIF('SPACELOG 9 BP'!$F$2:$EE$2,H$4,'SPACELOG 9 BP'!$F22:$EE22)+SUMIF('SPACELOG 10 BP'!$F$2:$EE$2,H$4,'SPACELOG 10 BP'!$F22:$EE22)+SUMIF('SPACELOG 11 BP'!$F$2:$EE$2,H$4,'SPACELOG 11 BP'!$F22:$EE22)+SUMIF('SPACELOG 12 BP'!$F$2:$EE$2,H$4,'SPACELOG 12 BP'!$F22:$EE22)</f>
        <v>0</v>
      </c>
      <c r="I22" s="13">
        <f>SUMIF('reporting montigny'!$F$2:$EE$2,I$4,'reporting montigny'!$F22:$EE22)+SUMIF('reporting boissy'!$F$2:$EE$2,I$4,'reporting boissy'!$F22:$EE22)+SUMIF('reporting moussy'!$F$2:$EE$2,I$4,'reporting moussy'!$F22:$EE22)+SUMIF('reporting trappes'!$F$2:$EE$2,I$4,'reporting trappes'!$F22:$EE22)+SUMIF('SPACELOG 5 BP'!$F$2:$EE$2,I$4,'SPACELOG 5 BP'!$F22:$EE22)+SUMIF('SPACELOG 6 BP'!$F$2:$EE$2,I$4,'SPACELOG 6 BP'!$F22:$EE22)+SUMIF('SPACELOG 7 BP'!$F$2:$EE$2,I$4,'SPACELOG 7 BP'!$F22:$EE22)+SUMIF('SPACELOG 8 BP'!$F$2:$EE$2,I$4,'SPACELOG 8 BP'!$F22:$EE22)+SUMIF('SPACELOG 9 BP'!$F$2:$EE$2,I$4,'SPACELOG 9 BP'!$F22:$EE22)+SUMIF('SPACELOG 10 BP'!$F$2:$EE$2,I$4,'SPACELOG 10 BP'!$F22:$EE22)+SUMIF('SPACELOG 11 BP'!$F$2:$EE$2,I$4,'SPACELOG 11 BP'!$F22:$EE22)+SUMIF('SPACELOG 12 BP'!$F$2:$EE$2,I$4,'SPACELOG 12 BP'!$F22:$EE22)</f>
        <v>0</v>
      </c>
      <c r="J22" s="13">
        <f>SUMIF('reporting montigny'!$F$2:$EE$2,J$4,'reporting montigny'!$F22:$EE22)+SUMIF('reporting boissy'!$F$2:$EE$2,J$4,'reporting boissy'!$F22:$EE22)+SUMIF('reporting moussy'!$F$2:$EE$2,J$4,'reporting moussy'!$F22:$EE22)+SUMIF('reporting trappes'!$F$2:$EE$2,J$4,'reporting trappes'!$F22:$EE22)+SUMIF('SPACELOG 5 BP'!$F$2:$EE$2,J$4,'SPACELOG 5 BP'!$F22:$EE22)+SUMIF('SPACELOG 6 BP'!$F$2:$EE$2,J$4,'SPACELOG 6 BP'!$F22:$EE22)+SUMIF('SPACELOG 7 BP'!$F$2:$EE$2,J$4,'SPACELOG 7 BP'!$F22:$EE22)+SUMIF('SPACELOG 8 BP'!$F$2:$EE$2,J$4,'SPACELOG 8 BP'!$F22:$EE22)+SUMIF('SPACELOG 9 BP'!$F$2:$EE$2,J$4,'SPACELOG 9 BP'!$F22:$EE22)+SUMIF('SPACELOG 10 BP'!$F$2:$EE$2,J$4,'SPACELOG 10 BP'!$F22:$EE22)+SUMIF('SPACELOG 11 BP'!$F$2:$EE$2,J$4,'SPACELOG 11 BP'!$F22:$EE22)+SUMIF('SPACELOG 12 BP'!$F$2:$EE$2,J$4,'SPACELOG 12 BP'!$F22:$EE22)</f>
        <v>0</v>
      </c>
      <c r="K22" s="13">
        <f>SUMIF('reporting montigny'!$F$2:$EE$2,K$4,'reporting montigny'!$F22:$EE22)+SUMIF('reporting boissy'!$F$2:$EE$2,K$4,'reporting boissy'!$F22:$EE22)+SUMIF('reporting moussy'!$F$2:$EE$2,K$4,'reporting moussy'!$F22:$EE22)+SUMIF('reporting trappes'!$F$2:$EE$2,K$4,'reporting trappes'!$F22:$EE22)+SUMIF('SPACELOG 5 BP'!$F$2:$EE$2,K$4,'SPACELOG 5 BP'!$F22:$EE22)+SUMIF('SPACELOG 6 BP'!$F$2:$EE$2,K$4,'SPACELOG 6 BP'!$F22:$EE22)+SUMIF('SPACELOG 7 BP'!$F$2:$EE$2,K$4,'SPACELOG 7 BP'!$F22:$EE22)+SUMIF('SPACELOG 8 BP'!$F$2:$EE$2,K$4,'SPACELOG 8 BP'!$F22:$EE22)+SUMIF('SPACELOG 9 BP'!$F$2:$EE$2,K$4,'SPACELOG 9 BP'!$F22:$EE22)+SUMIF('SPACELOG 10 BP'!$F$2:$EE$2,K$4,'SPACELOG 10 BP'!$F22:$EE22)+SUMIF('SPACELOG 11 BP'!$F$2:$EE$2,K$4,'SPACELOG 11 BP'!$F22:$EE22)+SUMIF('SPACELOG 12 BP'!$F$2:$EE$2,K$4,'SPACELOG 12 BP'!$F22:$EE22)</f>
        <v>0</v>
      </c>
      <c r="L22" s="13">
        <f>SUMIF('reporting montigny'!$F$2:$EE$2,L$4,'reporting montigny'!$F22:$EE22)+SUMIF('reporting boissy'!$F$2:$EE$2,L$4,'reporting boissy'!$F22:$EE22)+SUMIF('reporting moussy'!$F$2:$EE$2,L$4,'reporting moussy'!$F22:$EE22)+SUMIF('reporting trappes'!$F$2:$EE$2,L$4,'reporting trappes'!$F22:$EE22)+SUMIF('SPACELOG 5 BP'!$F$2:$EE$2,L$4,'SPACELOG 5 BP'!$F22:$EE22)+SUMIF('SPACELOG 6 BP'!$F$2:$EE$2,L$4,'SPACELOG 6 BP'!$F22:$EE22)+SUMIF('SPACELOG 7 BP'!$F$2:$EE$2,L$4,'SPACELOG 7 BP'!$F22:$EE22)+SUMIF('SPACELOG 8 BP'!$F$2:$EE$2,L$4,'SPACELOG 8 BP'!$F22:$EE22)+SUMIF('SPACELOG 9 BP'!$F$2:$EE$2,L$4,'SPACELOG 9 BP'!$F22:$EE22)+SUMIF('SPACELOG 10 BP'!$F$2:$EE$2,L$4,'SPACELOG 10 BP'!$F22:$EE22)+SUMIF('SPACELOG 11 BP'!$F$2:$EE$2,L$4,'SPACELOG 11 BP'!$F22:$EE22)+SUMIF('SPACELOG 12 BP'!$F$2:$EE$2,L$4,'SPACELOG 12 BP'!$F22:$EE22)</f>
        <v>0</v>
      </c>
      <c r="M22" s="13">
        <f>SUMIF('reporting montigny'!$F$2:$EE$2,M$4,'reporting montigny'!$F22:$EE22)+SUMIF('reporting boissy'!$F$2:$EE$2,M$4,'reporting boissy'!$F22:$EE22)+SUMIF('reporting moussy'!$F$2:$EE$2,M$4,'reporting moussy'!$F22:$EE22)+SUMIF('reporting trappes'!$F$2:$EE$2,M$4,'reporting trappes'!$F22:$EE22)+SUMIF('SPACELOG 5 BP'!$F$2:$EE$2,M$4,'SPACELOG 5 BP'!$F22:$EE22)+SUMIF('SPACELOG 6 BP'!$F$2:$EE$2,M$4,'SPACELOG 6 BP'!$F22:$EE22)+SUMIF('SPACELOG 7 BP'!$F$2:$EE$2,M$4,'SPACELOG 7 BP'!$F22:$EE22)+SUMIF('SPACELOG 8 BP'!$F$2:$EE$2,M$4,'SPACELOG 8 BP'!$F22:$EE22)+SUMIF('SPACELOG 9 BP'!$F$2:$EE$2,M$4,'SPACELOG 9 BP'!$F22:$EE22)+SUMIF('SPACELOG 10 BP'!$F$2:$EE$2,M$4,'SPACELOG 10 BP'!$F22:$EE22)+SUMIF('SPACELOG 11 BP'!$F$2:$EE$2,M$4,'SPACELOG 11 BP'!$F22:$EE22)+SUMIF('SPACELOG 12 BP'!$F$2:$EE$2,M$4,'SPACELOG 12 BP'!$F22:$EE22)</f>
        <v>0</v>
      </c>
      <c r="N22" s="13">
        <f>SUMIF('reporting montigny'!$F$2:$EE$2,N$4,'reporting montigny'!$F22:$EE22)+SUMIF('reporting boissy'!$F$2:$EE$2,N$4,'reporting boissy'!$F22:$EE22)+SUMIF('reporting moussy'!$F$2:$EE$2,N$4,'reporting moussy'!$F22:$EE22)+SUMIF('reporting trappes'!$F$2:$EE$2,N$4,'reporting trappes'!$F22:$EE22)+SUMIF('SPACELOG 5 BP'!$F$2:$EE$2,N$4,'SPACELOG 5 BP'!$F22:$EE22)+SUMIF('SPACELOG 6 BP'!$F$2:$EE$2,N$4,'SPACELOG 6 BP'!$F22:$EE22)+SUMIF('SPACELOG 7 BP'!$F$2:$EE$2,N$4,'SPACELOG 7 BP'!$F22:$EE22)+SUMIF('SPACELOG 8 BP'!$F$2:$EE$2,N$4,'SPACELOG 8 BP'!$F22:$EE22)+SUMIF('SPACELOG 9 BP'!$F$2:$EE$2,N$4,'SPACELOG 9 BP'!$F22:$EE22)+SUMIF('SPACELOG 10 BP'!$F$2:$EE$2,N$4,'SPACELOG 10 BP'!$F22:$EE22)+SUMIF('SPACELOG 11 BP'!$F$2:$EE$2,N$4,'SPACELOG 11 BP'!$F22:$EE22)+SUMIF('SPACELOG 12 BP'!$F$2:$EE$2,N$4,'SPACELOG 12 BP'!$F22:$EE22)</f>
        <v>0</v>
      </c>
      <c r="O22" s="13">
        <f>SUMIF('reporting montigny'!$F$2:$EE$2,O$4,'reporting montigny'!$F22:$EE22)+SUMIF('reporting boissy'!$F$2:$EE$2,O$4,'reporting boissy'!$F22:$EE22)+SUMIF('reporting moussy'!$F$2:$EE$2,O$4,'reporting moussy'!$F22:$EE22)+SUMIF('reporting trappes'!$F$2:$EE$2,O$4,'reporting trappes'!$F22:$EE22)+SUMIF('SPACELOG 5 BP'!$F$2:$EE$2,O$4,'SPACELOG 5 BP'!$F22:$EE22)+SUMIF('SPACELOG 6 BP'!$F$2:$EE$2,O$4,'SPACELOG 6 BP'!$F22:$EE22)+SUMIF('SPACELOG 7 BP'!$F$2:$EE$2,O$4,'SPACELOG 7 BP'!$F22:$EE22)+SUMIF('SPACELOG 8 BP'!$F$2:$EE$2,O$4,'SPACELOG 8 BP'!$F22:$EE22)+SUMIF('SPACELOG 9 BP'!$F$2:$EE$2,O$4,'SPACELOG 9 BP'!$F22:$EE22)+SUMIF('SPACELOG 10 BP'!$F$2:$EE$2,O$4,'SPACELOG 10 BP'!$F22:$EE22)+SUMIF('SPACELOG 11 BP'!$F$2:$EE$2,O$4,'SPACELOG 11 BP'!$F22:$EE22)+SUMIF('SPACELOG 12 BP'!$F$2:$EE$2,O$4,'SPACELOG 12 BP'!$F22:$EE22)</f>
        <v>0</v>
      </c>
      <c r="P22" s="13">
        <f>SUMIF('reporting montigny'!$F$2:$EE$2,P$4,'reporting montigny'!$F22:$EE22)+SUMIF('reporting boissy'!$F$2:$EE$2,P$4,'reporting boissy'!$F22:$EE22)+SUMIF('reporting moussy'!$F$2:$EE$2,P$4,'reporting moussy'!$F22:$EE22)+SUMIF('reporting trappes'!$F$2:$EE$2,P$4,'reporting trappes'!$F22:$EE22)+SUMIF('SPACELOG 5 BP'!$F$2:$EE$2,P$4,'SPACELOG 5 BP'!$F22:$EE22)+SUMIF('SPACELOG 6 BP'!$F$2:$EE$2,P$4,'SPACELOG 6 BP'!$F22:$EE22)+SUMIF('SPACELOG 7 BP'!$F$2:$EE$2,P$4,'SPACELOG 7 BP'!$F22:$EE22)+SUMIF('SPACELOG 8 BP'!$F$2:$EE$2,P$4,'SPACELOG 8 BP'!$F22:$EE22)+SUMIF('SPACELOG 9 BP'!$F$2:$EE$2,P$4,'SPACELOG 9 BP'!$F22:$EE22)+SUMIF('SPACELOG 10 BP'!$F$2:$EE$2,P$4,'SPACELOG 10 BP'!$F22:$EE22)+SUMIF('SPACELOG 11 BP'!$F$2:$EE$2,P$4,'SPACELOG 11 BP'!$F22:$EE22)+SUMIF('SPACELOG 12 BP'!$F$2:$EE$2,P$4,'SPACELOG 12 BP'!$F22:$EE22)</f>
        <v>0</v>
      </c>
      <c r="Q22" s="13">
        <f>SUMIF('reporting montigny'!$F$2:$EE$2,Q$4,'reporting montigny'!$F22:$EE22)+SUMIF('reporting boissy'!$F$2:$EE$2,Q$4,'reporting boissy'!$F22:$EE22)+SUMIF('reporting moussy'!$F$2:$EE$2,Q$4,'reporting moussy'!$F22:$EE22)+SUMIF('reporting trappes'!$F$2:$EE$2,Q$4,'reporting trappes'!$F22:$EE22)+SUMIF('SPACELOG 5 BP'!$F$2:$EE$2,Q$4,'SPACELOG 5 BP'!$F22:$EE22)+SUMIF('SPACELOG 6 BP'!$F$2:$EE$2,Q$4,'SPACELOG 6 BP'!$F22:$EE22)+SUMIF('SPACELOG 7 BP'!$F$2:$EE$2,Q$4,'SPACELOG 7 BP'!$F22:$EE22)+SUMIF('SPACELOG 8 BP'!$F$2:$EE$2,Q$4,'SPACELOG 8 BP'!$F22:$EE22)+SUMIF('SPACELOG 9 BP'!$F$2:$EE$2,Q$4,'SPACELOG 9 BP'!$F22:$EE22)+SUMIF('SPACELOG 10 BP'!$F$2:$EE$2,Q$4,'SPACELOG 10 BP'!$F22:$EE22)+SUMIF('SPACELOG 11 BP'!$F$2:$EE$2,Q$4,'SPACELOG 11 BP'!$F22:$EE22)+SUMIF('SPACELOG 12 BP'!$F$2:$EE$2,Q$4,'SPACELOG 12 BP'!$F22:$EE22)</f>
        <v>0</v>
      </c>
      <c r="R22" s="14">
        <f t="shared" si="9"/>
        <v>0</v>
      </c>
      <c r="S22" s="13">
        <f>SUMIF('reporting montigny'!$F$2:$EE$2,S$4,'reporting montigny'!$F22:$EE22)+SUMIF('reporting boissy'!$F$2:$EE$2,S$4,'reporting boissy'!$F22:$EE22)+SUMIF('reporting moussy'!$F$2:$EE$2,S$4,'reporting moussy'!$F22:$EE22)+SUMIF('reporting trappes'!$F$2:$EE$2,S$4,'reporting trappes'!$F22:$EE22)+SUMIF('SPACELOG 5 BP'!$F$2:$EE$2,S$4,'SPACELOG 5 BP'!$F22:$EE22)+SUMIF('SPACELOG 6 BP'!$F$2:$EE$2,S$4,'SPACELOG 6 BP'!$F22:$EE22)+SUMIF('SPACELOG 7 BP'!$F$2:$EE$2,S$4,'SPACELOG 7 BP'!$F22:$EE22)+SUMIF('SPACELOG 8 BP'!$F$2:$EE$2,S$4,'SPACELOG 8 BP'!$F22:$EE22)+SUMIF('SPACELOG 9 BP'!$F$2:$EE$2,S$4,'SPACELOG 9 BP'!$F22:$EE22)+SUMIF('SPACELOG 10 BP'!$F$2:$EE$2,S$4,'SPACELOG 10 BP'!$F22:$EE22)+SUMIF('SPACELOG 11 BP'!$F$2:$EE$2,S$4,'SPACELOG 11 BP'!$F22:$EE22)+SUMIF('SPACELOG 12 BP'!$F$2:$EE$2,S$4,'SPACELOG 12 BP'!$F22:$EE22)</f>
        <v>0</v>
      </c>
      <c r="T22" s="13">
        <f>SUMIF('reporting montigny'!$F$2:$EE$2,T$4,'reporting montigny'!$F22:$EE22)+SUMIF('reporting boissy'!$F$2:$EE$2,T$4,'reporting boissy'!$F22:$EE22)+SUMIF('reporting moussy'!$F$2:$EE$2,T$4,'reporting moussy'!$F22:$EE22)+SUMIF('reporting trappes'!$F$2:$EE$2,T$4,'reporting trappes'!$F22:$EE22)+SUMIF('SPACELOG 5 BP'!$F$2:$EE$2,T$4,'SPACELOG 5 BP'!$F22:$EE22)+SUMIF('SPACELOG 6 BP'!$F$2:$EE$2,T$4,'SPACELOG 6 BP'!$F22:$EE22)+SUMIF('SPACELOG 7 BP'!$F$2:$EE$2,T$4,'SPACELOG 7 BP'!$F22:$EE22)+SUMIF('SPACELOG 8 BP'!$F$2:$EE$2,T$4,'SPACELOG 8 BP'!$F22:$EE22)+SUMIF('SPACELOG 9 BP'!$F$2:$EE$2,T$4,'SPACELOG 9 BP'!$F22:$EE22)+SUMIF('SPACELOG 10 BP'!$F$2:$EE$2,T$4,'SPACELOG 10 BP'!$F22:$EE22)+SUMIF('SPACELOG 11 BP'!$F$2:$EE$2,T$4,'SPACELOG 11 BP'!$F22:$EE22)+SUMIF('SPACELOG 12 BP'!$F$2:$EE$2,T$4,'SPACELOG 12 BP'!$F22:$EE22)</f>
        <v>0</v>
      </c>
      <c r="U22" s="13">
        <f>SUMIF('reporting montigny'!$F$2:$EE$2,U$4,'reporting montigny'!$F22:$EE22)+SUMIF('reporting boissy'!$F$2:$EE$2,U$4,'reporting boissy'!$F22:$EE22)+SUMIF('reporting moussy'!$F$2:$EE$2,U$4,'reporting moussy'!$F22:$EE22)+SUMIF('reporting trappes'!$F$2:$EE$2,U$4,'reporting trappes'!$F22:$EE22)+SUMIF('SPACELOG 5 BP'!$F$2:$EE$2,U$4,'SPACELOG 5 BP'!$F22:$EE22)+SUMIF('SPACELOG 6 BP'!$F$2:$EE$2,U$4,'SPACELOG 6 BP'!$F22:$EE22)+SUMIF('SPACELOG 7 BP'!$F$2:$EE$2,U$4,'SPACELOG 7 BP'!$F22:$EE22)+SUMIF('SPACELOG 8 BP'!$F$2:$EE$2,U$4,'SPACELOG 8 BP'!$F22:$EE22)+SUMIF('SPACELOG 9 BP'!$F$2:$EE$2,U$4,'SPACELOG 9 BP'!$F22:$EE22)+SUMIF('SPACELOG 10 BP'!$F$2:$EE$2,U$4,'SPACELOG 10 BP'!$F22:$EE22)+SUMIF('SPACELOG 11 BP'!$F$2:$EE$2,U$4,'SPACELOG 11 BP'!$F22:$EE22)+SUMIF('SPACELOG 12 BP'!$F$2:$EE$2,U$4,'SPACELOG 12 BP'!$F22:$EE22)</f>
        <v>0</v>
      </c>
      <c r="V22" s="13">
        <f>SUMIF('reporting montigny'!$F$2:$EE$2,V$4,'reporting montigny'!$F22:$EE22)+SUMIF('reporting boissy'!$F$2:$EE$2,V$4,'reporting boissy'!$F22:$EE22)+SUMIF('reporting moussy'!$F$2:$EE$2,V$4,'reporting moussy'!$F22:$EE22)+SUMIF('reporting trappes'!$F$2:$EE$2,V$4,'reporting trappes'!$F22:$EE22)+SUMIF('SPACELOG 5 BP'!$F$2:$EE$2,V$4,'SPACELOG 5 BP'!$F22:$EE22)+SUMIF('SPACELOG 6 BP'!$F$2:$EE$2,V$4,'SPACELOG 6 BP'!$F22:$EE22)+SUMIF('SPACELOG 7 BP'!$F$2:$EE$2,V$4,'SPACELOG 7 BP'!$F22:$EE22)+SUMIF('SPACELOG 8 BP'!$F$2:$EE$2,V$4,'SPACELOG 8 BP'!$F22:$EE22)+SUMIF('SPACELOG 9 BP'!$F$2:$EE$2,V$4,'SPACELOG 9 BP'!$F22:$EE22)+SUMIF('SPACELOG 10 BP'!$F$2:$EE$2,V$4,'SPACELOG 10 BP'!$F22:$EE22)+SUMIF('SPACELOG 11 BP'!$F$2:$EE$2,V$4,'SPACELOG 11 BP'!$F22:$EE22)+SUMIF('SPACELOG 12 BP'!$F$2:$EE$2,V$4,'SPACELOG 12 BP'!$F22:$EE22)</f>
        <v>0</v>
      </c>
      <c r="W22" s="13">
        <f>SUMIF('reporting montigny'!$F$2:$EE$2,W$4,'reporting montigny'!$F22:$EE22)+SUMIF('reporting boissy'!$F$2:$EE$2,W$4,'reporting boissy'!$F22:$EE22)+SUMIF('reporting moussy'!$F$2:$EE$2,W$4,'reporting moussy'!$F22:$EE22)+SUMIF('reporting trappes'!$F$2:$EE$2,W$4,'reporting trappes'!$F22:$EE22)+SUMIF('SPACELOG 5 BP'!$F$2:$EE$2,W$4,'SPACELOG 5 BP'!$F22:$EE22)+SUMIF('SPACELOG 6 BP'!$F$2:$EE$2,W$4,'SPACELOG 6 BP'!$F22:$EE22)+SUMIF('SPACELOG 7 BP'!$F$2:$EE$2,W$4,'SPACELOG 7 BP'!$F22:$EE22)+SUMIF('SPACELOG 8 BP'!$F$2:$EE$2,W$4,'SPACELOG 8 BP'!$F22:$EE22)+SUMIF('SPACELOG 9 BP'!$F$2:$EE$2,W$4,'SPACELOG 9 BP'!$F22:$EE22)+SUMIF('SPACELOG 10 BP'!$F$2:$EE$2,W$4,'SPACELOG 10 BP'!$F22:$EE22)+SUMIF('SPACELOG 11 BP'!$F$2:$EE$2,W$4,'SPACELOG 11 BP'!$F22:$EE22)+SUMIF('SPACELOG 12 BP'!$F$2:$EE$2,W$4,'SPACELOG 12 BP'!$F22:$EE22)</f>
        <v>520</v>
      </c>
      <c r="X22" s="13">
        <f>SUMIF('reporting montigny'!$F$2:$EE$2,X$4,'reporting montigny'!$F22:$EE22)+SUMIF('reporting boissy'!$F$2:$EE$2,X$4,'reporting boissy'!$F22:$EE22)+SUMIF('reporting moussy'!$F$2:$EE$2,X$4,'reporting moussy'!$F22:$EE22)+SUMIF('reporting trappes'!$F$2:$EE$2,X$4,'reporting trappes'!$F22:$EE22)+SUMIF('SPACELOG 5 BP'!$F$2:$EE$2,X$4,'SPACELOG 5 BP'!$F22:$EE22)+SUMIF('SPACELOG 6 BP'!$F$2:$EE$2,X$4,'SPACELOG 6 BP'!$F22:$EE22)+SUMIF('SPACELOG 7 BP'!$F$2:$EE$2,X$4,'SPACELOG 7 BP'!$F22:$EE22)+SUMIF('SPACELOG 8 BP'!$F$2:$EE$2,X$4,'SPACELOG 8 BP'!$F22:$EE22)+SUMIF('SPACELOG 9 BP'!$F$2:$EE$2,X$4,'SPACELOG 9 BP'!$F22:$EE22)+SUMIF('SPACELOG 10 BP'!$F$2:$EE$2,X$4,'SPACELOG 10 BP'!$F22:$EE22)+SUMIF('SPACELOG 11 BP'!$F$2:$EE$2,X$4,'SPACELOG 11 BP'!$F22:$EE22)+SUMIF('SPACELOG 12 BP'!$F$2:$EE$2,X$4,'SPACELOG 12 BP'!$F22:$EE22)</f>
        <v>520</v>
      </c>
      <c r="Y22" s="13">
        <f>SUMIF('reporting montigny'!$F$2:$EE$2,Y$4,'reporting montigny'!$F22:$EE22)+SUMIF('reporting boissy'!$F$2:$EE$2,Y$4,'reporting boissy'!$F22:$EE22)+SUMIF('reporting moussy'!$F$2:$EE$2,Y$4,'reporting moussy'!$F22:$EE22)+SUMIF('reporting trappes'!$F$2:$EE$2,Y$4,'reporting trappes'!$F22:$EE22)+SUMIF('SPACELOG 5 BP'!$F$2:$EE$2,Y$4,'SPACELOG 5 BP'!$F22:$EE22)+SUMIF('SPACELOG 6 BP'!$F$2:$EE$2,Y$4,'SPACELOG 6 BP'!$F22:$EE22)+SUMIF('SPACELOG 7 BP'!$F$2:$EE$2,Y$4,'SPACELOG 7 BP'!$F22:$EE22)+SUMIF('SPACELOG 8 BP'!$F$2:$EE$2,Y$4,'SPACELOG 8 BP'!$F22:$EE22)+SUMIF('SPACELOG 9 BP'!$F$2:$EE$2,Y$4,'SPACELOG 9 BP'!$F22:$EE22)+SUMIF('SPACELOG 10 BP'!$F$2:$EE$2,Y$4,'SPACELOG 10 BP'!$F22:$EE22)+SUMIF('SPACELOG 11 BP'!$F$2:$EE$2,Y$4,'SPACELOG 11 BP'!$F22:$EE22)+SUMIF('SPACELOG 12 BP'!$F$2:$EE$2,Y$4,'SPACELOG 12 BP'!$F22:$EE22)</f>
        <v>520</v>
      </c>
      <c r="Z22" s="13">
        <f>SUMIF('reporting montigny'!$F$2:$EE$2,Z$4,'reporting montigny'!$F22:$EE22)+SUMIF('reporting boissy'!$F$2:$EE$2,Z$4,'reporting boissy'!$F22:$EE22)+SUMIF('reporting moussy'!$F$2:$EE$2,Z$4,'reporting moussy'!$F22:$EE22)+SUMIF('reporting trappes'!$F$2:$EE$2,Z$4,'reporting trappes'!$F22:$EE22)+SUMIF('SPACELOG 5 BP'!$F$2:$EE$2,Z$4,'SPACELOG 5 BP'!$F22:$EE22)+SUMIF('SPACELOG 6 BP'!$F$2:$EE$2,Z$4,'SPACELOG 6 BP'!$F22:$EE22)+SUMIF('SPACELOG 7 BP'!$F$2:$EE$2,Z$4,'SPACELOG 7 BP'!$F22:$EE22)+SUMIF('SPACELOG 8 BP'!$F$2:$EE$2,Z$4,'SPACELOG 8 BP'!$F22:$EE22)+SUMIF('SPACELOG 9 BP'!$F$2:$EE$2,Z$4,'SPACELOG 9 BP'!$F22:$EE22)+SUMIF('SPACELOG 10 BP'!$F$2:$EE$2,Z$4,'SPACELOG 10 BP'!$F22:$EE22)+SUMIF('SPACELOG 11 BP'!$F$2:$EE$2,Z$4,'SPACELOG 11 BP'!$F22:$EE22)+SUMIF('SPACELOG 12 BP'!$F$2:$EE$2,Z$4,'SPACELOG 12 BP'!$F22:$EE22)</f>
        <v>520</v>
      </c>
      <c r="AA22" s="13">
        <f>SUMIF('reporting montigny'!$F$2:$EE$2,AA$4,'reporting montigny'!$F22:$EE22)+SUMIF('reporting boissy'!$F$2:$EE$2,AA$4,'reporting boissy'!$F22:$EE22)+SUMIF('reporting moussy'!$F$2:$EE$2,AA$4,'reporting moussy'!$F22:$EE22)+SUMIF('reporting trappes'!$F$2:$EE$2,AA$4,'reporting trappes'!$F22:$EE22)+SUMIF('SPACELOG 5 BP'!$F$2:$EE$2,AA$4,'SPACELOG 5 BP'!$F22:$EE22)+SUMIF('SPACELOG 6 BP'!$F$2:$EE$2,AA$4,'SPACELOG 6 BP'!$F22:$EE22)+SUMIF('SPACELOG 7 BP'!$F$2:$EE$2,AA$4,'SPACELOG 7 BP'!$F22:$EE22)+SUMIF('SPACELOG 8 BP'!$F$2:$EE$2,AA$4,'SPACELOG 8 BP'!$F22:$EE22)+SUMIF('SPACELOG 9 BP'!$F$2:$EE$2,AA$4,'SPACELOG 9 BP'!$F22:$EE22)+SUMIF('SPACELOG 10 BP'!$F$2:$EE$2,AA$4,'SPACELOG 10 BP'!$F22:$EE22)+SUMIF('SPACELOG 11 BP'!$F$2:$EE$2,AA$4,'SPACELOG 11 BP'!$F22:$EE22)+SUMIF('SPACELOG 12 BP'!$F$2:$EE$2,AA$4,'SPACELOG 12 BP'!$F22:$EE22)</f>
        <v>520</v>
      </c>
      <c r="AB22" s="13">
        <f>SUMIF('reporting montigny'!$F$2:$EE$2,AB$4,'reporting montigny'!$F22:$EE22)+SUMIF('reporting boissy'!$F$2:$EE$2,AB$4,'reporting boissy'!$F22:$EE22)+SUMIF('reporting moussy'!$F$2:$EE$2,AB$4,'reporting moussy'!$F22:$EE22)+SUMIF('reporting trappes'!$F$2:$EE$2,AB$4,'reporting trappes'!$F22:$EE22)+SUMIF('SPACELOG 5 BP'!$F$2:$EE$2,AB$4,'SPACELOG 5 BP'!$F22:$EE22)+SUMIF('SPACELOG 6 BP'!$F$2:$EE$2,AB$4,'SPACELOG 6 BP'!$F22:$EE22)+SUMIF('SPACELOG 7 BP'!$F$2:$EE$2,AB$4,'SPACELOG 7 BP'!$F22:$EE22)+SUMIF('SPACELOG 8 BP'!$F$2:$EE$2,AB$4,'SPACELOG 8 BP'!$F22:$EE22)+SUMIF('SPACELOG 9 BP'!$F$2:$EE$2,AB$4,'SPACELOG 9 BP'!$F22:$EE22)+SUMIF('SPACELOG 10 BP'!$F$2:$EE$2,AB$4,'SPACELOG 10 BP'!$F22:$EE22)+SUMIF('SPACELOG 11 BP'!$F$2:$EE$2,AB$4,'SPACELOG 11 BP'!$F22:$EE22)+SUMIF('SPACELOG 12 BP'!$F$2:$EE$2,AB$4,'SPACELOG 12 BP'!$F22:$EE22)</f>
        <v>520</v>
      </c>
      <c r="AC22" s="13">
        <f>SUMIF('reporting montigny'!$F$2:$EE$2,AC$4,'reporting montigny'!$F22:$EE22)+SUMIF('reporting boissy'!$F$2:$EE$2,AC$4,'reporting boissy'!$F22:$EE22)+SUMIF('reporting moussy'!$F$2:$EE$2,AC$4,'reporting moussy'!$F22:$EE22)+SUMIF('reporting trappes'!$F$2:$EE$2,AC$4,'reporting trappes'!$F22:$EE22)+SUMIF('SPACELOG 5 BP'!$F$2:$EE$2,AC$4,'SPACELOG 5 BP'!$F22:$EE22)+SUMIF('SPACELOG 6 BP'!$F$2:$EE$2,AC$4,'SPACELOG 6 BP'!$F22:$EE22)+SUMIF('SPACELOG 7 BP'!$F$2:$EE$2,AC$4,'SPACELOG 7 BP'!$F22:$EE22)+SUMIF('SPACELOG 8 BP'!$F$2:$EE$2,AC$4,'SPACELOG 8 BP'!$F22:$EE22)+SUMIF('SPACELOG 9 BP'!$F$2:$EE$2,AC$4,'SPACELOG 9 BP'!$F22:$EE22)+SUMIF('SPACELOG 10 BP'!$F$2:$EE$2,AC$4,'SPACELOG 10 BP'!$F22:$EE22)+SUMIF('SPACELOG 11 BP'!$F$2:$EE$2,AC$4,'SPACELOG 11 BP'!$F22:$EE22)+SUMIF('SPACELOG 12 BP'!$F$2:$EE$2,AC$4,'SPACELOG 12 BP'!$F22:$EE22)</f>
        <v>520</v>
      </c>
      <c r="AD22" s="13">
        <f>SUMIF('reporting montigny'!$F$2:$EE$2,AD$4,'reporting montigny'!$F22:$EE22)+SUMIF('reporting boissy'!$F$2:$EE$2,AD$4,'reporting boissy'!$F22:$EE22)+SUMIF('reporting moussy'!$F$2:$EE$2,AD$4,'reporting moussy'!$F22:$EE22)+SUMIF('reporting trappes'!$F$2:$EE$2,AD$4,'reporting trappes'!$F22:$EE22)+SUMIF('SPACELOG 5 BP'!$F$2:$EE$2,AD$4,'SPACELOG 5 BP'!$F22:$EE22)+SUMIF('SPACELOG 6 BP'!$F$2:$EE$2,AD$4,'SPACELOG 6 BP'!$F22:$EE22)+SUMIF('SPACELOG 7 BP'!$F$2:$EE$2,AD$4,'SPACELOG 7 BP'!$F22:$EE22)+SUMIF('SPACELOG 8 BP'!$F$2:$EE$2,AD$4,'SPACELOG 8 BP'!$F22:$EE22)+SUMIF('SPACELOG 9 BP'!$F$2:$EE$2,AD$4,'SPACELOG 9 BP'!$F22:$EE22)+SUMIF('SPACELOG 10 BP'!$F$2:$EE$2,AD$4,'SPACELOG 10 BP'!$F22:$EE22)+SUMIF('SPACELOG 11 BP'!$F$2:$EE$2,AD$4,'SPACELOG 11 BP'!$F22:$EE22)+SUMIF('SPACELOG 12 BP'!$F$2:$EE$2,AD$4,'SPACELOG 12 BP'!$F22:$EE22)</f>
        <v>520</v>
      </c>
      <c r="AE22" s="14">
        <f t="shared" si="10"/>
        <v>4160</v>
      </c>
      <c r="AF22" s="13">
        <f>SUMIF('reporting montigny'!$F$2:$EE$2,AF$4,'reporting montigny'!$F22:$EE22)+SUMIF('reporting boissy'!$F$2:$EE$2,AF$4,'reporting boissy'!$F22:$EE22)+SUMIF('reporting moussy'!$F$2:$EE$2,AF$4,'reporting moussy'!$F22:$EE22)+SUMIF('reporting trappes'!$F$2:$EE$2,AF$4,'reporting trappes'!$F22:$EE22)+SUMIF('SPACELOG 5 BP'!$F$2:$EE$2,AF$4,'SPACELOG 5 BP'!$F22:$EE22)+SUMIF('SPACELOG 6 BP'!$F$2:$EE$2,AF$4,'SPACELOG 6 BP'!$F22:$EE22)+SUMIF('SPACELOG 7 BP'!$F$2:$EE$2,AF$4,'SPACELOG 7 BP'!$F22:$EE22)+SUMIF('SPACELOG 8 BP'!$F$2:$EE$2,AF$4,'SPACELOG 8 BP'!$F22:$EE22)+SUMIF('SPACELOG 9 BP'!$F$2:$EE$2,AF$4,'SPACELOG 9 BP'!$F22:$EE22)+SUMIF('SPACELOG 10 BP'!$F$2:$EE$2,AF$4,'SPACELOG 10 BP'!$F22:$EE22)+SUMIF('SPACELOG 11 BP'!$F$2:$EE$2,AF$4,'SPACELOG 11 BP'!$F22:$EE22)+SUMIF('SPACELOG 12 BP'!$F$2:$EE$2,AF$4,'SPACELOG 12 BP'!$F22:$EE22)</f>
        <v>520</v>
      </c>
      <c r="AG22" s="13">
        <f>SUMIF('reporting montigny'!$F$2:$EE$2,AG$4,'reporting montigny'!$F22:$EE22)+SUMIF('reporting boissy'!$F$2:$EE$2,AG$4,'reporting boissy'!$F22:$EE22)+SUMIF('reporting moussy'!$F$2:$EE$2,AG$4,'reporting moussy'!$F22:$EE22)+SUMIF('reporting trappes'!$F$2:$EE$2,AG$4,'reporting trappes'!$F22:$EE22)+SUMIF('SPACELOG 5 BP'!$F$2:$EE$2,AG$4,'SPACELOG 5 BP'!$F22:$EE22)+SUMIF('SPACELOG 6 BP'!$F$2:$EE$2,AG$4,'SPACELOG 6 BP'!$F22:$EE22)+SUMIF('SPACELOG 7 BP'!$F$2:$EE$2,AG$4,'SPACELOG 7 BP'!$F22:$EE22)+SUMIF('SPACELOG 8 BP'!$F$2:$EE$2,AG$4,'SPACELOG 8 BP'!$F22:$EE22)+SUMIF('SPACELOG 9 BP'!$F$2:$EE$2,AG$4,'SPACELOG 9 BP'!$F22:$EE22)+SUMIF('SPACELOG 10 BP'!$F$2:$EE$2,AG$4,'SPACELOG 10 BP'!$F22:$EE22)+SUMIF('SPACELOG 11 BP'!$F$2:$EE$2,AG$4,'SPACELOG 11 BP'!$F22:$EE22)+SUMIF('SPACELOG 12 BP'!$F$2:$EE$2,AG$4,'SPACELOG 12 BP'!$F22:$EE22)</f>
        <v>520</v>
      </c>
      <c r="AH22" s="13">
        <f>SUMIF('reporting montigny'!$F$2:$EE$2,AH$4,'reporting montigny'!$F22:$EE22)+SUMIF('reporting boissy'!$F$2:$EE$2,AH$4,'reporting boissy'!$F22:$EE22)+SUMIF('reporting moussy'!$F$2:$EE$2,AH$4,'reporting moussy'!$F22:$EE22)+SUMIF('reporting trappes'!$F$2:$EE$2,AH$4,'reporting trappes'!$F22:$EE22)+SUMIF('SPACELOG 5 BP'!$F$2:$EE$2,AH$4,'SPACELOG 5 BP'!$F22:$EE22)+SUMIF('SPACELOG 6 BP'!$F$2:$EE$2,AH$4,'SPACELOG 6 BP'!$F22:$EE22)+SUMIF('SPACELOG 7 BP'!$F$2:$EE$2,AH$4,'SPACELOG 7 BP'!$F22:$EE22)+SUMIF('SPACELOG 8 BP'!$F$2:$EE$2,AH$4,'SPACELOG 8 BP'!$F22:$EE22)+SUMIF('SPACELOG 9 BP'!$F$2:$EE$2,AH$4,'SPACELOG 9 BP'!$F22:$EE22)+SUMIF('SPACELOG 10 BP'!$F$2:$EE$2,AH$4,'SPACELOG 10 BP'!$F22:$EE22)+SUMIF('SPACELOG 11 BP'!$F$2:$EE$2,AH$4,'SPACELOG 11 BP'!$F22:$EE22)+SUMIF('SPACELOG 12 BP'!$F$2:$EE$2,AH$4,'SPACELOG 12 BP'!$F22:$EE22)</f>
        <v>520</v>
      </c>
      <c r="AI22" s="13">
        <f>SUMIF('reporting montigny'!$F$2:$EE$2,AI$4,'reporting montigny'!$F22:$EE22)+SUMIF('reporting boissy'!$F$2:$EE$2,AI$4,'reporting boissy'!$F22:$EE22)+SUMIF('reporting moussy'!$F$2:$EE$2,AI$4,'reporting moussy'!$F22:$EE22)+SUMIF('reporting trappes'!$F$2:$EE$2,AI$4,'reporting trappes'!$F22:$EE22)+SUMIF('SPACELOG 5 BP'!$F$2:$EE$2,AI$4,'SPACELOG 5 BP'!$F22:$EE22)+SUMIF('SPACELOG 6 BP'!$F$2:$EE$2,AI$4,'SPACELOG 6 BP'!$F22:$EE22)+SUMIF('SPACELOG 7 BP'!$F$2:$EE$2,AI$4,'SPACELOG 7 BP'!$F22:$EE22)+SUMIF('SPACELOG 8 BP'!$F$2:$EE$2,AI$4,'SPACELOG 8 BP'!$F22:$EE22)+SUMIF('SPACELOG 9 BP'!$F$2:$EE$2,AI$4,'SPACELOG 9 BP'!$F22:$EE22)+SUMIF('SPACELOG 10 BP'!$F$2:$EE$2,AI$4,'SPACELOG 10 BP'!$F22:$EE22)+SUMIF('SPACELOG 11 BP'!$F$2:$EE$2,AI$4,'SPACELOG 11 BP'!$F22:$EE22)+SUMIF('SPACELOG 12 BP'!$F$2:$EE$2,AI$4,'SPACELOG 12 BP'!$F22:$EE22)</f>
        <v>520</v>
      </c>
      <c r="AJ22" s="13">
        <f>SUMIF('reporting montigny'!$F$2:$EE$2,AJ$4,'reporting montigny'!$F22:$EE22)+SUMIF('reporting boissy'!$F$2:$EE$2,AJ$4,'reporting boissy'!$F22:$EE22)+SUMIF('reporting moussy'!$F$2:$EE$2,AJ$4,'reporting moussy'!$F22:$EE22)+SUMIF('reporting trappes'!$F$2:$EE$2,AJ$4,'reporting trappes'!$F22:$EE22)+SUMIF('SPACELOG 5 BP'!$F$2:$EE$2,AJ$4,'SPACELOG 5 BP'!$F22:$EE22)+SUMIF('SPACELOG 6 BP'!$F$2:$EE$2,AJ$4,'SPACELOG 6 BP'!$F22:$EE22)+SUMIF('SPACELOG 7 BP'!$F$2:$EE$2,AJ$4,'SPACELOG 7 BP'!$F22:$EE22)+SUMIF('SPACELOG 8 BP'!$F$2:$EE$2,AJ$4,'SPACELOG 8 BP'!$F22:$EE22)+SUMIF('SPACELOG 9 BP'!$F$2:$EE$2,AJ$4,'SPACELOG 9 BP'!$F22:$EE22)+SUMIF('SPACELOG 10 BP'!$F$2:$EE$2,AJ$4,'SPACELOG 10 BP'!$F22:$EE22)+SUMIF('SPACELOG 11 BP'!$F$2:$EE$2,AJ$4,'SPACELOG 11 BP'!$F22:$EE22)+SUMIF('SPACELOG 12 BP'!$F$2:$EE$2,AJ$4,'SPACELOG 12 BP'!$F22:$EE22)</f>
        <v>520</v>
      </c>
      <c r="AK22" s="13">
        <f>SUMIF('reporting montigny'!$F$2:$EE$2,AK$4,'reporting montigny'!$F22:$EE22)+SUMIF('reporting boissy'!$F$2:$EE$2,AK$4,'reporting boissy'!$F22:$EE22)+SUMIF('reporting moussy'!$F$2:$EE$2,AK$4,'reporting moussy'!$F22:$EE22)+SUMIF('reporting trappes'!$F$2:$EE$2,AK$4,'reporting trappes'!$F22:$EE22)+SUMIF('SPACELOG 5 BP'!$F$2:$EE$2,AK$4,'SPACELOG 5 BP'!$F22:$EE22)+SUMIF('SPACELOG 6 BP'!$F$2:$EE$2,AK$4,'SPACELOG 6 BP'!$F22:$EE22)+SUMIF('SPACELOG 7 BP'!$F$2:$EE$2,AK$4,'SPACELOG 7 BP'!$F22:$EE22)+SUMIF('SPACELOG 8 BP'!$F$2:$EE$2,AK$4,'SPACELOG 8 BP'!$F22:$EE22)+SUMIF('SPACELOG 9 BP'!$F$2:$EE$2,AK$4,'SPACELOG 9 BP'!$F22:$EE22)+SUMIF('SPACELOG 10 BP'!$F$2:$EE$2,AK$4,'SPACELOG 10 BP'!$F22:$EE22)+SUMIF('SPACELOG 11 BP'!$F$2:$EE$2,AK$4,'SPACELOG 11 BP'!$F22:$EE22)+SUMIF('SPACELOG 12 BP'!$F$2:$EE$2,AK$4,'SPACELOG 12 BP'!$F22:$EE22)</f>
        <v>520</v>
      </c>
      <c r="AL22" s="13">
        <f>SUMIF('reporting montigny'!$F$2:$EE$2,AL$4,'reporting montigny'!$F22:$EE22)+SUMIF('reporting boissy'!$F$2:$EE$2,AL$4,'reporting boissy'!$F22:$EE22)+SUMIF('reporting moussy'!$F$2:$EE$2,AL$4,'reporting moussy'!$F22:$EE22)+SUMIF('reporting trappes'!$F$2:$EE$2,AL$4,'reporting trappes'!$F22:$EE22)+SUMIF('SPACELOG 5 BP'!$F$2:$EE$2,AL$4,'SPACELOG 5 BP'!$F22:$EE22)+SUMIF('SPACELOG 6 BP'!$F$2:$EE$2,AL$4,'SPACELOG 6 BP'!$F22:$EE22)+SUMIF('SPACELOG 7 BP'!$F$2:$EE$2,AL$4,'SPACELOG 7 BP'!$F22:$EE22)+SUMIF('SPACELOG 8 BP'!$F$2:$EE$2,AL$4,'SPACELOG 8 BP'!$F22:$EE22)+SUMIF('SPACELOG 9 BP'!$F$2:$EE$2,AL$4,'SPACELOG 9 BP'!$F22:$EE22)+SUMIF('SPACELOG 10 BP'!$F$2:$EE$2,AL$4,'SPACELOG 10 BP'!$F22:$EE22)+SUMIF('SPACELOG 11 BP'!$F$2:$EE$2,AL$4,'SPACELOG 11 BP'!$F22:$EE22)+SUMIF('SPACELOG 12 BP'!$F$2:$EE$2,AL$4,'SPACELOG 12 BP'!$F22:$EE22)</f>
        <v>520</v>
      </c>
      <c r="AM22" s="13">
        <f>SUMIF('reporting montigny'!$F$2:$EE$2,AM$4,'reporting montigny'!$F22:$EE22)+SUMIF('reporting boissy'!$F$2:$EE$2,AM$4,'reporting boissy'!$F22:$EE22)+SUMIF('reporting moussy'!$F$2:$EE$2,AM$4,'reporting moussy'!$F22:$EE22)+SUMIF('reporting trappes'!$F$2:$EE$2,AM$4,'reporting trappes'!$F22:$EE22)+SUMIF('SPACELOG 5 BP'!$F$2:$EE$2,AM$4,'SPACELOG 5 BP'!$F22:$EE22)+SUMIF('SPACELOG 6 BP'!$F$2:$EE$2,AM$4,'SPACELOG 6 BP'!$F22:$EE22)+SUMIF('SPACELOG 7 BP'!$F$2:$EE$2,AM$4,'SPACELOG 7 BP'!$F22:$EE22)+SUMIF('SPACELOG 8 BP'!$F$2:$EE$2,AM$4,'SPACELOG 8 BP'!$F22:$EE22)+SUMIF('SPACELOG 9 BP'!$F$2:$EE$2,AM$4,'SPACELOG 9 BP'!$F22:$EE22)+SUMIF('SPACELOG 10 BP'!$F$2:$EE$2,AM$4,'SPACELOG 10 BP'!$F22:$EE22)+SUMIF('SPACELOG 11 BP'!$F$2:$EE$2,AM$4,'SPACELOG 11 BP'!$F22:$EE22)+SUMIF('SPACELOG 12 BP'!$F$2:$EE$2,AM$4,'SPACELOG 12 BP'!$F22:$EE22)</f>
        <v>520</v>
      </c>
      <c r="AN22" s="13">
        <f>SUMIF('reporting montigny'!$F$2:$EE$2,AN$4,'reporting montigny'!$F22:$EE22)+SUMIF('reporting boissy'!$F$2:$EE$2,AN$4,'reporting boissy'!$F22:$EE22)+SUMIF('reporting moussy'!$F$2:$EE$2,AN$4,'reporting moussy'!$F22:$EE22)+SUMIF('reporting trappes'!$F$2:$EE$2,AN$4,'reporting trappes'!$F22:$EE22)+SUMIF('SPACELOG 5 BP'!$F$2:$EE$2,AN$4,'SPACELOG 5 BP'!$F22:$EE22)+SUMIF('SPACELOG 6 BP'!$F$2:$EE$2,AN$4,'SPACELOG 6 BP'!$F22:$EE22)+SUMIF('SPACELOG 7 BP'!$F$2:$EE$2,AN$4,'SPACELOG 7 BP'!$F22:$EE22)+SUMIF('SPACELOG 8 BP'!$F$2:$EE$2,AN$4,'SPACELOG 8 BP'!$F22:$EE22)+SUMIF('SPACELOG 9 BP'!$F$2:$EE$2,AN$4,'SPACELOG 9 BP'!$F22:$EE22)+SUMIF('SPACELOG 10 BP'!$F$2:$EE$2,AN$4,'SPACELOG 10 BP'!$F22:$EE22)+SUMIF('SPACELOG 11 BP'!$F$2:$EE$2,AN$4,'SPACELOG 11 BP'!$F22:$EE22)+SUMIF('SPACELOG 12 BP'!$F$2:$EE$2,AN$4,'SPACELOG 12 BP'!$F22:$EE22)</f>
        <v>520</v>
      </c>
      <c r="AO22" s="13">
        <f>SUMIF('reporting montigny'!$F$2:$EE$2,AO$4,'reporting montigny'!$F22:$EE22)+SUMIF('reporting boissy'!$F$2:$EE$2,AO$4,'reporting boissy'!$F22:$EE22)+SUMIF('reporting moussy'!$F$2:$EE$2,AO$4,'reporting moussy'!$F22:$EE22)+SUMIF('reporting trappes'!$F$2:$EE$2,AO$4,'reporting trappes'!$F22:$EE22)+SUMIF('SPACELOG 5 BP'!$F$2:$EE$2,AO$4,'SPACELOG 5 BP'!$F22:$EE22)+SUMIF('SPACELOG 6 BP'!$F$2:$EE$2,AO$4,'SPACELOG 6 BP'!$F22:$EE22)+SUMIF('SPACELOG 7 BP'!$F$2:$EE$2,AO$4,'SPACELOG 7 BP'!$F22:$EE22)+SUMIF('SPACELOG 8 BP'!$F$2:$EE$2,AO$4,'SPACELOG 8 BP'!$F22:$EE22)+SUMIF('SPACELOG 9 BP'!$F$2:$EE$2,AO$4,'SPACELOG 9 BP'!$F22:$EE22)+SUMIF('SPACELOG 10 BP'!$F$2:$EE$2,AO$4,'SPACELOG 10 BP'!$F22:$EE22)+SUMIF('SPACELOG 11 BP'!$F$2:$EE$2,AO$4,'SPACELOG 11 BP'!$F22:$EE22)+SUMIF('SPACELOG 12 BP'!$F$2:$EE$2,AO$4,'SPACELOG 12 BP'!$F22:$EE22)</f>
        <v>520</v>
      </c>
      <c r="AP22" s="13">
        <f>SUMIF('reporting montigny'!$F$2:$EE$2,AP$4,'reporting montigny'!$F22:$EE22)+SUMIF('reporting boissy'!$F$2:$EE$2,AP$4,'reporting boissy'!$F22:$EE22)+SUMIF('reporting moussy'!$F$2:$EE$2,AP$4,'reporting moussy'!$F22:$EE22)+SUMIF('reporting trappes'!$F$2:$EE$2,AP$4,'reporting trappes'!$F22:$EE22)+SUMIF('SPACELOG 5 BP'!$F$2:$EE$2,AP$4,'SPACELOG 5 BP'!$F22:$EE22)+SUMIF('SPACELOG 6 BP'!$F$2:$EE$2,AP$4,'SPACELOG 6 BP'!$F22:$EE22)+SUMIF('SPACELOG 7 BP'!$F$2:$EE$2,AP$4,'SPACELOG 7 BP'!$F22:$EE22)+SUMIF('SPACELOG 8 BP'!$F$2:$EE$2,AP$4,'SPACELOG 8 BP'!$F22:$EE22)+SUMIF('SPACELOG 9 BP'!$F$2:$EE$2,AP$4,'SPACELOG 9 BP'!$F22:$EE22)+SUMIF('SPACELOG 10 BP'!$F$2:$EE$2,AP$4,'SPACELOG 10 BP'!$F22:$EE22)+SUMIF('SPACELOG 11 BP'!$F$2:$EE$2,AP$4,'SPACELOG 11 BP'!$F22:$EE22)+SUMIF('SPACELOG 12 BP'!$F$2:$EE$2,AP$4,'SPACELOG 12 BP'!$F22:$EE22)</f>
        <v>520</v>
      </c>
      <c r="AQ22" s="13">
        <f>SUMIF('reporting montigny'!$F$2:$EE$2,AQ$4,'reporting montigny'!$F22:$EE22)+SUMIF('reporting boissy'!$F$2:$EE$2,AQ$4,'reporting boissy'!$F22:$EE22)+SUMIF('reporting moussy'!$F$2:$EE$2,AQ$4,'reporting moussy'!$F22:$EE22)+SUMIF('reporting trappes'!$F$2:$EE$2,AQ$4,'reporting trappes'!$F22:$EE22)+SUMIF('SPACELOG 5 BP'!$F$2:$EE$2,AQ$4,'SPACELOG 5 BP'!$F22:$EE22)+SUMIF('SPACELOG 6 BP'!$F$2:$EE$2,AQ$4,'SPACELOG 6 BP'!$F22:$EE22)+SUMIF('SPACELOG 7 BP'!$F$2:$EE$2,AQ$4,'SPACELOG 7 BP'!$F22:$EE22)+SUMIF('SPACELOG 8 BP'!$F$2:$EE$2,AQ$4,'SPACELOG 8 BP'!$F22:$EE22)+SUMIF('SPACELOG 9 BP'!$F$2:$EE$2,AQ$4,'SPACELOG 9 BP'!$F22:$EE22)+SUMIF('SPACELOG 10 BP'!$F$2:$EE$2,AQ$4,'SPACELOG 10 BP'!$F22:$EE22)+SUMIF('SPACELOG 11 BP'!$F$2:$EE$2,AQ$4,'SPACELOG 11 BP'!$F22:$EE22)+SUMIF('SPACELOG 12 BP'!$F$2:$EE$2,AQ$4,'SPACELOG 12 BP'!$F22:$EE22)</f>
        <v>520</v>
      </c>
      <c r="AR22" s="14">
        <f t="shared" si="11"/>
        <v>6240</v>
      </c>
      <c r="AS22" s="13">
        <f>SUMIF('reporting montigny'!$F$2:$EE$2,AS$4,'reporting montigny'!$F22:$EE22)+SUMIF('reporting boissy'!$F$2:$EE$2,AS$4,'reporting boissy'!$F22:$EE22)+SUMIF('reporting moussy'!$F$2:$EE$2,AS$4,'reporting moussy'!$F22:$EE22)+SUMIF('reporting trappes'!$F$2:$EE$2,AS$4,'reporting trappes'!$F22:$EE22)+SUMIF('SPACELOG 5 BP'!$F$2:$EE$2,AS$4,'SPACELOG 5 BP'!$F22:$EE22)+SUMIF('SPACELOG 6 BP'!$F$2:$EE$2,AS$4,'SPACELOG 6 BP'!$F22:$EE22)+SUMIF('SPACELOG 7 BP'!$F$2:$EE$2,AS$4,'SPACELOG 7 BP'!$F22:$EE22)+SUMIF('SPACELOG 8 BP'!$F$2:$EE$2,AS$4,'SPACELOG 8 BP'!$F22:$EE22)+SUMIF('SPACELOG 9 BP'!$F$2:$EE$2,AS$4,'SPACELOG 9 BP'!$F22:$EE22)+SUMIF('SPACELOG 10 BP'!$F$2:$EE$2,AS$4,'SPACELOG 10 BP'!$F22:$EE22)+SUMIF('SPACELOG 11 BP'!$F$2:$EE$2,AS$4,'SPACELOG 11 BP'!$F22:$EE22)+SUMIF('SPACELOG 12 BP'!$F$2:$EE$2,AS$4,'SPACELOG 12 BP'!$F22:$EE22)</f>
        <v>520</v>
      </c>
      <c r="AT22" s="13">
        <f>SUMIF('reporting montigny'!$F$2:$EE$2,AT$4,'reporting montigny'!$F22:$EE22)+SUMIF('reporting boissy'!$F$2:$EE$2,AT$4,'reporting boissy'!$F22:$EE22)+SUMIF('reporting moussy'!$F$2:$EE$2,AT$4,'reporting moussy'!$F22:$EE22)+SUMIF('reporting trappes'!$F$2:$EE$2,AT$4,'reporting trappes'!$F22:$EE22)+SUMIF('SPACELOG 5 BP'!$F$2:$EE$2,AT$4,'SPACELOG 5 BP'!$F22:$EE22)+SUMIF('SPACELOG 6 BP'!$F$2:$EE$2,AT$4,'SPACELOG 6 BP'!$F22:$EE22)+SUMIF('SPACELOG 7 BP'!$F$2:$EE$2,AT$4,'SPACELOG 7 BP'!$F22:$EE22)+SUMIF('SPACELOG 8 BP'!$F$2:$EE$2,AT$4,'SPACELOG 8 BP'!$F22:$EE22)+SUMIF('SPACELOG 9 BP'!$F$2:$EE$2,AT$4,'SPACELOG 9 BP'!$F22:$EE22)+SUMIF('SPACELOG 10 BP'!$F$2:$EE$2,AT$4,'SPACELOG 10 BP'!$F22:$EE22)+SUMIF('SPACELOG 11 BP'!$F$2:$EE$2,AT$4,'SPACELOG 11 BP'!$F22:$EE22)+SUMIF('SPACELOG 12 BP'!$F$2:$EE$2,AT$4,'SPACELOG 12 BP'!$F22:$EE22)</f>
        <v>520</v>
      </c>
      <c r="AU22" s="13">
        <f>SUMIF('reporting montigny'!$F$2:$EE$2,AU$4,'reporting montigny'!$F22:$EE22)+SUMIF('reporting boissy'!$F$2:$EE$2,AU$4,'reporting boissy'!$F22:$EE22)+SUMIF('reporting moussy'!$F$2:$EE$2,AU$4,'reporting moussy'!$F22:$EE22)+SUMIF('reporting trappes'!$F$2:$EE$2,AU$4,'reporting trappes'!$F22:$EE22)+SUMIF('SPACELOG 5 BP'!$F$2:$EE$2,AU$4,'SPACELOG 5 BP'!$F22:$EE22)+SUMIF('SPACELOG 6 BP'!$F$2:$EE$2,AU$4,'SPACELOG 6 BP'!$F22:$EE22)+SUMIF('SPACELOG 7 BP'!$F$2:$EE$2,AU$4,'SPACELOG 7 BP'!$F22:$EE22)+SUMIF('SPACELOG 8 BP'!$F$2:$EE$2,AU$4,'SPACELOG 8 BP'!$F22:$EE22)+SUMIF('SPACELOG 9 BP'!$F$2:$EE$2,AU$4,'SPACELOG 9 BP'!$F22:$EE22)+SUMIF('SPACELOG 10 BP'!$F$2:$EE$2,AU$4,'SPACELOG 10 BP'!$F22:$EE22)+SUMIF('SPACELOG 11 BP'!$F$2:$EE$2,AU$4,'SPACELOG 11 BP'!$F22:$EE22)+SUMIF('SPACELOG 12 BP'!$F$2:$EE$2,AU$4,'SPACELOG 12 BP'!$F22:$EE22)</f>
        <v>520</v>
      </c>
      <c r="AV22" s="13">
        <f>SUMIF('reporting montigny'!$F$2:$EE$2,AV$4,'reporting montigny'!$F22:$EE22)+SUMIF('reporting boissy'!$F$2:$EE$2,AV$4,'reporting boissy'!$F22:$EE22)+SUMIF('reporting moussy'!$F$2:$EE$2,AV$4,'reporting moussy'!$F22:$EE22)+SUMIF('reporting trappes'!$F$2:$EE$2,AV$4,'reporting trappes'!$F22:$EE22)+SUMIF('SPACELOG 5 BP'!$F$2:$EE$2,AV$4,'SPACELOG 5 BP'!$F22:$EE22)+SUMIF('SPACELOG 6 BP'!$F$2:$EE$2,AV$4,'SPACELOG 6 BP'!$F22:$EE22)+SUMIF('SPACELOG 7 BP'!$F$2:$EE$2,AV$4,'SPACELOG 7 BP'!$F22:$EE22)+SUMIF('SPACELOG 8 BP'!$F$2:$EE$2,AV$4,'SPACELOG 8 BP'!$F22:$EE22)+SUMIF('SPACELOG 9 BP'!$F$2:$EE$2,AV$4,'SPACELOG 9 BP'!$F22:$EE22)+SUMIF('SPACELOG 10 BP'!$F$2:$EE$2,AV$4,'SPACELOG 10 BP'!$F22:$EE22)+SUMIF('SPACELOG 11 BP'!$F$2:$EE$2,AV$4,'SPACELOG 11 BP'!$F22:$EE22)+SUMIF('SPACELOG 12 BP'!$F$2:$EE$2,AV$4,'SPACELOG 12 BP'!$F22:$EE22)</f>
        <v>520</v>
      </c>
      <c r="AW22" s="13">
        <f>SUMIF('reporting montigny'!$F$2:$EE$2,AW$4,'reporting montigny'!$F22:$EE22)+SUMIF('reporting boissy'!$F$2:$EE$2,AW$4,'reporting boissy'!$F22:$EE22)+SUMIF('reporting moussy'!$F$2:$EE$2,AW$4,'reporting moussy'!$F22:$EE22)+SUMIF('reporting trappes'!$F$2:$EE$2,AW$4,'reporting trappes'!$F22:$EE22)+SUMIF('SPACELOG 5 BP'!$F$2:$EE$2,AW$4,'SPACELOG 5 BP'!$F22:$EE22)+SUMIF('SPACELOG 6 BP'!$F$2:$EE$2,AW$4,'SPACELOG 6 BP'!$F22:$EE22)+SUMIF('SPACELOG 7 BP'!$F$2:$EE$2,AW$4,'SPACELOG 7 BP'!$F22:$EE22)+SUMIF('SPACELOG 8 BP'!$F$2:$EE$2,AW$4,'SPACELOG 8 BP'!$F22:$EE22)+SUMIF('SPACELOG 9 BP'!$F$2:$EE$2,AW$4,'SPACELOG 9 BP'!$F22:$EE22)+SUMIF('SPACELOG 10 BP'!$F$2:$EE$2,AW$4,'SPACELOG 10 BP'!$F22:$EE22)+SUMIF('SPACELOG 11 BP'!$F$2:$EE$2,AW$4,'SPACELOG 11 BP'!$F22:$EE22)+SUMIF('SPACELOG 12 BP'!$F$2:$EE$2,AW$4,'SPACELOG 12 BP'!$F22:$EE22)</f>
        <v>520</v>
      </c>
      <c r="AX22" s="13">
        <f>SUMIF('reporting montigny'!$F$2:$EE$2,AX$4,'reporting montigny'!$F22:$EE22)+SUMIF('reporting boissy'!$F$2:$EE$2,AX$4,'reporting boissy'!$F22:$EE22)+SUMIF('reporting moussy'!$F$2:$EE$2,AX$4,'reporting moussy'!$F22:$EE22)+SUMIF('reporting trappes'!$F$2:$EE$2,AX$4,'reporting trappes'!$F22:$EE22)+SUMIF('SPACELOG 5 BP'!$F$2:$EE$2,AX$4,'SPACELOG 5 BP'!$F22:$EE22)+SUMIF('SPACELOG 6 BP'!$F$2:$EE$2,AX$4,'SPACELOG 6 BP'!$F22:$EE22)+SUMIF('SPACELOG 7 BP'!$F$2:$EE$2,AX$4,'SPACELOG 7 BP'!$F22:$EE22)+SUMIF('SPACELOG 8 BP'!$F$2:$EE$2,AX$4,'SPACELOG 8 BP'!$F22:$EE22)+SUMIF('SPACELOG 9 BP'!$F$2:$EE$2,AX$4,'SPACELOG 9 BP'!$F22:$EE22)+SUMIF('SPACELOG 10 BP'!$F$2:$EE$2,AX$4,'SPACELOG 10 BP'!$F22:$EE22)+SUMIF('SPACELOG 11 BP'!$F$2:$EE$2,AX$4,'SPACELOG 11 BP'!$F22:$EE22)+SUMIF('SPACELOG 12 BP'!$F$2:$EE$2,AX$4,'SPACELOG 12 BP'!$F22:$EE22)</f>
        <v>520</v>
      </c>
      <c r="AY22" s="13">
        <f>SUMIF('reporting montigny'!$F$2:$EE$2,AY$4,'reporting montigny'!$F22:$EE22)+SUMIF('reporting boissy'!$F$2:$EE$2,AY$4,'reporting boissy'!$F22:$EE22)+SUMIF('reporting moussy'!$F$2:$EE$2,AY$4,'reporting moussy'!$F22:$EE22)+SUMIF('reporting trappes'!$F$2:$EE$2,AY$4,'reporting trappes'!$F22:$EE22)+SUMIF('SPACELOG 5 BP'!$F$2:$EE$2,AY$4,'SPACELOG 5 BP'!$F22:$EE22)+SUMIF('SPACELOG 6 BP'!$F$2:$EE$2,AY$4,'SPACELOG 6 BP'!$F22:$EE22)+SUMIF('SPACELOG 7 BP'!$F$2:$EE$2,AY$4,'SPACELOG 7 BP'!$F22:$EE22)+SUMIF('SPACELOG 8 BP'!$F$2:$EE$2,AY$4,'SPACELOG 8 BP'!$F22:$EE22)+SUMIF('SPACELOG 9 BP'!$F$2:$EE$2,AY$4,'SPACELOG 9 BP'!$F22:$EE22)+SUMIF('SPACELOG 10 BP'!$F$2:$EE$2,AY$4,'SPACELOG 10 BP'!$F22:$EE22)+SUMIF('SPACELOG 11 BP'!$F$2:$EE$2,AY$4,'SPACELOG 11 BP'!$F22:$EE22)+SUMIF('SPACELOG 12 BP'!$F$2:$EE$2,AY$4,'SPACELOG 12 BP'!$F22:$EE22)</f>
        <v>520</v>
      </c>
      <c r="AZ22" s="13">
        <f>SUMIF('reporting montigny'!$F$2:$EE$2,AZ$4,'reporting montigny'!$F22:$EE22)+SUMIF('reporting boissy'!$F$2:$EE$2,AZ$4,'reporting boissy'!$F22:$EE22)+SUMIF('reporting moussy'!$F$2:$EE$2,AZ$4,'reporting moussy'!$F22:$EE22)+SUMIF('reporting trappes'!$F$2:$EE$2,AZ$4,'reporting trappes'!$F22:$EE22)+SUMIF('SPACELOG 5 BP'!$F$2:$EE$2,AZ$4,'SPACELOG 5 BP'!$F22:$EE22)+SUMIF('SPACELOG 6 BP'!$F$2:$EE$2,AZ$4,'SPACELOG 6 BP'!$F22:$EE22)+SUMIF('SPACELOG 7 BP'!$F$2:$EE$2,AZ$4,'SPACELOG 7 BP'!$F22:$EE22)+SUMIF('SPACELOG 8 BP'!$F$2:$EE$2,AZ$4,'SPACELOG 8 BP'!$F22:$EE22)+SUMIF('SPACELOG 9 BP'!$F$2:$EE$2,AZ$4,'SPACELOG 9 BP'!$F22:$EE22)+SUMIF('SPACELOG 10 BP'!$F$2:$EE$2,AZ$4,'SPACELOG 10 BP'!$F22:$EE22)+SUMIF('SPACELOG 11 BP'!$F$2:$EE$2,AZ$4,'SPACELOG 11 BP'!$F22:$EE22)+SUMIF('SPACELOG 12 BP'!$F$2:$EE$2,AZ$4,'SPACELOG 12 BP'!$F22:$EE22)</f>
        <v>520</v>
      </c>
      <c r="BA22" s="13">
        <f>SUMIF('reporting montigny'!$F$2:$EE$2,BA$4,'reporting montigny'!$F22:$EE22)+SUMIF('reporting boissy'!$F$2:$EE$2,BA$4,'reporting boissy'!$F22:$EE22)+SUMIF('reporting moussy'!$F$2:$EE$2,BA$4,'reporting moussy'!$F22:$EE22)+SUMIF('reporting trappes'!$F$2:$EE$2,BA$4,'reporting trappes'!$F22:$EE22)+SUMIF('SPACELOG 5 BP'!$F$2:$EE$2,BA$4,'SPACELOG 5 BP'!$F22:$EE22)+SUMIF('SPACELOG 6 BP'!$F$2:$EE$2,BA$4,'SPACELOG 6 BP'!$F22:$EE22)+SUMIF('SPACELOG 7 BP'!$F$2:$EE$2,BA$4,'SPACELOG 7 BP'!$F22:$EE22)+SUMIF('SPACELOG 8 BP'!$F$2:$EE$2,BA$4,'SPACELOG 8 BP'!$F22:$EE22)+SUMIF('SPACELOG 9 BP'!$F$2:$EE$2,BA$4,'SPACELOG 9 BP'!$F22:$EE22)+SUMIF('SPACELOG 10 BP'!$F$2:$EE$2,BA$4,'SPACELOG 10 BP'!$F22:$EE22)+SUMIF('SPACELOG 11 BP'!$F$2:$EE$2,BA$4,'SPACELOG 11 BP'!$F22:$EE22)+SUMIF('SPACELOG 12 BP'!$F$2:$EE$2,BA$4,'SPACELOG 12 BP'!$F22:$EE22)</f>
        <v>520</v>
      </c>
      <c r="BB22" s="13">
        <f>SUMIF('reporting montigny'!$F$2:$EE$2,BB$4,'reporting montigny'!$F22:$EE22)+SUMIF('reporting boissy'!$F$2:$EE$2,BB$4,'reporting boissy'!$F22:$EE22)+SUMIF('reporting moussy'!$F$2:$EE$2,BB$4,'reporting moussy'!$F22:$EE22)+SUMIF('reporting trappes'!$F$2:$EE$2,BB$4,'reporting trappes'!$F22:$EE22)+SUMIF('SPACELOG 5 BP'!$F$2:$EE$2,BB$4,'SPACELOG 5 BP'!$F22:$EE22)+SUMIF('SPACELOG 6 BP'!$F$2:$EE$2,BB$4,'SPACELOG 6 BP'!$F22:$EE22)+SUMIF('SPACELOG 7 BP'!$F$2:$EE$2,BB$4,'SPACELOG 7 BP'!$F22:$EE22)+SUMIF('SPACELOG 8 BP'!$F$2:$EE$2,BB$4,'SPACELOG 8 BP'!$F22:$EE22)+SUMIF('SPACELOG 9 BP'!$F$2:$EE$2,BB$4,'SPACELOG 9 BP'!$F22:$EE22)+SUMIF('SPACELOG 10 BP'!$F$2:$EE$2,BB$4,'SPACELOG 10 BP'!$F22:$EE22)+SUMIF('SPACELOG 11 BP'!$F$2:$EE$2,BB$4,'SPACELOG 11 BP'!$F22:$EE22)+SUMIF('SPACELOG 12 BP'!$F$2:$EE$2,BB$4,'SPACELOG 12 BP'!$F22:$EE22)</f>
        <v>520</v>
      </c>
      <c r="BC22" s="13">
        <f>SUMIF('reporting montigny'!$F$2:$EE$2,BC$4,'reporting montigny'!$F22:$EE22)+SUMIF('reporting boissy'!$F$2:$EE$2,BC$4,'reporting boissy'!$F22:$EE22)+SUMIF('reporting moussy'!$F$2:$EE$2,BC$4,'reporting moussy'!$F22:$EE22)+SUMIF('reporting trappes'!$F$2:$EE$2,BC$4,'reporting trappes'!$F22:$EE22)+SUMIF('SPACELOG 5 BP'!$F$2:$EE$2,BC$4,'SPACELOG 5 BP'!$F22:$EE22)+SUMIF('SPACELOG 6 BP'!$F$2:$EE$2,BC$4,'SPACELOG 6 BP'!$F22:$EE22)+SUMIF('SPACELOG 7 BP'!$F$2:$EE$2,BC$4,'SPACELOG 7 BP'!$F22:$EE22)+SUMIF('SPACELOG 8 BP'!$F$2:$EE$2,BC$4,'SPACELOG 8 BP'!$F22:$EE22)+SUMIF('SPACELOG 9 BP'!$F$2:$EE$2,BC$4,'SPACELOG 9 BP'!$F22:$EE22)+SUMIF('SPACELOG 10 BP'!$F$2:$EE$2,BC$4,'SPACELOG 10 BP'!$F22:$EE22)+SUMIF('SPACELOG 11 BP'!$F$2:$EE$2,BC$4,'SPACELOG 11 BP'!$F22:$EE22)+SUMIF('SPACELOG 12 BP'!$F$2:$EE$2,BC$4,'SPACELOG 12 BP'!$F22:$EE22)</f>
        <v>520</v>
      </c>
      <c r="BD22" s="13">
        <f>SUMIF('reporting montigny'!$F$2:$EE$2,BD$4,'reporting montigny'!$F22:$EE22)+SUMIF('reporting boissy'!$F$2:$EE$2,BD$4,'reporting boissy'!$F22:$EE22)+SUMIF('reporting moussy'!$F$2:$EE$2,BD$4,'reporting moussy'!$F22:$EE22)+SUMIF('reporting trappes'!$F$2:$EE$2,BD$4,'reporting trappes'!$F22:$EE22)+SUMIF('SPACELOG 5 BP'!$F$2:$EE$2,BD$4,'SPACELOG 5 BP'!$F22:$EE22)+SUMIF('SPACELOG 6 BP'!$F$2:$EE$2,BD$4,'SPACELOG 6 BP'!$F22:$EE22)+SUMIF('SPACELOG 7 BP'!$F$2:$EE$2,BD$4,'SPACELOG 7 BP'!$F22:$EE22)+SUMIF('SPACELOG 8 BP'!$F$2:$EE$2,BD$4,'SPACELOG 8 BP'!$F22:$EE22)+SUMIF('SPACELOG 9 BP'!$F$2:$EE$2,BD$4,'SPACELOG 9 BP'!$F22:$EE22)+SUMIF('SPACELOG 10 BP'!$F$2:$EE$2,BD$4,'SPACELOG 10 BP'!$F22:$EE22)+SUMIF('SPACELOG 11 BP'!$F$2:$EE$2,BD$4,'SPACELOG 11 BP'!$F22:$EE22)+SUMIF('SPACELOG 12 BP'!$F$2:$EE$2,BD$4,'SPACELOG 12 BP'!$F22:$EE22)</f>
        <v>520</v>
      </c>
      <c r="BE22" s="14">
        <f t="shared" si="12"/>
        <v>6240</v>
      </c>
      <c r="BF22" s="13">
        <f>SUMIF('reporting montigny'!$F$2:$EE$2,BF$4,'reporting montigny'!$F22:$EE22)+SUMIF('reporting boissy'!$F$2:$EE$2,BF$4,'reporting boissy'!$F22:$EE22)+SUMIF('reporting moussy'!$F$2:$EE$2,BF$4,'reporting moussy'!$F22:$EE22)+SUMIF('reporting trappes'!$F$2:$EE$2,BF$4,'reporting trappes'!$F22:$EE22)+SUMIF('SPACELOG 5 BP'!$F$2:$EE$2,BF$4,'SPACELOG 5 BP'!$F22:$EE22)+SUMIF('SPACELOG 6 BP'!$F$2:$EE$2,BF$4,'SPACELOG 6 BP'!$F22:$EE22)+SUMIF('SPACELOG 7 BP'!$F$2:$EE$2,BF$4,'SPACELOG 7 BP'!$F22:$EE22)+SUMIF('SPACELOG 8 BP'!$F$2:$EE$2,BF$4,'SPACELOG 8 BP'!$F22:$EE22)+SUMIF('SPACELOG 9 BP'!$F$2:$EE$2,BF$4,'SPACELOG 9 BP'!$F22:$EE22)+SUMIF('SPACELOG 10 BP'!$F$2:$EE$2,BF$4,'SPACELOG 10 BP'!$F22:$EE22)+SUMIF('SPACELOG 11 BP'!$F$2:$EE$2,BF$4,'SPACELOG 11 BP'!$F22:$EE22)+SUMIF('SPACELOG 12 BP'!$F$2:$EE$2,BF$4,'SPACELOG 12 BP'!$F22:$EE22)</f>
        <v>520</v>
      </c>
      <c r="BG22" s="13">
        <f>SUMIF('reporting montigny'!$F$2:$EE$2,BG$4,'reporting montigny'!$F22:$EE22)+SUMIF('reporting boissy'!$F$2:$EE$2,BG$4,'reporting boissy'!$F22:$EE22)+SUMIF('reporting moussy'!$F$2:$EE$2,BG$4,'reporting moussy'!$F22:$EE22)+SUMIF('reporting trappes'!$F$2:$EE$2,BG$4,'reporting trappes'!$F22:$EE22)+SUMIF('SPACELOG 5 BP'!$F$2:$EE$2,BG$4,'SPACELOG 5 BP'!$F22:$EE22)+SUMIF('SPACELOG 6 BP'!$F$2:$EE$2,BG$4,'SPACELOG 6 BP'!$F22:$EE22)+SUMIF('SPACELOG 7 BP'!$F$2:$EE$2,BG$4,'SPACELOG 7 BP'!$F22:$EE22)+SUMIF('SPACELOG 8 BP'!$F$2:$EE$2,BG$4,'SPACELOG 8 BP'!$F22:$EE22)+SUMIF('SPACELOG 9 BP'!$F$2:$EE$2,BG$4,'SPACELOG 9 BP'!$F22:$EE22)+SUMIF('SPACELOG 10 BP'!$F$2:$EE$2,BG$4,'SPACELOG 10 BP'!$F22:$EE22)+SUMIF('SPACELOG 11 BP'!$F$2:$EE$2,BG$4,'SPACELOG 11 BP'!$F22:$EE22)+SUMIF('SPACELOG 12 BP'!$F$2:$EE$2,BG$4,'SPACELOG 12 BP'!$F22:$EE22)</f>
        <v>520</v>
      </c>
      <c r="BH22" s="13">
        <f>SUMIF('reporting montigny'!$F$2:$EE$2,BH$4,'reporting montigny'!$F22:$EE22)+SUMIF('reporting boissy'!$F$2:$EE$2,BH$4,'reporting boissy'!$F22:$EE22)+SUMIF('reporting moussy'!$F$2:$EE$2,BH$4,'reporting moussy'!$F22:$EE22)+SUMIF('reporting trappes'!$F$2:$EE$2,BH$4,'reporting trappes'!$F22:$EE22)+SUMIF('SPACELOG 5 BP'!$F$2:$EE$2,BH$4,'SPACELOG 5 BP'!$F22:$EE22)+SUMIF('SPACELOG 6 BP'!$F$2:$EE$2,BH$4,'SPACELOG 6 BP'!$F22:$EE22)+SUMIF('SPACELOG 7 BP'!$F$2:$EE$2,BH$4,'SPACELOG 7 BP'!$F22:$EE22)+SUMIF('SPACELOG 8 BP'!$F$2:$EE$2,BH$4,'SPACELOG 8 BP'!$F22:$EE22)+SUMIF('SPACELOG 9 BP'!$F$2:$EE$2,BH$4,'SPACELOG 9 BP'!$F22:$EE22)+SUMIF('SPACELOG 10 BP'!$F$2:$EE$2,BH$4,'SPACELOG 10 BP'!$F22:$EE22)+SUMIF('SPACELOG 11 BP'!$F$2:$EE$2,BH$4,'SPACELOG 11 BP'!$F22:$EE22)+SUMIF('SPACELOG 12 BP'!$F$2:$EE$2,BH$4,'SPACELOG 12 BP'!$F22:$EE22)</f>
        <v>520</v>
      </c>
      <c r="BI22" s="13">
        <f>SUMIF('reporting montigny'!$F$2:$EE$2,BI$4,'reporting montigny'!$F22:$EE22)+SUMIF('reporting boissy'!$F$2:$EE$2,BI$4,'reporting boissy'!$F22:$EE22)+SUMIF('reporting moussy'!$F$2:$EE$2,BI$4,'reporting moussy'!$F22:$EE22)+SUMIF('reporting trappes'!$F$2:$EE$2,BI$4,'reporting trappes'!$F22:$EE22)+SUMIF('SPACELOG 5 BP'!$F$2:$EE$2,BI$4,'SPACELOG 5 BP'!$F22:$EE22)+SUMIF('SPACELOG 6 BP'!$F$2:$EE$2,BI$4,'SPACELOG 6 BP'!$F22:$EE22)+SUMIF('SPACELOG 7 BP'!$F$2:$EE$2,BI$4,'SPACELOG 7 BP'!$F22:$EE22)+SUMIF('SPACELOG 8 BP'!$F$2:$EE$2,BI$4,'SPACELOG 8 BP'!$F22:$EE22)+SUMIF('SPACELOG 9 BP'!$F$2:$EE$2,BI$4,'SPACELOG 9 BP'!$F22:$EE22)+SUMIF('SPACELOG 10 BP'!$F$2:$EE$2,BI$4,'SPACELOG 10 BP'!$F22:$EE22)+SUMIF('SPACELOG 11 BP'!$F$2:$EE$2,BI$4,'SPACELOG 11 BP'!$F22:$EE22)+SUMIF('SPACELOG 12 BP'!$F$2:$EE$2,BI$4,'SPACELOG 12 BP'!$F22:$EE22)</f>
        <v>520</v>
      </c>
      <c r="BJ22" s="13">
        <f>SUMIF('reporting montigny'!$F$2:$EE$2,BJ$4,'reporting montigny'!$F22:$EE22)+SUMIF('reporting boissy'!$F$2:$EE$2,BJ$4,'reporting boissy'!$F22:$EE22)+SUMIF('reporting moussy'!$F$2:$EE$2,BJ$4,'reporting moussy'!$F22:$EE22)+SUMIF('reporting trappes'!$F$2:$EE$2,BJ$4,'reporting trappes'!$F22:$EE22)+SUMIF('SPACELOG 5 BP'!$F$2:$EE$2,BJ$4,'SPACELOG 5 BP'!$F22:$EE22)+SUMIF('SPACELOG 6 BP'!$F$2:$EE$2,BJ$4,'SPACELOG 6 BP'!$F22:$EE22)+SUMIF('SPACELOG 7 BP'!$F$2:$EE$2,BJ$4,'SPACELOG 7 BP'!$F22:$EE22)+SUMIF('SPACELOG 8 BP'!$F$2:$EE$2,BJ$4,'SPACELOG 8 BP'!$F22:$EE22)+SUMIF('SPACELOG 9 BP'!$F$2:$EE$2,BJ$4,'SPACELOG 9 BP'!$F22:$EE22)+SUMIF('SPACELOG 10 BP'!$F$2:$EE$2,BJ$4,'SPACELOG 10 BP'!$F22:$EE22)+SUMIF('SPACELOG 11 BP'!$F$2:$EE$2,BJ$4,'SPACELOG 11 BP'!$F22:$EE22)+SUMIF('SPACELOG 12 BP'!$F$2:$EE$2,BJ$4,'SPACELOG 12 BP'!$F22:$EE22)</f>
        <v>520</v>
      </c>
      <c r="BK22" s="13">
        <f>SUMIF('reporting montigny'!$F$2:$EE$2,BK$4,'reporting montigny'!$F22:$EE22)+SUMIF('reporting boissy'!$F$2:$EE$2,BK$4,'reporting boissy'!$F22:$EE22)+SUMIF('reporting moussy'!$F$2:$EE$2,BK$4,'reporting moussy'!$F22:$EE22)+SUMIF('reporting trappes'!$F$2:$EE$2,BK$4,'reporting trappes'!$F22:$EE22)+SUMIF('SPACELOG 5 BP'!$F$2:$EE$2,BK$4,'SPACELOG 5 BP'!$F22:$EE22)+SUMIF('SPACELOG 6 BP'!$F$2:$EE$2,BK$4,'SPACELOG 6 BP'!$F22:$EE22)+SUMIF('SPACELOG 7 BP'!$F$2:$EE$2,BK$4,'SPACELOG 7 BP'!$F22:$EE22)+SUMIF('SPACELOG 8 BP'!$F$2:$EE$2,BK$4,'SPACELOG 8 BP'!$F22:$EE22)+SUMIF('SPACELOG 9 BP'!$F$2:$EE$2,BK$4,'SPACELOG 9 BP'!$F22:$EE22)+SUMIF('SPACELOG 10 BP'!$F$2:$EE$2,BK$4,'SPACELOG 10 BP'!$F22:$EE22)+SUMIF('SPACELOG 11 BP'!$F$2:$EE$2,BK$4,'SPACELOG 11 BP'!$F22:$EE22)+SUMIF('SPACELOG 12 BP'!$F$2:$EE$2,BK$4,'SPACELOG 12 BP'!$F22:$EE22)</f>
        <v>520</v>
      </c>
      <c r="BL22" s="13">
        <f>SUMIF('reporting montigny'!$F$2:$EE$2,BL$4,'reporting montigny'!$F22:$EE22)+SUMIF('reporting boissy'!$F$2:$EE$2,BL$4,'reporting boissy'!$F22:$EE22)+SUMIF('reporting moussy'!$F$2:$EE$2,BL$4,'reporting moussy'!$F22:$EE22)+SUMIF('reporting trappes'!$F$2:$EE$2,BL$4,'reporting trappes'!$F22:$EE22)+SUMIF('SPACELOG 5 BP'!$F$2:$EE$2,BL$4,'SPACELOG 5 BP'!$F22:$EE22)+SUMIF('SPACELOG 6 BP'!$F$2:$EE$2,BL$4,'SPACELOG 6 BP'!$F22:$EE22)+SUMIF('SPACELOG 7 BP'!$F$2:$EE$2,BL$4,'SPACELOG 7 BP'!$F22:$EE22)+SUMIF('SPACELOG 8 BP'!$F$2:$EE$2,BL$4,'SPACELOG 8 BP'!$F22:$EE22)+SUMIF('SPACELOG 9 BP'!$F$2:$EE$2,BL$4,'SPACELOG 9 BP'!$F22:$EE22)+SUMIF('SPACELOG 10 BP'!$F$2:$EE$2,BL$4,'SPACELOG 10 BP'!$F22:$EE22)+SUMIF('SPACELOG 11 BP'!$F$2:$EE$2,BL$4,'SPACELOG 11 BP'!$F22:$EE22)+SUMIF('SPACELOG 12 BP'!$F$2:$EE$2,BL$4,'SPACELOG 12 BP'!$F22:$EE22)</f>
        <v>520</v>
      </c>
      <c r="BM22" s="13">
        <f>SUMIF('reporting montigny'!$F$2:$EE$2,BM$4,'reporting montigny'!$F22:$EE22)+SUMIF('reporting boissy'!$F$2:$EE$2,BM$4,'reporting boissy'!$F22:$EE22)+SUMIF('reporting moussy'!$F$2:$EE$2,BM$4,'reporting moussy'!$F22:$EE22)+SUMIF('reporting trappes'!$F$2:$EE$2,BM$4,'reporting trappes'!$F22:$EE22)+SUMIF('SPACELOG 5 BP'!$F$2:$EE$2,BM$4,'SPACELOG 5 BP'!$F22:$EE22)+SUMIF('SPACELOG 6 BP'!$F$2:$EE$2,BM$4,'SPACELOG 6 BP'!$F22:$EE22)+SUMIF('SPACELOG 7 BP'!$F$2:$EE$2,BM$4,'SPACELOG 7 BP'!$F22:$EE22)+SUMIF('SPACELOG 8 BP'!$F$2:$EE$2,BM$4,'SPACELOG 8 BP'!$F22:$EE22)+SUMIF('SPACELOG 9 BP'!$F$2:$EE$2,BM$4,'SPACELOG 9 BP'!$F22:$EE22)+SUMIF('SPACELOG 10 BP'!$F$2:$EE$2,BM$4,'SPACELOG 10 BP'!$F22:$EE22)+SUMIF('SPACELOG 11 BP'!$F$2:$EE$2,BM$4,'SPACELOG 11 BP'!$F22:$EE22)+SUMIF('SPACELOG 12 BP'!$F$2:$EE$2,BM$4,'SPACELOG 12 BP'!$F22:$EE22)</f>
        <v>520</v>
      </c>
      <c r="BN22" s="13">
        <f>SUMIF('reporting montigny'!$F$2:$EE$2,BN$4,'reporting montigny'!$F22:$EE22)+SUMIF('reporting boissy'!$F$2:$EE$2,BN$4,'reporting boissy'!$F22:$EE22)+SUMIF('reporting moussy'!$F$2:$EE$2,BN$4,'reporting moussy'!$F22:$EE22)+SUMIF('reporting trappes'!$F$2:$EE$2,BN$4,'reporting trappes'!$F22:$EE22)+SUMIF('SPACELOG 5 BP'!$F$2:$EE$2,BN$4,'SPACELOG 5 BP'!$F22:$EE22)+SUMIF('SPACELOG 6 BP'!$F$2:$EE$2,BN$4,'SPACELOG 6 BP'!$F22:$EE22)+SUMIF('SPACELOG 7 BP'!$F$2:$EE$2,BN$4,'SPACELOG 7 BP'!$F22:$EE22)+SUMIF('SPACELOG 8 BP'!$F$2:$EE$2,BN$4,'SPACELOG 8 BP'!$F22:$EE22)+SUMIF('SPACELOG 9 BP'!$F$2:$EE$2,BN$4,'SPACELOG 9 BP'!$F22:$EE22)+SUMIF('SPACELOG 10 BP'!$F$2:$EE$2,BN$4,'SPACELOG 10 BP'!$F22:$EE22)+SUMIF('SPACELOG 11 BP'!$F$2:$EE$2,BN$4,'SPACELOG 11 BP'!$F22:$EE22)+SUMIF('SPACELOG 12 BP'!$F$2:$EE$2,BN$4,'SPACELOG 12 BP'!$F22:$EE22)</f>
        <v>520</v>
      </c>
      <c r="BO22" s="13">
        <f>SUMIF('reporting montigny'!$F$2:$EE$2,BO$4,'reporting montigny'!$F22:$EE22)+SUMIF('reporting boissy'!$F$2:$EE$2,BO$4,'reporting boissy'!$F22:$EE22)+SUMIF('reporting moussy'!$F$2:$EE$2,BO$4,'reporting moussy'!$F22:$EE22)+SUMIF('reporting trappes'!$F$2:$EE$2,BO$4,'reporting trappes'!$F22:$EE22)+SUMIF('SPACELOG 5 BP'!$F$2:$EE$2,BO$4,'SPACELOG 5 BP'!$F22:$EE22)+SUMIF('SPACELOG 6 BP'!$F$2:$EE$2,BO$4,'SPACELOG 6 BP'!$F22:$EE22)+SUMIF('SPACELOG 7 BP'!$F$2:$EE$2,BO$4,'SPACELOG 7 BP'!$F22:$EE22)+SUMIF('SPACELOG 8 BP'!$F$2:$EE$2,BO$4,'SPACELOG 8 BP'!$F22:$EE22)+SUMIF('SPACELOG 9 BP'!$F$2:$EE$2,BO$4,'SPACELOG 9 BP'!$F22:$EE22)+SUMIF('SPACELOG 10 BP'!$F$2:$EE$2,BO$4,'SPACELOG 10 BP'!$F22:$EE22)+SUMIF('SPACELOG 11 BP'!$F$2:$EE$2,BO$4,'SPACELOG 11 BP'!$F22:$EE22)+SUMIF('SPACELOG 12 BP'!$F$2:$EE$2,BO$4,'SPACELOG 12 BP'!$F22:$EE22)</f>
        <v>520</v>
      </c>
      <c r="BP22" s="13">
        <f>SUMIF('reporting montigny'!$F$2:$EE$2,BP$4,'reporting montigny'!$F22:$EE22)+SUMIF('reporting boissy'!$F$2:$EE$2,BP$4,'reporting boissy'!$F22:$EE22)+SUMIF('reporting moussy'!$F$2:$EE$2,BP$4,'reporting moussy'!$F22:$EE22)+SUMIF('reporting trappes'!$F$2:$EE$2,BP$4,'reporting trappes'!$F22:$EE22)+SUMIF('SPACELOG 5 BP'!$F$2:$EE$2,BP$4,'SPACELOG 5 BP'!$F22:$EE22)+SUMIF('SPACELOG 6 BP'!$F$2:$EE$2,BP$4,'SPACELOG 6 BP'!$F22:$EE22)+SUMIF('SPACELOG 7 BP'!$F$2:$EE$2,BP$4,'SPACELOG 7 BP'!$F22:$EE22)+SUMIF('SPACELOG 8 BP'!$F$2:$EE$2,BP$4,'SPACELOG 8 BP'!$F22:$EE22)+SUMIF('SPACELOG 9 BP'!$F$2:$EE$2,BP$4,'SPACELOG 9 BP'!$F22:$EE22)+SUMIF('SPACELOG 10 BP'!$F$2:$EE$2,BP$4,'SPACELOG 10 BP'!$F22:$EE22)+SUMIF('SPACELOG 11 BP'!$F$2:$EE$2,BP$4,'SPACELOG 11 BP'!$F22:$EE22)+SUMIF('SPACELOG 12 BP'!$F$2:$EE$2,BP$4,'SPACELOG 12 BP'!$F22:$EE22)</f>
        <v>520</v>
      </c>
      <c r="BQ22" s="13">
        <f>SUMIF('reporting montigny'!$F$2:$EE$2,BQ$4,'reporting montigny'!$F22:$EE22)+SUMIF('reporting boissy'!$F$2:$EE$2,BQ$4,'reporting boissy'!$F22:$EE22)+SUMIF('reporting moussy'!$F$2:$EE$2,BQ$4,'reporting moussy'!$F22:$EE22)+SUMIF('reporting trappes'!$F$2:$EE$2,BQ$4,'reporting trappes'!$F22:$EE22)+SUMIF('SPACELOG 5 BP'!$F$2:$EE$2,BQ$4,'SPACELOG 5 BP'!$F22:$EE22)+SUMIF('SPACELOG 6 BP'!$F$2:$EE$2,BQ$4,'SPACELOG 6 BP'!$F22:$EE22)+SUMIF('SPACELOG 7 BP'!$F$2:$EE$2,BQ$4,'SPACELOG 7 BP'!$F22:$EE22)+SUMIF('SPACELOG 8 BP'!$F$2:$EE$2,BQ$4,'SPACELOG 8 BP'!$F22:$EE22)+SUMIF('SPACELOG 9 BP'!$F$2:$EE$2,BQ$4,'SPACELOG 9 BP'!$F22:$EE22)+SUMIF('SPACELOG 10 BP'!$F$2:$EE$2,BQ$4,'SPACELOG 10 BP'!$F22:$EE22)+SUMIF('SPACELOG 11 BP'!$F$2:$EE$2,BQ$4,'SPACELOG 11 BP'!$F22:$EE22)+SUMIF('SPACELOG 12 BP'!$F$2:$EE$2,BQ$4,'SPACELOG 12 BP'!$F22:$EE22)</f>
        <v>520</v>
      </c>
      <c r="BR22" s="14">
        <f t="shared" si="13"/>
        <v>6240</v>
      </c>
      <c r="BS22" s="13">
        <f>SUMIF('reporting montigny'!$F$2:$EE$2,BS$4,'reporting montigny'!$F22:$EE22)+SUMIF('reporting boissy'!$F$2:$EE$2,BS$4,'reporting boissy'!$F22:$EE22)+SUMIF('reporting moussy'!$F$2:$EE$2,BS$4,'reporting moussy'!$F22:$EE22)+SUMIF('reporting trappes'!$F$2:$EE$2,BS$4,'reporting trappes'!$F22:$EE22)+SUMIF('SPACELOG 5 BP'!$F$2:$EE$2,BS$4,'SPACELOG 5 BP'!$F22:$EE22)+SUMIF('SPACELOG 6 BP'!$F$2:$EE$2,BS$4,'SPACELOG 6 BP'!$F22:$EE22)+SUMIF('SPACELOG 7 BP'!$F$2:$EE$2,BS$4,'SPACELOG 7 BP'!$F22:$EE22)+SUMIF('SPACELOG 8 BP'!$F$2:$EE$2,BS$4,'SPACELOG 8 BP'!$F22:$EE22)+SUMIF('SPACELOG 9 BP'!$F$2:$EE$2,BS$4,'SPACELOG 9 BP'!$F22:$EE22)+SUMIF('SPACELOG 10 BP'!$F$2:$EE$2,BS$4,'SPACELOG 10 BP'!$F22:$EE22)+SUMIF('SPACELOG 11 BP'!$F$2:$EE$2,BS$4,'SPACELOG 11 BP'!$F22:$EE22)+SUMIF('SPACELOG 12 BP'!$F$2:$EE$2,BS$4,'SPACELOG 12 BP'!$F22:$EE22)</f>
        <v>520</v>
      </c>
      <c r="BT22" s="13">
        <f>SUMIF('reporting montigny'!$F$2:$EE$2,BT$4,'reporting montigny'!$F22:$EE22)+SUMIF('reporting boissy'!$F$2:$EE$2,BT$4,'reporting boissy'!$F22:$EE22)+SUMIF('reporting moussy'!$F$2:$EE$2,BT$4,'reporting moussy'!$F22:$EE22)+SUMIF('reporting trappes'!$F$2:$EE$2,BT$4,'reporting trappes'!$F22:$EE22)+SUMIF('SPACELOG 5 BP'!$F$2:$EE$2,BT$4,'SPACELOG 5 BP'!$F22:$EE22)+SUMIF('SPACELOG 6 BP'!$F$2:$EE$2,BT$4,'SPACELOG 6 BP'!$F22:$EE22)+SUMIF('SPACELOG 7 BP'!$F$2:$EE$2,BT$4,'SPACELOG 7 BP'!$F22:$EE22)+SUMIF('SPACELOG 8 BP'!$F$2:$EE$2,BT$4,'SPACELOG 8 BP'!$F22:$EE22)+SUMIF('SPACELOG 9 BP'!$F$2:$EE$2,BT$4,'SPACELOG 9 BP'!$F22:$EE22)+SUMIF('SPACELOG 10 BP'!$F$2:$EE$2,BT$4,'SPACELOG 10 BP'!$F22:$EE22)+SUMIF('SPACELOG 11 BP'!$F$2:$EE$2,BT$4,'SPACELOG 11 BP'!$F22:$EE22)+SUMIF('SPACELOG 12 BP'!$F$2:$EE$2,BT$4,'SPACELOG 12 BP'!$F22:$EE22)</f>
        <v>520</v>
      </c>
      <c r="BU22" s="13">
        <f>SUMIF('reporting montigny'!$F$2:$EE$2,BU$4,'reporting montigny'!$F22:$EE22)+SUMIF('reporting boissy'!$F$2:$EE$2,BU$4,'reporting boissy'!$F22:$EE22)+SUMIF('reporting moussy'!$F$2:$EE$2,BU$4,'reporting moussy'!$F22:$EE22)+SUMIF('reporting trappes'!$F$2:$EE$2,BU$4,'reporting trappes'!$F22:$EE22)+SUMIF('SPACELOG 5 BP'!$F$2:$EE$2,BU$4,'SPACELOG 5 BP'!$F22:$EE22)+SUMIF('SPACELOG 6 BP'!$F$2:$EE$2,BU$4,'SPACELOG 6 BP'!$F22:$EE22)+SUMIF('SPACELOG 7 BP'!$F$2:$EE$2,BU$4,'SPACELOG 7 BP'!$F22:$EE22)+SUMIF('SPACELOG 8 BP'!$F$2:$EE$2,BU$4,'SPACELOG 8 BP'!$F22:$EE22)+SUMIF('SPACELOG 9 BP'!$F$2:$EE$2,BU$4,'SPACELOG 9 BP'!$F22:$EE22)+SUMIF('SPACELOG 10 BP'!$F$2:$EE$2,BU$4,'SPACELOG 10 BP'!$F22:$EE22)+SUMIF('SPACELOG 11 BP'!$F$2:$EE$2,BU$4,'SPACELOG 11 BP'!$F22:$EE22)+SUMIF('SPACELOG 12 BP'!$F$2:$EE$2,BU$4,'SPACELOG 12 BP'!$F22:$EE22)</f>
        <v>520</v>
      </c>
      <c r="BV22" s="13">
        <f>SUMIF('reporting montigny'!$F$2:$EE$2,BV$4,'reporting montigny'!$F22:$EE22)+SUMIF('reporting boissy'!$F$2:$EE$2,BV$4,'reporting boissy'!$F22:$EE22)+SUMIF('reporting moussy'!$F$2:$EE$2,BV$4,'reporting moussy'!$F22:$EE22)+SUMIF('reporting trappes'!$F$2:$EE$2,BV$4,'reporting trappes'!$F22:$EE22)+SUMIF('SPACELOG 5 BP'!$F$2:$EE$2,BV$4,'SPACELOG 5 BP'!$F22:$EE22)+SUMIF('SPACELOG 6 BP'!$F$2:$EE$2,BV$4,'SPACELOG 6 BP'!$F22:$EE22)+SUMIF('SPACELOG 7 BP'!$F$2:$EE$2,BV$4,'SPACELOG 7 BP'!$F22:$EE22)+SUMIF('SPACELOG 8 BP'!$F$2:$EE$2,BV$4,'SPACELOG 8 BP'!$F22:$EE22)+SUMIF('SPACELOG 9 BP'!$F$2:$EE$2,BV$4,'SPACELOG 9 BP'!$F22:$EE22)+SUMIF('SPACELOG 10 BP'!$F$2:$EE$2,BV$4,'SPACELOG 10 BP'!$F22:$EE22)+SUMIF('SPACELOG 11 BP'!$F$2:$EE$2,BV$4,'SPACELOG 11 BP'!$F22:$EE22)+SUMIF('SPACELOG 12 BP'!$F$2:$EE$2,BV$4,'SPACELOG 12 BP'!$F22:$EE22)</f>
        <v>520</v>
      </c>
      <c r="BW22" s="13">
        <f>SUMIF('reporting montigny'!$F$2:$EE$2,BW$4,'reporting montigny'!$F22:$EE22)+SUMIF('reporting boissy'!$F$2:$EE$2,BW$4,'reporting boissy'!$F22:$EE22)+SUMIF('reporting moussy'!$F$2:$EE$2,BW$4,'reporting moussy'!$F22:$EE22)+SUMIF('reporting trappes'!$F$2:$EE$2,BW$4,'reporting trappes'!$F22:$EE22)+SUMIF('SPACELOG 5 BP'!$F$2:$EE$2,BW$4,'SPACELOG 5 BP'!$F22:$EE22)+SUMIF('SPACELOG 6 BP'!$F$2:$EE$2,BW$4,'SPACELOG 6 BP'!$F22:$EE22)+SUMIF('SPACELOG 7 BP'!$F$2:$EE$2,BW$4,'SPACELOG 7 BP'!$F22:$EE22)+SUMIF('SPACELOG 8 BP'!$F$2:$EE$2,BW$4,'SPACELOG 8 BP'!$F22:$EE22)+SUMIF('SPACELOG 9 BP'!$F$2:$EE$2,BW$4,'SPACELOG 9 BP'!$F22:$EE22)+SUMIF('SPACELOG 10 BP'!$F$2:$EE$2,BW$4,'SPACELOG 10 BP'!$F22:$EE22)+SUMIF('SPACELOG 11 BP'!$F$2:$EE$2,BW$4,'SPACELOG 11 BP'!$F22:$EE22)+SUMIF('SPACELOG 12 BP'!$F$2:$EE$2,BW$4,'SPACELOG 12 BP'!$F22:$EE22)</f>
        <v>520</v>
      </c>
      <c r="BX22" s="13">
        <f>SUMIF('reporting montigny'!$F$2:$EE$2,BX$4,'reporting montigny'!$F22:$EE22)+SUMIF('reporting boissy'!$F$2:$EE$2,BX$4,'reporting boissy'!$F22:$EE22)+SUMIF('reporting moussy'!$F$2:$EE$2,BX$4,'reporting moussy'!$F22:$EE22)+SUMIF('reporting trappes'!$F$2:$EE$2,BX$4,'reporting trappes'!$F22:$EE22)+SUMIF('SPACELOG 5 BP'!$F$2:$EE$2,BX$4,'SPACELOG 5 BP'!$F22:$EE22)+SUMIF('SPACELOG 6 BP'!$F$2:$EE$2,BX$4,'SPACELOG 6 BP'!$F22:$EE22)+SUMIF('SPACELOG 7 BP'!$F$2:$EE$2,BX$4,'SPACELOG 7 BP'!$F22:$EE22)+SUMIF('SPACELOG 8 BP'!$F$2:$EE$2,BX$4,'SPACELOG 8 BP'!$F22:$EE22)+SUMIF('SPACELOG 9 BP'!$F$2:$EE$2,BX$4,'SPACELOG 9 BP'!$F22:$EE22)+SUMIF('SPACELOG 10 BP'!$F$2:$EE$2,BX$4,'SPACELOG 10 BP'!$F22:$EE22)+SUMIF('SPACELOG 11 BP'!$F$2:$EE$2,BX$4,'SPACELOG 11 BP'!$F22:$EE22)+SUMIF('SPACELOG 12 BP'!$F$2:$EE$2,BX$4,'SPACELOG 12 BP'!$F22:$EE22)</f>
        <v>520</v>
      </c>
      <c r="BY22" s="13">
        <f>SUMIF('reporting montigny'!$F$2:$EE$2,BY$4,'reporting montigny'!$F22:$EE22)+SUMIF('reporting boissy'!$F$2:$EE$2,BY$4,'reporting boissy'!$F22:$EE22)+SUMIF('reporting moussy'!$F$2:$EE$2,BY$4,'reporting moussy'!$F22:$EE22)+SUMIF('reporting trappes'!$F$2:$EE$2,BY$4,'reporting trappes'!$F22:$EE22)+SUMIF('SPACELOG 5 BP'!$F$2:$EE$2,BY$4,'SPACELOG 5 BP'!$F22:$EE22)+SUMIF('SPACELOG 6 BP'!$F$2:$EE$2,BY$4,'SPACELOG 6 BP'!$F22:$EE22)+SUMIF('SPACELOG 7 BP'!$F$2:$EE$2,BY$4,'SPACELOG 7 BP'!$F22:$EE22)+SUMIF('SPACELOG 8 BP'!$F$2:$EE$2,BY$4,'SPACELOG 8 BP'!$F22:$EE22)+SUMIF('SPACELOG 9 BP'!$F$2:$EE$2,BY$4,'SPACELOG 9 BP'!$F22:$EE22)+SUMIF('SPACELOG 10 BP'!$F$2:$EE$2,BY$4,'SPACELOG 10 BP'!$F22:$EE22)+SUMIF('SPACELOG 11 BP'!$F$2:$EE$2,BY$4,'SPACELOG 11 BP'!$F22:$EE22)+SUMIF('SPACELOG 12 BP'!$F$2:$EE$2,BY$4,'SPACELOG 12 BP'!$F22:$EE22)</f>
        <v>520</v>
      </c>
      <c r="BZ22" s="13">
        <f>SUMIF('reporting montigny'!$F$2:$EE$2,BZ$4,'reporting montigny'!$F22:$EE22)+SUMIF('reporting boissy'!$F$2:$EE$2,BZ$4,'reporting boissy'!$F22:$EE22)+SUMIF('reporting moussy'!$F$2:$EE$2,BZ$4,'reporting moussy'!$F22:$EE22)+SUMIF('reporting trappes'!$F$2:$EE$2,BZ$4,'reporting trappes'!$F22:$EE22)+SUMIF('SPACELOG 5 BP'!$F$2:$EE$2,BZ$4,'SPACELOG 5 BP'!$F22:$EE22)+SUMIF('SPACELOG 6 BP'!$F$2:$EE$2,BZ$4,'SPACELOG 6 BP'!$F22:$EE22)+SUMIF('SPACELOG 7 BP'!$F$2:$EE$2,BZ$4,'SPACELOG 7 BP'!$F22:$EE22)+SUMIF('SPACELOG 8 BP'!$F$2:$EE$2,BZ$4,'SPACELOG 8 BP'!$F22:$EE22)+SUMIF('SPACELOG 9 BP'!$F$2:$EE$2,BZ$4,'SPACELOG 9 BP'!$F22:$EE22)+SUMIF('SPACELOG 10 BP'!$F$2:$EE$2,BZ$4,'SPACELOG 10 BP'!$F22:$EE22)+SUMIF('SPACELOG 11 BP'!$F$2:$EE$2,BZ$4,'SPACELOG 11 BP'!$F22:$EE22)+SUMIF('SPACELOG 12 BP'!$F$2:$EE$2,BZ$4,'SPACELOG 12 BP'!$F22:$EE22)</f>
        <v>520</v>
      </c>
      <c r="CA22" s="13">
        <f>SUMIF('reporting montigny'!$F$2:$EE$2,CA$4,'reporting montigny'!$F22:$EE22)+SUMIF('reporting boissy'!$F$2:$EE$2,CA$4,'reporting boissy'!$F22:$EE22)+SUMIF('reporting moussy'!$F$2:$EE$2,CA$4,'reporting moussy'!$F22:$EE22)+SUMIF('reporting trappes'!$F$2:$EE$2,CA$4,'reporting trappes'!$F22:$EE22)+SUMIF('SPACELOG 5 BP'!$F$2:$EE$2,CA$4,'SPACELOG 5 BP'!$F22:$EE22)+SUMIF('SPACELOG 6 BP'!$F$2:$EE$2,CA$4,'SPACELOG 6 BP'!$F22:$EE22)+SUMIF('SPACELOG 7 BP'!$F$2:$EE$2,CA$4,'SPACELOG 7 BP'!$F22:$EE22)+SUMIF('SPACELOG 8 BP'!$F$2:$EE$2,CA$4,'SPACELOG 8 BP'!$F22:$EE22)+SUMIF('SPACELOG 9 BP'!$F$2:$EE$2,CA$4,'SPACELOG 9 BP'!$F22:$EE22)+SUMIF('SPACELOG 10 BP'!$F$2:$EE$2,CA$4,'SPACELOG 10 BP'!$F22:$EE22)+SUMIF('SPACELOG 11 BP'!$F$2:$EE$2,CA$4,'SPACELOG 11 BP'!$F22:$EE22)+SUMIF('SPACELOG 12 BP'!$F$2:$EE$2,CA$4,'SPACELOG 12 BP'!$F22:$EE22)</f>
        <v>520</v>
      </c>
      <c r="CB22" s="13">
        <f>SUMIF('reporting montigny'!$F$2:$EE$2,CB$4,'reporting montigny'!$F22:$EE22)+SUMIF('reporting boissy'!$F$2:$EE$2,CB$4,'reporting boissy'!$F22:$EE22)+SUMIF('reporting moussy'!$F$2:$EE$2,CB$4,'reporting moussy'!$F22:$EE22)+SUMIF('reporting trappes'!$F$2:$EE$2,CB$4,'reporting trappes'!$F22:$EE22)+SUMIF('SPACELOG 5 BP'!$F$2:$EE$2,CB$4,'SPACELOG 5 BP'!$F22:$EE22)+SUMIF('SPACELOG 6 BP'!$F$2:$EE$2,CB$4,'SPACELOG 6 BP'!$F22:$EE22)+SUMIF('SPACELOG 7 BP'!$F$2:$EE$2,CB$4,'SPACELOG 7 BP'!$F22:$EE22)+SUMIF('SPACELOG 8 BP'!$F$2:$EE$2,CB$4,'SPACELOG 8 BP'!$F22:$EE22)+SUMIF('SPACELOG 9 BP'!$F$2:$EE$2,CB$4,'SPACELOG 9 BP'!$F22:$EE22)+SUMIF('SPACELOG 10 BP'!$F$2:$EE$2,CB$4,'SPACELOG 10 BP'!$F22:$EE22)+SUMIF('SPACELOG 11 BP'!$F$2:$EE$2,CB$4,'SPACELOG 11 BP'!$F22:$EE22)+SUMIF('SPACELOG 12 BP'!$F$2:$EE$2,CB$4,'SPACELOG 12 BP'!$F22:$EE22)</f>
        <v>520</v>
      </c>
      <c r="CC22" s="13">
        <f>SUMIF('reporting montigny'!$F$2:$EE$2,CC$4,'reporting montigny'!$F22:$EE22)+SUMIF('reporting boissy'!$F$2:$EE$2,CC$4,'reporting boissy'!$F22:$EE22)+SUMIF('reporting moussy'!$F$2:$EE$2,CC$4,'reporting moussy'!$F22:$EE22)+SUMIF('reporting trappes'!$F$2:$EE$2,CC$4,'reporting trappes'!$F22:$EE22)+SUMIF('SPACELOG 5 BP'!$F$2:$EE$2,CC$4,'SPACELOG 5 BP'!$F22:$EE22)+SUMIF('SPACELOG 6 BP'!$F$2:$EE$2,CC$4,'SPACELOG 6 BP'!$F22:$EE22)+SUMIF('SPACELOG 7 BP'!$F$2:$EE$2,CC$4,'SPACELOG 7 BP'!$F22:$EE22)+SUMIF('SPACELOG 8 BP'!$F$2:$EE$2,CC$4,'SPACELOG 8 BP'!$F22:$EE22)+SUMIF('SPACELOG 9 BP'!$F$2:$EE$2,CC$4,'SPACELOG 9 BP'!$F22:$EE22)+SUMIF('SPACELOG 10 BP'!$F$2:$EE$2,CC$4,'SPACELOG 10 BP'!$F22:$EE22)+SUMIF('SPACELOG 11 BP'!$F$2:$EE$2,CC$4,'SPACELOG 11 BP'!$F22:$EE22)+SUMIF('SPACELOG 12 BP'!$F$2:$EE$2,CC$4,'SPACELOG 12 BP'!$F22:$EE22)</f>
        <v>520</v>
      </c>
      <c r="CD22" s="13">
        <f>SUMIF('reporting montigny'!$F$2:$EE$2,CD$4,'reporting montigny'!$F22:$EE22)+SUMIF('reporting boissy'!$F$2:$EE$2,CD$4,'reporting boissy'!$F22:$EE22)+SUMIF('reporting moussy'!$F$2:$EE$2,CD$4,'reporting moussy'!$F22:$EE22)+SUMIF('reporting trappes'!$F$2:$EE$2,CD$4,'reporting trappes'!$F22:$EE22)+SUMIF('SPACELOG 5 BP'!$F$2:$EE$2,CD$4,'SPACELOG 5 BP'!$F22:$EE22)+SUMIF('SPACELOG 6 BP'!$F$2:$EE$2,CD$4,'SPACELOG 6 BP'!$F22:$EE22)+SUMIF('SPACELOG 7 BP'!$F$2:$EE$2,CD$4,'SPACELOG 7 BP'!$F22:$EE22)+SUMIF('SPACELOG 8 BP'!$F$2:$EE$2,CD$4,'SPACELOG 8 BP'!$F22:$EE22)+SUMIF('SPACELOG 9 BP'!$F$2:$EE$2,CD$4,'SPACELOG 9 BP'!$F22:$EE22)+SUMIF('SPACELOG 10 BP'!$F$2:$EE$2,CD$4,'SPACELOG 10 BP'!$F22:$EE22)+SUMIF('SPACELOG 11 BP'!$F$2:$EE$2,CD$4,'SPACELOG 11 BP'!$F22:$EE22)+SUMIF('SPACELOG 12 BP'!$F$2:$EE$2,CD$4,'SPACELOG 12 BP'!$F22:$EE22)</f>
        <v>520</v>
      </c>
      <c r="CE22" s="14">
        <f t="shared" si="14"/>
        <v>6240</v>
      </c>
      <c r="CF22" s="13">
        <f>SUMIF('reporting montigny'!$F$2:$EE$2,CF$4,'reporting montigny'!$F22:$EE22)+SUMIF('reporting boissy'!$F$2:$EE$2,CF$4,'reporting boissy'!$F22:$EE22)+SUMIF('reporting moussy'!$F$2:$EE$2,CF$4,'reporting moussy'!$F22:$EE22)+SUMIF('reporting trappes'!$F$2:$EE$2,CF$4,'reporting trappes'!$F22:$EE22)+SUMIF('SPACELOG 5 BP'!$F$2:$EE$2,CF$4,'SPACELOG 5 BP'!$F22:$EE22)+SUMIF('SPACELOG 6 BP'!$F$2:$EE$2,CF$4,'SPACELOG 6 BP'!$F22:$EE22)+SUMIF('SPACELOG 7 BP'!$F$2:$EE$2,CF$4,'SPACELOG 7 BP'!$F22:$EE22)+SUMIF('SPACELOG 8 BP'!$F$2:$EE$2,CF$4,'SPACELOG 8 BP'!$F22:$EE22)+SUMIF('SPACELOG 9 BP'!$F$2:$EE$2,CF$4,'SPACELOG 9 BP'!$F22:$EE22)+SUMIF('SPACELOG 10 BP'!$F$2:$EE$2,CF$4,'SPACELOG 10 BP'!$F22:$EE22)+SUMIF('SPACELOG 11 BP'!$F$2:$EE$2,CF$4,'SPACELOG 11 BP'!$F22:$EE22)+SUMIF('SPACELOG 12 BP'!$F$2:$EE$2,CF$4,'SPACELOG 12 BP'!$F22:$EE22)</f>
        <v>520</v>
      </c>
      <c r="CG22" s="13">
        <f>SUMIF('reporting montigny'!$F$2:$EE$2,CG$4,'reporting montigny'!$F22:$EE22)+SUMIF('reporting boissy'!$F$2:$EE$2,CG$4,'reporting boissy'!$F22:$EE22)+SUMIF('reporting moussy'!$F$2:$EE$2,CG$4,'reporting moussy'!$F22:$EE22)+SUMIF('reporting trappes'!$F$2:$EE$2,CG$4,'reporting trappes'!$F22:$EE22)+SUMIF('SPACELOG 5 BP'!$F$2:$EE$2,CG$4,'SPACELOG 5 BP'!$F22:$EE22)+SUMIF('SPACELOG 6 BP'!$F$2:$EE$2,CG$4,'SPACELOG 6 BP'!$F22:$EE22)+SUMIF('SPACELOG 7 BP'!$F$2:$EE$2,CG$4,'SPACELOG 7 BP'!$F22:$EE22)+SUMIF('SPACELOG 8 BP'!$F$2:$EE$2,CG$4,'SPACELOG 8 BP'!$F22:$EE22)+SUMIF('SPACELOG 9 BP'!$F$2:$EE$2,CG$4,'SPACELOG 9 BP'!$F22:$EE22)+SUMIF('SPACELOG 10 BP'!$F$2:$EE$2,CG$4,'SPACELOG 10 BP'!$F22:$EE22)+SUMIF('SPACELOG 11 BP'!$F$2:$EE$2,CG$4,'SPACELOG 11 BP'!$F22:$EE22)+SUMIF('SPACELOG 12 BP'!$F$2:$EE$2,CG$4,'SPACELOG 12 BP'!$F22:$EE22)</f>
        <v>520</v>
      </c>
      <c r="CH22" s="13">
        <f>SUMIF('reporting montigny'!$F$2:$EE$2,CH$4,'reporting montigny'!$F22:$EE22)+SUMIF('reporting boissy'!$F$2:$EE$2,CH$4,'reporting boissy'!$F22:$EE22)+SUMIF('reporting moussy'!$F$2:$EE$2,CH$4,'reporting moussy'!$F22:$EE22)+SUMIF('reporting trappes'!$F$2:$EE$2,CH$4,'reporting trappes'!$F22:$EE22)+SUMIF('SPACELOG 5 BP'!$F$2:$EE$2,CH$4,'SPACELOG 5 BP'!$F22:$EE22)+SUMIF('SPACELOG 6 BP'!$F$2:$EE$2,CH$4,'SPACELOG 6 BP'!$F22:$EE22)+SUMIF('SPACELOG 7 BP'!$F$2:$EE$2,CH$4,'SPACELOG 7 BP'!$F22:$EE22)+SUMIF('SPACELOG 8 BP'!$F$2:$EE$2,CH$4,'SPACELOG 8 BP'!$F22:$EE22)+SUMIF('SPACELOG 9 BP'!$F$2:$EE$2,CH$4,'SPACELOG 9 BP'!$F22:$EE22)+SUMIF('SPACELOG 10 BP'!$F$2:$EE$2,CH$4,'SPACELOG 10 BP'!$F22:$EE22)+SUMIF('SPACELOG 11 BP'!$F$2:$EE$2,CH$4,'SPACELOG 11 BP'!$F22:$EE22)+SUMIF('SPACELOG 12 BP'!$F$2:$EE$2,CH$4,'SPACELOG 12 BP'!$F22:$EE22)</f>
        <v>520</v>
      </c>
      <c r="CI22" s="13">
        <f>SUMIF('reporting montigny'!$F$2:$EE$2,CI$4,'reporting montigny'!$F22:$EE22)+SUMIF('reporting boissy'!$F$2:$EE$2,CI$4,'reporting boissy'!$F22:$EE22)+SUMIF('reporting moussy'!$F$2:$EE$2,CI$4,'reporting moussy'!$F22:$EE22)+SUMIF('reporting trappes'!$F$2:$EE$2,CI$4,'reporting trappes'!$F22:$EE22)+SUMIF('SPACELOG 5 BP'!$F$2:$EE$2,CI$4,'SPACELOG 5 BP'!$F22:$EE22)+SUMIF('SPACELOG 6 BP'!$F$2:$EE$2,CI$4,'SPACELOG 6 BP'!$F22:$EE22)+SUMIF('SPACELOG 7 BP'!$F$2:$EE$2,CI$4,'SPACELOG 7 BP'!$F22:$EE22)+SUMIF('SPACELOG 8 BP'!$F$2:$EE$2,CI$4,'SPACELOG 8 BP'!$F22:$EE22)+SUMIF('SPACELOG 9 BP'!$F$2:$EE$2,CI$4,'SPACELOG 9 BP'!$F22:$EE22)+SUMIF('SPACELOG 10 BP'!$F$2:$EE$2,CI$4,'SPACELOG 10 BP'!$F22:$EE22)+SUMIF('SPACELOG 11 BP'!$F$2:$EE$2,CI$4,'SPACELOG 11 BP'!$F22:$EE22)+SUMIF('SPACELOG 12 BP'!$F$2:$EE$2,CI$4,'SPACELOG 12 BP'!$F22:$EE22)</f>
        <v>520</v>
      </c>
      <c r="CJ22" s="13">
        <f>SUMIF('reporting montigny'!$F$2:$EE$2,CJ$4,'reporting montigny'!$F22:$EE22)+SUMIF('reporting boissy'!$F$2:$EE$2,CJ$4,'reporting boissy'!$F22:$EE22)+SUMIF('reporting moussy'!$F$2:$EE$2,CJ$4,'reporting moussy'!$F22:$EE22)+SUMIF('reporting trappes'!$F$2:$EE$2,CJ$4,'reporting trappes'!$F22:$EE22)+SUMIF('SPACELOG 5 BP'!$F$2:$EE$2,CJ$4,'SPACELOG 5 BP'!$F22:$EE22)+SUMIF('SPACELOG 6 BP'!$F$2:$EE$2,CJ$4,'SPACELOG 6 BP'!$F22:$EE22)+SUMIF('SPACELOG 7 BP'!$F$2:$EE$2,CJ$4,'SPACELOG 7 BP'!$F22:$EE22)+SUMIF('SPACELOG 8 BP'!$F$2:$EE$2,CJ$4,'SPACELOG 8 BP'!$F22:$EE22)+SUMIF('SPACELOG 9 BP'!$F$2:$EE$2,CJ$4,'SPACELOG 9 BP'!$F22:$EE22)+SUMIF('SPACELOG 10 BP'!$F$2:$EE$2,CJ$4,'SPACELOG 10 BP'!$F22:$EE22)+SUMIF('SPACELOG 11 BP'!$F$2:$EE$2,CJ$4,'SPACELOG 11 BP'!$F22:$EE22)+SUMIF('SPACELOG 12 BP'!$F$2:$EE$2,CJ$4,'SPACELOG 12 BP'!$F22:$EE22)</f>
        <v>520</v>
      </c>
      <c r="CK22" s="13">
        <f>SUMIF('reporting montigny'!$F$2:$EE$2,CK$4,'reporting montigny'!$F22:$EE22)+SUMIF('reporting boissy'!$F$2:$EE$2,CK$4,'reporting boissy'!$F22:$EE22)+SUMIF('reporting moussy'!$F$2:$EE$2,CK$4,'reporting moussy'!$F22:$EE22)+SUMIF('reporting trappes'!$F$2:$EE$2,CK$4,'reporting trappes'!$F22:$EE22)+SUMIF('SPACELOG 5 BP'!$F$2:$EE$2,CK$4,'SPACELOG 5 BP'!$F22:$EE22)+SUMIF('SPACELOG 6 BP'!$F$2:$EE$2,CK$4,'SPACELOG 6 BP'!$F22:$EE22)+SUMIF('SPACELOG 7 BP'!$F$2:$EE$2,CK$4,'SPACELOG 7 BP'!$F22:$EE22)+SUMIF('SPACELOG 8 BP'!$F$2:$EE$2,CK$4,'SPACELOG 8 BP'!$F22:$EE22)+SUMIF('SPACELOG 9 BP'!$F$2:$EE$2,CK$4,'SPACELOG 9 BP'!$F22:$EE22)+SUMIF('SPACELOG 10 BP'!$F$2:$EE$2,CK$4,'SPACELOG 10 BP'!$F22:$EE22)+SUMIF('SPACELOG 11 BP'!$F$2:$EE$2,CK$4,'SPACELOG 11 BP'!$F22:$EE22)+SUMIF('SPACELOG 12 BP'!$F$2:$EE$2,CK$4,'SPACELOG 12 BP'!$F22:$EE22)</f>
        <v>520</v>
      </c>
      <c r="CL22" s="13">
        <f>SUMIF('reporting montigny'!$F$2:$EE$2,CL$4,'reporting montigny'!$F22:$EE22)+SUMIF('reporting boissy'!$F$2:$EE$2,CL$4,'reporting boissy'!$F22:$EE22)+SUMIF('reporting moussy'!$F$2:$EE$2,CL$4,'reporting moussy'!$F22:$EE22)+SUMIF('reporting trappes'!$F$2:$EE$2,CL$4,'reporting trappes'!$F22:$EE22)+SUMIF('SPACELOG 5 BP'!$F$2:$EE$2,CL$4,'SPACELOG 5 BP'!$F22:$EE22)+SUMIF('SPACELOG 6 BP'!$F$2:$EE$2,CL$4,'SPACELOG 6 BP'!$F22:$EE22)+SUMIF('SPACELOG 7 BP'!$F$2:$EE$2,CL$4,'SPACELOG 7 BP'!$F22:$EE22)+SUMIF('SPACELOG 8 BP'!$F$2:$EE$2,CL$4,'SPACELOG 8 BP'!$F22:$EE22)+SUMIF('SPACELOG 9 BP'!$F$2:$EE$2,CL$4,'SPACELOG 9 BP'!$F22:$EE22)+SUMIF('SPACELOG 10 BP'!$F$2:$EE$2,CL$4,'SPACELOG 10 BP'!$F22:$EE22)+SUMIF('SPACELOG 11 BP'!$F$2:$EE$2,CL$4,'SPACELOG 11 BP'!$F22:$EE22)+SUMIF('SPACELOG 12 BP'!$F$2:$EE$2,CL$4,'SPACELOG 12 BP'!$F22:$EE22)</f>
        <v>520</v>
      </c>
      <c r="CM22" s="13">
        <f>SUMIF('reporting montigny'!$F$2:$EE$2,CM$4,'reporting montigny'!$F22:$EE22)+SUMIF('reporting boissy'!$F$2:$EE$2,CM$4,'reporting boissy'!$F22:$EE22)+SUMIF('reporting moussy'!$F$2:$EE$2,CM$4,'reporting moussy'!$F22:$EE22)+SUMIF('reporting trappes'!$F$2:$EE$2,CM$4,'reporting trappes'!$F22:$EE22)+SUMIF('SPACELOG 5 BP'!$F$2:$EE$2,CM$4,'SPACELOG 5 BP'!$F22:$EE22)+SUMIF('SPACELOG 6 BP'!$F$2:$EE$2,CM$4,'SPACELOG 6 BP'!$F22:$EE22)+SUMIF('SPACELOG 7 BP'!$F$2:$EE$2,CM$4,'SPACELOG 7 BP'!$F22:$EE22)+SUMIF('SPACELOG 8 BP'!$F$2:$EE$2,CM$4,'SPACELOG 8 BP'!$F22:$EE22)+SUMIF('SPACELOG 9 BP'!$F$2:$EE$2,CM$4,'SPACELOG 9 BP'!$F22:$EE22)+SUMIF('SPACELOG 10 BP'!$F$2:$EE$2,CM$4,'SPACELOG 10 BP'!$F22:$EE22)+SUMIF('SPACELOG 11 BP'!$F$2:$EE$2,CM$4,'SPACELOG 11 BP'!$F22:$EE22)+SUMIF('SPACELOG 12 BP'!$F$2:$EE$2,CM$4,'SPACELOG 12 BP'!$F22:$EE22)</f>
        <v>520</v>
      </c>
      <c r="CN22" s="13">
        <f>SUMIF('reporting montigny'!$F$2:$EE$2,CN$4,'reporting montigny'!$F22:$EE22)+SUMIF('reporting boissy'!$F$2:$EE$2,CN$4,'reporting boissy'!$F22:$EE22)+SUMIF('reporting moussy'!$F$2:$EE$2,CN$4,'reporting moussy'!$F22:$EE22)+SUMIF('reporting trappes'!$F$2:$EE$2,CN$4,'reporting trappes'!$F22:$EE22)+SUMIF('SPACELOG 5 BP'!$F$2:$EE$2,CN$4,'SPACELOG 5 BP'!$F22:$EE22)+SUMIF('SPACELOG 6 BP'!$F$2:$EE$2,CN$4,'SPACELOG 6 BP'!$F22:$EE22)+SUMIF('SPACELOG 7 BP'!$F$2:$EE$2,CN$4,'SPACELOG 7 BP'!$F22:$EE22)+SUMIF('SPACELOG 8 BP'!$F$2:$EE$2,CN$4,'SPACELOG 8 BP'!$F22:$EE22)+SUMIF('SPACELOG 9 BP'!$F$2:$EE$2,CN$4,'SPACELOG 9 BP'!$F22:$EE22)+SUMIF('SPACELOG 10 BP'!$F$2:$EE$2,CN$4,'SPACELOG 10 BP'!$F22:$EE22)+SUMIF('SPACELOG 11 BP'!$F$2:$EE$2,CN$4,'SPACELOG 11 BP'!$F22:$EE22)+SUMIF('SPACELOG 12 BP'!$F$2:$EE$2,CN$4,'SPACELOG 12 BP'!$F22:$EE22)</f>
        <v>520</v>
      </c>
      <c r="CO22" s="13">
        <f>SUMIF('reporting montigny'!$F$2:$EE$2,CO$4,'reporting montigny'!$F22:$EE22)+SUMIF('reporting boissy'!$F$2:$EE$2,CO$4,'reporting boissy'!$F22:$EE22)+SUMIF('reporting moussy'!$F$2:$EE$2,CO$4,'reporting moussy'!$F22:$EE22)+SUMIF('reporting trappes'!$F$2:$EE$2,CO$4,'reporting trappes'!$F22:$EE22)+SUMIF('SPACELOG 5 BP'!$F$2:$EE$2,CO$4,'SPACELOG 5 BP'!$F22:$EE22)+SUMIF('SPACELOG 6 BP'!$F$2:$EE$2,CO$4,'SPACELOG 6 BP'!$F22:$EE22)+SUMIF('SPACELOG 7 BP'!$F$2:$EE$2,CO$4,'SPACELOG 7 BP'!$F22:$EE22)+SUMIF('SPACELOG 8 BP'!$F$2:$EE$2,CO$4,'SPACELOG 8 BP'!$F22:$EE22)+SUMIF('SPACELOG 9 BP'!$F$2:$EE$2,CO$4,'SPACELOG 9 BP'!$F22:$EE22)+SUMIF('SPACELOG 10 BP'!$F$2:$EE$2,CO$4,'SPACELOG 10 BP'!$F22:$EE22)+SUMIF('SPACELOG 11 BP'!$F$2:$EE$2,CO$4,'SPACELOG 11 BP'!$F22:$EE22)+SUMIF('SPACELOG 12 BP'!$F$2:$EE$2,CO$4,'SPACELOG 12 BP'!$F22:$EE22)</f>
        <v>520</v>
      </c>
      <c r="CP22" s="13">
        <f>SUMIF('reporting montigny'!$F$2:$EE$2,CP$4,'reporting montigny'!$F22:$EE22)+SUMIF('reporting boissy'!$F$2:$EE$2,CP$4,'reporting boissy'!$F22:$EE22)+SUMIF('reporting moussy'!$F$2:$EE$2,CP$4,'reporting moussy'!$F22:$EE22)+SUMIF('reporting trappes'!$F$2:$EE$2,CP$4,'reporting trappes'!$F22:$EE22)+SUMIF('SPACELOG 5 BP'!$F$2:$EE$2,CP$4,'SPACELOG 5 BP'!$F22:$EE22)+SUMIF('SPACELOG 6 BP'!$F$2:$EE$2,CP$4,'SPACELOG 6 BP'!$F22:$EE22)+SUMIF('SPACELOG 7 BP'!$F$2:$EE$2,CP$4,'SPACELOG 7 BP'!$F22:$EE22)+SUMIF('SPACELOG 8 BP'!$F$2:$EE$2,CP$4,'SPACELOG 8 BP'!$F22:$EE22)+SUMIF('SPACELOG 9 BP'!$F$2:$EE$2,CP$4,'SPACELOG 9 BP'!$F22:$EE22)+SUMIF('SPACELOG 10 BP'!$F$2:$EE$2,CP$4,'SPACELOG 10 BP'!$F22:$EE22)+SUMIF('SPACELOG 11 BP'!$F$2:$EE$2,CP$4,'SPACELOG 11 BP'!$F22:$EE22)+SUMIF('SPACELOG 12 BP'!$F$2:$EE$2,CP$4,'SPACELOG 12 BP'!$F22:$EE22)</f>
        <v>520</v>
      </c>
      <c r="CQ22" s="13">
        <f>SUMIF('reporting montigny'!$F$2:$EE$2,CQ$4,'reporting montigny'!$F22:$EE22)+SUMIF('reporting boissy'!$F$2:$EE$2,CQ$4,'reporting boissy'!$F22:$EE22)+SUMIF('reporting moussy'!$F$2:$EE$2,CQ$4,'reporting moussy'!$F22:$EE22)+SUMIF('reporting trappes'!$F$2:$EE$2,CQ$4,'reporting trappes'!$F22:$EE22)+SUMIF('SPACELOG 5 BP'!$F$2:$EE$2,CQ$4,'SPACELOG 5 BP'!$F22:$EE22)+SUMIF('SPACELOG 6 BP'!$F$2:$EE$2,CQ$4,'SPACELOG 6 BP'!$F22:$EE22)+SUMIF('SPACELOG 7 BP'!$F$2:$EE$2,CQ$4,'SPACELOG 7 BP'!$F22:$EE22)+SUMIF('SPACELOG 8 BP'!$F$2:$EE$2,CQ$4,'SPACELOG 8 BP'!$F22:$EE22)+SUMIF('SPACELOG 9 BP'!$F$2:$EE$2,CQ$4,'SPACELOG 9 BP'!$F22:$EE22)+SUMIF('SPACELOG 10 BP'!$F$2:$EE$2,CQ$4,'SPACELOG 10 BP'!$F22:$EE22)+SUMIF('SPACELOG 11 BP'!$F$2:$EE$2,CQ$4,'SPACELOG 11 BP'!$F22:$EE22)+SUMIF('SPACELOG 12 BP'!$F$2:$EE$2,CQ$4,'SPACELOG 12 BP'!$F22:$EE22)</f>
        <v>520</v>
      </c>
      <c r="CR22" s="14">
        <f t="shared" si="15"/>
        <v>6240</v>
      </c>
      <c r="CS22" s="13">
        <f>SUMIF('reporting montigny'!$F$2:$EE$2,CS$4,'reporting montigny'!$F22:$EE22)+SUMIF('reporting boissy'!$F$2:$EE$2,CS$4,'reporting boissy'!$F22:$EE22)+SUMIF('reporting moussy'!$F$2:$EE$2,CS$4,'reporting moussy'!$F22:$EE22)+SUMIF('reporting trappes'!$F$2:$EE$2,CS$4,'reporting trappes'!$F22:$EE22)+SUMIF('SPACELOG 5 BP'!$F$2:$EE$2,CS$4,'SPACELOG 5 BP'!$F22:$EE22)+SUMIF('SPACELOG 6 BP'!$F$2:$EE$2,CS$4,'SPACELOG 6 BP'!$F22:$EE22)+SUMIF('SPACELOG 7 BP'!$F$2:$EE$2,CS$4,'SPACELOG 7 BP'!$F22:$EE22)+SUMIF('SPACELOG 8 BP'!$F$2:$EE$2,CS$4,'SPACELOG 8 BP'!$F22:$EE22)+SUMIF('SPACELOG 9 BP'!$F$2:$EE$2,CS$4,'SPACELOG 9 BP'!$F22:$EE22)+SUMIF('SPACELOG 10 BP'!$F$2:$EE$2,CS$4,'SPACELOG 10 BP'!$F22:$EE22)+SUMIF('SPACELOG 11 BP'!$F$2:$EE$2,CS$4,'SPACELOG 11 BP'!$F22:$EE22)+SUMIF('SPACELOG 12 BP'!$F$2:$EE$2,CS$4,'SPACELOG 12 BP'!$F22:$EE22)</f>
        <v>520</v>
      </c>
      <c r="CT22" s="13">
        <f>SUMIF('reporting montigny'!$F$2:$EE$2,CT$4,'reporting montigny'!$F22:$EE22)+SUMIF('reporting boissy'!$F$2:$EE$2,CT$4,'reporting boissy'!$F22:$EE22)+SUMIF('reporting moussy'!$F$2:$EE$2,CT$4,'reporting moussy'!$F22:$EE22)+SUMIF('reporting trappes'!$F$2:$EE$2,CT$4,'reporting trappes'!$F22:$EE22)+SUMIF('SPACELOG 5 BP'!$F$2:$EE$2,CT$4,'SPACELOG 5 BP'!$F22:$EE22)+SUMIF('SPACELOG 6 BP'!$F$2:$EE$2,CT$4,'SPACELOG 6 BP'!$F22:$EE22)+SUMIF('SPACELOG 7 BP'!$F$2:$EE$2,CT$4,'SPACELOG 7 BP'!$F22:$EE22)+SUMIF('SPACELOG 8 BP'!$F$2:$EE$2,CT$4,'SPACELOG 8 BP'!$F22:$EE22)+SUMIF('SPACELOG 9 BP'!$F$2:$EE$2,CT$4,'SPACELOG 9 BP'!$F22:$EE22)+SUMIF('SPACELOG 10 BP'!$F$2:$EE$2,CT$4,'SPACELOG 10 BP'!$F22:$EE22)+SUMIF('SPACELOG 11 BP'!$F$2:$EE$2,CT$4,'SPACELOG 11 BP'!$F22:$EE22)+SUMIF('SPACELOG 12 BP'!$F$2:$EE$2,CT$4,'SPACELOG 12 BP'!$F22:$EE22)</f>
        <v>520</v>
      </c>
      <c r="CU22" s="13">
        <f>SUMIF('reporting montigny'!$F$2:$EE$2,CU$4,'reporting montigny'!$F22:$EE22)+SUMIF('reporting boissy'!$F$2:$EE$2,CU$4,'reporting boissy'!$F22:$EE22)+SUMIF('reporting moussy'!$F$2:$EE$2,CU$4,'reporting moussy'!$F22:$EE22)+SUMIF('reporting trappes'!$F$2:$EE$2,CU$4,'reporting trappes'!$F22:$EE22)+SUMIF('SPACELOG 5 BP'!$F$2:$EE$2,CU$4,'SPACELOG 5 BP'!$F22:$EE22)+SUMIF('SPACELOG 6 BP'!$F$2:$EE$2,CU$4,'SPACELOG 6 BP'!$F22:$EE22)+SUMIF('SPACELOG 7 BP'!$F$2:$EE$2,CU$4,'SPACELOG 7 BP'!$F22:$EE22)+SUMIF('SPACELOG 8 BP'!$F$2:$EE$2,CU$4,'SPACELOG 8 BP'!$F22:$EE22)+SUMIF('SPACELOG 9 BP'!$F$2:$EE$2,CU$4,'SPACELOG 9 BP'!$F22:$EE22)+SUMIF('SPACELOG 10 BP'!$F$2:$EE$2,CU$4,'SPACELOG 10 BP'!$F22:$EE22)+SUMIF('SPACELOG 11 BP'!$F$2:$EE$2,CU$4,'SPACELOG 11 BP'!$F22:$EE22)+SUMIF('SPACELOG 12 BP'!$F$2:$EE$2,CU$4,'SPACELOG 12 BP'!$F22:$EE22)</f>
        <v>520</v>
      </c>
      <c r="CV22" s="13">
        <f>SUMIF('reporting montigny'!$F$2:$EE$2,CV$4,'reporting montigny'!$F22:$EE22)+SUMIF('reporting boissy'!$F$2:$EE$2,CV$4,'reporting boissy'!$F22:$EE22)+SUMIF('reporting moussy'!$F$2:$EE$2,CV$4,'reporting moussy'!$F22:$EE22)+SUMIF('reporting trappes'!$F$2:$EE$2,CV$4,'reporting trappes'!$F22:$EE22)+SUMIF('SPACELOG 5 BP'!$F$2:$EE$2,CV$4,'SPACELOG 5 BP'!$F22:$EE22)+SUMIF('SPACELOG 6 BP'!$F$2:$EE$2,CV$4,'SPACELOG 6 BP'!$F22:$EE22)+SUMIF('SPACELOG 7 BP'!$F$2:$EE$2,CV$4,'SPACELOG 7 BP'!$F22:$EE22)+SUMIF('SPACELOG 8 BP'!$F$2:$EE$2,CV$4,'SPACELOG 8 BP'!$F22:$EE22)+SUMIF('SPACELOG 9 BP'!$F$2:$EE$2,CV$4,'SPACELOG 9 BP'!$F22:$EE22)+SUMIF('SPACELOG 10 BP'!$F$2:$EE$2,CV$4,'SPACELOG 10 BP'!$F22:$EE22)+SUMIF('SPACELOG 11 BP'!$F$2:$EE$2,CV$4,'SPACELOG 11 BP'!$F22:$EE22)+SUMIF('SPACELOG 12 BP'!$F$2:$EE$2,CV$4,'SPACELOG 12 BP'!$F22:$EE22)</f>
        <v>520</v>
      </c>
      <c r="CW22" s="13">
        <f>SUMIF('reporting montigny'!$F$2:$EE$2,CW$4,'reporting montigny'!$F22:$EE22)+SUMIF('reporting boissy'!$F$2:$EE$2,CW$4,'reporting boissy'!$F22:$EE22)+SUMIF('reporting moussy'!$F$2:$EE$2,CW$4,'reporting moussy'!$F22:$EE22)+SUMIF('reporting trappes'!$F$2:$EE$2,CW$4,'reporting trappes'!$F22:$EE22)+SUMIF('SPACELOG 5 BP'!$F$2:$EE$2,CW$4,'SPACELOG 5 BP'!$F22:$EE22)+SUMIF('SPACELOG 6 BP'!$F$2:$EE$2,CW$4,'SPACELOG 6 BP'!$F22:$EE22)+SUMIF('SPACELOG 7 BP'!$F$2:$EE$2,CW$4,'SPACELOG 7 BP'!$F22:$EE22)+SUMIF('SPACELOG 8 BP'!$F$2:$EE$2,CW$4,'SPACELOG 8 BP'!$F22:$EE22)+SUMIF('SPACELOG 9 BP'!$F$2:$EE$2,CW$4,'SPACELOG 9 BP'!$F22:$EE22)+SUMIF('SPACELOG 10 BP'!$F$2:$EE$2,CW$4,'SPACELOG 10 BP'!$F22:$EE22)+SUMIF('SPACELOG 11 BP'!$F$2:$EE$2,CW$4,'SPACELOG 11 BP'!$F22:$EE22)+SUMIF('SPACELOG 12 BP'!$F$2:$EE$2,CW$4,'SPACELOG 12 BP'!$F22:$EE22)</f>
        <v>520</v>
      </c>
      <c r="CX22" s="13">
        <f>SUMIF('reporting montigny'!$F$2:$EE$2,CX$4,'reporting montigny'!$F22:$EE22)+SUMIF('reporting boissy'!$F$2:$EE$2,CX$4,'reporting boissy'!$F22:$EE22)+SUMIF('reporting moussy'!$F$2:$EE$2,CX$4,'reporting moussy'!$F22:$EE22)+SUMIF('reporting trappes'!$F$2:$EE$2,CX$4,'reporting trappes'!$F22:$EE22)+SUMIF('SPACELOG 5 BP'!$F$2:$EE$2,CX$4,'SPACELOG 5 BP'!$F22:$EE22)+SUMIF('SPACELOG 6 BP'!$F$2:$EE$2,CX$4,'SPACELOG 6 BP'!$F22:$EE22)+SUMIF('SPACELOG 7 BP'!$F$2:$EE$2,CX$4,'SPACELOG 7 BP'!$F22:$EE22)+SUMIF('SPACELOG 8 BP'!$F$2:$EE$2,CX$4,'SPACELOG 8 BP'!$F22:$EE22)+SUMIF('SPACELOG 9 BP'!$F$2:$EE$2,CX$4,'SPACELOG 9 BP'!$F22:$EE22)+SUMIF('SPACELOG 10 BP'!$F$2:$EE$2,CX$4,'SPACELOG 10 BP'!$F22:$EE22)+SUMIF('SPACELOG 11 BP'!$F$2:$EE$2,CX$4,'SPACELOG 11 BP'!$F22:$EE22)+SUMIF('SPACELOG 12 BP'!$F$2:$EE$2,CX$4,'SPACELOG 12 BP'!$F22:$EE22)</f>
        <v>520</v>
      </c>
      <c r="CY22" s="13">
        <f>SUMIF('reporting montigny'!$F$2:$EE$2,CY$4,'reporting montigny'!$F22:$EE22)+SUMIF('reporting boissy'!$F$2:$EE$2,CY$4,'reporting boissy'!$F22:$EE22)+SUMIF('reporting moussy'!$F$2:$EE$2,CY$4,'reporting moussy'!$F22:$EE22)+SUMIF('reporting trappes'!$F$2:$EE$2,CY$4,'reporting trappes'!$F22:$EE22)+SUMIF('SPACELOG 5 BP'!$F$2:$EE$2,CY$4,'SPACELOG 5 BP'!$F22:$EE22)+SUMIF('SPACELOG 6 BP'!$F$2:$EE$2,CY$4,'SPACELOG 6 BP'!$F22:$EE22)+SUMIF('SPACELOG 7 BP'!$F$2:$EE$2,CY$4,'SPACELOG 7 BP'!$F22:$EE22)+SUMIF('SPACELOG 8 BP'!$F$2:$EE$2,CY$4,'SPACELOG 8 BP'!$F22:$EE22)+SUMIF('SPACELOG 9 BP'!$F$2:$EE$2,CY$4,'SPACELOG 9 BP'!$F22:$EE22)+SUMIF('SPACELOG 10 BP'!$F$2:$EE$2,CY$4,'SPACELOG 10 BP'!$F22:$EE22)+SUMIF('SPACELOG 11 BP'!$F$2:$EE$2,CY$4,'SPACELOG 11 BP'!$F22:$EE22)+SUMIF('SPACELOG 12 BP'!$F$2:$EE$2,CY$4,'SPACELOG 12 BP'!$F22:$EE22)</f>
        <v>520</v>
      </c>
      <c r="CZ22" s="13">
        <f>SUMIF('reporting montigny'!$F$2:$EE$2,CZ$4,'reporting montigny'!$F22:$EE22)+SUMIF('reporting boissy'!$F$2:$EE$2,CZ$4,'reporting boissy'!$F22:$EE22)+SUMIF('reporting moussy'!$F$2:$EE$2,CZ$4,'reporting moussy'!$F22:$EE22)+SUMIF('reporting trappes'!$F$2:$EE$2,CZ$4,'reporting trappes'!$F22:$EE22)+SUMIF('SPACELOG 5 BP'!$F$2:$EE$2,CZ$4,'SPACELOG 5 BP'!$F22:$EE22)+SUMIF('SPACELOG 6 BP'!$F$2:$EE$2,CZ$4,'SPACELOG 6 BP'!$F22:$EE22)+SUMIF('SPACELOG 7 BP'!$F$2:$EE$2,CZ$4,'SPACELOG 7 BP'!$F22:$EE22)+SUMIF('SPACELOG 8 BP'!$F$2:$EE$2,CZ$4,'SPACELOG 8 BP'!$F22:$EE22)+SUMIF('SPACELOG 9 BP'!$F$2:$EE$2,CZ$4,'SPACELOG 9 BP'!$F22:$EE22)+SUMIF('SPACELOG 10 BP'!$F$2:$EE$2,CZ$4,'SPACELOG 10 BP'!$F22:$EE22)+SUMIF('SPACELOG 11 BP'!$F$2:$EE$2,CZ$4,'SPACELOG 11 BP'!$F22:$EE22)+SUMIF('SPACELOG 12 BP'!$F$2:$EE$2,CZ$4,'SPACELOG 12 BP'!$F22:$EE22)</f>
        <v>520</v>
      </c>
      <c r="DA22" s="13">
        <f>SUMIF('reporting montigny'!$F$2:$EE$2,DA$4,'reporting montigny'!$F22:$EE22)+SUMIF('reporting boissy'!$F$2:$EE$2,DA$4,'reporting boissy'!$F22:$EE22)+SUMIF('reporting moussy'!$F$2:$EE$2,DA$4,'reporting moussy'!$F22:$EE22)+SUMIF('reporting trappes'!$F$2:$EE$2,DA$4,'reporting trappes'!$F22:$EE22)+SUMIF('SPACELOG 5 BP'!$F$2:$EE$2,DA$4,'SPACELOG 5 BP'!$F22:$EE22)+SUMIF('SPACELOG 6 BP'!$F$2:$EE$2,DA$4,'SPACELOG 6 BP'!$F22:$EE22)+SUMIF('SPACELOG 7 BP'!$F$2:$EE$2,DA$4,'SPACELOG 7 BP'!$F22:$EE22)+SUMIF('SPACELOG 8 BP'!$F$2:$EE$2,DA$4,'SPACELOG 8 BP'!$F22:$EE22)+SUMIF('SPACELOG 9 BP'!$F$2:$EE$2,DA$4,'SPACELOG 9 BP'!$F22:$EE22)+SUMIF('SPACELOG 10 BP'!$F$2:$EE$2,DA$4,'SPACELOG 10 BP'!$F22:$EE22)+SUMIF('SPACELOG 11 BP'!$F$2:$EE$2,DA$4,'SPACELOG 11 BP'!$F22:$EE22)+SUMIF('SPACELOG 12 BP'!$F$2:$EE$2,DA$4,'SPACELOG 12 BP'!$F22:$EE22)</f>
        <v>520</v>
      </c>
      <c r="DB22" s="13">
        <f>SUMIF('reporting montigny'!$F$2:$EE$2,DB$4,'reporting montigny'!$F22:$EE22)+SUMIF('reporting boissy'!$F$2:$EE$2,DB$4,'reporting boissy'!$F22:$EE22)+SUMIF('reporting moussy'!$F$2:$EE$2,DB$4,'reporting moussy'!$F22:$EE22)+SUMIF('reporting trappes'!$F$2:$EE$2,DB$4,'reporting trappes'!$F22:$EE22)+SUMIF('SPACELOG 5 BP'!$F$2:$EE$2,DB$4,'SPACELOG 5 BP'!$F22:$EE22)+SUMIF('SPACELOG 6 BP'!$F$2:$EE$2,DB$4,'SPACELOG 6 BP'!$F22:$EE22)+SUMIF('SPACELOG 7 BP'!$F$2:$EE$2,DB$4,'SPACELOG 7 BP'!$F22:$EE22)+SUMIF('SPACELOG 8 BP'!$F$2:$EE$2,DB$4,'SPACELOG 8 BP'!$F22:$EE22)+SUMIF('SPACELOG 9 BP'!$F$2:$EE$2,DB$4,'SPACELOG 9 BP'!$F22:$EE22)+SUMIF('SPACELOG 10 BP'!$F$2:$EE$2,DB$4,'SPACELOG 10 BP'!$F22:$EE22)+SUMIF('SPACELOG 11 BP'!$F$2:$EE$2,DB$4,'SPACELOG 11 BP'!$F22:$EE22)+SUMIF('SPACELOG 12 BP'!$F$2:$EE$2,DB$4,'SPACELOG 12 BP'!$F22:$EE22)</f>
        <v>520</v>
      </c>
      <c r="DC22" s="13">
        <f>SUMIF('reporting montigny'!$F$2:$EE$2,DC$4,'reporting montigny'!$F22:$EE22)+SUMIF('reporting boissy'!$F$2:$EE$2,DC$4,'reporting boissy'!$F22:$EE22)+SUMIF('reporting moussy'!$F$2:$EE$2,DC$4,'reporting moussy'!$F22:$EE22)+SUMIF('reporting trappes'!$F$2:$EE$2,DC$4,'reporting trappes'!$F22:$EE22)+SUMIF('SPACELOG 5 BP'!$F$2:$EE$2,DC$4,'SPACELOG 5 BP'!$F22:$EE22)+SUMIF('SPACELOG 6 BP'!$F$2:$EE$2,DC$4,'SPACELOG 6 BP'!$F22:$EE22)+SUMIF('SPACELOG 7 BP'!$F$2:$EE$2,DC$4,'SPACELOG 7 BP'!$F22:$EE22)+SUMIF('SPACELOG 8 BP'!$F$2:$EE$2,DC$4,'SPACELOG 8 BP'!$F22:$EE22)+SUMIF('SPACELOG 9 BP'!$F$2:$EE$2,DC$4,'SPACELOG 9 BP'!$F22:$EE22)+SUMIF('SPACELOG 10 BP'!$F$2:$EE$2,DC$4,'SPACELOG 10 BP'!$F22:$EE22)+SUMIF('SPACELOG 11 BP'!$F$2:$EE$2,DC$4,'SPACELOG 11 BP'!$F22:$EE22)+SUMIF('SPACELOG 12 BP'!$F$2:$EE$2,DC$4,'SPACELOG 12 BP'!$F22:$EE22)</f>
        <v>520</v>
      </c>
      <c r="DD22" s="13">
        <f>SUMIF('reporting montigny'!$F$2:$EE$2,DD$4,'reporting montigny'!$F22:$EE22)+SUMIF('reporting boissy'!$F$2:$EE$2,DD$4,'reporting boissy'!$F22:$EE22)+SUMIF('reporting moussy'!$F$2:$EE$2,DD$4,'reporting moussy'!$F22:$EE22)+SUMIF('reporting trappes'!$F$2:$EE$2,DD$4,'reporting trappes'!$F22:$EE22)+SUMIF('SPACELOG 5 BP'!$F$2:$EE$2,DD$4,'SPACELOG 5 BP'!$F22:$EE22)+SUMIF('SPACELOG 6 BP'!$F$2:$EE$2,DD$4,'SPACELOG 6 BP'!$F22:$EE22)+SUMIF('SPACELOG 7 BP'!$F$2:$EE$2,DD$4,'SPACELOG 7 BP'!$F22:$EE22)+SUMIF('SPACELOG 8 BP'!$F$2:$EE$2,DD$4,'SPACELOG 8 BP'!$F22:$EE22)+SUMIF('SPACELOG 9 BP'!$F$2:$EE$2,DD$4,'SPACELOG 9 BP'!$F22:$EE22)+SUMIF('SPACELOG 10 BP'!$F$2:$EE$2,DD$4,'SPACELOG 10 BP'!$F22:$EE22)+SUMIF('SPACELOG 11 BP'!$F$2:$EE$2,DD$4,'SPACELOG 11 BP'!$F22:$EE22)+SUMIF('SPACELOG 12 BP'!$F$2:$EE$2,DD$4,'SPACELOG 12 BP'!$F22:$EE22)</f>
        <v>520</v>
      </c>
      <c r="DE22" s="14">
        <f t="shared" si="16"/>
        <v>6240</v>
      </c>
      <c r="DF22" s="13">
        <f>SUMIF('reporting montigny'!$F$2:$EE$2,DF$4,'reporting montigny'!$F22:$EE22)+SUMIF('reporting boissy'!$F$2:$EE$2,DF$4,'reporting boissy'!$F22:$EE22)+SUMIF('reporting moussy'!$F$2:$EE$2,DF$4,'reporting moussy'!$F22:$EE22)+SUMIF('reporting trappes'!$F$2:$EE$2,DF$4,'reporting trappes'!$F22:$EE22)+SUMIF('SPACELOG 5 BP'!$F$2:$EE$2,DF$4,'SPACELOG 5 BP'!$F22:$EE22)+SUMIF('SPACELOG 6 BP'!$F$2:$EE$2,DF$4,'SPACELOG 6 BP'!$F22:$EE22)+SUMIF('SPACELOG 7 BP'!$F$2:$EE$2,DF$4,'SPACELOG 7 BP'!$F22:$EE22)+SUMIF('SPACELOG 8 BP'!$F$2:$EE$2,DF$4,'SPACELOG 8 BP'!$F22:$EE22)+SUMIF('SPACELOG 9 BP'!$F$2:$EE$2,DF$4,'SPACELOG 9 BP'!$F22:$EE22)+SUMIF('SPACELOG 10 BP'!$F$2:$EE$2,DF$4,'SPACELOG 10 BP'!$F22:$EE22)+SUMIF('SPACELOG 11 BP'!$F$2:$EE$2,DF$4,'SPACELOG 11 BP'!$F22:$EE22)+SUMIF('SPACELOG 12 BP'!$F$2:$EE$2,DF$4,'SPACELOG 12 BP'!$F22:$EE22)</f>
        <v>520</v>
      </c>
      <c r="DG22" s="13">
        <f>SUMIF('reporting montigny'!$F$2:$EE$2,DG$4,'reporting montigny'!$F22:$EE22)+SUMIF('reporting boissy'!$F$2:$EE$2,DG$4,'reporting boissy'!$F22:$EE22)+SUMIF('reporting moussy'!$F$2:$EE$2,DG$4,'reporting moussy'!$F22:$EE22)+SUMIF('reporting trappes'!$F$2:$EE$2,DG$4,'reporting trappes'!$F22:$EE22)+SUMIF('SPACELOG 5 BP'!$F$2:$EE$2,DG$4,'SPACELOG 5 BP'!$F22:$EE22)+SUMIF('SPACELOG 6 BP'!$F$2:$EE$2,DG$4,'SPACELOG 6 BP'!$F22:$EE22)+SUMIF('SPACELOG 7 BP'!$F$2:$EE$2,DG$4,'SPACELOG 7 BP'!$F22:$EE22)+SUMIF('SPACELOG 8 BP'!$F$2:$EE$2,DG$4,'SPACELOG 8 BP'!$F22:$EE22)+SUMIF('SPACELOG 9 BP'!$F$2:$EE$2,DG$4,'SPACELOG 9 BP'!$F22:$EE22)+SUMIF('SPACELOG 10 BP'!$F$2:$EE$2,DG$4,'SPACELOG 10 BP'!$F22:$EE22)+SUMIF('SPACELOG 11 BP'!$F$2:$EE$2,DG$4,'SPACELOG 11 BP'!$F22:$EE22)+SUMIF('SPACELOG 12 BP'!$F$2:$EE$2,DG$4,'SPACELOG 12 BP'!$F22:$EE22)</f>
        <v>520</v>
      </c>
      <c r="DH22" s="13">
        <f>SUMIF('reporting montigny'!$F$2:$EE$2,DH$4,'reporting montigny'!$F22:$EE22)+SUMIF('reporting boissy'!$F$2:$EE$2,DH$4,'reporting boissy'!$F22:$EE22)+SUMIF('reporting moussy'!$F$2:$EE$2,DH$4,'reporting moussy'!$F22:$EE22)+SUMIF('reporting trappes'!$F$2:$EE$2,DH$4,'reporting trappes'!$F22:$EE22)+SUMIF('SPACELOG 5 BP'!$F$2:$EE$2,DH$4,'SPACELOG 5 BP'!$F22:$EE22)+SUMIF('SPACELOG 6 BP'!$F$2:$EE$2,DH$4,'SPACELOG 6 BP'!$F22:$EE22)+SUMIF('SPACELOG 7 BP'!$F$2:$EE$2,DH$4,'SPACELOG 7 BP'!$F22:$EE22)+SUMIF('SPACELOG 8 BP'!$F$2:$EE$2,DH$4,'SPACELOG 8 BP'!$F22:$EE22)+SUMIF('SPACELOG 9 BP'!$F$2:$EE$2,DH$4,'SPACELOG 9 BP'!$F22:$EE22)+SUMIF('SPACELOG 10 BP'!$F$2:$EE$2,DH$4,'SPACELOG 10 BP'!$F22:$EE22)+SUMIF('SPACELOG 11 BP'!$F$2:$EE$2,DH$4,'SPACELOG 11 BP'!$F22:$EE22)+SUMIF('SPACELOG 12 BP'!$F$2:$EE$2,DH$4,'SPACELOG 12 BP'!$F22:$EE22)</f>
        <v>520</v>
      </c>
      <c r="DI22" s="13">
        <f>SUMIF('reporting montigny'!$F$2:$EE$2,DI$4,'reporting montigny'!$F22:$EE22)+SUMIF('reporting boissy'!$F$2:$EE$2,DI$4,'reporting boissy'!$F22:$EE22)+SUMIF('reporting moussy'!$F$2:$EE$2,DI$4,'reporting moussy'!$F22:$EE22)+SUMIF('reporting trappes'!$F$2:$EE$2,DI$4,'reporting trappes'!$F22:$EE22)+SUMIF('SPACELOG 5 BP'!$F$2:$EE$2,DI$4,'SPACELOG 5 BP'!$F22:$EE22)+SUMIF('SPACELOG 6 BP'!$F$2:$EE$2,DI$4,'SPACELOG 6 BP'!$F22:$EE22)+SUMIF('SPACELOG 7 BP'!$F$2:$EE$2,DI$4,'SPACELOG 7 BP'!$F22:$EE22)+SUMIF('SPACELOG 8 BP'!$F$2:$EE$2,DI$4,'SPACELOG 8 BP'!$F22:$EE22)+SUMIF('SPACELOG 9 BP'!$F$2:$EE$2,DI$4,'SPACELOG 9 BP'!$F22:$EE22)+SUMIF('SPACELOG 10 BP'!$F$2:$EE$2,DI$4,'SPACELOG 10 BP'!$F22:$EE22)+SUMIF('SPACELOG 11 BP'!$F$2:$EE$2,DI$4,'SPACELOG 11 BP'!$F22:$EE22)+SUMIF('SPACELOG 12 BP'!$F$2:$EE$2,DI$4,'SPACELOG 12 BP'!$F22:$EE22)</f>
        <v>520</v>
      </c>
      <c r="DJ22" s="13">
        <f>SUMIF('reporting montigny'!$F$2:$EE$2,DJ$4,'reporting montigny'!$F22:$EE22)+SUMIF('reporting boissy'!$F$2:$EE$2,DJ$4,'reporting boissy'!$F22:$EE22)+SUMIF('reporting moussy'!$F$2:$EE$2,DJ$4,'reporting moussy'!$F22:$EE22)+SUMIF('reporting trappes'!$F$2:$EE$2,DJ$4,'reporting trappes'!$F22:$EE22)+SUMIF('SPACELOG 5 BP'!$F$2:$EE$2,DJ$4,'SPACELOG 5 BP'!$F22:$EE22)+SUMIF('SPACELOG 6 BP'!$F$2:$EE$2,DJ$4,'SPACELOG 6 BP'!$F22:$EE22)+SUMIF('SPACELOG 7 BP'!$F$2:$EE$2,DJ$4,'SPACELOG 7 BP'!$F22:$EE22)+SUMIF('SPACELOG 8 BP'!$F$2:$EE$2,DJ$4,'SPACELOG 8 BP'!$F22:$EE22)+SUMIF('SPACELOG 9 BP'!$F$2:$EE$2,DJ$4,'SPACELOG 9 BP'!$F22:$EE22)+SUMIF('SPACELOG 10 BP'!$F$2:$EE$2,DJ$4,'SPACELOG 10 BP'!$F22:$EE22)+SUMIF('SPACELOG 11 BP'!$F$2:$EE$2,DJ$4,'SPACELOG 11 BP'!$F22:$EE22)+SUMIF('SPACELOG 12 BP'!$F$2:$EE$2,DJ$4,'SPACELOG 12 BP'!$F22:$EE22)</f>
        <v>520</v>
      </c>
      <c r="DK22" s="13">
        <f>SUMIF('reporting montigny'!$F$2:$EE$2,DK$4,'reporting montigny'!$F22:$EE22)+SUMIF('reporting boissy'!$F$2:$EE$2,DK$4,'reporting boissy'!$F22:$EE22)+SUMIF('reporting moussy'!$F$2:$EE$2,DK$4,'reporting moussy'!$F22:$EE22)+SUMIF('reporting trappes'!$F$2:$EE$2,DK$4,'reporting trappes'!$F22:$EE22)+SUMIF('SPACELOG 5 BP'!$F$2:$EE$2,DK$4,'SPACELOG 5 BP'!$F22:$EE22)+SUMIF('SPACELOG 6 BP'!$F$2:$EE$2,DK$4,'SPACELOG 6 BP'!$F22:$EE22)+SUMIF('SPACELOG 7 BP'!$F$2:$EE$2,DK$4,'SPACELOG 7 BP'!$F22:$EE22)+SUMIF('SPACELOG 8 BP'!$F$2:$EE$2,DK$4,'SPACELOG 8 BP'!$F22:$EE22)+SUMIF('SPACELOG 9 BP'!$F$2:$EE$2,DK$4,'SPACELOG 9 BP'!$F22:$EE22)+SUMIF('SPACELOG 10 BP'!$F$2:$EE$2,DK$4,'SPACELOG 10 BP'!$F22:$EE22)+SUMIF('SPACELOG 11 BP'!$F$2:$EE$2,DK$4,'SPACELOG 11 BP'!$F22:$EE22)+SUMIF('SPACELOG 12 BP'!$F$2:$EE$2,DK$4,'SPACELOG 12 BP'!$F22:$EE22)</f>
        <v>520</v>
      </c>
      <c r="DL22" s="13">
        <f>SUMIF('reporting montigny'!$F$2:$EE$2,DL$4,'reporting montigny'!$F22:$EE22)+SUMIF('reporting boissy'!$F$2:$EE$2,DL$4,'reporting boissy'!$F22:$EE22)+SUMIF('reporting moussy'!$F$2:$EE$2,DL$4,'reporting moussy'!$F22:$EE22)+SUMIF('reporting trappes'!$F$2:$EE$2,DL$4,'reporting trappes'!$F22:$EE22)+SUMIF('SPACELOG 5 BP'!$F$2:$EE$2,DL$4,'SPACELOG 5 BP'!$F22:$EE22)+SUMIF('SPACELOG 6 BP'!$F$2:$EE$2,DL$4,'SPACELOG 6 BP'!$F22:$EE22)+SUMIF('SPACELOG 7 BP'!$F$2:$EE$2,DL$4,'SPACELOG 7 BP'!$F22:$EE22)+SUMIF('SPACELOG 8 BP'!$F$2:$EE$2,DL$4,'SPACELOG 8 BP'!$F22:$EE22)+SUMIF('SPACELOG 9 BP'!$F$2:$EE$2,DL$4,'SPACELOG 9 BP'!$F22:$EE22)+SUMIF('SPACELOG 10 BP'!$F$2:$EE$2,DL$4,'SPACELOG 10 BP'!$F22:$EE22)+SUMIF('SPACELOG 11 BP'!$F$2:$EE$2,DL$4,'SPACELOG 11 BP'!$F22:$EE22)+SUMIF('SPACELOG 12 BP'!$F$2:$EE$2,DL$4,'SPACELOG 12 BP'!$F22:$EE22)</f>
        <v>520</v>
      </c>
      <c r="DM22" s="13">
        <f>SUMIF('reporting montigny'!$F$2:$EE$2,DM$4,'reporting montigny'!$F22:$EE22)+SUMIF('reporting boissy'!$F$2:$EE$2,DM$4,'reporting boissy'!$F22:$EE22)+SUMIF('reporting moussy'!$F$2:$EE$2,DM$4,'reporting moussy'!$F22:$EE22)+SUMIF('reporting trappes'!$F$2:$EE$2,DM$4,'reporting trappes'!$F22:$EE22)+SUMIF('SPACELOG 5 BP'!$F$2:$EE$2,DM$4,'SPACELOG 5 BP'!$F22:$EE22)+SUMIF('SPACELOG 6 BP'!$F$2:$EE$2,DM$4,'SPACELOG 6 BP'!$F22:$EE22)+SUMIF('SPACELOG 7 BP'!$F$2:$EE$2,DM$4,'SPACELOG 7 BP'!$F22:$EE22)+SUMIF('SPACELOG 8 BP'!$F$2:$EE$2,DM$4,'SPACELOG 8 BP'!$F22:$EE22)+SUMIF('SPACELOG 9 BP'!$F$2:$EE$2,DM$4,'SPACELOG 9 BP'!$F22:$EE22)+SUMIF('SPACELOG 10 BP'!$F$2:$EE$2,DM$4,'SPACELOG 10 BP'!$F22:$EE22)+SUMIF('SPACELOG 11 BP'!$F$2:$EE$2,DM$4,'SPACELOG 11 BP'!$F22:$EE22)+SUMIF('SPACELOG 12 BP'!$F$2:$EE$2,DM$4,'SPACELOG 12 BP'!$F22:$EE22)</f>
        <v>520</v>
      </c>
      <c r="DN22" s="13">
        <f>SUMIF('reporting montigny'!$F$2:$EE$2,DN$4,'reporting montigny'!$F22:$EE22)+SUMIF('reporting boissy'!$F$2:$EE$2,DN$4,'reporting boissy'!$F22:$EE22)+SUMIF('reporting moussy'!$F$2:$EE$2,DN$4,'reporting moussy'!$F22:$EE22)+SUMIF('reporting trappes'!$F$2:$EE$2,DN$4,'reporting trappes'!$F22:$EE22)+SUMIF('SPACELOG 5 BP'!$F$2:$EE$2,DN$4,'SPACELOG 5 BP'!$F22:$EE22)+SUMIF('SPACELOG 6 BP'!$F$2:$EE$2,DN$4,'SPACELOG 6 BP'!$F22:$EE22)+SUMIF('SPACELOG 7 BP'!$F$2:$EE$2,DN$4,'SPACELOG 7 BP'!$F22:$EE22)+SUMIF('SPACELOG 8 BP'!$F$2:$EE$2,DN$4,'SPACELOG 8 BP'!$F22:$EE22)+SUMIF('SPACELOG 9 BP'!$F$2:$EE$2,DN$4,'SPACELOG 9 BP'!$F22:$EE22)+SUMIF('SPACELOG 10 BP'!$F$2:$EE$2,DN$4,'SPACELOG 10 BP'!$F22:$EE22)+SUMIF('SPACELOG 11 BP'!$F$2:$EE$2,DN$4,'SPACELOG 11 BP'!$F22:$EE22)+SUMIF('SPACELOG 12 BP'!$F$2:$EE$2,DN$4,'SPACELOG 12 BP'!$F22:$EE22)</f>
        <v>520</v>
      </c>
      <c r="DO22" s="13">
        <f>SUMIF('reporting montigny'!$F$2:$EE$2,DO$4,'reporting montigny'!$F22:$EE22)+SUMIF('reporting boissy'!$F$2:$EE$2,DO$4,'reporting boissy'!$F22:$EE22)+SUMIF('reporting moussy'!$F$2:$EE$2,DO$4,'reporting moussy'!$F22:$EE22)+SUMIF('reporting trappes'!$F$2:$EE$2,DO$4,'reporting trappes'!$F22:$EE22)+SUMIF('SPACELOG 5 BP'!$F$2:$EE$2,DO$4,'SPACELOG 5 BP'!$F22:$EE22)+SUMIF('SPACELOG 6 BP'!$F$2:$EE$2,DO$4,'SPACELOG 6 BP'!$F22:$EE22)+SUMIF('SPACELOG 7 BP'!$F$2:$EE$2,DO$4,'SPACELOG 7 BP'!$F22:$EE22)+SUMIF('SPACELOG 8 BP'!$F$2:$EE$2,DO$4,'SPACELOG 8 BP'!$F22:$EE22)+SUMIF('SPACELOG 9 BP'!$F$2:$EE$2,DO$4,'SPACELOG 9 BP'!$F22:$EE22)+SUMIF('SPACELOG 10 BP'!$F$2:$EE$2,DO$4,'SPACELOG 10 BP'!$F22:$EE22)+SUMIF('SPACELOG 11 BP'!$F$2:$EE$2,DO$4,'SPACELOG 11 BP'!$F22:$EE22)+SUMIF('SPACELOG 12 BP'!$F$2:$EE$2,DO$4,'SPACELOG 12 BP'!$F22:$EE22)</f>
        <v>520</v>
      </c>
      <c r="DP22" s="13">
        <f>SUMIF('reporting montigny'!$F$2:$EE$2,DP$4,'reporting montigny'!$F22:$EE22)+SUMIF('reporting boissy'!$F$2:$EE$2,DP$4,'reporting boissy'!$F22:$EE22)+SUMIF('reporting moussy'!$F$2:$EE$2,DP$4,'reporting moussy'!$F22:$EE22)+SUMIF('reporting trappes'!$F$2:$EE$2,DP$4,'reporting trappes'!$F22:$EE22)+SUMIF('SPACELOG 5 BP'!$F$2:$EE$2,DP$4,'SPACELOG 5 BP'!$F22:$EE22)+SUMIF('SPACELOG 6 BP'!$F$2:$EE$2,DP$4,'SPACELOG 6 BP'!$F22:$EE22)+SUMIF('SPACELOG 7 BP'!$F$2:$EE$2,DP$4,'SPACELOG 7 BP'!$F22:$EE22)+SUMIF('SPACELOG 8 BP'!$F$2:$EE$2,DP$4,'SPACELOG 8 BP'!$F22:$EE22)+SUMIF('SPACELOG 9 BP'!$F$2:$EE$2,DP$4,'SPACELOG 9 BP'!$F22:$EE22)+SUMIF('SPACELOG 10 BP'!$F$2:$EE$2,DP$4,'SPACELOG 10 BP'!$F22:$EE22)+SUMIF('SPACELOG 11 BP'!$F$2:$EE$2,DP$4,'SPACELOG 11 BP'!$F22:$EE22)+SUMIF('SPACELOG 12 BP'!$F$2:$EE$2,DP$4,'SPACELOG 12 BP'!$F22:$EE22)</f>
        <v>520</v>
      </c>
      <c r="DQ22" s="13">
        <f>SUMIF('reporting montigny'!$F$2:$EE$2,DQ$4,'reporting montigny'!$F22:$EE22)+SUMIF('reporting boissy'!$F$2:$EE$2,DQ$4,'reporting boissy'!$F22:$EE22)+SUMIF('reporting moussy'!$F$2:$EE$2,DQ$4,'reporting moussy'!$F22:$EE22)+SUMIF('reporting trappes'!$F$2:$EE$2,DQ$4,'reporting trappes'!$F22:$EE22)+SUMIF('SPACELOG 5 BP'!$F$2:$EE$2,DQ$4,'SPACELOG 5 BP'!$F22:$EE22)+SUMIF('SPACELOG 6 BP'!$F$2:$EE$2,DQ$4,'SPACELOG 6 BP'!$F22:$EE22)+SUMIF('SPACELOG 7 BP'!$F$2:$EE$2,DQ$4,'SPACELOG 7 BP'!$F22:$EE22)+SUMIF('SPACELOG 8 BP'!$F$2:$EE$2,DQ$4,'SPACELOG 8 BP'!$F22:$EE22)+SUMIF('SPACELOG 9 BP'!$F$2:$EE$2,DQ$4,'SPACELOG 9 BP'!$F22:$EE22)+SUMIF('SPACELOG 10 BP'!$F$2:$EE$2,DQ$4,'SPACELOG 10 BP'!$F22:$EE22)+SUMIF('SPACELOG 11 BP'!$F$2:$EE$2,DQ$4,'SPACELOG 11 BP'!$F22:$EE22)+SUMIF('SPACELOG 12 BP'!$F$2:$EE$2,DQ$4,'SPACELOG 12 BP'!$F22:$EE22)</f>
        <v>520</v>
      </c>
      <c r="DR22" s="14">
        <f t="shared" si="17"/>
        <v>6240</v>
      </c>
    </row>
    <row r="23" spans="1:122" x14ac:dyDescent="0.2">
      <c r="E23" s="2" t="s">
        <v>75</v>
      </c>
      <c r="F23" s="13">
        <f>SUMIF('reporting montigny'!$F$2:$EE$2,F$4,'reporting montigny'!$F23:$EE23)+SUMIF('reporting boissy'!$F$2:$EE$2,F$4,'reporting boissy'!$F23:$EE23)+SUMIF('reporting moussy'!$F$2:$EE$2,F$4,'reporting moussy'!$F23:$EE23)+SUMIF('reporting trappes'!$F$2:$EE$2,F$4,'reporting trappes'!$F23:$EE23)+SUMIF('SPACELOG 5 BP'!$F$2:$EE$2,F$4,'SPACELOG 5 BP'!$F23:$EE23)+SUMIF('SPACELOG 6 BP'!$F$2:$EE$2,F$4,'SPACELOG 6 BP'!$F23:$EE23)+SUMIF('SPACELOG 7 BP'!$F$2:$EE$2,F$4,'SPACELOG 7 BP'!$F23:$EE23)+SUMIF('SPACELOG 8 BP'!$F$2:$EE$2,F$4,'SPACELOG 8 BP'!$F23:$EE23)+SUMIF('SPACELOG 9 BP'!$F$2:$EE$2,F$4,'SPACELOG 9 BP'!$F23:$EE23)+SUMIF('SPACELOG 10 BP'!$F$2:$EE$2,F$4,'SPACELOG 10 BP'!$F23:$EE23)+SUMIF('SPACELOG 11 BP'!$F$2:$EE$2,F$4,'SPACELOG 11 BP'!$F23:$EE23)+SUMIF('SPACELOG 12 BP'!$F$2:$EE$2,F$4,'SPACELOG 12 BP'!$F23:$EE23)</f>
        <v>0</v>
      </c>
      <c r="G23" s="13">
        <f>SUMIF('reporting montigny'!$F$2:$EE$2,G$4,'reporting montigny'!$F23:$EE23)+SUMIF('reporting boissy'!$F$2:$EE$2,G$4,'reporting boissy'!$F23:$EE23)+SUMIF('reporting moussy'!$F$2:$EE$2,G$4,'reporting moussy'!$F23:$EE23)+SUMIF('reporting trappes'!$F$2:$EE$2,G$4,'reporting trappes'!$F23:$EE23)+SUMIF('SPACELOG 5 BP'!$F$2:$EE$2,G$4,'SPACELOG 5 BP'!$F23:$EE23)+SUMIF('SPACELOG 6 BP'!$F$2:$EE$2,G$4,'SPACELOG 6 BP'!$F23:$EE23)+SUMIF('SPACELOG 7 BP'!$F$2:$EE$2,G$4,'SPACELOG 7 BP'!$F23:$EE23)+SUMIF('SPACELOG 8 BP'!$F$2:$EE$2,G$4,'SPACELOG 8 BP'!$F23:$EE23)+SUMIF('SPACELOG 9 BP'!$F$2:$EE$2,G$4,'SPACELOG 9 BP'!$F23:$EE23)+SUMIF('SPACELOG 10 BP'!$F$2:$EE$2,G$4,'SPACELOG 10 BP'!$F23:$EE23)+SUMIF('SPACELOG 11 BP'!$F$2:$EE$2,G$4,'SPACELOG 11 BP'!$F23:$EE23)+SUMIF('SPACELOG 12 BP'!$F$2:$EE$2,G$4,'SPACELOG 12 BP'!$F23:$EE23)</f>
        <v>0</v>
      </c>
      <c r="H23" s="13">
        <f>SUMIF('reporting montigny'!$F$2:$EE$2,H$4,'reporting montigny'!$F23:$EE23)+SUMIF('reporting boissy'!$F$2:$EE$2,H$4,'reporting boissy'!$F23:$EE23)+SUMIF('reporting moussy'!$F$2:$EE$2,H$4,'reporting moussy'!$F23:$EE23)+SUMIF('reporting trappes'!$F$2:$EE$2,H$4,'reporting trappes'!$F23:$EE23)+SUMIF('SPACELOG 5 BP'!$F$2:$EE$2,H$4,'SPACELOG 5 BP'!$F23:$EE23)+SUMIF('SPACELOG 6 BP'!$F$2:$EE$2,H$4,'SPACELOG 6 BP'!$F23:$EE23)+SUMIF('SPACELOG 7 BP'!$F$2:$EE$2,H$4,'SPACELOG 7 BP'!$F23:$EE23)+SUMIF('SPACELOG 8 BP'!$F$2:$EE$2,H$4,'SPACELOG 8 BP'!$F23:$EE23)+SUMIF('SPACELOG 9 BP'!$F$2:$EE$2,H$4,'SPACELOG 9 BP'!$F23:$EE23)+SUMIF('SPACELOG 10 BP'!$F$2:$EE$2,H$4,'SPACELOG 10 BP'!$F23:$EE23)+SUMIF('SPACELOG 11 BP'!$F$2:$EE$2,H$4,'SPACELOG 11 BP'!$F23:$EE23)+SUMIF('SPACELOG 12 BP'!$F$2:$EE$2,H$4,'SPACELOG 12 BP'!$F23:$EE23)</f>
        <v>0</v>
      </c>
      <c r="I23" s="13">
        <f>SUMIF('reporting montigny'!$F$2:$EE$2,I$4,'reporting montigny'!$F23:$EE23)+SUMIF('reporting boissy'!$F$2:$EE$2,I$4,'reporting boissy'!$F23:$EE23)+SUMIF('reporting moussy'!$F$2:$EE$2,I$4,'reporting moussy'!$F23:$EE23)+SUMIF('reporting trappes'!$F$2:$EE$2,I$4,'reporting trappes'!$F23:$EE23)+SUMIF('SPACELOG 5 BP'!$F$2:$EE$2,I$4,'SPACELOG 5 BP'!$F23:$EE23)+SUMIF('SPACELOG 6 BP'!$F$2:$EE$2,I$4,'SPACELOG 6 BP'!$F23:$EE23)+SUMIF('SPACELOG 7 BP'!$F$2:$EE$2,I$4,'SPACELOG 7 BP'!$F23:$EE23)+SUMIF('SPACELOG 8 BP'!$F$2:$EE$2,I$4,'SPACELOG 8 BP'!$F23:$EE23)+SUMIF('SPACELOG 9 BP'!$F$2:$EE$2,I$4,'SPACELOG 9 BP'!$F23:$EE23)+SUMIF('SPACELOG 10 BP'!$F$2:$EE$2,I$4,'SPACELOG 10 BP'!$F23:$EE23)+SUMIF('SPACELOG 11 BP'!$F$2:$EE$2,I$4,'SPACELOG 11 BP'!$F23:$EE23)+SUMIF('SPACELOG 12 BP'!$F$2:$EE$2,I$4,'SPACELOG 12 BP'!$F23:$EE23)</f>
        <v>0</v>
      </c>
      <c r="J23" s="13">
        <f>SUMIF('reporting montigny'!$F$2:$EE$2,J$4,'reporting montigny'!$F23:$EE23)+SUMIF('reporting boissy'!$F$2:$EE$2,J$4,'reporting boissy'!$F23:$EE23)+SUMIF('reporting moussy'!$F$2:$EE$2,J$4,'reporting moussy'!$F23:$EE23)+SUMIF('reporting trappes'!$F$2:$EE$2,J$4,'reporting trappes'!$F23:$EE23)+SUMIF('SPACELOG 5 BP'!$F$2:$EE$2,J$4,'SPACELOG 5 BP'!$F23:$EE23)+SUMIF('SPACELOG 6 BP'!$F$2:$EE$2,J$4,'SPACELOG 6 BP'!$F23:$EE23)+SUMIF('SPACELOG 7 BP'!$F$2:$EE$2,J$4,'SPACELOG 7 BP'!$F23:$EE23)+SUMIF('SPACELOG 8 BP'!$F$2:$EE$2,J$4,'SPACELOG 8 BP'!$F23:$EE23)+SUMIF('SPACELOG 9 BP'!$F$2:$EE$2,J$4,'SPACELOG 9 BP'!$F23:$EE23)+SUMIF('SPACELOG 10 BP'!$F$2:$EE$2,J$4,'SPACELOG 10 BP'!$F23:$EE23)+SUMIF('SPACELOG 11 BP'!$F$2:$EE$2,J$4,'SPACELOG 11 BP'!$F23:$EE23)+SUMIF('SPACELOG 12 BP'!$F$2:$EE$2,J$4,'SPACELOG 12 BP'!$F23:$EE23)</f>
        <v>0</v>
      </c>
      <c r="K23" s="13">
        <f>SUMIF('reporting montigny'!$F$2:$EE$2,K$4,'reporting montigny'!$F23:$EE23)+SUMIF('reporting boissy'!$F$2:$EE$2,K$4,'reporting boissy'!$F23:$EE23)+SUMIF('reporting moussy'!$F$2:$EE$2,K$4,'reporting moussy'!$F23:$EE23)+SUMIF('reporting trappes'!$F$2:$EE$2,K$4,'reporting trappes'!$F23:$EE23)+SUMIF('SPACELOG 5 BP'!$F$2:$EE$2,K$4,'SPACELOG 5 BP'!$F23:$EE23)+SUMIF('SPACELOG 6 BP'!$F$2:$EE$2,K$4,'SPACELOG 6 BP'!$F23:$EE23)+SUMIF('SPACELOG 7 BP'!$F$2:$EE$2,K$4,'SPACELOG 7 BP'!$F23:$EE23)+SUMIF('SPACELOG 8 BP'!$F$2:$EE$2,K$4,'SPACELOG 8 BP'!$F23:$EE23)+SUMIF('SPACELOG 9 BP'!$F$2:$EE$2,K$4,'SPACELOG 9 BP'!$F23:$EE23)+SUMIF('SPACELOG 10 BP'!$F$2:$EE$2,K$4,'SPACELOG 10 BP'!$F23:$EE23)+SUMIF('SPACELOG 11 BP'!$F$2:$EE$2,K$4,'SPACELOG 11 BP'!$F23:$EE23)+SUMIF('SPACELOG 12 BP'!$F$2:$EE$2,K$4,'SPACELOG 12 BP'!$F23:$EE23)</f>
        <v>0</v>
      </c>
      <c r="L23" s="13">
        <f>SUMIF('reporting montigny'!$F$2:$EE$2,L$4,'reporting montigny'!$F23:$EE23)+SUMIF('reporting boissy'!$F$2:$EE$2,L$4,'reporting boissy'!$F23:$EE23)+SUMIF('reporting moussy'!$F$2:$EE$2,L$4,'reporting moussy'!$F23:$EE23)+SUMIF('reporting trappes'!$F$2:$EE$2,L$4,'reporting trappes'!$F23:$EE23)+SUMIF('SPACELOG 5 BP'!$F$2:$EE$2,L$4,'SPACELOG 5 BP'!$F23:$EE23)+SUMIF('SPACELOG 6 BP'!$F$2:$EE$2,L$4,'SPACELOG 6 BP'!$F23:$EE23)+SUMIF('SPACELOG 7 BP'!$F$2:$EE$2,L$4,'SPACELOG 7 BP'!$F23:$EE23)+SUMIF('SPACELOG 8 BP'!$F$2:$EE$2,L$4,'SPACELOG 8 BP'!$F23:$EE23)+SUMIF('SPACELOG 9 BP'!$F$2:$EE$2,L$4,'SPACELOG 9 BP'!$F23:$EE23)+SUMIF('SPACELOG 10 BP'!$F$2:$EE$2,L$4,'SPACELOG 10 BP'!$F23:$EE23)+SUMIF('SPACELOG 11 BP'!$F$2:$EE$2,L$4,'SPACELOG 11 BP'!$F23:$EE23)+SUMIF('SPACELOG 12 BP'!$F$2:$EE$2,L$4,'SPACELOG 12 BP'!$F23:$EE23)</f>
        <v>0</v>
      </c>
      <c r="M23" s="13">
        <f>SUMIF('reporting montigny'!$F$2:$EE$2,M$4,'reporting montigny'!$F23:$EE23)+SUMIF('reporting boissy'!$F$2:$EE$2,M$4,'reporting boissy'!$F23:$EE23)+SUMIF('reporting moussy'!$F$2:$EE$2,M$4,'reporting moussy'!$F23:$EE23)+SUMIF('reporting trappes'!$F$2:$EE$2,M$4,'reporting trappes'!$F23:$EE23)+SUMIF('SPACELOG 5 BP'!$F$2:$EE$2,M$4,'SPACELOG 5 BP'!$F23:$EE23)+SUMIF('SPACELOG 6 BP'!$F$2:$EE$2,M$4,'SPACELOG 6 BP'!$F23:$EE23)+SUMIF('SPACELOG 7 BP'!$F$2:$EE$2,M$4,'SPACELOG 7 BP'!$F23:$EE23)+SUMIF('SPACELOG 8 BP'!$F$2:$EE$2,M$4,'SPACELOG 8 BP'!$F23:$EE23)+SUMIF('SPACELOG 9 BP'!$F$2:$EE$2,M$4,'SPACELOG 9 BP'!$F23:$EE23)+SUMIF('SPACELOG 10 BP'!$F$2:$EE$2,M$4,'SPACELOG 10 BP'!$F23:$EE23)+SUMIF('SPACELOG 11 BP'!$F$2:$EE$2,M$4,'SPACELOG 11 BP'!$F23:$EE23)+SUMIF('SPACELOG 12 BP'!$F$2:$EE$2,M$4,'SPACELOG 12 BP'!$F23:$EE23)</f>
        <v>0</v>
      </c>
      <c r="N23" s="13">
        <f>SUMIF('reporting montigny'!$F$2:$EE$2,N$4,'reporting montigny'!$F23:$EE23)+SUMIF('reporting boissy'!$F$2:$EE$2,N$4,'reporting boissy'!$F23:$EE23)+SUMIF('reporting moussy'!$F$2:$EE$2,N$4,'reporting moussy'!$F23:$EE23)+SUMIF('reporting trappes'!$F$2:$EE$2,N$4,'reporting trappes'!$F23:$EE23)+SUMIF('SPACELOG 5 BP'!$F$2:$EE$2,N$4,'SPACELOG 5 BP'!$F23:$EE23)+SUMIF('SPACELOG 6 BP'!$F$2:$EE$2,N$4,'SPACELOG 6 BP'!$F23:$EE23)+SUMIF('SPACELOG 7 BP'!$F$2:$EE$2,N$4,'SPACELOG 7 BP'!$F23:$EE23)+SUMIF('SPACELOG 8 BP'!$F$2:$EE$2,N$4,'SPACELOG 8 BP'!$F23:$EE23)+SUMIF('SPACELOG 9 BP'!$F$2:$EE$2,N$4,'SPACELOG 9 BP'!$F23:$EE23)+SUMIF('SPACELOG 10 BP'!$F$2:$EE$2,N$4,'SPACELOG 10 BP'!$F23:$EE23)+SUMIF('SPACELOG 11 BP'!$F$2:$EE$2,N$4,'SPACELOG 11 BP'!$F23:$EE23)+SUMIF('SPACELOG 12 BP'!$F$2:$EE$2,N$4,'SPACELOG 12 BP'!$F23:$EE23)</f>
        <v>0</v>
      </c>
      <c r="O23" s="13">
        <f>SUMIF('reporting montigny'!$F$2:$EE$2,O$4,'reporting montigny'!$F23:$EE23)+SUMIF('reporting boissy'!$F$2:$EE$2,O$4,'reporting boissy'!$F23:$EE23)+SUMIF('reporting moussy'!$F$2:$EE$2,O$4,'reporting moussy'!$F23:$EE23)+SUMIF('reporting trappes'!$F$2:$EE$2,O$4,'reporting trappes'!$F23:$EE23)+SUMIF('SPACELOG 5 BP'!$F$2:$EE$2,O$4,'SPACELOG 5 BP'!$F23:$EE23)+SUMIF('SPACELOG 6 BP'!$F$2:$EE$2,O$4,'SPACELOG 6 BP'!$F23:$EE23)+SUMIF('SPACELOG 7 BP'!$F$2:$EE$2,O$4,'SPACELOG 7 BP'!$F23:$EE23)+SUMIF('SPACELOG 8 BP'!$F$2:$EE$2,O$4,'SPACELOG 8 BP'!$F23:$EE23)+SUMIF('SPACELOG 9 BP'!$F$2:$EE$2,O$4,'SPACELOG 9 BP'!$F23:$EE23)+SUMIF('SPACELOG 10 BP'!$F$2:$EE$2,O$4,'SPACELOG 10 BP'!$F23:$EE23)+SUMIF('SPACELOG 11 BP'!$F$2:$EE$2,O$4,'SPACELOG 11 BP'!$F23:$EE23)+SUMIF('SPACELOG 12 BP'!$F$2:$EE$2,O$4,'SPACELOG 12 BP'!$F23:$EE23)</f>
        <v>0</v>
      </c>
      <c r="P23" s="13">
        <f>SUMIF('reporting montigny'!$F$2:$EE$2,P$4,'reporting montigny'!$F23:$EE23)+SUMIF('reporting boissy'!$F$2:$EE$2,P$4,'reporting boissy'!$F23:$EE23)+SUMIF('reporting moussy'!$F$2:$EE$2,P$4,'reporting moussy'!$F23:$EE23)+SUMIF('reporting trappes'!$F$2:$EE$2,P$4,'reporting trappes'!$F23:$EE23)+SUMIF('SPACELOG 5 BP'!$F$2:$EE$2,P$4,'SPACELOG 5 BP'!$F23:$EE23)+SUMIF('SPACELOG 6 BP'!$F$2:$EE$2,P$4,'SPACELOG 6 BP'!$F23:$EE23)+SUMIF('SPACELOG 7 BP'!$F$2:$EE$2,P$4,'SPACELOG 7 BP'!$F23:$EE23)+SUMIF('SPACELOG 8 BP'!$F$2:$EE$2,P$4,'SPACELOG 8 BP'!$F23:$EE23)+SUMIF('SPACELOG 9 BP'!$F$2:$EE$2,P$4,'SPACELOG 9 BP'!$F23:$EE23)+SUMIF('SPACELOG 10 BP'!$F$2:$EE$2,P$4,'SPACELOG 10 BP'!$F23:$EE23)+SUMIF('SPACELOG 11 BP'!$F$2:$EE$2,P$4,'SPACELOG 11 BP'!$F23:$EE23)+SUMIF('SPACELOG 12 BP'!$F$2:$EE$2,P$4,'SPACELOG 12 BP'!$F23:$EE23)</f>
        <v>0</v>
      </c>
      <c r="Q23" s="13">
        <f>SUMIF('reporting montigny'!$F$2:$EE$2,Q$4,'reporting montigny'!$F23:$EE23)+SUMIF('reporting boissy'!$F$2:$EE$2,Q$4,'reporting boissy'!$F23:$EE23)+SUMIF('reporting moussy'!$F$2:$EE$2,Q$4,'reporting moussy'!$F23:$EE23)+SUMIF('reporting trappes'!$F$2:$EE$2,Q$4,'reporting trappes'!$F23:$EE23)+SUMIF('SPACELOG 5 BP'!$F$2:$EE$2,Q$4,'SPACELOG 5 BP'!$F23:$EE23)+SUMIF('SPACELOG 6 BP'!$F$2:$EE$2,Q$4,'SPACELOG 6 BP'!$F23:$EE23)+SUMIF('SPACELOG 7 BP'!$F$2:$EE$2,Q$4,'SPACELOG 7 BP'!$F23:$EE23)+SUMIF('SPACELOG 8 BP'!$F$2:$EE$2,Q$4,'SPACELOG 8 BP'!$F23:$EE23)+SUMIF('SPACELOG 9 BP'!$F$2:$EE$2,Q$4,'SPACELOG 9 BP'!$F23:$EE23)+SUMIF('SPACELOG 10 BP'!$F$2:$EE$2,Q$4,'SPACELOG 10 BP'!$F23:$EE23)+SUMIF('SPACELOG 11 BP'!$F$2:$EE$2,Q$4,'SPACELOG 11 BP'!$F23:$EE23)+SUMIF('SPACELOG 12 BP'!$F$2:$EE$2,Q$4,'SPACELOG 12 BP'!$F23:$EE23)</f>
        <v>0</v>
      </c>
      <c r="R23" s="14">
        <f t="shared" si="9"/>
        <v>0</v>
      </c>
      <c r="S23" s="13">
        <f>SUMIF('reporting montigny'!$F$2:$EE$2,S$4,'reporting montigny'!$F23:$EE23)+SUMIF('reporting boissy'!$F$2:$EE$2,S$4,'reporting boissy'!$F23:$EE23)+SUMIF('reporting moussy'!$F$2:$EE$2,S$4,'reporting moussy'!$F23:$EE23)+SUMIF('reporting trappes'!$F$2:$EE$2,S$4,'reporting trappes'!$F23:$EE23)+SUMIF('SPACELOG 5 BP'!$F$2:$EE$2,S$4,'SPACELOG 5 BP'!$F23:$EE23)+SUMIF('SPACELOG 6 BP'!$F$2:$EE$2,S$4,'SPACELOG 6 BP'!$F23:$EE23)+SUMIF('SPACELOG 7 BP'!$F$2:$EE$2,S$4,'SPACELOG 7 BP'!$F23:$EE23)+SUMIF('SPACELOG 8 BP'!$F$2:$EE$2,S$4,'SPACELOG 8 BP'!$F23:$EE23)+SUMIF('SPACELOG 9 BP'!$F$2:$EE$2,S$4,'SPACELOG 9 BP'!$F23:$EE23)+SUMIF('SPACELOG 10 BP'!$F$2:$EE$2,S$4,'SPACELOG 10 BP'!$F23:$EE23)+SUMIF('SPACELOG 11 BP'!$F$2:$EE$2,S$4,'SPACELOG 11 BP'!$F23:$EE23)+SUMIF('SPACELOG 12 BP'!$F$2:$EE$2,S$4,'SPACELOG 12 BP'!$F23:$EE23)</f>
        <v>0</v>
      </c>
      <c r="T23" s="13">
        <f>SUMIF('reporting montigny'!$F$2:$EE$2,T$4,'reporting montigny'!$F23:$EE23)+SUMIF('reporting boissy'!$F$2:$EE$2,T$4,'reporting boissy'!$F23:$EE23)+SUMIF('reporting moussy'!$F$2:$EE$2,T$4,'reporting moussy'!$F23:$EE23)+SUMIF('reporting trappes'!$F$2:$EE$2,T$4,'reporting trappes'!$F23:$EE23)+SUMIF('SPACELOG 5 BP'!$F$2:$EE$2,T$4,'SPACELOG 5 BP'!$F23:$EE23)+SUMIF('SPACELOG 6 BP'!$F$2:$EE$2,T$4,'SPACELOG 6 BP'!$F23:$EE23)+SUMIF('SPACELOG 7 BP'!$F$2:$EE$2,T$4,'SPACELOG 7 BP'!$F23:$EE23)+SUMIF('SPACELOG 8 BP'!$F$2:$EE$2,T$4,'SPACELOG 8 BP'!$F23:$EE23)+SUMIF('SPACELOG 9 BP'!$F$2:$EE$2,T$4,'SPACELOG 9 BP'!$F23:$EE23)+SUMIF('SPACELOG 10 BP'!$F$2:$EE$2,T$4,'SPACELOG 10 BP'!$F23:$EE23)+SUMIF('SPACELOG 11 BP'!$F$2:$EE$2,T$4,'SPACELOG 11 BP'!$F23:$EE23)+SUMIF('SPACELOG 12 BP'!$F$2:$EE$2,T$4,'SPACELOG 12 BP'!$F23:$EE23)</f>
        <v>0</v>
      </c>
      <c r="U23" s="13">
        <f>SUMIF('reporting montigny'!$F$2:$EE$2,U$4,'reporting montigny'!$F23:$EE23)+SUMIF('reporting boissy'!$F$2:$EE$2,U$4,'reporting boissy'!$F23:$EE23)+SUMIF('reporting moussy'!$F$2:$EE$2,U$4,'reporting moussy'!$F23:$EE23)+SUMIF('reporting trappes'!$F$2:$EE$2,U$4,'reporting trappes'!$F23:$EE23)+SUMIF('SPACELOG 5 BP'!$F$2:$EE$2,U$4,'SPACELOG 5 BP'!$F23:$EE23)+SUMIF('SPACELOG 6 BP'!$F$2:$EE$2,U$4,'SPACELOG 6 BP'!$F23:$EE23)+SUMIF('SPACELOG 7 BP'!$F$2:$EE$2,U$4,'SPACELOG 7 BP'!$F23:$EE23)+SUMIF('SPACELOG 8 BP'!$F$2:$EE$2,U$4,'SPACELOG 8 BP'!$F23:$EE23)+SUMIF('SPACELOG 9 BP'!$F$2:$EE$2,U$4,'SPACELOG 9 BP'!$F23:$EE23)+SUMIF('SPACELOG 10 BP'!$F$2:$EE$2,U$4,'SPACELOG 10 BP'!$F23:$EE23)+SUMIF('SPACELOG 11 BP'!$F$2:$EE$2,U$4,'SPACELOG 11 BP'!$F23:$EE23)+SUMIF('SPACELOG 12 BP'!$F$2:$EE$2,U$4,'SPACELOG 12 BP'!$F23:$EE23)</f>
        <v>0</v>
      </c>
      <c r="V23" s="13">
        <f>SUMIF('reporting montigny'!$F$2:$EE$2,V$4,'reporting montigny'!$F23:$EE23)+SUMIF('reporting boissy'!$F$2:$EE$2,V$4,'reporting boissy'!$F23:$EE23)+SUMIF('reporting moussy'!$F$2:$EE$2,V$4,'reporting moussy'!$F23:$EE23)+SUMIF('reporting trappes'!$F$2:$EE$2,V$4,'reporting trappes'!$F23:$EE23)+SUMIF('SPACELOG 5 BP'!$F$2:$EE$2,V$4,'SPACELOG 5 BP'!$F23:$EE23)+SUMIF('SPACELOG 6 BP'!$F$2:$EE$2,V$4,'SPACELOG 6 BP'!$F23:$EE23)+SUMIF('SPACELOG 7 BP'!$F$2:$EE$2,V$4,'SPACELOG 7 BP'!$F23:$EE23)+SUMIF('SPACELOG 8 BP'!$F$2:$EE$2,V$4,'SPACELOG 8 BP'!$F23:$EE23)+SUMIF('SPACELOG 9 BP'!$F$2:$EE$2,V$4,'SPACELOG 9 BP'!$F23:$EE23)+SUMIF('SPACELOG 10 BP'!$F$2:$EE$2,V$4,'SPACELOG 10 BP'!$F23:$EE23)+SUMIF('SPACELOG 11 BP'!$F$2:$EE$2,V$4,'SPACELOG 11 BP'!$F23:$EE23)+SUMIF('SPACELOG 12 BP'!$F$2:$EE$2,V$4,'SPACELOG 12 BP'!$F23:$EE23)</f>
        <v>0</v>
      </c>
      <c r="W23" s="13">
        <f>SUMIF('reporting montigny'!$F$2:$EE$2,W$4,'reporting montigny'!$F23:$EE23)+SUMIF('reporting boissy'!$F$2:$EE$2,W$4,'reporting boissy'!$F23:$EE23)+SUMIF('reporting moussy'!$F$2:$EE$2,W$4,'reporting moussy'!$F23:$EE23)+SUMIF('reporting trappes'!$F$2:$EE$2,W$4,'reporting trappes'!$F23:$EE23)+SUMIF('SPACELOG 5 BP'!$F$2:$EE$2,W$4,'SPACELOG 5 BP'!$F23:$EE23)+SUMIF('SPACELOG 6 BP'!$F$2:$EE$2,W$4,'SPACELOG 6 BP'!$F23:$EE23)+SUMIF('SPACELOG 7 BP'!$F$2:$EE$2,W$4,'SPACELOG 7 BP'!$F23:$EE23)+SUMIF('SPACELOG 8 BP'!$F$2:$EE$2,W$4,'SPACELOG 8 BP'!$F23:$EE23)+SUMIF('SPACELOG 9 BP'!$F$2:$EE$2,W$4,'SPACELOG 9 BP'!$F23:$EE23)+SUMIF('SPACELOG 10 BP'!$F$2:$EE$2,W$4,'SPACELOG 10 BP'!$F23:$EE23)+SUMIF('SPACELOG 11 BP'!$F$2:$EE$2,W$4,'SPACELOG 11 BP'!$F23:$EE23)+SUMIF('SPACELOG 12 BP'!$F$2:$EE$2,W$4,'SPACELOG 12 BP'!$F23:$EE23)</f>
        <v>100</v>
      </c>
      <c r="X23" s="13">
        <f>SUMIF('reporting montigny'!$F$2:$EE$2,X$4,'reporting montigny'!$F23:$EE23)+SUMIF('reporting boissy'!$F$2:$EE$2,X$4,'reporting boissy'!$F23:$EE23)+SUMIF('reporting moussy'!$F$2:$EE$2,X$4,'reporting moussy'!$F23:$EE23)+SUMIF('reporting trappes'!$F$2:$EE$2,X$4,'reporting trappes'!$F23:$EE23)+SUMIF('SPACELOG 5 BP'!$F$2:$EE$2,X$4,'SPACELOG 5 BP'!$F23:$EE23)+SUMIF('SPACELOG 6 BP'!$F$2:$EE$2,X$4,'SPACELOG 6 BP'!$F23:$EE23)+SUMIF('SPACELOG 7 BP'!$F$2:$EE$2,X$4,'SPACELOG 7 BP'!$F23:$EE23)+SUMIF('SPACELOG 8 BP'!$F$2:$EE$2,X$4,'SPACELOG 8 BP'!$F23:$EE23)+SUMIF('SPACELOG 9 BP'!$F$2:$EE$2,X$4,'SPACELOG 9 BP'!$F23:$EE23)+SUMIF('SPACELOG 10 BP'!$F$2:$EE$2,X$4,'SPACELOG 10 BP'!$F23:$EE23)+SUMIF('SPACELOG 11 BP'!$F$2:$EE$2,X$4,'SPACELOG 11 BP'!$F23:$EE23)+SUMIF('SPACELOG 12 BP'!$F$2:$EE$2,X$4,'SPACELOG 12 BP'!$F23:$EE23)</f>
        <v>100</v>
      </c>
      <c r="Y23" s="13">
        <f>SUMIF('reporting montigny'!$F$2:$EE$2,Y$4,'reporting montigny'!$F23:$EE23)+SUMIF('reporting boissy'!$F$2:$EE$2,Y$4,'reporting boissy'!$F23:$EE23)+SUMIF('reporting moussy'!$F$2:$EE$2,Y$4,'reporting moussy'!$F23:$EE23)+SUMIF('reporting trappes'!$F$2:$EE$2,Y$4,'reporting trappes'!$F23:$EE23)+SUMIF('SPACELOG 5 BP'!$F$2:$EE$2,Y$4,'SPACELOG 5 BP'!$F23:$EE23)+SUMIF('SPACELOG 6 BP'!$F$2:$EE$2,Y$4,'SPACELOG 6 BP'!$F23:$EE23)+SUMIF('SPACELOG 7 BP'!$F$2:$EE$2,Y$4,'SPACELOG 7 BP'!$F23:$EE23)+SUMIF('SPACELOG 8 BP'!$F$2:$EE$2,Y$4,'SPACELOG 8 BP'!$F23:$EE23)+SUMIF('SPACELOG 9 BP'!$F$2:$EE$2,Y$4,'SPACELOG 9 BP'!$F23:$EE23)+SUMIF('SPACELOG 10 BP'!$F$2:$EE$2,Y$4,'SPACELOG 10 BP'!$F23:$EE23)+SUMIF('SPACELOG 11 BP'!$F$2:$EE$2,Y$4,'SPACELOG 11 BP'!$F23:$EE23)+SUMIF('SPACELOG 12 BP'!$F$2:$EE$2,Y$4,'SPACELOG 12 BP'!$F23:$EE23)</f>
        <v>100</v>
      </c>
      <c r="Z23" s="13">
        <f>SUMIF('reporting montigny'!$F$2:$EE$2,Z$4,'reporting montigny'!$F23:$EE23)+SUMIF('reporting boissy'!$F$2:$EE$2,Z$4,'reporting boissy'!$F23:$EE23)+SUMIF('reporting moussy'!$F$2:$EE$2,Z$4,'reporting moussy'!$F23:$EE23)+SUMIF('reporting trappes'!$F$2:$EE$2,Z$4,'reporting trappes'!$F23:$EE23)+SUMIF('SPACELOG 5 BP'!$F$2:$EE$2,Z$4,'SPACELOG 5 BP'!$F23:$EE23)+SUMIF('SPACELOG 6 BP'!$F$2:$EE$2,Z$4,'SPACELOG 6 BP'!$F23:$EE23)+SUMIF('SPACELOG 7 BP'!$F$2:$EE$2,Z$4,'SPACELOG 7 BP'!$F23:$EE23)+SUMIF('SPACELOG 8 BP'!$F$2:$EE$2,Z$4,'SPACELOG 8 BP'!$F23:$EE23)+SUMIF('SPACELOG 9 BP'!$F$2:$EE$2,Z$4,'SPACELOG 9 BP'!$F23:$EE23)+SUMIF('SPACELOG 10 BP'!$F$2:$EE$2,Z$4,'SPACELOG 10 BP'!$F23:$EE23)+SUMIF('SPACELOG 11 BP'!$F$2:$EE$2,Z$4,'SPACELOG 11 BP'!$F23:$EE23)+SUMIF('SPACELOG 12 BP'!$F$2:$EE$2,Z$4,'SPACELOG 12 BP'!$F23:$EE23)</f>
        <v>100</v>
      </c>
      <c r="AA23" s="13">
        <f>SUMIF('reporting montigny'!$F$2:$EE$2,AA$4,'reporting montigny'!$F23:$EE23)+SUMIF('reporting boissy'!$F$2:$EE$2,AA$4,'reporting boissy'!$F23:$EE23)+SUMIF('reporting moussy'!$F$2:$EE$2,AA$4,'reporting moussy'!$F23:$EE23)+SUMIF('reporting trappes'!$F$2:$EE$2,AA$4,'reporting trappes'!$F23:$EE23)+SUMIF('SPACELOG 5 BP'!$F$2:$EE$2,AA$4,'SPACELOG 5 BP'!$F23:$EE23)+SUMIF('SPACELOG 6 BP'!$F$2:$EE$2,AA$4,'SPACELOG 6 BP'!$F23:$EE23)+SUMIF('SPACELOG 7 BP'!$F$2:$EE$2,AA$4,'SPACELOG 7 BP'!$F23:$EE23)+SUMIF('SPACELOG 8 BP'!$F$2:$EE$2,AA$4,'SPACELOG 8 BP'!$F23:$EE23)+SUMIF('SPACELOG 9 BP'!$F$2:$EE$2,AA$4,'SPACELOG 9 BP'!$F23:$EE23)+SUMIF('SPACELOG 10 BP'!$F$2:$EE$2,AA$4,'SPACELOG 10 BP'!$F23:$EE23)+SUMIF('SPACELOG 11 BP'!$F$2:$EE$2,AA$4,'SPACELOG 11 BP'!$F23:$EE23)+SUMIF('SPACELOG 12 BP'!$F$2:$EE$2,AA$4,'SPACELOG 12 BP'!$F23:$EE23)</f>
        <v>100</v>
      </c>
      <c r="AB23" s="13">
        <f>SUMIF('reporting montigny'!$F$2:$EE$2,AB$4,'reporting montigny'!$F23:$EE23)+SUMIF('reporting boissy'!$F$2:$EE$2,AB$4,'reporting boissy'!$F23:$EE23)+SUMIF('reporting moussy'!$F$2:$EE$2,AB$4,'reporting moussy'!$F23:$EE23)+SUMIF('reporting trappes'!$F$2:$EE$2,AB$4,'reporting trappes'!$F23:$EE23)+SUMIF('SPACELOG 5 BP'!$F$2:$EE$2,AB$4,'SPACELOG 5 BP'!$F23:$EE23)+SUMIF('SPACELOG 6 BP'!$F$2:$EE$2,AB$4,'SPACELOG 6 BP'!$F23:$EE23)+SUMIF('SPACELOG 7 BP'!$F$2:$EE$2,AB$4,'SPACELOG 7 BP'!$F23:$EE23)+SUMIF('SPACELOG 8 BP'!$F$2:$EE$2,AB$4,'SPACELOG 8 BP'!$F23:$EE23)+SUMIF('SPACELOG 9 BP'!$F$2:$EE$2,AB$4,'SPACELOG 9 BP'!$F23:$EE23)+SUMIF('SPACELOG 10 BP'!$F$2:$EE$2,AB$4,'SPACELOG 10 BP'!$F23:$EE23)+SUMIF('SPACELOG 11 BP'!$F$2:$EE$2,AB$4,'SPACELOG 11 BP'!$F23:$EE23)+SUMIF('SPACELOG 12 BP'!$F$2:$EE$2,AB$4,'SPACELOG 12 BP'!$F23:$EE23)</f>
        <v>100</v>
      </c>
      <c r="AC23" s="13">
        <f>SUMIF('reporting montigny'!$F$2:$EE$2,AC$4,'reporting montigny'!$F23:$EE23)+SUMIF('reporting boissy'!$F$2:$EE$2,AC$4,'reporting boissy'!$F23:$EE23)+SUMIF('reporting moussy'!$F$2:$EE$2,AC$4,'reporting moussy'!$F23:$EE23)+SUMIF('reporting trappes'!$F$2:$EE$2,AC$4,'reporting trappes'!$F23:$EE23)+SUMIF('SPACELOG 5 BP'!$F$2:$EE$2,AC$4,'SPACELOG 5 BP'!$F23:$EE23)+SUMIF('SPACELOG 6 BP'!$F$2:$EE$2,AC$4,'SPACELOG 6 BP'!$F23:$EE23)+SUMIF('SPACELOG 7 BP'!$F$2:$EE$2,AC$4,'SPACELOG 7 BP'!$F23:$EE23)+SUMIF('SPACELOG 8 BP'!$F$2:$EE$2,AC$4,'SPACELOG 8 BP'!$F23:$EE23)+SUMIF('SPACELOG 9 BP'!$F$2:$EE$2,AC$4,'SPACELOG 9 BP'!$F23:$EE23)+SUMIF('SPACELOG 10 BP'!$F$2:$EE$2,AC$4,'SPACELOG 10 BP'!$F23:$EE23)+SUMIF('SPACELOG 11 BP'!$F$2:$EE$2,AC$4,'SPACELOG 11 BP'!$F23:$EE23)+SUMIF('SPACELOG 12 BP'!$F$2:$EE$2,AC$4,'SPACELOG 12 BP'!$F23:$EE23)</f>
        <v>100</v>
      </c>
      <c r="AD23" s="13">
        <f>SUMIF('reporting montigny'!$F$2:$EE$2,AD$4,'reporting montigny'!$F23:$EE23)+SUMIF('reporting boissy'!$F$2:$EE$2,AD$4,'reporting boissy'!$F23:$EE23)+SUMIF('reporting moussy'!$F$2:$EE$2,AD$4,'reporting moussy'!$F23:$EE23)+SUMIF('reporting trappes'!$F$2:$EE$2,AD$4,'reporting trappes'!$F23:$EE23)+SUMIF('SPACELOG 5 BP'!$F$2:$EE$2,AD$4,'SPACELOG 5 BP'!$F23:$EE23)+SUMIF('SPACELOG 6 BP'!$F$2:$EE$2,AD$4,'SPACELOG 6 BP'!$F23:$EE23)+SUMIF('SPACELOG 7 BP'!$F$2:$EE$2,AD$4,'SPACELOG 7 BP'!$F23:$EE23)+SUMIF('SPACELOG 8 BP'!$F$2:$EE$2,AD$4,'SPACELOG 8 BP'!$F23:$EE23)+SUMIF('SPACELOG 9 BP'!$F$2:$EE$2,AD$4,'SPACELOG 9 BP'!$F23:$EE23)+SUMIF('SPACELOG 10 BP'!$F$2:$EE$2,AD$4,'SPACELOG 10 BP'!$F23:$EE23)+SUMIF('SPACELOG 11 BP'!$F$2:$EE$2,AD$4,'SPACELOG 11 BP'!$F23:$EE23)+SUMIF('SPACELOG 12 BP'!$F$2:$EE$2,AD$4,'SPACELOG 12 BP'!$F23:$EE23)</f>
        <v>100</v>
      </c>
      <c r="AE23" s="14">
        <f t="shared" si="10"/>
        <v>800</v>
      </c>
      <c r="AF23" s="13">
        <f>SUMIF('reporting montigny'!$F$2:$EE$2,AF$4,'reporting montigny'!$F23:$EE23)+SUMIF('reporting boissy'!$F$2:$EE$2,AF$4,'reporting boissy'!$F23:$EE23)+SUMIF('reporting moussy'!$F$2:$EE$2,AF$4,'reporting moussy'!$F23:$EE23)+SUMIF('reporting trappes'!$F$2:$EE$2,AF$4,'reporting trappes'!$F23:$EE23)+SUMIF('SPACELOG 5 BP'!$F$2:$EE$2,AF$4,'SPACELOG 5 BP'!$F23:$EE23)+SUMIF('SPACELOG 6 BP'!$F$2:$EE$2,AF$4,'SPACELOG 6 BP'!$F23:$EE23)+SUMIF('SPACELOG 7 BP'!$F$2:$EE$2,AF$4,'SPACELOG 7 BP'!$F23:$EE23)+SUMIF('SPACELOG 8 BP'!$F$2:$EE$2,AF$4,'SPACELOG 8 BP'!$F23:$EE23)+SUMIF('SPACELOG 9 BP'!$F$2:$EE$2,AF$4,'SPACELOG 9 BP'!$F23:$EE23)+SUMIF('SPACELOG 10 BP'!$F$2:$EE$2,AF$4,'SPACELOG 10 BP'!$F23:$EE23)+SUMIF('SPACELOG 11 BP'!$F$2:$EE$2,AF$4,'SPACELOG 11 BP'!$F23:$EE23)+SUMIF('SPACELOG 12 BP'!$F$2:$EE$2,AF$4,'SPACELOG 12 BP'!$F23:$EE23)</f>
        <v>100</v>
      </c>
      <c r="AG23" s="13">
        <f>SUMIF('reporting montigny'!$F$2:$EE$2,AG$4,'reporting montigny'!$F23:$EE23)+SUMIF('reporting boissy'!$F$2:$EE$2,AG$4,'reporting boissy'!$F23:$EE23)+SUMIF('reporting moussy'!$F$2:$EE$2,AG$4,'reporting moussy'!$F23:$EE23)+SUMIF('reporting trappes'!$F$2:$EE$2,AG$4,'reporting trappes'!$F23:$EE23)+SUMIF('SPACELOG 5 BP'!$F$2:$EE$2,AG$4,'SPACELOG 5 BP'!$F23:$EE23)+SUMIF('SPACELOG 6 BP'!$F$2:$EE$2,AG$4,'SPACELOG 6 BP'!$F23:$EE23)+SUMIF('SPACELOG 7 BP'!$F$2:$EE$2,AG$4,'SPACELOG 7 BP'!$F23:$EE23)+SUMIF('SPACELOG 8 BP'!$F$2:$EE$2,AG$4,'SPACELOG 8 BP'!$F23:$EE23)+SUMIF('SPACELOG 9 BP'!$F$2:$EE$2,AG$4,'SPACELOG 9 BP'!$F23:$EE23)+SUMIF('SPACELOG 10 BP'!$F$2:$EE$2,AG$4,'SPACELOG 10 BP'!$F23:$EE23)+SUMIF('SPACELOG 11 BP'!$F$2:$EE$2,AG$4,'SPACELOG 11 BP'!$F23:$EE23)+SUMIF('SPACELOG 12 BP'!$F$2:$EE$2,AG$4,'SPACELOG 12 BP'!$F23:$EE23)</f>
        <v>100</v>
      </c>
      <c r="AH23" s="13">
        <f>SUMIF('reporting montigny'!$F$2:$EE$2,AH$4,'reporting montigny'!$F23:$EE23)+SUMIF('reporting boissy'!$F$2:$EE$2,AH$4,'reporting boissy'!$F23:$EE23)+SUMIF('reporting moussy'!$F$2:$EE$2,AH$4,'reporting moussy'!$F23:$EE23)+SUMIF('reporting trappes'!$F$2:$EE$2,AH$4,'reporting trappes'!$F23:$EE23)+SUMIF('SPACELOG 5 BP'!$F$2:$EE$2,AH$4,'SPACELOG 5 BP'!$F23:$EE23)+SUMIF('SPACELOG 6 BP'!$F$2:$EE$2,AH$4,'SPACELOG 6 BP'!$F23:$EE23)+SUMIF('SPACELOG 7 BP'!$F$2:$EE$2,AH$4,'SPACELOG 7 BP'!$F23:$EE23)+SUMIF('SPACELOG 8 BP'!$F$2:$EE$2,AH$4,'SPACELOG 8 BP'!$F23:$EE23)+SUMIF('SPACELOG 9 BP'!$F$2:$EE$2,AH$4,'SPACELOG 9 BP'!$F23:$EE23)+SUMIF('SPACELOG 10 BP'!$F$2:$EE$2,AH$4,'SPACELOG 10 BP'!$F23:$EE23)+SUMIF('SPACELOG 11 BP'!$F$2:$EE$2,AH$4,'SPACELOG 11 BP'!$F23:$EE23)+SUMIF('SPACELOG 12 BP'!$F$2:$EE$2,AH$4,'SPACELOG 12 BP'!$F23:$EE23)</f>
        <v>100</v>
      </c>
      <c r="AI23" s="13">
        <f>SUMIF('reporting montigny'!$F$2:$EE$2,AI$4,'reporting montigny'!$F23:$EE23)+SUMIF('reporting boissy'!$F$2:$EE$2,AI$4,'reporting boissy'!$F23:$EE23)+SUMIF('reporting moussy'!$F$2:$EE$2,AI$4,'reporting moussy'!$F23:$EE23)+SUMIF('reporting trappes'!$F$2:$EE$2,AI$4,'reporting trappes'!$F23:$EE23)+SUMIF('SPACELOG 5 BP'!$F$2:$EE$2,AI$4,'SPACELOG 5 BP'!$F23:$EE23)+SUMIF('SPACELOG 6 BP'!$F$2:$EE$2,AI$4,'SPACELOG 6 BP'!$F23:$EE23)+SUMIF('SPACELOG 7 BP'!$F$2:$EE$2,AI$4,'SPACELOG 7 BP'!$F23:$EE23)+SUMIF('SPACELOG 8 BP'!$F$2:$EE$2,AI$4,'SPACELOG 8 BP'!$F23:$EE23)+SUMIF('SPACELOG 9 BP'!$F$2:$EE$2,AI$4,'SPACELOG 9 BP'!$F23:$EE23)+SUMIF('SPACELOG 10 BP'!$F$2:$EE$2,AI$4,'SPACELOG 10 BP'!$F23:$EE23)+SUMIF('SPACELOG 11 BP'!$F$2:$EE$2,AI$4,'SPACELOG 11 BP'!$F23:$EE23)+SUMIF('SPACELOG 12 BP'!$F$2:$EE$2,AI$4,'SPACELOG 12 BP'!$F23:$EE23)</f>
        <v>100</v>
      </c>
      <c r="AJ23" s="13">
        <f>SUMIF('reporting montigny'!$F$2:$EE$2,AJ$4,'reporting montigny'!$F23:$EE23)+SUMIF('reporting boissy'!$F$2:$EE$2,AJ$4,'reporting boissy'!$F23:$EE23)+SUMIF('reporting moussy'!$F$2:$EE$2,AJ$4,'reporting moussy'!$F23:$EE23)+SUMIF('reporting trappes'!$F$2:$EE$2,AJ$4,'reporting trappes'!$F23:$EE23)+SUMIF('SPACELOG 5 BP'!$F$2:$EE$2,AJ$4,'SPACELOG 5 BP'!$F23:$EE23)+SUMIF('SPACELOG 6 BP'!$F$2:$EE$2,AJ$4,'SPACELOG 6 BP'!$F23:$EE23)+SUMIF('SPACELOG 7 BP'!$F$2:$EE$2,AJ$4,'SPACELOG 7 BP'!$F23:$EE23)+SUMIF('SPACELOG 8 BP'!$F$2:$EE$2,AJ$4,'SPACELOG 8 BP'!$F23:$EE23)+SUMIF('SPACELOG 9 BP'!$F$2:$EE$2,AJ$4,'SPACELOG 9 BP'!$F23:$EE23)+SUMIF('SPACELOG 10 BP'!$F$2:$EE$2,AJ$4,'SPACELOG 10 BP'!$F23:$EE23)+SUMIF('SPACELOG 11 BP'!$F$2:$EE$2,AJ$4,'SPACELOG 11 BP'!$F23:$EE23)+SUMIF('SPACELOG 12 BP'!$F$2:$EE$2,AJ$4,'SPACELOG 12 BP'!$F23:$EE23)</f>
        <v>100</v>
      </c>
      <c r="AK23" s="13">
        <f>SUMIF('reporting montigny'!$F$2:$EE$2,AK$4,'reporting montigny'!$F23:$EE23)+SUMIF('reporting boissy'!$F$2:$EE$2,AK$4,'reporting boissy'!$F23:$EE23)+SUMIF('reporting moussy'!$F$2:$EE$2,AK$4,'reporting moussy'!$F23:$EE23)+SUMIF('reporting trappes'!$F$2:$EE$2,AK$4,'reporting trappes'!$F23:$EE23)+SUMIF('SPACELOG 5 BP'!$F$2:$EE$2,AK$4,'SPACELOG 5 BP'!$F23:$EE23)+SUMIF('SPACELOG 6 BP'!$F$2:$EE$2,AK$4,'SPACELOG 6 BP'!$F23:$EE23)+SUMIF('SPACELOG 7 BP'!$F$2:$EE$2,AK$4,'SPACELOG 7 BP'!$F23:$EE23)+SUMIF('SPACELOG 8 BP'!$F$2:$EE$2,AK$4,'SPACELOG 8 BP'!$F23:$EE23)+SUMIF('SPACELOG 9 BP'!$F$2:$EE$2,AK$4,'SPACELOG 9 BP'!$F23:$EE23)+SUMIF('SPACELOG 10 BP'!$F$2:$EE$2,AK$4,'SPACELOG 10 BP'!$F23:$EE23)+SUMIF('SPACELOG 11 BP'!$F$2:$EE$2,AK$4,'SPACELOG 11 BP'!$F23:$EE23)+SUMIF('SPACELOG 12 BP'!$F$2:$EE$2,AK$4,'SPACELOG 12 BP'!$F23:$EE23)</f>
        <v>100</v>
      </c>
      <c r="AL23" s="13">
        <f>SUMIF('reporting montigny'!$F$2:$EE$2,AL$4,'reporting montigny'!$F23:$EE23)+SUMIF('reporting boissy'!$F$2:$EE$2,AL$4,'reporting boissy'!$F23:$EE23)+SUMIF('reporting moussy'!$F$2:$EE$2,AL$4,'reporting moussy'!$F23:$EE23)+SUMIF('reporting trappes'!$F$2:$EE$2,AL$4,'reporting trappes'!$F23:$EE23)+SUMIF('SPACELOG 5 BP'!$F$2:$EE$2,AL$4,'SPACELOG 5 BP'!$F23:$EE23)+SUMIF('SPACELOG 6 BP'!$F$2:$EE$2,AL$4,'SPACELOG 6 BP'!$F23:$EE23)+SUMIF('SPACELOG 7 BP'!$F$2:$EE$2,AL$4,'SPACELOG 7 BP'!$F23:$EE23)+SUMIF('SPACELOG 8 BP'!$F$2:$EE$2,AL$4,'SPACELOG 8 BP'!$F23:$EE23)+SUMIF('SPACELOG 9 BP'!$F$2:$EE$2,AL$4,'SPACELOG 9 BP'!$F23:$EE23)+SUMIF('SPACELOG 10 BP'!$F$2:$EE$2,AL$4,'SPACELOG 10 BP'!$F23:$EE23)+SUMIF('SPACELOG 11 BP'!$F$2:$EE$2,AL$4,'SPACELOG 11 BP'!$F23:$EE23)+SUMIF('SPACELOG 12 BP'!$F$2:$EE$2,AL$4,'SPACELOG 12 BP'!$F23:$EE23)</f>
        <v>100</v>
      </c>
      <c r="AM23" s="13">
        <f>SUMIF('reporting montigny'!$F$2:$EE$2,AM$4,'reporting montigny'!$F23:$EE23)+SUMIF('reporting boissy'!$F$2:$EE$2,AM$4,'reporting boissy'!$F23:$EE23)+SUMIF('reporting moussy'!$F$2:$EE$2,AM$4,'reporting moussy'!$F23:$EE23)+SUMIF('reporting trappes'!$F$2:$EE$2,AM$4,'reporting trappes'!$F23:$EE23)+SUMIF('SPACELOG 5 BP'!$F$2:$EE$2,AM$4,'SPACELOG 5 BP'!$F23:$EE23)+SUMIF('SPACELOG 6 BP'!$F$2:$EE$2,AM$4,'SPACELOG 6 BP'!$F23:$EE23)+SUMIF('SPACELOG 7 BP'!$F$2:$EE$2,AM$4,'SPACELOG 7 BP'!$F23:$EE23)+SUMIF('SPACELOG 8 BP'!$F$2:$EE$2,AM$4,'SPACELOG 8 BP'!$F23:$EE23)+SUMIF('SPACELOG 9 BP'!$F$2:$EE$2,AM$4,'SPACELOG 9 BP'!$F23:$EE23)+SUMIF('SPACELOG 10 BP'!$F$2:$EE$2,AM$4,'SPACELOG 10 BP'!$F23:$EE23)+SUMIF('SPACELOG 11 BP'!$F$2:$EE$2,AM$4,'SPACELOG 11 BP'!$F23:$EE23)+SUMIF('SPACELOG 12 BP'!$F$2:$EE$2,AM$4,'SPACELOG 12 BP'!$F23:$EE23)</f>
        <v>100</v>
      </c>
      <c r="AN23" s="13">
        <f>SUMIF('reporting montigny'!$F$2:$EE$2,AN$4,'reporting montigny'!$F23:$EE23)+SUMIF('reporting boissy'!$F$2:$EE$2,AN$4,'reporting boissy'!$F23:$EE23)+SUMIF('reporting moussy'!$F$2:$EE$2,AN$4,'reporting moussy'!$F23:$EE23)+SUMIF('reporting trappes'!$F$2:$EE$2,AN$4,'reporting trappes'!$F23:$EE23)+SUMIF('SPACELOG 5 BP'!$F$2:$EE$2,AN$4,'SPACELOG 5 BP'!$F23:$EE23)+SUMIF('SPACELOG 6 BP'!$F$2:$EE$2,AN$4,'SPACELOG 6 BP'!$F23:$EE23)+SUMIF('SPACELOG 7 BP'!$F$2:$EE$2,AN$4,'SPACELOG 7 BP'!$F23:$EE23)+SUMIF('SPACELOG 8 BP'!$F$2:$EE$2,AN$4,'SPACELOG 8 BP'!$F23:$EE23)+SUMIF('SPACELOG 9 BP'!$F$2:$EE$2,AN$4,'SPACELOG 9 BP'!$F23:$EE23)+SUMIF('SPACELOG 10 BP'!$F$2:$EE$2,AN$4,'SPACELOG 10 BP'!$F23:$EE23)+SUMIF('SPACELOG 11 BP'!$F$2:$EE$2,AN$4,'SPACELOG 11 BP'!$F23:$EE23)+SUMIF('SPACELOG 12 BP'!$F$2:$EE$2,AN$4,'SPACELOG 12 BP'!$F23:$EE23)</f>
        <v>100</v>
      </c>
      <c r="AO23" s="13">
        <f>SUMIF('reporting montigny'!$F$2:$EE$2,AO$4,'reporting montigny'!$F23:$EE23)+SUMIF('reporting boissy'!$F$2:$EE$2,AO$4,'reporting boissy'!$F23:$EE23)+SUMIF('reporting moussy'!$F$2:$EE$2,AO$4,'reporting moussy'!$F23:$EE23)+SUMIF('reporting trappes'!$F$2:$EE$2,AO$4,'reporting trappes'!$F23:$EE23)+SUMIF('SPACELOG 5 BP'!$F$2:$EE$2,AO$4,'SPACELOG 5 BP'!$F23:$EE23)+SUMIF('SPACELOG 6 BP'!$F$2:$EE$2,AO$4,'SPACELOG 6 BP'!$F23:$EE23)+SUMIF('SPACELOG 7 BP'!$F$2:$EE$2,AO$4,'SPACELOG 7 BP'!$F23:$EE23)+SUMIF('SPACELOG 8 BP'!$F$2:$EE$2,AO$4,'SPACELOG 8 BP'!$F23:$EE23)+SUMIF('SPACELOG 9 BP'!$F$2:$EE$2,AO$4,'SPACELOG 9 BP'!$F23:$EE23)+SUMIF('SPACELOG 10 BP'!$F$2:$EE$2,AO$4,'SPACELOG 10 BP'!$F23:$EE23)+SUMIF('SPACELOG 11 BP'!$F$2:$EE$2,AO$4,'SPACELOG 11 BP'!$F23:$EE23)+SUMIF('SPACELOG 12 BP'!$F$2:$EE$2,AO$4,'SPACELOG 12 BP'!$F23:$EE23)</f>
        <v>100</v>
      </c>
      <c r="AP23" s="13">
        <f>SUMIF('reporting montigny'!$F$2:$EE$2,AP$4,'reporting montigny'!$F23:$EE23)+SUMIF('reporting boissy'!$F$2:$EE$2,AP$4,'reporting boissy'!$F23:$EE23)+SUMIF('reporting moussy'!$F$2:$EE$2,AP$4,'reporting moussy'!$F23:$EE23)+SUMIF('reporting trappes'!$F$2:$EE$2,AP$4,'reporting trappes'!$F23:$EE23)+SUMIF('SPACELOG 5 BP'!$F$2:$EE$2,AP$4,'SPACELOG 5 BP'!$F23:$EE23)+SUMIF('SPACELOG 6 BP'!$F$2:$EE$2,AP$4,'SPACELOG 6 BP'!$F23:$EE23)+SUMIF('SPACELOG 7 BP'!$F$2:$EE$2,AP$4,'SPACELOG 7 BP'!$F23:$EE23)+SUMIF('SPACELOG 8 BP'!$F$2:$EE$2,AP$4,'SPACELOG 8 BP'!$F23:$EE23)+SUMIF('SPACELOG 9 BP'!$F$2:$EE$2,AP$4,'SPACELOG 9 BP'!$F23:$EE23)+SUMIF('SPACELOG 10 BP'!$F$2:$EE$2,AP$4,'SPACELOG 10 BP'!$F23:$EE23)+SUMIF('SPACELOG 11 BP'!$F$2:$EE$2,AP$4,'SPACELOG 11 BP'!$F23:$EE23)+SUMIF('SPACELOG 12 BP'!$F$2:$EE$2,AP$4,'SPACELOG 12 BP'!$F23:$EE23)</f>
        <v>100</v>
      </c>
      <c r="AQ23" s="13">
        <f>SUMIF('reporting montigny'!$F$2:$EE$2,AQ$4,'reporting montigny'!$F23:$EE23)+SUMIF('reporting boissy'!$F$2:$EE$2,AQ$4,'reporting boissy'!$F23:$EE23)+SUMIF('reporting moussy'!$F$2:$EE$2,AQ$4,'reporting moussy'!$F23:$EE23)+SUMIF('reporting trappes'!$F$2:$EE$2,AQ$4,'reporting trappes'!$F23:$EE23)+SUMIF('SPACELOG 5 BP'!$F$2:$EE$2,AQ$4,'SPACELOG 5 BP'!$F23:$EE23)+SUMIF('SPACELOG 6 BP'!$F$2:$EE$2,AQ$4,'SPACELOG 6 BP'!$F23:$EE23)+SUMIF('SPACELOG 7 BP'!$F$2:$EE$2,AQ$4,'SPACELOG 7 BP'!$F23:$EE23)+SUMIF('SPACELOG 8 BP'!$F$2:$EE$2,AQ$4,'SPACELOG 8 BP'!$F23:$EE23)+SUMIF('SPACELOG 9 BP'!$F$2:$EE$2,AQ$4,'SPACELOG 9 BP'!$F23:$EE23)+SUMIF('SPACELOG 10 BP'!$F$2:$EE$2,AQ$4,'SPACELOG 10 BP'!$F23:$EE23)+SUMIF('SPACELOG 11 BP'!$F$2:$EE$2,AQ$4,'SPACELOG 11 BP'!$F23:$EE23)+SUMIF('SPACELOG 12 BP'!$F$2:$EE$2,AQ$4,'SPACELOG 12 BP'!$F23:$EE23)</f>
        <v>100</v>
      </c>
      <c r="AR23" s="14">
        <f t="shared" si="11"/>
        <v>1200</v>
      </c>
      <c r="AS23" s="13">
        <f>SUMIF('reporting montigny'!$F$2:$EE$2,AS$4,'reporting montigny'!$F23:$EE23)+SUMIF('reporting boissy'!$F$2:$EE$2,AS$4,'reporting boissy'!$F23:$EE23)+SUMIF('reporting moussy'!$F$2:$EE$2,AS$4,'reporting moussy'!$F23:$EE23)+SUMIF('reporting trappes'!$F$2:$EE$2,AS$4,'reporting trappes'!$F23:$EE23)+SUMIF('SPACELOG 5 BP'!$F$2:$EE$2,AS$4,'SPACELOG 5 BP'!$F23:$EE23)+SUMIF('SPACELOG 6 BP'!$F$2:$EE$2,AS$4,'SPACELOG 6 BP'!$F23:$EE23)+SUMIF('SPACELOG 7 BP'!$F$2:$EE$2,AS$4,'SPACELOG 7 BP'!$F23:$EE23)+SUMIF('SPACELOG 8 BP'!$F$2:$EE$2,AS$4,'SPACELOG 8 BP'!$F23:$EE23)+SUMIF('SPACELOG 9 BP'!$F$2:$EE$2,AS$4,'SPACELOG 9 BP'!$F23:$EE23)+SUMIF('SPACELOG 10 BP'!$F$2:$EE$2,AS$4,'SPACELOG 10 BP'!$F23:$EE23)+SUMIF('SPACELOG 11 BP'!$F$2:$EE$2,AS$4,'SPACELOG 11 BP'!$F23:$EE23)+SUMIF('SPACELOG 12 BP'!$F$2:$EE$2,AS$4,'SPACELOG 12 BP'!$F23:$EE23)</f>
        <v>100</v>
      </c>
      <c r="AT23" s="13">
        <f>SUMIF('reporting montigny'!$F$2:$EE$2,AT$4,'reporting montigny'!$F23:$EE23)+SUMIF('reporting boissy'!$F$2:$EE$2,AT$4,'reporting boissy'!$F23:$EE23)+SUMIF('reporting moussy'!$F$2:$EE$2,AT$4,'reporting moussy'!$F23:$EE23)+SUMIF('reporting trappes'!$F$2:$EE$2,AT$4,'reporting trappes'!$F23:$EE23)+SUMIF('SPACELOG 5 BP'!$F$2:$EE$2,AT$4,'SPACELOG 5 BP'!$F23:$EE23)+SUMIF('SPACELOG 6 BP'!$F$2:$EE$2,AT$4,'SPACELOG 6 BP'!$F23:$EE23)+SUMIF('SPACELOG 7 BP'!$F$2:$EE$2,AT$4,'SPACELOG 7 BP'!$F23:$EE23)+SUMIF('SPACELOG 8 BP'!$F$2:$EE$2,AT$4,'SPACELOG 8 BP'!$F23:$EE23)+SUMIF('SPACELOG 9 BP'!$F$2:$EE$2,AT$4,'SPACELOG 9 BP'!$F23:$EE23)+SUMIF('SPACELOG 10 BP'!$F$2:$EE$2,AT$4,'SPACELOG 10 BP'!$F23:$EE23)+SUMIF('SPACELOG 11 BP'!$F$2:$EE$2,AT$4,'SPACELOG 11 BP'!$F23:$EE23)+SUMIF('SPACELOG 12 BP'!$F$2:$EE$2,AT$4,'SPACELOG 12 BP'!$F23:$EE23)</f>
        <v>100</v>
      </c>
      <c r="AU23" s="13">
        <f>SUMIF('reporting montigny'!$F$2:$EE$2,AU$4,'reporting montigny'!$F23:$EE23)+SUMIF('reporting boissy'!$F$2:$EE$2,AU$4,'reporting boissy'!$F23:$EE23)+SUMIF('reporting moussy'!$F$2:$EE$2,AU$4,'reporting moussy'!$F23:$EE23)+SUMIF('reporting trappes'!$F$2:$EE$2,AU$4,'reporting trappes'!$F23:$EE23)+SUMIF('SPACELOG 5 BP'!$F$2:$EE$2,AU$4,'SPACELOG 5 BP'!$F23:$EE23)+SUMIF('SPACELOG 6 BP'!$F$2:$EE$2,AU$4,'SPACELOG 6 BP'!$F23:$EE23)+SUMIF('SPACELOG 7 BP'!$F$2:$EE$2,AU$4,'SPACELOG 7 BP'!$F23:$EE23)+SUMIF('SPACELOG 8 BP'!$F$2:$EE$2,AU$4,'SPACELOG 8 BP'!$F23:$EE23)+SUMIF('SPACELOG 9 BP'!$F$2:$EE$2,AU$4,'SPACELOG 9 BP'!$F23:$EE23)+SUMIF('SPACELOG 10 BP'!$F$2:$EE$2,AU$4,'SPACELOG 10 BP'!$F23:$EE23)+SUMIF('SPACELOG 11 BP'!$F$2:$EE$2,AU$4,'SPACELOG 11 BP'!$F23:$EE23)+SUMIF('SPACELOG 12 BP'!$F$2:$EE$2,AU$4,'SPACELOG 12 BP'!$F23:$EE23)</f>
        <v>100</v>
      </c>
      <c r="AV23" s="13">
        <f>SUMIF('reporting montigny'!$F$2:$EE$2,AV$4,'reporting montigny'!$F23:$EE23)+SUMIF('reporting boissy'!$F$2:$EE$2,AV$4,'reporting boissy'!$F23:$EE23)+SUMIF('reporting moussy'!$F$2:$EE$2,AV$4,'reporting moussy'!$F23:$EE23)+SUMIF('reporting trappes'!$F$2:$EE$2,AV$4,'reporting trappes'!$F23:$EE23)+SUMIF('SPACELOG 5 BP'!$F$2:$EE$2,AV$4,'SPACELOG 5 BP'!$F23:$EE23)+SUMIF('SPACELOG 6 BP'!$F$2:$EE$2,AV$4,'SPACELOG 6 BP'!$F23:$EE23)+SUMIF('SPACELOG 7 BP'!$F$2:$EE$2,AV$4,'SPACELOG 7 BP'!$F23:$EE23)+SUMIF('SPACELOG 8 BP'!$F$2:$EE$2,AV$4,'SPACELOG 8 BP'!$F23:$EE23)+SUMIF('SPACELOG 9 BP'!$F$2:$EE$2,AV$4,'SPACELOG 9 BP'!$F23:$EE23)+SUMIF('SPACELOG 10 BP'!$F$2:$EE$2,AV$4,'SPACELOG 10 BP'!$F23:$EE23)+SUMIF('SPACELOG 11 BP'!$F$2:$EE$2,AV$4,'SPACELOG 11 BP'!$F23:$EE23)+SUMIF('SPACELOG 12 BP'!$F$2:$EE$2,AV$4,'SPACELOG 12 BP'!$F23:$EE23)</f>
        <v>100</v>
      </c>
      <c r="AW23" s="13">
        <f>SUMIF('reporting montigny'!$F$2:$EE$2,AW$4,'reporting montigny'!$F23:$EE23)+SUMIF('reporting boissy'!$F$2:$EE$2,AW$4,'reporting boissy'!$F23:$EE23)+SUMIF('reporting moussy'!$F$2:$EE$2,AW$4,'reporting moussy'!$F23:$EE23)+SUMIF('reporting trappes'!$F$2:$EE$2,AW$4,'reporting trappes'!$F23:$EE23)+SUMIF('SPACELOG 5 BP'!$F$2:$EE$2,AW$4,'SPACELOG 5 BP'!$F23:$EE23)+SUMIF('SPACELOG 6 BP'!$F$2:$EE$2,AW$4,'SPACELOG 6 BP'!$F23:$EE23)+SUMIF('SPACELOG 7 BP'!$F$2:$EE$2,AW$4,'SPACELOG 7 BP'!$F23:$EE23)+SUMIF('SPACELOG 8 BP'!$F$2:$EE$2,AW$4,'SPACELOG 8 BP'!$F23:$EE23)+SUMIF('SPACELOG 9 BP'!$F$2:$EE$2,AW$4,'SPACELOG 9 BP'!$F23:$EE23)+SUMIF('SPACELOG 10 BP'!$F$2:$EE$2,AW$4,'SPACELOG 10 BP'!$F23:$EE23)+SUMIF('SPACELOG 11 BP'!$F$2:$EE$2,AW$4,'SPACELOG 11 BP'!$F23:$EE23)+SUMIF('SPACELOG 12 BP'!$F$2:$EE$2,AW$4,'SPACELOG 12 BP'!$F23:$EE23)</f>
        <v>100</v>
      </c>
      <c r="AX23" s="13">
        <f>SUMIF('reporting montigny'!$F$2:$EE$2,AX$4,'reporting montigny'!$F23:$EE23)+SUMIF('reporting boissy'!$F$2:$EE$2,AX$4,'reporting boissy'!$F23:$EE23)+SUMIF('reporting moussy'!$F$2:$EE$2,AX$4,'reporting moussy'!$F23:$EE23)+SUMIF('reporting trappes'!$F$2:$EE$2,AX$4,'reporting trappes'!$F23:$EE23)+SUMIF('SPACELOG 5 BP'!$F$2:$EE$2,AX$4,'SPACELOG 5 BP'!$F23:$EE23)+SUMIF('SPACELOG 6 BP'!$F$2:$EE$2,AX$4,'SPACELOG 6 BP'!$F23:$EE23)+SUMIF('SPACELOG 7 BP'!$F$2:$EE$2,AX$4,'SPACELOG 7 BP'!$F23:$EE23)+SUMIF('SPACELOG 8 BP'!$F$2:$EE$2,AX$4,'SPACELOG 8 BP'!$F23:$EE23)+SUMIF('SPACELOG 9 BP'!$F$2:$EE$2,AX$4,'SPACELOG 9 BP'!$F23:$EE23)+SUMIF('SPACELOG 10 BP'!$F$2:$EE$2,AX$4,'SPACELOG 10 BP'!$F23:$EE23)+SUMIF('SPACELOG 11 BP'!$F$2:$EE$2,AX$4,'SPACELOG 11 BP'!$F23:$EE23)+SUMIF('SPACELOG 12 BP'!$F$2:$EE$2,AX$4,'SPACELOG 12 BP'!$F23:$EE23)</f>
        <v>100</v>
      </c>
      <c r="AY23" s="13">
        <f>SUMIF('reporting montigny'!$F$2:$EE$2,AY$4,'reporting montigny'!$F23:$EE23)+SUMIF('reporting boissy'!$F$2:$EE$2,AY$4,'reporting boissy'!$F23:$EE23)+SUMIF('reporting moussy'!$F$2:$EE$2,AY$4,'reporting moussy'!$F23:$EE23)+SUMIF('reporting trappes'!$F$2:$EE$2,AY$4,'reporting trappes'!$F23:$EE23)+SUMIF('SPACELOG 5 BP'!$F$2:$EE$2,AY$4,'SPACELOG 5 BP'!$F23:$EE23)+SUMIF('SPACELOG 6 BP'!$F$2:$EE$2,AY$4,'SPACELOG 6 BP'!$F23:$EE23)+SUMIF('SPACELOG 7 BP'!$F$2:$EE$2,AY$4,'SPACELOG 7 BP'!$F23:$EE23)+SUMIF('SPACELOG 8 BP'!$F$2:$EE$2,AY$4,'SPACELOG 8 BP'!$F23:$EE23)+SUMIF('SPACELOG 9 BP'!$F$2:$EE$2,AY$4,'SPACELOG 9 BP'!$F23:$EE23)+SUMIF('SPACELOG 10 BP'!$F$2:$EE$2,AY$4,'SPACELOG 10 BP'!$F23:$EE23)+SUMIF('SPACELOG 11 BP'!$F$2:$EE$2,AY$4,'SPACELOG 11 BP'!$F23:$EE23)+SUMIF('SPACELOG 12 BP'!$F$2:$EE$2,AY$4,'SPACELOG 12 BP'!$F23:$EE23)</f>
        <v>100</v>
      </c>
      <c r="AZ23" s="13">
        <f>SUMIF('reporting montigny'!$F$2:$EE$2,AZ$4,'reporting montigny'!$F23:$EE23)+SUMIF('reporting boissy'!$F$2:$EE$2,AZ$4,'reporting boissy'!$F23:$EE23)+SUMIF('reporting moussy'!$F$2:$EE$2,AZ$4,'reporting moussy'!$F23:$EE23)+SUMIF('reporting trappes'!$F$2:$EE$2,AZ$4,'reporting trappes'!$F23:$EE23)+SUMIF('SPACELOG 5 BP'!$F$2:$EE$2,AZ$4,'SPACELOG 5 BP'!$F23:$EE23)+SUMIF('SPACELOG 6 BP'!$F$2:$EE$2,AZ$4,'SPACELOG 6 BP'!$F23:$EE23)+SUMIF('SPACELOG 7 BP'!$F$2:$EE$2,AZ$4,'SPACELOG 7 BP'!$F23:$EE23)+SUMIF('SPACELOG 8 BP'!$F$2:$EE$2,AZ$4,'SPACELOG 8 BP'!$F23:$EE23)+SUMIF('SPACELOG 9 BP'!$F$2:$EE$2,AZ$4,'SPACELOG 9 BP'!$F23:$EE23)+SUMIF('SPACELOG 10 BP'!$F$2:$EE$2,AZ$4,'SPACELOG 10 BP'!$F23:$EE23)+SUMIF('SPACELOG 11 BP'!$F$2:$EE$2,AZ$4,'SPACELOG 11 BP'!$F23:$EE23)+SUMIF('SPACELOG 12 BP'!$F$2:$EE$2,AZ$4,'SPACELOG 12 BP'!$F23:$EE23)</f>
        <v>100</v>
      </c>
      <c r="BA23" s="13">
        <f>SUMIF('reporting montigny'!$F$2:$EE$2,BA$4,'reporting montigny'!$F23:$EE23)+SUMIF('reporting boissy'!$F$2:$EE$2,BA$4,'reporting boissy'!$F23:$EE23)+SUMIF('reporting moussy'!$F$2:$EE$2,BA$4,'reporting moussy'!$F23:$EE23)+SUMIF('reporting trappes'!$F$2:$EE$2,BA$4,'reporting trappes'!$F23:$EE23)+SUMIF('SPACELOG 5 BP'!$F$2:$EE$2,BA$4,'SPACELOG 5 BP'!$F23:$EE23)+SUMIF('SPACELOG 6 BP'!$F$2:$EE$2,BA$4,'SPACELOG 6 BP'!$F23:$EE23)+SUMIF('SPACELOG 7 BP'!$F$2:$EE$2,BA$4,'SPACELOG 7 BP'!$F23:$EE23)+SUMIF('SPACELOG 8 BP'!$F$2:$EE$2,BA$4,'SPACELOG 8 BP'!$F23:$EE23)+SUMIF('SPACELOG 9 BP'!$F$2:$EE$2,BA$4,'SPACELOG 9 BP'!$F23:$EE23)+SUMIF('SPACELOG 10 BP'!$F$2:$EE$2,BA$4,'SPACELOG 10 BP'!$F23:$EE23)+SUMIF('SPACELOG 11 BP'!$F$2:$EE$2,BA$4,'SPACELOG 11 BP'!$F23:$EE23)+SUMIF('SPACELOG 12 BP'!$F$2:$EE$2,BA$4,'SPACELOG 12 BP'!$F23:$EE23)</f>
        <v>100</v>
      </c>
      <c r="BB23" s="13">
        <f>SUMIF('reporting montigny'!$F$2:$EE$2,BB$4,'reporting montigny'!$F23:$EE23)+SUMIF('reporting boissy'!$F$2:$EE$2,BB$4,'reporting boissy'!$F23:$EE23)+SUMIF('reporting moussy'!$F$2:$EE$2,BB$4,'reporting moussy'!$F23:$EE23)+SUMIF('reporting trappes'!$F$2:$EE$2,BB$4,'reporting trappes'!$F23:$EE23)+SUMIF('SPACELOG 5 BP'!$F$2:$EE$2,BB$4,'SPACELOG 5 BP'!$F23:$EE23)+SUMIF('SPACELOG 6 BP'!$F$2:$EE$2,BB$4,'SPACELOG 6 BP'!$F23:$EE23)+SUMIF('SPACELOG 7 BP'!$F$2:$EE$2,BB$4,'SPACELOG 7 BP'!$F23:$EE23)+SUMIF('SPACELOG 8 BP'!$F$2:$EE$2,BB$4,'SPACELOG 8 BP'!$F23:$EE23)+SUMIF('SPACELOG 9 BP'!$F$2:$EE$2,BB$4,'SPACELOG 9 BP'!$F23:$EE23)+SUMIF('SPACELOG 10 BP'!$F$2:$EE$2,BB$4,'SPACELOG 10 BP'!$F23:$EE23)+SUMIF('SPACELOG 11 BP'!$F$2:$EE$2,BB$4,'SPACELOG 11 BP'!$F23:$EE23)+SUMIF('SPACELOG 12 BP'!$F$2:$EE$2,BB$4,'SPACELOG 12 BP'!$F23:$EE23)</f>
        <v>100</v>
      </c>
      <c r="BC23" s="13">
        <f>SUMIF('reporting montigny'!$F$2:$EE$2,BC$4,'reporting montigny'!$F23:$EE23)+SUMIF('reporting boissy'!$F$2:$EE$2,BC$4,'reporting boissy'!$F23:$EE23)+SUMIF('reporting moussy'!$F$2:$EE$2,BC$4,'reporting moussy'!$F23:$EE23)+SUMIF('reporting trappes'!$F$2:$EE$2,BC$4,'reporting trappes'!$F23:$EE23)+SUMIF('SPACELOG 5 BP'!$F$2:$EE$2,BC$4,'SPACELOG 5 BP'!$F23:$EE23)+SUMIF('SPACELOG 6 BP'!$F$2:$EE$2,BC$4,'SPACELOG 6 BP'!$F23:$EE23)+SUMIF('SPACELOG 7 BP'!$F$2:$EE$2,BC$4,'SPACELOG 7 BP'!$F23:$EE23)+SUMIF('SPACELOG 8 BP'!$F$2:$EE$2,BC$4,'SPACELOG 8 BP'!$F23:$EE23)+SUMIF('SPACELOG 9 BP'!$F$2:$EE$2,BC$4,'SPACELOG 9 BP'!$F23:$EE23)+SUMIF('SPACELOG 10 BP'!$F$2:$EE$2,BC$4,'SPACELOG 10 BP'!$F23:$EE23)+SUMIF('SPACELOG 11 BP'!$F$2:$EE$2,BC$4,'SPACELOG 11 BP'!$F23:$EE23)+SUMIF('SPACELOG 12 BP'!$F$2:$EE$2,BC$4,'SPACELOG 12 BP'!$F23:$EE23)</f>
        <v>100</v>
      </c>
      <c r="BD23" s="13">
        <f>SUMIF('reporting montigny'!$F$2:$EE$2,BD$4,'reporting montigny'!$F23:$EE23)+SUMIF('reporting boissy'!$F$2:$EE$2,BD$4,'reporting boissy'!$F23:$EE23)+SUMIF('reporting moussy'!$F$2:$EE$2,BD$4,'reporting moussy'!$F23:$EE23)+SUMIF('reporting trappes'!$F$2:$EE$2,BD$4,'reporting trappes'!$F23:$EE23)+SUMIF('SPACELOG 5 BP'!$F$2:$EE$2,BD$4,'SPACELOG 5 BP'!$F23:$EE23)+SUMIF('SPACELOG 6 BP'!$F$2:$EE$2,BD$4,'SPACELOG 6 BP'!$F23:$EE23)+SUMIF('SPACELOG 7 BP'!$F$2:$EE$2,BD$4,'SPACELOG 7 BP'!$F23:$EE23)+SUMIF('SPACELOG 8 BP'!$F$2:$EE$2,BD$4,'SPACELOG 8 BP'!$F23:$EE23)+SUMIF('SPACELOG 9 BP'!$F$2:$EE$2,BD$4,'SPACELOG 9 BP'!$F23:$EE23)+SUMIF('SPACELOG 10 BP'!$F$2:$EE$2,BD$4,'SPACELOG 10 BP'!$F23:$EE23)+SUMIF('SPACELOG 11 BP'!$F$2:$EE$2,BD$4,'SPACELOG 11 BP'!$F23:$EE23)+SUMIF('SPACELOG 12 BP'!$F$2:$EE$2,BD$4,'SPACELOG 12 BP'!$F23:$EE23)</f>
        <v>100</v>
      </c>
      <c r="BE23" s="14">
        <f t="shared" si="12"/>
        <v>1200</v>
      </c>
      <c r="BF23" s="13">
        <f>SUMIF('reporting montigny'!$F$2:$EE$2,BF$4,'reporting montigny'!$F23:$EE23)+SUMIF('reporting boissy'!$F$2:$EE$2,BF$4,'reporting boissy'!$F23:$EE23)+SUMIF('reporting moussy'!$F$2:$EE$2,BF$4,'reporting moussy'!$F23:$EE23)+SUMIF('reporting trappes'!$F$2:$EE$2,BF$4,'reporting trappes'!$F23:$EE23)+SUMIF('SPACELOG 5 BP'!$F$2:$EE$2,BF$4,'SPACELOG 5 BP'!$F23:$EE23)+SUMIF('SPACELOG 6 BP'!$F$2:$EE$2,BF$4,'SPACELOG 6 BP'!$F23:$EE23)+SUMIF('SPACELOG 7 BP'!$F$2:$EE$2,BF$4,'SPACELOG 7 BP'!$F23:$EE23)+SUMIF('SPACELOG 8 BP'!$F$2:$EE$2,BF$4,'SPACELOG 8 BP'!$F23:$EE23)+SUMIF('SPACELOG 9 BP'!$F$2:$EE$2,BF$4,'SPACELOG 9 BP'!$F23:$EE23)+SUMIF('SPACELOG 10 BP'!$F$2:$EE$2,BF$4,'SPACELOG 10 BP'!$F23:$EE23)+SUMIF('SPACELOG 11 BP'!$F$2:$EE$2,BF$4,'SPACELOG 11 BP'!$F23:$EE23)+SUMIF('SPACELOG 12 BP'!$F$2:$EE$2,BF$4,'SPACELOG 12 BP'!$F23:$EE23)</f>
        <v>100</v>
      </c>
      <c r="BG23" s="13">
        <f>SUMIF('reporting montigny'!$F$2:$EE$2,BG$4,'reporting montigny'!$F23:$EE23)+SUMIF('reporting boissy'!$F$2:$EE$2,BG$4,'reporting boissy'!$F23:$EE23)+SUMIF('reporting moussy'!$F$2:$EE$2,BG$4,'reporting moussy'!$F23:$EE23)+SUMIF('reporting trappes'!$F$2:$EE$2,BG$4,'reporting trappes'!$F23:$EE23)+SUMIF('SPACELOG 5 BP'!$F$2:$EE$2,BG$4,'SPACELOG 5 BP'!$F23:$EE23)+SUMIF('SPACELOG 6 BP'!$F$2:$EE$2,BG$4,'SPACELOG 6 BP'!$F23:$EE23)+SUMIF('SPACELOG 7 BP'!$F$2:$EE$2,BG$4,'SPACELOG 7 BP'!$F23:$EE23)+SUMIF('SPACELOG 8 BP'!$F$2:$EE$2,BG$4,'SPACELOG 8 BP'!$F23:$EE23)+SUMIF('SPACELOG 9 BP'!$F$2:$EE$2,BG$4,'SPACELOG 9 BP'!$F23:$EE23)+SUMIF('SPACELOG 10 BP'!$F$2:$EE$2,BG$4,'SPACELOG 10 BP'!$F23:$EE23)+SUMIF('SPACELOG 11 BP'!$F$2:$EE$2,BG$4,'SPACELOG 11 BP'!$F23:$EE23)+SUMIF('SPACELOG 12 BP'!$F$2:$EE$2,BG$4,'SPACELOG 12 BP'!$F23:$EE23)</f>
        <v>100</v>
      </c>
      <c r="BH23" s="13">
        <f>SUMIF('reporting montigny'!$F$2:$EE$2,BH$4,'reporting montigny'!$F23:$EE23)+SUMIF('reporting boissy'!$F$2:$EE$2,BH$4,'reporting boissy'!$F23:$EE23)+SUMIF('reporting moussy'!$F$2:$EE$2,BH$4,'reporting moussy'!$F23:$EE23)+SUMIF('reporting trappes'!$F$2:$EE$2,BH$4,'reporting trappes'!$F23:$EE23)+SUMIF('SPACELOG 5 BP'!$F$2:$EE$2,BH$4,'SPACELOG 5 BP'!$F23:$EE23)+SUMIF('SPACELOG 6 BP'!$F$2:$EE$2,BH$4,'SPACELOG 6 BP'!$F23:$EE23)+SUMIF('SPACELOG 7 BP'!$F$2:$EE$2,BH$4,'SPACELOG 7 BP'!$F23:$EE23)+SUMIF('SPACELOG 8 BP'!$F$2:$EE$2,BH$4,'SPACELOG 8 BP'!$F23:$EE23)+SUMIF('SPACELOG 9 BP'!$F$2:$EE$2,BH$4,'SPACELOG 9 BP'!$F23:$EE23)+SUMIF('SPACELOG 10 BP'!$F$2:$EE$2,BH$4,'SPACELOG 10 BP'!$F23:$EE23)+SUMIF('SPACELOG 11 BP'!$F$2:$EE$2,BH$4,'SPACELOG 11 BP'!$F23:$EE23)+SUMIF('SPACELOG 12 BP'!$F$2:$EE$2,BH$4,'SPACELOG 12 BP'!$F23:$EE23)</f>
        <v>100</v>
      </c>
      <c r="BI23" s="13">
        <f>SUMIF('reporting montigny'!$F$2:$EE$2,BI$4,'reporting montigny'!$F23:$EE23)+SUMIF('reporting boissy'!$F$2:$EE$2,BI$4,'reporting boissy'!$F23:$EE23)+SUMIF('reporting moussy'!$F$2:$EE$2,BI$4,'reporting moussy'!$F23:$EE23)+SUMIF('reporting trappes'!$F$2:$EE$2,BI$4,'reporting trappes'!$F23:$EE23)+SUMIF('SPACELOG 5 BP'!$F$2:$EE$2,BI$4,'SPACELOG 5 BP'!$F23:$EE23)+SUMIF('SPACELOG 6 BP'!$F$2:$EE$2,BI$4,'SPACELOG 6 BP'!$F23:$EE23)+SUMIF('SPACELOG 7 BP'!$F$2:$EE$2,BI$4,'SPACELOG 7 BP'!$F23:$EE23)+SUMIF('SPACELOG 8 BP'!$F$2:$EE$2,BI$4,'SPACELOG 8 BP'!$F23:$EE23)+SUMIF('SPACELOG 9 BP'!$F$2:$EE$2,BI$4,'SPACELOG 9 BP'!$F23:$EE23)+SUMIF('SPACELOG 10 BP'!$F$2:$EE$2,BI$4,'SPACELOG 10 BP'!$F23:$EE23)+SUMIF('SPACELOG 11 BP'!$F$2:$EE$2,BI$4,'SPACELOG 11 BP'!$F23:$EE23)+SUMIF('SPACELOG 12 BP'!$F$2:$EE$2,BI$4,'SPACELOG 12 BP'!$F23:$EE23)</f>
        <v>100</v>
      </c>
      <c r="BJ23" s="13">
        <f>SUMIF('reporting montigny'!$F$2:$EE$2,BJ$4,'reporting montigny'!$F23:$EE23)+SUMIF('reporting boissy'!$F$2:$EE$2,BJ$4,'reporting boissy'!$F23:$EE23)+SUMIF('reporting moussy'!$F$2:$EE$2,BJ$4,'reporting moussy'!$F23:$EE23)+SUMIF('reporting trappes'!$F$2:$EE$2,BJ$4,'reporting trappes'!$F23:$EE23)+SUMIF('SPACELOG 5 BP'!$F$2:$EE$2,BJ$4,'SPACELOG 5 BP'!$F23:$EE23)+SUMIF('SPACELOG 6 BP'!$F$2:$EE$2,BJ$4,'SPACELOG 6 BP'!$F23:$EE23)+SUMIF('SPACELOG 7 BP'!$F$2:$EE$2,BJ$4,'SPACELOG 7 BP'!$F23:$EE23)+SUMIF('SPACELOG 8 BP'!$F$2:$EE$2,BJ$4,'SPACELOG 8 BP'!$F23:$EE23)+SUMIF('SPACELOG 9 BP'!$F$2:$EE$2,BJ$4,'SPACELOG 9 BP'!$F23:$EE23)+SUMIF('SPACELOG 10 BP'!$F$2:$EE$2,BJ$4,'SPACELOG 10 BP'!$F23:$EE23)+SUMIF('SPACELOG 11 BP'!$F$2:$EE$2,BJ$4,'SPACELOG 11 BP'!$F23:$EE23)+SUMIF('SPACELOG 12 BP'!$F$2:$EE$2,BJ$4,'SPACELOG 12 BP'!$F23:$EE23)</f>
        <v>100</v>
      </c>
      <c r="BK23" s="13">
        <f>SUMIF('reporting montigny'!$F$2:$EE$2,BK$4,'reporting montigny'!$F23:$EE23)+SUMIF('reporting boissy'!$F$2:$EE$2,BK$4,'reporting boissy'!$F23:$EE23)+SUMIF('reporting moussy'!$F$2:$EE$2,BK$4,'reporting moussy'!$F23:$EE23)+SUMIF('reporting trappes'!$F$2:$EE$2,BK$4,'reporting trappes'!$F23:$EE23)+SUMIF('SPACELOG 5 BP'!$F$2:$EE$2,BK$4,'SPACELOG 5 BP'!$F23:$EE23)+SUMIF('SPACELOG 6 BP'!$F$2:$EE$2,BK$4,'SPACELOG 6 BP'!$F23:$EE23)+SUMIF('SPACELOG 7 BP'!$F$2:$EE$2,BK$4,'SPACELOG 7 BP'!$F23:$EE23)+SUMIF('SPACELOG 8 BP'!$F$2:$EE$2,BK$4,'SPACELOG 8 BP'!$F23:$EE23)+SUMIF('SPACELOG 9 BP'!$F$2:$EE$2,BK$4,'SPACELOG 9 BP'!$F23:$EE23)+SUMIF('SPACELOG 10 BP'!$F$2:$EE$2,BK$4,'SPACELOG 10 BP'!$F23:$EE23)+SUMIF('SPACELOG 11 BP'!$F$2:$EE$2,BK$4,'SPACELOG 11 BP'!$F23:$EE23)+SUMIF('SPACELOG 12 BP'!$F$2:$EE$2,BK$4,'SPACELOG 12 BP'!$F23:$EE23)</f>
        <v>100</v>
      </c>
      <c r="BL23" s="13">
        <f>SUMIF('reporting montigny'!$F$2:$EE$2,BL$4,'reporting montigny'!$F23:$EE23)+SUMIF('reporting boissy'!$F$2:$EE$2,BL$4,'reporting boissy'!$F23:$EE23)+SUMIF('reporting moussy'!$F$2:$EE$2,BL$4,'reporting moussy'!$F23:$EE23)+SUMIF('reporting trappes'!$F$2:$EE$2,BL$4,'reporting trappes'!$F23:$EE23)+SUMIF('SPACELOG 5 BP'!$F$2:$EE$2,BL$4,'SPACELOG 5 BP'!$F23:$EE23)+SUMIF('SPACELOG 6 BP'!$F$2:$EE$2,BL$4,'SPACELOG 6 BP'!$F23:$EE23)+SUMIF('SPACELOG 7 BP'!$F$2:$EE$2,BL$4,'SPACELOG 7 BP'!$F23:$EE23)+SUMIF('SPACELOG 8 BP'!$F$2:$EE$2,BL$4,'SPACELOG 8 BP'!$F23:$EE23)+SUMIF('SPACELOG 9 BP'!$F$2:$EE$2,BL$4,'SPACELOG 9 BP'!$F23:$EE23)+SUMIF('SPACELOG 10 BP'!$F$2:$EE$2,BL$4,'SPACELOG 10 BP'!$F23:$EE23)+SUMIF('SPACELOG 11 BP'!$F$2:$EE$2,BL$4,'SPACELOG 11 BP'!$F23:$EE23)+SUMIF('SPACELOG 12 BP'!$F$2:$EE$2,BL$4,'SPACELOG 12 BP'!$F23:$EE23)</f>
        <v>100</v>
      </c>
      <c r="BM23" s="13">
        <f>SUMIF('reporting montigny'!$F$2:$EE$2,BM$4,'reporting montigny'!$F23:$EE23)+SUMIF('reporting boissy'!$F$2:$EE$2,BM$4,'reporting boissy'!$F23:$EE23)+SUMIF('reporting moussy'!$F$2:$EE$2,BM$4,'reporting moussy'!$F23:$EE23)+SUMIF('reporting trappes'!$F$2:$EE$2,BM$4,'reporting trappes'!$F23:$EE23)+SUMIF('SPACELOG 5 BP'!$F$2:$EE$2,BM$4,'SPACELOG 5 BP'!$F23:$EE23)+SUMIF('SPACELOG 6 BP'!$F$2:$EE$2,BM$4,'SPACELOG 6 BP'!$F23:$EE23)+SUMIF('SPACELOG 7 BP'!$F$2:$EE$2,BM$4,'SPACELOG 7 BP'!$F23:$EE23)+SUMIF('SPACELOG 8 BP'!$F$2:$EE$2,BM$4,'SPACELOG 8 BP'!$F23:$EE23)+SUMIF('SPACELOG 9 BP'!$F$2:$EE$2,BM$4,'SPACELOG 9 BP'!$F23:$EE23)+SUMIF('SPACELOG 10 BP'!$F$2:$EE$2,BM$4,'SPACELOG 10 BP'!$F23:$EE23)+SUMIF('SPACELOG 11 BP'!$F$2:$EE$2,BM$4,'SPACELOG 11 BP'!$F23:$EE23)+SUMIF('SPACELOG 12 BP'!$F$2:$EE$2,BM$4,'SPACELOG 12 BP'!$F23:$EE23)</f>
        <v>100</v>
      </c>
      <c r="BN23" s="13">
        <f>SUMIF('reporting montigny'!$F$2:$EE$2,BN$4,'reporting montigny'!$F23:$EE23)+SUMIF('reporting boissy'!$F$2:$EE$2,BN$4,'reporting boissy'!$F23:$EE23)+SUMIF('reporting moussy'!$F$2:$EE$2,BN$4,'reporting moussy'!$F23:$EE23)+SUMIF('reporting trappes'!$F$2:$EE$2,BN$4,'reporting trappes'!$F23:$EE23)+SUMIF('SPACELOG 5 BP'!$F$2:$EE$2,BN$4,'SPACELOG 5 BP'!$F23:$EE23)+SUMIF('SPACELOG 6 BP'!$F$2:$EE$2,BN$4,'SPACELOG 6 BP'!$F23:$EE23)+SUMIF('SPACELOG 7 BP'!$F$2:$EE$2,BN$4,'SPACELOG 7 BP'!$F23:$EE23)+SUMIF('SPACELOG 8 BP'!$F$2:$EE$2,BN$4,'SPACELOG 8 BP'!$F23:$EE23)+SUMIF('SPACELOG 9 BP'!$F$2:$EE$2,BN$4,'SPACELOG 9 BP'!$F23:$EE23)+SUMIF('SPACELOG 10 BP'!$F$2:$EE$2,BN$4,'SPACELOG 10 BP'!$F23:$EE23)+SUMIF('SPACELOG 11 BP'!$F$2:$EE$2,BN$4,'SPACELOG 11 BP'!$F23:$EE23)+SUMIF('SPACELOG 12 BP'!$F$2:$EE$2,BN$4,'SPACELOG 12 BP'!$F23:$EE23)</f>
        <v>100</v>
      </c>
      <c r="BO23" s="13">
        <f>SUMIF('reporting montigny'!$F$2:$EE$2,BO$4,'reporting montigny'!$F23:$EE23)+SUMIF('reporting boissy'!$F$2:$EE$2,BO$4,'reporting boissy'!$F23:$EE23)+SUMIF('reporting moussy'!$F$2:$EE$2,BO$4,'reporting moussy'!$F23:$EE23)+SUMIF('reporting trappes'!$F$2:$EE$2,BO$4,'reporting trappes'!$F23:$EE23)+SUMIF('SPACELOG 5 BP'!$F$2:$EE$2,BO$4,'SPACELOG 5 BP'!$F23:$EE23)+SUMIF('SPACELOG 6 BP'!$F$2:$EE$2,BO$4,'SPACELOG 6 BP'!$F23:$EE23)+SUMIF('SPACELOG 7 BP'!$F$2:$EE$2,BO$4,'SPACELOG 7 BP'!$F23:$EE23)+SUMIF('SPACELOG 8 BP'!$F$2:$EE$2,BO$4,'SPACELOG 8 BP'!$F23:$EE23)+SUMIF('SPACELOG 9 BP'!$F$2:$EE$2,BO$4,'SPACELOG 9 BP'!$F23:$EE23)+SUMIF('SPACELOG 10 BP'!$F$2:$EE$2,BO$4,'SPACELOG 10 BP'!$F23:$EE23)+SUMIF('SPACELOG 11 BP'!$F$2:$EE$2,BO$4,'SPACELOG 11 BP'!$F23:$EE23)+SUMIF('SPACELOG 12 BP'!$F$2:$EE$2,BO$4,'SPACELOG 12 BP'!$F23:$EE23)</f>
        <v>100</v>
      </c>
      <c r="BP23" s="13">
        <f>SUMIF('reporting montigny'!$F$2:$EE$2,BP$4,'reporting montigny'!$F23:$EE23)+SUMIF('reporting boissy'!$F$2:$EE$2,BP$4,'reporting boissy'!$F23:$EE23)+SUMIF('reporting moussy'!$F$2:$EE$2,BP$4,'reporting moussy'!$F23:$EE23)+SUMIF('reporting trappes'!$F$2:$EE$2,BP$4,'reporting trappes'!$F23:$EE23)+SUMIF('SPACELOG 5 BP'!$F$2:$EE$2,BP$4,'SPACELOG 5 BP'!$F23:$EE23)+SUMIF('SPACELOG 6 BP'!$F$2:$EE$2,BP$4,'SPACELOG 6 BP'!$F23:$EE23)+SUMIF('SPACELOG 7 BP'!$F$2:$EE$2,BP$4,'SPACELOG 7 BP'!$F23:$EE23)+SUMIF('SPACELOG 8 BP'!$F$2:$EE$2,BP$4,'SPACELOG 8 BP'!$F23:$EE23)+SUMIF('SPACELOG 9 BP'!$F$2:$EE$2,BP$4,'SPACELOG 9 BP'!$F23:$EE23)+SUMIF('SPACELOG 10 BP'!$F$2:$EE$2,BP$4,'SPACELOG 10 BP'!$F23:$EE23)+SUMIF('SPACELOG 11 BP'!$F$2:$EE$2,BP$4,'SPACELOG 11 BP'!$F23:$EE23)+SUMIF('SPACELOG 12 BP'!$F$2:$EE$2,BP$4,'SPACELOG 12 BP'!$F23:$EE23)</f>
        <v>100</v>
      </c>
      <c r="BQ23" s="13">
        <f>SUMIF('reporting montigny'!$F$2:$EE$2,BQ$4,'reporting montigny'!$F23:$EE23)+SUMIF('reporting boissy'!$F$2:$EE$2,BQ$4,'reporting boissy'!$F23:$EE23)+SUMIF('reporting moussy'!$F$2:$EE$2,BQ$4,'reporting moussy'!$F23:$EE23)+SUMIF('reporting trappes'!$F$2:$EE$2,BQ$4,'reporting trappes'!$F23:$EE23)+SUMIF('SPACELOG 5 BP'!$F$2:$EE$2,BQ$4,'SPACELOG 5 BP'!$F23:$EE23)+SUMIF('SPACELOG 6 BP'!$F$2:$EE$2,BQ$4,'SPACELOG 6 BP'!$F23:$EE23)+SUMIF('SPACELOG 7 BP'!$F$2:$EE$2,BQ$4,'SPACELOG 7 BP'!$F23:$EE23)+SUMIF('SPACELOG 8 BP'!$F$2:$EE$2,BQ$4,'SPACELOG 8 BP'!$F23:$EE23)+SUMIF('SPACELOG 9 BP'!$F$2:$EE$2,BQ$4,'SPACELOG 9 BP'!$F23:$EE23)+SUMIF('SPACELOG 10 BP'!$F$2:$EE$2,BQ$4,'SPACELOG 10 BP'!$F23:$EE23)+SUMIF('SPACELOG 11 BP'!$F$2:$EE$2,BQ$4,'SPACELOG 11 BP'!$F23:$EE23)+SUMIF('SPACELOG 12 BP'!$F$2:$EE$2,BQ$4,'SPACELOG 12 BP'!$F23:$EE23)</f>
        <v>100</v>
      </c>
      <c r="BR23" s="14">
        <f t="shared" si="13"/>
        <v>1200</v>
      </c>
      <c r="BS23" s="13">
        <f>SUMIF('reporting montigny'!$F$2:$EE$2,BS$4,'reporting montigny'!$F23:$EE23)+SUMIF('reporting boissy'!$F$2:$EE$2,BS$4,'reporting boissy'!$F23:$EE23)+SUMIF('reporting moussy'!$F$2:$EE$2,BS$4,'reporting moussy'!$F23:$EE23)+SUMIF('reporting trappes'!$F$2:$EE$2,BS$4,'reporting trappes'!$F23:$EE23)+SUMIF('SPACELOG 5 BP'!$F$2:$EE$2,BS$4,'SPACELOG 5 BP'!$F23:$EE23)+SUMIF('SPACELOG 6 BP'!$F$2:$EE$2,BS$4,'SPACELOG 6 BP'!$F23:$EE23)+SUMIF('SPACELOG 7 BP'!$F$2:$EE$2,BS$4,'SPACELOG 7 BP'!$F23:$EE23)+SUMIF('SPACELOG 8 BP'!$F$2:$EE$2,BS$4,'SPACELOG 8 BP'!$F23:$EE23)+SUMIF('SPACELOG 9 BP'!$F$2:$EE$2,BS$4,'SPACELOG 9 BP'!$F23:$EE23)+SUMIF('SPACELOG 10 BP'!$F$2:$EE$2,BS$4,'SPACELOG 10 BP'!$F23:$EE23)+SUMIF('SPACELOG 11 BP'!$F$2:$EE$2,BS$4,'SPACELOG 11 BP'!$F23:$EE23)+SUMIF('SPACELOG 12 BP'!$F$2:$EE$2,BS$4,'SPACELOG 12 BP'!$F23:$EE23)</f>
        <v>100</v>
      </c>
      <c r="BT23" s="13">
        <f>SUMIF('reporting montigny'!$F$2:$EE$2,BT$4,'reporting montigny'!$F23:$EE23)+SUMIF('reporting boissy'!$F$2:$EE$2,BT$4,'reporting boissy'!$F23:$EE23)+SUMIF('reporting moussy'!$F$2:$EE$2,BT$4,'reporting moussy'!$F23:$EE23)+SUMIF('reporting trappes'!$F$2:$EE$2,BT$4,'reporting trappes'!$F23:$EE23)+SUMIF('SPACELOG 5 BP'!$F$2:$EE$2,BT$4,'SPACELOG 5 BP'!$F23:$EE23)+SUMIF('SPACELOG 6 BP'!$F$2:$EE$2,BT$4,'SPACELOG 6 BP'!$F23:$EE23)+SUMIF('SPACELOG 7 BP'!$F$2:$EE$2,BT$4,'SPACELOG 7 BP'!$F23:$EE23)+SUMIF('SPACELOG 8 BP'!$F$2:$EE$2,BT$4,'SPACELOG 8 BP'!$F23:$EE23)+SUMIF('SPACELOG 9 BP'!$F$2:$EE$2,BT$4,'SPACELOG 9 BP'!$F23:$EE23)+SUMIF('SPACELOG 10 BP'!$F$2:$EE$2,BT$4,'SPACELOG 10 BP'!$F23:$EE23)+SUMIF('SPACELOG 11 BP'!$F$2:$EE$2,BT$4,'SPACELOG 11 BP'!$F23:$EE23)+SUMIF('SPACELOG 12 BP'!$F$2:$EE$2,BT$4,'SPACELOG 12 BP'!$F23:$EE23)</f>
        <v>100</v>
      </c>
      <c r="BU23" s="13">
        <f>SUMIF('reporting montigny'!$F$2:$EE$2,BU$4,'reporting montigny'!$F23:$EE23)+SUMIF('reporting boissy'!$F$2:$EE$2,BU$4,'reporting boissy'!$F23:$EE23)+SUMIF('reporting moussy'!$F$2:$EE$2,BU$4,'reporting moussy'!$F23:$EE23)+SUMIF('reporting trappes'!$F$2:$EE$2,BU$4,'reporting trappes'!$F23:$EE23)+SUMIF('SPACELOG 5 BP'!$F$2:$EE$2,BU$4,'SPACELOG 5 BP'!$F23:$EE23)+SUMIF('SPACELOG 6 BP'!$F$2:$EE$2,BU$4,'SPACELOG 6 BP'!$F23:$EE23)+SUMIF('SPACELOG 7 BP'!$F$2:$EE$2,BU$4,'SPACELOG 7 BP'!$F23:$EE23)+SUMIF('SPACELOG 8 BP'!$F$2:$EE$2,BU$4,'SPACELOG 8 BP'!$F23:$EE23)+SUMIF('SPACELOG 9 BP'!$F$2:$EE$2,BU$4,'SPACELOG 9 BP'!$F23:$EE23)+SUMIF('SPACELOG 10 BP'!$F$2:$EE$2,BU$4,'SPACELOG 10 BP'!$F23:$EE23)+SUMIF('SPACELOG 11 BP'!$F$2:$EE$2,BU$4,'SPACELOG 11 BP'!$F23:$EE23)+SUMIF('SPACELOG 12 BP'!$F$2:$EE$2,BU$4,'SPACELOG 12 BP'!$F23:$EE23)</f>
        <v>100</v>
      </c>
      <c r="BV23" s="13">
        <f>SUMIF('reporting montigny'!$F$2:$EE$2,BV$4,'reporting montigny'!$F23:$EE23)+SUMIF('reporting boissy'!$F$2:$EE$2,BV$4,'reporting boissy'!$F23:$EE23)+SUMIF('reporting moussy'!$F$2:$EE$2,BV$4,'reporting moussy'!$F23:$EE23)+SUMIF('reporting trappes'!$F$2:$EE$2,BV$4,'reporting trappes'!$F23:$EE23)+SUMIF('SPACELOG 5 BP'!$F$2:$EE$2,BV$4,'SPACELOG 5 BP'!$F23:$EE23)+SUMIF('SPACELOG 6 BP'!$F$2:$EE$2,BV$4,'SPACELOG 6 BP'!$F23:$EE23)+SUMIF('SPACELOG 7 BP'!$F$2:$EE$2,BV$4,'SPACELOG 7 BP'!$F23:$EE23)+SUMIF('SPACELOG 8 BP'!$F$2:$EE$2,BV$4,'SPACELOG 8 BP'!$F23:$EE23)+SUMIF('SPACELOG 9 BP'!$F$2:$EE$2,BV$4,'SPACELOG 9 BP'!$F23:$EE23)+SUMIF('SPACELOG 10 BP'!$F$2:$EE$2,BV$4,'SPACELOG 10 BP'!$F23:$EE23)+SUMIF('SPACELOG 11 BP'!$F$2:$EE$2,BV$4,'SPACELOG 11 BP'!$F23:$EE23)+SUMIF('SPACELOG 12 BP'!$F$2:$EE$2,BV$4,'SPACELOG 12 BP'!$F23:$EE23)</f>
        <v>100</v>
      </c>
      <c r="BW23" s="13">
        <f>SUMIF('reporting montigny'!$F$2:$EE$2,BW$4,'reporting montigny'!$F23:$EE23)+SUMIF('reporting boissy'!$F$2:$EE$2,BW$4,'reporting boissy'!$F23:$EE23)+SUMIF('reporting moussy'!$F$2:$EE$2,BW$4,'reporting moussy'!$F23:$EE23)+SUMIF('reporting trappes'!$F$2:$EE$2,BW$4,'reporting trappes'!$F23:$EE23)+SUMIF('SPACELOG 5 BP'!$F$2:$EE$2,BW$4,'SPACELOG 5 BP'!$F23:$EE23)+SUMIF('SPACELOG 6 BP'!$F$2:$EE$2,BW$4,'SPACELOG 6 BP'!$F23:$EE23)+SUMIF('SPACELOG 7 BP'!$F$2:$EE$2,BW$4,'SPACELOG 7 BP'!$F23:$EE23)+SUMIF('SPACELOG 8 BP'!$F$2:$EE$2,BW$4,'SPACELOG 8 BP'!$F23:$EE23)+SUMIF('SPACELOG 9 BP'!$F$2:$EE$2,BW$4,'SPACELOG 9 BP'!$F23:$EE23)+SUMIF('SPACELOG 10 BP'!$F$2:$EE$2,BW$4,'SPACELOG 10 BP'!$F23:$EE23)+SUMIF('SPACELOG 11 BP'!$F$2:$EE$2,BW$4,'SPACELOG 11 BP'!$F23:$EE23)+SUMIF('SPACELOG 12 BP'!$F$2:$EE$2,BW$4,'SPACELOG 12 BP'!$F23:$EE23)</f>
        <v>100</v>
      </c>
      <c r="BX23" s="13">
        <f>SUMIF('reporting montigny'!$F$2:$EE$2,BX$4,'reporting montigny'!$F23:$EE23)+SUMIF('reporting boissy'!$F$2:$EE$2,BX$4,'reporting boissy'!$F23:$EE23)+SUMIF('reporting moussy'!$F$2:$EE$2,BX$4,'reporting moussy'!$F23:$EE23)+SUMIF('reporting trappes'!$F$2:$EE$2,BX$4,'reporting trappes'!$F23:$EE23)+SUMIF('SPACELOG 5 BP'!$F$2:$EE$2,BX$4,'SPACELOG 5 BP'!$F23:$EE23)+SUMIF('SPACELOG 6 BP'!$F$2:$EE$2,BX$4,'SPACELOG 6 BP'!$F23:$EE23)+SUMIF('SPACELOG 7 BP'!$F$2:$EE$2,BX$4,'SPACELOG 7 BP'!$F23:$EE23)+SUMIF('SPACELOG 8 BP'!$F$2:$EE$2,BX$4,'SPACELOG 8 BP'!$F23:$EE23)+SUMIF('SPACELOG 9 BP'!$F$2:$EE$2,BX$4,'SPACELOG 9 BP'!$F23:$EE23)+SUMIF('SPACELOG 10 BP'!$F$2:$EE$2,BX$4,'SPACELOG 10 BP'!$F23:$EE23)+SUMIF('SPACELOG 11 BP'!$F$2:$EE$2,BX$4,'SPACELOG 11 BP'!$F23:$EE23)+SUMIF('SPACELOG 12 BP'!$F$2:$EE$2,BX$4,'SPACELOG 12 BP'!$F23:$EE23)</f>
        <v>100</v>
      </c>
      <c r="BY23" s="13">
        <f>SUMIF('reporting montigny'!$F$2:$EE$2,BY$4,'reporting montigny'!$F23:$EE23)+SUMIF('reporting boissy'!$F$2:$EE$2,BY$4,'reporting boissy'!$F23:$EE23)+SUMIF('reporting moussy'!$F$2:$EE$2,BY$4,'reporting moussy'!$F23:$EE23)+SUMIF('reporting trappes'!$F$2:$EE$2,BY$4,'reporting trappes'!$F23:$EE23)+SUMIF('SPACELOG 5 BP'!$F$2:$EE$2,BY$4,'SPACELOG 5 BP'!$F23:$EE23)+SUMIF('SPACELOG 6 BP'!$F$2:$EE$2,BY$4,'SPACELOG 6 BP'!$F23:$EE23)+SUMIF('SPACELOG 7 BP'!$F$2:$EE$2,BY$4,'SPACELOG 7 BP'!$F23:$EE23)+SUMIF('SPACELOG 8 BP'!$F$2:$EE$2,BY$4,'SPACELOG 8 BP'!$F23:$EE23)+SUMIF('SPACELOG 9 BP'!$F$2:$EE$2,BY$4,'SPACELOG 9 BP'!$F23:$EE23)+SUMIF('SPACELOG 10 BP'!$F$2:$EE$2,BY$4,'SPACELOG 10 BP'!$F23:$EE23)+SUMIF('SPACELOG 11 BP'!$F$2:$EE$2,BY$4,'SPACELOG 11 BP'!$F23:$EE23)+SUMIF('SPACELOG 12 BP'!$F$2:$EE$2,BY$4,'SPACELOG 12 BP'!$F23:$EE23)</f>
        <v>100</v>
      </c>
      <c r="BZ23" s="13">
        <f>SUMIF('reporting montigny'!$F$2:$EE$2,BZ$4,'reporting montigny'!$F23:$EE23)+SUMIF('reporting boissy'!$F$2:$EE$2,BZ$4,'reporting boissy'!$F23:$EE23)+SUMIF('reporting moussy'!$F$2:$EE$2,BZ$4,'reporting moussy'!$F23:$EE23)+SUMIF('reporting trappes'!$F$2:$EE$2,BZ$4,'reporting trappes'!$F23:$EE23)+SUMIF('SPACELOG 5 BP'!$F$2:$EE$2,BZ$4,'SPACELOG 5 BP'!$F23:$EE23)+SUMIF('SPACELOG 6 BP'!$F$2:$EE$2,BZ$4,'SPACELOG 6 BP'!$F23:$EE23)+SUMIF('SPACELOG 7 BP'!$F$2:$EE$2,BZ$4,'SPACELOG 7 BP'!$F23:$EE23)+SUMIF('SPACELOG 8 BP'!$F$2:$EE$2,BZ$4,'SPACELOG 8 BP'!$F23:$EE23)+SUMIF('SPACELOG 9 BP'!$F$2:$EE$2,BZ$4,'SPACELOG 9 BP'!$F23:$EE23)+SUMIF('SPACELOG 10 BP'!$F$2:$EE$2,BZ$4,'SPACELOG 10 BP'!$F23:$EE23)+SUMIF('SPACELOG 11 BP'!$F$2:$EE$2,BZ$4,'SPACELOG 11 BP'!$F23:$EE23)+SUMIF('SPACELOG 12 BP'!$F$2:$EE$2,BZ$4,'SPACELOG 12 BP'!$F23:$EE23)</f>
        <v>100</v>
      </c>
      <c r="CA23" s="13">
        <f>SUMIF('reporting montigny'!$F$2:$EE$2,CA$4,'reporting montigny'!$F23:$EE23)+SUMIF('reporting boissy'!$F$2:$EE$2,CA$4,'reporting boissy'!$F23:$EE23)+SUMIF('reporting moussy'!$F$2:$EE$2,CA$4,'reporting moussy'!$F23:$EE23)+SUMIF('reporting trappes'!$F$2:$EE$2,CA$4,'reporting trappes'!$F23:$EE23)+SUMIF('SPACELOG 5 BP'!$F$2:$EE$2,CA$4,'SPACELOG 5 BP'!$F23:$EE23)+SUMIF('SPACELOG 6 BP'!$F$2:$EE$2,CA$4,'SPACELOG 6 BP'!$F23:$EE23)+SUMIF('SPACELOG 7 BP'!$F$2:$EE$2,CA$4,'SPACELOG 7 BP'!$F23:$EE23)+SUMIF('SPACELOG 8 BP'!$F$2:$EE$2,CA$4,'SPACELOG 8 BP'!$F23:$EE23)+SUMIF('SPACELOG 9 BP'!$F$2:$EE$2,CA$4,'SPACELOG 9 BP'!$F23:$EE23)+SUMIF('SPACELOG 10 BP'!$F$2:$EE$2,CA$4,'SPACELOG 10 BP'!$F23:$EE23)+SUMIF('SPACELOG 11 BP'!$F$2:$EE$2,CA$4,'SPACELOG 11 BP'!$F23:$EE23)+SUMIF('SPACELOG 12 BP'!$F$2:$EE$2,CA$4,'SPACELOG 12 BP'!$F23:$EE23)</f>
        <v>100</v>
      </c>
      <c r="CB23" s="13">
        <f>SUMIF('reporting montigny'!$F$2:$EE$2,CB$4,'reporting montigny'!$F23:$EE23)+SUMIF('reporting boissy'!$F$2:$EE$2,CB$4,'reporting boissy'!$F23:$EE23)+SUMIF('reporting moussy'!$F$2:$EE$2,CB$4,'reporting moussy'!$F23:$EE23)+SUMIF('reporting trappes'!$F$2:$EE$2,CB$4,'reporting trappes'!$F23:$EE23)+SUMIF('SPACELOG 5 BP'!$F$2:$EE$2,CB$4,'SPACELOG 5 BP'!$F23:$EE23)+SUMIF('SPACELOG 6 BP'!$F$2:$EE$2,CB$4,'SPACELOG 6 BP'!$F23:$EE23)+SUMIF('SPACELOG 7 BP'!$F$2:$EE$2,CB$4,'SPACELOG 7 BP'!$F23:$EE23)+SUMIF('SPACELOG 8 BP'!$F$2:$EE$2,CB$4,'SPACELOG 8 BP'!$F23:$EE23)+SUMIF('SPACELOG 9 BP'!$F$2:$EE$2,CB$4,'SPACELOG 9 BP'!$F23:$EE23)+SUMIF('SPACELOG 10 BP'!$F$2:$EE$2,CB$4,'SPACELOG 10 BP'!$F23:$EE23)+SUMIF('SPACELOG 11 BP'!$F$2:$EE$2,CB$4,'SPACELOG 11 BP'!$F23:$EE23)+SUMIF('SPACELOG 12 BP'!$F$2:$EE$2,CB$4,'SPACELOG 12 BP'!$F23:$EE23)</f>
        <v>100</v>
      </c>
      <c r="CC23" s="13">
        <f>SUMIF('reporting montigny'!$F$2:$EE$2,CC$4,'reporting montigny'!$F23:$EE23)+SUMIF('reporting boissy'!$F$2:$EE$2,CC$4,'reporting boissy'!$F23:$EE23)+SUMIF('reporting moussy'!$F$2:$EE$2,CC$4,'reporting moussy'!$F23:$EE23)+SUMIF('reporting trappes'!$F$2:$EE$2,CC$4,'reporting trappes'!$F23:$EE23)+SUMIF('SPACELOG 5 BP'!$F$2:$EE$2,CC$4,'SPACELOG 5 BP'!$F23:$EE23)+SUMIF('SPACELOG 6 BP'!$F$2:$EE$2,CC$4,'SPACELOG 6 BP'!$F23:$EE23)+SUMIF('SPACELOG 7 BP'!$F$2:$EE$2,CC$4,'SPACELOG 7 BP'!$F23:$EE23)+SUMIF('SPACELOG 8 BP'!$F$2:$EE$2,CC$4,'SPACELOG 8 BP'!$F23:$EE23)+SUMIF('SPACELOG 9 BP'!$F$2:$EE$2,CC$4,'SPACELOG 9 BP'!$F23:$EE23)+SUMIF('SPACELOG 10 BP'!$F$2:$EE$2,CC$4,'SPACELOG 10 BP'!$F23:$EE23)+SUMIF('SPACELOG 11 BP'!$F$2:$EE$2,CC$4,'SPACELOG 11 BP'!$F23:$EE23)+SUMIF('SPACELOG 12 BP'!$F$2:$EE$2,CC$4,'SPACELOG 12 BP'!$F23:$EE23)</f>
        <v>100</v>
      </c>
      <c r="CD23" s="13">
        <f>SUMIF('reporting montigny'!$F$2:$EE$2,CD$4,'reporting montigny'!$F23:$EE23)+SUMIF('reporting boissy'!$F$2:$EE$2,CD$4,'reporting boissy'!$F23:$EE23)+SUMIF('reporting moussy'!$F$2:$EE$2,CD$4,'reporting moussy'!$F23:$EE23)+SUMIF('reporting trappes'!$F$2:$EE$2,CD$4,'reporting trappes'!$F23:$EE23)+SUMIF('SPACELOG 5 BP'!$F$2:$EE$2,CD$4,'SPACELOG 5 BP'!$F23:$EE23)+SUMIF('SPACELOG 6 BP'!$F$2:$EE$2,CD$4,'SPACELOG 6 BP'!$F23:$EE23)+SUMIF('SPACELOG 7 BP'!$F$2:$EE$2,CD$4,'SPACELOG 7 BP'!$F23:$EE23)+SUMIF('SPACELOG 8 BP'!$F$2:$EE$2,CD$4,'SPACELOG 8 BP'!$F23:$EE23)+SUMIF('SPACELOG 9 BP'!$F$2:$EE$2,CD$4,'SPACELOG 9 BP'!$F23:$EE23)+SUMIF('SPACELOG 10 BP'!$F$2:$EE$2,CD$4,'SPACELOG 10 BP'!$F23:$EE23)+SUMIF('SPACELOG 11 BP'!$F$2:$EE$2,CD$4,'SPACELOG 11 BP'!$F23:$EE23)+SUMIF('SPACELOG 12 BP'!$F$2:$EE$2,CD$4,'SPACELOG 12 BP'!$F23:$EE23)</f>
        <v>100</v>
      </c>
      <c r="CE23" s="14">
        <f t="shared" si="14"/>
        <v>1200</v>
      </c>
      <c r="CF23" s="13">
        <f>SUMIF('reporting montigny'!$F$2:$EE$2,CF$4,'reporting montigny'!$F23:$EE23)+SUMIF('reporting boissy'!$F$2:$EE$2,CF$4,'reporting boissy'!$F23:$EE23)+SUMIF('reporting moussy'!$F$2:$EE$2,CF$4,'reporting moussy'!$F23:$EE23)+SUMIF('reporting trappes'!$F$2:$EE$2,CF$4,'reporting trappes'!$F23:$EE23)+SUMIF('SPACELOG 5 BP'!$F$2:$EE$2,CF$4,'SPACELOG 5 BP'!$F23:$EE23)+SUMIF('SPACELOG 6 BP'!$F$2:$EE$2,CF$4,'SPACELOG 6 BP'!$F23:$EE23)+SUMIF('SPACELOG 7 BP'!$F$2:$EE$2,CF$4,'SPACELOG 7 BP'!$F23:$EE23)+SUMIF('SPACELOG 8 BP'!$F$2:$EE$2,CF$4,'SPACELOG 8 BP'!$F23:$EE23)+SUMIF('SPACELOG 9 BP'!$F$2:$EE$2,CF$4,'SPACELOG 9 BP'!$F23:$EE23)+SUMIF('SPACELOG 10 BP'!$F$2:$EE$2,CF$4,'SPACELOG 10 BP'!$F23:$EE23)+SUMIF('SPACELOG 11 BP'!$F$2:$EE$2,CF$4,'SPACELOG 11 BP'!$F23:$EE23)+SUMIF('SPACELOG 12 BP'!$F$2:$EE$2,CF$4,'SPACELOG 12 BP'!$F23:$EE23)</f>
        <v>100</v>
      </c>
      <c r="CG23" s="13">
        <f>SUMIF('reporting montigny'!$F$2:$EE$2,CG$4,'reporting montigny'!$F23:$EE23)+SUMIF('reporting boissy'!$F$2:$EE$2,CG$4,'reporting boissy'!$F23:$EE23)+SUMIF('reporting moussy'!$F$2:$EE$2,CG$4,'reporting moussy'!$F23:$EE23)+SUMIF('reporting trappes'!$F$2:$EE$2,CG$4,'reporting trappes'!$F23:$EE23)+SUMIF('SPACELOG 5 BP'!$F$2:$EE$2,CG$4,'SPACELOG 5 BP'!$F23:$EE23)+SUMIF('SPACELOG 6 BP'!$F$2:$EE$2,CG$4,'SPACELOG 6 BP'!$F23:$EE23)+SUMIF('SPACELOG 7 BP'!$F$2:$EE$2,CG$4,'SPACELOG 7 BP'!$F23:$EE23)+SUMIF('SPACELOG 8 BP'!$F$2:$EE$2,CG$4,'SPACELOG 8 BP'!$F23:$EE23)+SUMIF('SPACELOG 9 BP'!$F$2:$EE$2,CG$4,'SPACELOG 9 BP'!$F23:$EE23)+SUMIF('SPACELOG 10 BP'!$F$2:$EE$2,CG$4,'SPACELOG 10 BP'!$F23:$EE23)+SUMIF('SPACELOG 11 BP'!$F$2:$EE$2,CG$4,'SPACELOG 11 BP'!$F23:$EE23)+SUMIF('SPACELOG 12 BP'!$F$2:$EE$2,CG$4,'SPACELOG 12 BP'!$F23:$EE23)</f>
        <v>100</v>
      </c>
      <c r="CH23" s="13">
        <f>SUMIF('reporting montigny'!$F$2:$EE$2,CH$4,'reporting montigny'!$F23:$EE23)+SUMIF('reporting boissy'!$F$2:$EE$2,CH$4,'reporting boissy'!$F23:$EE23)+SUMIF('reporting moussy'!$F$2:$EE$2,CH$4,'reporting moussy'!$F23:$EE23)+SUMIF('reporting trappes'!$F$2:$EE$2,CH$4,'reporting trappes'!$F23:$EE23)+SUMIF('SPACELOG 5 BP'!$F$2:$EE$2,CH$4,'SPACELOG 5 BP'!$F23:$EE23)+SUMIF('SPACELOG 6 BP'!$F$2:$EE$2,CH$4,'SPACELOG 6 BP'!$F23:$EE23)+SUMIF('SPACELOG 7 BP'!$F$2:$EE$2,CH$4,'SPACELOG 7 BP'!$F23:$EE23)+SUMIF('SPACELOG 8 BP'!$F$2:$EE$2,CH$4,'SPACELOG 8 BP'!$F23:$EE23)+SUMIF('SPACELOG 9 BP'!$F$2:$EE$2,CH$4,'SPACELOG 9 BP'!$F23:$EE23)+SUMIF('SPACELOG 10 BP'!$F$2:$EE$2,CH$4,'SPACELOG 10 BP'!$F23:$EE23)+SUMIF('SPACELOG 11 BP'!$F$2:$EE$2,CH$4,'SPACELOG 11 BP'!$F23:$EE23)+SUMIF('SPACELOG 12 BP'!$F$2:$EE$2,CH$4,'SPACELOG 12 BP'!$F23:$EE23)</f>
        <v>100</v>
      </c>
      <c r="CI23" s="13">
        <f>SUMIF('reporting montigny'!$F$2:$EE$2,CI$4,'reporting montigny'!$F23:$EE23)+SUMIF('reporting boissy'!$F$2:$EE$2,CI$4,'reporting boissy'!$F23:$EE23)+SUMIF('reporting moussy'!$F$2:$EE$2,CI$4,'reporting moussy'!$F23:$EE23)+SUMIF('reporting trappes'!$F$2:$EE$2,CI$4,'reporting trappes'!$F23:$EE23)+SUMIF('SPACELOG 5 BP'!$F$2:$EE$2,CI$4,'SPACELOG 5 BP'!$F23:$EE23)+SUMIF('SPACELOG 6 BP'!$F$2:$EE$2,CI$4,'SPACELOG 6 BP'!$F23:$EE23)+SUMIF('SPACELOG 7 BP'!$F$2:$EE$2,CI$4,'SPACELOG 7 BP'!$F23:$EE23)+SUMIF('SPACELOG 8 BP'!$F$2:$EE$2,CI$4,'SPACELOG 8 BP'!$F23:$EE23)+SUMIF('SPACELOG 9 BP'!$F$2:$EE$2,CI$4,'SPACELOG 9 BP'!$F23:$EE23)+SUMIF('SPACELOG 10 BP'!$F$2:$EE$2,CI$4,'SPACELOG 10 BP'!$F23:$EE23)+SUMIF('SPACELOG 11 BP'!$F$2:$EE$2,CI$4,'SPACELOG 11 BP'!$F23:$EE23)+SUMIF('SPACELOG 12 BP'!$F$2:$EE$2,CI$4,'SPACELOG 12 BP'!$F23:$EE23)</f>
        <v>100</v>
      </c>
      <c r="CJ23" s="13">
        <f>SUMIF('reporting montigny'!$F$2:$EE$2,CJ$4,'reporting montigny'!$F23:$EE23)+SUMIF('reporting boissy'!$F$2:$EE$2,CJ$4,'reporting boissy'!$F23:$EE23)+SUMIF('reporting moussy'!$F$2:$EE$2,CJ$4,'reporting moussy'!$F23:$EE23)+SUMIF('reporting trappes'!$F$2:$EE$2,CJ$4,'reporting trappes'!$F23:$EE23)+SUMIF('SPACELOG 5 BP'!$F$2:$EE$2,CJ$4,'SPACELOG 5 BP'!$F23:$EE23)+SUMIF('SPACELOG 6 BP'!$F$2:$EE$2,CJ$4,'SPACELOG 6 BP'!$F23:$EE23)+SUMIF('SPACELOG 7 BP'!$F$2:$EE$2,CJ$4,'SPACELOG 7 BP'!$F23:$EE23)+SUMIF('SPACELOG 8 BP'!$F$2:$EE$2,CJ$4,'SPACELOG 8 BP'!$F23:$EE23)+SUMIF('SPACELOG 9 BP'!$F$2:$EE$2,CJ$4,'SPACELOG 9 BP'!$F23:$EE23)+SUMIF('SPACELOG 10 BP'!$F$2:$EE$2,CJ$4,'SPACELOG 10 BP'!$F23:$EE23)+SUMIF('SPACELOG 11 BP'!$F$2:$EE$2,CJ$4,'SPACELOG 11 BP'!$F23:$EE23)+SUMIF('SPACELOG 12 BP'!$F$2:$EE$2,CJ$4,'SPACELOG 12 BP'!$F23:$EE23)</f>
        <v>100</v>
      </c>
      <c r="CK23" s="13">
        <f>SUMIF('reporting montigny'!$F$2:$EE$2,CK$4,'reporting montigny'!$F23:$EE23)+SUMIF('reporting boissy'!$F$2:$EE$2,CK$4,'reporting boissy'!$F23:$EE23)+SUMIF('reporting moussy'!$F$2:$EE$2,CK$4,'reporting moussy'!$F23:$EE23)+SUMIF('reporting trappes'!$F$2:$EE$2,CK$4,'reporting trappes'!$F23:$EE23)+SUMIF('SPACELOG 5 BP'!$F$2:$EE$2,CK$4,'SPACELOG 5 BP'!$F23:$EE23)+SUMIF('SPACELOG 6 BP'!$F$2:$EE$2,CK$4,'SPACELOG 6 BP'!$F23:$EE23)+SUMIF('SPACELOG 7 BP'!$F$2:$EE$2,CK$4,'SPACELOG 7 BP'!$F23:$EE23)+SUMIF('SPACELOG 8 BP'!$F$2:$EE$2,CK$4,'SPACELOG 8 BP'!$F23:$EE23)+SUMIF('SPACELOG 9 BP'!$F$2:$EE$2,CK$4,'SPACELOG 9 BP'!$F23:$EE23)+SUMIF('SPACELOG 10 BP'!$F$2:$EE$2,CK$4,'SPACELOG 10 BP'!$F23:$EE23)+SUMIF('SPACELOG 11 BP'!$F$2:$EE$2,CK$4,'SPACELOG 11 BP'!$F23:$EE23)+SUMIF('SPACELOG 12 BP'!$F$2:$EE$2,CK$4,'SPACELOG 12 BP'!$F23:$EE23)</f>
        <v>100</v>
      </c>
      <c r="CL23" s="13">
        <f>SUMIF('reporting montigny'!$F$2:$EE$2,CL$4,'reporting montigny'!$F23:$EE23)+SUMIF('reporting boissy'!$F$2:$EE$2,CL$4,'reporting boissy'!$F23:$EE23)+SUMIF('reporting moussy'!$F$2:$EE$2,CL$4,'reporting moussy'!$F23:$EE23)+SUMIF('reporting trappes'!$F$2:$EE$2,CL$4,'reporting trappes'!$F23:$EE23)+SUMIF('SPACELOG 5 BP'!$F$2:$EE$2,CL$4,'SPACELOG 5 BP'!$F23:$EE23)+SUMIF('SPACELOG 6 BP'!$F$2:$EE$2,CL$4,'SPACELOG 6 BP'!$F23:$EE23)+SUMIF('SPACELOG 7 BP'!$F$2:$EE$2,CL$4,'SPACELOG 7 BP'!$F23:$EE23)+SUMIF('SPACELOG 8 BP'!$F$2:$EE$2,CL$4,'SPACELOG 8 BP'!$F23:$EE23)+SUMIF('SPACELOG 9 BP'!$F$2:$EE$2,CL$4,'SPACELOG 9 BP'!$F23:$EE23)+SUMIF('SPACELOG 10 BP'!$F$2:$EE$2,CL$4,'SPACELOG 10 BP'!$F23:$EE23)+SUMIF('SPACELOG 11 BP'!$F$2:$EE$2,CL$4,'SPACELOG 11 BP'!$F23:$EE23)+SUMIF('SPACELOG 12 BP'!$F$2:$EE$2,CL$4,'SPACELOG 12 BP'!$F23:$EE23)</f>
        <v>100</v>
      </c>
      <c r="CM23" s="13">
        <f>SUMIF('reporting montigny'!$F$2:$EE$2,CM$4,'reporting montigny'!$F23:$EE23)+SUMIF('reporting boissy'!$F$2:$EE$2,CM$4,'reporting boissy'!$F23:$EE23)+SUMIF('reporting moussy'!$F$2:$EE$2,CM$4,'reporting moussy'!$F23:$EE23)+SUMIF('reporting trappes'!$F$2:$EE$2,CM$4,'reporting trappes'!$F23:$EE23)+SUMIF('SPACELOG 5 BP'!$F$2:$EE$2,CM$4,'SPACELOG 5 BP'!$F23:$EE23)+SUMIF('SPACELOG 6 BP'!$F$2:$EE$2,CM$4,'SPACELOG 6 BP'!$F23:$EE23)+SUMIF('SPACELOG 7 BP'!$F$2:$EE$2,CM$4,'SPACELOG 7 BP'!$F23:$EE23)+SUMIF('SPACELOG 8 BP'!$F$2:$EE$2,CM$4,'SPACELOG 8 BP'!$F23:$EE23)+SUMIF('SPACELOG 9 BP'!$F$2:$EE$2,CM$4,'SPACELOG 9 BP'!$F23:$EE23)+SUMIF('SPACELOG 10 BP'!$F$2:$EE$2,CM$4,'SPACELOG 10 BP'!$F23:$EE23)+SUMIF('SPACELOG 11 BP'!$F$2:$EE$2,CM$4,'SPACELOG 11 BP'!$F23:$EE23)+SUMIF('SPACELOG 12 BP'!$F$2:$EE$2,CM$4,'SPACELOG 12 BP'!$F23:$EE23)</f>
        <v>100</v>
      </c>
      <c r="CN23" s="13">
        <f>SUMIF('reporting montigny'!$F$2:$EE$2,CN$4,'reporting montigny'!$F23:$EE23)+SUMIF('reporting boissy'!$F$2:$EE$2,CN$4,'reporting boissy'!$F23:$EE23)+SUMIF('reporting moussy'!$F$2:$EE$2,CN$4,'reporting moussy'!$F23:$EE23)+SUMIF('reporting trappes'!$F$2:$EE$2,CN$4,'reporting trappes'!$F23:$EE23)+SUMIF('SPACELOG 5 BP'!$F$2:$EE$2,CN$4,'SPACELOG 5 BP'!$F23:$EE23)+SUMIF('SPACELOG 6 BP'!$F$2:$EE$2,CN$4,'SPACELOG 6 BP'!$F23:$EE23)+SUMIF('SPACELOG 7 BP'!$F$2:$EE$2,CN$4,'SPACELOG 7 BP'!$F23:$EE23)+SUMIF('SPACELOG 8 BP'!$F$2:$EE$2,CN$4,'SPACELOG 8 BP'!$F23:$EE23)+SUMIF('SPACELOG 9 BP'!$F$2:$EE$2,CN$4,'SPACELOG 9 BP'!$F23:$EE23)+SUMIF('SPACELOG 10 BP'!$F$2:$EE$2,CN$4,'SPACELOG 10 BP'!$F23:$EE23)+SUMIF('SPACELOG 11 BP'!$F$2:$EE$2,CN$4,'SPACELOG 11 BP'!$F23:$EE23)+SUMIF('SPACELOG 12 BP'!$F$2:$EE$2,CN$4,'SPACELOG 12 BP'!$F23:$EE23)</f>
        <v>100</v>
      </c>
      <c r="CO23" s="13">
        <f>SUMIF('reporting montigny'!$F$2:$EE$2,CO$4,'reporting montigny'!$F23:$EE23)+SUMIF('reporting boissy'!$F$2:$EE$2,CO$4,'reporting boissy'!$F23:$EE23)+SUMIF('reporting moussy'!$F$2:$EE$2,CO$4,'reporting moussy'!$F23:$EE23)+SUMIF('reporting trappes'!$F$2:$EE$2,CO$4,'reporting trappes'!$F23:$EE23)+SUMIF('SPACELOG 5 BP'!$F$2:$EE$2,CO$4,'SPACELOG 5 BP'!$F23:$EE23)+SUMIF('SPACELOG 6 BP'!$F$2:$EE$2,CO$4,'SPACELOG 6 BP'!$F23:$EE23)+SUMIF('SPACELOG 7 BP'!$F$2:$EE$2,CO$4,'SPACELOG 7 BP'!$F23:$EE23)+SUMIF('SPACELOG 8 BP'!$F$2:$EE$2,CO$4,'SPACELOG 8 BP'!$F23:$EE23)+SUMIF('SPACELOG 9 BP'!$F$2:$EE$2,CO$4,'SPACELOG 9 BP'!$F23:$EE23)+SUMIF('SPACELOG 10 BP'!$F$2:$EE$2,CO$4,'SPACELOG 10 BP'!$F23:$EE23)+SUMIF('SPACELOG 11 BP'!$F$2:$EE$2,CO$4,'SPACELOG 11 BP'!$F23:$EE23)+SUMIF('SPACELOG 12 BP'!$F$2:$EE$2,CO$4,'SPACELOG 12 BP'!$F23:$EE23)</f>
        <v>100</v>
      </c>
      <c r="CP23" s="13">
        <f>SUMIF('reporting montigny'!$F$2:$EE$2,CP$4,'reporting montigny'!$F23:$EE23)+SUMIF('reporting boissy'!$F$2:$EE$2,CP$4,'reporting boissy'!$F23:$EE23)+SUMIF('reporting moussy'!$F$2:$EE$2,CP$4,'reporting moussy'!$F23:$EE23)+SUMIF('reporting trappes'!$F$2:$EE$2,CP$4,'reporting trappes'!$F23:$EE23)+SUMIF('SPACELOG 5 BP'!$F$2:$EE$2,CP$4,'SPACELOG 5 BP'!$F23:$EE23)+SUMIF('SPACELOG 6 BP'!$F$2:$EE$2,CP$4,'SPACELOG 6 BP'!$F23:$EE23)+SUMIF('SPACELOG 7 BP'!$F$2:$EE$2,CP$4,'SPACELOG 7 BP'!$F23:$EE23)+SUMIF('SPACELOG 8 BP'!$F$2:$EE$2,CP$4,'SPACELOG 8 BP'!$F23:$EE23)+SUMIF('SPACELOG 9 BP'!$F$2:$EE$2,CP$4,'SPACELOG 9 BP'!$F23:$EE23)+SUMIF('SPACELOG 10 BP'!$F$2:$EE$2,CP$4,'SPACELOG 10 BP'!$F23:$EE23)+SUMIF('SPACELOG 11 BP'!$F$2:$EE$2,CP$4,'SPACELOG 11 BP'!$F23:$EE23)+SUMIF('SPACELOG 12 BP'!$F$2:$EE$2,CP$4,'SPACELOG 12 BP'!$F23:$EE23)</f>
        <v>100</v>
      </c>
      <c r="CQ23" s="13">
        <f>SUMIF('reporting montigny'!$F$2:$EE$2,CQ$4,'reporting montigny'!$F23:$EE23)+SUMIF('reporting boissy'!$F$2:$EE$2,CQ$4,'reporting boissy'!$F23:$EE23)+SUMIF('reporting moussy'!$F$2:$EE$2,CQ$4,'reporting moussy'!$F23:$EE23)+SUMIF('reporting trappes'!$F$2:$EE$2,CQ$4,'reporting trappes'!$F23:$EE23)+SUMIF('SPACELOG 5 BP'!$F$2:$EE$2,CQ$4,'SPACELOG 5 BP'!$F23:$EE23)+SUMIF('SPACELOG 6 BP'!$F$2:$EE$2,CQ$4,'SPACELOG 6 BP'!$F23:$EE23)+SUMIF('SPACELOG 7 BP'!$F$2:$EE$2,CQ$4,'SPACELOG 7 BP'!$F23:$EE23)+SUMIF('SPACELOG 8 BP'!$F$2:$EE$2,CQ$4,'SPACELOG 8 BP'!$F23:$EE23)+SUMIF('SPACELOG 9 BP'!$F$2:$EE$2,CQ$4,'SPACELOG 9 BP'!$F23:$EE23)+SUMIF('SPACELOG 10 BP'!$F$2:$EE$2,CQ$4,'SPACELOG 10 BP'!$F23:$EE23)+SUMIF('SPACELOG 11 BP'!$F$2:$EE$2,CQ$4,'SPACELOG 11 BP'!$F23:$EE23)+SUMIF('SPACELOG 12 BP'!$F$2:$EE$2,CQ$4,'SPACELOG 12 BP'!$F23:$EE23)</f>
        <v>100</v>
      </c>
      <c r="CR23" s="14">
        <f t="shared" si="15"/>
        <v>1200</v>
      </c>
      <c r="CS23" s="13">
        <f>SUMIF('reporting montigny'!$F$2:$EE$2,CS$4,'reporting montigny'!$F23:$EE23)+SUMIF('reporting boissy'!$F$2:$EE$2,CS$4,'reporting boissy'!$F23:$EE23)+SUMIF('reporting moussy'!$F$2:$EE$2,CS$4,'reporting moussy'!$F23:$EE23)+SUMIF('reporting trappes'!$F$2:$EE$2,CS$4,'reporting trappes'!$F23:$EE23)+SUMIF('SPACELOG 5 BP'!$F$2:$EE$2,CS$4,'SPACELOG 5 BP'!$F23:$EE23)+SUMIF('SPACELOG 6 BP'!$F$2:$EE$2,CS$4,'SPACELOG 6 BP'!$F23:$EE23)+SUMIF('SPACELOG 7 BP'!$F$2:$EE$2,CS$4,'SPACELOG 7 BP'!$F23:$EE23)+SUMIF('SPACELOG 8 BP'!$F$2:$EE$2,CS$4,'SPACELOG 8 BP'!$F23:$EE23)+SUMIF('SPACELOG 9 BP'!$F$2:$EE$2,CS$4,'SPACELOG 9 BP'!$F23:$EE23)+SUMIF('SPACELOG 10 BP'!$F$2:$EE$2,CS$4,'SPACELOG 10 BP'!$F23:$EE23)+SUMIF('SPACELOG 11 BP'!$F$2:$EE$2,CS$4,'SPACELOG 11 BP'!$F23:$EE23)+SUMIF('SPACELOG 12 BP'!$F$2:$EE$2,CS$4,'SPACELOG 12 BP'!$F23:$EE23)</f>
        <v>100</v>
      </c>
      <c r="CT23" s="13">
        <f>SUMIF('reporting montigny'!$F$2:$EE$2,CT$4,'reporting montigny'!$F23:$EE23)+SUMIF('reporting boissy'!$F$2:$EE$2,CT$4,'reporting boissy'!$F23:$EE23)+SUMIF('reporting moussy'!$F$2:$EE$2,CT$4,'reporting moussy'!$F23:$EE23)+SUMIF('reporting trappes'!$F$2:$EE$2,CT$4,'reporting trappes'!$F23:$EE23)+SUMIF('SPACELOG 5 BP'!$F$2:$EE$2,CT$4,'SPACELOG 5 BP'!$F23:$EE23)+SUMIF('SPACELOG 6 BP'!$F$2:$EE$2,CT$4,'SPACELOG 6 BP'!$F23:$EE23)+SUMIF('SPACELOG 7 BP'!$F$2:$EE$2,CT$4,'SPACELOG 7 BP'!$F23:$EE23)+SUMIF('SPACELOG 8 BP'!$F$2:$EE$2,CT$4,'SPACELOG 8 BP'!$F23:$EE23)+SUMIF('SPACELOG 9 BP'!$F$2:$EE$2,CT$4,'SPACELOG 9 BP'!$F23:$EE23)+SUMIF('SPACELOG 10 BP'!$F$2:$EE$2,CT$4,'SPACELOG 10 BP'!$F23:$EE23)+SUMIF('SPACELOG 11 BP'!$F$2:$EE$2,CT$4,'SPACELOG 11 BP'!$F23:$EE23)+SUMIF('SPACELOG 12 BP'!$F$2:$EE$2,CT$4,'SPACELOG 12 BP'!$F23:$EE23)</f>
        <v>100</v>
      </c>
      <c r="CU23" s="13">
        <f>SUMIF('reporting montigny'!$F$2:$EE$2,CU$4,'reporting montigny'!$F23:$EE23)+SUMIF('reporting boissy'!$F$2:$EE$2,CU$4,'reporting boissy'!$F23:$EE23)+SUMIF('reporting moussy'!$F$2:$EE$2,CU$4,'reporting moussy'!$F23:$EE23)+SUMIF('reporting trappes'!$F$2:$EE$2,CU$4,'reporting trappes'!$F23:$EE23)+SUMIF('SPACELOG 5 BP'!$F$2:$EE$2,CU$4,'SPACELOG 5 BP'!$F23:$EE23)+SUMIF('SPACELOG 6 BP'!$F$2:$EE$2,CU$4,'SPACELOG 6 BP'!$F23:$EE23)+SUMIF('SPACELOG 7 BP'!$F$2:$EE$2,CU$4,'SPACELOG 7 BP'!$F23:$EE23)+SUMIF('SPACELOG 8 BP'!$F$2:$EE$2,CU$4,'SPACELOG 8 BP'!$F23:$EE23)+SUMIF('SPACELOG 9 BP'!$F$2:$EE$2,CU$4,'SPACELOG 9 BP'!$F23:$EE23)+SUMIF('SPACELOG 10 BP'!$F$2:$EE$2,CU$4,'SPACELOG 10 BP'!$F23:$EE23)+SUMIF('SPACELOG 11 BP'!$F$2:$EE$2,CU$4,'SPACELOG 11 BP'!$F23:$EE23)+SUMIF('SPACELOG 12 BP'!$F$2:$EE$2,CU$4,'SPACELOG 12 BP'!$F23:$EE23)</f>
        <v>100</v>
      </c>
      <c r="CV23" s="13">
        <f>SUMIF('reporting montigny'!$F$2:$EE$2,CV$4,'reporting montigny'!$F23:$EE23)+SUMIF('reporting boissy'!$F$2:$EE$2,CV$4,'reporting boissy'!$F23:$EE23)+SUMIF('reporting moussy'!$F$2:$EE$2,CV$4,'reporting moussy'!$F23:$EE23)+SUMIF('reporting trappes'!$F$2:$EE$2,CV$4,'reporting trappes'!$F23:$EE23)+SUMIF('SPACELOG 5 BP'!$F$2:$EE$2,CV$4,'SPACELOG 5 BP'!$F23:$EE23)+SUMIF('SPACELOG 6 BP'!$F$2:$EE$2,CV$4,'SPACELOG 6 BP'!$F23:$EE23)+SUMIF('SPACELOG 7 BP'!$F$2:$EE$2,CV$4,'SPACELOG 7 BP'!$F23:$EE23)+SUMIF('SPACELOG 8 BP'!$F$2:$EE$2,CV$4,'SPACELOG 8 BP'!$F23:$EE23)+SUMIF('SPACELOG 9 BP'!$F$2:$EE$2,CV$4,'SPACELOG 9 BP'!$F23:$EE23)+SUMIF('SPACELOG 10 BP'!$F$2:$EE$2,CV$4,'SPACELOG 10 BP'!$F23:$EE23)+SUMIF('SPACELOG 11 BP'!$F$2:$EE$2,CV$4,'SPACELOG 11 BP'!$F23:$EE23)+SUMIF('SPACELOG 12 BP'!$F$2:$EE$2,CV$4,'SPACELOG 12 BP'!$F23:$EE23)</f>
        <v>100</v>
      </c>
      <c r="CW23" s="13">
        <f>SUMIF('reporting montigny'!$F$2:$EE$2,CW$4,'reporting montigny'!$F23:$EE23)+SUMIF('reporting boissy'!$F$2:$EE$2,CW$4,'reporting boissy'!$F23:$EE23)+SUMIF('reporting moussy'!$F$2:$EE$2,CW$4,'reporting moussy'!$F23:$EE23)+SUMIF('reporting trappes'!$F$2:$EE$2,CW$4,'reporting trappes'!$F23:$EE23)+SUMIF('SPACELOG 5 BP'!$F$2:$EE$2,CW$4,'SPACELOG 5 BP'!$F23:$EE23)+SUMIF('SPACELOG 6 BP'!$F$2:$EE$2,CW$4,'SPACELOG 6 BP'!$F23:$EE23)+SUMIF('SPACELOG 7 BP'!$F$2:$EE$2,CW$4,'SPACELOG 7 BP'!$F23:$EE23)+SUMIF('SPACELOG 8 BP'!$F$2:$EE$2,CW$4,'SPACELOG 8 BP'!$F23:$EE23)+SUMIF('SPACELOG 9 BP'!$F$2:$EE$2,CW$4,'SPACELOG 9 BP'!$F23:$EE23)+SUMIF('SPACELOG 10 BP'!$F$2:$EE$2,CW$4,'SPACELOG 10 BP'!$F23:$EE23)+SUMIF('SPACELOG 11 BP'!$F$2:$EE$2,CW$4,'SPACELOG 11 BP'!$F23:$EE23)+SUMIF('SPACELOG 12 BP'!$F$2:$EE$2,CW$4,'SPACELOG 12 BP'!$F23:$EE23)</f>
        <v>100</v>
      </c>
      <c r="CX23" s="13">
        <f>SUMIF('reporting montigny'!$F$2:$EE$2,CX$4,'reporting montigny'!$F23:$EE23)+SUMIF('reporting boissy'!$F$2:$EE$2,CX$4,'reporting boissy'!$F23:$EE23)+SUMIF('reporting moussy'!$F$2:$EE$2,CX$4,'reporting moussy'!$F23:$EE23)+SUMIF('reporting trappes'!$F$2:$EE$2,CX$4,'reporting trappes'!$F23:$EE23)+SUMIF('SPACELOG 5 BP'!$F$2:$EE$2,CX$4,'SPACELOG 5 BP'!$F23:$EE23)+SUMIF('SPACELOG 6 BP'!$F$2:$EE$2,CX$4,'SPACELOG 6 BP'!$F23:$EE23)+SUMIF('SPACELOG 7 BP'!$F$2:$EE$2,CX$4,'SPACELOG 7 BP'!$F23:$EE23)+SUMIF('SPACELOG 8 BP'!$F$2:$EE$2,CX$4,'SPACELOG 8 BP'!$F23:$EE23)+SUMIF('SPACELOG 9 BP'!$F$2:$EE$2,CX$4,'SPACELOG 9 BP'!$F23:$EE23)+SUMIF('SPACELOG 10 BP'!$F$2:$EE$2,CX$4,'SPACELOG 10 BP'!$F23:$EE23)+SUMIF('SPACELOG 11 BP'!$F$2:$EE$2,CX$4,'SPACELOG 11 BP'!$F23:$EE23)+SUMIF('SPACELOG 12 BP'!$F$2:$EE$2,CX$4,'SPACELOG 12 BP'!$F23:$EE23)</f>
        <v>100</v>
      </c>
      <c r="CY23" s="13">
        <f>SUMIF('reporting montigny'!$F$2:$EE$2,CY$4,'reporting montigny'!$F23:$EE23)+SUMIF('reporting boissy'!$F$2:$EE$2,CY$4,'reporting boissy'!$F23:$EE23)+SUMIF('reporting moussy'!$F$2:$EE$2,CY$4,'reporting moussy'!$F23:$EE23)+SUMIF('reporting trappes'!$F$2:$EE$2,CY$4,'reporting trappes'!$F23:$EE23)+SUMIF('SPACELOG 5 BP'!$F$2:$EE$2,CY$4,'SPACELOG 5 BP'!$F23:$EE23)+SUMIF('SPACELOG 6 BP'!$F$2:$EE$2,CY$4,'SPACELOG 6 BP'!$F23:$EE23)+SUMIF('SPACELOG 7 BP'!$F$2:$EE$2,CY$4,'SPACELOG 7 BP'!$F23:$EE23)+SUMIF('SPACELOG 8 BP'!$F$2:$EE$2,CY$4,'SPACELOG 8 BP'!$F23:$EE23)+SUMIF('SPACELOG 9 BP'!$F$2:$EE$2,CY$4,'SPACELOG 9 BP'!$F23:$EE23)+SUMIF('SPACELOG 10 BP'!$F$2:$EE$2,CY$4,'SPACELOG 10 BP'!$F23:$EE23)+SUMIF('SPACELOG 11 BP'!$F$2:$EE$2,CY$4,'SPACELOG 11 BP'!$F23:$EE23)+SUMIF('SPACELOG 12 BP'!$F$2:$EE$2,CY$4,'SPACELOG 12 BP'!$F23:$EE23)</f>
        <v>100</v>
      </c>
      <c r="CZ23" s="13">
        <f>SUMIF('reporting montigny'!$F$2:$EE$2,CZ$4,'reporting montigny'!$F23:$EE23)+SUMIF('reporting boissy'!$F$2:$EE$2,CZ$4,'reporting boissy'!$F23:$EE23)+SUMIF('reporting moussy'!$F$2:$EE$2,CZ$4,'reporting moussy'!$F23:$EE23)+SUMIF('reporting trappes'!$F$2:$EE$2,CZ$4,'reporting trappes'!$F23:$EE23)+SUMIF('SPACELOG 5 BP'!$F$2:$EE$2,CZ$4,'SPACELOG 5 BP'!$F23:$EE23)+SUMIF('SPACELOG 6 BP'!$F$2:$EE$2,CZ$4,'SPACELOG 6 BP'!$F23:$EE23)+SUMIF('SPACELOG 7 BP'!$F$2:$EE$2,CZ$4,'SPACELOG 7 BP'!$F23:$EE23)+SUMIF('SPACELOG 8 BP'!$F$2:$EE$2,CZ$4,'SPACELOG 8 BP'!$F23:$EE23)+SUMIF('SPACELOG 9 BP'!$F$2:$EE$2,CZ$4,'SPACELOG 9 BP'!$F23:$EE23)+SUMIF('SPACELOG 10 BP'!$F$2:$EE$2,CZ$4,'SPACELOG 10 BP'!$F23:$EE23)+SUMIF('SPACELOG 11 BP'!$F$2:$EE$2,CZ$4,'SPACELOG 11 BP'!$F23:$EE23)+SUMIF('SPACELOG 12 BP'!$F$2:$EE$2,CZ$4,'SPACELOG 12 BP'!$F23:$EE23)</f>
        <v>100</v>
      </c>
      <c r="DA23" s="13">
        <f>SUMIF('reporting montigny'!$F$2:$EE$2,DA$4,'reporting montigny'!$F23:$EE23)+SUMIF('reporting boissy'!$F$2:$EE$2,DA$4,'reporting boissy'!$F23:$EE23)+SUMIF('reporting moussy'!$F$2:$EE$2,DA$4,'reporting moussy'!$F23:$EE23)+SUMIF('reporting trappes'!$F$2:$EE$2,DA$4,'reporting trappes'!$F23:$EE23)+SUMIF('SPACELOG 5 BP'!$F$2:$EE$2,DA$4,'SPACELOG 5 BP'!$F23:$EE23)+SUMIF('SPACELOG 6 BP'!$F$2:$EE$2,DA$4,'SPACELOG 6 BP'!$F23:$EE23)+SUMIF('SPACELOG 7 BP'!$F$2:$EE$2,DA$4,'SPACELOG 7 BP'!$F23:$EE23)+SUMIF('SPACELOG 8 BP'!$F$2:$EE$2,DA$4,'SPACELOG 8 BP'!$F23:$EE23)+SUMIF('SPACELOG 9 BP'!$F$2:$EE$2,DA$4,'SPACELOG 9 BP'!$F23:$EE23)+SUMIF('SPACELOG 10 BP'!$F$2:$EE$2,DA$4,'SPACELOG 10 BP'!$F23:$EE23)+SUMIF('SPACELOG 11 BP'!$F$2:$EE$2,DA$4,'SPACELOG 11 BP'!$F23:$EE23)+SUMIF('SPACELOG 12 BP'!$F$2:$EE$2,DA$4,'SPACELOG 12 BP'!$F23:$EE23)</f>
        <v>100</v>
      </c>
      <c r="DB23" s="13">
        <f>SUMIF('reporting montigny'!$F$2:$EE$2,DB$4,'reporting montigny'!$F23:$EE23)+SUMIF('reporting boissy'!$F$2:$EE$2,DB$4,'reporting boissy'!$F23:$EE23)+SUMIF('reporting moussy'!$F$2:$EE$2,DB$4,'reporting moussy'!$F23:$EE23)+SUMIF('reporting trappes'!$F$2:$EE$2,DB$4,'reporting trappes'!$F23:$EE23)+SUMIF('SPACELOG 5 BP'!$F$2:$EE$2,DB$4,'SPACELOG 5 BP'!$F23:$EE23)+SUMIF('SPACELOG 6 BP'!$F$2:$EE$2,DB$4,'SPACELOG 6 BP'!$F23:$EE23)+SUMIF('SPACELOG 7 BP'!$F$2:$EE$2,DB$4,'SPACELOG 7 BP'!$F23:$EE23)+SUMIF('SPACELOG 8 BP'!$F$2:$EE$2,DB$4,'SPACELOG 8 BP'!$F23:$EE23)+SUMIF('SPACELOG 9 BP'!$F$2:$EE$2,DB$4,'SPACELOG 9 BP'!$F23:$EE23)+SUMIF('SPACELOG 10 BP'!$F$2:$EE$2,DB$4,'SPACELOG 10 BP'!$F23:$EE23)+SUMIF('SPACELOG 11 BP'!$F$2:$EE$2,DB$4,'SPACELOG 11 BP'!$F23:$EE23)+SUMIF('SPACELOG 12 BP'!$F$2:$EE$2,DB$4,'SPACELOG 12 BP'!$F23:$EE23)</f>
        <v>100</v>
      </c>
      <c r="DC23" s="13">
        <f>SUMIF('reporting montigny'!$F$2:$EE$2,DC$4,'reporting montigny'!$F23:$EE23)+SUMIF('reporting boissy'!$F$2:$EE$2,DC$4,'reporting boissy'!$F23:$EE23)+SUMIF('reporting moussy'!$F$2:$EE$2,DC$4,'reporting moussy'!$F23:$EE23)+SUMIF('reporting trappes'!$F$2:$EE$2,DC$4,'reporting trappes'!$F23:$EE23)+SUMIF('SPACELOG 5 BP'!$F$2:$EE$2,DC$4,'SPACELOG 5 BP'!$F23:$EE23)+SUMIF('SPACELOG 6 BP'!$F$2:$EE$2,DC$4,'SPACELOG 6 BP'!$F23:$EE23)+SUMIF('SPACELOG 7 BP'!$F$2:$EE$2,DC$4,'SPACELOG 7 BP'!$F23:$EE23)+SUMIF('SPACELOG 8 BP'!$F$2:$EE$2,DC$4,'SPACELOG 8 BP'!$F23:$EE23)+SUMIF('SPACELOG 9 BP'!$F$2:$EE$2,DC$4,'SPACELOG 9 BP'!$F23:$EE23)+SUMIF('SPACELOG 10 BP'!$F$2:$EE$2,DC$4,'SPACELOG 10 BP'!$F23:$EE23)+SUMIF('SPACELOG 11 BP'!$F$2:$EE$2,DC$4,'SPACELOG 11 BP'!$F23:$EE23)+SUMIF('SPACELOG 12 BP'!$F$2:$EE$2,DC$4,'SPACELOG 12 BP'!$F23:$EE23)</f>
        <v>100</v>
      </c>
      <c r="DD23" s="13">
        <f>SUMIF('reporting montigny'!$F$2:$EE$2,DD$4,'reporting montigny'!$F23:$EE23)+SUMIF('reporting boissy'!$F$2:$EE$2,DD$4,'reporting boissy'!$F23:$EE23)+SUMIF('reporting moussy'!$F$2:$EE$2,DD$4,'reporting moussy'!$F23:$EE23)+SUMIF('reporting trappes'!$F$2:$EE$2,DD$4,'reporting trappes'!$F23:$EE23)+SUMIF('SPACELOG 5 BP'!$F$2:$EE$2,DD$4,'SPACELOG 5 BP'!$F23:$EE23)+SUMIF('SPACELOG 6 BP'!$F$2:$EE$2,DD$4,'SPACELOG 6 BP'!$F23:$EE23)+SUMIF('SPACELOG 7 BP'!$F$2:$EE$2,DD$4,'SPACELOG 7 BP'!$F23:$EE23)+SUMIF('SPACELOG 8 BP'!$F$2:$EE$2,DD$4,'SPACELOG 8 BP'!$F23:$EE23)+SUMIF('SPACELOG 9 BP'!$F$2:$EE$2,DD$4,'SPACELOG 9 BP'!$F23:$EE23)+SUMIF('SPACELOG 10 BP'!$F$2:$EE$2,DD$4,'SPACELOG 10 BP'!$F23:$EE23)+SUMIF('SPACELOG 11 BP'!$F$2:$EE$2,DD$4,'SPACELOG 11 BP'!$F23:$EE23)+SUMIF('SPACELOG 12 BP'!$F$2:$EE$2,DD$4,'SPACELOG 12 BP'!$F23:$EE23)</f>
        <v>100</v>
      </c>
      <c r="DE23" s="14">
        <f t="shared" si="16"/>
        <v>1200</v>
      </c>
      <c r="DF23" s="13">
        <f>SUMIF('reporting montigny'!$F$2:$EE$2,DF$4,'reporting montigny'!$F23:$EE23)+SUMIF('reporting boissy'!$F$2:$EE$2,DF$4,'reporting boissy'!$F23:$EE23)+SUMIF('reporting moussy'!$F$2:$EE$2,DF$4,'reporting moussy'!$F23:$EE23)+SUMIF('reporting trappes'!$F$2:$EE$2,DF$4,'reporting trappes'!$F23:$EE23)+SUMIF('SPACELOG 5 BP'!$F$2:$EE$2,DF$4,'SPACELOG 5 BP'!$F23:$EE23)+SUMIF('SPACELOG 6 BP'!$F$2:$EE$2,DF$4,'SPACELOG 6 BP'!$F23:$EE23)+SUMIF('SPACELOG 7 BP'!$F$2:$EE$2,DF$4,'SPACELOG 7 BP'!$F23:$EE23)+SUMIF('SPACELOG 8 BP'!$F$2:$EE$2,DF$4,'SPACELOG 8 BP'!$F23:$EE23)+SUMIF('SPACELOG 9 BP'!$F$2:$EE$2,DF$4,'SPACELOG 9 BP'!$F23:$EE23)+SUMIF('SPACELOG 10 BP'!$F$2:$EE$2,DF$4,'SPACELOG 10 BP'!$F23:$EE23)+SUMIF('SPACELOG 11 BP'!$F$2:$EE$2,DF$4,'SPACELOG 11 BP'!$F23:$EE23)+SUMIF('SPACELOG 12 BP'!$F$2:$EE$2,DF$4,'SPACELOG 12 BP'!$F23:$EE23)</f>
        <v>100</v>
      </c>
      <c r="DG23" s="13">
        <f>SUMIF('reporting montigny'!$F$2:$EE$2,DG$4,'reporting montigny'!$F23:$EE23)+SUMIF('reporting boissy'!$F$2:$EE$2,DG$4,'reporting boissy'!$F23:$EE23)+SUMIF('reporting moussy'!$F$2:$EE$2,DG$4,'reporting moussy'!$F23:$EE23)+SUMIF('reporting trappes'!$F$2:$EE$2,DG$4,'reporting trappes'!$F23:$EE23)+SUMIF('SPACELOG 5 BP'!$F$2:$EE$2,DG$4,'SPACELOG 5 BP'!$F23:$EE23)+SUMIF('SPACELOG 6 BP'!$F$2:$EE$2,DG$4,'SPACELOG 6 BP'!$F23:$EE23)+SUMIF('SPACELOG 7 BP'!$F$2:$EE$2,DG$4,'SPACELOG 7 BP'!$F23:$EE23)+SUMIF('SPACELOG 8 BP'!$F$2:$EE$2,DG$4,'SPACELOG 8 BP'!$F23:$EE23)+SUMIF('SPACELOG 9 BP'!$F$2:$EE$2,DG$4,'SPACELOG 9 BP'!$F23:$EE23)+SUMIF('SPACELOG 10 BP'!$F$2:$EE$2,DG$4,'SPACELOG 10 BP'!$F23:$EE23)+SUMIF('SPACELOG 11 BP'!$F$2:$EE$2,DG$4,'SPACELOG 11 BP'!$F23:$EE23)+SUMIF('SPACELOG 12 BP'!$F$2:$EE$2,DG$4,'SPACELOG 12 BP'!$F23:$EE23)</f>
        <v>100</v>
      </c>
      <c r="DH23" s="13">
        <f>SUMIF('reporting montigny'!$F$2:$EE$2,DH$4,'reporting montigny'!$F23:$EE23)+SUMIF('reporting boissy'!$F$2:$EE$2,DH$4,'reporting boissy'!$F23:$EE23)+SUMIF('reporting moussy'!$F$2:$EE$2,DH$4,'reporting moussy'!$F23:$EE23)+SUMIF('reporting trappes'!$F$2:$EE$2,DH$4,'reporting trappes'!$F23:$EE23)+SUMIF('SPACELOG 5 BP'!$F$2:$EE$2,DH$4,'SPACELOG 5 BP'!$F23:$EE23)+SUMIF('SPACELOG 6 BP'!$F$2:$EE$2,DH$4,'SPACELOG 6 BP'!$F23:$EE23)+SUMIF('SPACELOG 7 BP'!$F$2:$EE$2,DH$4,'SPACELOG 7 BP'!$F23:$EE23)+SUMIF('SPACELOG 8 BP'!$F$2:$EE$2,DH$4,'SPACELOG 8 BP'!$F23:$EE23)+SUMIF('SPACELOG 9 BP'!$F$2:$EE$2,DH$4,'SPACELOG 9 BP'!$F23:$EE23)+SUMIF('SPACELOG 10 BP'!$F$2:$EE$2,DH$4,'SPACELOG 10 BP'!$F23:$EE23)+SUMIF('SPACELOG 11 BP'!$F$2:$EE$2,DH$4,'SPACELOG 11 BP'!$F23:$EE23)+SUMIF('SPACELOG 12 BP'!$F$2:$EE$2,DH$4,'SPACELOG 12 BP'!$F23:$EE23)</f>
        <v>100</v>
      </c>
      <c r="DI23" s="13">
        <f>SUMIF('reporting montigny'!$F$2:$EE$2,DI$4,'reporting montigny'!$F23:$EE23)+SUMIF('reporting boissy'!$F$2:$EE$2,DI$4,'reporting boissy'!$F23:$EE23)+SUMIF('reporting moussy'!$F$2:$EE$2,DI$4,'reporting moussy'!$F23:$EE23)+SUMIF('reporting trappes'!$F$2:$EE$2,DI$4,'reporting trappes'!$F23:$EE23)+SUMIF('SPACELOG 5 BP'!$F$2:$EE$2,DI$4,'SPACELOG 5 BP'!$F23:$EE23)+SUMIF('SPACELOG 6 BP'!$F$2:$EE$2,DI$4,'SPACELOG 6 BP'!$F23:$EE23)+SUMIF('SPACELOG 7 BP'!$F$2:$EE$2,DI$4,'SPACELOG 7 BP'!$F23:$EE23)+SUMIF('SPACELOG 8 BP'!$F$2:$EE$2,DI$4,'SPACELOG 8 BP'!$F23:$EE23)+SUMIF('SPACELOG 9 BP'!$F$2:$EE$2,DI$4,'SPACELOG 9 BP'!$F23:$EE23)+SUMIF('SPACELOG 10 BP'!$F$2:$EE$2,DI$4,'SPACELOG 10 BP'!$F23:$EE23)+SUMIF('SPACELOG 11 BP'!$F$2:$EE$2,DI$4,'SPACELOG 11 BP'!$F23:$EE23)+SUMIF('SPACELOG 12 BP'!$F$2:$EE$2,DI$4,'SPACELOG 12 BP'!$F23:$EE23)</f>
        <v>100</v>
      </c>
      <c r="DJ23" s="13">
        <f>SUMIF('reporting montigny'!$F$2:$EE$2,DJ$4,'reporting montigny'!$F23:$EE23)+SUMIF('reporting boissy'!$F$2:$EE$2,DJ$4,'reporting boissy'!$F23:$EE23)+SUMIF('reporting moussy'!$F$2:$EE$2,DJ$4,'reporting moussy'!$F23:$EE23)+SUMIF('reporting trappes'!$F$2:$EE$2,DJ$4,'reporting trappes'!$F23:$EE23)+SUMIF('SPACELOG 5 BP'!$F$2:$EE$2,DJ$4,'SPACELOG 5 BP'!$F23:$EE23)+SUMIF('SPACELOG 6 BP'!$F$2:$EE$2,DJ$4,'SPACELOG 6 BP'!$F23:$EE23)+SUMIF('SPACELOG 7 BP'!$F$2:$EE$2,DJ$4,'SPACELOG 7 BP'!$F23:$EE23)+SUMIF('SPACELOG 8 BP'!$F$2:$EE$2,DJ$4,'SPACELOG 8 BP'!$F23:$EE23)+SUMIF('SPACELOG 9 BP'!$F$2:$EE$2,DJ$4,'SPACELOG 9 BP'!$F23:$EE23)+SUMIF('SPACELOG 10 BP'!$F$2:$EE$2,DJ$4,'SPACELOG 10 BP'!$F23:$EE23)+SUMIF('SPACELOG 11 BP'!$F$2:$EE$2,DJ$4,'SPACELOG 11 BP'!$F23:$EE23)+SUMIF('SPACELOG 12 BP'!$F$2:$EE$2,DJ$4,'SPACELOG 12 BP'!$F23:$EE23)</f>
        <v>100</v>
      </c>
      <c r="DK23" s="13">
        <f>SUMIF('reporting montigny'!$F$2:$EE$2,DK$4,'reporting montigny'!$F23:$EE23)+SUMIF('reporting boissy'!$F$2:$EE$2,DK$4,'reporting boissy'!$F23:$EE23)+SUMIF('reporting moussy'!$F$2:$EE$2,DK$4,'reporting moussy'!$F23:$EE23)+SUMIF('reporting trappes'!$F$2:$EE$2,DK$4,'reporting trappes'!$F23:$EE23)+SUMIF('SPACELOG 5 BP'!$F$2:$EE$2,DK$4,'SPACELOG 5 BP'!$F23:$EE23)+SUMIF('SPACELOG 6 BP'!$F$2:$EE$2,DK$4,'SPACELOG 6 BP'!$F23:$EE23)+SUMIF('SPACELOG 7 BP'!$F$2:$EE$2,DK$4,'SPACELOG 7 BP'!$F23:$EE23)+SUMIF('SPACELOG 8 BP'!$F$2:$EE$2,DK$4,'SPACELOG 8 BP'!$F23:$EE23)+SUMIF('SPACELOG 9 BP'!$F$2:$EE$2,DK$4,'SPACELOG 9 BP'!$F23:$EE23)+SUMIF('SPACELOG 10 BP'!$F$2:$EE$2,DK$4,'SPACELOG 10 BP'!$F23:$EE23)+SUMIF('SPACELOG 11 BP'!$F$2:$EE$2,DK$4,'SPACELOG 11 BP'!$F23:$EE23)+SUMIF('SPACELOG 12 BP'!$F$2:$EE$2,DK$4,'SPACELOG 12 BP'!$F23:$EE23)</f>
        <v>100</v>
      </c>
      <c r="DL23" s="13">
        <f>SUMIF('reporting montigny'!$F$2:$EE$2,DL$4,'reporting montigny'!$F23:$EE23)+SUMIF('reporting boissy'!$F$2:$EE$2,DL$4,'reporting boissy'!$F23:$EE23)+SUMIF('reporting moussy'!$F$2:$EE$2,DL$4,'reporting moussy'!$F23:$EE23)+SUMIF('reporting trappes'!$F$2:$EE$2,DL$4,'reporting trappes'!$F23:$EE23)+SUMIF('SPACELOG 5 BP'!$F$2:$EE$2,DL$4,'SPACELOG 5 BP'!$F23:$EE23)+SUMIF('SPACELOG 6 BP'!$F$2:$EE$2,DL$4,'SPACELOG 6 BP'!$F23:$EE23)+SUMIF('SPACELOG 7 BP'!$F$2:$EE$2,DL$4,'SPACELOG 7 BP'!$F23:$EE23)+SUMIF('SPACELOG 8 BP'!$F$2:$EE$2,DL$4,'SPACELOG 8 BP'!$F23:$EE23)+SUMIF('SPACELOG 9 BP'!$F$2:$EE$2,DL$4,'SPACELOG 9 BP'!$F23:$EE23)+SUMIF('SPACELOG 10 BP'!$F$2:$EE$2,DL$4,'SPACELOG 10 BP'!$F23:$EE23)+SUMIF('SPACELOG 11 BP'!$F$2:$EE$2,DL$4,'SPACELOG 11 BP'!$F23:$EE23)+SUMIF('SPACELOG 12 BP'!$F$2:$EE$2,DL$4,'SPACELOG 12 BP'!$F23:$EE23)</f>
        <v>100</v>
      </c>
      <c r="DM23" s="13">
        <f>SUMIF('reporting montigny'!$F$2:$EE$2,DM$4,'reporting montigny'!$F23:$EE23)+SUMIF('reporting boissy'!$F$2:$EE$2,DM$4,'reporting boissy'!$F23:$EE23)+SUMIF('reporting moussy'!$F$2:$EE$2,DM$4,'reporting moussy'!$F23:$EE23)+SUMIF('reporting trappes'!$F$2:$EE$2,DM$4,'reporting trappes'!$F23:$EE23)+SUMIF('SPACELOG 5 BP'!$F$2:$EE$2,DM$4,'SPACELOG 5 BP'!$F23:$EE23)+SUMIF('SPACELOG 6 BP'!$F$2:$EE$2,DM$4,'SPACELOG 6 BP'!$F23:$EE23)+SUMIF('SPACELOG 7 BP'!$F$2:$EE$2,DM$4,'SPACELOG 7 BP'!$F23:$EE23)+SUMIF('SPACELOG 8 BP'!$F$2:$EE$2,DM$4,'SPACELOG 8 BP'!$F23:$EE23)+SUMIF('SPACELOG 9 BP'!$F$2:$EE$2,DM$4,'SPACELOG 9 BP'!$F23:$EE23)+SUMIF('SPACELOG 10 BP'!$F$2:$EE$2,DM$4,'SPACELOG 10 BP'!$F23:$EE23)+SUMIF('SPACELOG 11 BP'!$F$2:$EE$2,DM$4,'SPACELOG 11 BP'!$F23:$EE23)+SUMIF('SPACELOG 12 BP'!$F$2:$EE$2,DM$4,'SPACELOG 12 BP'!$F23:$EE23)</f>
        <v>100</v>
      </c>
      <c r="DN23" s="13">
        <f>SUMIF('reporting montigny'!$F$2:$EE$2,DN$4,'reporting montigny'!$F23:$EE23)+SUMIF('reporting boissy'!$F$2:$EE$2,DN$4,'reporting boissy'!$F23:$EE23)+SUMIF('reporting moussy'!$F$2:$EE$2,DN$4,'reporting moussy'!$F23:$EE23)+SUMIF('reporting trappes'!$F$2:$EE$2,DN$4,'reporting trappes'!$F23:$EE23)+SUMIF('SPACELOG 5 BP'!$F$2:$EE$2,DN$4,'SPACELOG 5 BP'!$F23:$EE23)+SUMIF('SPACELOG 6 BP'!$F$2:$EE$2,DN$4,'SPACELOG 6 BP'!$F23:$EE23)+SUMIF('SPACELOG 7 BP'!$F$2:$EE$2,DN$4,'SPACELOG 7 BP'!$F23:$EE23)+SUMIF('SPACELOG 8 BP'!$F$2:$EE$2,DN$4,'SPACELOG 8 BP'!$F23:$EE23)+SUMIF('SPACELOG 9 BP'!$F$2:$EE$2,DN$4,'SPACELOG 9 BP'!$F23:$EE23)+SUMIF('SPACELOG 10 BP'!$F$2:$EE$2,DN$4,'SPACELOG 10 BP'!$F23:$EE23)+SUMIF('SPACELOG 11 BP'!$F$2:$EE$2,DN$4,'SPACELOG 11 BP'!$F23:$EE23)+SUMIF('SPACELOG 12 BP'!$F$2:$EE$2,DN$4,'SPACELOG 12 BP'!$F23:$EE23)</f>
        <v>100</v>
      </c>
      <c r="DO23" s="13">
        <f>SUMIF('reporting montigny'!$F$2:$EE$2,DO$4,'reporting montigny'!$F23:$EE23)+SUMIF('reporting boissy'!$F$2:$EE$2,DO$4,'reporting boissy'!$F23:$EE23)+SUMIF('reporting moussy'!$F$2:$EE$2,DO$4,'reporting moussy'!$F23:$EE23)+SUMIF('reporting trappes'!$F$2:$EE$2,DO$4,'reporting trappes'!$F23:$EE23)+SUMIF('SPACELOG 5 BP'!$F$2:$EE$2,DO$4,'SPACELOG 5 BP'!$F23:$EE23)+SUMIF('SPACELOG 6 BP'!$F$2:$EE$2,DO$4,'SPACELOG 6 BP'!$F23:$EE23)+SUMIF('SPACELOG 7 BP'!$F$2:$EE$2,DO$4,'SPACELOG 7 BP'!$F23:$EE23)+SUMIF('SPACELOG 8 BP'!$F$2:$EE$2,DO$4,'SPACELOG 8 BP'!$F23:$EE23)+SUMIF('SPACELOG 9 BP'!$F$2:$EE$2,DO$4,'SPACELOG 9 BP'!$F23:$EE23)+SUMIF('SPACELOG 10 BP'!$F$2:$EE$2,DO$4,'SPACELOG 10 BP'!$F23:$EE23)+SUMIF('SPACELOG 11 BP'!$F$2:$EE$2,DO$4,'SPACELOG 11 BP'!$F23:$EE23)+SUMIF('SPACELOG 12 BP'!$F$2:$EE$2,DO$4,'SPACELOG 12 BP'!$F23:$EE23)</f>
        <v>100</v>
      </c>
      <c r="DP23" s="13">
        <f>SUMIF('reporting montigny'!$F$2:$EE$2,DP$4,'reporting montigny'!$F23:$EE23)+SUMIF('reporting boissy'!$F$2:$EE$2,DP$4,'reporting boissy'!$F23:$EE23)+SUMIF('reporting moussy'!$F$2:$EE$2,DP$4,'reporting moussy'!$F23:$EE23)+SUMIF('reporting trappes'!$F$2:$EE$2,DP$4,'reporting trappes'!$F23:$EE23)+SUMIF('SPACELOG 5 BP'!$F$2:$EE$2,DP$4,'SPACELOG 5 BP'!$F23:$EE23)+SUMIF('SPACELOG 6 BP'!$F$2:$EE$2,DP$4,'SPACELOG 6 BP'!$F23:$EE23)+SUMIF('SPACELOG 7 BP'!$F$2:$EE$2,DP$4,'SPACELOG 7 BP'!$F23:$EE23)+SUMIF('SPACELOG 8 BP'!$F$2:$EE$2,DP$4,'SPACELOG 8 BP'!$F23:$EE23)+SUMIF('SPACELOG 9 BP'!$F$2:$EE$2,DP$4,'SPACELOG 9 BP'!$F23:$EE23)+SUMIF('SPACELOG 10 BP'!$F$2:$EE$2,DP$4,'SPACELOG 10 BP'!$F23:$EE23)+SUMIF('SPACELOG 11 BP'!$F$2:$EE$2,DP$4,'SPACELOG 11 BP'!$F23:$EE23)+SUMIF('SPACELOG 12 BP'!$F$2:$EE$2,DP$4,'SPACELOG 12 BP'!$F23:$EE23)</f>
        <v>100</v>
      </c>
      <c r="DQ23" s="13">
        <f>SUMIF('reporting montigny'!$F$2:$EE$2,DQ$4,'reporting montigny'!$F23:$EE23)+SUMIF('reporting boissy'!$F$2:$EE$2,DQ$4,'reporting boissy'!$F23:$EE23)+SUMIF('reporting moussy'!$F$2:$EE$2,DQ$4,'reporting moussy'!$F23:$EE23)+SUMIF('reporting trappes'!$F$2:$EE$2,DQ$4,'reporting trappes'!$F23:$EE23)+SUMIF('SPACELOG 5 BP'!$F$2:$EE$2,DQ$4,'SPACELOG 5 BP'!$F23:$EE23)+SUMIF('SPACELOG 6 BP'!$F$2:$EE$2,DQ$4,'SPACELOG 6 BP'!$F23:$EE23)+SUMIF('SPACELOG 7 BP'!$F$2:$EE$2,DQ$4,'SPACELOG 7 BP'!$F23:$EE23)+SUMIF('SPACELOG 8 BP'!$F$2:$EE$2,DQ$4,'SPACELOG 8 BP'!$F23:$EE23)+SUMIF('SPACELOG 9 BP'!$F$2:$EE$2,DQ$4,'SPACELOG 9 BP'!$F23:$EE23)+SUMIF('SPACELOG 10 BP'!$F$2:$EE$2,DQ$4,'SPACELOG 10 BP'!$F23:$EE23)+SUMIF('SPACELOG 11 BP'!$F$2:$EE$2,DQ$4,'SPACELOG 11 BP'!$F23:$EE23)+SUMIF('SPACELOG 12 BP'!$F$2:$EE$2,DQ$4,'SPACELOG 12 BP'!$F23:$EE23)</f>
        <v>100</v>
      </c>
      <c r="DR23" s="14">
        <f t="shared" si="17"/>
        <v>1200</v>
      </c>
    </row>
    <row r="24" spans="1:122" x14ac:dyDescent="0.2">
      <c r="E24" s="2" t="s">
        <v>76</v>
      </c>
      <c r="F24" s="13">
        <f>SUMIF('reporting montigny'!$F$2:$EE$2,F$4,'reporting montigny'!$F24:$EE24)+SUMIF('reporting boissy'!$F$2:$EE$2,F$4,'reporting boissy'!$F24:$EE24)+SUMIF('reporting moussy'!$F$2:$EE$2,F$4,'reporting moussy'!$F24:$EE24)+SUMIF('reporting trappes'!$F$2:$EE$2,F$4,'reporting trappes'!$F24:$EE24)+SUMIF('SPACELOG 5 BP'!$F$2:$EE$2,F$4,'SPACELOG 5 BP'!$F24:$EE24)+SUMIF('SPACELOG 6 BP'!$F$2:$EE$2,F$4,'SPACELOG 6 BP'!$F24:$EE24)+SUMIF('SPACELOG 7 BP'!$F$2:$EE$2,F$4,'SPACELOG 7 BP'!$F24:$EE24)+SUMIF('SPACELOG 8 BP'!$F$2:$EE$2,F$4,'SPACELOG 8 BP'!$F24:$EE24)+SUMIF('SPACELOG 9 BP'!$F$2:$EE$2,F$4,'SPACELOG 9 BP'!$F24:$EE24)+SUMIF('SPACELOG 10 BP'!$F$2:$EE$2,F$4,'SPACELOG 10 BP'!$F24:$EE24)+SUMIF('SPACELOG 11 BP'!$F$2:$EE$2,F$4,'SPACELOG 11 BP'!$F24:$EE24)+SUMIF('SPACELOG 12 BP'!$F$2:$EE$2,F$4,'SPACELOG 12 BP'!$F24:$EE24)</f>
        <v>0</v>
      </c>
      <c r="G24" s="13">
        <f>SUMIF('reporting montigny'!$F$2:$EE$2,G$4,'reporting montigny'!$F24:$EE24)+SUMIF('reporting boissy'!$F$2:$EE$2,G$4,'reporting boissy'!$F24:$EE24)+SUMIF('reporting moussy'!$F$2:$EE$2,G$4,'reporting moussy'!$F24:$EE24)+SUMIF('reporting trappes'!$F$2:$EE$2,G$4,'reporting trappes'!$F24:$EE24)+SUMIF('SPACELOG 5 BP'!$F$2:$EE$2,G$4,'SPACELOG 5 BP'!$F24:$EE24)+SUMIF('SPACELOG 6 BP'!$F$2:$EE$2,G$4,'SPACELOG 6 BP'!$F24:$EE24)+SUMIF('SPACELOG 7 BP'!$F$2:$EE$2,G$4,'SPACELOG 7 BP'!$F24:$EE24)+SUMIF('SPACELOG 8 BP'!$F$2:$EE$2,G$4,'SPACELOG 8 BP'!$F24:$EE24)+SUMIF('SPACELOG 9 BP'!$F$2:$EE$2,G$4,'SPACELOG 9 BP'!$F24:$EE24)+SUMIF('SPACELOG 10 BP'!$F$2:$EE$2,G$4,'SPACELOG 10 BP'!$F24:$EE24)+SUMIF('SPACELOG 11 BP'!$F$2:$EE$2,G$4,'SPACELOG 11 BP'!$F24:$EE24)+SUMIF('SPACELOG 12 BP'!$F$2:$EE$2,G$4,'SPACELOG 12 BP'!$F24:$EE24)</f>
        <v>0</v>
      </c>
      <c r="H24" s="13">
        <f>SUMIF('reporting montigny'!$F$2:$EE$2,H$4,'reporting montigny'!$F24:$EE24)+SUMIF('reporting boissy'!$F$2:$EE$2,H$4,'reporting boissy'!$F24:$EE24)+SUMIF('reporting moussy'!$F$2:$EE$2,H$4,'reporting moussy'!$F24:$EE24)+SUMIF('reporting trappes'!$F$2:$EE$2,H$4,'reporting trappes'!$F24:$EE24)+SUMIF('SPACELOG 5 BP'!$F$2:$EE$2,H$4,'SPACELOG 5 BP'!$F24:$EE24)+SUMIF('SPACELOG 6 BP'!$F$2:$EE$2,H$4,'SPACELOG 6 BP'!$F24:$EE24)+SUMIF('SPACELOG 7 BP'!$F$2:$EE$2,H$4,'SPACELOG 7 BP'!$F24:$EE24)+SUMIF('SPACELOG 8 BP'!$F$2:$EE$2,H$4,'SPACELOG 8 BP'!$F24:$EE24)+SUMIF('SPACELOG 9 BP'!$F$2:$EE$2,H$4,'SPACELOG 9 BP'!$F24:$EE24)+SUMIF('SPACELOG 10 BP'!$F$2:$EE$2,H$4,'SPACELOG 10 BP'!$F24:$EE24)+SUMIF('SPACELOG 11 BP'!$F$2:$EE$2,H$4,'SPACELOG 11 BP'!$F24:$EE24)+SUMIF('SPACELOG 12 BP'!$F$2:$EE$2,H$4,'SPACELOG 12 BP'!$F24:$EE24)</f>
        <v>0</v>
      </c>
      <c r="I24" s="13">
        <f>SUMIF('reporting montigny'!$F$2:$EE$2,I$4,'reporting montigny'!$F24:$EE24)+SUMIF('reporting boissy'!$F$2:$EE$2,I$4,'reporting boissy'!$F24:$EE24)+SUMIF('reporting moussy'!$F$2:$EE$2,I$4,'reporting moussy'!$F24:$EE24)+SUMIF('reporting trappes'!$F$2:$EE$2,I$4,'reporting trappes'!$F24:$EE24)+SUMIF('SPACELOG 5 BP'!$F$2:$EE$2,I$4,'SPACELOG 5 BP'!$F24:$EE24)+SUMIF('SPACELOG 6 BP'!$F$2:$EE$2,I$4,'SPACELOG 6 BP'!$F24:$EE24)+SUMIF('SPACELOG 7 BP'!$F$2:$EE$2,I$4,'SPACELOG 7 BP'!$F24:$EE24)+SUMIF('SPACELOG 8 BP'!$F$2:$EE$2,I$4,'SPACELOG 8 BP'!$F24:$EE24)+SUMIF('SPACELOG 9 BP'!$F$2:$EE$2,I$4,'SPACELOG 9 BP'!$F24:$EE24)+SUMIF('SPACELOG 10 BP'!$F$2:$EE$2,I$4,'SPACELOG 10 BP'!$F24:$EE24)+SUMIF('SPACELOG 11 BP'!$F$2:$EE$2,I$4,'SPACELOG 11 BP'!$F24:$EE24)+SUMIF('SPACELOG 12 BP'!$F$2:$EE$2,I$4,'SPACELOG 12 BP'!$F24:$EE24)</f>
        <v>0</v>
      </c>
      <c r="J24" s="13">
        <f>SUMIF('reporting montigny'!$F$2:$EE$2,J$4,'reporting montigny'!$F24:$EE24)+SUMIF('reporting boissy'!$F$2:$EE$2,J$4,'reporting boissy'!$F24:$EE24)+SUMIF('reporting moussy'!$F$2:$EE$2,J$4,'reporting moussy'!$F24:$EE24)+SUMIF('reporting trappes'!$F$2:$EE$2,J$4,'reporting trappes'!$F24:$EE24)+SUMIF('SPACELOG 5 BP'!$F$2:$EE$2,J$4,'SPACELOG 5 BP'!$F24:$EE24)+SUMIF('SPACELOG 6 BP'!$F$2:$EE$2,J$4,'SPACELOG 6 BP'!$F24:$EE24)+SUMIF('SPACELOG 7 BP'!$F$2:$EE$2,J$4,'SPACELOG 7 BP'!$F24:$EE24)+SUMIF('SPACELOG 8 BP'!$F$2:$EE$2,J$4,'SPACELOG 8 BP'!$F24:$EE24)+SUMIF('SPACELOG 9 BP'!$F$2:$EE$2,J$4,'SPACELOG 9 BP'!$F24:$EE24)+SUMIF('SPACELOG 10 BP'!$F$2:$EE$2,J$4,'SPACELOG 10 BP'!$F24:$EE24)+SUMIF('SPACELOG 11 BP'!$F$2:$EE$2,J$4,'SPACELOG 11 BP'!$F24:$EE24)+SUMIF('SPACELOG 12 BP'!$F$2:$EE$2,J$4,'SPACELOG 12 BP'!$F24:$EE24)</f>
        <v>0</v>
      </c>
      <c r="K24" s="13">
        <f>SUMIF('reporting montigny'!$F$2:$EE$2,K$4,'reporting montigny'!$F24:$EE24)+SUMIF('reporting boissy'!$F$2:$EE$2,K$4,'reporting boissy'!$F24:$EE24)+SUMIF('reporting moussy'!$F$2:$EE$2,K$4,'reporting moussy'!$F24:$EE24)+SUMIF('reporting trappes'!$F$2:$EE$2,K$4,'reporting trappes'!$F24:$EE24)+SUMIF('SPACELOG 5 BP'!$F$2:$EE$2,K$4,'SPACELOG 5 BP'!$F24:$EE24)+SUMIF('SPACELOG 6 BP'!$F$2:$EE$2,K$4,'SPACELOG 6 BP'!$F24:$EE24)+SUMIF('SPACELOG 7 BP'!$F$2:$EE$2,K$4,'SPACELOG 7 BP'!$F24:$EE24)+SUMIF('SPACELOG 8 BP'!$F$2:$EE$2,K$4,'SPACELOG 8 BP'!$F24:$EE24)+SUMIF('SPACELOG 9 BP'!$F$2:$EE$2,K$4,'SPACELOG 9 BP'!$F24:$EE24)+SUMIF('SPACELOG 10 BP'!$F$2:$EE$2,K$4,'SPACELOG 10 BP'!$F24:$EE24)+SUMIF('SPACELOG 11 BP'!$F$2:$EE$2,K$4,'SPACELOG 11 BP'!$F24:$EE24)+SUMIF('SPACELOG 12 BP'!$F$2:$EE$2,K$4,'SPACELOG 12 BP'!$F24:$EE24)</f>
        <v>0</v>
      </c>
      <c r="L24" s="13">
        <f>SUMIF('reporting montigny'!$F$2:$EE$2,L$4,'reporting montigny'!$F24:$EE24)+SUMIF('reporting boissy'!$F$2:$EE$2,L$4,'reporting boissy'!$F24:$EE24)+SUMIF('reporting moussy'!$F$2:$EE$2,L$4,'reporting moussy'!$F24:$EE24)+SUMIF('reporting trappes'!$F$2:$EE$2,L$4,'reporting trappes'!$F24:$EE24)+SUMIF('SPACELOG 5 BP'!$F$2:$EE$2,L$4,'SPACELOG 5 BP'!$F24:$EE24)+SUMIF('SPACELOG 6 BP'!$F$2:$EE$2,L$4,'SPACELOG 6 BP'!$F24:$EE24)+SUMIF('SPACELOG 7 BP'!$F$2:$EE$2,L$4,'SPACELOG 7 BP'!$F24:$EE24)+SUMIF('SPACELOG 8 BP'!$F$2:$EE$2,L$4,'SPACELOG 8 BP'!$F24:$EE24)+SUMIF('SPACELOG 9 BP'!$F$2:$EE$2,L$4,'SPACELOG 9 BP'!$F24:$EE24)+SUMIF('SPACELOG 10 BP'!$F$2:$EE$2,L$4,'SPACELOG 10 BP'!$F24:$EE24)+SUMIF('SPACELOG 11 BP'!$F$2:$EE$2,L$4,'SPACELOG 11 BP'!$F24:$EE24)+SUMIF('SPACELOG 12 BP'!$F$2:$EE$2,L$4,'SPACELOG 12 BP'!$F24:$EE24)</f>
        <v>0</v>
      </c>
      <c r="M24" s="13">
        <f>SUMIF('reporting montigny'!$F$2:$EE$2,M$4,'reporting montigny'!$F24:$EE24)+SUMIF('reporting boissy'!$F$2:$EE$2,M$4,'reporting boissy'!$F24:$EE24)+SUMIF('reporting moussy'!$F$2:$EE$2,M$4,'reporting moussy'!$F24:$EE24)+SUMIF('reporting trappes'!$F$2:$EE$2,M$4,'reporting trappes'!$F24:$EE24)+SUMIF('SPACELOG 5 BP'!$F$2:$EE$2,M$4,'SPACELOG 5 BP'!$F24:$EE24)+SUMIF('SPACELOG 6 BP'!$F$2:$EE$2,M$4,'SPACELOG 6 BP'!$F24:$EE24)+SUMIF('SPACELOG 7 BP'!$F$2:$EE$2,M$4,'SPACELOG 7 BP'!$F24:$EE24)+SUMIF('SPACELOG 8 BP'!$F$2:$EE$2,M$4,'SPACELOG 8 BP'!$F24:$EE24)+SUMIF('SPACELOG 9 BP'!$F$2:$EE$2,M$4,'SPACELOG 9 BP'!$F24:$EE24)+SUMIF('SPACELOG 10 BP'!$F$2:$EE$2,M$4,'SPACELOG 10 BP'!$F24:$EE24)+SUMIF('SPACELOG 11 BP'!$F$2:$EE$2,M$4,'SPACELOG 11 BP'!$F24:$EE24)+SUMIF('SPACELOG 12 BP'!$F$2:$EE$2,M$4,'SPACELOG 12 BP'!$F24:$EE24)</f>
        <v>0</v>
      </c>
      <c r="N24" s="13">
        <f>SUMIF('reporting montigny'!$F$2:$EE$2,N$4,'reporting montigny'!$F24:$EE24)+SUMIF('reporting boissy'!$F$2:$EE$2,N$4,'reporting boissy'!$F24:$EE24)+SUMIF('reporting moussy'!$F$2:$EE$2,N$4,'reporting moussy'!$F24:$EE24)+SUMIF('reporting trappes'!$F$2:$EE$2,N$4,'reporting trappes'!$F24:$EE24)+SUMIF('SPACELOG 5 BP'!$F$2:$EE$2,N$4,'SPACELOG 5 BP'!$F24:$EE24)+SUMIF('SPACELOG 6 BP'!$F$2:$EE$2,N$4,'SPACELOG 6 BP'!$F24:$EE24)+SUMIF('SPACELOG 7 BP'!$F$2:$EE$2,N$4,'SPACELOG 7 BP'!$F24:$EE24)+SUMIF('SPACELOG 8 BP'!$F$2:$EE$2,N$4,'SPACELOG 8 BP'!$F24:$EE24)+SUMIF('SPACELOG 9 BP'!$F$2:$EE$2,N$4,'SPACELOG 9 BP'!$F24:$EE24)+SUMIF('SPACELOG 10 BP'!$F$2:$EE$2,N$4,'SPACELOG 10 BP'!$F24:$EE24)+SUMIF('SPACELOG 11 BP'!$F$2:$EE$2,N$4,'SPACELOG 11 BP'!$F24:$EE24)+SUMIF('SPACELOG 12 BP'!$F$2:$EE$2,N$4,'SPACELOG 12 BP'!$F24:$EE24)</f>
        <v>0</v>
      </c>
      <c r="O24" s="13">
        <f>SUMIF('reporting montigny'!$F$2:$EE$2,O$4,'reporting montigny'!$F24:$EE24)+SUMIF('reporting boissy'!$F$2:$EE$2,O$4,'reporting boissy'!$F24:$EE24)+SUMIF('reporting moussy'!$F$2:$EE$2,O$4,'reporting moussy'!$F24:$EE24)+SUMIF('reporting trappes'!$F$2:$EE$2,O$4,'reporting trappes'!$F24:$EE24)+SUMIF('SPACELOG 5 BP'!$F$2:$EE$2,O$4,'SPACELOG 5 BP'!$F24:$EE24)+SUMIF('SPACELOG 6 BP'!$F$2:$EE$2,O$4,'SPACELOG 6 BP'!$F24:$EE24)+SUMIF('SPACELOG 7 BP'!$F$2:$EE$2,O$4,'SPACELOG 7 BP'!$F24:$EE24)+SUMIF('SPACELOG 8 BP'!$F$2:$EE$2,O$4,'SPACELOG 8 BP'!$F24:$EE24)+SUMIF('SPACELOG 9 BP'!$F$2:$EE$2,O$4,'SPACELOG 9 BP'!$F24:$EE24)+SUMIF('SPACELOG 10 BP'!$F$2:$EE$2,O$4,'SPACELOG 10 BP'!$F24:$EE24)+SUMIF('SPACELOG 11 BP'!$F$2:$EE$2,O$4,'SPACELOG 11 BP'!$F24:$EE24)+SUMIF('SPACELOG 12 BP'!$F$2:$EE$2,O$4,'SPACELOG 12 BP'!$F24:$EE24)</f>
        <v>0</v>
      </c>
      <c r="P24" s="13">
        <f>SUMIF('reporting montigny'!$F$2:$EE$2,P$4,'reporting montigny'!$F24:$EE24)+SUMIF('reporting boissy'!$F$2:$EE$2,P$4,'reporting boissy'!$F24:$EE24)+SUMIF('reporting moussy'!$F$2:$EE$2,P$4,'reporting moussy'!$F24:$EE24)+SUMIF('reporting trappes'!$F$2:$EE$2,P$4,'reporting trappes'!$F24:$EE24)+SUMIF('SPACELOG 5 BP'!$F$2:$EE$2,P$4,'SPACELOG 5 BP'!$F24:$EE24)+SUMIF('SPACELOG 6 BP'!$F$2:$EE$2,P$4,'SPACELOG 6 BP'!$F24:$EE24)+SUMIF('SPACELOG 7 BP'!$F$2:$EE$2,P$4,'SPACELOG 7 BP'!$F24:$EE24)+SUMIF('SPACELOG 8 BP'!$F$2:$EE$2,P$4,'SPACELOG 8 BP'!$F24:$EE24)+SUMIF('SPACELOG 9 BP'!$F$2:$EE$2,P$4,'SPACELOG 9 BP'!$F24:$EE24)+SUMIF('SPACELOG 10 BP'!$F$2:$EE$2,P$4,'SPACELOG 10 BP'!$F24:$EE24)+SUMIF('SPACELOG 11 BP'!$F$2:$EE$2,P$4,'SPACELOG 11 BP'!$F24:$EE24)+SUMIF('SPACELOG 12 BP'!$F$2:$EE$2,P$4,'SPACELOG 12 BP'!$F24:$EE24)</f>
        <v>0</v>
      </c>
      <c r="Q24" s="13">
        <f>SUMIF('reporting montigny'!$F$2:$EE$2,Q$4,'reporting montigny'!$F24:$EE24)+SUMIF('reporting boissy'!$F$2:$EE$2,Q$4,'reporting boissy'!$F24:$EE24)+SUMIF('reporting moussy'!$F$2:$EE$2,Q$4,'reporting moussy'!$F24:$EE24)+SUMIF('reporting trappes'!$F$2:$EE$2,Q$4,'reporting trappes'!$F24:$EE24)+SUMIF('SPACELOG 5 BP'!$F$2:$EE$2,Q$4,'SPACELOG 5 BP'!$F24:$EE24)+SUMIF('SPACELOG 6 BP'!$F$2:$EE$2,Q$4,'SPACELOG 6 BP'!$F24:$EE24)+SUMIF('SPACELOG 7 BP'!$F$2:$EE$2,Q$4,'SPACELOG 7 BP'!$F24:$EE24)+SUMIF('SPACELOG 8 BP'!$F$2:$EE$2,Q$4,'SPACELOG 8 BP'!$F24:$EE24)+SUMIF('SPACELOG 9 BP'!$F$2:$EE$2,Q$4,'SPACELOG 9 BP'!$F24:$EE24)+SUMIF('SPACELOG 10 BP'!$F$2:$EE$2,Q$4,'SPACELOG 10 BP'!$F24:$EE24)+SUMIF('SPACELOG 11 BP'!$F$2:$EE$2,Q$4,'SPACELOG 11 BP'!$F24:$EE24)+SUMIF('SPACELOG 12 BP'!$F$2:$EE$2,Q$4,'SPACELOG 12 BP'!$F24:$EE24)</f>
        <v>0</v>
      </c>
      <c r="R24" s="14">
        <f t="shared" si="9"/>
        <v>0</v>
      </c>
      <c r="S24" s="13">
        <f>SUMIF('reporting montigny'!$F$2:$EE$2,S$4,'reporting montigny'!$F24:$EE24)+SUMIF('reporting boissy'!$F$2:$EE$2,S$4,'reporting boissy'!$F24:$EE24)+SUMIF('reporting moussy'!$F$2:$EE$2,S$4,'reporting moussy'!$F24:$EE24)+SUMIF('reporting trappes'!$F$2:$EE$2,S$4,'reporting trappes'!$F24:$EE24)+SUMIF('SPACELOG 5 BP'!$F$2:$EE$2,S$4,'SPACELOG 5 BP'!$F24:$EE24)+SUMIF('SPACELOG 6 BP'!$F$2:$EE$2,S$4,'SPACELOG 6 BP'!$F24:$EE24)+SUMIF('SPACELOG 7 BP'!$F$2:$EE$2,S$4,'SPACELOG 7 BP'!$F24:$EE24)+SUMIF('SPACELOG 8 BP'!$F$2:$EE$2,S$4,'SPACELOG 8 BP'!$F24:$EE24)+SUMIF('SPACELOG 9 BP'!$F$2:$EE$2,S$4,'SPACELOG 9 BP'!$F24:$EE24)+SUMIF('SPACELOG 10 BP'!$F$2:$EE$2,S$4,'SPACELOG 10 BP'!$F24:$EE24)+SUMIF('SPACELOG 11 BP'!$F$2:$EE$2,S$4,'SPACELOG 11 BP'!$F24:$EE24)+SUMIF('SPACELOG 12 BP'!$F$2:$EE$2,S$4,'SPACELOG 12 BP'!$F24:$EE24)</f>
        <v>0</v>
      </c>
      <c r="T24" s="13">
        <f>SUMIF('reporting montigny'!$F$2:$EE$2,T$4,'reporting montigny'!$F24:$EE24)+SUMIF('reporting boissy'!$F$2:$EE$2,T$4,'reporting boissy'!$F24:$EE24)+SUMIF('reporting moussy'!$F$2:$EE$2,T$4,'reporting moussy'!$F24:$EE24)+SUMIF('reporting trappes'!$F$2:$EE$2,T$4,'reporting trappes'!$F24:$EE24)+SUMIF('SPACELOG 5 BP'!$F$2:$EE$2,T$4,'SPACELOG 5 BP'!$F24:$EE24)+SUMIF('SPACELOG 6 BP'!$F$2:$EE$2,T$4,'SPACELOG 6 BP'!$F24:$EE24)+SUMIF('SPACELOG 7 BP'!$F$2:$EE$2,T$4,'SPACELOG 7 BP'!$F24:$EE24)+SUMIF('SPACELOG 8 BP'!$F$2:$EE$2,T$4,'SPACELOG 8 BP'!$F24:$EE24)+SUMIF('SPACELOG 9 BP'!$F$2:$EE$2,T$4,'SPACELOG 9 BP'!$F24:$EE24)+SUMIF('SPACELOG 10 BP'!$F$2:$EE$2,T$4,'SPACELOG 10 BP'!$F24:$EE24)+SUMIF('SPACELOG 11 BP'!$F$2:$EE$2,T$4,'SPACELOG 11 BP'!$F24:$EE24)+SUMIF('SPACELOG 12 BP'!$F$2:$EE$2,T$4,'SPACELOG 12 BP'!$F24:$EE24)</f>
        <v>0</v>
      </c>
      <c r="U24" s="13">
        <f>SUMIF('reporting montigny'!$F$2:$EE$2,U$4,'reporting montigny'!$F24:$EE24)+SUMIF('reporting boissy'!$F$2:$EE$2,U$4,'reporting boissy'!$F24:$EE24)+SUMIF('reporting moussy'!$F$2:$EE$2,U$4,'reporting moussy'!$F24:$EE24)+SUMIF('reporting trappes'!$F$2:$EE$2,U$4,'reporting trappes'!$F24:$EE24)+SUMIF('SPACELOG 5 BP'!$F$2:$EE$2,U$4,'SPACELOG 5 BP'!$F24:$EE24)+SUMIF('SPACELOG 6 BP'!$F$2:$EE$2,U$4,'SPACELOG 6 BP'!$F24:$EE24)+SUMIF('SPACELOG 7 BP'!$F$2:$EE$2,U$4,'SPACELOG 7 BP'!$F24:$EE24)+SUMIF('SPACELOG 8 BP'!$F$2:$EE$2,U$4,'SPACELOG 8 BP'!$F24:$EE24)+SUMIF('SPACELOG 9 BP'!$F$2:$EE$2,U$4,'SPACELOG 9 BP'!$F24:$EE24)+SUMIF('SPACELOG 10 BP'!$F$2:$EE$2,U$4,'SPACELOG 10 BP'!$F24:$EE24)+SUMIF('SPACELOG 11 BP'!$F$2:$EE$2,U$4,'SPACELOG 11 BP'!$F24:$EE24)+SUMIF('SPACELOG 12 BP'!$F$2:$EE$2,U$4,'SPACELOG 12 BP'!$F24:$EE24)</f>
        <v>0</v>
      </c>
      <c r="V24" s="13">
        <f>SUMIF('reporting montigny'!$F$2:$EE$2,V$4,'reporting montigny'!$F24:$EE24)+SUMIF('reporting boissy'!$F$2:$EE$2,V$4,'reporting boissy'!$F24:$EE24)+SUMIF('reporting moussy'!$F$2:$EE$2,V$4,'reporting moussy'!$F24:$EE24)+SUMIF('reporting trappes'!$F$2:$EE$2,V$4,'reporting trappes'!$F24:$EE24)+SUMIF('SPACELOG 5 BP'!$F$2:$EE$2,V$4,'SPACELOG 5 BP'!$F24:$EE24)+SUMIF('SPACELOG 6 BP'!$F$2:$EE$2,V$4,'SPACELOG 6 BP'!$F24:$EE24)+SUMIF('SPACELOG 7 BP'!$F$2:$EE$2,V$4,'SPACELOG 7 BP'!$F24:$EE24)+SUMIF('SPACELOG 8 BP'!$F$2:$EE$2,V$4,'SPACELOG 8 BP'!$F24:$EE24)+SUMIF('SPACELOG 9 BP'!$F$2:$EE$2,V$4,'SPACELOG 9 BP'!$F24:$EE24)+SUMIF('SPACELOG 10 BP'!$F$2:$EE$2,V$4,'SPACELOG 10 BP'!$F24:$EE24)+SUMIF('SPACELOG 11 BP'!$F$2:$EE$2,V$4,'SPACELOG 11 BP'!$F24:$EE24)+SUMIF('SPACELOG 12 BP'!$F$2:$EE$2,V$4,'SPACELOG 12 BP'!$F24:$EE24)</f>
        <v>0</v>
      </c>
      <c r="W24" s="13">
        <f>SUMIF('reporting montigny'!$F$2:$EE$2,W$4,'reporting montigny'!$F24:$EE24)+SUMIF('reporting boissy'!$F$2:$EE$2,W$4,'reporting boissy'!$F24:$EE24)+SUMIF('reporting moussy'!$F$2:$EE$2,W$4,'reporting moussy'!$F24:$EE24)+SUMIF('reporting trappes'!$F$2:$EE$2,W$4,'reporting trappes'!$F24:$EE24)+SUMIF('SPACELOG 5 BP'!$F$2:$EE$2,W$4,'SPACELOG 5 BP'!$F24:$EE24)+SUMIF('SPACELOG 6 BP'!$F$2:$EE$2,W$4,'SPACELOG 6 BP'!$F24:$EE24)+SUMIF('SPACELOG 7 BP'!$F$2:$EE$2,W$4,'SPACELOG 7 BP'!$F24:$EE24)+SUMIF('SPACELOG 8 BP'!$F$2:$EE$2,W$4,'SPACELOG 8 BP'!$F24:$EE24)+SUMIF('SPACELOG 9 BP'!$F$2:$EE$2,W$4,'SPACELOG 9 BP'!$F24:$EE24)+SUMIF('SPACELOG 10 BP'!$F$2:$EE$2,W$4,'SPACELOG 10 BP'!$F24:$EE24)+SUMIF('SPACELOG 11 BP'!$F$2:$EE$2,W$4,'SPACELOG 11 BP'!$F24:$EE24)+SUMIF('SPACELOG 12 BP'!$F$2:$EE$2,W$4,'SPACELOG 12 BP'!$F24:$EE24)</f>
        <v>200</v>
      </c>
      <c r="X24" s="13">
        <f>SUMIF('reporting montigny'!$F$2:$EE$2,X$4,'reporting montigny'!$F24:$EE24)+SUMIF('reporting boissy'!$F$2:$EE$2,X$4,'reporting boissy'!$F24:$EE24)+SUMIF('reporting moussy'!$F$2:$EE$2,X$4,'reporting moussy'!$F24:$EE24)+SUMIF('reporting trappes'!$F$2:$EE$2,X$4,'reporting trappes'!$F24:$EE24)+SUMIF('SPACELOG 5 BP'!$F$2:$EE$2,X$4,'SPACELOG 5 BP'!$F24:$EE24)+SUMIF('SPACELOG 6 BP'!$F$2:$EE$2,X$4,'SPACELOG 6 BP'!$F24:$EE24)+SUMIF('SPACELOG 7 BP'!$F$2:$EE$2,X$4,'SPACELOG 7 BP'!$F24:$EE24)+SUMIF('SPACELOG 8 BP'!$F$2:$EE$2,X$4,'SPACELOG 8 BP'!$F24:$EE24)+SUMIF('SPACELOG 9 BP'!$F$2:$EE$2,X$4,'SPACELOG 9 BP'!$F24:$EE24)+SUMIF('SPACELOG 10 BP'!$F$2:$EE$2,X$4,'SPACELOG 10 BP'!$F24:$EE24)+SUMIF('SPACELOG 11 BP'!$F$2:$EE$2,X$4,'SPACELOG 11 BP'!$F24:$EE24)+SUMIF('SPACELOG 12 BP'!$F$2:$EE$2,X$4,'SPACELOG 12 BP'!$F24:$EE24)</f>
        <v>200</v>
      </c>
      <c r="Y24" s="13">
        <f>SUMIF('reporting montigny'!$F$2:$EE$2,Y$4,'reporting montigny'!$F24:$EE24)+SUMIF('reporting boissy'!$F$2:$EE$2,Y$4,'reporting boissy'!$F24:$EE24)+SUMIF('reporting moussy'!$F$2:$EE$2,Y$4,'reporting moussy'!$F24:$EE24)+SUMIF('reporting trappes'!$F$2:$EE$2,Y$4,'reporting trappes'!$F24:$EE24)+SUMIF('SPACELOG 5 BP'!$F$2:$EE$2,Y$4,'SPACELOG 5 BP'!$F24:$EE24)+SUMIF('SPACELOG 6 BP'!$F$2:$EE$2,Y$4,'SPACELOG 6 BP'!$F24:$EE24)+SUMIF('SPACELOG 7 BP'!$F$2:$EE$2,Y$4,'SPACELOG 7 BP'!$F24:$EE24)+SUMIF('SPACELOG 8 BP'!$F$2:$EE$2,Y$4,'SPACELOG 8 BP'!$F24:$EE24)+SUMIF('SPACELOG 9 BP'!$F$2:$EE$2,Y$4,'SPACELOG 9 BP'!$F24:$EE24)+SUMIF('SPACELOG 10 BP'!$F$2:$EE$2,Y$4,'SPACELOG 10 BP'!$F24:$EE24)+SUMIF('SPACELOG 11 BP'!$F$2:$EE$2,Y$4,'SPACELOG 11 BP'!$F24:$EE24)+SUMIF('SPACELOG 12 BP'!$F$2:$EE$2,Y$4,'SPACELOG 12 BP'!$F24:$EE24)</f>
        <v>200</v>
      </c>
      <c r="Z24" s="13">
        <f>SUMIF('reporting montigny'!$F$2:$EE$2,Z$4,'reporting montigny'!$F24:$EE24)+SUMIF('reporting boissy'!$F$2:$EE$2,Z$4,'reporting boissy'!$F24:$EE24)+SUMIF('reporting moussy'!$F$2:$EE$2,Z$4,'reporting moussy'!$F24:$EE24)+SUMIF('reporting trappes'!$F$2:$EE$2,Z$4,'reporting trappes'!$F24:$EE24)+SUMIF('SPACELOG 5 BP'!$F$2:$EE$2,Z$4,'SPACELOG 5 BP'!$F24:$EE24)+SUMIF('SPACELOG 6 BP'!$F$2:$EE$2,Z$4,'SPACELOG 6 BP'!$F24:$EE24)+SUMIF('SPACELOG 7 BP'!$F$2:$EE$2,Z$4,'SPACELOG 7 BP'!$F24:$EE24)+SUMIF('SPACELOG 8 BP'!$F$2:$EE$2,Z$4,'SPACELOG 8 BP'!$F24:$EE24)+SUMIF('SPACELOG 9 BP'!$F$2:$EE$2,Z$4,'SPACELOG 9 BP'!$F24:$EE24)+SUMIF('SPACELOG 10 BP'!$F$2:$EE$2,Z$4,'SPACELOG 10 BP'!$F24:$EE24)+SUMIF('SPACELOG 11 BP'!$F$2:$EE$2,Z$4,'SPACELOG 11 BP'!$F24:$EE24)+SUMIF('SPACELOG 12 BP'!$F$2:$EE$2,Z$4,'SPACELOG 12 BP'!$F24:$EE24)</f>
        <v>200</v>
      </c>
      <c r="AA24" s="13">
        <f>SUMIF('reporting montigny'!$F$2:$EE$2,AA$4,'reporting montigny'!$F24:$EE24)+SUMIF('reporting boissy'!$F$2:$EE$2,AA$4,'reporting boissy'!$F24:$EE24)+SUMIF('reporting moussy'!$F$2:$EE$2,AA$4,'reporting moussy'!$F24:$EE24)+SUMIF('reporting trappes'!$F$2:$EE$2,AA$4,'reporting trappes'!$F24:$EE24)+SUMIF('SPACELOG 5 BP'!$F$2:$EE$2,AA$4,'SPACELOG 5 BP'!$F24:$EE24)+SUMIF('SPACELOG 6 BP'!$F$2:$EE$2,AA$4,'SPACELOG 6 BP'!$F24:$EE24)+SUMIF('SPACELOG 7 BP'!$F$2:$EE$2,AA$4,'SPACELOG 7 BP'!$F24:$EE24)+SUMIF('SPACELOG 8 BP'!$F$2:$EE$2,AA$4,'SPACELOG 8 BP'!$F24:$EE24)+SUMIF('SPACELOG 9 BP'!$F$2:$EE$2,AA$4,'SPACELOG 9 BP'!$F24:$EE24)+SUMIF('SPACELOG 10 BP'!$F$2:$EE$2,AA$4,'SPACELOG 10 BP'!$F24:$EE24)+SUMIF('SPACELOG 11 BP'!$F$2:$EE$2,AA$4,'SPACELOG 11 BP'!$F24:$EE24)+SUMIF('SPACELOG 12 BP'!$F$2:$EE$2,AA$4,'SPACELOG 12 BP'!$F24:$EE24)</f>
        <v>200</v>
      </c>
      <c r="AB24" s="13">
        <f>SUMIF('reporting montigny'!$F$2:$EE$2,AB$4,'reporting montigny'!$F24:$EE24)+SUMIF('reporting boissy'!$F$2:$EE$2,AB$4,'reporting boissy'!$F24:$EE24)+SUMIF('reporting moussy'!$F$2:$EE$2,AB$4,'reporting moussy'!$F24:$EE24)+SUMIF('reporting trappes'!$F$2:$EE$2,AB$4,'reporting trappes'!$F24:$EE24)+SUMIF('SPACELOG 5 BP'!$F$2:$EE$2,AB$4,'SPACELOG 5 BP'!$F24:$EE24)+SUMIF('SPACELOG 6 BP'!$F$2:$EE$2,AB$4,'SPACELOG 6 BP'!$F24:$EE24)+SUMIF('SPACELOG 7 BP'!$F$2:$EE$2,AB$4,'SPACELOG 7 BP'!$F24:$EE24)+SUMIF('SPACELOG 8 BP'!$F$2:$EE$2,AB$4,'SPACELOG 8 BP'!$F24:$EE24)+SUMIF('SPACELOG 9 BP'!$F$2:$EE$2,AB$4,'SPACELOG 9 BP'!$F24:$EE24)+SUMIF('SPACELOG 10 BP'!$F$2:$EE$2,AB$4,'SPACELOG 10 BP'!$F24:$EE24)+SUMIF('SPACELOG 11 BP'!$F$2:$EE$2,AB$4,'SPACELOG 11 BP'!$F24:$EE24)+SUMIF('SPACELOG 12 BP'!$F$2:$EE$2,AB$4,'SPACELOG 12 BP'!$F24:$EE24)</f>
        <v>200</v>
      </c>
      <c r="AC24" s="13">
        <f>SUMIF('reporting montigny'!$F$2:$EE$2,AC$4,'reporting montigny'!$F24:$EE24)+SUMIF('reporting boissy'!$F$2:$EE$2,AC$4,'reporting boissy'!$F24:$EE24)+SUMIF('reporting moussy'!$F$2:$EE$2,AC$4,'reporting moussy'!$F24:$EE24)+SUMIF('reporting trappes'!$F$2:$EE$2,AC$4,'reporting trappes'!$F24:$EE24)+SUMIF('SPACELOG 5 BP'!$F$2:$EE$2,AC$4,'SPACELOG 5 BP'!$F24:$EE24)+SUMIF('SPACELOG 6 BP'!$F$2:$EE$2,AC$4,'SPACELOG 6 BP'!$F24:$EE24)+SUMIF('SPACELOG 7 BP'!$F$2:$EE$2,AC$4,'SPACELOG 7 BP'!$F24:$EE24)+SUMIF('SPACELOG 8 BP'!$F$2:$EE$2,AC$4,'SPACELOG 8 BP'!$F24:$EE24)+SUMIF('SPACELOG 9 BP'!$F$2:$EE$2,AC$4,'SPACELOG 9 BP'!$F24:$EE24)+SUMIF('SPACELOG 10 BP'!$F$2:$EE$2,AC$4,'SPACELOG 10 BP'!$F24:$EE24)+SUMIF('SPACELOG 11 BP'!$F$2:$EE$2,AC$4,'SPACELOG 11 BP'!$F24:$EE24)+SUMIF('SPACELOG 12 BP'!$F$2:$EE$2,AC$4,'SPACELOG 12 BP'!$F24:$EE24)</f>
        <v>200</v>
      </c>
      <c r="AD24" s="13">
        <f>SUMIF('reporting montigny'!$F$2:$EE$2,AD$4,'reporting montigny'!$F24:$EE24)+SUMIF('reporting boissy'!$F$2:$EE$2,AD$4,'reporting boissy'!$F24:$EE24)+SUMIF('reporting moussy'!$F$2:$EE$2,AD$4,'reporting moussy'!$F24:$EE24)+SUMIF('reporting trappes'!$F$2:$EE$2,AD$4,'reporting trappes'!$F24:$EE24)+SUMIF('SPACELOG 5 BP'!$F$2:$EE$2,AD$4,'SPACELOG 5 BP'!$F24:$EE24)+SUMIF('SPACELOG 6 BP'!$F$2:$EE$2,AD$4,'SPACELOG 6 BP'!$F24:$EE24)+SUMIF('SPACELOG 7 BP'!$F$2:$EE$2,AD$4,'SPACELOG 7 BP'!$F24:$EE24)+SUMIF('SPACELOG 8 BP'!$F$2:$EE$2,AD$4,'SPACELOG 8 BP'!$F24:$EE24)+SUMIF('SPACELOG 9 BP'!$F$2:$EE$2,AD$4,'SPACELOG 9 BP'!$F24:$EE24)+SUMIF('SPACELOG 10 BP'!$F$2:$EE$2,AD$4,'SPACELOG 10 BP'!$F24:$EE24)+SUMIF('SPACELOG 11 BP'!$F$2:$EE$2,AD$4,'SPACELOG 11 BP'!$F24:$EE24)+SUMIF('SPACELOG 12 BP'!$F$2:$EE$2,AD$4,'SPACELOG 12 BP'!$F24:$EE24)</f>
        <v>200</v>
      </c>
      <c r="AE24" s="14">
        <f t="shared" si="10"/>
        <v>1600</v>
      </c>
      <c r="AF24" s="13">
        <f>SUMIF('reporting montigny'!$F$2:$EE$2,AF$4,'reporting montigny'!$F24:$EE24)+SUMIF('reporting boissy'!$F$2:$EE$2,AF$4,'reporting boissy'!$F24:$EE24)+SUMIF('reporting moussy'!$F$2:$EE$2,AF$4,'reporting moussy'!$F24:$EE24)+SUMIF('reporting trappes'!$F$2:$EE$2,AF$4,'reporting trappes'!$F24:$EE24)+SUMIF('SPACELOG 5 BP'!$F$2:$EE$2,AF$4,'SPACELOG 5 BP'!$F24:$EE24)+SUMIF('SPACELOG 6 BP'!$F$2:$EE$2,AF$4,'SPACELOG 6 BP'!$F24:$EE24)+SUMIF('SPACELOG 7 BP'!$F$2:$EE$2,AF$4,'SPACELOG 7 BP'!$F24:$EE24)+SUMIF('SPACELOG 8 BP'!$F$2:$EE$2,AF$4,'SPACELOG 8 BP'!$F24:$EE24)+SUMIF('SPACELOG 9 BP'!$F$2:$EE$2,AF$4,'SPACELOG 9 BP'!$F24:$EE24)+SUMIF('SPACELOG 10 BP'!$F$2:$EE$2,AF$4,'SPACELOG 10 BP'!$F24:$EE24)+SUMIF('SPACELOG 11 BP'!$F$2:$EE$2,AF$4,'SPACELOG 11 BP'!$F24:$EE24)+SUMIF('SPACELOG 12 BP'!$F$2:$EE$2,AF$4,'SPACELOG 12 BP'!$F24:$EE24)</f>
        <v>200</v>
      </c>
      <c r="AG24" s="13">
        <f>SUMIF('reporting montigny'!$F$2:$EE$2,AG$4,'reporting montigny'!$F24:$EE24)+SUMIF('reporting boissy'!$F$2:$EE$2,AG$4,'reporting boissy'!$F24:$EE24)+SUMIF('reporting moussy'!$F$2:$EE$2,AG$4,'reporting moussy'!$F24:$EE24)+SUMIF('reporting trappes'!$F$2:$EE$2,AG$4,'reporting trappes'!$F24:$EE24)+SUMIF('SPACELOG 5 BP'!$F$2:$EE$2,AG$4,'SPACELOG 5 BP'!$F24:$EE24)+SUMIF('SPACELOG 6 BP'!$F$2:$EE$2,AG$4,'SPACELOG 6 BP'!$F24:$EE24)+SUMIF('SPACELOG 7 BP'!$F$2:$EE$2,AG$4,'SPACELOG 7 BP'!$F24:$EE24)+SUMIF('SPACELOG 8 BP'!$F$2:$EE$2,AG$4,'SPACELOG 8 BP'!$F24:$EE24)+SUMIF('SPACELOG 9 BP'!$F$2:$EE$2,AG$4,'SPACELOG 9 BP'!$F24:$EE24)+SUMIF('SPACELOG 10 BP'!$F$2:$EE$2,AG$4,'SPACELOG 10 BP'!$F24:$EE24)+SUMIF('SPACELOG 11 BP'!$F$2:$EE$2,AG$4,'SPACELOG 11 BP'!$F24:$EE24)+SUMIF('SPACELOG 12 BP'!$F$2:$EE$2,AG$4,'SPACELOG 12 BP'!$F24:$EE24)</f>
        <v>200</v>
      </c>
      <c r="AH24" s="13">
        <f>SUMIF('reporting montigny'!$F$2:$EE$2,AH$4,'reporting montigny'!$F24:$EE24)+SUMIF('reporting boissy'!$F$2:$EE$2,AH$4,'reporting boissy'!$F24:$EE24)+SUMIF('reporting moussy'!$F$2:$EE$2,AH$4,'reporting moussy'!$F24:$EE24)+SUMIF('reporting trappes'!$F$2:$EE$2,AH$4,'reporting trappes'!$F24:$EE24)+SUMIF('SPACELOG 5 BP'!$F$2:$EE$2,AH$4,'SPACELOG 5 BP'!$F24:$EE24)+SUMIF('SPACELOG 6 BP'!$F$2:$EE$2,AH$4,'SPACELOG 6 BP'!$F24:$EE24)+SUMIF('SPACELOG 7 BP'!$F$2:$EE$2,AH$4,'SPACELOG 7 BP'!$F24:$EE24)+SUMIF('SPACELOG 8 BP'!$F$2:$EE$2,AH$4,'SPACELOG 8 BP'!$F24:$EE24)+SUMIF('SPACELOG 9 BP'!$F$2:$EE$2,AH$4,'SPACELOG 9 BP'!$F24:$EE24)+SUMIF('SPACELOG 10 BP'!$F$2:$EE$2,AH$4,'SPACELOG 10 BP'!$F24:$EE24)+SUMIF('SPACELOG 11 BP'!$F$2:$EE$2,AH$4,'SPACELOG 11 BP'!$F24:$EE24)+SUMIF('SPACELOG 12 BP'!$F$2:$EE$2,AH$4,'SPACELOG 12 BP'!$F24:$EE24)</f>
        <v>200</v>
      </c>
      <c r="AI24" s="13">
        <f>SUMIF('reporting montigny'!$F$2:$EE$2,AI$4,'reporting montigny'!$F24:$EE24)+SUMIF('reporting boissy'!$F$2:$EE$2,AI$4,'reporting boissy'!$F24:$EE24)+SUMIF('reporting moussy'!$F$2:$EE$2,AI$4,'reporting moussy'!$F24:$EE24)+SUMIF('reporting trappes'!$F$2:$EE$2,AI$4,'reporting trappes'!$F24:$EE24)+SUMIF('SPACELOG 5 BP'!$F$2:$EE$2,AI$4,'SPACELOG 5 BP'!$F24:$EE24)+SUMIF('SPACELOG 6 BP'!$F$2:$EE$2,AI$4,'SPACELOG 6 BP'!$F24:$EE24)+SUMIF('SPACELOG 7 BP'!$F$2:$EE$2,AI$4,'SPACELOG 7 BP'!$F24:$EE24)+SUMIF('SPACELOG 8 BP'!$F$2:$EE$2,AI$4,'SPACELOG 8 BP'!$F24:$EE24)+SUMIF('SPACELOG 9 BP'!$F$2:$EE$2,AI$4,'SPACELOG 9 BP'!$F24:$EE24)+SUMIF('SPACELOG 10 BP'!$F$2:$EE$2,AI$4,'SPACELOG 10 BP'!$F24:$EE24)+SUMIF('SPACELOG 11 BP'!$F$2:$EE$2,AI$4,'SPACELOG 11 BP'!$F24:$EE24)+SUMIF('SPACELOG 12 BP'!$F$2:$EE$2,AI$4,'SPACELOG 12 BP'!$F24:$EE24)</f>
        <v>200</v>
      </c>
      <c r="AJ24" s="13">
        <f>SUMIF('reporting montigny'!$F$2:$EE$2,AJ$4,'reporting montigny'!$F24:$EE24)+SUMIF('reporting boissy'!$F$2:$EE$2,AJ$4,'reporting boissy'!$F24:$EE24)+SUMIF('reporting moussy'!$F$2:$EE$2,AJ$4,'reporting moussy'!$F24:$EE24)+SUMIF('reporting trappes'!$F$2:$EE$2,AJ$4,'reporting trappes'!$F24:$EE24)+SUMIF('SPACELOG 5 BP'!$F$2:$EE$2,AJ$4,'SPACELOG 5 BP'!$F24:$EE24)+SUMIF('SPACELOG 6 BP'!$F$2:$EE$2,AJ$4,'SPACELOG 6 BP'!$F24:$EE24)+SUMIF('SPACELOG 7 BP'!$F$2:$EE$2,AJ$4,'SPACELOG 7 BP'!$F24:$EE24)+SUMIF('SPACELOG 8 BP'!$F$2:$EE$2,AJ$4,'SPACELOG 8 BP'!$F24:$EE24)+SUMIF('SPACELOG 9 BP'!$F$2:$EE$2,AJ$4,'SPACELOG 9 BP'!$F24:$EE24)+SUMIF('SPACELOG 10 BP'!$F$2:$EE$2,AJ$4,'SPACELOG 10 BP'!$F24:$EE24)+SUMIF('SPACELOG 11 BP'!$F$2:$EE$2,AJ$4,'SPACELOG 11 BP'!$F24:$EE24)+SUMIF('SPACELOG 12 BP'!$F$2:$EE$2,AJ$4,'SPACELOG 12 BP'!$F24:$EE24)</f>
        <v>200</v>
      </c>
      <c r="AK24" s="13">
        <f>SUMIF('reporting montigny'!$F$2:$EE$2,AK$4,'reporting montigny'!$F24:$EE24)+SUMIF('reporting boissy'!$F$2:$EE$2,AK$4,'reporting boissy'!$F24:$EE24)+SUMIF('reporting moussy'!$F$2:$EE$2,AK$4,'reporting moussy'!$F24:$EE24)+SUMIF('reporting trappes'!$F$2:$EE$2,AK$4,'reporting trappes'!$F24:$EE24)+SUMIF('SPACELOG 5 BP'!$F$2:$EE$2,AK$4,'SPACELOG 5 BP'!$F24:$EE24)+SUMIF('SPACELOG 6 BP'!$F$2:$EE$2,AK$4,'SPACELOG 6 BP'!$F24:$EE24)+SUMIF('SPACELOG 7 BP'!$F$2:$EE$2,AK$4,'SPACELOG 7 BP'!$F24:$EE24)+SUMIF('SPACELOG 8 BP'!$F$2:$EE$2,AK$4,'SPACELOG 8 BP'!$F24:$EE24)+SUMIF('SPACELOG 9 BP'!$F$2:$EE$2,AK$4,'SPACELOG 9 BP'!$F24:$EE24)+SUMIF('SPACELOG 10 BP'!$F$2:$EE$2,AK$4,'SPACELOG 10 BP'!$F24:$EE24)+SUMIF('SPACELOG 11 BP'!$F$2:$EE$2,AK$4,'SPACELOG 11 BP'!$F24:$EE24)+SUMIF('SPACELOG 12 BP'!$F$2:$EE$2,AK$4,'SPACELOG 12 BP'!$F24:$EE24)</f>
        <v>200</v>
      </c>
      <c r="AL24" s="13">
        <f>SUMIF('reporting montigny'!$F$2:$EE$2,AL$4,'reporting montigny'!$F24:$EE24)+SUMIF('reporting boissy'!$F$2:$EE$2,AL$4,'reporting boissy'!$F24:$EE24)+SUMIF('reporting moussy'!$F$2:$EE$2,AL$4,'reporting moussy'!$F24:$EE24)+SUMIF('reporting trappes'!$F$2:$EE$2,AL$4,'reporting trappes'!$F24:$EE24)+SUMIF('SPACELOG 5 BP'!$F$2:$EE$2,AL$4,'SPACELOG 5 BP'!$F24:$EE24)+SUMIF('SPACELOG 6 BP'!$F$2:$EE$2,AL$4,'SPACELOG 6 BP'!$F24:$EE24)+SUMIF('SPACELOG 7 BP'!$F$2:$EE$2,AL$4,'SPACELOG 7 BP'!$F24:$EE24)+SUMIF('SPACELOG 8 BP'!$F$2:$EE$2,AL$4,'SPACELOG 8 BP'!$F24:$EE24)+SUMIF('SPACELOG 9 BP'!$F$2:$EE$2,AL$4,'SPACELOG 9 BP'!$F24:$EE24)+SUMIF('SPACELOG 10 BP'!$F$2:$EE$2,AL$4,'SPACELOG 10 BP'!$F24:$EE24)+SUMIF('SPACELOG 11 BP'!$F$2:$EE$2,AL$4,'SPACELOG 11 BP'!$F24:$EE24)+SUMIF('SPACELOG 12 BP'!$F$2:$EE$2,AL$4,'SPACELOG 12 BP'!$F24:$EE24)</f>
        <v>200</v>
      </c>
      <c r="AM24" s="13">
        <f>SUMIF('reporting montigny'!$F$2:$EE$2,AM$4,'reporting montigny'!$F24:$EE24)+SUMIF('reporting boissy'!$F$2:$EE$2,AM$4,'reporting boissy'!$F24:$EE24)+SUMIF('reporting moussy'!$F$2:$EE$2,AM$4,'reporting moussy'!$F24:$EE24)+SUMIF('reporting trappes'!$F$2:$EE$2,AM$4,'reporting trappes'!$F24:$EE24)+SUMIF('SPACELOG 5 BP'!$F$2:$EE$2,AM$4,'SPACELOG 5 BP'!$F24:$EE24)+SUMIF('SPACELOG 6 BP'!$F$2:$EE$2,AM$4,'SPACELOG 6 BP'!$F24:$EE24)+SUMIF('SPACELOG 7 BP'!$F$2:$EE$2,AM$4,'SPACELOG 7 BP'!$F24:$EE24)+SUMIF('SPACELOG 8 BP'!$F$2:$EE$2,AM$4,'SPACELOG 8 BP'!$F24:$EE24)+SUMIF('SPACELOG 9 BP'!$F$2:$EE$2,AM$4,'SPACELOG 9 BP'!$F24:$EE24)+SUMIF('SPACELOG 10 BP'!$F$2:$EE$2,AM$4,'SPACELOG 10 BP'!$F24:$EE24)+SUMIF('SPACELOG 11 BP'!$F$2:$EE$2,AM$4,'SPACELOG 11 BP'!$F24:$EE24)+SUMIF('SPACELOG 12 BP'!$F$2:$EE$2,AM$4,'SPACELOG 12 BP'!$F24:$EE24)</f>
        <v>200</v>
      </c>
      <c r="AN24" s="13">
        <f>SUMIF('reporting montigny'!$F$2:$EE$2,AN$4,'reporting montigny'!$F24:$EE24)+SUMIF('reporting boissy'!$F$2:$EE$2,AN$4,'reporting boissy'!$F24:$EE24)+SUMIF('reporting moussy'!$F$2:$EE$2,AN$4,'reporting moussy'!$F24:$EE24)+SUMIF('reporting trappes'!$F$2:$EE$2,AN$4,'reporting trappes'!$F24:$EE24)+SUMIF('SPACELOG 5 BP'!$F$2:$EE$2,AN$4,'SPACELOG 5 BP'!$F24:$EE24)+SUMIF('SPACELOG 6 BP'!$F$2:$EE$2,AN$4,'SPACELOG 6 BP'!$F24:$EE24)+SUMIF('SPACELOG 7 BP'!$F$2:$EE$2,AN$4,'SPACELOG 7 BP'!$F24:$EE24)+SUMIF('SPACELOG 8 BP'!$F$2:$EE$2,AN$4,'SPACELOG 8 BP'!$F24:$EE24)+SUMIF('SPACELOG 9 BP'!$F$2:$EE$2,AN$4,'SPACELOG 9 BP'!$F24:$EE24)+SUMIF('SPACELOG 10 BP'!$F$2:$EE$2,AN$4,'SPACELOG 10 BP'!$F24:$EE24)+SUMIF('SPACELOG 11 BP'!$F$2:$EE$2,AN$4,'SPACELOG 11 BP'!$F24:$EE24)+SUMIF('SPACELOG 12 BP'!$F$2:$EE$2,AN$4,'SPACELOG 12 BP'!$F24:$EE24)</f>
        <v>200</v>
      </c>
      <c r="AO24" s="13">
        <f>SUMIF('reporting montigny'!$F$2:$EE$2,AO$4,'reporting montigny'!$F24:$EE24)+SUMIF('reporting boissy'!$F$2:$EE$2,AO$4,'reporting boissy'!$F24:$EE24)+SUMIF('reporting moussy'!$F$2:$EE$2,AO$4,'reporting moussy'!$F24:$EE24)+SUMIF('reporting trappes'!$F$2:$EE$2,AO$4,'reporting trappes'!$F24:$EE24)+SUMIF('SPACELOG 5 BP'!$F$2:$EE$2,AO$4,'SPACELOG 5 BP'!$F24:$EE24)+SUMIF('SPACELOG 6 BP'!$F$2:$EE$2,AO$4,'SPACELOG 6 BP'!$F24:$EE24)+SUMIF('SPACELOG 7 BP'!$F$2:$EE$2,AO$4,'SPACELOG 7 BP'!$F24:$EE24)+SUMIF('SPACELOG 8 BP'!$F$2:$EE$2,AO$4,'SPACELOG 8 BP'!$F24:$EE24)+SUMIF('SPACELOG 9 BP'!$F$2:$EE$2,AO$4,'SPACELOG 9 BP'!$F24:$EE24)+SUMIF('SPACELOG 10 BP'!$F$2:$EE$2,AO$4,'SPACELOG 10 BP'!$F24:$EE24)+SUMIF('SPACELOG 11 BP'!$F$2:$EE$2,AO$4,'SPACELOG 11 BP'!$F24:$EE24)+SUMIF('SPACELOG 12 BP'!$F$2:$EE$2,AO$4,'SPACELOG 12 BP'!$F24:$EE24)</f>
        <v>200</v>
      </c>
      <c r="AP24" s="13">
        <f>SUMIF('reporting montigny'!$F$2:$EE$2,AP$4,'reporting montigny'!$F24:$EE24)+SUMIF('reporting boissy'!$F$2:$EE$2,AP$4,'reporting boissy'!$F24:$EE24)+SUMIF('reporting moussy'!$F$2:$EE$2,AP$4,'reporting moussy'!$F24:$EE24)+SUMIF('reporting trappes'!$F$2:$EE$2,AP$4,'reporting trappes'!$F24:$EE24)+SUMIF('SPACELOG 5 BP'!$F$2:$EE$2,AP$4,'SPACELOG 5 BP'!$F24:$EE24)+SUMIF('SPACELOG 6 BP'!$F$2:$EE$2,AP$4,'SPACELOG 6 BP'!$F24:$EE24)+SUMIF('SPACELOG 7 BP'!$F$2:$EE$2,AP$4,'SPACELOG 7 BP'!$F24:$EE24)+SUMIF('SPACELOG 8 BP'!$F$2:$EE$2,AP$4,'SPACELOG 8 BP'!$F24:$EE24)+SUMIF('SPACELOG 9 BP'!$F$2:$EE$2,AP$4,'SPACELOG 9 BP'!$F24:$EE24)+SUMIF('SPACELOG 10 BP'!$F$2:$EE$2,AP$4,'SPACELOG 10 BP'!$F24:$EE24)+SUMIF('SPACELOG 11 BP'!$F$2:$EE$2,AP$4,'SPACELOG 11 BP'!$F24:$EE24)+SUMIF('SPACELOG 12 BP'!$F$2:$EE$2,AP$4,'SPACELOG 12 BP'!$F24:$EE24)</f>
        <v>200</v>
      </c>
      <c r="AQ24" s="13">
        <f>SUMIF('reporting montigny'!$F$2:$EE$2,AQ$4,'reporting montigny'!$F24:$EE24)+SUMIF('reporting boissy'!$F$2:$EE$2,AQ$4,'reporting boissy'!$F24:$EE24)+SUMIF('reporting moussy'!$F$2:$EE$2,AQ$4,'reporting moussy'!$F24:$EE24)+SUMIF('reporting trappes'!$F$2:$EE$2,AQ$4,'reporting trappes'!$F24:$EE24)+SUMIF('SPACELOG 5 BP'!$F$2:$EE$2,AQ$4,'SPACELOG 5 BP'!$F24:$EE24)+SUMIF('SPACELOG 6 BP'!$F$2:$EE$2,AQ$4,'SPACELOG 6 BP'!$F24:$EE24)+SUMIF('SPACELOG 7 BP'!$F$2:$EE$2,AQ$4,'SPACELOG 7 BP'!$F24:$EE24)+SUMIF('SPACELOG 8 BP'!$F$2:$EE$2,AQ$4,'SPACELOG 8 BP'!$F24:$EE24)+SUMIF('SPACELOG 9 BP'!$F$2:$EE$2,AQ$4,'SPACELOG 9 BP'!$F24:$EE24)+SUMIF('SPACELOG 10 BP'!$F$2:$EE$2,AQ$4,'SPACELOG 10 BP'!$F24:$EE24)+SUMIF('SPACELOG 11 BP'!$F$2:$EE$2,AQ$4,'SPACELOG 11 BP'!$F24:$EE24)+SUMIF('SPACELOG 12 BP'!$F$2:$EE$2,AQ$4,'SPACELOG 12 BP'!$F24:$EE24)</f>
        <v>200</v>
      </c>
      <c r="AR24" s="14">
        <f t="shared" si="11"/>
        <v>2400</v>
      </c>
      <c r="AS24" s="13">
        <f>SUMIF('reporting montigny'!$F$2:$EE$2,AS$4,'reporting montigny'!$F24:$EE24)+SUMIF('reporting boissy'!$F$2:$EE$2,AS$4,'reporting boissy'!$F24:$EE24)+SUMIF('reporting moussy'!$F$2:$EE$2,AS$4,'reporting moussy'!$F24:$EE24)+SUMIF('reporting trappes'!$F$2:$EE$2,AS$4,'reporting trappes'!$F24:$EE24)+SUMIF('SPACELOG 5 BP'!$F$2:$EE$2,AS$4,'SPACELOG 5 BP'!$F24:$EE24)+SUMIF('SPACELOG 6 BP'!$F$2:$EE$2,AS$4,'SPACELOG 6 BP'!$F24:$EE24)+SUMIF('SPACELOG 7 BP'!$F$2:$EE$2,AS$4,'SPACELOG 7 BP'!$F24:$EE24)+SUMIF('SPACELOG 8 BP'!$F$2:$EE$2,AS$4,'SPACELOG 8 BP'!$F24:$EE24)+SUMIF('SPACELOG 9 BP'!$F$2:$EE$2,AS$4,'SPACELOG 9 BP'!$F24:$EE24)+SUMIF('SPACELOG 10 BP'!$F$2:$EE$2,AS$4,'SPACELOG 10 BP'!$F24:$EE24)+SUMIF('SPACELOG 11 BP'!$F$2:$EE$2,AS$4,'SPACELOG 11 BP'!$F24:$EE24)+SUMIF('SPACELOG 12 BP'!$F$2:$EE$2,AS$4,'SPACELOG 12 BP'!$F24:$EE24)</f>
        <v>200</v>
      </c>
      <c r="AT24" s="13">
        <f>SUMIF('reporting montigny'!$F$2:$EE$2,AT$4,'reporting montigny'!$F24:$EE24)+SUMIF('reporting boissy'!$F$2:$EE$2,AT$4,'reporting boissy'!$F24:$EE24)+SUMIF('reporting moussy'!$F$2:$EE$2,AT$4,'reporting moussy'!$F24:$EE24)+SUMIF('reporting trappes'!$F$2:$EE$2,AT$4,'reporting trappes'!$F24:$EE24)+SUMIF('SPACELOG 5 BP'!$F$2:$EE$2,AT$4,'SPACELOG 5 BP'!$F24:$EE24)+SUMIF('SPACELOG 6 BP'!$F$2:$EE$2,AT$4,'SPACELOG 6 BP'!$F24:$EE24)+SUMIF('SPACELOG 7 BP'!$F$2:$EE$2,AT$4,'SPACELOG 7 BP'!$F24:$EE24)+SUMIF('SPACELOG 8 BP'!$F$2:$EE$2,AT$4,'SPACELOG 8 BP'!$F24:$EE24)+SUMIF('SPACELOG 9 BP'!$F$2:$EE$2,AT$4,'SPACELOG 9 BP'!$F24:$EE24)+SUMIF('SPACELOG 10 BP'!$F$2:$EE$2,AT$4,'SPACELOG 10 BP'!$F24:$EE24)+SUMIF('SPACELOG 11 BP'!$F$2:$EE$2,AT$4,'SPACELOG 11 BP'!$F24:$EE24)+SUMIF('SPACELOG 12 BP'!$F$2:$EE$2,AT$4,'SPACELOG 12 BP'!$F24:$EE24)</f>
        <v>200</v>
      </c>
      <c r="AU24" s="13">
        <f>SUMIF('reporting montigny'!$F$2:$EE$2,AU$4,'reporting montigny'!$F24:$EE24)+SUMIF('reporting boissy'!$F$2:$EE$2,AU$4,'reporting boissy'!$F24:$EE24)+SUMIF('reporting moussy'!$F$2:$EE$2,AU$4,'reporting moussy'!$F24:$EE24)+SUMIF('reporting trappes'!$F$2:$EE$2,AU$4,'reporting trappes'!$F24:$EE24)+SUMIF('SPACELOG 5 BP'!$F$2:$EE$2,AU$4,'SPACELOG 5 BP'!$F24:$EE24)+SUMIF('SPACELOG 6 BP'!$F$2:$EE$2,AU$4,'SPACELOG 6 BP'!$F24:$EE24)+SUMIF('SPACELOG 7 BP'!$F$2:$EE$2,AU$4,'SPACELOG 7 BP'!$F24:$EE24)+SUMIF('SPACELOG 8 BP'!$F$2:$EE$2,AU$4,'SPACELOG 8 BP'!$F24:$EE24)+SUMIF('SPACELOG 9 BP'!$F$2:$EE$2,AU$4,'SPACELOG 9 BP'!$F24:$EE24)+SUMIF('SPACELOG 10 BP'!$F$2:$EE$2,AU$4,'SPACELOG 10 BP'!$F24:$EE24)+SUMIF('SPACELOG 11 BP'!$F$2:$EE$2,AU$4,'SPACELOG 11 BP'!$F24:$EE24)+SUMIF('SPACELOG 12 BP'!$F$2:$EE$2,AU$4,'SPACELOG 12 BP'!$F24:$EE24)</f>
        <v>200</v>
      </c>
      <c r="AV24" s="13">
        <f>SUMIF('reporting montigny'!$F$2:$EE$2,AV$4,'reporting montigny'!$F24:$EE24)+SUMIF('reporting boissy'!$F$2:$EE$2,AV$4,'reporting boissy'!$F24:$EE24)+SUMIF('reporting moussy'!$F$2:$EE$2,AV$4,'reporting moussy'!$F24:$EE24)+SUMIF('reporting trappes'!$F$2:$EE$2,AV$4,'reporting trappes'!$F24:$EE24)+SUMIF('SPACELOG 5 BP'!$F$2:$EE$2,AV$4,'SPACELOG 5 BP'!$F24:$EE24)+SUMIF('SPACELOG 6 BP'!$F$2:$EE$2,AV$4,'SPACELOG 6 BP'!$F24:$EE24)+SUMIF('SPACELOG 7 BP'!$F$2:$EE$2,AV$4,'SPACELOG 7 BP'!$F24:$EE24)+SUMIF('SPACELOG 8 BP'!$F$2:$EE$2,AV$4,'SPACELOG 8 BP'!$F24:$EE24)+SUMIF('SPACELOG 9 BP'!$F$2:$EE$2,AV$4,'SPACELOG 9 BP'!$F24:$EE24)+SUMIF('SPACELOG 10 BP'!$F$2:$EE$2,AV$4,'SPACELOG 10 BP'!$F24:$EE24)+SUMIF('SPACELOG 11 BP'!$F$2:$EE$2,AV$4,'SPACELOG 11 BP'!$F24:$EE24)+SUMIF('SPACELOG 12 BP'!$F$2:$EE$2,AV$4,'SPACELOG 12 BP'!$F24:$EE24)</f>
        <v>200</v>
      </c>
      <c r="AW24" s="13">
        <f>SUMIF('reporting montigny'!$F$2:$EE$2,AW$4,'reporting montigny'!$F24:$EE24)+SUMIF('reporting boissy'!$F$2:$EE$2,AW$4,'reporting boissy'!$F24:$EE24)+SUMIF('reporting moussy'!$F$2:$EE$2,AW$4,'reporting moussy'!$F24:$EE24)+SUMIF('reporting trappes'!$F$2:$EE$2,AW$4,'reporting trappes'!$F24:$EE24)+SUMIF('SPACELOG 5 BP'!$F$2:$EE$2,AW$4,'SPACELOG 5 BP'!$F24:$EE24)+SUMIF('SPACELOG 6 BP'!$F$2:$EE$2,AW$4,'SPACELOG 6 BP'!$F24:$EE24)+SUMIF('SPACELOG 7 BP'!$F$2:$EE$2,AW$4,'SPACELOG 7 BP'!$F24:$EE24)+SUMIF('SPACELOG 8 BP'!$F$2:$EE$2,AW$4,'SPACELOG 8 BP'!$F24:$EE24)+SUMIF('SPACELOG 9 BP'!$F$2:$EE$2,AW$4,'SPACELOG 9 BP'!$F24:$EE24)+SUMIF('SPACELOG 10 BP'!$F$2:$EE$2,AW$4,'SPACELOG 10 BP'!$F24:$EE24)+SUMIF('SPACELOG 11 BP'!$F$2:$EE$2,AW$4,'SPACELOG 11 BP'!$F24:$EE24)+SUMIF('SPACELOG 12 BP'!$F$2:$EE$2,AW$4,'SPACELOG 12 BP'!$F24:$EE24)</f>
        <v>200</v>
      </c>
      <c r="AX24" s="13">
        <f>SUMIF('reporting montigny'!$F$2:$EE$2,AX$4,'reporting montigny'!$F24:$EE24)+SUMIF('reporting boissy'!$F$2:$EE$2,AX$4,'reporting boissy'!$F24:$EE24)+SUMIF('reporting moussy'!$F$2:$EE$2,AX$4,'reporting moussy'!$F24:$EE24)+SUMIF('reporting trappes'!$F$2:$EE$2,AX$4,'reporting trappes'!$F24:$EE24)+SUMIF('SPACELOG 5 BP'!$F$2:$EE$2,AX$4,'SPACELOG 5 BP'!$F24:$EE24)+SUMIF('SPACELOG 6 BP'!$F$2:$EE$2,AX$4,'SPACELOG 6 BP'!$F24:$EE24)+SUMIF('SPACELOG 7 BP'!$F$2:$EE$2,AX$4,'SPACELOG 7 BP'!$F24:$EE24)+SUMIF('SPACELOG 8 BP'!$F$2:$EE$2,AX$4,'SPACELOG 8 BP'!$F24:$EE24)+SUMIF('SPACELOG 9 BP'!$F$2:$EE$2,AX$4,'SPACELOG 9 BP'!$F24:$EE24)+SUMIF('SPACELOG 10 BP'!$F$2:$EE$2,AX$4,'SPACELOG 10 BP'!$F24:$EE24)+SUMIF('SPACELOG 11 BP'!$F$2:$EE$2,AX$4,'SPACELOG 11 BP'!$F24:$EE24)+SUMIF('SPACELOG 12 BP'!$F$2:$EE$2,AX$4,'SPACELOG 12 BP'!$F24:$EE24)</f>
        <v>200</v>
      </c>
      <c r="AY24" s="13">
        <f>SUMIF('reporting montigny'!$F$2:$EE$2,AY$4,'reporting montigny'!$F24:$EE24)+SUMIF('reporting boissy'!$F$2:$EE$2,AY$4,'reporting boissy'!$F24:$EE24)+SUMIF('reporting moussy'!$F$2:$EE$2,AY$4,'reporting moussy'!$F24:$EE24)+SUMIF('reporting trappes'!$F$2:$EE$2,AY$4,'reporting trappes'!$F24:$EE24)+SUMIF('SPACELOG 5 BP'!$F$2:$EE$2,AY$4,'SPACELOG 5 BP'!$F24:$EE24)+SUMIF('SPACELOG 6 BP'!$F$2:$EE$2,AY$4,'SPACELOG 6 BP'!$F24:$EE24)+SUMIF('SPACELOG 7 BP'!$F$2:$EE$2,AY$4,'SPACELOG 7 BP'!$F24:$EE24)+SUMIF('SPACELOG 8 BP'!$F$2:$EE$2,AY$4,'SPACELOG 8 BP'!$F24:$EE24)+SUMIF('SPACELOG 9 BP'!$F$2:$EE$2,AY$4,'SPACELOG 9 BP'!$F24:$EE24)+SUMIF('SPACELOG 10 BP'!$F$2:$EE$2,AY$4,'SPACELOG 10 BP'!$F24:$EE24)+SUMIF('SPACELOG 11 BP'!$F$2:$EE$2,AY$4,'SPACELOG 11 BP'!$F24:$EE24)+SUMIF('SPACELOG 12 BP'!$F$2:$EE$2,AY$4,'SPACELOG 12 BP'!$F24:$EE24)</f>
        <v>200</v>
      </c>
      <c r="AZ24" s="13">
        <f>SUMIF('reporting montigny'!$F$2:$EE$2,AZ$4,'reporting montigny'!$F24:$EE24)+SUMIF('reporting boissy'!$F$2:$EE$2,AZ$4,'reporting boissy'!$F24:$EE24)+SUMIF('reporting moussy'!$F$2:$EE$2,AZ$4,'reporting moussy'!$F24:$EE24)+SUMIF('reporting trappes'!$F$2:$EE$2,AZ$4,'reporting trappes'!$F24:$EE24)+SUMIF('SPACELOG 5 BP'!$F$2:$EE$2,AZ$4,'SPACELOG 5 BP'!$F24:$EE24)+SUMIF('SPACELOG 6 BP'!$F$2:$EE$2,AZ$4,'SPACELOG 6 BP'!$F24:$EE24)+SUMIF('SPACELOG 7 BP'!$F$2:$EE$2,AZ$4,'SPACELOG 7 BP'!$F24:$EE24)+SUMIF('SPACELOG 8 BP'!$F$2:$EE$2,AZ$4,'SPACELOG 8 BP'!$F24:$EE24)+SUMIF('SPACELOG 9 BP'!$F$2:$EE$2,AZ$4,'SPACELOG 9 BP'!$F24:$EE24)+SUMIF('SPACELOG 10 BP'!$F$2:$EE$2,AZ$4,'SPACELOG 10 BP'!$F24:$EE24)+SUMIF('SPACELOG 11 BP'!$F$2:$EE$2,AZ$4,'SPACELOG 11 BP'!$F24:$EE24)+SUMIF('SPACELOG 12 BP'!$F$2:$EE$2,AZ$4,'SPACELOG 12 BP'!$F24:$EE24)</f>
        <v>200</v>
      </c>
      <c r="BA24" s="13">
        <f>SUMIF('reporting montigny'!$F$2:$EE$2,BA$4,'reporting montigny'!$F24:$EE24)+SUMIF('reporting boissy'!$F$2:$EE$2,BA$4,'reporting boissy'!$F24:$EE24)+SUMIF('reporting moussy'!$F$2:$EE$2,BA$4,'reporting moussy'!$F24:$EE24)+SUMIF('reporting trappes'!$F$2:$EE$2,BA$4,'reporting trappes'!$F24:$EE24)+SUMIF('SPACELOG 5 BP'!$F$2:$EE$2,BA$4,'SPACELOG 5 BP'!$F24:$EE24)+SUMIF('SPACELOG 6 BP'!$F$2:$EE$2,BA$4,'SPACELOG 6 BP'!$F24:$EE24)+SUMIF('SPACELOG 7 BP'!$F$2:$EE$2,BA$4,'SPACELOG 7 BP'!$F24:$EE24)+SUMIF('SPACELOG 8 BP'!$F$2:$EE$2,BA$4,'SPACELOG 8 BP'!$F24:$EE24)+SUMIF('SPACELOG 9 BP'!$F$2:$EE$2,BA$4,'SPACELOG 9 BP'!$F24:$EE24)+SUMIF('SPACELOG 10 BP'!$F$2:$EE$2,BA$4,'SPACELOG 10 BP'!$F24:$EE24)+SUMIF('SPACELOG 11 BP'!$F$2:$EE$2,BA$4,'SPACELOG 11 BP'!$F24:$EE24)+SUMIF('SPACELOG 12 BP'!$F$2:$EE$2,BA$4,'SPACELOG 12 BP'!$F24:$EE24)</f>
        <v>200</v>
      </c>
      <c r="BB24" s="13">
        <f>SUMIF('reporting montigny'!$F$2:$EE$2,BB$4,'reporting montigny'!$F24:$EE24)+SUMIF('reporting boissy'!$F$2:$EE$2,BB$4,'reporting boissy'!$F24:$EE24)+SUMIF('reporting moussy'!$F$2:$EE$2,BB$4,'reporting moussy'!$F24:$EE24)+SUMIF('reporting trappes'!$F$2:$EE$2,BB$4,'reporting trappes'!$F24:$EE24)+SUMIF('SPACELOG 5 BP'!$F$2:$EE$2,BB$4,'SPACELOG 5 BP'!$F24:$EE24)+SUMIF('SPACELOG 6 BP'!$F$2:$EE$2,BB$4,'SPACELOG 6 BP'!$F24:$EE24)+SUMIF('SPACELOG 7 BP'!$F$2:$EE$2,BB$4,'SPACELOG 7 BP'!$F24:$EE24)+SUMIF('SPACELOG 8 BP'!$F$2:$EE$2,BB$4,'SPACELOG 8 BP'!$F24:$EE24)+SUMIF('SPACELOG 9 BP'!$F$2:$EE$2,BB$4,'SPACELOG 9 BP'!$F24:$EE24)+SUMIF('SPACELOG 10 BP'!$F$2:$EE$2,BB$4,'SPACELOG 10 BP'!$F24:$EE24)+SUMIF('SPACELOG 11 BP'!$F$2:$EE$2,BB$4,'SPACELOG 11 BP'!$F24:$EE24)+SUMIF('SPACELOG 12 BP'!$F$2:$EE$2,BB$4,'SPACELOG 12 BP'!$F24:$EE24)</f>
        <v>200</v>
      </c>
      <c r="BC24" s="13">
        <f>SUMIF('reporting montigny'!$F$2:$EE$2,BC$4,'reporting montigny'!$F24:$EE24)+SUMIF('reporting boissy'!$F$2:$EE$2,BC$4,'reporting boissy'!$F24:$EE24)+SUMIF('reporting moussy'!$F$2:$EE$2,BC$4,'reporting moussy'!$F24:$EE24)+SUMIF('reporting trappes'!$F$2:$EE$2,BC$4,'reporting trappes'!$F24:$EE24)+SUMIF('SPACELOG 5 BP'!$F$2:$EE$2,BC$4,'SPACELOG 5 BP'!$F24:$EE24)+SUMIF('SPACELOG 6 BP'!$F$2:$EE$2,BC$4,'SPACELOG 6 BP'!$F24:$EE24)+SUMIF('SPACELOG 7 BP'!$F$2:$EE$2,BC$4,'SPACELOG 7 BP'!$F24:$EE24)+SUMIF('SPACELOG 8 BP'!$F$2:$EE$2,BC$4,'SPACELOG 8 BP'!$F24:$EE24)+SUMIF('SPACELOG 9 BP'!$F$2:$EE$2,BC$4,'SPACELOG 9 BP'!$F24:$EE24)+SUMIF('SPACELOG 10 BP'!$F$2:$EE$2,BC$4,'SPACELOG 10 BP'!$F24:$EE24)+SUMIF('SPACELOG 11 BP'!$F$2:$EE$2,BC$4,'SPACELOG 11 BP'!$F24:$EE24)+SUMIF('SPACELOG 12 BP'!$F$2:$EE$2,BC$4,'SPACELOG 12 BP'!$F24:$EE24)</f>
        <v>200</v>
      </c>
      <c r="BD24" s="13">
        <f>SUMIF('reporting montigny'!$F$2:$EE$2,BD$4,'reporting montigny'!$F24:$EE24)+SUMIF('reporting boissy'!$F$2:$EE$2,BD$4,'reporting boissy'!$F24:$EE24)+SUMIF('reporting moussy'!$F$2:$EE$2,BD$4,'reporting moussy'!$F24:$EE24)+SUMIF('reporting trappes'!$F$2:$EE$2,BD$4,'reporting trappes'!$F24:$EE24)+SUMIF('SPACELOG 5 BP'!$F$2:$EE$2,BD$4,'SPACELOG 5 BP'!$F24:$EE24)+SUMIF('SPACELOG 6 BP'!$F$2:$EE$2,BD$4,'SPACELOG 6 BP'!$F24:$EE24)+SUMIF('SPACELOG 7 BP'!$F$2:$EE$2,BD$4,'SPACELOG 7 BP'!$F24:$EE24)+SUMIF('SPACELOG 8 BP'!$F$2:$EE$2,BD$4,'SPACELOG 8 BP'!$F24:$EE24)+SUMIF('SPACELOG 9 BP'!$F$2:$EE$2,BD$4,'SPACELOG 9 BP'!$F24:$EE24)+SUMIF('SPACELOG 10 BP'!$F$2:$EE$2,BD$4,'SPACELOG 10 BP'!$F24:$EE24)+SUMIF('SPACELOG 11 BP'!$F$2:$EE$2,BD$4,'SPACELOG 11 BP'!$F24:$EE24)+SUMIF('SPACELOG 12 BP'!$F$2:$EE$2,BD$4,'SPACELOG 12 BP'!$F24:$EE24)</f>
        <v>200</v>
      </c>
      <c r="BE24" s="14">
        <f t="shared" si="12"/>
        <v>2400</v>
      </c>
      <c r="BF24" s="13">
        <f>SUMIF('reporting montigny'!$F$2:$EE$2,BF$4,'reporting montigny'!$F24:$EE24)+SUMIF('reporting boissy'!$F$2:$EE$2,BF$4,'reporting boissy'!$F24:$EE24)+SUMIF('reporting moussy'!$F$2:$EE$2,BF$4,'reporting moussy'!$F24:$EE24)+SUMIF('reporting trappes'!$F$2:$EE$2,BF$4,'reporting trappes'!$F24:$EE24)+SUMIF('SPACELOG 5 BP'!$F$2:$EE$2,BF$4,'SPACELOG 5 BP'!$F24:$EE24)+SUMIF('SPACELOG 6 BP'!$F$2:$EE$2,BF$4,'SPACELOG 6 BP'!$F24:$EE24)+SUMIF('SPACELOG 7 BP'!$F$2:$EE$2,BF$4,'SPACELOG 7 BP'!$F24:$EE24)+SUMIF('SPACELOG 8 BP'!$F$2:$EE$2,BF$4,'SPACELOG 8 BP'!$F24:$EE24)+SUMIF('SPACELOG 9 BP'!$F$2:$EE$2,BF$4,'SPACELOG 9 BP'!$F24:$EE24)+SUMIF('SPACELOG 10 BP'!$F$2:$EE$2,BF$4,'SPACELOG 10 BP'!$F24:$EE24)+SUMIF('SPACELOG 11 BP'!$F$2:$EE$2,BF$4,'SPACELOG 11 BP'!$F24:$EE24)+SUMIF('SPACELOG 12 BP'!$F$2:$EE$2,BF$4,'SPACELOG 12 BP'!$F24:$EE24)</f>
        <v>200</v>
      </c>
      <c r="BG24" s="13">
        <f>SUMIF('reporting montigny'!$F$2:$EE$2,BG$4,'reporting montigny'!$F24:$EE24)+SUMIF('reporting boissy'!$F$2:$EE$2,BG$4,'reporting boissy'!$F24:$EE24)+SUMIF('reporting moussy'!$F$2:$EE$2,BG$4,'reporting moussy'!$F24:$EE24)+SUMIF('reporting trappes'!$F$2:$EE$2,BG$4,'reporting trappes'!$F24:$EE24)+SUMIF('SPACELOG 5 BP'!$F$2:$EE$2,BG$4,'SPACELOG 5 BP'!$F24:$EE24)+SUMIF('SPACELOG 6 BP'!$F$2:$EE$2,BG$4,'SPACELOG 6 BP'!$F24:$EE24)+SUMIF('SPACELOG 7 BP'!$F$2:$EE$2,BG$4,'SPACELOG 7 BP'!$F24:$EE24)+SUMIF('SPACELOG 8 BP'!$F$2:$EE$2,BG$4,'SPACELOG 8 BP'!$F24:$EE24)+SUMIF('SPACELOG 9 BP'!$F$2:$EE$2,BG$4,'SPACELOG 9 BP'!$F24:$EE24)+SUMIF('SPACELOG 10 BP'!$F$2:$EE$2,BG$4,'SPACELOG 10 BP'!$F24:$EE24)+SUMIF('SPACELOG 11 BP'!$F$2:$EE$2,BG$4,'SPACELOG 11 BP'!$F24:$EE24)+SUMIF('SPACELOG 12 BP'!$F$2:$EE$2,BG$4,'SPACELOG 12 BP'!$F24:$EE24)</f>
        <v>200</v>
      </c>
      <c r="BH24" s="13">
        <f>SUMIF('reporting montigny'!$F$2:$EE$2,BH$4,'reporting montigny'!$F24:$EE24)+SUMIF('reporting boissy'!$F$2:$EE$2,BH$4,'reporting boissy'!$F24:$EE24)+SUMIF('reporting moussy'!$F$2:$EE$2,BH$4,'reporting moussy'!$F24:$EE24)+SUMIF('reporting trappes'!$F$2:$EE$2,BH$4,'reporting trappes'!$F24:$EE24)+SUMIF('SPACELOG 5 BP'!$F$2:$EE$2,BH$4,'SPACELOG 5 BP'!$F24:$EE24)+SUMIF('SPACELOG 6 BP'!$F$2:$EE$2,BH$4,'SPACELOG 6 BP'!$F24:$EE24)+SUMIF('SPACELOG 7 BP'!$F$2:$EE$2,BH$4,'SPACELOG 7 BP'!$F24:$EE24)+SUMIF('SPACELOG 8 BP'!$F$2:$EE$2,BH$4,'SPACELOG 8 BP'!$F24:$EE24)+SUMIF('SPACELOG 9 BP'!$F$2:$EE$2,BH$4,'SPACELOG 9 BP'!$F24:$EE24)+SUMIF('SPACELOG 10 BP'!$F$2:$EE$2,BH$4,'SPACELOG 10 BP'!$F24:$EE24)+SUMIF('SPACELOG 11 BP'!$F$2:$EE$2,BH$4,'SPACELOG 11 BP'!$F24:$EE24)+SUMIF('SPACELOG 12 BP'!$F$2:$EE$2,BH$4,'SPACELOG 12 BP'!$F24:$EE24)</f>
        <v>200</v>
      </c>
      <c r="BI24" s="13">
        <f>SUMIF('reporting montigny'!$F$2:$EE$2,BI$4,'reporting montigny'!$F24:$EE24)+SUMIF('reporting boissy'!$F$2:$EE$2,BI$4,'reporting boissy'!$F24:$EE24)+SUMIF('reporting moussy'!$F$2:$EE$2,BI$4,'reporting moussy'!$F24:$EE24)+SUMIF('reporting trappes'!$F$2:$EE$2,BI$4,'reporting trappes'!$F24:$EE24)+SUMIF('SPACELOG 5 BP'!$F$2:$EE$2,BI$4,'SPACELOG 5 BP'!$F24:$EE24)+SUMIF('SPACELOG 6 BP'!$F$2:$EE$2,BI$4,'SPACELOG 6 BP'!$F24:$EE24)+SUMIF('SPACELOG 7 BP'!$F$2:$EE$2,BI$4,'SPACELOG 7 BP'!$F24:$EE24)+SUMIF('SPACELOG 8 BP'!$F$2:$EE$2,BI$4,'SPACELOG 8 BP'!$F24:$EE24)+SUMIF('SPACELOG 9 BP'!$F$2:$EE$2,BI$4,'SPACELOG 9 BP'!$F24:$EE24)+SUMIF('SPACELOG 10 BP'!$F$2:$EE$2,BI$4,'SPACELOG 10 BP'!$F24:$EE24)+SUMIF('SPACELOG 11 BP'!$F$2:$EE$2,BI$4,'SPACELOG 11 BP'!$F24:$EE24)+SUMIF('SPACELOG 12 BP'!$F$2:$EE$2,BI$4,'SPACELOG 12 BP'!$F24:$EE24)</f>
        <v>200</v>
      </c>
      <c r="BJ24" s="13">
        <f>SUMIF('reporting montigny'!$F$2:$EE$2,BJ$4,'reporting montigny'!$F24:$EE24)+SUMIF('reporting boissy'!$F$2:$EE$2,BJ$4,'reporting boissy'!$F24:$EE24)+SUMIF('reporting moussy'!$F$2:$EE$2,BJ$4,'reporting moussy'!$F24:$EE24)+SUMIF('reporting trappes'!$F$2:$EE$2,BJ$4,'reporting trappes'!$F24:$EE24)+SUMIF('SPACELOG 5 BP'!$F$2:$EE$2,BJ$4,'SPACELOG 5 BP'!$F24:$EE24)+SUMIF('SPACELOG 6 BP'!$F$2:$EE$2,BJ$4,'SPACELOG 6 BP'!$F24:$EE24)+SUMIF('SPACELOG 7 BP'!$F$2:$EE$2,BJ$4,'SPACELOG 7 BP'!$F24:$EE24)+SUMIF('SPACELOG 8 BP'!$F$2:$EE$2,BJ$4,'SPACELOG 8 BP'!$F24:$EE24)+SUMIF('SPACELOG 9 BP'!$F$2:$EE$2,BJ$4,'SPACELOG 9 BP'!$F24:$EE24)+SUMIF('SPACELOG 10 BP'!$F$2:$EE$2,BJ$4,'SPACELOG 10 BP'!$F24:$EE24)+SUMIF('SPACELOG 11 BP'!$F$2:$EE$2,BJ$4,'SPACELOG 11 BP'!$F24:$EE24)+SUMIF('SPACELOG 12 BP'!$F$2:$EE$2,BJ$4,'SPACELOG 12 BP'!$F24:$EE24)</f>
        <v>200</v>
      </c>
      <c r="BK24" s="13">
        <f>SUMIF('reporting montigny'!$F$2:$EE$2,BK$4,'reporting montigny'!$F24:$EE24)+SUMIF('reporting boissy'!$F$2:$EE$2,BK$4,'reporting boissy'!$F24:$EE24)+SUMIF('reporting moussy'!$F$2:$EE$2,BK$4,'reporting moussy'!$F24:$EE24)+SUMIF('reporting trappes'!$F$2:$EE$2,BK$4,'reporting trappes'!$F24:$EE24)+SUMIF('SPACELOG 5 BP'!$F$2:$EE$2,BK$4,'SPACELOG 5 BP'!$F24:$EE24)+SUMIF('SPACELOG 6 BP'!$F$2:$EE$2,BK$4,'SPACELOG 6 BP'!$F24:$EE24)+SUMIF('SPACELOG 7 BP'!$F$2:$EE$2,BK$4,'SPACELOG 7 BP'!$F24:$EE24)+SUMIF('SPACELOG 8 BP'!$F$2:$EE$2,BK$4,'SPACELOG 8 BP'!$F24:$EE24)+SUMIF('SPACELOG 9 BP'!$F$2:$EE$2,BK$4,'SPACELOG 9 BP'!$F24:$EE24)+SUMIF('SPACELOG 10 BP'!$F$2:$EE$2,BK$4,'SPACELOG 10 BP'!$F24:$EE24)+SUMIF('SPACELOG 11 BP'!$F$2:$EE$2,BK$4,'SPACELOG 11 BP'!$F24:$EE24)+SUMIF('SPACELOG 12 BP'!$F$2:$EE$2,BK$4,'SPACELOG 12 BP'!$F24:$EE24)</f>
        <v>200</v>
      </c>
      <c r="BL24" s="13">
        <f>SUMIF('reporting montigny'!$F$2:$EE$2,BL$4,'reporting montigny'!$F24:$EE24)+SUMIF('reporting boissy'!$F$2:$EE$2,BL$4,'reporting boissy'!$F24:$EE24)+SUMIF('reporting moussy'!$F$2:$EE$2,BL$4,'reporting moussy'!$F24:$EE24)+SUMIF('reporting trappes'!$F$2:$EE$2,BL$4,'reporting trappes'!$F24:$EE24)+SUMIF('SPACELOG 5 BP'!$F$2:$EE$2,BL$4,'SPACELOG 5 BP'!$F24:$EE24)+SUMIF('SPACELOG 6 BP'!$F$2:$EE$2,BL$4,'SPACELOG 6 BP'!$F24:$EE24)+SUMIF('SPACELOG 7 BP'!$F$2:$EE$2,BL$4,'SPACELOG 7 BP'!$F24:$EE24)+SUMIF('SPACELOG 8 BP'!$F$2:$EE$2,BL$4,'SPACELOG 8 BP'!$F24:$EE24)+SUMIF('SPACELOG 9 BP'!$F$2:$EE$2,BL$4,'SPACELOG 9 BP'!$F24:$EE24)+SUMIF('SPACELOG 10 BP'!$F$2:$EE$2,BL$4,'SPACELOG 10 BP'!$F24:$EE24)+SUMIF('SPACELOG 11 BP'!$F$2:$EE$2,BL$4,'SPACELOG 11 BP'!$F24:$EE24)+SUMIF('SPACELOG 12 BP'!$F$2:$EE$2,BL$4,'SPACELOG 12 BP'!$F24:$EE24)</f>
        <v>200</v>
      </c>
      <c r="BM24" s="13">
        <f>SUMIF('reporting montigny'!$F$2:$EE$2,BM$4,'reporting montigny'!$F24:$EE24)+SUMIF('reporting boissy'!$F$2:$EE$2,BM$4,'reporting boissy'!$F24:$EE24)+SUMIF('reporting moussy'!$F$2:$EE$2,BM$4,'reporting moussy'!$F24:$EE24)+SUMIF('reporting trappes'!$F$2:$EE$2,BM$4,'reporting trappes'!$F24:$EE24)+SUMIF('SPACELOG 5 BP'!$F$2:$EE$2,BM$4,'SPACELOG 5 BP'!$F24:$EE24)+SUMIF('SPACELOG 6 BP'!$F$2:$EE$2,BM$4,'SPACELOG 6 BP'!$F24:$EE24)+SUMIF('SPACELOG 7 BP'!$F$2:$EE$2,BM$4,'SPACELOG 7 BP'!$F24:$EE24)+SUMIF('SPACELOG 8 BP'!$F$2:$EE$2,BM$4,'SPACELOG 8 BP'!$F24:$EE24)+SUMIF('SPACELOG 9 BP'!$F$2:$EE$2,BM$4,'SPACELOG 9 BP'!$F24:$EE24)+SUMIF('SPACELOG 10 BP'!$F$2:$EE$2,BM$4,'SPACELOG 10 BP'!$F24:$EE24)+SUMIF('SPACELOG 11 BP'!$F$2:$EE$2,BM$4,'SPACELOG 11 BP'!$F24:$EE24)+SUMIF('SPACELOG 12 BP'!$F$2:$EE$2,BM$4,'SPACELOG 12 BP'!$F24:$EE24)</f>
        <v>200</v>
      </c>
      <c r="BN24" s="13">
        <f>SUMIF('reporting montigny'!$F$2:$EE$2,BN$4,'reporting montigny'!$F24:$EE24)+SUMIF('reporting boissy'!$F$2:$EE$2,BN$4,'reporting boissy'!$F24:$EE24)+SUMIF('reporting moussy'!$F$2:$EE$2,BN$4,'reporting moussy'!$F24:$EE24)+SUMIF('reporting trappes'!$F$2:$EE$2,BN$4,'reporting trappes'!$F24:$EE24)+SUMIF('SPACELOG 5 BP'!$F$2:$EE$2,BN$4,'SPACELOG 5 BP'!$F24:$EE24)+SUMIF('SPACELOG 6 BP'!$F$2:$EE$2,BN$4,'SPACELOG 6 BP'!$F24:$EE24)+SUMIF('SPACELOG 7 BP'!$F$2:$EE$2,BN$4,'SPACELOG 7 BP'!$F24:$EE24)+SUMIF('SPACELOG 8 BP'!$F$2:$EE$2,BN$4,'SPACELOG 8 BP'!$F24:$EE24)+SUMIF('SPACELOG 9 BP'!$F$2:$EE$2,BN$4,'SPACELOG 9 BP'!$F24:$EE24)+SUMIF('SPACELOG 10 BP'!$F$2:$EE$2,BN$4,'SPACELOG 10 BP'!$F24:$EE24)+SUMIF('SPACELOG 11 BP'!$F$2:$EE$2,BN$4,'SPACELOG 11 BP'!$F24:$EE24)+SUMIF('SPACELOG 12 BP'!$F$2:$EE$2,BN$4,'SPACELOG 12 BP'!$F24:$EE24)</f>
        <v>200</v>
      </c>
      <c r="BO24" s="13">
        <f>SUMIF('reporting montigny'!$F$2:$EE$2,BO$4,'reporting montigny'!$F24:$EE24)+SUMIF('reporting boissy'!$F$2:$EE$2,BO$4,'reporting boissy'!$F24:$EE24)+SUMIF('reporting moussy'!$F$2:$EE$2,BO$4,'reporting moussy'!$F24:$EE24)+SUMIF('reporting trappes'!$F$2:$EE$2,BO$4,'reporting trappes'!$F24:$EE24)+SUMIF('SPACELOG 5 BP'!$F$2:$EE$2,BO$4,'SPACELOG 5 BP'!$F24:$EE24)+SUMIF('SPACELOG 6 BP'!$F$2:$EE$2,BO$4,'SPACELOG 6 BP'!$F24:$EE24)+SUMIF('SPACELOG 7 BP'!$F$2:$EE$2,BO$4,'SPACELOG 7 BP'!$F24:$EE24)+SUMIF('SPACELOG 8 BP'!$F$2:$EE$2,BO$4,'SPACELOG 8 BP'!$F24:$EE24)+SUMIF('SPACELOG 9 BP'!$F$2:$EE$2,BO$4,'SPACELOG 9 BP'!$F24:$EE24)+SUMIF('SPACELOG 10 BP'!$F$2:$EE$2,BO$4,'SPACELOG 10 BP'!$F24:$EE24)+SUMIF('SPACELOG 11 BP'!$F$2:$EE$2,BO$4,'SPACELOG 11 BP'!$F24:$EE24)+SUMIF('SPACELOG 12 BP'!$F$2:$EE$2,BO$4,'SPACELOG 12 BP'!$F24:$EE24)</f>
        <v>200</v>
      </c>
      <c r="BP24" s="13">
        <f>SUMIF('reporting montigny'!$F$2:$EE$2,BP$4,'reporting montigny'!$F24:$EE24)+SUMIF('reporting boissy'!$F$2:$EE$2,BP$4,'reporting boissy'!$F24:$EE24)+SUMIF('reporting moussy'!$F$2:$EE$2,BP$4,'reporting moussy'!$F24:$EE24)+SUMIF('reporting trappes'!$F$2:$EE$2,BP$4,'reporting trappes'!$F24:$EE24)+SUMIF('SPACELOG 5 BP'!$F$2:$EE$2,BP$4,'SPACELOG 5 BP'!$F24:$EE24)+SUMIF('SPACELOG 6 BP'!$F$2:$EE$2,BP$4,'SPACELOG 6 BP'!$F24:$EE24)+SUMIF('SPACELOG 7 BP'!$F$2:$EE$2,BP$4,'SPACELOG 7 BP'!$F24:$EE24)+SUMIF('SPACELOG 8 BP'!$F$2:$EE$2,BP$4,'SPACELOG 8 BP'!$F24:$EE24)+SUMIF('SPACELOG 9 BP'!$F$2:$EE$2,BP$4,'SPACELOG 9 BP'!$F24:$EE24)+SUMIF('SPACELOG 10 BP'!$F$2:$EE$2,BP$4,'SPACELOG 10 BP'!$F24:$EE24)+SUMIF('SPACELOG 11 BP'!$F$2:$EE$2,BP$4,'SPACELOG 11 BP'!$F24:$EE24)+SUMIF('SPACELOG 12 BP'!$F$2:$EE$2,BP$4,'SPACELOG 12 BP'!$F24:$EE24)</f>
        <v>200</v>
      </c>
      <c r="BQ24" s="13">
        <f>SUMIF('reporting montigny'!$F$2:$EE$2,BQ$4,'reporting montigny'!$F24:$EE24)+SUMIF('reporting boissy'!$F$2:$EE$2,BQ$4,'reporting boissy'!$F24:$EE24)+SUMIF('reporting moussy'!$F$2:$EE$2,BQ$4,'reporting moussy'!$F24:$EE24)+SUMIF('reporting trappes'!$F$2:$EE$2,BQ$4,'reporting trappes'!$F24:$EE24)+SUMIF('SPACELOG 5 BP'!$F$2:$EE$2,BQ$4,'SPACELOG 5 BP'!$F24:$EE24)+SUMIF('SPACELOG 6 BP'!$F$2:$EE$2,BQ$4,'SPACELOG 6 BP'!$F24:$EE24)+SUMIF('SPACELOG 7 BP'!$F$2:$EE$2,BQ$4,'SPACELOG 7 BP'!$F24:$EE24)+SUMIF('SPACELOG 8 BP'!$F$2:$EE$2,BQ$4,'SPACELOG 8 BP'!$F24:$EE24)+SUMIF('SPACELOG 9 BP'!$F$2:$EE$2,BQ$4,'SPACELOG 9 BP'!$F24:$EE24)+SUMIF('SPACELOG 10 BP'!$F$2:$EE$2,BQ$4,'SPACELOG 10 BP'!$F24:$EE24)+SUMIF('SPACELOG 11 BP'!$F$2:$EE$2,BQ$4,'SPACELOG 11 BP'!$F24:$EE24)+SUMIF('SPACELOG 12 BP'!$F$2:$EE$2,BQ$4,'SPACELOG 12 BP'!$F24:$EE24)</f>
        <v>200</v>
      </c>
      <c r="BR24" s="14">
        <f t="shared" si="13"/>
        <v>2400</v>
      </c>
      <c r="BS24" s="13">
        <f>SUMIF('reporting montigny'!$F$2:$EE$2,BS$4,'reporting montigny'!$F24:$EE24)+SUMIF('reporting boissy'!$F$2:$EE$2,BS$4,'reporting boissy'!$F24:$EE24)+SUMIF('reporting moussy'!$F$2:$EE$2,BS$4,'reporting moussy'!$F24:$EE24)+SUMIF('reporting trappes'!$F$2:$EE$2,BS$4,'reporting trappes'!$F24:$EE24)+SUMIF('SPACELOG 5 BP'!$F$2:$EE$2,BS$4,'SPACELOG 5 BP'!$F24:$EE24)+SUMIF('SPACELOG 6 BP'!$F$2:$EE$2,BS$4,'SPACELOG 6 BP'!$F24:$EE24)+SUMIF('SPACELOG 7 BP'!$F$2:$EE$2,BS$4,'SPACELOG 7 BP'!$F24:$EE24)+SUMIF('SPACELOG 8 BP'!$F$2:$EE$2,BS$4,'SPACELOG 8 BP'!$F24:$EE24)+SUMIF('SPACELOG 9 BP'!$F$2:$EE$2,BS$4,'SPACELOG 9 BP'!$F24:$EE24)+SUMIF('SPACELOG 10 BP'!$F$2:$EE$2,BS$4,'SPACELOG 10 BP'!$F24:$EE24)+SUMIF('SPACELOG 11 BP'!$F$2:$EE$2,BS$4,'SPACELOG 11 BP'!$F24:$EE24)+SUMIF('SPACELOG 12 BP'!$F$2:$EE$2,BS$4,'SPACELOG 12 BP'!$F24:$EE24)</f>
        <v>200</v>
      </c>
      <c r="BT24" s="13">
        <f>SUMIF('reporting montigny'!$F$2:$EE$2,BT$4,'reporting montigny'!$F24:$EE24)+SUMIF('reporting boissy'!$F$2:$EE$2,BT$4,'reporting boissy'!$F24:$EE24)+SUMIF('reporting moussy'!$F$2:$EE$2,BT$4,'reporting moussy'!$F24:$EE24)+SUMIF('reporting trappes'!$F$2:$EE$2,BT$4,'reporting trappes'!$F24:$EE24)+SUMIF('SPACELOG 5 BP'!$F$2:$EE$2,BT$4,'SPACELOG 5 BP'!$F24:$EE24)+SUMIF('SPACELOG 6 BP'!$F$2:$EE$2,BT$4,'SPACELOG 6 BP'!$F24:$EE24)+SUMIF('SPACELOG 7 BP'!$F$2:$EE$2,BT$4,'SPACELOG 7 BP'!$F24:$EE24)+SUMIF('SPACELOG 8 BP'!$F$2:$EE$2,BT$4,'SPACELOG 8 BP'!$F24:$EE24)+SUMIF('SPACELOG 9 BP'!$F$2:$EE$2,BT$4,'SPACELOG 9 BP'!$F24:$EE24)+SUMIF('SPACELOG 10 BP'!$F$2:$EE$2,BT$4,'SPACELOG 10 BP'!$F24:$EE24)+SUMIF('SPACELOG 11 BP'!$F$2:$EE$2,BT$4,'SPACELOG 11 BP'!$F24:$EE24)+SUMIF('SPACELOG 12 BP'!$F$2:$EE$2,BT$4,'SPACELOG 12 BP'!$F24:$EE24)</f>
        <v>200</v>
      </c>
      <c r="BU24" s="13">
        <f>SUMIF('reporting montigny'!$F$2:$EE$2,BU$4,'reporting montigny'!$F24:$EE24)+SUMIF('reporting boissy'!$F$2:$EE$2,BU$4,'reporting boissy'!$F24:$EE24)+SUMIF('reporting moussy'!$F$2:$EE$2,BU$4,'reporting moussy'!$F24:$EE24)+SUMIF('reporting trappes'!$F$2:$EE$2,BU$4,'reporting trappes'!$F24:$EE24)+SUMIF('SPACELOG 5 BP'!$F$2:$EE$2,BU$4,'SPACELOG 5 BP'!$F24:$EE24)+SUMIF('SPACELOG 6 BP'!$F$2:$EE$2,BU$4,'SPACELOG 6 BP'!$F24:$EE24)+SUMIF('SPACELOG 7 BP'!$F$2:$EE$2,BU$4,'SPACELOG 7 BP'!$F24:$EE24)+SUMIF('SPACELOG 8 BP'!$F$2:$EE$2,BU$4,'SPACELOG 8 BP'!$F24:$EE24)+SUMIF('SPACELOG 9 BP'!$F$2:$EE$2,BU$4,'SPACELOG 9 BP'!$F24:$EE24)+SUMIF('SPACELOG 10 BP'!$F$2:$EE$2,BU$4,'SPACELOG 10 BP'!$F24:$EE24)+SUMIF('SPACELOG 11 BP'!$F$2:$EE$2,BU$4,'SPACELOG 11 BP'!$F24:$EE24)+SUMIF('SPACELOG 12 BP'!$F$2:$EE$2,BU$4,'SPACELOG 12 BP'!$F24:$EE24)</f>
        <v>200</v>
      </c>
      <c r="BV24" s="13">
        <f>SUMIF('reporting montigny'!$F$2:$EE$2,BV$4,'reporting montigny'!$F24:$EE24)+SUMIF('reporting boissy'!$F$2:$EE$2,BV$4,'reporting boissy'!$F24:$EE24)+SUMIF('reporting moussy'!$F$2:$EE$2,BV$4,'reporting moussy'!$F24:$EE24)+SUMIF('reporting trappes'!$F$2:$EE$2,BV$4,'reporting trappes'!$F24:$EE24)+SUMIF('SPACELOG 5 BP'!$F$2:$EE$2,BV$4,'SPACELOG 5 BP'!$F24:$EE24)+SUMIF('SPACELOG 6 BP'!$F$2:$EE$2,BV$4,'SPACELOG 6 BP'!$F24:$EE24)+SUMIF('SPACELOG 7 BP'!$F$2:$EE$2,BV$4,'SPACELOG 7 BP'!$F24:$EE24)+SUMIF('SPACELOG 8 BP'!$F$2:$EE$2,BV$4,'SPACELOG 8 BP'!$F24:$EE24)+SUMIF('SPACELOG 9 BP'!$F$2:$EE$2,BV$4,'SPACELOG 9 BP'!$F24:$EE24)+SUMIF('SPACELOG 10 BP'!$F$2:$EE$2,BV$4,'SPACELOG 10 BP'!$F24:$EE24)+SUMIF('SPACELOG 11 BP'!$F$2:$EE$2,BV$4,'SPACELOG 11 BP'!$F24:$EE24)+SUMIF('SPACELOG 12 BP'!$F$2:$EE$2,BV$4,'SPACELOG 12 BP'!$F24:$EE24)</f>
        <v>200</v>
      </c>
      <c r="BW24" s="13">
        <f>SUMIF('reporting montigny'!$F$2:$EE$2,BW$4,'reporting montigny'!$F24:$EE24)+SUMIF('reporting boissy'!$F$2:$EE$2,BW$4,'reporting boissy'!$F24:$EE24)+SUMIF('reporting moussy'!$F$2:$EE$2,BW$4,'reporting moussy'!$F24:$EE24)+SUMIF('reporting trappes'!$F$2:$EE$2,BW$4,'reporting trappes'!$F24:$EE24)+SUMIF('SPACELOG 5 BP'!$F$2:$EE$2,BW$4,'SPACELOG 5 BP'!$F24:$EE24)+SUMIF('SPACELOG 6 BP'!$F$2:$EE$2,BW$4,'SPACELOG 6 BP'!$F24:$EE24)+SUMIF('SPACELOG 7 BP'!$F$2:$EE$2,BW$4,'SPACELOG 7 BP'!$F24:$EE24)+SUMIF('SPACELOG 8 BP'!$F$2:$EE$2,BW$4,'SPACELOG 8 BP'!$F24:$EE24)+SUMIF('SPACELOG 9 BP'!$F$2:$EE$2,BW$4,'SPACELOG 9 BP'!$F24:$EE24)+SUMIF('SPACELOG 10 BP'!$F$2:$EE$2,BW$4,'SPACELOG 10 BP'!$F24:$EE24)+SUMIF('SPACELOG 11 BP'!$F$2:$EE$2,BW$4,'SPACELOG 11 BP'!$F24:$EE24)+SUMIF('SPACELOG 12 BP'!$F$2:$EE$2,BW$4,'SPACELOG 12 BP'!$F24:$EE24)</f>
        <v>200</v>
      </c>
      <c r="BX24" s="13">
        <f>SUMIF('reporting montigny'!$F$2:$EE$2,BX$4,'reporting montigny'!$F24:$EE24)+SUMIF('reporting boissy'!$F$2:$EE$2,BX$4,'reporting boissy'!$F24:$EE24)+SUMIF('reporting moussy'!$F$2:$EE$2,BX$4,'reporting moussy'!$F24:$EE24)+SUMIF('reporting trappes'!$F$2:$EE$2,BX$4,'reporting trappes'!$F24:$EE24)+SUMIF('SPACELOG 5 BP'!$F$2:$EE$2,BX$4,'SPACELOG 5 BP'!$F24:$EE24)+SUMIF('SPACELOG 6 BP'!$F$2:$EE$2,BX$4,'SPACELOG 6 BP'!$F24:$EE24)+SUMIF('SPACELOG 7 BP'!$F$2:$EE$2,BX$4,'SPACELOG 7 BP'!$F24:$EE24)+SUMIF('SPACELOG 8 BP'!$F$2:$EE$2,BX$4,'SPACELOG 8 BP'!$F24:$EE24)+SUMIF('SPACELOG 9 BP'!$F$2:$EE$2,BX$4,'SPACELOG 9 BP'!$F24:$EE24)+SUMIF('SPACELOG 10 BP'!$F$2:$EE$2,BX$4,'SPACELOG 10 BP'!$F24:$EE24)+SUMIF('SPACELOG 11 BP'!$F$2:$EE$2,BX$4,'SPACELOG 11 BP'!$F24:$EE24)+SUMIF('SPACELOG 12 BP'!$F$2:$EE$2,BX$4,'SPACELOG 12 BP'!$F24:$EE24)</f>
        <v>200</v>
      </c>
      <c r="BY24" s="13">
        <f>SUMIF('reporting montigny'!$F$2:$EE$2,BY$4,'reporting montigny'!$F24:$EE24)+SUMIF('reporting boissy'!$F$2:$EE$2,BY$4,'reporting boissy'!$F24:$EE24)+SUMIF('reporting moussy'!$F$2:$EE$2,BY$4,'reporting moussy'!$F24:$EE24)+SUMIF('reporting trappes'!$F$2:$EE$2,BY$4,'reporting trappes'!$F24:$EE24)+SUMIF('SPACELOG 5 BP'!$F$2:$EE$2,BY$4,'SPACELOG 5 BP'!$F24:$EE24)+SUMIF('SPACELOG 6 BP'!$F$2:$EE$2,BY$4,'SPACELOG 6 BP'!$F24:$EE24)+SUMIF('SPACELOG 7 BP'!$F$2:$EE$2,BY$4,'SPACELOG 7 BP'!$F24:$EE24)+SUMIF('SPACELOG 8 BP'!$F$2:$EE$2,BY$4,'SPACELOG 8 BP'!$F24:$EE24)+SUMIF('SPACELOG 9 BP'!$F$2:$EE$2,BY$4,'SPACELOG 9 BP'!$F24:$EE24)+SUMIF('SPACELOG 10 BP'!$F$2:$EE$2,BY$4,'SPACELOG 10 BP'!$F24:$EE24)+SUMIF('SPACELOG 11 BP'!$F$2:$EE$2,BY$4,'SPACELOG 11 BP'!$F24:$EE24)+SUMIF('SPACELOG 12 BP'!$F$2:$EE$2,BY$4,'SPACELOG 12 BP'!$F24:$EE24)</f>
        <v>200</v>
      </c>
      <c r="BZ24" s="13">
        <f>SUMIF('reporting montigny'!$F$2:$EE$2,BZ$4,'reporting montigny'!$F24:$EE24)+SUMIF('reporting boissy'!$F$2:$EE$2,BZ$4,'reporting boissy'!$F24:$EE24)+SUMIF('reporting moussy'!$F$2:$EE$2,BZ$4,'reporting moussy'!$F24:$EE24)+SUMIF('reporting trappes'!$F$2:$EE$2,BZ$4,'reporting trappes'!$F24:$EE24)+SUMIF('SPACELOG 5 BP'!$F$2:$EE$2,BZ$4,'SPACELOG 5 BP'!$F24:$EE24)+SUMIF('SPACELOG 6 BP'!$F$2:$EE$2,BZ$4,'SPACELOG 6 BP'!$F24:$EE24)+SUMIF('SPACELOG 7 BP'!$F$2:$EE$2,BZ$4,'SPACELOG 7 BP'!$F24:$EE24)+SUMIF('SPACELOG 8 BP'!$F$2:$EE$2,BZ$4,'SPACELOG 8 BP'!$F24:$EE24)+SUMIF('SPACELOG 9 BP'!$F$2:$EE$2,BZ$4,'SPACELOG 9 BP'!$F24:$EE24)+SUMIF('SPACELOG 10 BP'!$F$2:$EE$2,BZ$4,'SPACELOG 10 BP'!$F24:$EE24)+SUMIF('SPACELOG 11 BP'!$F$2:$EE$2,BZ$4,'SPACELOG 11 BP'!$F24:$EE24)+SUMIF('SPACELOG 12 BP'!$F$2:$EE$2,BZ$4,'SPACELOG 12 BP'!$F24:$EE24)</f>
        <v>200</v>
      </c>
      <c r="CA24" s="13">
        <f>SUMIF('reporting montigny'!$F$2:$EE$2,CA$4,'reporting montigny'!$F24:$EE24)+SUMIF('reporting boissy'!$F$2:$EE$2,CA$4,'reporting boissy'!$F24:$EE24)+SUMIF('reporting moussy'!$F$2:$EE$2,CA$4,'reporting moussy'!$F24:$EE24)+SUMIF('reporting trappes'!$F$2:$EE$2,CA$4,'reporting trappes'!$F24:$EE24)+SUMIF('SPACELOG 5 BP'!$F$2:$EE$2,CA$4,'SPACELOG 5 BP'!$F24:$EE24)+SUMIF('SPACELOG 6 BP'!$F$2:$EE$2,CA$4,'SPACELOG 6 BP'!$F24:$EE24)+SUMIF('SPACELOG 7 BP'!$F$2:$EE$2,CA$4,'SPACELOG 7 BP'!$F24:$EE24)+SUMIF('SPACELOG 8 BP'!$F$2:$EE$2,CA$4,'SPACELOG 8 BP'!$F24:$EE24)+SUMIF('SPACELOG 9 BP'!$F$2:$EE$2,CA$4,'SPACELOG 9 BP'!$F24:$EE24)+SUMIF('SPACELOG 10 BP'!$F$2:$EE$2,CA$4,'SPACELOG 10 BP'!$F24:$EE24)+SUMIF('SPACELOG 11 BP'!$F$2:$EE$2,CA$4,'SPACELOG 11 BP'!$F24:$EE24)+SUMIF('SPACELOG 12 BP'!$F$2:$EE$2,CA$4,'SPACELOG 12 BP'!$F24:$EE24)</f>
        <v>200</v>
      </c>
      <c r="CB24" s="13">
        <f>SUMIF('reporting montigny'!$F$2:$EE$2,CB$4,'reporting montigny'!$F24:$EE24)+SUMIF('reporting boissy'!$F$2:$EE$2,CB$4,'reporting boissy'!$F24:$EE24)+SUMIF('reporting moussy'!$F$2:$EE$2,CB$4,'reporting moussy'!$F24:$EE24)+SUMIF('reporting trappes'!$F$2:$EE$2,CB$4,'reporting trappes'!$F24:$EE24)+SUMIF('SPACELOG 5 BP'!$F$2:$EE$2,CB$4,'SPACELOG 5 BP'!$F24:$EE24)+SUMIF('SPACELOG 6 BP'!$F$2:$EE$2,CB$4,'SPACELOG 6 BP'!$F24:$EE24)+SUMIF('SPACELOG 7 BP'!$F$2:$EE$2,CB$4,'SPACELOG 7 BP'!$F24:$EE24)+SUMIF('SPACELOG 8 BP'!$F$2:$EE$2,CB$4,'SPACELOG 8 BP'!$F24:$EE24)+SUMIF('SPACELOG 9 BP'!$F$2:$EE$2,CB$4,'SPACELOG 9 BP'!$F24:$EE24)+SUMIF('SPACELOG 10 BP'!$F$2:$EE$2,CB$4,'SPACELOG 10 BP'!$F24:$EE24)+SUMIF('SPACELOG 11 BP'!$F$2:$EE$2,CB$4,'SPACELOG 11 BP'!$F24:$EE24)+SUMIF('SPACELOG 12 BP'!$F$2:$EE$2,CB$4,'SPACELOG 12 BP'!$F24:$EE24)</f>
        <v>200</v>
      </c>
      <c r="CC24" s="13">
        <f>SUMIF('reporting montigny'!$F$2:$EE$2,CC$4,'reporting montigny'!$F24:$EE24)+SUMIF('reporting boissy'!$F$2:$EE$2,CC$4,'reporting boissy'!$F24:$EE24)+SUMIF('reporting moussy'!$F$2:$EE$2,CC$4,'reporting moussy'!$F24:$EE24)+SUMIF('reporting trappes'!$F$2:$EE$2,CC$4,'reporting trappes'!$F24:$EE24)+SUMIF('SPACELOG 5 BP'!$F$2:$EE$2,CC$4,'SPACELOG 5 BP'!$F24:$EE24)+SUMIF('SPACELOG 6 BP'!$F$2:$EE$2,CC$4,'SPACELOG 6 BP'!$F24:$EE24)+SUMIF('SPACELOG 7 BP'!$F$2:$EE$2,CC$4,'SPACELOG 7 BP'!$F24:$EE24)+SUMIF('SPACELOG 8 BP'!$F$2:$EE$2,CC$4,'SPACELOG 8 BP'!$F24:$EE24)+SUMIF('SPACELOG 9 BP'!$F$2:$EE$2,CC$4,'SPACELOG 9 BP'!$F24:$EE24)+SUMIF('SPACELOG 10 BP'!$F$2:$EE$2,CC$4,'SPACELOG 10 BP'!$F24:$EE24)+SUMIF('SPACELOG 11 BP'!$F$2:$EE$2,CC$4,'SPACELOG 11 BP'!$F24:$EE24)+SUMIF('SPACELOG 12 BP'!$F$2:$EE$2,CC$4,'SPACELOG 12 BP'!$F24:$EE24)</f>
        <v>200</v>
      </c>
      <c r="CD24" s="13">
        <f>SUMIF('reporting montigny'!$F$2:$EE$2,CD$4,'reporting montigny'!$F24:$EE24)+SUMIF('reporting boissy'!$F$2:$EE$2,CD$4,'reporting boissy'!$F24:$EE24)+SUMIF('reporting moussy'!$F$2:$EE$2,CD$4,'reporting moussy'!$F24:$EE24)+SUMIF('reporting trappes'!$F$2:$EE$2,CD$4,'reporting trappes'!$F24:$EE24)+SUMIF('SPACELOG 5 BP'!$F$2:$EE$2,CD$4,'SPACELOG 5 BP'!$F24:$EE24)+SUMIF('SPACELOG 6 BP'!$F$2:$EE$2,CD$4,'SPACELOG 6 BP'!$F24:$EE24)+SUMIF('SPACELOG 7 BP'!$F$2:$EE$2,CD$4,'SPACELOG 7 BP'!$F24:$EE24)+SUMIF('SPACELOG 8 BP'!$F$2:$EE$2,CD$4,'SPACELOG 8 BP'!$F24:$EE24)+SUMIF('SPACELOG 9 BP'!$F$2:$EE$2,CD$4,'SPACELOG 9 BP'!$F24:$EE24)+SUMIF('SPACELOG 10 BP'!$F$2:$EE$2,CD$4,'SPACELOG 10 BP'!$F24:$EE24)+SUMIF('SPACELOG 11 BP'!$F$2:$EE$2,CD$4,'SPACELOG 11 BP'!$F24:$EE24)+SUMIF('SPACELOG 12 BP'!$F$2:$EE$2,CD$4,'SPACELOG 12 BP'!$F24:$EE24)</f>
        <v>200</v>
      </c>
      <c r="CE24" s="14">
        <f t="shared" si="14"/>
        <v>2400</v>
      </c>
      <c r="CF24" s="13">
        <f>SUMIF('reporting montigny'!$F$2:$EE$2,CF$4,'reporting montigny'!$F24:$EE24)+SUMIF('reporting boissy'!$F$2:$EE$2,CF$4,'reporting boissy'!$F24:$EE24)+SUMIF('reporting moussy'!$F$2:$EE$2,CF$4,'reporting moussy'!$F24:$EE24)+SUMIF('reporting trappes'!$F$2:$EE$2,CF$4,'reporting trappes'!$F24:$EE24)+SUMIF('SPACELOG 5 BP'!$F$2:$EE$2,CF$4,'SPACELOG 5 BP'!$F24:$EE24)+SUMIF('SPACELOG 6 BP'!$F$2:$EE$2,CF$4,'SPACELOG 6 BP'!$F24:$EE24)+SUMIF('SPACELOG 7 BP'!$F$2:$EE$2,CF$4,'SPACELOG 7 BP'!$F24:$EE24)+SUMIF('SPACELOG 8 BP'!$F$2:$EE$2,CF$4,'SPACELOG 8 BP'!$F24:$EE24)+SUMIF('SPACELOG 9 BP'!$F$2:$EE$2,CF$4,'SPACELOG 9 BP'!$F24:$EE24)+SUMIF('SPACELOG 10 BP'!$F$2:$EE$2,CF$4,'SPACELOG 10 BP'!$F24:$EE24)+SUMIF('SPACELOG 11 BP'!$F$2:$EE$2,CF$4,'SPACELOG 11 BP'!$F24:$EE24)+SUMIF('SPACELOG 12 BP'!$F$2:$EE$2,CF$4,'SPACELOG 12 BP'!$F24:$EE24)</f>
        <v>200</v>
      </c>
      <c r="CG24" s="13">
        <f>SUMIF('reporting montigny'!$F$2:$EE$2,CG$4,'reporting montigny'!$F24:$EE24)+SUMIF('reporting boissy'!$F$2:$EE$2,CG$4,'reporting boissy'!$F24:$EE24)+SUMIF('reporting moussy'!$F$2:$EE$2,CG$4,'reporting moussy'!$F24:$EE24)+SUMIF('reporting trappes'!$F$2:$EE$2,CG$4,'reporting trappes'!$F24:$EE24)+SUMIF('SPACELOG 5 BP'!$F$2:$EE$2,CG$4,'SPACELOG 5 BP'!$F24:$EE24)+SUMIF('SPACELOG 6 BP'!$F$2:$EE$2,CG$4,'SPACELOG 6 BP'!$F24:$EE24)+SUMIF('SPACELOG 7 BP'!$F$2:$EE$2,CG$4,'SPACELOG 7 BP'!$F24:$EE24)+SUMIF('SPACELOG 8 BP'!$F$2:$EE$2,CG$4,'SPACELOG 8 BP'!$F24:$EE24)+SUMIF('SPACELOG 9 BP'!$F$2:$EE$2,CG$4,'SPACELOG 9 BP'!$F24:$EE24)+SUMIF('SPACELOG 10 BP'!$F$2:$EE$2,CG$4,'SPACELOG 10 BP'!$F24:$EE24)+SUMIF('SPACELOG 11 BP'!$F$2:$EE$2,CG$4,'SPACELOG 11 BP'!$F24:$EE24)+SUMIF('SPACELOG 12 BP'!$F$2:$EE$2,CG$4,'SPACELOG 12 BP'!$F24:$EE24)</f>
        <v>200</v>
      </c>
      <c r="CH24" s="13">
        <f>SUMIF('reporting montigny'!$F$2:$EE$2,CH$4,'reporting montigny'!$F24:$EE24)+SUMIF('reporting boissy'!$F$2:$EE$2,CH$4,'reporting boissy'!$F24:$EE24)+SUMIF('reporting moussy'!$F$2:$EE$2,CH$4,'reporting moussy'!$F24:$EE24)+SUMIF('reporting trappes'!$F$2:$EE$2,CH$4,'reporting trappes'!$F24:$EE24)+SUMIF('SPACELOG 5 BP'!$F$2:$EE$2,CH$4,'SPACELOG 5 BP'!$F24:$EE24)+SUMIF('SPACELOG 6 BP'!$F$2:$EE$2,CH$4,'SPACELOG 6 BP'!$F24:$EE24)+SUMIF('SPACELOG 7 BP'!$F$2:$EE$2,CH$4,'SPACELOG 7 BP'!$F24:$EE24)+SUMIF('SPACELOG 8 BP'!$F$2:$EE$2,CH$4,'SPACELOG 8 BP'!$F24:$EE24)+SUMIF('SPACELOG 9 BP'!$F$2:$EE$2,CH$4,'SPACELOG 9 BP'!$F24:$EE24)+SUMIF('SPACELOG 10 BP'!$F$2:$EE$2,CH$4,'SPACELOG 10 BP'!$F24:$EE24)+SUMIF('SPACELOG 11 BP'!$F$2:$EE$2,CH$4,'SPACELOG 11 BP'!$F24:$EE24)+SUMIF('SPACELOG 12 BP'!$F$2:$EE$2,CH$4,'SPACELOG 12 BP'!$F24:$EE24)</f>
        <v>200</v>
      </c>
      <c r="CI24" s="13">
        <f>SUMIF('reporting montigny'!$F$2:$EE$2,CI$4,'reporting montigny'!$F24:$EE24)+SUMIF('reporting boissy'!$F$2:$EE$2,CI$4,'reporting boissy'!$F24:$EE24)+SUMIF('reporting moussy'!$F$2:$EE$2,CI$4,'reporting moussy'!$F24:$EE24)+SUMIF('reporting trappes'!$F$2:$EE$2,CI$4,'reporting trappes'!$F24:$EE24)+SUMIF('SPACELOG 5 BP'!$F$2:$EE$2,CI$4,'SPACELOG 5 BP'!$F24:$EE24)+SUMIF('SPACELOG 6 BP'!$F$2:$EE$2,CI$4,'SPACELOG 6 BP'!$F24:$EE24)+SUMIF('SPACELOG 7 BP'!$F$2:$EE$2,CI$4,'SPACELOG 7 BP'!$F24:$EE24)+SUMIF('SPACELOG 8 BP'!$F$2:$EE$2,CI$4,'SPACELOG 8 BP'!$F24:$EE24)+SUMIF('SPACELOG 9 BP'!$F$2:$EE$2,CI$4,'SPACELOG 9 BP'!$F24:$EE24)+SUMIF('SPACELOG 10 BP'!$F$2:$EE$2,CI$4,'SPACELOG 10 BP'!$F24:$EE24)+SUMIF('SPACELOG 11 BP'!$F$2:$EE$2,CI$4,'SPACELOG 11 BP'!$F24:$EE24)+SUMIF('SPACELOG 12 BP'!$F$2:$EE$2,CI$4,'SPACELOG 12 BP'!$F24:$EE24)</f>
        <v>200</v>
      </c>
      <c r="CJ24" s="13">
        <f>SUMIF('reporting montigny'!$F$2:$EE$2,CJ$4,'reporting montigny'!$F24:$EE24)+SUMIF('reporting boissy'!$F$2:$EE$2,CJ$4,'reporting boissy'!$F24:$EE24)+SUMIF('reporting moussy'!$F$2:$EE$2,CJ$4,'reporting moussy'!$F24:$EE24)+SUMIF('reporting trappes'!$F$2:$EE$2,CJ$4,'reporting trappes'!$F24:$EE24)+SUMIF('SPACELOG 5 BP'!$F$2:$EE$2,CJ$4,'SPACELOG 5 BP'!$F24:$EE24)+SUMIF('SPACELOG 6 BP'!$F$2:$EE$2,CJ$4,'SPACELOG 6 BP'!$F24:$EE24)+SUMIF('SPACELOG 7 BP'!$F$2:$EE$2,CJ$4,'SPACELOG 7 BP'!$F24:$EE24)+SUMIF('SPACELOG 8 BP'!$F$2:$EE$2,CJ$4,'SPACELOG 8 BP'!$F24:$EE24)+SUMIF('SPACELOG 9 BP'!$F$2:$EE$2,CJ$4,'SPACELOG 9 BP'!$F24:$EE24)+SUMIF('SPACELOG 10 BP'!$F$2:$EE$2,CJ$4,'SPACELOG 10 BP'!$F24:$EE24)+SUMIF('SPACELOG 11 BP'!$F$2:$EE$2,CJ$4,'SPACELOG 11 BP'!$F24:$EE24)+SUMIF('SPACELOG 12 BP'!$F$2:$EE$2,CJ$4,'SPACELOG 12 BP'!$F24:$EE24)</f>
        <v>200</v>
      </c>
      <c r="CK24" s="13">
        <f>SUMIF('reporting montigny'!$F$2:$EE$2,CK$4,'reporting montigny'!$F24:$EE24)+SUMIF('reporting boissy'!$F$2:$EE$2,CK$4,'reporting boissy'!$F24:$EE24)+SUMIF('reporting moussy'!$F$2:$EE$2,CK$4,'reporting moussy'!$F24:$EE24)+SUMIF('reporting trappes'!$F$2:$EE$2,CK$4,'reporting trappes'!$F24:$EE24)+SUMIF('SPACELOG 5 BP'!$F$2:$EE$2,CK$4,'SPACELOG 5 BP'!$F24:$EE24)+SUMIF('SPACELOG 6 BP'!$F$2:$EE$2,CK$4,'SPACELOG 6 BP'!$F24:$EE24)+SUMIF('SPACELOG 7 BP'!$F$2:$EE$2,CK$4,'SPACELOG 7 BP'!$F24:$EE24)+SUMIF('SPACELOG 8 BP'!$F$2:$EE$2,CK$4,'SPACELOG 8 BP'!$F24:$EE24)+SUMIF('SPACELOG 9 BP'!$F$2:$EE$2,CK$4,'SPACELOG 9 BP'!$F24:$EE24)+SUMIF('SPACELOG 10 BP'!$F$2:$EE$2,CK$4,'SPACELOG 10 BP'!$F24:$EE24)+SUMIF('SPACELOG 11 BP'!$F$2:$EE$2,CK$4,'SPACELOG 11 BP'!$F24:$EE24)+SUMIF('SPACELOG 12 BP'!$F$2:$EE$2,CK$4,'SPACELOG 12 BP'!$F24:$EE24)</f>
        <v>200</v>
      </c>
      <c r="CL24" s="13">
        <f>SUMIF('reporting montigny'!$F$2:$EE$2,CL$4,'reporting montigny'!$F24:$EE24)+SUMIF('reporting boissy'!$F$2:$EE$2,CL$4,'reporting boissy'!$F24:$EE24)+SUMIF('reporting moussy'!$F$2:$EE$2,CL$4,'reporting moussy'!$F24:$EE24)+SUMIF('reporting trappes'!$F$2:$EE$2,CL$4,'reporting trappes'!$F24:$EE24)+SUMIF('SPACELOG 5 BP'!$F$2:$EE$2,CL$4,'SPACELOG 5 BP'!$F24:$EE24)+SUMIF('SPACELOG 6 BP'!$F$2:$EE$2,CL$4,'SPACELOG 6 BP'!$F24:$EE24)+SUMIF('SPACELOG 7 BP'!$F$2:$EE$2,CL$4,'SPACELOG 7 BP'!$F24:$EE24)+SUMIF('SPACELOG 8 BP'!$F$2:$EE$2,CL$4,'SPACELOG 8 BP'!$F24:$EE24)+SUMIF('SPACELOG 9 BP'!$F$2:$EE$2,CL$4,'SPACELOG 9 BP'!$F24:$EE24)+SUMIF('SPACELOG 10 BP'!$F$2:$EE$2,CL$4,'SPACELOG 10 BP'!$F24:$EE24)+SUMIF('SPACELOG 11 BP'!$F$2:$EE$2,CL$4,'SPACELOG 11 BP'!$F24:$EE24)+SUMIF('SPACELOG 12 BP'!$F$2:$EE$2,CL$4,'SPACELOG 12 BP'!$F24:$EE24)</f>
        <v>200</v>
      </c>
      <c r="CM24" s="13">
        <f>SUMIF('reporting montigny'!$F$2:$EE$2,CM$4,'reporting montigny'!$F24:$EE24)+SUMIF('reporting boissy'!$F$2:$EE$2,CM$4,'reporting boissy'!$F24:$EE24)+SUMIF('reporting moussy'!$F$2:$EE$2,CM$4,'reporting moussy'!$F24:$EE24)+SUMIF('reporting trappes'!$F$2:$EE$2,CM$4,'reporting trappes'!$F24:$EE24)+SUMIF('SPACELOG 5 BP'!$F$2:$EE$2,CM$4,'SPACELOG 5 BP'!$F24:$EE24)+SUMIF('SPACELOG 6 BP'!$F$2:$EE$2,CM$4,'SPACELOG 6 BP'!$F24:$EE24)+SUMIF('SPACELOG 7 BP'!$F$2:$EE$2,CM$4,'SPACELOG 7 BP'!$F24:$EE24)+SUMIF('SPACELOG 8 BP'!$F$2:$EE$2,CM$4,'SPACELOG 8 BP'!$F24:$EE24)+SUMIF('SPACELOG 9 BP'!$F$2:$EE$2,CM$4,'SPACELOG 9 BP'!$F24:$EE24)+SUMIF('SPACELOG 10 BP'!$F$2:$EE$2,CM$4,'SPACELOG 10 BP'!$F24:$EE24)+SUMIF('SPACELOG 11 BP'!$F$2:$EE$2,CM$4,'SPACELOG 11 BP'!$F24:$EE24)+SUMIF('SPACELOG 12 BP'!$F$2:$EE$2,CM$4,'SPACELOG 12 BP'!$F24:$EE24)</f>
        <v>200</v>
      </c>
      <c r="CN24" s="13">
        <f>SUMIF('reporting montigny'!$F$2:$EE$2,CN$4,'reporting montigny'!$F24:$EE24)+SUMIF('reporting boissy'!$F$2:$EE$2,CN$4,'reporting boissy'!$F24:$EE24)+SUMIF('reporting moussy'!$F$2:$EE$2,CN$4,'reporting moussy'!$F24:$EE24)+SUMIF('reporting trappes'!$F$2:$EE$2,CN$4,'reporting trappes'!$F24:$EE24)+SUMIF('SPACELOG 5 BP'!$F$2:$EE$2,CN$4,'SPACELOG 5 BP'!$F24:$EE24)+SUMIF('SPACELOG 6 BP'!$F$2:$EE$2,CN$4,'SPACELOG 6 BP'!$F24:$EE24)+SUMIF('SPACELOG 7 BP'!$F$2:$EE$2,CN$4,'SPACELOG 7 BP'!$F24:$EE24)+SUMIF('SPACELOG 8 BP'!$F$2:$EE$2,CN$4,'SPACELOG 8 BP'!$F24:$EE24)+SUMIF('SPACELOG 9 BP'!$F$2:$EE$2,CN$4,'SPACELOG 9 BP'!$F24:$EE24)+SUMIF('SPACELOG 10 BP'!$F$2:$EE$2,CN$4,'SPACELOG 10 BP'!$F24:$EE24)+SUMIF('SPACELOG 11 BP'!$F$2:$EE$2,CN$4,'SPACELOG 11 BP'!$F24:$EE24)+SUMIF('SPACELOG 12 BP'!$F$2:$EE$2,CN$4,'SPACELOG 12 BP'!$F24:$EE24)</f>
        <v>200</v>
      </c>
      <c r="CO24" s="13">
        <f>SUMIF('reporting montigny'!$F$2:$EE$2,CO$4,'reporting montigny'!$F24:$EE24)+SUMIF('reporting boissy'!$F$2:$EE$2,CO$4,'reporting boissy'!$F24:$EE24)+SUMIF('reporting moussy'!$F$2:$EE$2,CO$4,'reporting moussy'!$F24:$EE24)+SUMIF('reporting trappes'!$F$2:$EE$2,CO$4,'reporting trappes'!$F24:$EE24)+SUMIF('SPACELOG 5 BP'!$F$2:$EE$2,CO$4,'SPACELOG 5 BP'!$F24:$EE24)+SUMIF('SPACELOG 6 BP'!$F$2:$EE$2,CO$4,'SPACELOG 6 BP'!$F24:$EE24)+SUMIF('SPACELOG 7 BP'!$F$2:$EE$2,CO$4,'SPACELOG 7 BP'!$F24:$EE24)+SUMIF('SPACELOG 8 BP'!$F$2:$EE$2,CO$4,'SPACELOG 8 BP'!$F24:$EE24)+SUMIF('SPACELOG 9 BP'!$F$2:$EE$2,CO$4,'SPACELOG 9 BP'!$F24:$EE24)+SUMIF('SPACELOG 10 BP'!$F$2:$EE$2,CO$4,'SPACELOG 10 BP'!$F24:$EE24)+SUMIF('SPACELOG 11 BP'!$F$2:$EE$2,CO$4,'SPACELOG 11 BP'!$F24:$EE24)+SUMIF('SPACELOG 12 BP'!$F$2:$EE$2,CO$4,'SPACELOG 12 BP'!$F24:$EE24)</f>
        <v>200</v>
      </c>
      <c r="CP24" s="13">
        <f>SUMIF('reporting montigny'!$F$2:$EE$2,CP$4,'reporting montigny'!$F24:$EE24)+SUMIF('reporting boissy'!$F$2:$EE$2,CP$4,'reporting boissy'!$F24:$EE24)+SUMIF('reporting moussy'!$F$2:$EE$2,CP$4,'reporting moussy'!$F24:$EE24)+SUMIF('reporting trappes'!$F$2:$EE$2,CP$4,'reporting trappes'!$F24:$EE24)+SUMIF('SPACELOG 5 BP'!$F$2:$EE$2,CP$4,'SPACELOG 5 BP'!$F24:$EE24)+SUMIF('SPACELOG 6 BP'!$F$2:$EE$2,CP$4,'SPACELOG 6 BP'!$F24:$EE24)+SUMIF('SPACELOG 7 BP'!$F$2:$EE$2,CP$4,'SPACELOG 7 BP'!$F24:$EE24)+SUMIF('SPACELOG 8 BP'!$F$2:$EE$2,CP$4,'SPACELOG 8 BP'!$F24:$EE24)+SUMIF('SPACELOG 9 BP'!$F$2:$EE$2,CP$4,'SPACELOG 9 BP'!$F24:$EE24)+SUMIF('SPACELOG 10 BP'!$F$2:$EE$2,CP$4,'SPACELOG 10 BP'!$F24:$EE24)+SUMIF('SPACELOG 11 BP'!$F$2:$EE$2,CP$4,'SPACELOG 11 BP'!$F24:$EE24)+SUMIF('SPACELOG 12 BP'!$F$2:$EE$2,CP$4,'SPACELOG 12 BP'!$F24:$EE24)</f>
        <v>200</v>
      </c>
      <c r="CQ24" s="13">
        <f>SUMIF('reporting montigny'!$F$2:$EE$2,CQ$4,'reporting montigny'!$F24:$EE24)+SUMIF('reporting boissy'!$F$2:$EE$2,CQ$4,'reporting boissy'!$F24:$EE24)+SUMIF('reporting moussy'!$F$2:$EE$2,CQ$4,'reporting moussy'!$F24:$EE24)+SUMIF('reporting trappes'!$F$2:$EE$2,CQ$4,'reporting trappes'!$F24:$EE24)+SUMIF('SPACELOG 5 BP'!$F$2:$EE$2,CQ$4,'SPACELOG 5 BP'!$F24:$EE24)+SUMIF('SPACELOG 6 BP'!$F$2:$EE$2,CQ$4,'SPACELOG 6 BP'!$F24:$EE24)+SUMIF('SPACELOG 7 BP'!$F$2:$EE$2,CQ$4,'SPACELOG 7 BP'!$F24:$EE24)+SUMIF('SPACELOG 8 BP'!$F$2:$EE$2,CQ$4,'SPACELOG 8 BP'!$F24:$EE24)+SUMIF('SPACELOG 9 BP'!$F$2:$EE$2,CQ$4,'SPACELOG 9 BP'!$F24:$EE24)+SUMIF('SPACELOG 10 BP'!$F$2:$EE$2,CQ$4,'SPACELOG 10 BP'!$F24:$EE24)+SUMIF('SPACELOG 11 BP'!$F$2:$EE$2,CQ$4,'SPACELOG 11 BP'!$F24:$EE24)+SUMIF('SPACELOG 12 BP'!$F$2:$EE$2,CQ$4,'SPACELOG 12 BP'!$F24:$EE24)</f>
        <v>200</v>
      </c>
      <c r="CR24" s="14">
        <f t="shared" si="15"/>
        <v>2400</v>
      </c>
      <c r="CS24" s="13">
        <f>SUMIF('reporting montigny'!$F$2:$EE$2,CS$4,'reporting montigny'!$F24:$EE24)+SUMIF('reporting boissy'!$F$2:$EE$2,CS$4,'reporting boissy'!$F24:$EE24)+SUMIF('reporting moussy'!$F$2:$EE$2,CS$4,'reporting moussy'!$F24:$EE24)+SUMIF('reporting trappes'!$F$2:$EE$2,CS$4,'reporting trappes'!$F24:$EE24)+SUMIF('SPACELOG 5 BP'!$F$2:$EE$2,CS$4,'SPACELOG 5 BP'!$F24:$EE24)+SUMIF('SPACELOG 6 BP'!$F$2:$EE$2,CS$4,'SPACELOG 6 BP'!$F24:$EE24)+SUMIF('SPACELOG 7 BP'!$F$2:$EE$2,CS$4,'SPACELOG 7 BP'!$F24:$EE24)+SUMIF('SPACELOG 8 BP'!$F$2:$EE$2,CS$4,'SPACELOG 8 BP'!$F24:$EE24)+SUMIF('SPACELOG 9 BP'!$F$2:$EE$2,CS$4,'SPACELOG 9 BP'!$F24:$EE24)+SUMIF('SPACELOG 10 BP'!$F$2:$EE$2,CS$4,'SPACELOG 10 BP'!$F24:$EE24)+SUMIF('SPACELOG 11 BP'!$F$2:$EE$2,CS$4,'SPACELOG 11 BP'!$F24:$EE24)+SUMIF('SPACELOG 12 BP'!$F$2:$EE$2,CS$4,'SPACELOG 12 BP'!$F24:$EE24)</f>
        <v>200</v>
      </c>
      <c r="CT24" s="13">
        <f>SUMIF('reporting montigny'!$F$2:$EE$2,CT$4,'reporting montigny'!$F24:$EE24)+SUMIF('reporting boissy'!$F$2:$EE$2,CT$4,'reporting boissy'!$F24:$EE24)+SUMIF('reporting moussy'!$F$2:$EE$2,CT$4,'reporting moussy'!$F24:$EE24)+SUMIF('reporting trappes'!$F$2:$EE$2,CT$4,'reporting trappes'!$F24:$EE24)+SUMIF('SPACELOG 5 BP'!$F$2:$EE$2,CT$4,'SPACELOG 5 BP'!$F24:$EE24)+SUMIF('SPACELOG 6 BP'!$F$2:$EE$2,CT$4,'SPACELOG 6 BP'!$F24:$EE24)+SUMIF('SPACELOG 7 BP'!$F$2:$EE$2,CT$4,'SPACELOG 7 BP'!$F24:$EE24)+SUMIF('SPACELOG 8 BP'!$F$2:$EE$2,CT$4,'SPACELOG 8 BP'!$F24:$EE24)+SUMIF('SPACELOG 9 BP'!$F$2:$EE$2,CT$4,'SPACELOG 9 BP'!$F24:$EE24)+SUMIF('SPACELOG 10 BP'!$F$2:$EE$2,CT$4,'SPACELOG 10 BP'!$F24:$EE24)+SUMIF('SPACELOG 11 BP'!$F$2:$EE$2,CT$4,'SPACELOG 11 BP'!$F24:$EE24)+SUMIF('SPACELOG 12 BP'!$F$2:$EE$2,CT$4,'SPACELOG 12 BP'!$F24:$EE24)</f>
        <v>200</v>
      </c>
      <c r="CU24" s="13">
        <f>SUMIF('reporting montigny'!$F$2:$EE$2,CU$4,'reporting montigny'!$F24:$EE24)+SUMIF('reporting boissy'!$F$2:$EE$2,CU$4,'reporting boissy'!$F24:$EE24)+SUMIF('reporting moussy'!$F$2:$EE$2,CU$4,'reporting moussy'!$F24:$EE24)+SUMIF('reporting trappes'!$F$2:$EE$2,CU$4,'reporting trappes'!$F24:$EE24)+SUMIF('SPACELOG 5 BP'!$F$2:$EE$2,CU$4,'SPACELOG 5 BP'!$F24:$EE24)+SUMIF('SPACELOG 6 BP'!$F$2:$EE$2,CU$4,'SPACELOG 6 BP'!$F24:$EE24)+SUMIF('SPACELOG 7 BP'!$F$2:$EE$2,CU$4,'SPACELOG 7 BP'!$F24:$EE24)+SUMIF('SPACELOG 8 BP'!$F$2:$EE$2,CU$4,'SPACELOG 8 BP'!$F24:$EE24)+SUMIF('SPACELOG 9 BP'!$F$2:$EE$2,CU$4,'SPACELOG 9 BP'!$F24:$EE24)+SUMIF('SPACELOG 10 BP'!$F$2:$EE$2,CU$4,'SPACELOG 10 BP'!$F24:$EE24)+SUMIF('SPACELOG 11 BP'!$F$2:$EE$2,CU$4,'SPACELOG 11 BP'!$F24:$EE24)+SUMIF('SPACELOG 12 BP'!$F$2:$EE$2,CU$4,'SPACELOG 12 BP'!$F24:$EE24)</f>
        <v>200</v>
      </c>
      <c r="CV24" s="13">
        <f>SUMIF('reporting montigny'!$F$2:$EE$2,CV$4,'reporting montigny'!$F24:$EE24)+SUMIF('reporting boissy'!$F$2:$EE$2,CV$4,'reporting boissy'!$F24:$EE24)+SUMIF('reporting moussy'!$F$2:$EE$2,CV$4,'reporting moussy'!$F24:$EE24)+SUMIF('reporting trappes'!$F$2:$EE$2,CV$4,'reporting trappes'!$F24:$EE24)+SUMIF('SPACELOG 5 BP'!$F$2:$EE$2,CV$4,'SPACELOG 5 BP'!$F24:$EE24)+SUMIF('SPACELOG 6 BP'!$F$2:$EE$2,CV$4,'SPACELOG 6 BP'!$F24:$EE24)+SUMIF('SPACELOG 7 BP'!$F$2:$EE$2,CV$4,'SPACELOG 7 BP'!$F24:$EE24)+SUMIF('SPACELOG 8 BP'!$F$2:$EE$2,CV$4,'SPACELOG 8 BP'!$F24:$EE24)+SUMIF('SPACELOG 9 BP'!$F$2:$EE$2,CV$4,'SPACELOG 9 BP'!$F24:$EE24)+SUMIF('SPACELOG 10 BP'!$F$2:$EE$2,CV$4,'SPACELOG 10 BP'!$F24:$EE24)+SUMIF('SPACELOG 11 BP'!$F$2:$EE$2,CV$4,'SPACELOG 11 BP'!$F24:$EE24)+SUMIF('SPACELOG 12 BP'!$F$2:$EE$2,CV$4,'SPACELOG 12 BP'!$F24:$EE24)</f>
        <v>200</v>
      </c>
      <c r="CW24" s="13">
        <f>SUMIF('reporting montigny'!$F$2:$EE$2,CW$4,'reporting montigny'!$F24:$EE24)+SUMIF('reporting boissy'!$F$2:$EE$2,CW$4,'reporting boissy'!$F24:$EE24)+SUMIF('reporting moussy'!$F$2:$EE$2,CW$4,'reporting moussy'!$F24:$EE24)+SUMIF('reporting trappes'!$F$2:$EE$2,CW$4,'reporting trappes'!$F24:$EE24)+SUMIF('SPACELOG 5 BP'!$F$2:$EE$2,CW$4,'SPACELOG 5 BP'!$F24:$EE24)+SUMIF('SPACELOG 6 BP'!$F$2:$EE$2,CW$4,'SPACELOG 6 BP'!$F24:$EE24)+SUMIF('SPACELOG 7 BP'!$F$2:$EE$2,CW$4,'SPACELOG 7 BP'!$F24:$EE24)+SUMIF('SPACELOG 8 BP'!$F$2:$EE$2,CW$4,'SPACELOG 8 BP'!$F24:$EE24)+SUMIF('SPACELOG 9 BP'!$F$2:$EE$2,CW$4,'SPACELOG 9 BP'!$F24:$EE24)+SUMIF('SPACELOG 10 BP'!$F$2:$EE$2,CW$4,'SPACELOG 10 BP'!$F24:$EE24)+SUMIF('SPACELOG 11 BP'!$F$2:$EE$2,CW$4,'SPACELOG 11 BP'!$F24:$EE24)+SUMIF('SPACELOG 12 BP'!$F$2:$EE$2,CW$4,'SPACELOG 12 BP'!$F24:$EE24)</f>
        <v>200</v>
      </c>
      <c r="CX24" s="13">
        <f>SUMIF('reporting montigny'!$F$2:$EE$2,CX$4,'reporting montigny'!$F24:$EE24)+SUMIF('reporting boissy'!$F$2:$EE$2,CX$4,'reporting boissy'!$F24:$EE24)+SUMIF('reporting moussy'!$F$2:$EE$2,CX$4,'reporting moussy'!$F24:$EE24)+SUMIF('reporting trappes'!$F$2:$EE$2,CX$4,'reporting trappes'!$F24:$EE24)+SUMIF('SPACELOG 5 BP'!$F$2:$EE$2,CX$4,'SPACELOG 5 BP'!$F24:$EE24)+SUMIF('SPACELOG 6 BP'!$F$2:$EE$2,CX$4,'SPACELOG 6 BP'!$F24:$EE24)+SUMIF('SPACELOG 7 BP'!$F$2:$EE$2,CX$4,'SPACELOG 7 BP'!$F24:$EE24)+SUMIF('SPACELOG 8 BP'!$F$2:$EE$2,CX$4,'SPACELOG 8 BP'!$F24:$EE24)+SUMIF('SPACELOG 9 BP'!$F$2:$EE$2,CX$4,'SPACELOG 9 BP'!$F24:$EE24)+SUMIF('SPACELOG 10 BP'!$F$2:$EE$2,CX$4,'SPACELOG 10 BP'!$F24:$EE24)+SUMIF('SPACELOG 11 BP'!$F$2:$EE$2,CX$4,'SPACELOG 11 BP'!$F24:$EE24)+SUMIF('SPACELOG 12 BP'!$F$2:$EE$2,CX$4,'SPACELOG 12 BP'!$F24:$EE24)</f>
        <v>200</v>
      </c>
      <c r="CY24" s="13">
        <f>SUMIF('reporting montigny'!$F$2:$EE$2,CY$4,'reporting montigny'!$F24:$EE24)+SUMIF('reporting boissy'!$F$2:$EE$2,CY$4,'reporting boissy'!$F24:$EE24)+SUMIF('reporting moussy'!$F$2:$EE$2,CY$4,'reporting moussy'!$F24:$EE24)+SUMIF('reporting trappes'!$F$2:$EE$2,CY$4,'reporting trappes'!$F24:$EE24)+SUMIF('SPACELOG 5 BP'!$F$2:$EE$2,CY$4,'SPACELOG 5 BP'!$F24:$EE24)+SUMIF('SPACELOG 6 BP'!$F$2:$EE$2,CY$4,'SPACELOG 6 BP'!$F24:$EE24)+SUMIF('SPACELOG 7 BP'!$F$2:$EE$2,CY$4,'SPACELOG 7 BP'!$F24:$EE24)+SUMIF('SPACELOG 8 BP'!$F$2:$EE$2,CY$4,'SPACELOG 8 BP'!$F24:$EE24)+SUMIF('SPACELOG 9 BP'!$F$2:$EE$2,CY$4,'SPACELOG 9 BP'!$F24:$EE24)+SUMIF('SPACELOG 10 BP'!$F$2:$EE$2,CY$4,'SPACELOG 10 BP'!$F24:$EE24)+SUMIF('SPACELOG 11 BP'!$F$2:$EE$2,CY$4,'SPACELOG 11 BP'!$F24:$EE24)+SUMIF('SPACELOG 12 BP'!$F$2:$EE$2,CY$4,'SPACELOG 12 BP'!$F24:$EE24)</f>
        <v>200</v>
      </c>
      <c r="CZ24" s="13">
        <f>SUMIF('reporting montigny'!$F$2:$EE$2,CZ$4,'reporting montigny'!$F24:$EE24)+SUMIF('reporting boissy'!$F$2:$EE$2,CZ$4,'reporting boissy'!$F24:$EE24)+SUMIF('reporting moussy'!$F$2:$EE$2,CZ$4,'reporting moussy'!$F24:$EE24)+SUMIF('reporting trappes'!$F$2:$EE$2,CZ$4,'reporting trappes'!$F24:$EE24)+SUMIF('SPACELOG 5 BP'!$F$2:$EE$2,CZ$4,'SPACELOG 5 BP'!$F24:$EE24)+SUMIF('SPACELOG 6 BP'!$F$2:$EE$2,CZ$4,'SPACELOG 6 BP'!$F24:$EE24)+SUMIF('SPACELOG 7 BP'!$F$2:$EE$2,CZ$4,'SPACELOG 7 BP'!$F24:$EE24)+SUMIF('SPACELOG 8 BP'!$F$2:$EE$2,CZ$4,'SPACELOG 8 BP'!$F24:$EE24)+SUMIF('SPACELOG 9 BP'!$F$2:$EE$2,CZ$4,'SPACELOG 9 BP'!$F24:$EE24)+SUMIF('SPACELOG 10 BP'!$F$2:$EE$2,CZ$4,'SPACELOG 10 BP'!$F24:$EE24)+SUMIF('SPACELOG 11 BP'!$F$2:$EE$2,CZ$4,'SPACELOG 11 BP'!$F24:$EE24)+SUMIF('SPACELOG 12 BP'!$F$2:$EE$2,CZ$4,'SPACELOG 12 BP'!$F24:$EE24)</f>
        <v>200</v>
      </c>
      <c r="DA24" s="13">
        <f>SUMIF('reporting montigny'!$F$2:$EE$2,DA$4,'reporting montigny'!$F24:$EE24)+SUMIF('reporting boissy'!$F$2:$EE$2,DA$4,'reporting boissy'!$F24:$EE24)+SUMIF('reporting moussy'!$F$2:$EE$2,DA$4,'reporting moussy'!$F24:$EE24)+SUMIF('reporting trappes'!$F$2:$EE$2,DA$4,'reporting trappes'!$F24:$EE24)+SUMIF('SPACELOG 5 BP'!$F$2:$EE$2,DA$4,'SPACELOG 5 BP'!$F24:$EE24)+SUMIF('SPACELOG 6 BP'!$F$2:$EE$2,DA$4,'SPACELOG 6 BP'!$F24:$EE24)+SUMIF('SPACELOG 7 BP'!$F$2:$EE$2,DA$4,'SPACELOG 7 BP'!$F24:$EE24)+SUMIF('SPACELOG 8 BP'!$F$2:$EE$2,DA$4,'SPACELOG 8 BP'!$F24:$EE24)+SUMIF('SPACELOG 9 BP'!$F$2:$EE$2,DA$4,'SPACELOG 9 BP'!$F24:$EE24)+SUMIF('SPACELOG 10 BP'!$F$2:$EE$2,DA$4,'SPACELOG 10 BP'!$F24:$EE24)+SUMIF('SPACELOG 11 BP'!$F$2:$EE$2,DA$4,'SPACELOG 11 BP'!$F24:$EE24)+SUMIF('SPACELOG 12 BP'!$F$2:$EE$2,DA$4,'SPACELOG 12 BP'!$F24:$EE24)</f>
        <v>200</v>
      </c>
      <c r="DB24" s="13">
        <f>SUMIF('reporting montigny'!$F$2:$EE$2,DB$4,'reporting montigny'!$F24:$EE24)+SUMIF('reporting boissy'!$F$2:$EE$2,DB$4,'reporting boissy'!$F24:$EE24)+SUMIF('reporting moussy'!$F$2:$EE$2,DB$4,'reporting moussy'!$F24:$EE24)+SUMIF('reporting trappes'!$F$2:$EE$2,DB$4,'reporting trappes'!$F24:$EE24)+SUMIF('SPACELOG 5 BP'!$F$2:$EE$2,DB$4,'SPACELOG 5 BP'!$F24:$EE24)+SUMIF('SPACELOG 6 BP'!$F$2:$EE$2,DB$4,'SPACELOG 6 BP'!$F24:$EE24)+SUMIF('SPACELOG 7 BP'!$F$2:$EE$2,DB$4,'SPACELOG 7 BP'!$F24:$EE24)+SUMIF('SPACELOG 8 BP'!$F$2:$EE$2,DB$4,'SPACELOG 8 BP'!$F24:$EE24)+SUMIF('SPACELOG 9 BP'!$F$2:$EE$2,DB$4,'SPACELOG 9 BP'!$F24:$EE24)+SUMIF('SPACELOG 10 BP'!$F$2:$EE$2,DB$4,'SPACELOG 10 BP'!$F24:$EE24)+SUMIF('SPACELOG 11 BP'!$F$2:$EE$2,DB$4,'SPACELOG 11 BP'!$F24:$EE24)+SUMIF('SPACELOG 12 BP'!$F$2:$EE$2,DB$4,'SPACELOG 12 BP'!$F24:$EE24)</f>
        <v>200</v>
      </c>
      <c r="DC24" s="13">
        <f>SUMIF('reporting montigny'!$F$2:$EE$2,DC$4,'reporting montigny'!$F24:$EE24)+SUMIF('reporting boissy'!$F$2:$EE$2,DC$4,'reporting boissy'!$F24:$EE24)+SUMIF('reporting moussy'!$F$2:$EE$2,DC$4,'reporting moussy'!$F24:$EE24)+SUMIF('reporting trappes'!$F$2:$EE$2,DC$4,'reporting trappes'!$F24:$EE24)+SUMIF('SPACELOG 5 BP'!$F$2:$EE$2,DC$4,'SPACELOG 5 BP'!$F24:$EE24)+SUMIF('SPACELOG 6 BP'!$F$2:$EE$2,DC$4,'SPACELOG 6 BP'!$F24:$EE24)+SUMIF('SPACELOG 7 BP'!$F$2:$EE$2,DC$4,'SPACELOG 7 BP'!$F24:$EE24)+SUMIF('SPACELOG 8 BP'!$F$2:$EE$2,DC$4,'SPACELOG 8 BP'!$F24:$EE24)+SUMIF('SPACELOG 9 BP'!$F$2:$EE$2,DC$4,'SPACELOG 9 BP'!$F24:$EE24)+SUMIF('SPACELOG 10 BP'!$F$2:$EE$2,DC$4,'SPACELOG 10 BP'!$F24:$EE24)+SUMIF('SPACELOG 11 BP'!$F$2:$EE$2,DC$4,'SPACELOG 11 BP'!$F24:$EE24)+SUMIF('SPACELOG 12 BP'!$F$2:$EE$2,DC$4,'SPACELOG 12 BP'!$F24:$EE24)</f>
        <v>200</v>
      </c>
      <c r="DD24" s="13">
        <f>SUMIF('reporting montigny'!$F$2:$EE$2,DD$4,'reporting montigny'!$F24:$EE24)+SUMIF('reporting boissy'!$F$2:$EE$2,DD$4,'reporting boissy'!$F24:$EE24)+SUMIF('reporting moussy'!$F$2:$EE$2,DD$4,'reporting moussy'!$F24:$EE24)+SUMIF('reporting trappes'!$F$2:$EE$2,DD$4,'reporting trappes'!$F24:$EE24)+SUMIF('SPACELOG 5 BP'!$F$2:$EE$2,DD$4,'SPACELOG 5 BP'!$F24:$EE24)+SUMIF('SPACELOG 6 BP'!$F$2:$EE$2,DD$4,'SPACELOG 6 BP'!$F24:$EE24)+SUMIF('SPACELOG 7 BP'!$F$2:$EE$2,DD$4,'SPACELOG 7 BP'!$F24:$EE24)+SUMIF('SPACELOG 8 BP'!$F$2:$EE$2,DD$4,'SPACELOG 8 BP'!$F24:$EE24)+SUMIF('SPACELOG 9 BP'!$F$2:$EE$2,DD$4,'SPACELOG 9 BP'!$F24:$EE24)+SUMIF('SPACELOG 10 BP'!$F$2:$EE$2,DD$4,'SPACELOG 10 BP'!$F24:$EE24)+SUMIF('SPACELOG 11 BP'!$F$2:$EE$2,DD$4,'SPACELOG 11 BP'!$F24:$EE24)+SUMIF('SPACELOG 12 BP'!$F$2:$EE$2,DD$4,'SPACELOG 12 BP'!$F24:$EE24)</f>
        <v>200</v>
      </c>
      <c r="DE24" s="14">
        <f t="shared" si="16"/>
        <v>2400</v>
      </c>
      <c r="DF24" s="13">
        <f>SUMIF('reporting montigny'!$F$2:$EE$2,DF$4,'reporting montigny'!$F24:$EE24)+SUMIF('reporting boissy'!$F$2:$EE$2,DF$4,'reporting boissy'!$F24:$EE24)+SUMIF('reporting moussy'!$F$2:$EE$2,DF$4,'reporting moussy'!$F24:$EE24)+SUMIF('reporting trappes'!$F$2:$EE$2,DF$4,'reporting trappes'!$F24:$EE24)+SUMIF('SPACELOG 5 BP'!$F$2:$EE$2,DF$4,'SPACELOG 5 BP'!$F24:$EE24)+SUMIF('SPACELOG 6 BP'!$F$2:$EE$2,DF$4,'SPACELOG 6 BP'!$F24:$EE24)+SUMIF('SPACELOG 7 BP'!$F$2:$EE$2,DF$4,'SPACELOG 7 BP'!$F24:$EE24)+SUMIF('SPACELOG 8 BP'!$F$2:$EE$2,DF$4,'SPACELOG 8 BP'!$F24:$EE24)+SUMIF('SPACELOG 9 BP'!$F$2:$EE$2,DF$4,'SPACELOG 9 BP'!$F24:$EE24)+SUMIF('SPACELOG 10 BP'!$F$2:$EE$2,DF$4,'SPACELOG 10 BP'!$F24:$EE24)+SUMIF('SPACELOG 11 BP'!$F$2:$EE$2,DF$4,'SPACELOG 11 BP'!$F24:$EE24)+SUMIF('SPACELOG 12 BP'!$F$2:$EE$2,DF$4,'SPACELOG 12 BP'!$F24:$EE24)</f>
        <v>200</v>
      </c>
      <c r="DG24" s="13">
        <f>SUMIF('reporting montigny'!$F$2:$EE$2,DG$4,'reporting montigny'!$F24:$EE24)+SUMIF('reporting boissy'!$F$2:$EE$2,DG$4,'reporting boissy'!$F24:$EE24)+SUMIF('reporting moussy'!$F$2:$EE$2,DG$4,'reporting moussy'!$F24:$EE24)+SUMIF('reporting trappes'!$F$2:$EE$2,DG$4,'reporting trappes'!$F24:$EE24)+SUMIF('SPACELOG 5 BP'!$F$2:$EE$2,DG$4,'SPACELOG 5 BP'!$F24:$EE24)+SUMIF('SPACELOG 6 BP'!$F$2:$EE$2,DG$4,'SPACELOG 6 BP'!$F24:$EE24)+SUMIF('SPACELOG 7 BP'!$F$2:$EE$2,DG$4,'SPACELOG 7 BP'!$F24:$EE24)+SUMIF('SPACELOG 8 BP'!$F$2:$EE$2,DG$4,'SPACELOG 8 BP'!$F24:$EE24)+SUMIF('SPACELOG 9 BP'!$F$2:$EE$2,DG$4,'SPACELOG 9 BP'!$F24:$EE24)+SUMIF('SPACELOG 10 BP'!$F$2:$EE$2,DG$4,'SPACELOG 10 BP'!$F24:$EE24)+SUMIF('SPACELOG 11 BP'!$F$2:$EE$2,DG$4,'SPACELOG 11 BP'!$F24:$EE24)+SUMIF('SPACELOG 12 BP'!$F$2:$EE$2,DG$4,'SPACELOG 12 BP'!$F24:$EE24)</f>
        <v>200</v>
      </c>
      <c r="DH24" s="13">
        <f>SUMIF('reporting montigny'!$F$2:$EE$2,DH$4,'reporting montigny'!$F24:$EE24)+SUMIF('reporting boissy'!$F$2:$EE$2,DH$4,'reporting boissy'!$F24:$EE24)+SUMIF('reporting moussy'!$F$2:$EE$2,DH$4,'reporting moussy'!$F24:$EE24)+SUMIF('reporting trappes'!$F$2:$EE$2,DH$4,'reporting trappes'!$F24:$EE24)+SUMIF('SPACELOG 5 BP'!$F$2:$EE$2,DH$4,'SPACELOG 5 BP'!$F24:$EE24)+SUMIF('SPACELOG 6 BP'!$F$2:$EE$2,DH$4,'SPACELOG 6 BP'!$F24:$EE24)+SUMIF('SPACELOG 7 BP'!$F$2:$EE$2,DH$4,'SPACELOG 7 BP'!$F24:$EE24)+SUMIF('SPACELOG 8 BP'!$F$2:$EE$2,DH$4,'SPACELOG 8 BP'!$F24:$EE24)+SUMIF('SPACELOG 9 BP'!$F$2:$EE$2,DH$4,'SPACELOG 9 BP'!$F24:$EE24)+SUMIF('SPACELOG 10 BP'!$F$2:$EE$2,DH$4,'SPACELOG 10 BP'!$F24:$EE24)+SUMIF('SPACELOG 11 BP'!$F$2:$EE$2,DH$4,'SPACELOG 11 BP'!$F24:$EE24)+SUMIF('SPACELOG 12 BP'!$F$2:$EE$2,DH$4,'SPACELOG 12 BP'!$F24:$EE24)</f>
        <v>200</v>
      </c>
      <c r="DI24" s="13">
        <f>SUMIF('reporting montigny'!$F$2:$EE$2,DI$4,'reporting montigny'!$F24:$EE24)+SUMIF('reporting boissy'!$F$2:$EE$2,DI$4,'reporting boissy'!$F24:$EE24)+SUMIF('reporting moussy'!$F$2:$EE$2,DI$4,'reporting moussy'!$F24:$EE24)+SUMIF('reporting trappes'!$F$2:$EE$2,DI$4,'reporting trappes'!$F24:$EE24)+SUMIF('SPACELOG 5 BP'!$F$2:$EE$2,DI$4,'SPACELOG 5 BP'!$F24:$EE24)+SUMIF('SPACELOG 6 BP'!$F$2:$EE$2,DI$4,'SPACELOG 6 BP'!$F24:$EE24)+SUMIF('SPACELOG 7 BP'!$F$2:$EE$2,DI$4,'SPACELOG 7 BP'!$F24:$EE24)+SUMIF('SPACELOG 8 BP'!$F$2:$EE$2,DI$4,'SPACELOG 8 BP'!$F24:$EE24)+SUMIF('SPACELOG 9 BP'!$F$2:$EE$2,DI$4,'SPACELOG 9 BP'!$F24:$EE24)+SUMIF('SPACELOG 10 BP'!$F$2:$EE$2,DI$4,'SPACELOG 10 BP'!$F24:$EE24)+SUMIF('SPACELOG 11 BP'!$F$2:$EE$2,DI$4,'SPACELOG 11 BP'!$F24:$EE24)+SUMIF('SPACELOG 12 BP'!$F$2:$EE$2,DI$4,'SPACELOG 12 BP'!$F24:$EE24)</f>
        <v>200</v>
      </c>
      <c r="DJ24" s="13">
        <f>SUMIF('reporting montigny'!$F$2:$EE$2,DJ$4,'reporting montigny'!$F24:$EE24)+SUMIF('reporting boissy'!$F$2:$EE$2,DJ$4,'reporting boissy'!$F24:$EE24)+SUMIF('reporting moussy'!$F$2:$EE$2,DJ$4,'reporting moussy'!$F24:$EE24)+SUMIF('reporting trappes'!$F$2:$EE$2,DJ$4,'reporting trappes'!$F24:$EE24)+SUMIF('SPACELOG 5 BP'!$F$2:$EE$2,DJ$4,'SPACELOG 5 BP'!$F24:$EE24)+SUMIF('SPACELOG 6 BP'!$F$2:$EE$2,DJ$4,'SPACELOG 6 BP'!$F24:$EE24)+SUMIF('SPACELOG 7 BP'!$F$2:$EE$2,DJ$4,'SPACELOG 7 BP'!$F24:$EE24)+SUMIF('SPACELOG 8 BP'!$F$2:$EE$2,DJ$4,'SPACELOG 8 BP'!$F24:$EE24)+SUMIF('SPACELOG 9 BP'!$F$2:$EE$2,DJ$4,'SPACELOG 9 BP'!$F24:$EE24)+SUMIF('SPACELOG 10 BP'!$F$2:$EE$2,DJ$4,'SPACELOG 10 BP'!$F24:$EE24)+SUMIF('SPACELOG 11 BP'!$F$2:$EE$2,DJ$4,'SPACELOG 11 BP'!$F24:$EE24)+SUMIF('SPACELOG 12 BP'!$F$2:$EE$2,DJ$4,'SPACELOG 12 BP'!$F24:$EE24)</f>
        <v>200</v>
      </c>
      <c r="DK24" s="13">
        <f>SUMIF('reporting montigny'!$F$2:$EE$2,DK$4,'reporting montigny'!$F24:$EE24)+SUMIF('reporting boissy'!$F$2:$EE$2,DK$4,'reporting boissy'!$F24:$EE24)+SUMIF('reporting moussy'!$F$2:$EE$2,DK$4,'reporting moussy'!$F24:$EE24)+SUMIF('reporting trappes'!$F$2:$EE$2,DK$4,'reporting trappes'!$F24:$EE24)+SUMIF('SPACELOG 5 BP'!$F$2:$EE$2,DK$4,'SPACELOG 5 BP'!$F24:$EE24)+SUMIF('SPACELOG 6 BP'!$F$2:$EE$2,DK$4,'SPACELOG 6 BP'!$F24:$EE24)+SUMIF('SPACELOG 7 BP'!$F$2:$EE$2,DK$4,'SPACELOG 7 BP'!$F24:$EE24)+SUMIF('SPACELOG 8 BP'!$F$2:$EE$2,DK$4,'SPACELOG 8 BP'!$F24:$EE24)+SUMIF('SPACELOG 9 BP'!$F$2:$EE$2,DK$4,'SPACELOG 9 BP'!$F24:$EE24)+SUMIF('SPACELOG 10 BP'!$F$2:$EE$2,DK$4,'SPACELOG 10 BP'!$F24:$EE24)+SUMIF('SPACELOG 11 BP'!$F$2:$EE$2,DK$4,'SPACELOG 11 BP'!$F24:$EE24)+SUMIF('SPACELOG 12 BP'!$F$2:$EE$2,DK$4,'SPACELOG 12 BP'!$F24:$EE24)</f>
        <v>200</v>
      </c>
      <c r="DL24" s="13">
        <f>SUMIF('reporting montigny'!$F$2:$EE$2,DL$4,'reporting montigny'!$F24:$EE24)+SUMIF('reporting boissy'!$F$2:$EE$2,DL$4,'reporting boissy'!$F24:$EE24)+SUMIF('reporting moussy'!$F$2:$EE$2,DL$4,'reporting moussy'!$F24:$EE24)+SUMIF('reporting trappes'!$F$2:$EE$2,DL$4,'reporting trappes'!$F24:$EE24)+SUMIF('SPACELOG 5 BP'!$F$2:$EE$2,DL$4,'SPACELOG 5 BP'!$F24:$EE24)+SUMIF('SPACELOG 6 BP'!$F$2:$EE$2,DL$4,'SPACELOG 6 BP'!$F24:$EE24)+SUMIF('SPACELOG 7 BP'!$F$2:$EE$2,DL$4,'SPACELOG 7 BP'!$F24:$EE24)+SUMIF('SPACELOG 8 BP'!$F$2:$EE$2,DL$4,'SPACELOG 8 BP'!$F24:$EE24)+SUMIF('SPACELOG 9 BP'!$F$2:$EE$2,DL$4,'SPACELOG 9 BP'!$F24:$EE24)+SUMIF('SPACELOG 10 BP'!$F$2:$EE$2,DL$4,'SPACELOG 10 BP'!$F24:$EE24)+SUMIF('SPACELOG 11 BP'!$F$2:$EE$2,DL$4,'SPACELOG 11 BP'!$F24:$EE24)+SUMIF('SPACELOG 12 BP'!$F$2:$EE$2,DL$4,'SPACELOG 12 BP'!$F24:$EE24)</f>
        <v>200</v>
      </c>
      <c r="DM24" s="13">
        <f>SUMIF('reporting montigny'!$F$2:$EE$2,DM$4,'reporting montigny'!$F24:$EE24)+SUMIF('reporting boissy'!$F$2:$EE$2,DM$4,'reporting boissy'!$F24:$EE24)+SUMIF('reporting moussy'!$F$2:$EE$2,DM$4,'reporting moussy'!$F24:$EE24)+SUMIF('reporting trappes'!$F$2:$EE$2,DM$4,'reporting trappes'!$F24:$EE24)+SUMIF('SPACELOG 5 BP'!$F$2:$EE$2,DM$4,'SPACELOG 5 BP'!$F24:$EE24)+SUMIF('SPACELOG 6 BP'!$F$2:$EE$2,DM$4,'SPACELOG 6 BP'!$F24:$EE24)+SUMIF('SPACELOG 7 BP'!$F$2:$EE$2,DM$4,'SPACELOG 7 BP'!$F24:$EE24)+SUMIF('SPACELOG 8 BP'!$F$2:$EE$2,DM$4,'SPACELOG 8 BP'!$F24:$EE24)+SUMIF('SPACELOG 9 BP'!$F$2:$EE$2,DM$4,'SPACELOG 9 BP'!$F24:$EE24)+SUMIF('SPACELOG 10 BP'!$F$2:$EE$2,DM$4,'SPACELOG 10 BP'!$F24:$EE24)+SUMIF('SPACELOG 11 BP'!$F$2:$EE$2,DM$4,'SPACELOG 11 BP'!$F24:$EE24)+SUMIF('SPACELOG 12 BP'!$F$2:$EE$2,DM$4,'SPACELOG 12 BP'!$F24:$EE24)</f>
        <v>200</v>
      </c>
      <c r="DN24" s="13">
        <f>SUMIF('reporting montigny'!$F$2:$EE$2,DN$4,'reporting montigny'!$F24:$EE24)+SUMIF('reporting boissy'!$F$2:$EE$2,DN$4,'reporting boissy'!$F24:$EE24)+SUMIF('reporting moussy'!$F$2:$EE$2,DN$4,'reporting moussy'!$F24:$EE24)+SUMIF('reporting trappes'!$F$2:$EE$2,DN$4,'reporting trappes'!$F24:$EE24)+SUMIF('SPACELOG 5 BP'!$F$2:$EE$2,DN$4,'SPACELOG 5 BP'!$F24:$EE24)+SUMIF('SPACELOG 6 BP'!$F$2:$EE$2,DN$4,'SPACELOG 6 BP'!$F24:$EE24)+SUMIF('SPACELOG 7 BP'!$F$2:$EE$2,DN$4,'SPACELOG 7 BP'!$F24:$EE24)+SUMIF('SPACELOG 8 BP'!$F$2:$EE$2,DN$4,'SPACELOG 8 BP'!$F24:$EE24)+SUMIF('SPACELOG 9 BP'!$F$2:$EE$2,DN$4,'SPACELOG 9 BP'!$F24:$EE24)+SUMIF('SPACELOG 10 BP'!$F$2:$EE$2,DN$4,'SPACELOG 10 BP'!$F24:$EE24)+SUMIF('SPACELOG 11 BP'!$F$2:$EE$2,DN$4,'SPACELOG 11 BP'!$F24:$EE24)+SUMIF('SPACELOG 12 BP'!$F$2:$EE$2,DN$4,'SPACELOG 12 BP'!$F24:$EE24)</f>
        <v>200</v>
      </c>
      <c r="DO24" s="13">
        <f>SUMIF('reporting montigny'!$F$2:$EE$2,DO$4,'reporting montigny'!$F24:$EE24)+SUMIF('reporting boissy'!$F$2:$EE$2,DO$4,'reporting boissy'!$F24:$EE24)+SUMIF('reporting moussy'!$F$2:$EE$2,DO$4,'reporting moussy'!$F24:$EE24)+SUMIF('reporting trappes'!$F$2:$EE$2,DO$4,'reporting trappes'!$F24:$EE24)+SUMIF('SPACELOG 5 BP'!$F$2:$EE$2,DO$4,'SPACELOG 5 BP'!$F24:$EE24)+SUMIF('SPACELOG 6 BP'!$F$2:$EE$2,DO$4,'SPACELOG 6 BP'!$F24:$EE24)+SUMIF('SPACELOG 7 BP'!$F$2:$EE$2,DO$4,'SPACELOG 7 BP'!$F24:$EE24)+SUMIF('SPACELOG 8 BP'!$F$2:$EE$2,DO$4,'SPACELOG 8 BP'!$F24:$EE24)+SUMIF('SPACELOG 9 BP'!$F$2:$EE$2,DO$4,'SPACELOG 9 BP'!$F24:$EE24)+SUMIF('SPACELOG 10 BP'!$F$2:$EE$2,DO$4,'SPACELOG 10 BP'!$F24:$EE24)+SUMIF('SPACELOG 11 BP'!$F$2:$EE$2,DO$4,'SPACELOG 11 BP'!$F24:$EE24)+SUMIF('SPACELOG 12 BP'!$F$2:$EE$2,DO$4,'SPACELOG 12 BP'!$F24:$EE24)</f>
        <v>200</v>
      </c>
      <c r="DP24" s="13">
        <f>SUMIF('reporting montigny'!$F$2:$EE$2,DP$4,'reporting montigny'!$F24:$EE24)+SUMIF('reporting boissy'!$F$2:$EE$2,DP$4,'reporting boissy'!$F24:$EE24)+SUMIF('reporting moussy'!$F$2:$EE$2,DP$4,'reporting moussy'!$F24:$EE24)+SUMIF('reporting trappes'!$F$2:$EE$2,DP$4,'reporting trappes'!$F24:$EE24)+SUMIF('SPACELOG 5 BP'!$F$2:$EE$2,DP$4,'SPACELOG 5 BP'!$F24:$EE24)+SUMIF('SPACELOG 6 BP'!$F$2:$EE$2,DP$4,'SPACELOG 6 BP'!$F24:$EE24)+SUMIF('SPACELOG 7 BP'!$F$2:$EE$2,DP$4,'SPACELOG 7 BP'!$F24:$EE24)+SUMIF('SPACELOG 8 BP'!$F$2:$EE$2,DP$4,'SPACELOG 8 BP'!$F24:$EE24)+SUMIF('SPACELOG 9 BP'!$F$2:$EE$2,DP$4,'SPACELOG 9 BP'!$F24:$EE24)+SUMIF('SPACELOG 10 BP'!$F$2:$EE$2,DP$4,'SPACELOG 10 BP'!$F24:$EE24)+SUMIF('SPACELOG 11 BP'!$F$2:$EE$2,DP$4,'SPACELOG 11 BP'!$F24:$EE24)+SUMIF('SPACELOG 12 BP'!$F$2:$EE$2,DP$4,'SPACELOG 12 BP'!$F24:$EE24)</f>
        <v>200</v>
      </c>
      <c r="DQ24" s="13">
        <f>SUMIF('reporting montigny'!$F$2:$EE$2,DQ$4,'reporting montigny'!$F24:$EE24)+SUMIF('reporting boissy'!$F$2:$EE$2,DQ$4,'reporting boissy'!$F24:$EE24)+SUMIF('reporting moussy'!$F$2:$EE$2,DQ$4,'reporting moussy'!$F24:$EE24)+SUMIF('reporting trappes'!$F$2:$EE$2,DQ$4,'reporting trappes'!$F24:$EE24)+SUMIF('SPACELOG 5 BP'!$F$2:$EE$2,DQ$4,'SPACELOG 5 BP'!$F24:$EE24)+SUMIF('SPACELOG 6 BP'!$F$2:$EE$2,DQ$4,'SPACELOG 6 BP'!$F24:$EE24)+SUMIF('SPACELOG 7 BP'!$F$2:$EE$2,DQ$4,'SPACELOG 7 BP'!$F24:$EE24)+SUMIF('SPACELOG 8 BP'!$F$2:$EE$2,DQ$4,'SPACELOG 8 BP'!$F24:$EE24)+SUMIF('SPACELOG 9 BP'!$F$2:$EE$2,DQ$4,'SPACELOG 9 BP'!$F24:$EE24)+SUMIF('SPACELOG 10 BP'!$F$2:$EE$2,DQ$4,'SPACELOG 10 BP'!$F24:$EE24)+SUMIF('SPACELOG 11 BP'!$F$2:$EE$2,DQ$4,'SPACELOG 11 BP'!$F24:$EE24)+SUMIF('SPACELOG 12 BP'!$F$2:$EE$2,DQ$4,'SPACELOG 12 BP'!$F24:$EE24)</f>
        <v>200</v>
      </c>
      <c r="DR24" s="14">
        <f t="shared" si="17"/>
        <v>2400</v>
      </c>
    </row>
    <row r="25" spans="1:122" x14ac:dyDescent="0.2">
      <c r="E25" s="2" t="s">
        <v>77</v>
      </c>
      <c r="F25" s="13">
        <f>SUMIF('reporting montigny'!$F$2:$EE$2,F$4,'reporting montigny'!$F25:$EE25)+SUMIF('reporting boissy'!$F$2:$EE$2,F$4,'reporting boissy'!$F25:$EE25)+SUMIF('reporting moussy'!$F$2:$EE$2,F$4,'reporting moussy'!$F25:$EE25)+SUMIF('reporting trappes'!$F$2:$EE$2,F$4,'reporting trappes'!$F25:$EE25)+SUMIF('SPACELOG 5 BP'!$F$2:$EE$2,F$4,'SPACELOG 5 BP'!$F25:$EE25)+SUMIF('SPACELOG 6 BP'!$F$2:$EE$2,F$4,'SPACELOG 6 BP'!$F25:$EE25)+SUMIF('SPACELOG 7 BP'!$F$2:$EE$2,F$4,'SPACELOG 7 BP'!$F25:$EE25)+SUMIF('SPACELOG 8 BP'!$F$2:$EE$2,F$4,'SPACELOG 8 BP'!$F25:$EE25)+SUMIF('SPACELOG 9 BP'!$F$2:$EE$2,F$4,'SPACELOG 9 BP'!$F25:$EE25)+SUMIF('SPACELOG 10 BP'!$F$2:$EE$2,F$4,'SPACELOG 10 BP'!$F25:$EE25)+SUMIF('SPACELOG 11 BP'!$F$2:$EE$2,F$4,'SPACELOG 11 BP'!$F25:$EE25)+SUMIF('SPACELOG 12 BP'!$F$2:$EE$2,F$4,'SPACELOG 12 BP'!$F25:$EE25)</f>
        <v>0</v>
      </c>
      <c r="G25" s="13">
        <f>SUMIF('reporting montigny'!$F$2:$EE$2,G$4,'reporting montigny'!$F25:$EE25)+SUMIF('reporting boissy'!$F$2:$EE$2,G$4,'reporting boissy'!$F25:$EE25)+SUMIF('reporting moussy'!$F$2:$EE$2,G$4,'reporting moussy'!$F25:$EE25)+SUMIF('reporting trappes'!$F$2:$EE$2,G$4,'reporting trappes'!$F25:$EE25)+SUMIF('SPACELOG 5 BP'!$F$2:$EE$2,G$4,'SPACELOG 5 BP'!$F25:$EE25)+SUMIF('SPACELOG 6 BP'!$F$2:$EE$2,G$4,'SPACELOG 6 BP'!$F25:$EE25)+SUMIF('SPACELOG 7 BP'!$F$2:$EE$2,G$4,'SPACELOG 7 BP'!$F25:$EE25)+SUMIF('SPACELOG 8 BP'!$F$2:$EE$2,G$4,'SPACELOG 8 BP'!$F25:$EE25)+SUMIF('SPACELOG 9 BP'!$F$2:$EE$2,G$4,'SPACELOG 9 BP'!$F25:$EE25)+SUMIF('SPACELOG 10 BP'!$F$2:$EE$2,G$4,'SPACELOG 10 BP'!$F25:$EE25)+SUMIF('SPACELOG 11 BP'!$F$2:$EE$2,G$4,'SPACELOG 11 BP'!$F25:$EE25)+SUMIF('SPACELOG 12 BP'!$F$2:$EE$2,G$4,'SPACELOG 12 BP'!$F25:$EE25)</f>
        <v>0</v>
      </c>
      <c r="H25" s="13">
        <f>SUMIF('reporting montigny'!$F$2:$EE$2,H$4,'reporting montigny'!$F25:$EE25)+SUMIF('reporting boissy'!$F$2:$EE$2,H$4,'reporting boissy'!$F25:$EE25)+SUMIF('reporting moussy'!$F$2:$EE$2,H$4,'reporting moussy'!$F25:$EE25)+SUMIF('reporting trappes'!$F$2:$EE$2,H$4,'reporting trappes'!$F25:$EE25)+SUMIF('SPACELOG 5 BP'!$F$2:$EE$2,H$4,'SPACELOG 5 BP'!$F25:$EE25)+SUMIF('SPACELOG 6 BP'!$F$2:$EE$2,H$4,'SPACELOG 6 BP'!$F25:$EE25)+SUMIF('SPACELOG 7 BP'!$F$2:$EE$2,H$4,'SPACELOG 7 BP'!$F25:$EE25)+SUMIF('SPACELOG 8 BP'!$F$2:$EE$2,H$4,'SPACELOG 8 BP'!$F25:$EE25)+SUMIF('SPACELOG 9 BP'!$F$2:$EE$2,H$4,'SPACELOG 9 BP'!$F25:$EE25)+SUMIF('SPACELOG 10 BP'!$F$2:$EE$2,H$4,'SPACELOG 10 BP'!$F25:$EE25)+SUMIF('SPACELOG 11 BP'!$F$2:$EE$2,H$4,'SPACELOG 11 BP'!$F25:$EE25)+SUMIF('SPACELOG 12 BP'!$F$2:$EE$2,H$4,'SPACELOG 12 BP'!$F25:$EE25)</f>
        <v>0</v>
      </c>
      <c r="I25" s="13">
        <f>SUMIF('reporting montigny'!$F$2:$EE$2,I$4,'reporting montigny'!$F25:$EE25)+SUMIF('reporting boissy'!$F$2:$EE$2,I$4,'reporting boissy'!$F25:$EE25)+SUMIF('reporting moussy'!$F$2:$EE$2,I$4,'reporting moussy'!$F25:$EE25)+SUMIF('reporting trappes'!$F$2:$EE$2,I$4,'reporting trappes'!$F25:$EE25)+SUMIF('SPACELOG 5 BP'!$F$2:$EE$2,I$4,'SPACELOG 5 BP'!$F25:$EE25)+SUMIF('SPACELOG 6 BP'!$F$2:$EE$2,I$4,'SPACELOG 6 BP'!$F25:$EE25)+SUMIF('SPACELOG 7 BP'!$F$2:$EE$2,I$4,'SPACELOG 7 BP'!$F25:$EE25)+SUMIF('SPACELOG 8 BP'!$F$2:$EE$2,I$4,'SPACELOG 8 BP'!$F25:$EE25)+SUMIF('SPACELOG 9 BP'!$F$2:$EE$2,I$4,'SPACELOG 9 BP'!$F25:$EE25)+SUMIF('SPACELOG 10 BP'!$F$2:$EE$2,I$4,'SPACELOG 10 BP'!$F25:$EE25)+SUMIF('SPACELOG 11 BP'!$F$2:$EE$2,I$4,'SPACELOG 11 BP'!$F25:$EE25)+SUMIF('SPACELOG 12 BP'!$F$2:$EE$2,I$4,'SPACELOG 12 BP'!$F25:$EE25)</f>
        <v>0</v>
      </c>
      <c r="J25" s="13">
        <f>SUMIF('reporting montigny'!$F$2:$EE$2,J$4,'reporting montigny'!$F25:$EE25)+SUMIF('reporting boissy'!$F$2:$EE$2,J$4,'reporting boissy'!$F25:$EE25)+SUMIF('reporting moussy'!$F$2:$EE$2,J$4,'reporting moussy'!$F25:$EE25)+SUMIF('reporting trappes'!$F$2:$EE$2,J$4,'reporting trappes'!$F25:$EE25)+SUMIF('SPACELOG 5 BP'!$F$2:$EE$2,J$4,'SPACELOG 5 BP'!$F25:$EE25)+SUMIF('SPACELOG 6 BP'!$F$2:$EE$2,J$4,'SPACELOG 6 BP'!$F25:$EE25)+SUMIF('SPACELOG 7 BP'!$F$2:$EE$2,J$4,'SPACELOG 7 BP'!$F25:$EE25)+SUMIF('SPACELOG 8 BP'!$F$2:$EE$2,J$4,'SPACELOG 8 BP'!$F25:$EE25)+SUMIF('SPACELOG 9 BP'!$F$2:$EE$2,J$4,'SPACELOG 9 BP'!$F25:$EE25)+SUMIF('SPACELOG 10 BP'!$F$2:$EE$2,J$4,'SPACELOG 10 BP'!$F25:$EE25)+SUMIF('SPACELOG 11 BP'!$F$2:$EE$2,J$4,'SPACELOG 11 BP'!$F25:$EE25)+SUMIF('SPACELOG 12 BP'!$F$2:$EE$2,J$4,'SPACELOG 12 BP'!$F25:$EE25)</f>
        <v>0</v>
      </c>
      <c r="K25" s="13">
        <f>SUMIF('reporting montigny'!$F$2:$EE$2,K$4,'reporting montigny'!$F25:$EE25)+SUMIF('reporting boissy'!$F$2:$EE$2,K$4,'reporting boissy'!$F25:$EE25)+SUMIF('reporting moussy'!$F$2:$EE$2,K$4,'reporting moussy'!$F25:$EE25)+SUMIF('reporting trappes'!$F$2:$EE$2,K$4,'reporting trappes'!$F25:$EE25)+SUMIF('SPACELOG 5 BP'!$F$2:$EE$2,K$4,'SPACELOG 5 BP'!$F25:$EE25)+SUMIF('SPACELOG 6 BP'!$F$2:$EE$2,K$4,'SPACELOG 6 BP'!$F25:$EE25)+SUMIF('SPACELOG 7 BP'!$F$2:$EE$2,K$4,'SPACELOG 7 BP'!$F25:$EE25)+SUMIF('SPACELOG 8 BP'!$F$2:$EE$2,K$4,'SPACELOG 8 BP'!$F25:$EE25)+SUMIF('SPACELOG 9 BP'!$F$2:$EE$2,K$4,'SPACELOG 9 BP'!$F25:$EE25)+SUMIF('SPACELOG 10 BP'!$F$2:$EE$2,K$4,'SPACELOG 10 BP'!$F25:$EE25)+SUMIF('SPACELOG 11 BP'!$F$2:$EE$2,K$4,'SPACELOG 11 BP'!$F25:$EE25)+SUMIF('SPACELOG 12 BP'!$F$2:$EE$2,K$4,'SPACELOG 12 BP'!$F25:$EE25)</f>
        <v>0</v>
      </c>
      <c r="L25" s="13">
        <f>SUMIF('reporting montigny'!$F$2:$EE$2,L$4,'reporting montigny'!$F25:$EE25)+SUMIF('reporting boissy'!$F$2:$EE$2,L$4,'reporting boissy'!$F25:$EE25)+SUMIF('reporting moussy'!$F$2:$EE$2,L$4,'reporting moussy'!$F25:$EE25)+SUMIF('reporting trappes'!$F$2:$EE$2,L$4,'reporting trappes'!$F25:$EE25)+SUMIF('SPACELOG 5 BP'!$F$2:$EE$2,L$4,'SPACELOG 5 BP'!$F25:$EE25)+SUMIF('SPACELOG 6 BP'!$F$2:$EE$2,L$4,'SPACELOG 6 BP'!$F25:$EE25)+SUMIF('SPACELOG 7 BP'!$F$2:$EE$2,L$4,'SPACELOG 7 BP'!$F25:$EE25)+SUMIF('SPACELOG 8 BP'!$F$2:$EE$2,L$4,'SPACELOG 8 BP'!$F25:$EE25)+SUMIF('SPACELOG 9 BP'!$F$2:$EE$2,L$4,'SPACELOG 9 BP'!$F25:$EE25)+SUMIF('SPACELOG 10 BP'!$F$2:$EE$2,L$4,'SPACELOG 10 BP'!$F25:$EE25)+SUMIF('SPACELOG 11 BP'!$F$2:$EE$2,L$4,'SPACELOG 11 BP'!$F25:$EE25)+SUMIF('SPACELOG 12 BP'!$F$2:$EE$2,L$4,'SPACELOG 12 BP'!$F25:$EE25)</f>
        <v>0</v>
      </c>
      <c r="M25" s="13">
        <f>SUMIF('reporting montigny'!$F$2:$EE$2,M$4,'reporting montigny'!$F25:$EE25)+SUMIF('reporting boissy'!$F$2:$EE$2,M$4,'reporting boissy'!$F25:$EE25)+SUMIF('reporting moussy'!$F$2:$EE$2,M$4,'reporting moussy'!$F25:$EE25)+SUMIF('reporting trappes'!$F$2:$EE$2,M$4,'reporting trappes'!$F25:$EE25)+SUMIF('SPACELOG 5 BP'!$F$2:$EE$2,M$4,'SPACELOG 5 BP'!$F25:$EE25)+SUMIF('SPACELOG 6 BP'!$F$2:$EE$2,M$4,'SPACELOG 6 BP'!$F25:$EE25)+SUMIF('SPACELOG 7 BP'!$F$2:$EE$2,M$4,'SPACELOG 7 BP'!$F25:$EE25)+SUMIF('SPACELOG 8 BP'!$F$2:$EE$2,M$4,'SPACELOG 8 BP'!$F25:$EE25)+SUMIF('SPACELOG 9 BP'!$F$2:$EE$2,M$4,'SPACELOG 9 BP'!$F25:$EE25)+SUMIF('SPACELOG 10 BP'!$F$2:$EE$2,M$4,'SPACELOG 10 BP'!$F25:$EE25)+SUMIF('SPACELOG 11 BP'!$F$2:$EE$2,M$4,'SPACELOG 11 BP'!$F25:$EE25)+SUMIF('SPACELOG 12 BP'!$F$2:$EE$2,M$4,'SPACELOG 12 BP'!$F25:$EE25)</f>
        <v>0</v>
      </c>
      <c r="N25" s="13">
        <f>SUMIF('reporting montigny'!$F$2:$EE$2,N$4,'reporting montigny'!$F25:$EE25)+SUMIF('reporting boissy'!$F$2:$EE$2,N$4,'reporting boissy'!$F25:$EE25)+SUMIF('reporting moussy'!$F$2:$EE$2,N$4,'reporting moussy'!$F25:$EE25)+SUMIF('reporting trappes'!$F$2:$EE$2,N$4,'reporting trappes'!$F25:$EE25)+SUMIF('SPACELOG 5 BP'!$F$2:$EE$2,N$4,'SPACELOG 5 BP'!$F25:$EE25)+SUMIF('SPACELOG 6 BP'!$F$2:$EE$2,N$4,'SPACELOG 6 BP'!$F25:$EE25)+SUMIF('SPACELOG 7 BP'!$F$2:$EE$2,N$4,'SPACELOG 7 BP'!$F25:$EE25)+SUMIF('SPACELOG 8 BP'!$F$2:$EE$2,N$4,'SPACELOG 8 BP'!$F25:$EE25)+SUMIF('SPACELOG 9 BP'!$F$2:$EE$2,N$4,'SPACELOG 9 BP'!$F25:$EE25)+SUMIF('SPACELOG 10 BP'!$F$2:$EE$2,N$4,'SPACELOG 10 BP'!$F25:$EE25)+SUMIF('SPACELOG 11 BP'!$F$2:$EE$2,N$4,'SPACELOG 11 BP'!$F25:$EE25)+SUMIF('SPACELOG 12 BP'!$F$2:$EE$2,N$4,'SPACELOG 12 BP'!$F25:$EE25)</f>
        <v>0</v>
      </c>
      <c r="O25" s="13">
        <f>SUMIF('reporting montigny'!$F$2:$EE$2,O$4,'reporting montigny'!$F25:$EE25)+SUMIF('reporting boissy'!$F$2:$EE$2,O$4,'reporting boissy'!$F25:$EE25)+SUMIF('reporting moussy'!$F$2:$EE$2,O$4,'reporting moussy'!$F25:$EE25)+SUMIF('reporting trappes'!$F$2:$EE$2,O$4,'reporting trappes'!$F25:$EE25)+SUMIF('SPACELOG 5 BP'!$F$2:$EE$2,O$4,'SPACELOG 5 BP'!$F25:$EE25)+SUMIF('SPACELOG 6 BP'!$F$2:$EE$2,O$4,'SPACELOG 6 BP'!$F25:$EE25)+SUMIF('SPACELOG 7 BP'!$F$2:$EE$2,O$4,'SPACELOG 7 BP'!$F25:$EE25)+SUMIF('SPACELOG 8 BP'!$F$2:$EE$2,O$4,'SPACELOG 8 BP'!$F25:$EE25)+SUMIF('SPACELOG 9 BP'!$F$2:$EE$2,O$4,'SPACELOG 9 BP'!$F25:$EE25)+SUMIF('SPACELOG 10 BP'!$F$2:$EE$2,O$4,'SPACELOG 10 BP'!$F25:$EE25)+SUMIF('SPACELOG 11 BP'!$F$2:$EE$2,O$4,'SPACELOG 11 BP'!$F25:$EE25)+SUMIF('SPACELOG 12 BP'!$F$2:$EE$2,O$4,'SPACELOG 12 BP'!$F25:$EE25)</f>
        <v>0</v>
      </c>
      <c r="P25" s="13">
        <f>SUMIF('reporting montigny'!$F$2:$EE$2,P$4,'reporting montigny'!$F25:$EE25)+SUMIF('reporting boissy'!$F$2:$EE$2,P$4,'reporting boissy'!$F25:$EE25)+SUMIF('reporting moussy'!$F$2:$EE$2,P$4,'reporting moussy'!$F25:$EE25)+SUMIF('reporting trappes'!$F$2:$EE$2,P$4,'reporting trappes'!$F25:$EE25)+SUMIF('SPACELOG 5 BP'!$F$2:$EE$2,P$4,'SPACELOG 5 BP'!$F25:$EE25)+SUMIF('SPACELOG 6 BP'!$F$2:$EE$2,P$4,'SPACELOG 6 BP'!$F25:$EE25)+SUMIF('SPACELOG 7 BP'!$F$2:$EE$2,P$4,'SPACELOG 7 BP'!$F25:$EE25)+SUMIF('SPACELOG 8 BP'!$F$2:$EE$2,P$4,'SPACELOG 8 BP'!$F25:$EE25)+SUMIF('SPACELOG 9 BP'!$F$2:$EE$2,P$4,'SPACELOG 9 BP'!$F25:$EE25)+SUMIF('SPACELOG 10 BP'!$F$2:$EE$2,P$4,'SPACELOG 10 BP'!$F25:$EE25)+SUMIF('SPACELOG 11 BP'!$F$2:$EE$2,P$4,'SPACELOG 11 BP'!$F25:$EE25)+SUMIF('SPACELOG 12 BP'!$F$2:$EE$2,P$4,'SPACELOG 12 BP'!$F25:$EE25)</f>
        <v>0</v>
      </c>
      <c r="Q25" s="13">
        <f>SUMIF('reporting montigny'!$F$2:$EE$2,Q$4,'reporting montigny'!$F25:$EE25)+SUMIF('reporting boissy'!$F$2:$EE$2,Q$4,'reporting boissy'!$F25:$EE25)+SUMIF('reporting moussy'!$F$2:$EE$2,Q$4,'reporting moussy'!$F25:$EE25)+SUMIF('reporting trappes'!$F$2:$EE$2,Q$4,'reporting trappes'!$F25:$EE25)+SUMIF('SPACELOG 5 BP'!$F$2:$EE$2,Q$4,'SPACELOG 5 BP'!$F25:$EE25)+SUMIF('SPACELOG 6 BP'!$F$2:$EE$2,Q$4,'SPACELOG 6 BP'!$F25:$EE25)+SUMIF('SPACELOG 7 BP'!$F$2:$EE$2,Q$4,'SPACELOG 7 BP'!$F25:$EE25)+SUMIF('SPACELOG 8 BP'!$F$2:$EE$2,Q$4,'SPACELOG 8 BP'!$F25:$EE25)+SUMIF('SPACELOG 9 BP'!$F$2:$EE$2,Q$4,'SPACELOG 9 BP'!$F25:$EE25)+SUMIF('SPACELOG 10 BP'!$F$2:$EE$2,Q$4,'SPACELOG 10 BP'!$F25:$EE25)+SUMIF('SPACELOG 11 BP'!$F$2:$EE$2,Q$4,'SPACELOG 11 BP'!$F25:$EE25)+SUMIF('SPACELOG 12 BP'!$F$2:$EE$2,Q$4,'SPACELOG 12 BP'!$F25:$EE25)</f>
        <v>0</v>
      </c>
      <c r="R25" s="14">
        <f t="shared" si="9"/>
        <v>0</v>
      </c>
      <c r="S25" s="13">
        <f>SUMIF('reporting montigny'!$F$2:$EE$2,S$4,'reporting montigny'!$F25:$EE25)+SUMIF('reporting boissy'!$F$2:$EE$2,S$4,'reporting boissy'!$F25:$EE25)+SUMIF('reporting moussy'!$F$2:$EE$2,S$4,'reporting moussy'!$F25:$EE25)+SUMIF('reporting trappes'!$F$2:$EE$2,S$4,'reporting trappes'!$F25:$EE25)+SUMIF('SPACELOG 5 BP'!$F$2:$EE$2,S$4,'SPACELOG 5 BP'!$F25:$EE25)+SUMIF('SPACELOG 6 BP'!$F$2:$EE$2,S$4,'SPACELOG 6 BP'!$F25:$EE25)+SUMIF('SPACELOG 7 BP'!$F$2:$EE$2,S$4,'SPACELOG 7 BP'!$F25:$EE25)+SUMIF('SPACELOG 8 BP'!$F$2:$EE$2,S$4,'SPACELOG 8 BP'!$F25:$EE25)+SUMIF('SPACELOG 9 BP'!$F$2:$EE$2,S$4,'SPACELOG 9 BP'!$F25:$EE25)+SUMIF('SPACELOG 10 BP'!$F$2:$EE$2,S$4,'SPACELOG 10 BP'!$F25:$EE25)+SUMIF('SPACELOG 11 BP'!$F$2:$EE$2,S$4,'SPACELOG 11 BP'!$F25:$EE25)+SUMIF('SPACELOG 12 BP'!$F$2:$EE$2,S$4,'SPACELOG 12 BP'!$F25:$EE25)</f>
        <v>0</v>
      </c>
      <c r="T25" s="13">
        <f>SUMIF('reporting montigny'!$F$2:$EE$2,T$4,'reporting montigny'!$F25:$EE25)+SUMIF('reporting boissy'!$F$2:$EE$2,T$4,'reporting boissy'!$F25:$EE25)+SUMIF('reporting moussy'!$F$2:$EE$2,T$4,'reporting moussy'!$F25:$EE25)+SUMIF('reporting trappes'!$F$2:$EE$2,T$4,'reporting trappes'!$F25:$EE25)+SUMIF('SPACELOG 5 BP'!$F$2:$EE$2,T$4,'SPACELOG 5 BP'!$F25:$EE25)+SUMIF('SPACELOG 6 BP'!$F$2:$EE$2,T$4,'SPACELOG 6 BP'!$F25:$EE25)+SUMIF('SPACELOG 7 BP'!$F$2:$EE$2,T$4,'SPACELOG 7 BP'!$F25:$EE25)+SUMIF('SPACELOG 8 BP'!$F$2:$EE$2,T$4,'SPACELOG 8 BP'!$F25:$EE25)+SUMIF('SPACELOG 9 BP'!$F$2:$EE$2,T$4,'SPACELOG 9 BP'!$F25:$EE25)+SUMIF('SPACELOG 10 BP'!$F$2:$EE$2,T$4,'SPACELOG 10 BP'!$F25:$EE25)+SUMIF('SPACELOG 11 BP'!$F$2:$EE$2,T$4,'SPACELOG 11 BP'!$F25:$EE25)+SUMIF('SPACELOG 12 BP'!$F$2:$EE$2,T$4,'SPACELOG 12 BP'!$F25:$EE25)</f>
        <v>0</v>
      </c>
      <c r="U25" s="13">
        <f>SUMIF('reporting montigny'!$F$2:$EE$2,U$4,'reporting montigny'!$F25:$EE25)+SUMIF('reporting boissy'!$F$2:$EE$2,U$4,'reporting boissy'!$F25:$EE25)+SUMIF('reporting moussy'!$F$2:$EE$2,U$4,'reporting moussy'!$F25:$EE25)+SUMIF('reporting trappes'!$F$2:$EE$2,U$4,'reporting trappes'!$F25:$EE25)+SUMIF('SPACELOG 5 BP'!$F$2:$EE$2,U$4,'SPACELOG 5 BP'!$F25:$EE25)+SUMIF('SPACELOG 6 BP'!$F$2:$EE$2,U$4,'SPACELOG 6 BP'!$F25:$EE25)+SUMIF('SPACELOG 7 BP'!$F$2:$EE$2,U$4,'SPACELOG 7 BP'!$F25:$EE25)+SUMIF('SPACELOG 8 BP'!$F$2:$EE$2,U$4,'SPACELOG 8 BP'!$F25:$EE25)+SUMIF('SPACELOG 9 BP'!$F$2:$EE$2,U$4,'SPACELOG 9 BP'!$F25:$EE25)+SUMIF('SPACELOG 10 BP'!$F$2:$EE$2,U$4,'SPACELOG 10 BP'!$F25:$EE25)+SUMIF('SPACELOG 11 BP'!$F$2:$EE$2,U$4,'SPACELOG 11 BP'!$F25:$EE25)+SUMIF('SPACELOG 12 BP'!$F$2:$EE$2,U$4,'SPACELOG 12 BP'!$F25:$EE25)</f>
        <v>0</v>
      </c>
      <c r="V25" s="13">
        <f>SUMIF('reporting montigny'!$F$2:$EE$2,V$4,'reporting montigny'!$F25:$EE25)+SUMIF('reporting boissy'!$F$2:$EE$2,V$4,'reporting boissy'!$F25:$EE25)+SUMIF('reporting moussy'!$F$2:$EE$2,V$4,'reporting moussy'!$F25:$EE25)+SUMIF('reporting trappes'!$F$2:$EE$2,V$4,'reporting trappes'!$F25:$EE25)+SUMIF('SPACELOG 5 BP'!$F$2:$EE$2,V$4,'SPACELOG 5 BP'!$F25:$EE25)+SUMIF('SPACELOG 6 BP'!$F$2:$EE$2,V$4,'SPACELOG 6 BP'!$F25:$EE25)+SUMIF('SPACELOG 7 BP'!$F$2:$EE$2,V$4,'SPACELOG 7 BP'!$F25:$EE25)+SUMIF('SPACELOG 8 BP'!$F$2:$EE$2,V$4,'SPACELOG 8 BP'!$F25:$EE25)+SUMIF('SPACELOG 9 BP'!$F$2:$EE$2,V$4,'SPACELOG 9 BP'!$F25:$EE25)+SUMIF('SPACELOG 10 BP'!$F$2:$EE$2,V$4,'SPACELOG 10 BP'!$F25:$EE25)+SUMIF('SPACELOG 11 BP'!$F$2:$EE$2,V$4,'SPACELOG 11 BP'!$F25:$EE25)+SUMIF('SPACELOG 12 BP'!$F$2:$EE$2,V$4,'SPACELOG 12 BP'!$F25:$EE25)</f>
        <v>0</v>
      </c>
      <c r="W25" s="13">
        <f>SUMIF('reporting montigny'!$F$2:$EE$2,W$4,'reporting montigny'!$F25:$EE25)+SUMIF('reporting boissy'!$F$2:$EE$2,W$4,'reporting boissy'!$F25:$EE25)+SUMIF('reporting moussy'!$F$2:$EE$2,W$4,'reporting moussy'!$F25:$EE25)+SUMIF('reporting trappes'!$F$2:$EE$2,W$4,'reporting trappes'!$F25:$EE25)+SUMIF('SPACELOG 5 BP'!$F$2:$EE$2,W$4,'SPACELOG 5 BP'!$F25:$EE25)+SUMIF('SPACELOG 6 BP'!$F$2:$EE$2,W$4,'SPACELOG 6 BP'!$F25:$EE25)+SUMIF('SPACELOG 7 BP'!$F$2:$EE$2,W$4,'SPACELOG 7 BP'!$F25:$EE25)+SUMIF('SPACELOG 8 BP'!$F$2:$EE$2,W$4,'SPACELOG 8 BP'!$F25:$EE25)+SUMIF('SPACELOG 9 BP'!$F$2:$EE$2,W$4,'SPACELOG 9 BP'!$F25:$EE25)+SUMIF('SPACELOG 10 BP'!$F$2:$EE$2,W$4,'SPACELOG 10 BP'!$F25:$EE25)+SUMIF('SPACELOG 11 BP'!$F$2:$EE$2,W$4,'SPACELOG 11 BP'!$F25:$EE25)+SUMIF('SPACELOG 12 BP'!$F$2:$EE$2,W$4,'SPACELOG 12 BP'!$F25:$EE25)</f>
        <v>750</v>
      </c>
      <c r="X25" s="13">
        <f>SUMIF('reporting montigny'!$F$2:$EE$2,X$4,'reporting montigny'!$F25:$EE25)+SUMIF('reporting boissy'!$F$2:$EE$2,X$4,'reporting boissy'!$F25:$EE25)+SUMIF('reporting moussy'!$F$2:$EE$2,X$4,'reporting moussy'!$F25:$EE25)+SUMIF('reporting trappes'!$F$2:$EE$2,X$4,'reporting trappes'!$F25:$EE25)+SUMIF('SPACELOG 5 BP'!$F$2:$EE$2,X$4,'SPACELOG 5 BP'!$F25:$EE25)+SUMIF('SPACELOG 6 BP'!$F$2:$EE$2,X$4,'SPACELOG 6 BP'!$F25:$EE25)+SUMIF('SPACELOG 7 BP'!$F$2:$EE$2,X$4,'SPACELOG 7 BP'!$F25:$EE25)+SUMIF('SPACELOG 8 BP'!$F$2:$EE$2,X$4,'SPACELOG 8 BP'!$F25:$EE25)+SUMIF('SPACELOG 9 BP'!$F$2:$EE$2,X$4,'SPACELOG 9 BP'!$F25:$EE25)+SUMIF('SPACELOG 10 BP'!$F$2:$EE$2,X$4,'SPACELOG 10 BP'!$F25:$EE25)+SUMIF('SPACELOG 11 BP'!$F$2:$EE$2,X$4,'SPACELOG 11 BP'!$F25:$EE25)+SUMIF('SPACELOG 12 BP'!$F$2:$EE$2,X$4,'SPACELOG 12 BP'!$F25:$EE25)</f>
        <v>750</v>
      </c>
      <c r="Y25" s="13">
        <f>SUMIF('reporting montigny'!$F$2:$EE$2,Y$4,'reporting montigny'!$F25:$EE25)+SUMIF('reporting boissy'!$F$2:$EE$2,Y$4,'reporting boissy'!$F25:$EE25)+SUMIF('reporting moussy'!$F$2:$EE$2,Y$4,'reporting moussy'!$F25:$EE25)+SUMIF('reporting trappes'!$F$2:$EE$2,Y$4,'reporting trappes'!$F25:$EE25)+SUMIF('SPACELOG 5 BP'!$F$2:$EE$2,Y$4,'SPACELOG 5 BP'!$F25:$EE25)+SUMIF('SPACELOG 6 BP'!$F$2:$EE$2,Y$4,'SPACELOG 6 BP'!$F25:$EE25)+SUMIF('SPACELOG 7 BP'!$F$2:$EE$2,Y$4,'SPACELOG 7 BP'!$F25:$EE25)+SUMIF('SPACELOG 8 BP'!$F$2:$EE$2,Y$4,'SPACELOG 8 BP'!$F25:$EE25)+SUMIF('SPACELOG 9 BP'!$F$2:$EE$2,Y$4,'SPACELOG 9 BP'!$F25:$EE25)+SUMIF('SPACELOG 10 BP'!$F$2:$EE$2,Y$4,'SPACELOG 10 BP'!$F25:$EE25)+SUMIF('SPACELOG 11 BP'!$F$2:$EE$2,Y$4,'SPACELOG 11 BP'!$F25:$EE25)+SUMIF('SPACELOG 12 BP'!$F$2:$EE$2,Y$4,'SPACELOG 12 BP'!$F25:$EE25)</f>
        <v>750</v>
      </c>
      <c r="Z25" s="13">
        <f>SUMIF('reporting montigny'!$F$2:$EE$2,Z$4,'reporting montigny'!$F25:$EE25)+SUMIF('reporting boissy'!$F$2:$EE$2,Z$4,'reporting boissy'!$F25:$EE25)+SUMIF('reporting moussy'!$F$2:$EE$2,Z$4,'reporting moussy'!$F25:$EE25)+SUMIF('reporting trappes'!$F$2:$EE$2,Z$4,'reporting trappes'!$F25:$EE25)+SUMIF('SPACELOG 5 BP'!$F$2:$EE$2,Z$4,'SPACELOG 5 BP'!$F25:$EE25)+SUMIF('SPACELOG 6 BP'!$F$2:$EE$2,Z$4,'SPACELOG 6 BP'!$F25:$EE25)+SUMIF('SPACELOG 7 BP'!$F$2:$EE$2,Z$4,'SPACELOG 7 BP'!$F25:$EE25)+SUMIF('SPACELOG 8 BP'!$F$2:$EE$2,Z$4,'SPACELOG 8 BP'!$F25:$EE25)+SUMIF('SPACELOG 9 BP'!$F$2:$EE$2,Z$4,'SPACELOG 9 BP'!$F25:$EE25)+SUMIF('SPACELOG 10 BP'!$F$2:$EE$2,Z$4,'SPACELOG 10 BP'!$F25:$EE25)+SUMIF('SPACELOG 11 BP'!$F$2:$EE$2,Z$4,'SPACELOG 11 BP'!$F25:$EE25)+SUMIF('SPACELOG 12 BP'!$F$2:$EE$2,Z$4,'SPACELOG 12 BP'!$F25:$EE25)</f>
        <v>750</v>
      </c>
      <c r="AA25" s="13">
        <f>SUMIF('reporting montigny'!$F$2:$EE$2,AA$4,'reporting montigny'!$F25:$EE25)+SUMIF('reporting boissy'!$F$2:$EE$2,AA$4,'reporting boissy'!$F25:$EE25)+SUMIF('reporting moussy'!$F$2:$EE$2,AA$4,'reporting moussy'!$F25:$EE25)+SUMIF('reporting trappes'!$F$2:$EE$2,AA$4,'reporting trappes'!$F25:$EE25)+SUMIF('SPACELOG 5 BP'!$F$2:$EE$2,AA$4,'SPACELOG 5 BP'!$F25:$EE25)+SUMIF('SPACELOG 6 BP'!$F$2:$EE$2,AA$4,'SPACELOG 6 BP'!$F25:$EE25)+SUMIF('SPACELOG 7 BP'!$F$2:$EE$2,AA$4,'SPACELOG 7 BP'!$F25:$EE25)+SUMIF('SPACELOG 8 BP'!$F$2:$EE$2,AA$4,'SPACELOG 8 BP'!$F25:$EE25)+SUMIF('SPACELOG 9 BP'!$F$2:$EE$2,AA$4,'SPACELOG 9 BP'!$F25:$EE25)+SUMIF('SPACELOG 10 BP'!$F$2:$EE$2,AA$4,'SPACELOG 10 BP'!$F25:$EE25)+SUMIF('SPACELOG 11 BP'!$F$2:$EE$2,AA$4,'SPACELOG 11 BP'!$F25:$EE25)+SUMIF('SPACELOG 12 BP'!$F$2:$EE$2,AA$4,'SPACELOG 12 BP'!$F25:$EE25)</f>
        <v>750</v>
      </c>
      <c r="AB25" s="13">
        <f>SUMIF('reporting montigny'!$F$2:$EE$2,AB$4,'reporting montigny'!$F25:$EE25)+SUMIF('reporting boissy'!$F$2:$EE$2,AB$4,'reporting boissy'!$F25:$EE25)+SUMIF('reporting moussy'!$F$2:$EE$2,AB$4,'reporting moussy'!$F25:$EE25)+SUMIF('reporting trappes'!$F$2:$EE$2,AB$4,'reporting trappes'!$F25:$EE25)+SUMIF('SPACELOG 5 BP'!$F$2:$EE$2,AB$4,'SPACELOG 5 BP'!$F25:$EE25)+SUMIF('SPACELOG 6 BP'!$F$2:$EE$2,AB$4,'SPACELOG 6 BP'!$F25:$EE25)+SUMIF('SPACELOG 7 BP'!$F$2:$EE$2,AB$4,'SPACELOG 7 BP'!$F25:$EE25)+SUMIF('SPACELOG 8 BP'!$F$2:$EE$2,AB$4,'SPACELOG 8 BP'!$F25:$EE25)+SUMIF('SPACELOG 9 BP'!$F$2:$EE$2,AB$4,'SPACELOG 9 BP'!$F25:$EE25)+SUMIF('SPACELOG 10 BP'!$F$2:$EE$2,AB$4,'SPACELOG 10 BP'!$F25:$EE25)+SUMIF('SPACELOG 11 BP'!$F$2:$EE$2,AB$4,'SPACELOG 11 BP'!$F25:$EE25)+SUMIF('SPACELOG 12 BP'!$F$2:$EE$2,AB$4,'SPACELOG 12 BP'!$F25:$EE25)</f>
        <v>750</v>
      </c>
      <c r="AC25" s="13">
        <f>SUMIF('reporting montigny'!$F$2:$EE$2,AC$4,'reporting montigny'!$F25:$EE25)+SUMIF('reporting boissy'!$F$2:$EE$2,AC$4,'reporting boissy'!$F25:$EE25)+SUMIF('reporting moussy'!$F$2:$EE$2,AC$4,'reporting moussy'!$F25:$EE25)+SUMIF('reporting trappes'!$F$2:$EE$2,AC$4,'reporting trappes'!$F25:$EE25)+SUMIF('SPACELOG 5 BP'!$F$2:$EE$2,AC$4,'SPACELOG 5 BP'!$F25:$EE25)+SUMIF('SPACELOG 6 BP'!$F$2:$EE$2,AC$4,'SPACELOG 6 BP'!$F25:$EE25)+SUMIF('SPACELOG 7 BP'!$F$2:$EE$2,AC$4,'SPACELOG 7 BP'!$F25:$EE25)+SUMIF('SPACELOG 8 BP'!$F$2:$EE$2,AC$4,'SPACELOG 8 BP'!$F25:$EE25)+SUMIF('SPACELOG 9 BP'!$F$2:$EE$2,AC$4,'SPACELOG 9 BP'!$F25:$EE25)+SUMIF('SPACELOG 10 BP'!$F$2:$EE$2,AC$4,'SPACELOG 10 BP'!$F25:$EE25)+SUMIF('SPACELOG 11 BP'!$F$2:$EE$2,AC$4,'SPACELOG 11 BP'!$F25:$EE25)+SUMIF('SPACELOG 12 BP'!$F$2:$EE$2,AC$4,'SPACELOG 12 BP'!$F25:$EE25)</f>
        <v>750</v>
      </c>
      <c r="AD25" s="13">
        <f>SUMIF('reporting montigny'!$F$2:$EE$2,AD$4,'reporting montigny'!$F25:$EE25)+SUMIF('reporting boissy'!$F$2:$EE$2,AD$4,'reporting boissy'!$F25:$EE25)+SUMIF('reporting moussy'!$F$2:$EE$2,AD$4,'reporting moussy'!$F25:$EE25)+SUMIF('reporting trappes'!$F$2:$EE$2,AD$4,'reporting trappes'!$F25:$EE25)+SUMIF('SPACELOG 5 BP'!$F$2:$EE$2,AD$4,'SPACELOG 5 BP'!$F25:$EE25)+SUMIF('SPACELOG 6 BP'!$F$2:$EE$2,AD$4,'SPACELOG 6 BP'!$F25:$EE25)+SUMIF('SPACELOG 7 BP'!$F$2:$EE$2,AD$4,'SPACELOG 7 BP'!$F25:$EE25)+SUMIF('SPACELOG 8 BP'!$F$2:$EE$2,AD$4,'SPACELOG 8 BP'!$F25:$EE25)+SUMIF('SPACELOG 9 BP'!$F$2:$EE$2,AD$4,'SPACELOG 9 BP'!$F25:$EE25)+SUMIF('SPACELOG 10 BP'!$F$2:$EE$2,AD$4,'SPACELOG 10 BP'!$F25:$EE25)+SUMIF('SPACELOG 11 BP'!$F$2:$EE$2,AD$4,'SPACELOG 11 BP'!$F25:$EE25)+SUMIF('SPACELOG 12 BP'!$F$2:$EE$2,AD$4,'SPACELOG 12 BP'!$F25:$EE25)</f>
        <v>750</v>
      </c>
      <c r="AE25" s="14">
        <f t="shared" si="10"/>
        <v>6000</v>
      </c>
      <c r="AF25" s="13">
        <f>SUMIF('reporting montigny'!$F$2:$EE$2,AF$4,'reporting montigny'!$F25:$EE25)+SUMIF('reporting boissy'!$F$2:$EE$2,AF$4,'reporting boissy'!$F25:$EE25)+SUMIF('reporting moussy'!$F$2:$EE$2,AF$4,'reporting moussy'!$F25:$EE25)+SUMIF('reporting trappes'!$F$2:$EE$2,AF$4,'reporting trappes'!$F25:$EE25)+SUMIF('SPACELOG 5 BP'!$F$2:$EE$2,AF$4,'SPACELOG 5 BP'!$F25:$EE25)+SUMIF('SPACELOG 6 BP'!$F$2:$EE$2,AF$4,'SPACELOG 6 BP'!$F25:$EE25)+SUMIF('SPACELOG 7 BP'!$F$2:$EE$2,AF$4,'SPACELOG 7 BP'!$F25:$EE25)+SUMIF('SPACELOG 8 BP'!$F$2:$EE$2,AF$4,'SPACELOG 8 BP'!$F25:$EE25)+SUMIF('SPACELOG 9 BP'!$F$2:$EE$2,AF$4,'SPACELOG 9 BP'!$F25:$EE25)+SUMIF('SPACELOG 10 BP'!$F$2:$EE$2,AF$4,'SPACELOG 10 BP'!$F25:$EE25)+SUMIF('SPACELOG 11 BP'!$F$2:$EE$2,AF$4,'SPACELOG 11 BP'!$F25:$EE25)+SUMIF('SPACELOG 12 BP'!$F$2:$EE$2,AF$4,'SPACELOG 12 BP'!$F25:$EE25)</f>
        <v>750</v>
      </c>
      <c r="AG25" s="13">
        <f>SUMIF('reporting montigny'!$F$2:$EE$2,AG$4,'reporting montigny'!$F25:$EE25)+SUMIF('reporting boissy'!$F$2:$EE$2,AG$4,'reporting boissy'!$F25:$EE25)+SUMIF('reporting moussy'!$F$2:$EE$2,AG$4,'reporting moussy'!$F25:$EE25)+SUMIF('reporting trappes'!$F$2:$EE$2,AG$4,'reporting trappes'!$F25:$EE25)+SUMIF('SPACELOG 5 BP'!$F$2:$EE$2,AG$4,'SPACELOG 5 BP'!$F25:$EE25)+SUMIF('SPACELOG 6 BP'!$F$2:$EE$2,AG$4,'SPACELOG 6 BP'!$F25:$EE25)+SUMIF('SPACELOG 7 BP'!$F$2:$EE$2,AG$4,'SPACELOG 7 BP'!$F25:$EE25)+SUMIF('SPACELOG 8 BP'!$F$2:$EE$2,AG$4,'SPACELOG 8 BP'!$F25:$EE25)+SUMIF('SPACELOG 9 BP'!$F$2:$EE$2,AG$4,'SPACELOG 9 BP'!$F25:$EE25)+SUMIF('SPACELOG 10 BP'!$F$2:$EE$2,AG$4,'SPACELOG 10 BP'!$F25:$EE25)+SUMIF('SPACELOG 11 BP'!$F$2:$EE$2,AG$4,'SPACELOG 11 BP'!$F25:$EE25)+SUMIF('SPACELOG 12 BP'!$F$2:$EE$2,AG$4,'SPACELOG 12 BP'!$F25:$EE25)</f>
        <v>750</v>
      </c>
      <c r="AH25" s="13">
        <f>SUMIF('reporting montigny'!$F$2:$EE$2,AH$4,'reporting montigny'!$F25:$EE25)+SUMIF('reporting boissy'!$F$2:$EE$2,AH$4,'reporting boissy'!$F25:$EE25)+SUMIF('reporting moussy'!$F$2:$EE$2,AH$4,'reporting moussy'!$F25:$EE25)+SUMIF('reporting trappes'!$F$2:$EE$2,AH$4,'reporting trappes'!$F25:$EE25)+SUMIF('SPACELOG 5 BP'!$F$2:$EE$2,AH$4,'SPACELOG 5 BP'!$F25:$EE25)+SUMIF('SPACELOG 6 BP'!$F$2:$EE$2,AH$4,'SPACELOG 6 BP'!$F25:$EE25)+SUMIF('SPACELOG 7 BP'!$F$2:$EE$2,AH$4,'SPACELOG 7 BP'!$F25:$EE25)+SUMIF('SPACELOG 8 BP'!$F$2:$EE$2,AH$4,'SPACELOG 8 BP'!$F25:$EE25)+SUMIF('SPACELOG 9 BP'!$F$2:$EE$2,AH$4,'SPACELOG 9 BP'!$F25:$EE25)+SUMIF('SPACELOG 10 BP'!$F$2:$EE$2,AH$4,'SPACELOG 10 BP'!$F25:$EE25)+SUMIF('SPACELOG 11 BP'!$F$2:$EE$2,AH$4,'SPACELOG 11 BP'!$F25:$EE25)+SUMIF('SPACELOG 12 BP'!$F$2:$EE$2,AH$4,'SPACELOG 12 BP'!$F25:$EE25)</f>
        <v>750</v>
      </c>
      <c r="AI25" s="13">
        <f>SUMIF('reporting montigny'!$F$2:$EE$2,AI$4,'reporting montigny'!$F25:$EE25)+SUMIF('reporting boissy'!$F$2:$EE$2,AI$4,'reporting boissy'!$F25:$EE25)+SUMIF('reporting moussy'!$F$2:$EE$2,AI$4,'reporting moussy'!$F25:$EE25)+SUMIF('reporting trappes'!$F$2:$EE$2,AI$4,'reporting trappes'!$F25:$EE25)+SUMIF('SPACELOG 5 BP'!$F$2:$EE$2,AI$4,'SPACELOG 5 BP'!$F25:$EE25)+SUMIF('SPACELOG 6 BP'!$F$2:$EE$2,AI$4,'SPACELOG 6 BP'!$F25:$EE25)+SUMIF('SPACELOG 7 BP'!$F$2:$EE$2,AI$4,'SPACELOG 7 BP'!$F25:$EE25)+SUMIF('SPACELOG 8 BP'!$F$2:$EE$2,AI$4,'SPACELOG 8 BP'!$F25:$EE25)+SUMIF('SPACELOG 9 BP'!$F$2:$EE$2,AI$4,'SPACELOG 9 BP'!$F25:$EE25)+SUMIF('SPACELOG 10 BP'!$F$2:$EE$2,AI$4,'SPACELOG 10 BP'!$F25:$EE25)+SUMIF('SPACELOG 11 BP'!$F$2:$EE$2,AI$4,'SPACELOG 11 BP'!$F25:$EE25)+SUMIF('SPACELOG 12 BP'!$F$2:$EE$2,AI$4,'SPACELOG 12 BP'!$F25:$EE25)</f>
        <v>750</v>
      </c>
      <c r="AJ25" s="13">
        <f>SUMIF('reporting montigny'!$F$2:$EE$2,AJ$4,'reporting montigny'!$F25:$EE25)+SUMIF('reporting boissy'!$F$2:$EE$2,AJ$4,'reporting boissy'!$F25:$EE25)+SUMIF('reporting moussy'!$F$2:$EE$2,AJ$4,'reporting moussy'!$F25:$EE25)+SUMIF('reporting trappes'!$F$2:$EE$2,AJ$4,'reporting trappes'!$F25:$EE25)+SUMIF('SPACELOG 5 BP'!$F$2:$EE$2,AJ$4,'SPACELOG 5 BP'!$F25:$EE25)+SUMIF('SPACELOG 6 BP'!$F$2:$EE$2,AJ$4,'SPACELOG 6 BP'!$F25:$EE25)+SUMIF('SPACELOG 7 BP'!$F$2:$EE$2,AJ$4,'SPACELOG 7 BP'!$F25:$EE25)+SUMIF('SPACELOG 8 BP'!$F$2:$EE$2,AJ$4,'SPACELOG 8 BP'!$F25:$EE25)+SUMIF('SPACELOG 9 BP'!$F$2:$EE$2,AJ$4,'SPACELOG 9 BP'!$F25:$EE25)+SUMIF('SPACELOG 10 BP'!$F$2:$EE$2,AJ$4,'SPACELOG 10 BP'!$F25:$EE25)+SUMIF('SPACELOG 11 BP'!$F$2:$EE$2,AJ$4,'SPACELOG 11 BP'!$F25:$EE25)+SUMIF('SPACELOG 12 BP'!$F$2:$EE$2,AJ$4,'SPACELOG 12 BP'!$F25:$EE25)</f>
        <v>750</v>
      </c>
      <c r="AK25" s="13">
        <f>SUMIF('reporting montigny'!$F$2:$EE$2,AK$4,'reporting montigny'!$F25:$EE25)+SUMIF('reporting boissy'!$F$2:$EE$2,AK$4,'reporting boissy'!$F25:$EE25)+SUMIF('reporting moussy'!$F$2:$EE$2,AK$4,'reporting moussy'!$F25:$EE25)+SUMIF('reporting trappes'!$F$2:$EE$2,AK$4,'reporting trappes'!$F25:$EE25)+SUMIF('SPACELOG 5 BP'!$F$2:$EE$2,AK$4,'SPACELOG 5 BP'!$F25:$EE25)+SUMIF('SPACELOG 6 BP'!$F$2:$EE$2,AK$4,'SPACELOG 6 BP'!$F25:$EE25)+SUMIF('SPACELOG 7 BP'!$F$2:$EE$2,AK$4,'SPACELOG 7 BP'!$F25:$EE25)+SUMIF('SPACELOG 8 BP'!$F$2:$EE$2,AK$4,'SPACELOG 8 BP'!$F25:$EE25)+SUMIF('SPACELOG 9 BP'!$F$2:$EE$2,AK$4,'SPACELOG 9 BP'!$F25:$EE25)+SUMIF('SPACELOG 10 BP'!$F$2:$EE$2,AK$4,'SPACELOG 10 BP'!$F25:$EE25)+SUMIF('SPACELOG 11 BP'!$F$2:$EE$2,AK$4,'SPACELOG 11 BP'!$F25:$EE25)+SUMIF('SPACELOG 12 BP'!$F$2:$EE$2,AK$4,'SPACELOG 12 BP'!$F25:$EE25)</f>
        <v>750</v>
      </c>
      <c r="AL25" s="13">
        <f>SUMIF('reporting montigny'!$F$2:$EE$2,AL$4,'reporting montigny'!$F25:$EE25)+SUMIF('reporting boissy'!$F$2:$EE$2,AL$4,'reporting boissy'!$F25:$EE25)+SUMIF('reporting moussy'!$F$2:$EE$2,AL$4,'reporting moussy'!$F25:$EE25)+SUMIF('reporting trappes'!$F$2:$EE$2,AL$4,'reporting trappes'!$F25:$EE25)+SUMIF('SPACELOG 5 BP'!$F$2:$EE$2,AL$4,'SPACELOG 5 BP'!$F25:$EE25)+SUMIF('SPACELOG 6 BP'!$F$2:$EE$2,AL$4,'SPACELOG 6 BP'!$F25:$EE25)+SUMIF('SPACELOG 7 BP'!$F$2:$EE$2,AL$4,'SPACELOG 7 BP'!$F25:$EE25)+SUMIF('SPACELOG 8 BP'!$F$2:$EE$2,AL$4,'SPACELOG 8 BP'!$F25:$EE25)+SUMIF('SPACELOG 9 BP'!$F$2:$EE$2,AL$4,'SPACELOG 9 BP'!$F25:$EE25)+SUMIF('SPACELOG 10 BP'!$F$2:$EE$2,AL$4,'SPACELOG 10 BP'!$F25:$EE25)+SUMIF('SPACELOG 11 BP'!$F$2:$EE$2,AL$4,'SPACELOG 11 BP'!$F25:$EE25)+SUMIF('SPACELOG 12 BP'!$F$2:$EE$2,AL$4,'SPACELOG 12 BP'!$F25:$EE25)</f>
        <v>750</v>
      </c>
      <c r="AM25" s="13">
        <f>SUMIF('reporting montigny'!$F$2:$EE$2,AM$4,'reporting montigny'!$F25:$EE25)+SUMIF('reporting boissy'!$F$2:$EE$2,AM$4,'reporting boissy'!$F25:$EE25)+SUMIF('reporting moussy'!$F$2:$EE$2,AM$4,'reporting moussy'!$F25:$EE25)+SUMIF('reporting trappes'!$F$2:$EE$2,AM$4,'reporting trappes'!$F25:$EE25)+SUMIF('SPACELOG 5 BP'!$F$2:$EE$2,AM$4,'SPACELOG 5 BP'!$F25:$EE25)+SUMIF('SPACELOG 6 BP'!$F$2:$EE$2,AM$4,'SPACELOG 6 BP'!$F25:$EE25)+SUMIF('SPACELOG 7 BP'!$F$2:$EE$2,AM$4,'SPACELOG 7 BP'!$F25:$EE25)+SUMIF('SPACELOG 8 BP'!$F$2:$EE$2,AM$4,'SPACELOG 8 BP'!$F25:$EE25)+SUMIF('SPACELOG 9 BP'!$F$2:$EE$2,AM$4,'SPACELOG 9 BP'!$F25:$EE25)+SUMIF('SPACELOG 10 BP'!$F$2:$EE$2,AM$4,'SPACELOG 10 BP'!$F25:$EE25)+SUMIF('SPACELOG 11 BP'!$F$2:$EE$2,AM$4,'SPACELOG 11 BP'!$F25:$EE25)+SUMIF('SPACELOG 12 BP'!$F$2:$EE$2,AM$4,'SPACELOG 12 BP'!$F25:$EE25)</f>
        <v>750</v>
      </c>
      <c r="AN25" s="13">
        <f>SUMIF('reporting montigny'!$F$2:$EE$2,AN$4,'reporting montigny'!$F25:$EE25)+SUMIF('reporting boissy'!$F$2:$EE$2,AN$4,'reporting boissy'!$F25:$EE25)+SUMIF('reporting moussy'!$F$2:$EE$2,AN$4,'reporting moussy'!$F25:$EE25)+SUMIF('reporting trappes'!$F$2:$EE$2,AN$4,'reporting trappes'!$F25:$EE25)+SUMIF('SPACELOG 5 BP'!$F$2:$EE$2,AN$4,'SPACELOG 5 BP'!$F25:$EE25)+SUMIF('SPACELOG 6 BP'!$F$2:$EE$2,AN$4,'SPACELOG 6 BP'!$F25:$EE25)+SUMIF('SPACELOG 7 BP'!$F$2:$EE$2,AN$4,'SPACELOG 7 BP'!$F25:$EE25)+SUMIF('SPACELOG 8 BP'!$F$2:$EE$2,AN$4,'SPACELOG 8 BP'!$F25:$EE25)+SUMIF('SPACELOG 9 BP'!$F$2:$EE$2,AN$4,'SPACELOG 9 BP'!$F25:$EE25)+SUMIF('SPACELOG 10 BP'!$F$2:$EE$2,AN$4,'SPACELOG 10 BP'!$F25:$EE25)+SUMIF('SPACELOG 11 BP'!$F$2:$EE$2,AN$4,'SPACELOG 11 BP'!$F25:$EE25)+SUMIF('SPACELOG 12 BP'!$F$2:$EE$2,AN$4,'SPACELOG 12 BP'!$F25:$EE25)</f>
        <v>750</v>
      </c>
      <c r="AO25" s="13">
        <f>SUMIF('reporting montigny'!$F$2:$EE$2,AO$4,'reporting montigny'!$F25:$EE25)+SUMIF('reporting boissy'!$F$2:$EE$2,AO$4,'reporting boissy'!$F25:$EE25)+SUMIF('reporting moussy'!$F$2:$EE$2,AO$4,'reporting moussy'!$F25:$EE25)+SUMIF('reporting trappes'!$F$2:$EE$2,AO$4,'reporting trappes'!$F25:$EE25)+SUMIF('SPACELOG 5 BP'!$F$2:$EE$2,AO$4,'SPACELOG 5 BP'!$F25:$EE25)+SUMIF('SPACELOG 6 BP'!$F$2:$EE$2,AO$4,'SPACELOG 6 BP'!$F25:$EE25)+SUMIF('SPACELOG 7 BP'!$F$2:$EE$2,AO$4,'SPACELOG 7 BP'!$F25:$EE25)+SUMIF('SPACELOG 8 BP'!$F$2:$EE$2,AO$4,'SPACELOG 8 BP'!$F25:$EE25)+SUMIF('SPACELOG 9 BP'!$F$2:$EE$2,AO$4,'SPACELOG 9 BP'!$F25:$EE25)+SUMIF('SPACELOG 10 BP'!$F$2:$EE$2,AO$4,'SPACELOG 10 BP'!$F25:$EE25)+SUMIF('SPACELOG 11 BP'!$F$2:$EE$2,AO$4,'SPACELOG 11 BP'!$F25:$EE25)+SUMIF('SPACELOG 12 BP'!$F$2:$EE$2,AO$4,'SPACELOG 12 BP'!$F25:$EE25)</f>
        <v>750</v>
      </c>
      <c r="AP25" s="13">
        <f>SUMIF('reporting montigny'!$F$2:$EE$2,AP$4,'reporting montigny'!$F25:$EE25)+SUMIF('reporting boissy'!$F$2:$EE$2,AP$4,'reporting boissy'!$F25:$EE25)+SUMIF('reporting moussy'!$F$2:$EE$2,AP$4,'reporting moussy'!$F25:$EE25)+SUMIF('reporting trappes'!$F$2:$EE$2,AP$4,'reporting trappes'!$F25:$EE25)+SUMIF('SPACELOG 5 BP'!$F$2:$EE$2,AP$4,'SPACELOG 5 BP'!$F25:$EE25)+SUMIF('SPACELOG 6 BP'!$F$2:$EE$2,AP$4,'SPACELOG 6 BP'!$F25:$EE25)+SUMIF('SPACELOG 7 BP'!$F$2:$EE$2,AP$4,'SPACELOG 7 BP'!$F25:$EE25)+SUMIF('SPACELOG 8 BP'!$F$2:$EE$2,AP$4,'SPACELOG 8 BP'!$F25:$EE25)+SUMIF('SPACELOG 9 BP'!$F$2:$EE$2,AP$4,'SPACELOG 9 BP'!$F25:$EE25)+SUMIF('SPACELOG 10 BP'!$F$2:$EE$2,AP$4,'SPACELOG 10 BP'!$F25:$EE25)+SUMIF('SPACELOG 11 BP'!$F$2:$EE$2,AP$4,'SPACELOG 11 BP'!$F25:$EE25)+SUMIF('SPACELOG 12 BP'!$F$2:$EE$2,AP$4,'SPACELOG 12 BP'!$F25:$EE25)</f>
        <v>750</v>
      </c>
      <c r="AQ25" s="13">
        <f>SUMIF('reporting montigny'!$F$2:$EE$2,AQ$4,'reporting montigny'!$F25:$EE25)+SUMIF('reporting boissy'!$F$2:$EE$2,AQ$4,'reporting boissy'!$F25:$EE25)+SUMIF('reporting moussy'!$F$2:$EE$2,AQ$4,'reporting moussy'!$F25:$EE25)+SUMIF('reporting trappes'!$F$2:$EE$2,AQ$4,'reporting trappes'!$F25:$EE25)+SUMIF('SPACELOG 5 BP'!$F$2:$EE$2,AQ$4,'SPACELOG 5 BP'!$F25:$EE25)+SUMIF('SPACELOG 6 BP'!$F$2:$EE$2,AQ$4,'SPACELOG 6 BP'!$F25:$EE25)+SUMIF('SPACELOG 7 BP'!$F$2:$EE$2,AQ$4,'SPACELOG 7 BP'!$F25:$EE25)+SUMIF('SPACELOG 8 BP'!$F$2:$EE$2,AQ$4,'SPACELOG 8 BP'!$F25:$EE25)+SUMIF('SPACELOG 9 BP'!$F$2:$EE$2,AQ$4,'SPACELOG 9 BP'!$F25:$EE25)+SUMIF('SPACELOG 10 BP'!$F$2:$EE$2,AQ$4,'SPACELOG 10 BP'!$F25:$EE25)+SUMIF('SPACELOG 11 BP'!$F$2:$EE$2,AQ$4,'SPACELOG 11 BP'!$F25:$EE25)+SUMIF('SPACELOG 12 BP'!$F$2:$EE$2,AQ$4,'SPACELOG 12 BP'!$F25:$EE25)</f>
        <v>750</v>
      </c>
      <c r="AR25" s="14">
        <f t="shared" si="11"/>
        <v>9000</v>
      </c>
      <c r="AS25" s="13">
        <f>SUMIF('reporting montigny'!$F$2:$EE$2,AS$4,'reporting montigny'!$F25:$EE25)+SUMIF('reporting boissy'!$F$2:$EE$2,AS$4,'reporting boissy'!$F25:$EE25)+SUMIF('reporting moussy'!$F$2:$EE$2,AS$4,'reporting moussy'!$F25:$EE25)+SUMIF('reporting trappes'!$F$2:$EE$2,AS$4,'reporting trappes'!$F25:$EE25)+SUMIF('SPACELOG 5 BP'!$F$2:$EE$2,AS$4,'SPACELOG 5 BP'!$F25:$EE25)+SUMIF('SPACELOG 6 BP'!$F$2:$EE$2,AS$4,'SPACELOG 6 BP'!$F25:$EE25)+SUMIF('SPACELOG 7 BP'!$F$2:$EE$2,AS$4,'SPACELOG 7 BP'!$F25:$EE25)+SUMIF('SPACELOG 8 BP'!$F$2:$EE$2,AS$4,'SPACELOG 8 BP'!$F25:$EE25)+SUMIF('SPACELOG 9 BP'!$F$2:$EE$2,AS$4,'SPACELOG 9 BP'!$F25:$EE25)+SUMIF('SPACELOG 10 BP'!$F$2:$EE$2,AS$4,'SPACELOG 10 BP'!$F25:$EE25)+SUMIF('SPACELOG 11 BP'!$F$2:$EE$2,AS$4,'SPACELOG 11 BP'!$F25:$EE25)+SUMIF('SPACELOG 12 BP'!$F$2:$EE$2,AS$4,'SPACELOG 12 BP'!$F25:$EE25)</f>
        <v>750</v>
      </c>
      <c r="AT25" s="13">
        <f>SUMIF('reporting montigny'!$F$2:$EE$2,AT$4,'reporting montigny'!$F25:$EE25)+SUMIF('reporting boissy'!$F$2:$EE$2,AT$4,'reporting boissy'!$F25:$EE25)+SUMIF('reporting moussy'!$F$2:$EE$2,AT$4,'reporting moussy'!$F25:$EE25)+SUMIF('reporting trappes'!$F$2:$EE$2,AT$4,'reporting trappes'!$F25:$EE25)+SUMIF('SPACELOG 5 BP'!$F$2:$EE$2,AT$4,'SPACELOG 5 BP'!$F25:$EE25)+SUMIF('SPACELOG 6 BP'!$F$2:$EE$2,AT$4,'SPACELOG 6 BP'!$F25:$EE25)+SUMIF('SPACELOG 7 BP'!$F$2:$EE$2,AT$4,'SPACELOG 7 BP'!$F25:$EE25)+SUMIF('SPACELOG 8 BP'!$F$2:$EE$2,AT$4,'SPACELOG 8 BP'!$F25:$EE25)+SUMIF('SPACELOG 9 BP'!$F$2:$EE$2,AT$4,'SPACELOG 9 BP'!$F25:$EE25)+SUMIF('SPACELOG 10 BP'!$F$2:$EE$2,AT$4,'SPACELOG 10 BP'!$F25:$EE25)+SUMIF('SPACELOG 11 BP'!$F$2:$EE$2,AT$4,'SPACELOG 11 BP'!$F25:$EE25)+SUMIF('SPACELOG 12 BP'!$F$2:$EE$2,AT$4,'SPACELOG 12 BP'!$F25:$EE25)</f>
        <v>750</v>
      </c>
      <c r="AU25" s="13">
        <f>SUMIF('reporting montigny'!$F$2:$EE$2,AU$4,'reporting montigny'!$F25:$EE25)+SUMIF('reporting boissy'!$F$2:$EE$2,AU$4,'reporting boissy'!$F25:$EE25)+SUMIF('reporting moussy'!$F$2:$EE$2,AU$4,'reporting moussy'!$F25:$EE25)+SUMIF('reporting trappes'!$F$2:$EE$2,AU$4,'reporting trappes'!$F25:$EE25)+SUMIF('SPACELOG 5 BP'!$F$2:$EE$2,AU$4,'SPACELOG 5 BP'!$F25:$EE25)+SUMIF('SPACELOG 6 BP'!$F$2:$EE$2,AU$4,'SPACELOG 6 BP'!$F25:$EE25)+SUMIF('SPACELOG 7 BP'!$F$2:$EE$2,AU$4,'SPACELOG 7 BP'!$F25:$EE25)+SUMIF('SPACELOG 8 BP'!$F$2:$EE$2,AU$4,'SPACELOG 8 BP'!$F25:$EE25)+SUMIF('SPACELOG 9 BP'!$F$2:$EE$2,AU$4,'SPACELOG 9 BP'!$F25:$EE25)+SUMIF('SPACELOG 10 BP'!$F$2:$EE$2,AU$4,'SPACELOG 10 BP'!$F25:$EE25)+SUMIF('SPACELOG 11 BP'!$F$2:$EE$2,AU$4,'SPACELOG 11 BP'!$F25:$EE25)+SUMIF('SPACELOG 12 BP'!$F$2:$EE$2,AU$4,'SPACELOG 12 BP'!$F25:$EE25)</f>
        <v>750</v>
      </c>
      <c r="AV25" s="13">
        <f>SUMIF('reporting montigny'!$F$2:$EE$2,AV$4,'reporting montigny'!$F25:$EE25)+SUMIF('reporting boissy'!$F$2:$EE$2,AV$4,'reporting boissy'!$F25:$EE25)+SUMIF('reporting moussy'!$F$2:$EE$2,AV$4,'reporting moussy'!$F25:$EE25)+SUMIF('reporting trappes'!$F$2:$EE$2,AV$4,'reporting trappes'!$F25:$EE25)+SUMIF('SPACELOG 5 BP'!$F$2:$EE$2,AV$4,'SPACELOG 5 BP'!$F25:$EE25)+SUMIF('SPACELOG 6 BP'!$F$2:$EE$2,AV$4,'SPACELOG 6 BP'!$F25:$EE25)+SUMIF('SPACELOG 7 BP'!$F$2:$EE$2,AV$4,'SPACELOG 7 BP'!$F25:$EE25)+SUMIF('SPACELOG 8 BP'!$F$2:$EE$2,AV$4,'SPACELOG 8 BP'!$F25:$EE25)+SUMIF('SPACELOG 9 BP'!$F$2:$EE$2,AV$4,'SPACELOG 9 BP'!$F25:$EE25)+SUMIF('SPACELOG 10 BP'!$F$2:$EE$2,AV$4,'SPACELOG 10 BP'!$F25:$EE25)+SUMIF('SPACELOG 11 BP'!$F$2:$EE$2,AV$4,'SPACELOG 11 BP'!$F25:$EE25)+SUMIF('SPACELOG 12 BP'!$F$2:$EE$2,AV$4,'SPACELOG 12 BP'!$F25:$EE25)</f>
        <v>750</v>
      </c>
      <c r="AW25" s="13">
        <f>SUMIF('reporting montigny'!$F$2:$EE$2,AW$4,'reporting montigny'!$F25:$EE25)+SUMIF('reporting boissy'!$F$2:$EE$2,AW$4,'reporting boissy'!$F25:$EE25)+SUMIF('reporting moussy'!$F$2:$EE$2,AW$4,'reporting moussy'!$F25:$EE25)+SUMIF('reporting trappes'!$F$2:$EE$2,AW$4,'reporting trappes'!$F25:$EE25)+SUMIF('SPACELOG 5 BP'!$F$2:$EE$2,AW$4,'SPACELOG 5 BP'!$F25:$EE25)+SUMIF('SPACELOG 6 BP'!$F$2:$EE$2,AW$4,'SPACELOG 6 BP'!$F25:$EE25)+SUMIF('SPACELOG 7 BP'!$F$2:$EE$2,AW$4,'SPACELOG 7 BP'!$F25:$EE25)+SUMIF('SPACELOG 8 BP'!$F$2:$EE$2,AW$4,'SPACELOG 8 BP'!$F25:$EE25)+SUMIF('SPACELOG 9 BP'!$F$2:$EE$2,AW$4,'SPACELOG 9 BP'!$F25:$EE25)+SUMIF('SPACELOG 10 BP'!$F$2:$EE$2,AW$4,'SPACELOG 10 BP'!$F25:$EE25)+SUMIF('SPACELOG 11 BP'!$F$2:$EE$2,AW$4,'SPACELOG 11 BP'!$F25:$EE25)+SUMIF('SPACELOG 12 BP'!$F$2:$EE$2,AW$4,'SPACELOG 12 BP'!$F25:$EE25)</f>
        <v>750</v>
      </c>
      <c r="AX25" s="13">
        <f>SUMIF('reporting montigny'!$F$2:$EE$2,AX$4,'reporting montigny'!$F25:$EE25)+SUMIF('reporting boissy'!$F$2:$EE$2,AX$4,'reporting boissy'!$F25:$EE25)+SUMIF('reporting moussy'!$F$2:$EE$2,AX$4,'reporting moussy'!$F25:$EE25)+SUMIF('reporting trappes'!$F$2:$EE$2,AX$4,'reporting trappes'!$F25:$EE25)+SUMIF('SPACELOG 5 BP'!$F$2:$EE$2,AX$4,'SPACELOG 5 BP'!$F25:$EE25)+SUMIF('SPACELOG 6 BP'!$F$2:$EE$2,AX$4,'SPACELOG 6 BP'!$F25:$EE25)+SUMIF('SPACELOG 7 BP'!$F$2:$EE$2,AX$4,'SPACELOG 7 BP'!$F25:$EE25)+SUMIF('SPACELOG 8 BP'!$F$2:$EE$2,AX$4,'SPACELOG 8 BP'!$F25:$EE25)+SUMIF('SPACELOG 9 BP'!$F$2:$EE$2,AX$4,'SPACELOG 9 BP'!$F25:$EE25)+SUMIF('SPACELOG 10 BP'!$F$2:$EE$2,AX$4,'SPACELOG 10 BP'!$F25:$EE25)+SUMIF('SPACELOG 11 BP'!$F$2:$EE$2,AX$4,'SPACELOG 11 BP'!$F25:$EE25)+SUMIF('SPACELOG 12 BP'!$F$2:$EE$2,AX$4,'SPACELOG 12 BP'!$F25:$EE25)</f>
        <v>750</v>
      </c>
      <c r="AY25" s="13">
        <f>SUMIF('reporting montigny'!$F$2:$EE$2,AY$4,'reporting montigny'!$F25:$EE25)+SUMIF('reporting boissy'!$F$2:$EE$2,AY$4,'reporting boissy'!$F25:$EE25)+SUMIF('reporting moussy'!$F$2:$EE$2,AY$4,'reporting moussy'!$F25:$EE25)+SUMIF('reporting trappes'!$F$2:$EE$2,AY$4,'reporting trappes'!$F25:$EE25)+SUMIF('SPACELOG 5 BP'!$F$2:$EE$2,AY$4,'SPACELOG 5 BP'!$F25:$EE25)+SUMIF('SPACELOG 6 BP'!$F$2:$EE$2,AY$4,'SPACELOG 6 BP'!$F25:$EE25)+SUMIF('SPACELOG 7 BP'!$F$2:$EE$2,AY$4,'SPACELOG 7 BP'!$F25:$EE25)+SUMIF('SPACELOG 8 BP'!$F$2:$EE$2,AY$4,'SPACELOG 8 BP'!$F25:$EE25)+SUMIF('SPACELOG 9 BP'!$F$2:$EE$2,AY$4,'SPACELOG 9 BP'!$F25:$EE25)+SUMIF('SPACELOG 10 BP'!$F$2:$EE$2,AY$4,'SPACELOG 10 BP'!$F25:$EE25)+SUMIF('SPACELOG 11 BP'!$F$2:$EE$2,AY$4,'SPACELOG 11 BP'!$F25:$EE25)+SUMIF('SPACELOG 12 BP'!$F$2:$EE$2,AY$4,'SPACELOG 12 BP'!$F25:$EE25)</f>
        <v>750</v>
      </c>
      <c r="AZ25" s="13">
        <f>SUMIF('reporting montigny'!$F$2:$EE$2,AZ$4,'reporting montigny'!$F25:$EE25)+SUMIF('reporting boissy'!$F$2:$EE$2,AZ$4,'reporting boissy'!$F25:$EE25)+SUMIF('reporting moussy'!$F$2:$EE$2,AZ$4,'reporting moussy'!$F25:$EE25)+SUMIF('reporting trappes'!$F$2:$EE$2,AZ$4,'reporting trappes'!$F25:$EE25)+SUMIF('SPACELOG 5 BP'!$F$2:$EE$2,AZ$4,'SPACELOG 5 BP'!$F25:$EE25)+SUMIF('SPACELOG 6 BP'!$F$2:$EE$2,AZ$4,'SPACELOG 6 BP'!$F25:$EE25)+SUMIF('SPACELOG 7 BP'!$F$2:$EE$2,AZ$4,'SPACELOG 7 BP'!$F25:$EE25)+SUMIF('SPACELOG 8 BP'!$F$2:$EE$2,AZ$4,'SPACELOG 8 BP'!$F25:$EE25)+SUMIF('SPACELOG 9 BP'!$F$2:$EE$2,AZ$4,'SPACELOG 9 BP'!$F25:$EE25)+SUMIF('SPACELOG 10 BP'!$F$2:$EE$2,AZ$4,'SPACELOG 10 BP'!$F25:$EE25)+SUMIF('SPACELOG 11 BP'!$F$2:$EE$2,AZ$4,'SPACELOG 11 BP'!$F25:$EE25)+SUMIF('SPACELOG 12 BP'!$F$2:$EE$2,AZ$4,'SPACELOG 12 BP'!$F25:$EE25)</f>
        <v>750</v>
      </c>
      <c r="BA25" s="13">
        <f>SUMIF('reporting montigny'!$F$2:$EE$2,BA$4,'reporting montigny'!$F25:$EE25)+SUMIF('reporting boissy'!$F$2:$EE$2,BA$4,'reporting boissy'!$F25:$EE25)+SUMIF('reporting moussy'!$F$2:$EE$2,BA$4,'reporting moussy'!$F25:$EE25)+SUMIF('reporting trappes'!$F$2:$EE$2,BA$4,'reporting trappes'!$F25:$EE25)+SUMIF('SPACELOG 5 BP'!$F$2:$EE$2,BA$4,'SPACELOG 5 BP'!$F25:$EE25)+SUMIF('SPACELOG 6 BP'!$F$2:$EE$2,BA$4,'SPACELOG 6 BP'!$F25:$EE25)+SUMIF('SPACELOG 7 BP'!$F$2:$EE$2,BA$4,'SPACELOG 7 BP'!$F25:$EE25)+SUMIF('SPACELOG 8 BP'!$F$2:$EE$2,BA$4,'SPACELOG 8 BP'!$F25:$EE25)+SUMIF('SPACELOG 9 BP'!$F$2:$EE$2,BA$4,'SPACELOG 9 BP'!$F25:$EE25)+SUMIF('SPACELOG 10 BP'!$F$2:$EE$2,BA$4,'SPACELOG 10 BP'!$F25:$EE25)+SUMIF('SPACELOG 11 BP'!$F$2:$EE$2,BA$4,'SPACELOG 11 BP'!$F25:$EE25)+SUMIF('SPACELOG 12 BP'!$F$2:$EE$2,BA$4,'SPACELOG 12 BP'!$F25:$EE25)</f>
        <v>750</v>
      </c>
      <c r="BB25" s="13">
        <f>SUMIF('reporting montigny'!$F$2:$EE$2,BB$4,'reporting montigny'!$F25:$EE25)+SUMIF('reporting boissy'!$F$2:$EE$2,BB$4,'reporting boissy'!$F25:$EE25)+SUMIF('reporting moussy'!$F$2:$EE$2,BB$4,'reporting moussy'!$F25:$EE25)+SUMIF('reporting trappes'!$F$2:$EE$2,BB$4,'reporting trappes'!$F25:$EE25)+SUMIF('SPACELOG 5 BP'!$F$2:$EE$2,BB$4,'SPACELOG 5 BP'!$F25:$EE25)+SUMIF('SPACELOG 6 BP'!$F$2:$EE$2,BB$4,'SPACELOG 6 BP'!$F25:$EE25)+SUMIF('SPACELOG 7 BP'!$F$2:$EE$2,BB$4,'SPACELOG 7 BP'!$F25:$EE25)+SUMIF('SPACELOG 8 BP'!$F$2:$EE$2,BB$4,'SPACELOG 8 BP'!$F25:$EE25)+SUMIF('SPACELOG 9 BP'!$F$2:$EE$2,BB$4,'SPACELOG 9 BP'!$F25:$EE25)+SUMIF('SPACELOG 10 BP'!$F$2:$EE$2,BB$4,'SPACELOG 10 BP'!$F25:$EE25)+SUMIF('SPACELOG 11 BP'!$F$2:$EE$2,BB$4,'SPACELOG 11 BP'!$F25:$EE25)+SUMIF('SPACELOG 12 BP'!$F$2:$EE$2,BB$4,'SPACELOG 12 BP'!$F25:$EE25)</f>
        <v>750</v>
      </c>
      <c r="BC25" s="13">
        <f>SUMIF('reporting montigny'!$F$2:$EE$2,BC$4,'reporting montigny'!$F25:$EE25)+SUMIF('reporting boissy'!$F$2:$EE$2,BC$4,'reporting boissy'!$F25:$EE25)+SUMIF('reporting moussy'!$F$2:$EE$2,BC$4,'reporting moussy'!$F25:$EE25)+SUMIF('reporting trappes'!$F$2:$EE$2,BC$4,'reporting trappes'!$F25:$EE25)+SUMIF('SPACELOG 5 BP'!$F$2:$EE$2,BC$4,'SPACELOG 5 BP'!$F25:$EE25)+SUMIF('SPACELOG 6 BP'!$F$2:$EE$2,BC$4,'SPACELOG 6 BP'!$F25:$EE25)+SUMIF('SPACELOG 7 BP'!$F$2:$EE$2,BC$4,'SPACELOG 7 BP'!$F25:$EE25)+SUMIF('SPACELOG 8 BP'!$F$2:$EE$2,BC$4,'SPACELOG 8 BP'!$F25:$EE25)+SUMIF('SPACELOG 9 BP'!$F$2:$EE$2,BC$4,'SPACELOG 9 BP'!$F25:$EE25)+SUMIF('SPACELOG 10 BP'!$F$2:$EE$2,BC$4,'SPACELOG 10 BP'!$F25:$EE25)+SUMIF('SPACELOG 11 BP'!$F$2:$EE$2,BC$4,'SPACELOG 11 BP'!$F25:$EE25)+SUMIF('SPACELOG 12 BP'!$F$2:$EE$2,BC$4,'SPACELOG 12 BP'!$F25:$EE25)</f>
        <v>750</v>
      </c>
      <c r="BD25" s="13">
        <f>SUMIF('reporting montigny'!$F$2:$EE$2,BD$4,'reporting montigny'!$F25:$EE25)+SUMIF('reporting boissy'!$F$2:$EE$2,BD$4,'reporting boissy'!$F25:$EE25)+SUMIF('reporting moussy'!$F$2:$EE$2,BD$4,'reporting moussy'!$F25:$EE25)+SUMIF('reporting trappes'!$F$2:$EE$2,BD$4,'reporting trappes'!$F25:$EE25)+SUMIF('SPACELOG 5 BP'!$F$2:$EE$2,BD$4,'SPACELOG 5 BP'!$F25:$EE25)+SUMIF('SPACELOG 6 BP'!$F$2:$EE$2,BD$4,'SPACELOG 6 BP'!$F25:$EE25)+SUMIF('SPACELOG 7 BP'!$F$2:$EE$2,BD$4,'SPACELOG 7 BP'!$F25:$EE25)+SUMIF('SPACELOG 8 BP'!$F$2:$EE$2,BD$4,'SPACELOG 8 BP'!$F25:$EE25)+SUMIF('SPACELOG 9 BP'!$F$2:$EE$2,BD$4,'SPACELOG 9 BP'!$F25:$EE25)+SUMIF('SPACELOG 10 BP'!$F$2:$EE$2,BD$4,'SPACELOG 10 BP'!$F25:$EE25)+SUMIF('SPACELOG 11 BP'!$F$2:$EE$2,BD$4,'SPACELOG 11 BP'!$F25:$EE25)+SUMIF('SPACELOG 12 BP'!$F$2:$EE$2,BD$4,'SPACELOG 12 BP'!$F25:$EE25)</f>
        <v>750</v>
      </c>
      <c r="BE25" s="14">
        <f t="shared" si="12"/>
        <v>9000</v>
      </c>
      <c r="BF25" s="13">
        <f>SUMIF('reporting montigny'!$F$2:$EE$2,BF$4,'reporting montigny'!$F25:$EE25)+SUMIF('reporting boissy'!$F$2:$EE$2,BF$4,'reporting boissy'!$F25:$EE25)+SUMIF('reporting moussy'!$F$2:$EE$2,BF$4,'reporting moussy'!$F25:$EE25)+SUMIF('reporting trappes'!$F$2:$EE$2,BF$4,'reporting trappes'!$F25:$EE25)+SUMIF('SPACELOG 5 BP'!$F$2:$EE$2,BF$4,'SPACELOG 5 BP'!$F25:$EE25)+SUMIF('SPACELOG 6 BP'!$F$2:$EE$2,BF$4,'SPACELOG 6 BP'!$F25:$EE25)+SUMIF('SPACELOG 7 BP'!$F$2:$EE$2,BF$4,'SPACELOG 7 BP'!$F25:$EE25)+SUMIF('SPACELOG 8 BP'!$F$2:$EE$2,BF$4,'SPACELOG 8 BP'!$F25:$EE25)+SUMIF('SPACELOG 9 BP'!$F$2:$EE$2,BF$4,'SPACELOG 9 BP'!$F25:$EE25)+SUMIF('SPACELOG 10 BP'!$F$2:$EE$2,BF$4,'SPACELOG 10 BP'!$F25:$EE25)+SUMIF('SPACELOG 11 BP'!$F$2:$EE$2,BF$4,'SPACELOG 11 BP'!$F25:$EE25)+SUMIF('SPACELOG 12 BP'!$F$2:$EE$2,BF$4,'SPACELOG 12 BP'!$F25:$EE25)</f>
        <v>750</v>
      </c>
      <c r="BG25" s="13">
        <f>SUMIF('reporting montigny'!$F$2:$EE$2,BG$4,'reporting montigny'!$F25:$EE25)+SUMIF('reporting boissy'!$F$2:$EE$2,BG$4,'reporting boissy'!$F25:$EE25)+SUMIF('reporting moussy'!$F$2:$EE$2,BG$4,'reporting moussy'!$F25:$EE25)+SUMIF('reporting trappes'!$F$2:$EE$2,BG$4,'reporting trappes'!$F25:$EE25)+SUMIF('SPACELOG 5 BP'!$F$2:$EE$2,BG$4,'SPACELOG 5 BP'!$F25:$EE25)+SUMIF('SPACELOG 6 BP'!$F$2:$EE$2,BG$4,'SPACELOG 6 BP'!$F25:$EE25)+SUMIF('SPACELOG 7 BP'!$F$2:$EE$2,BG$4,'SPACELOG 7 BP'!$F25:$EE25)+SUMIF('SPACELOG 8 BP'!$F$2:$EE$2,BG$4,'SPACELOG 8 BP'!$F25:$EE25)+SUMIF('SPACELOG 9 BP'!$F$2:$EE$2,BG$4,'SPACELOG 9 BP'!$F25:$EE25)+SUMIF('SPACELOG 10 BP'!$F$2:$EE$2,BG$4,'SPACELOG 10 BP'!$F25:$EE25)+SUMIF('SPACELOG 11 BP'!$F$2:$EE$2,BG$4,'SPACELOG 11 BP'!$F25:$EE25)+SUMIF('SPACELOG 12 BP'!$F$2:$EE$2,BG$4,'SPACELOG 12 BP'!$F25:$EE25)</f>
        <v>750</v>
      </c>
      <c r="BH25" s="13">
        <f>SUMIF('reporting montigny'!$F$2:$EE$2,BH$4,'reporting montigny'!$F25:$EE25)+SUMIF('reporting boissy'!$F$2:$EE$2,BH$4,'reporting boissy'!$F25:$EE25)+SUMIF('reporting moussy'!$F$2:$EE$2,BH$4,'reporting moussy'!$F25:$EE25)+SUMIF('reporting trappes'!$F$2:$EE$2,BH$4,'reporting trappes'!$F25:$EE25)+SUMIF('SPACELOG 5 BP'!$F$2:$EE$2,BH$4,'SPACELOG 5 BP'!$F25:$EE25)+SUMIF('SPACELOG 6 BP'!$F$2:$EE$2,BH$4,'SPACELOG 6 BP'!$F25:$EE25)+SUMIF('SPACELOG 7 BP'!$F$2:$EE$2,BH$4,'SPACELOG 7 BP'!$F25:$EE25)+SUMIF('SPACELOG 8 BP'!$F$2:$EE$2,BH$4,'SPACELOG 8 BP'!$F25:$EE25)+SUMIF('SPACELOG 9 BP'!$F$2:$EE$2,BH$4,'SPACELOG 9 BP'!$F25:$EE25)+SUMIF('SPACELOG 10 BP'!$F$2:$EE$2,BH$4,'SPACELOG 10 BP'!$F25:$EE25)+SUMIF('SPACELOG 11 BP'!$F$2:$EE$2,BH$4,'SPACELOG 11 BP'!$F25:$EE25)+SUMIF('SPACELOG 12 BP'!$F$2:$EE$2,BH$4,'SPACELOG 12 BP'!$F25:$EE25)</f>
        <v>750</v>
      </c>
      <c r="BI25" s="13">
        <f>SUMIF('reporting montigny'!$F$2:$EE$2,BI$4,'reporting montigny'!$F25:$EE25)+SUMIF('reporting boissy'!$F$2:$EE$2,BI$4,'reporting boissy'!$F25:$EE25)+SUMIF('reporting moussy'!$F$2:$EE$2,BI$4,'reporting moussy'!$F25:$EE25)+SUMIF('reporting trappes'!$F$2:$EE$2,BI$4,'reporting trappes'!$F25:$EE25)+SUMIF('SPACELOG 5 BP'!$F$2:$EE$2,BI$4,'SPACELOG 5 BP'!$F25:$EE25)+SUMIF('SPACELOG 6 BP'!$F$2:$EE$2,BI$4,'SPACELOG 6 BP'!$F25:$EE25)+SUMIF('SPACELOG 7 BP'!$F$2:$EE$2,BI$4,'SPACELOG 7 BP'!$F25:$EE25)+SUMIF('SPACELOG 8 BP'!$F$2:$EE$2,BI$4,'SPACELOG 8 BP'!$F25:$EE25)+SUMIF('SPACELOG 9 BP'!$F$2:$EE$2,BI$4,'SPACELOG 9 BP'!$F25:$EE25)+SUMIF('SPACELOG 10 BP'!$F$2:$EE$2,BI$4,'SPACELOG 10 BP'!$F25:$EE25)+SUMIF('SPACELOG 11 BP'!$F$2:$EE$2,BI$4,'SPACELOG 11 BP'!$F25:$EE25)+SUMIF('SPACELOG 12 BP'!$F$2:$EE$2,BI$4,'SPACELOG 12 BP'!$F25:$EE25)</f>
        <v>750</v>
      </c>
      <c r="BJ25" s="13">
        <f>SUMIF('reporting montigny'!$F$2:$EE$2,BJ$4,'reporting montigny'!$F25:$EE25)+SUMIF('reporting boissy'!$F$2:$EE$2,BJ$4,'reporting boissy'!$F25:$EE25)+SUMIF('reporting moussy'!$F$2:$EE$2,BJ$4,'reporting moussy'!$F25:$EE25)+SUMIF('reporting trappes'!$F$2:$EE$2,BJ$4,'reporting trappes'!$F25:$EE25)+SUMIF('SPACELOG 5 BP'!$F$2:$EE$2,BJ$4,'SPACELOG 5 BP'!$F25:$EE25)+SUMIF('SPACELOG 6 BP'!$F$2:$EE$2,BJ$4,'SPACELOG 6 BP'!$F25:$EE25)+SUMIF('SPACELOG 7 BP'!$F$2:$EE$2,BJ$4,'SPACELOG 7 BP'!$F25:$EE25)+SUMIF('SPACELOG 8 BP'!$F$2:$EE$2,BJ$4,'SPACELOG 8 BP'!$F25:$EE25)+SUMIF('SPACELOG 9 BP'!$F$2:$EE$2,BJ$4,'SPACELOG 9 BP'!$F25:$EE25)+SUMIF('SPACELOG 10 BP'!$F$2:$EE$2,BJ$4,'SPACELOG 10 BP'!$F25:$EE25)+SUMIF('SPACELOG 11 BP'!$F$2:$EE$2,BJ$4,'SPACELOG 11 BP'!$F25:$EE25)+SUMIF('SPACELOG 12 BP'!$F$2:$EE$2,BJ$4,'SPACELOG 12 BP'!$F25:$EE25)</f>
        <v>750</v>
      </c>
      <c r="BK25" s="13">
        <f>SUMIF('reporting montigny'!$F$2:$EE$2,BK$4,'reporting montigny'!$F25:$EE25)+SUMIF('reporting boissy'!$F$2:$EE$2,BK$4,'reporting boissy'!$F25:$EE25)+SUMIF('reporting moussy'!$F$2:$EE$2,BK$4,'reporting moussy'!$F25:$EE25)+SUMIF('reporting trappes'!$F$2:$EE$2,BK$4,'reporting trappes'!$F25:$EE25)+SUMIF('SPACELOG 5 BP'!$F$2:$EE$2,BK$4,'SPACELOG 5 BP'!$F25:$EE25)+SUMIF('SPACELOG 6 BP'!$F$2:$EE$2,BK$4,'SPACELOG 6 BP'!$F25:$EE25)+SUMIF('SPACELOG 7 BP'!$F$2:$EE$2,BK$4,'SPACELOG 7 BP'!$F25:$EE25)+SUMIF('SPACELOG 8 BP'!$F$2:$EE$2,BK$4,'SPACELOG 8 BP'!$F25:$EE25)+SUMIF('SPACELOG 9 BP'!$F$2:$EE$2,BK$4,'SPACELOG 9 BP'!$F25:$EE25)+SUMIF('SPACELOG 10 BP'!$F$2:$EE$2,BK$4,'SPACELOG 10 BP'!$F25:$EE25)+SUMIF('SPACELOG 11 BP'!$F$2:$EE$2,BK$4,'SPACELOG 11 BP'!$F25:$EE25)+SUMIF('SPACELOG 12 BP'!$F$2:$EE$2,BK$4,'SPACELOG 12 BP'!$F25:$EE25)</f>
        <v>750</v>
      </c>
      <c r="BL25" s="13">
        <f>SUMIF('reporting montigny'!$F$2:$EE$2,BL$4,'reporting montigny'!$F25:$EE25)+SUMIF('reporting boissy'!$F$2:$EE$2,BL$4,'reporting boissy'!$F25:$EE25)+SUMIF('reporting moussy'!$F$2:$EE$2,BL$4,'reporting moussy'!$F25:$EE25)+SUMIF('reporting trappes'!$F$2:$EE$2,BL$4,'reporting trappes'!$F25:$EE25)+SUMIF('SPACELOG 5 BP'!$F$2:$EE$2,BL$4,'SPACELOG 5 BP'!$F25:$EE25)+SUMIF('SPACELOG 6 BP'!$F$2:$EE$2,BL$4,'SPACELOG 6 BP'!$F25:$EE25)+SUMIF('SPACELOG 7 BP'!$F$2:$EE$2,BL$4,'SPACELOG 7 BP'!$F25:$EE25)+SUMIF('SPACELOG 8 BP'!$F$2:$EE$2,BL$4,'SPACELOG 8 BP'!$F25:$EE25)+SUMIF('SPACELOG 9 BP'!$F$2:$EE$2,BL$4,'SPACELOG 9 BP'!$F25:$EE25)+SUMIF('SPACELOG 10 BP'!$F$2:$EE$2,BL$4,'SPACELOG 10 BP'!$F25:$EE25)+SUMIF('SPACELOG 11 BP'!$F$2:$EE$2,BL$4,'SPACELOG 11 BP'!$F25:$EE25)+SUMIF('SPACELOG 12 BP'!$F$2:$EE$2,BL$4,'SPACELOG 12 BP'!$F25:$EE25)</f>
        <v>750</v>
      </c>
      <c r="BM25" s="13">
        <f>SUMIF('reporting montigny'!$F$2:$EE$2,BM$4,'reporting montigny'!$F25:$EE25)+SUMIF('reporting boissy'!$F$2:$EE$2,BM$4,'reporting boissy'!$F25:$EE25)+SUMIF('reporting moussy'!$F$2:$EE$2,BM$4,'reporting moussy'!$F25:$EE25)+SUMIF('reporting trappes'!$F$2:$EE$2,BM$4,'reporting trappes'!$F25:$EE25)+SUMIF('SPACELOG 5 BP'!$F$2:$EE$2,BM$4,'SPACELOG 5 BP'!$F25:$EE25)+SUMIF('SPACELOG 6 BP'!$F$2:$EE$2,BM$4,'SPACELOG 6 BP'!$F25:$EE25)+SUMIF('SPACELOG 7 BP'!$F$2:$EE$2,BM$4,'SPACELOG 7 BP'!$F25:$EE25)+SUMIF('SPACELOG 8 BP'!$F$2:$EE$2,BM$4,'SPACELOG 8 BP'!$F25:$EE25)+SUMIF('SPACELOG 9 BP'!$F$2:$EE$2,BM$4,'SPACELOG 9 BP'!$F25:$EE25)+SUMIF('SPACELOG 10 BP'!$F$2:$EE$2,BM$4,'SPACELOG 10 BP'!$F25:$EE25)+SUMIF('SPACELOG 11 BP'!$F$2:$EE$2,BM$4,'SPACELOG 11 BP'!$F25:$EE25)+SUMIF('SPACELOG 12 BP'!$F$2:$EE$2,BM$4,'SPACELOG 12 BP'!$F25:$EE25)</f>
        <v>750</v>
      </c>
      <c r="BN25" s="13">
        <f>SUMIF('reporting montigny'!$F$2:$EE$2,BN$4,'reporting montigny'!$F25:$EE25)+SUMIF('reporting boissy'!$F$2:$EE$2,BN$4,'reporting boissy'!$F25:$EE25)+SUMIF('reporting moussy'!$F$2:$EE$2,BN$4,'reporting moussy'!$F25:$EE25)+SUMIF('reporting trappes'!$F$2:$EE$2,BN$4,'reporting trappes'!$F25:$EE25)+SUMIF('SPACELOG 5 BP'!$F$2:$EE$2,BN$4,'SPACELOG 5 BP'!$F25:$EE25)+SUMIF('SPACELOG 6 BP'!$F$2:$EE$2,BN$4,'SPACELOG 6 BP'!$F25:$EE25)+SUMIF('SPACELOG 7 BP'!$F$2:$EE$2,BN$4,'SPACELOG 7 BP'!$F25:$EE25)+SUMIF('SPACELOG 8 BP'!$F$2:$EE$2,BN$4,'SPACELOG 8 BP'!$F25:$EE25)+SUMIF('SPACELOG 9 BP'!$F$2:$EE$2,BN$4,'SPACELOG 9 BP'!$F25:$EE25)+SUMIF('SPACELOG 10 BP'!$F$2:$EE$2,BN$4,'SPACELOG 10 BP'!$F25:$EE25)+SUMIF('SPACELOG 11 BP'!$F$2:$EE$2,BN$4,'SPACELOG 11 BP'!$F25:$EE25)+SUMIF('SPACELOG 12 BP'!$F$2:$EE$2,BN$4,'SPACELOG 12 BP'!$F25:$EE25)</f>
        <v>750</v>
      </c>
      <c r="BO25" s="13">
        <f>SUMIF('reporting montigny'!$F$2:$EE$2,BO$4,'reporting montigny'!$F25:$EE25)+SUMIF('reporting boissy'!$F$2:$EE$2,BO$4,'reporting boissy'!$F25:$EE25)+SUMIF('reporting moussy'!$F$2:$EE$2,BO$4,'reporting moussy'!$F25:$EE25)+SUMIF('reporting trappes'!$F$2:$EE$2,BO$4,'reporting trappes'!$F25:$EE25)+SUMIF('SPACELOG 5 BP'!$F$2:$EE$2,BO$4,'SPACELOG 5 BP'!$F25:$EE25)+SUMIF('SPACELOG 6 BP'!$F$2:$EE$2,BO$4,'SPACELOG 6 BP'!$F25:$EE25)+SUMIF('SPACELOG 7 BP'!$F$2:$EE$2,BO$4,'SPACELOG 7 BP'!$F25:$EE25)+SUMIF('SPACELOG 8 BP'!$F$2:$EE$2,BO$4,'SPACELOG 8 BP'!$F25:$EE25)+SUMIF('SPACELOG 9 BP'!$F$2:$EE$2,BO$4,'SPACELOG 9 BP'!$F25:$EE25)+SUMIF('SPACELOG 10 BP'!$F$2:$EE$2,BO$4,'SPACELOG 10 BP'!$F25:$EE25)+SUMIF('SPACELOG 11 BP'!$F$2:$EE$2,BO$4,'SPACELOG 11 BP'!$F25:$EE25)+SUMIF('SPACELOG 12 BP'!$F$2:$EE$2,BO$4,'SPACELOG 12 BP'!$F25:$EE25)</f>
        <v>750</v>
      </c>
      <c r="BP25" s="13">
        <f>SUMIF('reporting montigny'!$F$2:$EE$2,BP$4,'reporting montigny'!$F25:$EE25)+SUMIF('reporting boissy'!$F$2:$EE$2,BP$4,'reporting boissy'!$F25:$EE25)+SUMIF('reporting moussy'!$F$2:$EE$2,BP$4,'reporting moussy'!$F25:$EE25)+SUMIF('reporting trappes'!$F$2:$EE$2,BP$4,'reporting trappes'!$F25:$EE25)+SUMIF('SPACELOG 5 BP'!$F$2:$EE$2,BP$4,'SPACELOG 5 BP'!$F25:$EE25)+SUMIF('SPACELOG 6 BP'!$F$2:$EE$2,BP$4,'SPACELOG 6 BP'!$F25:$EE25)+SUMIF('SPACELOG 7 BP'!$F$2:$EE$2,BP$4,'SPACELOG 7 BP'!$F25:$EE25)+SUMIF('SPACELOG 8 BP'!$F$2:$EE$2,BP$4,'SPACELOG 8 BP'!$F25:$EE25)+SUMIF('SPACELOG 9 BP'!$F$2:$EE$2,BP$4,'SPACELOG 9 BP'!$F25:$EE25)+SUMIF('SPACELOG 10 BP'!$F$2:$EE$2,BP$4,'SPACELOG 10 BP'!$F25:$EE25)+SUMIF('SPACELOG 11 BP'!$F$2:$EE$2,BP$4,'SPACELOG 11 BP'!$F25:$EE25)+SUMIF('SPACELOG 12 BP'!$F$2:$EE$2,BP$4,'SPACELOG 12 BP'!$F25:$EE25)</f>
        <v>750</v>
      </c>
      <c r="BQ25" s="13">
        <f>SUMIF('reporting montigny'!$F$2:$EE$2,BQ$4,'reporting montigny'!$F25:$EE25)+SUMIF('reporting boissy'!$F$2:$EE$2,BQ$4,'reporting boissy'!$F25:$EE25)+SUMIF('reporting moussy'!$F$2:$EE$2,BQ$4,'reporting moussy'!$F25:$EE25)+SUMIF('reporting trappes'!$F$2:$EE$2,BQ$4,'reporting trappes'!$F25:$EE25)+SUMIF('SPACELOG 5 BP'!$F$2:$EE$2,BQ$4,'SPACELOG 5 BP'!$F25:$EE25)+SUMIF('SPACELOG 6 BP'!$F$2:$EE$2,BQ$4,'SPACELOG 6 BP'!$F25:$EE25)+SUMIF('SPACELOG 7 BP'!$F$2:$EE$2,BQ$4,'SPACELOG 7 BP'!$F25:$EE25)+SUMIF('SPACELOG 8 BP'!$F$2:$EE$2,BQ$4,'SPACELOG 8 BP'!$F25:$EE25)+SUMIF('SPACELOG 9 BP'!$F$2:$EE$2,BQ$4,'SPACELOG 9 BP'!$F25:$EE25)+SUMIF('SPACELOG 10 BP'!$F$2:$EE$2,BQ$4,'SPACELOG 10 BP'!$F25:$EE25)+SUMIF('SPACELOG 11 BP'!$F$2:$EE$2,BQ$4,'SPACELOG 11 BP'!$F25:$EE25)+SUMIF('SPACELOG 12 BP'!$F$2:$EE$2,BQ$4,'SPACELOG 12 BP'!$F25:$EE25)</f>
        <v>750</v>
      </c>
      <c r="BR25" s="14">
        <f t="shared" si="13"/>
        <v>9000</v>
      </c>
      <c r="BS25" s="13">
        <f>SUMIF('reporting montigny'!$F$2:$EE$2,BS$4,'reporting montigny'!$F25:$EE25)+SUMIF('reporting boissy'!$F$2:$EE$2,BS$4,'reporting boissy'!$F25:$EE25)+SUMIF('reporting moussy'!$F$2:$EE$2,BS$4,'reporting moussy'!$F25:$EE25)+SUMIF('reporting trappes'!$F$2:$EE$2,BS$4,'reporting trappes'!$F25:$EE25)+SUMIF('SPACELOG 5 BP'!$F$2:$EE$2,BS$4,'SPACELOG 5 BP'!$F25:$EE25)+SUMIF('SPACELOG 6 BP'!$F$2:$EE$2,BS$4,'SPACELOG 6 BP'!$F25:$EE25)+SUMIF('SPACELOG 7 BP'!$F$2:$EE$2,BS$4,'SPACELOG 7 BP'!$F25:$EE25)+SUMIF('SPACELOG 8 BP'!$F$2:$EE$2,BS$4,'SPACELOG 8 BP'!$F25:$EE25)+SUMIF('SPACELOG 9 BP'!$F$2:$EE$2,BS$4,'SPACELOG 9 BP'!$F25:$EE25)+SUMIF('SPACELOG 10 BP'!$F$2:$EE$2,BS$4,'SPACELOG 10 BP'!$F25:$EE25)+SUMIF('SPACELOG 11 BP'!$F$2:$EE$2,BS$4,'SPACELOG 11 BP'!$F25:$EE25)+SUMIF('SPACELOG 12 BP'!$F$2:$EE$2,BS$4,'SPACELOG 12 BP'!$F25:$EE25)</f>
        <v>750</v>
      </c>
      <c r="BT25" s="13">
        <f>SUMIF('reporting montigny'!$F$2:$EE$2,BT$4,'reporting montigny'!$F25:$EE25)+SUMIF('reporting boissy'!$F$2:$EE$2,BT$4,'reporting boissy'!$F25:$EE25)+SUMIF('reporting moussy'!$F$2:$EE$2,BT$4,'reporting moussy'!$F25:$EE25)+SUMIF('reporting trappes'!$F$2:$EE$2,BT$4,'reporting trappes'!$F25:$EE25)+SUMIF('SPACELOG 5 BP'!$F$2:$EE$2,BT$4,'SPACELOG 5 BP'!$F25:$EE25)+SUMIF('SPACELOG 6 BP'!$F$2:$EE$2,BT$4,'SPACELOG 6 BP'!$F25:$EE25)+SUMIF('SPACELOG 7 BP'!$F$2:$EE$2,BT$4,'SPACELOG 7 BP'!$F25:$EE25)+SUMIF('SPACELOG 8 BP'!$F$2:$EE$2,BT$4,'SPACELOG 8 BP'!$F25:$EE25)+SUMIF('SPACELOG 9 BP'!$F$2:$EE$2,BT$4,'SPACELOG 9 BP'!$F25:$EE25)+SUMIF('SPACELOG 10 BP'!$F$2:$EE$2,BT$4,'SPACELOG 10 BP'!$F25:$EE25)+SUMIF('SPACELOG 11 BP'!$F$2:$EE$2,BT$4,'SPACELOG 11 BP'!$F25:$EE25)+SUMIF('SPACELOG 12 BP'!$F$2:$EE$2,BT$4,'SPACELOG 12 BP'!$F25:$EE25)</f>
        <v>750</v>
      </c>
      <c r="BU25" s="13">
        <f>SUMIF('reporting montigny'!$F$2:$EE$2,BU$4,'reporting montigny'!$F25:$EE25)+SUMIF('reporting boissy'!$F$2:$EE$2,BU$4,'reporting boissy'!$F25:$EE25)+SUMIF('reporting moussy'!$F$2:$EE$2,BU$4,'reporting moussy'!$F25:$EE25)+SUMIF('reporting trappes'!$F$2:$EE$2,BU$4,'reporting trappes'!$F25:$EE25)+SUMIF('SPACELOG 5 BP'!$F$2:$EE$2,BU$4,'SPACELOG 5 BP'!$F25:$EE25)+SUMIF('SPACELOG 6 BP'!$F$2:$EE$2,BU$4,'SPACELOG 6 BP'!$F25:$EE25)+SUMIF('SPACELOG 7 BP'!$F$2:$EE$2,BU$4,'SPACELOG 7 BP'!$F25:$EE25)+SUMIF('SPACELOG 8 BP'!$F$2:$EE$2,BU$4,'SPACELOG 8 BP'!$F25:$EE25)+SUMIF('SPACELOG 9 BP'!$F$2:$EE$2,BU$4,'SPACELOG 9 BP'!$F25:$EE25)+SUMIF('SPACELOG 10 BP'!$F$2:$EE$2,BU$4,'SPACELOG 10 BP'!$F25:$EE25)+SUMIF('SPACELOG 11 BP'!$F$2:$EE$2,BU$4,'SPACELOG 11 BP'!$F25:$EE25)+SUMIF('SPACELOG 12 BP'!$F$2:$EE$2,BU$4,'SPACELOG 12 BP'!$F25:$EE25)</f>
        <v>750</v>
      </c>
      <c r="BV25" s="13">
        <f>SUMIF('reporting montigny'!$F$2:$EE$2,BV$4,'reporting montigny'!$F25:$EE25)+SUMIF('reporting boissy'!$F$2:$EE$2,BV$4,'reporting boissy'!$F25:$EE25)+SUMIF('reporting moussy'!$F$2:$EE$2,BV$4,'reporting moussy'!$F25:$EE25)+SUMIF('reporting trappes'!$F$2:$EE$2,BV$4,'reporting trappes'!$F25:$EE25)+SUMIF('SPACELOG 5 BP'!$F$2:$EE$2,BV$4,'SPACELOG 5 BP'!$F25:$EE25)+SUMIF('SPACELOG 6 BP'!$F$2:$EE$2,BV$4,'SPACELOG 6 BP'!$F25:$EE25)+SUMIF('SPACELOG 7 BP'!$F$2:$EE$2,BV$4,'SPACELOG 7 BP'!$F25:$EE25)+SUMIF('SPACELOG 8 BP'!$F$2:$EE$2,BV$4,'SPACELOG 8 BP'!$F25:$EE25)+SUMIF('SPACELOG 9 BP'!$F$2:$EE$2,BV$4,'SPACELOG 9 BP'!$F25:$EE25)+SUMIF('SPACELOG 10 BP'!$F$2:$EE$2,BV$4,'SPACELOG 10 BP'!$F25:$EE25)+SUMIF('SPACELOG 11 BP'!$F$2:$EE$2,BV$4,'SPACELOG 11 BP'!$F25:$EE25)+SUMIF('SPACELOG 12 BP'!$F$2:$EE$2,BV$4,'SPACELOG 12 BP'!$F25:$EE25)</f>
        <v>750</v>
      </c>
      <c r="BW25" s="13">
        <f>SUMIF('reporting montigny'!$F$2:$EE$2,BW$4,'reporting montigny'!$F25:$EE25)+SUMIF('reporting boissy'!$F$2:$EE$2,BW$4,'reporting boissy'!$F25:$EE25)+SUMIF('reporting moussy'!$F$2:$EE$2,BW$4,'reporting moussy'!$F25:$EE25)+SUMIF('reporting trappes'!$F$2:$EE$2,BW$4,'reporting trappes'!$F25:$EE25)+SUMIF('SPACELOG 5 BP'!$F$2:$EE$2,BW$4,'SPACELOG 5 BP'!$F25:$EE25)+SUMIF('SPACELOG 6 BP'!$F$2:$EE$2,BW$4,'SPACELOG 6 BP'!$F25:$EE25)+SUMIF('SPACELOG 7 BP'!$F$2:$EE$2,BW$4,'SPACELOG 7 BP'!$F25:$EE25)+SUMIF('SPACELOG 8 BP'!$F$2:$EE$2,BW$4,'SPACELOG 8 BP'!$F25:$EE25)+SUMIF('SPACELOG 9 BP'!$F$2:$EE$2,BW$4,'SPACELOG 9 BP'!$F25:$EE25)+SUMIF('SPACELOG 10 BP'!$F$2:$EE$2,BW$4,'SPACELOG 10 BP'!$F25:$EE25)+SUMIF('SPACELOG 11 BP'!$F$2:$EE$2,BW$4,'SPACELOG 11 BP'!$F25:$EE25)+SUMIF('SPACELOG 12 BP'!$F$2:$EE$2,BW$4,'SPACELOG 12 BP'!$F25:$EE25)</f>
        <v>750</v>
      </c>
      <c r="BX25" s="13">
        <f>SUMIF('reporting montigny'!$F$2:$EE$2,BX$4,'reporting montigny'!$F25:$EE25)+SUMIF('reporting boissy'!$F$2:$EE$2,BX$4,'reporting boissy'!$F25:$EE25)+SUMIF('reporting moussy'!$F$2:$EE$2,BX$4,'reporting moussy'!$F25:$EE25)+SUMIF('reporting trappes'!$F$2:$EE$2,BX$4,'reporting trappes'!$F25:$EE25)+SUMIF('SPACELOG 5 BP'!$F$2:$EE$2,BX$4,'SPACELOG 5 BP'!$F25:$EE25)+SUMIF('SPACELOG 6 BP'!$F$2:$EE$2,BX$4,'SPACELOG 6 BP'!$F25:$EE25)+SUMIF('SPACELOG 7 BP'!$F$2:$EE$2,BX$4,'SPACELOG 7 BP'!$F25:$EE25)+SUMIF('SPACELOG 8 BP'!$F$2:$EE$2,BX$4,'SPACELOG 8 BP'!$F25:$EE25)+SUMIF('SPACELOG 9 BP'!$F$2:$EE$2,BX$4,'SPACELOG 9 BP'!$F25:$EE25)+SUMIF('SPACELOG 10 BP'!$F$2:$EE$2,BX$4,'SPACELOG 10 BP'!$F25:$EE25)+SUMIF('SPACELOG 11 BP'!$F$2:$EE$2,BX$4,'SPACELOG 11 BP'!$F25:$EE25)+SUMIF('SPACELOG 12 BP'!$F$2:$EE$2,BX$4,'SPACELOG 12 BP'!$F25:$EE25)</f>
        <v>750</v>
      </c>
      <c r="BY25" s="13">
        <f>SUMIF('reporting montigny'!$F$2:$EE$2,BY$4,'reporting montigny'!$F25:$EE25)+SUMIF('reporting boissy'!$F$2:$EE$2,BY$4,'reporting boissy'!$F25:$EE25)+SUMIF('reporting moussy'!$F$2:$EE$2,BY$4,'reporting moussy'!$F25:$EE25)+SUMIF('reporting trappes'!$F$2:$EE$2,BY$4,'reporting trappes'!$F25:$EE25)+SUMIF('SPACELOG 5 BP'!$F$2:$EE$2,BY$4,'SPACELOG 5 BP'!$F25:$EE25)+SUMIF('SPACELOG 6 BP'!$F$2:$EE$2,BY$4,'SPACELOG 6 BP'!$F25:$EE25)+SUMIF('SPACELOG 7 BP'!$F$2:$EE$2,BY$4,'SPACELOG 7 BP'!$F25:$EE25)+SUMIF('SPACELOG 8 BP'!$F$2:$EE$2,BY$4,'SPACELOG 8 BP'!$F25:$EE25)+SUMIF('SPACELOG 9 BP'!$F$2:$EE$2,BY$4,'SPACELOG 9 BP'!$F25:$EE25)+SUMIF('SPACELOG 10 BP'!$F$2:$EE$2,BY$4,'SPACELOG 10 BP'!$F25:$EE25)+SUMIF('SPACELOG 11 BP'!$F$2:$EE$2,BY$4,'SPACELOG 11 BP'!$F25:$EE25)+SUMIF('SPACELOG 12 BP'!$F$2:$EE$2,BY$4,'SPACELOG 12 BP'!$F25:$EE25)</f>
        <v>750</v>
      </c>
      <c r="BZ25" s="13">
        <f>SUMIF('reporting montigny'!$F$2:$EE$2,BZ$4,'reporting montigny'!$F25:$EE25)+SUMIF('reporting boissy'!$F$2:$EE$2,BZ$4,'reporting boissy'!$F25:$EE25)+SUMIF('reporting moussy'!$F$2:$EE$2,BZ$4,'reporting moussy'!$F25:$EE25)+SUMIF('reporting trappes'!$F$2:$EE$2,BZ$4,'reporting trappes'!$F25:$EE25)+SUMIF('SPACELOG 5 BP'!$F$2:$EE$2,BZ$4,'SPACELOG 5 BP'!$F25:$EE25)+SUMIF('SPACELOG 6 BP'!$F$2:$EE$2,BZ$4,'SPACELOG 6 BP'!$F25:$EE25)+SUMIF('SPACELOG 7 BP'!$F$2:$EE$2,BZ$4,'SPACELOG 7 BP'!$F25:$EE25)+SUMIF('SPACELOG 8 BP'!$F$2:$EE$2,BZ$4,'SPACELOG 8 BP'!$F25:$EE25)+SUMIF('SPACELOG 9 BP'!$F$2:$EE$2,BZ$4,'SPACELOG 9 BP'!$F25:$EE25)+SUMIF('SPACELOG 10 BP'!$F$2:$EE$2,BZ$4,'SPACELOG 10 BP'!$F25:$EE25)+SUMIF('SPACELOG 11 BP'!$F$2:$EE$2,BZ$4,'SPACELOG 11 BP'!$F25:$EE25)+SUMIF('SPACELOG 12 BP'!$F$2:$EE$2,BZ$4,'SPACELOG 12 BP'!$F25:$EE25)</f>
        <v>750</v>
      </c>
      <c r="CA25" s="13">
        <f>SUMIF('reporting montigny'!$F$2:$EE$2,CA$4,'reporting montigny'!$F25:$EE25)+SUMIF('reporting boissy'!$F$2:$EE$2,CA$4,'reporting boissy'!$F25:$EE25)+SUMIF('reporting moussy'!$F$2:$EE$2,CA$4,'reporting moussy'!$F25:$EE25)+SUMIF('reporting trappes'!$F$2:$EE$2,CA$4,'reporting trappes'!$F25:$EE25)+SUMIF('SPACELOG 5 BP'!$F$2:$EE$2,CA$4,'SPACELOG 5 BP'!$F25:$EE25)+SUMIF('SPACELOG 6 BP'!$F$2:$EE$2,CA$4,'SPACELOG 6 BP'!$F25:$EE25)+SUMIF('SPACELOG 7 BP'!$F$2:$EE$2,CA$4,'SPACELOG 7 BP'!$F25:$EE25)+SUMIF('SPACELOG 8 BP'!$F$2:$EE$2,CA$4,'SPACELOG 8 BP'!$F25:$EE25)+SUMIF('SPACELOG 9 BP'!$F$2:$EE$2,CA$4,'SPACELOG 9 BP'!$F25:$EE25)+SUMIF('SPACELOG 10 BP'!$F$2:$EE$2,CA$4,'SPACELOG 10 BP'!$F25:$EE25)+SUMIF('SPACELOG 11 BP'!$F$2:$EE$2,CA$4,'SPACELOG 11 BP'!$F25:$EE25)+SUMIF('SPACELOG 12 BP'!$F$2:$EE$2,CA$4,'SPACELOG 12 BP'!$F25:$EE25)</f>
        <v>750</v>
      </c>
      <c r="CB25" s="13">
        <f>SUMIF('reporting montigny'!$F$2:$EE$2,CB$4,'reporting montigny'!$F25:$EE25)+SUMIF('reporting boissy'!$F$2:$EE$2,CB$4,'reporting boissy'!$F25:$EE25)+SUMIF('reporting moussy'!$F$2:$EE$2,CB$4,'reporting moussy'!$F25:$EE25)+SUMIF('reporting trappes'!$F$2:$EE$2,CB$4,'reporting trappes'!$F25:$EE25)+SUMIF('SPACELOG 5 BP'!$F$2:$EE$2,CB$4,'SPACELOG 5 BP'!$F25:$EE25)+SUMIF('SPACELOG 6 BP'!$F$2:$EE$2,CB$4,'SPACELOG 6 BP'!$F25:$EE25)+SUMIF('SPACELOG 7 BP'!$F$2:$EE$2,CB$4,'SPACELOG 7 BP'!$F25:$EE25)+SUMIF('SPACELOG 8 BP'!$F$2:$EE$2,CB$4,'SPACELOG 8 BP'!$F25:$EE25)+SUMIF('SPACELOG 9 BP'!$F$2:$EE$2,CB$4,'SPACELOG 9 BP'!$F25:$EE25)+SUMIF('SPACELOG 10 BP'!$F$2:$EE$2,CB$4,'SPACELOG 10 BP'!$F25:$EE25)+SUMIF('SPACELOG 11 BP'!$F$2:$EE$2,CB$4,'SPACELOG 11 BP'!$F25:$EE25)+SUMIF('SPACELOG 12 BP'!$F$2:$EE$2,CB$4,'SPACELOG 12 BP'!$F25:$EE25)</f>
        <v>750</v>
      </c>
      <c r="CC25" s="13">
        <f>SUMIF('reporting montigny'!$F$2:$EE$2,CC$4,'reporting montigny'!$F25:$EE25)+SUMIF('reporting boissy'!$F$2:$EE$2,CC$4,'reporting boissy'!$F25:$EE25)+SUMIF('reporting moussy'!$F$2:$EE$2,CC$4,'reporting moussy'!$F25:$EE25)+SUMIF('reporting trappes'!$F$2:$EE$2,CC$4,'reporting trappes'!$F25:$EE25)+SUMIF('SPACELOG 5 BP'!$F$2:$EE$2,CC$4,'SPACELOG 5 BP'!$F25:$EE25)+SUMIF('SPACELOG 6 BP'!$F$2:$EE$2,CC$4,'SPACELOG 6 BP'!$F25:$EE25)+SUMIF('SPACELOG 7 BP'!$F$2:$EE$2,CC$4,'SPACELOG 7 BP'!$F25:$EE25)+SUMIF('SPACELOG 8 BP'!$F$2:$EE$2,CC$4,'SPACELOG 8 BP'!$F25:$EE25)+SUMIF('SPACELOG 9 BP'!$F$2:$EE$2,CC$4,'SPACELOG 9 BP'!$F25:$EE25)+SUMIF('SPACELOG 10 BP'!$F$2:$EE$2,CC$4,'SPACELOG 10 BP'!$F25:$EE25)+SUMIF('SPACELOG 11 BP'!$F$2:$EE$2,CC$4,'SPACELOG 11 BP'!$F25:$EE25)+SUMIF('SPACELOG 12 BP'!$F$2:$EE$2,CC$4,'SPACELOG 12 BP'!$F25:$EE25)</f>
        <v>750</v>
      </c>
      <c r="CD25" s="13">
        <f>SUMIF('reporting montigny'!$F$2:$EE$2,CD$4,'reporting montigny'!$F25:$EE25)+SUMIF('reporting boissy'!$F$2:$EE$2,CD$4,'reporting boissy'!$F25:$EE25)+SUMIF('reporting moussy'!$F$2:$EE$2,CD$4,'reporting moussy'!$F25:$EE25)+SUMIF('reporting trappes'!$F$2:$EE$2,CD$4,'reporting trappes'!$F25:$EE25)+SUMIF('SPACELOG 5 BP'!$F$2:$EE$2,CD$4,'SPACELOG 5 BP'!$F25:$EE25)+SUMIF('SPACELOG 6 BP'!$F$2:$EE$2,CD$4,'SPACELOG 6 BP'!$F25:$EE25)+SUMIF('SPACELOG 7 BP'!$F$2:$EE$2,CD$4,'SPACELOG 7 BP'!$F25:$EE25)+SUMIF('SPACELOG 8 BP'!$F$2:$EE$2,CD$4,'SPACELOG 8 BP'!$F25:$EE25)+SUMIF('SPACELOG 9 BP'!$F$2:$EE$2,CD$4,'SPACELOG 9 BP'!$F25:$EE25)+SUMIF('SPACELOG 10 BP'!$F$2:$EE$2,CD$4,'SPACELOG 10 BP'!$F25:$EE25)+SUMIF('SPACELOG 11 BP'!$F$2:$EE$2,CD$4,'SPACELOG 11 BP'!$F25:$EE25)+SUMIF('SPACELOG 12 BP'!$F$2:$EE$2,CD$4,'SPACELOG 12 BP'!$F25:$EE25)</f>
        <v>750</v>
      </c>
      <c r="CE25" s="14">
        <f t="shared" si="14"/>
        <v>9000</v>
      </c>
      <c r="CF25" s="13">
        <f>SUMIF('reporting montigny'!$F$2:$EE$2,CF$4,'reporting montigny'!$F25:$EE25)+SUMIF('reporting boissy'!$F$2:$EE$2,CF$4,'reporting boissy'!$F25:$EE25)+SUMIF('reporting moussy'!$F$2:$EE$2,CF$4,'reporting moussy'!$F25:$EE25)+SUMIF('reporting trappes'!$F$2:$EE$2,CF$4,'reporting trappes'!$F25:$EE25)+SUMIF('SPACELOG 5 BP'!$F$2:$EE$2,CF$4,'SPACELOG 5 BP'!$F25:$EE25)+SUMIF('SPACELOG 6 BP'!$F$2:$EE$2,CF$4,'SPACELOG 6 BP'!$F25:$EE25)+SUMIF('SPACELOG 7 BP'!$F$2:$EE$2,CF$4,'SPACELOG 7 BP'!$F25:$EE25)+SUMIF('SPACELOG 8 BP'!$F$2:$EE$2,CF$4,'SPACELOG 8 BP'!$F25:$EE25)+SUMIF('SPACELOG 9 BP'!$F$2:$EE$2,CF$4,'SPACELOG 9 BP'!$F25:$EE25)+SUMIF('SPACELOG 10 BP'!$F$2:$EE$2,CF$4,'SPACELOG 10 BP'!$F25:$EE25)+SUMIF('SPACELOG 11 BP'!$F$2:$EE$2,CF$4,'SPACELOG 11 BP'!$F25:$EE25)+SUMIF('SPACELOG 12 BP'!$F$2:$EE$2,CF$4,'SPACELOG 12 BP'!$F25:$EE25)</f>
        <v>750</v>
      </c>
      <c r="CG25" s="13">
        <f>SUMIF('reporting montigny'!$F$2:$EE$2,CG$4,'reporting montigny'!$F25:$EE25)+SUMIF('reporting boissy'!$F$2:$EE$2,CG$4,'reporting boissy'!$F25:$EE25)+SUMIF('reporting moussy'!$F$2:$EE$2,CG$4,'reporting moussy'!$F25:$EE25)+SUMIF('reporting trappes'!$F$2:$EE$2,CG$4,'reporting trappes'!$F25:$EE25)+SUMIF('SPACELOG 5 BP'!$F$2:$EE$2,CG$4,'SPACELOG 5 BP'!$F25:$EE25)+SUMIF('SPACELOG 6 BP'!$F$2:$EE$2,CG$4,'SPACELOG 6 BP'!$F25:$EE25)+SUMIF('SPACELOG 7 BP'!$F$2:$EE$2,CG$4,'SPACELOG 7 BP'!$F25:$EE25)+SUMIF('SPACELOG 8 BP'!$F$2:$EE$2,CG$4,'SPACELOG 8 BP'!$F25:$EE25)+SUMIF('SPACELOG 9 BP'!$F$2:$EE$2,CG$4,'SPACELOG 9 BP'!$F25:$EE25)+SUMIF('SPACELOG 10 BP'!$F$2:$EE$2,CG$4,'SPACELOG 10 BP'!$F25:$EE25)+SUMIF('SPACELOG 11 BP'!$F$2:$EE$2,CG$4,'SPACELOG 11 BP'!$F25:$EE25)+SUMIF('SPACELOG 12 BP'!$F$2:$EE$2,CG$4,'SPACELOG 12 BP'!$F25:$EE25)</f>
        <v>750</v>
      </c>
      <c r="CH25" s="13">
        <f>SUMIF('reporting montigny'!$F$2:$EE$2,CH$4,'reporting montigny'!$F25:$EE25)+SUMIF('reporting boissy'!$F$2:$EE$2,CH$4,'reporting boissy'!$F25:$EE25)+SUMIF('reporting moussy'!$F$2:$EE$2,CH$4,'reporting moussy'!$F25:$EE25)+SUMIF('reporting trappes'!$F$2:$EE$2,CH$4,'reporting trappes'!$F25:$EE25)+SUMIF('SPACELOG 5 BP'!$F$2:$EE$2,CH$4,'SPACELOG 5 BP'!$F25:$EE25)+SUMIF('SPACELOG 6 BP'!$F$2:$EE$2,CH$4,'SPACELOG 6 BP'!$F25:$EE25)+SUMIF('SPACELOG 7 BP'!$F$2:$EE$2,CH$4,'SPACELOG 7 BP'!$F25:$EE25)+SUMIF('SPACELOG 8 BP'!$F$2:$EE$2,CH$4,'SPACELOG 8 BP'!$F25:$EE25)+SUMIF('SPACELOG 9 BP'!$F$2:$EE$2,CH$4,'SPACELOG 9 BP'!$F25:$EE25)+SUMIF('SPACELOG 10 BP'!$F$2:$EE$2,CH$4,'SPACELOG 10 BP'!$F25:$EE25)+SUMIF('SPACELOG 11 BP'!$F$2:$EE$2,CH$4,'SPACELOG 11 BP'!$F25:$EE25)+SUMIF('SPACELOG 12 BP'!$F$2:$EE$2,CH$4,'SPACELOG 12 BP'!$F25:$EE25)</f>
        <v>750</v>
      </c>
      <c r="CI25" s="13">
        <f>SUMIF('reporting montigny'!$F$2:$EE$2,CI$4,'reporting montigny'!$F25:$EE25)+SUMIF('reporting boissy'!$F$2:$EE$2,CI$4,'reporting boissy'!$F25:$EE25)+SUMIF('reporting moussy'!$F$2:$EE$2,CI$4,'reporting moussy'!$F25:$EE25)+SUMIF('reporting trappes'!$F$2:$EE$2,CI$4,'reporting trappes'!$F25:$EE25)+SUMIF('SPACELOG 5 BP'!$F$2:$EE$2,CI$4,'SPACELOG 5 BP'!$F25:$EE25)+SUMIF('SPACELOG 6 BP'!$F$2:$EE$2,CI$4,'SPACELOG 6 BP'!$F25:$EE25)+SUMIF('SPACELOG 7 BP'!$F$2:$EE$2,CI$4,'SPACELOG 7 BP'!$F25:$EE25)+SUMIF('SPACELOG 8 BP'!$F$2:$EE$2,CI$4,'SPACELOG 8 BP'!$F25:$EE25)+SUMIF('SPACELOG 9 BP'!$F$2:$EE$2,CI$4,'SPACELOG 9 BP'!$F25:$EE25)+SUMIF('SPACELOG 10 BP'!$F$2:$EE$2,CI$4,'SPACELOG 10 BP'!$F25:$EE25)+SUMIF('SPACELOG 11 BP'!$F$2:$EE$2,CI$4,'SPACELOG 11 BP'!$F25:$EE25)+SUMIF('SPACELOG 12 BP'!$F$2:$EE$2,CI$4,'SPACELOG 12 BP'!$F25:$EE25)</f>
        <v>750</v>
      </c>
      <c r="CJ25" s="13">
        <f>SUMIF('reporting montigny'!$F$2:$EE$2,CJ$4,'reporting montigny'!$F25:$EE25)+SUMIF('reporting boissy'!$F$2:$EE$2,CJ$4,'reporting boissy'!$F25:$EE25)+SUMIF('reporting moussy'!$F$2:$EE$2,CJ$4,'reporting moussy'!$F25:$EE25)+SUMIF('reporting trappes'!$F$2:$EE$2,CJ$4,'reporting trappes'!$F25:$EE25)+SUMIF('SPACELOG 5 BP'!$F$2:$EE$2,CJ$4,'SPACELOG 5 BP'!$F25:$EE25)+SUMIF('SPACELOG 6 BP'!$F$2:$EE$2,CJ$4,'SPACELOG 6 BP'!$F25:$EE25)+SUMIF('SPACELOG 7 BP'!$F$2:$EE$2,CJ$4,'SPACELOG 7 BP'!$F25:$EE25)+SUMIF('SPACELOG 8 BP'!$F$2:$EE$2,CJ$4,'SPACELOG 8 BP'!$F25:$EE25)+SUMIF('SPACELOG 9 BP'!$F$2:$EE$2,CJ$4,'SPACELOG 9 BP'!$F25:$EE25)+SUMIF('SPACELOG 10 BP'!$F$2:$EE$2,CJ$4,'SPACELOG 10 BP'!$F25:$EE25)+SUMIF('SPACELOG 11 BP'!$F$2:$EE$2,CJ$4,'SPACELOG 11 BP'!$F25:$EE25)+SUMIF('SPACELOG 12 BP'!$F$2:$EE$2,CJ$4,'SPACELOG 12 BP'!$F25:$EE25)</f>
        <v>750</v>
      </c>
      <c r="CK25" s="13">
        <f>SUMIF('reporting montigny'!$F$2:$EE$2,CK$4,'reporting montigny'!$F25:$EE25)+SUMIF('reporting boissy'!$F$2:$EE$2,CK$4,'reporting boissy'!$F25:$EE25)+SUMIF('reporting moussy'!$F$2:$EE$2,CK$4,'reporting moussy'!$F25:$EE25)+SUMIF('reporting trappes'!$F$2:$EE$2,CK$4,'reporting trappes'!$F25:$EE25)+SUMIF('SPACELOG 5 BP'!$F$2:$EE$2,CK$4,'SPACELOG 5 BP'!$F25:$EE25)+SUMIF('SPACELOG 6 BP'!$F$2:$EE$2,CK$4,'SPACELOG 6 BP'!$F25:$EE25)+SUMIF('SPACELOG 7 BP'!$F$2:$EE$2,CK$4,'SPACELOG 7 BP'!$F25:$EE25)+SUMIF('SPACELOG 8 BP'!$F$2:$EE$2,CK$4,'SPACELOG 8 BP'!$F25:$EE25)+SUMIF('SPACELOG 9 BP'!$F$2:$EE$2,CK$4,'SPACELOG 9 BP'!$F25:$EE25)+SUMIF('SPACELOG 10 BP'!$F$2:$EE$2,CK$4,'SPACELOG 10 BP'!$F25:$EE25)+SUMIF('SPACELOG 11 BP'!$F$2:$EE$2,CK$4,'SPACELOG 11 BP'!$F25:$EE25)+SUMIF('SPACELOG 12 BP'!$F$2:$EE$2,CK$4,'SPACELOG 12 BP'!$F25:$EE25)</f>
        <v>750</v>
      </c>
      <c r="CL25" s="13">
        <f>SUMIF('reporting montigny'!$F$2:$EE$2,CL$4,'reporting montigny'!$F25:$EE25)+SUMIF('reporting boissy'!$F$2:$EE$2,CL$4,'reporting boissy'!$F25:$EE25)+SUMIF('reporting moussy'!$F$2:$EE$2,CL$4,'reporting moussy'!$F25:$EE25)+SUMIF('reporting trappes'!$F$2:$EE$2,CL$4,'reporting trappes'!$F25:$EE25)+SUMIF('SPACELOG 5 BP'!$F$2:$EE$2,CL$4,'SPACELOG 5 BP'!$F25:$EE25)+SUMIF('SPACELOG 6 BP'!$F$2:$EE$2,CL$4,'SPACELOG 6 BP'!$F25:$EE25)+SUMIF('SPACELOG 7 BP'!$F$2:$EE$2,CL$4,'SPACELOG 7 BP'!$F25:$EE25)+SUMIF('SPACELOG 8 BP'!$F$2:$EE$2,CL$4,'SPACELOG 8 BP'!$F25:$EE25)+SUMIF('SPACELOG 9 BP'!$F$2:$EE$2,CL$4,'SPACELOG 9 BP'!$F25:$EE25)+SUMIF('SPACELOG 10 BP'!$F$2:$EE$2,CL$4,'SPACELOG 10 BP'!$F25:$EE25)+SUMIF('SPACELOG 11 BP'!$F$2:$EE$2,CL$4,'SPACELOG 11 BP'!$F25:$EE25)+SUMIF('SPACELOG 12 BP'!$F$2:$EE$2,CL$4,'SPACELOG 12 BP'!$F25:$EE25)</f>
        <v>750</v>
      </c>
      <c r="CM25" s="13">
        <f>SUMIF('reporting montigny'!$F$2:$EE$2,CM$4,'reporting montigny'!$F25:$EE25)+SUMIF('reporting boissy'!$F$2:$EE$2,CM$4,'reporting boissy'!$F25:$EE25)+SUMIF('reporting moussy'!$F$2:$EE$2,CM$4,'reporting moussy'!$F25:$EE25)+SUMIF('reporting trappes'!$F$2:$EE$2,CM$4,'reporting trappes'!$F25:$EE25)+SUMIF('SPACELOG 5 BP'!$F$2:$EE$2,CM$4,'SPACELOG 5 BP'!$F25:$EE25)+SUMIF('SPACELOG 6 BP'!$F$2:$EE$2,CM$4,'SPACELOG 6 BP'!$F25:$EE25)+SUMIF('SPACELOG 7 BP'!$F$2:$EE$2,CM$4,'SPACELOG 7 BP'!$F25:$EE25)+SUMIF('SPACELOG 8 BP'!$F$2:$EE$2,CM$4,'SPACELOG 8 BP'!$F25:$EE25)+SUMIF('SPACELOG 9 BP'!$F$2:$EE$2,CM$4,'SPACELOG 9 BP'!$F25:$EE25)+SUMIF('SPACELOG 10 BP'!$F$2:$EE$2,CM$4,'SPACELOG 10 BP'!$F25:$EE25)+SUMIF('SPACELOG 11 BP'!$F$2:$EE$2,CM$4,'SPACELOG 11 BP'!$F25:$EE25)+SUMIF('SPACELOG 12 BP'!$F$2:$EE$2,CM$4,'SPACELOG 12 BP'!$F25:$EE25)</f>
        <v>750</v>
      </c>
      <c r="CN25" s="13">
        <f>SUMIF('reporting montigny'!$F$2:$EE$2,CN$4,'reporting montigny'!$F25:$EE25)+SUMIF('reporting boissy'!$F$2:$EE$2,CN$4,'reporting boissy'!$F25:$EE25)+SUMIF('reporting moussy'!$F$2:$EE$2,CN$4,'reporting moussy'!$F25:$EE25)+SUMIF('reporting trappes'!$F$2:$EE$2,CN$4,'reporting trappes'!$F25:$EE25)+SUMIF('SPACELOG 5 BP'!$F$2:$EE$2,CN$4,'SPACELOG 5 BP'!$F25:$EE25)+SUMIF('SPACELOG 6 BP'!$F$2:$EE$2,CN$4,'SPACELOG 6 BP'!$F25:$EE25)+SUMIF('SPACELOG 7 BP'!$F$2:$EE$2,CN$4,'SPACELOG 7 BP'!$F25:$EE25)+SUMIF('SPACELOG 8 BP'!$F$2:$EE$2,CN$4,'SPACELOG 8 BP'!$F25:$EE25)+SUMIF('SPACELOG 9 BP'!$F$2:$EE$2,CN$4,'SPACELOG 9 BP'!$F25:$EE25)+SUMIF('SPACELOG 10 BP'!$F$2:$EE$2,CN$4,'SPACELOG 10 BP'!$F25:$EE25)+SUMIF('SPACELOG 11 BP'!$F$2:$EE$2,CN$4,'SPACELOG 11 BP'!$F25:$EE25)+SUMIF('SPACELOG 12 BP'!$F$2:$EE$2,CN$4,'SPACELOG 12 BP'!$F25:$EE25)</f>
        <v>750</v>
      </c>
      <c r="CO25" s="13">
        <f>SUMIF('reporting montigny'!$F$2:$EE$2,CO$4,'reporting montigny'!$F25:$EE25)+SUMIF('reporting boissy'!$F$2:$EE$2,CO$4,'reporting boissy'!$F25:$EE25)+SUMIF('reporting moussy'!$F$2:$EE$2,CO$4,'reporting moussy'!$F25:$EE25)+SUMIF('reporting trappes'!$F$2:$EE$2,CO$4,'reporting trappes'!$F25:$EE25)+SUMIF('SPACELOG 5 BP'!$F$2:$EE$2,CO$4,'SPACELOG 5 BP'!$F25:$EE25)+SUMIF('SPACELOG 6 BP'!$F$2:$EE$2,CO$4,'SPACELOG 6 BP'!$F25:$EE25)+SUMIF('SPACELOG 7 BP'!$F$2:$EE$2,CO$4,'SPACELOG 7 BP'!$F25:$EE25)+SUMIF('SPACELOG 8 BP'!$F$2:$EE$2,CO$4,'SPACELOG 8 BP'!$F25:$EE25)+SUMIF('SPACELOG 9 BP'!$F$2:$EE$2,CO$4,'SPACELOG 9 BP'!$F25:$EE25)+SUMIF('SPACELOG 10 BP'!$F$2:$EE$2,CO$4,'SPACELOG 10 BP'!$F25:$EE25)+SUMIF('SPACELOG 11 BP'!$F$2:$EE$2,CO$4,'SPACELOG 11 BP'!$F25:$EE25)+SUMIF('SPACELOG 12 BP'!$F$2:$EE$2,CO$4,'SPACELOG 12 BP'!$F25:$EE25)</f>
        <v>750</v>
      </c>
      <c r="CP25" s="13">
        <f>SUMIF('reporting montigny'!$F$2:$EE$2,CP$4,'reporting montigny'!$F25:$EE25)+SUMIF('reporting boissy'!$F$2:$EE$2,CP$4,'reporting boissy'!$F25:$EE25)+SUMIF('reporting moussy'!$F$2:$EE$2,CP$4,'reporting moussy'!$F25:$EE25)+SUMIF('reporting trappes'!$F$2:$EE$2,CP$4,'reporting trappes'!$F25:$EE25)+SUMIF('SPACELOG 5 BP'!$F$2:$EE$2,CP$4,'SPACELOG 5 BP'!$F25:$EE25)+SUMIF('SPACELOG 6 BP'!$F$2:$EE$2,CP$4,'SPACELOG 6 BP'!$F25:$EE25)+SUMIF('SPACELOG 7 BP'!$F$2:$EE$2,CP$4,'SPACELOG 7 BP'!$F25:$EE25)+SUMIF('SPACELOG 8 BP'!$F$2:$EE$2,CP$4,'SPACELOG 8 BP'!$F25:$EE25)+SUMIF('SPACELOG 9 BP'!$F$2:$EE$2,CP$4,'SPACELOG 9 BP'!$F25:$EE25)+SUMIF('SPACELOG 10 BP'!$F$2:$EE$2,CP$4,'SPACELOG 10 BP'!$F25:$EE25)+SUMIF('SPACELOG 11 BP'!$F$2:$EE$2,CP$4,'SPACELOG 11 BP'!$F25:$EE25)+SUMIF('SPACELOG 12 BP'!$F$2:$EE$2,CP$4,'SPACELOG 12 BP'!$F25:$EE25)</f>
        <v>750</v>
      </c>
      <c r="CQ25" s="13">
        <f>SUMIF('reporting montigny'!$F$2:$EE$2,CQ$4,'reporting montigny'!$F25:$EE25)+SUMIF('reporting boissy'!$F$2:$EE$2,CQ$4,'reporting boissy'!$F25:$EE25)+SUMIF('reporting moussy'!$F$2:$EE$2,CQ$4,'reporting moussy'!$F25:$EE25)+SUMIF('reporting trappes'!$F$2:$EE$2,CQ$4,'reporting trappes'!$F25:$EE25)+SUMIF('SPACELOG 5 BP'!$F$2:$EE$2,CQ$4,'SPACELOG 5 BP'!$F25:$EE25)+SUMIF('SPACELOG 6 BP'!$F$2:$EE$2,CQ$4,'SPACELOG 6 BP'!$F25:$EE25)+SUMIF('SPACELOG 7 BP'!$F$2:$EE$2,CQ$4,'SPACELOG 7 BP'!$F25:$EE25)+SUMIF('SPACELOG 8 BP'!$F$2:$EE$2,CQ$4,'SPACELOG 8 BP'!$F25:$EE25)+SUMIF('SPACELOG 9 BP'!$F$2:$EE$2,CQ$4,'SPACELOG 9 BP'!$F25:$EE25)+SUMIF('SPACELOG 10 BP'!$F$2:$EE$2,CQ$4,'SPACELOG 10 BP'!$F25:$EE25)+SUMIF('SPACELOG 11 BP'!$F$2:$EE$2,CQ$4,'SPACELOG 11 BP'!$F25:$EE25)+SUMIF('SPACELOG 12 BP'!$F$2:$EE$2,CQ$4,'SPACELOG 12 BP'!$F25:$EE25)</f>
        <v>750</v>
      </c>
      <c r="CR25" s="14">
        <f t="shared" si="15"/>
        <v>9000</v>
      </c>
      <c r="CS25" s="13">
        <f>SUMIF('reporting montigny'!$F$2:$EE$2,CS$4,'reporting montigny'!$F25:$EE25)+SUMIF('reporting boissy'!$F$2:$EE$2,CS$4,'reporting boissy'!$F25:$EE25)+SUMIF('reporting moussy'!$F$2:$EE$2,CS$4,'reporting moussy'!$F25:$EE25)+SUMIF('reporting trappes'!$F$2:$EE$2,CS$4,'reporting trappes'!$F25:$EE25)+SUMIF('SPACELOG 5 BP'!$F$2:$EE$2,CS$4,'SPACELOG 5 BP'!$F25:$EE25)+SUMIF('SPACELOG 6 BP'!$F$2:$EE$2,CS$4,'SPACELOG 6 BP'!$F25:$EE25)+SUMIF('SPACELOG 7 BP'!$F$2:$EE$2,CS$4,'SPACELOG 7 BP'!$F25:$EE25)+SUMIF('SPACELOG 8 BP'!$F$2:$EE$2,CS$4,'SPACELOG 8 BP'!$F25:$EE25)+SUMIF('SPACELOG 9 BP'!$F$2:$EE$2,CS$4,'SPACELOG 9 BP'!$F25:$EE25)+SUMIF('SPACELOG 10 BP'!$F$2:$EE$2,CS$4,'SPACELOG 10 BP'!$F25:$EE25)+SUMIF('SPACELOG 11 BP'!$F$2:$EE$2,CS$4,'SPACELOG 11 BP'!$F25:$EE25)+SUMIF('SPACELOG 12 BP'!$F$2:$EE$2,CS$4,'SPACELOG 12 BP'!$F25:$EE25)</f>
        <v>750</v>
      </c>
      <c r="CT25" s="13">
        <f>SUMIF('reporting montigny'!$F$2:$EE$2,CT$4,'reporting montigny'!$F25:$EE25)+SUMIF('reporting boissy'!$F$2:$EE$2,CT$4,'reporting boissy'!$F25:$EE25)+SUMIF('reporting moussy'!$F$2:$EE$2,CT$4,'reporting moussy'!$F25:$EE25)+SUMIF('reporting trappes'!$F$2:$EE$2,CT$4,'reporting trappes'!$F25:$EE25)+SUMIF('SPACELOG 5 BP'!$F$2:$EE$2,CT$4,'SPACELOG 5 BP'!$F25:$EE25)+SUMIF('SPACELOG 6 BP'!$F$2:$EE$2,CT$4,'SPACELOG 6 BP'!$F25:$EE25)+SUMIF('SPACELOG 7 BP'!$F$2:$EE$2,CT$4,'SPACELOG 7 BP'!$F25:$EE25)+SUMIF('SPACELOG 8 BP'!$F$2:$EE$2,CT$4,'SPACELOG 8 BP'!$F25:$EE25)+SUMIF('SPACELOG 9 BP'!$F$2:$EE$2,CT$4,'SPACELOG 9 BP'!$F25:$EE25)+SUMIF('SPACELOG 10 BP'!$F$2:$EE$2,CT$4,'SPACELOG 10 BP'!$F25:$EE25)+SUMIF('SPACELOG 11 BP'!$F$2:$EE$2,CT$4,'SPACELOG 11 BP'!$F25:$EE25)+SUMIF('SPACELOG 12 BP'!$F$2:$EE$2,CT$4,'SPACELOG 12 BP'!$F25:$EE25)</f>
        <v>750</v>
      </c>
      <c r="CU25" s="13">
        <f>SUMIF('reporting montigny'!$F$2:$EE$2,CU$4,'reporting montigny'!$F25:$EE25)+SUMIF('reporting boissy'!$F$2:$EE$2,CU$4,'reporting boissy'!$F25:$EE25)+SUMIF('reporting moussy'!$F$2:$EE$2,CU$4,'reporting moussy'!$F25:$EE25)+SUMIF('reporting trappes'!$F$2:$EE$2,CU$4,'reporting trappes'!$F25:$EE25)+SUMIF('SPACELOG 5 BP'!$F$2:$EE$2,CU$4,'SPACELOG 5 BP'!$F25:$EE25)+SUMIF('SPACELOG 6 BP'!$F$2:$EE$2,CU$4,'SPACELOG 6 BP'!$F25:$EE25)+SUMIF('SPACELOG 7 BP'!$F$2:$EE$2,CU$4,'SPACELOG 7 BP'!$F25:$EE25)+SUMIF('SPACELOG 8 BP'!$F$2:$EE$2,CU$4,'SPACELOG 8 BP'!$F25:$EE25)+SUMIF('SPACELOG 9 BP'!$F$2:$EE$2,CU$4,'SPACELOG 9 BP'!$F25:$EE25)+SUMIF('SPACELOG 10 BP'!$F$2:$EE$2,CU$4,'SPACELOG 10 BP'!$F25:$EE25)+SUMIF('SPACELOG 11 BP'!$F$2:$EE$2,CU$4,'SPACELOG 11 BP'!$F25:$EE25)+SUMIF('SPACELOG 12 BP'!$F$2:$EE$2,CU$4,'SPACELOG 12 BP'!$F25:$EE25)</f>
        <v>750</v>
      </c>
      <c r="CV25" s="13">
        <f>SUMIF('reporting montigny'!$F$2:$EE$2,CV$4,'reporting montigny'!$F25:$EE25)+SUMIF('reporting boissy'!$F$2:$EE$2,CV$4,'reporting boissy'!$F25:$EE25)+SUMIF('reporting moussy'!$F$2:$EE$2,CV$4,'reporting moussy'!$F25:$EE25)+SUMIF('reporting trappes'!$F$2:$EE$2,CV$4,'reporting trappes'!$F25:$EE25)+SUMIF('SPACELOG 5 BP'!$F$2:$EE$2,CV$4,'SPACELOG 5 BP'!$F25:$EE25)+SUMIF('SPACELOG 6 BP'!$F$2:$EE$2,CV$4,'SPACELOG 6 BP'!$F25:$EE25)+SUMIF('SPACELOG 7 BP'!$F$2:$EE$2,CV$4,'SPACELOG 7 BP'!$F25:$EE25)+SUMIF('SPACELOG 8 BP'!$F$2:$EE$2,CV$4,'SPACELOG 8 BP'!$F25:$EE25)+SUMIF('SPACELOG 9 BP'!$F$2:$EE$2,CV$4,'SPACELOG 9 BP'!$F25:$EE25)+SUMIF('SPACELOG 10 BP'!$F$2:$EE$2,CV$4,'SPACELOG 10 BP'!$F25:$EE25)+SUMIF('SPACELOG 11 BP'!$F$2:$EE$2,CV$4,'SPACELOG 11 BP'!$F25:$EE25)+SUMIF('SPACELOG 12 BP'!$F$2:$EE$2,CV$4,'SPACELOG 12 BP'!$F25:$EE25)</f>
        <v>750</v>
      </c>
      <c r="CW25" s="13">
        <f>SUMIF('reporting montigny'!$F$2:$EE$2,CW$4,'reporting montigny'!$F25:$EE25)+SUMIF('reporting boissy'!$F$2:$EE$2,CW$4,'reporting boissy'!$F25:$EE25)+SUMIF('reporting moussy'!$F$2:$EE$2,CW$4,'reporting moussy'!$F25:$EE25)+SUMIF('reporting trappes'!$F$2:$EE$2,CW$4,'reporting trappes'!$F25:$EE25)+SUMIF('SPACELOG 5 BP'!$F$2:$EE$2,CW$4,'SPACELOG 5 BP'!$F25:$EE25)+SUMIF('SPACELOG 6 BP'!$F$2:$EE$2,CW$4,'SPACELOG 6 BP'!$F25:$EE25)+SUMIF('SPACELOG 7 BP'!$F$2:$EE$2,CW$4,'SPACELOG 7 BP'!$F25:$EE25)+SUMIF('SPACELOG 8 BP'!$F$2:$EE$2,CW$4,'SPACELOG 8 BP'!$F25:$EE25)+SUMIF('SPACELOG 9 BP'!$F$2:$EE$2,CW$4,'SPACELOG 9 BP'!$F25:$EE25)+SUMIF('SPACELOG 10 BP'!$F$2:$EE$2,CW$4,'SPACELOG 10 BP'!$F25:$EE25)+SUMIF('SPACELOG 11 BP'!$F$2:$EE$2,CW$4,'SPACELOG 11 BP'!$F25:$EE25)+SUMIF('SPACELOG 12 BP'!$F$2:$EE$2,CW$4,'SPACELOG 12 BP'!$F25:$EE25)</f>
        <v>750</v>
      </c>
      <c r="CX25" s="13">
        <f>SUMIF('reporting montigny'!$F$2:$EE$2,CX$4,'reporting montigny'!$F25:$EE25)+SUMIF('reporting boissy'!$F$2:$EE$2,CX$4,'reporting boissy'!$F25:$EE25)+SUMIF('reporting moussy'!$F$2:$EE$2,CX$4,'reporting moussy'!$F25:$EE25)+SUMIF('reporting trappes'!$F$2:$EE$2,CX$4,'reporting trappes'!$F25:$EE25)+SUMIF('SPACELOG 5 BP'!$F$2:$EE$2,CX$4,'SPACELOG 5 BP'!$F25:$EE25)+SUMIF('SPACELOG 6 BP'!$F$2:$EE$2,CX$4,'SPACELOG 6 BP'!$F25:$EE25)+SUMIF('SPACELOG 7 BP'!$F$2:$EE$2,CX$4,'SPACELOG 7 BP'!$F25:$EE25)+SUMIF('SPACELOG 8 BP'!$F$2:$EE$2,CX$4,'SPACELOG 8 BP'!$F25:$EE25)+SUMIF('SPACELOG 9 BP'!$F$2:$EE$2,CX$4,'SPACELOG 9 BP'!$F25:$EE25)+SUMIF('SPACELOG 10 BP'!$F$2:$EE$2,CX$4,'SPACELOG 10 BP'!$F25:$EE25)+SUMIF('SPACELOG 11 BP'!$F$2:$EE$2,CX$4,'SPACELOG 11 BP'!$F25:$EE25)+SUMIF('SPACELOG 12 BP'!$F$2:$EE$2,CX$4,'SPACELOG 12 BP'!$F25:$EE25)</f>
        <v>750</v>
      </c>
      <c r="CY25" s="13">
        <f>SUMIF('reporting montigny'!$F$2:$EE$2,CY$4,'reporting montigny'!$F25:$EE25)+SUMIF('reporting boissy'!$F$2:$EE$2,CY$4,'reporting boissy'!$F25:$EE25)+SUMIF('reporting moussy'!$F$2:$EE$2,CY$4,'reporting moussy'!$F25:$EE25)+SUMIF('reporting trappes'!$F$2:$EE$2,CY$4,'reporting trappes'!$F25:$EE25)+SUMIF('SPACELOG 5 BP'!$F$2:$EE$2,CY$4,'SPACELOG 5 BP'!$F25:$EE25)+SUMIF('SPACELOG 6 BP'!$F$2:$EE$2,CY$4,'SPACELOG 6 BP'!$F25:$EE25)+SUMIF('SPACELOG 7 BP'!$F$2:$EE$2,CY$4,'SPACELOG 7 BP'!$F25:$EE25)+SUMIF('SPACELOG 8 BP'!$F$2:$EE$2,CY$4,'SPACELOG 8 BP'!$F25:$EE25)+SUMIF('SPACELOG 9 BP'!$F$2:$EE$2,CY$4,'SPACELOG 9 BP'!$F25:$EE25)+SUMIF('SPACELOG 10 BP'!$F$2:$EE$2,CY$4,'SPACELOG 10 BP'!$F25:$EE25)+SUMIF('SPACELOG 11 BP'!$F$2:$EE$2,CY$4,'SPACELOG 11 BP'!$F25:$EE25)+SUMIF('SPACELOG 12 BP'!$F$2:$EE$2,CY$4,'SPACELOG 12 BP'!$F25:$EE25)</f>
        <v>750</v>
      </c>
      <c r="CZ25" s="13">
        <f>SUMIF('reporting montigny'!$F$2:$EE$2,CZ$4,'reporting montigny'!$F25:$EE25)+SUMIF('reporting boissy'!$F$2:$EE$2,CZ$4,'reporting boissy'!$F25:$EE25)+SUMIF('reporting moussy'!$F$2:$EE$2,CZ$4,'reporting moussy'!$F25:$EE25)+SUMIF('reporting trappes'!$F$2:$EE$2,CZ$4,'reporting trappes'!$F25:$EE25)+SUMIF('SPACELOG 5 BP'!$F$2:$EE$2,CZ$4,'SPACELOG 5 BP'!$F25:$EE25)+SUMIF('SPACELOG 6 BP'!$F$2:$EE$2,CZ$4,'SPACELOG 6 BP'!$F25:$EE25)+SUMIF('SPACELOG 7 BP'!$F$2:$EE$2,CZ$4,'SPACELOG 7 BP'!$F25:$EE25)+SUMIF('SPACELOG 8 BP'!$F$2:$EE$2,CZ$4,'SPACELOG 8 BP'!$F25:$EE25)+SUMIF('SPACELOG 9 BP'!$F$2:$EE$2,CZ$4,'SPACELOG 9 BP'!$F25:$EE25)+SUMIF('SPACELOG 10 BP'!$F$2:$EE$2,CZ$4,'SPACELOG 10 BP'!$F25:$EE25)+SUMIF('SPACELOG 11 BP'!$F$2:$EE$2,CZ$4,'SPACELOG 11 BP'!$F25:$EE25)+SUMIF('SPACELOG 12 BP'!$F$2:$EE$2,CZ$4,'SPACELOG 12 BP'!$F25:$EE25)</f>
        <v>750</v>
      </c>
      <c r="DA25" s="13">
        <f>SUMIF('reporting montigny'!$F$2:$EE$2,DA$4,'reporting montigny'!$F25:$EE25)+SUMIF('reporting boissy'!$F$2:$EE$2,DA$4,'reporting boissy'!$F25:$EE25)+SUMIF('reporting moussy'!$F$2:$EE$2,DA$4,'reporting moussy'!$F25:$EE25)+SUMIF('reporting trappes'!$F$2:$EE$2,DA$4,'reporting trappes'!$F25:$EE25)+SUMIF('SPACELOG 5 BP'!$F$2:$EE$2,DA$4,'SPACELOG 5 BP'!$F25:$EE25)+SUMIF('SPACELOG 6 BP'!$F$2:$EE$2,DA$4,'SPACELOG 6 BP'!$F25:$EE25)+SUMIF('SPACELOG 7 BP'!$F$2:$EE$2,DA$4,'SPACELOG 7 BP'!$F25:$EE25)+SUMIF('SPACELOG 8 BP'!$F$2:$EE$2,DA$4,'SPACELOG 8 BP'!$F25:$EE25)+SUMIF('SPACELOG 9 BP'!$F$2:$EE$2,DA$4,'SPACELOG 9 BP'!$F25:$EE25)+SUMIF('SPACELOG 10 BP'!$F$2:$EE$2,DA$4,'SPACELOG 10 BP'!$F25:$EE25)+SUMIF('SPACELOG 11 BP'!$F$2:$EE$2,DA$4,'SPACELOG 11 BP'!$F25:$EE25)+SUMIF('SPACELOG 12 BP'!$F$2:$EE$2,DA$4,'SPACELOG 12 BP'!$F25:$EE25)</f>
        <v>750</v>
      </c>
      <c r="DB25" s="13">
        <f>SUMIF('reporting montigny'!$F$2:$EE$2,DB$4,'reporting montigny'!$F25:$EE25)+SUMIF('reporting boissy'!$F$2:$EE$2,DB$4,'reporting boissy'!$F25:$EE25)+SUMIF('reporting moussy'!$F$2:$EE$2,DB$4,'reporting moussy'!$F25:$EE25)+SUMIF('reporting trappes'!$F$2:$EE$2,DB$4,'reporting trappes'!$F25:$EE25)+SUMIF('SPACELOG 5 BP'!$F$2:$EE$2,DB$4,'SPACELOG 5 BP'!$F25:$EE25)+SUMIF('SPACELOG 6 BP'!$F$2:$EE$2,DB$4,'SPACELOG 6 BP'!$F25:$EE25)+SUMIF('SPACELOG 7 BP'!$F$2:$EE$2,DB$4,'SPACELOG 7 BP'!$F25:$EE25)+SUMIF('SPACELOG 8 BP'!$F$2:$EE$2,DB$4,'SPACELOG 8 BP'!$F25:$EE25)+SUMIF('SPACELOG 9 BP'!$F$2:$EE$2,DB$4,'SPACELOG 9 BP'!$F25:$EE25)+SUMIF('SPACELOG 10 BP'!$F$2:$EE$2,DB$4,'SPACELOG 10 BP'!$F25:$EE25)+SUMIF('SPACELOG 11 BP'!$F$2:$EE$2,DB$4,'SPACELOG 11 BP'!$F25:$EE25)+SUMIF('SPACELOG 12 BP'!$F$2:$EE$2,DB$4,'SPACELOG 12 BP'!$F25:$EE25)</f>
        <v>750</v>
      </c>
      <c r="DC25" s="13">
        <f>SUMIF('reporting montigny'!$F$2:$EE$2,DC$4,'reporting montigny'!$F25:$EE25)+SUMIF('reporting boissy'!$F$2:$EE$2,DC$4,'reporting boissy'!$F25:$EE25)+SUMIF('reporting moussy'!$F$2:$EE$2,DC$4,'reporting moussy'!$F25:$EE25)+SUMIF('reporting trappes'!$F$2:$EE$2,DC$4,'reporting trappes'!$F25:$EE25)+SUMIF('SPACELOG 5 BP'!$F$2:$EE$2,DC$4,'SPACELOG 5 BP'!$F25:$EE25)+SUMIF('SPACELOG 6 BP'!$F$2:$EE$2,DC$4,'SPACELOG 6 BP'!$F25:$EE25)+SUMIF('SPACELOG 7 BP'!$F$2:$EE$2,DC$4,'SPACELOG 7 BP'!$F25:$EE25)+SUMIF('SPACELOG 8 BP'!$F$2:$EE$2,DC$4,'SPACELOG 8 BP'!$F25:$EE25)+SUMIF('SPACELOG 9 BP'!$F$2:$EE$2,DC$4,'SPACELOG 9 BP'!$F25:$EE25)+SUMIF('SPACELOG 10 BP'!$F$2:$EE$2,DC$4,'SPACELOG 10 BP'!$F25:$EE25)+SUMIF('SPACELOG 11 BP'!$F$2:$EE$2,DC$4,'SPACELOG 11 BP'!$F25:$EE25)+SUMIF('SPACELOG 12 BP'!$F$2:$EE$2,DC$4,'SPACELOG 12 BP'!$F25:$EE25)</f>
        <v>750</v>
      </c>
      <c r="DD25" s="13">
        <f>SUMIF('reporting montigny'!$F$2:$EE$2,DD$4,'reporting montigny'!$F25:$EE25)+SUMIF('reporting boissy'!$F$2:$EE$2,DD$4,'reporting boissy'!$F25:$EE25)+SUMIF('reporting moussy'!$F$2:$EE$2,DD$4,'reporting moussy'!$F25:$EE25)+SUMIF('reporting trappes'!$F$2:$EE$2,DD$4,'reporting trappes'!$F25:$EE25)+SUMIF('SPACELOG 5 BP'!$F$2:$EE$2,DD$4,'SPACELOG 5 BP'!$F25:$EE25)+SUMIF('SPACELOG 6 BP'!$F$2:$EE$2,DD$4,'SPACELOG 6 BP'!$F25:$EE25)+SUMIF('SPACELOG 7 BP'!$F$2:$EE$2,DD$4,'SPACELOG 7 BP'!$F25:$EE25)+SUMIF('SPACELOG 8 BP'!$F$2:$EE$2,DD$4,'SPACELOG 8 BP'!$F25:$EE25)+SUMIF('SPACELOG 9 BP'!$F$2:$EE$2,DD$4,'SPACELOG 9 BP'!$F25:$EE25)+SUMIF('SPACELOG 10 BP'!$F$2:$EE$2,DD$4,'SPACELOG 10 BP'!$F25:$EE25)+SUMIF('SPACELOG 11 BP'!$F$2:$EE$2,DD$4,'SPACELOG 11 BP'!$F25:$EE25)+SUMIF('SPACELOG 12 BP'!$F$2:$EE$2,DD$4,'SPACELOG 12 BP'!$F25:$EE25)</f>
        <v>750</v>
      </c>
      <c r="DE25" s="14">
        <f t="shared" si="16"/>
        <v>9000</v>
      </c>
      <c r="DF25" s="13">
        <f>SUMIF('reporting montigny'!$F$2:$EE$2,DF$4,'reporting montigny'!$F25:$EE25)+SUMIF('reporting boissy'!$F$2:$EE$2,DF$4,'reporting boissy'!$F25:$EE25)+SUMIF('reporting moussy'!$F$2:$EE$2,DF$4,'reporting moussy'!$F25:$EE25)+SUMIF('reporting trappes'!$F$2:$EE$2,DF$4,'reporting trappes'!$F25:$EE25)+SUMIF('SPACELOG 5 BP'!$F$2:$EE$2,DF$4,'SPACELOG 5 BP'!$F25:$EE25)+SUMIF('SPACELOG 6 BP'!$F$2:$EE$2,DF$4,'SPACELOG 6 BP'!$F25:$EE25)+SUMIF('SPACELOG 7 BP'!$F$2:$EE$2,DF$4,'SPACELOG 7 BP'!$F25:$EE25)+SUMIF('SPACELOG 8 BP'!$F$2:$EE$2,DF$4,'SPACELOG 8 BP'!$F25:$EE25)+SUMIF('SPACELOG 9 BP'!$F$2:$EE$2,DF$4,'SPACELOG 9 BP'!$F25:$EE25)+SUMIF('SPACELOG 10 BP'!$F$2:$EE$2,DF$4,'SPACELOG 10 BP'!$F25:$EE25)+SUMIF('SPACELOG 11 BP'!$F$2:$EE$2,DF$4,'SPACELOG 11 BP'!$F25:$EE25)+SUMIF('SPACELOG 12 BP'!$F$2:$EE$2,DF$4,'SPACELOG 12 BP'!$F25:$EE25)</f>
        <v>750</v>
      </c>
      <c r="DG25" s="13">
        <f>SUMIF('reporting montigny'!$F$2:$EE$2,DG$4,'reporting montigny'!$F25:$EE25)+SUMIF('reporting boissy'!$F$2:$EE$2,DG$4,'reporting boissy'!$F25:$EE25)+SUMIF('reporting moussy'!$F$2:$EE$2,DG$4,'reporting moussy'!$F25:$EE25)+SUMIF('reporting trappes'!$F$2:$EE$2,DG$4,'reporting trappes'!$F25:$EE25)+SUMIF('SPACELOG 5 BP'!$F$2:$EE$2,DG$4,'SPACELOG 5 BP'!$F25:$EE25)+SUMIF('SPACELOG 6 BP'!$F$2:$EE$2,DG$4,'SPACELOG 6 BP'!$F25:$EE25)+SUMIF('SPACELOG 7 BP'!$F$2:$EE$2,DG$4,'SPACELOG 7 BP'!$F25:$EE25)+SUMIF('SPACELOG 8 BP'!$F$2:$EE$2,DG$4,'SPACELOG 8 BP'!$F25:$EE25)+SUMIF('SPACELOG 9 BP'!$F$2:$EE$2,DG$4,'SPACELOG 9 BP'!$F25:$EE25)+SUMIF('SPACELOG 10 BP'!$F$2:$EE$2,DG$4,'SPACELOG 10 BP'!$F25:$EE25)+SUMIF('SPACELOG 11 BP'!$F$2:$EE$2,DG$4,'SPACELOG 11 BP'!$F25:$EE25)+SUMIF('SPACELOG 12 BP'!$F$2:$EE$2,DG$4,'SPACELOG 12 BP'!$F25:$EE25)</f>
        <v>750</v>
      </c>
      <c r="DH25" s="13">
        <f>SUMIF('reporting montigny'!$F$2:$EE$2,DH$4,'reporting montigny'!$F25:$EE25)+SUMIF('reporting boissy'!$F$2:$EE$2,DH$4,'reporting boissy'!$F25:$EE25)+SUMIF('reporting moussy'!$F$2:$EE$2,DH$4,'reporting moussy'!$F25:$EE25)+SUMIF('reporting trappes'!$F$2:$EE$2,DH$4,'reporting trappes'!$F25:$EE25)+SUMIF('SPACELOG 5 BP'!$F$2:$EE$2,DH$4,'SPACELOG 5 BP'!$F25:$EE25)+SUMIF('SPACELOG 6 BP'!$F$2:$EE$2,DH$4,'SPACELOG 6 BP'!$F25:$EE25)+SUMIF('SPACELOG 7 BP'!$F$2:$EE$2,DH$4,'SPACELOG 7 BP'!$F25:$EE25)+SUMIF('SPACELOG 8 BP'!$F$2:$EE$2,DH$4,'SPACELOG 8 BP'!$F25:$EE25)+SUMIF('SPACELOG 9 BP'!$F$2:$EE$2,DH$4,'SPACELOG 9 BP'!$F25:$EE25)+SUMIF('SPACELOG 10 BP'!$F$2:$EE$2,DH$4,'SPACELOG 10 BP'!$F25:$EE25)+SUMIF('SPACELOG 11 BP'!$F$2:$EE$2,DH$4,'SPACELOG 11 BP'!$F25:$EE25)+SUMIF('SPACELOG 12 BP'!$F$2:$EE$2,DH$4,'SPACELOG 12 BP'!$F25:$EE25)</f>
        <v>750</v>
      </c>
      <c r="DI25" s="13">
        <f>SUMIF('reporting montigny'!$F$2:$EE$2,DI$4,'reporting montigny'!$F25:$EE25)+SUMIF('reporting boissy'!$F$2:$EE$2,DI$4,'reporting boissy'!$F25:$EE25)+SUMIF('reporting moussy'!$F$2:$EE$2,DI$4,'reporting moussy'!$F25:$EE25)+SUMIF('reporting trappes'!$F$2:$EE$2,DI$4,'reporting trappes'!$F25:$EE25)+SUMIF('SPACELOG 5 BP'!$F$2:$EE$2,DI$4,'SPACELOG 5 BP'!$F25:$EE25)+SUMIF('SPACELOG 6 BP'!$F$2:$EE$2,DI$4,'SPACELOG 6 BP'!$F25:$EE25)+SUMIF('SPACELOG 7 BP'!$F$2:$EE$2,DI$4,'SPACELOG 7 BP'!$F25:$EE25)+SUMIF('SPACELOG 8 BP'!$F$2:$EE$2,DI$4,'SPACELOG 8 BP'!$F25:$EE25)+SUMIF('SPACELOG 9 BP'!$F$2:$EE$2,DI$4,'SPACELOG 9 BP'!$F25:$EE25)+SUMIF('SPACELOG 10 BP'!$F$2:$EE$2,DI$4,'SPACELOG 10 BP'!$F25:$EE25)+SUMIF('SPACELOG 11 BP'!$F$2:$EE$2,DI$4,'SPACELOG 11 BP'!$F25:$EE25)+SUMIF('SPACELOG 12 BP'!$F$2:$EE$2,DI$4,'SPACELOG 12 BP'!$F25:$EE25)</f>
        <v>750</v>
      </c>
      <c r="DJ25" s="13">
        <f>SUMIF('reporting montigny'!$F$2:$EE$2,DJ$4,'reporting montigny'!$F25:$EE25)+SUMIF('reporting boissy'!$F$2:$EE$2,DJ$4,'reporting boissy'!$F25:$EE25)+SUMIF('reporting moussy'!$F$2:$EE$2,DJ$4,'reporting moussy'!$F25:$EE25)+SUMIF('reporting trappes'!$F$2:$EE$2,DJ$4,'reporting trappes'!$F25:$EE25)+SUMIF('SPACELOG 5 BP'!$F$2:$EE$2,DJ$4,'SPACELOG 5 BP'!$F25:$EE25)+SUMIF('SPACELOG 6 BP'!$F$2:$EE$2,DJ$4,'SPACELOG 6 BP'!$F25:$EE25)+SUMIF('SPACELOG 7 BP'!$F$2:$EE$2,DJ$4,'SPACELOG 7 BP'!$F25:$EE25)+SUMIF('SPACELOG 8 BP'!$F$2:$EE$2,DJ$4,'SPACELOG 8 BP'!$F25:$EE25)+SUMIF('SPACELOG 9 BP'!$F$2:$EE$2,DJ$4,'SPACELOG 9 BP'!$F25:$EE25)+SUMIF('SPACELOG 10 BP'!$F$2:$EE$2,DJ$4,'SPACELOG 10 BP'!$F25:$EE25)+SUMIF('SPACELOG 11 BP'!$F$2:$EE$2,DJ$4,'SPACELOG 11 BP'!$F25:$EE25)+SUMIF('SPACELOG 12 BP'!$F$2:$EE$2,DJ$4,'SPACELOG 12 BP'!$F25:$EE25)</f>
        <v>750</v>
      </c>
      <c r="DK25" s="13">
        <f>SUMIF('reporting montigny'!$F$2:$EE$2,DK$4,'reporting montigny'!$F25:$EE25)+SUMIF('reporting boissy'!$F$2:$EE$2,DK$4,'reporting boissy'!$F25:$EE25)+SUMIF('reporting moussy'!$F$2:$EE$2,DK$4,'reporting moussy'!$F25:$EE25)+SUMIF('reporting trappes'!$F$2:$EE$2,DK$4,'reporting trappes'!$F25:$EE25)+SUMIF('SPACELOG 5 BP'!$F$2:$EE$2,DK$4,'SPACELOG 5 BP'!$F25:$EE25)+SUMIF('SPACELOG 6 BP'!$F$2:$EE$2,DK$4,'SPACELOG 6 BP'!$F25:$EE25)+SUMIF('SPACELOG 7 BP'!$F$2:$EE$2,DK$4,'SPACELOG 7 BP'!$F25:$EE25)+SUMIF('SPACELOG 8 BP'!$F$2:$EE$2,DK$4,'SPACELOG 8 BP'!$F25:$EE25)+SUMIF('SPACELOG 9 BP'!$F$2:$EE$2,DK$4,'SPACELOG 9 BP'!$F25:$EE25)+SUMIF('SPACELOG 10 BP'!$F$2:$EE$2,DK$4,'SPACELOG 10 BP'!$F25:$EE25)+SUMIF('SPACELOG 11 BP'!$F$2:$EE$2,DK$4,'SPACELOG 11 BP'!$F25:$EE25)+SUMIF('SPACELOG 12 BP'!$F$2:$EE$2,DK$4,'SPACELOG 12 BP'!$F25:$EE25)</f>
        <v>750</v>
      </c>
      <c r="DL25" s="13">
        <f>SUMIF('reporting montigny'!$F$2:$EE$2,DL$4,'reporting montigny'!$F25:$EE25)+SUMIF('reporting boissy'!$F$2:$EE$2,DL$4,'reporting boissy'!$F25:$EE25)+SUMIF('reporting moussy'!$F$2:$EE$2,DL$4,'reporting moussy'!$F25:$EE25)+SUMIF('reporting trappes'!$F$2:$EE$2,DL$4,'reporting trappes'!$F25:$EE25)+SUMIF('SPACELOG 5 BP'!$F$2:$EE$2,DL$4,'SPACELOG 5 BP'!$F25:$EE25)+SUMIF('SPACELOG 6 BP'!$F$2:$EE$2,DL$4,'SPACELOG 6 BP'!$F25:$EE25)+SUMIF('SPACELOG 7 BP'!$F$2:$EE$2,DL$4,'SPACELOG 7 BP'!$F25:$EE25)+SUMIF('SPACELOG 8 BP'!$F$2:$EE$2,DL$4,'SPACELOG 8 BP'!$F25:$EE25)+SUMIF('SPACELOG 9 BP'!$F$2:$EE$2,DL$4,'SPACELOG 9 BP'!$F25:$EE25)+SUMIF('SPACELOG 10 BP'!$F$2:$EE$2,DL$4,'SPACELOG 10 BP'!$F25:$EE25)+SUMIF('SPACELOG 11 BP'!$F$2:$EE$2,DL$4,'SPACELOG 11 BP'!$F25:$EE25)+SUMIF('SPACELOG 12 BP'!$F$2:$EE$2,DL$4,'SPACELOG 12 BP'!$F25:$EE25)</f>
        <v>750</v>
      </c>
      <c r="DM25" s="13">
        <f>SUMIF('reporting montigny'!$F$2:$EE$2,DM$4,'reporting montigny'!$F25:$EE25)+SUMIF('reporting boissy'!$F$2:$EE$2,DM$4,'reporting boissy'!$F25:$EE25)+SUMIF('reporting moussy'!$F$2:$EE$2,DM$4,'reporting moussy'!$F25:$EE25)+SUMIF('reporting trappes'!$F$2:$EE$2,DM$4,'reporting trappes'!$F25:$EE25)+SUMIF('SPACELOG 5 BP'!$F$2:$EE$2,DM$4,'SPACELOG 5 BP'!$F25:$EE25)+SUMIF('SPACELOG 6 BP'!$F$2:$EE$2,DM$4,'SPACELOG 6 BP'!$F25:$EE25)+SUMIF('SPACELOG 7 BP'!$F$2:$EE$2,DM$4,'SPACELOG 7 BP'!$F25:$EE25)+SUMIF('SPACELOG 8 BP'!$F$2:$EE$2,DM$4,'SPACELOG 8 BP'!$F25:$EE25)+SUMIF('SPACELOG 9 BP'!$F$2:$EE$2,DM$4,'SPACELOG 9 BP'!$F25:$EE25)+SUMIF('SPACELOG 10 BP'!$F$2:$EE$2,DM$4,'SPACELOG 10 BP'!$F25:$EE25)+SUMIF('SPACELOG 11 BP'!$F$2:$EE$2,DM$4,'SPACELOG 11 BP'!$F25:$EE25)+SUMIF('SPACELOG 12 BP'!$F$2:$EE$2,DM$4,'SPACELOG 12 BP'!$F25:$EE25)</f>
        <v>750</v>
      </c>
      <c r="DN25" s="13">
        <f>SUMIF('reporting montigny'!$F$2:$EE$2,DN$4,'reporting montigny'!$F25:$EE25)+SUMIF('reporting boissy'!$F$2:$EE$2,DN$4,'reporting boissy'!$F25:$EE25)+SUMIF('reporting moussy'!$F$2:$EE$2,DN$4,'reporting moussy'!$F25:$EE25)+SUMIF('reporting trappes'!$F$2:$EE$2,DN$4,'reporting trappes'!$F25:$EE25)+SUMIF('SPACELOG 5 BP'!$F$2:$EE$2,DN$4,'SPACELOG 5 BP'!$F25:$EE25)+SUMIF('SPACELOG 6 BP'!$F$2:$EE$2,DN$4,'SPACELOG 6 BP'!$F25:$EE25)+SUMIF('SPACELOG 7 BP'!$F$2:$EE$2,DN$4,'SPACELOG 7 BP'!$F25:$EE25)+SUMIF('SPACELOG 8 BP'!$F$2:$EE$2,DN$4,'SPACELOG 8 BP'!$F25:$EE25)+SUMIF('SPACELOG 9 BP'!$F$2:$EE$2,DN$4,'SPACELOG 9 BP'!$F25:$EE25)+SUMIF('SPACELOG 10 BP'!$F$2:$EE$2,DN$4,'SPACELOG 10 BP'!$F25:$EE25)+SUMIF('SPACELOG 11 BP'!$F$2:$EE$2,DN$4,'SPACELOG 11 BP'!$F25:$EE25)+SUMIF('SPACELOG 12 BP'!$F$2:$EE$2,DN$4,'SPACELOG 12 BP'!$F25:$EE25)</f>
        <v>750</v>
      </c>
      <c r="DO25" s="13">
        <f>SUMIF('reporting montigny'!$F$2:$EE$2,DO$4,'reporting montigny'!$F25:$EE25)+SUMIF('reporting boissy'!$F$2:$EE$2,DO$4,'reporting boissy'!$F25:$EE25)+SUMIF('reporting moussy'!$F$2:$EE$2,DO$4,'reporting moussy'!$F25:$EE25)+SUMIF('reporting trappes'!$F$2:$EE$2,DO$4,'reporting trappes'!$F25:$EE25)+SUMIF('SPACELOG 5 BP'!$F$2:$EE$2,DO$4,'SPACELOG 5 BP'!$F25:$EE25)+SUMIF('SPACELOG 6 BP'!$F$2:$EE$2,DO$4,'SPACELOG 6 BP'!$F25:$EE25)+SUMIF('SPACELOG 7 BP'!$F$2:$EE$2,DO$4,'SPACELOG 7 BP'!$F25:$EE25)+SUMIF('SPACELOG 8 BP'!$F$2:$EE$2,DO$4,'SPACELOG 8 BP'!$F25:$EE25)+SUMIF('SPACELOG 9 BP'!$F$2:$EE$2,DO$4,'SPACELOG 9 BP'!$F25:$EE25)+SUMIF('SPACELOG 10 BP'!$F$2:$EE$2,DO$4,'SPACELOG 10 BP'!$F25:$EE25)+SUMIF('SPACELOG 11 BP'!$F$2:$EE$2,DO$4,'SPACELOG 11 BP'!$F25:$EE25)+SUMIF('SPACELOG 12 BP'!$F$2:$EE$2,DO$4,'SPACELOG 12 BP'!$F25:$EE25)</f>
        <v>750</v>
      </c>
      <c r="DP25" s="13">
        <f>SUMIF('reporting montigny'!$F$2:$EE$2,DP$4,'reporting montigny'!$F25:$EE25)+SUMIF('reporting boissy'!$F$2:$EE$2,DP$4,'reporting boissy'!$F25:$EE25)+SUMIF('reporting moussy'!$F$2:$EE$2,DP$4,'reporting moussy'!$F25:$EE25)+SUMIF('reporting trappes'!$F$2:$EE$2,DP$4,'reporting trappes'!$F25:$EE25)+SUMIF('SPACELOG 5 BP'!$F$2:$EE$2,DP$4,'SPACELOG 5 BP'!$F25:$EE25)+SUMIF('SPACELOG 6 BP'!$F$2:$EE$2,DP$4,'SPACELOG 6 BP'!$F25:$EE25)+SUMIF('SPACELOG 7 BP'!$F$2:$EE$2,DP$4,'SPACELOG 7 BP'!$F25:$EE25)+SUMIF('SPACELOG 8 BP'!$F$2:$EE$2,DP$4,'SPACELOG 8 BP'!$F25:$EE25)+SUMIF('SPACELOG 9 BP'!$F$2:$EE$2,DP$4,'SPACELOG 9 BP'!$F25:$EE25)+SUMIF('SPACELOG 10 BP'!$F$2:$EE$2,DP$4,'SPACELOG 10 BP'!$F25:$EE25)+SUMIF('SPACELOG 11 BP'!$F$2:$EE$2,DP$4,'SPACELOG 11 BP'!$F25:$EE25)+SUMIF('SPACELOG 12 BP'!$F$2:$EE$2,DP$4,'SPACELOG 12 BP'!$F25:$EE25)</f>
        <v>750</v>
      </c>
      <c r="DQ25" s="13">
        <f>SUMIF('reporting montigny'!$F$2:$EE$2,DQ$4,'reporting montigny'!$F25:$EE25)+SUMIF('reporting boissy'!$F$2:$EE$2,DQ$4,'reporting boissy'!$F25:$EE25)+SUMIF('reporting moussy'!$F$2:$EE$2,DQ$4,'reporting moussy'!$F25:$EE25)+SUMIF('reporting trappes'!$F$2:$EE$2,DQ$4,'reporting trappes'!$F25:$EE25)+SUMIF('SPACELOG 5 BP'!$F$2:$EE$2,DQ$4,'SPACELOG 5 BP'!$F25:$EE25)+SUMIF('SPACELOG 6 BP'!$F$2:$EE$2,DQ$4,'SPACELOG 6 BP'!$F25:$EE25)+SUMIF('SPACELOG 7 BP'!$F$2:$EE$2,DQ$4,'SPACELOG 7 BP'!$F25:$EE25)+SUMIF('SPACELOG 8 BP'!$F$2:$EE$2,DQ$4,'SPACELOG 8 BP'!$F25:$EE25)+SUMIF('SPACELOG 9 BP'!$F$2:$EE$2,DQ$4,'SPACELOG 9 BP'!$F25:$EE25)+SUMIF('SPACELOG 10 BP'!$F$2:$EE$2,DQ$4,'SPACELOG 10 BP'!$F25:$EE25)+SUMIF('SPACELOG 11 BP'!$F$2:$EE$2,DQ$4,'SPACELOG 11 BP'!$F25:$EE25)+SUMIF('SPACELOG 12 BP'!$F$2:$EE$2,DQ$4,'SPACELOG 12 BP'!$F25:$EE25)</f>
        <v>750</v>
      </c>
      <c r="DR25" s="14">
        <f t="shared" si="17"/>
        <v>9000</v>
      </c>
    </row>
    <row r="26" spans="1:122" x14ac:dyDescent="0.2">
      <c r="E26" s="2" t="s">
        <v>78</v>
      </c>
      <c r="F26" s="13">
        <f>SUMIF('reporting montigny'!$F$2:$EE$2,F$4,'reporting montigny'!$F26:$EE26)+SUMIF('reporting boissy'!$F$2:$EE$2,F$4,'reporting boissy'!$F26:$EE26)+SUMIF('reporting moussy'!$F$2:$EE$2,F$4,'reporting moussy'!$F26:$EE26)+SUMIF('reporting trappes'!$F$2:$EE$2,F$4,'reporting trappes'!$F26:$EE26)+SUMIF('SPACELOG 5 BP'!$F$2:$EE$2,F$4,'SPACELOG 5 BP'!$F26:$EE26)+SUMIF('SPACELOG 6 BP'!$F$2:$EE$2,F$4,'SPACELOG 6 BP'!$F26:$EE26)+SUMIF('SPACELOG 7 BP'!$F$2:$EE$2,F$4,'SPACELOG 7 BP'!$F26:$EE26)+SUMIF('SPACELOG 8 BP'!$F$2:$EE$2,F$4,'SPACELOG 8 BP'!$F26:$EE26)+SUMIF('SPACELOG 9 BP'!$F$2:$EE$2,F$4,'SPACELOG 9 BP'!$F26:$EE26)+SUMIF('SPACELOG 10 BP'!$F$2:$EE$2,F$4,'SPACELOG 10 BP'!$F26:$EE26)+SUMIF('SPACELOG 11 BP'!$F$2:$EE$2,F$4,'SPACELOG 11 BP'!$F26:$EE26)+SUMIF('SPACELOG 12 BP'!$F$2:$EE$2,F$4,'SPACELOG 12 BP'!$F26:$EE26)</f>
        <v>0</v>
      </c>
      <c r="G26" s="13">
        <f>SUMIF('reporting montigny'!$F$2:$EE$2,G$4,'reporting montigny'!$F26:$EE26)+SUMIF('reporting boissy'!$F$2:$EE$2,G$4,'reporting boissy'!$F26:$EE26)+SUMIF('reporting moussy'!$F$2:$EE$2,G$4,'reporting moussy'!$F26:$EE26)+SUMIF('reporting trappes'!$F$2:$EE$2,G$4,'reporting trappes'!$F26:$EE26)+SUMIF('SPACELOG 5 BP'!$F$2:$EE$2,G$4,'SPACELOG 5 BP'!$F26:$EE26)+SUMIF('SPACELOG 6 BP'!$F$2:$EE$2,G$4,'SPACELOG 6 BP'!$F26:$EE26)+SUMIF('SPACELOG 7 BP'!$F$2:$EE$2,G$4,'SPACELOG 7 BP'!$F26:$EE26)+SUMIF('SPACELOG 8 BP'!$F$2:$EE$2,G$4,'SPACELOG 8 BP'!$F26:$EE26)+SUMIF('SPACELOG 9 BP'!$F$2:$EE$2,G$4,'SPACELOG 9 BP'!$F26:$EE26)+SUMIF('SPACELOG 10 BP'!$F$2:$EE$2,G$4,'SPACELOG 10 BP'!$F26:$EE26)+SUMIF('SPACELOG 11 BP'!$F$2:$EE$2,G$4,'SPACELOG 11 BP'!$F26:$EE26)+SUMIF('SPACELOG 12 BP'!$F$2:$EE$2,G$4,'SPACELOG 12 BP'!$F26:$EE26)</f>
        <v>0</v>
      </c>
      <c r="H26" s="13">
        <f>SUMIF('reporting montigny'!$F$2:$EE$2,H$4,'reporting montigny'!$F26:$EE26)+SUMIF('reporting boissy'!$F$2:$EE$2,H$4,'reporting boissy'!$F26:$EE26)+SUMIF('reporting moussy'!$F$2:$EE$2,H$4,'reporting moussy'!$F26:$EE26)+SUMIF('reporting trappes'!$F$2:$EE$2,H$4,'reporting trappes'!$F26:$EE26)+SUMIF('SPACELOG 5 BP'!$F$2:$EE$2,H$4,'SPACELOG 5 BP'!$F26:$EE26)+SUMIF('SPACELOG 6 BP'!$F$2:$EE$2,H$4,'SPACELOG 6 BP'!$F26:$EE26)+SUMIF('SPACELOG 7 BP'!$F$2:$EE$2,H$4,'SPACELOG 7 BP'!$F26:$EE26)+SUMIF('SPACELOG 8 BP'!$F$2:$EE$2,H$4,'SPACELOG 8 BP'!$F26:$EE26)+SUMIF('SPACELOG 9 BP'!$F$2:$EE$2,H$4,'SPACELOG 9 BP'!$F26:$EE26)+SUMIF('SPACELOG 10 BP'!$F$2:$EE$2,H$4,'SPACELOG 10 BP'!$F26:$EE26)+SUMIF('SPACELOG 11 BP'!$F$2:$EE$2,H$4,'SPACELOG 11 BP'!$F26:$EE26)+SUMIF('SPACELOG 12 BP'!$F$2:$EE$2,H$4,'SPACELOG 12 BP'!$F26:$EE26)</f>
        <v>0</v>
      </c>
      <c r="I26" s="13">
        <f>SUMIF('reporting montigny'!$F$2:$EE$2,I$4,'reporting montigny'!$F26:$EE26)+SUMIF('reporting boissy'!$F$2:$EE$2,I$4,'reporting boissy'!$F26:$EE26)+SUMIF('reporting moussy'!$F$2:$EE$2,I$4,'reporting moussy'!$F26:$EE26)+SUMIF('reporting trappes'!$F$2:$EE$2,I$4,'reporting trappes'!$F26:$EE26)+SUMIF('SPACELOG 5 BP'!$F$2:$EE$2,I$4,'SPACELOG 5 BP'!$F26:$EE26)+SUMIF('SPACELOG 6 BP'!$F$2:$EE$2,I$4,'SPACELOG 6 BP'!$F26:$EE26)+SUMIF('SPACELOG 7 BP'!$F$2:$EE$2,I$4,'SPACELOG 7 BP'!$F26:$EE26)+SUMIF('SPACELOG 8 BP'!$F$2:$EE$2,I$4,'SPACELOG 8 BP'!$F26:$EE26)+SUMIF('SPACELOG 9 BP'!$F$2:$EE$2,I$4,'SPACELOG 9 BP'!$F26:$EE26)+SUMIF('SPACELOG 10 BP'!$F$2:$EE$2,I$4,'SPACELOG 10 BP'!$F26:$EE26)+SUMIF('SPACELOG 11 BP'!$F$2:$EE$2,I$4,'SPACELOG 11 BP'!$F26:$EE26)+SUMIF('SPACELOG 12 BP'!$F$2:$EE$2,I$4,'SPACELOG 12 BP'!$F26:$EE26)</f>
        <v>0</v>
      </c>
      <c r="J26" s="13">
        <f>SUMIF('reporting montigny'!$F$2:$EE$2,J$4,'reporting montigny'!$F26:$EE26)+SUMIF('reporting boissy'!$F$2:$EE$2,J$4,'reporting boissy'!$F26:$EE26)+SUMIF('reporting moussy'!$F$2:$EE$2,J$4,'reporting moussy'!$F26:$EE26)+SUMIF('reporting trappes'!$F$2:$EE$2,J$4,'reporting trappes'!$F26:$EE26)+SUMIF('SPACELOG 5 BP'!$F$2:$EE$2,J$4,'SPACELOG 5 BP'!$F26:$EE26)+SUMIF('SPACELOG 6 BP'!$F$2:$EE$2,J$4,'SPACELOG 6 BP'!$F26:$EE26)+SUMIF('SPACELOG 7 BP'!$F$2:$EE$2,J$4,'SPACELOG 7 BP'!$F26:$EE26)+SUMIF('SPACELOG 8 BP'!$F$2:$EE$2,J$4,'SPACELOG 8 BP'!$F26:$EE26)+SUMIF('SPACELOG 9 BP'!$F$2:$EE$2,J$4,'SPACELOG 9 BP'!$F26:$EE26)+SUMIF('SPACELOG 10 BP'!$F$2:$EE$2,J$4,'SPACELOG 10 BP'!$F26:$EE26)+SUMIF('SPACELOG 11 BP'!$F$2:$EE$2,J$4,'SPACELOG 11 BP'!$F26:$EE26)+SUMIF('SPACELOG 12 BP'!$F$2:$EE$2,J$4,'SPACELOG 12 BP'!$F26:$EE26)</f>
        <v>0</v>
      </c>
      <c r="K26" s="13">
        <f>SUMIF('reporting montigny'!$F$2:$EE$2,K$4,'reporting montigny'!$F26:$EE26)+SUMIF('reporting boissy'!$F$2:$EE$2,K$4,'reporting boissy'!$F26:$EE26)+SUMIF('reporting moussy'!$F$2:$EE$2,K$4,'reporting moussy'!$F26:$EE26)+SUMIF('reporting trappes'!$F$2:$EE$2,K$4,'reporting trappes'!$F26:$EE26)+SUMIF('SPACELOG 5 BP'!$F$2:$EE$2,K$4,'SPACELOG 5 BP'!$F26:$EE26)+SUMIF('SPACELOG 6 BP'!$F$2:$EE$2,K$4,'SPACELOG 6 BP'!$F26:$EE26)+SUMIF('SPACELOG 7 BP'!$F$2:$EE$2,K$4,'SPACELOG 7 BP'!$F26:$EE26)+SUMIF('SPACELOG 8 BP'!$F$2:$EE$2,K$4,'SPACELOG 8 BP'!$F26:$EE26)+SUMIF('SPACELOG 9 BP'!$F$2:$EE$2,K$4,'SPACELOG 9 BP'!$F26:$EE26)+SUMIF('SPACELOG 10 BP'!$F$2:$EE$2,K$4,'SPACELOG 10 BP'!$F26:$EE26)+SUMIF('SPACELOG 11 BP'!$F$2:$EE$2,K$4,'SPACELOG 11 BP'!$F26:$EE26)+SUMIF('SPACELOG 12 BP'!$F$2:$EE$2,K$4,'SPACELOG 12 BP'!$F26:$EE26)</f>
        <v>0</v>
      </c>
      <c r="L26" s="13">
        <f>SUMIF('reporting montigny'!$F$2:$EE$2,L$4,'reporting montigny'!$F26:$EE26)+SUMIF('reporting boissy'!$F$2:$EE$2,L$4,'reporting boissy'!$F26:$EE26)+SUMIF('reporting moussy'!$F$2:$EE$2,L$4,'reporting moussy'!$F26:$EE26)+SUMIF('reporting trappes'!$F$2:$EE$2,L$4,'reporting trappes'!$F26:$EE26)+SUMIF('SPACELOG 5 BP'!$F$2:$EE$2,L$4,'SPACELOG 5 BP'!$F26:$EE26)+SUMIF('SPACELOG 6 BP'!$F$2:$EE$2,L$4,'SPACELOG 6 BP'!$F26:$EE26)+SUMIF('SPACELOG 7 BP'!$F$2:$EE$2,L$4,'SPACELOG 7 BP'!$F26:$EE26)+SUMIF('SPACELOG 8 BP'!$F$2:$EE$2,L$4,'SPACELOG 8 BP'!$F26:$EE26)+SUMIF('SPACELOG 9 BP'!$F$2:$EE$2,L$4,'SPACELOG 9 BP'!$F26:$EE26)+SUMIF('SPACELOG 10 BP'!$F$2:$EE$2,L$4,'SPACELOG 10 BP'!$F26:$EE26)+SUMIF('SPACELOG 11 BP'!$F$2:$EE$2,L$4,'SPACELOG 11 BP'!$F26:$EE26)+SUMIF('SPACELOG 12 BP'!$F$2:$EE$2,L$4,'SPACELOG 12 BP'!$F26:$EE26)</f>
        <v>0</v>
      </c>
      <c r="M26" s="13">
        <f>SUMIF('reporting montigny'!$F$2:$EE$2,M$4,'reporting montigny'!$F26:$EE26)+SUMIF('reporting boissy'!$F$2:$EE$2,M$4,'reporting boissy'!$F26:$EE26)+SUMIF('reporting moussy'!$F$2:$EE$2,M$4,'reporting moussy'!$F26:$EE26)+SUMIF('reporting trappes'!$F$2:$EE$2,M$4,'reporting trappes'!$F26:$EE26)+SUMIF('SPACELOG 5 BP'!$F$2:$EE$2,M$4,'SPACELOG 5 BP'!$F26:$EE26)+SUMIF('SPACELOG 6 BP'!$F$2:$EE$2,M$4,'SPACELOG 6 BP'!$F26:$EE26)+SUMIF('SPACELOG 7 BP'!$F$2:$EE$2,M$4,'SPACELOG 7 BP'!$F26:$EE26)+SUMIF('SPACELOG 8 BP'!$F$2:$EE$2,M$4,'SPACELOG 8 BP'!$F26:$EE26)+SUMIF('SPACELOG 9 BP'!$F$2:$EE$2,M$4,'SPACELOG 9 BP'!$F26:$EE26)+SUMIF('SPACELOG 10 BP'!$F$2:$EE$2,M$4,'SPACELOG 10 BP'!$F26:$EE26)+SUMIF('SPACELOG 11 BP'!$F$2:$EE$2,M$4,'SPACELOG 11 BP'!$F26:$EE26)+SUMIF('SPACELOG 12 BP'!$F$2:$EE$2,M$4,'SPACELOG 12 BP'!$F26:$EE26)</f>
        <v>0</v>
      </c>
      <c r="N26" s="13">
        <f>SUMIF('reporting montigny'!$F$2:$EE$2,N$4,'reporting montigny'!$F26:$EE26)+SUMIF('reporting boissy'!$F$2:$EE$2,N$4,'reporting boissy'!$F26:$EE26)+SUMIF('reporting moussy'!$F$2:$EE$2,N$4,'reporting moussy'!$F26:$EE26)+SUMIF('reporting trappes'!$F$2:$EE$2,N$4,'reporting trappes'!$F26:$EE26)+SUMIF('SPACELOG 5 BP'!$F$2:$EE$2,N$4,'SPACELOG 5 BP'!$F26:$EE26)+SUMIF('SPACELOG 6 BP'!$F$2:$EE$2,N$4,'SPACELOG 6 BP'!$F26:$EE26)+SUMIF('SPACELOG 7 BP'!$F$2:$EE$2,N$4,'SPACELOG 7 BP'!$F26:$EE26)+SUMIF('SPACELOG 8 BP'!$F$2:$EE$2,N$4,'SPACELOG 8 BP'!$F26:$EE26)+SUMIF('SPACELOG 9 BP'!$F$2:$EE$2,N$4,'SPACELOG 9 BP'!$F26:$EE26)+SUMIF('SPACELOG 10 BP'!$F$2:$EE$2,N$4,'SPACELOG 10 BP'!$F26:$EE26)+SUMIF('SPACELOG 11 BP'!$F$2:$EE$2,N$4,'SPACELOG 11 BP'!$F26:$EE26)+SUMIF('SPACELOG 12 BP'!$F$2:$EE$2,N$4,'SPACELOG 12 BP'!$F26:$EE26)</f>
        <v>0</v>
      </c>
      <c r="O26" s="13">
        <f>SUMIF('reporting montigny'!$F$2:$EE$2,O$4,'reporting montigny'!$F26:$EE26)+SUMIF('reporting boissy'!$F$2:$EE$2,O$4,'reporting boissy'!$F26:$EE26)+SUMIF('reporting moussy'!$F$2:$EE$2,O$4,'reporting moussy'!$F26:$EE26)+SUMIF('reporting trappes'!$F$2:$EE$2,O$4,'reporting trappes'!$F26:$EE26)+SUMIF('SPACELOG 5 BP'!$F$2:$EE$2,O$4,'SPACELOG 5 BP'!$F26:$EE26)+SUMIF('SPACELOG 6 BP'!$F$2:$EE$2,O$4,'SPACELOG 6 BP'!$F26:$EE26)+SUMIF('SPACELOG 7 BP'!$F$2:$EE$2,O$4,'SPACELOG 7 BP'!$F26:$EE26)+SUMIF('SPACELOG 8 BP'!$F$2:$EE$2,O$4,'SPACELOG 8 BP'!$F26:$EE26)+SUMIF('SPACELOG 9 BP'!$F$2:$EE$2,O$4,'SPACELOG 9 BP'!$F26:$EE26)+SUMIF('SPACELOG 10 BP'!$F$2:$EE$2,O$4,'SPACELOG 10 BP'!$F26:$EE26)+SUMIF('SPACELOG 11 BP'!$F$2:$EE$2,O$4,'SPACELOG 11 BP'!$F26:$EE26)+SUMIF('SPACELOG 12 BP'!$F$2:$EE$2,O$4,'SPACELOG 12 BP'!$F26:$EE26)</f>
        <v>0</v>
      </c>
      <c r="P26" s="13">
        <f>SUMIF('reporting montigny'!$F$2:$EE$2,P$4,'reporting montigny'!$F26:$EE26)+SUMIF('reporting boissy'!$F$2:$EE$2,P$4,'reporting boissy'!$F26:$EE26)+SUMIF('reporting moussy'!$F$2:$EE$2,P$4,'reporting moussy'!$F26:$EE26)+SUMIF('reporting trappes'!$F$2:$EE$2,P$4,'reporting trappes'!$F26:$EE26)+SUMIF('SPACELOG 5 BP'!$F$2:$EE$2,P$4,'SPACELOG 5 BP'!$F26:$EE26)+SUMIF('SPACELOG 6 BP'!$F$2:$EE$2,P$4,'SPACELOG 6 BP'!$F26:$EE26)+SUMIF('SPACELOG 7 BP'!$F$2:$EE$2,P$4,'SPACELOG 7 BP'!$F26:$EE26)+SUMIF('SPACELOG 8 BP'!$F$2:$EE$2,P$4,'SPACELOG 8 BP'!$F26:$EE26)+SUMIF('SPACELOG 9 BP'!$F$2:$EE$2,P$4,'SPACELOG 9 BP'!$F26:$EE26)+SUMIF('SPACELOG 10 BP'!$F$2:$EE$2,P$4,'SPACELOG 10 BP'!$F26:$EE26)+SUMIF('SPACELOG 11 BP'!$F$2:$EE$2,P$4,'SPACELOG 11 BP'!$F26:$EE26)+SUMIF('SPACELOG 12 BP'!$F$2:$EE$2,P$4,'SPACELOG 12 BP'!$F26:$EE26)</f>
        <v>0</v>
      </c>
      <c r="Q26" s="13">
        <f>SUMIF('reporting montigny'!$F$2:$EE$2,Q$4,'reporting montigny'!$F26:$EE26)+SUMIF('reporting boissy'!$F$2:$EE$2,Q$4,'reporting boissy'!$F26:$EE26)+SUMIF('reporting moussy'!$F$2:$EE$2,Q$4,'reporting moussy'!$F26:$EE26)+SUMIF('reporting trappes'!$F$2:$EE$2,Q$4,'reporting trappes'!$F26:$EE26)+SUMIF('SPACELOG 5 BP'!$F$2:$EE$2,Q$4,'SPACELOG 5 BP'!$F26:$EE26)+SUMIF('SPACELOG 6 BP'!$F$2:$EE$2,Q$4,'SPACELOG 6 BP'!$F26:$EE26)+SUMIF('SPACELOG 7 BP'!$F$2:$EE$2,Q$4,'SPACELOG 7 BP'!$F26:$EE26)+SUMIF('SPACELOG 8 BP'!$F$2:$EE$2,Q$4,'SPACELOG 8 BP'!$F26:$EE26)+SUMIF('SPACELOG 9 BP'!$F$2:$EE$2,Q$4,'SPACELOG 9 BP'!$F26:$EE26)+SUMIF('SPACELOG 10 BP'!$F$2:$EE$2,Q$4,'SPACELOG 10 BP'!$F26:$EE26)+SUMIF('SPACELOG 11 BP'!$F$2:$EE$2,Q$4,'SPACELOG 11 BP'!$F26:$EE26)+SUMIF('SPACELOG 12 BP'!$F$2:$EE$2,Q$4,'SPACELOG 12 BP'!$F26:$EE26)</f>
        <v>0</v>
      </c>
      <c r="R26" s="14">
        <f t="shared" si="9"/>
        <v>0</v>
      </c>
      <c r="S26" s="13">
        <f>SUMIF('reporting montigny'!$F$2:$EE$2,S$4,'reporting montigny'!$F26:$EE26)+SUMIF('reporting boissy'!$F$2:$EE$2,S$4,'reporting boissy'!$F26:$EE26)+SUMIF('reporting moussy'!$F$2:$EE$2,S$4,'reporting moussy'!$F26:$EE26)+SUMIF('reporting trappes'!$F$2:$EE$2,S$4,'reporting trappes'!$F26:$EE26)+SUMIF('SPACELOG 5 BP'!$F$2:$EE$2,S$4,'SPACELOG 5 BP'!$F26:$EE26)+SUMIF('SPACELOG 6 BP'!$F$2:$EE$2,S$4,'SPACELOG 6 BP'!$F26:$EE26)+SUMIF('SPACELOG 7 BP'!$F$2:$EE$2,S$4,'SPACELOG 7 BP'!$F26:$EE26)+SUMIF('SPACELOG 8 BP'!$F$2:$EE$2,S$4,'SPACELOG 8 BP'!$F26:$EE26)+SUMIF('SPACELOG 9 BP'!$F$2:$EE$2,S$4,'SPACELOG 9 BP'!$F26:$EE26)+SUMIF('SPACELOG 10 BP'!$F$2:$EE$2,S$4,'SPACELOG 10 BP'!$F26:$EE26)+SUMIF('SPACELOG 11 BP'!$F$2:$EE$2,S$4,'SPACELOG 11 BP'!$F26:$EE26)+SUMIF('SPACELOG 12 BP'!$F$2:$EE$2,S$4,'SPACELOG 12 BP'!$F26:$EE26)</f>
        <v>0</v>
      </c>
      <c r="T26" s="13">
        <f>SUMIF('reporting montigny'!$F$2:$EE$2,T$4,'reporting montigny'!$F26:$EE26)+SUMIF('reporting boissy'!$F$2:$EE$2,T$4,'reporting boissy'!$F26:$EE26)+SUMIF('reporting moussy'!$F$2:$EE$2,T$4,'reporting moussy'!$F26:$EE26)+SUMIF('reporting trappes'!$F$2:$EE$2,T$4,'reporting trappes'!$F26:$EE26)+SUMIF('SPACELOG 5 BP'!$F$2:$EE$2,T$4,'SPACELOG 5 BP'!$F26:$EE26)+SUMIF('SPACELOG 6 BP'!$F$2:$EE$2,T$4,'SPACELOG 6 BP'!$F26:$EE26)+SUMIF('SPACELOG 7 BP'!$F$2:$EE$2,T$4,'SPACELOG 7 BP'!$F26:$EE26)+SUMIF('SPACELOG 8 BP'!$F$2:$EE$2,T$4,'SPACELOG 8 BP'!$F26:$EE26)+SUMIF('SPACELOG 9 BP'!$F$2:$EE$2,T$4,'SPACELOG 9 BP'!$F26:$EE26)+SUMIF('SPACELOG 10 BP'!$F$2:$EE$2,T$4,'SPACELOG 10 BP'!$F26:$EE26)+SUMIF('SPACELOG 11 BP'!$F$2:$EE$2,T$4,'SPACELOG 11 BP'!$F26:$EE26)+SUMIF('SPACELOG 12 BP'!$F$2:$EE$2,T$4,'SPACELOG 12 BP'!$F26:$EE26)</f>
        <v>0</v>
      </c>
      <c r="U26" s="13">
        <f>SUMIF('reporting montigny'!$F$2:$EE$2,U$4,'reporting montigny'!$F26:$EE26)+SUMIF('reporting boissy'!$F$2:$EE$2,U$4,'reporting boissy'!$F26:$EE26)+SUMIF('reporting moussy'!$F$2:$EE$2,U$4,'reporting moussy'!$F26:$EE26)+SUMIF('reporting trappes'!$F$2:$EE$2,U$4,'reporting trappes'!$F26:$EE26)+SUMIF('SPACELOG 5 BP'!$F$2:$EE$2,U$4,'SPACELOG 5 BP'!$F26:$EE26)+SUMIF('SPACELOG 6 BP'!$F$2:$EE$2,U$4,'SPACELOG 6 BP'!$F26:$EE26)+SUMIF('SPACELOG 7 BP'!$F$2:$EE$2,U$4,'SPACELOG 7 BP'!$F26:$EE26)+SUMIF('SPACELOG 8 BP'!$F$2:$EE$2,U$4,'SPACELOG 8 BP'!$F26:$EE26)+SUMIF('SPACELOG 9 BP'!$F$2:$EE$2,U$4,'SPACELOG 9 BP'!$F26:$EE26)+SUMIF('SPACELOG 10 BP'!$F$2:$EE$2,U$4,'SPACELOG 10 BP'!$F26:$EE26)+SUMIF('SPACELOG 11 BP'!$F$2:$EE$2,U$4,'SPACELOG 11 BP'!$F26:$EE26)+SUMIF('SPACELOG 12 BP'!$F$2:$EE$2,U$4,'SPACELOG 12 BP'!$F26:$EE26)</f>
        <v>0</v>
      </c>
      <c r="V26" s="13">
        <f>SUMIF('reporting montigny'!$F$2:$EE$2,V$4,'reporting montigny'!$F26:$EE26)+SUMIF('reporting boissy'!$F$2:$EE$2,V$4,'reporting boissy'!$F26:$EE26)+SUMIF('reporting moussy'!$F$2:$EE$2,V$4,'reporting moussy'!$F26:$EE26)+SUMIF('reporting trappes'!$F$2:$EE$2,V$4,'reporting trappes'!$F26:$EE26)+SUMIF('SPACELOG 5 BP'!$F$2:$EE$2,V$4,'SPACELOG 5 BP'!$F26:$EE26)+SUMIF('SPACELOG 6 BP'!$F$2:$EE$2,V$4,'SPACELOG 6 BP'!$F26:$EE26)+SUMIF('SPACELOG 7 BP'!$F$2:$EE$2,V$4,'SPACELOG 7 BP'!$F26:$EE26)+SUMIF('SPACELOG 8 BP'!$F$2:$EE$2,V$4,'SPACELOG 8 BP'!$F26:$EE26)+SUMIF('SPACELOG 9 BP'!$F$2:$EE$2,V$4,'SPACELOG 9 BP'!$F26:$EE26)+SUMIF('SPACELOG 10 BP'!$F$2:$EE$2,V$4,'SPACELOG 10 BP'!$F26:$EE26)+SUMIF('SPACELOG 11 BP'!$F$2:$EE$2,V$4,'SPACELOG 11 BP'!$F26:$EE26)+SUMIF('SPACELOG 12 BP'!$F$2:$EE$2,V$4,'SPACELOG 12 BP'!$F26:$EE26)</f>
        <v>0</v>
      </c>
      <c r="W26" s="13">
        <f>SUMIF('reporting montigny'!$F$2:$EE$2,W$4,'reporting montigny'!$F26:$EE26)+SUMIF('reporting boissy'!$F$2:$EE$2,W$4,'reporting boissy'!$F26:$EE26)+SUMIF('reporting moussy'!$F$2:$EE$2,W$4,'reporting moussy'!$F26:$EE26)+SUMIF('reporting trappes'!$F$2:$EE$2,W$4,'reporting trappes'!$F26:$EE26)+SUMIF('SPACELOG 5 BP'!$F$2:$EE$2,W$4,'SPACELOG 5 BP'!$F26:$EE26)+SUMIF('SPACELOG 6 BP'!$F$2:$EE$2,W$4,'SPACELOG 6 BP'!$F26:$EE26)+SUMIF('SPACELOG 7 BP'!$F$2:$EE$2,W$4,'SPACELOG 7 BP'!$F26:$EE26)+SUMIF('SPACELOG 8 BP'!$F$2:$EE$2,W$4,'SPACELOG 8 BP'!$F26:$EE26)+SUMIF('SPACELOG 9 BP'!$F$2:$EE$2,W$4,'SPACELOG 9 BP'!$F26:$EE26)+SUMIF('SPACELOG 10 BP'!$F$2:$EE$2,W$4,'SPACELOG 10 BP'!$F26:$EE26)+SUMIF('SPACELOG 11 BP'!$F$2:$EE$2,W$4,'SPACELOG 11 BP'!$F26:$EE26)+SUMIF('SPACELOG 12 BP'!$F$2:$EE$2,W$4,'SPACELOG 12 BP'!$F26:$EE26)</f>
        <v>20</v>
      </c>
      <c r="X26" s="13">
        <f>SUMIF('reporting montigny'!$F$2:$EE$2,X$4,'reporting montigny'!$F26:$EE26)+SUMIF('reporting boissy'!$F$2:$EE$2,X$4,'reporting boissy'!$F26:$EE26)+SUMIF('reporting moussy'!$F$2:$EE$2,X$4,'reporting moussy'!$F26:$EE26)+SUMIF('reporting trappes'!$F$2:$EE$2,X$4,'reporting trappes'!$F26:$EE26)+SUMIF('SPACELOG 5 BP'!$F$2:$EE$2,X$4,'SPACELOG 5 BP'!$F26:$EE26)+SUMIF('SPACELOG 6 BP'!$F$2:$EE$2,X$4,'SPACELOG 6 BP'!$F26:$EE26)+SUMIF('SPACELOG 7 BP'!$F$2:$EE$2,X$4,'SPACELOG 7 BP'!$F26:$EE26)+SUMIF('SPACELOG 8 BP'!$F$2:$EE$2,X$4,'SPACELOG 8 BP'!$F26:$EE26)+SUMIF('SPACELOG 9 BP'!$F$2:$EE$2,X$4,'SPACELOG 9 BP'!$F26:$EE26)+SUMIF('SPACELOG 10 BP'!$F$2:$EE$2,X$4,'SPACELOG 10 BP'!$F26:$EE26)+SUMIF('SPACELOG 11 BP'!$F$2:$EE$2,X$4,'SPACELOG 11 BP'!$F26:$EE26)+SUMIF('SPACELOG 12 BP'!$F$2:$EE$2,X$4,'SPACELOG 12 BP'!$F26:$EE26)</f>
        <v>20</v>
      </c>
      <c r="Y26" s="13">
        <f>SUMIF('reporting montigny'!$F$2:$EE$2,Y$4,'reporting montigny'!$F26:$EE26)+SUMIF('reporting boissy'!$F$2:$EE$2,Y$4,'reporting boissy'!$F26:$EE26)+SUMIF('reporting moussy'!$F$2:$EE$2,Y$4,'reporting moussy'!$F26:$EE26)+SUMIF('reporting trappes'!$F$2:$EE$2,Y$4,'reporting trappes'!$F26:$EE26)+SUMIF('SPACELOG 5 BP'!$F$2:$EE$2,Y$4,'SPACELOG 5 BP'!$F26:$EE26)+SUMIF('SPACELOG 6 BP'!$F$2:$EE$2,Y$4,'SPACELOG 6 BP'!$F26:$EE26)+SUMIF('SPACELOG 7 BP'!$F$2:$EE$2,Y$4,'SPACELOG 7 BP'!$F26:$EE26)+SUMIF('SPACELOG 8 BP'!$F$2:$EE$2,Y$4,'SPACELOG 8 BP'!$F26:$EE26)+SUMIF('SPACELOG 9 BP'!$F$2:$EE$2,Y$4,'SPACELOG 9 BP'!$F26:$EE26)+SUMIF('SPACELOG 10 BP'!$F$2:$EE$2,Y$4,'SPACELOG 10 BP'!$F26:$EE26)+SUMIF('SPACELOG 11 BP'!$F$2:$EE$2,Y$4,'SPACELOG 11 BP'!$F26:$EE26)+SUMIF('SPACELOG 12 BP'!$F$2:$EE$2,Y$4,'SPACELOG 12 BP'!$F26:$EE26)</f>
        <v>20</v>
      </c>
      <c r="Z26" s="13">
        <f>SUMIF('reporting montigny'!$F$2:$EE$2,Z$4,'reporting montigny'!$F26:$EE26)+SUMIF('reporting boissy'!$F$2:$EE$2,Z$4,'reporting boissy'!$F26:$EE26)+SUMIF('reporting moussy'!$F$2:$EE$2,Z$4,'reporting moussy'!$F26:$EE26)+SUMIF('reporting trappes'!$F$2:$EE$2,Z$4,'reporting trappes'!$F26:$EE26)+SUMIF('SPACELOG 5 BP'!$F$2:$EE$2,Z$4,'SPACELOG 5 BP'!$F26:$EE26)+SUMIF('SPACELOG 6 BP'!$F$2:$EE$2,Z$4,'SPACELOG 6 BP'!$F26:$EE26)+SUMIF('SPACELOG 7 BP'!$F$2:$EE$2,Z$4,'SPACELOG 7 BP'!$F26:$EE26)+SUMIF('SPACELOG 8 BP'!$F$2:$EE$2,Z$4,'SPACELOG 8 BP'!$F26:$EE26)+SUMIF('SPACELOG 9 BP'!$F$2:$EE$2,Z$4,'SPACELOG 9 BP'!$F26:$EE26)+SUMIF('SPACELOG 10 BP'!$F$2:$EE$2,Z$4,'SPACELOG 10 BP'!$F26:$EE26)+SUMIF('SPACELOG 11 BP'!$F$2:$EE$2,Z$4,'SPACELOG 11 BP'!$F26:$EE26)+SUMIF('SPACELOG 12 BP'!$F$2:$EE$2,Z$4,'SPACELOG 12 BP'!$F26:$EE26)</f>
        <v>20</v>
      </c>
      <c r="AA26" s="13">
        <f>SUMIF('reporting montigny'!$F$2:$EE$2,AA$4,'reporting montigny'!$F26:$EE26)+SUMIF('reporting boissy'!$F$2:$EE$2,AA$4,'reporting boissy'!$F26:$EE26)+SUMIF('reporting moussy'!$F$2:$EE$2,AA$4,'reporting moussy'!$F26:$EE26)+SUMIF('reporting trappes'!$F$2:$EE$2,AA$4,'reporting trappes'!$F26:$EE26)+SUMIF('SPACELOG 5 BP'!$F$2:$EE$2,AA$4,'SPACELOG 5 BP'!$F26:$EE26)+SUMIF('SPACELOG 6 BP'!$F$2:$EE$2,AA$4,'SPACELOG 6 BP'!$F26:$EE26)+SUMIF('SPACELOG 7 BP'!$F$2:$EE$2,AA$4,'SPACELOG 7 BP'!$F26:$EE26)+SUMIF('SPACELOG 8 BP'!$F$2:$EE$2,AA$4,'SPACELOG 8 BP'!$F26:$EE26)+SUMIF('SPACELOG 9 BP'!$F$2:$EE$2,AA$4,'SPACELOG 9 BP'!$F26:$EE26)+SUMIF('SPACELOG 10 BP'!$F$2:$EE$2,AA$4,'SPACELOG 10 BP'!$F26:$EE26)+SUMIF('SPACELOG 11 BP'!$F$2:$EE$2,AA$4,'SPACELOG 11 BP'!$F26:$EE26)+SUMIF('SPACELOG 12 BP'!$F$2:$EE$2,AA$4,'SPACELOG 12 BP'!$F26:$EE26)</f>
        <v>20</v>
      </c>
      <c r="AB26" s="13">
        <f>SUMIF('reporting montigny'!$F$2:$EE$2,AB$4,'reporting montigny'!$F26:$EE26)+SUMIF('reporting boissy'!$F$2:$EE$2,AB$4,'reporting boissy'!$F26:$EE26)+SUMIF('reporting moussy'!$F$2:$EE$2,AB$4,'reporting moussy'!$F26:$EE26)+SUMIF('reporting trappes'!$F$2:$EE$2,AB$4,'reporting trappes'!$F26:$EE26)+SUMIF('SPACELOG 5 BP'!$F$2:$EE$2,AB$4,'SPACELOG 5 BP'!$F26:$EE26)+SUMIF('SPACELOG 6 BP'!$F$2:$EE$2,AB$4,'SPACELOG 6 BP'!$F26:$EE26)+SUMIF('SPACELOG 7 BP'!$F$2:$EE$2,AB$4,'SPACELOG 7 BP'!$F26:$EE26)+SUMIF('SPACELOG 8 BP'!$F$2:$EE$2,AB$4,'SPACELOG 8 BP'!$F26:$EE26)+SUMIF('SPACELOG 9 BP'!$F$2:$EE$2,AB$4,'SPACELOG 9 BP'!$F26:$EE26)+SUMIF('SPACELOG 10 BP'!$F$2:$EE$2,AB$4,'SPACELOG 10 BP'!$F26:$EE26)+SUMIF('SPACELOG 11 BP'!$F$2:$EE$2,AB$4,'SPACELOG 11 BP'!$F26:$EE26)+SUMIF('SPACELOG 12 BP'!$F$2:$EE$2,AB$4,'SPACELOG 12 BP'!$F26:$EE26)</f>
        <v>20</v>
      </c>
      <c r="AC26" s="13">
        <f>SUMIF('reporting montigny'!$F$2:$EE$2,AC$4,'reporting montigny'!$F26:$EE26)+SUMIF('reporting boissy'!$F$2:$EE$2,AC$4,'reporting boissy'!$F26:$EE26)+SUMIF('reporting moussy'!$F$2:$EE$2,AC$4,'reporting moussy'!$F26:$EE26)+SUMIF('reporting trappes'!$F$2:$EE$2,AC$4,'reporting trappes'!$F26:$EE26)+SUMIF('SPACELOG 5 BP'!$F$2:$EE$2,AC$4,'SPACELOG 5 BP'!$F26:$EE26)+SUMIF('SPACELOG 6 BP'!$F$2:$EE$2,AC$4,'SPACELOG 6 BP'!$F26:$EE26)+SUMIF('SPACELOG 7 BP'!$F$2:$EE$2,AC$4,'SPACELOG 7 BP'!$F26:$EE26)+SUMIF('SPACELOG 8 BP'!$F$2:$EE$2,AC$4,'SPACELOG 8 BP'!$F26:$EE26)+SUMIF('SPACELOG 9 BP'!$F$2:$EE$2,AC$4,'SPACELOG 9 BP'!$F26:$EE26)+SUMIF('SPACELOG 10 BP'!$F$2:$EE$2,AC$4,'SPACELOG 10 BP'!$F26:$EE26)+SUMIF('SPACELOG 11 BP'!$F$2:$EE$2,AC$4,'SPACELOG 11 BP'!$F26:$EE26)+SUMIF('SPACELOG 12 BP'!$F$2:$EE$2,AC$4,'SPACELOG 12 BP'!$F26:$EE26)</f>
        <v>20</v>
      </c>
      <c r="AD26" s="13">
        <f>SUMIF('reporting montigny'!$F$2:$EE$2,AD$4,'reporting montigny'!$F26:$EE26)+SUMIF('reporting boissy'!$F$2:$EE$2,AD$4,'reporting boissy'!$F26:$EE26)+SUMIF('reporting moussy'!$F$2:$EE$2,AD$4,'reporting moussy'!$F26:$EE26)+SUMIF('reporting trappes'!$F$2:$EE$2,AD$4,'reporting trappes'!$F26:$EE26)+SUMIF('SPACELOG 5 BP'!$F$2:$EE$2,AD$4,'SPACELOG 5 BP'!$F26:$EE26)+SUMIF('SPACELOG 6 BP'!$F$2:$EE$2,AD$4,'SPACELOG 6 BP'!$F26:$EE26)+SUMIF('SPACELOG 7 BP'!$F$2:$EE$2,AD$4,'SPACELOG 7 BP'!$F26:$EE26)+SUMIF('SPACELOG 8 BP'!$F$2:$EE$2,AD$4,'SPACELOG 8 BP'!$F26:$EE26)+SUMIF('SPACELOG 9 BP'!$F$2:$EE$2,AD$4,'SPACELOG 9 BP'!$F26:$EE26)+SUMIF('SPACELOG 10 BP'!$F$2:$EE$2,AD$4,'SPACELOG 10 BP'!$F26:$EE26)+SUMIF('SPACELOG 11 BP'!$F$2:$EE$2,AD$4,'SPACELOG 11 BP'!$F26:$EE26)+SUMIF('SPACELOG 12 BP'!$F$2:$EE$2,AD$4,'SPACELOG 12 BP'!$F26:$EE26)</f>
        <v>20</v>
      </c>
      <c r="AE26" s="14">
        <f t="shared" si="10"/>
        <v>160</v>
      </c>
      <c r="AF26" s="13">
        <f>SUMIF('reporting montigny'!$F$2:$EE$2,AF$4,'reporting montigny'!$F26:$EE26)+SUMIF('reporting boissy'!$F$2:$EE$2,AF$4,'reporting boissy'!$F26:$EE26)+SUMIF('reporting moussy'!$F$2:$EE$2,AF$4,'reporting moussy'!$F26:$EE26)+SUMIF('reporting trappes'!$F$2:$EE$2,AF$4,'reporting trappes'!$F26:$EE26)+SUMIF('SPACELOG 5 BP'!$F$2:$EE$2,AF$4,'SPACELOG 5 BP'!$F26:$EE26)+SUMIF('SPACELOG 6 BP'!$F$2:$EE$2,AF$4,'SPACELOG 6 BP'!$F26:$EE26)+SUMIF('SPACELOG 7 BP'!$F$2:$EE$2,AF$4,'SPACELOG 7 BP'!$F26:$EE26)+SUMIF('SPACELOG 8 BP'!$F$2:$EE$2,AF$4,'SPACELOG 8 BP'!$F26:$EE26)+SUMIF('SPACELOG 9 BP'!$F$2:$EE$2,AF$4,'SPACELOG 9 BP'!$F26:$EE26)+SUMIF('SPACELOG 10 BP'!$F$2:$EE$2,AF$4,'SPACELOG 10 BP'!$F26:$EE26)+SUMIF('SPACELOG 11 BP'!$F$2:$EE$2,AF$4,'SPACELOG 11 BP'!$F26:$EE26)+SUMIF('SPACELOG 12 BP'!$F$2:$EE$2,AF$4,'SPACELOG 12 BP'!$F26:$EE26)</f>
        <v>20</v>
      </c>
      <c r="AG26" s="13">
        <f>SUMIF('reporting montigny'!$F$2:$EE$2,AG$4,'reporting montigny'!$F26:$EE26)+SUMIF('reporting boissy'!$F$2:$EE$2,AG$4,'reporting boissy'!$F26:$EE26)+SUMIF('reporting moussy'!$F$2:$EE$2,AG$4,'reporting moussy'!$F26:$EE26)+SUMIF('reporting trappes'!$F$2:$EE$2,AG$4,'reporting trappes'!$F26:$EE26)+SUMIF('SPACELOG 5 BP'!$F$2:$EE$2,AG$4,'SPACELOG 5 BP'!$F26:$EE26)+SUMIF('SPACELOG 6 BP'!$F$2:$EE$2,AG$4,'SPACELOG 6 BP'!$F26:$EE26)+SUMIF('SPACELOG 7 BP'!$F$2:$EE$2,AG$4,'SPACELOG 7 BP'!$F26:$EE26)+SUMIF('SPACELOG 8 BP'!$F$2:$EE$2,AG$4,'SPACELOG 8 BP'!$F26:$EE26)+SUMIF('SPACELOG 9 BP'!$F$2:$EE$2,AG$4,'SPACELOG 9 BP'!$F26:$EE26)+SUMIF('SPACELOG 10 BP'!$F$2:$EE$2,AG$4,'SPACELOG 10 BP'!$F26:$EE26)+SUMIF('SPACELOG 11 BP'!$F$2:$EE$2,AG$4,'SPACELOG 11 BP'!$F26:$EE26)+SUMIF('SPACELOG 12 BP'!$F$2:$EE$2,AG$4,'SPACELOG 12 BP'!$F26:$EE26)</f>
        <v>20</v>
      </c>
      <c r="AH26" s="13">
        <f>SUMIF('reporting montigny'!$F$2:$EE$2,AH$4,'reporting montigny'!$F26:$EE26)+SUMIF('reporting boissy'!$F$2:$EE$2,AH$4,'reporting boissy'!$F26:$EE26)+SUMIF('reporting moussy'!$F$2:$EE$2,AH$4,'reporting moussy'!$F26:$EE26)+SUMIF('reporting trappes'!$F$2:$EE$2,AH$4,'reporting trappes'!$F26:$EE26)+SUMIF('SPACELOG 5 BP'!$F$2:$EE$2,AH$4,'SPACELOG 5 BP'!$F26:$EE26)+SUMIF('SPACELOG 6 BP'!$F$2:$EE$2,AH$4,'SPACELOG 6 BP'!$F26:$EE26)+SUMIF('SPACELOG 7 BP'!$F$2:$EE$2,AH$4,'SPACELOG 7 BP'!$F26:$EE26)+SUMIF('SPACELOG 8 BP'!$F$2:$EE$2,AH$4,'SPACELOG 8 BP'!$F26:$EE26)+SUMIF('SPACELOG 9 BP'!$F$2:$EE$2,AH$4,'SPACELOG 9 BP'!$F26:$EE26)+SUMIF('SPACELOG 10 BP'!$F$2:$EE$2,AH$4,'SPACELOG 10 BP'!$F26:$EE26)+SUMIF('SPACELOG 11 BP'!$F$2:$EE$2,AH$4,'SPACELOG 11 BP'!$F26:$EE26)+SUMIF('SPACELOG 12 BP'!$F$2:$EE$2,AH$4,'SPACELOG 12 BP'!$F26:$EE26)</f>
        <v>20</v>
      </c>
      <c r="AI26" s="13">
        <f>SUMIF('reporting montigny'!$F$2:$EE$2,AI$4,'reporting montigny'!$F26:$EE26)+SUMIF('reporting boissy'!$F$2:$EE$2,AI$4,'reporting boissy'!$F26:$EE26)+SUMIF('reporting moussy'!$F$2:$EE$2,AI$4,'reporting moussy'!$F26:$EE26)+SUMIF('reporting trappes'!$F$2:$EE$2,AI$4,'reporting trappes'!$F26:$EE26)+SUMIF('SPACELOG 5 BP'!$F$2:$EE$2,AI$4,'SPACELOG 5 BP'!$F26:$EE26)+SUMIF('SPACELOG 6 BP'!$F$2:$EE$2,AI$4,'SPACELOG 6 BP'!$F26:$EE26)+SUMIF('SPACELOG 7 BP'!$F$2:$EE$2,AI$4,'SPACELOG 7 BP'!$F26:$EE26)+SUMIF('SPACELOG 8 BP'!$F$2:$EE$2,AI$4,'SPACELOG 8 BP'!$F26:$EE26)+SUMIF('SPACELOG 9 BP'!$F$2:$EE$2,AI$4,'SPACELOG 9 BP'!$F26:$EE26)+SUMIF('SPACELOG 10 BP'!$F$2:$EE$2,AI$4,'SPACELOG 10 BP'!$F26:$EE26)+SUMIF('SPACELOG 11 BP'!$F$2:$EE$2,AI$4,'SPACELOG 11 BP'!$F26:$EE26)+SUMIF('SPACELOG 12 BP'!$F$2:$EE$2,AI$4,'SPACELOG 12 BP'!$F26:$EE26)</f>
        <v>20</v>
      </c>
      <c r="AJ26" s="13">
        <f>SUMIF('reporting montigny'!$F$2:$EE$2,AJ$4,'reporting montigny'!$F26:$EE26)+SUMIF('reporting boissy'!$F$2:$EE$2,AJ$4,'reporting boissy'!$F26:$EE26)+SUMIF('reporting moussy'!$F$2:$EE$2,AJ$4,'reporting moussy'!$F26:$EE26)+SUMIF('reporting trappes'!$F$2:$EE$2,AJ$4,'reporting trappes'!$F26:$EE26)+SUMIF('SPACELOG 5 BP'!$F$2:$EE$2,AJ$4,'SPACELOG 5 BP'!$F26:$EE26)+SUMIF('SPACELOG 6 BP'!$F$2:$EE$2,AJ$4,'SPACELOG 6 BP'!$F26:$EE26)+SUMIF('SPACELOG 7 BP'!$F$2:$EE$2,AJ$4,'SPACELOG 7 BP'!$F26:$EE26)+SUMIF('SPACELOG 8 BP'!$F$2:$EE$2,AJ$4,'SPACELOG 8 BP'!$F26:$EE26)+SUMIF('SPACELOG 9 BP'!$F$2:$EE$2,AJ$4,'SPACELOG 9 BP'!$F26:$EE26)+SUMIF('SPACELOG 10 BP'!$F$2:$EE$2,AJ$4,'SPACELOG 10 BP'!$F26:$EE26)+SUMIF('SPACELOG 11 BP'!$F$2:$EE$2,AJ$4,'SPACELOG 11 BP'!$F26:$EE26)+SUMIF('SPACELOG 12 BP'!$F$2:$EE$2,AJ$4,'SPACELOG 12 BP'!$F26:$EE26)</f>
        <v>20</v>
      </c>
      <c r="AK26" s="13">
        <f>SUMIF('reporting montigny'!$F$2:$EE$2,AK$4,'reporting montigny'!$F26:$EE26)+SUMIF('reporting boissy'!$F$2:$EE$2,AK$4,'reporting boissy'!$F26:$EE26)+SUMIF('reporting moussy'!$F$2:$EE$2,AK$4,'reporting moussy'!$F26:$EE26)+SUMIF('reporting trappes'!$F$2:$EE$2,AK$4,'reporting trappes'!$F26:$EE26)+SUMIF('SPACELOG 5 BP'!$F$2:$EE$2,AK$4,'SPACELOG 5 BP'!$F26:$EE26)+SUMIF('SPACELOG 6 BP'!$F$2:$EE$2,AK$4,'SPACELOG 6 BP'!$F26:$EE26)+SUMIF('SPACELOG 7 BP'!$F$2:$EE$2,AK$4,'SPACELOG 7 BP'!$F26:$EE26)+SUMIF('SPACELOG 8 BP'!$F$2:$EE$2,AK$4,'SPACELOG 8 BP'!$F26:$EE26)+SUMIF('SPACELOG 9 BP'!$F$2:$EE$2,AK$4,'SPACELOG 9 BP'!$F26:$EE26)+SUMIF('SPACELOG 10 BP'!$F$2:$EE$2,AK$4,'SPACELOG 10 BP'!$F26:$EE26)+SUMIF('SPACELOG 11 BP'!$F$2:$EE$2,AK$4,'SPACELOG 11 BP'!$F26:$EE26)+SUMIF('SPACELOG 12 BP'!$F$2:$EE$2,AK$4,'SPACELOG 12 BP'!$F26:$EE26)</f>
        <v>20</v>
      </c>
      <c r="AL26" s="13">
        <f>SUMIF('reporting montigny'!$F$2:$EE$2,AL$4,'reporting montigny'!$F26:$EE26)+SUMIF('reporting boissy'!$F$2:$EE$2,AL$4,'reporting boissy'!$F26:$EE26)+SUMIF('reporting moussy'!$F$2:$EE$2,AL$4,'reporting moussy'!$F26:$EE26)+SUMIF('reporting trappes'!$F$2:$EE$2,AL$4,'reporting trappes'!$F26:$EE26)+SUMIF('SPACELOG 5 BP'!$F$2:$EE$2,AL$4,'SPACELOG 5 BP'!$F26:$EE26)+SUMIF('SPACELOG 6 BP'!$F$2:$EE$2,AL$4,'SPACELOG 6 BP'!$F26:$EE26)+SUMIF('SPACELOG 7 BP'!$F$2:$EE$2,AL$4,'SPACELOG 7 BP'!$F26:$EE26)+SUMIF('SPACELOG 8 BP'!$F$2:$EE$2,AL$4,'SPACELOG 8 BP'!$F26:$EE26)+SUMIF('SPACELOG 9 BP'!$F$2:$EE$2,AL$4,'SPACELOG 9 BP'!$F26:$EE26)+SUMIF('SPACELOG 10 BP'!$F$2:$EE$2,AL$4,'SPACELOG 10 BP'!$F26:$EE26)+SUMIF('SPACELOG 11 BP'!$F$2:$EE$2,AL$4,'SPACELOG 11 BP'!$F26:$EE26)+SUMIF('SPACELOG 12 BP'!$F$2:$EE$2,AL$4,'SPACELOG 12 BP'!$F26:$EE26)</f>
        <v>20</v>
      </c>
      <c r="AM26" s="13">
        <f>SUMIF('reporting montigny'!$F$2:$EE$2,AM$4,'reporting montigny'!$F26:$EE26)+SUMIF('reporting boissy'!$F$2:$EE$2,AM$4,'reporting boissy'!$F26:$EE26)+SUMIF('reporting moussy'!$F$2:$EE$2,AM$4,'reporting moussy'!$F26:$EE26)+SUMIF('reporting trappes'!$F$2:$EE$2,AM$4,'reporting trappes'!$F26:$EE26)+SUMIF('SPACELOG 5 BP'!$F$2:$EE$2,AM$4,'SPACELOG 5 BP'!$F26:$EE26)+SUMIF('SPACELOG 6 BP'!$F$2:$EE$2,AM$4,'SPACELOG 6 BP'!$F26:$EE26)+SUMIF('SPACELOG 7 BP'!$F$2:$EE$2,AM$4,'SPACELOG 7 BP'!$F26:$EE26)+SUMIF('SPACELOG 8 BP'!$F$2:$EE$2,AM$4,'SPACELOG 8 BP'!$F26:$EE26)+SUMIF('SPACELOG 9 BP'!$F$2:$EE$2,AM$4,'SPACELOG 9 BP'!$F26:$EE26)+SUMIF('SPACELOG 10 BP'!$F$2:$EE$2,AM$4,'SPACELOG 10 BP'!$F26:$EE26)+SUMIF('SPACELOG 11 BP'!$F$2:$EE$2,AM$4,'SPACELOG 11 BP'!$F26:$EE26)+SUMIF('SPACELOG 12 BP'!$F$2:$EE$2,AM$4,'SPACELOG 12 BP'!$F26:$EE26)</f>
        <v>20</v>
      </c>
      <c r="AN26" s="13">
        <f>SUMIF('reporting montigny'!$F$2:$EE$2,AN$4,'reporting montigny'!$F26:$EE26)+SUMIF('reporting boissy'!$F$2:$EE$2,AN$4,'reporting boissy'!$F26:$EE26)+SUMIF('reporting moussy'!$F$2:$EE$2,AN$4,'reporting moussy'!$F26:$EE26)+SUMIF('reporting trappes'!$F$2:$EE$2,AN$4,'reporting trappes'!$F26:$EE26)+SUMIF('SPACELOG 5 BP'!$F$2:$EE$2,AN$4,'SPACELOG 5 BP'!$F26:$EE26)+SUMIF('SPACELOG 6 BP'!$F$2:$EE$2,AN$4,'SPACELOG 6 BP'!$F26:$EE26)+SUMIF('SPACELOG 7 BP'!$F$2:$EE$2,AN$4,'SPACELOG 7 BP'!$F26:$EE26)+SUMIF('SPACELOG 8 BP'!$F$2:$EE$2,AN$4,'SPACELOG 8 BP'!$F26:$EE26)+SUMIF('SPACELOG 9 BP'!$F$2:$EE$2,AN$4,'SPACELOG 9 BP'!$F26:$EE26)+SUMIF('SPACELOG 10 BP'!$F$2:$EE$2,AN$4,'SPACELOG 10 BP'!$F26:$EE26)+SUMIF('SPACELOG 11 BP'!$F$2:$EE$2,AN$4,'SPACELOG 11 BP'!$F26:$EE26)+SUMIF('SPACELOG 12 BP'!$F$2:$EE$2,AN$4,'SPACELOG 12 BP'!$F26:$EE26)</f>
        <v>20</v>
      </c>
      <c r="AO26" s="13">
        <f>SUMIF('reporting montigny'!$F$2:$EE$2,AO$4,'reporting montigny'!$F26:$EE26)+SUMIF('reporting boissy'!$F$2:$EE$2,AO$4,'reporting boissy'!$F26:$EE26)+SUMIF('reporting moussy'!$F$2:$EE$2,AO$4,'reporting moussy'!$F26:$EE26)+SUMIF('reporting trappes'!$F$2:$EE$2,AO$4,'reporting trappes'!$F26:$EE26)+SUMIF('SPACELOG 5 BP'!$F$2:$EE$2,AO$4,'SPACELOG 5 BP'!$F26:$EE26)+SUMIF('SPACELOG 6 BP'!$F$2:$EE$2,AO$4,'SPACELOG 6 BP'!$F26:$EE26)+SUMIF('SPACELOG 7 BP'!$F$2:$EE$2,AO$4,'SPACELOG 7 BP'!$F26:$EE26)+SUMIF('SPACELOG 8 BP'!$F$2:$EE$2,AO$4,'SPACELOG 8 BP'!$F26:$EE26)+SUMIF('SPACELOG 9 BP'!$F$2:$EE$2,AO$4,'SPACELOG 9 BP'!$F26:$EE26)+SUMIF('SPACELOG 10 BP'!$F$2:$EE$2,AO$4,'SPACELOG 10 BP'!$F26:$EE26)+SUMIF('SPACELOG 11 BP'!$F$2:$EE$2,AO$4,'SPACELOG 11 BP'!$F26:$EE26)+SUMIF('SPACELOG 12 BP'!$F$2:$EE$2,AO$4,'SPACELOG 12 BP'!$F26:$EE26)</f>
        <v>20</v>
      </c>
      <c r="AP26" s="13">
        <f>SUMIF('reporting montigny'!$F$2:$EE$2,AP$4,'reporting montigny'!$F26:$EE26)+SUMIF('reporting boissy'!$F$2:$EE$2,AP$4,'reporting boissy'!$F26:$EE26)+SUMIF('reporting moussy'!$F$2:$EE$2,AP$4,'reporting moussy'!$F26:$EE26)+SUMIF('reporting trappes'!$F$2:$EE$2,AP$4,'reporting trappes'!$F26:$EE26)+SUMIF('SPACELOG 5 BP'!$F$2:$EE$2,AP$4,'SPACELOG 5 BP'!$F26:$EE26)+SUMIF('SPACELOG 6 BP'!$F$2:$EE$2,AP$4,'SPACELOG 6 BP'!$F26:$EE26)+SUMIF('SPACELOG 7 BP'!$F$2:$EE$2,AP$4,'SPACELOG 7 BP'!$F26:$EE26)+SUMIF('SPACELOG 8 BP'!$F$2:$EE$2,AP$4,'SPACELOG 8 BP'!$F26:$EE26)+SUMIF('SPACELOG 9 BP'!$F$2:$EE$2,AP$4,'SPACELOG 9 BP'!$F26:$EE26)+SUMIF('SPACELOG 10 BP'!$F$2:$EE$2,AP$4,'SPACELOG 10 BP'!$F26:$EE26)+SUMIF('SPACELOG 11 BP'!$F$2:$EE$2,AP$4,'SPACELOG 11 BP'!$F26:$EE26)+SUMIF('SPACELOG 12 BP'!$F$2:$EE$2,AP$4,'SPACELOG 12 BP'!$F26:$EE26)</f>
        <v>20</v>
      </c>
      <c r="AQ26" s="13">
        <f>SUMIF('reporting montigny'!$F$2:$EE$2,AQ$4,'reporting montigny'!$F26:$EE26)+SUMIF('reporting boissy'!$F$2:$EE$2,AQ$4,'reporting boissy'!$F26:$EE26)+SUMIF('reporting moussy'!$F$2:$EE$2,AQ$4,'reporting moussy'!$F26:$EE26)+SUMIF('reporting trappes'!$F$2:$EE$2,AQ$4,'reporting trappes'!$F26:$EE26)+SUMIF('SPACELOG 5 BP'!$F$2:$EE$2,AQ$4,'SPACELOG 5 BP'!$F26:$EE26)+SUMIF('SPACELOG 6 BP'!$F$2:$EE$2,AQ$4,'SPACELOG 6 BP'!$F26:$EE26)+SUMIF('SPACELOG 7 BP'!$F$2:$EE$2,AQ$4,'SPACELOG 7 BP'!$F26:$EE26)+SUMIF('SPACELOG 8 BP'!$F$2:$EE$2,AQ$4,'SPACELOG 8 BP'!$F26:$EE26)+SUMIF('SPACELOG 9 BP'!$F$2:$EE$2,AQ$4,'SPACELOG 9 BP'!$F26:$EE26)+SUMIF('SPACELOG 10 BP'!$F$2:$EE$2,AQ$4,'SPACELOG 10 BP'!$F26:$EE26)+SUMIF('SPACELOG 11 BP'!$F$2:$EE$2,AQ$4,'SPACELOG 11 BP'!$F26:$EE26)+SUMIF('SPACELOG 12 BP'!$F$2:$EE$2,AQ$4,'SPACELOG 12 BP'!$F26:$EE26)</f>
        <v>20</v>
      </c>
      <c r="AR26" s="14">
        <f t="shared" si="11"/>
        <v>240</v>
      </c>
      <c r="AS26" s="13">
        <f>SUMIF('reporting montigny'!$F$2:$EE$2,AS$4,'reporting montigny'!$F26:$EE26)+SUMIF('reporting boissy'!$F$2:$EE$2,AS$4,'reporting boissy'!$F26:$EE26)+SUMIF('reporting moussy'!$F$2:$EE$2,AS$4,'reporting moussy'!$F26:$EE26)+SUMIF('reporting trappes'!$F$2:$EE$2,AS$4,'reporting trappes'!$F26:$EE26)+SUMIF('SPACELOG 5 BP'!$F$2:$EE$2,AS$4,'SPACELOG 5 BP'!$F26:$EE26)+SUMIF('SPACELOG 6 BP'!$F$2:$EE$2,AS$4,'SPACELOG 6 BP'!$F26:$EE26)+SUMIF('SPACELOG 7 BP'!$F$2:$EE$2,AS$4,'SPACELOG 7 BP'!$F26:$EE26)+SUMIF('SPACELOG 8 BP'!$F$2:$EE$2,AS$4,'SPACELOG 8 BP'!$F26:$EE26)+SUMIF('SPACELOG 9 BP'!$F$2:$EE$2,AS$4,'SPACELOG 9 BP'!$F26:$EE26)+SUMIF('SPACELOG 10 BP'!$F$2:$EE$2,AS$4,'SPACELOG 10 BP'!$F26:$EE26)+SUMIF('SPACELOG 11 BP'!$F$2:$EE$2,AS$4,'SPACELOG 11 BP'!$F26:$EE26)+SUMIF('SPACELOG 12 BP'!$F$2:$EE$2,AS$4,'SPACELOG 12 BP'!$F26:$EE26)</f>
        <v>20</v>
      </c>
      <c r="AT26" s="13">
        <f>SUMIF('reporting montigny'!$F$2:$EE$2,AT$4,'reporting montigny'!$F26:$EE26)+SUMIF('reporting boissy'!$F$2:$EE$2,AT$4,'reporting boissy'!$F26:$EE26)+SUMIF('reporting moussy'!$F$2:$EE$2,AT$4,'reporting moussy'!$F26:$EE26)+SUMIF('reporting trappes'!$F$2:$EE$2,AT$4,'reporting trappes'!$F26:$EE26)+SUMIF('SPACELOG 5 BP'!$F$2:$EE$2,AT$4,'SPACELOG 5 BP'!$F26:$EE26)+SUMIF('SPACELOG 6 BP'!$F$2:$EE$2,AT$4,'SPACELOG 6 BP'!$F26:$EE26)+SUMIF('SPACELOG 7 BP'!$F$2:$EE$2,AT$4,'SPACELOG 7 BP'!$F26:$EE26)+SUMIF('SPACELOG 8 BP'!$F$2:$EE$2,AT$4,'SPACELOG 8 BP'!$F26:$EE26)+SUMIF('SPACELOG 9 BP'!$F$2:$EE$2,AT$4,'SPACELOG 9 BP'!$F26:$EE26)+SUMIF('SPACELOG 10 BP'!$F$2:$EE$2,AT$4,'SPACELOG 10 BP'!$F26:$EE26)+SUMIF('SPACELOG 11 BP'!$F$2:$EE$2,AT$4,'SPACELOG 11 BP'!$F26:$EE26)+SUMIF('SPACELOG 12 BP'!$F$2:$EE$2,AT$4,'SPACELOG 12 BP'!$F26:$EE26)</f>
        <v>20</v>
      </c>
      <c r="AU26" s="13">
        <f>SUMIF('reporting montigny'!$F$2:$EE$2,AU$4,'reporting montigny'!$F26:$EE26)+SUMIF('reporting boissy'!$F$2:$EE$2,AU$4,'reporting boissy'!$F26:$EE26)+SUMIF('reporting moussy'!$F$2:$EE$2,AU$4,'reporting moussy'!$F26:$EE26)+SUMIF('reporting trappes'!$F$2:$EE$2,AU$4,'reporting trappes'!$F26:$EE26)+SUMIF('SPACELOG 5 BP'!$F$2:$EE$2,AU$4,'SPACELOG 5 BP'!$F26:$EE26)+SUMIF('SPACELOG 6 BP'!$F$2:$EE$2,AU$4,'SPACELOG 6 BP'!$F26:$EE26)+SUMIF('SPACELOG 7 BP'!$F$2:$EE$2,AU$4,'SPACELOG 7 BP'!$F26:$EE26)+SUMIF('SPACELOG 8 BP'!$F$2:$EE$2,AU$4,'SPACELOG 8 BP'!$F26:$EE26)+SUMIF('SPACELOG 9 BP'!$F$2:$EE$2,AU$4,'SPACELOG 9 BP'!$F26:$EE26)+SUMIF('SPACELOG 10 BP'!$F$2:$EE$2,AU$4,'SPACELOG 10 BP'!$F26:$EE26)+SUMIF('SPACELOG 11 BP'!$F$2:$EE$2,AU$4,'SPACELOG 11 BP'!$F26:$EE26)+SUMIF('SPACELOG 12 BP'!$F$2:$EE$2,AU$4,'SPACELOG 12 BP'!$F26:$EE26)</f>
        <v>20</v>
      </c>
      <c r="AV26" s="13">
        <f>SUMIF('reporting montigny'!$F$2:$EE$2,AV$4,'reporting montigny'!$F26:$EE26)+SUMIF('reporting boissy'!$F$2:$EE$2,AV$4,'reporting boissy'!$F26:$EE26)+SUMIF('reporting moussy'!$F$2:$EE$2,AV$4,'reporting moussy'!$F26:$EE26)+SUMIF('reporting trappes'!$F$2:$EE$2,AV$4,'reporting trappes'!$F26:$EE26)+SUMIF('SPACELOG 5 BP'!$F$2:$EE$2,AV$4,'SPACELOG 5 BP'!$F26:$EE26)+SUMIF('SPACELOG 6 BP'!$F$2:$EE$2,AV$4,'SPACELOG 6 BP'!$F26:$EE26)+SUMIF('SPACELOG 7 BP'!$F$2:$EE$2,AV$4,'SPACELOG 7 BP'!$F26:$EE26)+SUMIF('SPACELOG 8 BP'!$F$2:$EE$2,AV$4,'SPACELOG 8 BP'!$F26:$EE26)+SUMIF('SPACELOG 9 BP'!$F$2:$EE$2,AV$4,'SPACELOG 9 BP'!$F26:$EE26)+SUMIF('SPACELOG 10 BP'!$F$2:$EE$2,AV$4,'SPACELOG 10 BP'!$F26:$EE26)+SUMIF('SPACELOG 11 BP'!$F$2:$EE$2,AV$4,'SPACELOG 11 BP'!$F26:$EE26)+SUMIF('SPACELOG 12 BP'!$F$2:$EE$2,AV$4,'SPACELOG 12 BP'!$F26:$EE26)</f>
        <v>20</v>
      </c>
      <c r="AW26" s="13">
        <f>SUMIF('reporting montigny'!$F$2:$EE$2,AW$4,'reporting montigny'!$F26:$EE26)+SUMIF('reporting boissy'!$F$2:$EE$2,AW$4,'reporting boissy'!$F26:$EE26)+SUMIF('reporting moussy'!$F$2:$EE$2,AW$4,'reporting moussy'!$F26:$EE26)+SUMIF('reporting trappes'!$F$2:$EE$2,AW$4,'reporting trappes'!$F26:$EE26)+SUMIF('SPACELOG 5 BP'!$F$2:$EE$2,AW$4,'SPACELOG 5 BP'!$F26:$EE26)+SUMIF('SPACELOG 6 BP'!$F$2:$EE$2,AW$4,'SPACELOG 6 BP'!$F26:$EE26)+SUMIF('SPACELOG 7 BP'!$F$2:$EE$2,AW$4,'SPACELOG 7 BP'!$F26:$EE26)+SUMIF('SPACELOG 8 BP'!$F$2:$EE$2,AW$4,'SPACELOG 8 BP'!$F26:$EE26)+SUMIF('SPACELOG 9 BP'!$F$2:$EE$2,AW$4,'SPACELOG 9 BP'!$F26:$EE26)+SUMIF('SPACELOG 10 BP'!$F$2:$EE$2,AW$4,'SPACELOG 10 BP'!$F26:$EE26)+SUMIF('SPACELOG 11 BP'!$F$2:$EE$2,AW$4,'SPACELOG 11 BP'!$F26:$EE26)+SUMIF('SPACELOG 12 BP'!$F$2:$EE$2,AW$4,'SPACELOG 12 BP'!$F26:$EE26)</f>
        <v>20</v>
      </c>
      <c r="AX26" s="13">
        <f>SUMIF('reporting montigny'!$F$2:$EE$2,AX$4,'reporting montigny'!$F26:$EE26)+SUMIF('reporting boissy'!$F$2:$EE$2,AX$4,'reporting boissy'!$F26:$EE26)+SUMIF('reporting moussy'!$F$2:$EE$2,AX$4,'reporting moussy'!$F26:$EE26)+SUMIF('reporting trappes'!$F$2:$EE$2,AX$4,'reporting trappes'!$F26:$EE26)+SUMIF('SPACELOG 5 BP'!$F$2:$EE$2,AX$4,'SPACELOG 5 BP'!$F26:$EE26)+SUMIF('SPACELOG 6 BP'!$F$2:$EE$2,AX$4,'SPACELOG 6 BP'!$F26:$EE26)+SUMIF('SPACELOG 7 BP'!$F$2:$EE$2,AX$4,'SPACELOG 7 BP'!$F26:$EE26)+SUMIF('SPACELOG 8 BP'!$F$2:$EE$2,AX$4,'SPACELOG 8 BP'!$F26:$EE26)+SUMIF('SPACELOG 9 BP'!$F$2:$EE$2,AX$4,'SPACELOG 9 BP'!$F26:$EE26)+SUMIF('SPACELOG 10 BP'!$F$2:$EE$2,AX$4,'SPACELOG 10 BP'!$F26:$EE26)+SUMIF('SPACELOG 11 BP'!$F$2:$EE$2,AX$4,'SPACELOG 11 BP'!$F26:$EE26)+SUMIF('SPACELOG 12 BP'!$F$2:$EE$2,AX$4,'SPACELOG 12 BP'!$F26:$EE26)</f>
        <v>20</v>
      </c>
      <c r="AY26" s="13">
        <f>SUMIF('reporting montigny'!$F$2:$EE$2,AY$4,'reporting montigny'!$F26:$EE26)+SUMIF('reporting boissy'!$F$2:$EE$2,AY$4,'reporting boissy'!$F26:$EE26)+SUMIF('reporting moussy'!$F$2:$EE$2,AY$4,'reporting moussy'!$F26:$EE26)+SUMIF('reporting trappes'!$F$2:$EE$2,AY$4,'reporting trappes'!$F26:$EE26)+SUMIF('SPACELOG 5 BP'!$F$2:$EE$2,AY$4,'SPACELOG 5 BP'!$F26:$EE26)+SUMIF('SPACELOG 6 BP'!$F$2:$EE$2,AY$4,'SPACELOG 6 BP'!$F26:$EE26)+SUMIF('SPACELOG 7 BP'!$F$2:$EE$2,AY$4,'SPACELOG 7 BP'!$F26:$EE26)+SUMIF('SPACELOG 8 BP'!$F$2:$EE$2,AY$4,'SPACELOG 8 BP'!$F26:$EE26)+SUMIF('SPACELOG 9 BP'!$F$2:$EE$2,AY$4,'SPACELOG 9 BP'!$F26:$EE26)+SUMIF('SPACELOG 10 BP'!$F$2:$EE$2,AY$4,'SPACELOG 10 BP'!$F26:$EE26)+SUMIF('SPACELOG 11 BP'!$F$2:$EE$2,AY$4,'SPACELOG 11 BP'!$F26:$EE26)+SUMIF('SPACELOG 12 BP'!$F$2:$EE$2,AY$4,'SPACELOG 12 BP'!$F26:$EE26)</f>
        <v>20</v>
      </c>
      <c r="AZ26" s="13">
        <f>SUMIF('reporting montigny'!$F$2:$EE$2,AZ$4,'reporting montigny'!$F26:$EE26)+SUMIF('reporting boissy'!$F$2:$EE$2,AZ$4,'reporting boissy'!$F26:$EE26)+SUMIF('reporting moussy'!$F$2:$EE$2,AZ$4,'reporting moussy'!$F26:$EE26)+SUMIF('reporting trappes'!$F$2:$EE$2,AZ$4,'reporting trappes'!$F26:$EE26)+SUMIF('SPACELOG 5 BP'!$F$2:$EE$2,AZ$4,'SPACELOG 5 BP'!$F26:$EE26)+SUMIF('SPACELOG 6 BP'!$F$2:$EE$2,AZ$4,'SPACELOG 6 BP'!$F26:$EE26)+SUMIF('SPACELOG 7 BP'!$F$2:$EE$2,AZ$4,'SPACELOG 7 BP'!$F26:$EE26)+SUMIF('SPACELOG 8 BP'!$F$2:$EE$2,AZ$4,'SPACELOG 8 BP'!$F26:$EE26)+SUMIF('SPACELOG 9 BP'!$F$2:$EE$2,AZ$4,'SPACELOG 9 BP'!$F26:$EE26)+SUMIF('SPACELOG 10 BP'!$F$2:$EE$2,AZ$4,'SPACELOG 10 BP'!$F26:$EE26)+SUMIF('SPACELOG 11 BP'!$F$2:$EE$2,AZ$4,'SPACELOG 11 BP'!$F26:$EE26)+SUMIF('SPACELOG 12 BP'!$F$2:$EE$2,AZ$4,'SPACELOG 12 BP'!$F26:$EE26)</f>
        <v>20</v>
      </c>
      <c r="BA26" s="13">
        <f>SUMIF('reporting montigny'!$F$2:$EE$2,BA$4,'reporting montigny'!$F26:$EE26)+SUMIF('reporting boissy'!$F$2:$EE$2,BA$4,'reporting boissy'!$F26:$EE26)+SUMIF('reporting moussy'!$F$2:$EE$2,BA$4,'reporting moussy'!$F26:$EE26)+SUMIF('reporting trappes'!$F$2:$EE$2,BA$4,'reporting trappes'!$F26:$EE26)+SUMIF('SPACELOG 5 BP'!$F$2:$EE$2,BA$4,'SPACELOG 5 BP'!$F26:$EE26)+SUMIF('SPACELOG 6 BP'!$F$2:$EE$2,BA$4,'SPACELOG 6 BP'!$F26:$EE26)+SUMIF('SPACELOG 7 BP'!$F$2:$EE$2,BA$4,'SPACELOG 7 BP'!$F26:$EE26)+SUMIF('SPACELOG 8 BP'!$F$2:$EE$2,BA$4,'SPACELOG 8 BP'!$F26:$EE26)+SUMIF('SPACELOG 9 BP'!$F$2:$EE$2,BA$4,'SPACELOG 9 BP'!$F26:$EE26)+SUMIF('SPACELOG 10 BP'!$F$2:$EE$2,BA$4,'SPACELOG 10 BP'!$F26:$EE26)+SUMIF('SPACELOG 11 BP'!$F$2:$EE$2,BA$4,'SPACELOG 11 BP'!$F26:$EE26)+SUMIF('SPACELOG 12 BP'!$F$2:$EE$2,BA$4,'SPACELOG 12 BP'!$F26:$EE26)</f>
        <v>20</v>
      </c>
      <c r="BB26" s="13">
        <f>SUMIF('reporting montigny'!$F$2:$EE$2,BB$4,'reporting montigny'!$F26:$EE26)+SUMIF('reporting boissy'!$F$2:$EE$2,BB$4,'reporting boissy'!$F26:$EE26)+SUMIF('reporting moussy'!$F$2:$EE$2,BB$4,'reporting moussy'!$F26:$EE26)+SUMIF('reporting trappes'!$F$2:$EE$2,BB$4,'reporting trappes'!$F26:$EE26)+SUMIF('SPACELOG 5 BP'!$F$2:$EE$2,BB$4,'SPACELOG 5 BP'!$F26:$EE26)+SUMIF('SPACELOG 6 BP'!$F$2:$EE$2,BB$4,'SPACELOG 6 BP'!$F26:$EE26)+SUMIF('SPACELOG 7 BP'!$F$2:$EE$2,BB$4,'SPACELOG 7 BP'!$F26:$EE26)+SUMIF('SPACELOG 8 BP'!$F$2:$EE$2,BB$4,'SPACELOG 8 BP'!$F26:$EE26)+SUMIF('SPACELOG 9 BP'!$F$2:$EE$2,BB$4,'SPACELOG 9 BP'!$F26:$EE26)+SUMIF('SPACELOG 10 BP'!$F$2:$EE$2,BB$4,'SPACELOG 10 BP'!$F26:$EE26)+SUMIF('SPACELOG 11 BP'!$F$2:$EE$2,BB$4,'SPACELOG 11 BP'!$F26:$EE26)+SUMIF('SPACELOG 12 BP'!$F$2:$EE$2,BB$4,'SPACELOG 12 BP'!$F26:$EE26)</f>
        <v>20</v>
      </c>
      <c r="BC26" s="13">
        <f>SUMIF('reporting montigny'!$F$2:$EE$2,BC$4,'reporting montigny'!$F26:$EE26)+SUMIF('reporting boissy'!$F$2:$EE$2,BC$4,'reporting boissy'!$F26:$EE26)+SUMIF('reporting moussy'!$F$2:$EE$2,BC$4,'reporting moussy'!$F26:$EE26)+SUMIF('reporting trappes'!$F$2:$EE$2,BC$4,'reporting trappes'!$F26:$EE26)+SUMIF('SPACELOG 5 BP'!$F$2:$EE$2,BC$4,'SPACELOG 5 BP'!$F26:$EE26)+SUMIF('SPACELOG 6 BP'!$F$2:$EE$2,BC$4,'SPACELOG 6 BP'!$F26:$EE26)+SUMIF('SPACELOG 7 BP'!$F$2:$EE$2,BC$4,'SPACELOG 7 BP'!$F26:$EE26)+SUMIF('SPACELOG 8 BP'!$F$2:$EE$2,BC$4,'SPACELOG 8 BP'!$F26:$EE26)+SUMIF('SPACELOG 9 BP'!$F$2:$EE$2,BC$4,'SPACELOG 9 BP'!$F26:$EE26)+SUMIF('SPACELOG 10 BP'!$F$2:$EE$2,BC$4,'SPACELOG 10 BP'!$F26:$EE26)+SUMIF('SPACELOG 11 BP'!$F$2:$EE$2,BC$4,'SPACELOG 11 BP'!$F26:$EE26)+SUMIF('SPACELOG 12 BP'!$F$2:$EE$2,BC$4,'SPACELOG 12 BP'!$F26:$EE26)</f>
        <v>20</v>
      </c>
      <c r="BD26" s="13">
        <f>SUMIF('reporting montigny'!$F$2:$EE$2,BD$4,'reporting montigny'!$F26:$EE26)+SUMIF('reporting boissy'!$F$2:$EE$2,BD$4,'reporting boissy'!$F26:$EE26)+SUMIF('reporting moussy'!$F$2:$EE$2,BD$4,'reporting moussy'!$F26:$EE26)+SUMIF('reporting trappes'!$F$2:$EE$2,BD$4,'reporting trappes'!$F26:$EE26)+SUMIF('SPACELOG 5 BP'!$F$2:$EE$2,BD$4,'SPACELOG 5 BP'!$F26:$EE26)+SUMIF('SPACELOG 6 BP'!$F$2:$EE$2,BD$4,'SPACELOG 6 BP'!$F26:$EE26)+SUMIF('SPACELOG 7 BP'!$F$2:$EE$2,BD$4,'SPACELOG 7 BP'!$F26:$EE26)+SUMIF('SPACELOG 8 BP'!$F$2:$EE$2,BD$4,'SPACELOG 8 BP'!$F26:$EE26)+SUMIF('SPACELOG 9 BP'!$F$2:$EE$2,BD$4,'SPACELOG 9 BP'!$F26:$EE26)+SUMIF('SPACELOG 10 BP'!$F$2:$EE$2,BD$4,'SPACELOG 10 BP'!$F26:$EE26)+SUMIF('SPACELOG 11 BP'!$F$2:$EE$2,BD$4,'SPACELOG 11 BP'!$F26:$EE26)+SUMIF('SPACELOG 12 BP'!$F$2:$EE$2,BD$4,'SPACELOG 12 BP'!$F26:$EE26)</f>
        <v>20</v>
      </c>
      <c r="BE26" s="14">
        <f t="shared" si="12"/>
        <v>240</v>
      </c>
      <c r="BF26" s="13">
        <f>SUMIF('reporting montigny'!$F$2:$EE$2,BF$4,'reporting montigny'!$F26:$EE26)+SUMIF('reporting boissy'!$F$2:$EE$2,BF$4,'reporting boissy'!$F26:$EE26)+SUMIF('reporting moussy'!$F$2:$EE$2,BF$4,'reporting moussy'!$F26:$EE26)+SUMIF('reporting trappes'!$F$2:$EE$2,BF$4,'reporting trappes'!$F26:$EE26)+SUMIF('SPACELOG 5 BP'!$F$2:$EE$2,BF$4,'SPACELOG 5 BP'!$F26:$EE26)+SUMIF('SPACELOG 6 BP'!$F$2:$EE$2,BF$4,'SPACELOG 6 BP'!$F26:$EE26)+SUMIF('SPACELOG 7 BP'!$F$2:$EE$2,BF$4,'SPACELOG 7 BP'!$F26:$EE26)+SUMIF('SPACELOG 8 BP'!$F$2:$EE$2,BF$4,'SPACELOG 8 BP'!$F26:$EE26)+SUMIF('SPACELOG 9 BP'!$F$2:$EE$2,BF$4,'SPACELOG 9 BP'!$F26:$EE26)+SUMIF('SPACELOG 10 BP'!$F$2:$EE$2,BF$4,'SPACELOG 10 BP'!$F26:$EE26)+SUMIF('SPACELOG 11 BP'!$F$2:$EE$2,BF$4,'SPACELOG 11 BP'!$F26:$EE26)+SUMIF('SPACELOG 12 BP'!$F$2:$EE$2,BF$4,'SPACELOG 12 BP'!$F26:$EE26)</f>
        <v>20</v>
      </c>
      <c r="BG26" s="13">
        <f>SUMIF('reporting montigny'!$F$2:$EE$2,BG$4,'reporting montigny'!$F26:$EE26)+SUMIF('reporting boissy'!$F$2:$EE$2,BG$4,'reporting boissy'!$F26:$EE26)+SUMIF('reporting moussy'!$F$2:$EE$2,BG$4,'reporting moussy'!$F26:$EE26)+SUMIF('reporting trappes'!$F$2:$EE$2,BG$4,'reporting trappes'!$F26:$EE26)+SUMIF('SPACELOG 5 BP'!$F$2:$EE$2,BG$4,'SPACELOG 5 BP'!$F26:$EE26)+SUMIF('SPACELOG 6 BP'!$F$2:$EE$2,BG$4,'SPACELOG 6 BP'!$F26:$EE26)+SUMIF('SPACELOG 7 BP'!$F$2:$EE$2,BG$4,'SPACELOG 7 BP'!$F26:$EE26)+SUMIF('SPACELOG 8 BP'!$F$2:$EE$2,BG$4,'SPACELOG 8 BP'!$F26:$EE26)+SUMIF('SPACELOG 9 BP'!$F$2:$EE$2,BG$4,'SPACELOG 9 BP'!$F26:$EE26)+SUMIF('SPACELOG 10 BP'!$F$2:$EE$2,BG$4,'SPACELOG 10 BP'!$F26:$EE26)+SUMIF('SPACELOG 11 BP'!$F$2:$EE$2,BG$4,'SPACELOG 11 BP'!$F26:$EE26)+SUMIF('SPACELOG 12 BP'!$F$2:$EE$2,BG$4,'SPACELOG 12 BP'!$F26:$EE26)</f>
        <v>20</v>
      </c>
      <c r="BH26" s="13">
        <f>SUMIF('reporting montigny'!$F$2:$EE$2,BH$4,'reporting montigny'!$F26:$EE26)+SUMIF('reporting boissy'!$F$2:$EE$2,BH$4,'reporting boissy'!$F26:$EE26)+SUMIF('reporting moussy'!$F$2:$EE$2,BH$4,'reporting moussy'!$F26:$EE26)+SUMIF('reporting trappes'!$F$2:$EE$2,BH$4,'reporting trappes'!$F26:$EE26)+SUMIF('SPACELOG 5 BP'!$F$2:$EE$2,BH$4,'SPACELOG 5 BP'!$F26:$EE26)+SUMIF('SPACELOG 6 BP'!$F$2:$EE$2,BH$4,'SPACELOG 6 BP'!$F26:$EE26)+SUMIF('SPACELOG 7 BP'!$F$2:$EE$2,BH$4,'SPACELOG 7 BP'!$F26:$EE26)+SUMIF('SPACELOG 8 BP'!$F$2:$EE$2,BH$4,'SPACELOG 8 BP'!$F26:$EE26)+SUMIF('SPACELOG 9 BP'!$F$2:$EE$2,BH$4,'SPACELOG 9 BP'!$F26:$EE26)+SUMIF('SPACELOG 10 BP'!$F$2:$EE$2,BH$4,'SPACELOG 10 BP'!$F26:$EE26)+SUMIF('SPACELOG 11 BP'!$F$2:$EE$2,BH$4,'SPACELOG 11 BP'!$F26:$EE26)+SUMIF('SPACELOG 12 BP'!$F$2:$EE$2,BH$4,'SPACELOG 12 BP'!$F26:$EE26)</f>
        <v>20</v>
      </c>
      <c r="BI26" s="13">
        <f>SUMIF('reporting montigny'!$F$2:$EE$2,BI$4,'reporting montigny'!$F26:$EE26)+SUMIF('reporting boissy'!$F$2:$EE$2,BI$4,'reporting boissy'!$F26:$EE26)+SUMIF('reporting moussy'!$F$2:$EE$2,BI$4,'reporting moussy'!$F26:$EE26)+SUMIF('reporting trappes'!$F$2:$EE$2,BI$4,'reporting trappes'!$F26:$EE26)+SUMIF('SPACELOG 5 BP'!$F$2:$EE$2,BI$4,'SPACELOG 5 BP'!$F26:$EE26)+SUMIF('SPACELOG 6 BP'!$F$2:$EE$2,BI$4,'SPACELOG 6 BP'!$F26:$EE26)+SUMIF('SPACELOG 7 BP'!$F$2:$EE$2,BI$4,'SPACELOG 7 BP'!$F26:$EE26)+SUMIF('SPACELOG 8 BP'!$F$2:$EE$2,BI$4,'SPACELOG 8 BP'!$F26:$EE26)+SUMIF('SPACELOG 9 BP'!$F$2:$EE$2,BI$4,'SPACELOG 9 BP'!$F26:$EE26)+SUMIF('SPACELOG 10 BP'!$F$2:$EE$2,BI$4,'SPACELOG 10 BP'!$F26:$EE26)+SUMIF('SPACELOG 11 BP'!$F$2:$EE$2,BI$4,'SPACELOG 11 BP'!$F26:$EE26)+SUMIF('SPACELOG 12 BP'!$F$2:$EE$2,BI$4,'SPACELOG 12 BP'!$F26:$EE26)</f>
        <v>20</v>
      </c>
      <c r="BJ26" s="13">
        <f>SUMIF('reporting montigny'!$F$2:$EE$2,BJ$4,'reporting montigny'!$F26:$EE26)+SUMIF('reporting boissy'!$F$2:$EE$2,BJ$4,'reporting boissy'!$F26:$EE26)+SUMIF('reporting moussy'!$F$2:$EE$2,BJ$4,'reporting moussy'!$F26:$EE26)+SUMIF('reporting trappes'!$F$2:$EE$2,BJ$4,'reporting trappes'!$F26:$EE26)+SUMIF('SPACELOG 5 BP'!$F$2:$EE$2,BJ$4,'SPACELOG 5 BP'!$F26:$EE26)+SUMIF('SPACELOG 6 BP'!$F$2:$EE$2,BJ$4,'SPACELOG 6 BP'!$F26:$EE26)+SUMIF('SPACELOG 7 BP'!$F$2:$EE$2,BJ$4,'SPACELOG 7 BP'!$F26:$EE26)+SUMIF('SPACELOG 8 BP'!$F$2:$EE$2,BJ$4,'SPACELOG 8 BP'!$F26:$EE26)+SUMIF('SPACELOG 9 BP'!$F$2:$EE$2,BJ$4,'SPACELOG 9 BP'!$F26:$EE26)+SUMIF('SPACELOG 10 BP'!$F$2:$EE$2,BJ$4,'SPACELOG 10 BP'!$F26:$EE26)+SUMIF('SPACELOG 11 BP'!$F$2:$EE$2,BJ$4,'SPACELOG 11 BP'!$F26:$EE26)+SUMIF('SPACELOG 12 BP'!$F$2:$EE$2,BJ$4,'SPACELOG 12 BP'!$F26:$EE26)</f>
        <v>20</v>
      </c>
      <c r="BK26" s="13">
        <f>SUMIF('reporting montigny'!$F$2:$EE$2,BK$4,'reporting montigny'!$F26:$EE26)+SUMIF('reporting boissy'!$F$2:$EE$2,BK$4,'reporting boissy'!$F26:$EE26)+SUMIF('reporting moussy'!$F$2:$EE$2,BK$4,'reporting moussy'!$F26:$EE26)+SUMIF('reporting trappes'!$F$2:$EE$2,BK$4,'reporting trappes'!$F26:$EE26)+SUMIF('SPACELOG 5 BP'!$F$2:$EE$2,BK$4,'SPACELOG 5 BP'!$F26:$EE26)+SUMIF('SPACELOG 6 BP'!$F$2:$EE$2,BK$4,'SPACELOG 6 BP'!$F26:$EE26)+SUMIF('SPACELOG 7 BP'!$F$2:$EE$2,BK$4,'SPACELOG 7 BP'!$F26:$EE26)+SUMIF('SPACELOG 8 BP'!$F$2:$EE$2,BK$4,'SPACELOG 8 BP'!$F26:$EE26)+SUMIF('SPACELOG 9 BP'!$F$2:$EE$2,BK$4,'SPACELOG 9 BP'!$F26:$EE26)+SUMIF('SPACELOG 10 BP'!$F$2:$EE$2,BK$4,'SPACELOG 10 BP'!$F26:$EE26)+SUMIF('SPACELOG 11 BP'!$F$2:$EE$2,BK$4,'SPACELOG 11 BP'!$F26:$EE26)+SUMIF('SPACELOG 12 BP'!$F$2:$EE$2,BK$4,'SPACELOG 12 BP'!$F26:$EE26)</f>
        <v>20</v>
      </c>
      <c r="BL26" s="13">
        <f>SUMIF('reporting montigny'!$F$2:$EE$2,BL$4,'reporting montigny'!$F26:$EE26)+SUMIF('reporting boissy'!$F$2:$EE$2,BL$4,'reporting boissy'!$F26:$EE26)+SUMIF('reporting moussy'!$F$2:$EE$2,BL$4,'reporting moussy'!$F26:$EE26)+SUMIF('reporting trappes'!$F$2:$EE$2,BL$4,'reporting trappes'!$F26:$EE26)+SUMIF('SPACELOG 5 BP'!$F$2:$EE$2,BL$4,'SPACELOG 5 BP'!$F26:$EE26)+SUMIF('SPACELOG 6 BP'!$F$2:$EE$2,BL$4,'SPACELOG 6 BP'!$F26:$EE26)+SUMIF('SPACELOG 7 BP'!$F$2:$EE$2,BL$4,'SPACELOG 7 BP'!$F26:$EE26)+SUMIF('SPACELOG 8 BP'!$F$2:$EE$2,BL$4,'SPACELOG 8 BP'!$F26:$EE26)+SUMIF('SPACELOG 9 BP'!$F$2:$EE$2,BL$4,'SPACELOG 9 BP'!$F26:$EE26)+SUMIF('SPACELOG 10 BP'!$F$2:$EE$2,BL$4,'SPACELOG 10 BP'!$F26:$EE26)+SUMIF('SPACELOG 11 BP'!$F$2:$EE$2,BL$4,'SPACELOG 11 BP'!$F26:$EE26)+SUMIF('SPACELOG 12 BP'!$F$2:$EE$2,BL$4,'SPACELOG 12 BP'!$F26:$EE26)</f>
        <v>20</v>
      </c>
      <c r="BM26" s="13">
        <f>SUMIF('reporting montigny'!$F$2:$EE$2,BM$4,'reporting montigny'!$F26:$EE26)+SUMIF('reporting boissy'!$F$2:$EE$2,BM$4,'reporting boissy'!$F26:$EE26)+SUMIF('reporting moussy'!$F$2:$EE$2,BM$4,'reporting moussy'!$F26:$EE26)+SUMIF('reporting trappes'!$F$2:$EE$2,BM$4,'reporting trappes'!$F26:$EE26)+SUMIF('SPACELOG 5 BP'!$F$2:$EE$2,BM$4,'SPACELOG 5 BP'!$F26:$EE26)+SUMIF('SPACELOG 6 BP'!$F$2:$EE$2,BM$4,'SPACELOG 6 BP'!$F26:$EE26)+SUMIF('SPACELOG 7 BP'!$F$2:$EE$2,BM$4,'SPACELOG 7 BP'!$F26:$EE26)+SUMIF('SPACELOG 8 BP'!$F$2:$EE$2,BM$4,'SPACELOG 8 BP'!$F26:$EE26)+SUMIF('SPACELOG 9 BP'!$F$2:$EE$2,BM$4,'SPACELOG 9 BP'!$F26:$EE26)+SUMIF('SPACELOG 10 BP'!$F$2:$EE$2,BM$4,'SPACELOG 10 BP'!$F26:$EE26)+SUMIF('SPACELOG 11 BP'!$F$2:$EE$2,BM$4,'SPACELOG 11 BP'!$F26:$EE26)+SUMIF('SPACELOG 12 BP'!$F$2:$EE$2,BM$4,'SPACELOG 12 BP'!$F26:$EE26)</f>
        <v>20</v>
      </c>
      <c r="BN26" s="13">
        <f>SUMIF('reporting montigny'!$F$2:$EE$2,BN$4,'reporting montigny'!$F26:$EE26)+SUMIF('reporting boissy'!$F$2:$EE$2,BN$4,'reporting boissy'!$F26:$EE26)+SUMIF('reporting moussy'!$F$2:$EE$2,BN$4,'reporting moussy'!$F26:$EE26)+SUMIF('reporting trappes'!$F$2:$EE$2,BN$4,'reporting trappes'!$F26:$EE26)+SUMIF('SPACELOG 5 BP'!$F$2:$EE$2,BN$4,'SPACELOG 5 BP'!$F26:$EE26)+SUMIF('SPACELOG 6 BP'!$F$2:$EE$2,BN$4,'SPACELOG 6 BP'!$F26:$EE26)+SUMIF('SPACELOG 7 BP'!$F$2:$EE$2,BN$4,'SPACELOG 7 BP'!$F26:$EE26)+SUMIF('SPACELOG 8 BP'!$F$2:$EE$2,BN$4,'SPACELOG 8 BP'!$F26:$EE26)+SUMIF('SPACELOG 9 BP'!$F$2:$EE$2,BN$4,'SPACELOG 9 BP'!$F26:$EE26)+SUMIF('SPACELOG 10 BP'!$F$2:$EE$2,BN$4,'SPACELOG 10 BP'!$F26:$EE26)+SUMIF('SPACELOG 11 BP'!$F$2:$EE$2,BN$4,'SPACELOG 11 BP'!$F26:$EE26)+SUMIF('SPACELOG 12 BP'!$F$2:$EE$2,BN$4,'SPACELOG 12 BP'!$F26:$EE26)</f>
        <v>20</v>
      </c>
      <c r="BO26" s="13">
        <f>SUMIF('reporting montigny'!$F$2:$EE$2,BO$4,'reporting montigny'!$F26:$EE26)+SUMIF('reporting boissy'!$F$2:$EE$2,BO$4,'reporting boissy'!$F26:$EE26)+SUMIF('reporting moussy'!$F$2:$EE$2,BO$4,'reporting moussy'!$F26:$EE26)+SUMIF('reporting trappes'!$F$2:$EE$2,BO$4,'reporting trappes'!$F26:$EE26)+SUMIF('SPACELOG 5 BP'!$F$2:$EE$2,BO$4,'SPACELOG 5 BP'!$F26:$EE26)+SUMIF('SPACELOG 6 BP'!$F$2:$EE$2,BO$4,'SPACELOG 6 BP'!$F26:$EE26)+SUMIF('SPACELOG 7 BP'!$F$2:$EE$2,BO$4,'SPACELOG 7 BP'!$F26:$EE26)+SUMIF('SPACELOG 8 BP'!$F$2:$EE$2,BO$4,'SPACELOG 8 BP'!$F26:$EE26)+SUMIF('SPACELOG 9 BP'!$F$2:$EE$2,BO$4,'SPACELOG 9 BP'!$F26:$EE26)+SUMIF('SPACELOG 10 BP'!$F$2:$EE$2,BO$4,'SPACELOG 10 BP'!$F26:$EE26)+SUMIF('SPACELOG 11 BP'!$F$2:$EE$2,BO$4,'SPACELOG 11 BP'!$F26:$EE26)+SUMIF('SPACELOG 12 BP'!$F$2:$EE$2,BO$4,'SPACELOG 12 BP'!$F26:$EE26)</f>
        <v>20</v>
      </c>
      <c r="BP26" s="13">
        <f>SUMIF('reporting montigny'!$F$2:$EE$2,BP$4,'reporting montigny'!$F26:$EE26)+SUMIF('reporting boissy'!$F$2:$EE$2,BP$4,'reporting boissy'!$F26:$EE26)+SUMIF('reporting moussy'!$F$2:$EE$2,BP$4,'reporting moussy'!$F26:$EE26)+SUMIF('reporting trappes'!$F$2:$EE$2,BP$4,'reporting trappes'!$F26:$EE26)+SUMIF('SPACELOG 5 BP'!$F$2:$EE$2,BP$4,'SPACELOG 5 BP'!$F26:$EE26)+SUMIF('SPACELOG 6 BP'!$F$2:$EE$2,BP$4,'SPACELOG 6 BP'!$F26:$EE26)+SUMIF('SPACELOG 7 BP'!$F$2:$EE$2,BP$4,'SPACELOG 7 BP'!$F26:$EE26)+SUMIF('SPACELOG 8 BP'!$F$2:$EE$2,BP$4,'SPACELOG 8 BP'!$F26:$EE26)+SUMIF('SPACELOG 9 BP'!$F$2:$EE$2,BP$4,'SPACELOG 9 BP'!$F26:$EE26)+SUMIF('SPACELOG 10 BP'!$F$2:$EE$2,BP$4,'SPACELOG 10 BP'!$F26:$EE26)+SUMIF('SPACELOG 11 BP'!$F$2:$EE$2,BP$4,'SPACELOG 11 BP'!$F26:$EE26)+SUMIF('SPACELOG 12 BP'!$F$2:$EE$2,BP$4,'SPACELOG 12 BP'!$F26:$EE26)</f>
        <v>20</v>
      </c>
      <c r="BQ26" s="13">
        <f>SUMIF('reporting montigny'!$F$2:$EE$2,BQ$4,'reporting montigny'!$F26:$EE26)+SUMIF('reporting boissy'!$F$2:$EE$2,BQ$4,'reporting boissy'!$F26:$EE26)+SUMIF('reporting moussy'!$F$2:$EE$2,BQ$4,'reporting moussy'!$F26:$EE26)+SUMIF('reporting trappes'!$F$2:$EE$2,BQ$4,'reporting trappes'!$F26:$EE26)+SUMIF('SPACELOG 5 BP'!$F$2:$EE$2,BQ$4,'SPACELOG 5 BP'!$F26:$EE26)+SUMIF('SPACELOG 6 BP'!$F$2:$EE$2,BQ$4,'SPACELOG 6 BP'!$F26:$EE26)+SUMIF('SPACELOG 7 BP'!$F$2:$EE$2,BQ$4,'SPACELOG 7 BP'!$F26:$EE26)+SUMIF('SPACELOG 8 BP'!$F$2:$EE$2,BQ$4,'SPACELOG 8 BP'!$F26:$EE26)+SUMIF('SPACELOG 9 BP'!$F$2:$EE$2,BQ$4,'SPACELOG 9 BP'!$F26:$EE26)+SUMIF('SPACELOG 10 BP'!$F$2:$EE$2,BQ$4,'SPACELOG 10 BP'!$F26:$EE26)+SUMIF('SPACELOG 11 BP'!$F$2:$EE$2,BQ$4,'SPACELOG 11 BP'!$F26:$EE26)+SUMIF('SPACELOG 12 BP'!$F$2:$EE$2,BQ$4,'SPACELOG 12 BP'!$F26:$EE26)</f>
        <v>20</v>
      </c>
      <c r="BR26" s="14">
        <f t="shared" si="13"/>
        <v>240</v>
      </c>
      <c r="BS26" s="13">
        <f>SUMIF('reporting montigny'!$F$2:$EE$2,BS$4,'reporting montigny'!$F26:$EE26)+SUMIF('reporting boissy'!$F$2:$EE$2,BS$4,'reporting boissy'!$F26:$EE26)+SUMIF('reporting moussy'!$F$2:$EE$2,BS$4,'reporting moussy'!$F26:$EE26)+SUMIF('reporting trappes'!$F$2:$EE$2,BS$4,'reporting trappes'!$F26:$EE26)+SUMIF('SPACELOG 5 BP'!$F$2:$EE$2,BS$4,'SPACELOG 5 BP'!$F26:$EE26)+SUMIF('SPACELOG 6 BP'!$F$2:$EE$2,BS$4,'SPACELOG 6 BP'!$F26:$EE26)+SUMIF('SPACELOG 7 BP'!$F$2:$EE$2,BS$4,'SPACELOG 7 BP'!$F26:$EE26)+SUMIF('SPACELOG 8 BP'!$F$2:$EE$2,BS$4,'SPACELOG 8 BP'!$F26:$EE26)+SUMIF('SPACELOG 9 BP'!$F$2:$EE$2,BS$4,'SPACELOG 9 BP'!$F26:$EE26)+SUMIF('SPACELOG 10 BP'!$F$2:$EE$2,BS$4,'SPACELOG 10 BP'!$F26:$EE26)+SUMIF('SPACELOG 11 BP'!$F$2:$EE$2,BS$4,'SPACELOG 11 BP'!$F26:$EE26)+SUMIF('SPACELOG 12 BP'!$F$2:$EE$2,BS$4,'SPACELOG 12 BP'!$F26:$EE26)</f>
        <v>20</v>
      </c>
      <c r="BT26" s="13">
        <f>SUMIF('reporting montigny'!$F$2:$EE$2,BT$4,'reporting montigny'!$F26:$EE26)+SUMIF('reporting boissy'!$F$2:$EE$2,BT$4,'reporting boissy'!$F26:$EE26)+SUMIF('reporting moussy'!$F$2:$EE$2,BT$4,'reporting moussy'!$F26:$EE26)+SUMIF('reporting trappes'!$F$2:$EE$2,BT$4,'reporting trappes'!$F26:$EE26)+SUMIF('SPACELOG 5 BP'!$F$2:$EE$2,BT$4,'SPACELOG 5 BP'!$F26:$EE26)+SUMIF('SPACELOG 6 BP'!$F$2:$EE$2,BT$4,'SPACELOG 6 BP'!$F26:$EE26)+SUMIF('SPACELOG 7 BP'!$F$2:$EE$2,BT$4,'SPACELOG 7 BP'!$F26:$EE26)+SUMIF('SPACELOG 8 BP'!$F$2:$EE$2,BT$4,'SPACELOG 8 BP'!$F26:$EE26)+SUMIF('SPACELOG 9 BP'!$F$2:$EE$2,BT$4,'SPACELOG 9 BP'!$F26:$EE26)+SUMIF('SPACELOG 10 BP'!$F$2:$EE$2,BT$4,'SPACELOG 10 BP'!$F26:$EE26)+SUMIF('SPACELOG 11 BP'!$F$2:$EE$2,BT$4,'SPACELOG 11 BP'!$F26:$EE26)+SUMIF('SPACELOG 12 BP'!$F$2:$EE$2,BT$4,'SPACELOG 12 BP'!$F26:$EE26)</f>
        <v>20</v>
      </c>
      <c r="BU26" s="13">
        <f>SUMIF('reporting montigny'!$F$2:$EE$2,BU$4,'reporting montigny'!$F26:$EE26)+SUMIF('reporting boissy'!$F$2:$EE$2,BU$4,'reporting boissy'!$F26:$EE26)+SUMIF('reporting moussy'!$F$2:$EE$2,BU$4,'reporting moussy'!$F26:$EE26)+SUMIF('reporting trappes'!$F$2:$EE$2,BU$4,'reporting trappes'!$F26:$EE26)+SUMIF('SPACELOG 5 BP'!$F$2:$EE$2,BU$4,'SPACELOG 5 BP'!$F26:$EE26)+SUMIF('SPACELOG 6 BP'!$F$2:$EE$2,BU$4,'SPACELOG 6 BP'!$F26:$EE26)+SUMIF('SPACELOG 7 BP'!$F$2:$EE$2,BU$4,'SPACELOG 7 BP'!$F26:$EE26)+SUMIF('SPACELOG 8 BP'!$F$2:$EE$2,BU$4,'SPACELOG 8 BP'!$F26:$EE26)+SUMIF('SPACELOG 9 BP'!$F$2:$EE$2,BU$4,'SPACELOG 9 BP'!$F26:$EE26)+SUMIF('SPACELOG 10 BP'!$F$2:$EE$2,BU$4,'SPACELOG 10 BP'!$F26:$EE26)+SUMIF('SPACELOG 11 BP'!$F$2:$EE$2,BU$4,'SPACELOG 11 BP'!$F26:$EE26)+SUMIF('SPACELOG 12 BP'!$F$2:$EE$2,BU$4,'SPACELOG 12 BP'!$F26:$EE26)</f>
        <v>20</v>
      </c>
      <c r="BV26" s="13">
        <f>SUMIF('reporting montigny'!$F$2:$EE$2,BV$4,'reporting montigny'!$F26:$EE26)+SUMIF('reporting boissy'!$F$2:$EE$2,BV$4,'reporting boissy'!$F26:$EE26)+SUMIF('reporting moussy'!$F$2:$EE$2,BV$4,'reporting moussy'!$F26:$EE26)+SUMIF('reporting trappes'!$F$2:$EE$2,BV$4,'reporting trappes'!$F26:$EE26)+SUMIF('SPACELOG 5 BP'!$F$2:$EE$2,BV$4,'SPACELOG 5 BP'!$F26:$EE26)+SUMIF('SPACELOG 6 BP'!$F$2:$EE$2,BV$4,'SPACELOG 6 BP'!$F26:$EE26)+SUMIF('SPACELOG 7 BP'!$F$2:$EE$2,BV$4,'SPACELOG 7 BP'!$F26:$EE26)+SUMIF('SPACELOG 8 BP'!$F$2:$EE$2,BV$4,'SPACELOG 8 BP'!$F26:$EE26)+SUMIF('SPACELOG 9 BP'!$F$2:$EE$2,BV$4,'SPACELOG 9 BP'!$F26:$EE26)+SUMIF('SPACELOG 10 BP'!$F$2:$EE$2,BV$4,'SPACELOG 10 BP'!$F26:$EE26)+SUMIF('SPACELOG 11 BP'!$F$2:$EE$2,BV$4,'SPACELOG 11 BP'!$F26:$EE26)+SUMIF('SPACELOG 12 BP'!$F$2:$EE$2,BV$4,'SPACELOG 12 BP'!$F26:$EE26)</f>
        <v>20</v>
      </c>
      <c r="BW26" s="13">
        <f>SUMIF('reporting montigny'!$F$2:$EE$2,BW$4,'reporting montigny'!$F26:$EE26)+SUMIF('reporting boissy'!$F$2:$EE$2,BW$4,'reporting boissy'!$F26:$EE26)+SUMIF('reporting moussy'!$F$2:$EE$2,BW$4,'reporting moussy'!$F26:$EE26)+SUMIF('reporting trappes'!$F$2:$EE$2,BW$4,'reporting trappes'!$F26:$EE26)+SUMIF('SPACELOG 5 BP'!$F$2:$EE$2,BW$4,'SPACELOG 5 BP'!$F26:$EE26)+SUMIF('SPACELOG 6 BP'!$F$2:$EE$2,BW$4,'SPACELOG 6 BP'!$F26:$EE26)+SUMIF('SPACELOG 7 BP'!$F$2:$EE$2,BW$4,'SPACELOG 7 BP'!$F26:$EE26)+SUMIF('SPACELOG 8 BP'!$F$2:$EE$2,BW$4,'SPACELOG 8 BP'!$F26:$EE26)+SUMIF('SPACELOG 9 BP'!$F$2:$EE$2,BW$4,'SPACELOG 9 BP'!$F26:$EE26)+SUMIF('SPACELOG 10 BP'!$F$2:$EE$2,BW$4,'SPACELOG 10 BP'!$F26:$EE26)+SUMIF('SPACELOG 11 BP'!$F$2:$EE$2,BW$4,'SPACELOG 11 BP'!$F26:$EE26)+SUMIF('SPACELOG 12 BP'!$F$2:$EE$2,BW$4,'SPACELOG 12 BP'!$F26:$EE26)</f>
        <v>20</v>
      </c>
      <c r="BX26" s="13">
        <f>SUMIF('reporting montigny'!$F$2:$EE$2,BX$4,'reporting montigny'!$F26:$EE26)+SUMIF('reporting boissy'!$F$2:$EE$2,BX$4,'reporting boissy'!$F26:$EE26)+SUMIF('reporting moussy'!$F$2:$EE$2,BX$4,'reporting moussy'!$F26:$EE26)+SUMIF('reporting trappes'!$F$2:$EE$2,BX$4,'reporting trappes'!$F26:$EE26)+SUMIF('SPACELOG 5 BP'!$F$2:$EE$2,BX$4,'SPACELOG 5 BP'!$F26:$EE26)+SUMIF('SPACELOG 6 BP'!$F$2:$EE$2,BX$4,'SPACELOG 6 BP'!$F26:$EE26)+SUMIF('SPACELOG 7 BP'!$F$2:$EE$2,BX$4,'SPACELOG 7 BP'!$F26:$EE26)+SUMIF('SPACELOG 8 BP'!$F$2:$EE$2,BX$4,'SPACELOG 8 BP'!$F26:$EE26)+SUMIF('SPACELOG 9 BP'!$F$2:$EE$2,BX$4,'SPACELOG 9 BP'!$F26:$EE26)+SUMIF('SPACELOG 10 BP'!$F$2:$EE$2,BX$4,'SPACELOG 10 BP'!$F26:$EE26)+SUMIF('SPACELOG 11 BP'!$F$2:$EE$2,BX$4,'SPACELOG 11 BP'!$F26:$EE26)+SUMIF('SPACELOG 12 BP'!$F$2:$EE$2,BX$4,'SPACELOG 12 BP'!$F26:$EE26)</f>
        <v>20</v>
      </c>
      <c r="BY26" s="13">
        <f>SUMIF('reporting montigny'!$F$2:$EE$2,BY$4,'reporting montigny'!$F26:$EE26)+SUMIF('reporting boissy'!$F$2:$EE$2,BY$4,'reporting boissy'!$F26:$EE26)+SUMIF('reporting moussy'!$F$2:$EE$2,BY$4,'reporting moussy'!$F26:$EE26)+SUMIF('reporting trappes'!$F$2:$EE$2,BY$4,'reporting trappes'!$F26:$EE26)+SUMIF('SPACELOG 5 BP'!$F$2:$EE$2,BY$4,'SPACELOG 5 BP'!$F26:$EE26)+SUMIF('SPACELOG 6 BP'!$F$2:$EE$2,BY$4,'SPACELOG 6 BP'!$F26:$EE26)+SUMIF('SPACELOG 7 BP'!$F$2:$EE$2,BY$4,'SPACELOG 7 BP'!$F26:$EE26)+SUMIF('SPACELOG 8 BP'!$F$2:$EE$2,BY$4,'SPACELOG 8 BP'!$F26:$EE26)+SUMIF('SPACELOG 9 BP'!$F$2:$EE$2,BY$4,'SPACELOG 9 BP'!$F26:$EE26)+SUMIF('SPACELOG 10 BP'!$F$2:$EE$2,BY$4,'SPACELOG 10 BP'!$F26:$EE26)+SUMIF('SPACELOG 11 BP'!$F$2:$EE$2,BY$4,'SPACELOG 11 BP'!$F26:$EE26)+SUMIF('SPACELOG 12 BP'!$F$2:$EE$2,BY$4,'SPACELOG 12 BP'!$F26:$EE26)</f>
        <v>20</v>
      </c>
      <c r="BZ26" s="13">
        <f>SUMIF('reporting montigny'!$F$2:$EE$2,BZ$4,'reporting montigny'!$F26:$EE26)+SUMIF('reporting boissy'!$F$2:$EE$2,BZ$4,'reporting boissy'!$F26:$EE26)+SUMIF('reporting moussy'!$F$2:$EE$2,BZ$4,'reporting moussy'!$F26:$EE26)+SUMIF('reporting trappes'!$F$2:$EE$2,BZ$4,'reporting trappes'!$F26:$EE26)+SUMIF('SPACELOG 5 BP'!$F$2:$EE$2,BZ$4,'SPACELOG 5 BP'!$F26:$EE26)+SUMIF('SPACELOG 6 BP'!$F$2:$EE$2,BZ$4,'SPACELOG 6 BP'!$F26:$EE26)+SUMIF('SPACELOG 7 BP'!$F$2:$EE$2,BZ$4,'SPACELOG 7 BP'!$F26:$EE26)+SUMIF('SPACELOG 8 BP'!$F$2:$EE$2,BZ$4,'SPACELOG 8 BP'!$F26:$EE26)+SUMIF('SPACELOG 9 BP'!$F$2:$EE$2,BZ$4,'SPACELOG 9 BP'!$F26:$EE26)+SUMIF('SPACELOG 10 BP'!$F$2:$EE$2,BZ$4,'SPACELOG 10 BP'!$F26:$EE26)+SUMIF('SPACELOG 11 BP'!$F$2:$EE$2,BZ$4,'SPACELOG 11 BP'!$F26:$EE26)+SUMIF('SPACELOG 12 BP'!$F$2:$EE$2,BZ$4,'SPACELOG 12 BP'!$F26:$EE26)</f>
        <v>20</v>
      </c>
      <c r="CA26" s="13">
        <f>SUMIF('reporting montigny'!$F$2:$EE$2,CA$4,'reporting montigny'!$F26:$EE26)+SUMIF('reporting boissy'!$F$2:$EE$2,CA$4,'reporting boissy'!$F26:$EE26)+SUMIF('reporting moussy'!$F$2:$EE$2,CA$4,'reporting moussy'!$F26:$EE26)+SUMIF('reporting trappes'!$F$2:$EE$2,CA$4,'reporting trappes'!$F26:$EE26)+SUMIF('SPACELOG 5 BP'!$F$2:$EE$2,CA$4,'SPACELOG 5 BP'!$F26:$EE26)+SUMIF('SPACELOG 6 BP'!$F$2:$EE$2,CA$4,'SPACELOG 6 BP'!$F26:$EE26)+SUMIF('SPACELOG 7 BP'!$F$2:$EE$2,CA$4,'SPACELOG 7 BP'!$F26:$EE26)+SUMIF('SPACELOG 8 BP'!$F$2:$EE$2,CA$4,'SPACELOG 8 BP'!$F26:$EE26)+SUMIF('SPACELOG 9 BP'!$F$2:$EE$2,CA$4,'SPACELOG 9 BP'!$F26:$EE26)+SUMIF('SPACELOG 10 BP'!$F$2:$EE$2,CA$4,'SPACELOG 10 BP'!$F26:$EE26)+SUMIF('SPACELOG 11 BP'!$F$2:$EE$2,CA$4,'SPACELOG 11 BP'!$F26:$EE26)+SUMIF('SPACELOG 12 BP'!$F$2:$EE$2,CA$4,'SPACELOG 12 BP'!$F26:$EE26)</f>
        <v>20</v>
      </c>
      <c r="CB26" s="13">
        <f>SUMIF('reporting montigny'!$F$2:$EE$2,CB$4,'reporting montigny'!$F26:$EE26)+SUMIF('reporting boissy'!$F$2:$EE$2,CB$4,'reporting boissy'!$F26:$EE26)+SUMIF('reporting moussy'!$F$2:$EE$2,CB$4,'reporting moussy'!$F26:$EE26)+SUMIF('reporting trappes'!$F$2:$EE$2,CB$4,'reporting trappes'!$F26:$EE26)+SUMIF('SPACELOG 5 BP'!$F$2:$EE$2,CB$4,'SPACELOG 5 BP'!$F26:$EE26)+SUMIF('SPACELOG 6 BP'!$F$2:$EE$2,CB$4,'SPACELOG 6 BP'!$F26:$EE26)+SUMIF('SPACELOG 7 BP'!$F$2:$EE$2,CB$4,'SPACELOG 7 BP'!$F26:$EE26)+SUMIF('SPACELOG 8 BP'!$F$2:$EE$2,CB$4,'SPACELOG 8 BP'!$F26:$EE26)+SUMIF('SPACELOG 9 BP'!$F$2:$EE$2,CB$4,'SPACELOG 9 BP'!$F26:$EE26)+SUMIF('SPACELOG 10 BP'!$F$2:$EE$2,CB$4,'SPACELOG 10 BP'!$F26:$EE26)+SUMIF('SPACELOG 11 BP'!$F$2:$EE$2,CB$4,'SPACELOG 11 BP'!$F26:$EE26)+SUMIF('SPACELOG 12 BP'!$F$2:$EE$2,CB$4,'SPACELOG 12 BP'!$F26:$EE26)</f>
        <v>20</v>
      </c>
      <c r="CC26" s="13">
        <f>SUMIF('reporting montigny'!$F$2:$EE$2,CC$4,'reporting montigny'!$F26:$EE26)+SUMIF('reporting boissy'!$F$2:$EE$2,CC$4,'reporting boissy'!$F26:$EE26)+SUMIF('reporting moussy'!$F$2:$EE$2,CC$4,'reporting moussy'!$F26:$EE26)+SUMIF('reporting trappes'!$F$2:$EE$2,CC$4,'reporting trappes'!$F26:$EE26)+SUMIF('SPACELOG 5 BP'!$F$2:$EE$2,CC$4,'SPACELOG 5 BP'!$F26:$EE26)+SUMIF('SPACELOG 6 BP'!$F$2:$EE$2,CC$4,'SPACELOG 6 BP'!$F26:$EE26)+SUMIF('SPACELOG 7 BP'!$F$2:$EE$2,CC$4,'SPACELOG 7 BP'!$F26:$EE26)+SUMIF('SPACELOG 8 BP'!$F$2:$EE$2,CC$4,'SPACELOG 8 BP'!$F26:$EE26)+SUMIF('SPACELOG 9 BP'!$F$2:$EE$2,CC$4,'SPACELOG 9 BP'!$F26:$EE26)+SUMIF('SPACELOG 10 BP'!$F$2:$EE$2,CC$4,'SPACELOG 10 BP'!$F26:$EE26)+SUMIF('SPACELOG 11 BP'!$F$2:$EE$2,CC$4,'SPACELOG 11 BP'!$F26:$EE26)+SUMIF('SPACELOG 12 BP'!$F$2:$EE$2,CC$4,'SPACELOG 12 BP'!$F26:$EE26)</f>
        <v>20</v>
      </c>
      <c r="CD26" s="13">
        <f>SUMIF('reporting montigny'!$F$2:$EE$2,CD$4,'reporting montigny'!$F26:$EE26)+SUMIF('reporting boissy'!$F$2:$EE$2,CD$4,'reporting boissy'!$F26:$EE26)+SUMIF('reporting moussy'!$F$2:$EE$2,CD$4,'reporting moussy'!$F26:$EE26)+SUMIF('reporting trappes'!$F$2:$EE$2,CD$4,'reporting trappes'!$F26:$EE26)+SUMIF('SPACELOG 5 BP'!$F$2:$EE$2,CD$4,'SPACELOG 5 BP'!$F26:$EE26)+SUMIF('SPACELOG 6 BP'!$F$2:$EE$2,CD$4,'SPACELOG 6 BP'!$F26:$EE26)+SUMIF('SPACELOG 7 BP'!$F$2:$EE$2,CD$4,'SPACELOG 7 BP'!$F26:$EE26)+SUMIF('SPACELOG 8 BP'!$F$2:$EE$2,CD$4,'SPACELOG 8 BP'!$F26:$EE26)+SUMIF('SPACELOG 9 BP'!$F$2:$EE$2,CD$4,'SPACELOG 9 BP'!$F26:$EE26)+SUMIF('SPACELOG 10 BP'!$F$2:$EE$2,CD$4,'SPACELOG 10 BP'!$F26:$EE26)+SUMIF('SPACELOG 11 BP'!$F$2:$EE$2,CD$4,'SPACELOG 11 BP'!$F26:$EE26)+SUMIF('SPACELOG 12 BP'!$F$2:$EE$2,CD$4,'SPACELOG 12 BP'!$F26:$EE26)</f>
        <v>20</v>
      </c>
      <c r="CE26" s="14">
        <f t="shared" si="14"/>
        <v>240</v>
      </c>
      <c r="CF26" s="13">
        <f>SUMIF('reporting montigny'!$F$2:$EE$2,CF$4,'reporting montigny'!$F26:$EE26)+SUMIF('reporting boissy'!$F$2:$EE$2,CF$4,'reporting boissy'!$F26:$EE26)+SUMIF('reporting moussy'!$F$2:$EE$2,CF$4,'reporting moussy'!$F26:$EE26)+SUMIF('reporting trappes'!$F$2:$EE$2,CF$4,'reporting trappes'!$F26:$EE26)+SUMIF('SPACELOG 5 BP'!$F$2:$EE$2,CF$4,'SPACELOG 5 BP'!$F26:$EE26)+SUMIF('SPACELOG 6 BP'!$F$2:$EE$2,CF$4,'SPACELOG 6 BP'!$F26:$EE26)+SUMIF('SPACELOG 7 BP'!$F$2:$EE$2,CF$4,'SPACELOG 7 BP'!$F26:$EE26)+SUMIF('SPACELOG 8 BP'!$F$2:$EE$2,CF$4,'SPACELOG 8 BP'!$F26:$EE26)+SUMIF('SPACELOG 9 BP'!$F$2:$EE$2,CF$4,'SPACELOG 9 BP'!$F26:$EE26)+SUMIF('SPACELOG 10 BP'!$F$2:$EE$2,CF$4,'SPACELOG 10 BP'!$F26:$EE26)+SUMIF('SPACELOG 11 BP'!$F$2:$EE$2,CF$4,'SPACELOG 11 BP'!$F26:$EE26)+SUMIF('SPACELOG 12 BP'!$F$2:$EE$2,CF$4,'SPACELOG 12 BP'!$F26:$EE26)</f>
        <v>20</v>
      </c>
      <c r="CG26" s="13">
        <f>SUMIF('reporting montigny'!$F$2:$EE$2,CG$4,'reporting montigny'!$F26:$EE26)+SUMIF('reporting boissy'!$F$2:$EE$2,CG$4,'reporting boissy'!$F26:$EE26)+SUMIF('reporting moussy'!$F$2:$EE$2,CG$4,'reporting moussy'!$F26:$EE26)+SUMIF('reporting trappes'!$F$2:$EE$2,CG$4,'reporting trappes'!$F26:$EE26)+SUMIF('SPACELOG 5 BP'!$F$2:$EE$2,CG$4,'SPACELOG 5 BP'!$F26:$EE26)+SUMIF('SPACELOG 6 BP'!$F$2:$EE$2,CG$4,'SPACELOG 6 BP'!$F26:$EE26)+SUMIF('SPACELOG 7 BP'!$F$2:$EE$2,CG$4,'SPACELOG 7 BP'!$F26:$EE26)+SUMIF('SPACELOG 8 BP'!$F$2:$EE$2,CG$4,'SPACELOG 8 BP'!$F26:$EE26)+SUMIF('SPACELOG 9 BP'!$F$2:$EE$2,CG$4,'SPACELOG 9 BP'!$F26:$EE26)+SUMIF('SPACELOG 10 BP'!$F$2:$EE$2,CG$4,'SPACELOG 10 BP'!$F26:$EE26)+SUMIF('SPACELOG 11 BP'!$F$2:$EE$2,CG$4,'SPACELOG 11 BP'!$F26:$EE26)+SUMIF('SPACELOG 12 BP'!$F$2:$EE$2,CG$4,'SPACELOG 12 BP'!$F26:$EE26)</f>
        <v>20</v>
      </c>
      <c r="CH26" s="13">
        <f>SUMIF('reporting montigny'!$F$2:$EE$2,CH$4,'reporting montigny'!$F26:$EE26)+SUMIF('reporting boissy'!$F$2:$EE$2,CH$4,'reporting boissy'!$F26:$EE26)+SUMIF('reporting moussy'!$F$2:$EE$2,CH$4,'reporting moussy'!$F26:$EE26)+SUMIF('reporting trappes'!$F$2:$EE$2,CH$4,'reporting trappes'!$F26:$EE26)+SUMIF('SPACELOG 5 BP'!$F$2:$EE$2,CH$4,'SPACELOG 5 BP'!$F26:$EE26)+SUMIF('SPACELOG 6 BP'!$F$2:$EE$2,CH$4,'SPACELOG 6 BP'!$F26:$EE26)+SUMIF('SPACELOG 7 BP'!$F$2:$EE$2,CH$4,'SPACELOG 7 BP'!$F26:$EE26)+SUMIF('SPACELOG 8 BP'!$F$2:$EE$2,CH$4,'SPACELOG 8 BP'!$F26:$EE26)+SUMIF('SPACELOG 9 BP'!$F$2:$EE$2,CH$4,'SPACELOG 9 BP'!$F26:$EE26)+SUMIF('SPACELOG 10 BP'!$F$2:$EE$2,CH$4,'SPACELOG 10 BP'!$F26:$EE26)+SUMIF('SPACELOG 11 BP'!$F$2:$EE$2,CH$4,'SPACELOG 11 BP'!$F26:$EE26)+SUMIF('SPACELOG 12 BP'!$F$2:$EE$2,CH$4,'SPACELOG 12 BP'!$F26:$EE26)</f>
        <v>20</v>
      </c>
      <c r="CI26" s="13">
        <f>SUMIF('reporting montigny'!$F$2:$EE$2,CI$4,'reporting montigny'!$F26:$EE26)+SUMIF('reporting boissy'!$F$2:$EE$2,CI$4,'reporting boissy'!$F26:$EE26)+SUMIF('reporting moussy'!$F$2:$EE$2,CI$4,'reporting moussy'!$F26:$EE26)+SUMIF('reporting trappes'!$F$2:$EE$2,CI$4,'reporting trappes'!$F26:$EE26)+SUMIF('SPACELOG 5 BP'!$F$2:$EE$2,CI$4,'SPACELOG 5 BP'!$F26:$EE26)+SUMIF('SPACELOG 6 BP'!$F$2:$EE$2,CI$4,'SPACELOG 6 BP'!$F26:$EE26)+SUMIF('SPACELOG 7 BP'!$F$2:$EE$2,CI$4,'SPACELOG 7 BP'!$F26:$EE26)+SUMIF('SPACELOG 8 BP'!$F$2:$EE$2,CI$4,'SPACELOG 8 BP'!$F26:$EE26)+SUMIF('SPACELOG 9 BP'!$F$2:$EE$2,CI$4,'SPACELOG 9 BP'!$F26:$EE26)+SUMIF('SPACELOG 10 BP'!$F$2:$EE$2,CI$4,'SPACELOG 10 BP'!$F26:$EE26)+SUMIF('SPACELOG 11 BP'!$F$2:$EE$2,CI$4,'SPACELOG 11 BP'!$F26:$EE26)+SUMIF('SPACELOG 12 BP'!$F$2:$EE$2,CI$4,'SPACELOG 12 BP'!$F26:$EE26)</f>
        <v>20</v>
      </c>
      <c r="CJ26" s="13">
        <f>SUMIF('reporting montigny'!$F$2:$EE$2,CJ$4,'reporting montigny'!$F26:$EE26)+SUMIF('reporting boissy'!$F$2:$EE$2,CJ$4,'reporting boissy'!$F26:$EE26)+SUMIF('reporting moussy'!$F$2:$EE$2,CJ$4,'reporting moussy'!$F26:$EE26)+SUMIF('reporting trappes'!$F$2:$EE$2,CJ$4,'reporting trappes'!$F26:$EE26)+SUMIF('SPACELOG 5 BP'!$F$2:$EE$2,CJ$4,'SPACELOG 5 BP'!$F26:$EE26)+SUMIF('SPACELOG 6 BP'!$F$2:$EE$2,CJ$4,'SPACELOG 6 BP'!$F26:$EE26)+SUMIF('SPACELOG 7 BP'!$F$2:$EE$2,CJ$4,'SPACELOG 7 BP'!$F26:$EE26)+SUMIF('SPACELOG 8 BP'!$F$2:$EE$2,CJ$4,'SPACELOG 8 BP'!$F26:$EE26)+SUMIF('SPACELOG 9 BP'!$F$2:$EE$2,CJ$4,'SPACELOG 9 BP'!$F26:$EE26)+SUMIF('SPACELOG 10 BP'!$F$2:$EE$2,CJ$4,'SPACELOG 10 BP'!$F26:$EE26)+SUMIF('SPACELOG 11 BP'!$F$2:$EE$2,CJ$4,'SPACELOG 11 BP'!$F26:$EE26)+SUMIF('SPACELOG 12 BP'!$F$2:$EE$2,CJ$4,'SPACELOG 12 BP'!$F26:$EE26)</f>
        <v>20</v>
      </c>
      <c r="CK26" s="13">
        <f>SUMIF('reporting montigny'!$F$2:$EE$2,CK$4,'reporting montigny'!$F26:$EE26)+SUMIF('reporting boissy'!$F$2:$EE$2,CK$4,'reporting boissy'!$F26:$EE26)+SUMIF('reporting moussy'!$F$2:$EE$2,CK$4,'reporting moussy'!$F26:$EE26)+SUMIF('reporting trappes'!$F$2:$EE$2,CK$4,'reporting trappes'!$F26:$EE26)+SUMIF('SPACELOG 5 BP'!$F$2:$EE$2,CK$4,'SPACELOG 5 BP'!$F26:$EE26)+SUMIF('SPACELOG 6 BP'!$F$2:$EE$2,CK$4,'SPACELOG 6 BP'!$F26:$EE26)+SUMIF('SPACELOG 7 BP'!$F$2:$EE$2,CK$4,'SPACELOG 7 BP'!$F26:$EE26)+SUMIF('SPACELOG 8 BP'!$F$2:$EE$2,CK$4,'SPACELOG 8 BP'!$F26:$EE26)+SUMIF('SPACELOG 9 BP'!$F$2:$EE$2,CK$4,'SPACELOG 9 BP'!$F26:$EE26)+SUMIF('SPACELOG 10 BP'!$F$2:$EE$2,CK$4,'SPACELOG 10 BP'!$F26:$EE26)+SUMIF('SPACELOG 11 BP'!$F$2:$EE$2,CK$4,'SPACELOG 11 BP'!$F26:$EE26)+SUMIF('SPACELOG 12 BP'!$F$2:$EE$2,CK$4,'SPACELOG 12 BP'!$F26:$EE26)</f>
        <v>20</v>
      </c>
      <c r="CL26" s="13">
        <f>SUMIF('reporting montigny'!$F$2:$EE$2,CL$4,'reporting montigny'!$F26:$EE26)+SUMIF('reporting boissy'!$F$2:$EE$2,CL$4,'reporting boissy'!$F26:$EE26)+SUMIF('reporting moussy'!$F$2:$EE$2,CL$4,'reporting moussy'!$F26:$EE26)+SUMIF('reporting trappes'!$F$2:$EE$2,CL$4,'reporting trappes'!$F26:$EE26)+SUMIF('SPACELOG 5 BP'!$F$2:$EE$2,CL$4,'SPACELOG 5 BP'!$F26:$EE26)+SUMIF('SPACELOG 6 BP'!$F$2:$EE$2,CL$4,'SPACELOG 6 BP'!$F26:$EE26)+SUMIF('SPACELOG 7 BP'!$F$2:$EE$2,CL$4,'SPACELOG 7 BP'!$F26:$EE26)+SUMIF('SPACELOG 8 BP'!$F$2:$EE$2,CL$4,'SPACELOG 8 BP'!$F26:$EE26)+SUMIF('SPACELOG 9 BP'!$F$2:$EE$2,CL$4,'SPACELOG 9 BP'!$F26:$EE26)+SUMIF('SPACELOG 10 BP'!$F$2:$EE$2,CL$4,'SPACELOG 10 BP'!$F26:$EE26)+SUMIF('SPACELOG 11 BP'!$F$2:$EE$2,CL$4,'SPACELOG 11 BP'!$F26:$EE26)+SUMIF('SPACELOG 12 BP'!$F$2:$EE$2,CL$4,'SPACELOG 12 BP'!$F26:$EE26)</f>
        <v>20</v>
      </c>
      <c r="CM26" s="13">
        <f>SUMIF('reporting montigny'!$F$2:$EE$2,CM$4,'reporting montigny'!$F26:$EE26)+SUMIF('reporting boissy'!$F$2:$EE$2,CM$4,'reporting boissy'!$F26:$EE26)+SUMIF('reporting moussy'!$F$2:$EE$2,CM$4,'reporting moussy'!$F26:$EE26)+SUMIF('reporting trappes'!$F$2:$EE$2,CM$4,'reporting trappes'!$F26:$EE26)+SUMIF('SPACELOG 5 BP'!$F$2:$EE$2,CM$4,'SPACELOG 5 BP'!$F26:$EE26)+SUMIF('SPACELOG 6 BP'!$F$2:$EE$2,CM$4,'SPACELOG 6 BP'!$F26:$EE26)+SUMIF('SPACELOG 7 BP'!$F$2:$EE$2,CM$4,'SPACELOG 7 BP'!$F26:$EE26)+SUMIF('SPACELOG 8 BP'!$F$2:$EE$2,CM$4,'SPACELOG 8 BP'!$F26:$EE26)+SUMIF('SPACELOG 9 BP'!$F$2:$EE$2,CM$4,'SPACELOG 9 BP'!$F26:$EE26)+SUMIF('SPACELOG 10 BP'!$F$2:$EE$2,CM$4,'SPACELOG 10 BP'!$F26:$EE26)+SUMIF('SPACELOG 11 BP'!$F$2:$EE$2,CM$4,'SPACELOG 11 BP'!$F26:$EE26)+SUMIF('SPACELOG 12 BP'!$F$2:$EE$2,CM$4,'SPACELOG 12 BP'!$F26:$EE26)</f>
        <v>20</v>
      </c>
      <c r="CN26" s="13">
        <f>SUMIF('reporting montigny'!$F$2:$EE$2,CN$4,'reporting montigny'!$F26:$EE26)+SUMIF('reporting boissy'!$F$2:$EE$2,CN$4,'reporting boissy'!$F26:$EE26)+SUMIF('reporting moussy'!$F$2:$EE$2,CN$4,'reporting moussy'!$F26:$EE26)+SUMIF('reporting trappes'!$F$2:$EE$2,CN$4,'reporting trappes'!$F26:$EE26)+SUMIF('SPACELOG 5 BP'!$F$2:$EE$2,CN$4,'SPACELOG 5 BP'!$F26:$EE26)+SUMIF('SPACELOG 6 BP'!$F$2:$EE$2,CN$4,'SPACELOG 6 BP'!$F26:$EE26)+SUMIF('SPACELOG 7 BP'!$F$2:$EE$2,CN$4,'SPACELOG 7 BP'!$F26:$EE26)+SUMIF('SPACELOG 8 BP'!$F$2:$EE$2,CN$4,'SPACELOG 8 BP'!$F26:$EE26)+SUMIF('SPACELOG 9 BP'!$F$2:$EE$2,CN$4,'SPACELOG 9 BP'!$F26:$EE26)+SUMIF('SPACELOG 10 BP'!$F$2:$EE$2,CN$4,'SPACELOG 10 BP'!$F26:$EE26)+SUMIF('SPACELOG 11 BP'!$F$2:$EE$2,CN$4,'SPACELOG 11 BP'!$F26:$EE26)+SUMIF('SPACELOG 12 BP'!$F$2:$EE$2,CN$4,'SPACELOG 12 BP'!$F26:$EE26)</f>
        <v>20</v>
      </c>
      <c r="CO26" s="13">
        <f>SUMIF('reporting montigny'!$F$2:$EE$2,CO$4,'reporting montigny'!$F26:$EE26)+SUMIF('reporting boissy'!$F$2:$EE$2,CO$4,'reporting boissy'!$F26:$EE26)+SUMIF('reporting moussy'!$F$2:$EE$2,CO$4,'reporting moussy'!$F26:$EE26)+SUMIF('reporting trappes'!$F$2:$EE$2,CO$4,'reporting trappes'!$F26:$EE26)+SUMIF('SPACELOG 5 BP'!$F$2:$EE$2,CO$4,'SPACELOG 5 BP'!$F26:$EE26)+SUMIF('SPACELOG 6 BP'!$F$2:$EE$2,CO$4,'SPACELOG 6 BP'!$F26:$EE26)+SUMIF('SPACELOG 7 BP'!$F$2:$EE$2,CO$4,'SPACELOG 7 BP'!$F26:$EE26)+SUMIF('SPACELOG 8 BP'!$F$2:$EE$2,CO$4,'SPACELOG 8 BP'!$F26:$EE26)+SUMIF('SPACELOG 9 BP'!$F$2:$EE$2,CO$4,'SPACELOG 9 BP'!$F26:$EE26)+SUMIF('SPACELOG 10 BP'!$F$2:$EE$2,CO$4,'SPACELOG 10 BP'!$F26:$EE26)+SUMIF('SPACELOG 11 BP'!$F$2:$EE$2,CO$4,'SPACELOG 11 BP'!$F26:$EE26)+SUMIF('SPACELOG 12 BP'!$F$2:$EE$2,CO$4,'SPACELOG 12 BP'!$F26:$EE26)</f>
        <v>20</v>
      </c>
      <c r="CP26" s="13">
        <f>SUMIF('reporting montigny'!$F$2:$EE$2,CP$4,'reporting montigny'!$F26:$EE26)+SUMIF('reporting boissy'!$F$2:$EE$2,CP$4,'reporting boissy'!$F26:$EE26)+SUMIF('reporting moussy'!$F$2:$EE$2,CP$4,'reporting moussy'!$F26:$EE26)+SUMIF('reporting trappes'!$F$2:$EE$2,CP$4,'reporting trappes'!$F26:$EE26)+SUMIF('SPACELOG 5 BP'!$F$2:$EE$2,CP$4,'SPACELOG 5 BP'!$F26:$EE26)+SUMIF('SPACELOG 6 BP'!$F$2:$EE$2,CP$4,'SPACELOG 6 BP'!$F26:$EE26)+SUMIF('SPACELOG 7 BP'!$F$2:$EE$2,CP$4,'SPACELOG 7 BP'!$F26:$EE26)+SUMIF('SPACELOG 8 BP'!$F$2:$EE$2,CP$4,'SPACELOG 8 BP'!$F26:$EE26)+SUMIF('SPACELOG 9 BP'!$F$2:$EE$2,CP$4,'SPACELOG 9 BP'!$F26:$EE26)+SUMIF('SPACELOG 10 BP'!$F$2:$EE$2,CP$4,'SPACELOG 10 BP'!$F26:$EE26)+SUMIF('SPACELOG 11 BP'!$F$2:$EE$2,CP$4,'SPACELOG 11 BP'!$F26:$EE26)+SUMIF('SPACELOG 12 BP'!$F$2:$EE$2,CP$4,'SPACELOG 12 BP'!$F26:$EE26)</f>
        <v>20</v>
      </c>
      <c r="CQ26" s="13">
        <f>SUMIF('reporting montigny'!$F$2:$EE$2,CQ$4,'reporting montigny'!$F26:$EE26)+SUMIF('reporting boissy'!$F$2:$EE$2,CQ$4,'reporting boissy'!$F26:$EE26)+SUMIF('reporting moussy'!$F$2:$EE$2,CQ$4,'reporting moussy'!$F26:$EE26)+SUMIF('reporting trappes'!$F$2:$EE$2,CQ$4,'reporting trappes'!$F26:$EE26)+SUMIF('SPACELOG 5 BP'!$F$2:$EE$2,CQ$4,'SPACELOG 5 BP'!$F26:$EE26)+SUMIF('SPACELOG 6 BP'!$F$2:$EE$2,CQ$4,'SPACELOG 6 BP'!$F26:$EE26)+SUMIF('SPACELOG 7 BP'!$F$2:$EE$2,CQ$4,'SPACELOG 7 BP'!$F26:$EE26)+SUMIF('SPACELOG 8 BP'!$F$2:$EE$2,CQ$4,'SPACELOG 8 BP'!$F26:$EE26)+SUMIF('SPACELOG 9 BP'!$F$2:$EE$2,CQ$4,'SPACELOG 9 BP'!$F26:$EE26)+SUMIF('SPACELOG 10 BP'!$F$2:$EE$2,CQ$4,'SPACELOG 10 BP'!$F26:$EE26)+SUMIF('SPACELOG 11 BP'!$F$2:$EE$2,CQ$4,'SPACELOG 11 BP'!$F26:$EE26)+SUMIF('SPACELOG 12 BP'!$F$2:$EE$2,CQ$4,'SPACELOG 12 BP'!$F26:$EE26)</f>
        <v>20</v>
      </c>
      <c r="CR26" s="14">
        <f t="shared" si="15"/>
        <v>240</v>
      </c>
      <c r="CS26" s="13">
        <f>SUMIF('reporting montigny'!$F$2:$EE$2,CS$4,'reporting montigny'!$F26:$EE26)+SUMIF('reporting boissy'!$F$2:$EE$2,CS$4,'reporting boissy'!$F26:$EE26)+SUMIF('reporting moussy'!$F$2:$EE$2,CS$4,'reporting moussy'!$F26:$EE26)+SUMIF('reporting trappes'!$F$2:$EE$2,CS$4,'reporting trappes'!$F26:$EE26)+SUMIF('SPACELOG 5 BP'!$F$2:$EE$2,CS$4,'SPACELOG 5 BP'!$F26:$EE26)+SUMIF('SPACELOG 6 BP'!$F$2:$EE$2,CS$4,'SPACELOG 6 BP'!$F26:$EE26)+SUMIF('SPACELOG 7 BP'!$F$2:$EE$2,CS$4,'SPACELOG 7 BP'!$F26:$EE26)+SUMIF('SPACELOG 8 BP'!$F$2:$EE$2,CS$4,'SPACELOG 8 BP'!$F26:$EE26)+SUMIF('SPACELOG 9 BP'!$F$2:$EE$2,CS$4,'SPACELOG 9 BP'!$F26:$EE26)+SUMIF('SPACELOG 10 BP'!$F$2:$EE$2,CS$4,'SPACELOG 10 BP'!$F26:$EE26)+SUMIF('SPACELOG 11 BP'!$F$2:$EE$2,CS$4,'SPACELOG 11 BP'!$F26:$EE26)+SUMIF('SPACELOG 12 BP'!$F$2:$EE$2,CS$4,'SPACELOG 12 BP'!$F26:$EE26)</f>
        <v>20</v>
      </c>
      <c r="CT26" s="13">
        <f>SUMIF('reporting montigny'!$F$2:$EE$2,CT$4,'reporting montigny'!$F26:$EE26)+SUMIF('reporting boissy'!$F$2:$EE$2,CT$4,'reporting boissy'!$F26:$EE26)+SUMIF('reporting moussy'!$F$2:$EE$2,CT$4,'reporting moussy'!$F26:$EE26)+SUMIF('reporting trappes'!$F$2:$EE$2,CT$4,'reporting trappes'!$F26:$EE26)+SUMIF('SPACELOG 5 BP'!$F$2:$EE$2,CT$4,'SPACELOG 5 BP'!$F26:$EE26)+SUMIF('SPACELOG 6 BP'!$F$2:$EE$2,CT$4,'SPACELOG 6 BP'!$F26:$EE26)+SUMIF('SPACELOG 7 BP'!$F$2:$EE$2,CT$4,'SPACELOG 7 BP'!$F26:$EE26)+SUMIF('SPACELOG 8 BP'!$F$2:$EE$2,CT$4,'SPACELOG 8 BP'!$F26:$EE26)+SUMIF('SPACELOG 9 BP'!$F$2:$EE$2,CT$4,'SPACELOG 9 BP'!$F26:$EE26)+SUMIF('SPACELOG 10 BP'!$F$2:$EE$2,CT$4,'SPACELOG 10 BP'!$F26:$EE26)+SUMIF('SPACELOG 11 BP'!$F$2:$EE$2,CT$4,'SPACELOG 11 BP'!$F26:$EE26)+SUMIF('SPACELOG 12 BP'!$F$2:$EE$2,CT$4,'SPACELOG 12 BP'!$F26:$EE26)</f>
        <v>20</v>
      </c>
      <c r="CU26" s="13">
        <f>SUMIF('reporting montigny'!$F$2:$EE$2,CU$4,'reporting montigny'!$F26:$EE26)+SUMIF('reporting boissy'!$F$2:$EE$2,CU$4,'reporting boissy'!$F26:$EE26)+SUMIF('reporting moussy'!$F$2:$EE$2,CU$4,'reporting moussy'!$F26:$EE26)+SUMIF('reporting trappes'!$F$2:$EE$2,CU$4,'reporting trappes'!$F26:$EE26)+SUMIF('SPACELOG 5 BP'!$F$2:$EE$2,CU$4,'SPACELOG 5 BP'!$F26:$EE26)+SUMIF('SPACELOG 6 BP'!$F$2:$EE$2,CU$4,'SPACELOG 6 BP'!$F26:$EE26)+SUMIF('SPACELOG 7 BP'!$F$2:$EE$2,CU$4,'SPACELOG 7 BP'!$F26:$EE26)+SUMIF('SPACELOG 8 BP'!$F$2:$EE$2,CU$4,'SPACELOG 8 BP'!$F26:$EE26)+SUMIF('SPACELOG 9 BP'!$F$2:$EE$2,CU$4,'SPACELOG 9 BP'!$F26:$EE26)+SUMIF('SPACELOG 10 BP'!$F$2:$EE$2,CU$4,'SPACELOG 10 BP'!$F26:$EE26)+SUMIF('SPACELOG 11 BP'!$F$2:$EE$2,CU$4,'SPACELOG 11 BP'!$F26:$EE26)+SUMIF('SPACELOG 12 BP'!$F$2:$EE$2,CU$4,'SPACELOG 12 BP'!$F26:$EE26)</f>
        <v>20</v>
      </c>
      <c r="CV26" s="13">
        <f>SUMIF('reporting montigny'!$F$2:$EE$2,CV$4,'reporting montigny'!$F26:$EE26)+SUMIF('reporting boissy'!$F$2:$EE$2,CV$4,'reporting boissy'!$F26:$EE26)+SUMIF('reporting moussy'!$F$2:$EE$2,CV$4,'reporting moussy'!$F26:$EE26)+SUMIF('reporting trappes'!$F$2:$EE$2,CV$4,'reporting trappes'!$F26:$EE26)+SUMIF('SPACELOG 5 BP'!$F$2:$EE$2,CV$4,'SPACELOG 5 BP'!$F26:$EE26)+SUMIF('SPACELOG 6 BP'!$F$2:$EE$2,CV$4,'SPACELOG 6 BP'!$F26:$EE26)+SUMIF('SPACELOG 7 BP'!$F$2:$EE$2,CV$4,'SPACELOG 7 BP'!$F26:$EE26)+SUMIF('SPACELOG 8 BP'!$F$2:$EE$2,CV$4,'SPACELOG 8 BP'!$F26:$EE26)+SUMIF('SPACELOG 9 BP'!$F$2:$EE$2,CV$4,'SPACELOG 9 BP'!$F26:$EE26)+SUMIF('SPACELOG 10 BP'!$F$2:$EE$2,CV$4,'SPACELOG 10 BP'!$F26:$EE26)+SUMIF('SPACELOG 11 BP'!$F$2:$EE$2,CV$4,'SPACELOG 11 BP'!$F26:$EE26)+SUMIF('SPACELOG 12 BP'!$F$2:$EE$2,CV$4,'SPACELOG 12 BP'!$F26:$EE26)</f>
        <v>20</v>
      </c>
      <c r="CW26" s="13">
        <f>SUMIF('reporting montigny'!$F$2:$EE$2,CW$4,'reporting montigny'!$F26:$EE26)+SUMIF('reporting boissy'!$F$2:$EE$2,CW$4,'reporting boissy'!$F26:$EE26)+SUMIF('reporting moussy'!$F$2:$EE$2,CW$4,'reporting moussy'!$F26:$EE26)+SUMIF('reporting trappes'!$F$2:$EE$2,CW$4,'reporting trappes'!$F26:$EE26)+SUMIF('SPACELOG 5 BP'!$F$2:$EE$2,CW$4,'SPACELOG 5 BP'!$F26:$EE26)+SUMIF('SPACELOG 6 BP'!$F$2:$EE$2,CW$4,'SPACELOG 6 BP'!$F26:$EE26)+SUMIF('SPACELOG 7 BP'!$F$2:$EE$2,CW$4,'SPACELOG 7 BP'!$F26:$EE26)+SUMIF('SPACELOG 8 BP'!$F$2:$EE$2,CW$4,'SPACELOG 8 BP'!$F26:$EE26)+SUMIF('SPACELOG 9 BP'!$F$2:$EE$2,CW$4,'SPACELOG 9 BP'!$F26:$EE26)+SUMIF('SPACELOG 10 BP'!$F$2:$EE$2,CW$4,'SPACELOG 10 BP'!$F26:$EE26)+SUMIF('SPACELOG 11 BP'!$F$2:$EE$2,CW$4,'SPACELOG 11 BP'!$F26:$EE26)+SUMIF('SPACELOG 12 BP'!$F$2:$EE$2,CW$4,'SPACELOG 12 BP'!$F26:$EE26)</f>
        <v>20</v>
      </c>
      <c r="CX26" s="13">
        <f>SUMIF('reporting montigny'!$F$2:$EE$2,CX$4,'reporting montigny'!$F26:$EE26)+SUMIF('reporting boissy'!$F$2:$EE$2,CX$4,'reporting boissy'!$F26:$EE26)+SUMIF('reporting moussy'!$F$2:$EE$2,CX$4,'reporting moussy'!$F26:$EE26)+SUMIF('reporting trappes'!$F$2:$EE$2,CX$4,'reporting trappes'!$F26:$EE26)+SUMIF('SPACELOG 5 BP'!$F$2:$EE$2,CX$4,'SPACELOG 5 BP'!$F26:$EE26)+SUMIF('SPACELOG 6 BP'!$F$2:$EE$2,CX$4,'SPACELOG 6 BP'!$F26:$EE26)+SUMIF('SPACELOG 7 BP'!$F$2:$EE$2,CX$4,'SPACELOG 7 BP'!$F26:$EE26)+SUMIF('SPACELOG 8 BP'!$F$2:$EE$2,CX$4,'SPACELOG 8 BP'!$F26:$EE26)+SUMIF('SPACELOG 9 BP'!$F$2:$EE$2,CX$4,'SPACELOG 9 BP'!$F26:$EE26)+SUMIF('SPACELOG 10 BP'!$F$2:$EE$2,CX$4,'SPACELOG 10 BP'!$F26:$EE26)+SUMIF('SPACELOG 11 BP'!$F$2:$EE$2,CX$4,'SPACELOG 11 BP'!$F26:$EE26)+SUMIF('SPACELOG 12 BP'!$F$2:$EE$2,CX$4,'SPACELOG 12 BP'!$F26:$EE26)</f>
        <v>20</v>
      </c>
      <c r="CY26" s="13">
        <f>SUMIF('reporting montigny'!$F$2:$EE$2,CY$4,'reporting montigny'!$F26:$EE26)+SUMIF('reporting boissy'!$F$2:$EE$2,CY$4,'reporting boissy'!$F26:$EE26)+SUMIF('reporting moussy'!$F$2:$EE$2,CY$4,'reporting moussy'!$F26:$EE26)+SUMIF('reporting trappes'!$F$2:$EE$2,CY$4,'reporting trappes'!$F26:$EE26)+SUMIF('SPACELOG 5 BP'!$F$2:$EE$2,CY$4,'SPACELOG 5 BP'!$F26:$EE26)+SUMIF('SPACELOG 6 BP'!$F$2:$EE$2,CY$4,'SPACELOG 6 BP'!$F26:$EE26)+SUMIF('SPACELOG 7 BP'!$F$2:$EE$2,CY$4,'SPACELOG 7 BP'!$F26:$EE26)+SUMIF('SPACELOG 8 BP'!$F$2:$EE$2,CY$4,'SPACELOG 8 BP'!$F26:$EE26)+SUMIF('SPACELOG 9 BP'!$F$2:$EE$2,CY$4,'SPACELOG 9 BP'!$F26:$EE26)+SUMIF('SPACELOG 10 BP'!$F$2:$EE$2,CY$4,'SPACELOG 10 BP'!$F26:$EE26)+SUMIF('SPACELOG 11 BP'!$F$2:$EE$2,CY$4,'SPACELOG 11 BP'!$F26:$EE26)+SUMIF('SPACELOG 12 BP'!$F$2:$EE$2,CY$4,'SPACELOG 12 BP'!$F26:$EE26)</f>
        <v>20</v>
      </c>
      <c r="CZ26" s="13">
        <f>SUMIF('reporting montigny'!$F$2:$EE$2,CZ$4,'reporting montigny'!$F26:$EE26)+SUMIF('reporting boissy'!$F$2:$EE$2,CZ$4,'reporting boissy'!$F26:$EE26)+SUMIF('reporting moussy'!$F$2:$EE$2,CZ$4,'reporting moussy'!$F26:$EE26)+SUMIF('reporting trappes'!$F$2:$EE$2,CZ$4,'reporting trappes'!$F26:$EE26)+SUMIF('SPACELOG 5 BP'!$F$2:$EE$2,CZ$4,'SPACELOG 5 BP'!$F26:$EE26)+SUMIF('SPACELOG 6 BP'!$F$2:$EE$2,CZ$4,'SPACELOG 6 BP'!$F26:$EE26)+SUMIF('SPACELOG 7 BP'!$F$2:$EE$2,CZ$4,'SPACELOG 7 BP'!$F26:$EE26)+SUMIF('SPACELOG 8 BP'!$F$2:$EE$2,CZ$4,'SPACELOG 8 BP'!$F26:$EE26)+SUMIF('SPACELOG 9 BP'!$F$2:$EE$2,CZ$4,'SPACELOG 9 BP'!$F26:$EE26)+SUMIF('SPACELOG 10 BP'!$F$2:$EE$2,CZ$4,'SPACELOG 10 BP'!$F26:$EE26)+SUMIF('SPACELOG 11 BP'!$F$2:$EE$2,CZ$4,'SPACELOG 11 BP'!$F26:$EE26)+SUMIF('SPACELOG 12 BP'!$F$2:$EE$2,CZ$4,'SPACELOG 12 BP'!$F26:$EE26)</f>
        <v>20</v>
      </c>
      <c r="DA26" s="13">
        <f>SUMIF('reporting montigny'!$F$2:$EE$2,DA$4,'reporting montigny'!$F26:$EE26)+SUMIF('reporting boissy'!$F$2:$EE$2,DA$4,'reporting boissy'!$F26:$EE26)+SUMIF('reporting moussy'!$F$2:$EE$2,DA$4,'reporting moussy'!$F26:$EE26)+SUMIF('reporting trappes'!$F$2:$EE$2,DA$4,'reporting trappes'!$F26:$EE26)+SUMIF('SPACELOG 5 BP'!$F$2:$EE$2,DA$4,'SPACELOG 5 BP'!$F26:$EE26)+SUMIF('SPACELOG 6 BP'!$F$2:$EE$2,DA$4,'SPACELOG 6 BP'!$F26:$EE26)+SUMIF('SPACELOG 7 BP'!$F$2:$EE$2,DA$4,'SPACELOG 7 BP'!$F26:$EE26)+SUMIF('SPACELOG 8 BP'!$F$2:$EE$2,DA$4,'SPACELOG 8 BP'!$F26:$EE26)+SUMIF('SPACELOG 9 BP'!$F$2:$EE$2,DA$4,'SPACELOG 9 BP'!$F26:$EE26)+SUMIF('SPACELOG 10 BP'!$F$2:$EE$2,DA$4,'SPACELOG 10 BP'!$F26:$EE26)+SUMIF('SPACELOG 11 BP'!$F$2:$EE$2,DA$4,'SPACELOG 11 BP'!$F26:$EE26)+SUMIF('SPACELOG 12 BP'!$F$2:$EE$2,DA$4,'SPACELOG 12 BP'!$F26:$EE26)</f>
        <v>20</v>
      </c>
      <c r="DB26" s="13">
        <f>SUMIF('reporting montigny'!$F$2:$EE$2,DB$4,'reporting montigny'!$F26:$EE26)+SUMIF('reporting boissy'!$F$2:$EE$2,DB$4,'reporting boissy'!$F26:$EE26)+SUMIF('reporting moussy'!$F$2:$EE$2,DB$4,'reporting moussy'!$F26:$EE26)+SUMIF('reporting trappes'!$F$2:$EE$2,DB$4,'reporting trappes'!$F26:$EE26)+SUMIF('SPACELOG 5 BP'!$F$2:$EE$2,DB$4,'SPACELOG 5 BP'!$F26:$EE26)+SUMIF('SPACELOG 6 BP'!$F$2:$EE$2,DB$4,'SPACELOG 6 BP'!$F26:$EE26)+SUMIF('SPACELOG 7 BP'!$F$2:$EE$2,DB$4,'SPACELOG 7 BP'!$F26:$EE26)+SUMIF('SPACELOG 8 BP'!$F$2:$EE$2,DB$4,'SPACELOG 8 BP'!$F26:$EE26)+SUMIF('SPACELOG 9 BP'!$F$2:$EE$2,DB$4,'SPACELOG 9 BP'!$F26:$EE26)+SUMIF('SPACELOG 10 BP'!$F$2:$EE$2,DB$4,'SPACELOG 10 BP'!$F26:$EE26)+SUMIF('SPACELOG 11 BP'!$F$2:$EE$2,DB$4,'SPACELOG 11 BP'!$F26:$EE26)+SUMIF('SPACELOG 12 BP'!$F$2:$EE$2,DB$4,'SPACELOG 12 BP'!$F26:$EE26)</f>
        <v>20</v>
      </c>
      <c r="DC26" s="13">
        <f>SUMIF('reporting montigny'!$F$2:$EE$2,DC$4,'reporting montigny'!$F26:$EE26)+SUMIF('reporting boissy'!$F$2:$EE$2,DC$4,'reporting boissy'!$F26:$EE26)+SUMIF('reporting moussy'!$F$2:$EE$2,DC$4,'reporting moussy'!$F26:$EE26)+SUMIF('reporting trappes'!$F$2:$EE$2,DC$4,'reporting trappes'!$F26:$EE26)+SUMIF('SPACELOG 5 BP'!$F$2:$EE$2,DC$4,'SPACELOG 5 BP'!$F26:$EE26)+SUMIF('SPACELOG 6 BP'!$F$2:$EE$2,DC$4,'SPACELOG 6 BP'!$F26:$EE26)+SUMIF('SPACELOG 7 BP'!$F$2:$EE$2,DC$4,'SPACELOG 7 BP'!$F26:$EE26)+SUMIF('SPACELOG 8 BP'!$F$2:$EE$2,DC$4,'SPACELOG 8 BP'!$F26:$EE26)+SUMIF('SPACELOG 9 BP'!$F$2:$EE$2,DC$4,'SPACELOG 9 BP'!$F26:$EE26)+SUMIF('SPACELOG 10 BP'!$F$2:$EE$2,DC$4,'SPACELOG 10 BP'!$F26:$EE26)+SUMIF('SPACELOG 11 BP'!$F$2:$EE$2,DC$4,'SPACELOG 11 BP'!$F26:$EE26)+SUMIF('SPACELOG 12 BP'!$F$2:$EE$2,DC$4,'SPACELOG 12 BP'!$F26:$EE26)</f>
        <v>20</v>
      </c>
      <c r="DD26" s="13">
        <f>SUMIF('reporting montigny'!$F$2:$EE$2,DD$4,'reporting montigny'!$F26:$EE26)+SUMIF('reporting boissy'!$F$2:$EE$2,DD$4,'reporting boissy'!$F26:$EE26)+SUMIF('reporting moussy'!$F$2:$EE$2,DD$4,'reporting moussy'!$F26:$EE26)+SUMIF('reporting trappes'!$F$2:$EE$2,DD$4,'reporting trappes'!$F26:$EE26)+SUMIF('SPACELOG 5 BP'!$F$2:$EE$2,DD$4,'SPACELOG 5 BP'!$F26:$EE26)+SUMIF('SPACELOG 6 BP'!$F$2:$EE$2,DD$4,'SPACELOG 6 BP'!$F26:$EE26)+SUMIF('SPACELOG 7 BP'!$F$2:$EE$2,DD$4,'SPACELOG 7 BP'!$F26:$EE26)+SUMIF('SPACELOG 8 BP'!$F$2:$EE$2,DD$4,'SPACELOG 8 BP'!$F26:$EE26)+SUMIF('SPACELOG 9 BP'!$F$2:$EE$2,DD$4,'SPACELOG 9 BP'!$F26:$EE26)+SUMIF('SPACELOG 10 BP'!$F$2:$EE$2,DD$4,'SPACELOG 10 BP'!$F26:$EE26)+SUMIF('SPACELOG 11 BP'!$F$2:$EE$2,DD$4,'SPACELOG 11 BP'!$F26:$EE26)+SUMIF('SPACELOG 12 BP'!$F$2:$EE$2,DD$4,'SPACELOG 12 BP'!$F26:$EE26)</f>
        <v>20</v>
      </c>
      <c r="DE26" s="14">
        <f t="shared" si="16"/>
        <v>240</v>
      </c>
      <c r="DF26" s="13">
        <f>SUMIF('reporting montigny'!$F$2:$EE$2,DF$4,'reporting montigny'!$F26:$EE26)+SUMIF('reporting boissy'!$F$2:$EE$2,DF$4,'reporting boissy'!$F26:$EE26)+SUMIF('reporting moussy'!$F$2:$EE$2,DF$4,'reporting moussy'!$F26:$EE26)+SUMIF('reporting trappes'!$F$2:$EE$2,DF$4,'reporting trappes'!$F26:$EE26)+SUMIF('SPACELOG 5 BP'!$F$2:$EE$2,DF$4,'SPACELOG 5 BP'!$F26:$EE26)+SUMIF('SPACELOG 6 BP'!$F$2:$EE$2,DF$4,'SPACELOG 6 BP'!$F26:$EE26)+SUMIF('SPACELOG 7 BP'!$F$2:$EE$2,DF$4,'SPACELOG 7 BP'!$F26:$EE26)+SUMIF('SPACELOG 8 BP'!$F$2:$EE$2,DF$4,'SPACELOG 8 BP'!$F26:$EE26)+SUMIF('SPACELOG 9 BP'!$F$2:$EE$2,DF$4,'SPACELOG 9 BP'!$F26:$EE26)+SUMIF('SPACELOG 10 BP'!$F$2:$EE$2,DF$4,'SPACELOG 10 BP'!$F26:$EE26)+SUMIF('SPACELOG 11 BP'!$F$2:$EE$2,DF$4,'SPACELOG 11 BP'!$F26:$EE26)+SUMIF('SPACELOG 12 BP'!$F$2:$EE$2,DF$4,'SPACELOG 12 BP'!$F26:$EE26)</f>
        <v>20</v>
      </c>
      <c r="DG26" s="13">
        <f>SUMIF('reporting montigny'!$F$2:$EE$2,DG$4,'reporting montigny'!$F26:$EE26)+SUMIF('reporting boissy'!$F$2:$EE$2,DG$4,'reporting boissy'!$F26:$EE26)+SUMIF('reporting moussy'!$F$2:$EE$2,DG$4,'reporting moussy'!$F26:$EE26)+SUMIF('reporting trappes'!$F$2:$EE$2,DG$4,'reporting trappes'!$F26:$EE26)+SUMIF('SPACELOG 5 BP'!$F$2:$EE$2,DG$4,'SPACELOG 5 BP'!$F26:$EE26)+SUMIF('SPACELOG 6 BP'!$F$2:$EE$2,DG$4,'SPACELOG 6 BP'!$F26:$EE26)+SUMIF('SPACELOG 7 BP'!$F$2:$EE$2,DG$4,'SPACELOG 7 BP'!$F26:$EE26)+SUMIF('SPACELOG 8 BP'!$F$2:$EE$2,DG$4,'SPACELOG 8 BP'!$F26:$EE26)+SUMIF('SPACELOG 9 BP'!$F$2:$EE$2,DG$4,'SPACELOG 9 BP'!$F26:$EE26)+SUMIF('SPACELOG 10 BP'!$F$2:$EE$2,DG$4,'SPACELOG 10 BP'!$F26:$EE26)+SUMIF('SPACELOG 11 BP'!$F$2:$EE$2,DG$4,'SPACELOG 11 BP'!$F26:$EE26)+SUMIF('SPACELOG 12 BP'!$F$2:$EE$2,DG$4,'SPACELOG 12 BP'!$F26:$EE26)</f>
        <v>20</v>
      </c>
      <c r="DH26" s="13">
        <f>SUMIF('reporting montigny'!$F$2:$EE$2,DH$4,'reporting montigny'!$F26:$EE26)+SUMIF('reporting boissy'!$F$2:$EE$2,DH$4,'reporting boissy'!$F26:$EE26)+SUMIF('reporting moussy'!$F$2:$EE$2,DH$4,'reporting moussy'!$F26:$EE26)+SUMIF('reporting trappes'!$F$2:$EE$2,DH$4,'reporting trappes'!$F26:$EE26)+SUMIF('SPACELOG 5 BP'!$F$2:$EE$2,DH$4,'SPACELOG 5 BP'!$F26:$EE26)+SUMIF('SPACELOG 6 BP'!$F$2:$EE$2,DH$4,'SPACELOG 6 BP'!$F26:$EE26)+SUMIF('SPACELOG 7 BP'!$F$2:$EE$2,DH$4,'SPACELOG 7 BP'!$F26:$EE26)+SUMIF('SPACELOG 8 BP'!$F$2:$EE$2,DH$4,'SPACELOG 8 BP'!$F26:$EE26)+SUMIF('SPACELOG 9 BP'!$F$2:$EE$2,DH$4,'SPACELOG 9 BP'!$F26:$EE26)+SUMIF('SPACELOG 10 BP'!$F$2:$EE$2,DH$4,'SPACELOG 10 BP'!$F26:$EE26)+SUMIF('SPACELOG 11 BP'!$F$2:$EE$2,DH$4,'SPACELOG 11 BP'!$F26:$EE26)+SUMIF('SPACELOG 12 BP'!$F$2:$EE$2,DH$4,'SPACELOG 12 BP'!$F26:$EE26)</f>
        <v>20</v>
      </c>
      <c r="DI26" s="13">
        <f>SUMIF('reporting montigny'!$F$2:$EE$2,DI$4,'reporting montigny'!$F26:$EE26)+SUMIF('reporting boissy'!$F$2:$EE$2,DI$4,'reporting boissy'!$F26:$EE26)+SUMIF('reporting moussy'!$F$2:$EE$2,DI$4,'reporting moussy'!$F26:$EE26)+SUMIF('reporting trappes'!$F$2:$EE$2,DI$4,'reporting trappes'!$F26:$EE26)+SUMIF('SPACELOG 5 BP'!$F$2:$EE$2,DI$4,'SPACELOG 5 BP'!$F26:$EE26)+SUMIF('SPACELOG 6 BP'!$F$2:$EE$2,DI$4,'SPACELOG 6 BP'!$F26:$EE26)+SUMIF('SPACELOG 7 BP'!$F$2:$EE$2,DI$4,'SPACELOG 7 BP'!$F26:$EE26)+SUMIF('SPACELOG 8 BP'!$F$2:$EE$2,DI$4,'SPACELOG 8 BP'!$F26:$EE26)+SUMIF('SPACELOG 9 BP'!$F$2:$EE$2,DI$4,'SPACELOG 9 BP'!$F26:$EE26)+SUMIF('SPACELOG 10 BP'!$F$2:$EE$2,DI$4,'SPACELOG 10 BP'!$F26:$EE26)+SUMIF('SPACELOG 11 BP'!$F$2:$EE$2,DI$4,'SPACELOG 11 BP'!$F26:$EE26)+SUMIF('SPACELOG 12 BP'!$F$2:$EE$2,DI$4,'SPACELOG 12 BP'!$F26:$EE26)</f>
        <v>20</v>
      </c>
      <c r="DJ26" s="13">
        <f>SUMIF('reporting montigny'!$F$2:$EE$2,DJ$4,'reporting montigny'!$F26:$EE26)+SUMIF('reporting boissy'!$F$2:$EE$2,DJ$4,'reporting boissy'!$F26:$EE26)+SUMIF('reporting moussy'!$F$2:$EE$2,DJ$4,'reporting moussy'!$F26:$EE26)+SUMIF('reporting trappes'!$F$2:$EE$2,DJ$4,'reporting trappes'!$F26:$EE26)+SUMIF('SPACELOG 5 BP'!$F$2:$EE$2,DJ$4,'SPACELOG 5 BP'!$F26:$EE26)+SUMIF('SPACELOG 6 BP'!$F$2:$EE$2,DJ$4,'SPACELOG 6 BP'!$F26:$EE26)+SUMIF('SPACELOG 7 BP'!$F$2:$EE$2,DJ$4,'SPACELOG 7 BP'!$F26:$EE26)+SUMIF('SPACELOG 8 BP'!$F$2:$EE$2,DJ$4,'SPACELOG 8 BP'!$F26:$EE26)+SUMIF('SPACELOG 9 BP'!$F$2:$EE$2,DJ$4,'SPACELOG 9 BP'!$F26:$EE26)+SUMIF('SPACELOG 10 BP'!$F$2:$EE$2,DJ$4,'SPACELOG 10 BP'!$F26:$EE26)+SUMIF('SPACELOG 11 BP'!$F$2:$EE$2,DJ$4,'SPACELOG 11 BP'!$F26:$EE26)+SUMIF('SPACELOG 12 BP'!$F$2:$EE$2,DJ$4,'SPACELOG 12 BP'!$F26:$EE26)</f>
        <v>20</v>
      </c>
      <c r="DK26" s="13">
        <f>SUMIF('reporting montigny'!$F$2:$EE$2,DK$4,'reporting montigny'!$F26:$EE26)+SUMIF('reporting boissy'!$F$2:$EE$2,DK$4,'reporting boissy'!$F26:$EE26)+SUMIF('reporting moussy'!$F$2:$EE$2,DK$4,'reporting moussy'!$F26:$EE26)+SUMIF('reporting trappes'!$F$2:$EE$2,DK$4,'reporting trappes'!$F26:$EE26)+SUMIF('SPACELOG 5 BP'!$F$2:$EE$2,DK$4,'SPACELOG 5 BP'!$F26:$EE26)+SUMIF('SPACELOG 6 BP'!$F$2:$EE$2,DK$4,'SPACELOG 6 BP'!$F26:$EE26)+SUMIF('SPACELOG 7 BP'!$F$2:$EE$2,DK$4,'SPACELOG 7 BP'!$F26:$EE26)+SUMIF('SPACELOG 8 BP'!$F$2:$EE$2,DK$4,'SPACELOG 8 BP'!$F26:$EE26)+SUMIF('SPACELOG 9 BP'!$F$2:$EE$2,DK$4,'SPACELOG 9 BP'!$F26:$EE26)+SUMIF('SPACELOG 10 BP'!$F$2:$EE$2,DK$4,'SPACELOG 10 BP'!$F26:$EE26)+SUMIF('SPACELOG 11 BP'!$F$2:$EE$2,DK$4,'SPACELOG 11 BP'!$F26:$EE26)+SUMIF('SPACELOG 12 BP'!$F$2:$EE$2,DK$4,'SPACELOG 12 BP'!$F26:$EE26)</f>
        <v>20</v>
      </c>
      <c r="DL26" s="13">
        <f>SUMIF('reporting montigny'!$F$2:$EE$2,DL$4,'reporting montigny'!$F26:$EE26)+SUMIF('reporting boissy'!$F$2:$EE$2,DL$4,'reporting boissy'!$F26:$EE26)+SUMIF('reporting moussy'!$F$2:$EE$2,DL$4,'reporting moussy'!$F26:$EE26)+SUMIF('reporting trappes'!$F$2:$EE$2,DL$4,'reporting trappes'!$F26:$EE26)+SUMIF('SPACELOG 5 BP'!$F$2:$EE$2,DL$4,'SPACELOG 5 BP'!$F26:$EE26)+SUMIF('SPACELOG 6 BP'!$F$2:$EE$2,DL$4,'SPACELOG 6 BP'!$F26:$EE26)+SUMIF('SPACELOG 7 BP'!$F$2:$EE$2,DL$4,'SPACELOG 7 BP'!$F26:$EE26)+SUMIF('SPACELOG 8 BP'!$F$2:$EE$2,DL$4,'SPACELOG 8 BP'!$F26:$EE26)+SUMIF('SPACELOG 9 BP'!$F$2:$EE$2,DL$4,'SPACELOG 9 BP'!$F26:$EE26)+SUMIF('SPACELOG 10 BP'!$F$2:$EE$2,DL$4,'SPACELOG 10 BP'!$F26:$EE26)+SUMIF('SPACELOG 11 BP'!$F$2:$EE$2,DL$4,'SPACELOG 11 BP'!$F26:$EE26)+SUMIF('SPACELOG 12 BP'!$F$2:$EE$2,DL$4,'SPACELOG 12 BP'!$F26:$EE26)</f>
        <v>20</v>
      </c>
      <c r="DM26" s="13">
        <f>SUMIF('reporting montigny'!$F$2:$EE$2,DM$4,'reporting montigny'!$F26:$EE26)+SUMIF('reporting boissy'!$F$2:$EE$2,DM$4,'reporting boissy'!$F26:$EE26)+SUMIF('reporting moussy'!$F$2:$EE$2,DM$4,'reporting moussy'!$F26:$EE26)+SUMIF('reporting trappes'!$F$2:$EE$2,DM$4,'reporting trappes'!$F26:$EE26)+SUMIF('SPACELOG 5 BP'!$F$2:$EE$2,DM$4,'SPACELOG 5 BP'!$F26:$EE26)+SUMIF('SPACELOG 6 BP'!$F$2:$EE$2,DM$4,'SPACELOG 6 BP'!$F26:$EE26)+SUMIF('SPACELOG 7 BP'!$F$2:$EE$2,DM$4,'SPACELOG 7 BP'!$F26:$EE26)+SUMIF('SPACELOG 8 BP'!$F$2:$EE$2,DM$4,'SPACELOG 8 BP'!$F26:$EE26)+SUMIF('SPACELOG 9 BP'!$F$2:$EE$2,DM$4,'SPACELOG 9 BP'!$F26:$EE26)+SUMIF('SPACELOG 10 BP'!$F$2:$EE$2,DM$4,'SPACELOG 10 BP'!$F26:$EE26)+SUMIF('SPACELOG 11 BP'!$F$2:$EE$2,DM$4,'SPACELOG 11 BP'!$F26:$EE26)+SUMIF('SPACELOG 12 BP'!$F$2:$EE$2,DM$4,'SPACELOG 12 BP'!$F26:$EE26)</f>
        <v>20</v>
      </c>
      <c r="DN26" s="13">
        <f>SUMIF('reporting montigny'!$F$2:$EE$2,DN$4,'reporting montigny'!$F26:$EE26)+SUMIF('reporting boissy'!$F$2:$EE$2,DN$4,'reporting boissy'!$F26:$EE26)+SUMIF('reporting moussy'!$F$2:$EE$2,DN$4,'reporting moussy'!$F26:$EE26)+SUMIF('reporting trappes'!$F$2:$EE$2,DN$4,'reporting trappes'!$F26:$EE26)+SUMIF('SPACELOG 5 BP'!$F$2:$EE$2,DN$4,'SPACELOG 5 BP'!$F26:$EE26)+SUMIF('SPACELOG 6 BP'!$F$2:$EE$2,DN$4,'SPACELOG 6 BP'!$F26:$EE26)+SUMIF('SPACELOG 7 BP'!$F$2:$EE$2,DN$4,'SPACELOG 7 BP'!$F26:$EE26)+SUMIF('SPACELOG 8 BP'!$F$2:$EE$2,DN$4,'SPACELOG 8 BP'!$F26:$EE26)+SUMIF('SPACELOG 9 BP'!$F$2:$EE$2,DN$4,'SPACELOG 9 BP'!$F26:$EE26)+SUMIF('SPACELOG 10 BP'!$F$2:$EE$2,DN$4,'SPACELOG 10 BP'!$F26:$EE26)+SUMIF('SPACELOG 11 BP'!$F$2:$EE$2,DN$4,'SPACELOG 11 BP'!$F26:$EE26)+SUMIF('SPACELOG 12 BP'!$F$2:$EE$2,DN$4,'SPACELOG 12 BP'!$F26:$EE26)</f>
        <v>20</v>
      </c>
      <c r="DO26" s="13">
        <f>SUMIF('reporting montigny'!$F$2:$EE$2,DO$4,'reporting montigny'!$F26:$EE26)+SUMIF('reporting boissy'!$F$2:$EE$2,DO$4,'reporting boissy'!$F26:$EE26)+SUMIF('reporting moussy'!$F$2:$EE$2,DO$4,'reporting moussy'!$F26:$EE26)+SUMIF('reporting trappes'!$F$2:$EE$2,DO$4,'reporting trappes'!$F26:$EE26)+SUMIF('SPACELOG 5 BP'!$F$2:$EE$2,DO$4,'SPACELOG 5 BP'!$F26:$EE26)+SUMIF('SPACELOG 6 BP'!$F$2:$EE$2,DO$4,'SPACELOG 6 BP'!$F26:$EE26)+SUMIF('SPACELOG 7 BP'!$F$2:$EE$2,DO$4,'SPACELOG 7 BP'!$F26:$EE26)+SUMIF('SPACELOG 8 BP'!$F$2:$EE$2,DO$4,'SPACELOG 8 BP'!$F26:$EE26)+SUMIF('SPACELOG 9 BP'!$F$2:$EE$2,DO$4,'SPACELOG 9 BP'!$F26:$EE26)+SUMIF('SPACELOG 10 BP'!$F$2:$EE$2,DO$4,'SPACELOG 10 BP'!$F26:$EE26)+SUMIF('SPACELOG 11 BP'!$F$2:$EE$2,DO$4,'SPACELOG 11 BP'!$F26:$EE26)+SUMIF('SPACELOG 12 BP'!$F$2:$EE$2,DO$4,'SPACELOG 12 BP'!$F26:$EE26)</f>
        <v>20</v>
      </c>
      <c r="DP26" s="13">
        <f>SUMIF('reporting montigny'!$F$2:$EE$2,DP$4,'reporting montigny'!$F26:$EE26)+SUMIF('reporting boissy'!$F$2:$EE$2,DP$4,'reporting boissy'!$F26:$EE26)+SUMIF('reporting moussy'!$F$2:$EE$2,DP$4,'reporting moussy'!$F26:$EE26)+SUMIF('reporting trappes'!$F$2:$EE$2,DP$4,'reporting trappes'!$F26:$EE26)+SUMIF('SPACELOG 5 BP'!$F$2:$EE$2,DP$4,'SPACELOG 5 BP'!$F26:$EE26)+SUMIF('SPACELOG 6 BP'!$F$2:$EE$2,DP$4,'SPACELOG 6 BP'!$F26:$EE26)+SUMIF('SPACELOG 7 BP'!$F$2:$EE$2,DP$4,'SPACELOG 7 BP'!$F26:$EE26)+SUMIF('SPACELOG 8 BP'!$F$2:$EE$2,DP$4,'SPACELOG 8 BP'!$F26:$EE26)+SUMIF('SPACELOG 9 BP'!$F$2:$EE$2,DP$4,'SPACELOG 9 BP'!$F26:$EE26)+SUMIF('SPACELOG 10 BP'!$F$2:$EE$2,DP$4,'SPACELOG 10 BP'!$F26:$EE26)+SUMIF('SPACELOG 11 BP'!$F$2:$EE$2,DP$4,'SPACELOG 11 BP'!$F26:$EE26)+SUMIF('SPACELOG 12 BP'!$F$2:$EE$2,DP$4,'SPACELOG 12 BP'!$F26:$EE26)</f>
        <v>20</v>
      </c>
      <c r="DQ26" s="13">
        <f>SUMIF('reporting montigny'!$F$2:$EE$2,DQ$4,'reporting montigny'!$F26:$EE26)+SUMIF('reporting boissy'!$F$2:$EE$2,DQ$4,'reporting boissy'!$F26:$EE26)+SUMIF('reporting moussy'!$F$2:$EE$2,DQ$4,'reporting moussy'!$F26:$EE26)+SUMIF('reporting trappes'!$F$2:$EE$2,DQ$4,'reporting trappes'!$F26:$EE26)+SUMIF('SPACELOG 5 BP'!$F$2:$EE$2,DQ$4,'SPACELOG 5 BP'!$F26:$EE26)+SUMIF('SPACELOG 6 BP'!$F$2:$EE$2,DQ$4,'SPACELOG 6 BP'!$F26:$EE26)+SUMIF('SPACELOG 7 BP'!$F$2:$EE$2,DQ$4,'SPACELOG 7 BP'!$F26:$EE26)+SUMIF('SPACELOG 8 BP'!$F$2:$EE$2,DQ$4,'SPACELOG 8 BP'!$F26:$EE26)+SUMIF('SPACELOG 9 BP'!$F$2:$EE$2,DQ$4,'SPACELOG 9 BP'!$F26:$EE26)+SUMIF('SPACELOG 10 BP'!$F$2:$EE$2,DQ$4,'SPACELOG 10 BP'!$F26:$EE26)+SUMIF('SPACELOG 11 BP'!$F$2:$EE$2,DQ$4,'SPACELOG 11 BP'!$F26:$EE26)+SUMIF('SPACELOG 12 BP'!$F$2:$EE$2,DQ$4,'SPACELOG 12 BP'!$F26:$EE26)</f>
        <v>20</v>
      </c>
      <c r="DR26" s="14">
        <f t="shared" si="17"/>
        <v>240</v>
      </c>
    </row>
    <row r="27" spans="1:122" x14ac:dyDescent="0.2">
      <c r="E27" s="2" t="s">
        <v>79</v>
      </c>
      <c r="F27" s="13">
        <f>SUMIF('reporting montigny'!$F$2:$EE$2,F$4,'reporting montigny'!$F27:$EE27)+SUMIF('reporting boissy'!$F$2:$EE$2,F$4,'reporting boissy'!$F27:$EE27)+SUMIF('reporting moussy'!$F$2:$EE$2,F$4,'reporting moussy'!$F27:$EE27)+SUMIF('reporting trappes'!$F$2:$EE$2,F$4,'reporting trappes'!$F27:$EE27)+SUMIF('SPACELOG 5 BP'!$F$2:$EE$2,F$4,'SPACELOG 5 BP'!$F27:$EE27)+SUMIF('SPACELOG 6 BP'!$F$2:$EE$2,F$4,'SPACELOG 6 BP'!$F27:$EE27)+SUMIF('SPACELOG 7 BP'!$F$2:$EE$2,F$4,'SPACELOG 7 BP'!$F27:$EE27)+SUMIF('SPACELOG 8 BP'!$F$2:$EE$2,F$4,'SPACELOG 8 BP'!$F27:$EE27)+SUMIF('SPACELOG 9 BP'!$F$2:$EE$2,F$4,'SPACELOG 9 BP'!$F27:$EE27)+SUMIF('SPACELOG 10 BP'!$F$2:$EE$2,F$4,'SPACELOG 10 BP'!$F27:$EE27)+SUMIF('SPACELOG 11 BP'!$F$2:$EE$2,F$4,'SPACELOG 11 BP'!$F27:$EE27)+SUMIF('SPACELOG 12 BP'!$F$2:$EE$2,F$4,'SPACELOG 12 BP'!$F27:$EE27)</f>
        <v>400</v>
      </c>
      <c r="G27" s="13">
        <f>SUMIF('reporting montigny'!$F$2:$EE$2,G$4,'reporting montigny'!$F27:$EE27)+SUMIF('reporting boissy'!$F$2:$EE$2,G$4,'reporting boissy'!$F27:$EE27)+SUMIF('reporting moussy'!$F$2:$EE$2,G$4,'reporting moussy'!$F27:$EE27)+SUMIF('reporting trappes'!$F$2:$EE$2,G$4,'reporting trappes'!$F27:$EE27)+SUMIF('SPACELOG 5 BP'!$F$2:$EE$2,G$4,'SPACELOG 5 BP'!$F27:$EE27)+SUMIF('SPACELOG 6 BP'!$F$2:$EE$2,G$4,'SPACELOG 6 BP'!$F27:$EE27)+SUMIF('SPACELOG 7 BP'!$F$2:$EE$2,G$4,'SPACELOG 7 BP'!$F27:$EE27)+SUMIF('SPACELOG 8 BP'!$F$2:$EE$2,G$4,'SPACELOG 8 BP'!$F27:$EE27)+SUMIF('SPACELOG 9 BP'!$F$2:$EE$2,G$4,'SPACELOG 9 BP'!$F27:$EE27)+SUMIF('SPACELOG 10 BP'!$F$2:$EE$2,G$4,'SPACELOG 10 BP'!$F27:$EE27)+SUMIF('SPACELOG 11 BP'!$F$2:$EE$2,G$4,'SPACELOG 11 BP'!$F27:$EE27)+SUMIF('SPACELOG 12 BP'!$F$2:$EE$2,G$4,'SPACELOG 12 BP'!$F27:$EE27)</f>
        <v>400</v>
      </c>
      <c r="H27" s="13">
        <f>SUMIF('reporting montigny'!$F$2:$EE$2,H$4,'reporting montigny'!$F27:$EE27)+SUMIF('reporting boissy'!$F$2:$EE$2,H$4,'reporting boissy'!$F27:$EE27)+SUMIF('reporting moussy'!$F$2:$EE$2,H$4,'reporting moussy'!$F27:$EE27)+SUMIF('reporting trappes'!$F$2:$EE$2,H$4,'reporting trappes'!$F27:$EE27)+SUMIF('SPACELOG 5 BP'!$F$2:$EE$2,H$4,'SPACELOG 5 BP'!$F27:$EE27)+SUMIF('SPACELOG 6 BP'!$F$2:$EE$2,H$4,'SPACELOG 6 BP'!$F27:$EE27)+SUMIF('SPACELOG 7 BP'!$F$2:$EE$2,H$4,'SPACELOG 7 BP'!$F27:$EE27)+SUMIF('SPACELOG 8 BP'!$F$2:$EE$2,H$4,'SPACELOG 8 BP'!$F27:$EE27)+SUMIF('SPACELOG 9 BP'!$F$2:$EE$2,H$4,'SPACELOG 9 BP'!$F27:$EE27)+SUMIF('SPACELOG 10 BP'!$F$2:$EE$2,H$4,'SPACELOG 10 BP'!$F27:$EE27)+SUMIF('SPACELOG 11 BP'!$F$2:$EE$2,H$4,'SPACELOG 11 BP'!$F27:$EE27)+SUMIF('SPACELOG 12 BP'!$F$2:$EE$2,H$4,'SPACELOG 12 BP'!$F27:$EE27)</f>
        <v>400</v>
      </c>
      <c r="I27" s="13">
        <f>SUMIF('reporting montigny'!$F$2:$EE$2,I$4,'reporting montigny'!$F27:$EE27)+SUMIF('reporting boissy'!$F$2:$EE$2,I$4,'reporting boissy'!$F27:$EE27)+SUMIF('reporting moussy'!$F$2:$EE$2,I$4,'reporting moussy'!$F27:$EE27)+SUMIF('reporting trappes'!$F$2:$EE$2,I$4,'reporting trappes'!$F27:$EE27)+SUMIF('SPACELOG 5 BP'!$F$2:$EE$2,I$4,'SPACELOG 5 BP'!$F27:$EE27)+SUMIF('SPACELOG 6 BP'!$F$2:$EE$2,I$4,'SPACELOG 6 BP'!$F27:$EE27)+SUMIF('SPACELOG 7 BP'!$F$2:$EE$2,I$4,'SPACELOG 7 BP'!$F27:$EE27)+SUMIF('SPACELOG 8 BP'!$F$2:$EE$2,I$4,'SPACELOG 8 BP'!$F27:$EE27)+SUMIF('SPACELOG 9 BP'!$F$2:$EE$2,I$4,'SPACELOG 9 BP'!$F27:$EE27)+SUMIF('SPACELOG 10 BP'!$F$2:$EE$2,I$4,'SPACELOG 10 BP'!$F27:$EE27)+SUMIF('SPACELOG 11 BP'!$F$2:$EE$2,I$4,'SPACELOG 11 BP'!$F27:$EE27)+SUMIF('SPACELOG 12 BP'!$F$2:$EE$2,I$4,'SPACELOG 12 BP'!$F27:$EE27)</f>
        <v>400</v>
      </c>
      <c r="J27" s="13">
        <f>SUMIF('reporting montigny'!$F$2:$EE$2,J$4,'reporting montigny'!$F27:$EE27)+SUMIF('reporting boissy'!$F$2:$EE$2,J$4,'reporting boissy'!$F27:$EE27)+SUMIF('reporting moussy'!$F$2:$EE$2,J$4,'reporting moussy'!$F27:$EE27)+SUMIF('reporting trappes'!$F$2:$EE$2,J$4,'reporting trappes'!$F27:$EE27)+SUMIF('SPACELOG 5 BP'!$F$2:$EE$2,J$4,'SPACELOG 5 BP'!$F27:$EE27)+SUMIF('SPACELOG 6 BP'!$F$2:$EE$2,J$4,'SPACELOG 6 BP'!$F27:$EE27)+SUMIF('SPACELOG 7 BP'!$F$2:$EE$2,J$4,'SPACELOG 7 BP'!$F27:$EE27)+SUMIF('SPACELOG 8 BP'!$F$2:$EE$2,J$4,'SPACELOG 8 BP'!$F27:$EE27)+SUMIF('SPACELOG 9 BP'!$F$2:$EE$2,J$4,'SPACELOG 9 BP'!$F27:$EE27)+SUMIF('SPACELOG 10 BP'!$F$2:$EE$2,J$4,'SPACELOG 10 BP'!$F27:$EE27)+SUMIF('SPACELOG 11 BP'!$F$2:$EE$2,J$4,'SPACELOG 11 BP'!$F27:$EE27)+SUMIF('SPACELOG 12 BP'!$F$2:$EE$2,J$4,'SPACELOG 12 BP'!$F27:$EE27)</f>
        <v>400</v>
      </c>
      <c r="K27" s="13">
        <f>SUMIF('reporting montigny'!$F$2:$EE$2,K$4,'reporting montigny'!$F27:$EE27)+SUMIF('reporting boissy'!$F$2:$EE$2,K$4,'reporting boissy'!$F27:$EE27)+SUMIF('reporting moussy'!$F$2:$EE$2,K$4,'reporting moussy'!$F27:$EE27)+SUMIF('reporting trappes'!$F$2:$EE$2,K$4,'reporting trappes'!$F27:$EE27)+SUMIF('SPACELOG 5 BP'!$F$2:$EE$2,K$4,'SPACELOG 5 BP'!$F27:$EE27)+SUMIF('SPACELOG 6 BP'!$F$2:$EE$2,K$4,'SPACELOG 6 BP'!$F27:$EE27)+SUMIF('SPACELOG 7 BP'!$F$2:$EE$2,K$4,'SPACELOG 7 BP'!$F27:$EE27)+SUMIF('SPACELOG 8 BP'!$F$2:$EE$2,K$4,'SPACELOG 8 BP'!$F27:$EE27)+SUMIF('SPACELOG 9 BP'!$F$2:$EE$2,K$4,'SPACELOG 9 BP'!$F27:$EE27)+SUMIF('SPACELOG 10 BP'!$F$2:$EE$2,K$4,'SPACELOG 10 BP'!$F27:$EE27)+SUMIF('SPACELOG 11 BP'!$F$2:$EE$2,K$4,'SPACELOG 11 BP'!$F27:$EE27)+SUMIF('SPACELOG 12 BP'!$F$2:$EE$2,K$4,'SPACELOG 12 BP'!$F27:$EE27)</f>
        <v>400</v>
      </c>
      <c r="L27" s="13">
        <f>SUMIF('reporting montigny'!$F$2:$EE$2,L$4,'reporting montigny'!$F27:$EE27)+SUMIF('reporting boissy'!$F$2:$EE$2,L$4,'reporting boissy'!$F27:$EE27)+SUMIF('reporting moussy'!$F$2:$EE$2,L$4,'reporting moussy'!$F27:$EE27)+SUMIF('reporting trappes'!$F$2:$EE$2,L$4,'reporting trappes'!$F27:$EE27)+SUMIF('SPACELOG 5 BP'!$F$2:$EE$2,L$4,'SPACELOG 5 BP'!$F27:$EE27)+SUMIF('SPACELOG 6 BP'!$F$2:$EE$2,L$4,'SPACELOG 6 BP'!$F27:$EE27)+SUMIF('SPACELOG 7 BP'!$F$2:$EE$2,L$4,'SPACELOG 7 BP'!$F27:$EE27)+SUMIF('SPACELOG 8 BP'!$F$2:$EE$2,L$4,'SPACELOG 8 BP'!$F27:$EE27)+SUMIF('SPACELOG 9 BP'!$F$2:$EE$2,L$4,'SPACELOG 9 BP'!$F27:$EE27)+SUMIF('SPACELOG 10 BP'!$F$2:$EE$2,L$4,'SPACELOG 10 BP'!$F27:$EE27)+SUMIF('SPACELOG 11 BP'!$F$2:$EE$2,L$4,'SPACELOG 11 BP'!$F27:$EE27)+SUMIF('SPACELOG 12 BP'!$F$2:$EE$2,L$4,'SPACELOG 12 BP'!$F27:$EE27)</f>
        <v>400</v>
      </c>
      <c r="M27" s="13">
        <f>SUMIF('reporting montigny'!$F$2:$EE$2,M$4,'reporting montigny'!$F27:$EE27)+SUMIF('reporting boissy'!$F$2:$EE$2,M$4,'reporting boissy'!$F27:$EE27)+SUMIF('reporting moussy'!$F$2:$EE$2,M$4,'reporting moussy'!$F27:$EE27)+SUMIF('reporting trappes'!$F$2:$EE$2,M$4,'reporting trappes'!$F27:$EE27)+SUMIF('SPACELOG 5 BP'!$F$2:$EE$2,M$4,'SPACELOG 5 BP'!$F27:$EE27)+SUMIF('SPACELOG 6 BP'!$F$2:$EE$2,M$4,'SPACELOG 6 BP'!$F27:$EE27)+SUMIF('SPACELOG 7 BP'!$F$2:$EE$2,M$4,'SPACELOG 7 BP'!$F27:$EE27)+SUMIF('SPACELOG 8 BP'!$F$2:$EE$2,M$4,'SPACELOG 8 BP'!$F27:$EE27)+SUMIF('SPACELOG 9 BP'!$F$2:$EE$2,M$4,'SPACELOG 9 BP'!$F27:$EE27)+SUMIF('SPACELOG 10 BP'!$F$2:$EE$2,M$4,'SPACELOG 10 BP'!$F27:$EE27)+SUMIF('SPACELOG 11 BP'!$F$2:$EE$2,M$4,'SPACELOG 11 BP'!$F27:$EE27)+SUMIF('SPACELOG 12 BP'!$F$2:$EE$2,M$4,'SPACELOG 12 BP'!$F27:$EE27)</f>
        <v>400</v>
      </c>
      <c r="N27" s="13">
        <f>SUMIF('reporting montigny'!$F$2:$EE$2,N$4,'reporting montigny'!$F27:$EE27)+SUMIF('reporting boissy'!$F$2:$EE$2,N$4,'reporting boissy'!$F27:$EE27)+SUMIF('reporting moussy'!$F$2:$EE$2,N$4,'reporting moussy'!$F27:$EE27)+SUMIF('reporting trappes'!$F$2:$EE$2,N$4,'reporting trappes'!$F27:$EE27)+SUMIF('SPACELOG 5 BP'!$F$2:$EE$2,N$4,'SPACELOG 5 BP'!$F27:$EE27)+SUMIF('SPACELOG 6 BP'!$F$2:$EE$2,N$4,'SPACELOG 6 BP'!$F27:$EE27)+SUMIF('SPACELOG 7 BP'!$F$2:$EE$2,N$4,'SPACELOG 7 BP'!$F27:$EE27)+SUMIF('SPACELOG 8 BP'!$F$2:$EE$2,N$4,'SPACELOG 8 BP'!$F27:$EE27)+SUMIF('SPACELOG 9 BP'!$F$2:$EE$2,N$4,'SPACELOG 9 BP'!$F27:$EE27)+SUMIF('SPACELOG 10 BP'!$F$2:$EE$2,N$4,'SPACELOG 10 BP'!$F27:$EE27)+SUMIF('SPACELOG 11 BP'!$F$2:$EE$2,N$4,'SPACELOG 11 BP'!$F27:$EE27)+SUMIF('SPACELOG 12 BP'!$F$2:$EE$2,N$4,'SPACELOG 12 BP'!$F27:$EE27)</f>
        <v>400</v>
      </c>
      <c r="O27" s="13">
        <f>SUMIF('reporting montigny'!$F$2:$EE$2,O$4,'reporting montigny'!$F27:$EE27)+SUMIF('reporting boissy'!$F$2:$EE$2,O$4,'reporting boissy'!$F27:$EE27)+SUMIF('reporting moussy'!$F$2:$EE$2,O$4,'reporting moussy'!$F27:$EE27)+SUMIF('reporting trappes'!$F$2:$EE$2,O$4,'reporting trappes'!$F27:$EE27)+SUMIF('SPACELOG 5 BP'!$F$2:$EE$2,O$4,'SPACELOG 5 BP'!$F27:$EE27)+SUMIF('SPACELOG 6 BP'!$F$2:$EE$2,O$4,'SPACELOG 6 BP'!$F27:$EE27)+SUMIF('SPACELOG 7 BP'!$F$2:$EE$2,O$4,'SPACELOG 7 BP'!$F27:$EE27)+SUMIF('SPACELOG 8 BP'!$F$2:$EE$2,O$4,'SPACELOG 8 BP'!$F27:$EE27)+SUMIF('SPACELOG 9 BP'!$F$2:$EE$2,O$4,'SPACELOG 9 BP'!$F27:$EE27)+SUMIF('SPACELOG 10 BP'!$F$2:$EE$2,O$4,'SPACELOG 10 BP'!$F27:$EE27)+SUMIF('SPACELOG 11 BP'!$F$2:$EE$2,O$4,'SPACELOG 11 BP'!$F27:$EE27)+SUMIF('SPACELOG 12 BP'!$F$2:$EE$2,O$4,'SPACELOG 12 BP'!$F27:$EE27)</f>
        <v>400</v>
      </c>
      <c r="P27" s="13">
        <f>SUMIF('reporting montigny'!$F$2:$EE$2,P$4,'reporting montigny'!$F27:$EE27)+SUMIF('reporting boissy'!$F$2:$EE$2,P$4,'reporting boissy'!$F27:$EE27)+SUMIF('reporting moussy'!$F$2:$EE$2,P$4,'reporting moussy'!$F27:$EE27)+SUMIF('reporting trappes'!$F$2:$EE$2,P$4,'reporting trappes'!$F27:$EE27)+SUMIF('SPACELOG 5 BP'!$F$2:$EE$2,P$4,'SPACELOG 5 BP'!$F27:$EE27)+SUMIF('SPACELOG 6 BP'!$F$2:$EE$2,P$4,'SPACELOG 6 BP'!$F27:$EE27)+SUMIF('SPACELOG 7 BP'!$F$2:$EE$2,P$4,'SPACELOG 7 BP'!$F27:$EE27)+SUMIF('SPACELOG 8 BP'!$F$2:$EE$2,P$4,'SPACELOG 8 BP'!$F27:$EE27)+SUMIF('SPACELOG 9 BP'!$F$2:$EE$2,P$4,'SPACELOG 9 BP'!$F27:$EE27)+SUMIF('SPACELOG 10 BP'!$F$2:$EE$2,P$4,'SPACELOG 10 BP'!$F27:$EE27)+SUMIF('SPACELOG 11 BP'!$F$2:$EE$2,P$4,'SPACELOG 11 BP'!$F27:$EE27)+SUMIF('SPACELOG 12 BP'!$F$2:$EE$2,P$4,'SPACELOG 12 BP'!$F27:$EE27)</f>
        <v>500</v>
      </c>
      <c r="Q27" s="13">
        <f>SUMIF('reporting montigny'!$F$2:$EE$2,Q$4,'reporting montigny'!$F27:$EE27)+SUMIF('reporting boissy'!$F$2:$EE$2,Q$4,'reporting boissy'!$F27:$EE27)+SUMIF('reporting moussy'!$F$2:$EE$2,Q$4,'reporting moussy'!$F27:$EE27)+SUMIF('reporting trappes'!$F$2:$EE$2,Q$4,'reporting trappes'!$F27:$EE27)+SUMIF('SPACELOG 5 BP'!$F$2:$EE$2,Q$4,'SPACELOG 5 BP'!$F27:$EE27)+SUMIF('SPACELOG 6 BP'!$F$2:$EE$2,Q$4,'SPACELOG 6 BP'!$F27:$EE27)+SUMIF('SPACELOG 7 BP'!$F$2:$EE$2,Q$4,'SPACELOG 7 BP'!$F27:$EE27)+SUMIF('SPACELOG 8 BP'!$F$2:$EE$2,Q$4,'SPACELOG 8 BP'!$F27:$EE27)+SUMIF('SPACELOG 9 BP'!$F$2:$EE$2,Q$4,'SPACELOG 9 BP'!$F27:$EE27)+SUMIF('SPACELOG 10 BP'!$F$2:$EE$2,Q$4,'SPACELOG 10 BP'!$F27:$EE27)+SUMIF('SPACELOG 11 BP'!$F$2:$EE$2,Q$4,'SPACELOG 11 BP'!$F27:$EE27)+SUMIF('SPACELOG 12 BP'!$F$2:$EE$2,Q$4,'SPACELOG 12 BP'!$F27:$EE27)</f>
        <v>500</v>
      </c>
      <c r="R27" s="14">
        <f t="shared" si="9"/>
        <v>5000</v>
      </c>
      <c r="S27" s="13">
        <f>SUMIF('reporting montigny'!$F$2:$EE$2,S$4,'reporting montigny'!$F27:$EE27)+SUMIF('reporting boissy'!$F$2:$EE$2,S$4,'reporting boissy'!$F27:$EE27)+SUMIF('reporting moussy'!$F$2:$EE$2,S$4,'reporting moussy'!$F27:$EE27)+SUMIF('reporting trappes'!$F$2:$EE$2,S$4,'reporting trappes'!$F27:$EE27)+SUMIF('SPACELOG 5 BP'!$F$2:$EE$2,S$4,'SPACELOG 5 BP'!$F27:$EE27)+SUMIF('SPACELOG 6 BP'!$F$2:$EE$2,S$4,'SPACELOG 6 BP'!$F27:$EE27)+SUMIF('SPACELOG 7 BP'!$F$2:$EE$2,S$4,'SPACELOG 7 BP'!$F27:$EE27)+SUMIF('SPACELOG 8 BP'!$F$2:$EE$2,S$4,'SPACELOG 8 BP'!$F27:$EE27)+SUMIF('SPACELOG 9 BP'!$F$2:$EE$2,S$4,'SPACELOG 9 BP'!$F27:$EE27)+SUMIF('SPACELOG 10 BP'!$F$2:$EE$2,S$4,'SPACELOG 10 BP'!$F27:$EE27)+SUMIF('SPACELOG 11 BP'!$F$2:$EE$2,S$4,'SPACELOG 11 BP'!$F27:$EE27)+SUMIF('SPACELOG 12 BP'!$F$2:$EE$2,S$4,'SPACELOG 12 BP'!$F27:$EE27)</f>
        <v>200</v>
      </c>
      <c r="T27" s="13">
        <f>SUMIF('reporting montigny'!$F$2:$EE$2,T$4,'reporting montigny'!$F27:$EE27)+SUMIF('reporting boissy'!$F$2:$EE$2,T$4,'reporting boissy'!$F27:$EE27)+SUMIF('reporting moussy'!$F$2:$EE$2,T$4,'reporting moussy'!$F27:$EE27)+SUMIF('reporting trappes'!$F$2:$EE$2,T$4,'reporting trappes'!$F27:$EE27)+SUMIF('SPACELOG 5 BP'!$F$2:$EE$2,T$4,'SPACELOG 5 BP'!$F27:$EE27)+SUMIF('SPACELOG 6 BP'!$F$2:$EE$2,T$4,'SPACELOG 6 BP'!$F27:$EE27)+SUMIF('SPACELOG 7 BP'!$F$2:$EE$2,T$4,'SPACELOG 7 BP'!$F27:$EE27)+SUMIF('SPACELOG 8 BP'!$F$2:$EE$2,T$4,'SPACELOG 8 BP'!$F27:$EE27)+SUMIF('SPACELOG 9 BP'!$F$2:$EE$2,T$4,'SPACELOG 9 BP'!$F27:$EE27)+SUMIF('SPACELOG 10 BP'!$F$2:$EE$2,T$4,'SPACELOG 10 BP'!$F27:$EE27)+SUMIF('SPACELOG 11 BP'!$F$2:$EE$2,T$4,'SPACELOG 11 BP'!$F27:$EE27)+SUMIF('SPACELOG 12 BP'!$F$2:$EE$2,T$4,'SPACELOG 12 BP'!$F27:$EE27)</f>
        <v>200</v>
      </c>
      <c r="U27" s="13">
        <f>SUMIF('reporting montigny'!$F$2:$EE$2,U$4,'reporting montigny'!$F27:$EE27)+SUMIF('reporting boissy'!$F$2:$EE$2,U$4,'reporting boissy'!$F27:$EE27)+SUMIF('reporting moussy'!$F$2:$EE$2,U$4,'reporting moussy'!$F27:$EE27)+SUMIF('reporting trappes'!$F$2:$EE$2,U$4,'reporting trappes'!$F27:$EE27)+SUMIF('SPACELOG 5 BP'!$F$2:$EE$2,U$4,'SPACELOG 5 BP'!$F27:$EE27)+SUMIF('SPACELOG 6 BP'!$F$2:$EE$2,U$4,'SPACELOG 6 BP'!$F27:$EE27)+SUMIF('SPACELOG 7 BP'!$F$2:$EE$2,U$4,'SPACELOG 7 BP'!$F27:$EE27)+SUMIF('SPACELOG 8 BP'!$F$2:$EE$2,U$4,'SPACELOG 8 BP'!$F27:$EE27)+SUMIF('SPACELOG 9 BP'!$F$2:$EE$2,U$4,'SPACELOG 9 BP'!$F27:$EE27)+SUMIF('SPACELOG 10 BP'!$F$2:$EE$2,U$4,'SPACELOG 10 BP'!$F27:$EE27)+SUMIF('SPACELOG 11 BP'!$F$2:$EE$2,U$4,'SPACELOG 11 BP'!$F27:$EE27)+SUMIF('SPACELOG 12 BP'!$F$2:$EE$2,U$4,'SPACELOG 12 BP'!$F27:$EE27)</f>
        <v>1470</v>
      </c>
      <c r="V27" s="13">
        <f>SUMIF('reporting montigny'!$F$2:$EE$2,V$4,'reporting montigny'!$F27:$EE27)+SUMIF('reporting boissy'!$F$2:$EE$2,V$4,'reporting boissy'!$F27:$EE27)+SUMIF('reporting moussy'!$F$2:$EE$2,V$4,'reporting moussy'!$F27:$EE27)+SUMIF('reporting trappes'!$F$2:$EE$2,V$4,'reporting trappes'!$F27:$EE27)+SUMIF('SPACELOG 5 BP'!$F$2:$EE$2,V$4,'SPACELOG 5 BP'!$F27:$EE27)+SUMIF('SPACELOG 6 BP'!$F$2:$EE$2,V$4,'SPACELOG 6 BP'!$F27:$EE27)+SUMIF('SPACELOG 7 BP'!$F$2:$EE$2,V$4,'SPACELOG 7 BP'!$F27:$EE27)+SUMIF('SPACELOG 8 BP'!$F$2:$EE$2,V$4,'SPACELOG 8 BP'!$F27:$EE27)+SUMIF('SPACELOG 9 BP'!$F$2:$EE$2,V$4,'SPACELOG 9 BP'!$F27:$EE27)+SUMIF('SPACELOG 10 BP'!$F$2:$EE$2,V$4,'SPACELOG 10 BP'!$F27:$EE27)+SUMIF('SPACELOG 11 BP'!$F$2:$EE$2,V$4,'SPACELOG 11 BP'!$F27:$EE27)+SUMIF('SPACELOG 12 BP'!$F$2:$EE$2,V$4,'SPACELOG 12 BP'!$F27:$EE27)</f>
        <v>500</v>
      </c>
      <c r="W27" s="13">
        <f>SUMIF('reporting montigny'!$F$2:$EE$2,W$4,'reporting montigny'!$F27:$EE27)+SUMIF('reporting boissy'!$F$2:$EE$2,W$4,'reporting boissy'!$F27:$EE27)+SUMIF('reporting moussy'!$F$2:$EE$2,W$4,'reporting moussy'!$F27:$EE27)+SUMIF('reporting trappes'!$F$2:$EE$2,W$4,'reporting trappes'!$F27:$EE27)+SUMIF('SPACELOG 5 BP'!$F$2:$EE$2,W$4,'SPACELOG 5 BP'!$F27:$EE27)+SUMIF('SPACELOG 6 BP'!$F$2:$EE$2,W$4,'SPACELOG 6 BP'!$F27:$EE27)+SUMIF('SPACELOG 7 BP'!$F$2:$EE$2,W$4,'SPACELOG 7 BP'!$F27:$EE27)+SUMIF('SPACELOG 8 BP'!$F$2:$EE$2,W$4,'SPACELOG 8 BP'!$F27:$EE27)+SUMIF('SPACELOG 9 BP'!$F$2:$EE$2,W$4,'SPACELOG 9 BP'!$F27:$EE27)+SUMIF('SPACELOG 10 BP'!$F$2:$EE$2,W$4,'SPACELOG 10 BP'!$F27:$EE27)+SUMIF('SPACELOG 11 BP'!$F$2:$EE$2,W$4,'SPACELOG 11 BP'!$F27:$EE27)+SUMIF('SPACELOG 12 BP'!$F$2:$EE$2,W$4,'SPACELOG 12 BP'!$F27:$EE27)</f>
        <v>700</v>
      </c>
      <c r="X27" s="13">
        <f>SUMIF('reporting montigny'!$F$2:$EE$2,X$4,'reporting montigny'!$F27:$EE27)+SUMIF('reporting boissy'!$F$2:$EE$2,X$4,'reporting boissy'!$F27:$EE27)+SUMIF('reporting moussy'!$F$2:$EE$2,X$4,'reporting moussy'!$F27:$EE27)+SUMIF('reporting trappes'!$F$2:$EE$2,X$4,'reporting trappes'!$F27:$EE27)+SUMIF('SPACELOG 5 BP'!$F$2:$EE$2,X$4,'SPACELOG 5 BP'!$F27:$EE27)+SUMIF('SPACELOG 6 BP'!$F$2:$EE$2,X$4,'SPACELOG 6 BP'!$F27:$EE27)+SUMIF('SPACELOG 7 BP'!$F$2:$EE$2,X$4,'SPACELOG 7 BP'!$F27:$EE27)+SUMIF('SPACELOG 8 BP'!$F$2:$EE$2,X$4,'SPACELOG 8 BP'!$F27:$EE27)+SUMIF('SPACELOG 9 BP'!$F$2:$EE$2,X$4,'SPACELOG 9 BP'!$F27:$EE27)+SUMIF('SPACELOG 10 BP'!$F$2:$EE$2,X$4,'SPACELOG 10 BP'!$F27:$EE27)+SUMIF('SPACELOG 11 BP'!$F$2:$EE$2,X$4,'SPACELOG 11 BP'!$F27:$EE27)+SUMIF('SPACELOG 12 BP'!$F$2:$EE$2,X$4,'SPACELOG 12 BP'!$F27:$EE27)</f>
        <v>700</v>
      </c>
      <c r="Y27" s="13">
        <f>SUMIF('reporting montigny'!$F$2:$EE$2,Y$4,'reporting montigny'!$F27:$EE27)+SUMIF('reporting boissy'!$F$2:$EE$2,Y$4,'reporting boissy'!$F27:$EE27)+SUMIF('reporting moussy'!$F$2:$EE$2,Y$4,'reporting moussy'!$F27:$EE27)+SUMIF('reporting trappes'!$F$2:$EE$2,Y$4,'reporting trappes'!$F27:$EE27)+SUMIF('SPACELOG 5 BP'!$F$2:$EE$2,Y$4,'SPACELOG 5 BP'!$F27:$EE27)+SUMIF('SPACELOG 6 BP'!$F$2:$EE$2,Y$4,'SPACELOG 6 BP'!$F27:$EE27)+SUMIF('SPACELOG 7 BP'!$F$2:$EE$2,Y$4,'SPACELOG 7 BP'!$F27:$EE27)+SUMIF('SPACELOG 8 BP'!$F$2:$EE$2,Y$4,'SPACELOG 8 BP'!$F27:$EE27)+SUMIF('SPACELOG 9 BP'!$F$2:$EE$2,Y$4,'SPACELOG 9 BP'!$F27:$EE27)+SUMIF('SPACELOG 10 BP'!$F$2:$EE$2,Y$4,'SPACELOG 10 BP'!$F27:$EE27)+SUMIF('SPACELOG 11 BP'!$F$2:$EE$2,Y$4,'SPACELOG 11 BP'!$F27:$EE27)+SUMIF('SPACELOG 12 BP'!$F$2:$EE$2,Y$4,'SPACELOG 12 BP'!$F27:$EE27)</f>
        <v>700</v>
      </c>
      <c r="Z27" s="13">
        <f>SUMIF('reporting montigny'!$F$2:$EE$2,Z$4,'reporting montigny'!$F27:$EE27)+SUMIF('reporting boissy'!$F$2:$EE$2,Z$4,'reporting boissy'!$F27:$EE27)+SUMIF('reporting moussy'!$F$2:$EE$2,Z$4,'reporting moussy'!$F27:$EE27)+SUMIF('reporting trappes'!$F$2:$EE$2,Z$4,'reporting trappes'!$F27:$EE27)+SUMIF('SPACELOG 5 BP'!$F$2:$EE$2,Z$4,'SPACELOG 5 BP'!$F27:$EE27)+SUMIF('SPACELOG 6 BP'!$F$2:$EE$2,Z$4,'SPACELOG 6 BP'!$F27:$EE27)+SUMIF('SPACELOG 7 BP'!$F$2:$EE$2,Z$4,'SPACELOG 7 BP'!$F27:$EE27)+SUMIF('SPACELOG 8 BP'!$F$2:$EE$2,Z$4,'SPACELOG 8 BP'!$F27:$EE27)+SUMIF('SPACELOG 9 BP'!$F$2:$EE$2,Z$4,'SPACELOG 9 BP'!$F27:$EE27)+SUMIF('SPACELOG 10 BP'!$F$2:$EE$2,Z$4,'SPACELOG 10 BP'!$F27:$EE27)+SUMIF('SPACELOG 11 BP'!$F$2:$EE$2,Z$4,'SPACELOG 11 BP'!$F27:$EE27)+SUMIF('SPACELOG 12 BP'!$F$2:$EE$2,Z$4,'SPACELOG 12 BP'!$F27:$EE27)</f>
        <v>700</v>
      </c>
      <c r="AA27" s="13">
        <f>SUMIF('reporting montigny'!$F$2:$EE$2,AA$4,'reporting montigny'!$F27:$EE27)+SUMIF('reporting boissy'!$F$2:$EE$2,AA$4,'reporting boissy'!$F27:$EE27)+SUMIF('reporting moussy'!$F$2:$EE$2,AA$4,'reporting moussy'!$F27:$EE27)+SUMIF('reporting trappes'!$F$2:$EE$2,AA$4,'reporting trappes'!$F27:$EE27)+SUMIF('SPACELOG 5 BP'!$F$2:$EE$2,AA$4,'SPACELOG 5 BP'!$F27:$EE27)+SUMIF('SPACELOG 6 BP'!$F$2:$EE$2,AA$4,'SPACELOG 6 BP'!$F27:$EE27)+SUMIF('SPACELOG 7 BP'!$F$2:$EE$2,AA$4,'SPACELOG 7 BP'!$F27:$EE27)+SUMIF('SPACELOG 8 BP'!$F$2:$EE$2,AA$4,'SPACELOG 8 BP'!$F27:$EE27)+SUMIF('SPACELOG 9 BP'!$F$2:$EE$2,AA$4,'SPACELOG 9 BP'!$F27:$EE27)+SUMIF('SPACELOG 10 BP'!$F$2:$EE$2,AA$4,'SPACELOG 10 BP'!$F27:$EE27)+SUMIF('SPACELOG 11 BP'!$F$2:$EE$2,AA$4,'SPACELOG 11 BP'!$F27:$EE27)+SUMIF('SPACELOG 12 BP'!$F$2:$EE$2,AA$4,'SPACELOG 12 BP'!$F27:$EE27)</f>
        <v>700</v>
      </c>
      <c r="AB27" s="13">
        <f>SUMIF('reporting montigny'!$F$2:$EE$2,AB$4,'reporting montigny'!$F27:$EE27)+SUMIF('reporting boissy'!$F$2:$EE$2,AB$4,'reporting boissy'!$F27:$EE27)+SUMIF('reporting moussy'!$F$2:$EE$2,AB$4,'reporting moussy'!$F27:$EE27)+SUMIF('reporting trappes'!$F$2:$EE$2,AB$4,'reporting trappes'!$F27:$EE27)+SUMIF('SPACELOG 5 BP'!$F$2:$EE$2,AB$4,'SPACELOG 5 BP'!$F27:$EE27)+SUMIF('SPACELOG 6 BP'!$F$2:$EE$2,AB$4,'SPACELOG 6 BP'!$F27:$EE27)+SUMIF('SPACELOG 7 BP'!$F$2:$EE$2,AB$4,'SPACELOG 7 BP'!$F27:$EE27)+SUMIF('SPACELOG 8 BP'!$F$2:$EE$2,AB$4,'SPACELOG 8 BP'!$F27:$EE27)+SUMIF('SPACELOG 9 BP'!$F$2:$EE$2,AB$4,'SPACELOG 9 BP'!$F27:$EE27)+SUMIF('SPACELOG 10 BP'!$F$2:$EE$2,AB$4,'SPACELOG 10 BP'!$F27:$EE27)+SUMIF('SPACELOG 11 BP'!$F$2:$EE$2,AB$4,'SPACELOG 11 BP'!$F27:$EE27)+SUMIF('SPACELOG 12 BP'!$F$2:$EE$2,AB$4,'SPACELOG 12 BP'!$F27:$EE27)</f>
        <v>700</v>
      </c>
      <c r="AC27" s="13">
        <f>SUMIF('reporting montigny'!$F$2:$EE$2,AC$4,'reporting montigny'!$F27:$EE27)+SUMIF('reporting boissy'!$F$2:$EE$2,AC$4,'reporting boissy'!$F27:$EE27)+SUMIF('reporting moussy'!$F$2:$EE$2,AC$4,'reporting moussy'!$F27:$EE27)+SUMIF('reporting trappes'!$F$2:$EE$2,AC$4,'reporting trappes'!$F27:$EE27)+SUMIF('SPACELOG 5 BP'!$F$2:$EE$2,AC$4,'SPACELOG 5 BP'!$F27:$EE27)+SUMIF('SPACELOG 6 BP'!$F$2:$EE$2,AC$4,'SPACELOG 6 BP'!$F27:$EE27)+SUMIF('SPACELOG 7 BP'!$F$2:$EE$2,AC$4,'SPACELOG 7 BP'!$F27:$EE27)+SUMIF('SPACELOG 8 BP'!$F$2:$EE$2,AC$4,'SPACELOG 8 BP'!$F27:$EE27)+SUMIF('SPACELOG 9 BP'!$F$2:$EE$2,AC$4,'SPACELOG 9 BP'!$F27:$EE27)+SUMIF('SPACELOG 10 BP'!$F$2:$EE$2,AC$4,'SPACELOG 10 BP'!$F27:$EE27)+SUMIF('SPACELOG 11 BP'!$F$2:$EE$2,AC$4,'SPACELOG 11 BP'!$F27:$EE27)+SUMIF('SPACELOG 12 BP'!$F$2:$EE$2,AC$4,'SPACELOG 12 BP'!$F27:$EE27)</f>
        <v>700</v>
      </c>
      <c r="AD27" s="13">
        <f>SUMIF('reporting montigny'!$F$2:$EE$2,AD$4,'reporting montigny'!$F27:$EE27)+SUMIF('reporting boissy'!$F$2:$EE$2,AD$4,'reporting boissy'!$F27:$EE27)+SUMIF('reporting moussy'!$F$2:$EE$2,AD$4,'reporting moussy'!$F27:$EE27)+SUMIF('reporting trappes'!$F$2:$EE$2,AD$4,'reporting trappes'!$F27:$EE27)+SUMIF('SPACELOG 5 BP'!$F$2:$EE$2,AD$4,'SPACELOG 5 BP'!$F27:$EE27)+SUMIF('SPACELOG 6 BP'!$F$2:$EE$2,AD$4,'SPACELOG 6 BP'!$F27:$EE27)+SUMIF('SPACELOG 7 BP'!$F$2:$EE$2,AD$4,'SPACELOG 7 BP'!$F27:$EE27)+SUMIF('SPACELOG 8 BP'!$F$2:$EE$2,AD$4,'SPACELOG 8 BP'!$F27:$EE27)+SUMIF('SPACELOG 9 BP'!$F$2:$EE$2,AD$4,'SPACELOG 9 BP'!$F27:$EE27)+SUMIF('SPACELOG 10 BP'!$F$2:$EE$2,AD$4,'SPACELOG 10 BP'!$F27:$EE27)+SUMIF('SPACELOG 11 BP'!$F$2:$EE$2,AD$4,'SPACELOG 11 BP'!$F27:$EE27)+SUMIF('SPACELOG 12 BP'!$F$2:$EE$2,AD$4,'SPACELOG 12 BP'!$F27:$EE27)</f>
        <v>700</v>
      </c>
      <c r="AE27" s="14">
        <f t="shared" si="10"/>
        <v>7970</v>
      </c>
      <c r="AF27" s="13">
        <f>SUMIF('reporting montigny'!$F$2:$EE$2,AF$4,'reporting montigny'!$F27:$EE27)+SUMIF('reporting boissy'!$F$2:$EE$2,AF$4,'reporting boissy'!$F27:$EE27)+SUMIF('reporting moussy'!$F$2:$EE$2,AF$4,'reporting moussy'!$F27:$EE27)+SUMIF('reporting trappes'!$F$2:$EE$2,AF$4,'reporting trappes'!$F27:$EE27)+SUMIF('SPACELOG 5 BP'!$F$2:$EE$2,AF$4,'SPACELOG 5 BP'!$F27:$EE27)+SUMIF('SPACELOG 6 BP'!$F$2:$EE$2,AF$4,'SPACELOG 6 BP'!$F27:$EE27)+SUMIF('SPACELOG 7 BP'!$F$2:$EE$2,AF$4,'SPACELOG 7 BP'!$F27:$EE27)+SUMIF('SPACELOG 8 BP'!$F$2:$EE$2,AF$4,'SPACELOG 8 BP'!$F27:$EE27)+SUMIF('SPACELOG 9 BP'!$F$2:$EE$2,AF$4,'SPACELOG 9 BP'!$F27:$EE27)+SUMIF('SPACELOG 10 BP'!$F$2:$EE$2,AF$4,'SPACELOG 10 BP'!$F27:$EE27)+SUMIF('SPACELOG 11 BP'!$F$2:$EE$2,AF$4,'SPACELOG 11 BP'!$F27:$EE27)+SUMIF('SPACELOG 12 BP'!$F$2:$EE$2,AF$4,'SPACELOG 12 BP'!$F27:$EE27)</f>
        <v>700</v>
      </c>
      <c r="AG27" s="13">
        <f>SUMIF('reporting montigny'!$F$2:$EE$2,AG$4,'reporting montigny'!$F27:$EE27)+SUMIF('reporting boissy'!$F$2:$EE$2,AG$4,'reporting boissy'!$F27:$EE27)+SUMIF('reporting moussy'!$F$2:$EE$2,AG$4,'reporting moussy'!$F27:$EE27)+SUMIF('reporting trappes'!$F$2:$EE$2,AG$4,'reporting trappes'!$F27:$EE27)+SUMIF('SPACELOG 5 BP'!$F$2:$EE$2,AG$4,'SPACELOG 5 BP'!$F27:$EE27)+SUMIF('SPACELOG 6 BP'!$F$2:$EE$2,AG$4,'SPACELOG 6 BP'!$F27:$EE27)+SUMIF('SPACELOG 7 BP'!$F$2:$EE$2,AG$4,'SPACELOG 7 BP'!$F27:$EE27)+SUMIF('SPACELOG 8 BP'!$F$2:$EE$2,AG$4,'SPACELOG 8 BP'!$F27:$EE27)+SUMIF('SPACELOG 9 BP'!$F$2:$EE$2,AG$4,'SPACELOG 9 BP'!$F27:$EE27)+SUMIF('SPACELOG 10 BP'!$F$2:$EE$2,AG$4,'SPACELOG 10 BP'!$F27:$EE27)+SUMIF('SPACELOG 11 BP'!$F$2:$EE$2,AG$4,'SPACELOG 11 BP'!$F27:$EE27)+SUMIF('SPACELOG 12 BP'!$F$2:$EE$2,AG$4,'SPACELOG 12 BP'!$F27:$EE27)</f>
        <v>700</v>
      </c>
      <c r="AH27" s="13">
        <f>SUMIF('reporting montigny'!$F$2:$EE$2,AH$4,'reporting montigny'!$F27:$EE27)+SUMIF('reporting boissy'!$F$2:$EE$2,AH$4,'reporting boissy'!$F27:$EE27)+SUMIF('reporting moussy'!$F$2:$EE$2,AH$4,'reporting moussy'!$F27:$EE27)+SUMIF('reporting trappes'!$F$2:$EE$2,AH$4,'reporting trappes'!$F27:$EE27)+SUMIF('SPACELOG 5 BP'!$F$2:$EE$2,AH$4,'SPACELOG 5 BP'!$F27:$EE27)+SUMIF('SPACELOG 6 BP'!$F$2:$EE$2,AH$4,'SPACELOG 6 BP'!$F27:$EE27)+SUMIF('SPACELOG 7 BP'!$F$2:$EE$2,AH$4,'SPACELOG 7 BP'!$F27:$EE27)+SUMIF('SPACELOG 8 BP'!$F$2:$EE$2,AH$4,'SPACELOG 8 BP'!$F27:$EE27)+SUMIF('SPACELOG 9 BP'!$F$2:$EE$2,AH$4,'SPACELOG 9 BP'!$F27:$EE27)+SUMIF('SPACELOG 10 BP'!$F$2:$EE$2,AH$4,'SPACELOG 10 BP'!$F27:$EE27)+SUMIF('SPACELOG 11 BP'!$F$2:$EE$2,AH$4,'SPACELOG 11 BP'!$F27:$EE27)+SUMIF('SPACELOG 12 BP'!$F$2:$EE$2,AH$4,'SPACELOG 12 BP'!$F27:$EE27)</f>
        <v>700</v>
      </c>
      <c r="AI27" s="13">
        <f>SUMIF('reporting montigny'!$F$2:$EE$2,AI$4,'reporting montigny'!$F27:$EE27)+SUMIF('reporting boissy'!$F$2:$EE$2,AI$4,'reporting boissy'!$F27:$EE27)+SUMIF('reporting moussy'!$F$2:$EE$2,AI$4,'reporting moussy'!$F27:$EE27)+SUMIF('reporting trappes'!$F$2:$EE$2,AI$4,'reporting trappes'!$F27:$EE27)+SUMIF('SPACELOG 5 BP'!$F$2:$EE$2,AI$4,'SPACELOG 5 BP'!$F27:$EE27)+SUMIF('SPACELOG 6 BP'!$F$2:$EE$2,AI$4,'SPACELOG 6 BP'!$F27:$EE27)+SUMIF('SPACELOG 7 BP'!$F$2:$EE$2,AI$4,'SPACELOG 7 BP'!$F27:$EE27)+SUMIF('SPACELOG 8 BP'!$F$2:$EE$2,AI$4,'SPACELOG 8 BP'!$F27:$EE27)+SUMIF('SPACELOG 9 BP'!$F$2:$EE$2,AI$4,'SPACELOG 9 BP'!$F27:$EE27)+SUMIF('SPACELOG 10 BP'!$F$2:$EE$2,AI$4,'SPACELOG 10 BP'!$F27:$EE27)+SUMIF('SPACELOG 11 BP'!$F$2:$EE$2,AI$4,'SPACELOG 11 BP'!$F27:$EE27)+SUMIF('SPACELOG 12 BP'!$F$2:$EE$2,AI$4,'SPACELOG 12 BP'!$F27:$EE27)</f>
        <v>700</v>
      </c>
      <c r="AJ27" s="13">
        <f>SUMIF('reporting montigny'!$F$2:$EE$2,AJ$4,'reporting montigny'!$F27:$EE27)+SUMIF('reporting boissy'!$F$2:$EE$2,AJ$4,'reporting boissy'!$F27:$EE27)+SUMIF('reporting moussy'!$F$2:$EE$2,AJ$4,'reporting moussy'!$F27:$EE27)+SUMIF('reporting trappes'!$F$2:$EE$2,AJ$4,'reporting trappes'!$F27:$EE27)+SUMIF('SPACELOG 5 BP'!$F$2:$EE$2,AJ$4,'SPACELOG 5 BP'!$F27:$EE27)+SUMIF('SPACELOG 6 BP'!$F$2:$EE$2,AJ$4,'SPACELOG 6 BP'!$F27:$EE27)+SUMIF('SPACELOG 7 BP'!$F$2:$EE$2,AJ$4,'SPACELOG 7 BP'!$F27:$EE27)+SUMIF('SPACELOG 8 BP'!$F$2:$EE$2,AJ$4,'SPACELOG 8 BP'!$F27:$EE27)+SUMIF('SPACELOG 9 BP'!$F$2:$EE$2,AJ$4,'SPACELOG 9 BP'!$F27:$EE27)+SUMIF('SPACELOG 10 BP'!$F$2:$EE$2,AJ$4,'SPACELOG 10 BP'!$F27:$EE27)+SUMIF('SPACELOG 11 BP'!$F$2:$EE$2,AJ$4,'SPACELOG 11 BP'!$F27:$EE27)+SUMIF('SPACELOG 12 BP'!$F$2:$EE$2,AJ$4,'SPACELOG 12 BP'!$F27:$EE27)</f>
        <v>700</v>
      </c>
      <c r="AK27" s="13">
        <f>SUMIF('reporting montigny'!$F$2:$EE$2,AK$4,'reporting montigny'!$F27:$EE27)+SUMIF('reporting boissy'!$F$2:$EE$2,AK$4,'reporting boissy'!$F27:$EE27)+SUMIF('reporting moussy'!$F$2:$EE$2,AK$4,'reporting moussy'!$F27:$EE27)+SUMIF('reporting trappes'!$F$2:$EE$2,AK$4,'reporting trappes'!$F27:$EE27)+SUMIF('SPACELOG 5 BP'!$F$2:$EE$2,AK$4,'SPACELOG 5 BP'!$F27:$EE27)+SUMIF('SPACELOG 6 BP'!$F$2:$EE$2,AK$4,'SPACELOG 6 BP'!$F27:$EE27)+SUMIF('SPACELOG 7 BP'!$F$2:$EE$2,AK$4,'SPACELOG 7 BP'!$F27:$EE27)+SUMIF('SPACELOG 8 BP'!$F$2:$EE$2,AK$4,'SPACELOG 8 BP'!$F27:$EE27)+SUMIF('SPACELOG 9 BP'!$F$2:$EE$2,AK$4,'SPACELOG 9 BP'!$F27:$EE27)+SUMIF('SPACELOG 10 BP'!$F$2:$EE$2,AK$4,'SPACELOG 10 BP'!$F27:$EE27)+SUMIF('SPACELOG 11 BP'!$F$2:$EE$2,AK$4,'SPACELOG 11 BP'!$F27:$EE27)+SUMIF('SPACELOG 12 BP'!$F$2:$EE$2,AK$4,'SPACELOG 12 BP'!$F27:$EE27)</f>
        <v>700</v>
      </c>
      <c r="AL27" s="13">
        <f>SUMIF('reporting montigny'!$F$2:$EE$2,AL$4,'reporting montigny'!$F27:$EE27)+SUMIF('reporting boissy'!$F$2:$EE$2,AL$4,'reporting boissy'!$F27:$EE27)+SUMIF('reporting moussy'!$F$2:$EE$2,AL$4,'reporting moussy'!$F27:$EE27)+SUMIF('reporting trappes'!$F$2:$EE$2,AL$4,'reporting trappes'!$F27:$EE27)+SUMIF('SPACELOG 5 BP'!$F$2:$EE$2,AL$4,'SPACELOG 5 BP'!$F27:$EE27)+SUMIF('SPACELOG 6 BP'!$F$2:$EE$2,AL$4,'SPACELOG 6 BP'!$F27:$EE27)+SUMIF('SPACELOG 7 BP'!$F$2:$EE$2,AL$4,'SPACELOG 7 BP'!$F27:$EE27)+SUMIF('SPACELOG 8 BP'!$F$2:$EE$2,AL$4,'SPACELOG 8 BP'!$F27:$EE27)+SUMIF('SPACELOG 9 BP'!$F$2:$EE$2,AL$4,'SPACELOG 9 BP'!$F27:$EE27)+SUMIF('SPACELOG 10 BP'!$F$2:$EE$2,AL$4,'SPACELOG 10 BP'!$F27:$EE27)+SUMIF('SPACELOG 11 BP'!$F$2:$EE$2,AL$4,'SPACELOG 11 BP'!$F27:$EE27)+SUMIF('SPACELOG 12 BP'!$F$2:$EE$2,AL$4,'SPACELOG 12 BP'!$F27:$EE27)</f>
        <v>700</v>
      </c>
      <c r="AM27" s="13">
        <f>SUMIF('reporting montigny'!$F$2:$EE$2,AM$4,'reporting montigny'!$F27:$EE27)+SUMIF('reporting boissy'!$F$2:$EE$2,AM$4,'reporting boissy'!$F27:$EE27)+SUMIF('reporting moussy'!$F$2:$EE$2,AM$4,'reporting moussy'!$F27:$EE27)+SUMIF('reporting trappes'!$F$2:$EE$2,AM$4,'reporting trappes'!$F27:$EE27)+SUMIF('SPACELOG 5 BP'!$F$2:$EE$2,AM$4,'SPACELOG 5 BP'!$F27:$EE27)+SUMIF('SPACELOG 6 BP'!$F$2:$EE$2,AM$4,'SPACELOG 6 BP'!$F27:$EE27)+SUMIF('SPACELOG 7 BP'!$F$2:$EE$2,AM$4,'SPACELOG 7 BP'!$F27:$EE27)+SUMIF('SPACELOG 8 BP'!$F$2:$EE$2,AM$4,'SPACELOG 8 BP'!$F27:$EE27)+SUMIF('SPACELOG 9 BP'!$F$2:$EE$2,AM$4,'SPACELOG 9 BP'!$F27:$EE27)+SUMIF('SPACELOG 10 BP'!$F$2:$EE$2,AM$4,'SPACELOG 10 BP'!$F27:$EE27)+SUMIF('SPACELOG 11 BP'!$F$2:$EE$2,AM$4,'SPACELOG 11 BP'!$F27:$EE27)+SUMIF('SPACELOG 12 BP'!$F$2:$EE$2,AM$4,'SPACELOG 12 BP'!$F27:$EE27)</f>
        <v>700</v>
      </c>
      <c r="AN27" s="13">
        <f>SUMIF('reporting montigny'!$F$2:$EE$2,AN$4,'reporting montigny'!$F27:$EE27)+SUMIF('reporting boissy'!$F$2:$EE$2,AN$4,'reporting boissy'!$F27:$EE27)+SUMIF('reporting moussy'!$F$2:$EE$2,AN$4,'reporting moussy'!$F27:$EE27)+SUMIF('reporting trappes'!$F$2:$EE$2,AN$4,'reporting trappes'!$F27:$EE27)+SUMIF('SPACELOG 5 BP'!$F$2:$EE$2,AN$4,'SPACELOG 5 BP'!$F27:$EE27)+SUMIF('SPACELOG 6 BP'!$F$2:$EE$2,AN$4,'SPACELOG 6 BP'!$F27:$EE27)+SUMIF('SPACELOG 7 BP'!$F$2:$EE$2,AN$4,'SPACELOG 7 BP'!$F27:$EE27)+SUMIF('SPACELOG 8 BP'!$F$2:$EE$2,AN$4,'SPACELOG 8 BP'!$F27:$EE27)+SUMIF('SPACELOG 9 BP'!$F$2:$EE$2,AN$4,'SPACELOG 9 BP'!$F27:$EE27)+SUMIF('SPACELOG 10 BP'!$F$2:$EE$2,AN$4,'SPACELOG 10 BP'!$F27:$EE27)+SUMIF('SPACELOG 11 BP'!$F$2:$EE$2,AN$4,'SPACELOG 11 BP'!$F27:$EE27)+SUMIF('SPACELOG 12 BP'!$F$2:$EE$2,AN$4,'SPACELOG 12 BP'!$F27:$EE27)</f>
        <v>700</v>
      </c>
      <c r="AO27" s="13">
        <f>SUMIF('reporting montigny'!$F$2:$EE$2,AO$4,'reporting montigny'!$F27:$EE27)+SUMIF('reporting boissy'!$F$2:$EE$2,AO$4,'reporting boissy'!$F27:$EE27)+SUMIF('reporting moussy'!$F$2:$EE$2,AO$4,'reporting moussy'!$F27:$EE27)+SUMIF('reporting trappes'!$F$2:$EE$2,AO$4,'reporting trappes'!$F27:$EE27)+SUMIF('SPACELOG 5 BP'!$F$2:$EE$2,AO$4,'SPACELOG 5 BP'!$F27:$EE27)+SUMIF('SPACELOG 6 BP'!$F$2:$EE$2,AO$4,'SPACELOG 6 BP'!$F27:$EE27)+SUMIF('SPACELOG 7 BP'!$F$2:$EE$2,AO$4,'SPACELOG 7 BP'!$F27:$EE27)+SUMIF('SPACELOG 8 BP'!$F$2:$EE$2,AO$4,'SPACELOG 8 BP'!$F27:$EE27)+SUMIF('SPACELOG 9 BP'!$F$2:$EE$2,AO$4,'SPACELOG 9 BP'!$F27:$EE27)+SUMIF('SPACELOG 10 BP'!$F$2:$EE$2,AO$4,'SPACELOG 10 BP'!$F27:$EE27)+SUMIF('SPACELOG 11 BP'!$F$2:$EE$2,AO$4,'SPACELOG 11 BP'!$F27:$EE27)+SUMIF('SPACELOG 12 BP'!$F$2:$EE$2,AO$4,'SPACELOG 12 BP'!$F27:$EE27)</f>
        <v>700</v>
      </c>
      <c r="AP27" s="13">
        <f>SUMIF('reporting montigny'!$F$2:$EE$2,AP$4,'reporting montigny'!$F27:$EE27)+SUMIF('reporting boissy'!$F$2:$EE$2,AP$4,'reporting boissy'!$F27:$EE27)+SUMIF('reporting moussy'!$F$2:$EE$2,AP$4,'reporting moussy'!$F27:$EE27)+SUMIF('reporting trappes'!$F$2:$EE$2,AP$4,'reporting trappes'!$F27:$EE27)+SUMIF('SPACELOG 5 BP'!$F$2:$EE$2,AP$4,'SPACELOG 5 BP'!$F27:$EE27)+SUMIF('SPACELOG 6 BP'!$F$2:$EE$2,AP$4,'SPACELOG 6 BP'!$F27:$EE27)+SUMIF('SPACELOG 7 BP'!$F$2:$EE$2,AP$4,'SPACELOG 7 BP'!$F27:$EE27)+SUMIF('SPACELOG 8 BP'!$F$2:$EE$2,AP$4,'SPACELOG 8 BP'!$F27:$EE27)+SUMIF('SPACELOG 9 BP'!$F$2:$EE$2,AP$4,'SPACELOG 9 BP'!$F27:$EE27)+SUMIF('SPACELOG 10 BP'!$F$2:$EE$2,AP$4,'SPACELOG 10 BP'!$F27:$EE27)+SUMIF('SPACELOG 11 BP'!$F$2:$EE$2,AP$4,'SPACELOG 11 BP'!$F27:$EE27)+SUMIF('SPACELOG 12 BP'!$F$2:$EE$2,AP$4,'SPACELOG 12 BP'!$F27:$EE27)</f>
        <v>700</v>
      </c>
      <c r="AQ27" s="13">
        <f>SUMIF('reporting montigny'!$F$2:$EE$2,AQ$4,'reporting montigny'!$F27:$EE27)+SUMIF('reporting boissy'!$F$2:$EE$2,AQ$4,'reporting boissy'!$F27:$EE27)+SUMIF('reporting moussy'!$F$2:$EE$2,AQ$4,'reporting moussy'!$F27:$EE27)+SUMIF('reporting trappes'!$F$2:$EE$2,AQ$4,'reporting trappes'!$F27:$EE27)+SUMIF('SPACELOG 5 BP'!$F$2:$EE$2,AQ$4,'SPACELOG 5 BP'!$F27:$EE27)+SUMIF('SPACELOG 6 BP'!$F$2:$EE$2,AQ$4,'SPACELOG 6 BP'!$F27:$EE27)+SUMIF('SPACELOG 7 BP'!$F$2:$EE$2,AQ$4,'SPACELOG 7 BP'!$F27:$EE27)+SUMIF('SPACELOG 8 BP'!$F$2:$EE$2,AQ$4,'SPACELOG 8 BP'!$F27:$EE27)+SUMIF('SPACELOG 9 BP'!$F$2:$EE$2,AQ$4,'SPACELOG 9 BP'!$F27:$EE27)+SUMIF('SPACELOG 10 BP'!$F$2:$EE$2,AQ$4,'SPACELOG 10 BP'!$F27:$EE27)+SUMIF('SPACELOG 11 BP'!$F$2:$EE$2,AQ$4,'SPACELOG 11 BP'!$F27:$EE27)+SUMIF('SPACELOG 12 BP'!$F$2:$EE$2,AQ$4,'SPACELOG 12 BP'!$F27:$EE27)</f>
        <v>700</v>
      </c>
      <c r="AR27" s="14">
        <f t="shared" si="11"/>
        <v>8400</v>
      </c>
      <c r="AS27" s="13">
        <f>SUMIF('reporting montigny'!$F$2:$EE$2,AS$4,'reporting montigny'!$F27:$EE27)+SUMIF('reporting boissy'!$F$2:$EE$2,AS$4,'reporting boissy'!$F27:$EE27)+SUMIF('reporting moussy'!$F$2:$EE$2,AS$4,'reporting moussy'!$F27:$EE27)+SUMIF('reporting trappes'!$F$2:$EE$2,AS$4,'reporting trappes'!$F27:$EE27)+SUMIF('SPACELOG 5 BP'!$F$2:$EE$2,AS$4,'SPACELOG 5 BP'!$F27:$EE27)+SUMIF('SPACELOG 6 BP'!$F$2:$EE$2,AS$4,'SPACELOG 6 BP'!$F27:$EE27)+SUMIF('SPACELOG 7 BP'!$F$2:$EE$2,AS$4,'SPACELOG 7 BP'!$F27:$EE27)+SUMIF('SPACELOG 8 BP'!$F$2:$EE$2,AS$4,'SPACELOG 8 BP'!$F27:$EE27)+SUMIF('SPACELOG 9 BP'!$F$2:$EE$2,AS$4,'SPACELOG 9 BP'!$F27:$EE27)+SUMIF('SPACELOG 10 BP'!$F$2:$EE$2,AS$4,'SPACELOG 10 BP'!$F27:$EE27)+SUMIF('SPACELOG 11 BP'!$F$2:$EE$2,AS$4,'SPACELOG 11 BP'!$F27:$EE27)+SUMIF('SPACELOG 12 BP'!$F$2:$EE$2,AS$4,'SPACELOG 12 BP'!$F27:$EE27)</f>
        <v>700</v>
      </c>
      <c r="AT27" s="13">
        <f>SUMIF('reporting montigny'!$F$2:$EE$2,AT$4,'reporting montigny'!$F27:$EE27)+SUMIF('reporting boissy'!$F$2:$EE$2,AT$4,'reporting boissy'!$F27:$EE27)+SUMIF('reporting moussy'!$F$2:$EE$2,AT$4,'reporting moussy'!$F27:$EE27)+SUMIF('reporting trappes'!$F$2:$EE$2,AT$4,'reporting trappes'!$F27:$EE27)+SUMIF('SPACELOG 5 BP'!$F$2:$EE$2,AT$4,'SPACELOG 5 BP'!$F27:$EE27)+SUMIF('SPACELOG 6 BP'!$F$2:$EE$2,AT$4,'SPACELOG 6 BP'!$F27:$EE27)+SUMIF('SPACELOG 7 BP'!$F$2:$EE$2,AT$4,'SPACELOG 7 BP'!$F27:$EE27)+SUMIF('SPACELOG 8 BP'!$F$2:$EE$2,AT$4,'SPACELOG 8 BP'!$F27:$EE27)+SUMIF('SPACELOG 9 BP'!$F$2:$EE$2,AT$4,'SPACELOG 9 BP'!$F27:$EE27)+SUMIF('SPACELOG 10 BP'!$F$2:$EE$2,AT$4,'SPACELOG 10 BP'!$F27:$EE27)+SUMIF('SPACELOG 11 BP'!$F$2:$EE$2,AT$4,'SPACELOG 11 BP'!$F27:$EE27)+SUMIF('SPACELOG 12 BP'!$F$2:$EE$2,AT$4,'SPACELOG 12 BP'!$F27:$EE27)</f>
        <v>700</v>
      </c>
      <c r="AU27" s="13">
        <f>SUMIF('reporting montigny'!$F$2:$EE$2,AU$4,'reporting montigny'!$F27:$EE27)+SUMIF('reporting boissy'!$F$2:$EE$2,AU$4,'reporting boissy'!$F27:$EE27)+SUMIF('reporting moussy'!$F$2:$EE$2,AU$4,'reporting moussy'!$F27:$EE27)+SUMIF('reporting trappes'!$F$2:$EE$2,AU$4,'reporting trappes'!$F27:$EE27)+SUMIF('SPACELOG 5 BP'!$F$2:$EE$2,AU$4,'SPACELOG 5 BP'!$F27:$EE27)+SUMIF('SPACELOG 6 BP'!$F$2:$EE$2,AU$4,'SPACELOG 6 BP'!$F27:$EE27)+SUMIF('SPACELOG 7 BP'!$F$2:$EE$2,AU$4,'SPACELOG 7 BP'!$F27:$EE27)+SUMIF('SPACELOG 8 BP'!$F$2:$EE$2,AU$4,'SPACELOG 8 BP'!$F27:$EE27)+SUMIF('SPACELOG 9 BP'!$F$2:$EE$2,AU$4,'SPACELOG 9 BP'!$F27:$EE27)+SUMIF('SPACELOG 10 BP'!$F$2:$EE$2,AU$4,'SPACELOG 10 BP'!$F27:$EE27)+SUMIF('SPACELOG 11 BP'!$F$2:$EE$2,AU$4,'SPACELOG 11 BP'!$F27:$EE27)+SUMIF('SPACELOG 12 BP'!$F$2:$EE$2,AU$4,'SPACELOG 12 BP'!$F27:$EE27)</f>
        <v>700</v>
      </c>
      <c r="AV27" s="13">
        <f>SUMIF('reporting montigny'!$F$2:$EE$2,AV$4,'reporting montigny'!$F27:$EE27)+SUMIF('reporting boissy'!$F$2:$EE$2,AV$4,'reporting boissy'!$F27:$EE27)+SUMIF('reporting moussy'!$F$2:$EE$2,AV$4,'reporting moussy'!$F27:$EE27)+SUMIF('reporting trappes'!$F$2:$EE$2,AV$4,'reporting trappes'!$F27:$EE27)+SUMIF('SPACELOG 5 BP'!$F$2:$EE$2,AV$4,'SPACELOG 5 BP'!$F27:$EE27)+SUMIF('SPACELOG 6 BP'!$F$2:$EE$2,AV$4,'SPACELOG 6 BP'!$F27:$EE27)+SUMIF('SPACELOG 7 BP'!$F$2:$EE$2,AV$4,'SPACELOG 7 BP'!$F27:$EE27)+SUMIF('SPACELOG 8 BP'!$F$2:$EE$2,AV$4,'SPACELOG 8 BP'!$F27:$EE27)+SUMIF('SPACELOG 9 BP'!$F$2:$EE$2,AV$4,'SPACELOG 9 BP'!$F27:$EE27)+SUMIF('SPACELOG 10 BP'!$F$2:$EE$2,AV$4,'SPACELOG 10 BP'!$F27:$EE27)+SUMIF('SPACELOG 11 BP'!$F$2:$EE$2,AV$4,'SPACELOG 11 BP'!$F27:$EE27)+SUMIF('SPACELOG 12 BP'!$F$2:$EE$2,AV$4,'SPACELOG 12 BP'!$F27:$EE27)</f>
        <v>700</v>
      </c>
      <c r="AW27" s="13">
        <f>SUMIF('reporting montigny'!$F$2:$EE$2,AW$4,'reporting montigny'!$F27:$EE27)+SUMIF('reporting boissy'!$F$2:$EE$2,AW$4,'reporting boissy'!$F27:$EE27)+SUMIF('reporting moussy'!$F$2:$EE$2,AW$4,'reporting moussy'!$F27:$EE27)+SUMIF('reporting trappes'!$F$2:$EE$2,AW$4,'reporting trappes'!$F27:$EE27)+SUMIF('SPACELOG 5 BP'!$F$2:$EE$2,AW$4,'SPACELOG 5 BP'!$F27:$EE27)+SUMIF('SPACELOG 6 BP'!$F$2:$EE$2,AW$4,'SPACELOG 6 BP'!$F27:$EE27)+SUMIF('SPACELOG 7 BP'!$F$2:$EE$2,AW$4,'SPACELOG 7 BP'!$F27:$EE27)+SUMIF('SPACELOG 8 BP'!$F$2:$EE$2,AW$4,'SPACELOG 8 BP'!$F27:$EE27)+SUMIF('SPACELOG 9 BP'!$F$2:$EE$2,AW$4,'SPACELOG 9 BP'!$F27:$EE27)+SUMIF('SPACELOG 10 BP'!$F$2:$EE$2,AW$4,'SPACELOG 10 BP'!$F27:$EE27)+SUMIF('SPACELOG 11 BP'!$F$2:$EE$2,AW$4,'SPACELOG 11 BP'!$F27:$EE27)+SUMIF('SPACELOG 12 BP'!$F$2:$EE$2,AW$4,'SPACELOG 12 BP'!$F27:$EE27)</f>
        <v>700</v>
      </c>
      <c r="AX27" s="13">
        <f>SUMIF('reporting montigny'!$F$2:$EE$2,AX$4,'reporting montigny'!$F27:$EE27)+SUMIF('reporting boissy'!$F$2:$EE$2,AX$4,'reporting boissy'!$F27:$EE27)+SUMIF('reporting moussy'!$F$2:$EE$2,AX$4,'reporting moussy'!$F27:$EE27)+SUMIF('reporting trappes'!$F$2:$EE$2,AX$4,'reporting trappes'!$F27:$EE27)+SUMIF('SPACELOG 5 BP'!$F$2:$EE$2,AX$4,'SPACELOG 5 BP'!$F27:$EE27)+SUMIF('SPACELOG 6 BP'!$F$2:$EE$2,AX$4,'SPACELOG 6 BP'!$F27:$EE27)+SUMIF('SPACELOG 7 BP'!$F$2:$EE$2,AX$4,'SPACELOG 7 BP'!$F27:$EE27)+SUMIF('SPACELOG 8 BP'!$F$2:$EE$2,AX$4,'SPACELOG 8 BP'!$F27:$EE27)+SUMIF('SPACELOG 9 BP'!$F$2:$EE$2,AX$4,'SPACELOG 9 BP'!$F27:$EE27)+SUMIF('SPACELOG 10 BP'!$F$2:$EE$2,AX$4,'SPACELOG 10 BP'!$F27:$EE27)+SUMIF('SPACELOG 11 BP'!$F$2:$EE$2,AX$4,'SPACELOG 11 BP'!$F27:$EE27)+SUMIF('SPACELOG 12 BP'!$F$2:$EE$2,AX$4,'SPACELOG 12 BP'!$F27:$EE27)</f>
        <v>700</v>
      </c>
      <c r="AY27" s="13">
        <f>SUMIF('reporting montigny'!$F$2:$EE$2,AY$4,'reporting montigny'!$F27:$EE27)+SUMIF('reporting boissy'!$F$2:$EE$2,AY$4,'reporting boissy'!$F27:$EE27)+SUMIF('reporting moussy'!$F$2:$EE$2,AY$4,'reporting moussy'!$F27:$EE27)+SUMIF('reporting trappes'!$F$2:$EE$2,AY$4,'reporting trappes'!$F27:$EE27)+SUMIF('SPACELOG 5 BP'!$F$2:$EE$2,AY$4,'SPACELOG 5 BP'!$F27:$EE27)+SUMIF('SPACELOG 6 BP'!$F$2:$EE$2,AY$4,'SPACELOG 6 BP'!$F27:$EE27)+SUMIF('SPACELOG 7 BP'!$F$2:$EE$2,AY$4,'SPACELOG 7 BP'!$F27:$EE27)+SUMIF('SPACELOG 8 BP'!$F$2:$EE$2,AY$4,'SPACELOG 8 BP'!$F27:$EE27)+SUMIF('SPACELOG 9 BP'!$F$2:$EE$2,AY$4,'SPACELOG 9 BP'!$F27:$EE27)+SUMIF('SPACELOG 10 BP'!$F$2:$EE$2,AY$4,'SPACELOG 10 BP'!$F27:$EE27)+SUMIF('SPACELOG 11 BP'!$F$2:$EE$2,AY$4,'SPACELOG 11 BP'!$F27:$EE27)+SUMIF('SPACELOG 12 BP'!$F$2:$EE$2,AY$4,'SPACELOG 12 BP'!$F27:$EE27)</f>
        <v>700</v>
      </c>
      <c r="AZ27" s="13">
        <f>SUMIF('reporting montigny'!$F$2:$EE$2,AZ$4,'reporting montigny'!$F27:$EE27)+SUMIF('reporting boissy'!$F$2:$EE$2,AZ$4,'reporting boissy'!$F27:$EE27)+SUMIF('reporting moussy'!$F$2:$EE$2,AZ$4,'reporting moussy'!$F27:$EE27)+SUMIF('reporting trappes'!$F$2:$EE$2,AZ$4,'reporting trappes'!$F27:$EE27)+SUMIF('SPACELOG 5 BP'!$F$2:$EE$2,AZ$4,'SPACELOG 5 BP'!$F27:$EE27)+SUMIF('SPACELOG 6 BP'!$F$2:$EE$2,AZ$4,'SPACELOG 6 BP'!$F27:$EE27)+SUMIF('SPACELOG 7 BP'!$F$2:$EE$2,AZ$4,'SPACELOG 7 BP'!$F27:$EE27)+SUMIF('SPACELOG 8 BP'!$F$2:$EE$2,AZ$4,'SPACELOG 8 BP'!$F27:$EE27)+SUMIF('SPACELOG 9 BP'!$F$2:$EE$2,AZ$4,'SPACELOG 9 BP'!$F27:$EE27)+SUMIF('SPACELOG 10 BP'!$F$2:$EE$2,AZ$4,'SPACELOG 10 BP'!$F27:$EE27)+SUMIF('SPACELOG 11 BP'!$F$2:$EE$2,AZ$4,'SPACELOG 11 BP'!$F27:$EE27)+SUMIF('SPACELOG 12 BP'!$F$2:$EE$2,AZ$4,'SPACELOG 12 BP'!$F27:$EE27)</f>
        <v>700</v>
      </c>
      <c r="BA27" s="13">
        <f>SUMIF('reporting montigny'!$F$2:$EE$2,BA$4,'reporting montigny'!$F27:$EE27)+SUMIF('reporting boissy'!$F$2:$EE$2,BA$4,'reporting boissy'!$F27:$EE27)+SUMIF('reporting moussy'!$F$2:$EE$2,BA$4,'reporting moussy'!$F27:$EE27)+SUMIF('reporting trappes'!$F$2:$EE$2,BA$4,'reporting trappes'!$F27:$EE27)+SUMIF('SPACELOG 5 BP'!$F$2:$EE$2,BA$4,'SPACELOG 5 BP'!$F27:$EE27)+SUMIF('SPACELOG 6 BP'!$F$2:$EE$2,BA$4,'SPACELOG 6 BP'!$F27:$EE27)+SUMIF('SPACELOG 7 BP'!$F$2:$EE$2,BA$4,'SPACELOG 7 BP'!$F27:$EE27)+SUMIF('SPACELOG 8 BP'!$F$2:$EE$2,BA$4,'SPACELOG 8 BP'!$F27:$EE27)+SUMIF('SPACELOG 9 BP'!$F$2:$EE$2,BA$4,'SPACELOG 9 BP'!$F27:$EE27)+SUMIF('SPACELOG 10 BP'!$F$2:$EE$2,BA$4,'SPACELOG 10 BP'!$F27:$EE27)+SUMIF('SPACELOG 11 BP'!$F$2:$EE$2,BA$4,'SPACELOG 11 BP'!$F27:$EE27)+SUMIF('SPACELOG 12 BP'!$F$2:$EE$2,BA$4,'SPACELOG 12 BP'!$F27:$EE27)</f>
        <v>700</v>
      </c>
      <c r="BB27" s="13">
        <f>SUMIF('reporting montigny'!$F$2:$EE$2,BB$4,'reporting montigny'!$F27:$EE27)+SUMIF('reporting boissy'!$F$2:$EE$2,BB$4,'reporting boissy'!$F27:$EE27)+SUMIF('reporting moussy'!$F$2:$EE$2,BB$4,'reporting moussy'!$F27:$EE27)+SUMIF('reporting trappes'!$F$2:$EE$2,BB$4,'reporting trappes'!$F27:$EE27)+SUMIF('SPACELOG 5 BP'!$F$2:$EE$2,BB$4,'SPACELOG 5 BP'!$F27:$EE27)+SUMIF('SPACELOG 6 BP'!$F$2:$EE$2,BB$4,'SPACELOG 6 BP'!$F27:$EE27)+SUMIF('SPACELOG 7 BP'!$F$2:$EE$2,BB$4,'SPACELOG 7 BP'!$F27:$EE27)+SUMIF('SPACELOG 8 BP'!$F$2:$EE$2,BB$4,'SPACELOG 8 BP'!$F27:$EE27)+SUMIF('SPACELOG 9 BP'!$F$2:$EE$2,BB$4,'SPACELOG 9 BP'!$F27:$EE27)+SUMIF('SPACELOG 10 BP'!$F$2:$EE$2,BB$4,'SPACELOG 10 BP'!$F27:$EE27)+SUMIF('SPACELOG 11 BP'!$F$2:$EE$2,BB$4,'SPACELOG 11 BP'!$F27:$EE27)+SUMIF('SPACELOG 12 BP'!$F$2:$EE$2,BB$4,'SPACELOG 12 BP'!$F27:$EE27)</f>
        <v>700</v>
      </c>
      <c r="BC27" s="13">
        <f>SUMIF('reporting montigny'!$F$2:$EE$2,BC$4,'reporting montigny'!$F27:$EE27)+SUMIF('reporting boissy'!$F$2:$EE$2,BC$4,'reporting boissy'!$F27:$EE27)+SUMIF('reporting moussy'!$F$2:$EE$2,BC$4,'reporting moussy'!$F27:$EE27)+SUMIF('reporting trappes'!$F$2:$EE$2,BC$4,'reporting trappes'!$F27:$EE27)+SUMIF('SPACELOG 5 BP'!$F$2:$EE$2,BC$4,'SPACELOG 5 BP'!$F27:$EE27)+SUMIF('SPACELOG 6 BP'!$F$2:$EE$2,BC$4,'SPACELOG 6 BP'!$F27:$EE27)+SUMIF('SPACELOG 7 BP'!$F$2:$EE$2,BC$4,'SPACELOG 7 BP'!$F27:$EE27)+SUMIF('SPACELOG 8 BP'!$F$2:$EE$2,BC$4,'SPACELOG 8 BP'!$F27:$EE27)+SUMIF('SPACELOG 9 BP'!$F$2:$EE$2,BC$4,'SPACELOG 9 BP'!$F27:$EE27)+SUMIF('SPACELOG 10 BP'!$F$2:$EE$2,BC$4,'SPACELOG 10 BP'!$F27:$EE27)+SUMIF('SPACELOG 11 BP'!$F$2:$EE$2,BC$4,'SPACELOG 11 BP'!$F27:$EE27)+SUMIF('SPACELOG 12 BP'!$F$2:$EE$2,BC$4,'SPACELOG 12 BP'!$F27:$EE27)</f>
        <v>700</v>
      </c>
      <c r="BD27" s="13">
        <f>SUMIF('reporting montigny'!$F$2:$EE$2,BD$4,'reporting montigny'!$F27:$EE27)+SUMIF('reporting boissy'!$F$2:$EE$2,BD$4,'reporting boissy'!$F27:$EE27)+SUMIF('reporting moussy'!$F$2:$EE$2,BD$4,'reporting moussy'!$F27:$EE27)+SUMIF('reporting trappes'!$F$2:$EE$2,BD$4,'reporting trappes'!$F27:$EE27)+SUMIF('SPACELOG 5 BP'!$F$2:$EE$2,BD$4,'SPACELOG 5 BP'!$F27:$EE27)+SUMIF('SPACELOG 6 BP'!$F$2:$EE$2,BD$4,'SPACELOG 6 BP'!$F27:$EE27)+SUMIF('SPACELOG 7 BP'!$F$2:$EE$2,BD$4,'SPACELOG 7 BP'!$F27:$EE27)+SUMIF('SPACELOG 8 BP'!$F$2:$EE$2,BD$4,'SPACELOG 8 BP'!$F27:$EE27)+SUMIF('SPACELOG 9 BP'!$F$2:$EE$2,BD$4,'SPACELOG 9 BP'!$F27:$EE27)+SUMIF('SPACELOG 10 BP'!$F$2:$EE$2,BD$4,'SPACELOG 10 BP'!$F27:$EE27)+SUMIF('SPACELOG 11 BP'!$F$2:$EE$2,BD$4,'SPACELOG 11 BP'!$F27:$EE27)+SUMIF('SPACELOG 12 BP'!$F$2:$EE$2,BD$4,'SPACELOG 12 BP'!$F27:$EE27)</f>
        <v>700</v>
      </c>
      <c r="BE27" s="14">
        <f t="shared" si="12"/>
        <v>8400</v>
      </c>
      <c r="BF27" s="13">
        <f>SUMIF('reporting montigny'!$F$2:$EE$2,BF$4,'reporting montigny'!$F27:$EE27)+SUMIF('reporting boissy'!$F$2:$EE$2,BF$4,'reporting boissy'!$F27:$EE27)+SUMIF('reporting moussy'!$F$2:$EE$2,BF$4,'reporting moussy'!$F27:$EE27)+SUMIF('reporting trappes'!$F$2:$EE$2,BF$4,'reporting trappes'!$F27:$EE27)+SUMIF('SPACELOG 5 BP'!$F$2:$EE$2,BF$4,'SPACELOG 5 BP'!$F27:$EE27)+SUMIF('SPACELOG 6 BP'!$F$2:$EE$2,BF$4,'SPACELOG 6 BP'!$F27:$EE27)+SUMIF('SPACELOG 7 BP'!$F$2:$EE$2,BF$4,'SPACELOG 7 BP'!$F27:$EE27)+SUMIF('SPACELOG 8 BP'!$F$2:$EE$2,BF$4,'SPACELOG 8 BP'!$F27:$EE27)+SUMIF('SPACELOG 9 BP'!$F$2:$EE$2,BF$4,'SPACELOG 9 BP'!$F27:$EE27)+SUMIF('SPACELOG 10 BP'!$F$2:$EE$2,BF$4,'SPACELOG 10 BP'!$F27:$EE27)+SUMIF('SPACELOG 11 BP'!$F$2:$EE$2,BF$4,'SPACELOG 11 BP'!$F27:$EE27)+SUMIF('SPACELOG 12 BP'!$F$2:$EE$2,BF$4,'SPACELOG 12 BP'!$F27:$EE27)</f>
        <v>700</v>
      </c>
      <c r="BG27" s="13">
        <f>SUMIF('reporting montigny'!$F$2:$EE$2,BG$4,'reporting montigny'!$F27:$EE27)+SUMIF('reporting boissy'!$F$2:$EE$2,BG$4,'reporting boissy'!$F27:$EE27)+SUMIF('reporting moussy'!$F$2:$EE$2,BG$4,'reporting moussy'!$F27:$EE27)+SUMIF('reporting trappes'!$F$2:$EE$2,BG$4,'reporting trappes'!$F27:$EE27)+SUMIF('SPACELOG 5 BP'!$F$2:$EE$2,BG$4,'SPACELOG 5 BP'!$F27:$EE27)+SUMIF('SPACELOG 6 BP'!$F$2:$EE$2,BG$4,'SPACELOG 6 BP'!$F27:$EE27)+SUMIF('SPACELOG 7 BP'!$F$2:$EE$2,BG$4,'SPACELOG 7 BP'!$F27:$EE27)+SUMIF('SPACELOG 8 BP'!$F$2:$EE$2,BG$4,'SPACELOG 8 BP'!$F27:$EE27)+SUMIF('SPACELOG 9 BP'!$F$2:$EE$2,BG$4,'SPACELOG 9 BP'!$F27:$EE27)+SUMIF('SPACELOG 10 BP'!$F$2:$EE$2,BG$4,'SPACELOG 10 BP'!$F27:$EE27)+SUMIF('SPACELOG 11 BP'!$F$2:$EE$2,BG$4,'SPACELOG 11 BP'!$F27:$EE27)+SUMIF('SPACELOG 12 BP'!$F$2:$EE$2,BG$4,'SPACELOG 12 BP'!$F27:$EE27)</f>
        <v>700</v>
      </c>
      <c r="BH27" s="13">
        <f>SUMIF('reporting montigny'!$F$2:$EE$2,BH$4,'reporting montigny'!$F27:$EE27)+SUMIF('reporting boissy'!$F$2:$EE$2,BH$4,'reporting boissy'!$F27:$EE27)+SUMIF('reporting moussy'!$F$2:$EE$2,BH$4,'reporting moussy'!$F27:$EE27)+SUMIF('reporting trappes'!$F$2:$EE$2,BH$4,'reporting trappes'!$F27:$EE27)+SUMIF('SPACELOG 5 BP'!$F$2:$EE$2,BH$4,'SPACELOG 5 BP'!$F27:$EE27)+SUMIF('SPACELOG 6 BP'!$F$2:$EE$2,BH$4,'SPACELOG 6 BP'!$F27:$EE27)+SUMIF('SPACELOG 7 BP'!$F$2:$EE$2,BH$4,'SPACELOG 7 BP'!$F27:$EE27)+SUMIF('SPACELOG 8 BP'!$F$2:$EE$2,BH$4,'SPACELOG 8 BP'!$F27:$EE27)+SUMIF('SPACELOG 9 BP'!$F$2:$EE$2,BH$4,'SPACELOG 9 BP'!$F27:$EE27)+SUMIF('SPACELOG 10 BP'!$F$2:$EE$2,BH$4,'SPACELOG 10 BP'!$F27:$EE27)+SUMIF('SPACELOG 11 BP'!$F$2:$EE$2,BH$4,'SPACELOG 11 BP'!$F27:$EE27)+SUMIF('SPACELOG 12 BP'!$F$2:$EE$2,BH$4,'SPACELOG 12 BP'!$F27:$EE27)</f>
        <v>700</v>
      </c>
      <c r="BI27" s="13">
        <f>SUMIF('reporting montigny'!$F$2:$EE$2,BI$4,'reporting montigny'!$F27:$EE27)+SUMIF('reporting boissy'!$F$2:$EE$2,BI$4,'reporting boissy'!$F27:$EE27)+SUMIF('reporting moussy'!$F$2:$EE$2,BI$4,'reporting moussy'!$F27:$EE27)+SUMIF('reporting trappes'!$F$2:$EE$2,BI$4,'reporting trappes'!$F27:$EE27)+SUMIF('SPACELOG 5 BP'!$F$2:$EE$2,BI$4,'SPACELOG 5 BP'!$F27:$EE27)+SUMIF('SPACELOG 6 BP'!$F$2:$EE$2,BI$4,'SPACELOG 6 BP'!$F27:$EE27)+SUMIF('SPACELOG 7 BP'!$F$2:$EE$2,BI$4,'SPACELOG 7 BP'!$F27:$EE27)+SUMIF('SPACELOG 8 BP'!$F$2:$EE$2,BI$4,'SPACELOG 8 BP'!$F27:$EE27)+SUMIF('SPACELOG 9 BP'!$F$2:$EE$2,BI$4,'SPACELOG 9 BP'!$F27:$EE27)+SUMIF('SPACELOG 10 BP'!$F$2:$EE$2,BI$4,'SPACELOG 10 BP'!$F27:$EE27)+SUMIF('SPACELOG 11 BP'!$F$2:$EE$2,BI$4,'SPACELOG 11 BP'!$F27:$EE27)+SUMIF('SPACELOG 12 BP'!$F$2:$EE$2,BI$4,'SPACELOG 12 BP'!$F27:$EE27)</f>
        <v>700</v>
      </c>
      <c r="BJ27" s="13">
        <f>SUMIF('reporting montigny'!$F$2:$EE$2,BJ$4,'reporting montigny'!$F27:$EE27)+SUMIF('reporting boissy'!$F$2:$EE$2,BJ$4,'reporting boissy'!$F27:$EE27)+SUMIF('reporting moussy'!$F$2:$EE$2,BJ$4,'reporting moussy'!$F27:$EE27)+SUMIF('reporting trappes'!$F$2:$EE$2,BJ$4,'reporting trappes'!$F27:$EE27)+SUMIF('SPACELOG 5 BP'!$F$2:$EE$2,BJ$4,'SPACELOG 5 BP'!$F27:$EE27)+SUMIF('SPACELOG 6 BP'!$F$2:$EE$2,BJ$4,'SPACELOG 6 BP'!$F27:$EE27)+SUMIF('SPACELOG 7 BP'!$F$2:$EE$2,BJ$4,'SPACELOG 7 BP'!$F27:$EE27)+SUMIF('SPACELOG 8 BP'!$F$2:$EE$2,BJ$4,'SPACELOG 8 BP'!$F27:$EE27)+SUMIF('SPACELOG 9 BP'!$F$2:$EE$2,BJ$4,'SPACELOG 9 BP'!$F27:$EE27)+SUMIF('SPACELOG 10 BP'!$F$2:$EE$2,BJ$4,'SPACELOG 10 BP'!$F27:$EE27)+SUMIF('SPACELOG 11 BP'!$F$2:$EE$2,BJ$4,'SPACELOG 11 BP'!$F27:$EE27)+SUMIF('SPACELOG 12 BP'!$F$2:$EE$2,BJ$4,'SPACELOG 12 BP'!$F27:$EE27)</f>
        <v>700</v>
      </c>
      <c r="BK27" s="13">
        <f>SUMIF('reporting montigny'!$F$2:$EE$2,BK$4,'reporting montigny'!$F27:$EE27)+SUMIF('reporting boissy'!$F$2:$EE$2,BK$4,'reporting boissy'!$F27:$EE27)+SUMIF('reporting moussy'!$F$2:$EE$2,BK$4,'reporting moussy'!$F27:$EE27)+SUMIF('reporting trappes'!$F$2:$EE$2,BK$4,'reporting trappes'!$F27:$EE27)+SUMIF('SPACELOG 5 BP'!$F$2:$EE$2,BK$4,'SPACELOG 5 BP'!$F27:$EE27)+SUMIF('SPACELOG 6 BP'!$F$2:$EE$2,BK$4,'SPACELOG 6 BP'!$F27:$EE27)+SUMIF('SPACELOG 7 BP'!$F$2:$EE$2,BK$4,'SPACELOG 7 BP'!$F27:$EE27)+SUMIF('SPACELOG 8 BP'!$F$2:$EE$2,BK$4,'SPACELOG 8 BP'!$F27:$EE27)+SUMIF('SPACELOG 9 BP'!$F$2:$EE$2,BK$4,'SPACELOG 9 BP'!$F27:$EE27)+SUMIF('SPACELOG 10 BP'!$F$2:$EE$2,BK$4,'SPACELOG 10 BP'!$F27:$EE27)+SUMIF('SPACELOG 11 BP'!$F$2:$EE$2,BK$4,'SPACELOG 11 BP'!$F27:$EE27)+SUMIF('SPACELOG 12 BP'!$F$2:$EE$2,BK$4,'SPACELOG 12 BP'!$F27:$EE27)</f>
        <v>700</v>
      </c>
      <c r="BL27" s="13">
        <f>SUMIF('reporting montigny'!$F$2:$EE$2,BL$4,'reporting montigny'!$F27:$EE27)+SUMIF('reporting boissy'!$F$2:$EE$2,BL$4,'reporting boissy'!$F27:$EE27)+SUMIF('reporting moussy'!$F$2:$EE$2,BL$4,'reporting moussy'!$F27:$EE27)+SUMIF('reporting trappes'!$F$2:$EE$2,BL$4,'reporting trappes'!$F27:$EE27)+SUMIF('SPACELOG 5 BP'!$F$2:$EE$2,BL$4,'SPACELOG 5 BP'!$F27:$EE27)+SUMIF('SPACELOG 6 BP'!$F$2:$EE$2,BL$4,'SPACELOG 6 BP'!$F27:$EE27)+SUMIF('SPACELOG 7 BP'!$F$2:$EE$2,BL$4,'SPACELOG 7 BP'!$F27:$EE27)+SUMIF('SPACELOG 8 BP'!$F$2:$EE$2,BL$4,'SPACELOG 8 BP'!$F27:$EE27)+SUMIF('SPACELOG 9 BP'!$F$2:$EE$2,BL$4,'SPACELOG 9 BP'!$F27:$EE27)+SUMIF('SPACELOG 10 BP'!$F$2:$EE$2,BL$4,'SPACELOG 10 BP'!$F27:$EE27)+SUMIF('SPACELOG 11 BP'!$F$2:$EE$2,BL$4,'SPACELOG 11 BP'!$F27:$EE27)+SUMIF('SPACELOG 12 BP'!$F$2:$EE$2,BL$4,'SPACELOG 12 BP'!$F27:$EE27)</f>
        <v>700</v>
      </c>
      <c r="BM27" s="13">
        <f>SUMIF('reporting montigny'!$F$2:$EE$2,BM$4,'reporting montigny'!$F27:$EE27)+SUMIF('reporting boissy'!$F$2:$EE$2,BM$4,'reporting boissy'!$F27:$EE27)+SUMIF('reporting moussy'!$F$2:$EE$2,BM$4,'reporting moussy'!$F27:$EE27)+SUMIF('reporting trappes'!$F$2:$EE$2,BM$4,'reporting trappes'!$F27:$EE27)+SUMIF('SPACELOG 5 BP'!$F$2:$EE$2,BM$4,'SPACELOG 5 BP'!$F27:$EE27)+SUMIF('SPACELOG 6 BP'!$F$2:$EE$2,BM$4,'SPACELOG 6 BP'!$F27:$EE27)+SUMIF('SPACELOG 7 BP'!$F$2:$EE$2,BM$4,'SPACELOG 7 BP'!$F27:$EE27)+SUMIF('SPACELOG 8 BP'!$F$2:$EE$2,BM$4,'SPACELOG 8 BP'!$F27:$EE27)+SUMIF('SPACELOG 9 BP'!$F$2:$EE$2,BM$4,'SPACELOG 9 BP'!$F27:$EE27)+SUMIF('SPACELOG 10 BP'!$F$2:$EE$2,BM$4,'SPACELOG 10 BP'!$F27:$EE27)+SUMIF('SPACELOG 11 BP'!$F$2:$EE$2,BM$4,'SPACELOG 11 BP'!$F27:$EE27)+SUMIF('SPACELOG 12 BP'!$F$2:$EE$2,BM$4,'SPACELOG 12 BP'!$F27:$EE27)</f>
        <v>700</v>
      </c>
      <c r="BN27" s="13">
        <f>SUMIF('reporting montigny'!$F$2:$EE$2,BN$4,'reporting montigny'!$F27:$EE27)+SUMIF('reporting boissy'!$F$2:$EE$2,BN$4,'reporting boissy'!$F27:$EE27)+SUMIF('reporting moussy'!$F$2:$EE$2,BN$4,'reporting moussy'!$F27:$EE27)+SUMIF('reporting trappes'!$F$2:$EE$2,BN$4,'reporting trappes'!$F27:$EE27)+SUMIF('SPACELOG 5 BP'!$F$2:$EE$2,BN$4,'SPACELOG 5 BP'!$F27:$EE27)+SUMIF('SPACELOG 6 BP'!$F$2:$EE$2,BN$4,'SPACELOG 6 BP'!$F27:$EE27)+SUMIF('SPACELOG 7 BP'!$F$2:$EE$2,BN$4,'SPACELOG 7 BP'!$F27:$EE27)+SUMIF('SPACELOG 8 BP'!$F$2:$EE$2,BN$4,'SPACELOG 8 BP'!$F27:$EE27)+SUMIF('SPACELOG 9 BP'!$F$2:$EE$2,BN$4,'SPACELOG 9 BP'!$F27:$EE27)+SUMIF('SPACELOG 10 BP'!$F$2:$EE$2,BN$4,'SPACELOG 10 BP'!$F27:$EE27)+SUMIF('SPACELOG 11 BP'!$F$2:$EE$2,BN$4,'SPACELOG 11 BP'!$F27:$EE27)+SUMIF('SPACELOG 12 BP'!$F$2:$EE$2,BN$4,'SPACELOG 12 BP'!$F27:$EE27)</f>
        <v>700</v>
      </c>
      <c r="BO27" s="13">
        <f>SUMIF('reporting montigny'!$F$2:$EE$2,BO$4,'reporting montigny'!$F27:$EE27)+SUMIF('reporting boissy'!$F$2:$EE$2,BO$4,'reporting boissy'!$F27:$EE27)+SUMIF('reporting moussy'!$F$2:$EE$2,BO$4,'reporting moussy'!$F27:$EE27)+SUMIF('reporting trappes'!$F$2:$EE$2,BO$4,'reporting trappes'!$F27:$EE27)+SUMIF('SPACELOG 5 BP'!$F$2:$EE$2,BO$4,'SPACELOG 5 BP'!$F27:$EE27)+SUMIF('SPACELOG 6 BP'!$F$2:$EE$2,BO$4,'SPACELOG 6 BP'!$F27:$EE27)+SUMIF('SPACELOG 7 BP'!$F$2:$EE$2,BO$4,'SPACELOG 7 BP'!$F27:$EE27)+SUMIF('SPACELOG 8 BP'!$F$2:$EE$2,BO$4,'SPACELOG 8 BP'!$F27:$EE27)+SUMIF('SPACELOG 9 BP'!$F$2:$EE$2,BO$4,'SPACELOG 9 BP'!$F27:$EE27)+SUMIF('SPACELOG 10 BP'!$F$2:$EE$2,BO$4,'SPACELOG 10 BP'!$F27:$EE27)+SUMIF('SPACELOG 11 BP'!$F$2:$EE$2,BO$4,'SPACELOG 11 BP'!$F27:$EE27)+SUMIF('SPACELOG 12 BP'!$F$2:$EE$2,BO$4,'SPACELOG 12 BP'!$F27:$EE27)</f>
        <v>700</v>
      </c>
      <c r="BP27" s="13">
        <f>SUMIF('reporting montigny'!$F$2:$EE$2,BP$4,'reporting montigny'!$F27:$EE27)+SUMIF('reporting boissy'!$F$2:$EE$2,BP$4,'reporting boissy'!$F27:$EE27)+SUMIF('reporting moussy'!$F$2:$EE$2,BP$4,'reporting moussy'!$F27:$EE27)+SUMIF('reporting trappes'!$F$2:$EE$2,BP$4,'reporting trappes'!$F27:$EE27)+SUMIF('SPACELOG 5 BP'!$F$2:$EE$2,BP$4,'SPACELOG 5 BP'!$F27:$EE27)+SUMIF('SPACELOG 6 BP'!$F$2:$EE$2,BP$4,'SPACELOG 6 BP'!$F27:$EE27)+SUMIF('SPACELOG 7 BP'!$F$2:$EE$2,BP$4,'SPACELOG 7 BP'!$F27:$EE27)+SUMIF('SPACELOG 8 BP'!$F$2:$EE$2,BP$4,'SPACELOG 8 BP'!$F27:$EE27)+SUMIF('SPACELOG 9 BP'!$F$2:$EE$2,BP$4,'SPACELOG 9 BP'!$F27:$EE27)+SUMIF('SPACELOG 10 BP'!$F$2:$EE$2,BP$4,'SPACELOG 10 BP'!$F27:$EE27)+SUMIF('SPACELOG 11 BP'!$F$2:$EE$2,BP$4,'SPACELOG 11 BP'!$F27:$EE27)+SUMIF('SPACELOG 12 BP'!$F$2:$EE$2,BP$4,'SPACELOG 12 BP'!$F27:$EE27)</f>
        <v>700</v>
      </c>
      <c r="BQ27" s="13">
        <f>SUMIF('reporting montigny'!$F$2:$EE$2,BQ$4,'reporting montigny'!$F27:$EE27)+SUMIF('reporting boissy'!$F$2:$EE$2,BQ$4,'reporting boissy'!$F27:$EE27)+SUMIF('reporting moussy'!$F$2:$EE$2,BQ$4,'reporting moussy'!$F27:$EE27)+SUMIF('reporting trappes'!$F$2:$EE$2,BQ$4,'reporting trappes'!$F27:$EE27)+SUMIF('SPACELOG 5 BP'!$F$2:$EE$2,BQ$4,'SPACELOG 5 BP'!$F27:$EE27)+SUMIF('SPACELOG 6 BP'!$F$2:$EE$2,BQ$4,'SPACELOG 6 BP'!$F27:$EE27)+SUMIF('SPACELOG 7 BP'!$F$2:$EE$2,BQ$4,'SPACELOG 7 BP'!$F27:$EE27)+SUMIF('SPACELOG 8 BP'!$F$2:$EE$2,BQ$4,'SPACELOG 8 BP'!$F27:$EE27)+SUMIF('SPACELOG 9 BP'!$F$2:$EE$2,BQ$4,'SPACELOG 9 BP'!$F27:$EE27)+SUMIF('SPACELOG 10 BP'!$F$2:$EE$2,BQ$4,'SPACELOG 10 BP'!$F27:$EE27)+SUMIF('SPACELOG 11 BP'!$F$2:$EE$2,BQ$4,'SPACELOG 11 BP'!$F27:$EE27)+SUMIF('SPACELOG 12 BP'!$F$2:$EE$2,BQ$4,'SPACELOG 12 BP'!$F27:$EE27)</f>
        <v>700</v>
      </c>
      <c r="BR27" s="14">
        <f t="shared" si="13"/>
        <v>8400</v>
      </c>
      <c r="BS27" s="13">
        <f>SUMIF('reporting montigny'!$F$2:$EE$2,BS$4,'reporting montigny'!$F27:$EE27)+SUMIF('reporting boissy'!$F$2:$EE$2,BS$4,'reporting boissy'!$F27:$EE27)+SUMIF('reporting moussy'!$F$2:$EE$2,BS$4,'reporting moussy'!$F27:$EE27)+SUMIF('reporting trappes'!$F$2:$EE$2,BS$4,'reporting trappes'!$F27:$EE27)+SUMIF('SPACELOG 5 BP'!$F$2:$EE$2,BS$4,'SPACELOG 5 BP'!$F27:$EE27)+SUMIF('SPACELOG 6 BP'!$F$2:$EE$2,BS$4,'SPACELOG 6 BP'!$F27:$EE27)+SUMIF('SPACELOG 7 BP'!$F$2:$EE$2,BS$4,'SPACELOG 7 BP'!$F27:$EE27)+SUMIF('SPACELOG 8 BP'!$F$2:$EE$2,BS$4,'SPACELOG 8 BP'!$F27:$EE27)+SUMIF('SPACELOG 9 BP'!$F$2:$EE$2,BS$4,'SPACELOG 9 BP'!$F27:$EE27)+SUMIF('SPACELOG 10 BP'!$F$2:$EE$2,BS$4,'SPACELOG 10 BP'!$F27:$EE27)+SUMIF('SPACELOG 11 BP'!$F$2:$EE$2,BS$4,'SPACELOG 11 BP'!$F27:$EE27)+SUMIF('SPACELOG 12 BP'!$F$2:$EE$2,BS$4,'SPACELOG 12 BP'!$F27:$EE27)</f>
        <v>700</v>
      </c>
      <c r="BT27" s="13">
        <f>SUMIF('reporting montigny'!$F$2:$EE$2,BT$4,'reporting montigny'!$F27:$EE27)+SUMIF('reporting boissy'!$F$2:$EE$2,BT$4,'reporting boissy'!$F27:$EE27)+SUMIF('reporting moussy'!$F$2:$EE$2,BT$4,'reporting moussy'!$F27:$EE27)+SUMIF('reporting trappes'!$F$2:$EE$2,BT$4,'reporting trappes'!$F27:$EE27)+SUMIF('SPACELOG 5 BP'!$F$2:$EE$2,BT$4,'SPACELOG 5 BP'!$F27:$EE27)+SUMIF('SPACELOG 6 BP'!$F$2:$EE$2,BT$4,'SPACELOG 6 BP'!$F27:$EE27)+SUMIF('SPACELOG 7 BP'!$F$2:$EE$2,BT$4,'SPACELOG 7 BP'!$F27:$EE27)+SUMIF('SPACELOG 8 BP'!$F$2:$EE$2,BT$4,'SPACELOG 8 BP'!$F27:$EE27)+SUMIF('SPACELOG 9 BP'!$F$2:$EE$2,BT$4,'SPACELOG 9 BP'!$F27:$EE27)+SUMIF('SPACELOG 10 BP'!$F$2:$EE$2,BT$4,'SPACELOG 10 BP'!$F27:$EE27)+SUMIF('SPACELOG 11 BP'!$F$2:$EE$2,BT$4,'SPACELOG 11 BP'!$F27:$EE27)+SUMIF('SPACELOG 12 BP'!$F$2:$EE$2,BT$4,'SPACELOG 12 BP'!$F27:$EE27)</f>
        <v>700</v>
      </c>
      <c r="BU27" s="13">
        <f>SUMIF('reporting montigny'!$F$2:$EE$2,BU$4,'reporting montigny'!$F27:$EE27)+SUMIF('reporting boissy'!$F$2:$EE$2,BU$4,'reporting boissy'!$F27:$EE27)+SUMIF('reporting moussy'!$F$2:$EE$2,BU$4,'reporting moussy'!$F27:$EE27)+SUMIF('reporting trappes'!$F$2:$EE$2,BU$4,'reporting trappes'!$F27:$EE27)+SUMIF('SPACELOG 5 BP'!$F$2:$EE$2,BU$4,'SPACELOG 5 BP'!$F27:$EE27)+SUMIF('SPACELOG 6 BP'!$F$2:$EE$2,BU$4,'SPACELOG 6 BP'!$F27:$EE27)+SUMIF('SPACELOG 7 BP'!$F$2:$EE$2,BU$4,'SPACELOG 7 BP'!$F27:$EE27)+SUMIF('SPACELOG 8 BP'!$F$2:$EE$2,BU$4,'SPACELOG 8 BP'!$F27:$EE27)+SUMIF('SPACELOG 9 BP'!$F$2:$EE$2,BU$4,'SPACELOG 9 BP'!$F27:$EE27)+SUMIF('SPACELOG 10 BP'!$F$2:$EE$2,BU$4,'SPACELOG 10 BP'!$F27:$EE27)+SUMIF('SPACELOG 11 BP'!$F$2:$EE$2,BU$4,'SPACELOG 11 BP'!$F27:$EE27)+SUMIF('SPACELOG 12 BP'!$F$2:$EE$2,BU$4,'SPACELOG 12 BP'!$F27:$EE27)</f>
        <v>700</v>
      </c>
      <c r="BV27" s="13">
        <f>SUMIF('reporting montigny'!$F$2:$EE$2,BV$4,'reporting montigny'!$F27:$EE27)+SUMIF('reporting boissy'!$F$2:$EE$2,BV$4,'reporting boissy'!$F27:$EE27)+SUMIF('reporting moussy'!$F$2:$EE$2,BV$4,'reporting moussy'!$F27:$EE27)+SUMIF('reporting trappes'!$F$2:$EE$2,BV$4,'reporting trappes'!$F27:$EE27)+SUMIF('SPACELOG 5 BP'!$F$2:$EE$2,BV$4,'SPACELOG 5 BP'!$F27:$EE27)+SUMIF('SPACELOG 6 BP'!$F$2:$EE$2,BV$4,'SPACELOG 6 BP'!$F27:$EE27)+SUMIF('SPACELOG 7 BP'!$F$2:$EE$2,BV$4,'SPACELOG 7 BP'!$F27:$EE27)+SUMIF('SPACELOG 8 BP'!$F$2:$EE$2,BV$4,'SPACELOG 8 BP'!$F27:$EE27)+SUMIF('SPACELOG 9 BP'!$F$2:$EE$2,BV$4,'SPACELOG 9 BP'!$F27:$EE27)+SUMIF('SPACELOG 10 BP'!$F$2:$EE$2,BV$4,'SPACELOG 10 BP'!$F27:$EE27)+SUMIF('SPACELOG 11 BP'!$F$2:$EE$2,BV$4,'SPACELOG 11 BP'!$F27:$EE27)+SUMIF('SPACELOG 12 BP'!$F$2:$EE$2,BV$4,'SPACELOG 12 BP'!$F27:$EE27)</f>
        <v>700</v>
      </c>
      <c r="BW27" s="13">
        <f>SUMIF('reporting montigny'!$F$2:$EE$2,BW$4,'reporting montigny'!$F27:$EE27)+SUMIF('reporting boissy'!$F$2:$EE$2,BW$4,'reporting boissy'!$F27:$EE27)+SUMIF('reporting moussy'!$F$2:$EE$2,BW$4,'reporting moussy'!$F27:$EE27)+SUMIF('reporting trappes'!$F$2:$EE$2,BW$4,'reporting trappes'!$F27:$EE27)+SUMIF('SPACELOG 5 BP'!$F$2:$EE$2,BW$4,'SPACELOG 5 BP'!$F27:$EE27)+SUMIF('SPACELOG 6 BP'!$F$2:$EE$2,BW$4,'SPACELOG 6 BP'!$F27:$EE27)+SUMIF('SPACELOG 7 BP'!$F$2:$EE$2,BW$4,'SPACELOG 7 BP'!$F27:$EE27)+SUMIF('SPACELOG 8 BP'!$F$2:$EE$2,BW$4,'SPACELOG 8 BP'!$F27:$EE27)+SUMIF('SPACELOG 9 BP'!$F$2:$EE$2,BW$4,'SPACELOG 9 BP'!$F27:$EE27)+SUMIF('SPACELOG 10 BP'!$F$2:$EE$2,BW$4,'SPACELOG 10 BP'!$F27:$EE27)+SUMIF('SPACELOG 11 BP'!$F$2:$EE$2,BW$4,'SPACELOG 11 BP'!$F27:$EE27)+SUMIF('SPACELOG 12 BP'!$F$2:$EE$2,BW$4,'SPACELOG 12 BP'!$F27:$EE27)</f>
        <v>700</v>
      </c>
      <c r="BX27" s="13">
        <f>SUMIF('reporting montigny'!$F$2:$EE$2,BX$4,'reporting montigny'!$F27:$EE27)+SUMIF('reporting boissy'!$F$2:$EE$2,BX$4,'reporting boissy'!$F27:$EE27)+SUMIF('reporting moussy'!$F$2:$EE$2,BX$4,'reporting moussy'!$F27:$EE27)+SUMIF('reporting trappes'!$F$2:$EE$2,BX$4,'reporting trappes'!$F27:$EE27)+SUMIF('SPACELOG 5 BP'!$F$2:$EE$2,BX$4,'SPACELOG 5 BP'!$F27:$EE27)+SUMIF('SPACELOG 6 BP'!$F$2:$EE$2,BX$4,'SPACELOG 6 BP'!$F27:$EE27)+SUMIF('SPACELOG 7 BP'!$F$2:$EE$2,BX$4,'SPACELOG 7 BP'!$F27:$EE27)+SUMIF('SPACELOG 8 BP'!$F$2:$EE$2,BX$4,'SPACELOG 8 BP'!$F27:$EE27)+SUMIF('SPACELOG 9 BP'!$F$2:$EE$2,BX$4,'SPACELOG 9 BP'!$F27:$EE27)+SUMIF('SPACELOG 10 BP'!$F$2:$EE$2,BX$4,'SPACELOG 10 BP'!$F27:$EE27)+SUMIF('SPACELOG 11 BP'!$F$2:$EE$2,BX$4,'SPACELOG 11 BP'!$F27:$EE27)+SUMIF('SPACELOG 12 BP'!$F$2:$EE$2,BX$4,'SPACELOG 12 BP'!$F27:$EE27)</f>
        <v>700</v>
      </c>
      <c r="BY27" s="13">
        <f>SUMIF('reporting montigny'!$F$2:$EE$2,BY$4,'reporting montigny'!$F27:$EE27)+SUMIF('reporting boissy'!$F$2:$EE$2,BY$4,'reporting boissy'!$F27:$EE27)+SUMIF('reporting moussy'!$F$2:$EE$2,BY$4,'reporting moussy'!$F27:$EE27)+SUMIF('reporting trappes'!$F$2:$EE$2,BY$4,'reporting trappes'!$F27:$EE27)+SUMIF('SPACELOG 5 BP'!$F$2:$EE$2,BY$4,'SPACELOG 5 BP'!$F27:$EE27)+SUMIF('SPACELOG 6 BP'!$F$2:$EE$2,BY$4,'SPACELOG 6 BP'!$F27:$EE27)+SUMIF('SPACELOG 7 BP'!$F$2:$EE$2,BY$4,'SPACELOG 7 BP'!$F27:$EE27)+SUMIF('SPACELOG 8 BP'!$F$2:$EE$2,BY$4,'SPACELOG 8 BP'!$F27:$EE27)+SUMIF('SPACELOG 9 BP'!$F$2:$EE$2,BY$4,'SPACELOG 9 BP'!$F27:$EE27)+SUMIF('SPACELOG 10 BP'!$F$2:$EE$2,BY$4,'SPACELOG 10 BP'!$F27:$EE27)+SUMIF('SPACELOG 11 BP'!$F$2:$EE$2,BY$4,'SPACELOG 11 BP'!$F27:$EE27)+SUMIF('SPACELOG 12 BP'!$F$2:$EE$2,BY$4,'SPACELOG 12 BP'!$F27:$EE27)</f>
        <v>700</v>
      </c>
      <c r="BZ27" s="13">
        <f>SUMIF('reporting montigny'!$F$2:$EE$2,BZ$4,'reporting montigny'!$F27:$EE27)+SUMIF('reporting boissy'!$F$2:$EE$2,BZ$4,'reporting boissy'!$F27:$EE27)+SUMIF('reporting moussy'!$F$2:$EE$2,BZ$4,'reporting moussy'!$F27:$EE27)+SUMIF('reporting trappes'!$F$2:$EE$2,BZ$4,'reporting trappes'!$F27:$EE27)+SUMIF('SPACELOG 5 BP'!$F$2:$EE$2,BZ$4,'SPACELOG 5 BP'!$F27:$EE27)+SUMIF('SPACELOG 6 BP'!$F$2:$EE$2,BZ$4,'SPACELOG 6 BP'!$F27:$EE27)+SUMIF('SPACELOG 7 BP'!$F$2:$EE$2,BZ$4,'SPACELOG 7 BP'!$F27:$EE27)+SUMIF('SPACELOG 8 BP'!$F$2:$EE$2,BZ$4,'SPACELOG 8 BP'!$F27:$EE27)+SUMIF('SPACELOG 9 BP'!$F$2:$EE$2,BZ$4,'SPACELOG 9 BP'!$F27:$EE27)+SUMIF('SPACELOG 10 BP'!$F$2:$EE$2,BZ$4,'SPACELOG 10 BP'!$F27:$EE27)+SUMIF('SPACELOG 11 BP'!$F$2:$EE$2,BZ$4,'SPACELOG 11 BP'!$F27:$EE27)+SUMIF('SPACELOG 12 BP'!$F$2:$EE$2,BZ$4,'SPACELOG 12 BP'!$F27:$EE27)</f>
        <v>700</v>
      </c>
      <c r="CA27" s="13">
        <f>SUMIF('reporting montigny'!$F$2:$EE$2,CA$4,'reporting montigny'!$F27:$EE27)+SUMIF('reporting boissy'!$F$2:$EE$2,CA$4,'reporting boissy'!$F27:$EE27)+SUMIF('reporting moussy'!$F$2:$EE$2,CA$4,'reporting moussy'!$F27:$EE27)+SUMIF('reporting trappes'!$F$2:$EE$2,CA$4,'reporting trappes'!$F27:$EE27)+SUMIF('SPACELOG 5 BP'!$F$2:$EE$2,CA$4,'SPACELOG 5 BP'!$F27:$EE27)+SUMIF('SPACELOG 6 BP'!$F$2:$EE$2,CA$4,'SPACELOG 6 BP'!$F27:$EE27)+SUMIF('SPACELOG 7 BP'!$F$2:$EE$2,CA$4,'SPACELOG 7 BP'!$F27:$EE27)+SUMIF('SPACELOG 8 BP'!$F$2:$EE$2,CA$4,'SPACELOG 8 BP'!$F27:$EE27)+SUMIF('SPACELOG 9 BP'!$F$2:$EE$2,CA$4,'SPACELOG 9 BP'!$F27:$EE27)+SUMIF('SPACELOG 10 BP'!$F$2:$EE$2,CA$4,'SPACELOG 10 BP'!$F27:$EE27)+SUMIF('SPACELOG 11 BP'!$F$2:$EE$2,CA$4,'SPACELOG 11 BP'!$F27:$EE27)+SUMIF('SPACELOG 12 BP'!$F$2:$EE$2,CA$4,'SPACELOG 12 BP'!$F27:$EE27)</f>
        <v>700</v>
      </c>
      <c r="CB27" s="13">
        <f>SUMIF('reporting montigny'!$F$2:$EE$2,CB$4,'reporting montigny'!$F27:$EE27)+SUMIF('reporting boissy'!$F$2:$EE$2,CB$4,'reporting boissy'!$F27:$EE27)+SUMIF('reporting moussy'!$F$2:$EE$2,CB$4,'reporting moussy'!$F27:$EE27)+SUMIF('reporting trappes'!$F$2:$EE$2,CB$4,'reporting trappes'!$F27:$EE27)+SUMIF('SPACELOG 5 BP'!$F$2:$EE$2,CB$4,'SPACELOG 5 BP'!$F27:$EE27)+SUMIF('SPACELOG 6 BP'!$F$2:$EE$2,CB$4,'SPACELOG 6 BP'!$F27:$EE27)+SUMIF('SPACELOG 7 BP'!$F$2:$EE$2,CB$4,'SPACELOG 7 BP'!$F27:$EE27)+SUMIF('SPACELOG 8 BP'!$F$2:$EE$2,CB$4,'SPACELOG 8 BP'!$F27:$EE27)+SUMIF('SPACELOG 9 BP'!$F$2:$EE$2,CB$4,'SPACELOG 9 BP'!$F27:$EE27)+SUMIF('SPACELOG 10 BP'!$F$2:$EE$2,CB$4,'SPACELOG 10 BP'!$F27:$EE27)+SUMIF('SPACELOG 11 BP'!$F$2:$EE$2,CB$4,'SPACELOG 11 BP'!$F27:$EE27)+SUMIF('SPACELOG 12 BP'!$F$2:$EE$2,CB$4,'SPACELOG 12 BP'!$F27:$EE27)</f>
        <v>700</v>
      </c>
      <c r="CC27" s="13">
        <f>SUMIF('reporting montigny'!$F$2:$EE$2,CC$4,'reporting montigny'!$F27:$EE27)+SUMIF('reporting boissy'!$F$2:$EE$2,CC$4,'reporting boissy'!$F27:$EE27)+SUMIF('reporting moussy'!$F$2:$EE$2,CC$4,'reporting moussy'!$F27:$EE27)+SUMIF('reporting trappes'!$F$2:$EE$2,CC$4,'reporting trappes'!$F27:$EE27)+SUMIF('SPACELOG 5 BP'!$F$2:$EE$2,CC$4,'SPACELOG 5 BP'!$F27:$EE27)+SUMIF('SPACELOG 6 BP'!$F$2:$EE$2,CC$4,'SPACELOG 6 BP'!$F27:$EE27)+SUMIF('SPACELOG 7 BP'!$F$2:$EE$2,CC$4,'SPACELOG 7 BP'!$F27:$EE27)+SUMIF('SPACELOG 8 BP'!$F$2:$EE$2,CC$4,'SPACELOG 8 BP'!$F27:$EE27)+SUMIF('SPACELOG 9 BP'!$F$2:$EE$2,CC$4,'SPACELOG 9 BP'!$F27:$EE27)+SUMIF('SPACELOG 10 BP'!$F$2:$EE$2,CC$4,'SPACELOG 10 BP'!$F27:$EE27)+SUMIF('SPACELOG 11 BP'!$F$2:$EE$2,CC$4,'SPACELOG 11 BP'!$F27:$EE27)+SUMIF('SPACELOG 12 BP'!$F$2:$EE$2,CC$4,'SPACELOG 12 BP'!$F27:$EE27)</f>
        <v>700</v>
      </c>
      <c r="CD27" s="13">
        <f>SUMIF('reporting montigny'!$F$2:$EE$2,CD$4,'reporting montigny'!$F27:$EE27)+SUMIF('reporting boissy'!$F$2:$EE$2,CD$4,'reporting boissy'!$F27:$EE27)+SUMIF('reporting moussy'!$F$2:$EE$2,CD$4,'reporting moussy'!$F27:$EE27)+SUMIF('reporting trappes'!$F$2:$EE$2,CD$4,'reporting trappes'!$F27:$EE27)+SUMIF('SPACELOG 5 BP'!$F$2:$EE$2,CD$4,'SPACELOG 5 BP'!$F27:$EE27)+SUMIF('SPACELOG 6 BP'!$F$2:$EE$2,CD$4,'SPACELOG 6 BP'!$F27:$EE27)+SUMIF('SPACELOG 7 BP'!$F$2:$EE$2,CD$4,'SPACELOG 7 BP'!$F27:$EE27)+SUMIF('SPACELOG 8 BP'!$F$2:$EE$2,CD$4,'SPACELOG 8 BP'!$F27:$EE27)+SUMIF('SPACELOG 9 BP'!$F$2:$EE$2,CD$4,'SPACELOG 9 BP'!$F27:$EE27)+SUMIF('SPACELOG 10 BP'!$F$2:$EE$2,CD$4,'SPACELOG 10 BP'!$F27:$EE27)+SUMIF('SPACELOG 11 BP'!$F$2:$EE$2,CD$4,'SPACELOG 11 BP'!$F27:$EE27)+SUMIF('SPACELOG 12 BP'!$F$2:$EE$2,CD$4,'SPACELOG 12 BP'!$F27:$EE27)</f>
        <v>700</v>
      </c>
      <c r="CE27" s="14">
        <f t="shared" si="14"/>
        <v>8400</v>
      </c>
      <c r="CF27" s="13">
        <f>SUMIF('reporting montigny'!$F$2:$EE$2,CF$4,'reporting montigny'!$F27:$EE27)+SUMIF('reporting boissy'!$F$2:$EE$2,CF$4,'reporting boissy'!$F27:$EE27)+SUMIF('reporting moussy'!$F$2:$EE$2,CF$4,'reporting moussy'!$F27:$EE27)+SUMIF('reporting trappes'!$F$2:$EE$2,CF$4,'reporting trappes'!$F27:$EE27)+SUMIF('SPACELOG 5 BP'!$F$2:$EE$2,CF$4,'SPACELOG 5 BP'!$F27:$EE27)+SUMIF('SPACELOG 6 BP'!$F$2:$EE$2,CF$4,'SPACELOG 6 BP'!$F27:$EE27)+SUMIF('SPACELOG 7 BP'!$F$2:$EE$2,CF$4,'SPACELOG 7 BP'!$F27:$EE27)+SUMIF('SPACELOG 8 BP'!$F$2:$EE$2,CF$4,'SPACELOG 8 BP'!$F27:$EE27)+SUMIF('SPACELOG 9 BP'!$F$2:$EE$2,CF$4,'SPACELOG 9 BP'!$F27:$EE27)+SUMIF('SPACELOG 10 BP'!$F$2:$EE$2,CF$4,'SPACELOG 10 BP'!$F27:$EE27)+SUMIF('SPACELOG 11 BP'!$F$2:$EE$2,CF$4,'SPACELOG 11 BP'!$F27:$EE27)+SUMIF('SPACELOG 12 BP'!$F$2:$EE$2,CF$4,'SPACELOG 12 BP'!$F27:$EE27)</f>
        <v>700</v>
      </c>
      <c r="CG27" s="13">
        <f>SUMIF('reporting montigny'!$F$2:$EE$2,CG$4,'reporting montigny'!$F27:$EE27)+SUMIF('reporting boissy'!$F$2:$EE$2,CG$4,'reporting boissy'!$F27:$EE27)+SUMIF('reporting moussy'!$F$2:$EE$2,CG$4,'reporting moussy'!$F27:$EE27)+SUMIF('reporting trappes'!$F$2:$EE$2,CG$4,'reporting trappes'!$F27:$EE27)+SUMIF('SPACELOG 5 BP'!$F$2:$EE$2,CG$4,'SPACELOG 5 BP'!$F27:$EE27)+SUMIF('SPACELOG 6 BP'!$F$2:$EE$2,CG$4,'SPACELOG 6 BP'!$F27:$EE27)+SUMIF('SPACELOG 7 BP'!$F$2:$EE$2,CG$4,'SPACELOG 7 BP'!$F27:$EE27)+SUMIF('SPACELOG 8 BP'!$F$2:$EE$2,CG$4,'SPACELOG 8 BP'!$F27:$EE27)+SUMIF('SPACELOG 9 BP'!$F$2:$EE$2,CG$4,'SPACELOG 9 BP'!$F27:$EE27)+SUMIF('SPACELOG 10 BP'!$F$2:$EE$2,CG$4,'SPACELOG 10 BP'!$F27:$EE27)+SUMIF('SPACELOG 11 BP'!$F$2:$EE$2,CG$4,'SPACELOG 11 BP'!$F27:$EE27)+SUMIF('SPACELOG 12 BP'!$F$2:$EE$2,CG$4,'SPACELOG 12 BP'!$F27:$EE27)</f>
        <v>700</v>
      </c>
      <c r="CH27" s="13">
        <f>SUMIF('reporting montigny'!$F$2:$EE$2,CH$4,'reporting montigny'!$F27:$EE27)+SUMIF('reporting boissy'!$F$2:$EE$2,CH$4,'reporting boissy'!$F27:$EE27)+SUMIF('reporting moussy'!$F$2:$EE$2,CH$4,'reporting moussy'!$F27:$EE27)+SUMIF('reporting trappes'!$F$2:$EE$2,CH$4,'reporting trappes'!$F27:$EE27)+SUMIF('SPACELOG 5 BP'!$F$2:$EE$2,CH$4,'SPACELOG 5 BP'!$F27:$EE27)+SUMIF('SPACELOG 6 BP'!$F$2:$EE$2,CH$4,'SPACELOG 6 BP'!$F27:$EE27)+SUMIF('SPACELOG 7 BP'!$F$2:$EE$2,CH$4,'SPACELOG 7 BP'!$F27:$EE27)+SUMIF('SPACELOG 8 BP'!$F$2:$EE$2,CH$4,'SPACELOG 8 BP'!$F27:$EE27)+SUMIF('SPACELOG 9 BP'!$F$2:$EE$2,CH$4,'SPACELOG 9 BP'!$F27:$EE27)+SUMIF('SPACELOG 10 BP'!$F$2:$EE$2,CH$4,'SPACELOG 10 BP'!$F27:$EE27)+SUMIF('SPACELOG 11 BP'!$F$2:$EE$2,CH$4,'SPACELOG 11 BP'!$F27:$EE27)+SUMIF('SPACELOG 12 BP'!$F$2:$EE$2,CH$4,'SPACELOG 12 BP'!$F27:$EE27)</f>
        <v>700</v>
      </c>
      <c r="CI27" s="13">
        <f>SUMIF('reporting montigny'!$F$2:$EE$2,CI$4,'reporting montigny'!$F27:$EE27)+SUMIF('reporting boissy'!$F$2:$EE$2,CI$4,'reporting boissy'!$F27:$EE27)+SUMIF('reporting moussy'!$F$2:$EE$2,CI$4,'reporting moussy'!$F27:$EE27)+SUMIF('reporting trappes'!$F$2:$EE$2,CI$4,'reporting trappes'!$F27:$EE27)+SUMIF('SPACELOG 5 BP'!$F$2:$EE$2,CI$4,'SPACELOG 5 BP'!$F27:$EE27)+SUMIF('SPACELOG 6 BP'!$F$2:$EE$2,CI$4,'SPACELOG 6 BP'!$F27:$EE27)+SUMIF('SPACELOG 7 BP'!$F$2:$EE$2,CI$4,'SPACELOG 7 BP'!$F27:$EE27)+SUMIF('SPACELOG 8 BP'!$F$2:$EE$2,CI$4,'SPACELOG 8 BP'!$F27:$EE27)+SUMIF('SPACELOG 9 BP'!$F$2:$EE$2,CI$4,'SPACELOG 9 BP'!$F27:$EE27)+SUMIF('SPACELOG 10 BP'!$F$2:$EE$2,CI$4,'SPACELOG 10 BP'!$F27:$EE27)+SUMIF('SPACELOG 11 BP'!$F$2:$EE$2,CI$4,'SPACELOG 11 BP'!$F27:$EE27)+SUMIF('SPACELOG 12 BP'!$F$2:$EE$2,CI$4,'SPACELOG 12 BP'!$F27:$EE27)</f>
        <v>700</v>
      </c>
      <c r="CJ27" s="13">
        <f>SUMIF('reporting montigny'!$F$2:$EE$2,CJ$4,'reporting montigny'!$F27:$EE27)+SUMIF('reporting boissy'!$F$2:$EE$2,CJ$4,'reporting boissy'!$F27:$EE27)+SUMIF('reporting moussy'!$F$2:$EE$2,CJ$4,'reporting moussy'!$F27:$EE27)+SUMIF('reporting trappes'!$F$2:$EE$2,CJ$4,'reporting trappes'!$F27:$EE27)+SUMIF('SPACELOG 5 BP'!$F$2:$EE$2,CJ$4,'SPACELOG 5 BP'!$F27:$EE27)+SUMIF('SPACELOG 6 BP'!$F$2:$EE$2,CJ$4,'SPACELOG 6 BP'!$F27:$EE27)+SUMIF('SPACELOG 7 BP'!$F$2:$EE$2,CJ$4,'SPACELOG 7 BP'!$F27:$EE27)+SUMIF('SPACELOG 8 BP'!$F$2:$EE$2,CJ$4,'SPACELOG 8 BP'!$F27:$EE27)+SUMIF('SPACELOG 9 BP'!$F$2:$EE$2,CJ$4,'SPACELOG 9 BP'!$F27:$EE27)+SUMIF('SPACELOG 10 BP'!$F$2:$EE$2,CJ$4,'SPACELOG 10 BP'!$F27:$EE27)+SUMIF('SPACELOG 11 BP'!$F$2:$EE$2,CJ$4,'SPACELOG 11 BP'!$F27:$EE27)+SUMIF('SPACELOG 12 BP'!$F$2:$EE$2,CJ$4,'SPACELOG 12 BP'!$F27:$EE27)</f>
        <v>700</v>
      </c>
      <c r="CK27" s="13">
        <f>SUMIF('reporting montigny'!$F$2:$EE$2,CK$4,'reporting montigny'!$F27:$EE27)+SUMIF('reporting boissy'!$F$2:$EE$2,CK$4,'reporting boissy'!$F27:$EE27)+SUMIF('reporting moussy'!$F$2:$EE$2,CK$4,'reporting moussy'!$F27:$EE27)+SUMIF('reporting trappes'!$F$2:$EE$2,CK$4,'reporting trappes'!$F27:$EE27)+SUMIF('SPACELOG 5 BP'!$F$2:$EE$2,CK$4,'SPACELOG 5 BP'!$F27:$EE27)+SUMIF('SPACELOG 6 BP'!$F$2:$EE$2,CK$4,'SPACELOG 6 BP'!$F27:$EE27)+SUMIF('SPACELOG 7 BP'!$F$2:$EE$2,CK$4,'SPACELOG 7 BP'!$F27:$EE27)+SUMIF('SPACELOG 8 BP'!$F$2:$EE$2,CK$4,'SPACELOG 8 BP'!$F27:$EE27)+SUMIF('SPACELOG 9 BP'!$F$2:$EE$2,CK$4,'SPACELOG 9 BP'!$F27:$EE27)+SUMIF('SPACELOG 10 BP'!$F$2:$EE$2,CK$4,'SPACELOG 10 BP'!$F27:$EE27)+SUMIF('SPACELOG 11 BP'!$F$2:$EE$2,CK$4,'SPACELOG 11 BP'!$F27:$EE27)+SUMIF('SPACELOG 12 BP'!$F$2:$EE$2,CK$4,'SPACELOG 12 BP'!$F27:$EE27)</f>
        <v>700</v>
      </c>
      <c r="CL27" s="13">
        <f>SUMIF('reporting montigny'!$F$2:$EE$2,CL$4,'reporting montigny'!$F27:$EE27)+SUMIF('reporting boissy'!$F$2:$EE$2,CL$4,'reporting boissy'!$F27:$EE27)+SUMIF('reporting moussy'!$F$2:$EE$2,CL$4,'reporting moussy'!$F27:$EE27)+SUMIF('reporting trappes'!$F$2:$EE$2,CL$4,'reporting trappes'!$F27:$EE27)+SUMIF('SPACELOG 5 BP'!$F$2:$EE$2,CL$4,'SPACELOG 5 BP'!$F27:$EE27)+SUMIF('SPACELOG 6 BP'!$F$2:$EE$2,CL$4,'SPACELOG 6 BP'!$F27:$EE27)+SUMIF('SPACELOG 7 BP'!$F$2:$EE$2,CL$4,'SPACELOG 7 BP'!$F27:$EE27)+SUMIF('SPACELOG 8 BP'!$F$2:$EE$2,CL$4,'SPACELOG 8 BP'!$F27:$EE27)+SUMIF('SPACELOG 9 BP'!$F$2:$EE$2,CL$4,'SPACELOG 9 BP'!$F27:$EE27)+SUMIF('SPACELOG 10 BP'!$F$2:$EE$2,CL$4,'SPACELOG 10 BP'!$F27:$EE27)+SUMIF('SPACELOG 11 BP'!$F$2:$EE$2,CL$4,'SPACELOG 11 BP'!$F27:$EE27)+SUMIF('SPACELOG 12 BP'!$F$2:$EE$2,CL$4,'SPACELOG 12 BP'!$F27:$EE27)</f>
        <v>700</v>
      </c>
      <c r="CM27" s="13">
        <f>SUMIF('reporting montigny'!$F$2:$EE$2,CM$4,'reporting montigny'!$F27:$EE27)+SUMIF('reporting boissy'!$F$2:$EE$2,CM$4,'reporting boissy'!$F27:$EE27)+SUMIF('reporting moussy'!$F$2:$EE$2,CM$4,'reporting moussy'!$F27:$EE27)+SUMIF('reporting trappes'!$F$2:$EE$2,CM$4,'reporting trappes'!$F27:$EE27)+SUMIF('SPACELOG 5 BP'!$F$2:$EE$2,CM$4,'SPACELOG 5 BP'!$F27:$EE27)+SUMIF('SPACELOG 6 BP'!$F$2:$EE$2,CM$4,'SPACELOG 6 BP'!$F27:$EE27)+SUMIF('SPACELOG 7 BP'!$F$2:$EE$2,CM$4,'SPACELOG 7 BP'!$F27:$EE27)+SUMIF('SPACELOG 8 BP'!$F$2:$EE$2,CM$4,'SPACELOG 8 BP'!$F27:$EE27)+SUMIF('SPACELOG 9 BP'!$F$2:$EE$2,CM$4,'SPACELOG 9 BP'!$F27:$EE27)+SUMIF('SPACELOG 10 BP'!$F$2:$EE$2,CM$4,'SPACELOG 10 BP'!$F27:$EE27)+SUMIF('SPACELOG 11 BP'!$F$2:$EE$2,CM$4,'SPACELOG 11 BP'!$F27:$EE27)+SUMIF('SPACELOG 12 BP'!$F$2:$EE$2,CM$4,'SPACELOG 12 BP'!$F27:$EE27)</f>
        <v>700</v>
      </c>
      <c r="CN27" s="13">
        <f>SUMIF('reporting montigny'!$F$2:$EE$2,CN$4,'reporting montigny'!$F27:$EE27)+SUMIF('reporting boissy'!$F$2:$EE$2,CN$4,'reporting boissy'!$F27:$EE27)+SUMIF('reporting moussy'!$F$2:$EE$2,CN$4,'reporting moussy'!$F27:$EE27)+SUMIF('reporting trappes'!$F$2:$EE$2,CN$4,'reporting trappes'!$F27:$EE27)+SUMIF('SPACELOG 5 BP'!$F$2:$EE$2,CN$4,'SPACELOG 5 BP'!$F27:$EE27)+SUMIF('SPACELOG 6 BP'!$F$2:$EE$2,CN$4,'SPACELOG 6 BP'!$F27:$EE27)+SUMIF('SPACELOG 7 BP'!$F$2:$EE$2,CN$4,'SPACELOG 7 BP'!$F27:$EE27)+SUMIF('SPACELOG 8 BP'!$F$2:$EE$2,CN$4,'SPACELOG 8 BP'!$F27:$EE27)+SUMIF('SPACELOG 9 BP'!$F$2:$EE$2,CN$4,'SPACELOG 9 BP'!$F27:$EE27)+SUMIF('SPACELOG 10 BP'!$F$2:$EE$2,CN$4,'SPACELOG 10 BP'!$F27:$EE27)+SUMIF('SPACELOG 11 BP'!$F$2:$EE$2,CN$4,'SPACELOG 11 BP'!$F27:$EE27)+SUMIF('SPACELOG 12 BP'!$F$2:$EE$2,CN$4,'SPACELOG 12 BP'!$F27:$EE27)</f>
        <v>700</v>
      </c>
      <c r="CO27" s="13">
        <f>SUMIF('reporting montigny'!$F$2:$EE$2,CO$4,'reporting montigny'!$F27:$EE27)+SUMIF('reporting boissy'!$F$2:$EE$2,CO$4,'reporting boissy'!$F27:$EE27)+SUMIF('reporting moussy'!$F$2:$EE$2,CO$4,'reporting moussy'!$F27:$EE27)+SUMIF('reporting trappes'!$F$2:$EE$2,CO$4,'reporting trappes'!$F27:$EE27)+SUMIF('SPACELOG 5 BP'!$F$2:$EE$2,CO$4,'SPACELOG 5 BP'!$F27:$EE27)+SUMIF('SPACELOG 6 BP'!$F$2:$EE$2,CO$4,'SPACELOG 6 BP'!$F27:$EE27)+SUMIF('SPACELOG 7 BP'!$F$2:$EE$2,CO$4,'SPACELOG 7 BP'!$F27:$EE27)+SUMIF('SPACELOG 8 BP'!$F$2:$EE$2,CO$4,'SPACELOG 8 BP'!$F27:$EE27)+SUMIF('SPACELOG 9 BP'!$F$2:$EE$2,CO$4,'SPACELOG 9 BP'!$F27:$EE27)+SUMIF('SPACELOG 10 BP'!$F$2:$EE$2,CO$4,'SPACELOG 10 BP'!$F27:$EE27)+SUMIF('SPACELOG 11 BP'!$F$2:$EE$2,CO$4,'SPACELOG 11 BP'!$F27:$EE27)+SUMIF('SPACELOG 12 BP'!$F$2:$EE$2,CO$4,'SPACELOG 12 BP'!$F27:$EE27)</f>
        <v>700</v>
      </c>
      <c r="CP27" s="13">
        <f>SUMIF('reporting montigny'!$F$2:$EE$2,CP$4,'reporting montigny'!$F27:$EE27)+SUMIF('reporting boissy'!$F$2:$EE$2,CP$4,'reporting boissy'!$F27:$EE27)+SUMIF('reporting moussy'!$F$2:$EE$2,CP$4,'reporting moussy'!$F27:$EE27)+SUMIF('reporting trappes'!$F$2:$EE$2,CP$4,'reporting trappes'!$F27:$EE27)+SUMIF('SPACELOG 5 BP'!$F$2:$EE$2,CP$4,'SPACELOG 5 BP'!$F27:$EE27)+SUMIF('SPACELOG 6 BP'!$F$2:$EE$2,CP$4,'SPACELOG 6 BP'!$F27:$EE27)+SUMIF('SPACELOG 7 BP'!$F$2:$EE$2,CP$4,'SPACELOG 7 BP'!$F27:$EE27)+SUMIF('SPACELOG 8 BP'!$F$2:$EE$2,CP$4,'SPACELOG 8 BP'!$F27:$EE27)+SUMIF('SPACELOG 9 BP'!$F$2:$EE$2,CP$4,'SPACELOG 9 BP'!$F27:$EE27)+SUMIF('SPACELOG 10 BP'!$F$2:$EE$2,CP$4,'SPACELOG 10 BP'!$F27:$EE27)+SUMIF('SPACELOG 11 BP'!$F$2:$EE$2,CP$4,'SPACELOG 11 BP'!$F27:$EE27)+SUMIF('SPACELOG 12 BP'!$F$2:$EE$2,CP$4,'SPACELOG 12 BP'!$F27:$EE27)</f>
        <v>700</v>
      </c>
      <c r="CQ27" s="13">
        <f>SUMIF('reporting montigny'!$F$2:$EE$2,CQ$4,'reporting montigny'!$F27:$EE27)+SUMIF('reporting boissy'!$F$2:$EE$2,CQ$4,'reporting boissy'!$F27:$EE27)+SUMIF('reporting moussy'!$F$2:$EE$2,CQ$4,'reporting moussy'!$F27:$EE27)+SUMIF('reporting trappes'!$F$2:$EE$2,CQ$4,'reporting trappes'!$F27:$EE27)+SUMIF('SPACELOG 5 BP'!$F$2:$EE$2,CQ$4,'SPACELOG 5 BP'!$F27:$EE27)+SUMIF('SPACELOG 6 BP'!$F$2:$EE$2,CQ$4,'SPACELOG 6 BP'!$F27:$EE27)+SUMIF('SPACELOG 7 BP'!$F$2:$EE$2,CQ$4,'SPACELOG 7 BP'!$F27:$EE27)+SUMIF('SPACELOG 8 BP'!$F$2:$EE$2,CQ$4,'SPACELOG 8 BP'!$F27:$EE27)+SUMIF('SPACELOG 9 BP'!$F$2:$EE$2,CQ$4,'SPACELOG 9 BP'!$F27:$EE27)+SUMIF('SPACELOG 10 BP'!$F$2:$EE$2,CQ$4,'SPACELOG 10 BP'!$F27:$EE27)+SUMIF('SPACELOG 11 BP'!$F$2:$EE$2,CQ$4,'SPACELOG 11 BP'!$F27:$EE27)+SUMIF('SPACELOG 12 BP'!$F$2:$EE$2,CQ$4,'SPACELOG 12 BP'!$F27:$EE27)</f>
        <v>700</v>
      </c>
      <c r="CR27" s="14">
        <f t="shared" si="15"/>
        <v>8400</v>
      </c>
      <c r="CS27" s="13">
        <f>SUMIF('reporting montigny'!$F$2:$EE$2,CS$4,'reporting montigny'!$F27:$EE27)+SUMIF('reporting boissy'!$F$2:$EE$2,CS$4,'reporting boissy'!$F27:$EE27)+SUMIF('reporting moussy'!$F$2:$EE$2,CS$4,'reporting moussy'!$F27:$EE27)+SUMIF('reporting trappes'!$F$2:$EE$2,CS$4,'reporting trappes'!$F27:$EE27)+SUMIF('SPACELOG 5 BP'!$F$2:$EE$2,CS$4,'SPACELOG 5 BP'!$F27:$EE27)+SUMIF('SPACELOG 6 BP'!$F$2:$EE$2,CS$4,'SPACELOG 6 BP'!$F27:$EE27)+SUMIF('SPACELOG 7 BP'!$F$2:$EE$2,CS$4,'SPACELOG 7 BP'!$F27:$EE27)+SUMIF('SPACELOG 8 BP'!$F$2:$EE$2,CS$4,'SPACELOG 8 BP'!$F27:$EE27)+SUMIF('SPACELOG 9 BP'!$F$2:$EE$2,CS$4,'SPACELOG 9 BP'!$F27:$EE27)+SUMIF('SPACELOG 10 BP'!$F$2:$EE$2,CS$4,'SPACELOG 10 BP'!$F27:$EE27)+SUMIF('SPACELOG 11 BP'!$F$2:$EE$2,CS$4,'SPACELOG 11 BP'!$F27:$EE27)+SUMIF('SPACELOG 12 BP'!$F$2:$EE$2,CS$4,'SPACELOG 12 BP'!$F27:$EE27)</f>
        <v>700</v>
      </c>
      <c r="CT27" s="13">
        <f>SUMIF('reporting montigny'!$F$2:$EE$2,CT$4,'reporting montigny'!$F27:$EE27)+SUMIF('reporting boissy'!$F$2:$EE$2,CT$4,'reporting boissy'!$F27:$EE27)+SUMIF('reporting moussy'!$F$2:$EE$2,CT$4,'reporting moussy'!$F27:$EE27)+SUMIF('reporting trappes'!$F$2:$EE$2,CT$4,'reporting trappes'!$F27:$EE27)+SUMIF('SPACELOG 5 BP'!$F$2:$EE$2,CT$4,'SPACELOG 5 BP'!$F27:$EE27)+SUMIF('SPACELOG 6 BP'!$F$2:$EE$2,CT$4,'SPACELOG 6 BP'!$F27:$EE27)+SUMIF('SPACELOG 7 BP'!$F$2:$EE$2,CT$4,'SPACELOG 7 BP'!$F27:$EE27)+SUMIF('SPACELOG 8 BP'!$F$2:$EE$2,CT$4,'SPACELOG 8 BP'!$F27:$EE27)+SUMIF('SPACELOG 9 BP'!$F$2:$EE$2,CT$4,'SPACELOG 9 BP'!$F27:$EE27)+SUMIF('SPACELOG 10 BP'!$F$2:$EE$2,CT$4,'SPACELOG 10 BP'!$F27:$EE27)+SUMIF('SPACELOG 11 BP'!$F$2:$EE$2,CT$4,'SPACELOG 11 BP'!$F27:$EE27)+SUMIF('SPACELOG 12 BP'!$F$2:$EE$2,CT$4,'SPACELOG 12 BP'!$F27:$EE27)</f>
        <v>700</v>
      </c>
      <c r="CU27" s="13">
        <f>SUMIF('reporting montigny'!$F$2:$EE$2,CU$4,'reporting montigny'!$F27:$EE27)+SUMIF('reporting boissy'!$F$2:$EE$2,CU$4,'reporting boissy'!$F27:$EE27)+SUMIF('reporting moussy'!$F$2:$EE$2,CU$4,'reporting moussy'!$F27:$EE27)+SUMIF('reporting trappes'!$F$2:$EE$2,CU$4,'reporting trappes'!$F27:$EE27)+SUMIF('SPACELOG 5 BP'!$F$2:$EE$2,CU$4,'SPACELOG 5 BP'!$F27:$EE27)+SUMIF('SPACELOG 6 BP'!$F$2:$EE$2,CU$4,'SPACELOG 6 BP'!$F27:$EE27)+SUMIF('SPACELOG 7 BP'!$F$2:$EE$2,CU$4,'SPACELOG 7 BP'!$F27:$EE27)+SUMIF('SPACELOG 8 BP'!$F$2:$EE$2,CU$4,'SPACELOG 8 BP'!$F27:$EE27)+SUMIF('SPACELOG 9 BP'!$F$2:$EE$2,CU$4,'SPACELOG 9 BP'!$F27:$EE27)+SUMIF('SPACELOG 10 BP'!$F$2:$EE$2,CU$4,'SPACELOG 10 BP'!$F27:$EE27)+SUMIF('SPACELOG 11 BP'!$F$2:$EE$2,CU$4,'SPACELOG 11 BP'!$F27:$EE27)+SUMIF('SPACELOG 12 BP'!$F$2:$EE$2,CU$4,'SPACELOG 12 BP'!$F27:$EE27)</f>
        <v>700</v>
      </c>
      <c r="CV27" s="13">
        <f>SUMIF('reporting montigny'!$F$2:$EE$2,CV$4,'reporting montigny'!$F27:$EE27)+SUMIF('reporting boissy'!$F$2:$EE$2,CV$4,'reporting boissy'!$F27:$EE27)+SUMIF('reporting moussy'!$F$2:$EE$2,CV$4,'reporting moussy'!$F27:$EE27)+SUMIF('reporting trappes'!$F$2:$EE$2,CV$4,'reporting trappes'!$F27:$EE27)+SUMIF('SPACELOG 5 BP'!$F$2:$EE$2,CV$4,'SPACELOG 5 BP'!$F27:$EE27)+SUMIF('SPACELOG 6 BP'!$F$2:$EE$2,CV$4,'SPACELOG 6 BP'!$F27:$EE27)+SUMIF('SPACELOG 7 BP'!$F$2:$EE$2,CV$4,'SPACELOG 7 BP'!$F27:$EE27)+SUMIF('SPACELOG 8 BP'!$F$2:$EE$2,CV$4,'SPACELOG 8 BP'!$F27:$EE27)+SUMIF('SPACELOG 9 BP'!$F$2:$EE$2,CV$4,'SPACELOG 9 BP'!$F27:$EE27)+SUMIF('SPACELOG 10 BP'!$F$2:$EE$2,CV$4,'SPACELOG 10 BP'!$F27:$EE27)+SUMIF('SPACELOG 11 BP'!$F$2:$EE$2,CV$4,'SPACELOG 11 BP'!$F27:$EE27)+SUMIF('SPACELOG 12 BP'!$F$2:$EE$2,CV$4,'SPACELOG 12 BP'!$F27:$EE27)</f>
        <v>700</v>
      </c>
      <c r="CW27" s="13">
        <f>SUMIF('reporting montigny'!$F$2:$EE$2,CW$4,'reporting montigny'!$F27:$EE27)+SUMIF('reporting boissy'!$F$2:$EE$2,CW$4,'reporting boissy'!$F27:$EE27)+SUMIF('reporting moussy'!$F$2:$EE$2,CW$4,'reporting moussy'!$F27:$EE27)+SUMIF('reporting trappes'!$F$2:$EE$2,CW$4,'reporting trappes'!$F27:$EE27)+SUMIF('SPACELOG 5 BP'!$F$2:$EE$2,CW$4,'SPACELOG 5 BP'!$F27:$EE27)+SUMIF('SPACELOG 6 BP'!$F$2:$EE$2,CW$4,'SPACELOG 6 BP'!$F27:$EE27)+SUMIF('SPACELOG 7 BP'!$F$2:$EE$2,CW$4,'SPACELOG 7 BP'!$F27:$EE27)+SUMIF('SPACELOG 8 BP'!$F$2:$EE$2,CW$4,'SPACELOG 8 BP'!$F27:$EE27)+SUMIF('SPACELOG 9 BP'!$F$2:$EE$2,CW$4,'SPACELOG 9 BP'!$F27:$EE27)+SUMIF('SPACELOG 10 BP'!$F$2:$EE$2,CW$4,'SPACELOG 10 BP'!$F27:$EE27)+SUMIF('SPACELOG 11 BP'!$F$2:$EE$2,CW$4,'SPACELOG 11 BP'!$F27:$EE27)+SUMIF('SPACELOG 12 BP'!$F$2:$EE$2,CW$4,'SPACELOG 12 BP'!$F27:$EE27)</f>
        <v>700</v>
      </c>
      <c r="CX27" s="13">
        <f>SUMIF('reporting montigny'!$F$2:$EE$2,CX$4,'reporting montigny'!$F27:$EE27)+SUMIF('reporting boissy'!$F$2:$EE$2,CX$4,'reporting boissy'!$F27:$EE27)+SUMIF('reporting moussy'!$F$2:$EE$2,CX$4,'reporting moussy'!$F27:$EE27)+SUMIF('reporting trappes'!$F$2:$EE$2,CX$4,'reporting trappes'!$F27:$EE27)+SUMIF('SPACELOG 5 BP'!$F$2:$EE$2,CX$4,'SPACELOG 5 BP'!$F27:$EE27)+SUMIF('SPACELOG 6 BP'!$F$2:$EE$2,CX$4,'SPACELOG 6 BP'!$F27:$EE27)+SUMIF('SPACELOG 7 BP'!$F$2:$EE$2,CX$4,'SPACELOG 7 BP'!$F27:$EE27)+SUMIF('SPACELOG 8 BP'!$F$2:$EE$2,CX$4,'SPACELOG 8 BP'!$F27:$EE27)+SUMIF('SPACELOG 9 BP'!$F$2:$EE$2,CX$4,'SPACELOG 9 BP'!$F27:$EE27)+SUMIF('SPACELOG 10 BP'!$F$2:$EE$2,CX$4,'SPACELOG 10 BP'!$F27:$EE27)+SUMIF('SPACELOG 11 BP'!$F$2:$EE$2,CX$4,'SPACELOG 11 BP'!$F27:$EE27)+SUMIF('SPACELOG 12 BP'!$F$2:$EE$2,CX$4,'SPACELOG 12 BP'!$F27:$EE27)</f>
        <v>700</v>
      </c>
      <c r="CY27" s="13">
        <f>SUMIF('reporting montigny'!$F$2:$EE$2,CY$4,'reporting montigny'!$F27:$EE27)+SUMIF('reporting boissy'!$F$2:$EE$2,CY$4,'reporting boissy'!$F27:$EE27)+SUMIF('reporting moussy'!$F$2:$EE$2,CY$4,'reporting moussy'!$F27:$EE27)+SUMIF('reporting trappes'!$F$2:$EE$2,CY$4,'reporting trappes'!$F27:$EE27)+SUMIF('SPACELOG 5 BP'!$F$2:$EE$2,CY$4,'SPACELOG 5 BP'!$F27:$EE27)+SUMIF('SPACELOG 6 BP'!$F$2:$EE$2,CY$4,'SPACELOG 6 BP'!$F27:$EE27)+SUMIF('SPACELOG 7 BP'!$F$2:$EE$2,CY$4,'SPACELOG 7 BP'!$F27:$EE27)+SUMIF('SPACELOG 8 BP'!$F$2:$EE$2,CY$4,'SPACELOG 8 BP'!$F27:$EE27)+SUMIF('SPACELOG 9 BP'!$F$2:$EE$2,CY$4,'SPACELOG 9 BP'!$F27:$EE27)+SUMIF('SPACELOG 10 BP'!$F$2:$EE$2,CY$4,'SPACELOG 10 BP'!$F27:$EE27)+SUMIF('SPACELOG 11 BP'!$F$2:$EE$2,CY$4,'SPACELOG 11 BP'!$F27:$EE27)+SUMIF('SPACELOG 12 BP'!$F$2:$EE$2,CY$4,'SPACELOG 12 BP'!$F27:$EE27)</f>
        <v>700</v>
      </c>
      <c r="CZ27" s="13">
        <f>SUMIF('reporting montigny'!$F$2:$EE$2,CZ$4,'reporting montigny'!$F27:$EE27)+SUMIF('reporting boissy'!$F$2:$EE$2,CZ$4,'reporting boissy'!$F27:$EE27)+SUMIF('reporting moussy'!$F$2:$EE$2,CZ$4,'reporting moussy'!$F27:$EE27)+SUMIF('reporting trappes'!$F$2:$EE$2,CZ$4,'reporting trappes'!$F27:$EE27)+SUMIF('SPACELOG 5 BP'!$F$2:$EE$2,CZ$4,'SPACELOG 5 BP'!$F27:$EE27)+SUMIF('SPACELOG 6 BP'!$F$2:$EE$2,CZ$4,'SPACELOG 6 BP'!$F27:$EE27)+SUMIF('SPACELOG 7 BP'!$F$2:$EE$2,CZ$4,'SPACELOG 7 BP'!$F27:$EE27)+SUMIF('SPACELOG 8 BP'!$F$2:$EE$2,CZ$4,'SPACELOG 8 BP'!$F27:$EE27)+SUMIF('SPACELOG 9 BP'!$F$2:$EE$2,CZ$4,'SPACELOG 9 BP'!$F27:$EE27)+SUMIF('SPACELOG 10 BP'!$F$2:$EE$2,CZ$4,'SPACELOG 10 BP'!$F27:$EE27)+SUMIF('SPACELOG 11 BP'!$F$2:$EE$2,CZ$4,'SPACELOG 11 BP'!$F27:$EE27)+SUMIF('SPACELOG 12 BP'!$F$2:$EE$2,CZ$4,'SPACELOG 12 BP'!$F27:$EE27)</f>
        <v>700</v>
      </c>
      <c r="DA27" s="13">
        <f>SUMIF('reporting montigny'!$F$2:$EE$2,DA$4,'reporting montigny'!$F27:$EE27)+SUMIF('reporting boissy'!$F$2:$EE$2,DA$4,'reporting boissy'!$F27:$EE27)+SUMIF('reporting moussy'!$F$2:$EE$2,DA$4,'reporting moussy'!$F27:$EE27)+SUMIF('reporting trappes'!$F$2:$EE$2,DA$4,'reporting trappes'!$F27:$EE27)+SUMIF('SPACELOG 5 BP'!$F$2:$EE$2,DA$4,'SPACELOG 5 BP'!$F27:$EE27)+SUMIF('SPACELOG 6 BP'!$F$2:$EE$2,DA$4,'SPACELOG 6 BP'!$F27:$EE27)+SUMIF('SPACELOG 7 BP'!$F$2:$EE$2,DA$4,'SPACELOG 7 BP'!$F27:$EE27)+SUMIF('SPACELOG 8 BP'!$F$2:$EE$2,DA$4,'SPACELOG 8 BP'!$F27:$EE27)+SUMIF('SPACELOG 9 BP'!$F$2:$EE$2,DA$4,'SPACELOG 9 BP'!$F27:$EE27)+SUMIF('SPACELOG 10 BP'!$F$2:$EE$2,DA$4,'SPACELOG 10 BP'!$F27:$EE27)+SUMIF('SPACELOG 11 BP'!$F$2:$EE$2,DA$4,'SPACELOG 11 BP'!$F27:$EE27)+SUMIF('SPACELOG 12 BP'!$F$2:$EE$2,DA$4,'SPACELOG 12 BP'!$F27:$EE27)</f>
        <v>700</v>
      </c>
      <c r="DB27" s="13">
        <f>SUMIF('reporting montigny'!$F$2:$EE$2,DB$4,'reporting montigny'!$F27:$EE27)+SUMIF('reporting boissy'!$F$2:$EE$2,DB$4,'reporting boissy'!$F27:$EE27)+SUMIF('reporting moussy'!$F$2:$EE$2,DB$4,'reporting moussy'!$F27:$EE27)+SUMIF('reporting trappes'!$F$2:$EE$2,DB$4,'reporting trappes'!$F27:$EE27)+SUMIF('SPACELOG 5 BP'!$F$2:$EE$2,DB$4,'SPACELOG 5 BP'!$F27:$EE27)+SUMIF('SPACELOG 6 BP'!$F$2:$EE$2,DB$4,'SPACELOG 6 BP'!$F27:$EE27)+SUMIF('SPACELOG 7 BP'!$F$2:$EE$2,DB$4,'SPACELOG 7 BP'!$F27:$EE27)+SUMIF('SPACELOG 8 BP'!$F$2:$EE$2,DB$4,'SPACELOG 8 BP'!$F27:$EE27)+SUMIF('SPACELOG 9 BP'!$F$2:$EE$2,DB$4,'SPACELOG 9 BP'!$F27:$EE27)+SUMIF('SPACELOG 10 BP'!$F$2:$EE$2,DB$4,'SPACELOG 10 BP'!$F27:$EE27)+SUMIF('SPACELOG 11 BP'!$F$2:$EE$2,DB$4,'SPACELOG 11 BP'!$F27:$EE27)+SUMIF('SPACELOG 12 BP'!$F$2:$EE$2,DB$4,'SPACELOG 12 BP'!$F27:$EE27)</f>
        <v>700</v>
      </c>
      <c r="DC27" s="13">
        <f>SUMIF('reporting montigny'!$F$2:$EE$2,DC$4,'reporting montigny'!$F27:$EE27)+SUMIF('reporting boissy'!$F$2:$EE$2,DC$4,'reporting boissy'!$F27:$EE27)+SUMIF('reporting moussy'!$F$2:$EE$2,DC$4,'reporting moussy'!$F27:$EE27)+SUMIF('reporting trappes'!$F$2:$EE$2,DC$4,'reporting trappes'!$F27:$EE27)+SUMIF('SPACELOG 5 BP'!$F$2:$EE$2,DC$4,'SPACELOG 5 BP'!$F27:$EE27)+SUMIF('SPACELOG 6 BP'!$F$2:$EE$2,DC$4,'SPACELOG 6 BP'!$F27:$EE27)+SUMIF('SPACELOG 7 BP'!$F$2:$EE$2,DC$4,'SPACELOG 7 BP'!$F27:$EE27)+SUMIF('SPACELOG 8 BP'!$F$2:$EE$2,DC$4,'SPACELOG 8 BP'!$F27:$EE27)+SUMIF('SPACELOG 9 BP'!$F$2:$EE$2,DC$4,'SPACELOG 9 BP'!$F27:$EE27)+SUMIF('SPACELOG 10 BP'!$F$2:$EE$2,DC$4,'SPACELOG 10 BP'!$F27:$EE27)+SUMIF('SPACELOG 11 BP'!$F$2:$EE$2,DC$4,'SPACELOG 11 BP'!$F27:$EE27)+SUMIF('SPACELOG 12 BP'!$F$2:$EE$2,DC$4,'SPACELOG 12 BP'!$F27:$EE27)</f>
        <v>700</v>
      </c>
      <c r="DD27" s="13">
        <f>SUMIF('reporting montigny'!$F$2:$EE$2,DD$4,'reporting montigny'!$F27:$EE27)+SUMIF('reporting boissy'!$F$2:$EE$2,DD$4,'reporting boissy'!$F27:$EE27)+SUMIF('reporting moussy'!$F$2:$EE$2,DD$4,'reporting moussy'!$F27:$EE27)+SUMIF('reporting trappes'!$F$2:$EE$2,DD$4,'reporting trappes'!$F27:$EE27)+SUMIF('SPACELOG 5 BP'!$F$2:$EE$2,DD$4,'SPACELOG 5 BP'!$F27:$EE27)+SUMIF('SPACELOG 6 BP'!$F$2:$EE$2,DD$4,'SPACELOG 6 BP'!$F27:$EE27)+SUMIF('SPACELOG 7 BP'!$F$2:$EE$2,DD$4,'SPACELOG 7 BP'!$F27:$EE27)+SUMIF('SPACELOG 8 BP'!$F$2:$EE$2,DD$4,'SPACELOG 8 BP'!$F27:$EE27)+SUMIF('SPACELOG 9 BP'!$F$2:$EE$2,DD$4,'SPACELOG 9 BP'!$F27:$EE27)+SUMIF('SPACELOG 10 BP'!$F$2:$EE$2,DD$4,'SPACELOG 10 BP'!$F27:$EE27)+SUMIF('SPACELOG 11 BP'!$F$2:$EE$2,DD$4,'SPACELOG 11 BP'!$F27:$EE27)+SUMIF('SPACELOG 12 BP'!$F$2:$EE$2,DD$4,'SPACELOG 12 BP'!$F27:$EE27)</f>
        <v>700</v>
      </c>
      <c r="DE27" s="14">
        <f t="shared" si="16"/>
        <v>8400</v>
      </c>
      <c r="DF27" s="13">
        <f>SUMIF('reporting montigny'!$F$2:$EE$2,DF$4,'reporting montigny'!$F27:$EE27)+SUMIF('reporting boissy'!$F$2:$EE$2,DF$4,'reporting boissy'!$F27:$EE27)+SUMIF('reporting moussy'!$F$2:$EE$2,DF$4,'reporting moussy'!$F27:$EE27)+SUMIF('reporting trappes'!$F$2:$EE$2,DF$4,'reporting trappes'!$F27:$EE27)+SUMIF('SPACELOG 5 BP'!$F$2:$EE$2,DF$4,'SPACELOG 5 BP'!$F27:$EE27)+SUMIF('SPACELOG 6 BP'!$F$2:$EE$2,DF$4,'SPACELOG 6 BP'!$F27:$EE27)+SUMIF('SPACELOG 7 BP'!$F$2:$EE$2,DF$4,'SPACELOG 7 BP'!$F27:$EE27)+SUMIF('SPACELOG 8 BP'!$F$2:$EE$2,DF$4,'SPACELOG 8 BP'!$F27:$EE27)+SUMIF('SPACELOG 9 BP'!$F$2:$EE$2,DF$4,'SPACELOG 9 BP'!$F27:$EE27)+SUMIF('SPACELOG 10 BP'!$F$2:$EE$2,DF$4,'SPACELOG 10 BP'!$F27:$EE27)+SUMIF('SPACELOG 11 BP'!$F$2:$EE$2,DF$4,'SPACELOG 11 BP'!$F27:$EE27)+SUMIF('SPACELOG 12 BP'!$F$2:$EE$2,DF$4,'SPACELOG 12 BP'!$F27:$EE27)</f>
        <v>700</v>
      </c>
      <c r="DG27" s="13">
        <f>SUMIF('reporting montigny'!$F$2:$EE$2,DG$4,'reporting montigny'!$F27:$EE27)+SUMIF('reporting boissy'!$F$2:$EE$2,DG$4,'reporting boissy'!$F27:$EE27)+SUMIF('reporting moussy'!$F$2:$EE$2,DG$4,'reporting moussy'!$F27:$EE27)+SUMIF('reporting trappes'!$F$2:$EE$2,DG$4,'reporting trappes'!$F27:$EE27)+SUMIF('SPACELOG 5 BP'!$F$2:$EE$2,DG$4,'SPACELOG 5 BP'!$F27:$EE27)+SUMIF('SPACELOG 6 BP'!$F$2:$EE$2,DG$4,'SPACELOG 6 BP'!$F27:$EE27)+SUMIF('SPACELOG 7 BP'!$F$2:$EE$2,DG$4,'SPACELOG 7 BP'!$F27:$EE27)+SUMIF('SPACELOG 8 BP'!$F$2:$EE$2,DG$4,'SPACELOG 8 BP'!$F27:$EE27)+SUMIF('SPACELOG 9 BP'!$F$2:$EE$2,DG$4,'SPACELOG 9 BP'!$F27:$EE27)+SUMIF('SPACELOG 10 BP'!$F$2:$EE$2,DG$4,'SPACELOG 10 BP'!$F27:$EE27)+SUMIF('SPACELOG 11 BP'!$F$2:$EE$2,DG$4,'SPACELOG 11 BP'!$F27:$EE27)+SUMIF('SPACELOG 12 BP'!$F$2:$EE$2,DG$4,'SPACELOG 12 BP'!$F27:$EE27)</f>
        <v>700</v>
      </c>
      <c r="DH27" s="13">
        <f>SUMIF('reporting montigny'!$F$2:$EE$2,DH$4,'reporting montigny'!$F27:$EE27)+SUMIF('reporting boissy'!$F$2:$EE$2,DH$4,'reporting boissy'!$F27:$EE27)+SUMIF('reporting moussy'!$F$2:$EE$2,DH$4,'reporting moussy'!$F27:$EE27)+SUMIF('reporting trappes'!$F$2:$EE$2,DH$4,'reporting trappes'!$F27:$EE27)+SUMIF('SPACELOG 5 BP'!$F$2:$EE$2,DH$4,'SPACELOG 5 BP'!$F27:$EE27)+SUMIF('SPACELOG 6 BP'!$F$2:$EE$2,DH$4,'SPACELOG 6 BP'!$F27:$EE27)+SUMIF('SPACELOG 7 BP'!$F$2:$EE$2,DH$4,'SPACELOG 7 BP'!$F27:$EE27)+SUMIF('SPACELOG 8 BP'!$F$2:$EE$2,DH$4,'SPACELOG 8 BP'!$F27:$EE27)+SUMIF('SPACELOG 9 BP'!$F$2:$EE$2,DH$4,'SPACELOG 9 BP'!$F27:$EE27)+SUMIF('SPACELOG 10 BP'!$F$2:$EE$2,DH$4,'SPACELOG 10 BP'!$F27:$EE27)+SUMIF('SPACELOG 11 BP'!$F$2:$EE$2,DH$4,'SPACELOG 11 BP'!$F27:$EE27)+SUMIF('SPACELOG 12 BP'!$F$2:$EE$2,DH$4,'SPACELOG 12 BP'!$F27:$EE27)</f>
        <v>700</v>
      </c>
      <c r="DI27" s="13">
        <f>SUMIF('reporting montigny'!$F$2:$EE$2,DI$4,'reporting montigny'!$F27:$EE27)+SUMIF('reporting boissy'!$F$2:$EE$2,DI$4,'reporting boissy'!$F27:$EE27)+SUMIF('reporting moussy'!$F$2:$EE$2,DI$4,'reporting moussy'!$F27:$EE27)+SUMIF('reporting trappes'!$F$2:$EE$2,DI$4,'reporting trappes'!$F27:$EE27)+SUMIF('SPACELOG 5 BP'!$F$2:$EE$2,DI$4,'SPACELOG 5 BP'!$F27:$EE27)+SUMIF('SPACELOG 6 BP'!$F$2:$EE$2,DI$4,'SPACELOG 6 BP'!$F27:$EE27)+SUMIF('SPACELOG 7 BP'!$F$2:$EE$2,DI$4,'SPACELOG 7 BP'!$F27:$EE27)+SUMIF('SPACELOG 8 BP'!$F$2:$EE$2,DI$4,'SPACELOG 8 BP'!$F27:$EE27)+SUMIF('SPACELOG 9 BP'!$F$2:$EE$2,DI$4,'SPACELOG 9 BP'!$F27:$EE27)+SUMIF('SPACELOG 10 BP'!$F$2:$EE$2,DI$4,'SPACELOG 10 BP'!$F27:$EE27)+SUMIF('SPACELOG 11 BP'!$F$2:$EE$2,DI$4,'SPACELOG 11 BP'!$F27:$EE27)+SUMIF('SPACELOG 12 BP'!$F$2:$EE$2,DI$4,'SPACELOG 12 BP'!$F27:$EE27)</f>
        <v>700</v>
      </c>
      <c r="DJ27" s="13">
        <f>SUMIF('reporting montigny'!$F$2:$EE$2,DJ$4,'reporting montigny'!$F27:$EE27)+SUMIF('reporting boissy'!$F$2:$EE$2,DJ$4,'reporting boissy'!$F27:$EE27)+SUMIF('reporting moussy'!$F$2:$EE$2,DJ$4,'reporting moussy'!$F27:$EE27)+SUMIF('reporting trappes'!$F$2:$EE$2,DJ$4,'reporting trappes'!$F27:$EE27)+SUMIF('SPACELOG 5 BP'!$F$2:$EE$2,DJ$4,'SPACELOG 5 BP'!$F27:$EE27)+SUMIF('SPACELOG 6 BP'!$F$2:$EE$2,DJ$4,'SPACELOG 6 BP'!$F27:$EE27)+SUMIF('SPACELOG 7 BP'!$F$2:$EE$2,DJ$4,'SPACELOG 7 BP'!$F27:$EE27)+SUMIF('SPACELOG 8 BP'!$F$2:$EE$2,DJ$4,'SPACELOG 8 BP'!$F27:$EE27)+SUMIF('SPACELOG 9 BP'!$F$2:$EE$2,DJ$4,'SPACELOG 9 BP'!$F27:$EE27)+SUMIF('SPACELOG 10 BP'!$F$2:$EE$2,DJ$4,'SPACELOG 10 BP'!$F27:$EE27)+SUMIF('SPACELOG 11 BP'!$F$2:$EE$2,DJ$4,'SPACELOG 11 BP'!$F27:$EE27)+SUMIF('SPACELOG 12 BP'!$F$2:$EE$2,DJ$4,'SPACELOG 12 BP'!$F27:$EE27)</f>
        <v>700</v>
      </c>
      <c r="DK27" s="13">
        <f>SUMIF('reporting montigny'!$F$2:$EE$2,DK$4,'reporting montigny'!$F27:$EE27)+SUMIF('reporting boissy'!$F$2:$EE$2,DK$4,'reporting boissy'!$F27:$EE27)+SUMIF('reporting moussy'!$F$2:$EE$2,DK$4,'reporting moussy'!$F27:$EE27)+SUMIF('reporting trappes'!$F$2:$EE$2,DK$4,'reporting trappes'!$F27:$EE27)+SUMIF('SPACELOG 5 BP'!$F$2:$EE$2,DK$4,'SPACELOG 5 BP'!$F27:$EE27)+SUMIF('SPACELOG 6 BP'!$F$2:$EE$2,DK$4,'SPACELOG 6 BP'!$F27:$EE27)+SUMIF('SPACELOG 7 BP'!$F$2:$EE$2,DK$4,'SPACELOG 7 BP'!$F27:$EE27)+SUMIF('SPACELOG 8 BP'!$F$2:$EE$2,DK$4,'SPACELOG 8 BP'!$F27:$EE27)+SUMIF('SPACELOG 9 BP'!$F$2:$EE$2,DK$4,'SPACELOG 9 BP'!$F27:$EE27)+SUMIF('SPACELOG 10 BP'!$F$2:$EE$2,DK$4,'SPACELOG 10 BP'!$F27:$EE27)+SUMIF('SPACELOG 11 BP'!$F$2:$EE$2,DK$4,'SPACELOG 11 BP'!$F27:$EE27)+SUMIF('SPACELOG 12 BP'!$F$2:$EE$2,DK$4,'SPACELOG 12 BP'!$F27:$EE27)</f>
        <v>700</v>
      </c>
      <c r="DL27" s="13">
        <f>SUMIF('reporting montigny'!$F$2:$EE$2,DL$4,'reporting montigny'!$F27:$EE27)+SUMIF('reporting boissy'!$F$2:$EE$2,DL$4,'reporting boissy'!$F27:$EE27)+SUMIF('reporting moussy'!$F$2:$EE$2,DL$4,'reporting moussy'!$F27:$EE27)+SUMIF('reporting trappes'!$F$2:$EE$2,DL$4,'reporting trappes'!$F27:$EE27)+SUMIF('SPACELOG 5 BP'!$F$2:$EE$2,DL$4,'SPACELOG 5 BP'!$F27:$EE27)+SUMIF('SPACELOG 6 BP'!$F$2:$EE$2,DL$4,'SPACELOG 6 BP'!$F27:$EE27)+SUMIF('SPACELOG 7 BP'!$F$2:$EE$2,DL$4,'SPACELOG 7 BP'!$F27:$EE27)+SUMIF('SPACELOG 8 BP'!$F$2:$EE$2,DL$4,'SPACELOG 8 BP'!$F27:$EE27)+SUMIF('SPACELOG 9 BP'!$F$2:$EE$2,DL$4,'SPACELOG 9 BP'!$F27:$EE27)+SUMIF('SPACELOG 10 BP'!$F$2:$EE$2,DL$4,'SPACELOG 10 BP'!$F27:$EE27)+SUMIF('SPACELOG 11 BP'!$F$2:$EE$2,DL$4,'SPACELOG 11 BP'!$F27:$EE27)+SUMIF('SPACELOG 12 BP'!$F$2:$EE$2,DL$4,'SPACELOG 12 BP'!$F27:$EE27)</f>
        <v>700</v>
      </c>
      <c r="DM27" s="13">
        <f>SUMIF('reporting montigny'!$F$2:$EE$2,DM$4,'reporting montigny'!$F27:$EE27)+SUMIF('reporting boissy'!$F$2:$EE$2,DM$4,'reporting boissy'!$F27:$EE27)+SUMIF('reporting moussy'!$F$2:$EE$2,DM$4,'reporting moussy'!$F27:$EE27)+SUMIF('reporting trappes'!$F$2:$EE$2,DM$4,'reporting trappes'!$F27:$EE27)+SUMIF('SPACELOG 5 BP'!$F$2:$EE$2,DM$4,'SPACELOG 5 BP'!$F27:$EE27)+SUMIF('SPACELOG 6 BP'!$F$2:$EE$2,DM$4,'SPACELOG 6 BP'!$F27:$EE27)+SUMIF('SPACELOG 7 BP'!$F$2:$EE$2,DM$4,'SPACELOG 7 BP'!$F27:$EE27)+SUMIF('SPACELOG 8 BP'!$F$2:$EE$2,DM$4,'SPACELOG 8 BP'!$F27:$EE27)+SUMIF('SPACELOG 9 BP'!$F$2:$EE$2,DM$4,'SPACELOG 9 BP'!$F27:$EE27)+SUMIF('SPACELOG 10 BP'!$F$2:$EE$2,DM$4,'SPACELOG 10 BP'!$F27:$EE27)+SUMIF('SPACELOG 11 BP'!$F$2:$EE$2,DM$4,'SPACELOG 11 BP'!$F27:$EE27)+SUMIF('SPACELOG 12 BP'!$F$2:$EE$2,DM$4,'SPACELOG 12 BP'!$F27:$EE27)</f>
        <v>700</v>
      </c>
      <c r="DN27" s="13">
        <f>SUMIF('reporting montigny'!$F$2:$EE$2,DN$4,'reporting montigny'!$F27:$EE27)+SUMIF('reporting boissy'!$F$2:$EE$2,DN$4,'reporting boissy'!$F27:$EE27)+SUMIF('reporting moussy'!$F$2:$EE$2,DN$4,'reporting moussy'!$F27:$EE27)+SUMIF('reporting trappes'!$F$2:$EE$2,DN$4,'reporting trappes'!$F27:$EE27)+SUMIF('SPACELOG 5 BP'!$F$2:$EE$2,DN$4,'SPACELOG 5 BP'!$F27:$EE27)+SUMIF('SPACELOG 6 BP'!$F$2:$EE$2,DN$4,'SPACELOG 6 BP'!$F27:$EE27)+SUMIF('SPACELOG 7 BP'!$F$2:$EE$2,DN$4,'SPACELOG 7 BP'!$F27:$EE27)+SUMIF('SPACELOG 8 BP'!$F$2:$EE$2,DN$4,'SPACELOG 8 BP'!$F27:$EE27)+SUMIF('SPACELOG 9 BP'!$F$2:$EE$2,DN$4,'SPACELOG 9 BP'!$F27:$EE27)+SUMIF('SPACELOG 10 BP'!$F$2:$EE$2,DN$4,'SPACELOG 10 BP'!$F27:$EE27)+SUMIF('SPACELOG 11 BP'!$F$2:$EE$2,DN$4,'SPACELOG 11 BP'!$F27:$EE27)+SUMIF('SPACELOG 12 BP'!$F$2:$EE$2,DN$4,'SPACELOG 12 BP'!$F27:$EE27)</f>
        <v>700</v>
      </c>
      <c r="DO27" s="13">
        <f>SUMIF('reporting montigny'!$F$2:$EE$2,DO$4,'reporting montigny'!$F27:$EE27)+SUMIF('reporting boissy'!$F$2:$EE$2,DO$4,'reporting boissy'!$F27:$EE27)+SUMIF('reporting moussy'!$F$2:$EE$2,DO$4,'reporting moussy'!$F27:$EE27)+SUMIF('reporting trappes'!$F$2:$EE$2,DO$4,'reporting trappes'!$F27:$EE27)+SUMIF('SPACELOG 5 BP'!$F$2:$EE$2,DO$4,'SPACELOG 5 BP'!$F27:$EE27)+SUMIF('SPACELOG 6 BP'!$F$2:$EE$2,DO$4,'SPACELOG 6 BP'!$F27:$EE27)+SUMIF('SPACELOG 7 BP'!$F$2:$EE$2,DO$4,'SPACELOG 7 BP'!$F27:$EE27)+SUMIF('SPACELOG 8 BP'!$F$2:$EE$2,DO$4,'SPACELOG 8 BP'!$F27:$EE27)+SUMIF('SPACELOG 9 BP'!$F$2:$EE$2,DO$4,'SPACELOG 9 BP'!$F27:$EE27)+SUMIF('SPACELOG 10 BP'!$F$2:$EE$2,DO$4,'SPACELOG 10 BP'!$F27:$EE27)+SUMIF('SPACELOG 11 BP'!$F$2:$EE$2,DO$4,'SPACELOG 11 BP'!$F27:$EE27)+SUMIF('SPACELOG 12 BP'!$F$2:$EE$2,DO$4,'SPACELOG 12 BP'!$F27:$EE27)</f>
        <v>700</v>
      </c>
      <c r="DP27" s="13">
        <f>SUMIF('reporting montigny'!$F$2:$EE$2,DP$4,'reporting montigny'!$F27:$EE27)+SUMIF('reporting boissy'!$F$2:$EE$2,DP$4,'reporting boissy'!$F27:$EE27)+SUMIF('reporting moussy'!$F$2:$EE$2,DP$4,'reporting moussy'!$F27:$EE27)+SUMIF('reporting trappes'!$F$2:$EE$2,DP$4,'reporting trappes'!$F27:$EE27)+SUMIF('SPACELOG 5 BP'!$F$2:$EE$2,DP$4,'SPACELOG 5 BP'!$F27:$EE27)+SUMIF('SPACELOG 6 BP'!$F$2:$EE$2,DP$4,'SPACELOG 6 BP'!$F27:$EE27)+SUMIF('SPACELOG 7 BP'!$F$2:$EE$2,DP$4,'SPACELOG 7 BP'!$F27:$EE27)+SUMIF('SPACELOG 8 BP'!$F$2:$EE$2,DP$4,'SPACELOG 8 BP'!$F27:$EE27)+SUMIF('SPACELOG 9 BP'!$F$2:$EE$2,DP$4,'SPACELOG 9 BP'!$F27:$EE27)+SUMIF('SPACELOG 10 BP'!$F$2:$EE$2,DP$4,'SPACELOG 10 BP'!$F27:$EE27)+SUMIF('SPACELOG 11 BP'!$F$2:$EE$2,DP$4,'SPACELOG 11 BP'!$F27:$EE27)+SUMIF('SPACELOG 12 BP'!$F$2:$EE$2,DP$4,'SPACELOG 12 BP'!$F27:$EE27)</f>
        <v>700</v>
      </c>
      <c r="DQ27" s="13">
        <f>SUMIF('reporting montigny'!$F$2:$EE$2,DQ$4,'reporting montigny'!$F27:$EE27)+SUMIF('reporting boissy'!$F$2:$EE$2,DQ$4,'reporting boissy'!$F27:$EE27)+SUMIF('reporting moussy'!$F$2:$EE$2,DQ$4,'reporting moussy'!$F27:$EE27)+SUMIF('reporting trappes'!$F$2:$EE$2,DQ$4,'reporting trappes'!$F27:$EE27)+SUMIF('SPACELOG 5 BP'!$F$2:$EE$2,DQ$4,'SPACELOG 5 BP'!$F27:$EE27)+SUMIF('SPACELOG 6 BP'!$F$2:$EE$2,DQ$4,'SPACELOG 6 BP'!$F27:$EE27)+SUMIF('SPACELOG 7 BP'!$F$2:$EE$2,DQ$4,'SPACELOG 7 BP'!$F27:$EE27)+SUMIF('SPACELOG 8 BP'!$F$2:$EE$2,DQ$4,'SPACELOG 8 BP'!$F27:$EE27)+SUMIF('SPACELOG 9 BP'!$F$2:$EE$2,DQ$4,'SPACELOG 9 BP'!$F27:$EE27)+SUMIF('SPACELOG 10 BP'!$F$2:$EE$2,DQ$4,'SPACELOG 10 BP'!$F27:$EE27)+SUMIF('SPACELOG 11 BP'!$F$2:$EE$2,DQ$4,'SPACELOG 11 BP'!$F27:$EE27)+SUMIF('SPACELOG 12 BP'!$F$2:$EE$2,DQ$4,'SPACELOG 12 BP'!$F27:$EE27)</f>
        <v>700</v>
      </c>
      <c r="DR27" s="14">
        <f t="shared" si="17"/>
        <v>8400</v>
      </c>
    </row>
    <row r="28" spans="1:122" x14ac:dyDescent="0.2">
      <c r="E28" s="2" t="s">
        <v>80</v>
      </c>
      <c r="F28" s="13">
        <f>SUMIF('reporting montigny'!$F$2:$EE$2,F$4,'reporting montigny'!$F28:$EE28)+SUMIF('reporting boissy'!$F$2:$EE$2,F$4,'reporting boissy'!$F28:$EE28)+SUMIF('reporting moussy'!$F$2:$EE$2,F$4,'reporting moussy'!$F28:$EE28)+SUMIF('reporting trappes'!$F$2:$EE$2,F$4,'reporting trappes'!$F28:$EE28)+SUMIF('SPACELOG 5 BP'!$F$2:$EE$2,F$4,'SPACELOG 5 BP'!$F28:$EE28)+SUMIF('SPACELOG 6 BP'!$F$2:$EE$2,F$4,'SPACELOG 6 BP'!$F28:$EE28)+SUMIF('SPACELOG 7 BP'!$F$2:$EE$2,F$4,'SPACELOG 7 BP'!$F28:$EE28)+SUMIF('SPACELOG 8 BP'!$F$2:$EE$2,F$4,'SPACELOG 8 BP'!$F28:$EE28)+SUMIF('SPACELOG 9 BP'!$F$2:$EE$2,F$4,'SPACELOG 9 BP'!$F28:$EE28)+SUMIF('SPACELOG 10 BP'!$F$2:$EE$2,F$4,'SPACELOG 10 BP'!$F28:$EE28)+SUMIF('SPACELOG 11 BP'!$F$2:$EE$2,F$4,'SPACELOG 11 BP'!$F28:$EE28)+SUMIF('SPACELOG 12 BP'!$F$2:$EE$2,F$4,'SPACELOG 12 BP'!$F28:$EE28)</f>
        <v>0</v>
      </c>
      <c r="G28" s="13">
        <f>SUMIF('reporting montigny'!$F$2:$EE$2,G$4,'reporting montigny'!$F28:$EE28)+SUMIF('reporting boissy'!$F$2:$EE$2,G$4,'reporting boissy'!$F28:$EE28)+SUMIF('reporting moussy'!$F$2:$EE$2,G$4,'reporting moussy'!$F28:$EE28)+SUMIF('reporting trappes'!$F$2:$EE$2,G$4,'reporting trappes'!$F28:$EE28)+SUMIF('SPACELOG 5 BP'!$F$2:$EE$2,G$4,'SPACELOG 5 BP'!$F28:$EE28)+SUMIF('SPACELOG 6 BP'!$F$2:$EE$2,G$4,'SPACELOG 6 BP'!$F28:$EE28)+SUMIF('SPACELOG 7 BP'!$F$2:$EE$2,G$4,'SPACELOG 7 BP'!$F28:$EE28)+SUMIF('SPACELOG 8 BP'!$F$2:$EE$2,G$4,'SPACELOG 8 BP'!$F28:$EE28)+SUMIF('SPACELOG 9 BP'!$F$2:$EE$2,G$4,'SPACELOG 9 BP'!$F28:$EE28)+SUMIF('SPACELOG 10 BP'!$F$2:$EE$2,G$4,'SPACELOG 10 BP'!$F28:$EE28)+SUMIF('SPACELOG 11 BP'!$F$2:$EE$2,G$4,'SPACELOG 11 BP'!$F28:$EE28)+SUMIF('SPACELOG 12 BP'!$F$2:$EE$2,G$4,'SPACELOG 12 BP'!$F28:$EE28)</f>
        <v>0</v>
      </c>
      <c r="H28" s="13">
        <f>SUMIF('reporting montigny'!$F$2:$EE$2,H$4,'reporting montigny'!$F28:$EE28)+SUMIF('reporting boissy'!$F$2:$EE$2,H$4,'reporting boissy'!$F28:$EE28)+SUMIF('reporting moussy'!$F$2:$EE$2,H$4,'reporting moussy'!$F28:$EE28)+SUMIF('reporting trappes'!$F$2:$EE$2,H$4,'reporting trappes'!$F28:$EE28)+SUMIF('SPACELOG 5 BP'!$F$2:$EE$2,H$4,'SPACELOG 5 BP'!$F28:$EE28)+SUMIF('SPACELOG 6 BP'!$F$2:$EE$2,H$4,'SPACELOG 6 BP'!$F28:$EE28)+SUMIF('SPACELOG 7 BP'!$F$2:$EE$2,H$4,'SPACELOG 7 BP'!$F28:$EE28)+SUMIF('SPACELOG 8 BP'!$F$2:$EE$2,H$4,'SPACELOG 8 BP'!$F28:$EE28)+SUMIF('SPACELOG 9 BP'!$F$2:$EE$2,H$4,'SPACELOG 9 BP'!$F28:$EE28)+SUMIF('SPACELOG 10 BP'!$F$2:$EE$2,H$4,'SPACELOG 10 BP'!$F28:$EE28)+SUMIF('SPACELOG 11 BP'!$F$2:$EE$2,H$4,'SPACELOG 11 BP'!$F28:$EE28)+SUMIF('SPACELOG 12 BP'!$F$2:$EE$2,H$4,'SPACELOG 12 BP'!$F28:$EE28)</f>
        <v>0</v>
      </c>
      <c r="I28" s="13">
        <f>SUMIF('reporting montigny'!$F$2:$EE$2,I$4,'reporting montigny'!$F28:$EE28)+SUMIF('reporting boissy'!$F$2:$EE$2,I$4,'reporting boissy'!$F28:$EE28)+SUMIF('reporting moussy'!$F$2:$EE$2,I$4,'reporting moussy'!$F28:$EE28)+SUMIF('reporting trappes'!$F$2:$EE$2,I$4,'reporting trappes'!$F28:$EE28)+SUMIF('SPACELOG 5 BP'!$F$2:$EE$2,I$4,'SPACELOG 5 BP'!$F28:$EE28)+SUMIF('SPACELOG 6 BP'!$F$2:$EE$2,I$4,'SPACELOG 6 BP'!$F28:$EE28)+SUMIF('SPACELOG 7 BP'!$F$2:$EE$2,I$4,'SPACELOG 7 BP'!$F28:$EE28)+SUMIF('SPACELOG 8 BP'!$F$2:$EE$2,I$4,'SPACELOG 8 BP'!$F28:$EE28)+SUMIF('SPACELOG 9 BP'!$F$2:$EE$2,I$4,'SPACELOG 9 BP'!$F28:$EE28)+SUMIF('SPACELOG 10 BP'!$F$2:$EE$2,I$4,'SPACELOG 10 BP'!$F28:$EE28)+SUMIF('SPACELOG 11 BP'!$F$2:$EE$2,I$4,'SPACELOG 11 BP'!$F28:$EE28)+SUMIF('SPACELOG 12 BP'!$F$2:$EE$2,I$4,'SPACELOG 12 BP'!$F28:$EE28)</f>
        <v>0</v>
      </c>
      <c r="J28" s="13">
        <f>SUMIF('reporting montigny'!$F$2:$EE$2,J$4,'reporting montigny'!$F28:$EE28)+SUMIF('reporting boissy'!$F$2:$EE$2,J$4,'reporting boissy'!$F28:$EE28)+SUMIF('reporting moussy'!$F$2:$EE$2,J$4,'reporting moussy'!$F28:$EE28)+SUMIF('reporting trappes'!$F$2:$EE$2,J$4,'reporting trappes'!$F28:$EE28)+SUMIF('SPACELOG 5 BP'!$F$2:$EE$2,J$4,'SPACELOG 5 BP'!$F28:$EE28)+SUMIF('SPACELOG 6 BP'!$F$2:$EE$2,J$4,'SPACELOG 6 BP'!$F28:$EE28)+SUMIF('SPACELOG 7 BP'!$F$2:$EE$2,J$4,'SPACELOG 7 BP'!$F28:$EE28)+SUMIF('SPACELOG 8 BP'!$F$2:$EE$2,J$4,'SPACELOG 8 BP'!$F28:$EE28)+SUMIF('SPACELOG 9 BP'!$F$2:$EE$2,J$4,'SPACELOG 9 BP'!$F28:$EE28)+SUMIF('SPACELOG 10 BP'!$F$2:$EE$2,J$4,'SPACELOG 10 BP'!$F28:$EE28)+SUMIF('SPACELOG 11 BP'!$F$2:$EE$2,J$4,'SPACELOG 11 BP'!$F28:$EE28)+SUMIF('SPACELOG 12 BP'!$F$2:$EE$2,J$4,'SPACELOG 12 BP'!$F28:$EE28)</f>
        <v>0</v>
      </c>
      <c r="K28" s="13">
        <f>SUMIF('reporting montigny'!$F$2:$EE$2,K$4,'reporting montigny'!$F28:$EE28)+SUMIF('reporting boissy'!$F$2:$EE$2,K$4,'reporting boissy'!$F28:$EE28)+SUMIF('reporting moussy'!$F$2:$EE$2,K$4,'reporting moussy'!$F28:$EE28)+SUMIF('reporting trappes'!$F$2:$EE$2,K$4,'reporting trappes'!$F28:$EE28)+SUMIF('SPACELOG 5 BP'!$F$2:$EE$2,K$4,'SPACELOG 5 BP'!$F28:$EE28)+SUMIF('SPACELOG 6 BP'!$F$2:$EE$2,K$4,'SPACELOG 6 BP'!$F28:$EE28)+SUMIF('SPACELOG 7 BP'!$F$2:$EE$2,K$4,'SPACELOG 7 BP'!$F28:$EE28)+SUMIF('SPACELOG 8 BP'!$F$2:$EE$2,K$4,'SPACELOG 8 BP'!$F28:$EE28)+SUMIF('SPACELOG 9 BP'!$F$2:$EE$2,K$4,'SPACELOG 9 BP'!$F28:$EE28)+SUMIF('SPACELOG 10 BP'!$F$2:$EE$2,K$4,'SPACELOG 10 BP'!$F28:$EE28)+SUMIF('SPACELOG 11 BP'!$F$2:$EE$2,K$4,'SPACELOG 11 BP'!$F28:$EE28)+SUMIF('SPACELOG 12 BP'!$F$2:$EE$2,K$4,'SPACELOG 12 BP'!$F28:$EE28)</f>
        <v>0</v>
      </c>
      <c r="L28" s="13">
        <f>SUMIF('reporting montigny'!$F$2:$EE$2,L$4,'reporting montigny'!$F28:$EE28)+SUMIF('reporting boissy'!$F$2:$EE$2,L$4,'reporting boissy'!$F28:$EE28)+SUMIF('reporting moussy'!$F$2:$EE$2,L$4,'reporting moussy'!$F28:$EE28)+SUMIF('reporting trappes'!$F$2:$EE$2,L$4,'reporting trappes'!$F28:$EE28)+SUMIF('SPACELOG 5 BP'!$F$2:$EE$2,L$4,'SPACELOG 5 BP'!$F28:$EE28)+SUMIF('SPACELOG 6 BP'!$F$2:$EE$2,L$4,'SPACELOG 6 BP'!$F28:$EE28)+SUMIF('SPACELOG 7 BP'!$F$2:$EE$2,L$4,'SPACELOG 7 BP'!$F28:$EE28)+SUMIF('SPACELOG 8 BP'!$F$2:$EE$2,L$4,'SPACELOG 8 BP'!$F28:$EE28)+SUMIF('SPACELOG 9 BP'!$F$2:$EE$2,L$4,'SPACELOG 9 BP'!$F28:$EE28)+SUMIF('SPACELOG 10 BP'!$F$2:$EE$2,L$4,'SPACELOG 10 BP'!$F28:$EE28)+SUMIF('SPACELOG 11 BP'!$F$2:$EE$2,L$4,'SPACELOG 11 BP'!$F28:$EE28)+SUMIF('SPACELOG 12 BP'!$F$2:$EE$2,L$4,'SPACELOG 12 BP'!$F28:$EE28)</f>
        <v>3500</v>
      </c>
      <c r="M28" s="13">
        <f>SUMIF('reporting montigny'!$F$2:$EE$2,M$4,'reporting montigny'!$F28:$EE28)+SUMIF('reporting boissy'!$F$2:$EE$2,M$4,'reporting boissy'!$F28:$EE28)+SUMIF('reporting moussy'!$F$2:$EE$2,M$4,'reporting moussy'!$F28:$EE28)+SUMIF('reporting trappes'!$F$2:$EE$2,M$4,'reporting trappes'!$F28:$EE28)+SUMIF('SPACELOG 5 BP'!$F$2:$EE$2,M$4,'SPACELOG 5 BP'!$F28:$EE28)+SUMIF('SPACELOG 6 BP'!$F$2:$EE$2,M$4,'SPACELOG 6 BP'!$F28:$EE28)+SUMIF('SPACELOG 7 BP'!$F$2:$EE$2,M$4,'SPACELOG 7 BP'!$F28:$EE28)+SUMIF('SPACELOG 8 BP'!$F$2:$EE$2,M$4,'SPACELOG 8 BP'!$F28:$EE28)+SUMIF('SPACELOG 9 BP'!$F$2:$EE$2,M$4,'SPACELOG 9 BP'!$F28:$EE28)+SUMIF('SPACELOG 10 BP'!$F$2:$EE$2,M$4,'SPACELOG 10 BP'!$F28:$EE28)+SUMIF('SPACELOG 11 BP'!$F$2:$EE$2,M$4,'SPACELOG 11 BP'!$F28:$EE28)+SUMIF('SPACELOG 12 BP'!$F$2:$EE$2,M$4,'SPACELOG 12 BP'!$F28:$EE28)</f>
        <v>0</v>
      </c>
      <c r="N28" s="13">
        <f>SUMIF('reporting montigny'!$F$2:$EE$2,N$4,'reporting montigny'!$F28:$EE28)+SUMIF('reporting boissy'!$F$2:$EE$2,N$4,'reporting boissy'!$F28:$EE28)+SUMIF('reporting moussy'!$F$2:$EE$2,N$4,'reporting moussy'!$F28:$EE28)+SUMIF('reporting trappes'!$F$2:$EE$2,N$4,'reporting trappes'!$F28:$EE28)+SUMIF('SPACELOG 5 BP'!$F$2:$EE$2,N$4,'SPACELOG 5 BP'!$F28:$EE28)+SUMIF('SPACELOG 6 BP'!$F$2:$EE$2,N$4,'SPACELOG 6 BP'!$F28:$EE28)+SUMIF('SPACELOG 7 BP'!$F$2:$EE$2,N$4,'SPACELOG 7 BP'!$F28:$EE28)+SUMIF('SPACELOG 8 BP'!$F$2:$EE$2,N$4,'SPACELOG 8 BP'!$F28:$EE28)+SUMIF('SPACELOG 9 BP'!$F$2:$EE$2,N$4,'SPACELOG 9 BP'!$F28:$EE28)+SUMIF('SPACELOG 10 BP'!$F$2:$EE$2,N$4,'SPACELOG 10 BP'!$F28:$EE28)+SUMIF('SPACELOG 11 BP'!$F$2:$EE$2,N$4,'SPACELOG 11 BP'!$F28:$EE28)+SUMIF('SPACELOG 12 BP'!$F$2:$EE$2,N$4,'SPACELOG 12 BP'!$F28:$EE28)</f>
        <v>0</v>
      </c>
      <c r="O28" s="13">
        <f>SUMIF('reporting montigny'!$F$2:$EE$2,O$4,'reporting montigny'!$F28:$EE28)+SUMIF('reporting boissy'!$F$2:$EE$2,O$4,'reporting boissy'!$F28:$EE28)+SUMIF('reporting moussy'!$F$2:$EE$2,O$4,'reporting moussy'!$F28:$EE28)+SUMIF('reporting trappes'!$F$2:$EE$2,O$4,'reporting trappes'!$F28:$EE28)+SUMIF('SPACELOG 5 BP'!$F$2:$EE$2,O$4,'SPACELOG 5 BP'!$F28:$EE28)+SUMIF('SPACELOG 6 BP'!$F$2:$EE$2,O$4,'SPACELOG 6 BP'!$F28:$EE28)+SUMIF('SPACELOG 7 BP'!$F$2:$EE$2,O$4,'SPACELOG 7 BP'!$F28:$EE28)+SUMIF('SPACELOG 8 BP'!$F$2:$EE$2,O$4,'SPACELOG 8 BP'!$F28:$EE28)+SUMIF('SPACELOG 9 BP'!$F$2:$EE$2,O$4,'SPACELOG 9 BP'!$F28:$EE28)+SUMIF('SPACELOG 10 BP'!$F$2:$EE$2,O$4,'SPACELOG 10 BP'!$F28:$EE28)+SUMIF('SPACELOG 11 BP'!$F$2:$EE$2,O$4,'SPACELOG 11 BP'!$F28:$EE28)+SUMIF('SPACELOG 12 BP'!$F$2:$EE$2,O$4,'SPACELOG 12 BP'!$F28:$EE28)</f>
        <v>0</v>
      </c>
      <c r="P28" s="13">
        <f>SUMIF('reporting montigny'!$F$2:$EE$2,P$4,'reporting montigny'!$F28:$EE28)+SUMIF('reporting boissy'!$F$2:$EE$2,P$4,'reporting boissy'!$F28:$EE28)+SUMIF('reporting moussy'!$F$2:$EE$2,P$4,'reporting moussy'!$F28:$EE28)+SUMIF('reporting trappes'!$F$2:$EE$2,P$4,'reporting trappes'!$F28:$EE28)+SUMIF('SPACELOG 5 BP'!$F$2:$EE$2,P$4,'SPACELOG 5 BP'!$F28:$EE28)+SUMIF('SPACELOG 6 BP'!$F$2:$EE$2,P$4,'SPACELOG 6 BP'!$F28:$EE28)+SUMIF('SPACELOG 7 BP'!$F$2:$EE$2,P$4,'SPACELOG 7 BP'!$F28:$EE28)+SUMIF('SPACELOG 8 BP'!$F$2:$EE$2,P$4,'SPACELOG 8 BP'!$F28:$EE28)+SUMIF('SPACELOG 9 BP'!$F$2:$EE$2,P$4,'SPACELOG 9 BP'!$F28:$EE28)+SUMIF('SPACELOG 10 BP'!$F$2:$EE$2,P$4,'SPACELOG 10 BP'!$F28:$EE28)+SUMIF('SPACELOG 11 BP'!$F$2:$EE$2,P$4,'SPACELOG 11 BP'!$F28:$EE28)+SUMIF('SPACELOG 12 BP'!$F$2:$EE$2,P$4,'SPACELOG 12 BP'!$F28:$EE28)</f>
        <v>0</v>
      </c>
      <c r="Q28" s="13">
        <f>SUMIF('reporting montigny'!$F$2:$EE$2,Q$4,'reporting montigny'!$F28:$EE28)+SUMIF('reporting boissy'!$F$2:$EE$2,Q$4,'reporting boissy'!$F28:$EE28)+SUMIF('reporting moussy'!$F$2:$EE$2,Q$4,'reporting moussy'!$F28:$EE28)+SUMIF('reporting trappes'!$F$2:$EE$2,Q$4,'reporting trappes'!$F28:$EE28)+SUMIF('SPACELOG 5 BP'!$F$2:$EE$2,Q$4,'SPACELOG 5 BP'!$F28:$EE28)+SUMIF('SPACELOG 6 BP'!$F$2:$EE$2,Q$4,'SPACELOG 6 BP'!$F28:$EE28)+SUMIF('SPACELOG 7 BP'!$F$2:$EE$2,Q$4,'SPACELOG 7 BP'!$F28:$EE28)+SUMIF('SPACELOG 8 BP'!$F$2:$EE$2,Q$4,'SPACELOG 8 BP'!$F28:$EE28)+SUMIF('SPACELOG 9 BP'!$F$2:$EE$2,Q$4,'SPACELOG 9 BP'!$F28:$EE28)+SUMIF('SPACELOG 10 BP'!$F$2:$EE$2,Q$4,'SPACELOG 10 BP'!$F28:$EE28)+SUMIF('SPACELOG 11 BP'!$F$2:$EE$2,Q$4,'SPACELOG 11 BP'!$F28:$EE28)+SUMIF('SPACELOG 12 BP'!$F$2:$EE$2,Q$4,'SPACELOG 12 BP'!$F28:$EE28)</f>
        <v>0</v>
      </c>
      <c r="R28" s="14">
        <f t="shared" si="9"/>
        <v>3500</v>
      </c>
      <c r="S28" s="13">
        <f>SUMIF('reporting montigny'!$F$2:$EE$2,S$4,'reporting montigny'!$F28:$EE28)+SUMIF('reporting boissy'!$F$2:$EE$2,S$4,'reporting boissy'!$F28:$EE28)+SUMIF('reporting moussy'!$F$2:$EE$2,S$4,'reporting moussy'!$F28:$EE28)+SUMIF('reporting trappes'!$F$2:$EE$2,S$4,'reporting trappes'!$F28:$EE28)+SUMIF('SPACELOG 5 BP'!$F$2:$EE$2,S$4,'SPACELOG 5 BP'!$F28:$EE28)+SUMIF('SPACELOG 6 BP'!$F$2:$EE$2,S$4,'SPACELOG 6 BP'!$F28:$EE28)+SUMIF('SPACELOG 7 BP'!$F$2:$EE$2,S$4,'SPACELOG 7 BP'!$F28:$EE28)+SUMIF('SPACELOG 8 BP'!$F$2:$EE$2,S$4,'SPACELOG 8 BP'!$F28:$EE28)+SUMIF('SPACELOG 9 BP'!$F$2:$EE$2,S$4,'SPACELOG 9 BP'!$F28:$EE28)+SUMIF('SPACELOG 10 BP'!$F$2:$EE$2,S$4,'SPACELOG 10 BP'!$F28:$EE28)+SUMIF('SPACELOG 11 BP'!$F$2:$EE$2,S$4,'SPACELOG 11 BP'!$F28:$EE28)+SUMIF('SPACELOG 12 BP'!$F$2:$EE$2,S$4,'SPACELOG 12 BP'!$F28:$EE28)</f>
        <v>12600</v>
      </c>
      <c r="T28" s="13">
        <f>SUMIF('reporting montigny'!$F$2:$EE$2,T$4,'reporting montigny'!$F28:$EE28)+SUMIF('reporting boissy'!$F$2:$EE$2,T$4,'reporting boissy'!$F28:$EE28)+SUMIF('reporting moussy'!$F$2:$EE$2,T$4,'reporting moussy'!$F28:$EE28)+SUMIF('reporting trappes'!$F$2:$EE$2,T$4,'reporting trappes'!$F28:$EE28)+SUMIF('SPACELOG 5 BP'!$F$2:$EE$2,T$4,'SPACELOG 5 BP'!$F28:$EE28)+SUMIF('SPACELOG 6 BP'!$F$2:$EE$2,T$4,'SPACELOG 6 BP'!$F28:$EE28)+SUMIF('SPACELOG 7 BP'!$F$2:$EE$2,T$4,'SPACELOG 7 BP'!$F28:$EE28)+SUMIF('SPACELOG 8 BP'!$F$2:$EE$2,T$4,'SPACELOG 8 BP'!$F28:$EE28)+SUMIF('SPACELOG 9 BP'!$F$2:$EE$2,T$4,'SPACELOG 9 BP'!$F28:$EE28)+SUMIF('SPACELOG 10 BP'!$F$2:$EE$2,T$4,'SPACELOG 10 BP'!$F28:$EE28)+SUMIF('SPACELOG 11 BP'!$F$2:$EE$2,T$4,'SPACELOG 11 BP'!$F28:$EE28)+SUMIF('SPACELOG 12 BP'!$F$2:$EE$2,T$4,'SPACELOG 12 BP'!$F28:$EE28)</f>
        <v>0</v>
      </c>
      <c r="U28" s="13">
        <f>SUMIF('reporting montigny'!$F$2:$EE$2,U$4,'reporting montigny'!$F28:$EE28)+SUMIF('reporting boissy'!$F$2:$EE$2,U$4,'reporting boissy'!$F28:$EE28)+SUMIF('reporting moussy'!$F$2:$EE$2,U$4,'reporting moussy'!$F28:$EE28)+SUMIF('reporting trappes'!$F$2:$EE$2,U$4,'reporting trappes'!$F28:$EE28)+SUMIF('SPACELOG 5 BP'!$F$2:$EE$2,U$4,'SPACELOG 5 BP'!$F28:$EE28)+SUMIF('SPACELOG 6 BP'!$F$2:$EE$2,U$4,'SPACELOG 6 BP'!$F28:$EE28)+SUMIF('SPACELOG 7 BP'!$F$2:$EE$2,U$4,'SPACELOG 7 BP'!$F28:$EE28)+SUMIF('SPACELOG 8 BP'!$F$2:$EE$2,U$4,'SPACELOG 8 BP'!$F28:$EE28)+SUMIF('SPACELOG 9 BP'!$F$2:$EE$2,U$4,'SPACELOG 9 BP'!$F28:$EE28)+SUMIF('SPACELOG 10 BP'!$F$2:$EE$2,U$4,'SPACELOG 10 BP'!$F28:$EE28)+SUMIF('SPACELOG 11 BP'!$F$2:$EE$2,U$4,'SPACELOG 11 BP'!$F28:$EE28)+SUMIF('SPACELOG 12 BP'!$F$2:$EE$2,U$4,'SPACELOG 12 BP'!$F28:$EE28)</f>
        <v>4000</v>
      </c>
      <c r="V28" s="13">
        <f>SUMIF('reporting montigny'!$F$2:$EE$2,V$4,'reporting montigny'!$F28:$EE28)+SUMIF('reporting boissy'!$F$2:$EE$2,V$4,'reporting boissy'!$F28:$EE28)+SUMIF('reporting moussy'!$F$2:$EE$2,V$4,'reporting moussy'!$F28:$EE28)+SUMIF('reporting trappes'!$F$2:$EE$2,V$4,'reporting trappes'!$F28:$EE28)+SUMIF('SPACELOG 5 BP'!$F$2:$EE$2,V$4,'SPACELOG 5 BP'!$F28:$EE28)+SUMIF('SPACELOG 6 BP'!$F$2:$EE$2,V$4,'SPACELOG 6 BP'!$F28:$EE28)+SUMIF('SPACELOG 7 BP'!$F$2:$EE$2,V$4,'SPACELOG 7 BP'!$F28:$EE28)+SUMIF('SPACELOG 8 BP'!$F$2:$EE$2,V$4,'SPACELOG 8 BP'!$F28:$EE28)+SUMIF('SPACELOG 9 BP'!$F$2:$EE$2,V$4,'SPACELOG 9 BP'!$F28:$EE28)+SUMIF('SPACELOG 10 BP'!$F$2:$EE$2,V$4,'SPACELOG 10 BP'!$F28:$EE28)+SUMIF('SPACELOG 11 BP'!$F$2:$EE$2,V$4,'SPACELOG 11 BP'!$F28:$EE28)+SUMIF('SPACELOG 12 BP'!$F$2:$EE$2,V$4,'SPACELOG 12 BP'!$F28:$EE28)</f>
        <v>0</v>
      </c>
      <c r="W28" s="13">
        <f>SUMIF('reporting montigny'!$F$2:$EE$2,W$4,'reporting montigny'!$F28:$EE28)+SUMIF('reporting boissy'!$F$2:$EE$2,W$4,'reporting boissy'!$F28:$EE28)+SUMIF('reporting moussy'!$F$2:$EE$2,W$4,'reporting moussy'!$F28:$EE28)+SUMIF('reporting trappes'!$F$2:$EE$2,W$4,'reporting trappes'!$F28:$EE28)+SUMIF('SPACELOG 5 BP'!$F$2:$EE$2,W$4,'SPACELOG 5 BP'!$F28:$EE28)+SUMIF('SPACELOG 6 BP'!$F$2:$EE$2,W$4,'SPACELOG 6 BP'!$F28:$EE28)+SUMIF('SPACELOG 7 BP'!$F$2:$EE$2,W$4,'SPACELOG 7 BP'!$F28:$EE28)+SUMIF('SPACELOG 8 BP'!$F$2:$EE$2,W$4,'SPACELOG 8 BP'!$F28:$EE28)+SUMIF('SPACELOG 9 BP'!$F$2:$EE$2,W$4,'SPACELOG 9 BP'!$F28:$EE28)+SUMIF('SPACELOG 10 BP'!$F$2:$EE$2,W$4,'SPACELOG 10 BP'!$F28:$EE28)+SUMIF('SPACELOG 11 BP'!$F$2:$EE$2,W$4,'SPACELOG 11 BP'!$F28:$EE28)+SUMIF('SPACELOG 12 BP'!$F$2:$EE$2,W$4,'SPACELOG 12 BP'!$F28:$EE28)</f>
        <v>0</v>
      </c>
      <c r="X28" s="13">
        <f>SUMIF('reporting montigny'!$F$2:$EE$2,X$4,'reporting montigny'!$F28:$EE28)+SUMIF('reporting boissy'!$F$2:$EE$2,X$4,'reporting boissy'!$F28:$EE28)+SUMIF('reporting moussy'!$F$2:$EE$2,X$4,'reporting moussy'!$F28:$EE28)+SUMIF('reporting trappes'!$F$2:$EE$2,X$4,'reporting trappes'!$F28:$EE28)+SUMIF('SPACELOG 5 BP'!$F$2:$EE$2,X$4,'SPACELOG 5 BP'!$F28:$EE28)+SUMIF('SPACELOG 6 BP'!$F$2:$EE$2,X$4,'SPACELOG 6 BP'!$F28:$EE28)+SUMIF('SPACELOG 7 BP'!$F$2:$EE$2,X$4,'SPACELOG 7 BP'!$F28:$EE28)+SUMIF('SPACELOG 8 BP'!$F$2:$EE$2,X$4,'SPACELOG 8 BP'!$F28:$EE28)+SUMIF('SPACELOG 9 BP'!$F$2:$EE$2,X$4,'SPACELOG 9 BP'!$F28:$EE28)+SUMIF('SPACELOG 10 BP'!$F$2:$EE$2,X$4,'SPACELOG 10 BP'!$F28:$EE28)+SUMIF('SPACELOG 11 BP'!$F$2:$EE$2,X$4,'SPACELOG 11 BP'!$F28:$EE28)+SUMIF('SPACELOG 12 BP'!$F$2:$EE$2,X$4,'SPACELOG 12 BP'!$F28:$EE28)</f>
        <v>0</v>
      </c>
      <c r="Y28" s="13">
        <f>SUMIF('reporting montigny'!$F$2:$EE$2,Y$4,'reporting montigny'!$F28:$EE28)+SUMIF('reporting boissy'!$F$2:$EE$2,Y$4,'reporting boissy'!$F28:$EE28)+SUMIF('reporting moussy'!$F$2:$EE$2,Y$4,'reporting moussy'!$F28:$EE28)+SUMIF('reporting trappes'!$F$2:$EE$2,Y$4,'reporting trappes'!$F28:$EE28)+SUMIF('SPACELOG 5 BP'!$F$2:$EE$2,Y$4,'SPACELOG 5 BP'!$F28:$EE28)+SUMIF('SPACELOG 6 BP'!$F$2:$EE$2,Y$4,'SPACELOG 6 BP'!$F28:$EE28)+SUMIF('SPACELOG 7 BP'!$F$2:$EE$2,Y$4,'SPACELOG 7 BP'!$F28:$EE28)+SUMIF('SPACELOG 8 BP'!$F$2:$EE$2,Y$4,'SPACELOG 8 BP'!$F28:$EE28)+SUMIF('SPACELOG 9 BP'!$F$2:$EE$2,Y$4,'SPACELOG 9 BP'!$F28:$EE28)+SUMIF('SPACELOG 10 BP'!$F$2:$EE$2,Y$4,'SPACELOG 10 BP'!$F28:$EE28)+SUMIF('SPACELOG 11 BP'!$F$2:$EE$2,Y$4,'SPACELOG 11 BP'!$F28:$EE28)+SUMIF('SPACELOG 12 BP'!$F$2:$EE$2,Y$4,'SPACELOG 12 BP'!$F28:$EE28)</f>
        <v>0</v>
      </c>
      <c r="Z28" s="13">
        <f>SUMIF('reporting montigny'!$F$2:$EE$2,Z$4,'reporting montigny'!$F28:$EE28)+SUMIF('reporting boissy'!$F$2:$EE$2,Z$4,'reporting boissy'!$F28:$EE28)+SUMIF('reporting moussy'!$F$2:$EE$2,Z$4,'reporting moussy'!$F28:$EE28)+SUMIF('reporting trappes'!$F$2:$EE$2,Z$4,'reporting trappes'!$F28:$EE28)+SUMIF('SPACELOG 5 BP'!$F$2:$EE$2,Z$4,'SPACELOG 5 BP'!$F28:$EE28)+SUMIF('SPACELOG 6 BP'!$F$2:$EE$2,Z$4,'SPACELOG 6 BP'!$F28:$EE28)+SUMIF('SPACELOG 7 BP'!$F$2:$EE$2,Z$4,'SPACELOG 7 BP'!$F28:$EE28)+SUMIF('SPACELOG 8 BP'!$F$2:$EE$2,Z$4,'SPACELOG 8 BP'!$F28:$EE28)+SUMIF('SPACELOG 9 BP'!$F$2:$EE$2,Z$4,'SPACELOG 9 BP'!$F28:$EE28)+SUMIF('SPACELOG 10 BP'!$F$2:$EE$2,Z$4,'SPACELOG 10 BP'!$F28:$EE28)+SUMIF('SPACELOG 11 BP'!$F$2:$EE$2,Z$4,'SPACELOG 11 BP'!$F28:$EE28)+SUMIF('SPACELOG 12 BP'!$F$2:$EE$2,Z$4,'SPACELOG 12 BP'!$F28:$EE28)</f>
        <v>0</v>
      </c>
      <c r="AA28" s="13">
        <f>SUMIF('reporting montigny'!$F$2:$EE$2,AA$4,'reporting montigny'!$F28:$EE28)+SUMIF('reporting boissy'!$F$2:$EE$2,AA$4,'reporting boissy'!$F28:$EE28)+SUMIF('reporting moussy'!$F$2:$EE$2,AA$4,'reporting moussy'!$F28:$EE28)+SUMIF('reporting trappes'!$F$2:$EE$2,AA$4,'reporting trappes'!$F28:$EE28)+SUMIF('SPACELOG 5 BP'!$F$2:$EE$2,AA$4,'SPACELOG 5 BP'!$F28:$EE28)+SUMIF('SPACELOG 6 BP'!$F$2:$EE$2,AA$4,'SPACELOG 6 BP'!$F28:$EE28)+SUMIF('SPACELOG 7 BP'!$F$2:$EE$2,AA$4,'SPACELOG 7 BP'!$F28:$EE28)+SUMIF('SPACELOG 8 BP'!$F$2:$EE$2,AA$4,'SPACELOG 8 BP'!$F28:$EE28)+SUMIF('SPACELOG 9 BP'!$F$2:$EE$2,AA$4,'SPACELOG 9 BP'!$F28:$EE28)+SUMIF('SPACELOG 10 BP'!$F$2:$EE$2,AA$4,'SPACELOG 10 BP'!$F28:$EE28)+SUMIF('SPACELOG 11 BP'!$F$2:$EE$2,AA$4,'SPACELOG 11 BP'!$F28:$EE28)+SUMIF('SPACELOG 12 BP'!$F$2:$EE$2,AA$4,'SPACELOG 12 BP'!$F28:$EE28)</f>
        <v>0</v>
      </c>
      <c r="AB28" s="13">
        <f>SUMIF('reporting montigny'!$F$2:$EE$2,AB$4,'reporting montigny'!$F28:$EE28)+SUMIF('reporting boissy'!$F$2:$EE$2,AB$4,'reporting boissy'!$F28:$EE28)+SUMIF('reporting moussy'!$F$2:$EE$2,AB$4,'reporting moussy'!$F28:$EE28)+SUMIF('reporting trappes'!$F$2:$EE$2,AB$4,'reporting trappes'!$F28:$EE28)+SUMIF('SPACELOG 5 BP'!$F$2:$EE$2,AB$4,'SPACELOG 5 BP'!$F28:$EE28)+SUMIF('SPACELOG 6 BP'!$F$2:$EE$2,AB$4,'SPACELOG 6 BP'!$F28:$EE28)+SUMIF('SPACELOG 7 BP'!$F$2:$EE$2,AB$4,'SPACELOG 7 BP'!$F28:$EE28)+SUMIF('SPACELOG 8 BP'!$F$2:$EE$2,AB$4,'SPACELOG 8 BP'!$F28:$EE28)+SUMIF('SPACELOG 9 BP'!$F$2:$EE$2,AB$4,'SPACELOG 9 BP'!$F28:$EE28)+SUMIF('SPACELOG 10 BP'!$F$2:$EE$2,AB$4,'SPACELOG 10 BP'!$F28:$EE28)+SUMIF('SPACELOG 11 BP'!$F$2:$EE$2,AB$4,'SPACELOG 11 BP'!$F28:$EE28)+SUMIF('SPACELOG 12 BP'!$F$2:$EE$2,AB$4,'SPACELOG 12 BP'!$F28:$EE28)</f>
        <v>0</v>
      </c>
      <c r="AC28" s="13">
        <f>SUMIF('reporting montigny'!$F$2:$EE$2,AC$4,'reporting montigny'!$F28:$EE28)+SUMIF('reporting boissy'!$F$2:$EE$2,AC$4,'reporting boissy'!$F28:$EE28)+SUMIF('reporting moussy'!$F$2:$EE$2,AC$4,'reporting moussy'!$F28:$EE28)+SUMIF('reporting trappes'!$F$2:$EE$2,AC$4,'reporting trappes'!$F28:$EE28)+SUMIF('SPACELOG 5 BP'!$F$2:$EE$2,AC$4,'SPACELOG 5 BP'!$F28:$EE28)+SUMIF('SPACELOG 6 BP'!$F$2:$EE$2,AC$4,'SPACELOG 6 BP'!$F28:$EE28)+SUMIF('SPACELOG 7 BP'!$F$2:$EE$2,AC$4,'SPACELOG 7 BP'!$F28:$EE28)+SUMIF('SPACELOG 8 BP'!$F$2:$EE$2,AC$4,'SPACELOG 8 BP'!$F28:$EE28)+SUMIF('SPACELOG 9 BP'!$F$2:$EE$2,AC$4,'SPACELOG 9 BP'!$F28:$EE28)+SUMIF('SPACELOG 10 BP'!$F$2:$EE$2,AC$4,'SPACELOG 10 BP'!$F28:$EE28)+SUMIF('SPACELOG 11 BP'!$F$2:$EE$2,AC$4,'SPACELOG 11 BP'!$F28:$EE28)+SUMIF('SPACELOG 12 BP'!$F$2:$EE$2,AC$4,'SPACELOG 12 BP'!$F28:$EE28)</f>
        <v>0</v>
      </c>
      <c r="AD28" s="13">
        <f>SUMIF('reporting montigny'!$F$2:$EE$2,AD$4,'reporting montigny'!$F28:$EE28)+SUMIF('reporting boissy'!$F$2:$EE$2,AD$4,'reporting boissy'!$F28:$EE28)+SUMIF('reporting moussy'!$F$2:$EE$2,AD$4,'reporting moussy'!$F28:$EE28)+SUMIF('reporting trappes'!$F$2:$EE$2,AD$4,'reporting trappes'!$F28:$EE28)+SUMIF('SPACELOG 5 BP'!$F$2:$EE$2,AD$4,'SPACELOG 5 BP'!$F28:$EE28)+SUMIF('SPACELOG 6 BP'!$F$2:$EE$2,AD$4,'SPACELOG 6 BP'!$F28:$EE28)+SUMIF('SPACELOG 7 BP'!$F$2:$EE$2,AD$4,'SPACELOG 7 BP'!$F28:$EE28)+SUMIF('SPACELOG 8 BP'!$F$2:$EE$2,AD$4,'SPACELOG 8 BP'!$F28:$EE28)+SUMIF('SPACELOG 9 BP'!$F$2:$EE$2,AD$4,'SPACELOG 9 BP'!$F28:$EE28)+SUMIF('SPACELOG 10 BP'!$F$2:$EE$2,AD$4,'SPACELOG 10 BP'!$F28:$EE28)+SUMIF('SPACELOG 11 BP'!$F$2:$EE$2,AD$4,'SPACELOG 11 BP'!$F28:$EE28)+SUMIF('SPACELOG 12 BP'!$F$2:$EE$2,AD$4,'SPACELOG 12 BP'!$F28:$EE28)</f>
        <v>0</v>
      </c>
      <c r="AE28" s="14">
        <f t="shared" si="10"/>
        <v>16600</v>
      </c>
      <c r="AF28" s="13">
        <f>SUMIF('reporting montigny'!$F$2:$EE$2,AF$4,'reporting montigny'!$F28:$EE28)+SUMIF('reporting boissy'!$F$2:$EE$2,AF$4,'reporting boissy'!$F28:$EE28)+SUMIF('reporting moussy'!$F$2:$EE$2,AF$4,'reporting moussy'!$F28:$EE28)+SUMIF('reporting trappes'!$F$2:$EE$2,AF$4,'reporting trappes'!$F28:$EE28)+SUMIF('SPACELOG 5 BP'!$F$2:$EE$2,AF$4,'SPACELOG 5 BP'!$F28:$EE28)+SUMIF('SPACELOG 6 BP'!$F$2:$EE$2,AF$4,'SPACELOG 6 BP'!$F28:$EE28)+SUMIF('SPACELOG 7 BP'!$F$2:$EE$2,AF$4,'SPACELOG 7 BP'!$F28:$EE28)+SUMIF('SPACELOG 8 BP'!$F$2:$EE$2,AF$4,'SPACELOG 8 BP'!$F28:$EE28)+SUMIF('SPACELOG 9 BP'!$F$2:$EE$2,AF$4,'SPACELOG 9 BP'!$F28:$EE28)+SUMIF('SPACELOG 10 BP'!$F$2:$EE$2,AF$4,'SPACELOG 10 BP'!$F28:$EE28)+SUMIF('SPACELOG 11 BP'!$F$2:$EE$2,AF$4,'SPACELOG 11 BP'!$F28:$EE28)+SUMIF('SPACELOG 12 BP'!$F$2:$EE$2,AF$4,'SPACELOG 12 BP'!$F28:$EE28)</f>
        <v>0</v>
      </c>
      <c r="AG28" s="13">
        <f>SUMIF('reporting montigny'!$F$2:$EE$2,AG$4,'reporting montigny'!$F28:$EE28)+SUMIF('reporting boissy'!$F$2:$EE$2,AG$4,'reporting boissy'!$F28:$EE28)+SUMIF('reporting moussy'!$F$2:$EE$2,AG$4,'reporting moussy'!$F28:$EE28)+SUMIF('reporting trappes'!$F$2:$EE$2,AG$4,'reporting trappes'!$F28:$EE28)+SUMIF('SPACELOG 5 BP'!$F$2:$EE$2,AG$4,'SPACELOG 5 BP'!$F28:$EE28)+SUMIF('SPACELOG 6 BP'!$F$2:$EE$2,AG$4,'SPACELOG 6 BP'!$F28:$EE28)+SUMIF('SPACELOG 7 BP'!$F$2:$EE$2,AG$4,'SPACELOG 7 BP'!$F28:$EE28)+SUMIF('SPACELOG 8 BP'!$F$2:$EE$2,AG$4,'SPACELOG 8 BP'!$F28:$EE28)+SUMIF('SPACELOG 9 BP'!$F$2:$EE$2,AG$4,'SPACELOG 9 BP'!$F28:$EE28)+SUMIF('SPACELOG 10 BP'!$F$2:$EE$2,AG$4,'SPACELOG 10 BP'!$F28:$EE28)+SUMIF('SPACELOG 11 BP'!$F$2:$EE$2,AG$4,'SPACELOG 11 BP'!$F28:$EE28)+SUMIF('SPACELOG 12 BP'!$F$2:$EE$2,AG$4,'SPACELOG 12 BP'!$F28:$EE28)</f>
        <v>0</v>
      </c>
      <c r="AH28" s="13">
        <f>SUMIF('reporting montigny'!$F$2:$EE$2,AH$4,'reporting montigny'!$F28:$EE28)+SUMIF('reporting boissy'!$F$2:$EE$2,AH$4,'reporting boissy'!$F28:$EE28)+SUMIF('reporting moussy'!$F$2:$EE$2,AH$4,'reporting moussy'!$F28:$EE28)+SUMIF('reporting trappes'!$F$2:$EE$2,AH$4,'reporting trappes'!$F28:$EE28)+SUMIF('SPACELOG 5 BP'!$F$2:$EE$2,AH$4,'SPACELOG 5 BP'!$F28:$EE28)+SUMIF('SPACELOG 6 BP'!$F$2:$EE$2,AH$4,'SPACELOG 6 BP'!$F28:$EE28)+SUMIF('SPACELOG 7 BP'!$F$2:$EE$2,AH$4,'SPACELOG 7 BP'!$F28:$EE28)+SUMIF('SPACELOG 8 BP'!$F$2:$EE$2,AH$4,'SPACELOG 8 BP'!$F28:$EE28)+SUMIF('SPACELOG 9 BP'!$F$2:$EE$2,AH$4,'SPACELOG 9 BP'!$F28:$EE28)+SUMIF('SPACELOG 10 BP'!$F$2:$EE$2,AH$4,'SPACELOG 10 BP'!$F28:$EE28)+SUMIF('SPACELOG 11 BP'!$F$2:$EE$2,AH$4,'SPACELOG 11 BP'!$F28:$EE28)+SUMIF('SPACELOG 12 BP'!$F$2:$EE$2,AH$4,'SPACELOG 12 BP'!$F28:$EE28)</f>
        <v>0</v>
      </c>
      <c r="AI28" s="13">
        <f>SUMIF('reporting montigny'!$F$2:$EE$2,AI$4,'reporting montigny'!$F28:$EE28)+SUMIF('reporting boissy'!$F$2:$EE$2,AI$4,'reporting boissy'!$F28:$EE28)+SUMIF('reporting moussy'!$F$2:$EE$2,AI$4,'reporting moussy'!$F28:$EE28)+SUMIF('reporting trappes'!$F$2:$EE$2,AI$4,'reporting trappes'!$F28:$EE28)+SUMIF('SPACELOG 5 BP'!$F$2:$EE$2,AI$4,'SPACELOG 5 BP'!$F28:$EE28)+SUMIF('SPACELOG 6 BP'!$F$2:$EE$2,AI$4,'SPACELOG 6 BP'!$F28:$EE28)+SUMIF('SPACELOG 7 BP'!$F$2:$EE$2,AI$4,'SPACELOG 7 BP'!$F28:$EE28)+SUMIF('SPACELOG 8 BP'!$F$2:$EE$2,AI$4,'SPACELOG 8 BP'!$F28:$EE28)+SUMIF('SPACELOG 9 BP'!$F$2:$EE$2,AI$4,'SPACELOG 9 BP'!$F28:$EE28)+SUMIF('SPACELOG 10 BP'!$F$2:$EE$2,AI$4,'SPACELOG 10 BP'!$F28:$EE28)+SUMIF('SPACELOG 11 BP'!$F$2:$EE$2,AI$4,'SPACELOG 11 BP'!$F28:$EE28)+SUMIF('SPACELOG 12 BP'!$F$2:$EE$2,AI$4,'SPACELOG 12 BP'!$F28:$EE28)</f>
        <v>0</v>
      </c>
      <c r="AJ28" s="13">
        <f>SUMIF('reporting montigny'!$F$2:$EE$2,AJ$4,'reporting montigny'!$F28:$EE28)+SUMIF('reporting boissy'!$F$2:$EE$2,AJ$4,'reporting boissy'!$F28:$EE28)+SUMIF('reporting moussy'!$F$2:$EE$2,AJ$4,'reporting moussy'!$F28:$EE28)+SUMIF('reporting trappes'!$F$2:$EE$2,AJ$4,'reporting trappes'!$F28:$EE28)+SUMIF('SPACELOG 5 BP'!$F$2:$EE$2,AJ$4,'SPACELOG 5 BP'!$F28:$EE28)+SUMIF('SPACELOG 6 BP'!$F$2:$EE$2,AJ$4,'SPACELOG 6 BP'!$F28:$EE28)+SUMIF('SPACELOG 7 BP'!$F$2:$EE$2,AJ$4,'SPACELOG 7 BP'!$F28:$EE28)+SUMIF('SPACELOG 8 BP'!$F$2:$EE$2,AJ$4,'SPACELOG 8 BP'!$F28:$EE28)+SUMIF('SPACELOG 9 BP'!$F$2:$EE$2,AJ$4,'SPACELOG 9 BP'!$F28:$EE28)+SUMIF('SPACELOG 10 BP'!$F$2:$EE$2,AJ$4,'SPACELOG 10 BP'!$F28:$EE28)+SUMIF('SPACELOG 11 BP'!$F$2:$EE$2,AJ$4,'SPACELOG 11 BP'!$F28:$EE28)+SUMIF('SPACELOG 12 BP'!$F$2:$EE$2,AJ$4,'SPACELOG 12 BP'!$F28:$EE28)</f>
        <v>0</v>
      </c>
      <c r="AK28" s="13">
        <f>SUMIF('reporting montigny'!$F$2:$EE$2,AK$4,'reporting montigny'!$F28:$EE28)+SUMIF('reporting boissy'!$F$2:$EE$2,AK$4,'reporting boissy'!$F28:$EE28)+SUMIF('reporting moussy'!$F$2:$EE$2,AK$4,'reporting moussy'!$F28:$EE28)+SUMIF('reporting trappes'!$F$2:$EE$2,AK$4,'reporting trappes'!$F28:$EE28)+SUMIF('SPACELOG 5 BP'!$F$2:$EE$2,AK$4,'SPACELOG 5 BP'!$F28:$EE28)+SUMIF('SPACELOG 6 BP'!$F$2:$EE$2,AK$4,'SPACELOG 6 BP'!$F28:$EE28)+SUMIF('SPACELOG 7 BP'!$F$2:$EE$2,AK$4,'SPACELOG 7 BP'!$F28:$EE28)+SUMIF('SPACELOG 8 BP'!$F$2:$EE$2,AK$4,'SPACELOG 8 BP'!$F28:$EE28)+SUMIF('SPACELOG 9 BP'!$F$2:$EE$2,AK$4,'SPACELOG 9 BP'!$F28:$EE28)+SUMIF('SPACELOG 10 BP'!$F$2:$EE$2,AK$4,'SPACELOG 10 BP'!$F28:$EE28)+SUMIF('SPACELOG 11 BP'!$F$2:$EE$2,AK$4,'SPACELOG 11 BP'!$F28:$EE28)+SUMIF('SPACELOG 12 BP'!$F$2:$EE$2,AK$4,'SPACELOG 12 BP'!$F28:$EE28)</f>
        <v>0</v>
      </c>
      <c r="AL28" s="13">
        <f>SUMIF('reporting montigny'!$F$2:$EE$2,AL$4,'reporting montigny'!$F28:$EE28)+SUMIF('reporting boissy'!$F$2:$EE$2,AL$4,'reporting boissy'!$F28:$EE28)+SUMIF('reporting moussy'!$F$2:$EE$2,AL$4,'reporting moussy'!$F28:$EE28)+SUMIF('reporting trappes'!$F$2:$EE$2,AL$4,'reporting trappes'!$F28:$EE28)+SUMIF('SPACELOG 5 BP'!$F$2:$EE$2,AL$4,'SPACELOG 5 BP'!$F28:$EE28)+SUMIF('SPACELOG 6 BP'!$F$2:$EE$2,AL$4,'SPACELOG 6 BP'!$F28:$EE28)+SUMIF('SPACELOG 7 BP'!$F$2:$EE$2,AL$4,'SPACELOG 7 BP'!$F28:$EE28)+SUMIF('SPACELOG 8 BP'!$F$2:$EE$2,AL$4,'SPACELOG 8 BP'!$F28:$EE28)+SUMIF('SPACELOG 9 BP'!$F$2:$EE$2,AL$4,'SPACELOG 9 BP'!$F28:$EE28)+SUMIF('SPACELOG 10 BP'!$F$2:$EE$2,AL$4,'SPACELOG 10 BP'!$F28:$EE28)+SUMIF('SPACELOG 11 BP'!$F$2:$EE$2,AL$4,'SPACELOG 11 BP'!$F28:$EE28)+SUMIF('SPACELOG 12 BP'!$F$2:$EE$2,AL$4,'SPACELOG 12 BP'!$F28:$EE28)</f>
        <v>0</v>
      </c>
      <c r="AM28" s="13">
        <f>SUMIF('reporting montigny'!$F$2:$EE$2,AM$4,'reporting montigny'!$F28:$EE28)+SUMIF('reporting boissy'!$F$2:$EE$2,AM$4,'reporting boissy'!$F28:$EE28)+SUMIF('reporting moussy'!$F$2:$EE$2,AM$4,'reporting moussy'!$F28:$EE28)+SUMIF('reporting trappes'!$F$2:$EE$2,AM$4,'reporting trappes'!$F28:$EE28)+SUMIF('SPACELOG 5 BP'!$F$2:$EE$2,AM$4,'SPACELOG 5 BP'!$F28:$EE28)+SUMIF('SPACELOG 6 BP'!$F$2:$EE$2,AM$4,'SPACELOG 6 BP'!$F28:$EE28)+SUMIF('SPACELOG 7 BP'!$F$2:$EE$2,AM$4,'SPACELOG 7 BP'!$F28:$EE28)+SUMIF('SPACELOG 8 BP'!$F$2:$EE$2,AM$4,'SPACELOG 8 BP'!$F28:$EE28)+SUMIF('SPACELOG 9 BP'!$F$2:$EE$2,AM$4,'SPACELOG 9 BP'!$F28:$EE28)+SUMIF('SPACELOG 10 BP'!$F$2:$EE$2,AM$4,'SPACELOG 10 BP'!$F28:$EE28)+SUMIF('SPACELOG 11 BP'!$F$2:$EE$2,AM$4,'SPACELOG 11 BP'!$F28:$EE28)+SUMIF('SPACELOG 12 BP'!$F$2:$EE$2,AM$4,'SPACELOG 12 BP'!$F28:$EE28)</f>
        <v>0</v>
      </c>
      <c r="AN28" s="13">
        <f>SUMIF('reporting montigny'!$F$2:$EE$2,AN$4,'reporting montigny'!$F28:$EE28)+SUMIF('reporting boissy'!$F$2:$EE$2,AN$4,'reporting boissy'!$F28:$EE28)+SUMIF('reporting moussy'!$F$2:$EE$2,AN$4,'reporting moussy'!$F28:$EE28)+SUMIF('reporting trappes'!$F$2:$EE$2,AN$4,'reporting trappes'!$F28:$EE28)+SUMIF('SPACELOG 5 BP'!$F$2:$EE$2,AN$4,'SPACELOG 5 BP'!$F28:$EE28)+SUMIF('SPACELOG 6 BP'!$F$2:$EE$2,AN$4,'SPACELOG 6 BP'!$F28:$EE28)+SUMIF('SPACELOG 7 BP'!$F$2:$EE$2,AN$4,'SPACELOG 7 BP'!$F28:$EE28)+SUMIF('SPACELOG 8 BP'!$F$2:$EE$2,AN$4,'SPACELOG 8 BP'!$F28:$EE28)+SUMIF('SPACELOG 9 BP'!$F$2:$EE$2,AN$4,'SPACELOG 9 BP'!$F28:$EE28)+SUMIF('SPACELOG 10 BP'!$F$2:$EE$2,AN$4,'SPACELOG 10 BP'!$F28:$EE28)+SUMIF('SPACELOG 11 BP'!$F$2:$EE$2,AN$4,'SPACELOG 11 BP'!$F28:$EE28)+SUMIF('SPACELOG 12 BP'!$F$2:$EE$2,AN$4,'SPACELOG 12 BP'!$F28:$EE28)</f>
        <v>0</v>
      </c>
      <c r="AO28" s="13">
        <f>SUMIF('reporting montigny'!$F$2:$EE$2,AO$4,'reporting montigny'!$F28:$EE28)+SUMIF('reporting boissy'!$F$2:$EE$2,AO$4,'reporting boissy'!$F28:$EE28)+SUMIF('reporting moussy'!$F$2:$EE$2,AO$4,'reporting moussy'!$F28:$EE28)+SUMIF('reporting trappes'!$F$2:$EE$2,AO$4,'reporting trappes'!$F28:$EE28)+SUMIF('SPACELOG 5 BP'!$F$2:$EE$2,AO$4,'SPACELOG 5 BP'!$F28:$EE28)+SUMIF('SPACELOG 6 BP'!$F$2:$EE$2,AO$4,'SPACELOG 6 BP'!$F28:$EE28)+SUMIF('SPACELOG 7 BP'!$F$2:$EE$2,AO$4,'SPACELOG 7 BP'!$F28:$EE28)+SUMIF('SPACELOG 8 BP'!$F$2:$EE$2,AO$4,'SPACELOG 8 BP'!$F28:$EE28)+SUMIF('SPACELOG 9 BP'!$F$2:$EE$2,AO$4,'SPACELOG 9 BP'!$F28:$EE28)+SUMIF('SPACELOG 10 BP'!$F$2:$EE$2,AO$4,'SPACELOG 10 BP'!$F28:$EE28)+SUMIF('SPACELOG 11 BP'!$F$2:$EE$2,AO$4,'SPACELOG 11 BP'!$F28:$EE28)+SUMIF('SPACELOG 12 BP'!$F$2:$EE$2,AO$4,'SPACELOG 12 BP'!$F28:$EE28)</f>
        <v>0</v>
      </c>
      <c r="AP28" s="13">
        <f>SUMIF('reporting montigny'!$F$2:$EE$2,AP$4,'reporting montigny'!$F28:$EE28)+SUMIF('reporting boissy'!$F$2:$EE$2,AP$4,'reporting boissy'!$F28:$EE28)+SUMIF('reporting moussy'!$F$2:$EE$2,AP$4,'reporting moussy'!$F28:$EE28)+SUMIF('reporting trappes'!$F$2:$EE$2,AP$4,'reporting trappes'!$F28:$EE28)+SUMIF('SPACELOG 5 BP'!$F$2:$EE$2,AP$4,'SPACELOG 5 BP'!$F28:$EE28)+SUMIF('SPACELOG 6 BP'!$F$2:$EE$2,AP$4,'SPACELOG 6 BP'!$F28:$EE28)+SUMIF('SPACELOG 7 BP'!$F$2:$EE$2,AP$4,'SPACELOG 7 BP'!$F28:$EE28)+SUMIF('SPACELOG 8 BP'!$F$2:$EE$2,AP$4,'SPACELOG 8 BP'!$F28:$EE28)+SUMIF('SPACELOG 9 BP'!$F$2:$EE$2,AP$4,'SPACELOG 9 BP'!$F28:$EE28)+SUMIF('SPACELOG 10 BP'!$F$2:$EE$2,AP$4,'SPACELOG 10 BP'!$F28:$EE28)+SUMIF('SPACELOG 11 BP'!$F$2:$EE$2,AP$4,'SPACELOG 11 BP'!$F28:$EE28)+SUMIF('SPACELOG 12 BP'!$F$2:$EE$2,AP$4,'SPACELOG 12 BP'!$F28:$EE28)</f>
        <v>0</v>
      </c>
      <c r="AQ28" s="13">
        <f>SUMIF('reporting montigny'!$F$2:$EE$2,AQ$4,'reporting montigny'!$F28:$EE28)+SUMIF('reporting boissy'!$F$2:$EE$2,AQ$4,'reporting boissy'!$F28:$EE28)+SUMIF('reporting moussy'!$F$2:$EE$2,AQ$4,'reporting moussy'!$F28:$EE28)+SUMIF('reporting trappes'!$F$2:$EE$2,AQ$4,'reporting trappes'!$F28:$EE28)+SUMIF('SPACELOG 5 BP'!$F$2:$EE$2,AQ$4,'SPACELOG 5 BP'!$F28:$EE28)+SUMIF('SPACELOG 6 BP'!$F$2:$EE$2,AQ$4,'SPACELOG 6 BP'!$F28:$EE28)+SUMIF('SPACELOG 7 BP'!$F$2:$EE$2,AQ$4,'SPACELOG 7 BP'!$F28:$EE28)+SUMIF('SPACELOG 8 BP'!$F$2:$EE$2,AQ$4,'SPACELOG 8 BP'!$F28:$EE28)+SUMIF('SPACELOG 9 BP'!$F$2:$EE$2,AQ$4,'SPACELOG 9 BP'!$F28:$EE28)+SUMIF('SPACELOG 10 BP'!$F$2:$EE$2,AQ$4,'SPACELOG 10 BP'!$F28:$EE28)+SUMIF('SPACELOG 11 BP'!$F$2:$EE$2,AQ$4,'SPACELOG 11 BP'!$F28:$EE28)+SUMIF('SPACELOG 12 BP'!$F$2:$EE$2,AQ$4,'SPACELOG 12 BP'!$F28:$EE28)</f>
        <v>0</v>
      </c>
      <c r="AR28" s="14">
        <f t="shared" si="11"/>
        <v>0</v>
      </c>
      <c r="AS28" s="13">
        <f>SUMIF('reporting montigny'!$F$2:$EE$2,AS$4,'reporting montigny'!$F28:$EE28)+SUMIF('reporting boissy'!$F$2:$EE$2,AS$4,'reporting boissy'!$F28:$EE28)+SUMIF('reporting moussy'!$F$2:$EE$2,AS$4,'reporting moussy'!$F28:$EE28)+SUMIF('reporting trappes'!$F$2:$EE$2,AS$4,'reporting trappes'!$F28:$EE28)+SUMIF('SPACELOG 5 BP'!$F$2:$EE$2,AS$4,'SPACELOG 5 BP'!$F28:$EE28)+SUMIF('SPACELOG 6 BP'!$F$2:$EE$2,AS$4,'SPACELOG 6 BP'!$F28:$EE28)+SUMIF('SPACELOG 7 BP'!$F$2:$EE$2,AS$4,'SPACELOG 7 BP'!$F28:$EE28)+SUMIF('SPACELOG 8 BP'!$F$2:$EE$2,AS$4,'SPACELOG 8 BP'!$F28:$EE28)+SUMIF('SPACELOG 9 BP'!$F$2:$EE$2,AS$4,'SPACELOG 9 BP'!$F28:$EE28)+SUMIF('SPACELOG 10 BP'!$F$2:$EE$2,AS$4,'SPACELOG 10 BP'!$F28:$EE28)+SUMIF('SPACELOG 11 BP'!$F$2:$EE$2,AS$4,'SPACELOG 11 BP'!$F28:$EE28)+SUMIF('SPACELOG 12 BP'!$F$2:$EE$2,AS$4,'SPACELOG 12 BP'!$F28:$EE28)</f>
        <v>0</v>
      </c>
      <c r="AT28" s="13">
        <f>SUMIF('reporting montigny'!$F$2:$EE$2,AT$4,'reporting montigny'!$F28:$EE28)+SUMIF('reporting boissy'!$F$2:$EE$2,AT$4,'reporting boissy'!$F28:$EE28)+SUMIF('reporting moussy'!$F$2:$EE$2,AT$4,'reporting moussy'!$F28:$EE28)+SUMIF('reporting trappes'!$F$2:$EE$2,AT$4,'reporting trappes'!$F28:$EE28)+SUMIF('SPACELOG 5 BP'!$F$2:$EE$2,AT$4,'SPACELOG 5 BP'!$F28:$EE28)+SUMIF('SPACELOG 6 BP'!$F$2:$EE$2,AT$4,'SPACELOG 6 BP'!$F28:$EE28)+SUMIF('SPACELOG 7 BP'!$F$2:$EE$2,AT$4,'SPACELOG 7 BP'!$F28:$EE28)+SUMIF('SPACELOG 8 BP'!$F$2:$EE$2,AT$4,'SPACELOG 8 BP'!$F28:$EE28)+SUMIF('SPACELOG 9 BP'!$F$2:$EE$2,AT$4,'SPACELOG 9 BP'!$F28:$EE28)+SUMIF('SPACELOG 10 BP'!$F$2:$EE$2,AT$4,'SPACELOG 10 BP'!$F28:$EE28)+SUMIF('SPACELOG 11 BP'!$F$2:$EE$2,AT$4,'SPACELOG 11 BP'!$F28:$EE28)+SUMIF('SPACELOG 12 BP'!$F$2:$EE$2,AT$4,'SPACELOG 12 BP'!$F28:$EE28)</f>
        <v>0</v>
      </c>
      <c r="AU28" s="13">
        <f>SUMIF('reporting montigny'!$F$2:$EE$2,AU$4,'reporting montigny'!$F28:$EE28)+SUMIF('reporting boissy'!$F$2:$EE$2,AU$4,'reporting boissy'!$F28:$EE28)+SUMIF('reporting moussy'!$F$2:$EE$2,AU$4,'reporting moussy'!$F28:$EE28)+SUMIF('reporting trappes'!$F$2:$EE$2,AU$4,'reporting trappes'!$F28:$EE28)+SUMIF('SPACELOG 5 BP'!$F$2:$EE$2,AU$4,'SPACELOG 5 BP'!$F28:$EE28)+SUMIF('SPACELOG 6 BP'!$F$2:$EE$2,AU$4,'SPACELOG 6 BP'!$F28:$EE28)+SUMIF('SPACELOG 7 BP'!$F$2:$EE$2,AU$4,'SPACELOG 7 BP'!$F28:$EE28)+SUMIF('SPACELOG 8 BP'!$F$2:$EE$2,AU$4,'SPACELOG 8 BP'!$F28:$EE28)+SUMIF('SPACELOG 9 BP'!$F$2:$EE$2,AU$4,'SPACELOG 9 BP'!$F28:$EE28)+SUMIF('SPACELOG 10 BP'!$F$2:$EE$2,AU$4,'SPACELOG 10 BP'!$F28:$EE28)+SUMIF('SPACELOG 11 BP'!$F$2:$EE$2,AU$4,'SPACELOG 11 BP'!$F28:$EE28)+SUMIF('SPACELOG 12 BP'!$F$2:$EE$2,AU$4,'SPACELOG 12 BP'!$F28:$EE28)</f>
        <v>0</v>
      </c>
      <c r="AV28" s="13">
        <f>SUMIF('reporting montigny'!$F$2:$EE$2,AV$4,'reporting montigny'!$F28:$EE28)+SUMIF('reporting boissy'!$F$2:$EE$2,AV$4,'reporting boissy'!$F28:$EE28)+SUMIF('reporting moussy'!$F$2:$EE$2,AV$4,'reporting moussy'!$F28:$EE28)+SUMIF('reporting trappes'!$F$2:$EE$2,AV$4,'reporting trappes'!$F28:$EE28)+SUMIF('SPACELOG 5 BP'!$F$2:$EE$2,AV$4,'SPACELOG 5 BP'!$F28:$EE28)+SUMIF('SPACELOG 6 BP'!$F$2:$EE$2,AV$4,'SPACELOG 6 BP'!$F28:$EE28)+SUMIF('SPACELOG 7 BP'!$F$2:$EE$2,AV$4,'SPACELOG 7 BP'!$F28:$EE28)+SUMIF('SPACELOG 8 BP'!$F$2:$EE$2,AV$4,'SPACELOG 8 BP'!$F28:$EE28)+SUMIF('SPACELOG 9 BP'!$F$2:$EE$2,AV$4,'SPACELOG 9 BP'!$F28:$EE28)+SUMIF('SPACELOG 10 BP'!$F$2:$EE$2,AV$4,'SPACELOG 10 BP'!$F28:$EE28)+SUMIF('SPACELOG 11 BP'!$F$2:$EE$2,AV$4,'SPACELOG 11 BP'!$F28:$EE28)+SUMIF('SPACELOG 12 BP'!$F$2:$EE$2,AV$4,'SPACELOG 12 BP'!$F28:$EE28)</f>
        <v>0</v>
      </c>
      <c r="AW28" s="13">
        <f>SUMIF('reporting montigny'!$F$2:$EE$2,AW$4,'reporting montigny'!$F28:$EE28)+SUMIF('reporting boissy'!$F$2:$EE$2,AW$4,'reporting boissy'!$F28:$EE28)+SUMIF('reporting moussy'!$F$2:$EE$2,AW$4,'reporting moussy'!$F28:$EE28)+SUMIF('reporting trappes'!$F$2:$EE$2,AW$4,'reporting trappes'!$F28:$EE28)+SUMIF('SPACELOG 5 BP'!$F$2:$EE$2,AW$4,'SPACELOG 5 BP'!$F28:$EE28)+SUMIF('SPACELOG 6 BP'!$F$2:$EE$2,AW$4,'SPACELOG 6 BP'!$F28:$EE28)+SUMIF('SPACELOG 7 BP'!$F$2:$EE$2,AW$4,'SPACELOG 7 BP'!$F28:$EE28)+SUMIF('SPACELOG 8 BP'!$F$2:$EE$2,AW$4,'SPACELOG 8 BP'!$F28:$EE28)+SUMIF('SPACELOG 9 BP'!$F$2:$EE$2,AW$4,'SPACELOG 9 BP'!$F28:$EE28)+SUMIF('SPACELOG 10 BP'!$F$2:$EE$2,AW$4,'SPACELOG 10 BP'!$F28:$EE28)+SUMIF('SPACELOG 11 BP'!$F$2:$EE$2,AW$4,'SPACELOG 11 BP'!$F28:$EE28)+SUMIF('SPACELOG 12 BP'!$F$2:$EE$2,AW$4,'SPACELOG 12 BP'!$F28:$EE28)</f>
        <v>0</v>
      </c>
      <c r="AX28" s="13">
        <f>SUMIF('reporting montigny'!$F$2:$EE$2,AX$4,'reporting montigny'!$F28:$EE28)+SUMIF('reporting boissy'!$F$2:$EE$2,AX$4,'reporting boissy'!$F28:$EE28)+SUMIF('reporting moussy'!$F$2:$EE$2,AX$4,'reporting moussy'!$F28:$EE28)+SUMIF('reporting trappes'!$F$2:$EE$2,AX$4,'reporting trappes'!$F28:$EE28)+SUMIF('SPACELOG 5 BP'!$F$2:$EE$2,AX$4,'SPACELOG 5 BP'!$F28:$EE28)+SUMIF('SPACELOG 6 BP'!$F$2:$EE$2,AX$4,'SPACELOG 6 BP'!$F28:$EE28)+SUMIF('SPACELOG 7 BP'!$F$2:$EE$2,AX$4,'SPACELOG 7 BP'!$F28:$EE28)+SUMIF('SPACELOG 8 BP'!$F$2:$EE$2,AX$4,'SPACELOG 8 BP'!$F28:$EE28)+SUMIF('SPACELOG 9 BP'!$F$2:$EE$2,AX$4,'SPACELOG 9 BP'!$F28:$EE28)+SUMIF('SPACELOG 10 BP'!$F$2:$EE$2,AX$4,'SPACELOG 10 BP'!$F28:$EE28)+SUMIF('SPACELOG 11 BP'!$F$2:$EE$2,AX$4,'SPACELOG 11 BP'!$F28:$EE28)+SUMIF('SPACELOG 12 BP'!$F$2:$EE$2,AX$4,'SPACELOG 12 BP'!$F28:$EE28)</f>
        <v>0</v>
      </c>
      <c r="AY28" s="13">
        <f>SUMIF('reporting montigny'!$F$2:$EE$2,AY$4,'reporting montigny'!$F28:$EE28)+SUMIF('reporting boissy'!$F$2:$EE$2,AY$4,'reporting boissy'!$F28:$EE28)+SUMIF('reporting moussy'!$F$2:$EE$2,AY$4,'reporting moussy'!$F28:$EE28)+SUMIF('reporting trappes'!$F$2:$EE$2,AY$4,'reporting trappes'!$F28:$EE28)+SUMIF('SPACELOG 5 BP'!$F$2:$EE$2,AY$4,'SPACELOG 5 BP'!$F28:$EE28)+SUMIF('SPACELOG 6 BP'!$F$2:$EE$2,AY$4,'SPACELOG 6 BP'!$F28:$EE28)+SUMIF('SPACELOG 7 BP'!$F$2:$EE$2,AY$4,'SPACELOG 7 BP'!$F28:$EE28)+SUMIF('SPACELOG 8 BP'!$F$2:$EE$2,AY$4,'SPACELOG 8 BP'!$F28:$EE28)+SUMIF('SPACELOG 9 BP'!$F$2:$EE$2,AY$4,'SPACELOG 9 BP'!$F28:$EE28)+SUMIF('SPACELOG 10 BP'!$F$2:$EE$2,AY$4,'SPACELOG 10 BP'!$F28:$EE28)+SUMIF('SPACELOG 11 BP'!$F$2:$EE$2,AY$4,'SPACELOG 11 BP'!$F28:$EE28)+SUMIF('SPACELOG 12 BP'!$F$2:$EE$2,AY$4,'SPACELOG 12 BP'!$F28:$EE28)</f>
        <v>0</v>
      </c>
      <c r="AZ28" s="13">
        <f>SUMIF('reporting montigny'!$F$2:$EE$2,AZ$4,'reporting montigny'!$F28:$EE28)+SUMIF('reporting boissy'!$F$2:$EE$2,AZ$4,'reporting boissy'!$F28:$EE28)+SUMIF('reporting moussy'!$F$2:$EE$2,AZ$4,'reporting moussy'!$F28:$EE28)+SUMIF('reporting trappes'!$F$2:$EE$2,AZ$4,'reporting trappes'!$F28:$EE28)+SUMIF('SPACELOG 5 BP'!$F$2:$EE$2,AZ$4,'SPACELOG 5 BP'!$F28:$EE28)+SUMIF('SPACELOG 6 BP'!$F$2:$EE$2,AZ$4,'SPACELOG 6 BP'!$F28:$EE28)+SUMIF('SPACELOG 7 BP'!$F$2:$EE$2,AZ$4,'SPACELOG 7 BP'!$F28:$EE28)+SUMIF('SPACELOG 8 BP'!$F$2:$EE$2,AZ$4,'SPACELOG 8 BP'!$F28:$EE28)+SUMIF('SPACELOG 9 BP'!$F$2:$EE$2,AZ$4,'SPACELOG 9 BP'!$F28:$EE28)+SUMIF('SPACELOG 10 BP'!$F$2:$EE$2,AZ$4,'SPACELOG 10 BP'!$F28:$EE28)+SUMIF('SPACELOG 11 BP'!$F$2:$EE$2,AZ$4,'SPACELOG 11 BP'!$F28:$EE28)+SUMIF('SPACELOG 12 BP'!$F$2:$EE$2,AZ$4,'SPACELOG 12 BP'!$F28:$EE28)</f>
        <v>0</v>
      </c>
      <c r="BA28" s="13">
        <f>SUMIF('reporting montigny'!$F$2:$EE$2,BA$4,'reporting montigny'!$F28:$EE28)+SUMIF('reporting boissy'!$F$2:$EE$2,BA$4,'reporting boissy'!$F28:$EE28)+SUMIF('reporting moussy'!$F$2:$EE$2,BA$4,'reporting moussy'!$F28:$EE28)+SUMIF('reporting trappes'!$F$2:$EE$2,BA$4,'reporting trappes'!$F28:$EE28)+SUMIF('SPACELOG 5 BP'!$F$2:$EE$2,BA$4,'SPACELOG 5 BP'!$F28:$EE28)+SUMIF('SPACELOG 6 BP'!$F$2:$EE$2,BA$4,'SPACELOG 6 BP'!$F28:$EE28)+SUMIF('SPACELOG 7 BP'!$F$2:$EE$2,BA$4,'SPACELOG 7 BP'!$F28:$EE28)+SUMIF('SPACELOG 8 BP'!$F$2:$EE$2,BA$4,'SPACELOG 8 BP'!$F28:$EE28)+SUMIF('SPACELOG 9 BP'!$F$2:$EE$2,BA$4,'SPACELOG 9 BP'!$F28:$EE28)+SUMIF('SPACELOG 10 BP'!$F$2:$EE$2,BA$4,'SPACELOG 10 BP'!$F28:$EE28)+SUMIF('SPACELOG 11 BP'!$F$2:$EE$2,BA$4,'SPACELOG 11 BP'!$F28:$EE28)+SUMIF('SPACELOG 12 BP'!$F$2:$EE$2,BA$4,'SPACELOG 12 BP'!$F28:$EE28)</f>
        <v>0</v>
      </c>
      <c r="BB28" s="13">
        <f>SUMIF('reporting montigny'!$F$2:$EE$2,BB$4,'reporting montigny'!$F28:$EE28)+SUMIF('reporting boissy'!$F$2:$EE$2,BB$4,'reporting boissy'!$F28:$EE28)+SUMIF('reporting moussy'!$F$2:$EE$2,BB$4,'reporting moussy'!$F28:$EE28)+SUMIF('reporting trappes'!$F$2:$EE$2,BB$4,'reporting trappes'!$F28:$EE28)+SUMIF('SPACELOG 5 BP'!$F$2:$EE$2,BB$4,'SPACELOG 5 BP'!$F28:$EE28)+SUMIF('SPACELOG 6 BP'!$F$2:$EE$2,BB$4,'SPACELOG 6 BP'!$F28:$EE28)+SUMIF('SPACELOG 7 BP'!$F$2:$EE$2,BB$4,'SPACELOG 7 BP'!$F28:$EE28)+SUMIF('SPACELOG 8 BP'!$F$2:$EE$2,BB$4,'SPACELOG 8 BP'!$F28:$EE28)+SUMIF('SPACELOG 9 BP'!$F$2:$EE$2,BB$4,'SPACELOG 9 BP'!$F28:$EE28)+SUMIF('SPACELOG 10 BP'!$F$2:$EE$2,BB$4,'SPACELOG 10 BP'!$F28:$EE28)+SUMIF('SPACELOG 11 BP'!$F$2:$EE$2,BB$4,'SPACELOG 11 BP'!$F28:$EE28)+SUMIF('SPACELOG 12 BP'!$F$2:$EE$2,BB$4,'SPACELOG 12 BP'!$F28:$EE28)</f>
        <v>0</v>
      </c>
      <c r="BC28" s="13">
        <f>SUMIF('reporting montigny'!$F$2:$EE$2,BC$4,'reporting montigny'!$F28:$EE28)+SUMIF('reporting boissy'!$F$2:$EE$2,BC$4,'reporting boissy'!$F28:$EE28)+SUMIF('reporting moussy'!$F$2:$EE$2,BC$4,'reporting moussy'!$F28:$EE28)+SUMIF('reporting trappes'!$F$2:$EE$2,BC$4,'reporting trappes'!$F28:$EE28)+SUMIF('SPACELOG 5 BP'!$F$2:$EE$2,BC$4,'SPACELOG 5 BP'!$F28:$EE28)+SUMIF('SPACELOG 6 BP'!$F$2:$EE$2,BC$4,'SPACELOG 6 BP'!$F28:$EE28)+SUMIF('SPACELOG 7 BP'!$F$2:$EE$2,BC$4,'SPACELOG 7 BP'!$F28:$EE28)+SUMIF('SPACELOG 8 BP'!$F$2:$EE$2,BC$4,'SPACELOG 8 BP'!$F28:$EE28)+SUMIF('SPACELOG 9 BP'!$F$2:$EE$2,BC$4,'SPACELOG 9 BP'!$F28:$EE28)+SUMIF('SPACELOG 10 BP'!$F$2:$EE$2,BC$4,'SPACELOG 10 BP'!$F28:$EE28)+SUMIF('SPACELOG 11 BP'!$F$2:$EE$2,BC$4,'SPACELOG 11 BP'!$F28:$EE28)+SUMIF('SPACELOG 12 BP'!$F$2:$EE$2,BC$4,'SPACELOG 12 BP'!$F28:$EE28)</f>
        <v>0</v>
      </c>
      <c r="BD28" s="13">
        <f>SUMIF('reporting montigny'!$F$2:$EE$2,BD$4,'reporting montigny'!$F28:$EE28)+SUMIF('reporting boissy'!$F$2:$EE$2,BD$4,'reporting boissy'!$F28:$EE28)+SUMIF('reporting moussy'!$F$2:$EE$2,BD$4,'reporting moussy'!$F28:$EE28)+SUMIF('reporting trappes'!$F$2:$EE$2,BD$4,'reporting trappes'!$F28:$EE28)+SUMIF('SPACELOG 5 BP'!$F$2:$EE$2,BD$4,'SPACELOG 5 BP'!$F28:$EE28)+SUMIF('SPACELOG 6 BP'!$F$2:$EE$2,BD$4,'SPACELOG 6 BP'!$F28:$EE28)+SUMIF('SPACELOG 7 BP'!$F$2:$EE$2,BD$4,'SPACELOG 7 BP'!$F28:$EE28)+SUMIF('SPACELOG 8 BP'!$F$2:$EE$2,BD$4,'SPACELOG 8 BP'!$F28:$EE28)+SUMIF('SPACELOG 9 BP'!$F$2:$EE$2,BD$4,'SPACELOG 9 BP'!$F28:$EE28)+SUMIF('SPACELOG 10 BP'!$F$2:$EE$2,BD$4,'SPACELOG 10 BP'!$F28:$EE28)+SUMIF('SPACELOG 11 BP'!$F$2:$EE$2,BD$4,'SPACELOG 11 BP'!$F28:$EE28)+SUMIF('SPACELOG 12 BP'!$F$2:$EE$2,BD$4,'SPACELOG 12 BP'!$F28:$EE28)</f>
        <v>0</v>
      </c>
      <c r="BE28" s="14">
        <f t="shared" si="12"/>
        <v>0</v>
      </c>
      <c r="BF28" s="13">
        <f>SUMIF('reporting montigny'!$F$2:$EE$2,BF$4,'reporting montigny'!$F28:$EE28)+SUMIF('reporting boissy'!$F$2:$EE$2,BF$4,'reporting boissy'!$F28:$EE28)+SUMIF('reporting moussy'!$F$2:$EE$2,BF$4,'reporting moussy'!$F28:$EE28)+SUMIF('reporting trappes'!$F$2:$EE$2,BF$4,'reporting trappes'!$F28:$EE28)+SUMIF('SPACELOG 5 BP'!$F$2:$EE$2,BF$4,'SPACELOG 5 BP'!$F28:$EE28)+SUMIF('SPACELOG 6 BP'!$F$2:$EE$2,BF$4,'SPACELOG 6 BP'!$F28:$EE28)+SUMIF('SPACELOG 7 BP'!$F$2:$EE$2,BF$4,'SPACELOG 7 BP'!$F28:$EE28)+SUMIF('SPACELOG 8 BP'!$F$2:$EE$2,BF$4,'SPACELOG 8 BP'!$F28:$EE28)+SUMIF('SPACELOG 9 BP'!$F$2:$EE$2,BF$4,'SPACELOG 9 BP'!$F28:$EE28)+SUMIF('SPACELOG 10 BP'!$F$2:$EE$2,BF$4,'SPACELOG 10 BP'!$F28:$EE28)+SUMIF('SPACELOG 11 BP'!$F$2:$EE$2,BF$4,'SPACELOG 11 BP'!$F28:$EE28)+SUMIF('SPACELOG 12 BP'!$F$2:$EE$2,BF$4,'SPACELOG 12 BP'!$F28:$EE28)</f>
        <v>0</v>
      </c>
      <c r="BG28" s="13">
        <f>SUMIF('reporting montigny'!$F$2:$EE$2,BG$4,'reporting montigny'!$F28:$EE28)+SUMIF('reporting boissy'!$F$2:$EE$2,BG$4,'reporting boissy'!$F28:$EE28)+SUMIF('reporting moussy'!$F$2:$EE$2,BG$4,'reporting moussy'!$F28:$EE28)+SUMIF('reporting trappes'!$F$2:$EE$2,BG$4,'reporting trappes'!$F28:$EE28)+SUMIF('SPACELOG 5 BP'!$F$2:$EE$2,BG$4,'SPACELOG 5 BP'!$F28:$EE28)+SUMIF('SPACELOG 6 BP'!$F$2:$EE$2,BG$4,'SPACELOG 6 BP'!$F28:$EE28)+SUMIF('SPACELOG 7 BP'!$F$2:$EE$2,BG$4,'SPACELOG 7 BP'!$F28:$EE28)+SUMIF('SPACELOG 8 BP'!$F$2:$EE$2,BG$4,'SPACELOG 8 BP'!$F28:$EE28)+SUMIF('SPACELOG 9 BP'!$F$2:$EE$2,BG$4,'SPACELOG 9 BP'!$F28:$EE28)+SUMIF('SPACELOG 10 BP'!$F$2:$EE$2,BG$4,'SPACELOG 10 BP'!$F28:$EE28)+SUMIF('SPACELOG 11 BP'!$F$2:$EE$2,BG$4,'SPACELOG 11 BP'!$F28:$EE28)+SUMIF('SPACELOG 12 BP'!$F$2:$EE$2,BG$4,'SPACELOG 12 BP'!$F28:$EE28)</f>
        <v>0</v>
      </c>
      <c r="BH28" s="13">
        <f>SUMIF('reporting montigny'!$F$2:$EE$2,BH$4,'reporting montigny'!$F28:$EE28)+SUMIF('reporting boissy'!$F$2:$EE$2,BH$4,'reporting boissy'!$F28:$EE28)+SUMIF('reporting moussy'!$F$2:$EE$2,BH$4,'reporting moussy'!$F28:$EE28)+SUMIF('reporting trappes'!$F$2:$EE$2,BH$4,'reporting trappes'!$F28:$EE28)+SUMIF('SPACELOG 5 BP'!$F$2:$EE$2,BH$4,'SPACELOG 5 BP'!$F28:$EE28)+SUMIF('SPACELOG 6 BP'!$F$2:$EE$2,BH$4,'SPACELOG 6 BP'!$F28:$EE28)+SUMIF('SPACELOG 7 BP'!$F$2:$EE$2,BH$4,'SPACELOG 7 BP'!$F28:$EE28)+SUMIF('SPACELOG 8 BP'!$F$2:$EE$2,BH$4,'SPACELOG 8 BP'!$F28:$EE28)+SUMIF('SPACELOG 9 BP'!$F$2:$EE$2,BH$4,'SPACELOG 9 BP'!$F28:$EE28)+SUMIF('SPACELOG 10 BP'!$F$2:$EE$2,BH$4,'SPACELOG 10 BP'!$F28:$EE28)+SUMIF('SPACELOG 11 BP'!$F$2:$EE$2,BH$4,'SPACELOG 11 BP'!$F28:$EE28)+SUMIF('SPACELOG 12 BP'!$F$2:$EE$2,BH$4,'SPACELOG 12 BP'!$F28:$EE28)</f>
        <v>0</v>
      </c>
      <c r="BI28" s="13">
        <f>SUMIF('reporting montigny'!$F$2:$EE$2,BI$4,'reporting montigny'!$F28:$EE28)+SUMIF('reporting boissy'!$F$2:$EE$2,BI$4,'reporting boissy'!$F28:$EE28)+SUMIF('reporting moussy'!$F$2:$EE$2,BI$4,'reporting moussy'!$F28:$EE28)+SUMIF('reporting trappes'!$F$2:$EE$2,BI$4,'reporting trappes'!$F28:$EE28)+SUMIF('SPACELOG 5 BP'!$F$2:$EE$2,BI$4,'SPACELOG 5 BP'!$F28:$EE28)+SUMIF('SPACELOG 6 BP'!$F$2:$EE$2,BI$4,'SPACELOG 6 BP'!$F28:$EE28)+SUMIF('SPACELOG 7 BP'!$F$2:$EE$2,BI$4,'SPACELOG 7 BP'!$F28:$EE28)+SUMIF('SPACELOG 8 BP'!$F$2:$EE$2,BI$4,'SPACELOG 8 BP'!$F28:$EE28)+SUMIF('SPACELOG 9 BP'!$F$2:$EE$2,BI$4,'SPACELOG 9 BP'!$F28:$EE28)+SUMIF('SPACELOG 10 BP'!$F$2:$EE$2,BI$4,'SPACELOG 10 BP'!$F28:$EE28)+SUMIF('SPACELOG 11 BP'!$F$2:$EE$2,BI$4,'SPACELOG 11 BP'!$F28:$EE28)+SUMIF('SPACELOG 12 BP'!$F$2:$EE$2,BI$4,'SPACELOG 12 BP'!$F28:$EE28)</f>
        <v>0</v>
      </c>
      <c r="BJ28" s="13">
        <f>SUMIF('reporting montigny'!$F$2:$EE$2,BJ$4,'reporting montigny'!$F28:$EE28)+SUMIF('reporting boissy'!$F$2:$EE$2,BJ$4,'reporting boissy'!$F28:$EE28)+SUMIF('reporting moussy'!$F$2:$EE$2,BJ$4,'reporting moussy'!$F28:$EE28)+SUMIF('reporting trappes'!$F$2:$EE$2,BJ$4,'reporting trappes'!$F28:$EE28)+SUMIF('SPACELOG 5 BP'!$F$2:$EE$2,BJ$4,'SPACELOG 5 BP'!$F28:$EE28)+SUMIF('SPACELOG 6 BP'!$F$2:$EE$2,BJ$4,'SPACELOG 6 BP'!$F28:$EE28)+SUMIF('SPACELOG 7 BP'!$F$2:$EE$2,BJ$4,'SPACELOG 7 BP'!$F28:$EE28)+SUMIF('SPACELOG 8 BP'!$F$2:$EE$2,BJ$4,'SPACELOG 8 BP'!$F28:$EE28)+SUMIF('SPACELOG 9 BP'!$F$2:$EE$2,BJ$4,'SPACELOG 9 BP'!$F28:$EE28)+SUMIF('SPACELOG 10 BP'!$F$2:$EE$2,BJ$4,'SPACELOG 10 BP'!$F28:$EE28)+SUMIF('SPACELOG 11 BP'!$F$2:$EE$2,BJ$4,'SPACELOG 11 BP'!$F28:$EE28)+SUMIF('SPACELOG 12 BP'!$F$2:$EE$2,BJ$4,'SPACELOG 12 BP'!$F28:$EE28)</f>
        <v>0</v>
      </c>
      <c r="BK28" s="13">
        <f>SUMIF('reporting montigny'!$F$2:$EE$2,BK$4,'reporting montigny'!$F28:$EE28)+SUMIF('reporting boissy'!$F$2:$EE$2,BK$4,'reporting boissy'!$F28:$EE28)+SUMIF('reporting moussy'!$F$2:$EE$2,BK$4,'reporting moussy'!$F28:$EE28)+SUMIF('reporting trappes'!$F$2:$EE$2,BK$4,'reporting trappes'!$F28:$EE28)+SUMIF('SPACELOG 5 BP'!$F$2:$EE$2,BK$4,'SPACELOG 5 BP'!$F28:$EE28)+SUMIF('SPACELOG 6 BP'!$F$2:$EE$2,BK$4,'SPACELOG 6 BP'!$F28:$EE28)+SUMIF('SPACELOG 7 BP'!$F$2:$EE$2,BK$4,'SPACELOG 7 BP'!$F28:$EE28)+SUMIF('SPACELOG 8 BP'!$F$2:$EE$2,BK$4,'SPACELOG 8 BP'!$F28:$EE28)+SUMIF('SPACELOG 9 BP'!$F$2:$EE$2,BK$4,'SPACELOG 9 BP'!$F28:$EE28)+SUMIF('SPACELOG 10 BP'!$F$2:$EE$2,BK$4,'SPACELOG 10 BP'!$F28:$EE28)+SUMIF('SPACELOG 11 BP'!$F$2:$EE$2,BK$4,'SPACELOG 11 BP'!$F28:$EE28)+SUMIF('SPACELOG 12 BP'!$F$2:$EE$2,BK$4,'SPACELOG 12 BP'!$F28:$EE28)</f>
        <v>0</v>
      </c>
      <c r="BL28" s="13">
        <f>SUMIF('reporting montigny'!$F$2:$EE$2,BL$4,'reporting montigny'!$F28:$EE28)+SUMIF('reporting boissy'!$F$2:$EE$2,BL$4,'reporting boissy'!$F28:$EE28)+SUMIF('reporting moussy'!$F$2:$EE$2,BL$4,'reporting moussy'!$F28:$EE28)+SUMIF('reporting trappes'!$F$2:$EE$2,BL$4,'reporting trappes'!$F28:$EE28)+SUMIF('SPACELOG 5 BP'!$F$2:$EE$2,BL$4,'SPACELOG 5 BP'!$F28:$EE28)+SUMIF('SPACELOG 6 BP'!$F$2:$EE$2,BL$4,'SPACELOG 6 BP'!$F28:$EE28)+SUMIF('SPACELOG 7 BP'!$F$2:$EE$2,BL$4,'SPACELOG 7 BP'!$F28:$EE28)+SUMIF('SPACELOG 8 BP'!$F$2:$EE$2,BL$4,'SPACELOG 8 BP'!$F28:$EE28)+SUMIF('SPACELOG 9 BP'!$F$2:$EE$2,BL$4,'SPACELOG 9 BP'!$F28:$EE28)+SUMIF('SPACELOG 10 BP'!$F$2:$EE$2,BL$4,'SPACELOG 10 BP'!$F28:$EE28)+SUMIF('SPACELOG 11 BP'!$F$2:$EE$2,BL$4,'SPACELOG 11 BP'!$F28:$EE28)+SUMIF('SPACELOG 12 BP'!$F$2:$EE$2,BL$4,'SPACELOG 12 BP'!$F28:$EE28)</f>
        <v>0</v>
      </c>
      <c r="BM28" s="13">
        <f>SUMIF('reporting montigny'!$F$2:$EE$2,BM$4,'reporting montigny'!$F28:$EE28)+SUMIF('reporting boissy'!$F$2:$EE$2,BM$4,'reporting boissy'!$F28:$EE28)+SUMIF('reporting moussy'!$F$2:$EE$2,BM$4,'reporting moussy'!$F28:$EE28)+SUMIF('reporting trappes'!$F$2:$EE$2,BM$4,'reporting trappes'!$F28:$EE28)+SUMIF('SPACELOG 5 BP'!$F$2:$EE$2,BM$4,'SPACELOG 5 BP'!$F28:$EE28)+SUMIF('SPACELOG 6 BP'!$F$2:$EE$2,BM$4,'SPACELOG 6 BP'!$F28:$EE28)+SUMIF('SPACELOG 7 BP'!$F$2:$EE$2,BM$4,'SPACELOG 7 BP'!$F28:$EE28)+SUMIF('SPACELOG 8 BP'!$F$2:$EE$2,BM$4,'SPACELOG 8 BP'!$F28:$EE28)+SUMIF('SPACELOG 9 BP'!$F$2:$EE$2,BM$4,'SPACELOG 9 BP'!$F28:$EE28)+SUMIF('SPACELOG 10 BP'!$F$2:$EE$2,BM$4,'SPACELOG 10 BP'!$F28:$EE28)+SUMIF('SPACELOG 11 BP'!$F$2:$EE$2,BM$4,'SPACELOG 11 BP'!$F28:$EE28)+SUMIF('SPACELOG 12 BP'!$F$2:$EE$2,BM$4,'SPACELOG 12 BP'!$F28:$EE28)</f>
        <v>0</v>
      </c>
      <c r="BN28" s="13">
        <f>SUMIF('reporting montigny'!$F$2:$EE$2,BN$4,'reporting montigny'!$F28:$EE28)+SUMIF('reporting boissy'!$F$2:$EE$2,BN$4,'reporting boissy'!$F28:$EE28)+SUMIF('reporting moussy'!$F$2:$EE$2,BN$4,'reporting moussy'!$F28:$EE28)+SUMIF('reporting trappes'!$F$2:$EE$2,BN$4,'reporting trappes'!$F28:$EE28)+SUMIF('SPACELOG 5 BP'!$F$2:$EE$2,BN$4,'SPACELOG 5 BP'!$F28:$EE28)+SUMIF('SPACELOG 6 BP'!$F$2:$EE$2,BN$4,'SPACELOG 6 BP'!$F28:$EE28)+SUMIF('SPACELOG 7 BP'!$F$2:$EE$2,BN$4,'SPACELOG 7 BP'!$F28:$EE28)+SUMIF('SPACELOG 8 BP'!$F$2:$EE$2,BN$4,'SPACELOG 8 BP'!$F28:$EE28)+SUMIF('SPACELOG 9 BP'!$F$2:$EE$2,BN$4,'SPACELOG 9 BP'!$F28:$EE28)+SUMIF('SPACELOG 10 BP'!$F$2:$EE$2,BN$4,'SPACELOG 10 BP'!$F28:$EE28)+SUMIF('SPACELOG 11 BP'!$F$2:$EE$2,BN$4,'SPACELOG 11 BP'!$F28:$EE28)+SUMIF('SPACELOG 12 BP'!$F$2:$EE$2,BN$4,'SPACELOG 12 BP'!$F28:$EE28)</f>
        <v>0</v>
      </c>
      <c r="BO28" s="13">
        <f>SUMIF('reporting montigny'!$F$2:$EE$2,BO$4,'reporting montigny'!$F28:$EE28)+SUMIF('reporting boissy'!$F$2:$EE$2,BO$4,'reporting boissy'!$F28:$EE28)+SUMIF('reporting moussy'!$F$2:$EE$2,BO$4,'reporting moussy'!$F28:$EE28)+SUMIF('reporting trappes'!$F$2:$EE$2,BO$4,'reporting trappes'!$F28:$EE28)+SUMIF('SPACELOG 5 BP'!$F$2:$EE$2,BO$4,'SPACELOG 5 BP'!$F28:$EE28)+SUMIF('SPACELOG 6 BP'!$F$2:$EE$2,BO$4,'SPACELOG 6 BP'!$F28:$EE28)+SUMIF('SPACELOG 7 BP'!$F$2:$EE$2,BO$4,'SPACELOG 7 BP'!$F28:$EE28)+SUMIF('SPACELOG 8 BP'!$F$2:$EE$2,BO$4,'SPACELOG 8 BP'!$F28:$EE28)+SUMIF('SPACELOG 9 BP'!$F$2:$EE$2,BO$4,'SPACELOG 9 BP'!$F28:$EE28)+SUMIF('SPACELOG 10 BP'!$F$2:$EE$2,BO$4,'SPACELOG 10 BP'!$F28:$EE28)+SUMIF('SPACELOG 11 BP'!$F$2:$EE$2,BO$4,'SPACELOG 11 BP'!$F28:$EE28)+SUMIF('SPACELOG 12 BP'!$F$2:$EE$2,BO$4,'SPACELOG 12 BP'!$F28:$EE28)</f>
        <v>0</v>
      </c>
      <c r="BP28" s="13">
        <f>SUMIF('reporting montigny'!$F$2:$EE$2,BP$4,'reporting montigny'!$F28:$EE28)+SUMIF('reporting boissy'!$F$2:$EE$2,BP$4,'reporting boissy'!$F28:$EE28)+SUMIF('reporting moussy'!$F$2:$EE$2,BP$4,'reporting moussy'!$F28:$EE28)+SUMIF('reporting trappes'!$F$2:$EE$2,BP$4,'reporting trappes'!$F28:$EE28)+SUMIF('SPACELOG 5 BP'!$F$2:$EE$2,BP$4,'SPACELOG 5 BP'!$F28:$EE28)+SUMIF('SPACELOG 6 BP'!$F$2:$EE$2,BP$4,'SPACELOG 6 BP'!$F28:$EE28)+SUMIF('SPACELOG 7 BP'!$F$2:$EE$2,BP$4,'SPACELOG 7 BP'!$F28:$EE28)+SUMIF('SPACELOG 8 BP'!$F$2:$EE$2,BP$4,'SPACELOG 8 BP'!$F28:$EE28)+SUMIF('SPACELOG 9 BP'!$F$2:$EE$2,BP$4,'SPACELOG 9 BP'!$F28:$EE28)+SUMIF('SPACELOG 10 BP'!$F$2:$EE$2,BP$4,'SPACELOG 10 BP'!$F28:$EE28)+SUMIF('SPACELOG 11 BP'!$F$2:$EE$2,BP$4,'SPACELOG 11 BP'!$F28:$EE28)+SUMIF('SPACELOG 12 BP'!$F$2:$EE$2,BP$4,'SPACELOG 12 BP'!$F28:$EE28)</f>
        <v>0</v>
      </c>
      <c r="BQ28" s="13">
        <f>SUMIF('reporting montigny'!$F$2:$EE$2,BQ$4,'reporting montigny'!$F28:$EE28)+SUMIF('reporting boissy'!$F$2:$EE$2,BQ$4,'reporting boissy'!$F28:$EE28)+SUMIF('reporting moussy'!$F$2:$EE$2,BQ$4,'reporting moussy'!$F28:$EE28)+SUMIF('reporting trappes'!$F$2:$EE$2,BQ$4,'reporting trappes'!$F28:$EE28)+SUMIF('SPACELOG 5 BP'!$F$2:$EE$2,BQ$4,'SPACELOG 5 BP'!$F28:$EE28)+SUMIF('SPACELOG 6 BP'!$F$2:$EE$2,BQ$4,'SPACELOG 6 BP'!$F28:$EE28)+SUMIF('SPACELOG 7 BP'!$F$2:$EE$2,BQ$4,'SPACELOG 7 BP'!$F28:$EE28)+SUMIF('SPACELOG 8 BP'!$F$2:$EE$2,BQ$4,'SPACELOG 8 BP'!$F28:$EE28)+SUMIF('SPACELOG 9 BP'!$F$2:$EE$2,BQ$4,'SPACELOG 9 BP'!$F28:$EE28)+SUMIF('SPACELOG 10 BP'!$F$2:$EE$2,BQ$4,'SPACELOG 10 BP'!$F28:$EE28)+SUMIF('SPACELOG 11 BP'!$F$2:$EE$2,BQ$4,'SPACELOG 11 BP'!$F28:$EE28)+SUMIF('SPACELOG 12 BP'!$F$2:$EE$2,BQ$4,'SPACELOG 12 BP'!$F28:$EE28)</f>
        <v>0</v>
      </c>
      <c r="BR28" s="14">
        <f t="shared" si="13"/>
        <v>0</v>
      </c>
      <c r="BS28" s="13">
        <f>SUMIF('reporting montigny'!$F$2:$EE$2,BS$4,'reporting montigny'!$F28:$EE28)+SUMIF('reporting boissy'!$F$2:$EE$2,BS$4,'reporting boissy'!$F28:$EE28)+SUMIF('reporting moussy'!$F$2:$EE$2,BS$4,'reporting moussy'!$F28:$EE28)+SUMIF('reporting trappes'!$F$2:$EE$2,BS$4,'reporting trappes'!$F28:$EE28)+SUMIF('SPACELOG 5 BP'!$F$2:$EE$2,BS$4,'SPACELOG 5 BP'!$F28:$EE28)+SUMIF('SPACELOG 6 BP'!$F$2:$EE$2,BS$4,'SPACELOG 6 BP'!$F28:$EE28)+SUMIF('SPACELOG 7 BP'!$F$2:$EE$2,BS$4,'SPACELOG 7 BP'!$F28:$EE28)+SUMIF('SPACELOG 8 BP'!$F$2:$EE$2,BS$4,'SPACELOG 8 BP'!$F28:$EE28)+SUMIF('SPACELOG 9 BP'!$F$2:$EE$2,BS$4,'SPACELOG 9 BP'!$F28:$EE28)+SUMIF('SPACELOG 10 BP'!$F$2:$EE$2,BS$4,'SPACELOG 10 BP'!$F28:$EE28)+SUMIF('SPACELOG 11 BP'!$F$2:$EE$2,BS$4,'SPACELOG 11 BP'!$F28:$EE28)+SUMIF('SPACELOG 12 BP'!$F$2:$EE$2,BS$4,'SPACELOG 12 BP'!$F28:$EE28)</f>
        <v>0</v>
      </c>
      <c r="BT28" s="13">
        <f>SUMIF('reporting montigny'!$F$2:$EE$2,BT$4,'reporting montigny'!$F28:$EE28)+SUMIF('reporting boissy'!$F$2:$EE$2,BT$4,'reporting boissy'!$F28:$EE28)+SUMIF('reporting moussy'!$F$2:$EE$2,BT$4,'reporting moussy'!$F28:$EE28)+SUMIF('reporting trappes'!$F$2:$EE$2,BT$4,'reporting trappes'!$F28:$EE28)+SUMIF('SPACELOG 5 BP'!$F$2:$EE$2,BT$4,'SPACELOG 5 BP'!$F28:$EE28)+SUMIF('SPACELOG 6 BP'!$F$2:$EE$2,BT$4,'SPACELOG 6 BP'!$F28:$EE28)+SUMIF('SPACELOG 7 BP'!$F$2:$EE$2,BT$4,'SPACELOG 7 BP'!$F28:$EE28)+SUMIF('SPACELOG 8 BP'!$F$2:$EE$2,BT$4,'SPACELOG 8 BP'!$F28:$EE28)+SUMIF('SPACELOG 9 BP'!$F$2:$EE$2,BT$4,'SPACELOG 9 BP'!$F28:$EE28)+SUMIF('SPACELOG 10 BP'!$F$2:$EE$2,BT$4,'SPACELOG 10 BP'!$F28:$EE28)+SUMIF('SPACELOG 11 BP'!$F$2:$EE$2,BT$4,'SPACELOG 11 BP'!$F28:$EE28)+SUMIF('SPACELOG 12 BP'!$F$2:$EE$2,BT$4,'SPACELOG 12 BP'!$F28:$EE28)</f>
        <v>0</v>
      </c>
      <c r="BU28" s="13">
        <f>SUMIF('reporting montigny'!$F$2:$EE$2,BU$4,'reporting montigny'!$F28:$EE28)+SUMIF('reporting boissy'!$F$2:$EE$2,BU$4,'reporting boissy'!$F28:$EE28)+SUMIF('reporting moussy'!$F$2:$EE$2,BU$4,'reporting moussy'!$F28:$EE28)+SUMIF('reporting trappes'!$F$2:$EE$2,BU$4,'reporting trappes'!$F28:$EE28)+SUMIF('SPACELOG 5 BP'!$F$2:$EE$2,BU$4,'SPACELOG 5 BP'!$F28:$EE28)+SUMIF('SPACELOG 6 BP'!$F$2:$EE$2,BU$4,'SPACELOG 6 BP'!$F28:$EE28)+SUMIF('SPACELOG 7 BP'!$F$2:$EE$2,BU$4,'SPACELOG 7 BP'!$F28:$EE28)+SUMIF('SPACELOG 8 BP'!$F$2:$EE$2,BU$4,'SPACELOG 8 BP'!$F28:$EE28)+SUMIF('SPACELOG 9 BP'!$F$2:$EE$2,BU$4,'SPACELOG 9 BP'!$F28:$EE28)+SUMIF('SPACELOG 10 BP'!$F$2:$EE$2,BU$4,'SPACELOG 10 BP'!$F28:$EE28)+SUMIF('SPACELOG 11 BP'!$F$2:$EE$2,BU$4,'SPACELOG 11 BP'!$F28:$EE28)+SUMIF('SPACELOG 12 BP'!$F$2:$EE$2,BU$4,'SPACELOG 12 BP'!$F28:$EE28)</f>
        <v>0</v>
      </c>
      <c r="BV28" s="13">
        <f>SUMIF('reporting montigny'!$F$2:$EE$2,BV$4,'reporting montigny'!$F28:$EE28)+SUMIF('reporting boissy'!$F$2:$EE$2,BV$4,'reporting boissy'!$F28:$EE28)+SUMIF('reporting moussy'!$F$2:$EE$2,BV$4,'reporting moussy'!$F28:$EE28)+SUMIF('reporting trappes'!$F$2:$EE$2,BV$4,'reporting trappes'!$F28:$EE28)+SUMIF('SPACELOG 5 BP'!$F$2:$EE$2,BV$4,'SPACELOG 5 BP'!$F28:$EE28)+SUMIF('SPACELOG 6 BP'!$F$2:$EE$2,BV$4,'SPACELOG 6 BP'!$F28:$EE28)+SUMIF('SPACELOG 7 BP'!$F$2:$EE$2,BV$4,'SPACELOG 7 BP'!$F28:$EE28)+SUMIF('SPACELOG 8 BP'!$F$2:$EE$2,BV$4,'SPACELOG 8 BP'!$F28:$EE28)+SUMIF('SPACELOG 9 BP'!$F$2:$EE$2,BV$4,'SPACELOG 9 BP'!$F28:$EE28)+SUMIF('SPACELOG 10 BP'!$F$2:$EE$2,BV$4,'SPACELOG 10 BP'!$F28:$EE28)+SUMIF('SPACELOG 11 BP'!$F$2:$EE$2,BV$4,'SPACELOG 11 BP'!$F28:$EE28)+SUMIF('SPACELOG 12 BP'!$F$2:$EE$2,BV$4,'SPACELOG 12 BP'!$F28:$EE28)</f>
        <v>0</v>
      </c>
      <c r="BW28" s="13">
        <f>SUMIF('reporting montigny'!$F$2:$EE$2,BW$4,'reporting montigny'!$F28:$EE28)+SUMIF('reporting boissy'!$F$2:$EE$2,BW$4,'reporting boissy'!$F28:$EE28)+SUMIF('reporting moussy'!$F$2:$EE$2,BW$4,'reporting moussy'!$F28:$EE28)+SUMIF('reporting trappes'!$F$2:$EE$2,BW$4,'reporting trappes'!$F28:$EE28)+SUMIF('SPACELOG 5 BP'!$F$2:$EE$2,BW$4,'SPACELOG 5 BP'!$F28:$EE28)+SUMIF('SPACELOG 6 BP'!$F$2:$EE$2,BW$4,'SPACELOG 6 BP'!$F28:$EE28)+SUMIF('SPACELOG 7 BP'!$F$2:$EE$2,BW$4,'SPACELOG 7 BP'!$F28:$EE28)+SUMIF('SPACELOG 8 BP'!$F$2:$EE$2,BW$4,'SPACELOG 8 BP'!$F28:$EE28)+SUMIF('SPACELOG 9 BP'!$F$2:$EE$2,BW$4,'SPACELOG 9 BP'!$F28:$EE28)+SUMIF('SPACELOG 10 BP'!$F$2:$EE$2,BW$4,'SPACELOG 10 BP'!$F28:$EE28)+SUMIF('SPACELOG 11 BP'!$F$2:$EE$2,BW$4,'SPACELOG 11 BP'!$F28:$EE28)+SUMIF('SPACELOG 12 BP'!$F$2:$EE$2,BW$4,'SPACELOG 12 BP'!$F28:$EE28)</f>
        <v>0</v>
      </c>
      <c r="BX28" s="13">
        <f>SUMIF('reporting montigny'!$F$2:$EE$2,BX$4,'reporting montigny'!$F28:$EE28)+SUMIF('reporting boissy'!$F$2:$EE$2,BX$4,'reporting boissy'!$F28:$EE28)+SUMIF('reporting moussy'!$F$2:$EE$2,BX$4,'reporting moussy'!$F28:$EE28)+SUMIF('reporting trappes'!$F$2:$EE$2,BX$4,'reporting trappes'!$F28:$EE28)+SUMIF('SPACELOG 5 BP'!$F$2:$EE$2,BX$4,'SPACELOG 5 BP'!$F28:$EE28)+SUMIF('SPACELOG 6 BP'!$F$2:$EE$2,BX$4,'SPACELOG 6 BP'!$F28:$EE28)+SUMIF('SPACELOG 7 BP'!$F$2:$EE$2,BX$4,'SPACELOG 7 BP'!$F28:$EE28)+SUMIF('SPACELOG 8 BP'!$F$2:$EE$2,BX$4,'SPACELOG 8 BP'!$F28:$EE28)+SUMIF('SPACELOG 9 BP'!$F$2:$EE$2,BX$4,'SPACELOG 9 BP'!$F28:$EE28)+SUMIF('SPACELOG 10 BP'!$F$2:$EE$2,BX$4,'SPACELOG 10 BP'!$F28:$EE28)+SUMIF('SPACELOG 11 BP'!$F$2:$EE$2,BX$4,'SPACELOG 11 BP'!$F28:$EE28)+SUMIF('SPACELOG 12 BP'!$F$2:$EE$2,BX$4,'SPACELOG 12 BP'!$F28:$EE28)</f>
        <v>0</v>
      </c>
      <c r="BY28" s="13">
        <f>SUMIF('reporting montigny'!$F$2:$EE$2,BY$4,'reporting montigny'!$F28:$EE28)+SUMIF('reporting boissy'!$F$2:$EE$2,BY$4,'reporting boissy'!$F28:$EE28)+SUMIF('reporting moussy'!$F$2:$EE$2,BY$4,'reporting moussy'!$F28:$EE28)+SUMIF('reporting trappes'!$F$2:$EE$2,BY$4,'reporting trappes'!$F28:$EE28)+SUMIF('SPACELOG 5 BP'!$F$2:$EE$2,BY$4,'SPACELOG 5 BP'!$F28:$EE28)+SUMIF('SPACELOG 6 BP'!$F$2:$EE$2,BY$4,'SPACELOG 6 BP'!$F28:$EE28)+SUMIF('SPACELOG 7 BP'!$F$2:$EE$2,BY$4,'SPACELOG 7 BP'!$F28:$EE28)+SUMIF('SPACELOG 8 BP'!$F$2:$EE$2,BY$4,'SPACELOG 8 BP'!$F28:$EE28)+SUMIF('SPACELOG 9 BP'!$F$2:$EE$2,BY$4,'SPACELOG 9 BP'!$F28:$EE28)+SUMIF('SPACELOG 10 BP'!$F$2:$EE$2,BY$4,'SPACELOG 10 BP'!$F28:$EE28)+SUMIF('SPACELOG 11 BP'!$F$2:$EE$2,BY$4,'SPACELOG 11 BP'!$F28:$EE28)+SUMIF('SPACELOG 12 BP'!$F$2:$EE$2,BY$4,'SPACELOG 12 BP'!$F28:$EE28)</f>
        <v>0</v>
      </c>
      <c r="BZ28" s="13">
        <f>SUMIF('reporting montigny'!$F$2:$EE$2,BZ$4,'reporting montigny'!$F28:$EE28)+SUMIF('reporting boissy'!$F$2:$EE$2,BZ$4,'reporting boissy'!$F28:$EE28)+SUMIF('reporting moussy'!$F$2:$EE$2,BZ$4,'reporting moussy'!$F28:$EE28)+SUMIF('reporting trappes'!$F$2:$EE$2,BZ$4,'reporting trappes'!$F28:$EE28)+SUMIF('SPACELOG 5 BP'!$F$2:$EE$2,BZ$4,'SPACELOG 5 BP'!$F28:$EE28)+SUMIF('SPACELOG 6 BP'!$F$2:$EE$2,BZ$4,'SPACELOG 6 BP'!$F28:$EE28)+SUMIF('SPACELOG 7 BP'!$F$2:$EE$2,BZ$4,'SPACELOG 7 BP'!$F28:$EE28)+SUMIF('SPACELOG 8 BP'!$F$2:$EE$2,BZ$4,'SPACELOG 8 BP'!$F28:$EE28)+SUMIF('SPACELOG 9 BP'!$F$2:$EE$2,BZ$4,'SPACELOG 9 BP'!$F28:$EE28)+SUMIF('SPACELOG 10 BP'!$F$2:$EE$2,BZ$4,'SPACELOG 10 BP'!$F28:$EE28)+SUMIF('SPACELOG 11 BP'!$F$2:$EE$2,BZ$4,'SPACELOG 11 BP'!$F28:$EE28)+SUMIF('SPACELOG 12 BP'!$F$2:$EE$2,BZ$4,'SPACELOG 12 BP'!$F28:$EE28)</f>
        <v>0</v>
      </c>
      <c r="CA28" s="13">
        <f>SUMIF('reporting montigny'!$F$2:$EE$2,CA$4,'reporting montigny'!$F28:$EE28)+SUMIF('reporting boissy'!$F$2:$EE$2,CA$4,'reporting boissy'!$F28:$EE28)+SUMIF('reporting moussy'!$F$2:$EE$2,CA$4,'reporting moussy'!$F28:$EE28)+SUMIF('reporting trappes'!$F$2:$EE$2,CA$4,'reporting trappes'!$F28:$EE28)+SUMIF('SPACELOG 5 BP'!$F$2:$EE$2,CA$4,'SPACELOG 5 BP'!$F28:$EE28)+SUMIF('SPACELOG 6 BP'!$F$2:$EE$2,CA$4,'SPACELOG 6 BP'!$F28:$EE28)+SUMIF('SPACELOG 7 BP'!$F$2:$EE$2,CA$4,'SPACELOG 7 BP'!$F28:$EE28)+SUMIF('SPACELOG 8 BP'!$F$2:$EE$2,CA$4,'SPACELOG 8 BP'!$F28:$EE28)+SUMIF('SPACELOG 9 BP'!$F$2:$EE$2,CA$4,'SPACELOG 9 BP'!$F28:$EE28)+SUMIF('SPACELOG 10 BP'!$F$2:$EE$2,CA$4,'SPACELOG 10 BP'!$F28:$EE28)+SUMIF('SPACELOG 11 BP'!$F$2:$EE$2,CA$4,'SPACELOG 11 BP'!$F28:$EE28)+SUMIF('SPACELOG 12 BP'!$F$2:$EE$2,CA$4,'SPACELOG 12 BP'!$F28:$EE28)</f>
        <v>0</v>
      </c>
      <c r="CB28" s="13">
        <f>SUMIF('reporting montigny'!$F$2:$EE$2,CB$4,'reporting montigny'!$F28:$EE28)+SUMIF('reporting boissy'!$F$2:$EE$2,CB$4,'reporting boissy'!$F28:$EE28)+SUMIF('reporting moussy'!$F$2:$EE$2,CB$4,'reporting moussy'!$F28:$EE28)+SUMIF('reporting trappes'!$F$2:$EE$2,CB$4,'reporting trappes'!$F28:$EE28)+SUMIF('SPACELOG 5 BP'!$F$2:$EE$2,CB$4,'SPACELOG 5 BP'!$F28:$EE28)+SUMIF('SPACELOG 6 BP'!$F$2:$EE$2,CB$4,'SPACELOG 6 BP'!$F28:$EE28)+SUMIF('SPACELOG 7 BP'!$F$2:$EE$2,CB$4,'SPACELOG 7 BP'!$F28:$EE28)+SUMIF('SPACELOG 8 BP'!$F$2:$EE$2,CB$4,'SPACELOG 8 BP'!$F28:$EE28)+SUMIF('SPACELOG 9 BP'!$F$2:$EE$2,CB$4,'SPACELOG 9 BP'!$F28:$EE28)+SUMIF('SPACELOG 10 BP'!$F$2:$EE$2,CB$4,'SPACELOG 10 BP'!$F28:$EE28)+SUMIF('SPACELOG 11 BP'!$F$2:$EE$2,CB$4,'SPACELOG 11 BP'!$F28:$EE28)+SUMIF('SPACELOG 12 BP'!$F$2:$EE$2,CB$4,'SPACELOG 12 BP'!$F28:$EE28)</f>
        <v>0</v>
      </c>
      <c r="CC28" s="13">
        <f>SUMIF('reporting montigny'!$F$2:$EE$2,CC$4,'reporting montigny'!$F28:$EE28)+SUMIF('reporting boissy'!$F$2:$EE$2,CC$4,'reporting boissy'!$F28:$EE28)+SUMIF('reporting moussy'!$F$2:$EE$2,CC$4,'reporting moussy'!$F28:$EE28)+SUMIF('reporting trappes'!$F$2:$EE$2,CC$4,'reporting trappes'!$F28:$EE28)+SUMIF('SPACELOG 5 BP'!$F$2:$EE$2,CC$4,'SPACELOG 5 BP'!$F28:$EE28)+SUMIF('SPACELOG 6 BP'!$F$2:$EE$2,CC$4,'SPACELOG 6 BP'!$F28:$EE28)+SUMIF('SPACELOG 7 BP'!$F$2:$EE$2,CC$4,'SPACELOG 7 BP'!$F28:$EE28)+SUMIF('SPACELOG 8 BP'!$F$2:$EE$2,CC$4,'SPACELOG 8 BP'!$F28:$EE28)+SUMIF('SPACELOG 9 BP'!$F$2:$EE$2,CC$4,'SPACELOG 9 BP'!$F28:$EE28)+SUMIF('SPACELOG 10 BP'!$F$2:$EE$2,CC$4,'SPACELOG 10 BP'!$F28:$EE28)+SUMIF('SPACELOG 11 BP'!$F$2:$EE$2,CC$4,'SPACELOG 11 BP'!$F28:$EE28)+SUMIF('SPACELOG 12 BP'!$F$2:$EE$2,CC$4,'SPACELOG 12 BP'!$F28:$EE28)</f>
        <v>0</v>
      </c>
      <c r="CD28" s="13">
        <f>SUMIF('reporting montigny'!$F$2:$EE$2,CD$4,'reporting montigny'!$F28:$EE28)+SUMIF('reporting boissy'!$F$2:$EE$2,CD$4,'reporting boissy'!$F28:$EE28)+SUMIF('reporting moussy'!$F$2:$EE$2,CD$4,'reporting moussy'!$F28:$EE28)+SUMIF('reporting trappes'!$F$2:$EE$2,CD$4,'reporting trappes'!$F28:$EE28)+SUMIF('SPACELOG 5 BP'!$F$2:$EE$2,CD$4,'SPACELOG 5 BP'!$F28:$EE28)+SUMIF('SPACELOG 6 BP'!$F$2:$EE$2,CD$4,'SPACELOG 6 BP'!$F28:$EE28)+SUMIF('SPACELOG 7 BP'!$F$2:$EE$2,CD$4,'SPACELOG 7 BP'!$F28:$EE28)+SUMIF('SPACELOG 8 BP'!$F$2:$EE$2,CD$4,'SPACELOG 8 BP'!$F28:$EE28)+SUMIF('SPACELOG 9 BP'!$F$2:$EE$2,CD$4,'SPACELOG 9 BP'!$F28:$EE28)+SUMIF('SPACELOG 10 BP'!$F$2:$EE$2,CD$4,'SPACELOG 10 BP'!$F28:$EE28)+SUMIF('SPACELOG 11 BP'!$F$2:$EE$2,CD$4,'SPACELOG 11 BP'!$F28:$EE28)+SUMIF('SPACELOG 12 BP'!$F$2:$EE$2,CD$4,'SPACELOG 12 BP'!$F28:$EE28)</f>
        <v>0</v>
      </c>
      <c r="CE28" s="14">
        <f t="shared" si="14"/>
        <v>0</v>
      </c>
      <c r="CF28" s="13">
        <f>SUMIF('reporting montigny'!$F$2:$EE$2,CF$4,'reporting montigny'!$F28:$EE28)+SUMIF('reporting boissy'!$F$2:$EE$2,CF$4,'reporting boissy'!$F28:$EE28)+SUMIF('reporting moussy'!$F$2:$EE$2,CF$4,'reporting moussy'!$F28:$EE28)+SUMIF('reporting trappes'!$F$2:$EE$2,CF$4,'reporting trappes'!$F28:$EE28)+SUMIF('SPACELOG 5 BP'!$F$2:$EE$2,CF$4,'SPACELOG 5 BP'!$F28:$EE28)+SUMIF('SPACELOG 6 BP'!$F$2:$EE$2,CF$4,'SPACELOG 6 BP'!$F28:$EE28)+SUMIF('SPACELOG 7 BP'!$F$2:$EE$2,CF$4,'SPACELOG 7 BP'!$F28:$EE28)+SUMIF('SPACELOG 8 BP'!$F$2:$EE$2,CF$4,'SPACELOG 8 BP'!$F28:$EE28)+SUMIF('SPACELOG 9 BP'!$F$2:$EE$2,CF$4,'SPACELOG 9 BP'!$F28:$EE28)+SUMIF('SPACELOG 10 BP'!$F$2:$EE$2,CF$4,'SPACELOG 10 BP'!$F28:$EE28)+SUMIF('SPACELOG 11 BP'!$F$2:$EE$2,CF$4,'SPACELOG 11 BP'!$F28:$EE28)+SUMIF('SPACELOG 12 BP'!$F$2:$EE$2,CF$4,'SPACELOG 12 BP'!$F28:$EE28)</f>
        <v>0</v>
      </c>
      <c r="CG28" s="13">
        <f>SUMIF('reporting montigny'!$F$2:$EE$2,CG$4,'reporting montigny'!$F28:$EE28)+SUMIF('reporting boissy'!$F$2:$EE$2,CG$4,'reporting boissy'!$F28:$EE28)+SUMIF('reporting moussy'!$F$2:$EE$2,CG$4,'reporting moussy'!$F28:$EE28)+SUMIF('reporting trappes'!$F$2:$EE$2,CG$4,'reporting trappes'!$F28:$EE28)+SUMIF('SPACELOG 5 BP'!$F$2:$EE$2,CG$4,'SPACELOG 5 BP'!$F28:$EE28)+SUMIF('SPACELOG 6 BP'!$F$2:$EE$2,CG$4,'SPACELOG 6 BP'!$F28:$EE28)+SUMIF('SPACELOG 7 BP'!$F$2:$EE$2,CG$4,'SPACELOG 7 BP'!$F28:$EE28)+SUMIF('SPACELOG 8 BP'!$F$2:$EE$2,CG$4,'SPACELOG 8 BP'!$F28:$EE28)+SUMIF('SPACELOG 9 BP'!$F$2:$EE$2,CG$4,'SPACELOG 9 BP'!$F28:$EE28)+SUMIF('SPACELOG 10 BP'!$F$2:$EE$2,CG$4,'SPACELOG 10 BP'!$F28:$EE28)+SUMIF('SPACELOG 11 BP'!$F$2:$EE$2,CG$4,'SPACELOG 11 BP'!$F28:$EE28)+SUMIF('SPACELOG 12 BP'!$F$2:$EE$2,CG$4,'SPACELOG 12 BP'!$F28:$EE28)</f>
        <v>0</v>
      </c>
      <c r="CH28" s="13">
        <f>SUMIF('reporting montigny'!$F$2:$EE$2,CH$4,'reporting montigny'!$F28:$EE28)+SUMIF('reporting boissy'!$F$2:$EE$2,CH$4,'reporting boissy'!$F28:$EE28)+SUMIF('reporting moussy'!$F$2:$EE$2,CH$4,'reporting moussy'!$F28:$EE28)+SUMIF('reporting trappes'!$F$2:$EE$2,CH$4,'reporting trappes'!$F28:$EE28)+SUMIF('SPACELOG 5 BP'!$F$2:$EE$2,CH$4,'SPACELOG 5 BP'!$F28:$EE28)+SUMIF('SPACELOG 6 BP'!$F$2:$EE$2,CH$4,'SPACELOG 6 BP'!$F28:$EE28)+SUMIF('SPACELOG 7 BP'!$F$2:$EE$2,CH$4,'SPACELOG 7 BP'!$F28:$EE28)+SUMIF('SPACELOG 8 BP'!$F$2:$EE$2,CH$4,'SPACELOG 8 BP'!$F28:$EE28)+SUMIF('SPACELOG 9 BP'!$F$2:$EE$2,CH$4,'SPACELOG 9 BP'!$F28:$EE28)+SUMIF('SPACELOG 10 BP'!$F$2:$EE$2,CH$4,'SPACELOG 10 BP'!$F28:$EE28)+SUMIF('SPACELOG 11 BP'!$F$2:$EE$2,CH$4,'SPACELOG 11 BP'!$F28:$EE28)+SUMIF('SPACELOG 12 BP'!$F$2:$EE$2,CH$4,'SPACELOG 12 BP'!$F28:$EE28)</f>
        <v>0</v>
      </c>
      <c r="CI28" s="13">
        <f>SUMIF('reporting montigny'!$F$2:$EE$2,CI$4,'reporting montigny'!$F28:$EE28)+SUMIF('reporting boissy'!$F$2:$EE$2,CI$4,'reporting boissy'!$F28:$EE28)+SUMIF('reporting moussy'!$F$2:$EE$2,CI$4,'reporting moussy'!$F28:$EE28)+SUMIF('reporting trappes'!$F$2:$EE$2,CI$4,'reporting trappes'!$F28:$EE28)+SUMIF('SPACELOG 5 BP'!$F$2:$EE$2,CI$4,'SPACELOG 5 BP'!$F28:$EE28)+SUMIF('SPACELOG 6 BP'!$F$2:$EE$2,CI$4,'SPACELOG 6 BP'!$F28:$EE28)+SUMIF('SPACELOG 7 BP'!$F$2:$EE$2,CI$4,'SPACELOG 7 BP'!$F28:$EE28)+SUMIF('SPACELOG 8 BP'!$F$2:$EE$2,CI$4,'SPACELOG 8 BP'!$F28:$EE28)+SUMIF('SPACELOG 9 BP'!$F$2:$EE$2,CI$4,'SPACELOG 9 BP'!$F28:$EE28)+SUMIF('SPACELOG 10 BP'!$F$2:$EE$2,CI$4,'SPACELOG 10 BP'!$F28:$EE28)+SUMIF('SPACELOG 11 BP'!$F$2:$EE$2,CI$4,'SPACELOG 11 BP'!$F28:$EE28)+SUMIF('SPACELOG 12 BP'!$F$2:$EE$2,CI$4,'SPACELOG 12 BP'!$F28:$EE28)</f>
        <v>0</v>
      </c>
      <c r="CJ28" s="13">
        <f>SUMIF('reporting montigny'!$F$2:$EE$2,CJ$4,'reporting montigny'!$F28:$EE28)+SUMIF('reporting boissy'!$F$2:$EE$2,CJ$4,'reporting boissy'!$F28:$EE28)+SUMIF('reporting moussy'!$F$2:$EE$2,CJ$4,'reporting moussy'!$F28:$EE28)+SUMIF('reporting trappes'!$F$2:$EE$2,CJ$4,'reporting trappes'!$F28:$EE28)+SUMIF('SPACELOG 5 BP'!$F$2:$EE$2,CJ$4,'SPACELOG 5 BP'!$F28:$EE28)+SUMIF('SPACELOG 6 BP'!$F$2:$EE$2,CJ$4,'SPACELOG 6 BP'!$F28:$EE28)+SUMIF('SPACELOG 7 BP'!$F$2:$EE$2,CJ$4,'SPACELOG 7 BP'!$F28:$EE28)+SUMIF('SPACELOG 8 BP'!$F$2:$EE$2,CJ$4,'SPACELOG 8 BP'!$F28:$EE28)+SUMIF('SPACELOG 9 BP'!$F$2:$EE$2,CJ$4,'SPACELOG 9 BP'!$F28:$EE28)+SUMIF('SPACELOG 10 BP'!$F$2:$EE$2,CJ$4,'SPACELOG 10 BP'!$F28:$EE28)+SUMIF('SPACELOG 11 BP'!$F$2:$EE$2,CJ$4,'SPACELOG 11 BP'!$F28:$EE28)+SUMIF('SPACELOG 12 BP'!$F$2:$EE$2,CJ$4,'SPACELOG 12 BP'!$F28:$EE28)</f>
        <v>0</v>
      </c>
      <c r="CK28" s="13">
        <f>SUMIF('reporting montigny'!$F$2:$EE$2,CK$4,'reporting montigny'!$F28:$EE28)+SUMIF('reporting boissy'!$F$2:$EE$2,CK$4,'reporting boissy'!$F28:$EE28)+SUMIF('reporting moussy'!$F$2:$EE$2,CK$4,'reporting moussy'!$F28:$EE28)+SUMIF('reporting trappes'!$F$2:$EE$2,CK$4,'reporting trappes'!$F28:$EE28)+SUMIF('SPACELOG 5 BP'!$F$2:$EE$2,CK$4,'SPACELOG 5 BP'!$F28:$EE28)+SUMIF('SPACELOG 6 BP'!$F$2:$EE$2,CK$4,'SPACELOG 6 BP'!$F28:$EE28)+SUMIF('SPACELOG 7 BP'!$F$2:$EE$2,CK$4,'SPACELOG 7 BP'!$F28:$EE28)+SUMIF('SPACELOG 8 BP'!$F$2:$EE$2,CK$4,'SPACELOG 8 BP'!$F28:$EE28)+SUMIF('SPACELOG 9 BP'!$F$2:$EE$2,CK$4,'SPACELOG 9 BP'!$F28:$EE28)+SUMIF('SPACELOG 10 BP'!$F$2:$EE$2,CK$4,'SPACELOG 10 BP'!$F28:$EE28)+SUMIF('SPACELOG 11 BP'!$F$2:$EE$2,CK$4,'SPACELOG 11 BP'!$F28:$EE28)+SUMIF('SPACELOG 12 BP'!$F$2:$EE$2,CK$4,'SPACELOG 12 BP'!$F28:$EE28)</f>
        <v>0</v>
      </c>
      <c r="CL28" s="13">
        <f>SUMIF('reporting montigny'!$F$2:$EE$2,CL$4,'reporting montigny'!$F28:$EE28)+SUMIF('reporting boissy'!$F$2:$EE$2,CL$4,'reporting boissy'!$F28:$EE28)+SUMIF('reporting moussy'!$F$2:$EE$2,CL$4,'reporting moussy'!$F28:$EE28)+SUMIF('reporting trappes'!$F$2:$EE$2,CL$4,'reporting trappes'!$F28:$EE28)+SUMIF('SPACELOG 5 BP'!$F$2:$EE$2,CL$4,'SPACELOG 5 BP'!$F28:$EE28)+SUMIF('SPACELOG 6 BP'!$F$2:$EE$2,CL$4,'SPACELOG 6 BP'!$F28:$EE28)+SUMIF('SPACELOG 7 BP'!$F$2:$EE$2,CL$4,'SPACELOG 7 BP'!$F28:$EE28)+SUMIF('SPACELOG 8 BP'!$F$2:$EE$2,CL$4,'SPACELOG 8 BP'!$F28:$EE28)+SUMIF('SPACELOG 9 BP'!$F$2:$EE$2,CL$4,'SPACELOG 9 BP'!$F28:$EE28)+SUMIF('SPACELOG 10 BP'!$F$2:$EE$2,CL$4,'SPACELOG 10 BP'!$F28:$EE28)+SUMIF('SPACELOG 11 BP'!$F$2:$EE$2,CL$4,'SPACELOG 11 BP'!$F28:$EE28)+SUMIF('SPACELOG 12 BP'!$F$2:$EE$2,CL$4,'SPACELOG 12 BP'!$F28:$EE28)</f>
        <v>0</v>
      </c>
      <c r="CM28" s="13">
        <f>SUMIF('reporting montigny'!$F$2:$EE$2,CM$4,'reporting montigny'!$F28:$EE28)+SUMIF('reporting boissy'!$F$2:$EE$2,CM$4,'reporting boissy'!$F28:$EE28)+SUMIF('reporting moussy'!$F$2:$EE$2,CM$4,'reporting moussy'!$F28:$EE28)+SUMIF('reporting trappes'!$F$2:$EE$2,CM$4,'reporting trappes'!$F28:$EE28)+SUMIF('SPACELOG 5 BP'!$F$2:$EE$2,CM$4,'SPACELOG 5 BP'!$F28:$EE28)+SUMIF('SPACELOG 6 BP'!$F$2:$EE$2,CM$4,'SPACELOG 6 BP'!$F28:$EE28)+SUMIF('SPACELOG 7 BP'!$F$2:$EE$2,CM$4,'SPACELOG 7 BP'!$F28:$EE28)+SUMIF('SPACELOG 8 BP'!$F$2:$EE$2,CM$4,'SPACELOG 8 BP'!$F28:$EE28)+SUMIF('SPACELOG 9 BP'!$F$2:$EE$2,CM$4,'SPACELOG 9 BP'!$F28:$EE28)+SUMIF('SPACELOG 10 BP'!$F$2:$EE$2,CM$4,'SPACELOG 10 BP'!$F28:$EE28)+SUMIF('SPACELOG 11 BP'!$F$2:$EE$2,CM$4,'SPACELOG 11 BP'!$F28:$EE28)+SUMIF('SPACELOG 12 BP'!$F$2:$EE$2,CM$4,'SPACELOG 12 BP'!$F28:$EE28)</f>
        <v>0</v>
      </c>
      <c r="CN28" s="13">
        <f>SUMIF('reporting montigny'!$F$2:$EE$2,CN$4,'reporting montigny'!$F28:$EE28)+SUMIF('reporting boissy'!$F$2:$EE$2,CN$4,'reporting boissy'!$F28:$EE28)+SUMIF('reporting moussy'!$F$2:$EE$2,CN$4,'reporting moussy'!$F28:$EE28)+SUMIF('reporting trappes'!$F$2:$EE$2,CN$4,'reporting trappes'!$F28:$EE28)+SUMIF('SPACELOG 5 BP'!$F$2:$EE$2,CN$4,'SPACELOG 5 BP'!$F28:$EE28)+SUMIF('SPACELOG 6 BP'!$F$2:$EE$2,CN$4,'SPACELOG 6 BP'!$F28:$EE28)+SUMIF('SPACELOG 7 BP'!$F$2:$EE$2,CN$4,'SPACELOG 7 BP'!$F28:$EE28)+SUMIF('SPACELOG 8 BP'!$F$2:$EE$2,CN$4,'SPACELOG 8 BP'!$F28:$EE28)+SUMIF('SPACELOG 9 BP'!$F$2:$EE$2,CN$4,'SPACELOG 9 BP'!$F28:$EE28)+SUMIF('SPACELOG 10 BP'!$F$2:$EE$2,CN$4,'SPACELOG 10 BP'!$F28:$EE28)+SUMIF('SPACELOG 11 BP'!$F$2:$EE$2,CN$4,'SPACELOG 11 BP'!$F28:$EE28)+SUMIF('SPACELOG 12 BP'!$F$2:$EE$2,CN$4,'SPACELOG 12 BP'!$F28:$EE28)</f>
        <v>0</v>
      </c>
      <c r="CO28" s="13">
        <f>SUMIF('reporting montigny'!$F$2:$EE$2,CO$4,'reporting montigny'!$F28:$EE28)+SUMIF('reporting boissy'!$F$2:$EE$2,CO$4,'reporting boissy'!$F28:$EE28)+SUMIF('reporting moussy'!$F$2:$EE$2,CO$4,'reporting moussy'!$F28:$EE28)+SUMIF('reporting trappes'!$F$2:$EE$2,CO$4,'reporting trappes'!$F28:$EE28)+SUMIF('SPACELOG 5 BP'!$F$2:$EE$2,CO$4,'SPACELOG 5 BP'!$F28:$EE28)+SUMIF('SPACELOG 6 BP'!$F$2:$EE$2,CO$4,'SPACELOG 6 BP'!$F28:$EE28)+SUMIF('SPACELOG 7 BP'!$F$2:$EE$2,CO$4,'SPACELOG 7 BP'!$F28:$EE28)+SUMIF('SPACELOG 8 BP'!$F$2:$EE$2,CO$4,'SPACELOG 8 BP'!$F28:$EE28)+SUMIF('SPACELOG 9 BP'!$F$2:$EE$2,CO$4,'SPACELOG 9 BP'!$F28:$EE28)+SUMIF('SPACELOG 10 BP'!$F$2:$EE$2,CO$4,'SPACELOG 10 BP'!$F28:$EE28)+SUMIF('SPACELOG 11 BP'!$F$2:$EE$2,CO$4,'SPACELOG 11 BP'!$F28:$EE28)+SUMIF('SPACELOG 12 BP'!$F$2:$EE$2,CO$4,'SPACELOG 12 BP'!$F28:$EE28)</f>
        <v>0</v>
      </c>
      <c r="CP28" s="13">
        <f>SUMIF('reporting montigny'!$F$2:$EE$2,CP$4,'reporting montigny'!$F28:$EE28)+SUMIF('reporting boissy'!$F$2:$EE$2,CP$4,'reporting boissy'!$F28:$EE28)+SUMIF('reporting moussy'!$F$2:$EE$2,CP$4,'reporting moussy'!$F28:$EE28)+SUMIF('reporting trappes'!$F$2:$EE$2,CP$4,'reporting trappes'!$F28:$EE28)+SUMIF('SPACELOG 5 BP'!$F$2:$EE$2,CP$4,'SPACELOG 5 BP'!$F28:$EE28)+SUMIF('SPACELOG 6 BP'!$F$2:$EE$2,CP$4,'SPACELOG 6 BP'!$F28:$EE28)+SUMIF('SPACELOG 7 BP'!$F$2:$EE$2,CP$4,'SPACELOG 7 BP'!$F28:$EE28)+SUMIF('SPACELOG 8 BP'!$F$2:$EE$2,CP$4,'SPACELOG 8 BP'!$F28:$EE28)+SUMIF('SPACELOG 9 BP'!$F$2:$EE$2,CP$4,'SPACELOG 9 BP'!$F28:$EE28)+SUMIF('SPACELOG 10 BP'!$F$2:$EE$2,CP$4,'SPACELOG 10 BP'!$F28:$EE28)+SUMIF('SPACELOG 11 BP'!$F$2:$EE$2,CP$4,'SPACELOG 11 BP'!$F28:$EE28)+SUMIF('SPACELOG 12 BP'!$F$2:$EE$2,CP$4,'SPACELOG 12 BP'!$F28:$EE28)</f>
        <v>0</v>
      </c>
      <c r="CQ28" s="13">
        <f>SUMIF('reporting montigny'!$F$2:$EE$2,CQ$4,'reporting montigny'!$F28:$EE28)+SUMIF('reporting boissy'!$F$2:$EE$2,CQ$4,'reporting boissy'!$F28:$EE28)+SUMIF('reporting moussy'!$F$2:$EE$2,CQ$4,'reporting moussy'!$F28:$EE28)+SUMIF('reporting trappes'!$F$2:$EE$2,CQ$4,'reporting trappes'!$F28:$EE28)+SUMIF('SPACELOG 5 BP'!$F$2:$EE$2,CQ$4,'SPACELOG 5 BP'!$F28:$EE28)+SUMIF('SPACELOG 6 BP'!$F$2:$EE$2,CQ$4,'SPACELOG 6 BP'!$F28:$EE28)+SUMIF('SPACELOG 7 BP'!$F$2:$EE$2,CQ$4,'SPACELOG 7 BP'!$F28:$EE28)+SUMIF('SPACELOG 8 BP'!$F$2:$EE$2,CQ$4,'SPACELOG 8 BP'!$F28:$EE28)+SUMIF('SPACELOG 9 BP'!$F$2:$EE$2,CQ$4,'SPACELOG 9 BP'!$F28:$EE28)+SUMIF('SPACELOG 10 BP'!$F$2:$EE$2,CQ$4,'SPACELOG 10 BP'!$F28:$EE28)+SUMIF('SPACELOG 11 BP'!$F$2:$EE$2,CQ$4,'SPACELOG 11 BP'!$F28:$EE28)+SUMIF('SPACELOG 12 BP'!$F$2:$EE$2,CQ$4,'SPACELOG 12 BP'!$F28:$EE28)</f>
        <v>0</v>
      </c>
      <c r="CR28" s="14">
        <f t="shared" si="15"/>
        <v>0</v>
      </c>
      <c r="CS28" s="13">
        <f>SUMIF('reporting montigny'!$F$2:$EE$2,CS$4,'reporting montigny'!$F28:$EE28)+SUMIF('reporting boissy'!$F$2:$EE$2,CS$4,'reporting boissy'!$F28:$EE28)+SUMIF('reporting moussy'!$F$2:$EE$2,CS$4,'reporting moussy'!$F28:$EE28)+SUMIF('reporting trappes'!$F$2:$EE$2,CS$4,'reporting trappes'!$F28:$EE28)+SUMIF('SPACELOG 5 BP'!$F$2:$EE$2,CS$4,'SPACELOG 5 BP'!$F28:$EE28)+SUMIF('SPACELOG 6 BP'!$F$2:$EE$2,CS$4,'SPACELOG 6 BP'!$F28:$EE28)+SUMIF('SPACELOG 7 BP'!$F$2:$EE$2,CS$4,'SPACELOG 7 BP'!$F28:$EE28)+SUMIF('SPACELOG 8 BP'!$F$2:$EE$2,CS$4,'SPACELOG 8 BP'!$F28:$EE28)+SUMIF('SPACELOG 9 BP'!$F$2:$EE$2,CS$4,'SPACELOG 9 BP'!$F28:$EE28)+SUMIF('SPACELOG 10 BP'!$F$2:$EE$2,CS$4,'SPACELOG 10 BP'!$F28:$EE28)+SUMIF('SPACELOG 11 BP'!$F$2:$EE$2,CS$4,'SPACELOG 11 BP'!$F28:$EE28)+SUMIF('SPACELOG 12 BP'!$F$2:$EE$2,CS$4,'SPACELOG 12 BP'!$F28:$EE28)</f>
        <v>0</v>
      </c>
      <c r="CT28" s="13">
        <f>SUMIF('reporting montigny'!$F$2:$EE$2,CT$4,'reporting montigny'!$F28:$EE28)+SUMIF('reporting boissy'!$F$2:$EE$2,CT$4,'reporting boissy'!$F28:$EE28)+SUMIF('reporting moussy'!$F$2:$EE$2,CT$4,'reporting moussy'!$F28:$EE28)+SUMIF('reporting trappes'!$F$2:$EE$2,CT$4,'reporting trappes'!$F28:$EE28)+SUMIF('SPACELOG 5 BP'!$F$2:$EE$2,CT$4,'SPACELOG 5 BP'!$F28:$EE28)+SUMIF('SPACELOG 6 BP'!$F$2:$EE$2,CT$4,'SPACELOG 6 BP'!$F28:$EE28)+SUMIF('SPACELOG 7 BP'!$F$2:$EE$2,CT$4,'SPACELOG 7 BP'!$F28:$EE28)+SUMIF('SPACELOG 8 BP'!$F$2:$EE$2,CT$4,'SPACELOG 8 BP'!$F28:$EE28)+SUMIF('SPACELOG 9 BP'!$F$2:$EE$2,CT$4,'SPACELOG 9 BP'!$F28:$EE28)+SUMIF('SPACELOG 10 BP'!$F$2:$EE$2,CT$4,'SPACELOG 10 BP'!$F28:$EE28)+SUMIF('SPACELOG 11 BP'!$F$2:$EE$2,CT$4,'SPACELOG 11 BP'!$F28:$EE28)+SUMIF('SPACELOG 12 BP'!$F$2:$EE$2,CT$4,'SPACELOG 12 BP'!$F28:$EE28)</f>
        <v>0</v>
      </c>
      <c r="CU28" s="13">
        <f>SUMIF('reporting montigny'!$F$2:$EE$2,CU$4,'reporting montigny'!$F28:$EE28)+SUMIF('reporting boissy'!$F$2:$EE$2,CU$4,'reporting boissy'!$F28:$EE28)+SUMIF('reporting moussy'!$F$2:$EE$2,CU$4,'reporting moussy'!$F28:$EE28)+SUMIF('reporting trappes'!$F$2:$EE$2,CU$4,'reporting trappes'!$F28:$EE28)+SUMIF('SPACELOG 5 BP'!$F$2:$EE$2,CU$4,'SPACELOG 5 BP'!$F28:$EE28)+SUMIF('SPACELOG 6 BP'!$F$2:$EE$2,CU$4,'SPACELOG 6 BP'!$F28:$EE28)+SUMIF('SPACELOG 7 BP'!$F$2:$EE$2,CU$4,'SPACELOG 7 BP'!$F28:$EE28)+SUMIF('SPACELOG 8 BP'!$F$2:$EE$2,CU$4,'SPACELOG 8 BP'!$F28:$EE28)+SUMIF('SPACELOG 9 BP'!$F$2:$EE$2,CU$4,'SPACELOG 9 BP'!$F28:$EE28)+SUMIF('SPACELOG 10 BP'!$F$2:$EE$2,CU$4,'SPACELOG 10 BP'!$F28:$EE28)+SUMIF('SPACELOG 11 BP'!$F$2:$EE$2,CU$4,'SPACELOG 11 BP'!$F28:$EE28)+SUMIF('SPACELOG 12 BP'!$F$2:$EE$2,CU$4,'SPACELOG 12 BP'!$F28:$EE28)</f>
        <v>0</v>
      </c>
      <c r="CV28" s="13">
        <f>SUMIF('reporting montigny'!$F$2:$EE$2,CV$4,'reporting montigny'!$F28:$EE28)+SUMIF('reporting boissy'!$F$2:$EE$2,CV$4,'reporting boissy'!$F28:$EE28)+SUMIF('reporting moussy'!$F$2:$EE$2,CV$4,'reporting moussy'!$F28:$EE28)+SUMIF('reporting trappes'!$F$2:$EE$2,CV$4,'reporting trappes'!$F28:$EE28)+SUMIF('SPACELOG 5 BP'!$F$2:$EE$2,CV$4,'SPACELOG 5 BP'!$F28:$EE28)+SUMIF('SPACELOG 6 BP'!$F$2:$EE$2,CV$4,'SPACELOG 6 BP'!$F28:$EE28)+SUMIF('SPACELOG 7 BP'!$F$2:$EE$2,CV$4,'SPACELOG 7 BP'!$F28:$EE28)+SUMIF('SPACELOG 8 BP'!$F$2:$EE$2,CV$4,'SPACELOG 8 BP'!$F28:$EE28)+SUMIF('SPACELOG 9 BP'!$F$2:$EE$2,CV$4,'SPACELOG 9 BP'!$F28:$EE28)+SUMIF('SPACELOG 10 BP'!$F$2:$EE$2,CV$4,'SPACELOG 10 BP'!$F28:$EE28)+SUMIF('SPACELOG 11 BP'!$F$2:$EE$2,CV$4,'SPACELOG 11 BP'!$F28:$EE28)+SUMIF('SPACELOG 12 BP'!$F$2:$EE$2,CV$4,'SPACELOG 12 BP'!$F28:$EE28)</f>
        <v>0</v>
      </c>
      <c r="CW28" s="13">
        <f>SUMIF('reporting montigny'!$F$2:$EE$2,CW$4,'reporting montigny'!$F28:$EE28)+SUMIF('reporting boissy'!$F$2:$EE$2,CW$4,'reporting boissy'!$F28:$EE28)+SUMIF('reporting moussy'!$F$2:$EE$2,CW$4,'reporting moussy'!$F28:$EE28)+SUMIF('reporting trappes'!$F$2:$EE$2,CW$4,'reporting trappes'!$F28:$EE28)+SUMIF('SPACELOG 5 BP'!$F$2:$EE$2,CW$4,'SPACELOG 5 BP'!$F28:$EE28)+SUMIF('SPACELOG 6 BP'!$F$2:$EE$2,CW$4,'SPACELOG 6 BP'!$F28:$EE28)+SUMIF('SPACELOG 7 BP'!$F$2:$EE$2,CW$4,'SPACELOG 7 BP'!$F28:$EE28)+SUMIF('SPACELOG 8 BP'!$F$2:$EE$2,CW$4,'SPACELOG 8 BP'!$F28:$EE28)+SUMIF('SPACELOG 9 BP'!$F$2:$EE$2,CW$4,'SPACELOG 9 BP'!$F28:$EE28)+SUMIF('SPACELOG 10 BP'!$F$2:$EE$2,CW$4,'SPACELOG 10 BP'!$F28:$EE28)+SUMIF('SPACELOG 11 BP'!$F$2:$EE$2,CW$4,'SPACELOG 11 BP'!$F28:$EE28)+SUMIF('SPACELOG 12 BP'!$F$2:$EE$2,CW$4,'SPACELOG 12 BP'!$F28:$EE28)</f>
        <v>0</v>
      </c>
      <c r="CX28" s="13">
        <f>SUMIF('reporting montigny'!$F$2:$EE$2,CX$4,'reporting montigny'!$F28:$EE28)+SUMIF('reporting boissy'!$F$2:$EE$2,CX$4,'reporting boissy'!$F28:$EE28)+SUMIF('reporting moussy'!$F$2:$EE$2,CX$4,'reporting moussy'!$F28:$EE28)+SUMIF('reporting trappes'!$F$2:$EE$2,CX$4,'reporting trappes'!$F28:$EE28)+SUMIF('SPACELOG 5 BP'!$F$2:$EE$2,CX$4,'SPACELOG 5 BP'!$F28:$EE28)+SUMIF('SPACELOG 6 BP'!$F$2:$EE$2,CX$4,'SPACELOG 6 BP'!$F28:$EE28)+SUMIF('SPACELOG 7 BP'!$F$2:$EE$2,CX$4,'SPACELOG 7 BP'!$F28:$EE28)+SUMIF('SPACELOG 8 BP'!$F$2:$EE$2,CX$4,'SPACELOG 8 BP'!$F28:$EE28)+SUMIF('SPACELOG 9 BP'!$F$2:$EE$2,CX$4,'SPACELOG 9 BP'!$F28:$EE28)+SUMIF('SPACELOG 10 BP'!$F$2:$EE$2,CX$4,'SPACELOG 10 BP'!$F28:$EE28)+SUMIF('SPACELOG 11 BP'!$F$2:$EE$2,CX$4,'SPACELOG 11 BP'!$F28:$EE28)+SUMIF('SPACELOG 12 BP'!$F$2:$EE$2,CX$4,'SPACELOG 12 BP'!$F28:$EE28)</f>
        <v>0</v>
      </c>
      <c r="CY28" s="13">
        <f>SUMIF('reporting montigny'!$F$2:$EE$2,CY$4,'reporting montigny'!$F28:$EE28)+SUMIF('reporting boissy'!$F$2:$EE$2,CY$4,'reporting boissy'!$F28:$EE28)+SUMIF('reporting moussy'!$F$2:$EE$2,CY$4,'reporting moussy'!$F28:$EE28)+SUMIF('reporting trappes'!$F$2:$EE$2,CY$4,'reporting trappes'!$F28:$EE28)+SUMIF('SPACELOG 5 BP'!$F$2:$EE$2,CY$4,'SPACELOG 5 BP'!$F28:$EE28)+SUMIF('SPACELOG 6 BP'!$F$2:$EE$2,CY$4,'SPACELOG 6 BP'!$F28:$EE28)+SUMIF('SPACELOG 7 BP'!$F$2:$EE$2,CY$4,'SPACELOG 7 BP'!$F28:$EE28)+SUMIF('SPACELOG 8 BP'!$F$2:$EE$2,CY$4,'SPACELOG 8 BP'!$F28:$EE28)+SUMIF('SPACELOG 9 BP'!$F$2:$EE$2,CY$4,'SPACELOG 9 BP'!$F28:$EE28)+SUMIF('SPACELOG 10 BP'!$F$2:$EE$2,CY$4,'SPACELOG 10 BP'!$F28:$EE28)+SUMIF('SPACELOG 11 BP'!$F$2:$EE$2,CY$4,'SPACELOG 11 BP'!$F28:$EE28)+SUMIF('SPACELOG 12 BP'!$F$2:$EE$2,CY$4,'SPACELOG 12 BP'!$F28:$EE28)</f>
        <v>0</v>
      </c>
      <c r="CZ28" s="13">
        <f>SUMIF('reporting montigny'!$F$2:$EE$2,CZ$4,'reporting montigny'!$F28:$EE28)+SUMIF('reporting boissy'!$F$2:$EE$2,CZ$4,'reporting boissy'!$F28:$EE28)+SUMIF('reporting moussy'!$F$2:$EE$2,CZ$4,'reporting moussy'!$F28:$EE28)+SUMIF('reporting trappes'!$F$2:$EE$2,CZ$4,'reporting trappes'!$F28:$EE28)+SUMIF('SPACELOG 5 BP'!$F$2:$EE$2,CZ$4,'SPACELOG 5 BP'!$F28:$EE28)+SUMIF('SPACELOG 6 BP'!$F$2:$EE$2,CZ$4,'SPACELOG 6 BP'!$F28:$EE28)+SUMIF('SPACELOG 7 BP'!$F$2:$EE$2,CZ$4,'SPACELOG 7 BP'!$F28:$EE28)+SUMIF('SPACELOG 8 BP'!$F$2:$EE$2,CZ$4,'SPACELOG 8 BP'!$F28:$EE28)+SUMIF('SPACELOG 9 BP'!$F$2:$EE$2,CZ$4,'SPACELOG 9 BP'!$F28:$EE28)+SUMIF('SPACELOG 10 BP'!$F$2:$EE$2,CZ$4,'SPACELOG 10 BP'!$F28:$EE28)+SUMIF('SPACELOG 11 BP'!$F$2:$EE$2,CZ$4,'SPACELOG 11 BP'!$F28:$EE28)+SUMIF('SPACELOG 12 BP'!$F$2:$EE$2,CZ$4,'SPACELOG 12 BP'!$F28:$EE28)</f>
        <v>0</v>
      </c>
      <c r="DA28" s="13">
        <f>SUMIF('reporting montigny'!$F$2:$EE$2,DA$4,'reporting montigny'!$F28:$EE28)+SUMIF('reporting boissy'!$F$2:$EE$2,DA$4,'reporting boissy'!$F28:$EE28)+SUMIF('reporting moussy'!$F$2:$EE$2,DA$4,'reporting moussy'!$F28:$EE28)+SUMIF('reporting trappes'!$F$2:$EE$2,DA$4,'reporting trappes'!$F28:$EE28)+SUMIF('SPACELOG 5 BP'!$F$2:$EE$2,DA$4,'SPACELOG 5 BP'!$F28:$EE28)+SUMIF('SPACELOG 6 BP'!$F$2:$EE$2,DA$4,'SPACELOG 6 BP'!$F28:$EE28)+SUMIF('SPACELOG 7 BP'!$F$2:$EE$2,DA$4,'SPACELOG 7 BP'!$F28:$EE28)+SUMIF('SPACELOG 8 BP'!$F$2:$EE$2,DA$4,'SPACELOG 8 BP'!$F28:$EE28)+SUMIF('SPACELOG 9 BP'!$F$2:$EE$2,DA$4,'SPACELOG 9 BP'!$F28:$EE28)+SUMIF('SPACELOG 10 BP'!$F$2:$EE$2,DA$4,'SPACELOG 10 BP'!$F28:$EE28)+SUMIF('SPACELOG 11 BP'!$F$2:$EE$2,DA$4,'SPACELOG 11 BP'!$F28:$EE28)+SUMIF('SPACELOG 12 BP'!$F$2:$EE$2,DA$4,'SPACELOG 12 BP'!$F28:$EE28)</f>
        <v>0</v>
      </c>
      <c r="DB28" s="13">
        <f>SUMIF('reporting montigny'!$F$2:$EE$2,DB$4,'reporting montigny'!$F28:$EE28)+SUMIF('reporting boissy'!$F$2:$EE$2,DB$4,'reporting boissy'!$F28:$EE28)+SUMIF('reporting moussy'!$F$2:$EE$2,DB$4,'reporting moussy'!$F28:$EE28)+SUMIF('reporting trappes'!$F$2:$EE$2,DB$4,'reporting trappes'!$F28:$EE28)+SUMIF('SPACELOG 5 BP'!$F$2:$EE$2,DB$4,'SPACELOG 5 BP'!$F28:$EE28)+SUMIF('SPACELOG 6 BP'!$F$2:$EE$2,DB$4,'SPACELOG 6 BP'!$F28:$EE28)+SUMIF('SPACELOG 7 BP'!$F$2:$EE$2,DB$4,'SPACELOG 7 BP'!$F28:$EE28)+SUMIF('SPACELOG 8 BP'!$F$2:$EE$2,DB$4,'SPACELOG 8 BP'!$F28:$EE28)+SUMIF('SPACELOG 9 BP'!$F$2:$EE$2,DB$4,'SPACELOG 9 BP'!$F28:$EE28)+SUMIF('SPACELOG 10 BP'!$F$2:$EE$2,DB$4,'SPACELOG 10 BP'!$F28:$EE28)+SUMIF('SPACELOG 11 BP'!$F$2:$EE$2,DB$4,'SPACELOG 11 BP'!$F28:$EE28)+SUMIF('SPACELOG 12 BP'!$F$2:$EE$2,DB$4,'SPACELOG 12 BP'!$F28:$EE28)</f>
        <v>0</v>
      </c>
      <c r="DC28" s="13">
        <f>SUMIF('reporting montigny'!$F$2:$EE$2,DC$4,'reporting montigny'!$F28:$EE28)+SUMIF('reporting boissy'!$F$2:$EE$2,DC$4,'reporting boissy'!$F28:$EE28)+SUMIF('reporting moussy'!$F$2:$EE$2,DC$4,'reporting moussy'!$F28:$EE28)+SUMIF('reporting trappes'!$F$2:$EE$2,DC$4,'reporting trappes'!$F28:$EE28)+SUMIF('SPACELOG 5 BP'!$F$2:$EE$2,DC$4,'SPACELOG 5 BP'!$F28:$EE28)+SUMIF('SPACELOG 6 BP'!$F$2:$EE$2,DC$4,'SPACELOG 6 BP'!$F28:$EE28)+SUMIF('SPACELOG 7 BP'!$F$2:$EE$2,DC$4,'SPACELOG 7 BP'!$F28:$EE28)+SUMIF('SPACELOG 8 BP'!$F$2:$EE$2,DC$4,'SPACELOG 8 BP'!$F28:$EE28)+SUMIF('SPACELOG 9 BP'!$F$2:$EE$2,DC$4,'SPACELOG 9 BP'!$F28:$EE28)+SUMIF('SPACELOG 10 BP'!$F$2:$EE$2,DC$4,'SPACELOG 10 BP'!$F28:$EE28)+SUMIF('SPACELOG 11 BP'!$F$2:$EE$2,DC$4,'SPACELOG 11 BP'!$F28:$EE28)+SUMIF('SPACELOG 12 BP'!$F$2:$EE$2,DC$4,'SPACELOG 12 BP'!$F28:$EE28)</f>
        <v>0</v>
      </c>
      <c r="DD28" s="13">
        <f>SUMIF('reporting montigny'!$F$2:$EE$2,DD$4,'reporting montigny'!$F28:$EE28)+SUMIF('reporting boissy'!$F$2:$EE$2,DD$4,'reporting boissy'!$F28:$EE28)+SUMIF('reporting moussy'!$F$2:$EE$2,DD$4,'reporting moussy'!$F28:$EE28)+SUMIF('reporting trappes'!$F$2:$EE$2,DD$4,'reporting trappes'!$F28:$EE28)+SUMIF('SPACELOG 5 BP'!$F$2:$EE$2,DD$4,'SPACELOG 5 BP'!$F28:$EE28)+SUMIF('SPACELOG 6 BP'!$F$2:$EE$2,DD$4,'SPACELOG 6 BP'!$F28:$EE28)+SUMIF('SPACELOG 7 BP'!$F$2:$EE$2,DD$4,'SPACELOG 7 BP'!$F28:$EE28)+SUMIF('SPACELOG 8 BP'!$F$2:$EE$2,DD$4,'SPACELOG 8 BP'!$F28:$EE28)+SUMIF('SPACELOG 9 BP'!$F$2:$EE$2,DD$4,'SPACELOG 9 BP'!$F28:$EE28)+SUMIF('SPACELOG 10 BP'!$F$2:$EE$2,DD$4,'SPACELOG 10 BP'!$F28:$EE28)+SUMIF('SPACELOG 11 BP'!$F$2:$EE$2,DD$4,'SPACELOG 11 BP'!$F28:$EE28)+SUMIF('SPACELOG 12 BP'!$F$2:$EE$2,DD$4,'SPACELOG 12 BP'!$F28:$EE28)</f>
        <v>0</v>
      </c>
      <c r="DE28" s="14">
        <f t="shared" si="16"/>
        <v>0</v>
      </c>
      <c r="DF28" s="13">
        <f>SUMIF('reporting montigny'!$F$2:$EE$2,DF$4,'reporting montigny'!$F28:$EE28)+SUMIF('reporting boissy'!$F$2:$EE$2,DF$4,'reporting boissy'!$F28:$EE28)+SUMIF('reporting moussy'!$F$2:$EE$2,DF$4,'reporting moussy'!$F28:$EE28)+SUMIF('reporting trappes'!$F$2:$EE$2,DF$4,'reporting trappes'!$F28:$EE28)+SUMIF('SPACELOG 5 BP'!$F$2:$EE$2,DF$4,'SPACELOG 5 BP'!$F28:$EE28)+SUMIF('SPACELOG 6 BP'!$F$2:$EE$2,DF$4,'SPACELOG 6 BP'!$F28:$EE28)+SUMIF('SPACELOG 7 BP'!$F$2:$EE$2,DF$4,'SPACELOG 7 BP'!$F28:$EE28)+SUMIF('SPACELOG 8 BP'!$F$2:$EE$2,DF$4,'SPACELOG 8 BP'!$F28:$EE28)+SUMIF('SPACELOG 9 BP'!$F$2:$EE$2,DF$4,'SPACELOG 9 BP'!$F28:$EE28)+SUMIF('SPACELOG 10 BP'!$F$2:$EE$2,DF$4,'SPACELOG 10 BP'!$F28:$EE28)+SUMIF('SPACELOG 11 BP'!$F$2:$EE$2,DF$4,'SPACELOG 11 BP'!$F28:$EE28)+SUMIF('SPACELOG 12 BP'!$F$2:$EE$2,DF$4,'SPACELOG 12 BP'!$F28:$EE28)</f>
        <v>0</v>
      </c>
      <c r="DG28" s="13">
        <f>SUMIF('reporting montigny'!$F$2:$EE$2,DG$4,'reporting montigny'!$F28:$EE28)+SUMIF('reporting boissy'!$F$2:$EE$2,DG$4,'reporting boissy'!$F28:$EE28)+SUMIF('reporting moussy'!$F$2:$EE$2,DG$4,'reporting moussy'!$F28:$EE28)+SUMIF('reporting trappes'!$F$2:$EE$2,DG$4,'reporting trappes'!$F28:$EE28)+SUMIF('SPACELOG 5 BP'!$F$2:$EE$2,DG$4,'SPACELOG 5 BP'!$F28:$EE28)+SUMIF('SPACELOG 6 BP'!$F$2:$EE$2,DG$4,'SPACELOG 6 BP'!$F28:$EE28)+SUMIF('SPACELOG 7 BP'!$F$2:$EE$2,DG$4,'SPACELOG 7 BP'!$F28:$EE28)+SUMIF('SPACELOG 8 BP'!$F$2:$EE$2,DG$4,'SPACELOG 8 BP'!$F28:$EE28)+SUMIF('SPACELOG 9 BP'!$F$2:$EE$2,DG$4,'SPACELOG 9 BP'!$F28:$EE28)+SUMIF('SPACELOG 10 BP'!$F$2:$EE$2,DG$4,'SPACELOG 10 BP'!$F28:$EE28)+SUMIF('SPACELOG 11 BP'!$F$2:$EE$2,DG$4,'SPACELOG 11 BP'!$F28:$EE28)+SUMIF('SPACELOG 12 BP'!$F$2:$EE$2,DG$4,'SPACELOG 12 BP'!$F28:$EE28)</f>
        <v>0</v>
      </c>
      <c r="DH28" s="13">
        <f>SUMIF('reporting montigny'!$F$2:$EE$2,DH$4,'reporting montigny'!$F28:$EE28)+SUMIF('reporting boissy'!$F$2:$EE$2,DH$4,'reporting boissy'!$F28:$EE28)+SUMIF('reporting moussy'!$F$2:$EE$2,DH$4,'reporting moussy'!$F28:$EE28)+SUMIF('reporting trappes'!$F$2:$EE$2,DH$4,'reporting trappes'!$F28:$EE28)+SUMIF('SPACELOG 5 BP'!$F$2:$EE$2,DH$4,'SPACELOG 5 BP'!$F28:$EE28)+SUMIF('SPACELOG 6 BP'!$F$2:$EE$2,DH$4,'SPACELOG 6 BP'!$F28:$EE28)+SUMIF('SPACELOG 7 BP'!$F$2:$EE$2,DH$4,'SPACELOG 7 BP'!$F28:$EE28)+SUMIF('SPACELOG 8 BP'!$F$2:$EE$2,DH$4,'SPACELOG 8 BP'!$F28:$EE28)+SUMIF('SPACELOG 9 BP'!$F$2:$EE$2,DH$4,'SPACELOG 9 BP'!$F28:$EE28)+SUMIF('SPACELOG 10 BP'!$F$2:$EE$2,DH$4,'SPACELOG 10 BP'!$F28:$EE28)+SUMIF('SPACELOG 11 BP'!$F$2:$EE$2,DH$4,'SPACELOG 11 BP'!$F28:$EE28)+SUMIF('SPACELOG 12 BP'!$F$2:$EE$2,DH$4,'SPACELOG 12 BP'!$F28:$EE28)</f>
        <v>0</v>
      </c>
      <c r="DI28" s="13">
        <f>SUMIF('reporting montigny'!$F$2:$EE$2,DI$4,'reporting montigny'!$F28:$EE28)+SUMIF('reporting boissy'!$F$2:$EE$2,DI$4,'reporting boissy'!$F28:$EE28)+SUMIF('reporting moussy'!$F$2:$EE$2,DI$4,'reporting moussy'!$F28:$EE28)+SUMIF('reporting trappes'!$F$2:$EE$2,DI$4,'reporting trappes'!$F28:$EE28)+SUMIF('SPACELOG 5 BP'!$F$2:$EE$2,DI$4,'SPACELOG 5 BP'!$F28:$EE28)+SUMIF('SPACELOG 6 BP'!$F$2:$EE$2,DI$4,'SPACELOG 6 BP'!$F28:$EE28)+SUMIF('SPACELOG 7 BP'!$F$2:$EE$2,DI$4,'SPACELOG 7 BP'!$F28:$EE28)+SUMIF('SPACELOG 8 BP'!$F$2:$EE$2,DI$4,'SPACELOG 8 BP'!$F28:$EE28)+SUMIF('SPACELOG 9 BP'!$F$2:$EE$2,DI$4,'SPACELOG 9 BP'!$F28:$EE28)+SUMIF('SPACELOG 10 BP'!$F$2:$EE$2,DI$4,'SPACELOG 10 BP'!$F28:$EE28)+SUMIF('SPACELOG 11 BP'!$F$2:$EE$2,DI$4,'SPACELOG 11 BP'!$F28:$EE28)+SUMIF('SPACELOG 12 BP'!$F$2:$EE$2,DI$4,'SPACELOG 12 BP'!$F28:$EE28)</f>
        <v>0</v>
      </c>
      <c r="DJ28" s="13">
        <f>SUMIF('reporting montigny'!$F$2:$EE$2,DJ$4,'reporting montigny'!$F28:$EE28)+SUMIF('reporting boissy'!$F$2:$EE$2,DJ$4,'reporting boissy'!$F28:$EE28)+SUMIF('reporting moussy'!$F$2:$EE$2,DJ$4,'reporting moussy'!$F28:$EE28)+SUMIF('reporting trappes'!$F$2:$EE$2,DJ$4,'reporting trappes'!$F28:$EE28)+SUMIF('SPACELOG 5 BP'!$F$2:$EE$2,DJ$4,'SPACELOG 5 BP'!$F28:$EE28)+SUMIF('SPACELOG 6 BP'!$F$2:$EE$2,DJ$4,'SPACELOG 6 BP'!$F28:$EE28)+SUMIF('SPACELOG 7 BP'!$F$2:$EE$2,DJ$4,'SPACELOG 7 BP'!$F28:$EE28)+SUMIF('SPACELOG 8 BP'!$F$2:$EE$2,DJ$4,'SPACELOG 8 BP'!$F28:$EE28)+SUMIF('SPACELOG 9 BP'!$F$2:$EE$2,DJ$4,'SPACELOG 9 BP'!$F28:$EE28)+SUMIF('SPACELOG 10 BP'!$F$2:$EE$2,DJ$4,'SPACELOG 10 BP'!$F28:$EE28)+SUMIF('SPACELOG 11 BP'!$F$2:$EE$2,DJ$4,'SPACELOG 11 BP'!$F28:$EE28)+SUMIF('SPACELOG 12 BP'!$F$2:$EE$2,DJ$4,'SPACELOG 12 BP'!$F28:$EE28)</f>
        <v>0</v>
      </c>
      <c r="DK28" s="13">
        <f>SUMIF('reporting montigny'!$F$2:$EE$2,DK$4,'reporting montigny'!$F28:$EE28)+SUMIF('reporting boissy'!$F$2:$EE$2,DK$4,'reporting boissy'!$F28:$EE28)+SUMIF('reporting moussy'!$F$2:$EE$2,DK$4,'reporting moussy'!$F28:$EE28)+SUMIF('reporting trappes'!$F$2:$EE$2,DK$4,'reporting trappes'!$F28:$EE28)+SUMIF('SPACELOG 5 BP'!$F$2:$EE$2,DK$4,'SPACELOG 5 BP'!$F28:$EE28)+SUMIF('SPACELOG 6 BP'!$F$2:$EE$2,DK$4,'SPACELOG 6 BP'!$F28:$EE28)+SUMIF('SPACELOG 7 BP'!$F$2:$EE$2,DK$4,'SPACELOG 7 BP'!$F28:$EE28)+SUMIF('SPACELOG 8 BP'!$F$2:$EE$2,DK$4,'SPACELOG 8 BP'!$F28:$EE28)+SUMIF('SPACELOG 9 BP'!$F$2:$EE$2,DK$4,'SPACELOG 9 BP'!$F28:$EE28)+SUMIF('SPACELOG 10 BP'!$F$2:$EE$2,DK$4,'SPACELOG 10 BP'!$F28:$EE28)+SUMIF('SPACELOG 11 BP'!$F$2:$EE$2,DK$4,'SPACELOG 11 BP'!$F28:$EE28)+SUMIF('SPACELOG 12 BP'!$F$2:$EE$2,DK$4,'SPACELOG 12 BP'!$F28:$EE28)</f>
        <v>0</v>
      </c>
      <c r="DL28" s="13">
        <f>SUMIF('reporting montigny'!$F$2:$EE$2,DL$4,'reporting montigny'!$F28:$EE28)+SUMIF('reporting boissy'!$F$2:$EE$2,DL$4,'reporting boissy'!$F28:$EE28)+SUMIF('reporting moussy'!$F$2:$EE$2,DL$4,'reporting moussy'!$F28:$EE28)+SUMIF('reporting trappes'!$F$2:$EE$2,DL$4,'reporting trappes'!$F28:$EE28)+SUMIF('SPACELOG 5 BP'!$F$2:$EE$2,DL$4,'SPACELOG 5 BP'!$F28:$EE28)+SUMIF('SPACELOG 6 BP'!$F$2:$EE$2,DL$4,'SPACELOG 6 BP'!$F28:$EE28)+SUMIF('SPACELOG 7 BP'!$F$2:$EE$2,DL$4,'SPACELOG 7 BP'!$F28:$EE28)+SUMIF('SPACELOG 8 BP'!$F$2:$EE$2,DL$4,'SPACELOG 8 BP'!$F28:$EE28)+SUMIF('SPACELOG 9 BP'!$F$2:$EE$2,DL$4,'SPACELOG 9 BP'!$F28:$EE28)+SUMIF('SPACELOG 10 BP'!$F$2:$EE$2,DL$4,'SPACELOG 10 BP'!$F28:$EE28)+SUMIF('SPACELOG 11 BP'!$F$2:$EE$2,DL$4,'SPACELOG 11 BP'!$F28:$EE28)+SUMIF('SPACELOG 12 BP'!$F$2:$EE$2,DL$4,'SPACELOG 12 BP'!$F28:$EE28)</f>
        <v>0</v>
      </c>
      <c r="DM28" s="13">
        <f>SUMIF('reporting montigny'!$F$2:$EE$2,DM$4,'reporting montigny'!$F28:$EE28)+SUMIF('reporting boissy'!$F$2:$EE$2,DM$4,'reporting boissy'!$F28:$EE28)+SUMIF('reporting moussy'!$F$2:$EE$2,DM$4,'reporting moussy'!$F28:$EE28)+SUMIF('reporting trappes'!$F$2:$EE$2,DM$4,'reporting trappes'!$F28:$EE28)+SUMIF('SPACELOG 5 BP'!$F$2:$EE$2,DM$4,'SPACELOG 5 BP'!$F28:$EE28)+SUMIF('SPACELOG 6 BP'!$F$2:$EE$2,DM$4,'SPACELOG 6 BP'!$F28:$EE28)+SUMIF('SPACELOG 7 BP'!$F$2:$EE$2,DM$4,'SPACELOG 7 BP'!$F28:$EE28)+SUMIF('SPACELOG 8 BP'!$F$2:$EE$2,DM$4,'SPACELOG 8 BP'!$F28:$EE28)+SUMIF('SPACELOG 9 BP'!$F$2:$EE$2,DM$4,'SPACELOG 9 BP'!$F28:$EE28)+SUMIF('SPACELOG 10 BP'!$F$2:$EE$2,DM$4,'SPACELOG 10 BP'!$F28:$EE28)+SUMIF('SPACELOG 11 BP'!$F$2:$EE$2,DM$4,'SPACELOG 11 BP'!$F28:$EE28)+SUMIF('SPACELOG 12 BP'!$F$2:$EE$2,DM$4,'SPACELOG 12 BP'!$F28:$EE28)</f>
        <v>0</v>
      </c>
      <c r="DN28" s="13">
        <f>SUMIF('reporting montigny'!$F$2:$EE$2,DN$4,'reporting montigny'!$F28:$EE28)+SUMIF('reporting boissy'!$F$2:$EE$2,DN$4,'reporting boissy'!$F28:$EE28)+SUMIF('reporting moussy'!$F$2:$EE$2,DN$4,'reporting moussy'!$F28:$EE28)+SUMIF('reporting trappes'!$F$2:$EE$2,DN$4,'reporting trappes'!$F28:$EE28)+SUMIF('SPACELOG 5 BP'!$F$2:$EE$2,DN$4,'SPACELOG 5 BP'!$F28:$EE28)+SUMIF('SPACELOG 6 BP'!$F$2:$EE$2,DN$4,'SPACELOG 6 BP'!$F28:$EE28)+SUMIF('SPACELOG 7 BP'!$F$2:$EE$2,DN$4,'SPACELOG 7 BP'!$F28:$EE28)+SUMIF('SPACELOG 8 BP'!$F$2:$EE$2,DN$4,'SPACELOG 8 BP'!$F28:$EE28)+SUMIF('SPACELOG 9 BP'!$F$2:$EE$2,DN$4,'SPACELOG 9 BP'!$F28:$EE28)+SUMIF('SPACELOG 10 BP'!$F$2:$EE$2,DN$4,'SPACELOG 10 BP'!$F28:$EE28)+SUMIF('SPACELOG 11 BP'!$F$2:$EE$2,DN$4,'SPACELOG 11 BP'!$F28:$EE28)+SUMIF('SPACELOG 12 BP'!$F$2:$EE$2,DN$4,'SPACELOG 12 BP'!$F28:$EE28)</f>
        <v>0</v>
      </c>
      <c r="DO28" s="13">
        <f>SUMIF('reporting montigny'!$F$2:$EE$2,DO$4,'reporting montigny'!$F28:$EE28)+SUMIF('reporting boissy'!$F$2:$EE$2,DO$4,'reporting boissy'!$F28:$EE28)+SUMIF('reporting moussy'!$F$2:$EE$2,DO$4,'reporting moussy'!$F28:$EE28)+SUMIF('reporting trappes'!$F$2:$EE$2,DO$4,'reporting trappes'!$F28:$EE28)+SUMIF('SPACELOG 5 BP'!$F$2:$EE$2,DO$4,'SPACELOG 5 BP'!$F28:$EE28)+SUMIF('SPACELOG 6 BP'!$F$2:$EE$2,DO$4,'SPACELOG 6 BP'!$F28:$EE28)+SUMIF('SPACELOG 7 BP'!$F$2:$EE$2,DO$4,'SPACELOG 7 BP'!$F28:$EE28)+SUMIF('SPACELOG 8 BP'!$F$2:$EE$2,DO$4,'SPACELOG 8 BP'!$F28:$EE28)+SUMIF('SPACELOG 9 BP'!$F$2:$EE$2,DO$4,'SPACELOG 9 BP'!$F28:$EE28)+SUMIF('SPACELOG 10 BP'!$F$2:$EE$2,DO$4,'SPACELOG 10 BP'!$F28:$EE28)+SUMIF('SPACELOG 11 BP'!$F$2:$EE$2,DO$4,'SPACELOG 11 BP'!$F28:$EE28)+SUMIF('SPACELOG 12 BP'!$F$2:$EE$2,DO$4,'SPACELOG 12 BP'!$F28:$EE28)</f>
        <v>0</v>
      </c>
      <c r="DP28" s="13">
        <f>SUMIF('reporting montigny'!$F$2:$EE$2,DP$4,'reporting montigny'!$F28:$EE28)+SUMIF('reporting boissy'!$F$2:$EE$2,DP$4,'reporting boissy'!$F28:$EE28)+SUMIF('reporting moussy'!$F$2:$EE$2,DP$4,'reporting moussy'!$F28:$EE28)+SUMIF('reporting trappes'!$F$2:$EE$2,DP$4,'reporting trappes'!$F28:$EE28)+SUMIF('SPACELOG 5 BP'!$F$2:$EE$2,DP$4,'SPACELOG 5 BP'!$F28:$EE28)+SUMIF('SPACELOG 6 BP'!$F$2:$EE$2,DP$4,'SPACELOG 6 BP'!$F28:$EE28)+SUMIF('SPACELOG 7 BP'!$F$2:$EE$2,DP$4,'SPACELOG 7 BP'!$F28:$EE28)+SUMIF('SPACELOG 8 BP'!$F$2:$EE$2,DP$4,'SPACELOG 8 BP'!$F28:$EE28)+SUMIF('SPACELOG 9 BP'!$F$2:$EE$2,DP$4,'SPACELOG 9 BP'!$F28:$EE28)+SUMIF('SPACELOG 10 BP'!$F$2:$EE$2,DP$4,'SPACELOG 10 BP'!$F28:$EE28)+SUMIF('SPACELOG 11 BP'!$F$2:$EE$2,DP$4,'SPACELOG 11 BP'!$F28:$EE28)+SUMIF('SPACELOG 12 BP'!$F$2:$EE$2,DP$4,'SPACELOG 12 BP'!$F28:$EE28)</f>
        <v>0</v>
      </c>
      <c r="DQ28" s="13">
        <f>SUMIF('reporting montigny'!$F$2:$EE$2,DQ$4,'reporting montigny'!$F28:$EE28)+SUMIF('reporting boissy'!$F$2:$EE$2,DQ$4,'reporting boissy'!$F28:$EE28)+SUMIF('reporting moussy'!$F$2:$EE$2,DQ$4,'reporting moussy'!$F28:$EE28)+SUMIF('reporting trappes'!$F$2:$EE$2,DQ$4,'reporting trappes'!$F28:$EE28)+SUMIF('SPACELOG 5 BP'!$F$2:$EE$2,DQ$4,'SPACELOG 5 BP'!$F28:$EE28)+SUMIF('SPACELOG 6 BP'!$F$2:$EE$2,DQ$4,'SPACELOG 6 BP'!$F28:$EE28)+SUMIF('SPACELOG 7 BP'!$F$2:$EE$2,DQ$4,'SPACELOG 7 BP'!$F28:$EE28)+SUMIF('SPACELOG 8 BP'!$F$2:$EE$2,DQ$4,'SPACELOG 8 BP'!$F28:$EE28)+SUMIF('SPACELOG 9 BP'!$F$2:$EE$2,DQ$4,'SPACELOG 9 BP'!$F28:$EE28)+SUMIF('SPACELOG 10 BP'!$F$2:$EE$2,DQ$4,'SPACELOG 10 BP'!$F28:$EE28)+SUMIF('SPACELOG 11 BP'!$F$2:$EE$2,DQ$4,'SPACELOG 11 BP'!$F28:$EE28)+SUMIF('SPACELOG 12 BP'!$F$2:$EE$2,DQ$4,'SPACELOG 12 BP'!$F28:$EE28)</f>
        <v>0</v>
      </c>
      <c r="DR28" s="14">
        <f t="shared" si="17"/>
        <v>0</v>
      </c>
    </row>
    <row r="29" spans="1:122" x14ac:dyDescent="0.2">
      <c r="E29" s="21" t="s">
        <v>81</v>
      </c>
      <c r="F29" s="13">
        <f>SUMIF('reporting montigny'!$F$2:$EE$2,F$4,'reporting montigny'!$F29:$EE29)+SUMIF('reporting boissy'!$F$2:$EE$2,F$4,'reporting boissy'!$F29:$EE29)+SUMIF('reporting moussy'!$F$2:$EE$2,F$4,'reporting moussy'!$F29:$EE29)+SUMIF('reporting trappes'!$F$2:$EE$2,F$4,'reporting trappes'!$F29:$EE29)+SUMIF('SPACELOG 5 BP'!$F$2:$EE$2,F$4,'SPACELOG 5 BP'!$F29:$EE29)+SUMIF('SPACELOG 6 BP'!$F$2:$EE$2,F$4,'SPACELOG 6 BP'!$F29:$EE29)+SUMIF('SPACELOG 7 BP'!$F$2:$EE$2,F$4,'SPACELOG 7 BP'!$F29:$EE29)+SUMIF('SPACELOG 8 BP'!$F$2:$EE$2,F$4,'SPACELOG 8 BP'!$F29:$EE29)+SUMIF('SPACELOG 9 BP'!$F$2:$EE$2,F$4,'SPACELOG 9 BP'!$F29:$EE29)+SUMIF('SPACELOG 10 BP'!$F$2:$EE$2,F$4,'SPACELOG 10 BP'!$F29:$EE29)+SUMIF('SPACELOG 11 BP'!$F$2:$EE$2,F$4,'SPACELOG 11 BP'!$F29:$EE29)+SUMIF('SPACELOG 12 BP'!$F$2:$EE$2,F$4,'SPACELOG 12 BP'!$F29:$EE29)</f>
        <v>0</v>
      </c>
      <c r="G29" s="13">
        <f>SUMIF('reporting montigny'!$F$2:$EE$2,G$4,'reporting montigny'!$F29:$EE29)+SUMIF('reporting boissy'!$F$2:$EE$2,G$4,'reporting boissy'!$F29:$EE29)+SUMIF('reporting moussy'!$F$2:$EE$2,G$4,'reporting moussy'!$F29:$EE29)+SUMIF('reporting trappes'!$F$2:$EE$2,G$4,'reporting trappes'!$F29:$EE29)+SUMIF('SPACELOG 5 BP'!$F$2:$EE$2,G$4,'SPACELOG 5 BP'!$F29:$EE29)+SUMIF('SPACELOG 6 BP'!$F$2:$EE$2,G$4,'SPACELOG 6 BP'!$F29:$EE29)+SUMIF('SPACELOG 7 BP'!$F$2:$EE$2,G$4,'SPACELOG 7 BP'!$F29:$EE29)+SUMIF('SPACELOG 8 BP'!$F$2:$EE$2,G$4,'SPACELOG 8 BP'!$F29:$EE29)+SUMIF('SPACELOG 9 BP'!$F$2:$EE$2,G$4,'SPACELOG 9 BP'!$F29:$EE29)+SUMIF('SPACELOG 10 BP'!$F$2:$EE$2,G$4,'SPACELOG 10 BP'!$F29:$EE29)+SUMIF('SPACELOG 11 BP'!$F$2:$EE$2,G$4,'SPACELOG 11 BP'!$F29:$EE29)+SUMIF('SPACELOG 12 BP'!$F$2:$EE$2,G$4,'SPACELOG 12 BP'!$F29:$EE29)</f>
        <v>0</v>
      </c>
      <c r="H29" s="13">
        <f>SUMIF('reporting montigny'!$F$2:$EE$2,H$4,'reporting montigny'!$F29:$EE29)+SUMIF('reporting boissy'!$F$2:$EE$2,H$4,'reporting boissy'!$F29:$EE29)+SUMIF('reporting moussy'!$F$2:$EE$2,H$4,'reporting moussy'!$F29:$EE29)+SUMIF('reporting trappes'!$F$2:$EE$2,H$4,'reporting trappes'!$F29:$EE29)+SUMIF('SPACELOG 5 BP'!$F$2:$EE$2,H$4,'SPACELOG 5 BP'!$F29:$EE29)+SUMIF('SPACELOG 6 BP'!$F$2:$EE$2,H$4,'SPACELOG 6 BP'!$F29:$EE29)+SUMIF('SPACELOG 7 BP'!$F$2:$EE$2,H$4,'SPACELOG 7 BP'!$F29:$EE29)+SUMIF('SPACELOG 8 BP'!$F$2:$EE$2,H$4,'SPACELOG 8 BP'!$F29:$EE29)+SUMIF('SPACELOG 9 BP'!$F$2:$EE$2,H$4,'SPACELOG 9 BP'!$F29:$EE29)+SUMIF('SPACELOG 10 BP'!$F$2:$EE$2,H$4,'SPACELOG 10 BP'!$F29:$EE29)+SUMIF('SPACELOG 11 BP'!$F$2:$EE$2,H$4,'SPACELOG 11 BP'!$F29:$EE29)+SUMIF('SPACELOG 12 BP'!$F$2:$EE$2,H$4,'SPACELOG 12 BP'!$F29:$EE29)</f>
        <v>0</v>
      </c>
      <c r="I29" s="13">
        <f>SUMIF('reporting montigny'!$F$2:$EE$2,I$4,'reporting montigny'!$F29:$EE29)+SUMIF('reporting boissy'!$F$2:$EE$2,I$4,'reporting boissy'!$F29:$EE29)+SUMIF('reporting moussy'!$F$2:$EE$2,I$4,'reporting moussy'!$F29:$EE29)+SUMIF('reporting trappes'!$F$2:$EE$2,I$4,'reporting trappes'!$F29:$EE29)+SUMIF('SPACELOG 5 BP'!$F$2:$EE$2,I$4,'SPACELOG 5 BP'!$F29:$EE29)+SUMIF('SPACELOG 6 BP'!$F$2:$EE$2,I$4,'SPACELOG 6 BP'!$F29:$EE29)+SUMIF('SPACELOG 7 BP'!$F$2:$EE$2,I$4,'SPACELOG 7 BP'!$F29:$EE29)+SUMIF('SPACELOG 8 BP'!$F$2:$EE$2,I$4,'SPACELOG 8 BP'!$F29:$EE29)+SUMIF('SPACELOG 9 BP'!$F$2:$EE$2,I$4,'SPACELOG 9 BP'!$F29:$EE29)+SUMIF('SPACELOG 10 BP'!$F$2:$EE$2,I$4,'SPACELOG 10 BP'!$F29:$EE29)+SUMIF('SPACELOG 11 BP'!$F$2:$EE$2,I$4,'SPACELOG 11 BP'!$F29:$EE29)+SUMIF('SPACELOG 12 BP'!$F$2:$EE$2,I$4,'SPACELOG 12 BP'!$F29:$EE29)</f>
        <v>0</v>
      </c>
      <c r="J29" s="13">
        <f>SUMIF('reporting montigny'!$F$2:$EE$2,J$4,'reporting montigny'!$F29:$EE29)+SUMIF('reporting boissy'!$F$2:$EE$2,J$4,'reporting boissy'!$F29:$EE29)+SUMIF('reporting moussy'!$F$2:$EE$2,J$4,'reporting moussy'!$F29:$EE29)+SUMIF('reporting trappes'!$F$2:$EE$2,J$4,'reporting trappes'!$F29:$EE29)+SUMIF('SPACELOG 5 BP'!$F$2:$EE$2,J$4,'SPACELOG 5 BP'!$F29:$EE29)+SUMIF('SPACELOG 6 BP'!$F$2:$EE$2,J$4,'SPACELOG 6 BP'!$F29:$EE29)+SUMIF('SPACELOG 7 BP'!$F$2:$EE$2,J$4,'SPACELOG 7 BP'!$F29:$EE29)+SUMIF('SPACELOG 8 BP'!$F$2:$EE$2,J$4,'SPACELOG 8 BP'!$F29:$EE29)+SUMIF('SPACELOG 9 BP'!$F$2:$EE$2,J$4,'SPACELOG 9 BP'!$F29:$EE29)+SUMIF('SPACELOG 10 BP'!$F$2:$EE$2,J$4,'SPACELOG 10 BP'!$F29:$EE29)+SUMIF('SPACELOG 11 BP'!$F$2:$EE$2,J$4,'SPACELOG 11 BP'!$F29:$EE29)+SUMIF('SPACELOG 12 BP'!$F$2:$EE$2,J$4,'SPACELOG 12 BP'!$F29:$EE29)</f>
        <v>0</v>
      </c>
      <c r="K29" s="13">
        <f>SUMIF('reporting montigny'!$F$2:$EE$2,K$4,'reporting montigny'!$F29:$EE29)+SUMIF('reporting boissy'!$F$2:$EE$2,K$4,'reporting boissy'!$F29:$EE29)+SUMIF('reporting moussy'!$F$2:$EE$2,K$4,'reporting moussy'!$F29:$EE29)+SUMIF('reporting trappes'!$F$2:$EE$2,K$4,'reporting trappes'!$F29:$EE29)+SUMIF('SPACELOG 5 BP'!$F$2:$EE$2,K$4,'SPACELOG 5 BP'!$F29:$EE29)+SUMIF('SPACELOG 6 BP'!$F$2:$EE$2,K$4,'SPACELOG 6 BP'!$F29:$EE29)+SUMIF('SPACELOG 7 BP'!$F$2:$EE$2,K$4,'SPACELOG 7 BP'!$F29:$EE29)+SUMIF('SPACELOG 8 BP'!$F$2:$EE$2,K$4,'SPACELOG 8 BP'!$F29:$EE29)+SUMIF('SPACELOG 9 BP'!$F$2:$EE$2,K$4,'SPACELOG 9 BP'!$F29:$EE29)+SUMIF('SPACELOG 10 BP'!$F$2:$EE$2,K$4,'SPACELOG 10 BP'!$F29:$EE29)+SUMIF('SPACELOG 11 BP'!$F$2:$EE$2,K$4,'SPACELOG 11 BP'!$F29:$EE29)+SUMIF('SPACELOG 12 BP'!$F$2:$EE$2,K$4,'SPACELOG 12 BP'!$F29:$EE29)</f>
        <v>0</v>
      </c>
      <c r="L29" s="13">
        <f>SUMIF('reporting montigny'!$F$2:$EE$2,L$4,'reporting montigny'!$F29:$EE29)+SUMIF('reporting boissy'!$F$2:$EE$2,L$4,'reporting boissy'!$F29:$EE29)+SUMIF('reporting moussy'!$F$2:$EE$2,L$4,'reporting moussy'!$F29:$EE29)+SUMIF('reporting trappes'!$F$2:$EE$2,L$4,'reporting trappes'!$F29:$EE29)+SUMIF('SPACELOG 5 BP'!$F$2:$EE$2,L$4,'SPACELOG 5 BP'!$F29:$EE29)+SUMIF('SPACELOG 6 BP'!$F$2:$EE$2,L$4,'SPACELOG 6 BP'!$F29:$EE29)+SUMIF('SPACELOG 7 BP'!$F$2:$EE$2,L$4,'SPACELOG 7 BP'!$F29:$EE29)+SUMIF('SPACELOG 8 BP'!$F$2:$EE$2,L$4,'SPACELOG 8 BP'!$F29:$EE29)+SUMIF('SPACELOG 9 BP'!$F$2:$EE$2,L$4,'SPACELOG 9 BP'!$F29:$EE29)+SUMIF('SPACELOG 10 BP'!$F$2:$EE$2,L$4,'SPACELOG 10 BP'!$F29:$EE29)+SUMIF('SPACELOG 11 BP'!$F$2:$EE$2,L$4,'SPACELOG 11 BP'!$F29:$EE29)+SUMIF('SPACELOG 12 BP'!$F$2:$EE$2,L$4,'SPACELOG 12 BP'!$F29:$EE29)</f>
        <v>0</v>
      </c>
      <c r="M29" s="13">
        <f>SUMIF('reporting montigny'!$F$2:$EE$2,M$4,'reporting montigny'!$F29:$EE29)+SUMIF('reporting boissy'!$F$2:$EE$2,M$4,'reporting boissy'!$F29:$EE29)+SUMIF('reporting moussy'!$F$2:$EE$2,M$4,'reporting moussy'!$F29:$EE29)+SUMIF('reporting trappes'!$F$2:$EE$2,M$4,'reporting trappes'!$F29:$EE29)+SUMIF('SPACELOG 5 BP'!$F$2:$EE$2,M$4,'SPACELOG 5 BP'!$F29:$EE29)+SUMIF('SPACELOG 6 BP'!$F$2:$EE$2,M$4,'SPACELOG 6 BP'!$F29:$EE29)+SUMIF('SPACELOG 7 BP'!$F$2:$EE$2,M$4,'SPACELOG 7 BP'!$F29:$EE29)+SUMIF('SPACELOG 8 BP'!$F$2:$EE$2,M$4,'SPACELOG 8 BP'!$F29:$EE29)+SUMIF('SPACELOG 9 BP'!$F$2:$EE$2,M$4,'SPACELOG 9 BP'!$F29:$EE29)+SUMIF('SPACELOG 10 BP'!$F$2:$EE$2,M$4,'SPACELOG 10 BP'!$F29:$EE29)+SUMIF('SPACELOG 11 BP'!$F$2:$EE$2,M$4,'SPACELOG 11 BP'!$F29:$EE29)+SUMIF('SPACELOG 12 BP'!$F$2:$EE$2,M$4,'SPACELOG 12 BP'!$F29:$EE29)</f>
        <v>0</v>
      </c>
      <c r="N29" s="13">
        <f>SUMIF('reporting montigny'!$F$2:$EE$2,N$4,'reporting montigny'!$F29:$EE29)+SUMIF('reporting boissy'!$F$2:$EE$2,N$4,'reporting boissy'!$F29:$EE29)+SUMIF('reporting moussy'!$F$2:$EE$2,N$4,'reporting moussy'!$F29:$EE29)+SUMIF('reporting trappes'!$F$2:$EE$2,N$4,'reporting trappes'!$F29:$EE29)+SUMIF('SPACELOG 5 BP'!$F$2:$EE$2,N$4,'SPACELOG 5 BP'!$F29:$EE29)+SUMIF('SPACELOG 6 BP'!$F$2:$EE$2,N$4,'SPACELOG 6 BP'!$F29:$EE29)+SUMIF('SPACELOG 7 BP'!$F$2:$EE$2,N$4,'SPACELOG 7 BP'!$F29:$EE29)+SUMIF('SPACELOG 8 BP'!$F$2:$EE$2,N$4,'SPACELOG 8 BP'!$F29:$EE29)+SUMIF('SPACELOG 9 BP'!$F$2:$EE$2,N$4,'SPACELOG 9 BP'!$F29:$EE29)+SUMIF('SPACELOG 10 BP'!$F$2:$EE$2,N$4,'SPACELOG 10 BP'!$F29:$EE29)+SUMIF('SPACELOG 11 BP'!$F$2:$EE$2,N$4,'SPACELOG 11 BP'!$F29:$EE29)+SUMIF('SPACELOG 12 BP'!$F$2:$EE$2,N$4,'SPACELOG 12 BP'!$F29:$EE29)</f>
        <v>0</v>
      </c>
      <c r="O29" s="13">
        <f>SUMIF('reporting montigny'!$F$2:$EE$2,O$4,'reporting montigny'!$F29:$EE29)+SUMIF('reporting boissy'!$F$2:$EE$2,O$4,'reporting boissy'!$F29:$EE29)+SUMIF('reporting moussy'!$F$2:$EE$2,O$4,'reporting moussy'!$F29:$EE29)+SUMIF('reporting trappes'!$F$2:$EE$2,O$4,'reporting trappes'!$F29:$EE29)+SUMIF('SPACELOG 5 BP'!$F$2:$EE$2,O$4,'SPACELOG 5 BP'!$F29:$EE29)+SUMIF('SPACELOG 6 BP'!$F$2:$EE$2,O$4,'SPACELOG 6 BP'!$F29:$EE29)+SUMIF('SPACELOG 7 BP'!$F$2:$EE$2,O$4,'SPACELOG 7 BP'!$F29:$EE29)+SUMIF('SPACELOG 8 BP'!$F$2:$EE$2,O$4,'SPACELOG 8 BP'!$F29:$EE29)+SUMIF('SPACELOG 9 BP'!$F$2:$EE$2,O$4,'SPACELOG 9 BP'!$F29:$EE29)+SUMIF('SPACELOG 10 BP'!$F$2:$EE$2,O$4,'SPACELOG 10 BP'!$F29:$EE29)+SUMIF('SPACELOG 11 BP'!$F$2:$EE$2,O$4,'SPACELOG 11 BP'!$F29:$EE29)+SUMIF('SPACELOG 12 BP'!$F$2:$EE$2,O$4,'SPACELOG 12 BP'!$F29:$EE29)</f>
        <v>0</v>
      </c>
      <c r="P29" s="13">
        <f>SUMIF('reporting montigny'!$F$2:$EE$2,P$4,'reporting montigny'!$F29:$EE29)+SUMIF('reporting boissy'!$F$2:$EE$2,P$4,'reporting boissy'!$F29:$EE29)+SUMIF('reporting moussy'!$F$2:$EE$2,P$4,'reporting moussy'!$F29:$EE29)+SUMIF('reporting trappes'!$F$2:$EE$2,P$4,'reporting trappes'!$F29:$EE29)+SUMIF('SPACELOG 5 BP'!$F$2:$EE$2,P$4,'SPACELOG 5 BP'!$F29:$EE29)+SUMIF('SPACELOG 6 BP'!$F$2:$EE$2,P$4,'SPACELOG 6 BP'!$F29:$EE29)+SUMIF('SPACELOG 7 BP'!$F$2:$EE$2,P$4,'SPACELOG 7 BP'!$F29:$EE29)+SUMIF('SPACELOG 8 BP'!$F$2:$EE$2,P$4,'SPACELOG 8 BP'!$F29:$EE29)+SUMIF('SPACELOG 9 BP'!$F$2:$EE$2,P$4,'SPACELOG 9 BP'!$F29:$EE29)+SUMIF('SPACELOG 10 BP'!$F$2:$EE$2,P$4,'SPACELOG 10 BP'!$F29:$EE29)+SUMIF('SPACELOG 11 BP'!$F$2:$EE$2,P$4,'SPACELOG 11 BP'!$F29:$EE29)+SUMIF('SPACELOG 12 BP'!$F$2:$EE$2,P$4,'SPACELOG 12 BP'!$F29:$EE29)</f>
        <v>0</v>
      </c>
      <c r="Q29" s="13">
        <f>SUMIF('reporting montigny'!$F$2:$EE$2,Q$4,'reporting montigny'!$F29:$EE29)+SUMIF('reporting boissy'!$F$2:$EE$2,Q$4,'reporting boissy'!$F29:$EE29)+SUMIF('reporting moussy'!$F$2:$EE$2,Q$4,'reporting moussy'!$F29:$EE29)+SUMIF('reporting trappes'!$F$2:$EE$2,Q$4,'reporting trappes'!$F29:$EE29)+SUMIF('SPACELOG 5 BP'!$F$2:$EE$2,Q$4,'SPACELOG 5 BP'!$F29:$EE29)+SUMIF('SPACELOG 6 BP'!$F$2:$EE$2,Q$4,'SPACELOG 6 BP'!$F29:$EE29)+SUMIF('SPACELOG 7 BP'!$F$2:$EE$2,Q$4,'SPACELOG 7 BP'!$F29:$EE29)+SUMIF('SPACELOG 8 BP'!$F$2:$EE$2,Q$4,'SPACELOG 8 BP'!$F29:$EE29)+SUMIF('SPACELOG 9 BP'!$F$2:$EE$2,Q$4,'SPACELOG 9 BP'!$F29:$EE29)+SUMIF('SPACELOG 10 BP'!$F$2:$EE$2,Q$4,'SPACELOG 10 BP'!$F29:$EE29)+SUMIF('SPACELOG 11 BP'!$F$2:$EE$2,Q$4,'SPACELOG 11 BP'!$F29:$EE29)+SUMIF('SPACELOG 12 BP'!$F$2:$EE$2,Q$4,'SPACELOG 12 BP'!$F29:$EE29)</f>
        <v>3700</v>
      </c>
      <c r="R29" s="14">
        <f t="shared" si="9"/>
        <v>3700</v>
      </c>
      <c r="S29" s="13">
        <f>SUMIF('reporting montigny'!$F$2:$EE$2,S$4,'reporting montigny'!$F29:$EE29)+SUMIF('reporting boissy'!$F$2:$EE$2,S$4,'reporting boissy'!$F29:$EE29)+SUMIF('reporting moussy'!$F$2:$EE$2,S$4,'reporting moussy'!$F29:$EE29)+SUMIF('reporting trappes'!$F$2:$EE$2,S$4,'reporting trappes'!$F29:$EE29)+SUMIF('SPACELOG 5 BP'!$F$2:$EE$2,S$4,'SPACELOG 5 BP'!$F29:$EE29)+SUMIF('SPACELOG 6 BP'!$F$2:$EE$2,S$4,'SPACELOG 6 BP'!$F29:$EE29)+SUMIF('SPACELOG 7 BP'!$F$2:$EE$2,S$4,'SPACELOG 7 BP'!$F29:$EE29)+SUMIF('SPACELOG 8 BP'!$F$2:$EE$2,S$4,'SPACELOG 8 BP'!$F29:$EE29)+SUMIF('SPACELOG 9 BP'!$F$2:$EE$2,S$4,'SPACELOG 9 BP'!$F29:$EE29)+SUMIF('SPACELOG 10 BP'!$F$2:$EE$2,S$4,'SPACELOG 10 BP'!$F29:$EE29)+SUMIF('SPACELOG 11 BP'!$F$2:$EE$2,S$4,'SPACELOG 11 BP'!$F29:$EE29)+SUMIF('SPACELOG 12 BP'!$F$2:$EE$2,S$4,'SPACELOG 12 BP'!$F29:$EE29)</f>
        <v>0</v>
      </c>
      <c r="T29" s="13">
        <f>SUMIF('reporting montigny'!$F$2:$EE$2,T$4,'reporting montigny'!$F29:$EE29)+SUMIF('reporting boissy'!$F$2:$EE$2,T$4,'reporting boissy'!$F29:$EE29)+SUMIF('reporting moussy'!$F$2:$EE$2,T$4,'reporting moussy'!$F29:$EE29)+SUMIF('reporting trappes'!$F$2:$EE$2,T$4,'reporting trappes'!$F29:$EE29)+SUMIF('SPACELOG 5 BP'!$F$2:$EE$2,T$4,'SPACELOG 5 BP'!$F29:$EE29)+SUMIF('SPACELOG 6 BP'!$F$2:$EE$2,T$4,'SPACELOG 6 BP'!$F29:$EE29)+SUMIF('SPACELOG 7 BP'!$F$2:$EE$2,T$4,'SPACELOG 7 BP'!$F29:$EE29)+SUMIF('SPACELOG 8 BP'!$F$2:$EE$2,T$4,'SPACELOG 8 BP'!$F29:$EE29)+SUMIF('SPACELOG 9 BP'!$F$2:$EE$2,T$4,'SPACELOG 9 BP'!$F29:$EE29)+SUMIF('SPACELOG 10 BP'!$F$2:$EE$2,T$4,'SPACELOG 10 BP'!$F29:$EE29)+SUMIF('SPACELOG 11 BP'!$F$2:$EE$2,T$4,'SPACELOG 11 BP'!$F29:$EE29)+SUMIF('SPACELOG 12 BP'!$F$2:$EE$2,T$4,'SPACELOG 12 BP'!$F29:$EE29)</f>
        <v>3700</v>
      </c>
      <c r="U29" s="13">
        <f>SUMIF('reporting montigny'!$F$2:$EE$2,U$4,'reporting montigny'!$F29:$EE29)+SUMIF('reporting boissy'!$F$2:$EE$2,U$4,'reporting boissy'!$F29:$EE29)+SUMIF('reporting moussy'!$F$2:$EE$2,U$4,'reporting moussy'!$F29:$EE29)+SUMIF('reporting trappes'!$F$2:$EE$2,U$4,'reporting trappes'!$F29:$EE29)+SUMIF('SPACELOG 5 BP'!$F$2:$EE$2,U$4,'SPACELOG 5 BP'!$F29:$EE29)+SUMIF('SPACELOG 6 BP'!$F$2:$EE$2,U$4,'SPACELOG 6 BP'!$F29:$EE29)+SUMIF('SPACELOG 7 BP'!$F$2:$EE$2,U$4,'SPACELOG 7 BP'!$F29:$EE29)+SUMIF('SPACELOG 8 BP'!$F$2:$EE$2,U$4,'SPACELOG 8 BP'!$F29:$EE29)+SUMIF('SPACELOG 9 BP'!$F$2:$EE$2,U$4,'SPACELOG 9 BP'!$F29:$EE29)+SUMIF('SPACELOG 10 BP'!$F$2:$EE$2,U$4,'SPACELOG 10 BP'!$F29:$EE29)+SUMIF('SPACELOG 11 BP'!$F$2:$EE$2,U$4,'SPACELOG 11 BP'!$F29:$EE29)+SUMIF('SPACELOG 12 BP'!$F$2:$EE$2,U$4,'SPACELOG 12 BP'!$F29:$EE29)</f>
        <v>0</v>
      </c>
      <c r="V29" s="13">
        <f>SUMIF('reporting montigny'!$F$2:$EE$2,V$4,'reporting montigny'!$F29:$EE29)+SUMIF('reporting boissy'!$F$2:$EE$2,V$4,'reporting boissy'!$F29:$EE29)+SUMIF('reporting moussy'!$F$2:$EE$2,V$4,'reporting moussy'!$F29:$EE29)+SUMIF('reporting trappes'!$F$2:$EE$2,V$4,'reporting trappes'!$F29:$EE29)+SUMIF('SPACELOG 5 BP'!$F$2:$EE$2,V$4,'SPACELOG 5 BP'!$F29:$EE29)+SUMIF('SPACELOG 6 BP'!$F$2:$EE$2,V$4,'SPACELOG 6 BP'!$F29:$EE29)+SUMIF('SPACELOG 7 BP'!$F$2:$EE$2,V$4,'SPACELOG 7 BP'!$F29:$EE29)+SUMIF('SPACELOG 8 BP'!$F$2:$EE$2,V$4,'SPACELOG 8 BP'!$F29:$EE29)+SUMIF('SPACELOG 9 BP'!$F$2:$EE$2,V$4,'SPACELOG 9 BP'!$F29:$EE29)+SUMIF('SPACELOG 10 BP'!$F$2:$EE$2,V$4,'SPACELOG 10 BP'!$F29:$EE29)+SUMIF('SPACELOG 11 BP'!$F$2:$EE$2,V$4,'SPACELOG 11 BP'!$F29:$EE29)+SUMIF('SPACELOG 12 BP'!$F$2:$EE$2,V$4,'SPACELOG 12 BP'!$F29:$EE29)</f>
        <v>0</v>
      </c>
      <c r="W29" s="13">
        <f>SUMIF('reporting montigny'!$F$2:$EE$2,W$4,'reporting montigny'!$F29:$EE29)+SUMIF('reporting boissy'!$F$2:$EE$2,W$4,'reporting boissy'!$F29:$EE29)+SUMIF('reporting moussy'!$F$2:$EE$2,W$4,'reporting moussy'!$F29:$EE29)+SUMIF('reporting trappes'!$F$2:$EE$2,W$4,'reporting trappes'!$F29:$EE29)+SUMIF('SPACELOG 5 BP'!$F$2:$EE$2,W$4,'SPACELOG 5 BP'!$F29:$EE29)+SUMIF('SPACELOG 6 BP'!$F$2:$EE$2,W$4,'SPACELOG 6 BP'!$F29:$EE29)+SUMIF('SPACELOG 7 BP'!$F$2:$EE$2,W$4,'SPACELOG 7 BP'!$F29:$EE29)+SUMIF('SPACELOG 8 BP'!$F$2:$EE$2,W$4,'SPACELOG 8 BP'!$F29:$EE29)+SUMIF('SPACELOG 9 BP'!$F$2:$EE$2,W$4,'SPACELOG 9 BP'!$F29:$EE29)+SUMIF('SPACELOG 10 BP'!$F$2:$EE$2,W$4,'SPACELOG 10 BP'!$F29:$EE29)+SUMIF('SPACELOG 11 BP'!$F$2:$EE$2,W$4,'SPACELOG 11 BP'!$F29:$EE29)+SUMIF('SPACELOG 12 BP'!$F$2:$EE$2,W$4,'SPACELOG 12 BP'!$F29:$EE29)</f>
        <v>0</v>
      </c>
      <c r="X29" s="13">
        <f>SUMIF('reporting montigny'!$F$2:$EE$2,X$4,'reporting montigny'!$F29:$EE29)+SUMIF('reporting boissy'!$F$2:$EE$2,X$4,'reporting boissy'!$F29:$EE29)+SUMIF('reporting moussy'!$F$2:$EE$2,X$4,'reporting moussy'!$F29:$EE29)+SUMIF('reporting trappes'!$F$2:$EE$2,X$4,'reporting trappes'!$F29:$EE29)+SUMIF('SPACELOG 5 BP'!$F$2:$EE$2,X$4,'SPACELOG 5 BP'!$F29:$EE29)+SUMIF('SPACELOG 6 BP'!$F$2:$EE$2,X$4,'SPACELOG 6 BP'!$F29:$EE29)+SUMIF('SPACELOG 7 BP'!$F$2:$EE$2,X$4,'SPACELOG 7 BP'!$F29:$EE29)+SUMIF('SPACELOG 8 BP'!$F$2:$EE$2,X$4,'SPACELOG 8 BP'!$F29:$EE29)+SUMIF('SPACELOG 9 BP'!$F$2:$EE$2,X$4,'SPACELOG 9 BP'!$F29:$EE29)+SUMIF('SPACELOG 10 BP'!$F$2:$EE$2,X$4,'SPACELOG 10 BP'!$F29:$EE29)+SUMIF('SPACELOG 11 BP'!$F$2:$EE$2,X$4,'SPACELOG 11 BP'!$F29:$EE29)+SUMIF('SPACELOG 12 BP'!$F$2:$EE$2,X$4,'SPACELOG 12 BP'!$F29:$EE29)</f>
        <v>0</v>
      </c>
      <c r="Y29" s="13">
        <f>SUMIF('reporting montigny'!$F$2:$EE$2,Y$4,'reporting montigny'!$F29:$EE29)+SUMIF('reporting boissy'!$F$2:$EE$2,Y$4,'reporting boissy'!$F29:$EE29)+SUMIF('reporting moussy'!$F$2:$EE$2,Y$4,'reporting moussy'!$F29:$EE29)+SUMIF('reporting trappes'!$F$2:$EE$2,Y$4,'reporting trappes'!$F29:$EE29)+SUMIF('SPACELOG 5 BP'!$F$2:$EE$2,Y$4,'SPACELOG 5 BP'!$F29:$EE29)+SUMIF('SPACELOG 6 BP'!$F$2:$EE$2,Y$4,'SPACELOG 6 BP'!$F29:$EE29)+SUMIF('SPACELOG 7 BP'!$F$2:$EE$2,Y$4,'SPACELOG 7 BP'!$F29:$EE29)+SUMIF('SPACELOG 8 BP'!$F$2:$EE$2,Y$4,'SPACELOG 8 BP'!$F29:$EE29)+SUMIF('SPACELOG 9 BP'!$F$2:$EE$2,Y$4,'SPACELOG 9 BP'!$F29:$EE29)+SUMIF('SPACELOG 10 BP'!$F$2:$EE$2,Y$4,'SPACELOG 10 BP'!$F29:$EE29)+SUMIF('SPACELOG 11 BP'!$F$2:$EE$2,Y$4,'SPACELOG 11 BP'!$F29:$EE29)+SUMIF('SPACELOG 12 BP'!$F$2:$EE$2,Y$4,'SPACELOG 12 BP'!$F29:$EE29)</f>
        <v>0</v>
      </c>
      <c r="Z29" s="13">
        <f>SUMIF('reporting montigny'!$F$2:$EE$2,Z$4,'reporting montigny'!$F29:$EE29)+SUMIF('reporting boissy'!$F$2:$EE$2,Z$4,'reporting boissy'!$F29:$EE29)+SUMIF('reporting moussy'!$F$2:$EE$2,Z$4,'reporting moussy'!$F29:$EE29)+SUMIF('reporting trappes'!$F$2:$EE$2,Z$4,'reporting trappes'!$F29:$EE29)+SUMIF('SPACELOG 5 BP'!$F$2:$EE$2,Z$4,'SPACELOG 5 BP'!$F29:$EE29)+SUMIF('SPACELOG 6 BP'!$F$2:$EE$2,Z$4,'SPACELOG 6 BP'!$F29:$EE29)+SUMIF('SPACELOG 7 BP'!$F$2:$EE$2,Z$4,'SPACELOG 7 BP'!$F29:$EE29)+SUMIF('SPACELOG 8 BP'!$F$2:$EE$2,Z$4,'SPACELOG 8 BP'!$F29:$EE29)+SUMIF('SPACELOG 9 BP'!$F$2:$EE$2,Z$4,'SPACELOG 9 BP'!$F29:$EE29)+SUMIF('SPACELOG 10 BP'!$F$2:$EE$2,Z$4,'SPACELOG 10 BP'!$F29:$EE29)+SUMIF('SPACELOG 11 BP'!$F$2:$EE$2,Z$4,'SPACELOG 11 BP'!$F29:$EE29)+SUMIF('SPACELOG 12 BP'!$F$2:$EE$2,Z$4,'SPACELOG 12 BP'!$F29:$EE29)</f>
        <v>0</v>
      </c>
      <c r="AA29" s="13">
        <f>SUMIF('reporting montigny'!$F$2:$EE$2,AA$4,'reporting montigny'!$F29:$EE29)+SUMIF('reporting boissy'!$F$2:$EE$2,AA$4,'reporting boissy'!$F29:$EE29)+SUMIF('reporting moussy'!$F$2:$EE$2,AA$4,'reporting moussy'!$F29:$EE29)+SUMIF('reporting trappes'!$F$2:$EE$2,AA$4,'reporting trappes'!$F29:$EE29)+SUMIF('SPACELOG 5 BP'!$F$2:$EE$2,AA$4,'SPACELOG 5 BP'!$F29:$EE29)+SUMIF('SPACELOG 6 BP'!$F$2:$EE$2,AA$4,'SPACELOG 6 BP'!$F29:$EE29)+SUMIF('SPACELOG 7 BP'!$F$2:$EE$2,AA$4,'SPACELOG 7 BP'!$F29:$EE29)+SUMIF('SPACELOG 8 BP'!$F$2:$EE$2,AA$4,'SPACELOG 8 BP'!$F29:$EE29)+SUMIF('SPACELOG 9 BP'!$F$2:$EE$2,AA$4,'SPACELOG 9 BP'!$F29:$EE29)+SUMIF('SPACELOG 10 BP'!$F$2:$EE$2,AA$4,'SPACELOG 10 BP'!$F29:$EE29)+SUMIF('SPACELOG 11 BP'!$F$2:$EE$2,AA$4,'SPACELOG 11 BP'!$F29:$EE29)+SUMIF('SPACELOG 12 BP'!$F$2:$EE$2,AA$4,'SPACELOG 12 BP'!$F29:$EE29)</f>
        <v>0</v>
      </c>
      <c r="AB29" s="13">
        <f>SUMIF('reporting montigny'!$F$2:$EE$2,AB$4,'reporting montigny'!$F29:$EE29)+SUMIF('reporting boissy'!$F$2:$EE$2,AB$4,'reporting boissy'!$F29:$EE29)+SUMIF('reporting moussy'!$F$2:$EE$2,AB$4,'reporting moussy'!$F29:$EE29)+SUMIF('reporting trappes'!$F$2:$EE$2,AB$4,'reporting trappes'!$F29:$EE29)+SUMIF('SPACELOG 5 BP'!$F$2:$EE$2,AB$4,'SPACELOG 5 BP'!$F29:$EE29)+SUMIF('SPACELOG 6 BP'!$F$2:$EE$2,AB$4,'SPACELOG 6 BP'!$F29:$EE29)+SUMIF('SPACELOG 7 BP'!$F$2:$EE$2,AB$4,'SPACELOG 7 BP'!$F29:$EE29)+SUMIF('SPACELOG 8 BP'!$F$2:$EE$2,AB$4,'SPACELOG 8 BP'!$F29:$EE29)+SUMIF('SPACELOG 9 BP'!$F$2:$EE$2,AB$4,'SPACELOG 9 BP'!$F29:$EE29)+SUMIF('SPACELOG 10 BP'!$F$2:$EE$2,AB$4,'SPACELOG 10 BP'!$F29:$EE29)+SUMIF('SPACELOG 11 BP'!$F$2:$EE$2,AB$4,'SPACELOG 11 BP'!$F29:$EE29)+SUMIF('SPACELOG 12 BP'!$F$2:$EE$2,AB$4,'SPACELOG 12 BP'!$F29:$EE29)</f>
        <v>0</v>
      </c>
      <c r="AC29" s="13">
        <f>SUMIF('reporting montigny'!$F$2:$EE$2,AC$4,'reporting montigny'!$F29:$EE29)+SUMIF('reporting boissy'!$F$2:$EE$2,AC$4,'reporting boissy'!$F29:$EE29)+SUMIF('reporting moussy'!$F$2:$EE$2,AC$4,'reporting moussy'!$F29:$EE29)+SUMIF('reporting trappes'!$F$2:$EE$2,AC$4,'reporting trappes'!$F29:$EE29)+SUMIF('SPACELOG 5 BP'!$F$2:$EE$2,AC$4,'SPACELOG 5 BP'!$F29:$EE29)+SUMIF('SPACELOG 6 BP'!$F$2:$EE$2,AC$4,'SPACELOG 6 BP'!$F29:$EE29)+SUMIF('SPACELOG 7 BP'!$F$2:$EE$2,AC$4,'SPACELOG 7 BP'!$F29:$EE29)+SUMIF('SPACELOG 8 BP'!$F$2:$EE$2,AC$4,'SPACELOG 8 BP'!$F29:$EE29)+SUMIF('SPACELOG 9 BP'!$F$2:$EE$2,AC$4,'SPACELOG 9 BP'!$F29:$EE29)+SUMIF('SPACELOG 10 BP'!$F$2:$EE$2,AC$4,'SPACELOG 10 BP'!$F29:$EE29)+SUMIF('SPACELOG 11 BP'!$F$2:$EE$2,AC$4,'SPACELOG 11 BP'!$F29:$EE29)+SUMIF('SPACELOG 12 BP'!$F$2:$EE$2,AC$4,'SPACELOG 12 BP'!$F29:$EE29)</f>
        <v>0</v>
      </c>
      <c r="AD29" s="13">
        <f>SUMIF('reporting montigny'!$F$2:$EE$2,AD$4,'reporting montigny'!$F29:$EE29)+SUMIF('reporting boissy'!$F$2:$EE$2,AD$4,'reporting boissy'!$F29:$EE29)+SUMIF('reporting moussy'!$F$2:$EE$2,AD$4,'reporting moussy'!$F29:$EE29)+SUMIF('reporting trappes'!$F$2:$EE$2,AD$4,'reporting trappes'!$F29:$EE29)+SUMIF('SPACELOG 5 BP'!$F$2:$EE$2,AD$4,'SPACELOG 5 BP'!$F29:$EE29)+SUMIF('SPACELOG 6 BP'!$F$2:$EE$2,AD$4,'SPACELOG 6 BP'!$F29:$EE29)+SUMIF('SPACELOG 7 BP'!$F$2:$EE$2,AD$4,'SPACELOG 7 BP'!$F29:$EE29)+SUMIF('SPACELOG 8 BP'!$F$2:$EE$2,AD$4,'SPACELOG 8 BP'!$F29:$EE29)+SUMIF('SPACELOG 9 BP'!$F$2:$EE$2,AD$4,'SPACELOG 9 BP'!$F29:$EE29)+SUMIF('SPACELOG 10 BP'!$F$2:$EE$2,AD$4,'SPACELOG 10 BP'!$F29:$EE29)+SUMIF('SPACELOG 11 BP'!$F$2:$EE$2,AD$4,'SPACELOG 11 BP'!$F29:$EE29)+SUMIF('SPACELOG 12 BP'!$F$2:$EE$2,AD$4,'SPACELOG 12 BP'!$F29:$EE29)</f>
        <v>0</v>
      </c>
      <c r="AE29" s="14">
        <f t="shared" si="10"/>
        <v>3700</v>
      </c>
      <c r="AF29" s="13">
        <f>SUMIF('reporting montigny'!$F$2:$EE$2,AF$4,'reporting montigny'!$F29:$EE29)+SUMIF('reporting boissy'!$F$2:$EE$2,AF$4,'reporting boissy'!$F29:$EE29)+SUMIF('reporting moussy'!$F$2:$EE$2,AF$4,'reporting moussy'!$F29:$EE29)+SUMIF('reporting trappes'!$F$2:$EE$2,AF$4,'reporting trappes'!$F29:$EE29)+SUMIF('SPACELOG 5 BP'!$F$2:$EE$2,AF$4,'SPACELOG 5 BP'!$F29:$EE29)+SUMIF('SPACELOG 6 BP'!$F$2:$EE$2,AF$4,'SPACELOG 6 BP'!$F29:$EE29)+SUMIF('SPACELOG 7 BP'!$F$2:$EE$2,AF$4,'SPACELOG 7 BP'!$F29:$EE29)+SUMIF('SPACELOG 8 BP'!$F$2:$EE$2,AF$4,'SPACELOG 8 BP'!$F29:$EE29)+SUMIF('SPACELOG 9 BP'!$F$2:$EE$2,AF$4,'SPACELOG 9 BP'!$F29:$EE29)+SUMIF('SPACELOG 10 BP'!$F$2:$EE$2,AF$4,'SPACELOG 10 BP'!$F29:$EE29)+SUMIF('SPACELOG 11 BP'!$F$2:$EE$2,AF$4,'SPACELOG 11 BP'!$F29:$EE29)+SUMIF('SPACELOG 12 BP'!$F$2:$EE$2,AF$4,'SPACELOG 12 BP'!$F29:$EE29)</f>
        <v>0</v>
      </c>
      <c r="AG29" s="13">
        <f>SUMIF('reporting montigny'!$F$2:$EE$2,AG$4,'reporting montigny'!$F29:$EE29)+SUMIF('reporting boissy'!$F$2:$EE$2,AG$4,'reporting boissy'!$F29:$EE29)+SUMIF('reporting moussy'!$F$2:$EE$2,AG$4,'reporting moussy'!$F29:$EE29)+SUMIF('reporting trappes'!$F$2:$EE$2,AG$4,'reporting trappes'!$F29:$EE29)+SUMIF('SPACELOG 5 BP'!$F$2:$EE$2,AG$4,'SPACELOG 5 BP'!$F29:$EE29)+SUMIF('SPACELOG 6 BP'!$F$2:$EE$2,AG$4,'SPACELOG 6 BP'!$F29:$EE29)+SUMIF('SPACELOG 7 BP'!$F$2:$EE$2,AG$4,'SPACELOG 7 BP'!$F29:$EE29)+SUMIF('SPACELOG 8 BP'!$F$2:$EE$2,AG$4,'SPACELOG 8 BP'!$F29:$EE29)+SUMIF('SPACELOG 9 BP'!$F$2:$EE$2,AG$4,'SPACELOG 9 BP'!$F29:$EE29)+SUMIF('SPACELOG 10 BP'!$F$2:$EE$2,AG$4,'SPACELOG 10 BP'!$F29:$EE29)+SUMIF('SPACELOG 11 BP'!$F$2:$EE$2,AG$4,'SPACELOG 11 BP'!$F29:$EE29)+SUMIF('SPACELOG 12 BP'!$F$2:$EE$2,AG$4,'SPACELOG 12 BP'!$F29:$EE29)</f>
        <v>0</v>
      </c>
      <c r="AH29" s="13">
        <f>SUMIF('reporting montigny'!$F$2:$EE$2,AH$4,'reporting montigny'!$F29:$EE29)+SUMIF('reporting boissy'!$F$2:$EE$2,AH$4,'reporting boissy'!$F29:$EE29)+SUMIF('reporting moussy'!$F$2:$EE$2,AH$4,'reporting moussy'!$F29:$EE29)+SUMIF('reporting trappes'!$F$2:$EE$2,AH$4,'reporting trappes'!$F29:$EE29)+SUMIF('SPACELOG 5 BP'!$F$2:$EE$2,AH$4,'SPACELOG 5 BP'!$F29:$EE29)+SUMIF('SPACELOG 6 BP'!$F$2:$EE$2,AH$4,'SPACELOG 6 BP'!$F29:$EE29)+SUMIF('SPACELOG 7 BP'!$F$2:$EE$2,AH$4,'SPACELOG 7 BP'!$F29:$EE29)+SUMIF('SPACELOG 8 BP'!$F$2:$EE$2,AH$4,'SPACELOG 8 BP'!$F29:$EE29)+SUMIF('SPACELOG 9 BP'!$F$2:$EE$2,AH$4,'SPACELOG 9 BP'!$F29:$EE29)+SUMIF('SPACELOG 10 BP'!$F$2:$EE$2,AH$4,'SPACELOG 10 BP'!$F29:$EE29)+SUMIF('SPACELOG 11 BP'!$F$2:$EE$2,AH$4,'SPACELOG 11 BP'!$F29:$EE29)+SUMIF('SPACELOG 12 BP'!$F$2:$EE$2,AH$4,'SPACELOG 12 BP'!$F29:$EE29)</f>
        <v>0</v>
      </c>
      <c r="AI29" s="13">
        <f>SUMIF('reporting montigny'!$F$2:$EE$2,AI$4,'reporting montigny'!$F29:$EE29)+SUMIF('reporting boissy'!$F$2:$EE$2,AI$4,'reporting boissy'!$F29:$EE29)+SUMIF('reporting moussy'!$F$2:$EE$2,AI$4,'reporting moussy'!$F29:$EE29)+SUMIF('reporting trappes'!$F$2:$EE$2,AI$4,'reporting trappes'!$F29:$EE29)+SUMIF('SPACELOG 5 BP'!$F$2:$EE$2,AI$4,'SPACELOG 5 BP'!$F29:$EE29)+SUMIF('SPACELOG 6 BP'!$F$2:$EE$2,AI$4,'SPACELOG 6 BP'!$F29:$EE29)+SUMIF('SPACELOG 7 BP'!$F$2:$EE$2,AI$4,'SPACELOG 7 BP'!$F29:$EE29)+SUMIF('SPACELOG 8 BP'!$F$2:$EE$2,AI$4,'SPACELOG 8 BP'!$F29:$EE29)+SUMIF('SPACELOG 9 BP'!$F$2:$EE$2,AI$4,'SPACELOG 9 BP'!$F29:$EE29)+SUMIF('SPACELOG 10 BP'!$F$2:$EE$2,AI$4,'SPACELOG 10 BP'!$F29:$EE29)+SUMIF('SPACELOG 11 BP'!$F$2:$EE$2,AI$4,'SPACELOG 11 BP'!$F29:$EE29)+SUMIF('SPACELOG 12 BP'!$F$2:$EE$2,AI$4,'SPACELOG 12 BP'!$F29:$EE29)</f>
        <v>0</v>
      </c>
      <c r="AJ29" s="13">
        <f>SUMIF('reporting montigny'!$F$2:$EE$2,AJ$4,'reporting montigny'!$F29:$EE29)+SUMIF('reporting boissy'!$F$2:$EE$2,AJ$4,'reporting boissy'!$F29:$EE29)+SUMIF('reporting moussy'!$F$2:$EE$2,AJ$4,'reporting moussy'!$F29:$EE29)+SUMIF('reporting trappes'!$F$2:$EE$2,AJ$4,'reporting trappes'!$F29:$EE29)+SUMIF('SPACELOG 5 BP'!$F$2:$EE$2,AJ$4,'SPACELOG 5 BP'!$F29:$EE29)+SUMIF('SPACELOG 6 BP'!$F$2:$EE$2,AJ$4,'SPACELOG 6 BP'!$F29:$EE29)+SUMIF('SPACELOG 7 BP'!$F$2:$EE$2,AJ$4,'SPACELOG 7 BP'!$F29:$EE29)+SUMIF('SPACELOG 8 BP'!$F$2:$EE$2,AJ$4,'SPACELOG 8 BP'!$F29:$EE29)+SUMIF('SPACELOG 9 BP'!$F$2:$EE$2,AJ$4,'SPACELOG 9 BP'!$F29:$EE29)+SUMIF('SPACELOG 10 BP'!$F$2:$EE$2,AJ$4,'SPACELOG 10 BP'!$F29:$EE29)+SUMIF('SPACELOG 11 BP'!$F$2:$EE$2,AJ$4,'SPACELOG 11 BP'!$F29:$EE29)+SUMIF('SPACELOG 12 BP'!$F$2:$EE$2,AJ$4,'SPACELOG 12 BP'!$F29:$EE29)</f>
        <v>0</v>
      </c>
      <c r="AK29" s="13">
        <f>SUMIF('reporting montigny'!$F$2:$EE$2,AK$4,'reporting montigny'!$F29:$EE29)+SUMIF('reporting boissy'!$F$2:$EE$2,AK$4,'reporting boissy'!$F29:$EE29)+SUMIF('reporting moussy'!$F$2:$EE$2,AK$4,'reporting moussy'!$F29:$EE29)+SUMIF('reporting trappes'!$F$2:$EE$2,AK$4,'reporting trappes'!$F29:$EE29)+SUMIF('SPACELOG 5 BP'!$F$2:$EE$2,AK$4,'SPACELOG 5 BP'!$F29:$EE29)+SUMIF('SPACELOG 6 BP'!$F$2:$EE$2,AK$4,'SPACELOG 6 BP'!$F29:$EE29)+SUMIF('SPACELOG 7 BP'!$F$2:$EE$2,AK$4,'SPACELOG 7 BP'!$F29:$EE29)+SUMIF('SPACELOG 8 BP'!$F$2:$EE$2,AK$4,'SPACELOG 8 BP'!$F29:$EE29)+SUMIF('SPACELOG 9 BP'!$F$2:$EE$2,AK$4,'SPACELOG 9 BP'!$F29:$EE29)+SUMIF('SPACELOG 10 BP'!$F$2:$EE$2,AK$4,'SPACELOG 10 BP'!$F29:$EE29)+SUMIF('SPACELOG 11 BP'!$F$2:$EE$2,AK$4,'SPACELOG 11 BP'!$F29:$EE29)+SUMIF('SPACELOG 12 BP'!$F$2:$EE$2,AK$4,'SPACELOG 12 BP'!$F29:$EE29)</f>
        <v>0</v>
      </c>
      <c r="AL29" s="13">
        <f>SUMIF('reporting montigny'!$F$2:$EE$2,AL$4,'reporting montigny'!$F29:$EE29)+SUMIF('reporting boissy'!$F$2:$EE$2,AL$4,'reporting boissy'!$F29:$EE29)+SUMIF('reporting moussy'!$F$2:$EE$2,AL$4,'reporting moussy'!$F29:$EE29)+SUMIF('reporting trappes'!$F$2:$EE$2,AL$4,'reporting trappes'!$F29:$EE29)+SUMIF('SPACELOG 5 BP'!$F$2:$EE$2,AL$4,'SPACELOG 5 BP'!$F29:$EE29)+SUMIF('SPACELOG 6 BP'!$F$2:$EE$2,AL$4,'SPACELOG 6 BP'!$F29:$EE29)+SUMIF('SPACELOG 7 BP'!$F$2:$EE$2,AL$4,'SPACELOG 7 BP'!$F29:$EE29)+SUMIF('SPACELOG 8 BP'!$F$2:$EE$2,AL$4,'SPACELOG 8 BP'!$F29:$EE29)+SUMIF('SPACELOG 9 BP'!$F$2:$EE$2,AL$4,'SPACELOG 9 BP'!$F29:$EE29)+SUMIF('SPACELOG 10 BP'!$F$2:$EE$2,AL$4,'SPACELOG 10 BP'!$F29:$EE29)+SUMIF('SPACELOG 11 BP'!$F$2:$EE$2,AL$4,'SPACELOG 11 BP'!$F29:$EE29)+SUMIF('SPACELOG 12 BP'!$F$2:$EE$2,AL$4,'SPACELOG 12 BP'!$F29:$EE29)</f>
        <v>0</v>
      </c>
      <c r="AM29" s="13">
        <f>SUMIF('reporting montigny'!$F$2:$EE$2,AM$4,'reporting montigny'!$F29:$EE29)+SUMIF('reporting boissy'!$F$2:$EE$2,AM$4,'reporting boissy'!$F29:$EE29)+SUMIF('reporting moussy'!$F$2:$EE$2,AM$4,'reporting moussy'!$F29:$EE29)+SUMIF('reporting trappes'!$F$2:$EE$2,AM$4,'reporting trappes'!$F29:$EE29)+SUMIF('SPACELOG 5 BP'!$F$2:$EE$2,AM$4,'SPACELOG 5 BP'!$F29:$EE29)+SUMIF('SPACELOG 6 BP'!$F$2:$EE$2,AM$4,'SPACELOG 6 BP'!$F29:$EE29)+SUMIF('SPACELOG 7 BP'!$F$2:$EE$2,AM$4,'SPACELOG 7 BP'!$F29:$EE29)+SUMIF('SPACELOG 8 BP'!$F$2:$EE$2,AM$4,'SPACELOG 8 BP'!$F29:$EE29)+SUMIF('SPACELOG 9 BP'!$F$2:$EE$2,AM$4,'SPACELOG 9 BP'!$F29:$EE29)+SUMIF('SPACELOG 10 BP'!$F$2:$EE$2,AM$4,'SPACELOG 10 BP'!$F29:$EE29)+SUMIF('SPACELOG 11 BP'!$F$2:$EE$2,AM$4,'SPACELOG 11 BP'!$F29:$EE29)+SUMIF('SPACELOG 12 BP'!$F$2:$EE$2,AM$4,'SPACELOG 12 BP'!$F29:$EE29)</f>
        <v>0</v>
      </c>
      <c r="AN29" s="13">
        <f>SUMIF('reporting montigny'!$F$2:$EE$2,AN$4,'reporting montigny'!$F29:$EE29)+SUMIF('reporting boissy'!$F$2:$EE$2,AN$4,'reporting boissy'!$F29:$EE29)+SUMIF('reporting moussy'!$F$2:$EE$2,AN$4,'reporting moussy'!$F29:$EE29)+SUMIF('reporting trappes'!$F$2:$EE$2,AN$4,'reporting trappes'!$F29:$EE29)+SUMIF('SPACELOG 5 BP'!$F$2:$EE$2,AN$4,'SPACELOG 5 BP'!$F29:$EE29)+SUMIF('SPACELOG 6 BP'!$F$2:$EE$2,AN$4,'SPACELOG 6 BP'!$F29:$EE29)+SUMIF('SPACELOG 7 BP'!$F$2:$EE$2,AN$4,'SPACELOG 7 BP'!$F29:$EE29)+SUMIF('SPACELOG 8 BP'!$F$2:$EE$2,AN$4,'SPACELOG 8 BP'!$F29:$EE29)+SUMIF('SPACELOG 9 BP'!$F$2:$EE$2,AN$4,'SPACELOG 9 BP'!$F29:$EE29)+SUMIF('SPACELOG 10 BP'!$F$2:$EE$2,AN$4,'SPACELOG 10 BP'!$F29:$EE29)+SUMIF('SPACELOG 11 BP'!$F$2:$EE$2,AN$4,'SPACELOG 11 BP'!$F29:$EE29)+SUMIF('SPACELOG 12 BP'!$F$2:$EE$2,AN$4,'SPACELOG 12 BP'!$F29:$EE29)</f>
        <v>0</v>
      </c>
      <c r="AO29" s="13">
        <f>SUMIF('reporting montigny'!$F$2:$EE$2,AO$4,'reporting montigny'!$F29:$EE29)+SUMIF('reporting boissy'!$F$2:$EE$2,AO$4,'reporting boissy'!$F29:$EE29)+SUMIF('reporting moussy'!$F$2:$EE$2,AO$4,'reporting moussy'!$F29:$EE29)+SUMIF('reporting trappes'!$F$2:$EE$2,AO$4,'reporting trappes'!$F29:$EE29)+SUMIF('SPACELOG 5 BP'!$F$2:$EE$2,AO$4,'SPACELOG 5 BP'!$F29:$EE29)+SUMIF('SPACELOG 6 BP'!$F$2:$EE$2,AO$4,'SPACELOG 6 BP'!$F29:$EE29)+SUMIF('SPACELOG 7 BP'!$F$2:$EE$2,AO$4,'SPACELOG 7 BP'!$F29:$EE29)+SUMIF('SPACELOG 8 BP'!$F$2:$EE$2,AO$4,'SPACELOG 8 BP'!$F29:$EE29)+SUMIF('SPACELOG 9 BP'!$F$2:$EE$2,AO$4,'SPACELOG 9 BP'!$F29:$EE29)+SUMIF('SPACELOG 10 BP'!$F$2:$EE$2,AO$4,'SPACELOG 10 BP'!$F29:$EE29)+SUMIF('SPACELOG 11 BP'!$F$2:$EE$2,AO$4,'SPACELOG 11 BP'!$F29:$EE29)+SUMIF('SPACELOG 12 BP'!$F$2:$EE$2,AO$4,'SPACELOG 12 BP'!$F29:$EE29)</f>
        <v>0</v>
      </c>
      <c r="AP29" s="13">
        <f>SUMIF('reporting montigny'!$F$2:$EE$2,AP$4,'reporting montigny'!$F29:$EE29)+SUMIF('reporting boissy'!$F$2:$EE$2,AP$4,'reporting boissy'!$F29:$EE29)+SUMIF('reporting moussy'!$F$2:$EE$2,AP$4,'reporting moussy'!$F29:$EE29)+SUMIF('reporting trappes'!$F$2:$EE$2,AP$4,'reporting trappes'!$F29:$EE29)+SUMIF('SPACELOG 5 BP'!$F$2:$EE$2,AP$4,'SPACELOG 5 BP'!$F29:$EE29)+SUMIF('SPACELOG 6 BP'!$F$2:$EE$2,AP$4,'SPACELOG 6 BP'!$F29:$EE29)+SUMIF('SPACELOG 7 BP'!$F$2:$EE$2,AP$4,'SPACELOG 7 BP'!$F29:$EE29)+SUMIF('SPACELOG 8 BP'!$F$2:$EE$2,AP$4,'SPACELOG 8 BP'!$F29:$EE29)+SUMIF('SPACELOG 9 BP'!$F$2:$EE$2,AP$4,'SPACELOG 9 BP'!$F29:$EE29)+SUMIF('SPACELOG 10 BP'!$F$2:$EE$2,AP$4,'SPACELOG 10 BP'!$F29:$EE29)+SUMIF('SPACELOG 11 BP'!$F$2:$EE$2,AP$4,'SPACELOG 11 BP'!$F29:$EE29)+SUMIF('SPACELOG 12 BP'!$F$2:$EE$2,AP$4,'SPACELOG 12 BP'!$F29:$EE29)</f>
        <v>0</v>
      </c>
      <c r="AQ29" s="13">
        <f>SUMIF('reporting montigny'!$F$2:$EE$2,AQ$4,'reporting montigny'!$F29:$EE29)+SUMIF('reporting boissy'!$F$2:$EE$2,AQ$4,'reporting boissy'!$F29:$EE29)+SUMIF('reporting moussy'!$F$2:$EE$2,AQ$4,'reporting moussy'!$F29:$EE29)+SUMIF('reporting trappes'!$F$2:$EE$2,AQ$4,'reporting trappes'!$F29:$EE29)+SUMIF('SPACELOG 5 BP'!$F$2:$EE$2,AQ$4,'SPACELOG 5 BP'!$F29:$EE29)+SUMIF('SPACELOG 6 BP'!$F$2:$EE$2,AQ$4,'SPACELOG 6 BP'!$F29:$EE29)+SUMIF('SPACELOG 7 BP'!$F$2:$EE$2,AQ$4,'SPACELOG 7 BP'!$F29:$EE29)+SUMIF('SPACELOG 8 BP'!$F$2:$EE$2,AQ$4,'SPACELOG 8 BP'!$F29:$EE29)+SUMIF('SPACELOG 9 BP'!$F$2:$EE$2,AQ$4,'SPACELOG 9 BP'!$F29:$EE29)+SUMIF('SPACELOG 10 BP'!$F$2:$EE$2,AQ$4,'SPACELOG 10 BP'!$F29:$EE29)+SUMIF('SPACELOG 11 BP'!$F$2:$EE$2,AQ$4,'SPACELOG 11 BP'!$F29:$EE29)+SUMIF('SPACELOG 12 BP'!$F$2:$EE$2,AQ$4,'SPACELOG 12 BP'!$F29:$EE29)</f>
        <v>0</v>
      </c>
      <c r="AR29" s="14">
        <f t="shared" si="11"/>
        <v>0</v>
      </c>
      <c r="AS29" s="13">
        <f>SUMIF('reporting montigny'!$F$2:$EE$2,AS$4,'reporting montigny'!$F29:$EE29)+SUMIF('reporting boissy'!$F$2:$EE$2,AS$4,'reporting boissy'!$F29:$EE29)+SUMIF('reporting moussy'!$F$2:$EE$2,AS$4,'reporting moussy'!$F29:$EE29)+SUMIF('reporting trappes'!$F$2:$EE$2,AS$4,'reporting trappes'!$F29:$EE29)+SUMIF('SPACELOG 5 BP'!$F$2:$EE$2,AS$4,'SPACELOG 5 BP'!$F29:$EE29)+SUMIF('SPACELOG 6 BP'!$F$2:$EE$2,AS$4,'SPACELOG 6 BP'!$F29:$EE29)+SUMIF('SPACELOG 7 BP'!$F$2:$EE$2,AS$4,'SPACELOG 7 BP'!$F29:$EE29)+SUMIF('SPACELOG 8 BP'!$F$2:$EE$2,AS$4,'SPACELOG 8 BP'!$F29:$EE29)+SUMIF('SPACELOG 9 BP'!$F$2:$EE$2,AS$4,'SPACELOG 9 BP'!$F29:$EE29)+SUMIF('SPACELOG 10 BP'!$F$2:$EE$2,AS$4,'SPACELOG 10 BP'!$F29:$EE29)+SUMIF('SPACELOG 11 BP'!$F$2:$EE$2,AS$4,'SPACELOG 11 BP'!$F29:$EE29)+SUMIF('SPACELOG 12 BP'!$F$2:$EE$2,AS$4,'SPACELOG 12 BP'!$F29:$EE29)</f>
        <v>0</v>
      </c>
      <c r="AT29" s="13">
        <f>SUMIF('reporting montigny'!$F$2:$EE$2,AT$4,'reporting montigny'!$F29:$EE29)+SUMIF('reporting boissy'!$F$2:$EE$2,AT$4,'reporting boissy'!$F29:$EE29)+SUMIF('reporting moussy'!$F$2:$EE$2,AT$4,'reporting moussy'!$F29:$EE29)+SUMIF('reporting trappes'!$F$2:$EE$2,AT$4,'reporting trappes'!$F29:$EE29)+SUMIF('SPACELOG 5 BP'!$F$2:$EE$2,AT$4,'SPACELOG 5 BP'!$F29:$EE29)+SUMIF('SPACELOG 6 BP'!$F$2:$EE$2,AT$4,'SPACELOG 6 BP'!$F29:$EE29)+SUMIF('SPACELOG 7 BP'!$F$2:$EE$2,AT$4,'SPACELOG 7 BP'!$F29:$EE29)+SUMIF('SPACELOG 8 BP'!$F$2:$EE$2,AT$4,'SPACELOG 8 BP'!$F29:$EE29)+SUMIF('SPACELOG 9 BP'!$F$2:$EE$2,AT$4,'SPACELOG 9 BP'!$F29:$EE29)+SUMIF('SPACELOG 10 BP'!$F$2:$EE$2,AT$4,'SPACELOG 10 BP'!$F29:$EE29)+SUMIF('SPACELOG 11 BP'!$F$2:$EE$2,AT$4,'SPACELOG 11 BP'!$F29:$EE29)+SUMIF('SPACELOG 12 BP'!$F$2:$EE$2,AT$4,'SPACELOG 12 BP'!$F29:$EE29)</f>
        <v>0</v>
      </c>
      <c r="AU29" s="13">
        <f>SUMIF('reporting montigny'!$F$2:$EE$2,AU$4,'reporting montigny'!$F29:$EE29)+SUMIF('reporting boissy'!$F$2:$EE$2,AU$4,'reporting boissy'!$F29:$EE29)+SUMIF('reporting moussy'!$F$2:$EE$2,AU$4,'reporting moussy'!$F29:$EE29)+SUMIF('reporting trappes'!$F$2:$EE$2,AU$4,'reporting trappes'!$F29:$EE29)+SUMIF('SPACELOG 5 BP'!$F$2:$EE$2,AU$4,'SPACELOG 5 BP'!$F29:$EE29)+SUMIF('SPACELOG 6 BP'!$F$2:$EE$2,AU$4,'SPACELOG 6 BP'!$F29:$EE29)+SUMIF('SPACELOG 7 BP'!$F$2:$EE$2,AU$4,'SPACELOG 7 BP'!$F29:$EE29)+SUMIF('SPACELOG 8 BP'!$F$2:$EE$2,AU$4,'SPACELOG 8 BP'!$F29:$EE29)+SUMIF('SPACELOG 9 BP'!$F$2:$EE$2,AU$4,'SPACELOG 9 BP'!$F29:$EE29)+SUMIF('SPACELOG 10 BP'!$F$2:$EE$2,AU$4,'SPACELOG 10 BP'!$F29:$EE29)+SUMIF('SPACELOG 11 BP'!$F$2:$EE$2,AU$4,'SPACELOG 11 BP'!$F29:$EE29)+SUMIF('SPACELOG 12 BP'!$F$2:$EE$2,AU$4,'SPACELOG 12 BP'!$F29:$EE29)</f>
        <v>0</v>
      </c>
      <c r="AV29" s="13">
        <f>SUMIF('reporting montigny'!$F$2:$EE$2,AV$4,'reporting montigny'!$F29:$EE29)+SUMIF('reporting boissy'!$F$2:$EE$2,AV$4,'reporting boissy'!$F29:$EE29)+SUMIF('reporting moussy'!$F$2:$EE$2,AV$4,'reporting moussy'!$F29:$EE29)+SUMIF('reporting trappes'!$F$2:$EE$2,AV$4,'reporting trappes'!$F29:$EE29)+SUMIF('SPACELOG 5 BP'!$F$2:$EE$2,AV$4,'SPACELOG 5 BP'!$F29:$EE29)+SUMIF('SPACELOG 6 BP'!$F$2:$EE$2,AV$4,'SPACELOG 6 BP'!$F29:$EE29)+SUMIF('SPACELOG 7 BP'!$F$2:$EE$2,AV$4,'SPACELOG 7 BP'!$F29:$EE29)+SUMIF('SPACELOG 8 BP'!$F$2:$EE$2,AV$4,'SPACELOG 8 BP'!$F29:$EE29)+SUMIF('SPACELOG 9 BP'!$F$2:$EE$2,AV$4,'SPACELOG 9 BP'!$F29:$EE29)+SUMIF('SPACELOG 10 BP'!$F$2:$EE$2,AV$4,'SPACELOG 10 BP'!$F29:$EE29)+SUMIF('SPACELOG 11 BP'!$F$2:$EE$2,AV$4,'SPACELOG 11 BP'!$F29:$EE29)+SUMIF('SPACELOG 12 BP'!$F$2:$EE$2,AV$4,'SPACELOG 12 BP'!$F29:$EE29)</f>
        <v>0</v>
      </c>
      <c r="AW29" s="13">
        <f>SUMIF('reporting montigny'!$F$2:$EE$2,AW$4,'reporting montigny'!$F29:$EE29)+SUMIF('reporting boissy'!$F$2:$EE$2,AW$4,'reporting boissy'!$F29:$EE29)+SUMIF('reporting moussy'!$F$2:$EE$2,AW$4,'reporting moussy'!$F29:$EE29)+SUMIF('reporting trappes'!$F$2:$EE$2,AW$4,'reporting trappes'!$F29:$EE29)+SUMIF('SPACELOG 5 BP'!$F$2:$EE$2,AW$4,'SPACELOG 5 BP'!$F29:$EE29)+SUMIF('SPACELOG 6 BP'!$F$2:$EE$2,AW$4,'SPACELOG 6 BP'!$F29:$EE29)+SUMIF('SPACELOG 7 BP'!$F$2:$EE$2,AW$4,'SPACELOG 7 BP'!$F29:$EE29)+SUMIF('SPACELOG 8 BP'!$F$2:$EE$2,AW$4,'SPACELOG 8 BP'!$F29:$EE29)+SUMIF('SPACELOG 9 BP'!$F$2:$EE$2,AW$4,'SPACELOG 9 BP'!$F29:$EE29)+SUMIF('SPACELOG 10 BP'!$F$2:$EE$2,AW$4,'SPACELOG 10 BP'!$F29:$EE29)+SUMIF('SPACELOG 11 BP'!$F$2:$EE$2,AW$4,'SPACELOG 11 BP'!$F29:$EE29)+SUMIF('SPACELOG 12 BP'!$F$2:$EE$2,AW$4,'SPACELOG 12 BP'!$F29:$EE29)</f>
        <v>0</v>
      </c>
      <c r="AX29" s="13">
        <f>SUMIF('reporting montigny'!$F$2:$EE$2,AX$4,'reporting montigny'!$F29:$EE29)+SUMIF('reporting boissy'!$F$2:$EE$2,AX$4,'reporting boissy'!$F29:$EE29)+SUMIF('reporting moussy'!$F$2:$EE$2,AX$4,'reporting moussy'!$F29:$EE29)+SUMIF('reporting trappes'!$F$2:$EE$2,AX$4,'reporting trappes'!$F29:$EE29)+SUMIF('SPACELOG 5 BP'!$F$2:$EE$2,AX$4,'SPACELOG 5 BP'!$F29:$EE29)+SUMIF('SPACELOG 6 BP'!$F$2:$EE$2,AX$4,'SPACELOG 6 BP'!$F29:$EE29)+SUMIF('SPACELOG 7 BP'!$F$2:$EE$2,AX$4,'SPACELOG 7 BP'!$F29:$EE29)+SUMIF('SPACELOG 8 BP'!$F$2:$EE$2,AX$4,'SPACELOG 8 BP'!$F29:$EE29)+SUMIF('SPACELOG 9 BP'!$F$2:$EE$2,AX$4,'SPACELOG 9 BP'!$F29:$EE29)+SUMIF('SPACELOG 10 BP'!$F$2:$EE$2,AX$4,'SPACELOG 10 BP'!$F29:$EE29)+SUMIF('SPACELOG 11 BP'!$F$2:$EE$2,AX$4,'SPACELOG 11 BP'!$F29:$EE29)+SUMIF('SPACELOG 12 BP'!$F$2:$EE$2,AX$4,'SPACELOG 12 BP'!$F29:$EE29)</f>
        <v>0</v>
      </c>
      <c r="AY29" s="13">
        <f>SUMIF('reporting montigny'!$F$2:$EE$2,AY$4,'reporting montigny'!$F29:$EE29)+SUMIF('reporting boissy'!$F$2:$EE$2,AY$4,'reporting boissy'!$F29:$EE29)+SUMIF('reporting moussy'!$F$2:$EE$2,AY$4,'reporting moussy'!$F29:$EE29)+SUMIF('reporting trappes'!$F$2:$EE$2,AY$4,'reporting trappes'!$F29:$EE29)+SUMIF('SPACELOG 5 BP'!$F$2:$EE$2,AY$4,'SPACELOG 5 BP'!$F29:$EE29)+SUMIF('SPACELOG 6 BP'!$F$2:$EE$2,AY$4,'SPACELOG 6 BP'!$F29:$EE29)+SUMIF('SPACELOG 7 BP'!$F$2:$EE$2,AY$4,'SPACELOG 7 BP'!$F29:$EE29)+SUMIF('SPACELOG 8 BP'!$F$2:$EE$2,AY$4,'SPACELOG 8 BP'!$F29:$EE29)+SUMIF('SPACELOG 9 BP'!$F$2:$EE$2,AY$4,'SPACELOG 9 BP'!$F29:$EE29)+SUMIF('SPACELOG 10 BP'!$F$2:$EE$2,AY$4,'SPACELOG 10 BP'!$F29:$EE29)+SUMIF('SPACELOG 11 BP'!$F$2:$EE$2,AY$4,'SPACELOG 11 BP'!$F29:$EE29)+SUMIF('SPACELOG 12 BP'!$F$2:$EE$2,AY$4,'SPACELOG 12 BP'!$F29:$EE29)</f>
        <v>0</v>
      </c>
      <c r="AZ29" s="13">
        <f>SUMIF('reporting montigny'!$F$2:$EE$2,AZ$4,'reporting montigny'!$F29:$EE29)+SUMIF('reporting boissy'!$F$2:$EE$2,AZ$4,'reporting boissy'!$F29:$EE29)+SUMIF('reporting moussy'!$F$2:$EE$2,AZ$4,'reporting moussy'!$F29:$EE29)+SUMIF('reporting trappes'!$F$2:$EE$2,AZ$4,'reporting trappes'!$F29:$EE29)+SUMIF('SPACELOG 5 BP'!$F$2:$EE$2,AZ$4,'SPACELOG 5 BP'!$F29:$EE29)+SUMIF('SPACELOG 6 BP'!$F$2:$EE$2,AZ$4,'SPACELOG 6 BP'!$F29:$EE29)+SUMIF('SPACELOG 7 BP'!$F$2:$EE$2,AZ$4,'SPACELOG 7 BP'!$F29:$EE29)+SUMIF('SPACELOG 8 BP'!$F$2:$EE$2,AZ$4,'SPACELOG 8 BP'!$F29:$EE29)+SUMIF('SPACELOG 9 BP'!$F$2:$EE$2,AZ$4,'SPACELOG 9 BP'!$F29:$EE29)+SUMIF('SPACELOG 10 BP'!$F$2:$EE$2,AZ$4,'SPACELOG 10 BP'!$F29:$EE29)+SUMIF('SPACELOG 11 BP'!$F$2:$EE$2,AZ$4,'SPACELOG 11 BP'!$F29:$EE29)+SUMIF('SPACELOG 12 BP'!$F$2:$EE$2,AZ$4,'SPACELOG 12 BP'!$F29:$EE29)</f>
        <v>0</v>
      </c>
      <c r="BA29" s="13">
        <f>SUMIF('reporting montigny'!$F$2:$EE$2,BA$4,'reporting montigny'!$F29:$EE29)+SUMIF('reporting boissy'!$F$2:$EE$2,BA$4,'reporting boissy'!$F29:$EE29)+SUMIF('reporting moussy'!$F$2:$EE$2,BA$4,'reporting moussy'!$F29:$EE29)+SUMIF('reporting trappes'!$F$2:$EE$2,BA$4,'reporting trappes'!$F29:$EE29)+SUMIF('SPACELOG 5 BP'!$F$2:$EE$2,BA$4,'SPACELOG 5 BP'!$F29:$EE29)+SUMIF('SPACELOG 6 BP'!$F$2:$EE$2,BA$4,'SPACELOG 6 BP'!$F29:$EE29)+SUMIF('SPACELOG 7 BP'!$F$2:$EE$2,BA$4,'SPACELOG 7 BP'!$F29:$EE29)+SUMIF('SPACELOG 8 BP'!$F$2:$EE$2,BA$4,'SPACELOG 8 BP'!$F29:$EE29)+SUMIF('SPACELOG 9 BP'!$F$2:$EE$2,BA$4,'SPACELOG 9 BP'!$F29:$EE29)+SUMIF('SPACELOG 10 BP'!$F$2:$EE$2,BA$4,'SPACELOG 10 BP'!$F29:$EE29)+SUMIF('SPACELOG 11 BP'!$F$2:$EE$2,BA$4,'SPACELOG 11 BP'!$F29:$EE29)+SUMIF('SPACELOG 12 BP'!$F$2:$EE$2,BA$4,'SPACELOG 12 BP'!$F29:$EE29)</f>
        <v>0</v>
      </c>
      <c r="BB29" s="13">
        <f>SUMIF('reporting montigny'!$F$2:$EE$2,BB$4,'reporting montigny'!$F29:$EE29)+SUMIF('reporting boissy'!$F$2:$EE$2,BB$4,'reporting boissy'!$F29:$EE29)+SUMIF('reporting moussy'!$F$2:$EE$2,BB$4,'reporting moussy'!$F29:$EE29)+SUMIF('reporting trappes'!$F$2:$EE$2,BB$4,'reporting trappes'!$F29:$EE29)+SUMIF('SPACELOG 5 BP'!$F$2:$EE$2,BB$4,'SPACELOG 5 BP'!$F29:$EE29)+SUMIF('SPACELOG 6 BP'!$F$2:$EE$2,BB$4,'SPACELOG 6 BP'!$F29:$EE29)+SUMIF('SPACELOG 7 BP'!$F$2:$EE$2,BB$4,'SPACELOG 7 BP'!$F29:$EE29)+SUMIF('SPACELOG 8 BP'!$F$2:$EE$2,BB$4,'SPACELOG 8 BP'!$F29:$EE29)+SUMIF('SPACELOG 9 BP'!$F$2:$EE$2,BB$4,'SPACELOG 9 BP'!$F29:$EE29)+SUMIF('SPACELOG 10 BP'!$F$2:$EE$2,BB$4,'SPACELOG 10 BP'!$F29:$EE29)+SUMIF('SPACELOG 11 BP'!$F$2:$EE$2,BB$4,'SPACELOG 11 BP'!$F29:$EE29)+SUMIF('SPACELOG 12 BP'!$F$2:$EE$2,BB$4,'SPACELOG 12 BP'!$F29:$EE29)</f>
        <v>0</v>
      </c>
      <c r="BC29" s="13">
        <f>SUMIF('reporting montigny'!$F$2:$EE$2,BC$4,'reporting montigny'!$F29:$EE29)+SUMIF('reporting boissy'!$F$2:$EE$2,BC$4,'reporting boissy'!$F29:$EE29)+SUMIF('reporting moussy'!$F$2:$EE$2,BC$4,'reporting moussy'!$F29:$EE29)+SUMIF('reporting trappes'!$F$2:$EE$2,BC$4,'reporting trappes'!$F29:$EE29)+SUMIF('SPACELOG 5 BP'!$F$2:$EE$2,BC$4,'SPACELOG 5 BP'!$F29:$EE29)+SUMIF('SPACELOG 6 BP'!$F$2:$EE$2,BC$4,'SPACELOG 6 BP'!$F29:$EE29)+SUMIF('SPACELOG 7 BP'!$F$2:$EE$2,BC$4,'SPACELOG 7 BP'!$F29:$EE29)+SUMIF('SPACELOG 8 BP'!$F$2:$EE$2,BC$4,'SPACELOG 8 BP'!$F29:$EE29)+SUMIF('SPACELOG 9 BP'!$F$2:$EE$2,BC$4,'SPACELOG 9 BP'!$F29:$EE29)+SUMIF('SPACELOG 10 BP'!$F$2:$EE$2,BC$4,'SPACELOG 10 BP'!$F29:$EE29)+SUMIF('SPACELOG 11 BP'!$F$2:$EE$2,BC$4,'SPACELOG 11 BP'!$F29:$EE29)+SUMIF('SPACELOG 12 BP'!$F$2:$EE$2,BC$4,'SPACELOG 12 BP'!$F29:$EE29)</f>
        <v>0</v>
      </c>
      <c r="BD29" s="13">
        <f>SUMIF('reporting montigny'!$F$2:$EE$2,BD$4,'reporting montigny'!$F29:$EE29)+SUMIF('reporting boissy'!$F$2:$EE$2,BD$4,'reporting boissy'!$F29:$EE29)+SUMIF('reporting moussy'!$F$2:$EE$2,BD$4,'reporting moussy'!$F29:$EE29)+SUMIF('reporting trappes'!$F$2:$EE$2,BD$4,'reporting trappes'!$F29:$EE29)+SUMIF('SPACELOG 5 BP'!$F$2:$EE$2,BD$4,'SPACELOG 5 BP'!$F29:$EE29)+SUMIF('SPACELOG 6 BP'!$F$2:$EE$2,BD$4,'SPACELOG 6 BP'!$F29:$EE29)+SUMIF('SPACELOG 7 BP'!$F$2:$EE$2,BD$4,'SPACELOG 7 BP'!$F29:$EE29)+SUMIF('SPACELOG 8 BP'!$F$2:$EE$2,BD$4,'SPACELOG 8 BP'!$F29:$EE29)+SUMIF('SPACELOG 9 BP'!$F$2:$EE$2,BD$4,'SPACELOG 9 BP'!$F29:$EE29)+SUMIF('SPACELOG 10 BP'!$F$2:$EE$2,BD$4,'SPACELOG 10 BP'!$F29:$EE29)+SUMIF('SPACELOG 11 BP'!$F$2:$EE$2,BD$4,'SPACELOG 11 BP'!$F29:$EE29)+SUMIF('SPACELOG 12 BP'!$F$2:$EE$2,BD$4,'SPACELOG 12 BP'!$F29:$EE29)</f>
        <v>0</v>
      </c>
      <c r="BE29" s="14">
        <f t="shared" si="12"/>
        <v>0</v>
      </c>
      <c r="BF29" s="13">
        <f>SUMIF('reporting montigny'!$F$2:$EE$2,BF$4,'reporting montigny'!$F29:$EE29)+SUMIF('reporting boissy'!$F$2:$EE$2,BF$4,'reporting boissy'!$F29:$EE29)+SUMIF('reporting moussy'!$F$2:$EE$2,BF$4,'reporting moussy'!$F29:$EE29)+SUMIF('reporting trappes'!$F$2:$EE$2,BF$4,'reporting trappes'!$F29:$EE29)+SUMIF('SPACELOG 5 BP'!$F$2:$EE$2,BF$4,'SPACELOG 5 BP'!$F29:$EE29)+SUMIF('SPACELOG 6 BP'!$F$2:$EE$2,BF$4,'SPACELOG 6 BP'!$F29:$EE29)+SUMIF('SPACELOG 7 BP'!$F$2:$EE$2,BF$4,'SPACELOG 7 BP'!$F29:$EE29)+SUMIF('SPACELOG 8 BP'!$F$2:$EE$2,BF$4,'SPACELOG 8 BP'!$F29:$EE29)+SUMIF('SPACELOG 9 BP'!$F$2:$EE$2,BF$4,'SPACELOG 9 BP'!$F29:$EE29)+SUMIF('SPACELOG 10 BP'!$F$2:$EE$2,BF$4,'SPACELOG 10 BP'!$F29:$EE29)+SUMIF('SPACELOG 11 BP'!$F$2:$EE$2,BF$4,'SPACELOG 11 BP'!$F29:$EE29)+SUMIF('SPACELOG 12 BP'!$F$2:$EE$2,BF$4,'SPACELOG 12 BP'!$F29:$EE29)</f>
        <v>0</v>
      </c>
      <c r="BG29" s="13">
        <f>SUMIF('reporting montigny'!$F$2:$EE$2,BG$4,'reporting montigny'!$F29:$EE29)+SUMIF('reporting boissy'!$F$2:$EE$2,BG$4,'reporting boissy'!$F29:$EE29)+SUMIF('reporting moussy'!$F$2:$EE$2,BG$4,'reporting moussy'!$F29:$EE29)+SUMIF('reporting trappes'!$F$2:$EE$2,BG$4,'reporting trappes'!$F29:$EE29)+SUMIF('SPACELOG 5 BP'!$F$2:$EE$2,BG$4,'SPACELOG 5 BP'!$F29:$EE29)+SUMIF('SPACELOG 6 BP'!$F$2:$EE$2,BG$4,'SPACELOG 6 BP'!$F29:$EE29)+SUMIF('SPACELOG 7 BP'!$F$2:$EE$2,BG$4,'SPACELOG 7 BP'!$F29:$EE29)+SUMIF('SPACELOG 8 BP'!$F$2:$EE$2,BG$4,'SPACELOG 8 BP'!$F29:$EE29)+SUMIF('SPACELOG 9 BP'!$F$2:$EE$2,BG$4,'SPACELOG 9 BP'!$F29:$EE29)+SUMIF('SPACELOG 10 BP'!$F$2:$EE$2,BG$4,'SPACELOG 10 BP'!$F29:$EE29)+SUMIF('SPACELOG 11 BP'!$F$2:$EE$2,BG$4,'SPACELOG 11 BP'!$F29:$EE29)+SUMIF('SPACELOG 12 BP'!$F$2:$EE$2,BG$4,'SPACELOG 12 BP'!$F29:$EE29)</f>
        <v>0</v>
      </c>
      <c r="BH29" s="13">
        <f>SUMIF('reporting montigny'!$F$2:$EE$2,BH$4,'reporting montigny'!$F29:$EE29)+SUMIF('reporting boissy'!$F$2:$EE$2,BH$4,'reporting boissy'!$F29:$EE29)+SUMIF('reporting moussy'!$F$2:$EE$2,BH$4,'reporting moussy'!$F29:$EE29)+SUMIF('reporting trappes'!$F$2:$EE$2,BH$4,'reporting trappes'!$F29:$EE29)+SUMIF('SPACELOG 5 BP'!$F$2:$EE$2,BH$4,'SPACELOG 5 BP'!$F29:$EE29)+SUMIF('SPACELOG 6 BP'!$F$2:$EE$2,BH$4,'SPACELOG 6 BP'!$F29:$EE29)+SUMIF('SPACELOG 7 BP'!$F$2:$EE$2,BH$4,'SPACELOG 7 BP'!$F29:$EE29)+SUMIF('SPACELOG 8 BP'!$F$2:$EE$2,BH$4,'SPACELOG 8 BP'!$F29:$EE29)+SUMIF('SPACELOG 9 BP'!$F$2:$EE$2,BH$4,'SPACELOG 9 BP'!$F29:$EE29)+SUMIF('SPACELOG 10 BP'!$F$2:$EE$2,BH$4,'SPACELOG 10 BP'!$F29:$EE29)+SUMIF('SPACELOG 11 BP'!$F$2:$EE$2,BH$4,'SPACELOG 11 BP'!$F29:$EE29)+SUMIF('SPACELOG 12 BP'!$F$2:$EE$2,BH$4,'SPACELOG 12 BP'!$F29:$EE29)</f>
        <v>0</v>
      </c>
      <c r="BI29" s="13">
        <f>SUMIF('reporting montigny'!$F$2:$EE$2,BI$4,'reporting montigny'!$F29:$EE29)+SUMIF('reporting boissy'!$F$2:$EE$2,BI$4,'reporting boissy'!$F29:$EE29)+SUMIF('reporting moussy'!$F$2:$EE$2,BI$4,'reporting moussy'!$F29:$EE29)+SUMIF('reporting trappes'!$F$2:$EE$2,BI$4,'reporting trappes'!$F29:$EE29)+SUMIF('SPACELOG 5 BP'!$F$2:$EE$2,BI$4,'SPACELOG 5 BP'!$F29:$EE29)+SUMIF('SPACELOG 6 BP'!$F$2:$EE$2,BI$4,'SPACELOG 6 BP'!$F29:$EE29)+SUMIF('SPACELOG 7 BP'!$F$2:$EE$2,BI$4,'SPACELOG 7 BP'!$F29:$EE29)+SUMIF('SPACELOG 8 BP'!$F$2:$EE$2,BI$4,'SPACELOG 8 BP'!$F29:$EE29)+SUMIF('SPACELOG 9 BP'!$F$2:$EE$2,BI$4,'SPACELOG 9 BP'!$F29:$EE29)+SUMIF('SPACELOG 10 BP'!$F$2:$EE$2,BI$4,'SPACELOG 10 BP'!$F29:$EE29)+SUMIF('SPACELOG 11 BP'!$F$2:$EE$2,BI$4,'SPACELOG 11 BP'!$F29:$EE29)+SUMIF('SPACELOG 12 BP'!$F$2:$EE$2,BI$4,'SPACELOG 12 BP'!$F29:$EE29)</f>
        <v>0</v>
      </c>
      <c r="BJ29" s="13">
        <f>SUMIF('reporting montigny'!$F$2:$EE$2,BJ$4,'reporting montigny'!$F29:$EE29)+SUMIF('reporting boissy'!$F$2:$EE$2,BJ$4,'reporting boissy'!$F29:$EE29)+SUMIF('reporting moussy'!$F$2:$EE$2,BJ$4,'reporting moussy'!$F29:$EE29)+SUMIF('reporting trappes'!$F$2:$EE$2,BJ$4,'reporting trappes'!$F29:$EE29)+SUMIF('SPACELOG 5 BP'!$F$2:$EE$2,BJ$4,'SPACELOG 5 BP'!$F29:$EE29)+SUMIF('SPACELOG 6 BP'!$F$2:$EE$2,BJ$4,'SPACELOG 6 BP'!$F29:$EE29)+SUMIF('SPACELOG 7 BP'!$F$2:$EE$2,BJ$4,'SPACELOG 7 BP'!$F29:$EE29)+SUMIF('SPACELOG 8 BP'!$F$2:$EE$2,BJ$4,'SPACELOG 8 BP'!$F29:$EE29)+SUMIF('SPACELOG 9 BP'!$F$2:$EE$2,BJ$4,'SPACELOG 9 BP'!$F29:$EE29)+SUMIF('SPACELOG 10 BP'!$F$2:$EE$2,BJ$4,'SPACELOG 10 BP'!$F29:$EE29)+SUMIF('SPACELOG 11 BP'!$F$2:$EE$2,BJ$4,'SPACELOG 11 BP'!$F29:$EE29)+SUMIF('SPACELOG 12 BP'!$F$2:$EE$2,BJ$4,'SPACELOG 12 BP'!$F29:$EE29)</f>
        <v>0</v>
      </c>
      <c r="BK29" s="13">
        <f>SUMIF('reporting montigny'!$F$2:$EE$2,BK$4,'reporting montigny'!$F29:$EE29)+SUMIF('reporting boissy'!$F$2:$EE$2,BK$4,'reporting boissy'!$F29:$EE29)+SUMIF('reporting moussy'!$F$2:$EE$2,BK$4,'reporting moussy'!$F29:$EE29)+SUMIF('reporting trappes'!$F$2:$EE$2,BK$4,'reporting trappes'!$F29:$EE29)+SUMIF('SPACELOG 5 BP'!$F$2:$EE$2,BK$4,'SPACELOG 5 BP'!$F29:$EE29)+SUMIF('SPACELOG 6 BP'!$F$2:$EE$2,BK$4,'SPACELOG 6 BP'!$F29:$EE29)+SUMIF('SPACELOG 7 BP'!$F$2:$EE$2,BK$4,'SPACELOG 7 BP'!$F29:$EE29)+SUMIF('SPACELOG 8 BP'!$F$2:$EE$2,BK$4,'SPACELOG 8 BP'!$F29:$EE29)+SUMIF('SPACELOG 9 BP'!$F$2:$EE$2,BK$4,'SPACELOG 9 BP'!$F29:$EE29)+SUMIF('SPACELOG 10 BP'!$F$2:$EE$2,BK$4,'SPACELOG 10 BP'!$F29:$EE29)+SUMIF('SPACELOG 11 BP'!$F$2:$EE$2,BK$4,'SPACELOG 11 BP'!$F29:$EE29)+SUMIF('SPACELOG 12 BP'!$F$2:$EE$2,BK$4,'SPACELOG 12 BP'!$F29:$EE29)</f>
        <v>0</v>
      </c>
      <c r="BL29" s="13">
        <f>SUMIF('reporting montigny'!$F$2:$EE$2,BL$4,'reporting montigny'!$F29:$EE29)+SUMIF('reporting boissy'!$F$2:$EE$2,BL$4,'reporting boissy'!$F29:$EE29)+SUMIF('reporting moussy'!$F$2:$EE$2,BL$4,'reporting moussy'!$F29:$EE29)+SUMIF('reporting trappes'!$F$2:$EE$2,BL$4,'reporting trappes'!$F29:$EE29)+SUMIF('SPACELOG 5 BP'!$F$2:$EE$2,BL$4,'SPACELOG 5 BP'!$F29:$EE29)+SUMIF('SPACELOG 6 BP'!$F$2:$EE$2,BL$4,'SPACELOG 6 BP'!$F29:$EE29)+SUMIF('SPACELOG 7 BP'!$F$2:$EE$2,BL$4,'SPACELOG 7 BP'!$F29:$EE29)+SUMIF('SPACELOG 8 BP'!$F$2:$EE$2,BL$4,'SPACELOG 8 BP'!$F29:$EE29)+SUMIF('SPACELOG 9 BP'!$F$2:$EE$2,BL$4,'SPACELOG 9 BP'!$F29:$EE29)+SUMIF('SPACELOG 10 BP'!$F$2:$EE$2,BL$4,'SPACELOG 10 BP'!$F29:$EE29)+SUMIF('SPACELOG 11 BP'!$F$2:$EE$2,BL$4,'SPACELOG 11 BP'!$F29:$EE29)+SUMIF('SPACELOG 12 BP'!$F$2:$EE$2,BL$4,'SPACELOG 12 BP'!$F29:$EE29)</f>
        <v>0</v>
      </c>
      <c r="BM29" s="13">
        <f>SUMIF('reporting montigny'!$F$2:$EE$2,BM$4,'reporting montigny'!$F29:$EE29)+SUMIF('reporting boissy'!$F$2:$EE$2,BM$4,'reporting boissy'!$F29:$EE29)+SUMIF('reporting moussy'!$F$2:$EE$2,BM$4,'reporting moussy'!$F29:$EE29)+SUMIF('reporting trappes'!$F$2:$EE$2,BM$4,'reporting trappes'!$F29:$EE29)+SUMIF('SPACELOG 5 BP'!$F$2:$EE$2,BM$4,'SPACELOG 5 BP'!$F29:$EE29)+SUMIF('SPACELOG 6 BP'!$F$2:$EE$2,BM$4,'SPACELOG 6 BP'!$F29:$EE29)+SUMIF('SPACELOG 7 BP'!$F$2:$EE$2,BM$4,'SPACELOG 7 BP'!$F29:$EE29)+SUMIF('SPACELOG 8 BP'!$F$2:$EE$2,BM$4,'SPACELOG 8 BP'!$F29:$EE29)+SUMIF('SPACELOG 9 BP'!$F$2:$EE$2,BM$4,'SPACELOG 9 BP'!$F29:$EE29)+SUMIF('SPACELOG 10 BP'!$F$2:$EE$2,BM$4,'SPACELOG 10 BP'!$F29:$EE29)+SUMIF('SPACELOG 11 BP'!$F$2:$EE$2,BM$4,'SPACELOG 11 BP'!$F29:$EE29)+SUMIF('SPACELOG 12 BP'!$F$2:$EE$2,BM$4,'SPACELOG 12 BP'!$F29:$EE29)</f>
        <v>0</v>
      </c>
      <c r="BN29" s="13">
        <f>SUMIF('reporting montigny'!$F$2:$EE$2,BN$4,'reporting montigny'!$F29:$EE29)+SUMIF('reporting boissy'!$F$2:$EE$2,BN$4,'reporting boissy'!$F29:$EE29)+SUMIF('reporting moussy'!$F$2:$EE$2,BN$4,'reporting moussy'!$F29:$EE29)+SUMIF('reporting trappes'!$F$2:$EE$2,BN$4,'reporting trappes'!$F29:$EE29)+SUMIF('SPACELOG 5 BP'!$F$2:$EE$2,BN$4,'SPACELOG 5 BP'!$F29:$EE29)+SUMIF('SPACELOG 6 BP'!$F$2:$EE$2,BN$4,'SPACELOG 6 BP'!$F29:$EE29)+SUMIF('SPACELOG 7 BP'!$F$2:$EE$2,BN$4,'SPACELOG 7 BP'!$F29:$EE29)+SUMIF('SPACELOG 8 BP'!$F$2:$EE$2,BN$4,'SPACELOG 8 BP'!$F29:$EE29)+SUMIF('SPACELOG 9 BP'!$F$2:$EE$2,BN$4,'SPACELOG 9 BP'!$F29:$EE29)+SUMIF('SPACELOG 10 BP'!$F$2:$EE$2,BN$4,'SPACELOG 10 BP'!$F29:$EE29)+SUMIF('SPACELOG 11 BP'!$F$2:$EE$2,BN$4,'SPACELOG 11 BP'!$F29:$EE29)+SUMIF('SPACELOG 12 BP'!$F$2:$EE$2,BN$4,'SPACELOG 12 BP'!$F29:$EE29)</f>
        <v>0</v>
      </c>
      <c r="BO29" s="13">
        <f>SUMIF('reporting montigny'!$F$2:$EE$2,BO$4,'reporting montigny'!$F29:$EE29)+SUMIF('reporting boissy'!$F$2:$EE$2,BO$4,'reporting boissy'!$F29:$EE29)+SUMIF('reporting moussy'!$F$2:$EE$2,BO$4,'reporting moussy'!$F29:$EE29)+SUMIF('reporting trappes'!$F$2:$EE$2,BO$4,'reporting trappes'!$F29:$EE29)+SUMIF('SPACELOG 5 BP'!$F$2:$EE$2,BO$4,'SPACELOG 5 BP'!$F29:$EE29)+SUMIF('SPACELOG 6 BP'!$F$2:$EE$2,BO$4,'SPACELOG 6 BP'!$F29:$EE29)+SUMIF('SPACELOG 7 BP'!$F$2:$EE$2,BO$4,'SPACELOG 7 BP'!$F29:$EE29)+SUMIF('SPACELOG 8 BP'!$F$2:$EE$2,BO$4,'SPACELOG 8 BP'!$F29:$EE29)+SUMIF('SPACELOG 9 BP'!$F$2:$EE$2,BO$4,'SPACELOG 9 BP'!$F29:$EE29)+SUMIF('SPACELOG 10 BP'!$F$2:$EE$2,BO$4,'SPACELOG 10 BP'!$F29:$EE29)+SUMIF('SPACELOG 11 BP'!$F$2:$EE$2,BO$4,'SPACELOG 11 BP'!$F29:$EE29)+SUMIF('SPACELOG 12 BP'!$F$2:$EE$2,BO$4,'SPACELOG 12 BP'!$F29:$EE29)</f>
        <v>0</v>
      </c>
      <c r="BP29" s="13">
        <f>SUMIF('reporting montigny'!$F$2:$EE$2,BP$4,'reporting montigny'!$F29:$EE29)+SUMIF('reporting boissy'!$F$2:$EE$2,BP$4,'reporting boissy'!$F29:$EE29)+SUMIF('reporting moussy'!$F$2:$EE$2,BP$4,'reporting moussy'!$F29:$EE29)+SUMIF('reporting trappes'!$F$2:$EE$2,BP$4,'reporting trappes'!$F29:$EE29)+SUMIF('SPACELOG 5 BP'!$F$2:$EE$2,BP$4,'SPACELOG 5 BP'!$F29:$EE29)+SUMIF('SPACELOG 6 BP'!$F$2:$EE$2,BP$4,'SPACELOG 6 BP'!$F29:$EE29)+SUMIF('SPACELOG 7 BP'!$F$2:$EE$2,BP$4,'SPACELOG 7 BP'!$F29:$EE29)+SUMIF('SPACELOG 8 BP'!$F$2:$EE$2,BP$4,'SPACELOG 8 BP'!$F29:$EE29)+SUMIF('SPACELOG 9 BP'!$F$2:$EE$2,BP$4,'SPACELOG 9 BP'!$F29:$EE29)+SUMIF('SPACELOG 10 BP'!$F$2:$EE$2,BP$4,'SPACELOG 10 BP'!$F29:$EE29)+SUMIF('SPACELOG 11 BP'!$F$2:$EE$2,BP$4,'SPACELOG 11 BP'!$F29:$EE29)+SUMIF('SPACELOG 12 BP'!$F$2:$EE$2,BP$4,'SPACELOG 12 BP'!$F29:$EE29)</f>
        <v>0</v>
      </c>
      <c r="BQ29" s="13">
        <f>SUMIF('reporting montigny'!$F$2:$EE$2,BQ$4,'reporting montigny'!$F29:$EE29)+SUMIF('reporting boissy'!$F$2:$EE$2,BQ$4,'reporting boissy'!$F29:$EE29)+SUMIF('reporting moussy'!$F$2:$EE$2,BQ$4,'reporting moussy'!$F29:$EE29)+SUMIF('reporting trappes'!$F$2:$EE$2,BQ$4,'reporting trappes'!$F29:$EE29)+SUMIF('SPACELOG 5 BP'!$F$2:$EE$2,BQ$4,'SPACELOG 5 BP'!$F29:$EE29)+SUMIF('SPACELOG 6 BP'!$F$2:$EE$2,BQ$4,'SPACELOG 6 BP'!$F29:$EE29)+SUMIF('SPACELOG 7 BP'!$F$2:$EE$2,BQ$4,'SPACELOG 7 BP'!$F29:$EE29)+SUMIF('SPACELOG 8 BP'!$F$2:$EE$2,BQ$4,'SPACELOG 8 BP'!$F29:$EE29)+SUMIF('SPACELOG 9 BP'!$F$2:$EE$2,BQ$4,'SPACELOG 9 BP'!$F29:$EE29)+SUMIF('SPACELOG 10 BP'!$F$2:$EE$2,BQ$4,'SPACELOG 10 BP'!$F29:$EE29)+SUMIF('SPACELOG 11 BP'!$F$2:$EE$2,BQ$4,'SPACELOG 11 BP'!$F29:$EE29)+SUMIF('SPACELOG 12 BP'!$F$2:$EE$2,BQ$4,'SPACELOG 12 BP'!$F29:$EE29)</f>
        <v>0</v>
      </c>
      <c r="BR29" s="14">
        <f t="shared" si="13"/>
        <v>0</v>
      </c>
      <c r="BS29" s="13">
        <f>SUMIF('reporting montigny'!$F$2:$EE$2,BS$4,'reporting montigny'!$F29:$EE29)+SUMIF('reporting boissy'!$F$2:$EE$2,BS$4,'reporting boissy'!$F29:$EE29)+SUMIF('reporting moussy'!$F$2:$EE$2,BS$4,'reporting moussy'!$F29:$EE29)+SUMIF('reporting trappes'!$F$2:$EE$2,BS$4,'reporting trappes'!$F29:$EE29)+SUMIF('SPACELOG 5 BP'!$F$2:$EE$2,BS$4,'SPACELOG 5 BP'!$F29:$EE29)+SUMIF('SPACELOG 6 BP'!$F$2:$EE$2,BS$4,'SPACELOG 6 BP'!$F29:$EE29)+SUMIF('SPACELOG 7 BP'!$F$2:$EE$2,BS$4,'SPACELOG 7 BP'!$F29:$EE29)+SUMIF('SPACELOG 8 BP'!$F$2:$EE$2,BS$4,'SPACELOG 8 BP'!$F29:$EE29)+SUMIF('SPACELOG 9 BP'!$F$2:$EE$2,BS$4,'SPACELOG 9 BP'!$F29:$EE29)+SUMIF('SPACELOG 10 BP'!$F$2:$EE$2,BS$4,'SPACELOG 10 BP'!$F29:$EE29)+SUMIF('SPACELOG 11 BP'!$F$2:$EE$2,BS$4,'SPACELOG 11 BP'!$F29:$EE29)+SUMIF('SPACELOG 12 BP'!$F$2:$EE$2,BS$4,'SPACELOG 12 BP'!$F29:$EE29)</f>
        <v>0</v>
      </c>
      <c r="BT29" s="13">
        <f>SUMIF('reporting montigny'!$F$2:$EE$2,BT$4,'reporting montigny'!$F29:$EE29)+SUMIF('reporting boissy'!$F$2:$EE$2,BT$4,'reporting boissy'!$F29:$EE29)+SUMIF('reporting moussy'!$F$2:$EE$2,BT$4,'reporting moussy'!$F29:$EE29)+SUMIF('reporting trappes'!$F$2:$EE$2,BT$4,'reporting trappes'!$F29:$EE29)+SUMIF('SPACELOG 5 BP'!$F$2:$EE$2,BT$4,'SPACELOG 5 BP'!$F29:$EE29)+SUMIF('SPACELOG 6 BP'!$F$2:$EE$2,BT$4,'SPACELOG 6 BP'!$F29:$EE29)+SUMIF('SPACELOG 7 BP'!$F$2:$EE$2,BT$4,'SPACELOG 7 BP'!$F29:$EE29)+SUMIF('SPACELOG 8 BP'!$F$2:$EE$2,BT$4,'SPACELOG 8 BP'!$F29:$EE29)+SUMIF('SPACELOG 9 BP'!$F$2:$EE$2,BT$4,'SPACELOG 9 BP'!$F29:$EE29)+SUMIF('SPACELOG 10 BP'!$F$2:$EE$2,BT$4,'SPACELOG 10 BP'!$F29:$EE29)+SUMIF('SPACELOG 11 BP'!$F$2:$EE$2,BT$4,'SPACELOG 11 BP'!$F29:$EE29)+SUMIF('SPACELOG 12 BP'!$F$2:$EE$2,BT$4,'SPACELOG 12 BP'!$F29:$EE29)</f>
        <v>0</v>
      </c>
      <c r="BU29" s="13">
        <f>SUMIF('reporting montigny'!$F$2:$EE$2,BU$4,'reporting montigny'!$F29:$EE29)+SUMIF('reporting boissy'!$F$2:$EE$2,BU$4,'reporting boissy'!$F29:$EE29)+SUMIF('reporting moussy'!$F$2:$EE$2,BU$4,'reporting moussy'!$F29:$EE29)+SUMIF('reporting trappes'!$F$2:$EE$2,BU$4,'reporting trappes'!$F29:$EE29)+SUMIF('SPACELOG 5 BP'!$F$2:$EE$2,BU$4,'SPACELOG 5 BP'!$F29:$EE29)+SUMIF('SPACELOG 6 BP'!$F$2:$EE$2,BU$4,'SPACELOG 6 BP'!$F29:$EE29)+SUMIF('SPACELOG 7 BP'!$F$2:$EE$2,BU$4,'SPACELOG 7 BP'!$F29:$EE29)+SUMIF('SPACELOG 8 BP'!$F$2:$EE$2,BU$4,'SPACELOG 8 BP'!$F29:$EE29)+SUMIF('SPACELOG 9 BP'!$F$2:$EE$2,BU$4,'SPACELOG 9 BP'!$F29:$EE29)+SUMIF('SPACELOG 10 BP'!$F$2:$EE$2,BU$4,'SPACELOG 10 BP'!$F29:$EE29)+SUMIF('SPACELOG 11 BP'!$F$2:$EE$2,BU$4,'SPACELOG 11 BP'!$F29:$EE29)+SUMIF('SPACELOG 12 BP'!$F$2:$EE$2,BU$4,'SPACELOG 12 BP'!$F29:$EE29)</f>
        <v>0</v>
      </c>
      <c r="BV29" s="13">
        <f>SUMIF('reporting montigny'!$F$2:$EE$2,BV$4,'reporting montigny'!$F29:$EE29)+SUMIF('reporting boissy'!$F$2:$EE$2,BV$4,'reporting boissy'!$F29:$EE29)+SUMIF('reporting moussy'!$F$2:$EE$2,BV$4,'reporting moussy'!$F29:$EE29)+SUMIF('reporting trappes'!$F$2:$EE$2,BV$4,'reporting trappes'!$F29:$EE29)+SUMIF('SPACELOG 5 BP'!$F$2:$EE$2,BV$4,'SPACELOG 5 BP'!$F29:$EE29)+SUMIF('SPACELOG 6 BP'!$F$2:$EE$2,BV$4,'SPACELOG 6 BP'!$F29:$EE29)+SUMIF('SPACELOG 7 BP'!$F$2:$EE$2,BV$4,'SPACELOG 7 BP'!$F29:$EE29)+SUMIF('SPACELOG 8 BP'!$F$2:$EE$2,BV$4,'SPACELOG 8 BP'!$F29:$EE29)+SUMIF('SPACELOG 9 BP'!$F$2:$EE$2,BV$4,'SPACELOG 9 BP'!$F29:$EE29)+SUMIF('SPACELOG 10 BP'!$F$2:$EE$2,BV$4,'SPACELOG 10 BP'!$F29:$EE29)+SUMIF('SPACELOG 11 BP'!$F$2:$EE$2,BV$4,'SPACELOG 11 BP'!$F29:$EE29)+SUMIF('SPACELOG 12 BP'!$F$2:$EE$2,BV$4,'SPACELOG 12 BP'!$F29:$EE29)</f>
        <v>0</v>
      </c>
      <c r="BW29" s="13">
        <f>SUMIF('reporting montigny'!$F$2:$EE$2,BW$4,'reporting montigny'!$F29:$EE29)+SUMIF('reporting boissy'!$F$2:$EE$2,BW$4,'reporting boissy'!$F29:$EE29)+SUMIF('reporting moussy'!$F$2:$EE$2,BW$4,'reporting moussy'!$F29:$EE29)+SUMIF('reporting trappes'!$F$2:$EE$2,BW$4,'reporting trappes'!$F29:$EE29)+SUMIF('SPACELOG 5 BP'!$F$2:$EE$2,BW$4,'SPACELOG 5 BP'!$F29:$EE29)+SUMIF('SPACELOG 6 BP'!$F$2:$EE$2,BW$4,'SPACELOG 6 BP'!$F29:$EE29)+SUMIF('SPACELOG 7 BP'!$F$2:$EE$2,BW$4,'SPACELOG 7 BP'!$F29:$EE29)+SUMIF('SPACELOG 8 BP'!$F$2:$EE$2,BW$4,'SPACELOG 8 BP'!$F29:$EE29)+SUMIF('SPACELOG 9 BP'!$F$2:$EE$2,BW$4,'SPACELOG 9 BP'!$F29:$EE29)+SUMIF('SPACELOG 10 BP'!$F$2:$EE$2,BW$4,'SPACELOG 10 BP'!$F29:$EE29)+SUMIF('SPACELOG 11 BP'!$F$2:$EE$2,BW$4,'SPACELOG 11 BP'!$F29:$EE29)+SUMIF('SPACELOG 12 BP'!$F$2:$EE$2,BW$4,'SPACELOG 12 BP'!$F29:$EE29)</f>
        <v>0</v>
      </c>
      <c r="BX29" s="13">
        <f>SUMIF('reporting montigny'!$F$2:$EE$2,BX$4,'reporting montigny'!$F29:$EE29)+SUMIF('reporting boissy'!$F$2:$EE$2,BX$4,'reporting boissy'!$F29:$EE29)+SUMIF('reporting moussy'!$F$2:$EE$2,BX$4,'reporting moussy'!$F29:$EE29)+SUMIF('reporting trappes'!$F$2:$EE$2,BX$4,'reporting trappes'!$F29:$EE29)+SUMIF('SPACELOG 5 BP'!$F$2:$EE$2,BX$4,'SPACELOG 5 BP'!$F29:$EE29)+SUMIF('SPACELOG 6 BP'!$F$2:$EE$2,BX$4,'SPACELOG 6 BP'!$F29:$EE29)+SUMIF('SPACELOG 7 BP'!$F$2:$EE$2,BX$4,'SPACELOG 7 BP'!$F29:$EE29)+SUMIF('SPACELOG 8 BP'!$F$2:$EE$2,BX$4,'SPACELOG 8 BP'!$F29:$EE29)+SUMIF('SPACELOG 9 BP'!$F$2:$EE$2,BX$4,'SPACELOG 9 BP'!$F29:$EE29)+SUMIF('SPACELOG 10 BP'!$F$2:$EE$2,BX$4,'SPACELOG 10 BP'!$F29:$EE29)+SUMIF('SPACELOG 11 BP'!$F$2:$EE$2,BX$4,'SPACELOG 11 BP'!$F29:$EE29)+SUMIF('SPACELOG 12 BP'!$F$2:$EE$2,BX$4,'SPACELOG 12 BP'!$F29:$EE29)</f>
        <v>0</v>
      </c>
      <c r="BY29" s="13">
        <f>SUMIF('reporting montigny'!$F$2:$EE$2,BY$4,'reporting montigny'!$F29:$EE29)+SUMIF('reporting boissy'!$F$2:$EE$2,BY$4,'reporting boissy'!$F29:$EE29)+SUMIF('reporting moussy'!$F$2:$EE$2,BY$4,'reporting moussy'!$F29:$EE29)+SUMIF('reporting trappes'!$F$2:$EE$2,BY$4,'reporting trappes'!$F29:$EE29)+SUMIF('SPACELOG 5 BP'!$F$2:$EE$2,BY$4,'SPACELOG 5 BP'!$F29:$EE29)+SUMIF('SPACELOG 6 BP'!$F$2:$EE$2,BY$4,'SPACELOG 6 BP'!$F29:$EE29)+SUMIF('SPACELOG 7 BP'!$F$2:$EE$2,BY$4,'SPACELOG 7 BP'!$F29:$EE29)+SUMIF('SPACELOG 8 BP'!$F$2:$EE$2,BY$4,'SPACELOG 8 BP'!$F29:$EE29)+SUMIF('SPACELOG 9 BP'!$F$2:$EE$2,BY$4,'SPACELOG 9 BP'!$F29:$EE29)+SUMIF('SPACELOG 10 BP'!$F$2:$EE$2,BY$4,'SPACELOG 10 BP'!$F29:$EE29)+SUMIF('SPACELOG 11 BP'!$F$2:$EE$2,BY$4,'SPACELOG 11 BP'!$F29:$EE29)+SUMIF('SPACELOG 12 BP'!$F$2:$EE$2,BY$4,'SPACELOG 12 BP'!$F29:$EE29)</f>
        <v>0</v>
      </c>
      <c r="BZ29" s="13">
        <f>SUMIF('reporting montigny'!$F$2:$EE$2,BZ$4,'reporting montigny'!$F29:$EE29)+SUMIF('reporting boissy'!$F$2:$EE$2,BZ$4,'reporting boissy'!$F29:$EE29)+SUMIF('reporting moussy'!$F$2:$EE$2,BZ$4,'reporting moussy'!$F29:$EE29)+SUMIF('reporting trappes'!$F$2:$EE$2,BZ$4,'reporting trappes'!$F29:$EE29)+SUMIF('SPACELOG 5 BP'!$F$2:$EE$2,BZ$4,'SPACELOG 5 BP'!$F29:$EE29)+SUMIF('SPACELOG 6 BP'!$F$2:$EE$2,BZ$4,'SPACELOG 6 BP'!$F29:$EE29)+SUMIF('SPACELOG 7 BP'!$F$2:$EE$2,BZ$4,'SPACELOG 7 BP'!$F29:$EE29)+SUMIF('SPACELOG 8 BP'!$F$2:$EE$2,BZ$4,'SPACELOG 8 BP'!$F29:$EE29)+SUMIF('SPACELOG 9 BP'!$F$2:$EE$2,BZ$4,'SPACELOG 9 BP'!$F29:$EE29)+SUMIF('SPACELOG 10 BP'!$F$2:$EE$2,BZ$4,'SPACELOG 10 BP'!$F29:$EE29)+SUMIF('SPACELOG 11 BP'!$F$2:$EE$2,BZ$4,'SPACELOG 11 BP'!$F29:$EE29)+SUMIF('SPACELOG 12 BP'!$F$2:$EE$2,BZ$4,'SPACELOG 12 BP'!$F29:$EE29)</f>
        <v>0</v>
      </c>
      <c r="CA29" s="13">
        <f>SUMIF('reporting montigny'!$F$2:$EE$2,CA$4,'reporting montigny'!$F29:$EE29)+SUMIF('reporting boissy'!$F$2:$EE$2,CA$4,'reporting boissy'!$F29:$EE29)+SUMIF('reporting moussy'!$F$2:$EE$2,CA$4,'reporting moussy'!$F29:$EE29)+SUMIF('reporting trappes'!$F$2:$EE$2,CA$4,'reporting trappes'!$F29:$EE29)+SUMIF('SPACELOG 5 BP'!$F$2:$EE$2,CA$4,'SPACELOG 5 BP'!$F29:$EE29)+SUMIF('SPACELOG 6 BP'!$F$2:$EE$2,CA$4,'SPACELOG 6 BP'!$F29:$EE29)+SUMIF('SPACELOG 7 BP'!$F$2:$EE$2,CA$4,'SPACELOG 7 BP'!$F29:$EE29)+SUMIF('SPACELOG 8 BP'!$F$2:$EE$2,CA$4,'SPACELOG 8 BP'!$F29:$EE29)+SUMIF('SPACELOG 9 BP'!$F$2:$EE$2,CA$4,'SPACELOG 9 BP'!$F29:$EE29)+SUMIF('SPACELOG 10 BP'!$F$2:$EE$2,CA$4,'SPACELOG 10 BP'!$F29:$EE29)+SUMIF('SPACELOG 11 BP'!$F$2:$EE$2,CA$4,'SPACELOG 11 BP'!$F29:$EE29)+SUMIF('SPACELOG 12 BP'!$F$2:$EE$2,CA$4,'SPACELOG 12 BP'!$F29:$EE29)</f>
        <v>0</v>
      </c>
      <c r="CB29" s="13">
        <f>SUMIF('reporting montigny'!$F$2:$EE$2,CB$4,'reporting montigny'!$F29:$EE29)+SUMIF('reporting boissy'!$F$2:$EE$2,CB$4,'reporting boissy'!$F29:$EE29)+SUMIF('reporting moussy'!$F$2:$EE$2,CB$4,'reporting moussy'!$F29:$EE29)+SUMIF('reporting trappes'!$F$2:$EE$2,CB$4,'reporting trappes'!$F29:$EE29)+SUMIF('SPACELOG 5 BP'!$F$2:$EE$2,CB$4,'SPACELOG 5 BP'!$F29:$EE29)+SUMIF('SPACELOG 6 BP'!$F$2:$EE$2,CB$4,'SPACELOG 6 BP'!$F29:$EE29)+SUMIF('SPACELOG 7 BP'!$F$2:$EE$2,CB$4,'SPACELOG 7 BP'!$F29:$EE29)+SUMIF('SPACELOG 8 BP'!$F$2:$EE$2,CB$4,'SPACELOG 8 BP'!$F29:$EE29)+SUMIF('SPACELOG 9 BP'!$F$2:$EE$2,CB$4,'SPACELOG 9 BP'!$F29:$EE29)+SUMIF('SPACELOG 10 BP'!$F$2:$EE$2,CB$4,'SPACELOG 10 BP'!$F29:$EE29)+SUMIF('SPACELOG 11 BP'!$F$2:$EE$2,CB$4,'SPACELOG 11 BP'!$F29:$EE29)+SUMIF('SPACELOG 12 BP'!$F$2:$EE$2,CB$4,'SPACELOG 12 BP'!$F29:$EE29)</f>
        <v>0</v>
      </c>
      <c r="CC29" s="13">
        <f>SUMIF('reporting montigny'!$F$2:$EE$2,CC$4,'reporting montigny'!$F29:$EE29)+SUMIF('reporting boissy'!$F$2:$EE$2,CC$4,'reporting boissy'!$F29:$EE29)+SUMIF('reporting moussy'!$F$2:$EE$2,CC$4,'reporting moussy'!$F29:$EE29)+SUMIF('reporting trappes'!$F$2:$EE$2,CC$4,'reporting trappes'!$F29:$EE29)+SUMIF('SPACELOG 5 BP'!$F$2:$EE$2,CC$4,'SPACELOG 5 BP'!$F29:$EE29)+SUMIF('SPACELOG 6 BP'!$F$2:$EE$2,CC$4,'SPACELOG 6 BP'!$F29:$EE29)+SUMIF('SPACELOG 7 BP'!$F$2:$EE$2,CC$4,'SPACELOG 7 BP'!$F29:$EE29)+SUMIF('SPACELOG 8 BP'!$F$2:$EE$2,CC$4,'SPACELOG 8 BP'!$F29:$EE29)+SUMIF('SPACELOG 9 BP'!$F$2:$EE$2,CC$4,'SPACELOG 9 BP'!$F29:$EE29)+SUMIF('SPACELOG 10 BP'!$F$2:$EE$2,CC$4,'SPACELOG 10 BP'!$F29:$EE29)+SUMIF('SPACELOG 11 BP'!$F$2:$EE$2,CC$4,'SPACELOG 11 BP'!$F29:$EE29)+SUMIF('SPACELOG 12 BP'!$F$2:$EE$2,CC$4,'SPACELOG 12 BP'!$F29:$EE29)</f>
        <v>0</v>
      </c>
      <c r="CD29" s="13">
        <f>SUMIF('reporting montigny'!$F$2:$EE$2,CD$4,'reporting montigny'!$F29:$EE29)+SUMIF('reporting boissy'!$F$2:$EE$2,CD$4,'reporting boissy'!$F29:$EE29)+SUMIF('reporting moussy'!$F$2:$EE$2,CD$4,'reporting moussy'!$F29:$EE29)+SUMIF('reporting trappes'!$F$2:$EE$2,CD$4,'reporting trappes'!$F29:$EE29)+SUMIF('SPACELOG 5 BP'!$F$2:$EE$2,CD$4,'SPACELOG 5 BP'!$F29:$EE29)+SUMIF('SPACELOG 6 BP'!$F$2:$EE$2,CD$4,'SPACELOG 6 BP'!$F29:$EE29)+SUMIF('SPACELOG 7 BP'!$F$2:$EE$2,CD$4,'SPACELOG 7 BP'!$F29:$EE29)+SUMIF('SPACELOG 8 BP'!$F$2:$EE$2,CD$4,'SPACELOG 8 BP'!$F29:$EE29)+SUMIF('SPACELOG 9 BP'!$F$2:$EE$2,CD$4,'SPACELOG 9 BP'!$F29:$EE29)+SUMIF('SPACELOG 10 BP'!$F$2:$EE$2,CD$4,'SPACELOG 10 BP'!$F29:$EE29)+SUMIF('SPACELOG 11 BP'!$F$2:$EE$2,CD$4,'SPACELOG 11 BP'!$F29:$EE29)+SUMIF('SPACELOG 12 BP'!$F$2:$EE$2,CD$4,'SPACELOG 12 BP'!$F29:$EE29)</f>
        <v>0</v>
      </c>
      <c r="CE29" s="14">
        <f t="shared" si="14"/>
        <v>0</v>
      </c>
      <c r="CF29" s="13">
        <f>SUMIF('reporting montigny'!$F$2:$EE$2,CF$4,'reporting montigny'!$F29:$EE29)+SUMIF('reporting boissy'!$F$2:$EE$2,CF$4,'reporting boissy'!$F29:$EE29)+SUMIF('reporting moussy'!$F$2:$EE$2,CF$4,'reporting moussy'!$F29:$EE29)+SUMIF('reporting trappes'!$F$2:$EE$2,CF$4,'reporting trappes'!$F29:$EE29)+SUMIF('SPACELOG 5 BP'!$F$2:$EE$2,CF$4,'SPACELOG 5 BP'!$F29:$EE29)+SUMIF('SPACELOG 6 BP'!$F$2:$EE$2,CF$4,'SPACELOG 6 BP'!$F29:$EE29)+SUMIF('SPACELOG 7 BP'!$F$2:$EE$2,CF$4,'SPACELOG 7 BP'!$F29:$EE29)+SUMIF('SPACELOG 8 BP'!$F$2:$EE$2,CF$4,'SPACELOG 8 BP'!$F29:$EE29)+SUMIF('SPACELOG 9 BP'!$F$2:$EE$2,CF$4,'SPACELOG 9 BP'!$F29:$EE29)+SUMIF('SPACELOG 10 BP'!$F$2:$EE$2,CF$4,'SPACELOG 10 BP'!$F29:$EE29)+SUMIF('SPACELOG 11 BP'!$F$2:$EE$2,CF$4,'SPACELOG 11 BP'!$F29:$EE29)+SUMIF('SPACELOG 12 BP'!$F$2:$EE$2,CF$4,'SPACELOG 12 BP'!$F29:$EE29)</f>
        <v>0</v>
      </c>
      <c r="CG29" s="13">
        <f>SUMIF('reporting montigny'!$F$2:$EE$2,CG$4,'reporting montigny'!$F29:$EE29)+SUMIF('reporting boissy'!$F$2:$EE$2,CG$4,'reporting boissy'!$F29:$EE29)+SUMIF('reporting moussy'!$F$2:$EE$2,CG$4,'reporting moussy'!$F29:$EE29)+SUMIF('reporting trappes'!$F$2:$EE$2,CG$4,'reporting trappes'!$F29:$EE29)+SUMIF('SPACELOG 5 BP'!$F$2:$EE$2,CG$4,'SPACELOG 5 BP'!$F29:$EE29)+SUMIF('SPACELOG 6 BP'!$F$2:$EE$2,CG$4,'SPACELOG 6 BP'!$F29:$EE29)+SUMIF('SPACELOG 7 BP'!$F$2:$EE$2,CG$4,'SPACELOG 7 BP'!$F29:$EE29)+SUMIF('SPACELOG 8 BP'!$F$2:$EE$2,CG$4,'SPACELOG 8 BP'!$F29:$EE29)+SUMIF('SPACELOG 9 BP'!$F$2:$EE$2,CG$4,'SPACELOG 9 BP'!$F29:$EE29)+SUMIF('SPACELOG 10 BP'!$F$2:$EE$2,CG$4,'SPACELOG 10 BP'!$F29:$EE29)+SUMIF('SPACELOG 11 BP'!$F$2:$EE$2,CG$4,'SPACELOG 11 BP'!$F29:$EE29)+SUMIF('SPACELOG 12 BP'!$F$2:$EE$2,CG$4,'SPACELOG 12 BP'!$F29:$EE29)</f>
        <v>0</v>
      </c>
      <c r="CH29" s="13">
        <f>SUMIF('reporting montigny'!$F$2:$EE$2,CH$4,'reporting montigny'!$F29:$EE29)+SUMIF('reporting boissy'!$F$2:$EE$2,CH$4,'reporting boissy'!$F29:$EE29)+SUMIF('reporting moussy'!$F$2:$EE$2,CH$4,'reporting moussy'!$F29:$EE29)+SUMIF('reporting trappes'!$F$2:$EE$2,CH$4,'reporting trappes'!$F29:$EE29)+SUMIF('SPACELOG 5 BP'!$F$2:$EE$2,CH$4,'SPACELOG 5 BP'!$F29:$EE29)+SUMIF('SPACELOG 6 BP'!$F$2:$EE$2,CH$4,'SPACELOG 6 BP'!$F29:$EE29)+SUMIF('SPACELOG 7 BP'!$F$2:$EE$2,CH$4,'SPACELOG 7 BP'!$F29:$EE29)+SUMIF('SPACELOG 8 BP'!$F$2:$EE$2,CH$4,'SPACELOG 8 BP'!$F29:$EE29)+SUMIF('SPACELOG 9 BP'!$F$2:$EE$2,CH$4,'SPACELOG 9 BP'!$F29:$EE29)+SUMIF('SPACELOG 10 BP'!$F$2:$EE$2,CH$4,'SPACELOG 10 BP'!$F29:$EE29)+SUMIF('SPACELOG 11 BP'!$F$2:$EE$2,CH$4,'SPACELOG 11 BP'!$F29:$EE29)+SUMIF('SPACELOG 12 BP'!$F$2:$EE$2,CH$4,'SPACELOG 12 BP'!$F29:$EE29)</f>
        <v>0</v>
      </c>
      <c r="CI29" s="13">
        <f>SUMIF('reporting montigny'!$F$2:$EE$2,CI$4,'reporting montigny'!$F29:$EE29)+SUMIF('reporting boissy'!$F$2:$EE$2,CI$4,'reporting boissy'!$F29:$EE29)+SUMIF('reporting moussy'!$F$2:$EE$2,CI$4,'reporting moussy'!$F29:$EE29)+SUMIF('reporting trappes'!$F$2:$EE$2,CI$4,'reporting trappes'!$F29:$EE29)+SUMIF('SPACELOG 5 BP'!$F$2:$EE$2,CI$4,'SPACELOG 5 BP'!$F29:$EE29)+SUMIF('SPACELOG 6 BP'!$F$2:$EE$2,CI$4,'SPACELOG 6 BP'!$F29:$EE29)+SUMIF('SPACELOG 7 BP'!$F$2:$EE$2,CI$4,'SPACELOG 7 BP'!$F29:$EE29)+SUMIF('SPACELOG 8 BP'!$F$2:$EE$2,CI$4,'SPACELOG 8 BP'!$F29:$EE29)+SUMIF('SPACELOG 9 BP'!$F$2:$EE$2,CI$4,'SPACELOG 9 BP'!$F29:$EE29)+SUMIF('SPACELOG 10 BP'!$F$2:$EE$2,CI$4,'SPACELOG 10 BP'!$F29:$EE29)+SUMIF('SPACELOG 11 BP'!$F$2:$EE$2,CI$4,'SPACELOG 11 BP'!$F29:$EE29)+SUMIF('SPACELOG 12 BP'!$F$2:$EE$2,CI$4,'SPACELOG 12 BP'!$F29:$EE29)</f>
        <v>0</v>
      </c>
      <c r="CJ29" s="13">
        <f>SUMIF('reporting montigny'!$F$2:$EE$2,CJ$4,'reporting montigny'!$F29:$EE29)+SUMIF('reporting boissy'!$F$2:$EE$2,CJ$4,'reporting boissy'!$F29:$EE29)+SUMIF('reporting moussy'!$F$2:$EE$2,CJ$4,'reporting moussy'!$F29:$EE29)+SUMIF('reporting trappes'!$F$2:$EE$2,CJ$4,'reporting trappes'!$F29:$EE29)+SUMIF('SPACELOG 5 BP'!$F$2:$EE$2,CJ$4,'SPACELOG 5 BP'!$F29:$EE29)+SUMIF('SPACELOG 6 BP'!$F$2:$EE$2,CJ$4,'SPACELOG 6 BP'!$F29:$EE29)+SUMIF('SPACELOG 7 BP'!$F$2:$EE$2,CJ$4,'SPACELOG 7 BP'!$F29:$EE29)+SUMIF('SPACELOG 8 BP'!$F$2:$EE$2,CJ$4,'SPACELOG 8 BP'!$F29:$EE29)+SUMIF('SPACELOG 9 BP'!$F$2:$EE$2,CJ$4,'SPACELOG 9 BP'!$F29:$EE29)+SUMIF('SPACELOG 10 BP'!$F$2:$EE$2,CJ$4,'SPACELOG 10 BP'!$F29:$EE29)+SUMIF('SPACELOG 11 BP'!$F$2:$EE$2,CJ$4,'SPACELOG 11 BP'!$F29:$EE29)+SUMIF('SPACELOG 12 BP'!$F$2:$EE$2,CJ$4,'SPACELOG 12 BP'!$F29:$EE29)</f>
        <v>0</v>
      </c>
      <c r="CK29" s="13">
        <f>SUMIF('reporting montigny'!$F$2:$EE$2,CK$4,'reporting montigny'!$F29:$EE29)+SUMIF('reporting boissy'!$F$2:$EE$2,CK$4,'reporting boissy'!$F29:$EE29)+SUMIF('reporting moussy'!$F$2:$EE$2,CK$4,'reporting moussy'!$F29:$EE29)+SUMIF('reporting trappes'!$F$2:$EE$2,CK$4,'reporting trappes'!$F29:$EE29)+SUMIF('SPACELOG 5 BP'!$F$2:$EE$2,CK$4,'SPACELOG 5 BP'!$F29:$EE29)+SUMIF('SPACELOG 6 BP'!$F$2:$EE$2,CK$4,'SPACELOG 6 BP'!$F29:$EE29)+SUMIF('SPACELOG 7 BP'!$F$2:$EE$2,CK$4,'SPACELOG 7 BP'!$F29:$EE29)+SUMIF('SPACELOG 8 BP'!$F$2:$EE$2,CK$4,'SPACELOG 8 BP'!$F29:$EE29)+SUMIF('SPACELOG 9 BP'!$F$2:$EE$2,CK$4,'SPACELOG 9 BP'!$F29:$EE29)+SUMIF('SPACELOG 10 BP'!$F$2:$EE$2,CK$4,'SPACELOG 10 BP'!$F29:$EE29)+SUMIF('SPACELOG 11 BP'!$F$2:$EE$2,CK$4,'SPACELOG 11 BP'!$F29:$EE29)+SUMIF('SPACELOG 12 BP'!$F$2:$EE$2,CK$4,'SPACELOG 12 BP'!$F29:$EE29)</f>
        <v>0</v>
      </c>
      <c r="CL29" s="13">
        <f>SUMIF('reporting montigny'!$F$2:$EE$2,CL$4,'reporting montigny'!$F29:$EE29)+SUMIF('reporting boissy'!$F$2:$EE$2,CL$4,'reporting boissy'!$F29:$EE29)+SUMIF('reporting moussy'!$F$2:$EE$2,CL$4,'reporting moussy'!$F29:$EE29)+SUMIF('reporting trappes'!$F$2:$EE$2,CL$4,'reporting trappes'!$F29:$EE29)+SUMIF('SPACELOG 5 BP'!$F$2:$EE$2,CL$4,'SPACELOG 5 BP'!$F29:$EE29)+SUMIF('SPACELOG 6 BP'!$F$2:$EE$2,CL$4,'SPACELOG 6 BP'!$F29:$EE29)+SUMIF('SPACELOG 7 BP'!$F$2:$EE$2,CL$4,'SPACELOG 7 BP'!$F29:$EE29)+SUMIF('SPACELOG 8 BP'!$F$2:$EE$2,CL$4,'SPACELOG 8 BP'!$F29:$EE29)+SUMIF('SPACELOG 9 BP'!$F$2:$EE$2,CL$4,'SPACELOG 9 BP'!$F29:$EE29)+SUMIF('SPACELOG 10 BP'!$F$2:$EE$2,CL$4,'SPACELOG 10 BP'!$F29:$EE29)+SUMIF('SPACELOG 11 BP'!$F$2:$EE$2,CL$4,'SPACELOG 11 BP'!$F29:$EE29)+SUMIF('SPACELOG 12 BP'!$F$2:$EE$2,CL$4,'SPACELOG 12 BP'!$F29:$EE29)</f>
        <v>0</v>
      </c>
      <c r="CM29" s="13">
        <f>SUMIF('reporting montigny'!$F$2:$EE$2,CM$4,'reporting montigny'!$F29:$EE29)+SUMIF('reporting boissy'!$F$2:$EE$2,CM$4,'reporting boissy'!$F29:$EE29)+SUMIF('reporting moussy'!$F$2:$EE$2,CM$4,'reporting moussy'!$F29:$EE29)+SUMIF('reporting trappes'!$F$2:$EE$2,CM$4,'reporting trappes'!$F29:$EE29)+SUMIF('SPACELOG 5 BP'!$F$2:$EE$2,CM$4,'SPACELOG 5 BP'!$F29:$EE29)+SUMIF('SPACELOG 6 BP'!$F$2:$EE$2,CM$4,'SPACELOG 6 BP'!$F29:$EE29)+SUMIF('SPACELOG 7 BP'!$F$2:$EE$2,CM$4,'SPACELOG 7 BP'!$F29:$EE29)+SUMIF('SPACELOG 8 BP'!$F$2:$EE$2,CM$4,'SPACELOG 8 BP'!$F29:$EE29)+SUMIF('SPACELOG 9 BP'!$F$2:$EE$2,CM$4,'SPACELOG 9 BP'!$F29:$EE29)+SUMIF('SPACELOG 10 BP'!$F$2:$EE$2,CM$4,'SPACELOG 10 BP'!$F29:$EE29)+SUMIF('SPACELOG 11 BP'!$F$2:$EE$2,CM$4,'SPACELOG 11 BP'!$F29:$EE29)+SUMIF('SPACELOG 12 BP'!$F$2:$EE$2,CM$4,'SPACELOG 12 BP'!$F29:$EE29)</f>
        <v>0</v>
      </c>
      <c r="CN29" s="13">
        <f>SUMIF('reporting montigny'!$F$2:$EE$2,CN$4,'reporting montigny'!$F29:$EE29)+SUMIF('reporting boissy'!$F$2:$EE$2,CN$4,'reporting boissy'!$F29:$EE29)+SUMIF('reporting moussy'!$F$2:$EE$2,CN$4,'reporting moussy'!$F29:$EE29)+SUMIF('reporting trappes'!$F$2:$EE$2,CN$4,'reporting trappes'!$F29:$EE29)+SUMIF('SPACELOG 5 BP'!$F$2:$EE$2,CN$4,'SPACELOG 5 BP'!$F29:$EE29)+SUMIF('SPACELOG 6 BP'!$F$2:$EE$2,CN$4,'SPACELOG 6 BP'!$F29:$EE29)+SUMIF('SPACELOG 7 BP'!$F$2:$EE$2,CN$4,'SPACELOG 7 BP'!$F29:$EE29)+SUMIF('SPACELOG 8 BP'!$F$2:$EE$2,CN$4,'SPACELOG 8 BP'!$F29:$EE29)+SUMIF('SPACELOG 9 BP'!$F$2:$EE$2,CN$4,'SPACELOG 9 BP'!$F29:$EE29)+SUMIF('SPACELOG 10 BP'!$F$2:$EE$2,CN$4,'SPACELOG 10 BP'!$F29:$EE29)+SUMIF('SPACELOG 11 BP'!$F$2:$EE$2,CN$4,'SPACELOG 11 BP'!$F29:$EE29)+SUMIF('SPACELOG 12 BP'!$F$2:$EE$2,CN$4,'SPACELOG 12 BP'!$F29:$EE29)</f>
        <v>0</v>
      </c>
      <c r="CO29" s="13">
        <f>SUMIF('reporting montigny'!$F$2:$EE$2,CO$4,'reporting montigny'!$F29:$EE29)+SUMIF('reporting boissy'!$F$2:$EE$2,CO$4,'reporting boissy'!$F29:$EE29)+SUMIF('reporting moussy'!$F$2:$EE$2,CO$4,'reporting moussy'!$F29:$EE29)+SUMIF('reporting trappes'!$F$2:$EE$2,CO$4,'reporting trappes'!$F29:$EE29)+SUMIF('SPACELOG 5 BP'!$F$2:$EE$2,CO$4,'SPACELOG 5 BP'!$F29:$EE29)+SUMIF('SPACELOG 6 BP'!$F$2:$EE$2,CO$4,'SPACELOG 6 BP'!$F29:$EE29)+SUMIF('SPACELOG 7 BP'!$F$2:$EE$2,CO$4,'SPACELOG 7 BP'!$F29:$EE29)+SUMIF('SPACELOG 8 BP'!$F$2:$EE$2,CO$4,'SPACELOG 8 BP'!$F29:$EE29)+SUMIF('SPACELOG 9 BP'!$F$2:$EE$2,CO$4,'SPACELOG 9 BP'!$F29:$EE29)+SUMIF('SPACELOG 10 BP'!$F$2:$EE$2,CO$4,'SPACELOG 10 BP'!$F29:$EE29)+SUMIF('SPACELOG 11 BP'!$F$2:$EE$2,CO$4,'SPACELOG 11 BP'!$F29:$EE29)+SUMIF('SPACELOG 12 BP'!$F$2:$EE$2,CO$4,'SPACELOG 12 BP'!$F29:$EE29)</f>
        <v>0</v>
      </c>
      <c r="CP29" s="13">
        <f>SUMIF('reporting montigny'!$F$2:$EE$2,CP$4,'reporting montigny'!$F29:$EE29)+SUMIF('reporting boissy'!$F$2:$EE$2,CP$4,'reporting boissy'!$F29:$EE29)+SUMIF('reporting moussy'!$F$2:$EE$2,CP$4,'reporting moussy'!$F29:$EE29)+SUMIF('reporting trappes'!$F$2:$EE$2,CP$4,'reporting trappes'!$F29:$EE29)+SUMIF('SPACELOG 5 BP'!$F$2:$EE$2,CP$4,'SPACELOG 5 BP'!$F29:$EE29)+SUMIF('SPACELOG 6 BP'!$F$2:$EE$2,CP$4,'SPACELOG 6 BP'!$F29:$EE29)+SUMIF('SPACELOG 7 BP'!$F$2:$EE$2,CP$4,'SPACELOG 7 BP'!$F29:$EE29)+SUMIF('SPACELOG 8 BP'!$F$2:$EE$2,CP$4,'SPACELOG 8 BP'!$F29:$EE29)+SUMIF('SPACELOG 9 BP'!$F$2:$EE$2,CP$4,'SPACELOG 9 BP'!$F29:$EE29)+SUMIF('SPACELOG 10 BP'!$F$2:$EE$2,CP$4,'SPACELOG 10 BP'!$F29:$EE29)+SUMIF('SPACELOG 11 BP'!$F$2:$EE$2,CP$4,'SPACELOG 11 BP'!$F29:$EE29)+SUMIF('SPACELOG 12 BP'!$F$2:$EE$2,CP$4,'SPACELOG 12 BP'!$F29:$EE29)</f>
        <v>0</v>
      </c>
      <c r="CQ29" s="13">
        <f>SUMIF('reporting montigny'!$F$2:$EE$2,CQ$4,'reporting montigny'!$F29:$EE29)+SUMIF('reporting boissy'!$F$2:$EE$2,CQ$4,'reporting boissy'!$F29:$EE29)+SUMIF('reporting moussy'!$F$2:$EE$2,CQ$4,'reporting moussy'!$F29:$EE29)+SUMIF('reporting trappes'!$F$2:$EE$2,CQ$4,'reporting trappes'!$F29:$EE29)+SUMIF('SPACELOG 5 BP'!$F$2:$EE$2,CQ$4,'SPACELOG 5 BP'!$F29:$EE29)+SUMIF('SPACELOG 6 BP'!$F$2:$EE$2,CQ$4,'SPACELOG 6 BP'!$F29:$EE29)+SUMIF('SPACELOG 7 BP'!$F$2:$EE$2,CQ$4,'SPACELOG 7 BP'!$F29:$EE29)+SUMIF('SPACELOG 8 BP'!$F$2:$EE$2,CQ$4,'SPACELOG 8 BP'!$F29:$EE29)+SUMIF('SPACELOG 9 BP'!$F$2:$EE$2,CQ$4,'SPACELOG 9 BP'!$F29:$EE29)+SUMIF('SPACELOG 10 BP'!$F$2:$EE$2,CQ$4,'SPACELOG 10 BP'!$F29:$EE29)+SUMIF('SPACELOG 11 BP'!$F$2:$EE$2,CQ$4,'SPACELOG 11 BP'!$F29:$EE29)+SUMIF('SPACELOG 12 BP'!$F$2:$EE$2,CQ$4,'SPACELOG 12 BP'!$F29:$EE29)</f>
        <v>0</v>
      </c>
      <c r="CR29" s="14">
        <f t="shared" si="15"/>
        <v>0</v>
      </c>
      <c r="CS29" s="13">
        <f>SUMIF('reporting montigny'!$F$2:$EE$2,CS$4,'reporting montigny'!$F29:$EE29)+SUMIF('reporting boissy'!$F$2:$EE$2,CS$4,'reporting boissy'!$F29:$EE29)+SUMIF('reporting moussy'!$F$2:$EE$2,CS$4,'reporting moussy'!$F29:$EE29)+SUMIF('reporting trappes'!$F$2:$EE$2,CS$4,'reporting trappes'!$F29:$EE29)+SUMIF('SPACELOG 5 BP'!$F$2:$EE$2,CS$4,'SPACELOG 5 BP'!$F29:$EE29)+SUMIF('SPACELOG 6 BP'!$F$2:$EE$2,CS$4,'SPACELOG 6 BP'!$F29:$EE29)+SUMIF('SPACELOG 7 BP'!$F$2:$EE$2,CS$4,'SPACELOG 7 BP'!$F29:$EE29)+SUMIF('SPACELOG 8 BP'!$F$2:$EE$2,CS$4,'SPACELOG 8 BP'!$F29:$EE29)+SUMIF('SPACELOG 9 BP'!$F$2:$EE$2,CS$4,'SPACELOG 9 BP'!$F29:$EE29)+SUMIF('SPACELOG 10 BP'!$F$2:$EE$2,CS$4,'SPACELOG 10 BP'!$F29:$EE29)+SUMIF('SPACELOG 11 BP'!$F$2:$EE$2,CS$4,'SPACELOG 11 BP'!$F29:$EE29)+SUMIF('SPACELOG 12 BP'!$F$2:$EE$2,CS$4,'SPACELOG 12 BP'!$F29:$EE29)</f>
        <v>0</v>
      </c>
      <c r="CT29" s="13">
        <f>SUMIF('reporting montigny'!$F$2:$EE$2,CT$4,'reporting montigny'!$F29:$EE29)+SUMIF('reporting boissy'!$F$2:$EE$2,CT$4,'reporting boissy'!$F29:$EE29)+SUMIF('reporting moussy'!$F$2:$EE$2,CT$4,'reporting moussy'!$F29:$EE29)+SUMIF('reporting trappes'!$F$2:$EE$2,CT$4,'reporting trappes'!$F29:$EE29)+SUMIF('SPACELOG 5 BP'!$F$2:$EE$2,CT$4,'SPACELOG 5 BP'!$F29:$EE29)+SUMIF('SPACELOG 6 BP'!$F$2:$EE$2,CT$4,'SPACELOG 6 BP'!$F29:$EE29)+SUMIF('SPACELOG 7 BP'!$F$2:$EE$2,CT$4,'SPACELOG 7 BP'!$F29:$EE29)+SUMIF('SPACELOG 8 BP'!$F$2:$EE$2,CT$4,'SPACELOG 8 BP'!$F29:$EE29)+SUMIF('SPACELOG 9 BP'!$F$2:$EE$2,CT$4,'SPACELOG 9 BP'!$F29:$EE29)+SUMIF('SPACELOG 10 BP'!$F$2:$EE$2,CT$4,'SPACELOG 10 BP'!$F29:$EE29)+SUMIF('SPACELOG 11 BP'!$F$2:$EE$2,CT$4,'SPACELOG 11 BP'!$F29:$EE29)+SUMIF('SPACELOG 12 BP'!$F$2:$EE$2,CT$4,'SPACELOG 12 BP'!$F29:$EE29)</f>
        <v>0</v>
      </c>
      <c r="CU29" s="13">
        <f>SUMIF('reporting montigny'!$F$2:$EE$2,CU$4,'reporting montigny'!$F29:$EE29)+SUMIF('reporting boissy'!$F$2:$EE$2,CU$4,'reporting boissy'!$F29:$EE29)+SUMIF('reporting moussy'!$F$2:$EE$2,CU$4,'reporting moussy'!$F29:$EE29)+SUMIF('reporting trappes'!$F$2:$EE$2,CU$4,'reporting trappes'!$F29:$EE29)+SUMIF('SPACELOG 5 BP'!$F$2:$EE$2,CU$4,'SPACELOG 5 BP'!$F29:$EE29)+SUMIF('SPACELOG 6 BP'!$F$2:$EE$2,CU$4,'SPACELOG 6 BP'!$F29:$EE29)+SUMIF('SPACELOG 7 BP'!$F$2:$EE$2,CU$4,'SPACELOG 7 BP'!$F29:$EE29)+SUMIF('SPACELOG 8 BP'!$F$2:$EE$2,CU$4,'SPACELOG 8 BP'!$F29:$EE29)+SUMIF('SPACELOG 9 BP'!$F$2:$EE$2,CU$4,'SPACELOG 9 BP'!$F29:$EE29)+SUMIF('SPACELOG 10 BP'!$F$2:$EE$2,CU$4,'SPACELOG 10 BP'!$F29:$EE29)+SUMIF('SPACELOG 11 BP'!$F$2:$EE$2,CU$4,'SPACELOG 11 BP'!$F29:$EE29)+SUMIF('SPACELOG 12 BP'!$F$2:$EE$2,CU$4,'SPACELOG 12 BP'!$F29:$EE29)</f>
        <v>0</v>
      </c>
      <c r="CV29" s="13">
        <f>SUMIF('reporting montigny'!$F$2:$EE$2,CV$4,'reporting montigny'!$F29:$EE29)+SUMIF('reporting boissy'!$F$2:$EE$2,CV$4,'reporting boissy'!$F29:$EE29)+SUMIF('reporting moussy'!$F$2:$EE$2,CV$4,'reporting moussy'!$F29:$EE29)+SUMIF('reporting trappes'!$F$2:$EE$2,CV$4,'reporting trappes'!$F29:$EE29)+SUMIF('SPACELOG 5 BP'!$F$2:$EE$2,CV$4,'SPACELOG 5 BP'!$F29:$EE29)+SUMIF('SPACELOG 6 BP'!$F$2:$EE$2,CV$4,'SPACELOG 6 BP'!$F29:$EE29)+SUMIF('SPACELOG 7 BP'!$F$2:$EE$2,CV$4,'SPACELOG 7 BP'!$F29:$EE29)+SUMIF('SPACELOG 8 BP'!$F$2:$EE$2,CV$4,'SPACELOG 8 BP'!$F29:$EE29)+SUMIF('SPACELOG 9 BP'!$F$2:$EE$2,CV$4,'SPACELOG 9 BP'!$F29:$EE29)+SUMIF('SPACELOG 10 BP'!$F$2:$EE$2,CV$4,'SPACELOG 10 BP'!$F29:$EE29)+SUMIF('SPACELOG 11 BP'!$F$2:$EE$2,CV$4,'SPACELOG 11 BP'!$F29:$EE29)+SUMIF('SPACELOG 12 BP'!$F$2:$EE$2,CV$4,'SPACELOG 12 BP'!$F29:$EE29)</f>
        <v>0</v>
      </c>
      <c r="CW29" s="13">
        <f>SUMIF('reporting montigny'!$F$2:$EE$2,CW$4,'reporting montigny'!$F29:$EE29)+SUMIF('reporting boissy'!$F$2:$EE$2,CW$4,'reporting boissy'!$F29:$EE29)+SUMIF('reporting moussy'!$F$2:$EE$2,CW$4,'reporting moussy'!$F29:$EE29)+SUMIF('reporting trappes'!$F$2:$EE$2,CW$4,'reporting trappes'!$F29:$EE29)+SUMIF('SPACELOG 5 BP'!$F$2:$EE$2,CW$4,'SPACELOG 5 BP'!$F29:$EE29)+SUMIF('SPACELOG 6 BP'!$F$2:$EE$2,CW$4,'SPACELOG 6 BP'!$F29:$EE29)+SUMIF('SPACELOG 7 BP'!$F$2:$EE$2,CW$4,'SPACELOG 7 BP'!$F29:$EE29)+SUMIF('SPACELOG 8 BP'!$F$2:$EE$2,CW$4,'SPACELOG 8 BP'!$F29:$EE29)+SUMIF('SPACELOG 9 BP'!$F$2:$EE$2,CW$4,'SPACELOG 9 BP'!$F29:$EE29)+SUMIF('SPACELOG 10 BP'!$F$2:$EE$2,CW$4,'SPACELOG 10 BP'!$F29:$EE29)+SUMIF('SPACELOG 11 BP'!$F$2:$EE$2,CW$4,'SPACELOG 11 BP'!$F29:$EE29)+SUMIF('SPACELOG 12 BP'!$F$2:$EE$2,CW$4,'SPACELOG 12 BP'!$F29:$EE29)</f>
        <v>0</v>
      </c>
      <c r="CX29" s="13">
        <f>SUMIF('reporting montigny'!$F$2:$EE$2,CX$4,'reporting montigny'!$F29:$EE29)+SUMIF('reporting boissy'!$F$2:$EE$2,CX$4,'reporting boissy'!$F29:$EE29)+SUMIF('reporting moussy'!$F$2:$EE$2,CX$4,'reporting moussy'!$F29:$EE29)+SUMIF('reporting trappes'!$F$2:$EE$2,CX$4,'reporting trappes'!$F29:$EE29)+SUMIF('SPACELOG 5 BP'!$F$2:$EE$2,CX$4,'SPACELOG 5 BP'!$F29:$EE29)+SUMIF('SPACELOG 6 BP'!$F$2:$EE$2,CX$4,'SPACELOG 6 BP'!$F29:$EE29)+SUMIF('SPACELOG 7 BP'!$F$2:$EE$2,CX$4,'SPACELOG 7 BP'!$F29:$EE29)+SUMIF('SPACELOG 8 BP'!$F$2:$EE$2,CX$4,'SPACELOG 8 BP'!$F29:$EE29)+SUMIF('SPACELOG 9 BP'!$F$2:$EE$2,CX$4,'SPACELOG 9 BP'!$F29:$EE29)+SUMIF('SPACELOG 10 BP'!$F$2:$EE$2,CX$4,'SPACELOG 10 BP'!$F29:$EE29)+SUMIF('SPACELOG 11 BP'!$F$2:$EE$2,CX$4,'SPACELOG 11 BP'!$F29:$EE29)+SUMIF('SPACELOG 12 BP'!$F$2:$EE$2,CX$4,'SPACELOG 12 BP'!$F29:$EE29)</f>
        <v>0</v>
      </c>
      <c r="CY29" s="13">
        <f>SUMIF('reporting montigny'!$F$2:$EE$2,CY$4,'reporting montigny'!$F29:$EE29)+SUMIF('reporting boissy'!$F$2:$EE$2,CY$4,'reporting boissy'!$F29:$EE29)+SUMIF('reporting moussy'!$F$2:$EE$2,CY$4,'reporting moussy'!$F29:$EE29)+SUMIF('reporting trappes'!$F$2:$EE$2,CY$4,'reporting trappes'!$F29:$EE29)+SUMIF('SPACELOG 5 BP'!$F$2:$EE$2,CY$4,'SPACELOG 5 BP'!$F29:$EE29)+SUMIF('SPACELOG 6 BP'!$F$2:$EE$2,CY$4,'SPACELOG 6 BP'!$F29:$EE29)+SUMIF('SPACELOG 7 BP'!$F$2:$EE$2,CY$4,'SPACELOG 7 BP'!$F29:$EE29)+SUMIF('SPACELOG 8 BP'!$F$2:$EE$2,CY$4,'SPACELOG 8 BP'!$F29:$EE29)+SUMIF('SPACELOG 9 BP'!$F$2:$EE$2,CY$4,'SPACELOG 9 BP'!$F29:$EE29)+SUMIF('SPACELOG 10 BP'!$F$2:$EE$2,CY$4,'SPACELOG 10 BP'!$F29:$EE29)+SUMIF('SPACELOG 11 BP'!$F$2:$EE$2,CY$4,'SPACELOG 11 BP'!$F29:$EE29)+SUMIF('SPACELOG 12 BP'!$F$2:$EE$2,CY$4,'SPACELOG 12 BP'!$F29:$EE29)</f>
        <v>0</v>
      </c>
      <c r="CZ29" s="13">
        <f>SUMIF('reporting montigny'!$F$2:$EE$2,CZ$4,'reporting montigny'!$F29:$EE29)+SUMIF('reporting boissy'!$F$2:$EE$2,CZ$4,'reporting boissy'!$F29:$EE29)+SUMIF('reporting moussy'!$F$2:$EE$2,CZ$4,'reporting moussy'!$F29:$EE29)+SUMIF('reporting trappes'!$F$2:$EE$2,CZ$4,'reporting trappes'!$F29:$EE29)+SUMIF('SPACELOG 5 BP'!$F$2:$EE$2,CZ$4,'SPACELOG 5 BP'!$F29:$EE29)+SUMIF('SPACELOG 6 BP'!$F$2:$EE$2,CZ$4,'SPACELOG 6 BP'!$F29:$EE29)+SUMIF('SPACELOG 7 BP'!$F$2:$EE$2,CZ$4,'SPACELOG 7 BP'!$F29:$EE29)+SUMIF('SPACELOG 8 BP'!$F$2:$EE$2,CZ$4,'SPACELOG 8 BP'!$F29:$EE29)+SUMIF('SPACELOG 9 BP'!$F$2:$EE$2,CZ$4,'SPACELOG 9 BP'!$F29:$EE29)+SUMIF('SPACELOG 10 BP'!$F$2:$EE$2,CZ$4,'SPACELOG 10 BP'!$F29:$EE29)+SUMIF('SPACELOG 11 BP'!$F$2:$EE$2,CZ$4,'SPACELOG 11 BP'!$F29:$EE29)+SUMIF('SPACELOG 12 BP'!$F$2:$EE$2,CZ$4,'SPACELOG 12 BP'!$F29:$EE29)</f>
        <v>0</v>
      </c>
      <c r="DA29" s="13">
        <f>SUMIF('reporting montigny'!$F$2:$EE$2,DA$4,'reporting montigny'!$F29:$EE29)+SUMIF('reporting boissy'!$F$2:$EE$2,DA$4,'reporting boissy'!$F29:$EE29)+SUMIF('reporting moussy'!$F$2:$EE$2,DA$4,'reporting moussy'!$F29:$EE29)+SUMIF('reporting trappes'!$F$2:$EE$2,DA$4,'reporting trappes'!$F29:$EE29)+SUMIF('SPACELOG 5 BP'!$F$2:$EE$2,DA$4,'SPACELOG 5 BP'!$F29:$EE29)+SUMIF('SPACELOG 6 BP'!$F$2:$EE$2,DA$4,'SPACELOG 6 BP'!$F29:$EE29)+SUMIF('SPACELOG 7 BP'!$F$2:$EE$2,DA$4,'SPACELOG 7 BP'!$F29:$EE29)+SUMIF('SPACELOG 8 BP'!$F$2:$EE$2,DA$4,'SPACELOG 8 BP'!$F29:$EE29)+SUMIF('SPACELOG 9 BP'!$F$2:$EE$2,DA$4,'SPACELOG 9 BP'!$F29:$EE29)+SUMIF('SPACELOG 10 BP'!$F$2:$EE$2,DA$4,'SPACELOG 10 BP'!$F29:$EE29)+SUMIF('SPACELOG 11 BP'!$F$2:$EE$2,DA$4,'SPACELOG 11 BP'!$F29:$EE29)+SUMIF('SPACELOG 12 BP'!$F$2:$EE$2,DA$4,'SPACELOG 12 BP'!$F29:$EE29)</f>
        <v>0</v>
      </c>
      <c r="DB29" s="13">
        <f>SUMIF('reporting montigny'!$F$2:$EE$2,DB$4,'reporting montigny'!$F29:$EE29)+SUMIF('reporting boissy'!$F$2:$EE$2,DB$4,'reporting boissy'!$F29:$EE29)+SUMIF('reporting moussy'!$F$2:$EE$2,DB$4,'reporting moussy'!$F29:$EE29)+SUMIF('reporting trappes'!$F$2:$EE$2,DB$4,'reporting trappes'!$F29:$EE29)+SUMIF('SPACELOG 5 BP'!$F$2:$EE$2,DB$4,'SPACELOG 5 BP'!$F29:$EE29)+SUMIF('SPACELOG 6 BP'!$F$2:$EE$2,DB$4,'SPACELOG 6 BP'!$F29:$EE29)+SUMIF('SPACELOG 7 BP'!$F$2:$EE$2,DB$4,'SPACELOG 7 BP'!$F29:$EE29)+SUMIF('SPACELOG 8 BP'!$F$2:$EE$2,DB$4,'SPACELOG 8 BP'!$F29:$EE29)+SUMIF('SPACELOG 9 BP'!$F$2:$EE$2,DB$4,'SPACELOG 9 BP'!$F29:$EE29)+SUMIF('SPACELOG 10 BP'!$F$2:$EE$2,DB$4,'SPACELOG 10 BP'!$F29:$EE29)+SUMIF('SPACELOG 11 BP'!$F$2:$EE$2,DB$4,'SPACELOG 11 BP'!$F29:$EE29)+SUMIF('SPACELOG 12 BP'!$F$2:$EE$2,DB$4,'SPACELOG 12 BP'!$F29:$EE29)</f>
        <v>0</v>
      </c>
      <c r="DC29" s="13">
        <f>SUMIF('reporting montigny'!$F$2:$EE$2,DC$4,'reporting montigny'!$F29:$EE29)+SUMIF('reporting boissy'!$F$2:$EE$2,DC$4,'reporting boissy'!$F29:$EE29)+SUMIF('reporting moussy'!$F$2:$EE$2,DC$4,'reporting moussy'!$F29:$EE29)+SUMIF('reporting trappes'!$F$2:$EE$2,DC$4,'reporting trappes'!$F29:$EE29)+SUMIF('SPACELOG 5 BP'!$F$2:$EE$2,DC$4,'SPACELOG 5 BP'!$F29:$EE29)+SUMIF('SPACELOG 6 BP'!$F$2:$EE$2,DC$4,'SPACELOG 6 BP'!$F29:$EE29)+SUMIF('SPACELOG 7 BP'!$F$2:$EE$2,DC$4,'SPACELOG 7 BP'!$F29:$EE29)+SUMIF('SPACELOG 8 BP'!$F$2:$EE$2,DC$4,'SPACELOG 8 BP'!$F29:$EE29)+SUMIF('SPACELOG 9 BP'!$F$2:$EE$2,DC$4,'SPACELOG 9 BP'!$F29:$EE29)+SUMIF('SPACELOG 10 BP'!$F$2:$EE$2,DC$4,'SPACELOG 10 BP'!$F29:$EE29)+SUMIF('SPACELOG 11 BP'!$F$2:$EE$2,DC$4,'SPACELOG 11 BP'!$F29:$EE29)+SUMIF('SPACELOG 12 BP'!$F$2:$EE$2,DC$4,'SPACELOG 12 BP'!$F29:$EE29)</f>
        <v>0</v>
      </c>
      <c r="DD29" s="13">
        <f>SUMIF('reporting montigny'!$F$2:$EE$2,DD$4,'reporting montigny'!$F29:$EE29)+SUMIF('reporting boissy'!$F$2:$EE$2,DD$4,'reporting boissy'!$F29:$EE29)+SUMIF('reporting moussy'!$F$2:$EE$2,DD$4,'reporting moussy'!$F29:$EE29)+SUMIF('reporting trappes'!$F$2:$EE$2,DD$4,'reporting trappes'!$F29:$EE29)+SUMIF('SPACELOG 5 BP'!$F$2:$EE$2,DD$4,'SPACELOG 5 BP'!$F29:$EE29)+SUMIF('SPACELOG 6 BP'!$F$2:$EE$2,DD$4,'SPACELOG 6 BP'!$F29:$EE29)+SUMIF('SPACELOG 7 BP'!$F$2:$EE$2,DD$4,'SPACELOG 7 BP'!$F29:$EE29)+SUMIF('SPACELOG 8 BP'!$F$2:$EE$2,DD$4,'SPACELOG 8 BP'!$F29:$EE29)+SUMIF('SPACELOG 9 BP'!$F$2:$EE$2,DD$4,'SPACELOG 9 BP'!$F29:$EE29)+SUMIF('SPACELOG 10 BP'!$F$2:$EE$2,DD$4,'SPACELOG 10 BP'!$F29:$EE29)+SUMIF('SPACELOG 11 BP'!$F$2:$EE$2,DD$4,'SPACELOG 11 BP'!$F29:$EE29)+SUMIF('SPACELOG 12 BP'!$F$2:$EE$2,DD$4,'SPACELOG 12 BP'!$F29:$EE29)</f>
        <v>0</v>
      </c>
      <c r="DE29" s="14">
        <f t="shared" si="16"/>
        <v>0</v>
      </c>
      <c r="DF29" s="13">
        <f>SUMIF('reporting montigny'!$F$2:$EE$2,DF$4,'reporting montigny'!$F29:$EE29)+SUMIF('reporting boissy'!$F$2:$EE$2,DF$4,'reporting boissy'!$F29:$EE29)+SUMIF('reporting moussy'!$F$2:$EE$2,DF$4,'reporting moussy'!$F29:$EE29)+SUMIF('reporting trappes'!$F$2:$EE$2,DF$4,'reporting trappes'!$F29:$EE29)+SUMIF('SPACELOG 5 BP'!$F$2:$EE$2,DF$4,'SPACELOG 5 BP'!$F29:$EE29)+SUMIF('SPACELOG 6 BP'!$F$2:$EE$2,DF$4,'SPACELOG 6 BP'!$F29:$EE29)+SUMIF('SPACELOG 7 BP'!$F$2:$EE$2,DF$4,'SPACELOG 7 BP'!$F29:$EE29)+SUMIF('SPACELOG 8 BP'!$F$2:$EE$2,DF$4,'SPACELOG 8 BP'!$F29:$EE29)+SUMIF('SPACELOG 9 BP'!$F$2:$EE$2,DF$4,'SPACELOG 9 BP'!$F29:$EE29)+SUMIF('SPACELOG 10 BP'!$F$2:$EE$2,DF$4,'SPACELOG 10 BP'!$F29:$EE29)+SUMIF('SPACELOG 11 BP'!$F$2:$EE$2,DF$4,'SPACELOG 11 BP'!$F29:$EE29)+SUMIF('SPACELOG 12 BP'!$F$2:$EE$2,DF$4,'SPACELOG 12 BP'!$F29:$EE29)</f>
        <v>0</v>
      </c>
      <c r="DG29" s="13">
        <f>SUMIF('reporting montigny'!$F$2:$EE$2,DG$4,'reporting montigny'!$F29:$EE29)+SUMIF('reporting boissy'!$F$2:$EE$2,DG$4,'reporting boissy'!$F29:$EE29)+SUMIF('reporting moussy'!$F$2:$EE$2,DG$4,'reporting moussy'!$F29:$EE29)+SUMIF('reporting trappes'!$F$2:$EE$2,DG$4,'reporting trappes'!$F29:$EE29)+SUMIF('SPACELOG 5 BP'!$F$2:$EE$2,DG$4,'SPACELOG 5 BP'!$F29:$EE29)+SUMIF('SPACELOG 6 BP'!$F$2:$EE$2,DG$4,'SPACELOG 6 BP'!$F29:$EE29)+SUMIF('SPACELOG 7 BP'!$F$2:$EE$2,DG$4,'SPACELOG 7 BP'!$F29:$EE29)+SUMIF('SPACELOG 8 BP'!$F$2:$EE$2,DG$4,'SPACELOG 8 BP'!$F29:$EE29)+SUMIF('SPACELOG 9 BP'!$F$2:$EE$2,DG$4,'SPACELOG 9 BP'!$F29:$EE29)+SUMIF('SPACELOG 10 BP'!$F$2:$EE$2,DG$4,'SPACELOG 10 BP'!$F29:$EE29)+SUMIF('SPACELOG 11 BP'!$F$2:$EE$2,DG$4,'SPACELOG 11 BP'!$F29:$EE29)+SUMIF('SPACELOG 12 BP'!$F$2:$EE$2,DG$4,'SPACELOG 12 BP'!$F29:$EE29)</f>
        <v>0</v>
      </c>
      <c r="DH29" s="13">
        <f>SUMIF('reporting montigny'!$F$2:$EE$2,DH$4,'reporting montigny'!$F29:$EE29)+SUMIF('reporting boissy'!$F$2:$EE$2,DH$4,'reporting boissy'!$F29:$EE29)+SUMIF('reporting moussy'!$F$2:$EE$2,DH$4,'reporting moussy'!$F29:$EE29)+SUMIF('reporting trappes'!$F$2:$EE$2,DH$4,'reporting trappes'!$F29:$EE29)+SUMIF('SPACELOG 5 BP'!$F$2:$EE$2,DH$4,'SPACELOG 5 BP'!$F29:$EE29)+SUMIF('SPACELOG 6 BP'!$F$2:$EE$2,DH$4,'SPACELOG 6 BP'!$F29:$EE29)+SUMIF('SPACELOG 7 BP'!$F$2:$EE$2,DH$4,'SPACELOG 7 BP'!$F29:$EE29)+SUMIF('SPACELOG 8 BP'!$F$2:$EE$2,DH$4,'SPACELOG 8 BP'!$F29:$EE29)+SUMIF('SPACELOG 9 BP'!$F$2:$EE$2,DH$4,'SPACELOG 9 BP'!$F29:$EE29)+SUMIF('SPACELOG 10 BP'!$F$2:$EE$2,DH$4,'SPACELOG 10 BP'!$F29:$EE29)+SUMIF('SPACELOG 11 BP'!$F$2:$EE$2,DH$4,'SPACELOG 11 BP'!$F29:$EE29)+SUMIF('SPACELOG 12 BP'!$F$2:$EE$2,DH$4,'SPACELOG 12 BP'!$F29:$EE29)</f>
        <v>0</v>
      </c>
      <c r="DI29" s="13">
        <f>SUMIF('reporting montigny'!$F$2:$EE$2,DI$4,'reporting montigny'!$F29:$EE29)+SUMIF('reporting boissy'!$F$2:$EE$2,DI$4,'reporting boissy'!$F29:$EE29)+SUMIF('reporting moussy'!$F$2:$EE$2,DI$4,'reporting moussy'!$F29:$EE29)+SUMIF('reporting trappes'!$F$2:$EE$2,DI$4,'reporting trappes'!$F29:$EE29)+SUMIF('SPACELOG 5 BP'!$F$2:$EE$2,DI$4,'SPACELOG 5 BP'!$F29:$EE29)+SUMIF('SPACELOG 6 BP'!$F$2:$EE$2,DI$4,'SPACELOG 6 BP'!$F29:$EE29)+SUMIF('SPACELOG 7 BP'!$F$2:$EE$2,DI$4,'SPACELOG 7 BP'!$F29:$EE29)+SUMIF('SPACELOG 8 BP'!$F$2:$EE$2,DI$4,'SPACELOG 8 BP'!$F29:$EE29)+SUMIF('SPACELOG 9 BP'!$F$2:$EE$2,DI$4,'SPACELOG 9 BP'!$F29:$EE29)+SUMIF('SPACELOG 10 BP'!$F$2:$EE$2,DI$4,'SPACELOG 10 BP'!$F29:$EE29)+SUMIF('SPACELOG 11 BP'!$F$2:$EE$2,DI$4,'SPACELOG 11 BP'!$F29:$EE29)+SUMIF('SPACELOG 12 BP'!$F$2:$EE$2,DI$4,'SPACELOG 12 BP'!$F29:$EE29)</f>
        <v>0</v>
      </c>
      <c r="DJ29" s="13">
        <f>SUMIF('reporting montigny'!$F$2:$EE$2,DJ$4,'reporting montigny'!$F29:$EE29)+SUMIF('reporting boissy'!$F$2:$EE$2,DJ$4,'reporting boissy'!$F29:$EE29)+SUMIF('reporting moussy'!$F$2:$EE$2,DJ$4,'reporting moussy'!$F29:$EE29)+SUMIF('reporting trappes'!$F$2:$EE$2,DJ$4,'reporting trappes'!$F29:$EE29)+SUMIF('SPACELOG 5 BP'!$F$2:$EE$2,DJ$4,'SPACELOG 5 BP'!$F29:$EE29)+SUMIF('SPACELOG 6 BP'!$F$2:$EE$2,DJ$4,'SPACELOG 6 BP'!$F29:$EE29)+SUMIF('SPACELOG 7 BP'!$F$2:$EE$2,DJ$4,'SPACELOG 7 BP'!$F29:$EE29)+SUMIF('SPACELOG 8 BP'!$F$2:$EE$2,DJ$4,'SPACELOG 8 BP'!$F29:$EE29)+SUMIF('SPACELOG 9 BP'!$F$2:$EE$2,DJ$4,'SPACELOG 9 BP'!$F29:$EE29)+SUMIF('SPACELOG 10 BP'!$F$2:$EE$2,DJ$4,'SPACELOG 10 BP'!$F29:$EE29)+SUMIF('SPACELOG 11 BP'!$F$2:$EE$2,DJ$4,'SPACELOG 11 BP'!$F29:$EE29)+SUMIF('SPACELOG 12 BP'!$F$2:$EE$2,DJ$4,'SPACELOG 12 BP'!$F29:$EE29)</f>
        <v>0</v>
      </c>
      <c r="DK29" s="13">
        <f>SUMIF('reporting montigny'!$F$2:$EE$2,DK$4,'reporting montigny'!$F29:$EE29)+SUMIF('reporting boissy'!$F$2:$EE$2,DK$4,'reporting boissy'!$F29:$EE29)+SUMIF('reporting moussy'!$F$2:$EE$2,DK$4,'reporting moussy'!$F29:$EE29)+SUMIF('reporting trappes'!$F$2:$EE$2,DK$4,'reporting trappes'!$F29:$EE29)+SUMIF('SPACELOG 5 BP'!$F$2:$EE$2,DK$4,'SPACELOG 5 BP'!$F29:$EE29)+SUMIF('SPACELOG 6 BP'!$F$2:$EE$2,DK$4,'SPACELOG 6 BP'!$F29:$EE29)+SUMIF('SPACELOG 7 BP'!$F$2:$EE$2,DK$4,'SPACELOG 7 BP'!$F29:$EE29)+SUMIF('SPACELOG 8 BP'!$F$2:$EE$2,DK$4,'SPACELOG 8 BP'!$F29:$EE29)+SUMIF('SPACELOG 9 BP'!$F$2:$EE$2,DK$4,'SPACELOG 9 BP'!$F29:$EE29)+SUMIF('SPACELOG 10 BP'!$F$2:$EE$2,DK$4,'SPACELOG 10 BP'!$F29:$EE29)+SUMIF('SPACELOG 11 BP'!$F$2:$EE$2,DK$4,'SPACELOG 11 BP'!$F29:$EE29)+SUMIF('SPACELOG 12 BP'!$F$2:$EE$2,DK$4,'SPACELOG 12 BP'!$F29:$EE29)</f>
        <v>0</v>
      </c>
      <c r="DL29" s="13">
        <f>SUMIF('reporting montigny'!$F$2:$EE$2,DL$4,'reporting montigny'!$F29:$EE29)+SUMIF('reporting boissy'!$F$2:$EE$2,DL$4,'reporting boissy'!$F29:$EE29)+SUMIF('reporting moussy'!$F$2:$EE$2,DL$4,'reporting moussy'!$F29:$EE29)+SUMIF('reporting trappes'!$F$2:$EE$2,DL$4,'reporting trappes'!$F29:$EE29)+SUMIF('SPACELOG 5 BP'!$F$2:$EE$2,DL$4,'SPACELOG 5 BP'!$F29:$EE29)+SUMIF('SPACELOG 6 BP'!$F$2:$EE$2,DL$4,'SPACELOG 6 BP'!$F29:$EE29)+SUMIF('SPACELOG 7 BP'!$F$2:$EE$2,DL$4,'SPACELOG 7 BP'!$F29:$EE29)+SUMIF('SPACELOG 8 BP'!$F$2:$EE$2,DL$4,'SPACELOG 8 BP'!$F29:$EE29)+SUMIF('SPACELOG 9 BP'!$F$2:$EE$2,DL$4,'SPACELOG 9 BP'!$F29:$EE29)+SUMIF('SPACELOG 10 BP'!$F$2:$EE$2,DL$4,'SPACELOG 10 BP'!$F29:$EE29)+SUMIF('SPACELOG 11 BP'!$F$2:$EE$2,DL$4,'SPACELOG 11 BP'!$F29:$EE29)+SUMIF('SPACELOG 12 BP'!$F$2:$EE$2,DL$4,'SPACELOG 12 BP'!$F29:$EE29)</f>
        <v>0</v>
      </c>
      <c r="DM29" s="13">
        <f>SUMIF('reporting montigny'!$F$2:$EE$2,DM$4,'reporting montigny'!$F29:$EE29)+SUMIF('reporting boissy'!$F$2:$EE$2,DM$4,'reporting boissy'!$F29:$EE29)+SUMIF('reporting moussy'!$F$2:$EE$2,DM$4,'reporting moussy'!$F29:$EE29)+SUMIF('reporting trappes'!$F$2:$EE$2,DM$4,'reporting trappes'!$F29:$EE29)+SUMIF('SPACELOG 5 BP'!$F$2:$EE$2,DM$4,'SPACELOG 5 BP'!$F29:$EE29)+SUMIF('SPACELOG 6 BP'!$F$2:$EE$2,DM$4,'SPACELOG 6 BP'!$F29:$EE29)+SUMIF('SPACELOG 7 BP'!$F$2:$EE$2,DM$4,'SPACELOG 7 BP'!$F29:$EE29)+SUMIF('SPACELOG 8 BP'!$F$2:$EE$2,DM$4,'SPACELOG 8 BP'!$F29:$EE29)+SUMIF('SPACELOG 9 BP'!$F$2:$EE$2,DM$4,'SPACELOG 9 BP'!$F29:$EE29)+SUMIF('SPACELOG 10 BP'!$F$2:$EE$2,DM$4,'SPACELOG 10 BP'!$F29:$EE29)+SUMIF('SPACELOG 11 BP'!$F$2:$EE$2,DM$4,'SPACELOG 11 BP'!$F29:$EE29)+SUMIF('SPACELOG 12 BP'!$F$2:$EE$2,DM$4,'SPACELOG 12 BP'!$F29:$EE29)</f>
        <v>0</v>
      </c>
      <c r="DN29" s="13">
        <f>SUMIF('reporting montigny'!$F$2:$EE$2,DN$4,'reporting montigny'!$F29:$EE29)+SUMIF('reporting boissy'!$F$2:$EE$2,DN$4,'reporting boissy'!$F29:$EE29)+SUMIF('reporting moussy'!$F$2:$EE$2,DN$4,'reporting moussy'!$F29:$EE29)+SUMIF('reporting trappes'!$F$2:$EE$2,DN$4,'reporting trappes'!$F29:$EE29)+SUMIF('SPACELOG 5 BP'!$F$2:$EE$2,DN$4,'SPACELOG 5 BP'!$F29:$EE29)+SUMIF('SPACELOG 6 BP'!$F$2:$EE$2,DN$4,'SPACELOG 6 BP'!$F29:$EE29)+SUMIF('SPACELOG 7 BP'!$F$2:$EE$2,DN$4,'SPACELOG 7 BP'!$F29:$EE29)+SUMIF('SPACELOG 8 BP'!$F$2:$EE$2,DN$4,'SPACELOG 8 BP'!$F29:$EE29)+SUMIF('SPACELOG 9 BP'!$F$2:$EE$2,DN$4,'SPACELOG 9 BP'!$F29:$EE29)+SUMIF('SPACELOG 10 BP'!$F$2:$EE$2,DN$4,'SPACELOG 10 BP'!$F29:$EE29)+SUMIF('SPACELOG 11 BP'!$F$2:$EE$2,DN$4,'SPACELOG 11 BP'!$F29:$EE29)+SUMIF('SPACELOG 12 BP'!$F$2:$EE$2,DN$4,'SPACELOG 12 BP'!$F29:$EE29)</f>
        <v>0</v>
      </c>
      <c r="DO29" s="13">
        <f>SUMIF('reporting montigny'!$F$2:$EE$2,DO$4,'reporting montigny'!$F29:$EE29)+SUMIF('reporting boissy'!$F$2:$EE$2,DO$4,'reporting boissy'!$F29:$EE29)+SUMIF('reporting moussy'!$F$2:$EE$2,DO$4,'reporting moussy'!$F29:$EE29)+SUMIF('reporting trappes'!$F$2:$EE$2,DO$4,'reporting trappes'!$F29:$EE29)+SUMIF('SPACELOG 5 BP'!$F$2:$EE$2,DO$4,'SPACELOG 5 BP'!$F29:$EE29)+SUMIF('SPACELOG 6 BP'!$F$2:$EE$2,DO$4,'SPACELOG 6 BP'!$F29:$EE29)+SUMIF('SPACELOG 7 BP'!$F$2:$EE$2,DO$4,'SPACELOG 7 BP'!$F29:$EE29)+SUMIF('SPACELOG 8 BP'!$F$2:$EE$2,DO$4,'SPACELOG 8 BP'!$F29:$EE29)+SUMIF('SPACELOG 9 BP'!$F$2:$EE$2,DO$4,'SPACELOG 9 BP'!$F29:$EE29)+SUMIF('SPACELOG 10 BP'!$F$2:$EE$2,DO$4,'SPACELOG 10 BP'!$F29:$EE29)+SUMIF('SPACELOG 11 BP'!$F$2:$EE$2,DO$4,'SPACELOG 11 BP'!$F29:$EE29)+SUMIF('SPACELOG 12 BP'!$F$2:$EE$2,DO$4,'SPACELOG 12 BP'!$F29:$EE29)</f>
        <v>0</v>
      </c>
      <c r="DP29" s="13">
        <f>SUMIF('reporting montigny'!$F$2:$EE$2,DP$4,'reporting montigny'!$F29:$EE29)+SUMIF('reporting boissy'!$F$2:$EE$2,DP$4,'reporting boissy'!$F29:$EE29)+SUMIF('reporting moussy'!$F$2:$EE$2,DP$4,'reporting moussy'!$F29:$EE29)+SUMIF('reporting trappes'!$F$2:$EE$2,DP$4,'reporting trappes'!$F29:$EE29)+SUMIF('SPACELOG 5 BP'!$F$2:$EE$2,DP$4,'SPACELOG 5 BP'!$F29:$EE29)+SUMIF('SPACELOG 6 BP'!$F$2:$EE$2,DP$4,'SPACELOG 6 BP'!$F29:$EE29)+SUMIF('SPACELOG 7 BP'!$F$2:$EE$2,DP$4,'SPACELOG 7 BP'!$F29:$EE29)+SUMIF('SPACELOG 8 BP'!$F$2:$EE$2,DP$4,'SPACELOG 8 BP'!$F29:$EE29)+SUMIF('SPACELOG 9 BP'!$F$2:$EE$2,DP$4,'SPACELOG 9 BP'!$F29:$EE29)+SUMIF('SPACELOG 10 BP'!$F$2:$EE$2,DP$4,'SPACELOG 10 BP'!$F29:$EE29)+SUMIF('SPACELOG 11 BP'!$F$2:$EE$2,DP$4,'SPACELOG 11 BP'!$F29:$EE29)+SUMIF('SPACELOG 12 BP'!$F$2:$EE$2,DP$4,'SPACELOG 12 BP'!$F29:$EE29)</f>
        <v>0</v>
      </c>
      <c r="DQ29" s="13">
        <f>SUMIF('reporting montigny'!$F$2:$EE$2,DQ$4,'reporting montigny'!$F29:$EE29)+SUMIF('reporting boissy'!$F$2:$EE$2,DQ$4,'reporting boissy'!$F29:$EE29)+SUMIF('reporting moussy'!$F$2:$EE$2,DQ$4,'reporting moussy'!$F29:$EE29)+SUMIF('reporting trappes'!$F$2:$EE$2,DQ$4,'reporting trappes'!$F29:$EE29)+SUMIF('SPACELOG 5 BP'!$F$2:$EE$2,DQ$4,'SPACELOG 5 BP'!$F29:$EE29)+SUMIF('SPACELOG 6 BP'!$F$2:$EE$2,DQ$4,'SPACELOG 6 BP'!$F29:$EE29)+SUMIF('SPACELOG 7 BP'!$F$2:$EE$2,DQ$4,'SPACELOG 7 BP'!$F29:$EE29)+SUMIF('SPACELOG 8 BP'!$F$2:$EE$2,DQ$4,'SPACELOG 8 BP'!$F29:$EE29)+SUMIF('SPACELOG 9 BP'!$F$2:$EE$2,DQ$4,'SPACELOG 9 BP'!$F29:$EE29)+SUMIF('SPACELOG 10 BP'!$F$2:$EE$2,DQ$4,'SPACELOG 10 BP'!$F29:$EE29)+SUMIF('SPACELOG 11 BP'!$F$2:$EE$2,DQ$4,'SPACELOG 11 BP'!$F29:$EE29)+SUMIF('SPACELOG 12 BP'!$F$2:$EE$2,DQ$4,'SPACELOG 12 BP'!$F29:$EE29)</f>
        <v>0</v>
      </c>
      <c r="DR29" s="14">
        <f t="shared" si="17"/>
        <v>0</v>
      </c>
    </row>
    <row r="30" spans="1:122" x14ac:dyDescent="0.2">
      <c r="E30" s="21" t="s">
        <v>82</v>
      </c>
      <c r="F30" s="13">
        <f>SUMIF('reporting montigny'!$F$2:$EE$2,F$4,'reporting montigny'!$F30:$EE30)+SUMIF('reporting boissy'!$F$2:$EE$2,F$4,'reporting boissy'!$F30:$EE30)+SUMIF('reporting moussy'!$F$2:$EE$2,F$4,'reporting moussy'!$F30:$EE30)+SUMIF('reporting trappes'!$F$2:$EE$2,F$4,'reporting trappes'!$F30:$EE30)+SUMIF('SPACELOG 5 BP'!$F$2:$EE$2,F$4,'SPACELOG 5 BP'!$F30:$EE30)+SUMIF('SPACELOG 6 BP'!$F$2:$EE$2,F$4,'SPACELOG 6 BP'!$F30:$EE30)+SUMIF('SPACELOG 7 BP'!$F$2:$EE$2,F$4,'SPACELOG 7 BP'!$F30:$EE30)+SUMIF('SPACELOG 8 BP'!$F$2:$EE$2,F$4,'SPACELOG 8 BP'!$F30:$EE30)+SUMIF('SPACELOG 9 BP'!$F$2:$EE$2,F$4,'SPACELOG 9 BP'!$F30:$EE30)+SUMIF('SPACELOG 10 BP'!$F$2:$EE$2,F$4,'SPACELOG 10 BP'!$F30:$EE30)+SUMIF('SPACELOG 11 BP'!$F$2:$EE$2,F$4,'SPACELOG 11 BP'!$F30:$EE30)+SUMIF('SPACELOG 12 BP'!$F$2:$EE$2,F$4,'SPACELOG 12 BP'!$F30:$EE30)</f>
        <v>0</v>
      </c>
      <c r="G30" s="13">
        <f>SUMIF('reporting montigny'!$F$2:$EE$2,G$4,'reporting montigny'!$F30:$EE30)+SUMIF('reporting boissy'!$F$2:$EE$2,G$4,'reporting boissy'!$F30:$EE30)+SUMIF('reporting moussy'!$F$2:$EE$2,G$4,'reporting moussy'!$F30:$EE30)+SUMIF('reporting trappes'!$F$2:$EE$2,G$4,'reporting trappes'!$F30:$EE30)+SUMIF('SPACELOG 5 BP'!$F$2:$EE$2,G$4,'SPACELOG 5 BP'!$F30:$EE30)+SUMIF('SPACELOG 6 BP'!$F$2:$EE$2,G$4,'SPACELOG 6 BP'!$F30:$EE30)+SUMIF('SPACELOG 7 BP'!$F$2:$EE$2,G$4,'SPACELOG 7 BP'!$F30:$EE30)+SUMIF('SPACELOG 8 BP'!$F$2:$EE$2,G$4,'SPACELOG 8 BP'!$F30:$EE30)+SUMIF('SPACELOG 9 BP'!$F$2:$EE$2,G$4,'SPACELOG 9 BP'!$F30:$EE30)+SUMIF('SPACELOG 10 BP'!$F$2:$EE$2,G$4,'SPACELOG 10 BP'!$F30:$EE30)+SUMIF('SPACELOG 11 BP'!$F$2:$EE$2,G$4,'SPACELOG 11 BP'!$F30:$EE30)+SUMIF('SPACELOG 12 BP'!$F$2:$EE$2,G$4,'SPACELOG 12 BP'!$F30:$EE30)</f>
        <v>0</v>
      </c>
      <c r="H30" s="13">
        <f>SUMIF('reporting montigny'!$F$2:$EE$2,H$4,'reporting montigny'!$F30:$EE30)+SUMIF('reporting boissy'!$F$2:$EE$2,H$4,'reporting boissy'!$F30:$EE30)+SUMIF('reporting moussy'!$F$2:$EE$2,H$4,'reporting moussy'!$F30:$EE30)+SUMIF('reporting trappes'!$F$2:$EE$2,H$4,'reporting trappes'!$F30:$EE30)+SUMIF('SPACELOG 5 BP'!$F$2:$EE$2,H$4,'SPACELOG 5 BP'!$F30:$EE30)+SUMIF('SPACELOG 6 BP'!$F$2:$EE$2,H$4,'SPACELOG 6 BP'!$F30:$EE30)+SUMIF('SPACELOG 7 BP'!$F$2:$EE$2,H$4,'SPACELOG 7 BP'!$F30:$EE30)+SUMIF('SPACELOG 8 BP'!$F$2:$EE$2,H$4,'SPACELOG 8 BP'!$F30:$EE30)+SUMIF('SPACELOG 9 BP'!$F$2:$EE$2,H$4,'SPACELOG 9 BP'!$F30:$EE30)+SUMIF('SPACELOG 10 BP'!$F$2:$EE$2,H$4,'SPACELOG 10 BP'!$F30:$EE30)+SUMIF('SPACELOG 11 BP'!$F$2:$EE$2,H$4,'SPACELOG 11 BP'!$F30:$EE30)+SUMIF('SPACELOG 12 BP'!$F$2:$EE$2,H$4,'SPACELOG 12 BP'!$F30:$EE30)</f>
        <v>0</v>
      </c>
      <c r="I30" s="13">
        <f>SUMIF('reporting montigny'!$F$2:$EE$2,I$4,'reporting montigny'!$F30:$EE30)+SUMIF('reporting boissy'!$F$2:$EE$2,I$4,'reporting boissy'!$F30:$EE30)+SUMIF('reporting moussy'!$F$2:$EE$2,I$4,'reporting moussy'!$F30:$EE30)+SUMIF('reporting trappes'!$F$2:$EE$2,I$4,'reporting trappes'!$F30:$EE30)+SUMIF('SPACELOG 5 BP'!$F$2:$EE$2,I$4,'SPACELOG 5 BP'!$F30:$EE30)+SUMIF('SPACELOG 6 BP'!$F$2:$EE$2,I$4,'SPACELOG 6 BP'!$F30:$EE30)+SUMIF('SPACELOG 7 BP'!$F$2:$EE$2,I$4,'SPACELOG 7 BP'!$F30:$EE30)+SUMIF('SPACELOG 8 BP'!$F$2:$EE$2,I$4,'SPACELOG 8 BP'!$F30:$EE30)+SUMIF('SPACELOG 9 BP'!$F$2:$EE$2,I$4,'SPACELOG 9 BP'!$F30:$EE30)+SUMIF('SPACELOG 10 BP'!$F$2:$EE$2,I$4,'SPACELOG 10 BP'!$F30:$EE30)+SUMIF('SPACELOG 11 BP'!$F$2:$EE$2,I$4,'SPACELOG 11 BP'!$F30:$EE30)+SUMIF('SPACELOG 12 BP'!$F$2:$EE$2,I$4,'SPACELOG 12 BP'!$F30:$EE30)</f>
        <v>0</v>
      </c>
      <c r="J30" s="13">
        <f>SUMIF('reporting montigny'!$F$2:$EE$2,J$4,'reporting montigny'!$F30:$EE30)+SUMIF('reporting boissy'!$F$2:$EE$2,J$4,'reporting boissy'!$F30:$EE30)+SUMIF('reporting moussy'!$F$2:$EE$2,J$4,'reporting moussy'!$F30:$EE30)+SUMIF('reporting trappes'!$F$2:$EE$2,J$4,'reporting trappes'!$F30:$EE30)+SUMIF('SPACELOG 5 BP'!$F$2:$EE$2,J$4,'SPACELOG 5 BP'!$F30:$EE30)+SUMIF('SPACELOG 6 BP'!$F$2:$EE$2,J$4,'SPACELOG 6 BP'!$F30:$EE30)+SUMIF('SPACELOG 7 BP'!$F$2:$EE$2,J$4,'SPACELOG 7 BP'!$F30:$EE30)+SUMIF('SPACELOG 8 BP'!$F$2:$EE$2,J$4,'SPACELOG 8 BP'!$F30:$EE30)+SUMIF('SPACELOG 9 BP'!$F$2:$EE$2,J$4,'SPACELOG 9 BP'!$F30:$EE30)+SUMIF('SPACELOG 10 BP'!$F$2:$EE$2,J$4,'SPACELOG 10 BP'!$F30:$EE30)+SUMIF('SPACELOG 11 BP'!$F$2:$EE$2,J$4,'SPACELOG 11 BP'!$F30:$EE30)+SUMIF('SPACELOG 12 BP'!$F$2:$EE$2,J$4,'SPACELOG 12 BP'!$F30:$EE30)</f>
        <v>0</v>
      </c>
      <c r="K30" s="13">
        <f>SUMIF('reporting montigny'!$F$2:$EE$2,K$4,'reporting montigny'!$F30:$EE30)+SUMIF('reporting boissy'!$F$2:$EE$2,K$4,'reporting boissy'!$F30:$EE30)+SUMIF('reporting moussy'!$F$2:$EE$2,K$4,'reporting moussy'!$F30:$EE30)+SUMIF('reporting trappes'!$F$2:$EE$2,K$4,'reporting trappes'!$F30:$EE30)+SUMIF('SPACELOG 5 BP'!$F$2:$EE$2,K$4,'SPACELOG 5 BP'!$F30:$EE30)+SUMIF('SPACELOG 6 BP'!$F$2:$EE$2,K$4,'SPACELOG 6 BP'!$F30:$EE30)+SUMIF('SPACELOG 7 BP'!$F$2:$EE$2,K$4,'SPACELOG 7 BP'!$F30:$EE30)+SUMIF('SPACELOG 8 BP'!$F$2:$EE$2,K$4,'SPACELOG 8 BP'!$F30:$EE30)+SUMIF('SPACELOG 9 BP'!$F$2:$EE$2,K$4,'SPACELOG 9 BP'!$F30:$EE30)+SUMIF('SPACELOG 10 BP'!$F$2:$EE$2,K$4,'SPACELOG 10 BP'!$F30:$EE30)+SUMIF('SPACELOG 11 BP'!$F$2:$EE$2,K$4,'SPACELOG 11 BP'!$F30:$EE30)+SUMIF('SPACELOG 12 BP'!$F$2:$EE$2,K$4,'SPACELOG 12 BP'!$F30:$EE30)</f>
        <v>0</v>
      </c>
      <c r="L30" s="13">
        <f>SUMIF('reporting montigny'!$F$2:$EE$2,L$4,'reporting montigny'!$F30:$EE30)+SUMIF('reporting boissy'!$F$2:$EE$2,L$4,'reporting boissy'!$F30:$EE30)+SUMIF('reporting moussy'!$F$2:$EE$2,L$4,'reporting moussy'!$F30:$EE30)+SUMIF('reporting trappes'!$F$2:$EE$2,L$4,'reporting trappes'!$F30:$EE30)+SUMIF('SPACELOG 5 BP'!$F$2:$EE$2,L$4,'SPACELOG 5 BP'!$F30:$EE30)+SUMIF('SPACELOG 6 BP'!$F$2:$EE$2,L$4,'SPACELOG 6 BP'!$F30:$EE30)+SUMIF('SPACELOG 7 BP'!$F$2:$EE$2,L$4,'SPACELOG 7 BP'!$F30:$EE30)+SUMIF('SPACELOG 8 BP'!$F$2:$EE$2,L$4,'SPACELOG 8 BP'!$F30:$EE30)+SUMIF('SPACELOG 9 BP'!$F$2:$EE$2,L$4,'SPACELOG 9 BP'!$F30:$EE30)+SUMIF('SPACELOG 10 BP'!$F$2:$EE$2,L$4,'SPACELOG 10 BP'!$F30:$EE30)+SUMIF('SPACELOG 11 BP'!$F$2:$EE$2,L$4,'SPACELOG 11 BP'!$F30:$EE30)+SUMIF('SPACELOG 12 BP'!$F$2:$EE$2,L$4,'SPACELOG 12 BP'!$F30:$EE30)</f>
        <v>0</v>
      </c>
      <c r="M30" s="13">
        <f>SUMIF('reporting montigny'!$F$2:$EE$2,M$4,'reporting montigny'!$F30:$EE30)+SUMIF('reporting boissy'!$F$2:$EE$2,M$4,'reporting boissy'!$F30:$EE30)+SUMIF('reporting moussy'!$F$2:$EE$2,M$4,'reporting moussy'!$F30:$EE30)+SUMIF('reporting trappes'!$F$2:$EE$2,M$4,'reporting trappes'!$F30:$EE30)+SUMIF('SPACELOG 5 BP'!$F$2:$EE$2,M$4,'SPACELOG 5 BP'!$F30:$EE30)+SUMIF('SPACELOG 6 BP'!$F$2:$EE$2,M$4,'SPACELOG 6 BP'!$F30:$EE30)+SUMIF('SPACELOG 7 BP'!$F$2:$EE$2,M$4,'SPACELOG 7 BP'!$F30:$EE30)+SUMIF('SPACELOG 8 BP'!$F$2:$EE$2,M$4,'SPACELOG 8 BP'!$F30:$EE30)+SUMIF('SPACELOG 9 BP'!$F$2:$EE$2,M$4,'SPACELOG 9 BP'!$F30:$EE30)+SUMIF('SPACELOG 10 BP'!$F$2:$EE$2,M$4,'SPACELOG 10 BP'!$F30:$EE30)+SUMIF('SPACELOG 11 BP'!$F$2:$EE$2,M$4,'SPACELOG 11 BP'!$F30:$EE30)+SUMIF('SPACELOG 12 BP'!$F$2:$EE$2,M$4,'SPACELOG 12 BP'!$F30:$EE30)</f>
        <v>0</v>
      </c>
      <c r="N30" s="13">
        <f>SUMIF('reporting montigny'!$F$2:$EE$2,N$4,'reporting montigny'!$F30:$EE30)+SUMIF('reporting boissy'!$F$2:$EE$2,N$4,'reporting boissy'!$F30:$EE30)+SUMIF('reporting moussy'!$F$2:$EE$2,N$4,'reporting moussy'!$F30:$EE30)+SUMIF('reporting trappes'!$F$2:$EE$2,N$4,'reporting trappes'!$F30:$EE30)+SUMIF('SPACELOG 5 BP'!$F$2:$EE$2,N$4,'SPACELOG 5 BP'!$F30:$EE30)+SUMIF('SPACELOG 6 BP'!$F$2:$EE$2,N$4,'SPACELOG 6 BP'!$F30:$EE30)+SUMIF('SPACELOG 7 BP'!$F$2:$EE$2,N$4,'SPACELOG 7 BP'!$F30:$EE30)+SUMIF('SPACELOG 8 BP'!$F$2:$EE$2,N$4,'SPACELOG 8 BP'!$F30:$EE30)+SUMIF('SPACELOG 9 BP'!$F$2:$EE$2,N$4,'SPACELOG 9 BP'!$F30:$EE30)+SUMIF('SPACELOG 10 BP'!$F$2:$EE$2,N$4,'SPACELOG 10 BP'!$F30:$EE30)+SUMIF('SPACELOG 11 BP'!$F$2:$EE$2,N$4,'SPACELOG 11 BP'!$F30:$EE30)+SUMIF('SPACELOG 12 BP'!$F$2:$EE$2,N$4,'SPACELOG 12 BP'!$F30:$EE30)</f>
        <v>0</v>
      </c>
      <c r="O30" s="13">
        <f>SUMIF('reporting montigny'!$F$2:$EE$2,O$4,'reporting montigny'!$F30:$EE30)+SUMIF('reporting boissy'!$F$2:$EE$2,O$4,'reporting boissy'!$F30:$EE30)+SUMIF('reporting moussy'!$F$2:$EE$2,O$4,'reporting moussy'!$F30:$EE30)+SUMIF('reporting trappes'!$F$2:$EE$2,O$4,'reporting trappes'!$F30:$EE30)+SUMIF('SPACELOG 5 BP'!$F$2:$EE$2,O$4,'SPACELOG 5 BP'!$F30:$EE30)+SUMIF('SPACELOG 6 BP'!$F$2:$EE$2,O$4,'SPACELOG 6 BP'!$F30:$EE30)+SUMIF('SPACELOG 7 BP'!$F$2:$EE$2,O$4,'SPACELOG 7 BP'!$F30:$EE30)+SUMIF('SPACELOG 8 BP'!$F$2:$EE$2,O$4,'SPACELOG 8 BP'!$F30:$EE30)+SUMIF('SPACELOG 9 BP'!$F$2:$EE$2,O$4,'SPACELOG 9 BP'!$F30:$EE30)+SUMIF('SPACELOG 10 BP'!$F$2:$EE$2,O$4,'SPACELOG 10 BP'!$F30:$EE30)+SUMIF('SPACELOG 11 BP'!$F$2:$EE$2,O$4,'SPACELOG 11 BP'!$F30:$EE30)+SUMIF('SPACELOG 12 BP'!$F$2:$EE$2,O$4,'SPACELOG 12 BP'!$F30:$EE30)</f>
        <v>0</v>
      </c>
      <c r="P30" s="13">
        <f>SUMIF('reporting montigny'!$F$2:$EE$2,P$4,'reporting montigny'!$F30:$EE30)+SUMIF('reporting boissy'!$F$2:$EE$2,P$4,'reporting boissy'!$F30:$EE30)+SUMIF('reporting moussy'!$F$2:$EE$2,P$4,'reporting moussy'!$F30:$EE30)+SUMIF('reporting trappes'!$F$2:$EE$2,P$4,'reporting trappes'!$F30:$EE30)+SUMIF('SPACELOG 5 BP'!$F$2:$EE$2,P$4,'SPACELOG 5 BP'!$F30:$EE30)+SUMIF('SPACELOG 6 BP'!$F$2:$EE$2,P$4,'SPACELOG 6 BP'!$F30:$EE30)+SUMIF('SPACELOG 7 BP'!$F$2:$EE$2,P$4,'SPACELOG 7 BP'!$F30:$EE30)+SUMIF('SPACELOG 8 BP'!$F$2:$EE$2,P$4,'SPACELOG 8 BP'!$F30:$EE30)+SUMIF('SPACELOG 9 BP'!$F$2:$EE$2,P$4,'SPACELOG 9 BP'!$F30:$EE30)+SUMIF('SPACELOG 10 BP'!$F$2:$EE$2,P$4,'SPACELOG 10 BP'!$F30:$EE30)+SUMIF('SPACELOG 11 BP'!$F$2:$EE$2,P$4,'SPACELOG 11 BP'!$F30:$EE30)+SUMIF('SPACELOG 12 BP'!$F$2:$EE$2,P$4,'SPACELOG 12 BP'!$F30:$EE30)</f>
        <v>0</v>
      </c>
      <c r="Q30" s="13">
        <f>SUMIF('reporting montigny'!$F$2:$EE$2,Q$4,'reporting montigny'!$F30:$EE30)+SUMIF('reporting boissy'!$F$2:$EE$2,Q$4,'reporting boissy'!$F30:$EE30)+SUMIF('reporting moussy'!$F$2:$EE$2,Q$4,'reporting moussy'!$F30:$EE30)+SUMIF('reporting trappes'!$F$2:$EE$2,Q$4,'reporting trappes'!$F30:$EE30)+SUMIF('SPACELOG 5 BP'!$F$2:$EE$2,Q$4,'SPACELOG 5 BP'!$F30:$EE30)+SUMIF('SPACELOG 6 BP'!$F$2:$EE$2,Q$4,'SPACELOG 6 BP'!$F30:$EE30)+SUMIF('SPACELOG 7 BP'!$F$2:$EE$2,Q$4,'SPACELOG 7 BP'!$F30:$EE30)+SUMIF('SPACELOG 8 BP'!$F$2:$EE$2,Q$4,'SPACELOG 8 BP'!$F30:$EE30)+SUMIF('SPACELOG 9 BP'!$F$2:$EE$2,Q$4,'SPACELOG 9 BP'!$F30:$EE30)+SUMIF('SPACELOG 10 BP'!$F$2:$EE$2,Q$4,'SPACELOG 10 BP'!$F30:$EE30)+SUMIF('SPACELOG 11 BP'!$F$2:$EE$2,Q$4,'SPACELOG 11 BP'!$F30:$EE30)+SUMIF('SPACELOG 12 BP'!$F$2:$EE$2,Q$4,'SPACELOG 12 BP'!$F30:$EE30)</f>
        <v>1000</v>
      </c>
      <c r="R30" s="14">
        <f t="shared" si="9"/>
        <v>1000</v>
      </c>
      <c r="S30" s="13">
        <f>SUMIF('reporting montigny'!$F$2:$EE$2,S$4,'reporting montigny'!$F30:$EE30)+SUMIF('reporting boissy'!$F$2:$EE$2,S$4,'reporting boissy'!$F30:$EE30)+SUMIF('reporting moussy'!$F$2:$EE$2,S$4,'reporting moussy'!$F30:$EE30)+SUMIF('reporting trappes'!$F$2:$EE$2,S$4,'reporting trappes'!$F30:$EE30)+SUMIF('SPACELOG 5 BP'!$F$2:$EE$2,S$4,'SPACELOG 5 BP'!$F30:$EE30)+SUMIF('SPACELOG 6 BP'!$F$2:$EE$2,S$4,'SPACELOG 6 BP'!$F30:$EE30)+SUMIF('SPACELOG 7 BP'!$F$2:$EE$2,S$4,'SPACELOG 7 BP'!$F30:$EE30)+SUMIF('SPACELOG 8 BP'!$F$2:$EE$2,S$4,'SPACELOG 8 BP'!$F30:$EE30)+SUMIF('SPACELOG 9 BP'!$F$2:$EE$2,S$4,'SPACELOG 9 BP'!$F30:$EE30)+SUMIF('SPACELOG 10 BP'!$F$2:$EE$2,S$4,'SPACELOG 10 BP'!$F30:$EE30)+SUMIF('SPACELOG 11 BP'!$F$2:$EE$2,S$4,'SPACELOG 11 BP'!$F30:$EE30)+SUMIF('SPACELOG 12 BP'!$F$2:$EE$2,S$4,'SPACELOG 12 BP'!$F30:$EE30)</f>
        <v>0</v>
      </c>
      <c r="T30" s="13">
        <f>SUMIF('reporting montigny'!$F$2:$EE$2,T$4,'reporting montigny'!$F30:$EE30)+SUMIF('reporting boissy'!$F$2:$EE$2,T$4,'reporting boissy'!$F30:$EE30)+SUMIF('reporting moussy'!$F$2:$EE$2,T$4,'reporting moussy'!$F30:$EE30)+SUMIF('reporting trappes'!$F$2:$EE$2,T$4,'reporting trappes'!$F30:$EE30)+SUMIF('SPACELOG 5 BP'!$F$2:$EE$2,T$4,'SPACELOG 5 BP'!$F30:$EE30)+SUMIF('SPACELOG 6 BP'!$F$2:$EE$2,T$4,'SPACELOG 6 BP'!$F30:$EE30)+SUMIF('SPACELOG 7 BP'!$F$2:$EE$2,T$4,'SPACELOG 7 BP'!$F30:$EE30)+SUMIF('SPACELOG 8 BP'!$F$2:$EE$2,T$4,'SPACELOG 8 BP'!$F30:$EE30)+SUMIF('SPACELOG 9 BP'!$F$2:$EE$2,T$4,'SPACELOG 9 BP'!$F30:$EE30)+SUMIF('SPACELOG 10 BP'!$F$2:$EE$2,T$4,'SPACELOG 10 BP'!$F30:$EE30)+SUMIF('SPACELOG 11 BP'!$F$2:$EE$2,T$4,'SPACELOG 11 BP'!$F30:$EE30)+SUMIF('SPACELOG 12 BP'!$F$2:$EE$2,T$4,'SPACELOG 12 BP'!$F30:$EE30)</f>
        <v>0</v>
      </c>
      <c r="U30" s="13">
        <f>SUMIF('reporting montigny'!$F$2:$EE$2,U$4,'reporting montigny'!$F30:$EE30)+SUMIF('reporting boissy'!$F$2:$EE$2,U$4,'reporting boissy'!$F30:$EE30)+SUMIF('reporting moussy'!$F$2:$EE$2,U$4,'reporting moussy'!$F30:$EE30)+SUMIF('reporting trappes'!$F$2:$EE$2,U$4,'reporting trappes'!$F30:$EE30)+SUMIF('SPACELOG 5 BP'!$F$2:$EE$2,U$4,'SPACELOG 5 BP'!$F30:$EE30)+SUMIF('SPACELOG 6 BP'!$F$2:$EE$2,U$4,'SPACELOG 6 BP'!$F30:$EE30)+SUMIF('SPACELOG 7 BP'!$F$2:$EE$2,U$4,'SPACELOG 7 BP'!$F30:$EE30)+SUMIF('SPACELOG 8 BP'!$F$2:$EE$2,U$4,'SPACELOG 8 BP'!$F30:$EE30)+SUMIF('SPACELOG 9 BP'!$F$2:$EE$2,U$4,'SPACELOG 9 BP'!$F30:$EE30)+SUMIF('SPACELOG 10 BP'!$F$2:$EE$2,U$4,'SPACELOG 10 BP'!$F30:$EE30)+SUMIF('SPACELOG 11 BP'!$F$2:$EE$2,U$4,'SPACELOG 11 BP'!$F30:$EE30)+SUMIF('SPACELOG 12 BP'!$F$2:$EE$2,U$4,'SPACELOG 12 BP'!$F30:$EE30)</f>
        <v>1000</v>
      </c>
      <c r="V30" s="13">
        <f>SUMIF('reporting montigny'!$F$2:$EE$2,V$4,'reporting montigny'!$F30:$EE30)+SUMIF('reporting boissy'!$F$2:$EE$2,V$4,'reporting boissy'!$F30:$EE30)+SUMIF('reporting moussy'!$F$2:$EE$2,V$4,'reporting moussy'!$F30:$EE30)+SUMIF('reporting trappes'!$F$2:$EE$2,V$4,'reporting trappes'!$F30:$EE30)+SUMIF('SPACELOG 5 BP'!$F$2:$EE$2,V$4,'SPACELOG 5 BP'!$F30:$EE30)+SUMIF('SPACELOG 6 BP'!$F$2:$EE$2,V$4,'SPACELOG 6 BP'!$F30:$EE30)+SUMIF('SPACELOG 7 BP'!$F$2:$EE$2,V$4,'SPACELOG 7 BP'!$F30:$EE30)+SUMIF('SPACELOG 8 BP'!$F$2:$EE$2,V$4,'SPACELOG 8 BP'!$F30:$EE30)+SUMIF('SPACELOG 9 BP'!$F$2:$EE$2,V$4,'SPACELOG 9 BP'!$F30:$EE30)+SUMIF('SPACELOG 10 BP'!$F$2:$EE$2,V$4,'SPACELOG 10 BP'!$F30:$EE30)+SUMIF('SPACELOG 11 BP'!$F$2:$EE$2,V$4,'SPACELOG 11 BP'!$F30:$EE30)+SUMIF('SPACELOG 12 BP'!$F$2:$EE$2,V$4,'SPACELOG 12 BP'!$F30:$EE30)</f>
        <v>0</v>
      </c>
      <c r="W30" s="13">
        <f>SUMIF('reporting montigny'!$F$2:$EE$2,W$4,'reporting montigny'!$F30:$EE30)+SUMIF('reporting boissy'!$F$2:$EE$2,W$4,'reporting boissy'!$F30:$EE30)+SUMIF('reporting moussy'!$F$2:$EE$2,W$4,'reporting moussy'!$F30:$EE30)+SUMIF('reporting trappes'!$F$2:$EE$2,W$4,'reporting trappes'!$F30:$EE30)+SUMIF('SPACELOG 5 BP'!$F$2:$EE$2,W$4,'SPACELOG 5 BP'!$F30:$EE30)+SUMIF('SPACELOG 6 BP'!$F$2:$EE$2,W$4,'SPACELOG 6 BP'!$F30:$EE30)+SUMIF('SPACELOG 7 BP'!$F$2:$EE$2,W$4,'SPACELOG 7 BP'!$F30:$EE30)+SUMIF('SPACELOG 8 BP'!$F$2:$EE$2,W$4,'SPACELOG 8 BP'!$F30:$EE30)+SUMIF('SPACELOG 9 BP'!$F$2:$EE$2,W$4,'SPACELOG 9 BP'!$F30:$EE30)+SUMIF('SPACELOG 10 BP'!$F$2:$EE$2,W$4,'SPACELOG 10 BP'!$F30:$EE30)+SUMIF('SPACELOG 11 BP'!$F$2:$EE$2,W$4,'SPACELOG 11 BP'!$F30:$EE30)+SUMIF('SPACELOG 12 BP'!$F$2:$EE$2,W$4,'SPACELOG 12 BP'!$F30:$EE30)</f>
        <v>0</v>
      </c>
      <c r="X30" s="13">
        <f>SUMIF('reporting montigny'!$F$2:$EE$2,X$4,'reporting montigny'!$F30:$EE30)+SUMIF('reporting boissy'!$F$2:$EE$2,X$4,'reporting boissy'!$F30:$EE30)+SUMIF('reporting moussy'!$F$2:$EE$2,X$4,'reporting moussy'!$F30:$EE30)+SUMIF('reporting trappes'!$F$2:$EE$2,X$4,'reporting trappes'!$F30:$EE30)+SUMIF('SPACELOG 5 BP'!$F$2:$EE$2,X$4,'SPACELOG 5 BP'!$F30:$EE30)+SUMIF('SPACELOG 6 BP'!$F$2:$EE$2,X$4,'SPACELOG 6 BP'!$F30:$EE30)+SUMIF('SPACELOG 7 BP'!$F$2:$EE$2,X$4,'SPACELOG 7 BP'!$F30:$EE30)+SUMIF('SPACELOG 8 BP'!$F$2:$EE$2,X$4,'SPACELOG 8 BP'!$F30:$EE30)+SUMIF('SPACELOG 9 BP'!$F$2:$EE$2,X$4,'SPACELOG 9 BP'!$F30:$EE30)+SUMIF('SPACELOG 10 BP'!$F$2:$EE$2,X$4,'SPACELOG 10 BP'!$F30:$EE30)+SUMIF('SPACELOG 11 BP'!$F$2:$EE$2,X$4,'SPACELOG 11 BP'!$F30:$EE30)+SUMIF('SPACELOG 12 BP'!$F$2:$EE$2,X$4,'SPACELOG 12 BP'!$F30:$EE30)</f>
        <v>0</v>
      </c>
      <c r="Y30" s="13">
        <f>SUMIF('reporting montigny'!$F$2:$EE$2,Y$4,'reporting montigny'!$F30:$EE30)+SUMIF('reporting boissy'!$F$2:$EE$2,Y$4,'reporting boissy'!$F30:$EE30)+SUMIF('reporting moussy'!$F$2:$EE$2,Y$4,'reporting moussy'!$F30:$EE30)+SUMIF('reporting trappes'!$F$2:$EE$2,Y$4,'reporting trappes'!$F30:$EE30)+SUMIF('SPACELOG 5 BP'!$F$2:$EE$2,Y$4,'SPACELOG 5 BP'!$F30:$EE30)+SUMIF('SPACELOG 6 BP'!$F$2:$EE$2,Y$4,'SPACELOG 6 BP'!$F30:$EE30)+SUMIF('SPACELOG 7 BP'!$F$2:$EE$2,Y$4,'SPACELOG 7 BP'!$F30:$EE30)+SUMIF('SPACELOG 8 BP'!$F$2:$EE$2,Y$4,'SPACELOG 8 BP'!$F30:$EE30)+SUMIF('SPACELOG 9 BP'!$F$2:$EE$2,Y$4,'SPACELOG 9 BP'!$F30:$EE30)+SUMIF('SPACELOG 10 BP'!$F$2:$EE$2,Y$4,'SPACELOG 10 BP'!$F30:$EE30)+SUMIF('SPACELOG 11 BP'!$F$2:$EE$2,Y$4,'SPACELOG 11 BP'!$F30:$EE30)+SUMIF('SPACELOG 12 BP'!$F$2:$EE$2,Y$4,'SPACELOG 12 BP'!$F30:$EE30)</f>
        <v>0</v>
      </c>
      <c r="Z30" s="13">
        <f>SUMIF('reporting montigny'!$F$2:$EE$2,Z$4,'reporting montigny'!$F30:$EE30)+SUMIF('reporting boissy'!$F$2:$EE$2,Z$4,'reporting boissy'!$F30:$EE30)+SUMIF('reporting moussy'!$F$2:$EE$2,Z$4,'reporting moussy'!$F30:$EE30)+SUMIF('reporting trappes'!$F$2:$EE$2,Z$4,'reporting trappes'!$F30:$EE30)+SUMIF('SPACELOG 5 BP'!$F$2:$EE$2,Z$4,'SPACELOG 5 BP'!$F30:$EE30)+SUMIF('SPACELOG 6 BP'!$F$2:$EE$2,Z$4,'SPACELOG 6 BP'!$F30:$EE30)+SUMIF('SPACELOG 7 BP'!$F$2:$EE$2,Z$4,'SPACELOG 7 BP'!$F30:$EE30)+SUMIF('SPACELOG 8 BP'!$F$2:$EE$2,Z$4,'SPACELOG 8 BP'!$F30:$EE30)+SUMIF('SPACELOG 9 BP'!$F$2:$EE$2,Z$4,'SPACELOG 9 BP'!$F30:$EE30)+SUMIF('SPACELOG 10 BP'!$F$2:$EE$2,Z$4,'SPACELOG 10 BP'!$F30:$EE30)+SUMIF('SPACELOG 11 BP'!$F$2:$EE$2,Z$4,'SPACELOG 11 BP'!$F30:$EE30)+SUMIF('SPACELOG 12 BP'!$F$2:$EE$2,Z$4,'SPACELOG 12 BP'!$F30:$EE30)</f>
        <v>0</v>
      </c>
      <c r="AA30" s="13">
        <f>SUMIF('reporting montigny'!$F$2:$EE$2,AA$4,'reporting montigny'!$F30:$EE30)+SUMIF('reporting boissy'!$F$2:$EE$2,AA$4,'reporting boissy'!$F30:$EE30)+SUMIF('reporting moussy'!$F$2:$EE$2,AA$4,'reporting moussy'!$F30:$EE30)+SUMIF('reporting trappes'!$F$2:$EE$2,AA$4,'reporting trappes'!$F30:$EE30)+SUMIF('SPACELOG 5 BP'!$F$2:$EE$2,AA$4,'SPACELOG 5 BP'!$F30:$EE30)+SUMIF('SPACELOG 6 BP'!$F$2:$EE$2,AA$4,'SPACELOG 6 BP'!$F30:$EE30)+SUMIF('SPACELOG 7 BP'!$F$2:$EE$2,AA$4,'SPACELOG 7 BP'!$F30:$EE30)+SUMIF('SPACELOG 8 BP'!$F$2:$EE$2,AA$4,'SPACELOG 8 BP'!$F30:$EE30)+SUMIF('SPACELOG 9 BP'!$F$2:$EE$2,AA$4,'SPACELOG 9 BP'!$F30:$EE30)+SUMIF('SPACELOG 10 BP'!$F$2:$EE$2,AA$4,'SPACELOG 10 BP'!$F30:$EE30)+SUMIF('SPACELOG 11 BP'!$F$2:$EE$2,AA$4,'SPACELOG 11 BP'!$F30:$EE30)+SUMIF('SPACELOG 12 BP'!$F$2:$EE$2,AA$4,'SPACELOG 12 BP'!$F30:$EE30)</f>
        <v>0</v>
      </c>
      <c r="AB30" s="13">
        <f>SUMIF('reporting montigny'!$F$2:$EE$2,AB$4,'reporting montigny'!$F30:$EE30)+SUMIF('reporting boissy'!$F$2:$EE$2,AB$4,'reporting boissy'!$F30:$EE30)+SUMIF('reporting moussy'!$F$2:$EE$2,AB$4,'reporting moussy'!$F30:$EE30)+SUMIF('reporting trappes'!$F$2:$EE$2,AB$4,'reporting trappes'!$F30:$EE30)+SUMIF('SPACELOG 5 BP'!$F$2:$EE$2,AB$4,'SPACELOG 5 BP'!$F30:$EE30)+SUMIF('SPACELOG 6 BP'!$F$2:$EE$2,AB$4,'SPACELOG 6 BP'!$F30:$EE30)+SUMIF('SPACELOG 7 BP'!$F$2:$EE$2,AB$4,'SPACELOG 7 BP'!$F30:$EE30)+SUMIF('SPACELOG 8 BP'!$F$2:$EE$2,AB$4,'SPACELOG 8 BP'!$F30:$EE30)+SUMIF('SPACELOG 9 BP'!$F$2:$EE$2,AB$4,'SPACELOG 9 BP'!$F30:$EE30)+SUMIF('SPACELOG 10 BP'!$F$2:$EE$2,AB$4,'SPACELOG 10 BP'!$F30:$EE30)+SUMIF('SPACELOG 11 BP'!$F$2:$EE$2,AB$4,'SPACELOG 11 BP'!$F30:$EE30)+SUMIF('SPACELOG 12 BP'!$F$2:$EE$2,AB$4,'SPACELOG 12 BP'!$F30:$EE30)</f>
        <v>0</v>
      </c>
      <c r="AC30" s="13">
        <f>SUMIF('reporting montigny'!$F$2:$EE$2,AC$4,'reporting montigny'!$F30:$EE30)+SUMIF('reporting boissy'!$F$2:$EE$2,AC$4,'reporting boissy'!$F30:$EE30)+SUMIF('reporting moussy'!$F$2:$EE$2,AC$4,'reporting moussy'!$F30:$EE30)+SUMIF('reporting trappes'!$F$2:$EE$2,AC$4,'reporting trappes'!$F30:$EE30)+SUMIF('SPACELOG 5 BP'!$F$2:$EE$2,AC$4,'SPACELOG 5 BP'!$F30:$EE30)+SUMIF('SPACELOG 6 BP'!$F$2:$EE$2,AC$4,'SPACELOG 6 BP'!$F30:$EE30)+SUMIF('SPACELOG 7 BP'!$F$2:$EE$2,AC$4,'SPACELOG 7 BP'!$F30:$EE30)+SUMIF('SPACELOG 8 BP'!$F$2:$EE$2,AC$4,'SPACELOG 8 BP'!$F30:$EE30)+SUMIF('SPACELOG 9 BP'!$F$2:$EE$2,AC$4,'SPACELOG 9 BP'!$F30:$EE30)+SUMIF('SPACELOG 10 BP'!$F$2:$EE$2,AC$4,'SPACELOG 10 BP'!$F30:$EE30)+SUMIF('SPACELOG 11 BP'!$F$2:$EE$2,AC$4,'SPACELOG 11 BP'!$F30:$EE30)+SUMIF('SPACELOG 12 BP'!$F$2:$EE$2,AC$4,'SPACELOG 12 BP'!$F30:$EE30)</f>
        <v>0</v>
      </c>
      <c r="AD30" s="13">
        <f>SUMIF('reporting montigny'!$F$2:$EE$2,AD$4,'reporting montigny'!$F30:$EE30)+SUMIF('reporting boissy'!$F$2:$EE$2,AD$4,'reporting boissy'!$F30:$EE30)+SUMIF('reporting moussy'!$F$2:$EE$2,AD$4,'reporting moussy'!$F30:$EE30)+SUMIF('reporting trappes'!$F$2:$EE$2,AD$4,'reporting trappes'!$F30:$EE30)+SUMIF('SPACELOG 5 BP'!$F$2:$EE$2,AD$4,'SPACELOG 5 BP'!$F30:$EE30)+SUMIF('SPACELOG 6 BP'!$F$2:$EE$2,AD$4,'SPACELOG 6 BP'!$F30:$EE30)+SUMIF('SPACELOG 7 BP'!$F$2:$EE$2,AD$4,'SPACELOG 7 BP'!$F30:$EE30)+SUMIF('SPACELOG 8 BP'!$F$2:$EE$2,AD$4,'SPACELOG 8 BP'!$F30:$EE30)+SUMIF('SPACELOG 9 BP'!$F$2:$EE$2,AD$4,'SPACELOG 9 BP'!$F30:$EE30)+SUMIF('SPACELOG 10 BP'!$F$2:$EE$2,AD$4,'SPACELOG 10 BP'!$F30:$EE30)+SUMIF('SPACELOG 11 BP'!$F$2:$EE$2,AD$4,'SPACELOG 11 BP'!$F30:$EE30)+SUMIF('SPACELOG 12 BP'!$F$2:$EE$2,AD$4,'SPACELOG 12 BP'!$F30:$EE30)</f>
        <v>0</v>
      </c>
      <c r="AE30" s="14">
        <f t="shared" si="10"/>
        <v>1000</v>
      </c>
      <c r="AF30" s="13">
        <f>SUMIF('reporting montigny'!$F$2:$EE$2,AF$4,'reporting montigny'!$F30:$EE30)+SUMIF('reporting boissy'!$F$2:$EE$2,AF$4,'reporting boissy'!$F30:$EE30)+SUMIF('reporting moussy'!$F$2:$EE$2,AF$4,'reporting moussy'!$F30:$EE30)+SUMIF('reporting trappes'!$F$2:$EE$2,AF$4,'reporting trappes'!$F30:$EE30)+SUMIF('SPACELOG 5 BP'!$F$2:$EE$2,AF$4,'SPACELOG 5 BP'!$F30:$EE30)+SUMIF('SPACELOG 6 BP'!$F$2:$EE$2,AF$4,'SPACELOG 6 BP'!$F30:$EE30)+SUMIF('SPACELOG 7 BP'!$F$2:$EE$2,AF$4,'SPACELOG 7 BP'!$F30:$EE30)+SUMIF('SPACELOG 8 BP'!$F$2:$EE$2,AF$4,'SPACELOG 8 BP'!$F30:$EE30)+SUMIF('SPACELOG 9 BP'!$F$2:$EE$2,AF$4,'SPACELOG 9 BP'!$F30:$EE30)+SUMIF('SPACELOG 10 BP'!$F$2:$EE$2,AF$4,'SPACELOG 10 BP'!$F30:$EE30)+SUMIF('SPACELOG 11 BP'!$F$2:$EE$2,AF$4,'SPACELOG 11 BP'!$F30:$EE30)+SUMIF('SPACELOG 12 BP'!$F$2:$EE$2,AF$4,'SPACELOG 12 BP'!$F30:$EE30)</f>
        <v>0</v>
      </c>
      <c r="AG30" s="13">
        <f>SUMIF('reporting montigny'!$F$2:$EE$2,AG$4,'reporting montigny'!$F30:$EE30)+SUMIF('reporting boissy'!$F$2:$EE$2,AG$4,'reporting boissy'!$F30:$EE30)+SUMIF('reporting moussy'!$F$2:$EE$2,AG$4,'reporting moussy'!$F30:$EE30)+SUMIF('reporting trappes'!$F$2:$EE$2,AG$4,'reporting trappes'!$F30:$EE30)+SUMIF('SPACELOG 5 BP'!$F$2:$EE$2,AG$4,'SPACELOG 5 BP'!$F30:$EE30)+SUMIF('SPACELOG 6 BP'!$F$2:$EE$2,AG$4,'SPACELOG 6 BP'!$F30:$EE30)+SUMIF('SPACELOG 7 BP'!$F$2:$EE$2,AG$4,'SPACELOG 7 BP'!$F30:$EE30)+SUMIF('SPACELOG 8 BP'!$F$2:$EE$2,AG$4,'SPACELOG 8 BP'!$F30:$EE30)+SUMIF('SPACELOG 9 BP'!$F$2:$EE$2,AG$4,'SPACELOG 9 BP'!$F30:$EE30)+SUMIF('SPACELOG 10 BP'!$F$2:$EE$2,AG$4,'SPACELOG 10 BP'!$F30:$EE30)+SUMIF('SPACELOG 11 BP'!$F$2:$EE$2,AG$4,'SPACELOG 11 BP'!$F30:$EE30)+SUMIF('SPACELOG 12 BP'!$F$2:$EE$2,AG$4,'SPACELOG 12 BP'!$F30:$EE30)</f>
        <v>0</v>
      </c>
      <c r="AH30" s="13">
        <f>SUMIF('reporting montigny'!$F$2:$EE$2,AH$4,'reporting montigny'!$F30:$EE30)+SUMIF('reporting boissy'!$F$2:$EE$2,AH$4,'reporting boissy'!$F30:$EE30)+SUMIF('reporting moussy'!$F$2:$EE$2,AH$4,'reporting moussy'!$F30:$EE30)+SUMIF('reporting trappes'!$F$2:$EE$2,AH$4,'reporting trappes'!$F30:$EE30)+SUMIF('SPACELOG 5 BP'!$F$2:$EE$2,AH$4,'SPACELOG 5 BP'!$F30:$EE30)+SUMIF('SPACELOG 6 BP'!$F$2:$EE$2,AH$4,'SPACELOG 6 BP'!$F30:$EE30)+SUMIF('SPACELOG 7 BP'!$F$2:$EE$2,AH$4,'SPACELOG 7 BP'!$F30:$EE30)+SUMIF('SPACELOG 8 BP'!$F$2:$EE$2,AH$4,'SPACELOG 8 BP'!$F30:$EE30)+SUMIF('SPACELOG 9 BP'!$F$2:$EE$2,AH$4,'SPACELOG 9 BP'!$F30:$EE30)+SUMIF('SPACELOG 10 BP'!$F$2:$EE$2,AH$4,'SPACELOG 10 BP'!$F30:$EE30)+SUMIF('SPACELOG 11 BP'!$F$2:$EE$2,AH$4,'SPACELOG 11 BP'!$F30:$EE30)+SUMIF('SPACELOG 12 BP'!$F$2:$EE$2,AH$4,'SPACELOG 12 BP'!$F30:$EE30)</f>
        <v>0</v>
      </c>
      <c r="AI30" s="13">
        <f>SUMIF('reporting montigny'!$F$2:$EE$2,AI$4,'reporting montigny'!$F30:$EE30)+SUMIF('reporting boissy'!$F$2:$EE$2,AI$4,'reporting boissy'!$F30:$EE30)+SUMIF('reporting moussy'!$F$2:$EE$2,AI$4,'reporting moussy'!$F30:$EE30)+SUMIF('reporting trappes'!$F$2:$EE$2,AI$4,'reporting trappes'!$F30:$EE30)+SUMIF('SPACELOG 5 BP'!$F$2:$EE$2,AI$4,'SPACELOG 5 BP'!$F30:$EE30)+SUMIF('SPACELOG 6 BP'!$F$2:$EE$2,AI$4,'SPACELOG 6 BP'!$F30:$EE30)+SUMIF('SPACELOG 7 BP'!$F$2:$EE$2,AI$4,'SPACELOG 7 BP'!$F30:$EE30)+SUMIF('SPACELOG 8 BP'!$F$2:$EE$2,AI$4,'SPACELOG 8 BP'!$F30:$EE30)+SUMIF('SPACELOG 9 BP'!$F$2:$EE$2,AI$4,'SPACELOG 9 BP'!$F30:$EE30)+SUMIF('SPACELOG 10 BP'!$F$2:$EE$2,AI$4,'SPACELOG 10 BP'!$F30:$EE30)+SUMIF('SPACELOG 11 BP'!$F$2:$EE$2,AI$4,'SPACELOG 11 BP'!$F30:$EE30)+SUMIF('SPACELOG 12 BP'!$F$2:$EE$2,AI$4,'SPACELOG 12 BP'!$F30:$EE30)</f>
        <v>0</v>
      </c>
      <c r="AJ30" s="13">
        <f>SUMIF('reporting montigny'!$F$2:$EE$2,AJ$4,'reporting montigny'!$F30:$EE30)+SUMIF('reporting boissy'!$F$2:$EE$2,AJ$4,'reporting boissy'!$F30:$EE30)+SUMIF('reporting moussy'!$F$2:$EE$2,AJ$4,'reporting moussy'!$F30:$EE30)+SUMIF('reporting trappes'!$F$2:$EE$2,AJ$4,'reporting trappes'!$F30:$EE30)+SUMIF('SPACELOG 5 BP'!$F$2:$EE$2,AJ$4,'SPACELOG 5 BP'!$F30:$EE30)+SUMIF('SPACELOG 6 BP'!$F$2:$EE$2,AJ$4,'SPACELOG 6 BP'!$F30:$EE30)+SUMIF('SPACELOG 7 BP'!$F$2:$EE$2,AJ$4,'SPACELOG 7 BP'!$F30:$EE30)+SUMIF('SPACELOG 8 BP'!$F$2:$EE$2,AJ$4,'SPACELOG 8 BP'!$F30:$EE30)+SUMIF('SPACELOG 9 BP'!$F$2:$EE$2,AJ$4,'SPACELOG 9 BP'!$F30:$EE30)+SUMIF('SPACELOG 10 BP'!$F$2:$EE$2,AJ$4,'SPACELOG 10 BP'!$F30:$EE30)+SUMIF('SPACELOG 11 BP'!$F$2:$EE$2,AJ$4,'SPACELOG 11 BP'!$F30:$EE30)+SUMIF('SPACELOG 12 BP'!$F$2:$EE$2,AJ$4,'SPACELOG 12 BP'!$F30:$EE30)</f>
        <v>0</v>
      </c>
      <c r="AK30" s="13">
        <f>SUMIF('reporting montigny'!$F$2:$EE$2,AK$4,'reporting montigny'!$F30:$EE30)+SUMIF('reporting boissy'!$F$2:$EE$2,AK$4,'reporting boissy'!$F30:$EE30)+SUMIF('reporting moussy'!$F$2:$EE$2,AK$4,'reporting moussy'!$F30:$EE30)+SUMIF('reporting trappes'!$F$2:$EE$2,AK$4,'reporting trappes'!$F30:$EE30)+SUMIF('SPACELOG 5 BP'!$F$2:$EE$2,AK$4,'SPACELOG 5 BP'!$F30:$EE30)+SUMIF('SPACELOG 6 BP'!$F$2:$EE$2,AK$4,'SPACELOG 6 BP'!$F30:$EE30)+SUMIF('SPACELOG 7 BP'!$F$2:$EE$2,AK$4,'SPACELOG 7 BP'!$F30:$EE30)+SUMIF('SPACELOG 8 BP'!$F$2:$EE$2,AK$4,'SPACELOG 8 BP'!$F30:$EE30)+SUMIF('SPACELOG 9 BP'!$F$2:$EE$2,AK$4,'SPACELOG 9 BP'!$F30:$EE30)+SUMIF('SPACELOG 10 BP'!$F$2:$EE$2,AK$4,'SPACELOG 10 BP'!$F30:$EE30)+SUMIF('SPACELOG 11 BP'!$F$2:$EE$2,AK$4,'SPACELOG 11 BP'!$F30:$EE30)+SUMIF('SPACELOG 12 BP'!$F$2:$EE$2,AK$4,'SPACELOG 12 BP'!$F30:$EE30)</f>
        <v>0</v>
      </c>
      <c r="AL30" s="13">
        <f>SUMIF('reporting montigny'!$F$2:$EE$2,AL$4,'reporting montigny'!$F30:$EE30)+SUMIF('reporting boissy'!$F$2:$EE$2,AL$4,'reporting boissy'!$F30:$EE30)+SUMIF('reporting moussy'!$F$2:$EE$2,AL$4,'reporting moussy'!$F30:$EE30)+SUMIF('reporting trappes'!$F$2:$EE$2,AL$4,'reporting trappes'!$F30:$EE30)+SUMIF('SPACELOG 5 BP'!$F$2:$EE$2,AL$4,'SPACELOG 5 BP'!$F30:$EE30)+SUMIF('SPACELOG 6 BP'!$F$2:$EE$2,AL$4,'SPACELOG 6 BP'!$F30:$EE30)+SUMIF('SPACELOG 7 BP'!$F$2:$EE$2,AL$4,'SPACELOG 7 BP'!$F30:$EE30)+SUMIF('SPACELOG 8 BP'!$F$2:$EE$2,AL$4,'SPACELOG 8 BP'!$F30:$EE30)+SUMIF('SPACELOG 9 BP'!$F$2:$EE$2,AL$4,'SPACELOG 9 BP'!$F30:$EE30)+SUMIF('SPACELOG 10 BP'!$F$2:$EE$2,AL$4,'SPACELOG 10 BP'!$F30:$EE30)+SUMIF('SPACELOG 11 BP'!$F$2:$EE$2,AL$4,'SPACELOG 11 BP'!$F30:$EE30)+SUMIF('SPACELOG 12 BP'!$F$2:$EE$2,AL$4,'SPACELOG 12 BP'!$F30:$EE30)</f>
        <v>0</v>
      </c>
      <c r="AM30" s="13">
        <f>SUMIF('reporting montigny'!$F$2:$EE$2,AM$4,'reporting montigny'!$F30:$EE30)+SUMIF('reporting boissy'!$F$2:$EE$2,AM$4,'reporting boissy'!$F30:$EE30)+SUMIF('reporting moussy'!$F$2:$EE$2,AM$4,'reporting moussy'!$F30:$EE30)+SUMIF('reporting trappes'!$F$2:$EE$2,AM$4,'reporting trappes'!$F30:$EE30)+SUMIF('SPACELOG 5 BP'!$F$2:$EE$2,AM$4,'SPACELOG 5 BP'!$F30:$EE30)+SUMIF('SPACELOG 6 BP'!$F$2:$EE$2,AM$4,'SPACELOG 6 BP'!$F30:$EE30)+SUMIF('SPACELOG 7 BP'!$F$2:$EE$2,AM$4,'SPACELOG 7 BP'!$F30:$EE30)+SUMIF('SPACELOG 8 BP'!$F$2:$EE$2,AM$4,'SPACELOG 8 BP'!$F30:$EE30)+SUMIF('SPACELOG 9 BP'!$F$2:$EE$2,AM$4,'SPACELOG 9 BP'!$F30:$EE30)+SUMIF('SPACELOG 10 BP'!$F$2:$EE$2,AM$4,'SPACELOG 10 BP'!$F30:$EE30)+SUMIF('SPACELOG 11 BP'!$F$2:$EE$2,AM$4,'SPACELOG 11 BP'!$F30:$EE30)+SUMIF('SPACELOG 12 BP'!$F$2:$EE$2,AM$4,'SPACELOG 12 BP'!$F30:$EE30)</f>
        <v>0</v>
      </c>
      <c r="AN30" s="13">
        <f>SUMIF('reporting montigny'!$F$2:$EE$2,AN$4,'reporting montigny'!$F30:$EE30)+SUMIF('reporting boissy'!$F$2:$EE$2,AN$4,'reporting boissy'!$F30:$EE30)+SUMIF('reporting moussy'!$F$2:$EE$2,AN$4,'reporting moussy'!$F30:$EE30)+SUMIF('reporting trappes'!$F$2:$EE$2,AN$4,'reporting trappes'!$F30:$EE30)+SUMIF('SPACELOG 5 BP'!$F$2:$EE$2,AN$4,'SPACELOG 5 BP'!$F30:$EE30)+SUMIF('SPACELOG 6 BP'!$F$2:$EE$2,AN$4,'SPACELOG 6 BP'!$F30:$EE30)+SUMIF('SPACELOG 7 BP'!$F$2:$EE$2,AN$4,'SPACELOG 7 BP'!$F30:$EE30)+SUMIF('SPACELOG 8 BP'!$F$2:$EE$2,AN$4,'SPACELOG 8 BP'!$F30:$EE30)+SUMIF('SPACELOG 9 BP'!$F$2:$EE$2,AN$4,'SPACELOG 9 BP'!$F30:$EE30)+SUMIF('SPACELOG 10 BP'!$F$2:$EE$2,AN$4,'SPACELOG 10 BP'!$F30:$EE30)+SUMIF('SPACELOG 11 BP'!$F$2:$EE$2,AN$4,'SPACELOG 11 BP'!$F30:$EE30)+SUMIF('SPACELOG 12 BP'!$F$2:$EE$2,AN$4,'SPACELOG 12 BP'!$F30:$EE30)</f>
        <v>0</v>
      </c>
      <c r="AO30" s="13">
        <f>SUMIF('reporting montigny'!$F$2:$EE$2,AO$4,'reporting montigny'!$F30:$EE30)+SUMIF('reporting boissy'!$F$2:$EE$2,AO$4,'reporting boissy'!$F30:$EE30)+SUMIF('reporting moussy'!$F$2:$EE$2,AO$4,'reporting moussy'!$F30:$EE30)+SUMIF('reporting trappes'!$F$2:$EE$2,AO$4,'reporting trappes'!$F30:$EE30)+SUMIF('SPACELOG 5 BP'!$F$2:$EE$2,AO$4,'SPACELOG 5 BP'!$F30:$EE30)+SUMIF('SPACELOG 6 BP'!$F$2:$EE$2,AO$4,'SPACELOG 6 BP'!$F30:$EE30)+SUMIF('SPACELOG 7 BP'!$F$2:$EE$2,AO$4,'SPACELOG 7 BP'!$F30:$EE30)+SUMIF('SPACELOG 8 BP'!$F$2:$EE$2,AO$4,'SPACELOG 8 BP'!$F30:$EE30)+SUMIF('SPACELOG 9 BP'!$F$2:$EE$2,AO$4,'SPACELOG 9 BP'!$F30:$EE30)+SUMIF('SPACELOG 10 BP'!$F$2:$EE$2,AO$4,'SPACELOG 10 BP'!$F30:$EE30)+SUMIF('SPACELOG 11 BP'!$F$2:$EE$2,AO$4,'SPACELOG 11 BP'!$F30:$EE30)+SUMIF('SPACELOG 12 BP'!$F$2:$EE$2,AO$4,'SPACELOG 12 BP'!$F30:$EE30)</f>
        <v>0</v>
      </c>
      <c r="AP30" s="13">
        <f>SUMIF('reporting montigny'!$F$2:$EE$2,AP$4,'reporting montigny'!$F30:$EE30)+SUMIF('reporting boissy'!$F$2:$EE$2,AP$4,'reporting boissy'!$F30:$EE30)+SUMIF('reporting moussy'!$F$2:$EE$2,AP$4,'reporting moussy'!$F30:$EE30)+SUMIF('reporting trappes'!$F$2:$EE$2,AP$4,'reporting trappes'!$F30:$EE30)+SUMIF('SPACELOG 5 BP'!$F$2:$EE$2,AP$4,'SPACELOG 5 BP'!$F30:$EE30)+SUMIF('SPACELOG 6 BP'!$F$2:$EE$2,AP$4,'SPACELOG 6 BP'!$F30:$EE30)+SUMIF('SPACELOG 7 BP'!$F$2:$EE$2,AP$4,'SPACELOG 7 BP'!$F30:$EE30)+SUMIF('SPACELOG 8 BP'!$F$2:$EE$2,AP$4,'SPACELOG 8 BP'!$F30:$EE30)+SUMIF('SPACELOG 9 BP'!$F$2:$EE$2,AP$4,'SPACELOG 9 BP'!$F30:$EE30)+SUMIF('SPACELOG 10 BP'!$F$2:$EE$2,AP$4,'SPACELOG 10 BP'!$F30:$EE30)+SUMIF('SPACELOG 11 BP'!$F$2:$EE$2,AP$4,'SPACELOG 11 BP'!$F30:$EE30)+SUMIF('SPACELOG 12 BP'!$F$2:$EE$2,AP$4,'SPACELOG 12 BP'!$F30:$EE30)</f>
        <v>0</v>
      </c>
      <c r="AQ30" s="13">
        <f>SUMIF('reporting montigny'!$F$2:$EE$2,AQ$4,'reporting montigny'!$F30:$EE30)+SUMIF('reporting boissy'!$F$2:$EE$2,AQ$4,'reporting boissy'!$F30:$EE30)+SUMIF('reporting moussy'!$F$2:$EE$2,AQ$4,'reporting moussy'!$F30:$EE30)+SUMIF('reporting trappes'!$F$2:$EE$2,AQ$4,'reporting trappes'!$F30:$EE30)+SUMIF('SPACELOG 5 BP'!$F$2:$EE$2,AQ$4,'SPACELOG 5 BP'!$F30:$EE30)+SUMIF('SPACELOG 6 BP'!$F$2:$EE$2,AQ$4,'SPACELOG 6 BP'!$F30:$EE30)+SUMIF('SPACELOG 7 BP'!$F$2:$EE$2,AQ$4,'SPACELOG 7 BP'!$F30:$EE30)+SUMIF('SPACELOG 8 BP'!$F$2:$EE$2,AQ$4,'SPACELOG 8 BP'!$F30:$EE30)+SUMIF('SPACELOG 9 BP'!$F$2:$EE$2,AQ$4,'SPACELOG 9 BP'!$F30:$EE30)+SUMIF('SPACELOG 10 BP'!$F$2:$EE$2,AQ$4,'SPACELOG 10 BP'!$F30:$EE30)+SUMIF('SPACELOG 11 BP'!$F$2:$EE$2,AQ$4,'SPACELOG 11 BP'!$F30:$EE30)+SUMIF('SPACELOG 12 BP'!$F$2:$EE$2,AQ$4,'SPACELOG 12 BP'!$F30:$EE30)</f>
        <v>0</v>
      </c>
      <c r="AR30" s="14">
        <f t="shared" si="11"/>
        <v>0</v>
      </c>
      <c r="AS30" s="13">
        <f>SUMIF('reporting montigny'!$F$2:$EE$2,AS$4,'reporting montigny'!$F30:$EE30)+SUMIF('reporting boissy'!$F$2:$EE$2,AS$4,'reporting boissy'!$F30:$EE30)+SUMIF('reporting moussy'!$F$2:$EE$2,AS$4,'reporting moussy'!$F30:$EE30)+SUMIF('reporting trappes'!$F$2:$EE$2,AS$4,'reporting trappes'!$F30:$EE30)+SUMIF('SPACELOG 5 BP'!$F$2:$EE$2,AS$4,'SPACELOG 5 BP'!$F30:$EE30)+SUMIF('SPACELOG 6 BP'!$F$2:$EE$2,AS$4,'SPACELOG 6 BP'!$F30:$EE30)+SUMIF('SPACELOG 7 BP'!$F$2:$EE$2,AS$4,'SPACELOG 7 BP'!$F30:$EE30)+SUMIF('SPACELOG 8 BP'!$F$2:$EE$2,AS$4,'SPACELOG 8 BP'!$F30:$EE30)+SUMIF('SPACELOG 9 BP'!$F$2:$EE$2,AS$4,'SPACELOG 9 BP'!$F30:$EE30)+SUMIF('SPACELOG 10 BP'!$F$2:$EE$2,AS$4,'SPACELOG 10 BP'!$F30:$EE30)+SUMIF('SPACELOG 11 BP'!$F$2:$EE$2,AS$4,'SPACELOG 11 BP'!$F30:$EE30)+SUMIF('SPACELOG 12 BP'!$F$2:$EE$2,AS$4,'SPACELOG 12 BP'!$F30:$EE30)</f>
        <v>0</v>
      </c>
      <c r="AT30" s="13">
        <f>SUMIF('reporting montigny'!$F$2:$EE$2,AT$4,'reporting montigny'!$F30:$EE30)+SUMIF('reporting boissy'!$F$2:$EE$2,AT$4,'reporting boissy'!$F30:$EE30)+SUMIF('reporting moussy'!$F$2:$EE$2,AT$4,'reporting moussy'!$F30:$EE30)+SUMIF('reporting trappes'!$F$2:$EE$2,AT$4,'reporting trappes'!$F30:$EE30)+SUMIF('SPACELOG 5 BP'!$F$2:$EE$2,AT$4,'SPACELOG 5 BP'!$F30:$EE30)+SUMIF('SPACELOG 6 BP'!$F$2:$EE$2,AT$4,'SPACELOG 6 BP'!$F30:$EE30)+SUMIF('SPACELOG 7 BP'!$F$2:$EE$2,AT$4,'SPACELOG 7 BP'!$F30:$EE30)+SUMIF('SPACELOG 8 BP'!$F$2:$EE$2,AT$4,'SPACELOG 8 BP'!$F30:$EE30)+SUMIF('SPACELOG 9 BP'!$F$2:$EE$2,AT$4,'SPACELOG 9 BP'!$F30:$EE30)+SUMIF('SPACELOG 10 BP'!$F$2:$EE$2,AT$4,'SPACELOG 10 BP'!$F30:$EE30)+SUMIF('SPACELOG 11 BP'!$F$2:$EE$2,AT$4,'SPACELOG 11 BP'!$F30:$EE30)+SUMIF('SPACELOG 12 BP'!$F$2:$EE$2,AT$4,'SPACELOG 12 BP'!$F30:$EE30)</f>
        <v>0</v>
      </c>
      <c r="AU30" s="13">
        <f>SUMIF('reporting montigny'!$F$2:$EE$2,AU$4,'reporting montigny'!$F30:$EE30)+SUMIF('reporting boissy'!$F$2:$EE$2,AU$4,'reporting boissy'!$F30:$EE30)+SUMIF('reporting moussy'!$F$2:$EE$2,AU$4,'reporting moussy'!$F30:$EE30)+SUMIF('reporting trappes'!$F$2:$EE$2,AU$4,'reporting trappes'!$F30:$EE30)+SUMIF('SPACELOG 5 BP'!$F$2:$EE$2,AU$4,'SPACELOG 5 BP'!$F30:$EE30)+SUMIF('SPACELOG 6 BP'!$F$2:$EE$2,AU$4,'SPACELOG 6 BP'!$F30:$EE30)+SUMIF('SPACELOG 7 BP'!$F$2:$EE$2,AU$4,'SPACELOG 7 BP'!$F30:$EE30)+SUMIF('SPACELOG 8 BP'!$F$2:$EE$2,AU$4,'SPACELOG 8 BP'!$F30:$EE30)+SUMIF('SPACELOG 9 BP'!$F$2:$EE$2,AU$4,'SPACELOG 9 BP'!$F30:$EE30)+SUMIF('SPACELOG 10 BP'!$F$2:$EE$2,AU$4,'SPACELOG 10 BP'!$F30:$EE30)+SUMIF('SPACELOG 11 BP'!$F$2:$EE$2,AU$4,'SPACELOG 11 BP'!$F30:$EE30)+SUMIF('SPACELOG 12 BP'!$F$2:$EE$2,AU$4,'SPACELOG 12 BP'!$F30:$EE30)</f>
        <v>0</v>
      </c>
      <c r="AV30" s="13">
        <f>SUMIF('reporting montigny'!$F$2:$EE$2,AV$4,'reporting montigny'!$F30:$EE30)+SUMIF('reporting boissy'!$F$2:$EE$2,AV$4,'reporting boissy'!$F30:$EE30)+SUMIF('reporting moussy'!$F$2:$EE$2,AV$4,'reporting moussy'!$F30:$EE30)+SUMIF('reporting trappes'!$F$2:$EE$2,AV$4,'reporting trappes'!$F30:$EE30)+SUMIF('SPACELOG 5 BP'!$F$2:$EE$2,AV$4,'SPACELOG 5 BP'!$F30:$EE30)+SUMIF('SPACELOG 6 BP'!$F$2:$EE$2,AV$4,'SPACELOG 6 BP'!$F30:$EE30)+SUMIF('SPACELOG 7 BP'!$F$2:$EE$2,AV$4,'SPACELOG 7 BP'!$F30:$EE30)+SUMIF('SPACELOG 8 BP'!$F$2:$EE$2,AV$4,'SPACELOG 8 BP'!$F30:$EE30)+SUMIF('SPACELOG 9 BP'!$F$2:$EE$2,AV$4,'SPACELOG 9 BP'!$F30:$EE30)+SUMIF('SPACELOG 10 BP'!$F$2:$EE$2,AV$4,'SPACELOG 10 BP'!$F30:$EE30)+SUMIF('SPACELOG 11 BP'!$F$2:$EE$2,AV$4,'SPACELOG 11 BP'!$F30:$EE30)+SUMIF('SPACELOG 12 BP'!$F$2:$EE$2,AV$4,'SPACELOG 12 BP'!$F30:$EE30)</f>
        <v>0</v>
      </c>
      <c r="AW30" s="13">
        <f>SUMIF('reporting montigny'!$F$2:$EE$2,AW$4,'reporting montigny'!$F30:$EE30)+SUMIF('reporting boissy'!$F$2:$EE$2,AW$4,'reporting boissy'!$F30:$EE30)+SUMIF('reporting moussy'!$F$2:$EE$2,AW$4,'reporting moussy'!$F30:$EE30)+SUMIF('reporting trappes'!$F$2:$EE$2,AW$4,'reporting trappes'!$F30:$EE30)+SUMIF('SPACELOG 5 BP'!$F$2:$EE$2,AW$4,'SPACELOG 5 BP'!$F30:$EE30)+SUMIF('SPACELOG 6 BP'!$F$2:$EE$2,AW$4,'SPACELOG 6 BP'!$F30:$EE30)+SUMIF('SPACELOG 7 BP'!$F$2:$EE$2,AW$4,'SPACELOG 7 BP'!$F30:$EE30)+SUMIF('SPACELOG 8 BP'!$F$2:$EE$2,AW$4,'SPACELOG 8 BP'!$F30:$EE30)+SUMIF('SPACELOG 9 BP'!$F$2:$EE$2,AW$4,'SPACELOG 9 BP'!$F30:$EE30)+SUMIF('SPACELOG 10 BP'!$F$2:$EE$2,AW$4,'SPACELOG 10 BP'!$F30:$EE30)+SUMIF('SPACELOG 11 BP'!$F$2:$EE$2,AW$4,'SPACELOG 11 BP'!$F30:$EE30)+SUMIF('SPACELOG 12 BP'!$F$2:$EE$2,AW$4,'SPACELOG 12 BP'!$F30:$EE30)</f>
        <v>0</v>
      </c>
      <c r="AX30" s="13">
        <f>SUMIF('reporting montigny'!$F$2:$EE$2,AX$4,'reporting montigny'!$F30:$EE30)+SUMIF('reporting boissy'!$F$2:$EE$2,AX$4,'reporting boissy'!$F30:$EE30)+SUMIF('reporting moussy'!$F$2:$EE$2,AX$4,'reporting moussy'!$F30:$EE30)+SUMIF('reporting trappes'!$F$2:$EE$2,AX$4,'reporting trappes'!$F30:$EE30)+SUMIF('SPACELOG 5 BP'!$F$2:$EE$2,AX$4,'SPACELOG 5 BP'!$F30:$EE30)+SUMIF('SPACELOG 6 BP'!$F$2:$EE$2,AX$4,'SPACELOG 6 BP'!$F30:$EE30)+SUMIF('SPACELOG 7 BP'!$F$2:$EE$2,AX$4,'SPACELOG 7 BP'!$F30:$EE30)+SUMIF('SPACELOG 8 BP'!$F$2:$EE$2,AX$4,'SPACELOG 8 BP'!$F30:$EE30)+SUMIF('SPACELOG 9 BP'!$F$2:$EE$2,AX$4,'SPACELOG 9 BP'!$F30:$EE30)+SUMIF('SPACELOG 10 BP'!$F$2:$EE$2,AX$4,'SPACELOG 10 BP'!$F30:$EE30)+SUMIF('SPACELOG 11 BP'!$F$2:$EE$2,AX$4,'SPACELOG 11 BP'!$F30:$EE30)+SUMIF('SPACELOG 12 BP'!$F$2:$EE$2,AX$4,'SPACELOG 12 BP'!$F30:$EE30)</f>
        <v>0</v>
      </c>
      <c r="AY30" s="13">
        <f>SUMIF('reporting montigny'!$F$2:$EE$2,AY$4,'reporting montigny'!$F30:$EE30)+SUMIF('reporting boissy'!$F$2:$EE$2,AY$4,'reporting boissy'!$F30:$EE30)+SUMIF('reporting moussy'!$F$2:$EE$2,AY$4,'reporting moussy'!$F30:$EE30)+SUMIF('reporting trappes'!$F$2:$EE$2,AY$4,'reporting trappes'!$F30:$EE30)+SUMIF('SPACELOG 5 BP'!$F$2:$EE$2,AY$4,'SPACELOG 5 BP'!$F30:$EE30)+SUMIF('SPACELOG 6 BP'!$F$2:$EE$2,AY$4,'SPACELOG 6 BP'!$F30:$EE30)+SUMIF('SPACELOG 7 BP'!$F$2:$EE$2,AY$4,'SPACELOG 7 BP'!$F30:$EE30)+SUMIF('SPACELOG 8 BP'!$F$2:$EE$2,AY$4,'SPACELOG 8 BP'!$F30:$EE30)+SUMIF('SPACELOG 9 BP'!$F$2:$EE$2,AY$4,'SPACELOG 9 BP'!$F30:$EE30)+SUMIF('SPACELOG 10 BP'!$F$2:$EE$2,AY$4,'SPACELOG 10 BP'!$F30:$EE30)+SUMIF('SPACELOG 11 BP'!$F$2:$EE$2,AY$4,'SPACELOG 11 BP'!$F30:$EE30)+SUMIF('SPACELOG 12 BP'!$F$2:$EE$2,AY$4,'SPACELOG 12 BP'!$F30:$EE30)</f>
        <v>0</v>
      </c>
      <c r="AZ30" s="13">
        <f>SUMIF('reporting montigny'!$F$2:$EE$2,AZ$4,'reporting montigny'!$F30:$EE30)+SUMIF('reporting boissy'!$F$2:$EE$2,AZ$4,'reporting boissy'!$F30:$EE30)+SUMIF('reporting moussy'!$F$2:$EE$2,AZ$4,'reporting moussy'!$F30:$EE30)+SUMIF('reporting trappes'!$F$2:$EE$2,AZ$4,'reporting trappes'!$F30:$EE30)+SUMIF('SPACELOG 5 BP'!$F$2:$EE$2,AZ$4,'SPACELOG 5 BP'!$F30:$EE30)+SUMIF('SPACELOG 6 BP'!$F$2:$EE$2,AZ$4,'SPACELOG 6 BP'!$F30:$EE30)+SUMIF('SPACELOG 7 BP'!$F$2:$EE$2,AZ$4,'SPACELOG 7 BP'!$F30:$EE30)+SUMIF('SPACELOG 8 BP'!$F$2:$EE$2,AZ$4,'SPACELOG 8 BP'!$F30:$EE30)+SUMIF('SPACELOG 9 BP'!$F$2:$EE$2,AZ$4,'SPACELOG 9 BP'!$F30:$EE30)+SUMIF('SPACELOG 10 BP'!$F$2:$EE$2,AZ$4,'SPACELOG 10 BP'!$F30:$EE30)+SUMIF('SPACELOG 11 BP'!$F$2:$EE$2,AZ$4,'SPACELOG 11 BP'!$F30:$EE30)+SUMIF('SPACELOG 12 BP'!$F$2:$EE$2,AZ$4,'SPACELOG 12 BP'!$F30:$EE30)</f>
        <v>0</v>
      </c>
      <c r="BA30" s="13">
        <f>SUMIF('reporting montigny'!$F$2:$EE$2,BA$4,'reporting montigny'!$F30:$EE30)+SUMIF('reporting boissy'!$F$2:$EE$2,BA$4,'reporting boissy'!$F30:$EE30)+SUMIF('reporting moussy'!$F$2:$EE$2,BA$4,'reporting moussy'!$F30:$EE30)+SUMIF('reporting trappes'!$F$2:$EE$2,BA$4,'reporting trappes'!$F30:$EE30)+SUMIF('SPACELOG 5 BP'!$F$2:$EE$2,BA$4,'SPACELOG 5 BP'!$F30:$EE30)+SUMIF('SPACELOG 6 BP'!$F$2:$EE$2,BA$4,'SPACELOG 6 BP'!$F30:$EE30)+SUMIF('SPACELOG 7 BP'!$F$2:$EE$2,BA$4,'SPACELOG 7 BP'!$F30:$EE30)+SUMIF('SPACELOG 8 BP'!$F$2:$EE$2,BA$4,'SPACELOG 8 BP'!$F30:$EE30)+SUMIF('SPACELOG 9 BP'!$F$2:$EE$2,BA$4,'SPACELOG 9 BP'!$F30:$EE30)+SUMIF('SPACELOG 10 BP'!$F$2:$EE$2,BA$4,'SPACELOG 10 BP'!$F30:$EE30)+SUMIF('SPACELOG 11 BP'!$F$2:$EE$2,BA$4,'SPACELOG 11 BP'!$F30:$EE30)+SUMIF('SPACELOG 12 BP'!$F$2:$EE$2,BA$4,'SPACELOG 12 BP'!$F30:$EE30)</f>
        <v>0</v>
      </c>
      <c r="BB30" s="13">
        <f>SUMIF('reporting montigny'!$F$2:$EE$2,BB$4,'reporting montigny'!$F30:$EE30)+SUMIF('reporting boissy'!$F$2:$EE$2,BB$4,'reporting boissy'!$F30:$EE30)+SUMIF('reporting moussy'!$F$2:$EE$2,BB$4,'reporting moussy'!$F30:$EE30)+SUMIF('reporting trappes'!$F$2:$EE$2,BB$4,'reporting trappes'!$F30:$EE30)+SUMIF('SPACELOG 5 BP'!$F$2:$EE$2,BB$4,'SPACELOG 5 BP'!$F30:$EE30)+SUMIF('SPACELOG 6 BP'!$F$2:$EE$2,BB$4,'SPACELOG 6 BP'!$F30:$EE30)+SUMIF('SPACELOG 7 BP'!$F$2:$EE$2,BB$4,'SPACELOG 7 BP'!$F30:$EE30)+SUMIF('SPACELOG 8 BP'!$F$2:$EE$2,BB$4,'SPACELOG 8 BP'!$F30:$EE30)+SUMIF('SPACELOG 9 BP'!$F$2:$EE$2,BB$4,'SPACELOG 9 BP'!$F30:$EE30)+SUMIF('SPACELOG 10 BP'!$F$2:$EE$2,BB$4,'SPACELOG 10 BP'!$F30:$EE30)+SUMIF('SPACELOG 11 BP'!$F$2:$EE$2,BB$4,'SPACELOG 11 BP'!$F30:$EE30)+SUMIF('SPACELOG 12 BP'!$F$2:$EE$2,BB$4,'SPACELOG 12 BP'!$F30:$EE30)</f>
        <v>0</v>
      </c>
      <c r="BC30" s="13">
        <f>SUMIF('reporting montigny'!$F$2:$EE$2,BC$4,'reporting montigny'!$F30:$EE30)+SUMIF('reporting boissy'!$F$2:$EE$2,BC$4,'reporting boissy'!$F30:$EE30)+SUMIF('reporting moussy'!$F$2:$EE$2,BC$4,'reporting moussy'!$F30:$EE30)+SUMIF('reporting trappes'!$F$2:$EE$2,BC$4,'reporting trappes'!$F30:$EE30)+SUMIF('SPACELOG 5 BP'!$F$2:$EE$2,BC$4,'SPACELOG 5 BP'!$F30:$EE30)+SUMIF('SPACELOG 6 BP'!$F$2:$EE$2,BC$4,'SPACELOG 6 BP'!$F30:$EE30)+SUMIF('SPACELOG 7 BP'!$F$2:$EE$2,BC$4,'SPACELOG 7 BP'!$F30:$EE30)+SUMIF('SPACELOG 8 BP'!$F$2:$EE$2,BC$4,'SPACELOG 8 BP'!$F30:$EE30)+SUMIF('SPACELOG 9 BP'!$F$2:$EE$2,BC$4,'SPACELOG 9 BP'!$F30:$EE30)+SUMIF('SPACELOG 10 BP'!$F$2:$EE$2,BC$4,'SPACELOG 10 BP'!$F30:$EE30)+SUMIF('SPACELOG 11 BP'!$F$2:$EE$2,BC$4,'SPACELOG 11 BP'!$F30:$EE30)+SUMIF('SPACELOG 12 BP'!$F$2:$EE$2,BC$4,'SPACELOG 12 BP'!$F30:$EE30)</f>
        <v>0</v>
      </c>
      <c r="BD30" s="13">
        <f>SUMIF('reporting montigny'!$F$2:$EE$2,BD$4,'reporting montigny'!$F30:$EE30)+SUMIF('reporting boissy'!$F$2:$EE$2,BD$4,'reporting boissy'!$F30:$EE30)+SUMIF('reporting moussy'!$F$2:$EE$2,BD$4,'reporting moussy'!$F30:$EE30)+SUMIF('reporting trappes'!$F$2:$EE$2,BD$4,'reporting trappes'!$F30:$EE30)+SUMIF('SPACELOG 5 BP'!$F$2:$EE$2,BD$4,'SPACELOG 5 BP'!$F30:$EE30)+SUMIF('SPACELOG 6 BP'!$F$2:$EE$2,BD$4,'SPACELOG 6 BP'!$F30:$EE30)+SUMIF('SPACELOG 7 BP'!$F$2:$EE$2,BD$4,'SPACELOG 7 BP'!$F30:$EE30)+SUMIF('SPACELOG 8 BP'!$F$2:$EE$2,BD$4,'SPACELOG 8 BP'!$F30:$EE30)+SUMIF('SPACELOG 9 BP'!$F$2:$EE$2,BD$4,'SPACELOG 9 BP'!$F30:$EE30)+SUMIF('SPACELOG 10 BP'!$F$2:$EE$2,BD$4,'SPACELOG 10 BP'!$F30:$EE30)+SUMIF('SPACELOG 11 BP'!$F$2:$EE$2,BD$4,'SPACELOG 11 BP'!$F30:$EE30)+SUMIF('SPACELOG 12 BP'!$F$2:$EE$2,BD$4,'SPACELOG 12 BP'!$F30:$EE30)</f>
        <v>0</v>
      </c>
      <c r="BE30" s="14">
        <f t="shared" si="12"/>
        <v>0</v>
      </c>
      <c r="BF30" s="13">
        <f>SUMIF('reporting montigny'!$F$2:$EE$2,BF$4,'reporting montigny'!$F30:$EE30)+SUMIF('reporting boissy'!$F$2:$EE$2,BF$4,'reporting boissy'!$F30:$EE30)+SUMIF('reporting moussy'!$F$2:$EE$2,BF$4,'reporting moussy'!$F30:$EE30)+SUMIF('reporting trappes'!$F$2:$EE$2,BF$4,'reporting trappes'!$F30:$EE30)+SUMIF('SPACELOG 5 BP'!$F$2:$EE$2,BF$4,'SPACELOG 5 BP'!$F30:$EE30)+SUMIF('SPACELOG 6 BP'!$F$2:$EE$2,BF$4,'SPACELOG 6 BP'!$F30:$EE30)+SUMIF('SPACELOG 7 BP'!$F$2:$EE$2,BF$4,'SPACELOG 7 BP'!$F30:$EE30)+SUMIF('SPACELOG 8 BP'!$F$2:$EE$2,BF$4,'SPACELOG 8 BP'!$F30:$EE30)+SUMIF('SPACELOG 9 BP'!$F$2:$EE$2,BF$4,'SPACELOG 9 BP'!$F30:$EE30)+SUMIF('SPACELOG 10 BP'!$F$2:$EE$2,BF$4,'SPACELOG 10 BP'!$F30:$EE30)+SUMIF('SPACELOG 11 BP'!$F$2:$EE$2,BF$4,'SPACELOG 11 BP'!$F30:$EE30)+SUMIF('SPACELOG 12 BP'!$F$2:$EE$2,BF$4,'SPACELOG 12 BP'!$F30:$EE30)</f>
        <v>0</v>
      </c>
      <c r="BG30" s="13">
        <f>SUMIF('reporting montigny'!$F$2:$EE$2,BG$4,'reporting montigny'!$F30:$EE30)+SUMIF('reporting boissy'!$F$2:$EE$2,BG$4,'reporting boissy'!$F30:$EE30)+SUMIF('reporting moussy'!$F$2:$EE$2,BG$4,'reporting moussy'!$F30:$EE30)+SUMIF('reporting trappes'!$F$2:$EE$2,BG$4,'reporting trappes'!$F30:$EE30)+SUMIF('SPACELOG 5 BP'!$F$2:$EE$2,BG$4,'SPACELOG 5 BP'!$F30:$EE30)+SUMIF('SPACELOG 6 BP'!$F$2:$EE$2,BG$4,'SPACELOG 6 BP'!$F30:$EE30)+SUMIF('SPACELOG 7 BP'!$F$2:$EE$2,BG$4,'SPACELOG 7 BP'!$F30:$EE30)+SUMIF('SPACELOG 8 BP'!$F$2:$EE$2,BG$4,'SPACELOG 8 BP'!$F30:$EE30)+SUMIF('SPACELOG 9 BP'!$F$2:$EE$2,BG$4,'SPACELOG 9 BP'!$F30:$EE30)+SUMIF('SPACELOG 10 BP'!$F$2:$EE$2,BG$4,'SPACELOG 10 BP'!$F30:$EE30)+SUMIF('SPACELOG 11 BP'!$F$2:$EE$2,BG$4,'SPACELOG 11 BP'!$F30:$EE30)+SUMIF('SPACELOG 12 BP'!$F$2:$EE$2,BG$4,'SPACELOG 12 BP'!$F30:$EE30)</f>
        <v>0</v>
      </c>
      <c r="BH30" s="13">
        <f>SUMIF('reporting montigny'!$F$2:$EE$2,BH$4,'reporting montigny'!$F30:$EE30)+SUMIF('reporting boissy'!$F$2:$EE$2,BH$4,'reporting boissy'!$F30:$EE30)+SUMIF('reporting moussy'!$F$2:$EE$2,BH$4,'reporting moussy'!$F30:$EE30)+SUMIF('reporting trappes'!$F$2:$EE$2,BH$4,'reporting trappes'!$F30:$EE30)+SUMIF('SPACELOG 5 BP'!$F$2:$EE$2,BH$4,'SPACELOG 5 BP'!$F30:$EE30)+SUMIF('SPACELOG 6 BP'!$F$2:$EE$2,BH$4,'SPACELOG 6 BP'!$F30:$EE30)+SUMIF('SPACELOG 7 BP'!$F$2:$EE$2,BH$4,'SPACELOG 7 BP'!$F30:$EE30)+SUMIF('SPACELOG 8 BP'!$F$2:$EE$2,BH$4,'SPACELOG 8 BP'!$F30:$EE30)+SUMIF('SPACELOG 9 BP'!$F$2:$EE$2,BH$4,'SPACELOG 9 BP'!$F30:$EE30)+SUMIF('SPACELOG 10 BP'!$F$2:$EE$2,BH$4,'SPACELOG 10 BP'!$F30:$EE30)+SUMIF('SPACELOG 11 BP'!$F$2:$EE$2,BH$4,'SPACELOG 11 BP'!$F30:$EE30)+SUMIF('SPACELOG 12 BP'!$F$2:$EE$2,BH$4,'SPACELOG 12 BP'!$F30:$EE30)</f>
        <v>0</v>
      </c>
      <c r="BI30" s="13">
        <f>SUMIF('reporting montigny'!$F$2:$EE$2,BI$4,'reporting montigny'!$F30:$EE30)+SUMIF('reporting boissy'!$F$2:$EE$2,BI$4,'reporting boissy'!$F30:$EE30)+SUMIF('reporting moussy'!$F$2:$EE$2,BI$4,'reporting moussy'!$F30:$EE30)+SUMIF('reporting trappes'!$F$2:$EE$2,BI$4,'reporting trappes'!$F30:$EE30)+SUMIF('SPACELOG 5 BP'!$F$2:$EE$2,BI$4,'SPACELOG 5 BP'!$F30:$EE30)+SUMIF('SPACELOG 6 BP'!$F$2:$EE$2,BI$4,'SPACELOG 6 BP'!$F30:$EE30)+SUMIF('SPACELOG 7 BP'!$F$2:$EE$2,BI$4,'SPACELOG 7 BP'!$F30:$EE30)+SUMIF('SPACELOG 8 BP'!$F$2:$EE$2,BI$4,'SPACELOG 8 BP'!$F30:$EE30)+SUMIF('SPACELOG 9 BP'!$F$2:$EE$2,BI$4,'SPACELOG 9 BP'!$F30:$EE30)+SUMIF('SPACELOG 10 BP'!$F$2:$EE$2,BI$4,'SPACELOG 10 BP'!$F30:$EE30)+SUMIF('SPACELOG 11 BP'!$F$2:$EE$2,BI$4,'SPACELOG 11 BP'!$F30:$EE30)+SUMIF('SPACELOG 12 BP'!$F$2:$EE$2,BI$4,'SPACELOG 12 BP'!$F30:$EE30)</f>
        <v>0</v>
      </c>
      <c r="BJ30" s="13">
        <f>SUMIF('reporting montigny'!$F$2:$EE$2,BJ$4,'reporting montigny'!$F30:$EE30)+SUMIF('reporting boissy'!$F$2:$EE$2,BJ$4,'reporting boissy'!$F30:$EE30)+SUMIF('reporting moussy'!$F$2:$EE$2,BJ$4,'reporting moussy'!$F30:$EE30)+SUMIF('reporting trappes'!$F$2:$EE$2,BJ$4,'reporting trappes'!$F30:$EE30)+SUMIF('SPACELOG 5 BP'!$F$2:$EE$2,BJ$4,'SPACELOG 5 BP'!$F30:$EE30)+SUMIF('SPACELOG 6 BP'!$F$2:$EE$2,BJ$4,'SPACELOG 6 BP'!$F30:$EE30)+SUMIF('SPACELOG 7 BP'!$F$2:$EE$2,BJ$4,'SPACELOG 7 BP'!$F30:$EE30)+SUMIF('SPACELOG 8 BP'!$F$2:$EE$2,BJ$4,'SPACELOG 8 BP'!$F30:$EE30)+SUMIF('SPACELOG 9 BP'!$F$2:$EE$2,BJ$4,'SPACELOG 9 BP'!$F30:$EE30)+SUMIF('SPACELOG 10 BP'!$F$2:$EE$2,BJ$4,'SPACELOG 10 BP'!$F30:$EE30)+SUMIF('SPACELOG 11 BP'!$F$2:$EE$2,BJ$4,'SPACELOG 11 BP'!$F30:$EE30)+SUMIF('SPACELOG 12 BP'!$F$2:$EE$2,BJ$4,'SPACELOG 12 BP'!$F30:$EE30)</f>
        <v>0</v>
      </c>
      <c r="BK30" s="13">
        <f>SUMIF('reporting montigny'!$F$2:$EE$2,BK$4,'reporting montigny'!$F30:$EE30)+SUMIF('reporting boissy'!$F$2:$EE$2,BK$4,'reporting boissy'!$F30:$EE30)+SUMIF('reporting moussy'!$F$2:$EE$2,BK$4,'reporting moussy'!$F30:$EE30)+SUMIF('reporting trappes'!$F$2:$EE$2,BK$4,'reporting trappes'!$F30:$EE30)+SUMIF('SPACELOG 5 BP'!$F$2:$EE$2,BK$4,'SPACELOG 5 BP'!$F30:$EE30)+SUMIF('SPACELOG 6 BP'!$F$2:$EE$2,BK$4,'SPACELOG 6 BP'!$F30:$EE30)+SUMIF('SPACELOG 7 BP'!$F$2:$EE$2,BK$4,'SPACELOG 7 BP'!$F30:$EE30)+SUMIF('SPACELOG 8 BP'!$F$2:$EE$2,BK$4,'SPACELOG 8 BP'!$F30:$EE30)+SUMIF('SPACELOG 9 BP'!$F$2:$EE$2,BK$4,'SPACELOG 9 BP'!$F30:$EE30)+SUMIF('SPACELOG 10 BP'!$F$2:$EE$2,BK$4,'SPACELOG 10 BP'!$F30:$EE30)+SUMIF('SPACELOG 11 BP'!$F$2:$EE$2,BK$4,'SPACELOG 11 BP'!$F30:$EE30)+SUMIF('SPACELOG 12 BP'!$F$2:$EE$2,BK$4,'SPACELOG 12 BP'!$F30:$EE30)</f>
        <v>0</v>
      </c>
      <c r="BL30" s="13">
        <f>SUMIF('reporting montigny'!$F$2:$EE$2,BL$4,'reporting montigny'!$F30:$EE30)+SUMIF('reporting boissy'!$F$2:$EE$2,BL$4,'reporting boissy'!$F30:$EE30)+SUMIF('reporting moussy'!$F$2:$EE$2,BL$4,'reporting moussy'!$F30:$EE30)+SUMIF('reporting trappes'!$F$2:$EE$2,BL$4,'reporting trappes'!$F30:$EE30)+SUMIF('SPACELOG 5 BP'!$F$2:$EE$2,BL$4,'SPACELOG 5 BP'!$F30:$EE30)+SUMIF('SPACELOG 6 BP'!$F$2:$EE$2,BL$4,'SPACELOG 6 BP'!$F30:$EE30)+SUMIF('SPACELOG 7 BP'!$F$2:$EE$2,BL$4,'SPACELOG 7 BP'!$F30:$EE30)+SUMIF('SPACELOG 8 BP'!$F$2:$EE$2,BL$4,'SPACELOG 8 BP'!$F30:$EE30)+SUMIF('SPACELOG 9 BP'!$F$2:$EE$2,BL$4,'SPACELOG 9 BP'!$F30:$EE30)+SUMIF('SPACELOG 10 BP'!$F$2:$EE$2,BL$4,'SPACELOG 10 BP'!$F30:$EE30)+SUMIF('SPACELOG 11 BP'!$F$2:$EE$2,BL$4,'SPACELOG 11 BP'!$F30:$EE30)+SUMIF('SPACELOG 12 BP'!$F$2:$EE$2,BL$4,'SPACELOG 12 BP'!$F30:$EE30)</f>
        <v>0</v>
      </c>
      <c r="BM30" s="13">
        <f>SUMIF('reporting montigny'!$F$2:$EE$2,BM$4,'reporting montigny'!$F30:$EE30)+SUMIF('reporting boissy'!$F$2:$EE$2,BM$4,'reporting boissy'!$F30:$EE30)+SUMIF('reporting moussy'!$F$2:$EE$2,BM$4,'reporting moussy'!$F30:$EE30)+SUMIF('reporting trappes'!$F$2:$EE$2,BM$4,'reporting trappes'!$F30:$EE30)+SUMIF('SPACELOG 5 BP'!$F$2:$EE$2,BM$4,'SPACELOG 5 BP'!$F30:$EE30)+SUMIF('SPACELOG 6 BP'!$F$2:$EE$2,BM$4,'SPACELOG 6 BP'!$F30:$EE30)+SUMIF('SPACELOG 7 BP'!$F$2:$EE$2,BM$4,'SPACELOG 7 BP'!$F30:$EE30)+SUMIF('SPACELOG 8 BP'!$F$2:$EE$2,BM$4,'SPACELOG 8 BP'!$F30:$EE30)+SUMIF('SPACELOG 9 BP'!$F$2:$EE$2,BM$4,'SPACELOG 9 BP'!$F30:$EE30)+SUMIF('SPACELOG 10 BP'!$F$2:$EE$2,BM$4,'SPACELOG 10 BP'!$F30:$EE30)+SUMIF('SPACELOG 11 BP'!$F$2:$EE$2,BM$4,'SPACELOG 11 BP'!$F30:$EE30)+SUMIF('SPACELOG 12 BP'!$F$2:$EE$2,BM$4,'SPACELOG 12 BP'!$F30:$EE30)</f>
        <v>0</v>
      </c>
      <c r="BN30" s="13">
        <f>SUMIF('reporting montigny'!$F$2:$EE$2,BN$4,'reporting montigny'!$F30:$EE30)+SUMIF('reporting boissy'!$F$2:$EE$2,BN$4,'reporting boissy'!$F30:$EE30)+SUMIF('reporting moussy'!$F$2:$EE$2,BN$4,'reporting moussy'!$F30:$EE30)+SUMIF('reporting trappes'!$F$2:$EE$2,BN$4,'reporting trappes'!$F30:$EE30)+SUMIF('SPACELOG 5 BP'!$F$2:$EE$2,BN$4,'SPACELOG 5 BP'!$F30:$EE30)+SUMIF('SPACELOG 6 BP'!$F$2:$EE$2,BN$4,'SPACELOG 6 BP'!$F30:$EE30)+SUMIF('SPACELOG 7 BP'!$F$2:$EE$2,BN$4,'SPACELOG 7 BP'!$F30:$EE30)+SUMIF('SPACELOG 8 BP'!$F$2:$EE$2,BN$4,'SPACELOG 8 BP'!$F30:$EE30)+SUMIF('SPACELOG 9 BP'!$F$2:$EE$2,BN$4,'SPACELOG 9 BP'!$F30:$EE30)+SUMIF('SPACELOG 10 BP'!$F$2:$EE$2,BN$4,'SPACELOG 10 BP'!$F30:$EE30)+SUMIF('SPACELOG 11 BP'!$F$2:$EE$2,BN$4,'SPACELOG 11 BP'!$F30:$EE30)+SUMIF('SPACELOG 12 BP'!$F$2:$EE$2,BN$4,'SPACELOG 12 BP'!$F30:$EE30)</f>
        <v>0</v>
      </c>
      <c r="BO30" s="13">
        <f>SUMIF('reporting montigny'!$F$2:$EE$2,BO$4,'reporting montigny'!$F30:$EE30)+SUMIF('reporting boissy'!$F$2:$EE$2,BO$4,'reporting boissy'!$F30:$EE30)+SUMIF('reporting moussy'!$F$2:$EE$2,BO$4,'reporting moussy'!$F30:$EE30)+SUMIF('reporting trappes'!$F$2:$EE$2,BO$4,'reporting trappes'!$F30:$EE30)+SUMIF('SPACELOG 5 BP'!$F$2:$EE$2,BO$4,'SPACELOG 5 BP'!$F30:$EE30)+SUMIF('SPACELOG 6 BP'!$F$2:$EE$2,BO$4,'SPACELOG 6 BP'!$F30:$EE30)+SUMIF('SPACELOG 7 BP'!$F$2:$EE$2,BO$4,'SPACELOG 7 BP'!$F30:$EE30)+SUMIF('SPACELOG 8 BP'!$F$2:$EE$2,BO$4,'SPACELOG 8 BP'!$F30:$EE30)+SUMIF('SPACELOG 9 BP'!$F$2:$EE$2,BO$4,'SPACELOG 9 BP'!$F30:$EE30)+SUMIF('SPACELOG 10 BP'!$F$2:$EE$2,BO$4,'SPACELOG 10 BP'!$F30:$EE30)+SUMIF('SPACELOG 11 BP'!$F$2:$EE$2,BO$4,'SPACELOG 11 BP'!$F30:$EE30)+SUMIF('SPACELOG 12 BP'!$F$2:$EE$2,BO$4,'SPACELOG 12 BP'!$F30:$EE30)</f>
        <v>0</v>
      </c>
      <c r="BP30" s="13">
        <f>SUMIF('reporting montigny'!$F$2:$EE$2,BP$4,'reporting montigny'!$F30:$EE30)+SUMIF('reporting boissy'!$F$2:$EE$2,BP$4,'reporting boissy'!$F30:$EE30)+SUMIF('reporting moussy'!$F$2:$EE$2,BP$4,'reporting moussy'!$F30:$EE30)+SUMIF('reporting trappes'!$F$2:$EE$2,BP$4,'reporting trappes'!$F30:$EE30)+SUMIF('SPACELOG 5 BP'!$F$2:$EE$2,BP$4,'SPACELOG 5 BP'!$F30:$EE30)+SUMIF('SPACELOG 6 BP'!$F$2:$EE$2,BP$4,'SPACELOG 6 BP'!$F30:$EE30)+SUMIF('SPACELOG 7 BP'!$F$2:$EE$2,BP$4,'SPACELOG 7 BP'!$F30:$EE30)+SUMIF('SPACELOG 8 BP'!$F$2:$EE$2,BP$4,'SPACELOG 8 BP'!$F30:$EE30)+SUMIF('SPACELOG 9 BP'!$F$2:$EE$2,BP$4,'SPACELOG 9 BP'!$F30:$EE30)+SUMIF('SPACELOG 10 BP'!$F$2:$EE$2,BP$4,'SPACELOG 10 BP'!$F30:$EE30)+SUMIF('SPACELOG 11 BP'!$F$2:$EE$2,BP$4,'SPACELOG 11 BP'!$F30:$EE30)+SUMIF('SPACELOG 12 BP'!$F$2:$EE$2,BP$4,'SPACELOG 12 BP'!$F30:$EE30)</f>
        <v>0</v>
      </c>
      <c r="BQ30" s="13">
        <f>SUMIF('reporting montigny'!$F$2:$EE$2,BQ$4,'reporting montigny'!$F30:$EE30)+SUMIF('reporting boissy'!$F$2:$EE$2,BQ$4,'reporting boissy'!$F30:$EE30)+SUMIF('reporting moussy'!$F$2:$EE$2,BQ$4,'reporting moussy'!$F30:$EE30)+SUMIF('reporting trappes'!$F$2:$EE$2,BQ$4,'reporting trappes'!$F30:$EE30)+SUMIF('SPACELOG 5 BP'!$F$2:$EE$2,BQ$4,'SPACELOG 5 BP'!$F30:$EE30)+SUMIF('SPACELOG 6 BP'!$F$2:$EE$2,BQ$4,'SPACELOG 6 BP'!$F30:$EE30)+SUMIF('SPACELOG 7 BP'!$F$2:$EE$2,BQ$4,'SPACELOG 7 BP'!$F30:$EE30)+SUMIF('SPACELOG 8 BP'!$F$2:$EE$2,BQ$4,'SPACELOG 8 BP'!$F30:$EE30)+SUMIF('SPACELOG 9 BP'!$F$2:$EE$2,BQ$4,'SPACELOG 9 BP'!$F30:$EE30)+SUMIF('SPACELOG 10 BP'!$F$2:$EE$2,BQ$4,'SPACELOG 10 BP'!$F30:$EE30)+SUMIF('SPACELOG 11 BP'!$F$2:$EE$2,BQ$4,'SPACELOG 11 BP'!$F30:$EE30)+SUMIF('SPACELOG 12 BP'!$F$2:$EE$2,BQ$4,'SPACELOG 12 BP'!$F30:$EE30)</f>
        <v>0</v>
      </c>
      <c r="BR30" s="14">
        <f t="shared" si="13"/>
        <v>0</v>
      </c>
      <c r="BS30" s="13">
        <f>SUMIF('reporting montigny'!$F$2:$EE$2,BS$4,'reporting montigny'!$F30:$EE30)+SUMIF('reporting boissy'!$F$2:$EE$2,BS$4,'reporting boissy'!$F30:$EE30)+SUMIF('reporting moussy'!$F$2:$EE$2,BS$4,'reporting moussy'!$F30:$EE30)+SUMIF('reporting trappes'!$F$2:$EE$2,BS$4,'reporting trappes'!$F30:$EE30)+SUMIF('SPACELOG 5 BP'!$F$2:$EE$2,BS$4,'SPACELOG 5 BP'!$F30:$EE30)+SUMIF('SPACELOG 6 BP'!$F$2:$EE$2,BS$4,'SPACELOG 6 BP'!$F30:$EE30)+SUMIF('SPACELOG 7 BP'!$F$2:$EE$2,BS$4,'SPACELOG 7 BP'!$F30:$EE30)+SUMIF('SPACELOG 8 BP'!$F$2:$EE$2,BS$4,'SPACELOG 8 BP'!$F30:$EE30)+SUMIF('SPACELOG 9 BP'!$F$2:$EE$2,BS$4,'SPACELOG 9 BP'!$F30:$EE30)+SUMIF('SPACELOG 10 BP'!$F$2:$EE$2,BS$4,'SPACELOG 10 BP'!$F30:$EE30)+SUMIF('SPACELOG 11 BP'!$F$2:$EE$2,BS$4,'SPACELOG 11 BP'!$F30:$EE30)+SUMIF('SPACELOG 12 BP'!$F$2:$EE$2,BS$4,'SPACELOG 12 BP'!$F30:$EE30)</f>
        <v>0</v>
      </c>
      <c r="BT30" s="13">
        <f>SUMIF('reporting montigny'!$F$2:$EE$2,BT$4,'reporting montigny'!$F30:$EE30)+SUMIF('reporting boissy'!$F$2:$EE$2,BT$4,'reporting boissy'!$F30:$EE30)+SUMIF('reporting moussy'!$F$2:$EE$2,BT$4,'reporting moussy'!$F30:$EE30)+SUMIF('reporting trappes'!$F$2:$EE$2,BT$4,'reporting trappes'!$F30:$EE30)+SUMIF('SPACELOG 5 BP'!$F$2:$EE$2,BT$4,'SPACELOG 5 BP'!$F30:$EE30)+SUMIF('SPACELOG 6 BP'!$F$2:$EE$2,BT$4,'SPACELOG 6 BP'!$F30:$EE30)+SUMIF('SPACELOG 7 BP'!$F$2:$EE$2,BT$4,'SPACELOG 7 BP'!$F30:$EE30)+SUMIF('SPACELOG 8 BP'!$F$2:$EE$2,BT$4,'SPACELOG 8 BP'!$F30:$EE30)+SUMIF('SPACELOG 9 BP'!$F$2:$EE$2,BT$4,'SPACELOG 9 BP'!$F30:$EE30)+SUMIF('SPACELOG 10 BP'!$F$2:$EE$2,BT$4,'SPACELOG 10 BP'!$F30:$EE30)+SUMIF('SPACELOG 11 BP'!$F$2:$EE$2,BT$4,'SPACELOG 11 BP'!$F30:$EE30)+SUMIF('SPACELOG 12 BP'!$F$2:$EE$2,BT$4,'SPACELOG 12 BP'!$F30:$EE30)</f>
        <v>0</v>
      </c>
      <c r="BU30" s="13">
        <f>SUMIF('reporting montigny'!$F$2:$EE$2,BU$4,'reporting montigny'!$F30:$EE30)+SUMIF('reporting boissy'!$F$2:$EE$2,BU$4,'reporting boissy'!$F30:$EE30)+SUMIF('reporting moussy'!$F$2:$EE$2,BU$4,'reporting moussy'!$F30:$EE30)+SUMIF('reporting trappes'!$F$2:$EE$2,BU$4,'reporting trappes'!$F30:$EE30)+SUMIF('SPACELOG 5 BP'!$F$2:$EE$2,BU$4,'SPACELOG 5 BP'!$F30:$EE30)+SUMIF('SPACELOG 6 BP'!$F$2:$EE$2,BU$4,'SPACELOG 6 BP'!$F30:$EE30)+SUMIF('SPACELOG 7 BP'!$F$2:$EE$2,BU$4,'SPACELOG 7 BP'!$F30:$EE30)+SUMIF('SPACELOG 8 BP'!$F$2:$EE$2,BU$4,'SPACELOG 8 BP'!$F30:$EE30)+SUMIF('SPACELOG 9 BP'!$F$2:$EE$2,BU$4,'SPACELOG 9 BP'!$F30:$EE30)+SUMIF('SPACELOG 10 BP'!$F$2:$EE$2,BU$4,'SPACELOG 10 BP'!$F30:$EE30)+SUMIF('SPACELOG 11 BP'!$F$2:$EE$2,BU$4,'SPACELOG 11 BP'!$F30:$EE30)+SUMIF('SPACELOG 12 BP'!$F$2:$EE$2,BU$4,'SPACELOG 12 BP'!$F30:$EE30)</f>
        <v>0</v>
      </c>
      <c r="BV30" s="13">
        <f>SUMIF('reporting montigny'!$F$2:$EE$2,BV$4,'reporting montigny'!$F30:$EE30)+SUMIF('reporting boissy'!$F$2:$EE$2,BV$4,'reporting boissy'!$F30:$EE30)+SUMIF('reporting moussy'!$F$2:$EE$2,BV$4,'reporting moussy'!$F30:$EE30)+SUMIF('reporting trappes'!$F$2:$EE$2,BV$4,'reporting trappes'!$F30:$EE30)+SUMIF('SPACELOG 5 BP'!$F$2:$EE$2,BV$4,'SPACELOG 5 BP'!$F30:$EE30)+SUMIF('SPACELOG 6 BP'!$F$2:$EE$2,BV$4,'SPACELOG 6 BP'!$F30:$EE30)+SUMIF('SPACELOG 7 BP'!$F$2:$EE$2,BV$4,'SPACELOG 7 BP'!$F30:$EE30)+SUMIF('SPACELOG 8 BP'!$F$2:$EE$2,BV$4,'SPACELOG 8 BP'!$F30:$EE30)+SUMIF('SPACELOG 9 BP'!$F$2:$EE$2,BV$4,'SPACELOG 9 BP'!$F30:$EE30)+SUMIF('SPACELOG 10 BP'!$F$2:$EE$2,BV$4,'SPACELOG 10 BP'!$F30:$EE30)+SUMIF('SPACELOG 11 BP'!$F$2:$EE$2,BV$4,'SPACELOG 11 BP'!$F30:$EE30)+SUMIF('SPACELOG 12 BP'!$F$2:$EE$2,BV$4,'SPACELOG 12 BP'!$F30:$EE30)</f>
        <v>0</v>
      </c>
      <c r="BW30" s="13">
        <f>SUMIF('reporting montigny'!$F$2:$EE$2,BW$4,'reporting montigny'!$F30:$EE30)+SUMIF('reporting boissy'!$F$2:$EE$2,BW$4,'reporting boissy'!$F30:$EE30)+SUMIF('reporting moussy'!$F$2:$EE$2,BW$4,'reporting moussy'!$F30:$EE30)+SUMIF('reporting trappes'!$F$2:$EE$2,BW$4,'reporting trappes'!$F30:$EE30)+SUMIF('SPACELOG 5 BP'!$F$2:$EE$2,BW$4,'SPACELOG 5 BP'!$F30:$EE30)+SUMIF('SPACELOG 6 BP'!$F$2:$EE$2,BW$4,'SPACELOG 6 BP'!$F30:$EE30)+SUMIF('SPACELOG 7 BP'!$F$2:$EE$2,BW$4,'SPACELOG 7 BP'!$F30:$EE30)+SUMIF('SPACELOG 8 BP'!$F$2:$EE$2,BW$4,'SPACELOG 8 BP'!$F30:$EE30)+SUMIF('SPACELOG 9 BP'!$F$2:$EE$2,BW$4,'SPACELOG 9 BP'!$F30:$EE30)+SUMIF('SPACELOG 10 BP'!$F$2:$EE$2,BW$4,'SPACELOG 10 BP'!$F30:$EE30)+SUMIF('SPACELOG 11 BP'!$F$2:$EE$2,BW$4,'SPACELOG 11 BP'!$F30:$EE30)+SUMIF('SPACELOG 12 BP'!$F$2:$EE$2,BW$4,'SPACELOG 12 BP'!$F30:$EE30)</f>
        <v>0</v>
      </c>
      <c r="BX30" s="13">
        <f>SUMIF('reporting montigny'!$F$2:$EE$2,BX$4,'reporting montigny'!$F30:$EE30)+SUMIF('reporting boissy'!$F$2:$EE$2,BX$4,'reporting boissy'!$F30:$EE30)+SUMIF('reporting moussy'!$F$2:$EE$2,BX$4,'reporting moussy'!$F30:$EE30)+SUMIF('reporting trappes'!$F$2:$EE$2,BX$4,'reporting trappes'!$F30:$EE30)+SUMIF('SPACELOG 5 BP'!$F$2:$EE$2,BX$4,'SPACELOG 5 BP'!$F30:$EE30)+SUMIF('SPACELOG 6 BP'!$F$2:$EE$2,BX$4,'SPACELOG 6 BP'!$F30:$EE30)+SUMIF('SPACELOG 7 BP'!$F$2:$EE$2,BX$4,'SPACELOG 7 BP'!$F30:$EE30)+SUMIF('SPACELOG 8 BP'!$F$2:$EE$2,BX$4,'SPACELOG 8 BP'!$F30:$EE30)+SUMIF('SPACELOG 9 BP'!$F$2:$EE$2,BX$4,'SPACELOG 9 BP'!$F30:$EE30)+SUMIF('SPACELOG 10 BP'!$F$2:$EE$2,BX$4,'SPACELOG 10 BP'!$F30:$EE30)+SUMIF('SPACELOG 11 BP'!$F$2:$EE$2,BX$4,'SPACELOG 11 BP'!$F30:$EE30)+SUMIF('SPACELOG 12 BP'!$F$2:$EE$2,BX$4,'SPACELOG 12 BP'!$F30:$EE30)</f>
        <v>0</v>
      </c>
      <c r="BY30" s="13">
        <f>SUMIF('reporting montigny'!$F$2:$EE$2,BY$4,'reporting montigny'!$F30:$EE30)+SUMIF('reporting boissy'!$F$2:$EE$2,BY$4,'reporting boissy'!$F30:$EE30)+SUMIF('reporting moussy'!$F$2:$EE$2,BY$4,'reporting moussy'!$F30:$EE30)+SUMIF('reporting trappes'!$F$2:$EE$2,BY$4,'reporting trappes'!$F30:$EE30)+SUMIF('SPACELOG 5 BP'!$F$2:$EE$2,BY$4,'SPACELOG 5 BP'!$F30:$EE30)+SUMIF('SPACELOG 6 BP'!$F$2:$EE$2,BY$4,'SPACELOG 6 BP'!$F30:$EE30)+SUMIF('SPACELOG 7 BP'!$F$2:$EE$2,BY$4,'SPACELOG 7 BP'!$F30:$EE30)+SUMIF('SPACELOG 8 BP'!$F$2:$EE$2,BY$4,'SPACELOG 8 BP'!$F30:$EE30)+SUMIF('SPACELOG 9 BP'!$F$2:$EE$2,BY$4,'SPACELOG 9 BP'!$F30:$EE30)+SUMIF('SPACELOG 10 BP'!$F$2:$EE$2,BY$4,'SPACELOG 10 BP'!$F30:$EE30)+SUMIF('SPACELOG 11 BP'!$F$2:$EE$2,BY$4,'SPACELOG 11 BP'!$F30:$EE30)+SUMIF('SPACELOG 12 BP'!$F$2:$EE$2,BY$4,'SPACELOG 12 BP'!$F30:$EE30)</f>
        <v>0</v>
      </c>
      <c r="BZ30" s="13">
        <f>SUMIF('reporting montigny'!$F$2:$EE$2,BZ$4,'reporting montigny'!$F30:$EE30)+SUMIF('reporting boissy'!$F$2:$EE$2,BZ$4,'reporting boissy'!$F30:$EE30)+SUMIF('reporting moussy'!$F$2:$EE$2,BZ$4,'reporting moussy'!$F30:$EE30)+SUMIF('reporting trappes'!$F$2:$EE$2,BZ$4,'reporting trappes'!$F30:$EE30)+SUMIF('SPACELOG 5 BP'!$F$2:$EE$2,BZ$4,'SPACELOG 5 BP'!$F30:$EE30)+SUMIF('SPACELOG 6 BP'!$F$2:$EE$2,BZ$4,'SPACELOG 6 BP'!$F30:$EE30)+SUMIF('SPACELOG 7 BP'!$F$2:$EE$2,BZ$4,'SPACELOG 7 BP'!$F30:$EE30)+SUMIF('SPACELOG 8 BP'!$F$2:$EE$2,BZ$4,'SPACELOG 8 BP'!$F30:$EE30)+SUMIF('SPACELOG 9 BP'!$F$2:$EE$2,BZ$4,'SPACELOG 9 BP'!$F30:$EE30)+SUMIF('SPACELOG 10 BP'!$F$2:$EE$2,BZ$4,'SPACELOG 10 BP'!$F30:$EE30)+SUMIF('SPACELOG 11 BP'!$F$2:$EE$2,BZ$4,'SPACELOG 11 BP'!$F30:$EE30)+SUMIF('SPACELOG 12 BP'!$F$2:$EE$2,BZ$4,'SPACELOG 12 BP'!$F30:$EE30)</f>
        <v>0</v>
      </c>
      <c r="CA30" s="13">
        <f>SUMIF('reporting montigny'!$F$2:$EE$2,CA$4,'reporting montigny'!$F30:$EE30)+SUMIF('reporting boissy'!$F$2:$EE$2,CA$4,'reporting boissy'!$F30:$EE30)+SUMIF('reporting moussy'!$F$2:$EE$2,CA$4,'reporting moussy'!$F30:$EE30)+SUMIF('reporting trappes'!$F$2:$EE$2,CA$4,'reporting trappes'!$F30:$EE30)+SUMIF('SPACELOG 5 BP'!$F$2:$EE$2,CA$4,'SPACELOG 5 BP'!$F30:$EE30)+SUMIF('SPACELOG 6 BP'!$F$2:$EE$2,CA$4,'SPACELOG 6 BP'!$F30:$EE30)+SUMIF('SPACELOG 7 BP'!$F$2:$EE$2,CA$4,'SPACELOG 7 BP'!$F30:$EE30)+SUMIF('SPACELOG 8 BP'!$F$2:$EE$2,CA$4,'SPACELOG 8 BP'!$F30:$EE30)+SUMIF('SPACELOG 9 BP'!$F$2:$EE$2,CA$4,'SPACELOG 9 BP'!$F30:$EE30)+SUMIF('SPACELOG 10 BP'!$F$2:$EE$2,CA$4,'SPACELOG 10 BP'!$F30:$EE30)+SUMIF('SPACELOG 11 BP'!$F$2:$EE$2,CA$4,'SPACELOG 11 BP'!$F30:$EE30)+SUMIF('SPACELOG 12 BP'!$F$2:$EE$2,CA$4,'SPACELOG 12 BP'!$F30:$EE30)</f>
        <v>0</v>
      </c>
      <c r="CB30" s="13">
        <f>SUMIF('reporting montigny'!$F$2:$EE$2,CB$4,'reporting montigny'!$F30:$EE30)+SUMIF('reporting boissy'!$F$2:$EE$2,CB$4,'reporting boissy'!$F30:$EE30)+SUMIF('reporting moussy'!$F$2:$EE$2,CB$4,'reporting moussy'!$F30:$EE30)+SUMIF('reporting trappes'!$F$2:$EE$2,CB$4,'reporting trappes'!$F30:$EE30)+SUMIF('SPACELOG 5 BP'!$F$2:$EE$2,CB$4,'SPACELOG 5 BP'!$F30:$EE30)+SUMIF('SPACELOG 6 BP'!$F$2:$EE$2,CB$4,'SPACELOG 6 BP'!$F30:$EE30)+SUMIF('SPACELOG 7 BP'!$F$2:$EE$2,CB$4,'SPACELOG 7 BP'!$F30:$EE30)+SUMIF('SPACELOG 8 BP'!$F$2:$EE$2,CB$4,'SPACELOG 8 BP'!$F30:$EE30)+SUMIF('SPACELOG 9 BP'!$F$2:$EE$2,CB$4,'SPACELOG 9 BP'!$F30:$EE30)+SUMIF('SPACELOG 10 BP'!$F$2:$EE$2,CB$4,'SPACELOG 10 BP'!$F30:$EE30)+SUMIF('SPACELOG 11 BP'!$F$2:$EE$2,CB$4,'SPACELOG 11 BP'!$F30:$EE30)+SUMIF('SPACELOG 12 BP'!$F$2:$EE$2,CB$4,'SPACELOG 12 BP'!$F30:$EE30)</f>
        <v>0</v>
      </c>
      <c r="CC30" s="13">
        <f>SUMIF('reporting montigny'!$F$2:$EE$2,CC$4,'reporting montigny'!$F30:$EE30)+SUMIF('reporting boissy'!$F$2:$EE$2,CC$4,'reporting boissy'!$F30:$EE30)+SUMIF('reporting moussy'!$F$2:$EE$2,CC$4,'reporting moussy'!$F30:$EE30)+SUMIF('reporting trappes'!$F$2:$EE$2,CC$4,'reporting trappes'!$F30:$EE30)+SUMIF('SPACELOG 5 BP'!$F$2:$EE$2,CC$4,'SPACELOG 5 BP'!$F30:$EE30)+SUMIF('SPACELOG 6 BP'!$F$2:$EE$2,CC$4,'SPACELOG 6 BP'!$F30:$EE30)+SUMIF('SPACELOG 7 BP'!$F$2:$EE$2,CC$4,'SPACELOG 7 BP'!$F30:$EE30)+SUMIF('SPACELOG 8 BP'!$F$2:$EE$2,CC$4,'SPACELOG 8 BP'!$F30:$EE30)+SUMIF('SPACELOG 9 BP'!$F$2:$EE$2,CC$4,'SPACELOG 9 BP'!$F30:$EE30)+SUMIF('SPACELOG 10 BP'!$F$2:$EE$2,CC$4,'SPACELOG 10 BP'!$F30:$EE30)+SUMIF('SPACELOG 11 BP'!$F$2:$EE$2,CC$4,'SPACELOG 11 BP'!$F30:$EE30)+SUMIF('SPACELOG 12 BP'!$F$2:$EE$2,CC$4,'SPACELOG 12 BP'!$F30:$EE30)</f>
        <v>0</v>
      </c>
      <c r="CD30" s="13">
        <f>SUMIF('reporting montigny'!$F$2:$EE$2,CD$4,'reporting montigny'!$F30:$EE30)+SUMIF('reporting boissy'!$F$2:$EE$2,CD$4,'reporting boissy'!$F30:$EE30)+SUMIF('reporting moussy'!$F$2:$EE$2,CD$4,'reporting moussy'!$F30:$EE30)+SUMIF('reporting trappes'!$F$2:$EE$2,CD$4,'reporting trappes'!$F30:$EE30)+SUMIF('SPACELOG 5 BP'!$F$2:$EE$2,CD$4,'SPACELOG 5 BP'!$F30:$EE30)+SUMIF('SPACELOG 6 BP'!$F$2:$EE$2,CD$4,'SPACELOG 6 BP'!$F30:$EE30)+SUMIF('SPACELOG 7 BP'!$F$2:$EE$2,CD$4,'SPACELOG 7 BP'!$F30:$EE30)+SUMIF('SPACELOG 8 BP'!$F$2:$EE$2,CD$4,'SPACELOG 8 BP'!$F30:$EE30)+SUMIF('SPACELOG 9 BP'!$F$2:$EE$2,CD$4,'SPACELOG 9 BP'!$F30:$EE30)+SUMIF('SPACELOG 10 BP'!$F$2:$EE$2,CD$4,'SPACELOG 10 BP'!$F30:$EE30)+SUMIF('SPACELOG 11 BP'!$F$2:$EE$2,CD$4,'SPACELOG 11 BP'!$F30:$EE30)+SUMIF('SPACELOG 12 BP'!$F$2:$EE$2,CD$4,'SPACELOG 12 BP'!$F30:$EE30)</f>
        <v>0</v>
      </c>
      <c r="CE30" s="14">
        <f t="shared" si="14"/>
        <v>0</v>
      </c>
      <c r="CF30" s="13">
        <f>SUMIF('reporting montigny'!$F$2:$EE$2,CF$4,'reporting montigny'!$F30:$EE30)+SUMIF('reporting boissy'!$F$2:$EE$2,CF$4,'reporting boissy'!$F30:$EE30)+SUMIF('reporting moussy'!$F$2:$EE$2,CF$4,'reporting moussy'!$F30:$EE30)+SUMIF('reporting trappes'!$F$2:$EE$2,CF$4,'reporting trappes'!$F30:$EE30)+SUMIF('SPACELOG 5 BP'!$F$2:$EE$2,CF$4,'SPACELOG 5 BP'!$F30:$EE30)+SUMIF('SPACELOG 6 BP'!$F$2:$EE$2,CF$4,'SPACELOG 6 BP'!$F30:$EE30)+SUMIF('SPACELOG 7 BP'!$F$2:$EE$2,CF$4,'SPACELOG 7 BP'!$F30:$EE30)+SUMIF('SPACELOG 8 BP'!$F$2:$EE$2,CF$4,'SPACELOG 8 BP'!$F30:$EE30)+SUMIF('SPACELOG 9 BP'!$F$2:$EE$2,CF$4,'SPACELOG 9 BP'!$F30:$EE30)+SUMIF('SPACELOG 10 BP'!$F$2:$EE$2,CF$4,'SPACELOG 10 BP'!$F30:$EE30)+SUMIF('SPACELOG 11 BP'!$F$2:$EE$2,CF$4,'SPACELOG 11 BP'!$F30:$EE30)+SUMIF('SPACELOG 12 BP'!$F$2:$EE$2,CF$4,'SPACELOG 12 BP'!$F30:$EE30)</f>
        <v>0</v>
      </c>
      <c r="CG30" s="13">
        <f>SUMIF('reporting montigny'!$F$2:$EE$2,CG$4,'reporting montigny'!$F30:$EE30)+SUMIF('reporting boissy'!$F$2:$EE$2,CG$4,'reporting boissy'!$F30:$EE30)+SUMIF('reporting moussy'!$F$2:$EE$2,CG$4,'reporting moussy'!$F30:$EE30)+SUMIF('reporting trappes'!$F$2:$EE$2,CG$4,'reporting trappes'!$F30:$EE30)+SUMIF('SPACELOG 5 BP'!$F$2:$EE$2,CG$4,'SPACELOG 5 BP'!$F30:$EE30)+SUMIF('SPACELOG 6 BP'!$F$2:$EE$2,CG$4,'SPACELOG 6 BP'!$F30:$EE30)+SUMIF('SPACELOG 7 BP'!$F$2:$EE$2,CG$4,'SPACELOG 7 BP'!$F30:$EE30)+SUMIF('SPACELOG 8 BP'!$F$2:$EE$2,CG$4,'SPACELOG 8 BP'!$F30:$EE30)+SUMIF('SPACELOG 9 BP'!$F$2:$EE$2,CG$4,'SPACELOG 9 BP'!$F30:$EE30)+SUMIF('SPACELOG 10 BP'!$F$2:$EE$2,CG$4,'SPACELOG 10 BP'!$F30:$EE30)+SUMIF('SPACELOG 11 BP'!$F$2:$EE$2,CG$4,'SPACELOG 11 BP'!$F30:$EE30)+SUMIF('SPACELOG 12 BP'!$F$2:$EE$2,CG$4,'SPACELOG 12 BP'!$F30:$EE30)</f>
        <v>0</v>
      </c>
      <c r="CH30" s="13">
        <f>SUMIF('reporting montigny'!$F$2:$EE$2,CH$4,'reporting montigny'!$F30:$EE30)+SUMIF('reporting boissy'!$F$2:$EE$2,CH$4,'reporting boissy'!$F30:$EE30)+SUMIF('reporting moussy'!$F$2:$EE$2,CH$4,'reporting moussy'!$F30:$EE30)+SUMIF('reporting trappes'!$F$2:$EE$2,CH$4,'reporting trappes'!$F30:$EE30)+SUMIF('SPACELOG 5 BP'!$F$2:$EE$2,CH$4,'SPACELOG 5 BP'!$F30:$EE30)+SUMIF('SPACELOG 6 BP'!$F$2:$EE$2,CH$4,'SPACELOG 6 BP'!$F30:$EE30)+SUMIF('SPACELOG 7 BP'!$F$2:$EE$2,CH$4,'SPACELOG 7 BP'!$F30:$EE30)+SUMIF('SPACELOG 8 BP'!$F$2:$EE$2,CH$4,'SPACELOG 8 BP'!$F30:$EE30)+SUMIF('SPACELOG 9 BP'!$F$2:$EE$2,CH$4,'SPACELOG 9 BP'!$F30:$EE30)+SUMIF('SPACELOG 10 BP'!$F$2:$EE$2,CH$4,'SPACELOG 10 BP'!$F30:$EE30)+SUMIF('SPACELOG 11 BP'!$F$2:$EE$2,CH$4,'SPACELOG 11 BP'!$F30:$EE30)+SUMIF('SPACELOG 12 BP'!$F$2:$EE$2,CH$4,'SPACELOG 12 BP'!$F30:$EE30)</f>
        <v>0</v>
      </c>
      <c r="CI30" s="13">
        <f>SUMIF('reporting montigny'!$F$2:$EE$2,CI$4,'reporting montigny'!$F30:$EE30)+SUMIF('reporting boissy'!$F$2:$EE$2,CI$4,'reporting boissy'!$F30:$EE30)+SUMIF('reporting moussy'!$F$2:$EE$2,CI$4,'reporting moussy'!$F30:$EE30)+SUMIF('reporting trappes'!$F$2:$EE$2,CI$4,'reporting trappes'!$F30:$EE30)+SUMIF('SPACELOG 5 BP'!$F$2:$EE$2,CI$4,'SPACELOG 5 BP'!$F30:$EE30)+SUMIF('SPACELOG 6 BP'!$F$2:$EE$2,CI$4,'SPACELOG 6 BP'!$F30:$EE30)+SUMIF('SPACELOG 7 BP'!$F$2:$EE$2,CI$4,'SPACELOG 7 BP'!$F30:$EE30)+SUMIF('SPACELOG 8 BP'!$F$2:$EE$2,CI$4,'SPACELOG 8 BP'!$F30:$EE30)+SUMIF('SPACELOG 9 BP'!$F$2:$EE$2,CI$4,'SPACELOG 9 BP'!$F30:$EE30)+SUMIF('SPACELOG 10 BP'!$F$2:$EE$2,CI$4,'SPACELOG 10 BP'!$F30:$EE30)+SUMIF('SPACELOG 11 BP'!$F$2:$EE$2,CI$4,'SPACELOG 11 BP'!$F30:$EE30)+SUMIF('SPACELOG 12 BP'!$F$2:$EE$2,CI$4,'SPACELOG 12 BP'!$F30:$EE30)</f>
        <v>0</v>
      </c>
      <c r="CJ30" s="13">
        <f>SUMIF('reporting montigny'!$F$2:$EE$2,CJ$4,'reporting montigny'!$F30:$EE30)+SUMIF('reporting boissy'!$F$2:$EE$2,CJ$4,'reporting boissy'!$F30:$EE30)+SUMIF('reporting moussy'!$F$2:$EE$2,CJ$4,'reporting moussy'!$F30:$EE30)+SUMIF('reporting trappes'!$F$2:$EE$2,CJ$4,'reporting trappes'!$F30:$EE30)+SUMIF('SPACELOG 5 BP'!$F$2:$EE$2,CJ$4,'SPACELOG 5 BP'!$F30:$EE30)+SUMIF('SPACELOG 6 BP'!$F$2:$EE$2,CJ$4,'SPACELOG 6 BP'!$F30:$EE30)+SUMIF('SPACELOG 7 BP'!$F$2:$EE$2,CJ$4,'SPACELOG 7 BP'!$F30:$EE30)+SUMIF('SPACELOG 8 BP'!$F$2:$EE$2,CJ$4,'SPACELOG 8 BP'!$F30:$EE30)+SUMIF('SPACELOG 9 BP'!$F$2:$EE$2,CJ$4,'SPACELOG 9 BP'!$F30:$EE30)+SUMIF('SPACELOG 10 BP'!$F$2:$EE$2,CJ$4,'SPACELOG 10 BP'!$F30:$EE30)+SUMIF('SPACELOG 11 BP'!$F$2:$EE$2,CJ$4,'SPACELOG 11 BP'!$F30:$EE30)+SUMIF('SPACELOG 12 BP'!$F$2:$EE$2,CJ$4,'SPACELOG 12 BP'!$F30:$EE30)</f>
        <v>0</v>
      </c>
      <c r="CK30" s="13">
        <f>SUMIF('reporting montigny'!$F$2:$EE$2,CK$4,'reporting montigny'!$F30:$EE30)+SUMIF('reporting boissy'!$F$2:$EE$2,CK$4,'reporting boissy'!$F30:$EE30)+SUMIF('reporting moussy'!$F$2:$EE$2,CK$4,'reporting moussy'!$F30:$EE30)+SUMIF('reporting trappes'!$F$2:$EE$2,CK$4,'reporting trappes'!$F30:$EE30)+SUMIF('SPACELOG 5 BP'!$F$2:$EE$2,CK$4,'SPACELOG 5 BP'!$F30:$EE30)+SUMIF('SPACELOG 6 BP'!$F$2:$EE$2,CK$4,'SPACELOG 6 BP'!$F30:$EE30)+SUMIF('SPACELOG 7 BP'!$F$2:$EE$2,CK$4,'SPACELOG 7 BP'!$F30:$EE30)+SUMIF('SPACELOG 8 BP'!$F$2:$EE$2,CK$4,'SPACELOG 8 BP'!$F30:$EE30)+SUMIF('SPACELOG 9 BP'!$F$2:$EE$2,CK$4,'SPACELOG 9 BP'!$F30:$EE30)+SUMIF('SPACELOG 10 BP'!$F$2:$EE$2,CK$4,'SPACELOG 10 BP'!$F30:$EE30)+SUMIF('SPACELOG 11 BP'!$F$2:$EE$2,CK$4,'SPACELOG 11 BP'!$F30:$EE30)+SUMIF('SPACELOG 12 BP'!$F$2:$EE$2,CK$4,'SPACELOG 12 BP'!$F30:$EE30)</f>
        <v>0</v>
      </c>
      <c r="CL30" s="13">
        <f>SUMIF('reporting montigny'!$F$2:$EE$2,CL$4,'reporting montigny'!$F30:$EE30)+SUMIF('reporting boissy'!$F$2:$EE$2,CL$4,'reporting boissy'!$F30:$EE30)+SUMIF('reporting moussy'!$F$2:$EE$2,CL$4,'reporting moussy'!$F30:$EE30)+SUMIF('reporting trappes'!$F$2:$EE$2,CL$4,'reporting trappes'!$F30:$EE30)+SUMIF('SPACELOG 5 BP'!$F$2:$EE$2,CL$4,'SPACELOG 5 BP'!$F30:$EE30)+SUMIF('SPACELOG 6 BP'!$F$2:$EE$2,CL$4,'SPACELOG 6 BP'!$F30:$EE30)+SUMIF('SPACELOG 7 BP'!$F$2:$EE$2,CL$4,'SPACELOG 7 BP'!$F30:$EE30)+SUMIF('SPACELOG 8 BP'!$F$2:$EE$2,CL$4,'SPACELOG 8 BP'!$F30:$EE30)+SUMIF('SPACELOG 9 BP'!$F$2:$EE$2,CL$4,'SPACELOG 9 BP'!$F30:$EE30)+SUMIF('SPACELOG 10 BP'!$F$2:$EE$2,CL$4,'SPACELOG 10 BP'!$F30:$EE30)+SUMIF('SPACELOG 11 BP'!$F$2:$EE$2,CL$4,'SPACELOG 11 BP'!$F30:$EE30)+SUMIF('SPACELOG 12 BP'!$F$2:$EE$2,CL$4,'SPACELOG 12 BP'!$F30:$EE30)</f>
        <v>0</v>
      </c>
      <c r="CM30" s="13">
        <f>SUMIF('reporting montigny'!$F$2:$EE$2,CM$4,'reporting montigny'!$F30:$EE30)+SUMIF('reporting boissy'!$F$2:$EE$2,CM$4,'reporting boissy'!$F30:$EE30)+SUMIF('reporting moussy'!$F$2:$EE$2,CM$4,'reporting moussy'!$F30:$EE30)+SUMIF('reporting trappes'!$F$2:$EE$2,CM$4,'reporting trappes'!$F30:$EE30)+SUMIF('SPACELOG 5 BP'!$F$2:$EE$2,CM$4,'SPACELOG 5 BP'!$F30:$EE30)+SUMIF('SPACELOG 6 BP'!$F$2:$EE$2,CM$4,'SPACELOG 6 BP'!$F30:$EE30)+SUMIF('SPACELOG 7 BP'!$F$2:$EE$2,CM$4,'SPACELOG 7 BP'!$F30:$EE30)+SUMIF('SPACELOG 8 BP'!$F$2:$EE$2,CM$4,'SPACELOG 8 BP'!$F30:$EE30)+SUMIF('SPACELOG 9 BP'!$F$2:$EE$2,CM$4,'SPACELOG 9 BP'!$F30:$EE30)+SUMIF('SPACELOG 10 BP'!$F$2:$EE$2,CM$4,'SPACELOG 10 BP'!$F30:$EE30)+SUMIF('SPACELOG 11 BP'!$F$2:$EE$2,CM$4,'SPACELOG 11 BP'!$F30:$EE30)+SUMIF('SPACELOG 12 BP'!$F$2:$EE$2,CM$4,'SPACELOG 12 BP'!$F30:$EE30)</f>
        <v>0</v>
      </c>
      <c r="CN30" s="13">
        <f>SUMIF('reporting montigny'!$F$2:$EE$2,CN$4,'reporting montigny'!$F30:$EE30)+SUMIF('reporting boissy'!$F$2:$EE$2,CN$4,'reporting boissy'!$F30:$EE30)+SUMIF('reporting moussy'!$F$2:$EE$2,CN$4,'reporting moussy'!$F30:$EE30)+SUMIF('reporting trappes'!$F$2:$EE$2,CN$4,'reporting trappes'!$F30:$EE30)+SUMIF('SPACELOG 5 BP'!$F$2:$EE$2,CN$4,'SPACELOG 5 BP'!$F30:$EE30)+SUMIF('SPACELOG 6 BP'!$F$2:$EE$2,CN$4,'SPACELOG 6 BP'!$F30:$EE30)+SUMIF('SPACELOG 7 BP'!$F$2:$EE$2,CN$4,'SPACELOG 7 BP'!$F30:$EE30)+SUMIF('SPACELOG 8 BP'!$F$2:$EE$2,CN$4,'SPACELOG 8 BP'!$F30:$EE30)+SUMIF('SPACELOG 9 BP'!$F$2:$EE$2,CN$4,'SPACELOG 9 BP'!$F30:$EE30)+SUMIF('SPACELOG 10 BP'!$F$2:$EE$2,CN$4,'SPACELOG 10 BP'!$F30:$EE30)+SUMIF('SPACELOG 11 BP'!$F$2:$EE$2,CN$4,'SPACELOG 11 BP'!$F30:$EE30)+SUMIF('SPACELOG 12 BP'!$F$2:$EE$2,CN$4,'SPACELOG 12 BP'!$F30:$EE30)</f>
        <v>0</v>
      </c>
      <c r="CO30" s="13">
        <f>SUMIF('reporting montigny'!$F$2:$EE$2,CO$4,'reporting montigny'!$F30:$EE30)+SUMIF('reporting boissy'!$F$2:$EE$2,CO$4,'reporting boissy'!$F30:$EE30)+SUMIF('reporting moussy'!$F$2:$EE$2,CO$4,'reporting moussy'!$F30:$EE30)+SUMIF('reporting trappes'!$F$2:$EE$2,CO$4,'reporting trappes'!$F30:$EE30)+SUMIF('SPACELOG 5 BP'!$F$2:$EE$2,CO$4,'SPACELOG 5 BP'!$F30:$EE30)+SUMIF('SPACELOG 6 BP'!$F$2:$EE$2,CO$4,'SPACELOG 6 BP'!$F30:$EE30)+SUMIF('SPACELOG 7 BP'!$F$2:$EE$2,CO$4,'SPACELOG 7 BP'!$F30:$EE30)+SUMIF('SPACELOG 8 BP'!$F$2:$EE$2,CO$4,'SPACELOG 8 BP'!$F30:$EE30)+SUMIF('SPACELOG 9 BP'!$F$2:$EE$2,CO$4,'SPACELOG 9 BP'!$F30:$EE30)+SUMIF('SPACELOG 10 BP'!$F$2:$EE$2,CO$4,'SPACELOG 10 BP'!$F30:$EE30)+SUMIF('SPACELOG 11 BP'!$F$2:$EE$2,CO$4,'SPACELOG 11 BP'!$F30:$EE30)+SUMIF('SPACELOG 12 BP'!$F$2:$EE$2,CO$4,'SPACELOG 12 BP'!$F30:$EE30)</f>
        <v>0</v>
      </c>
      <c r="CP30" s="13">
        <f>SUMIF('reporting montigny'!$F$2:$EE$2,CP$4,'reporting montigny'!$F30:$EE30)+SUMIF('reporting boissy'!$F$2:$EE$2,CP$4,'reporting boissy'!$F30:$EE30)+SUMIF('reporting moussy'!$F$2:$EE$2,CP$4,'reporting moussy'!$F30:$EE30)+SUMIF('reporting trappes'!$F$2:$EE$2,CP$4,'reporting trappes'!$F30:$EE30)+SUMIF('SPACELOG 5 BP'!$F$2:$EE$2,CP$4,'SPACELOG 5 BP'!$F30:$EE30)+SUMIF('SPACELOG 6 BP'!$F$2:$EE$2,CP$4,'SPACELOG 6 BP'!$F30:$EE30)+SUMIF('SPACELOG 7 BP'!$F$2:$EE$2,CP$4,'SPACELOG 7 BP'!$F30:$EE30)+SUMIF('SPACELOG 8 BP'!$F$2:$EE$2,CP$4,'SPACELOG 8 BP'!$F30:$EE30)+SUMIF('SPACELOG 9 BP'!$F$2:$EE$2,CP$4,'SPACELOG 9 BP'!$F30:$EE30)+SUMIF('SPACELOG 10 BP'!$F$2:$EE$2,CP$4,'SPACELOG 10 BP'!$F30:$EE30)+SUMIF('SPACELOG 11 BP'!$F$2:$EE$2,CP$4,'SPACELOG 11 BP'!$F30:$EE30)+SUMIF('SPACELOG 12 BP'!$F$2:$EE$2,CP$4,'SPACELOG 12 BP'!$F30:$EE30)</f>
        <v>0</v>
      </c>
      <c r="CQ30" s="13">
        <f>SUMIF('reporting montigny'!$F$2:$EE$2,CQ$4,'reporting montigny'!$F30:$EE30)+SUMIF('reporting boissy'!$F$2:$EE$2,CQ$4,'reporting boissy'!$F30:$EE30)+SUMIF('reporting moussy'!$F$2:$EE$2,CQ$4,'reporting moussy'!$F30:$EE30)+SUMIF('reporting trappes'!$F$2:$EE$2,CQ$4,'reporting trappes'!$F30:$EE30)+SUMIF('SPACELOG 5 BP'!$F$2:$EE$2,CQ$4,'SPACELOG 5 BP'!$F30:$EE30)+SUMIF('SPACELOG 6 BP'!$F$2:$EE$2,CQ$4,'SPACELOG 6 BP'!$F30:$EE30)+SUMIF('SPACELOG 7 BP'!$F$2:$EE$2,CQ$4,'SPACELOG 7 BP'!$F30:$EE30)+SUMIF('SPACELOG 8 BP'!$F$2:$EE$2,CQ$4,'SPACELOG 8 BP'!$F30:$EE30)+SUMIF('SPACELOG 9 BP'!$F$2:$EE$2,CQ$4,'SPACELOG 9 BP'!$F30:$EE30)+SUMIF('SPACELOG 10 BP'!$F$2:$EE$2,CQ$4,'SPACELOG 10 BP'!$F30:$EE30)+SUMIF('SPACELOG 11 BP'!$F$2:$EE$2,CQ$4,'SPACELOG 11 BP'!$F30:$EE30)+SUMIF('SPACELOG 12 BP'!$F$2:$EE$2,CQ$4,'SPACELOG 12 BP'!$F30:$EE30)</f>
        <v>0</v>
      </c>
      <c r="CR30" s="14">
        <f t="shared" si="15"/>
        <v>0</v>
      </c>
      <c r="CS30" s="13">
        <f>SUMIF('reporting montigny'!$F$2:$EE$2,CS$4,'reporting montigny'!$F30:$EE30)+SUMIF('reporting boissy'!$F$2:$EE$2,CS$4,'reporting boissy'!$F30:$EE30)+SUMIF('reporting moussy'!$F$2:$EE$2,CS$4,'reporting moussy'!$F30:$EE30)+SUMIF('reporting trappes'!$F$2:$EE$2,CS$4,'reporting trappes'!$F30:$EE30)+SUMIF('SPACELOG 5 BP'!$F$2:$EE$2,CS$4,'SPACELOG 5 BP'!$F30:$EE30)+SUMIF('SPACELOG 6 BP'!$F$2:$EE$2,CS$4,'SPACELOG 6 BP'!$F30:$EE30)+SUMIF('SPACELOG 7 BP'!$F$2:$EE$2,CS$4,'SPACELOG 7 BP'!$F30:$EE30)+SUMIF('SPACELOG 8 BP'!$F$2:$EE$2,CS$4,'SPACELOG 8 BP'!$F30:$EE30)+SUMIF('SPACELOG 9 BP'!$F$2:$EE$2,CS$4,'SPACELOG 9 BP'!$F30:$EE30)+SUMIF('SPACELOG 10 BP'!$F$2:$EE$2,CS$4,'SPACELOG 10 BP'!$F30:$EE30)+SUMIF('SPACELOG 11 BP'!$F$2:$EE$2,CS$4,'SPACELOG 11 BP'!$F30:$EE30)+SUMIF('SPACELOG 12 BP'!$F$2:$EE$2,CS$4,'SPACELOG 12 BP'!$F30:$EE30)</f>
        <v>0</v>
      </c>
      <c r="CT30" s="13">
        <f>SUMIF('reporting montigny'!$F$2:$EE$2,CT$4,'reporting montigny'!$F30:$EE30)+SUMIF('reporting boissy'!$F$2:$EE$2,CT$4,'reporting boissy'!$F30:$EE30)+SUMIF('reporting moussy'!$F$2:$EE$2,CT$4,'reporting moussy'!$F30:$EE30)+SUMIF('reporting trappes'!$F$2:$EE$2,CT$4,'reporting trappes'!$F30:$EE30)+SUMIF('SPACELOG 5 BP'!$F$2:$EE$2,CT$4,'SPACELOG 5 BP'!$F30:$EE30)+SUMIF('SPACELOG 6 BP'!$F$2:$EE$2,CT$4,'SPACELOG 6 BP'!$F30:$EE30)+SUMIF('SPACELOG 7 BP'!$F$2:$EE$2,CT$4,'SPACELOG 7 BP'!$F30:$EE30)+SUMIF('SPACELOG 8 BP'!$F$2:$EE$2,CT$4,'SPACELOG 8 BP'!$F30:$EE30)+SUMIF('SPACELOG 9 BP'!$F$2:$EE$2,CT$4,'SPACELOG 9 BP'!$F30:$EE30)+SUMIF('SPACELOG 10 BP'!$F$2:$EE$2,CT$4,'SPACELOG 10 BP'!$F30:$EE30)+SUMIF('SPACELOG 11 BP'!$F$2:$EE$2,CT$4,'SPACELOG 11 BP'!$F30:$EE30)+SUMIF('SPACELOG 12 BP'!$F$2:$EE$2,CT$4,'SPACELOG 12 BP'!$F30:$EE30)</f>
        <v>0</v>
      </c>
      <c r="CU30" s="13">
        <f>SUMIF('reporting montigny'!$F$2:$EE$2,CU$4,'reporting montigny'!$F30:$EE30)+SUMIF('reporting boissy'!$F$2:$EE$2,CU$4,'reporting boissy'!$F30:$EE30)+SUMIF('reporting moussy'!$F$2:$EE$2,CU$4,'reporting moussy'!$F30:$EE30)+SUMIF('reporting trappes'!$F$2:$EE$2,CU$4,'reporting trappes'!$F30:$EE30)+SUMIF('SPACELOG 5 BP'!$F$2:$EE$2,CU$4,'SPACELOG 5 BP'!$F30:$EE30)+SUMIF('SPACELOG 6 BP'!$F$2:$EE$2,CU$4,'SPACELOG 6 BP'!$F30:$EE30)+SUMIF('SPACELOG 7 BP'!$F$2:$EE$2,CU$4,'SPACELOG 7 BP'!$F30:$EE30)+SUMIF('SPACELOG 8 BP'!$F$2:$EE$2,CU$4,'SPACELOG 8 BP'!$F30:$EE30)+SUMIF('SPACELOG 9 BP'!$F$2:$EE$2,CU$4,'SPACELOG 9 BP'!$F30:$EE30)+SUMIF('SPACELOG 10 BP'!$F$2:$EE$2,CU$4,'SPACELOG 10 BP'!$F30:$EE30)+SUMIF('SPACELOG 11 BP'!$F$2:$EE$2,CU$4,'SPACELOG 11 BP'!$F30:$EE30)+SUMIF('SPACELOG 12 BP'!$F$2:$EE$2,CU$4,'SPACELOG 12 BP'!$F30:$EE30)</f>
        <v>0</v>
      </c>
      <c r="CV30" s="13">
        <f>SUMIF('reporting montigny'!$F$2:$EE$2,CV$4,'reporting montigny'!$F30:$EE30)+SUMIF('reporting boissy'!$F$2:$EE$2,CV$4,'reporting boissy'!$F30:$EE30)+SUMIF('reporting moussy'!$F$2:$EE$2,CV$4,'reporting moussy'!$F30:$EE30)+SUMIF('reporting trappes'!$F$2:$EE$2,CV$4,'reporting trappes'!$F30:$EE30)+SUMIF('SPACELOG 5 BP'!$F$2:$EE$2,CV$4,'SPACELOG 5 BP'!$F30:$EE30)+SUMIF('SPACELOG 6 BP'!$F$2:$EE$2,CV$4,'SPACELOG 6 BP'!$F30:$EE30)+SUMIF('SPACELOG 7 BP'!$F$2:$EE$2,CV$4,'SPACELOG 7 BP'!$F30:$EE30)+SUMIF('SPACELOG 8 BP'!$F$2:$EE$2,CV$4,'SPACELOG 8 BP'!$F30:$EE30)+SUMIF('SPACELOG 9 BP'!$F$2:$EE$2,CV$4,'SPACELOG 9 BP'!$F30:$EE30)+SUMIF('SPACELOG 10 BP'!$F$2:$EE$2,CV$4,'SPACELOG 10 BP'!$F30:$EE30)+SUMIF('SPACELOG 11 BP'!$F$2:$EE$2,CV$4,'SPACELOG 11 BP'!$F30:$EE30)+SUMIF('SPACELOG 12 BP'!$F$2:$EE$2,CV$4,'SPACELOG 12 BP'!$F30:$EE30)</f>
        <v>0</v>
      </c>
      <c r="CW30" s="13">
        <f>SUMIF('reporting montigny'!$F$2:$EE$2,CW$4,'reporting montigny'!$F30:$EE30)+SUMIF('reporting boissy'!$F$2:$EE$2,CW$4,'reporting boissy'!$F30:$EE30)+SUMIF('reporting moussy'!$F$2:$EE$2,CW$4,'reporting moussy'!$F30:$EE30)+SUMIF('reporting trappes'!$F$2:$EE$2,CW$4,'reporting trappes'!$F30:$EE30)+SUMIF('SPACELOG 5 BP'!$F$2:$EE$2,CW$4,'SPACELOG 5 BP'!$F30:$EE30)+SUMIF('SPACELOG 6 BP'!$F$2:$EE$2,CW$4,'SPACELOG 6 BP'!$F30:$EE30)+SUMIF('SPACELOG 7 BP'!$F$2:$EE$2,CW$4,'SPACELOG 7 BP'!$F30:$EE30)+SUMIF('SPACELOG 8 BP'!$F$2:$EE$2,CW$4,'SPACELOG 8 BP'!$F30:$EE30)+SUMIF('SPACELOG 9 BP'!$F$2:$EE$2,CW$4,'SPACELOG 9 BP'!$F30:$EE30)+SUMIF('SPACELOG 10 BP'!$F$2:$EE$2,CW$4,'SPACELOG 10 BP'!$F30:$EE30)+SUMIF('SPACELOG 11 BP'!$F$2:$EE$2,CW$4,'SPACELOG 11 BP'!$F30:$EE30)+SUMIF('SPACELOG 12 BP'!$F$2:$EE$2,CW$4,'SPACELOG 12 BP'!$F30:$EE30)</f>
        <v>0</v>
      </c>
      <c r="CX30" s="13">
        <f>SUMIF('reporting montigny'!$F$2:$EE$2,CX$4,'reporting montigny'!$F30:$EE30)+SUMIF('reporting boissy'!$F$2:$EE$2,CX$4,'reporting boissy'!$F30:$EE30)+SUMIF('reporting moussy'!$F$2:$EE$2,CX$4,'reporting moussy'!$F30:$EE30)+SUMIF('reporting trappes'!$F$2:$EE$2,CX$4,'reporting trappes'!$F30:$EE30)+SUMIF('SPACELOG 5 BP'!$F$2:$EE$2,CX$4,'SPACELOG 5 BP'!$F30:$EE30)+SUMIF('SPACELOG 6 BP'!$F$2:$EE$2,CX$4,'SPACELOG 6 BP'!$F30:$EE30)+SUMIF('SPACELOG 7 BP'!$F$2:$EE$2,CX$4,'SPACELOG 7 BP'!$F30:$EE30)+SUMIF('SPACELOG 8 BP'!$F$2:$EE$2,CX$4,'SPACELOG 8 BP'!$F30:$EE30)+SUMIF('SPACELOG 9 BP'!$F$2:$EE$2,CX$4,'SPACELOG 9 BP'!$F30:$EE30)+SUMIF('SPACELOG 10 BP'!$F$2:$EE$2,CX$4,'SPACELOG 10 BP'!$F30:$EE30)+SUMIF('SPACELOG 11 BP'!$F$2:$EE$2,CX$4,'SPACELOG 11 BP'!$F30:$EE30)+SUMIF('SPACELOG 12 BP'!$F$2:$EE$2,CX$4,'SPACELOG 12 BP'!$F30:$EE30)</f>
        <v>0</v>
      </c>
      <c r="CY30" s="13">
        <f>SUMIF('reporting montigny'!$F$2:$EE$2,CY$4,'reporting montigny'!$F30:$EE30)+SUMIF('reporting boissy'!$F$2:$EE$2,CY$4,'reporting boissy'!$F30:$EE30)+SUMIF('reporting moussy'!$F$2:$EE$2,CY$4,'reporting moussy'!$F30:$EE30)+SUMIF('reporting trappes'!$F$2:$EE$2,CY$4,'reporting trappes'!$F30:$EE30)+SUMIF('SPACELOG 5 BP'!$F$2:$EE$2,CY$4,'SPACELOG 5 BP'!$F30:$EE30)+SUMIF('SPACELOG 6 BP'!$F$2:$EE$2,CY$4,'SPACELOG 6 BP'!$F30:$EE30)+SUMIF('SPACELOG 7 BP'!$F$2:$EE$2,CY$4,'SPACELOG 7 BP'!$F30:$EE30)+SUMIF('SPACELOG 8 BP'!$F$2:$EE$2,CY$4,'SPACELOG 8 BP'!$F30:$EE30)+SUMIF('SPACELOG 9 BP'!$F$2:$EE$2,CY$4,'SPACELOG 9 BP'!$F30:$EE30)+SUMIF('SPACELOG 10 BP'!$F$2:$EE$2,CY$4,'SPACELOG 10 BP'!$F30:$EE30)+SUMIF('SPACELOG 11 BP'!$F$2:$EE$2,CY$4,'SPACELOG 11 BP'!$F30:$EE30)+SUMIF('SPACELOG 12 BP'!$F$2:$EE$2,CY$4,'SPACELOG 12 BP'!$F30:$EE30)</f>
        <v>0</v>
      </c>
      <c r="CZ30" s="13">
        <f>SUMIF('reporting montigny'!$F$2:$EE$2,CZ$4,'reporting montigny'!$F30:$EE30)+SUMIF('reporting boissy'!$F$2:$EE$2,CZ$4,'reporting boissy'!$F30:$EE30)+SUMIF('reporting moussy'!$F$2:$EE$2,CZ$4,'reporting moussy'!$F30:$EE30)+SUMIF('reporting trappes'!$F$2:$EE$2,CZ$4,'reporting trappes'!$F30:$EE30)+SUMIF('SPACELOG 5 BP'!$F$2:$EE$2,CZ$4,'SPACELOG 5 BP'!$F30:$EE30)+SUMIF('SPACELOG 6 BP'!$F$2:$EE$2,CZ$4,'SPACELOG 6 BP'!$F30:$EE30)+SUMIF('SPACELOG 7 BP'!$F$2:$EE$2,CZ$4,'SPACELOG 7 BP'!$F30:$EE30)+SUMIF('SPACELOG 8 BP'!$F$2:$EE$2,CZ$4,'SPACELOG 8 BP'!$F30:$EE30)+SUMIF('SPACELOG 9 BP'!$F$2:$EE$2,CZ$4,'SPACELOG 9 BP'!$F30:$EE30)+SUMIF('SPACELOG 10 BP'!$F$2:$EE$2,CZ$4,'SPACELOG 10 BP'!$F30:$EE30)+SUMIF('SPACELOG 11 BP'!$F$2:$EE$2,CZ$4,'SPACELOG 11 BP'!$F30:$EE30)+SUMIF('SPACELOG 12 BP'!$F$2:$EE$2,CZ$4,'SPACELOG 12 BP'!$F30:$EE30)</f>
        <v>0</v>
      </c>
      <c r="DA30" s="13">
        <f>SUMIF('reporting montigny'!$F$2:$EE$2,DA$4,'reporting montigny'!$F30:$EE30)+SUMIF('reporting boissy'!$F$2:$EE$2,DA$4,'reporting boissy'!$F30:$EE30)+SUMIF('reporting moussy'!$F$2:$EE$2,DA$4,'reporting moussy'!$F30:$EE30)+SUMIF('reporting trappes'!$F$2:$EE$2,DA$4,'reporting trappes'!$F30:$EE30)+SUMIF('SPACELOG 5 BP'!$F$2:$EE$2,DA$4,'SPACELOG 5 BP'!$F30:$EE30)+SUMIF('SPACELOG 6 BP'!$F$2:$EE$2,DA$4,'SPACELOG 6 BP'!$F30:$EE30)+SUMIF('SPACELOG 7 BP'!$F$2:$EE$2,DA$4,'SPACELOG 7 BP'!$F30:$EE30)+SUMIF('SPACELOG 8 BP'!$F$2:$EE$2,DA$4,'SPACELOG 8 BP'!$F30:$EE30)+SUMIF('SPACELOG 9 BP'!$F$2:$EE$2,DA$4,'SPACELOG 9 BP'!$F30:$EE30)+SUMIF('SPACELOG 10 BP'!$F$2:$EE$2,DA$4,'SPACELOG 10 BP'!$F30:$EE30)+SUMIF('SPACELOG 11 BP'!$F$2:$EE$2,DA$4,'SPACELOG 11 BP'!$F30:$EE30)+SUMIF('SPACELOG 12 BP'!$F$2:$EE$2,DA$4,'SPACELOG 12 BP'!$F30:$EE30)</f>
        <v>0</v>
      </c>
      <c r="DB30" s="13">
        <f>SUMIF('reporting montigny'!$F$2:$EE$2,DB$4,'reporting montigny'!$F30:$EE30)+SUMIF('reporting boissy'!$F$2:$EE$2,DB$4,'reporting boissy'!$F30:$EE30)+SUMIF('reporting moussy'!$F$2:$EE$2,DB$4,'reporting moussy'!$F30:$EE30)+SUMIF('reporting trappes'!$F$2:$EE$2,DB$4,'reporting trappes'!$F30:$EE30)+SUMIF('SPACELOG 5 BP'!$F$2:$EE$2,DB$4,'SPACELOG 5 BP'!$F30:$EE30)+SUMIF('SPACELOG 6 BP'!$F$2:$EE$2,DB$4,'SPACELOG 6 BP'!$F30:$EE30)+SUMIF('SPACELOG 7 BP'!$F$2:$EE$2,DB$4,'SPACELOG 7 BP'!$F30:$EE30)+SUMIF('SPACELOG 8 BP'!$F$2:$EE$2,DB$4,'SPACELOG 8 BP'!$F30:$EE30)+SUMIF('SPACELOG 9 BP'!$F$2:$EE$2,DB$4,'SPACELOG 9 BP'!$F30:$EE30)+SUMIF('SPACELOG 10 BP'!$F$2:$EE$2,DB$4,'SPACELOG 10 BP'!$F30:$EE30)+SUMIF('SPACELOG 11 BP'!$F$2:$EE$2,DB$4,'SPACELOG 11 BP'!$F30:$EE30)+SUMIF('SPACELOG 12 BP'!$F$2:$EE$2,DB$4,'SPACELOG 12 BP'!$F30:$EE30)</f>
        <v>0</v>
      </c>
      <c r="DC30" s="13">
        <f>SUMIF('reporting montigny'!$F$2:$EE$2,DC$4,'reporting montigny'!$F30:$EE30)+SUMIF('reporting boissy'!$F$2:$EE$2,DC$4,'reporting boissy'!$F30:$EE30)+SUMIF('reporting moussy'!$F$2:$EE$2,DC$4,'reporting moussy'!$F30:$EE30)+SUMIF('reporting trappes'!$F$2:$EE$2,DC$4,'reporting trappes'!$F30:$EE30)+SUMIF('SPACELOG 5 BP'!$F$2:$EE$2,DC$4,'SPACELOG 5 BP'!$F30:$EE30)+SUMIF('SPACELOG 6 BP'!$F$2:$EE$2,DC$4,'SPACELOG 6 BP'!$F30:$EE30)+SUMIF('SPACELOG 7 BP'!$F$2:$EE$2,DC$4,'SPACELOG 7 BP'!$F30:$EE30)+SUMIF('SPACELOG 8 BP'!$F$2:$EE$2,DC$4,'SPACELOG 8 BP'!$F30:$EE30)+SUMIF('SPACELOG 9 BP'!$F$2:$EE$2,DC$4,'SPACELOG 9 BP'!$F30:$EE30)+SUMIF('SPACELOG 10 BP'!$F$2:$EE$2,DC$4,'SPACELOG 10 BP'!$F30:$EE30)+SUMIF('SPACELOG 11 BP'!$F$2:$EE$2,DC$4,'SPACELOG 11 BP'!$F30:$EE30)+SUMIF('SPACELOG 12 BP'!$F$2:$EE$2,DC$4,'SPACELOG 12 BP'!$F30:$EE30)</f>
        <v>0</v>
      </c>
      <c r="DD30" s="13">
        <f>SUMIF('reporting montigny'!$F$2:$EE$2,DD$4,'reporting montigny'!$F30:$EE30)+SUMIF('reporting boissy'!$F$2:$EE$2,DD$4,'reporting boissy'!$F30:$EE30)+SUMIF('reporting moussy'!$F$2:$EE$2,DD$4,'reporting moussy'!$F30:$EE30)+SUMIF('reporting trappes'!$F$2:$EE$2,DD$4,'reporting trappes'!$F30:$EE30)+SUMIF('SPACELOG 5 BP'!$F$2:$EE$2,DD$4,'SPACELOG 5 BP'!$F30:$EE30)+SUMIF('SPACELOG 6 BP'!$F$2:$EE$2,DD$4,'SPACELOG 6 BP'!$F30:$EE30)+SUMIF('SPACELOG 7 BP'!$F$2:$EE$2,DD$4,'SPACELOG 7 BP'!$F30:$EE30)+SUMIF('SPACELOG 8 BP'!$F$2:$EE$2,DD$4,'SPACELOG 8 BP'!$F30:$EE30)+SUMIF('SPACELOG 9 BP'!$F$2:$EE$2,DD$4,'SPACELOG 9 BP'!$F30:$EE30)+SUMIF('SPACELOG 10 BP'!$F$2:$EE$2,DD$4,'SPACELOG 10 BP'!$F30:$EE30)+SUMIF('SPACELOG 11 BP'!$F$2:$EE$2,DD$4,'SPACELOG 11 BP'!$F30:$EE30)+SUMIF('SPACELOG 12 BP'!$F$2:$EE$2,DD$4,'SPACELOG 12 BP'!$F30:$EE30)</f>
        <v>0</v>
      </c>
      <c r="DE30" s="14">
        <f t="shared" si="16"/>
        <v>0</v>
      </c>
      <c r="DF30" s="13">
        <f>SUMIF('reporting montigny'!$F$2:$EE$2,DF$4,'reporting montigny'!$F30:$EE30)+SUMIF('reporting boissy'!$F$2:$EE$2,DF$4,'reporting boissy'!$F30:$EE30)+SUMIF('reporting moussy'!$F$2:$EE$2,DF$4,'reporting moussy'!$F30:$EE30)+SUMIF('reporting trappes'!$F$2:$EE$2,DF$4,'reporting trappes'!$F30:$EE30)+SUMIF('SPACELOG 5 BP'!$F$2:$EE$2,DF$4,'SPACELOG 5 BP'!$F30:$EE30)+SUMIF('SPACELOG 6 BP'!$F$2:$EE$2,DF$4,'SPACELOG 6 BP'!$F30:$EE30)+SUMIF('SPACELOG 7 BP'!$F$2:$EE$2,DF$4,'SPACELOG 7 BP'!$F30:$EE30)+SUMIF('SPACELOG 8 BP'!$F$2:$EE$2,DF$4,'SPACELOG 8 BP'!$F30:$EE30)+SUMIF('SPACELOG 9 BP'!$F$2:$EE$2,DF$4,'SPACELOG 9 BP'!$F30:$EE30)+SUMIF('SPACELOG 10 BP'!$F$2:$EE$2,DF$4,'SPACELOG 10 BP'!$F30:$EE30)+SUMIF('SPACELOG 11 BP'!$F$2:$EE$2,DF$4,'SPACELOG 11 BP'!$F30:$EE30)+SUMIF('SPACELOG 12 BP'!$F$2:$EE$2,DF$4,'SPACELOG 12 BP'!$F30:$EE30)</f>
        <v>0</v>
      </c>
      <c r="DG30" s="13">
        <f>SUMIF('reporting montigny'!$F$2:$EE$2,DG$4,'reporting montigny'!$F30:$EE30)+SUMIF('reporting boissy'!$F$2:$EE$2,DG$4,'reporting boissy'!$F30:$EE30)+SUMIF('reporting moussy'!$F$2:$EE$2,DG$4,'reporting moussy'!$F30:$EE30)+SUMIF('reporting trappes'!$F$2:$EE$2,DG$4,'reporting trappes'!$F30:$EE30)+SUMIF('SPACELOG 5 BP'!$F$2:$EE$2,DG$4,'SPACELOG 5 BP'!$F30:$EE30)+SUMIF('SPACELOG 6 BP'!$F$2:$EE$2,DG$4,'SPACELOG 6 BP'!$F30:$EE30)+SUMIF('SPACELOG 7 BP'!$F$2:$EE$2,DG$4,'SPACELOG 7 BP'!$F30:$EE30)+SUMIF('SPACELOG 8 BP'!$F$2:$EE$2,DG$4,'SPACELOG 8 BP'!$F30:$EE30)+SUMIF('SPACELOG 9 BP'!$F$2:$EE$2,DG$4,'SPACELOG 9 BP'!$F30:$EE30)+SUMIF('SPACELOG 10 BP'!$F$2:$EE$2,DG$4,'SPACELOG 10 BP'!$F30:$EE30)+SUMIF('SPACELOG 11 BP'!$F$2:$EE$2,DG$4,'SPACELOG 11 BP'!$F30:$EE30)+SUMIF('SPACELOG 12 BP'!$F$2:$EE$2,DG$4,'SPACELOG 12 BP'!$F30:$EE30)</f>
        <v>0</v>
      </c>
      <c r="DH30" s="13">
        <f>SUMIF('reporting montigny'!$F$2:$EE$2,DH$4,'reporting montigny'!$F30:$EE30)+SUMIF('reporting boissy'!$F$2:$EE$2,DH$4,'reporting boissy'!$F30:$EE30)+SUMIF('reporting moussy'!$F$2:$EE$2,DH$4,'reporting moussy'!$F30:$EE30)+SUMIF('reporting trappes'!$F$2:$EE$2,DH$4,'reporting trappes'!$F30:$EE30)+SUMIF('SPACELOG 5 BP'!$F$2:$EE$2,DH$4,'SPACELOG 5 BP'!$F30:$EE30)+SUMIF('SPACELOG 6 BP'!$F$2:$EE$2,DH$4,'SPACELOG 6 BP'!$F30:$EE30)+SUMIF('SPACELOG 7 BP'!$F$2:$EE$2,DH$4,'SPACELOG 7 BP'!$F30:$EE30)+SUMIF('SPACELOG 8 BP'!$F$2:$EE$2,DH$4,'SPACELOG 8 BP'!$F30:$EE30)+SUMIF('SPACELOG 9 BP'!$F$2:$EE$2,DH$4,'SPACELOG 9 BP'!$F30:$EE30)+SUMIF('SPACELOG 10 BP'!$F$2:$EE$2,DH$4,'SPACELOG 10 BP'!$F30:$EE30)+SUMIF('SPACELOG 11 BP'!$F$2:$EE$2,DH$4,'SPACELOG 11 BP'!$F30:$EE30)+SUMIF('SPACELOG 12 BP'!$F$2:$EE$2,DH$4,'SPACELOG 12 BP'!$F30:$EE30)</f>
        <v>0</v>
      </c>
      <c r="DI30" s="13">
        <f>SUMIF('reporting montigny'!$F$2:$EE$2,DI$4,'reporting montigny'!$F30:$EE30)+SUMIF('reporting boissy'!$F$2:$EE$2,DI$4,'reporting boissy'!$F30:$EE30)+SUMIF('reporting moussy'!$F$2:$EE$2,DI$4,'reporting moussy'!$F30:$EE30)+SUMIF('reporting trappes'!$F$2:$EE$2,DI$4,'reporting trappes'!$F30:$EE30)+SUMIF('SPACELOG 5 BP'!$F$2:$EE$2,DI$4,'SPACELOG 5 BP'!$F30:$EE30)+SUMIF('SPACELOG 6 BP'!$F$2:$EE$2,DI$4,'SPACELOG 6 BP'!$F30:$EE30)+SUMIF('SPACELOG 7 BP'!$F$2:$EE$2,DI$4,'SPACELOG 7 BP'!$F30:$EE30)+SUMIF('SPACELOG 8 BP'!$F$2:$EE$2,DI$4,'SPACELOG 8 BP'!$F30:$EE30)+SUMIF('SPACELOG 9 BP'!$F$2:$EE$2,DI$4,'SPACELOG 9 BP'!$F30:$EE30)+SUMIF('SPACELOG 10 BP'!$F$2:$EE$2,DI$4,'SPACELOG 10 BP'!$F30:$EE30)+SUMIF('SPACELOG 11 BP'!$F$2:$EE$2,DI$4,'SPACELOG 11 BP'!$F30:$EE30)+SUMIF('SPACELOG 12 BP'!$F$2:$EE$2,DI$4,'SPACELOG 12 BP'!$F30:$EE30)</f>
        <v>0</v>
      </c>
      <c r="DJ30" s="13">
        <f>SUMIF('reporting montigny'!$F$2:$EE$2,DJ$4,'reporting montigny'!$F30:$EE30)+SUMIF('reporting boissy'!$F$2:$EE$2,DJ$4,'reporting boissy'!$F30:$EE30)+SUMIF('reporting moussy'!$F$2:$EE$2,DJ$4,'reporting moussy'!$F30:$EE30)+SUMIF('reporting trappes'!$F$2:$EE$2,DJ$4,'reporting trappes'!$F30:$EE30)+SUMIF('SPACELOG 5 BP'!$F$2:$EE$2,DJ$4,'SPACELOG 5 BP'!$F30:$EE30)+SUMIF('SPACELOG 6 BP'!$F$2:$EE$2,DJ$4,'SPACELOG 6 BP'!$F30:$EE30)+SUMIF('SPACELOG 7 BP'!$F$2:$EE$2,DJ$4,'SPACELOG 7 BP'!$F30:$EE30)+SUMIF('SPACELOG 8 BP'!$F$2:$EE$2,DJ$4,'SPACELOG 8 BP'!$F30:$EE30)+SUMIF('SPACELOG 9 BP'!$F$2:$EE$2,DJ$4,'SPACELOG 9 BP'!$F30:$EE30)+SUMIF('SPACELOG 10 BP'!$F$2:$EE$2,DJ$4,'SPACELOG 10 BP'!$F30:$EE30)+SUMIF('SPACELOG 11 BP'!$F$2:$EE$2,DJ$4,'SPACELOG 11 BP'!$F30:$EE30)+SUMIF('SPACELOG 12 BP'!$F$2:$EE$2,DJ$4,'SPACELOG 12 BP'!$F30:$EE30)</f>
        <v>0</v>
      </c>
      <c r="DK30" s="13">
        <f>SUMIF('reporting montigny'!$F$2:$EE$2,DK$4,'reporting montigny'!$F30:$EE30)+SUMIF('reporting boissy'!$F$2:$EE$2,DK$4,'reporting boissy'!$F30:$EE30)+SUMIF('reporting moussy'!$F$2:$EE$2,DK$4,'reporting moussy'!$F30:$EE30)+SUMIF('reporting trappes'!$F$2:$EE$2,DK$4,'reporting trappes'!$F30:$EE30)+SUMIF('SPACELOG 5 BP'!$F$2:$EE$2,DK$4,'SPACELOG 5 BP'!$F30:$EE30)+SUMIF('SPACELOG 6 BP'!$F$2:$EE$2,DK$4,'SPACELOG 6 BP'!$F30:$EE30)+SUMIF('SPACELOG 7 BP'!$F$2:$EE$2,DK$4,'SPACELOG 7 BP'!$F30:$EE30)+SUMIF('SPACELOG 8 BP'!$F$2:$EE$2,DK$4,'SPACELOG 8 BP'!$F30:$EE30)+SUMIF('SPACELOG 9 BP'!$F$2:$EE$2,DK$4,'SPACELOG 9 BP'!$F30:$EE30)+SUMIF('SPACELOG 10 BP'!$F$2:$EE$2,DK$4,'SPACELOG 10 BP'!$F30:$EE30)+SUMIF('SPACELOG 11 BP'!$F$2:$EE$2,DK$4,'SPACELOG 11 BP'!$F30:$EE30)+SUMIF('SPACELOG 12 BP'!$F$2:$EE$2,DK$4,'SPACELOG 12 BP'!$F30:$EE30)</f>
        <v>0</v>
      </c>
      <c r="DL30" s="13">
        <f>SUMIF('reporting montigny'!$F$2:$EE$2,DL$4,'reporting montigny'!$F30:$EE30)+SUMIF('reporting boissy'!$F$2:$EE$2,DL$4,'reporting boissy'!$F30:$EE30)+SUMIF('reporting moussy'!$F$2:$EE$2,DL$4,'reporting moussy'!$F30:$EE30)+SUMIF('reporting trappes'!$F$2:$EE$2,DL$4,'reporting trappes'!$F30:$EE30)+SUMIF('SPACELOG 5 BP'!$F$2:$EE$2,DL$4,'SPACELOG 5 BP'!$F30:$EE30)+SUMIF('SPACELOG 6 BP'!$F$2:$EE$2,DL$4,'SPACELOG 6 BP'!$F30:$EE30)+SUMIF('SPACELOG 7 BP'!$F$2:$EE$2,DL$4,'SPACELOG 7 BP'!$F30:$EE30)+SUMIF('SPACELOG 8 BP'!$F$2:$EE$2,DL$4,'SPACELOG 8 BP'!$F30:$EE30)+SUMIF('SPACELOG 9 BP'!$F$2:$EE$2,DL$4,'SPACELOG 9 BP'!$F30:$EE30)+SUMIF('SPACELOG 10 BP'!$F$2:$EE$2,DL$4,'SPACELOG 10 BP'!$F30:$EE30)+SUMIF('SPACELOG 11 BP'!$F$2:$EE$2,DL$4,'SPACELOG 11 BP'!$F30:$EE30)+SUMIF('SPACELOG 12 BP'!$F$2:$EE$2,DL$4,'SPACELOG 12 BP'!$F30:$EE30)</f>
        <v>0</v>
      </c>
      <c r="DM30" s="13">
        <f>SUMIF('reporting montigny'!$F$2:$EE$2,DM$4,'reporting montigny'!$F30:$EE30)+SUMIF('reporting boissy'!$F$2:$EE$2,DM$4,'reporting boissy'!$F30:$EE30)+SUMIF('reporting moussy'!$F$2:$EE$2,DM$4,'reporting moussy'!$F30:$EE30)+SUMIF('reporting trappes'!$F$2:$EE$2,DM$4,'reporting trappes'!$F30:$EE30)+SUMIF('SPACELOG 5 BP'!$F$2:$EE$2,DM$4,'SPACELOG 5 BP'!$F30:$EE30)+SUMIF('SPACELOG 6 BP'!$F$2:$EE$2,DM$4,'SPACELOG 6 BP'!$F30:$EE30)+SUMIF('SPACELOG 7 BP'!$F$2:$EE$2,DM$4,'SPACELOG 7 BP'!$F30:$EE30)+SUMIF('SPACELOG 8 BP'!$F$2:$EE$2,DM$4,'SPACELOG 8 BP'!$F30:$EE30)+SUMIF('SPACELOG 9 BP'!$F$2:$EE$2,DM$4,'SPACELOG 9 BP'!$F30:$EE30)+SUMIF('SPACELOG 10 BP'!$F$2:$EE$2,DM$4,'SPACELOG 10 BP'!$F30:$EE30)+SUMIF('SPACELOG 11 BP'!$F$2:$EE$2,DM$4,'SPACELOG 11 BP'!$F30:$EE30)+SUMIF('SPACELOG 12 BP'!$F$2:$EE$2,DM$4,'SPACELOG 12 BP'!$F30:$EE30)</f>
        <v>0</v>
      </c>
      <c r="DN30" s="13">
        <f>SUMIF('reporting montigny'!$F$2:$EE$2,DN$4,'reporting montigny'!$F30:$EE30)+SUMIF('reporting boissy'!$F$2:$EE$2,DN$4,'reporting boissy'!$F30:$EE30)+SUMIF('reporting moussy'!$F$2:$EE$2,DN$4,'reporting moussy'!$F30:$EE30)+SUMIF('reporting trappes'!$F$2:$EE$2,DN$4,'reporting trappes'!$F30:$EE30)+SUMIF('SPACELOG 5 BP'!$F$2:$EE$2,DN$4,'SPACELOG 5 BP'!$F30:$EE30)+SUMIF('SPACELOG 6 BP'!$F$2:$EE$2,DN$4,'SPACELOG 6 BP'!$F30:$EE30)+SUMIF('SPACELOG 7 BP'!$F$2:$EE$2,DN$4,'SPACELOG 7 BP'!$F30:$EE30)+SUMIF('SPACELOG 8 BP'!$F$2:$EE$2,DN$4,'SPACELOG 8 BP'!$F30:$EE30)+SUMIF('SPACELOG 9 BP'!$F$2:$EE$2,DN$4,'SPACELOG 9 BP'!$F30:$EE30)+SUMIF('SPACELOG 10 BP'!$F$2:$EE$2,DN$4,'SPACELOG 10 BP'!$F30:$EE30)+SUMIF('SPACELOG 11 BP'!$F$2:$EE$2,DN$4,'SPACELOG 11 BP'!$F30:$EE30)+SUMIF('SPACELOG 12 BP'!$F$2:$EE$2,DN$4,'SPACELOG 12 BP'!$F30:$EE30)</f>
        <v>0</v>
      </c>
      <c r="DO30" s="13">
        <f>SUMIF('reporting montigny'!$F$2:$EE$2,DO$4,'reporting montigny'!$F30:$EE30)+SUMIF('reporting boissy'!$F$2:$EE$2,DO$4,'reporting boissy'!$F30:$EE30)+SUMIF('reporting moussy'!$F$2:$EE$2,DO$4,'reporting moussy'!$F30:$EE30)+SUMIF('reporting trappes'!$F$2:$EE$2,DO$4,'reporting trappes'!$F30:$EE30)+SUMIF('SPACELOG 5 BP'!$F$2:$EE$2,DO$4,'SPACELOG 5 BP'!$F30:$EE30)+SUMIF('SPACELOG 6 BP'!$F$2:$EE$2,DO$4,'SPACELOG 6 BP'!$F30:$EE30)+SUMIF('SPACELOG 7 BP'!$F$2:$EE$2,DO$4,'SPACELOG 7 BP'!$F30:$EE30)+SUMIF('SPACELOG 8 BP'!$F$2:$EE$2,DO$4,'SPACELOG 8 BP'!$F30:$EE30)+SUMIF('SPACELOG 9 BP'!$F$2:$EE$2,DO$4,'SPACELOG 9 BP'!$F30:$EE30)+SUMIF('SPACELOG 10 BP'!$F$2:$EE$2,DO$4,'SPACELOG 10 BP'!$F30:$EE30)+SUMIF('SPACELOG 11 BP'!$F$2:$EE$2,DO$4,'SPACELOG 11 BP'!$F30:$EE30)+SUMIF('SPACELOG 12 BP'!$F$2:$EE$2,DO$4,'SPACELOG 12 BP'!$F30:$EE30)</f>
        <v>0</v>
      </c>
      <c r="DP30" s="13">
        <f>SUMIF('reporting montigny'!$F$2:$EE$2,DP$4,'reporting montigny'!$F30:$EE30)+SUMIF('reporting boissy'!$F$2:$EE$2,DP$4,'reporting boissy'!$F30:$EE30)+SUMIF('reporting moussy'!$F$2:$EE$2,DP$4,'reporting moussy'!$F30:$EE30)+SUMIF('reporting trappes'!$F$2:$EE$2,DP$4,'reporting trappes'!$F30:$EE30)+SUMIF('SPACELOG 5 BP'!$F$2:$EE$2,DP$4,'SPACELOG 5 BP'!$F30:$EE30)+SUMIF('SPACELOG 6 BP'!$F$2:$EE$2,DP$4,'SPACELOG 6 BP'!$F30:$EE30)+SUMIF('SPACELOG 7 BP'!$F$2:$EE$2,DP$4,'SPACELOG 7 BP'!$F30:$EE30)+SUMIF('SPACELOG 8 BP'!$F$2:$EE$2,DP$4,'SPACELOG 8 BP'!$F30:$EE30)+SUMIF('SPACELOG 9 BP'!$F$2:$EE$2,DP$4,'SPACELOG 9 BP'!$F30:$EE30)+SUMIF('SPACELOG 10 BP'!$F$2:$EE$2,DP$4,'SPACELOG 10 BP'!$F30:$EE30)+SUMIF('SPACELOG 11 BP'!$F$2:$EE$2,DP$4,'SPACELOG 11 BP'!$F30:$EE30)+SUMIF('SPACELOG 12 BP'!$F$2:$EE$2,DP$4,'SPACELOG 12 BP'!$F30:$EE30)</f>
        <v>0</v>
      </c>
      <c r="DQ30" s="13">
        <f>SUMIF('reporting montigny'!$F$2:$EE$2,DQ$4,'reporting montigny'!$F30:$EE30)+SUMIF('reporting boissy'!$F$2:$EE$2,DQ$4,'reporting boissy'!$F30:$EE30)+SUMIF('reporting moussy'!$F$2:$EE$2,DQ$4,'reporting moussy'!$F30:$EE30)+SUMIF('reporting trappes'!$F$2:$EE$2,DQ$4,'reporting trappes'!$F30:$EE30)+SUMIF('SPACELOG 5 BP'!$F$2:$EE$2,DQ$4,'SPACELOG 5 BP'!$F30:$EE30)+SUMIF('SPACELOG 6 BP'!$F$2:$EE$2,DQ$4,'SPACELOG 6 BP'!$F30:$EE30)+SUMIF('SPACELOG 7 BP'!$F$2:$EE$2,DQ$4,'SPACELOG 7 BP'!$F30:$EE30)+SUMIF('SPACELOG 8 BP'!$F$2:$EE$2,DQ$4,'SPACELOG 8 BP'!$F30:$EE30)+SUMIF('SPACELOG 9 BP'!$F$2:$EE$2,DQ$4,'SPACELOG 9 BP'!$F30:$EE30)+SUMIF('SPACELOG 10 BP'!$F$2:$EE$2,DQ$4,'SPACELOG 10 BP'!$F30:$EE30)+SUMIF('SPACELOG 11 BP'!$F$2:$EE$2,DQ$4,'SPACELOG 11 BP'!$F30:$EE30)+SUMIF('SPACELOG 12 BP'!$F$2:$EE$2,DQ$4,'SPACELOG 12 BP'!$F30:$EE30)</f>
        <v>0</v>
      </c>
      <c r="DR30" s="14">
        <f t="shared" si="17"/>
        <v>0</v>
      </c>
    </row>
    <row r="31" spans="1:122" x14ac:dyDescent="0.2">
      <c r="E31" s="21" t="s">
        <v>83</v>
      </c>
      <c r="F31" s="13">
        <f>SUMIF('reporting montigny'!$F$2:$EE$2,F$4,'reporting montigny'!$F31:$EE31)+SUMIF('reporting boissy'!$F$2:$EE$2,F$4,'reporting boissy'!$F31:$EE31)+SUMIF('reporting moussy'!$F$2:$EE$2,F$4,'reporting moussy'!$F31:$EE31)+SUMIF('reporting trappes'!$F$2:$EE$2,F$4,'reporting trappes'!$F31:$EE31)+SUMIF('SPACELOG 5 BP'!$F$2:$EE$2,F$4,'SPACELOG 5 BP'!$F31:$EE31)+SUMIF('SPACELOG 6 BP'!$F$2:$EE$2,F$4,'SPACELOG 6 BP'!$F31:$EE31)+SUMIF('SPACELOG 7 BP'!$F$2:$EE$2,F$4,'SPACELOG 7 BP'!$F31:$EE31)+SUMIF('SPACELOG 8 BP'!$F$2:$EE$2,F$4,'SPACELOG 8 BP'!$F31:$EE31)+SUMIF('SPACELOG 9 BP'!$F$2:$EE$2,F$4,'SPACELOG 9 BP'!$F31:$EE31)+SUMIF('SPACELOG 10 BP'!$F$2:$EE$2,F$4,'SPACELOG 10 BP'!$F31:$EE31)+SUMIF('SPACELOG 11 BP'!$F$2:$EE$2,F$4,'SPACELOG 11 BP'!$F31:$EE31)+SUMIF('SPACELOG 12 BP'!$F$2:$EE$2,F$4,'SPACELOG 12 BP'!$F31:$EE31)</f>
        <v>0</v>
      </c>
      <c r="G31" s="13">
        <f>SUMIF('reporting montigny'!$F$2:$EE$2,G$4,'reporting montigny'!$F31:$EE31)+SUMIF('reporting boissy'!$F$2:$EE$2,G$4,'reporting boissy'!$F31:$EE31)+SUMIF('reporting moussy'!$F$2:$EE$2,G$4,'reporting moussy'!$F31:$EE31)+SUMIF('reporting trappes'!$F$2:$EE$2,G$4,'reporting trappes'!$F31:$EE31)+SUMIF('SPACELOG 5 BP'!$F$2:$EE$2,G$4,'SPACELOG 5 BP'!$F31:$EE31)+SUMIF('SPACELOG 6 BP'!$F$2:$EE$2,G$4,'SPACELOG 6 BP'!$F31:$EE31)+SUMIF('SPACELOG 7 BP'!$F$2:$EE$2,G$4,'SPACELOG 7 BP'!$F31:$EE31)+SUMIF('SPACELOG 8 BP'!$F$2:$EE$2,G$4,'SPACELOG 8 BP'!$F31:$EE31)+SUMIF('SPACELOG 9 BP'!$F$2:$EE$2,G$4,'SPACELOG 9 BP'!$F31:$EE31)+SUMIF('SPACELOG 10 BP'!$F$2:$EE$2,G$4,'SPACELOG 10 BP'!$F31:$EE31)+SUMIF('SPACELOG 11 BP'!$F$2:$EE$2,G$4,'SPACELOG 11 BP'!$F31:$EE31)+SUMIF('SPACELOG 12 BP'!$F$2:$EE$2,G$4,'SPACELOG 12 BP'!$F31:$EE31)</f>
        <v>0</v>
      </c>
      <c r="H31" s="13">
        <f>SUMIF('reporting montigny'!$F$2:$EE$2,H$4,'reporting montigny'!$F31:$EE31)+SUMIF('reporting boissy'!$F$2:$EE$2,H$4,'reporting boissy'!$F31:$EE31)+SUMIF('reporting moussy'!$F$2:$EE$2,H$4,'reporting moussy'!$F31:$EE31)+SUMIF('reporting trappes'!$F$2:$EE$2,H$4,'reporting trappes'!$F31:$EE31)+SUMIF('SPACELOG 5 BP'!$F$2:$EE$2,H$4,'SPACELOG 5 BP'!$F31:$EE31)+SUMIF('SPACELOG 6 BP'!$F$2:$EE$2,H$4,'SPACELOG 6 BP'!$F31:$EE31)+SUMIF('SPACELOG 7 BP'!$F$2:$EE$2,H$4,'SPACELOG 7 BP'!$F31:$EE31)+SUMIF('SPACELOG 8 BP'!$F$2:$EE$2,H$4,'SPACELOG 8 BP'!$F31:$EE31)+SUMIF('SPACELOG 9 BP'!$F$2:$EE$2,H$4,'SPACELOG 9 BP'!$F31:$EE31)+SUMIF('SPACELOG 10 BP'!$F$2:$EE$2,H$4,'SPACELOG 10 BP'!$F31:$EE31)+SUMIF('SPACELOG 11 BP'!$F$2:$EE$2,H$4,'SPACELOG 11 BP'!$F31:$EE31)+SUMIF('SPACELOG 12 BP'!$F$2:$EE$2,H$4,'SPACELOG 12 BP'!$F31:$EE31)</f>
        <v>0</v>
      </c>
      <c r="I31" s="13">
        <f>SUMIF('reporting montigny'!$F$2:$EE$2,I$4,'reporting montigny'!$F31:$EE31)+SUMIF('reporting boissy'!$F$2:$EE$2,I$4,'reporting boissy'!$F31:$EE31)+SUMIF('reporting moussy'!$F$2:$EE$2,I$4,'reporting moussy'!$F31:$EE31)+SUMIF('reporting trappes'!$F$2:$EE$2,I$4,'reporting trappes'!$F31:$EE31)+SUMIF('SPACELOG 5 BP'!$F$2:$EE$2,I$4,'SPACELOG 5 BP'!$F31:$EE31)+SUMIF('SPACELOG 6 BP'!$F$2:$EE$2,I$4,'SPACELOG 6 BP'!$F31:$EE31)+SUMIF('SPACELOG 7 BP'!$F$2:$EE$2,I$4,'SPACELOG 7 BP'!$F31:$EE31)+SUMIF('SPACELOG 8 BP'!$F$2:$EE$2,I$4,'SPACELOG 8 BP'!$F31:$EE31)+SUMIF('SPACELOG 9 BP'!$F$2:$EE$2,I$4,'SPACELOG 9 BP'!$F31:$EE31)+SUMIF('SPACELOG 10 BP'!$F$2:$EE$2,I$4,'SPACELOG 10 BP'!$F31:$EE31)+SUMIF('SPACELOG 11 BP'!$F$2:$EE$2,I$4,'SPACELOG 11 BP'!$F31:$EE31)+SUMIF('SPACELOG 12 BP'!$F$2:$EE$2,I$4,'SPACELOG 12 BP'!$F31:$EE31)</f>
        <v>0</v>
      </c>
      <c r="J31" s="13">
        <f>SUMIF('reporting montigny'!$F$2:$EE$2,J$4,'reporting montigny'!$F31:$EE31)+SUMIF('reporting boissy'!$F$2:$EE$2,J$4,'reporting boissy'!$F31:$EE31)+SUMIF('reporting moussy'!$F$2:$EE$2,J$4,'reporting moussy'!$F31:$EE31)+SUMIF('reporting trappes'!$F$2:$EE$2,J$4,'reporting trappes'!$F31:$EE31)+SUMIF('SPACELOG 5 BP'!$F$2:$EE$2,J$4,'SPACELOG 5 BP'!$F31:$EE31)+SUMIF('SPACELOG 6 BP'!$F$2:$EE$2,J$4,'SPACELOG 6 BP'!$F31:$EE31)+SUMIF('SPACELOG 7 BP'!$F$2:$EE$2,J$4,'SPACELOG 7 BP'!$F31:$EE31)+SUMIF('SPACELOG 8 BP'!$F$2:$EE$2,J$4,'SPACELOG 8 BP'!$F31:$EE31)+SUMIF('SPACELOG 9 BP'!$F$2:$EE$2,J$4,'SPACELOG 9 BP'!$F31:$EE31)+SUMIF('SPACELOG 10 BP'!$F$2:$EE$2,J$4,'SPACELOG 10 BP'!$F31:$EE31)+SUMIF('SPACELOG 11 BP'!$F$2:$EE$2,J$4,'SPACELOG 11 BP'!$F31:$EE31)+SUMIF('SPACELOG 12 BP'!$F$2:$EE$2,J$4,'SPACELOG 12 BP'!$F31:$EE31)</f>
        <v>0</v>
      </c>
      <c r="K31" s="13">
        <f>SUMIF('reporting montigny'!$F$2:$EE$2,K$4,'reporting montigny'!$F31:$EE31)+SUMIF('reporting boissy'!$F$2:$EE$2,K$4,'reporting boissy'!$F31:$EE31)+SUMIF('reporting moussy'!$F$2:$EE$2,K$4,'reporting moussy'!$F31:$EE31)+SUMIF('reporting trappes'!$F$2:$EE$2,K$4,'reporting trappes'!$F31:$EE31)+SUMIF('SPACELOG 5 BP'!$F$2:$EE$2,K$4,'SPACELOG 5 BP'!$F31:$EE31)+SUMIF('SPACELOG 6 BP'!$F$2:$EE$2,K$4,'SPACELOG 6 BP'!$F31:$EE31)+SUMIF('SPACELOG 7 BP'!$F$2:$EE$2,K$4,'SPACELOG 7 BP'!$F31:$EE31)+SUMIF('SPACELOG 8 BP'!$F$2:$EE$2,K$4,'SPACELOG 8 BP'!$F31:$EE31)+SUMIF('SPACELOG 9 BP'!$F$2:$EE$2,K$4,'SPACELOG 9 BP'!$F31:$EE31)+SUMIF('SPACELOG 10 BP'!$F$2:$EE$2,K$4,'SPACELOG 10 BP'!$F31:$EE31)+SUMIF('SPACELOG 11 BP'!$F$2:$EE$2,K$4,'SPACELOG 11 BP'!$F31:$EE31)+SUMIF('SPACELOG 12 BP'!$F$2:$EE$2,K$4,'SPACELOG 12 BP'!$F31:$EE31)</f>
        <v>0</v>
      </c>
      <c r="L31" s="13">
        <f>SUMIF('reporting montigny'!$F$2:$EE$2,L$4,'reporting montigny'!$F31:$EE31)+SUMIF('reporting boissy'!$F$2:$EE$2,L$4,'reporting boissy'!$F31:$EE31)+SUMIF('reporting moussy'!$F$2:$EE$2,L$4,'reporting moussy'!$F31:$EE31)+SUMIF('reporting trappes'!$F$2:$EE$2,L$4,'reporting trappes'!$F31:$EE31)+SUMIF('SPACELOG 5 BP'!$F$2:$EE$2,L$4,'SPACELOG 5 BP'!$F31:$EE31)+SUMIF('SPACELOG 6 BP'!$F$2:$EE$2,L$4,'SPACELOG 6 BP'!$F31:$EE31)+SUMIF('SPACELOG 7 BP'!$F$2:$EE$2,L$4,'SPACELOG 7 BP'!$F31:$EE31)+SUMIF('SPACELOG 8 BP'!$F$2:$EE$2,L$4,'SPACELOG 8 BP'!$F31:$EE31)+SUMIF('SPACELOG 9 BP'!$F$2:$EE$2,L$4,'SPACELOG 9 BP'!$F31:$EE31)+SUMIF('SPACELOG 10 BP'!$F$2:$EE$2,L$4,'SPACELOG 10 BP'!$F31:$EE31)+SUMIF('SPACELOG 11 BP'!$F$2:$EE$2,L$4,'SPACELOG 11 BP'!$F31:$EE31)+SUMIF('SPACELOG 12 BP'!$F$2:$EE$2,L$4,'SPACELOG 12 BP'!$F31:$EE31)</f>
        <v>0</v>
      </c>
      <c r="M31" s="13">
        <f>SUMIF('reporting montigny'!$F$2:$EE$2,M$4,'reporting montigny'!$F31:$EE31)+SUMIF('reporting boissy'!$F$2:$EE$2,M$4,'reporting boissy'!$F31:$EE31)+SUMIF('reporting moussy'!$F$2:$EE$2,M$4,'reporting moussy'!$F31:$EE31)+SUMIF('reporting trappes'!$F$2:$EE$2,M$4,'reporting trappes'!$F31:$EE31)+SUMIF('SPACELOG 5 BP'!$F$2:$EE$2,M$4,'SPACELOG 5 BP'!$F31:$EE31)+SUMIF('SPACELOG 6 BP'!$F$2:$EE$2,M$4,'SPACELOG 6 BP'!$F31:$EE31)+SUMIF('SPACELOG 7 BP'!$F$2:$EE$2,M$4,'SPACELOG 7 BP'!$F31:$EE31)+SUMIF('SPACELOG 8 BP'!$F$2:$EE$2,M$4,'SPACELOG 8 BP'!$F31:$EE31)+SUMIF('SPACELOG 9 BP'!$F$2:$EE$2,M$4,'SPACELOG 9 BP'!$F31:$EE31)+SUMIF('SPACELOG 10 BP'!$F$2:$EE$2,M$4,'SPACELOG 10 BP'!$F31:$EE31)+SUMIF('SPACELOG 11 BP'!$F$2:$EE$2,M$4,'SPACELOG 11 BP'!$F31:$EE31)+SUMIF('SPACELOG 12 BP'!$F$2:$EE$2,M$4,'SPACELOG 12 BP'!$F31:$EE31)</f>
        <v>0</v>
      </c>
      <c r="N31" s="13">
        <f>SUMIF('reporting montigny'!$F$2:$EE$2,N$4,'reporting montigny'!$F31:$EE31)+SUMIF('reporting boissy'!$F$2:$EE$2,N$4,'reporting boissy'!$F31:$EE31)+SUMIF('reporting moussy'!$F$2:$EE$2,N$4,'reporting moussy'!$F31:$EE31)+SUMIF('reporting trappes'!$F$2:$EE$2,N$4,'reporting trappes'!$F31:$EE31)+SUMIF('SPACELOG 5 BP'!$F$2:$EE$2,N$4,'SPACELOG 5 BP'!$F31:$EE31)+SUMIF('SPACELOG 6 BP'!$F$2:$EE$2,N$4,'SPACELOG 6 BP'!$F31:$EE31)+SUMIF('SPACELOG 7 BP'!$F$2:$EE$2,N$4,'SPACELOG 7 BP'!$F31:$EE31)+SUMIF('SPACELOG 8 BP'!$F$2:$EE$2,N$4,'SPACELOG 8 BP'!$F31:$EE31)+SUMIF('SPACELOG 9 BP'!$F$2:$EE$2,N$4,'SPACELOG 9 BP'!$F31:$EE31)+SUMIF('SPACELOG 10 BP'!$F$2:$EE$2,N$4,'SPACELOG 10 BP'!$F31:$EE31)+SUMIF('SPACELOG 11 BP'!$F$2:$EE$2,N$4,'SPACELOG 11 BP'!$F31:$EE31)+SUMIF('SPACELOG 12 BP'!$F$2:$EE$2,N$4,'SPACELOG 12 BP'!$F31:$EE31)</f>
        <v>0</v>
      </c>
      <c r="O31" s="13">
        <f>SUMIF('reporting montigny'!$F$2:$EE$2,O$4,'reporting montigny'!$F31:$EE31)+SUMIF('reporting boissy'!$F$2:$EE$2,O$4,'reporting boissy'!$F31:$EE31)+SUMIF('reporting moussy'!$F$2:$EE$2,O$4,'reporting moussy'!$F31:$EE31)+SUMIF('reporting trappes'!$F$2:$EE$2,O$4,'reporting trappes'!$F31:$EE31)+SUMIF('SPACELOG 5 BP'!$F$2:$EE$2,O$4,'SPACELOG 5 BP'!$F31:$EE31)+SUMIF('SPACELOG 6 BP'!$F$2:$EE$2,O$4,'SPACELOG 6 BP'!$F31:$EE31)+SUMIF('SPACELOG 7 BP'!$F$2:$EE$2,O$4,'SPACELOG 7 BP'!$F31:$EE31)+SUMIF('SPACELOG 8 BP'!$F$2:$EE$2,O$4,'SPACELOG 8 BP'!$F31:$EE31)+SUMIF('SPACELOG 9 BP'!$F$2:$EE$2,O$4,'SPACELOG 9 BP'!$F31:$EE31)+SUMIF('SPACELOG 10 BP'!$F$2:$EE$2,O$4,'SPACELOG 10 BP'!$F31:$EE31)+SUMIF('SPACELOG 11 BP'!$F$2:$EE$2,O$4,'SPACELOG 11 BP'!$F31:$EE31)+SUMIF('SPACELOG 12 BP'!$F$2:$EE$2,O$4,'SPACELOG 12 BP'!$F31:$EE31)</f>
        <v>0</v>
      </c>
      <c r="P31" s="13">
        <f>SUMIF('reporting montigny'!$F$2:$EE$2,P$4,'reporting montigny'!$F31:$EE31)+SUMIF('reporting boissy'!$F$2:$EE$2,P$4,'reporting boissy'!$F31:$EE31)+SUMIF('reporting moussy'!$F$2:$EE$2,P$4,'reporting moussy'!$F31:$EE31)+SUMIF('reporting trappes'!$F$2:$EE$2,P$4,'reporting trappes'!$F31:$EE31)+SUMIF('SPACELOG 5 BP'!$F$2:$EE$2,P$4,'SPACELOG 5 BP'!$F31:$EE31)+SUMIF('SPACELOG 6 BP'!$F$2:$EE$2,P$4,'SPACELOG 6 BP'!$F31:$EE31)+SUMIF('SPACELOG 7 BP'!$F$2:$EE$2,P$4,'SPACELOG 7 BP'!$F31:$EE31)+SUMIF('SPACELOG 8 BP'!$F$2:$EE$2,P$4,'SPACELOG 8 BP'!$F31:$EE31)+SUMIF('SPACELOG 9 BP'!$F$2:$EE$2,P$4,'SPACELOG 9 BP'!$F31:$EE31)+SUMIF('SPACELOG 10 BP'!$F$2:$EE$2,P$4,'SPACELOG 10 BP'!$F31:$EE31)+SUMIF('SPACELOG 11 BP'!$F$2:$EE$2,P$4,'SPACELOG 11 BP'!$F31:$EE31)+SUMIF('SPACELOG 12 BP'!$F$2:$EE$2,P$4,'SPACELOG 12 BP'!$F31:$EE31)</f>
        <v>800</v>
      </c>
      <c r="Q31" s="13">
        <f>SUMIF('reporting montigny'!$F$2:$EE$2,Q$4,'reporting montigny'!$F31:$EE31)+SUMIF('reporting boissy'!$F$2:$EE$2,Q$4,'reporting boissy'!$F31:$EE31)+SUMIF('reporting moussy'!$F$2:$EE$2,Q$4,'reporting moussy'!$F31:$EE31)+SUMIF('reporting trappes'!$F$2:$EE$2,Q$4,'reporting trappes'!$F31:$EE31)+SUMIF('SPACELOG 5 BP'!$F$2:$EE$2,Q$4,'SPACELOG 5 BP'!$F31:$EE31)+SUMIF('SPACELOG 6 BP'!$F$2:$EE$2,Q$4,'SPACELOG 6 BP'!$F31:$EE31)+SUMIF('SPACELOG 7 BP'!$F$2:$EE$2,Q$4,'SPACELOG 7 BP'!$F31:$EE31)+SUMIF('SPACELOG 8 BP'!$F$2:$EE$2,Q$4,'SPACELOG 8 BP'!$F31:$EE31)+SUMIF('SPACELOG 9 BP'!$F$2:$EE$2,Q$4,'SPACELOG 9 BP'!$F31:$EE31)+SUMIF('SPACELOG 10 BP'!$F$2:$EE$2,Q$4,'SPACELOG 10 BP'!$F31:$EE31)+SUMIF('SPACELOG 11 BP'!$F$2:$EE$2,Q$4,'SPACELOG 11 BP'!$F31:$EE31)+SUMIF('SPACELOG 12 BP'!$F$2:$EE$2,Q$4,'SPACELOG 12 BP'!$F31:$EE31)</f>
        <v>625</v>
      </c>
      <c r="R31" s="14">
        <f t="shared" si="9"/>
        <v>1425</v>
      </c>
      <c r="S31" s="13">
        <f>SUMIF('reporting montigny'!$F$2:$EE$2,S$4,'reporting montigny'!$F31:$EE31)+SUMIF('reporting boissy'!$F$2:$EE$2,S$4,'reporting boissy'!$F31:$EE31)+SUMIF('reporting moussy'!$F$2:$EE$2,S$4,'reporting moussy'!$F31:$EE31)+SUMIF('reporting trappes'!$F$2:$EE$2,S$4,'reporting trappes'!$F31:$EE31)+SUMIF('SPACELOG 5 BP'!$F$2:$EE$2,S$4,'SPACELOG 5 BP'!$F31:$EE31)+SUMIF('SPACELOG 6 BP'!$F$2:$EE$2,S$4,'SPACELOG 6 BP'!$F31:$EE31)+SUMIF('SPACELOG 7 BP'!$F$2:$EE$2,S$4,'SPACELOG 7 BP'!$F31:$EE31)+SUMIF('SPACELOG 8 BP'!$F$2:$EE$2,S$4,'SPACELOG 8 BP'!$F31:$EE31)+SUMIF('SPACELOG 9 BP'!$F$2:$EE$2,S$4,'SPACELOG 9 BP'!$F31:$EE31)+SUMIF('SPACELOG 10 BP'!$F$2:$EE$2,S$4,'SPACELOG 10 BP'!$F31:$EE31)+SUMIF('SPACELOG 11 BP'!$F$2:$EE$2,S$4,'SPACELOG 11 BP'!$F31:$EE31)+SUMIF('SPACELOG 12 BP'!$F$2:$EE$2,S$4,'SPACELOG 12 BP'!$F31:$EE31)</f>
        <v>625</v>
      </c>
      <c r="T31" s="13">
        <f>SUMIF('reporting montigny'!$F$2:$EE$2,T$4,'reporting montigny'!$F31:$EE31)+SUMIF('reporting boissy'!$F$2:$EE$2,T$4,'reporting boissy'!$F31:$EE31)+SUMIF('reporting moussy'!$F$2:$EE$2,T$4,'reporting moussy'!$F31:$EE31)+SUMIF('reporting trappes'!$F$2:$EE$2,T$4,'reporting trappes'!$F31:$EE31)+SUMIF('SPACELOG 5 BP'!$F$2:$EE$2,T$4,'SPACELOG 5 BP'!$F31:$EE31)+SUMIF('SPACELOG 6 BP'!$F$2:$EE$2,T$4,'SPACELOG 6 BP'!$F31:$EE31)+SUMIF('SPACELOG 7 BP'!$F$2:$EE$2,T$4,'SPACELOG 7 BP'!$F31:$EE31)+SUMIF('SPACELOG 8 BP'!$F$2:$EE$2,T$4,'SPACELOG 8 BP'!$F31:$EE31)+SUMIF('SPACELOG 9 BP'!$F$2:$EE$2,T$4,'SPACELOG 9 BP'!$F31:$EE31)+SUMIF('SPACELOG 10 BP'!$F$2:$EE$2,T$4,'SPACELOG 10 BP'!$F31:$EE31)+SUMIF('SPACELOG 11 BP'!$F$2:$EE$2,T$4,'SPACELOG 11 BP'!$F31:$EE31)+SUMIF('SPACELOG 12 BP'!$F$2:$EE$2,T$4,'SPACELOG 12 BP'!$F31:$EE31)</f>
        <v>625</v>
      </c>
      <c r="U31" s="13">
        <f>SUMIF('reporting montigny'!$F$2:$EE$2,U$4,'reporting montigny'!$F31:$EE31)+SUMIF('reporting boissy'!$F$2:$EE$2,U$4,'reporting boissy'!$F31:$EE31)+SUMIF('reporting moussy'!$F$2:$EE$2,U$4,'reporting moussy'!$F31:$EE31)+SUMIF('reporting trappes'!$F$2:$EE$2,U$4,'reporting trappes'!$F31:$EE31)+SUMIF('SPACELOG 5 BP'!$F$2:$EE$2,U$4,'SPACELOG 5 BP'!$F31:$EE31)+SUMIF('SPACELOG 6 BP'!$F$2:$EE$2,U$4,'SPACELOG 6 BP'!$F31:$EE31)+SUMIF('SPACELOG 7 BP'!$F$2:$EE$2,U$4,'SPACELOG 7 BP'!$F31:$EE31)+SUMIF('SPACELOG 8 BP'!$F$2:$EE$2,U$4,'SPACELOG 8 BP'!$F31:$EE31)+SUMIF('SPACELOG 9 BP'!$F$2:$EE$2,U$4,'SPACELOG 9 BP'!$F31:$EE31)+SUMIF('SPACELOG 10 BP'!$F$2:$EE$2,U$4,'SPACELOG 10 BP'!$F31:$EE31)+SUMIF('SPACELOG 11 BP'!$F$2:$EE$2,U$4,'SPACELOG 11 BP'!$F31:$EE31)+SUMIF('SPACELOG 12 BP'!$F$2:$EE$2,U$4,'SPACELOG 12 BP'!$F31:$EE31)</f>
        <v>625</v>
      </c>
      <c r="V31" s="13">
        <f>SUMIF('reporting montigny'!$F$2:$EE$2,V$4,'reporting montigny'!$F31:$EE31)+SUMIF('reporting boissy'!$F$2:$EE$2,V$4,'reporting boissy'!$F31:$EE31)+SUMIF('reporting moussy'!$F$2:$EE$2,V$4,'reporting moussy'!$F31:$EE31)+SUMIF('reporting trappes'!$F$2:$EE$2,V$4,'reporting trappes'!$F31:$EE31)+SUMIF('SPACELOG 5 BP'!$F$2:$EE$2,V$4,'SPACELOG 5 BP'!$F31:$EE31)+SUMIF('SPACELOG 6 BP'!$F$2:$EE$2,V$4,'SPACELOG 6 BP'!$F31:$EE31)+SUMIF('SPACELOG 7 BP'!$F$2:$EE$2,V$4,'SPACELOG 7 BP'!$F31:$EE31)+SUMIF('SPACELOG 8 BP'!$F$2:$EE$2,V$4,'SPACELOG 8 BP'!$F31:$EE31)+SUMIF('SPACELOG 9 BP'!$F$2:$EE$2,V$4,'SPACELOG 9 BP'!$F31:$EE31)+SUMIF('SPACELOG 10 BP'!$F$2:$EE$2,V$4,'SPACELOG 10 BP'!$F31:$EE31)+SUMIF('SPACELOG 11 BP'!$F$2:$EE$2,V$4,'SPACELOG 11 BP'!$F31:$EE31)+SUMIF('SPACELOG 12 BP'!$F$2:$EE$2,V$4,'SPACELOG 12 BP'!$F31:$EE31)</f>
        <v>625</v>
      </c>
      <c r="W31" s="13">
        <f>SUMIF('reporting montigny'!$F$2:$EE$2,W$4,'reporting montigny'!$F31:$EE31)+SUMIF('reporting boissy'!$F$2:$EE$2,W$4,'reporting boissy'!$F31:$EE31)+SUMIF('reporting moussy'!$F$2:$EE$2,W$4,'reporting moussy'!$F31:$EE31)+SUMIF('reporting trappes'!$F$2:$EE$2,W$4,'reporting trappes'!$F31:$EE31)+SUMIF('SPACELOG 5 BP'!$F$2:$EE$2,W$4,'SPACELOG 5 BP'!$F31:$EE31)+SUMIF('SPACELOG 6 BP'!$F$2:$EE$2,W$4,'SPACELOG 6 BP'!$F31:$EE31)+SUMIF('SPACELOG 7 BP'!$F$2:$EE$2,W$4,'SPACELOG 7 BP'!$F31:$EE31)+SUMIF('SPACELOG 8 BP'!$F$2:$EE$2,W$4,'SPACELOG 8 BP'!$F31:$EE31)+SUMIF('SPACELOG 9 BP'!$F$2:$EE$2,W$4,'SPACELOG 9 BP'!$F31:$EE31)+SUMIF('SPACELOG 10 BP'!$F$2:$EE$2,W$4,'SPACELOG 10 BP'!$F31:$EE31)+SUMIF('SPACELOG 11 BP'!$F$2:$EE$2,W$4,'SPACELOG 11 BP'!$F31:$EE31)+SUMIF('SPACELOG 12 BP'!$F$2:$EE$2,W$4,'SPACELOG 12 BP'!$F31:$EE31)</f>
        <v>275</v>
      </c>
      <c r="X31" s="13">
        <f>SUMIF('reporting montigny'!$F$2:$EE$2,X$4,'reporting montigny'!$F31:$EE31)+SUMIF('reporting boissy'!$F$2:$EE$2,X$4,'reporting boissy'!$F31:$EE31)+SUMIF('reporting moussy'!$F$2:$EE$2,X$4,'reporting moussy'!$F31:$EE31)+SUMIF('reporting trappes'!$F$2:$EE$2,X$4,'reporting trappes'!$F31:$EE31)+SUMIF('SPACELOG 5 BP'!$F$2:$EE$2,X$4,'SPACELOG 5 BP'!$F31:$EE31)+SUMIF('SPACELOG 6 BP'!$F$2:$EE$2,X$4,'SPACELOG 6 BP'!$F31:$EE31)+SUMIF('SPACELOG 7 BP'!$F$2:$EE$2,X$4,'SPACELOG 7 BP'!$F31:$EE31)+SUMIF('SPACELOG 8 BP'!$F$2:$EE$2,X$4,'SPACELOG 8 BP'!$F31:$EE31)+SUMIF('SPACELOG 9 BP'!$F$2:$EE$2,X$4,'SPACELOG 9 BP'!$F31:$EE31)+SUMIF('SPACELOG 10 BP'!$F$2:$EE$2,X$4,'SPACELOG 10 BP'!$F31:$EE31)+SUMIF('SPACELOG 11 BP'!$F$2:$EE$2,X$4,'SPACELOG 11 BP'!$F31:$EE31)+SUMIF('SPACELOG 12 BP'!$F$2:$EE$2,X$4,'SPACELOG 12 BP'!$F31:$EE31)</f>
        <v>0</v>
      </c>
      <c r="Y31" s="13">
        <f>SUMIF('reporting montigny'!$F$2:$EE$2,Y$4,'reporting montigny'!$F31:$EE31)+SUMIF('reporting boissy'!$F$2:$EE$2,Y$4,'reporting boissy'!$F31:$EE31)+SUMIF('reporting moussy'!$F$2:$EE$2,Y$4,'reporting moussy'!$F31:$EE31)+SUMIF('reporting trappes'!$F$2:$EE$2,Y$4,'reporting trappes'!$F31:$EE31)+SUMIF('SPACELOG 5 BP'!$F$2:$EE$2,Y$4,'SPACELOG 5 BP'!$F31:$EE31)+SUMIF('SPACELOG 6 BP'!$F$2:$EE$2,Y$4,'SPACELOG 6 BP'!$F31:$EE31)+SUMIF('SPACELOG 7 BP'!$F$2:$EE$2,Y$4,'SPACELOG 7 BP'!$F31:$EE31)+SUMIF('SPACELOG 8 BP'!$F$2:$EE$2,Y$4,'SPACELOG 8 BP'!$F31:$EE31)+SUMIF('SPACELOG 9 BP'!$F$2:$EE$2,Y$4,'SPACELOG 9 BP'!$F31:$EE31)+SUMIF('SPACELOG 10 BP'!$F$2:$EE$2,Y$4,'SPACELOG 10 BP'!$F31:$EE31)+SUMIF('SPACELOG 11 BP'!$F$2:$EE$2,Y$4,'SPACELOG 11 BP'!$F31:$EE31)+SUMIF('SPACELOG 12 BP'!$F$2:$EE$2,Y$4,'SPACELOG 12 BP'!$F31:$EE31)</f>
        <v>0</v>
      </c>
      <c r="Z31" s="13">
        <f>SUMIF('reporting montigny'!$F$2:$EE$2,Z$4,'reporting montigny'!$F31:$EE31)+SUMIF('reporting boissy'!$F$2:$EE$2,Z$4,'reporting boissy'!$F31:$EE31)+SUMIF('reporting moussy'!$F$2:$EE$2,Z$4,'reporting moussy'!$F31:$EE31)+SUMIF('reporting trappes'!$F$2:$EE$2,Z$4,'reporting trappes'!$F31:$EE31)+SUMIF('SPACELOG 5 BP'!$F$2:$EE$2,Z$4,'SPACELOG 5 BP'!$F31:$EE31)+SUMIF('SPACELOG 6 BP'!$F$2:$EE$2,Z$4,'SPACELOG 6 BP'!$F31:$EE31)+SUMIF('SPACELOG 7 BP'!$F$2:$EE$2,Z$4,'SPACELOG 7 BP'!$F31:$EE31)+SUMIF('SPACELOG 8 BP'!$F$2:$EE$2,Z$4,'SPACELOG 8 BP'!$F31:$EE31)+SUMIF('SPACELOG 9 BP'!$F$2:$EE$2,Z$4,'SPACELOG 9 BP'!$F31:$EE31)+SUMIF('SPACELOG 10 BP'!$F$2:$EE$2,Z$4,'SPACELOG 10 BP'!$F31:$EE31)+SUMIF('SPACELOG 11 BP'!$F$2:$EE$2,Z$4,'SPACELOG 11 BP'!$F31:$EE31)+SUMIF('SPACELOG 12 BP'!$F$2:$EE$2,Z$4,'SPACELOG 12 BP'!$F31:$EE31)</f>
        <v>0</v>
      </c>
      <c r="AA31" s="13">
        <f>SUMIF('reporting montigny'!$F$2:$EE$2,AA$4,'reporting montigny'!$F31:$EE31)+SUMIF('reporting boissy'!$F$2:$EE$2,AA$4,'reporting boissy'!$F31:$EE31)+SUMIF('reporting moussy'!$F$2:$EE$2,AA$4,'reporting moussy'!$F31:$EE31)+SUMIF('reporting trappes'!$F$2:$EE$2,AA$4,'reporting trappes'!$F31:$EE31)+SUMIF('SPACELOG 5 BP'!$F$2:$EE$2,AA$4,'SPACELOG 5 BP'!$F31:$EE31)+SUMIF('SPACELOG 6 BP'!$F$2:$EE$2,AA$4,'SPACELOG 6 BP'!$F31:$EE31)+SUMIF('SPACELOG 7 BP'!$F$2:$EE$2,AA$4,'SPACELOG 7 BP'!$F31:$EE31)+SUMIF('SPACELOG 8 BP'!$F$2:$EE$2,AA$4,'SPACELOG 8 BP'!$F31:$EE31)+SUMIF('SPACELOG 9 BP'!$F$2:$EE$2,AA$4,'SPACELOG 9 BP'!$F31:$EE31)+SUMIF('SPACELOG 10 BP'!$F$2:$EE$2,AA$4,'SPACELOG 10 BP'!$F31:$EE31)+SUMIF('SPACELOG 11 BP'!$F$2:$EE$2,AA$4,'SPACELOG 11 BP'!$F31:$EE31)+SUMIF('SPACELOG 12 BP'!$F$2:$EE$2,AA$4,'SPACELOG 12 BP'!$F31:$EE31)</f>
        <v>0</v>
      </c>
      <c r="AB31" s="13">
        <f>SUMIF('reporting montigny'!$F$2:$EE$2,AB$4,'reporting montigny'!$F31:$EE31)+SUMIF('reporting boissy'!$F$2:$EE$2,AB$4,'reporting boissy'!$F31:$EE31)+SUMIF('reporting moussy'!$F$2:$EE$2,AB$4,'reporting moussy'!$F31:$EE31)+SUMIF('reporting trappes'!$F$2:$EE$2,AB$4,'reporting trappes'!$F31:$EE31)+SUMIF('SPACELOG 5 BP'!$F$2:$EE$2,AB$4,'SPACELOG 5 BP'!$F31:$EE31)+SUMIF('SPACELOG 6 BP'!$F$2:$EE$2,AB$4,'SPACELOG 6 BP'!$F31:$EE31)+SUMIF('SPACELOG 7 BP'!$F$2:$EE$2,AB$4,'SPACELOG 7 BP'!$F31:$EE31)+SUMIF('SPACELOG 8 BP'!$F$2:$EE$2,AB$4,'SPACELOG 8 BP'!$F31:$EE31)+SUMIF('SPACELOG 9 BP'!$F$2:$EE$2,AB$4,'SPACELOG 9 BP'!$F31:$EE31)+SUMIF('SPACELOG 10 BP'!$F$2:$EE$2,AB$4,'SPACELOG 10 BP'!$F31:$EE31)+SUMIF('SPACELOG 11 BP'!$F$2:$EE$2,AB$4,'SPACELOG 11 BP'!$F31:$EE31)+SUMIF('SPACELOG 12 BP'!$F$2:$EE$2,AB$4,'SPACELOG 12 BP'!$F31:$EE31)</f>
        <v>0</v>
      </c>
      <c r="AC31" s="13">
        <f>SUMIF('reporting montigny'!$F$2:$EE$2,AC$4,'reporting montigny'!$F31:$EE31)+SUMIF('reporting boissy'!$F$2:$EE$2,AC$4,'reporting boissy'!$F31:$EE31)+SUMIF('reporting moussy'!$F$2:$EE$2,AC$4,'reporting moussy'!$F31:$EE31)+SUMIF('reporting trappes'!$F$2:$EE$2,AC$4,'reporting trappes'!$F31:$EE31)+SUMIF('SPACELOG 5 BP'!$F$2:$EE$2,AC$4,'SPACELOG 5 BP'!$F31:$EE31)+SUMIF('SPACELOG 6 BP'!$F$2:$EE$2,AC$4,'SPACELOG 6 BP'!$F31:$EE31)+SUMIF('SPACELOG 7 BP'!$F$2:$EE$2,AC$4,'SPACELOG 7 BP'!$F31:$EE31)+SUMIF('SPACELOG 8 BP'!$F$2:$EE$2,AC$4,'SPACELOG 8 BP'!$F31:$EE31)+SUMIF('SPACELOG 9 BP'!$F$2:$EE$2,AC$4,'SPACELOG 9 BP'!$F31:$EE31)+SUMIF('SPACELOG 10 BP'!$F$2:$EE$2,AC$4,'SPACELOG 10 BP'!$F31:$EE31)+SUMIF('SPACELOG 11 BP'!$F$2:$EE$2,AC$4,'SPACELOG 11 BP'!$F31:$EE31)+SUMIF('SPACELOG 12 BP'!$F$2:$EE$2,AC$4,'SPACELOG 12 BP'!$F31:$EE31)</f>
        <v>0</v>
      </c>
      <c r="AD31" s="13">
        <f>SUMIF('reporting montigny'!$F$2:$EE$2,AD$4,'reporting montigny'!$F31:$EE31)+SUMIF('reporting boissy'!$F$2:$EE$2,AD$4,'reporting boissy'!$F31:$EE31)+SUMIF('reporting moussy'!$F$2:$EE$2,AD$4,'reporting moussy'!$F31:$EE31)+SUMIF('reporting trappes'!$F$2:$EE$2,AD$4,'reporting trappes'!$F31:$EE31)+SUMIF('SPACELOG 5 BP'!$F$2:$EE$2,AD$4,'SPACELOG 5 BP'!$F31:$EE31)+SUMIF('SPACELOG 6 BP'!$F$2:$EE$2,AD$4,'SPACELOG 6 BP'!$F31:$EE31)+SUMIF('SPACELOG 7 BP'!$F$2:$EE$2,AD$4,'SPACELOG 7 BP'!$F31:$EE31)+SUMIF('SPACELOG 8 BP'!$F$2:$EE$2,AD$4,'SPACELOG 8 BP'!$F31:$EE31)+SUMIF('SPACELOG 9 BP'!$F$2:$EE$2,AD$4,'SPACELOG 9 BP'!$F31:$EE31)+SUMIF('SPACELOG 10 BP'!$F$2:$EE$2,AD$4,'SPACELOG 10 BP'!$F31:$EE31)+SUMIF('SPACELOG 11 BP'!$F$2:$EE$2,AD$4,'SPACELOG 11 BP'!$F31:$EE31)+SUMIF('SPACELOG 12 BP'!$F$2:$EE$2,AD$4,'SPACELOG 12 BP'!$F31:$EE31)</f>
        <v>0</v>
      </c>
      <c r="AE31" s="14">
        <f t="shared" si="10"/>
        <v>2775</v>
      </c>
      <c r="AF31" s="13">
        <f>SUMIF('reporting montigny'!$F$2:$EE$2,AF$4,'reporting montigny'!$F31:$EE31)+SUMIF('reporting boissy'!$F$2:$EE$2,AF$4,'reporting boissy'!$F31:$EE31)+SUMIF('reporting moussy'!$F$2:$EE$2,AF$4,'reporting moussy'!$F31:$EE31)+SUMIF('reporting trappes'!$F$2:$EE$2,AF$4,'reporting trappes'!$F31:$EE31)+SUMIF('SPACELOG 5 BP'!$F$2:$EE$2,AF$4,'SPACELOG 5 BP'!$F31:$EE31)+SUMIF('SPACELOG 6 BP'!$F$2:$EE$2,AF$4,'SPACELOG 6 BP'!$F31:$EE31)+SUMIF('SPACELOG 7 BP'!$F$2:$EE$2,AF$4,'SPACELOG 7 BP'!$F31:$EE31)+SUMIF('SPACELOG 8 BP'!$F$2:$EE$2,AF$4,'SPACELOG 8 BP'!$F31:$EE31)+SUMIF('SPACELOG 9 BP'!$F$2:$EE$2,AF$4,'SPACELOG 9 BP'!$F31:$EE31)+SUMIF('SPACELOG 10 BP'!$F$2:$EE$2,AF$4,'SPACELOG 10 BP'!$F31:$EE31)+SUMIF('SPACELOG 11 BP'!$F$2:$EE$2,AF$4,'SPACELOG 11 BP'!$F31:$EE31)+SUMIF('SPACELOG 12 BP'!$F$2:$EE$2,AF$4,'SPACELOG 12 BP'!$F31:$EE31)</f>
        <v>0</v>
      </c>
      <c r="AG31" s="13">
        <f>SUMIF('reporting montigny'!$F$2:$EE$2,AG$4,'reporting montigny'!$F31:$EE31)+SUMIF('reporting boissy'!$F$2:$EE$2,AG$4,'reporting boissy'!$F31:$EE31)+SUMIF('reporting moussy'!$F$2:$EE$2,AG$4,'reporting moussy'!$F31:$EE31)+SUMIF('reporting trappes'!$F$2:$EE$2,AG$4,'reporting trappes'!$F31:$EE31)+SUMIF('SPACELOG 5 BP'!$F$2:$EE$2,AG$4,'SPACELOG 5 BP'!$F31:$EE31)+SUMIF('SPACELOG 6 BP'!$F$2:$EE$2,AG$4,'SPACELOG 6 BP'!$F31:$EE31)+SUMIF('SPACELOG 7 BP'!$F$2:$EE$2,AG$4,'SPACELOG 7 BP'!$F31:$EE31)+SUMIF('SPACELOG 8 BP'!$F$2:$EE$2,AG$4,'SPACELOG 8 BP'!$F31:$EE31)+SUMIF('SPACELOG 9 BP'!$F$2:$EE$2,AG$4,'SPACELOG 9 BP'!$F31:$EE31)+SUMIF('SPACELOG 10 BP'!$F$2:$EE$2,AG$4,'SPACELOG 10 BP'!$F31:$EE31)+SUMIF('SPACELOG 11 BP'!$F$2:$EE$2,AG$4,'SPACELOG 11 BP'!$F31:$EE31)+SUMIF('SPACELOG 12 BP'!$F$2:$EE$2,AG$4,'SPACELOG 12 BP'!$F31:$EE31)</f>
        <v>0</v>
      </c>
      <c r="AH31" s="13">
        <f>SUMIF('reporting montigny'!$F$2:$EE$2,AH$4,'reporting montigny'!$F31:$EE31)+SUMIF('reporting boissy'!$F$2:$EE$2,AH$4,'reporting boissy'!$F31:$EE31)+SUMIF('reporting moussy'!$F$2:$EE$2,AH$4,'reporting moussy'!$F31:$EE31)+SUMIF('reporting trappes'!$F$2:$EE$2,AH$4,'reporting trappes'!$F31:$EE31)+SUMIF('SPACELOG 5 BP'!$F$2:$EE$2,AH$4,'SPACELOG 5 BP'!$F31:$EE31)+SUMIF('SPACELOG 6 BP'!$F$2:$EE$2,AH$4,'SPACELOG 6 BP'!$F31:$EE31)+SUMIF('SPACELOG 7 BP'!$F$2:$EE$2,AH$4,'SPACELOG 7 BP'!$F31:$EE31)+SUMIF('SPACELOG 8 BP'!$F$2:$EE$2,AH$4,'SPACELOG 8 BP'!$F31:$EE31)+SUMIF('SPACELOG 9 BP'!$F$2:$EE$2,AH$4,'SPACELOG 9 BP'!$F31:$EE31)+SUMIF('SPACELOG 10 BP'!$F$2:$EE$2,AH$4,'SPACELOG 10 BP'!$F31:$EE31)+SUMIF('SPACELOG 11 BP'!$F$2:$EE$2,AH$4,'SPACELOG 11 BP'!$F31:$EE31)+SUMIF('SPACELOG 12 BP'!$F$2:$EE$2,AH$4,'SPACELOG 12 BP'!$F31:$EE31)</f>
        <v>0</v>
      </c>
      <c r="AI31" s="13">
        <f>SUMIF('reporting montigny'!$F$2:$EE$2,AI$4,'reporting montigny'!$F31:$EE31)+SUMIF('reporting boissy'!$F$2:$EE$2,AI$4,'reporting boissy'!$F31:$EE31)+SUMIF('reporting moussy'!$F$2:$EE$2,AI$4,'reporting moussy'!$F31:$EE31)+SUMIF('reporting trappes'!$F$2:$EE$2,AI$4,'reporting trappes'!$F31:$EE31)+SUMIF('SPACELOG 5 BP'!$F$2:$EE$2,AI$4,'SPACELOG 5 BP'!$F31:$EE31)+SUMIF('SPACELOG 6 BP'!$F$2:$EE$2,AI$4,'SPACELOG 6 BP'!$F31:$EE31)+SUMIF('SPACELOG 7 BP'!$F$2:$EE$2,AI$4,'SPACELOG 7 BP'!$F31:$EE31)+SUMIF('SPACELOG 8 BP'!$F$2:$EE$2,AI$4,'SPACELOG 8 BP'!$F31:$EE31)+SUMIF('SPACELOG 9 BP'!$F$2:$EE$2,AI$4,'SPACELOG 9 BP'!$F31:$EE31)+SUMIF('SPACELOG 10 BP'!$F$2:$EE$2,AI$4,'SPACELOG 10 BP'!$F31:$EE31)+SUMIF('SPACELOG 11 BP'!$F$2:$EE$2,AI$4,'SPACELOG 11 BP'!$F31:$EE31)+SUMIF('SPACELOG 12 BP'!$F$2:$EE$2,AI$4,'SPACELOG 12 BP'!$F31:$EE31)</f>
        <v>0</v>
      </c>
      <c r="AJ31" s="13">
        <f>SUMIF('reporting montigny'!$F$2:$EE$2,AJ$4,'reporting montigny'!$F31:$EE31)+SUMIF('reporting boissy'!$F$2:$EE$2,AJ$4,'reporting boissy'!$F31:$EE31)+SUMIF('reporting moussy'!$F$2:$EE$2,AJ$4,'reporting moussy'!$F31:$EE31)+SUMIF('reporting trappes'!$F$2:$EE$2,AJ$4,'reporting trappes'!$F31:$EE31)+SUMIF('SPACELOG 5 BP'!$F$2:$EE$2,AJ$4,'SPACELOG 5 BP'!$F31:$EE31)+SUMIF('SPACELOG 6 BP'!$F$2:$EE$2,AJ$4,'SPACELOG 6 BP'!$F31:$EE31)+SUMIF('SPACELOG 7 BP'!$F$2:$EE$2,AJ$4,'SPACELOG 7 BP'!$F31:$EE31)+SUMIF('SPACELOG 8 BP'!$F$2:$EE$2,AJ$4,'SPACELOG 8 BP'!$F31:$EE31)+SUMIF('SPACELOG 9 BP'!$F$2:$EE$2,AJ$4,'SPACELOG 9 BP'!$F31:$EE31)+SUMIF('SPACELOG 10 BP'!$F$2:$EE$2,AJ$4,'SPACELOG 10 BP'!$F31:$EE31)+SUMIF('SPACELOG 11 BP'!$F$2:$EE$2,AJ$4,'SPACELOG 11 BP'!$F31:$EE31)+SUMIF('SPACELOG 12 BP'!$F$2:$EE$2,AJ$4,'SPACELOG 12 BP'!$F31:$EE31)</f>
        <v>0</v>
      </c>
      <c r="AK31" s="13">
        <f>SUMIF('reporting montigny'!$F$2:$EE$2,AK$4,'reporting montigny'!$F31:$EE31)+SUMIF('reporting boissy'!$F$2:$EE$2,AK$4,'reporting boissy'!$F31:$EE31)+SUMIF('reporting moussy'!$F$2:$EE$2,AK$4,'reporting moussy'!$F31:$EE31)+SUMIF('reporting trappes'!$F$2:$EE$2,AK$4,'reporting trappes'!$F31:$EE31)+SUMIF('SPACELOG 5 BP'!$F$2:$EE$2,AK$4,'SPACELOG 5 BP'!$F31:$EE31)+SUMIF('SPACELOG 6 BP'!$F$2:$EE$2,AK$4,'SPACELOG 6 BP'!$F31:$EE31)+SUMIF('SPACELOG 7 BP'!$F$2:$EE$2,AK$4,'SPACELOG 7 BP'!$F31:$EE31)+SUMIF('SPACELOG 8 BP'!$F$2:$EE$2,AK$4,'SPACELOG 8 BP'!$F31:$EE31)+SUMIF('SPACELOG 9 BP'!$F$2:$EE$2,AK$4,'SPACELOG 9 BP'!$F31:$EE31)+SUMIF('SPACELOG 10 BP'!$F$2:$EE$2,AK$4,'SPACELOG 10 BP'!$F31:$EE31)+SUMIF('SPACELOG 11 BP'!$F$2:$EE$2,AK$4,'SPACELOG 11 BP'!$F31:$EE31)+SUMIF('SPACELOG 12 BP'!$F$2:$EE$2,AK$4,'SPACELOG 12 BP'!$F31:$EE31)</f>
        <v>0</v>
      </c>
      <c r="AL31" s="13">
        <f>SUMIF('reporting montigny'!$F$2:$EE$2,AL$4,'reporting montigny'!$F31:$EE31)+SUMIF('reporting boissy'!$F$2:$EE$2,AL$4,'reporting boissy'!$F31:$EE31)+SUMIF('reporting moussy'!$F$2:$EE$2,AL$4,'reporting moussy'!$F31:$EE31)+SUMIF('reporting trappes'!$F$2:$EE$2,AL$4,'reporting trappes'!$F31:$EE31)+SUMIF('SPACELOG 5 BP'!$F$2:$EE$2,AL$4,'SPACELOG 5 BP'!$F31:$EE31)+SUMIF('SPACELOG 6 BP'!$F$2:$EE$2,AL$4,'SPACELOG 6 BP'!$F31:$EE31)+SUMIF('SPACELOG 7 BP'!$F$2:$EE$2,AL$4,'SPACELOG 7 BP'!$F31:$EE31)+SUMIF('SPACELOG 8 BP'!$F$2:$EE$2,AL$4,'SPACELOG 8 BP'!$F31:$EE31)+SUMIF('SPACELOG 9 BP'!$F$2:$EE$2,AL$4,'SPACELOG 9 BP'!$F31:$EE31)+SUMIF('SPACELOG 10 BP'!$F$2:$EE$2,AL$4,'SPACELOG 10 BP'!$F31:$EE31)+SUMIF('SPACELOG 11 BP'!$F$2:$EE$2,AL$4,'SPACELOG 11 BP'!$F31:$EE31)+SUMIF('SPACELOG 12 BP'!$F$2:$EE$2,AL$4,'SPACELOG 12 BP'!$F31:$EE31)</f>
        <v>0</v>
      </c>
      <c r="AM31" s="13">
        <f>SUMIF('reporting montigny'!$F$2:$EE$2,AM$4,'reporting montigny'!$F31:$EE31)+SUMIF('reporting boissy'!$F$2:$EE$2,AM$4,'reporting boissy'!$F31:$EE31)+SUMIF('reporting moussy'!$F$2:$EE$2,AM$4,'reporting moussy'!$F31:$EE31)+SUMIF('reporting trappes'!$F$2:$EE$2,AM$4,'reporting trappes'!$F31:$EE31)+SUMIF('SPACELOG 5 BP'!$F$2:$EE$2,AM$4,'SPACELOG 5 BP'!$F31:$EE31)+SUMIF('SPACELOG 6 BP'!$F$2:$EE$2,AM$4,'SPACELOG 6 BP'!$F31:$EE31)+SUMIF('SPACELOG 7 BP'!$F$2:$EE$2,AM$4,'SPACELOG 7 BP'!$F31:$EE31)+SUMIF('SPACELOG 8 BP'!$F$2:$EE$2,AM$4,'SPACELOG 8 BP'!$F31:$EE31)+SUMIF('SPACELOG 9 BP'!$F$2:$EE$2,AM$4,'SPACELOG 9 BP'!$F31:$EE31)+SUMIF('SPACELOG 10 BP'!$F$2:$EE$2,AM$4,'SPACELOG 10 BP'!$F31:$EE31)+SUMIF('SPACELOG 11 BP'!$F$2:$EE$2,AM$4,'SPACELOG 11 BP'!$F31:$EE31)+SUMIF('SPACELOG 12 BP'!$F$2:$EE$2,AM$4,'SPACELOG 12 BP'!$F31:$EE31)</f>
        <v>0</v>
      </c>
      <c r="AN31" s="13">
        <f>SUMIF('reporting montigny'!$F$2:$EE$2,AN$4,'reporting montigny'!$F31:$EE31)+SUMIF('reporting boissy'!$F$2:$EE$2,AN$4,'reporting boissy'!$F31:$EE31)+SUMIF('reporting moussy'!$F$2:$EE$2,AN$4,'reporting moussy'!$F31:$EE31)+SUMIF('reporting trappes'!$F$2:$EE$2,AN$4,'reporting trappes'!$F31:$EE31)+SUMIF('SPACELOG 5 BP'!$F$2:$EE$2,AN$4,'SPACELOG 5 BP'!$F31:$EE31)+SUMIF('SPACELOG 6 BP'!$F$2:$EE$2,AN$4,'SPACELOG 6 BP'!$F31:$EE31)+SUMIF('SPACELOG 7 BP'!$F$2:$EE$2,AN$4,'SPACELOG 7 BP'!$F31:$EE31)+SUMIF('SPACELOG 8 BP'!$F$2:$EE$2,AN$4,'SPACELOG 8 BP'!$F31:$EE31)+SUMIF('SPACELOG 9 BP'!$F$2:$EE$2,AN$4,'SPACELOG 9 BP'!$F31:$EE31)+SUMIF('SPACELOG 10 BP'!$F$2:$EE$2,AN$4,'SPACELOG 10 BP'!$F31:$EE31)+SUMIF('SPACELOG 11 BP'!$F$2:$EE$2,AN$4,'SPACELOG 11 BP'!$F31:$EE31)+SUMIF('SPACELOG 12 BP'!$F$2:$EE$2,AN$4,'SPACELOG 12 BP'!$F31:$EE31)</f>
        <v>0</v>
      </c>
      <c r="AO31" s="13">
        <f>SUMIF('reporting montigny'!$F$2:$EE$2,AO$4,'reporting montigny'!$F31:$EE31)+SUMIF('reporting boissy'!$F$2:$EE$2,AO$4,'reporting boissy'!$F31:$EE31)+SUMIF('reporting moussy'!$F$2:$EE$2,AO$4,'reporting moussy'!$F31:$EE31)+SUMIF('reporting trappes'!$F$2:$EE$2,AO$4,'reporting trappes'!$F31:$EE31)+SUMIF('SPACELOG 5 BP'!$F$2:$EE$2,AO$4,'SPACELOG 5 BP'!$F31:$EE31)+SUMIF('SPACELOG 6 BP'!$F$2:$EE$2,AO$4,'SPACELOG 6 BP'!$F31:$EE31)+SUMIF('SPACELOG 7 BP'!$F$2:$EE$2,AO$4,'SPACELOG 7 BP'!$F31:$EE31)+SUMIF('SPACELOG 8 BP'!$F$2:$EE$2,AO$4,'SPACELOG 8 BP'!$F31:$EE31)+SUMIF('SPACELOG 9 BP'!$F$2:$EE$2,AO$4,'SPACELOG 9 BP'!$F31:$EE31)+SUMIF('SPACELOG 10 BP'!$F$2:$EE$2,AO$4,'SPACELOG 10 BP'!$F31:$EE31)+SUMIF('SPACELOG 11 BP'!$F$2:$EE$2,AO$4,'SPACELOG 11 BP'!$F31:$EE31)+SUMIF('SPACELOG 12 BP'!$F$2:$EE$2,AO$4,'SPACELOG 12 BP'!$F31:$EE31)</f>
        <v>0</v>
      </c>
      <c r="AP31" s="13">
        <f>SUMIF('reporting montigny'!$F$2:$EE$2,AP$4,'reporting montigny'!$F31:$EE31)+SUMIF('reporting boissy'!$F$2:$EE$2,AP$4,'reporting boissy'!$F31:$EE31)+SUMIF('reporting moussy'!$F$2:$EE$2,AP$4,'reporting moussy'!$F31:$EE31)+SUMIF('reporting trappes'!$F$2:$EE$2,AP$4,'reporting trappes'!$F31:$EE31)+SUMIF('SPACELOG 5 BP'!$F$2:$EE$2,AP$4,'SPACELOG 5 BP'!$F31:$EE31)+SUMIF('SPACELOG 6 BP'!$F$2:$EE$2,AP$4,'SPACELOG 6 BP'!$F31:$EE31)+SUMIF('SPACELOG 7 BP'!$F$2:$EE$2,AP$4,'SPACELOG 7 BP'!$F31:$EE31)+SUMIF('SPACELOG 8 BP'!$F$2:$EE$2,AP$4,'SPACELOG 8 BP'!$F31:$EE31)+SUMIF('SPACELOG 9 BP'!$F$2:$EE$2,AP$4,'SPACELOG 9 BP'!$F31:$EE31)+SUMIF('SPACELOG 10 BP'!$F$2:$EE$2,AP$4,'SPACELOG 10 BP'!$F31:$EE31)+SUMIF('SPACELOG 11 BP'!$F$2:$EE$2,AP$4,'SPACELOG 11 BP'!$F31:$EE31)+SUMIF('SPACELOG 12 BP'!$F$2:$EE$2,AP$4,'SPACELOG 12 BP'!$F31:$EE31)</f>
        <v>0</v>
      </c>
      <c r="AQ31" s="13">
        <f>SUMIF('reporting montigny'!$F$2:$EE$2,AQ$4,'reporting montigny'!$F31:$EE31)+SUMIF('reporting boissy'!$F$2:$EE$2,AQ$4,'reporting boissy'!$F31:$EE31)+SUMIF('reporting moussy'!$F$2:$EE$2,AQ$4,'reporting moussy'!$F31:$EE31)+SUMIF('reporting trappes'!$F$2:$EE$2,AQ$4,'reporting trappes'!$F31:$EE31)+SUMIF('SPACELOG 5 BP'!$F$2:$EE$2,AQ$4,'SPACELOG 5 BP'!$F31:$EE31)+SUMIF('SPACELOG 6 BP'!$F$2:$EE$2,AQ$4,'SPACELOG 6 BP'!$F31:$EE31)+SUMIF('SPACELOG 7 BP'!$F$2:$EE$2,AQ$4,'SPACELOG 7 BP'!$F31:$EE31)+SUMIF('SPACELOG 8 BP'!$F$2:$EE$2,AQ$4,'SPACELOG 8 BP'!$F31:$EE31)+SUMIF('SPACELOG 9 BP'!$F$2:$EE$2,AQ$4,'SPACELOG 9 BP'!$F31:$EE31)+SUMIF('SPACELOG 10 BP'!$F$2:$EE$2,AQ$4,'SPACELOG 10 BP'!$F31:$EE31)+SUMIF('SPACELOG 11 BP'!$F$2:$EE$2,AQ$4,'SPACELOG 11 BP'!$F31:$EE31)+SUMIF('SPACELOG 12 BP'!$F$2:$EE$2,AQ$4,'SPACELOG 12 BP'!$F31:$EE31)</f>
        <v>0</v>
      </c>
      <c r="AR31" s="14">
        <f t="shared" si="11"/>
        <v>0</v>
      </c>
      <c r="AS31" s="13">
        <f>SUMIF('reporting montigny'!$F$2:$EE$2,AS$4,'reporting montigny'!$F31:$EE31)+SUMIF('reporting boissy'!$F$2:$EE$2,AS$4,'reporting boissy'!$F31:$EE31)+SUMIF('reporting moussy'!$F$2:$EE$2,AS$4,'reporting moussy'!$F31:$EE31)+SUMIF('reporting trappes'!$F$2:$EE$2,AS$4,'reporting trappes'!$F31:$EE31)+SUMIF('SPACELOG 5 BP'!$F$2:$EE$2,AS$4,'SPACELOG 5 BP'!$F31:$EE31)+SUMIF('SPACELOG 6 BP'!$F$2:$EE$2,AS$4,'SPACELOG 6 BP'!$F31:$EE31)+SUMIF('SPACELOG 7 BP'!$F$2:$EE$2,AS$4,'SPACELOG 7 BP'!$F31:$EE31)+SUMIF('SPACELOG 8 BP'!$F$2:$EE$2,AS$4,'SPACELOG 8 BP'!$F31:$EE31)+SUMIF('SPACELOG 9 BP'!$F$2:$EE$2,AS$4,'SPACELOG 9 BP'!$F31:$EE31)+SUMIF('SPACELOG 10 BP'!$F$2:$EE$2,AS$4,'SPACELOG 10 BP'!$F31:$EE31)+SUMIF('SPACELOG 11 BP'!$F$2:$EE$2,AS$4,'SPACELOG 11 BP'!$F31:$EE31)+SUMIF('SPACELOG 12 BP'!$F$2:$EE$2,AS$4,'SPACELOG 12 BP'!$F31:$EE31)</f>
        <v>0</v>
      </c>
      <c r="AT31" s="13">
        <f>SUMIF('reporting montigny'!$F$2:$EE$2,AT$4,'reporting montigny'!$F31:$EE31)+SUMIF('reporting boissy'!$F$2:$EE$2,AT$4,'reporting boissy'!$F31:$EE31)+SUMIF('reporting moussy'!$F$2:$EE$2,AT$4,'reporting moussy'!$F31:$EE31)+SUMIF('reporting trappes'!$F$2:$EE$2,AT$4,'reporting trappes'!$F31:$EE31)+SUMIF('SPACELOG 5 BP'!$F$2:$EE$2,AT$4,'SPACELOG 5 BP'!$F31:$EE31)+SUMIF('SPACELOG 6 BP'!$F$2:$EE$2,AT$4,'SPACELOG 6 BP'!$F31:$EE31)+SUMIF('SPACELOG 7 BP'!$F$2:$EE$2,AT$4,'SPACELOG 7 BP'!$F31:$EE31)+SUMIF('SPACELOG 8 BP'!$F$2:$EE$2,AT$4,'SPACELOG 8 BP'!$F31:$EE31)+SUMIF('SPACELOG 9 BP'!$F$2:$EE$2,AT$4,'SPACELOG 9 BP'!$F31:$EE31)+SUMIF('SPACELOG 10 BP'!$F$2:$EE$2,AT$4,'SPACELOG 10 BP'!$F31:$EE31)+SUMIF('SPACELOG 11 BP'!$F$2:$EE$2,AT$4,'SPACELOG 11 BP'!$F31:$EE31)+SUMIF('SPACELOG 12 BP'!$F$2:$EE$2,AT$4,'SPACELOG 12 BP'!$F31:$EE31)</f>
        <v>0</v>
      </c>
      <c r="AU31" s="13">
        <f>SUMIF('reporting montigny'!$F$2:$EE$2,AU$4,'reporting montigny'!$F31:$EE31)+SUMIF('reporting boissy'!$F$2:$EE$2,AU$4,'reporting boissy'!$F31:$EE31)+SUMIF('reporting moussy'!$F$2:$EE$2,AU$4,'reporting moussy'!$F31:$EE31)+SUMIF('reporting trappes'!$F$2:$EE$2,AU$4,'reporting trappes'!$F31:$EE31)+SUMIF('SPACELOG 5 BP'!$F$2:$EE$2,AU$4,'SPACELOG 5 BP'!$F31:$EE31)+SUMIF('SPACELOG 6 BP'!$F$2:$EE$2,AU$4,'SPACELOG 6 BP'!$F31:$EE31)+SUMIF('SPACELOG 7 BP'!$F$2:$EE$2,AU$4,'SPACELOG 7 BP'!$F31:$EE31)+SUMIF('SPACELOG 8 BP'!$F$2:$EE$2,AU$4,'SPACELOG 8 BP'!$F31:$EE31)+SUMIF('SPACELOG 9 BP'!$F$2:$EE$2,AU$4,'SPACELOG 9 BP'!$F31:$EE31)+SUMIF('SPACELOG 10 BP'!$F$2:$EE$2,AU$4,'SPACELOG 10 BP'!$F31:$EE31)+SUMIF('SPACELOG 11 BP'!$F$2:$EE$2,AU$4,'SPACELOG 11 BP'!$F31:$EE31)+SUMIF('SPACELOG 12 BP'!$F$2:$EE$2,AU$4,'SPACELOG 12 BP'!$F31:$EE31)</f>
        <v>0</v>
      </c>
      <c r="AV31" s="13">
        <f>SUMIF('reporting montigny'!$F$2:$EE$2,AV$4,'reporting montigny'!$F31:$EE31)+SUMIF('reporting boissy'!$F$2:$EE$2,AV$4,'reporting boissy'!$F31:$EE31)+SUMIF('reporting moussy'!$F$2:$EE$2,AV$4,'reporting moussy'!$F31:$EE31)+SUMIF('reporting trappes'!$F$2:$EE$2,AV$4,'reporting trappes'!$F31:$EE31)+SUMIF('SPACELOG 5 BP'!$F$2:$EE$2,AV$4,'SPACELOG 5 BP'!$F31:$EE31)+SUMIF('SPACELOG 6 BP'!$F$2:$EE$2,AV$4,'SPACELOG 6 BP'!$F31:$EE31)+SUMIF('SPACELOG 7 BP'!$F$2:$EE$2,AV$4,'SPACELOG 7 BP'!$F31:$EE31)+SUMIF('SPACELOG 8 BP'!$F$2:$EE$2,AV$4,'SPACELOG 8 BP'!$F31:$EE31)+SUMIF('SPACELOG 9 BP'!$F$2:$EE$2,AV$4,'SPACELOG 9 BP'!$F31:$EE31)+SUMIF('SPACELOG 10 BP'!$F$2:$EE$2,AV$4,'SPACELOG 10 BP'!$F31:$EE31)+SUMIF('SPACELOG 11 BP'!$F$2:$EE$2,AV$4,'SPACELOG 11 BP'!$F31:$EE31)+SUMIF('SPACELOG 12 BP'!$F$2:$EE$2,AV$4,'SPACELOG 12 BP'!$F31:$EE31)</f>
        <v>0</v>
      </c>
      <c r="AW31" s="13">
        <f>SUMIF('reporting montigny'!$F$2:$EE$2,AW$4,'reporting montigny'!$F31:$EE31)+SUMIF('reporting boissy'!$F$2:$EE$2,AW$4,'reporting boissy'!$F31:$EE31)+SUMIF('reporting moussy'!$F$2:$EE$2,AW$4,'reporting moussy'!$F31:$EE31)+SUMIF('reporting trappes'!$F$2:$EE$2,AW$4,'reporting trappes'!$F31:$EE31)+SUMIF('SPACELOG 5 BP'!$F$2:$EE$2,AW$4,'SPACELOG 5 BP'!$F31:$EE31)+SUMIF('SPACELOG 6 BP'!$F$2:$EE$2,AW$4,'SPACELOG 6 BP'!$F31:$EE31)+SUMIF('SPACELOG 7 BP'!$F$2:$EE$2,AW$4,'SPACELOG 7 BP'!$F31:$EE31)+SUMIF('SPACELOG 8 BP'!$F$2:$EE$2,AW$4,'SPACELOG 8 BP'!$F31:$EE31)+SUMIF('SPACELOG 9 BP'!$F$2:$EE$2,AW$4,'SPACELOG 9 BP'!$F31:$EE31)+SUMIF('SPACELOG 10 BP'!$F$2:$EE$2,AW$4,'SPACELOG 10 BP'!$F31:$EE31)+SUMIF('SPACELOG 11 BP'!$F$2:$EE$2,AW$4,'SPACELOG 11 BP'!$F31:$EE31)+SUMIF('SPACELOG 12 BP'!$F$2:$EE$2,AW$4,'SPACELOG 12 BP'!$F31:$EE31)</f>
        <v>0</v>
      </c>
      <c r="AX31" s="13">
        <f>SUMIF('reporting montigny'!$F$2:$EE$2,AX$4,'reporting montigny'!$F31:$EE31)+SUMIF('reporting boissy'!$F$2:$EE$2,AX$4,'reporting boissy'!$F31:$EE31)+SUMIF('reporting moussy'!$F$2:$EE$2,AX$4,'reporting moussy'!$F31:$EE31)+SUMIF('reporting trappes'!$F$2:$EE$2,AX$4,'reporting trappes'!$F31:$EE31)+SUMIF('SPACELOG 5 BP'!$F$2:$EE$2,AX$4,'SPACELOG 5 BP'!$F31:$EE31)+SUMIF('SPACELOG 6 BP'!$F$2:$EE$2,AX$4,'SPACELOG 6 BP'!$F31:$EE31)+SUMIF('SPACELOG 7 BP'!$F$2:$EE$2,AX$4,'SPACELOG 7 BP'!$F31:$EE31)+SUMIF('SPACELOG 8 BP'!$F$2:$EE$2,AX$4,'SPACELOG 8 BP'!$F31:$EE31)+SUMIF('SPACELOG 9 BP'!$F$2:$EE$2,AX$4,'SPACELOG 9 BP'!$F31:$EE31)+SUMIF('SPACELOG 10 BP'!$F$2:$EE$2,AX$4,'SPACELOG 10 BP'!$F31:$EE31)+SUMIF('SPACELOG 11 BP'!$F$2:$EE$2,AX$4,'SPACELOG 11 BP'!$F31:$EE31)+SUMIF('SPACELOG 12 BP'!$F$2:$EE$2,AX$4,'SPACELOG 12 BP'!$F31:$EE31)</f>
        <v>0</v>
      </c>
      <c r="AY31" s="13">
        <f>SUMIF('reporting montigny'!$F$2:$EE$2,AY$4,'reporting montigny'!$F31:$EE31)+SUMIF('reporting boissy'!$F$2:$EE$2,AY$4,'reporting boissy'!$F31:$EE31)+SUMIF('reporting moussy'!$F$2:$EE$2,AY$4,'reporting moussy'!$F31:$EE31)+SUMIF('reporting trappes'!$F$2:$EE$2,AY$4,'reporting trappes'!$F31:$EE31)+SUMIF('SPACELOG 5 BP'!$F$2:$EE$2,AY$4,'SPACELOG 5 BP'!$F31:$EE31)+SUMIF('SPACELOG 6 BP'!$F$2:$EE$2,AY$4,'SPACELOG 6 BP'!$F31:$EE31)+SUMIF('SPACELOG 7 BP'!$F$2:$EE$2,AY$4,'SPACELOG 7 BP'!$F31:$EE31)+SUMIF('SPACELOG 8 BP'!$F$2:$EE$2,AY$4,'SPACELOG 8 BP'!$F31:$EE31)+SUMIF('SPACELOG 9 BP'!$F$2:$EE$2,AY$4,'SPACELOG 9 BP'!$F31:$EE31)+SUMIF('SPACELOG 10 BP'!$F$2:$EE$2,AY$4,'SPACELOG 10 BP'!$F31:$EE31)+SUMIF('SPACELOG 11 BP'!$F$2:$EE$2,AY$4,'SPACELOG 11 BP'!$F31:$EE31)+SUMIF('SPACELOG 12 BP'!$F$2:$EE$2,AY$4,'SPACELOG 12 BP'!$F31:$EE31)</f>
        <v>0</v>
      </c>
      <c r="AZ31" s="13">
        <f>SUMIF('reporting montigny'!$F$2:$EE$2,AZ$4,'reporting montigny'!$F31:$EE31)+SUMIF('reporting boissy'!$F$2:$EE$2,AZ$4,'reporting boissy'!$F31:$EE31)+SUMIF('reporting moussy'!$F$2:$EE$2,AZ$4,'reporting moussy'!$F31:$EE31)+SUMIF('reporting trappes'!$F$2:$EE$2,AZ$4,'reporting trappes'!$F31:$EE31)+SUMIF('SPACELOG 5 BP'!$F$2:$EE$2,AZ$4,'SPACELOG 5 BP'!$F31:$EE31)+SUMIF('SPACELOG 6 BP'!$F$2:$EE$2,AZ$4,'SPACELOG 6 BP'!$F31:$EE31)+SUMIF('SPACELOG 7 BP'!$F$2:$EE$2,AZ$4,'SPACELOG 7 BP'!$F31:$EE31)+SUMIF('SPACELOG 8 BP'!$F$2:$EE$2,AZ$4,'SPACELOG 8 BP'!$F31:$EE31)+SUMIF('SPACELOG 9 BP'!$F$2:$EE$2,AZ$4,'SPACELOG 9 BP'!$F31:$EE31)+SUMIF('SPACELOG 10 BP'!$F$2:$EE$2,AZ$4,'SPACELOG 10 BP'!$F31:$EE31)+SUMIF('SPACELOG 11 BP'!$F$2:$EE$2,AZ$4,'SPACELOG 11 BP'!$F31:$EE31)+SUMIF('SPACELOG 12 BP'!$F$2:$EE$2,AZ$4,'SPACELOG 12 BP'!$F31:$EE31)</f>
        <v>0</v>
      </c>
      <c r="BA31" s="13">
        <f>SUMIF('reporting montigny'!$F$2:$EE$2,BA$4,'reporting montigny'!$F31:$EE31)+SUMIF('reporting boissy'!$F$2:$EE$2,BA$4,'reporting boissy'!$F31:$EE31)+SUMIF('reporting moussy'!$F$2:$EE$2,BA$4,'reporting moussy'!$F31:$EE31)+SUMIF('reporting trappes'!$F$2:$EE$2,BA$4,'reporting trappes'!$F31:$EE31)+SUMIF('SPACELOG 5 BP'!$F$2:$EE$2,BA$4,'SPACELOG 5 BP'!$F31:$EE31)+SUMIF('SPACELOG 6 BP'!$F$2:$EE$2,BA$4,'SPACELOG 6 BP'!$F31:$EE31)+SUMIF('SPACELOG 7 BP'!$F$2:$EE$2,BA$4,'SPACELOG 7 BP'!$F31:$EE31)+SUMIF('SPACELOG 8 BP'!$F$2:$EE$2,BA$4,'SPACELOG 8 BP'!$F31:$EE31)+SUMIF('SPACELOG 9 BP'!$F$2:$EE$2,BA$4,'SPACELOG 9 BP'!$F31:$EE31)+SUMIF('SPACELOG 10 BP'!$F$2:$EE$2,BA$4,'SPACELOG 10 BP'!$F31:$EE31)+SUMIF('SPACELOG 11 BP'!$F$2:$EE$2,BA$4,'SPACELOG 11 BP'!$F31:$EE31)+SUMIF('SPACELOG 12 BP'!$F$2:$EE$2,BA$4,'SPACELOG 12 BP'!$F31:$EE31)</f>
        <v>0</v>
      </c>
      <c r="BB31" s="13">
        <f>SUMIF('reporting montigny'!$F$2:$EE$2,BB$4,'reporting montigny'!$F31:$EE31)+SUMIF('reporting boissy'!$F$2:$EE$2,BB$4,'reporting boissy'!$F31:$EE31)+SUMIF('reporting moussy'!$F$2:$EE$2,BB$4,'reporting moussy'!$F31:$EE31)+SUMIF('reporting trappes'!$F$2:$EE$2,BB$4,'reporting trappes'!$F31:$EE31)+SUMIF('SPACELOG 5 BP'!$F$2:$EE$2,BB$4,'SPACELOG 5 BP'!$F31:$EE31)+SUMIF('SPACELOG 6 BP'!$F$2:$EE$2,BB$4,'SPACELOG 6 BP'!$F31:$EE31)+SUMIF('SPACELOG 7 BP'!$F$2:$EE$2,BB$4,'SPACELOG 7 BP'!$F31:$EE31)+SUMIF('SPACELOG 8 BP'!$F$2:$EE$2,BB$4,'SPACELOG 8 BP'!$F31:$EE31)+SUMIF('SPACELOG 9 BP'!$F$2:$EE$2,BB$4,'SPACELOG 9 BP'!$F31:$EE31)+SUMIF('SPACELOG 10 BP'!$F$2:$EE$2,BB$4,'SPACELOG 10 BP'!$F31:$EE31)+SUMIF('SPACELOG 11 BP'!$F$2:$EE$2,BB$4,'SPACELOG 11 BP'!$F31:$EE31)+SUMIF('SPACELOG 12 BP'!$F$2:$EE$2,BB$4,'SPACELOG 12 BP'!$F31:$EE31)</f>
        <v>0</v>
      </c>
      <c r="BC31" s="13">
        <f>SUMIF('reporting montigny'!$F$2:$EE$2,BC$4,'reporting montigny'!$F31:$EE31)+SUMIF('reporting boissy'!$F$2:$EE$2,BC$4,'reporting boissy'!$F31:$EE31)+SUMIF('reporting moussy'!$F$2:$EE$2,BC$4,'reporting moussy'!$F31:$EE31)+SUMIF('reporting trappes'!$F$2:$EE$2,BC$4,'reporting trappes'!$F31:$EE31)+SUMIF('SPACELOG 5 BP'!$F$2:$EE$2,BC$4,'SPACELOG 5 BP'!$F31:$EE31)+SUMIF('SPACELOG 6 BP'!$F$2:$EE$2,BC$4,'SPACELOG 6 BP'!$F31:$EE31)+SUMIF('SPACELOG 7 BP'!$F$2:$EE$2,BC$4,'SPACELOG 7 BP'!$F31:$EE31)+SUMIF('SPACELOG 8 BP'!$F$2:$EE$2,BC$4,'SPACELOG 8 BP'!$F31:$EE31)+SUMIF('SPACELOG 9 BP'!$F$2:$EE$2,BC$4,'SPACELOG 9 BP'!$F31:$EE31)+SUMIF('SPACELOG 10 BP'!$F$2:$EE$2,BC$4,'SPACELOG 10 BP'!$F31:$EE31)+SUMIF('SPACELOG 11 BP'!$F$2:$EE$2,BC$4,'SPACELOG 11 BP'!$F31:$EE31)+SUMIF('SPACELOG 12 BP'!$F$2:$EE$2,BC$4,'SPACELOG 12 BP'!$F31:$EE31)</f>
        <v>0</v>
      </c>
      <c r="BD31" s="13">
        <f>SUMIF('reporting montigny'!$F$2:$EE$2,BD$4,'reporting montigny'!$F31:$EE31)+SUMIF('reporting boissy'!$F$2:$EE$2,BD$4,'reporting boissy'!$F31:$EE31)+SUMIF('reporting moussy'!$F$2:$EE$2,BD$4,'reporting moussy'!$F31:$EE31)+SUMIF('reporting trappes'!$F$2:$EE$2,BD$4,'reporting trappes'!$F31:$EE31)+SUMIF('SPACELOG 5 BP'!$F$2:$EE$2,BD$4,'SPACELOG 5 BP'!$F31:$EE31)+SUMIF('SPACELOG 6 BP'!$F$2:$EE$2,BD$4,'SPACELOG 6 BP'!$F31:$EE31)+SUMIF('SPACELOG 7 BP'!$F$2:$EE$2,BD$4,'SPACELOG 7 BP'!$F31:$EE31)+SUMIF('SPACELOG 8 BP'!$F$2:$EE$2,BD$4,'SPACELOG 8 BP'!$F31:$EE31)+SUMIF('SPACELOG 9 BP'!$F$2:$EE$2,BD$4,'SPACELOG 9 BP'!$F31:$EE31)+SUMIF('SPACELOG 10 BP'!$F$2:$EE$2,BD$4,'SPACELOG 10 BP'!$F31:$EE31)+SUMIF('SPACELOG 11 BP'!$F$2:$EE$2,BD$4,'SPACELOG 11 BP'!$F31:$EE31)+SUMIF('SPACELOG 12 BP'!$F$2:$EE$2,BD$4,'SPACELOG 12 BP'!$F31:$EE31)</f>
        <v>0</v>
      </c>
      <c r="BE31" s="14">
        <f t="shared" si="12"/>
        <v>0</v>
      </c>
      <c r="BF31" s="13">
        <f>SUMIF('reporting montigny'!$F$2:$EE$2,BF$4,'reporting montigny'!$F31:$EE31)+SUMIF('reporting boissy'!$F$2:$EE$2,BF$4,'reporting boissy'!$F31:$EE31)+SUMIF('reporting moussy'!$F$2:$EE$2,BF$4,'reporting moussy'!$F31:$EE31)+SUMIF('reporting trappes'!$F$2:$EE$2,BF$4,'reporting trappes'!$F31:$EE31)+SUMIF('SPACELOG 5 BP'!$F$2:$EE$2,BF$4,'SPACELOG 5 BP'!$F31:$EE31)+SUMIF('SPACELOG 6 BP'!$F$2:$EE$2,BF$4,'SPACELOG 6 BP'!$F31:$EE31)+SUMIF('SPACELOG 7 BP'!$F$2:$EE$2,BF$4,'SPACELOG 7 BP'!$F31:$EE31)+SUMIF('SPACELOG 8 BP'!$F$2:$EE$2,BF$4,'SPACELOG 8 BP'!$F31:$EE31)+SUMIF('SPACELOG 9 BP'!$F$2:$EE$2,BF$4,'SPACELOG 9 BP'!$F31:$EE31)+SUMIF('SPACELOG 10 BP'!$F$2:$EE$2,BF$4,'SPACELOG 10 BP'!$F31:$EE31)+SUMIF('SPACELOG 11 BP'!$F$2:$EE$2,BF$4,'SPACELOG 11 BP'!$F31:$EE31)+SUMIF('SPACELOG 12 BP'!$F$2:$EE$2,BF$4,'SPACELOG 12 BP'!$F31:$EE31)</f>
        <v>0</v>
      </c>
      <c r="BG31" s="13">
        <f>SUMIF('reporting montigny'!$F$2:$EE$2,BG$4,'reporting montigny'!$F31:$EE31)+SUMIF('reporting boissy'!$F$2:$EE$2,BG$4,'reporting boissy'!$F31:$EE31)+SUMIF('reporting moussy'!$F$2:$EE$2,BG$4,'reporting moussy'!$F31:$EE31)+SUMIF('reporting trappes'!$F$2:$EE$2,BG$4,'reporting trappes'!$F31:$EE31)+SUMIF('SPACELOG 5 BP'!$F$2:$EE$2,BG$4,'SPACELOG 5 BP'!$F31:$EE31)+SUMIF('SPACELOG 6 BP'!$F$2:$EE$2,BG$4,'SPACELOG 6 BP'!$F31:$EE31)+SUMIF('SPACELOG 7 BP'!$F$2:$EE$2,BG$4,'SPACELOG 7 BP'!$F31:$EE31)+SUMIF('SPACELOG 8 BP'!$F$2:$EE$2,BG$4,'SPACELOG 8 BP'!$F31:$EE31)+SUMIF('SPACELOG 9 BP'!$F$2:$EE$2,BG$4,'SPACELOG 9 BP'!$F31:$EE31)+SUMIF('SPACELOG 10 BP'!$F$2:$EE$2,BG$4,'SPACELOG 10 BP'!$F31:$EE31)+SUMIF('SPACELOG 11 BP'!$F$2:$EE$2,BG$4,'SPACELOG 11 BP'!$F31:$EE31)+SUMIF('SPACELOG 12 BP'!$F$2:$EE$2,BG$4,'SPACELOG 12 BP'!$F31:$EE31)</f>
        <v>0</v>
      </c>
      <c r="BH31" s="13">
        <f>SUMIF('reporting montigny'!$F$2:$EE$2,BH$4,'reporting montigny'!$F31:$EE31)+SUMIF('reporting boissy'!$F$2:$EE$2,BH$4,'reporting boissy'!$F31:$EE31)+SUMIF('reporting moussy'!$F$2:$EE$2,BH$4,'reporting moussy'!$F31:$EE31)+SUMIF('reporting trappes'!$F$2:$EE$2,BH$4,'reporting trappes'!$F31:$EE31)+SUMIF('SPACELOG 5 BP'!$F$2:$EE$2,BH$4,'SPACELOG 5 BP'!$F31:$EE31)+SUMIF('SPACELOG 6 BP'!$F$2:$EE$2,BH$4,'SPACELOG 6 BP'!$F31:$EE31)+SUMIF('SPACELOG 7 BP'!$F$2:$EE$2,BH$4,'SPACELOG 7 BP'!$F31:$EE31)+SUMIF('SPACELOG 8 BP'!$F$2:$EE$2,BH$4,'SPACELOG 8 BP'!$F31:$EE31)+SUMIF('SPACELOG 9 BP'!$F$2:$EE$2,BH$4,'SPACELOG 9 BP'!$F31:$EE31)+SUMIF('SPACELOG 10 BP'!$F$2:$EE$2,BH$4,'SPACELOG 10 BP'!$F31:$EE31)+SUMIF('SPACELOG 11 BP'!$F$2:$EE$2,BH$4,'SPACELOG 11 BP'!$F31:$EE31)+SUMIF('SPACELOG 12 BP'!$F$2:$EE$2,BH$4,'SPACELOG 12 BP'!$F31:$EE31)</f>
        <v>0</v>
      </c>
      <c r="BI31" s="13">
        <f>SUMIF('reporting montigny'!$F$2:$EE$2,BI$4,'reporting montigny'!$F31:$EE31)+SUMIF('reporting boissy'!$F$2:$EE$2,BI$4,'reporting boissy'!$F31:$EE31)+SUMIF('reporting moussy'!$F$2:$EE$2,BI$4,'reporting moussy'!$F31:$EE31)+SUMIF('reporting trappes'!$F$2:$EE$2,BI$4,'reporting trappes'!$F31:$EE31)+SUMIF('SPACELOG 5 BP'!$F$2:$EE$2,BI$4,'SPACELOG 5 BP'!$F31:$EE31)+SUMIF('SPACELOG 6 BP'!$F$2:$EE$2,BI$4,'SPACELOG 6 BP'!$F31:$EE31)+SUMIF('SPACELOG 7 BP'!$F$2:$EE$2,BI$4,'SPACELOG 7 BP'!$F31:$EE31)+SUMIF('SPACELOG 8 BP'!$F$2:$EE$2,BI$4,'SPACELOG 8 BP'!$F31:$EE31)+SUMIF('SPACELOG 9 BP'!$F$2:$EE$2,BI$4,'SPACELOG 9 BP'!$F31:$EE31)+SUMIF('SPACELOG 10 BP'!$F$2:$EE$2,BI$4,'SPACELOG 10 BP'!$F31:$EE31)+SUMIF('SPACELOG 11 BP'!$F$2:$EE$2,BI$4,'SPACELOG 11 BP'!$F31:$EE31)+SUMIF('SPACELOG 12 BP'!$F$2:$EE$2,BI$4,'SPACELOG 12 BP'!$F31:$EE31)</f>
        <v>0</v>
      </c>
      <c r="BJ31" s="13">
        <f>SUMIF('reporting montigny'!$F$2:$EE$2,BJ$4,'reporting montigny'!$F31:$EE31)+SUMIF('reporting boissy'!$F$2:$EE$2,BJ$4,'reporting boissy'!$F31:$EE31)+SUMIF('reporting moussy'!$F$2:$EE$2,BJ$4,'reporting moussy'!$F31:$EE31)+SUMIF('reporting trappes'!$F$2:$EE$2,BJ$4,'reporting trappes'!$F31:$EE31)+SUMIF('SPACELOG 5 BP'!$F$2:$EE$2,BJ$4,'SPACELOG 5 BP'!$F31:$EE31)+SUMIF('SPACELOG 6 BP'!$F$2:$EE$2,BJ$4,'SPACELOG 6 BP'!$F31:$EE31)+SUMIF('SPACELOG 7 BP'!$F$2:$EE$2,BJ$4,'SPACELOG 7 BP'!$F31:$EE31)+SUMIF('SPACELOG 8 BP'!$F$2:$EE$2,BJ$4,'SPACELOG 8 BP'!$F31:$EE31)+SUMIF('SPACELOG 9 BP'!$F$2:$EE$2,BJ$4,'SPACELOG 9 BP'!$F31:$EE31)+SUMIF('SPACELOG 10 BP'!$F$2:$EE$2,BJ$4,'SPACELOG 10 BP'!$F31:$EE31)+SUMIF('SPACELOG 11 BP'!$F$2:$EE$2,BJ$4,'SPACELOG 11 BP'!$F31:$EE31)+SUMIF('SPACELOG 12 BP'!$F$2:$EE$2,BJ$4,'SPACELOG 12 BP'!$F31:$EE31)</f>
        <v>0</v>
      </c>
      <c r="BK31" s="13">
        <f>SUMIF('reporting montigny'!$F$2:$EE$2,BK$4,'reporting montigny'!$F31:$EE31)+SUMIF('reporting boissy'!$F$2:$EE$2,BK$4,'reporting boissy'!$F31:$EE31)+SUMIF('reporting moussy'!$F$2:$EE$2,BK$4,'reporting moussy'!$F31:$EE31)+SUMIF('reporting trappes'!$F$2:$EE$2,BK$4,'reporting trappes'!$F31:$EE31)+SUMIF('SPACELOG 5 BP'!$F$2:$EE$2,BK$4,'SPACELOG 5 BP'!$F31:$EE31)+SUMIF('SPACELOG 6 BP'!$F$2:$EE$2,BK$4,'SPACELOG 6 BP'!$F31:$EE31)+SUMIF('SPACELOG 7 BP'!$F$2:$EE$2,BK$4,'SPACELOG 7 BP'!$F31:$EE31)+SUMIF('SPACELOG 8 BP'!$F$2:$EE$2,BK$4,'SPACELOG 8 BP'!$F31:$EE31)+SUMIF('SPACELOG 9 BP'!$F$2:$EE$2,BK$4,'SPACELOG 9 BP'!$F31:$EE31)+SUMIF('SPACELOG 10 BP'!$F$2:$EE$2,BK$4,'SPACELOG 10 BP'!$F31:$EE31)+SUMIF('SPACELOG 11 BP'!$F$2:$EE$2,BK$4,'SPACELOG 11 BP'!$F31:$EE31)+SUMIF('SPACELOG 12 BP'!$F$2:$EE$2,BK$4,'SPACELOG 12 BP'!$F31:$EE31)</f>
        <v>0</v>
      </c>
      <c r="BL31" s="13">
        <f>SUMIF('reporting montigny'!$F$2:$EE$2,BL$4,'reporting montigny'!$F31:$EE31)+SUMIF('reporting boissy'!$F$2:$EE$2,BL$4,'reporting boissy'!$F31:$EE31)+SUMIF('reporting moussy'!$F$2:$EE$2,BL$4,'reporting moussy'!$F31:$EE31)+SUMIF('reporting trappes'!$F$2:$EE$2,BL$4,'reporting trappes'!$F31:$EE31)+SUMIF('SPACELOG 5 BP'!$F$2:$EE$2,BL$4,'SPACELOG 5 BP'!$F31:$EE31)+SUMIF('SPACELOG 6 BP'!$F$2:$EE$2,BL$4,'SPACELOG 6 BP'!$F31:$EE31)+SUMIF('SPACELOG 7 BP'!$F$2:$EE$2,BL$4,'SPACELOG 7 BP'!$F31:$EE31)+SUMIF('SPACELOG 8 BP'!$F$2:$EE$2,BL$4,'SPACELOG 8 BP'!$F31:$EE31)+SUMIF('SPACELOG 9 BP'!$F$2:$EE$2,BL$4,'SPACELOG 9 BP'!$F31:$EE31)+SUMIF('SPACELOG 10 BP'!$F$2:$EE$2,BL$4,'SPACELOG 10 BP'!$F31:$EE31)+SUMIF('SPACELOG 11 BP'!$F$2:$EE$2,BL$4,'SPACELOG 11 BP'!$F31:$EE31)+SUMIF('SPACELOG 12 BP'!$F$2:$EE$2,BL$4,'SPACELOG 12 BP'!$F31:$EE31)</f>
        <v>0</v>
      </c>
      <c r="BM31" s="13">
        <f>SUMIF('reporting montigny'!$F$2:$EE$2,BM$4,'reporting montigny'!$F31:$EE31)+SUMIF('reporting boissy'!$F$2:$EE$2,BM$4,'reporting boissy'!$F31:$EE31)+SUMIF('reporting moussy'!$F$2:$EE$2,BM$4,'reporting moussy'!$F31:$EE31)+SUMIF('reporting trappes'!$F$2:$EE$2,BM$4,'reporting trappes'!$F31:$EE31)+SUMIF('SPACELOG 5 BP'!$F$2:$EE$2,BM$4,'SPACELOG 5 BP'!$F31:$EE31)+SUMIF('SPACELOG 6 BP'!$F$2:$EE$2,BM$4,'SPACELOG 6 BP'!$F31:$EE31)+SUMIF('SPACELOG 7 BP'!$F$2:$EE$2,BM$4,'SPACELOG 7 BP'!$F31:$EE31)+SUMIF('SPACELOG 8 BP'!$F$2:$EE$2,BM$4,'SPACELOG 8 BP'!$F31:$EE31)+SUMIF('SPACELOG 9 BP'!$F$2:$EE$2,BM$4,'SPACELOG 9 BP'!$F31:$EE31)+SUMIF('SPACELOG 10 BP'!$F$2:$EE$2,BM$4,'SPACELOG 10 BP'!$F31:$EE31)+SUMIF('SPACELOG 11 BP'!$F$2:$EE$2,BM$4,'SPACELOG 11 BP'!$F31:$EE31)+SUMIF('SPACELOG 12 BP'!$F$2:$EE$2,BM$4,'SPACELOG 12 BP'!$F31:$EE31)</f>
        <v>0</v>
      </c>
      <c r="BN31" s="13">
        <f>SUMIF('reporting montigny'!$F$2:$EE$2,BN$4,'reporting montigny'!$F31:$EE31)+SUMIF('reporting boissy'!$F$2:$EE$2,BN$4,'reporting boissy'!$F31:$EE31)+SUMIF('reporting moussy'!$F$2:$EE$2,BN$4,'reporting moussy'!$F31:$EE31)+SUMIF('reporting trappes'!$F$2:$EE$2,BN$4,'reporting trappes'!$F31:$EE31)+SUMIF('SPACELOG 5 BP'!$F$2:$EE$2,BN$4,'SPACELOG 5 BP'!$F31:$EE31)+SUMIF('SPACELOG 6 BP'!$F$2:$EE$2,BN$4,'SPACELOG 6 BP'!$F31:$EE31)+SUMIF('SPACELOG 7 BP'!$F$2:$EE$2,BN$4,'SPACELOG 7 BP'!$F31:$EE31)+SUMIF('SPACELOG 8 BP'!$F$2:$EE$2,BN$4,'SPACELOG 8 BP'!$F31:$EE31)+SUMIF('SPACELOG 9 BP'!$F$2:$EE$2,BN$4,'SPACELOG 9 BP'!$F31:$EE31)+SUMIF('SPACELOG 10 BP'!$F$2:$EE$2,BN$4,'SPACELOG 10 BP'!$F31:$EE31)+SUMIF('SPACELOG 11 BP'!$F$2:$EE$2,BN$4,'SPACELOG 11 BP'!$F31:$EE31)+SUMIF('SPACELOG 12 BP'!$F$2:$EE$2,BN$4,'SPACELOG 12 BP'!$F31:$EE31)</f>
        <v>0</v>
      </c>
      <c r="BO31" s="13">
        <f>SUMIF('reporting montigny'!$F$2:$EE$2,BO$4,'reporting montigny'!$F31:$EE31)+SUMIF('reporting boissy'!$F$2:$EE$2,BO$4,'reporting boissy'!$F31:$EE31)+SUMIF('reporting moussy'!$F$2:$EE$2,BO$4,'reporting moussy'!$F31:$EE31)+SUMIF('reporting trappes'!$F$2:$EE$2,BO$4,'reporting trappes'!$F31:$EE31)+SUMIF('SPACELOG 5 BP'!$F$2:$EE$2,BO$4,'SPACELOG 5 BP'!$F31:$EE31)+SUMIF('SPACELOG 6 BP'!$F$2:$EE$2,BO$4,'SPACELOG 6 BP'!$F31:$EE31)+SUMIF('SPACELOG 7 BP'!$F$2:$EE$2,BO$4,'SPACELOG 7 BP'!$F31:$EE31)+SUMIF('SPACELOG 8 BP'!$F$2:$EE$2,BO$4,'SPACELOG 8 BP'!$F31:$EE31)+SUMIF('SPACELOG 9 BP'!$F$2:$EE$2,BO$4,'SPACELOG 9 BP'!$F31:$EE31)+SUMIF('SPACELOG 10 BP'!$F$2:$EE$2,BO$4,'SPACELOG 10 BP'!$F31:$EE31)+SUMIF('SPACELOG 11 BP'!$F$2:$EE$2,BO$4,'SPACELOG 11 BP'!$F31:$EE31)+SUMIF('SPACELOG 12 BP'!$F$2:$EE$2,BO$4,'SPACELOG 12 BP'!$F31:$EE31)</f>
        <v>0</v>
      </c>
      <c r="BP31" s="13">
        <f>SUMIF('reporting montigny'!$F$2:$EE$2,BP$4,'reporting montigny'!$F31:$EE31)+SUMIF('reporting boissy'!$F$2:$EE$2,BP$4,'reporting boissy'!$F31:$EE31)+SUMIF('reporting moussy'!$F$2:$EE$2,BP$4,'reporting moussy'!$F31:$EE31)+SUMIF('reporting trappes'!$F$2:$EE$2,BP$4,'reporting trappes'!$F31:$EE31)+SUMIF('SPACELOG 5 BP'!$F$2:$EE$2,BP$4,'SPACELOG 5 BP'!$F31:$EE31)+SUMIF('SPACELOG 6 BP'!$F$2:$EE$2,BP$4,'SPACELOG 6 BP'!$F31:$EE31)+SUMIF('SPACELOG 7 BP'!$F$2:$EE$2,BP$4,'SPACELOG 7 BP'!$F31:$EE31)+SUMIF('SPACELOG 8 BP'!$F$2:$EE$2,BP$4,'SPACELOG 8 BP'!$F31:$EE31)+SUMIF('SPACELOG 9 BP'!$F$2:$EE$2,BP$4,'SPACELOG 9 BP'!$F31:$EE31)+SUMIF('SPACELOG 10 BP'!$F$2:$EE$2,BP$4,'SPACELOG 10 BP'!$F31:$EE31)+SUMIF('SPACELOG 11 BP'!$F$2:$EE$2,BP$4,'SPACELOG 11 BP'!$F31:$EE31)+SUMIF('SPACELOG 12 BP'!$F$2:$EE$2,BP$4,'SPACELOG 12 BP'!$F31:$EE31)</f>
        <v>0</v>
      </c>
      <c r="BQ31" s="13">
        <f>SUMIF('reporting montigny'!$F$2:$EE$2,BQ$4,'reporting montigny'!$F31:$EE31)+SUMIF('reporting boissy'!$F$2:$EE$2,BQ$4,'reporting boissy'!$F31:$EE31)+SUMIF('reporting moussy'!$F$2:$EE$2,BQ$4,'reporting moussy'!$F31:$EE31)+SUMIF('reporting trappes'!$F$2:$EE$2,BQ$4,'reporting trappes'!$F31:$EE31)+SUMIF('SPACELOG 5 BP'!$F$2:$EE$2,BQ$4,'SPACELOG 5 BP'!$F31:$EE31)+SUMIF('SPACELOG 6 BP'!$F$2:$EE$2,BQ$4,'SPACELOG 6 BP'!$F31:$EE31)+SUMIF('SPACELOG 7 BP'!$F$2:$EE$2,BQ$4,'SPACELOG 7 BP'!$F31:$EE31)+SUMIF('SPACELOG 8 BP'!$F$2:$EE$2,BQ$4,'SPACELOG 8 BP'!$F31:$EE31)+SUMIF('SPACELOG 9 BP'!$F$2:$EE$2,BQ$4,'SPACELOG 9 BP'!$F31:$EE31)+SUMIF('SPACELOG 10 BP'!$F$2:$EE$2,BQ$4,'SPACELOG 10 BP'!$F31:$EE31)+SUMIF('SPACELOG 11 BP'!$F$2:$EE$2,BQ$4,'SPACELOG 11 BP'!$F31:$EE31)+SUMIF('SPACELOG 12 BP'!$F$2:$EE$2,BQ$4,'SPACELOG 12 BP'!$F31:$EE31)</f>
        <v>0</v>
      </c>
      <c r="BR31" s="14">
        <f t="shared" si="13"/>
        <v>0</v>
      </c>
      <c r="BS31" s="13">
        <f>SUMIF('reporting montigny'!$F$2:$EE$2,BS$4,'reporting montigny'!$F31:$EE31)+SUMIF('reporting boissy'!$F$2:$EE$2,BS$4,'reporting boissy'!$F31:$EE31)+SUMIF('reporting moussy'!$F$2:$EE$2,BS$4,'reporting moussy'!$F31:$EE31)+SUMIF('reporting trappes'!$F$2:$EE$2,BS$4,'reporting trappes'!$F31:$EE31)+SUMIF('SPACELOG 5 BP'!$F$2:$EE$2,BS$4,'SPACELOG 5 BP'!$F31:$EE31)+SUMIF('SPACELOG 6 BP'!$F$2:$EE$2,BS$4,'SPACELOG 6 BP'!$F31:$EE31)+SUMIF('SPACELOG 7 BP'!$F$2:$EE$2,BS$4,'SPACELOG 7 BP'!$F31:$EE31)+SUMIF('SPACELOG 8 BP'!$F$2:$EE$2,BS$4,'SPACELOG 8 BP'!$F31:$EE31)+SUMIF('SPACELOG 9 BP'!$F$2:$EE$2,BS$4,'SPACELOG 9 BP'!$F31:$EE31)+SUMIF('SPACELOG 10 BP'!$F$2:$EE$2,BS$4,'SPACELOG 10 BP'!$F31:$EE31)+SUMIF('SPACELOG 11 BP'!$F$2:$EE$2,BS$4,'SPACELOG 11 BP'!$F31:$EE31)+SUMIF('SPACELOG 12 BP'!$F$2:$EE$2,BS$4,'SPACELOG 12 BP'!$F31:$EE31)</f>
        <v>0</v>
      </c>
      <c r="BT31" s="13">
        <f>SUMIF('reporting montigny'!$F$2:$EE$2,BT$4,'reporting montigny'!$F31:$EE31)+SUMIF('reporting boissy'!$F$2:$EE$2,BT$4,'reporting boissy'!$F31:$EE31)+SUMIF('reporting moussy'!$F$2:$EE$2,BT$4,'reporting moussy'!$F31:$EE31)+SUMIF('reporting trappes'!$F$2:$EE$2,BT$4,'reporting trappes'!$F31:$EE31)+SUMIF('SPACELOG 5 BP'!$F$2:$EE$2,BT$4,'SPACELOG 5 BP'!$F31:$EE31)+SUMIF('SPACELOG 6 BP'!$F$2:$EE$2,BT$4,'SPACELOG 6 BP'!$F31:$EE31)+SUMIF('SPACELOG 7 BP'!$F$2:$EE$2,BT$4,'SPACELOG 7 BP'!$F31:$EE31)+SUMIF('SPACELOG 8 BP'!$F$2:$EE$2,BT$4,'SPACELOG 8 BP'!$F31:$EE31)+SUMIF('SPACELOG 9 BP'!$F$2:$EE$2,BT$4,'SPACELOG 9 BP'!$F31:$EE31)+SUMIF('SPACELOG 10 BP'!$F$2:$EE$2,BT$4,'SPACELOG 10 BP'!$F31:$EE31)+SUMIF('SPACELOG 11 BP'!$F$2:$EE$2,BT$4,'SPACELOG 11 BP'!$F31:$EE31)+SUMIF('SPACELOG 12 BP'!$F$2:$EE$2,BT$4,'SPACELOG 12 BP'!$F31:$EE31)</f>
        <v>0</v>
      </c>
      <c r="BU31" s="13">
        <f>SUMIF('reporting montigny'!$F$2:$EE$2,BU$4,'reporting montigny'!$F31:$EE31)+SUMIF('reporting boissy'!$F$2:$EE$2,BU$4,'reporting boissy'!$F31:$EE31)+SUMIF('reporting moussy'!$F$2:$EE$2,BU$4,'reporting moussy'!$F31:$EE31)+SUMIF('reporting trappes'!$F$2:$EE$2,BU$4,'reporting trappes'!$F31:$EE31)+SUMIF('SPACELOG 5 BP'!$F$2:$EE$2,BU$4,'SPACELOG 5 BP'!$F31:$EE31)+SUMIF('SPACELOG 6 BP'!$F$2:$EE$2,BU$4,'SPACELOG 6 BP'!$F31:$EE31)+SUMIF('SPACELOG 7 BP'!$F$2:$EE$2,BU$4,'SPACELOG 7 BP'!$F31:$EE31)+SUMIF('SPACELOG 8 BP'!$F$2:$EE$2,BU$4,'SPACELOG 8 BP'!$F31:$EE31)+SUMIF('SPACELOG 9 BP'!$F$2:$EE$2,BU$4,'SPACELOG 9 BP'!$F31:$EE31)+SUMIF('SPACELOG 10 BP'!$F$2:$EE$2,BU$4,'SPACELOG 10 BP'!$F31:$EE31)+SUMIF('SPACELOG 11 BP'!$F$2:$EE$2,BU$4,'SPACELOG 11 BP'!$F31:$EE31)+SUMIF('SPACELOG 12 BP'!$F$2:$EE$2,BU$4,'SPACELOG 12 BP'!$F31:$EE31)</f>
        <v>0</v>
      </c>
      <c r="BV31" s="13">
        <f>SUMIF('reporting montigny'!$F$2:$EE$2,BV$4,'reporting montigny'!$F31:$EE31)+SUMIF('reporting boissy'!$F$2:$EE$2,BV$4,'reporting boissy'!$F31:$EE31)+SUMIF('reporting moussy'!$F$2:$EE$2,BV$4,'reporting moussy'!$F31:$EE31)+SUMIF('reporting trappes'!$F$2:$EE$2,BV$4,'reporting trappes'!$F31:$EE31)+SUMIF('SPACELOG 5 BP'!$F$2:$EE$2,BV$4,'SPACELOG 5 BP'!$F31:$EE31)+SUMIF('SPACELOG 6 BP'!$F$2:$EE$2,BV$4,'SPACELOG 6 BP'!$F31:$EE31)+SUMIF('SPACELOG 7 BP'!$F$2:$EE$2,BV$4,'SPACELOG 7 BP'!$F31:$EE31)+SUMIF('SPACELOG 8 BP'!$F$2:$EE$2,BV$4,'SPACELOG 8 BP'!$F31:$EE31)+SUMIF('SPACELOG 9 BP'!$F$2:$EE$2,BV$4,'SPACELOG 9 BP'!$F31:$EE31)+SUMIF('SPACELOG 10 BP'!$F$2:$EE$2,BV$4,'SPACELOG 10 BP'!$F31:$EE31)+SUMIF('SPACELOG 11 BP'!$F$2:$EE$2,BV$4,'SPACELOG 11 BP'!$F31:$EE31)+SUMIF('SPACELOG 12 BP'!$F$2:$EE$2,BV$4,'SPACELOG 12 BP'!$F31:$EE31)</f>
        <v>0</v>
      </c>
      <c r="BW31" s="13">
        <f>SUMIF('reporting montigny'!$F$2:$EE$2,BW$4,'reporting montigny'!$F31:$EE31)+SUMIF('reporting boissy'!$F$2:$EE$2,BW$4,'reporting boissy'!$F31:$EE31)+SUMIF('reporting moussy'!$F$2:$EE$2,BW$4,'reporting moussy'!$F31:$EE31)+SUMIF('reporting trappes'!$F$2:$EE$2,BW$4,'reporting trappes'!$F31:$EE31)+SUMIF('SPACELOG 5 BP'!$F$2:$EE$2,BW$4,'SPACELOG 5 BP'!$F31:$EE31)+SUMIF('SPACELOG 6 BP'!$F$2:$EE$2,BW$4,'SPACELOG 6 BP'!$F31:$EE31)+SUMIF('SPACELOG 7 BP'!$F$2:$EE$2,BW$4,'SPACELOG 7 BP'!$F31:$EE31)+SUMIF('SPACELOG 8 BP'!$F$2:$EE$2,BW$4,'SPACELOG 8 BP'!$F31:$EE31)+SUMIF('SPACELOG 9 BP'!$F$2:$EE$2,BW$4,'SPACELOG 9 BP'!$F31:$EE31)+SUMIF('SPACELOG 10 BP'!$F$2:$EE$2,BW$4,'SPACELOG 10 BP'!$F31:$EE31)+SUMIF('SPACELOG 11 BP'!$F$2:$EE$2,BW$4,'SPACELOG 11 BP'!$F31:$EE31)+SUMIF('SPACELOG 12 BP'!$F$2:$EE$2,BW$4,'SPACELOG 12 BP'!$F31:$EE31)</f>
        <v>0</v>
      </c>
      <c r="BX31" s="13">
        <f>SUMIF('reporting montigny'!$F$2:$EE$2,BX$4,'reporting montigny'!$F31:$EE31)+SUMIF('reporting boissy'!$F$2:$EE$2,BX$4,'reporting boissy'!$F31:$EE31)+SUMIF('reporting moussy'!$F$2:$EE$2,BX$4,'reporting moussy'!$F31:$EE31)+SUMIF('reporting trappes'!$F$2:$EE$2,BX$4,'reporting trappes'!$F31:$EE31)+SUMIF('SPACELOG 5 BP'!$F$2:$EE$2,BX$4,'SPACELOG 5 BP'!$F31:$EE31)+SUMIF('SPACELOG 6 BP'!$F$2:$EE$2,BX$4,'SPACELOG 6 BP'!$F31:$EE31)+SUMIF('SPACELOG 7 BP'!$F$2:$EE$2,BX$4,'SPACELOG 7 BP'!$F31:$EE31)+SUMIF('SPACELOG 8 BP'!$F$2:$EE$2,BX$4,'SPACELOG 8 BP'!$F31:$EE31)+SUMIF('SPACELOG 9 BP'!$F$2:$EE$2,BX$4,'SPACELOG 9 BP'!$F31:$EE31)+SUMIF('SPACELOG 10 BP'!$F$2:$EE$2,BX$4,'SPACELOG 10 BP'!$F31:$EE31)+SUMIF('SPACELOG 11 BP'!$F$2:$EE$2,BX$4,'SPACELOG 11 BP'!$F31:$EE31)+SUMIF('SPACELOG 12 BP'!$F$2:$EE$2,BX$4,'SPACELOG 12 BP'!$F31:$EE31)</f>
        <v>0</v>
      </c>
      <c r="BY31" s="13">
        <f>SUMIF('reporting montigny'!$F$2:$EE$2,BY$4,'reporting montigny'!$F31:$EE31)+SUMIF('reporting boissy'!$F$2:$EE$2,BY$4,'reporting boissy'!$F31:$EE31)+SUMIF('reporting moussy'!$F$2:$EE$2,BY$4,'reporting moussy'!$F31:$EE31)+SUMIF('reporting trappes'!$F$2:$EE$2,BY$4,'reporting trappes'!$F31:$EE31)+SUMIF('SPACELOG 5 BP'!$F$2:$EE$2,BY$4,'SPACELOG 5 BP'!$F31:$EE31)+SUMIF('SPACELOG 6 BP'!$F$2:$EE$2,BY$4,'SPACELOG 6 BP'!$F31:$EE31)+SUMIF('SPACELOG 7 BP'!$F$2:$EE$2,BY$4,'SPACELOG 7 BP'!$F31:$EE31)+SUMIF('SPACELOG 8 BP'!$F$2:$EE$2,BY$4,'SPACELOG 8 BP'!$F31:$EE31)+SUMIF('SPACELOG 9 BP'!$F$2:$EE$2,BY$4,'SPACELOG 9 BP'!$F31:$EE31)+SUMIF('SPACELOG 10 BP'!$F$2:$EE$2,BY$4,'SPACELOG 10 BP'!$F31:$EE31)+SUMIF('SPACELOG 11 BP'!$F$2:$EE$2,BY$4,'SPACELOG 11 BP'!$F31:$EE31)+SUMIF('SPACELOG 12 BP'!$F$2:$EE$2,BY$4,'SPACELOG 12 BP'!$F31:$EE31)</f>
        <v>0</v>
      </c>
      <c r="BZ31" s="13">
        <f>SUMIF('reporting montigny'!$F$2:$EE$2,BZ$4,'reporting montigny'!$F31:$EE31)+SUMIF('reporting boissy'!$F$2:$EE$2,BZ$4,'reporting boissy'!$F31:$EE31)+SUMIF('reporting moussy'!$F$2:$EE$2,BZ$4,'reporting moussy'!$F31:$EE31)+SUMIF('reporting trappes'!$F$2:$EE$2,BZ$4,'reporting trappes'!$F31:$EE31)+SUMIF('SPACELOG 5 BP'!$F$2:$EE$2,BZ$4,'SPACELOG 5 BP'!$F31:$EE31)+SUMIF('SPACELOG 6 BP'!$F$2:$EE$2,BZ$4,'SPACELOG 6 BP'!$F31:$EE31)+SUMIF('SPACELOG 7 BP'!$F$2:$EE$2,BZ$4,'SPACELOG 7 BP'!$F31:$EE31)+SUMIF('SPACELOG 8 BP'!$F$2:$EE$2,BZ$4,'SPACELOG 8 BP'!$F31:$EE31)+SUMIF('SPACELOG 9 BP'!$F$2:$EE$2,BZ$4,'SPACELOG 9 BP'!$F31:$EE31)+SUMIF('SPACELOG 10 BP'!$F$2:$EE$2,BZ$4,'SPACELOG 10 BP'!$F31:$EE31)+SUMIF('SPACELOG 11 BP'!$F$2:$EE$2,BZ$4,'SPACELOG 11 BP'!$F31:$EE31)+SUMIF('SPACELOG 12 BP'!$F$2:$EE$2,BZ$4,'SPACELOG 12 BP'!$F31:$EE31)</f>
        <v>0</v>
      </c>
      <c r="CA31" s="13">
        <f>SUMIF('reporting montigny'!$F$2:$EE$2,CA$4,'reporting montigny'!$F31:$EE31)+SUMIF('reporting boissy'!$F$2:$EE$2,CA$4,'reporting boissy'!$F31:$EE31)+SUMIF('reporting moussy'!$F$2:$EE$2,CA$4,'reporting moussy'!$F31:$EE31)+SUMIF('reporting trappes'!$F$2:$EE$2,CA$4,'reporting trappes'!$F31:$EE31)+SUMIF('SPACELOG 5 BP'!$F$2:$EE$2,CA$4,'SPACELOG 5 BP'!$F31:$EE31)+SUMIF('SPACELOG 6 BP'!$F$2:$EE$2,CA$4,'SPACELOG 6 BP'!$F31:$EE31)+SUMIF('SPACELOG 7 BP'!$F$2:$EE$2,CA$4,'SPACELOG 7 BP'!$F31:$EE31)+SUMIF('SPACELOG 8 BP'!$F$2:$EE$2,CA$4,'SPACELOG 8 BP'!$F31:$EE31)+SUMIF('SPACELOG 9 BP'!$F$2:$EE$2,CA$4,'SPACELOG 9 BP'!$F31:$EE31)+SUMIF('SPACELOG 10 BP'!$F$2:$EE$2,CA$4,'SPACELOG 10 BP'!$F31:$EE31)+SUMIF('SPACELOG 11 BP'!$F$2:$EE$2,CA$4,'SPACELOG 11 BP'!$F31:$EE31)+SUMIF('SPACELOG 12 BP'!$F$2:$EE$2,CA$4,'SPACELOG 12 BP'!$F31:$EE31)</f>
        <v>0</v>
      </c>
      <c r="CB31" s="13">
        <f>SUMIF('reporting montigny'!$F$2:$EE$2,CB$4,'reporting montigny'!$F31:$EE31)+SUMIF('reporting boissy'!$F$2:$EE$2,CB$4,'reporting boissy'!$F31:$EE31)+SUMIF('reporting moussy'!$F$2:$EE$2,CB$4,'reporting moussy'!$F31:$EE31)+SUMIF('reporting trappes'!$F$2:$EE$2,CB$4,'reporting trappes'!$F31:$EE31)+SUMIF('SPACELOG 5 BP'!$F$2:$EE$2,CB$4,'SPACELOG 5 BP'!$F31:$EE31)+SUMIF('SPACELOG 6 BP'!$F$2:$EE$2,CB$4,'SPACELOG 6 BP'!$F31:$EE31)+SUMIF('SPACELOG 7 BP'!$F$2:$EE$2,CB$4,'SPACELOG 7 BP'!$F31:$EE31)+SUMIF('SPACELOG 8 BP'!$F$2:$EE$2,CB$4,'SPACELOG 8 BP'!$F31:$EE31)+SUMIF('SPACELOG 9 BP'!$F$2:$EE$2,CB$4,'SPACELOG 9 BP'!$F31:$EE31)+SUMIF('SPACELOG 10 BP'!$F$2:$EE$2,CB$4,'SPACELOG 10 BP'!$F31:$EE31)+SUMIF('SPACELOG 11 BP'!$F$2:$EE$2,CB$4,'SPACELOG 11 BP'!$F31:$EE31)+SUMIF('SPACELOG 12 BP'!$F$2:$EE$2,CB$4,'SPACELOG 12 BP'!$F31:$EE31)</f>
        <v>0</v>
      </c>
      <c r="CC31" s="13">
        <f>SUMIF('reporting montigny'!$F$2:$EE$2,CC$4,'reporting montigny'!$F31:$EE31)+SUMIF('reporting boissy'!$F$2:$EE$2,CC$4,'reporting boissy'!$F31:$EE31)+SUMIF('reporting moussy'!$F$2:$EE$2,CC$4,'reporting moussy'!$F31:$EE31)+SUMIF('reporting trappes'!$F$2:$EE$2,CC$4,'reporting trappes'!$F31:$EE31)+SUMIF('SPACELOG 5 BP'!$F$2:$EE$2,CC$4,'SPACELOG 5 BP'!$F31:$EE31)+SUMIF('SPACELOG 6 BP'!$F$2:$EE$2,CC$4,'SPACELOG 6 BP'!$F31:$EE31)+SUMIF('SPACELOG 7 BP'!$F$2:$EE$2,CC$4,'SPACELOG 7 BP'!$F31:$EE31)+SUMIF('SPACELOG 8 BP'!$F$2:$EE$2,CC$4,'SPACELOG 8 BP'!$F31:$EE31)+SUMIF('SPACELOG 9 BP'!$F$2:$EE$2,CC$4,'SPACELOG 9 BP'!$F31:$EE31)+SUMIF('SPACELOG 10 BP'!$F$2:$EE$2,CC$4,'SPACELOG 10 BP'!$F31:$EE31)+SUMIF('SPACELOG 11 BP'!$F$2:$EE$2,CC$4,'SPACELOG 11 BP'!$F31:$EE31)+SUMIF('SPACELOG 12 BP'!$F$2:$EE$2,CC$4,'SPACELOG 12 BP'!$F31:$EE31)</f>
        <v>0</v>
      </c>
      <c r="CD31" s="13">
        <f>SUMIF('reporting montigny'!$F$2:$EE$2,CD$4,'reporting montigny'!$F31:$EE31)+SUMIF('reporting boissy'!$F$2:$EE$2,CD$4,'reporting boissy'!$F31:$EE31)+SUMIF('reporting moussy'!$F$2:$EE$2,CD$4,'reporting moussy'!$F31:$EE31)+SUMIF('reporting trappes'!$F$2:$EE$2,CD$4,'reporting trappes'!$F31:$EE31)+SUMIF('SPACELOG 5 BP'!$F$2:$EE$2,CD$4,'SPACELOG 5 BP'!$F31:$EE31)+SUMIF('SPACELOG 6 BP'!$F$2:$EE$2,CD$4,'SPACELOG 6 BP'!$F31:$EE31)+SUMIF('SPACELOG 7 BP'!$F$2:$EE$2,CD$4,'SPACELOG 7 BP'!$F31:$EE31)+SUMIF('SPACELOG 8 BP'!$F$2:$EE$2,CD$4,'SPACELOG 8 BP'!$F31:$EE31)+SUMIF('SPACELOG 9 BP'!$F$2:$EE$2,CD$4,'SPACELOG 9 BP'!$F31:$EE31)+SUMIF('SPACELOG 10 BP'!$F$2:$EE$2,CD$4,'SPACELOG 10 BP'!$F31:$EE31)+SUMIF('SPACELOG 11 BP'!$F$2:$EE$2,CD$4,'SPACELOG 11 BP'!$F31:$EE31)+SUMIF('SPACELOG 12 BP'!$F$2:$EE$2,CD$4,'SPACELOG 12 BP'!$F31:$EE31)</f>
        <v>0</v>
      </c>
      <c r="CE31" s="14">
        <f t="shared" si="14"/>
        <v>0</v>
      </c>
      <c r="CF31" s="13">
        <f>SUMIF('reporting montigny'!$F$2:$EE$2,CF$4,'reporting montigny'!$F31:$EE31)+SUMIF('reporting boissy'!$F$2:$EE$2,CF$4,'reporting boissy'!$F31:$EE31)+SUMIF('reporting moussy'!$F$2:$EE$2,CF$4,'reporting moussy'!$F31:$EE31)+SUMIF('reporting trappes'!$F$2:$EE$2,CF$4,'reporting trappes'!$F31:$EE31)+SUMIF('SPACELOG 5 BP'!$F$2:$EE$2,CF$4,'SPACELOG 5 BP'!$F31:$EE31)+SUMIF('SPACELOG 6 BP'!$F$2:$EE$2,CF$4,'SPACELOG 6 BP'!$F31:$EE31)+SUMIF('SPACELOG 7 BP'!$F$2:$EE$2,CF$4,'SPACELOG 7 BP'!$F31:$EE31)+SUMIF('SPACELOG 8 BP'!$F$2:$EE$2,CF$4,'SPACELOG 8 BP'!$F31:$EE31)+SUMIF('SPACELOG 9 BP'!$F$2:$EE$2,CF$4,'SPACELOG 9 BP'!$F31:$EE31)+SUMIF('SPACELOG 10 BP'!$F$2:$EE$2,CF$4,'SPACELOG 10 BP'!$F31:$EE31)+SUMIF('SPACELOG 11 BP'!$F$2:$EE$2,CF$4,'SPACELOG 11 BP'!$F31:$EE31)+SUMIF('SPACELOG 12 BP'!$F$2:$EE$2,CF$4,'SPACELOG 12 BP'!$F31:$EE31)</f>
        <v>0</v>
      </c>
      <c r="CG31" s="13">
        <f>SUMIF('reporting montigny'!$F$2:$EE$2,CG$4,'reporting montigny'!$F31:$EE31)+SUMIF('reporting boissy'!$F$2:$EE$2,CG$4,'reporting boissy'!$F31:$EE31)+SUMIF('reporting moussy'!$F$2:$EE$2,CG$4,'reporting moussy'!$F31:$EE31)+SUMIF('reporting trappes'!$F$2:$EE$2,CG$4,'reporting trappes'!$F31:$EE31)+SUMIF('SPACELOG 5 BP'!$F$2:$EE$2,CG$4,'SPACELOG 5 BP'!$F31:$EE31)+SUMIF('SPACELOG 6 BP'!$F$2:$EE$2,CG$4,'SPACELOG 6 BP'!$F31:$EE31)+SUMIF('SPACELOG 7 BP'!$F$2:$EE$2,CG$4,'SPACELOG 7 BP'!$F31:$EE31)+SUMIF('SPACELOG 8 BP'!$F$2:$EE$2,CG$4,'SPACELOG 8 BP'!$F31:$EE31)+SUMIF('SPACELOG 9 BP'!$F$2:$EE$2,CG$4,'SPACELOG 9 BP'!$F31:$EE31)+SUMIF('SPACELOG 10 BP'!$F$2:$EE$2,CG$4,'SPACELOG 10 BP'!$F31:$EE31)+SUMIF('SPACELOG 11 BP'!$F$2:$EE$2,CG$4,'SPACELOG 11 BP'!$F31:$EE31)+SUMIF('SPACELOG 12 BP'!$F$2:$EE$2,CG$4,'SPACELOG 12 BP'!$F31:$EE31)</f>
        <v>0</v>
      </c>
      <c r="CH31" s="13">
        <f>SUMIF('reporting montigny'!$F$2:$EE$2,CH$4,'reporting montigny'!$F31:$EE31)+SUMIF('reporting boissy'!$F$2:$EE$2,CH$4,'reporting boissy'!$F31:$EE31)+SUMIF('reporting moussy'!$F$2:$EE$2,CH$4,'reporting moussy'!$F31:$EE31)+SUMIF('reporting trappes'!$F$2:$EE$2,CH$4,'reporting trappes'!$F31:$EE31)+SUMIF('SPACELOG 5 BP'!$F$2:$EE$2,CH$4,'SPACELOG 5 BP'!$F31:$EE31)+SUMIF('SPACELOG 6 BP'!$F$2:$EE$2,CH$4,'SPACELOG 6 BP'!$F31:$EE31)+SUMIF('SPACELOG 7 BP'!$F$2:$EE$2,CH$4,'SPACELOG 7 BP'!$F31:$EE31)+SUMIF('SPACELOG 8 BP'!$F$2:$EE$2,CH$4,'SPACELOG 8 BP'!$F31:$EE31)+SUMIF('SPACELOG 9 BP'!$F$2:$EE$2,CH$4,'SPACELOG 9 BP'!$F31:$EE31)+SUMIF('SPACELOG 10 BP'!$F$2:$EE$2,CH$4,'SPACELOG 10 BP'!$F31:$EE31)+SUMIF('SPACELOG 11 BP'!$F$2:$EE$2,CH$4,'SPACELOG 11 BP'!$F31:$EE31)+SUMIF('SPACELOG 12 BP'!$F$2:$EE$2,CH$4,'SPACELOG 12 BP'!$F31:$EE31)</f>
        <v>0</v>
      </c>
      <c r="CI31" s="13">
        <f>SUMIF('reporting montigny'!$F$2:$EE$2,CI$4,'reporting montigny'!$F31:$EE31)+SUMIF('reporting boissy'!$F$2:$EE$2,CI$4,'reporting boissy'!$F31:$EE31)+SUMIF('reporting moussy'!$F$2:$EE$2,CI$4,'reporting moussy'!$F31:$EE31)+SUMIF('reporting trappes'!$F$2:$EE$2,CI$4,'reporting trappes'!$F31:$EE31)+SUMIF('SPACELOG 5 BP'!$F$2:$EE$2,CI$4,'SPACELOG 5 BP'!$F31:$EE31)+SUMIF('SPACELOG 6 BP'!$F$2:$EE$2,CI$4,'SPACELOG 6 BP'!$F31:$EE31)+SUMIF('SPACELOG 7 BP'!$F$2:$EE$2,CI$4,'SPACELOG 7 BP'!$F31:$EE31)+SUMIF('SPACELOG 8 BP'!$F$2:$EE$2,CI$4,'SPACELOG 8 BP'!$F31:$EE31)+SUMIF('SPACELOG 9 BP'!$F$2:$EE$2,CI$4,'SPACELOG 9 BP'!$F31:$EE31)+SUMIF('SPACELOG 10 BP'!$F$2:$EE$2,CI$4,'SPACELOG 10 BP'!$F31:$EE31)+SUMIF('SPACELOG 11 BP'!$F$2:$EE$2,CI$4,'SPACELOG 11 BP'!$F31:$EE31)+SUMIF('SPACELOG 12 BP'!$F$2:$EE$2,CI$4,'SPACELOG 12 BP'!$F31:$EE31)</f>
        <v>0</v>
      </c>
      <c r="CJ31" s="13">
        <f>SUMIF('reporting montigny'!$F$2:$EE$2,CJ$4,'reporting montigny'!$F31:$EE31)+SUMIF('reporting boissy'!$F$2:$EE$2,CJ$4,'reporting boissy'!$F31:$EE31)+SUMIF('reporting moussy'!$F$2:$EE$2,CJ$4,'reporting moussy'!$F31:$EE31)+SUMIF('reporting trappes'!$F$2:$EE$2,CJ$4,'reporting trappes'!$F31:$EE31)+SUMIF('SPACELOG 5 BP'!$F$2:$EE$2,CJ$4,'SPACELOG 5 BP'!$F31:$EE31)+SUMIF('SPACELOG 6 BP'!$F$2:$EE$2,CJ$4,'SPACELOG 6 BP'!$F31:$EE31)+SUMIF('SPACELOG 7 BP'!$F$2:$EE$2,CJ$4,'SPACELOG 7 BP'!$F31:$EE31)+SUMIF('SPACELOG 8 BP'!$F$2:$EE$2,CJ$4,'SPACELOG 8 BP'!$F31:$EE31)+SUMIF('SPACELOG 9 BP'!$F$2:$EE$2,CJ$4,'SPACELOG 9 BP'!$F31:$EE31)+SUMIF('SPACELOG 10 BP'!$F$2:$EE$2,CJ$4,'SPACELOG 10 BP'!$F31:$EE31)+SUMIF('SPACELOG 11 BP'!$F$2:$EE$2,CJ$4,'SPACELOG 11 BP'!$F31:$EE31)+SUMIF('SPACELOG 12 BP'!$F$2:$EE$2,CJ$4,'SPACELOG 12 BP'!$F31:$EE31)</f>
        <v>0</v>
      </c>
      <c r="CK31" s="13">
        <f>SUMIF('reporting montigny'!$F$2:$EE$2,CK$4,'reporting montigny'!$F31:$EE31)+SUMIF('reporting boissy'!$F$2:$EE$2,CK$4,'reporting boissy'!$F31:$EE31)+SUMIF('reporting moussy'!$F$2:$EE$2,CK$4,'reporting moussy'!$F31:$EE31)+SUMIF('reporting trappes'!$F$2:$EE$2,CK$4,'reporting trappes'!$F31:$EE31)+SUMIF('SPACELOG 5 BP'!$F$2:$EE$2,CK$4,'SPACELOG 5 BP'!$F31:$EE31)+SUMIF('SPACELOG 6 BP'!$F$2:$EE$2,CK$4,'SPACELOG 6 BP'!$F31:$EE31)+SUMIF('SPACELOG 7 BP'!$F$2:$EE$2,CK$4,'SPACELOG 7 BP'!$F31:$EE31)+SUMIF('SPACELOG 8 BP'!$F$2:$EE$2,CK$4,'SPACELOG 8 BP'!$F31:$EE31)+SUMIF('SPACELOG 9 BP'!$F$2:$EE$2,CK$4,'SPACELOG 9 BP'!$F31:$EE31)+SUMIF('SPACELOG 10 BP'!$F$2:$EE$2,CK$4,'SPACELOG 10 BP'!$F31:$EE31)+SUMIF('SPACELOG 11 BP'!$F$2:$EE$2,CK$4,'SPACELOG 11 BP'!$F31:$EE31)+SUMIF('SPACELOG 12 BP'!$F$2:$EE$2,CK$4,'SPACELOG 12 BP'!$F31:$EE31)</f>
        <v>0</v>
      </c>
      <c r="CL31" s="13">
        <f>SUMIF('reporting montigny'!$F$2:$EE$2,CL$4,'reporting montigny'!$F31:$EE31)+SUMIF('reporting boissy'!$F$2:$EE$2,CL$4,'reporting boissy'!$F31:$EE31)+SUMIF('reporting moussy'!$F$2:$EE$2,CL$4,'reporting moussy'!$F31:$EE31)+SUMIF('reporting trappes'!$F$2:$EE$2,CL$4,'reporting trappes'!$F31:$EE31)+SUMIF('SPACELOG 5 BP'!$F$2:$EE$2,CL$4,'SPACELOG 5 BP'!$F31:$EE31)+SUMIF('SPACELOG 6 BP'!$F$2:$EE$2,CL$4,'SPACELOG 6 BP'!$F31:$EE31)+SUMIF('SPACELOG 7 BP'!$F$2:$EE$2,CL$4,'SPACELOG 7 BP'!$F31:$EE31)+SUMIF('SPACELOG 8 BP'!$F$2:$EE$2,CL$4,'SPACELOG 8 BP'!$F31:$EE31)+SUMIF('SPACELOG 9 BP'!$F$2:$EE$2,CL$4,'SPACELOG 9 BP'!$F31:$EE31)+SUMIF('SPACELOG 10 BP'!$F$2:$EE$2,CL$4,'SPACELOG 10 BP'!$F31:$EE31)+SUMIF('SPACELOG 11 BP'!$F$2:$EE$2,CL$4,'SPACELOG 11 BP'!$F31:$EE31)+SUMIF('SPACELOG 12 BP'!$F$2:$EE$2,CL$4,'SPACELOG 12 BP'!$F31:$EE31)</f>
        <v>0</v>
      </c>
      <c r="CM31" s="13">
        <f>SUMIF('reporting montigny'!$F$2:$EE$2,CM$4,'reporting montigny'!$F31:$EE31)+SUMIF('reporting boissy'!$F$2:$EE$2,CM$4,'reporting boissy'!$F31:$EE31)+SUMIF('reporting moussy'!$F$2:$EE$2,CM$4,'reporting moussy'!$F31:$EE31)+SUMIF('reporting trappes'!$F$2:$EE$2,CM$4,'reporting trappes'!$F31:$EE31)+SUMIF('SPACELOG 5 BP'!$F$2:$EE$2,CM$4,'SPACELOG 5 BP'!$F31:$EE31)+SUMIF('SPACELOG 6 BP'!$F$2:$EE$2,CM$4,'SPACELOG 6 BP'!$F31:$EE31)+SUMIF('SPACELOG 7 BP'!$F$2:$EE$2,CM$4,'SPACELOG 7 BP'!$F31:$EE31)+SUMIF('SPACELOG 8 BP'!$F$2:$EE$2,CM$4,'SPACELOG 8 BP'!$F31:$EE31)+SUMIF('SPACELOG 9 BP'!$F$2:$EE$2,CM$4,'SPACELOG 9 BP'!$F31:$EE31)+SUMIF('SPACELOG 10 BP'!$F$2:$EE$2,CM$4,'SPACELOG 10 BP'!$F31:$EE31)+SUMIF('SPACELOG 11 BP'!$F$2:$EE$2,CM$4,'SPACELOG 11 BP'!$F31:$EE31)+SUMIF('SPACELOG 12 BP'!$F$2:$EE$2,CM$4,'SPACELOG 12 BP'!$F31:$EE31)</f>
        <v>0</v>
      </c>
      <c r="CN31" s="13">
        <f>SUMIF('reporting montigny'!$F$2:$EE$2,CN$4,'reporting montigny'!$F31:$EE31)+SUMIF('reporting boissy'!$F$2:$EE$2,CN$4,'reporting boissy'!$F31:$EE31)+SUMIF('reporting moussy'!$F$2:$EE$2,CN$4,'reporting moussy'!$F31:$EE31)+SUMIF('reporting trappes'!$F$2:$EE$2,CN$4,'reporting trappes'!$F31:$EE31)+SUMIF('SPACELOG 5 BP'!$F$2:$EE$2,CN$4,'SPACELOG 5 BP'!$F31:$EE31)+SUMIF('SPACELOG 6 BP'!$F$2:$EE$2,CN$4,'SPACELOG 6 BP'!$F31:$EE31)+SUMIF('SPACELOG 7 BP'!$F$2:$EE$2,CN$4,'SPACELOG 7 BP'!$F31:$EE31)+SUMIF('SPACELOG 8 BP'!$F$2:$EE$2,CN$4,'SPACELOG 8 BP'!$F31:$EE31)+SUMIF('SPACELOG 9 BP'!$F$2:$EE$2,CN$4,'SPACELOG 9 BP'!$F31:$EE31)+SUMIF('SPACELOG 10 BP'!$F$2:$EE$2,CN$4,'SPACELOG 10 BP'!$F31:$EE31)+SUMIF('SPACELOG 11 BP'!$F$2:$EE$2,CN$4,'SPACELOG 11 BP'!$F31:$EE31)+SUMIF('SPACELOG 12 BP'!$F$2:$EE$2,CN$4,'SPACELOG 12 BP'!$F31:$EE31)</f>
        <v>0</v>
      </c>
      <c r="CO31" s="13">
        <f>SUMIF('reporting montigny'!$F$2:$EE$2,CO$4,'reporting montigny'!$F31:$EE31)+SUMIF('reporting boissy'!$F$2:$EE$2,CO$4,'reporting boissy'!$F31:$EE31)+SUMIF('reporting moussy'!$F$2:$EE$2,CO$4,'reporting moussy'!$F31:$EE31)+SUMIF('reporting trappes'!$F$2:$EE$2,CO$4,'reporting trappes'!$F31:$EE31)+SUMIF('SPACELOG 5 BP'!$F$2:$EE$2,CO$4,'SPACELOG 5 BP'!$F31:$EE31)+SUMIF('SPACELOG 6 BP'!$F$2:$EE$2,CO$4,'SPACELOG 6 BP'!$F31:$EE31)+SUMIF('SPACELOG 7 BP'!$F$2:$EE$2,CO$4,'SPACELOG 7 BP'!$F31:$EE31)+SUMIF('SPACELOG 8 BP'!$F$2:$EE$2,CO$4,'SPACELOG 8 BP'!$F31:$EE31)+SUMIF('SPACELOG 9 BP'!$F$2:$EE$2,CO$4,'SPACELOG 9 BP'!$F31:$EE31)+SUMIF('SPACELOG 10 BP'!$F$2:$EE$2,CO$4,'SPACELOG 10 BP'!$F31:$EE31)+SUMIF('SPACELOG 11 BP'!$F$2:$EE$2,CO$4,'SPACELOG 11 BP'!$F31:$EE31)+SUMIF('SPACELOG 12 BP'!$F$2:$EE$2,CO$4,'SPACELOG 12 BP'!$F31:$EE31)</f>
        <v>0</v>
      </c>
      <c r="CP31" s="13">
        <f>SUMIF('reporting montigny'!$F$2:$EE$2,CP$4,'reporting montigny'!$F31:$EE31)+SUMIF('reporting boissy'!$F$2:$EE$2,CP$4,'reporting boissy'!$F31:$EE31)+SUMIF('reporting moussy'!$F$2:$EE$2,CP$4,'reporting moussy'!$F31:$EE31)+SUMIF('reporting trappes'!$F$2:$EE$2,CP$4,'reporting trappes'!$F31:$EE31)+SUMIF('SPACELOG 5 BP'!$F$2:$EE$2,CP$4,'SPACELOG 5 BP'!$F31:$EE31)+SUMIF('SPACELOG 6 BP'!$F$2:$EE$2,CP$4,'SPACELOG 6 BP'!$F31:$EE31)+SUMIF('SPACELOG 7 BP'!$F$2:$EE$2,CP$4,'SPACELOG 7 BP'!$F31:$EE31)+SUMIF('SPACELOG 8 BP'!$F$2:$EE$2,CP$4,'SPACELOG 8 BP'!$F31:$EE31)+SUMIF('SPACELOG 9 BP'!$F$2:$EE$2,CP$4,'SPACELOG 9 BP'!$F31:$EE31)+SUMIF('SPACELOG 10 BP'!$F$2:$EE$2,CP$4,'SPACELOG 10 BP'!$F31:$EE31)+SUMIF('SPACELOG 11 BP'!$F$2:$EE$2,CP$4,'SPACELOG 11 BP'!$F31:$EE31)+SUMIF('SPACELOG 12 BP'!$F$2:$EE$2,CP$4,'SPACELOG 12 BP'!$F31:$EE31)</f>
        <v>0</v>
      </c>
      <c r="CQ31" s="13">
        <f>SUMIF('reporting montigny'!$F$2:$EE$2,CQ$4,'reporting montigny'!$F31:$EE31)+SUMIF('reporting boissy'!$F$2:$EE$2,CQ$4,'reporting boissy'!$F31:$EE31)+SUMIF('reporting moussy'!$F$2:$EE$2,CQ$4,'reporting moussy'!$F31:$EE31)+SUMIF('reporting trappes'!$F$2:$EE$2,CQ$4,'reporting trappes'!$F31:$EE31)+SUMIF('SPACELOG 5 BP'!$F$2:$EE$2,CQ$4,'SPACELOG 5 BP'!$F31:$EE31)+SUMIF('SPACELOG 6 BP'!$F$2:$EE$2,CQ$4,'SPACELOG 6 BP'!$F31:$EE31)+SUMIF('SPACELOG 7 BP'!$F$2:$EE$2,CQ$4,'SPACELOG 7 BP'!$F31:$EE31)+SUMIF('SPACELOG 8 BP'!$F$2:$EE$2,CQ$4,'SPACELOG 8 BP'!$F31:$EE31)+SUMIF('SPACELOG 9 BP'!$F$2:$EE$2,CQ$4,'SPACELOG 9 BP'!$F31:$EE31)+SUMIF('SPACELOG 10 BP'!$F$2:$EE$2,CQ$4,'SPACELOG 10 BP'!$F31:$EE31)+SUMIF('SPACELOG 11 BP'!$F$2:$EE$2,CQ$4,'SPACELOG 11 BP'!$F31:$EE31)+SUMIF('SPACELOG 12 BP'!$F$2:$EE$2,CQ$4,'SPACELOG 12 BP'!$F31:$EE31)</f>
        <v>0</v>
      </c>
      <c r="CR31" s="14">
        <f t="shared" si="15"/>
        <v>0</v>
      </c>
      <c r="CS31" s="13">
        <f>SUMIF('reporting montigny'!$F$2:$EE$2,CS$4,'reporting montigny'!$F31:$EE31)+SUMIF('reporting boissy'!$F$2:$EE$2,CS$4,'reporting boissy'!$F31:$EE31)+SUMIF('reporting moussy'!$F$2:$EE$2,CS$4,'reporting moussy'!$F31:$EE31)+SUMIF('reporting trappes'!$F$2:$EE$2,CS$4,'reporting trappes'!$F31:$EE31)+SUMIF('SPACELOG 5 BP'!$F$2:$EE$2,CS$4,'SPACELOG 5 BP'!$F31:$EE31)+SUMIF('SPACELOG 6 BP'!$F$2:$EE$2,CS$4,'SPACELOG 6 BP'!$F31:$EE31)+SUMIF('SPACELOG 7 BP'!$F$2:$EE$2,CS$4,'SPACELOG 7 BP'!$F31:$EE31)+SUMIF('SPACELOG 8 BP'!$F$2:$EE$2,CS$4,'SPACELOG 8 BP'!$F31:$EE31)+SUMIF('SPACELOG 9 BP'!$F$2:$EE$2,CS$4,'SPACELOG 9 BP'!$F31:$EE31)+SUMIF('SPACELOG 10 BP'!$F$2:$EE$2,CS$4,'SPACELOG 10 BP'!$F31:$EE31)+SUMIF('SPACELOG 11 BP'!$F$2:$EE$2,CS$4,'SPACELOG 11 BP'!$F31:$EE31)+SUMIF('SPACELOG 12 BP'!$F$2:$EE$2,CS$4,'SPACELOG 12 BP'!$F31:$EE31)</f>
        <v>0</v>
      </c>
      <c r="CT31" s="13">
        <f>SUMIF('reporting montigny'!$F$2:$EE$2,CT$4,'reporting montigny'!$F31:$EE31)+SUMIF('reporting boissy'!$F$2:$EE$2,CT$4,'reporting boissy'!$F31:$EE31)+SUMIF('reporting moussy'!$F$2:$EE$2,CT$4,'reporting moussy'!$F31:$EE31)+SUMIF('reporting trappes'!$F$2:$EE$2,CT$4,'reporting trappes'!$F31:$EE31)+SUMIF('SPACELOG 5 BP'!$F$2:$EE$2,CT$4,'SPACELOG 5 BP'!$F31:$EE31)+SUMIF('SPACELOG 6 BP'!$F$2:$EE$2,CT$4,'SPACELOG 6 BP'!$F31:$EE31)+SUMIF('SPACELOG 7 BP'!$F$2:$EE$2,CT$4,'SPACELOG 7 BP'!$F31:$EE31)+SUMIF('SPACELOG 8 BP'!$F$2:$EE$2,CT$4,'SPACELOG 8 BP'!$F31:$EE31)+SUMIF('SPACELOG 9 BP'!$F$2:$EE$2,CT$4,'SPACELOG 9 BP'!$F31:$EE31)+SUMIF('SPACELOG 10 BP'!$F$2:$EE$2,CT$4,'SPACELOG 10 BP'!$F31:$EE31)+SUMIF('SPACELOG 11 BP'!$F$2:$EE$2,CT$4,'SPACELOG 11 BP'!$F31:$EE31)+SUMIF('SPACELOG 12 BP'!$F$2:$EE$2,CT$4,'SPACELOG 12 BP'!$F31:$EE31)</f>
        <v>0</v>
      </c>
      <c r="CU31" s="13">
        <f>SUMIF('reporting montigny'!$F$2:$EE$2,CU$4,'reporting montigny'!$F31:$EE31)+SUMIF('reporting boissy'!$F$2:$EE$2,CU$4,'reporting boissy'!$F31:$EE31)+SUMIF('reporting moussy'!$F$2:$EE$2,CU$4,'reporting moussy'!$F31:$EE31)+SUMIF('reporting trappes'!$F$2:$EE$2,CU$4,'reporting trappes'!$F31:$EE31)+SUMIF('SPACELOG 5 BP'!$F$2:$EE$2,CU$4,'SPACELOG 5 BP'!$F31:$EE31)+SUMIF('SPACELOG 6 BP'!$F$2:$EE$2,CU$4,'SPACELOG 6 BP'!$F31:$EE31)+SUMIF('SPACELOG 7 BP'!$F$2:$EE$2,CU$4,'SPACELOG 7 BP'!$F31:$EE31)+SUMIF('SPACELOG 8 BP'!$F$2:$EE$2,CU$4,'SPACELOG 8 BP'!$F31:$EE31)+SUMIF('SPACELOG 9 BP'!$F$2:$EE$2,CU$4,'SPACELOG 9 BP'!$F31:$EE31)+SUMIF('SPACELOG 10 BP'!$F$2:$EE$2,CU$4,'SPACELOG 10 BP'!$F31:$EE31)+SUMIF('SPACELOG 11 BP'!$F$2:$EE$2,CU$4,'SPACELOG 11 BP'!$F31:$EE31)+SUMIF('SPACELOG 12 BP'!$F$2:$EE$2,CU$4,'SPACELOG 12 BP'!$F31:$EE31)</f>
        <v>0</v>
      </c>
      <c r="CV31" s="13">
        <f>SUMIF('reporting montigny'!$F$2:$EE$2,CV$4,'reporting montigny'!$F31:$EE31)+SUMIF('reporting boissy'!$F$2:$EE$2,CV$4,'reporting boissy'!$F31:$EE31)+SUMIF('reporting moussy'!$F$2:$EE$2,CV$4,'reporting moussy'!$F31:$EE31)+SUMIF('reporting trappes'!$F$2:$EE$2,CV$4,'reporting trappes'!$F31:$EE31)+SUMIF('SPACELOG 5 BP'!$F$2:$EE$2,CV$4,'SPACELOG 5 BP'!$F31:$EE31)+SUMIF('SPACELOG 6 BP'!$F$2:$EE$2,CV$4,'SPACELOG 6 BP'!$F31:$EE31)+SUMIF('SPACELOG 7 BP'!$F$2:$EE$2,CV$4,'SPACELOG 7 BP'!$F31:$EE31)+SUMIF('SPACELOG 8 BP'!$F$2:$EE$2,CV$4,'SPACELOG 8 BP'!$F31:$EE31)+SUMIF('SPACELOG 9 BP'!$F$2:$EE$2,CV$4,'SPACELOG 9 BP'!$F31:$EE31)+SUMIF('SPACELOG 10 BP'!$F$2:$EE$2,CV$4,'SPACELOG 10 BP'!$F31:$EE31)+SUMIF('SPACELOG 11 BP'!$F$2:$EE$2,CV$4,'SPACELOG 11 BP'!$F31:$EE31)+SUMIF('SPACELOG 12 BP'!$F$2:$EE$2,CV$4,'SPACELOG 12 BP'!$F31:$EE31)</f>
        <v>0</v>
      </c>
      <c r="CW31" s="13">
        <f>SUMIF('reporting montigny'!$F$2:$EE$2,CW$4,'reporting montigny'!$F31:$EE31)+SUMIF('reporting boissy'!$F$2:$EE$2,CW$4,'reporting boissy'!$F31:$EE31)+SUMIF('reporting moussy'!$F$2:$EE$2,CW$4,'reporting moussy'!$F31:$EE31)+SUMIF('reporting trappes'!$F$2:$EE$2,CW$4,'reporting trappes'!$F31:$EE31)+SUMIF('SPACELOG 5 BP'!$F$2:$EE$2,CW$4,'SPACELOG 5 BP'!$F31:$EE31)+SUMIF('SPACELOG 6 BP'!$F$2:$EE$2,CW$4,'SPACELOG 6 BP'!$F31:$EE31)+SUMIF('SPACELOG 7 BP'!$F$2:$EE$2,CW$4,'SPACELOG 7 BP'!$F31:$EE31)+SUMIF('SPACELOG 8 BP'!$F$2:$EE$2,CW$4,'SPACELOG 8 BP'!$F31:$EE31)+SUMIF('SPACELOG 9 BP'!$F$2:$EE$2,CW$4,'SPACELOG 9 BP'!$F31:$EE31)+SUMIF('SPACELOG 10 BP'!$F$2:$EE$2,CW$4,'SPACELOG 10 BP'!$F31:$EE31)+SUMIF('SPACELOG 11 BP'!$F$2:$EE$2,CW$4,'SPACELOG 11 BP'!$F31:$EE31)+SUMIF('SPACELOG 12 BP'!$F$2:$EE$2,CW$4,'SPACELOG 12 BP'!$F31:$EE31)</f>
        <v>0</v>
      </c>
      <c r="CX31" s="13">
        <f>SUMIF('reporting montigny'!$F$2:$EE$2,CX$4,'reporting montigny'!$F31:$EE31)+SUMIF('reporting boissy'!$F$2:$EE$2,CX$4,'reporting boissy'!$F31:$EE31)+SUMIF('reporting moussy'!$F$2:$EE$2,CX$4,'reporting moussy'!$F31:$EE31)+SUMIF('reporting trappes'!$F$2:$EE$2,CX$4,'reporting trappes'!$F31:$EE31)+SUMIF('SPACELOG 5 BP'!$F$2:$EE$2,CX$4,'SPACELOG 5 BP'!$F31:$EE31)+SUMIF('SPACELOG 6 BP'!$F$2:$EE$2,CX$4,'SPACELOG 6 BP'!$F31:$EE31)+SUMIF('SPACELOG 7 BP'!$F$2:$EE$2,CX$4,'SPACELOG 7 BP'!$F31:$EE31)+SUMIF('SPACELOG 8 BP'!$F$2:$EE$2,CX$4,'SPACELOG 8 BP'!$F31:$EE31)+SUMIF('SPACELOG 9 BP'!$F$2:$EE$2,CX$4,'SPACELOG 9 BP'!$F31:$EE31)+SUMIF('SPACELOG 10 BP'!$F$2:$EE$2,CX$4,'SPACELOG 10 BP'!$F31:$EE31)+SUMIF('SPACELOG 11 BP'!$F$2:$EE$2,CX$4,'SPACELOG 11 BP'!$F31:$EE31)+SUMIF('SPACELOG 12 BP'!$F$2:$EE$2,CX$4,'SPACELOG 12 BP'!$F31:$EE31)</f>
        <v>0</v>
      </c>
      <c r="CY31" s="13">
        <f>SUMIF('reporting montigny'!$F$2:$EE$2,CY$4,'reporting montigny'!$F31:$EE31)+SUMIF('reporting boissy'!$F$2:$EE$2,CY$4,'reporting boissy'!$F31:$EE31)+SUMIF('reporting moussy'!$F$2:$EE$2,CY$4,'reporting moussy'!$F31:$EE31)+SUMIF('reporting trappes'!$F$2:$EE$2,CY$4,'reporting trappes'!$F31:$EE31)+SUMIF('SPACELOG 5 BP'!$F$2:$EE$2,CY$4,'SPACELOG 5 BP'!$F31:$EE31)+SUMIF('SPACELOG 6 BP'!$F$2:$EE$2,CY$4,'SPACELOG 6 BP'!$F31:$EE31)+SUMIF('SPACELOG 7 BP'!$F$2:$EE$2,CY$4,'SPACELOG 7 BP'!$F31:$EE31)+SUMIF('SPACELOG 8 BP'!$F$2:$EE$2,CY$4,'SPACELOG 8 BP'!$F31:$EE31)+SUMIF('SPACELOG 9 BP'!$F$2:$EE$2,CY$4,'SPACELOG 9 BP'!$F31:$EE31)+SUMIF('SPACELOG 10 BP'!$F$2:$EE$2,CY$4,'SPACELOG 10 BP'!$F31:$EE31)+SUMIF('SPACELOG 11 BP'!$F$2:$EE$2,CY$4,'SPACELOG 11 BP'!$F31:$EE31)+SUMIF('SPACELOG 12 BP'!$F$2:$EE$2,CY$4,'SPACELOG 12 BP'!$F31:$EE31)</f>
        <v>0</v>
      </c>
      <c r="CZ31" s="13">
        <f>SUMIF('reporting montigny'!$F$2:$EE$2,CZ$4,'reporting montigny'!$F31:$EE31)+SUMIF('reporting boissy'!$F$2:$EE$2,CZ$4,'reporting boissy'!$F31:$EE31)+SUMIF('reporting moussy'!$F$2:$EE$2,CZ$4,'reporting moussy'!$F31:$EE31)+SUMIF('reporting trappes'!$F$2:$EE$2,CZ$4,'reporting trappes'!$F31:$EE31)+SUMIF('SPACELOG 5 BP'!$F$2:$EE$2,CZ$4,'SPACELOG 5 BP'!$F31:$EE31)+SUMIF('SPACELOG 6 BP'!$F$2:$EE$2,CZ$4,'SPACELOG 6 BP'!$F31:$EE31)+SUMIF('SPACELOG 7 BP'!$F$2:$EE$2,CZ$4,'SPACELOG 7 BP'!$F31:$EE31)+SUMIF('SPACELOG 8 BP'!$F$2:$EE$2,CZ$4,'SPACELOG 8 BP'!$F31:$EE31)+SUMIF('SPACELOG 9 BP'!$F$2:$EE$2,CZ$4,'SPACELOG 9 BP'!$F31:$EE31)+SUMIF('SPACELOG 10 BP'!$F$2:$EE$2,CZ$4,'SPACELOG 10 BP'!$F31:$EE31)+SUMIF('SPACELOG 11 BP'!$F$2:$EE$2,CZ$4,'SPACELOG 11 BP'!$F31:$EE31)+SUMIF('SPACELOG 12 BP'!$F$2:$EE$2,CZ$4,'SPACELOG 12 BP'!$F31:$EE31)</f>
        <v>0</v>
      </c>
      <c r="DA31" s="13">
        <f>SUMIF('reporting montigny'!$F$2:$EE$2,DA$4,'reporting montigny'!$F31:$EE31)+SUMIF('reporting boissy'!$F$2:$EE$2,DA$4,'reporting boissy'!$F31:$EE31)+SUMIF('reporting moussy'!$F$2:$EE$2,DA$4,'reporting moussy'!$F31:$EE31)+SUMIF('reporting trappes'!$F$2:$EE$2,DA$4,'reporting trappes'!$F31:$EE31)+SUMIF('SPACELOG 5 BP'!$F$2:$EE$2,DA$4,'SPACELOG 5 BP'!$F31:$EE31)+SUMIF('SPACELOG 6 BP'!$F$2:$EE$2,DA$4,'SPACELOG 6 BP'!$F31:$EE31)+SUMIF('SPACELOG 7 BP'!$F$2:$EE$2,DA$4,'SPACELOG 7 BP'!$F31:$EE31)+SUMIF('SPACELOG 8 BP'!$F$2:$EE$2,DA$4,'SPACELOG 8 BP'!$F31:$EE31)+SUMIF('SPACELOG 9 BP'!$F$2:$EE$2,DA$4,'SPACELOG 9 BP'!$F31:$EE31)+SUMIF('SPACELOG 10 BP'!$F$2:$EE$2,DA$4,'SPACELOG 10 BP'!$F31:$EE31)+SUMIF('SPACELOG 11 BP'!$F$2:$EE$2,DA$4,'SPACELOG 11 BP'!$F31:$EE31)+SUMIF('SPACELOG 12 BP'!$F$2:$EE$2,DA$4,'SPACELOG 12 BP'!$F31:$EE31)</f>
        <v>0</v>
      </c>
      <c r="DB31" s="13">
        <f>SUMIF('reporting montigny'!$F$2:$EE$2,DB$4,'reporting montigny'!$F31:$EE31)+SUMIF('reporting boissy'!$F$2:$EE$2,DB$4,'reporting boissy'!$F31:$EE31)+SUMIF('reporting moussy'!$F$2:$EE$2,DB$4,'reporting moussy'!$F31:$EE31)+SUMIF('reporting trappes'!$F$2:$EE$2,DB$4,'reporting trappes'!$F31:$EE31)+SUMIF('SPACELOG 5 BP'!$F$2:$EE$2,DB$4,'SPACELOG 5 BP'!$F31:$EE31)+SUMIF('SPACELOG 6 BP'!$F$2:$EE$2,DB$4,'SPACELOG 6 BP'!$F31:$EE31)+SUMIF('SPACELOG 7 BP'!$F$2:$EE$2,DB$4,'SPACELOG 7 BP'!$F31:$EE31)+SUMIF('SPACELOG 8 BP'!$F$2:$EE$2,DB$4,'SPACELOG 8 BP'!$F31:$EE31)+SUMIF('SPACELOG 9 BP'!$F$2:$EE$2,DB$4,'SPACELOG 9 BP'!$F31:$EE31)+SUMIF('SPACELOG 10 BP'!$F$2:$EE$2,DB$4,'SPACELOG 10 BP'!$F31:$EE31)+SUMIF('SPACELOG 11 BP'!$F$2:$EE$2,DB$4,'SPACELOG 11 BP'!$F31:$EE31)+SUMIF('SPACELOG 12 BP'!$F$2:$EE$2,DB$4,'SPACELOG 12 BP'!$F31:$EE31)</f>
        <v>0</v>
      </c>
      <c r="DC31" s="13">
        <f>SUMIF('reporting montigny'!$F$2:$EE$2,DC$4,'reporting montigny'!$F31:$EE31)+SUMIF('reporting boissy'!$F$2:$EE$2,DC$4,'reporting boissy'!$F31:$EE31)+SUMIF('reporting moussy'!$F$2:$EE$2,DC$4,'reporting moussy'!$F31:$EE31)+SUMIF('reporting trappes'!$F$2:$EE$2,DC$4,'reporting trappes'!$F31:$EE31)+SUMIF('SPACELOG 5 BP'!$F$2:$EE$2,DC$4,'SPACELOG 5 BP'!$F31:$EE31)+SUMIF('SPACELOG 6 BP'!$F$2:$EE$2,DC$4,'SPACELOG 6 BP'!$F31:$EE31)+SUMIF('SPACELOG 7 BP'!$F$2:$EE$2,DC$4,'SPACELOG 7 BP'!$F31:$EE31)+SUMIF('SPACELOG 8 BP'!$F$2:$EE$2,DC$4,'SPACELOG 8 BP'!$F31:$EE31)+SUMIF('SPACELOG 9 BP'!$F$2:$EE$2,DC$4,'SPACELOG 9 BP'!$F31:$EE31)+SUMIF('SPACELOG 10 BP'!$F$2:$EE$2,DC$4,'SPACELOG 10 BP'!$F31:$EE31)+SUMIF('SPACELOG 11 BP'!$F$2:$EE$2,DC$4,'SPACELOG 11 BP'!$F31:$EE31)+SUMIF('SPACELOG 12 BP'!$F$2:$EE$2,DC$4,'SPACELOG 12 BP'!$F31:$EE31)</f>
        <v>0</v>
      </c>
      <c r="DD31" s="13">
        <f>SUMIF('reporting montigny'!$F$2:$EE$2,DD$4,'reporting montigny'!$F31:$EE31)+SUMIF('reporting boissy'!$F$2:$EE$2,DD$4,'reporting boissy'!$F31:$EE31)+SUMIF('reporting moussy'!$F$2:$EE$2,DD$4,'reporting moussy'!$F31:$EE31)+SUMIF('reporting trappes'!$F$2:$EE$2,DD$4,'reporting trappes'!$F31:$EE31)+SUMIF('SPACELOG 5 BP'!$F$2:$EE$2,DD$4,'SPACELOG 5 BP'!$F31:$EE31)+SUMIF('SPACELOG 6 BP'!$F$2:$EE$2,DD$4,'SPACELOG 6 BP'!$F31:$EE31)+SUMIF('SPACELOG 7 BP'!$F$2:$EE$2,DD$4,'SPACELOG 7 BP'!$F31:$EE31)+SUMIF('SPACELOG 8 BP'!$F$2:$EE$2,DD$4,'SPACELOG 8 BP'!$F31:$EE31)+SUMIF('SPACELOG 9 BP'!$F$2:$EE$2,DD$4,'SPACELOG 9 BP'!$F31:$EE31)+SUMIF('SPACELOG 10 BP'!$F$2:$EE$2,DD$4,'SPACELOG 10 BP'!$F31:$EE31)+SUMIF('SPACELOG 11 BP'!$F$2:$EE$2,DD$4,'SPACELOG 11 BP'!$F31:$EE31)+SUMIF('SPACELOG 12 BP'!$F$2:$EE$2,DD$4,'SPACELOG 12 BP'!$F31:$EE31)</f>
        <v>0</v>
      </c>
      <c r="DE31" s="14">
        <f t="shared" si="16"/>
        <v>0</v>
      </c>
      <c r="DF31" s="13">
        <f>SUMIF('reporting montigny'!$F$2:$EE$2,DF$4,'reporting montigny'!$F31:$EE31)+SUMIF('reporting boissy'!$F$2:$EE$2,DF$4,'reporting boissy'!$F31:$EE31)+SUMIF('reporting moussy'!$F$2:$EE$2,DF$4,'reporting moussy'!$F31:$EE31)+SUMIF('reporting trappes'!$F$2:$EE$2,DF$4,'reporting trappes'!$F31:$EE31)+SUMIF('SPACELOG 5 BP'!$F$2:$EE$2,DF$4,'SPACELOG 5 BP'!$F31:$EE31)+SUMIF('SPACELOG 6 BP'!$F$2:$EE$2,DF$4,'SPACELOG 6 BP'!$F31:$EE31)+SUMIF('SPACELOG 7 BP'!$F$2:$EE$2,DF$4,'SPACELOG 7 BP'!$F31:$EE31)+SUMIF('SPACELOG 8 BP'!$F$2:$EE$2,DF$4,'SPACELOG 8 BP'!$F31:$EE31)+SUMIF('SPACELOG 9 BP'!$F$2:$EE$2,DF$4,'SPACELOG 9 BP'!$F31:$EE31)+SUMIF('SPACELOG 10 BP'!$F$2:$EE$2,DF$4,'SPACELOG 10 BP'!$F31:$EE31)+SUMIF('SPACELOG 11 BP'!$F$2:$EE$2,DF$4,'SPACELOG 11 BP'!$F31:$EE31)+SUMIF('SPACELOG 12 BP'!$F$2:$EE$2,DF$4,'SPACELOG 12 BP'!$F31:$EE31)</f>
        <v>0</v>
      </c>
      <c r="DG31" s="13">
        <f>SUMIF('reporting montigny'!$F$2:$EE$2,DG$4,'reporting montigny'!$F31:$EE31)+SUMIF('reporting boissy'!$F$2:$EE$2,DG$4,'reporting boissy'!$F31:$EE31)+SUMIF('reporting moussy'!$F$2:$EE$2,DG$4,'reporting moussy'!$F31:$EE31)+SUMIF('reporting trappes'!$F$2:$EE$2,DG$4,'reporting trappes'!$F31:$EE31)+SUMIF('SPACELOG 5 BP'!$F$2:$EE$2,DG$4,'SPACELOG 5 BP'!$F31:$EE31)+SUMIF('SPACELOG 6 BP'!$F$2:$EE$2,DG$4,'SPACELOG 6 BP'!$F31:$EE31)+SUMIF('SPACELOG 7 BP'!$F$2:$EE$2,DG$4,'SPACELOG 7 BP'!$F31:$EE31)+SUMIF('SPACELOG 8 BP'!$F$2:$EE$2,DG$4,'SPACELOG 8 BP'!$F31:$EE31)+SUMIF('SPACELOG 9 BP'!$F$2:$EE$2,DG$4,'SPACELOG 9 BP'!$F31:$EE31)+SUMIF('SPACELOG 10 BP'!$F$2:$EE$2,DG$4,'SPACELOG 10 BP'!$F31:$EE31)+SUMIF('SPACELOG 11 BP'!$F$2:$EE$2,DG$4,'SPACELOG 11 BP'!$F31:$EE31)+SUMIF('SPACELOG 12 BP'!$F$2:$EE$2,DG$4,'SPACELOG 12 BP'!$F31:$EE31)</f>
        <v>0</v>
      </c>
      <c r="DH31" s="13">
        <f>SUMIF('reporting montigny'!$F$2:$EE$2,DH$4,'reporting montigny'!$F31:$EE31)+SUMIF('reporting boissy'!$F$2:$EE$2,DH$4,'reporting boissy'!$F31:$EE31)+SUMIF('reporting moussy'!$F$2:$EE$2,DH$4,'reporting moussy'!$F31:$EE31)+SUMIF('reporting trappes'!$F$2:$EE$2,DH$4,'reporting trappes'!$F31:$EE31)+SUMIF('SPACELOG 5 BP'!$F$2:$EE$2,DH$4,'SPACELOG 5 BP'!$F31:$EE31)+SUMIF('SPACELOG 6 BP'!$F$2:$EE$2,DH$4,'SPACELOG 6 BP'!$F31:$EE31)+SUMIF('SPACELOG 7 BP'!$F$2:$EE$2,DH$4,'SPACELOG 7 BP'!$F31:$EE31)+SUMIF('SPACELOG 8 BP'!$F$2:$EE$2,DH$4,'SPACELOG 8 BP'!$F31:$EE31)+SUMIF('SPACELOG 9 BP'!$F$2:$EE$2,DH$4,'SPACELOG 9 BP'!$F31:$EE31)+SUMIF('SPACELOG 10 BP'!$F$2:$EE$2,DH$4,'SPACELOG 10 BP'!$F31:$EE31)+SUMIF('SPACELOG 11 BP'!$F$2:$EE$2,DH$4,'SPACELOG 11 BP'!$F31:$EE31)+SUMIF('SPACELOG 12 BP'!$F$2:$EE$2,DH$4,'SPACELOG 12 BP'!$F31:$EE31)</f>
        <v>0</v>
      </c>
      <c r="DI31" s="13">
        <f>SUMIF('reporting montigny'!$F$2:$EE$2,DI$4,'reporting montigny'!$F31:$EE31)+SUMIF('reporting boissy'!$F$2:$EE$2,DI$4,'reporting boissy'!$F31:$EE31)+SUMIF('reporting moussy'!$F$2:$EE$2,DI$4,'reporting moussy'!$F31:$EE31)+SUMIF('reporting trappes'!$F$2:$EE$2,DI$4,'reporting trappes'!$F31:$EE31)+SUMIF('SPACELOG 5 BP'!$F$2:$EE$2,DI$4,'SPACELOG 5 BP'!$F31:$EE31)+SUMIF('SPACELOG 6 BP'!$F$2:$EE$2,DI$4,'SPACELOG 6 BP'!$F31:$EE31)+SUMIF('SPACELOG 7 BP'!$F$2:$EE$2,DI$4,'SPACELOG 7 BP'!$F31:$EE31)+SUMIF('SPACELOG 8 BP'!$F$2:$EE$2,DI$4,'SPACELOG 8 BP'!$F31:$EE31)+SUMIF('SPACELOG 9 BP'!$F$2:$EE$2,DI$4,'SPACELOG 9 BP'!$F31:$EE31)+SUMIF('SPACELOG 10 BP'!$F$2:$EE$2,DI$4,'SPACELOG 10 BP'!$F31:$EE31)+SUMIF('SPACELOG 11 BP'!$F$2:$EE$2,DI$4,'SPACELOG 11 BP'!$F31:$EE31)+SUMIF('SPACELOG 12 BP'!$F$2:$EE$2,DI$4,'SPACELOG 12 BP'!$F31:$EE31)</f>
        <v>0</v>
      </c>
      <c r="DJ31" s="13">
        <f>SUMIF('reporting montigny'!$F$2:$EE$2,DJ$4,'reporting montigny'!$F31:$EE31)+SUMIF('reporting boissy'!$F$2:$EE$2,DJ$4,'reporting boissy'!$F31:$EE31)+SUMIF('reporting moussy'!$F$2:$EE$2,DJ$4,'reporting moussy'!$F31:$EE31)+SUMIF('reporting trappes'!$F$2:$EE$2,DJ$4,'reporting trappes'!$F31:$EE31)+SUMIF('SPACELOG 5 BP'!$F$2:$EE$2,DJ$4,'SPACELOG 5 BP'!$F31:$EE31)+SUMIF('SPACELOG 6 BP'!$F$2:$EE$2,DJ$4,'SPACELOG 6 BP'!$F31:$EE31)+SUMIF('SPACELOG 7 BP'!$F$2:$EE$2,DJ$4,'SPACELOG 7 BP'!$F31:$EE31)+SUMIF('SPACELOG 8 BP'!$F$2:$EE$2,DJ$4,'SPACELOG 8 BP'!$F31:$EE31)+SUMIF('SPACELOG 9 BP'!$F$2:$EE$2,DJ$4,'SPACELOG 9 BP'!$F31:$EE31)+SUMIF('SPACELOG 10 BP'!$F$2:$EE$2,DJ$4,'SPACELOG 10 BP'!$F31:$EE31)+SUMIF('SPACELOG 11 BP'!$F$2:$EE$2,DJ$4,'SPACELOG 11 BP'!$F31:$EE31)+SUMIF('SPACELOG 12 BP'!$F$2:$EE$2,DJ$4,'SPACELOG 12 BP'!$F31:$EE31)</f>
        <v>0</v>
      </c>
      <c r="DK31" s="13">
        <f>SUMIF('reporting montigny'!$F$2:$EE$2,DK$4,'reporting montigny'!$F31:$EE31)+SUMIF('reporting boissy'!$F$2:$EE$2,DK$4,'reporting boissy'!$F31:$EE31)+SUMIF('reporting moussy'!$F$2:$EE$2,DK$4,'reporting moussy'!$F31:$EE31)+SUMIF('reporting trappes'!$F$2:$EE$2,DK$4,'reporting trappes'!$F31:$EE31)+SUMIF('SPACELOG 5 BP'!$F$2:$EE$2,DK$4,'SPACELOG 5 BP'!$F31:$EE31)+SUMIF('SPACELOG 6 BP'!$F$2:$EE$2,DK$4,'SPACELOG 6 BP'!$F31:$EE31)+SUMIF('SPACELOG 7 BP'!$F$2:$EE$2,DK$4,'SPACELOG 7 BP'!$F31:$EE31)+SUMIF('SPACELOG 8 BP'!$F$2:$EE$2,DK$4,'SPACELOG 8 BP'!$F31:$EE31)+SUMIF('SPACELOG 9 BP'!$F$2:$EE$2,DK$4,'SPACELOG 9 BP'!$F31:$EE31)+SUMIF('SPACELOG 10 BP'!$F$2:$EE$2,DK$4,'SPACELOG 10 BP'!$F31:$EE31)+SUMIF('SPACELOG 11 BP'!$F$2:$EE$2,DK$4,'SPACELOG 11 BP'!$F31:$EE31)+SUMIF('SPACELOG 12 BP'!$F$2:$EE$2,DK$4,'SPACELOG 12 BP'!$F31:$EE31)</f>
        <v>0</v>
      </c>
      <c r="DL31" s="13">
        <f>SUMIF('reporting montigny'!$F$2:$EE$2,DL$4,'reporting montigny'!$F31:$EE31)+SUMIF('reporting boissy'!$F$2:$EE$2,DL$4,'reporting boissy'!$F31:$EE31)+SUMIF('reporting moussy'!$F$2:$EE$2,DL$4,'reporting moussy'!$F31:$EE31)+SUMIF('reporting trappes'!$F$2:$EE$2,DL$4,'reporting trappes'!$F31:$EE31)+SUMIF('SPACELOG 5 BP'!$F$2:$EE$2,DL$4,'SPACELOG 5 BP'!$F31:$EE31)+SUMIF('SPACELOG 6 BP'!$F$2:$EE$2,DL$4,'SPACELOG 6 BP'!$F31:$EE31)+SUMIF('SPACELOG 7 BP'!$F$2:$EE$2,DL$4,'SPACELOG 7 BP'!$F31:$EE31)+SUMIF('SPACELOG 8 BP'!$F$2:$EE$2,DL$4,'SPACELOG 8 BP'!$F31:$EE31)+SUMIF('SPACELOG 9 BP'!$F$2:$EE$2,DL$4,'SPACELOG 9 BP'!$F31:$EE31)+SUMIF('SPACELOG 10 BP'!$F$2:$EE$2,DL$4,'SPACELOG 10 BP'!$F31:$EE31)+SUMIF('SPACELOG 11 BP'!$F$2:$EE$2,DL$4,'SPACELOG 11 BP'!$F31:$EE31)+SUMIF('SPACELOG 12 BP'!$F$2:$EE$2,DL$4,'SPACELOG 12 BP'!$F31:$EE31)</f>
        <v>0</v>
      </c>
      <c r="DM31" s="13">
        <f>SUMIF('reporting montigny'!$F$2:$EE$2,DM$4,'reporting montigny'!$F31:$EE31)+SUMIF('reporting boissy'!$F$2:$EE$2,DM$4,'reporting boissy'!$F31:$EE31)+SUMIF('reporting moussy'!$F$2:$EE$2,DM$4,'reporting moussy'!$F31:$EE31)+SUMIF('reporting trappes'!$F$2:$EE$2,DM$4,'reporting trappes'!$F31:$EE31)+SUMIF('SPACELOG 5 BP'!$F$2:$EE$2,DM$4,'SPACELOG 5 BP'!$F31:$EE31)+SUMIF('SPACELOG 6 BP'!$F$2:$EE$2,DM$4,'SPACELOG 6 BP'!$F31:$EE31)+SUMIF('SPACELOG 7 BP'!$F$2:$EE$2,DM$4,'SPACELOG 7 BP'!$F31:$EE31)+SUMIF('SPACELOG 8 BP'!$F$2:$EE$2,DM$4,'SPACELOG 8 BP'!$F31:$EE31)+SUMIF('SPACELOG 9 BP'!$F$2:$EE$2,DM$4,'SPACELOG 9 BP'!$F31:$EE31)+SUMIF('SPACELOG 10 BP'!$F$2:$EE$2,DM$4,'SPACELOG 10 BP'!$F31:$EE31)+SUMIF('SPACELOG 11 BP'!$F$2:$EE$2,DM$4,'SPACELOG 11 BP'!$F31:$EE31)+SUMIF('SPACELOG 12 BP'!$F$2:$EE$2,DM$4,'SPACELOG 12 BP'!$F31:$EE31)</f>
        <v>0</v>
      </c>
      <c r="DN31" s="13">
        <f>SUMIF('reporting montigny'!$F$2:$EE$2,DN$4,'reporting montigny'!$F31:$EE31)+SUMIF('reporting boissy'!$F$2:$EE$2,DN$4,'reporting boissy'!$F31:$EE31)+SUMIF('reporting moussy'!$F$2:$EE$2,DN$4,'reporting moussy'!$F31:$EE31)+SUMIF('reporting trappes'!$F$2:$EE$2,DN$4,'reporting trappes'!$F31:$EE31)+SUMIF('SPACELOG 5 BP'!$F$2:$EE$2,DN$4,'SPACELOG 5 BP'!$F31:$EE31)+SUMIF('SPACELOG 6 BP'!$F$2:$EE$2,DN$4,'SPACELOG 6 BP'!$F31:$EE31)+SUMIF('SPACELOG 7 BP'!$F$2:$EE$2,DN$4,'SPACELOG 7 BP'!$F31:$EE31)+SUMIF('SPACELOG 8 BP'!$F$2:$EE$2,DN$4,'SPACELOG 8 BP'!$F31:$EE31)+SUMIF('SPACELOG 9 BP'!$F$2:$EE$2,DN$4,'SPACELOG 9 BP'!$F31:$EE31)+SUMIF('SPACELOG 10 BP'!$F$2:$EE$2,DN$4,'SPACELOG 10 BP'!$F31:$EE31)+SUMIF('SPACELOG 11 BP'!$F$2:$EE$2,DN$4,'SPACELOG 11 BP'!$F31:$EE31)+SUMIF('SPACELOG 12 BP'!$F$2:$EE$2,DN$4,'SPACELOG 12 BP'!$F31:$EE31)</f>
        <v>0</v>
      </c>
      <c r="DO31" s="13">
        <f>SUMIF('reporting montigny'!$F$2:$EE$2,DO$4,'reporting montigny'!$F31:$EE31)+SUMIF('reporting boissy'!$F$2:$EE$2,DO$4,'reporting boissy'!$F31:$EE31)+SUMIF('reporting moussy'!$F$2:$EE$2,DO$4,'reporting moussy'!$F31:$EE31)+SUMIF('reporting trappes'!$F$2:$EE$2,DO$4,'reporting trappes'!$F31:$EE31)+SUMIF('SPACELOG 5 BP'!$F$2:$EE$2,DO$4,'SPACELOG 5 BP'!$F31:$EE31)+SUMIF('SPACELOG 6 BP'!$F$2:$EE$2,DO$4,'SPACELOG 6 BP'!$F31:$EE31)+SUMIF('SPACELOG 7 BP'!$F$2:$EE$2,DO$4,'SPACELOG 7 BP'!$F31:$EE31)+SUMIF('SPACELOG 8 BP'!$F$2:$EE$2,DO$4,'SPACELOG 8 BP'!$F31:$EE31)+SUMIF('SPACELOG 9 BP'!$F$2:$EE$2,DO$4,'SPACELOG 9 BP'!$F31:$EE31)+SUMIF('SPACELOG 10 BP'!$F$2:$EE$2,DO$4,'SPACELOG 10 BP'!$F31:$EE31)+SUMIF('SPACELOG 11 BP'!$F$2:$EE$2,DO$4,'SPACELOG 11 BP'!$F31:$EE31)+SUMIF('SPACELOG 12 BP'!$F$2:$EE$2,DO$4,'SPACELOG 12 BP'!$F31:$EE31)</f>
        <v>0</v>
      </c>
      <c r="DP31" s="13">
        <f>SUMIF('reporting montigny'!$F$2:$EE$2,DP$4,'reporting montigny'!$F31:$EE31)+SUMIF('reporting boissy'!$F$2:$EE$2,DP$4,'reporting boissy'!$F31:$EE31)+SUMIF('reporting moussy'!$F$2:$EE$2,DP$4,'reporting moussy'!$F31:$EE31)+SUMIF('reporting trappes'!$F$2:$EE$2,DP$4,'reporting trappes'!$F31:$EE31)+SUMIF('SPACELOG 5 BP'!$F$2:$EE$2,DP$4,'SPACELOG 5 BP'!$F31:$EE31)+SUMIF('SPACELOG 6 BP'!$F$2:$EE$2,DP$4,'SPACELOG 6 BP'!$F31:$EE31)+SUMIF('SPACELOG 7 BP'!$F$2:$EE$2,DP$4,'SPACELOG 7 BP'!$F31:$EE31)+SUMIF('SPACELOG 8 BP'!$F$2:$EE$2,DP$4,'SPACELOG 8 BP'!$F31:$EE31)+SUMIF('SPACELOG 9 BP'!$F$2:$EE$2,DP$4,'SPACELOG 9 BP'!$F31:$EE31)+SUMIF('SPACELOG 10 BP'!$F$2:$EE$2,DP$4,'SPACELOG 10 BP'!$F31:$EE31)+SUMIF('SPACELOG 11 BP'!$F$2:$EE$2,DP$4,'SPACELOG 11 BP'!$F31:$EE31)+SUMIF('SPACELOG 12 BP'!$F$2:$EE$2,DP$4,'SPACELOG 12 BP'!$F31:$EE31)</f>
        <v>0</v>
      </c>
      <c r="DQ31" s="13">
        <f>SUMIF('reporting montigny'!$F$2:$EE$2,DQ$4,'reporting montigny'!$F31:$EE31)+SUMIF('reporting boissy'!$F$2:$EE$2,DQ$4,'reporting boissy'!$F31:$EE31)+SUMIF('reporting moussy'!$F$2:$EE$2,DQ$4,'reporting moussy'!$F31:$EE31)+SUMIF('reporting trappes'!$F$2:$EE$2,DQ$4,'reporting trappes'!$F31:$EE31)+SUMIF('SPACELOG 5 BP'!$F$2:$EE$2,DQ$4,'SPACELOG 5 BP'!$F31:$EE31)+SUMIF('SPACELOG 6 BP'!$F$2:$EE$2,DQ$4,'SPACELOG 6 BP'!$F31:$EE31)+SUMIF('SPACELOG 7 BP'!$F$2:$EE$2,DQ$4,'SPACELOG 7 BP'!$F31:$EE31)+SUMIF('SPACELOG 8 BP'!$F$2:$EE$2,DQ$4,'SPACELOG 8 BP'!$F31:$EE31)+SUMIF('SPACELOG 9 BP'!$F$2:$EE$2,DQ$4,'SPACELOG 9 BP'!$F31:$EE31)+SUMIF('SPACELOG 10 BP'!$F$2:$EE$2,DQ$4,'SPACELOG 10 BP'!$F31:$EE31)+SUMIF('SPACELOG 11 BP'!$F$2:$EE$2,DQ$4,'SPACELOG 11 BP'!$F31:$EE31)+SUMIF('SPACELOG 12 BP'!$F$2:$EE$2,DQ$4,'SPACELOG 12 BP'!$F31:$EE31)</f>
        <v>0</v>
      </c>
      <c r="DR31" s="14">
        <f t="shared" si="17"/>
        <v>0</v>
      </c>
    </row>
    <row r="32" spans="1:122" x14ac:dyDescent="0.2">
      <c r="E32" s="21" t="s">
        <v>84</v>
      </c>
      <c r="F32" s="13">
        <f>SUMIF('reporting montigny'!$F$2:$EE$2,F$4,'reporting montigny'!$F32:$EE32)+SUMIF('reporting boissy'!$F$2:$EE$2,F$4,'reporting boissy'!$F32:$EE32)+SUMIF('reporting moussy'!$F$2:$EE$2,F$4,'reporting moussy'!$F32:$EE32)+SUMIF('reporting trappes'!$F$2:$EE$2,F$4,'reporting trappes'!$F32:$EE32)+SUMIF('SPACELOG 5 BP'!$F$2:$EE$2,F$4,'SPACELOG 5 BP'!$F32:$EE32)+SUMIF('SPACELOG 6 BP'!$F$2:$EE$2,F$4,'SPACELOG 6 BP'!$F32:$EE32)+SUMIF('SPACELOG 7 BP'!$F$2:$EE$2,F$4,'SPACELOG 7 BP'!$F32:$EE32)+SUMIF('SPACELOG 8 BP'!$F$2:$EE$2,F$4,'SPACELOG 8 BP'!$F32:$EE32)+SUMIF('SPACELOG 9 BP'!$F$2:$EE$2,F$4,'SPACELOG 9 BP'!$F32:$EE32)+SUMIF('SPACELOG 10 BP'!$F$2:$EE$2,F$4,'SPACELOG 10 BP'!$F32:$EE32)+SUMIF('SPACELOG 11 BP'!$F$2:$EE$2,F$4,'SPACELOG 11 BP'!$F32:$EE32)+SUMIF('SPACELOG 12 BP'!$F$2:$EE$2,F$4,'SPACELOG 12 BP'!$F32:$EE32)</f>
        <v>0</v>
      </c>
      <c r="G32" s="13">
        <f>SUMIF('reporting montigny'!$F$2:$EE$2,G$4,'reporting montigny'!$F32:$EE32)+SUMIF('reporting boissy'!$F$2:$EE$2,G$4,'reporting boissy'!$F32:$EE32)+SUMIF('reporting moussy'!$F$2:$EE$2,G$4,'reporting moussy'!$F32:$EE32)+SUMIF('reporting trappes'!$F$2:$EE$2,G$4,'reporting trappes'!$F32:$EE32)+SUMIF('SPACELOG 5 BP'!$F$2:$EE$2,G$4,'SPACELOG 5 BP'!$F32:$EE32)+SUMIF('SPACELOG 6 BP'!$F$2:$EE$2,G$4,'SPACELOG 6 BP'!$F32:$EE32)+SUMIF('SPACELOG 7 BP'!$F$2:$EE$2,G$4,'SPACELOG 7 BP'!$F32:$EE32)+SUMIF('SPACELOG 8 BP'!$F$2:$EE$2,G$4,'SPACELOG 8 BP'!$F32:$EE32)+SUMIF('SPACELOG 9 BP'!$F$2:$EE$2,G$4,'SPACELOG 9 BP'!$F32:$EE32)+SUMIF('SPACELOG 10 BP'!$F$2:$EE$2,G$4,'SPACELOG 10 BP'!$F32:$EE32)+SUMIF('SPACELOG 11 BP'!$F$2:$EE$2,G$4,'SPACELOG 11 BP'!$F32:$EE32)+SUMIF('SPACELOG 12 BP'!$F$2:$EE$2,G$4,'SPACELOG 12 BP'!$F32:$EE32)</f>
        <v>0</v>
      </c>
      <c r="H32" s="13">
        <f>SUMIF('reporting montigny'!$F$2:$EE$2,H$4,'reporting montigny'!$F32:$EE32)+SUMIF('reporting boissy'!$F$2:$EE$2,H$4,'reporting boissy'!$F32:$EE32)+SUMIF('reporting moussy'!$F$2:$EE$2,H$4,'reporting moussy'!$F32:$EE32)+SUMIF('reporting trappes'!$F$2:$EE$2,H$4,'reporting trappes'!$F32:$EE32)+SUMIF('SPACELOG 5 BP'!$F$2:$EE$2,H$4,'SPACELOG 5 BP'!$F32:$EE32)+SUMIF('SPACELOG 6 BP'!$F$2:$EE$2,H$4,'SPACELOG 6 BP'!$F32:$EE32)+SUMIF('SPACELOG 7 BP'!$F$2:$EE$2,H$4,'SPACELOG 7 BP'!$F32:$EE32)+SUMIF('SPACELOG 8 BP'!$F$2:$EE$2,H$4,'SPACELOG 8 BP'!$F32:$EE32)+SUMIF('SPACELOG 9 BP'!$F$2:$EE$2,H$4,'SPACELOG 9 BP'!$F32:$EE32)+SUMIF('SPACELOG 10 BP'!$F$2:$EE$2,H$4,'SPACELOG 10 BP'!$F32:$EE32)+SUMIF('SPACELOG 11 BP'!$F$2:$EE$2,H$4,'SPACELOG 11 BP'!$F32:$EE32)+SUMIF('SPACELOG 12 BP'!$F$2:$EE$2,H$4,'SPACELOG 12 BP'!$F32:$EE32)</f>
        <v>0</v>
      </c>
      <c r="I32" s="13">
        <f>SUMIF('reporting montigny'!$F$2:$EE$2,I$4,'reporting montigny'!$F32:$EE32)+SUMIF('reporting boissy'!$F$2:$EE$2,I$4,'reporting boissy'!$F32:$EE32)+SUMIF('reporting moussy'!$F$2:$EE$2,I$4,'reporting moussy'!$F32:$EE32)+SUMIF('reporting trappes'!$F$2:$EE$2,I$4,'reporting trappes'!$F32:$EE32)+SUMIF('SPACELOG 5 BP'!$F$2:$EE$2,I$4,'SPACELOG 5 BP'!$F32:$EE32)+SUMIF('SPACELOG 6 BP'!$F$2:$EE$2,I$4,'SPACELOG 6 BP'!$F32:$EE32)+SUMIF('SPACELOG 7 BP'!$F$2:$EE$2,I$4,'SPACELOG 7 BP'!$F32:$EE32)+SUMIF('SPACELOG 8 BP'!$F$2:$EE$2,I$4,'SPACELOG 8 BP'!$F32:$EE32)+SUMIF('SPACELOG 9 BP'!$F$2:$EE$2,I$4,'SPACELOG 9 BP'!$F32:$EE32)+SUMIF('SPACELOG 10 BP'!$F$2:$EE$2,I$4,'SPACELOG 10 BP'!$F32:$EE32)+SUMIF('SPACELOG 11 BP'!$F$2:$EE$2,I$4,'SPACELOG 11 BP'!$F32:$EE32)+SUMIF('SPACELOG 12 BP'!$F$2:$EE$2,I$4,'SPACELOG 12 BP'!$F32:$EE32)</f>
        <v>0</v>
      </c>
      <c r="J32" s="13">
        <f>SUMIF('reporting montigny'!$F$2:$EE$2,J$4,'reporting montigny'!$F32:$EE32)+SUMIF('reporting boissy'!$F$2:$EE$2,J$4,'reporting boissy'!$F32:$EE32)+SUMIF('reporting moussy'!$F$2:$EE$2,J$4,'reporting moussy'!$F32:$EE32)+SUMIF('reporting trappes'!$F$2:$EE$2,J$4,'reporting trappes'!$F32:$EE32)+SUMIF('SPACELOG 5 BP'!$F$2:$EE$2,J$4,'SPACELOG 5 BP'!$F32:$EE32)+SUMIF('SPACELOG 6 BP'!$F$2:$EE$2,J$4,'SPACELOG 6 BP'!$F32:$EE32)+SUMIF('SPACELOG 7 BP'!$F$2:$EE$2,J$4,'SPACELOG 7 BP'!$F32:$EE32)+SUMIF('SPACELOG 8 BP'!$F$2:$EE$2,J$4,'SPACELOG 8 BP'!$F32:$EE32)+SUMIF('SPACELOG 9 BP'!$F$2:$EE$2,J$4,'SPACELOG 9 BP'!$F32:$EE32)+SUMIF('SPACELOG 10 BP'!$F$2:$EE$2,J$4,'SPACELOG 10 BP'!$F32:$EE32)+SUMIF('SPACELOG 11 BP'!$F$2:$EE$2,J$4,'SPACELOG 11 BP'!$F32:$EE32)+SUMIF('SPACELOG 12 BP'!$F$2:$EE$2,J$4,'SPACELOG 12 BP'!$F32:$EE32)</f>
        <v>0</v>
      </c>
      <c r="K32" s="13">
        <f>SUMIF('reporting montigny'!$F$2:$EE$2,K$4,'reporting montigny'!$F32:$EE32)+SUMIF('reporting boissy'!$F$2:$EE$2,K$4,'reporting boissy'!$F32:$EE32)+SUMIF('reporting moussy'!$F$2:$EE$2,K$4,'reporting moussy'!$F32:$EE32)+SUMIF('reporting trappes'!$F$2:$EE$2,K$4,'reporting trappes'!$F32:$EE32)+SUMIF('SPACELOG 5 BP'!$F$2:$EE$2,K$4,'SPACELOG 5 BP'!$F32:$EE32)+SUMIF('SPACELOG 6 BP'!$F$2:$EE$2,K$4,'SPACELOG 6 BP'!$F32:$EE32)+SUMIF('SPACELOG 7 BP'!$F$2:$EE$2,K$4,'SPACELOG 7 BP'!$F32:$EE32)+SUMIF('SPACELOG 8 BP'!$F$2:$EE$2,K$4,'SPACELOG 8 BP'!$F32:$EE32)+SUMIF('SPACELOG 9 BP'!$F$2:$EE$2,K$4,'SPACELOG 9 BP'!$F32:$EE32)+SUMIF('SPACELOG 10 BP'!$F$2:$EE$2,K$4,'SPACELOG 10 BP'!$F32:$EE32)+SUMIF('SPACELOG 11 BP'!$F$2:$EE$2,K$4,'SPACELOG 11 BP'!$F32:$EE32)+SUMIF('SPACELOG 12 BP'!$F$2:$EE$2,K$4,'SPACELOG 12 BP'!$F32:$EE32)</f>
        <v>0</v>
      </c>
      <c r="L32" s="13">
        <f>SUMIF('reporting montigny'!$F$2:$EE$2,L$4,'reporting montigny'!$F32:$EE32)+SUMIF('reporting boissy'!$F$2:$EE$2,L$4,'reporting boissy'!$F32:$EE32)+SUMIF('reporting moussy'!$F$2:$EE$2,L$4,'reporting moussy'!$F32:$EE32)+SUMIF('reporting trappes'!$F$2:$EE$2,L$4,'reporting trappes'!$F32:$EE32)+SUMIF('SPACELOG 5 BP'!$F$2:$EE$2,L$4,'SPACELOG 5 BP'!$F32:$EE32)+SUMIF('SPACELOG 6 BP'!$F$2:$EE$2,L$4,'SPACELOG 6 BP'!$F32:$EE32)+SUMIF('SPACELOG 7 BP'!$F$2:$EE$2,L$4,'SPACELOG 7 BP'!$F32:$EE32)+SUMIF('SPACELOG 8 BP'!$F$2:$EE$2,L$4,'SPACELOG 8 BP'!$F32:$EE32)+SUMIF('SPACELOG 9 BP'!$F$2:$EE$2,L$4,'SPACELOG 9 BP'!$F32:$EE32)+SUMIF('SPACELOG 10 BP'!$F$2:$EE$2,L$4,'SPACELOG 10 BP'!$F32:$EE32)+SUMIF('SPACELOG 11 BP'!$F$2:$EE$2,L$4,'SPACELOG 11 BP'!$F32:$EE32)+SUMIF('SPACELOG 12 BP'!$F$2:$EE$2,L$4,'SPACELOG 12 BP'!$F32:$EE32)</f>
        <v>0</v>
      </c>
      <c r="M32" s="13">
        <f>SUMIF('reporting montigny'!$F$2:$EE$2,M$4,'reporting montigny'!$F32:$EE32)+SUMIF('reporting boissy'!$F$2:$EE$2,M$4,'reporting boissy'!$F32:$EE32)+SUMIF('reporting moussy'!$F$2:$EE$2,M$4,'reporting moussy'!$F32:$EE32)+SUMIF('reporting trappes'!$F$2:$EE$2,M$4,'reporting trappes'!$F32:$EE32)+SUMIF('SPACELOG 5 BP'!$F$2:$EE$2,M$4,'SPACELOG 5 BP'!$F32:$EE32)+SUMIF('SPACELOG 6 BP'!$F$2:$EE$2,M$4,'SPACELOG 6 BP'!$F32:$EE32)+SUMIF('SPACELOG 7 BP'!$F$2:$EE$2,M$4,'SPACELOG 7 BP'!$F32:$EE32)+SUMIF('SPACELOG 8 BP'!$F$2:$EE$2,M$4,'SPACELOG 8 BP'!$F32:$EE32)+SUMIF('SPACELOG 9 BP'!$F$2:$EE$2,M$4,'SPACELOG 9 BP'!$F32:$EE32)+SUMIF('SPACELOG 10 BP'!$F$2:$EE$2,M$4,'SPACELOG 10 BP'!$F32:$EE32)+SUMIF('SPACELOG 11 BP'!$F$2:$EE$2,M$4,'SPACELOG 11 BP'!$F32:$EE32)+SUMIF('SPACELOG 12 BP'!$F$2:$EE$2,M$4,'SPACELOG 12 BP'!$F32:$EE32)</f>
        <v>0</v>
      </c>
      <c r="N32" s="13">
        <f>SUMIF('reporting montigny'!$F$2:$EE$2,N$4,'reporting montigny'!$F32:$EE32)+SUMIF('reporting boissy'!$F$2:$EE$2,N$4,'reporting boissy'!$F32:$EE32)+SUMIF('reporting moussy'!$F$2:$EE$2,N$4,'reporting moussy'!$F32:$EE32)+SUMIF('reporting trappes'!$F$2:$EE$2,N$4,'reporting trappes'!$F32:$EE32)+SUMIF('SPACELOG 5 BP'!$F$2:$EE$2,N$4,'SPACELOG 5 BP'!$F32:$EE32)+SUMIF('SPACELOG 6 BP'!$F$2:$EE$2,N$4,'SPACELOG 6 BP'!$F32:$EE32)+SUMIF('SPACELOG 7 BP'!$F$2:$EE$2,N$4,'SPACELOG 7 BP'!$F32:$EE32)+SUMIF('SPACELOG 8 BP'!$F$2:$EE$2,N$4,'SPACELOG 8 BP'!$F32:$EE32)+SUMIF('SPACELOG 9 BP'!$F$2:$EE$2,N$4,'SPACELOG 9 BP'!$F32:$EE32)+SUMIF('SPACELOG 10 BP'!$F$2:$EE$2,N$4,'SPACELOG 10 BP'!$F32:$EE32)+SUMIF('SPACELOG 11 BP'!$F$2:$EE$2,N$4,'SPACELOG 11 BP'!$F32:$EE32)+SUMIF('SPACELOG 12 BP'!$F$2:$EE$2,N$4,'SPACELOG 12 BP'!$F32:$EE32)</f>
        <v>0</v>
      </c>
      <c r="O32" s="13">
        <f>SUMIF('reporting montigny'!$F$2:$EE$2,O$4,'reporting montigny'!$F32:$EE32)+SUMIF('reporting boissy'!$F$2:$EE$2,O$4,'reporting boissy'!$F32:$EE32)+SUMIF('reporting moussy'!$F$2:$EE$2,O$4,'reporting moussy'!$F32:$EE32)+SUMIF('reporting trappes'!$F$2:$EE$2,O$4,'reporting trappes'!$F32:$EE32)+SUMIF('SPACELOG 5 BP'!$F$2:$EE$2,O$4,'SPACELOG 5 BP'!$F32:$EE32)+SUMIF('SPACELOG 6 BP'!$F$2:$EE$2,O$4,'SPACELOG 6 BP'!$F32:$EE32)+SUMIF('SPACELOG 7 BP'!$F$2:$EE$2,O$4,'SPACELOG 7 BP'!$F32:$EE32)+SUMIF('SPACELOG 8 BP'!$F$2:$EE$2,O$4,'SPACELOG 8 BP'!$F32:$EE32)+SUMIF('SPACELOG 9 BP'!$F$2:$EE$2,O$4,'SPACELOG 9 BP'!$F32:$EE32)+SUMIF('SPACELOG 10 BP'!$F$2:$EE$2,O$4,'SPACELOG 10 BP'!$F32:$EE32)+SUMIF('SPACELOG 11 BP'!$F$2:$EE$2,O$4,'SPACELOG 11 BP'!$F32:$EE32)+SUMIF('SPACELOG 12 BP'!$F$2:$EE$2,O$4,'SPACELOG 12 BP'!$F32:$EE32)</f>
        <v>0</v>
      </c>
      <c r="P32" s="13">
        <f>SUMIF('reporting montigny'!$F$2:$EE$2,P$4,'reporting montigny'!$F32:$EE32)+SUMIF('reporting boissy'!$F$2:$EE$2,P$4,'reporting boissy'!$F32:$EE32)+SUMIF('reporting moussy'!$F$2:$EE$2,P$4,'reporting moussy'!$F32:$EE32)+SUMIF('reporting trappes'!$F$2:$EE$2,P$4,'reporting trappes'!$F32:$EE32)+SUMIF('SPACELOG 5 BP'!$F$2:$EE$2,P$4,'SPACELOG 5 BP'!$F32:$EE32)+SUMIF('SPACELOG 6 BP'!$F$2:$EE$2,P$4,'SPACELOG 6 BP'!$F32:$EE32)+SUMIF('SPACELOG 7 BP'!$F$2:$EE$2,P$4,'SPACELOG 7 BP'!$F32:$EE32)+SUMIF('SPACELOG 8 BP'!$F$2:$EE$2,P$4,'SPACELOG 8 BP'!$F32:$EE32)+SUMIF('SPACELOG 9 BP'!$F$2:$EE$2,P$4,'SPACELOG 9 BP'!$F32:$EE32)+SUMIF('SPACELOG 10 BP'!$F$2:$EE$2,P$4,'SPACELOG 10 BP'!$F32:$EE32)+SUMIF('SPACELOG 11 BP'!$F$2:$EE$2,P$4,'SPACELOG 11 BP'!$F32:$EE32)+SUMIF('SPACELOG 12 BP'!$F$2:$EE$2,P$4,'SPACELOG 12 BP'!$F32:$EE32)</f>
        <v>3100</v>
      </c>
      <c r="Q32" s="13">
        <f>SUMIF('reporting montigny'!$F$2:$EE$2,Q$4,'reporting montigny'!$F32:$EE32)+SUMIF('reporting boissy'!$F$2:$EE$2,Q$4,'reporting boissy'!$F32:$EE32)+SUMIF('reporting moussy'!$F$2:$EE$2,Q$4,'reporting moussy'!$F32:$EE32)+SUMIF('reporting trappes'!$F$2:$EE$2,Q$4,'reporting trappes'!$F32:$EE32)+SUMIF('SPACELOG 5 BP'!$F$2:$EE$2,Q$4,'SPACELOG 5 BP'!$F32:$EE32)+SUMIF('SPACELOG 6 BP'!$F$2:$EE$2,Q$4,'SPACELOG 6 BP'!$F32:$EE32)+SUMIF('SPACELOG 7 BP'!$F$2:$EE$2,Q$4,'SPACELOG 7 BP'!$F32:$EE32)+SUMIF('SPACELOG 8 BP'!$F$2:$EE$2,Q$4,'SPACELOG 8 BP'!$F32:$EE32)+SUMIF('SPACELOG 9 BP'!$F$2:$EE$2,Q$4,'SPACELOG 9 BP'!$F32:$EE32)+SUMIF('SPACELOG 10 BP'!$F$2:$EE$2,Q$4,'SPACELOG 10 BP'!$F32:$EE32)+SUMIF('SPACELOG 11 BP'!$F$2:$EE$2,Q$4,'SPACELOG 11 BP'!$F32:$EE32)+SUMIF('SPACELOG 12 BP'!$F$2:$EE$2,Q$4,'SPACELOG 12 BP'!$F32:$EE32)</f>
        <v>0</v>
      </c>
      <c r="R32" s="14">
        <f t="shared" si="9"/>
        <v>3100</v>
      </c>
      <c r="S32" s="13">
        <f>SUMIF('reporting montigny'!$F$2:$EE$2,S$4,'reporting montigny'!$F32:$EE32)+SUMIF('reporting boissy'!$F$2:$EE$2,S$4,'reporting boissy'!$F32:$EE32)+SUMIF('reporting moussy'!$F$2:$EE$2,S$4,'reporting moussy'!$F32:$EE32)+SUMIF('reporting trappes'!$F$2:$EE$2,S$4,'reporting trappes'!$F32:$EE32)+SUMIF('SPACELOG 5 BP'!$F$2:$EE$2,S$4,'SPACELOG 5 BP'!$F32:$EE32)+SUMIF('SPACELOG 6 BP'!$F$2:$EE$2,S$4,'SPACELOG 6 BP'!$F32:$EE32)+SUMIF('SPACELOG 7 BP'!$F$2:$EE$2,S$4,'SPACELOG 7 BP'!$F32:$EE32)+SUMIF('SPACELOG 8 BP'!$F$2:$EE$2,S$4,'SPACELOG 8 BP'!$F32:$EE32)+SUMIF('SPACELOG 9 BP'!$F$2:$EE$2,S$4,'SPACELOG 9 BP'!$F32:$EE32)+SUMIF('SPACELOG 10 BP'!$F$2:$EE$2,S$4,'SPACELOG 10 BP'!$F32:$EE32)+SUMIF('SPACELOG 11 BP'!$F$2:$EE$2,S$4,'SPACELOG 11 BP'!$F32:$EE32)+SUMIF('SPACELOG 12 BP'!$F$2:$EE$2,S$4,'SPACELOG 12 BP'!$F32:$EE32)</f>
        <v>1290</v>
      </c>
      <c r="T32" s="13">
        <f>SUMIF('reporting montigny'!$F$2:$EE$2,T$4,'reporting montigny'!$F32:$EE32)+SUMIF('reporting boissy'!$F$2:$EE$2,T$4,'reporting boissy'!$F32:$EE32)+SUMIF('reporting moussy'!$F$2:$EE$2,T$4,'reporting moussy'!$F32:$EE32)+SUMIF('reporting trappes'!$F$2:$EE$2,T$4,'reporting trappes'!$F32:$EE32)+SUMIF('SPACELOG 5 BP'!$F$2:$EE$2,T$4,'SPACELOG 5 BP'!$F32:$EE32)+SUMIF('SPACELOG 6 BP'!$F$2:$EE$2,T$4,'SPACELOG 6 BP'!$F32:$EE32)+SUMIF('SPACELOG 7 BP'!$F$2:$EE$2,T$4,'SPACELOG 7 BP'!$F32:$EE32)+SUMIF('SPACELOG 8 BP'!$F$2:$EE$2,T$4,'SPACELOG 8 BP'!$F32:$EE32)+SUMIF('SPACELOG 9 BP'!$F$2:$EE$2,T$4,'SPACELOG 9 BP'!$F32:$EE32)+SUMIF('SPACELOG 10 BP'!$F$2:$EE$2,T$4,'SPACELOG 10 BP'!$F32:$EE32)+SUMIF('SPACELOG 11 BP'!$F$2:$EE$2,T$4,'SPACELOG 11 BP'!$F32:$EE32)+SUMIF('SPACELOG 12 BP'!$F$2:$EE$2,T$4,'SPACELOG 12 BP'!$F32:$EE32)</f>
        <v>6069</v>
      </c>
      <c r="U32" s="13">
        <f>SUMIF('reporting montigny'!$F$2:$EE$2,U$4,'reporting montigny'!$F32:$EE32)+SUMIF('reporting boissy'!$F$2:$EE$2,U$4,'reporting boissy'!$F32:$EE32)+SUMIF('reporting moussy'!$F$2:$EE$2,U$4,'reporting moussy'!$F32:$EE32)+SUMIF('reporting trappes'!$F$2:$EE$2,U$4,'reporting trappes'!$F32:$EE32)+SUMIF('SPACELOG 5 BP'!$F$2:$EE$2,U$4,'SPACELOG 5 BP'!$F32:$EE32)+SUMIF('SPACELOG 6 BP'!$F$2:$EE$2,U$4,'SPACELOG 6 BP'!$F32:$EE32)+SUMIF('SPACELOG 7 BP'!$F$2:$EE$2,U$4,'SPACELOG 7 BP'!$F32:$EE32)+SUMIF('SPACELOG 8 BP'!$F$2:$EE$2,U$4,'SPACELOG 8 BP'!$F32:$EE32)+SUMIF('SPACELOG 9 BP'!$F$2:$EE$2,U$4,'SPACELOG 9 BP'!$F32:$EE32)+SUMIF('SPACELOG 10 BP'!$F$2:$EE$2,U$4,'SPACELOG 10 BP'!$F32:$EE32)+SUMIF('SPACELOG 11 BP'!$F$2:$EE$2,U$4,'SPACELOG 11 BP'!$F32:$EE32)+SUMIF('SPACELOG 12 BP'!$F$2:$EE$2,U$4,'SPACELOG 12 BP'!$F32:$EE32)</f>
        <v>0</v>
      </c>
      <c r="V32" s="13">
        <f>SUMIF('reporting montigny'!$F$2:$EE$2,V$4,'reporting montigny'!$F32:$EE32)+SUMIF('reporting boissy'!$F$2:$EE$2,V$4,'reporting boissy'!$F32:$EE32)+SUMIF('reporting moussy'!$F$2:$EE$2,V$4,'reporting moussy'!$F32:$EE32)+SUMIF('reporting trappes'!$F$2:$EE$2,V$4,'reporting trappes'!$F32:$EE32)+SUMIF('SPACELOG 5 BP'!$F$2:$EE$2,V$4,'SPACELOG 5 BP'!$F32:$EE32)+SUMIF('SPACELOG 6 BP'!$F$2:$EE$2,V$4,'SPACELOG 6 BP'!$F32:$EE32)+SUMIF('SPACELOG 7 BP'!$F$2:$EE$2,V$4,'SPACELOG 7 BP'!$F32:$EE32)+SUMIF('SPACELOG 8 BP'!$F$2:$EE$2,V$4,'SPACELOG 8 BP'!$F32:$EE32)+SUMIF('SPACELOG 9 BP'!$F$2:$EE$2,V$4,'SPACELOG 9 BP'!$F32:$EE32)+SUMIF('SPACELOG 10 BP'!$F$2:$EE$2,V$4,'SPACELOG 10 BP'!$F32:$EE32)+SUMIF('SPACELOG 11 BP'!$F$2:$EE$2,V$4,'SPACELOG 11 BP'!$F32:$EE32)+SUMIF('SPACELOG 12 BP'!$F$2:$EE$2,V$4,'SPACELOG 12 BP'!$F32:$EE32)</f>
        <v>0</v>
      </c>
      <c r="W32" s="13">
        <f>SUMIF('reporting montigny'!$F$2:$EE$2,W$4,'reporting montigny'!$F32:$EE32)+SUMIF('reporting boissy'!$F$2:$EE$2,W$4,'reporting boissy'!$F32:$EE32)+SUMIF('reporting moussy'!$F$2:$EE$2,W$4,'reporting moussy'!$F32:$EE32)+SUMIF('reporting trappes'!$F$2:$EE$2,W$4,'reporting trappes'!$F32:$EE32)+SUMIF('SPACELOG 5 BP'!$F$2:$EE$2,W$4,'SPACELOG 5 BP'!$F32:$EE32)+SUMIF('SPACELOG 6 BP'!$F$2:$EE$2,W$4,'SPACELOG 6 BP'!$F32:$EE32)+SUMIF('SPACELOG 7 BP'!$F$2:$EE$2,W$4,'SPACELOG 7 BP'!$F32:$EE32)+SUMIF('SPACELOG 8 BP'!$F$2:$EE$2,W$4,'SPACELOG 8 BP'!$F32:$EE32)+SUMIF('SPACELOG 9 BP'!$F$2:$EE$2,W$4,'SPACELOG 9 BP'!$F32:$EE32)+SUMIF('SPACELOG 10 BP'!$F$2:$EE$2,W$4,'SPACELOG 10 BP'!$F32:$EE32)+SUMIF('SPACELOG 11 BP'!$F$2:$EE$2,W$4,'SPACELOG 11 BP'!$F32:$EE32)+SUMIF('SPACELOG 12 BP'!$F$2:$EE$2,W$4,'SPACELOG 12 BP'!$F32:$EE32)</f>
        <v>0</v>
      </c>
      <c r="X32" s="13">
        <f>SUMIF('reporting montigny'!$F$2:$EE$2,X$4,'reporting montigny'!$F32:$EE32)+SUMIF('reporting boissy'!$F$2:$EE$2,X$4,'reporting boissy'!$F32:$EE32)+SUMIF('reporting moussy'!$F$2:$EE$2,X$4,'reporting moussy'!$F32:$EE32)+SUMIF('reporting trappes'!$F$2:$EE$2,X$4,'reporting trappes'!$F32:$EE32)+SUMIF('SPACELOG 5 BP'!$F$2:$EE$2,X$4,'SPACELOG 5 BP'!$F32:$EE32)+SUMIF('SPACELOG 6 BP'!$F$2:$EE$2,X$4,'SPACELOG 6 BP'!$F32:$EE32)+SUMIF('SPACELOG 7 BP'!$F$2:$EE$2,X$4,'SPACELOG 7 BP'!$F32:$EE32)+SUMIF('SPACELOG 8 BP'!$F$2:$EE$2,X$4,'SPACELOG 8 BP'!$F32:$EE32)+SUMIF('SPACELOG 9 BP'!$F$2:$EE$2,X$4,'SPACELOG 9 BP'!$F32:$EE32)+SUMIF('SPACELOG 10 BP'!$F$2:$EE$2,X$4,'SPACELOG 10 BP'!$F32:$EE32)+SUMIF('SPACELOG 11 BP'!$F$2:$EE$2,X$4,'SPACELOG 11 BP'!$F32:$EE32)+SUMIF('SPACELOG 12 BP'!$F$2:$EE$2,X$4,'SPACELOG 12 BP'!$F32:$EE32)</f>
        <v>0</v>
      </c>
      <c r="Y32" s="13">
        <f>SUMIF('reporting montigny'!$F$2:$EE$2,Y$4,'reporting montigny'!$F32:$EE32)+SUMIF('reporting boissy'!$F$2:$EE$2,Y$4,'reporting boissy'!$F32:$EE32)+SUMIF('reporting moussy'!$F$2:$EE$2,Y$4,'reporting moussy'!$F32:$EE32)+SUMIF('reporting trappes'!$F$2:$EE$2,Y$4,'reporting trappes'!$F32:$EE32)+SUMIF('SPACELOG 5 BP'!$F$2:$EE$2,Y$4,'SPACELOG 5 BP'!$F32:$EE32)+SUMIF('SPACELOG 6 BP'!$F$2:$EE$2,Y$4,'SPACELOG 6 BP'!$F32:$EE32)+SUMIF('SPACELOG 7 BP'!$F$2:$EE$2,Y$4,'SPACELOG 7 BP'!$F32:$EE32)+SUMIF('SPACELOG 8 BP'!$F$2:$EE$2,Y$4,'SPACELOG 8 BP'!$F32:$EE32)+SUMIF('SPACELOG 9 BP'!$F$2:$EE$2,Y$4,'SPACELOG 9 BP'!$F32:$EE32)+SUMIF('SPACELOG 10 BP'!$F$2:$EE$2,Y$4,'SPACELOG 10 BP'!$F32:$EE32)+SUMIF('SPACELOG 11 BP'!$F$2:$EE$2,Y$4,'SPACELOG 11 BP'!$F32:$EE32)+SUMIF('SPACELOG 12 BP'!$F$2:$EE$2,Y$4,'SPACELOG 12 BP'!$F32:$EE32)</f>
        <v>0</v>
      </c>
      <c r="Z32" s="13">
        <f>SUMIF('reporting montigny'!$F$2:$EE$2,Z$4,'reporting montigny'!$F32:$EE32)+SUMIF('reporting boissy'!$F$2:$EE$2,Z$4,'reporting boissy'!$F32:$EE32)+SUMIF('reporting moussy'!$F$2:$EE$2,Z$4,'reporting moussy'!$F32:$EE32)+SUMIF('reporting trappes'!$F$2:$EE$2,Z$4,'reporting trappes'!$F32:$EE32)+SUMIF('SPACELOG 5 BP'!$F$2:$EE$2,Z$4,'SPACELOG 5 BP'!$F32:$EE32)+SUMIF('SPACELOG 6 BP'!$F$2:$EE$2,Z$4,'SPACELOG 6 BP'!$F32:$EE32)+SUMIF('SPACELOG 7 BP'!$F$2:$EE$2,Z$4,'SPACELOG 7 BP'!$F32:$EE32)+SUMIF('SPACELOG 8 BP'!$F$2:$EE$2,Z$4,'SPACELOG 8 BP'!$F32:$EE32)+SUMIF('SPACELOG 9 BP'!$F$2:$EE$2,Z$4,'SPACELOG 9 BP'!$F32:$EE32)+SUMIF('SPACELOG 10 BP'!$F$2:$EE$2,Z$4,'SPACELOG 10 BP'!$F32:$EE32)+SUMIF('SPACELOG 11 BP'!$F$2:$EE$2,Z$4,'SPACELOG 11 BP'!$F32:$EE32)+SUMIF('SPACELOG 12 BP'!$F$2:$EE$2,Z$4,'SPACELOG 12 BP'!$F32:$EE32)</f>
        <v>0</v>
      </c>
      <c r="AA32" s="13">
        <f>SUMIF('reporting montigny'!$F$2:$EE$2,AA$4,'reporting montigny'!$F32:$EE32)+SUMIF('reporting boissy'!$F$2:$EE$2,AA$4,'reporting boissy'!$F32:$EE32)+SUMIF('reporting moussy'!$F$2:$EE$2,AA$4,'reporting moussy'!$F32:$EE32)+SUMIF('reporting trappes'!$F$2:$EE$2,AA$4,'reporting trappes'!$F32:$EE32)+SUMIF('SPACELOG 5 BP'!$F$2:$EE$2,AA$4,'SPACELOG 5 BP'!$F32:$EE32)+SUMIF('SPACELOG 6 BP'!$F$2:$EE$2,AA$4,'SPACELOG 6 BP'!$F32:$EE32)+SUMIF('SPACELOG 7 BP'!$F$2:$EE$2,AA$4,'SPACELOG 7 BP'!$F32:$EE32)+SUMIF('SPACELOG 8 BP'!$F$2:$EE$2,AA$4,'SPACELOG 8 BP'!$F32:$EE32)+SUMIF('SPACELOG 9 BP'!$F$2:$EE$2,AA$4,'SPACELOG 9 BP'!$F32:$EE32)+SUMIF('SPACELOG 10 BP'!$F$2:$EE$2,AA$4,'SPACELOG 10 BP'!$F32:$EE32)+SUMIF('SPACELOG 11 BP'!$F$2:$EE$2,AA$4,'SPACELOG 11 BP'!$F32:$EE32)+SUMIF('SPACELOG 12 BP'!$F$2:$EE$2,AA$4,'SPACELOG 12 BP'!$F32:$EE32)</f>
        <v>0</v>
      </c>
      <c r="AB32" s="13">
        <f>SUMIF('reporting montigny'!$F$2:$EE$2,AB$4,'reporting montigny'!$F32:$EE32)+SUMIF('reporting boissy'!$F$2:$EE$2,AB$4,'reporting boissy'!$F32:$EE32)+SUMIF('reporting moussy'!$F$2:$EE$2,AB$4,'reporting moussy'!$F32:$EE32)+SUMIF('reporting trappes'!$F$2:$EE$2,AB$4,'reporting trappes'!$F32:$EE32)+SUMIF('SPACELOG 5 BP'!$F$2:$EE$2,AB$4,'SPACELOG 5 BP'!$F32:$EE32)+SUMIF('SPACELOG 6 BP'!$F$2:$EE$2,AB$4,'SPACELOG 6 BP'!$F32:$EE32)+SUMIF('SPACELOG 7 BP'!$F$2:$EE$2,AB$4,'SPACELOG 7 BP'!$F32:$EE32)+SUMIF('SPACELOG 8 BP'!$F$2:$EE$2,AB$4,'SPACELOG 8 BP'!$F32:$EE32)+SUMIF('SPACELOG 9 BP'!$F$2:$EE$2,AB$4,'SPACELOG 9 BP'!$F32:$EE32)+SUMIF('SPACELOG 10 BP'!$F$2:$EE$2,AB$4,'SPACELOG 10 BP'!$F32:$EE32)+SUMIF('SPACELOG 11 BP'!$F$2:$EE$2,AB$4,'SPACELOG 11 BP'!$F32:$EE32)+SUMIF('SPACELOG 12 BP'!$F$2:$EE$2,AB$4,'SPACELOG 12 BP'!$F32:$EE32)</f>
        <v>0</v>
      </c>
      <c r="AC32" s="13">
        <f>SUMIF('reporting montigny'!$F$2:$EE$2,AC$4,'reporting montigny'!$F32:$EE32)+SUMIF('reporting boissy'!$F$2:$EE$2,AC$4,'reporting boissy'!$F32:$EE32)+SUMIF('reporting moussy'!$F$2:$EE$2,AC$4,'reporting moussy'!$F32:$EE32)+SUMIF('reporting trappes'!$F$2:$EE$2,AC$4,'reporting trappes'!$F32:$EE32)+SUMIF('SPACELOG 5 BP'!$F$2:$EE$2,AC$4,'SPACELOG 5 BP'!$F32:$EE32)+SUMIF('SPACELOG 6 BP'!$F$2:$EE$2,AC$4,'SPACELOG 6 BP'!$F32:$EE32)+SUMIF('SPACELOG 7 BP'!$F$2:$EE$2,AC$4,'SPACELOG 7 BP'!$F32:$EE32)+SUMIF('SPACELOG 8 BP'!$F$2:$EE$2,AC$4,'SPACELOG 8 BP'!$F32:$EE32)+SUMIF('SPACELOG 9 BP'!$F$2:$EE$2,AC$4,'SPACELOG 9 BP'!$F32:$EE32)+SUMIF('SPACELOG 10 BP'!$F$2:$EE$2,AC$4,'SPACELOG 10 BP'!$F32:$EE32)+SUMIF('SPACELOG 11 BP'!$F$2:$EE$2,AC$4,'SPACELOG 11 BP'!$F32:$EE32)+SUMIF('SPACELOG 12 BP'!$F$2:$EE$2,AC$4,'SPACELOG 12 BP'!$F32:$EE32)</f>
        <v>0</v>
      </c>
      <c r="AD32" s="13">
        <f>SUMIF('reporting montigny'!$F$2:$EE$2,AD$4,'reporting montigny'!$F32:$EE32)+SUMIF('reporting boissy'!$F$2:$EE$2,AD$4,'reporting boissy'!$F32:$EE32)+SUMIF('reporting moussy'!$F$2:$EE$2,AD$4,'reporting moussy'!$F32:$EE32)+SUMIF('reporting trappes'!$F$2:$EE$2,AD$4,'reporting trappes'!$F32:$EE32)+SUMIF('SPACELOG 5 BP'!$F$2:$EE$2,AD$4,'SPACELOG 5 BP'!$F32:$EE32)+SUMIF('SPACELOG 6 BP'!$F$2:$EE$2,AD$4,'SPACELOG 6 BP'!$F32:$EE32)+SUMIF('SPACELOG 7 BP'!$F$2:$EE$2,AD$4,'SPACELOG 7 BP'!$F32:$EE32)+SUMIF('SPACELOG 8 BP'!$F$2:$EE$2,AD$4,'SPACELOG 8 BP'!$F32:$EE32)+SUMIF('SPACELOG 9 BP'!$F$2:$EE$2,AD$4,'SPACELOG 9 BP'!$F32:$EE32)+SUMIF('SPACELOG 10 BP'!$F$2:$EE$2,AD$4,'SPACELOG 10 BP'!$F32:$EE32)+SUMIF('SPACELOG 11 BP'!$F$2:$EE$2,AD$4,'SPACELOG 11 BP'!$F32:$EE32)+SUMIF('SPACELOG 12 BP'!$F$2:$EE$2,AD$4,'SPACELOG 12 BP'!$F32:$EE32)</f>
        <v>0</v>
      </c>
      <c r="AE32" s="14">
        <f t="shared" si="10"/>
        <v>7359</v>
      </c>
      <c r="AF32" s="13">
        <f>SUMIF('reporting montigny'!$F$2:$EE$2,AF$4,'reporting montigny'!$F32:$EE32)+SUMIF('reporting boissy'!$F$2:$EE$2,AF$4,'reporting boissy'!$F32:$EE32)+SUMIF('reporting moussy'!$F$2:$EE$2,AF$4,'reporting moussy'!$F32:$EE32)+SUMIF('reporting trappes'!$F$2:$EE$2,AF$4,'reporting trappes'!$F32:$EE32)+SUMIF('SPACELOG 5 BP'!$F$2:$EE$2,AF$4,'SPACELOG 5 BP'!$F32:$EE32)+SUMIF('SPACELOG 6 BP'!$F$2:$EE$2,AF$4,'SPACELOG 6 BP'!$F32:$EE32)+SUMIF('SPACELOG 7 BP'!$F$2:$EE$2,AF$4,'SPACELOG 7 BP'!$F32:$EE32)+SUMIF('SPACELOG 8 BP'!$F$2:$EE$2,AF$4,'SPACELOG 8 BP'!$F32:$EE32)+SUMIF('SPACELOG 9 BP'!$F$2:$EE$2,AF$4,'SPACELOG 9 BP'!$F32:$EE32)+SUMIF('SPACELOG 10 BP'!$F$2:$EE$2,AF$4,'SPACELOG 10 BP'!$F32:$EE32)+SUMIF('SPACELOG 11 BP'!$F$2:$EE$2,AF$4,'SPACELOG 11 BP'!$F32:$EE32)+SUMIF('SPACELOG 12 BP'!$F$2:$EE$2,AF$4,'SPACELOG 12 BP'!$F32:$EE32)</f>
        <v>0</v>
      </c>
      <c r="AG32" s="13">
        <f>SUMIF('reporting montigny'!$F$2:$EE$2,AG$4,'reporting montigny'!$F32:$EE32)+SUMIF('reporting boissy'!$F$2:$EE$2,AG$4,'reporting boissy'!$F32:$EE32)+SUMIF('reporting moussy'!$F$2:$EE$2,AG$4,'reporting moussy'!$F32:$EE32)+SUMIF('reporting trappes'!$F$2:$EE$2,AG$4,'reporting trappes'!$F32:$EE32)+SUMIF('SPACELOG 5 BP'!$F$2:$EE$2,AG$4,'SPACELOG 5 BP'!$F32:$EE32)+SUMIF('SPACELOG 6 BP'!$F$2:$EE$2,AG$4,'SPACELOG 6 BP'!$F32:$EE32)+SUMIF('SPACELOG 7 BP'!$F$2:$EE$2,AG$4,'SPACELOG 7 BP'!$F32:$EE32)+SUMIF('SPACELOG 8 BP'!$F$2:$EE$2,AG$4,'SPACELOG 8 BP'!$F32:$EE32)+SUMIF('SPACELOG 9 BP'!$F$2:$EE$2,AG$4,'SPACELOG 9 BP'!$F32:$EE32)+SUMIF('SPACELOG 10 BP'!$F$2:$EE$2,AG$4,'SPACELOG 10 BP'!$F32:$EE32)+SUMIF('SPACELOG 11 BP'!$F$2:$EE$2,AG$4,'SPACELOG 11 BP'!$F32:$EE32)+SUMIF('SPACELOG 12 BP'!$F$2:$EE$2,AG$4,'SPACELOG 12 BP'!$F32:$EE32)</f>
        <v>0</v>
      </c>
      <c r="AH32" s="13">
        <f>SUMIF('reporting montigny'!$F$2:$EE$2,AH$4,'reporting montigny'!$F32:$EE32)+SUMIF('reporting boissy'!$F$2:$EE$2,AH$4,'reporting boissy'!$F32:$EE32)+SUMIF('reporting moussy'!$F$2:$EE$2,AH$4,'reporting moussy'!$F32:$EE32)+SUMIF('reporting trappes'!$F$2:$EE$2,AH$4,'reporting trappes'!$F32:$EE32)+SUMIF('SPACELOG 5 BP'!$F$2:$EE$2,AH$4,'SPACELOG 5 BP'!$F32:$EE32)+SUMIF('SPACELOG 6 BP'!$F$2:$EE$2,AH$4,'SPACELOG 6 BP'!$F32:$EE32)+SUMIF('SPACELOG 7 BP'!$F$2:$EE$2,AH$4,'SPACELOG 7 BP'!$F32:$EE32)+SUMIF('SPACELOG 8 BP'!$F$2:$EE$2,AH$4,'SPACELOG 8 BP'!$F32:$EE32)+SUMIF('SPACELOG 9 BP'!$F$2:$EE$2,AH$4,'SPACELOG 9 BP'!$F32:$EE32)+SUMIF('SPACELOG 10 BP'!$F$2:$EE$2,AH$4,'SPACELOG 10 BP'!$F32:$EE32)+SUMIF('SPACELOG 11 BP'!$F$2:$EE$2,AH$4,'SPACELOG 11 BP'!$F32:$EE32)+SUMIF('SPACELOG 12 BP'!$F$2:$EE$2,AH$4,'SPACELOG 12 BP'!$F32:$EE32)</f>
        <v>0</v>
      </c>
      <c r="AI32" s="13">
        <f>SUMIF('reporting montigny'!$F$2:$EE$2,AI$4,'reporting montigny'!$F32:$EE32)+SUMIF('reporting boissy'!$F$2:$EE$2,AI$4,'reporting boissy'!$F32:$EE32)+SUMIF('reporting moussy'!$F$2:$EE$2,AI$4,'reporting moussy'!$F32:$EE32)+SUMIF('reporting trappes'!$F$2:$EE$2,AI$4,'reporting trappes'!$F32:$EE32)+SUMIF('SPACELOG 5 BP'!$F$2:$EE$2,AI$4,'SPACELOG 5 BP'!$F32:$EE32)+SUMIF('SPACELOG 6 BP'!$F$2:$EE$2,AI$4,'SPACELOG 6 BP'!$F32:$EE32)+SUMIF('SPACELOG 7 BP'!$F$2:$EE$2,AI$4,'SPACELOG 7 BP'!$F32:$EE32)+SUMIF('SPACELOG 8 BP'!$F$2:$EE$2,AI$4,'SPACELOG 8 BP'!$F32:$EE32)+SUMIF('SPACELOG 9 BP'!$F$2:$EE$2,AI$4,'SPACELOG 9 BP'!$F32:$EE32)+SUMIF('SPACELOG 10 BP'!$F$2:$EE$2,AI$4,'SPACELOG 10 BP'!$F32:$EE32)+SUMIF('SPACELOG 11 BP'!$F$2:$EE$2,AI$4,'SPACELOG 11 BP'!$F32:$EE32)+SUMIF('SPACELOG 12 BP'!$F$2:$EE$2,AI$4,'SPACELOG 12 BP'!$F32:$EE32)</f>
        <v>0</v>
      </c>
      <c r="AJ32" s="13">
        <f>SUMIF('reporting montigny'!$F$2:$EE$2,AJ$4,'reporting montigny'!$F32:$EE32)+SUMIF('reporting boissy'!$F$2:$EE$2,AJ$4,'reporting boissy'!$F32:$EE32)+SUMIF('reporting moussy'!$F$2:$EE$2,AJ$4,'reporting moussy'!$F32:$EE32)+SUMIF('reporting trappes'!$F$2:$EE$2,AJ$4,'reporting trappes'!$F32:$EE32)+SUMIF('SPACELOG 5 BP'!$F$2:$EE$2,AJ$4,'SPACELOG 5 BP'!$F32:$EE32)+SUMIF('SPACELOG 6 BP'!$F$2:$EE$2,AJ$4,'SPACELOG 6 BP'!$F32:$EE32)+SUMIF('SPACELOG 7 BP'!$F$2:$EE$2,AJ$4,'SPACELOG 7 BP'!$F32:$EE32)+SUMIF('SPACELOG 8 BP'!$F$2:$EE$2,AJ$4,'SPACELOG 8 BP'!$F32:$EE32)+SUMIF('SPACELOG 9 BP'!$F$2:$EE$2,AJ$4,'SPACELOG 9 BP'!$F32:$EE32)+SUMIF('SPACELOG 10 BP'!$F$2:$EE$2,AJ$4,'SPACELOG 10 BP'!$F32:$EE32)+SUMIF('SPACELOG 11 BP'!$F$2:$EE$2,AJ$4,'SPACELOG 11 BP'!$F32:$EE32)+SUMIF('SPACELOG 12 BP'!$F$2:$EE$2,AJ$4,'SPACELOG 12 BP'!$F32:$EE32)</f>
        <v>0</v>
      </c>
      <c r="AK32" s="13">
        <f>SUMIF('reporting montigny'!$F$2:$EE$2,AK$4,'reporting montigny'!$F32:$EE32)+SUMIF('reporting boissy'!$F$2:$EE$2,AK$4,'reporting boissy'!$F32:$EE32)+SUMIF('reporting moussy'!$F$2:$EE$2,AK$4,'reporting moussy'!$F32:$EE32)+SUMIF('reporting trappes'!$F$2:$EE$2,AK$4,'reporting trappes'!$F32:$EE32)+SUMIF('SPACELOG 5 BP'!$F$2:$EE$2,AK$4,'SPACELOG 5 BP'!$F32:$EE32)+SUMIF('SPACELOG 6 BP'!$F$2:$EE$2,AK$4,'SPACELOG 6 BP'!$F32:$EE32)+SUMIF('SPACELOG 7 BP'!$F$2:$EE$2,AK$4,'SPACELOG 7 BP'!$F32:$EE32)+SUMIF('SPACELOG 8 BP'!$F$2:$EE$2,AK$4,'SPACELOG 8 BP'!$F32:$EE32)+SUMIF('SPACELOG 9 BP'!$F$2:$EE$2,AK$4,'SPACELOG 9 BP'!$F32:$EE32)+SUMIF('SPACELOG 10 BP'!$F$2:$EE$2,AK$4,'SPACELOG 10 BP'!$F32:$EE32)+SUMIF('SPACELOG 11 BP'!$F$2:$EE$2,AK$4,'SPACELOG 11 BP'!$F32:$EE32)+SUMIF('SPACELOG 12 BP'!$F$2:$EE$2,AK$4,'SPACELOG 12 BP'!$F32:$EE32)</f>
        <v>0</v>
      </c>
      <c r="AL32" s="13">
        <f>SUMIF('reporting montigny'!$F$2:$EE$2,AL$4,'reporting montigny'!$F32:$EE32)+SUMIF('reporting boissy'!$F$2:$EE$2,AL$4,'reporting boissy'!$F32:$EE32)+SUMIF('reporting moussy'!$F$2:$EE$2,AL$4,'reporting moussy'!$F32:$EE32)+SUMIF('reporting trappes'!$F$2:$EE$2,AL$4,'reporting trappes'!$F32:$EE32)+SUMIF('SPACELOG 5 BP'!$F$2:$EE$2,AL$4,'SPACELOG 5 BP'!$F32:$EE32)+SUMIF('SPACELOG 6 BP'!$F$2:$EE$2,AL$4,'SPACELOG 6 BP'!$F32:$EE32)+SUMIF('SPACELOG 7 BP'!$F$2:$EE$2,AL$4,'SPACELOG 7 BP'!$F32:$EE32)+SUMIF('SPACELOG 8 BP'!$F$2:$EE$2,AL$4,'SPACELOG 8 BP'!$F32:$EE32)+SUMIF('SPACELOG 9 BP'!$F$2:$EE$2,AL$4,'SPACELOG 9 BP'!$F32:$EE32)+SUMIF('SPACELOG 10 BP'!$F$2:$EE$2,AL$4,'SPACELOG 10 BP'!$F32:$EE32)+SUMIF('SPACELOG 11 BP'!$F$2:$EE$2,AL$4,'SPACELOG 11 BP'!$F32:$EE32)+SUMIF('SPACELOG 12 BP'!$F$2:$EE$2,AL$4,'SPACELOG 12 BP'!$F32:$EE32)</f>
        <v>0</v>
      </c>
      <c r="AM32" s="13">
        <f>SUMIF('reporting montigny'!$F$2:$EE$2,AM$4,'reporting montigny'!$F32:$EE32)+SUMIF('reporting boissy'!$F$2:$EE$2,AM$4,'reporting boissy'!$F32:$EE32)+SUMIF('reporting moussy'!$F$2:$EE$2,AM$4,'reporting moussy'!$F32:$EE32)+SUMIF('reporting trappes'!$F$2:$EE$2,AM$4,'reporting trappes'!$F32:$EE32)+SUMIF('SPACELOG 5 BP'!$F$2:$EE$2,AM$4,'SPACELOG 5 BP'!$F32:$EE32)+SUMIF('SPACELOG 6 BP'!$F$2:$EE$2,AM$4,'SPACELOG 6 BP'!$F32:$EE32)+SUMIF('SPACELOG 7 BP'!$F$2:$EE$2,AM$4,'SPACELOG 7 BP'!$F32:$EE32)+SUMIF('SPACELOG 8 BP'!$F$2:$EE$2,AM$4,'SPACELOG 8 BP'!$F32:$EE32)+SUMIF('SPACELOG 9 BP'!$F$2:$EE$2,AM$4,'SPACELOG 9 BP'!$F32:$EE32)+SUMIF('SPACELOG 10 BP'!$F$2:$EE$2,AM$4,'SPACELOG 10 BP'!$F32:$EE32)+SUMIF('SPACELOG 11 BP'!$F$2:$EE$2,AM$4,'SPACELOG 11 BP'!$F32:$EE32)+SUMIF('SPACELOG 12 BP'!$F$2:$EE$2,AM$4,'SPACELOG 12 BP'!$F32:$EE32)</f>
        <v>0</v>
      </c>
      <c r="AN32" s="13">
        <f>SUMIF('reporting montigny'!$F$2:$EE$2,AN$4,'reporting montigny'!$F32:$EE32)+SUMIF('reporting boissy'!$F$2:$EE$2,AN$4,'reporting boissy'!$F32:$EE32)+SUMIF('reporting moussy'!$F$2:$EE$2,AN$4,'reporting moussy'!$F32:$EE32)+SUMIF('reporting trappes'!$F$2:$EE$2,AN$4,'reporting trappes'!$F32:$EE32)+SUMIF('SPACELOG 5 BP'!$F$2:$EE$2,AN$4,'SPACELOG 5 BP'!$F32:$EE32)+SUMIF('SPACELOG 6 BP'!$F$2:$EE$2,AN$4,'SPACELOG 6 BP'!$F32:$EE32)+SUMIF('SPACELOG 7 BP'!$F$2:$EE$2,AN$4,'SPACELOG 7 BP'!$F32:$EE32)+SUMIF('SPACELOG 8 BP'!$F$2:$EE$2,AN$4,'SPACELOG 8 BP'!$F32:$EE32)+SUMIF('SPACELOG 9 BP'!$F$2:$EE$2,AN$4,'SPACELOG 9 BP'!$F32:$EE32)+SUMIF('SPACELOG 10 BP'!$F$2:$EE$2,AN$4,'SPACELOG 10 BP'!$F32:$EE32)+SUMIF('SPACELOG 11 BP'!$F$2:$EE$2,AN$4,'SPACELOG 11 BP'!$F32:$EE32)+SUMIF('SPACELOG 12 BP'!$F$2:$EE$2,AN$4,'SPACELOG 12 BP'!$F32:$EE32)</f>
        <v>0</v>
      </c>
      <c r="AO32" s="13">
        <f>SUMIF('reporting montigny'!$F$2:$EE$2,AO$4,'reporting montigny'!$F32:$EE32)+SUMIF('reporting boissy'!$F$2:$EE$2,AO$4,'reporting boissy'!$F32:$EE32)+SUMIF('reporting moussy'!$F$2:$EE$2,AO$4,'reporting moussy'!$F32:$EE32)+SUMIF('reporting trappes'!$F$2:$EE$2,AO$4,'reporting trappes'!$F32:$EE32)+SUMIF('SPACELOG 5 BP'!$F$2:$EE$2,AO$4,'SPACELOG 5 BP'!$F32:$EE32)+SUMIF('SPACELOG 6 BP'!$F$2:$EE$2,AO$4,'SPACELOG 6 BP'!$F32:$EE32)+SUMIF('SPACELOG 7 BP'!$F$2:$EE$2,AO$4,'SPACELOG 7 BP'!$F32:$EE32)+SUMIF('SPACELOG 8 BP'!$F$2:$EE$2,AO$4,'SPACELOG 8 BP'!$F32:$EE32)+SUMIF('SPACELOG 9 BP'!$F$2:$EE$2,AO$4,'SPACELOG 9 BP'!$F32:$EE32)+SUMIF('SPACELOG 10 BP'!$F$2:$EE$2,AO$4,'SPACELOG 10 BP'!$F32:$EE32)+SUMIF('SPACELOG 11 BP'!$F$2:$EE$2,AO$4,'SPACELOG 11 BP'!$F32:$EE32)+SUMIF('SPACELOG 12 BP'!$F$2:$EE$2,AO$4,'SPACELOG 12 BP'!$F32:$EE32)</f>
        <v>0</v>
      </c>
      <c r="AP32" s="13">
        <f>SUMIF('reporting montigny'!$F$2:$EE$2,AP$4,'reporting montigny'!$F32:$EE32)+SUMIF('reporting boissy'!$F$2:$EE$2,AP$4,'reporting boissy'!$F32:$EE32)+SUMIF('reporting moussy'!$F$2:$EE$2,AP$4,'reporting moussy'!$F32:$EE32)+SUMIF('reporting trappes'!$F$2:$EE$2,AP$4,'reporting trappes'!$F32:$EE32)+SUMIF('SPACELOG 5 BP'!$F$2:$EE$2,AP$4,'SPACELOG 5 BP'!$F32:$EE32)+SUMIF('SPACELOG 6 BP'!$F$2:$EE$2,AP$4,'SPACELOG 6 BP'!$F32:$EE32)+SUMIF('SPACELOG 7 BP'!$F$2:$EE$2,AP$4,'SPACELOG 7 BP'!$F32:$EE32)+SUMIF('SPACELOG 8 BP'!$F$2:$EE$2,AP$4,'SPACELOG 8 BP'!$F32:$EE32)+SUMIF('SPACELOG 9 BP'!$F$2:$EE$2,AP$4,'SPACELOG 9 BP'!$F32:$EE32)+SUMIF('SPACELOG 10 BP'!$F$2:$EE$2,AP$4,'SPACELOG 10 BP'!$F32:$EE32)+SUMIF('SPACELOG 11 BP'!$F$2:$EE$2,AP$4,'SPACELOG 11 BP'!$F32:$EE32)+SUMIF('SPACELOG 12 BP'!$F$2:$EE$2,AP$4,'SPACELOG 12 BP'!$F32:$EE32)</f>
        <v>0</v>
      </c>
      <c r="AQ32" s="13">
        <f>SUMIF('reporting montigny'!$F$2:$EE$2,AQ$4,'reporting montigny'!$F32:$EE32)+SUMIF('reporting boissy'!$F$2:$EE$2,AQ$4,'reporting boissy'!$F32:$EE32)+SUMIF('reporting moussy'!$F$2:$EE$2,AQ$4,'reporting moussy'!$F32:$EE32)+SUMIF('reporting trappes'!$F$2:$EE$2,AQ$4,'reporting trappes'!$F32:$EE32)+SUMIF('SPACELOG 5 BP'!$F$2:$EE$2,AQ$4,'SPACELOG 5 BP'!$F32:$EE32)+SUMIF('SPACELOG 6 BP'!$F$2:$EE$2,AQ$4,'SPACELOG 6 BP'!$F32:$EE32)+SUMIF('SPACELOG 7 BP'!$F$2:$EE$2,AQ$4,'SPACELOG 7 BP'!$F32:$EE32)+SUMIF('SPACELOG 8 BP'!$F$2:$EE$2,AQ$4,'SPACELOG 8 BP'!$F32:$EE32)+SUMIF('SPACELOG 9 BP'!$F$2:$EE$2,AQ$4,'SPACELOG 9 BP'!$F32:$EE32)+SUMIF('SPACELOG 10 BP'!$F$2:$EE$2,AQ$4,'SPACELOG 10 BP'!$F32:$EE32)+SUMIF('SPACELOG 11 BP'!$F$2:$EE$2,AQ$4,'SPACELOG 11 BP'!$F32:$EE32)+SUMIF('SPACELOG 12 BP'!$F$2:$EE$2,AQ$4,'SPACELOG 12 BP'!$F32:$EE32)</f>
        <v>0</v>
      </c>
      <c r="AR32" s="14">
        <f t="shared" si="11"/>
        <v>0</v>
      </c>
      <c r="AS32" s="13">
        <f>SUMIF('reporting montigny'!$F$2:$EE$2,AS$4,'reporting montigny'!$F32:$EE32)+SUMIF('reporting boissy'!$F$2:$EE$2,AS$4,'reporting boissy'!$F32:$EE32)+SUMIF('reporting moussy'!$F$2:$EE$2,AS$4,'reporting moussy'!$F32:$EE32)+SUMIF('reporting trappes'!$F$2:$EE$2,AS$4,'reporting trappes'!$F32:$EE32)+SUMIF('SPACELOG 5 BP'!$F$2:$EE$2,AS$4,'SPACELOG 5 BP'!$F32:$EE32)+SUMIF('SPACELOG 6 BP'!$F$2:$EE$2,AS$4,'SPACELOG 6 BP'!$F32:$EE32)+SUMIF('SPACELOG 7 BP'!$F$2:$EE$2,AS$4,'SPACELOG 7 BP'!$F32:$EE32)+SUMIF('SPACELOG 8 BP'!$F$2:$EE$2,AS$4,'SPACELOG 8 BP'!$F32:$EE32)+SUMIF('SPACELOG 9 BP'!$F$2:$EE$2,AS$4,'SPACELOG 9 BP'!$F32:$EE32)+SUMIF('SPACELOG 10 BP'!$F$2:$EE$2,AS$4,'SPACELOG 10 BP'!$F32:$EE32)+SUMIF('SPACELOG 11 BP'!$F$2:$EE$2,AS$4,'SPACELOG 11 BP'!$F32:$EE32)+SUMIF('SPACELOG 12 BP'!$F$2:$EE$2,AS$4,'SPACELOG 12 BP'!$F32:$EE32)</f>
        <v>0</v>
      </c>
      <c r="AT32" s="13">
        <f>SUMIF('reporting montigny'!$F$2:$EE$2,AT$4,'reporting montigny'!$F32:$EE32)+SUMIF('reporting boissy'!$F$2:$EE$2,AT$4,'reporting boissy'!$F32:$EE32)+SUMIF('reporting moussy'!$F$2:$EE$2,AT$4,'reporting moussy'!$F32:$EE32)+SUMIF('reporting trappes'!$F$2:$EE$2,AT$4,'reporting trappes'!$F32:$EE32)+SUMIF('SPACELOG 5 BP'!$F$2:$EE$2,AT$4,'SPACELOG 5 BP'!$F32:$EE32)+SUMIF('SPACELOG 6 BP'!$F$2:$EE$2,AT$4,'SPACELOG 6 BP'!$F32:$EE32)+SUMIF('SPACELOG 7 BP'!$F$2:$EE$2,AT$4,'SPACELOG 7 BP'!$F32:$EE32)+SUMIF('SPACELOG 8 BP'!$F$2:$EE$2,AT$4,'SPACELOG 8 BP'!$F32:$EE32)+SUMIF('SPACELOG 9 BP'!$F$2:$EE$2,AT$4,'SPACELOG 9 BP'!$F32:$EE32)+SUMIF('SPACELOG 10 BP'!$F$2:$EE$2,AT$4,'SPACELOG 10 BP'!$F32:$EE32)+SUMIF('SPACELOG 11 BP'!$F$2:$EE$2,AT$4,'SPACELOG 11 BP'!$F32:$EE32)+SUMIF('SPACELOG 12 BP'!$F$2:$EE$2,AT$4,'SPACELOG 12 BP'!$F32:$EE32)</f>
        <v>0</v>
      </c>
      <c r="AU32" s="13">
        <f>SUMIF('reporting montigny'!$F$2:$EE$2,AU$4,'reporting montigny'!$F32:$EE32)+SUMIF('reporting boissy'!$F$2:$EE$2,AU$4,'reporting boissy'!$F32:$EE32)+SUMIF('reporting moussy'!$F$2:$EE$2,AU$4,'reporting moussy'!$F32:$EE32)+SUMIF('reporting trappes'!$F$2:$EE$2,AU$4,'reporting trappes'!$F32:$EE32)+SUMIF('SPACELOG 5 BP'!$F$2:$EE$2,AU$4,'SPACELOG 5 BP'!$F32:$EE32)+SUMIF('SPACELOG 6 BP'!$F$2:$EE$2,AU$4,'SPACELOG 6 BP'!$F32:$EE32)+SUMIF('SPACELOG 7 BP'!$F$2:$EE$2,AU$4,'SPACELOG 7 BP'!$F32:$EE32)+SUMIF('SPACELOG 8 BP'!$F$2:$EE$2,AU$4,'SPACELOG 8 BP'!$F32:$EE32)+SUMIF('SPACELOG 9 BP'!$F$2:$EE$2,AU$4,'SPACELOG 9 BP'!$F32:$EE32)+SUMIF('SPACELOG 10 BP'!$F$2:$EE$2,AU$4,'SPACELOG 10 BP'!$F32:$EE32)+SUMIF('SPACELOG 11 BP'!$F$2:$EE$2,AU$4,'SPACELOG 11 BP'!$F32:$EE32)+SUMIF('SPACELOG 12 BP'!$F$2:$EE$2,AU$4,'SPACELOG 12 BP'!$F32:$EE32)</f>
        <v>0</v>
      </c>
      <c r="AV32" s="13">
        <f>SUMIF('reporting montigny'!$F$2:$EE$2,AV$4,'reporting montigny'!$F32:$EE32)+SUMIF('reporting boissy'!$F$2:$EE$2,AV$4,'reporting boissy'!$F32:$EE32)+SUMIF('reporting moussy'!$F$2:$EE$2,AV$4,'reporting moussy'!$F32:$EE32)+SUMIF('reporting trappes'!$F$2:$EE$2,AV$4,'reporting trappes'!$F32:$EE32)+SUMIF('SPACELOG 5 BP'!$F$2:$EE$2,AV$4,'SPACELOG 5 BP'!$F32:$EE32)+SUMIF('SPACELOG 6 BP'!$F$2:$EE$2,AV$4,'SPACELOG 6 BP'!$F32:$EE32)+SUMIF('SPACELOG 7 BP'!$F$2:$EE$2,AV$4,'SPACELOG 7 BP'!$F32:$EE32)+SUMIF('SPACELOG 8 BP'!$F$2:$EE$2,AV$4,'SPACELOG 8 BP'!$F32:$EE32)+SUMIF('SPACELOG 9 BP'!$F$2:$EE$2,AV$4,'SPACELOG 9 BP'!$F32:$EE32)+SUMIF('SPACELOG 10 BP'!$F$2:$EE$2,AV$4,'SPACELOG 10 BP'!$F32:$EE32)+SUMIF('SPACELOG 11 BP'!$F$2:$EE$2,AV$4,'SPACELOG 11 BP'!$F32:$EE32)+SUMIF('SPACELOG 12 BP'!$F$2:$EE$2,AV$4,'SPACELOG 12 BP'!$F32:$EE32)</f>
        <v>0</v>
      </c>
      <c r="AW32" s="13">
        <f>SUMIF('reporting montigny'!$F$2:$EE$2,AW$4,'reporting montigny'!$F32:$EE32)+SUMIF('reporting boissy'!$F$2:$EE$2,AW$4,'reporting boissy'!$F32:$EE32)+SUMIF('reporting moussy'!$F$2:$EE$2,AW$4,'reporting moussy'!$F32:$EE32)+SUMIF('reporting trappes'!$F$2:$EE$2,AW$4,'reporting trappes'!$F32:$EE32)+SUMIF('SPACELOG 5 BP'!$F$2:$EE$2,AW$4,'SPACELOG 5 BP'!$F32:$EE32)+SUMIF('SPACELOG 6 BP'!$F$2:$EE$2,AW$4,'SPACELOG 6 BP'!$F32:$EE32)+SUMIF('SPACELOG 7 BP'!$F$2:$EE$2,AW$4,'SPACELOG 7 BP'!$F32:$EE32)+SUMIF('SPACELOG 8 BP'!$F$2:$EE$2,AW$4,'SPACELOG 8 BP'!$F32:$EE32)+SUMIF('SPACELOG 9 BP'!$F$2:$EE$2,AW$4,'SPACELOG 9 BP'!$F32:$EE32)+SUMIF('SPACELOG 10 BP'!$F$2:$EE$2,AW$4,'SPACELOG 10 BP'!$F32:$EE32)+SUMIF('SPACELOG 11 BP'!$F$2:$EE$2,AW$4,'SPACELOG 11 BP'!$F32:$EE32)+SUMIF('SPACELOG 12 BP'!$F$2:$EE$2,AW$4,'SPACELOG 12 BP'!$F32:$EE32)</f>
        <v>0</v>
      </c>
      <c r="AX32" s="13">
        <f>SUMIF('reporting montigny'!$F$2:$EE$2,AX$4,'reporting montigny'!$F32:$EE32)+SUMIF('reporting boissy'!$F$2:$EE$2,AX$4,'reporting boissy'!$F32:$EE32)+SUMIF('reporting moussy'!$F$2:$EE$2,AX$4,'reporting moussy'!$F32:$EE32)+SUMIF('reporting trappes'!$F$2:$EE$2,AX$4,'reporting trappes'!$F32:$EE32)+SUMIF('SPACELOG 5 BP'!$F$2:$EE$2,AX$4,'SPACELOG 5 BP'!$F32:$EE32)+SUMIF('SPACELOG 6 BP'!$F$2:$EE$2,AX$4,'SPACELOG 6 BP'!$F32:$EE32)+SUMIF('SPACELOG 7 BP'!$F$2:$EE$2,AX$4,'SPACELOG 7 BP'!$F32:$EE32)+SUMIF('SPACELOG 8 BP'!$F$2:$EE$2,AX$4,'SPACELOG 8 BP'!$F32:$EE32)+SUMIF('SPACELOG 9 BP'!$F$2:$EE$2,AX$4,'SPACELOG 9 BP'!$F32:$EE32)+SUMIF('SPACELOG 10 BP'!$F$2:$EE$2,AX$4,'SPACELOG 10 BP'!$F32:$EE32)+SUMIF('SPACELOG 11 BP'!$F$2:$EE$2,AX$4,'SPACELOG 11 BP'!$F32:$EE32)+SUMIF('SPACELOG 12 BP'!$F$2:$EE$2,AX$4,'SPACELOG 12 BP'!$F32:$EE32)</f>
        <v>0</v>
      </c>
      <c r="AY32" s="13">
        <f>SUMIF('reporting montigny'!$F$2:$EE$2,AY$4,'reporting montigny'!$F32:$EE32)+SUMIF('reporting boissy'!$F$2:$EE$2,AY$4,'reporting boissy'!$F32:$EE32)+SUMIF('reporting moussy'!$F$2:$EE$2,AY$4,'reporting moussy'!$F32:$EE32)+SUMIF('reporting trappes'!$F$2:$EE$2,AY$4,'reporting trappes'!$F32:$EE32)+SUMIF('SPACELOG 5 BP'!$F$2:$EE$2,AY$4,'SPACELOG 5 BP'!$F32:$EE32)+SUMIF('SPACELOG 6 BP'!$F$2:$EE$2,AY$4,'SPACELOG 6 BP'!$F32:$EE32)+SUMIF('SPACELOG 7 BP'!$F$2:$EE$2,AY$4,'SPACELOG 7 BP'!$F32:$EE32)+SUMIF('SPACELOG 8 BP'!$F$2:$EE$2,AY$4,'SPACELOG 8 BP'!$F32:$EE32)+SUMIF('SPACELOG 9 BP'!$F$2:$EE$2,AY$4,'SPACELOG 9 BP'!$F32:$EE32)+SUMIF('SPACELOG 10 BP'!$F$2:$EE$2,AY$4,'SPACELOG 10 BP'!$F32:$EE32)+SUMIF('SPACELOG 11 BP'!$F$2:$EE$2,AY$4,'SPACELOG 11 BP'!$F32:$EE32)+SUMIF('SPACELOG 12 BP'!$F$2:$EE$2,AY$4,'SPACELOG 12 BP'!$F32:$EE32)</f>
        <v>0</v>
      </c>
      <c r="AZ32" s="13">
        <f>SUMIF('reporting montigny'!$F$2:$EE$2,AZ$4,'reporting montigny'!$F32:$EE32)+SUMIF('reporting boissy'!$F$2:$EE$2,AZ$4,'reporting boissy'!$F32:$EE32)+SUMIF('reporting moussy'!$F$2:$EE$2,AZ$4,'reporting moussy'!$F32:$EE32)+SUMIF('reporting trappes'!$F$2:$EE$2,AZ$4,'reporting trappes'!$F32:$EE32)+SUMIF('SPACELOG 5 BP'!$F$2:$EE$2,AZ$4,'SPACELOG 5 BP'!$F32:$EE32)+SUMIF('SPACELOG 6 BP'!$F$2:$EE$2,AZ$4,'SPACELOG 6 BP'!$F32:$EE32)+SUMIF('SPACELOG 7 BP'!$F$2:$EE$2,AZ$4,'SPACELOG 7 BP'!$F32:$EE32)+SUMIF('SPACELOG 8 BP'!$F$2:$EE$2,AZ$4,'SPACELOG 8 BP'!$F32:$EE32)+SUMIF('SPACELOG 9 BP'!$F$2:$EE$2,AZ$4,'SPACELOG 9 BP'!$F32:$EE32)+SUMIF('SPACELOG 10 BP'!$F$2:$EE$2,AZ$4,'SPACELOG 10 BP'!$F32:$EE32)+SUMIF('SPACELOG 11 BP'!$F$2:$EE$2,AZ$4,'SPACELOG 11 BP'!$F32:$EE32)+SUMIF('SPACELOG 12 BP'!$F$2:$EE$2,AZ$4,'SPACELOG 12 BP'!$F32:$EE32)</f>
        <v>0</v>
      </c>
      <c r="BA32" s="13">
        <f>SUMIF('reporting montigny'!$F$2:$EE$2,BA$4,'reporting montigny'!$F32:$EE32)+SUMIF('reporting boissy'!$F$2:$EE$2,BA$4,'reporting boissy'!$F32:$EE32)+SUMIF('reporting moussy'!$F$2:$EE$2,BA$4,'reporting moussy'!$F32:$EE32)+SUMIF('reporting trappes'!$F$2:$EE$2,BA$4,'reporting trappes'!$F32:$EE32)+SUMIF('SPACELOG 5 BP'!$F$2:$EE$2,BA$4,'SPACELOG 5 BP'!$F32:$EE32)+SUMIF('SPACELOG 6 BP'!$F$2:$EE$2,BA$4,'SPACELOG 6 BP'!$F32:$EE32)+SUMIF('SPACELOG 7 BP'!$F$2:$EE$2,BA$4,'SPACELOG 7 BP'!$F32:$EE32)+SUMIF('SPACELOG 8 BP'!$F$2:$EE$2,BA$4,'SPACELOG 8 BP'!$F32:$EE32)+SUMIF('SPACELOG 9 BP'!$F$2:$EE$2,BA$4,'SPACELOG 9 BP'!$F32:$EE32)+SUMIF('SPACELOG 10 BP'!$F$2:$EE$2,BA$4,'SPACELOG 10 BP'!$F32:$EE32)+SUMIF('SPACELOG 11 BP'!$F$2:$EE$2,BA$4,'SPACELOG 11 BP'!$F32:$EE32)+SUMIF('SPACELOG 12 BP'!$F$2:$EE$2,BA$4,'SPACELOG 12 BP'!$F32:$EE32)</f>
        <v>0</v>
      </c>
      <c r="BB32" s="13">
        <f>SUMIF('reporting montigny'!$F$2:$EE$2,BB$4,'reporting montigny'!$F32:$EE32)+SUMIF('reporting boissy'!$F$2:$EE$2,BB$4,'reporting boissy'!$F32:$EE32)+SUMIF('reporting moussy'!$F$2:$EE$2,BB$4,'reporting moussy'!$F32:$EE32)+SUMIF('reporting trappes'!$F$2:$EE$2,BB$4,'reporting trappes'!$F32:$EE32)+SUMIF('SPACELOG 5 BP'!$F$2:$EE$2,BB$4,'SPACELOG 5 BP'!$F32:$EE32)+SUMIF('SPACELOG 6 BP'!$F$2:$EE$2,BB$4,'SPACELOG 6 BP'!$F32:$EE32)+SUMIF('SPACELOG 7 BP'!$F$2:$EE$2,BB$4,'SPACELOG 7 BP'!$F32:$EE32)+SUMIF('SPACELOG 8 BP'!$F$2:$EE$2,BB$4,'SPACELOG 8 BP'!$F32:$EE32)+SUMIF('SPACELOG 9 BP'!$F$2:$EE$2,BB$4,'SPACELOG 9 BP'!$F32:$EE32)+SUMIF('SPACELOG 10 BP'!$F$2:$EE$2,BB$4,'SPACELOG 10 BP'!$F32:$EE32)+SUMIF('SPACELOG 11 BP'!$F$2:$EE$2,BB$4,'SPACELOG 11 BP'!$F32:$EE32)+SUMIF('SPACELOG 12 BP'!$F$2:$EE$2,BB$4,'SPACELOG 12 BP'!$F32:$EE32)</f>
        <v>0</v>
      </c>
      <c r="BC32" s="13">
        <f>SUMIF('reporting montigny'!$F$2:$EE$2,BC$4,'reporting montigny'!$F32:$EE32)+SUMIF('reporting boissy'!$F$2:$EE$2,BC$4,'reporting boissy'!$F32:$EE32)+SUMIF('reporting moussy'!$F$2:$EE$2,BC$4,'reporting moussy'!$F32:$EE32)+SUMIF('reporting trappes'!$F$2:$EE$2,BC$4,'reporting trappes'!$F32:$EE32)+SUMIF('SPACELOG 5 BP'!$F$2:$EE$2,BC$4,'SPACELOG 5 BP'!$F32:$EE32)+SUMIF('SPACELOG 6 BP'!$F$2:$EE$2,BC$4,'SPACELOG 6 BP'!$F32:$EE32)+SUMIF('SPACELOG 7 BP'!$F$2:$EE$2,BC$4,'SPACELOG 7 BP'!$F32:$EE32)+SUMIF('SPACELOG 8 BP'!$F$2:$EE$2,BC$4,'SPACELOG 8 BP'!$F32:$EE32)+SUMIF('SPACELOG 9 BP'!$F$2:$EE$2,BC$4,'SPACELOG 9 BP'!$F32:$EE32)+SUMIF('SPACELOG 10 BP'!$F$2:$EE$2,BC$4,'SPACELOG 10 BP'!$F32:$EE32)+SUMIF('SPACELOG 11 BP'!$F$2:$EE$2,BC$4,'SPACELOG 11 BP'!$F32:$EE32)+SUMIF('SPACELOG 12 BP'!$F$2:$EE$2,BC$4,'SPACELOG 12 BP'!$F32:$EE32)</f>
        <v>0</v>
      </c>
      <c r="BD32" s="13">
        <f>SUMIF('reporting montigny'!$F$2:$EE$2,BD$4,'reporting montigny'!$F32:$EE32)+SUMIF('reporting boissy'!$F$2:$EE$2,BD$4,'reporting boissy'!$F32:$EE32)+SUMIF('reporting moussy'!$F$2:$EE$2,BD$4,'reporting moussy'!$F32:$EE32)+SUMIF('reporting trappes'!$F$2:$EE$2,BD$4,'reporting trappes'!$F32:$EE32)+SUMIF('SPACELOG 5 BP'!$F$2:$EE$2,BD$4,'SPACELOG 5 BP'!$F32:$EE32)+SUMIF('SPACELOG 6 BP'!$F$2:$EE$2,BD$4,'SPACELOG 6 BP'!$F32:$EE32)+SUMIF('SPACELOG 7 BP'!$F$2:$EE$2,BD$4,'SPACELOG 7 BP'!$F32:$EE32)+SUMIF('SPACELOG 8 BP'!$F$2:$EE$2,BD$4,'SPACELOG 8 BP'!$F32:$EE32)+SUMIF('SPACELOG 9 BP'!$F$2:$EE$2,BD$4,'SPACELOG 9 BP'!$F32:$EE32)+SUMIF('SPACELOG 10 BP'!$F$2:$EE$2,BD$4,'SPACELOG 10 BP'!$F32:$EE32)+SUMIF('SPACELOG 11 BP'!$F$2:$EE$2,BD$4,'SPACELOG 11 BP'!$F32:$EE32)+SUMIF('SPACELOG 12 BP'!$F$2:$EE$2,BD$4,'SPACELOG 12 BP'!$F32:$EE32)</f>
        <v>0</v>
      </c>
      <c r="BE32" s="14">
        <f t="shared" si="12"/>
        <v>0</v>
      </c>
      <c r="BF32" s="13">
        <f>SUMIF('reporting montigny'!$F$2:$EE$2,BF$4,'reporting montigny'!$F32:$EE32)+SUMIF('reporting boissy'!$F$2:$EE$2,BF$4,'reporting boissy'!$F32:$EE32)+SUMIF('reporting moussy'!$F$2:$EE$2,BF$4,'reporting moussy'!$F32:$EE32)+SUMIF('reporting trappes'!$F$2:$EE$2,BF$4,'reporting trappes'!$F32:$EE32)+SUMIF('SPACELOG 5 BP'!$F$2:$EE$2,BF$4,'SPACELOG 5 BP'!$F32:$EE32)+SUMIF('SPACELOG 6 BP'!$F$2:$EE$2,BF$4,'SPACELOG 6 BP'!$F32:$EE32)+SUMIF('SPACELOG 7 BP'!$F$2:$EE$2,BF$4,'SPACELOG 7 BP'!$F32:$EE32)+SUMIF('SPACELOG 8 BP'!$F$2:$EE$2,BF$4,'SPACELOG 8 BP'!$F32:$EE32)+SUMIF('SPACELOG 9 BP'!$F$2:$EE$2,BF$4,'SPACELOG 9 BP'!$F32:$EE32)+SUMIF('SPACELOG 10 BP'!$F$2:$EE$2,BF$4,'SPACELOG 10 BP'!$F32:$EE32)+SUMIF('SPACELOG 11 BP'!$F$2:$EE$2,BF$4,'SPACELOG 11 BP'!$F32:$EE32)+SUMIF('SPACELOG 12 BP'!$F$2:$EE$2,BF$4,'SPACELOG 12 BP'!$F32:$EE32)</f>
        <v>0</v>
      </c>
      <c r="BG32" s="13">
        <f>SUMIF('reporting montigny'!$F$2:$EE$2,BG$4,'reporting montigny'!$F32:$EE32)+SUMIF('reporting boissy'!$F$2:$EE$2,BG$4,'reporting boissy'!$F32:$EE32)+SUMIF('reporting moussy'!$F$2:$EE$2,BG$4,'reporting moussy'!$F32:$EE32)+SUMIF('reporting trappes'!$F$2:$EE$2,BG$4,'reporting trappes'!$F32:$EE32)+SUMIF('SPACELOG 5 BP'!$F$2:$EE$2,BG$4,'SPACELOG 5 BP'!$F32:$EE32)+SUMIF('SPACELOG 6 BP'!$F$2:$EE$2,BG$4,'SPACELOG 6 BP'!$F32:$EE32)+SUMIF('SPACELOG 7 BP'!$F$2:$EE$2,BG$4,'SPACELOG 7 BP'!$F32:$EE32)+SUMIF('SPACELOG 8 BP'!$F$2:$EE$2,BG$4,'SPACELOG 8 BP'!$F32:$EE32)+SUMIF('SPACELOG 9 BP'!$F$2:$EE$2,BG$4,'SPACELOG 9 BP'!$F32:$EE32)+SUMIF('SPACELOG 10 BP'!$F$2:$EE$2,BG$4,'SPACELOG 10 BP'!$F32:$EE32)+SUMIF('SPACELOG 11 BP'!$F$2:$EE$2,BG$4,'SPACELOG 11 BP'!$F32:$EE32)+SUMIF('SPACELOG 12 BP'!$F$2:$EE$2,BG$4,'SPACELOG 12 BP'!$F32:$EE32)</f>
        <v>0</v>
      </c>
      <c r="BH32" s="13">
        <f>SUMIF('reporting montigny'!$F$2:$EE$2,BH$4,'reporting montigny'!$F32:$EE32)+SUMIF('reporting boissy'!$F$2:$EE$2,BH$4,'reporting boissy'!$F32:$EE32)+SUMIF('reporting moussy'!$F$2:$EE$2,BH$4,'reporting moussy'!$F32:$EE32)+SUMIF('reporting trappes'!$F$2:$EE$2,BH$4,'reporting trappes'!$F32:$EE32)+SUMIF('SPACELOG 5 BP'!$F$2:$EE$2,BH$4,'SPACELOG 5 BP'!$F32:$EE32)+SUMIF('SPACELOG 6 BP'!$F$2:$EE$2,BH$4,'SPACELOG 6 BP'!$F32:$EE32)+SUMIF('SPACELOG 7 BP'!$F$2:$EE$2,BH$4,'SPACELOG 7 BP'!$F32:$EE32)+SUMIF('SPACELOG 8 BP'!$F$2:$EE$2,BH$4,'SPACELOG 8 BP'!$F32:$EE32)+SUMIF('SPACELOG 9 BP'!$F$2:$EE$2,BH$4,'SPACELOG 9 BP'!$F32:$EE32)+SUMIF('SPACELOG 10 BP'!$F$2:$EE$2,BH$4,'SPACELOG 10 BP'!$F32:$EE32)+SUMIF('SPACELOG 11 BP'!$F$2:$EE$2,BH$4,'SPACELOG 11 BP'!$F32:$EE32)+SUMIF('SPACELOG 12 BP'!$F$2:$EE$2,BH$4,'SPACELOG 12 BP'!$F32:$EE32)</f>
        <v>0</v>
      </c>
      <c r="BI32" s="13">
        <f>SUMIF('reporting montigny'!$F$2:$EE$2,BI$4,'reporting montigny'!$F32:$EE32)+SUMIF('reporting boissy'!$F$2:$EE$2,BI$4,'reporting boissy'!$F32:$EE32)+SUMIF('reporting moussy'!$F$2:$EE$2,BI$4,'reporting moussy'!$F32:$EE32)+SUMIF('reporting trappes'!$F$2:$EE$2,BI$4,'reporting trappes'!$F32:$EE32)+SUMIF('SPACELOG 5 BP'!$F$2:$EE$2,BI$4,'SPACELOG 5 BP'!$F32:$EE32)+SUMIF('SPACELOG 6 BP'!$F$2:$EE$2,BI$4,'SPACELOG 6 BP'!$F32:$EE32)+SUMIF('SPACELOG 7 BP'!$F$2:$EE$2,BI$4,'SPACELOG 7 BP'!$F32:$EE32)+SUMIF('SPACELOG 8 BP'!$F$2:$EE$2,BI$4,'SPACELOG 8 BP'!$F32:$EE32)+SUMIF('SPACELOG 9 BP'!$F$2:$EE$2,BI$4,'SPACELOG 9 BP'!$F32:$EE32)+SUMIF('SPACELOG 10 BP'!$F$2:$EE$2,BI$4,'SPACELOG 10 BP'!$F32:$EE32)+SUMIF('SPACELOG 11 BP'!$F$2:$EE$2,BI$4,'SPACELOG 11 BP'!$F32:$EE32)+SUMIF('SPACELOG 12 BP'!$F$2:$EE$2,BI$4,'SPACELOG 12 BP'!$F32:$EE32)</f>
        <v>0</v>
      </c>
      <c r="BJ32" s="13">
        <f>SUMIF('reporting montigny'!$F$2:$EE$2,BJ$4,'reporting montigny'!$F32:$EE32)+SUMIF('reporting boissy'!$F$2:$EE$2,BJ$4,'reporting boissy'!$F32:$EE32)+SUMIF('reporting moussy'!$F$2:$EE$2,BJ$4,'reporting moussy'!$F32:$EE32)+SUMIF('reporting trappes'!$F$2:$EE$2,BJ$4,'reporting trappes'!$F32:$EE32)+SUMIF('SPACELOG 5 BP'!$F$2:$EE$2,BJ$4,'SPACELOG 5 BP'!$F32:$EE32)+SUMIF('SPACELOG 6 BP'!$F$2:$EE$2,BJ$4,'SPACELOG 6 BP'!$F32:$EE32)+SUMIF('SPACELOG 7 BP'!$F$2:$EE$2,BJ$4,'SPACELOG 7 BP'!$F32:$EE32)+SUMIF('SPACELOG 8 BP'!$F$2:$EE$2,BJ$4,'SPACELOG 8 BP'!$F32:$EE32)+SUMIF('SPACELOG 9 BP'!$F$2:$EE$2,BJ$4,'SPACELOG 9 BP'!$F32:$EE32)+SUMIF('SPACELOG 10 BP'!$F$2:$EE$2,BJ$4,'SPACELOG 10 BP'!$F32:$EE32)+SUMIF('SPACELOG 11 BP'!$F$2:$EE$2,BJ$4,'SPACELOG 11 BP'!$F32:$EE32)+SUMIF('SPACELOG 12 BP'!$F$2:$EE$2,BJ$4,'SPACELOG 12 BP'!$F32:$EE32)</f>
        <v>0</v>
      </c>
      <c r="BK32" s="13">
        <f>SUMIF('reporting montigny'!$F$2:$EE$2,BK$4,'reporting montigny'!$F32:$EE32)+SUMIF('reporting boissy'!$F$2:$EE$2,BK$4,'reporting boissy'!$F32:$EE32)+SUMIF('reporting moussy'!$F$2:$EE$2,BK$4,'reporting moussy'!$F32:$EE32)+SUMIF('reporting trappes'!$F$2:$EE$2,BK$4,'reporting trappes'!$F32:$EE32)+SUMIF('SPACELOG 5 BP'!$F$2:$EE$2,BK$4,'SPACELOG 5 BP'!$F32:$EE32)+SUMIF('SPACELOG 6 BP'!$F$2:$EE$2,BK$4,'SPACELOG 6 BP'!$F32:$EE32)+SUMIF('SPACELOG 7 BP'!$F$2:$EE$2,BK$4,'SPACELOG 7 BP'!$F32:$EE32)+SUMIF('SPACELOG 8 BP'!$F$2:$EE$2,BK$4,'SPACELOG 8 BP'!$F32:$EE32)+SUMIF('SPACELOG 9 BP'!$F$2:$EE$2,BK$4,'SPACELOG 9 BP'!$F32:$EE32)+SUMIF('SPACELOG 10 BP'!$F$2:$EE$2,BK$4,'SPACELOG 10 BP'!$F32:$EE32)+SUMIF('SPACELOG 11 BP'!$F$2:$EE$2,BK$4,'SPACELOG 11 BP'!$F32:$EE32)+SUMIF('SPACELOG 12 BP'!$F$2:$EE$2,BK$4,'SPACELOG 12 BP'!$F32:$EE32)</f>
        <v>0</v>
      </c>
      <c r="BL32" s="13">
        <f>SUMIF('reporting montigny'!$F$2:$EE$2,BL$4,'reporting montigny'!$F32:$EE32)+SUMIF('reporting boissy'!$F$2:$EE$2,BL$4,'reporting boissy'!$F32:$EE32)+SUMIF('reporting moussy'!$F$2:$EE$2,BL$4,'reporting moussy'!$F32:$EE32)+SUMIF('reporting trappes'!$F$2:$EE$2,BL$4,'reporting trappes'!$F32:$EE32)+SUMIF('SPACELOG 5 BP'!$F$2:$EE$2,BL$4,'SPACELOG 5 BP'!$F32:$EE32)+SUMIF('SPACELOG 6 BP'!$F$2:$EE$2,BL$4,'SPACELOG 6 BP'!$F32:$EE32)+SUMIF('SPACELOG 7 BP'!$F$2:$EE$2,BL$4,'SPACELOG 7 BP'!$F32:$EE32)+SUMIF('SPACELOG 8 BP'!$F$2:$EE$2,BL$4,'SPACELOG 8 BP'!$F32:$EE32)+SUMIF('SPACELOG 9 BP'!$F$2:$EE$2,BL$4,'SPACELOG 9 BP'!$F32:$EE32)+SUMIF('SPACELOG 10 BP'!$F$2:$EE$2,BL$4,'SPACELOG 10 BP'!$F32:$EE32)+SUMIF('SPACELOG 11 BP'!$F$2:$EE$2,BL$4,'SPACELOG 11 BP'!$F32:$EE32)+SUMIF('SPACELOG 12 BP'!$F$2:$EE$2,BL$4,'SPACELOG 12 BP'!$F32:$EE32)</f>
        <v>0</v>
      </c>
      <c r="BM32" s="13">
        <f>SUMIF('reporting montigny'!$F$2:$EE$2,BM$4,'reporting montigny'!$F32:$EE32)+SUMIF('reporting boissy'!$F$2:$EE$2,BM$4,'reporting boissy'!$F32:$EE32)+SUMIF('reporting moussy'!$F$2:$EE$2,BM$4,'reporting moussy'!$F32:$EE32)+SUMIF('reporting trappes'!$F$2:$EE$2,BM$4,'reporting trappes'!$F32:$EE32)+SUMIF('SPACELOG 5 BP'!$F$2:$EE$2,BM$4,'SPACELOG 5 BP'!$F32:$EE32)+SUMIF('SPACELOG 6 BP'!$F$2:$EE$2,BM$4,'SPACELOG 6 BP'!$F32:$EE32)+SUMIF('SPACELOG 7 BP'!$F$2:$EE$2,BM$4,'SPACELOG 7 BP'!$F32:$EE32)+SUMIF('SPACELOG 8 BP'!$F$2:$EE$2,BM$4,'SPACELOG 8 BP'!$F32:$EE32)+SUMIF('SPACELOG 9 BP'!$F$2:$EE$2,BM$4,'SPACELOG 9 BP'!$F32:$EE32)+SUMIF('SPACELOG 10 BP'!$F$2:$EE$2,BM$4,'SPACELOG 10 BP'!$F32:$EE32)+SUMIF('SPACELOG 11 BP'!$F$2:$EE$2,BM$4,'SPACELOG 11 BP'!$F32:$EE32)+SUMIF('SPACELOG 12 BP'!$F$2:$EE$2,BM$4,'SPACELOG 12 BP'!$F32:$EE32)</f>
        <v>0</v>
      </c>
      <c r="BN32" s="13">
        <f>SUMIF('reporting montigny'!$F$2:$EE$2,BN$4,'reporting montigny'!$F32:$EE32)+SUMIF('reporting boissy'!$F$2:$EE$2,BN$4,'reporting boissy'!$F32:$EE32)+SUMIF('reporting moussy'!$F$2:$EE$2,BN$4,'reporting moussy'!$F32:$EE32)+SUMIF('reporting trappes'!$F$2:$EE$2,BN$4,'reporting trappes'!$F32:$EE32)+SUMIF('SPACELOG 5 BP'!$F$2:$EE$2,BN$4,'SPACELOG 5 BP'!$F32:$EE32)+SUMIF('SPACELOG 6 BP'!$F$2:$EE$2,BN$4,'SPACELOG 6 BP'!$F32:$EE32)+SUMIF('SPACELOG 7 BP'!$F$2:$EE$2,BN$4,'SPACELOG 7 BP'!$F32:$EE32)+SUMIF('SPACELOG 8 BP'!$F$2:$EE$2,BN$4,'SPACELOG 8 BP'!$F32:$EE32)+SUMIF('SPACELOG 9 BP'!$F$2:$EE$2,BN$4,'SPACELOG 9 BP'!$F32:$EE32)+SUMIF('SPACELOG 10 BP'!$F$2:$EE$2,BN$4,'SPACELOG 10 BP'!$F32:$EE32)+SUMIF('SPACELOG 11 BP'!$F$2:$EE$2,BN$4,'SPACELOG 11 BP'!$F32:$EE32)+SUMIF('SPACELOG 12 BP'!$F$2:$EE$2,BN$4,'SPACELOG 12 BP'!$F32:$EE32)</f>
        <v>0</v>
      </c>
      <c r="BO32" s="13">
        <f>SUMIF('reporting montigny'!$F$2:$EE$2,BO$4,'reporting montigny'!$F32:$EE32)+SUMIF('reporting boissy'!$F$2:$EE$2,BO$4,'reporting boissy'!$F32:$EE32)+SUMIF('reporting moussy'!$F$2:$EE$2,BO$4,'reporting moussy'!$F32:$EE32)+SUMIF('reporting trappes'!$F$2:$EE$2,BO$4,'reporting trappes'!$F32:$EE32)+SUMIF('SPACELOG 5 BP'!$F$2:$EE$2,BO$4,'SPACELOG 5 BP'!$F32:$EE32)+SUMIF('SPACELOG 6 BP'!$F$2:$EE$2,BO$4,'SPACELOG 6 BP'!$F32:$EE32)+SUMIF('SPACELOG 7 BP'!$F$2:$EE$2,BO$4,'SPACELOG 7 BP'!$F32:$EE32)+SUMIF('SPACELOG 8 BP'!$F$2:$EE$2,BO$4,'SPACELOG 8 BP'!$F32:$EE32)+SUMIF('SPACELOG 9 BP'!$F$2:$EE$2,BO$4,'SPACELOG 9 BP'!$F32:$EE32)+SUMIF('SPACELOG 10 BP'!$F$2:$EE$2,BO$4,'SPACELOG 10 BP'!$F32:$EE32)+SUMIF('SPACELOG 11 BP'!$F$2:$EE$2,BO$4,'SPACELOG 11 BP'!$F32:$EE32)+SUMIF('SPACELOG 12 BP'!$F$2:$EE$2,BO$4,'SPACELOG 12 BP'!$F32:$EE32)</f>
        <v>0</v>
      </c>
      <c r="BP32" s="13">
        <f>SUMIF('reporting montigny'!$F$2:$EE$2,BP$4,'reporting montigny'!$F32:$EE32)+SUMIF('reporting boissy'!$F$2:$EE$2,BP$4,'reporting boissy'!$F32:$EE32)+SUMIF('reporting moussy'!$F$2:$EE$2,BP$4,'reporting moussy'!$F32:$EE32)+SUMIF('reporting trappes'!$F$2:$EE$2,BP$4,'reporting trappes'!$F32:$EE32)+SUMIF('SPACELOG 5 BP'!$F$2:$EE$2,BP$4,'SPACELOG 5 BP'!$F32:$EE32)+SUMIF('SPACELOG 6 BP'!$F$2:$EE$2,BP$4,'SPACELOG 6 BP'!$F32:$EE32)+SUMIF('SPACELOG 7 BP'!$F$2:$EE$2,BP$4,'SPACELOG 7 BP'!$F32:$EE32)+SUMIF('SPACELOG 8 BP'!$F$2:$EE$2,BP$4,'SPACELOG 8 BP'!$F32:$EE32)+SUMIF('SPACELOG 9 BP'!$F$2:$EE$2,BP$4,'SPACELOG 9 BP'!$F32:$EE32)+SUMIF('SPACELOG 10 BP'!$F$2:$EE$2,BP$4,'SPACELOG 10 BP'!$F32:$EE32)+SUMIF('SPACELOG 11 BP'!$F$2:$EE$2,BP$4,'SPACELOG 11 BP'!$F32:$EE32)+SUMIF('SPACELOG 12 BP'!$F$2:$EE$2,BP$4,'SPACELOG 12 BP'!$F32:$EE32)</f>
        <v>0</v>
      </c>
      <c r="BQ32" s="13">
        <f>SUMIF('reporting montigny'!$F$2:$EE$2,BQ$4,'reporting montigny'!$F32:$EE32)+SUMIF('reporting boissy'!$F$2:$EE$2,BQ$4,'reporting boissy'!$F32:$EE32)+SUMIF('reporting moussy'!$F$2:$EE$2,BQ$4,'reporting moussy'!$F32:$EE32)+SUMIF('reporting trappes'!$F$2:$EE$2,BQ$4,'reporting trappes'!$F32:$EE32)+SUMIF('SPACELOG 5 BP'!$F$2:$EE$2,BQ$4,'SPACELOG 5 BP'!$F32:$EE32)+SUMIF('SPACELOG 6 BP'!$F$2:$EE$2,BQ$4,'SPACELOG 6 BP'!$F32:$EE32)+SUMIF('SPACELOG 7 BP'!$F$2:$EE$2,BQ$4,'SPACELOG 7 BP'!$F32:$EE32)+SUMIF('SPACELOG 8 BP'!$F$2:$EE$2,BQ$4,'SPACELOG 8 BP'!$F32:$EE32)+SUMIF('SPACELOG 9 BP'!$F$2:$EE$2,BQ$4,'SPACELOG 9 BP'!$F32:$EE32)+SUMIF('SPACELOG 10 BP'!$F$2:$EE$2,BQ$4,'SPACELOG 10 BP'!$F32:$EE32)+SUMIF('SPACELOG 11 BP'!$F$2:$EE$2,BQ$4,'SPACELOG 11 BP'!$F32:$EE32)+SUMIF('SPACELOG 12 BP'!$F$2:$EE$2,BQ$4,'SPACELOG 12 BP'!$F32:$EE32)</f>
        <v>0</v>
      </c>
      <c r="BR32" s="14">
        <f t="shared" si="13"/>
        <v>0</v>
      </c>
      <c r="BS32" s="13">
        <f>SUMIF('reporting montigny'!$F$2:$EE$2,BS$4,'reporting montigny'!$F32:$EE32)+SUMIF('reporting boissy'!$F$2:$EE$2,BS$4,'reporting boissy'!$F32:$EE32)+SUMIF('reporting moussy'!$F$2:$EE$2,BS$4,'reporting moussy'!$F32:$EE32)+SUMIF('reporting trappes'!$F$2:$EE$2,BS$4,'reporting trappes'!$F32:$EE32)+SUMIF('SPACELOG 5 BP'!$F$2:$EE$2,BS$4,'SPACELOG 5 BP'!$F32:$EE32)+SUMIF('SPACELOG 6 BP'!$F$2:$EE$2,BS$4,'SPACELOG 6 BP'!$F32:$EE32)+SUMIF('SPACELOG 7 BP'!$F$2:$EE$2,BS$4,'SPACELOG 7 BP'!$F32:$EE32)+SUMIF('SPACELOG 8 BP'!$F$2:$EE$2,BS$4,'SPACELOG 8 BP'!$F32:$EE32)+SUMIF('SPACELOG 9 BP'!$F$2:$EE$2,BS$4,'SPACELOG 9 BP'!$F32:$EE32)+SUMIF('SPACELOG 10 BP'!$F$2:$EE$2,BS$4,'SPACELOG 10 BP'!$F32:$EE32)+SUMIF('SPACELOG 11 BP'!$F$2:$EE$2,BS$4,'SPACELOG 11 BP'!$F32:$EE32)+SUMIF('SPACELOG 12 BP'!$F$2:$EE$2,BS$4,'SPACELOG 12 BP'!$F32:$EE32)</f>
        <v>0</v>
      </c>
      <c r="BT32" s="13">
        <f>SUMIF('reporting montigny'!$F$2:$EE$2,BT$4,'reporting montigny'!$F32:$EE32)+SUMIF('reporting boissy'!$F$2:$EE$2,BT$4,'reporting boissy'!$F32:$EE32)+SUMIF('reporting moussy'!$F$2:$EE$2,BT$4,'reporting moussy'!$F32:$EE32)+SUMIF('reporting trappes'!$F$2:$EE$2,BT$4,'reporting trappes'!$F32:$EE32)+SUMIF('SPACELOG 5 BP'!$F$2:$EE$2,BT$4,'SPACELOG 5 BP'!$F32:$EE32)+SUMIF('SPACELOG 6 BP'!$F$2:$EE$2,BT$4,'SPACELOG 6 BP'!$F32:$EE32)+SUMIF('SPACELOG 7 BP'!$F$2:$EE$2,BT$4,'SPACELOG 7 BP'!$F32:$EE32)+SUMIF('SPACELOG 8 BP'!$F$2:$EE$2,BT$4,'SPACELOG 8 BP'!$F32:$EE32)+SUMIF('SPACELOG 9 BP'!$F$2:$EE$2,BT$4,'SPACELOG 9 BP'!$F32:$EE32)+SUMIF('SPACELOG 10 BP'!$F$2:$EE$2,BT$4,'SPACELOG 10 BP'!$F32:$EE32)+SUMIF('SPACELOG 11 BP'!$F$2:$EE$2,BT$4,'SPACELOG 11 BP'!$F32:$EE32)+SUMIF('SPACELOG 12 BP'!$F$2:$EE$2,BT$4,'SPACELOG 12 BP'!$F32:$EE32)</f>
        <v>0</v>
      </c>
      <c r="BU32" s="13">
        <f>SUMIF('reporting montigny'!$F$2:$EE$2,BU$4,'reporting montigny'!$F32:$EE32)+SUMIF('reporting boissy'!$F$2:$EE$2,BU$4,'reporting boissy'!$F32:$EE32)+SUMIF('reporting moussy'!$F$2:$EE$2,BU$4,'reporting moussy'!$F32:$EE32)+SUMIF('reporting trappes'!$F$2:$EE$2,BU$4,'reporting trappes'!$F32:$EE32)+SUMIF('SPACELOG 5 BP'!$F$2:$EE$2,BU$4,'SPACELOG 5 BP'!$F32:$EE32)+SUMIF('SPACELOG 6 BP'!$F$2:$EE$2,BU$4,'SPACELOG 6 BP'!$F32:$EE32)+SUMIF('SPACELOG 7 BP'!$F$2:$EE$2,BU$4,'SPACELOG 7 BP'!$F32:$EE32)+SUMIF('SPACELOG 8 BP'!$F$2:$EE$2,BU$4,'SPACELOG 8 BP'!$F32:$EE32)+SUMIF('SPACELOG 9 BP'!$F$2:$EE$2,BU$4,'SPACELOG 9 BP'!$F32:$EE32)+SUMIF('SPACELOG 10 BP'!$F$2:$EE$2,BU$4,'SPACELOG 10 BP'!$F32:$EE32)+SUMIF('SPACELOG 11 BP'!$F$2:$EE$2,BU$4,'SPACELOG 11 BP'!$F32:$EE32)+SUMIF('SPACELOG 12 BP'!$F$2:$EE$2,BU$4,'SPACELOG 12 BP'!$F32:$EE32)</f>
        <v>0</v>
      </c>
      <c r="BV32" s="13">
        <f>SUMIF('reporting montigny'!$F$2:$EE$2,BV$4,'reporting montigny'!$F32:$EE32)+SUMIF('reporting boissy'!$F$2:$EE$2,BV$4,'reporting boissy'!$F32:$EE32)+SUMIF('reporting moussy'!$F$2:$EE$2,BV$4,'reporting moussy'!$F32:$EE32)+SUMIF('reporting trappes'!$F$2:$EE$2,BV$4,'reporting trappes'!$F32:$EE32)+SUMIF('SPACELOG 5 BP'!$F$2:$EE$2,BV$4,'SPACELOG 5 BP'!$F32:$EE32)+SUMIF('SPACELOG 6 BP'!$F$2:$EE$2,BV$4,'SPACELOG 6 BP'!$F32:$EE32)+SUMIF('SPACELOG 7 BP'!$F$2:$EE$2,BV$4,'SPACELOG 7 BP'!$F32:$EE32)+SUMIF('SPACELOG 8 BP'!$F$2:$EE$2,BV$4,'SPACELOG 8 BP'!$F32:$EE32)+SUMIF('SPACELOG 9 BP'!$F$2:$EE$2,BV$4,'SPACELOG 9 BP'!$F32:$EE32)+SUMIF('SPACELOG 10 BP'!$F$2:$EE$2,BV$4,'SPACELOG 10 BP'!$F32:$EE32)+SUMIF('SPACELOG 11 BP'!$F$2:$EE$2,BV$4,'SPACELOG 11 BP'!$F32:$EE32)+SUMIF('SPACELOG 12 BP'!$F$2:$EE$2,BV$4,'SPACELOG 12 BP'!$F32:$EE32)</f>
        <v>0</v>
      </c>
      <c r="BW32" s="13">
        <f>SUMIF('reporting montigny'!$F$2:$EE$2,BW$4,'reporting montigny'!$F32:$EE32)+SUMIF('reporting boissy'!$F$2:$EE$2,BW$4,'reporting boissy'!$F32:$EE32)+SUMIF('reporting moussy'!$F$2:$EE$2,BW$4,'reporting moussy'!$F32:$EE32)+SUMIF('reporting trappes'!$F$2:$EE$2,BW$4,'reporting trappes'!$F32:$EE32)+SUMIF('SPACELOG 5 BP'!$F$2:$EE$2,BW$4,'SPACELOG 5 BP'!$F32:$EE32)+SUMIF('SPACELOG 6 BP'!$F$2:$EE$2,BW$4,'SPACELOG 6 BP'!$F32:$EE32)+SUMIF('SPACELOG 7 BP'!$F$2:$EE$2,BW$4,'SPACELOG 7 BP'!$F32:$EE32)+SUMIF('SPACELOG 8 BP'!$F$2:$EE$2,BW$4,'SPACELOG 8 BP'!$F32:$EE32)+SUMIF('SPACELOG 9 BP'!$F$2:$EE$2,BW$4,'SPACELOG 9 BP'!$F32:$EE32)+SUMIF('SPACELOG 10 BP'!$F$2:$EE$2,BW$4,'SPACELOG 10 BP'!$F32:$EE32)+SUMIF('SPACELOG 11 BP'!$F$2:$EE$2,BW$4,'SPACELOG 11 BP'!$F32:$EE32)+SUMIF('SPACELOG 12 BP'!$F$2:$EE$2,BW$4,'SPACELOG 12 BP'!$F32:$EE32)</f>
        <v>0</v>
      </c>
      <c r="BX32" s="13">
        <f>SUMIF('reporting montigny'!$F$2:$EE$2,BX$4,'reporting montigny'!$F32:$EE32)+SUMIF('reporting boissy'!$F$2:$EE$2,BX$4,'reporting boissy'!$F32:$EE32)+SUMIF('reporting moussy'!$F$2:$EE$2,BX$4,'reporting moussy'!$F32:$EE32)+SUMIF('reporting trappes'!$F$2:$EE$2,BX$4,'reporting trappes'!$F32:$EE32)+SUMIF('SPACELOG 5 BP'!$F$2:$EE$2,BX$4,'SPACELOG 5 BP'!$F32:$EE32)+SUMIF('SPACELOG 6 BP'!$F$2:$EE$2,BX$4,'SPACELOG 6 BP'!$F32:$EE32)+SUMIF('SPACELOG 7 BP'!$F$2:$EE$2,BX$4,'SPACELOG 7 BP'!$F32:$EE32)+SUMIF('SPACELOG 8 BP'!$F$2:$EE$2,BX$4,'SPACELOG 8 BP'!$F32:$EE32)+SUMIF('SPACELOG 9 BP'!$F$2:$EE$2,BX$4,'SPACELOG 9 BP'!$F32:$EE32)+SUMIF('SPACELOG 10 BP'!$F$2:$EE$2,BX$4,'SPACELOG 10 BP'!$F32:$EE32)+SUMIF('SPACELOG 11 BP'!$F$2:$EE$2,BX$4,'SPACELOG 11 BP'!$F32:$EE32)+SUMIF('SPACELOG 12 BP'!$F$2:$EE$2,BX$4,'SPACELOG 12 BP'!$F32:$EE32)</f>
        <v>0</v>
      </c>
      <c r="BY32" s="13">
        <f>SUMIF('reporting montigny'!$F$2:$EE$2,BY$4,'reporting montigny'!$F32:$EE32)+SUMIF('reporting boissy'!$F$2:$EE$2,BY$4,'reporting boissy'!$F32:$EE32)+SUMIF('reporting moussy'!$F$2:$EE$2,BY$4,'reporting moussy'!$F32:$EE32)+SUMIF('reporting trappes'!$F$2:$EE$2,BY$4,'reporting trappes'!$F32:$EE32)+SUMIF('SPACELOG 5 BP'!$F$2:$EE$2,BY$4,'SPACELOG 5 BP'!$F32:$EE32)+SUMIF('SPACELOG 6 BP'!$F$2:$EE$2,BY$4,'SPACELOG 6 BP'!$F32:$EE32)+SUMIF('SPACELOG 7 BP'!$F$2:$EE$2,BY$4,'SPACELOG 7 BP'!$F32:$EE32)+SUMIF('SPACELOG 8 BP'!$F$2:$EE$2,BY$4,'SPACELOG 8 BP'!$F32:$EE32)+SUMIF('SPACELOG 9 BP'!$F$2:$EE$2,BY$4,'SPACELOG 9 BP'!$F32:$EE32)+SUMIF('SPACELOG 10 BP'!$F$2:$EE$2,BY$4,'SPACELOG 10 BP'!$F32:$EE32)+SUMIF('SPACELOG 11 BP'!$F$2:$EE$2,BY$4,'SPACELOG 11 BP'!$F32:$EE32)+SUMIF('SPACELOG 12 BP'!$F$2:$EE$2,BY$4,'SPACELOG 12 BP'!$F32:$EE32)</f>
        <v>0</v>
      </c>
      <c r="BZ32" s="13">
        <f>SUMIF('reporting montigny'!$F$2:$EE$2,BZ$4,'reporting montigny'!$F32:$EE32)+SUMIF('reporting boissy'!$F$2:$EE$2,BZ$4,'reporting boissy'!$F32:$EE32)+SUMIF('reporting moussy'!$F$2:$EE$2,BZ$4,'reporting moussy'!$F32:$EE32)+SUMIF('reporting trappes'!$F$2:$EE$2,BZ$4,'reporting trappes'!$F32:$EE32)+SUMIF('SPACELOG 5 BP'!$F$2:$EE$2,BZ$4,'SPACELOG 5 BP'!$F32:$EE32)+SUMIF('SPACELOG 6 BP'!$F$2:$EE$2,BZ$4,'SPACELOG 6 BP'!$F32:$EE32)+SUMIF('SPACELOG 7 BP'!$F$2:$EE$2,BZ$4,'SPACELOG 7 BP'!$F32:$EE32)+SUMIF('SPACELOG 8 BP'!$F$2:$EE$2,BZ$4,'SPACELOG 8 BP'!$F32:$EE32)+SUMIF('SPACELOG 9 BP'!$F$2:$EE$2,BZ$4,'SPACELOG 9 BP'!$F32:$EE32)+SUMIF('SPACELOG 10 BP'!$F$2:$EE$2,BZ$4,'SPACELOG 10 BP'!$F32:$EE32)+SUMIF('SPACELOG 11 BP'!$F$2:$EE$2,BZ$4,'SPACELOG 11 BP'!$F32:$EE32)+SUMIF('SPACELOG 12 BP'!$F$2:$EE$2,BZ$4,'SPACELOG 12 BP'!$F32:$EE32)</f>
        <v>0</v>
      </c>
      <c r="CA32" s="13">
        <f>SUMIF('reporting montigny'!$F$2:$EE$2,CA$4,'reporting montigny'!$F32:$EE32)+SUMIF('reporting boissy'!$F$2:$EE$2,CA$4,'reporting boissy'!$F32:$EE32)+SUMIF('reporting moussy'!$F$2:$EE$2,CA$4,'reporting moussy'!$F32:$EE32)+SUMIF('reporting trappes'!$F$2:$EE$2,CA$4,'reporting trappes'!$F32:$EE32)+SUMIF('SPACELOG 5 BP'!$F$2:$EE$2,CA$4,'SPACELOG 5 BP'!$F32:$EE32)+SUMIF('SPACELOG 6 BP'!$F$2:$EE$2,CA$4,'SPACELOG 6 BP'!$F32:$EE32)+SUMIF('SPACELOG 7 BP'!$F$2:$EE$2,CA$4,'SPACELOG 7 BP'!$F32:$EE32)+SUMIF('SPACELOG 8 BP'!$F$2:$EE$2,CA$4,'SPACELOG 8 BP'!$F32:$EE32)+SUMIF('SPACELOG 9 BP'!$F$2:$EE$2,CA$4,'SPACELOG 9 BP'!$F32:$EE32)+SUMIF('SPACELOG 10 BP'!$F$2:$EE$2,CA$4,'SPACELOG 10 BP'!$F32:$EE32)+SUMIF('SPACELOG 11 BP'!$F$2:$EE$2,CA$4,'SPACELOG 11 BP'!$F32:$EE32)+SUMIF('SPACELOG 12 BP'!$F$2:$EE$2,CA$4,'SPACELOG 12 BP'!$F32:$EE32)</f>
        <v>0</v>
      </c>
      <c r="CB32" s="13">
        <f>SUMIF('reporting montigny'!$F$2:$EE$2,CB$4,'reporting montigny'!$F32:$EE32)+SUMIF('reporting boissy'!$F$2:$EE$2,CB$4,'reporting boissy'!$F32:$EE32)+SUMIF('reporting moussy'!$F$2:$EE$2,CB$4,'reporting moussy'!$F32:$EE32)+SUMIF('reporting trappes'!$F$2:$EE$2,CB$4,'reporting trappes'!$F32:$EE32)+SUMIF('SPACELOG 5 BP'!$F$2:$EE$2,CB$4,'SPACELOG 5 BP'!$F32:$EE32)+SUMIF('SPACELOG 6 BP'!$F$2:$EE$2,CB$4,'SPACELOG 6 BP'!$F32:$EE32)+SUMIF('SPACELOG 7 BP'!$F$2:$EE$2,CB$4,'SPACELOG 7 BP'!$F32:$EE32)+SUMIF('SPACELOG 8 BP'!$F$2:$EE$2,CB$4,'SPACELOG 8 BP'!$F32:$EE32)+SUMIF('SPACELOG 9 BP'!$F$2:$EE$2,CB$4,'SPACELOG 9 BP'!$F32:$EE32)+SUMIF('SPACELOG 10 BP'!$F$2:$EE$2,CB$4,'SPACELOG 10 BP'!$F32:$EE32)+SUMIF('SPACELOG 11 BP'!$F$2:$EE$2,CB$4,'SPACELOG 11 BP'!$F32:$EE32)+SUMIF('SPACELOG 12 BP'!$F$2:$EE$2,CB$4,'SPACELOG 12 BP'!$F32:$EE32)</f>
        <v>0</v>
      </c>
      <c r="CC32" s="13">
        <f>SUMIF('reporting montigny'!$F$2:$EE$2,CC$4,'reporting montigny'!$F32:$EE32)+SUMIF('reporting boissy'!$F$2:$EE$2,CC$4,'reporting boissy'!$F32:$EE32)+SUMIF('reporting moussy'!$F$2:$EE$2,CC$4,'reporting moussy'!$F32:$EE32)+SUMIF('reporting trappes'!$F$2:$EE$2,CC$4,'reporting trappes'!$F32:$EE32)+SUMIF('SPACELOG 5 BP'!$F$2:$EE$2,CC$4,'SPACELOG 5 BP'!$F32:$EE32)+SUMIF('SPACELOG 6 BP'!$F$2:$EE$2,CC$4,'SPACELOG 6 BP'!$F32:$EE32)+SUMIF('SPACELOG 7 BP'!$F$2:$EE$2,CC$4,'SPACELOG 7 BP'!$F32:$EE32)+SUMIF('SPACELOG 8 BP'!$F$2:$EE$2,CC$4,'SPACELOG 8 BP'!$F32:$EE32)+SUMIF('SPACELOG 9 BP'!$F$2:$EE$2,CC$4,'SPACELOG 9 BP'!$F32:$EE32)+SUMIF('SPACELOG 10 BP'!$F$2:$EE$2,CC$4,'SPACELOG 10 BP'!$F32:$EE32)+SUMIF('SPACELOG 11 BP'!$F$2:$EE$2,CC$4,'SPACELOG 11 BP'!$F32:$EE32)+SUMIF('SPACELOG 12 BP'!$F$2:$EE$2,CC$4,'SPACELOG 12 BP'!$F32:$EE32)</f>
        <v>0</v>
      </c>
      <c r="CD32" s="13">
        <f>SUMIF('reporting montigny'!$F$2:$EE$2,CD$4,'reporting montigny'!$F32:$EE32)+SUMIF('reporting boissy'!$F$2:$EE$2,CD$4,'reporting boissy'!$F32:$EE32)+SUMIF('reporting moussy'!$F$2:$EE$2,CD$4,'reporting moussy'!$F32:$EE32)+SUMIF('reporting trappes'!$F$2:$EE$2,CD$4,'reporting trappes'!$F32:$EE32)+SUMIF('SPACELOG 5 BP'!$F$2:$EE$2,CD$4,'SPACELOG 5 BP'!$F32:$EE32)+SUMIF('SPACELOG 6 BP'!$F$2:$EE$2,CD$4,'SPACELOG 6 BP'!$F32:$EE32)+SUMIF('SPACELOG 7 BP'!$F$2:$EE$2,CD$4,'SPACELOG 7 BP'!$F32:$EE32)+SUMIF('SPACELOG 8 BP'!$F$2:$EE$2,CD$4,'SPACELOG 8 BP'!$F32:$EE32)+SUMIF('SPACELOG 9 BP'!$F$2:$EE$2,CD$4,'SPACELOG 9 BP'!$F32:$EE32)+SUMIF('SPACELOG 10 BP'!$F$2:$EE$2,CD$4,'SPACELOG 10 BP'!$F32:$EE32)+SUMIF('SPACELOG 11 BP'!$F$2:$EE$2,CD$4,'SPACELOG 11 BP'!$F32:$EE32)+SUMIF('SPACELOG 12 BP'!$F$2:$EE$2,CD$4,'SPACELOG 12 BP'!$F32:$EE32)</f>
        <v>0</v>
      </c>
      <c r="CE32" s="14">
        <f t="shared" si="14"/>
        <v>0</v>
      </c>
      <c r="CF32" s="13">
        <f>SUMIF('reporting montigny'!$F$2:$EE$2,CF$4,'reporting montigny'!$F32:$EE32)+SUMIF('reporting boissy'!$F$2:$EE$2,CF$4,'reporting boissy'!$F32:$EE32)+SUMIF('reporting moussy'!$F$2:$EE$2,CF$4,'reporting moussy'!$F32:$EE32)+SUMIF('reporting trappes'!$F$2:$EE$2,CF$4,'reporting trappes'!$F32:$EE32)+SUMIF('SPACELOG 5 BP'!$F$2:$EE$2,CF$4,'SPACELOG 5 BP'!$F32:$EE32)+SUMIF('SPACELOG 6 BP'!$F$2:$EE$2,CF$4,'SPACELOG 6 BP'!$F32:$EE32)+SUMIF('SPACELOG 7 BP'!$F$2:$EE$2,CF$4,'SPACELOG 7 BP'!$F32:$EE32)+SUMIF('SPACELOG 8 BP'!$F$2:$EE$2,CF$4,'SPACELOG 8 BP'!$F32:$EE32)+SUMIF('SPACELOG 9 BP'!$F$2:$EE$2,CF$4,'SPACELOG 9 BP'!$F32:$EE32)+SUMIF('SPACELOG 10 BP'!$F$2:$EE$2,CF$4,'SPACELOG 10 BP'!$F32:$EE32)+SUMIF('SPACELOG 11 BP'!$F$2:$EE$2,CF$4,'SPACELOG 11 BP'!$F32:$EE32)+SUMIF('SPACELOG 12 BP'!$F$2:$EE$2,CF$4,'SPACELOG 12 BP'!$F32:$EE32)</f>
        <v>0</v>
      </c>
      <c r="CG32" s="13">
        <f>SUMIF('reporting montigny'!$F$2:$EE$2,CG$4,'reporting montigny'!$F32:$EE32)+SUMIF('reporting boissy'!$F$2:$EE$2,CG$4,'reporting boissy'!$F32:$EE32)+SUMIF('reporting moussy'!$F$2:$EE$2,CG$4,'reporting moussy'!$F32:$EE32)+SUMIF('reporting trappes'!$F$2:$EE$2,CG$4,'reporting trappes'!$F32:$EE32)+SUMIF('SPACELOG 5 BP'!$F$2:$EE$2,CG$4,'SPACELOG 5 BP'!$F32:$EE32)+SUMIF('SPACELOG 6 BP'!$F$2:$EE$2,CG$4,'SPACELOG 6 BP'!$F32:$EE32)+SUMIF('SPACELOG 7 BP'!$F$2:$EE$2,CG$4,'SPACELOG 7 BP'!$F32:$EE32)+SUMIF('SPACELOG 8 BP'!$F$2:$EE$2,CG$4,'SPACELOG 8 BP'!$F32:$EE32)+SUMIF('SPACELOG 9 BP'!$F$2:$EE$2,CG$4,'SPACELOG 9 BP'!$F32:$EE32)+SUMIF('SPACELOG 10 BP'!$F$2:$EE$2,CG$4,'SPACELOG 10 BP'!$F32:$EE32)+SUMIF('SPACELOG 11 BP'!$F$2:$EE$2,CG$4,'SPACELOG 11 BP'!$F32:$EE32)+SUMIF('SPACELOG 12 BP'!$F$2:$EE$2,CG$4,'SPACELOG 12 BP'!$F32:$EE32)</f>
        <v>0</v>
      </c>
      <c r="CH32" s="13">
        <f>SUMIF('reporting montigny'!$F$2:$EE$2,CH$4,'reporting montigny'!$F32:$EE32)+SUMIF('reporting boissy'!$F$2:$EE$2,CH$4,'reporting boissy'!$F32:$EE32)+SUMIF('reporting moussy'!$F$2:$EE$2,CH$4,'reporting moussy'!$F32:$EE32)+SUMIF('reporting trappes'!$F$2:$EE$2,CH$4,'reporting trappes'!$F32:$EE32)+SUMIF('SPACELOG 5 BP'!$F$2:$EE$2,CH$4,'SPACELOG 5 BP'!$F32:$EE32)+SUMIF('SPACELOG 6 BP'!$F$2:$EE$2,CH$4,'SPACELOG 6 BP'!$F32:$EE32)+SUMIF('SPACELOG 7 BP'!$F$2:$EE$2,CH$4,'SPACELOG 7 BP'!$F32:$EE32)+SUMIF('SPACELOG 8 BP'!$F$2:$EE$2,CH$4,'SPACELOG 8 BP'!$F32:$EE32)+SUMIF('SPACELOG 9 BP'!$F$2:$EE$2,CH$4,'SPACELOG 9 BP'!$F32:$EE32)+SUMIF('SPACELOG 10 BP'!$F$2:$EE$2,CH$4,'SPACELOG 10 BP'!$F32:$EE32)+SUMIF('SPACELOG 11 BP'!$F$2:$EE$2,CH$4,'SPACELOG 11 BP'!$F32:$EE32)+SUMIF('SPACELOG 12 BP'!$F$2:$EE$2,CH$4,'SPACELOG 12 BP'!$F32:$EE32)</f>
        <v>0</v>
      </c>
      <c r="CI32" s="13">
        <f>SUMIF('reporting montigny'!$F$2:$EE$2,CI$4,'reporting montigny'!$F32:$EE32)+SUMIF('reporting boissy'!$F$2:$EE$2,CI$4,'reporting boissy'!$F32:$EE32)+SUMIF('reporting moussy'!$F$2:$EE$2,CI$4,'reporting moussy'!$F32:$EE32)+SUMIF('reporting trappes'!$F$2:$EE$2,CI$4,'reporting trappes'!$F32:$EE32)+SUMIF('SPACELOG 5 BP'!$F$2:$EE$2,CI$4,'SPACELOG 5 BP'!$F32:$EE32)+SUMIF('SPACELOG 6 BP'!$F$2:$EE$2,CI$4,'SPACELOG 6 BP'!$F32:$EE32)+SUMIF('SPACELOG 7 BP'!$F$2:$EE$2,CI$4,'SPACELOG 7 BP'!$F32:$EE32)+SUMIF('SPACELOG 8 BP'!$F$2:$EE$2,CI$4,'SPACELOG 8 BP'!$F32:$EE32)+SUMIF('SPACELOG 9 BP'!$F$2:$EE$2,CI$4,'SPACELOG 9 BP'!$F32:$EE32)+SUMIF('SPACELOG 10 BP'!$F$2:$EE$2,CI$4,'SPACELOG 10 BP'!$F32:$EE32)+SUMIF('SPACELOG 11 BP'!$F$2:$EE$2,CI$4,'SPACELOG 11 BP'!$F32:$EE32)+SUMIF('SPACELOG 12 BP'!$F$2:$EE$2,CI$4,'SPACELOG 12 BP'!$F32:$EE32)</f>
        <v>0</v>
      </c>
      <c r="CJ32" s="13">
        <f>SUMIF('reporting montigny'!$F$2:$EE$2,CJ$4,'reporting montigny'!$F32:$EE32)+SUMIF('reporting boissy'!$F$2:$EE$2,CJ$4,'reporting boissy'!$F32:$EE32)+SUMIF('reporting moussy'!$F$2:$EE$2,CJ$4,'reporting moussy'!$F32:$EE32)+SUMIF('reporting trappes'!$F$2:$EE$2,CJ$4,'reporting trappes'!$F32:$EE32)+SUMIF('SPACELOG 5 BP'!$F$2:$EE$2,CJ$4,'SPACELOG 5 BP'!$F32:$EE32)+SUMIF('SPACELOG 6 BP'!$F$2:$EE$2,CJ$4,'SPACELOG 6 BP'!$F32:$EE32)+SUMIF('SPACELOG 7 BP'!$F$2:$EE$2,CJ$4,'SPACELOG 7 BP'!$F32:$EE32)+SUMIF('SPACELOG 8 BP'!$F$2:$EE$2,CJ$4,'SPACELOG 8 BP'!$F32:$EE32)+SUMIF('SPACELOG 9 BP'!$F$2:$EE$2,CJ$4,'SPACELOG 9 BP'!$F32:$EE32)+SUMIF('SPACELOG 10 BP'!$F$2:$EE$2,CJ$4,'SPACELOG 10 BP'!$F32:$EE32)+SUMIF('SPACELOG 11 BP'!$F$2:$EE$2,CJ$4,'SPACELOG 11 BP'!$F32:$EE32)+SUMIF('SPACELOG 12 BP'!$F$2:$EE$2,CJ$4,'SPACELOG 12 BP'!$F32:$EE32)</f>
        <v>0</v>
      </c>
      <c r="CK32" s="13">
        <f>SUMIF('reporting montigny'!$F$2:$EE$2,CK$4,'reporting montigny'!$F32:$EE32)+SUMIF('reporting boissy'!$F$2:$EE$2,CK$4,'reporting boissy'!$F32:$EE32)+SUMIF('reporting moussy'!$F$2:$EE$2,CK$4,'reporting moussy'!$F32:$EE32)+SUMIF('reporting trappes'!$F$2:$EE$2,CK$4,'reporting trappes'!$F32:$EE32)+SUMIF('SPACELOG 5 BP'!$F$2:$EE$2,CK$4,'SPACELOG 5 BP'!$F32:$EE32)+SUMIF('SPACELOG 6 BP'!$F$2:$EE$2,CK$4,'SPACELOG 6 BP'!$F32:$EE32)+SUMIF('SPACELOG 7 BP'!$F$2:$EE$2,CK$4,'SPACELOG 7 BP'!$F32:$EE32)+SUMIF('SPACELOG 8 BP'!$F$2:$EE$2,CK$4,'SPACELOG 8 BP'!$F32:$EE32)+SUMIF('SPACELOG 9 BP'!$F$2:$EE$2,CK$4,'SPACELOG 9 BP'!$F32:$EE32)+SUMIF('SPACELOG 10 BP'!$F$2:$EE$2,CK$4,'SPACELOG 10 BP'!$F32:$EE32)+SUMIF('SPACELOG 11 BP'!$F$2:$EE$2,CK$4,'SPACELOG 11 BP'!$F32:$EE32)+SUMIF('SPACELOG 12 BP'!$F$2:$EE$2,CK$4,'SPACELOG 12 BP'!$F32:$EE32)</f>
        <v>0</v>
      </c>
      <c r="CL32" s="13">
        <f>SUMIF('reporting montigny'!$F$2:$EE$2,CL$4,'reporting montigny'!$F32:$EE32)+SUMIF('reporting boissy'!$F$2:$EE$2,CL$4,'reporting boissy'!$F32:$EE32)+SUMIF('reporting moussy'!$F$2:$EE$2,CL$4,'reporting moussy'!$F32:$EE32)+SUMIF('reporting trappes'!$F$2:$EE$2,CL$4,'reporting trappes'!$F32:$EE32)+SUMIF('SPACELOG 5 BP'!$F$2:$EE$2,CL$4,'SPACELOG 5 BP'!$F32:$EE32)+SUMIF('SPACELOG 6 BP'!$F$2:$EE$2,CL$4,'SPACELOG 6 BP'!$F32:$EE32)+SUMIF('SPACELOG 7 BP'!$F$2:$EE$2,CL$4,'SPACELOG 7 BP'!$F32:$EE32)+SUMIF('SPACELOG 8 BP'!$F$2:$EE$2,CL$4,'SPACELOG 8 BP'!$F32:$EE32)+SUMIF('SPACELOG 9 BP'!$F$2:$EE$2,CL$4,'SPACELOG 9 BP'!$F32:$EE32)+SUMIF('SPACELOG 10 BP'!$F$2:$EE$2,CL$4,'SPACELOG 10 BP'!$F32:$EE32)+SUMIF('SPACELOG 11 BP'!$F$2:$EE$2,CL$4,'SPACELOG 11 BP'!$F32:$EE32)+SUMIF('SPACELOG 12 BP'!$F$2:$EE$2,CL$4,'SPACELOG 12 BP'!$F32:$EE32)</f>
        <v>0</v>
      </c>
      <c r="CM32" s="13">
        <f>SUMIF('reporting montigny'!$F$2:$EE$2,CM$4,'reporting montigny'!$F32:$EE32)+SUMIF('reporting boissy'!$F$2:$EE$2,CM$4,'reporting boissy'!$F32:$EE32)+SUMIF('reporting moussy'!$F$2:$EE$2,CM$4,'reporting moussy'!$F32:$EE32)+SUMIF('reporting trappes'!$F$2:$EE$2,CM$4,'reporting trappes'!$F32:$EE32)+SUMIF('SPACELOG 5 BP'!$F$2:$EE$2,CM$4,'SPACELOG 5 BP'!$F32:$EE32)+SUMIF('SPACELOG 6 BP'!$F$2:$EE$2,CM$4,'SPACELOG 6 BP'!$F32:$EE32)+SUMIF('SPACELOG 7 BP'!$F$2:$EE$2,CM$4,'SPACELOG 7 BP'!$F32:$EE32)+SUMIF('SPACELOG 8 BP'!$F$2:$EE$2,CM$4,'SPACELOG 8 BP'!$F32:$EE32)+SUMIF('SPACELOG 9 BP'!$F$2:$EE$2,CM$4,'SPACELOG 9 BP'!$F32:$EE32)+SUMIF('SPACELOG 10 BP'!$F$2:$EE$2,CM$4,'SPACELOG 10 BP'!$F32:$EE32)+SUMIF('SPACELOG 11 BP'!$F$2:$EE$2,CM$4,'SPACELOG 11 BP'!$F32:$EE32)+SUMIF('SPACELOG 12 BP'!$F$2:$EE$2,CM$4,'SPACELOG 12 BP'!$F32:$EE32)</f>
        <v>0</v>
      </c>
      <c r="CN32" s="13">
        <f>SUMIF('reporting montigny'!$F$2:$EE$2,CN$4,'reporting montigny'!$F32:$EE32)+SUMIF('reporting boissy'!$F$2:$EE$2,CN$4,'reporting boissy'!$F32:$EE32)+SUMIF('reporting moussy'!$F$2:$EE$2,CN$4,'reporting moussy'!$F32:$EE32)+SUMIF('reporting trappes'!$F$2:$EE$2,CN$4,'reporting trappes'!$F32:$EE32)+SUMIF('SPACELOG 5 BP'!$F$2:$EE$2,CN$4,'SPACELOG 5 BP'!$F32:$EE32)+SUMIF('SPACELOG 6 BP'!$F$2:$EE$2,CN$4,'SPACELOG 6 BP'!$F32:$EE32)+SUMIF('SPACELOG 7 BP'!$F$2:$EE$2,CN$4,'SPACELOG 7 BP'!$F32:$EE32)+SUMIF('SPACELOG 8 BP'!$F$2:$EE$2,CN$4,'SPACELOG 8 BP'!$F32:$EE32)+SUMIF('SPACELOG 9 BP'!$F$2:$EE$2,CN$4,'SPACELOG 9 BP'!$F32:$EE32)+SUMIF('SPACELOG 10 BP'!$F$2:$EE$2,CN$4,'SPACELOG 10 BP'!$F32:$EE32)+SUMIF('SPACELOG 11 BP'!$F$2:$EE$2,CN$4,'SPACELOG 11 BP'!$F32:$EE32)+SUMIF('SPACELOG 12 BP'!$F$2:$EE$2,CN$4,'SPACELOG 12 BP'!$F32:$EE32)</f>
        <v>0</v>
      </c>
      <c r="CO32" s="13">
        <f>SUMIF('reporting montigny'!$F$2:$EE$2,CO$4,'reporting montigny'!$F32:$EE32)+SUMIF('reporting boissy'!$F$2:$EE$2,CO$4,'reporting boissy'!$F32:$EE32)+SUMIF('reporting moussy'!$F$2:$EE$2,CO$4,'reporting moussy'!$F32:$EE32)+SUMIF('reporting trappes'!$F$2:$EE$2,CO$4,'reporting trappes'!$F32:$EE32)+SUMIF('SPACELOG 5 BP'!$F$2:$EE$2,CO$4,'SPACELOG 5 BP'!$F32:$EE32)+SUMIF('SPACELOG 6 BP'!$F$2:$EE$2,CO$4,'SPACELOG 6 BP'!$F32:$EE32)+SUMIF('SPACELOG 7 BP'!$F$2:$EE$2,CO$4,'SPACELOG 7 BP'!$F32:$EE32)+SUMIF('SPACELOG 8 BP'!$F$2:$EE$2,CO$4,'SPACELOG 8 BP'!$F32:$EE32)+SUMIF('SPACELOG 9 BP'!$F$2:$EE$2,CO$4,'SPACELOG 9 BP'!$F32:$EE32)+SUMIF('SPACELOG 10 BP'!$F$2:$EE$2,CO$4,'SPACELOG 10 BP'!$F32:$EE32)+SUMIF('SPACELOG 11 BP'!$F$2:$EE$2,CO$4,'SPACELOG 11 BP'!$F32:$EE32)+SUMIF('SPACELOG 12 BP'!$F$2:$EE$2,CO$4,'SPACELOG 12 BP'!$F32:$EE32)</f>
        <v>0</v>
      </c>
      <c r="CP32" s="13">
        <f>SUMIF('reporting montigny'!$F$2:$EE$2,CP$4,'reporting montigny'!$F32:$EE32)+SUMIF('reporting boissy'!$F$2:$EE$2,CP$4,'reporting boissy'!$F32:$EE32)+SUMIF('reporting moussy'!$F$2:$EE$2,CP$4,'reporting moussy'!$F32:$EE32)+SUMIF('reporting trappes'!$F$2:$EE$2,CP$4,'reporting trappes'!$F32:$EE32)+SUMIF('SPACELOG 5 BP'!$F$2:$EE$2,CP$4,'SPACELOG 5 BP'!$F32:$EE32)+SUMIF('SPACELOG 6 BP'!$F$2:$EE$2,CP$4,'SPACELOG 6 BP'!$F32:$EE32)+SUMIF('SPACELOG 7 BP'!$F$2:$EE$2,CP$4,'SPACELOG 7 BP'!$F32:$EE32)+SUMIF('SPACELOG 8 BP'!$F$2:$EE$2,CP$4,'SPACELOG 8 BP'!$F32:$EE32)+SUMIF('SPACELOG 9 BP'!$F$2:$EE$2,CP$4,'SPACELOG 9 BP'!$F32:$EE32)+SUMIF('SPACELOG 10 BP'!$F$2:$EE$2,CP$4,'SPACELOG 10 BP'!$F32:$EE32)+SUMIF('SPACELOG 11 BP'!$F$2:$EE$2,CP$4,'SPACELOG 11 BP'!$F32:$EE32)+SUMIF('SPACELOG 12 BP'!$F$2:$EE$2,CP$4,'SPACELOG 12 BP'!$F32:$EE32)</f>
        <v>0</v>
      </c>
      <c r="CQ32" s="13">
        <f>SUMIF('reporting montigny'!$F$2:$EE$2,CQ$4,'reporting montigny'!$F32:$EE32)+SUMIF('reporting boissy'!$F$2:$EE$2,CQ$4,'reporting boissy'!$F32:$EE32)+SUMIF('reporting moussy'!$F$2:$EE$2,CQ$4,'reporting moussy'!$F32:$EE32)+SUMIF('reporting trappes'!$F$2:$EE$2,CQ$4,'reporting trappes'!$F32:$EE32)+SUMIF('SPACELOG 5 BP'!$F$2:$EE$2,CQ$4,'SPACELOG 5 BP'!$F32:$EE32)+SUMIF('SPACELOG 6 BP'!$F$2:$EE$2,CQ$4,'SPACELOG 6 BP'!$F32:$EE32)+SUMIF('SPACELOG 7 BP'!$F$2:$EE$2,CQ$4,'SPACELOG 7 BP'!$F32:$EE32)+SUMIF('SPACELOG 8 BP'!$F$2:$EE$2,CQ$4,'SPACELOG 8 BP'!$F32:$EE32)+SUMIF('SPACELOG 9 BP'!$F$2:$EE$2,CQ$4,'SPACELOG 9 BP'!$F32:$EE32)+SUMIF('SPACELOG 10 BP'!$F$2:$EE$2,CQ$4,'SPACELOG 10 BP'!$F32:$EE32)+SUMIF('SPACELOG 11 BP'!$F$2:$EE$2,CQ$4,'SPACELOG 11 BP'!$F32:$EE32)+SUMIF('SPACELOG 12 BP'!$F$2:$EE$2,CQ$4,'SPACELOG 12 BP'!$F32:$EE32)</f>
        <v>0</v>
      </c>
      <c r="CR32" s="14">
        <f t="shared" si="15"/>
        <v>0</v>
      </c>
      <c r="CS32" s="13">
        <f>SUMIF('reporting montigny'!$F$2:$EE$2,CS$4,'reporting montigny'!$F32:$EE32)+SUMIF('reporting boissy'!$F$2:$EE$2,CS$4,'reporting boissy'!$F32:$EE32)+SUMIF('reporting moussy'!$F$2:$EE$2,CS$4,'reporting moussy'!$F32:$EE32)+SUMIF('reporting trappes'!$F$2:$EE$2,CS$4,'reporting trappes'!$F32:$EE32)+SUMIF('SPACELOG 5 BP'!$F$2:$EE$2,CS$4,'SPACELOG 5 BP'!$F32:$EE32)+SUMIF('SPACELOG 6 BP'!$F$2:$EE$2,CS$4,'SPACELOG 6 BP'!$F32:$EE32)+SUMIF('SPACELOG 7 BP'!$F$2:$EE$2,CS$4,'SPACELOG 7 BP'!$F32:$EE32)+SUMIF('SPACELOG 8 BP'!$F$2:$EE$2,CS$4,'SPACELOG 8 BP'!$F32:$EE32)+SUMIF('SPACELOG 9 BP'!$F$2:$EE$2,CS$4,'SPACELOG 9 BP'!$F32:$EE32)+SUMIF('SPACELOG 10 BP'!$F$2:$EE$2,CS$4,'SPACELOG 10 BP'!$F32:$EE32)+SUMIF('SPACELOG 11 BP'!$F$2:$EE$2,CS$4,'SPACELOG 11 BP'!$F32:$EE32)+SUMIF('SPACELOG 12 BP'!$F$2:$EE$2,CS$4,'SPACELOG 12 BP'!$F32:$EE32)</f>
        <v>0</v>
      </c>
      <c r="CT32" s="13">
        <f>SUMIF('reporting montigny'!$F$2:$EE$2,CT$4,'reporting montigny'!$F32:$EE32)+SUMIF('reporting boissy'!$F$2:$EE$2,CT$4,'reporting boissy'!$F32:$EE32)+SUMIF('reporting moussy'!$F$2:$EE$2,CT$4,'reporting moussy'!$F32:$EE32)+SUMIF('reporting trappes'!$F$2:$EE$2,CT$4,'reporting trappes'!$F32:$EE32)+SUMIF('SPACELOG 5 BP'!$F$2:$EE$2,CT$4,'SPACELOG 5 BP'!$F32:$EE32)+SUMIF('SPACELOG 6 BP'!$F$2:$EE$2,CT$4,'SPACELOG 6 BP'!$F32:$EE32)+SUMIF('SPACELOG 7 BP'!$F$2:$EE$2,CT$4,'SPACELOG 7 BP'!$F32:$EE32)+SUMIF('SPACELOG 8 BP'!$F$2:$EE$2,CT$4,'SPACELOG 8 BP'!$F32:$EE32)+SUMIF('SPACELOG 9 BP'!$F$2:$EE$2,CT$4,'SPACELOG 9 BP'!$F32:$EE32)+SUMIF('SPACELOG 10 BP'!$F$2:$EE$2,CT$4,'SPACELOG 10 BP'!$F32:$EE32)+SUMIF('SPACELOG 11 BP'!$F$2:$EE$2,CT$4,'SPACELOG 11 BP'!$F32:$EE32)+SUMIF('SPACELOG 12 BP'!$F$2:$EE$2,CT$4,'SPACELOG 12 BP'!$F32:$EE32)</f>
        <v>0</v>
      </c>
      <c r="CU32" s="13">
        <f>SUMIF('reporting montigny'!$F$2:$EE$2,CU$4,'reporting montigny'!$F32:$EE32)+SUMIF('reporting boissy'!$F$2:$EE$2,CU$4,'reporting boissy'!$F32:$EE32)+SUMIF('reporting moussy'!$F$2:$EE$2,CU$4,'reporting moussy'!$F32:$EE32)+SUMIF('reporting trappes'!$F$2:$EE$2,CU$4,'reporting trappes'!$F32:$EE32)+SUMIF('SPACELOG 5 BP'!$F$2:$EE$2,CU$4,'SPACELOG 5 BP'!$F32:$EE32)+SUMIF('SPACELOG 6 BP'!$F$2:$EE$2,CU$4,'SPACELOG 6 BP'!$F32:$EE32)+SUMIF('SPACELOG 7 BP'!$F$2:$EE$2,CU$4,'SPACELOG 7 BP'!$F32:$EE32)+SUMIF('SPACELOG 8 BP'!$F$2:$EE$2,CU$4,'SPACELOG 8 BP'!$F32:$EE32)+SUMIF('SPACELOG 9 BP'!$F$2:$EE$2,CU$4,'SPACELOG 9 BP'!$F32:$EE32)+SUMIF('SPACELOG 10 BP'!$F$2:$EE$2,CU$4,'SPACELOG 10 BP'!$F32:$EE32)+SUMIF('SPACELOG 11 BP'!$F$2:$EE$2,CU$4,'SPACELOG 11 BP'!$F32:$EE32)+SUMIF('SPACELOG 12 BP'!$F$2:$EE$2,CU$4,'SPACELOG 12 BP'!$F32:$EE32)</f>
        <v>0</v>
      </c>
      <c r="CV32" s="13">
        <f>SUMIF('reporting montigny'!$F$2:$EE$2,CV$4,'reporting montigny'!$F32:$EE32)+SUMIF('reporting boissy'!$F$2:$EE$2,CV$4,'reporting boissy'!$F32:$EE32)+SUMIF('reporting moussy'!$F$2:$EE$2,CV$4,'reporting moussy'!$F32:$EE32)+SUMIF('reporting trappes'!$F$2:$EE$2,CV$4,'reporting trappes'!$F32:$EE32)+SUMIF('SPACELOG 5 BP'!$F$2:$EE$2,CV$4,'SPACELOG 5 BP'!$F32:$EE32)+SUMIF('SPACELOG 6 BP'!$F$2:$EE$2,CV$4,'SPACELOG 6 BP'!$F32:$EE32)+SUMIF('SPACELOG 7 BP'!$F$2:$EE$2,CV$4,'SPACELOG 7 BP'!$F32:$EE32)+SUMIF('SPACELOG 8 BP'!$F$2:$EE$2,CV$4,'SPACELOG 8 BP'!$F32:$EE32)+SUMIF('SPACELOG 9 BP'!$F$2:$EE$2,CV$4,'SPACELOG 9 BP'!$F32:$EE32)+SUMIF('SPACELOG 10 BP'!$F$2:$EE$2,CV$4,'SPACELOG 10 BP'!$F32:$EE32)+SUMIF('SPACELOG 11 BP'!$F$2:$EE$2,CV$4,'SPACELOG 11 BP'!$F32:$EE32)+SUMIF('SPACELOG 12 BP'!$F$2:$EE$2,CV$4,'SPACELOG 12 BP'!$F32:$EE32)</f>
        <v>0</v>
      </c>
      <c r="CW32" s="13">
        <f>SUMIF('reporting montigny'!$F$2:$EE$2,CW$4,'reporting montigny'!$F32:$EE32)+SUMIF('reporting boissy'!$F$2:$EE$2,CW$4,'reporting boissy'!$F32:$EE32)+SUMIF('reporting moussy'!$F$2:$EE$2,CW$4,'reporting moussy'!$F32:$EE32)+SUMIF('reporting trappes'!$F$2:$EE$2,CW$4,'reporting trappes'!$F32:$EE32)+SUMIF('SPACELOG 5 BP'!$F$2:$EE$2,CW$4,'SPACELOG 5 BP'!$F32:$EE32)+SUMIF('SPACELOG 6 BP'!$F$2:$EE$2,CW$4,'SPACELOG 6 BP'!$F32:$EE32)+SUMIF('SPACELOG 7 BP'!$F$2:$EE$2,CW$4,'SPACELOG 7 BP'!$F32:$EE32)+SUMIF('SPACELOG 8 BP'!$F$2:$EE$2,CW$4,'SPACELOG 8 BP'!$F32:$EE32)+SUMIF('SPACELOG 9 BP'!$F$2:$EE$2,CW$4,'SPACELOG 9 BP'!$F32:$EE32)+SUMIF('SPACELOG 10 BP'!$F$2:$EE$2,CW$4,'SPACELOG 10 BP'!$F32:$EE32)+SUMIF('SPACELOG 11 BP'!$F$2:$EE$2,CW$4,'SPACELOG 11 BP'!$F32:$EE32)+SUMIF('SPACELOG 12 BP'!$F$2:$EE$2,CW$4,'SPACELOG 12 BP'!$F32:$EE32)</f>
        <v>0</v>
      </c>
      <c r="CX32" s="13">
        <f>SUMIF('reporting montigny'!$F$2:$EE$2,CX$4,'reporting montigny'!$F32:$EE32)+SUMIF('reporting boissy'!$F$2:$EE$2,CX$4,'reporting boissy'!$F32:$EE32)+SUMIF('reporting moussy'!$F$2:$EE$2,CX$4,'reporting moussy'!$F32:$EE32)+SUMIF('reporting trappes'!$F$2:$EE$2,CX$4,'reporting trappes'!$F32:$EE32)+SUMIF('SPACELOG 5 BP'!$F$2:$EE$2,CX$4,'SPACELOG 5 BP'!$F32:$EE32)+SUMIF('SPACELOG 6 BP'!$F$2:$EE$2,CX$4,'SPACELOG 6 BP'!$F32:$EE32)+SUMIF('SPACELOG 7 BP'!$F$2:$EE$2,CX$4,'SPACELOG 7 BP'!$F32:$EE32)+SUMIF('SPACELOG 8 BP'!$F$2:$EE$2,CX$4,'SPACELOG 8 BP'!$F32:$EE32)+SUMIF('SPACELOG 9 BP'!$F$2:$EE$2,CX$4,'SPACELOG 9 BP'!$F32:$EE32)+SUMIF('SPACELOG 10 BP'!$F$2:$EE$2,CX$4,'SPACELOG 10 BP'!$F32:$EE32)+SUMIF('SPACELOG 11 BP'!$F$2:$EE$2,CX$4,'SPACELOG 11 BP'!$F32:$EE32)+SUMIF('SPACELOG 12 BP'!$F$2:$EE$2,CX$4,'SPACELOG 12 BP'!$F32:$EE32)</f>
        <v>0</v>
      </c>
      <c r="CY32" s="13">
        <f>SUMIF('reporting montigny'!$F$2:$EE$2,CY$4,'reporting montigny'!$F32:$EE32)+SUMIF('reporting boissy'!$F$2:$EE$2,CY$4,'reporting boissy'!$F32:$EE32)+SUMIF('reporting moussy'!$F$2:$EE$2,CY$4,'reporting moussy'!$F32:$EE32)+SUMIF('reporting trappes'!$F$2:$EE$2,CY$4,'reporting trappes'!$F32:$EE32)+SUMIF('SPACELOG 5 BP'!$F$2:$EE$2,CY$4,'SPACELOG 5 BP'!$F32:$EE32)+SUMIF('SPACELOG 6 BP'!$F$2:$EE$2,CY$4,'SPACELOG 6 BP'!$F32:$EE32)+SUMIF('SPACELOG 7 BP'!$F$2:$EE$2,CY$4,'SPACELOG 7 BP'!$F32:$EE32)+SUMIF('SPACELOG 8 BP'!$F$2:$EE$2,CY$4,'SPACELOG 8 BP'!$F32:$EE32)+SUMIF('SPACELOG 9 BP'!$F$2:$EE$2,CY$4,'SPACELOG 9 BP'!$F32:$EE32)+SUMIF('SPACELOG 10 BP'!$F$2:$EE$2,CY$4,'SPACELOG 10 BP'!$F32:$EE32)+SUMIF('SPACELOG 11 BP'!$F$2:$EE$2,CY$4,'SPACELOG 11 BP'!$F32:$EE32)+SUMIF('SPACELOG 12 BP'!$F$2:$EE$2,CY$4,'SPACELOG 12 BP'!$F32:$EE32)</f>
        <v>0</v>
      </c>
      <c r="CZ32" s="13">
        <f>SUMIF('reporting montigny'!$F$2:$EE$2,CZ$4,'reporting montigny'!$F32:$EE32)+SUMIF('reporting boissy'!$F$2:$EE$2,CZ$4,'reporting boissy'!$F32:$EE32)+SUMIF('reporting moussy'!$F$2:$EE$2,CZ$4,'reporting moussy'!$F32:$EE32)+SUMIF('reporting trappes'!$F$2:$EE$2,CZ$4,'reporting trappes'!$F32:$EE32)+SUMIF('SPACELOG 5 BP'!$F$2:$EE$2,CZ$4,'SPACELOG 5 BP'!$F32:$EE32)+SUMIF('SPACELOG 6 BP'!$F$2:$EE$2,CZ$4,'SPACELOG 6 BP'!$F32:$EE32)+SUMIF('SPACELOG 7 BP'!$F$2:$EE$2,CZ$4,'SPACELOG 7 BP'!$F32:$EE32)+SUMIF('SPACELOG 8 BP'!$F$2:$EE$2,CZ$4,'SPACELOG 8 BP'!$F32:$EE32)+SUMIF('SPACELOG 9 BP'!$F$2:$EE$2,CZ$4,'SPACELOG 9 BP'!$F32:$EE32)+SUMIF('SPACELOG 10 BP'!$F$2:$EE$2,CZ$4,'SPACELOG 10 BP'!$F32:$EE32)+SUMIF('SPACELOG 11 BP'!$F$2:$EE$2,CZ$4,'SPACELOG 11 BP'!$F32:$EE32)+SUMIF('SPACELOG 12 BP'!$F$2:$EE$2,CZ$4,'SPACELOG 12 BP'!$F32:$EE32)</f>
        <v>0</v>
      </c>
      <c r="DA32" s="13">
        <f>SUMIF('reporting montigny'!$F$2:$EE$2,DA$4,'reporting montigny'!$F32:$EE32)+SUMIF('reporting boissy'!$F$2:$EE$2,DA$4,'reporting boissy'!$F32:$EE32)+SUMIF('reporting moussy'!$F$2:$EE$2,DA$4,'reporting moussy'!$F32:$EE32)+SUMIF('reporting trappes'!$F$2:$EE$2,DA$4,'reporting trappes'!$F32:$EE32)+SUMIF('SPACELOG 5 BP'!$F$2:$EE$2,DA$4,'SPACELOG 5 BP'!$F32:$EE32)+SUMIF('SPACELOG 6 BP'!$F$2:$EE$2,DA$4,'SPACELOG 6 BP'!$F32:$EE32)+SUMIF('SPACELOG 7 BP'!$F$2:$EE$2,DA$4,'SPACELOG 7 BP'!$F32:$EE32)+SUMIF('SPACELOG 8 BP'!$F$2:$EE$2,DA$4,'SPACELOG 8 BP'!$F32:$EE32)+SUMIF('SPACELOG 9 BP'!$F$2:$EE$2,DA$4,'SPACELOG 9 BP'!$F32:$EE32)+SUMIF('SPACELOG 10 BP'!$F$2:$EE$2,DA$4,'SPACELOG 10 BP'!$F32:$EE32)+SUMIF('SPACELOG 11 BP'!$F$2:$EE$2,DA$4,'SPACELOG 11 BP'!$F32:$EE32)+SUMIF('SPACELOG 12 BP'!$F$2:$EE$2,DA$4,'SPACELOG 12 BP'!$F32:$EE32)</f>
        <v>0</v>
      </c>
      <c r="DB32" s="13">
        <f>SUMIF('reporting montigny'!$F$2:$EE$2,DB$4,'reporting montigny'!$F32:$EE32)+SUMIF('reporting boissy'!$F$2:$EE$2,DB$4,'reporting boissy'!$F32:$EE32)+SUMIF('reporting moussy'!$F$2:$EE$2,DB$4,'reporting moussy'!$F32:$EE32)+SUMIF('reporting trappes'!$F$2:$EE$2,DB$4,'reporting trappes'!$F32:$EE32)+SUMIF('SPACELOG 5 BP'!$F$2:$EE$2,DB$4,'SPACELOG 5 BP'!$F32:$EE32)+SUMIF('SPACELOG 6 BP'!$F$2:$EE$2,DB$4,'SPACELOG 6 BP'!$F32:$EE32)+SUMIF('SPACELOG 7 BP'!$F$2:$EE$2,DB$4,'SPACELOG 7 BP'!$F32:$EE32)+SUMIF('SPACELOG 8 BP'!$F$2:$EE$2,DB$4,'SPACELOG 8 BP'!$F32:$EE32)+SUMIF('SPACELOG 9 BP'!$F$2:$EE$2,DB$4,'SPACELOG 9 BP'!$F32:$EE32)+SUMIF('SPACELOG 10 BP'!$F$2:$EE$2,DB$4,'SPACELOG 10 BP'!$F32:$EE32)+SUMIF('SPACELOG 11 BP'!$F$2:$EE$2,DB$4,'SPACELOG 11 BP'!$F32:$EE32)+SUMIF('SPACELOG 12 BP'!$F$2:$EE$2,DB$4,'SPACELOG 12 BP'!$F32:$EE32)</f>
        <v>0</v>
      </c>
      <c r="DC32" s="13">
        <f>SUMIF('reporting montigny'!$F$2:$EE$2,DC$4,'reporting montigny'!$F32:$EE32)+SUMIF('reporting boissy'!$F$2:$EE$2,DC$4,'reporting boissy'!$F32:$EE32)+SUMIF('reporting moussy'!$F$2:$EE$2,DC$4,'reporting moussy'!$F32:$EE32)+SUMIF('reporting trappes'!$F$2:$EE$2,DC$4,'reporting trappes'!$F32:$EE32)+SUMIF('SPACELOG 5 BP'!$F$2:$EE$2,DC$4,'SPACELOG 5 BP'!$F32:$EE32)+SUMIF('SPACELOG 6 BP'!$F$2:$EE$2,DC$4,'SPACELOG 6 BP'!$F32:$EE32)+SUMIF('SPACELOG 7 BP'!$F$2:$EE$2,DC$4,'SPACELOG 7 BP'!$F32:$EE32)+SUMIF('SPACELOG 8 BP'!$F$2:$EE$2,DC$4,'SPACELOG 8 BP'!$F32:$EE32)+SUMIF('SPACELOG 9 BP'!$F$2:$EE$2,DC$4,'SPACELOG 9 BP'!$F32:$EE32)+SUMIF('SPACELOG 10 BP'!$F$2:$EE$2,DC$4,'SPACELOG 10 BP'!$F32:$EE32)+SUMIF('SPACELOG 11 BP'!$F$2:$EE$2,DC$4,'SPACELOG 11 BP'!$F32:$EE32)+SUMIF('SPACELOG 12 BP'!$F$2:$EE$2,DC$4,'SPACELOG 12 BP'!$F32:$EE32)</f>
        <v>0</v>
      </c>
      <c r="DD32" s="13">
        <f>SUMIF('reporting montigny'!$F$2:$EE$2,DD$4,'reporting montigny'!$F32:$EE32)+SUMIF('reporting boissy'!$F$2:$EE$2,DD$4,'reporting boissy'!$F32:$EE32)+SUMIF('reporting moussy'!$F$2:$EE$2,DD$4,'reporting moussy'!$F32:$EE32)+SUMIF('reporting trappes'!$F$2:$EE$2,DD$4,'reporting trappes'!$F32:$EE32)+SUMIF('SPACELOG 5 BP'!$F$2:$EE$2,DD$4,'SPACELOG 5 BP'!$F32:$EE32)+SUMIF('SPACELOG 6 BP'!$F$2:$EE$2,DD$4,'SPACELOG 6 BP'!$F32:$EE32)+SUMIF('SPACELOG 7 BP'!$F$2:$EE$2,DD$4,'SPACELOG 7 BP'!$F32:$EE32)+SUMIF('SPACELOG 8 BP'!$F$2:$EE$2,DD$4,'SPACELOG 8 BP'!$F32:$EE32)+SUMIF('SPACELOG 9 BP'!$F$2:$EE$2,DD$4,'SPACELOG 9 BP'!$F32:$EE32)+SUMIF('SPACELOG 10 BP'!$F$2:$EE$2,DD$4,'SPACELOG 10 BP'!$F32:$EE32)+SUMIF('SPACELOG 11 BP'!$F$2:$EE$2,DD$4,'SPACELOG 11 BP'!$F32:$EE32)+SUMIF('SPACELOG 12 BP'!$F$2:$EE$2,DD$4,'SPACELOG 12 BP'!$F32:$EE32)</f>
        <v>0</v>
      </c>
      <c r="DE32" s="14">
        <f t="shared" si="16"/>
        <v>0</v>
      </c>
      <c r="DF32" s="13">
        <f>SUMIF('reporting montigny'!$F$2:$EE$2,DF$4,'reporting montigny'!$F32:$EE32)+SUMIF('reporting boissy'!$F$2:$EE$2,DF$4,'reporting boissy'!$F32:$EE32)+SUMIF('reporting moussy'!$F$2:$EE$2,DF$4,'reporting moussy'!$F32:$EE32)+SUMIF('reporting trappes'!$F$2:$EE$2,DF$4,'reporting trappes'!$F32:$EE32)+SUMIF('SPACELOG 5 BP'!$F$2:$EE$2,DF$4,'SPACELOG 5 BP'!$F32:$EE32)+SUMIF('SPACELOG 6 BP'!$F$2:$EE$2,DF$4,'SPACELOG 6 BP'!$F32:$EE32)+SUMIF('SPACELOG 7 BP'!$F$2:$EE$2,DF$4,'SPACELOG 7 BP'!$F32:$EE32)+SUMIF('SPACELOG 8 BP'!$F$2:$EE$2,DF$4,'SPACELOG 8 BP'!$F32:$EE32)+SUMIF('SPACELOG 9 BP'!$F$2:$EE$2,DF$4,'SPACELOG 9 BP'!$F32:$EE32)+SUMIF('SPACELOG 10 BP'!$F$2:$EE$2,DF$4,'SPACELOG 10 BP'!$F32:$EE32)+SUMIF('SPACELOG 11 BP'!$F$2:$EE$2,DF$4,'SPACELOG 11 BP'!$F32:$EE32)+SUMIF('SPACELOG 12 BP'!$F$2:$EE$2,DF$4,'SPACELOG 12 BP'!$F32:$EE32)</f>
        <v>0</v>
      </c>
      <c r="DG32" s="13">
        <f>SUMIF('reporting montigny'!$F$2:$EE$2,DG$4,'reporting montigny'!$F32:$EE32)+SUMIF('reporting boissy'!$F$2:$EE$2,DG$4,'reporting boissy'!$F32:$EE32)+SUMIF('reporting moussy'!$F$2:$EE$2,DG$4,'reporting moussy'!$F32:$EE32)+SUMIF('reporting trappes'!$F$2:$EE$2,DG$4,'reporting trappes'!$F32:$EE32)+SUMIF('SPACELOG 5 BP'!$F$2:$EE$2,DG$4,'SPACELOG 5 BP'!$F32:$EE32)+SUMIF('SPACELOG 6 BP'!$F$2:$EE$2,DG$4,'SPACELOG 6 BP'!$F32:$EE32)+SUMIF('SPACELOG 7 BP'!$F$2:$EE$2,DG$4,'SPACELOG 7 BP'!$F32:$EE32)+SUMIF('SPACELOG 8 BP'!$F$2:$EE$2,DG$4,'SPACELOG 8 BP'!$F32:$EE32)+SUMIF('SPACELOG 9 BP'!$F$2:$EE$2,DG$4,'SPACELOG 9 BP'!$F32:$EE32)+SUMIF('SPACELOG 10 BP'!$F$2:$EE$2,DG$4,'SPACELOG 10 BP'!$F32:$EE32)+SUMIF('SPACELOG 11 BP'!$F$2:$EE$2,DG$4,'SPACELOG 11 BP'!$F32:$EE32)+SUMIF('SPACELOG 12 BP'!$F$2:$EE$2,DG$4,'SPACELOG 12 BP'!$F32:$EE32)</f>
        <v>0</v>
      </c>
      <c r="DH32" s="13">
        <f>SUMIF('reporting montigny'!$F$2:$EE$2,DH$4,'reporting montigny'!$F32:$EE32)+SUMIF('reporting boissy'!$F$2:$EE$2,DH$4,'reporting boissy'!$F32:$EE32)+SUMIF('reporting moussy'!$F$2:$EE$2,DH$4,'reporting moussy'!$F32:$EE32)+SUMIF('reporting trappes'!$F$2:$EE$2,DH$4,'reporting trappes'!$F32:$EE32)+SUMIF('SPACELOG 5 BP'!$F$2:$EE$2,DH$4,'SPACELOG 5 BP'!$F32:$EE32)+SUMIF('SPACELOG 6 BP'!$F$2:$EE$2,DH$4,'SPACELOG 6 BP'!$F32:$EE32)+SUMIF('SPACELOG 7 BP'!$F$2:$EE$2,DH$4,'SPACELOG 7 BP'!$F32:$EE32)+SUMIF('SPACELOG 8 BP'!$F$2:$EE$2,DH$4,'SPACELOG 8 BP'!$F32:$EE32)+SUMIF('SPACELOG 9 BP'!$F$2:$EE$2,DH$4,'SPACELOG 9 BP'!$F32:$EE32)+SUMIF('SPACELOG 10 BP'!$F$2:$EE$2,DH$4,'SPACELOG 10 BP'!$F32:$EE32)+SUMIF('SPACELOG 11 BP'!$F$2:$EE$2,DH$4,'SPACELOG 11 BP'!$F32:$EE32)+SUMIF('SPACELOG 12 BP'!$F$2:$EE$2,DH$4,'SPACELOG 12 BP'!$F32:$EE32)</f>
        <v>0</v>
      </c>
      <c r="DI32" s="13">
        <f>SUMIF('reporting montigny'!$F$2:$EE$2,DI$4,'reporting montigny'!$F32:$EE32)+SUMIF('reporting boissy'!$F$2:$EE$2,DI$4,'reporting boissy'!$F32:$EE32)+SUMIF('reporting moussy'!$F$2:$EE$2,DI$4,'reporting moussy'!$F32:$EE32)+SUMIF('reporting trappes'!$F$2:$EE$2,DI$4,'reporting trappes'!$F32:$EE32)+SUMIF('SPACELOG 5 BP'!$F$2:$EE$2,DI$4,'SPACELOG 5 BP'!$F32:$EE32)+SUMIF('SPACELOG 6 BP'!$F$2:$EE$2,DI$4,'SPACELOG 6 BP'!$F32:$EE32)+SUMIF('SPACELOG 7 BP'!$F$2:$EE$2,DI$4,'SPACELOG 7 BP'!$F32:$EE32)+SUMIF('SPACELOG 8 BP'!$F$2:$EE$2,DI$4,'SPACELOG 8 BP'!$F32:$EE32)+SUMIF('SPACELOG 9 BP'!$F$2:$EE$2,DI$4,'SPACELOG 9 BP'!$F32:$EE32)+SUMIF('SPACELOG 10 BP'!$F$2:$EE$2,DI$4,'SPACELOG 10 BP'!$F32:$EE32)+SUMIF('SPACELOG 11 BP'!$F$2:$EE$2,DI$4,'SPACELOG 11 BP'!$F32:$EE32)+SUMIF('SPACELOG 12 BP'!$F$2:$EE$2,DI$4,'SPACELOG 12 BP'!$F32:$EE32)</f>
        <v>0</v>
      </c>
      <c r="DJ32" s="13">
        <f>SUMIF('reporting montigny'!$F$2:$EE$2,DJ$4,'reporting montigny'!$F32:$EE32)+SUMIF('reporting boissy'!$F$2:$EE$2,DJ$4,'reporting boissy'!$F32:$EE32)+SUMIF('reporting moussy'!$F$2:$EE$2,DJ$4,'reporting moussy'!$F32:$EE32)+SUMIF('reporting trappes'!$F$2:$EE$2,DJ$4,'reporting trappes'!$F32:$EE32)+SUMIF('SPACELOG 5 BP'!$F$2:$EE$2,DJ$4,'SPACELOG 5 BP'!$F32:$EE32)+SUMIF('SPACELOG 6 BP'!$F$2:$EE$2,DJ$4,'SPACELOG 6 BP'!$F32:$EE32)+SUMIF('SPACELOG 7 BP'!$F$2:$EE$2,DJ$4,'SPACELOG 7 BP'!$F32:$EE32)+SUMIF('SPACELOG 8 BP'!$F$2:$EE$2,DJ$4,'SPACELOG 8 BP'!$F32:$EE32)+SUMIF('SPACELOG 9 BP'!$F$2:$EE$2,DJ$4,'SPACELOG 9 BP'!$F32:$EE32)+SUMIF('SPACELOG 10 BP'!$F$2:$EE$2,DJ$4,'SPACELOG 10 BP'!$F32:$EE32)+SUMIF('SPACELOG 11 BP'!$F$2:$EE$2,DJ$4,'SPACELOG 11 BP'!$F32:$EE32)+SUMIF('SPACELOG 12 BP'!$F$2:$EE$2,DJ$4,'SPACELOG 12 BP'!$F32:$EE32)</f>
        <v>0</v>
      </c>
      <c r="DK32" s="13">
        <f>SUMIF('reporting montigny'!$F$2:$EE$2,DK$4,'reporting montigny'!$F32:$EE32)+SUMIF('reporting boissy'!$F$2:$EE$2,DK$4,'reporting boissy'!$F32:$EE32)+SUMIF('reporting moussy'!$F$2:$EE$2,DK$4,'reporting moussy'!$F32:$EE32)+SUMIF('reporting trappes'!$F$2:$EE$2,DK$4,'reporting trappes'!$F32:$EE32)+SUMIF('SPACELOG 5 BP'!$F$2:$EE$2,DK$4,'SPACELOG 5 BP'!$F32:$EE32)+SUMIF('SPACELOG 6 BP'!$F$2:$EE$2,DK$4,'SPACELOG 6 BP'!$F32:$EE32)+SUMIF('SPACELOG 7 BP'!$F$2:$EE$2,DK$4,'SPACELOG 7 BP'!$F32:$EE32)+SUMIF('SPACELOG 8 BP'!$F$2:$EE$2,DK$4,'SPACELOG 8 BP'!$F32:$EE32)+SUMIF('SPACELOG 9 BP'!$F$2:$EE$2,DK$4,'SPACELOG 9 BP'!$F32:$EE32)+SUMIF('SPACELOG 10 BP'!$F$2:$EE$2,DK$4,'SPACELOG 10 BP'!$F32:$EE32)+SUMIF('SPACELOG 11 BP'!$F$2:$EE$2,DK$4,'SPACELOG 11 BP'!$F32:$EE32)+SUMIF('SPACELOG 12 BP'!$F$2:$EE$2,DK$4,'SPACELOG 12 BP'!$F32:$EE32)</f>
        <v>0</v>
      </c>
      <c r="DL32" s="13">
        <f>SUMIF('reporting montigny'!$F$2:$EE$2,DL$4,'reporting montigny'!$F32:$EE32)+SUMIF('reporting boissy'!$F$2:$EE$2,DL$4,'reporting boissy'!$F32:$EE32)+SUMIF('reporting moussy'!$F$2:$EE$2,DL$4,'reporting moussy'!$F32:$EE32)+SUMIF('reporting trappes'!$F$2:$EE$2,DL$4,'reporting trappes'!$F32:$EE32)+SUMIF('SPACELOG 5 BP'!$F$2:$EE$2,DL$4,'SPACELOG 5 BP'!$F32:$EE32)+SUMIF('SPACELOG 6 BP'!$F$2:$EE$2,DL$4,'SPACELOG 6 BP'!$F32:$EE32)+SUMIF('SPACELOG 7 BP'!$F$2:$EE$2,DL$4,'SPACELOG 7 BP'!$F32:$EE32)+SUMIF('SPACELOG 8 BP'!$F$2:$EE$2,DL$4,'SPACELOG 8 BP'!$F32:$EE32)+SUMIF('SPACELOG 9 BP'!$F$2:$EE$2,DL$4,'SPACELOG 9 BP'!$F32:$EE32)+SUMIF('SPACELOG 10 BP'!$F$2:$EE$2,DL$4,'SPACELOG 10 BP'!$F32:$EE32)+SUMIF('SPACELOG 11 BP'!$F$2:$EE$2,DL$4,'SPACELOG 11 BP'!$F32:$EE32)+SUMIF('SPACELOG 12 BP'!$F$2:$EE$2,DL$4,'SPACELOG 12 BP'!$F32:$EE32)</f>
        <v>0</v>
      </c>
      <c r="DM32" s="13">
        <f>SUMIF('reporting montigny'!$F$2:$EE$2,DM$4,'reporting montigny'!$F32:$EE32)+SUMIF('reporting boissy'!$F$2:$EE$2,DM$4,'reporting boissy'!$F32:$EE32)+SUMIF('reporting moussy'!$F$2:$EE$2,DM$4,'reporting moussy'!$F32:$EE32)+SUMIF('reporting trappes'!$F$2:$EE$2,DM$4,'reporting trappes'!$F32:$EE32)+SUMIF('SPACELOG 5 BP'!$F$2:$EE$2,DM$4,'SPACELOG 5 BP'!$F32:$EE32)+SUMIF('SPACELOG 6 BP'!$F$2:$EE$2,DM$4,'SPACELOG 6 BP'!$F32:$EE32)+SUMIF('SPACELOG 7 BP'!$F$2:$EE$2,DM$4,'SPACELOG 7 BP'!$F32:$EE32)+SUMIF('SPACELOG 8 BP'!$F$2:$EE$2,DM$4,'SPACELOG 8 BP'!$F32:$EE32)+SUMIF('SPACELOG 9 BP'!$F$2:$EE$2,DM$4,'SPACELOG 9 BP'!$F32:$EE32)+SUMIF('SPACELOG 10 BP'!$F$2:$EE$2,DM$4,'SPACELOG 10 BP'!$F32:$EE32)+SUMIF('SPACELOG 11 BP'!$F$2:$EE$2,DM$4,'SPACELOG 11 BP'!$F32:$EE32)+SUMIF('SPACELOG 12 BP'!$F$2:$EE$2,DM$4,'SPACELOG 12 BP'!$F32:$EE32)</f>
        <v>0</v>
      </c>
      <c r="DN32" s="13">
        <f>SUMIF('reporting montigny'!$F$2:$EE$2,DN$4,'reporting montigny'!$F32:$EE32)+SUMIF('reporting boissy'!$F$2:$EE$2,DN$4,'reporting boissy'!$F32:$EE32)+SUMIF('reporting moussy'!$F$2:$EE$2,DN$4,'reporting moussy'!$F32:$EE32)+SUMIF('reporting trappes'!$F$2:$EE$2,DN$4,'reporting trappes'!$F32:$EE32)+SUMIF('SPACELOG 5 BP'!$F$2:$EE$2,DN$4,'SPACELOG 5 BP'!$F32:$EE32)+SUMIF('SPACELOG 6 BP'!$F$2:$EE$2,DN$4,'SPACELOG 6 BP'!$F32:$EE32)+SUMIF('SPACELOG 7 BP'!$F$2:$EE$2,DN$4,'SPACELOG 7 BP'!$F32:$EE32)+SUMIF('SPACELOG 8 BP'!$F$2:$EE$2,DN$4,'SPACELOG 8 BP'!$F32:$EE32)+SUMIF('SPACELOG 9 BP'!$F$2:$EE$2,DN$4,'SPACELOG 9 BP'!$F32:$EE32)+SUMIF('SPACELOG 10 BP'!$F$2:$EE$2,DN$4,'SPACELOG 10 BP'!$F32:$EE32)+SUMIF('SPACELOG 11 BP'!$F$2:$EE$2,DN$4,'SPACELOG 11 BP'!$F32:$EE32)+SUMIF('SPACELOG 12 BP'!$F$2:$EE$2,DN$4,'SPACELOG 12 BP'!$F32:$EE32)</f>
        <v>0</v>
      </c>
      <c r="DO32" s="13">
        <f>SUMIF('reporting montigny'!$F$2:$EE$2,DO$4,'reporting montigny'!$F32:$EE32)+SUMIF('reporting boissy'!$F$2:$EE$2,DO$4,'reporting boissy'!$F32:$EE32)+SUMIF('reporting moussy'!$F$2:$EE$2,DO$4,'reporting moussy'!$F32:$EE32)+SUMIF('reporting trappes'!$F$2:$EE$2,DO$4,'reporting trappes'!$F32:$EE32)+SUMIF('SPACELOG 5 BP'!$F$2:$EE$2,DO$4,'SPACELOG 5 BP'!$F32:$EE32)+SUMIF('SPACELOG 6 BP'!$F$2:$EE$2,DO$4,'SPACELOG 6 BP'!$F32:$EE32)+SUMIF('SPACELOG 7 BP'!$F$2:$EE$2,DO$4,'SPACELOG 7 BP'!$F32:$EE32)+SUMIF('SPACELOG 8 BP'!$F$2:$EE$2,DO$4,'SPACELOG 8 BP'!$F32:$EE32)+SUMIF('SPACELOG 9 BP'!$F$2:$EE$2,DO$4,'SPACELOG 9 BP'!$F32:$EE32)+SUMIF('SPACELOG 10 BP'!$F$2:$EE$2,DO$4,'SPACELOG 10 BP'!$F32:$EE32)+SUMIF('SPACELOG 11 BP'!$F$2:$EE$2,DO$4,'SPACELOG 11 BP'!$F32:$EE32)+SUMIF('SPACELOG 12 BP'!$F$2:$EE$2,DO$4,'SPACELOG 12 BP'!$F32:$EE32)</f>
        <v>0</v>
      </c>
      <c r="DP32" s="13">
        <f>SUMIF('reporting montigny'!$F$2:$EE$2,DP$4,'reporting montigny'!$F32:$EE32)+SUMIF('reporting boissy'!$F$2:$EE$2,DP$4,'reporting boissy'!$F32:$EE32)+SUMIF('reporting moussy'!$F$2:$EE$2,DP$4,'reporting moussy'!$F32:$EE32)+SUMIF('reporting trappes'!$F$2:$EE$2,DP$4,'reporting trappes'!$F32:$EE32)+SUMIF('SPACELOG 5 BP'!$F$2:$EE$2,DP$4,'SPACELOG 5 BP'!$F32:$EE32)+SUMIF('SPACELOG 6 BP'!$F$2:$EE$2,DP$4,'SPACELOG 6 BP'!$F32:$EE32)+SUMIF('SPACELOG 7 BP'!$F$2:$EE$2,DP$4,'SPACELOG 7 BP'!$F32:$EE32)+SUMIF('SPACELOG 8 BP'!$F$2:$EE$2,DP$4,'SPACELOG 8 BP'!$F32:$EE32)+SUMIF('SPACELOG 9 BP'!$F$2:$EE$2,DP$4,'SPACELOG 9 BP'!$F32:$EE32)+SUMIF('SPACELOG 10 BP'!$F$2:$EE$2,DP$4,'SPACELOG 10 BP'!$F32:$EE32)+SUMIF('SPACELOG 11 BP'!$F$2:$EE$2,DP$4,'SPACELOG 11 BP'!$F32:$EE32)+SUMIF('SPACELOG 12 BP'!$F$2:$EE$2,DP$4,'SPACELOG 12 BP'!$F32:$EE32)</f>
        <v>0</v>
      </c>
      <c r="DQ32" s="13">
        <f>SUMIF('reporting montigny'!$F$2:$EE$2,DQ$4,'reporting montigny'!$F32:$EE32)+SUMIF('reporting boissy'!$F$2:$EE$2,DQ$4,'reporting boissy'!$F32:$EE32)+SUMIF('reporting moussy'!$F$2:$EE$2,DQ$4,'reporting moussy'!$F32:$EE32)+SUMIF('reporting trappes'!$F$2:$EE$2,DQ$4,'reporting trappes'!$F32:$EE32)+SUMIF('SPACELOG 5 BP'!$F$2:$EE$2,DQ$4,'SPACELOG 5 BP'!$F32:$EE32)+SUMIF('SPACELOG 6 BP'!$F$2:$EE$2,DQ$4,'SPACELOG 6 BP'!$F32:$EE32)+SUMIF('SPACELOG 7 BP'!$F$2:$EE$2,DQ$4,'SPACELOG 7 BP'!$F32:$EE32)+SUMIF('SPACELOG 8 BP'!$F$2:$EE$2,DQ$4,'SPACELOG 8 BP'!$F32:$EE32)+SUMIF('SPACELOG 9 BP'!$F$2:$EE$2,DQ$4,'SPACELOG 9 BP'!$F32:$EE32)+SUMIF('SPACELOG 10 BP'!$F$2:$EE$2,DQ$4,'SPACELOG 10 BP'!$F32:$EE32)+SUMIF('SPACELOG 11 BP'!$F$2:$EE$2,DQ$4,'SPACELOG 11 BP'!$F32:$EE32)+SUMIF('SPACELOG 12 BP'!$F$2:$EE$2,DQ$4,'SPACELOG 12 BP'!$F32:$EE32)</f>
        <v>0</v>
      </c>
      <c r="DR32" s="14">
        <f t="shared" si="17"/>
        <v>0</v>
      </c>
    </row>
    <row r="33" spans="2:122" x14ac:dyDescent="0.2">
      <c r="E33" s="21" t="s">
        <v>84</v>
      </c>
      <c r="F33" s="13">
        <f>SUMIF('reporting montigny'!$F$2:$EE$2,F$4,'reporting montigny'!$F33:$EE33)+SUMIF('reporting boissy'!$F$2:$EE$2,F$4,'reporting boissy'!$F33:$EE33)+SUMIF('reporting moussy'!$F$2:$EE$2,F$4,'reporting moussy'!$F33:$EE33)+SUMIF('reporting trappes'!$F$2:$EE$2,F$4,'reporting trappes'!$F33:$EE33)+SUMIF('SPACELOG 5 BP'!$F$2:$EE$2,F$4,'SPACELOG 5 BP'!$F33:$EE33)+SUMIF('SPACELOG 6 BP'!$F$2:$EE$2,F$4,'SPACELOG 6 BP'!$F33:$EE33)+SUMIF('SPACELOG 7 BP'!$F$2:$EE$2,F$4,'SPACELOG 7 BP'!$F33:$EE33)+SUMIF('SPACELOG 8 BP'!$F$2:$EE$2,F$4,'SPACELOG 8 BP'!$F33:$EE33)+SUMIF('SPACELOG 9 BP'!$F$2:$EE$2,F$4,'SPACELOG 9 BP'!$F33:$EE33)+SUMIF('SPACELOG 10 BP'!$F$2:$EE$2,F$4,'SPACELOG 10 BP'!$F33:$EE33)+SUMIF('SPACELOG 11 BP'!$F$2:$EE$2,F$4,'SPACELOG 11 BP'!$F33:$EE33)+SUMIF('SPACELOG 12 BP'!$F$2:$EE$2,F$4,'SPACELOG 12 BP'!$F33:$EE33)</f>
        <v>0</v>
      </c>
      <c r="G33" s="13">
        <f>SUMIF('reporting montigny'!$F$2:$EE$2,G$4,'reporting montigny'!$F33:$EE33)+SUMIF('reporting boissy'!$F$2:$EE$2,G$4,'reporting boissy'!$F33:$EE33)+SUMIF('reporting moussy'!$F$2:$EE$2,G$4,'reporting moussy'!$F33:$EE33)+SUMIF('reporting trappes'!$F$2:$EE$2,G$4,'reporting trappes'!$F33:$EE33)+SUMIF('SPACELOG 5 BP'!$F$2:$EE$2,G$4,'SPACELOG 5 BP'!$F33:$EE33)+SUMIF('SPACELOG 6 BP'!$F$2:$EE$2,G$4,'SPACELOG 6 BP'!$F33:$EE33)+SUMIF('SPACELOG 7 BP'!$F$2:$EE$2,G$4,'SPACELOG 7 BP'!$F33:$EE33)+SUMIF('SPACELOG 8 BP'!$F$2:$EE$2,G$4,'SPACELOG 8 BP'!$F33:$EE33)+SUMIF('SPACELOG 9 BP'!$F$2:$EE$2,G$4,'SPACELOG 9 BP'!$F33:$EE33)+SUMIF('SPACELOG 10 BP'!$F$2:$EE$2,G$4,'SPACELOG 10 BP'!$F33:$EE33)+SUMIF('SPACELOG 11 BP'!$F$2:$EE$2,G$4,'SPACELOG 11 BP'!$F33:$EE33)+SUMIF('SPACELOG 12 BP'!$F$2:$EE$2,G$4,'SPACELOG 12 BP'!$F33:$EE33)</f>
        <v>0</v>
      </c>
      <c r="H33" s="13">
        <f>SUMIF('reporting montigny'!$F$2:$EE$2,H$4,'reporting montigny'!$F33:$EE33)+SUMIF('reporting boissy'!$F$2:$EE$2,H$4,'reporting boissy'!$F33:$EE33)+SUMIF('reporting moussy'!$F$2:$EE$2,H$4,'reporting moussy'!$F33:$EE33)+SUMIF('reporting trappes'!$F$2:$EE$2,H$4,'reporting trappes'!$F33:$EE33)+SUMIF('SPACELOG 5 BP'!$F$2:$EE$2,H$4,'SPACELOG 5 BP'!$F33:$EE33)+SUMIF('SPACELOG 6 BP'!$F$2:$EE$2,H$4,'SPACELOG 6 BP'!$F33:$EE33)+SUMIF('SPACELOG 7 BP'!$F$2:$EE$2,H$4,'SPACELOG 7 BP'!$F33:$EE33)+SUMIF('SPACELOG 8 BP'!$F$2:$EE$2,H$4,'SPACELOG 8 BP'!$F33:$EE33)+SUMIF('SPACELOG 9 BP'!$F$2:$EE$2,H$4,'SPACELOG 9 BP'!$F33:$EE33)+SUMIF('SPACELOG 10 BP'!$F$2:$EE$2,H$4,'SPACELOG 10 BP'!$F33:$EE33)+SUMIF('SPACELOG 11 BP'!$F$2:$EE$2,H$4,'SPACELOG 11 BP'!$F33:$EE33)+SUMIF('SPACELOG 12 BP'!$F$2:$EE$2,H$4,'SPACELOG 12 BP'!$F33:$EE33)</f>
        <v>0</v>
      </c>
      <c r="I33" s="13">
        <f>SUMIF('reporting montigny'!$F$2:$EE$2,I$4,'reporting montigny'!$F33:$EE33)+SUMIF('reporting boissy'!$F$2:$EE$2,I$4,'reporting boissy'!$F33:$EE33)+SUMIF('reporting moussy'!$F$2:$EE$2,I$4,'reporting moussy'!$F33:$EE33)+SUMIF('reporting trappes'!$F$2:$EE$2,I$4,'reporting trappes'!$F33:$EE33)+SUMIF('SPACELOG 5 BP'!$F$2:$EE$2,I$4,'SPACELOG 5 BP'!$F33:$EE33)+SUMIF('SPACELOG 6 BP'!$F$2:$EE$2,I$4,'SPACELOG 6 BP'!$F33:$EE33)+SUMIF('SPACELOG 7 BP'!$F$2:$EE$2,I$4,'SPACELOG 7 BP'!$F33:$EE33)+SUMIF('SPACELOG 8 BP'!$F$2:$EE$2,I$4,'SPACELOG 8 BP'!$F33:$EE33)+SUMIF('SPACELOG 9 BP'!$F$2:$EE$2,I$4,'SPACELOG 9 BP'!$F33:$EE33)+SUMIF('SPACELOG 10 BP'!$F$2:$EE$2,I$4,'SPACELOG 10 BP'!$F33:$EE33)+SUMIF('SPACELOG 11 BP'!$F$2:$EE$2,I$4,'SPACELOG 11 BP'!$F33:$EE33)+SUMIF('SPACELOG 12 BP'!$F$2:$EE$2,I$4,'SPACELOG 12 BP'!$F33:$EE33)</f>
        <v>0</v>
      </c>
      <c r="J33" s="13">
        <f>SUMIF('reporting montigny'!$F$2:$EE$2,J$4,'reporting montigny'!$F33:$EE33)+SUMIF('reporting boissy'!$F$2:$EE$2,J$4,'reporting boissy'!$F33:$EE33)+SUMIF('reporting moussy'!$F$2:$EE$2,J$4,'reporting moussy'!$F33:$EE33)+SUMIF('reporting trappes'!$F$2:$EE$2,J$4,'reporting trappes'!$F33:$EE33)+SUMIF('SPACELOG 5 BP'!$F$2:$EE$2,J$4,'SPACELOG 5 BP'!$F33:$EE33)+SUMIF('SPACELOG 6 BP'!$F$2:$EE$2,J$4,'SPACELOG 6 BP'!$F33:$EE33)+SUMIF('SPACELOG 7 BP'!$F$2:$EE$2,J$4,'SPACELOG 7 BP'!$F33:$EE33)+SUMIF('SPACELOG 8 BP'!$F$2:$EE$2,J$4,'SPACELOG 8 BP'!$F33:$EE33)+SUMIF('SPACELOG 9 BP'!$F$2:$EE$2,J$4,'SPACELOG 9 BP'!$F33:$EE33)+SUMIF('SPACELOG 10 BP'!$F$2:$EE$2,J$4,'SPACELOG 10 BP'!$F33:$EE33)+SUMIF('SPACELOG 11 BP'!$F$2:$EE$2,J$4,'SPACELOG 11 BP'!$F33:$EE33)+SUMIF('SPACELOG 12 BP'!$F$2:$EE$2,J$4,'SPACELOG 12 BP'!$F33:$EE33)</f>
        <v>0</v>
      </c>
      <c r="K33" s="13">
        <f>SUMIF('reporting montigny'!$F$2:$EE$2,K$4,'reporting montigny'!$F33:$EE33)+SUMIF('reporting boissy'!$F$2:$EE$2,K$4,'reporting boissy'!$F33:$EE33)+SUMIF('reporting moussy'!$F$2:$EE$2,K$4,'reporting moussy'!$F33:$EE33)+SUMIF('reporting trappes'!$F$2:$EE$2,K$4,'reporting trappes'!$F33:$EE33)+SUMIF('SPACELOG 5 BP'!$F$2:$EE$2,K$4,'SPACELOG 5 BP'!$F33:$EE33)+SUMIF('SPACELOG 6 BP'!$F$2:$EE$2,K$4,'SPACELOG 6 BP'!$F33:$EE33)+SUMIF('SPACELOG 7 BP'!$F$2:$EE$2,K$4,'SPACELOG 7 BP'!$F33:$EE33)+SUMIF('SPACELOG 8 BP'!$F$2:$EE$2,K$4,'SPACELOG 8 BP'!$F33:$EE33)+SUMIF('SPACELOG 9 BP'!$F$2:$EE$2,K$4,'SPACELOG 9 BP'!$F33:$EE33)+SUMIF('SPACELOG 10 BP'!$F$2:$EE$2,K$4,'SPACELOG 10 BP'!$F33:$EE33)+SUMIF('SPACELOG 11 BP'!$F$2:$EE$2,K$4,'SPACELOG 11 BP'!$F33:$EE33)+SUMIF('SPACELOG 12 BP'!$F$2:$EE$2,K$4,'SPACELOG 12 BP'!$F33:$EE33)</f>
        <v>0</v>
      </c>
      <c r="L33" s="13">
        <f>SUMIF('reporting montigny'!$F$2:$EE$2,L$4,'reporting montigny'!$F33:$EE33)+SUMIF('reporting boissy'!$F$2:$EE$2,L$4,'reporting boissy'!$F33:$EE33)+SUMIF('reporting moussy'!$F$2:$EE$2,L$4,'reporting moussy'!$F33:$EE33)+SUMIF('reporting trappes'!$F$2:$EE$2,L$4,'reporting trappes'!$F33:$EE33)+SUMIF('SPACELOG 5 BP'!$F$2:$EE$2,L$4,'SPACELOG 5 BP'!$F33:$EE33)+SUMIF('SPACELOG 6 BP'!$F$2:$EE$2,L$4,'SPACELOG 6 BP'!$F33:$EE33)+SUMIF('SPACELOG 7 BP'!$F$2:$EE$2,L$4,'SPACELOG 7 BP'!$F33:$EE33)+SUMIF('SPACELOG 8 BP'!$F$2:$EE$2,L$4,'SPACELOG 8 BP'!$F33:$EE33)+SUMIF('SPACELOG 9 BP'!$F$2:$EE$2,L$4,'SPACELOG 9 BP'!$F33:$EE33)+SUMIF('SPACELOG 10 BP'!$F$2:$EE$2,L$4,'SPACELOG 10 BP'!$F33:$EE33)+SUMIF('SPACELOG 11 BP'!$F$2:$EE$2,L$4,'SPACELOG 11 BP'!$F33:$EE33)+SUMIF('SPACELOG 12 BP'!$F$2:$EE$2,L$4,'SPACELOG 12 BP'!$F33:$EE33)</f>
        <v>0</v>
      </c>
      <c r="M33" s="13">
        <f>SUMIF('reporting montigny'!$F$2:$EE$2,M$4,'reporting montigny'!$F33:$EE33)+SUMIF('reporting boissy'!$F$2:$EE$2,M$4,'reporting boissy'!$F33:$EE33)+SUMIF('reporting moussy'!$F$2:$EE$2,M$4,'reporting moussy'!$F33:$EE33)+SUMIF('reporting trappes'!$F$2:$EE$2,M$4,'reporting trappes'!$F33:$EE33)+SUMIF('SPACELOG 5 BP'!$F$2:$EE$2,M$4,'SPACELOG 5 BP'!$F33:$EE33)+SUMIF('SPACELOG 6 BP'!$F$2:$EE$2,M$4,'SPACELOG 6 BP'!$F33:$EE33)+SUMIF('SPACELOG 7 BP'!$F$2:$EE$2,M$4,'SPACELOG 7 BP'!$F33:$EE33)+SUMIF('SPACELOG 8 BP'!$F$2:$EE$2,M$4,'SPACELOG 8 BP'!$F33:$EE33)+SUMIF('SPACELOG 9 BP'!$F$2:$EE$2,M$4,'SPACELOG 9 BP'!$F33:$EE33)+SUMIF('SPACELOG 10 BP'!$F$2:$EE$2,M$4,'SPACELOG 10 BP'!$F33:$EE33)+SUMIF('SPACELOG 11 BP'!$F$2:$EE$2,M$4,'SPACELOG 11 BP'!$F33:$EE33)+SUMIF('SPACELOG 12 BP'!$F$2:$EE$2,M$4,'SPACELOG 12 BP'!$F33:$EE33)</f>
        <v>0</v>
      </c>
      <c r="N33" s="13">
        <f>SUMIF('reporting montigny'!$F$2:$EE$2,N$4,'reporting montigny'!$F33:$EE33)+SUMIF('reporting boissy'!$F$2:$EE$2,N$4,'reporting boissy'!$F33:$EE33)+SUMIF('reporting moussy'!$F$2:$EE$2,N$4,'reporting moussy'!$F33:$EE33)+SUMIF('reporting trappes'!$F$2:$EE$2,N$4,'reporting trappes'!$F33:$EE33)+SUMIF('SPACELOG 5 BP'!$F$2:$EE$2,N$4,'SPACELOG 5 BP'!$F33:$EE33)+SUMIF('SPACELOG 6 BP'!$F$2:$EE$2,N$4,'SPACELOG 6 BP'!$F33:$EE33)+SUMIF('SPACELOG 7 BP'!$F$2:$EE$2,N$4,'SPACELOG 7 BP'!$F33:$EE33)+SUMIF('SPACELOG 8 BP'!$F$2:$EE$2,N$4,'SPACELOG 8 BP'!$F33:$EE33)+SUMIF('SPACELOG 9 BP'!$F$2:$EE$2,N$4,'SPACELOG 9 BP'!$F33:$EE33)+SUMIF('SPACELOG 10 BP'!$F$2:$EE$2,N$4,'SPACELOG 10 BP'!$F33:$EE33)+SUMIF('SPACELOG 11 BP'!$F$2:$EE$2,N$4,'SPACELOG 11 BP'!$F33:$EE33)+SUMIF('SPACELOG 12 BP'!$F$2:$EE$2,N$4,'SPACELOG 12 BP'!$F33:$EE33)</f>
        <v>0</v>
      </c>
      <c r="O33" s="13">
        <f>SUMIF('reporting montigny'!$F$2:$EE$2,O$4,'reporting montigny'!$F33:$EE33)+SUMIF('reporting boissy'!$F$2:$EE$2,O$4,'reporting boissy'!$F33:$EE33)+SUMIF('reporting moussy'!$F$2:$EE$2,O$4,'reporting moussy'!$F33:$EE33)+SUMIF('reporting trappes'!$F$2:$EE$2,O$4,'reporting trappes'!$F33:$EE33)+SUMIF('SPACELOG 5 BP'!$F$2:$EE$2,O$4,'SPACELOG 5 BP'!$F33:$EE33)+SUMIF('SPACELOG 6 BP'!$F$2:$EE$2,O$4,'SPACELOG 6 BP'!$F33:$EE33)+SUMIF('SPACELOG 7 BP'!$F$2:$EE$2,O$4,'SPACELOG 7 BP'!$F33:$EE33)+SUMIF('SPACELOG 8 BP'!$F$2:$EE$2,O$4,'SPACELOG 8 BP'!$F33:$EE33)+SUMIF('SPACELOG 9 BP'!$F$2:$EE$2,O$4,'SPACELOG 9 BP'!$F33:$EE33)+SUMIF('SPACELOG 10 BP'!$F$2:$EE$2,O$4,'SPACELOG 10 BP'!$F33:$EE33)+SUMIF('SPACELOG 11 BP'!$F$2:$EE$2,O$4,'SPACELOG 11 BP'!$F33:$EE33)+SUMIF('SPACELOG 12 BP'!$F$2:$EE$2,O$4,'SPACELOG 12 BP'!$F33:$EE33)</f>
        <v>0</v>
      </c>
      <c r="P33" s="13">
        <f>SUMIF('reporting montigny'!$F$2:$EE$2,P$4,'reporting montigny'!$F33:$EE33)+SUMIF('reporting boissy'!$F$2:$EE$2,P$4,'reporting boissy'!$F33:$EE33)+SUMIF('reporting moussy'!$F$2:$EE$2,P$4,'reporting moussy'!$F33:$EE33)+SUMIF('reporting trappes'!$F$2:$EE$2,P$4,'reporting trappes'!$F33:$EE33)+SUMIF('SPACELOG 5 BP'!$F$2:$EE$2,P$4,'SPACELOG 5 BP'!$F33:$EE33)+SUMIF('SPACELOG 6 BP'!$F$2:$EE$2,P$4,'SPACELOG 6 BP'!$F33:$EE33)+SUMIF('SPACELOG 7 BP'!$F$2:$EE$2,P$4,'SPACELOG 7 BP'!$F33:$EE33)+SUMIF('SPACELOG 8 BP'!$F$2:$EE$2,P$4,'SPACELOG 8 BP'!$F33:$EE33)+SUMIF('SPACELOG 9 BP'!$F$2:$EE$2,P$4,'SPACELOG 9 BP'!$F33:$EE33)+SUMIF('SPACELOG 10 BP'!$F$2:$EE$2,P$4,'SPACELOG 10 BP'!$F33:$EE33)+SUMIF('SPACELOG 11 BP'!$F$2:$EE$2,P$4,'SPACELOG 11 BP'!$F33:$EE33)+SUMIF('SPACELOG 12 BP'!$F$2:$EE$2,P$4,'SPACELOG 12 BP'!$F33:$EE33)</f>
        <v>0</v>
      </c>
      <c r="Q33" s="13">
        <f>SUMIF('reporting montigny'!$F$2:$EE$2,Q$4,'reporting montigny'!$F33:$EE33)+SUMIF('reporting boissy'!$F$2:$EE$2,Q$4,'reporting boissy'!$F33:$EE33)+SUMIF('reporting moussy'!$F$2:$EE$2,Q$4,'reporting moussy'!$F33:$EE33)+SUMIF('reporting trappes'!$F$2:$EE$2,Q$4,'reporting trappes'!$F33:$EE33)+SUMIF('SPACELOG 5 BP'!$F$2:$EE$2,Q$4,'SPACELOG 5 BP'!$F33:$EE33)+SUMIF('SPACELOG 6 BP'!$F$2:$EE$2,Q$4,'SPACELOG 6 BP'!$F33:$EE33)+SUMIF('SPACELOG 7 BP'!$F$2:$EE$2,Q$4,'SPACELOG 7 BP'!$F33:$EE33)+SUMIF('SPACELOG 8 BP'!$F$2:$EE$2,Q$4,'SPACELOG 8 BP'!$F33:$EE33)+SUMIF('SPACELOG 9 BP'!$F$2:$EE$2,Q$4,'SPACELOG 9 BP'!$F33:$EE33)+SUMIF('SPACELOG 10 BP'!$F$2:$EE$2,Q$4,'SPACELOG 10 BP'!$F33:$EE33)+SUMIF('SPACELOG 11 BP'!$F$2:$EE$2,Q$4,'SPACELOG 11 BP'!$F33:$EE33)+SUMIF('SPACELOG 12 BP'!$F$2:$EE$2,Q$4,'SPACELOG 12 BP'!$F33:$EE33)</f>
        <v>1800</v>
      </c>
      <c r="R33" s="14">
        <f t="shared" si="9"/>
        <v>1800</v>
      </c>
      <c r="S33" s="13">
        <f>SUMIF('reporting montigny'!$F$2:$EE$2,S$4,'reporting montigny'!$F33:$EE33)+SUMIF('reporting boissy'!$F$2:$EE$2,S$4,'reporting boissy'!$F33:$EE33)+SUMIF('reporting moussy'!$F$2:$EE$2,S$4,'reporting moussy'!$F33:$EE33)+SUMIF('reporting trappes'!$F$2:$EE$2,S$4,'reporting trappes'!$F33:$EE33)+SUMIF('SPACELOG 5 BP'!$F$2:$EE$2,S$4,'SPACELOG 5 BP'!$F33:$EE33)+SUMIF('SPACELOG 6 BP'!$F$2:$EE$2,S$4,'SPACELOG 6 BP'!$F33:$EE33)+SUMIF('SPACELOG 7 BP'!$F$2:$EE$2,S$4,'SPACELOG 7 BP'!$F33:$EE33)+SUMIF('SPACELOG 8 BP'!$F$2:$EE$2,S$4,'SPACELOG 8 BP'!$F33:$EE33)+SUMIF('SPACELOG 9 BP'!$F$2:$EE$2,S$4,'SPACELOG 9 BP'!$F33:$EE33)+SUMIF('SPACELOG 10 BP'!$F$2:$EE$2,S$4,'SPACELOG 10 BP'!$F33:$EE33)+SUMIF('SPACELOG 11 BP'!$F$2:$EE$2,S$4,'SPACELOG 11 BP'!$F33:$EE33)+SUMIF('SPACELOG 12 BP'!$F$2:$EE$2,S$4,'SPACELOG 12 BP'!$F33:$EE33)</f>
        <v>2040</v>
      </c>
      <c r="T33" s="13">
        <f>SUMIF('reporting montigny'!$F$2:$EE$2,T$4,'reporting montigny'!$F33:$EE33)+SUMIF('reporting boissy'!$F$2:$EE$2,T$4,'reporting boissy'!$F33:$EE33)+SUMIF('reporting moussy'!$F$2:$EE$2,T$4,'reporting moussy'!$F33:$EE33)+SUMIF('reporting trappes'!$F$2:$EE$2,T$4,'reporting trappes'!$F33:$EE33)+SUMIF('SPACELOG 5 BP'!$F$2:$EE$2,T$4,'SPACELOG 5 BP'!$F33:$EE33)+SUMIF('SPACELOG 6 BP'!$F$2:$EE$2,T$4,'SPACELOG 6 BP'!$F33:$EE33)+SUMIF('SPACELOG 7 BP'!$F$2:$EE$2,T$4,'SPACELOG 7 BP'!$F33:$EE33)+SUMIF('SPACELOG 8 BP'!$F$2:$EE$2,T$4,'SPACELOG 8 BP'!$F33:$EE33)+SUMIF('SPACELOG 9 BP'!$F$2:$EE$2,T$4,'SPACELOG 9 BP'!$F33:$EE33)+SUMIF('SPACELOG 10 BP'!$F$2:$EE$2,T$4,'SPACELOG 10 BP'!$F33:$EE33)+SUMIF('SPACELOG 11 BP'!$F$2:$EE$2,T$4,'SPACELOG 11 BP'!$F33:$EE33)+SUMIF('SPACELOG 12 BP'!$F$2:$EE$2,T$4,'SPACELOG 12 BP'!$F33:$EE33)</f>
        <v>2035</v>
      </c>
      <c r="U33" s="13">
        <f>SUMIF('reporting montigny'!$F$2:$EE$2,U$4,'reporting montigny'!$F33:$EE33)+SUMIF('reporting boissy'!$F$2:$EE$2,U$4,'reporting boissy'!$F33:$EE33)+SUMIF('reporting moussy'!$F$2:$EE$2,U$4,'reporting moussy'!$F33:$EE33)+SUMIF('reporting trappes'!$F$2:$EE$2,U$4,'reporting trappes'!$F33:$EE33)+SUMIF('SPACELOG 5 BP'!$F$2:$EE$2,U$4,'SPACELOG 5 BP'!$F33:$EE33)+SUMIF('SPACELOG 6 BP'!$F$2:$EE$2,U$4,'SPACELOG 6 BP'!$F33:$EE33)+SUMIF('SPACELOG 7 BP'!$F$2:$EE$2,U$4,'SPACELOG 7 BP'!$F33:$EE33)+SUMIF('SPACELOG 8 BP'!$F$2:$EE$2,U$4,'SPACELOG 8 BP'!$F33:$EE33)+SUMIF('SPACELOG 9 BP'!$F$2:$EE$2,U$4,'SPACELOG 9 BP'!$F33:$EE33)+SUMIF('SPACELOG 10 BP'!$F$2:$EE$2,U$4,'SPACELOG 10 BP'!$F33:$EE33)+SUMIF('SPACELOG 11 BP'!$F$2:$EE$2,U$4,'SPACELOG 11 BP'!$F33:$EE33)+SUMIF('SPACELOG 12 BP'!$F$2:$EE$2,U$4,'SPACELOG 12 BP'!$F33:$EE33)</f>
        <v>0</v>
      </c>
      <c r="V33" s="13">
        <f>SUMIF('reporting montigny'!$F$2:$EE$2,V$4,'reporting montigny'!$F33:$EE33)+SUMIF('reporting boissy'!$F$2:$EE$2,V$4,'reporting boissy'!$F33:$EE33)+SUMIF('reporting moussy'!$F$2:$EE$2,V$4,'reporting moussy'!$F33:$EE33)+SUMIF('reporting trappes'!$F$2:$EE$2,V$4,'reporting trappes'!$F33:$EE33)+SUMIF('SPACELOG 5 BP'!$F$2:$EE$2,V$4,'SPACELOG 5 BP'!$F33:$EE33)+SUMIF('SPACELOG 6 BP'!$F$2:$EE$2,V$4,'SPACELOG 6 BP'!$F33:$EE33)+SUMIF('SPACELOG 7 BP'!$F$2:$EE$2,V$4,'SPACELOG 7 BP'!$F33:$EE33)+SUMIF('SPACELOG 8 BP'!$F$2:$EE$2,V$4,'SPACELOG 8 BP'!$F33:$EE33)+SUMIF('SPACELOG 9 BP'!$F$2:$EE$2,V$4,'SPACELOG 9 BP'!$F33:$EE33)+SUMIF('SPACELOG 10 BP'!$F$2:$EE$2,V$4,'SPACELOG 10 BP'!$F33:$EE33)+SUMIF('SPACELOG 11 BP'!$F$2:$EE$2,V$4,'SPACELOG 11 BP'!$F33:$EE33)+SUMIF('SPACELOG 12 BP'!$F$2:$EE$2,V$4,'SPACELOG 12 BP'!$F33:$EE33)</f>
        <v>0</v>
      </c>
      <c r="W33" s="13">
        <f>SUMIF('reporting montigny'!$F$2:$EE$2,W$4,'reporting montigny'!$F33:$EE33)+SUMIF('reporting boissy'!$F$2:$EE$2,W$4,'reporting boissy'!$F33:$EE33)+SUMIF('reporting moussy'!$F$2:$EE$2,W$4,'reporting moussy'!$F33:$EE33)+SUMIF('reporting trappes'!$F$2:$EE$2,W$4,'reporting trappes'!$F33:$EE33)+SUMIF('SPACELOG 5 BP'!$F$2:$EE$2,W$4,'SPACELOG 5 BP'!$F33:$EE33)+SUMIF('SPACELOG 6 BP'!$F$2:$EE$2,W$4,'SPACELOG 6 BP'!$F33:$EE33)+SUMIF('SPACELOG 7 BP'!$F$2:$EE$2,W$4,'SPACELOG 7 BP'!$F33:$EE33)+SUMIF('SPACELOG 8 BP'!$F$2:$EE$2,W$4,'SPACELOG 8 BP'!$F33:$EE33)+SUMIF('SPACELOG 9 BP'!$F$2:$EE$2,W$4,'SPACELOG 9 BP'!$F33:$EE33)+SUMIF('SPACELOG 10 BP'!$F$2:$EE$2,W$4,'SPACELOG 10 BP'!$F33:$EE33)+SUMIF('SPACELOG 11 BP'!$F$2:$EE$2,W$4,'SPACELOG 11 BP'!$F33:$EE33)+SUMIF('SPACELOG 12 BP'!$F$2:$EE$2,W$4,'SPACELOG 12 BP'!$F33:$EE33)</f>
        <v>0</v>
      </c>
      <c r="X33" s="13">
        <f>SUMIF('reporting montigny'!$F$2:$EE$2,X$4,'reporting montigny'!$F33:$EE33)+SUMIF('reporting boissy'!$F$2:$EE$2,X$4,'reporting boissy'!$F33:$EE33)+SUMIF('reporting moussy'!$F$2:$EE$2,X$4,'reporting moussy'!$F33:$EE33)+SUMIF('reporting trappes'!$F$2:$EE$2,X$4,'reporting trappes'!$F33:$EE33)+SUMIF('SPACELOG 5 BP'!$F$2:$EE$2,X$4,'SPACELOG 5 BP'!$F33:$EE33)+SUMIF('SPACELOG 6 BP'!$F$2:$EE$2,X$4,'SPACELOG 6 BP'!$F33:$EE33)+SUMIF('SPACELOG 7 BP'!$F$2:$EE$2,X$4,'SPACELOG 7 BP'!$F33:$EE33)+SUMIF('SPACELOG 8 BP'!$F$2:$EE$2,X$4,'SPACELOG 8 BP'!$F33:$EE33)+SUMIF('SPACELOG 9 BP'!$F$2:$EE$2,X$4,'SPACELOG 9 BP'!$F33:$EE33)+SUMIF('SPACELOG 10 BP'!$F$2:$EE$2,X$4,'SPACELOG 10 BP'!$F33:$EE33)+SUMIF('SPACELOG 11 BP'!$F$2:$EE$2,X$4,'SPACELOG 11 BP'!$F33:$EE33)+SUMIF('SPACELOG 12 BP'!$F$2:$EE$2,X$4,'SPACELOG 12 BP'!$F33:$EE33)</f>
        <v>0</v>
      </c>
      <c r="Y33" s="13">
        <f>SUMIF('reporting montigny'!$F$2:$EE$2,Y$4,'reporting montigny'!$F33:$EE33)+SUMIF('reporting boissy'!$F$2:$EE$2,Y$4,'reporting boissy'!$F33:$EE33)+SUMIF('reporting moussy'!$F$2:$EE$2,Y$4,'reporting moussy'!$F33:$EE33)+SUMIF('reporting trappes'!$F$2:$EE$2,Y$4,'reporting trappes'!$F33:$EE33)+SUMIF('SPACELOG 5 BP'!$F$2:$EE$2,Y$4,'SPACELOG 5 BP'!$F33:$EE33)+SUMIF('SPACELOG 6 BP'!$F$2:$EE$2,Y$4,'SPACELOG 6 BP'!$F33:$EE33)+SUMIF('SPACELOG 7 BP'!$F$2:$EE$2,Y$4,'SPACELOG 7 BP'!$F33:$EE33)+SUMIF('SPACELOG 8 BP'!$F$2:$EE$2,Y$4,'SPACELOG 8 BP'!$F33:$EE33)+SUMIF('SPACELOG 9 BP'!$F$2:$EE$2,Y$4,'SPACELOG 9 BP'!$F33:$EE33)+SUMIF('SPACELOG 10 BP'!$F$2:$EE$2,Y$4,'SPACELOG 10 BP'!$F33:$EE33)+SUMIF('SPACELOG 11 BP'!$F$2:$EE$2,Y$4,'SPACELOG 11 BP'!$F33:$EE33)+SUMIF('SPACELOG 12 BP'!$F$2:$EE$2,Y$4,'SPACELOG 12 BP'!$F33:$EE33)</f>
        <v>0</v>
      </c>
      <c r="Z33" s="13">
        <f>SUMIF('reporting montigny'!$F$2:$EE$2,Z$4,'reporting montigny'!$F33:$EE33)+SUMIF('reporting boissy'!$F$2:$EE$2,Z$4,'reporting boissy'!$F33:$EE33)+SUMIF('reporting moussy'!$F$2:$EE$2,Z$4,'reporting moussy'!$F33:$EE33)+SUMIF('reporting trappes'!$F$2:$EE$2,Z$4,'reporting trappes'!$F33:$EE33)+SUMIF('SPACELOG 5 BP'!$F$2:$EE$2,Z$4,'SPACELOG 5 BP'!$F33:$EE33)+SUMIF('SPACELOG 6 BP'!$F$2:$EE$2,Z$4,'SPACELOG 6 BP'!$F33:$EE33)+SUMIF('SPACELOG 7 BP'!$F$2:$EE$2,Z$4,'SPACELOG 7 BP'!$F33:$EE33)+SUMIF('SPACELOG 8 BP'!$F$2:$EE$2,Z$4,'SPACELOG 8 BP'!$F33:$EE33)+SUMIF('SPACELOG 9 BP'!$F$2:$EE$2,Z$4,'SPACELOG 9 BP'!$F33:$EE33)+SUMIF('SPACELOG 10 BP'!$F$2:$EE$2,Z$4,'SPACELOG 10 BP'!$F33:$EE33)+SUMIF('SPACELOG 11 BP'!$F$2:$EE$2,Z$4,'SPACELOG 11 BP'!$F33:$EE33)+SUMIF('SPACELOG 12 BP'!$F$2:$EE$2,Z$4,'SPACELOG 12 BP'!$F33:$EE33)</f>
        <v>0</v>
      </c>
      <c r="AA33" s="13">
        <f>SUMIF('reporting montigny'!$F$2:$EE$2,AA$4,'reporting montigny'!$F33:$EE33)+SUMIF('reporting boissy'!$F$2:$EE$2,AA$4,'reporting boissy'!$F33:$EE33)+SUMIF('reporting moussy'!$F$2:$EE$2,AA$4,'reporting moussy'!$F33:$EE33)+SUMIF('reporting trappes'!$F$2:$EE$2,AA$4,'reporting trappes'!$F33:$EE33)+SUMIF('SPACELOG 5 BP'!$F$2:$EE$2,AA$4,'SPACELOG 5 BP'!$F33:$EE33)+SUMIF('SPACELOG 6 BP'!$F$2:$EE$2,AA$4,'SPACELOG 6 BP'!$F33:$EE33)+SUMIF('SPACELOG 7 BP'!$F$2:$EE$2,AA$4,'SPACELOG 7 BP'!$F33:$EE33)+SUMIF('SPACELOG 8 BP'!$F$2:$EE$2,AA$4,'SPACELOG 8 BP'!$F33:$EE33)+SUMIF('SPACELOG 9 BP'!$F$2:$EE$2,AA$4,'SPACELOG 9 BP'!$F33:$EE33)+SUMIF('SPACELOG 10 BP'!$F$2:$EE$2,AA$4,'SPACELOG 10 BP'!$F33:$EE33)+SUMIF('SPACELOG 11 BP'!$F$2:$EE$2,AA$4,'SPACELOG 11 BP'!$F33:$EE33)+SUMIF('SPACELOG 12 BP'!$F$2:$EE$2,AA$4,'SPACELOG 12 BP'!$F33:$EE33)</f>
        <v>0</v>
      </c>
      <c r="AB33" s="13">
        <f>SUMIF('reporting montigny'!$F$2:$EE$2,AB$4,'reporting montigny'!$F33:$EE33)+SUMIF('reporting boissy'!$F$2:$EE$2,AB$4,'reporting boissy'!$F33:$EE33)+SUMIF('reporting moussy'!$F$2:$EE$2,AB$4,'reporting moussy'!$F33:$EE33)+SUMIF('reporting trappes'!$F$2:$EE$2,AB$4,'reporting trappes'!$F33:$EE33)+SUMIF('SPACELOG 5 BP'!$F$2:$EE$2,AB$4,'SPACELOG 5 BP'!$F33:$EE33)+SUMIF('SPACELOG 6 BP'!$F$2:$EE$2,AB$4,'SPACELOG 6 BP'!$F33:$EE33)+SUMIF('SPACELOG 7 BP'!$F$2:$EE$2,AB$4,'SPACELOG 7 BP'!$F33:$EE33)+SUMIF('SPACELOG 8 BP'!$F$2:$EE$2,AB$4,'SPACELOG 8 BP'!$F33:$EE33)+SUMIF('SPACELOG 9 BP'!$F$2:$EE$2,AB$4,'SPACELOG 9 BP'!$F33:$EE33)+SUMIF('SPACELOG 10 BP'!$F$2:$EE$2,AB$4,'SPACELOG 10 BP'!$F33:$EE33)+SUMIF('SPACELOG 11 BP'!$F$2:$EE$2,AB$4,'SPACELOG 11 BP'!$F33:$EE33)+SUMIF('SPACELOG 12 BP'!$F$2:$EE$2,AB$4,'SPACELOG 12 BP'!$F33:$EE33)</f>
        <v>0</v>
      </c>
      <c r="AC33" s="13">
        <f>SUMIF('reporting montigny'!$F$2:$EE$2,AC$4,'reporting montigny'!$F33:$EE33)+SUMIF('reporting boissy'!$F$2:$EE$2,AC$4,'reporting boissy'!$F33:$EE33)+SUMIF('reporting moussy'!$F$2:$EE$2,AC$4,'reporting moussy'!$F33:$EE33)+SUMIF('reporting trappes'!$F$2:$EE$2,AC$4,'reporting trappes'!$F33:$EE33)+SUMIF('SPACELOG 5 BP'!$F$2:$EE$2,AC$4,'SPACELOG 5 BP'!$F33:$EE33)+SUMIF('SPACELOG 6 BP'!$F$2:$EE$2,AC$4,'SPACELOG 6 BP'!$F33:$EE33)+SUMIF('SPACELOG 7 BP'!$F$2:$EE$2,AC$4,'SPACELOG 7 BP'!$F33:$EE33)+SUMIF('SPACELOG 8 BP'!$F$2:$EE$2,AC$4,'SPACELOG 8 BP'!$F33:$EE33)+SUMIF('SPACELOG 9 BP'!$F$2:$EE$2,AC$4,'SPACELOG 9 BP'!$F33:$EE33)+SUMIF('SPACELOG 10 BP'!$F$2:$EE$2,AC$4,'SPACELOG 10 BP'!$F33:$EE33)+SUMIF('SPACELOG 11 BP'!$F$2:$EE$2,AC$4,'SPACELOG 11 BP'!$F33:$EE33)+SUMIF('SPACELOG 12 BP'!$F$2:$EE$2,AC$4,'SPACELOG 12 BP'!$F33:$EE33)</f>
        <v>0</v>
      </c>
      <c r="AD33" s="13">
        <f>SUMIF('reporting montigny'!$F$2:$EE$2,AD$4,'reporting montigny'!$F33:$EE33)+SUMIF('reporting boissy'!$F$2:$EE$2,AD$4,'reporting boissy'!$F33:$EE33)+SUMIF('reporting moussy'!$F$2:$EE$2,AD$4,'reporting moussy'!$F33:$EE33)+SUMIF('reporting trappes'!$F$2:$EE$2,AD$4,'reporting trappes'!$F33:$EE33)+SUMIF('SPACELOG 5 BP'!$F$2:$EE$2,AD$4,'SPACELOG 5 BP'!$F33:$EE33)+SUMIF('SPACELOG 6 BP'!$F$2:$EE$2,AD$4,'SPACELOG 6 BP'!$F33:$EE33)+SUMIF('SPACELOG 7 BP'!$F$2:$EE$2,AD$4,'SPACELOG 7 BP'!$F33:$EE33)+SUMIF('SPACELOG 8 BP'!$F$2:$EE$2,AD$4,'SPACELOG 8 BP'!$F33:$EE33)+SUMIF('SPACELOG 9 BP'!$F$2:$EE$2,AD$4,'SPACELOG 9 BP'!$F33:$EE33)+SUMIF('SPACELOG 10 BP'!$F$2:$EE$2,AD$4,'SPACELOG 10 BP'!$F33:$EE33)+SUMIF('SPACELOG 11 BP'!$F$2:$EE$2,AD$4,'SPACELOG 11 BP'!$F33:$EE33)+SUMIF('SPACELOG 12 BP'!$F$2:$EE$2,AD$4,'SPACELOG 12 BP'!$F33:$EE33)</f>
        <v>0</v>
      </c>
      <c r="AE33" s="14">
        <f t="shared" si="10"/>
        <v>4075</v>
      </c>
      <c r="AF33" s="13">
        <f>SUMIF('reporting montigny'!$F$2:$EE$2,AF$4,'reporting montigny'!$F33:$EE33)+SUMIF('reporting boissy'!$F$2:$EE$2,AF$4,'reporting boissy'!$F33:$EE33)+SUMIF('reporting moussy'!$F$2:$EE$2,AF$4,'reporting moussy'!$F33:$EE33)+SUMIF('reporting trappes'!$F$2:$EE$2,AF$4,'reporting trappes'!$F33:$EE33)+SUMIF('SPACELOG 5 BP'!$F$2:$EE$2,AF$4,'SPACELOG 5 BP'!$F33:$EE33)+SUMIF('SPACELOG 6 BP'!$F$2:$EE$2,AF$4,'SPACELOG 6 BP'!$F33:$EE33)+SUMIF('SPACELOG 7 BP'!$F$2:$EE$2,AF$4,'SPACELOG 7 BP'!$F33:$EE33)+SUMIF('SPACELOG 8 BP'!$F$2:$EE$2,AF$4,'SPACELOG 8 BP'!$F33:$EE33)+SUMIF('SPACELOG 9 BP'!$F$2:$EE$2,AF$4,'SPACELOG 9 BP'!$F33:$EE33)+SUMIF('SPACELOG 10 BP'!$F$2:$EE$2,AF$4,'SPACELOG 10 BP'!$F33:$EE33)+SUMIF('SPACELOG 11 BP'!$F$2:$EE$2,AF$4,'SPACELOG 11 BP'!$F33:$EE33)+SUMIF('SPACELOG 12 BP'!$F$2:$EE$2,AF$4,'SPACELOG 12 BP'!$F33:$EE33)</f>
        <v>0</v>
      </c>
      <c r="AG33" s="13">
        <f>SUMIF('reporting montigny'!$F$2:$EE$2,AG$4,'reporting montigny'!$F33:$EE33)+SUMIF('reporting boissy'!$F$2:$EE$2,AG$4,'reporting boissy'!$F33:$EE33)+SUMIF('reporting moussy'!$F$2:$EE$2,AG$4,'reporting moussy'!$F33:$EE33)+SUMIF('reporting trappes'!$F$2:$EE$2,AG$4,'reporting trappes'!$F33:$EE33)+SUMIF('SPACELOG 5 BP'!$F$2:$EE$2,AG$4,'SPACELOG 5 BP'!$F33:$EE33)+SUMIF('SPACELOG 6 BP'!$F$2:$EE$2,AG$4,'SPACELOG 6 BP'!$F33:$EE33)+SUMIF('SPACELOG 7 BP'!$F$2:$EE$2,AG$4,'SPACELOG 7 BP'!$F33:$EE33)+SUMIF('SPACELOG 8 BP'!$F$2:$EE$2,AG$4,'SPACELOG 8 BP'!$F33:$EE33)+SUMIF('SPACELOG 9 BP'!$F$2:$EE$2,AG$4,'SPACELOG 9 BP'!$F33:$EE33)+SUMIF('SPACELOG 10 BP'!$F$2:$EE$2,AG$4,'SPACELOG 10 BP'!$F33:$EE33)+SUMIF('SPACELOG 11 BP'!$F$2:$EE$2,AG$4,'SPACELOG 11 BP'!$F33:$EE33)+SUMIF('SPACELOG 12 BP'!$F$2:$EE$2,AG$4,'SPACELOG 12 BP'!$F33:$EE33)</f>
        <v>0</v>
      </c>
      <c r="AH33" s="13">
        <f>SUMIF('reporting montigny'!$F$2:$EE$2,AH$4,'reporting montigny'!$F33:$EE33)+SUMIF('reporting boissy'!$F$2:$EE$2,AH$4,'reporting boissy'!$F33:$EE33)+SUMIF('reporting moussy'!$F$2:$EE$2,AH$4,'reporting moussy'!$F33:$EE33)+SUMIF('reporting trappes'!$F$2:$EE$2,AH$4,'reporting trappes'!$F33:$EE33)+SUMIF('SPACELOG 5 BP'!$F$2:$EE$2,AH$4,'SPACELOG 5 BP'!$F33:$EE33)+SUMIF('SPACELOG 6 BP'!$F$2:$EE$2,AH$4,'SPACELOG 6 BP'!$F33:$EE33)+SUMIF('SPACELOG 7 BP'!$F$2:$EE$2,AH$4,'SPACELOG 7 BP'!$F33:$EE33)+SUMIF('SPACELOG 8 BP'!$F$2:$EE$2,AH$4,'SPACELOG 8 BP'!$F33:$EE33)+SUMIF('SPACELOG 9 BP'!$F$2:$EE$2,AH$4,'SPACELOG 9 BP'!$F33:$EE33)+SUMIF('SPACELOG 10 BP'!$F$2:$EE$2,AH$4,'SPACELOG 10 BP'!$F33:$EE33)+SUMIF('SPACELOG 11 BP'!$F$2:$EE$2,AH$4,'SPACELOG 11 BP'!$F33:$EE33)+SUMIF('SPACELOG 12 BP'!$F$2:$EE$2,AH$4,'SPACELOG 12 BP'!$F33:$EE33)</f>
        <v>0</v>
      </c>
      <c r="AI33" s="13">
        <f>SUMIF('reporting montigny'!$F$2:$EE$2,AI$4,'reporting montigny'!$F33:$EE33)+SUMIF('reporting boissy'!$F$2:$EE$2,AI$4,'reporting boissy'!$F33:$EE33)+SUMIF('reporting moussy'!$F$2:$EE$2,AI$4,'reporting moussy'!$F33:$EE33)+SUMIF('reporting trappes'!$F$2:$EE$2,AI$4,'reporting trappes'!$F33:$EE33)+SUMIF('SPACELOG 5 BP'!$F$2:$EE$2,AI$4,'SPACELOG 5 BP'!$F33:$EE33)+SUMIF('SPACELOG 6 BP'!$F$2:$EE$2,AI$4,'SPACELOG 6 BP'!$F33:$EE33)+SUMIF('SPACELOG 7 BP'!$F$2:$EE$2,AI$4,'SPACELOG 7 BP'!$F33:$EE33)+SUMIF('SPACELOG 8 BP'!$F$2:$EE$2,AI$4,'SPACELOG 8 BP'!$F33:$EE33)+SUMIF('SPACELOG 9 BP'!$F$2:$EE$2,AI$4,'SPACELOG 9 BP'!$F33:$EE33)+SUMIF('SPACELOG 10 BP'!$F$2:$EE$2,AI$4,'SPACELOG 10 BP'!$F33:$EE33)+SUMIF('SPACELOG 11 BP'!$F$2:$EE$2,AI$4,'SPACELOG 11 BP'!$F33:$EE33)+SUMIF('SPACELOG 12 BP'!$F$2:$EE$2,AI$4,'SPACELOG 12 BP'!$F33:$EE33)</f>
        <v>0</v>
      </c>
      <c r="AJ33" s="13">
        <f>SUMIF('reporting montigny'!$F$2:$EE$2,AJ$4,'reporting montigny'!$F33:$EE33)+SUMIF('reporting boissy'!$F$2:$EE$2,AJ$4,'reporting boissy'!$F33:$EE33)+SUMIF('reporting moussy'!$F$2:$EE$2,AJ$4,'reporting moussy'!$F33:$EE33)+SUMIF('reporting trappes'!$F$2:$EE$2,AJ$4,'reporting trappes'!$F33:$EE33)+SUMIF('SPACELOG 5 BP'!$F$2:$EE$2,AJ$4,'SPACELOG 5 BP'!$F33:$EE33)+SUMIF('SPACELOG 6 BP'!$F$2:$EE$2,AJ$4,'SPACELOG 6 BP'!$F33:$EE33)+SUMIF('SPACELOG 7 BP'!$F$2:$EE$2,AJ$4,'SPACELOG 7 BP'!$F33:$EE33)+SUMIF('SPACELOG 8 BP'!$F$2:$EE$2,AJ$4,'SPACELOG 8 BP'!$F33:$EE33)+SUMIF('SPACELOG 9 BP'!$F$2:$EE$2,AJ$4,'SPACELOG 9 BP'!$F33:$EE33)+SUMIF('SPACELOG 10 BP'!$F$2:$EE$2,AJ$4,'SPACELOG 10 BP'!$F33:$EE33)+SUMIF('SPACELOG 11 BP'!$F$2:$EE$2,AJ$4,'SPACELOG 11 BP'!$F33:$EE33)+SUMIF('SPACELOG 12 BP'!$F$2:$EE$2,AJ$4,'SPACELOG 12 BP'!$F33:$EE33)</f>
        <v>0</v>
      </c>
      <c r="AK33" s="13">
        <f>SUMIF('reporting montigny'!$F$2:$EE$2,AK$4,'reporting montigny'!$F33:$EE33)+SUMIF('reporting boissy'!$F$2:$EE$2,AK$4,'reporting boissy'!$F33:$EE33)+SUMIF('reporting moussy'!$F$2:$EE$2,AK$4,'reporting moussy'!$F33:$EE33)+SUMIF('reporting trappes'!$F$2:$EE$2,AK$4,'reporting trappes'!$F33:$EE33)+SUMIF('SPACELOG 5 BP'!$F$2:$EE$2,AK$4,'SPACELOG 5 BP'!$F33:$EE33)+SUMIF('SPACELOG 6 BP'!$F$2:$EE$2,AK$4,'SPACELOG 6 BP'!$F33:$EE33)+SUMIF('SPACELOG 7 BP'!$F$2:$EE$2,AK$4,'SPACELOG 7 BP'!$F33:$EE33)+SUMIF('SPACELOG 8 BP'!$F$2:$EE$2,AK$4,'SPACELOG 8 BP'!$F33:$EE33)+SUMIF('SPACELOG 9 BP'!$F$2:$EE$2,AK$4,'SPACELOG 9 BP'!$F33:$EE33)+SUMIF('SPACELOG 10 BP'!$F$2:$EE$2,AK$4,'SPACELOG 10 BP'!$F33:$EE33)+SUMIF('SPACELOG 11 BP'!$F$2:$EE$2,AK$4,'SPACELOG 11 BP'!$F33:$EE33)+SUMIF('SPACELOG 12 BP'!$F$2:$EE$2,AK$4,'SPACELOG 12 BP'!$F33:$EE33)</f>
        <v>0</v>
      </c>
      <c r="AL33" s="13">
        <f>SUMIF('reporting montigny'!$F$2:$EE$2,AL$4,'reporting montigny'!$F33:$EE33)+SUMIF('reporting boissy'!$F$2:$EE$2,AL$4,'reporting boissy'!$F33:$EE33)+SUMIF('reporting moussy'!$F$2:$EE$2,AL$4,'reporting moussy'!$F33:$EE33)+SUMIF('reporting trappes'!$F$2:$EE$2,AL$4,'reporting trappes'!$F33:$EE33)+SUMIF('SPACELOG 5 BP'!$F$2:$EE$2,AL$4,'SPACELOG 5 BP'!$F33:$EE33)+SUMIF('SPACELOG 6 BP'!$F$2:$EE$2,AL$4,'SPACELOG 6 BP'!$F33:$EE33)+SUMIF('SPACELOG 7 BP'!$F$2:$EE$2,AL$4,'SPACELOG 7 BP'!$F33:$EE33)+SUMIF('SPACELOG 8 BP'!$F$2:$EE$2,AL$4,'SPACELOG 8 BP'!$F33:$EE33)+SUMIF('SPACELOG 9 BP'!$F$2:$EE$2,AL$4,'SPACELOG 9 BP'!$F33:$EE33)+SUMIF('SPACELOG 10 BP'!$F$2:$EE$2,AL$4,'SPACELOG 10 BP'!$F33:$EE33)+SUMIF('SPACELOG 11 BP'!$F$2:$EE$2,AL$4,'SPACELOG 11 BP'!$F33:$EE33)+SUMIF('SPACELOG 12 BP'!$F$2:$EE$2,AL$4,'SPACELOG 12 BP'!$F33:$EE33)</f>
        <v>0</v>
      </c>
      <c r="AM33" s="13">
        <f>SUMIF('reporting montigny'!$F$2:$EE$2,AM$4,'reporting montigny'!$F33:$EE33)+SUMIF('reporting boissy'!$F$2:$EE$2,AM$4,'reporting boissy'!$F33:$EE33)+SUMIF('reporting moussy'!$F$2:$EE$2,AM$4,'reporting moussy'!$F33:$EE33)+SUMIF('reporting trappes'!$F$2:$EE$2,AM$4,'reporting trappes'!$F33:$EE33)+SUMIF('SPACELOG 5 BP'!$F$2:$EE$2,AM$4,'SPACELOG 5 BP'!$F33:$EE33)+SUMIF('SPACELOG 6 BP'!$F$2:$EE$2,AM$4,'SPACELOG 6 BP'!$F33:$EE33)+SUMIF('SPACELOG 7 BP'!$F$2:$EE$2,AM$4,'SPACELOG 7 BP'!$F33:$EE33)+SUMIF('SPACELOG 8 BP'!$F$2:$EE$2,AM$4,'SPACELOG 8 BP'!$F33:$EE33)+SUMIF('SPACELOG 9 BP'!$F$2:$EE$2,AM$4,'SPACELOG 9 BP'!$F33:$EE33)+SUMIF('SPACELOG 10 BP'!$F$2:$EE$2,AM$4,'SPACELOG 10 BP'!$F33:$EE33)+SUMIF('SPACELOG 11 BP'!$F$2:$EE$2,AM$4,'SPACELOG 11 BP'!$F33:$EE33)+SUMIF('SPACELOG 12 BP'!$F$2:$EE$2,AM$4,'SPACELOG 12 BP'!$F33:$EE33)</f>
        <v>0</v>
      </c>
      <c r="AN33" s="13">
        <f>SUMIF('reporting montigny'!$F$2:$EE$2,AN$4,'reporting montigny'!$F33:$EE33)+SUMIF('reporting boissy'!$F$2:$EE$2,AN$4,'reporting boissy'!$F33:$EE33)+SUMIF('reporting moussy'!$F$2:$EE$2,AN$4,'reporting moussy'!$F33:$EE33)+SUMIF('reporting trappes'!$F$2:$EE$2,AN$4,'reporting trappes'!$F33:$EE33)+SUMIF('SPACELOG 5 BP'!$F$2:$EE$2,AN$4,'SPACELOG 5 BP'!$F33:$EE33)+SUMIF('SPACELOG 6 BP'!$F$2:$EE$2,AN$4,'SPACELOG 6 BP'!$F33:$EE33)+SUMIF('SPACELOG 7 BP'!$F$2:$EE$2,AN$4,'SPACELOG 7 BP'!$F33:$EE33)+SUMIF('SPACELOG 8 BP'!$F$2:$EE$2,AN$4,'SPACELOG 8 BP'!$F33:$EE33)+SUMIF('SPACELOG 9 BP'!$F$2:$EE$2,AN$4,'SPACELOG 9 BP'!$F33:$EE33)+SUMIF('SPACELOG 10 BP'!$F$2:$EE$2,AN$4,'SPACELOG 10 BP'!$F33:$EE33)+SUMIF('SPACELOG 11 BP'!$F$2:$EE$2,AN$4,'SPACELOG 11 BP'!$F33:$EE33)+SUMIF('SPACELOG 12 BP'!$F$2:$EE$2,AN$4,'SPACELOG 12 BP'!$F33:$EE33)</f>
        <v>0</v>
      </c>
      <c r="AO33" s="13">
        <f>SUMIF('reporting montigny'!$F$2:$EE$2,AO$4,'reporting montigny'!$F33:$EE33)+SUMIF('reporting boissy'!$F$2:$EE$2,AO$4,'reporting boissy'!$F33:$EE33)+SUMIF('reporting moussy'!$F$2:$EE$2,AO$4,'reporting moussy'!$F33:$EE33)+SUMIF('reporting trappes'!$F$2:$EE$2,AO$4,'reporting trappes'!$F33:$EE33)+SUMIF('SPACELOG 5 BP'!$F$2:$EE$2,AO$4,'SPACELOG 5 BP'!$F33:$EE33)+SUMIF('SPACELOG 6 BP'!$F$2:$EE$2,AO$4,'SPACELOG 6 BP'!$F33:$EE33)+SUMIF('SPACELOG 7 BP'!$F$2:$EE$2,AO$4,'SPACELOG 7 BP'!$F33:$EE33)+SUMIF('SPACELOG 8 BP'!$F$2:$EE$2,AO$4,'SPACELOG 8 BP'!$F33:$EE33)+SUMIF('SPACELOG 9 BP'!$F$2:$EE$2,AO$4,'SPACELOG 9 BP'!$F33:$EE33)+SUMIF('SPACELOG 10 BP'!$F$2:$EE$2,AO$4,'SPACELOG 10 BP'!$F33:$EE33)+SUMIF('SPACELOG 11 BP'!$F$2:$EE$2,AO$4,'SPACELOG 11 BP'!$F33:$EE33)+SUMIF('SPACELOG 12 BP'!$F$2:$EE$2,AO$4,'SPACELOG 12 BP'!$F33:$EE33)</f>
        <v>0</v>
      </c>
      <c r="AP33" s="13">
        <f>SUMIF('reporting montigny'!$F$2:$EE$2,AP$4,'reporting montigny'!$F33:$EE33)+SUMIF('reporting boissy'!$F$2:$EE$2,AP$4,'reporting boissy'!$F33:$EE33)+SUMIF('reporting moussy'!$F$2:$EE$2,AP$4,'reporting moussy'!$F33:$EE33)+SUMIF('reporting trappes'!$F$2:$EE$2,AP$4,'reporting trappes'!$F33:$EE33)+SUMIF('SPACELOG 5 BP'!$F$2:$EE$2,AP$4,'SPACELOG 5 BP'!$F33:$EE33)+SUMIF('SPACELOG 6 BP'!$F$2:$EE$2,AP$4,'SPACELOG 6 BP'!$F33:$EE33)+SUMIF('SPACELOG 7 BP'!$F$2:$EE$2,AP$4,'SPACELOG 7 BP'!$F33:$EE33)+SUMIF('SPACELOG 8 BP'!$F$2:$EE$2,AP$4,'SPACELOG 8 BP'!$F33:$EE33)+SUMIF('SPACELOG 9 BP'!$F$2:$EE$2,AP$4,'SPACELOG 9 BP'!$F33:$EE33)+SUMIF('SPACELOG 10 BP'!$F$2:$EE$2,AP$4,'SPACELOG 10 BP'!$F33:$EE33)+SUMIF('SPACELOG 11 BP'!$F$2:$EE$2,AP$4,'SPACELOG 11 BP'!$F33:$EE33)+SUMIF('SPACELOG 12 BP'!$F$2:$EE$2,AP$4,'SPACELOG 12 BP'!$F33:$EE33)</f>
        <v>0</v>
      </c>
      <c r="AQ33" s="13">
        <f>SUMIF('reporting montigny'!$F$2:$EE$2,AQ$4,'reporting montigny'!$F33:$EE33)+SUMIF('reporting boissy'!$F$2:$EE$2,AQ$4,'reporting boissy'!$F33:$EE33)+SUMIF('reporting moussy'!$F$2:$EE$2,AQ$4,'reporting moussy'!$F33:$EE33)+SUMIF('reporting trappes'!$F$2:$EE$2,AQ$4,'reporting trappes'!$F33:$EE33)+SUMIF('SPACELOG 5 BP'!$F$2:$EE$2,AQ$4,'SPACELOG 5 BP'!$F33:$EE33)+SUMIF('SPACELOG 6 BP'!$F$2:$EE$2,AQ$4,'SPACELOG 6 BP'!$F33:$EE33)+SUMIF('SPACELOG 7 BP'!$F$2:$EE$2,AQ$4,'SPACELOG 7 BP'!$F33:$EE33)+SUMIF('SPACELOG 8 BP'!$F$2:$EE$2,AQ$4,'SPACELOG 8 BP'!$F33:$EE33)+SUMIF('SPACELOG 9 BP'!$F$2:$EE$2,AQ$4,'SPACELOG 9 BP'!$F33:$EE33)+SUMIF('SPACELOG 10 BP'!$F$2:$EE$2,AQ$4,'SPACELOG 10 BP'!$F33:$EE33)+SUMIF('SPACELOG 11 BP'!$F$2:$EE$2,AQ$4,'SPACELOG 11 BP'!$F33:$EE33)+SUMIF('SPACELOG 12 BP'!$F$2:$EE$2,AQ$4,'SPACELOG 12 BP'!$F33:$EE33)</f>
        <v>0</v>
      </c>
      <c r="AR33" s="14">
        <f t="shared" si="11"/>
        <v>0</v>
      </c>
      <c r="AS33" s="13">
        <f>SUMIF('reporting montigny'!$F$2:$EE$2,AS$4,'reporting montigny'!$F33:$EE33)+SUMIF('reporting boissy'!$F$2:$EE$2,AS$4,'reporting boissy'!$F33:$EE33)+SUMIF('reporting moussy'!$F$2:$EE$2,AS$4,'reporting moussy'!$F33:$EE33)+SUMIF('reporting trappes'!$F$2:$EE$2,AS$4,'reporting trappes'!$F33:$EE33)+SUMIF('SPACELOG 5 BP'!$F$2:$EE$2,AS$4,'SPACELOG 5 BP'!$F33:$EE33)+SUMIF('SPACELOG 6 BP'!$F$2:$EE$2,AS$4,'SPACELOG 6 BP'!$F33:$EE33)+SUMIF('SPACELOG 7 BP'!$F$2:$EE$2,AS$4,'SPACELOG 7 BP'!$F33:$EE33)+SUMIF('SPACELOG 8 BP'!$F$2:$EE$2,AS$4,'SPACELOG 8 BP'!$F33:$EE33)+SUMIF('SPACELOG 9 BP'!$F$2:$EE$2,AS$4,'SPACELOG 9 BP'!$F33:$EE33)+SUMIF('SPACELOG 10 BP'!$F$2:$EE$2,AS$4,'SPACELOG 10 BP'!$F33:$EE33)+SUMIF('SPACELOG 11 BP'!$F$2:$EE$2,AS$4,'SPACELOG 11 BP'!$F33:$EE33)+SUMIF('SPACELOG 12 BP'!$F$2:$EE$2,AS$4,'SPACELOG 12 BP'!$F33:$EE33)</f>
        <v>0</v>
      </c>
      <c r="AT33" s="13">
        <f>SUMIF('reporting montigny'!$F$2:$EE$2,AT$4,'reporting montigny'!$F33:$EE33)+SUMIF('reporting boissy'!$F$2:$EE$2,AT$4,'reporting boissy'!$F33:$EE33)+SUMIF('reporting moussy'!$F$2:$EE$2,AT$4,'reporting moussy'!$F33:$EE33)+SUMIF('reporting trappes'!$F$2:$EE$2,AT$4,'reporting trappes'!$F33:$EE33)+SUMIF('SPACELOG 5 BP'!$F$2:$EE$2,AT$4,'SPACELOG 5 BP'!$F33:$EE33)+SUMIF('SPACELOG 6 BP'!$F$2:$EE$2,AT$4,'SPACELOG 6 BP'!$F33:$EE33)+SUMIF('SPACELOG 7 BP'!$F$2:$EE$2,AT$4,'SPACELOG 7 BP'!$F33:$EE33)+SUMIF('SPACELOG 8 BP'!$F$2:$EE$2,AT$4,'SPACELOG 8 BP'!$F33:$EE33)+SUMIF('SPACELOG 9 BP'!$F$2:$EE$2,AT$4,'SPACELOG 9 BP'!$F33:$EE33)+SUMIF('SPACELOG 10 BP'!$F$2:$EE$2,AT$4,'SPACELOG 10 BP'!$F33:$EE33)+SUMIF('SPACELOG 11 BP'!$F$2:$EE$2,AT$4,'SPACELOG 11 BP'!$F33:$EE33)+SUMIF('SPACELOG 12 BP'!$F$2:$EE$2,AT$4,'SPACELOG 12 BP'!$F33:$EE33)</f>
        <v>0</v>
      </c>
      <c r="AU33" s="13">
        <f>SUMIF('reporting montigny'!$F$2:$EE$2,AU$4,'reporting montigny'!$F33:$EE33)+SUMIF('reporting boissy'!$F$2:$EE$2,AU$4,'reporting boissy'!$F33:$EE33)+SUMIF('reporting moussy'!$F$2:$EE$2,AU$4,'reporting moussy'!$F33:$EE33)+SUMIF('reporting trappes'!$F$2:$EE$2,AU$4,'reporting trappes'!$F33:$EE33)+SUMIF('SPACELOG 5 BP'!$F$2:$EE$2,AU$4,'SPACELOG 5 BP'!$F33:$EE33)+SUMIF('SPACELOG 6 BP'!$F$2:$EE$2,AU$4,'SPACELOG 6 BP'!$F33:$EE33)+SUMIF('SPACELOG 7 BP'!$F$2:$EE$2,AU$4,'SPACELOG 7 BP'!$F33:$EE33)+SUMIF('SPACELOG 8 BP'!$F$2:$EE$2,AU$4,'SPACELOG 8 BP'!$F33:$EE33)+SUMIF('SPACELOG 9 BP'!$F$2:$EE$2,AU$4,'SPACELOG 9 BP'!$F33:$EE33)+SUMIF('SPACELOG 10 BP'!$F$2:$EE$2,AU$4,'SPACELOG 10 BP'!$F33:$EE33)+SUMIF('SPACELOG 11 BP'!$F$2:$EE$2,AU$4,'SPACELOG 11 BP'!$F33:$EE33)+SUMIF('SPACELOG 12 BP'!$F$2:$EE$2,AU$4,'SPACELOG 12 BP'!$F33:$EE33)</f>
        <v>0</v>
      </c>
      <c r="AV33" s="13">
        <f>SUMIF('reporting montigny'!$F$2:$EE$2,AV$4,'reporting montigny'!$F33:$EE33)+SUMIF('reporting boissy'!$F$2:$EE$2,AV$4,'reporting boissy'!$F33:$EE33)+SUMIF('reporting moussy'!$F$2:$EE$2,AV$4,'reporting moussy'!$F33:$EE33)+SUMIF('reporting trappes'!$F$2:$EE$2,AV$4,'reporting trappes'!$F33:$EE33)+SUMIF('SPACELOG 5 BP'!$F$2:$EE$2,AV$4,'SPACELOG 5 BP'!$F33:$EE33)+SUMIF('SPACELOG 6 BP'!$F$2:$EE$2,AV$4,'SPACELOG 6 BP'!$F33:$EE33)+SUMIF('SPACELOG 7 BP'!$F$2:$EE$2,AV$4,'SPACELOG 7 BP'!$F33:$EE33)+SUMIF('SPACELOG 8 BP'!$F$2:$EE$2,AV$4,'SPACELOG 8 BP'!$F33:$EE33)+SUMIF('SPACELOG 9 BP'!$F$2:$EE$2,AV$4,'SPACELOG 9 BP'!$F33:$EE33)+SUMIF('SPACELOG 10 BP'!$F$2:$EE$2,AV$4,'SPACELOG 10 BP'!$F33:$EE33)+SUMIF('SPACELOG 11 BP'!$F$2:$EE$2,AV$4,'SPACELOG 11 BP'!$F33:$EE33)+SUMIF('SPACELOG 12 BP'!$F$2:$EE$2,AV$4,'SPACELOG 12 BP'!$F33:$EE33)</f>
        <v>0</v>
      </c>
      <c r="AW33" s="13">
        <f>SUMIF('reporting montigny'!$F$2:$EE$2,AW$4,'reporting montigny'!$F33:$EE33)+SUMIF('reporting boissy'!$F$2:$EE$2,AW$4,'reporting boissy'!$F33:$EE33)+SUMIF('reporting moussy'!$F$2:$EE$2,AW$4,'reporting moussy'!$F33:$EE33)+SUMIF('reporting trappes'!$F$2:$EE$2,AW$4,'reporting trappes'!$F33:$EE33)+SUMIF('SPACELOG 5 BP'!$F$2:$EE$2,AW$4,'SPACELOG 5 BP'!$F33:$EE33)+SUMIF('SPACELOG 6 BP'!$F$2:$EE$2,AW$4,'SPACELOG 6 BP'!$F33:$EE33)+SUMIF('SPACELOG 7 BP'!$F$2:$EE$2,AW$4,'SPACELOG 7 BP'!$F33:$EE33)+SUMIF('SPACELOG 8 BP'!$F$2:$EE$2,AW$4,'SPACELOG 8 BP'!$F33:$EE33)+SUMIF('SPACELOG 9 BP'!$F$2:$EE$2,AW$4,'SPACELOG 9 BP'!$F33:$EE33)+SUMIF('SPACELOG 10 BP'!$F$2:$EE$2,AW$4,'SPACELOG 10 BP'!$F33:$EE33)+SUMIF('SPACELOG 11 BP'!$F$2:$EE$2,AW$4,'SPACELOG 11 BP'!$F33:$EE33)+SUMIF('SPACELOG 12 BP'!$F$2:$EE$2,AW$4,'SPACELOG 12 BP'!$F33:$EE33)</f>
        <v>0</v>
      </c>
      <c r="AX33" s="13">
        <f>SUMIF('reporting montigny'!$F$2:$EE$2,AX$4,'reporting montigny'!$F33:$EE33)+SUMIF('reporting boissy'!$F$2:$EE$2,AX$4,'reporting boissy'!$F33:$EE33)+SUMIF('reporting moussy'!$F$2:$EE$2,AX$4,'reporting moussy'!$F33:$EE33)+SUMIF('reporting trappes'!$F$2:$EE$2,AX$4,'reporting trappes'!$F33:$EE33)+SUMIF('SPACELOG 5 BP'!$F$2:$EE$2,AX$4,'SPACELOG 5 BP'!$F33:$EE33)+SUMIF('SPACELOG 6 BP'!$F$2:$EE$2,AX$4,'SPACELOG 6 BP'!$F33:$EE33)+SUMIF('SPACELOG 7 BP'!$F$2:$EE$2,AX$4,'SPACELOG 7 BP'!$F33:$EE33)+SUMIF('SPACELOG 8 BP'!$F$2:$EE$2,AX$4,'SPACELOG 8 BP'!$F33:$EE33)+SUMIF('SPACELOG 9 BP'!$F$2:$EE$2,AX$4,'SPACELOG 9 BP'!$F33:$EE33)+SUMIF('SPACELOG 10 BP'!$F$2:$EE$2,AX$4,'SPACELOG 10 BP'!$F33:$EE33)+SUMIF('SPACELOG 11 BP'!$F$2:$EE$2,AX$4,'SPACELOG 11 BP'!$F33:$EE33)+SUMIF('SPACELOG 12 BP'!$F$2:$EE$2,AX$4,'SPACELOG 12 BP'!$F33:$EE33)</f>
        <v>0</v>
      </c>
      <c r="AY33" s="13">
        <f>SUMIF('reporting montigny'!$F$2:$EE$2,AY$4,'reporting montigny'!$F33:$EE33)+SUMIF('reporting boissy'!$F$2:$EE$2,AY$4,'reporting boissy'!$F33:$EE33)+SUMIF('reporting moussy'!$F$2:$EE$2,AY$4,'reporting moussy'!$F33:$EE33)+SUMIF('reporting trappes'!$F$2:$EE$2,AY$4,'reporting trappes'!$F33:$EE33)+SUMIF('SPACELOG 5 BP'!$F$2:$EE$2,AY$4,'SPACELOG 5 BP'!$F33:$EE33)+SUMIF('SPACELOG 6 BP'!$F$2:$EE$2,AY$4,'SPACELOG 6 BP'!$F33:$EE33)+SUMIF('SPACELOG 7 BP'!$F$2:$EE$2,AY$4,'SPACELOG 7 BP'!$F33:$EE33)+SUMIF('SPACELOG 8 BP'!$F$2:$EE$2,AY$4,'SPACELOG 8 BP'!$F33:$EE33)+SUMIF('SPACELOG 9 BP'!$F$2:$EE$2,AY$4,'SPACELOG 9 BP'!$F33:$EE33)+SUMIF('SPACELOG 10 BP'!$F$2:$EE$2,AY$4,'SPACELOG 10 BP'!$F33:$EE33)+SUMIF('SPACELOG 11 BP'!$F$2:$EE$2,AY$4,'SPACELOG 11 BP'!$F33:$EE33)+SUMIF('SPACELOG 12 BP'!$F$2:$EE$2,AY$4,'SPACELOG 12 BP'!$F33:$EE33)</f>
        <v>0</v>
      </c>
      <c r="AZ33" s="13">
        <f>SUMIF('reporting montigny'!$F$2:$EE$2,AZ$4,'reporting montigny'!$F33:$EE33)+SUMIF('reporting boissy'!$F$2:$EE$2,AZ$4,'reporting boissy'!$F33:$EE33)+SUMIF('reporting moussy'!$F$2:$EE$2,AZ$4,'reporting moussy'!$F33:$EE33)+SUMIF('reporting trappes'!$F$2:$EE$2,AZ$4,'reporting trappes'!$F33:$EE33)+SUMIF('SPACELOG 5 BP'!$F$2:$EE$2,AZ$4,'SPACELOG 5 BP'!$F33:$EE33)+SUMIF('SPACELOG 6 BP'!$F$2:$EE$2,AZ$4,'SPACELOG 6 BP'!$F33:$EE33)+SUMIF('SPACELOG 7 BP'!$F$2:$EE$2,AZ$4,'SPACELOG 7 BP'!$F33:$EE33)+SUMIF('SPACELOG 8 BP'!$F$2:$EE$2,AZ$4,'SPACELOG 8 BP'!$F33:$EE33)+SUMIF('SPACELOG 9 BP'!$F$2:$EE$2,AZ$4,'SPACELOG 9 BP'!$F33:$EE33)+SUMIF('SPACELOG 10 BP'!$F$2:$EE$2,AZ$4,'SPACELOG 10 BP'!$F33:$EE33)+SUMIF('SPACELOG 11 BP'!$F$2:$EE$2,AZ$4,'SPACELOG 11 BP'!$F33:$EE33)+SUMIF('SPACELOG 12 BP'!$F$2:$EE$2,AZ$4,'SPACELOG 12 BP'!$F33:$EE33)</f>
        <v>0</v>
      </c>
      <c r="BA33" s="13">
        <f>SUMIF('reporting montigny'!$F$2:$EE$2,BA$4,'reporting montigny'!$F33:$EE33)+SUMIF('reporting boissy'!$F$2:$EE$2,BA$4,'reporting boissy'!$F33:$EE33)+SUMIF('reporting moussy'!$F$2:$EE$2,BA$4,'reporting moussy'!$F33:$EE33)+SUMIF('reporting trappes'!$F$2:$EE$2,BA$4,'reporting trappes'!$F33:$EE33)+SUMIF('SPACELOG 5 BP'!$F$2:$EE$2,BA$4,'SPACELOG 5 BP'!$F33:$EE33)+SUMIF('SPACELOG 6 BP'!$F$2:$EE$2,BA$4,'SPACELOG 6 BP'!$F33:$EE33)+SUMIF('SPACELOG 7 BP'!$F$2:$EE$2,BA$4,'SPACELOG 7 BP'!$F33:$EE33)+SUMIF('SPACELOG 8 BP'!$F$2:$EE$2,BA$4,'SPACELOG 8 BP'!$F33:$EE33)+SUMIF('SPACELOG 9 BP'!$F$2:$EE$2,BA$4,'SPACELOG 9 BP'!$F33:$EE33)+SUMIF('SPACELOG 10 BP'!$F$2:$EE$2,BA$4,'SPACELOG 10 BP'!$F33:$EE33)+SUMIF('SPACELOG 11 BP'!$F$2:$EE$2,BA$4,'SPACELOG 11 BP'!$F33:$EE33)+SUMIF('SPACELOG 12 BP'!$F$2:$EE$2,BA$4,'SPACELOG 12 BP'!$F33:$EE33)</f>
        <v>0</v>
      </c>
      <c r="BB33" s="13">
        <f>SUMIF('reporting montigny'!$F$2:$EE$2,BB$4,'reporting montigny'!$F33:$EE33)+SUMIF('reporting boissy'!$F$2:$EE$2,BB$4,'reporting boissy'!$F33:$EE33)+SUMIF('reporting moussy'!$F$2:$EE$2,BB$4,'reporting moussy'!$F33:$EE33)+SUMIF('reporting trappes'!$F$2:$EE$2,BB$4,'reporting trappes'!$F33:$EE33)+SUMIF('SPACELOG 5 BP'!$F$2:$EE$2,BB$4,'SPACELOG 5 BP'!$F33:$EE33)+SUMIF('SPACELOG 6 BP'!$F$2:$EE$2,BB$4,'SPACELOG 6 BP'!$F33:$EE33)+SUMIF('SPACELOG 7 BP'!$F$2:$EE$2,BB$4,'SPACELOG 7 BP'!$F33:$EE33)+SUMIF('SPACELOG 8 BP'!$F$2:$EE$2,BB$4,'SPACELOG 8 BP'!$F33:$EE33)+SUMIF('SPACELOG 9 BP'!$F$2:$EE$2,BB$4,'SPACELOG 9 BP'!$F33:$EE33)+SUMIF('SPACELOG 10 BP'!$F$2:$EE$2,BB$4,'SPACELOG 10 BP'!$F33:$EE33)+SUMIF('SPACELOG 11 BP'!$F$2:$EE$2,BB$4,'SPACELOG 11 BP'!$F33:$EE33)+SUMIF('SPACELOG 12 BP'!$F$2:$EE$2,BB$4,'SPACELOG 12 BP'!$F33:$EE33)</f>
        <v>0</v>
      </c>
      <c r="BC33" s="13">
        <f>SUMIF('reporting montigny'!$F$2:$EE$2,BC$4,'reporting montigny'!$F33:$EE33)+SUMIF('reporting boissy'!$F$2:$EE$2,BC$4,'reporting boissy'!$F33:$EE33)+SUMIF('reporting moussy'!$F$2:$EE$2,BC$4,'reporting moussy'!$F33:$EE33)+SUMIF('reporting trappes'!$F$2:$EE$2,BC$4,'reporting trappes'!$F33:$EE33)+SUMIF('SPACELOG 5 BP'!$F$2:$EE$2,BC$4,'SPACELOG 5 BP'!$F33:$EE33)+SUMIF('SPACELOG 6 BP'!$F$2:$EE$2,BC$4,'SPACELOG 6 BP'!$F33:$EE33)+SUMIF('SPACELOG 7 BP'!$F$2:$EE$2,BC$4,'SPACELOG 7 BP'!$F33:$EE33)+SUMIF('SPACELOG 8 BP'!$F$2:$EE$2,BC$4,'SPACELOG 8 BP'!$F33:$EE33)+SUMIF('SPACELOG 9 BP'!$F$2:$EE$2,BC$4,'SPACELOG 9 BP'!$F33:$EE33)+SUMIF('SPACELOG 10 BP'!$F$2:$EE$2,BC$4,'SPACELOG 10 BP'!$F33:$EE33)+SUMIF('SPACELOG 11 BP'!$F$2:$EE$2,BC$4,'SPACELOG 11 BP'!$F33:$EE33)+SUMIF('SPACELOG 12 BP'!$F$2:$EE$2,BC$4,'SPACELOG 12 BP'!$F33:$EE33)</f>
        <v>0</v>
      </c>
      <c r="BD33" s="13">
        <f>SUMIF('reporting montigny'!$F$2:$EE$2,BD$4,'reporting montigny'!$F33:$EE33)+SUMIF('reporting boissy'!$F$2:$EE$2,BD$4,'reporting boissy'!$F33:$EE33)+SUMIF('reporting moussy'!$F$2:$EE$2,BD$4,'reporting moussy'!$F33:$EE33)+SUMIF('reporting trappes'!$F$2:$EE$2,BD$4,'reporting trappes'!$F33:$EE33)+SUMIF('SPACELOG 5 BP'!$F$2:$EE$2,BD$4,'SPACELOG 5 BP'!$F33:$EE33)+SUMIF('SPACELOG 6 BP'!$F$2:$EE$2,BD$4,'SPACELOG 6 BP'!$F33:$EE33)+SUMIF('SPACELOG 7 BP'!$F$2:$EE$2,BD$4,'SPACELOG 7 BP'!$F33:$EE33)+SUMIF('SPACELOG 8 BP'!$F$2:$EE$2,BD$4,'SPACELOG 8 BP'!$F33:$EE33)+SUMIF('SPACELOG 9 BP'!$F$2:$EE$2,BD$4,'SPACELOG 9 BP'!$F33:$EE33)+SUMIF('SPACELOG 10 BP'!$F$2:$EE$2,BD$4,'SPACELOG 10 BP'!$F33:$EE33)+SUMIF('SPACELOG 11 BP'!$F$2:$EE$2,BD$4,'SPACELOG 11 BP'!$F33:$EE33)+SUMIF('SPACELOG 12 BP'!$F$2:$EE$2,BD$4,'SPACELOG 12 BP'!$F33:$EE33)</f>
        <v>0</v>
      </c>
      <c r="BE33" s="14">
        <f t="shared" si="12"/>
        <v>0</v>
      </c>
      <c r="BF33" s="13">
        <f>SUMIF('reporting montigny'!$F$2:$EE$2,BF$4,'reporting montigny'!$F33:$EE33)+SUMIF('reporting boissy'!$F$2:$EE$2,BF$4,'reporting boissy'!$F33:$EE33)+SUMIF('reporting moussy'!$F$2:$EE$2,BF$4,'reporting moussy'!$F33:$EE33)+SUMIF('reporting trappes'!$F$2:$EE$2,BF$4,'reporting trappes'!$F33:$EE33)+SUMIF('SPACELOG 5 BP'!$F$2:$EE$2,BF$4,'SPACELOG 5 BP'!$F33:$EE33)+SUMIF('SPACELOG 6 BP'!$F$2:$EE$2,BF$4,'SPACELOG 6 BP'!$F33:$EE33)+SUMIF('SPACELOG 7 BP'!$F$2:$EE$2,BF$4,'SPACELOG 7 BP'!$F33:$EE33)+SUMIF('SPACELOG 8 BP'!$F$2:$EE$2,BF$4,'SPACELOG 8 BP'!$F33:$EE33)+SUMIF('SPACELOG 9 BP'!$F$2:$EE$2,BF$4,'SPACELOG 9 BP'!$F33:$EE33)+SUMIF('SPACELOG 10 BP'!$F$2:$EE$2,BF$4,'SPACELOG 10 BP'!$F33:$EE33)+SUMIF('SPACELOG 11 BP'!$F$2:$EE$2,BF$4,'SPACELOG 11 BP'!$F33:$EE33)+SUMIF('SPACELOG 12 BP'!$F$2:$EE$2,BF$4,'SPACELOG 12 BP'!$F33:$EE33)</f>
        <v>0</v>
      </c>
      <c r="BG33" s="13">
        <f>SUMIF('reporting montigny'!$F$2:$EE$2,BG$4,'reporting montigny'!$F33:$EE33)+SUMIF('reporting boissy'!$F$2:$EE$2,BG$4,'reporting boissy'!$F33:$EE33)+SUMIF('reporting moussy'!$F$2:$EE$2,BG$4,'reporting moussy'!$F33:$EE33)+SUMIF('reporting trappes'!$F$2:$EE$2,BG$4,'reporting trappes'!$F33:$EE33)+SUMIF('SPACELOG 5 BP'!$F$2:$EE$2,BG$4,'SPACELOG 5 BP'!$F33:$EE33)+SUMIF('SPACELOG 6 BP'!$F$2:$EE$2,BG$4,'SPACELOG 6 BP'!$F33:$EE33)+SUMIF('SPACELOG 7 BP'!$F$2:$EE$2,BG$4,'SPACELOG 7 BP'!$F33:$EE33)+SUMIF('SPACELOG 8 BP'!$F$2:$EE$2,BG$4,'SPACELOG 8 BP'!$F33:$EE33)+SUMIF('SPACELOG 9 BP'!$F$2:$EE$2,BG$4,'SPACELOG 9 BP'!$F33:$EE33)+SUMIF('SPACELOG 10 BP'!$F$2:$EE$2,BG$4,'SPACELOG 10 BP'!$F33:$EE33)+SUMIF('SPACELOG 11 BP'!$F$2:$EE$2,BG$4,'SPACELOG 11 BP'!$F33:$EE33)+SUMIF('SPACELOG 12 BP'!$F$2:$EE$2,BG$4,'SPACELOG 12 BP'!$F33:$EE33)</f>
        <v>0</v>
      </c>
      <c r="BH33" s="13">
        <f>SUMIF('reporting montigny'!$F$2:$EE$2,BH$4,'reporting montigny'!$F33:$EE33)+SUMIF('reporting boissy'!$F$2:$EE$2,BH$4,'reporting boissy'!$F33:$EE33)+SUMIF('reporting moussy'!$F$2:$EE$2,BH$4,'reporting moussy'!$F33:$EE33)+SUMIF('reporting trappes'!$F$2:$EE$2,BH$4,'reporting trappes'!$F33:$EE33)+SUMIF('SPACELOG 5 BP'!$F$2:$EE$2,BH$4,'SPACELOG 5 BP'!$F33:$EE33)+SUMIF('SPACELOG 6 BP'!$F$2:$EE$2,BH$4,'SPACELOG 6 BP'!$F33:$EE33)+SUMIF('SPACELOG 7 BP'!$F$2:$EE$2,BH$4,'SPACELOG 7 BP'!$F33:$EE33)+SUMIF('SPACELOG 8 BP'!$F$2:$EE$2,BH$4,'SPACELOG 8 BP'!$F33:$EE33)+SUMIF('SPACELOG 9 BP'!$F$2:$EE$2,BH$4,'SPACELOG 9 BP'!$F33:$EE33)+SUMIF('SPACELOG 10 BP'!$F$2:$EE$2,BH$4,'SPACELOG 10 BP'!$F33:$EE33)+SUMIF('SPACELOG 11 BP'!$F$2:$EE$2,BH$4,'SPACELOG 11 BP'!$F33:$EE33)+SUMIF('SPACELOG 12 BP'!$F$2:$EE$2,BH$4,'SPACELOG 12 BP'!$F33:$EE33)</f>
        <v>0</v>
      </c>
      <c r="BI33" s="13">
        <f>SUMIF('reporting montigny'!$F$2:$EE$2,BI$4,'reporting montigny'!$F33:$EE33)+SUMIF('reporting boissy'!$F$2:$EE$2,BI$4,'reporting boissy'!$F33:$EE33)+SUMIF('reporting moussy'!$F$2:$EE$2,BI$4,'reporting moussy'!$F33:$EE33)+SUMIF('reporting trappes'!$F$2:$EE$2,BI$4,'reporting trappes'!$F33:$EE33)+SUMIF('SPACELOG 5 BP'!$F$2:$EE$2,BI$4,'SPACELOG 5 BP'!$F33:$EE33)+SUMIF('SPACELOG 6 BP'!$F$2:$EE$2,BI$4,'SPACELOG 6 BP'!$F33:$EE33)+SUMIF('SPACELOG 7 BP'!$F$2:$EE$2,BI$4,'SPACELOG 7 BP'!$F33:$EE33)+SUMIF('SPACELOG 8 BP'!$F$2:$EE$2,BI$4,'SPACELOG 8 BP'!$F33:$EE33)+SUMIF('SPACELOG 9 BP'!$F$2:$EE$2,BI$4,'SPACELOG 9 BP'!$F33:$EE33)+SUMIF('SPACELOG 10 BP'!$F$2:$EE$2,BI$4,'SPACELOG 10 BP'!$F33:$EE33)+SUMIF('SPACELOG 11 BP'!$F$2:$EE$2,BI$4,'SPACELOG 11 BP'!$F33:$EE33)+SUMIF('SPACELOG 12 BP'!$F$2:$EE$2,BI$4,'SPACELOG 12 BP'!$F33:$EE33)</f>
        <v>0</v>
      </c>
      <c r="BJ33" s="13">
        <f>SUMIF('reporting montigny'!$F$2:$EE$2,BJ$4,'reporting montigny'!$F33:$EE33)+SUMIF('reporting boissy'!$F$2:$EE$2,BJ$4,'reporting boissy'!$F33:$EE33)+SUMIF('reporting moussy'!$F$2:$EE$2,BJ$4,'reporting moussy'!$F33:$EE33)+SUMIF('reporting trappes'!$F$2:$EE$2,BJ$4,'reporting trappes'!$F33:$EE33)+SUMIF('SPACELOG 5 BP'!$F$2:$EE$2,BJ$4,'SPACELOG 5 BP'!$F33:$EE33)+SUMIF('SPACELOG 6 BP'!$F$2:$EE$2,BJ$4,'SPACELOG 6 BP'!$F33:$EE33)+SUMIF('SPACELOG 7 BP'!$F$2:$EE$2,BJ$4,'SPACELOG 7 BP'!$F33:$EE33)+SUMIF('SPACELOG 8 BP'!$F$2:$EE$2,BJ$4,'SPACELOG 8 BP'!$F33:$EE33)+SUMIF('SPACELOG 9 BP'!$F$2:$EE$2,BJ$4,'SPACELOG 9 BP'!$F33:$EE33)+SUMIF('SPACELOG 10 BP'!$F$2:$EE$2,BJ$4,'SPACELOG 10 BP'!$F33:$EE33)+SUMIF('SPACELOG 11 BP'!$F$2:$EE$2,BJ$4,'SPACELOG 11 BP'!$F33:$EE33)+SUMIF('SPACELOG 12 BP'!$F$2:$EE$2,BJ$4,'SPACELOG 12 BP'!$F33:$EE33)</f>
        <v>0</v>
      </c>
      <c r="BK33" s="13">
        <f>SUMIF('reporting montigny'!$F$2:$EE$2,BK$4,'reporting montigny'!$F33:$EE33)+SUMIF('reporting boissy'!$F$2:$EE$2,BK$4,'reporting boissy'!$F33:$EE33)+SUMIF('reporting moussy'!$F$2:$EE$2,BK$4,'reporting moussy'!$F33:$EE33)+SUMIF('reporting trappes'!$F$2:$EE$2,BK$4,'reporting trappes'!$F33:$EE33)+SUMIF('SPACELOG 5 BP'!$F$2:$EE$2,BK$4,'SPACELOG 5 BP'!$F33:$EE33)+SUMIF('SPACELOG 6 BP'!$F$2:$EE$2,BK$4,'SPACELOG 6 BP'!$F33:$EE33)+SUMIF('SPACELOG 7 BP'!$F$2:$EE$2,BK$4,'SPACELOG 7 BP'!$F33:$EE33)+SUMIF('SPACELOG 8 BP'!$F$2:$EE$2,BK$4,'SPACELOG 8 BP'!$F33:$EE33)+SUMIF('SPACELOG 9 BP'!$F$2:$EE$2,BK$4,'SPACELOG 9 BP'!$F33:$EE33)+SUMIF('SPACELOG 10 BP'!$F$2:$EE$2,BK$4,'SPACELOG 10 BP'!$F33:$EE33)+SUMIF('SPACELOG 11 BP'!$F$2:$EE$2,BK$4,'SPACELOG 11 BP'!$F33:$EE33)+SUMIF('SPACELOG 12 BP'!$F$2:$EE$2,BK$4,'SPACELOG 12 BP'!$F33:$EE33)</f>
        <v>0</v>
      </c>
      <c r="BL33" s="13">
        <f>SUMIF('reporting montigny'!$F$2:$EE$2,BL$4,'reporting montigny'!$F33:$EE33)+SUMIF('reporting boissy'!$F$2:$EE$2,BL$4,'reporting boissy'!$F33:$EE33)+SUMIF('reporting moussy'!$F$2:$EE$2,BL$4,'reporting moussy'!$F33:$EE33)+SUMIF('reporting trappes'!$F$2:$EE$2,BL$4,'reporting trappes'!$F33:$EE33)+SUMIF('SPACELOG 5 BP'!$F$2:$EE$2,BL$4,'SPACELOG 5 BP'!$F33:$EE33)+SUMIF('SPACELOG 6 BP'!$F$2:$EE$2,BL$4,'SPACELOG 6 BP'!$F33:$EE33)+SUMIF('SPACELOG 7 BP'!$F$2:$EE$2,BL$4,'SPACELOG 7 BP'!$F33:$EE33)+SUMIF('SPACELOG 8 BP'!$F$2:$EE$2,BL$4,'SPACELOG 8 BP'!$F33:$EE33)+SUMIF('SPACELOG 9 BP'!$F$2:$EE$2,BL$4,'SPACELOG 9 BP'!$F33:$EE33)+SUMIF('SPACELOG 10 BP'!$F$2:$EE$2,BL$4,'SPACELOG 10 BP'!$F33:$EE33)+SUMIF('SPACELOG 11 BP'!$F$2:$EE$2,BL$4,'SPACELOG 11 BP'!$F33:$EE33)+SUMIF('SPACELOG 12 BP'!$F$2:$EE$2,BL$4,'SPACELOG 12 BP'!$F33:$EE33)</f>
        <v>0</v>
      </c>
      <c r="BM33" s="13">
        <f>SUMIF('reporting montigny'!$F$2:$EE$2,BM$4,'reporting montigny'!$F33:$EE33)+SUMIF('reporting boissy'!$F$2:$EE$2,BM$4,'reporting boissy'!$F33:$EE33)+SUMIF('reporting moussy'!$F$2:$EE$2,BM$4,'reporting moussy'!$F33:$EE33)+SUMIF('reporting trappes'!$F$2:$EE$2,BM$4,'reporting trappes'!$F33:$EE33)+SUMIF('SPACELOG 5 BP'!$F$2:$EE$2,BM$4,'SPACELOG 5 BP'!$F33:$EE33)+SUMIF('SPACELOG 6 BP'!$F$2:$EE$2,BM$4,'SPACELOG 6 BP'!$F33:$EE33)+SUMIF('SPACELOG 7 BP'!$F$2:$EE$2,BM$4,'SPACELOG 7 BP'!$F33:$EE33)+SUMIF('SPACELOG 8 BP'!$F$2:$EE$2,BM$4,'SPACELOG 8 BP'!$F33:$EE33)+SUMIF('SPACELOG 9 BP'!$F$2:$EE$2,BM$4,'SPACELOG 9 BP'!$F33:$EE33)+SUMIF('SPACELOG 10 BP'!$F$2:$EE$2,BM$4,'SPACELOG 10 BP'!$F33:$EE33)+SUMIF('SPACELOG 11 BP'!$F$2:$EE$2,BM$4,'SPACELOG 11 BP'!$F33:$EE33)+SUMIF('SPACELOG 12 BP'!$F$2:$EE$2,BM$4,'SPACELOG 12 BP'!$F33:$EE33)</f>
        <v>0</v>
      </c>
      <c r="BN33" s="13">
        <f>SUMIF('reporting montigny'!$F$2:$EE$2,BN$4,'reporting montigny'!$F33:$EE33)+SUMIF('reporting boissy'!$F$2:$EE$2,BN$4,'reporting boissy'!$F33:$EE33)+SUMIF('reporting moussy'!$F$2:$EE$2,BN$4,'reporting moussy'!$F33:$EE33)+SUMIF('reporting trappes'!$F$2:$EE$2,BN$4,'reporting trappes'!$F33:$EE33)+SUMIF('SPACELOG 5 BP'!$F$2:$EE$2,BN$4,'SPACELOG 5 BP'!$F33:$EE33)+SUMIF('SPACELOG 6 BP'!$F$2:$EE$2,BN$4,'SPACELOG 6 BP'!$F33:$EE33)+SUMIF('SPACELOG 7 BP'!$F$2:$EE$2,BN$4,'SPACELOG 7 BP'!$F33:$EE33)+SUMIF('SPACELOG 8 BP'!$F$2:$EE$2,BN$4,'SPACELOG 8 BP'!$F33:$EE33)+SUMIF('SPACELOG 9 BP'!$F$2:$EE$2,BN$4,'SPACELOG 9 BP'!$F33:$EE33)+SUMIF('SPACELOG 10 BP'!$F$2:$EE$2,BN$4,'SPACELOG 10 BP'!$F33:$EE33)+SUMIF('SPACELOG 11 BP'!$F$2:$EE$2,BN$4,'SPACELOG 11 BP'!$F33:$EE33)+SUMIF('SPACELOG 12 BP'!$F$2:$EE$2,BN$4,'SPACELOG 12 BP'!$F33:$EE33)</f>
        <v>0</v>
      </c>
      <c r="BO33" s="13">
        <f>SUMIF('reporting montigny'!$F$2:$EE$2,BO$4,'reporting montigny'!$F33:$EE33)+SUMIF('reporting boissy'!$F$2:$EE$2,BO$4,'reporting boissy'!$F33:$EE33)+SUMIF('reporting moussy'!$F$2:$EE$2,BO$4,'reporting moussy'!$F33:$EE33)+SUMIF('reporting trappes'!$F$2:$EE$2,BO$4,'reporting trappes'!$F33:$EE33)+SUMIF('SPACELOG 5 BP'!$F$2:$EE$2,BO$4,'SPACELOG 5 BP'!$F33:$EE33)+SUMIF('SPACELOG 6 BP'!$F$2:$EE$2,BO$4,'SPACELOG 6 BP'!$F33:$EE33)+SUMIF('SPACELOG 7 BP'!$F$2:$EE$2,BO$4,'SPACELOG 7 BP'!$F33:$EE33)+SUMIF('SPACELOG 8 BP'!$F$2:$EE$2,BO$4,'SPACELOG 8 BP'!$F33:$EE33)+SUMIF('SPACELOG 9 BP'!$F$2:$EE$2,BO$4,'SPACELOG 9 BP'!$F33:$EE33)+SUMIF('SPACELOG 10 BP'!$F$2:$EE$2,BO$4,'SPACELOG 10 BP'!$F33:$EE33)+SUMIF('SPACELOG 11 BP'!$F$2:$EE$2,BO$4,'SPACELOG 11 BP'!$F33:$EE33)+SUMIF('SPACELOG 12 BP'!$F$2:$EE$2,BO$4,'SPACELOG 12 BP'!$F33:$EE33)</f>
        <v>0</v>
      </c>
      <c r="BP33" s="13">
        <f>SUMIF('reporting montigny'!$F$2:$EE$2,BP$4,'reporting montigny'!$F33:$EE33)+SUMIF('reporting boissy'!$F$2:$EE$2,BP$4,'reporting boissy'!$F33:$EE33)+SUMIF('reporting moussy'!$F$2:$EE$2,BP$4,'reporting moussy'!$F33:$EE33)+SUMIF('reporting trappes'!$F$2:$EE$2,BP$4,'reporting trappes'!$F33:$EE33)+SUMIF('SPACELOG 5 BP'!$F$2:$EE$2,BP$4,'SPACELOG 5 BP'!$F33:$EE33)+SUMIF('SPACELOG 6 BP'!$F$2:$EE$2,BP$4,'SPACELOG 6 BP'!$F33:$EE33)+SUMIF('SPACELOG 7 BP'!$F$2:$EE$2,BP$4,'SPACELOG 7 BP'!$F33:$EE33)+SUMIF('SPACELOG 8 BP'!$F$2:$EE$2,BP$4,'SPACELOG 8 BP'!$F33:$EE33)+SUMIF('SPACELOG 9 BP'!$F$2:$EE$2,BP$4,'SPACELOG 9 BP'!$F33:$EE33)+SUMIF('SPACELOG 10 BP'!$F$2:$EE$2,BP$4,'SPACELOG 10 BP'!$F33:$EE33)+SUMIF('SPACELOG 11 BP'!$F$2:$EE$2,BP$4,'SPACELOG 11 BP'!$F33:$EE33)+SUMIF('SPACELOG 12 BP'!$F$2:$EE$2,BP$4,'SPACELOG 12 BP'!$F33:$EE33)</f>
        <v>0</v>
      </c>
      <c r="BQ33" s="13">
        <f>SUMIF('reporting montigny'!$F$2:$EE$2,BQ$4,'reporting montigny'!$F33:$EE33)+SUMIF('reporting boissy'!$F$2:$EE$2,BQ$4,'reporting boissy'!$F33:$EE33)+SUMIF('reporting moussy'!$F$2:$EE$2,BQ$4,'reporting moussy'!$F33:$EE33)+SUMIF('reporting trappes'!$F$2:$EE$2,BQ$4,'reporting trappes'!$F33:$EE33)+SUMIF('SPACELOG 5 BP'!$F$2:$EE$2,BQ$4,'SPACELOG 5 BP'!$F33:$EE33)+SUMIF('SPACELOG 6 BP'!$F$2:$EE$2,BQ$4,'SPACELOG 6 BP'!$F33:$EE33)+SUMIF('SPACELOG 7 BP'!$F$2:$EE$2,BQ$4,'SPACELOG 7 BP'!$F33:$EE33)+SUMIF('SPACELOG 8 BP'!$F$2:$EE$2,BQ$4,'SPACELOG 8 BP'!$F33:$EE33)+SUMIF('SPACELOG 9 BP'!$F$2:$EE$2,BQ$4,'SPACELOG 9 BP'!$F33:$EE33)+SUMIF('SPACELOG 10 BP'!$F$2:$EE$2,BQ$4,'SPACELOG 10 BP'!$F33:$EE33)+SUMIF('SPACELOG 11 BP'!$F$2:$EE$2,BQ$4,'SPACELOG 11 BP'!$F33:$EE33)+SUMIF('SPACELOG 12 BP'!$F$2:$EE$2,BQ$4,'SPACELOG 12 BP'!$F33:$EE33)</f>
        <v>0</v>
      </c>
      <c r="BR33" s="14">
        <f t="shared" si="13"/>
        <v>0</v>
      </c>
      <c r="BS33" s="13">
        <f>SUMIF('reporting montigny'!$F$2:$EE$2,BS$4,'reporting montigny'!$F33:$EE33)+SUMIF('reporting boissy'!$F$2:$EE$2,BS$4,'reporting boissy'!$F33:$EE33)+SUMIF('reporting moussy'!$F$2:$EE$2,BS$4,'reporting moussy'!$F33:$EE33)+SUMIF('reporting trappes'!$F$2:$EE$2,BS$4,'reporting trappes'!$F33:$EE33)+SUMIF('SPACELOG 5 BP'!$F$2:$EE$2,BS$4,'SPACELOG 5 BP'!$F33:$EE33)+SUMIF('SPACELOG 6 BP'!$F$2:$EE$2,BS$4,'SPACELOG 6 BP'!$F33:$EE33)+SUMIF('SPACELOG 7 BP'!$F$2:$EE$2,BS$4,'SPACELOG 7 BP'!$F33:$EE33)+SUMIF('SPACELOG 8 BP'!$F$2:$EE$2,BS$4,'SPACELOG 8 BP'!$F33:$EE33)+SUMIF('SPACELOG 9 BP'!$F$2:$EE$2,BS$4,'SPACELOG 9 BP'!$F33:$EE33)+SUMIF('SPACELOG 10 BP'!$F$2:$EE$2,BS$4,'SPACELOG 10 BP'!$F33:$EE33)+SUMIF('SPACELOG 11 BP'!$F$2:$EE$2,BS$4,'SPACELOG 11 BP'!$F33:$EE33)+SUMIF('SPACELOG 12 BP'!$F$2:$EE$2,BS$4,'SPACELOG 12 BP'!$F33:$EE33)</f>
        <v>0</v>
      </c>
      <c r="BT33" s="13">
        <f>SUMIF('reporting montigny'!$F$2:$EE$2,BT$4,'reporting montigny'!$F33:$EE33)+SUMIF('reporting boissy'!$F$2:$EE$2,BT$4,'reporting boissy'!$F33:$EE33)+SUMIF('reporting moussy'!$F$2:$EE$2,BT$4,'reporting moussy'!$F33:$EE33)+SUMIF('reporting trappes'!$F$2:$EE$2,BT$4,'reporting trappes'!$F33:$EE33)+SUMIF('SPACELOG 5 BP'!$F$2:$EE$2,BT$4,'SPACELOG 5 BP'!$F33:$EE33)+SUMIF('SPACELOG 6 BP'!$F$2:$EE$2,BT$4,'SPACELOG 6 BP'!$F33:$EE33)+SUMIF('SPACELOG 7 BP'!$F$2:$EE$2,BT$4,'SPACELOG 7 BP'!$F33:$EE33)+SUMIF('SPACELOG 8 BP'!$F$2:$EE$2,BT$4,'SPACELOG 8 BP'!$F33:$EE33)+SUMIF('SPACELOG 9 BP'!$F$2:$EE$2,BT$4,'SPACELOG 9 BP'!$F33:$EE33)+SUMIF('SPACELOG 10 BP'!$F$2:$EE$2,BT$4,'SPACELOG 10 BP'!$F33:$EE33)+SUMIF('SPACELOG 11 BP'!$F$2:$EE$2,BT$4,'SPACELOG 11 BP'!$F33:$EE33)+SUMIF('SPACELOG 12 BP'!$F$2:$EE$2,BT$4,'SPACELOG 12 BP'!$F33:$EE33)</f>
        <v>0</v>
      </c>
      <c r="BU33" s="13">
        <f>SUMIF('reporting montigny'!$F$2:$EE$2,BU$4,'reporting montigny'!$F33:$EE33)+SUMIF('reporting boissy'!$F$2:$EE$2,BU$4,'reporting boissy'!$F33:$EE33)+SUMIF('reporting moussy'!$F$2:$EE$2,BU$4,'reporting moussy'!$F33:$EE33)+SUMIF('reporting trappes'!$F$2:$EE$2,BU$4,'reporting trappes'!$F33:$EE33)+SUMIF('SPACELOG 5 BP'!$F$2:$EE$2,BU$4,'SPACELOG 5 BP'!$F33:$EE33)+SUMIF('SPACELOG 6 BP'!$F$2:$EE$2,BU$4,'SPACELOG 6 BP'!$F33:$EE33)+SUMIF('SPACELOG 7 BP'!$F$2:$EE$2,BU$4,'SPACELOG 7 BP'!$F33:$EE33)+SUMIF('SPACELOG 8 BP'!$F$2:$EE$2,BU$4,'SPACELOG 8 BP'!$F33:$EE33)+SUMIF('SPACELOG 9 BP'!$F$2:$EE$2,BU$4,'SPACELOG 9 BP'!$F33:$EE33)+SUMIF('SPACELOG 10 BP'!$F$2:$EE$2,BU$4,'SPACELOG 10 BP'!$F33:$EE33)+SUMIF('SPACELOG 11 BP'!$F$2:$EE$2,BU$4,'SPACELOG 11 BP'!$F33:$EE33)+SUMIF('SPACELOG 12 BP'!$F$2:$EE$2,BU$4,'SPACELOG 12 BP'!$F33:$EE33)</f>
        <v>0</v>
      </c>
      <c r="BV33" s="13">
        <f>SUMIF('reporting montigny'!$F$2:$EE$2,BV$4,'reporting montigny'!$F33:$EE33)+SUMIF('reporting boissy'!$F$2:$EE$2,BV$4,'reporting boissy'!$F33:$EE33)+SUMIF('reporting moussy'!$F$2:$EE$2,BV$4,'reporting moussy'!$F33:$EE33)+SUMIF('reporting trappes'!$F$2:$EE$2,BV$4,'reporting trappes'!$F33:$EE33)+SUMIF('SPACELOG 5 BP'!$F$2:$EE$2,BV$4,'SPACELOG 5 BP'!$F33:$EE33)+SUMIF('SPACELOG 6 BP'!$F$2:$EE$2,BV$4,'SPACELOG 6 BP'!$F33:$EE33)+SUMIF('SPACELOG 7 BP'!$F$2:$EE$2,BV$4,'SPACELOG 7 BP'!$F33:$EE33)+SUMIF('SPACELOG 8 BP'!$F$2:$EE$2,BV$4,'SPACELOG 8 BP'!$F33:$EE33)+SUMIF('SPACELOG 9 BP'!$F$2:$EE$2,BV$4,'SPACELOG 9 BP'!$F33:$EE33)+SUMIF('SPACELOG 10 BP'!$F$2:$EE$2,BV$4,'SPACELOG 10 BP'!$F33:$EE33)+SUMIF('SPACELOG 11 BP'!$F$2:$EE$2,BV$4,'SPACELOG 11 BP'!$F33:$EE33)+SUMIF('SPACELOG 12 BP'!$F$2:$EE$2,BV$4,'SPACELOG 12 BP'!$F33:$EE33)</f>
        <v>0</v>
      </c>
      <c r="BW33" s="13">
        <f>SUMIF('reporting montigny'!$F$2:$EE$2,BW$4,'reporting montigny'!$F33:$EE33)+SUMIF('reporting boissy'!$F$2:$EE$2,BW$4,'reporting boissy'!$F33:$EE33)+SUMIF('reporting moussy'!$F$2:$EE$2,BW$4,'reporting moussy'!$F33:$EE33)+SUMIF('reporting trappes'!$F$2:$EE$2,BW$4,'reporting trappes'!$F33:$EE33)+SUMIF('SPACELOG 5 BP'!$F$2:$EE$2,BW$4,'SPACELOG 5 BP'!$F33:$EE33)+SUMIF('SPACELOG 6 BP'!$F$2:$EE$2,BW$4,'SPACELOG 6 BP'!$F33:$EE33)+SUMIF('SPACELOG 7 BP'!$F$2:$EE$2,BW$4,'SPACELOG 7 BP'!$F33:$EE33)+SUMIF('SPACELOG 8 BP'!$F$2:$EE$2,BW$4,'SPACELOG 8 BP'!$F33:$EE33)+SUMIF('SPACELOG 9 BP'!$F$2:$EE$2,BW$4,'SPACELOG 9 BP'!$F33:$EE33)+SUMIF('SPACELOG 10 BP'!$F$2:$EE$2,BW$4,'SPACELOG 10 BP'!$F33:$EE33)+SUMIF('SPACELOG 11 BP'!$F$2:$EE$2,BW$4,'SPACELOG 11 BP'!$F33:$EE33)+SUMIF('SPACELOG 12 BP'!$F$2:$EE$2,BW$4,'SPACELOG 12 BP'!$F33:$EE33)</f>
        <v>0</v>
      </c>
      <c r="BX33" s="13">
        <f>SUMIF('reporting montigny'!$F$2:$EE$2,BX$4,'reporting montigny'!$F33:$EE33)+SUMIF('reporting boissy'!$F$2:$EE$2,BX$4,'reporting boissy'!$F33:$EE33)+SUMIF('reporting moussy'!$F$2:$EE$2,BX$4,'reporting moussy'!$F33:$EE33)+SUMIF('reporting trappes'!$F$2:$EE$2,BX$4,'reporting trappes'!$F33:$EE33)+SUMIF('SPACELOG 5 BP'!$F$2:$EE$2,BX$4,'SPACELOG 5 BP'!$F33:$EE33)+SUMIF('SPACELOG 6 BP'!$F$2:$EE$2,BX$4,'SPACELOG 6 BP'!$F33:$EE33)+SUMIF('SPACELOG 7 BP'!$F$2:$EE$2,BX$4,'SPACELOG 7 BP'!$F33:$EE33)+SUMIF('SPACELOG 8 BP'!$F$2:$EE$2,BX$4,'SPACELOG 8 BP'!$F33:$EE33)+SUMIF('SPACELOG 9 BP'!$F$2:$EE$2,BX$4,'SPACELOG 9 BP'!$F33:$EE33)+SUMIF('SPACELOG 10 BP'!$F$2:$EE$2,BX$4,'SPACELOG 10 BP'!$F33:$EE33)+SUMIF('SPACELOG 11 BP'!$F$2:$EE$2,BX$4,'SPACELOG 11 BP'!$F33:$EE33)+SUMIF('SPACELOG 12 BP'!$F$2:$EE$2,BX$4,'SPACELOG 12 BP'!$F33:$EE33)</f>
        <v>0</v>
      </c>
      <c r="BY33" s="13">
        <f>SUMIF('reporting montigny'!$F$2:$EE$2,BY$4,'reporting montigny'!$F33:$EE33)+SUMIF('reporting boissy'!$F$2:$EE$2,BY$4,'reporting boissy'!$F33:$EE33)+SUMIF('reporting moussy'!$F$2:$EE$2,BY$4,'reporting moussy'!$F33:$EE33)+SUMIF('reporting trappes'!$F$2:$EE$2,BY$4,'reporting trappes'!$F33:$EE33)+SUMIF('SPACELOG 5 BP'!$F$2:$EE$2,BY$4,'SPACELOG 5 BP'!$F33:$EE33)+SUMIF('SPACELOG 6 BP'!$F$2:$EE$2,BY$4,'SPACELOG 6 BP'!$F33:$EE33)+SUMIF('SPACELOG 7 BP'!$F$2:$EE$2,BY$4,'SPACELOG 7 BP'!$F33:$EE33)+SUMIF('SPACELOG 8 BP'!$F$2:$EE$2,BY$4,'SPACELOG 8 BP'!$F33:$EE33)+SUMIF('SPACELOG 9 BP'!$F$2:$EE$2,BY$4,'SPACELOG 9 BP'!$F33:$EE33)+SUMIF('SPACELOG 10 BP'!$F$2:$EE$2,BY$4,'SPACELOG 10 BP'!$F33:$EE33)+SUMIF('SPACELOG 11 BP'!$F$2:$EE$2,BY$4,'SPACELOG 11 BP'!$F33:$EE33)+SUMIF('SPACELOG 12 BP'!$F$2:$EE$2,BY$4,'SPACELOG 12 BP'!$F33:$EE33)</f>
        <v>0</v>
      </c>
      <c r="BZ33" s="13">
        <f>SUMIF('reporting montigny'!$F$2:$EE$2,BZ$4,'reporting montigny'!$F33:$EE33)+SUMIF('reporting boissy'!$F$2:$EE$2,BZ$4,'reporting boissy'!$F33:$EE33)+SUMIF('reporting moussy'!$F$2:$EE$2,BZ$4,'reporting moussy'!$F33:$EE33)+SUMIF('reporting trappes'!$F$2:$EE$2,BZ$4,'reporting trappes'!$F33:$EE33)+SUMIF('SPACELOG 5 BP'!$F$2:$EE$2,BZ$4,'SPACELOG 5 BP'!$F33:$EE33)+SUMIF('SPACELOG 6 BP'!$F$2:$EE$2,BZ$4,'SPACELOG 6 BP'!$F33:$EE33)+SUMIF('SPACELOG 7 BP'!$F$2:$EE$2,BZ$4,'SPACELOG 7 BP'!$F33:$EE33)+SUMIF('SPACELOG 8 BP'!$F$2:$EE$2,BZ$4,'SPACELOG 8 BP'!$F33:$EE33)+SUMIF('SPACELOG 9 BP'!$F$2:$EE$2,BZ$4,'SPACELOG 9 BP'!$F33:$EE33)+SUMIF('SPACELOG 10 BP'!$F$2:$EE$2,BZ$4,'SPACELOG 10 BP'!$F33:$EE33)+SUMIF('SPACELOG 11 BP'!$F$2:$EE$2,BZ$4,'SPACELOG 11 BP'!$F33:$EE33)+SUMIF('SPACELOG 12 BP'!$F$2:$EE$2,BZ$4,'SPACELOG 12 BP'!$F33:$EE33)</f>
        <v>0</v>
      </c>
      <c r="CA33" s="13">
        <f>SUMIF('reporting montigny'!$F$2:$EE$2,CA$4,'reporting montigny'!$F33:$EE33)+SUMIF('reporting boissy'!$F$2:$EE$2,CA$4,'reporting boissy'!$F33:$EE33)+SUMIF('reporting moussy'!$F$2:$EE$2,CA$4,'reporting moussy'!$F33:$EE33)+SUMIF('reporting trappes'!$F$2:$EE$2,CA$4,'reporting trappes'!$F33:$EE33)+SUMIF('SPACELOG 5 BP'!$F$2:$EE$2,CA$4,'SPACELOG 5 BP'!$F33:$EE33)+SUMIF('SPACELOG 6 BP'!$F$2:$EE$2,CA$4,'SPACELOG 6 BP'!$F33:$EE33)+SUMIF('SPACELOG 7 BP'!$F$2:$EE$2,CA$4,'SPACELOG 7 BP'!$F33:$EE33)+SUMIF('SPACELOG 8 BP'!$F$2:$EE$2,CA$4,'SPACELOG 8 BP'!$F33:$EE33)+SUMIF('SPACELOG 9 BP'!$F$2:$EE$2,CA$4,'SPACELOG 9 BP'!$F33:$EE33)+SUMIF('SPACELOG 10 BP'!$F$2:$EE$2,CA$4,'SPACELOG 10 BP'!$F33:$EE33)+SUMIF('SPACELOG 11 BP'!$F$2:$EE$2,CA$4,'SPACELOG 11 BP'!$F33:$EE33)+SUMIF('SPACELOG 12 BP'!$F$2:$EE$2,CA$4,'SPACELOG 12 BP'!$F33:$EE33)</f>
        <v>0</v>
      </c>
      <c r="CB33" s="13">
        <f>SUMIF('reporting montigny'!$F$2:$EE$2,CB$4,'reporting montigny'!$F33:$EE33)+SUMIF('reporting boissy'!$F$2:$EE$2,CB$4,'reporting boissy'!$F33:$EE33)+SUMIF('reporting moussy'!$F$2:$EE$2,CB$4,'reporting moussy'!$F33:$EE33)+SUMIF('reporting trappes'!$F$2:$EE$2,CB$4,'reporting trappes'!$F33:$EE33)+SUMIF('SPACELOG 5 BP'!$F$2:$EE$2,CB$4,'SPACELOG 5 BP'!$F33:$EE33)+SUMIF('SPACELOG 6 BP'!$F$2:$EE$2,CB$4,'SPACELOG 6 BP'!$F33:$EE33)+SUMIF('SPACELOG 7 BP'!$F$2:$EE$2,CB$4,'SPACELOG 7 BP'!$F33:$EE33)+SUMIF('SPACELOG 8 BP'!$F$2:$EE$2,CB$4,'SPACELOG 8 BP'!$F33:$EE33)+SUMIF('SPACELOG 9 BP'!$F$2:$EE$2,CB$4,'SPACELOG 9 BP'!$F33:$EE33)+SUMIF('SPACELOG 10 BP'!$F$2:$EE$2,CB$4,'SPACELOG 10 BP'!$F33:$EE33)+SUMIF('SPACELOG 11 BP'!$F$2:$EE$2,CB$4,'SPACELOG 11 BP'!$F33:$EE33)+SUMIF('SPACELOG 12 BP'!$F$2:$EE$2,CB$4,'SPACELOG 12 BP'!$F33:$EE33)</f>
        <v>0</v>
      </c>
      <c r="CC33" s="13">
        <f>SUMIF('reporting montigny'!$F$2:$EE$2,CC$4,'reporting montigny'!$F33:$EE33)+SUMIF('reporting boissy'!$F$2:$EE$2,CC$4,'reporting boissy'!$F33:$EE33)+SUMIF('reporting moussy'!$F$2:$EE$2,CC$4,'reporting moussy'!$F33:$EE33)+SUMIF('reporting trappes'!$F$2:$EE$2,CC$4,'reporting trappes'!$F33:$EE33)+SUMIF('SPACELOG 5 BP'!$F$2:$EE$2,CC$4,'SPACELOG 5 BP'!$F33:$EE33)+SUMIF('SPACELOG 6 BP'!$F$2:$EE$2,CC$4,'SPACELOG 6 BP'!$F33:$EE33)+SUMIF('SPACELOG 7 BP'!$F$2:$EE$2,CC$4,'SPACELOG 7 BP'!$F33:$EE33)+SUMIF('SPACELOG 8 BP'!$F$2:$EE$2,CC$4,'SPACELOG 8 BP'!$F33:$EE33)+SUMIF('SPACELOG 9 BP'!$F$2:$EE$2,CC$4,'SPACELOG 9 BP'!$F33:$EE33)+SUMIF('SPACELOG 10 BP'!$F$2:$EE$2,CC$4,'SPACELOG 10 BP'!$F33:$EE33)+SUMIF('SPACELOG 11 BP'!$F$2:$EE$2,CC$4,'SPACELOG 11 BP'!$F33:$EE33)+SUMIF('SPACELOG 12 BP'!$F$2:$EE$2,CC$4,'SPACELOG 12 BP'!$F33:$EE33)</f>
        <v>0</v>
      </c>
      <c r="CD33" s="13">
        <f>SUMIF('reporting montigny'!$F$2:$EE$2,CD$4,'reporting montigny'!$F33:$EE33)+SUMIF('reporting boissy'!$F$2:$EE$2,CD$4,'reporting boissy'!$F33:$EE33)+SUMIF('reporting moussy'!$F$2:$EE$2,CD$4,'reporting moussy'!$F33:$EE33)+SUMIF('reporting trappes'!$F$2:$EE$2,CD$4,'reporting trappes'!$F33:$EE33)+SUMIF('SPACELOG 5 BP'!$F$2:$EE$2,CD$4,'SPACELOG 5 BP'!$F33:$EE33)+SUMIF('SPACELOG 6 BP'!$F$2:$EE$2,CD$4,'SPACELOG 6 BP'!$F33:$EE33)+SUMIF('SPACELOG 7 BP'!$F$2:$EE$2,CD$4,'SPACELOG 7 BP'!$F33:$EE33)+SUMIF('SPACELOG 8 BP'!$F$2:$EE$2,CD$4,'SPACELOG 8 BP'!$F33:$EE33)+SUMIF('SPACELOG 9 BP'!$F$2:$EE$2,CD$4,'SPACELOG 9 BP'!$F33:$EE33)+SUMIF('SPACELOG 10 BP'!$F$2:$EE$2,CD$4,'SPACELOG 10 BP'!$F33:$EE33)+SUMIF('SPACELOG 11 BP'!$F$2:$EE$2,CD$4,'SPACELOG 11 BP'!$F33:$EE33)+SUMIF('SPACELOG 12 BP'!$F$2:$EE$2,CD$4,'SPACELOG 12 BP'!$F33:$EE33)</f>
        <v>0</v>
      </c>
      <c r="CE33" s="14">
        <f t="shared" si="14"/>
        <v>0</v>
      </c>
      <c r="CF33" s="13">
        <f>SUMIF('reporting montigny'!$F$2:$EE$2,CF$4,'reporting montigny'!$F33:$EE33)+SUMIF('reporting boissy'!$F$2:$EE$2,CF$4,'reporting boissy'!$F33:$EE33)+SUMIF('reporting moussy'!$F$2:$EE$2,CF$4,'reporting moussy'!$F33:$EE33)+SUMIF('reporting trappes'!$F$2:$EE$2,CF$4,'reporting trappes'!$F33:$EE33)+SUMIF('SPACELOG 5 BP'!$F$2:$EE$2,CF$4,'SPACELOG 5 BP'!$F33:$EE33)+SUMIF('SPACELOG 6 BP'!$F$2:$EE$2,CF$4,'SPACELOG 6 BP'!$F33:$EE33)+SUMIF('SPACELOG 7 BP'!$F$2:$EE$2,CF$4,'SPACELOG 7 BP'!$F33:$EE33)+SUMIF('SPACELOG 8 BP'!$F$2:$EE$2,CF$4,'SPACELOG 8 BP'!$F33:$EE33)+SUMIF('SPACELOG 9 BP'!$F$2:$EE$2,CF$4,'SPACELOG 9 BP'!$F33:$EE33)+SUMIF('SPACELOG 10 BP'!$F$2:$EE$2,CF$4,'SPACELOG 10 BP'!$F33:$EE33)+SUMIF('SPACELOG 11 BP'!$F$2:$EE$2,CF$4,'SPACELOG 11 BP'!$F33:$EE33)+SUMIF('SPACELOG 12 BP'!$F$2:$EE$2,CF$4,'SPACELOG 12 BP'!$F33:$EE33)</f>
        <v>0</v>
      </c>
      <c r="CG33" s="13">
        <f>SUMIF('reporting montigny'!$F$2:$EE$2,CG$4,'reporting montigny'!$F33:$EE33)+SUMIF('reporting boissy'!$F$2:$EE$2,CG$4,'reporting boissy'!$F33:$EE33)+SUMIF('reporting moussy'!$F$2:$EE$2,CG$4,'reporting moussy'!$F33:$EE33)+SUMIF('reporting trappes'!$F$2:$EE$2,CG$4,'reporting trappes'!$F33:$EE33)+SUMIF('SPACELOG 5 BP'!$F$2:$EE$2,CG$4,'SPACELOG 5 BP'!$F33:$EE33)+SUMIF('SPACELOG 6 BP'!$F$2:$EE$2,CG$4,'SPACELOG 6 BP'!$F33:$EE33)+SUMIF('SPACELOG 7 BP'!$F$2:$EE$2,CG$4,'SPACELOG 7 BP'!$F33:$EE33)+SUMIF('SPACELOG 8 BP'!$F$2:$EE$2,CG$4,'SPACELOG 8 BP'!$F33:$EE33)+SUMIF('SPACELOG 9 BP'!$F$2:$EE$2,CG$4,'SPACELOG 9 BP'!$F33:$EE33)+SUMIF('SPACELOG 10 BP'!$F$2:$EE$2,CG$4,'SPACELOG 10 BP'!$F33:$EE33)+SUMIF('SPACELOG 11 BP'!$F$2:$EE$2,CG$4,'SPACELOG 11 BP'!$F33:$EE33)+SUMIF('SPACELOG 12 BP'!$F$2:$EE$2,CG$4,'SPACELOG 12 BP'!$F33:$EE33)</f>
        <v>0</v>
      </c>
      <c r="CH33" s="13">
        <f>SUMIF('reporting montigny'!$F$2:$EE$2,CH$4,'reporting montigny'!$F33:$EE33)+SUMIF('reporting boissy'!$F$2:$EE$2,CH$4,'reporting boissy'!$F33:$EE33)+SUMIF('reporting moussy'!$F$2:$EE$2,CH$4,'reporting moussy'!$F33:$EE33)+SUMIF('reporting trappes'!$F$2:$EE$2,CH$4,'reporting trappes'!$F33:$EE33)+SUMIF('SPACELOG 5 BP'!$F$2:$EE$2,CH$4,'SPACELOG 5 BP'!$F33:$EE33)+SUMIF('SPACELOG 6 BP'!$F$2:$EE$2,CH$4,'SPACELOG 6 BP'!$F33:$EE33)+SUMIF('SPACELOG 7 BP'!$F$2:$EE$2,CH$4,'SPACELOG 7 BP'!$F33:$EE33)+SUMIF('SPACELOG 8 BP'!$F$2:$EE$2,CH$4,'SPACELOG 8 BP'!$F33:$EE33)+SUMIF('SPACELOG 9 BP'!$F$2:$EE$2,CH$4,'SPACELOG 9 BP'!$F33:$EE33)+SUMIF('SPACELOG 10 BP'!$F$2:$EE$2,CH$4,'SPACELOG 10 BP'!$F33:$EE33)+SUMIF('SPACELOG 11 BP'!$F$2:$EE$2,CH$4,'SPACELOG 11 BP'!$F33:$EE33)+SUMIF('SPACELOG 12 BP'!$F$2:$EE$2,CH$4,'SPACELOG 12 BP'!$F33:$EE33)</f>
        <v>0</v>
      </c>
      <c r="CI33" s="13">
        <f>SUMIF('reporting montigny'!$F$2:$EE$2,CI$4,'reporting montigny'!$F33:$EE33)+SUMIF('reporting boissy'!$F$2:$EE$2,CI$4,'reporting boissy'!$F33:$EE33)+SUMIF('reporting moussy'!$F$2:$EE$2,CI$4,'reporting moussy'!$F33:$EE33)+SUMIF('reporting trappes'!$F$2:$EE$2,CI$4,'reporting trappes'!$F33:$EE33)+SUMIF('SPACELOG 5 BP'!$F$2:$EE$2,CI$4,'SPACELOG 5 BP'!$F33:$EE33)+SUMIF('SPACELOG 6 BP'!$F$2:$EE$2,CI$4,'SPACELOG 6 BP'!$F33:$EE33)+SUMIF('SPACELOG 7 BP'!$F$2:$EE$2,CI$4,'SPACELOG 7 BP'!$F33:$EE33)+SUMIF('SPACELOG 8 BP'!$F$2:$EE$2,CI$4,'SPACELOG 8 BP'!$F33:$EE33)+SUMIF('SPACELOG 9 BP'!$F$2:$EE$2,CI$4,'SPACELOG 9 BP'!$F33:$EE33)+SUMIF('SPACELOG 10 BP'!$F$2:$EE$2,CI$4,'SPACELOG 10 BP'!$F33:$EE33)+SUMIF('SPACELOG 11 BP'!$F$2:$EE$2,CI$4,'SPACELOG 11 BP'!$F33:$EE33)+SUMIF('SPACELOG 12 BP'!$F$2:$EE$2,CI$4,'SPACELOG 12 BP'!$F33:$EE33)</f>
        <v>0</v>
      </c>
      <c r="CJ33" s="13">
        <f>SUMIF('reporting montigny'!$F$2:$EE$2,CJ$4,'reporting montigny'!$F33:$EE33)+SUMIF('reporting boissy'!$F$2:$EE$2,CJ$4,'reporting boissy'!$F33:$EE33)+SUMIF('reporting moussy'!$F$2:$EE$2,CJ$4,'reporting moussy'!$F33:$EE33)+SUMIF('reporting trappes'!$F$2:$EE$2,CJ$4,'reporting trappes'!$F33:$EE33)+SUMIF('SPACELOG 5 BP'!$F$2:$EE$2,CJ$4,'SPACELOG 5 BP'!$F33:$EE33)+SUMIF('SPACELOG 6 BP'!$F$2:$EE$2,CJ$4,'SPACELOG 6 BP'!$F33:$EE33)+SUMIF('SPACELOG 7 BP'!$F$2:$EE$2,CJ$4,'SPACELOG 7 BP'!$F33:$EE33)+SUMIF('SPACELOG 8 BP'!$F$2:$EE$2,CJ$4,'SPACELOG 8 BP'!$F33:$EE33)+SUMIF('SPACELOG 9 BP'!$F$2:$EE$2,CJ$4,'SPACELOG 9 BP'!$F33:$EE33)+SUMIF('SPACELOG 10 BP'!$F$2:$EE$2,CJ$4,'SPACELOG 10 BP'!$F33:$EE33)+SUMIF('SPACELOG 11 BP'!$F$2:$EE$2,CJ$4,'SPACELOG 11 BP'!$F33:$EE33)+SUMIF('SPACELOG 12 BP'!$F$2:$EE$2,CJ$4,'SPACELOG 12 BP'!$F33:$EE33)</f>
        <v>0</v>
      </c>
      <c r="CK33" s="13">
        <f>SUMIF('reporting montigny'!$F$2:$EE$2,CK$4,'reporting montigny'!$F33:$EE33)+SUMIF('reporting boissy'!$F$2:$EE$2,CK$4,'reporting boissy'!$F33:$EE33)+SUMIF('reporting moussy'!$F$2:$EE$2,CK$4,'reporting moussy'!$F33:$EE33)+SUMIF('reporting trappes'!$F$2:$EE$2,CK$4,'reporting trappes'!$F33:$EE33)+SUMIF('SPACELOG 5 BP'!$F$2:$EE$2,CK$4,'SPACELOG 5 BP'!$F33:$EE33)+SUMIF('SPACELOG 6 BP'!$F$2:$EE$2,CK$4,'SPACELOG 6 BP'!$F33:$EE33)+SUMIF('SPACELOG 7 BP'!$F$2:$EE$2,CK$4,'SPACELOG 7 BP'!$F33:$EE33)+SUMIF('SPACELOG 8 BP'!$F$2:$EE$2,CK$4,'SPACELOG 8 BP'!$F33:$EE33)+SUMIF('SPACELOG 9 BP'!$F$2:$EE$2,CK$4,'SPACELOG 9 BP'!$F33:$EE33)+SUMIF('SPACELOG 10 BP'!$F$2:$EE$2,CK$4,'SPACELOG 10 BP'!$F33:$EE33)+SUMIF('SPACELOG 11 BP'!$F$2:$EE$2,CK$4,'SPACELOG 11 BP'!$F33:$EE33)+SUMIF('SPACELOG 12 BP'!$F$2:$EE$2,CK$4,'SPACELOG 12 BP'!$F33:$EE33)</f>
        <v>0</v>
      </c>
      <c r="CL33" s="13">
        <f>SUMIF('reporting montigny'!$F$2:$EE$2,CL$4,'reporting montigny'!$F33:$EE33)+SUMIF('reporting boissy'!$F$2:$EE$2,CL$4,'reporting boissy'!$F33:$EE33)+SUMIF('reporting moussy'!$F$2:$EE$2,CL$4,'reporting moussy'!$F33:$EE33)+SUMIF('reporting trappes'!$F$2:$EE$2,CL$4,'reporting trappes'!$F33:$EE33)+SUMIF('SPACELOG 5 BP'!$F$2:$EE$2,CL$4,'SPACELOG 5 BP'!$F33:$EE33)+SUMIF('SPACELOG 6 BP'!$F$2:$EE$2,CL$4,'SPACELOG 6 BP'!$F33:$EE33)+SUMIF('SPACELOG 7 BP'!$F$2:$EE$2,CL$4,'SPACELOG 7 BP'!$F33:$EE33)+SUMIF('SPACELOG 8 BP'!$F$2:$EE$2,CL$4,'SPACELOG 8 BP'!$F33:$EE33)+SUMIF('SPACELOG 9 BP'!$F$2:$EE$2,CL$4,'SPACELOG 9 BP'!$F33:$EE33)+SUMIF('SPACELOG 10 BP'!$F$2:$EE$2,CL$4,'SPACELOG 10 BP'!$F33:$EE33)+SUMIF('SPACELOG 11 BP'!$F$2:$EE$2,CL$4,'SPACELOG 11 BP'!$F33:$EE33)+SUMIF('SPACELOG 12 BP'!$F$2:$EE$2,CL$4,'SPACELOG 12 BP'!$F33:$EE33)</f>
        <v>0</v>
      </c>
      <c r="CM33" s="13">
        <f>SUMIF('reporting montigny'!$F$2:$EE$2,CM$4,'reporting montigny'!$F33:$EE33)+SUMIF('reporting boissy'!$F$2:$EE$2,CM$4,'reporting boissy'!$F33:$EE33)+SUMIF('reporting moussy'!$F$2:$EE$2,CM$4,'reporting moussy'!$F33:$EE33)+SUMIF('reporting trappes'!$F$2:$EE$2,CM$4,'reporting trappes'!$F33:$EE33)+SUMIF('SPACELOG 5 BP'!$F$2:$EE$2,CM$4,'SPACELOG 5 BP'!$F33:$EE33)+SUMIF('SPACELOG 6 BP'!$F$2:$EE$2,CM$4,'SPACELOG 6 BP'!$F33:$EE33)+SUMIF('SPACELOG 7 BP'!$F$2:$EE$2,CM$4,'SPACELOG 7 BP'!$F33:$EE33)+SUMIF('SPACELOG 8 BP'!$F$2:$EE$2,CM$4,'SPACELOG 8 BP'!$F33:$EE33)+SUMIF('SPACELOG 9 BP'!$F$2:$EE$2,CM$4,'SPACELOG 9 BP'!$F33:$EE33)+SUMIF('SPACELOG 10 BP'!$F$2:$EE$2,CM$4,'SPACELOG 10 BP'!$F33:$EE33)+SUMIF('SPACELOG 11 BP'!$F$2:$EE$2,CM$4,'SPACELOG 11 BP'!$F33:$EE33)+SUMIF('SPACELOG 12 BP'!$F$2:$EE$2,CM$4,'SPACELOG 12 BP'!$F33:$EE33)</f>
        <v>0</v>
      </c>
      <c r="CN33" s="13">
        <f>SUMIF('reporting montigny'!$F$2:$EE$2,CN$4,'reporting montigny'!$F33:$EE33)+SUMIF('reporting boissy'!$F$2:$EE$2,CN$4,'reporting boissy'!$F33:$EE33)+SUMIF('reporting moussy'!$F$2:$EE$2,CN$4,'reporting moussy'!$F33:$EE33)+SUMIF('reporting trappes'!$F$2:$EE$2,CN$4,'reporting trappes'!$F33:$EE33)+SUMIF('SPACELOG 5 BP'!$F$2:$EE$2,CN$4,'SPACELOG 5 BP'!$F33:$EE33)+SUMIF('SPACELOG 6 BP'!$F$2:$EE$2,CN$4,'SPACELOG 6 BP'!$F33:$EE33)+SUMIF('SPACELOG 7 BP'!$F$2:$EE$2,CN$4,'SPACELOG 7 BP'!$F33:$EE33)+SUMIF('SPACELOG 8 BP'!$F$2:$EE$2,CN$4,'SPACELOG 8 BP'!$F33:$EE33)+SUMIF('SPACELOG 9 BP'!$F$2:$EE$2,CN$4,'SPACELOG 9 BP'!$F33:$EE33)+SUMIF('SPACELOG 10 BP'!$F$2:$EE$2,CN$4,'SPACELOG 10 BP'!$F33:$EE33)+SUMIF('SPACELOG 11 BP'!$F$2:$EE$2,CN$4,'SPACELOG 11 BP'!$F33:$EE33)+SUMIF('SPACELOG 12 BP'!$F$2:$EE$2,CN$4,'SPACELOG 12 BP'!$F33:$EE33)</f>
        <v>0</v>
      </c>
      <c r="CO33" s="13">
        <f>SUMIF('reporting montigny'!$F$2:$EE$2,CO$4,'reporting montigny'!$F33:$EE33)+SUMIF('reporting boissy'!$F$2:$EE$2,CO$4,'reporting boissy'!$F33:$EE33)+SUMIF('reporting moussy'!$F$2:$EE$2,CO$4,'reporting moussy'!$F33:$EE33)+SUMIF('reporting trappes'!$F$2:$EE$2,CO$4,'reporting trappes'!$F33:$EE33)+SUMIF('SPACELOG 5 BP'!$F$2:$EE$2,CO$4,'SPACELOG 5 BP'!$F33:$EE33)+SUMIF('SPACELOG 6 BP'!$F$2:$EE$2,CO$4,'SPACELOG 6 BP'!$F33:$EE33)+SUMIF('SPACELOG 7 BP'!$F$2:$EE$2,CO$4,'SPACELOG 7 BP'!$F33:$EE33)+SUMIF('SPACELOG 8 BP'!$F$2:$EE$2,CO$4,'SPACELOG 8 BP'!$F33:$EE33)+SUMIF('SPACELOG 9 BP'!$F$2:$EE$2,CO$4,'SPACELOG 9 BP'!$F33:$EE33)+SUMIF('SPACELOG 10 BP'!$F$2:$EE$2,CO$4,'SPACELOG 10 BP'!$F33:$EE33)+SUMIF('SPACELOG 11 BP'!$F$2:$EE$2,CO$4,'SPACELOG 11 BP'!$F33:$EE33)+SUMIF('SPACELOG 12 BP'!$F$2:$EE$2,CO$4,'SPACELOG 12 BP'!$F33:$EE33)</f>
        <v>0</v>
      </c>
      <c r="CP33" s="13">
        <f>SUMIF('reporting montigny'!$F$2:$EE$2,CP$4,'reporting montigny'!$F33:$EE33)+SUMIF('reporting boissy'!$F$2:$EE$2,CP$4,'reporting boissy'!$F33:$EE33)+SUMIF('reporting moussy'!$F$2:$EE$2,CP$4,'reporting moussy'!$F33:$EE33)+SUMIF('reporting trappes'!$F$2:$EE$2,CP$4,'reporting trappes'!$F33:$EE33)+SUMIF('SPACELOG 5 BP'!$F$2:$EE$2,CP$4,'SPACELOG 5 BP'!$F33:$EE33)+SUMIF('SPACELOG 6 BP'!$F$2:$EE$2,CP$4,'SPACELOG 6 BP'!$F33:$EE33)+SUMIF('SPACELOG 7 BP'!$F$2:$EE$2,CP$4,'SPACELOG 7 BP'!$F33:$EE33)+SUMIF('SPACELOG 8 BP'!$F$2:$EE$2,CP$4,'SPACELOG 8 BP'!$F33:$EE33)+SUMIF('SPACELOG 9 BP'!$F$2:$EE$2,CP$4,'SPACELOG 9 BP'!$F33:$EE33)+SUMIF('SPACELOG 10 BP'!$F$2:$EE$2,CP$4,'SPACELOG 10 BP'!$F33:$EE33)+SUMIF('SPACELOG 11 BP'!$F$2:$EE$2,CP$4,'SPACELOG 11 BP'!$F33:$EE33)+SUMIF('SPACELOG 12 BP'!$F$2:$EE$2,CP$4,'SPACELOG 12 BP'!$F33:$EE33)</f>
        <v>0</v>
      </c>
      <c r="CQ33" s="13">
        <f>SUMIF('reporting montigny'!$F$2:$EE$2,CQ$4,'reporting montigny'!$F33:$EE33)+SUMIF('reporting boissy'!$F$2:$EE$2,CQ$4,'reporting boissy'!$F33:$EE33)+SUMIF('reporting moussy'!$F$2:$EE$2,CQ$4,'reporting moussy'!$F33:$EE33)+SUMIF('reporting trappes'!$F$2:$EE$2,CQ$4,'reporting trappes'!$F33:$EE33)+SUMIF('SPACELOG 5 BP'!$F$2:$EE$2,CQ$4,'SPACELOG 5 BP'!$F33:$EE33)+SUMIF('SPACELOG 6 BP'!$F$2:$EE$2,CQ$4,'SPACELOG 6 BP'!$F33:$EE33)+SUMIF('SPACELOG 7 BP'!$F$2:$EE$2,CQ$4,'SPACELOG 7 BP'!$F33:$EE33)+SUMIF('SPACELOG 8 BP'!$F$2:$EE$2,CQ$4,'SPACELOG 8 BP'!$F33:$EE33)+SUMIF('SPACELOG 9 BP'!$F$2:$EE$2,CQ$4,'SPACELOG 9 BP'!$F33:$EE33)+SUMIF('SPACELOG 10 BP'!$F$2:$EE$2,CQ$4,'SPACELOG 10 BP'!$F33:$EE33)+SUMIF('SPACELOG 11 BP'!$F$2:$EE$2,CQ$4,'SPACELOG 11 BP'!$F33:$EE33)+SUMIF('SPACELOG 12 BP'!$F$2:$EE$2,CQ$4,'SPACELOG 12 BP'!$F33:$EE33)</f>
        <v>0</v>
      </c>
      <c r="CR33" s="14">
        <f t="shared" si="15"/>
        <v>0</v>
      </c>
      <c r="CS33" s="13">
        <f>SUMIF('reporting montigny'!$F$2:$EE$2,CS$4,'reporting montigny'!$F33:$EE33)+SUMIF('reporting boissy'!$F$2:$EE$2,CS$4,'reporting boissy'!$F33:$EE33)+SUMIF('reporting moussy'!$F$2:$EE$2,CS$4,'reporting moussy'!$F33:$EE33)+SUMIF('reporting trappes'!$F$2:$EE$2,CS$4,'reporting trappes'!$F33:$EE33)+SUMIF('SPACELOG 5 BP'!$F$2:$EE$2,CS$4,'SPACELOG 5 BP'!$F33:$EE33)+SUMIF('SPACELOG 6 BP'!$F$2:$EE$2,CS$4,'SPACELOG 6 BP'!$F33:$EE33)+SUMIF('SPACELOG 7 BP'!$F$2:$EE$2,CS$4,'SPACELOG 7 BP'!$F33:$EE33)+SUMIF('SPACELOG 8 BP'!$F$2:$EE$2,CS$4,'SPACELOG 8 BP'!$F33:$EE33)+SUMIF('SPACELOG 9 BP'!$F$2:$EE$2,CS$4,'SPACELOG 9 BP'!$F33:$EE33)+SUMIF('SPACELOG 10 BP'!$F$2:$EE$2,CS$4,'SPACELOG 10 BP'!$F33:$EE33)+SUMIF('SPACELOG 11 BP'!$F$2:$EE$2,CS$4,'SPACELOG 11 BP'!$F33:$EE33)+SUMIF('SPACELOG 12 BP'!$F$2:$EE$2,CS$4,'SPACELOG 12 BP'!$F33:$EE33)</f>
        <v>0</v>
      </c>
      <c r="CT33" s="13">
        <f>SUMIF('reporting montigny'!$F$2:$EE$2,CT$4,'reporting montigny'!$F33:$EE33)+SUMIF('reporting boissy'!$F$2:$EE$2,CT$4,'reporting boissy'!$F33:$EE33)+SUMIF('reporting moussy'!$F$2:$EE$2,CT$4,'reporting moussy'!$F33:$EE33)+SUMIF('reporting trappes'!$F$2:$EE$2,CT$4,'reporting trappes'!$F33:$EE33)+SUMIF('SPACELOG 5 BP'!$F$2:$EE$2,CT$4,'SPACELOG 5 BP'!$F33:$EE33)+SUMIF('SPACELOG 6 BP'!$F$2:$EE$2,CT$4,'SPACELOG 6 BP'!$F33:$EE33)+SUMIF('SPACELOG 7 BP'!$F$2:$EE$2,CT$4,'SPACELOG 7 BP'!$F33:$EE33)+SUMIF('SPACELOG 8 BP'!$F$2:$EE$2,CT$4,'SPACELOG 8 BP'!$F33:$EE33)+SUMIF('SPACELOG 9 BP'!$F$2:$EE$2,CT$4,'SPACELOG 9 BP'!$F33:$EE33)+SUMIF('SPACELOG 10 BP'!$F$2:$EE$2,CT$4,'SPACELOG 10 BP'!$F33:$EE33)+SUMIF('SPACELOG 11 BP'!$F$2:$EE$2,CT$4,'SPACELOG 11 BP'!$F33:$EE33)+SUMIF('SPACELOG 12 BP'!$F$2:$EE$2,CT$4,'SPACELOG 12 BP'!$F33:$EE33)</f>
        <v>0</v>
      </c>
      <c r="CU33" s="13">
        <f>SUMIF('reporting montigny'!$F$2:$EE$2,CU$4,'reporting montigny'!$F33:$EE33)+SUMIF('reporting boissy'!$F$2:$EE$2,CU$4,'reporting boissy'!$F33:$EE33)+SUMIF('reporting moussy'!$F$2:$EE$2,CU$4,'reporting moussy'!$F33:$EE33)+SUMIF('reporting trappes'!$F$2:$EE$2,CU$4,'reporting trappes'!$F33:$EE33)+SUMIF('SPACELOG 5 BP'!$F$2:$EE$2,CU$4,'SPACELOG 5 BP'!$F33:$EE33)+SUMIF('SPACELOG 6 BP'!$F$2:$EE$2,CU$4,'SPACELOG 6 BP'!$F33:$EE33)+SUMIF('SPACELOG 7 BP'!$F$2:$EE$2,CU$4,'SPACELOG 7 BP'!$F33:$EE33)+SUMIF('SPACELOG 8 BP'!$F$2:$EE$2,CU$4,'SPACELOG 8 BP'!$F33:$EE33)+SUMIF('SPACELOG 9 BP'!$F$2:$EE$2,CU$4,'SPACELOG 9 BP'!$F33:$EE33)+SUMIF('SPACELOG 10 BP'!$F$2:$EE$2,CU$4,'SPACELOG 10 BP'!$F33:$EE33)+SUMIF('SPACELOG 11 BP'!$F$2:$EE$2,CU$4,'SPACELOG 11 BP'!$F33:$EE33)+SUMIF('SPACELOG 12 BP'!$F$2:$EE$2,CU$4,'SPACELOG 12 BP'!$F33:$EE33)</f>
        <v>0</v>
      </c>
      <c r="CV33" s="13">
        <f>SUMIF('reporting montigny'!$F$2:$EE$2,CV$4,'reporting montigny'!$F33:$EE33)+SUMIF('reporting boissy'!$F$2:$EE$2,CV$4,'reporting boissy'!$F33:$EE33)+SUMIF('reporting moussy'!$F$2:$EE$2,CV$4,'reporting moussy'!$F33:$EE33)+SUMIF('reporting trappes'!$F$2:$EE$2,CV$4,'reporting trappes'!$F33:$EE33)+SUMIF('SPACELOG 5 BP'!$F$2:$EE$2,CV$4,'SPACELOG 5 BP'!$F33:$EE33)+SUMIF('SPACELOG 6 BP'!$F$2:$EE$2,CV$4,'SPACELOG 6 BP'!$F33:$EE33)+SUMIF('SPACELOG 7 BP'!$F$2:$EE$2,CV$4,'SPACELOG 7 BP'!$F33:$EE33)+SUMIF('SPACELOG 8 BP'!$F$2:$EE$2,CV$4,'SPACELOG 8 BP'!$F33:$EE33)+SUMIF('SPACELOG 9 BP'!$F$2:$EE$2,CV$4,'SPACELOG 9 BP'!$F33:$EE33)+SUMIF('SPACELOG 10 BP'!$F$2:$EE$2,CV$4,'SPACELOG 10 BP'!$F33:$EE33)+SUMIF('SPACELOG 11 BP'!$F$2:$EE$2,CV$4,'SPACELOG 11 BP'!$F33:$EE33)+SUMIF('SPACELOG 12 BP'!$F$2:$EE$2,CV$4,'SPACELOG 12 BP'!$F33:$EE33)</f>
        <v>0</v>
      </c>
      <c r="CW33" s="13">
        <f>SUMIF('reporting montigny'!$F$2:$EE$2,CW$4,'reporting montigny'!$F33:$EE33)+SUMIF('reporting boissy'!$F$2:$EE$2,CW$4,'reporting boissy'!$F33:$EE33)+SUMIF('reporting moussy'!$F$2:$EE$2,CW$4,'reporting moussy'!$F33:$EE33)+SUMIF('reporting trappes'!$F$2:$EE$2,CW$4,'reporting trappes'!$F33:$EE33)+SUMIF('SPACELOG 5 BP'!$F$2:$EE$2,CW$4,'SPACELOG 5 BP'!$F33:$EE33)+SUMIF('SPACELOG 6 BP'!$F$2:$EE$2,CW$4,'SPACELOG 6 BP'!$F33:$EE33)+SUMIF('SPACELOG 7 BP'!$F$2:$EE$2,CW$4,'SPACELOG 7 BP'!$F33:$EE33)+SUMIF('SPACELOG 8 BP'!$F$2:$EE$2,CW$4,'SPACELOG 8 BP'!$F33:$EE33)+SUMIF('SPACELOG 9 BP'!$F$2:$EE$2,CW$4,'SPACELOG 9 BP'!$F33:$EE33)+SUMIF('SPACELOG 10 BP'!$F$2:$EE$2,CW$4,'SPACELOG 10 BP'!$F33:$EE33)+SUMIF('SPACELOG 11 BP'!$F$2:$EE$2,CW$4,'SPACELOG 11 BP'!$F33:$EE33)+SUMIF('SPACELOG 12 BP'!$F$2:$EE$2,CW$4,'SPACELOG 12 BP'!$F33:$EE33)</f>
        <v>0</v>
      </c>
      <c r="CX33" s="13">
        <f>SUMIF('reporting montigny'!$F$2:$EE$2,CX$4,'reporting montigny'!$F33:$EE33)+SUMIF('reporting boissy'!$F$2:$EE$2,CX$4,'reporting boissy'!$F33:$EE33)+SUMIF('reporting moussy'!$F$2:$EE$2,CX$4,'reporting moussy'!$F33:$EE33)+SUMIF('reporting trappes'!$F$2:$EE$2,CX$4,'reporting trappes'!$F33:$EE33)+SUMIF('SPACELOG 5 BP'!$F$2:$EE$2,CX$4,'SPACELOG 5 BP'!$F33:$EE33)+SUMIF('SPACELOG 6 BP'!$F$2:$EE$2,CX$4,'SPACELOG 6 BP'!$F33:$EE33)+SUMIF('SPACELOG 7 BP'!$F$2:$EE$2,CX$4,'SPACELOG 7 BP'!$F33:$EE33)+SUMIF('SPACELOG 8 BP'!$F$2:$EE$2,CX$4,'SPACELOG 8 BP'!$F33:$EE33)+SUMIF('SPACELOG 9 BP'!$F$2:$EE$2,CX$4,'SPACELOG 9 BP'!$F33:$EE33)+SUMIF('SPACELOG 10 BP'!$F$2:$EE$2,CX$4,'SPACELOG 10 BP'!$F33:$EE33)+SUMIF('SPACELOG 11 BP'!$F$2:$EE$2,CX$4,'SPACELOG 11 BP'!$F33:$EE33)+SUMIF('SPACELOG 12 BP'!$F$2:$EE$2,CX$4,'SPACELOG 12 BP'!$F33:$EE33)</f>
        <v>0</v>
      </c>
      <c r="CY33" s="13">
        <f>SUMIF('reporting montigny'!$F$2:$EE$2,CY$4,'reporting montigny'!$F33:$EE33)+SUMIF('reporting boissy'!$F$2:$EE$2,CY$4,'reporting boissy'!$F33:$EE33)+SUMIF('reporting moussy'!$F$2:$EE$2,CY$4,'reporting moussy'!$F33:$EE33)+SUMIF('reporting trappes'!$F$2:$EE$2,CY$4,'reporting trappes'!$F33:$EE33)+SUMIF('SPACELOG 5 BP'!$F$2:$EE$2,CY$4,'SPACELOG 5 BP'!$F33:$EE33)+SUMIF('SPACELOG 6 BP'!$F$2:$EE$2,CY$4,'SPACELOG 6 BP'!$F33:$EE33)+SUMIF('SPACELOG 7 BP'!$F$2:$EE$2,CY$4,'SPACELOG 7 BP'!$F33:$EE33)+SUMIF('SPACELOG 8 BP'!$F$2:$EE$2,CY$4,'SPACELOG 8 BP'!$F33:$EE33)+SUMIF('SPACELOG 9 BP'!$F$2:$EE$2,CY$4,'SPACELOG 9 BP'!$F33:$EE33)+SUMIF('SPACELOG 10 BP'!$F$2:$EE$2,CY$4,'SPACELOG 10 BP'!$F33:$EE33)+SUMIF('SPACELOG 11 BP'!$F$2:$EE$2,CY$4,'SPACELOG 11 BP'!$F33:$EE33)+SUMIF('SPACELOG 12 BP'!$F$2:$EE$2,CY$4,'SPACELOG 12 BP'!$F33:$EE33)</f>
        <v>0</v>
      </c>
      <c r="CZ33" s="13">
        <f>SUMIF('reporting montigny'!$F$2:$EE$2,CZ$4,'reporting montigny'!$F33:$EE33)+SUMIF('reporting boissy'!$F$2:$EE$2,CZ$4,'reporting boissy'!$F33:$EE33)+SUMIF('reporting moussy'!$F$2:$EE$2,CZ$4,'reporting moussy'!$F33:$EE33)+SUMIF('reporting trappes'!$F$2:$EE$2,CZ$4,'reporting trappes'!$F33:$EE33)+SUMIF('SPACELOG 5 BP'!$F$2:$EE$2,CZ$4,'SPACELOG 5 BP'!$F33:$EE33)+SUMIF('SPACELOG 6 BP'!$F$2:$EE$2,CZ$4,'SPACELOG 6 BP'!$F33:$EE33)+SUMIF('SPACELOG 7 BP'!$F$2:$EE$2,CZ$4,'SPACELOG 7 BP'!$F33:$EE33)+SUMIF('SPACELOG 8 BP'!$F$2:$EE$2,CZ$4,'SPACELOG 8 BP'!$F33:$EE33)+SUMIF('SPACELOG 9 BP'!$F$2:$EE$2,CZ$4,'SPACELOG 9 BP'!$F33:$EE33)+SUMIF('SPACELOG 10 BP'!$F$2:$EE$2,CZ$4,'SPACELOG 10 BP'!$F33:$EE33)+SUMIF('SPACELOG 11 BP'!$F$2:$EE$2,CZ$4,'SPACELOG 11 BP'!$F33:$EE33)+SUMIF('SPACELOG 12 BP'!$F$2:$EE$2,CZ$4,'SPACELOG 12 BP'!$F33:$EE33)</f>
        <v>0</v>
      </c>
      <c r="DA33" s="13">
        <f>SUMIF('reporting montigny'!$F$2:$EE$2,DA$4,'reporting montigny'!$F33:$EE33)+SUMIF('reporting boissy'!$F$2:$EE$2,DA$4,'reporting boissy'!$F33:$EE33)+SUMIF('reporting moussy'!$F$2:$EE$2,DA$4,'reporting moussy'!$F33:$EE33)+SUMIF('reporting trappes'!$F$2:$EE$2,DA$4,'reporting trappes'!$F33:$EE33)+SUMIF('SPACELOG 5 BP'!$F$2:$EE$2,DA$4,'SPACELOG 5 BP'!$F33:$EE33)+SUMIF('SPACELOG 6 BP'!$F$2:$EE$2,DA$4,'SPACELOG 6 BP'!$F33:$EE33)+SUMIF('SPACELOG 7 BP'!$F$2:$EE$2,DA$4,'SPACELOG 7 BP'!$F33:$EE33)+SUMIF('SPACELOG 8 BP'!$F$2:$EE$2,DA$4,'SPACELOG 8 BP'!$F33:$EE33)+SUMIF('SPACELOG 9 BP'!$F$2:$EE$2,DA$4,'SPACELOG 9 BP'!$F33:$EE33)+SUMIF('SPACELOG 10 BP'!$F$2:$EE$2,DA$4,'SPACELOG 10 BP'!$F33:$EE33)+SUMIF('SPACELOG 11 BP'!$F$2:$EE$2,DA$4,'SPACELOG 11 BP'!$F33:$EE33)+SUMIF('SPACELOG 12 BP'!$F$2:$EE$2,DA$4,'SPACELOG 12 BP'!$F33:$EE33)</f>
        <v>0</v>
      </c>
      <c r="DB33" s="13">
        <f>SUMIF('reporting montigny'!$F$2:$EE$2,DB$4,'reporting montigny'!$F33:$EE33)+SUMIF('reporting boissy'!$F$2:$EE$2,DB$4,'reporting boissy'!$F33:$EE33)+SUMIF('reporting moussy'!$F$2:$EE$2,DB$4,'reporting moussy'!$F33:$EE33)+SUMIF('reporting trappes'!$F$2:$EE$2,DB$4,'reporting trappes'!$F33:$EE33)+SUMIF('SPACELOG 5 BP'!$F$2:$EE$2,DB$4,'SPACELOG 5 BP'!$F33:$EE33)+SUMIF('SPACELOG 6 BP'!$F$2:$EE$2,DB$4,'SPACELOG 6 BP'!$F33:$EE33)+SUMIF('SPACELOG 7 BP'!$F$2:$EE$2,DB$4,'SPACELOG 7 BP'!$F33:$EE33)+SUMIF('SPACELOG 8 BP'!$F$2:$EE$2,DB$4,'SPACELOG 8 BP'!$F33:$EE33)+SUMIF('SPACELOG 9 BP'!$F$2:$EE$2,DB$4,'SPACELOG 9 BP'!$F33:$EE33)+SUMIF('SPACELOG 10 BP'!$F$2:$EE$2,DB$4,'SPACELOG 10 BP'!$F33:$EE33)+SUMIF('SPACELOG 11 BP'!$F$2:$EE$2,DB$4,'SPACELOG 11 BP'!$F33:$EE33)+SUMIF('SPACELOG 12 BP'!$F$2:$EE$2,DB$4,'SPACELOG 12 BP'!$F33:$EE33)</f>
        <v>0</v>
      </c>
      <c r="DC33" s="13">
        <f>SUMIF('reporting montigny'!$F$2:$EE$2,DC$4,'reporting montigny'!$F33:$EE33)+SUMIF('reporting boissy'!$F$2:$EE$2,DC$4,'reporting boissy'!$F33:$EE33)+SUMIF('reporting moussy'!$F$2:$EE$2,DC$4,'reporting moussy'!$F33:$EE33)+SUMIF('reporting trappes'!$F$2:$EE$2,DC$4,'reporting trappes'!$F33:$EE33)+SUMIF('SPACELOG 5 BP'!$F$2:$EE$2,DC$4,'SPACELOG 5 BP'!$F33:$EE33)+SUMIF('SPACELOG 6 BP'!$F$2:$EE$2,DC$4,'SPACELOG 6 BP'!$F33:$EE33)+SUMIF('SPACELOG 7 BP'!$F$2:$EE$2,DC$4,'SPACELOG 7 BP'!$F33:$EE33)+SUMIF('SPACELOG 8 BP'!$F$2:$EE$2,DC$4,'SPACELOG 8 BP'!$F33:$EE33)+SUMIF('SPACELOG 9 BP'!$F$2:$EE$2,DC$4,'SPACELOG 9 BP'!$F33:$EE33)+SUMIF('SPACELOG 10 BP'!$F$2:$EE$2,DC$4,'SPACELOG 10 BP'!$F33:$EE33)+SUMIF('SPACELOG 11 BP'!$F$2:$EE$2,DC$4,'SPACELOG 11 BP'!$F33:$EE33)+SUMIF('SPACELOG 12 BP'!$F$2:$EE$2,DC$4,'SPACELOG 12 BP'!$F33:$EE33)</f>
        <v>0</v>
      </c>
      <c r="DD33" s="13">
        <f>SUMIF('reporting montigny'!$F$2:$EE$2,DD$4,'reporting montigny'!$F33:$EE33)+SUMIF('reporting boissy'!$F$2:$EE$2,DD$4,'reporting boissy'!$F33:$EE33)+SUMIF('reporting moussy'!$F$2:$EE$2,DD$4,'reporting moussy'!$F33:$EE33)+SUMIF('reporting trappes'!$F$2:$EE$2,DD$4,'reporting trappes'!$F33:$EE33)+SUMIF('SPACELOG 5 BP'!$F$2:$EE$2,DD$4,'SPACELOG 5 BP'!$F33:$EE33)+SUMIF('SPACELOG 6 BP'!$F$2:$EE$2,DD$4,'SPACELOG 6 BP'!$F33:$EE33)+SUMIF('SPACELOG 7 BP'!$F$2:$EE$2,DD$4,'SPACELOG 7 BP'!$F33:$EE33)+SUMIF('SPACELOG 8 BP'!$F$2:$EE$2,DD$4,'SPACELOG 8 BP'!$F33:$EE33)+SUMIF('SPACELOG 9 BP'!$F$2:$EE$2,DD$4,'SPACELOG 9 BP'!$F33:$EE33)+SUMIF('SPACELOG 10 BP'!$F$2:$EE$2,DD$4,'SPACELOG 10 BP'!$F33:$EE33)+SUMIF('SPACELOG 11 BP'!$F$2:$EE$2,DD$4,'SPACELOG 11 BP'!$F33:$EE33)+SUMIF('SPACELOG 12 BP'!$F$2:$EE$2,DD$4,'SPACELOG 12 BP'!$F33:$EE33)</f>
        <v>0</v>
      </c>
      <c r="DE33" s="14">
        <f t="shared" si="16"/>
        <v>0</v>
      </c>
      <c r="DF33" s="13">
        <f>SUMIF('reporting montigny'!$F$2:$EE$2,DF$4,'reporting montigny'!$F33:$EE33)+SUMIF('reporting boissy'!$F$2:$EE$2,DF$4,'reporting boissy'!$F33:$EE33)+SUMIF('reporting moussy'!$F$2:$EE$2,DF$4,'reporting moussy'!$F33:$EE33)+SUMIF('reporting trappes'!$F$2:$EE$2,DF$4,'reporting trappes'!$F33:$EE33)+SUMIF('SPACELOG 5 BP'!$F$2:$EE$2,DF$4,'SPACELOG 5 BP'!$F33:$EE33)+SUMIF('SPACELOG 6 BP'!$F$2:$EE$2,DF$4,'SPACELOG 6 BP'!$F33:$EE33)+SUMIF('SPACELOG 7 BP'!$F$2:$EE$2,DF$4,'SPACELOG 7 BP'!$F33:$EE33)+SUMIF('SPACELOG 8 BP'!$F$2:$EE$2,DF$4,'SPACELOG 8 BP'!$F33:$EE33)+SUMIF('SPACELOG 9 BP'!$F$2:$EE$2,DF$4,'SPACELOG 9 BP'!$F33:$EE33)+SUMIF('SPACELOG 10 BP'!$F$2:$EE$2,DF$4,'SPACELOG 10 BP'!$F33:$EE33)+SUMIF('SPACELOG 11 BP'!$F$2:$EE$2,DF$4,'SPACELOG 11 BP'!$F33:$EE33)+SUMIF('SPACELOG 12 BP'!$F$2:$EE$2,DF$4,'SPACELOG 12 BP'!$F33:$EE33)</f>
        <v>0</v>
      </c>
      <c r="DG33" s="13">
        <f>SUMIF('reporting montigny'!$F$2:$EE$2,DG$4,'reporting montigny'!$F33:$EE33)+SUMIF('reporting boissy'!$F$2:$EE$2,DG$4,'reporting boissy'!$F33:$EE33)+SUMIF('reporting moussy'!$F$2:$EE$2,DG$4,'reporting moussy'!$F33:$EE33)+SUMIF('reporting trappes'!$F$2:$EE$2,DG$4,'reporting trappes'!$F33:$EE33)+SUMIF('SPACELOG 5 BP'!$F$2:$EE$2,DG$4,'SPACELOG 5 BP'!$F33:$EE33)+SUMIF('SPACELOG 6 BP'!$F$2:$EE$2,DG$4,'SPACELOG 6 BP'!$F33:$EE33)+SUMIF('SPACELOG 7 BP'!$F$2:$EE$2,DG$4,'SPACELOG 7 BP'!$F33:$EE33)+SUMIF('SPACELOG 8 BP'!$F$2:$EE$2,DG$4,'SPACELOG 8 BP'!$F33:$EE33)+SUMIF('SPACELOG 9 BP'!$F$2:$EE$2,DG$4,'SPACELOG 9 BP'!$F33:$EE33)+SUMIF('SPACELOG 10 BP'!$F$2:$EE$2,DG$4,'SPACELOG 10 BP'!$F33:$EE33)+SUMIF('SPACELOG 11 BP'!$F$2:$EE$2,DG$4,'SPACELOG 11 BP'!$F33:$EE33)+SUMIF('SPACELOG 12 BP'!$F$2:$EE$2,DG$4,'SPACELOG 12 BP'!$F33:$EE33)</f>
        <v>0</v>
      </c>
      <c r="DH33" s="13">
        <f>SUMIF('reporting montigny'!$F$2:$EE$2,DH$4,'reporting montigny'!$F33:$EE33)+SUMIF('reporting boissy'!$F$2:$EE$2,DH$4,'reporting boissy'!$F33:$EE33)+SUMIF('reporting moussy'!$F$2:$EE$2,DH$4,'reporting moussy'!$F33:$EE33)+SUMIF('reporting trappes'!$F$2:$EE$2,DH$4,'reporting trappes'!$F33:$EE33)+SUMIF('SPACELOG 5 BP'!$F$2:$EE$2,DH$4,'SPACELOG 5 BP'!$F33:$EE33)+SUMIF('SPACELOG 6 BP'!$F$2:$EE$2,DH$4,'SPACELOG 6 BP'!$F33:$EE33)+SUMIF('SPACELOG 7 BP'!$F$2:$EE$2,DH$4,'SPACELOG 7 BP'!$F33:$EE33)+SUMIF('SPACELOG 8 BP'!$F$2:$EE$2,DH$4,'SPACELOG 8 BP'!$F33:$EE33)+SUMIF('SPACELOG 9 BP'!$F$2:$EE$2,DH$4,'SPACELOG 9 BP'!$F33:$EE33)+SUMIF('SPACELOG 10 BP'!$F$2:$EE$2,DH$4,'SPACELOG 10 BP'!$F33:$EE33)+SUMIF('SPACELOG 11 BP'!$F$2:$EE$2,DH$4,'SPACELOG 11 BP'!$F33:$EE33)+SUMIF('SPACELOG 12 BP'!$F$2:$EE$2,DH$4,'SPACELOG 12 BP'!$F33:$EE33)</f>
        <v>0</v>
      </c>
      <c r="DI33" s="13">
        <f>SUMIF('reporting montigny'!$F$2:$EE$2,DI$4,'reporting montigny'!$F33:$EE33)+SUMIF('reporting boissy'!$F$2:$EE$2,DI$4,'reporting boissy'!$F33:$EE33)+SUMIF('reporting moussy'!$F$2:$EE$2,DI$4,'reporting moussy'!$F33:$EE33)+SUMIF('reporting trappes'!$F$2:$EE$2,DI$4,'reporting trappes'!$F33:$EE33)+SUMIF('SPACELOG 5 BP'!$F$2:$EE$2,DI$4,'SPACELOG 5 BP'!$F33:$EE33)+SUMIF('SPACELOG 6 BP'!$F$2:$EE$2,DI$4,'SPACELOG 6 BP'!$F33:$EE33)+SUMIF('SPACELOG 7 BP'!$F$2:$EE$2,DI$4,'SPACELOG 7 BP'!$F33:$EE33)+SUMIF('SPACELOG 8 BP'!$F$2:$EE$2,DI$4,'SPACELOG 8 BP'!$F33:$EE33)+SUMIF('SPACELOG 9 BP'!$F$2:$EE$2,DI$4,'SPACELOG 9 BP'!$F33:$EE33)+SUMIF('SPACELOG 10 BP'!$F$2:$EE$2,DI$4,'SPACELOG 10 BP'!$F33:$EE33)+SUMIF('SPACELOG 11 BP'!$F$2:$EE$2,DI$4,'SPACELOG 11 BP'!$F33:$EE33)+SUMIF('SPACELOG 12 BP'!$F$2:$EE$2,DI$4,'SPACELOG 12 BP'!$F33:$EE33)</f>
        <v>0</v>
      </c>
      <c r="DJ33" s="13">
        <f>SUMIF('reporting montigny'!$F$2:$EE$2,DJ$4,'reporting montigny'!$F33:$EE33)+SUMIF('reporting boissy'!$F$2:$EE$2,DJ$4,'reporting boissy'!$F33:$EE33)+SUMIF('reporting moussy'!$F$2:$EE$2,DJ$4,'reporting moussy'!$F33:$EE33)+SUMIF('reporting trappes'!$F$2:$EE$2,DJ$4,'reporting trappes'!$F33:$EE33)+SUMIF('SPACELOG 5 BP'!$F$2:$EE$2,DJ$4,'SPACELOG 5 BP'!$F33:$EE33)+SUMIF('SPACELOG 6 BP'!$F$2:$EE$2,DJ$4,'SPACELOG 6 BP'!$F33:$EE33)+SUMIF('SPACELOG 7 BP'!$F$2:$EE$2,DJ$4,'SPACELOG 7 BP'!$F33:$EE33)+SUMIF('SPACELOG 8 BP'!$F$2:$EE$2,DJ$4,'SPACELOG 8 BP'!$F33:$EE33)+SUMIF('SPACELOG 9 BP'!$F$2:$EE$2,DJ$4,'SPACELOG 9 BP'!$F33:$EE33)+SUMIF('SPACELOG 10 BP'!$F$2:$EE$2,DJ$4,'SPACELOG 10 BP'!$F33:$EE33)+SUMIF('SPACELOG 11 BP'!$F$2:$EE$2,DJ$4,'SPACELOG 11 BP'!$F33:$EE33)+SUMIF('SPACELOG 12 BP'!$F$2:$EE$2,DJ$4,'SPACELOG 12 BP'!$F33:$EE33)</f>
        <v>0</v>
      </c>
      <c r="DK33" s="13">
        <f>SUMIF('reporting montigny'!$F$2:$EE$2,DK$4,'reporting montigny'!$F33:$EE33)+SUMIF('reporting boissy'!$F$2:$EE$2,DK$4,'reporting boissy'!$F33:$EE33)+SUMIF('reporting moussy'!$F$2:$EE$2,DK$4,'reporting moussy'!$F33:$EE33)+SUMIF('reporting trappes'!$F$2:$EE$2,DK$4,'reporting trappes'!$F33:$EE33)+SUMIF('SPACELOG 5 BP'!$F$2:$EE$2,DK$4,'SPACELOG 5 BP'!$F33:$EE33)+SUMIF('SPACELOG 6 BP'!$F$2:$EE$2,DK$4,'SPACELOG 6 BP'!$F33:$EE33)+SUMIF('SPACELOG 7 BP'!$F$2:$EE$2,DK$4,'SPACELOG 7 BP'!$F33:$EE33)+SUMIF('SPACELOG 8 BP'!$F$2:$EE$2,DK$4,'SPACELOG 8 BP'!$F33:$EE33)+SUMIF('SPACELOG 9 BP'!$F$2:$EE$2,DK$4,'SPACELOG 9 BP'!$F33:$EE33)+SUMIF('SPACELOG 10 BP'!$F$2:$EE$2,DK$4,'SPACELOG 10 BP'!$F33:$EE33)+SUMIF('SPACELOG 11 BP'!$F$2:$EE$2,DK$4,'SPACELOG 11 BP'!$F33:$EE33)+SUMIF('SPACELOG 12 BP'!$F$2:$EE$2,DK$4,'SPACELOG 12 BP'!$F33:$EE33)</f>
        <v>0</v>
      </c>
      <c r="DL33" s="13">
        <f>SUMIF('reporting montigny'!$F$2:$EE$2,DL$4,'reporting montigny'!$F33:$EE33)+SUMIF('reporting boissy'!$F$2:$EE$2,DL$4,'reporting boissy'!$F33:$EE33)+SUMIF('reporting moussy'!$F$2:$EE$2,DL$4,'reporting moussy'!$F33:$EE33)+SUMIF('reporting trappes'!$F$2:$EE$2,DL$4,'reporting trappes'!$F33:$EE33)+SUMIF('SPACELOG 5 BP'!$F$2:$EE$2,DL$4,'SPACELOG 5 BP'!$F33:$EE33)+SUMIF('SPACELOG 6 BP'!$F$2:$EE$2,DL$4,'SPACELOG 6 BP'!$F33:$EE33)+SUMIF('SPACELOG 7 BP'!$F$2:$EE$2,DL$4,'SPACELOG 7 BP'!$F33:$EE33)+SUMIF('SPACELOG 8 BP'!$F$2:$EE$2,DL$4,'SPACELOG 8 BP'!$F33:$EE33)+SUMIF('SPACELOG 9 BP'!$F$2:$EE$2,DL$4,'SPACELOG 9 BP'!$F33:$EE33)+SUMIF('SPACELOG 10 BP'!$F$2:$EE$2,DL$4,'SPACELOG 10 BP'!$F33:$EE33)+SUMIF('SPACELOG 11 BP'!$F$2:$EE$2,DL$4,'SPACELOG 11 BP'!$F33:$EE33)+SUMIF('SPACELOG 12 BP'!$F$2:$EE$2,DL$4,'SPACELOG 12 BP'!$F33:$EE33)</f>
        <v>0</v>
      </c>
      <c r="DM33" s="13">
        <f>SUMIF('reporting montigny'!$F$2:$EE$2,DM$4,'reporting montigny'!$F33:$EE33)+SUMIF('reporting boissy'!$F$2:$EE$2,DM$4,'reporting boissy'!$F33:$EE33)+SUMIF('reporting moussy'!$F$2:$EE$2,DM$4,'reporting moussy'!$F33:$EE33)+SUMIF('reporting trappes'!$F$2:$EE$2,DM$4,'reporting trappes'!$F33:$EE33)+SUMIF('SPACELOG 5 BP'!$F$2:$EE$2,DM$4,'SPACELOG 5 BP'!$F33:$EE33)+SUMIF('SPACELOG 6 BP'!$F$2:$EE$2,DM$4,'SPACELOG 6 BP'!$F33:$EE33)+SUMIF('SPACELOG 7 BP'!$F$2:$EE$2,DM$4,'SPACELOG 7 BP'!$F33:$EE33)+SUMIF('SPACELOG 8 BP'!$F$2:$EE$2,DM$4,'SPACELOG 8 BP'!$F33:$EE33)+SUMIF('SPACELOG 9 BP'!$F$2:$EE$2,DM$4,'SPACELOG 9 BP'!$F33:$EE33)+SUMIF('SPACELOG 10 BP'!$F$2:$EE$2,DM$4,'SPACELOG 10 BP'!$F33:$EE33)+SUMIF('SPACELOG 11 BP'!$F$2:$EE$2,DM$4,'SPACELOG 11 BP'!$F33:$EE33)+SUMIF('SPACELOG 12 BP'!$F$2:$EE$2,DM$4,'SPACELOG 12 BP'!$F33:$EE33)</f>
        <v>0</v>
      </c>
      <c r="DN33" s="13">
        <f>SUMIF('reporting montigny'!$F$2:$EE$2,DN$4,'reporting montigny'!$F33:$EE33)+SUMIF('reporting boissy'!$F$2:$EE$2,DN$4,'reporting boissy'!$F33:$EE33)+SUMIF('reporting moussy'!$F$2:$EE$2,DN$4,'reporting moussy'!$F33:$EE33)+SUMIF('reporting trappes'!$F$2:$EE$2,DN$4,'reporting trappes'!$F33:$EE33)+SUMIF('SPACELOG 5 BP'!$F$2:$EE$2,DN$4,'SPACELOG 5 BP'!$F33:$EE33)+SUMIF('SPACELOG 6 BP'!$F$2:$EE$2,DN$4,'SPACELOG 6 BP'!$F33:$EE33)+SUMIF('SPACELOG 7 BP'!$F$2:$EE$2,DN$4,'SPACELOG 7 BP'!$F33:$EE33)+SUMIF('SPACELOG 8 BP'!$F$2:$EE$2,DN$4,'SPACELOG 8 BP'!$F33:$EE33)+SUMIF('SPACELOG 9 BP'!$F$2:$EE$2,DN$4,'SPACELOG 9 BP'!$F33:$EE33)+SUMIF('SPACELOG 10 BP'!$F$2:$EE$2,DN$4,'SPACELOG 10 BP'!$F33:$EE33)+SUMIF('SPACELOG 11 BP'!$F$2:$EE$2,DN$4,'SPACELOG 11 BP'!$F33:$EE33)+SUMIF('SPACELOG 12 BP'!$F$2:$EE$2,DN$4,'SPACELOG 12 BP'!$F33:$EE33)</f>
        <v>0</v>
      </c>
      <c r="DO33" s="13">
        <f>SUMIF('reporting montigny'!$F$2:$EE$2,DO$4,'reporting montigny'!$F33:$EE33)+SUMIF('reporting boissy'!$F$2:$EE$2,DO$4,'reporting boissy'!$F33:$EE33)+SUMIF('reporting moussy'!$F$2:$EE$2,DO$4,'reporting moussy'!$F33:$EE33)+SUMIF('reporting trappes'!$F$2:$EE$2,DO$4,'reporting trappes'!$F33:$EE33)+SUMIF('SPACELOG 5 BP'!$F$2:$EE$2,DO$4,'SPACELOG 5 BP'!$F33:$EE33)+SUMIF('SPACELOG 6 BP'!$F$2:$EE$2,DO$4,'SPACELOG 6 BP'!$F33:$EE33)+SUMIF('SPACELOG 7 BP'!$F$2:$EE$2,DO$4,'SPACELOG 7 BP'!$F33:$EE33)+SUMIF('SPACELOG 8 BP'!$F$2:$EE$2,DO$4,'SPACELOG 8 BP'!$F33:$EE33)+SUMIF('SPACELOG 9 BP'!$F$2:$EE$2,DO$4,'SPACELOG 9 BP'!$F33:$EE33)+SUMIF('SPACELOG 10 BP'!$F$2:$EE$2,DO$4,'SPACELOG 10 BP'!$F33:$EE33)+SUMIF('SPACELOG 11 BP'!$F$2:$EE$2,DO$4,'SPACELOG 11 BP'!$F33:$EE33)+SUMIF('SPACELOG 12 BP'!$F$2:$EE$2,DO$4,'SPACELOG 12 BP'!$F33:$EE33)</f>
        <v>0</v>
      </c>
      <c r="DP33" s="13">
        <f>SUMIF('reporting montigny'!$F$2:$EE$2,DP$4,'reporting montigny'!$F33:$EE33)+SUMIF('reporting boissy'!$F$2:$EE$2,DP$4,'reporting boissy'!$F33:$EE33)+SUMIF('reporting moussy'!$F$2:$EE$2,DP$4,'reporting moussy'!$F33:$EE33)+SUMIF('reporting trappes'!$F$2:$EE$2,DP$4,'reporting trappes'!$F33:$EE33)+SUMIF('SPACELOG 5 BP'!$F$2:$EE$2,DP$4,'SPACELOG 5 BP'!$F33:$EE33)+SUMIF('SPACELOG 6 BP'!$F$2:$EE$2,DP$4,'SPACELOG 6 BP'!$F33:$EE33)+SUMIF('SPACELOG 7 BP'!$F$2:$EE$2,DP$4,'SPACELOG 7 BP'!$F33:$EE33)+SUMIF('SPACELOG 8 BP'!$F$2:$EE$2,DP$4,'SPACELOG 8 BP'!$F33:$EE33)+SUMIF('SPACELOG 9 BP'!$F$2:$EE$2,DP$4,'SPACELOG 9 BP'!$F33:$EE33)+SUMIF('SPACELOG 10 BP'!$F$2:$EE$2,DP$4,'SPACELOG 10 BP'!$F33:$EE33)+SUMIF('SPACELOG 11 BP'!$F$2:$EE$2,DP$4,'SPACELOG 11 BP'!$F33:$EE33)+SUMIF('SPACELOG 12 BP'!$F$2:$EE$2,DP$4,'SPACELOG 12 BP'!$F33:$EE33)</f>
        <v>0</v>
      </c>
      <c r="DQ33" s="13">
        <f>SUMIF('reporting montigny'!$F$2:$EE$2,DQ$4,'reporting montigny'!$F33:$EE33)+SUMIF('reporting boissy'!$F$2:$EE$2,DQ$4,'reporting boissy'!$F33:$EE33)+SUMIF('reporting moussy'!$F$2:$EE$2,DQ$4,'reporting moussy'!$F33:$EE33)+SUMIF('reporting trappes'!$F$2:$EE$2,DQ$4,'reporting trappes'!$F33:$EE33)+SUMIF('SPACELOG 5 BP'!$F$2:$EE$2,DQ$4,'SPACELOG 5 BP'!$F33:$EE33)+SUMIF('SPACELOG 6 BP'!$F$2:$EE$2,DQ$4,'SPACELOG 6 BP'!$F33:$EE33)+SUMIF('SPACELOG 7 BP'!$F$2:$EE$2,DQ$4,'SPACELOG 7 BP'!$F33:$EE33)+SUMIF('SPACELOG 8 BP'!$F$2:$EE$2,DQ$4,'SPACELOG 8 BP'!$F33:$EE33)+SUMIF('SPACELOG 9 BP'!$F$2:$EE$2,DQ$4,'SPACELOG 9 BP'!$F33:$EE33)+SUMIF('SPACELOG 10 BP'!$F$2:$EE$2,DQ$4,'SPACELOG 10 BP'!$F33:$EE33)+SUMIF('SPACELOG 11 BP'!$F$2:$EE$2,DQ$4,'SPACELOG 11 BP'!$F33:$EE33)+SUMIF('SPACELOG 12 BP'!$F$2:$EE$2,DQ$4,'SPACELOG 12 BP'!$F33:$EE33)</f>
        <v>0</v>
      </c>
      <c r="DR33" s="14">
        <f t="shared" si="17"/>
        <v>0</v>
      </c>
    </row>
    <row r="34" spans="2:122" x14ac:dyDescent="0.2">
      <c r="R34" s="14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4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4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4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4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4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4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4"/>
    </row>
    <row r="35" spans="2:122" s="10" customFormat="1" x14ac:dyDescent="0.2">
      <c r="B35" s="19"/>
      <c r="E35" s="22" t="s">
        <v>85</v>
      </c>
      <c r="F35" s="23">
        <f t="shared" ref="F35:Q35" si="18">SUM(F9:F33)</f>
        <v>12500</v>
      </c>
      <c r="G35" s="23">
        <f t="shared" si="18"/>
        <v>12500</v>
      </c>
      <c r="H35" s="23">
        <f t="shared" si="18"/>
        <v>12500</v>
      </c>
      <c r="I35" s="23">
        <f t="shared" si="18"/>
        <v>12500</v>
      </c>
      <c r="J35" s="23">
        <f t="shared" si="18"/>
        <v>12500</v>
      </c>
      <c r="K35" s="23">
        <f t="shared" si="18"/>
        <v>12500</v>
      </c>
      <c r="L35" s="23">
        <f t="shared" si="18"/>
        <v>16000</v>
      </c>
      <c r="M35" s="23">
        <f t="shared" si="18"/>
        <v>12500</v>
      </c>
      <c r="N35" s="23">
        <f t="shared" si="18"/>
        <v>12500</v>
      </c>
      <c r="O35" s="23">
        <f t="shared" si="18"/>
        <v>12500</v>
      </c>
      <c r="P35" s="23">
        <f t="shared" si="18"/>
        <v>17470</v>
      </c>
      <c r="Q35" s="23">
        <f t="shared" si="18"/>
        <v>21095</v>
      </c>
      <c r="R35" s="24">
        <f>SUM(F35:Q35)</f>
        <v>167065</v>
      </c>
      <c r="S35" s="23">
        <f t="shared" ref="S35:AD35" si="19">SUM(S9:S33)</f>
        <v>32255</v>
      </c>
      <c r="T35" s="23">
        <f t="shared" si="19"/>
        <v>26264</v>
      </c>
      <c r="U35" s="23">
        <f t="shared" si="19"/>
        <v>21200</v>
      </c>
      <c r="V35" s="23">
        <f t="shared" si="19"/>
        <v>14830</v>
      </c>
      <c r="W35" s="23">
        <f t="shared" si="19"/>
        <v>24300</v>
      </c>
      <c r="X35" s="23">
        <f t="shared" si="19"/>
        <v>24110</v>
      </c>
      <c r="Y35" s="23">
        <f t="shared" si="19"/>
        <v>24110</v>
      </c>
      <c r="Z35" s="23">
        <f t="shared" si="19"/>
        <v>24110</v>
      </c>
      <c r="AA35" s="23">
        <f t="shared" si="19"/>
        <v>24110</v>
      </c>
      <c r="AB35" s="23">
        <f t="shared" si="19"/>
        <v>24110</v>
      </c>
      <c r="AC35" s="23">
        <f t="shared" si="19"/>
        <v>22530</v>
      </c>
      <c r="AD35" s="23">
        <f t="shared" si="19"/>
        <v>22530</v>
      </c>
      <c r="AE35" s="24">
        <f>SUM(S35:AD35)</f>
        <v>284459</v>
      </c>
      <c r="AF35" s="23">
        <f t="shared" ref="AF35:AQ35" si="20">SUM(AF9:AF33)</f>
        <v>22205</v>
      </c>
      <c r="AG35" s="23">
        <f t="shared" si="20"/>
        <v>22205</v>
      </c>
      <c r="AH35" s="23">
        <f t="shared" si="20"/>
        <v>20625</v>
      </c>
      <c r="AI35" s="23">
        <f t="shared" si="20"/>
        <v>20625</v>
      </c>
      <c r="AJ35" s="23">
        <f t="shared" si="20"/>
        <v>20625</v>
      </c>
      <c r="AK35" s="23">
        <f t="shared" si="20"/>
        <v>20625</v>
      </c>
      <c r="AL35" s="23">
        <f t="shared" si="20"/>
        <v>20625</v>
      </c>
      <c r="AM35" s="23">
        <f t="shared" si="20"/>
        <v>20625</v>
      </c>
      <c r="AN35" s="23">
        <f t="shared" si="20"/>
        <v>20625</v>
      </c>
      <c r="AO35" s="23">
        <f t="shared" si="20"/>
        <v>20625</v>
      </c>
      <c r="AP35" s="23">
        <f t="shared" si="20"/>
        <v>20625</v>
      </c>
      <c r="AQ35" s="23">
        <f t="shared" si="20"/>
        <v>20625</v>
      </c>
      <c r="AR35" s="24">
        <f>SUM(AF35:AQ35)</f>
        <v>250660</v>
      </c>
      <c r="AS35" s="23">
        <f t="shared" ref="AS35:BD35" si="21">SUM(AS9:AS33)</f>
        <v>20625</v>
      </c>
      <c r="AT35" s="23">
        <f t="shared" si="21"/>
        <v>20625</v>
      </c>
      <c r="AU35" s="23">
        <f t="shared" si="21"/>
        <v>20625</v>
      </c>
      <c r="AV35" s="23">
        <f t="shared" si="21"/>
        <v>20625</v>
      </c>
      <c r="AW35" s="23">
        <f t="shared" si="21"/>
        <v>20625</v>
      </c>
      <c r="AX35" s="23">
        <f t="shared" si="21"/>
        <v>20625</v>
      </c>
      <c r="AY35" s="23">
        <f t="shared" si="21"/>
        <v>20625</v>
      </c>
      <c r="AZ35" s="23">
        <f t="shared" si="21"/>
        <v>20625</v>
      </c>
      <c r="BA35" s="23">
        <f t="shared" si="21"/>
        <v>20625</v>
      </c>
      <c r="BB35" s="23">
        <f t="shared" si="21"/>
        <v>20625</v>
      </c>
      <c r="BC35" s="23">
        <f t="shared" si="21"/>
        <v>20625</v>
      </c>
      <c r="BD35" s="23">
        <f t="shared" si="21"/>
        <v>20625</v>
      </c>
      <c r="BE35" s="24">
        <f>SUM(AS35:BD35)</f>
        <v>247500</v>
      </c>
      <c r="BF35" s="23">
        <f t="shared" ref="BF35:BQ35" si="22">SUM(BF9:BF33)</f>
        <v>20625</v>
      </c>
      <c r="BG35" s="23">
        <f t="shared" si="22"/>
        <v>20625</v>
      </c>
      <c r="BH35" s="23">
        <f t="shared" si="22"/>
        <v>20625</v>
      </c>
      <c r="BI35" s="23">
        <f t="shared" si="22"/>
        <v>20625</v>
      </c>
      <c r="BJ35" s="23">
        <f t="shared" si="22"/>
        <v>20625</v>
      </c>
      <c r="BK35" s="23">
        <f t="shared" si="22"/>
        <v>20625</v>
      </c>
      <c r="BL35" s="23">
        <f t="shared" si="22"/>
        <v>20625</v>
      </c>
      <c r="BM35" s="23">
        <f t="shared" si="22"/>
        <v>20625</v>
      </c>
      <c r="BN35" s="23">
        <f t="shared" si="22"/>
        <v>20625</v>
      </c>
      <c r="BO35" s="23">
        <f t="shared" si="22"/>
        <v>20625</v>
      </c>
      <c r="BP35" s="23">
        <f t="shared" si="22"/>
        <v>20625</v>
      </c>
      <c r="BQ35" s="23">
        <f t="shared" si="22"/>
        <v>20625</v>
      </c>
      <c r="BR35" s="24">
        <f>SUM(BF35:BQ35)</f>
        <v>247500</v>
      </c>
      <c r="BS35" s="23">
        <f t="shared" ref="BS35:CD35" si="23">SUM(BS9:BS33)</f>
        <v>20625</v>
      </c>
      <c r="BT35" s="23">
        <f t="shared" si="23"/>
        <v>20625</v>
      </c>
      <c r="BU35" s="23">
        <f t="shared" si="23"/>
        <v>20625</v>
      </c>
      <c r="BV35" s="23">
        <f t="shared" si="23"/>
        <v>20625</v>
      </c>
      <c r="BW35" s="23">
        <f t="shared" si="23"/>
        <v>20625</v>
      </c>
      <c r="BX35" s="23">
        <f t="shared" si="23"/>
        <v>20625</v>
      </c>
      <c r="BY35" s="23">
        <f t="shared" si="23"/>
        <v>20625</v>
      </c>
      <c r="BZ35" s="23">
        <f t="shared" si="23"/>
        <v>20625</v>
      </c>
      <c r="CA35" s="23">
        <f t="shared" si="23"/>
        <v>20625</v>
      </c>
      <c r="CB35" s="23">
        <f t="shared" si="23"/>
        <v>20625</v>
      </c>
      <c r="CC35" s="23">
        <f t="shared" si="23"/>
        <v>20625</v>
      </c>
      <c r="CD35" s="23">
        <f t="shared" si="23"/>
        <v>20625</v>
      </c>
      <c r="CE35" s="24">
        <f>SUM(BS35:CD35)</f>
        <v>247500</v>
      </c>
      <c r="CF35" s="23">
        <f t="shared" ref="CF35:CQ35" si="24">SUM(CF9:CF33)</f>
        <v>20625</v>
      </c>
      <c r="CG35" s="23">
        <f t="shared" si="24"/>
        <v>20625</v>
      </c>
      <c r="CH35" s="23">
        <f t="shared" si="24"/>
        <v>20625</v>
      </c>
      <c r="CI35" s="23">
        <f t="shared" si="24"/>
        <v>20625</v>
      </c>
      <c r="CJ35" s="23">
        <f t="shared" si="24"/>
        <v>20625</v>
      </c>
      <c r="CK35" s="23">
        <f t="shared" si="24"/>
        <v>20625</v>
      </c>
      <c r="CL35" s="23">
        <f t="shared" si="24"/>
        <v>20625</v>
      </c>
      <c r="CM35" s="23">
        <f t="shared" si="24"/>
        <v>20625</v>
      </c>
      <c r="CN35" s="23">
        <f t="shared" si="24"/>
        <v>20625</v>
      </c>
      <c r="CO35" s="23">
        <f t="shared" si="24"/>
        <v>20625</v>
      </c>
      <c r="CP35" s="23">
        <f t="shared" si="24"/>
        <v>20625</v>
      </c>
      <c r="CQ35" s="23">
        <f t="shared" si="24"/>
        <v>20625</v>
      </c>
      <c r="CR35" s="24">
        <f>SUM(CF35:CQ35)</f>
        <v>247500</v>
      </c>
      <c r="CS35" s="23">
        <f t="shared" ref="CS35:DD35" si="25">SUM(CS9:CS33)</f>
        <v>20625</v>
      </c>
      <c r="CT35" s="23">
        <f t="shared" si="25"/>
        <v>20625</v>
      </c>
      <c r="CU35" s="23">
        <f t="shared" si="25"/>
        <v>20625</v>
      </c>
      <c r="CV35" s="23">
        <f t="shared" si="25"/>
        <v>20625</v>
      </c>
      <c r="CW35" s="23">
        <f t="shared" si="25"/>
        <v>20625</v>
      </c>
      <c r="CX35" s="23">
        <f t="shared" si="25"/>
        <v>20625</v>
      </c>
      <c r="CY35" s="23">
        <f t="shared" si="25"/>
        <v>20625</v>
      </c>
      <c r="CZ35" s="23">
        <f t="shared" si="25"/>
        <v>20625</v>
      </c>
      <c r="DA35" s="23">
        <f t="shared" si="25"/>
        <v>20625</v>
      </c>
      <c r="DB35" s="23">
        <f t="shared" si="25"/>
        <v>20625</v>
      </c>
      <c r="DC35" s="23">
        <f t="shared" si="25"/>
        <v>20625</v>
      </c>
      <c r="DD35" s="23">
        <f t="shared" si="25"/>
        <v>20625</v>
      </c>
      <c r="DE35" s="24">
        <f>SUM(CS35:DD35)</f>
        <v>247500</v>
      </c>
      <c r="DF35" s="23">
        <f t="shared" ref="DF35:DQ35" si="26">SUM(DF9:DF33)</f>
        <v>20625</v>
      </c>
      <c r="DG35" s="23">
        <f t="shared" si="26"/>
        <v>20625</v>
      </c>
      <c r="DH35" s="23">
        <f t="shared" si="26"/>
        <v>20625</v>
      </c>
      <c r="DI35" s="23">
        <f t="shared" si="26"/>
        <v>20625</v>
      </c>
      <c r="DJ35" s="23">
        <f t="shared" si="26"/>
        <v>20625</v>
      </c>
      <c r="DK35" s="23">
        <f t="shared" si="26"/>
        <v>20625</v>
      </c>
      <c r="DL35" s="23">
        <f t="shared" si="26"/>
        <v>20625</v>
      </c>
      <c r="DM35" s="23">
        <f t="shared" si="26"/>
        <v>20625</v>
      </c>
      <c r="DN35" s="23">
        <f t="shared" si="26"/>
        <v>20625</v>
      </c>
      <c r="DO35" s="23">
        <f t="shared" si="26"/>
        <v>20625</v>
      </c>
      <c r="DP35" s="23">
        <f t="shared" si="26"/>
        <v>20625</v>
      </c>
      <c r="DQ35" s="23">
        <f t="shared" si="26"/>
        <v>20625</v>
      </c>
      <c r="DR35" s="24">
        <f>SUM(DF35:DQ35)</f>
        <v>247500</v>
      </c>
    </row>
    <row r="36" spans="2:122" x14ac:dyDescent="0.2">
      <c r="R36" s="14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4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4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4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4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4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4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4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4"/>
    </row>
    <row r="37" spans="2:122" x14ac:dyDescent="0.2">
      <c r="E37" s="22" t="s">
        <v>86</v>
      </c>
      <c r="F37" s="23">
        <f t="shared" ref="F37:Q37" si="27">F7-F35</f>
        <v>53642</v>
      </c>
      <c r="G37" s="23">
        <f t="shared" si="27"/>
        <v>55410</v>
      </c>
      <c r="H37" s="23">
        <f t="shared" si="27"/>
        <v>57310</v>
      </c>
      <c r="I37" s="23">
        <f t="shared" si="27"/>
        <v>63742</v>
      </c>
      <c r="J37" s="23">
        <f t="shared" si="27"/>
        <v>65410</v>
      </c>
      <c r="K37" s="23">
        <f t="shared" si="27"/>
        <v>65810</v>
      </c>
      <c r="L37" s="23">
        <f t="shared" si="27"/>
        <v>60610</v>
      </c>
      <c r="M37" s="23">
        <f t="shared" si="27"/>
        <v>64110</v>
      </c>
      <c r="N37" s="23">
        <f t="shared" si="27"/>
        <v>64960</v>
      </c>
      <c r="O37" s="23">
        <f t="shared" si="27"/>
        <v>66660</v>
      </c>
      <c r="P37" s="23">
        <f t="shared" si="27"/>
        <v>65590</v>
      </c>
      <c r="Q37" s="23">
        <f t="shared" si="27"/>
        <v>67865</v>
      </c>
      <c r="R37" s="24">
        <f>SUM(F37:Q37)</f>
        <v>751119</v>
      </c>
      <c r="S37" s="23">
        <f t="shared" ref="S37:AD37" si="28">S7-S35</f>
        <v>52305</v>
      </c>
      <c r="T37" s="23">
        <f t="shared" si="28"/>
        <v>59921</v>
      </c>
      <c r="U37" s="23">
        <f t="shared" si="28"/>
        <v>67985</v>
      </c>
      <c r="V37" s="23">
        <f t="shared" si="28"/>
        <v>68905</v>
      </c>
      <c r="W37" s="23">
        <f t="shared" si="28"/>
        <v>69735</v>
      </c>
      <c r="X37" s="23">
        <f t="shared" si="28"/>
        <v>69075</v>
      </c>
      <c r="Y37" s="23">
        <f t="shared" si="28"/>
        <v>77525</v>
      </c>
      <c r="Z37" s="23">
        <f t="shared" si="28"/>
        <v>80075</v>
      </c>
      <c r="AA37" s="23">
        <f t="shared" si="28"/>
        <v>82625</v>
      </c>
      <c r="AB37" s="23">
        <f t="shared" si="28"/>
        <v>85175</v>
      </c>
      <c r="AC37" s="23">
        <f t="shared" si="28"/>
        <v>89305</v>
      </c>
      <c r="AD37" s="23">
        <f t="shared" si="28"/>
        <v>91855</v>
      </c>
      <c r="AE37" s="24">
        <f>SUM(S37:AD37)</f>
        <v>894486</v>
      </c>
      <c r="AF37" s="23">
        <f t="shared" ref="AF37:AQ37" si="29">AF7-AF35</f>
        <v>94730</v>
      </c>
      <c r="AG37" s="23">
        <f t="shared" si="29"/>
        <v>97280</v>
      </c>
      <c r="AH37" s="23">
        <f t="shared" si="29"/>
        <v>101410</v>
      </c>
      <c r="AI37" s="23">
        <f t="shared" si="29"/>
        <v>103960</v>
      </c>
      <c r="AJ37" s="23">
        <f t="shared" si="29"/>
        <v>105760</v>
      </c>
      <c r="AK37" s="23">
        <f t="shared" si="29"/>
        <v>107560</v>
      </c>
      <c r="AL37" s="23">
        <f t="shared" si="29"/>
        <v>107560</v>
      </c>
      <c r="AM37" s="23">
        <f t="shared" si="29"/>
        <v>107560</v>
      </c>
      <c r="AN37" s="23">
        <f t="shared" si="29"/>
        <v>107560</v>
      </c>
      <c r="AO37" s="23">
        <f t="shared" si="29"/>
        <v>107560</v>
      </c>
      <c r="AP37" s="23">
        <f t="shared" si="29"/>
        <v>107560</v>
      </c>
      <c r="AQ37" s="23">
        <f t="shared" si="29"/>
        <v>107560</v>
      </c>
      <c r="AR37" s="24">
        <f>SUM(AF37:AQ37)</f>
        <v>1256060</v>
      </c>
      <c r="AS37" s="23">
        <f t="shared" ref="AS37:BD37" si="30">AS7-AS35</f>
        <v>107560</v>
      </c>
      <c r="AT37" s="23">
        <f t="shared" si="30"/>
        <v>107560</v>
      </c>
      <c r="AU37" s="23">
        <f t="shared" si="30"/>
        <v>107560</v>
      </c>
      <c r="AV37" s="23">
        <f t="shared" si="30"/>
        <v>107560</v>
      </c>
      <c r="AW37" s="23">
        <f t="shared" si="30"/>
        <v>107560</v>
      </c>
      <c r="AX37" s="23">
        <f t="shared" si="30"/>
        <v>107560</v>
      </c>
      <c r="AY37" s="23">
        <f t="shared" si="30"/>
        <v>107560</v>
      </c>
      <c r="AZ37" s="23">
        <f t="shared" si="30"/>
        <v>107560</v>
      </c>
      <c r="BA37" s="23">
        <f t="shared" si="30"/>
        <v>107560</v>
      </c>
      <c r="BB37" s="23">
        <f t="shared" si="30"/>
        <v>107560</v>
      </c>
      <c r="BC37" s="23">
        <f t="shared" si="30"/>
        <v>107560</v>
      </c>
      <c r="BD37" s="23">
        <f t="shared" si="30"/>
        <v>107560</v>
      </c>
      <c r="BE37" s="24">
        <f>SUM(AS37:BD37)</f>
        <v>1290720</v>
      </c>
      <c r="BF37" s="23">
        <f t="shared" ref="BF37:BQ37" si="31">BF7-BF35</f>
        <v>107560</v>
      </c>
      <c r="BG37" s="23">
        <f t="shared" si="31"/>
        <v>107560</v>
      </c>
      <c r="BH37" s="23">
        <f t="shared" si="31"/>
        <v>107560</v>
      </c>
      <c r="BI37" s="23">
        <f t="shared" si="31"/>
        <v>107560</v>
      </c>
      <c r="BJ37" s="23">
        <f t="shared" si="31"/>
        <v>107560</v>
      </c>
      <c r="BK37" s="23">
        <f t="shared" si="31"/>
        <v>107560</v>
      </c>
      <c r="BL37" s="23">
        <f t="shared" si="31"/>
        <v>107560</v>
      </c>
      <c r="BM37" s="23">
        <f t="shared" si="31"/>
        <v>107560</v>
      </c>
      <c r="BN37" s="23">
        <f t="shared" si="31"/>
        <v>107560</v>
      </c>
      <c r="BO37" s="23">
        <f t="shared" si="31"/>
        <v>107560</v>
      </c>
      <c r="BP37" s="23">
        <f t="shared" si="31"/>
        <v>107560</v>
      </c>
      <c r="BQ37" s="23">
        <f t="shared" si="31"/>
        <v>107560</v>
      </c>
      <c r="BR37" s="24">
        <f>SUM(BF37:BQ37)</f>
        <v>1290720</v>
      </c>
      <c r="BS37" s="23">
        <f t="shared" ref="BS37:CD37" si="32">BS7-BS35</f>
        <v>107560</v>
      </c>
      <c r="BT37" s="23">
        <f t="shared" si="32"/>
        <v>107560</v>
      </c>
      <c r="BU37" s="23">
        <f t="shared" si="32"/>
        <v>107560</v>
      </c>
      <c r="BV37" s="23">
        <f t="shared" si="32"/>
        <v>107560</v>
      </c>
      <c r="BW37" s="23">
        <f t="shared" si="32"/>
        <v>107560</v>
      </c>
      <c r="BX37" s="23">
        <f t="shared" si="32"/>
        <v>107560</v>
      </c>
      <c r="BY37" s="23">
        <f t="shared" si="32"/>
        <v>107560</v>
      </c>
      <c r="BZ37" s="23">
        <f t="shared" si="32"/>
        <v>107560</v>
      </c>
      <c r="CA37" s="23">
        <f t="shared" si="32"/>
        <v>107560</v>
      </c>
      <c r="CB37" s="23">
        <f t="shared" si="32"/>
        <v>107560</v>
      </c>
      <c r="CC37" s="23">
        <f t="shared" si="32"/>
        <v>107560</v>
      </c>
      <c r="CD37" s="23">
        <f t="shared" si="32"/>
        <v>107560</v>
      </c>
      <c r="CE37" s="24">
        <f>SUM(BS37:CD37)</f>
        <v>1290720</v>
      </c>
      <c r="CF37" s="23">
        <f t="shared" ref="CF37:CQ37" si="33">CF7-CF35</f>
        <v>107560</v>
      </c>
      <c r="CG37" s="23">
        <f t="shared" si="33"/>
        <v>107560</v>
      </c>
      <c r="CH37" s="23">
        <f t="shared" si="33"/>
        <v>107560</v>
      </c>
      <c r="CI37" s="23">
        <f t="shared" si="33"/>
        <v>107560</v>
      </c>
      <c r="CJ37" s="23">
        <f t="shared" si="33"/>
        <v>107560</v>
      </c>
      <c r="CK37" s="23">
        <f t="shared" si="33"/>
        <v>107560</v>
      </c>
      <c r="CL37" s="23">
        <f t="shared" si="33"/>
        <v>107560</v>
      </c>
      <c r="CM37" s="23">
        <f t="shared" si="33"/>
        <v>107560</v>
      </c>
      <c r="CN37" s="23">
        <f t="shared" si="33"/>
        <v>107560</v>
      </c>
      <c r="CO37" s="23">
        <f t="shared" si="33"/>
        <v>107560</v>
      </c>
      <c r="CP37" s="23">
        <f t="shared" si="33"/>
        <v>107560</v>
      </c>
      <c r="CQ37" s="23">
        <f t="shared" si="33"/>
        <v>107560</v>
      </c>
      <c r="CR37" s="24">
        <f>SUM(CF37:CQ37)</f>
        <v>1290720</v>
      </c>
      <c r="CS37" s="23">
        <f t="shared" ref="CS37:DD37" si="34">CS7-CS35</f>
        <v>107560</v>
      </c>
      <c r="CT37" s="23">
        <f t="shared" si="34"/>
        <v>107560</v>
      </c>
      <c r="CU37" s="23">
        <f t="shared" si="34"/>
        <v>107560</v>
      </c>
      <c r="CV37" s="23">
        <f t="shared" si="34"/>
        <v>107560</v>
      </c>
      <c r="CW37" s="23">
        <f t="shared" si="34"/>
        <v>107560</v>
      </c>
      <c r="CX37" s="23">
        <f t="shared" si="34"/>
        <v>107560</v>
      </c>
      <c r="CY37" s="23">
        <f t="shared" si="34"/>
        <v>107560</v>
      </c>
      <c r="CZ37" s="23">
        <f t="shared" si="34"/>
        <v>107560</v>
      </c>
      <c r="DA37" s="23">
        <f t="shared" si="34"/>
        <v>107560</v>
      </c>
      <c r="DB37" s="23">
        <f t="shared" si="34"/>
        <v>107560</v>
      </c>
      <c r="DC37" s="23">
        <f t="shared" si="34"/>
        <v>107560</v>
      </c>
      <c r="DD37" s="23">
        <f t="shared" si="34"/>
        <v>107560</v>
      </c>
      <c r="DE37" s="24">
        <f>SUM(CS37:DD37)</f>
        <v>1290720</v>
      </c>
      <c r="DF37" s="23">
        <f t="shared" ref="DF37:DQ37" si="35">DF7-DF35</f>
        <v>107560</v>
      </c>
      <c r="DG37" s="23">
        <f t="shared" si="35"/>
        <v>107560</v>
      </c>
      <c r="DH37" s="23">
        <f t="shared" si="35"/>
        <v>107560</v>
      </c>
      <c r="DI37" s="23">
        <f t="shared" si="35"/>
        <v>107560</v>
      </c>
      <c r="DJ37" s="23">
        <f t="shared" si="35"/>
        <v>107560</v>
      </c>
      <c r="DK37" s="23">
        <f t="shared" si="35"/>
        <v>107560</v>
      </c>
      <c r="DL37" s="23">
        <f t="shared" si="35"/>
        <v>107560</v>
      </c>
      <c r="DM37" s="23">
        <f t="shared" si="35"/>
        <v>107560</v>
      </c>
      <c r="DN37" s="23">
        <f t="shared" si="35"/>
        <v>107560</v>
      </c>
      <c r="DO37" s="23">
        <f t="shared" si="35"/>
        <v>107560</v>
      </c>
      <c r="DP37" s="23">
        <f t="shared" si="35"/>
        <v>107560</v>
      </c>
      <c r="DQ37" s="23">
        <f t="shared" si="35"/>
        <v>107560</v>
      </c>
      <c r="DR37" s="24">
        <f>SUM(DF37:DQ37)</f>
        <v>1290720</v>
      </c>
    </row>
    <row r="38" spans="2:122" x14ac:dyDescent="0.2">
      <c r="E38" s="3" t="s">
        <v>87</v>
      </c>
      <c r="F38" s="13">
        <f>SUMIF('reporting montigny'!$F$2:$EE$2,F$4,'reporting montigny'!$F38:$EE38)+SUMIF('reporting boissy'!$F$2:$EE$2,F$4,'reporting boissy'!$F38:$EE38)+SUMIF('reporting moussy'!$F$2:$EE$2,F$4,'reporting moussy'!$F38:$EE38)+SUMIF('reporting trappes'!$F$2:$EE$2,F$4,'reporting trappes'!$F38:$EE38)+SUMIF('SPACELOG 5 BP'!$F$2:$EE$2,F$4,'SPACELOG 5 BP'!$F38:$EE38)+SUMIF('SPACELOG 6 BP'!$F$2:$EE$2,F$4,'SPACELOG 6 BP'!$F38:$EE38)+SUMIF('SPACELOG 7 BP'!$F$2:$EE$2,F$4,'SPACELOG 7 BP'!$F38:$EE38)+SUMIF('SPACELOG 8 BP'!$F$2:$EE$2,F$4,'SPACELOG 8 BP'!$F38:$EE38)+SUMIF('SPACELOG 9 BP'!$F$2:$EE$2,F$4,'SPACELOG 9 BP'!$F38:$EE38)+SUMIF('SPACELOG 10 BP'!$F$2:$EE$2,F$4,'SPACELOG 10 BP'!$F38:$EE38)+SUMIF('SPACELOG 11 BP'!$F$2:$EE$2,F$4,'SPACELOG 11 BP'!$F38:$EE38)+SUMIF('SPACELOG 12 BP'!$F$2:$EE$2,F$4,'SPACELOG 12 BP'!$F38:$EE38)</f>
        <v>1700</v>
      </c>
      <c r="G38" s="13">
        <f>SUMIF('reporting montigny'!$F$2:$EE$2,G$4,'reporting montigny'!$F38:$EE38)+SUMIF('reporting boissy'!$F$2:$EE$2,G$4,'reporting boissy'!$F38:$EE38)+SUMIF('reporting moussy'!$F$2:$EE$2,G$4,'reporting moussy'!$F38:$EE38)+SUMIF('reporting trappes'!$F$2:$EE$2,G$4,'reporting trappes'!$F38:$EE38)+SUMIF('SPACELOG 5 BP'!$F$2:$EE$2,G$4,'SPACELOG 5 BP'!$F38:$EE38)+SUMIF('SPACELOG 6 BP'!$F$2:$EE$2,G$4,'SPACELOG 6 BP'!$F38:$EE38)+SUMIF('SPACELOG 7 BP'!$F$2:$EE$2,G$4,'SPACELOG 7 BP'!$F38:$EE38)+SUMIF('SPACELOG 8 BP'!$F$2:$EE$2,G$4,'SPACELOG 8 BP'!$F38:$EE38)+SUMIF('SPACELOG 9 BP'!$F$2:$EE$2,G$4,'SPACELOG 9 BP'!$F38:$EE38)+SUMIF('SPACELOG 10 BP'!$F$2:$EE$2,G$4,'SPACELOG 10 BP'!$F38:$EE38)+SUMIF('SPACELOG 11 BP'!$F$2:$EE$2,G$4,'SPACELOG 11 BP'!$F38:$EE38)+SUMIF('SPACELOG 12 BP'!$F$2:$EE$2,G$4,'SPACELOG 12 BP'!$F38:$EE38)</f>
        <v>1700</v>
      </c>
      <c r="H38" s="13">
        <f>SUMIF('reporting montigny'!$F$2:$EE$2,H$4,'reporting montigny'!$F38:$EE38)+SUMIF('reporting boissy'!$F$2:$EE$2,H$4,'reporting boissy'!$F38:$EE38)+SUMIF('reporting moussy'!$F$2:$EE$2,H$4,'reporting moussy'!$F38:$EE38)+SUMIF('reporting trappes'!$F$2:$EE$2,H$4,'reporting trappes'!$F38:$EE38)+SUMIF('SPACELOG 5 BP'!$F$2:$EE$2,H$4,'SPACELOG 5 BP'!$F38:$EE38)+SUMIF('SPACELOG 6 BP'!$F$2:$EE$2,H$4,'SPACELOG 6 BP'!$F38:$EE38)+SUMIF('SPACELOG 7 BP'!$F$2:$EE$2,H$4,'SPACELOG 7 BP'!$F38:$EE38)+SUMIF('SPACELOG 8 BP'!$F$2:$EE$2,H$4,'SPACELOG 8 BP'!$F38:$EE38)+SUMIF('SPACELOG 9 BP'!$F$2:$EE$2,H$4,'SPACELOG 9 BP'!$F38:$EE38)+SUMIF('SPACELOG 10 BP'!$F$2:$EE$2,H$4,'SPACELOG 10 BP'!$F38:$EE38)+SUMIF('SPACELOG 11 BP'!$F$2:$EE$2,H$4,'SPACELOG 11 BP'!$F38:$EE38)+SUMIF('SPACELOG 12 BP'!$F$2:$EE$2,H$4,'SPACELOG 12 BP'!$F38:$EE38)</f>
        <v>1700</v>
      </c>
      <c r="I38" s="13">
        <f>SUMIF('reporting montigny'!$F$2:$EE$2,I$4,'reporting montigny'!$F38:$EE38)+SUMIF('reporting boissy'!$F$2:$EE$2,I$4,'reporting boissy'!$F38:$EE38)+SUMIF('reporting moussy'!$F$2:$EE$2,I$4,'reporting moussy'!$F38:$EE38)+SUMIF('reporting trappes'!$F$2:$EE$2,I$4,'reporting trappes'!$F38:$EE38)+SUMIF('SPACELOG 5 BP'!$F$2:$EE$2,I$4,'SPACELOG 5 BP'!$F38:$EE38)+SUMIF('SPACELOG 6 BP'!$F$2:$EE$2,I$4,'SPACELOG 6 BP'!$F38:$EE38)+SUMIF('SPACELOG 7 BP'!$F$2:$EE$2,I$4,'SPACELOG 7 BP'!$F38:$EE38)+SUMIF('SPACELOG 8 BP'!$F$2:$EE$2,I$4,'SPACELOG 8 BP'!$F38:$EE38)+SUMIF('SPACELOG 9 BP'!$F$2:$EE$2,I$4,'SPACELOG 9 BP'!$F38:$EE38)+SUMIF('SPACELOG 10 BP'!$F$2:$EE$2,I$4,'SPACELOG 10 BP'!$F38:$EE38)+SUMIF('SPACELOG 11 BP'!$F$2:$EE$2,I$4,'SPACELOG 11 BP'!$F38:$EE38)+SUMIF('SPACELOG 12 BP'!$F$2:$EE$2,I$4,'SPACELOG 12 BP'!$F38:$EE38)</f>
        <v>1700</v>
      </c>
      <c r="J38" s="13">
        <f>SUMIF('reporting montigny'!$F$2:$EE$2,J$4,'reporting montigny'!$F38:$EE38)+SUMIF('reporting boissy'!$F$2:$EE$2,J$4,'reporting boissy'!$F38:$EE38)+SUMIF('reporting moussy'!$F$2:$EE$2,J$4,'reporting moussy'!$F38:$EE38)+SUMIF('reporting trappes'!$F$2:$EE$2,J$4,'reporting trappes'!$F38:$EE38)+SUMIF('SPACELOG 5 BP'!$F$2:$EE$2,J$4,'SPACELOG 5 BP'!$F38:$EE38)+SUMIF('SPACELOG 6 BP'!$F$2:$EE$2,J$4,'SPACELOG 6 BP'!$F38:$EE38)+SUMIF('SPACELOG 7 BP'!$F$2:$EE$2,J$4,'SPACELOG 7 BP'!$F38:$EE38)+SUMIF('SPACELOG 8 BP'!$F$2:$EE$2,J$4,'SPACELOG 8 BP'!$F38:$EE38)+SUMIF('SPACELOG 9 BP'!$F$2:$EE$2,J$4,'SPACELOG 9 BP'!$F38:$EE38)+SUMIF('SPACELOG 10 BP'!$F$2:$EE$2,J$4,'SPACELOG 10 BP'!$F38:$EE38)+SUMIF('SPACELOG 11 BP'!$F$2:$EE$2,J$4,'SPACELOG 11 BP'!$F38:$EE38)+SUMIF('SPACELOG 12 BP'!$F$2:$EE$2,J$4,'SPACELOG 12 BP'!$F38:$EE38)</f>
        <v>1700</v>
      </c>
      <c r="K38" s="13">
        <f>SUMIF('reporting montigny'!$F$2:$EE$2,K$4,'reporting montigny'!$F38:$EE38)+SUMIF('reporting boissy'!$F$2:$EE$2,K$4,'reporting boissy'!$F38:$EE38)+SUMIF('reporting moussy'!$F$2:$EE$2,K$4,'reporting moussy'!$F38:$EE38)+SUMIF('reporting trappes'!$F$2:$EE$2,K$4,'reporting trappes'!$F38:$EE38)+SUMIF('SPACELOG 5 BP'!$F$2:$EE$2,K$4,'SPACELOG 5 BP'!$F38:$EE38)+SUMIF('SPACELOG 6 BP'!$F$2:$EE$2,K$4,'SPACELOG 6 BP'!$F38:$EE38)+SUMIF('SPACELOG 7 BP'!$F$2:$EE$2,K$4,'SPACELOG 7 BP'!$F38:$EE38)+SUMIF('SPACELOG 8 BP'!$F$2:$EE$2,K$4,'SPACELOG 8 BP'!$F38:$EE38)+SUMIF('SPACELOG 9 BP'!$F$2:$EE$2,K$4,'SPACELOG 9 BP'!$F38:$EE38)+SUMIF('SPACELOG 10 BP'!$F$2:$EE$2,K$4,'SPACELOG 10 BP'!$F38:$EE38)+SUMIF('SPACELOG 11 BP'!$F$2:$EE$2,K$4,'SPACELOG 11 BP'!$F38:$EE38)+SUMIF('SPACELOG 12 BP'!$F$2:$EE$2,K$4,'SPACELOG 12 BP'!$F38:$EE38)</f>
        <v>1700</v>
      </c>
      <c r="L38" s="13">
        <f>SUMIF('reporting montigny'!$F$2:$EE$2,L$4,'reporting montigny'!$F38:$EE38)+SUMIF('reporting boissy'!$F$2:$EE$2,L$4,'reporting boissy'!$F38:$EE38)+SUMIF('reporting moussy'!$F$2:$EE$2,L$4,'reporting moussy'!$F38:$EE38)+SUMIF('reporting trappes'!$F$2:$EE$2,L$4,'reporting trappes'!$F38:$EE38)+SUMIF('SPACELOG 5 BP'!$F$2:$EE$2,L$4,'SPACELOG 5 BP'!$F38:$EE38)+SUMIF('SPACELOG 6 BP'!$F$2:$EE$2,L$4,'SPACELOG 6 BP'!$F38:$EE38)+SUMIF('SPACELOG 7 BP'!$F$2:$EE$2,L$4,'SPACELOG 7 BP'!$F38:$EE38)+SUMIF('SPACELOG 8 BP'!$F$2:$EE$2,L$4,'SPACELOG 8 BP'!$F38:$EE38)+SUMIF('SPACELOG 9 BP'!$F$2:$EE$2,L$4,'SPACELOG 9 BP'!$F38:$EE38)+SUMIF('SPACELOG 10 BP'!$F$2:$EE$2,L$4,'SPACELOG 10 BP'!$F38:$EE38)+SUMIF('SPACELOG 11 BP'!$F$2:$EE$2,L$4,'SPACELOG 11 BP'!$F38:$EE38)+SUMIF('SPACELOG 12 BP'!$F$2:$EE$2,L$4,'SPACELOG 12 BP'!$F38:$EE38)</f>
        <v>1700</v>
      </c>
      <c r="M38" s="13">
        <f>SUMIF('reporting montigny'!$F$2:$EE$2,M$4,'reporting montigny'!$F38:$EE38)+SUMIF('reporting boissy'!$F$2:$EE$2,M$4,'reporting boissy'!$F38:$EE38)+SUMIF('reporting moussy'!$F$2:$EE$2,M$4,'reporting moussy'!$F38:$EE38)+SUMIF('reporting trappes'!$F$2:$EE$2,M$4,'reporting trappes'!$F38:$EE38)+SUMIF('SPACELOG 5 BP'!$F$2:$EE$2,M$4,'SPACELOG 5 BP'!$F38:$EE38)+SUMIF('SPACELOG 6 BP'!$F$2:$EE$2,M$4,'SPACELOG 6 BP'!$F38:$EE38)+SUMIF('SPACELOG 7 BP'!$F$2:$EE$2,M$4,'SPACELOG 7 BP'!$F38:$EE38)+SUMIF('SPACELOG 8 BP'!$F$2:$EE$2,M$4,'SPACELOG 8 BP'!$F38:$EE38)+SUMIF('SPACELOG 9 BP'!$F$2:$EE$2,M$4,'SPACELOG 9 BP'!$F38:$EE38)+SUMIF('SPACELOG 10 BP'!$F$2:$EE$2,M$4,'SPACELOG 10 BP'!$F38:$EE38)+SUMIF('SPACELOG 11 BP'!$F$2:$EE$2,M$4,'SPACELOG 11 BP'!$F38:$EE38)+SUMIF('SPACELOG 12 BP'!$F$2:$EE$2,M$4,'SPACELOG 12 BP'!$F38:$EE38)</f>
        <v>1700</v>
      </c>
      <c r="N38" s="13">
        <f>SUMIF('reporting montigny'!$F$2:$EE$2,N$4,'reporting montigny'!$F38:$EE38)+SUMIF('reporting boissy'!$F$2:$EE$2,N$4,'reporting boissy'!$F38:$EE38)+SUMIF('reporting moussy'!$F$2:$EE$2,N$4,'reporting moussy'!$F38:$EE38)+SUMIF('reporting trappes'!$F$2:$EE$2,N$4,'reporting trappes'!$F38:$EE38)+SUMIF('SPACELOG 5 BP'!$F$2:$EE$2,N$4,'SPACELOG 5 BP'!$F38:$EE38)+SUMIF('SPACELOG 6 BP'!$F$2:$EE$2,N$4,'SPACELOG 6 BP'!$F38:$EE38)+SUMIF('SPACELOG 7 BP'!$F$2:$EE$2,N$4,'SPACELOG 7 BP'!$F38:$EE38)+SUMIF('SPACELOG 8 BP'!$F$2:$EE$2,N$4,'SPACELOG 8 BP'!$F38:$EE38)+SUMIF('SPACELOG 9 BP'!$F$2:$EE$2,N$4,'SPACELOG 9 BP'!$F38:$EE38)+SUMIF('SPACELOG 10 BP'!$F$2:$EE$2,N$4,'SPACELOG 10 BP'!$F38:$EE38)+SUMIF('SPACELOG 11 BP'!$F$2:$EE$2,N$4,'SPACELOG 11 BP'!$F38:$EE38)+SUMIF('SPACELOG 12 BP'!$F$2:$EE$2,N$4,'SPACELOG 12 BP'!$F38:$EE38)</f>
        <v>1700</v>
      </c>
      <c r="O38" s="13">
        <f>SUMIF('reporting montigny'!$F$2:$EE$2,O$4,'reporting montigny'!$F38:$EE38)+SUMIF('reporting boissy'!$F$2:$EE$2,O$4,'reporting boissy'!$F38:$EE38)+SUMIF('reporting moussy'!$F$2:$EE$2,O$4,'reporting moussy'!$F38:$EE38)+SUMIF('reporting trappes'!$F$2:$EE$2,O$4,'reporting trappes'!$F38:$EE38)+SUMIF('SPACELOG 5 BP'!$F$2:$EE$2,O$4,'SPACELOG 5 BP'!$F38:$EE38)+SUMIF('SPACELOG 6 BP'!$F$2:$EE$2,O$4,'SPACELOG 6 BP'!$F38:$EE38)+SUMIF('SPACELOG 7 BP'!$F$2:$EE$2,O$4,'SPACELOG 7 BP'!$F38:$EE38)+SUMIF('SPACELOG 8 BP'!$F$2:$EE$2,O$4,'SPACELOG 8 BP'!$F38:$EE38)+SUMIF('SPACELOG 9 BP'!$F$2:$EE$2,O$4,'SPACELOG 9 BP'!$F38:$EE38)+SUMIF('SPACELOG 10 BP'!$F$2:$EE$2,O$4,'SPACELOG 10 BP'!$F38:$EE38)+SUMIF('SPACELOG 11 BP'!$F$2:$EE$2,O$4,'SPACELOG 11 BP'!$F38:$EE38)+SUMIF('SPACELOG 12 BP'!$F$2:$EE$2,O$4,'SPACELOG 12 BP'!$F38:$EE38)</f>
        <v>1700</v>
      </c>
      <c r="P38" s="13">
        <f>SUMIF('reporting montigny'!$F$2:$EE$2,P$4,'reporting montigny'!$F38:$EE38)+SUMIF('reporting boissy'!$F$2:$EE$2,P$4,'reporting boissy'!$F38:$EE38)+SUMIF('reporting moussy'!$F$2:$EE$2,P$4,'reporting moussy'!$F38:$EE38)+SUMIF('reporting trappes'!$F$2:$EE$2,P$4,'reporting trappes'!$F38:$EE38)+SUMIF('SPACELOG 5 BP'!$F$2:$EE$2,P$4,'SPACELOG 5 BP'!$F38:$EE38)+SUMIF('SPACELOG 6 BP'!$F$2:$EE$2,P$4,'SPACELOG 6 BP'!$F38:$EE38)+SUMIF('SPACELOG 7 BP'!$F$2:$EE$2,P$4,'SPACELOG 7 BP'!$F38:$EE38)+SUMIF('SPACELOG 8 BP'!$F$2:$EE$2,P$4,'SPACELOG 8 BP'!$F38:$EE38)+SUMIF('SPACELOG 9 BP'!$F$2:$EE$2,P$4,'SPACELOG 9 BP'!$F38:$EE38)+SUMIF('SPACELOG 10 BP'!$F$2:$EE$2,P$4,'SPACELOG 10 BP'!$F38:$EE38)+SUMIF('SPACELOG 11 BP'!$F$2:$EE$2,P$4,'SPACELOG 11 BP'!$F38:$EE38)+SUMIF('SPACELOG 12 BP'!$F$2:$EE$2,P$4,'SPACELOG 12 BP'!$F38:$EE38)</f>
        <v>1700</v>
      </c>
      <c r="Q38" s="13">
        <f>SUMIF('reporting montigny'!$F$2:$EE$2,Q$4,'reporting montigny'!$F38:$EE38)+SUMIF('reporting boissy'!$F$2:$EE$2,Q$4,'reporting boissy'!$F38:$EE38)+SUMIF('reporting moussy'!$F$2:$EE$2,Q$4,'reporting moussy'!$F38:$EE38)+SUMIF('reporting trappes'!$F$2:$EE$2,Q$4,'reporting trappes'!$F38:$EE38)+SUMIF('SPACELOG 5 BP'!$F$2:$EE$2,Q$4,'SPACELOG 5 BP'!$F38:$EE38)+SUMIF('SPACELOG 6 BP'!$F$2:$EE$2,Q$4,'SPACELOG 6 BP'!$F38:$EE38)+SUMIF('SPACELOG 7 BP'!$F$2:$EE$2,Q$4,'SPACELOG 7 BP'!$F38:$EE38)+SUMIF('SPACELOG 8 BP'!$F$2:$EE$2,Q$4,'SPACELOG 8 BP'!$F38:$EE38)+SUMIF('SPACELOG 9 BP'!$F$2:$EE$2,Q$4,'SPACELOG 9 BP'!$F38:$EE38)+SUMIF('SPACELOG 10 BP'!$F$2:$EE$2,Q$4,'SPACELOG 10 BP'!$F38:$EE38)+SUMIF('SPACELOG 11 BP'!$F$2:$EE$2,Q$4,'SPACELOG 11 BP'!$F38:$EE38)+SUMIF('SPACELOG 12 BP'!$F$2:$EE$2,Q$4,'SPACELOG 12 BP'!$F38:$EE38)</f>
        <v>1700</v>
      </c>
      <c r="R38" s="14">
        <f>SUM(F38:Q38)</f>
        <v>20400</v>
      </c>
      <c r="S38" s="13">
        <f>SUMIF('reporting montigny'!$F$2:$EE$2,S$4,'reporting montigny'!$F38:$EE38)+SUMIF('reporting boissy'!$F$2:$EE$2,S$4,'reporting boissy'!$F38:$EE38)+SUMIF('reporting moussy'!$F$2:$EE$2,S$4,'reporting moussy'!$F38:$EE38)+SUMIF('reporting trappes'!$F$2:$EE$2,S$4,'reporting trappes'!$F38:$EE38)+SUMIF('SPACELOG 5 BP'!$F$2:$EE$2,S$4,'SPACELOG 5 BP'!$F38:$EE38)+SUMIF('SPACELOG 6 BP'!$F$2:$EE$2,S$4,'SPACELOG 6 BP'!$F38:$EE38)+SUMIF('SPACELOG 7 BP'!$F$2:$EE$2,S$4,'SPACELOG 7 BP'!$F38:$EE38)+SUMIF('SPACELOG 8 BP'!$F$2:$EE$2,S$4,'SPACELOG 8 BP'!$F38:$EE38)+SUMIF('SPACELOG 9 BP'!$F$2:$EE$2,S$4,'SPACELOG 9 BP'!$F38:$EE38)+SUMIF('SPACELOG 10 BP'!$F$2:$EE$2,S$4,'SPACELOG 10 BP'!$F38:$EE38)+SUMIF('SPACELOG 11 BP'!$F$2:$EE$2,S$4,'SPACELOG 11 BP'!$F38:$EE38)+SUMIF('SPACELOG 12 BP'!$F$2:$EE$2,S$4,'SPACELOG 12 BP'!$F38:$EE38)</f>
        <v>0</v>
      </c>
      <c r="T38" s="13">
        <f>SUMIF('reporting montigny'!$F$2:$EE$2,T$4,'reporting montigny'!$F38:$EE38)+SUMIF('reporting boissy'!$F$2:$EE$2,T$4,'reporting boissy'!$F38:$EE38)+SUMIF('reporting moussy'!$F$2:$EE$2,T$4,'reporting moussy'!$F38:$EE38)+SUMIF('reporting trappes'!$F$2:$EE$2,T$4,'reporting trappes'!$F38:$EE38)+SUMIF('SPACELOG 5 BP'!$F$2:$EE$2,T$4,'SPACELOG 5 BP'!$F38:$EE38)+SUMIF('SPACELOG 6 BP'!$F$2:$EE$2,T$4,'SPACELOG 6 BP'!$F38:$EE38)+SUMIF('SPACELOG 7 BP'!$F$2:$EE$2,T$4,'SPACELOG 7 BP'!$F38:$EE38)+SUMIF('SPACELOG 8 BP'!$F$2:$EE$2,T$4,'SPACELOG 8 BP'!$F38:$EE38)+SUMIF('SPACELOG 9 BP'!$F$2:$EE$2,T$4,'SPACELOG 9 BP'!$F38:$EE38)+SUMIF('SPACELOG 10 BP'!$F$2:$EE$2,T$4,'SPACELOG 10 BP'!$F38:$EE38)+SUMIF('SPACELOG 11 BP'!$F$2:$EE$2,T$4,'SPACELOG 11 BP'!$F38:$EE38)+SUMIF('SPACELOG 12 BP'!$F$2:$EE$2,T$4,'SPACELOG 12 BP'!$F38:$EE38)</f>
        <v>0</v>
      </c>
      <c r="U38" s="13">
        <f>SUMIF('reporting montigny'!$F$2:$EE$2,U$4,'reporting montigny'!$F38:$EE38)+SUMIF('reporting boissy'!$F$2:$EE$2,U$4,'reporting boissy'!$F38:$EE38)+SUMIF('reporting moussy'!$F$2:$EE$2,U$4,'reporting moussy'!$F38:$EE38)+SUMIF('reporting trappes'!$F$2:$EE$2,U$4,'reporting trappes'!$F38:$EE38)+SUMIF('SPACELOG 5 BP'!$F$2:$EE$2,U$4,'SPACELOG 5 BP'!$F38:$EE38)+SUMIF('SPACELOG 6 BP'!$F$2:$EE$2,U$4,'SPACELOG 6 BP'!$F38:$EE38)+SUMIF('SPACELOG 7 BP'!$F$2:$EE$2,U$4,'SPACELOG 7 BP'!$F38:$EE38)+SUMIF('SPACELOG 8 BP'!$F$2:$EE$2,U$4,'SPACELOG 8 BP'!$F38:$EE38)+SUMIF('SPACELOG 9 BP'!$F$2:$EE$2,U$4,'SPACELOG 9 BP'!$F38:$EE38)+SUMIF('SPACELOG 10 BP'!$F$2:$EE$2,U$4,'SPACELOG 10 BP'!$F38:$EE38)+SUMIF('SPACELOG 11 BP'!$F$2:$EE$2,U$4,'SPACELOG 11 BP'!$F38:$EE38)+SUMIF('SPACELOG 12 BP'!$F$2:$EE$2,U$4,'SPACELOG 12 BP'!$F38:$EE38)</f>
        <v>11341</v>
      </c>
      <c r="V38" s="13">
        <f>SUMIF('reporting montigny'!$F$2:$EE$2,V$4,'reporting montigny'!$F38:$EE38)+SUMIF('reporting boissy'!$F$2:$EE$2,V$4,'reporting boissy'!$F38:$EE38)+SUMIF('reporting moussy'!$F$2:$EE$2,V$4,'reporting moussy'!$F38:$EE38)+SUMIF('reporting trappes'!$F$2:$EE$2,V$4,'reporting trappes'!$F38:$EE38)+SUMIF('SPACELOG 5 BP'!$F$2:$EE$2,V$4,'SPACELOG 5 BP'!$F38:$EE38)+SUMIF('SPACELOG 6 BP'!$F$2:$EE$2,V$4,'SPACELOG 6 BP'!$F38:$EE38)+SUMIF('SPACELOG 7 BP'!$F$2:$EE$2,V$4,'SPACELOG 7 BP'!$F38:$EE38)+SUMIF('SPACELOG 8 BP'!$F$2:$EE$2,V$4,'SPACELOG 8 BP'!$F38:$EE38)+SUMIF('SPACELOG 9 BP'!$F$2:$EE$2,V$4,'SPACELOG 9 BP'!$F38:$EE38)+SUMIF('SPACELOG 10 BP'!$F$2:$EE$2,V$4,'SPACELOG 10 BP'!$F38:$EE38)+SUMIF('SPACELOG 11 BP'!$F$2:$EE$2,V$4,'SPACELOG 11 BP'!$F38:$EE38)+SUMIF('SPACELOG 12 BP'!$F$2:$EE$2,V$4,'SPACELOG 12 BP'!$F38:$EE38)</f>
        <v>0</v>
      </c>
      <c r="W38" s="13">
        <f>SUMIF('reporting montigny'!$F$2:$EE$2,W$4,'reporting montigny'!$F38:$EE38)+SUMIF('reporting boissy'!$F$2:$EE$2,W$4,'reporting boissy'!$F38:$EE38)+SUMIF('reporting moussy'!$F$2:$EE$2,W$4,'reporting moussy'!$F38:$EE38)+SUMIF('reporting trappes'!$F$2:$EE$2,W$4,'reporting trappes'!$F38:$EE38)+SUMIF('SPACELOG 5 BP'!$F$2:$EE$2,W$4,'SPACELOG 5 BP'!$F38:$EE38)+SUMIF('SPACELOG 6 BP'!$F$2:$EE$2,W$4,'SPACELOG 6 BP'!$F38:$EE38)+SUMIF('SPACELOG 7 BP'!$F$2:$EE$2,W$4,'SPACELOG 7 BP'!$F38:$EE38)+SUMIF('SPACELOG 8 BP'!$F$2:$EE$2,W$4,'SPACELOG 8 BP'!$F38:$EE38)+SUMIF('SPACELOG 9 BP'!$F$2:$EE$2,W$4,'SPACELOG 9 BP'!$F38:$EE38)+SUMIF('SPACELOG 10 BP'!$F$2:$EE$2,W$4,'SPACELOG 10 BP'!$F38:$EE38)+SUMIF('SPACELOG 11 BP'!$F$2:$EE$2,W$4,'SPACELOG 11 BP'!$F38:$EE38)+SUMIF('SPACELOG 12 BP'!$F$2:$EE$2,W$4,'SPACELOG 12 BP'!$F38:$EE38)</f>
        <v>0</v>
      </c>
      <c r="X38" s="13">
        <f>SUMIF('reporting montigny'!$F$2:$EE$2,X$4,'reporting montigny'!$F38:$EE38)+SUMIF('reporting boissy'!$F$2:$EE$2,X$4,'reporting boissy'!$F38:$EE38)+SUMIF('reporting moussy'!$F$2:$EE$2,X$4,'reporting moussy'!$F38:$EE38)+SUMIF('reporting trappes'!$F$2:$EE$2,X$4,'reporting trappes'!$F38:$EE38)+SUMIF('SPACELOG 5 BP'!$F$2:$EE$2,X$4,'SPACELOG 5 BP'!$F38:$EE38)+SUMIF('SPACELOG 6 BP'!$F$2:$EE$2,X$4,'SPACELOG 6 BP'!$F38:$EE38)+SUMIF('SPACELOG 7 BP'!$F$2:$EE$2,X$4,'SPACELOG 7 BP'!$F38:$EE38)+SUMIF('SPACELOG 8 BP'!$F$2:$EE$2,X$4,'SPACELOG 8 BP'!$F38:$EE38)+SUMIF('SPACELOG 9 BP'!$F$2:$EE$2,X$4,'SPACELOG 9 BP'!$F38:$EE38)+SUMIF('SPACELOG 10 BP'!$F$2:$EE$2,X$4,'SPACELOG 10 BP'!$F38:$EE38)+SUMIF('SPACELOG 11 BP'!$F$2:$EE$2,X$4,'SPACELOG 11 BP'!$F38:$EE38)+SUMIF('SPACELOG 12 BP'!$F$2:$EE$2,X$4,'SPACELOG 12 BP'!$F38:$EE38)</f>
        <v>0</v>
      </c>
      <c r="Y38" s="13">
        <f>SUMIF('reporting montigny'!$F$2:$EE$2,Y$4,'reporting montigny'!$F38:$EE38)+SUMIF('reporting boissy'!$F$2:$EE$2,Y$4,'reporting boissy'!$F38:$EE38)+SUMIF('reporting moussy'!$F$2:$EE$2,Y$4,'reporting moussy'!$F38:$EE38)+SUMIF('reporting trappes'!$F$2:$EE$2,Y$4,'reporting trappes'!$F38:$EE38)+SUMIF('SPACELOG 5 BP'!$F$2:$EE$2,Y$4,'SPACELOG 5 BP'!$F38:$EE38)+SUMIF('SPACELOG 6 BP'!$F$2:$EE$2,Y$4,'SPACELOG 6 BP'!$F38:$EE38)+SUMIF('SPACELOG 7 BP'!$F$2:$EE$2,Y$4,'SPACELOG 7 BP'!$F38:$EE38)+SUMIF('SPACELOG 8 BP'!$F$2:$EE$2,Y$4,'SPACELOG 8 BP'!$F38:$EE38)+SUMIF('SPACELOG 9 BP'!$F$2:$EE$2,Y$4,'SPACELOG 9 BP'!$F38:$EE38)+SUMIF('SPACELOG 10 BP'!$F$2:$EE$2,Y$4,'SPACELOG 10 BP'!$F38:$EE38)+SUMIF('SPACELOG 11 BP'!$F$2:$EE$2,Y$4,'SPACELOG 11 BP'!$F38:$EE38)+SUMIF('SPACELOG 12 BP'!$F$2:$EE$2,Y$4,'SPACELOG 12 BP'!$F38:$EE38)</f>
        <v>0</v>
      </c>
      <c r="Z38" s="13">
        <f>SUMIF('reporting montigny'!$F$2:$EE$2,Z$4,'reporting montigny'!$F38:$EE38)+SUMIF('reporting boissy'!$F$2:$EE$2,Z$4,'reporting boissy'!$F38:$EE38)+SUMIF('reporting moussy'!$F$2:$EE$2,Z$4,'reporting moussy'!$F38:$EE38)+SUMIF('reporting trappes'!$F$2:$EE$2,Z$4,'reporting trappes'!$F38:$EE38)+SUMIF('SPACELOG 5 BP'!$F$2:$EE$2,Z$4,'SPACELOG 5 BP'!$F38:$EE38)+SUMIF('SPACELOG 6 BP'!$F$2:$EE$2,Z$4,'SPACELOG 6 BP'!$F38:$EE38)+SUMIF('SPACELOG 7 BP'!$F$2:$EE$2,Z$4,'SPACELOG 7 BP'!$F38:$EE38)+SUMIF('SPACELOG 8 BP'!$F$2:$EE$2,Z$4,'SPACELOG 8 BP'!$F38:$EE38)+SUMIF('SPACELOG 9 BP'!$F$2:$EE$2,Z$4,'SPACELOG 9 BP'!$F38:$EE38)+SUMIF('SPACELOG 10 BP'!$F$2:$EE$2,Z$4,'SPACELOG 10 BP'!$F38:$EE38)+SUMIF('SPACELOG 11 BP'!$F$2:$EE$2,Z$4,'SPACELOG 11 BP'!$F38:$EE38)+SUMIF('SPACELOG 12 BP'!$F$2:$EE$2,Z$4,'SPACELOG 12 BP'!$F38:$EE38)</f>
        <v>0</v>
      </c>
      <c r="AA38" s="13">
        <f>SUMIF('reporting montigny'!$F$2:$EE$2,AA$4,'reporting montigny'!$F38:$EE38)+SUMIF('reporting boissy'!$F$2:$EE$2,AA$4,'reporting boissy'!$F38:$EE38)+SUMIF('reporting moussy'!$F$2:$EE$2,AA$4,'reporting moussy'!$F38:$EE38)+SUMIF('reporting trappes'!$F$2:$EE$2,AA$4,'reporting trappes'!$F38:$EE38)+SUMIF('SPACELOG 5 BP'!$F$2:$EE$2,AA$4,'SPACELOG 5 BP'!$F38:$EE38)+SUMIF('SPACELOG 6 BP'!$F$2:$EE$2,AA$4,'SPACELOG 6 BP'!$F38:$EE38)+SUMIF('SPACELOG 7 BP'!$F$2:$EE$2,AA$4,'SPACELOG 7 BP'!$F38:$EE38)+SUMIF('SPACELOG 8 BP'!$F$2:$EE$2,AA$4,'SPACELOG 8 BP'!$F38:$EE38)+SUMIF('SPACELOG 9 BP'!$F$2:$EE$2,AA$4,'SPACELOG 9 BP'!$F38:$EE38)+SUMIF('SPACELOG 10 BP'!$F$2:$EE$2,AA$4,'SPACELOG 10 BP'!$F38:$EE38)+SUMIF('SPACELOG 11 BP'!$F$2:$EE$2,AA$4,'SPACELOG 11 BP'!$F38:$EE38)+SUMIF('SPACELOG 12 BP'!$F$2:$EE$2,AA$4,'SPACELOG 12 BP'!$F38:$EE38)</f>
        <v>0</v>
      </c>
      <c r="AB38" s="13">
        <f>SUMIF('reporting montigny'!$F$2:$EE$2,AB$4,'reporting montigny'!$F38:$EE38)+SUMIF('reporting boissy'!$F$2:$EE$2,AB$4,'reporting boissy'!$F38:$EE38)+SUMIF('reporting moussy'!$F$2:$EE$2,AB$4,'reporting moussy'!$F38:$EE38)+SUMIF('reporting trappes'!$F$2:$EE$2,AB$4,'reporting trappes'!$F38:$EE38)+SUMIF('SPACELOG 5 BP'!$F$2:$EE$2,AB$4,'SPACELOG 5 BP'!$F38:$EE38)+SUMIF('SPACELOG 6 BP'!$F$2:$EE$2,AB$4,'SPACELOG 6 BP'!$F38:$EE38)+SUMIF('SPACELOG 7 BP'!$F$2:$EE$2,AB$4,'SPACELOG 7 BP'!$F38:$EE38)+SUMIF('SPACELOG 8 BP'!$F$2:$EE$2,AB$4,'SPACELOG 8 BP'!$F38:$EE38)+SUMIF('SPACELOG 9 BP'!$F$2:$EE$2,AB$4,'SPACELOG 9 BP'!$F38:$EE38)+SUMIF('SPACELOG 10 BP'!$F$2:$EE$2,AB$4,'SPACELOG 10 BP'!$F38:$EE38)+SUMIF('SPACELOG 11 BP'!$F$2:$EE$2,AB$4,'SPACELOG 11 BP'!$F38:$EE38)+SUMIF('SPACELOG 12 BP'!$F$2:$EE$2,AB$4,'SPACELOG 12 BP'!$F38:$EE38)</f>
        <v>0</v>
      </c>
      <c r="AC38" s="13">
        <f>SUMIF('reporting montigny'!$F$2:$EE$2,AC$4,'reporting montigny'!$F38:$EE38)+SUMIF('reporting boissy'!$F$2:$EE$2,AC$4,'reporting boissy'!$F38:$EE38)+SUMIF('reporting moussy'!$F$2:$EE$2,AC$4,'reporting moussy'!$F38:$EE38)+SUMIF('reporting trappes'!$F$2:$EE$2,AC$4,'reporting trappes'!$F38:$EE38)+SUMIF('SPACELOG 5 BP'!$F$2:$EE$2,AC$4,'SPACELOG 5 BP'!$F38:$EE38)+SUMIF('SPACELOG 6 BP'!$F$2:$EE$2,AC$4,'SPACELOG 6 BP'!$F38:$EE38)+SUMIF('SPACELOG 7 BP'!$F$2:$EE$2,AC$4,'SPACELOG 7 BP'!$F38:$EE38)+SUMIF('SPACELOG 8 BP'!$F$2:$EE$2,AC$4,'SPACELOG 8 BP'!$F38:$EE38)+SUMIF('SPACELOG 9 BP'!$F$2:$EE$2,AC$4,'SPACELOG 9 BP'!$F38:$EE38)+SUMIF('SPACELOG 10 BP'!$F$2:$EE$2,AC$4,'SPACELOG 10 BP'!$F38:$EE38)+SUMIF('SPACELOG 11 BP'!$F$2:$EE$2,AC$4,'SPACELOG 11 BP'!$F38:$EE38)+SUMIF('SPACELOG 12 BP'!$F$2:$EE$2,AC$4,'SPACELOG 12 BP'!$F38:$EE38)</f>
        <v>0</v>
      </c>
      <c r="AD38" s="13">
        <f>SUMIF('reporting montigny'!$F$2:$EE$2,AD$4,'reporting montigny'!$F38:$EE38)+SUMIF('reporting boissy'!$F$2:$EE$2,AD$4,'reporting boissy'!$F38:$EE38)+SUMIF('reporting moussy'!$F$2:$EE$2,AD$4,'reporting moussy'!$F38:$EE38)+SUMIF('reporting trappes'!$F$2:$EE$2,AD$4,'reporting trappes'!$F38:$EE38)+SUMIF('SPACELOG 5 BP'!$F$2:$EE$2,AD$4,'SPACELOG 5 BP'!$F38:$EE38)+SUMIF('SPACELOG 6 BP'!$F$2:$EE$2,AD$4,'SPACELOG 6 BP'!$F38:$EE38)+SUMIF('SPACELOG 7 BP'!$F$2:$EE$2,AD$4,'SPACELOG 7 BP'!$F38:$EE38)+SUMIF('SPACELOG 8 BP'!$F$2:$EE$2,AD$4,'SPACELOG 8 BP'!$F38:$EE38)+SUMIF('SPACELOG 9 BP'!$F$2:$EE$2,AD$4,'SPACELOG 9 BP'!$F38:$EE38)+SUMIF('SPACELOG 10 BP'!$F$2:$EE$2,AD$4,'SPACELOG 10 BP'!$F38:$EE38)+SUMIF('SPACELOG 11 BP'!$F$2:$EE$2,AD$4,'SPACELOG 11 BP'!$F38:$EE38)+SUMIF('SPACELOG 12 BP'!$F$2:$EE$2,AD$4,'SPACELOG 12 BP'!$F38:$EE38)</f>
        <v>0</v>
      </c>
      <c r="AE38" s="14">
        <f>SUM(S38:AD38)</f>
        <v>11341</v>
      </c>
      <c r="AF38" s="13">
        <f>SUMIF('reporting montigny'!$F$2:$EE$2,AF$4,'reporting montigny'!$F38:$EE38)+SUMIF('reporting boissy'!$F$2:$EE$2,AF$4,'reporting boissy'!$F38:$EE38)+SUMIF('reporting moussy'!$F$2:$EE$2,AF$4,'reporting moussy'!$F38:$EE38)+SUMIF('reporting trappes'!$F$2:$EE$2,AF$4,'reporting trappes'!$F38:$EE38)+SUMIF('SPACELOG 5 BP'!$F$2:$EE$2,AF$4,'SPACELOG 5 BP'!$F38:$EE38)+SUMIF('SPACELOG 6 BP'!$F$2:$EE$2,AF$4,'SPACELOG 6 BP'!$F38:$EE38)+SUMIF('SPACELOG 7 BP'!$F$2:$EE$2,AF$4,'SPACELOG 7 BP'!$F38:$EE38)+SUMIF('SPACELOG 8 BP'!$F$2:$EE$2,AF$4,'SPACELOG 8 BP'!$F38:$EE38)+SUMIF('SPACELOG 9 BP'!$F$2:$EE$2,AF$4,'SPACELOG 9 BP'!$F38:$EE38)+SUMIF('SPACELOG 10 BP'!$F$2:$EE$2,AF$4,'SPACELOG 10 BP'!$F38:$EE38)+SUMIF('SPACELOG 11 BP'!$F$2:$EE$2,AF$4,'SPACELOG 11 BP'!$F38:$EE38)+SUMIF('SPACELOG 12 BP'!$F$2:$EE$2,AF$4,'SPACELOG 12 BP'!$F38:$EE38)</f>
        <v>300</v>
      </c>
      <c r="AG38" s="13">
        <f>SUMIF('reporting montigny'!$F$2:$EE$2,AG$4,'reporting montigny'!$F38:$EE38)+SUMIF('reporting boissy'!$F$2:$EE$2,AG$4,'reporting boissy'!$F38:$EE38)+SUMIF('reporting moussy'!$F$2:$EE$2,AG$4,'reporting moussy'!$F38:$EE38)+SUMIF('reporting trappes'!$F$2:$EE$2,AG$4,'reporting trappes'!$F38:$EE38)+SUMIF('SPACELOG 5 BP'!$F$2:$EE$2,AG$4,'SPACELOG 5 BP'!$F38:$EE38)+SUMIF('SPACELOG 6 BP'!$F$2:$EE$2,AG$4,'SPACELOG 6 BP'!$F38:$EE38)+SUMIF('SPACELOG 7 BP'!$F$2:$EE$2,AG$4,'SPACELOG 7 BP'!$F38:$EE38)+SUMIF('SPACELOG 8 BP'!$F$2:$EE$2,AG$4,'SPACELOG 8 BP'!$F38:$EE38)+SUMIF('SPACELOG 9 BP'!$F$2:$EE$2,AG$4,'SPACELOG 9 BP'!$F38:$EE38)+SUMIF('SPACELOG 10 BP'!$F$2:$EE$2,AG$4,'SPACELOG 10 BP'!$F38:$EE38)+SUMIF('SPACELOG 11 BP'!$F$2:$EE$2,AG$4,'SPACELOG 11 BP'!$F38:$EE38)+SUMIF('SPACELOG 12 BP'!$F$2:$EE$2,AG$4,'SPACELOG 12 BP'!$F38:$EE38)</f>
        <v>300</v>
      </c>
      <c r="AH38" s="13">
        <f>SUMIF('reporting montigny'!$F$2:$EE$2,AH$4,'reporting montigny'!$F38:$EE38)+SUMIF('reporting boissy'!$F$2:$EE$2,AH$4,'reporting boissy'!$F38:$EE38)+SUMIF('reporting moussy'!$F$2:$EE$2,AH$4,'reporting moussy'!$F38:$EE38)+SUMIF('reporting trappes'!$F$2:$EE$2,AH$4,'reporting trappes'!$F38:$EE38)+SUMIF('SPACELOG 5 BP'!$F$2:$EE$2,AH$4,'SPACELOG 5 BP'!$F38:$EE38)+SUMIF('SPACELOG 6 BP'!$F$2:$EE$2,AH$4,'SPACELOG 6 BP'!$F38:$EE38)+SUMIF('SPACELOG 7 BP'!$F$2:$EE$2,AH$4,'SPACELOG 7 BP'!$F38:$EE38)+SUMIF('SPACELOG 8 BP'!$F$2:$EE$2,AH$4,'SPACELOG 8 BP'!$F38:$EE38)+SUMIF('SPACELOG 9 BP'!$F$2:$EE$2,AH$4,'SPACELOG 9 BP'!$F38:$EE38)+SUMIF('SPACELOG 10 BP'!$F$2:$EE$2,AH$4,'SPACELOG 10 BP'!$F38:$EE38)+SUMIF('SPACELOG 11 BP'!$F$2:$EE$2,AH$4,'SPACELOG 11 BP'!$F38:$EE38)+SUMIF('SPACELOG 12 BP'!$F$2:$EE$2,AH$4,'SPACELOG 12 BP'!$F38:$EE38)</f>
        <v>11641</v>
      </c>
      <c r="AI38" s="13">
        <f>SUMIF('reporting montigny'!$F$2:$EE$2,AI$4,'reporting montigny'!$F38:$EE38)+SUMIF('reporting boissy'!$F$2:$EE$2,AI$4,'reporting boissy'!$F38:$EE38)+SUMIF('reporting moussy'!$F$2:$EE$2,AI$4,'reporting moussy'!$F38:$EE38)+SUMIF('reporting trappes'!$F$2:$EE$2,AI$4,'reporting trappes'!$F38:$EE38)+SUMIF('SPACELOG 5 BP'!$F$2:$EE$2,AI$4,'SPACELOG 5 BP'!$F38:$EE38)+SUMIF('SPACELOG 6 BP'!$F$2:$EE$2,AI$4,'SPACELOG 6 BP'!$F38:$EE38)+SUMIF('SPACELOG 7 BP'!$F$2:$EE$2,AI$4,'SPACELOG 7 BP'!$F38:$EE38)+SUMIF('SPACELOG 8 BP'!$F$2:$EE$2,AI$4,'SPACELOG 8 BP'!$F38:$EE38)+SUMIF('SPACELOG 9 BP'!$F$2:$EE$2,AI$4,'SPACELOG 9 BP'!$F38:$EE38)+SUMIF('SPACELOG 10 BP'!$F$2:$EE$2,AI$4,'SPACELOG 10 BP'!$F38:$EE38)+SUMIF('SPACELOG 11 BP'!$F$2:$EE$2,AI$4,'SPACELOG 11 BP'!$F38:$EE38)+SUMIF('SPACELOG 12 BP'!$F$2:$EE$2,AI$4,'SPACELOG 12 BP'!$F38:$EE38)</f>
        <v>300</v>
      </c>
      <c r="AJ38" s="13">
        <f>SUMIF('reporting montigny'!$F$2:$EE$2,AJ$4,'reporting montigny'!$F38:$EE38)+SUMIF('reporting boissy'!$F$2:$EE$2,AJ$4,'reporting boissy'!$F38:$EE38)+SUMIF('reporting moussy'!$F$2:$EE$2,AJ$4,'reporting moussy'!$F38:$EE38)+SUMIF('reporting trappes'!$F$2:$EE$2,AJ$4,'reporting trappes'!$F38:$EE38)+SUMIF('SPACELOG 5 BP'!$F$2:$EE$2,AJ$4,'SPACELOG 5 BP'!$F38:$EE38)+SUMIF('SPACELOG 6 BP'!$F$2:$EE$2,AJ$4,'SPACELOG 6 BP'!$F38:$EE38)+SUMIF('SPACELOG 7 BP'!$F$2:$EE$2,AJ$4,'SPACELOG 7 BP'!$F38:$EE38)+SUMIF('SPACELOG 8 BP'!$F$2:$EE$2,AJ$4,'SPACELOG 8 BP'!$F38:$EE38)+SUMIF('SPACELOG 9 BP'!$F$2:$EE$2,AJ$4,'SPACELOG 9 BP'!$F38:$EE38)+SUMIF('SPACELOG 10 BP'!$F$2:$EE$2,AJ$4,'SPACELOG 10 BP'!$F38:$EE38)+SUMIF('SPACELOG 11 BP'!$F$2:$EE$2,AJ$4,'SPACELOG 11 BP'!$F38:$EE38)+SUMIF('SPACELOG 12 BP'!$F$2:$EE$2,AJ$4,'SPACELOG 12 BP'!$F38:$EE38)</f>
        <v>300</v>
      </c>
      <c r="AK38" s="13">
        <f>SUMIF('reporting montigny'!$F$2:$EE$2,AK$4,'reporting montigny'!$F38:$EE38)+SUMIF('reporting boissy'!$F$2:$EE$2,AK$4,'reporting boissy'!$F38:$EE38)+SUMIF('reporting moussy'!$F$2:$EE$2,AK$4,'reporting moussy'!$F38:$EE38)+SUMIF('reporting trappes'!$F$2:$EE$2,AK$4,'reporting trappes'!$F38:$EE38)+SUMIF('SPACELOG 5 BP'!$F$2:$EE$2,AK$4,'SPACELOG 5 BP'!$F38:$EE38)+SUMIF('SPACELOG 6 BP'!$F$2:$EE$2,AK$4,'SPACELOG 6 BP'!$F38:$EE38)+SUMIF('SPACELOG 7 BP'!$F$2:$EE$2,AK$4,'SPACELOG 7 BP'!$F38:$EE38)+SUMIF('SPACELOG 8 BP'!$F$2:$EE$2,AK$4,'SPACELOG 8 BP'!$F38:$EE38)+SUMIF('SPACELOG 9 BP'!$F$2:$EE$2,AK$4,'SPACELOG 9 BP'!$F38:$EE38)+SUMIF('SPACELOG 10 BP'!$F$2:$EE$2,AK$4,'SPACELOG 10 BP'!$F38:$EE38)+SUMIF('SPACELOG 11 BP'!$F$2:$EE$2,AK$4,'SPACELOG 11 BP'!$F38:$EE38)+SUMIF('SPACELOG 12 BP'!$F$2:$EE$2,AK$4,'SPACELOG 12 BP'!$F38:$EE38)</f>
        <v>300</v>
      </c>
      <c r="AL38" s="13">
        <f>SUMIF('reporting montigny'!$F$2:$EE$2,AL$4,'reporting montigny'!$F38:$EE38)+SUMIF('reporting boissy'!$F$2:$EE$2,AL$4,'reporting boissy'!$F38:$EE38)+SUMIF('reporting moussy'!$F$2:$EE$2,AL$4,'reporting moussy'!$F38:$EE38)+SUMIF('reporting trappes'!$F$2:$EE$2,AL$4,'reporting trappes'!$F38:$EE38)+SUMIF('SPACELOG 5 BP'!$F$2:$EE$2,AL$4,'SPACELOG 5 BP'!$F38:$EE38)+SUMIF('SPACELOG 6 BP'!$F$2:$EE$2,AL$4,'SPACELOG 6 BP'!$F38:$EE38)+SUMIF('SPACELOG 7 BP'!$F$2:$EE$2,AL$4,'SPACELOG 7 BP'!$F38:$EE38)+SUMIF('SPACELOG 8 BP'!$F$2:$EE$2,AL$4,'SPACELOG 8 BP'!$F38:$EE38)+SUMIF('SPACELOG 9 BP'!$F$2:$EE$2,AL$4,'SPACELOG 9 BP'!$F38:$EE38)+SUMIF('SPACELOG 10 BP'!$F$2:$EE$2,AL$4,'SPACELOG 10 BP'!$F38:$EE38)+SUMIF('SPACELOG 11 BP'!$F$2:$EE$2,AL$4,'SPACELOG 11 BP'!$F38:$EE38)+SUMIF('SPACELOG 12 BP'!$F$2:$EE$2,AL$4,'SPACELOG 12 BP'!$F38:$EE38)</f>
        <v>300</v>
      </c>
      <c r="AM38" s="13">
        <f>SUMIF('reporting montigny'!$F$2:$EE$2,AM$4,'reporting montigny'!$F38:$EE38)+SUMIF('reporting boissy'!$F$2:$EE$2,AM$4,'reporting boissy'!$F38:$EE38)+SUMIF('reporting moussy'!$F$2:$EE$2,AM$4,'reporting moussy'!$F38:$EE38)+SUMIF('reporting trappes'!$F$2:$EE$2,AM$4,'reporting trappes'!$F38:$EE38)+SUMIF('SPACELOG 5 BP'!$F$2:$EE$2,AM$4,'SPACELOG 5 BP'!$F38:$EE38)+SUMIF('SPACELOG 6 BP'!$F$2:$EE$2,AM$4,'SPACELOG 6 BP'!$F38:$EE38)+SUMIF('SPACELOG 7 BP'!$F$2:$EE$2,AM$4,'SPACELOG 7 BP'!$F38:$EE38)+SUMIF('SPACELOG 8 BP'!$F$2:$EE$2,AM$4,'SPACELOG 8 BP'!$F38:$EE38)+SUMIF('SPACELOG 9 BP'!$F$2:$EE$2,AM$4,'SPACELOG 9 BP'!$F38:$EE38)+SUMIF('SPACELOG 10 BP'!$F$2:$EE$2,AM$4,'SPACELOG 10 BP'!$F38:$EE38)+SUMIF('SPACELOG 11 BP'!$F$2:$EE$2,AM$4,'SPACELOG 11 BP'!$F38:$EE38)+SUMIF('SPACELOG 12 BP'!$F$2:$EE$2,AM$4,'SPACELOG 12 BP'!$F38:$EE38)</f>
        <v>300</v>
      </c>
      <c r="AN38" s="13">
        <f>SUMIF('reporting montigny'!$F$2:$EE$2,AN$4,'reporting montigny'!$F38:$EE38)+SUMIF('reporting boissy'!$F$2:$EE$2,AN$4,'reporting boissy'!$F38:$EE38)+SUMIF('reporting moussy'!$F$2:$EE$2,AN$4,'reporting moussy'!$F38:$EE38)+SUMIF('reporting trappes'!$F$2:$EE$2,AN$4,'reporting trappes'!$F38:$EE38)+SUMIF('SPACELOG 5 BP'!$F$2:$EE$2,AN$4,'SPACELOG 5 BP'!$F38:$EE38)+SUMIF('SPACELOG 6 BP'!$F$2:$EE$2,AN$4,'SPACELOG 6 BP'!$F38:$EE38)+SUMIF('SPACELOG 7 BP'!$F$2:$EE$2,AN$4,'SPACELOG 7 BP'!$F38:$EE38)+SUMIF('SPACELOG 8 BP'!$F$2:$EE$2,AN$4,'SPACELOG 8 BP'!$F38:$EE38)+SUMIF('SPACELOG 9 BP'!$F$2:$EE$2,AN$4,'SPACELOG 9 BP'!$F38:$EE38)+SUMIF('SPACELOG 10 BP'!$F$2:$EE$2,AN$4,'SPACELOG 10 BP'!$F38:$EE38)+SUMIF('SPACELOG 11 BP'!$F$2:$EE$2,AN$4,'SPACELOG 11 BP'!$F38:$EE38)+SUMIF('SPACELOG 12 BP'!$F$2:$EE$2,AN$4,'SPACELOG 12 BP'!$F38:$EE38)</f>
        <v>300</v>
      </c>
      <c r="AO38" s="13">
        <f>SUMIF('reporting montigny'!$F$2:$EE$2,AO$4,'reporting montigny'!$F38:$EE38)+SUMIF('reporting boissy'!$F$2:$EE$2,AO$4,'reporting boissy'!$F38:$EE38)+SUMIF('reporting moussy'!$F$2:$EE$2,AO$4,'reporting moussy'!$F38:$EE38)+SUMIF('reporting trappes'!$F$2:$EE$2,AO$4,'reporting trappes'!$F38:$EE38)+SUMIF('SPACELOG 5 BP'!$F$2:$EE$2,AO$4,'SPACELOG 5 BP'!$F38:$EE38)+SUMIF('SPACELOG 6 BP'!$F$2:$EE$2,AO$4,'SPACELOG 6 BP'!$F38:$EE38)+SUMIF('SPACELOG 7 BP'!$F$2:$EE$2,AO$4,'SPACELOG 7 BP'!$F38:$EE38)+SUMIF('SPACELOG 8 BP'!$F$2:$EE$2,AO$4,'SPACELOG 8 BP'!$F38:$EE38)+SUMIF('SPACELOG 9 BP'!$F$2:$EE$2,AO$4,'SPACELOG 9 BP'!$F38:$EE38)+SUMIF('SPACELOG 10 BP'!$F$2:$EE$2,AO$4,'SPACELOG 10 BP'!$F38:$EE38)+SUMIF('SPACELOG 11 BP'!$F$2:$EE$2,AO$4,'SPACELOG 11 BP'!$F38:$EE38)+SUMIF('SPACELOG 12 BP'!$F$2:$EE$2,AO$4,'SPACELOG 12 BP'!$F38:$EE38)</f>
        <v>300</v>
      </c>
      <c r="AP38" s="13">
        <f>SUMIF('reporting montigny'!$F$2:$EE$2,AP$4,'reporting montigny'!$F38:$EE38)+SUMIF('reporting boissy'!$F$2:$EE$2,AP$4,'reporting boissy'!$F38:$EE38)+SUMIF('reporting moussy'!$F$2:$EE$2,AP$4,'reporting moussy'!$F38:$EE38)+SUMIF('reporting trappes'!$F$2:$EE$2,AP$4,'reporting trappes'!$F38:$EE38)+SUMIF('SPACELOG 5 BP'!$F$2:$EE$2,AP$4,'SPACELOG 5 BP'!$F38:$EE38)+SUMIF('SPACELOG 6 BP'!$F$2:$EE$2,AP$4,'SPACELOG 6 BP'!$F38:$EE38)+SUMIF('SPACELOG 7 BP'!$F$2:$EE$2,AP$4,'SPACELOG 7 BP'!$F38:$EE38)+SUMIF('SPACELOG 8 BP'!$F$2:$EE$2,AP$4,'SPACELOG 8 BP'!$F38:$EE38)+SUMIF('SPACELOG 9 BP'!$F$2:$EE$2,AP$4,'SPACELOG 9 BP'!$F38:$EE38)+SUMIF('SPACELOG 10 BP'!$F$2:$EE$2,AP$4,'SPACELOG 10 BP'!$F38:$EE38)+SUMIF('SPACELOG 11 BP'!$F$2:$EE$2,AP$4,'SPACELOG 11 BP'!$F38:$EE38)+SUMIF('SPACELOG 12 BP'!$F$2:$EE$2,AP$4,'SPACELOG 12 BP'!$F38:$EE38)</f>
        <v>300</v>
      </c>
      <c r="AQ38" s="13">
        <f>SUMIF('reporting montigny'!$F$2:$EE$2,AQ$4,'reporting montigny'!$F38:$EE38)+SUMIF('reporting boissy'!$F$2:$EE$2,AQ$4,'reporting boissy'!$F38:$EE38)+SUMIF('reporting moussy'!$F$2:$EE$2,AQ$4,'reporting moussy'!$F38:$EE38)+SUMIF('reporting trappes'!$F$2:$EE$2,AQ$4,'reporting trappes'!$F38:$EE38)+SUMIF('SPACELOG 5 BP'!$F$2:$EE$2,AQ$4,'SPACELOG 5 BP'!$F38:$EE38)+SUMIF('SPACELOG 6 BP'!$F$2:$EE$2,AQ$4,'SPACELOG 6 BP'!$F38:$EE38)+SUMIF('SPACELOG 7 BP'!$F$2:$EE$2,AQ$4,'SPACELOG 7 BP'!$F38:$EE38)+SUMIF('SPACELOG 8 BP'!$F$2:$EE$2,AQ$4,'SPACELOG 8 BP'!$F38:$EE38)+SUMIF('SPACELOG 9 BP'!$F$2:$EE$2,AQ$4,'SPACELOG 9 BP'!$F38:$EE38)+SUMIF('SPACELOG 10 BP'!$F$2:$EE$2,AQ$4,'SPACELOG 10 BP'!$F38:$EE38)+SUMIF('SPACELOG 11 BP'!$F$2:$EE$2,AQ$4,'SPACELOG 11 BP'!$F38:$EE38)+SUMIF('SPACELOG 12 BP'!$F$2:$EE$2,AQ$4,'SPACELOG 12 BP'!$F38:$EE38)</f>
        <v>300</v>
      </c>
      <c r="AR38" s="14">
        <f>SUM(AF38:AQ38)</f>
        <v>14941</v>
      </c>
      <c r="AS38" s="13">
        <f>SUMIF('reporting montigny'!$F$2:$EE$2,AS$4,'reporting montigny'!$F38:$EE38)+SUMIF('reporting boissy'!$F$2:$EE$2,AS$4,'reporting boissy'!$F38:$EE38)+SUMIF('reporting moussy'!$F$2:$EE$2,AS$4,'reporting moussy'!$F38:$EE38)+SUMIF('reporting trappes'!$F$2:$EE$2,AS$4,'reporting trappes'!$F38:$EE38)+SUMIF('SPACELOG 5 BP'!$F$2:$EE$2,AS$4,'SPACELOG 5 BP'!$F38:$EE38)+SUMIF('SPACELOG 6 BP'!$F$2:$EE$2,AS$4,'SPACELOG 6 BP'!$F38:$EE38)+SUMIF('SPACELOG 7 BP'!$F$2:$EE$2,AS$4,'SPACELOG 7 BP'!$F38:$EE38)+SUMIF('SPACELOG 8 BP'!$F$2:$EE$2,AS$4,'SPACELOG 8 BP'!$F38:$EE38)+SUMIF('SPACELOG 9 BP'!$F$2:$EE$2,AS$4,'SPACELOG 9 BP'!$F38:$EE38)+SUMIF('SPACELOG 10 BP'!$F$2:$EE$2,AS$4,'SPACELOG 10 BP'!$F38:$EE38)+SUMIF('SPACELOG 11 BP'!$F$2:$EE$2,AS$4,'SPACELOG 11 BP'!$F38:$EE38)+SUMIF('SPACELOG 12 BP'!$F$2:$EE$2,AS$4,'SPACELOG 12 BP'!$F38:$EE38)</f>
        <v>300</v>
      </c>
      <c r="AT38" s="13">
        <f>SUMIF('reporting montigny'!$F$2:$EE$2,AT$4,'reporting montigny'!$F38:$EE38)+SUMIF('reporting boissy'!$F$2:$EE$2,AT$4,'reporting boissy'!$F38:$EE38)+SUMIF('reporting moussy'!$F$2:$EE$2,AT$4,'reporting moussy'!$F38:$EE38)+SUMIF('reporting trappes'!$F$2:$EE$2,AT$4,'reporting trappes'!$F38:$EE38)+SUMIF('SPACELOG 5 BP'!$F$2:$EE$2,AT$4,'SPACELOG 5 BP'!$F38:$EE38)+SUMIF('SPACELOG 6 BP'!$F$2:$EE$2,AT$4,'SPACELOG 6 BP'!$F38:$EE38)+SUMIF('SPACELOG 7 BP'!$F$2:$EE$2,AT$4,'SPACELOG 7 BP'!$F38:$EE38)+SUMIF('SPACELOG 8 BP'!$F$2:$EE$2,AT$4,'SPACELOG 8 BP'!$F38:$EE38)+SUMIF('SPACELOG 9 BP'!$F$2:$EE$2,AT$4,'SPACELOG 9 BP'!$F38:$EE38)+SUMIF('SPACELOG 10 BP'!$F$2:$EE$2,AT$4,'SPACELOG 10 BP'!$F38:$EE38)+SUMIF('SPACELOG 11 BP'!$F$2:$EE$2,AT$4,'SPACELOG 11 BP'!$F38:$EE38)+SUMIF('SPACELOG 12 BP'!$F$2:$EE$2,AT$4,'SPACELOG 12 BP'!$F38:$EE38)</f>
        <v>300</v>
      </c>
      <c r="AU38" s="13">
        <f>SUMIF('reporting montigny'!$F$2:$EE$2,AU$4,'reporting montigny'!$F38:$EE38)+SUMIF('reporting boissy'!$F$2:$EE$2,AU$4,'reporting boissy'!$F38:$EE38)+SUMIF('reporting moussy'!$F$2:$EE$2,AU$4,'reporting moussy'!$F38:$EE38)+SUMIF('reporting trappes'!$F$2:$EE$2,AU$4,'reporting trappes'!$F38:$EE38)+SUMIF('SPACELOG 5 BP'!$F$2:$EE$2,AU$4,'SPACELOG 5 BP'!$F38:$EE38)+SUMIF('SPACELOG 6 BP'!$F$2:$EE$2,AU$4,'SPACELOG 6 BP'!$F38:$EE38)+SUMIF('SPACELOG 7 BP'!$F$2:$EE$2,AU$4,'SPACELOG 7 BP'!$F38:$EE38)+SUMIF('SPACELOG 8 BP'!$F$2:$EE$2,AU$4,'SPACELOG 8 BP'!$F38:$EE38)+SUMIF('SPACELOG 9 BP'!$F$2:$EE$2,AU$4,'SPACELOG 9 BP'!$F38:$EE38)+SUMIF('SPACELOG 10 BP'!$F$2:$EE$2,AU$4,'SPACELOG 10 BP'!$F38:$EE38)+SUMIF('SPACELOG 11 BP'!$F$2:$EE$2,AU$4,'SPACELOG 11 BP'!$F38:$EE38)+SUMIF('SPACELOG 12 BP'!$F$2:$EE$2,AU$4,'SPACELOG 12 BP'!$F38:$EE38)</f>
        <v>11641</v>
      </c>
      <c r="AV38" s="13">
        <f>SUMIF('reporting montigny'!$F$2:$EE$2,AV$4,'reporting montigny'!$F38:$EE38)+SUMIF('reporting boissy'!$F$2:$EE$2,AV$4,'reporting boissy'!$F38:$EE38)+SUMIF('reporting moussy'!$F$2:$EE$2,AV$4,'reporting moussy'!$F38:$EE38)+SUMIF('reporting trappes'!$F$2:$EE$2,AV$4,'reporting trappes'!$F38:$EE38)+SUMIF('SPACELOG 5 BP'!$F$2:$EE$2,AV$4,'SPACELOG 5 BP'!$F38:$EE38)+SUMIF('SPACELOG 6 BP'!$F$2:$EE$2,AV$4,'SPACELOG 6 BP'!$F38:$EE38)+SUMIF('SPACELOG 7 BP'!$F$2:$EE$2,AV$4,'SPACELOG 7 BP'!$F38:$EE38)+SUMIF('SPACELOG 8 BP'!$F$2:$EE$2,AV$4,'SPACELOG 8 BP'!$F38:$EE38)+SUMIF('SPACELOG 9 BP'!$F$2:$EE$2,AV$4,'SPACELOG 9 BP'!$F38:$EE38)+SUMIF('SPACELOG 10 BP'!$F$2:$EE$2,AV$4,'SPACELOG 10 BP'!$F38:$EE38)+SUMIF('SPACELOG 11 BP'!$F$2:$EE$2,AV$4,'SPACELOG 11 BP'!$F38:$EE38)+SUMIF('SPACELOG 12 BP'!$F$2:$EE$2,AV$4,'SPACELOG 12 BP'!$F38:$EE38)</f>
        <v>300</v>
      </c>
      <c r="AW38" s="13">
        <f>SUMIF('reporting montigny'!$F$2:$EE$2,AW$4,'reporting montigny'!$F38:$EE38)+SUMIF('reporting boissy'!$F$2:$EE$2,AW$4,'reporting boissy'!$F38:$EE38)+SUMIF('reporting moussy'!$F$2:$EE$2,AW$4,'reporting moussy'!$F38:$EE38)+SUMIF('reporting trappes'!$F$2:$EE$2,AW$4,'reporting trappes'!$F38:$EE38)+SUMIF('SPACELOG 5 BP'!$F$2:$EE$2,AW$4,'SPACELOG 5 BP'!$F38:$EE38)+SUMIF('SPACELOG 6 BP'!$F$2:$EE$2,AW$4,'SPACELOG 6 BP'!$F38:$EE38)+SUMIF('SPACELOG 7 BP'!$F$2:$EE$2,AW$4,'SPACELOG 7 BP'!$F38:$EE38)+SUMIF('SPACELOG 8 BP'!$F$2:$EE$2,AW$4,'SPACELOG 8 BP'!$F38:$EE38)+SUMIF('SPACELOG 9 BP'!$F$2:$EE$2,AW$4,'SPACELOG 9 BP'!$F38:$EE38)+SUMIF('SPACELOG 10 BP'!$F$2:$EE$2,AW$4,'SPACELOG 10 BP'!$F38:$EE38)+SUMIF('SPACELOG 11 BP'!$F$2:$EE$2,AW$4,'SPACELOG 11 BP'!$F38:$EE38)+SUMIF('SPACELOG 12 BP'!$F$2:$EE$2,AW$4,'SPACELOG 12 BP'!$F38:$EE38)</f>
        <v>300</v>
      </c>
      <c r="AX38" s="13">
        <f>SUMIF('reporting montigny'!$F$2:$EE$2,AX$4,'reporting montigny'!$F38:$EE38)+SUMIF('reporting boissy'!$F$2:$EE$2,AX$4,'reporting boissy'!$F38:$EE38)+SUMIF('reporting moussy'!$F$2:$EE$2,AX$4,'reporting moussy'!$F38:$EE38)+SUMIF('reporting trappes'!$F$2:$EE$2,AX$4,'reporting trappes'!$F38:$EE38)+SUMIF('SPACELOG 5 BP'!$F$2:$EE$2,AX$4,'SPACELOG 5 BP'!$F38:$EE38)+SUMIF('SPACELOG 6 BP'!$F$2:$EE$2,AX$4,'SPACELOG 6 BP'!$F38:$EE38)+SUMIF('SPACELOG 7 BP'!$F$2:$EE$2,AX$4,'SPACELOG 7 BP'!$F38:$EE38)+SUMIF('SPACELOG 8 BP'!$F$2:$EE$2,AX$4,'SPACELOG 8 BP'!$F38:$EE38)+SUMIF('SPACELOG 9 BP'!$F$2:$EE$2,AX$4,'SPACELOG 9 BP'!$F38:$EE38)+SUMIF('SPACELOG 10 BP'!$F$2:$EE$2,AX$4,'SPACELOG 10 BP'!$F38:$EE38)+SUMIF('SPACELOG 11 BP'!$F$2:$EE$2,AX$4,'SPACELOG 11 BP'!$F38:$EE38)+SUMIF('SPACELOG 12 BP'!$F$2:$EE$2,AX$4,'SPACELOG 12 BP'!$F38:$EE38)</f>
        <v>300</v>
      </c>
      <c r="AY38" s="13">
        <f>SUMIF('reporting montigny'!$F$2:$EE$2,AY$4,'reporting montigny'!$F38:$EE38)+SUMIF('reporting boissy'!$F$2:$EE$2,AY$4,'reporting boissy'!$F38:$EE38)+SUMIF('reporting moussy'!$F$2:$EE$2,AY$4,'reporting moussy'!$F38:$EE38)+SUMIF('reporting trappes'!$F$2:$EE$2,AY$4,'reporting trappes'!$F38:$EE38)+SUMIF('SPACELOG 5 BP'!$F$2:$EE$2,AY$4,'SPACELOG 5 BP'!$F38:$EE38)+SUMIF('SPACELOG 6 BP'!$F$2:$EE$2,AY$4,'SPACELOG 6 BP'!$F38:$EE38)+SUMIF('SPACELOG 7 BP'!$F$2:$EE$2,AY$4,'SPACELOG 7 BP'!$F38:$EE38)+SUMIF('SPACELOG 8 BP'!$F$2:$EE$2,AY$4,'SPACELOG 8 BP'!$F38:$EE38)+SUMIF('SPACELOG 9 BP'!$F$2:$EE$2,AY$4,'SPACELOG 9 BP'!$F38:$EE38)+SUMIF('SPACELOG 10 BP'!$F$2:$EE$2,AY$4,'SPACELOG 10 BP'!$F38:$EE38)+SUMIF('SPACELOG 11 BP'!$F$2:$EE$2,AY$4,'SPACELOG 11 BP'!$F38:$EE38)+SUMIF('SPACELOG 12 BP'!$F$2:$EE$2,AY$4,'SPACELOG 12 BP'!$F38:$EE38)</f>
        <v>300</v>
      </c>
      <c r="AZ38" s="13">
        <f>SUMIF('reporting montigny'!$F$2:$EE$2,AZ$4,'reporting montigny'!$F38:$EE38)+SUMIF('reporting boissy'!$F$2:$EE$2,AZ$4,'reporting boissy'!$F38:$EE38)+SUMIF('reporting moussy'!$F$2:$EE$2,AZ$4,'reporting moussy'!$F38:$EE38)+SUMIF('reporting trappes'!$F$2:$EE$2,AZ$4,'reporting trappes'!$F38:$EE38)+SUMIF('SPACELOG 5 BP'!$F$2:$EE$2,AZ$4,'SPACELOG 5 BP'!$F38:$EE38)+SUMIF('SPACELOG 6 BP'!$F$2:$EE$2,AZ$4,'SPACELOG 6 BP'!$F38:$EE38)+SUMIF('SPACELOG 7 BP'!$F$2:$EE$2,AZ$4,'SPACELOG 7 BP'!$F38:$EE38)+SUMIF('SPACELOG 8 BP'!$F$2:$EE$2,AZ$4,'SPACELOG 8 BP'!$F38:$EE38)+SUMIF('SPACELOG 9 BP'!$F$2:$EE$2,AZ$4,'SPACELOG 9 BP'!$F38:$EE38)+SUMIF('SPACELOG 10 BP'!$F$2:$EE$2,AZ$4,'SPACELOG 10 BP'!$F38:$EE38)+SUMIF('SPACELOG 11 BP'!$F$2:$EE$2,AZ$4,'SPACELOG 11 BP'!$F38:$EE38)+SUMIF('SPACELOG 12 BP'!$F$2:$EE$2,AZ$4,'SPACELOG 12 BP'!$F38:$EE38)</f>
        <v>300</v>
      </c>
      <c r="BA38" s="13">
        <f>SUMIF('reporting montigny'!$F$2:$EE$2,BA$4,'reporting montigny'!$F38:$EE38)+SUMIF('reporting boissy'!$F$2:$EE$2,BA$4,'reporting boissy'!$F38:$EE38)+SUMIF('reporting moussy'!$F$2:$EE$2,BA$4,'reporting moussy'!$F38:$EE38)+SUMIF('reporting trappes'!$F$2:$EE$2,BA$4,'reporting trappes'!$F38:$EE38)+SUMIF('SPACELOG 5 BP'!$F$2:$EE$2,BA$4,'SPACELOG 5 BP'!$F38:$EE38)+SUMIF('SPACELOG 6 BP'!$F$2:$EE$2,BA$4,'SPACELOG 6 BP'!$F38:$EE38)+SUMIF('SPACELOG 7 BP'!$F$2:$EE$2,BA$4,'SPACELOG 7 BP'!$F38:$EE38)+SUMIF('SPACELOG 8 BP'!$F$2:$EE$2,BA$4,'SPACELOG 8 BP'!$F38:$EE38)+SUMIF('SPACELOG 9 BP'!$F$2:$EE$2,BA$4,'SPACELOG 9 BP'!$F38:$EE38)+SUMIF('SPACELOG 10 BP'!$F$2:$EE$2,BA$4,'SPACELOG 10 BP'!$F38:$EE38)+SUMIF('SPACELOG 11 BP'!$F$2:$EE$2,BA$4,'SPACELOG 11 BP'!$F38:$EE38)+SUMIF('SPACELOG 12 BP'!$F$2:$EE$2,BA$4,'SPACELOG 12 BP'!$F38:$EE38)</f>
        <v>300</v>
      </c>
      <c r="BB38" s="13">
        <f>SUMIF('reporting montigny'!$F$2:$EE$2,BB$4,'reporting montigny'!$F38:$EE38)+SUMIF('reporting boissy'!$F$2:$EE$2,BB$4,'reporting boissy'!$F38:$EE38)+SUMIF('reporting moussy'!$F$2:$EE$2,BB$4,'reporting moussy'!$F38:$EE38)+SUMIF('reporting trappes'!$F$2:$EE$2,BB$4,'reporting trappes'!$F38:$EE38)+SUMIF('SPACELOG 5 BP'!$F$2:$EE$2,BB$4,'SPACELOG 5 BP'!$F38:$EE38)+SUMIF('SPACELOG 6 BP'!$F$2:$EE$2,BB$4,'SPACELOG 6 BP'!$F38:$EE38)+SUMIF('SPACELOG 7 BP'!$F$2:$EE$2,BB$4,'SPACELOG 7 BP'!$F38:$EE38)+SUMIF('SPACELOG 8 BP'!$F$2:$EE$2,BB$4,'SPACELOG 8 BP'!$F38:$EE38)+SUMIF('SPACELOG 9 BP'!$F$2:$EE$2,BB$4,'SPACELOG 9 BP'!$F38:$EE38)+SUMIF('SPACELOG 10 BP'!$F$2:$EE$2,BB$4,'SPACELOG 10 BP'!$F38:$EE38)+SUMIF('SPACELOG 11 BP'!$F$2:$EE$2,BB$4,'SPACELOG 11 BP'!$F38:$EE38)+SUMIF('SPACELOG 12 BP'!$F$2:$EE$2,BB$4,'SPACELOG 12 BP'!$F38:$EE38)</f>
        <v>300</v>
      </c>
      <c r="BC38" s="13">
        <f>SUMIF('reporting montigny'!$F$2:$EE$2,BC$4,'reporting montigny'!$F38:$EE38)+SUMIF('reporting boissy'!$F$2:$EE$2,BC$4,'reporting boissy'!$F38:$EE38)+SUMIF('reporting moussy'!$F$2:$EE$2,BC$4,'reporting moussy'!$F38:$EE38)+SUMIF('reporting trappes'!$F$2:$EE$2,BC$4,'reporting trappes'!$F38:$EE38)+SUMIF('SPACELOG 5 BP'!$F$2:$EE$2,BC$4,'SPACELOG 5 BP'!$F38:$EE38)+SUMIF('SPACELOG 6 BP'!$F$2:$EE$2,BC$4,'SPACELOG 6 BP'!$F38:$EE38)+SUMIF('SPACELOG 7 BP'!$F$2:$EE$2,BC$4,'SPACELOG 7 BP'!$F38:$EE38)+SUMIF('SPACELOG 8 BP'!$F$2:$EE$2,BC$4,'SPACELOG 8 BP'!$F38:$EE38)+SUMIF('SPACELOG 9 BP'!$F$2:$EE$2,BC$4,'SPACELOG 9 BP'!$F38:$EE38)+SUMIF('SPACELOG 10 BP'!$F$2:$EE$2,BC$4,'SPACELOG 10 BP'!$F38:$EE38)+SUMIF('SPACELOG 11 BP'!$F$2:$EE$2,BC$4,'SPACELOG 11 BP'!$F38:$EE38)+SUMIF('SPACELOG 12 BP'!$F$2:$EE$2,BC$4,'SPACELOG 12 BP'!$F38:$EE38)</f>
        <v>300</v>
      </c>
      <c r="BD38" s="13">
        <f>SUMIF('reporting montigny'!$F$2:$EE$2,BD$4,'reporting montigny'!$F38:$EE38)+SUMIF('reporting boissy'!$F$2:$EE$2,BD$4,'reporting boissy'!$F38:$EE38)+SUMIF('reporting moussy'!$F$2:$EE$2,BD$4,'reporting moussy'!$F38:$EE38)+SUMIF('reporting trappes'!$F$2:$EE$2,BD$4,'reporting trappes'!$F38:$EE38)+SUMIF('SPACELOG 5 BP'!$F$2:$EE$2,BD$4,'SPACELOG 5 BP'!$F38:$EE38)+SUMIF('SPACELOG 6 BP'!$F$2:$EE$2,BD$4,'SPACELOG 6 BP'!$F38:$EE38)+SUMIF('SPACELOG 7 BP'!$F$2:$EE$2,BD$4,'SPACELOG 7 BP'!$F38:$EE38)+SUMIF('SPACELOG 8 BP'!$F$2:$EE$2,BD$4,'SPACELOG 8 BP'!$F38:$EE38)+SUMIF('SPACELOG 9 BP'!$F$2:$EE$2,BD$4,'SPACELOG 9 BP'!$F38:$EE38)+SUMIF('SPACELOG 10 BP'!$F$2:$EE$2,BD$4,'SPACELOG 10 BP'!$F38:$EE38)+SUMIF('SPACELOG 11 BP'!$F$2:$EE$2,BD$4,'SPACELOG 11 BP'!$F38:$EE38)+SUMIF('SPACELOG 12 BP'!$F$2:$EE$2,BD$4,'SPACELOG 12 BP'!$F38:$EE38)</f>
        <v>300</v>
      </c>
      <c r="BE38" s="14">
        <f>SUM(AS38:BD38)</f>
        <v>14941</v>
      </c>
      <c r="BF38" s="13">
        <f>SUMIF('reporting montigny'!$F$2:$EE$2,BF$4,'reporting montigny'!$F38:$EE38)+SUMIF('reporting boissy'!$F$2:$EE$2,BF$4,'reporting boissy'!$F38:$EE38)+SUMIF('reporting moussy'!$F$2:$EE$2,BF$4,'reporting moussy'!$F38:$EE38)+SUMIF('reporting trappes'!$F$2:$EE$2,BF$4,'reporting trappes'!$F38:$EE38)+SUMIF('SPACELOG 5 BP'!$F$2:$EE$2,BF$4,'SPACELOG 5 BP'!$F38:$EE38)+SUMIF('SPACELOG 6 BP'!$F$2:$EE$2,BF$4,'SPACELOG 6 BP'!$F38:$EE38)+SUMIF('SPACELOG 7 BP'!$F$2:$EE$2,BF$4,'SPACELOG 7 BP'!$F38:$EE38)+SUMIF('SPACELOG 8 BP'!$F$2:$EE$2,BF$4,'SPACELOG 8 BP'!$F38:$EE38)+SUMIF('SPACELOG 9 BP'!$F$2:$EE$2,BF$4,'SPACELOG 9 BP'!$F38:$EE38)+SUMIF('SPACELOG 10 BP'!$F$2:$EE$2,BF$4,'SPACELOG 10 BP'!$F38:$EE38)+SUMIF('SPACELOG 11 BP'!$F$2:$EE$2,BF$4,'SPACELOG 11 BP'!$F38:$EE38)+SUMIF('SPACELOG 12 BP'!$F$2:$EE$2,BF$4,'SPACELOG 12 BP'!$F38:$EE38)</f>
        <v>300</v>
      </c>
      <c r="BG38" s="13">
        <f>SUMIF('reporting montigny'!$F$2:$EE$2,BG$4,'reporting montigny'!$F38:$EE38)+SUMIF('reporting boissy'!$F$2:$EE$2,BG$4,'reporting boissy'!$F38:$EE38)+SUMIF('reporting moussy'!$F$2:$EE$2,BG$4,'reporting moussy'!$F38:$EE38)+SUMIF('reporting trappes'!$F$2:$EE$2,BG$4,'reporting trappes'!$F38:$EE38)+SUMIF('SPACELOG 5 BP'!$F$2:$EE$2,BG$4,'SPACELOG 5 BP'!$F38:$EE38)+SUMIF('SPACELOG 6 BP'!$F$2:$EE$2,BG$4,'SPACELOG 6 BP'!$F38:$EE38)+SUMIF('SPACELOG 7 BP'!$F$2:$EE$2,BG$4,'SPACELOG 7 BP'!$F38:$EE38)+SUMIF('SPACELOG 8 BP'!$F$2:$EE$2,BG$4,'SPACELOG 8 BP'!$F38:$EE38)+SUMIF('SPACELOG 9 BP'!$F$2:$EE$2,BG$4,'SPACELOG 9 BP'!$F38:$EE38)+SUMIF('SPACELOG 10 BP'!$F$2:$EE$2,BG$4,'SPACELOG 10 BP'!$F38:$EE38)+SUMIF('SPACELOG 11 BP'!$F$2:$EE$2,BG$4,'SPACELOG 11 BP'!$F38:$EE38)+SUMIF('SPACELOG 12 BP'!$F$2:$EE$2,BG$4,'SPACELOG 12 BP'!$F38:$EE38)</f>
        <v>300</v>
      </c>
      <c r="BH38" s="13">
        <f>SUMIF('reporting montigny'!$F$2:$EE$2,BH$4,'reporting montigny'!$F38:$EE38)+SUMIF('reporting boissy'!$F$2:$EE$2,BH$4,'reporting boissy'!$F38:$EE38)+SUMIF('reporting moussy'!$F$2:$EE$2,BH$4,'reporting moussy'!$F38:$EE38)+SUMIF('reporting trappes'!$F$2:$EE$2,BH$4,'reporting trappes'!$F38:$EE38)+SUMIF('SPACELOG 5 BP'!$F$2:$EE$2,BH$4,'SPACELOG 5 BP'!$F38:$EE38)+SUMIF('SPACELOG 6 BP'!$F$2:$EE$2,BH$4,'SPACELOG 6 BP'!$F38:$EE38)+SUMIF('SPACELOG 7 BP'!$F$2:$EE$2,BH$4,'SPACELOG 7 BP'!$F38:$EE38)+SUMIF('SPACELOG 8 BP'!$F$2:$EE$2,BH$4,'SPACELOG 8 BP'!$F38:$EE38)+SUMIF('SPACELOG 9 BP'!$F$2:$EE$2,BH$4,'SPACELOG 9 BP'!$F38:$EE38)+SUMIF('SPACELOG 10 BP'!$F$2:$EE$2,BH$4,'SPACELOG 10 BP'!$F38:$EE38)+SUMIF('SPACELOG 11 BP'!$F$2:$EE$2,BH$4,'SPACELOG 11 BP'!$F38:$EE38)+SUMIF('SPACELOG 12 BP'!$F$2:$EE$2,BH$4,'SPACELOG 12 BP'!$F38:$EE38)</f>
        <v>11641</v>
      </c>
      <c r="BI38" s="13">
        <f>SUMIF('reporting montigny'!$F$2:$EE$2,BI$4,'reporting montigny'!$F38:$EE38)+SUMIF('reporting boissy'!$F$2:$EE$2,BI$4,'reporting boissy'!$F38:$EE38)+SUMIF('reporting moussy'!$F$2:$EE$2,BI$4,'reporting moussy'!$F38:$EE38)+SUMIF('reporting trappes'!$F$2:$EE$2,BI$4,'reporting trappes'!$F38:$EE38)+SUMIF('SPACELOG 5 BP'!$F$2:$EE$2,BI$4,'SPACELOG 5 BP'!$F38:$EE38)+SUMIF('SPACELOG 6 BP'!$F$2:$EE$2,BI$4,'SPACELOG 6 BP'!$F38:$EE38)+SUMIF('SPACELOG 7 BP'!$F$2:$EE$2,BI$4,'SPACELOG 7 BP'!$F38:$EE38)+SUMIF('SPACELOG 8 BP'!$F$2:$EE$2,BI$4,'SPACELOG 8 BP'!$F38:$EE38)+SUMIF('SPACELOG 9 BP'!$F$2:$EE$2,BI$4,'SPACELOG 9 BP'!$F38:$EE38)+SUMIF('SPACELOG 10 BP'!$F$2:$EE$2,BI$4,'SPACELOG 10 BP'!$F38:$EE38)+SUMIF('SPACELOG 11 BP'!$F$2:$EE$2,BI$4,'SPACELOG 11 BP'!$F38:$EE38)+SUMIF('SPACELOG 12 BP'!$F$2:$EE$2,BI$4,'SPACELOG 12 BP'!$F38:$EE38)</f>
        <v>300</v>
      </c>
      <c r="BJ38" s="13">
        <f>SUMIF('reporting montigny'!$F$2:$EE$2,BJ$4,'reporting montigny'!$F38:$EE38)+SUMIF('reporting boissy'!$F$2:$EE$2,BJ$4,'reporting boissy'!$F38:$EE38)+SUMIF('reporting moussy'!$F$2:$EE$2,BJ$4,'reporting moussy'!$F38:$EE38)+SUMIF('reporting trappes'!$F$2:$EE$2,BJ$4,'reporting trappes'!$F38:$EE38)+SUMIF('SPACELOG 5 BP'!$F$2:$EE$2,BJ$4,'SPACELOG 5 BP'!$F38:$EE38)+SUMIF('SPACELOG 6 BP'!$F$2:$EE$2,BJ$4,'SPACELOG 6 BP'!$F38:$EE38)+SUMIF('SPACELOG 7 BP'!$F$2:$EE$2,BJ$4,'SPACELOG 7 BP'!$F38:$EE38)+SUMIF('SPACELOG 8 BP'!$F$2:$EE$2,BJ$4,'SPACELOG 8 BP'!$F38:$EE38)+SUMIF('SPACELOG 9 BP'!$F$2:$EE$2,BJ$4,'SPACELOG 9 BP'!$F38:$EE38)+SUMIF('SPACELOG 10 BP'!$F$2:$EE$2,BJ$4,'SPACELOG 10 BP'!$F38:$EE38)+SUMIF('SPACELOG 11 BP'!$F$2:$EE$2,BJ$4,'SPACELOG 11 BP'!$F38:$EE38)+SUMIF('SPACELOG 12 BP'!$F$2:$EE$2,BJ$4,'SPACELOG 12 BP'!$F38:$EE38)</f>
        <v>300</v>
      </c>
      <c r="BK38" s="13">
        <f>SUMIF('reporting montigny'!$F$2:$EE$2,BK$4,'reporting montigny'!$F38:$EE38)+SUMIF('reporting boissy'!$F$2:$EE$2,BK$4,'reporting boissy'!$F38:$EE38)+SUMIF('reporting moussy'!$F$2:$EE$2,BK$4,'reporting moussy'!$F38:$EE38)+SUMIF('reporting trappes'!$F$2:$EE$2,BK$4,'reporting trappes'!$F38:$EE38)+SUMIF('SPACELOG 5 BP'!$F$2:$EE$2,BK$4,'SPACELOG 5 BP'!$F38:$EE38)+SUMIF('SPACELOG 6 BP'!$F$2:$EE$2,BK$4,'SPACELOG 6 BP'!$F38:$EE38)+SUMIF('SPACELOG 7 BP'!$F$2:$EE$2,BK$4,'SPACELOG 7 BP'!$F38:$EE38)+SUMIF('SPACELOG 8 BP'!$F$2:$EE$2,BK$4,'SPACELOG 8 BP'!$F38:$EE38)+SUMIF('SPACELOG 9 BP'!$F$2:$EE$2,BK$4,'SPACELOG 9 BP'!$F38:$EE38)+SUMIF('SPACELOG 10 BP'!$F$2:$EE$2,BK$4,'SPACELOG 10 BP'!$F38:$EE38)+SUMIF('SPACELOG 11 BP'!$F$2:$EE$2,BK$4,'SPACELOG 11 BP'!$F38:$EE38)+SUMIF('SPACELOG 12 BP'!$F$2:$EE$2,BK$4,'SPACELOG 12 BP'!$F38:$EE38)</f>
        <v>300</v>
      </c>
      <c r="BL38" s="13">
        <f>SUMIF('reporting montigny'!$F$2:$EE$2,BL$4,'reporting montigny'!$F38:$EE38)+SUMIF('reporting boissy'!$F$2:$EE$2,BL$4,'reporting boissy'!$F38:$EE38)+SUMIF('reporting moussy'!$F$2:$EE$2,BL$4,'reporting moussy'!$F38:$EE38)+SUMIF('reporting trappes'!$F$2:$EE$2,BL$4,'reporting trappes'!$F38:$EE38)+SUMIF('SPACELOG 5 BP'!$F$2:$EE$2,BL$4,'SPACELOG 5 BP'!$F38:$EE38)+SUMIF('SPACELOG 6 BP'!$F$2:$EE$2,BL$4,'SPACELOG 6 BP'!$F38:$EE38)+SUMIF('SPACELOG 7 BP'!$F$2:$EE$2,BL$4,'SPACELOG 7 BP'!$F38:$EE38)+SUMIF('SPACELOG 8 BP'!$F$2:$EE$2,BL$4,'SPACELOG 8 BP'!$F38:$EE38)+SUMIF('SPACELOG 9 BP'!$F$2:$EE$2,BL$4,'SPACELOG 9 BP'!$F38:$EE38)+SUMIF('SPACELOG 10 BP'!$F$2:$EE$2,BL$4,'SPACELOG 10 BP'!$F38:$EE38)+SUMIF('SPACELOG 11 BP'!$F$2:$EE$2,BL$4,'SPACELOG 11 BP'!$F38:$EE38)+SUMIF('SPACELOG 12 BP'!$F$2:$EE$2,BL$4,'SPACELOG 12 BP'!$F38:$EE38)</f>
        <v>300</v>
      </c>
      <c r="BM38" s="13">
        <f>SUMIF('reporting montigny'!$F$2:$EE$2,BM$4,'reporting montigny'!$F38:$EE38)+SUMIF('reporting boissy'!$F$2:$EE$2,BM$4,'reporting boissy'!$F38:$EE38)+SUMIF('reporting moussy'!$F$2:$EE$2,BM$4,'reporting moussy'!$F38:$EE38)+SUMIF('reporting trappes'!$F$2:$EE$2,BM$4,'reporting trappes'!$F38:$EE38)+SUMIF('SPACELOG 5 BP'!$F$2:$EE$2,BM$4,'SPACELOG 5 BP'!$F38:$EE38)+SUMIF('SPACELOG 6 BP'!$F$2:$EE$2,BM$4,'SPACELOG 6 BP'!$F38:$EE38)+SUMIF('SPACELOG 7 BP'!$F$2:$EE$2,BM$4,'SPACELOG 7 BP'!$F38:$EE38)+SUMIF('SPACELOG 8 BP'!$F$2:$EE$2,BM$4,'SPACELOG 8 BP'!$F38:$EE38)+SUMIF('SPACELOG 9 BP'!$F$2:$EE$2,BM$4,'SPACELOG 9 BP'!$F38:$EE38)+SUMIF('SPACELOG 10 BP'!$F$2:$EE$2,BM$4,'SPACELOG 10 BP'!$F38:$EE38)+SUMIF('SPACELOG 11 BP'!$F$2:$EE$2,BM$4,'SPACELOG 11 BP'!$F38:$EE38)+SUMIF('SPACELOG 12 BP'!$F$2:$EE$2,BM$4,'SPACELOG 12 BP'!$F38:$EE38)</f>
        <v>300</v>
      </c>
      <c r="BN38" s="13">
        <f>SUMIF('reporting montigny'!$F$2:$EE$2,BN$4,'reporting montigny'!$F38:$EE38)+SUMIF('reporting boissy'!$F$2:$EE$2,BN$4,'reporting boissy'!$F38:$EE38)+SUMIF('reporting moussy'!$F$2:$EE$2,BN$4,'reporting moussy'!$F38:$EE38)+SUMIF('reporting trappes'!$F$2:$EE$2,BN$4,'reporting trappes'!$F38:$EE38)+SUMIF('SPACELOG 5 BP'!$F$2:$EE$2,BN$4,'SPACELOG 5 BP'!$F38:$EE38)+SUMIF('SPACELOG 6 BP'!$F$2:$EE$2,BN$4,'SPACELOG 6 BP'!$F38:$EE38)+SUMIF('SPACELOG 7 BP'!$F$2:$EE$2,BN$4,'SPACELOG 7 BP'!$F38:$EE38)+SUMIF('SPACELOG 8 BP'!$F$2:$EE$2,BN$4,'SPACELOG 8 BP'!$F38:$EE38)+SUMIF('SPACELOG 9 BP'!$F$2:$EE$2,BN$4,'SPACELOG 9 BP'!$F38:$EE38)+SUMIF('SPACELOG 10 BP'!$F$2:$EE$2,BN$4,'SPACELOG 10 BP'!$F38:$EE38)+SUMIF('SPACELOG 11 BP'!$F$2:$EE$2,BN$4,'SPACELOG 11 BP'!$F38:$EE38)+SUMIF('SPACELOG 12 BP'!$F$2:$EE$2,BN$4,'SPACELOG 12 BP'!$F38:$EE38)</f>
        <v>300</v>
      </c>
      <c r="BO38" s="13">
        <f>SUMIF('reporting montigny'!$F$2:$EE$2,BO$4,'reporting montigny'!$F38:$EE38)+SUMIF('reporting boissy'!$F$2:$EE$2,BO$4,'reporting boissy'!$F38:$EE38)+SUMIF('reporting moussy'!$F$2:$EE$2,BO$4,'reporting moussy'!$F38:$EE38)+SUMIF('reporting trappes'!$F$2:$EE$2,BO$4,'reporting trappes'!$F38:$EE38)+SUMIF('SPACELOG 5 BP'!$F$2:$EE$2,BO$4,'SPACELOG 5 BP'!$F38:$EE38)+SUMIF('SPACELOG 6 BP'!$F$2:$EE$2,BO$4,'SPACELOG 6 BP'!$F38:$EE38)+SUMIF('SPACELOG 7 BP'!$F$2:$EE$2,BO$4,'SPACELOG 7 BP'!$F38:$EE38)+SUMIF('SPACELOG 8 BP'!$F$2:$EE$2,BO$4,'SPACELOG 8 BP'!$F38:$EE38)+SUMIF('SPACELOG 9 BP'!$F$2:$EE$2,BO$4,'SPACELOG 9 BP'!$F38:$EE38)+SUMIF('SPACELOG 10 BP'!$F$2:$EE$2,BO$4,'SPACELOG 10 BP'!$F38:$EE38)+SUMIF('SPACELOG 11 BP'!$F$2:$EE$2,BO$4,'SPACELOG 11 BP'!$F38:$EE38)+SUMIF('SPACELOG 12 BP'!$F$2:$EE$2,BO$4,'SPACELOG 12 BP'!$F38:$EE38)</f>
        <v>300</v>
      </c>
      <c r="BP38" s="13">
        <f>SUMIF('reporting montigny'!$F$2:$EE$2,BP$4,'reporting montigny'!$F38:$EE38)+SUMIF('reporting boissy'!$F$2:$EE$2,BP$4,'reporting boissy'!$F38:$EE38)+SUMIF('reporting moussy'!$F$2:$EE$2,BP$4,'reporting moussy'!$F38:$EE38)+SUMIF('reporting trappes'!$F$2:$EE$2,BP$4,'reporting trappes'!$F38:$EE38)+SUMIF('SPACELOG 5 BP'!$F$2:$EE$2,BP$4,'SPACELOG 5 BP'!$F38:$EE38)+SUMIF('SPACELOG 6 BP'!$F$2:$EE$2,BP$4,'SPACELOG 6 BP'!$F38:$EE38)+SUMIF('SPACELOG 7 BP'!$F$2:$EE$2,BP$4,'SPACELOG 7 BP'!$F38:$EE38)+SUMIF('SPACELOG 8 BP'!$F$2:$EE$2,BP$4,'SPACELOG 8 BP'!$F38:$EE38)+SUMIF('SPACELOG 9 BP'!$F$2:$EE$2,BP$4,'SPACELOG 9 BP'!$F38:$EE38)+SUMIF('SPACELOG 10 BP'!$F$2:$EE$2,BP$4,'SPACELOG 10 BP'!$F38:$EE38)+SUMIF('SPACELOG 11 BP'!$F$2:$EE$2,BP$4,'SPACELOG 11 BP'!$F38:$EE38)+SUMIF('SPACELOG 12 BP'!$F$2:$EE$2,BP$4,'SPACELOG 12 BP'!$F38:$EE38)</f>
        <v>300</v>
      </c>
      <c r="BQ38" s="13">
        <f>SUMIF('reporting montigny'!$F$2:$EE$2,BQ$4,'reporting montigny'!$F38:$EE38)+SUMIF('reporting boissy'!$F$2:$EE$2,BQ$4,'reporting boissy'!$F38:$EE38)+SUMIF('reporting moussy'!$F$2:$EE$2,BQ$4,'reporting moussy'!$F38:$EE38)+SUMIF('reporting trappes'!$F$2:$EE$2,BQ$4,'reporting trappes'!$F38:$EE38)+SUMIF('SPACELOG 5 BP'!$F$2:$EE$2,BQ$4,'SPACELOG 5 BP'!$F38:$EE38)+SUMIF('SPACELOG 6 BP'!$F$2:$EE$2,BQ$4,'SPACELOG 6 BP'!$F38:$EE38)+SUMIF('SPACELOG 7 BP'!$F$2:$EE$2,BQ$4,'SPACELOG 7 BP'!$F38:$EE38)+SUMIF('SPACELOG 8 BP'!$F$2:$EE$2,BQ$4,'SPACELOG 8 BP'!$F38:$EE38)+SUMIF('SPACELOG 9 BP'!$F$2:$EE$2,BQ$4,'SPACELOG 9 BP'!$F38:$EE38)+SUMIF('SPACELOG 10 BP'!$F$2:$EE$2,BQ$4,'SPACELOG 10 BP'!$F38:$EE38)+SUMIF('SPACELOG 11 BP'!$F$2:$EE$2,BQ$4,'SPACELOG 11 BP'!$F38:$EE38)+SUMIF('SPACELOG 12 BP'!$F$2:$EE$2,BQ$4,'SPACELOG 12 BP'!$F38:$EE38)</f>
        <v>300</v>
      </c>
      <c r="BR38" s="14">
        <f>SUM(BF38:BQ38)</f>
        <v>14941</v>
      </c>
      <c r="BS38" s="13">
        <f>SUMIF('reporting montigny'!$F$2:$EE$2,BS$4,'reporting montigny'!$F38:$EE38)+SUMIF('reporting boissy'!$F$2:$EE$2,BS$4,'reporting boissy'!$F38:$EE38)+SUMIF('reporting moussy'!$F$2:$EE$2,BS$4,'reporting moussy'!$F38:$EE38)+SUMIF('reporting trappes'!$F$2:$EE$2,BS$4,'reporting trappes'!$F38:$EE38)+SUMIF('SPACELOG 5 BP'!$F$2:$EE$2,BS$4,'SPACELOG 5 BP'!$F38:$EE38)+SUMIF('SPACELOG 6 BP'!$F$2:$EE$2,BS$4,'SPACELOG 6 BP'!$F38:$EE38)+SUMIF('SPACELOG 7 BP'!$F$2:$EE$2,BS$4,'SPACELOG 7 BP'!$F38:$EE38)+SUMIF('SPACELOG 8 BP'!$F$2:$EE$2,BS$4,'SPACELOG 8 BP'!$F38:$EE38)+SUMIF('SPACELOG 9 BP'!$F$2:$EE$2,BS$4,'SPACELOG 9 BP'!$F38:$EE38)+SUMIF('SPACELOG 10 BP'!$F$2:$EE$2,BS$4,'SPACELOG 10 BP'!$F38:$EE38)+SUMIF('SPACELOG 11 BP'!$F$2:$EE$2,BS$4,'SPACELOG 11 BP'!$F38:$EE38)+SUMIF('SPACELOG 12 BP'!$F$2:$EE$2,BS$4,'SPACELOG 12 BP'!$F38:$EE38)</f>
        <v>300</v>
      </c>
      <c r="BT38" s="13">
        <f>SUMIF('reporting montigny'!$F$2:$EE$2,BT$4,'reporting montigny'!$F38:$EE38)+SUMIF('reporting boissy'!$F$2:$EE$2,BT$4,'reporting boissy'!$F38:$EE38)+SUMIF('reporting moussy'!$F$2:$EE$2,BT$4,'reporting moussy'!$F38:$EE38)+SUMIF('reporting trappes'!$F$2:$EE$2,BT$4,'reporting trappes'!$F38:$EE38)+SUMIF('SPACELOG 5 BP'!$F$2:$EE$2,BT$4,'SPACELOG 5 BP'!$F38:$EE38)+SUMIF('SPACELOG 6 BP'!$F$2:$EE$2,BT$4,'SPACELOG 6 BP'!$F38:$EE38)+SUMIF('SPACELOG 7 BP'!$F$2:$EE$2,BT$4,'SPACELOG 7 BP'!$F38:$EE38)+SUMIF('SPACELOG 8 BP'!$F$2:$EE$2,BT$4,'SPACELOG 8 BP'!$F38:$EE38)+SUMIF('SPACELOG 9 BP'!$F$2:$EE$2,BT$4,'SPACELOG 9 BP'!$F38:$EE38)+SUMIF('SPACELOG 10 BP'!$F$2:$EE$2,BT$4,'SPACELOG 10 BP'!$F38:$EE38)+SUMIF('SPACELOG 11 BP'!$F$2:$EE$2,BT$4,'SPACELOG 11 BP'!$F38:$EE38)+SUMIF('SPACELOG 12 BP'!$F$2:$EE$2,BT$4,'SPACELOG 12 BP'!$F38:$EE38)</f>
        <v>300</v>
      </c>
      <c r="BU38" s="13">
        <f>SUMIF('reporting montigny'!$F$2:$EE$2,BU$4,'reporting montigny'!$F38:$EE38)+SUMIF('reporting boissy'!$F$2:$EE$2,BU$4,'reporting boissy'!$F38:$EE38)+SUMIF('reporting moussy'!$F$2:$EE$2,BU$4,'reporting moussy'!$F38:$EE38)+SUMIF('reporting trappes'!$F$2:$EE$2,BU$4,'reporting trappes'!$F38:$EE38)+SUMIF('SPACELOG 5 BP'!$F$2:$EE$2,BU$4,'SPACELOG 5 BP'!$F38:$EE38)+SUMIF('SPACELOG 6 BP'!$F$2:$EE$2,BU$4,'SPACELOG 6 BP'!$F38:$EE38)+SUMIF('SPACELOG 7 BP'!$F$2:$EE$2,BU$4,'SPACELOG 7 BP'!$F38:$EE38)+SUMIF('SPACELOG 8 BP'!$F$2:$EE$2,BU$4,'SPACELOG 8 BP'!$F38:$EE38)+SUMIF('SPACELOG 9 BP'!$F$2:$EE$2,BU$4,'SPACELOG 9 BP'!$F38:$EE38)+SUMIF('SPACELOG 10 BP'!$F$2:$EE$2,BU$4,'SPACELOG 10 BP'!$F38:$EE38)+SUMIF('SPACELOG 11 BP'!$F$2:$EE$2,BU$4,'SPACELOG 11 BP'!$F38:$EE38)+SUMIF('SPACELOG 12 BP'!$F$2:$EE$2,BU$4,'SPACELOG 12 BP'!$F38:$EE38)</f>
        <v>11641</v>
      </c>
      <c r="BV38" s="13">
        <f>SUMIF('reporting montigny'!$F$2:$EE$2,BV$4,'reporting montigny'!$F38:$EE38)+SUMIF('reporting boissy'!$F$2:$EE$2,BV$4,'reporting boissy'!$F38:$EE38)+SUMIF('reporting moussy'!$F$2:$EE$2,BV$4,'reporting moussy'!$F38:$EE38)+SUMIF('reporting trappes'!$F$2:$EE$2,BV$4,'reporting trappes'!$F38:$EE38)+SUMIF('SPACELOG 5 BP'!$F$2:$EE$2,BV$4,'SPACELOG 5 BP'!$F38:$EE38)+SUMIF('SPACELOG 6 BP'!$F$2:$EE$2,BV$4,'SPACELOG 6 BP'!$F38:$EE38)+SUMIF('SPACELOG 7 BP'!$F$2:$EE$2,BV$4,'SPACELOG 7 BP'!$F38:$EE38)+SUMIF('SPACELOG 8 BP'!$F$2:$EE$2,BV$4,'SPACELOG 8 BP'!$F38:$EE38)+SUMIF('SPACELOG 9 BP'!$F$2:$EE$2,BV$4,'SPACELOG 9 BP'!$F38:$EE38)+SUMIF('SPACELOG 10 BP'!$F$2:$EE$2,BV$4,'SPACELOG 10 BP'!$F38:$EE38)+SUMIF('SPACELOG 11 BP'!$F$2:$EE$2,BV$4,'SPACELOG 11 BP'!$F38:$EE38)+SUMIF('SPACELOG 12 BP'!$F$2:$EE$2,BV$4,'SPACELOG 12 BP'!$F38:$EE38)</f>
        <v>300</v>
      </c>
      <c r="BW38" s="13">
        <f>SUMIF('reporting montigny'!$F$2:$EE$2,BW$4,'reporting montigny'!$F38:$EE38)+SUMIF('reporting boissy'!$F$2:$EE$2,BW$4,'reporting boissy'!$F38:$EE38)+SUMIF('reporting moussy'!$F$2:$EE$2,BW$4,'reporting moussy'!$F38:$EE38)+SUMIF('reporting trappes'!$F$2:$EE$2,BW$4,'reporting trappes'!$F38:$EE38)+SUMIF('SPACELOG 5 BP'!$F$2:$EE$2,BW$4,'SPACELOG 5 BP'!$F38:$EE38)+SUMIF('SPACELOG 6 BP'!$F$2:$EE$2,BW$4,'SPACELOG 6 BP'!$F38:$EE38)+SUMIF('SPACELOG 7 BP'!$F$2:$EE$2,BW$4,'SPACELOG 7 BP'!$F38:$EE38)+SUMIF('SPACELOG 8 BP'!$F$2:$EE$2,BW$4,'SPACELOG 8 BP'!$F38:$EE38)+SUMIF('SPACELOG 9 BP'!$F$2:$EE$2,BW$4,'SPACELOG 9 BP'!$F38:$EE38)+SUMIF('SPACELOG 10 BP'!$F$2:$EE$2,BW$4,'SPACELOG 10 BP'!$F38:$EE38)+SUMIF('SPACELOG 11 BP'!$F$2:$EE$2,BW$4,'SPACELOG 11 BP'!$F38:$EE38)+SUMIF('SPACELOG 12 BP'!$F$2:$EE$2,BW$4,'SPACELOG 12 BP'!$F38:$EE38)</f>
        <v>300</v>
      </c>
      <c r="BX38" s="13">
        <f>SUMIF('reporting montigny'!$F$2:$EE$2,BX$4,'reporting montigny'!$F38:$EE38)+SUMIF('reporting boissy'!$F$2:$EE$2,BX$4,'reporting boissy'!$F38:$EE38)+SUMIF('reporting moussy'!$F$2:$EE$2,BX$4,'reporting moussy'!$F38:$EE38)+SUMIF('reporting trappes'!$F$2:$EE$2,BX$4,'reporting trappes'!$F38:$EE38)+SUMIF('SPACELOG 5 BP'!$F$2:$EE$2,BX$4,'SPACELOG 5 BP'!$F38:$EE38)+SUMIF('SPACELOG 6 BP'!$F$2:$EE$2,BX$4,'SPACELOG 6 BP'!$F38:$EE38)+SUMIF('SPACELOG 7 BP'!$F$2:$EE$2,BX$4,'SPACELOG 7 BP'!$F38:$EE38)+SUMIF('SPACELOG 8 BP'!$F$2:$EE$2,BX$4,'SPACELOG 8 BP'!$F38:$EE38)+SUMIF('SPACELOG 9 BP'!$F$2:$EE$2,BX$4,'SPACELOG 9 BP'!$F38:$EE38)+SUMIF('SPACELOG 10 BP'!$F$2:$EE$2,BX$4,'SPACELOG 10 BP'!$F38:$EE38)+SUMIF('SPACELOG 11 BP'!$F$2:$EE$2,BX$4,'SPACELOG 11 BP'!$F38:$EE38)+SUMIF('SPACELOG 12 BP'!$F$2:$EE$2,BX$4,'SPACELOG 12 BP'!$F38:$EE38)</f>
        <v>300</v>
      </c>
      <c r="BY38" s="13">
        <f>SUMIF('reporting montigny'!$F$2:$EE$2,BY$4,'reporting montigny'!$F38:$EE38)+SUMIF('reporting boissy'!$F$2:$EE$2,BY$4,'reporting boissy'!$F38:$EE38)+SUMIF('reporting moussy'!$F$2:$EE$2,BY$4,'reporting moussy'!$F38:$EE38)+SUMIF('reporting trappes'!$F$2:$EE$2,BY$4,'reporting trappes'!$F38:$EE38)+SUMIF('SPACELOG 5 BP'!$F$2:$EE$2,BY$4,'SPACELOG 5 BP'!$F38:$EE38)+SUMIF('SPACELOG 6 BP'!$F$2:$EE$2,BY$4,'SPACELOG 6 BP'!$F38:$EE38)+SUMIF('SPACELOG 7 BP'!$F$2:$EE$2,BY$4,'SPACELOG 7 BP'!$F38:$EE38)+SUMIF('SPACELOG 8 BP'!$F$2:$EE$2,BY$4,'SPACELOG 8 BP'!$F38:$EE38)+SUMIF('SPACELOG 9 BP'!$F$2:$EE$2,BY$4,'SPACELOG 9 BP'!$F38:$EE38)+SUMIF('SPACELOG 10 BP'!$F$2:$EE$2,BY$4,'SPACELOG 10 BP'!$F38:$EE38)+SUMIF('SPACELOG 11 BP'!$F$2:$EE$2,BY$4,'SPACELOG 11 BP'!$F38:$EE38)+SUMIF('SPACELOG 12 BP'!$F$2:$EE$2,BY$4,'SPACELOG 12 BP'!$F38:$EE38)</f>
        <v>300</v>
      </c>
      <c r="BZ38" s="13">
        <f>SUMIF('reporting montigny'!$F$2:$EE$2,BZ$4,'reporting montigny'!$F38:$EE38)+SUMIF('reporting boissy'!$F$2:$EE$2,BZ$4,'reporting boissy'!$F38:$EE38)+SUMIF('reporting moussy'!$F$2:$EE$2,BZ$4,'reporting moussy'!$F38:$EE38)+SUMIF('reporting trappes'!$F$2:$EE$2,BZ$4,'reporting trappes'!$F38:$EE38)+SUMIF('SPACELOG 5 BP'!$F$2:$EE$2,BZ$4,'SPACELOG 5 BP'!$F38:$EE38)+SUMIF('SPACELOG 6 BP'!$F$2:$EE$2,BZ$4,'SPACELOG 6 BP'!$F38:$EE38)+SUMIF('SPACELOG 7 BP'!$F$2:$EE$2,BZ$4,'SPACELOG 7 BP'!$F38:$EE38)+SUMIF('SPACELOG 8 BP'!$F$2:$EE$2,BZ$4,'SPACELOG 8 BP'!$F38:$EE38)+SUMIF('SPACELOG 9 BP'!$F$2:$EE$2,BZ$4,'SPACELOG 9 BP'!$F38:$EE38)+SUMIF('SPACELOG 10 BP'!$F$2:$EE$2,BZ$4,'SPACELOG 10 BP'!$F38:$EE38)+SUMIF('SPACELOG 11 BP'!$F$2:$EE$2,BZ$4,'SPACELOG 11 BP'!$F38:$EE38)+SUMIF('SPACELOG 12 BP'!$F$2:$EE$2,BZ$4,'SPACELOG 12 BP'!$F38:$EE38)</f>
        <v>300</v>
      </c>
      <c r="CA38" s="13">
        <f>SUMIF('reporting montigny'!$F$2:$EE$2,CA$4,'reporting montigny'!$F38:$EE38)+SUMIF('reporting boissy'!$F$2:$EE$2,CA$4,'reporting boissy'!$F38:$EE38)+SUMIF('reporting moussy'!$F$2:$EE$2,CA$4,'reporting moussy'!$F38:$EE38)+SUMIF('reporting trappes'!$F$2:$EE$2,CA$4,'reporting trappes'!$F38:$EE38)+SUMIF('SPACELOG 5 BP'!$F$2:$EE$2,CA$4,'SPACELOG 5 BP'!$F38:$EE38)+SUMIF('SPACELOG 6 BP'!$F$2:$EE$2,CA$4,'SPACELOG 6 BP'!$F38:$EE38)+SUMIF('SPACELOG 7 BP'!$F$2:$EE$2,CA$4,'SPACELOG 7 BP'!$F38:$EE38)+SUMIF('SPACELOG 8 BP'!$F$2:$EE$2,CA$4,'SPACELOG 8 BP'!$F38:$EE38)+SUMIF('SPACELOG 9 BP'!$F$2:$EE$2,CA$4,'SPACELOG 9 BP'!$F38:$EE38)+SUMIF('SPACELOG 10 BP'!$F$2:$EE$2,CA$4,'SPACELOG 10 BP'!$F38:$EE38)+SUMIF('SPACELOG 11 BP'!$F$2:$EE$2,CA$4,'SPACELOG 11 BP'!$F38:$EE38)+SUMIF('SPACELOG 12 BP'!$F$2:$EE$2,CA$4,'SPACELOG 12 BP'!$F38:$EE38)</f>
        <v>300</v>
      </c>
      <c r="CB38" s="13">
        <f>SUMIF('reporting montigny'!$F$2:$EE$2,CB$4,'reporting montigny'!$F38:$EE38)+SUMIF('reporting boissy'!$F$2:$EE$2,CB$4,'reporting boissy'!$F38:$EE38)+SUMIF('reporting moussy'!$F$2:$EE$2,CB$4,'reporting moussy'!$F38:$EE38)+SUMIF('reporting trappes'!$F$2:$EE$2,CB$4,'reporting trappes'!$F38:$EE38)+SUMIF('SPACELOG 5 BP'!$F$2:$EE$2,CB$4,'SPACELOG 5 BP'!$F38:$EE38)+SUMIF('SPACELOG 6 BP'!$F$2:$EE$2,CB$4,'SPACELOG 6 BP'!$F38:$EE38)+SUMIF('SPACELOG 7 BP'!$F$2:$EE$2,CB$4,'SPACELOG 7 BP'!$F38:$EE38)+SUMIF('SPACELOG 8 BP'!$F$2:$EE$2,CB$4,'SPACELOG 8 BP'!$F38:$EE38)+SUMIF('SPACELOG 9 BP'!$F$2:$EE$2,CB$4,'SPACELOG 9 BP'!$F38:$EE38)+SUMIF('SPACELOG 10 BP'!$F$2:$EE$2,CB$4,'SPACELOG 10 BP'!$F38:$EE38)+SUMIF('SPACELOG 11 BP'!$F$2:$EE$2,CB$4,'SPACELOG 11 BP'!$F38:$EE38)+SUMIF('SPACELOG 12 BP'!$F$2:$EE$2,CB$4,'SPACELOG 12 BP'!$F38:$EE38)</f>
        <v>300</v>
      </c>
      <c r="CC38" s="13">
        <f>SUMIF('reporting montigny'!$F$2:$EE$2,CC$4,'reporting montigny'!$F38:$EE38)+SUMIF('reporting boissy'!$F$2:$EE$2,CC$4,'reporting boissy'!$F38:$EE38)+SUMIF('reporting moussy'!$F$2:$EE$2,CC$4,'reporting moussy'!$F38:$EE38)+SUMIF('reporting trappes'!$F$2:$EE$2,CC$4,'reporting trappes'!$F38:$EE38)+SUMIF('SPACELOG 5 BP'!$F$2:$EE$2,CC$4,'SPACELOG 5 BP'!$F38:$EE38)+SUMIF('SPACELOG 6 BP'!$F$2:$EE$2,CC$4,'SPACELOG 6 BP'!$F38:$EE38)+SUMIF('SPACELOG 7 BP'!$F$2:$EE$2,CC$4,'SPACELOG 7 BP'!$F38:$EE38)+SUMIF('SPACELOG 8 BP'!$F$2:$EE$2,CC$4,'SPACELOG 8 BP'!$F38:$EE38)+SUMIF('SPACELOG 9 BP'!$F$2:$EE$2,CC$4,'SPACELOG 9 BP'!$F38:$EE38)+SUMIF('SPACELOG 10 BP'!$F$2:$EE$2,CC$4,'SPACELOG 10 BP'!$F38:$EE38)+SUMIF('SPACELOG 11 BP'!$F$2:$EE$2,CC$4,'SPACELOG 11 BP'!$F38:$EE38)+SUMIF('SPACELOG 12 BP'!$F$2:$EE$2,CC$4,'SPACELOG 12 BP'!$F38:$EE38)</f>
        <v>300</v>
      </c>
      <c r="CD38" s="13">
        <f>SUMIF('reporting montigny'!$F$2:$EE$2,CD$4,'reporting montigny'!$F38:$EE38)+SUMIF('reporting boissy'!$F$2:$EE$2,CD$4,'reporting boissy'!$F38:$EE38)+SUMIF('reporting moussy'!$F$2:$EE$2,CD$4,'reporting moussy'!$F38:$EE38)+SUMIF('reporting trappes'!$F$2:$EE$2,CD$4,'reporting trappes'!$F38:$EE38)+SUMIF('SPACELOG 5 BP'!$F$2:$EE$2,CD$4,'SPACELOG 5 BP'!$F38:$EE38)+SUMIF('SPACELOG 6 BP'!$F$2:$EE$2,CD$4,'SPACELOG 6 BP'!$F38:$EE38)+SUMIF('SPACELOG 7 BP'!$F$2:$EE$2,CD$4,'SPACELOG 7 BP'!$F38:$EE38)+SUMIF('SPACELOG 8 BP'!$F$2:$EE$2,CD$4,'SPACELOG 8 BP'!$F38:$EE38)+SUMIF('SPACELOG 9 BP'!$F$2:$EE$2,CD$4,'SPACELOG 9 BP'!$F38:$EE38)+SUMIF('SPACELOG 10 BP'!$F$2:$EE$2,CD$4,'SPACELOG 10 BP'!$F38:$EE38)+SUMIF('SPACELOG 11 BP'!$F$2:$EE$2,CD$4,'SPACELOG 11 BP'!$F38:$EE38)+SUMIF('SPACELOG 12 BP'!$F$2:$EE$2,CD$4,'SPACELOG 12 BP'!$F38:$EE38)</f>
        <v>300</v>
      </c>
      <c r="CE38" s="14">
        <f>SUM(BS38:CD38)</f>
        <v>14941</v>
      </c>
      <c r="CF38" s="13">
        <f>SUMIF('reporting montigny'!$F$2:$EE$2,CF$4,'reporting montigny'!$F38:$EE38)+SUMIF('reporting boissy'!$F$2:$EE$2,CF$4,'reporting boissy'!$F38:$EE38)+SUMIF('reporting moussy'!$F$2:$EE$2,CF$4,'reporting moussy'!$F38:$EE38)+SUMIF('reporting trappes'!$F$2:$EE$2,CF$4,'reporting trappes'!$F38:$EE38)+SUMIF('SPACELOG 5 BP'!$F$2:$EE$2,CF$4,'SPACELOG 5 BP'!$F38:$EE38)+SUMIF('SPACELOG 6 BP'!$F$2:$EE$2,CF$4,'SPACELOG 6 BP'!$F38:$EE38)+SUMIF('SPACELOG 7 BP'!$F$2:$EE$2,CF$4,'SPACELOG 7 BP'!$F38:$EE38)+SUMIF('SPACELOG 8 BP'!$F$2:$EE$2,CF$4,'SPACELOG 8 BP'!$F38:$EE38)+SUMIF('SPACELOG 9 BP'!$F$2:$EE$2,CF$4,'SPACELOG 9 BP'!$F38:$EE38)+SUMIF('SPACELOG 10 BP'!$F$2:$EE$2,CF$4,'SPACELOG 10 BP'!$F38:$EE38)+SUMIF('SPACELOG 11 BP'!$F$2:$EE$2,CF$4,'SPACELOG 11 BP'!$F38:$EE38)+SUMIF('SPACELOG 12 BP'!$F$2:$EE$2,CF$4,'SPACELOG 12 BP'!$F38:$EE38)</f>
        <v>300</v>
      </c>
      <c r="CG38" s="13">
        <f>SUMIF('reporting montigny'!$F$2:$EE$2,CG$4,'reporting montigny'!$F38:$EE38)+SUMIF('reporting boissy'!$F$2:$EE$2,CG$4,'reporting boissy'!$F38:$EE38)+SUMIF('reporting moussy'!$F$2:$EE$2,CG$4,'reporting moussy'!$F38:$EE38)+SUMIF('reporting trappes'!$F$2:$EE$2,CG$4,'reporting trappes'!$F38:$EE38)+SUMIF('SPACELOG 5 BP'!$F$2:$EE$2,CG$4,'SPACELOG 5 BP'!$F38:$EE38)+SUMIF('SPACELOG 6 BP'!$F$2:$EE$2,CG$4,'SPACELOG 6 BP'!$F38:$EE38)+SUMIF('SPACELOG 7 BP'!$F$2:$EE$2,CG$4,'SPACELOG 7 BP'!$F38:$EE38)+SUMIF('SPACELOG 8 BP'!$F$2:$EE$2,CG$4,'SPACELOG 8 BP'!$F38:$EE38)+SUMIF('SPACELOG 9 BP'!$F$2:$EE$2,CG$4,'SPACELOG 9 BP'!$F38:$EE38)+SUMIF('SPACELOG 10 BP'!$F$2:$EE$2,CG$4,'SPACELOG 10 BP'!$F38:$EE38)+SUMIF('SPACELOG 11 BP'!$F$2:$EE$2,CG$4,'SPACELOG 11 BP'!$F38:$EE38)+SUMIF('SPACELOG 12 BP'!$F$2:$EE$2,CG$4,'SPACELOG 12 BP'!$F38:$EE38)</f>
        <v>300</v>
      </c>
      <c r="CH38" s="13">
        <f>SUMIF('reporting montigny'!$F$2:$EE$2,CH$4,'reporting montigny'!$F38:$EE38)+SUMIF('reporting boissy'!$F$2:$EE$2,CH$4,'reporting boissy'!$F38:$EE38)+SUMIF('reporting moussy'!$F$2:$EE$2,CH$4,'reporting moussy'!$F38:$EE38)+SUMIF('reporting trappes'!$F$2:$EE$2,CH$4,'reporting trappes'!$F38:$EE38)+SUMIF('SPACELOG 5 BP'!$F$2:$EE$2,CH$4,'SPACELOG 5 BP'!$F38:$EE38)+SUMIF('SPACELOG 6 BP'!$F$2:$EE$2,CH$4,'SPACELOG 6 BP'!$F38:$EE38)+SUMIF('SPACELOG 7 BP'!$F$2:$EE$2,CH$4,'SPACELOG 7 BP'!$F38:$EE38)+SUMIF('SPACELOG 8 BP'!$F$2:$EE$2,CH$4,'SPACELOG 8 BP'!$F38:$EE38)+SUMIF('SPACELOG 9 BP'!$F$2:$EE$2,CH$4,'SPACELOG 9 BP'!$F38:$EE38)+SUMIF('SPACELOG 10 BP'!$F$2:$EE$2,CH$4,'SPACELOG 10 BP'!$F38:$EE38)+SUMIF('SPACELOG 11 BP'!$F$2:$EE$2,CH$4,'SPACELOG 11 BP'!$F38:$EE38)+SUMIF('SPACELOG 12 BP'!$F$2:$EE$2,CH$4,'SPACELOG 12 BP'!$F38:$EE38)</f>
        <v>11641</v>
      </c>
      <c r="CI38" s="13">
        <f>SUMIF('reporting montigny'!$F$2:$EE$2,CI$4,'reporting montigny'!$F38:$EE38)+SUMIF('reporting boissy'!$F$2:$EE$2,CI$4,'reporting boissy'!$F38:$EE38)+SUMIF('reporting moussy'!$F$2:$EE$2,CI$4,'reporting moussy'!$F38:$EE38)+SUMIF('reporting trappes'!$F$2:$EE$2,CI$4,'reporting trappes'!$F38:$EE38)+SUMIF('SPACELOG 5 BP'!$F$2:$EE$2,CI$4,'SPACELOG 5 BP'!$F38:$EE38)+SUMIF('SPACELOG 6 BP'!$F$2:$EE$2,CI$4,'SPACELOG 6 BP'!$F38:$EE38)+SUMIF('SPACELOG 7 BP'!$F$2:$EE$2,CI$4,'SPACELOG 7 BP'!$F38:$EE38)+SUMIF('SPACELOG 8 BP'!$F$2:$EE$2,CI$4,'SPACELOG 8 BP'!$F38:$EE38)+SUMIF('SPACELOG 9 BP'!$F$2:$EE$2,CI$4,'SPACELOG 9 BP'!$F38:$EE38)+SUMIF('SPACELOG 10 BP'!$F$2:$EE$2,CI$4,'SPACELOG 10 BP'!$F38:$EE38)+SUMIF('SPACELOG 11 BP'!$F$2:$EE$2,CI$4,'SPACELOG 11 BP'!$F38:$EE38)+SUMIF('SPACELOG 12 BP'!$F$2:$EE$2,CI$4,'SPACELOG 12 BP'!$F38:$EE38)</f>
        <v>300</v>
      </c>
      <c r="CJ38" s="13">
        <f>SUMIF('reporting montigny'!$F$2:$EE$2,CJ$4,'reporting montigny'!$F38:$EE38)+SUMIF('reporting boissy'!$F$2:$EE$2,CJ$4,'reporting boissy'!$F38:$EE38)+SUMIF('reporting moussy'!$F$2:$EE$2,CJ$4,'reporting moussy'!$F38:$EE38)+SUMIF('reporting trappes'!$F$2:$EE$2,CJ$4,'reporting trappes'!$F38:$EE38)+SUMIF('SPACELOG 5 BP'!$F$2:$EE$2,CJ$4,'SPACELOG 5 BP'!$F38:$EE38)+SUMIF('SPACELOG 6 BP'!$F$2:$EE$2,CJ$4,'SPACELOG 6 BP'!$F38:$EE38)+SUMIF('SPACELOG 7 BP'!$F$2:$EE$2,CJ$4,'SPACELOG 7 BP'!$F38:$EE38)+SUMIF('SPACELOG 8 BP'!$F$2:$EE$2,CJ$4,'SPACELOG 8 BP'!$F38:$EE38)+SUMIF('SPACELOG 9 BP'!$F$2:$EE$2,CJ$4,'SPACELOG 9 BP'!$F38:$EE38)+SUMIF('SPACELOG 10 BP'!$F$2:$EE$2,CJ$4,'SPACELOG 10 BP'!$F38:$EE38)+SUMIF('SPACELOG 11 BP'!$F$2:$EE$2,CJ$4,'SPACELOG 11 BP'!$F38:$EE38)+SUMIF('SPACELOG 12 BP'!$F$2:$EE$2,CJ$4,'SPACELOG 12 BP'!$F38:$EE38)</f>
        <v>300</v>
      </c>
      <c r="CK38" s="13">
        <f>SUMIF('reporting montigny'!$F$2:$EE$2,CK$4,'reporting montigny'!$F38:$EE38)+SUMIF('reporting boissy'!$F$2:$EE$2,CK$4,'reporting boissy'!$F38:$EE38)+SUMIF('reporting moussy'!$F$2:$EE$2,CK$4,'reporting moussy'!$F38:$EE38)+SUMIF('reporting trappes'!$F$2:$EE$2,CK$4,'reporting trappes'!$F38:$EE38)+SUMIF('SPACELOG 5 BP'!$F$2:$EE$2,CK$4,'SPACELOG 5 BP'!$F38:$EE38)+SUMIF('SPACELOG 6 BP'!$F$2:$EE$2,CK$4,'SPACELOG 6 BP'!$F38:$EE38)+SUMIF('SPACELOG 7 BP'!$F$2:$EE$2,CK$4,'SPACELOG 7 BP'!$F38:$EE38)+SUMIF('SPACELOG 8 BP'!$F$2:$EE$2,CK$4,'SPACELOG 8 BP'!$F38:$EE38)+SUMIF('SPACELOG 9 BP'!$F$2:$EE$2,CK$4,'SPACELOG 9 BP'!$F38:$EE38)+SUMIF('SPACELOG 10 BP'!$F$2:$EE$2,CK$4,'SPACELOG 10 BP'!$F38:$EE38)+SUMIF('SPACELOG 11 BP'!$F$2:$EE$2,CK$4,'SPACELOG 11 BP'!$F38:$EE38)+SUMIF('SPACELOG 12 BP'!$F$2:$EE$2,CK$4,'SPACELOG 12 BP'!$F38:$EE38)</f>
        <v>300</v>
      </c>
      <c r="CL38" s="13">
        <f>SUMIF('reporting montigny'!$F$2:$EE$2,CL$4,'reporting montigny'!$F38:$EE38)+SUMIF('reporting boissy'!$F$2:$EE$2,CL$4,'reporting boissy'!$F38:$EE38)+SUMIF('reporting moussy'!$F$2:$EE$2,CL$4,'reporting moussy'!$F38:$EE38)+SUMIF('reporting trappes'!$F$2:$EE$2,CL$4,'reporting trappes'!$F38:$EE38)+SUMIF('SPACELOG 5 BP'!$F$2:$EE$2,CL$4,'SPACELOG 5 BP'!$F38:$EE38)+SUMIF('SPACELOG 6 BP'!$F$2:$EE$2,CL$4,'SPACELOG 6 BP'!$F38:$EE38)+SUMIF('SPACELOG 7 BP'!$F$2:$EE$2,CL$4,'SPACELOG 7 BP'!$F38:$EE38)+SUMIF('SPACELOG 8 BP'!$F$2:$EE$2,CL$4,'SPACELOG 8 BP'!$F38:$EE38)+SUMIF('SPACELOG 9 BP'!$F$2:$EE$2,CL$4,'SPACELOG 9 BP'!$F38:$EE38)+SUMIF('SPACELOG 10 BP'!$F$2:$EE$2,CL$4,'SPACELOG 10 BP'!$F38:$EE38)+SUMIF('SPACELOG 11 BP'!$F$2:$EE$2,CL$4,'SPACELOG 11 BP'!$F38:$EE38)+SUMIF('SPACELOG 12 BP'!$F$2:$EE$2,CL$4,'SPACELOG 12 BP'!$F38:$EE38)</f>
        <v>300</v>
      </c>
      <c r="CM38" s="13">
        <f>SUMIF('reporting montigny'!$F$2:$EE$2,CM$4,'reporting montigny'!$F38:$EE38)+SUMIF('reporting boissy'!$F$2:$EE$2,CM$4,'reporting boissy'!$F38:$EE38)+SUMIF('reporting moussy'!$F$2:$EE$2,CM$4,'reporting moussy'!$F38:$EE38)+SUMIF('reporting trappes'!$F$2:$EE$2,CM$4,'reporting trappes'!$F38:$EE38)+SUMIF('SPACELOG 5 BP'!$F$2:$EE$2,CM$4,'SPACELOG 5 BP'!$F38:$EE38)+SUMIF('SPACELOG 6 BP'!$F$2:$EE$2,CM$4,'SPACELOG 6 BP'!$F38:$EE38)+SUMIF('SPACELOG 7 BP'!$F$2:$EE$2,CM$4,'SPACELOG 7 BP'!$F38:$EE38)+SUMIF('SPACELOG 8 BP'!$F$2:$EE$2,CM$4,'SPACELOG 8 BP'!$F38:$EE38)+SUMIF('SPACELOG 9 BP'!$F$2:$EE$2,CM$4,'SPACELOG 9 BP'!$F38:$EE38)+SUMIF('SPACELOG 10 BP'!$F$2:$EE$2,CM$4,'SPACELOG 10 BP'!$F38:$EE38)+SUMIF('SPACELOG 11 BP'!$F$2:$EE$2,CM$4,'SPACELOG 11 BP'!$F38:$EE38)+SUMIF('SPACELOG 12 BP'!$F$2:$EE$2,CM$4,'SPACELOG 12 BP'!$F38:$EE38)</f>
        <v>300</v>
      </c>
      <c r="CN38" s="13">
        <f>SUMIF('reporting montigny'!$F$2:$EE$2,CN$4,'reporting montigny'!$F38:$EE38)+SUMIF('reporting boissy'!$F$2:$EE$2,CN$4,'reporting boissy'!$F38:$EE38)+SUMIF('reporting moussy'!$F$2:$EE$2,CN$4,'reporting moussy'!$F38:$EE38)+SUMIF('reporting trappes'!$F$2:$EE$2,CN$4,'reporting trappes'!$F38:$EE38)+SUMIF('SPACELOG 5 BP'!$F$2:$EE$2,CN$4,'SPACELOG 5 BP'!$F38:$EE38)+SUMIF('SPACELOG 6 BP'!$F$2:$EE$2,CN$4,'SPACELOG 6 BP'!$F38:$EE38)+SUMIF('SPACELOG 7 BP'!$F$2:$EE$2,CN$4,'SPACELOG 7 BP'!$F38:$EE38)+SUMIF('SPACELOG 8 BP'!$F$2:$EE$2,CN$4,'SPACELOG 8 BP'!$F38:$EE38)+SUMIF('SPACELOG 9 BP'!$F$2:$EE$2,CN$4,'SPACELOG 9 BP'!$F38:$EE38)+SUMIF('SPACELOG 10 BP'!$F$2:$EE$2,CN$4,'SPACELOG 10 BP'!$F38:$EE38)+SUMIF('SPACELOG 11 BP'!$F$2:$EE$2,CN$4,'SPACELOG 11 BP'!$F38:$EE38)+SUMIF('SPACELOG 12 BP'!$F$2:$EE$2,CN$4,'SPACELOG 12 BP'!$F38:$EE38)</f>
        <v>300</v>
      </c>
      <c r="CO38" s="13">
        <f>SUMIF('reporting montigny'!$F$2:$EE$2,CO$4,'reporting montigny'!$F38:$EE38)+SUMIF('reporting boissy'!$F$2:$EE$2,CO$4,'reporting boissy'!$F38:$EE38)+SUMIF('reporting moussy'!$F$2:$EE$2,CO$4,'reporting moussy'!$F38:$EE38)+SUMIF('reporting trappes'!$F$2:$EE$2,CO$4,'reporting trappes'!$F38:$EE38)+SUMIF('SPACELOG 5 BP'!$F$2:$EE$2,CO$4,'SPACELOG 5 BP'!$F38:$EE38)+SUMIF('SPACELOG 6 BP'!$F$2:$EE$2,CO$4,'SPACELOG 6 BP'!$F38:$EE38)+SUMIF('SPACELOG 7 BP'!$F$2:$EE$2,CO$4,'SPACELOG 7 BP'!$F38:$EE38)+SUMIF('SPACELOG 8 BP'!$F$2:$EE$2,CO$4,'SPACELOG 8 BP'!$F38:$EE38)+SUMIF('SPACELOG 9 BP'!$F$2:$EE$2,CO$4,'SPACELOG 9 BP'!$F38:$EE38)+SUMIF('SPACELOG 10 BP'!$F$2:$EE$2,CO$4,'SPACELOG 10 BP'!$F38:$EE38)+SUMIF('SPACELOG 11 BP'!$F$2:$EE$2,CO$4,'SPACELOG 11 BP'!$F38:$EE38)+SUMIF('SPACELOG 12 BP'!$F$2:$EE$2,CO$4,'SPACELOG 12 BP'!$F38:$EE38)</f>
        <v>300</v>
      </c>
      <c r="CP38" s="13">
        <f>SUMIF('reporting montigny'!$F$2:$EE$2,CP$4,'reporting montigny'!$F38:$EE38)+SUMIF('reporting boissy'!$F$2:$EE$2,CP$4,'reporting boissy'!$F38:$EE38)+SUMIF('reporting moussy'!$F$2:$EE$2,CP$4,'reporting moussy'!$F38:$EE38)+SUMIF('reporting trappes'!$F$2:$EE$2,CP$4,'reporting trappes'!$F38:$EE38)+SUMIF('SPACELOG 5 BP'!$F$2:$EE$2,CP$4,'SPACELOG 5 BP'!$F38:$EE38)+SUMIF('SPACELOG 6 BP'!$F$2:$EE$2,CP$4,'SPACELOG 6 BP'!$F38:$EE38)+SUMIF('SPACELOG 7 BP'!$F$2:$EE$2,CP$4,'SPACELOG 7 BP'!$F38:$EE38)+SUMIF('SPACELOG 8 BP'!$F$2:$EE$2,CP$4,'SPACELOG 8 BP'!$F38:$EE38)+SUMIF('SPACELOG 9 BP'!$F$2:$EE$2,CP$4,'SPACELOG 9 BP'!$F38:$EE38)+SUMIF('SPACELOG 10 BP'!$F$2:$EE$2,CP$4,'SPACELOG 10 BP'!$F38:$EE38)+SUMIF('SPACELOG 11 BP'!$F$2:$EE$2,CP$4,'SPACELOG 11 BP'!$F38:$EE38)+SUMIF('SPACELOG 12 BP'!$F$2:$EE$2,CP$4,'SPACELOG 12 BP'!$F38:$EE38)</f>
        <v>300</v>
      </c>
      <c r="CQ38" s="13">
        <f>SUMIF('reporting montigny'!$F$2:$EE$2,CQ$4,'reporting montigny'!$F38:$EE38)+SUMIF('reporting boissy'!$F$2:$EE$2,CQ$4,'reporting boissy'!$F38:$EE38)+SUMIF('reporting moussy'!$F$2:$EE$2,CQ$4,'reporting moussy'!$F38:$EE38)+SUMIF('reporting trappes'!$F$2:$EE$2,CQ$4,'reporting trappes'!$F38:$EE38)+SUMIF('SPACELOG 5 BP'!$F$2:$EE$2,CQ$4,'SPACELOG 5 BP'!$F38:$EE38)+SUMIF('SPACELOG 6 BP'!$F$2:$EE$2,CQ$4,'SPACELOG 6 BP'!$F38:$EE38)+SUMIF('SPACELOG 7 BP'!$F$2:$EE$2,CQ$4,'SPACELOG 7 BP'!$F38:$EE38)+SUMIF('SPACELOG 8 BP'!$F$2:$EE$2,CQ$4,'SPACELOG 8 BP'!$F38:$EE38)+SUMIF('SPACELOG 9 BP'!$F$2:$EE$2,CQ$4,'SPACELOG 9 BP'!$F38:$EE38)+SUMIF('SPACELOG 10 BP'!$F$2:$EE$2,CQ$4,'SPACELOG 10 BP'!$F38:$EE38)+SUMIF('SPACELOG 11 BP'!$F$2:$EE$2,CQ$4,'SPACELOG 11 BP'!$F38:$EE38)+SUMIF('SPACELOG 12 BP'!$F$2:$EE$2,CQ$4,'SPACELOG 12 BP'!$F38:$EE38)</f>
        <v>300</v>
      </c>
      <c r="CR38" s="14">
        <f>SUM(CF38:CQ38)</f>
        <v>14941</v>
      </c>
      <c r="CS38" s="13">
        <f>SUMIF('reporting montigny'!$F$2:$EE$2,CS$4,'reporting montigny'!$F38:$EE38)+SUMIF('reporting boissy'!$F$2:$EE$2,CS$4,'reporting boissy'!$F38:$EE38)+SUMIF('reporting moussy'!$F$2:$EE$2,CS$4,'reporting moussy'!$F38:$EE38)+SUMIF('reporting trappes'!$F$2:$EE$2,CS$4,'reporting trappes'!$F38:$EE38)+SUMIF('SPACELOG 5 BP'!$F$2:$EE$2,CS$4,'SPACELOG 5 BP'!$F38:$EE38)+SUMIF('SPACELOG 6 BP'!$F$2:$EE$2,CS$4,'SPACELOG 6 BP'!$F38:$EE38)+SUMIF('SPACELOG 7 BP'!$F$2:$EE$2,CS$4,'SPACELOG 7 BP'!$F38:$EE38)+SUMIF('SPACELOG 8 BP'!$F$2:$EE$2,CS$4,'SPACELOG 8 BP'!$F38:$EE38)+SUMIF('SPACELOG 9 BP'!$F$2:$EE$2,CS$4,'SPACELOG 9 BP'!$F38:$EE38)+SUMIF('SPACELOG 10 BP'!$F$2:$EE$2,CS$4,'SPACELOG 10 BP'!$F38:$EE38)+SUMIF('SPACELOG 11 BP'!$F$2:$EE$2,CS$4,'SPACELOG 11 BP'!$F38:$EE38)+SUMIF('SPACELOG 12 BP'!$F$2:$EE$2,CS$4,'SPACELOG 12 BP'!$F38:$EE38)</f>
        <v>300</v>
      </c>
      <c r="CT38" s="13">
        <f>SUMIF('reporting montigny'!$F$2:$EE$2,CT$4,'reporting montigny'!$F38:$EE38)+SUMIF('reporting boissy'!$F$2:$EE$2,CT$4,'reporting boissy'!$F38:$EE38)+SUMIF('reporting moussy'!$F$2:$EE$2,CT$4,'reporting moussy'!$F38:$EE38)+SUMIF('reporting trappes'!$F$2:$EE$2,CT$4,'reporting trappes'!$F38:$EE38)+SUMIF('SPACELOG 5 BP'!$F$2:$EE$2,CT$4,'SPACELOG 5 BP'!$F38:$EE38)+SUMIF('SPACELOG 6 BP'!$F$2:$EE$2,CT$4,'SPACELOG 6 BP'!$F38:$EE38)+SUMIF('SPACELOG 7 BP'!$F$2:$EE$2,CT$4,'SPACELOG 7 BP'!$F38:$EE38)+SUMIF('SPACELOG 8 BP'!$F$2:$EE$2,CT$4,'SPACELOG 8 BP'!$F38:$EE38)+SUMIF('SPACELOG 9 BP'!$F$2:$EE$2,CT$4,'SPACELOG 9 BP'!$F38:$EE38)+SUMIF('SPACELOG 10 BP'!$F$2:$EE$2,CT$4,'SPACELOG 10 BP'!$F38:$EE38)+SUMIF('SPACELOG 11 BP'!$F$2:$EE$2,CT$4,'SPACELOG 11 BP'!$F38:$EE38)+SUMIF('SPACELOG 12 BP'!$F$2:$EE$2,CT$4,'SPACELOG 12 BP'!$F38:$EE38)</f>
        <v>300</v>
      </c>
      <c r="CU38" s="13">
        <f>SUMIF('reporting montigny'!$F$2:$EE$2,CU$4,'reporting montigny'!$F38:$EE38)+SUMIF('reporting boissy'!$F$2:$EE$2,CU$4,'reporting boissy'!$F38:$EE38)+SUMIF('reporting moussy'!$F$2:$EE$2,CU$4,'reporting moussy'!$F38:$EE38)+SUMIF('reporting trappes'!$F$2:$EE$2,CU$4,'reporting trappes'!$F38:$EE38)+SUMIF('SPACELOG 5 BP'!$F$2:$EE$2,CU$4,'SPACELOG 5 BP'!$F38:$EE38)+SUMIF('SPACELOG 6 BP'!$F$2:$EE$2,CU$4,'SPACELOG 6 BP'!$F38:$EE38)+SUMIF('SPACELOG 7 BP'!$F$2:$EE$2,CU$4,'SPACELOG 7 BP'!$F38:$EE38)+SUMIF('SPACELOG 8 BP'!$F$2:$EE$2,CU$4,'SPACELOG 8 BP'!$F38:$EE38)+SUMIF('SPACELOG 9 BP'!$F$2:$EE$2,CU$4,'SPACELOG 9 BP'!$F38:$EE38)+SUMIF('SPACELOG 10 BP'!$F$2:$EE$2,CU$4,'SPACELOG 10 BP'!$F38:$EE38)+SUMIF('SPACELOG 11 BP'!$F$2:$EE$2,CU$4,'SPACELOG 11 BP'!$F38:$EE38)+SUMIF('SPACELOG 12 BP'!$F$2:$EE$2,CU$4,'SPACELOG 12 BP'!$F38:$EE38)</f>
        <v>11641</v>
      </c>
      <c r="CV38" s="13">
        <f>SUMIF('reporting montigny'!$F$2:$EE$2,CV$4,'reporting montigny'!$F38:$EE38)+SUMIF('reporting boissy'!$F$2:$EE$2,CV$4,'reporting boissy'!$F38:$EE38)+SUMIF('reporting moussy'!$F$2:$EE$2,CV$4,'reporting moussy'!$F38:$EE38)+SUMIF('reporting trappes'!$F$2:$EE$2,CV$4,'reporting trappes'!$F38:$EE38)+SUMIF('SPACELOG 5 BP'!$F$2:$EE$2,CV$4,'SPACELOG 5 BP'!$F38:$EE38)+SUMIF('SPACELOG 6 BP'!$F$2:$EE$2,CV$4,'SPACELOG 6 BP'!$F38:$EE38)+SUMIF('SPACELOG 7 BP'!$F$2:$EE$2,CV$4,'SPACELOG 7 BP'!$F38:$EE38)+SUMIF('SPACELOG 8 BP'!$F$2:$EE$2,CV$4,'SPACELOG 8 BP'!$F38:$EE38)+SUMIF('SPACELOG 9 BP'!$F$2:$EE$2,CV$4,'SPACELOG 9 BP'!$F38:$EE38)+SUMIF('SPACELOG 10 BP'!$F$2:$EE$2,CV$4,'SPACELOG 10 BP'!$F38:$EE38)+SUMIF('SPACELOG 11 BP'!$F$2:$EE$2,CV$4,'SPACELOG 11 BP'!$F38:$EE38)+SUMIF('SPACELOG 12 BP'!$F$2:$EE$2,CV$4,'SPACELOG 12 BP'!$F38:$EE38)</f>
        <v>300</v>
      </c>
      <c r="CW38" s="13">
        <f>SUMIF('reporting montigny'!$F$2:$EE$2,CW$4,'reporting montigny'!$F38:$EE38)+SUMIF('reporting boissy'!$F$2:$EE$2,CW$4,'reporting boissy'!$F38:$EE38)+SUMIF('reporting moussy'!$F$2:$EE$2,CW$4,'reporting moussy'!$F38:$EE38)+SUMIF('reporting trappes'!$F$2:$EE$2,CW$4,'reporting trappes'!$F38:$EE38)+SUMIF('SPACELOG 5 BP'!$F$2:$EE$2,CW$4,'SPACELOG 5 BP'!$F38:$EE38)+SUMIF('SPACELOG 6 BP'!$F$2:$EE$2,CW$4,'SPACELOG 6 BP'!$F38:$EE38)+SUMIF('SPACELOG 7 BP'!$F$2:$EE$2,CW$4,'SPACELOG 7 BP'!$F38:$EE38)+SUMIF('SPACELOG 8 BP'!$F$2:$EE$2,CW$4,'SPACELOG 8 BP'!$F38:$EE38)+SUMIF('SPACELOG 9 BP'!$F$2:$EE$2,CW$4,'SPACELOG 9 BP'!$F38:$EE38)+SUMIF('SPACELOG 10 BP'!$F$2:$EE$2,CW$4,'SPACELOG 10 BP'!$F38:$EE38)+SUMIF('SPACELOG 11 BP'!$F$2:$EE$2,CW$4,'SPACELOG 11 BP'!$F38:$EE38)+SUMIF('SPACELOG 12 BP'!$F$2:$EE$2,CW$4,'SPACELOG 12 BP'!$F38:$EE38)</f>
        <v>300</v>
      </c>
      <c r="CX38" s="13">
        <f>SUMIF('reporting montigny'!$F$2:$EE$2,CX$4,'reporting montigny'!$F38:$EE38)+SUMIF('reporting boissy'!$F$2:$EE$2,CX$4,'reporting boissy'!$F38:$EE38)+SUMIF('reporting moussy'!$F$2:$EE$2,CX$4,'reporting moussy'!$F38:$EE38)+SUMIF('reporting trappes'!$F$2:$EE$2,CX$4,'reporting trappes'!$F38:$EE38)+SUMIF('SPACELOG 5 BP'!$F$2:$EE$2,CX$4,'SPACELOG 5 BP'!$F38:$EE38)+SUMIF('SPACELOG 6 BP'!$F$2:$EE$2,CX$4,'SPACELOG 6 BP'!$F38:$EE38)+SUMIF('SPACELOG 7 BP'!$F$2:$EE$2,CX$4,'SPACELOG 7 BP'!$F38:$EE38)+SUMIF('SPACELOG 8 BP'!$F$2:$EE$2,CX$4,'SPACELOG 8 BP'!$F38:$EE38)+SUMIF('SPACELOG 9 BP'!$F$2:$EE$2,CX$4,'SPACELOG 9 BP'!$F38:$EE38)+SUMIF('SPACELOG 10 BP'!$F$2:$EE$2,CX$4,'SPACELOG 10 BP'!$F38:$EE38)+SUMIF('SPACELOG 11 BP'!$F$2:$EE$2,CX$4,'SPACELOG 11 BP'!$F38:$EE38)+SUMIF('SPACELOG 12 BP'!$F$2:$EE$2,CX$4,'SPACELOG 12 BP'!$F38:$EE38)</f>
        <v>300</v>
      </c>
      <c r="CY38" s="13">
        <f>SUMIF('reporting montigny'!$F$2:$EE$2,CY$4,'reporting montigny'!$F38:$EE38)+SUMIF('reporting boissy'!$F$2:$EE$2,CY$4,'reporting boissy'!$F38:$EE38)+SUMIF('reporting moussy'!$F$2:$EE$2,CY$4,'reporting moussy'!$F38:$EE38)+SUMIF('reporting trappes'!$F$2:$EE$2,CY$4,'reporting trappes'!$F38:$EE38)+SUMIF('SPACELOG 5 BP'!$F$2:$EE$2,CY$4,'SPACELOG 5 BP'!$F38:$EE38)+SUMIF('SPACELOG 6 BP'!$F$2:$EE$2,CY$4,'SPACELOG 6 BP'!$F38:$EE38)+SUMIF('SPACELOG 7 BP'!$F$2:$EE$2,CY$4,'SPACELOG 7 BP'!$F38:$EE38)+SUMIF('SPACELOG 8 BP'!$F$2:$EE$2,CY$4,'SPACELOG 8 BP'!$F38:$EE38)+SUMIF('SPACELOG 9 BP'!$F$2:$EE$2,CY$4,'SPACELOG 9 BP'!$F38:$EE38)+SUMIF('SPACELOG 10 BP'!$F$2:$EE$2,CY$4,'SPACELOG 10 BP'!$F38:$EE38)+SUMIF('SPACELOG 11 BP'!$F$2:$EE$2,CY$4,'SPACELOG 11 BP'!$F38:$EE38)+SUMIF('SPACELOG 12 BP'!$F$2:$EE$2,CY$4,'SPACELOG 12 BP'!$F38:$EE38)</f>
        <v>300</v>
      </c>
      <c r="CZ38" s="13">
        <f>SUMIF('reporting montigny'!$F$2:$EE$2,CZ$4,'reporting montigny'!$F38:$EE38)+SUMIF('reporting boissy'!$F$2:$EE$2,CZ$4,'reporting boissy'!$F38:$EE38)+SUMIF('reporting moussy'!$F$2:$EE$2,CZ$4,'reporting moussy'!$F38:$EE38)+SUMIF('reporting trappes'!$F$2:$EE$2,CZ$4,'reporting trappes'!$F38:$EE38)+SUMIF('SPACELOG 5 BP'!$F$2:$EE$2,CZ$4,'SPACELOG 5 BP'!$F38:$EE38)+SUMIF('SPACELOG 6 BP'!$F$2:$EE$2,CZ$4,'SPACELOG 6 BP'!$F38:$EE38)+SUMIF('SPACELOG 7 BP'!$F$2:$EE$2,CZ$4,'SPACELOG 7 BP'!$F38:$EE38)+SUMIF('SPACELOG 8 BP'!$F$2:$EE$2,CZ$4,'SPACELOG 8 BP'!$F38:$EE38)+SUMIF('SPACELOG 9 BP'!$F$2:$EE$2,CZ$4,'SPACELOG 9 BP'!$F38:$EE38)+SUMIF('SPACELOG 10 BP'!$F$2:$EE$2,CZ$4,'SPACELOG 10 BP'!$F38:$EE38)+SUMIF('SPACELOG 11 BP'!$F$2:$EE$2,CZ$4,'SPACELOG 11 BP'!$F38:$EE38)+SUMIF('SPACELOG 12 BP'!$F$2:$EE$2,CZ$4,'SPACELOG 12 BP'!$F38:$EE38)</f>
        <v>300</v>
      </c>
      <c r="DA38" s="13">
        <f>SUMIF('reporting montigny'!$F$2:$EE$2,DA$4,'reporting montigny'!$F38:$EE38)+SUMIF('reporting boissy'!$F$2:$EE$2,DA$4,'reporting boissy'!$F38:$EE38)+SUMIF('reporting moussy'!$F$2:$EE$2,DA$4,'reporting moussy'!$F38:$EE38)+SUMIF('reporting trappes'!$F$2:$EE$2,DA$4,'reporting trappes'!$F38:$EE38)+SUMIF('SPACELOG 5 BP'!$F$2:$EE$2,DA$4,'SPACELOG 5 BP'!$F38:$EE38)+SUMIF('SPACELOG 6 BP'!$F$2:$EE$2,DA$4,'SPACELOG 6 BP'!$F38:$EE38)+SUMIF('SPACELOG 7 BP'!$F$2:$EE$2,DA$4,'SPACELOG 7 BP'!$F38:$EE38)+SUMIF('SPACELOG 8 BP'!$F$2:$EE$2,DA$4,'SPACELOG 8 BP'!$F38:$EE38)+SUMIF('SPACELOG 9 BP'!$F$2:$EE$2,DA$4,'SPACELOG 9 BP'!$F38:$EE38)+SUMIF('SPACELOG 10 BP'!$F$2:$EE$2,DA$4,'SPACELOG 10 BP'!$F38:$EE38)+SUMIF('SPACELOG 11 BP'!$F$2:$EE$2,DA$4,'SPACELOG 11 BP'!$F38:$EE38)+SUMIF('SPACELOG 12 BP'!$F$2:$EE$2,DA$4,'SPACELOG 12 BP'!$F38:$EE38)</f>
        <v>300</v>
      </c>
      <c r="DB38" s="13">
        <f>SUMIF('reporting montigny'!$F$2:$EE$2,DB$4,'reporting montigny'!$F38:$EE38)+SUMIF('reporting boissy'!$F$2:$EE$2,DB$4,'reporting boissy'!$F38:$EE38)+SUMIF('reporting moussy'!$F$2:$EE$2,DB$4,'reporting moussy'!$F38:$EE38)+SUMIF('reporting trappes'!$F$2:$EE$2,DB$4,'reporting trappes'!$F38:$EE38)+SUMIF('SPACELOG 5 BP'!$F$2:$EE$2,DB$4,'SPACELOG 5 BP'!$F38:$EE38)+SUMIF('SPACELOG 6 BP'!$F$2:$EE$2,DB$4,'SPACELOG 6 BP'!$F38:$EE38)+SUMIF('SPACELOG 7 BP'!$F$2:$EE$2,DB$4,'SPACELOG 7 BP'!$F38:$EE38)+SUMIF('SPACELOG 8 BP'!$F$2:$EE$2,DB$4,'SPACELOG 8 BP'!$F38:$EE38)+SUMIF('SPACELOG 9 BP'!$F$2:$EE$2,DB$4,'SPACELOG 9 BP'!$F38:$EE38)+SUMIF('SPACELOG 10 BP'!$F$2:$EE$2,DB$4,'SPACELOG 10 BP'!$F38:$EE38)+SUMIF('SPACELOG 11 BP'!$F$2:$EE$2,DB$4,'SPACELOG 11 BP'!$F38:$EE38)+SUMIF('SPACELOG 12 BP'!$F$2:$EE$2,DB$4,'SPACELOG 12 BP'!$F38:$EE38)</f>
        <v>300</v>
      </c>
      <c r="DC38" s="13">
        <f>SUMIF('reporting montigny'!$F$2:$EE$2,DC$4,'reporting montigny'!$F38:$EE38)+SUMIF('reporting boissy'!$F$2:$EE$2,DC$4,'reporting boissy'!$F38:$EE38)+SUMIF('reporting moussy'!$F$2:$EE$2,DC$4,'reporting moussy'!$F38:$EE38)+SUMIF('reporting trappes'!$F$2:$EE$2,DC$4,'reporting trappes'!$F38:$EE38)+SUMIF('SPACELOG 5 BP'!$F$2:$EE$2,DC$4,'SPACELOG 5 BP'!$F38:$EE38)+SUMIF('SPACELOG 6 BP'!$F$2:$EE$2,DC$4,'SPACELOG 6 BP'!$F38:$EE38)+SUMIF('SPACELOG 7 BP'!$F$2:$EE$2,DC$4,'SPACELOG 7 BP'!$F38:$EE38)+SUMIF('SPACELOG 8 BP'!$F$2:$EE$2,DC$4,'SPACELOG 8 BP'!$F38:$EE38)+SUMIF('SPACELOG 9 BP'!$F$2:$EE$2,DC$4,'SPACELOG 9 BP'!$F38:$EE38)+SUMIF('SPACELOG 10 BP'!$F$2:$EE$2,DC$4,'SPACELOG 10 BP'!$F38:$EE38)+SUMIF('SPACELOG 11 BP'!$F$2:$EE$2,DC$4,'SPACELOG 11 BP'!$F38:$EE38)+SUMIF('SPACELOG 12 BP'!$F$2:$EE$2,DC$4,'SPACELOG 12 BP'!$F38:$EE38)</f>
        <v>300</v>
      </c>
      <c r="DD38" s="13">
        <f>SUMIF('reporting montigny'!$F$2:$EE$2,DD$4,'reporting montigny'!$F38:$EE38)+SUMIF('reporting boissy'!$F$2:$EE$2,DD$4,'reporting boissy'!$F38:$EE38)+SUMIF('reporting moussy'!$F$2:$EE$2,DD$4,'reporting moussy'!$F38:$EE38)+SUMIF('reporting trappes'!$F$2:$EE$2,DD$4,'reporting trappes'!$F38:$EE38)+SUMIF('SPACELOG 5 BP'!$F$2:$EE$2,DD$4,'SPACELOG 5 BP'!$F38:$EE38)+SUMIF('SPACELOG 6 BP'!$F$2:$EE$2,DD$4,'SPACELOG 6 BP'!$F38:$EE38)+SUMIF('SPACELOG 7 BP'!$F$2:$EE$2,DD$4,'SPACELOG 7 BP'!$F38:$EE38)+SUMIF('SPACELOG 8 BP'!$F$2:$EE$2,DD$4,'SPACELOG 8 BP'!$F38:$EE38)+SUMIF('SPACELOG 9 BP'!$F$2:$EE$2,DD$4,'SPACELOG 9 BP'!$F38:$EE38)+SUMIF('SPACELOG 10 BP'!$F$2:$EE$2,DD$4,'SPACELOG 10 BP'!$F38:$EE38)+SUMIF('SPACELOG 11 BP'!$F$2:$EE$2,DD$4,'SPACELOG 11 BP'!$F38:$EE38)+SUMIF('SPACELOG 12 BP'!$F$2:$EE$2,DD$4,'SPACELOG 12 BP'!$F38:$EE38)</f>
        <v>300</v>
      </c>
      <c r="DE38" s="14">
        <f>SUM(CS38:DD38)</f>
        <v>14941</v>
      </c>
      <c r="DF38" s="13">
        <f>SUMIF('reporting montigny'!$F$2:$EE$2,DF$4,'reporting montigny'!$F38:$EE38)+SUMIF('reporting boissy'!$F$2:$EE$2,DF$4,'reporting boissy'!$F38:$EE38)+SUMIF('reporting moussy'!$F$2:$EE$2,DF$4,'reporting moussy'!$F38:$EE38)+SUMIF('reporting trappes'!$F$2:$EE$2,DF$4,'reporting trappes'!$F38:$EE38)+SUMIF('SPACELOG 5 BP'!$F$2:$EE$2,DF$4,'SPACELOG 5 BP'!$F38:$EE38)+SUMIF('SPACELOG 6 BP'!$F$2:$EE$2,DF$4,'SPACELOG 6 BP'!$F38:$EE38)+SUMIF('SPACELOG 7 BP'!$F$2:$EE$2,DF$4,'SPACELOG 7 BP'!$F38:$EE38)+SUMIF('SPACELOG 8 BP'!$F$2:$EE$2,DF$4,'SPACELOG 8 BP'!$F38:$EE38)+SUMIF('SPACELOG 9 BP'!$F$2:$EE$2,DF$4,'SPACELOG 9 BP'!$F38:$EE38)+SUMIF('SPACELOG 10 BP'!$F$2:$EE$2,DF$4,'SPACELOG 10 BP'!$F38:$EE38)+SUMIF('SPACELOG 11 BP'!$F$2:$EE$2,DF$4,'SPACELOG 11 BP'!$F38:$EE38)+SUMIF('SPACELOG 12 BP'!$F$2:$EE$2,DF$4,'SPACELOG 12 BP'!$F38:$EE38)</f>
        <v>300</v>
      </c>
      <c r="DG38" s="13">
        <f>SUMIF('reporting montigny'!$F$2:$EE$2,DG$4,'reporting montigny'!$F38:$EE38)+SUMIF('reporting boissy'!$F$2:$EE$2,DG$4,'reporting boissy'!$F38:$EE38)+SUMIF('reporting moussy'!$F$2:$EE$2,DG$4,'reporting moussy'!$F38:$EE38)+SUMIF('reporting trappes'!$F$2:$EE$2,DG$4,'reporting trappes'!$F38:$EE38)+SUMIF('SPACELOG 5 BP'!$F$2:$EE$2,DG$4,'SPACELOG 5 BP'!$F38:$EE38)+SUMIF('SPACELOG 6 BP'!$F$2:$EE$2,DG$4,'SPACELOG 6 BP'!$F38:$EE38)+SUMIF('SPACELOG 7 BP'!$F$2:$EE$2,DG$4,'SPACELOG 7 BP'!$F38:$EE38)+SUMIF('SPACELOG 8 BP'!$F$2:$EE$2,DG$4,'SPACELOG 8 BP'!$F38:$EE38)+SUMIF('SPACELOG 9 BP'!$F$2:$EE$2,DG$4,'SPACELOG 9 BP'!$F38:$EE38)+SUMIF('SPACELOG 10 BP'!$F$2:$EE$2,DG$4,'SPACELOG 10 BP'!$F38:$EE38)+SUMIF('SPACELOG 11 BP'!$F$2:$EE$2,DG$4,'SPACELOG 11 BP'!$F38:$EE38)+SUMIF('SPACELOG 12 BP'!$F$2:$EE$2,DG$4,'SPACELOG 12 BP'!$F38:$EE38)</f>
        <v>300</v>
      </c>
      <c r="DH38" s="13">
        <f>SUMIF('reporting montigny'!$F$2:$EE$2,DH$4,'reporting montigny'!$F38:$EE38)+SUMIF('reporting boissy'!$F$2:$EE$2,DH$4,'reporting boissy'!$F38:$EE38)+SUMIF('reporting moussy'!$F$2:$EE$2,DH$4,'reporting moussy'!$F38:$EE38)+SUMIF('reporting trappes'!$F$2:$EE$2,DH$4,'reporting trappes'!$F38:$EE38)+SUMIF('SPACELOG 5 BP'!$F$2:$EE$2,DH$4,'SPACELOG 5 BP'!$F38:$EE38)+SUMIF('SPACELOG 6 BP'!$F$2:$EE$2,DH$4,'SPACELOG 6 BP'!$F38:$EE38)+SUMIF('SPACELOG 7 BP'!$F$2:$EE$2,DH$4,'SPACELOG 7 BP'!$F38:$EE38)+SUMIF('SPACELOG 8 BP'!$F$2:$EE$2,DH$4,'SPACELOG 8 BP'!$F38:$EE38)+SUMIF('SPACELOG 9 BP'!$F$2:$EE$2,DH$4,'SPACELOG 9 BP'!$F38:$EE38)+SUMIF('SPACELOG 10 BP'!$F$2:$EE$2,DH$4,'SPACELOG 10 BP'!$F38:$EE38)+SUMIF('SPACELOG 11 BP'!$F$2:$EE$2,DH$4,'SPACELOG 11 BP'!$F38:$EE38)+SUMIF('SPACELOG 12 BP'!$F$2:$EE$2,DH$4,'SPACELOG 12 BP'!$F38:$EE38)</f>
        <v>11641</v>
      </c>
      <c r="DI38" s="13">
        <f>SUMIF('reporting montigny'!$F$2:$EE$2,DI$4,'reporting montigny'!$F38:$EE38)+SUMIF('reporting boissy'!$F$2:$EE$2,DI$4,'reporting boissy'!$F38:$EE38)+SUMIF('reporting moussy'!$F$2:$EE$2,DI$4,'reporting moussy'!$F38:$EE38)+SUMIF('reporting trappes'!$F$2:$EE$2,DI$4,'reporting trappes'!$F38:$EE38)+SUMIF('SPACELOG 5 BP'!$F$2:$EE$2,DI$4,'SPACELOG 5 BP'!$F38:$EE38)+SUMIF('SPACELOG 6 BP'!$F$2:$EE$2,DI$4,'SPACELOG 6 BP'!$F38:$EE38)+SUMIF('SPACELOG 7 BP'!$F$2:$EE$2,DI$4,'SPACELOG 7 BP'!$F38:$EE38)+SUMIF('SPACELOG 8 BP'!$F$2:$EE$2,DI$4,'SPACELOG 8 BP'!$F38:$EE38)+SUMIF('SPACELOG 9 BP'!$F$2:$EE$2,DI$4,'SPACELOG 9 BP'!$F38:$EE38)+SUMIF('SPACELOG 10 BP'!$F$2:$EE$2,DI$4,'SPACELOG 10 BP'!$F38:$EE38)+SUMIF('SPACELOG 11 BP'!$F$2:$EE$2,DI$4,'SPACELOG 11 BP'!$F38:$EE38)+SUMIF('SPACELOG 12 BP'!$F$2:$EE$2,DI$4,'SPACELOG 12 BP'!$F38:$EE38)</f>
        <v>300</v>
      </c>
      <c r="DJ38" s="13">
        <f>SUMIF('reporting montigny'!$F$2:$EE$2,DJ$4,'reporting montigny'!$F38:$EE38)+SUMIF('reporting boissy'!$F$2:$EE$2,DJ$4,'reporting boissy'!$F38:$EE38)+SUMIF('reporting moussy'!$F$2:$EE$2,DJ$4,'reporting moussy'!$F38:$EE38)+SUMIF('reporting trappes'!$F$2:$EE$2,DJ$4,'reporting trappes'!$F38:$EE38)+SUMIF('SPACELOG 5 BP'!$F$2:$EE$2,DJ$4,'SPACELOG 5 BP'!$F38:$EE38)+SUMIF('SPACELOG 6 BP'!$F$2:$EE$2,DJ$4,'SPACELOG 6 BP'!$F38:$EE38)+SUMIF('SPACELOG 7 BP'!$F$2:$EE$2,DJ$4,'SPACELOG 7 BP'!$F38:$EE38)+SUMIF('SPACELOG 8 BP'!$F$2:$EE$2,DJ$4,'SPACELOG 8 BP'!$F38:$EE38)+SUMIF('SPACELOG 9 BP'!$F$2:$EE$2,DJ$4,'SPACELOG 9 BP'!$F38:$EE38)+SUMIF('SPACELOG 10 BP'!$F$2:$EE$2,DJ$4,'SPACELOG 10 BP'!$F38:$EE38)+SUMIF('SPACELOG 11 BP'!$F$2:$EE$2,DJ$4,'SPACELOG 11 BP'!$F38:$EE38)+SUMIF('SPACELOG 12 BP'!$F$2:$EE$2,DJ$4,'SPACELOG 12 BP'!$F38:$EE38)</f>
        <v>300</v>
      </c>
      <c r="DK38" s="13">
        <f>SUMIF('reporting montigny'!$F$2:$EE$2,DK$4,'reporting montigny'!$F38:$EE38)+SUMIF('reporting boissy'!$F$2:$EE$2,DK$4,'reporting boissy'!$F38:$EE38)+SUMIF('reporting moussy'!$F$2:$EE$2,DK$4,'reporting moussy'!$F38:$EE38)+SUMIF('reporting trappes'!$F$2:$EE$2,DK$4,'reporting trappes'!$F38:$EE38)+SUMIF('SPACELOG 5 BP'!$F$2:$EE$2,DK$4,'SPACELOG 5 BP'!$F38:$EE38)+SUMIF('SPACELOG 6 BP'!$F$2:$EE$2,DK$4,'SPACELOG 6 BP'!$F38:$EE38)+SUMIF('SPACELOG 7 BP'!$F$2:$EE$2,DK$4,'SPACELOG 7 BP'!$F38:$EE38)+SUMIF('SPACELOG 8 BP'!$F$2:$EE$2,DK$4,'SPACELOG 8 BP'!$F38:$EE38)+SUMIF('SPACELOG 9 BP'!$F$2:$EE$2,DK$4,'SPACELOG 9 BP'!$F38:$EE38)+SUMIF('SPACELOG 10 BP'!$F$2:$EE$2,DK$4,'SPACELOG 10 BP'!$F38:$EE38)+SUMIF('SPACELOG 11 BP'!$F$2:$EE$2,DK$4,'SPACELOG 11 BP'!$F38:$EE38)+SUMIF('SPACELOG 12 BP'!$F$2:$EE$2,DK$4,'SPACELOG 12 BP'!$F38:$EE38)</f>
        <v>300</v>
      </c>
      <c r="DL38" s="13">
        <f>SUMIF('reporting montigny'!$F$2:$EE$2,DL$4,'reporting montigny'!$F38:$EE38)+SUMIF('reporting boissy'!$F$2:$EE$2,DL$4,'reporting boissy'!$F38:$EE38)+SUMIF('reporting moussy'!$F$2:$EE$2,DL$4,'reporting moussy'!$F38:$EE38)+SUMIF('reporting trappes'!$F$2:$EE$2,DL$4,'reporting trappes'!$F38:$EE38)+SUMIF('SPACELOG 5 BP'!$F$2:$EE$2,DL$4,'SPACELOG 5 BP'!$F38:$EE38)+SUMIF('SPACELOG 6 BP'!$F$2:$EE$2,DL$4,'SPACELOG 6 BP'!$F38:$EE38)+SUMIF('SPACELOG 7 BP'!$F$2:$EE$2,DL$4,'SPACELOG 7 BP'!$F38:$EE38)+SUMIF('SPACELOG 8 BP'!$F$2:$EE$2,DL$4,'SPACELOG 8 BP'!$F38:$EE38)+SUMIF('SPACELOG 9 BP'!$F$2:$EE$2,DL$4,'SPACELOG 9 BP'!$F38:$EE38)+SUMIF('SPACELOG 10 BP'!$F$2:$EE$2,DL$4,'SPACELOG 10 BP'!$F38:$EE38)+SUMIF('SPACELOG 11 BP'!$F$2:$EE$2,DL$4,'SPACELOG 11 BP'!$F38:$EE38)+SUMIF('SPACELOG 12 BP'!$F$2:$EE$2,DL$4,'SPACELOG 12 BP'!$F38:$EE38)</f>
        <v>300</v>
      </c>
      <c r="DM38" s="13">
        <f>SUMIF('reporting montigny'!$F$2:$EE$2,DM$4,'reporting montigny'!$F38:$EE38)+SUMIF('reporting boissy'!$F$2:$EE$2,DM$4,'reporting boissy'!$F38:$EE38)+SUMIF('reporting moussy'!$F$2:$EE$2,DM$4,'reporting moussy'!$F38:$EE38)+SUMIF('reporting trappes'!$F$2:$EE$2,DM$4,'reporting trappes'!$F38:$EE38)+SUMIF('SPACELOG 5 BP'!$F$2:$EE$2,DM$4,'SPACELOG 5 BP'!$F38:$EE38)+SUMIF('SPACELOG 6 BP'!$F$2:$EE$2,DM$4,'SPACELOG 6 BP'!$F38:$EE38)+SUMIF('SPACELOG 7 BP'!$F$2:$EE$2,DM$4,'SPACELOG 7 BP'!$F38:$EE38)+SUMIF('SPACELOG 8 BP'!$F$2:$EE$2,DM$4,'SPACELOG 8 BP'!$F38:$EE38)+SUMIF('SPACELOG 9 BP'!$F$2:$EE$2,DM$4,'SPACELOG 9 BP'!$F38:$EE38)+SUMIF('SPACELOG 10 BP'!$F$2:$EE$2,DM$4,'SPACELOG 10 BP'!$F38:$EE38)+SUMIF('SPACELOG 11 BP'!$F$2:$EE$2,DM$4,'SPACELOG 11 BP'!$F38:$EE38)+SUMIF('SPACELOG 12 BP'!$F$2:$EE$2,DM$4,'SPACELOG 12 BP'!$F38:$EE38)</f>
        <v>300</v>
      </c>
      <c r="DN38" s="13">
        <f>SUMIF('reporting montigny'!$F$2:$EE$2,DN$4,'reporting montigny'!$F38:$EE38)+SUMIF('reporting boissy'!$F$2:$EE$2,DN$4,'reporting boissy'!$F38:$EE38)+SUMIF('reporting moussy'!$F$2:$EE$2,DN$4,'reporting moussy'!$F38:$EE38)+SUMIF('reporting trappes'!$F$2:$EE$2,DN$4,'reporting trappes'!$F38:$EE38)+SUMIF('SPACELOG 5 BP'!$F$2:$EE$2,DN$4,'SPACELOG 5 BP'!$F38:$EE38)+SUMIF('SPACELOG 6 BP'!$F$2:$EE$2,DN$4,'SPACELOG 6 BP'!$F38:$EE38)+SUMIF('SPACELOG 7 BP'!$F$2:$EE$2,DN$4,'SPACELOG 7 BP'!$F38:$EE38)+SUMIF('SPACELOG 8 BP'!$F$2:$EE$2,DN$4,'SPACELOG 8 BP'!$F38:$EE38)+SUMIF('SPACELOG 9 BP'!$F$2:$EE$2,DN$4,'SPACELOG 9 BP'!$F38:$EE38)+SUMIF('SPACELOG 10 BP'!$F$2:$EE$2,DN$4,'SPACELOG 10 BP'!$F38:$EE38)+SUMIF('SPACELOG 11 BP'!$F$2:$EE$2,DN$4,'SPACELOG 11 BP'!$F38:$EE38)+SUMIF('SPACELOG 12 BP'!$F$2:$EE$2,DN$4,'SPACELOG 12 BP'!$F38:$EE38)</f>
        <v>300</v>
      </c>
      <c r="DO38" s="13">
        <f>SUMIF('reporting montigny'!$F$2:$EE$2,DO$4,'reporting montigny'!$F38:$EE38)+SUMIF('reporting boissy'!$F$2:$EE$2,DO$4,'reporting boissy'!$F38:$EE38)+SUMIF('reporting moussy'!$F$2:$EE$2,DO$4,'reporting moussy'!$F38:$EE38)+SUMIF('reporting trappes'!$F$2:$EE$2,DO$4,'reporting trappes'!$F38:$EE38)+SUMIF('SPACELOG 5 BP'!$F$2:$EE$2,DO$4,'SPACELOG 5 BP'!$F38:$EE38)+SUMIF('SPACELOG 6 BP'!$F$2:$EE$2,DO$4,'SPACELOG 6 BP'!$F38:$EE38)+SUMIF('SPACELOG 7 BP'!$F$2:$EE$2,DO$4,'SPACELOG 7 BP'!$F38:$EE38)+SUMIF('SPACELOG 8 BP'!$F$2:$EE$2,DO$4,'SPACELOG 8 BP'!$F38:$EE38)+SUMIF('SPACELOG 9 BP'!$F$2:$EE$2,DO$4,'SPACELOG 9 BP'!$F38:$EE38)+SUMIF('SPACELOG 10 BP'!$F$2:$EE$2,DO$4,'SPACELOG 10 BP'!$F38:$EE38)+SUMIF('SPACELOG 11 BP'!$F$2:$EE$2,DO$4,'SPACELOG 11 BP'!$F38:$EE38)+SUMIF('SPACELOG 12 BP'!$F$2:$EE$2,DO$4,'SPACELOG 12 BP'!$F38:$EE38)</f>
        <v>300</v>
      </c>
      <c r="DP38" s="13">
        <f>SUMIF('reporting montigny'!$F$2:$EE$2,DP$4,'reporting montigny'!$F38:$EE38)+SUMIF('reporting boissy'!$F$2:$EE$2,DP$4,'reporting boissy'!$F38:$EE38)+SUMIF('reporting moussy'!$F$2:$EE$2,DP$4,'reporting moussy'!$F38:$EE38)+SUMIF('reporting trappes'!$F$2:$EE$2,DP$4,'reporting trappes'!$F38:$EE38)+SUMIF('SPACELOG 5 BP'!$F$2:$EE$2,DP$4,'SPACELOG 5 BP'!$F38:$EE38)+SUMIF('SPACELOG 6 BP'!$F$2:$EE$2,DP$4,'SPACELOG 6 BP'!$F38:$EE38)+SUMIF('SPACELOG 7 BP'!$F$2:$EE$2,DP$4,'SPACELOG 7 BP'!$F38:$EE38)+SUMIF('SPACELOG 8 BP'!$F$2:$EE$2,DP$4,'SPACELOG 8 BP'!$F38:$EE38)+SUMIF('SPACELOG 9 BP'!$F$2:$EE$2,DP$4,'SPACELOG 9 BP'!$F38:$EE38)+SUMIF('SPACELOG 10 BP'!$F$2:$EE$2,DP$4,'SPACELOG 10 BP'!$F38:$EE38)+SUMIF('SPACELOG 11 BP'!$F$2:$EE$2,DP$4,'SPACELOG 11 BP'!$F38:$EE38)+SUMIF('SPACELOG 12 BP'!$F$2:$EE$2,DP$4,'SPACELOG 12 BP'!$F38:$EE38)</f>
        <v>300</v>
      </c>
      <c r="DQ38" s="13">
        <f>SUMIF('reporting montigny'!$F$2:$EE$2,DQ$4,'reporting montigny'!$F38:$EE38)+SUMIF('reporting boissy'!$F$2:$EE$2,DQ$4,'reporting boissy'!$F38:$EE38)+SUMIF('reporting moussy'!$F$2:$EE$2,DQ$4,'reporting moussy'!$F38:$EE38)+SUMIF('reporting trappes'!$F$2:$EE$2,DQ$4,'reporting trappes'!$F38:$EE38)+SUMIF('SPACELOG 5 BP'!$F$2:$EE$2,DQ$4,'SPACELOG 5 BP'!$F38:$EE38)+SUMIF('SPACELOG 6 BP'!$F$2:$EE$2,DQ$4,'SPACELOG 6 BP'!$F38:$EE38)+SUMIF('SPACELOG 7 BP'!$F$2:$EE$2,DQ$4,'SPACELOG 7 BP'!$F38:$EE38)+SUMIF('SPACELOG 8 BP'!$F$2:$EE$2,DQ$4,'SPACELOG 8 BP'!$F38:$EE38)+SUMIF('SPACELOG 9 BP'!$F$2:$EE$2,DQ$4,'SPACELOG 9 BP'!$F38:$EE38)+SUMIF('SPACELOG 10 BP'!$F$2:$EE$2,DQ$4,'SPACELOG 10 BP'!$F38:$EE38)+SUMIF('SPACELOG 11 BP'!$F$2:$EE$2,DQ$4,'SPACELOG 11 BP'!$F38:$EE38)+SUMIF('SPACELOG 12 BP'!$F$2:$EE$2,DQ$4,'SPACELOG 12 BP'!$F38:$EE38)</f>
        <v>300</v>
      </c>
      <c r="DR38" s="14">
        <f>SUM(DF38:DQ38)</f>
        <v>14941</v>
      </c>
    </row>
    <row r="39" spans="2:122" x14ac:dyDescent="0.2">
      <c r="E39" s="3" t="s">
        <v>88</v>
      </c>
      <c r="F39" s="13">
        <f>SUMIF('reporting montigny'!$F$2:$EE$2,F$4,'reporting montigny'!$F39:$EE39)+SUMIF('reporting boissy'!$F$2:$EE$2,F$4,'reporting boissy'!$F39:$EE39)+SUMIF('reporting moussy'!$F$2:$EE$2,F$4,'reporting moussy'!$F39:$EE39)+SUMIF('reporting trappes'!$F$2:$EE$2,F$4,'reporting trappes'!$F39:$EE39)+SUMIF('SPACELOG 5 BP'!$F$2:$EE$2,F$4,'SPACELOG 5 BP'!$F39:$EE39)+SUMIF('SPACELOG 6 BP'!$F$2:$EE$2,F$4,'SPACELOG 6 BP'!$F39:$EE39)+SUMIF('SPACELOG 7 BP'!$F$2:$EE$2,F$4,'SPACELOG 7 BP'!$F39:$EE39)+SUMIF('SPACELOG 8 BP'!$F$2:$EE$2,F$4,'SPACELOG 8 BP'!$F39:$EE39)+SUMIF('SPACELOG 9 BP'!$F$2:$EE$2,F$4,'SPACELOG 9 BP'!$F39:$EE39)+SUMIF('SPACELOG 10 BP'!$F$2:$EE$2,F$4,'SPACELOG 10 BP'!$F39:$EE39)+SUMIF('SPACELOG 11 BP'!$F$2:$EE$2,F$4,'SPACELOG 11 BP'!$F39:$EE39)+SUMIF('SPACELOG 12 BP'!$F$2:$EE$2,F$4,'SPACELOG 12 BP'!$F39:$EE39)</f>
        <v>4628</v>
      </c>
      <c r="G39" s="13">
        <f>SUMIF('reporting montigny'!$F$2:$EE$2,G$4,'reporting montigny'!$F39:$EE39)+SUMIF('reporting boissy'!$F$2:$EE$2,G$4,'reporting boissy'!$F39:$EE39)+SUMIF('reporting moussy'!$F$2:$EE$2,G$4,'reporting moussy'!$F39:$EE39)+SUMIF('reporting trappes'!$F$2:$EE$2,G$4,'reporting trappes'!$F39:$EE39)+SUMIF('SPACELOG 5 BP'!$F$2:$EE$2,G$4,'SPACELOG 5 BP'!$F39:$EE39)+SUMIF('SPACELOG 6 BP'!$F$2:$EE$2,G$4,'SPACELOG 6 BP'!$F39:$EE39)+SUMIF('SPACELOG 7 BP'!$F$2:$EE$2,G$4,'SPACELOG 7 BP'!$F39:$EE39)+SUMIF('SPACELOG 8 BP'!$F$2:$EE$2,G$4,'SPACELOG 8 BP'!$F39:$EE39)+SUMIF('SPACELOG 9 BP'!$F$2:$EE$2,G$4,'SPACELOG 9 BP'!$F39:$EE39)+SUMIF('SPACELOG 10 BP'!$F$2:$EE$2,G$4,'SPACELOG 10 BP'!$F39:$EE39)+SUMIF('SPACELOG 11 BP'!$F$2:$EE$2,G$4,'SPACELOG 11 BP'!$F39:$EE39)+SUMIF('SPACELOG 12 BP'!$F$2:$EE$2,G$4,'SPACELOG 12 BP'!$F39:$EE39)</f>
        <v>4628</v>
      </c>
      <c r="H39" s="13">
        <f>SUMIF('reporting montigny'!$F$2:$EE$2,H$4,'reporting montigny'!$F39:$EE39)+SUMIF('reporting boissy'!$F$2:$EE$2,H$4,'reporting boissy'!$F39:$EE39)+SUMIF('reporting moussy'!$F$2:$EE$2,H$4,'reporting moussy'!$F39:$EE39)+SUMIF('reporting trappes'!$F$2:$EE$2,H$4,'reporting trappes'!$F39:$EE39)+SUMIF('SPACELOG 5 BP'!$F$2:$EE$2,H$4,'SPACELOG 5 BP'!$F39:$EE39)+SUMIF('SPACELOG 6 BP'!$F$2:$EE$2,H$4,'SPACELOG 6 BP'!$F39:$EE39)+SUMIF('SPACELOG 7 BP'!$F$2:$EE$2,H$4,'SPACELOG 7 BP'!$F39:$EE39)+SUMIF('SPACELOG 8 BP'!$F$2:$EE$2,H$4,'SPACELOG 8 BP'!$F39:$EE39)+SUMIF('SPACELOG 9 BP'!$F$2:$EE$2,H$4,'SPACELOG 9 BP'!$F39:$EE39)+SUMIF('SPACELOG 10 BP'!$F$2:$EE$2,H$4,'SPACELOG 10 BP'!$F39:$EE39)+SUMIF('SPACELOG 11 BP'!$F$2:$EE$2,H$4,'SPACELOG 11 BP'!$F39:$EE39)+SUMIF('SPACELOG 12 BP'!$F$2:$EE$2,H$4,'SPACELOG 12 BP'!$F39:$EE39)</f>
        <v>4628</v>
      </c>
      <c r="I39" s="13">
        <f>SUMIF('reporting montigny'!$F$2:$EE$2,I$4,'reporting montigny'!$F39:$EE39)+SUMIF('reporting boissy'!$F$2:$EE$2,I$4,'reporting boissy'!$F39:$EE39)+SUMIF('reporting moussy'!$F$2:$EE$2,I$4,'reporting moussy'!$F39:$EE39)+SUMIF('reporting trappes'!$F$2:$EE$2,I$4,'reporting trappes'!$F39:$EE39)+SUMIF('SPACELOG 5 BP'!$F$2:$EE$2,I$4,'SPACELOG 5 BP'!$F39:$EE39)+SUMIF('SPACELOG 6 BP'!$F$2:$EE$2,I$4,'SPACELOG 6 BP'!$F39:$EE39)+SUMIF('SPACELOG 7 BP'!$F$2:$EE$2,I$4,'SPACELOG 7 BP'!$F39:$EE39)+SUMIF('SPACELOG 8 BP'!$F$2:$EE$2,I$4,'SPACELOG 8 BP'!$F39:$EE39)+SUMIF('SPACELOG 9 BP'!$F$2:$EE$2,I$4,'SPACELOG 9 BP'!$F39:$EE39)+SUMIF('SPACELOG 10 BP'!$F$2:$EE$2,I$4,'SPACELOG 10 BP'!$F39:$EE39)+SUMIF('SPACELOG 11 BP'!$F$2:$EE$2,I$4,'SPACELOG 11 BP'!$F39:$EE39)+SUMIF('SPACELOG 12 BP'!$F$2:$EE$2,I$4,'SPACELOG 12 BP'!$F39:$EE39)</f>
        <v>4628</v>
      </c>
      <c r="J39" s="13">
        <f>SUMIF('reporting montigny'!$F$2:$EE$2,J$4,'reporting montigny'!$F39:$EE39)+SUMIF('reporting boissy'!$F$2:$EE$2,J$4,'reporting boissy'!$F39:$EE39)+SUMIF('reporting moussy'!$F$2:$EE$2,J$4,'reporting moussy'!$F39:$EE39)+SUMIF('reporting trappes'!$F$2:$EE$2,J$4,'reporting trappes'!$F39:$EE39)+SUMIF('SPACELOG 5 BP'!$F$2:$EE$2,J$4,'SPACELOG 5 BP'!$F39:$EE39)+SUMIF('SPACELOG 6 BP'!$F$2:$EE$2,J$4,'SPACELOG 6 BP'!$F39:$EE39)+SUMIF('SPACELOG 7 BP'!$F$2:$EE$2,J$4,'SPACELOG 7 BP'!$F39:$EE39)+SUMIF('SPACELOG 8 BP'!$F$2:$EE$2,J$4,'SPACELOG 8 BP'!$F39:$EE39)+SUMIF('SPACELOG 9 BP'!$F$2:$EE$2,J$4,'SPACELOG 9 BP'!$F39:$EE39)+SUMIF('SPACELOG 10 BP'!$F$2:$EE$2,J$4,'SPACELOG 10 BP'!$F39:$EE39)+SUMIF('SPACELOG 11 BP'!$F$2:$EE$2,J$4,'SPACELOG 11 BP'!$F39:$EE39)+SUMIF('SPACELOG 12 BP'!$F$2:$EE$2,J$4,'SPACELOG 12 BP'!$F39:$EE39)</f>
        <v>4628</v>
      </c>
      <c r="K39" s="13">
        <f>SUMIF('reporting montigny'!$F$2:$EE$2,K$4,'reporting montigny'!$F39:$EE39)+SUMIF('reporting boissy'!$F$2:$EE$2,K$4,'reporting boissy'!$F39:$EE39)+SUMIF('reporting moussy'!$F$2:$EE$2,K$4,'reporting moussy'!$F39:$EE39)+SUMIF('reporting trappes'!$F$2:$EE$2,K$4,'reporting trappes'!$F39:$EE39)+SUMIF('SPACELOG 5 BP'!$F$2:$EE$2,K$4,'SPACELOG 5 BP'!$F39:$EE39)+SUMIF('SPACELOG 6 BP'!$F$2:$EE$2,K$4,'SPACELOG 6 BP'!$F39:$EE39)+SUMIF('SPACELOG 7 BP'!$F$2:$EE$2,K$4,'SPACELOG 7 BP'!$F39:$EE39)+SUMIF('SPACELOG 8 BP'!$F$2:$EE$2,K$4,'SPACELOG 8 BP'!$F39:$EE39)+SUMIF('SPACELOG 9 BP'!$F$2:$EE$2,K$4,'SPACELOG 9 BP'!$F39:$EE39)+SUMIF('SPACELOG 10 BP'!$F$2:$EE$2,K$4,'SPACELOG 10 BP'!$F39:$EE39)+SUMIF('SPACELOG 11 BP'!$F$2:$EE$2,K$4,'SPACELOG 11 BP'!$F39:$EE39)+SUMIF('SPACELOG 12 BP'!$F$2:$EE$2,K$4,'SPACELOG 12 BP'!$F39:$EE39)</f>
        <v>4628</v>
      </c>
      <c r="L39" s="13">
        <f>SUMIF('reporting montigny'!$F$2:$EE$2,L$4,'reporting montigny'!$F39:$EE39)+SUMIF('reporting boissy'!$F$2:$EE$2,L$4,'reporting boissy'!$F39:$EE39)+SUMIF('reporting moussy'!$F$2:$EE$2,L$4,'reporting moussy'!$F39:$EE39)+SUMIF('reporting trappes'!$F$2:$EE$2,L$4,'reporting trappes'!$F39:$EE39)+SUMIF('SPACELOG 5 BP'!$F$2:$EE$2,L$4,'SPACELOG 5 BP'!$F39:$EE39)+SUMIF('SPACELOG 6 BP'!$F$2:$EE$2,L$4,'SPACELOG 6 BP'!$F39:$EE39)+SUMIF('SPACELOG 7 BP'!$F$2:$EE$2,L$4,'SPACELOG 7 BP'!$F39:$EE39)+SUMIF('SPACELOG 8 BP'!$F$2:$EE$2,L$4,'SPACELOG 8 BP'!$F39:$EE39)+SUMIF('SPACELOG 9 BP'!$F$2:$EE$2,L$4,'SPACELOG 9 BP'!$F39:$EE39)+SUMIF('SPACELOG 10 BP'!$F$2:$EE$2,L$4,'SPACELOG 10 BP'!$F39:$EE39)+SUMIF('SPACELOG 11 BP'!$F$2:$EE$2,L$4,'SPACELOG 11 BP'!$F39:$EE39)+SUMIF('SPACELOG 12 BP'!$F$2:$EE$2,L$4,'SPACELOG 12 BP'!$F39:$EE39)</f>
        <v>4628</v>
      </c>
      <c r="M39" s="13">
        <f>SUMIF('reporting montigny'!$F$2:$EE$2,M$4,'reporting montigny'!$F39:$EE39)+SUMIF('reporting boissy'!$F$2:$EE$2,M$4,'reporting boissy'!$F39:$EE39)+SUMIF('reporting moussy'!$F$2:$EE$2,M$4,'reporting moussy'!$F39:$EE39)+SUMIF('reporting trappes'!$F$2:$EE$2,M$4,'reporting trappes'!$F39:$EE39)+SUMIF('SPACELOG 5 BP'!$F$2:$EE$2,M$4,'SPACELOG 5 BP'!$F39:$EE39)+SUMIF('SPACELOG 6 BP'!$F$2:$EE$2,M$4,'SPACELOG 6 BP'!$F39:$EE39)+SUMIF('SPACELOG 7 BP'!$F$2:$EE$2,M$4,'SPACELOG 7 BP'!$F39:$EE39)+SUMIF('SPACELOG 8 BP'!$F$2:$EE$2,M$4,'SPACELOG 8 BP'!$F39:$EE39)+SUMIF('SPACELOG 9 BP'!$F$2:$EE$2,M$4,'SPACELOG 9 BP'!$F39:$EE39)+SUMIF('SPACELOG 10 BP'!$F$2:$EE$2,M$4,'SPACELOG 10 BP'!$F39:$EE39)+SUMIF('SPACELOG 11 BP'!$F$2:$EE$2,M$4,'SPACELOG 11 BP'!$F39:$EE39)+SUMIF('SPACELOG 12 BP'!$F$2:$EE$2,M$4,'SPACELOG 12 BP'!$F39:$EE39)</f>
        <v>4628</v>
      </c>
      <c r="N39" s="13">
        <f>SUMIF('reporting montigny'!$F$2:$EE$2,N$4,'reporting montigny'!$F39:$EE39)+SUMIF('reporting boissy'!$F$2:$EE$2,N$4,'reporting boissy'!$F39:$EE39)+SUMIF('reporting moussy'!$F$2:$EE$2,N$4,'reporting moussy'!$F39:$EE39)+SUMIF('reporting trappes'!$F$2:$EE$2,N$4,'reporting trappes'!$F39:$EE39)+SUMIF('SPACELOG 5 BP'!$F$2:$EE$2,N$4,'SPACELOG 5 BP'!$F39:$EE39)+SUMIF('SPACELOG 6 BP'!$F$2:$EE$2,N$4,'SPACELOG 6 BP'!$F39:$EE39)+SUMIF('SPACELOG 7 BP'!$F$2:$EE$2,N$4,'SPACELOG 7 BP'!$F39:$EE39)+SUMIF('SPACELOG 8 BP'!$F$2:$EE$2,N$4,'SPACELOG 8 BP'!$F39:$EE39)+SUMIF('SPACELOG 9 BP'!$F$2:$EE$2,N$4,'SPACELOG 9 BP'!$F39:$EE39)+SUMIF('SPACELOG 10 BP'!$F$2:$EE$2,N$4,'SPACELOG 10 BP'!$F39:$EE39)+SUMIF('SPACELOG 11 BP'!$F$2:$EE$2,N$4,'SPACELOG 11 BP'!$F39:$EE39)+SUMIF('SPACELOG 12 BP'!$F$2:$EE$2,N$4,'SPACELOG 12 BP'!$F39:$EE39)</f>
        <v>4628</v>
      </c>
      <c r="O39" s="13">
        <f>SUMIF('reporting montigny'!$F$2:$EE$2,O$4,'reporting montigny'!$F39:$EE39)+SUMIF('reporting boissy'!$F$2:$EE$2,O$4,'reporting boissy'!$F39:$EE39)+SUMIF('reporting moussy'!$F$2:$EE$2,O$4,'reporting moussy'!$F39:$EE39)+SUMIF('reporting trappes'!$F$2:$EE$2,O$4,'reporting trappes'!$F39:$EE39)+SUMIF('SPACELOG 5 BP'!$F$2:$EE$2,O$4,'SPACELOG 5 BP'!$F39:$EE39)+SUMIF('SPACELOG 6 BP'!$F$2:$EE$2,O$4,'SPACELOG 6 BP'!$F39:$EE39)+SUMIF('SPACELOG 7 BP'!$F$2:$EE$2,O$4,'SPACELOG 7 BP'!$F39:$EE39)+SUMIF('SPACELOG 8 BP'!$F$2:$EE$2,O$4,'SPACELOG 8 BP'!$F39:$EE39)+SUMIF('SPACELOG 9 BP'!$F$2:$EE$2,O$4,'SPACELOG 9 BP'!$F39:$EE39)+SUMIF('SPACELOG 10 BP'!$F$2:$EE$2,O$4,'SPACELOG 10 BP'!$F39:$EE39)+SUMIF('SPACELOG 11 BP'!$F$2:$EE$2,O$4,'SPACELOG 11 BP'!$F39:$EE39)+SUMIF('SPACELOG 12 BP'!$F$2:$EE$2,O$4,'SPACELOG 12 BP'!$F39:$EE39)</f>
        <v>4628</v>
      </c>
      <c r="P39" s="13">
        <f>SUMIF('reporting montigny'!$F$2:$EE$2,P$4,'reporting montigny'!$F39:$EE39)+SUMIF('reporting boissy'!$F$2:$EE$2,P$4,'reporting boissy'!$F39:$EE39)+SUMIF('reporting moussy'!$F$2:$EE$2,P$4,'reporting moussy'!$F39:$EE39)+SUMIF('reporting trappes'!$F$2:$EE$2,P$4,'reporting trappes'!$F39:$EE39)+SUMIF('SPACELOG 5 BP'!$F$2:$EE$2,P$4,'SPACELOG 5 BP'!$F39:$EE39)+SUMIF('SPACELOG 6 BP'!$F$2:$EE$2,P$4,'SPACELOG 6 BP'!$F39:$EE39)+SUMIF('SPACELOG 7 BP'!$F$2:$EE$2,P$4,'SPACELOG 7 BP'!$F39:$EE39)+SUMIF('SPACELOG 8 BP'!$F$2:$EE$2,P$4,'SPACELOG 8 BP'!$F39:$EE39)+SUMIF('SPACELOG 9 BP'!$F$2:$EE$2,P$4,'SPACELOG 9 BP'!$F39:$EE39)+SUMIF('SPACELOG 10 BP'!$F$2:$EE$2,P$4,'SPACELOG 10 BP'!$F39:$EE39)+SUMIF('SPACELOG 11 BP'!$F$2:$EE$2,P$4,'SPACELOG 11 BP'!$F39:$EE39)+SUMIF('SPACELOG 12 BP'!$F$2:$EE$2,P$4,'SPACELOG 12 BP'!$F39:$EE39)</f>
        <v>4628</v>
      </c>
      <c r="Q39" s="13">
        <f>SUMIF('reporting montigny'!$F$2:$EE$2,Q$4,'reporting montigny'!$F39:$EE39)+SUMIF('reporting boissy'!$F$2:$EE$2,Q$4,'reporting boissy'!$F39:$EE39)+SUMIF('reporting moussy'!$F$2:$EE$2,Q$4,'reporting moussy'!$F39:$EE39)+SUMIF('reporting trappes'!$F$2:$EE$2,Q$4,'reporting trappes'!$F39:$EE39)+SUMIF('SPACELOG 5 BP'!$F$2:$EE$2,Q$4,'SPACELOG 5 BP'!$F39:$EE39)+SUMIF('SPACELOG 6 BP'!$F$2:$EE$2,Q$4,'SPACELOG 6 BP'!$F39:$EE39)+SUMIF('SPACELOG 7 BP'!$F$2:$EE$2,Q$4,'SPACELOG 7 BP'!$F39:$EE39)+SUMIF('SPACELOG 8 BP'!$F$2:$EE$2,Q$4,'SPACELOG 8 BP'!$F39:$EE39)+SUMIF('SPACELOG 9 BP'!$F$2:$EE$2,Q$4,'SPACELOG 9 BP'!$F39:$EE39)+SUMIF('SPACELOG 10 BP'!$F$2:$EE$2,Q$4,'SPACELOG 10 BP'!$F39:$EE39)+SUMIF('SPACELOG 11 BP'!$F$2:$EE$2,Q$4,'SPACELOG 11 BP'!$F39:$EE39)+SUMIF('SPACELOG 12 BP'!$F$2:$EE$2,Q$4,'SPACELOG 12 BP'!$F39:$EE39)</f>
        <v>4628</v>
      </c>
      <c r="R39" s="14">
        <f>SUM(F39:Q39)</f>
        <v>55536</v>
      </c>
      <c r="S39" s="13">
        <f>SUMIF('reporting montigny'!$F$2:$EE$2,S$4,'reporting montigny'!$F39:$EE39)+SUMIF('reporting boissy'!$F$2:$EE$2,S$4,'reporting boissy'!$F39:$EE39)+SUMIF('reporting moussy'!$F$2:$EE$2,S$4,'reporting moussy'!$F39:$EE39)+SUMIF('reporting trappes'!$F$2:$EE$2,S$4,'reporting trappes'!$F39:$EE39)+SUMIF('SPACELOG 5 BP'!$F$2:$EE$2,S$4,'SPACELOG 5 BP'!$F39:$EE39)+SUMIF('SPACELOG 6 BP'!$F$2:$EE$2,S$4,'SPACELOG 6 BP'!$F39:$EE39)+SUMIF('SPACELOG 7 BP'!$F$2:$EE$2,S$4,'SPACELOG 7 BP'!$F39:$EE39)+SUMIF('SPACELOG 8 BP'!$F$2:$EE$2,S$4,'SPACELOG 8 BP'!$F39:$EE39)+SUMIF('SPACELOG 9 BP'!$F$2:$EE$2,S$4,'SPACELOG 9 BP'!$F39:$EE39)+SUMIF('SPACELOG 10 BP'!$F$2:$EE$2,S$4,'SPACELOG 10 BP'!$F39:$EE39)+SUMIF('SPACELOG 11 BP'!$F$2:$EE$2,S$4,'SPACELOG 11 BP'!$F39:$EE39)+SUMIF('SPACELOG 12 BP'!$F$2:$EE$2,S$4,'SPACELOG 12 BP'!$F39:$EE39)</f>
        <v>4584</v>
      </c>
      <c r="T39" s="13">
        <f>SUMIF('reporting montigny'!$F$2:$EE$2,T$4,'reporting montigny'!$F39:$EE39)+SUMIF('reporting boissy'!$F$2:$EE$2,T$4,'reporting boissy'!$F39:$EE39)+SUMIF('reporting moussy'!$F$2:$EE$2,T$4,'reporting moussy'!$F39:$EE39)+SUMIF('reporting trappes'!$F$2:$EE$2,T$4,'reporting trappes'!$F39:$EE39)+SUMIF('SPACELOG 5 BP'!$F$2:$EE$2,T$4,'SPACELOG 5 BP'!$F39:$EE39)+SUMIF('SPACELOG 6 BP'!$F$2:$EE$2,T$4,'SPACELOG 6 BP'!$F39:$EE39)+SUMIF('SPACELOG 7 BP'!$F$2:$EE$2,T$4,'SPACELOG 7 BP'!$F39:$EE39)+SUMIF('SPACELOG 8 BP'!$F$2:$EE$2,T$4,'SPACELOG 8 BP'!$F39:$EE39)+SUMIF('SPACELOG 9 BP'!$F$2:$EE$2,T$4,'SPACELOG 9 BP'!$F39:$EE39)+SUMIF('SPACELOG 10 BP'!$F$2:$EE$2,T$4,'SPACELOG 10 BP'!$F39:$EE39)+SUMIF('SPACELOG 11 BP'!$F$2:$EE$2,T$4,'SPACELOG 11 BP'!$F39:$EE39)+SUMIF('SPACELOG 12 BP'!$F$2:$EE$2,T$4,'SPACELOG 12 BP'!$F39:$EE39)</f>
        <v>4584</v>
      </c>
      <c r="U39" s="13">
        <f>SUMIF('reporting montigny'!$F$2:$EE$2,U$4,'reporting montigny'!$F39:$EE39)+SUMIF('reporting boissy'!$F$2:$EE$2,U$4,'reporting boissy'!$F39:$EE39)+SUMIF('reporting moussy'!$F$2:$EE$2,U$4,'reporting moussy'!$F39:$EE39)+SUMIF('reporting trappes'!$F$2:$EE$2,U$4,'reporting trappes'!$F39:$EE39)+SUMIF('SPACELOG 5 BP'!$F$2:$EE$2,U$4,'SPACELOG 5 BP'!$F39:$EE39)+SUMIF('SPACELOG 6 BP'!$F$2:$EE$2,U$4,'SPACELOG 6 BP'!$F39:$EE39)+SUMIF('SPACELOG 7 BP'!$F$2:$EE$2,U$4,'SPACELOG 7 BP'!$F39:$EE39)+SUMIF('SPACELOG 8 BP'!$F$2:$EE$2,U$4,'SPACELOG 8 BP'!$F39:$EE39)+SUMIF('SPACELOG 9 BP'!$F$2:$EE$2,U$4,'SPACELOG 9 BP'!$F39:$EE39)+SUMIF('SPACELOG 10 BP'!$F$2:$EE$2,U$4,'SPACELOG 10 BP'!$F39:$EE39)+SUMIF('SPACELOG 11 BP'!$F$2:$EE$2,U$4,'SPACELOG 11 BP'!$F39:$EE39)+SUMIF('SPACELOG 12 BP'!$F$2:$EE$2,U$4,'SPACELOG 12 BP'!$F39:$EE39)</f>
        <v>4584</v>
      </c>
      <c r="V39" s="13">
        <f>SUMIF('reporting montigny'!$F$2:$EE$2,V$4,'reporting montigny'!$F39:$EE39)+SUMIF('reporting boissy'!$F$2:$EE$2,V$4,'reporting boissy'!$F39:$EE39)+SUMIF('reporting moussy'!$F$2:$EE$2,V$4,'reporting moussy'!$F39:$EE39)+SUMIF('reporting trappes'!$F$2:$EE$2,V$4,'reporting trappes'!$F39:$EE39)+SUMIF('SPACELOG 5 BP'!$F$2:$EE$2,V$4,'SPACELOG 5 BP'!$F39:$EE39)+SUMIF('SPACELOG 6 BP'!$F$2:$EE$2,V$4,'SPACELOG 6 BP'!$F39:$EE39)+SUMIF('SPACELOG 7 BP'!$F$2:$EE$2,V$4,'SPACELOG 7 BP'!$F39:$EE39)+SUMIF('SPACELOG 8 BP'!$F$2:$EE$2,V$4,'SPACELOG 8 BP'!$F39:$EE39)+SUMIF('SPACELOG 9 BP'!$F$2:$EE$2,V$4,'SPACELOG 9 BP'!$F39:$EE39)+SUMIF('SPACELOG 10 BP'!$F$2:$EE$2,V$4,'SPACELOG 10 BP'!$F39:$EE39)+SUMIF('SPACELOG 11 BP'!$F$2:$EE$2,V$4,'SPACELOG 11 BP'!$F39:$EE39)+SUMIF('SPACELOG 12 BP'!$F$2:$EE$2,V$4,'SPACELOG 12 BP'!$F39:$EE39)</f>
        <v>4584</v>
      </c>
      <c r="W39" s="13">
        <f>SUMIF('reporting montigny'!$F$2:$EE$2,W$4,'reporting montigny'!$F39:$EE39)+SUMIF('reporting boissy'!$F$2:$EE$2,W$4,'reporting boissy'!$F39:$EE39)+SUMIF('reporting moussy'!$F$2:$EE$2,W$4,'reporting moussy'!$F39:$EE39)+SUMIF('reporting trappes'!$F$2:$EE$2,W$4,'reporting trappes'!$F39:$EE39)+SUMIF('SPACELOG 5 BP'!$F$2:$EE$2,W$4,'SPACELOG 5 BP'!$F39:$EE39)+SUMIF('SPACELOG 6 BP'!$F$2:$EE$2,W$4,'SPACELOG 6 BP'!$F39:$EE39)+SUMIF('SPACELOG 7 BP'!$F$2:$EE$2,W$4,'SPACELOG 7 BP'!$F39:$EE39)+SUMIF('SPACELOG 8 BP'!$F$2:$EE$2,W$4,'SPACELOG 8 BP'!$F39:$EE39)+SUMIF('SPACELOG 9 BP'!$F$2:$EE$2,W$4,'SPACELOG 9 BP'!$F39:$EE39)+SUMIF('SPACELOG 10 BP'!$F$2:$EE$2,W$4,'SPACELOG 10 BP'!$F39:$EE39)+SUMIF('SPACELOG 11 BP'!$F$2:$EE$2,W$4,'SPACELOG 11 BP'!$F39:$EE39)+SUMIF('SPACELOG 12 BP'!$F$2:$EE$2,W$4,'SPACELOG 12 BP'!$F39:$EE39)</f>
        <v>4584</v>
      </c>
      <c r="X39" s="13">
        <f>SUMIF('reporting montigny'!$F$2:$EE$2,X$4,'reporting montigny'!$F39:$EE39)+SUMIF('reporting boissy'!$F$2:$EE$2,X$4,'reporting boissy'!$F39:$EE39)+SUMIF('reporting moussy'!$F$2:$EE$2,X$4,'reporting moussy'!$F39:$EE39)+SUMIF('reporting trappes'!$F$2:$EE$2,X$4,'reporting trappes'!$F39:$EE39)+SUMIF('SPACELOG 5 BP'!$F$2:$EE$2,X$4,'SPACELOG 5 BP'!$F39:$EE39)+SUMIF('SPACELOG 6 BP'!$F$2:$EE$2,X$4,'SPACELOG 6 BP'!$F39:$EE39)+SUMIF('SPACELOG 7 BP'!$F$2:$EE$2,X$4,'SPACELOG 7 BP'!$F39:$EE39)+SUMIF('SPACELOG 8 BP'!$F$2:$EE$2,X$4,'SPACELOG 8 BP'!$F39:$EE39)+SUMIF('SPACELOG 9 BP'!$F$2:$EE$2,X$4,'SPACELOG 9 BP'!$F39:$EE39)+SUMIF('SPACELOG 10 BP'!$F$2:$EE$2,X$4,'SPACELOG 10 BP'!$F39:$EE39)+SUMIF('SPACELOG 11 BP'!$F$2:$EE$2,X$4,'SPACELOG 11 BP'!$F39:$EE39)+SUMIF('SPACELOG 12 BP'!$F$2:$EE$2,X$4,'SPACELOG 12 BP'!$F39:$EE39)</f>
        <v>4584</v>
      </c>
      <c r="Y39" s="13">
        <f>SUMIF('reporting montigny'!$F$2:$EE$2,Y$4,'reporting montigny'!$F39:$EE39)+SUMIF('reporting boissy'!$F$2:$EE$2,Y$4,'reporting boissy'!$F39:$EE39)+SUMIF('reporting moussy'!$F$2:$EE$2,Y$4,'reporting moussy'!$F39:$EE39)+SUMIF('reporting trappes'!$F$2:$EE$2,Y$4,'reporting trappes'!$F39:$EE39)+SUMIF('SPACELOG 5 BP'!$F$2:$EE$2,Y$4,'SPACELOG 5 BP'!$F39:$EE39)+SUMIF('SPACELOG 6 BP'!$F$2:$EE$2,Y$4,'SPACELOG 6 BP'!$F39:$EE39)+SUMIF('SPACELOG 7 BP'!$F$2:$EE$2,Y$4,'SPACELOG 7 BP'!$F39:$EE39)+SUMIF('SPACELOG 8 BP'!$F$2:$EE$2,Y$4,'SPACELOG 8 BP'!$F39:$EE39)+SUMIF('SPACELOG 9 BP'!$F$2:$EE$2,Y$4,'SPACELOG 9 BP'!$F39:$EE39)+SUMIF('SPACELOG 10 BP'!$F$2:$EE$2,Y$4,'SPACELOG 10 BP'!$F39:$EE39)+SUMIF('SPACELOG 11 BP'!$F$2:$EE$2,Y$4,'SPACELOG 11 BP'!$F39:$EE39)+SUMIF('SPACELOG 12 BP'!$F$2:$EE$2,Y$4,'SPACELOG 12 BP'!$F39:$EE39)</f>
        <v>4584</v>
      </c>
      <c r="Z39" s="13">
        <f>SUMIF('reporting montigny'!$F$2:$EE$2,Z$4,'reporting montigny'!$F39:$EE39)+SUMIF('reporting boissy'!$F$2:$EE$2,Z$4,'reporting boissy'!$F39:$EE39)+SUMIF('reporting moussy'!$F$2:$EE$2,Z$4,'reporting moussy'!$F39:$EE39)+SUMIF('reporting trappes'!$F$2:$EE$2,Z$4,'reporting trappes'!$F39:$EE39)+SUMIF('SPACELOG 5 BP'!$F$2:$EE$2,Z$4,'SPACELOG 5 BP'!$F39:$EE39)+SUMIF('SPACELOG 6 BP'!$F$2:$EE$2,Z$4,'SPACELOG 6 BP'!$F39:$EE39)+SUMIF('SPACELOG 7 BP'!$F$2:$EE$2,Z$4,'SPACELOG 7 BP'!$F39:$EE39)+SUMIF('SPACELOG 8 BP'!$F$2:$EE$2,Z$4,'SPACELOG 8 BP'!$F39:$EE39)+SUMIF('SPACELOG 9 BP'!$F$2:$EE$2,Z$4,'SPACELOG 9 BP'!$F39:$EE39)+SUMIF('SPACELOG 10 BP'!$F$2:$EE$2,Z$4,'SPACELOG 10 BP'!$F39:$EE39)+SUMIF('SPACELOG 11 BP'!$F$2:$EE$2,Z$4,'SPACELOG 11 BP'!$F39:$EE39)+SUMIF('SPACELOG 12 BP'!$F$2:$EE$2,Z$4,'SPACELOG 12 BP'!$F39:$EE39)</f>
        <v>4584</v>
      </c>
      <c r="AA39" s="13">
        <f>SUMIF('reporting montigny'!$F$2:$EE$2,AA$4,'reporting montigny'!$F39:$EE39)+SUMIF('reporting boissy'!$F$2:$EE$2,AA$4,'reporting boissy'!$F39:$EE39)+SUMIF('reporting moussy'!$F$2:$EE$2,AA$4,'reporting moussy'!$F39:$EE39)+SUMIF('reporting trappes'!$F$2:$EE$2,AA$4,'reporting trappes'!$F39:$EE39)+SUMIF('SPACELOG 5 BP'!$F$2:$EE$2,AA$4,'SPACELOG 5 BP'!$F39:$EE39)+SUMIF('SPACELOG 6 BP'!$F$2:$EE$2,AA$4,'SPACELOG 6 BP'!$F39:$EE39)+SUMIF('SPACELOG 7 BP'!$F$2:$EE$2,AA$4,'SPACELOG 7 BP'!$F39:$EE39)+SUMIF('SPACELOG 8 BP'!$F$2:$EE$2,AA$4,'SPACELOG 8 BP'!$F39:$EE39)+SUMIF('SPACELOG 9 BP'!$F$2:$EE$2,AA$4,'SPACELOG 9 BP'!$F39:$EE39)+SUMIF('SPACELOG 10 BP'!$F$2:$EE$2,AA$4,'SPACELOG 10 BP'!$F39:$EE39)+SUMIF('SPACELOG 11 BP'!$F$2:$EE$2,AA$4,'SPACELOG 11 BP'!$F39:$EE39)+SUMIF('SPACELOG 12 BP'!$F$2:$EE$2,AA$4,'SPACELOG 12 BP'!$F39:$EE39)</f>
        <v>4584</v>
      </c>
      <c r="AB39" s="13">
        <f>SUMIF('reporting montigny'!$F$2:$EE$2,AB$4,'reporting montigny'!$F39:$EE39)+SUMIF('reporting boissy'!$F$2:$EE$2,AB$4,'reporting boissy'!$F39:$EE39)+SUMIF('reporting moussy'!$F$2:$EE$2,AB$4,'reporting moussy'!$F39:$EE39)+SUMIF('reporting trappes'!$F$2:$EE$2,AB$4,'reporting trappes'!$F39:$EE39)+SUMIF('SPACELOG 5 BP'!$F$2:$EE$2,AB$4,'SPACELOG 5 BP'!$F39:$EE39)+SUMIF('SPACELOG 6 BP'!$F$2:$EE$2,AB$4,'SPACELOG 6 BP'!$F39:$EE39)+SUMIF('SPACELOG 7 BP'!$F$2:$EE$2,AB$4,'SPACELOG 7 BP'!$F39:$EE39)+SUMIF('SPACELOG 8 BP'!$F$2:$EE$2,AB$4,'SPACELOG 8 BP'!$F39:$EE39)+SUMIF('SPACELOG 9 BP'!$F$2:$EE$2,AB$4,'SPACELOG 9 BP'!$F39:$EE39)+SUMIF('SPACELOG 10 BP'!$F$2:$EE$2,AB$4,'SPACELOG 10 BP'!$F39:$EE39)+SUMIF('SPACELOG 11 BP'!$F$2:$EE$2,AB$4,'SPACELOG 11 BP'!$F39:$EE39)+SUMIF('SPACELOG 12 BP'!$F$2:$EE$2,AB$4,'SPACELOG 12 BP'!$F39:$EE39)</f>
        <v>16584</v>
      </c>
      <c r="AC39" s="13">
        <f>SUMIF('reporting montigny'!$F$2:$EE$2,AC$4,'reporting montigny'!$F39:$EE39)+SUMIF('reporting boissy'!$F$2:$EE$2,AC$4,'reporting boissy'!$F39:$EE39)+SUMIF('reporting moussy'!$F$2:$EE$2,AC$4,'reporting moussy'!$F39:$EE39)+SUMIF('reporting trappes'!$F$2:$EE$2,AC$4,'reporting trappes'!$F39:$EE39)+SUMIF('SPACELOG 5 BP'!$F$2:$EE$2,AC$4,'SPACELOG 5 BP'!$F39:$EE39)+SUMIF('SPACELOG 6 BP'!$F$2:$EE$2,AC$4,'SPACELOG 6 BP'!$F39:$EE39)+SUMIF('SPACELOG 7 BP'!$F$2:$EE$2,AC$4,'SPACELOG 7 BP'!$F39:$EE39)+SUMIF('SPACELOG 8 BP'!$F$2:$EE$2,AC$4,'SPACELOG 8 BP'!$F39:$EE39)+SUMIF('SPACELOG 9 BP'!$F$2:$EE$2,AC$4,'SPACELOG 9 BP'!$F39:$EE39)+SUMIF('SPACELOG 10 BP'!$F$2:$EE$2,AC$4,'SPACELOG 10 BP'!$F39:$EE39)+SUMIF('SPACELOG 11 BP'!$F$2:$EE$2,AC$4,'SPACELOG 11 BP'!$F39:$EE39)+SUMIF('SPACELOG 12 BP'!$F$2:$EE$2,AC$4,'SPACELOG 12 BP'!$F39:$EE39)</f>
        <v>4584</v>
      </c>
      <c r="AD39" s="13">
        <f>SUMIF('reporting montigny'!$F$2:$EE$2,AD$4,'reporting montigny'!$F39:$EE39)+SUMIF('reporting boissy'!$F$2:$EE$2,AD$4,'reporting boissy'!$F39:$EE39)+SUMIF('reporting moussy'!$F$2:$EE$2,AD$4,'reporting moussy'!$F39:$EE39)+SUMIF('reporting trappes'!$F$2:$EE$2,AD$4,'reporting trappes'!$F39:$EE39)+SUMIF('SPACELOG 5 BP'!$F$2:$EE$2,AD$4,'SPACELOG 5 BP'!$F39:$EE39)+SUMIF('SPACELOG 6 BP'!$F$2:$EE$2,AD$4,'SPACELOG 6 BP'!$F39:$EE39)+SUMIF('SPACELOG 7 BP'!$F$2:$EE$2,AD$4,'SPACELOG 7 BP'!$F39:$EE39)+SUMIF('SPACELOG 8 BP'!$F$2:$EE$2,AD$4,'SPACELOG 8 BP'!$F39:$EE39)+SUMIF('SPACELOG 9 BP'!$F$2:$EE$2,AD$4,'SPACELOG 9 BP'!$F39:$EE39)+SUMIF('SPACELOG 10 BP'!$F$2:$EE$2,AD$4,'SPACELOG 10 BP'!$F39:$EE39)+SUMIF('SPACELOG 11 BP'!$F$2:$EE$2,AD$4,'SPACELOG 11 BP'!$F39:$EE39)+SUMIF('SPACELOG 12 BP'!$F$2:$EE$2,AD$4,'SPACELOG 12 BP'!$F39:$EE39)</f>
        <v>4584</v>
      </c>
      <c r="AE39" s="14">
        <f>SUM(S39:AD39)</f>
        <v>67008</v>
      </c>
      <c r="AF39" s="13">
        <f>SUMIF('reporting montigny'!$F$2:$EE$2,AF$4,'reporting montigny'!$F39:$EE39)+SUMIF('reporting boissy'!$F$2:$EE$2,AF$4,'reporting boissy'!$F39:$EE39)+SUMIF('reporting moussy'!$F$2:$EE$2,AF$4,'reporting moussy'!$F39:$EE39)+SUMIF('reporting trappes'!$F$2:$EE$2,AF$4,'reporting trappes'!$F39:$EE39)+SUMIF('SPACELOG 5 BP'!$F$2:$EE$2,AF$4,'SPACELOG 5 BP'!$F39:$EE39)+SUMIF('SPACELOG 6 BP'!$F$2:$EE$2,AF$4,'SPACELOG 6 BP'!$F39:$EE39)+SUMIF('SPACELOG 7 BP'!$F$2:$EE$2,AF$4,'SPACELOG 7 BP'!$F39:$EE39)+SUMIF('SPACELOG 8 BP'!$F$2:$EE$2,AF$4,'SPACELOG 8 BP'!$F39:$EE39)+SUMIF('SPACELOG 9 BP'!$F$2:$EE$2,AF$4,'SPACELOG 9 BP'!$F39:$EE39)+SUMIF('SPACELOG 10 BP'!$F$2:$EE$2,AF$4,'SPACELOG 10 BP'!$F39:$EE39)+SUMIF('SPACELOG 11 BP'!$F$2:$EE$2,AF$4,'SPACELOG 11 BP'!$F39:$EE39)+SUMIF('SPACELOG 12 BP'!$F$2:$EE$2,AF$4,'SPACELOG 12 BP'!$F39:$EE39)</f>
        <v>5584</v>
      </c>
      <c r="AG39" s="13">
        <f>SUMIF('reporting montigny'!$F$2:$EE$2,AG$4,'reporting montigny'!$F39:$EE39)+SUMIF('reporting boissy'!$F$2:$EE$2,AG$4,'reporting boissy'!$F39:$EE39)+SUMIF('reporting moussy'!$F$2:$EE$2,AG$4,'reporting moussy'!$F39:$EE39)+SUMIF('reporting trappes'!$F$2:$EE$2,AG$4,'reporting trappes'!$F39:$EE39)+SUMIF('SPACELOG 5 BP'!$F$2:$EE$2,AG$4,'SPACELOG 5 BP'!$F39:$EE39)+SUMIF('SPACELOG 6 BP'!$F$2:$EE$2,AG$4,'SPACELOG 6 BP'!$F39:$EE39)+SUMIF('SPACELOG 7 BP'!$F$2:$EE$2,AG$4,'SPACELOG 7 BP'!$F39:$EE39)+SUMIF('SPACELOG 8 BP'!$F$2:$EE$2,AG$4,'SPACELOG 8 BP'!$F39:$EE39)+SUMIF('SPACELOG 9 BP'!$F$2:$EE$2,AG$4,'SPACELOG 9 BP'!$F39:$EE39)+SUMIF('SPACELOG 10 BP'!$F$2:$EE$2,AG$4,'SPACELOG 10 BP'!$F39:$EE39)+SUMIF('SPACELOG 11 BP'!$F$2:$EE$2,AG$4,'SPACELOG 11 BP'!$F39:$EE39)+SUMIF('SPACELOG 12 BP'!$F$2:$EE$2,AG$4,'SPACELOG 12 BP'!$F39:$EE39)</f>
        <v>5584</v>
      </c>
      <c r="AH39" s="13">
        <f>SUMIF('reporting montigny'!$F$2:$EE$2,AH$4,'reporting montigny'!$F39:$EE39)+SUMIF('reporting boissy'!$F$2:$EE$2,AH$4,'reporting boissy'!$F39:$EE39)+SUMIF('reporting moussy'!$F$2:$EE$2,AH$4,'reporting moussy'!$F39:$EE39)+SUMIF('reporting trappes'!$F$2:$EE$2,AH$4,'reporting trappes'!$F39:$EE39)+SUMIF('SPACELOG 5 BP'!$F$2:$EE$2,AH$4,'SPACELOG 5 BP'!$F39:$EE39)+SUMIF('SPACELOG 6 BP'!$F$2:$EE$2,AH$4,'SPACELOG 6 BP'!$F39:$EE39)+SUMIF('SPACELOG 7 BP'!$F$2:$EE$2,AH$4,'SPACELOG 7 BP'!$F39:$EE39)+SUMIF('SPACELOG 8 BP'!$F$2:$EE$2,AH$4,'SPACELOG 8 BP'!$F39:$EE39)+SUMIF('SPACELOG 9 BP'!$F$2:$EE$2,AH$4,'SPACELOG 9 BP'!$F39:$EE39)+SUMIF('SPACELOG 10 BP'!$F$2:$EE$2,AH$4,'SPACELOG 10 BP'!$F39:$EE39)+SUMIF('SPACELOG 11 BP'!$F$2:$EE$2,AH$4,'SPACELOG 11 BP'!$F39:$EE39)+SUMIF('SPACELOG 12 BP'!$F$2:$EE$2,AH$4,'SPACELOG 12 BP'!$F39:$EE39)</f>
        <v>5584</v>
      </c>
      <c r="AI39" s="13">
        <f>SUMIF('reporting montigny'!$F$2:$EE$2,AI$4,'reporting montigny'!$F39:$EE39)+SUMIF('reporting boissy'!$F$2:$EE$2,AI$4,'reporting boissy'!$F39:$EE39)+SUMIF('reporting moussy'!$F$2:$EE$2,AI$4,'reporting moussy'!$F39:$EE39)+SUMIF('reporting trappes'!$F$2:$EE$2,AI$4,'reporting trappes'!$F39:$EE39)+SUMIF('SPACELOG 5 BP'!$F$2:$EE$2,AI$4,'SPACELOG 5 BP'!$F39:$EE39)+SUMIF('SPACELOG 6 BP'!$F$2:$EE$2,AI$4,'SPACELOG 6 BP'!$F39:$EE39)+SUMIF('SPACELOG 7 BP'!$F$2:$EE$2,AI$4,'SPACELOG 7 BP'!$F39:$EE39)+SUMIF('SPACELOG 8 BP'!$F$2:$EE$2,AI$4,'SPACELOG 8 BP'!$F39:$EE39)+SUMIF('SPACELOG 9 BP'!$F$2:$EE$2,AI$4,'SPACELOG 9 BP'!$F39:$EE39)+SUMIF('SPACELOG 10 BP'!$F$2:$EE$2,AI$4,'SPACELOG 10 BP'!$F39:$EE39)+SUMIF('SPACELOG 11 BP'!$F$2:$EE$2,AI$4,'SPACELOG 11 BP'!$F39:$EE39)+SUMIF('SPACELOG 12 BP'!$F$2:$EE$2,AI$4,'SPACELOG 12 BP'!$F39:$EE39)</f>
        <v>5584</v>
      </c>
      <c r="AJ39" s="13">
        <f>SUMIF('reporting montigny'!$F$2:$EE$2,AJ$4,'reporting montigny'!$F39:$EE39)+SUMIF('reporting boissy'!$F$2:$EE$2,AJ$4,'reporting boissy'!$F39:$EE39)+SUMIF('reporting moussy'!$F$2:$EE$2,AJ$4,'reporting moussy'!$F39:$EE39)+SUMIF('reporting trappes'!$F$2:$EE$2,AJ$4,'reporting trappes'!$F39:$EE39)+SUMIF('SPACELOG 5 BP'!$F$2:$EE$2,AJ$4,'SPACELOG 5 BP'!$F39:$EE39)+SUMIF('SPACELOG 6 BP'!$F$2:$EE$2,AJ$4,'SPACELOG 6 BP'!$F39:$EE39)+SUMIF('SPACELOG 7 BP'!$F$2:$EE$2,AJ$4,'SPACELOG 7 BP'!$F39:$EE39)+SUMIF('SPACELOG 8 BP'!$F$2:$EE$2,AJ$4,'SPACELOG 8 BP'!$F39:$EE39)+SUMIF('SPACELOG 9 BP'!$F$2:$EE$2,AJ$4,'SPACELOG 9 BP'!$F39:$EE39)+SUMIF('SPACELOG 10 BP'!$F$2:$EE$2,AJ$4,'SPACELOG 10 BP'!$F39:$EE39)+SUMIF('SPACELOG 11 BP'!$F$2:$EE$2,AJ$4,'SPACELOG 11 BP'!$F39:$EE39)+SUMIF('SPACELOG 12 BP'!$F$2:$EE$2,AJ$4,'SPACELOG 12 BP'!$F39:$EE39)</f>
        <v>5584</v>
      </c>
      <c r="AK39" s="13">
        <f>SUMIF('reporting montigny'!$F$2:$EE$2,AK$4,'reporting montigny'!$F39:$EE39)+SUMIF('reporting boissy'!$F$2:$EE$2,AK$4,'reporting boissy'!$F39:$EE39)+SUMIF('reporting moussy'!$F$2:$EE$2,AK$4,'reporting moussy'!$F39:$EE39)+SUMIF('reporting trappes'!$F$2:$EE$2,AK$4,'reporting trappes'!$F39:$EE39)+SUMIF('SPACELOG 5 BP'!$F$2:$EE$2,AK$4,'SPACELOG 5 BP'!$F39:$EE39)+SUMIF('SPACELOG 6 BP'!$F$2:$EE$2,AK$4,'SPACELOG 6 BP'!$F39:$EE39)+SUMIF('SPACELOG 7 BP'!$F$2:$EE$2,AK$4,'SPACELOG 7 BP'!$F39:$EE39)+SUMIF('SPACELOG 8 BP'!$F$2:$EE$2,AK$4,'SPACELOG 8 BP'!$F39:$EE39)+SUMIF('SPACELOG 9 BP'!$F$2:$EE$2,AK$4,'SPACELOG 9 BP'!$F39:$EE39)+SUMIF('SPACELOG 10 BP'!$F$2:$EE$2,AK$4,'SPACELOG 10 BP'!$F39:$EE39)+SUMIF('SPACELOG 11 BP'!$F$2:$EE$2,AK$4,'SPACELOG 11 BP'!$F39:$EE39)+SUMIF('SPACELOG 12 BP'!$F$2:$EE$2,AK$4,'SPACELOG 12 BP'!$F39:$EE39)</f>
        <v>5584</v>
      </c>
      <c r="AL39" s="13">
        <f>SUMIF('reporting montigny'!$F$2:$EE$2,AL$4,'reporting montigny'!$F39:$EE39)+SUMIF('reporting boissy'!$F$2:$EE$2,AL$4,'reporting boissy'!$F39:$EE39)+SUMIF('reporting moussy'!$F$2:$EE$2,AL$4,'reporting moussy'!$F39:$EE39)+SUMIF('reporting trappes'!$F$2:$EE$2,AL$4,'reporting trappes'!$F39:$EE39)+SUMIF('SPACELOG 5 BP'!$F$2:$EE$2,AL$4,'SPACELOG 5 BP'!$F39:$EE39)+SUMIF('SPACELOG 6 BP'!$F$2:$EE$2,AL$4,'SPACELOG 6 BP'!$F39:$EE39)+SUMIF('SPACELOG 7 BP'!$F$2:$EE$2,AL$4,'SPACELOG 7 BP'!$F39:$EE39)+SUMIF('SPACELOG 8 BP'!$F$2:$EE$2,AL$4,'SPACELOG 8 BP'!$F39:$EE39)+SUMIF('SPACELOG 9 BP'!$F$2:$EE$2,AL$4,'SPACELOG 9 BP'!$F39:$EE39)+SUMIF('SPACELOG 10 BP'!$F$2:$EE$2,AL$4,'SPACELOG 10 BP'!$F39:$EE39)+SUMIF('SPACELOG 11 BP'!$F$2:$EE$2,AL$4,'SPACELOG 11 BP'!$F39:$EE39)+SUMIF('SPACELOG 12 BP'!$F$2:$EE$2,AL$4,'SPACELOG 12 BP'!$F39:$EE39)</f>
        <v>5584</v>
      </c>
      <c r="AM39" s="13">
        <f>SUMIF('reporting montigny'!$F$2:$EE$2,AM$4,'reporting montigny'!$F39:$EE39)+SUMIF('reporting boissy'!$F$2:$EE$2,AM$4,'reporting boissy'!$F39:$EE39)+SUMIF('reporting moussy'!$F$2:$EE$2,AM$4,'reporting moussy'!$F39:$EE39)+SUMIF('reporting trappes'!$F$2:$EE$2,AM$4,'reporting trappes'!$F39:$EE39)+SUMIF('SPACELOG 5 BP'!$F$2:$EE$2,AM$4,'SPACELOG 5 BP'!$F39:$EE39)+SUMIF('SPACELOG 6 BP'!$F$2:$EE$2,AM$4,'SPACELOG 6 BP'!$F39:$EE39)+SUMIF('SPACELOG 7 BP'!$F$2:$EE$2,AM$4,'SPACELOG 7 BP'!$F39:$EE39)+SUMIF('SPACELOG 8 BP'!$F$2:$EE$2,AM$4,'SPACELOG 8 BP'!$F39:$EE39)+SUMIF('SPACELOG 9 BP'!$F$2:$EE$2,AM$4,'SPACELOG 9 BP'!$F39:$EE39)+SUMIF('SPACELOG 10 BP'!$F$2:$EE$2,AM$4,'SPACELOG 10 BP'!$F39:$EE39)+SUMIF('SPACELOG 11 BP'!$F$2:$EE$2,AM$4,'SPACELOG 11 BP'!$F39:$EE39)+SUMIF('SPACELOG 12 BP'!$F$2:$EE$2,AM$4,'SPACELOG 12 BP'!$F39:$EE39)</f>
        <v>5584</v>
      </c>
      <c r="AN39" s="13">
        <f>SUMIF('reporting montigny'!$F$2:$EE$2,AN$4,'reporting montigny'!$F39:$EE39)+SUMIF('reporting boissy'!$F$2:$EE$2,AN$4,'reporting boissy'!$F39:$EE39)+SUMIF('reporting moussy'!$F$2:$EE$2,AN$4,'reporting moussy'!$F39:$EE39)+SUMIF('reporting trappes'!$F$2:$EE$2,AN$4,'reporting trappes'!$F39:$EE39)+SUMIF('SPACELOG 5 BP'!$F$2:$EE$2,AN$4,'SPACELOG 5 BP'!$F39:$EE39)+SUMIF('SPACELOG 6 BP'!$F$2:$EE$2,AN$4,'SPACELOG 6 BP'!$F39:$EE39)+SUMIF('SPACELOG 7 BP'!$F$2:$EE$2,AN$4,'SPACELOG 7 BP'!$F39:$EE39)+SUMIF('SPACELOG 8 BP'!$F$2:$EE$2,AN$4,'SPACELOG 8 BP'!$F39:$EE39)+SUMIF('SPACELOG 9 BP'!$F$2:$EE$2,AN$4,'SPACELOG 9 BP'!$F39:$EE39)+SUMIF('SPACELOG 10 BP'!$F$2:$EE$2,AN$4,'SPACELOG 10 BP'!$F39:$EE39)+SUMIF('SPACELOG 11 BP'!$F$2:$EE$2,AN$4,'SPACELOG 11 BP'!$F39:$EE39)+SUMIF('SPACELOG 12 BP'!$F$2:$EE$2,AN$4,'SPACELOG 12 BP'!$F39:$EE39)</f>
        <v>5584</v>
      </c>
      <c r="AO39" s="13">
        <f>SUMIF('reporting montigny'!$F$2:$EE$2,AO$4,'reporting montigny'!$F39:$EE39)+SUMIF('reporting boissy'!$F$2:$EE$2,AO$4,'reporting boissy'!$F39:$EE39)+SUMIF('reporting moussy'!$F$2:$EE$2,AO$4,'reporting moussy'!$F39:$EE39)+SUMIF('reporting trappes'!$F$2:$EE$2,AO$4,'reporting trappes'!$F39:$EE39)+SUMIF('SPACELOG 5 BP'!$F$2:$EE$2,AO$4,'SPACELOG 5 BP'!$F39:$EE39)+SUMIF('SPACELOG 6 BP'!$F$2:$EE$2,AO$4,'SPACELOG 6 BP'!$F39:$EE39)+SUMIF('SPACELOG 7 BP'!$F$2:$EE$2,AO$4,'SPACELOG 7 BP'!$F39:$EE39)+SUMIF('SPACELOG 8 BP'!$F$2:$EE$2,AO$4,'SPACELOG 8 BP'!$F39:$EE39)+SUMIF('SPACELOG 9 BP'!$F$2:$EE$2,AO$4,'SPACELOG 9 BP'!$F39:$EE39)+SUMIF('SPACELOG 10 BP'!$F$2:$EE$2,AO$4,'SPACELOG 10 BP'!$F39:$EE39)+SUMIF('SPACELOG 11 BP'!$F$2:$EE$2,AO$4,'SPACELOG 11 BP'!$F39:$EE39)+SUMIF('SPACELOG 12 BP'!$F$2:$EE$2,AO$4,'SPACELOG 12 BP'!$F39:$EE39)</f>
        <v>5584</v>
      </c>
      <c r="AP39" s="13">
        <f>SUMIF('reporting montigny'!$F$2:$EE$2,AP$4,'reporting montigny'!$F39:$EE39)+SUMIF('reporting boissy'!$F$2:$EE$2,AP$4,'reporting boissy'!$F39:$EE39)+SUMIF('reporting moussy'!$F$2:$EE$2,AP$4,'reporting moussy'!$F39:$EE39)+SUMIF('reporting trappes'!$F$2:$EE$2,AP$4,'reporting trappes'!$F39:$EE39)+SUMIF('SPACELOG 5 BP'!$F$2:$EE$2,AP$4,'SPACELOG 5 BP'!$F39:$EE39)+SUMIF('SPACELOG 6 BP'!$F$2:$EE$2,AP$4,'SPACELOG 6 BP'!$F39:$EE39)+SUMIF('SPACELOG 7 BP'!$F$2:$EE$2,AP$4,'SPACELOG 7 BP'!$F39:$EE39)+SUMIF('SPACELOG 8 BP'!$F$2:$EE$2,AP$4,'SPACELOG 8 BP'!$F39:$EE39)+SUMIF('SPACELOG 9 BP'!$F$2:$EE$2,AP$4,'SPACELOG 9 BP'!$F39:$EE39)+SUMIF('SPACELOG 10 BP'!$F$2:$EE$2,AP$4,'SPACELOG 10 BP'!$F39:$EE39)+SUMIF('SPACELOG 11 BP'!$F$2:$EE$2,AP$4,'SPACELOG 11 BP'!$F39:$EE39)+SUMIF('SPACELOG 12 BP'!$F$2:$EE$2,AP$4,'SPACELOG 12 BP'!$F39:$EE39)</f>
        <v>5584</v>
      </c>
      <c r="AQ39" s="13">
        <f>SUMIF('reporting montigny'!$F$2:$EE$2,AQ$4,'reporting montigny'!$F39:$EE39)+SUMIF('reporting boissy'!$F$2:$EE$2,AQ$4,'reporting boissy'!$F39:$EE39)+SUMIF('reporting moussy'!$F$2:$EE$2,AQ$4,'reporting moussy'!$F39:$EE39)+SUMIF('reporting trappes'!$F$2:$EE$2,AQ$4,'reporting trappes'!$F39:$EE39)+SUMIF('SPACELOG 5 BP'!$F$2:$EE$2,AQ$4,'SPACELOG 5 BP'!$F39:$EE39)+SUMIF('SPACELOG 6 BP'!$F$2:$EE$2,AQ$4,'SPACELOG 6 BP'!$F39:$EE39)+SUMIF('SPACELOG 7 BP'!$F$2:$EE$2,AQ$4,'SPACELOG 7 BP'!$F39:$EE39)+SUMIF('SPACELOG 8 BP'!$F$2:$EE$2,AQ$4,'SPACELOG 8 BP'!$F39:$EE39)+SUMIF('SPACELOG 9 BP'!$F$2:$EE$2,AQ$4,'SPACELOG 9 BP'!$F39:$EE39)+SUMIF('SPACELOG 10 BP'!$F$2:$EE$2,AQ$4,'SPACELOG 10 BP'!$F39:$EE39)+SUMIF('SPACELOG 11 BP'!$F$2:$EE$2,AQ$4,'SPACELOG 11 BP'!$F39:$EE39)+SUMIF('SPACELOG 12 BP'!$F$2:$EE$2,AQ$4,'SPACELOG 12 BP'!$F39:$EE39)</f>
        <v>5584</v>
      </c>
      <c r="AR39" s="14">
        <f>SUM(AF39:AQ39)</f>
        <v>67008</v>
      </c>
      <c r="AS39" s="13">
        <f>SUMIF('reporting montigny'!$F$2:$EE$2,AS$4,'reporting montigny'!$F39:$EE39)+SUMIF('reporting boissy'!$F$2:$EE$2,AS$4,'reporting boissy'!$F39:$EE39)+SUMIF('reporting moussy'!$F$2:$EE$2,AS$4,'reporting moussy'!$F39:$EE39)+SUMIF('reporting trappes'!$F$2:$EE$2,AS$4,'reporting trappes'!$F39:$EE39)+SUMIF('SPACELOG 5 BP'!$F$2:$EE$2,AS$4,'SPACELOG 5 BP'!$F39:$EE39)+SUMIF('SPACELOG 6 BP'!$F$2:$EE$2,AS$4,'SPACELOG 6 BP'!$F39:$EE39)+SUMIF('SPACELOG 7 BP'!$F$2:$EE$2,AS$4,'SPACELOG 7 BP'!$F39:$EE39)+SUMIF('SPACELOG 8 BP'!$F$2:$EE$2,AS$4,'SPACELOG 8 BP'!$F39:$EE39)+SUMIF('SPACELOG 9 BP'!$F$2:$EE$2,AS$4,'SPACELOG 9 BP'!$F39:$EE39)+SUMIF('SPACELOG 10 BP'!$F$2:$EE$2,AS$4,'SPACELOG 10 BP'!$F39:$EE39)+SUMIF('SPACELOG 11 BP'!$F$2:$EE$2,AS$4,'SPACELOG 11 BP'!$F39:$EE39)+SUMIF('SPACELOG 12 BP'!$F$2:$EE$2,AS$4,'SPACELOG 12 BP'!$F39:$EE39)</f>
        <v>5584</v>
      </c>
      <c r="AT39" s="13">
        <f>SUMIF('reporting montigny'!$F$2:$EE$2,AT$4,'reporting montigny'!$F39:$EE39)+SUMIF('reporting boissy'!$F$2:$EE$2,AT$4,'reporting boissy'!$F39:$EE39)+SUMIF('reporting moussy'!$F$2:$EE$2,AT$4,'reporting moussy'!$F39:$EE39)+SUMIF('reporting trappes'!$F$2:$EE$2,AT$4,'reporting trappes'!$F39:$EE39)+SUMIF('SPACELOG 5 BP'!$F$2:$EE$2,AT$4,'SPACELOG 5 BP'!$F39:$EE39)+SUMIF('SPACELOG 6 BP'!$F$2:$EE$2,AT$4,'SPACELOG 6 BP'!$F39:$EE39)+SUMIF('SPACELOG 7 BP'!$F$2:$EE$2,AT$4,'SPACELOG 7 BP'!$F39:$EE39)+SUMIF('SPACELOG 8 BP'!$F$2:$EE$2,AT$4,'SPACELOG 8 BP'!$F39:$EE39)+SUMIF('SPACELOG 9 BP'!$F$2:$EE$2,AT$4,'SPACELOG 9 BP'!$F39:$EE39)+SUMIF('SPACELOG 10 BP'!$F$2:$EE$2,AT$4,'SPACELOG 10 BP'!$F39:$EE39)+SUMIF('SPACELOG 11 BP'!$F$2:$EE$2,AT$4,'SPACELOG 11 BP'!$F39:$EE39)+SUMIF('SPACELOG 12 BP'!$F$2:$EE$2,AT$4,'SPACELOG 12 BP'!$F39:$EE39)</f>
        <v>5584</v>
      </c>
      <c r="AU39" s="13">
        <f>SUMIF('reporting montigny'!$F$2:$EE$2,AU$4,'reporting montigny'!$F39:$EE39)+SUMIF('reporting boissy'!$F$2:$EE$2,AU$4,'reporting boissy'!$F39:$EE39)+SUMIF('reporting moussy'!$F$2:$EE$2,AU$4,'reporting moussy'!$F39:$EE39)+SUMIF('reporting trappes'!$F$2:$EE$2,AU$4,'reporting trappes'!$F39:$EE39)+SUMIF('SPACELOG 5 BP'!$F$2:$EE$2,AU$4,'SPACELOG 5 BP'!$F39:$EE39)+SUMIF('SPACELOG 6 BP'!$F$2:$EE$2,AU$4,'SPACELOG 6 BP'!$F39:$EE39)+SUMIF('SPACELOG 7 BP'!$F$2:$EE$2,AU$4,'SPACELOG 7 BP'!$F39:$EE39)+SUMIF('SPACELOG 8 BP'!$F$2:$EE$2,AU$4,'SPACELOG 8 BP'!$F39:$EE39)+SUMIF('SPACELOG 9 BP'!$F$2:$EE$2,AU$4,'SPACELOG 9 BP'!$F39:$EE39)+SUMIF('SPACELOG 10 BP'!$F$2:$EE$2,AU$4,'SPACELOG 10 BP'!$F39:$EE39)+SUMIF('SPACELOG 11 BP'!$F$2:$EE$2,AU$4,'SPACELOG 11 BP'!$F39:$EE39)+SUMIF('SPACELOG 12 BP'!$F$2:$EE$2,AU$4,'SPACELOG 12 BP'!$F39:$EE39)</f>
        <v>5584</v>
      </c>
      <c r="AV39" s="13">
        <f>SUMIF('reporting montigny'!$F$2:$EE$2,AV$4,'reporting montigny'!$F39:$EE39)+SUMIF('reporting boissy'!$F$2:$EE$2,AV$4,'reporting boissy'!$F39:$EE39)+SUMIF('reporting moussy'!$F$2:$EE$2,AV$4,'reporting moussy'!$F39:$EE39)+SUMIF('reporting trappes'!$F$2:$EE$2,AV$4,'reporting trappes'!$F39:$EE39)+SUMIF('SPACELOG 5 BP'!$F$2:$EE$2,AV$4,'SPACELOG 5 BP'!$F39:$EE39)+SUMIF('SPACELOG 6 BP'!$F$2:$EE$2,AV$4,'SPACELOG 6 BP'!$F39:$EE39)+SUMIF('SPACELOG 7 BP'!$F$2:$EE$2,AV$4,'SPACELOG 7 BP'!$F39:$EE39)+SUMIF('SPACELOG 8 BP'!$F$2:$EE$2,AV$4,'SPACELOG 8 BP'!$F39:$EE39)+SUMIF('SPACELOG 9 BP'!$F$2:$EE$2,AV$4,'SPACELOG 9 BP'!$F39:$EE39)+SUMIF('SPACELOG 10 BP'!$F$2:$EE$2,AV$4,'SPACELOG 10 BP'!$F39:$EE39)+SUMIF('SPACELOG 11 BP'!$F$2:$EE$2,AV$4,'SPACELOG 11 BP'!$F39:$EE39)+SUMIF('SPACELOG 12 BP'!$F$2:$EE$2,AV$4,'SPACELOG 12 BP'!$F39:$EE39)</f>
        <v>5584</v>
      </c>
      <c r="AW39" s="13">
        <f>SUMIF('reporting montigny'!$F$2:$EE$2,AW$4,'reporting montigny'!$F39:$EE39)+SUMIF('reporting boissy'!$F$2:$EE$2,AW$4,'reporting boissy'!$F39:$EE39)+SUMIF('reporting moussy'!$F$2:$EE$2,AW$4,'reporting moussy'!$F39:$EE39)+SUMIF('reporting trappes'!$F$2:$EE$2,AW$4,'reporting trappes'!$F39:$EE39)+SUMIF('SPACELOG 5 BP'!$F$2:$EE$2,AW$4,'SPACELOG 5 BP'!$F39:$EE39)+SUMIF('SPACELOG 6 BP'!$F$2:$EE$2,AW$4,'SPACELOG 6 BP'!$F39:$EE39)+SUMIF('SPACELOG 7 BP'!$F$2:$EE$2,AW$4,'SPACELOG 7 BP'!$F39:$EE39)+SUMIF('SPACELOG 8 BP'!$F$2:$EE$2,AW$4,'SPACELOG 8 BP'!$F39:$EE39)+SUMIF('SPACELOG 9 BP'!$F$2:$EE$2,AW$4,'SPACELOG 9 BP'!$F39:$EE39)+SUMIF('SPACELOG 10 BP'!$F$2:$EE$2,AW$4,'SPACELOG 10 BP'!$F39:$EE39)+SUMIF('SPACELOG 11 BP'!$F$2:$EE$2,AW$4,'SPACELOG 11 BP'!$F39:$EE39)+SUMIF('SPACELOG 12 BP'!$F$2:$EE$2,AW$4,'SPACELOG 12 BP'!$F39:$EE39)</f>
        <v>5584</v>
      </c>
      <c r="AX39" s="13">
        <f>SUMIF('reporting montigny'!$F$2:$EE$2,AX$4,'reporting montigny'!$F39:$EE39)+SUMIF('reporting boissy'!$F$2:$EE$2,AX$4,'reporting boissy'!$F39:$EE39)+SUMIF('reporting moussy'!$F$2:$EE$2,AX$4,'reporting moussy'!$F39:$EE39)+SUMIF('reporting trappes'!$F$2:$EE$2,AX$4,'reporting trappes'!$F39:$EE39)+SUMIF('SPACELOG 5 BP'!$F$2:$EE$2,AX$4,'SPACELOG 5 BP'!$F39:$EE39)+SUMIF('SPACELOG 6 BP'!$F$2:$EE$2,AX$4,'SPACELOG 6 BP'!$F39:$EE39)+SUMIF('SPACELOG 7 BP'!$F$2:$EE$2,AX$4,'SPACELOG 7 BP'!$F39:$EE39)+SUMIF('SPACELOG 8 BP'!$F$2:$EE$2,AX$4,'SPACELOG 8 BP'!$F39:$EE39)+SUMIF('SPACELOG 9 BP'!$F$2:$EE$2,AX$4,'SPACELOG 9 BP'!$F39:$EE39)+SUMIF('SPACELOG 10 BP'!$F$2:$EE$2,AX$4,'SPACELOG 10 BP'!$F39:$EE39)+SUMIF('SPACELOG 11 BP'!$F$2:$EE$2,AX$4,'SPACELOG 11 BP'!$F39:$EE39)+SUMIF('SPACELOG 12 BP'!$F$2:$EE$2,AX$4,'SPACELOG 12 BP'!$F39:$EE39)</f>
        <v>5584</v>
      </c>
      <c r="AY39" s="13">
        <f>SUMIF('reporting montigny'!$F$2:$EE$2,AY$4,'reporting montigny'!$F39:$EE39)+SUMIF('reporting boissy'!$F$2:$EE$2,AY$4,'reporting boissy'!$F39:$EE39)+SUMIF('reporting moussy'!$F$2:$EE$2,AY$4,'reporting moussy'!$F39:$EE39)+SUMIF('reporting trappes'!$F$2:$EE$2,AY$4,'reporting trappes'!$F39:$EE39)+SUMIF('SPACELOG 5 BP'!$F$2:$EE$2,AY$4,'SPACELOG 5 BP'!$F39:$EE39)+SUMIF('SPACELOG 6 BP'!$F$2:$EE$2,AY$4,'SPACELOG 6 BP'!$F39:$EE39)+SUMIF('SPACELOG 7 BP'!$F$2:$EE$2,AY$4,'SPACELOG 7 BP'!$F39:$EE39)+SUMIF('SPACELOG 8 BP'!$F$2:$EE$2,AY$4,'SPACELOG 8 BP'!$F39:$EE39)+SUMIF('SPACELOG 9 BP'!$F$2:$EE$2,AY$4,'SPACELOG 9 BP'!$F39:$EE39)+SUMIF('SPACELOG 10 BP'!$F$2:$EE$2,AY$4,'SPACELOG 10 BP'!$F39:$EE39)+SUMIF('SPACELOG 11 BP'!$F$2:$EE$2,AY$4,'SPACELOG 11 BP'!$F39:$EE39)+SUMIF('SPACELOG 12 BP'!$F$2:$EE$2,AY$4,'SPACELOG 12 BP'!$F39:$EE39)</f>
        <v>5584</v>
      </c>
      <c r="AZ39" s="13">
        <f>SUMIF('reporting montigny'!$F$2:$EE$2,AZ$4,'reporting montigny'!$F39:$EE39)+SUMIF('reporting boissy'!$F$2:$EE$2,AZ$4,'reporting boissy'!$F39:$EE39)+SUMIF('reporting moussy'!$F$2:$EE$2,AZ$4,'reporting moussy'!$F39:$EE39)+SUMIF('reporting trappes'!$F$2:$EE$2,AZ$4,'reporting trappes'!$F39:$EE39)+SUMIF('SPACELOG 5 BP'!$F$2:$EE$2,AZ$4,'SPACELOG 5 BP'!$F39:$EE39)+SUMIF('SPACELOG 6 BP'!$F$2:$EE$2,AZ$4,'SPACELOG 6 BP'!$F39:$EE39)+SUMIF('SPACELOG 7 BP'!$F$2:$EE$2,AZ$4,'SPACELOG 7 BP'!$F39:$EE39)+SUMIF('SPACELOG 8 BP'!$F$2:$EE$2,AZ$4,'SPACELOG 8 BP'!$F39:$EE39)+SUMIF('SPACELOG 9 BP'!$F$2:$EE$2,AZ$4,'SPACELOG 9 BP'!$F39:$EE39)+SUMIF('SPACELOG 10 BP'!$F$2:$EE$2,AZ$4,'SPACELOG 10 BP'!$F39:$EE39)+SUMIF('SPACELOG 11 BP'!$F$2:$EE$2,AZ$4,'SPACELOG 11 BP'!$F39:$EE39)+SUMIF('SPACELOG 12 BP'!$F$2:$EE$2,AZ$4,'SPACELOG 12 BP'!$F39:$EE39)</f>
        <v>5584</v>
      </c>
      <c r="BA39" s="13">
        <f>SUMIF('reporting montigny'!$F$2:$EE$2,BA$4,'reporting montigny'!$F39:$EE39)+SUMIF('reporting boissy'!$F$2:$EE$2,BA$4,'reporting boissy'!$F39:$EE39)+SUMIF('reporting moussy'!$F$2:$EE$2,BA$4,'reporting moussy'!$F39:$EE39)+SUMIF('reporting trappes'!$F$2:$EE$2,BA$4,'reporting trappes'!$F39:$EE39)+SUMIF('SPACELOG 5 BP'!$F$2:$EE$2,BA$4,'SPACELOG 5 BP'!$F39:$EE39)+SUMIF('SPACELOG 6 BP'!$F$2:$EE$2,BA$4,'SPACELOG 6 BP'!$F39:$EE39)+SUMIF('SPACELOG 7 BP'!$F$2:$EE$2,BA$4,'SPACELOG 7 BP'!$F39:$EE39)+SUMIF('SPACELOG 8 BP'!$F$2:$EE$2,BA$4,'SPACELOG 8 BP'!$F39:$EE39)+SUMIF('SPACELOG 9 BP'!$F$2:$EE$2,BA$4,'SPACELOG 9 BP'!$F39:$EE39)+SUMIF('SPACELOG 10 BP'!$F$2:$EE$2,BA$4,'SPACELOG 10 BP'!$F39:$EE39)+SUMIF('SPACELOG 11 BP'!$F$2:$EE$2,BA$4,'SPACELOG 11 BP'!$F39:$EE39)+SUMIF('SPACELOG 12 BP'!$F$2:$EE$2,BA$4,'SPACELOG 12 BP'!$F39:$EE39)</f>
        <v>5584</v>
      </c>
      <c r="BB39" s="13">
        <f>SUMIF('reporting montigny'!$F$2:$EE$2,BB$4,'reporting montigny'!$F39:$EE39)+SUMIF('reporting boissy'!$F$2:$EE$2,BB$4,'reporting boissy'!$F39:$EE39)+SUMIF('reporting moussy'!$F$2:$EE$2,BB$4,'reporting moussy'!$F39:$EE39)+SUMIF('reporting trappes'!$F$2:$EE$2,BB$4,'reporting trappes'!$F39:$EE39)+SUMIF('SPACELOG 5 BP'!$F$2:$EE$2,BB$4,'SPACELOG 5 BP'!$F39:$EE39)+SUMIF('SPACELOG 6 BP'!$F$2:$EE$2,BB$4,'SPACELOG 6 BP'!$F39:$EE39)+SUMIF('SPACELOG 7 BP'!$F$2:$EE$2,BB$4,'SPACELOG 7 BP'!$F39:$EE39)+SUMIF('SPACELOG 8 BP'!$F$2:$EE$2,BB$4,'SPACELOG 8 BP'!$F39:$EE39)+SUMIF('SPACELOG 9 BP'!$F$2:$EE$2,BB$4,'SPACELOG 9 BP'!$F39:$EE39)+SUMIF('SPACELOG 10 BP'!$F$2:$EE$2,BB$4,'SPACELOG 10 BP'!$F39:$EE39)+SUMIF('SPACELOG 11 BP'!$F$2:$EE$2,BB$4,'SPACELOG 11 BP'!$F39:$EE39)+SUMIF('SPACELOG 12 BP'!$F$2:$EE$2,BB$4,'SPACELOG 12 BP'!$F39:$EE39)</f>
        <v>5584</v>
      </c>
      <c r="BC39" s="13">
        <f>SUMIF('reporting montigny'!$F$2:$EE$2,BC$4,'reporting montigny'!$F39:$EE39)+SUMIF('reporting boissy'!$F$2:$EE$2,BC$4,'reporting boissy'!$F39:$EE39)+SUMIF('reporting moussy'!$F$2:$EE$2,BC$4,'reporting moussy'!$F39:$EE39)+SUMIF('reporting trappes'!$F$2:$EE$2,BC$4,'reporting trappes'!$F39:$EE39)+SUMIF('SPACELOG 5 BP'!$F$2:$EE$2,BC$4,'SPACELOG 5 BP'!$F39:$EE39)+SUMIF('SPACELOG 6 BP'!$F$2:$EE$2,BC$4,'SPACELOG 6 BP'!$F39:$EE39)+SUMIF('SPACELOG 7 BP'!$F$2:$EE$2,BC$4,'SPACELOG 7 BP'!$F39:$EE39)+SUMIF('SPACELOG 8 BP'!$F$2:$EE$2,BC$4,'SPACELOG 8 BP'!$F39:$EE39)+SUMIF('SPACELOG 9 BP'!$F$2:$EE$2,BC$4,'SPACELOG 9 BP'!$F39:$EE39)+SUMIF('SPACELOG 10 BP'!$F$2:$EE$2,BC$4,'SPACELOG 10 BP'!$F39:$EE39)+SUMIF('SPACELOG 11 BP'!$F$2:$EE$2,BC$4,'SPACELOG 11 BP'!$F39:$EE39)+SUMIF('SPACELOG 12 BP'!$F$2:$EE$2,BC$4,'SPACELOG 12 BP'!$F39:$EE39)</f>
        <v>5584</v>
      </c>
      <c r="BD39" s="13">
        <f>SUMIF('reporting montigny'!$F$2:$EE$2,BD$4,'reporting montigny'!$F39:$EE39)+SUMIF('reporting boissy'!$F$2:$EE$2,BD$4,'reporting boissy'!$F39:$EE39)+SUMIF('reporting moussy'!$F$2:$EE$2,BD$4,'reporting moussy'!$F39:$EE39)+SUMIF('reporting trappes'!$F$2:$EE$2,BD$4,'reporting trappes'!$F39:$EE39)+SUMIF('SPACELOG 5 BP'!$F$2:$EE$2,BD$4,'SPACELOG 5 BP'!$F39:$EE39)+SUMIF('SPACELOG 6 BP'!$F$2:$EE$2,BD$4,'SPACELOG 6 BP'!$F39:$EE39)+SUMIF('SPACELOG 7 BP'!$F$2:$EE$2,BD$4,'SPACELOG 7 BP'!$F39:$EE39)+SUMIF('SPACELOG 8 BP'!$F$2:$EE$2,BD$4,'SPACELOG 8 BP'!$F39:$EE39)+SUMIF('SPACELOG 9 BP'!$F$2:$EE$2,BD$4,'SPACELOG 9 BP'!$F39:$EE39)+SUMIF('SPACELOG 10 BP'!$F$2:$EE$2,BD$4,'SPACELOG 10 BP'!$F39:$EE39)+SUMIF('SPACELOG 11 BP'!$F$2:$EE$2,BD$4,'SPACELOG 11 BP'!$F39:$EE39)+SUMIF('SPACELOG 12 BP'!$F$2:$EE$2,BD$4,'SPACELOG 12 BP'!$F39:$EE39)</f>
        <v>5584</v>
      </c>
      <c r="BE39" s="14">
        <f>SUM(AS39:BD39)</f>
        <v>67008</v>
      </c>
      <c r="BF39" s="13">
        <f>SUMIF('reporting montigny'!$F$2:$EE$2,BF$4,'reporting montigny'!$F39:$EE39)+SUMIF('reporting boissy'!$F$2:$EE$2,BF$4,'reporting boissy'!$F39:$EE39)+SUMIF('reporting moussy'!$F$2:$EE$2,BF$4,'reporting moussy'!$F39:$EE39)+SUMIF('reporting trappes'!$F$2:$EE$2,BF$4,'reporting trappes'!$F39:$EE39)+SUMIF('SPACELOG 5 BP'!$F$2:$EE$2,BF$4,'SPACELOG 5 BP'!$F39:$EE39)+SUMIF('SPACELOG 6 BP'!$F$2:$EE$2,BF$4,'SPACELOG 6 BP'!$F39:$EE39)+SUMIF('SPACELOG 7 BP'!$F$2:$EE$2,BF$4,'SPACELOG 7 BP'!$F39:$EE39)+SUMIF('SPACELOG 8 BP'!$F$2:$EE$2,BF$4,'SPACELOG 8 BP'!$F39:$EE39)+SUMIF('SPACELOG 9 BP'!$F$2:$EE$2,BF$4,'SPACELOG 9 BP'!$F39:$EE39)+SUMIF('SPACELOG 10 BP'!$F$2:$EE$2,BF$4,'SPACELOG 10 BP'!$F39:$EE39)+SUMIF('SPACELOG 11 BP'!$F$2:$EE$2,BF$4,'SPACELOG 11 BP'!$F39:$EE39)+SUMIF('SPACELOG 12 BP'!$F$2:$EE$2,BF$4,'SPACELOG 12 BP'!$F39:$EE39)</f>
        <v>5584</v>
      </c>
      <c r="BG39" s="13">
        <f>SUMIF('reporting montigny'!$F$2:$EE$2,BG$4,'reporting montigny'!$F39:$EE39)+SUMIF('reporting boissy'!$F$2:$EE$2,BG$4,'reporting boissy'!$F39:$EE39)+SUMIF('reporting moussy'!$F$2:$EE$2,BG$4,'reporting moussy'!$F39:$EE39)+SUMIF('reporting trappes'!$F$2:$EE$2,BG$4,'reporting trappes'!$F39:$EE39)+SUMIF('SPACELOG 5 BP'!$F$2:$EE$2,BG$4,'SPACELOG 5 BP'!$F39:$EE39)+SUMIF('SPACELOG 6 BP'!$F$2:$EE$2,BG$4,'SPACELOG 6 BP'!$F39:$EE39)+SUMIF('SPACELOG 7 BP'!$F$2:$EE$2,BG$4,'SPACELOG 7 BP'!$F39:$EE39)+SUMIF('SPACELOG 8 BP'!$F$2:$EE$2,BG$4,'SPACELOG 8 BP'!$F39:$EE39)+SUMIF('SPACELOG 9 BP'!$F$2:$EE$2,BG$4,'SPACELOG 9 BP'!$F39:$EE39)+SUMIF('SPACELOG 10 BP'!$F$2:$EE$2,BG$4,'SPACELOG 10 BP'!$F39:$EE39)+SUMIF('SPACELOG 11 BP'!$F$2:$EE$2,BG$4,'SPACELOG 11 BP'!$F39:$EE39)+SUMIF('SPACELOG 12 BP'!$F$2:$EE$2,BG$4,'SPACELOG 12 BP'!$F39:$EE39)</f>
        <v>5584</v>
      </c>
      <c r="BH39" s="13">
        <f>SUMIF('reporting montigny'!$F$2:$EE$2,BH$4,'reporting montigny'!$F39:$EE39)+SUMIF('reporting boissy'!$F$2:$EE$2,BH$4,'reporting boissy'!$F39:$EE39)+SUMIF('reporting moussy'!$F$2:$EE$2,BH$4,'reporting moussy'!$F39:$EE39)+SUMIF('reporting trappes'!$F$2:$EE$2,BH$4,'reporting trappes'!$F39:$EE39)+SUMIF('SPACELOG 5 BP'!$F$2:$EE$2,BH$4,'SPACELOG 5 BP'!$F39:$EE39)+SUMIF('SPACELOG 6 BP'!$F$2:$EE$2,BH$4,'SPACELOG 6 BP'!$F39:$EE39)+SUMIF('SPACELOG 7 BP'!$F$2:$EE$2,BH$4,'SPACELOG 7 BP'!$F39:$EE39)+SUMIF('SPACELOG 8 BP'!$F$2:$EE$2,BH$4,'SPACELOG 8 BP'!$F39:$EE39)+SUMIF('SPACELOG 9 BP'!$F$2:$EE$2,BH$4,'SPACELOG 9 BP'!$F39:$EE39)+SUMIF('SPACELOG 10 BP'!$F$2:$EE$2,BH$4,'SPACELOG 10 BP'!$F39:$EE39)+SUMIF('SPACELOG 11 BP'!$F$2:$EE$2,BH$4,'SPACELOG 11 BP'!$F39:$EE39)+SUMIF('SPACELOG 12 BP'!$F$2:$EE$2,BH$4,'SPACELOG 12 BP'!$F39:$EE39)</f>
        <v>5584</v>
      </c>
      <c r="BI39" s="13">
        <f>SUMIF('reporting montigny'!$F$2:$EE$2,BI$4,'reporting montigny'!$F39:$EE39)+SUMIF('reporting boissy'!$F$2:$EE$2,BI$4,'reporting boissy'!$F39:$EE39)+SUMIF('reporting moussy'!$F$2:$EE$2,BI$4,'reporting moussy'!$F39:$EE39)+SUMIF('reporting trappes'!$F$2:$EE$2,BI$4,'reporting trappes'!$F39:$EE39)+SUMIF('SPACELOG 5 BP'!$F$2:$EE$2,BI$4,'SPACELOG 5 BP'!$F39:$EE39)+SUMIF('SPACELOG 6 BP'!$F$2:$EE$2,BI$4,'SPACELOG 6 BP'!$F39:$EE39)+SUMIF('SPACELOG 7 BP'!$F$2:$EE$2,BI$4,'SPACELOG 7 BP'!$F39:$EE39)+SUMIF('SPACELOG 8 BP'!$F$2:$EE$2,BI$4,'SPACELOG 8 BP'!$F39:$EE39)+SUMIF('SPACELOG 9 BP'!$F$2:$EE$2,BI$4,'SPACELOG 9 BP'!$F39:$EE39)+SUMIF('SPACELOG 10 BP'!$F$2:$EE$2,BI$4,'SPACELOG 10 BP'!$F39:$EE39)+SUMIF('SPACELOG 11 BP'!$F$2:$EE$2,BI$4,'SPACELOG 11 BP'!$F39:$EE39)+SUMIF('SPACELOG 12 BP'!$F$2:$EE$2,BI$4,'SPACELOG 12 BP'!$F39:$EE39)</f>
        <v>5584</v>
      </c>
      <c r="BJ39" s="13">
        <f>SUMIF('reporting montigny'!$F$2:$EE$2,BJ$4,'reporting montigny'!$F39:$EE39)+SUMIF('reporting boissy'!$F$2:$EE$2,BJ$4,'reporting boissy'!$F39:$EE39)+SUMIF('reporting moussy'!$F$2:$EE$2,BJ$4,'reporting moussy'!$F39:$EE39)+SUMIF('reporting trappes'!$F$2:$EE$2,BJ$4,'reporting trappes'!$F39:$EE39)+SUMIF('SPACELOG 5 BP'!$F$2:$EE$2,BJ$4,'SPACELOG 5 BP'!$F39:$EE39)+SUMIF('SPACELOG 6 BP'!$F$2:$EE$2,BJ$4,'SPACELOG 6 BP'!$F39:$EE39)+SUMIF('SPACELOG 7 BP'!$F$2:$EE$2,BJ$4,'SPACELOG 7 BP'!$F39:$EE39)+SUMIF('SPACELOG 8 BP'!$F$2:$EE$2,BJ$4,'SPACELOG 8 BP'!$F39:$EE39)+SUMIF('SPACELOG 9 BP'!$F$2:$EE$2,BJ$4,'SPACELOG 9 BP'!$F39:$EE39)+SUMIF('SPACELOG 10 BP'!$F$2:$EE$2,BJ$4,'SPACELOG 10 BP'!$F39:$EE39)+SUMIF('SPACELOG 11 BP'!$F$2:$EE$2,BJ$4,'SPACELOG 11 BP'!$F39:$EE39)+SUMIF('SPACELOG 12 BP'!$F$2:$EE$2,BJ$4,'SPACELOG 12 BP'!$F39:$EE39)</f>
        <v>5584</v>
      </c>
      <c r="BK39" s="13">
        <f>SUMIF('reporting montigny'!$F$2:$EE$2,BK$4,'reporting montigny'!$F39:$EE39)+SUMIF('reporting boissy'!$F$2:$EE$2,BK$4,'reporting boissy'!$F39:$EE39)+SUMIF('reporting moussy'!$F$2:$EE$2,BK$4,'reporting moussy'!$F39:$EE39)+SUMIF('reporting trappes'!$F$2:$EE$2,BK$4,'reporting trappes'!$F39:$EE39)+SUMIF('SPACELOG 5 BP'!$F$2:$EE$2,BK$4,'SPACELOG 5 BP'!$F39:$EE39)+SUMIF('SPACELOG 6 BP'!$F$2:$EE$2,BK$4,'SPACELOG 6 BP'!$F39:$EE39)+SUMIF('SPACELOG 7 BP'!$F$2:$EE$2,BK$4,'SPACELOG 7 BP'!$F39:$EE39)+SUMIF('SPACELOG 8 BP'!$F$2:$EE$2,BK$4,'SPACELOG 8 BP'!$F39:$EE39)+SUMIF('SPACELOG 9 BP'!$F$2:$EE$2,BK$4,'SPACELOG 9 BP'!$F39:$EE39)+SUMIF('SPACELOG 10 BP'!$F$2:$EE$2,BK$4,'SPACELOG 10 BP'!$F39:$EE39)+SUMIF('SPACELOG 11 BP'!$F$2:$EE$2,BK$4,'SPACELOG 11 BP'!$F39:$EE39)+SUMIF('SPACELOG 12 BP'!$F$2:$EE$2,BK$4,'SPACELOG 12 BP'!$F39:$EE39)</f>
        <v>5584</v>
      </c>
      <c r="BL39" s="13">
        <f>SUMIF('reporting montigny'!$F$2:$EE$2,BL$4,'reporting montigny'!$F39:$EE39)+SUMIF('reporting boissy'!$F$2:$EE$2,BL$4,'reporting boissy'!$F39:$EE39)+SUMIF('reporting moussy'!$F$2:$EE$2,BL$4,'reporting moussy'!$F39:$EE39)+SUMIF('reporting trappes'!$F$2:$EE$2,BL$4,'reporting trappes'!$F39:$EE39)+SUMIF('SPACELOG 5 BP'!$F$2:$EE$2,BL$4,'SPACELOG 5 BP'!$F39:$EE39)+SUMIF('SPACELOG 6 BP'!$F$2:$EE$2,BL$4,'SPACELOG 6 BP'!$F39:$EE39)+SUMIF('SPACELOG 7 BP'!$F$2:$EE$2,BL$4,'SPACELOG 7 BP'!$F39:$EE39)+SUMIF('SPACELOG 8 BP'!$F$2:$EE$2,BL$4,'SPACELOG 8 BP'!$F39:$EE39)+SUMIF('SPACELOG 9 BP'!$F$2:$EE$2,BL$4,'SPACELOG 9 BP'!$F39:$EE39)+SUMIF('SPACELOG 10 BP'!$F$2:$EE$2,BL$4,'SPACELOG 10 BP'!$F39:$EE39)+SUMIF('SPACELOG 11 BP'!$F$2:$EE$2,BL$4,'SPACELOG 11 BP'!$F39:$EE39)+SUMIF('SPACELOG 12 BP'!$F$2:$EE$2,BL$4,'SPACELOG 12 BP'!$F39:$EE39)</f>
        <v>5584</v>
      </c>
      <c r="BM39" s="13">
        <f>SUMIF('reporting montigny'!$F$2:$EE$2,BM$4,'reporting montigny'!$F39:$EE39)+SUMIF('reporting boissy'!$F$2:$EE$2,BM$4,'reporting boissy'!$F39:$EE39)+SUMIF('reporting moussy'!$F$2:$EE$2,BM$4,'reporting moussy'!$F39:$EE39)+SUMIF('reporting trappes'!$F$2:$EE$2,BM$4,'reporting trappes'!$F39:$EE39)+SUMIF('SPACELOG 5 BP'!$F$2:$EE$2,BM$4,'SPACELOG 5 BP'!$F39:$EE39)+SUMIF('SPACELOG 6 BP'!$F$2:$EE$2,BM$4,'SPACELOG 6 BP'!$F39:$EE39)+SUMIF('SPACELOG 7 BP'!$F$2:$EE$2,BM$4,'SPACELOG 7 BP'!$F39:$EE39)+SUMIF('SPACELOG 8 BP'!$F$2:$EE$2,BM$4,'SPACELOG 8 BP'!$F39:$EE39)+SUMIF('SPACELOG 9 BP'!$F$2:$EE$2,BM$4,'SPACELOG 9 BP'!$F39:$EE39)+SUMIF('SPACELOG 10 BP'!$F$2:$EE$2,BM$4,'SPACELOG 10 BP'!$F39:$EE39)+SUMIF('SPACELOG 11 BP'!$F$2:$EE$2,BM$4,'SPACELOG 11 BP'!$F39:$EE39)+SUMIF('SPACELOG 12 BP'!$F$2:$EE$2,BM$4,'SPACELOG 12 BP'!$F39:$EE39)</f>
        <v>5584</v>
      </c>
      <c r="BN39" s="13">
        <f>SUMIF('reporting montigny'!$F$2:$EE$2,BN$4,'reporting montigny'!$F39:$EE39)+SUMIF('reporting boissy'!$F$2:$EE$2,BN$4,'reporting boissy'!$F39:$EE39)+SUMIF('reporting moussy'!$F$2:$EE$2,BN$4,'reporting moussy'!$F39:$EE39)+SUMIF('reporting trappes'!$F$2:$EE$2,BN$4,'reporting trappes'!$F39:$EE39)+SUMIF('SPACELOG 5 BP'!$F$2:$EE$2,BN$4,'SPACELOG 5 BP'!$F39:$EE39)+SUMIF('SPACELOG 6 BP'!$F$2:$EE$2,BN$4,'SPACELOG 6 BP'!$F39:$EE39)+SUMIF('SPACELOG 7 BP'!$F$2:$EE$2,BN$4,'SPACELOG 7 BP'!$F39:$EE39)+SUMIF('SPACELOG 8 BP'!$F$2:$EE$2,BN$4,'SPACELOG 8 BP'!$F39:$EE39)+SUMIF('SPACELOG 9 BP'!$F$2:$EE$2,BN$4,'SPACELOG 9 BP'!$F39:$EE39)+SUMIF('SPACELOG 10 BP'!$F$2:$EE$2,BN$4,'SPACELOG 10 BP'!$F39:$EE39)+SUMIF('SPACELOG 11 BP'!$F$2:$EE$2,BN$4,'SPACELOG 11 BP'!$F39:$EE39)+SUMIF('SPACELOG 12 BP'!$F$2:$EE$2,BN$4,'SPACELOG 12 BP'!$F39:$EE39)</f>
        <v>5584</v>
      </c>
      <c r="BO39" s="13">
        <f>SUMIF('reporting montigny'!$F$2:$EE$2,BO$4,'reporting montigny'!$F39:$EE39)+SUMIF('reporting boissy'!$F$2:$EE$2,BO$4,'reporting boissy'!$F39:$EE39)+SUMIF('reporting moussy'!$F$2:$EE$2,BO$4,'reporting moussy'!$F39:$EE39)+SUMIF('reporting trappes'!$F$2:$EE$2,BO$4,'reporting trappes'!$F39:$EE39)+SUMIF('SPACELOG 5 BP'!$F$2:$EE$2,BO$4,'SPACELOG 5 BP'!$F39:$EE39)+SUMIF('SPACELOG 6 BP'!$F$2:$EE$2,BO$4,'SPACELOG 6 BP'!$F39:$EE39)+SUMIF('SPACELOG 7 BP'!$F$2:$EE$2,BO$4,'SPACELOG 7 BP'!$F39:$EE39)+SUMIF('SPACELOG 8 BP'!$F$2:$EE$2,BO$4,'SPACELOG 8 BP'!$F39:$EE39)+SUMIF('SPACELOG 9 BP'!$F$2:$EE$2,BO$4,'SPACELOG 9 BP'!$F39:$EE39)+SUMIF('SPACELOG 10 BP'!$F$2:$EE$2,BO$4,'SPACELOG 10 BP'!$F39:$EE39)+SUMIF('SPACELOG 11 BP'!$F$2:$EE$2,BO$4,'SPACELOG 11 BP'!$F39:$EE39)+SUMIF('SPACELOG 12 BP'!$F$2:$EE$2,BO$4,'SPACELOG 12 BP'!$F39:$EE39)</f>
        <v>5584</v>
      </c>
      <c r="BP39" s="13">
        <f>SUMIF('reporting montigny'!$F$2:$EE$2,BP$4,'reporting montigny'!$F39:$EE39)+SUMIF('reporting boissy'!$F$2:$EE$2,BP$4,'reporting boissy'!$F39:$EE39)+SUMIF('reporting moussy'!$F$2:$EE$2,BP$4,'reporting moussy'!$F39:$EE39)+SUMIF('reporting trappes'!$F$2:$EE$2,BP$4,'reporting trappes'!$F39:$EE39)+SUMIF('SPACELOG 5 BP'!$F$2:$EE$2,BP$4,'SPACELOG 5 BP'!$F39:$EE39)+SUMIF('SPACELOG 6 BP'!$F$2:$EE$2,BP$4,'SPACELOG 6 BP'!$F39:$EE39)+SUMIF('SPACELOG 7 BP'!$F$2:$EE$2,BP$4,'SPACELOG 7 BP'!$F39:$EE39)+SUMIF('SPACELOG 8 BP'!$F$2:$EE$2,BP$4,'SPACELOG 8 BP'!$F39:$EE39)+SUMIF('SPACELOG 9 BP'!$F$2:$EE$2,BP$4,'SPACELOG 9 BP'!$F39:$EE39)+SUMIF('SPACELOG 10 BP'!$F$2:$EE$2,BP$4,'SPACELOG 10 BP'!$F39:$EE39)+SUMIF('SPACELOG 11 BP'!$F$2:$EE$2,BP$4,'SPACELOG 11 BP'!$F39:$EE39)+SUMIF('SPACELOG 12 BP'!$F$2:$EE$2,BP$4,'SPACELOG 12 BP'!$F39:$EE39)</f>
        <v>5584</v>
      </c>
      <c r="BQ39" s="13">
        <f>SUMIF('reporting montigny'!$F$2:$EE$2,BQ$4,'reporting montigny'!$F39:$EE39)+SUMIF('reporting boissy'!$F$2:$EE$2,BQ$4,'reporting boissy'!$F39:$EE39)+SUMIF('reporting moussy'!$F$2:$EE$2,BQ$4,'reporting moussy'!$F39:$EE39)+SUMIF('reporting trappes'!$F$2:$EE$2,BQ$4,'reporting trappes'!$F39:$EE39)+SUMIF('SPACELOG 5 BP'!$F$2:$EE$2,BQ$4,'SPACELOG 5 BP'!$F39:$EE39)+SUMIF('SPACELOG 6 BP'!$F$2:$EE$2,BQ$4,'SPACELOG 6 BP'!$F39:$EE39)+SUMIF('SPACELOG 7 BP'!$F$2:$EE$2,BQ$4,'SPACELOG 7 BP'!$F39:$EE39)+SUMIF('SPACELOG 8 BP'!$F$2:$EE$2,BQ$4,'SPACELOG 8 BP'!$F39:$EE39)+SUMIF('SPACELOG 9 BP'!$F$2:$EE$2,BQ$4,'SPACELOG 9 BP'!$F39:$EE39)+SUMIF('SPACELOG 10 BP'!$F$2:$EE$2,BQ$4,'SPACELOG 10 BP'!$F39:$EE39)+SUMIF('SPACELOG 11 BP'!$F$2:$EE$2,BQ$4,'SPACELOG 11 BP'!$F39:$EE39)+SUMIF('SPACELOG 12 BP'!$F$2:$EE$2,BQ$4,'SPACELOG 12 BP'!$F39:$EE39)</f>
        <v>5584</v>
      </c>
      <c r="BR39" s="14">
        <f>SUM(BF39:BQ39)</f>
        <v>67008</v>
      </c>
      <c r="BS39" s="13">
        <f>SUMIF('reporting montigny'!$F$2:$EE$2,BS$4,'reporting montigny'!$F39:$EE39)+SUMIF('reporting boissy'!$F$2:$EE$2,BS$4,'reporting boissy'!$F39:$EE39)+SUMIF('reporting moussy'!$F$2:$EE$2,BS$4,'reporting moussy'!$F39:$EE39)+SUMIF('reporting trappes'!$F$2:$EE$2,BS$4,'reporting trappes'!$F39:$EE39)+SUMIF('SPACELOG 5 BP'!$F$2:$EE$2,BS$4,'SPACELOG 5 BP'!$F39:$EE39)+SUMIF('SPACELOG 6 BP'!$F$2:$EE$2,BS$4,'SPACELOG 6 BP'!$F39:$EE39)+SUMIF('SPACELOG 7 BP'!$F$2:$EE$2,BS$4,'SPACELOG 7 BP'!$F39:$EE39)+SUMIF('SPACELOG 8 BP'!$F$2:$EE$2,BS$4,'SPACELOG 8 BP'!$F39:$EE39)+SUMIF('SPACELOG 9 BP'!$F$2:$EE$2,BS$4,'SPACELOG 9 BP'!$F39:$EE39)+SUMIF('SPACELOG 10 BP'!$F$2:$EE$2,BS$4,'SPACELOG 10 BP'!$F39:$EE39)+SUMIF('SPACELOG 11 BP'!$F$2:$EE$2,BS$4,'SPACELOG 11 BP'!$F39:$EE39)+SUMIF('SPACELOG 12 BP'!$F$2:$EE$2,BS$4,'SPACELOG 12 BP'!$F39:$EE39)</f>
        <v>5584</v>
      </c>
      <c r="BT39" s="13">
        <f>SUMIF('reporting montigny'!$F$2:$EE$2,BT$4,'reporting montigny'!$F39:$EE39)+SUMIF('reporting boissy'!$F$2:$EE$2,BT$4,'reporting boissy'!$F39:$EE39)+SUMIF('reporting moussy'!$F$2:$EE$2,BT$4,'reporting moussy'!$F39:$EE39)+SUMIF('reporting trappes'!$F$2:$EE$2,BT$4,'reporting trappes'!$F39:$EE39)+SUMIF('SPACELOG 5 BP'!$F$2:$EE$2,BT$4,'SPACELOG 5 BP'!$F39:$EE39)+SUMIF('SPACELOG 6 BP'!$F$2:$EE$2,BT$4,'SPACELOG 6 BP'!$F39:$EE39)+SUMIF('SPACELOG 7 BP'!$F$2:$EE$2,BT$4,'SPACELOG 7 BP'!$F39:$EE39)+SUMIF('SPACELOG 8 BP'!$F$2:$EE$2,BT$4,'SPACELOG 8 BP'!$F39:$EE39)+SUMIF('SPACELOG 9 BP'!$F$2:$EE$2,BT$4,'SPACELOG 9 BP'!$F39:$EE39)+SUMIF('SPACELOG 10 BP'!$F$2:$EE$2,BT$4,'SPACELOG 10 BP'!$F39:$EE39)+SUMIF('SPACELOG 11 BP'!$F$2:$EE$2,BT$4,'SPACELOG 11 BP'!$F39:$EE39)+SUMIF('SPACELOG 12 BP'!$F$2:$EE$2,BT$4,'SPACELOG 12 BP'!$F39:$EE39)</f>
        <v>5584</v>
      </c>
      <c r="BU39" s="13">
        <f>SUMIF('reporting montigny'!$F$2:$EE$2,BU$4,'reporting montigny'!$F39:$EE39)+SUMIF('reporting boissy'!$F$2:$EE$2,BU$4,'reporting boissy'!$F39:$EE39)+SUMIF('reporting moussy'!$F$2:$EE$2,BU$4,'reporting moussy'!$F39:$EE39)+SUMIF('reporting trappes'!$F$2:$EE$2,BU$4,'reporting trappes'!$F39:$EE39)+SUMIF('SPACELOG 5 BP'!$F$2:$EE$2,BU$4,'SPACELOG 5 BP'!$F39:$EE39)+SUMIF('SPACELOG 6 BP'!$F$2:$EE$2,BU$4,'SPACELOG 6 BP'!$F39:$EE39)+SUMIF('SPACELOG 7 BP'!$F$2:$EE$2,BU$4,'SPACELOG 7 BP'!$F39:$EE39)+SUMIF('SPACELOG 8 BP'!$F$2:$EE$2,BU$4,'SPACELOG 8 BP'!$F39:$EE39)+SUMIF('SPACELOG 9 BP'!$F$2:$EE$2,BU$4,'SPACELOG 9 BP'!$F39:$EE39)+SUMIF('SPACELOG 10 BP'!$F$2:$EE$2,BU$4,'SPACELOG 10 BP'!$F39:$EE39)+SUMIF('SPACELOG 11 BP'!$F$2:$EE$2,BU$4,'SPACELOG 11 BP'!$F39:$EE39)+SUMIF('SPACELOG 12 BP'!$F$2:$EE$2,BU$4,'SPACELOG 12 BP'!$F39:$EE39)</f>
        <v>5584</v>
      </c>
      <c r="BV39" s="13">
        <f>SUMIF('reporting montigny'!$F$2:$EE$2,BV$4,'reporting montigny'!$F39:$EE39)+SUMIF('reporting boissy'!$F$2:$EE$2,BV$4,'reporting boissy'!$F39:$EE39)+SUMIF('reporting moussy'!$F$2:$EE$2,BV$4,'reporting moussy'!$F39:$EE39)+SUMIF('reporting trappes'!$F$2:$EE$2,BV$4,'reporting trappes'!$F39:$EE39)+SUMIF('SPACELOG 5 BP'!$F$2:$EE$2,BV$4,'SPACELOG 5 BP'!$F39:$EE39)+SUMIF('SPACELOG 6 BP'!$F$2:$EE$2,BV$4,'SPACELOG 6 BP'!$F39:$EE39)+SUMIF('SPACELOG 7 BP'!$F$2:$EE$2,BV$4,'SPACELOG 7 BP'!$F39:$EE39)+SUMIF('SPACELOG 8 BP'!$F$2:$EE$2,BV$4,'SPACELOG 8 BP'!$F39:$EE39)+SUMIF('SPACELOG 9 BP'!$F$2:$EE$2,BV$4,'SPACELOG 9 BP'!$F39:$EE39)+SUMIF('SPACELOG 10 BP'!$F$2:$EE$2,BV$4,'SPACELOG 10 BP'!$F39:$EE39)+SUMIF('SPACELOG 11 BP'!$F$2:$EE$2,BV$4,'SPACELOG 11 BP'!$F39:$EE39)+SUMIF('SPACELOG 12 BP'!$F$2:$EE$2,BV$4,'SPACELOG 12 BP'!$F39:$EE39)</f>
        <v>5584</v>
      </c>
      <c r="BW39" s="13">
        <f>SUMIF('reporting montigny'!$F$2:$EE$2,BW$4,'reporting montigny'!$F39:$EE39)+SUMIF('reporting boissy'!$F$2:$EE$2,BW$4,'reporting boissy'!$F39:$EE39)+SUMIF('reporting moussy'!$F$2:$EE$2,BW$4,'reporting moussy'!$F39:$EE39)+SUMIF('reporting trappes'!$F$2:$EE$2,BW$4,'reporting trappes'!$F39:$EE39)+SUMIF('SPACELOG 5 BP'!$F$2:$EE$2,BW$4,'SPACELOG 5 BP'!$F39:$EE39)+SUMIF('SPACELOG 6 BP'!$F$2:$EE$2,BW$4,'SPACELOG 6 BP'!$F39:$EE39)+SUMIF('SPACELOG 7 BP'!$F$2:$EE$2,BW$4,'SPACELOG 7 BP'!$F39:$EE39)+SUMIF('SPACELOG 8 BP'!$F$2:$EE$2,BW$4,'SPACELOG 8 BP'!$F39:$EE39)+SUMIF('SPACELOG 9 BP'!$F$2:$EE$2,BW$4,'SPACELOG 9 BP'!$F39:$EE39)+SUMIF('SPACELOG 10 BP'!$F$2:$EE$2,BW$4,'SPACELOG 10 BP'!$F39:$EE39)+SUMIF('SPACELOG 11 BP'!$F$2:$EE$2,BW$4,'SPACELOG 11 BP'!$F39:$EE39)+SUMIF('SPACELOG 12 BP'!$F$2:$EE$2,BW$4,'SPACELOG 12 BP'!$F39:$EE39)</f>
        <v>5584</v>
      </c>
      <c r="BX39" s="13">
        <f>SUMIF('reporting montigny'!$F$2:$EE$2,BX$4,'reporting montigny'!$F39:$EE39)+SUMIF('reporting boissy'!$F$2:$EE$2,BX$4,'reporting boissy'!$F39:$EE39)+SUMIF('reporting moussy'!$F$2:$EE$2,BX$4,'reporting moussy'!$F39:$EE39)+SUMIF('reporting trappes'!$F$2:$EE$2,BX$4,'reporting trappes'!$F39:$EE39)+SUMIF('SPACELOG 5 BP'!$F$2:$EE$2,BX$4,'SPACELOG 5 BP'!$F39:$EE39)+SUMIF('SPACELOG 6 BP'!$F$2:$EE$2,BX$4,'SPACELOG 6 BP'!$F39:$EE39)+SUMIF('SPACELOG 7 BP'!$F$2:$EE$2,BX$4,'SPACELOG 7 BP'!$F39:$EE39)+SUMIF('SPACELOG 8 BP'!$F$2:$EE$2,BX$4,'SPACELOG 8 BP'!$F39:$EE39)+SUMIF('SPACELOG 9 BP'!$F$2:$EE$2,BX$4,'SPACELOG 9 BP'!$F39:$EE39)+SUMIF('SPACELOG 10 BP'!$F$2:$EE$2,BX$4,'SPACELOG 10 BP'!$F39:$EE39)+SUMIF('SPACELOG 11 BP'!$F$2:$EE$2,BX$4,'SPACELOG 11 BP'!$F39:$EE39)+SUMIF('SPACELOG 12 BP'!$F$2:$EE$2,BX$4,'SPACELOG 12 BP'!$F39:$EE39)</f>
        <v>5584</v>
      </c>
      <c r="BY39" s="13">
        <f>SUMIF('reporting montigny'!$F$2:$EE$2,BY$4,'reporting montigny'!$F39:$EE39)+SUMIF('reporting boissy'!$F$2:$EE$2,BY$4,'reporting boissy'!$F39:$EE39)+SUMIF('reporting moussy'!$F$2:$EE$2,BY$4,'reporting moussy'!$F39:$EE39)+SUMIF('reporting trappes'!$F$2:$EE$2,BY$4,'reporting trappes'!$F39:$EE39)+SUMIF('SPACELOG 5 BP'!$F$2:$EE$2,BY$4,'SPACELOG 5 BP'!$F39:$EE39)+SUMIF('SPACELOG 6 BP'!$F$2:$EE$2,BY$4,'SPACELOG 6 BP'!$F39:$EE39)+SUMIF('SPACELOG 7 BP'!$F$2:$EE$2,BY$4,'SPACELOG 7 BP'!$F39:$EE39)+SUMIF('SPACELOG 8 BP'!$F$2:$EE$2,BY$4,'SPACELOG 8 BP'!$F39:$EE39)+SUMIF('SPACELOG 9 BP'!$F$2:$EE$2,BY$4,'SPACELOG 9 BP'!$F39:$EE39)+SUMIF('SPACELOG 10 BP'!$F$2:$EE$2,BY$4,'SPACELOG 10 BP'!$F39:$EE39)+SUMIF('SPACELOG 11 BP'!$F$2:$EE$2,BY$4,'SPACELOG 11 BP'!$F39:$EE39)+SUMIF('SPACELOG 12 BP'!$F$2:$EE$2,BY$4,'SPACELOG 12 BP'!$F39:$EE39)</f>
        <v>5584</v>
      </c>
      <c r="BZ39" s="13">
        <f>SUMIF('reporting montigny'!$F$2:$EE$2,BZ$4,'reporting montigny'!$F39:$EE39)+SUMIF('reporting boissy'!$F$2:$EE$2,BZ$4,'reporting boissy'!$F39:$EE39)+SUMIF('reporting moussy'!$F$2:$EE$2,BZ$4,'reporting moussy'!$F39:$EE39)+SUMIF('reporting trappes'!$F$2:$EE$2,BZ$4,'reporting trappes'!$F39:$EE39)+SUMIF('SPACELOG 5 BP'!$F$2:$EE$2,BZ$4,'SPACELOG 5 BP'!$F39:$EE39)+SUMIF('SPACELOG 6 BP'!$F$2:$EE$2,BZ$4,'SPACELOG 6 BP'!$F39:$EE39)+SUMIF('SPACELOG 7 BP'!$F$2:$EE$2,BZ$4,'SPACELOG 7 BP'!$F39:$EE39)+SUMIF('SPACELOG 8 BP'!$F$2:$EE$2,BZ$4,'SPACELOG 8 BP'!$F39:$EE39)+SUMIF('SPACELOG 9 BP'!$F$2:$EE$2,BZ$4,'SPACELOG 9 BP'!$F39:$EE39)+SUMIF('SPACELOG 10 BP'!$F$2:$EE$2,BZ$4,'SPACELOG 10 BP'!$F39:$EE39)+SUMIF('SPACELOG 11 BP'!$F$2:$EE$2,BZ$4,'SPACELOG 11 BP'!$F39:$EE39)+SUMIF('SPACELOG 12 BP'!$F$2:$EE$2,BZ$4,'SPACELOG 12 BP'!$F39:$EE39)</f>
        <v>5584</v>
      </c>
      <c r="CA39" s="13">
        <f>SUMIF('reporting montigny'!$F$2:$EE$2,CA$4,'reporting montigny'!$F39:$EE39)+SUMIF('reporting boissy'!$F$2:$EE$2,CA$4,'reporting boissy'!$F39:$EE39)+SUMIF('reporting moussy'!$F$2:$EE$2,CA$4,'reporting moussy'!$F39:$EE39)+SUMIF('reporting trappes'!$F$2:$EE$2,CA$4,'reporting trappes'!$F39:$EE39)+SUMIF('SPACELOG 5 BP'!$F$2:$EE$2,CA$4,'SPACELOG 5 BP'!$F39:$EE39)+SUMIF('SPACELOG 6 BP'!$F$2:$EE$2,CA$4,'SPACELOG 6 BP'!$F39:$EE39)+SUMIF('SPACELOG 7 BP'!$F$2:$EE$2,CA$4,'SPACELOG 7 BP'!$F39:$EE39)+SUMIF('SPACELOG 8 BP'!$F$2:$EE$2,CA$4,'SPACELOG 8 BP'!$F39:$EE39)+SUMIF('SPACELOG 9 BP'!$F$2:$EE$2,CA$4,'SPACELOG 9 BP'!$F39:$EE39)+SUMIF('SPACELOG 10 BP'!$F$2:$EE$2,CA$4,'SPACELOG 10 BP'!$F39:$EE39)+SUMIF('SPACELOG 11 BP'!$F$2:$EE$2,CA$4,'SPACELOG 11 BP'!$F39:$EE39)+SUMIF('SPACELOG 12 BP'!$F$2:$EE$2,CA$4,'SPACELOG 12 BP'!$F39:$EE39)</f>
        <v>5584</v>
      </c>
      <c r="CB39" s="13">
        <f>SUMIF('reporting montigny'!$F$2:$EE$2,CB$4,'reporting montigny'!$F39:$EE39)+SUMIF('reporting boissy'!$F$2:$EE$2,CB$4,'reporting boissy'!$F39:$EE39)+SUMIF('reporting moussy'!$F$2:$EE$2,CB$4,'reporting moussy'!$F39:$EE39)+SUMIF('reporting trappes'!$F$2:$EE$2,CB$4,'reporting trappes'!$F39:$EE39)+SUMIF('SPACELOG 5 BP'!$F$2:$EE$2,CB$4,'SPACELOG 5 BP'!$F39:$EE39)+SUMIF('SPACELOG 6 BP'!$F$2:$EE$2,CB$4,'SPACELOG 6 BP'!$F39:$EE39)+SUMIF('SPACELOG 7 BP'!$F$2:$EE$2,CB$4,'SPACELOG 7 BP'!$F39:$EE39)+SUMIF('SPACELOG 8 BP'!$F$2:$EE$2,CB$4,'SPACELOG 8 BP'!$F39:$EE39)+SUMIF('SPACELOG 9 BP'!$F$2:$EE$2,CB$4,'SPACELOG 9 BP'!$F39:$EE39)+SUMIF('SPACELOG 10 BP'!$F$2:$EE$2,CB$4,'SPACELOG 10 BP'!$F39:$EE39)+SUMIF('SPACELOG 11 BP'!$F$2:$EE$2,CB$4,'SPACELOG 11 BP'!$F39:$EE39)+SUMIF('SPACELOG 12 BP'!$F$2:$EE$2,CB$4,'SPACELOG 12 BP'!$F39:$EE39)</f>
        <v>5584</v>
      </c>
      <c r="CC39" s="13">
        <f>SUMIF('reporting montigny'!$F$2:$EE$2,CC$4,'reporting montigny'!$F39:$EE39)+SUMIF('reporting boissy'!$F$2:$EE$2,CC$4,'reporting boissy'!$F39:$EE39)+SUMIF('reporting moussy'!$F$2:$EE$2,CC$4,'reporting moussy'!$F39:$EE39)+SUMIF('reporting trappes'!$F$2:$EE$2,CC$4,'reporting trappes'!$F39:$EE39)+SUMIF('SPACELOG 5 BP'!$F$2:$EE$2,CC$4,'SPACELOG 5 BP'!$F39:$EE39)+SUMIF('SPACELOG 6 BP'!$F$2:$EE$2,CC$4,'SPACELOG 6 BP'!$F39:$EE39)+SUMIF('SPACELOG 7 BP'!$F$2:$EE$2,CC$4,'SPACELOG 7 BP'!$F39:$EE39)+SUMIF('SPACELOG 8 BP'!$F$2:$EE$2,CC$4,'SPACELOG 8 BP'!$F39:$EE39)+SUMIF('SPACELOG 9 BP'!$F$2:$EE$2,CC$4,'SPACELOG 9 BP'!$F39:$EE39)+SUMIF('SPACELOG 10 BP'!$F$2:$EE$2,CC$4,'SPACELOG 10 BP'!$F39:$EE39)+SUMIF('SPACELOG 11 BP'!$F$2:$EE$2,CC$4,'SPACELOG 11 BP'!$F39:$EE39)+SUMIF('SPACELOG 12 BP'!$F$2:$EE$2,CC$4,'SPACELOG 12 BP'!$F39:$EE39)</f>
        <v>5584</v>
      </c>
      <c r="CD39" s="13">
        <f>SUMIF('reporting montigny'!$F$2:$EE$2,CD$4,'reporting montigny'!$F39:$EE39)+SUMIF('reporting boissy'!$F$2:$EE$2,CD$4,'reporting boissy'!$F39:$EE39)+SUMIF('reporting moussy'!$F$2:$EE$2,CD$4,'reporting moussy'!$F39:$EE39)+SUMIF('reporting trappes'!$F$2:$EE$2,CD$4,'reporting trappes'!$F39:$EE39)+SUMIF('SPACELOG 5 BP'!$F$2:$EE$2,CD$4,'SPACELOG 5 BP'!$F39:$EE39)+SUMIF('SPACELOG 6 BP'!$F$2:$EE$2,CD$4,'SPACELOG 6 BP'!$F39:$EE39)+SUMIF('SPACELOG 7 BP'!$F$2:$EE$2,CD$4,'SPACELOG 7 BP'!$F39:$EE39)+SUMIF('SPACELOG 8 BP'!$F$2:$EE$2,CD$4,'SPACELOG 8 BP'!$F39:$EE39)+SUMIF('SPACELOG 9 BP'!$F$2:$EE$2,CD$4,'SPACELOG 9 BP'!$F39:$EE39)+SUMIF('SPACELOG 10 BP'!$F$2:$EE$2,CD$4,'SPACELOG 10 BP'!$F39:$EE39)+SUMIF('SPACELOG 11 BP'!$F$2:$EE$2,CD$4,'SPACELOG 11 BP'!$F39:$EE39)+SUMIF('SPACELOG 12 BP'!$F$2:$EE$2,CD$4,'SPACELOG 12 BP'!$F39:$EE39)</f>
        <v>5584</v>
      </c>
      <c r="CE39" s="14">
        <f>SUM(BS39:CD39)</f>
        <v>67008</v>
      </c>
      <c r="CF39" s="13">
        <f>SUMIF('reporting montigny'!$F$2:$EE$2,CF$4,'reporting montigny'!$F39:$EE39)+SUMIF('reporting boissy'!$F$2:$EE$2,CF$4,'reporting boissy'!$F39:$EE39)+SUMIF('reporting moussy'!$F$2:$EE$2,CF$4,'reporting moussy'!$F39:$EE39)+SUMIF('reporting trappes'!$F$2:$EE$2,CF$4,'reporting trappes'!$F39:$EE39)+SUMIF('SPACELOG 5 BP'!$F$2:$EE$2,CF$4,'SPACELOG 5 BP'!$F39:$EE39)+SUMIF('SPACELOG 6 BP'!$F$2:$EE$2,CF$4,'SPACELOG 6 BP'!$F39:$EE39)+SUMIF('SPACELOG 7 BP'!$F$2:$EE$2,CF$4,'SPACELOG 7 BP'!$F39:$EE39)+SUMIF('SPACELOG 8 BP'!$F$2:$EE$2,CF$4,'SPACELOG 8 BP'!$F39:$EE39)+SUMIF('SPACELOG 9 BP'!$F$2:$EE$2,CF$4,'SPACELOG 9 BP'!$F39:$EE39)+SUMIF('SPACELOG 10 BP'!$F$2:$EE$2,CF$4,'SPACELOG 10 BP'!$F39:$EE39)+SUMIF('SPACELOG 11 BP'!$F$2:$EE$2,CF$4,'SPACELOG 11 BP'!$F39:$EE39)+SUMIF('SPACELOG 12 BP'!$F$2:$EE$2,CF$4,'SPACELOG 12 BP'!$F39:$EE39)</f>
        <v>5584</v>
      </c>
      <c r="CG39" s="13">
        <f>SUMIF('reporting montigny'!$F$2:$EE$2,CG$4,'reporting montigny'!$F39:$EE39)+SUMIF('reporting boissy'!$F$2:$EE$2,CG$4,'reporting boissy'!$F39:$EE39)+SUMIF('reporting moussy'!$F$2:$EE$2,CG$4,'reporting moussy'!$F39:$EE39)+SUMIF('reporting trappes'!$F$2:$EE$2,CG$4,'reporting trappes'!$F39:$EE39)+SUMIF('SPACELOG 5 BP'!$F$2:$EE$2,CG$4,'SPACELOG 5 BP'!$F39:$EE39)+SUMIF('SPACELOG 6 BP'!$F$2:$EE$2,CG$4,'SPACELOG 6 BP'!$F39:$EE39)+SUMIF('SPACELOG 7 BP'!$F$2:$EE$2,CG$4,'SPACELOG 7 BP'!$F39:$EE39)+SUMIF('SPACELOG 8 BP'!$F$2:$EE$2,CG$4,'SPACELOG 8 BP'!$F39:$EE39)+SUMIF('SPACELOG 9 BP'!$F$2:$EE$2,CG$4,'SPACELOG 9 BP'!$F39:$EE39)+SUMIF('SPACELOG 10 BP'!$F$2:$EE$2,CG$4,'SPACELOG 10 BP'!$F39:$EE39)+SUMIF('SPACELOG 11 BP'!$F$2:$EE$2,CG$4,'SPACELOG 11 BP'!$F39:$EE39)+SUMIF('SPACELOG 12 BP'!$F$2:$EE$2,CG$4,'SPACELOG 12 BP'!$F39:$EE39)</f>
        <v>5584</v>
      </c>
      <c r="CH39" s="13">
        <f>SUMIF('reporting montigny'!$F$2:$EE$2,CH$4,'reporting montigny'!$F39:$EE39)+SUMIF('reporting boissy'!$F$2:$EE$2,CH$4,'reporting boissy'!$F39:$EE39)+SUMIF('reporting moussy'!$F$2:$EE$2,CH$4,'reporting moussy'!$F39:$EE39)+SUMIF('reporting trappes'!$F$2:$EE$2,CH$4,'reporting trappes'!$F39:$EE39)+SUMIF('SPACELOG 5 BP'!$F$2:$EE$2,CH$4,'SPACELOG 5 BP'!$F39:$EE39)+SUMIF('SPACELOG 6 BP'!$F$2:$EE$2,CH$4,'SPACELOG 6 BP'!$F39:$EE39)+SUMIF('SPACELOG 7 BP'!$F$2:$EE$2,CH$4,'SPACELOG 7 BP'!$F39:$EE39)+SUMIF('SPACELOG 8 BP'!$F$2:$EE$2,CH$4,'SPACELOG 8 BP'!$F39:$EE39)+SUMIF('SPACELOG 9 BP'!$F$2:$EE$2,CH$4,'SPACELOG 9 BP'!$F39:$EE39)+SUMIF('SPACELOG 10 BP'!$F$2:$EE$2,CH$4,'SPACELOG 10 BP'!$F39:$EE39)+SUMIF('SPACELOG 11 BP'!$F$2:$EE$2,CH$4,'SPACELOG 11 BP'!$F39:$EE39)+SUMIF('SPACELOG 12 BP'!$F$2:$EE$2,CH$4,'SPACELOG 12 BP'!$F39:$EE39)</f>
        <v>5584</v>
      </c>
      <c r="CI39" s="13">
        <f>SUMIF('reporting montigny'!$F$2:$EE$2,CI$4,'reporting montigny'!$F39:$EE39)+SUMIF('reporting boissy'!$F$2:$EE$2,CI$4,'reporting boissy'!$F39:$EE39)+SUMIF('reporting moussy'!$F$2:$EE$2,CI$4,'reporting moussy'!$F39:$EE39)+SUMIF('reporting trappes'!$F$2:$EE$2,CI$4,'reporting trappes'!$F39:$EE39)+SUMIF('SPACELOG 5 BP'!$F$2:$EE$2,CI$4,'SPACELOG 5 BP'!$F39:$EE39)+SUMIF('SPACELOG 6 BP'!$F$2:$EE$2,CI$4,'SPACELOG 6 BP'!$F39:$EE39)+SUMIF('SPACELOG 7 BP'!$F$2:$EE$2,CI$4,'SPACELOG 7 BP'!$F39:$EE39)+SUMIF('SPACELOG 8 BP'!$F$2:$EE$2,CI$4,'SPACELOG 8 BP'!$F39:$EE39)+SUMIF('SPACELOG 9 BP'!$F$2:$EE$2,CI$4,'SPACELOG 9 BP'!$F39:$EE39)+SUMIF('SPACELOG 10 BP'!$F$2:$EE$2,CI$4,'SPACELOG 10 BP'!$F39:$EE39)+SUMIF('SPACELOG 11 BP'!$F$2:$EE$2,CI$4,'SPACELOG 11 BP'!$F39:$EE39)+SUMIF('SPACELOG 12 BP'!$F$2:$EE$2,CI$4,'SPACELOG 12 BP'!$F39:$EE39)</f>
        <v>5584</v>
      </c>
      <c r="CJ39" s="13">
        <f>SUMIF('reporting montigny'!$F$2:$EE$2,CJ$4,'reporting montigny'!$F39:$EE39)+SUMIF('reporting boissy'!$F$2:$EE$2,CJ$4,'reporting boissy'!$F39:$EE39)+SUMIF('reporting moussy'!$F$2:$EE$2,CJ$4,'reporting moussy'!$F39:$EE39)+SUMIF('reporting trappes'!$F$2:$EE$2,CJ$4,'reporting trappes'!$F39:$EE39)+SUMIF('SPACELOG 5 BP'!$F$2:$EE$2,CJ$4,'SPACELOG 5 BP'!$F39:$EE39)+SUMIF('SPACELOG 6 BP'!$F$2:$EE$2,CJ$4,'SPACELOG 6 BP'!$F39:$EE39)+SUMIF('SPACELOG 7 BP'!$F$2:$EE$2,CJ$4,'SPACELOG 7 BP'!$F39:$EE39)+SUMIF('SPACELOG 8 BP'!$F$2:$EE$2,CJ$4,'SPACELOG 8 BP'!$F39:$EE39)+SUMIF('SPACELOG 9 BP'!$F$2:$EE$2,CJ$4,'SPACELOG 9 BP'!$F39:$EE39)+SUMIF('SPACELOG 10 BP'!$F$2:$EE$2,CJ$4,'SPACELOG 10 BP'!$F39:$EE39)+SUMIF('SPACELOG 11 BP'!$F$2:$EE$2,CJ$4,'SPACELOG 11 BP'!$F39:$EE39)+SUMIF('SPACELOG 12 BP'!$F$2:$EE$2,CJ$4,'SPACELOG 12 BP'!$F39:$EE39)</f>
        <v>5584</v>
      </c>
      <c r="CK39" s="13">
        <f>SUMIF('reporting montigny'!$F$2:$EE$2,CK$4,'reporting montigny'!$F39:$EE39)+SUMIF('reporting boissy'!$F$2:$EE$2,CK$4,'reporting boissy'!$F39:$EE39)+SUMIF('reporting moussy'!$F$2:$EE$2,CK$4,'reporting moussy'!$F39:$EE39)+SUMIF('reporting trappes'!$F$2:$EE$2,CK$4,'reporting trappes'!$F39:$EE39)+SUMIF('SPACELOG 5 BP'!$F$2:$EE$2,CK$4,'SPACELOG 5 BP'!$F39:$EE39)+SUMIF('SPACELOG 6 BP'!$F$2:$EE$2,CK$4,'SPACELOG 6 BP'!$F39:$EE39)+SUMIF('SPACELOG 7 BP'!$F$2:$EE$2,CK$4,'SPACELOG 7 BP'!$F39:$EE39)+SUMIF('SPACELOG 8 BP'!$F$2:$EE$2,CK$4,'SPACELOG 8 BP'!$F39:$EE39)+SUMIF('SPACELOG 9 BP'!$F$2:$EE$2,CK$4,'SPACELOG 9 BP'!$F39:$EE39)+SUMIF('SPACELOG 10 BP'!$F$2:$EE$2,CK$4,'SPACELOG 10 BP'!$F39:$EE39)+SUMIF('SPACELOG 11 BP'!$F$2:$EE$2,CK$4,'SPACELOG 11 BP'!$F39:$EE39)+SUMIF('SPACELOG 12 BP'!$F$2:$EE$2,CK$4,'SPACELOG 12 BP'!$F39:$EE39)</f>
        <v>5584</v>
      </c>
      <c r="CL39" s="13">
        <f>SUMIF('reporting montigny'!$F$2:$EE$2,CL$4,'reporting montigny'!$F39:$EE39)+SUMIF('reporting boissy'!$F$2:$EE$2,CL$4,'reporting boissy'!$F39:$EE39)+SUMIF('reporting moussy'!$F$2:$EE$2,CL$4,'reporting moussy'!$F39:$EE39)+SUMIF('reporting trappes'!$F$2:$EE$2,CL$4,'reporting trappes'!$F39:$EE39)+SUMIF('SPACELOG 5 BP'!$F$2:$EE$2,CL$4,'SPACELOG 5 BP'!$F39:$EE39)+SUMIF('SPACELOG 6 BP'!$F$2:$EE$2,CL$4,'SPACELOG 6 BP'!$F39:$EE39)+SUMIF('SPACELOG 7 BP'!$F$2:$EE$2,CL$4,'SPACELOG 7 BP'!$F39:$EE39)+SUMIF('SPACELOG 8 BP'!$F$2:$EE$2,CL$4,'SPACELOG 8 BP'!$F39:$EE39)+SUMIF('SPACELOG 9 BP'!$F$2:$EE$2,CL$4,'SPACELOG 9 BP'!$F39:$EE39)+SUMIF('SPACELOG 10 BP'!$F$2:$EE$2,CL$4,'SPACELOG 10 BP'!$F39:$EE39)+SUMIF('SPACELOG 11 BP'!$F$2:$EE$2,CL$4,'SPACELOG 11 BP'!$F39:$EE39)+SUMIF('SPACELOG 12 BP'!$F$2:$EE$2,CL$4,'SPACELOG 12 BP'!$F39:$EE39)</f>
        <v>5584</v>
      </c>
      <c r="CM39" s="13">
        <f>SUMIF('reporting montigny'!$F$2:$EE$2,CM$4,'reporting montigny'!$F39:$EE39)+SUMIF('reporting boissy'!$F$2:$EE$2,CM$4,'reporting boissy'!$F39:$EE39)+SUMIF('reporting moussy'!$F$2:$EE$2,CM$4,'reporting moussy'!$F39:$EE39)+SUMIF('reporting trappes'!$F$2:$EE$2,CM$4,'reporting trappes'!$F39:$EE39)+SUMIF('SPACELOG 5 BP'!$F$2:$EE$2,CM$4,'SPACELOG 5 BP'!$F39:$EE39)+SUMIF('SPACELOG 6 BP'!$F$2:$EE$2,CM$4,'SPACELOG 6 BP'!$F39:$EE39)+SUMIF('SPACELOG 7 BP'!$F$2:$EE$2,CM$4,'SPACELOG 7 BP'!$F39:$EE39)+SUMIF('SPACELOG 8 BP'!$F$2:$EE$2,CM$4,'SPACELOG 8 BP'!$F39:$EE39)+SUMIF('SPACELOG 9 BP'!$F$2:$EE$2,CM$4,'SPACELOG 9 BP'!$F39:$EE39)+SUMIF('SPACELOG 10 BP'!$F$2:$EE$2,CM$4,'SPACELOG 10 BP'!$F39:$EE39)+SUMIF('SPACELOG 11 BP'!$F$2:$EE$2,CM$4,'SPACELOG 11 BP'!$F39:$EE39)+SUMIF('SPACELOG 12 BP'!$F$2:$EE$2,CM$4,'SPACELOG 12 BP'!$F39:$EE39)</f>
        <v>5584</v>
      </c>
      <c r="CN39" s="13">
        <f>SUMIF('reporting montigny'!$F$2:$EE$2,CN$4,'reporting montigny'!$F39:$EE39)+SUMIF('reporting boissy'!$F$2:$EE$2,CN$4,'reporting boissy'!$F39:$EE39)+SUMIF('reporting moussy'!$F$2:$EE$2,CN$4,'reporting moussy'!$F39:$EE39)+SUMIF('reporting trappes'!$F$2:$EE$2,CN$4,'reporting trappes'!$F39:$EE39)+SUMIF('SPACELOG 5 BP'!$F$2:$EE$2,CN$4,'SPACELOG 5 BP'!$F39:$EE39)+SUMIF('SPACELOG 6 BP'!$F$2:$EE$2,CN$4,'SPACELOG 6 BP'!$F39:$EE39)+SUMIF('SPACELOG 7 BP'!$F$2:$EE$2,CN$4,'SPACELOG 7 BP'!$F39:$EE39)+SUMIF('SPACELOG 8 BP'!$F$2:$EE$2,CN$4,'SPACELOG 8 BP'!$F39:$EE39)+SUMIF('SPACELOG 9 BP'!$F$2:$EE$2,CN$4,'SPACELOG 9 BP'!$F39:$EE39)+SUMIF('SPACELOG 10 BP'!$F$2:$EE$2,CN$4,'SPACELOG 10 BP'!$F39:$EE39)+SUMIF('SPACELOG 11 BP'!$F$2:$EE$2,CN$4,'SPACELOG 11 BP'!$F39:$EE39)+SUMIF('SPACELOG 12 BP'!$F$2:$EE$2,CN$4,'SPACELOG 12 BP'!$F39:$EE39)</f>
        <v>5584</v>
      </c>
      <c r="CO39" s="13">
        <f>SUMIF('reporting montigny'!$F$2:$EE$2,CO$4,'reporting montigny'!$F39:$EE39)+SUMIF('reporting boissy'!$F$2:$EE$2,CO$4,'reporting boissy'!$F39:$EE39)+SUMIF('reporting moussy'!$F$2:$EE$2,CO$4,'reporting moussy'!$F39:$EE39)+SUMIF('reporting trappes'!$F$2:$EE$2,CO$4,'reporting trappes'!$F39:$EE39)+SUMIF('SPACELOG 5 BP'!$F$2:$EE$2,CO$4,'SPACELOG 5 BP'!$F39:$EE39)+SUMIF('SPACELOG 6 BP'!$F$2:$EE$2,CO$4,'SPACELOG 6 BP'!$F39:$EE39)+SUMIF('SPACELOG 7 BP'!$F$2:$EE$2,CO$4,'SPACELOG 7 BP'!$F39:$EE39)+SUMIF('SPACELOG 8 BP'!$F$2:$EE$2,CO$4,'SPACELOG 8 BP'!$F39:$EE39)+SUMIF('SPACELOG 9 BP'!$F$2:$EE$2,CO$4,'SPACELOG 9 BP'!$F39:$EE39)+SUMIF('SPACELOG 10 BP'!$F$2:$EE$2,CO$4,'SPACELOG 10 BP'!$F39:$EE39)+SUMIF('SPACELOG 11 BP'!$F$2:$EE$2,CO$4,'SPACELOG 11 BP'!$F39:$EE39)+SUMIF('SPACELOG 12 BP'!$F$2:$EE$2,CO$4,'SPACELOG 12 BP'!$F39:$EE39)</f>
        <v>5584</v>
      </c>
      <c r="CP39" s="13">
        <f>SUMIF('reporting montigny'!$F$2:$EE$2,CP$4,'reporting montigny'!$F39:$EE39)+SUMIF('reporting boissy'!$F$2:$EE$2,CP$4,'reporting boissy'!$F39:$EE39)+SUMIF('reporting moussy'!$F$2:$EE$2,CP$4,'reporting moussy'!$F39:$EE39)+SUMIF('reporting trappes'!$F$2:$EE$2,CP$4,'reporting trappes'!$F39:$EE39)+SUMIF('SPACELOG 5 BP'!$F$2:$EE$2,CP$4,'SPACELOG 5 BP'!$F39:$EE39)+SUMIF('SPACELOG 6 BP'!$F$2:$EE$2,CP$4,'SPACELOG 6 BP'!$F39:$EE39)+SUMIF('SPACELOG 7 BP'!$F$2:$EE$2,CP$4,'SPACELOG 7 BP'!$F39:$EE39)+SUMIF('SPACELOG 8 BP'!$F$2:$EE$2,CP$4,'SPACELOG 8 BP'!$F39:$EE39)+SUMIF('SPACELOG 9 BP'!$F$2:$EE$2,CP$4,'SPACELOG 9 BP'!$F39:$EE39)+SUMIF('SPACELOG 10 BP'!$F$2:$EE$2,CP$4,'SPACELOG 10 BP'!$F39:$EE39)+SUMIF('SPACELOG 11 BP'!$F$2:$EE$2,CP$4,'SPACELOG 11 BP'!$F39:$EE39)+SUMIF('SPACELOG 12 BP'!$F$2:$EE$2,CP$4,'SPACELOG 12 BP'!$F39:$EE39)</f>
        <v>5584</v>
      </c>
      <c r="CQ39" s="13">
        <f>SUMIF('reporting montigny'!$F$2:$EE$2,CQ$4,'reporting montigny'!$F39:$EE39)+SUMIF('reporting boissy'!$F$2:$EE$2,CQ$4,'reporting boissy'!$F39:$EE39)+SUMIF('reporting moussy'!$F$2:$EE$2,CQ$4,'reporting moussy'!$F39:$EE39)+SUMIF('reporting trappes'!$F$2:$EE$2,CQ$4,'reporting trappes'!$F39:$EE39)+SUMIF('SPACELOG 5 BP'!$F$2:$EE$2,CQ$4,'SPACELOG 5 BP'!$F39:$EE39)+SUMIF('SPACELOG 6 BP'!$F$2:$EE$2,CQ$4,'SPACELOG 6 BP'!$F39:$EE39)+SUMIF('SPACELOG 7 BP'!$F$2:$EE$2,CQ$4,'SPACELOG 7 BP'!$F39:$EE39)+SUMIF('SPACELOG 8 BP'!$F$2:$EE$2,CQ$4,'SPACELOG 8 BP'!$F39:$EE39)+SUMIF('SPACELOG 9 BP'!$F$2:$EE$2,CQ$4,'SPACELOG 9 BP'!$F39:$EE39)+SUMIF('SPACELOG 10 BP'!$F$2:$EE$2,CQ$4,'SPACELOG 10 BP'!$F39:$EE39)+SUMIF('SPACELOG 11 BP'!$F$2:$EE$2,CQ$4,'SPACELOG 11 BP'!$F39:$EE39)+SUMIF('SPACELOG 12 BP'!$F$2:$EE$2,CQ$4,'SPACELOG 12 BP'!$F39:$EE39)</f>
        <v>5584</v>
      </c>
      <c r="CR39" s="14">
        <f>SUM(CF39:CQ39)</f>
        <v>67008</v>
      </c>
      <c r="CS39" s="13">
        <f>SUMIF('reporting montigny'!$F$2:$EE$2,CS$4,'reporting montigny'!$F39:$EE39)+SUMIF('reporting boissy'!$F$2:$EE$2,CS$4,'reporting boissy'!$F39:$EE39)+SUMIF('reporting moussy'!$F$2:$EE$2,CS$4,'reporting moussy'!$F39:$EE39)+SUMIF('reporting trappes'!$F$2:$EE$2,CS$4,'reporting trappes'!$F39:$EE39)+SUMIF('SPACELOG 5 BP'!$F$2:$EE$2,CS$4,'SPACELOG 5 BP'!$F39:$EE39)+SUMIF('SPACELOG 6 BP'!$F$2:$EE$2,CS$4,'SPACELOG 6 BP'!$F39:$EE39)+SUMIF('SPACELOG 7 BP'!$F$2:$EE$2,CS$4,'SPACELOG 7 BP'!$F39:$EE39)+SUMIF('SPACELOG 8 BP'!$F$2:$EE$2,CS$4,'SPACELOG 8 BP'!$F39:$EE39)+SUMIF('SPACELOG 9 BP'!$F$2:$EE$2,CS$4,'SPACELOG 9 BP'!$F39:$EE39)+SUMIF('SPACELOG 10 BP'!$F$2:$EE$2,CS$4,'SPACELOG 10 BP'!$F39:$EE39)+SUMIF('SPACELOG 11 BP'!$F$2:$EE$2,CS$4,'SPACELOG 11 BP'!$F39:$EE39)+SUMIF('SPACELOG 12 BP'!$F$2:$EE$2,CS$4,'SPACELOG 12 BP'!$F39:$EE39)</f>
        <v>5584</v>
      </c>
      <c r="CT39" s="13">
        <f>SUMIF('reporting montigny'!$F$2:$EE$2,CT$4,'reporting montigny'!$F39:$EE39)+SUMIF('reporting boissy'!$F$2:$EE$2,CT$4,'reporting boissy'!$F39:$EE39)+SUMIF('reporting moussy'!$F$2:$EE$2,CT$4,'reporting moussy'!$F39:$EE39)+SUMIF('reporting trappes'!$F$2:$EE$2,CT$4,'reporting trappes'!$F39:$EE39)+SUMIF('SPACELOG 5 BP'!$F$2:$EE$2,CT$4,'SPACELOG 5 BP'!$F39:$EE39)+SUMIF('SPACELOG 6 BP'!$F$2:$EE$2,CT$4,'SPACELOG 6 BP'!$F39:$EE39)+SUMIF('SPACELOG 7 BP'!$F$2:$EE$2,CT$4,'SPACELOG 7 BP'!$F39:$EE39)+SUMIF('SPACELOG 8 BP'!$F$2:$EE$2,CT$4,'SPACELOG 8 BP'!$F39:$EE39)+SUMIF('SPACELOG 9 BP'!$F$2:$EE$2,CT$4,'SPACELOG 9 BP'!$F39:$EE39)+SUMIF('SPACELOG 10 BP'!$F$2:$EE$2,CT$4,'SPACELOG 10 BP'!$F39:$EE39)+SUMIF('SPACELOG 11 BP'!$F$2:$EE$2,CT$4,'SPACELOG 11 BP'!$F39:$EE39)+SUMIF('SPACELOG 12 BP'!$F$2:$EE$2,CT$4,'SPACELOG 12 BP'!$F39:$EE39)</f>
        <v>5584</v>
      </c>
      <c r="CU39" s="13">
        <f>SUMIF('reporting montigny'!$F$2:$EE$2,CU$4,'reporting montigny'!$F39:$EE39)+SUMIF('reporting boissy'!$F$2:$EE$2,CU$4,'reporting boissy'!$F39:$EE39)+SUMIF('reporting moussy'!$F$2:$EE$2,CU$4,'reporting moussy'!$F39:$EE39)+SUMIF('reporting trappes'!$F$2:$EE$2,CU$4,'reporting trappes'!$F39:$EE39)+SUMIF('SPACELOG 5 BP'!$F$2:$EE$2,CU$4,'SPACELOG 5 BP'!$F39:$EE39)+SUMIF('SPACELOG 6 BP'!$F$2:$EE$2,CU$4,'SPACELOG 6 BP'!$F39:$EE39)+SUMIF('SPACELOG 7 BP'!$F$2:$EE$2,CU$4,'SPACELOG 7 BP'!$F39:$EE39)+SUMIF('SPACELOG 8 BP'!$F$2:$EE$2,CU$4,'SPACELOG 8 BP'!$F39:$EE39)+SUMIF('SPACELOG 9 BP'!$F$2:$EE$2,CU$4,'SPACELOG 9 BP'!$F39:$EE39)+SUMIF('SPACELOG 10 BP'!$F$2:$EE$2,CU$4,'SPACELOG 10 BP'!$F39:$EE39)+SUMIF('SPACELOG 11 BP'!$F$2:$EE$2,CU$4,'SPACELOG 11 BP'!$F39:$EE39)+SUMIF('SPACELOG 12 BP'!$F$2:$EE$2,CU$4,'SPACELOG 12 BP'!$F39:$EE39)</f>
        <v>5584</v>
      </c>
      <c r="CV39" s="13">
        <f>SUMIF('reporting montigny'!$F$2:$EE$2,CV$4,'reporting montigny'!$F39:$EE39)+SUMIF('reporting boissy'!$F$2:$EE$2,CV$4,'reporting boissy'!$F39:$EE39)+SUMIF('reporting moussy'!$F$2:$EE$2,CV$4,'reporting moussy'!$F39:$EE39)+SUMIF('reporting trappes'!$F$2:$EE$2,CV$4,'reporting trappes'!$F39:$EE39)+SUMIF('SPACELOG 5 BP'!$F$2:$EE$2,CV$4,'SPACELOG 5 BP'!$F39:$EE39)+SUMIF('SPACELOG 6 BP'!$F$2:$EE$2,CV$4,'SPACELOG 6 BP'!$F39:$EE39)+SUMIF('SPACELOG 7 BP'!$F$2:$EE$2,CV$4,'SPACELOG 7 BP'!$F39:$EE39)+SUMIF('SPACELOG 8 BP'!$F$2:$EE$2,CV$4,'SPACELOG 8 BP'!$F39:$EE39)+SUMIF('SPACELOG 9 BP'!$F$2:$EE$2,CV$4,'SPACELOG 9 BP'!$F39:$EE39)+SUMIF('SPACELOG 10 BP'!$F$2:$EE$2,CV$4,'SPACELOG 10 BP'!$F39:$EE39)+SUMIF('SPACELOG 11 BP'!$F$2:$EE$2,CV$4,'SPACELOG 11 BP'!$F39:$EE39)+SUMIF('SPACELOG 12 BP'!$F$2:$EE$2,CV$4,'SPACELOG 12 BP'!$F39:$EE39)</f>
        <v>5584</v>
      </c>
      <c r="CW39" s="13">
        <f>SUMIF('reporting montigny'!$F$2:$EE$2,CW$4,'reporting montigny'!$F39:$EE39)+SUMIF('reporting boissy'!$F$2:$EE$2,CW$4,'reporting boissy'!$F39:$EE39)+SUMIF('reporting moussy'!$F$2:$EE$2,CW$4,'reporting moussy'!$F39:$EE39)+SUMIF('reporting trappes'!$F$2:$EE$2,CW$4,'reporting trappes'!$F39:$EE39)+SUMIF('SPACELOG 5 BP'!$F$2:$EE$2,CW$4,'SPACELOG 5 BP'!$F39:$EE39)+SUMIF('SPACELOG 6 BP'!$F$2:$EE$2,CW$4,'SPACELOG 6 BP'!$F39:$EE39)+SUMIF('SPACELOG 7 BP'!$F$2:$EE$2,CW$4,'SPACELOG 7 BP'!$F39:$EE39)+SUMIF('SPACELOG 8 BP'!$F$2:$EE$2,CW$4,'SPACELOG 8 BP'!$F39:$EE39)+SUMIF('SPACELOG 9 BP'!$F$2:$EE$2,CW$4,'SPACELOG 9 BP'!$F39:$EE39)+SUMIF('SPACELOG 10 BP'!$F$2:$EE$2,CW$4,'SPACELOG 10 BP'!$F39:$EE39)+SUMIF('SPACELOG 11 BP'!$F$2:$EE$2,CW$4,'SPACELOG 11 BP'!$F39:$EE39)+SUMIF('SPACELOG 12 BP'!$F$2:$EE$2,CW$4,'SPACELOG 12 BP'!$F39:$EE39)</f>
        <v>5584</v>
      </c>
      <c r="CX39" s="13">
        <f>SUMIF('reporting montigny'!$F$2:$EE$2,CX$4,'reporting montigny'!$F39:$EE39)+SUMIF('reporting boissy'!$F$2:$EE$2,CX$4,'reporting boissy'!$F39:$EE39)+SUMIF('reporting moussy'!$F$2:$EE$2,CX$4,'reporting moussy'!$F39:$EE39)+SUMIF('reporting trappes'!$F$2:$EE$2,CX$4,'reporting trappes'!$F39:$EE39)+SUMIF('SPACELOG 5 BP'!$F$2:$EE$2,CX$4,'SPACELOG 5 BP'!$F39:$EE39)+SUMIF('SPACELOG 6 BP'!$F$2:$EE$2,CX$4,'SPACELOG 6 BP'!$F39:$EE39)+SUMIF('SPACELOG 7 BP'!$F$2:$EE$2,CX$4,'SPACELOG 7 BP'!$F39:$EE39)+SUMIF('SPACELOG 8 BP'!$F$2:$EE$2,CX$4,'SPACELOG 8 BP'!$F39:$EE39)+SUMIF('SPACELOG 9 BP'!$F$2:$EE$2,CX$4,'SPACELOG 9 BP'!$F39:$EE39)+SUMIF('SPACELOG 10 BP'!$F$2:$EE$2,CX$4,'SPACELOG 10 BP'!$F39:$EE39)+SUMIF('SPACELOG 11 BP'!$F$2:$EE$2,CX$4,'SPACELOG 11 BP'!$F39:$EE39)+SUMIF('SPACELOG 12 BP'!$F$2:$EE$2,CX$4,'SPACELOG 12 BP'!$F39:$EE39)</f>
        <v>5584</v>
      </c>
      <c r="CY39" s="13">
        <f>SUMIF('reporting montigny'!$F$2:$EE$2,CY$4,'reporting montigny'!$F39:$EE39)+SUMIF('reporting boissy'!$F$2:$EE$2,CY$4,'reporting boissy'!$F39:$EE39)+SUMIF('reporting moussy'!$F$2:$EE$2,CY$4,'reporting moussy'!$F39:$EE39)+SUMIF('reporting trappes'!$F$2:$EE$2,CY$4,'reporting trappes'!$F39:$EE39)+SUMIF('SPACELOG 5 BP'!$F$2:$EE$2,CY$4,'SPACELOG 5 BP'!$F39:$EE39)+SUMIF('SPACELOG 6 BP'!$F$2:$EE$2,CY$4,'SPACELOG 6 BP'!$F39:$EE39)+SUMIF('SPACELOG 7 BP'!$F$2:$EE$2,CY$4,'SPACELOG 7 BP'!$F39:$EE39)+SUMIF('SPACELOG 8 BP'!$F$2:$EE$2,CY$4,'SPACELOG 8 BP'!$F39:$EE39)+SUMIF('SPACELOG 9 BP'!$F$2:$EE$2,CY$4,'SPACELOG 9 BP'!$F39:$EE39)+SUMIF('SPACELOG 10 BP'!$F$2:$EE$2,CY$4,'SPACELOG 10 BP'!$F39:$EE39)+SUMIF('SPACELOG 11 BP'!$F$2:$EE$2,CY$4,'SPACELOG 11 BP'!$F39:$EE39)+SUMIF('SPACELOG 12 BP'!$F$2:$EE$2,CY$4,'SPACELOG 12 BP'!$F39:$EE39)</f>
        <v>5584</v>
      </c>
      <c r="CZ39" s="13">
        <f>SUMIF('reporting montigny'!$F$2:$EE$2,CZ$4,'reporting montigny'!$F39:$EE39)+SUMIF('reporting boissy'!$F$2:$EE$2,CZ$4,'reporting boissy'!$F39:$EE39)+SUMIF('reporting moussy'!$F$2:$EE$2,CZ$4,'reporting moussy'!$F39:$EE39)+SUMIF('reporting trappes'!$F$2:$EE$2,CZ$4,'reporting trappes'!$F39:$EE39)+SUMIF('SPACELOG 5 BP'!$F$2:$EE$2,CZ$4,'SPACELOG 5 BP'!$F39:$EE39)+SUMIF('SPACELOG 6 BP'!$F$2:$EE$2,CZ$4,'SPACELOG 6 BP'!$F39:$EE39)+SUMIF('SPACELOG 7 BP'!$F$2:$EE$2,CZ$4,'SPACELOG 7 BP'!$F39:$EE39)+SUMIF('SPACELOG 8 BP'!$F$2:$EE$2,CZ$4,'SPACELOG 8 BP'!$F39:$EE39)+SUMIF('SPACELOG 9 BP'!$F$2:$EE$2,CZ$4,'SPACELOG 9 BP'!$F39:$EE39)+SUMIF('SPACELOG 10 BP'!$F$2:$EE$2,CZ$4,'SPACELOG 10 BP'!$F39:$EE39)+SUMIF('SPACELOG 11 BP'!$F$2:$EE$2,CZ$4,'SPACELOG 11 BP'!$F39:$EE39)+SUMIF('SPACELOG 12 BP'!$F$2:$EE$2,CZ$4,'SPACELOG 12 BP'!$F39:$EE39)</f>
        <v>5584</v>
      </c>
      <c r="DA39" s="13">
        <f>SUMIF('reporting montigny'!$F$2:$EE$2,DA$4,'reporting montigny'!$F39:$EE39)+SUMIF('reporting boissy'!$F$2:$EE$2,DA$4,'reporting boissy'!$F39:$EE39)+SUMIF('reporting moussy'!$F$2:$EE$2,DA$4,'reporting moussy'!$F39:$EE39)+SUMIF('reporting trappes'!$F$2:$EE$2,DA$4,'reporting trappes'!$F39:$EE39)+SUMIF('SPACELOG 5 BP'!$F$2:$EE$2,DA$4,'SPACELOG 5 BP'!$F39:$EE39)+SUMIF('SPACELOG 6 BP'!$F$2:$EE$2,DA$4,'SPACELOG 6 BP'!$F39:$EE39)+SUMIF('SPACELOG 7 BP'!$F$2:$EE$2,DA$4,'SPACELOG 7 BP'!$F39:$EE39)+SUMIF('SPACELOG 8 BP'!$F$2:$EE$2,DA$4,'SPACELOG 8 BP'!$F39:$EE39)+SUMIF('SPACELOG 9 BP'!$F$2:$EE$2,DA$4,'SPACELOG 9 BP'!$F39:$EE39)+SUMIF('SPACELOG 10 BP'!$F$2:$EE$2,DA$4,'SPACELOG 10 BP'!$F39:$EE39)+SUMIF('SPACELOG 11 BP'!$F$2:$EE$2,DA$4,'SPACELOG 11 BP'!$F39:$EE39)+SUMIF('SPACELOG 12 BP'!$F$2:$EE$2,DA$4,'SPACELOG 12 BP'!$F39:$EE39)</f>
        <v>5584</v>
      </c>
      <c r="DB39" s="13">
        <f>SUMIF('reporting montigny'!$F$2:$EE$2,DB$4,'reporting montigny'!$F39:$EE39)+SUMIF('reporting boissy'!$F$2:$EE$2,DB$4,'reporting boissy'!$F39:$EE39)+SUMIF('reporting moussy'!$F$2:$EE$2,DB$4,'reporting moussy'!$F39:$EE39)+SUMIF('reporting trappes'!$F$2:$EE$2,DB$4,'reporting trappes'!$F39:$EE39)+SUMIF('SPACELOG 5 BP'!$F$2:$EE$2,DB$4,'SPACELOG 5 BP'!$F39:$EE39)+SUMIF('SPACELOG 6 BP'!$F$2:$EE$2,DB$4,'SPACELOG 6 BP'!$F39:$EE39)+SUMIF('SPACELOG 7 BP'!$F$2:$EE$2,DB$4,'SPACELOG 7 BP'!$F39:$EE39)+SUMIF('SPACELOG 8 BP'!$F$2:$EE$2,DB$4,'SPACELOG 8 BP'!$F39:$EE39)+SUMIF('SPACELOG 9 BP'!$F$2:$EE$2,DB$4,'SPACELOG 9 BP'!$F39:$EE39)+SUMIF('SPACELOG 10 BP'!$F$2:$EE$2,DB$4,'SPACELOG 10 BP'!$F39:$EE39)+SUMIF('SPACELOG 11 BP'!$F$2:$EE$2,DB$4,'SPACELOG 11 BP'!$F39:$EE39)+SUMIF('SPACELOG 12 BP'!$F$2:$EE$2,DB$4,'SPACELOG 12 BP'!$F39:$EE39)</f>
        <v>5584</v>
      </c>
      <c r="DC39" s="13">
        <f>SUMIF('reporting montigny'!$F$2:$EE$2,DC$4,'reporting montigny'!$F39:$EE39)+SUMIF('reporting boissy'!$F$2:$EE$2,DC$4,'reporting boissy'!$F39:$EE39)+SUMIF('reporting moussy'!$F$2:$EE$2,DC$4,'reporting moussy'!$F39:$EE39)+SUMIF('reporting trappes'!$F$2:$EE$2,DC$4,'reporting trappes'!$F39:$EE39)+SUMIF('SPACELOG 5 BP'!$F$2:$EE$2,DC$4,'SPACELOG 5 BP'!$F39:$EE39)+SUMIF('SPACELOG 6 BP'!$F$2:$EE$2,DC$4,'SPACELOG 6 BP'!$F39:$EE39)+SUMIF('SPACELOG 7 BP'!$F$2:$EE$2,DC$4,'SPACELOG 7 BP'!$F39:$EE39)+SUMIF('SPACELOG 8 BP'!$F$2:$EE$2,DC$4,'SPACELOG 8 BP'!$F39:$EE39)+SUMIF('SPACELOG 9 BP'!$F$2:$EE$2,DC$4,'SPACELOG 9 BP'!$F39:$EE39)+SUMIF('SPACELOG 10 BP'!$F$2:$EE$2,DC$4,'SPACELOG 10 BP'!$F39:$EE39)+SUMIF('SPACELOG 11 BP'!$F$2:$EE$2,DC$4,'SPACELOG 11 BP'!$F39:$EE39)+SUMIF('SPACELOG 12 BP'!$F$2:$EE$2,DC$4,'SPACELOG 12 BP'!$F39:$EE39)</f>
        <v>5584</v>
      </c>
      <c r="DD39" s="13">
        <f>SUMIF('reporting montigny'!$F$2:$EE$2,DD$4,'reporting montigny'!$F39:$EE39)+SUMIF('reporting boissy'!$F$2:$EE$2,DD$4,'reporting boissy'!$F39:$EE39)+SUMIF('reporting moussy'!$F$2:$EE$2,DD$4,'reporting moussy'!$F39:$EE39)+SUMIF('reporting trappes'!$F$2:$EE$2,DD$4,'reporting trappes'!$F39:$EE39)+SUMIF('SPACELOG 5 BP'!$F$2:$EE$2,DD$4,'SPACELOG 5 BP'!$F39:$EE39)+SUMIF('SPACELOG 6 BP'!$F$2:$EE$2,DD$4,'SPACELOG 6 BP'!$F39:$EE39)+SUMIF('SPACELOG 7 BP'!$F$2:$EE$2,DD$4,'SPACELOG 7 BP'!$F39:$EE39)+SUMIF('SPACELOG 8 BP'!$F$2:$EE$2,DD$4,'SPACELOG 8 BP'!$F39:$EE39)+SUMIF('SPACELOG 9 BP'!$F$2:$EE$2,DD$4,'SPACELOG 9 BP'!$F39:$EE39)+SUMIF('SPACELOG 10 BP'!$F$2:$EE$2,DD$4,'SPACELOG 10 BP'!$F39:$EE39)+SUMIF('SPACELOG 11 BP'!$F$2:$EE$2,DD$4,'SPACELOG 11 BP'!$F39:$EE39)+SUMIF('SPACELOG 12 BP'!$F$2:$EE$2,DD$4,'SPACELOG 12 BP'!$F39:$EE39)</f>
        <v>5584</v>
      </c>
      <c r="DE39" s="14">
        <f>SUM(CS39:DD39)</f>
        <v>67008</v>
      </c>
      <c r="DF39" s="13">
        <f>SUMIF('reporting montigny'!$F$2:$EE$2,DF$4,'reporting montigny'!$F39:$EE39)+SUMIF('reporting boissy'!$F$2:$EE$2,DF$4,'reporting boissy'!$F39:$EE39)+SUMIF('reporting moussy'!$F$2:$EE$2,DF$4,'reporting moussy'!$F39:$EE39)+SUMIF('reporting trappes'!$F$2:$EE$2,DF$4,'reporting trappes'!$F39:$EE39)+SUMIF('SPACELOG 5 BP'!$F$2:$EE$2,DF$4,'SPACELOG 5 BP'!$F39:$EE39)+SUMIF('SPACELOG 6 BP'!$F$2:$EE$2,DF$4,'SPACELOG 6 BP'!$F39:$EE39)+SUMIF('SPACELOG 7 BP'!$F$2:$EE$2,DF$4,'SPACELOG 7 BP'!$F39:$EE39)+SUMIF('SPACELOG 8 BP'!$F$2:$EE$2,DF$4,'SPACELOG 8 BP'!$F39:$EE39)+SUMIF('SPACELOG 9 BP'!$F$2:$EE$2,DF$4,'SPACELOG 9 BP'!$F39:$EE39)+SUMIF('SPACELOG 10 BP'!$F$2:$EE$2,DF$4,'SPACELOG 10 BP'!$F39:$EE39)+SUMIF('SPACELOG 11 BP'!$F$2:$EE$2,DF$4,'SPACELOG 11 BP'!$F39:$EE39)+SUMIF('SPACELOG 12 BP'!$F$2:$EE$2,DF$4,'SPACELOG 12 BP'!$F39:$EE39)</f>
        <v>5584</v>
      </c>
      <c r="DG39" s="13">
        <f>SUMIF('reporting montigny'!$F$2:$EE$2,DG$4,'reporting montigny'!$F39:$EE39)+SUMIF('reporting boissy'!$F$2:$EE$2,DG$4,'reporting boissy'!$F39:$EE39)+SUMIF('reporting moussy'!$F$2:$EE$2,DG$4,'reporting moussy'!$F39:$EE39)+SUMIF('reporting trappes'!$F$2:$EE$2,DG$4,'reporting trappes'!$F39:$EE39)+SUMIF('SPACELOG 5 BP'!$F$2:$EE$2,DG$4,'SPACELOG 5 BP'!$F39:$EE39)+SUMIF('SPACELOG 6 BP'!$F$2:$EE$2,DG$4,'SPACELOG 6 BP'!$F39:$EE39)+SUMIF('SPACELOG 7 BP'!$F$2:$EE$2,DG$4,'SPACELOG 7 BP'!$F39:$EE39)+SUMIF('SPACELOG 8 BP'!$F$2:$EE$2,DG$4,'SPACELOG 8 BP'!$F39:$EE39)+SUMIF('SPACELOG 9 BP'!$F$2:$EE$2,DG$4,'SPACELOG 9 BP'!$F39:$EE39)+SUMIF('SPACELOG 10 BP'!$F$2:$EE$2,DG$4,'SPACELOG 10 BP'!$F39:$EE39)+SUMIF('SPACELOG 11 BP'!$F$2:$EE$2,DG$4,'SPACELOG 11 BP'!$F39:$EE39)+SUMIF('SPACELOG 12 BP'!$F$2:$EE$2,DG$4,'SPACELOG 12 BP'!$F39:$EE39)</f>
        <v>5584</v>
      </c>
      <c r="DH39" s="13">
        <f>SUMIF('reporting montigny'!$F$2:$EE$2,DH$4,'reporting montigny'!$F39:$EE39)+SUMIF('reporting boissy'!$F$2:$EE$2,DH$4,'reporting boissy'!$F39:$EE39)+SUMIF('reporting moussy'!$F$2:$EE$2,DH$4,'reporting moussy'!$F39:$EE39)+SUMIF('reporting trappes'!$F$2:$EE$2,DH$4,'reporting trappes'!$F39:$EE39)+SUMIF('SPACELOG 5 BP'!$F$2:$EE$2,DH$4,'SPACELOG 5 BP'!$F39:$EE39)+SUMIF('SPACELOG 6 BP'!$F$2:$EE$2,DH$4,'SPACELOG 6 BP'!$F39:$EE39)+SUMIF('SPACELOG 7 BP'!$F$2:$EE$2,DH$4,'SPACELOG 7 BP'!$F39:$EE39)+SUMIF('SPACELOG 8 BP'!$F$2:$EE$2,DH$4,'SPACELOG 8 BP'!$F39:$EE39)+SUMIF('SPACELOG 9 BP'!$F$2:$EE$2,DH$4,'SPACELOG 9 BP'!$F39:$EE39)+SUMIF('SPACELOG 10 BP'!$F$2:$EE$2,DH$4,'SPACELOG 10 BP'!$F39:$EE39)+SUMIF('SPACELOG 11 BP'!$F$2:$EE$2,DH$4,'SPACELOG 11 BP'!$F39:$EE39)+SUMIF('SPACELOG 12 BP'!$F$2:$EE$2,DH$4,'SPACELOG 12 BP'!$F39:$EE39)</f>
        <v>5584</v>
      </c>
      <c r="DI39" s="13">
        <f>SUMIF('reporting montigny'!$F$2:$EE$2,DI$4,'reporting montigny'!$F39:$EE39)+SUMIF('reporting boissy'!$F$2:$EE$2,DI$4,'reporting boissy'!$F39:$EE39)+SUMIF('reporting moussy'!$F$2:$EE$2,DI$4,'reporting moussy'!$F39:$EE39)+SUMIF('reporting trappes'!$F$2:$EE$2,DI$4,'reporting trappes'!$F39:$EE39)+SUMIF('SPACELOG 5 BP'!$F$2:$EE$2,DI$4,'SPACELOG 5 BP'!$F39:$EE39)+SUMIF('SPACELOG 6 BP'!$F$2:$EE$2,DI$4,'SPACELOG 6 BP'!$F39:$EE39)+SUMIF('SPACELOG 7 BP'!$F$2:$EE$2,DI$4,'SPACELOG 7 BP'!$F39:$EE39)+SUMIF('SPACELOG 8 BP'!$F$2:$EE$2,DI$4,'SPACELOG 8 BP'!$F39:$EE39)+SUMIF('SPACELOG 9 BP'!$F$2:$EE$2,DI$4,'SPACELOG 9 BP'!$F39:$EE39)+SUMIF('SPACELOG 10 BP'!$F$2:$EE$2,DI$4,'SPACELOG 10 BP'!$F39:$EE39)+SUMIF('SPACELOG 11 BP'!$F$2:$EE$2,DI$4,'SPACELOG 11 BP'!$F39:$EE39)+SUMIF('SPACELOG 12 BP'!$F$2:$EE$2,DI$4,'SPACELOG 12 BP'!$F39:$EE39)</f>
        <v>5584</v>
      </c>
      <c r="DJ39" s="13">
        <f>SUMIF('reporting montigny'!$F$2:$EE$2,DJ$4,'reporting montigny'!$F39:$EE39)+SUMIF('reporting boissy'!$F$2:$EE$2,DJ$4,'reporting boissy'!$F39:$EE39)+SUMIF('reporting moussy'!$F$2:$EE$2,DJ$4,'reporting moussy'!$F39:$EE39)+SUMIF('reporting trappes'!$F$2:$EE$2,DJ$4,'reporting trappes'!$F39:$EE39)+SUMIF('SPACELOG 5 BP'!$F$2:$EE$2,DJ$4,'SPACELOG 5 BP'!$F39:$EE39)+SUMIF('SPACELOG 6 BP'!$F$2:$EE$2,DJ$4,'SPACELOG 6 BP'!$F39:$EE39)+SUMIF('SPACELOG 7 BP'!$F$2:$EE$2,DJ$4,'SPACELOG 7 BP'!$F39:$EE39)+SUMIF('SPACELOG 8 BP'!$F$2:$EE$2,DJ$4,'SPACELOG 8 BP'!$F39:$EE39)+SUMIF('SPACELOG 9 BP'!$F$2:$EE$2,DJ$4,'SPACELOG 9 BP'!$F39:$EE39)+SUMIF('SPACELOG 10 BP'!$F$2:$EE$2,DJ$4,'SPACELOG 10 BP'!$F39:$EE39)+SUMIF('SPACELOG 11 BP'!$F$2:$EE$2,DJ$4,'SPACELOG 11 BP'!$F39:$EE39)+SUMIF('SPACELOG 12 BP'!$F$2:$EE$2,DJ$4,'SPACELOG 12 BP'!$F39:$EE39)</f>
        <v>5584</v>
      </c>
      <c r="DK39" s="13">
        <f>SUMIF('reporting montigny'!$F$2:$EE$2,DK$4,'reporting montigny'!$F39:$EE39)+SUMIF('reporting boissy'!$F$2:$EE$2,DK$4,'reporting boissy'!$F39:$EE39)+SUMIF('reporting moussy'!$F$2:$EE$2,DK$4,'reporting moussy'!$F39:$EE39)+SUMIF('reporting trappes'!$F$2:$EE$2,DK$4,'reporting trappes'!$F39:$EE39)+SUMIF('SPACELOG 5 BP'!$F$2:$EE$2,DK$4,'SPACELOG 5 BP'!$F39:$EE39)+SUMIF('SPACELOG 6 BP'!$F$2:$EE$2,DK$4,'SPACELOG 6 BP'!$F39:$EE39)+SUMIF('SPACELOG 7 BP'!$F$2:$EE$2,DK$4,'SPACELOG 7 BP'!$F39:$EE39)+SUMIF('SPACELOG 8 BP'!$F$2:$EE$2,DK$4,'SPACELOG 8 BP'!$F39:$EE39)+SUMIF('SPACELOG 9 BP'!$F$2:$EE$2,DK$4,'SPACELOG 9 BP'!$F39:$EE39)+SUMIF('SPACELOG 10 BP'!$F$2:$EE$2,DK$4,'SPACELOG 10 BP'!$F39:$EE39)+SUMIF('SPACELOG 11 BP'!$F$2:$EE$2,DK$4,'SPACELOG 11 BP'!$F39:$EE39)+SUMIF('SPACELOG 12 BP'!$F$2:$EE$2,DK$4,'SPACELOG 12 BP'!$F39:$EE39)</f>
        <v>5584</v>
      </c>
      <c r="DL39" s="13">
        <f>SUMIF('reporting montigny'!$F$2:$EE$2,DL$4,'reporting montigny'!$F39:$EE39)+SUMIF('reporting boissy'!$F$2:$EE$2,DL$4,'reporting boissy'!$F39:$EE39)+SUMIF('reporting moussy'!$F$2:$EE$2,DL$4,'reporting moussy'!$F39:$EE39)+SUMIF('reporting trappes'!$F$2:$EE$2,DL$4,'reporting trappes'!$F39:$EE39)+SUMIF('SPACELOG 5 BP'!$F$2:$EE$2,DL$4,'SPACELOG 5 BP'!$F39:$EE39)+SUMIF('SPACELOG 6 BP'!$F$2:$EE$2,DL$4,'SPACELOG 6 BP'!$F39:$EE39)+SUMIF('SPACELOG 7 BP'!$F$2:$EE$2,DL$4,'SPACELOG 7 BP'!$F39:$EE39)+SUMIF('SPACELOG 8 BP'!$F$2:$EE$2,DL$4,'SPACELOG 8 BP'!$F39:$EE39)+SUMIF('SPACELOG 9 BP'!$F$2:$EE$2,DL$4,'SPACELOG 9 BP'!$F39:$EE39)+SUMIF('SPACELOG 10 BP'!$F$2:$EE$2,DL$4,'SPACELOG 10 BP'!$F39:$EE39)+SUMIF('SPACELOG 11 BP'!$F$2:$EE$2,DL$4,'SPACELOG 11 BP'!$F39:$EE39)+SUMIF('SPACELOG 12 BP'!$F$2:$EE$2,DL$4,'SPACELOG 12 BP'!$F39:$EE39)</f>
        <v>5584</v>
      </c>
      <c r="DM39" s="13">
        <f>SUMIF('reporting montigny'!$F$2:$EE$2,DM$4,'reporting montigny'!$F39:$EE39)+SUMIF('reporting boissy'!$F$2:$EE$2,DM$4,'reporting boissy'!$F39:$EE39)+SUMIF('reporting moussy'!$F$2:$EE$2,DM$4,'reporting moussy'!$F39:$EE39)+SUMIF('reporting trappes'!$F$2:$EE$2,DM$4,'reporting trappes'!$F39:$EE39)+SUMIF('SPACELOG 5 BP'!$F$2:$EE$2,DM$4,'SPACELOG 5 BP'!$F39:$EE39)+SUMIF('SPACELOG 6 BP'!$F$2:$EE$2,DM$4,'SPACELOG 6 BP'!$F39:$EE39)+SUMIF('SPACELOG 7 BP'!$F$2:$EE$2,DM$4,'SPACELOG 7 BP'!$F39:$EE39)+SUMIF('SPACELOG 8 BP'!$F$2:$EE$2,DM$4,'SPACELOG 8 BP'!$F39:$EE39)+SUMIF('SPACELOG 9 BP'!$F$2:$EE$2,DM$4,'SPACELOG 9 BP'!$F39:$EE39)+SUMIF('SPACELOG 10 BP'!$F$2:$EE$2,DM$4,'SPACELOG 10 BP'!$F39:$EE39)+SUMIF('SPACELOG 11 BP'!$F$2:$EE$2,DM$4,'SPACELOG 11 BP'!$F39:$EE39)+SUMIF('SPACELOG 12 BP'!$F$2:$EE$2,DM$4,'SPACELOG 12 BP'!$F39:$EE39)</f>
        <v>5584</v>
      </c>
      <c r="DN39" s="13">
        <f>SUMIF('reporting montigny'!$F$2:$EE$2,DN$4,'reporting montigny'!$F39:$EE39)+SUMIF('reporting boissy'!$F$2:$EE$2,DN$4,'reporting boissy'!$F39:$EE39)+SUMIF('reporting moussy'!$F$2:$EE$2,DN$4,'reporting moussy'!$F39:$EE39)+SUMIF('reporting trappes'!$F$2:$EE$2,DN$4,'reporting trappes'!$F39:$EE39)+SUMIF('SPACELOG 5 BP'!$F$2:$EE$2,DN$4,'SPACELOG 5 BP'!$F39:$EE39)+SUMIF('SPACELOG 6 BP'!$F$2:$EE$2,DN$4,'SPACELOG 6 BP'!$F39:$EE39)+SUMIF('SPACELOG 7 BP'!$F$2:$EE$2,DN$4,'SPACELOG 7 BP'!$F39:$EE39)+SUMIF('SPACELOG 8 BP'!$F$2:$EE$2,DN$4,'SPACELOG 8 BP'!$F39:$EE39)+SUMIF('SPACELOG 9 BP'!$F$2:$EE$2,DN$4,'SPACELOG 9 BP'!$F39:$EE39)+SUMIF('SPACELOG 10 BP'!$F$2:$EE$2,DN$4,'SPACELOG 10 BP'!$F39:$EE39)+SUMIF('SPACELOG 11 BP'!$F$2:$EE$2,DN$4,'SPACELOG 11 BP'!$F39:$EE39)+SUMIF('SPACELOG 12 BP'!$F$2:$EE$2,DN$4,'SPACELOG 12 BP'!$F39:$EE39)</f>
        <v>5584</v>
      </c>
      <c r="DO39" s="13">
        <f>SUMIF('reporting montigny'!$F$2:$EE$2,DO$4,'reporting montigny'!$F39:$EE39)+SUMIF('reporting boissy'!$F$2:$EE$2,DO$4,'reporting boissy'!$F39:$EE39)+SUMIF('reporting moussy'!$F$2:$EE$2,DO$4,'reporting moussy'!$F39:$EE39)+SUMIF('reporting trappes'!$F$2:$EE$2,DO$4,'reporting trappes'!$F39:$EE39)+SUMIF('SPACELOG 5 BP'!$F$2:$EE$2,DO$4,'SPACELOG 5 BP'!$F39:$EE39)+SUMIF('SPACELOG 6 BP'!$F$2:$EE$2,DO$4,'SPACELOG 6 BP'!$F39:$EE39)+SUMIF('SPACELOG 7 BP'!$F$2:$EE$2,DO$4,'SPACELOG 7 BP'!$F39:$EE39)+SUMIF('SPACELOG 8 BP'!$F$2:$EE$2,DO$4,'SPACELOG 8 BP'!$F39:$EE39)+SUMIF('SPACELOG 9 BP'!$F$2:$EE$2,DO$4,'SPACELOG 9 BP'!$F39:$EE39)+SUMIF('SPACELOG 10 BP'!$F$2:$EE$2,DO$4,'SPACELOG 10 BP'!$F39:$EE39)+SUMIF('SPACELOG 11 BP'!$F$2:$EE$2,DO$4,'SPACELOG 11 BP'!$F39:$EE39)+SUMIF('SPACELOG 12 BP'!$F$2:$EE$2,DO$4,'SPACELOG 12 BP'!$F39:$EE39)</f>
        <v>5584</v>
      </c>
      <c r="DP39" s="13">
        <f>SUMIF('reporting montigny'!$F$2:$EE$2,DP$4,'reporting montigny'!$F39:$EE39)+SUMIF('reporting boissy'!$F$2:$EE$2,DP$4,'reporting boissy'!$F39:$EE39)+SUMIF('reporting moussy'!$F$2:$EE$2,DP$4,'reporting moussy'!$F39:$EE39)+SUMIF('reporting trappes'!$F$2:$EE$2,DP$4,'reporting trappes'!$F39:$EE39)+SUMIF('SPACELOG 5 BP'!$F$2:$EE$2,DP$4,'SPACELOG 5 BP'!$F39:$EE39)+SUMIF('SPACELOG 6 BP'!$F$2:$EE$2,DP$4,'SPACELOG 6 BP'!$F39:$EE39)+SUMIF('SPACELOG 7 BP'!$F$2:$EE$2,DP$4,'SPACELOG 7 BP'!$F39:$EE39)+SUMIF('SPACELOG 8 BP'!$F$2:$EE$2,DP$4,'SPACELOG 8 BP'!$F39:$EE39)+SUMIF('SPACELOG 9 BP'!$F$2:$EE$2,DP$4,'SPACELOG 9 BP'!$F39:$EE39)+SUMIF('SPACELOG 10 BP'!$F$2:$EE$2,DP$4,'SPACELOG 10 BP'!$F39:$EE39)+SUMIF('SPACELOG 11 BP'!$F$2:$EE$2,DP$4,'SPACELOG 11 BP'!$F39:$EE39)+SUMIF('SPACELOG 12 BP'!$F$2:$EE$2,DP$4,'SPACELOG 12 BP'!$F39:$EE39)</f>
        <v>5584</v>
      </c>
      <c r="DQ39" s="13">
        <f>SUMIF('reporting montigny'!$F$2:$EE$2,DQ$4,'reporting montigny'!$F39:$EE39)+SUMIF('reporting boissy'!$F$2:$EE$2,DQ$4,'reporting boissy'!$F39:$EE39)+SUMIF('reporting moussy'!$F$2:$EE$2,DQ$4,'reporting moussy'!$F39:$EE39)+SUMIF('reporting trappes'!$F$2:$EE$2,DQ$4,'reporting trappes'!$F39:$EE39)+SUMIF('SPACELOG 5 BP'!$F$2:$EE$2,DQ$4,'SPACELOG 5 BP'!$F39:$EE39)+SUMIF('SPACELOG 6 BP'!$F$2:$EE$2,DQ$4,'SPACELOG 6 BP'!$F39:$EE39)+SUMIF('SPACELOG 7 BP'!$F$2:$EE$2,DQ$4,'SPACELOG 7 BP'!$F39:$EE39)+SUMIF('SPACELOG 8 BP'!$F$2:$EE$2,DQ$4,'SPACELOG 8 BP'!$F39:$EE39)+SUMIF('SPACELOG 9 BP'!$F$2:$EE$2,DQ$4,'SPACELOG 9 BP'!$F39:$EE39)+SUMIF('SPACELOG 10 BP'!$F$2:$EE$2,DQ$4,'SPACELOG 10 BP'!$F39:$EE39)+SUMIF('SPACELOG 11 BP'!$F$2:$EE$2,DQ$4,'SPACELOG 11 BP'!$F39:$EE39)+SUMIF('SPACELOG 12 BP'!$F$2:$EE$2,DQ$4,'SPACELOG 12 BP'!$F39:$EE39)</f>
        <v>5584</v>
      </c>
      <c r="DR39" s="14">
        <f>SUM(DF39:DQ39)</f>
        <v>67008</v>
      </c>
    </row>
    <row r="40" spans="2:122" x14ac:dyDescent="0.2">
      <c r="R40" s="14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4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4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4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4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4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4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4"/>
    </row>
    <row r="41" spans="2:122" x14ac:dyDescent="0.2">
      <c r="E41" s="25" t="s">
        <v>89</v>
      </c>
      <c r="F41" s="13">
        <f t="shared" ref="F41:Q41" si="36">F38+F39</f>
        <v>6328</v>
      </c>
      <c r="G41" s="13">
        <f t="shared" si="36"/>
        <v>6328</v>
      </c>
      <c r="H41" s="13">
        <f t="shared" si="36"/>
        <v>6328</v>
      </c>
      <c r="I41" s="13">
        <f t="shared" si="36"/>
        <v>6328</v>
      </c>
      <c r="J41" s="13">
        <f t="shared" si="36"/>
        <v>6328</v>
      </c>
      <c r="K41" s="13">
        <f t="shared" si="36"/>
        <v>6328</v>
      </c>
      <c r="L41" s="13">
        <f t="shared" si="36"/>
        <v>6328</v>
      </c>
      <c r="M41" s="13">
        <f t="shared" si="36"/>
        <v>6328</v>
      </c>
      <c r="N41" s="13">
        <f t="shared" si="36"/>
        <v>6328</v>
      </c>
      <c r="O41" s="13">
        <f t="shared" si="36"/>
        <v>6328</v>
      </c>
      <c r="P41" s="13">
        <f t="shared" si="36"/>
        <v>6328</v>
      </c>
      <c r="Q41" s="13">
        <f t="shared" si="36"/>
        <v>6328</v>
      </c>
      <c r="R41" s="14">
        <f>SUM(F41:Q41)</f>
        <v>75936</v>
      </c>
      <c r="S41" s="13">
        <f t="shared" ref="S41:AD41" si="37">S38+S39</f>
        <v>4584</v>
      </c>
      <c r="T41" s="13">
        <f t="shared" si="37"/>
        <v>4584</v>
      </c>
      <c r="U41" s="13">
        <f t="shared" si="37"/>
        <v>15925</v>
      </c>
      <c r="V41" s="13">
        <f t="shared" si="37"/>
        <v>4584</v>
      </c>
      <c r="W41" s="13">
        <f t="shared" si="37"/>
        <v>4584</v>
      </c>
      <c r="X41" s="13">
        <f t="shared" si="37"/>
        <v>4584</v>
      </c>
      <c r="Y41" s="13">
        <f t="shared" si="37"/>
        <v>4584</v>
      </c>
      <c r="Z41" s="13">
        <f t="shared" si="37"/>
        <v>4584</v>
      </c>
      <c r="AA41" s="13">
        <f t="shared" si="37"/>
        <v>4584</v>
      </c>
      <c r="AB41" s="13">
        <f t="shared" si="37"/>
        <v>16584</v>
      </c>
      <c r="AC41" s="13">
        <f t="shared" si="37"/>
        <v>4584</v>
      </c>
      <c r="AD41" s="13">
        <f t="shared" si="37"/>
        <v>4584</v>
      </c>
      <c r="AE41" s="14">
        <f>SUM(S41:AD41)</f>
        <v>78349</v>
      </c>
      <c r="AF41" s="13">
        <f t="shared" ref="AF41:AQ41" si="38">AF38+AF39</f>
        <v>5884</v>
      </c>
      <c r="AG41" s="13">
        <f t="shared" si="38"/>
        <v>5884</v>
      </c>
      <c r="AH41" s="13">
        <f t="shared" si="38"/>
        <v>17225</v>
      </c>
      <c r="AI41" s="13">
        <f t="shared" si="38"/>
        <v>5884</v>
      </c>
      <c r="AJ41" s="13">
        <f t="shared" si="38"/>
        <v>5884</v>
      </c>
      <c r="AK41" s="13">
        <f t="shared" si="38"/>
        <v>5884</v>
      </c>
      <c r="AL41" s="13">
        <f t="shared" si="38"/>
        <v>5884</v>
      </c>
      <c r="AM41" s="13">
        <f t="shared" si="38"/>
        <v>5884</v>
      </c>
      <c r="AN41" s="13">
        <f t="shared" si="38"/>
        <v>5884</v>
      </c>
      <c r="AO41" s="13">
        <f t="shared" si="38"/>
        <v>5884</v>
      </c>
      <c r="AP41" s="13">
        <f t="shared" si="38"/>
        <v>5884</v>
      </c>
      <c r="AQ41" s="13">
        <f t="shared" si="38"/>
        <v>5884</v>
      </c>
      <c r="AR41" s="14">
        <f>SUM(AF41:AQ41)</f>
        <v>81949</v>
      </c>
      <c r="AS41" s="13">
        <f t="shared" ref="AS41:BD41" si="39">AS38+AS39</f>
        <v>5884</v>
      </c>
      <c r="AT41" s="13">
        <f t="shared" si="39"/>
        <v>5884</v>
      </c>
      <c r="AU41" s="13">
        <f t="shared" si="39"/>
        <v>17225</v>
      </c>
      <c r="AV41" s="13">
        <f t="shared" si="39"/>
        <v>5884</v>
      </c>
      <c r="AW41" s="13">
        <f t="shared" si="39"/>
        <v>5884</v>
      </c>
      <c r="AX41" s="13">
        <f t="shared" si="39"/>
        <v>5884</v>
      </c>
      <c r="AY41" s="13">
        <f t="shared" si="39"/>
        <v>5884</v>
      </c>
      <c r="AZ41" s="13">
        <f t="shared" si="39"/>
        <v>5884</v>
      </c>
      <c r="BA41" s="13">
        <f t="shared" si="39"/>
        <v>5884</v>
      </c>
      <c r="BB41" s="13">
        <f t="shared" si="39"/>
        <v>5884</v>
      </c>
      <c r="BC41" s="13">
        <f t="shared" si="39"/>
        <v>5884</v>
      </c>
      <c r="BD41" s="13">
        <f t="shared" si="39"/>
        <v>5884</v>
      </c>
      <c r="BE41" s="14">
        <f>SUM(AS41:BD41)</f>
        <v>81949</v>
      </c>
      <c r="BF41" s="13">
        <f t="shared" ref="BF41:BQ41" si="40">BF38+BF39</f>
        <v>5884</v>
      </c>
      <c r="BG41" s="13">
        <f t="shared" si="40"/>
        <v>5884</v>
      </c>
      <c r="BH41" s="13">
        <f t="shared" si="40"/>
        <v>17225</v>
      </c>
      <c r="BI41" s="13">
        <f t="shared" si="40"/>
        <v>5884</v>
      </c>
      <c r="BJ41" s="13">
        <f t="shared" si="40"/>
        <v>5884</v>
      </c>
      <c r="BK41" s="13">
        <f t="shared" si="40"/>
        <v>5884</v>
      </c>
      <c r="BL41" s="13">
        <f t="shared" si="40"/>
        <v>5884</v>
      </c>
      <c r="BM41" s="13">
        <f t="shared" si="40"/>
        <v>5884</v>
      </c>
      <c r="BN41" s="13">
        <f t="shared" si="40"/>
        <v>5884</v>
      </c>
      <c r="BO41" s="13">
        <f t="shared" si="40"/>
        <v>5884</v>
      </c>
      <c r="BP41" s="13">
        <f t="shared" si="40"/>
        <v>5884</v>
      </c>
      <c r="BQ41" s="13">
        <f t="shared" si="40"/>
        <v>5884</v>
      </c>
      <c r="BR41" s="14">
        <f>SUM(BF41:BQ41)</f>
        <v>81949</v>
      </c>
      <c r="BS41" s="13">
        <f t="shared" ref="BS41:CD41" si="41">BS38+BS39</f>
        <v>5884</v>
      </c>
      <c r="BT41" s="13">
        <f t="shared" si="41"/>
        <v>5884</v>
      </c>
      <c r="BU41" s="13">
        <f t="shared" si="41"/>
        <v>17225</v>
      </c>
      <c r="BV41" s="13">
        <f t="shared" si="41"/>
        <v>5884</v>
      </c>
      <c r="BW41" s="13">
        <f t="shared" si="41"/>
        <v>5884</v>
      </c>
      <c r="BX41" s="13">
        <f t="shared" si="41"/>
        <v>5884</v>
      </c>
      <c r="BY41" s="13">
        <f t="shared" si="41"/>
        <v>5884</v>
      </c>
      <c r="BZ41" s="13">
        <f t="shared" si="41"/>
        <v>5884</v>
      </c>
      <c r="CA41" s="13">
        <f t="shared" si="41"/>
        <v>5884</v>
      </c>
      <c r="CB41" s="13">
        <f t="shared" si="41"/>
        <v>5884</v>
      </c>
      <c r="CC41" s="13">
        <f t="shared" si="41"/>
        <v>5884</v>
      </c>
      <c r="CD41" s="13">
        <f t="shared" si="41"/>
        <v>5884</v>
      </c>
      <c r="CE41" s="14">
        <f>SUM(BS41:CD41)</f>
        <v>81949</v>
      </c>
      <c r="CF41" s="13">
        <f t="shared" ref="CF41:CQ41" si="42">CF38+CF39</f>
        <v>5884</v>
      </c>
      <c r="CG41" s="13">
        <f t="shared" si="42"/>
        <v>5884</v>
      </c>
      <c r="CH41" s="13">
        <f t="shared" si="42"/>
        <v>17225</v>
      </c>
      <c r="CI41" s="13">
        <f t="shared" si="42"/>
        <v>5884</v>
      </c>
      <c r="CJ41" s="13">
        <f t="shared" si="42"/>
        <v>5884</v>
      </c>
      <c r="CK41" s="13">
        <f t="shared" si="42"/>
        <v>5884</v>
      </c>
      <c r="CL41" s="13">
        <f t="shared" si="42"/>
        <v>5884</v>
      </c>
      <c r="CM41" s="13">
        <f t="shared" si="42"/>
        <v>5884</v>
      </c>
      <c r="CN41" s="13">
        <f t="shared" si="42"/>
        <v>5884</v>
      </c>
      <c r="CO41" s="13">
        <f t="shared" si="42"/>
        <v>5884</v>
      </c>
      <c r="CP41" s="13">
        <f t="shared" si="42"/>
        <v>5884</v>
      </c>
      <c r="CQ41" s="13">
        <f t="shared" si="42"/>
        <v>5884</v>
      </c>
      <c r="CR41" s="14">
        <f>SUM(CF41:CQ41)</f>
        <v>81949</v>
      </c>
      <c r="CS41" s="13">
        <f t="shared" ref="CS41:DD41" si="43">CS38+CS39</f>
        <v>5884</v>
      </c>
      <c r="CT41" s="13">
        <f t="shared" si="43"/>
        <v>5884</v>
      </c>
      <c r="CU41" s="13">
        <f t="shared" si="43"/>
        <v>17225</v>
      </c>
      <c r="CV41" s="13">
        <f t="shared" si="43"/>
        <v>5884</v>
      </c>
      <c r="CW41" s="13">
        <f t="shared" si="43"/>
        <v>5884</v>
      </c>
      <c r="CX41" s="13">
        <f t="shared" si="43"/>
        <v>5884</v>
      </c>
      <c r="CY41" s="13">
        <f t="shared" si="43"/>
        <v>5884</v>
      </c>
      <c r="CZ41" s="13">
        <f t="shared" si="43"/>
        <v>5884</v>
      </c>
      <c r="DA41" s="13">
        <f t="shared" si="43"/>
        <v>5884</v>
      </c>
      <c r="DB41" s="13">
        <f t="shared" si="43"/>
        <v>5884</v>
      </c>
      <c r="DC41" s="13">
        <f t="shared" si="43"/>
        <v>5884</v>
      </c>
      <c r="DD41" s="13">
        <f t="shared" si="43"/>
        <v>5884</v>
      </c>
      <c r="DE41" s="14">
        <f>SUM(CS41:DD41)</f>
        <v>81949</v>
      </c>
      <c r="DF41" s="13">
        <f t="shared" ref="DF41:DQ41" si="44">DF38+DF39</f>
        <v>5884</v>
      </c>
      <c r="DG41" s="13">
        <f t="shared" si="44"/>
        <v>5884</v>
      </c>
      <c r="DH41" s="13">
        <f t="shared" si="44"/>
        <v>17225</v>
      </c>
      <c r="DI41" s="13">
        <f t="shared" si="44"/>
        <v>5884</v>
      </c>
      <c r="DJ41" s="13">
        <f t="shared" si="44"/>
        <v>5884</v>
      </c>
      <c r="DK41" s="13">
        <f t="shared" si="44"/>
        <v>5884</v>
      </c>
      <c r="DL41" s="13">
        <f t="shared" si="44"/>
        <v>5884</v>
      </c>
      <c r="DM41" s="13">
        <f t="shared" si="44"/>
        <v>5884</v>
      </c>
      <c r="DN41" s="13">
        <f t="shared" si="44"/>
        <v>5884</v>
      </c>
      <c r="DO41" s="13">
        <f t="shared" si="44"/>
        <v>5884</v>
      </c>
      <c r="DP41" s="13">
        <f t="shared" si="44"/>
        <v>5884</v>
      </c>
      <c r="DQ41" s="13">
        <f t="shared" si="44"/>
        <v>5884</v>
      </c>
      <c r="DR41" s="14">
        <f>SUM(DF41:DQ41)</f>
        <v>81949</v>
      </c>
    </row>
    <row r="42" spans="2:122" x14ac:dyDescent="0.2">
      <c r="B42" s="26"/>
      <c r="R42" s="14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4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4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4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4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4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4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4"/>
    </row>
    <row r="43" spans="2:122" x14ac:dyDescent="0.2">
      <c r="B43" s="26"/>
      <c r="E43" s="3" t="s">
        <v>90</v>
      </c>
      <c r="F43" s="13">
        <f>SUMIF('reporting montigny'!$F$2:$EE$2,F$4,'reporting montigny'!$F43:$EE43)+SUMIF('reporting boissy'!$F$2:$EE$2,F$4,'reporting boissy'!$F43:$EE43)+SUMIF('reporting moussy'!$F$2:$EE$2,F$4,'reporting moussy'!$F43:$EE43)+SUMIF('reporting trappes'!$F$2:$EE$2,F$4,'reporting trappes'!$F43:$EE43)+SUMIF('SPACELOG 5 BP'!$F$2:$EE$2,F$4,'SPACELOG 5 BP'!$F43:$EE43)+SUMIF('SPACELOG 6 BP'!$F$2:$EE$2,F$4,'SPACELOG 6 BP'!$F43:$EE43)+SUMIF('SPACELOG 7 BP'!$F$2:$EE$2,F$4,'SPACELOG 7 BP'!$F43:$EE43)+SUMIF('SPACELOG 8 BP'!$F$2:$EE$2,F$4,'SPACELOG 8 BP'!$F43:$EE43)+SUMIF('SPACELOG 9 BP'!$F$2:$EE$2,F$4,'SPACELOG 9 BP'!$F43:$EE43)+SUMIF('SPACELOG 10 BP'!$F$2:$EE$2,F$4,'SPACELOG 10 BP'!$F43:$EE43)+SUMIF('SPACELOG 11 BP'!$F$2:$EE$2,F$4,'SPACELOG 11 BP'!$F43:$EE43)+SUMIF('SPACELOG 12 BP'!$F$2:$EE$2,F$4,'SPACELOG 12 BP'!$F43:$EE43)</f>
        <v>23055</v>
      </c>
      <c r="G43" s="13">
        <f>SUMIF('reporting montigny'!$F$2:$EE$2,G$4,'reporting montigny'!$F43:$EE43)+SUMIF('reporting boissy'!$F$2:$EE$2,G$4,'reporting boissy'!$F43:$EE43)+SUMIF('reporting moussy'!$F$2:$EE$2,G$4,'reporting moussy'!$F43:$EE43)+SUMIF('reporting trappes'!$F$2:$EE$2,G$4,'reporting trappes'!$F43:$EE43)+SUMIF('SPACELOG 5 BP'!$F$2:$EE$2,G$4,'SPACELOG 5 BP'!$F43:$EE43)+SUMIF('SPACELOG 6 BP'!$F$2:$EE$2,G$4,'SPACELOG 6 BP'!$F43:$EE43)+SUMIF('SPACELOG 7 BP'!$F$2:$EE$2,G$4,'SPACELOG 7 BP'!$F43:$EE43)+SUMIF('SPACELOG 8 BP'!$F$2:$EE$2,G$4,'SPACELOG 8 BP'!$F43:$EE43)+SUMIF('SPACELOG 9 BP'!$F$2:$EE$2,G$4,'SPACELOG 9 BP'!$F43:$EE43)+SUMIF('SPACELOG 10 BP'!$F$2:$EE$2,G$4,'SPACELOG 10 BP'!$F43:$EE43)+SUMIF('SPACELOG 11 BP'!$F$2:$EE$2,G$4,'SPACELOG 11 BP'!$F43:$EE43)+SUMIF('SPACELOG 12 BP'!$F$2:$EE$2,G$4,'SPACELOG 12 BP'!$F43:$EE43)</f>
        <v>23055</v>
      </c>
      <c r="H43" s="13">
        <f>SUMIF('reporting montigny'!$F$2:$EE$2,H$4,'reporting montigny'!$F43:$EE43)+SUMIF('reporting boissy'!$F$2:$EE$2,H$4,'reporting boissy'!$F43:$EE43)+SUMIF('reporting moussy'!$F$2:$EE$2,H$4,'reporting moussy'!$F43:$EE43)+SUMIF('reporting trappes'!$F$2:$EE$2,H$4,'reporting trappes'!$F43:$EE43)+SUMIF('SPACELOG 5 BP'!$F$2:$EE$2,H$4,'SPACELOG 5 BP'!$F43:$EE43)+SUMIF('SPACELOG 6 BP'!$F$2:$EE$2,H$4,'SPACELOG 6 BP'!$F43:$EE43)+SUMIF('SPACELOG 7 BP'!$F$2:$EE$2,H$4,'SPACELOG 7 BP'!$F43:$EE43)+SUMIF('SPACELOG 8 BP'!$F$2:$EE$2,H$4,'SPACELOG 8 BP'!$F43:$EE43)+SUMIF('SPACELOG 9 BP'!$F$2:$EE$2,H$4,'SPACELOG 9 BP'!$F43:$EE43)+SUMIF('SPACELOG 10 BP'!$F$2:$EE$2,H$4,'SPACELOG 10 BP'!$F43:$EE43)+SUMIF('SPACELOG 11 BP'!$F$2:$EE$2,H$4,'SPACELOG 11 BP'!$F43:$EE43)+SUMIF('SPACELOG 12 BP'!$F$2:$EE$2,H$4,'SPACELOG 12 BP'!$F43:$EE43)</f>
        <v>23055</v>
      </c>
      <c r="I43" s="13">
        <f>SUMIF('reporting montigny'!$F$2:$EE$2,I$4,'reporting montigny'!$F43:$EE43)+SUMIF('reporting boissy'!$F$2:$EE$2,I$4,'reporting boissy'!$F43:$EE43)+SUMIF('reporting moussy'!$F$2:$EE$2,I$4,'reporting moussy'!$F43:$EE43)+SUMIF('reporting trappes'!$F$2:$EE$2,I$4,'reporting trappes'!$F43:$EE43)+SUMIF('SPACELOG 5 BP'!$F$2:$EE$2,I$4,'SPACELOG 5 BP'!$F43:$EE43)+SUMIF('SPACELOG 6 BP'!$F$2:$EE$2,I$4,'SPACELOG 6 BP'!$F43:$EE43)+SUMIF('SPACELOG 7 BP'!$F$2:$EE$2,I$4,'SPACELOG 7 BP'!$F43:$EE43)+SUMIF('SPACELOG 8 BP'!$F$2:$EE$2,I$4,'SPACELOG 8 BP'!$F43:$EE43)+SUMIF('SPACELOG 9 BP'!$F$2:$EE$2,I$4,'SPACELOG 9 BP'!$F43:$EE43)+SUMIF('SPACELOG 10 BP'!$F$2:$EE$2,I$4,'SPACELOG 10 BP'!$F43:$EE43)+SUMIF('SPACELOG 11 BP'!$F$2:$EE$2,I$4,'SPACELOG 11 BP'!$F43:$EE43)+SUMIF('SPACELOG 12 BP'!$F$2:$EE$2,I$4,'SPACELOG 12 BP'!$F43:$EE43)</f>
        <v>23055</v>
      </c>
      <c r="J43" s="13">
        <f>SUMIF('reporting montigny'!$F$2:$EE$2,J$4,'reporting montigny'!$F43:$EE43)+SUMIF('reporting boissy'!$F$2:$EE$2,J$4,'reporting boissy'!$F43:$EE43)+SUMIF('reporting moussy'!$F$2:$EE$2,J$4,'reporting moussy'!$F43:$EE43)+SUMIF('reporting trappes'!$F$2:$EE$2,J$4,'reporting trappes'!$F43:$EE43)+SUMIF('SPACELOG 5 BP'!$F$2:$EE$2,J$4,'SPACELOG 5 BP'!$F43:$EE43)+SUMIF('SPACELOG 6 BP'!$F$2:$EE$2,J$4,'SPACELOG 6 BP'!$F43:$EE43)+SUMIF('SPACELOG 7 BP'!$F$2:$EE$2,J$4,'SPACELOG 7 BP'!$F43:$EE43)+SUMIF('SPACELOG 8 BP'!$F$2:$EE$2,J$4,'SPACELOG 8 BP'!$F43:$EE43)+SUMIF('SPACELOG 9 BP'!$F$2:$EE$2,J$4,'SPACELOG 9 BP'!$F43:$EE43)+SUMIF('SPACELOG 10 BP'!$F$2:$EE$2,J$4,'SPACELOG 10 BP'!$F43:$EE43)+SUMIF('SPACELOG 11 BP'!$F$2:$EE$2,J$4,'SPACELOG 11 BP'!$F43:$EE43)+SUMIF('SPACELOG 12 BP'!$F$2:$EE$2,J$4,'SPACELOG 12 BP'!$F43:$EE43)</f>
        <v>23055</v>
      </c>
      <c r="K43" s="13">
        <f>SUMIF('reporting montigny'!$F$2:$EE$2,K$4,'reporting montigny'!$F43:$EE43)+SUMIF('reporting boissy'!$F$2:$EE$2,K$4,'reporting boissy'!$F43:$EE43)+SUMIF('reporting moussy'!$F$2:$EE$2,K$4,'reporting moussy'!$F43:$EE43)+SUMIF('reporting trappes'!$F$2:$EE$2,K$4,'reporting trappes'!$F43:$EE43)+SUMIF('SPACELOG 5 BP'!$F$2:$EE$2,K$4,'SPACELOG 5 BP'!$F43:$EE43)+SUMIF('SPACELOG 6 BP'!$F$2:$EE$2,K$4,'SPACELOG 6 BP'!$F43:$EE43)+SUMIF('SPACELOG 7 BP'!$F$2:$EE$2,K$4,'SPACELOG 7 BP'!$F43:$EE43)+SUMIF('SPACELOG 8 BP'!$F$2:$EE$2,K$4,'SPACELOG 8 BP'!$F43:$EE43)+SUMIF('SPACELOG 9 BP'!$F$2:$EE$2,K$4,'SPACELOG 9 BP'!$F43:$EE43)+SUMIF('SPACELOG 10 BP'!$F$2:$EE$2,K$4,'SPACELOG 10 BP'!$F43:$EE43)+SUMIF('SPACELOG 11 BP'!$F$2:$EE$2,K$4,'SPACELOG 11 BP'!$F43:$EE43)+SUMIF('SPACELOG 12 BP'!$F$2:$EE$2,K$4,'SPACELOG 12 BP'!$F43:$EE43)</f>
        <v>23055</v>
      </c>
      <c r="L43" s="13">
        <f>SUMIF('reporting montigny'!$F$2:$EE$2,L$4,'reporting montigny'!$F43:$EE43)+SUMIF('reporting boissy'!$F$2:$EE$2,L$4,'reporting boissy'!$F43:$EE43)+SUMIF('reporting moussy'!$F$2:$EE$2,L$4,'reporting moussy'!$F43:$EE43)+SUMIF('reporting trappes'!$F$2:$EE$2,L$4,'reporting trappes'!$F43:$EE43)+SUMIF('SPACELOG 5 BP'!$F$2:$EE$2,L$4,'SPACELOG 5 BP'!$F43:$EE43)+SUMIF('SPACELOG 6 BP'!$F$2:$EE$2,L$4,'SPACELOG 6 BP'!$F43:$EE43)+SUMIF('SPACELOG 7 BP'!$F$2:$EE$2,L$4,'SPACELOG 7 BP'!$F43:$EE43)+SUMIF('SPACELOG 8 BP'!$F$2:$EE$2,L$4,'SPACELOG 8 BP'!$F43:$EE43)+SUMIF('SPACELOG 9 BP'!$F$2:$EE$2,L$4,'SPACELOG 9 BP'!$F43:$EE43)+SUMIF('SPACELOG 10 BP'!$F$2:$EE$2,L$4,'SPACELOG 10 BP'!$F43:$EE43)+SUMIF('SPACELOG 11 BP'!$F$2:$EE$2,L$4,'SPACELOG 11 BP'!$F43:$EE43)+SUMIF('SPACELOG 12 BP'!$F$2:$EE$2,L$4,'SPACELOG 12 BP'!$F43:$EE43)</f>
        <v>24495</v>
      </c>
      <c r="M43" s="13">
        <f>SUMIF('reporting montigny'!$F$2:$EE$2,M$4,'reporting montigny'!$F43:$EE43)+SUMIF('reporting boissy'!$F$2:$EE$2,M$4,'reporting boissy'!$F43:$EE43)+SUMIF('reporting moussy'!$F$2:$EE$2,M$4,'reporting moussy'!$F43:$EE43)+SUMIF('reporting trappes'!$F$2:$EE$2,M$4,'reporting trappes'!$F43:$EE43)+SUMIF('SPACELOG 5 BP'!$F$2:$EE$2,M$4,'SPACELOG 5 BP'!$F43:$EE43)+SUMIF('SPACELOG 6 BP'!$F$2:$EE$2,M$4,'SPACELOG 6 BP'!$F43:$EE43)+SUMIF('SPACELOG 7 BP'!$F$2:$EE$2,M$4,'SPACELOG 7 BP'!$F43:$EE43)+SUMIF('SPACELOG 8 BP'!$F$2:$EE$2,M$4,'SPACELOG 8 BP'!$F43:$EE43)+SUMIF('SPACELOG 9 BP'!$F$2:$EE$2,M$4,'SPACELOG 9 BP'!$F43:$EE43)+SUMIF('SPACELOG 10 BP'!$F$2:$EE$2,M$4,'SPACELOG 10 BP'!$F43:$EE43)+SUMIF('SPACELOG 11 BP'!$F$2:$EE$2,M$4,'SPACELOG 11 BP'!$F43:$EE43)+SUMIF('SPACELOG 12 BP'!$F$2:$EE$2,M$4,'SPACELOG 12 BP'!$F43:$EE43)</f>
        <v>24495</v>
      </c>
      <c r="N43" s="13">
        <f>SUMIF('reporting montigny'!$F$2:$EE$2,N$4,'reporting montigny'!$F43:$EE43)+SUMIF('reporting boissy'!$F$2:$EE$2,N$4,'reporting boissy'!$F43:$EE43)+SUMIF('reporting moussy'!$F$2:$EE$2,N$4,'reporting moussy'!$F43:$EE43)+SUMIF('reporting trappes'!$F$2:$EE$2,N$4,'reporting trappes'!$F43:$EE43)+SUMIF('SPACELOG 5 BP'!$F$2:$EE$2,N$4,'SPACELOG 5 BP'!$F43:$EE43)+SUMIF('SPACELOG 6 BP'!$F$2:$EE$2,N$4,'SPACELOG 6 BP'!$F43:$EE43)+SUMIF('SPACELOG 7 BP'!$F$2:$EE$2,N$4,'SPACELOG 7 BP'!$F43:$EE43)+SUMIF('SPACELOG 8 BP'!$F$2:$EE$2,N$4,'SPACELOG 8 BP'!$F43:$EE43)+SUMIF('SPACELOG 9 BP'!$F$2:$EE$2,N$4,'SPACELOG 9 BP'!$F43:$EE43)+SUMIF('SPACELOG 10 BP'!$F$2:$EE$2,N$4,'SPACELOG 10 BP'!$F43:$EE43)+SUMIF('SPACELOG 11 BP'!$F$2:$EE$2,N$4,'SPACELOG 11 BP'!$F43:$EE43)+SUMIF('SPACELOG 12 BP'!$F$2:$EE$2,N$4,'SPACELOG 12 BP'!$F43:$EE43)</f>
        <v>24495</v>
      </c>
      <c r="O43" s="13">
        <f>SUMIF('reporting montigny'!$F$2:$EE$2,O$4,'reporting montigny'!$F43:$EE43)+SUMIF('reporting boissy'!$F$2:$EE$2,O$4,'reporting boissy'!$F43:$EE43)+SUMIF('reporting moussy'!$F$2:$EE$2,O$4,'reporting moussy'!$F43:$EE43)+SUMIF('reporting trappes'!$F$2:$EE$2,O$4,'reporting trappes'!$F43:$EE43)+SUMIF('SPACELOG 5 BP'!$F$2:$EE$2,O$4,'SPACELOG 5 BP'!$F43:$EE43)+SUMIF('SPACELOG 6 BP'!$F$2:$EE$2,O$4,'SPACELOG 6 BP'!$F43:$EE43)+SUMIF('SPACELOG 7 BP'!$F$2:$EE$2,O$4,'SPACELOG 7 BP'!$F43:$EE43)+SUMIF('SPACELOG 8 BP'!$F$2:$EE$2,O$4,'SPACELOG 8 BP'!$F43:$EE43)+SUMIF('SPACELOG 9 BP'!$F$2:$EE$2,O$4,'SPACELOG 9 BP'!$F43:$EE43)+SUMIF('SPACELOG 10 BP'!$F$2:$EE$2,O$4,'SPACELOG 10 BP'!$F43:$EE43)+SUMIF('SPACELOG 11 BP'!$F$2:$EE$2,O$4,'SPACELOG 11 BP'!$F43:$EE43)+SUMIF('SPACELOG 12 BP'!$F$2:$EE$2,O$4,'SPACELOG 12 BP'!$F43:$EE43)</f>
        <v>24495</v>
      </c>
      <c r="P43" s="13">
        <f>SUMIF('reporting montigny'!$F$2:$EE$2,P$4,'reporting montigny'!$F43:$EE43)+SUMIF('reporting boissy'!$F$2:$EE$2,P$4,'reporting boissy'!$F43:$EE43)+SUMIF('reporting moussy'!$F$2:$EE$2,P$4,'reporting moussy'!$F43:$EE43)+SUMIF('reporting trappes'!$F$2:$EE$2,P$4,'reporting trappes'!$F43:$EE43)+SUMIF('SPACELOG 5 BP'!$F$2:$EE$2,P$4,'SPACELOG 5 BP'!$F43:$EE43)+SUMIF('SPACELOG 6 BP'!$F$2:$EE$2,P$4,'SPACELOG 6 BP'!$F43:$EE43)+SUMIF('SPACELOG 7 BP'!$F$2:$EE$2,P$4,'SPACELOG 7 BP'!$F43:$EE43)+SUMIF('SPACELOG 8 BP'!$F$2:$EE$2,P$4,'SPACELOG 8 BP'!$F43:$EE43)+SUMIF('SPACELOG 9 BP'!$F$2:$EE$2,P$4,'SPACELOG 9 BP'!$F43:$EE43)+SUMIF('SPACELOG 10 BP'!$F$2:$EE$2,P$4,'SPACELOG 10 BP'!$F43:$EE43)+SUMIF('SPACELOG 11 BP'!$F$2:$EE$2,P$4,'SPACELOG 11 BP'!$F43:$EE43)+SUMIF('SPACELOG 12 BP'!$F$2:$EE$2,P$4,'SPACELOG 12 BP'!$F43:$EE43)</f>
        <v>24495</v>
      </c>
      <c r="Q43" s="13">
        <f>SUMIF('reporting montigny'!$F$2:$EE$2,Q$4,'reporting montigny'!$F43:$EE43)+SUMIF('reporting boissy'!$F$2:$EE$2,Q$4,'reporting boissy'!$F43:$EE43)+SUMIF('reporting moussy'!$F$2:$EE$2,Q$4,'reporting moussy'!$F43:$EE43)+SUMIF('reporting trappes'!$F$2:$EE$2,Q$4,'reporting trappes'!$F43:$EE43)+SUMIF('SPACELOG 5 BP'!$F$2:$EE$2,Q$4,'SPACELOG 5 BP'!$F43:$EE43)+SUMIF('SPACELOG 6 BP'!$F$2:$EE$2,Q$4,'SPACELOG 6 BP'!$F43:$EE43)+SUMIF('SPACELOG 7 BP'!$F$2:$EE$2,Q$4,'SPACELOG 7 BP'!$F43:$EE43)+SUMIF('SPACELOG 8 BP'!$F$2:$EE$2,Q$4,'SPACELOG 8 BP'!$F43:$EE43)+SUMIF('SPACELOG 9 BP'!$F$2:$EE$2,Q$4,'SPACELOG 9 BP'!$F43:$EE43)+SUMIF('SPACELOG 10 BP'!$F$2:$EE$2,Q$4,'SPACELOG 10 BP'!$F43:$EE43)+SUMIF('SPACELOG 11 BP'!$F$2:$EE$2,Q$4,'SPACELOG 11 BP'!$F43:$EE43)+SUMIF('SPACELOG 12 BP'!$F$2:$EE$2,Q$4,'SPACELOG 12 BP'!$F43:$EE43)</f>
        <v>33439</v>
      </c>
      <c r="R43" s="14">
        <f>SUM(F43:Q43)</f>
        <v>294244</v>
      </c>
      <c r="S43" s="13">
        <f>SUMIF('reporting montigny'!$F$2:$EE$2,S$4,'reporting montigny'!$F43:$EE43)+SUMIF('reporting boissy'!$F$2:$EE$2,S$4,'reporting boissy'!$F43:$EE43)+SUMIF('reporting moussy'!$F$2:$EE$2,S$4,'reporting moussy'!$F43:$EE43)+SUMIF('reporting trappes'!$F$2:$EE$2,S$4,'reporting trappes'!$F43:$EE43)+SUMIF('SPACELOG 5 BP'!$F$2:$EE$2,S$4,'SPACELOG 5 BP'!$F43:$EE43)+SUMIF('SPACELOG 6 BP'!$F$2:$EE$2,S$4,'SPACELOG 6 BP'!$F43:$EE43)+SUMIF('SPACELOG 7 BP'!$F$2:$EE$2,S$4,'SPACELOG 7 BP'!$F43:$EE43)+SUMIF('SPACELOG 8 BP'!$F$2:$EE$2,S$4,'SPACELOG 8 BP'!$F43:$EE43)+SUMIF('SPACELOG 9 BP'!$F$2:$EE$2,S$4,'SPACELOG 9 BP'!$F43:$EE43)+SUMIF('SPACELOG 10 BP'!$F$2:$EE$2,S$4,'SPACELOG 10 BP'!$F43:$EE43)+SUMIF('SPACELOG 11 BP'!$F$2:$EE$2,S$4,'SPACELOG 11 BP'!$F43:$EE43)+SUMIF('SPACELOG 12 BP'!$F$2:$EE$2,S$4,'SPACELOG 12 BP'!$F43:$EE43)</f>
        <v>33439</v>
      </c>
      <c r="T43" s="13">
        <f>SUMIF('reporting montigny'!$F$2:$EE$2,T$4,'reporting montigny'!$F43:$EE43)+SUMIF('reporting boissy'!$F$2:$EE$2,T$4,'reporting boissy'!$F43:$EE43)+SUMIF('reporting moussy'!$F$2:$EE$2,T$4,'reporting moussy'!$F43:$EE43)+SUMIF('reporting trappes'!$F$2:$EE$2,T$4,'reporting trappes'!$F43:$EE43)+SUMIF('SPACELOG 5 BP'!$F$2:$EE$2,T$4,'SPACELOG 5 BP'!$F43:$EE43)+SUMIF('SPACELOG 6 BP'!$F$2:$EE$2,T$4,'SPACELOG 6 BP'!$F43:$EE43)+SUMIF('SPACELOG 7 BP'!$F$2:$EE$2,T$4,'SPACELOG 7 BP'!$F43:$EE43)+SUMIF('SPACELOG 8 BP'!$F$2:$EE$2,T$4,'SPACELOG 8 BP'!$F43:$EE43)+SUMIF('SPACELOG 9 BP'!$F$2:$EE$2,T$4,'SPACELOG 9 BP'!$F43:$EE43)+SUMIF('SPACELOG 10 BP'!$F$2:$EE$2,T$4,'SPACELOG 10 BP'!$F43:$EE43)+SUMIF('SPACELOG 11 BP'!$F$2:$EE$2,T$4,'SPACELOG 11 BP'!$F43:$EE43)+SUMIF('SPACELOG 12 BP'!$F$2:$EE$2,T$4,'SPACELOG 12 BP'!$F43:$EE43)</f>
        <v>33439</v>
      </c>
      <c r="U43" s="13">
        <f>SUMIF('reporting montigny'!$F$2:$EE$2,U$4,'reporting montigny'!$F43:$EE43)+SUMIF('reporting boissy'!$F$2:$EE$2,U$4,'reporting boissy'!$F43:$EE43)+SUMIF('reporting moussy'!$F$2:$EE$2,U$4,'reporting moussy'!$F43:$EE43)+SUMIF('reporting trappes'!$F$2:$EE$2,U$4,'reporting trappes'!$F43:$EE43)+SUMIF('SPACELOG 5 BP'!$F$2:$EE$2,U$4,'SPACELOG 5 BP'!$F43:$EE43)+SUMIF('SPACELOG 6 BP'!$F$2:$EE$2,U$4,'SPACELOG 6 BP'!$F43:$EE43)+SUMIF('SPACELOG 7 BP'!$F$2:$EE$2,U$4,'SPACELOG 7 BP'!$F43:$EE43)+SUMIF('SPACELOG 8 BP'!$F$2:$EE$2,U$4,'SPACELOG 8 BP'!$F43:$EE43)+SUMIF('SPACELOG 9 BP'!$F$2:$EE$2,U$4,'SPACELOG 9 BP'!$F43:$EE43)+SUMIF('SPACELOG 10 BP'!$F$2:$EE$2,U$4,'SPACELOG 10 BP'!$F43:$EE43)+SUMIF('SPACELOG 11 BP'!$F$2:$EE$2,U$4,'SPACELOG 11 BP'!$F43:$EE43)+SUMIF('SPACELOG 12 BP'!$F$2:$EE$2,U$4,'SPACELOG 12 BP'!$F43:$EE43)</f>
        <v>33439</v>
      </c>
      <c r="V43" s="13">
        <f>SUMIF('reporting montigny'!$F$2:$EE$2,V$4,'reporting montigny'!$F43:$EE43)+SUMIF('reporting boissy'!$F$2:$EE$2,V$4,'reporting boissy'!$F43:$EE43)+SUMIF('reporting moussy'!$F$2:$EE$2,V$4,'reporting moussy'!$F43:$EE43)+SUMIF('reporting trappes'!$F$2:$EE$2,V$4,'reporting trappes'!$F43:$EE43)+SUMIF('SPACELOG 5 BP'!$F$2:$EE$2,V$4,'SPACELOG 5 BP'!$F43:$EE43)+SUMIF('SPACELOG 6 BP'!$F$2:$EE$2,V$4,'SPACELOG 6 BP'!$F43:$EE43)+SUMIF('SPACELOG 7 BP'!$F$2:$EE$2,V$4,'SPACELOG 7 BP'!$F43:$EE43)+SUMIF('SPACELOG 8 BP'!$F$2:$EE$2,V$4,'SPACELOG 8 BP'!$F43:$EE43)+SUMIF('SPACELOG 9 BP'!$F$2:$EE$2,V$4,'SPACELOG 9 BP'!$F43:$EE43)+SUMIF('SPACELOG 10 BP'!$F$2:$EE$2,V$4,'SPACELOG 10 BP'!$F43:$EE43)+SUMIF('SPACELOG 11 BP'!$F$2:$EE$2,V$4,'SPACELOG 11 BP'!$F43:$EE43)+SUMIF('SPACELOG 12 BP'!$F$2:$EE$2,V$4,'SPACELOG 12 BP'!$F43:$EE43)</f>
        <v>33439</v>
      </c>
      <c r="W43" s="13">
        <f>SUMIF('reporting montigny'!$F$2:$EE$2,W$4,'reporting montigny'!$F43:$EE43)+SUMIF('reporting boissy'!$F$2:$EE$2,W$4,'reporting boissy'!$F43:$EE43)+SUMIF('reporting moussy'!$F$2:$EE$2,W$4,'reporting moussy'!$F43:$EE43)+SUMIF('reporting trappes'!$F$2:$EE$2,W$4,'reporting trappes'!$F43:$EE43)+SUMIF('SPACELOG 5 BP'!$F$2:$EE$2,W$4,'SPACELOG 5 BP'!$F43:$EE43)+SUMIF('SPACELOG 6 BP'!$F$2:$EE$2,W$4,'SPACELOG 6 BP'!$F43:$EE43)+SUMIF('SPACELOG 7 BP'!$F$2:$EE$2,W$4,'SPACELOG 7 BP'!$F43:$EE43)+SUMIF('SPACELOG 8 BP'!$F$2:$EE$2,W$4,'SPACELOG 8 BP'!$F43:$EE43)+SUMIF('SPACELOG 9 BP'!$F$2:$EE$2,W$4,'SPACELOG 9 BP'!$F43:$EE43)+SUMIF('SPACELOG 10 BP'!$F$2:$EE$2,W$4,'SPACELOG 10 BP'!$F43:$EE43)+SUMIF('SPACELOG 11 BP'!$F$2:$EE$2,W$4,'SPACELOG 11 BP'!$F43:$EE43)+SUMIF('SPACELOG 12 BP'!$F$2:$EE$2,W$4,'SPACELOG 12 BP'!$F43:$EE43)</f>
        <v>33439</v>
      </c>
      <c r="X43" s="13">
        <f>SUMIF('reporting montigny'!$F$2:$EE$2,X$4,'reporting montigny'!$F43:$EE43)+SUMIF('reporting boissy'!$F$2:$EE$2,X$4,'reporting boissy'!$F43:$EE43)+SUMIF('reporting moussy'!$F$2:$EE$2,X$4,'reporting moussy'!$F43:$EE43)+SUMIF('reporting trappes'!$F$2:$EE$2,X$4,'reporting trappes'!$F43:$EE43)+SUMIF('SPACELOG 5 BP'!$F$2:$EE$2,X$4,'SPACELOG 5 BP'!$F43:$EE43)+SUMIF('SPACELOG 6 BP'!$F$2:$EE$2,X$4,'SPACELOG 6 BP'!$F43:$EE43)+SUMIF('SPACELOG 7 BP'!$F$2:$EE$2,X$4,'SPACELOG 7 BP'!$F43:$EE43)+SUMIF('SPACELOG 8 BP'!$F$2:$EE$2,X$4,'SPACELOG 8 BP'!$F43:$EE43)+SUMIF('SPACELOG 9 BP'!$F$2:$EE$2,X$4,'SPACELOG 9 BP'!$F43:$EE43)+SUMIF('SPACELOG 10 BP'!$F$2:$EE$2,X$4,'SPACELOG 10 BP'!$F43:$EE43)+SUMIF('SPACELOG 11 BP'!$F$2:$EE$2,X$4,'SPACELOG 11 BP'!$F43:$EE43)+SUMIF('SPACELOG 12 BP'!$F$2:$EE$2,X$4,'SPACELOG 12 BP'!$F43:$EE43)</f>
        <v>33439</v>
      </c>
      <c r="Y43" s="13">
        <f>SUMIF('reporting montigny'!$F$2:$EE$2,Y$4,'reporting montigny'!$F43:$EE43)+SUMIF('reporting boissy'!$F$2:$EE$2,Y$4,'reporting boissy'!$F43:$EE43)+SUMIF('reporting moussy'!$F$2:$EE$2,Y$4,'reporting moussy'!$F43:$EE43)+SUMIF('reporting trappes'!$F$2:$EE$2,Y$4,'reporting trappes'!$F43:$EE43)+SUMIF('SPACELOG 5 BP'!$F$2:$EE$2,Y$4,'SPACELOG 5 BP'!$F43:$EE43)+SUMIF('SPACELOG 6 BP'!$F$2:$EE$2,Y$4,'SPACELOG 6 BP'!$F43:$EE43)+SUMIF('SPACELOG 7 BP'!$F$2:$EE$2,Y$4,'SPACELOG 7 BP'!$F43:$EE43)+SUMIF('SPACELOG 8 BP'!$F$2:$EE$2,Y$4,'SPACELOG 8 BP'!$F43:$EE43)+SUMIF('SPACELOG 9 BP'!$F$2:$EE$2,Y$4,'SPACELOG 9 BP'!$F43:$EE43)+SUMIF('SPACELOG 10 BP'!$F$2:$EE$2,Y$4,'SPACELOG 10 BP'!$F43:$EE43)+SUMIF('SPACELOG 11 BP'!$F$2:$EE$2,Y$4,'SPACELOG 11 BP'!$F43:$EE43)+SUMIF('SPACELOG 12 BP'!$F$2:$EE$2,Y$4,'SPACELOG 12 BP'!$F43:$EE43)</f>
        <v>33439</v>
      </c>
      <c r="Z43" s="13">
        <f>SUMIF('reporting montigny'!$F$2:$EE$2,Z$4,'reporting montigny'!$F43:$EE43)+SUMIF('reporting boissy'!$F$2:$EE$2,Z$4,'reporting boissy'!$F43:$EE43)+SUMIF('reporting moussy'!$F$2:$EE$2,Z$4,'reporting moussy'!$F43:$EE43)+SUMIF('reporting trappes'!$F$2:$EE$2,Z$4,'reporting trappes'!$F43:$EE43)+SUMIF('SPACELOG 5 BP'!$F$2:$EE$2,Z$4,'SPACELOG 5 BP'!$F43:$EE43)+SUMIF('SPACELOG 6 BP'!$F$2:$EE$2,Z$4,'SPACELOG 6 BP'!$F43:$EE43)+SUMIF('SPACELOG 7 BP'!$F$2:$EE$2,Z$4,'SPACELOG 7 BP'!$F43:$EE43)+SUMIF('SPACELOG 8 BP'!$F$2:$EE$2,Z$4,'SPACELOG 8 BP'!$F43:$EE43)+SUMIF('SPACELOG 9 BP'!$F$2:$EE$2,Z$4,'SPACELOG 9 BP'!$F43:$EE43)+SUMIF('SPACELOG 10 BP'!$F$2:$EE$2,Z$4,'SPACELOG 10 BP'!$F43:$EE43)+SUMIF('SPACELOG 11 BP'!$F$2:$EE$2,Z$4,'SPACELOG 11 BP'!$F43:$EE43)+SUMIF('SPACELOG 12 BP'!$F$2:$EE$2,Z$4,'SPACELOG 12 BP'!$F43:$EE43)</f>
        <v>33439</v>
      </c>
      <c r="AA43" s="13">
        <f>SUMIF('reporting montigny'!$F$2:$EE$2,AA$4,'reporting montigny'!$F43:$EE43)+SUMIF('reporting boissy'!$F$2:$EE$2,AA$4,'reporting boissy'!$F43:$EE43)+SUMIF('reporting moussy'!$F$2:$EE$2,AA$4,'reporting moussy'!$F43:$EE43)+SUMIF('reporting trappes'!$F$2:$EE$2,AA$4,'reporting trappes'!$F43:$EE43)+SUMIF('SPACELOG 5 BP'!$F$2:$EE$2,AA$4,'SPACELOG 5 BP'!$F43:$EE43)+SUMIF('SPACELOG 6 BP'!$F$2:$EE$2,AA$4,'SPACELOG 6 BP'!$F43:$EE43)+SUMIF('SPACELOG 7 BP'!$F$2:$EE$2,AA$4,'SPACELOG 7 BP'!$F43:$EE43)+SUMIF('SPACELOG 8 BP'!$F$2:$EE$2,AA$4,'SPACELOG 8 BP'!$F43:$EE43)+SUMIF('SPACELOG 9 BP'!$F$2:$EE$2,AA$4,'SPACELOG 9 BP'!$F43:$EE43)+SUMIF('SPACELOG 10 BP'!$F$2:$EE$2,AA$4,'SPACELOG 10 BP'!$F43:$EE43)+SUMIF('SPACELOG 11 BP'!$F$2:$EE$2,AA$4,'SPACELOG 11 BP'!$F43:$EE43)+SUMIF('SPACELOG 12 BP'!$F$2:$EE$2,AA$4,'SPACELOG 12 BP'!$F43:$EE43)</f>
        <v>33439</v>
      </c>
      <c r="AB43" s="13">
        <f>SUMIF('reporting montigny'!$F$2:$EE$2,AB$4,'reporting montigny'!$F43:$EE43)+SUMIF('reporting boissy'!$F$2:$EE$2,AB$4,'reporting boissy'!$F43:$EE43)+SUMIF('reporting moussy'!$F$2:$EE$2,AB$4,'reporting moussy'!$F43:$EE43)+SUMIF('reporting trappes'!$F$2:$EE$2,AB$4,'reporting trappes'!$F43:$EE43)+SUMIF('SPACELOG 5 BP'!$F$2:$EE$2,AB$4,'SPACELOG 5 BP'!$F43:$EE43)+SUMIF('SPACELOG 6 BP'!$F$2:$EE$2,AB$4,'SPACELOG 6 BP'!$F43:$EE43)+SUMIF('SPACELOG 7 BP'!$F$2:$EE$2,AB$4,'SPACELOG 7 BP'!$F43:$EE43)+SUMIF('SPACELOG 8 BP'!$F$2:$EE$2,AB$4,'SPACELOG 8 BP'!$F43:$EE43)+SUMIF('SPACELOG 9 BP'!$F$2:$EE$2,AB$4,'SPACELOG 9 BP'!$F43:$EE43)+SUMIF('SPACELOG 10 BP'!$F$2:$EE$2,AB$4,'SPACELOG 10 BP'!$F43:$EE43)+SUMIF('SPACELOG 11 BP'!$F$2:$EE$2,AB$4,'SPACELOG 11 BP'!$F43:$EE43)+SUMIF('SPACELOG 12 BP'!$F$2:$EE$2,AB$4,'SPACELOG 12 BP'!$F43:$EE43)</f>
        <v>33439</v>
      </c>
      <c r="AC43" s="13">
        <f>SUMIF('reporting montigny'!$F$2:$EE$2,AC$4,'reporting montigny'!$F43:$EE43)+SUMIF('reporting boissy'!$F$2:$EE$2,AC$4,'reporting boissy'!$F43:$EE43)+SUMIF('reporting moussy'!$F$2:$EE$2,AC$4,'reporting moussy'!$F43:$EE43)+SUMIF('reporting trappes'!$F$2:$EE$2,AC$4,'reporting trappes'!$F43:$EE43)+SUMIF('SPACELOG 5 BP'!$F$2:$EE$2,AC$4,'SPACELOG 5 BP'!$F43:$EE43)+SUMIF('SPACELOG 6 BP'!$F$2:$EE$2,AC$4,'SPACELOG 6 BP'!$F43:$EE43)+SUMIF('SPACELOG 7 BP'!$F$2:$EE$2,AC$4,'SPACELOG 7 BP'!$F43:$EE43)+SUMIF('SPACELOG 8 BP'!$F$2:$EE$2,AC$4,'SPACELOG 8 BP'!$F43:$EE43)+SUMIF('SPACELOG 9 BP'!$F$2:$EE$2,AC$4,'SPACELOG 9 BP'!$F43:$EE43)+SUMIF('SPACELOG 10 BP'!$F$2:$EE$2,AC$4,'SPACELOG 10 BP'!$F43:$EE43)+SUMIF('SPACELOG 11 BP'!$F$2:$EE$2,AC$4,'SPACELOG 11 BP'!$F43:$EE43)+SUMIF('SPACELOG 12 BP'!$F$2:$EE$2,AC$4,'SPACELOG 12 BP'!$F43:$EE43)</f>
        <v>33439</v>
      </c>
      <c r="AD43" s="13">
        <f>SUMIF('reporting montigny'!$F$2:$EE$2,AD$4,'reporting montigny'!$F43:$EE43)+SUMIF('reporting boissy'!$F$2:$EE$2,AD$4,'reporting boissy'!$F43:$EE43)+SUMIF('reporting moussy'!$F$2:$EE$2,AD$4,'reporting moussy'!$F43:$EE43)+SUMIF('reporting trappes'!$F$2:$EE$2,AD$4,'reporting trappes'!$F43:$EE43)+SUMIF('SPACELOG 5 BP'!$F$2:$EE$2,AD$4,'SPACELOG 5 BP'!$F43:$EE43)+SUMIF('SPACELOG 6 BP'!$F$2:$EE$2,AD$4,'SPACELOG 6 BP'!$F43:$EE43)+SUMIF('SPACELOG 7 BP'!$F$2:$EE$2,AD$4,'SPACELOG 7 BP'!$F43:$EE43)+SUMIF('SPACELOG 8 BP'!$F$2:$EE$2,AD$4,'SPACELOG 8 BP'!$F43:$EE43)+SUMIF('SPACELOG 9 BP'!$F$2:$EE$2,AD$4,'SPACELOG 9 BP'!$F43:$EE43)+SUMIF('SPACELOG 10 BP'!$F$2:$EE$2,AD$4,'SPACELOG 10 BP'!$F43:$EE43)+SUMIF('SPACELOG 11 BP'!$F$2:$EE$2,AD$4,'SPACELOG 11 BP'!$F43:$EE43)+SUMIF('SPACELOG 12 BP'!$F$2:$EE$2,AD$4,'SPACELOG 12 BP'!$F43:$EE43)</f>
        <v>33439</v>
      </c>
      <c r="AE43" s="14">
        <f>SUM(S43:AD43)</f>
        <v>401268</v>
      </c>
      <c r="AF43" s="13">
        <f>SUMIF('reporting montigny'!$F$2:$EE$2,AF$4,'reporting montigny'!$F43:$EE43)+SUMIF('reporting boissy'!$F$2:$EE$2,AF$4,'reporting boissy'!$F43:$EE43)+SUMIF('reporting moussy'!$F$2:$EE$2,AF$4,'reporting moussy'!$F43:$EE43)+SUMIF('reporting trappes'!$F$2:$EE$2,AF$4,'reporting trappes'!$F43:$EE43)+SUMIF('SPACELOG 5 BP'!$F$2:$EE$2,AF$4,'SPACELOG 5 BP'!$F43:$EE43)+SUMIF('SPACELOG 6 BP'!$F$2:$EE$2,AF$4,'SPACELOG 6 BP'!$F43:$EE43)+SUMIF('SPACELOG 7 BP'!$F$2:$EE$2,AF$4,'SPACELOG 7 BP'!$F43:$EE43)+SUMIF('SPACELOG 8 BP'!$F$2:$EE$2,AF$4,'SPACELOG 8 BP'!$F43:$EE43)+SUMIF('SPACELOG 9 BP'!$F$2:$EE$2,AF$4,'SPACELOG 9 BP'!$F43:$EE43)+SUMIF('SPACELOG 10 BP'!$F$2:$EE$2,AF$4,'SPACELOG 10 BP'!$F43:$EE43)+SUMIF('SPACELOG 11 BP'!$F$2:$EE$2,AF$4,'SPACELOG 11 BP'!$F43:$EE43)+SUMIF('SPACELOG 12 BP'!$F$2:$EE$2,AF$4,'SPACELOG 12 BP'!$F43:$EE43)</f>
        <v>33439</v>
      </c>
      <c r="AG43" s="13">
        <f>SUMIF('reporting montigny'!$F$2:$EE$2,AG$4,'reporting montigny'!$F43:$EE43)+SUMIF('reporting boissy'!$F$2:$EE$2,AG$4,'reporting boissy'!$F43:$EE43)+SUMIF('reporting moussy'!$F$2:$EE$2,AG$4,'reporting moussy'!$F43:$EE43)+SUMIF('reporting trappes'!$F$2:$EE$2,AG$4,'reporting trappes'!$F43:$EE43)+SUMIF('SPACELOG 5 BP'!$F$2:$EE$2,AG$4,'SPACELOG 5 BP'!$F43:$EE43)+SUMIF('SPACELOG 6 BP'!$F$2:$EE$2,AG$4,'SPACELOG 6 BP'!$F43:$EE43)+SUMIF('SPACELOG 7 BP'!$F$2:$EE$2,AG$4,'SPACELOG 7 BP'!$F43:$EE43)+SUMIF('SPACELOG 8 BP'!$F$2:$EE$2,AG$4,'SPACELOG 8 BP'!$F43:$EE43)+SUMIF('SPACELOG 9 BP'!$F$2:$EE$2,AG$4,'SPACELOG 9 BP'!$F43:$EE43)+SUMIF('SPACELOG 10 BP'!$F$2:$EE$2,AG$4,'SPACELOG 10 BP'!$F43:$EE43)+SUMIF('SPACELOG 11 BP'!$F$2:$EE$2,AG$4,'SPACELOG 11 BP'!$F43:$EE43)+SUMIF('SPACELOG 12 BP'!$F$2:$EE$2,AG$4,'SPACELOG 12 BP'!$F43:$EE43)</f>
        <v>33439</v>
      </c>
      <c r="AH43" s="13">
        <f>SUMIF('reporting montigny'!$F$2:$EE$2,AH$4,'reporting montigny'!$F43:$EE43)+SUMIF('reporting boissy'!$F$2:$EE$2,AH$4,'reporting boissy'!$F43:$EE43)+SUMIF('reporting moussy'!$F$2:$EE$2,AH$4,'reporting moussy'!$F43:$EE43)+SUMIF('reporting trappes'!$F$2:$EE$2,AH$4,'reporting trappes'!$F43:$EE43)+SUMIF('SPACELOG 5 BP'!$F$2:$EE$2,AH$4,'SPACELOG 5 BP'!$F43:$EE43)+SUMIF('SPACELOG 6 BP'!$F$2:$EE$2,AH$4,'SPACELOG 6 BP'!$F43:$EE43)+SUMIF('SPACELOG 7 BP'!$F$2:$EE$2,AH$4,'SPACELOG 7 BP'!$F43:$EE43)+SUMIF('SPACELOG 8 BP'!$F$2:$EE$2,AH$4,'SPACELOG 8 BP'!$F43:$EE43)+SUMIF('SPACELOG 9 BP'!$F$2:$EE$2,AH$4,'SPACELOG 9 BP'!$F43:$EE43)+SUMIF('SPACELOG 10 BP'!$F$2:$EE$2,AH$4,'SPACELOG 10 BP'!$F43:$EE43)+SUMIF('SPACELOG 11 BP'!$F$2:$EE$2,AH$4,'SPACELOG 11 BP'!$F43:$EE43)+SUMIF('SPACELOG 12 BP'!$F$2:$EE$2,AH$4,'SPACELOG 12 BP'!$F43:$EE43)</f>
        <v>33439</v>
      </c>
      <c r="AI43" s="13">
        <f>SUMIF('reporting montigny'!$F$2:$EE$2,AI$4,'reporting montigny'!$F43:$EE43)+SUMIF('reporting boissy'!$F$2:$EE$2,AI$4,'reporting boissy'!$F43:$EE43)+SUMIF('reporting moussy'!$F$2:$EE$2,AI$4,'reporting moussy'!$F43:$EE43)+SUMIF('reporting trappes'!$F$2:$EE$2,AI$4,'reporting trappes'!$F43:$EE43)+SUMIF('SPACELOG 5 BP'!$F$2:$EE$2,AI$4,'SPACELOG 5 BP'!$F43:$EE43)+SUMIF('SPACELOG 6 BP'!$F$2:$EE$2,AI$4,'SPACELOG 6 BP'!$F43:$EE43)+SUMIF('SPACELOG 7 BP'!$F$2:$EE$2,AI$4,'SPACELOG 7 BP'!$F43:$EE43)+SUMIF('SPACELOG 8 BP'!$F$2:$EE$2,AI$4,'SPACELOG 8 BP'!$F43:$EE43)+SUMIF('SPACELOG 9 BP'!$F$2:$EE$2,AI$4,'SPACELOG 9 BP'!$F43:$EE43)+SUMIF('SPACELOG 10 BP'!$F$2:$EE$2,AI$4,'SPACELOG 10 BP'!$F43:$EE43)+SUMIF('SPACELOG 11 BP'!$F$2:$EE$2,AI$4,'SPACELOG 11 BP'!$F43:$EE43)+SUMIF('SPACELOG 12 BP'!$F$2:$EE$2,AI$4,'SPACELOG 12 BP'!$F43:$EE43)</f>
        <v>33439</v>
      </c>
      <c r="AJ43" s="13">
        <f>SUMIF('reporting montigny'!$F$2:$EE$2,AJ$4,'reporting montigny'!$F43:$EE43)+SUMIF('reporting boissy'!$F$2:$EE$2,AJ$4,'reporting boissy'!$F43:$EE43)+SUMIF('reporting moussy'!$F$2:$EE$2,AJ$4,'reporting moussy'!$F43:$EE43)+SUMIF('reporting trappes'!$F$2:$EE$2,AJ$4,'reporting trappes'!$F43:$EE43)+SUMIF('SPACELOG 5 BP'!$F$2:$EE$2,AJ$4,'SPACELOG 5 BP'!$F43:$EE43)+SUMIF('SPACELOG 6 BP'!$F$2:$EE$2,AJ$4,'SPACELOG 6 BP'!$F43:$EE43)+SUMIF('SPACELOG 7 BP'!$F$2:$EE$2,AJ$4,'SPACELOG 7 BP'!$F43:$EE43)+SUMIF('SPACELOG 8 BP'!$F$2:$EE$2,AJ$4,'SPACELOG 8 BP'!$F43:$EE43)+SUMIF('SPACELOG 9 BP'!$F$2:$EE$2,AJ$4,'SPACELOG 9 BP'!$F43:$EE43)+SUMIF('SPACELOG 10 BP'!$F$2:$EE$2,AJ$4,'SPACELOG 10 BP'!$F43:$EE43)+SUMIF('SPACELOG 11 BP'!$F$2:$EE$2,AJ$4,'SPACELOG 11 BP'!$F43:$EE43)+SUMIF('SPACELOG 12 BP'!$F$2:$EE$2,AJ$4,'SPACELOG 12 BP'!$F43:$EE43)</f>
        <v>33439</v>
      </c>
      <c r="AK43" s="13">
        <f>SUMIF('reporting montigny'!$F$2:$EE$2,AK$4,'reporting montigny'!$F43:$EE43)+SUMIF('reporting boissy'!$F$2:$EE$2,AK$4,'reporting boissy'!$F43:$EE43)+SUMIF('reporting moussy'!$F$2:$EE$2,AK$4,'reporting moussy'!$F43:$EE43)+SUMIF('reporting trappes'!$F$2:$EE$2,AK$4,'reporting trappes'!$F43:$EE43)+SUMIF('SPACELOG 5 BP'!$F$2:$EE$2,AK$4,'SPACELOG 5 BP'!$F43:$EE43)+SUMIF('SPACELOG 6 BP'!$F$2:$EE$2,AK$4,'SPACELOG 6 BP'!$F43:$EE43)+SUMIF('SPACELOG 7 BP'!$F$2:$EE$2,AK$4,'SPACELOG 7 BP'!$F43:$EE43)+SUMIF('SPACELOG 8 BP'!$F$2:$EE$2,AK$4,'SPACELOG 8 BP'!$F43:$EE43)+SUMIF('SPACELOG 9 BP'!$F$2:$EE$2,AK$4,'SPACELOG 9 BP'!$F43:$EE43)+SUMIF('SPACELOG 10 BP'!$F$2:$EE$2,AK$4,'SPACELOG 10 BP'!$F43:$EE43)+SUMIF('SPACELOG 11 BP'!$F$2:$EE$2,AK$4,'SPACELOG 11 BP'!$F43:$EE43)+SUMIF('SPACELOG 12 BP'!$F$2:$EE$2,AK$4,'SPACELOG 12 BP'!$F43:$EE43)</f>
        <v>33439</v>
      </c>
      <c r="AL43" s="13">
        <f>SUMIF('reporting montigny'!$F$2:$EE$2,AL$4,'reporting montigny'!$F43:$EE43)+SUMIF('reporting boissy'!$F$2:$EE$2,AL$4,'reporting boissy'!$F43:$EE43)+SUMIF('reporting moussy'!$F$2:$EE$2,AL$4,'reporting moussy'!$F43:$EE43)+SUMIF('reporting trappes'!$F$2:$EE$2,AL$4,'reporting trappes'!$F43:$EE43)+SUMIF('SPACELOG 5 BP'!$F$2:$EE$2,AL$4,'SPACELOG 5 BP'!$F43:$EE43)+SUMIF('SPACELOG 6 BP'!$F$2:$EE$2,AL$4,'SPACELOG 6 BP'!$F43:$EE43)+SUMIF('SPACELOG 7 BP'!$F$2:$EE$2,AL$4,'SPACELOG 7 BP'!$F43:$EE43)+SUMIF('SPACELOG 8 BP'!$F$2:$EE$2,AL$4,'SPACELOG 8 BP'!$F43:$EE43)+SUMIF('SPACELOG 9 BP'!$F$2:$EE$2,AL$4,'SPACELOG 9 BP'!$F43:$EE43)+SUMIF('SPACELOG 10 BP'!$F$2:$EE$2,AL$4,'SPACELOG 10 BP'!$F43:$EE43)+SUMIF('SPACELOG 11 BP'!$F$2:$EE$2,AL$4,'SPACELOG 11 BP'!$F43:$EE43)+SUMIF('SPACELOG 12 BP'!$F$2:$EE$2,AL$4,'SPACELOG 12 BP'!$F43:$EE43)</f>
        <v>33439</v>
      </c>
      <c r="AM43" s="13">
        <f>SUMIF('reporting montigny'!$F$2:$EE$2,AM$4,'reporting montigny'!$F43:$EE43)+SUMIF('reporting boissy'!$F$2:$EE$2,AM$4,'reporting boissy'!$F43:$EE43)+SUMIF('reporting moussy'!$F$2:$EE$2,AM$4,'reporting moussy'!$F43:$EE43)+SUMIF('reporting trappes'!$F$2:$EE$2,AM$4,'reporting trappes'!$F43:$EE43)+SUMIF('SPACELOG 5 BP'!$F$2:$EE$2,AM$4,'SPACELOG 5 BP'!$F43:$EE43)+SUMIF('SPACELOG 6 BP'!$F$2:$EE$2,AM$4,'SPACELOG 6 BP'!$F43:$EE43)+SUMIF('SPACELOG 7 BP'!$F$2:$EE$2,AM$4,'SPACELOG 7 BP'!$F43:$EE43)+SUMIF('SPACELOG 8 BP'!$F$2:$EE$2,AM$4,'SPACELOG 8 BP'!$F43:$EE43)+SUMIF('SPACELOG 9 BP'!$F$2:$EE$2,AM$4,'SPACELOG 9 BP'!$F43:$EE43)+SUMIF('SPACELOG 10 BP'!$F$2:$EE$2,AM$4,'SPACELOG 10 BP'!$F43:$EE43)+SUMIF('SPACELOG 11 BP'!$F$2:$EE$2,AM$4,'SPACELOG 11 BP'!$F43:$EE43)+SUMIF('SPACELOG 12 BP'!$F$2:$EE$2,AM$4,'SPACELOG 12 BP'!$F43:$EE43)</f>
        <v>33439</v>
      </c>
      <c r="AN43" s="13">
        <f>SUMIF('reporting montigny'!$F$2:$EE$2,AN$4,'reporting montigny'!$F43:$EE43)+SUMIF('reporting boissy'!$F$2:$EE$2,AN$4,'reporting boissy'!$F43:$EE43)+SUMIF('reporting moussy'!$F$2:$EE$2,AN$4,'reporting moussy'!$F43:$EE43)+SUMIF('reporting trappes'!$F$2:$EE$2,AN$4,'reporting trappes'!$F43:$EE43)+SUMIF('SPACELOG 5 BP'!$F$2:$EE$2,AN$4,'SPACELOG 5 BP'!$F43:$EE43)+SUMIF('SPACELOG 6 BP'!$F$2:$EE$2,AN$4,'SPACELOG 6 BP'!$F43:$EE43)+SUMIF('SPACELOG 7 BP'!$F$2:$EE$2,AN$4,'SPACELOG 7 BP'!$F43:$EE43)+SUMIF('SPACELOG 8 BP'!$F$2:$EE$2,AN$4,'SPACELOG 8 BP'!$F43:$EE43)+SUMIF('SPACELOG 9 BP'!$F$2:$EE$2,AN$4,'SPACELOG 9 BP'!$F43:$EE43)+SUMIF('SPACELOG 10 BP'!$F$2:$EE$2,AN$4,'SPACELOG 10 BP'!$F43:$EE43)+SUMIF('SPACELOG 11 BP'!$F$2:$EE$2,AN$4,'SPACELOG 11 BP'!$F43:$EE43)+SUMIF('SPACELOG 12 BP'!$F$2:$EE$2,AN$4,'SPACELOG 12 BP'!$F43:$EE43)</f>
        <v>33439</v>
      </c>
      <c r="AO43" s="13">
        <f>SUMIF('reporting montigny'!$F$2:$EE$2,AO$4,'reporting montigny'!$F43:$EE43)+SUMIF('reporting boissy'!$F$2:$EE$2,AO$4,'reporting boissy'!$F43:$EE43)+SUMIF('reporting moussy'!$F$2:$EE$2,AO$4,'reporting moussy'!$F43:$EE43)+SUMIF('reporting trappes'!$F$2:$EE$2,AO$4,'reporting trappes'!$F43:$EE43)+SUMIF('SPACELOG 5 BP'!$F$2:$EE$2,AO$4,'SPACELOG 5 BP'!$F43:$EE43)+SUMIF('SPACELOG 6 BP'!$F$2:$EE$2,AO$4,'SPACELOG 6 BP'!$F43:$EE43)+SUMIF('SPACELOG 7 BP'!$F$2:$EE$2,AO$4,'SPACELOG 7 BP'!$F43:$EE43)+SUMIF('SPACELOG 8 BP'!$F$2:$EE$2,AO$4,'SPACELOG 8 BP'!$F43:$EE43)+SUMIF('SPACELOG 9 BP'!$F$2:$EE$2,AO$4,'SPACELOG 9 BP'!$F43:$EE43)+SUMIF('SPACELOG 10 BP'!$F$2:$EE$2,AO$4,'SPACELOG 10 BP'!$F43:$EE43)+SUMIF('SPACELOG 11 BP'!$F$2:$EE$2,AO$4,'SPACELOG 11 BP'!$F43:$EE43)+SUMIF('SPACELOG 12 BP'!$F$2:$EE$2,AO$4,'SPACELOG 12 BP'!$F43:$EE43)</f>
        <v>33439</v>
      </c>
      <c r="AP43" s="13">
        <f>SUMIF('reporting montigny'!$F$2:$EE$2,AP$4,'reporting montigny'!$F43:$EE43)+SUMIF('reporting boissy'!$F$2:$EE$2,AP$4,'reporting boissy'!$F43:$EE43)+SUMIF('reporting moussy'!$F$2:$EE$2,AP$4,'reporting moussy'!$F43:$EE43)+SUMIF('reporting trappes'!$F$2:$EE$2,AP$4,'reporting trappes'!$F43:$EE43)+SUMIF('SPACELOG 5 BP'!$F$2:$EE$2,AP$4,'SPACELOG 5 BP'!$F43:$EE43)+SUMIF('SPACELOG 6 BP'!$F$2:$EE$2,AP$4,'SPACELOG 6 BP'!$F43:$EE43)+SUMIF('SPACELOG 7 BP'!$F$2:$EE$2,AP$4,'SPACELOG 7 BP'!$F43:$EE43)+SUMIF('SPACELOG 8 BP'!$F$2:$EE$2,AP$4,'SPACELOG 8 BP'!$F43:$EE43)+SUMIF('SPACELOG 9 BP'!$F$2:$EE$2,AP$4,'SPACELOG 9 BP'!$F43:$EE43)+SUMIF('SPACELOG 10 BP'!$F$2:$EE$2,AP$4,'SPACELOG 10 BP'!$F43:$EE43)+SUMIF('SPACELOG 11 BP'!$F$2:$EE$2,AP$4,'SPACELOG 11 BP'!$F43:$EE43)+SUMIF('SPACELOG 12 BP'!$F$2:$EE$2,AP$4,'SPACELOG 12 BP'!$F43:$EE43)</f>
        <v>33439</v>
      </c>
      <c r="AQ43" s="13">
        <f>SUMIF('reporting montigny'!$F$2:$EE$2,AQ$4,'reporting montigny'!$F43:$EE43)+SUMIF('reporting boissy'!$F$2:$EE$2,AQ$4,'reporting boissy'!$F43:$EE43)+SUMIF('reporting moussy'!$F$2:$EE$2,AQ$4,'reporting moussy'!$F43:$EE43)+SUMIF('reporting trappes'!$F$2:$EE$2,AQ$4,'reporting trappes'!$F43:$EE43)+SUMIF('SPACELOG 5 BP'!$F$2:$EE$2,AQ$4,'SPACELOG 5 BP'!$F43:$EE43)+SUMIF('SPACELOG 6 BP'!$F$2:$EE$2,AQ$4,'SPACELOG 6 BP'!$F43:$EE43)+SUMIF('SPACELOG 7 BP'!$F$2:$EE$2,AQ$4,'SPACELOG 7 BP'!$F43:$EE43)+SUMIF('SPACELOG 8 BP'!$F$2:$EE$2,AQ$4,'SPACELOG 8 BP'!$F43:$EE43)+SUMIF('SPACELOG 9 BP'!$F$2:$EE$2,AQ$4,'SPACELOG 9 BP'!$F43:$EE43)+SUMIF('SPACELOG 10 BP'!$F$2:$EE$2,AQ$4,'SPACELOG 10 BP'!$F43:$EE43)+SUMIF('SPACELOG 11 BP'!$F$2:$EE$2,AQ$4,'SPACELOG 11 BP'!$F43:$EE43)+SUMIF('SPACELOG 12 BP'!$F$2:$EE$2,AQ$4,'SPACELOG 12 BP'!$F43:$EE43)</f>
        <v>33439</v>
      </c>
      <c r="AR43" s="14">
        <f>SUM(AF43:AQ43)</f>
        <v>401268</v>
      </c>
      <c r="AS43" s="13">
        <f>SUMIF('reporting montigny'!$F$2:$EE$2,AS$4,'reporting montigny'!$F43:$EE43)+SUMIF('reporting boissy'!$F$2:$EE$2,AS$4,'reporting boissy'!$F43:$EE43)+SUMIF('reporting moussy'!$F$2:$EE$2,AS$4,'reporting moussy'!$F43:$EE43)+SUMIF('reporting trappes'!$F$2:$EE$2,AS$4,'reporting trappes'!$F43:$EE43)+SUMIF('SPACELOG 5 BP'!$F$2:$EE$2,AS$4,'SPACELOG 5 BP'!$F43:$EE43)+SUMIF('SPACELOG 6 BP'!$F$2:$EE$2,AS$4,'SPACELOG 6 BP'!$F43:$EE43)+SUMIF('SPACELOG 7 BP'!$F$2:$EE$2,AS$4,'SPACELOG 7 BP'!$F43:$EE43)+SUMIF('SPACELOG 8 BP'!$F$2:$EE$2,AS$4,'SPACELOG 8 BP'!$F43:$EE43)+SUMIF('SPACELOG 9 BP'!$F$2:$EE$2,AS$4,'SPACELOG 9 BP'!$F43:$EE43)+SUMIF('SPACELOG 10 BP'!$F$2:$EE$2,AS$4,'SPACELOG 10 BP'!$F43:$EE43)+SUMIF('SPACELOG 11 BP'!$F$2:$EE$2,AS$4,'SPACELOG 11 BP'!$F43:$EE43)+SUMIF('SPACELOG 12 BP'!$F$2:$EE$2,AS$4,'SPACELOG 12 BP'!$F43:$EE43)</f>
        <v>33439</v>
      </c>
      <c r="AT43" s="13">
        <f>SUMIF('reporting montigny'!$F$2:$EE$2,AT$4,'reporting montigny'!$F43:$EE43)+SUMIF('reporting boissy'!$F$2:$EE$2,AT$4,'reporting boissy'!$F43:$EE43)+SUMIF('reporting moussy'!$F$2:$EE$2,AT$4,'reporting moussy'!$F43:$EE43)+SUMIF('reporting trappes'!$F$2:$EE$2,AT$4,'reporting trappes'!$F43:$EE43)+SUMIF('SPACELOG 5 BP'!$F$2:$EE$2,AT$4,'SPACELOG 5 BP'!$F43:$EE43)+SUMIF('SPACELOG 6 BP'!$F$2:$EE$2,AT$4,'SPACELOG 6 BP'!$F43:$EE43)+SUMIF('SPACELOG 7 BP'!$F$2:$EE$2,AT$4,'SPACELOG 7 BP'!$F43:$EE43)+SUMIF('SPACELOG 8 BP'!$F$2:$EE$2,AT$4,'SPACELOG 8 BP'!$F43:$EE43)+SUMIF('SPACELOG 9 BP'!$F$2:$EE$2,AT$4,'SPACELOG 9 BP'!$F43:$EE43)+SUMIF('SPACELOG 10 BP'!$F$2:$EE$2,AT$4,'SPACELOG 10 BP'!$F43:$EE43)+SUMIF('SPACELOG 11 BP'!$F$2:$EE$2,AT$4,'SPACELOG 11 BP'!$F43:$EE43)+SUMIF('SPACELOG 12 BP'!$F$2:$EE$2,AT$4,'SPACELOG 12 BP'!$F43:$EE43)</f>
        <v>33439</v>
      </c>
      <c r="AU43" s="13">
        <f>SUMIF('reporting montigny'!$F$2:$EE$2,AU$4,'reporting montigny'!$F43:$EE43)+SUMIF('reporting boissy'!$F$2:$EE$2,AU$4,'reporting boissy'!$F43:$EE43)+SUMIF('reporting moussy'!$F$2:$EE$2,AU$4,'reporting moussy'!$F43:$EE43)+SUMIF('reporting trappes'!$F$2:$EE$2,AU$4,'reporting trappes'!$F43:$EE43)+SUMIF('SPACELOG 5 BP'!$F$2:$EE$2,AU$4,'SPACELOG 5 BP'!$F43:$EE43)+SUMIF('SPACELOG 6 BP'!$F$2:$EE$2,AU$4,'SPACELOG 6 BP'!$F43:$EE43)+SUMIF('SPACELOG 7 BP'!$F$2:$EE$2,AU$4,'SPACELOG 7 BP'!$F43:$EE43)+SUMIF('SPACELOG 8 BP'!$F$2:$EE$2,AU$4,'SPACELOG 8 BP'!$F43:$EE43)+SUMIF('SPACELOG 9 BP'!$F$2:$EE$2,AU$4,'SPACELOG 9 BP'!$F43:$EE43)+SUMIF('SPACELOG 10 BP'!$F$2:$EE$2,AU$4,'SPACELOG 10 BP'!$F43:$EE43)+SUMIF('SPACELOG 11 BP'!$F$2:$EE$2,AU$4,'SPACELOG 11 BP'!$F43:$EE43)+SUMIF('SPACELOG 12 BP'!$F$2:$EE$2,AU$4,'SPACELOG 12 BP'!$F43:$EE43)</f>
        <v>33439</v>
      </c>
      <c r="AV43" s="13">
        <f>SUMIF('reporting montigny'!$F$2:$EE$2,AV$4,'reporting montigny'!$F43:$EE43)+SUMIF('reporting boissy'!$F$2:$EE$2,AV$4,'reporting boissy'!$F43:$EE43)+SUMIF('reporting moussy'!$F$2:$EE$2,AV$4,'reporting moussy'!$F43:$EE43)+SUMIF('reporting trappes'!$F$2:$EE$2,AV$4,'reporting trappes'!$F43:$EE43)+SUMIF('SPACELOG 5 BP'!$F$2:$EE$2,AV$4,'SPACELOG 5 BP'!$F43:$EE43)+SUMIF('SPACELOG 6 BP'!$F$2:$EE$2,AV$4,'SPACELOG 6 BP'!$F43:$EE43)+SUMIF('SPACELOG 7 BP'!$F$2:$EE$2,AV$4,'SPACELOG 7 BP'!$F43:$EE43)+SUMIF('SPACELOG 8 BP'!$F$2:$EE$2,AV$4,'SPACELOG 8 BP'!$F43:$EE43)+SUMIF('SPACELOG 9 BP'!$F$2:$EE$2,AV$4,'SPACELOG 9 BP'!$F43:$EE43)+SUMIF('SPACELOG 10 BP'!$F$2:$EE$2,AV$4,'SPACELOG 10 BP'!$F43:$EE43)+SUMIF('SPACELOG 11 BP'!$F$2:$EE$2,AV$4,'SPACELOG 11 BP'!$F43:$EE43)+SUMIF('SPACELOG 12 BP'!$F$2:$EE$2,AV$4,'SPACELOG 12 BP'!$F43:$EE43)</f>
        <v>33439</v>
      </c>
      <c r="AW43" s="13">
        <f>SUMIF('reporting montigny'!$F$2:$EE$2,AW$4,'reporting montigny'!$F43:$EE43)+SUMIF('reporting boissy'!$F$2:$EE$2,AW$4,'reporting boissy'!$F43:$EE43)+SUMIF('reporting moussy'!$F$2:$EE$2,AW$4,'reporting moussy'!$F43:$EE43)+SUMIF('reporting trappes'!$F$2:$EE$2,AW$4,'reporting trappes'!$F43:$EE43)+SUMIF('SPACELOG 5 BP'!$F$2:$EE$2,AW$4,'SPACELOG 5 BP'!$F43:$EE43)+SUMIF('SPACELOG 6 BP'!$F$2:$EE$2,AW$4,'SPACELOG 6 BP'!$F43:$EE43)+SUMIF('SPACELOG 7 BP'!$F$2:$EE$2,AW$4,'SPACELOG 7 BP'!$F43:$EE43)+SUMIF('SPACELOG 8 BP'!$F$2:$EE$2,AW$4,'SPACELOG 8 BP'!$F43:$EE43)+SUMIF('SPACELOG 9 BP'!$F$2:$EE$2,AW$4,'SPACELOG 9 BP'!$F43:$EE43)+SUMIF('SPACELOG 10 BP'!$F$2:$EE$2,AW$4,'SPACELOG 10 BP'!$F43:$EE43)+SUMIF('SPACELOG 11 BP'!$F$2:$EE$2,AW$4,'SPACELOG 11 BP'!$F43:$EE43)+SUMIF('SPACELOG 12 BP'!$F$2:$EE$2,AW$4,'SPACELOG 12 BP'!$F43:$EE43)</f>
        <v>33439</v>
      </c>
      <c r="AX43" s="13">
        <f>SUMIF('reporting montigny'!$F$2:$EE$2,AX$4,'reporting montigny'!$F43:$EE43)+SUMIF('reporting boissy'!$F$2:$EE$2,AX$4,'reporting boissy'!$F43:$EE43)+SUMIF('reporting moussy'!$F$2:$EE$2,AX$4,'reporting moussy'!$F43:$EE43)+SUMIF('reporting trappes'!$F$2:$EE$2,AX$4,'reporting trappes'!$F43:$EE43)+SUMIF('SPACELOG 5 BP'!$F$2:$EE$2,AX$4,'SPACELOG 5 BP'!$F43:$EE43)+SUMIF('SPACELOG 6 BP'!$F$2:$EE$2,AX$4,'SPACELOG 6 BP'!$F43:$EE43)+SUMIF('SPACELOG 7 BP'!$F$2:$EE$2,AX$4,'SPACELOG 7 BP'!$F43:$EE43)+SUMIF('SPACELOG 8 BP'!$F$2:$EE$2,AX$4,'SPACELOG 8 BP'!$F43:$EE43)+SUMIF('SPACELOG 9 BP'!$F$2:$EE$2,AX$4,'SPACELOG 9 BP'!$F43:$EE43)+SUMIF('SPACELOG 10 BP'!$F$2:$EE$2,AX$4,'SPACELOG 10 BP'!$F43:$EE43)+SUMIF('SPACELOG 11 BP'!$F$2:$EE$2,AX$4,'SPACELOG 11 BP'!$F43:$EE43)+SUMIF('SPACELOG 12 BP'!$F$2:$EE$2,AX$4,'SPACELOG 12 BP'!$F43:$EE43)</f>
        <v>33439</v>
      </c>
      <c r="AY43" s="13">
        <f>SUMIF('reporting montigny'!$F$2:$EE$2,AY$4,'reporting montigny'!$F43:$EE43)+SUMIF('reporting boissy'!$F$2:$EE$2,AY$4,'reporting boissy'!$F43:$EE43)+SUMIF('reporting moussy'!$F$2:$EE$2,AY$4,'reporting moussy'!$F43:$EE43)+SUMIF('reporting trappes'!$F$2:$EE$2,AY$4,'reporting trappes'!$F43:$EE43)+SUMIF('SPACELOG 5 BP'!$F$2:$EE$2,AY$4,'SPACELOG 5 BP'!$F43:$EE43)+SUMIF('SPACELOG 6 BP'!$F$2:$EE$2,AY$4,'SPACELOG 6 BP'!$F43:$EE43)+SUMIF('SPACELOG 7 BP'!$F$2:$EE$2,AY$4,'SPACELOG 7 BP'!$F43:$EE43)+SUMIF('SPACELOG 8 BP'!$F$2:$EE$2,AY$4,'SPACELOG 8 BP'!$F43:$EE43)+SUMIF('SPACELOG 9 BP'!$F$2:$EE$2,AY$4,'SPACELOG 9 BP'!$F43:$EE43)+SUMIF('SPACELOG 10 BP'!$F$2:$EE$2,AY$4,'SPACELOG 10 BP'!$F43:$EE43)+SUMIF('SPACELOG 11 BP'!$F$2:$EE$2,AY$4,'SPACELOG 11 BP'!$F43:$EE43)+SUMIF('SPACELOG 12 BP'!$F$2:$EE$2,AY$4,'SPACELOG 12 BP'!$F43:$EE43)</f>
        <v>33439</v>
      </c>
      <c r="AZ43" s="13">
        <f>SUMIF('reporting montigny'!$F$2:$EE$2,AZ$4,'reporting montigny'!$F43:$EE43)+SUMIF('reporting boissy'!$F$2:$EE$2,AZ$4,'reporting boissy'!$F43:$EE43)+SUMIF('reporting moussy'!$F$2:$EE$2,AZ$4,'reporting moussy'!$F43:$EE43)+SUMIF('reporting trappes'!$F$2:$EE$2,AZ$4,'reporting trappes'!$F43:$EE43)+SUMIF('SPACELOG 5 BP'!$F$2:$EE$2,AZ$4,'SPACELOG 5 BP'!$F43:$EE43)+SUMIF('SPACELOG 6 BP'!$F$2:$EE$2,AZ$4,'SPACELOG 6 BP'!$F43:$EE43)+SUMIF('SPACELOG 7 BP'!$F$2:$EE$2,AZ$4,'SPACELOG 7 BP'!$F43:$EE43)+SUMIF('SPACELOG 8 BP'!$F$2:$EE$2,AZ$4,'SPACELOG 8 BP'!$F43:$EE43)+SUMIF('SPACELOG 9 BP'!$F$2:$EE$2,AZ$4,'SPACELOG 9 BP'!$F43:$EE43)+SUMIF('SPACELOG 10 BP'!$F$2:$EE$2,AZ$4,'SPACELOG 10 BP'!$F43:$EE43)+SUMIF('SPACELOG 11 BP'!$F$2:$EE$2,AZ$4,'SPACELOG 11 BP'!$F43:$EE43)+SUMIF('SPACELOG 12 BP'!$F$2:$EE$2,AZ$4,'SPACELOG 12 BP'!$F43:$EE43)</f>
        <v>33439</v>
      </c>
      <c r="BA43" s="13">
        <f>SUMIF('reporting montigny'!$F$2:$EE$2,BA$4,'reporting montigny'!$F43:$EE43)+SUMIF('reporting boissy'!$F$2:$EE$2,BA$4,'reporting boissy'!$F43:$EE43)+SUMIF('reporting moussy'!$F$2:$EE$2,BA$4,'reporting moussy'!$F43:$EE43)+SUMIF('reporting trappes'!$F$2:$EE$2,BA$4,'reporting trappes'!$F43:$EE43)+SUMIF('SPACELOG 5 BP'!$F$2:$EE$2,BA$4,'SPACELOG 5 BP'!$F43:$EE43)+SUMIF('SPACELOG 6 BP'!$F$2:$EE$2,BA$4,'SPACELOG 6 BP'!$F43:$EE43)+SUMIF('SPACELOG 7 BP'!$F$2:$EE$2,BA$4,'SPACELOG 7 BP'!$F43:$EE43)+SUMIF('SPACELOG 8 BP'!$F$2:$EE$2,BA$4,'SPACELOG 8 BP'!$F43:$EE43)+SUMIF('SPACELOG 9 BP'!$F$2:$EE$2,BA$4,'SPACELOG 9 BP'!$F43:$EE43)+SUMIF('SPACELOG 10 BP'!$F$2:$EE$2,BA$4,'SPACELOG 10 BP'!$F43:$EE43)+SUMIF('SPACELOG 11 BP'!$F$2:$EE$2,BA$4,'SPACELOG 11 BP'!$F43:$EE43)+SUMIF('SPACELOG 12 BP'!$F$2:$EE$2,BA$4,'SPACELOG 12 BP'!$F43:$EE43)</f>
        <v>33439</v>
      </c>
      <c r="BB43" s="13">
        <f>SUMIF('reporting montigny'!$F$2:$EE$2,BB$4,'reporting montigny'!$F43:$EE43)+SUMIF('reporting boissy'!$F$2:$EE$2,BB$4,'reporting boissy'!$F43:$EE43)+SUMIF('reporting moussy'!$F$2:$EE$2,BB$4,'reporting moussy'!$F43:$EE43)+SUMIF('reporting trappes'!$F$2:$EE$2,BB$4,'reporting trappes'!$F43:$EE43)+SUMIF('SPACELOG 5 BP'!$F$2:$EE$2,BB$4,'SPACELOG 5 BP'!$F43:$EE43)+SUMIF('SPACELOG 6 BP'!$F$2:$EE$2,BB$4,'SPACELOG 6 BP'!$F43:$EE43)+SUMIF('SPACELOG 7 BP'!$F$2:$EE$2,BB$4,'SPACELOG 7 BP'!$F43:$EE43)+SUMIF('SPACELOG 8 BP'!$F$2:$EE$2,BB$4,'SPACELOG 8 BP'!$F43:$EE43)+SUMIF('SPACELOG 9 BP'!$F$2:$EE$2,BB$4,'SPACELOG 9 BP'!$F43:$EE43)+SUMIF('SPACELOG 10 BP'!$F$2:$EE$2,BB$4,'SPACELOG 10 BP'!$F43:$EE43)+SUMIF('SPACELOG 11 BP'!$F$2:$EE$2,BB$4,'SPACELOG 11 BP'!$F43:$EE43)+SUMIF('SPACELOG 12 BP'!$F$2:$EE$2,BB$4,'SPACELOG 12 BP'!$F43:$EE43)</f>
        <v>33439</v>
      </c>
      <c r="BC43" s="13">
        <f>SUMIF('reporting montigny'!$F$2:$EE$2,BC$4,'reporting montigny'!$F43:$EE43)+SUMIF('reporting boissy'!$F$2:$EE$2,BC$4,'reporting boissy'!$F43:$EE43)+SUMIF('reporting moussy'!$F$2:$EE$2,BC$4,'reporting moussy'!$F43:$EE43)+SUMIF('reporting trappes'!$F$2:$EE$2,BC$4,'reporting trappes'!$F43:$EE43)+SUMIF('SPACELOG 5 BP'!$F$2:$EE$2,BC$4,'SPACELOG 5 BP'!$F43:$EE43)+SUMIF('SPACELOG 6 BP'!$F$2:$EE$2,BC$4,'SPACELOG 6 BP'!$F43:$EE43)+SUMIF('SPACELOG 7 BP'!$F$2:$EE$2,BC$4,'SPACELOG 7 BP'!$F43:$EE43)+SUMIF('SPACELOG 8 BP'!$F$2:$EE$2,BC$4,'SPACELOG 8 BP'!$F43:$EE43)+SUMIF('SPACELOG 9 BP'!$F$2:$EE$2,BC$4,'SPACELOG 9 BP'!$F43:$EE43)+SUMIF('SPACELOG 10 BP'!$F$2:$EE$2,BC$4,'SPACELOG 10 BP'!$F43:$EE43)+SUMIF('SPACELOG 11 BP'!$F$2:$EE$2,BC$4,'SPACELOG 11 BP'!$F43:$EE43)+SUMIF('SPACELOG 12 BP'!$F$2:$EE$2,BC$4,'SPACELOG 12 BP'!$F43:$EE43)</f>
        <v>33439</v>
      </c>
      <c r="BD43" s="13">
        <f>SUMIF('reporting montigny'!$F$2:$EE$2,BD$4,'reporting montigny'!$F43:$EE43)+SUMIF('reporting boissy'!$F$2:$EE$2,BD$4,'reporting boissy'!$F43:$EE43)+SUMIF('reporting moussy'!$F$2:$EE$2,BD$4,'reporting moussy'!$F43:$EE43)+SUMIF('reporting trappes'!$F$2:$EE$2,BD$4,'reporting trappes'!$F43:$EE43)+SUMIF('SPACELOG 5 BP'!$F$2:$EE$2,BD$4,'SPACELOG 5 BP'!$F43:$EE43)+SUMIF('SPACELOG 6 BP'!$F$2:$EE$2,BD$4,'SPACELOG 6 BP'!$F43:$EE43)+SUMIF('SPACELOG 7 BP'!$F$2:$EE$2,BD$4,'SPACELOG 7 BP'!$F43:$EE43)+SUMIF('SPACELOG 8 BP'!$F$2:$EE$2,BD$4,'SPACELOG 8 BP'!$F43:$EE43)+SUMIF('SPACELOG 9 BP'!$F$2:$EE$2,BD$4,'SPACELOG 9 BP'!$F43:$EE43)+SUMIF('SPACELOG 10 BP'!$F$2:$EE$2,BD$4,'SPACELOG 10 BP'!$F43:$EE43)+SUMIF('SPACELOG 11 BP'!$F$2:$EE$2,BD$4,'SPACELOG 11 BP'!$F43:$EE43)+SUMIF('SPACELOG 12 BP'!$F$2:$EE$2,BD$4,'SPACELOG 12 BP'!$F43:$EE43)</f>
        <v>33439</v>
      </c>
      <c r="BE43" s="14">
        <f>SUM(AS43:BD43)</f>
        <v>401268</v>
      </c>
      <c r="BF43" s="13">
        <f>SUMIF('reporting montigny'!$F$2:$EE$2,BF$4,'reporting montigny'!$F43:$EE43)+SUMIF('reporting boissy'!$F$2:$EE$2,BF$4,'reporting boissy'!$F43:$EE43)+SUMIF('reporting moussy'!$F$2:$EE$2,BF$4,'reporting moussy'!$F43:$EE43)+SUMIF('reporting trappes'!$F$2:$EE$2,BF$4,'reporting trappes'!$F43:$EE43)+SUMIF('SPACELOG 5 BP'!$F$2:$EE$2,BF$4,'SPACELOG 5 BP'!$F43:$EE43)+SUMIF('SPACELOG 6 BP'!$F$2:$EE$2,BF$4,'SPACELOG 6 BP'!$F43:$EE43)+SUMIF('SPACELOG 7 BP'!$F$2:$EE$2,BF$4,'SPACELOG 7 BP'!$F43:$EE43)+SUMIF('SPACELOG 8 BP'!$F$2:$EE$2,BF$4,'SPACELOG 8 BP'!$F43:$EE43)+SUMIF('SPACELOG 9 BP'!$F$2:$EE$2,BF$4,'SPACELOG 9 BP'!$F43:$EE43)+SUMIF('SPACELOG 10 BP'!$F$2:$EE$2,BF$4,'SPACELOG 10 BP'!$F43:$EE43)+SUMIF('SPACELOG 11 BP'!$F$2:$EE$2,BF$4,'SPACELOG 11 BP'!$F43:$EE43)+SUMIF('SPACELOG 12 BP'!$F$2:$EE$2,BF$4,'SPACELOG 12 BP'!$F43:$EE43)</f>
        <v>33439</v>
      </c>
      <c r="BG43" s="13">
        <f>SUMIF('reporting montigny'!$F$2:$EE$2,BG$4,'reporting montigny'!$F43:$EE43)+SUMIF('reporting boissy'!$F$2:$EE$2,BG$4,'reporting boissy'!$F43:$EE43)+SUMIF('reporting moussy'!$F$2:$EE$2,BG$4,'reporting moussy'!$F43:$EE43)+SUMIF('reporting trappes'!$F$2:$EE$2,BG$4,'reporting trappes'!$F43:$EE43)+SUMIF('SPACELOG 5 BP'!$F$2:$EE$2,BG$4,'SPACELOG 5 BP'!$F43:$EE43)+SUMIF('SPACELOG 6 BP'!$F$2:$EE$2,BG$4,'SPACELOG 6 BP'!$F43:$EE43)+SUMIF('SPACELOG 7 BP'!$F$2:$EE$2,BG$4,'SPACELOG 7 BP'!$F43:$EE43)+SUMIF('SPACELOG 8 BP'!$F$2:$EE$2,BG$4,'SPACELOG 8 BP'!$F43:$EE43)+SUMIF('SPACELOG 9 BP'!$F$2:$EE$2,BG$4,'SPACELOG 9 BP'!$F43:$EE43)+SUMIF('SPACELOG 10 BP'!$F$2:$EE$2,BG$4,'SPACELOG 10 BP'!$F43:$EE43)+SUMIF('SPACELOG 11 BP'!$F$2:$EE$2,BG$4,'SPACELOG 11 BP'!$F43:$EE43)+SUMIF('SPACELOG 12 BP'!$F$2:$EE$2,BG$4,'SPACELOG 12 BP'!$F43:$EE43)</f>
        <v>33439</v>
      </c>
      <c r="BH43" s="13">
        <f>SUMIF('reporting montigny'!$F$2:$EE$2,BH$4,'reporting montigny'!$F43:$EE43)+SUMIF('reporting boissy'!$F$2:$EE$2,BH$4,'reporting boissy'!$F43:$EE43)+SUMIF('reporting moussy'!$F$2:$EE$2,BH$4,'reporting moussy'!$F43:$EE43)+SUMIF('reporting trappes'!$F$2:$EE$2,BH$4,'reporting trappes'!$F43:$EE43)+SUMIF('SPACELOG 5 BP'!$F$2:$EE$2,BH$4,'SPACELOG 5 BP'!$F43:$EE43)+SUMIF('SPACELOG 6 BP'!$F$2:$EE$2,BH$4,'SPACELOG 6 BP'!$F43:$EE43)+SUMIF('SPACELOG 7 BP'!$F$2:$EE$2,BH$4,'SPACELOG 7 BP'!$F43:$EE43)+SUMIF('SPACELOG 8 BP'!$F$2:$EE$2,BH$4,'SPACELOG 8 BP'!$F43:$EE43)+SUMIF('SPACELOG 9 BP'!$F$2:$EE$2,BH$4,'SPACELOG 9 BP'!$F43:$EE43)+SUMIF('SPACELOG 10 BP'!$F$2:$EE$2,BH$4,'SPACELOG 10 BP'!$F43:$EE43)+SUMIF('SPACELOG 11 BP'!$F$2:$EE$2,BH$4,'SPACELOG 11 BP'!$F43:$EE43)+SUMIF('SPACELOG 12 BP'!$F$2:$EE$2,BH$4,'SPACELOG 12 BP'!$F43:$EE43)</f>
        <v>33439</v>
      </c>
      <c r="BI43" s="13">
        <f>SUMIF('reporting montigny'!$F$2:$EE$2,BI$4,'reporting montigny'!$F43:$EE43)+SUMIF('reporting boissy'!$F$2:$EE$2,BI$4,'reporting boissy'!$F43:$EE43)+SUMIF('reporting moussy'!$F$2:$EE$2,BI$4,'reporting moussy'!$F43:$EE43)+SUMIF('reporting trappes'!$F$2:$EE$2,BI$4,'reporting trappes'!$F43:$EE43)+SUMIF('SPACELOG 5 BP'!$F$2:$EE$2,BI$4,'SPACELOG 5 BP'!$F43:$EE43)+SUMIF('SPACELOG 6 BP'!$F$2:$EE$2,BI$4,'SPACELOG 6 BP'!$F43:$EE43)+SUMIF('SPACELOG 7 BP'!$F$2:$EE$2,BI$4,'SPACELOG 7 BP'!$F43:$EE43)+SUMIF('SPACELOG 8 BP'!$F$2:$EE$2,BI$4,'SPACELOG 8 BP'!$F43:$EE43)+SUMIF('SPACELOG 9 BP'!$F$2:$EE$2,BI$4,'SPACELOG 9 BP'!$F43:$EE43)+SUMIF('SPACELOG 10 BP'!$F$2:$EE$2,BI$4,'SPACELOG 10 BP'!$F43:$EE43)+SUMIF('SPACELOG 11 BP'!$F$2:$EE$2,BI$4,'SPACELOG 11 BP'!$F43:$EE43)+SUMIF('SPACELOG 12 BP'!$F$2:$EE$2,BI$4,'SPACELOG 12 BP'!$F43:$EE43)</f>
        <v>33439</v>
      </c>
      <c r="BJ43" s="13">
        <f>SUMIF('reporting montigny'!$F$2:$EE$2,BJ$4,'reporting montigny'!$F43:$EE43)+SUMIF('reporting boissy'!$F$2:$EE$2,BJ$4,'reporting boissy'!$F43:$EE43)+SUMIF('reporting moussy'!$F$2:$EE$2,BJ$4,'reporting moussy'!$F43:$EE43)+SUMIF('reporting trappes'!$F$2:$EE$2,BJ$4,'reporting trappes'!$F43:$EE43)+SUMIF('SPACELOG 5 BP'!$F$2:$EE$2,BJ$4,'SPACELOG 5 BP'!$F43:$EE43)+SUMIF('SPACELOG 6 BP'!$F$2:$EE$2,BJ$4,'SPACELOG 6 BP'!$F43:$EE43)+SUMIF('SPACELOG 7 BP'!$F$2:$EE$2,BJ$4,'SPACELOG 7 BP'!$F43:$EE43)+SUMIF('SPACELOG 8 BP'!$F$2:$EE$2,BJ$4,'SPACELOG 8 BP'!$F43:$EE43)+SUMIF('SPACELOG 9 BP'!$F$2:$EE$2,BJ$4,'SPACELOG 9 BP'!$F43:$EE43)+SUMIF('SPACELOG 10 BP'!$F$2:$EE$2,BJ$4,'SPACELOG 10 BP'!$F43:$EE43)+SUMIF('SPACELOG 11 BP'!$F$2:$EE$2,BJ$4,'SPACELOG 11 BP'!$F43:$EE43)+SUMIF('SPACELOG 12 BP'!$F$2:$EE$2,BJ$4,'SPACELOG 12 BP'!$F43:$EE43)</f>
        <v>33439</v>
      </c>
      <c r="BK43" s="13">
        <f>SUMIF('reporting montigny'!$F$2:$EE$2,BK$4,'reporting montigny'!$F43:$EE43)+SUMIF('reporting boissy'!$F$2:$EE$2,BK$4,'reporting boissy'!$F43:$EE43)+SUMIF('reporting moussy'!$F$2:$EE$2,BK$4,'reporting moussy'!$F43:$EE43)+SUMIF('reporting trappes'!$F$2:$EE$2,BK$4,'reporting trappes'!$F43:$EE43)+SUMIF('SPACELOG 5 BP'!$F$2:$EE$2,BK$4,'SPACELOG 5 BP'!$F43:$EE43)+SUMIF('SPACELOG 6 BP'!$F$2:$EE$2,BK$4,'SPACELOG 6 BP'!$F43:$EE43)+SUMIF('SPACELOG 7 BP'!$F$2:$EE$2,BK$4,'SPACELOG 7 BP'!$F43:$EE43)+SUMIF('SPACELOG 8 BP'!$F$2:$EE$2,BK$4,'SPACELOG 8 BP'!$F43:$EE43)+SUMIF('SPACELOG 9 BP'!$F$2:$EE$2,BK$4,'SPACELOG 9 BP'!$F43:$EE43)+SUMIF('SPACELOG 10 BP'!$F$2:$EE$2,BK$4,'SPACELOG 10 BP'!$F43:$EE43)+SUMIF('SPACELOG 11 BP'!$F$2:$EE$2,BK$4,'SPACELOG 11 BP'!$F43:$EE43)+SUMIF('SPACELOG 12 BP'!$F$2:$EE$2,BK$4,'SPACELOG 12 BP'!$F43:$EE43)</f>
        <v>33439</v>
      </c>
      <c r="BL43" s="13">
        <f>SUMIF('reporting montigny'!$F$2:$EE$2,BL$4,'reporting montigny'!$F43:$EE43)+SUMIF('reporting boissy'!$F$2:$EE$2,BL$4,'reporting boissy'!$F43:$EE43)+SUMIF('reporting moussy'!$F$2:$EE$2,BL$4,'reporting moussy'!$F43:$EE43)+SUMIF('reporting trappes'!$F$2:$EE$2,BL$4,'reporting trappes'!$F43:$EE43)+SUMIF('SPACELOG 5 BP'!$F$2:$EE$2,BL$4,'SPACELOG 5 BP'!$F43:$EE43)+SUMIF('SPACELOG 6 BP'!$F$2:$EE$2,BL$4,'SPACELOG 6 BP'!$F43:$EE43)+SUMIF('SPACELOG 7 BP'!$F$2:$EE$2,BL$4,'SPACELOG 7 BP'!$F43:$EE43)+SUMIF('SPACELOG 8 BP'!$F$2:$EE$2,BL$4,'SPACELOG 8 BP'!$F43:$EE43)+SUMIF('SPACELOG 9 BP'!$F$2:$EE$2,BL$4,'SPACELOG 9 BP'!$F43:$EE43)+SUMIF('SPACELOG 10 BP'!$F$2:$EE$2,BL$4,'SPACELOG 10 BP'!$F43:$EE43)+SUMIF('SPACELOG 11 BP'!$F$2:$EE$2,BL$4,'SPACELOG 11 BP'!$F43:$EE43)+SUMIF('SPACELOG 12 BP'!$F$2:$EE$2,BL$4,'SPACELOG 12 BP'!$F43:$EE43)</f>
        <v>33439</v>
      </c>
      <c r="BM43" s="13">
        <f>SUMIF('reporting montigny'!$F$2:$EE$2,BM$4,'reporting montigny'!$F43:$EE43)+SUMIF('reporting boissy'!$F$2:$EE$2,BM$4,'reporting boissy'!$F43:$EE43)+SUMIF('reporting moussy'!$F$2:$EE$2,BM$4,'reporting moussy'!$F43:$EE43)+SUMIF('reporting trappes'!$F$2:$EE$2,BM$4,'reporting trappes'!$F43:$EE43)+SUMIF('SPACELOG 5 BP'!$F$2:$EE$2,BM$4,'SPACELOG 5 BP'!$F43:$EE43)+SUMIF('SPACELOG 6 BP'!$F$2:$EE$2,BM$4,'SPACELOG 6 BP'!$F43:$EE43)+SUMIF('SPACELOG 7 BP'!$F$2:$EE$2,BM$4,'SPACELOG 7 BP'!$F43:$EE43)+SUMIF('SPACELOG 8 BP'!$F$2:$EE$2,BM$4,'SPACELOG 8 BP'!$F43:$EE43)+SUMIF('SPACELOG 9 BP'!$F$2:$EE$2,BM$4,'SPACELOG 9 BP'!$F43:$EE43)+SUMIF('SPACELOG 10 BP'!$F$2:$EE$2,BM$4,'SPACELOG 10 BP'!$F43:$EE43)+SUMIF('SPACELOG 11 BP'!$F$2:$EE$2,BM$4,'SPACELOG 11 BP'!$F43:$EE43)+SUMIF('SPACELOG 12 BP'!$F$2:$EE$2,BM$4,'SPACELOG 12 BP'!$F43:$EE43)</f>
        <v>33439</v>
      </c>
      <c r="BN43" s="13">
        <f>SUMIF('reporting montigny'!$F$2:$EE$2,BN$4,'reporting montigny'!$F43:$EE43)+SUMIF('reporting boissy'!$F$2:$EE$2,BN$4,'reporting boissy'!$F43:$EE43)+SUMIF('reporting moussy'!$F$2:$EE$2,BN$4,'reporting moussy'!$F43:$EE43)+SUMIF('reporting trappes'!$F$2:$EE$2,BN$4,'reporting trappes'!$F43:$EE43)+SUMIF('SPACELOG 5 BP'!$F$2:$EE$2,BN$4,'SPACELOG 5 BP'!$F43:$EE43)+SUMIF('SPACELOG 6 BP'!$F$2:$EE$2,BN$4,'SPACELOG 6 BP'!$F43:$EE43)+SUMIF('SPACELOG 7 BP'!$F$2:$EE$2,BN$4,'SPACELOG 7 BP'!$F43:$EE43)+SUMIF('SPACELOG 8 BP'!$F$2:$EE$2,BN$4,'SPACELOG 8 BP'!$F43:$EE43)+SUMIF('SPACELOG 9 BP'!$F$2:$EE$2,BN$4,'SPACELOG 9 BP'!$F43:$EE43)+SUMIF('SPACELOG 10 BP'!$F$2:$EE$2,BN$4,'SPACELOG 10 BP'!$F43:$EE43)+SUMIF('SPACELOG 11 BP'!$F$2:$EE$2,BN$4,'SPACELOG 11 BP'!$F43:$EE43)+SUMIF('SPACELOG 12 BP'!$F$2:$EE$2,BN$4,'SPACELOG 12 BP'!$F43:$EE43)</f>
        <v>33439</v>
      </c>
      <c r="BO43" s="13">
        <f>SUMIF('reporting montigny'!$F$2:$EE$2,BO$4,'reporting montigny'!$F43:$EE43)+SUMIF('reporting boissy'!$F$2:$EE$2,BO$4,'reporting boissy'!$F43:$EE43)+SUMIF('reporting moussy'!$F$2:$EE$2,BO$4,'reporting moussy'!$F43:$EE43)+SUMIF('reporting trappes'!$F$2:$EE$2,BO$4,'reporting trappes'!$F43:$EE43)+SUMIF('SPACELOG 5 BP'!$F$2:$EE$2,BO$4,'SPACELOG 5 BP'!$F43:$EE43)+SUMIF('SPACELOG 6 BP'!$F$2:$EE$2,BO$4,'SPACELOG 6 BP'!$F43:$EE43)+SUMIF('SPACELOG 7 BP'!$F$2:$EE$2,BO$4,'SPACELOG 7 BP'!$F43:$EE43)+SUMIF('SPACELOG 8 BP'!$F$2:$EE$2,BO$4,'SPACELOG 8 BP'!$F43:$EE43)+SUMIF('SPACELOG 9 BP'!$F$2:$EE$2,BO$4,'SPACELOG 9 BP'!$F43:$EE43)+SUMIF('SPACELOG 10 BP'!$F$2:$EE$2,BO$4,'SPACELOG 10 BP'!$F43:$EE43)+SUMIF('SPACELOG 11 BP'!$F$2:$EE$2,BO$4,'SPACELOG 11 BP'!$F43:$EE43)+SUMIF('SPACELOG 12 BP'!$F$2:$EE$2,BO$4,'SPACELOG 12 BP'!$F43:$EE43)</f>
        <v>33439</v>
      </c>
      <c r="BP43" s="13">
        <f>SUMIF('reporting montigny'!$F$2:$EE$2,BP$4,'reporting montigny'!$F43:$EE43)+SUMIF('reporting boissy'!$F$2:$EE$2,BP$4,'reporting boissy'!$F43:$EE43)+SUMIF('reporting moussy'!$F$2:$EE$2,BP$4,'reporting moussy'!$F43:$EE43)+SUMIF('reporting trappes'!$F$2:$EE$2,BP$4,'reporting trappes'!$F43:$EE43)+SUMIF('SPACELOG 5 BP'!$F$2:$EE$2,BP$4,'SPACELOG 5 BP'!$F43:$EE43)+SUMIF('SPACELOG 6 BP'!$F$2:$EE$2,BP$4,'SPACELOG 6 BP'!$F43:$EE43)+SUMIF('SPACELOG 7 BP'!$F$2:$EE$2,BP$4,'SPACELOG 7 BP'!$F43:$EE43)+SUMIF('SPACELOG 8 BP'!$F$2:$EE$2,BP$4,'SPACELOG 8 BP'!$F43:$EE43)+SUMIF('SPACELOG 9 BP'!$F$2:$EE$2,BP$4,'SPACELOG 9 BP'!$F43:$EE43)+SUMIF('SPACELOG 10 BP'!$F$2:$EE$2,BP$4,'SPACELOG 10 BP'!$F43:$EE43)+SUMIF('SPACELOG 11 BP'!$F$2:$EE$2,BP$4,'SPACELOG 11 BP'!$F43:$EE43)+SUMIF('SPACELOG 12 BP'!$F$2:$EE$2,BP$4,'SPACELOG 12 BP'!$F43:$EE43)</f>
        <v>33439</v>
      </c>
      <c r="BQ43" s="13">
        <f>SUMIF('reporting montigny'!$F$2:$EE$2,BQ$4,'reporting montigny'!$F43:$EE43)+SUMIF('reporting boissy'!$F$2:$EE$2,BQ$4,'reporting boissy'!$F43:$EE43)+SUMIF('reporting moussy'!$F$2:$EE$2,BQ$4,'reporting moussy'!$F43:$EE43)+SUMIF('reporting trappes'!$F$2:$EE$2,BQ$4,'reporting trappes'!$F43:$EE43)+SUMIF('SPACELOG 5 BP'!$F$2:$EE$2,BQ$4,'SPACELOG 5 BP'!$F43:$EE43)+SUMIF('SPACELOG 6 BP'!$F$2:$EE$2,BQ$4,'SPACELOG 6 BP'!$F43:$EE43)+SUMIF('SPACELOG 7 BP'!$F$2:$EE$2,BQ$4,'SPACELOG 7 BP'!$F43:$EE43)+SUMIF('SPACELOG 8 BP'!$F$2:$EE$2,BQ$4,'SPACELOG 8 BP'!$F43:$EE43)+SUMIF('SPACELOG 9 BP'!$F$2:$EE$2,BQ$4,'SPACELOG 9 BP'!$F43:$EE43)+SUMIF('SPACELOG 10 BP'!$F$2:$EE$2,BQ$4,'SPACELOG 10 BP'!$F43:$EE43)+SUMIF('SPACELOG 11 BP'!$F$2:$EE$2,BQ$4,'SPACELOG 11 BP'!$F43:$EE43)+SUMIF('SPACELOG 12 BP'!$F$2:$EE$2,BQ$4,'SPACELOG 12 BP'!$F43:$EE43)</f>
        <v>33439</v>
      </c>
      <c r="BR43" s="14">
        <f>SUM(BF43:BQ43)</f>
        <v>401268</v>
      </c>
      <c r="BS43" s="13">
        <f>SUMIF('reporting montigny'!$F$2:$EE$2,BS$4,'reporting montigny'!$F43:$EE43)+SUMIF('reporting boissy'!$F$2:$EE$2,BS$4,'reporting boissy'!$F43:$EE43)+SUMIF('reporting moussy'!$F$2:$EE$2,BS$4,'reporting moussy'!$F43:$EE43)+SUMIF('reporting trappes'!$F$2:$EE$2,BS$4,'reporting trappes'!$F43:$EE43)+SUMIF('SPACELOG 5 BP'!$F$2:$EE$2,BS$4,'SPACELOG 5 BP'!$F43:$EE43)+SUMIF('SPACELOG 6 BP'!$F$2:$EE$2,BS$4,'SPACELOG 6 BP'!$F43:$EE43)+SUMIF('SPACELOG 7 BP'!$F$2:$EE$2,BS$4,'SPACELOG 7 BP'!$F43:$EE43)+SUMIF('SPACELOG 8 BP'!$F$2:$EE$2,BS$4,'SPACELOG 8 BP'!$F43:$EE43)+SUMIF('SPACELOG 9 BP'!$F$2:$EE$2,BS$4,'SPACELOG 9 BP'!$F43:$EE43)+SUMIF('SPACELOG 10 BP'!$F$2:$EE$2,BS$4,'SPACELOG 10 BP'!$F43:$EE43)+SUMIF('SPACELOG 11 BP'!$F$2:$EE$2,BS$4,'SPACELOG 11 BP'!$F43:$EE43)+SUMIF('SPACELOG 12 BP'!$F$2:$EE$2,BS$4,'SPACELOG 12 BP'!$F43:$EE43)</f>
        <v>33439</v>
      </c>
      <c r="BT43" s="13">
        <f>SUMIF('reporting montigny'!$F$2:$EE$2,BT$4,'reporting montigny'!$F43:$EE43)+SUMIF('reporting boissy'!$F$2:$EE$2,BT$4,'reporting boissy'!$F43:$EE43)+SUMIF('reporting moussy'!$F$2:$EE$2,BT$4,'reporting moussy'!$F43:$EE43)+SUMIF('reporting trappes'!$F$2:$EE$2,BT$4,'reporting trappes'!$F43:$EE43)+SUMIF('SPACELOG 5 BP'!$F$2:$EE$2,BT$4,'SPACELOG 5 BP'!$F43:$EE43)+SUMIF('SPACELOG 6 BP'!$F$2:$EE$2,BT$4,'SPACELOG 6 BP'!$F43:$EE43)+SUMIF('SPACELOG 7 BP'!$F$2:$EE$2,BT$4,'SPACELOG 7 BP'!$F43:$EE43)+SUMIF('SPACELOG 8 BP'!$F$2:$EE$2,BT$4,'SPACELOG 8 BP'!$F43:$EE43)+SUMIF('SPACELOG 9 BP'!$F$2:$EE$2,BT$4,'SPACELOG 9 BP'!$F43:$EE43)+SUMIF('SPACELOG 10 BP'!$F$2:$EE$2,BT$4,'SPACELOG 10 BP'!$F43:$EE43)+SUMIF('SPACELOG 11 BP'!$F$2:$EE$2,BT$4,'SPACELOG 11 BP'!$F43:$EE43)+SUMIF('SPACELOG 12 BP'!$F$2:$EE$2,BT$4,'SPACELOG 12 BP'!$F43:$EE43)</f>
        <v>33439</v>
      </c>
      <c r="BU43" s="13">
        <f>SUMIF('reporting montigny'!$F$2:$EE$2,BU$4,'reporting montigny'!$F43:$EE43)+SUMIF('reporting boissy'!$F$2:$EE$2,BU$4,'reporting boissy'!$F43:$EE43)+SUMIF('reporting moussy'!$F$2:$EE$2,BU$4,'reporting moussy'!$F43:$EE43)+SUMIF('reporting trappes'!$F$2:$EE$2,BU$4,'reporting trappes'!$F43:$EE43)+SUMIF('SPACELOG 5 BP'!$F$2:$EE$2,BU$4,'SPACELOG 5 BP'!$F43:$EE43)+SUMIF('SPACELOG 6 BP'!$F$2:$EE$2,BU$4,'SPACELOG 6 BP'!$F43:$EE43)+SUMIF('SPACELOG 7 BP'!$F$2:$EE$2,BU$4,'SPACELOG 7 BP'!$F43:$EE43)+SUMIF('SPACELOG 8 BP'!$F$2:$EE$2,BU$4,'SPACELOG 8 BP'!$F43:$EE43)+SUMIF('SPACELOG 9 BP'!$F$2:$EE$2,BU$4,'SPACELOG 9 BP'!$F43:$EE43)+SUMIF('SPACELOG 10 BP'!$F$2:$EE$2,BU$4,'SPACELOG 10 BP'!$F43:$EE43)+SUMIF('SPACELOG 11 BP'!$F$2:$EE$2,BU$4,'SPACELOG 11 BP'!$F43:$EE43)+SUMIF('SPACELOG 12 BP'!$F$2:$EE$2,BU$4,'SPACELOG 12 BP'!$F43:$EE43)</f>
        <v>33439</v>
      </c>
      <c r="BV43" s="13">
        <f>SUMIF('reporting montigny'!$F$2:$EE$2,BV$4,'reporting montigny'!$F43:$EE43)+SUMIF('reporting boissy'!$F$2:$EE$2,BV$4,'reporting boissy'!$F43:$EE43)+SUMIF('reporting moussy'!$F$2:$EE$2,BV$4,'reporting moussy'!$F43:$EE43)+SUMIF('reporting trappes'!$F$2:$EE$2,BV$4,'reporting trappes'!$F43:$EE43)+SUMIF('SPACELOG 5 BP'!$F$2:$EE$2,BV$4,'SPACELOG 5 BP'!$F43:$EE43)+SUMIF('SPACELOG 6 BP'!$F$2:$EE$2,BV$4,'SPACELOG 6 BP'!$F43:$EE43)+SUMIF('SPACELOG 7 BP'!$F$2:$EE$2,BV$4,'SPACELOG 7 BP'!$F43:$EE43)+SUMIF('SPACELOG 8 BP'!$F$2:$EE$2,BV$4,'SPACELOG 8 BP'!$F43:$EE43)+SUMIF('SPACELOG 9 BP'!$F$2:$EE$2,BV$4,'SPACELOG 9 BP'!$F43:$EE43)+SUMIF('SPACELOG 10 BP'!$F$2:$EE$2,BV$4,'SPACELOG 10 BP'!$F43:$EE43)+SUMIF('SPACELOG 11 BP'!$F$2:$EE$2,BV$4,'SPACELOG 11 BP'!$F43:$EE43)+SUMIF('SPACELOG 12 BP'!$F$2:$EE$2,BV$4,'SPACELOG 12 BP'!$F43:$EE43)</f>
        <v>33439</v>
      </c>
      <c r="BW43" s="13">
        <f>SUMIF('reporting montigny'!$F$2:$EE$2,BW$4,'reporting montigny'!$F43:$EE43)+SUMIF('reporting boissy'!$F$2:$EE$2,BW$4,'reporting boissy'!$F43:$EE43)+SUMIF('reporting moussy'!$F$2:$EE$2,BW$4,'reporting moussy'!$F43:$EE43)+SUMIF('reporting trappes'!$F$2:$EE$2,BW$4,'reporting trappes'!$F43:$EE43)+SUMIF('SPACELOG 5 BP'!$F$2:$EE$2,BW$4,'SPACELOG 5 BP'!$F43:$EE43)+SUMIF('SPACELOG 6 BP'!$F$2:$EE$2,BW$4,'SPACELOG 6 BP'!$F43:$EE43)+SUMIF('SPACELOG 7 BP'!$F$2:$EE$2,BW$4,'SPACELOG 7 BP'!$F43:$EE43)+SUMIF('SPACELOG 8 BP'!$F$2:$EE$2,BW$4,'SPACELOG 8 BP'!$F43:$EE43)+SUMIF('SPACELOG 9 BP'!$F$2:$EE$2,BW$4,'SPACELOG 9 BP'!$F43:$EE43)+SUMIF('SPACELOG 10 BP'!$F$2:$EE$2,BW$4,'SPACELOG 10 BP'!$F43:$EE43)+SUMIF('SPACELOG 11 BP'!$F$2:$EE$2,BW$4,'SPACELOG 11 BP'!$F43:$EE43)+SUMIF('SPACELOG 12 BP'!$F$2:$EE$2,BW$4,'SPACELOG 12 BP'!$F43:$EE43)</f>
        <v>33439</v>
      </c>
      <c r="BX43" s="13">
        <f>SUMIF('reporting montigny'!$F$2:$EE$2,BX$4,'reporting montigny'!$F43:$EE43)+SUMIF('reporting boissy'!$F$2:$EE$2,BX$4,'reporting boissy'!$F43:$EE43)+SUMIF('reporting moussy'!$F$2:$EE$2,BX$4,'reporting moussy'!$F43:$EE43)+SUMIF('reporting trappes'!$F$2:$EE$2,BX$4,'reporting trappes'!$F43:$EE43)+SUMIF('SPACELOG 5 BP'!$F$2:$EE$2,BX$4,'SPACELOG 5 BP'!$F43:$EE43)+SUMIF('SPACELOG 6 BP'!$F$2:$EE$2,BX$4,'SPACELOG 6 BP'!$F43:$EE43)+SUMIF('SPACELOG 7 BP'!$F$2:$EE$2,BX$4,'SPACELOG 7 BP'!$F43:$EE43)+SUMIF('SPACELOG 8 BP'!$F$2:$EE$2,BX$4,'SPACELOG 8 BP'!$F43:$EE43)+SUMIF('SPACELOG 9 BP'!$F$2:$EE$2,BX$4,'SPACELOG 9 BP'!$F43:$EE43)+SUMIF('SPACELOG 10 BP'!$F$2:$EE$2,BX$4,'SPACELOG 10 BP'!$F43:$EE43)+SUMIF('SPACELOG 11 BP'!$F$2:$EE$2,BX$4,'SPACELOG 11 BP'!$F43:$EE43)+SUMIF('SPACELOG 12 BP'!$F$2:$EE$2,BX$4,'SPACELOG 12 BP'!$F43:$EE43)</f>
        <v>33439</v>
      </c>
      <c r="BY43" s="13">
        <f>SUMIF('reporting montigny'!$F$2:$EE$2,BY$4,'reporting montigny'!$F43:$EE43)+SUMIF('reporting boissy'!$F$2:$EE$2,BY$4,'reporting boissy'!$F43:$EE43)+SUMIF('reporting moussy'!$F$2:$EE$2,BY$4,'reporting moussy'!$F43:$EE43)+SUMIF('reporting trappes'!$F$2:$EE$2,BY$4,'reporting trappes'!$F43:$EE43)+SUMIF('SPACELOG 5 BP'!$F$2:$EE$2,BY$4,'SPACELOG 5 BP'!$F43:$EE43)+SUMIF('SPACELOG 6 BP'!$F$2:$EE$2,BY$4,'SPACELOG 6 BP'!$F43:$EE43)+SUMIF('SPACELOG 7 BP'!$F$2:$EE$2,BY$4,'SPACELOG 7 BP'!$F43:$EE43)+SUMIF('SPACELOG 8 BP'!$F$2:$EE$2,BY$4,'SPACELOG 8 BP'!$F43:$EE43)+SUMIF('SPACELOG 9 BP'!$F$2:$EE$2,BY$4,'SPACELOG 9 BP'!$F43:$EE43)+SUMIF('SPACELOG 10 BP'!$F$2:$EE$2,BY$4,'SPACELOG 10 BP'!$F43:$EE43)+SUMIF('SPACELOG 11 BP'!$F$2:$EE$2,BY$4,'SPACELOG 11 BP'!$F43:$EE43)+SUMIF('SPACELOG 12 BP'!$F$2:$EE$2,BY$4,'SPACELOG 12 BP'!$F43:$EE43)</f>
        <v>33439</v>
      </c>
      <c r="BZ43" s="13">
        <f>SUMIF('reporting montigny'!$F$2:$EE$2,BZ$4,'reporting montigny'!$F43:$EE43)+SUMIF('reporting boissy'!$F$2:$EE$2,BZ$4,'reporting boissy'!$F43:$EE43)+SUMIF('reporting moussy'!$F$2:$EE$2,BZ$4,'reporting moussy'!$F43:$EE43)+SUMIF('reporting trappes'!$F$2:$EE$2,BZ$4,'reporting trappes'!$F43:$EE43)+SUMIF('SPACELOG 5 BP'!$F$2:$EE$2,BZ$4,'SPACELOG 5 BP'!$F43:$EE43)+SUMIF('SPACELOG 6 BP'!$F$2:$EE$2,BZ$4,'SPACELOG 6 BP'!$F43:$EE43)+SUMIF('SPACELOG 7 BP'!$F$2:$EE$2,BZ$4,'SPACELOG 7 BP'!$F43:$EE43)+SUMIF('SPACELOG 8 BP'!$F$2:$EE$2,BZ$4,'SPACELOG 8 BP'!$F43:$EE43)+SUMIF('SPACELOG 9 BP'!$F$2:$EE$2,BZ$4,'SPACELOG 9 BP'!$F43:$EE43)+SUMIF('SPACELOG 10 BP'!$F$2:$EE$2,BZ$4,'SPACELOG 10 BP'!$F43:$EE43)+SUMIF('SPACELOG 11 BP'!$F$2:$EE$2,BZ$4,'SPACELOG 11 BP'!$F43:$EE43)+SUMIF('SPACELOG 12 BP'!$F$2:$EE$2,BZ$4,'SPACELOG 12 BP'!$F43:$EE43)</f>
        <v>33439</v>
      </c>
      <c r="CA43" s="13">
        <f>SUMIF('reporting montigny'!$F$2:$EE$2,CA$4,'reporting montigny'!$F43:$EE43)+SUMIF('reporting boissy'!$F$2:$EE$2,CA$4,'reporting boissy'!$F43:$EE43)+SUMIF('reporting moussy'!$F$2:$EE$2,CA$4,'reporting moussy'!$F43:$EE43)+SUMIF('reporting trappes'!$F$2:$EE$2,CA$4,'reporting trappes'!$F43:$EE43)+SUMIF('SPACELOG 5 BP'!$F$2:$EE$2,CA$4,'SPACELOG 5 BP'!$F43:$EE43)+SUMIF('SPACELOG 6 BP'!$F$2:$EE$2,CA$4,'SPACELOG 6 BP'!$F43:$EE43)+SUMIF('SPACELOG 7 BP'!$F$2:$EE$2,CA$4,'SPACELOG 7 BP'!$F43:$EE43)+SUMIF('SPACELOG 8 BP'!$F$2:$EE$2,CA$4,'SPACELOG 8 BP'!$F43:$EE43)+SUMIF('SPACELOG 9 BP'!$F$2:$EE$2,CA$4,'SPACELOG 9 BP'!$F43:$EE43)+SUMIF('SPACELOG 10 BP'!$F$2:$EE$2,CA$4,'SPACELOG 10 BP'!$F43:$EE43)+SUMIF('SPACELOG 11 BP'!$F$2:$EE$2,CA$4,'SPACELOG 11 BP'!$F43:$EE43)+SUMIF('SPACELOG 12 BP'!$F$2:$EE$2,CA$4,'SPACELOG 12 BP'!$F43:$EE43)</f>
        <v>33439</v>
      </c>
      <c r="CB43" s="13">
        <f>SUMIF('reporting montigny'!$F$2:$EE$2,CB$4,'reporting montigny'!$F43:$EE43)+SUMIF('reporting boissy'!$F$2:$EE$2,CB$4,'reporting boissy'!$F43:$EE43)+SUMIF('reporting moussy'!$F$2:$EE$2,CB$4,'reporting moussy'!$F43:$EE43)+SUMIF('reporting trappes'!$F$2:$EE$2,CB$4,'reporting trappes'!$F43:$EE43)+SUMIF('SPACELOG 5 BP'!$F$2:$EE$2,CB$4,'SPACELOG 5 BP'!$F43:$EE43)+SUMIF('SPACELOG 6 BP'!$F$2:$EE$2,CB$4,'SPACELOG 6 BP'!$F43:$EE43)+SUMIF('SPACELOG 7 BP'!$F$2:$EE$2,CB$4,'SPACELOG 7 BP'!$F43:$EE43)+SUMIF('SPACELOG 8 BP'!$F$2:$EE$2,CB$4,'SPACELOG 8 BP'!$F43:$EE43)+SUMIF('SPACELOG 9 BP'!$F$2:$EE$2,CB$4,'SPACELOG 9 BP'!$F43:$EE43)+SUMIF('SPACELOG 10 BP'!$F$2:$EE$2,CB$4,'SPACELOG 10 BP'!$F43:$EE43)+SUMIF('SPACELOG 11 BP'!$F$2:$EE$2,CB$4,'SPACELOG 11 BP'!$F43:$EE43)+SUMIF('SPACELOG 12 BP'!$F$2:$EE$2,CB$4,'SPACELOG 12 BP'!$F43:$EE43)</f>
        <v>33439</v>
      </c>
      <c r="CC43" s="13">
        <f>SUMIF('reporting montigny'!$F$2:$EE$2,CC$4,'reporting montigny'!$F43:$EE43)+SUMIF('reporting boissy'!$F$2:$EE$2,CC$4,'reporting boissy'!$F43:$EE43)+SUMIF('reporting moussy'!$F$2:$EE$2,CC$4,'reporting moussy'!$F43:$EE43)+SUMIF('reporting trappes'!$F$2:$EE$2,CC$4,'reporting trappes'!$F43:$EE43)+SUMIF('SPACELOG 5 BP'!$F$2:$EE$2,CC$4,'SPACELOG 5 BP'!$F43:$EE43)+SUMIF('SPACELOG 6 BP'!$F$2:$EE$2,CC$4,'SPACELOG 6 BP'!$F43:$EE43)+SUMIF('SPACELOG 7 BP'!$F$2:$EE$2,CC$4,'SPACELOG 7 BP'!$F43:$EE43)+SUMIF('SPACELOG 8 BP'!$F$2:$EE$2,CC$4,'SPACELOG 8 BP'!$F43:$EE43)+SUMIF('SPACELOG 9 BP'!$F$2:$EE$2,CC$4,'SPACELOG 9 BP'!$F43:$EE43)+SUMIF('SPACELOG 10 BP'!$F$2:$EE$2,CC$4,'SPACELOG 10 BP'!$F43:$EE43)+SUMIF('SPACELOG 11 BP'!$F$2:$EE$2,CC$4,'SPACELOG 11 BP'!$F43:$EE43)+SUMIF('SPACELOG 12 BP'!$F$2:$EE$2,CC$4,'SPACELOG 12 BP'!$F43:$EE43)</f>
        <v>33439</v>
      </c>
      <c r="CD43" s="13">
        <f>SUMIF('reporting montigny'!$F$2:$EE$2,CD$4,'reporting montigny'!$F43:$EE43)+SUMIF('reporting boissy'!$F$2:$EE$2,CD$4,'reporting boissy'!$F43:$EE43)+SUMIF('reporting moussy'!$F$2:$EE$2,CD$4,'reporting moussy'!$F43:$EE43)+SUMIF('reporting trappes'!$F$2:$EE$2,CD$4,'reporting trappes'!$F43:$EE43)+SUMIF('SPACELOG 5 BP'!$F$2:$EE$2,CD$4,'SPACELOG 5 BP'!$F43:$EE43)+SUMIF('SPACELOG 6 BP'!$F$2:$EE$2,CD$4,'SPACELOG 6 BP'!$F43:$EE43)+SUMIF('SPACELOG 7 BP'!$F$2:$EE$2,CD$4,'SPACELOG 7 BP'!$F43:$EE43)+SUMIF('SPACELOG 8 BP'!$F$2:$EE$2,CD$4,'SPACELOG 8 BP'!$F43:$EE43)+SUMIF('SPACELOG 9 BP'!$F$2:$EE$2,CD$4,'SPACELOG 9 BP'!$F43:$EE43)+SUMIF('SPACELOG 10 BP'!$F$2:$EE$2,CD$4,'SPACELOG 10 BP'!$F43:$EE43)+SUMIF('SPACELOG 11 BP'!$F$2:$EE$2,CD$4,'SPACELOG 11 BP'!$F43:$EE43)+SUMIF('SPACELOG 12 BP'!$F$2:$EE$2,CD$4,'SPACELOG 12 BP'!$F43:$EE43)</f>
        <v>33439</v>
      </c>
      <c r="CE43" s="14">
        <f>SUM(BS43:CD43)</f>
        <v>401268</v>
      </c>
      <c r="CF43" s="13">
        <f>SUMIF('reporting montigny'!$F$2:$EE$2,CF$4,'reporting montigny'!$F43:$EE43)+SUMIF('reporting boissy'!$F$2:$EE$2,CF$4,'reporting boissy'!$F43:$EE43)+SUMIF('reporting moussy'!$F$2:$EE$2,CF$4,'reporting moussy'!$F43:$EE43)+SUMIF('reporting trappes'!$F$2:$EE$2,CF$4,'reporting trappes'!$F43:$EE43)+SUMIF('SPACELOG 5 BP'!$F$2:$EE$2,CF$4,'SPACELOG 5 BP'!$F43:$EE43)+SUMIF('SPACELOG 6 BP'!$F$2:$EE$2,CF$4,'SPACELOG 6 BP'!$F43:$EE43)+SUMIF('SPACELOG 7 BP'!$F$2:$EE$2,CF$4,'SPACELOG 7 BP'!$F43:$EE43)+SUMIF('SPACELOG 8 BP'!$F$2:$EE$2,CF$4,'SPACELOG 8 BP'!$F43:$EE43)+SUMIF('SPACELOG 9 BP'!$F$2:$EE$2,CF$4,'SPACELOG 9 BP'!$F43:$EE43)+SUMIF('SPACELOG 10 BP'!$F$2:$EE$2,CF$4,'SPACELOG 10 BP'!$F43:$EE43)+SUMIF('SPACELOG 11 BP'!$F$2:$EE$2,CF$4,'SPACELOG 11 BP'!$F43:$EE43)+SUMIF('SPACELOG 12 BP'!$F$2:$EE$2,CF$4,'SPACELOG 12 BP'!$F43:$EE43)</f>
        <v>33439</v>
      </c>
      <c r="CG43" s="13">
        <f>SUMIF('reporting montigny'!$F$2:$EE$2,CG$4,'reporting montigny'!$F43:$EE43)+SUMIF('reporting boissy'!$F$2:$EE$2,CG$4,'reporting boissy'!$F43:$EE43)+SUMIF('reporting moussy'!$F$2:$EE$2,CG$4,'reporting moussy'!$F43:$EE43)+SUMIF('reporting trappes'!$F$2:$EE$2,CG$4,'reporting trappes'!$F43:$EE43)+SUMIF('SPACELOG 5 BP'!$F$2:$EE$2,CG$4,'SPACELOG 5 BP'!$F43:$EE43)+SUMIF('SPACELOG 6 BP'!$F$2:$EE$2,CG$4,'SPACELOG 6 BP'!$F43:$EE43)+SUMIF('SPACELOG 7 BP'!$F$2:$EE$2,CG$4,'SPACELOG 7 BP'!$F43:$EE43)+SUMIF('SPACELOG 8 BP'!$F$2:$EE$2,CG$4,'SPACELOG 8 BP'!$F43:$EE43)+SUMIF('SPACELOG 9 BP'!$F$2:$EE$2,CG$4,'SPACELOG 9 BP'!$F43:$EE43)+SUMIF('SPACELOG 10 BP'!$F$2:$EE$2,CG$4,'SPACELOG 10 BP'!$F43:$EE43)+SUMIF('SPACELOG 11 BP'!$F$2:$EE$2,CG$4,'SPACELOG 11 BP'!$F43:$EE43)+SUMIF('SPACELOG 12 BP'!$F$2:$EE$2,CG$4,'SPACELOG 12 BP'!$F43:$EE43)</f>
        <v>33439</v>
      </c>
      <c r="CH43" s="13">
        <f>SUMIF('reporting montigny'!$F$2:$EE$2,CH$4,'reporting montigny'!$F43:$EE43)+SUMIF('reporting boissy'!$F$2:$EE$2,CH$4,'reporting boissy'!$F43:$EE43)+SUMIF('reporting moussy'!$F$2:$EE$2,CH$4,'reporting moussy'!$F43:$EE43)+SUMIF('reporting trappes'!$F$2:$EE$2,CH$4,'reporting trappes'!$F43:$EE43)+SUMIF('SPACELOG 5 BP'!$F$2:$EE$2,CH$4,'SPACELOG 5 BP'!$F43:$EE43)+SUMIF('SPACELOG 6 BP'!$F$2:$EE$2,CH$4,'SPACELOG 6 BP'!$F43:$EE43)+SUMIF('SPACELOG 7 BP'!$F$2:$EE$2,CH$4,'SPACELOG 7 BP'!$F43:$EE43)+SUMIF('SPACELOG 8 BP'!$F$2:$EE$2,CH$4,'SPACELOG 8 BP'!$F43:$EE43)+SUMIF('SPACELOG 9 BP'!$F$2:$EE$2,CH$4,'SPACELOG 9 BP'!$F43:$EE43)+SUMIF('SPACELOG 10 BP'!$F$2:$EE$2,CH$4,'SPACELOG 10 BP'!$F43:$EE43)+SUMIF('SPACELOG 11 BP'!$F$2:$EE$2,CH$4,'SPACELOG 11 BP'!$F43:$EE43)+SUMIF('SPACELOG 12 BP'!$F$2:$EE$2,CH$4,'SPACELOG 12 BP'!$F43:$EE43)</f>
        <v>33439</v>
      </c>
      <c r="CI43" s="13">
        <f>SUMIF('reporting montigny'!$F$2:$EE$2,CI$4,'reporting montigny'!$F43:$EE43)+SUMIF('reporting boissy'!$F$2:$EE$2,CI$4,'reporting boissy'!$F43:$EE43)+SUMIF('reporting moussy'!$F$2:$EE$2,CI$4,'reporting moussy'!$F43:$EE43)+SUMIF('reporting trappes'!$F$2:$EE$2,CI$4,'reporting trappes'!$F43:$EE43)+SUMIF('SPACELOG 5 BP'!$F$2:$EE$2,CI$4,'SPACELOG 5 BP'!$F43:$EE43)+SUMIF('SPACELOG 6 BP'!$F$2:$EE$2,CI$4,'SPACELOG 6 BP'!$F43:$EE43)+SUMIF('SPACELOG 7 BP'!$F$2:$EE$2,CI$4,'SPACELOG 7 BP'!$F43:$EE43)+SUMIF('SPACELOG 8 BP'!$F$2:$EE$2,CI$4,'SPACELOG 8 BP'!$F43:$EE43)+SUMIF('SPACELOG 9 BP'!$F$2:$EE$2,CI$4,'SPACELOG 9 BP'!$F43:$EE43)+SUMIF('SPACELOG 10 BP'!$F$2:$EE$2,CI$4,'SPACELOG 10 BP'!$F43:$EE43)+SUMIF('SPACELOG 11 BP'!$F$2:$EE$2,CI$4,'SPACELOG 11 BP'!$F43:$EE43)+SUMIF('SPACELOG 12 BP'!$F$2:$EE$2,CI$4,'SPACELOG 12 BP'!$F43:$EE43)</f>
        <v>33439</v>
      </c>
      <c r="CJ43" s="13">
        <f>SUMIF('reporting montigny'!$F$2:$EE$2,CJ$4,'reporting montigny'!$F43:$EE43)+SUMIF('reporting boissy'!$F$2:$EE$2,CJ$4,'reporting boissy'!$F43:$EE43)+SUMIF('reporting moussy'!$F$2:$EE$2,CJ$4,'reporting moussy'!$F43:$EE43)+SUMIF('reporting trappes'!$F$2:$EE$2,CJ$4,'reporting trappes'!$F43:$EE43)+SUMIF('SPACELOG 5 BP'!$F$2:$EE$2,CJ$4,'SPACELOG 5 BP'!$F43:$EE43)+SUMIF('SPACELOG 6 BP'!$F$2:$EE$2,CJ$4,'SPACELOG 6 BP'!$F43:$EE43)+SUMIF('SPACELOG 7 BP'!$F$2:$EE$2,CJ$4,'SPACELOG 7 BP'!$F43:$EE43)+SUMIF('SPACELOG 8 BP'!$F$2:$EE$2,CJ$4,'SPACELOG 8 BP'!$F43:$EE43)+SUMIF('SPACELOG 9 BP'!$F$2:$EE$2,CJ$4,'SPACELOG 9 BP'!$F43:$EE43)+SUMIF('SPACELOG 10 BP'!$F$2:$EE$2,CJ$4,'SPACELOG 10 BP'!$F43:$EE43)+SUMIF('SPACELOG 11 BP'!$F$2:$EE$2,CJ$4,'SPACELOG 11 BP'!$F43:$EE43)+SUMIF('SPACELOG 12 BP'!$F$2:$EE$2,CJ$4,'SPACELOG 12 BP'!$F43:$EE43)</f>
        <v>33439</v>
      </c>
      <c r="CK43" s="13">
        <f>SUMIF('reporting montigny'!$F$2:$EE$2,CK$4,'reporting montigny'!$F43:$EE43)+SUMIF('reporting boissy'!$F$2:$EE$2,CK$4,'reporting boissy'!$F43:$EE43)+SUMIF('reporting moussy'!$F$2:$EE$2,CK$4,'reporting moussy'!$F43:$EE43)+SUMIF('reporting trappes'!$F$2:$EE$2,CK$4,'reporting trappes'!$F43:$EE43)+SUMIF('SPACELOG 5 BP'!$F$2:$EE$2,CK$4,'SPACELOG 5 BP'!$F43:$EE43)+SUMIF('SPACELOG 6 BP'!$F$2:$EE$2,CK$4,'SPACELOG 6 BP'!$F43:$EE43)+SUMIF('SPACELOG 7 BP'!$F$2:$EE$2,CK$4,'SPACELOG 7 BP'!$F43:$EE43)+SUMIF('SPACELOG 8 BP'!$F$2:$EE$2,CK$4,'SPACELOG 8 BP'!$F43:$EE43)+SUMIF('SPACELOG 9 BP'!$F$2:$EE$2,CK$4,'SPACELOG 9 BP'!$F43:$EE43)+SUMIF('SPACELOG 10 BP'!$F$2:$EE$2,CK$4,'SPACELOG 10 BP'!$F43:$EE43)+SUMIF('SPACELOG 11 BP'!$F$2:$EE$2,CK$4,'SPACELOG 11 BP'!$F43:$EE43)+SUMIF('SPACELOG 12 BP'!$F$2:$EE$2,CK$4,'SPACELOG 12 BP'!$F43:$EE43)</f>
        <v>33439</v>
      </c>
      <c r="CL43" s="13">
        <f>SUMIF('reporting montigny'!$F$2:$EE$2,CL$4,'reporting montigny'!$F43:$EE43)+SUMIF('reporting boissy'!$F$2:$EE$2,CL$4,'reporting boissy'!$F43:$EE43)+SUMIF('reporting moussy'!$F$2:$EE$2,CL$4,'reporting moussy'!$F43:$EE43)+SUMIF('reporting trappes'!$F$2:$EE$2,CL$4,'reporting trappes'!$F43:$EE43)+SUMIF('SPACELOG 5 BP'!$F$2:$EE$2,CL$4,'SPACELOG 5 BP'!$F43:$EE43)+SUMIF('SPACELOG 6 BP'!$F$2:$EE$2,CL$4,'SPACELOG 6 BP'!$F43:$EE43)+SUMIF('SPACELOG 7 BP'!$F$2:$EE$2,CL$4,'SPACELOG 7 BP'!$F43:$EE43)+SUMIF('SPACELOG 8 BP'!$F$2:$EE$2,CL$4,'SPACELOG 8 BP'!$F43:$EE43)+SUMIF('SPACELOG 9 BP'!$F$2:$EE$2,CL$4,'SPACELOG 9 BP'!$F43:$EE43)+SUMIF('SPACELOG 10 BP'!$F$2:$EE$2,CL$4,'SPACELOG 10 BP'!$F43:$EE43)+SUMIF('SPACELOG 11 BP'!$F$2:$EE$2,CL$4,'SPACELOG 11 BP'!$F43:$EE43)+SUMIF('SPACELOG 12 BP'!$F$2:$EE$2,CL$4,'SPACELOG 12 BP'!$F43:$EE43)</f>
        <v>33439</v>
      </c>
      <c r="CM43" s="13">
        <f>SUMIF('reporting montigny'!$F$2:$EE$2,CM$4,'reporting montigny'!$F43:$EE43)+SUMIF('reporting boissy'!$F$2:$EE$2,CM$4,'reporting boissy'!$F43:$EE43)+SUMIF('reporting moussy'!$F$2:$EE$2,CM$4,'reporting moussy'!$F43:$EE43)+SUMIF('reporting trappes'!$F$2:$EE$2,CM$4,'reporting trappes'!$F43:$EE43)+SUMIF('SPACELOG 5 BP'!$F$2:$EE$2,CM$4,'SPACELOG 5 BP'!$F43:$EE43)+SUMIF('SPACELOG 6 BP'!$F$2:$EE$2,CM$4,'SPACELOG 6 BP'!$F43:$EE43)+SUMIF('SPACELOG 7 BP'!$F$2:$EE$2,CM$4,'SPACELOG 7 BP'!$F43:$EE43)+SUMIF('SPACELOG 8 BP'!$F$2:$EE$2,CM$4,'SPACELOG 8 BP'!$F43:$EE43)+SUMIF('SPACELOG 9 BP'!$F$2:$EE$2,CM$4,'SPACELOG 9 BP'!$F43:$EE43)+SUMIF('SPACELOG 10 BP'!$F$2:$EE$2,CM$4,'SPACELOG 10 BP'!$F43:$EE43)+SUMIF('SPACELOG 11 BP'!$F$2:$EE$2,CM$4,'SPACELOG 11 BP'!$F43:$EE43)+SUMIF('SPACELOG 12 BP'!$F$2:$EE$2,CM$4,'SPACELOG 12 BP'!$F43:$EE43)</f>
        <v>33439</v>
      </c>
      <c r="CN43" s="13">
        <f>SUMIF('reporting montigny'!$F$2:$EE$2,CN$4,'reporting montigny'!$F43:$EE43)+SUMIF('reporting boissy'!$F$2:$EE$2,CN$4,'reporting boissy'!$F43:$EE43)+SUMIF('reporting moussy'!$F$2:$EE$2,CN$4,'reporting moussy'!$F43:$EE43)+SUMIF('reporting trappes'!$F$2:$EE$2,CN$4,'reporting trappes'!$F43:$EE43)+SUMIF('SPACELOG 5 BP'!$F$2:$EE$2,CN$4,'SPACELOG 5 BP'!$F43:$EE43)+SUMIF('SPACELOG 6 BP'!$F$2:$EE$2,CN$4,'SPACELOG 6 BP'!$F43:$EE43)+SUMIF('SPACELOG 7 BP'!$F$2:$EE$2,CN$4,'SPACELOG 7 BP'!$F43:$EE43)+SUMIF('SPACELOG 8 BP'!$F$2:$EE$2,CN$4,'SPACELOG 8 BP'!$F43:$EE43)+SUMIF('SPACELOG 9 BP'!$F$2:$EE$2,CN$4,'SPACELOG 9 BP'!$F43:$EE43)+SUMIF('SPACELOG 10 BP'!$F$2:$EE$2,CN$4,'SPACELOG 10 BP'!$F43:$EE43)+SUMIF('SPACELOG 11 BP'!$F$2:$EE$2,CN$4,'SPACELOG 11 BP'!$F43:$EE43)+SUMIF('SPACELOG 12 BP'!$F$2:$EE$2,CN$4,'SPACELOG 12 BP'!$F43:$EE43)</f>
        <v>33439</v>
      </c>
      <c r="CO43" s="13">
        <f>SUMIF('reporting montigny'!$F$2:$EE$2,CO$4,'reporting montigny'!$F43:$EE43)+SUMIF('reporting boissy'!$F$2:$EE$2,CO$4,'reporting boissy'!$F43:$EE43)+SUMIF('reporting moussy'!$F$2:$EE$2,CO$4,'reporting moussy'!$F43:$EE43)+SUMIF('reporting trappes'!$F$2:$EE$2,CO$4,'reporting trappes'!$F43:$EE43)+SUMIF('SPACELOG 5 BP'!$F$2:$EE$2,CO$4,'SPACELOG 5 BP'!$F43:$EE43)+SUMIF('SPACELOG 6 BP'!$F$2:$EE$2,CO$4,'SPACELOG 6 BP'!$F43:$EE43)+SUMIF('SPACELOG 7 BP'!$F$2:$EE$2,CO$4,'SPACELOG 7 BP'!$F43:$EE43)+SUMIF('SPACELOG 8 BP'!$F$2:$EE$2,CO$4,'SPACELOG 8 BP'!$F43:$EE43)+SUMIF('SPACELOG 9 BP'!$F$2:$EE$2,CO$4,'SPACELOG 9 BP'!$F43:$EE43)+SUMIF('SPACELOG 10 BP'!$F$2:$EE$2,CO$4,'SPACELOG 10 BP'!$F43:$EE43)+SUMIF('SPACELOG 11 BP'!$F$2:$EE$2,CO$4,'SPACELOG 11 BP'!$F43:$EE43)+SUMIF('SPACELOG 12 BP'!$F$2:$EE$2,CO$4,'SPACELOG 12 BP'!$F43:$EE43)</f>
        <v>33439</v>
      </c>
      <c r="CP43" s="13">
        <f>SUMIF('reporting montigny'!$F$2:$EE$2,CP$4,'reporting montigny'!$F43:$EE43)+SUMIF('reporting boissy'!$F$2:$EE$2,CP$4,'reporting boissy'!$F43:$EE43)+SUMIF('reporting moussy'!$F$2:$EE$2,CP$4,'reporting moussy'!$F43:$EE43)+SUMIF('reporting trappes'!$F$2:$EE$2,CP$4,'reporting trappes'!$F43:$EE43)+SUMIF('SPACELOG 5 BP'!$F$2:$EE$2,CP$4,'SPACELOG 5 BP'!$F43:$EE43)+SUMIF('SPACELOG 6 BP'!$F$2:$EE$2,CP$4,'SPACELOG 6 BP'!$F43:$EE43)+SUMIF('SPACELOG 7 BP'!$F$2:$EE$2,CP$4,'SPACELOG 7 BP'!$F43:$EE43)+SUMIF('SPACELOG 8 BP'!$F$2:$EE$2,CP$4,'SPACELOG 8 BP'!$F43:$EE43)+SUMIF('SPACELOG 9 BP'!$F$2:$EE$2,CP$4,'SPACELOG 9 BP'!$F43:$EE43)+SUMIF('SPACELOG 10 BP'!$F$2:$EE$2,CP$4,'SPACELOG 10 BP'!$F43:$EE43)+SUMIF('SPACELOG 11 BP'!$F$2:$EE$2,CP$4,'SPACELOG 11 BP'!$F43:$EE43)+SUMIF('SPACELOG 12 BP'!$F$2:$EE$2,CP$4,'SPACELOG 12 BP'!$F43:$EE43)</f>
        <v>33439</v>
      </c>
      <c r="CQ43" s="13">
        <f>SUMIF('reporting montigny'!$F$2:$EE$2,CQ$4,'reporting montigny'!$F43:$EE43)+SUMIF('reporting boissy'!$F$2:$EE$2,CQ$4,'reporting boissy'!$F43:$EE43)+SUMIF('reporting moussy'!$F$2:$EE$2,CQ$4,'reporting moussy'!$F43:$EE43)+SUMIF('reporting trappes'!$F$2:$EE$2,CQ$4,'reporting trappes'!$F43:$EE43)+SUMIF('SPACELOG 5 BP'!$F$2:$EE$2,CQ$4,'SPACELOG 5 BP'!$F43:$EE43)+SUMIF('SPACELOG 6 BP'!$F$2:$EE$2,CQ$4,'SPACELOG 6 BP'!$F43:$EE43)+SUMIF('SPACELOG 7 BP'!$F$2:$EE$2,CQ$4,'SPACELOG 7 BP'!$F43:$EE43)+SUMIF('SPACELOG 8 BP'!$F$2:$EE$2,CQ$4,'SPACELOG 8 BP'!$F43:$EE43)+SUMIF('SPACELOG 9 BP'!$F$2:$EE$2,CQ$4,'SPACELOG 9 BP'!$F43:$EE43)+SUMIF('SPACELOG 10 BP'!$F$2:$EE$2,CQ$4,'SPACELOG 10 BP'!$F43:$EE43)+SUMIF('SPACELOG 11 BP'!$F$2:$EE$2,CQ$4,'SPACELOG 11 BP'!$F43:$EE43)+SUMIF('SPACELOG 12 BP'!$F$2:$EE$2,CQ$4,'SPACELOG 12 BP'!$F43:$EE43)</f>
        <v>33439</v>
      </c>
      <c r="CR43" s="14">
        <f>SUM(CF43:CQ43)</f>
        <v>401268</v>
      </c>
      <c r="CS43" s="13">
        <f>SUMIF('reporting montigny'!$F$2:$EE$2,CS$4,'reporting montigny'!$F43:$EE43)+SUMIF('reporting boissy'!$F$2:$EE$2,CS$4,'reporting boissy'!$F43:$EE43)+SUMIF('reporting moussy'!$F$2:$EE$2,CS$4,'reporting moussy'!$F43:$EE43)+SUMIF('reporting trappes'!$F$2:$EE$2,CS$4,'reporting trappes'!$F43:$EE43)+SUMIF('SPACELOG 5 BP'!$F$2:$EE$2,CS$4,'SPACELOG 5 BP'!$F43:$EE43)+SUMIF('SPACELOG 6 BP'!$F$2:$EE$2,CS$4,'SPACELOG 6 BP'!$F43:$EE43)+SUMIF('SPACELOG 7 BP'!$F$2:$EE$2,CS$4,'SPACELOG 7 BP'!$F43:$EE43)+SUMIF('SPACELOG 8 BP'!$F$2:$EE$2,CS$4,'SPACELOG 8 BP'!$F43:$EE43)+SUMIF('SPACELOG 9 BP'!$F$2:$EE$2,CS$4,'SPACELOG 9 BP'!$F43:$EE43)+SUMIF('SPACELOG 10 BP'!$F$2:$EE$2,CS$4,'SPACELOG 10 BP'!$F43:$EE43)+SUMIF('SPACELOG 11 BP'!$F$2:$EE$2,CS$4,'SPACELOG 11 BP'!$F43:$EE43)+SUMIF('SPACELOG 12 BP'!$F$2:$EE$2,CS$4,'SPACELOG 12 BP'!$F43:$EE43)</f>
        <v>33439</v>
      </c>
      <c r="CT43" s="13">
        <f>SUMIF('reporting montigny'!$F$2:$EE$2,CT$4,'reporting montigny'!$F43:$EE43)+SUMIF('reporting boissy'!$F$2:$EE$2,CT$4,'reporting boissy'!$F43:$EE43)+SUMIF('reporting moussy'!$F$2:$EE$2,CT$4,'reporting moussy'!$F43:$EE43)+SUMIF('reporting trappes'!$F$2:$EE$2,CT$4,'reporting trappes'!$F43:$EE43)+SUMIF('SPACELOG 5 BP'!$F$2:$EE$2,CT$4,'SPACELOG 5 BP'!$F43:$EE43)+SUMIF('SPACELOG 6 BP'!$F$2:$EE$2,CT$4,'SPACELOG 6 BP'!$F43:$EE43)+SUMIF('SPACELOG 7 BP'!$F$2:$EE$2,CT$4,'SPACELOG 7 BP'!$F43:$EE43)+SUMIF('SPACELOG 8 BP'!$F$2:$EE$2,CT$4,'SPACELOG 8 BP'!$F43:$EE43)+SUMIF('SPACELOG 9 BP'!$F$2:$EE$2,CT$4,'SPACELOG 9 BP'!$F43:$EE43)+SUMIF('SPACELOG 10 BP'!$F$2:$EE$2,CT$4,'SPACELOG 10 BP'!$F43:$EE43)+SUMIF('SPACELOG 11 BP'!$F$2:$EE$2,CT$4,'SPACELOG 11 BP'!$F43:$EE43)+SUMIF('SPACELOG 12 BP'!$F$2:$EE$2,CT$4,'SPACELOG 12 BP'!$F43:$EE43)</f>
        <v>33439</v>
      </c>
      <c r="CU43" s="13">
        <f>SUMIF('reporting montigny'!$F$2:$EE$2,CU$4,'reporting montigny'!$F43:$EE43)+SUMIF('reporting boissy'!$F$2:$EE$2,CU$4,'reporting boissy'!$F43:$EE43)+SUMIF('reporting moussy'!$F$2:$EE$2,CU$4,'reporting moussy'!$F43:$EE43)+SUMIF('reporting trappes'!$F$2:$EE$2,CU$4,'reporting trappes'!$F43:$EE43)+SUMIF('SPACELOG 5 BP'!$F$2:$EE$2,CU$4,'SPACELOG 5 BP'!$F43:$EE43)+SUMIF('SPACELOG 6 BP'!$F$2:$EE$2,CU$4,'SPACELOG 6 BP'!$F43:$EE43)+SUMIF('SPACELOG 7 BP'!$F$2:$EE$2,CU$4,'SPACELOG 7 BP'!$F43:$EE43)+SUMIF('SPACELOG 8 BP'!$F$2:$EE$2,CU$4,'SPACELOG 8 BP'!$F43:$EE43)+SUMIF('SPACELOG 9 BP'!$F$2:$EE$2,CU$4,'SPACELOG 9 BP'!$F43:$EE43)+SUMIF('SPACELOG 10 BP'!$F$2:$EE$2,CU$4,'SPACELOG 10 BP'!$F43:$EE43)+SUMIF('SPACELOG 11 BP'!$F$2:$EE$2,CU$4,'SPACELOG 11 BP'!$F43:$EE43)+SUMIF('SPACELOG 12 BP'!$F$2:$EE$2,CU$4,'SPACELOG 12 BP'!$F43:$EE43)</f>
        <v>33439</v>
      </c>
      <c r="CV43" s="13">
        <f>SUMIF('reporting montigny'!$F$2:$EE$2,CV$4,'reporting montigny'!$F43:$EE43)+SUMIF('reporting boissy'!$F$2:$EE$2,CV$4,'reporting boissy'!$F43:$EE43)+SUMIF('reporting moussy'!$F$2:$EE$2,CV$4,'reporting moussy'!$F43:$EE43)+SUMIF('reporting trappes'!$F$2:$EE$2,CV$4,'reporting trappes'!$F43:$EE43)+SUMIF('SPACELOG 5 BP'!$F$2:$EE$2,CV$4,'SPACELOG 5 BP'!$F43:$EE43)+SUMIF('SPACELOG 6 BP'!$F$2:$EE$2,CV$4,'SPACELOG 6 BP'!$F43:$EE43)+SUMIF('SPACELOG 7 BP'!$F$2:$EE$2,CV$4,'SPACELOG 7 BP'!$F43:$EE43)+SUMIF('SPACELOG 8 BP'!$F$2:$EE$2,CV$4,'SPACELOG 8 BP'!$F43:$EE43)+SUMIF('SPACELOG 9 BP'!$F$2:$EE$2,CV$4,'SPACELOG 9 BP'!$F43:$EE43)+SUMIF('SPACELOG 10 BP'!$F$2:$EE$2,CV$4,'SPACELOG 10 BP'!$F43:$EE43)+SUMIF('SPACELOG 11 BP'!$F$2:$EE$2,CV$4,'SPACELOG 11 BP'!$F43:$EE43)+SUMIF('SPACELOG 12 BP'!$F$2:$EE$2,CV$4,'SPACELOG 12 BP'!$F43:$EE43)</f>
        <v>33439</v>
      </c>
      <c r="CW43" s="13">
        <f>SUMIF('reporting montigny'!$F$2:$EE$2,CW$4,'reporting montigny'!$F43:$EE43)+SUMIF('reporting boissy'!$F$2:$EE$2,CW$4,'reporting boissy'!$F43:$EE43)+SUMIF('reporting moussy'!$F$2:$EE$2,CW$4,'reporting moussy'!$F43:$EE43)+SUMIF('reporting trappes'!$F$2:$EE$2,CW$4,'reporting trappes'!$F43:$EE43)+SUMIF('SPACELOG 5 BP'!$F$2:$EE$2,CW$4,'SPACELOG 5 BP'!$F43:$EE43)+SUMIF('SPACELOG 6 BP'!$F$2:$EE$2,CW$4,'SPACELOG 6 BP'!$F43:$EE43)+SUMIF('SPACELOG 7 BP'!$F$2:$EE$2,CW$4,'SPACELOG 7 BP'!$F43:$EE43)+SUMIF('SPACELOG 8 BP'!$F$2:$EE$2,CW$4,'SPACELOG 8 BP'!$F43:$EE43)+SUMIF('SPACELOG 9 BP'!$F$2:$EE$2,CW$4,'SPACELOG 9 BP'!$F43:$EE43)+SUMIF('SPACELOG 10 BP'!$F$2:$EE$2,CW$4,'SPACELOG 10 BP'!$F43:$EE43)+SUMIF('SPACELOG 11 BP'!$F$2:$EE$2,CW$4,'SPACELOG 11 BP'!$F43:$EE43)+SUMIF('SPACELOG 12 BP'!$F$2:$EE$2,CW$4,'SPACELOG 12 BP'!$F43:$EE43)</f>
        <v>33439</v>
      </c>
      <c r="CX43" s="13">
        <f>SUMIF('reporting montigny'!$F$2:$EE$2,CX$4,'reporting montigny'!$F43:$EE43)+SUMIF('reporting boissy'!$F$2:$EE$2,CX$4,'reporting boissy'!$F43:$EE43)+SUMIF('reporting moussy'!$F$2:$EE$2,CX$4,'reporting moussy'!$F43:$EE43)+SUMIF('reporting trappes'!$F$2:$EE$2,CX$4,'reporting trappes'!$F43:$EE43)+SUMIF('SPACELOG 5 BP'!$F$2:$EE$2,CX$4,'SPACELOG 5 BP'!$F43:$EE43)+SUMIF('SPACELOG 6 BP'!$F$2:$EE$2,CX$4,'SPACELOG 6 BP'!$F43:$EE43)+SUMIF('SPACELOG 7 BP'!$F$2:$EE$2,CX$4,'SPACELOG 7 BP'!$F43:$EE43)+SUMIF('SPACELOG 8 BP'!$F$2:$EE$2,CX$4,'SPACELOG 8 BP'!$F43:$EE43)+SUMIF('SPACELOG 9 BP'!$F$2:$EE$2,CX$4,'SPACELOG 9 BP'!$F43:$EE43)+SUMIF('SPACELOG 10 BP'!$F$2:$EE$2,CX$4,'SPACELOG 10 BP'!$F43:$EE43)+SUMIF('SPACELOG 11 BP'!$F$2:$EE$2,CX$4,'SPACELOG 11 BP'!$F43:$EE43)+SUMIF('SPACELOG 12 BP'!$F$2:$EE$2,CX$4,'SPACELOG 12 BP'!$F43:$EE43)</f>
        <v>33439</v>
      </c>
      <c r="CY43" s="13">
        <f>SUMIF('reporting montigny'!$F$2:$EE$2,CY$4,'reporting montigny'!$F43:$EE43)+SUMIF('reporting boissy'!$F$2:$EE$2,CY$4,'reporting boissy'!$F43:$EE43)+SUMIF('reporting moussy'!$F$2:$EE$2,CY$4,'reporting moussy'!$F43:$EE43)+SUMIF('reporting trappes'!$F$2:$EE$2,CY$4,'reporting trappes'!$F43:$EE43)+SUMIF('SPACELOG 5 BP'!$F$2:$EE$2,CY$4,'SPACELOG 5 BP'!$F43:$EE43)+SUMIF('SPACELOG 6 BP'!$F$2:$EE$2,CY$4,'SPACELOG 6 BP'!$F43:$EE43)+SUMIF('SPACELOG 7 BP'!$F$2:$EE$2,CY$4,'SPACELOG 7 BP'!$F43:$EE43)+SUMIF('SPACELOG 8 BP'!$F$2:$EE$2,CY$4,'SPACELOG 8 BP'!$F43:$EE43)+SUMIF('SPACELOG 9 BP'!$F$2:$EE$2,CY$4,'SPACELOG 9 BP'!$F43:$EE43)+SUMIF('SPACELOG 10 BP'!$F$2:$EE$2,CY$4,'SPACELOG 10 BP'!$F43:$EE43)+SUMIF('SPACELOG 11 BP'!$F$2:$EE$2,CY$4,'SPACELOG 11 BP'!$F43:$EE43)+SUMIF('SPACELOG 12 BP'!$F$2:$EE$2,CY$4,'SPACELOG 12 BP'!$F43:$EE43)</f>
        <v>33439</v>
      </c>
      <c r="CZ43" s="13">
        <f>SUMIF('reporting montigny'!$F$2:$EE$2,CZ$4,'reporting montigny'!$F43:$EE43)+SUMIF('reporting boissy'!$F$2:$EE$2,CZ$4,'reporting boissy'!$F43:$EE43)+SUMIF('reporting moussy'!$F$2:$EE$2,CZ$4,'reporting moussy'!$F43:$EE43)+SUMIF('reporting trappes'!$F$2:$EE$2,CZ$4,'reporting trappes'!$F43:$EE43)+SUMIF('SPACELOG 5 BP'!$F$2:$EE$2,CZ$4,'SPACELOG 5 BP'!$F43:$EE43)+SUMIF('SPACELOG 6 BP'!$F$2:$EE$2,CZ$4,'SPACELOG 6 BP'!$F43:$EE43)+SUMIF('SPACELOG 7 BP'!$F$2:$EE$2,CZ$4,'SPACELOG 7 BP'!$F43:$EE43)+SUMIF('SPACELOG 8 BP'!$F$2:$EE$2,CZ$4,'SPACELOG 8 BP'!$F43:$EE43)+SUMIF('SPACELOG 9 BP'!$F$2:$EE$2,CZ$4,'SPACELOG 9 BP'!$F43:$EE43)+SUMIF('SPACELOG 10 BP'!$F$2:$EE$2,CZ$4,'SPACELOG 10 BP'!$F43:$EE43)+SUMIF('SPACELOG 11 BP'!$F$2:$EE$2,CZ$4,'SPACELOG 11 BP'!$F43:$EE43)+SUMIF('SPACELOG 12 BP'!$F$2:$EE$2,CZ$4,'SPACELOG 12 BP'!$F43:$EE43)</f>
        <v>33439</v>
      </c>
      <c r="DA43" s="13">
        <f>SUMIF('reporting montigny'!$F$2:$EE$2,DA$4,'reporting montigny'!$F43:$EE43)+SUMIF('reporting boissy'!$F$2:$EE$2,DA$4,'reporting boissy'!$F43:$EE43)+SUMIF('reporting moussy'!$F$2:$EE$2,DA$4,'reporting moussy'!$F43:$EE43)+SUMIF('reporting trappes'!$F$2:$EE$2,DA$4,'reporting trappes'!$F43:$EE43)+SUMIF('SPACELOG 5 BP'!$F$2:$EE$2,DA$4,'SPACELOG 5 BP'!$F43:$EE43)+SUMIF('SPACELOG 6 BP'!$F$2:$EE$2,DA$4,'SPACELOG 6 BP'!$F43:$EE43)+SUMIF('SPACELOG 7 BP'!$F$2:$EE$2,DA$4,'SPACELOG 7 BP'!$F43:$EE43)+SUMIF('SPACELOG 8 BP'!$F$2:$EE$2,DA$4,'SPACELOG 8 BP'!$F43:$EE43)+SUMIF('SPACELOG 9 BP'!$F$2:$EE$2,DA$4,'SPACELOG 9 BP'!$F43:$EE43)+SUMIF('SPACELOG 10 BP'!$F$2:$EE$2,DA$4,'SPACELOG 10 BP'!$F43:$EE43)+SUMIF('SPACELOG 11 BP'!$F$2:$EE$2,DA$4,'SPACELOG 11 BP'!$F43:$EE43)+SUMIF('SPACELOG 12 BP'!$F$2:$EE$2,DA$4,'SPACELOG 12 BP'!$F43:$EE43)</f>
        <v>33439</v>
      </c>
      <c r="DB43" s="13">
        <f>SUMIF('reporting montigny'!$F$2:$EE$2,DB$4,'reporting montigny'!$F43:$EE43)+SUMIF('reporting boissy'!$F$2:$EE$2,DB$4,'reporting boissy'!$F43:$EE43)+SUMIF('reporting moussy'!$F$2:$EE$2,DB$4,'reporting moussy'!$F43:$EE43)+SUMIF('reporting trappes'!$F$2:$EE$2,DB$4,'reporting trappes'!$F43:$EE43)+SUMIF('SPACELOG 5 BP'!$F$2:$EE$2,DB$4,'SPACELOG 5 BP'!$F43:$EE43)+SUMIF('SPACELOG 6 BP'!$F$2:$EE$2,DB$4,'SPACELOG 6 BP'!$F43:$EE43)+SUMIF('SPACELOG 7 BP'!$F$2:$EE$2,DB$4,'SPACELOG 7 BP'!$F43:$EE43)+SUMIF('SPACELOG 8 BP'!$F$2:$EE$2,DB$4,'SPACELOG 8 BP'!$F43:$EE43)+SUMIF('SPACELOG 9 BP'!$F$2:$EE$2,DB$4,'SPACELOG 9 BP'!$F43:$EE43)+SUMIF('SPACELOG 10 BP'!$F$2:$EE$2,DB$4,'SPACELOG 10 BP'!$F43:$EE43)+SUMIF('SPACELOG 11 BP'!$F$2:$EE$2,DB$4,'SPACELOG 11 BP'!$F43:$EE43)+SUMIF('SPACELOG 12 BP'!$F$2:$EE$2,DB$4,'SPACELOG 12 BP'!$F43:$EE43)</f>
        <v>33439</v>
      </c>
      <c r="DC43" s="13">
        <f>SUMIF('reporting montigny'!$F$2:$EE$2,DC$4,'reporting montigny'!$F43:$EE43)+SUMIF('reporting boissy'!$F$2:$EE$2,DC$4,'reporting boissy'!$F43:$EE43)+SUMIF('reporting moussy'!$F$2:$EE$2,DC$4,'reporting moussy'!$F43:$EE43)+SUMIF('reporting trappes'!$F$2:$EE$2,DC$4,'reporting trappes'!$F43:$EE43)+SUMIF('SPACELOG 5 BP'!$F$2:$EE$2,DC$4,'SPACELOG 5 BP'!$F43:$EE43)+SUMIF('SPACELOG 6 BP'!$F$2:$EE$2,DC$4,'SPACELOG 6 BP'!$F43:$EE43)+SUMIF('SPACELOG 7 BP'!$F$2:$EE$2,DC$4,'SPACELOG 7 BP'!$F43:$EE43)+SUMIF('SPACELOG 8 BP'!$F$2:$EE$2,DC$4,'SPACELOG 8 BP'!$F43:$EE43)+SUMIF('SPACELOG 9 BP'!$F$2:$EE$2,DC$4,'SPACELOG 9 BP'!$F43:$EE43)+SUMIF('SPACELOG 10 BP'!$F$2:$EE$2,DC$4,'SPACELOG 10 BP'!$F43:$EE43)+SUMIF('SPACELOG 11 BP'!$F$2:$EE$2,DC$4,'SPACELOG 11 BP'!$F43:$EE43)+SUMIF('SPACELOG 12 BP'!$F$2:$EE$2,DC$4,'SPACELOG 12 BP'!$F43:$EE43)</f>
        <v>33439</v>
      </c>
      <c r="DD43" s="13">
        <f>SUMIF('reporting montigny'!$F$2:$EE$2,DD$4,'reporting montigny'!$F43:$EE43)+SUMIF('reporting boissy'!$F$2:$EE$2,DD$4,'reporting boissy'!$F43:$EE43)+SUMIF('reporting moussy'!$F$2:$EE$2,DD$4,'reporting moussy'!$F43:$EE43)+SUMIF('reporting trappes'!$F$2:$EE$2,DD$4,'reporting trappes'!$F43:$EE43)+SUMIF('SPACELOG 5 BP'!$F$2:$EE$2,DD$4,'SPACELOG 5 BP'!$F43:$EE43)+SUMIF('SPACELOG 6 BP'!$F$2:$EE$2,DD$4,'SPACELOG 6 BP'!$F43:$EE43)+SUMIF('SPACELOG 7 BP'!$F$2:$EE$2,DD$4,'SPACELOG 7 BP'!$F43:$EE43)+SUMIF('SPACELOG 8 BP'!$F$2:$EE$2,DD$4,'SPACELOG 8 BP'!$F43:$EE43)+SUMIF('SPACELOG 9 BP'!$F$2:$EE$2,DD$4,'SPACELOG 9 BP'!$F43:$EE43)+SUMIF('SPACELOG 10 BP'!$F$2:$EE$2,DD$4,'SPACELOG 10 BP'!$F43:$EE43)+SUMIF('SPACELOG 11 BP'!$F$2:$EE$2,DD$4,'SPACELOG 11 BP'!$F43:$EE43)+SUMIF('SPACELOG 12 BP'!$F$2:$EE$2,DD$4,'SPACELOG 12 BP'!$F43:$EE43)</f>
        <v>33439</v>
      </c>
      <c r="DE43" s="14">
        <f>SUM(CS43:DD43)</f>
        <v>401268</v>
      </c>
      <c r="DF43" s="13">
        <f>SUMIF('reporting montigny'!$F$2:$EE$2,DF$4,'reporting montigny'!$F43:$EE43)+SUMIF('reporting boissy'!$F$2:$EE$2,DF$4,'reporting boissy'!$F43:$EE43)+SUMIF('reporting moussy'!$F$2:$EE$2,DF$4,'reporting moussy'!$F43:$EE43)+SUMIF('reporting trappes'!$F$2:$EE$2,DF$4,'reporting trappes'!$F43:$EE43)+SUMIF('SPACELOG 5 BP'!$F$2:$EE$2,DF$4,'SPACELOG 5 BP'!$F43:$EE43)+SUMIF('SPACELOG 6 BP'!$F$2:$EE$2,DF$4,'SPACELOG 6 BP'!$F43:$EE43)+SUMIF('SPACELOG 7 BP'!$F$2:$EE$2,DF$4,'SPACELOG 7 BP'!$F43:$EE43)+SUMIF('SPACELOG 8 BP'!$F$2:$EE$2,DF$4,'SPACELOG 8 BP'!$F43:$EE43)+SUMIF('SPACELOG 9 BP'!$F$2:$EE$2,DF$4,'SPACELOG 9 BP'!$F43:$EE43)+SUMIF('SPACELOG 10 BP'!$F$2:$EE$2,DF$4,'SPACELOG 10 BP'!$F43:$EE43)+SUMIF('SPACELOG 11 BP'!$F$2:$EE$2,DF$4,'SPACELOG 11 BP'!$F43:$EE43)+SUMIF('SPACELOG 12 BP'!$F$2:$EE$2,DF$4,'SPACELOG 12 BP'!$F43:$EE43)</f>
        <v>33439</v>
      </c>
      <c r="DG43" s="13">
        <f>SUMIF('reporting montigny'!$F$2:$EE$2,DG$4,'reporting montigny'!$F43:$EE43)+SUMIF('reporting boissy'!$F$2:$EE$2,DG$4,'reporting boissy'!$F43:$EE43)+SUMIF('reporting moussy'!$F$2:$EE$2,DG$4,'reporting moussy'!$F43:$EE43)+SUMIF('reporting trappes'!$F$2:$EE$2,DG$4,'reporting trappes'!$F43:$EE43)+SUMIF('SPACELOG 5 BP'!$F$2:$EE$2,DG$4,'SPACELOG 5 BP'!$F43:$EE43)+SUMIF('SPACELOG 6 BP'!$F$2:$EE$2,DG$4,'SPACELOG 6 BP'!$F43:$EE43)+SUMIF('SPACELOG 7 BP'!$F$2:$EE$2,DG$4,'SPACELOG 7 BP'!$F43:$EE43)+SUMIF('SPACELOG 8 BP'!$F$2:$EE$2,DG$4,'SPACELOG 8 BP'!$F43:$EE43)+SUMIF('SPACELOG 9 BP'!$F$2:$EE$2,DG$4,'SPACELOG 9 BP'!$F43:$EE43)+SUMIF('SPACELOG 10 BP'!$F$2:$EE$2,DG$4,'SPACELOG 10 BP'!$F43:$EE43)+SUMIF('SPACELOG 11 BP'!$F$2:$EE$2,DG$4,'SPACELOG 11 BP'!$F43:$EE43)+SUMIF('SPACELOG 12 BP'!$F$2:$EE$2,DG$4,'SPACELOG 12 BP'!$F43:$EE43)</f>
        <v>33439</v>
      </c>
      <c r="DH43" s="13">
        <f>SUMIF('reporting montigny'!$F$2:$EE$2,DH$4,'reporting montigny'!$F43:$EE43)+SUMIF('reporting boissy'!$F$2:$EE$2,DH$4,'reporting boissy'!$F43:$EE43)+SUMIF('reporting moussy'!$F$2:$EE$2,DH$4,'reporting moussy'!$F43:$EE43)+SUMIF('reporting trappes'!$F$2:$EE$2,DH$4,'reporting trappes'!$F43:$EE43)+SUMIF('SPACELOG 5 BP'!$F$2:$EE$2,DH$4,'SPACELOG 5 BP'!$F43:$EE43)+SUMIF('SPACELOG 6 BP'!$F$2:$EE$2,DH$4,'SPACELOG 6 BP'!$F43:$EE43)+SUMIF('SPACELOG 7 BP'!$F$2:$EE$2,DH$4,'SPACELOG 7 BP'!$F43:$EE43)+SUMIF('SPACELOG 8 BP'!$F$2:$EE$2,DH$4,'SPACELOG 8 BP'!$F43:$EE43)+SUMIF('SPACELOG 9 BP'!$F$2:$EE$2,DH$4,'SPACELOG 9 BP'!$F43:$EE43)+SUMIF('SPACELOG 10 BP'!$F$2:$EE$2,DH$4,'SPACELOG 10 BP'!$F43:$EE43)+SUMIF('SPACELOG 11 BP'!$F$2:$EE$2,DH$4,'SPACELOG 11 BP'!$F43:$EE43)+SUMIF('SPACELOG 12 BP'!$F$2:$EE$2,DH$4,'SPACELOG 12 BP'!$F43:$EE43)</f>
        <v>33439</v>
      </c>
      <c r="DI43" s="13">
        <f>SUMIF('reporting montigny'!$F$2:$EE$2,DI$4,'reporting montigny'!$F43:$EE43)+SUMIF('reporting boissy'!$F$2:$EE$2,DI$4,'reporting boissy'!$F43:$EE43)+SUMIF('reporting moussy'!$F$2:$EE$2,DI$4,'reporting moussy'!$F43:$EE43)+SUMIF('reporting trappes'!$F$2:$EE$2,DI$4,'reporting trappes'!$F43:$EE43)+SUMIF('SPACELOG 5 BP'!$F$2:$EE$2,DI$4,'SPACELOG 5 BP'!$F43:$EE43)+SUMIF('SPACELOG 6 BP'!$F$2:$EE$2,DI$4,'SPACELOG 6 BP'!$F43:$EE43)+SUMIF('SPACELOG 7 BP'!$F$2:$EE$2,DI$4,'SPACELOG 7 BP'!$F43:$EE43)+SUMIF('SPACELOG 8 BP'!$F$2:$EE$2,DI$4,'SPACELOG 8 BP'!$F43:$EE43)+SUMIF('SPACELOG 9 BP'!$F$2:$EE$2,DI$4,'SPACELOG 9 BP'!$F43:$EE43)+SUMIF('SPACELOG 10 BP'!$F$2:$EE$2,DI$4,'SPACELOG 10 BP'!$F43:$EE43)+SUMIF('SPACELOG 11 BP'!$F$2:$EE$2,DI$4,'SPACELOG 11 BP'!$F43:$EE43)+SUMIF('SPACELOG 12 BP'!$F$2:$EE$2,DI$4,'SPACELOG 12 BP'!$F43:$EE43)</f>
        <v>33439</v>
      </c>
      <c r="DJ43" s="13">
        <f>SUMIF('reporting montigny'!$F$2:$EE$2,DJ$4,'reporting montigny'!$F43:$EE43)+SUMIF('reporting boissy'!$F$2:$EE$2,DJ$4,'reporting boissy'!$F43:$EE43)+SUMIF('reporting moussy'!$F$2:$EE$2,DJ$4,'reporting moussy'!$F43:$EE43)+SUMIF('reporting trappes'!$F$2:$EE$2,DJ$4,'reporting trappes'!$F43:$EE43)+SUMIF('SPACELOG 5 BP'!$F$2:$EE$2,DJ$4,'SPACELOG 5 BP'!$F43:$EE43)+SUMIF('SPACELOG 6 BP'!$F$2:$EE$2,DJ$4,'SPACELOG 6 BP'!$F43:$EE43)+SUMIF('SPACELOG 7 BP'!$F$2:$EE$2,DJ$4,'SPACELOG 7 BP'!$F43:$EE43)+SUMIF('SPACELOG 8 BP'!$F$2:$EE$2,DJ$4,'SPACELOG 8 BP'!$F43:$EE43)+SUMIF('SPACELOG 9 BP'!$F$2:$EE$2,DJ$4,'SPACELOG 9 BP'!$F43:$EE43)+SUMIF('SPACELOG 10 BP'!$F$2:$EE$2,DJ$4,'SPACELOG 10 BP'!$F43:$EE43)+SUMIF('SPACELOG 11 BP'!$F$2:$EE$2,DJ$4,'SPACELOG 11 BP'!$F43:$EE43)+SUMIF('SPACELOG 12 BP'!$F$2:$EE$2,DJ$4,'SPACELOG 12 BP'!$F43:$EE43)</f>
        <v>33439</v>
      </c>
      <c r="DK43" s="13">
        <f>SUMIF('reporting montigny'!$F$2:$EE$2,DK$4,'reporting montigny'!$F43:$EE43)+SUMIF('reporting boissy'!$F$2:$EE$2,DK$4,'reporting boissy'!$F43:$EE43)+SUMIF('reporting moussy'!$F$2:$EE$2,DK$4,'reporting moussy'!$F43:$EE43)+SUMIF('reporting trappes'!$F$2:$EE$2,DK$4,'reporting trappes'!$F43:$EE43)+SUMIF('SPACELOG 5 BP'!$F$2:$EE$2,DK$4,'SPACELOG 5 BP'!$F43:$EE43)+SUMIF('SPACELOG 6 BP'!$F$2:$EE$2,DK$4,'SPACELOG 6 BP'!$F43:$EE43)+SUMIF('SPACELOG 7 BP'!$F$2:$EE$2,DK$4,'SPACELOG 7 BP'!$F43:$EE43)+SUMIF('SPACELOG 8 BP'!$F$2:$EE$2,DK$4,'SPACELOG 8 BP'!$F43:$EE43)+SUMIF('SPACELOG 9 BP'!$F$2:$EE$2,DK$4,'SPACELOG 9 BP'!$F43:$EE43)+SUMIF('SPACELOG 10 BP'!$F$2:$EE$2,DK$4,'SPACELOG 10 BP'!$F43:$EE43)+SUMIF('SPACELOG 11 BP'!$F$2:$EE$2,DK$4,'SPACELOG 11 BP'!$F43:$EE43)+SUMIF('SPACELOG 12 BP'!$F$2:$EE$2,DK$4,'SPACELOG 12 BP'!$F43:$EE43)</f>
        <v>33439</v>
      </c>
      <c r="DL43" s="13">
        <f>SUMIF('reporting montigny'!$F$2:$EE$2,DL$4,'reporting montigny'!$F43:$EE43)+SUMIF('reporting boissy'!$F$2:$EE$2,DL$4,'reporting boissy'!$F43:$EE43)+SUMIF('reporting moussy'!$F$2:$EE$2,DL$4,'reporting moussy'!$F43:$EE43)+SUMIF('reporting trappes'!$F$2:$EE$2,DL$4,'reporting trappes'!$F43:$EE43)+SUMIF('SPACELOG 5 BP'!$F$2:$EE$2,DL$4,'SPACELOG 5 BP'!$F43:$EE43)+SUMIF('SPACELOG 6 BP'!$F$2:$EE$2,DL$4,'SPACELOG 6 BP'!$F43:$EE43)+SUMIF('SPACELOG 7 BP'!$F$2:$EE$2,DL$4,'SPACELOG 7 BP'!$F43:$EE43)+SUMIF('SPACELOG 8 BP'!$F$2:$EE$2,DL$4,'SPACELOG 8 BP'!$F43:$EE43)+SUMIF('SPACELOG 9 BP'!$F$2:$EE$2,DL$4,'SPACELOG 9 BP'!$F43:$EE43)+SUMIF('SPACELOG 10 BP'!$F$2:$EE$2,DL$4,'SPACELOG 10 BP'!$F43:$EE43)+SUMIF('SPACELOG 11 BP'!$F$2:$EE$2,DL$4,'SPACELOG 11 BP'!$F43:$EE43)+SUMIF('SPACELOG 12 BP'!$F$2:$EE$2,DL$4,'SPACELOG 12 BP'!$F43:$EE43)</f>
        <v>33439</v>
      </c>
      <c r="DM43" s="13">
        <f>SUMIF('reporting montigny'!$F$2:$EE$2,DM$4,'reporting montigny'!$F43:$EE43)+SUMIF('reporting boissy'!$F$2:$EE$2,DM$4,'reporting boissy'!$F43:$EE43)+SUMIF('reporting moussy'!$F$2:$EE$2,DM$4,'reporting moussy'!$F43:$EE43)+SUMIF('reporting trappes'!$F$2:$EE$2,DM$4,'reporting trappes'!$F43:$EE43)+SUMIF('SPACELOG 5 BP'!$F$2:$EE$2,DM$4,'SPACELOG 5 BP'!$F43:$EE43)+SUMIF('SPACELOG 6 BP'!$F$2:$EE$2,DM$4,'SPACELOG 6 BP'!$F43:$EE43)+SUMIF('SPACELOG 7 BP'!$F$2:$EE$2,DM$4,'SPACELOG 7 BP'!$F43:$EE43)+SUMIF('SPACELOG 8 BP'!$F$2:$EE$2,DM$4,'SPACELOG 8 BP'!$F43:$EE43)+SUMIF('SPACELOG 9 BP'!$F$2:$EE$2,DM$4,'SPACELOG 9 BP'!$F43:$EE43)+SUMIF('SPACELOG 10 BP'!$F$2:$EE$2,DM$4,'SPACELOG 10 BP'!$F43:$EE43)+SUMIF('SPACELOG 11 BP'!$F$2:$EE$2,DM$4,'SPACELOG 11 BP'!$F43:$EE43)+SUMIF('SPACELOG 12 BP'!$F$2:$EE$2,DM$4,'SPACELOG 12 BP'!$F43:$EE43)</f>
        <v>33439</v>
      </c>
      <c r="DN43" s="13">
        <f>SUMIF('reporting montigny'!$F$2:$EE$2,DN$4,'reporting montigny'!$F43:$EE43)+SUMIF('reporting boissy'!$F$2:$EE$2,DN$4,'reporting boissy'!$F43:$EE43)+SUMIF('reporting moussy'!$F$2:$EE$2,DN$4,'reporting moussy'!$F43:$EE43)+SUMIF('reporting trappes'!$F$2:$EE$2,DN$4,'reporting trappes'!$F43:$EE43)+SUMIF('SPACELOG 5 BP'!$F$2:$EE$2,DN$4,'SPACELOG 5 BP'!$F43:$EE43)+SUMIF('SPACELOG 6 BP'!$F$2:$EE$2,DN$4,'SPACELOG 6 BP'!$F43:$EE43)+SUMIF('SPACELOG 7 BP'!$F$2:$EE$2,DN$4,'SPACELOG 7 BP'!$F43:$EE43)+SUMIF('SPACELOG 8 BP'!$F$2:$EE$2,DN$4,'SPACELOG 8 BP'!$F43:$EE43)+SUMIF('SPACELOG 9 BP'!$F$2:$EE$2,DN$4,'SPACELOG 9 BP'!$F43:$EE43)+SUMIF('SPACELOG 10 BP'!$F$2:$EE$2,DN$4,'SPACELOG 10 BP'!$F43:$EE43)+SUMIF('SPACELOG 11 BP'!$F$2:$EE$2,DN$4,'SPACELOG 11 BP'!$F43:$EE43)+SUMIF('SPACELOG 12 BP'!$F$2:$EE$2,DN$4,'SPACELOG 12 BP'!$F43:$EE43)</f>
        <v>33439</v>
      </c>
      <c r="DO43" s="13">
        <f>SUMIF('reporting montigny'!$F$2:$EE$2,DO$4,'reporting montigny'!$F43:$EE43)+SUMIF('reporting boissy'!$F$2:$EE$2,DO$4,'reporting boissy'!$F43:$EE43)+SUMIF('reporting moussy'!$F$2:$EE$2,DO$4,'reporting moussy'!$F43:$EE43)+SUMIF('reporting trappes'!$F$2:$EE$2,DO$4,'reporting trappes'!$F43:$EE43)+SUMIF('SPACELOG 5 BP'!$F$2:$EE$2,DO$4,'SPACELOG 5 BP'!$F43:$EE43)+SUMIF('SPACELOG 6 BP'!$F$2:$EE$2,DO$4,'SPACELOG 6 BP'!$F43:$EE43)+SUMIF('SPACELOG 7 BP'!$F$2:$EE$2,DO$4,'SPACELOG 7 BP'!$F43:$EE43)+SUMIF('SPACELOG 8 BP'!$F$2:$EE$2,DO$4,'SPACELOG 8 BP'!$F43:$EE43)+SUMIF('SPACELOG 9 BP'!$F$2:$EE$2,DO$4,'SPACELOG 9 BP'!$F43:$EE43)+SUMIF('SPACELOG 10 BP'!$F$2:$EE$2,DO$4,'SPACELOG 10 BP'!$F43:$EE43)+SUMIF('SPACELOG 11 BP'!$F$2:$EE$2,DO$4,'SPACELOG 11 BP'!$F43:$EE43)+SUMIF('SPACELOG 12 BP'!$F$2:$EE$2,DO$4,'SPACELOG 12 BP'!$F43:$EE43)</f>
        <v>33439</v>
      </c>
      <c r="DP43" s="13">
        <f>SUMIF('reporting montigny'!$F$2:$EE$2,DP$4,'reporting montigny'!$F43:$EE43)+SUMIF('reporting boissy'!$F$2:$EE$2,DP$4,'reporting boissy'!$F43:$EE43)+SUMIF('reporting moussy'!$F$2:$EE$2,DP$4,'reporting moussy'!$F43:$EE43)+SUMIF('reporting trappes'!$F$2:$EE$2,DP$4,'reporting trappes'!$F43:$EE43)+SUMIF('SPACELOG 5 BP'!$F$2:$EE$2,DP$4,'SPACELOG 5 BP'!$F43:$EE43)+SUMIF('SPACELOG 6 BP'!$F$2:$EE$2,DP$4,'SPACELOG 6 BP'!$F43:$EE43)+SUMIF('SPACELOG 7 BP'!$F$2:$EE$2,DP$4,'SPACELOG 7 BP'!$F43:$EE43)+SUMIF('SPACELOG 8 BP'!$F$2:$EE$2,DP$4,'SPACELOG 8 BP'!$F43:$EE43)+SUMIF('SPACELOG 9 BP'!$F$2:$EE$2,DP$4,'SPACELOG 9 BP'!$F43:$EE43)+SUMIF('SPACELOG 10 BP'!$F$2:$EE$2,DP$4,'SPACELOG 10 BP'!$F43:$EE43)+SUMIF('SPACELOG 11 BP'!$F$2:$EE$2,DP$4,'SPACELOG 11 BP'!$F43:$EE43)+SUMIF('SPACELOG 12 BP'!$F$2:$EE$2,DP$4,'SPACELOG 12 BP'!$F43:$EE43)</f>
        <v>33439</v>
      </c>
      <c r="DQ43" s="13">
        <f>SUMIF('reporting montigny'!$F$2:$EE$2,DQ$4,'reporting montigny'!$F43:$EE43)+SUMIF('reporting boissy'!$F$2:$EE$2,DQ$4,'reporting boissy'!$F43:$EE43)+SUMIF('reporting moussy'!$F$2:$EE$2,DQ$4,'reporting moussy'!$F43:$EE43)+SUMIF('reporting trappes'!$F$2:$EE$2,DQ$4,'reporting trappes'!$F43:$EE43)+SUMIF('SPACELOG 5 BP'!$F$2:$EE$2,DQ$4,'SPACELOG 5 BP'!$F43:$EE43)+SUMIF('SPACELOG 6 BP'!$F$2:$EE$2,DQ$4,'SPACELOG 6 BP'!$F43:$EE43)+SUMIF('SPACELOG 7 BP'!$F$2:$EE$2,DQ$4,'SPACELOG 7 BP'!$F43:$EE43)+SUMIF('SPACELOG 8 BP'!$F$2:$EE$2,DQ$4,'SPACELOG 8 BP'!$F43:$EE43)+SUMIF('SPACELOG 9 BP'!$F$2:$EE$2,DQ$4,'SPACELOG 9 BP'!$F43:$EE43)+SUMIF('SPACELOG 10 BP'!$F$2:$EE$2,DQ$4,'SPACELOG 10 BP'!$F43:$EE43)+SUMIF('SPACELOG 11 BP'!$F$2:$EE$2,DQ$4,'SPACELOG 11 BP'!$F43:$EE43)+SUMIF('SPACELOG 12 BP'!$F$2:$EE$2,DQ$4,'SPACELOG 12 BP'!$F43:$EE43)</f>
        <v>33439</v>
      </c>
      <c r="DR43" s="14">
        <f>SUM(DF43:DQ43)</f>
        <v>401268</v>
      </c>
    </row>
    <row r="44" spans="2:122" x14ac:dyDescent="0.2">
      <c r="E44" s="3" t="s">
        <v>91</v>
      </c>
      <c r="F44" s="13">
        <f>SUMIF('reporting montigny'!$F$2:$EE$2,F$4,'reporting montigny'!$F44:$EE44)+SUMIF('reporting boissy'!$F$2:$EE$2,F$4,'reporting boissy'!$F44:$EE44)+SUMIF('reporting moussy'!$F$2:$EE$2,F$4,'reporting moussy'!$F44:$EE44)+SUMIF('reporting trappes'!$F$2:$EE$2,F$4,'reporting trappes'!$F44:$EE44)+SUMIF('SPACELOG 5 BP'!$F$2:$EE$2,F$4,'SPACELOG 5 BP'!$F44:$EE44)+SUMIF('SPACELOG 6 BP'!$F$2:$EE$2,F$4,'SPACELOG 6 BP'!$F44:$EE44)+SUMIF('SPACELOG 7 BP'!$F$2:$EE$2,F$4,'SPACELOG 7 BP'!$F44:$EE44)+SUMIF('SPACELOG 8 BP'!$F$2:$EE$2,F$4,'SPACELOG 8 BP'!$F44:$EE44)+SUMIF('SPACELOG 9 BP'!$F$2:$EE$2,F$4,'SPACELOG 9 BP'!$F44:$EE44)+SUMIF('SPACELOG 10 BP'!$F$2:$EE$2,F$4,'SPACELOG 10 BP'!$F44:$EE44)+SUMIF('SPACELOG 11 BP'!$F$2:$EE$2,F$4,'SPACELOG 11 BP'!$F44:$EE44)+SUMIF('SPACELOG 12 BP'!$F$2:$EE$2,F$4,'SPACELOG 12 BP'!$F44:$EE44)</f>
        <v>4444</v>
      </c>
      <c r="G44" s="13">
        <f>SUMIF('reporting montigny'!$F$2:$EE$2,G$4,'reporting montigny'!$F44:$EE44)+SUMIF('reporting boissy'!$F$2:$EE$2,G$4,'reporting boissy'!$F44:$EE44)+SUMIF('reporting moussy'!$F$2:$EE$2,G$4,'reporting moussy'!$F44:$EE44)+SUMIF('reporting trappes'!$F$2:$EE$2,G$4,'reporting trappes'!$F44:$EE44)+SUMIF('SPACELOG 5 BP'!$F$2:$EE$2,G$4,'SPACELOG 5 BP'!$F44:$EE44)+SUMIF('SPACELOG 6 BP'!$F$2:$EE$2,G$4,'SPACELOG 6 BP'!$F44:$EE44)+SUMIF('SPACELOG 7 BP'!$F$2:$EE$2,G$4,'SPACELOG 7 BP'!$F44:$EE44)+SUMIF('SPACELOG 8 BP'!$F$2:$EE$2,G$4,'SPACELOG 8 BP'!$F44:$EE44)+SUMIF('SPACELOG 9 BP'!$F$2:$EE$2,G$4,'SPACELOG 9 BP'!$F44:$EE44)+SUMIF('SPACELOG 10 BP'!$F$2:$EE$2,G$4,'SPACELOG 10 BP'!$F44:$EE44)+SUMIF('SPACELOG 11 BP'!$F$2:$EE$2,G$4,'SPACELOG 11 BP'!$F44:$EE44)+SUMIF('SPACELOG 12 BP'!$F$2:$EE$2,G$4,'SPACELOG 12 BP'!$F44:$EE44)</f>
        <v>4444</v>
      </c>
      <c r="H44" s="13">
        <f>SUMIF('reporting montigny'!$F$2:$EE$2,H$4,'reporting montigny'!$F44:$EE44)+SUMIF('reporting boissy'!$F$2:$EE$2,H$4,'reporting boissy'!$F44:$EE44)+SUMIF('reporting moussy'!$F$2:$EE$2,H$4,'reporting moussy'!$F44:$EE44)+SUMIF('reporting trappes'!$F$2:$EE$2,H$4,'reporting trappes'!$F44:$EE44)+SUMIF('SPACELOG 5 BP'!$F$2:$EE$2,H$4,'SPACELOG 5 BP'!$F44:$EE44)+SUMIF('SPACELOG 6 BP'!$F$2:$EE$2,H$4,'SPACELOG 6 BP'!$F44:$EE44)+SUMIF('SPACELOG 7 BP'!$F$2:$EE$2,H$4,'SPACELOG 7 BP'!$F44:$EE44)+SUMIF('SPACELOG 8 BP'!$F$2:$EE$2,H$4,'SPACELOG 8 BP'!$F44:$EE44)+SUMIF('SPACELOG 9 BP'!$F$2:$EE$2,H$4,'SPACELOG 9 BP'!$F44:$EE44)+SUMIF('SPACELOG 10 BP'!$F$2:$EE$2,H$4,'SPACELOG 10 BP'!$F44:$EE44)+SUMIF('SPACELOG 11 BP'!$F$2:$EE$2,H$4,'SPACELOG 11 BP'!$F44:$EE44)+SUMIF('SPACELOG 12 BP'!$F$2:$EE$2,H$4,'SPACELOG 12 BP'!$F44:$EE44)</f>
        <v>4444</v>
      </c>
      <c r="I44" s="13">
        <f>SUMIF('reporting montigny'!$F$2:$EE$2,I$4,'reporting montigny'!$F44:$EE44)+SUMIF('reporting boissy'!$F$2:$EE$2,I$4,'reporting boissy'!$F44:$EE44)+SUMIF('reporting moussy'!$F$2:$EE$2,I$4,'reporting moussy'!$F44:$EE44)+SUMIF('reporting trappes'!$F$2:$EE$2,I$4,'reporting trappes'!$F44:$EE44)+SUMIF('SPACELOG 5 BP'!$F$2:$EE$2,I$4,'SPACELOG 5 BP'!$F44:$EE44)+SUMIF('SPACELOG 6 BP'!$F$2:$EE$2,I$4,'SPACELOG 6 BP'!$F44:$EE44)+SUMIF('SPACELOG 7 BP'!$F$2:$EE$2,I$4,'SPACELOG 7 BP'!$F44:$EE44)+SUMIF('SPACELOG 8 BP'!$F$2:$EE$2,I$4,'SPACELOG 8 BP'!$F44:$EE44)+SUMIF('SPACELOG 9 BP'!$F$2:$EE$2,I$4,'SPACELOG 9 BP'!$F44:$EE44)+SUMIF('SPACELOG 10 BP'!$F$2:$EE$2,I$4,'SPACELOG 10 BP'!$F44:$EE44)+SUMIF('SPACELOG 11 BP'!$F$2:$EE$2,I$4,'SPACELOG 11 BP'!$F44:$EE44)+SUMIF('SPACELOG 12 BP'!$F$2:$EE$2,I$4,'SPACELOG 12 BP'!$F44:$EE44)</f>
        <v>4444</v>
      </c>
      <c r="J44" s="13">
        <f>SUMIF('reporting montigny'!$F$2:$EE$2,J$4,'reporting montigny'!$F44:$EE44)+SUMIF('reporting boissy'!$F$2:$EE$2,J$4,'reporting boissy'!$F44:$EE44)+SUMIF('reporting moussy'!$F$2:$EE$2,J$4,'reporting moussy'!$F44:$EE44)+SUMIF('reporting trappes'!$F$2:$EE$2,J$4,'reporting trappes'!$F44:$EE44)+SUMIF('SPACELOG 5 BP'!$F$2:$EE$2,J$4,'SPACELOG 5 BP'!$F44:$EE44)+SUMIF('SPACELOG 6 BP'!$F$2:$EE$2,J$4,'SPACELOG 6 BP'!$F44:$EE44)+SUMIF('SPACELOG 7 BP'!$F$2:$EE$2,J$4,'SPACELOG 7 BP'!$F44:$EE44)+SUMIF('SPACELOG 8 BP'!$F$2:$EE$2,J$4,'SPACELOG 8 BP'!$F44:$EE44)+SUMIF('SPACELOG 9 BP'!$F$2:$EE$2,J$4,'SPACELOG 9 BP'!$F44:$EE44)+SUMIF('SPACELOG 10 BP'!$F$2:$EE$2,J$4,'SPACELOG 10 BP'!$F44:$EE44)+SUMIF('SPACELOG 11 BP'!$F$2:$EE$2,J$4,'SPACELOG 11 BP'!$F44:$EE44)+SUMIF('SPACELOG 12 BP'!$F$2:$EE$2,J$4,'SPACELOG 12 BP'!$F44:$EE44)</f>
        <v>4444</v>
      </c>
      <c r="K44" s="13">
        <f>SUMIF('reporting montigny'!$F$2:$EE$2,K$4,'reporting montigny'!$F44:$EE44)+SUMIF('reporting boissy'!$F$2:$EE$2,K$4,'reporting boissy'!$F44:$EE44)+SUMIF('reporting moussy'!$F$2:$EE$2,K$4,'reporting moussy'!$F44:$EE44)+SUMIF('reporting trappes'!$F$2:$EE$2,K$4,'reporting trappes'!$F44:$EE44)+SUMIF('SPACELOG 5 BP'!$F$2:$EE$2,K$4,'SPACELOG 5 BP'!$F44:$EE44)+SUMIF('SPACELOG 6 BP'!$F$2:$EE$2,K$4,'SPACELOG 6 BP'!$F44:$EE44)+SUMIF('SPACELOG 7 BP'!$F$2:$EE$2,K$4,'SPACELOG 7 BP'!$F44:$EE44)+SUMIF('SPACELOG 8 BP'!$F$2:$EE$2,K$4,'SPACELOG 8 BP'!$F44:$EE44)+SUMIF('SPACELOG 9 BP'!$F$2:$EE$2,K$4,'SPACELOG 9 BP'!$F44:$EE44)+SUMIF('SPACELOG 10 BP'!$F$2:$EE$2,K$4,'SPACELOG 10 BP'!$F44:$EE44)+SUMIF('SPACELOG 11 BP'!$F$2:$EE$2,K$4,'SPACELOG 11 BP'!$F44:$EE44)+SUMIF('SPACELOG 12 BP'!$F$2:$EE$2,K$4,'SPACELOG 12 BP'!$F44:$EE44)</f>
        <v>4444</v>
      </c>
      <c r="L44" s="13">
        <f>SUMIF('reporting montigny'!$F$2:$EE$2,L$4,'reporting montigny'!$F44:$EE44)+SUMIF('reporting boissy'!$F$2:$EE$2,L$4,'reporting boissy'!$F44:$EE44)+SUMIF('reporting moussy'!$F$2:$EE$2,L$4,'reporting moussy'!$F44:$EE44)+SUMIF('reporting trappes'!$F$2:$EE$2,L$4,'reporting trappes'!$F44:$EE44)+SUMIF('SPACELOG 5 BP'!$F$2:$EE$2,L$4,'SPACELOG 5 BP'!$F44:$EE44)+SUMIF('SPACELOG 6 BP'!$F$2:$EE$2,L$4,'SPACELOG 6 BP'!$F44:$EE44)+SUMIF('SPACELOG 7 BP'!$F$2:$EE$2,L$4,'SPACELOG 7 BP'!$F44:$EE44)+SUMIF('SPACELOG 8 BP'!$F$2:$EE$2,L$4,'SPACELOG 8 BP'!$F44:$EE44)+SUMIF('SPACELOG 9 BP'!$F$2:$EE$2,L$4,'SPACELOG 9 BP'!$F44:$EE44)+SUMIF('SPACELOG 10 BP'!$F$2:$EE$2,L$4,'SPACELOG 10 BP'!$F44:$EE44)+SUMIF('SPACELOG 11 BP'!$F$2:$EE$2,L$4,'SPACELOG 11 BP'!$F44:$EE44)+SUMIF('SPACELOG 12 BP'!$F$2:$EE$2,L$4,'SPACELOG 12 BP'!$F44:$EE44)</f>
        <v>5607</v>
      </c>
      <c r="M44" s="13">
        <f>SUMIF('reporting montigny'!$F$2:$EE$2,M$4,'reporting montigny'!$F44:$EE44)+SUMIF('reporting boissy'!$F$2:$EE$2,M$4,'reporting boissy'!$F44:$EE44)+SUMIF('reporting moussy'!$F$2:$EE$2,M$4,'reporting moussy'!$F44:$EE44)+SUMIF('reporting trappes'!$F$2:$EE$2,M$4,'reporting trappes'!$F44:$EE44)+SUMIF('SPACELOG 5 BP'!$F$2:$EE$2,M$4,'SPACELOG 5 BP'!$F44:$EE44)+SUMIF('SPACELOG 6 BP'!$F$2:$EE$2,M$4,'SPACELOG 6 BP'!$F44:$EE44)+SUMIF('SPACELOG 7 BP'!$F$2:$EE$2,M$4,'SPACELOG 7 BP'!$F44:$EE44)+SUMIF('SPACELOG 8 BP'!$F$2:$EE$2,M$4,'SPACELOG 8 BP'!$F44:$EE44)+SUMIF('SPACELOG 9 BP'!$F$2:$EE$2,M$4,'SPACELOG 9 BP'!$F44:$EE44)+SUMIF('SPACELOG 10 BP'!$F$2:$EE$2,M$4,'SPACELOG 10 BP'!$F44:$EE44)+SUMIF('SPACELOG 11 BP'!$F$2:$EE$2,M$4,'SPACELOG 11 BP'!$F44:$EE44)+SUMIF('SPACELOG 12 BP'!$F$2:$EE$2,M$4,'SPACELOG 12 BP'!$F44:$EE44)</f>
        <v>5607</v>
      </c>
      <c r="N44" s="13">
        <f>SUMIF('reporting montigny'!$F$2:$EE$2,N$4,'reporting montigny'!$F44:$EE44)+SUMIF('reporting boissy'!$F$2:$EE$2,N$4,'reporting boissy'!$F44:$EE44)+SUMIF('reporting moussy'!$F$2:$EE$2,N$4,'reporting moussy'!$F44:$EE44)+SUMIF('reporting trappes'!$F$2:$EE$2,N$4,'reporting trappes'!$F44:$EE44)+SUMIF('SPACELOG 5 BP'!$F$2:$EE$2,N$4,'SPACELOG 5 BP'!$F44:$EE44)+SUMIF('SPACELOG 6 BP'!$F$2:$EE$2,N$4,'SPACELOG 6 BP'!$F44:$EE44)+SUMIF('SPACELOG 7 BP'!$F$2:$EE$2,N$4,'SPACELOG 7 BP'!$F44:$EE44)+SUMIF('SPACELOG 8 BP'!$F$2:$EE$2,N$4,'SPACELOG 8 BP'!$F44:$EE44)+SUMIF('SPACELOG 9 BP'!$F$2:$EE$2,N$4,'SPACELOG 9 BP'!$F44:$EE44)+SUMIF('SPACELOG 10 BP'!$F$2:$EE$2,N$4,'SPACELOG 10 BP'!$F44:$EE44)+SUMIF('SPACELOG 11 BP'!$F$2:$EE$2,N$4,'SPACELOG 11 BP'!$F44:$EE44)+SUMIF('SPACELOG 12 BP'!$F$2:$EE$2,N$4,'SPACELOG 12 BP'!$F44:$EE44)</f>
        <v>5607</v>
      </c>
      <c r="O44" s="13">
        <f>SUMIF('reporting montigny'!$F$2:$EE$2,O$4,'reporting montigny'!$F44:$EE44)+SUMIF('reporting boissy'!$F$2:$EE$2,O$4,'reporting boissy'!$F44:$EE44)+SUMIF('reporting moussy'!$F$2:$EE$2,O$4,'reporting moussy'!$F44:$EE44)+SUMIF('reporting trappes'!$F$2:$EE$2,O$4,'reporting trappes'!$F44:$EE44)+SUMIF('SPACELOG 5 BP'!$F$2:$EE$2,O$4,'SPACELOG 5 BP'!$F44:$EE44)+SUMIF('SPACELOG 6 BP'!$F$2:$EE$2,O$4,'SPACELOG 6 BP'!$F44:$EE44)+SUMIF('SPACELOG 7 BP'!$F$2:$EE$2,O$4,'SPACELOG 7 BP'!$F44:$EE44)+SUMIF('SPACELOG 8 BP'!$F$2:$EE$2,O$4,'SPACELOG 8 BP'!$F44:$EE44)+SUMIF('SPACELOG 9 BP'!$F$2:$EE$2,O$4,'SPACELOG 9 BP'!$F44:$EE44)+SUMIF('SPACELOG 10 BP'!$F$2:$EE$2,O$4,'SPACELOG 10 BP'!$F44:$EE44)+SUMIF('SPACELOG 11 BP'!$F$2:$EE$2,O$4,'SPACELOG 11 BP'!$F44:$EE44)+SUMIF('SPACELOG 12 BP'!$F$2:$EE$2,O$4,'SPACELOG 12 BP'!$F44:$EE44)</f>
        <v>5607</v>
      </c>
      <c r="P44" s="13">
        <f>SUMIF('reporting montigny'!$F$2:$EE$2,P$4,'reporting montigny'!$F44:$EE44)+SUMIF('reporting boissy'!$F$2:$EE$2,P$4,'reporting boissy'!$F44:$EE44)+SUMIF('reporting moussy'!$F$2:$EE$2,P$4,'reporting moussy'!$F44:$EE44)+SUMIF('reporting trappes'!$F$2:$EE$2,P$4,'reporting trappes'!$F44:$EE44)+SUMIF('SPACELOG 5 BP'!$F$2:$EE$2,P$4,'SPACELOG 5 BP'!$F44:$EE44)+SUMIF('SPACELOG 6 BP'!$F$2:$EE$2,P$4,'SPACELOG 6 BP'!$F44:$EE44)+SUMIF('SPACELOG 7 BP'!$F$2:$EE$2,P$4,'SPACELOG 7 BP'!$F44:$EE44)+SUMIF('SPACELOG 8 BP'!$F$2:$EE$2,P$4,'SPACELOG 8 BP'!$F44:$EE44)+SUMIF('SPACELOG 9 BP'!$F$2:$EE$2,P$4,'SPACELOG 9 BP'!$F44:$EE44)+SUMIF('SPACELOG 10 BP'!$F$2:$EE$2,P$4,'SPACELOG 10 BP'!$F44:$EE44)+SUMIF('SPACELOG 11 BP'!$F$2:$EE$2,P$4,'SPACELOG 11 BP'!$F44:$EE44)+SUMIF('SPACELOG 12 BP'!$F$2:$EE$2,P$4,'SPACELOG 12 BP'!$F44:$EE44)</f>
        <v>5607</v>
      </c>
      <c r="Q44" s="13">
        <f>SUMIF('reporting montigny'!$F$2:$EE$2,Q$4,'reporting montigny'!$F44:$EE44)+SUMIF('reporting boissy'!$F$2:$EE$2,Q$4,'reporting boissy'!$F44:$EE44)+SUMIF('reporting moussy'!$F$2:$EE$2,Q$4,'reporting moussy'!$F44:$EE44)+SUMIF('reporting trappes'!$F$2:$EE$2,Q$4,'reporting trappes'!$F44:$EE44)+SUMIF('SPACELOG 5 BP'!$F$2:$EE$2,Q$4,'SPACELOG 5 BP'!$F44:$EE44)+SUMIF('SPACELOG 6 BP'!$F$2:$EE$2,Q$4,'SPACELOG 6 BP'!$F44:$EE44)+SUMIF('SPACELOG 7 BP'!$F$2:$EE$2,Q$4,'SPACELOG 7 BP'!$F44:$EE44)+SUMIF('SPACELOG 8 BP'!$F$2:$EE$2,Q$4,'SPACELOG 8 BP'!$F44:$EE44)+SUMIF('SPACELOG 9 BP'!$F$2:$EE$2,Q$4,'SPACELOG 9 BP'!$F44:$EE44)+SUMIF('SPACELOG 10 BP'!$F$2:$EE$2,Q$4,'SPACELOG 10 BP'!$F44:$EE44)+SUMIF('SPACELOG 11 BP'!$F$2:$EE$2,Q$4,'SPACELOG 11 BP'!$F44:$EE44)+SUMIF('SPACELOG 12 BP'!$F$2:$EE$2,Q$4,'SPACELOG 12 BP'!$F44:$EE44)</f>
        <v>5607</v>
      </c>
      <c r="R44" s="14">
        <f>SUM(F44:Q44)</f>
        <v>60306</v>
      </c>
      <c r="S44" s="13">
        <f>SUMIF('reporting montigny'!$F$2:$EE$2,S$4,'reporting montigny'!$F44:$EE44)+SUMIF('reporting boissy'!$F$2:$EE$2,S$4,'reporting boissy'!$F44:$EE44)+SUMIF('reporting moussy'!$F$2:$EE$2,S$4,'reporting moussy'!$F44:$EE44)+SUMIF('reporting trappes'!$F$2:$EE$2,S$4,'reporting trappes'!$F44:$EE44)+SUMIF('SPACELOG 5 BP'!$F$2:$EE$2,S$4,'SPACELOG 5 BP'!$F44:$EE44)+SUMIF('SPACELOG 6 BP'!$F$2:$EE$2,S$4,'SPACELOG 6 BP'!$F44:$EE44)+SUMIF('SPACELOG 7 BP'!$F$2:$EE$2,S$4,'SPACELOG 7 BP'!$F44:$EE44)+SUMIF('SPACELOG 8 BP'!$F$2:$EE$2,S$4,'SPACELOG 8 BP'!$F44:$EE44)+SUMIF('SPACELOG 9 BP'!$F$2:$EE$2,S$4,'SPACELOG 9 BP'!$F44:$EE44)+SUMIF('SPACELOG 10 BP'!$F$2:$EE$2,S$4,'SPACELOG 10 BP'!$F44:$EE44)+SUMIF('SPACELOG 11 BP'!$F$2:$EE$2,S$4,'SPACELOG 11 BP'!$F44:$EE44)+SUMIF('SPACELOG 12 BP'!$F$2:$EE$2,S$4,'SPACELOG 12 BP'!$F44:$EE44)</f>
        <v>5607</v>
      </c>
      <c r="T44" s="13">
        <f>SUMIF('reporting montigny'!$F$2:$EE$2,T$4,'reporting montigny'!$F44:$EE44)+SUMIF('reporting boissy'!$F$2:$EE$2,T$4,'reporting boissy'!$F44:$EE44)+SUMIF('reporting moussy'!$F$2:$EE$2,T$4,'reporting moussy'!$F44:$EE44)+SUMIF('reporting trappes'!$F$2:$EE$2,T$4,'reporting trappes'!$F44:$EE44)+SUMIF('SPACELOG 5 BP'!$F$2:$EE$2,T$4,'SPACELOG 5 BP'!$F44:$EE44)+SUMIF('SPACELOG 6 BP'!$F$2:$EE$2,T$4,'SPACELOG 6 BP'!$F44:$EE44)+SUMIF('SPACELOG 7 BP'!$F$2:$EE$2,T$4,'SPACELOG 7 BP'!$F44:$EE44)+SUMIF('SPACELOG 8 BP'!$F$2:$EE$2,T$4,'SPACELOG 8 BP'!$F44:$EE44)+SUMIF('SPACELOG 9 BP'!$F$2:$EE$2,T$4,'SPACELOG 9 BP'!$F44:$EE44)+SUMIF('SPACELOG 10 BP'!$F$2:$EE$2,T$4,'SPACELOG 10 BP'!$F44:$EE44)+SUMIF('SPACELOG 11 BP'!$F$2:$EE$2,T$4,'SPACELOG 11 BP'!$F44:$EE44)+SUMIF('SPACELOG 12 BP'!$F$2:$EE$2,T$4,'SPACELOG 12 BP'!$F44:$EE44)</f>
        <v>5607</v>
      </c>
      <c r="U44" s="13">
        <f>SUMIF('reporting montigny'!$F$2:$EE$2,U$4,'reporting montigny'!$F44:$EE44)+SUMIF('reporting boissy'!$F$2:$EE$2,U$4,'reporting boissy'!$F44:$EE44)+SUMIF('reporting moussy'!$F$2:$EE$2,U$4,'reporting moussy'!$F44:$EE44)+SUMIF('reporting trappes'!$F$2:$EE$2,U$4,'reporting trappes'!$F44:$EE44)+SUMIF('SPACELOG 5 BP'!$F$2:$EE$2,U$4,'SPACELOG 5 BP'!$F44:$EE44)+SUMIF('SPACELOG 6 BP'!$F$2:$EE$2,U$4,'SPACELOG 6 BP'!$F44:$EE44)+SUMIF('SPACELOG 7 BP'!$F$2:$EE$2,U$4,'SPACELOG 7 BP'!$F44:$EE44)+SUMIF('SPACELOG 8 BP'!$F$2:$EE$2,U$4,'SPACELOG 8 BP'!$F44:$EE44)+SUMIF('SPACELOG 9 BP'!$F$2:$EE$2,U$4,'SPACELOG 9 BP'!$F44:$EE44)+SUMIF('SPACELOG 10 BP'!$F$2:$EE$2,U$4,'SPACELOG 10 BP'!$F44:$EE44)+SUMIF('SPACELOG 11 BP'!$F$2:$EE$2,U$4,'SPACELOG 11 BP'!$F44:$EE44)+SUMIF('SPACELOG 12 BP'!$F$2:$EE$2,U$4,'SPACELOG 12 BP'!$F44:$EE44)</f>
        <v>5607</v>
      </c>
      <c r="V44" s="13">
        <f>SUMIF('reporting montigny'!$F$2:$EE$2,V$4,'reporting montigny'!$F44:$EE44)+SUMIF('reporting boissy'!$F$2:$EE$2,V$4,'reporting boissy'!$F44:$EE44)+SUMIF('reporting moussy'!$F$2:$EE$2,V$4,'reporting moussy'!$F44:$EE44)+SUMIF('reporting trappes'!$F$2:$EE$2,V$4,'reporting trappes'!$F44:$EE44)+SUMIF('SPACELOG 5 BP'!$F$2:$EE$2,V$4,'SPACELOG 5 BP'!$F44:$EE44)+SUMIF('SPACELOG 6 BP'!$F$2:$EE$2,V$4,'SPACELOG 6 BP'!$F44:$EE44)+SUMIF('SPACELOG 7 BP'!$F$2:$EE$2,V$4,'SPACELOG 7 BP'!$F44:$EE44)+SUMIF('SPACELOG 8 BP'!$F$2:$EE$2,V$4,'SPACELOG 8 BP'!$F44:$EE44)+SUMIF('SPACELOG 9 BP'!$F$2:$EE$2,V$4,'SPACELOG 9 BP'!$F44:$EE44)+SUMIF('SPACELOG 10 BP'!$F$2:$EE$2,V$4,'SPACELOG 10 BP'!$F44:$EE44)+SUMIF('SPACELOG 11 BP'!$F$2:$EE$2,V$4,'SPACELOG 11 BP'!$F44:$EE44)+SUMIF('SPACELOG 12 BP'!$F$2:$EE$2,V$4,'SPACELOG 12 BP'!$F44:$EE44)</f>
        <v>5607</v>
      </c>
      <c r="W44" s="13">
        <f>SUMIF('reporting montigny'!$F$2:$EE$2,W$4,'reporting montigny'!$F44:$EE44)+SUMIF('reporting boissy'!$F$2:$EE$2,W$4,'reporting boissy'!$F44:$EE44)+SUMIF('reporting moussy'!$F$2:$EE$2,W$4,'reporting moussy'!$F44:$EE44)+SUMIF('reporting trappes'!$F$2:$EE$2,W$4,'reporting trappes'!$F44:$EE44)+SUMIF('SPACELOG 5 BP'!$F$2:$EE$2,W$4,'SPACELOG 5 BP'!$F44:$EE44)+SUMIF('SPACELOG 6 BP'!$F$2:$EE$2,W$4,'SPACELOG 6 BP'!$F44:$EE44)+SUMIF('SPACELOG 7 BP'!$F$2:$EE$2,W$4,'SPACELOG 7 BP'!$F44:$EE44)+SUMIF('SPACELOG 8 BP'!$F$2:$EE$2,W$4,'SPACELOG 8 BP'!$F44:$EE44)+SUMIF('SPACELOG 9 BP'!$F$2:$EE$2,W$4,'SPACELOG 9 BP'!$F44:$EE44)+SUMIF('SPACELOG 10 BP'!$F$2:$EE$2,W$4,'SPACELOG 10 BP'!$F44:$EE44)+SUMIF('SPACELOG 11 BP'!$F$2:$EE$2,W$4,'SPACELOG 11 BP'!$F44:$EE44)+SUMIF('SPACELOG 12 BP'!$F$2:$EE$2,W$4,'SPACELOG 12 BP'!$F44:$EE44)</f>
        <v>5607</v>
      </c>
      <c r="X44" s="13">
        <f>SUMIF('reporting montigny'!$F$2:$EE$2,X$4,'reporting montigny'!$F44:$EE44)+SUMIF('reporting boissy'!$F$2:$EE$2,X$4,'reporting boissy'!$F44:$EE44)+SUMIF('reporting moussy'!$F$2:$EE$2,X$4,'reporting moussy'!$F44:$EE44)+SUMIF('reporting trappes'!$F$2:$EE$2,X$4,'reporting trappes'!$F44:$EE44)+SUMIF('SPACELOG 5 BP'!$F$2:$EE$2,X$4,'SPACELOG 5 BP'!$F44:$EE44)+SUMIF('SPACELOG 6 BP'!$F$2:$EE$2,X$4,'SPACELOG 6 BP'!$F44:$EE44)+SUMIF('SPACELOG 7 BP'!$F$2:$EE$2,X$4,'SPACELOG 7 BP'!$F44:$EE44)+SUMIF('SPACELOG 8 BP'!$F$2:$EE$2,X$4,'SPACELOG 8 BP'!$F44:$EE44)+SUMIF('SPACELOG 9 BP'!$F$2:$EE$2,X$4,'SPACELOG 9 BP'!$F44:$EE44)+SUMIF('SPACELOG 10 BP'!$F$2:$EE$2,X$4,'SPACELOG 10 BP'!$F44:$EE44)+SUMIF('SPACELOG 11 BP'!$F$2:$EE$2,X$4,'SPACELOG 11 BP'!$F44:$EE44)+SUMIF('SPACELOG 12 BP'!$F$2:$EE$2,X$4,'SPACELOG 12 BP'!$F44:$EE44)</f>
        <v>5607</v>
      </c>
      <c r="Y44" s="13">
        <f>SUMIF('reporting montigny'!$F$2:$EE$2,Y$4,'reporting montigny'!$F44:$EE44)+SUMIF('reporting boissy'!$F$2:$EE$2,Y$4,'reporting boissy'!$F44:$EE44)+SUMIF('reporting moussy'!$F$2:$EE$2,Y$4,'reporting moussy'!$F44:$EE44)+SUMIF('reporting trappes'!$F$2:$EE$2,Y$4,'reporting trappes'!$F44:$EE44)+SUMIF('SPACELOG 5 BP'!$F$2:$EE$2,Y$4,'SPACELOG 5 BP'!$F44:$EE44)+SUMIF('SPACELOG 6 BP'!$F$2:$EE$2,Y$4,'SPACELOG 6 BP'!$F44:$EE44)+SUMIF('SPACELOG 7 BP'!$F$2:$EE$2,Y$4,'SPACELOG 7 BP'!$F44:$EE44)+SUMIF('SPACELOG 8 BP'!$F$2:$EE$2,Y$4,'SPACELOG 8 BP'!$F44:$EE44)+SUMIF('SPACELOG 9 BP'!$F$2:$EE$2,Y$4,'SPACELOG 9 BP'!$F44:$EE44)+SUMIF('SPACELOG 10 BP'!$F$2:$EE$2,Y$4,'SPACELOG 10 BP'!$F44:$EE44)+SUMIF('SPACELOG 11 BP'!$F$2:$EE$2,Y$4,'SPACELOG 11 BP'!$F44:$EE44)+SUMIF('SPACELOG 12 BP'!$F$2:$EE$2,Y$4,'SPACELOG 12 BP'!$F44:$EE44)</f>
        <v>5607</v>
      </c>
      <c r="Z44" s="13">
        <f>SUMIF('reporting montigny'!$F$2:$EE$2,Z$4,'reporting montigny'!$F44:$EE44)+SUMIF('reporting boissy'!$F$2:$EE$2,Z$4,'reporting boissy'!$F44:$EE44)+SUMIF('reporting moussy'!$F$2:$EE$2,Z$4,'reporting moussy'!$F44:$EE44)+SUMIF('reporting trappes'!$F$2:$EE$2,Z$4,'reporting trappes'!$F44:$EE44)+SUMIF('SPACELOG 5 BP'!$F$2:$EE$2,Z$4,'SPACELOG 5 BP'!$F44:$EE44)+SUMIF('SPACELOG 6 BP'!$F$2:$EE$2,Z$4,'SPACELOG 6 BP'!$F44:$EE44)+SUMIF('SPACELOG 7 BP'!$F$2:$EE$2,Z$4,'SPACELOG 7 BP'!$F44:$EE44)+SUMIF('SPACELOG 8 BP'!$F$2:$EE$2,Z$4,'SPACELOG 8 BP'!$F44:$EE44)+SUMIF('SPACELOG 9 BP'!$F$2:$EE$2,Z$4,'SPACELOG 9 BP'!$F44:$EE44)+SUMIF('SPACELOG 10 BP'!$F$2:$EE$2,Z$4,'SPACELOG 10 BP'!$F44:$EE44)+SUMIF('SPACELOG 11 BP'!$F$2:$EE$2,Z$4,'SPACELOG 11 BP'!$F44:$EE44)+SUMIF('SPACELOG 12 BP'!$F$2:$EE$2,Z$4,'SPACELOG 12 BP'!$F44:$EE44)</f>
        <v>5607</v>
      </c>
      <c r="AA44" s="13">
        <f>SUMIF('reporting montigny'!$F$2:$EE$2,AA$4,'reporting montigny'!$F44:$EE44)+SUMIF('reporting boissy'!$F$2:$EE$2,AA$4,'reporting boissy'!$F44:$EE44)+SUMIF('reporting moussy'!$F$2:$EE$2,AA$4,'reporting moussy'!$F44:$EE44)+SUMIF('reporting trappes'!$F$2:$EE$2,AA$4,'reporting trappes'!$F44:$EE44)+SUMIF('SPACELOG 5 BP'!$F$2:$EE$2,AA$4,'SPACELOG 5 BP'!$F44:$EE44)+SUMIF('SPACELOG 6 BP'!$F$2:$EE$2,AA$4,'SPACELOG 6 BP'!$F44:$EE44)+SUMIF('SPACELOG 7 BP'!$F$2:$EE$2,AA$4,'SPACELOG 7 BP'!$F44:$EE44)+SUMIF('SPACELOG 8 BP'!$F$2:$EE$2,AA$4,'SPACELOG 8 BP'!$F44:$EE44)+SUMIF('SPACELOG 9 BP'!$F$2:$EE$2,AA$4,'SPACELOG 9 BP'!$F44:$EE44)+SUMIF('SPACELOG 10 BP'!$F$2:$EE$2,AA$4,'SPACELOG 10 BP'!$F44:$EE44)+SUMIF('SPACELOG 11 BP'!$F$2:$EE$2,AA$4,'SPACELOG 11 BP'!$F44:$EE44)+SUMIF('SPACELOG 12 BP'!$F$2:$EE$2,AA$4,'SPACELOG 12 BP'!$F44:$EE44)</f>
        <v>5607</v>
      </c>
      <c r="AB44" s="13">
        <f>SUMIF('reporting montigny'!$F$2:$EE$2,AB$4,'reporting montigny'!$F44:$EE44)+SUMIF('reporting boissy'!$F$2:$EE$2,AB$4,'reporting boissy'!$F44:$EE44)+SUMIF('reporting moussy'!$F$2:$EE$2,AB$4,'reporting moussy'!$F44:$EE44)+SUMIF('reporting trappes'!$F$2:$EE$2,AB$4,'reporting trappes'!$F44:$EE44)+SUMIF('SPACELOG 5 BP'!$F$2:$EE$2,AB$4,'SPACELOG 5 BP'!$F44:$EE44)+SUMIF('SPACELOG 6 BP'!$F$2:$EE$2,AB$4,'SPACELOG 6 BP'!$F44:$EE44)+SUMIF('SPACELOG 7 BP'!$F$2:$EE$2,AB$4,'SPACELOG 7 BP'!$F44:$EE44)+SUMIF('SPACELOG 8 BP'!$F$2:$EE$2,AB$4,'SPACELOG 8 BP'!$F44:$EE44)+SUMIF('SPACELOG 9 BP'!$F$2:$EE$2,AB$4,'SPACELOG 9 BP'!$F44:$EE44)+SUMIF('SPACELOG 10 BP'!$F$2:$EE$2,AB$4,'SPACELOG 10 BP'!$F44:$EE44)+SUMIF('SPACELOG 11 BP'!$F$2:$EE$2,AB$4,'SPACELOG 11 BP'!$F44:$EE44)+SUMIF('SPACELOG 12 BP'!$F$2:$EE$2,AB$4,'SPACELOG 12 BP'!$F44:$EE44)</f>
        <v>5607</v>
      </c>
      <c r="AC44" s="13">
        <f>SUMIF('reporting montigny'!$F$2:$EE$2,AC$4,'reporting montigny'!$F44:$EE44)+SUMIF('reporting boissy'!$F$2:$EE$2,AC$4,'reporting boissy'!$F44:$EE44)+SUMIF('reporting moussy'!$F$2:$EE$2,AC$4,'reporting moussy'!$F44:$EE44)+SUMIF('reporting trappes'!$F$2:$EE$2,AC$4,'reporting trappes'!$F44:$EE44)+SUMIF('SPACELOG 5 BP'!$F$2:$EE$2,AC$4,'SPACELOG 5 BP'!$F44:$EE44)+SUMIF('SPACELOG 6 BP'!$F$2:$EE$2,AC$4,'SPACELOG 6 BP'!$F44:$EE44)+SUMIF('SPACELOG 7 BP'!$F$2:$EE$2,AC$4,'SPACELOG 7 BP'!$F44:$EE44)+SUMIF('SPACELOG 8 BP'!$F$2:$EE$2,AC$4,'SPACELOG 8 BP'!$F44:$EE44)+SUMIF('SPACELOG 9 BP'!$F$2:$EE$2,AC$4,'SPACELOG 9 BP'!$F44:$EE44)+SUMIF('SPACELOG 10 BP'!$F$2:$EE$2,AC$4,'SPACELOG 10 BP'!$F44:$EE44)+SUMIF('SPACELOG 11 BP'!$F$2:$EE$2,AC$4,'SPACELOG 11 BP'!$F44:$EE44)+SUMIF('SPACELOG 12 BP'!$F$2:$EE$2,AC$4,'SPACELOG 12 BP'!$F44:$EE44)</f>
        <v>5607</v>
      </c>
      <c r="AD44" s="13">
        <f>SUMIF('reporting montigny'!$F$2:$EE$2,AD$4,'reporting montigny'!$F44:$EE44)+SUMIF('reporting boissy'!$F$2:$EE$2,AD$4,'reporting boissy'!$F44:$EE44)+SUMIF('reporting moussy'!$F$2:$EE$2,AD$4,'reporting moussy'!$F44:$EE44)+SUMIF('reporting trappes'!$F$2:$EE$2,AD$4,'reporting trappes'!$F44:$EE44)+SUMIF('SPACELOG 5 BP'!$F$2:$EE$2,AD$4,'SPACELOG 5 BP'!$F44:$EE44)+SUMIF('SPACELOG 6 BP'!$F$2:$EE$2,AD$4,'SPACELOG 6 BP'!$F44:$EE44)+SUMIF('SPACELOG 7 BP'!$F$2:$EE$2,AD$4,'SPACELOG 7 BP'!$F44:$EE44)+SUMIF('SPACELOG 8 BP'!$F$2:$EE$2,AD$4,'SPACELOG 8 BP'!$F44:$EE44)+SUMIF('SPACELOG 9 BP'!$F$2:$EE$2,AD$4,'SPACELOG 9 BP'!$F44:$EE44)+SUMIF('SPACELOG 10 BP'!$F$2:$EE$2,AD$4,'SPACELOG 10 BP'!$F44:$EE44)+SUMIF('SPACELOG 11 BP'!$F$2:$EE$2,AD$4,'SPACELOG 11 BP'!$F44:$EE44)+SUMIF('SPACELOG 12 BP'!$F$2:$EE$2,AD$4,'SPACELOG 12 BP'!$F44:$EE44)</f>
        <v>5607</v>
      </c>
      <c r="AE44" s="14">
        <f>SUM(S44:AD44)</f>
        <v>67284</v>
      </c>
      <c r="AF44" s="13">
        <f>SUMIF('reporting montigny'!$F$2:$EE$2,AF$4,'reporting montigny'!$F44:$EE44)+SUMIF('reporting boissy'!$F$2:$EE$2,AF$4,'reporting boissy'!$F44:$EE44)+SUMIF('reporting moussy'!$F$2:$EE$2,AF$4,'reporting moussy'!$F44:$EE44)+SUMIF('reporting trappes'!$F$2:$EE$2,AF$4,'reporting trappes'!$F44:$EE44)+SUMIF('SPACELOG 5 BP'!$F$2:$EE$2,AF$4,'SPACELOG 5 BP'!$F44:$EE44)+SUMIF('SPACELOG 6 BP'!$F$2:$EE$2,AF$4,'SPACELOG 6 BP'!$F44:$EE44)+SUMIF('SPACELOG 7 BP'!$F$2:$EE$2,AF$4,'SPACELOG 7 BP'!$F44:$EE44)+SUMIF('SPACELOG 8 BP'!$F$2:$EE$2,AF$4,'SPACELOG 8 BP'!$F44:$EE44)+SUMIF('SPACELOG 9 BP'!$F$2:$EE$2,AF$4,'SPACELOG 9 BP'!$F44:$EE44)+SUMIF('SPACELOG 10 BP'!$F$2:$EE$2,AF$4,'SPACELOG 10 BP'!$F44:$EE44)+SUMIF('SPACELOG 11 BP'!$F$2:$EE$2,AF$4,'SPACELOG 11 BP'!$F44:$EE44)+SUMIF('SPACELOG 12 BP'!$F$2:$EE$2,AF$4,'SPACELOG 12 BP'!$F44:$EE44)</f>
        <v>5607</v>
      </c>
      <c r="AG44" s="13">
        <f>SUMIF('reporting montigny'!$F$2:$EE$2,AG$4,'reporting montigny'!$F44:$EE44)+SUMIF('reporting boissy'!$F$2:$EE$2,AG$4,'reporting boissy'!$F44:$EE44)+SUMIF('reporting moussy'!$F$2:$EE$2,AG$4,'reporting moussy'!$F44:$EE44)+SUMIF('reporting trappes'!$F$2:$EE$2,AG$4,'reporting trappes'!$F44:$EE44)+SUMIF('SPACELOG 5 BP'!$F$2:$EE$2,AG$4,'SPACELOG 5 BP'!$F44:$EE44)+SUMIF('SPACELOG 6 BP'!$F$2:$EE$2,AG$4,'SPACELOG 6 BP'!$F44:$EE44)+SUMIF('SPACELOG 7 BP'!$F$2:$EE$2,AG$4,'SPACELOG 7 BP'!$F44:$EE44)+SUMIF('SPACELOG 8 BP'!$F$2:$EE$2,AG$4,'SPACELOG 8 BP'!$F44:$EE44)+SUMIF('SPACELOG 9 BP'!$F$2:$EE$2,AG$4,'SPACELOG 9 BP'!$F44:$EE44)+SUMIF('SPACELOG 10 BP'!$F$2:$EE$2,AG$4,'SPACELOG 10 BP'!$F44:$EE44)+SUMIF('SPACELOG 11 BP'!$F$2:$EE$2,AG$4,'SPACELOG 11 BP'!$F44:$EE44)+SUMIF('SPACELOG 12 BP'!$F$2:$EE$2,AG$4,'SPACELOG 12 BP'!$F44:$EE44)</f>
        <v>5607</v>
      </c>
      <c r="AH44" s="13">
        <f>SUMIF('reporting montigny'!$F$2:$EE$2,AH$4,'reporting montigny'!$F44:$EE44)+SUMIF('reporting boissy'!$F$2:$EE$2,AH$4,'reporting boissy'!$F44:$EE44)+SUMIF('reporting moussy'!$F$2:$EE$2,AH$4,'reporting moussy'!$F44:$EE44)+SUMIF('reporting trappes'!$F$2:$EE$2,AH$4,'reporting trappes'!$F44:$EE44)+SUMIF('SPACELOG 5 BP'!$F$2:$EE$2,AH$4,'SPACELOG 5 BP'!$F44:$EE44)+SUMIF('SPACELOG 6 BP'!$F$2:$EE$2,AH$4,'SPACELOG 6 BP'!$F44:$EE44)+SUMIF('SPACELOG 7 BP'!$F$2:$EE$2,AH$4,'SPACELOG 7 BP'!$F44:$EE44)+SUMIF('SPACELOG 8 BP'!$F$2:$EE$2,AH$4,'SPACELOG 8 BP'!$F44:$EE44)+SUMIF('SPACELOG 9 BP'!$F$2:$EE$2,AH$4,'SPACELOG 9 BP'!$F44:$EE44)+SUMIF('SPACELOG 10 BP'!$F$2:$EE$2,AH$4,'SPACELOG 10 BP'!$F44:$EE44)+SUMIF('SPACELOG 11 BP'!$F$2:$EE$2,AH$4,'SPACELOG 11 BP'!$F44:$EE44)+SUMIF('SPACELOG 12 BP'!$F$2:$EE$2,AH$4,'SPACELOG 12 BP'!$F44:$EE44)</f>
        <v>5607</v>
      </c>
      <c r="AI44" s="13">
        <f>SUMIF('reporting montigny'!$F$2:$EE$2,AI$4,'reporting montigny'!$F44:$EE44)+SUMIF('reporting boissy'!$F$2:$EE$2,AI$4,'reporting boissy'!$F44:$EE44)+SUMIF('reporting moussy'!$F$2:$EE$2,AI$4,'reporting moussy'!$F44:$EE44)+SUMIF('reporting trappes'!$F$2:$EE$2,AI$4,'reporting trappes'!$F44:$EE44)+SUMIF('SPACELOG 5 BP'!$F$2:$EE$2,AI$4,'SPACELOG 5 BP'!$F44:$EE44)+SUMIF('SPACELOG 6 BP'!$F$2:$EE$2,AI$4,'SPACELOG 6 BP'!$F44:$EE44)+SUMIF('SPACELOG 7 BP'!$F$2:$EE$2,AI$4,'SPACELOG 7 BP'!$F44:$EE44)+SUMIF('SPACELOG 8 BP'!$F$2:$EE$2,AI$4,'SPACELOG 8 BP'!$F44:$EE44)+SUMIF('SPACELOG 9 BP'!$F$2:$EE$2,AI$4,'SPACELOG 9 BP'!$F44:$EE44)+SUMIF('SPACELOG 10 BP'!$F$2:$EE$2,AI$4,'SPACELOG 10 BP'!$F44:$EE44)+SUMIF('SPACELOG 11 BP'!$F$2:$EE$2,AI$4,'SPACELOG 11 BP'!$F44:$EE44)+SUMIF('SPACELOG 12 BP'!$F$2:$EE$2,AI$4,'SPACELOG 12 BP'!$F44:$EE44)</f>
        <v>5607</v>
      </c>
      <c r="AJ44" s="13">
        <f>SUMIF('reporting montigny'!$F$2:$EE$2,AJ$4,'reporting montigny'!$F44:$EE44)+SUMIF('reporting boissy'!$F$2:$EE$2,AJ$4,'reporting boissy'!$F44:$EE44)+SUMIF('reporting moussy'!$F$2:$EE$2,AJ$4,'reporting moussy'!$F44:$EE44)+SUMIF('reporting trappes'!$F$2:$EE$2,AJ$4,'reporting trappes'!$F44:$EE44)+SUMIF('SPACELOG 5 BP'!$F$2:$EE$2,AJ$4,'SPACELOG 5 BP'!$F44:$EE44)+SUMIF('SPACELOG 6 BP'!$F$2:$EE$2,AJ$4,'SPACELOG 6 BP'!$F44:$EE44)+SUMIF('SPACELOG 7 BP'!$F$2:$EE$2,AJ$4,'SPACELOG 7 BP'!$F44:$EE44)+SUMIF('SPACELOG 8 BP'!$F$2:$EE$2,AJ$4,'SPACELOG 8 BP'!$F44:$EE44)+SUMIF('SPACELOG 9 BP'!$F$2:$EE$2,AJ$4,'SPACELOG 9 BP'!$F44:$EE44)+SUMIF('SPACELOG 10 BP'!$F$2:$EE$2,AJ$4,'SPACELOG 10 BP'!$F44:$EE44)+SUMIF('SPACELOG 11 BP'!$F$2:$EE$2,AJ$4,'SPACELOG 11 BP'!$F44:$EE44)+SUMIF('SPACELOG 12 BP'!$F$2:$EE$2,AJ$4,'SPACELOG 12 BP'!$F44:$EE44)</f>
        <v>5607</v>
      </c>
      <c r="AK44" s="13">
        <f>SUMIF('reporting montigny'!$F$2:$EE$2,AK$4,'reporting montigny'!$F44:$EE44)+SUMIF('reporting boissy'!$F$2:$EE$2,AK$4,'reporting boissy'!$F44:$EE44)+SUMIF('reporting moussy'!$F$2:$EE$2,AK$4,'reporting moussy'!$F44:$EE44)+SUMIF('reporting trappes'!$F$2:$EE$2,AK$4,'reporting trappes'!$F44:$EE44)+SUMIF('SPACELOG 5 BP'!$F$2:$EE$2,AK$4,'SPACELOG 5 BP'!$F44:$EE44)+SUMIF('SPACELOG 6 BP'!$F$2:$EE$2,AK$4,'SPACELOG 6 BP'!$F44:$EE44)+SUMIF('SPACELOG 7 BP'!$F$2:$EE$2,AK$4,'SPACELOG 7 BP'!$F44:$EE44)+SUMIF('SPACELOG 8 BP'!$F$2:$EE$2,AK$4,'SPACELOG 8 BP'!$F44:$EE44)+SUMIF('SPACELOG 9 BP'!$F$2:$EE$2,AK$4,'SPACELOG 9 BP'!$F44:$EE44)+SUMIF('SPACELOG 10 BP'!$F$2:$EE$2,AK$4,'SPACELOG 10 BP'!$F44:$EE44)+SUMIF('SPACELOG 11 BP'!$F$2:$EE$2,AK$4,'SPACELOG 11 BP'!$F44:$EE44)+SUMIF('SPACELOG 12 BP'!$F$2:$EE$2,AK$4,'SPACELOG 12 BP'!$F44:$EE44)</f>
        <v>5607</v>
      </c>
      <c r="AL44" s="13">
        <f>SUMIF('reporting montigny'!$F$2:$EE$2,AL$4,'reporting montigny'!$F44:$EE44)+SUMIF('reporting boissy'!$F$2:$EE$2,AL$4,'reporting boissy'!$F44:$EE44)+SUMIF('reporting moussy'!$F$2:$EE$2,AL$4,'reporting moussy'!$F44:$EE44)+SUMIF('reporting trappes'!$F$2:$EE$2,AL$4,'reporting trappes'!$F44:$EE44)+SUMIF('SPACELOG 5 BP'!$F$2:$EE$2,AL$4,'SPACELOG 5 BP'!$F44:$EE44)+SUMIF('SPACELOG 6 BP'!$F$2:$EE$2,AL$4,'SPACELOG 6 BP'!$F44:$EE44)+SUMIF('SPACELOG 7 BP'!$F$2:$EE$2,AL$4,'SPACELOG 7 BP'!$F44:$EE44)+SUMIF('SPACELOG 8 BP'!$F$2:$EE$2,AL$4,'SPACELOG 8 BP'!$F44:$EE44)+SUMIF('SPACELOG 9 BP'!$F$2:$EE$2,AL$4,'SPACELOG 9 BP'!$F44:$EE44)+SUMIF('SPACELOG 10 BP'!$F$2:$EE$2,AL$4,'SPACELOG 10 BP'!$F44:$EE44)+SUMIF('SPACELOG 11 BP'!$F$2:$EE$2,AL$4,'SPACELOG 11 BP'!$F44:$EE44)+SUMIF('SPACELOG 12 BP'!$F$2:$EE$2,AL$4,'SPACELOG 12 BP'!$F44:$EE44)</f>
        <v>5607</v>
      </c>
      <c r="AM44" s="13">
        <f>SUMIF('reporting montigny'!$F$2:$EE$2,AM$4,'reporting montigny'!$F44:$EE44)+SUMIF('reporting boissy'!$F$2:$EE$2,AM$4,'reporting boissy'!$F44:$EE44)+SUMIF('reporting moussy'!$F$2:$EE$2,AM$4,'reporting moussy'!$F44:$EE44)+SUMIF('reporting trappes'!$F$2:$EE$2,AM$4,'reporting trappes'!$F44:$EE44)+SUMIF('SPACELOG 5 BP'!$F$2:$EE$2,AM$4,'SPACELOG 5 BP'!$F44:$EE44)+SUMIF('SPACELOG 6 BP'!$F$2:$EE$2,AM$4,'SPACELOG 6 BP'!$F44:$EE44)+SUMIF('SPACELOG 7 BP'!$F$2:$EE$2,AM$4,'SPACELOG 7 BP'!$F44:$EE44)+SUMIF('SPACELOG 8 BP'!$F$2:$EE$2,AM$4,'SPACELOG 8 BP'!$F44:$EE44)+SUMIF('SPACELOG 9 BP'!$F$2:$EE$2,AM$4,'SPACELOG 9 BP'!$F44:$EE44)+SUMIF('SPACELOG 10 BP'!$F$2:$EE$2,AM$4,'SPACELOG 10 BP'!$F44:$EE44)+SUMIF('SPACELOG 11 BP'!$F$2:$EE$2,AM$4,'SPACELOG 11 BP'!$F44:$EE44)+SUMIF('SPACELOG 12 BP'!$F$2:$EE$2,AM$4,'SPACELOG 12 BP'!$F44:$EE44)</f>
        <v>5607</v>
      </c>
      <c r="AN44" s="13">
        <f>SUMIF('reporting montigny'!$F$2:$EE$2,AN$4,'reporting montigny'!$F44:$EE44)+SUMIF('reporting boissy'!$F$2:$EE$2,AN$4,'reporting boissy'!$F44:$EE44)+SUMIF('reporting moussy'!$F$2:$EE$2,AN$4,'reporting moussy'!$F44:$EE44)+SUMIF('reporting trappes'!$F$2:$EE$2,AN$4,'reporting trappes'!$F44:$EE44)+SUMIF('SPACELOG 5 BP'!$F$2:$EE$2,AN$4,'SPACELOG 5 BP'!$F44:$EE44)+SUMIF('SPACELOG 6 BP'!$F$2:$EE$2,AN$4,'SPACELOG 6 BP'!$F44:$EE44)+SUMIF('SPACELOG 7 BP'!$F$2:$EE$2,AN$4,'SPACELOG 7 BP'!$F44:$EE44)+SUMIF('SPACELOG 8 BP'!$F$2:$EE$2,AN$4,'SPACELOG 8 BP'!$F44:$EE44)+SUMIF('SPACELOG 9 BP'!$F$2:$EE$2,AN$4,'SPACELOG 9 BP'!$F44:$EE44)+SUMIF('SPACELOG 10 BP'!$F$2:$EE$2,AN$4,'SPACELOG 10 BP'!$F44:$EE44)+SUMIF('SPACELOG 11 BP'!$F$2:$EE$2,AN$4,'SPACELOG 11 BP'!$F44:$EE44)+SUMIF('SPACELOG 12 BP'!$F$2:$EE$2,AN$4,'SPACELOG 12 BP'!$F44:$EE44)</f>
        <v>5607</v>
      </c>
      <c r="AO44" s="13">
        <f>SUMIF('reporting montigny'!$F$2:$EE$2,AO$4,'reporting montigny'!$F44:$EE44)+SUMIF('reporting boissy'!$F$2:$EE$2,AO$4,'reporting boissy'!$F44:$EE44)+SUMIF('reporting moussy'!$F$2:$EE$2,AO$4,'reporting moussy'!$F44:$EE44)+SUMIF('reporting trappes'!$F$2:$EE$2,AO$4,'reporting trappes'!$F44:$EE44)+SUMIF('SPACELOG 5 BP'!$F$2:$EE$2,AO$4,'SPACELOG 5 BP'!$F44:$EE44)+SUMIF('SPACELOG 6 BP'!$F$2:$EE$2,AO$4,'SPACELOG 6 BP'!$F44:$EE44)+SUMIF('SPACELOG 7 BP'!$F$2:$EE$2,AO$4,'SPACELOG 7 BP'!$F44:$EE44)+SUMIF('SPACELOG 8 BP'!$F$2:$EE$2,AO$4,'SPACELOG 8 BP'!$F44:$EE44)+SUMIF('SPACELOG 9 BP'!$F$2:$EE$2,AO$4,'SPACELOG 9 BP'!$F44:$EE44)+SUMIF('SPACELOG 10 BP'!$F$2:$EE$2,AO$4,'SPACELOG 10 BP'!$F44:$EE44)+SUMIF('SPACELOG 11 BP'!$F$2:$EE$2,AO$4,'SPACELOG 11 BP'!$F44:$EE44)+SUMIF('SPACELOG 12 BP'!$F$2:$EE$2,AO$4,'SPACELOG 12 BP'!$F44:$EE44)</f>
        <v>5607</v>
      </c>
      <c r="AP44" s="13">
        <f>SUMIF('reporting montigny'!$F$2:$EE$2,AP$4,'reporting montigny'!$F44:$EE44)+SUMIF('reporting boissy'!$F$2:$EE$2,AP$4,'reporting boissy'!$F44:$EE44)+SUMIF('reporting moussy'!$F$2:$EE$2,AP$4,'reporting moussy'!$F44:$EE44)+SUMIF('reporting trappes'!$F$2:$EE$2,AP$4,'reporting trappes'!$F44:$EE44)+SUMIF('SPACELOG 5 BP'!$F$2:$EE$2,AP$4,'SPACELOG 5 BP'!$F44:$EE44)+SUMIF('SPACELOG 6 BP'!$F$2:$EE$2,AP$4,'SPACELOG 6 BP'!$F44:$EE44)+SUMIF('SPACELOG 7 BP'!$F$2:$EE$2,AP$4,'SPACELOG 7 BP'!$F44:$EE44)+SUMIF('SPACELOG 8 BP'!$F$2:$EE$2,AP$4,'SPACELOG 8 BP'!$F44:$EE44)+SUMIF('SPACELOG 9 BP'!$F$2:$EE$2,AP$4,'SPACELOG 9 BP'!$F44:$EE44)+SUMIF('SPACELOG 10 BP'!$F$2:$EE$2,AP$4,'SPACELOG 10 BP'!$F44:$EE44)+SUMIF('SPACELOG 11 BP'!$F$2:$EE$2,AP$4,'SPACELOG 11 BP'!$F44:$EE44)+SUMIF('SPACELOG 12 BP'!$F$2:$EE$2,AP$4,'SPACELOG 12 BP'!$F44:$EE44)</f>
        <v>5607</v>
      </c>
      <c r="AQ44" s="13">
        <f>SUMIF('reporting montigny'!$F$2:$EE$2,AQ$4,'reporting montigny'!$F44:$EE44)+SUMIF('reporting boissy'!$F$2:$EE$2,AQ$4,'reporting boissy'!$F44:$EE44)+SUMIF('reporting moussy'!$F$2:$EE$2,AQ$4,'reporting moussy'!$F44:$EE44)+SUMIF('reporting trappes'!$F$2:$EE$2,AQ$4,'reporting trappes'!$F44:$EE44)+SUMIF('SPACELOG 5 BP'!$F$2:$EE$2,AQ$4,'SPACELOG 5 BP'!$F44:$EE44)+SUMIF('SPACELOG 6 BP'!$F$2:$EE$2,AQ$4,'SPACELOG 6 BP'!$F44:$EE44)+SUMIF('SPACELOG 7 BP'!$F$2:$EE$2,AQ$4,'SPACELOG 7 BP'!$F44:$EE44)+SUMIF('SPACELOG 8 BP'!$F$2:$EE$2,AQ$4,'SPACELOG 8 BP'!$F44:$EE44)+SUMIF('SPACELOG 9 BP'!$F$2:$EE$2,AQ$4,'SPACELOG 9 BP'!$F44:$EE44)+SUMIF('SPACELOG 10 BP'!$F$2:$EE$2,AQ$4,'SPACELOG 10 BP'!$F44:$EE44)+SUMIF('SPACELOG 11 BP'!$F$2:$EE$2,AQ$4,'SPACELOG 11 BP'!$F44:$EE44)+SUMIF('SPACELOG 12 BP'!$F$2:$EE$2,AQ$4,'SPACELOG 12 BP'!$F44:$EE44)</f>
        <v>5607</v>
      </c>
      <c r="AR44" s="14">
        <f>SUM(AF44:AQ44)</f>
        <v>67284</v>
      </c>
      <c r="AS44" s="13">
        <f>SUMIF('reporting montigny'!$F$2:$EE$2,AS$4,'reporting montigny'!$F44:$EE44)+SUMIF('reporting boissy'!$F$2:$EE$2,AS$4,'reporting boissy'!$F44:$EE44)+SUMIF('reporting moussy'!$F$2:$EE$2,AS$4,'reporting moussy'!$F44:$EE44)+SUMIF('reporting trappes'!$F$2:$EE$2,AS$4,'reporting trappes'!$F44:$EE44)+SUMIF('SPACELOG 5 BP'!$F$2:$EE$2,AS$4,'SPACELOG 5 BP'!$F44:$EE44)+SUMIF('SPACELOG 6 BP'!$F$2:$EE$2,AS$4,'SPACELOG 6 BP'!$F44:$EE44)+SUMIF('SPACELOG 7 BP'!$F$2:$EE$2,AS$4,'SPACELOG 7 BP'!$F44:$EE44)+SUMIF('SPACELOG 8 BP'!$F$2:$EE$2,AS$4,'SPACELOG 8 BP'!$F44:$EE44)+SUMIF('SPACELOG 9 BP'!$F$2:$EE$2,AS$4,'SPACELOG 9 BP'!$F44:$EE44)+SUMIF('SPACELOG 10 BP'!$F$2:$EE$2,AS$4,'SPACELOG 10 BP'!$F44:$EE44)+SUMIF('SPACELOG 11 BP'!$F$2:$EE$2,AS$4,'SPACELOG 11 BP'!$F44:$EE44)+SUMIF('SPACELOG 12 BP'!$F$2:$EE$2,AS$4,'SPACELOG 12 BP'!$F44:$EE44)</f>
        <v>5607</v>
      </c>
      <c r="AT44" s="13">
        <f>SUMIF('reporting montigny'!$F$2:$EE$2,AT$4,'reporting montigny'!$F44:$EE44)+SUMIF('reporting boissy'!$F$2:$EE$2,AT$4,'reporting boissy'!$F44:$EE44)+SUMIF('reporting moussy'!$F$2:$EE$2,AT$4,'reporting moussy'!$F44:$EE44)+SUMIF('reporting trappes'!$F$2:$EE$2,AT$4,'reporting trappes'!$F44:$EE44)+SUMIF('SPACELOG 5 BP'!$F$2:$EE$2,AT$4,'SPACELOG 5 BP'!$F44:$EE44)+SUMIF('SPACELOG 6 BP'!$F$2:$EE$2,AT$4,'SPACELOG 6 BP'!$F44:$EE44)+SUMIF('SPACELOG 7 BP'!$F$2:$EE$2,AT$4,'SPACELOG 7 BP'!$F44:$EE44)+SUMIF('SPACELOG 8 BP'!$F$2:$EE$2,AT$4,'SPACELOG 8 BP'!$F44:$EE44)+SUMIF('SPACELOG 9 BP'!$F$2:$EE$2,AT$4,'SPACELOG 9 BP'!$F44:$EE44)+SUMIF('SPACELOG 10 BP'!$F$2:$EE$2,AT$4,'SPACELOG 10 BP'!$F44:$EE44)+SUMIF('SPACELOG 11 BP'!$F$2:$EE$2,AT$4,'SPACELOG 11 BP'!$F44:$EE44)+SUMIF('SPACELOG 12 BP'!$F$2:$EE$2,AT$4,'SPACELOG 12 BP'!$F44:$EE44)</f>
        <v>5607</v>
      </c>
      <c r="AU44" s="13">
        <f>SUMIF('reporting montigny'!$F$2:$EE$2,AU$4,'reporting montigny'!$F44:$EE44)+SUMIF('reporting boissy'!$F$2:$EE$2,AU$4,'reporting boissy'!$F44:$EE44)+SUMIF('reporting moussy'!$F$2:$EE$2,AU$4,'reporting moussy'!$F44:$EE44)+SUMIF('reporting trappes'!$F$2:$EE$2,AU$4,'reporting trappes'!$F44:$EE44)+SUMIF('SPACELOG 5 BP'!$F$2:$EE$2,AU$4,'SPACELOG 5 BP'!$F44:$EE44)+SUMIF('SPACELOG 6 BP'!$F$2:$EE$2,AU$4,'SPACELOG 6 BP'!$F44:$EE44)+SUMIF('SPACELOG 7 BP'!$F$2:$EE$2,AU$4,'SPACELOG 7 BP'!$F44:$EE44)+SUMIF('SPACELOG 8 BP'!$F$2:$EE$2,AU$4,'SPACELOG 8 BP'!$F44:$EE44)+SUMIF('SPACELOG 9 BP'!$F$2:$EE$2,AU$4,'SPACELOG 9 BP'!$F44:$EE44)+SUMIF('SPACELOG 10 BP'!$F$2:$EE$2,AU$4,'SPACELOG 10 BP'!$F44:$EE44)+SUMIF('SPACELOG 11 BP'!$F$2:$EE$2,AU$4,'SPACELOG 11 BP'!$F44:$EE44)+SUMIF('SPACELOG 12 BP'!$F$2:$EE$2,AU$4,'SPACELOG 12 BP'!$F44:$EE44)</f>
        <v>5607</v>
      </c>
      <c r="AV44" s="13">
        <f>SUMIF('reporting montigny'!$F$2:$EE$2,AV$4,'reporting montigny'!$F44:$EE44)+SUMIF('reporting boissy'!$F$2:$EE$2,AV$4,'reporting boissy'!$F44:$EE44)+SUMIF('reporting moussy'!$F$2:$EE$2,AV$4,'reporting moussy'!$F44:$EE44)+SUMIF('reporting trappes'!$F$2:$EE$2,AV$4,'reporting trappes'!$F44:$EE44)+SUMIF('SPACELOG 5 BP'!$F$2:$EE$2,AV$4,'SPACELOG 5 BP'!$F44:$EE44)+SUMIF('SPACELOG 6 BP'!$F$2:$EE$2,AV$4,'SPACELOG 6 BP'!$F44:$EE44)+SUMIF('SPACELOG 7 BP'!$F$2:$EE$2,AV$4,'SPACELOG 7 BP'!$F44:$EE44)+SUMIF('SPACELOG 8 BP'!$F$2:$EE$2,AV$4,'SPACELOG 8 BP'!$F44:$EE44)+SUMIF('SPACELOG 9 BP'!$F$2:$EE$2,AV$4,'SPACELOG 9 BP'!$F44:$EE44)+SUMIF('SPACELOG 10 BP'!$F$2:$EE$2,AV$4,'SPACELOG 10 BP'!$F44:$EE44)+SUMIF('SPACELOG 11 BP'!$F$2:$EE$2,AV$4,'SPACELOG 11 BP'!$F44:$EE44)+SUMIF('SPACELOG 12 BP'!$F$2:$EE$2,AV$4,'SPACELOG 12 BP'!$F44:$EE44)</f>
        <v>5607</v>
      </c>
      <c r="AW44" s="13">
        <f>SUMIF('reporting montigny'!$F$2:$EE$2,AW$4,'reporting montigny'!$F44:$EE44)+SUMIF('reporting boissy'!$F$2:$EE$2,AW$4,'reporting boissy'!$F44:$EE44)+SUMIF('reporting moussy'!$F$2:$EE$2,AW$4,'reporting moussy'!$F44:$EE44)+SUMIF('reporting trappes'!$F$2:$EE$2,AW$4,'reporting trappes'!$F44:$EE44)+SUMIF('SPACELOG 5 BP'!$F$2:$EE$2,AW$4,'SPACELOG 5 BP'!$F44:$EE44)+SUMIF('SPACELOG 6 BP'!$F$2:$EE$2,AW$4,'SPACELOG 6 BP'!$F44:$EE44)+SUMIF('SPACELOG 7 BP'!$F$2:$EE$2,AW$4,'SPACELOG 7 BP'!$F44:$EE44)+SUMIF('SPACELOG 8 BP'!$F$2:$EE$2,AW$4,'SPACELOG 8 BP'!$F44:$EE44)+SUMIF('SPACELOG 9 BP'!$F$2:$EE$2,AW$4,'SPACELOG 9 BP'!$F44:$EE44)+SUMIF('SPACELOG 10 BP'!$F$2:$EE$2,AW$4,'SPACELOG 10 BP'!$F44:$EE44)+SUMIF('SPACELOG 11 BP'!$F$2:$EE$2,AW$4,'SPACELOG 11 BP'!$F44:$EE44)+SUMIF('SPACELOG 12 BP'!$F$2:$EE$2,AW$4,'SPACELOG 12 BP'!$F44:$EE44)</f>
        <v>5607</v>
      </c>
      <c r="AX44" s="13">
        <f>SUMIF('reporting montigny'!$F$2:$EE$2,AX$4,'reporting montigny'!$F44:$EE44)+SUMIF('reporting boissy'!$F$2:$EE$2,AX$4,'reporting boissy'!$F44:$EE44)+SUMIF('reporting moussy'!$F$2:$EE$2,AX$4,'reporting moussy'!$F44:$EE44)+SUMIF('reporting trappes'!$F$2:$EE$2,AX$4,'reporting trappes'!$F44:$EE44)+SUMIF('SPACELOG 5 BP'!$F$2:$EE$2,AX$4,'SPACELOG 5 BP'!$F44:$EE44)+SUMIF('SPACELOG 6 BP'!$F$2:$EE$2,AX$4,'SPACELOG 6 BP'!$F44:$EE44)+SUMIF('SPACELOG 7 BP'!$F$2:$EE$2,AX$4,'SPACELOG 7 BP'!$F44:$EE44)+SUMIF('SPACELOG 8 BP'!$F$2:$EE$2,AX$4,'SPACELOG 8 BP'!$F44:$EE44)+SUMIF('SPACELOG 9 BP'!$F$2:$EE$2,AX$4,'SPACELOG 9 BP'!$F44:$EE44)+SUMIF('SPACELOG 10 BP'!$F$2:$EE$2,AX$4,'SPACELOG 10 BP'!$F44:$EE44)+SUMIF('SPACELOG 11 BP'!$F$2:$EE$2,AX$4,'SPACELOG 11 BP'!$F44:$EE44)+SUMIF('SPACELOG 12 BP'!$F$2:$EE$2,AX$4,'SPACELOG 12 BP'!$F44:$EE44)</f>
        <v>5607</v>
      </c>
      <c r="AY44" s="13">
        <f>SUMIF('reporting montigny'!$F$2:$EE$2,AY$4,'reporting montigny'!$F44:$EE44)+SUMIF('reporting boissy'!$F$2:$EE$2,AY$4,'reporting boissy'!$F44:$EE44)+SUMIF('reporting moussy'!$F$2:$EE$2,AY$4,'reporting moussy'!$F44:$EE44)+SUMIF('reporting trappes'!$F$2:$EE$2,AY$4,'reporting trappes'!$F44:$EE44)+SUMIF('SPACELOG 5 BP'!$F$2:$EE$2,AY$4,'SPACELOG 5 BP'!$F44:$EE44)+SUMIF('SPACELOG 6 BP'!$F$2:$EE$2,AY$4,'SPACELOG 6 BP'!$F44:$EE44)+SUMIF('SPACELOG 7 BP'!$F$2:$EE$2,AY$4,'SPACELOG 7 BP'!$F44:$EE44)+SUMIF('SPACELOG 8 BP'!$F$2:$EE$2,AY$4,'SPACELOG 8 BP'!$F44:$EE44)+SUMIF('SPACELOG 9 BP'!$F$2:$EE$2,AY$4,'SPACELOG 9 BP'!$F44:$EE44)+SUMIF('SPACELOG 10 BP'!$F$2:$EE$2,AY$4,'SPACELOG 10 BP'!$F44:$EE44)+SUMIF('SPACELOG 11 BP'!$F$2:$EE$2,AY$4,'SPACELOG 11 BP'!$F44:$EE44)+SUMIF('SPACELOG 12 BP'!$F$2:$EE$2,AY$4,'SPACELOG 12 BP'!$F44:$EE44)</f>
        <v>5607</v>
      </c>
      <c r="AZ44" s="13">
        <f>SUMIF('reporting montigny'!$F$2:$EE$2,AZ$4,'reporting montigny'!$F44:$EE44)+SUMIF('reporting boissy'!$F$2:$EE$2,AZ$4,'reporting boissy'!$F44:$EE44)+SUMIF('reporting moussy'!$F$2:$EE$2,AZ$4,'reporting moussy'!$F44:$EE44)+SUMIF('reporting trappes'!$F$2:$EE$2,AZ$4,'reporting trappes'!$F44:$EE44)+SUMIF('SPACELOG 5 BP'!$F$2:$EE$2,AZ$4,'SPACELOG 5 BP'!$F44:$EE44)+SUMIF('SPACELOG 6 BP'!$F$2:$EE$2,AZ$4,'SPACELOG 6 BP'!$F44:$EE44)+SUMIF('SPACELOG 7 BP'!$F$2:$EE$2,AZ$4,'SPACELOG 7 BP'!$F44:$EE44)+SUMIF('SPACELOG 8 BP'!$F$2:$EE$2,AZ$4,'SPACELOG 8 BP'!$F44:$EE44)+SUMIF('SPACELOG 9 BP'!$F$2:$EE$2,AZ$4,'SPACELOG 9 BP'!$F44:$EE44)+SUMIF('SPACELOG 10 BP'!$F$2:$EE$2,AZ$4,'SPACELOG 10 BP'!$F44:$EE44)+SUMIF('SPACELOG 11 BP'!$F$2:$EE$2,AZ$4,'SPACELOG 11 BP'!$F44:$EE44)+SUMIF('SPACELOG 12 BP'!$F$2:$EE$2,AZ$4,'SPACELOG 12 BP'!$F44:$EE44)</f>
        <v>5607</v>
      </c>
      <c r="BA44" s="13">
        <f>SUMIF('reporting montigny'!$F$2:$EE$2,BA$4,'reporting montigny'!$F44:$EE44)+SUMIF('reporting boissy'!$F$2:$EE$2,BA$4,'reporting boissy'!$F44:$EE44)+SUMIF('reporting moussy'!$F$2:$EE$2,BA$4,'reporting moussy'!$F44:$EE44)+SUMIF('reporting trappes'!$F$2:$EE$2,BA$4,'reporting trappes'!$F44:$EE44)+SUMIF('SPACELOG 5 BP'!$F$2:$EE$2,BA$4,'SPACELOG 5 BP'!$F44:$EE44)+SUMIF('SPACELOG 6 BP'!$F$2:$EE$2,BA$4,'SPACELOG 6 BP'!$F44:$EE44)+SUMIF('SPACELOG 7 BP'!$F$2:$EE$2,BA$4,'SPACELOG 7 BP'!$F44:$EE44)+SUMIF('SPACELOG 8 BP'!$F$2:$EE$2,BA$4,'SPACELOG 8 BP'!$F44:$EE44)+SUMIF('SPACELOG 9 BP'!$F$2:$EE$2,BA$4,'SPACELOG 9 BP'!$F44:$EE44)+SUMIF('SPACELOG 10 BP'!$F$2:$EE$2,BA$4,'SPACELOG 10 BP'!$F44:$EE44)+SUMIF('SPACELOG 11 BP'!$F$2:$EE$2,BA$4,'SPACELOG 11 BP'!$F44:$EE44)+SUMIF('SPACELOG 12 BP'!$F$2:$EE$2,BA$4,'SPACELOG 12 BP'!$F44:$EE44)</f>
        <v>5607</v>
      </c>
      <c r="BB44" s="13">
        <f>SUMIF('reporting montigny'!$F$2:$EE$2,BB$4,'reporting montigny'!$F44:$EE44)+SUMIF('reporting boissy'!$F$2:$EE$2,BB$4,'reporting boissy'!$F44:$EE44)+SUMIF('reporting moussy'!$F$2:$EE$2,BB$4,'reporting moussy'!$F44:$EE44)+SUMIF('reporting trappes'!$F$2:$EE$2,BB$4,'reporting trappes'!$F44:$EE44)+SUMIF('SPACELOG 5 BP'!$F$2:$EE$2,BB$4,'SPACELOG 5 BP'!$F44:$EE44)+SUMIF('SPACELOG 6 BP'!$F$2:$EE$2,BB$4,'SPACELOG 6 BP'!$F44:$EE44)+SUMIF('SPACELOG 7 BP'!$F$2:$EE$2,BB$4,'SPACELOG 7 BP'!$F44:$EE44)+SUMIF('SPACELOG 8 BP'!$F$2:$EE$2,BB$4,'SPACELOG 8 BP'!$F44:$EE44)+SUMIF('SPACELOG 9 BP'!$F$2:$EE$2,BB$4,'SPACELOG 9 BP'!$F44:$EE44)+SUMIF('SPACELOG 10 BP'!$F$2:$EE$2,BB$4,'SPACELOG 10 BP'!$F44:$EE44)+SUMIF('SPACELOG 11 BP'!$F$2:$EE$2,BB$4,'SPACELOG 11 BP'!$F44:$EE44)+SUMIF('SPACELOG 12 BP'!$F$2:$EE$2,BB$4,'SPACELOG 12 BP'!$F44:$EE44)</f>
        <v>5607</v>
      </c>
      <c r="BC44" s="13">
        <f>SUMIF('reporting montigny'!$F$2:$EE$2,BC$4,'reporting montigny'!$F44:$EE44)+SUMIF('reporting boissy'!$F$2:$EE$2,BC$4,'reporting boissy'!$F44:$EE44)+SUMIF('reporting moussy'!$F$2:$EE$2,BC$4,'reporting moussy'!$F44:$EE44)+SUMIF('reporting trappes'!$F$2:$EE$2,BC$4,'reporting trappes'!$F44:$EE44)+SUMIF('SPACELOG 5 BP'!$F$2:$EE$2,BC$4,'SPACELOG 5 BP'!$F44:$EE44)+SUMIF('SPACELOG 6 BP'!$F$2:$EE$2,BC$4,'SPACELOG 6 BP'!$F44:$EE44)+SUMIF('SPACELOG 7 BP'!$F$2:$EE$2,BC$4,'SPACELOG 7 BP'!$F44:$EE44)+SUMIF('SPACELOG 8 BP'!$F$2:$EE$2,BC$4,'SPACELOG 8 BP'!$F44:$EE44)+SUMIF('SPACELOG 9 BP'!$F$2:$EE$2,BC$4,'SPACELOG 9 BP'!$F44:$EE44)+SUMIF('SPACELOG 10 BP'!$F$2:$EE$2,BC$4,'SPACELOG 10 BP'!$F44:$EE44)+SUMIF('SPACELOG 11 BP'!$F$2:$EE$2,BC$4,'SPACELOG 11 BP'!$F44:$EE44)+SUMIF('SPACELOG 12 BP'!$F$2:$EE$2,BC$4,'SPACELOG 12 BP'!$F44:$EE44)</f>
        <v>5607</v>
      </c>
      <c r="BD44" s="13">
        <f>SUMIF('reporting montigny'!$F$2:$EE$2,BD$4,'reporting montigny'!$F44:$EE44)+SUMIF('reporting boissy'!$F$2:$EE$2,BD$4,'reporting boissy'!$F44:$EE44)+SUMIF('reporting moussy'!$F$2:$EE$2,BD$4,'reporting moussy'!$F44:$EE44)+SUMIF('reporting trappes'!$F$2:$EE$2,BD$4,'reporting trappes'!$F44:$EE44)+SUMIF('SPACELOG 5 BP'!$F$2:$EE$2,BD$4,'SPACELOG 5 BP'!$F44:$EE44)+SUMIF('SPACELOG 6 BP'!$F$2:$EE$2,BD$4,'SPACELOG 6 BP'!$F44:$EE44)+SUMIF('SPACELOG 7 BP'!$F$2:$EE$2,BD$4,'SPACELOG 7 BP'!$F44:$EE44)+SUMIF('SPACELOG 8 BP'!$F$2:$EE$2,BD$4,'SPACELOG 8 BP'!$F44:$EE44)+SUMIF('SPACELOG 9 BP'!$F$2:$EE$2,BD$4,'SPACELOG 9 BP'!$F44:$EE44)+SUMIF('SPACELOG 10 BP'!$F$2:$EE$2,BD$4,'SPACELOG 10 BP'!$F44:$EE44)+SUMIF('SPACELOG 11 BP'!$F$2:$EE$2,BD$4,'SPACELOG 11 BP'!$F44:$EE44)+SUMIF('SPACELOG 12 BP'!$F$2:$EE$2,BD$4,'SPACELOG 12 BP'!$F44:$EE44)</f>
        <v>5607</v>
      </c>
      <c r="BE44" s="14">
        <f>SUM(AS44:BD44)</f>
        <v>67284</v>
      </c>
      <c r="BF44" s="13">
        <f>SUMIF('reporting montigny'!$F$2:$EE$2,BF$4,'reporting montigny'!$F44:$EE44)+SUMIF('reporting boissy'!$F$2:$EE$2,BF$4,'reporting boissy'!$F44:$EE44)+SUMIF('reporting moussy'!$F$2:$EE$2,BF$4,'reporting moussy'!$F44:$EE44)+SUMIF('reporting trappes'!$F$2:$EE$2,BF$4,'reporting trappes'!$F44:$EE44)+SUMIF('SPACELOG 5 BP'!$F$2:$EE$2,BF$4,'SPACELOG 5 BP'!$F44:$EE44)+SUMIF('SPACELOG 6 BP'!$F$2:$EE$2,BF$4,'SPACELOG 6 BP'!$F44:$EE44)+SUMIF('SPACELOG 7 BP'!$F$2:$EE$2,BF$4,'SPACELOG 7 BP'!$F44:$EE44)+SUMIF('SPACELOG 8 BP'!$F$2:$EE$2,BF$4,'SPACELOG 8 BP'!$F44:$EE44)+SUMIF('SPACELOG 9 BP'!$F$2:$EE$2,BF$4,'SPACELOG 9 BP'!$F44:$EE44)+SUMIF('SPACELOG 10 BP'!$F$2:$EE$2,BF$4,'SPACELOG 10 BP'!$F44:$EE44)+SUMIF('SPACELOG 11 BP'!$F$2:$EE$2,BF$4,'SPACELOG 11 BP'!$F44:$EE44)+SUMIF('SPACELOG 12 BP'!$F$2:$EE$2,BF$4,'SPACELOG 12 BP'!$F44:$EE44)</f>
        <v>5607</v>
      </c>
      <c r="BG44" s="13">
        <f>SUMIF('reporting montigny'!$F$2:$EE$2,BG$4,'reporting montigny'!$F44:$EE44)+SUMIF('reporting boissy'!$F$2:$EE$2,BG$4,'reporting boissy'!$F44:$EE44)+SUMIF('reporting moussy'!$F$2:$EE$2,BG$4,'reporting moussy'!$F44:$EE44)+SUMIF('reporting trappes'!$F$2:$EE$2,BG$4,'reporting trappes'!$F44:$EE44)+SUMIF('SPACELOG 5 BP'!$F$2:$EE$2,BG$4,'SPACELOG 5 BP'!$F44:$EE44)+SUMIF('SPACELOG 6 BP'!$F$2:$EE$2,BG$4,'SPACELOG 6 BP'!$F44:$EE44)+SUMIF('SPACELOG 7 BP'!$F$2:$EE$2,BG$4,'SPACELOG 7 BP'!$F44:$EE44)+SUMIF('SPACELOG 8 BP'!$F$2:$EE$2,BG$4,'SPACELOG 8 BP'!$F44:$EE44)+SUMIF('SPACELOG 9 BP'!$F$2:$EE$2,BG$4,'SPACELOG 9 BP'!$F44:$EE44)+SUMIF('SPACELOG 10 BP'!$F$2:$EE$2,BG$4,'SPACELOG 10 BP'!$F44:$EE44)+SUMIF('SPACELOG 11 BP'!$F$2:$EE$2,BG$4,'SPACELOG 11 BP'!$F44:$EE44)+SUMIF('SPACELOG 12 BP'!$F$2:$EE$2,BG$4,'SPACELOG 12 BP'!$F44:$EE44)</f>
        <v>5607</v>
      </c>
      <c r="BH44" s="13">
        <f>SUMIF('reporting montigny'!$F$2:$EE$2,BH$4,'reporting montigny'!$F44:$EE44)+SUMIF('reporting boissy'!$F$2:$EE$2,BH$4,'reporting boissy'!$F44:$EE44)+SUMIF('reporting moussy'!$F$2:$EE$2,BH$4,'reporting moussy'!$F44:$EE44)+SUMIF('reporting trappes'!$F$2:$EE$2,BH$4,'reporting trappes'!$F44:$EE44)+SUMIF('SPACELOG 5 BP'!$F$2:$EE$2,BH$4,'SPACELOG 5 BP'!$F44:$EE44)+SUMIF('SPACELOG 6 BP'!$F$2:$EE$2,BH$4,'SPACELOG 6 BP'!$F44:$EE44)+SUMIF('SPACELOG 7 BP'!$F$2:$EE$2,BH$4,'SPACELOG 7 BP'!$F44:$EE44)+SUMIF('SPACELOG 8 BP'!$F$2:$EE$2,BH$4,'SPACELOG 8 BP'!$F44:$EE44)+SUMIF('SPACELOG 9 BP'!$F$2:$EE$2,BH$4,'SPACELOG 9 BP'!$F44:$EE44)+SUMIF('SPACELOG 10 BP'!$F$2:$EE$2,BH$4,'SPACELOG 10 BP'!$F44:$EE44)+SUMIF('SPACELOG 11 BP'!$F$2:$EE$2,BH$4,'SPACELOG 11 BP'!$F44:$EE44)+SUMIF('SPACELOG 12 BP'!$F$2:$EE$2,BH$4,'SPACELOG 12 BP'!$F44:$EE44)</f>
        <v>5607</v>
      </c>
      <c r="BI44" s="13">
        <f>SUMIF('reporting montigny'!$F$2:$EE$2,BI$4,'reporting montigny'!$F44:$EE44)+SUMIF('reporting boissy'!$F$2:$EE$2,BI$4,'reporting boissy'!$F44:$EE44)+SUMIF('reporting moussy'!$F$2:$EE$2,BI$4,'reporting moussy'!$F44:$EE44)+SUMIF('reporting trappes'!$F$2:$EE$2,BI$4,'reporting trappes'!$F44:$EE44)+SUMIF('SPACELOG 5 BP'!$F$2:$EE$2,BI$4,'SPACELOG 5 BP'!$F44:$EE44)+SUMIF('SPACELOG 6 BP'!$F$2:$EE$2,BI$4,'SPACELOG 6 BP'!$F44:$EE44)+SUMIF('SPACELOG 7 BP'!$F$2:$EE$2,BI$4,'SPACELOG 7 BP'!$F44:$EE44)+SUMIF('SPACELOG 8 BP'!$F$2:$EE$2,BI$4,'SPACELOG 8 BP'!$F44:$EE44)+SUMIF('SPACELOG 9 BP'!$F$2:$EE$2,BI$4,'SPACELOG 9 BP'!$F44:$EE44)+SUMIF('SPACELOG 10 BP'!$F$2:$EE$2,BI$4,'SPACELOG 10 BP'!$F44:$EE44)+SUMIF('SPACELOG 11 BP'!$F$2:$EE$2,BI$4,'SPACELOG 11 BP'!$F44:$EE44)+SUMIF('SPACELOG 12 BP'!$F$2:$EE$2,BI$4,'SPACELOG 12 BP'!$F44:$EE44)</f>
        <v>5607</v>
      </c>
      <c r="BJ44" s="13">
        <f>SUMIF('reporting montigny'!$F$2:$EE$2,BJ$4,'reporting montigny'!$F44:$EE44)+SUMIF('reporting boissy'!$F$2:$EE$2,BJ$4,'reporting boissy'!$F44:$EE44)+SUMIF('reporting moussy'!$F$2:$EE$2,BJ$4,'reporting moussy'!$F44:$EE44)+SUMIF('reporting trappes'!$F$2:$EE$2,BJ$4,'reporting trappes'!$F44:$EE44)+SUMIF('SPACELOG 5 BP'!$F$2:$EE$2,BJ$4,'SPACELOG 5 BP'!$F44:$EE44)+SUMIF('SPACELOG 6 BP'!$F$2:$EE$2,BJ$4,'SPACELOG 6 BP'!$F44:$EE44)+SUMIF('SPACELOG 7 BP'!$F$2:$EE$2,BJ$4,'SPACELOG 7 BP'!$F44:$EE44)+SUMIF('SPACELOG 8 BP'!$F$2:$EE$2,BJ$4,'SPACELOG 8 BP'!$F44:$EE44)+SUMIF('SPACELOG 9 BP'!$F$2:$EE$2,BJ$4,'SPACELOG 9 BP'!$F44:$EE44)+SUMIF('SPACELOG 10 BP'!$F$2:$EE$2,BJ$4,'SPACELOG 10 BP'!$F44:$EE44)+SUMIF('SPACELOG 11 BP'!$F$2:$EE$2,BJ$4,'SPACELOG 11 BP'!$F44:$EE44)+SUMIF('SPACELOG 12 BP'!$F$2:$EE$2,BJ$4,'SPACELOG 12 BP'!$F44:$EE44)</f>
        <v>5607</v>
      </c>
      <c r="BK44" s="13">
        <f>SUMIF('reporting montigny'!$F$2:$EE$2,BK$4,'reporting montigny'!$F44:$EE44)+SUMIF('reporting boissy'!$F$2:$EE$2,BK$4,'reporting boissy'!$F44:$EE44)+SUMIF('reporting moussy'!$F$2:$EE$2,BK$4,'reporting moussy'!$F44:$EE44)+SUMIF('reporting trappes'!$F$2:$EE$2,BK$4,'reporting trappes'!$F44:$EE44)+SUMIF('SPACELOG 5 BP'!$F$2:$EE$2,BK$4,'SPACELOG 5 BP'!$F44:$EE44)+SUMIF('SPACELOG 6 BP'!$F$2:$EE$2,BK$4,'SPACELOG 6 BP'!$F44:$EE44)+SUMIF('SPACELOG 7 BP'!$F$2:$EE$2,BK$4,'SPACELOG 7 BP'!$F44:$EE44)+SUMIF('SPACELOG 8 BP'!$F$2:$EE$2,BK$4,'SPACELOG 8 BP'!$F44:$EE44)+SUMIF('SPACELOG 9 BP'!$F$2:$EE$2,BK$4,'SPACELOG 9 BP'!$F44:$EE44)+SUMIF('SPACELOG 10 BP'!$F$2:$EE$2,BK$4,'SPACELOG 10 BP'!$F44:$EE44)+SUMIF('SPACELOG 11 BP'!$F$2:$EE$2,BK$4,'SPACELOG 11 BP'!$F44:$EE44)+SUMIF('SPACELOG 12 BP'!$F$2:$EE$2,BK$4,'SPACELOG 12 BP'!$F44:$EE44)</f>
        <v>5607</v>
      </c>
      <c r="BL44" s="13">
        <f>SUMIF('reporting montigny'!$F$2:$EE$2,BL$4,'reporting montigny'!$F44:$EE44)+SUMIF('reporting boissy'!$F$2:$EE$2,BL$4,'reporting boissy'!$F44:$EE44)+SUMIF('reporting moussy'!$F$2:$EE$2,BL$4,'reporting moussy'!$F44:$EE44)+SUMIF('reporting trappes'!$F$2:$EE$2,BL$4,'reporting trappes'!$F44:$EE44)+SUMIF('SPACELOG 5 BP'!$F$2:$EE$2,BL$4,'SPACELOG 5 BP'!$F44:$EE44)+SUMIF('SPACELOG 6 BP'!$F$2:$EE$2,BL$4,'SPACELOG 6 BP'!$F44:$EE44)+SUMIF('SPACELOG 7 BP'!$F$2:$EE$2,BL$4,'SPACELOG 7 BP'!$F44:$EE44)+SUMIF('SPACELOG 8 BP'!$F$2:$EE$2,BL$4,'SPACELOG 8 BP'!$F44:$EE44)+SUMIF('SPACELOG 9 BP'!$F$2:$EE$2,BL$4,'SPACELOG 9 BP'!$F44:$EE44)+SUMIF('SPACELOG 10 BP'!$F$2:$EE$2,BL$4,'SPACELOG 10 BP'!$F44:$EE44)+SUMIF('SPACELOG 11 BP'!$F$2:$EE$2,BL$4,'SPACELOG 11 BP'!$F44:$EE44)+SUMIF('SPACELOG 12 BP'!$F$2:$EE$2,BL$4,'SPACELOG 12 BP'!$F44:$EE44)</f>
        <v>5607</v>
      </c>
      <c r="BM44" s="13">
        <f>SUMIF('reporting montigny'!$F$2:$EE$2,BM$4,'reporting montigny'!$F44:$EE44)+SUMIF('reporting boissy'!$F$2:$EE$2,BM$4,'reporting boissy'!$F44:$EE44)+SUMIF('reporting moussy'!$F$2:$EE$2,BM$4,'reporting moussy'!$F44:$EE44)+SUMIF('reporting trappes'!$F$2:$EE$2,BM$4,'reporting trappes'!$F44:$EE44)+SUMIF('SPACELOG 5 BP'!$F$2:$EE$2,BM$4,'SPACELOG 5 BP'!$F44:$EE44)+SUMIF('SPACELOG 6 BP'!$F$2:$EE$2,BM$4,'SPACELOG 6 BP'!$F44:$EE44)+SUMIF('SPACELOG 7 BP'!$F$2:$EE$2,BM$4,'SPACELOG 7 BP'!$F44:$EE44)+SUMIF('SPACELOG 8 BP'!$F$2:$EE$2,BM$4,'SPACELOG 8 BP'!$F44:$EE44)+SUMIF('SPACELOG 9 BP'!$F$2:$EE$2,BM$4,'SPACELOG 9 BP'!$F44:$EE44)+SUMIF('SPACELOG 10 BP'!$F$2:$EE$2,BM$4,'SPACELOG 10 BP'!$F44:$EE44)+SUMIF('SPACELOG 11 BP'!$F$2:$EE$2,BM$4,'SPACELOG 11 BP'!$F44:$EE44)+SUMIF('SPACELOG 12 BP'!$F$2:$EE$2,BM$4,'SPACELOG 12 BP'!$F44:$EE44)</f>
        <v>5607</v>
      </c>
      <c r="BN44" s="13">
        <f>SUMIF('reporting montigny'!$F$2:$EE$2,BN$4,'reporting montigny'!$F44:$EE44)+SUMIF('reporting boissy'!$F$2:$EE$2,BN$4,'reporting boissy'!$F44:$EE44)+SUMIF('reporting moussy'!$F$2:$EE$2,BN$4,'reporting moussy'!$F44:$EE44)+SUMIF('reporting trappes'!$F$2:$EE$2,BN$4,'reporting trappes'!$F44:$EE44)+SUMIF('SPACELOG 5 BP'!$F$2:$EE$2,BN$4,'SPACELOG 5 BP'!$F44:$EE44)+SUMIF('SPACELOG 6 BP'!$F$2:$EE$2,BN$4,'SPACELOG 6 BP'!$F44:$EE44)+SUMIF('SPACELOG 7 BP'!$F$2:$EE$2,BN$4,'SPACELOG 7 BP'!$F44:$EE44)+SUMIF('SPACELOG 8 BP'!$F$2:$EE$2,BN$4,'SPACELOG 8 BP'!$F44:$EE44)+SUMIF('SPACELOG 9 BP'!$F$2:$EE$2,BN$4,'SPACELOG 9 BP'!$F44:$EE44)+SUMIF('SPACELOG 10 BP'!$F$2:$EE$2,BN$4,'SPACELOG 10 BP'!$F44:$EE44)+SUMIF('SPACELOG 11 BP'!$F$2:$EE$2,BN$4,'SPACELOG 11 BP'!$F44:$EE44)+SUMIF('SPACELOG 12 BP'!$F$2:$EE$2,BN$4,'SPACELOG 12 BP'!$F44:$EE44)</f>
        <v>5607</v>
      </c>
      <c r="BO44" s="13">
        <f>SUMIF('reporting montigny'!$F$2:$EE$2,BO$4,'reporting montigny'!$F44:$EE44)+SUMIF('reporting boissy'!$F$2:$EE$2,BO$4,'reporting boissy'!$F44:$EE44)+SUMIF('reporting moussy'!$F$2:$EE$2,BO$4,'reporting moussy'!$F44:$EE44)+SUMIF('reporting trappes'!$F$2:$EE$2,BO$4,'reporting trappes'!$F44:$EE44)+SUMIF('SPACELOG 5 BP'!$F$2:$EE$2,BO$4,'SPACELOG 5 BP'!$F44:$EE44)+SUMIF('SPACELOG 6 BP'!$F$2:$EE$2,BO$4,'SPACELOG 6 BP'!$F44:$EE44)+SUMIF('SPACELOG 7 BP'!$F$2:$EE$2,BO$4,'SPACELOG 7 BP'!$F44:$EE44)+SUMIF('SPACELOG 8 BP'!$F$2:$EE$2,BO$4,'SPACELOG 8 BP'!$F44:$EE44)+SUMIF('SPACELOG 9 BP'!$F$2:$EE$2,BO$4,'SPACELOG 9 BP'!$F44:$EE44)+SUMIF('SPACELOG 10 BP'!$F$2:$EE$2,BO$4,'SPACELOG 10 BP'!$F44:$EE44)+SUMIF('SPACELOG 11 BP'!$F$2:$EE$2,BO$4,'SPACELOG 11 BP'!$F44:$EE44)+SUMIF('SPACELOG 12 BP'!$F$2:$EE$2,BO$4,'SPACELOG 12 BP'!$F44:$EE44)</f>
        <v>5607</v>
      </c>
      <c r="BP44" s="13">
        <f>SUMIF('reporting montigny'!$F$2:$EE$2,BP$4,'reporting montigny'!$F44:$EE44)+SUMIF('reporting boissy'!$F$2:$EE$2,BP$4,'reporting boissy'!$F44:$EE44)+SUMIF('reporting moussy'!$F$2:$EE$2,BP$4,'reporting moussy'!$F44:$EE44)+SUMIF('reporting trappes'!$F$2:$EE$2,BP$4,'reporting trappes'!$F44:$EE44)+SUMIF('SPACELOG 5 BP'!$F$2:$EE$2,BP$4,'SPACELOG 5 BP'!$F44:$EE44)+SUMIF('SPACELOG 6 BP'!$F$2:$EE$2,BP$4,'SPACELOG 6 BP'!$F44:$EE44)+SUMIF('SPACELOG 7 BP'!$F$2:$EE$2,BP$4,'SPACELOG 7 BP'!$F44:$EE44)+SUMIF('SPACELOG 8 BP'!$F$2:$EE$2,BP$4,'SPACELOG 8 BP'!$F44:$EE44)+SUMIF('SPACELOG 9 BP'!$F$2:$EE$2,BP$4,'SPACELOG 9 BP'!$F44:$EE44)+SUMIF('SPACELOG 10 BP'!$F$2:$EE$2,BP$4,'SPACELOG 10 BP'!$F44:$EE44)+SUMIF('SPACELOG 11 BP'!$F$2:$EE$2,BP$4,'SPACELOG 11 BP'!$F44:$EE44)+SUMIF('SPACELOG 12 BP'!$F$2:$EE$2,BP$4,'SPACELOG 12 BP'!$F44:$EE44)</f>
        <v>5607</v>
      </c>
      <c r="BQ44" s="13">
        <f>SUMIF('reporting montigny'!$F$2:$EE$2,BQ$4,'reporting montigny'!$F44:$EE44)+SUMIF('reporting boissy'!$F$2:$EE$2,BQ$4,'reporting boissy'!$F44:$EE44)+SUMIF('reporting moussy'!$F$2:$EE$2,BQ$4,'reporting moussy'!$F44:$EE44)+SUMIF('reporting trappes'!$F$2:$EE$2,BQ$4,'reporting trappes'!$F44:$EE44)+SUMIF('SPACELOG 5 BP'!$F$2:$EE$2,BQ$4,'SPACELOG 5 BP'!$F44:$EE44)+SUMIF('SPACELOG 6 BP'!$F$2:$EE$2,BQ$4,'SPACELOG 6 BP'!$F44:$EE44)+SUMIF('SPACELOG 7 BP'!$F$2:$EE$2,BQ$4,'SPACELOG 7 BP'!$F44:$EE44)+SUMIF('SPACELOG 8 BP'!$F$2:$EE$2,BQ$4,'SPACELOG 8 BP'!$F44:$EE44)+SUMIF('SPACELOG 9 BP'!$F$2:$EE$2,BQ$4,'SPACELOG 9 BP'!$F44:$EE44)+SUMIF('SPACELOG 10 BP'!$F$2:$EE$2,BQ$4,'SPACELOG 10 BP'!$F44:$EE44)+SUMIF('SPACELOG 11 BP'!$F$2:$EE$2,BQ$4,'SPACELOG 11 BP'!$F44:$EE44)+SUMIF('SPACELOG 12 BP'!$F$2:$EE$2,BQ$4,'SPACELOG 12 BP'!$F44:$EE44)</f>
        <v>5607</v>
      </c>
      <c r="BR44" s="14">
        <f>SUM(BF44:BQ44)</f>
        <v>67284</v>
      </c>
      <c r="BS44" s="13">
        <f>SUMIF('reporting montigny'!$F$2:$EE$2,BS$4,'reporting montigny'!$F44:$EE44)+SUMIF('reporting boissy'!$F$2:$EE$2,BS$4,'reporting boissy'!$F44:$EE44)+SUMIF('reporting moussy'!$F$2:$EE$2,BS$4,'reporting moussy'!$F44:$EE44)+SUMIF('reporting trappes'!$F$2:$EE$2,BS$4,'reporting trappes'!$F44:$EE44)+SUMIF('SPACELOG 5 BP'!$F$2:$EE$2,BS$4,'SPACELOG 5 BP'!$F44:$EE44)+SUMIF('SPACELOG 6 BP'!$F$2:$EE$2,BS$4,'SPACELOG 6 BP'!$F44:$EE44)+SUMIF('SPACELOG 7 BP'!$F$2:$EE$2,BS$4,'SPACELOG 7 BP'!$F44:$EE44)+SUMIF('SPACELOG 8 BP'!$F$2:$EE$2,BS$4,'SPACELOG 8 BP'!$F44:$EE44)+SUMIF('SPACELOG 9 BP'!$F$2:$EE$2,BS$4,'SPACELOG 9 BP'!$F44:$EE44)+SUMIF('SPACELOG 10 BP'!$F$2:$EE$2,BS$4,'SPACELOG 10 BP'!$F44:$EE44)+SUMIF('SPACELOG 11 BP'!$F$2:$EE$2,BS$4,'SPACELOG 11 BP'!$F44:$EE44)+SUMIF('SPACELOG 12 BP'!$F$2:$EE$2,BS$4,'SPACELOG 12 BP'!$F44:$EE44)</f>
        <v>5607</v>
      </c>
      <c r="BT44" s="13">
        <f>SUMIF('reporting montigny'!$F$2:$EE$2,BT$4,'reporting montigny'!$F44:$EE44)+SUMIF('reporting boissy'!$F$2:$EE$2,BT$4,'reporting boissy'!$F44:$EE44)+SUMIF('reporting moussy'!$F$2:$EE$2,BT$4,'reporting moussy'!$F44:$EE44)+SUMIF('reporting trappes'!$F$2:$EE$2,BT$4,'reporting trappes'!$F44:$EE44)+SUMIF('SPACELOG 5 BP'!$F$2:$EE$2,BT$4,'SPACELOG 5 BP'!$F44:$EE44)+SUMIF('SPACELOG 6 BP'!$F$2:$EE$2,BT$4,'SPACELOG 6 BP'!$F44:$EE44)+SUMIF('SPACELOG 7 BP'!$F$2:$EE$2,BT$4,'SPACELOG 7 BP'!$F44:$EE44)+SUMIF('SPACELOG 8 BP'!$F$2:$EE$2,BT$4,'SPACELOG 8 BP'!$F44:$EE44)+SUMIF('SPACELOG 9 BP'!$F$2:$EE$2,BT$4,'SPACELOG 9 BP'!$F44:$EE44)+SUMIF('SPACELOG 10 BP'!$F$2:$EE$2,BT$4,'SPACELOG 10 BP'!$F44:$EE44)+SUMIF('SPACELOG 11 BP'!$F$2:$EE$2,BT$4,'SPACELOG 11 BP'!$F44:$EE44)+SUMIF('SPACELOG 12 BP'!$F$2:$EE$2,BT$4,'SPACELOG 12 BP'!$F44:$EE44)</f>
        <v>5607</v>
      </c>
      <c r="BU44" s="13">
        <f>SUMIF('reporting montigny'!$F$2:$EE$2,BU$4,'reporting montigny'!$F44:$EE44)+SUMIF('reporting boissy'!$F$2:$EE$2,BU$4,'reporting boissy'!$F44:$EE44)+SUMIF('reporting moussy'!$F$2:$EE$2,BU$4,'reporting moussy'!$F44:$EE44)+SUMIF('reporting trappes'!$F$2:$EE$2,BU$4,'reporting trappes'!$F44:$EE44)+SUMIF('SPACELOG 5 BP'!$F$2:$EE$2,BU$4,'SPACELOG 5 BP'!$F44:$EE44)+SUMIF('SPACELOG 6 BP'!$F$2:$EE$2,BU$4,'SPACELOG 6 BP'!$F44:$EE44)+SUMIF('SPACELOG 7 BP'!$F$2:$EE$2,BU$4,'SPACELOG 7 BP'!$F44:$EE44)+SUMIF('SPACELOG 8 BP'!$F$2:$EE$2,BU$4,'SPACELOG 8 BP'!$F44:$EE44)+SUMIF('SPACELOG 9 BP'!$F$2:$EE$2,BU$4,'SPACELOG 9 BP'!$F44:$EE44)+SUMIF('SPACELOG 10 BP'!$F$2:$EE$2,BU$4,'SPACELOG 10 BP'!$F44:$EE44)+SUMIF('SPACELOG 11 BP'!$F$2:$EE$2,BU$4,'SPACELOG 11 BP'!$F44:$EE44)+SUMIF('SPACELOG 12 BP'!$F$2:$EE$2,BU$4,'SPACELOG 12 BP'!$F44:$EE44)</f>
        <v>5607</v>
      </c>
      <c r="BV44" s="13">
        <f>SUMIF('reporting montigny'!$F$2:$EE$2,BV$4,'reporting montigny'!$F44:$EE44)+SUMIF('reporting boissy'!$F$2:$EE$2,BV$4,'reporting boissy'!$F44:$EE44)+SUMIF('reporting moussy'!$F$2:$EE$2,BV$4,'reporting moussy'!$F44:$EE44)+SUMIF('reporting trappes'!$F$2:$EE$2,BV$4,'reporting trappes'!$F44:$EE44)+SUMIF('SPACELOG 5 BP'!$F$2:$EE$2,BV$4,'SPACELOG 5 BP'!$F44:$EE44)+SUMIF('SPACELOG 6 BP'!$F$2:$EE$2,BV$4,'SPACELOG 6 BP'!$F44:$EE44)+SUMIF('SPACELOG 7 BP'!$F$2:$EE$2,BV$4,'SPACELOG 7 BP'!$F44:$EE44)+SUMIF('SPACELOG 8 BP'!$F$2:$EE$2,BV$4,'SPACELOG 8 BP'!$F44:$EE44)+SUMIF('SPACELOG 9 BP'!$F$2:$EE$2,BV$4,'SPACELOG 9 BP'!$F44:$EE44)+SUMIF('SPACELOG 10 BP'!$F$2:$EE$2,BV$4,'SPACELOG 10 BP'!$F44:$EE44)+SUMIF('SPACELOG 11 BP'!$F$2:$EE$2,BV$4,'SPACELOG 11 BP'!$F44:$EE44)+SUMIF('SPACELOG 12 BP'!$F$2:$EE$2,BV$4,'SPACELOG 12 BP'!$F44:$EE44)</f>
        <v>5607</v>
      </c>
      <c r="BW44" s="13">
        <f>SUMIF('reporting montigny'!$F$2:$EE$2,BW$4,'reporting montigny'!$F44:$EE44)+SUMIF('reporting boissy'!$F$2:$EE$2,BW$4,'reporting boissy'!$F44:$EE44)+SUMIF('reporting moussy'!$F$2:$EE$2,BW$4,'reporting moussy'!$F44:$EE44)+SUMIF('reporting trappes'!$F$2:$EE$2,BW$4,'reporting trappes'!$F44:$EE44)+SUMIF('SPACELOG 5 BP'!$F$2:$EE$2,BW$4,'SPACELOG 5 BP'!$F44:$EE44)+SUMIF('SPACELOG 6 BP'!$F$2:$EE$2,BW$4,'SPACELOG 6 BP'!$F44:$EE44)+SUMIF('SPACELOG 7 BP'!$F$2:$EE$2,BW$4,'SPACELOG 7 BP'!$F44:$EE44)+SUMIF('SPACELOG 8 BP'!$F$2:$EE$2,BW$4,'SPACELOG 8 BP'!$F44:$EE44)+SUMIF('SPACELOG 9 BP'!$F$2:$EE$2,BW$4,'SPACELOG 9 BP'!$F44:$EE44)+SUMIF('SPACELOG 10 BP'!$F$2:$EE$2,BW$4,'SPACELOG 10 BP'!$F44:$EE44)+SUMIF('SPACELOG 11 BP'!$F$2:$EE$2,BW$4,'SPACELOG 11 BP'!$F44:$EE44)+SUMIF('SPACELOG 12 BP'!$F$2:$EE$2,BW$4,'SPACELOG 12 BP'!$F44:$EE44)</f>
        <v>5607</v>
      </c>
      <c r="BX44" s="13">
        <f>SUMIF('reporting montigny'!$F$2:$EE$2,BX$4,'reporting montigny'!$F44:$EE44)+SUMIF('reporting boissy'!$F$2:$EE$2,BX$4,'reporting boissy'!$F44:$EE44)+SUMIF('reporting moussy'!$F$2:$EE$2,BX$4,'reporting moussy'!$F44:$EE44)+SUMIF('reporting trappes'!$F$2:$EE$2,BX$4,'reporting trappes'!$F44:$EE44)+SUMIF('SPACELOG 5 BP'!$F$2:$EE$2,BX$4,'SPACELOG 5 BP'!$F44:$EE44)+SUMIF('SPACELOG 6 BP'!$F$2:$EE$2,BX$4,'SPACELOG 6 BP'!$F44:$EE44)+SUMIF('SPACELOG 7 BP'!$F$2:$EE$2,BX$4,'SPACELOG 7 BP'!$F44:$EE44)+SUMIF('SPACELOG 8 BP'!$F$2:$EE$2,BX$4,'SPACELOG 8 BP'!$F44:$EE44)+SUMIF('SPACELOG 9 BP'!$F$2:$EE$2,BX$4,'SPACELOG 9 BP'!$F44:$EE44)+SUMIF('SPACELOG 10 BP'!$F$2:$EE$2,BX$4,'SPACELOG 10 BP'!$F44:$EE44)+SUMIF('SPACELOG 11 BP'!$F$2:$EE$2,BX$4,'SPACELOG 11 BP'!$F44:$EE44)+SUMIF('SPACELOG 12 BP'!$F$2:$EE$2,BX$4,'SPACELOG 12 BP'!$F44:$EE44)</f>
        <v>5607</v>
      </c>
      <c r="BY44" s="13">
        <f>SUMIF('reporting montigny'!$F$2:$EE$2,BY$4,'reporting montigny'!$F44:$EE44)+SUMIF('reporting boissy'!$F$2:$EE$2,BY$4,'reporting boissy'!$F44:$EE44)+SUMIF('reporting moussy'!$F$2:$EE$2,BY$4,'reporting moussy'!$F44:$EE44)+SUMIF('reporting trappes'!$F$2:$EE$2,BY$4,'reporting trappes'!$F44:$EE44)+SUMIF('SPACELOG 5 BP'!$F$2:$EE$2,BY$4,'SPACELOG 5 BP'!$F44:$EE44)+SUMIF('SPACELOG 6 BP'!$F$2:$EE$2,BY$4,'SPACELOG 6 BP'!$F44:$EE44)+SUMIF('SPACELOG 7 BP'!$F$2:$EE$2,BY$4,'SPACELOG 7 BP'!$F44:$EE44)+SUMIF('SPACELOG 8 BP'!$F$2:$EE$2,BY$4,'SPACELOG 8 BP'!$F44:$EE44)+SUMIF('SPACELOG 9 BP'!$F$2:$EE$2,BY$4,'SPACELOG 9 BP'!$F44:$EE44)+SUMIF('SPACELOG 10 BP'!$F$2:$EE$2,BY$4,'SPACELOG 10 BP'!$F44:$EE44)+SUMIF('SPACELOG 11 BP'!$F$2:$EE$2,BY$4,'SPACELOG 11 BP'!$F44:$EE44)+SUMIF('SPACELOG 12 BP'!$F$2:$EE$2,BY$4,'SPACELOG 12 BP'!$F44:$EE44)</f>
        <v>5607</v>
      </c>
      <c r="BZ44" s="13">
        <f>SUMIF('reporting montigny'!$F$2:$EE$2,BZ$4,'reporting montigny'!$F44:$EE44)+SUMIF('reporting boissy'!$F$2:$EE$2,BZ$4,'reporting boissy'!$F44:$EE44)+SUMIF('reporting moussy'!$F$2:$EE$2,BZ$4,'reporting moussy'!$F44:$EE44)+SUMIF('reporting trappes'!$F$2:$EE$2,BZ$4,'reporting trappes'!$F44:$EE44)+SUMIF('SPACELOG 5 BP'!$F$2:$EE$2,BZ$4,'SPACELOG 5 BP'!$F44:$EE44)+SUMIF('SPACELOG 6 BP'!$F$2:$EE$2,BZ$4,'SPACELOG 6 BP'!$F44:$EE44)+SUMIF('SPACELOG 7 BP'!$F$2:$EE$2,BZ$4,'SPACELOG 7 BP'!$F44:$EE44)+SUMIF('SPACELOG 8 BP'!$F$2:$EE$2,BZ$4,'SPACELOG 8 BP'!$F44:$EE44)+SUMIF('SPACELOG 9 BP'!$F$2:$EE$2,BZ$4,'SPACELOG 9 BP'!$F44:$EE44)+SUMIF('SPACELOG 10 BP'!$F$2:$EE$2,BZ$4,'SPACELOG 10 BP'!$F44:$EE44)+SUMIF('SPACELOG 11 BP'!$F$2:$EE$2,BZ$4,'SPACELOG 11 BP'!$F44:$EE44)+SUMIF('SPACELOG 12 BP'!$F$2:$EE$2,BZ$4,'SPACELOG 12 BP'!$F44:$EE44)</f>
        <v>5607</v>
      </c>
      <c r="CA44" s="13">
        <f>SUMIF('reporting montigny'!$F$2:$EE$2,CA$4,'reporting montigny'!$F44:$EE44)+SUMIF('reporting boissy'!$F$2:$EE$2,CA$4,'reporting boissy'!$F44:$EE44)+SUMIF('reporting moussy'!$F$2:$EE$2,CA$4,'reporting moussy'!$F44:$EE44)+SUMIF('reporting trappes'!$F$2:$EE$2,CA$4,'reporting trappes'!$F44:$EE44)+SUMIF('SPACELOG 5 BP'!$F$2:$EE$2,CA$4,'SPACELOG 5 BP'!$F44:$EE44)+SUMIF('SPACELOG 6 BP'!$F$2:$EE$2,CA$4,'SPACELOG 6 BP'!$F44:$EE44)+SUMIF('SPACELOG 7 BP'!$F$2:$EE$2,CA$4,'SPACELOG 7 BP'!$F44:$EE44)+SUMIF('SPACELOG 8 BP'!$F$2:$EE$2,CA$4,'SPACELOG 8 BP'!$F44:$EE44)+SUMIF('SPACELOG 9 BP'!$F$2:$EE$2,CA$4,'SPACELOG 9 BP'!$F44:$EE44)+SUMIF('SPACELOG 10 BP'!$F$2:$EE$2,CA$4,'SPACELOG 10 BP'!$F44:$EE44)+SUMIF('SPACELOG 11 BP'!$F$2:$EE$2,CA$4,'SPACELOG 11 BP'!$F44:$EE44)+SUMIF('SPACELOG 12 BP'!$F$2:$EE$2,CA$4,'SPACELOG 12 BP'!$F44:$EE44)</f>
        <v>5607</v>
      </c>
      <c r="CB44" s="13">
        <f>SUMIF('reporting montigny'!$F$2:$EE$2,CB$4,'reporting montigny'!$F44:$EE44)+SUMIF('reporting boissy'!$F$2:$EE$2,CB$4,'reporting boissy'!$F44:$EE44)+SUMIF('reporting moussy'!$F$2:$EE$2,CB$4,'reporting moussy'!$F44:$EE44)+SUMIF('reporting trappes'!$F$2:$EE$2,CB$4,'reporting trappes'!$F44:$EE44)+SUMIF('SPACELOG 5 BP'!$F$2:$EE$2,CB$4,'SPACELOG 5 BP'!$F44:$EE44)+SUMIF('SPACELOG 6 BP'!$F$2:$EE$2,CB$4,'SPACELOG 6 BP'!$F44:$EE44)+SUMIF('SPACELOG 7 BP'!$F$2:$EE$2,CB$4,'SPACELOG 7 BP'!$F44:$EE44)+SUMIF('SPACELOG 8 BP'!$F$2:$EE$2,CB$4,'SPACELOG 8 BP'!$F44:$EE44)+SUMIF('SPACELOG 9 BP'!$F$2:$EE$2,CB$4,'SPACELOG 9 BP'!$F44:$EE44)+SUMIF('SPACELOG 10 BP'!$F$2:$EE$2,CB$4,'SPACELOG 10 BP'!$F44:$EE44)+SUMIF('SPACELOG 11 BP'!$F$2:$EE$2,CB$4,'SPACELOG 11 BP'!$F44:$EE44)+SUMIF('SPACELOG 12 BP'!$F$2:$EE$2,CB$4,'SPACELOG 12 BP'!$F44:$EE44)</f>
        <v>5607</v>
      </c>
      <c r="CC44" s="13">
        <f>SUMIF('reporting montigny'!$F$2:$EE$2,CC$4,'reporting montigny'!$F44:$EE44)+SUMIF('reporting boissy'!$F$2:$EE$2,CC$4,'reporting boissy'!$F44:$EE44)+SUMIF('reporting moussy'!$F$2:$EE$2,CC$4,'reporting moussy'!$F44:$EE44)+SUMIF('reporting trappes'!$F$2:$EE$2,CC$4,'reporting trappes'!$F44:$EE44)+SUMIF('SPACELOG 5 BP'!$F$2:$EE$2,CC$4,'SPACELOG 5 BP'!$F44:$EE44)+SUMIF('SPACELOG 6 BP'!$F$2:$EE$2,CC$4,'SPACELOG 6 BP'!$F44:$EE44)+SUMIF('SPACELOG 7 BP'!$F$2:$EE$2,CC$4,'SPACELOG 7 BP'!$F44:$EE44)+SUMIF('SPACELOG 8 BP'!$F$2:$EE$2,CC$4,'SPACELOG 8 BP'!$F44:$EE44)+SUMIF('SPACELOG 9 BP'!$F$2:$EE$2,CC$4,'SPACELOG 9 BP'!$F44:$EE44)+SUMIF('SPACELOG 10 BP'!$F$2:$EE$2,CC$4,'SPACELOG 10 BP'!$F44:$EE44)+SUMIF('SPACELOG 11 BP'!$F$2:$EE$2,CC$4,'SPACELOG 11 BP'!$F44:$EE44)+SUMIF('SPACELOG 12 BP'!$F$2:$EE$2,CC$4,'SPACELOG 12 BP'!$F44:$EE44)</f>
        <v>5607</v>
      </c>
      <c r="CD44" s="13">
        <f>SUMIF('reporting montigny'!$F$2:$EE$2,CD$4,'reporting montigny'!$F44:$EE44)+SUMIF('reporting boissy'!$F$2:$EE$2,CD$4,'reporting boissy'!$F44:$EE44)+SUMIF('reporting moussy'!$F$2:$EE$2,CD$4,'reporting moussy'!$F44:$EE44)+SUMIF('reporting trappes'!$F$2:$EE$2,CD$4,'reporting trappes'!$F44:$EE44)+SUMIF('SPACELOG 5 BP'!$F$2:$EE$2,CD$4,'SPACELOG 5 BP'!$F44:$EE44)+SUMIF('SPACELOG 6 BP'!$F$2:$EE$2,CD$4,'SPACELOG 6 BP'!$F44:$EE44)+SUMIF('SPACELOG 7 BP'!$F$2:$EE$2,CD$4,'SPACELOG 7 BP'!$F44:$EE44)+SUMIF('SPACELOG 8 BP'!$F$2:$EE$2,CD$4,'SPACELOG 8 BP'!$F44:$EE44)+SUMIF('SPACELOG 9 BP'!$F$2:$EE$2,CD$4,'SPACELOG 9 BP'!$F44:$EE44)+SUMIF('SPACELOG 10 BP'!$F$2:$EE$2,CD$4,'SPACELOG 10 BP'!$F44:$EE44)+SUMIF('SPACELOG 11 BP'!$F$2:$EE$2,CD$4,'SPACELOG 11 BP'!$F44:$EE44)+SUMIF('SPACELOG 12 BP'!$F$2:$EE$2,CD$4,'SPACELOG 12 BP'!$F44:$EE44)</f>
        <v>5607</v>
      </c>
      <c r="CE44" s="14">
        <f>SUM(BS44:CD44)</f>
        <v>67284</v>
      </c>
      <c r="CF44" s="13">
        <f>SUMIF('reporting montigny'!$F$2:$EE$2,CF$4,'reporting montigny'!$F44:$EE44)+SUMIF('reporting boissy'!$F$2:$EE$2,CF$4,'reporting boissy'!$F44:$EE44)+SUMIF('reporting moussy'!$F$2:$EE$2,CF$4,'reporting moussy'!$F44:$EE44)+SUMIF('reporting trappes'!$F$2:$EE$2,CF$4,'reporting trappes'!$F44:$EE44)+SUMIF('SPACELOG 5 BP'!$F$2:$EE$2,CF$4,'SPACELOG 5 BP'!$F44:$EE44)+SUMIF('SPACELOG 6 BP'!$F$2:$EE$2,CF$4,'SPACELOG 6 BP'!$F44:$EE44)+SUMIF('SPACELOG 7 BP'!$F$2:$EE$2,CF$4,'SPACELOG 7 BP'!$F44:$EE44)+SUMIF('SPACELOG 8 BP'!$F$2:$EE$2,CF$4,'SPACELOG 8 BP'!$F44:$EE44)+SUMIF('SPACELOG 9 BP'!$F$2:$EE$2,CF$4,'SPACELOG 9 BP'!$F44:$EE44)+SUMIF('SPACELOG 10 BP'!$F$2:$EE$2,CF$4,'SPACELOG 10 BP'!$F44:$EE44)+SUMIF('SPACELOG 11 BP'!$F$2:$EE$2,CF$4,'SPACELOG 11 BP'!$F44:$EE44)+SUMIF('SPACELOG 12 BP'!$F$2:$EE$2,CF$4,'SPACELOG 12 BP'!$F44:$EE44)</f>
        <v>5607</v>
      </c>
      <c r="CG44" s="13">
        <f>SUMIF('reporting montigny'!$F$2:$EE$2,CG$4,'reporting montigny'!$F44:$EE44)+SUMIF('reporting boissy'!$F$2:$EE$2,CG$4,'reporting boissy'!$F44:$EE44)+SUMIF('reporting moussy'!$F$2:$EE$2,CG$4,'reporting moussy'!$F44:$EE44)+SUMIF('reporting trappes'!$F$2:$EE$2,CG$4,'reporting trappes'!$F44:$EE44)+SUMIF('SPACELOG 5 BP'!$F$2:$EE$2,CG$4,'SPACELOG 5 BP'!$F44:$EE44)+SUMIF('SPACELOG 6 BP'!$F$2:$EE$2,CG$4,'SPACELOG 6 BP'!$F44:$EE44)+SUMIF('SPACELOG 7 BP'!$F$2:$EE$2,CG$4,'SPACELOG 7 BP'!$F44:$EE44)+SUMIF('SPACELOG 8 BP'!$F$2:$EE$2,CG$4,'SPACELOG 8 BP'!$F44:$EE44)+SUMIF('SPACELOG 9 BP'!$F$2:$EE$2,CG$4,'SPACELOG 9 BP'!$F44:$EE44)+SUMIF('SPACELOG 10 BP'!$F$2:$EE$2,CG$4,'SPACELOG 10 BP'!$F44:$EE44)+SUMIF('SPACELOG 11 BP'!$F$2:$EE$2,CG$4,'SPACELOG 11 BP'!$F44:$EE44)+SUMIF('SPACELOG 12 BP'!$F$2:$EE$2,CG$4,'SPACELOG 12 BP'!$F44:$EE44)</f>
        <v>5607</v>
      </c>
      <c r="CH44" s="13">
        <f>SUMIF('reporting montigny'!$F$2:$EE$2,CH$4,'reporting montigny'!$F44:$EE44)+SUMIF('reporting boissy'!$F$2:$EE$2,CH$4,'reporting boissy'!$F44:$EE44)+SUMIF('reporting moussy'!$F$2:$EE$2,CH$4,'reporting moussy'!$F44:$EE44)+SUMIF('reporting trappes'!$F$2:$EE$2,CH$4,'reporting trappes'!$F44:$EE44)+SUMIF('SPACELOG 5 BP'!$F$2:$EE$2,CH$4,'SPACELOG 5 BP'!$F44:$EE44)+SUMIF('SPACELOG 6 BP'!$F$2:$EE$2,CH$4,'SPACELOG 6 BP'!$F44:$EE44)+SUMIF('SPACELOG 7 BP'!$F$2:$EE$2,CH$4,'SPACELOG 7 BP'!$F44:$EE44)+SUMIF('SPACELOG 8 BP'!$F$2:$EE$2,CH$4,'SPACELOG 8 BP'!$F44:$EE44)+SUMIF('SPACELOG 9 BP'!$F$2:$EE$2,CH$4,'SPACELOG 9 BP'!$F44:$EE44)+SUMIF('SPACELOG 10 BP'!$F$2:$EE$2,CH$4,'SPACELOG 10 BP'!$F44:$EE44)+SUMIF('SPACELOG 11 BP'!$F$2:$EE$2,CH$4,'SPACELOG 11 BP'!$F44:$EE44)+SUMIF('SPACELOG 12 BP'!$F$2:$EE$2,CH$4,'SPACELOG 12 BP'!$F44:$EE44)</f>
        <v>5607</v>
      </c>
      <c r="CI44" s="13">
        <f>SUMIF('reporting montigny'!$F$2:$EE$2,CI$4,'reporting montigny'!$F44:$EE44)+SUMIF('reporting boissy'!$F$2:$EE$2,CI$4,'reporting boissy'!$F44:$EE44)+SUMIF('reporting moussy'!$F$2:$EE$2,CI$4,'reporting moussy'!$F44:$EE44)+SUMIF('reporting trappes'!$F$2:$EE$2,CI$4,'reporting trappes'!$F44:$EE44)+SUMIF('SPACELOG 5 BP'!$F$2:$EE$2,CI$4,'SPACELOG 5 BP'!$F44:$EE44)+SUMIF('SPACELOG 6 BP'!$F$2:$EE$2,CI$4,'SPACELOG 6 BP'!$F44:$EE44)+SUMIF('SPACELOG 7 BP'!$F$2:$EE$2,CI$4,'SPACELOG 7 BP'!$F44:$EE44)+SUMIF('SPACELOG 8 BP'!$F$2:$EE$2,CI$4,'SPACELOG 8 BP'!$F44:$EE44)+SUMIF('SPACELOG 9 BP'!$F$2:$EE$2,CI$4,'SPACELOG 9 BP'!$F44:$EE44)+SUMIF('SPACELOG 10 BP'!$F$2:$EE$2,CI$4,'SPACELOG 10 BP'!$F44:$EE44)+SUMIF('SPACELOG 11 BP'!$F$2:$EE$2,CI$4,'SPACELOG 11 BP'!$F44:$EE44)+SUMIF('SPACELOG 12 BP'!$F$2:$EE$2,CI$4,'SPACELOG 12 BP'!$F44:$EE44)</f>
        <v>5607</v>
      </c>
      <c r="CJ44" s="13">
        <f>SUMIF('reporting montigny'!$F$2:$EE$2,CJ$4,'reporting montigny'!$F44:$EE44)+SUMIF('reporting boissy'!$F$2:$EE$2,CJ$4,'reporting boissy'!$F44:$EE44)+SUMIF('reporting moussy'!$F$2:$EE$2,CJ$4,'reporting moussy'!$F44:$EE44)+SUMIF('reporting trappes'!$F$2:$EE$2,CJ$4,'reporting trappes'!$F44:$EE44)+SUMIF('SPACELOG 5 BP'!$F$2:$EE$2,CJ$4,'SPACELOG 5 BP'!$F44:$EE44)+SUMIF('SPACELOG 6 BP'!$F$2:$EE$2,CJ$4,'SPACELOG 6 BP'!$F44:$EE44)+SUMIF('SPACELOG 7 BP'!$F$2:$EE$2,CJ$4,'SPACELOG 7 BP'!$F44:$EE44)+SUMIF('SPACELOG 8 BP'!$F$2:$EE$2,CJ$4,'SPACELOG 8 BP'!$F44:$EE44)+SUMIF('SPACELOG 9 BP'!$F$2:$EE$2,CJ$4,'SPACELOG 9 BP'!$F44:$EE44)+SUMIF('SPACELOG 10 BP'!$F$2:$EE$2,CJ$4,'SPACELOG 10 BP'!$F44:$EE44)+SUMIF('SPACELOG 11 BP'!$F$2:$EE$2,CJ$4,'SPACELOG 11 BP'!$F44:$EE44)+SUMIF('SPACELOG 12 BP'!$F$2:$EE$2,CJ$4,'SPACELOG 12 BP'!$F44:$EE44)</f>
        <v>5607</v>
      </c>
      <c r="CK44" s="13">
        <f>SUMIF('reporting montigny'!$F$2:$EE$2,CK$4,'reporting montigny'!$F44:$EE44)+SUMIF('reporting boissy'!$F$2:$EE$2,CK$4,'reporting boissy'!$F44:$EE44)+SUMIF('reporting moussy'!$F$2:$EE$2,CK$4,'reporting moussy'!$F44:$EE44)+SUMIF('reporting trappes'!$F$2:$EE$2,CK$4,'reporting trappes'!$F44:$EE44)+SUMIF('SPACELOG 5 BP'!$F$2:$EE$2,CK$4,'SPACELOG 5 BP'!$F44:$EE44)+SUMIF('SPACELOG 6 BP'!$F$2:$EE$2,CK$4,'SPACELOG 6 BP'!$F44:$EE44)+SUMIF('SPACELOG 7 BP'!$F$2:$EE$2,CK$4,'SPACELOG 7 BP'!$F44:$EE44)+SUMIF('SPACELOG 8 BP'!$F$2:$EE$2,CK$4,'SPACELOG 8 BP'!$F44:$EE44)+SUMIF('SPACELOG 9 BP'!$F$2:$EE$2,CK$4,'SPACELOG 9 BP'!$F44:$EE44)+SUMIF('SPACELOG 10 BP'!$F$2:$EE$2,CK$4,'SPACELOG 10 BP'!$F44:$EE44)+SUMIF('SPACELOG 11 BP'!$F$2:$EE$2,CK$4,'SPACELOG 11 BP'!$F44:$EE44)+SUMIF('SPACELOG 12 BP'!$F$2:$EE$2,CK$4,'SPACELOG 12 BP'!$F44:$EE44)</f>
        <v>5607</v>
      </c>
      <c r="CL44" s="13">
        <f>SUMIF('reporting montigny'!$F$2:$EE$2,CL$4,'reporting montigny'!$F44:$EE44)+SUMIF('reporting boissy'!$F$2:$EE$2,CL$4,'reporting boissy'!$F44:$EE44)+SUMIF('reporting moussy'!$F$2:$EE$2,CL$4,'reporting moussy'!$F44:$EE44)+SUMIF('reporting trappes'!$F$2:$EE$2,CL$4,'reporting trappes'!$F44:$EE44)+SUMIF('SPACELOG 5 BP'!$F$2:$EE$2,CL$4,'SPACELOG 5 BP'!$F44:$EE44)+SUMIF('SPACELOG 6 BP'!$F$2:$EE$2,CL$4,'SPACELOG 6 BP'!$F44:$EE44)+SUMIF('SPACELOG 7 BP'!$F$2:$EE$2,CL$4,'SPACELOG 7 BP'!$F44:$EE44)+SUMIF('SPACELOG 8 BP'!$F$2:$EE$2,CL$4,'SPACELOG 8 BP'!$F44:$EE44)+SUMIF('SPACELOG 9 BP'!$F$2:$EE$2,CL$4,'SPACELOG 9 BP'!$F44:$EE44)+SUMIF('SPACELOG 10 BP'!$F$2:$EE$2,CL$4,'SPACELOG 10 BP'!$F44:$EE44)+SUMIF('SPACELOG 11 BP'!$F$2:$EE$2,CL$4,'SPACELOG 11 BP'!$F44:$EE44)+SUMIF('SPACELOG 12 BP'!$F$2:$EE$2,CL$4,'SPACELOG 12 BP'!$F44:$EE44)</f>
        <v>5607</v>
      </c>
      <c r="CM44" s="13">
        <f>SUMIF('reporting montigny'!$F$2:$EE$2,CM$4,'reporting montigny'!$F44:$EE44)+SUMIF('reporting boissy'!$F$2:$EE$2,CM$4,'reporting boissy'!$F44:$EE44)+SUMIF('reporting moussy'!$F$2:$EE$2,CM$4,'reporting moussy'!$F44:$EE44)+SUMIF('reporting trappes'!$F$2:$EE$2,CM$4,'reporting trappes'!$F44:$EE44)+SUMIF('SPACELOG 5 BP'!$F$2:$EE$2,CM$4,'SPACELOG 5 BP'!$F44:$EE44)+SUMIF('SPACELOG 6 BP'!$F$2:$EE$2,CM$4,'SPACELOG 6 BP'!$F44:$EE44)+SUMIF('SPACELOG 7 BP'!$F$2:$EE$2,CM$4,'SPACELOG 7 BP'!$F44:$EE44)+SUMIF('SPACELOG 8 BP'!$F$2:$EE$2,CM$4,'SPACELOG 8 BP'!$F44:$EE44)+SUMIF('SPACELOG 9 BP'!$F$2:$EE$2,CM$4,'SPACELOG 9 BP'!$F44:$EE44)+SUMIF('SPACELOG 10 BP'!$F$2:$EE$2,CM$4,'SPACELOG 10 BP'!$F44:$EE44)+SUMIF('SPACELOG 11 BP'!$F$2:$EE$2,CM$4,'SPACELOG 11 BP'!$F44:$EE44)+SUMIF('SPACELOG 12 BP'!$F$2:$EE$2,CM$4,'SPACELOG 12 BP'!$F44:$EE44)</f>
        <v>5607</v>
      </c>
      <c r="CN44" s="13">
        <f>SUMIF('reporting montigny'!$F$2:$EE$2,CN$4,'reporting montigny'!$F44:$EE44)+SUMIF('reporting boissy'!$F$2:$EE$2,CN$4,'reporting boissy'!$F44:$EE44)+SUMIF('reporting moussy'!$F$2:$EE$2,CN$4,'reporting moussy'!$F44:$EE44)+SUMIF('reporting trappes'!$F$2:$EE$2,CN$4,'reporting trappes'!$F44:$EE44)+SUMIF('SPACELOG 5 BP'!$F$2:$EE$2,CN$4,'SPACELOG 5 BP'!$F44:$EE44)+SUMIF('SPACELOG 6 BP'!$F$2:$EE$2,CN$4,'SPACELOG 6 BP'!$F44:$EE44)+SUMIF('SPACELOG 7 BP'!$F$2:$EE$2,CN$4,'SPACELOG 7 BP'!$F44:$EE44)+SUMIF('SPACELOG 8 BP'!$F$2:$EE$2,CN$4,'SPACELOG 8 BP'!$F44:$EE44)+SUMIF('SPACELOG 9 BP'!$F$2:$EE$2,CN$4,'SPACELOG 9 BP'!$F44:$EE44)+SUMIF('SPACELOG 10 BP'!$F$2:$EE$2,CN$4,'SPACELOG 10 BP'!$F44:$EE44)+SUMIF('SPACELOG 11 BP'!$F$2:$EE$2,CN$4,'SPACELOG 11 BP'!$F44:$EE44)+SUMIF('SPACELOG 12 BP'!$F$2:$EE$2,CN$4,'SPACELOG 12 BP'!$F44:$EE44)</f>
        <v>5607</v>
      </c>
      <c r="CO44" s="13">
        <f>SUMIF('reporting montigny'!$F$2:$EE$2,CO$4,'reporting montigny'!$F44:$EE44)+SUMIF('reporting boissy'!$F$2:$EE$2,CO$4,'reporting boissy'!$F44:$EE44)+SUMIF('reporting moussy'!$F$2:$EE$2,CO$4,'reporting moussy'!$F44:$EE44)+SUMIF('reporting trappes'!$F$2:$EE$2,CO$4,'reporting trappes'!$F44:$EE44)+SUMIF('SPACELOG 5 BP'!$F$2:$EE$2,CO$4,'SPACELOG 5 BP'!$F44:$EE44)+SUMIF('SPACELOG 6 BP'!$F$2:$EE$2,CO$4,'SPACELOG 6 BP'!$F44:$EE44)+SUMIF('SPACELOG 7 BP'!$F$2:$EE$2,CO$4,'SPACELOG 7 BP'!$F44:$EE44)+SUMIF('SPACELOG 8 BP'!$F$2:$EE$2,CO$4,'SPACELOG 8 BP'!$F44:$EE44)+SUMIF('SPACELOG 9 BP'!$F$2:$EE$2,CO$4,'SPACELOG 9 BP'!$F44:$EE44)+SUMIF('SPACELOG 10 BP'!$F$2:$EE$2,CO$4,'SPACELOG 10 BP'!$F44:$EE44)+SUMIF('SPACELOG 11 BP'!$F$2:$EE$2,CO$4,'SPACELOG 11 BP'!$F44:$EE44)+SUMIF('SPACELOG 12 BP'!$F$2:$EE$2,CO$4,'SPACELOG 12 BP'!$F44:$EE44)</f>
        <v>5607</v>
      </c>
      <c r="CP44" s="13">
        <f>SUMIF('reporting montigny'!$F$2:$EE$2,CP$4,'reporting montigny'!$F44:$EE44)+SUMIF('reporting boissy'!$F$2:$EE$2,CP$4,'reporting boissy'!$F44:$EE44)+SUMIF('reporting moussy'!$F$2:$EE$2,CP$4,'reporting moussy'!$F44:$EE44)+SUMIF('reporting trappes'!$F$2:$EE$2,CP$4,'reporting trappes'!$F44:$EE44)+SUMIF('SPACELOG 5 BP'!$F$2:$EE$2,CP$4,'SPACELOG 5 BP'!$F44:$EE44)+SUMIF('SPACELOG 6 BP'!$F$2:$EE$2,CP$4,'SPACELOG 6 BP'!$F44:$EE44)+SUMIF('SPACELOG 7 BP'!$F$2:$EE$2,CP$4,'SPACELOG 7 BP'!$F44:$EE44)+SUMIF('SPACELOG 8 BP'!$F$2:$EE$2,CP$4,'SPACELOG 8 BP'!$F44:$EE44)+SUMIF('SPACELOG 9 BP'!$F$2:$EE$2,CP$4,'SPACELOG 9 BP'!$F44:$EE44)+SUMIF('SPACELOG 10 BP'!$F$2:$EE$2,CP$4,'SPACELOG 10 BP'!$F44:$EE44)+SUMIF('SPACELOG 11 BP'!$F$2:$EE$2,CP$4,'SPACELOG 11 BP'!$F44:$EE44)+SUMIF('SPACELOG 12 BP'!$F$2:$EE$2,CP$4,'SPACELOG 12 BP'!$F44:$EE44)</f>
        <v>5607</v>
      </c>
      <c r="CQ44" s="13">
        <f>SUMIF('reporting montigny'!$F$2:$EE$2,CQ$4,'reporting montigny'!$F44:$EE44)+SUMIF('reporting boissy'!$F$2:$EE$2,CQ$4,'reporting boissy'!$F44:$EE44)+SUMIF('reporting moussy'!$F$2:$EE$2,CQ$4,'reporting moussy'!$F44:$EE44)+SUMIF('reporting trappes'!$F$2:$EE$2,CQ$4,'reporting trappes'!$F44:$EE44)+SUMIF('SPACELOG 5 BP'!$F$2:$EE$2,CQ$4,'SPACELOG 5 BP'!$F44:$EE44)+SUMIF('SPACELOG 6 BP'!$F$2:$EE$2,CQ$4,'SPACELOG 6 BP'!$F44:$EE44)+SUMIF('SPACELOG 7 BP'!$F$2:$EE$2,CQ$4,'SPACELOG 7 BP'!$F44:$EE44)+SUMIF('SPACELOG 8 BP'!$F$2:$EE$2,CQ$4,'SPACELOG 8 BP'!$F44:$EE44)+SUMIF('SPACELOG 9 BP'!$F$2:$EE$2,CQ$4,'SPACELOG 9 BP'!$F44:$EE44)+SUMIF('SPACELOG 10 BP'!$F$2:$EE$2,CQ$4,'SPACELOG 10 BP'!$F44:$EE44)+SUMIF('SPACELOG 11 BP'!$F$2:$EE$2,CQ$4,'SPACELOG 11 BP'!$F44:$EE44)+SUMIF('SPACELOG 12 BP'!$F$2:$EE$2,CQ$4,'SPACELOG 12 BP'!$F44:$EE44)</f>
        <v>5607</v>
      </c>
      <c r="CR44" s="14">
        <f>SUM(CF44:CQ44)</f>
        <v>67284</v>
      </c>
      <c r="CS44" s="13">
        <f>SUMIF('reporting montigny'!$F$2:$EE$2,CS$4,'reporting montigny'!$F44:$EE44)+SUMIF('reporting boissy'!$F$2:$EE$2,CS$4,'reporting boissy'!$F44:$EE44)+SUMIF('reporting moussy'!$F$2:$EE$2,CS$4,'reporting moussy'!$F44:$EE44)+SUMIF('reporting trappes'!$F$2:$EE$2,CS$4,'reporting trappes'!$F44:$EE44)+SUMIF('SPACELOG 5 BP'!$F$2:$EE$2,CS$4,'SPACELOG 5 BP'!$F44:$EE44)+SUMIF('SPACELOG 6 BP'!$F$2:$EE$2,CS$4,'SPACELOG 6 BP'!$F44:$EE44)+SUMIF('SPACELOG 7 BP'!$F$2:$EE$2,CS$4,'SPACELOG 7 BP'!$F44:$EE44)+SUMIF('SPACELOG 8 BP'!$F$2:$EE$2,CS$4,'SPACELOG 8 BP'!$F44:$EE44)+SUMIF('SPACELOG 9 BP'!$F$2:$EE$2,CS$4,'SPACELOG 9 BP'!$F44:$EE44)+SUMIF('SPACELOG 10 BP'!$F$2:$EE$2,CS$4,'SPACELOG 10 BP'!$F44:$EE44)+SUMIF('SPACELOG 11 BP'!$F$2:$EE$2,CS$4,'SPACELOG 11 BP'!$F44:$EE44)+SUMIF('SPACELOG 12 BP'!$F$2:$EE$2,CS$4,'SPACELOG 12 BP'!$F44:$EE44)</f>
        <v>5607</v>
      </c>
      <c r="CT44" s="13">
        <f>SUMIF('reporting montigny'!$F$2:$EE$2,CT$4,'reporting montigny'!$F44:$EE44)+SUMIF('reporting boissy'!$F$2:$EE$2,CT$4,'reporting boissy'!$F44:$EE44)+SUMIF('reporting moussy'!$F$2:$EE$2,CT$4,'reporting moussy'!$F44:$EE44)+SUMIF('reporting trappes'!$F$2:$EE$2,CT$4,'reporting trappes'!$F44:$EE44)+SUMIF('SPACELOG 5 BP'!$F$2:$EE$2,CT$4,'SPACELOG 5 BP'!$F44:$EE44)+SUMIF('SPACELOG 6 BP'!$F$2:$EE$2,CT$4,'SPACELOG 6 BP'!$F44:$EE44)+SUMIF('SPACELOG 7 BP'!$F$2:$EE$2,CT$4,'SPACELOG 7 BP'!$F44:$EE44)+SUMIF('SPACELOG 8 BP'!$F$2:$EE$2,CT$4,'SPACELOG 8 BP'!$F44:$EE44)+SUMIF('SPACELOG 9 BP'!$F$2:$EE$2,CT$4,'SPACELOG 9 BP'!$F44:$EE44)+SUMIF('SPACELOG 10 BP'!$F$2:$EE$2,CT$4,'SPACELOG 10 BP'!$F44:$EE44)+SUMIF('SPACELOG 11 BP'!$F$2:$EE$2,CT$4,'SPACELOG 11 BP'!$F44:$EE44)+SUMIF('SPACELOG 12 BP'!$F$2:$EE$2,CT$4,'SPACELOG 12 BP'!$F44:$EE44)</f>
        <v>5607</v>
      </c>
      <c r="CU44" s="13">
        <f>SUMIF('reporting montigny'!$F$2:$EE$2,CU$4,'reporting montigny'!$F44:$EE44)+SUMIF('reporting boissy'!$F$2:$EE$2,CU$4,'reporting boissy'!$F44:$EE44)+SUMIF('reporting moussy'!$F$2:$EE$2,CU$4,'reporting moussy'!$F44:$EE44)+SUMIF('reporting trappes'!$F$2:$EE$2,CU$4,'reporting trappes'!$F44:$EE44)+SUMIF('SPACELOG 5 BP'!$F$2:$EE$2,CU$4,'SPACELOG 5 BP'!$F44:$EE44)+SUMIF('SPACELOG 6 BP'!$F$2:$EE$2,CU$4,'SPACELOG 6 BP'!$F44:$EE44)+SUMIF('SPACELOG 7 BP'!$F$2:$EE$2,CU$4,'SPACELOG 7 BP'!$F44:$EE44)+SUMIF('SPACELOG 8 BP'!$F$2:$EE$2,CU$4,'SPACELOG 8 BP'!$F44:$EE44)+SUMIF('SPACELOG 9 BP'!$F$2:$EE$2,CU$4,'SPACELOG 9 BP'!$F44:$EE44)+SUMIF('SPACELOG 10 BP'!$F$2:$EE$2,CU$4,'SPACELOG 10 BP'!$F44:$EE44)+SUMIF('SPACELOG 11 BP'!$F$2:$EE$2,CU$4,'SPACELOG 11 BP'!$F44:$EE44)+SUMIF('SPACELOG 12 BP'!$F$2:$EE$2,CU$4,'SPACELOG 12 BP'!$F44:$EE44)</f>
        <v>5607</v>
      </c>
      <c r="CV44" s="13">
        <f>SUMIF('reporting montigny'!$F$2:$EE$2,CV$4,'reporting montigny'!$F44:$EE44)+SUMIF('reporting boissy'!$F$2:$EE$2,CV$4,'reporting boissy'!$F44:$EE44)+SUMIF('reporting moussy'!$F$2:$EE$2,CV$4,'reporting moussy'!$F44:$EE44)+SUMIF('reporting trappes'!$F$2:$EE$2,CV$4,'reporting trappes'!$F44:$EE44)+SUMIF('SPACELOG 5 BP'!$F$2:$EE$2,CV$4,'SPACELOG 5 BP'!$F44:$EE44)+SUMIF('SPACELOG 6 BP'!$F$2:$EE$2,CV$4,'SPACELOG 6 BP'!$F44:$EE44)+SUMIF('SPACELOG 7 BP'!$F$2:$EE$2,CV$4,'SPACELOG 7 BP'!$F44:$EE44)+SUMIF('SPACELOG 8 BP'!$F$2:$EE$2,CV$4,'SPACELOG 8 BP'!$F44:$EE44)+SUMIF('SPACELOG 9 BP'!$F$2:$EE$2,CV$4,'SPACELOG 9 BP'!$F44:$EE44)+SUMIF('SPACELOG 10 BP'!$F$2:$EE$2,CV$4,'SPACELOG 10 BP'!$F44:$EE44)+SUMIF('SPACELOG 11 BP'!$F$2:$EE$2,CV$4,'SPACELOG 11 BP'!$F44:$EE44)+SUMIF('SPACELOG 12 BP'!$F$2:$EE$2,CV$4,'SPACELOG 12 BP'!$F44:$EE44)</f>
        <v>5607</v>
      </c>
      <c r="CW44" s="13">
        <f>SUMIF('reporting montigny'!$F$2:$EE$2,CW$4,'reporting montigny'!$F44:$EE44)+SUMIF('reporting boissy'!$F$2:$EE$2,CW$4,'reporting boissy'!$F44:$EE44)+SUMIF('reporting moussy'!$F$2:$EE$2,CW$4,'reporting moussy'!$F44:$EE44)+SUMIF('reporting trappes'!$F$2:$EE$2,CW$4,'reporting trappes'!$F44:$EE44)+SUMIF('SPACELOG 5 BP'!$F$2:$EE$2,CW$4,'SPACELOG 5 BP'!$F44:$EE44)+SUMIF('SPACELOG 6 BP'!$F$2:$EE$2,CW$4,'SPACELOG 6 BP'!$F44:$EE44)+SUMIF('SPACELOG 7 BP'!$F$2:$EE$2,CW$4,'SPACELOG 7 BP'!$F44:$EE44)+SUMIF('SPACELOG 8 BP'!$F$2:$EE$2,CW$4,'SPACELOG 8 BP'!$F44:$EE44)+SUMIF('SPACELOG 9 BP'!$F$2:$EE$2,CW$4,'SPACELOG 9 BP'!$F44:$EE44)+SUMIF('SPACELOG 10 BP'!$F$2:$EE$2,CW$4,'SPACELOG 10 BP'!$F44:$EE44)+SUMIF('SPACELOG 11 BP'!$F$2:$EE$2,CW$4,'SPACELOG 11 BP'!$F44:$EE44)+SUMIF('SPACELOG 12 BP'!$F$2:$EE$2,CW$4,'SPACELOG 12 BP'!$F44:$EE44)</f>
        <v>5607</v>
      </c>
      <c r="CX44" s="13">
        <f>SUMIF('reporting montigny'!$F$2:$EE$2,CX$4,'reporting montigny'!$F44:$EE44)+SUMIF('reporting boissy'!$F$2:$EE$2,CX$4,'reporting boissy'!$F44:$EE44)+SUMIF('reporting moussy'!$F$2:$EE$2,CX$4,'reporting moussy'!$F44:$EE44)+SUMIF('reporting trappes'!$F$2:$EE$2,CX$4,'reporting trappes'!$F44:$EE44)+SUMIF('SPACELOG 5 BP'!$F$2:$EE$2,CX$4,'SPACELOG 5 BP'!$F44:$EE44)+SUMIF('SPACELOG 6 BP'!$F$2:$EE$2,CX$4,'SPACELOG 6 BP'!$F44:$EE44)+SUMIF('SPACELOG 7 BP'!$F$2:$EE$2,CX$4,'SPACELOG 7 BP'!$F44:$EE44)+SUMIF('SPACELOG 8 BP'!$F$2:$EE$2,CX$4,'SPACELOG 8 BP'!$F44:$EE44)+SUMIF('SPACELOG 9 BP'!$F$2:$EE$2,CX$4,'SPACELOG 9 BP'!$F44:$EE44)+SUMIF('SPACELOG 10 BP'!$F$2:$EE$2,CX$4,'SPACELOG 10 BP'!$F44:$EE44)+SUMIF('SPACELOG 11 BP'!$F$2:$EE$2,CX$4,'SPACELOG 11 BP'!$F44:$EE44)+SUMIF('SPACELOG 12 BP'!$F$2:$EE$2,CX$4,'SPACELOG 12 BP'!$F44:$EE44)</f>
        <v>5607</v>
      </c>
      <c r="CY44" s="13">
        <f>SUMIF('reporting montigny'!$F$2:$EE$2,CY$4,'reporting montigny'!$F44:$EE44)+SUMIF('reporting boissy'!$F$2:$EE$2,CY$4,'reporting boissy'!$F44:$EE44)+SUMIF('reporting moussy'!$F$2:$EE$2,CY$4,'reporting moussy'!$F44:$EE44)+SUMIF('reporting trappes'!$F$2:$EE$2,CY$4,'reporting trappes'!$F44:$EE44)+SUMIF('SPACELOG 5 BP'!$F$2:$EE$2,CY$4,'SPACELOG 5 BP'!$F44:$EE44)+SUMIF('SPACELOG 6 BP'!$F$2:$EE$2,CY$4,'SPACELOG 6 BP'!$F44:$EE44)+SUMIF('SPACELOG 7 BP'!$F$2:$EE$2,CY$4,'SPACELOG 7 BP'!$F44:$EE44)+SUMIF('SPACELOG 8 BP'!$F$2:$EE$2,CY$4,'SPACELOG 8 BP'!$F44:$EE44)+SUMIF('SPACELOG 9 BP'!$F$2:$EE$2,CY$4,'SPACELOG 9 BP'!$F44:$EE44)+SUMIF('SPACELOG 10 BP'!$F$2:$EE$2,CY$4,'SPACELOG 10 BP'!$F44:$EE44)+SUMIF('SPACELOG 11 BP'!$F$2:$EE$2,CY$4,'SPACELOG 11 BP'!$F44:$EE44)+SUMIF('SPACELOG 12 BP'!$F$2:$EE$2,CY$4,'SPACELOG 12 BP'!$F44:$EE44)</f>
        <v>5607</v>
      </c>
      <c r="CZ44" s="13">
        <f>SUMIF('reporting montigny'!$F$2:$EE$2,CZ$4,'reporting montigny'!$F44:$EE44)+SUMIF('reporting boissy'!$F$2:$EE$2,CZ$4,'reporting boissy'!$F44:$EE44)+SUMIF('reporting moussy'!$F$2:$EE$2,CZ$4,'reporting moussy'!$F44:$EE44)+SUMIF('reporting trappes'!$F$2:$EE$2,CZ$4,'reporting trappes'!$F44:$EE44)+SUMIF('SPACELOG 5 BP'!$F$2:$EE$2,CZ$4,'SPACELOG 5 BP'!$F44:$EE44)+SUMIF('SPACELOG 6 BP'!$F$2:$EE$2,CZ$4,'SPACELOG 6 BP'!$F44:$EE44)+SUMIF('SPACELOG 7 BP'!$F$2:$EE$2,CZ$4,'SPACELOG 7 BP'!$F44:$EE44)+SUMIF('SPACELOG 8 BP'!$F$2:$EE$2,CZ$4,'SPACELOG 8 BP'!$F44:$EE44)+SUMIF('SPACELOG 9 BP'!$F$2:$EE$2,CZ$4,'SPACELOG 9 BP'!$F44:$EE44)+SUMIF('SPACELOG 10 BP'!$F$2:$EE$2,CZ$4,'SPACELOG 10 BP'!$F44:$EE44)+SUMIF('SPACELOG 11 BP'!$F$2:$EE$2,CZ$4,'SPACELOG 11 BP'!$F44:$EE44)+SUMIF('SPACELOG 12 BP'!$F$2:$EE$2,CZ$4,'SPACELOG 12 BP'!$F44:$EE44)</f>
        <v>5607</v>
      </c>
      <c r="DA44" s="13">
        <f>SUMIF('reporting montigny'!$F$2:$EE$2,DA$4,'reporting montigny'!$F44:$EE44)+SUMIF('reporting boissy'!$F$2:$EE$2,DA$4,'reporting boissy'!$F44:$EE44)+SUMIF('reporting moussy'!$F$2:$EE$2,DA$4,'reporting moussy'!$F44:$EE44)+SUMIF('reporting trappes'!$F$2:$EE$2,DA$4,'reporting trappes'!$F44:$EE44)+SUMIF('SPACELOG 5 BP'!$F$2:$EE$2,DA$4,'SPACELOG 5 BP'!$F44:$EE44)+SUMIF('SPACELOG 6 BP'!$F$2:$EE$2,DA$4,'SPACELOG 6 BP'!$F44:$EE44)+SUMIF('SPACELOG 7 BP'!$F$2:$EE$2,DA$4,'SPACELOG 7 BP'!$F44:$EE44)+SUMIF('SPACELOG 8 BP'!$F$2:$EE$2,DA$4,'SPACELOG 8 BP'!$F44:$EE44)+SUMIF('SPACELOG 9 BP'!$F$2:$EE$2,DA$4,'SPACELOG 9 BP'!$F44:$EE44)+SUMIF('SPACELOG 10 BP'!$F$2:$EE$2,DA$4,'SPACELOG 10 BP'!$F44:$EE44)+SUMIF('SPACELOG 11 BP'!$F$2:$EE$2,DA$4,'SPACELOG 11 BP'!$F44:$EE44)+SUMIF('SPACELOG 12 BP'!$F$2:$EE$2,DA$4,'SPACELOG 12 BP'!$F44:$EE44)</f>
        <v>5607</v>
      </c>
      <c r="DB44" s="13">
        <f>SUMIF('reporting montigny'!$F$2:$EE$2,DB$4,'reporting montigny'!$F44:$EE44)+SUMIF('reporting boissy'!$F$2:$EE$2,DB$4,'reporting boissy'!$F44:$EE44)+SUMIF('reporting moussy'!$F$2:$EE$2,DB$4,'reporting moussy'!$F44:$EE44)+SUMIF('reporting trappes'!$F$2:$EE$2,DB$4,'reporting trappes'!$F44:$EE44)+SUMIF('SPACELOG 5 BP'!$F$2:$EE$2,DB$4,'SPACELOG 5 BP'!$F44:$EE44)+SUMIF('SPACELOG 6 BP'!$F$2:$EE$2,DB$4,'SPACELOG 6 BP'!$F44:$EE44)+SUMIF('SPACELOG 7 BP'!$F$2:$EE$2,DB$4,'SPACELOG 7 BP'!$F44:$EE44)+SUMIF('SPACELOG 8 BP'!$F$2:$EE$2,DB$4,'SPACELOG 8 BP'!$F44:$EE44)+SUMIF('SPACELOG 9 BP'!$F$2:$EE$2,DB$4,'SPACELOG 9 BP'!$F44:$EE44)+SUMIF('SPACELOG 10 BP'!$F$2:$EE$2,DB$4,'SPACELOG 10 BP'!$F44:$EE44)+SUMIF('SPACELOG 11 BP'!$F$2:$EE$2,DB$4,'SPACELOG 11 BP'!$F44:$EE44)+SUMIF('SPACELOG 12 BP'!$F$2:$EE$2,DB$4,'SPACELOG 12 BP'!$F44:$EE44)</f>
        <v>5607</v>
      </c>
      <c r="DC44" s="13">
        <f>SUMIF('reporting montigny'!$F$2:$EE$2,DC$4,'reporting montigny'!$F44:$EE44)+SUMIF('reporting boissy'!$F$2:$EE$2,DC$4,'reporting boissy'!$F44:$EE44)+SUMIF('reporting moussy'!$F$2:$EE$2,DC$4,'reporting moussy'!$F44:$EE44)+SUMIF('reporting trappes'!$F$2:$EE$2,DC$4,'reporting trappes'!$F44:$EE44)+SUMIF('SPACELOG 5 BP'!$F$2:$EE$2,DC$4,'SPACELOG 5 BP'!$F44:$EE44)+SUMIF('SPACELOG 6 BP'!$F$2:$EE$2,DC$4,'SPACELOG 6 BP'!$F44:$EE44)+SUMIF('SPACELOG 7 BP'!$F$2:$EE$2,DC$4,'SPACELOG 7 BP'!$F44:$EE44)+SUMIF('SPACELOG 8 BP'!$F$2:$EE$2,DC$4,'SPACELOG 8 BP'!$F44:$EE44)+SUMIF('SPACELOG 9 BP'!$F$2:$EE$2,DC$4,'SPACELOG 9 BP'!$F44:$EE44)+SUMIF('SPACELOG 10 BP'!$F$2:$EE$2,DC$4,'SPACELOG 10 BP'!$F44:$EE44)+SUMIF('SPACELOG 11 BP'!$F$2:$EE$2,DC$4,'SPACELOG 11 BP'!$F44:$EE44)+SUMIF('SPACELOG 12 BP'!$F$2:$EE$2,DC$4,'SPACELOG 12 BP'!$F44:$EE44)</f>
        <v>5607</v>
      </c>
      <c r="DD44" s="13">
        <f>SUMIF('reporting montigny'!$F$2:$EE$2,DD$4,'reporting montigny'!$F44:$EE44)+SUMIF('reporting boissy'!$F$2:$EE$2,DD$4,'reporting boissy'!$F44:$EE44)+SUMIF('reporting moussy'!$F$2:$EE$2,DD$4,'reporting moussy'!$F44:$EE44)+SUMIF('reporting trappes'!$F$2:$EE$2,DD$4,'reporting trappes'!$F44:$EE44)+SUMIF('SPACELOG 5 BP'!$F$2:$EE$2,DD$4,'SPACELOG 5 BP'!$F44:$EE44)+SUMIF('SPACELOG 6 BP'!$F$2:$EE$2,DD$4,'SPACELOG 6 BP'!$F44:$EE44)+SUMIF('SPACELOG 7 BP'!$F$2:$EE$2,DD$4,'SPACELOG 7 BP'!$F44:$EE44)+SUMIF('SPACELOG 8 BP'!$F$2:$EE$2,DD$4,'SPACELOG 8 BP'!$F44:$EE44)+SUMIF('SPACELOG 9 BP'!$F$2:$EE$2,DD$4,'SPACELOG 9 BP'!$F44:$EE44)+SUMIF('SPACELOG 10 BP'!$F$2:$EE$2,DD$4,'SPACELOG 10 BP'!$F44:$EE44)+SUMIF('SPACELOG 11 BP'!$F$2:$EE$2,DD$4,'SPACELOG 11 BP'!$F44:$EE44)+SUMIF('SPACELOG 12 BP'!$F$2:$EE$2,DD$4,'SPACELOG 12 BP'!$F44:$EE44)</f>
        <v>5607</v>
      </c>
      <c r="DE44" s="14">
        <f>SUM(CS44:DD44)</f>
        <v>67284</v>
      </c>
      <c r="DF44" s="13">
        <f>SUMIF('reporting montigny'!$F$2:$EE$2,DF$4,'reporting montigny'!$F44:$EE44)+SUMIF('reporting boissy'!$F$2:$EE$2,DF$4,'reporting boissy'!$F44:$EE44)+SUMIF('reporting moussy'!$F$2:$EE$2,DF$4,'reporting moussy'!$F44:$EE44)+SUMIF('reporting trappes'!$F$2:$EE$2,DF$4,'reporting trappes'!$F44:$EE44)+SUMIF('SPACELOG 5 BP'!$F$2:$EE$2,DF$4,'SPACELOG 5 BP'!$F44:$EE44)+SUMIF('SPACELOG 6 BP'!$F$2:$EE$2,DF$4,'SPACELOG 6 BP'!$F44:$EE44)+SUMIF('SPACELOG 7 BP'!$F$2:$EE$2,DF$4,'SPACELOG 7 BP'!$F44:$EE44)+SUMIF('SPACELOG 8 BP'!$F$2:$EE$2,DF$4,'SPACELOG 8 BP'!$F44:$EE44)+SUMIF('SPACELOG 9 BP'!$F$2:$EE$2,DF$4,'SPACELOG 9 BP'!$F44:$EE44)+SUMIF('SPACELOG 10 BP'!$F$2:$EE$2,DF$4,'SPACELOG 10 BP'!$F44:$EE44)+SUMIF('SPACELOG 11 BP'!$F$2:$EE$2,DF$4,'SPACELOG 11 BP'!$F44:$EE44)+SUMIF('SPACELOG 12 BP'!$F$2:$EE$2,DF$4,'SPACELOG 12 BP'!$F44:$EE44)</f>
        <v>5607</v>
      </c>
      <c r="DG44" s="13">
        <f>SUMIF('reporting montigny'!$F$2:$EE$2,DG$4,'reporting montigny'!$F44:$EE44)+SUMIF('reporting boissy'!$F$2:$EE$2,DG$4,'reporting boissy'!$F44:$EE44)+SUMIF('reporting moussy'!$F$2:$EE$2,DG$4,'reporting moussy'!$F44:$EE44)+SUMIF('reporting trappes'!$F$2:$EE$2,DG$4,'reporting trappes'!$F44:$EE44)+SUMIF('SPACELOG 5 BP'!$F$2:$EE$2,DG$4,'SPACELOG 5 BP'!$F44:$EE44)+SUMIF('SPACELOG 6 BP'!$F$2:$EE$2,DG$4,'SPACELOG 6 BP'!$F44:$EE44)+SUMIF('SPACELOG 7 BP'!$F$2:$EE$2,DG$4,'SPACELOG 7 BP'!$F44:$EE44)+SUMIF('SPACELOG 8 BP'!$F$2:$EE$2,DG$4,'SPACELOG 8 BP'!$F44:$EE44)+SUMIF('SPACELOG 9 BP'!$F$2:$EE$2,DG$4,'SPACELOG 9 BP'!$F44:$EE44)+SUMIF('SPACELOG 10 BP'!$F$2:$EE$2,DG$4,'SPACELOG 10 BP'!$F44:$EE44)+SUMIF('SPACELOG 11 BP'!$F$2:$EE$2,DG$4,'SPACELOG 11 BP'!$F44:$EE44)+SUMIF('SPACELOG 12 BP'!$F$2:$EE$2,DG$4,'SPACELOG 12 BP'!$F44:$EE44)</f>
        <v>5607</v>
      </c>
      <c r="DH44" s="13">
        <f>SUMIF('reporting montigny'!$F$2:$EE$2,DH$4,'reporting montigny'!$F44:$EE44)+SUMIF('reporting boissy'!$F$2:$EE$2,DH$4,'reporting boissy'!$F44:$EE44)+SUMIF('reporting moussy'!$F$2:$EE$2,DH$4,'reporting moussy'!$F44:$EE44)+SUMIF('reporting trappes'!$F$2:$EE$2,DH$4,'reporting trappes'!$F44:$EE44)+SUMIF('SPACELOG 5 BP'!$F$2:$EE$2,DH$4,'SPACELOG 5 BP'!$F44:$EE44)+SUMIF('SPACELOG 6 BP'!$F$2:$EE$2,DH$4,'SPACELOG 6 BP'!$F44:$EE44)+SUMIF('SPACELOG 7 BP'!$F$2:$EE$2,DH$4,'SPACELOG 7 BP'!$F44:$EE44)+SUMIF('SPACELOG 8 BP'!$F$2:$EE$2,DH$4,'SPACELOG 8 BP'!$F44:$EE44)+SUMIF('SPACELOG 9 BP'!$F$2:$EE$2,DH$4,'SPACELOG 9 BP'!$F44:$EE44)+SUMIF('SPACELOG 10 BP'!$F$2:$EE$2,DH$4,'SPACELOG 10 BP'!$F44:$EE44)+SUMIF('SPACELOG 11 BP'!$F$2:$EE$2,DH$4,'SPACELOG 11 BP'!$F44:$EE44)+SUMIF('SPACELOG 12 BP'!$F$2:$EE$2,DH$4,'SPACELOG 12 BP'!$F44:$EE44)</f>
        <v>5607</v>
      </c>
      <c r="DI44" s="13">
        <f>SUMIF('reporting montigny'!$F$2:$EE$2,DI$4,'reporting montigny'!$F44:$EE44)+SUMIF('reporting boissy'!$F$2:$EE$2,DI$4,'reporting boissy'!$F44:$EE44)+SUMIF('reporting moussy'!$F$2:$EE$2,DI$4,'reporting moussy'!$F44:$EE44)+SUMIF('reporting trappes'!$F$2:$EE$2,DI$4,'reporting trappes'!$F44:$EE44)+SUMIF('SPACELOG 5 BP'!$F$2:$EE$2,DI$4,'SPACELOG 5 BP'!$F44:$EE44)+SUMIF('SPACELOG 6 BP'!$F$2:$EE$2,DI$4,'SPACELOG 6 BP'!$F44:$EE44)+SUMIF('SPACELOG 7 BP'!$F$2:$EE$2,DI$4,'SPACELOG 7 BP'!$F44:$EE44)+SUMIF('SPACELOG 8 BP'!$F$2:$EE$2,DI$4,'SPACELOG 8 BP'!$F44:$EE44)+SUMIF('SPACELOG 9 BP'!$F$2:$EE$2,DI$4,'SPACELOG 9 BP'!$F44:$EE44)+SUMIF('SPACELOG 10 BP'!$F$2:$EE$2,DI$4,'SPACELOG 10 BP'!$F44:$EE44)+SUMIF('SPACELOG 11 BP'!$F$2:$EE$2,DI$4,'SPACELOG 11 BP'!$F44:$EE44)+SUMIF('SPACELOG 12 BP'!$F$2:$EE$2,DI$4,'SPACELOG 12 BP'!$F44:$EE44)</f>
        <v>5607</v>
      </c>
      <c r="DJ44" s="13">
        <f>SUMIF('reporting montigny'!$F$2:$EE$2,DJ$4,'reporting montigny'!$F44:$EE44)+SUMIF('reporting boissy'!$F$2:$EE$2,DJ$4,'reporting boissy'!$F44:$EE44)+SUMIF('reporting moussy'!$F$2:$EE$2,DJ$4,'reporting moussy'!$F44:$EE44)+SUMIF('reporting trappes'!$F$2:$EE$2,DJ$4,'reporting trappes'!$F44:$EE44)+SUMIF('SPACELOG 5 BP'!$F$2:$EE$2,DJ$4,'SPACELOG 5 BP'!$F44:$EE44)+SUMIF('SPACELOG 6 BP'!$F$2:$EE$2,DJ$4,'SPACELOG 6 BP'!$F44:$EE44)+SUMIF('SPACELOG 7 BP'!$F$2:$EE$2,DJ$4,'SPACELOG 7 BP'!$F44:$EE44)+SUMIF('SPACELOG 8 BP'!$F$2:$EE$2,DJ$4,'SPACELOG 8 BP'!$F44:$EE44)+SUMIF('SPACELOG 9 BP'!$F$2:$EE$2,DJ$4,'SPACELOG 9 BP'!$F44:$EE44)+SUMIF('SPACELOG 10 BP'!$F$2:$EE$2,DJ$4,'SPACELOG 10 BP'!$F44:$EE44)+SUMIF('SPACELOG 11 BP'!$F$2:$EE$2,DJ$4,'SPACELOG 11 BP'!$F44:$EE44)+SUMIF('SPACELOG 12 BP'!$F$2:$EE$2,DJ$4,'SPACELOG 12 BP'!$F44:$EE44)</f>
        <v>5607</v>
      </c>
      <c r="DK44" s="13">
        <f>SUMIF('reporting montigny'!$F$2:$EE$2,DK$4,'reporting montigny'!$F44:$EE44)+SUMIF('reporting boissy'!$F$2:$EE$2,DK$4,'reporting boissy'!$F44:$EE44)+SUMIF('reporting moussy'!$F$2:$EE$2,DK$4,'reporting moussy'!$F44:$EE44)+SUMIF('reporting trappes'!$F$2:$EE$2,DK$4,'reporting trappes'!$F44:$EE44)+SUMIF('SPACELOG 5 BP'!$F$2:$EE$2,DK$4,'SPACELOG 5 BP'!$F44:$EE44)+SUMIF('SPACELOG 6 BP'!$F$2:$EE$2,DK$4,'SPACELOG 6 BP'!$F44:$EE44)+SUMIF('SPACELOG 7 BP'!$F$2:$EE$2,DK$4,'SPACELOG 7 BP'!$F44:$EE44)+SUMIF('SPACELOG 8 BP'!$F$2:$EE$2,DK$4,'SPACELOG 8 BP'!$F44:$EE44)+SUMIF('SPACELOG 9 BP'!$F$2:$EE$2,DK$4,'SPACELOG 9 BP'!$F44:$EE44)+SUMIF('SPACELOG 10 BP'!$F$2:$EE$2,DK$4,'SPACELOG 10 BP'!$F44:$EE44)+SUMIF('SPACELOG 11 BP'!$F$2:$EE$2,DK$4,'SPACELOG 11 BP'!$F44:$EE44)+SUMIF('SPACELOG 12 BP'!$F$2:$EE$2,DK$4,'SPACELOG 12 BP'!$F44:$EE44)</f>
        <v>5607</v>
      </c>
      <c r="DL44" s="13">
        <f>SUMIF('reporting montigny'!$F$2:$EE$2,DL$4,'reporting montigny'!$F44:$EE44)+SUMIF('reporting boissy'!$F$2:$EE$2,DL$4,'reporting boissy'!$F44:$EE44)+SUMIF('reporting moussy'!$F$2:$EE$2,DL$4,'reporting moussy'!$F44:$EE44)+SUMIF('reporting trappes'!$F$2:$EE$2,DL$4,'reporting trappes'!$F44:$EE44)+SUMIF('SPACELOG 5 BP'!$F$2:$EE$2,DL$4,'SPACELOG 5 BP'!$F44:$EE44)+SUMIF('SPACELOG 6 BP'!$F$2:$EE$2,DL$4,'SPACELOG 6 BP'!$F44:$EE44)+SUMIF('SPACELOG 7 BP'!$F$2:$EE$2,DL$4,'SPACELOG 7 BP'!$F44:$EE44)+SUMIF('SPACELOG 8 BP'!$F$2:$EE$2,DL$4,'SPACELOG 8 BP'!$F44:$EE44)+SUMIF('SPACELOG 9 BP'!$F$2:$EE$2,DL$4,'SPACELOG 9 BP'!$F44:$EE44)+SUMIF('SPACELOG 10 BP'!$F$2:$EE$2,DL$4,'SPACELOG 10 BP'!$F44:$EE44)+SUMIF('SPACELOG 11 BP'!$F$2:$EE$2,DL$4,'SPACELOG 11 BP'!$F44:$EE44)+SUMIF('SPACELOG 12 BP'!$F$2:$EE$2,DL$4,'SPACELOG 12 BP'!$F44:$EE44)</f>
        <v>5607</v>
      </c>
      <c r="DM44" s="13">
        <f>SUMIF('reporting montigny'!$F$2:$EE$2,DM$4,'reporting montigny'!$F44:$EE44)+SUMIF('reporting boissy'!$F$2:$EE$2,DM$4,'reporting boissy'!$F44:$EE44)+SUMIF('reporting moussy'!$F$2:$EE$2,DM$4,'reporting moussy'!$F44:$EE44)+SUMIF('reporting trappes'!$F$2:$EE$2,DM$4,'reporting trappes'!$F44:$EE44)+SUMIF('SPACELOG 5 BP'!$F$2:$EE$2,DM$4,'SPACELOG 5 BP'!$F44:$EE44)+SUMIF('SPACELOG 6 BP'!$F$2:$EE$2,DM$4,'SPACELOG 6 BP'!$F44:$EE44)+SUMIF('SPACELOG 7 BP'!$F$2:$EE$2,DM$4,'SPACELOG 7 BP'!$F44:$EE44)+SUMIF('SPACELOG 8 BP'!$F$2:$EE$2,DM$4,'SPACELOG 8 BP'!$F44:$EE44)+SUMIF('SPACELOG 9 BP'!$F$2:$EE$2,DM$4,'SPACELOG 9 BP'!$F44:$EE44)+SUMIF('SPACELOG 10 BP'!$F$2:$EE$2,DM$4,'SPACELOG 10 BP'!$F44:$EE44)+SUMIF('SPACELOG 11 BP'!$F$2:$EE$2,DM$4,'SPACELOG 11 BP'!$F44:$EE44)+SUMIF('SPACELOG 12 BP'!$F$2:$EE$2,DM$4,'SPACELOG 12 BP'!$F44:$EE44)</f>
        <v>5607</v>
      </c>
      <c r="DN44" s="13">
        <f>SUMIF('reporting montigny'!$F$2:$EE$2,DN$4,'reporting montigny'!$F44:$EE44)+SUMIF('reporting boissy'!$F$2:$EE$2,DN$4,'reporting boissy'!$F44:$EE44)+SUMIF('reporting moussy'!$F$2:$EE$2,DN$4,'reporting moussy'!$F44:$EE44)+SUMIF('reporting trappes'!$F$2:$EE$2,DN$4,'reporting trappes'!$F44:$EE44)+SUMIF('SPACELOG 5 BP'!$F$2:$EE$2,DN$4,'SPACELOG 5 BP'!$F44:$EE44)+SUMIF('SPACELOG 6 BP'!$F$2:$EE$2,DN$4,'SPACELOG 6 BP'!$F44:$EE44)+SUMIF('SPACELOG 7 BP'!$F$2:$EE$2,DN$4,'SPACELOG 7 BP'!$F44:$EE44)+SUMIF('SPACELOG 8 BP'!$F$2:$EE$2,DN$4,'SPACELOG 8 BP'!$F44:$EE44)+SUMIF('SPACELOG 9 BP'!$F$2:$EE$2,DN$4,'SPACELOG 9 BP'!$F44:$EE44)+SUMIF('SPACELOG 10 BP'!$F$2:$EE$2,DN$4,'SPACELOG 10 BP'!$F44:$EE44)+SUMIF('SPACELOG 11 BP'!$F$2:$EE$2,DN$4,'SPACELOG 11 BP'!$F44:$EE44)+SUMIF('SPACELOG 12 BP'!$F$2:$EE$2,DN$4,'SPACELOG 12 BP'!$F44:$EE44)</f>
        <v>5607</v>
      </c>
      <c r="DO44" s="13">
        <f>SUMIF('reporting montigny'!$F$2:$EE$2,DO$4,'reporting montigny'!$F44:$EE44)+SUMIF('reporting boissy'!$F$2:$EE$2,DO$4,'reporting boissy'!$F44:$EE44)+SUMIF('reporting moussy'!$F$2:$EE$2,DO$4,'reporting moussy'!$F44:$EE44)+SUMIF('reporting trappes'!$F$2:$EE$2,DO$4,'reporting trappes'!$F44:$EE44)+SUMIF('SPACELOG 5 BP'!$F$2:$EE$2,DO$4,'SPACELOG 5 BP'!$F44:$EE44)+SUMIF('SPACELOG 6 BP'!$F$2:$EE$2,DO$4,'SPACELOG 6 BP'!$F44:$EE44)+SUMIF('SPACELOG 7 BP'!$F$2:$EE$2,DO$4,'SPACELOG 7 BP'!$F44:$EE44)+SUMIF('SPACELOG 8 BP'!$F$2:$EE$2,DO$4,'SPACELOG 8 BP'!$F44:$EE44)+SUMIF('SPACELOG 9 BP'!$F$2:$EE$2,DO$4,'SPACELOG 9 BP'!$F44:$EE44)+SUMIF('SPACELOG 10 BP'!$F$2:$EE$2,DO$4,'SPACELOG 10 BP'!$F44:$EE44)+SUMIF('SPACELOG 11 BP'!$F$2:$EE$2,DO$4,'SPACELOG 11 BP'!$F44:$EE44)+SUMIF('SPACELOG 12 BP'!$F$2:$EE$2,DO$4,'SPACELOG 12 BP'!$F44:$EE44)</f>
        <v>5607</v>
      </c>
      <c r="DP44" s="13">
        <f>SUMIF('reporting montigny'!$F$2:$EE$2,DP$4,'reporting montigny'!$F44:$EE44)+SUMIF('reporting boissy'!$F$2:$EE$2,DP$4,'reporting boissy'!$F44:$EE44)+SUMIF('reporting moussy'!$F$2:$EE$2,DP$4,'reporting moussy'!$F44:$EE44)+SUMIF('reporting trappes'!$F$2:$EE$2,DP$4,'reporting trappes'!$F44:$EE44)+SUMIF('SPACELOG 5 BP'!$F$2:$EE$2,DP$4,'SPACELOG 5 BP'!$F44:$EE44)+SUMIF('SPACELOG 6 BP'!$F$2:$EE$2,DP$4,'SPACELOG 6 BP'!$F44:$EE44)+SUMIF('SPACELOG 7 BP'!$F$2:$EE$2,DP$4,'SPACELOG 7 BP'!$F44:$EE44)+SUMIF('SPACELOG 8 BP'!$F$2:$EE$2,DP$4,'SPACELOG 8 BP'!$F44:$EE44)+SUMIF('SPACELOG 9 BP'!$F$2:$EE$2,DP$4,'SPACELOG 9 BP'!$F44:$EE44)+SUMIF('SPACELOG 10 BP'!$F$2:$EE$2,DP$4,'SPACELOG 10 BP'!$F44:$EE44)+SUMIF('SPACELOG 11 BP'!$F$2:$EE$2,DP$4,'SPACELOG 11 BP'!$F44:$EE44)+SUMIF('SPACELOG 12 BP'!$F$2:$EE$2,DP$4,'SPACELOG 12 BP'!$F44:$EE44)</f>
        <v>5607</v>
      </c>
      <c r="DQ44" s="13">
        <f>SUMIF('reporting montigny'!$F$2:$EE$2,DQ$4,'reporting montigny'!$F44:$EE44)+SUMIF('reporting boissy'!$F$2:$EE$2,DQ$4,'reporting boissy'!$F44:$EE44)+SUMIF('reporting moussy'!$F$2:$EE$2,DQ$4,'reporting moussy'!$F44:$EE44)+SUMIF('reporting trappes'!$F$2:$EE$2,DQ$4,'reporting trappes'!$F44:$EE44)+SUMIF('SPACELOG 5 BP'!$F$2:$EE$2,DQ$4,'SPACELOG 5 BP'!$F44:$EE44)+SUMIF('SPACELOG 6 BP'!$F$2:$EE$2,DQ$4,'SPACELOG 6 BP'!$F44:$EE44)+SUMIF('SPACELOG 7 BP'!$F$2:$EE$2,DQ$4,'SPACELOG 7 BP'!$F44:$EE44)+SUMIF('SPACELOG 8 BP'!$F$2:$EE$2,DQ$4,'SPACELOG 8 BP'!$F44:$EE44)+SUMIF('SPACELOG 9 BP'!$F$2:$EE$2,DQ$4,'SPACELOG 9 BP'!$F44:$EE44)+SUMIF('SPACELOG 10 BP'!$F$2:$EE$2,DQ$4,'SPACELOG 10 BP'!$F44:$EE44)+SUMIF('SPACELOG 11 BP'!$F$2:$EE$2,DQ$4,'SPACELOG 11 BP'!$F44:$EE44)+SUMIF('SPACELOG 12 BP'!$F$2:$EE$2,DQ$4,'SPACELOG 12 BP'!$F44:$EE44)</f>
        <v>5607</v>
      </c>
      <c r="DR44" s="14">
        <f>SUM(DF44:DQ44)</f>
        <v>67284</v>
      </c>
    </row>
    <row r="45" spans="2:122" x14ac:dyDescent="0.2">
      <c r="E45" s="3" t="s">
        <v>92</v>
      </c>
      <c r="F45" s="13">
        <f>SUMIF('reporting montigny'!$F$2:$EE$2,F$4,'reporting montigny'!$F45:$EE45)+SUMIF('reporting boissy'!$F$2:$EE$2,F$4,'reporting boissy'!$F45:$EE45)+SUMIF('reporting moussy'!$F$2:$EE$2,F$4,'reporting moussy'!$F45:$EE45)+SUMIF('reporting trappes'!$F$2:$EE$2,F$4,'reporting trappes'!$F45:$EE45)+SUMIF('SPACELOG 5 BP'!$F$2:$EE$2,F$4,'SPACELOG 5 BP'!$F45:$EE45)+SUMIF('SPACELOG 6 BP'!$F$2:$EE$2,F$4,'SPACELOG 6 BP'!$F45:$EE45)+SUMIF('SPACELOG 7 BP'!$F$2:$EE$2,F$4,'SPACELOG 7 BP'!$F45:$EE45)+SUMIF('SPACELOG 8 BP'!$F$2:$EE$2,F$4,'SPACELOG 8 BP'!$F45:$EE45)+SUMIF('SPACELOG 9 BP'!$F$2:$EE$2,F$4,'SPACELOG 9 BP'!$F45:$EE45)+SUMIF('SPACELOG 10 BP'!$F$2:$EE$2,F$4,'SPACELOG 10 BP'!$F45:$EE45)+SUMIF('SPACELOG 11 BP'!$F$2:$EE$2,F$4,'SPACELOG 11 BP'!$F45:$EE45)+SUMIF('SPACELOG 12 BP'!$F$2:$EE$2,F$4,'SPACELOG 12 BP'!$F45:$EE45)</f>
        <v>0</v>
      </c>
      <c r="G45" s="13">
        <f>SUMIF('reporting montigny'!$F$2:$EE$2,G$4,'reporting montigny'!$F45:$EE45)+SUMIF('reporting boissy'!$F$2:$EE$2,G$4,'reporting boissy'!$F45:$EE45)+SUMIF('reporting moussy'!$F$2:$EE$2,G$4,'reporting moussy'!$F45:$EE45)+SUMIF('reporting trappes'!$F$2:$EE$2,G$4,'reporting trappes'!$F45:$EE45)+SUMIF('SPACELOG 5 BP'!$F$2:$EE$2,G$4,'SPACELOG 5 BP'!$F45:$EE45)+SUMIF('SPACELOG 6 BP'!$F$2:$EE$2,G$4,'SPACELOG 6 BP'!$F45:$EE45)+SUMIF('SPACELOG 7 BP'!$F$2:$EE$2,G$4,'SPACELOG 7 BP'!$F45:$EE45)+SUMIF('SPACELOG 8 BP'!$F$2:$EE$2,G$4,'SPACELOG 8 BP'!$F45:$EE45)+SUMIF('SPACELOG 9 BP'!$F$2:$EE$2,G$4,'SPACELOG 9 BP'!$F45:$EE45)+SUMIF('SPACELOG 10 BP'!$F$2:$EE$2,G$4,'SPACELOG 10 BP'!$F45:$EE45)+SUMIF('SPACELOG 11 BP'!$F$2:$EE$2,G$4,'SPACELOG 11 BP'!$F45:$EE45)+SUMIF('SPACELOG 12 BP'!$F$2:$EE$2,G$4,'SPACELOG 12 BP'!$F45:$EE45)</f>
        <v>0</v>
      </c>
      <c r="H45" s="13">
        <f>SUMIF('reporting montigny'!$F$2:$EE$2,H$4,'reporting montigny'!$F45:$EE45)+SUMIF('reporting boissy'!$F$2:$EE$2,H$4,'reporting boissy'!$F45:$EE45)+SUMIF('reporting moussy'!$F$2:$EE$2,H$4,'reporting moussy'!$F45:$EE45)+SUMIF('reporting trappes'!$F$2:$EE$2,H$4,'reporting trappes'!$F45:$EE45)+SUMIF('SPACELOG 5 BP'!$F$2:$EE$2,H$4,'SPACELOG 5 BP'!$F45:$EE45)+SUMIF('SPACELOG 6 BP'!$F$2:$EE$2,H$4,'SPACELOG 6 BP'!$F45:$EE45)+SUMIF('SPACELOG 7 BP'!$F$2:$EE$2,H$4,'SPACELOG 7 BP'!$F45:$EE45)+SUMIF('SPACELOG 8 BP'!$F$2:$EE$2,H$4,'SPACELOG 8 BP'!$F45:$EE45)+SUMIF('SPACELOG 9 BP'!$F$2:$EE$2,H$4,'SPACELOG 9 BP'!$F45:$EE45)+SUMIF('SPACELOG 10 BP'!$F$2:$EE$2,H$4,'SPACELOG 10 BP'!$F45:$EE45)+SUMIF('SPACELOG 11 BP'!$F$2:$EE$2,H$4,'SPACELOG 11 BP'!$F45:$EE45)+SUMIF('SPACELOG 12 BP'!$F$2:$EE$2,H$4,'SPACELOG 12 BP'!$F45:$EE45)</f>
        <v>0</v>
      </c>
      <c r="I45" s="13">
        <f>SUMIF('reporting montigny'!$F$2:$EE$2,I$4,'reporting montigny'!$F45:$EE45)+SUMIF('reporting boissy'!$F$2:$EE$2,I$4,'reporting boissy'!$F45:$EE45)+SUMIF('reporting moussy'!$F$2:$EE$2,I$4,'reporting moussy'!$F45:$EE45)+SUMIF('reporting trappes'!$F$2:$EE$2,I$4,'reporting trappes'!$F45:$EE45)+SUMIF('SPACELOG 5 BP'!$F$2:$EE$2,I$4,'SPACELOG 5 BP'!$F45:$EE45)+SUMIF('SPACELOG 6 BP'!$F$2:$EE$2,I$4,'SPACELOG 6 BP'!$F45:$EE45)+SUMIF('SPACELOG 7 BP'!$F$2:$EE$2,I$4,'SPACELOG 7 BP'!$F45:$EE45)+SUMIF('SPACELOG 8 BP'!$F$2:$EE$2,I$4,'SPACELOG 8 BP'!$F45:$EE45)+SUMIF('SPACELOG 9 BP'!$F$2:$EE$2,I$4,'SPACELOG 9 BP'!$F45:$EE45)+SUMIF('SPACELOG 10 BP'!$F$2:$EE$2,I$4,'SPACELOG 10 BP'!$F45:$EE45)+SUMIF('SPACELOG 11 BP'!$F$2:$EE$2,I$4,'SPACELOG 11 BP'!$F45:$EE45)+SUMIF('SPACELOG 12 BP'!$F$2:$EE$2,I$4,'SPACELOG 12 BP'!$F45:$EE45)</f>
        <v>0</v>
      </c>
      <c r="J45" s="13">
        <f>SUMIF('reporting montigny'!$F$2:$EE$2,J$4,'reporting montigny'!$F45:$EE45)+SUMIF('reporting boissy'!$F$2:$EE$2,J$4,'reporting boissy'!$F45:$EE45)+SUMIF('reporting moussy'!$F$2:$EE$2,J$4,'reporting moussy'!$F45:$EE45)+SUMIF('reporting trappes'!$F$2:$EE$2,J$4,'reporting trappes'!$F45:$EE45)+SUMIF('SPACELOG 5 BP'!$F$2:$EE$2,J$4,'SPACELOG 5 BP'!$F45:$EE45)+SUMIF('SPACELOG 6 BP'!$F$2:$EE$2,J$4,'SPACELOG 6 BP'!$F45:$EE45)+SUMIF('SPACELOG 7 BP'!$F$2:$EE$2,J$4,'SPACELOG 7 BP'!$F45:$EE45)+SUMIF('SPACELOG 8 BP'!$F$2:$EE$2,J$4,'SPACELOG 8 BP'!$F45:$EE45)+SUMIF('SPACELOG 9 BP'!$F$2:$EE$2,J$4,'SPACELOG 9 BP'!$F45:$EE45)+SUMIF('SPACELOG 10 BP'!$F$2:$EE$2,J$4,'SPACELOG 10 BP'!$F45:$EE45)+SUMIF('SPACELOG 11 BP'!$F$2:$EE$2,J$4,'SPACELOG 11 BP'!$F45:$EE45)+SUMIF('SPACELOG 12 BP'!$F$2:$EE$2,J$4,'SPACELOG 12 BP'!$F45:$EE45)</f>
        <v>0</v>
      </c>
      <c r="K45" s="13">
        <f>SUMIF('reporting montigny'!$F$2:$EE$2,K$4,'reporting montigny'!$F45:$EE45)+SUMIF('reporting boissy'!$F$2:$EE$2,K$4,'reporting boissy'!$F45:$EE45)+SUMIF('reporting moussy'!$F$2:$EE$2,K$4,'reporting moussy'!$F45:$EE45)+SUMIF('reporting trappes'!$F$2:$EE$2,K$4,'reporting trappes'!$F45:$EE45)+SUMIF('SPACELOG 5 BP'!$F$2:$EE$2,K$4,'SPACELOG 5 BP'!$F45:$EE45)+SUMIF('SPACELOG 6 BP'!$F$2:$EE$2,K$4,'SPACELOG 6 BP'!$F45:$EE45)+SUMIF('SPACELOG 7 BP'!$F$2:$EE$2,K$4,'SPACELOG 7 BP'!$F45:$EE45)+SUMIF('SPACELOG 8 BP'!$F$2:$EE$2,K$4,'SPACELOG 8 BP'!$F45:$EE45)+SUMIF('SPACELOG 9 BP'!$F$2:$EE$2,K$4,'SPACELOG 9 BP'!$F45:$EE45)+SUMIF('SPACELOG 10 BP'!$F$2:$EE$2,K$4,'SPACELOG 10 BP'!$F45:$EE45)+SUMIF('SPACELOG 11 BP'!$F$2:$EE$2,K$4,'SPACELOG 11 BP'!$F45:$EE45)+SUMIF('SPACELOG 12 BP'!$F$2:$EE$2,K$4,'SPACELOG 12 BP'!$F45:$EE45)</f>
        <v>0</v>
      </c>
      <c r="L45" s="13">
        <f>SUMIF('reporting montigny'!$F$2:$EE$2,L$4,'reporting montigny'!$F45:$EE45)+SUMIF('reporting boissy'!$F$2:$EE$2,L$4,'reporting boissy'!$F45:$EE45)+SUMIF('reporting moussy'!$F$2:$EE$2,L$4,'reporting moussy'!$F45:$EE45)+SUMIF('reporting trappes'!$F$2:$EE$2,L$4,'reporting trappes'!$F45:$EE45)+SUMIF('SPACELOG 5 BP'!$F$2:$EE$2,L$4,'SPACELOG 5 BP'!$F45:$EE45)+SUMIF('SPACELOG 6 BP'!$F$2:$EE$2,L$4,'SPACELOG 6 BP'!$F45:$EE45)+SUMIF('SPACELOG 7 BP'!$F$2:$EE$2,L$4,'SPACELOG 7 BP'!$F45:$EE45)+SUMIF('SPACELOG 8 BP'!$F$2:$EE$2,L$4,'SPACELOG 8 BP'!$F45:$EE45)+SUMIF('SPACELOG 9 BP'!$F$2:$EE$2,L$4,'SPACELOG 9 BP'!$F45:$EE45)+SUMIF('SPACELOG 10 BP'!$F$2:$EE$2,L$4,'SPACELOG 10 BP'!$F45:$EE45)+SUMIF('SPACELOG 11 BP'!$F$2:$EE$2,L$4,'SPACELOG 11 BP'!$F45:$EE45)+SUMIF('SPACELOG 12 BP'!$F$2:$EE$2,L$4,'SPACELOG 12 BP'!$F45:$EE45)</f>
        <v>0</v>
      </c>
      <c r="M45" s="13">
        <f>SUMIF('reporting montigny'!$F$2:$EE$2,M$4,'reporting montigny'!$F45:$EE45)+SUMIF('reporting boissy'!$F$2:$EE$2,M$4,'reporting boissy'!$F45:$EE45)+SUMIF('reporting moussy'!$F$2:$EE$2,M$4,'reporting moussy'!$F45:$EE45)+SUMIF('reporting trappes'!$F$2:$EE$2,M$4,'reporting trappes'!$F45:$EE45)+SUMIF('SPACELOG 5 BP'!$F$2:$EE$2,M$4,'SPACELOG 5 BP'!$F45:$EE45)+SUMIF('SPACELOG 6 BP'!$F$2:$EE$2,M$4,'SPACELOG 6 BP'!$F45:$EE45)+SUMIF('SPACELOG 7 BP'!$F$2:$EE$2,M$4,'SPACELOG 7 BP'!$F45:$EE45)+SUMIF('SPACELOG 8 BP'!$F$2:$EE$2,M$4,'SPACELOG 8 BP'!$F45:$EE45)+SUMIF('SPACELOG 9 BP'!$F$2:$EE$2,M$4,'SPACELOG 9 BP'!$F45:$EE45)+SUMIF('SPACELOG 10 BP'!$F$2:$EE$2,M$4,'SPACELOG 10 BP'!$F45:$EE45)+SUMIF('SPACELOG 11 BP'!$F$2:$EE$2,M$4,'SPACELOG 11 BP'!$F45:$EE45)+SUMIF('SPACELOG 12 BP'!$F$2:$EE$2,M$4,'SPACELOG 12 BP'!$F45:$EE45)</f>
        <v>0</v>
      </c>
      <c r="N45" s="13">
        <f>SUMIF('reporting montigny'!$F$2:$EE$2,N$4,'reporting montigny'!$F45:$EE45)+SUMIF('reporting boissy'!$F$2:$EE$2,N$4,'reporting boissy'!$F45:$EE45)+SUMIF('reporting moussy'!$F$2:$EE$2,N$4,'reporting moussy'!$F45:$EE45)+SUMIF('reporting trappes'!$F$2:$EE$2,N$4,'reporting trappes'!$F45:$EE45)+SUMIF('SPACELOG 5 BP'!$F$2:$EE$2,N$4,'SPACELOG 5 BP'!$F45:$EE45)+SUMIF('SPACELOG 6 BP'!$F$2:$EE$2,N$4,'SPACELOG 6 BP'!$F45:$EE45)+SUMIF('SPACELOG 7 BP'!$F$2:$EE$2,N$4,'SPACELOG 7 BP'!$F45:$EE45)+SUMIF('SPACELOG 8 BP'!$F$2:$EE$2,N$4,'SPACELOG 8 BP'!$F45:$EE45)+SUMIF('SPACELOG 9 BP'!$F$2:$EE$2,N$4,'SPACELOG 9 BP'!$F45:$EE45)+SUMIF('SPACELOG 10 BP'!$F$2:$EE$2,N$4,'SPACELOG 10 BP'!$F45:$EE45)+SUMIF('SPACELOG 11 BP'!$F$2:$EE$2,N$4,'SPACELOG 11 BP'!$F45:$EE45)+SUMIF('SPACELOG 12 BP'!$F$2:$EE$2,N$4,'SPACELOG 12 BP'!$F45:$EE45)</f>
        <v>417</v>
      </c>
      <c r="O45" s="13">
        <f>SUMIF('reporting montigny'!$F$2:$EE$2,O$4,'reporting montigny'!$F45:$EE45)+SUMIF('reporting boissy'!$F$2:$EE$2,O$4,'reporting boissy'!$F45:$EE45)+SUMIF('reporting moussy'!$F$2:$EE$2,O$4,'reporting moussy'!$F45:$EE45)+SUMIF('reporting trappes'!$F$2:$EE$2,O$4,'reporting trappes'!$F45:$EE45)+SUMIF('SPACELOG 5 BP'!$F$2:$EE$2,O$4,'SPACELOG 5 BP'!$F45:$EE45)+SUMIF('SPACELOG 6 BP'!$F$2:$EE$2,O$4,'SPACELOG 6 BP'!$F45:$EE45)+SUMIF('SPACELOG 7 BP'!$F$2:$EE$2,O$4,'SPACELOG 7 BP'!$F45:$EE45)+SUMIF('SPACELOG 8 BP'!$F$2:$EE$2,O$4,'SPACELOG 8 BP'!$F45:$EE45)+SUMIF('SPACELOG 9 BP'!$F$2:$EE$2,O$4,'SPACELOG 9 BP'!$F45:$EE45)+SUMIF('SPACELOG 10 BP'!$F$2:$EE$2,O$4,'SPACELOG 10 BP'!$F45:$EE45)+SUMIF('SPACELOG 11 BP'!$F$2:$EE$2,O$4,'SPACELOG 11 BP'!$F45:$EE45)+SUMIF('SPACELOG 12 BP'!$F$2:$EE$2,O$4,'SPACELOG 12 BP'!$F45:$EE45)</f>
        <v>417</v>
      </c>
      <c r="P45" s="13">
        <f>SUMIF('reporting montigny'!$F$2:$EE$2,P$4,'reporting montigny'!$F45:$EE45)+SUMIF('reporting boissy'!$F$2:$EE$2,P$4,'reporting boissy'!$F45:$EE45)+SUMIF('reporting moussy'!$F$2:$EE$2,P$4,'reporting moussy'!$F45:$EE45)+SUMIF('reporting trappes'!$F$2:$EE$2,P$4,'reporting trappes'!$F45:$EE45)+SUMIF('SPACELOG 5 BP'!$F$2:$EE$2,P$4,'SPACELOG 5 BP'!$F45:$EE45)+SUMIF('SPACELOG 6 BP'!$F$2:$EE$2,P$4,'SPACELOG 6 BP'!$F45:$EE45)+SUMIF('SPACELOG 7 BP'!$F$2:$EE$2,P$4,'SPACELOG 7 BP'!$F45:$EE45)+SUMIF('SPACELOG 8 BP'!$F$2:$EE$2,P$4,'SPACELOG 8 BP'!$F45:$EE45)+SUMIF('SPACELOG 9 BP'!$F$2:$EE$2,P$4,'SPACELOG 9 BP'!$F45:$EE45)+SUMIF('SPACELOG 10 BP'!$F$2:$EE$2,P$4,'SPACELOG 10 BP'!$F45:$EE45)+SUMIF('SPACELOG 11 BP'!$F$2:$EE$2,P$4,'SPACELOG 11 BP'!$F45:$EE45)+SUMIF('SPACELOG 12 BP'!$F$2:$EE$2,P$4,'SPACELOG 12 BP'!$F45:$EE45)</f>
        <v>417</v>
      </c>
      <c r="Q45" s="13">
        <f>SUMIF('reporting montigny'!$F$2:$EE$2,Q$4,'reporting montigny'!$F45:$EE45)+SUMIF('reporting boissy'!$F$2:$EE$2,Q$4,'reporting boissy'!$F45:$EE45)+SUMIF('reporting moussy'!$F$2:$EE$2,Q$4,'reporting moussy'!$F45:$EE45)+SUMIF('reporting trappes'!$F$2:$EE$2,Q$4,'reporting trappes'!$F45:$EE45)+SUMIF('SPACELOG 5 BP'!$F$2:$EE$2,Q$4,'SPACELOG 5 BP'!$F45:$EE45)+SUMIF('SPACELOG 6 BP'!$F$2:$EE$2,Q$4,'SPACELOG 6 BP'!$F45:$EE45)+SUMIF('SPACELOG 7 BP'!$F$2:$EE$2,Q$4,'SPACELOG 7 BP'!$F45:$EE45)+SUMIF('SPACELOG 8 BP'!$F$2:$EE$2,Q$4,'SPACELOG 8 BP'!$F45:$EE45)+SUMIF('SPACELOG 9 BP'!$F$2:$EE$2,Q$4,'SPACELOG 9 BP'!$F45:$EE45)+SUMIF('SPACELOG 10 BP'!$F$2:$EE$2,Q$4,'SPACELOG 10 BP'!$F45:$EE45)+SUMIF('SPACELOG 11 BP'!$F$2:$EE$2,Q$4,'SPACELOG 11 BP'!$F45:$EE45)+SUMIF('SPACELOG 12 BP'!$F$2:$EE$2,Q$4,'SPACELOG 12 BP'!$F45:$EE45)</f>
        <v>417</v>
      </c>
      <c r="R45" s="14">
        <f>SUM(F45:Q45)</f>
        <v>1668</v>
      </c>
      <c r="S45" s="13">
        <f>SUMIF('reporting montigny'!$F$2:$EE$2,S$4,'reporting montigny'!$F45:$EE45)+SUMIF('reporting boissy'!$F$2:$EE$2,S$4,'reporting boissy'!$F45:$EE45)+SUMIF('reporting moussy'!$F$2:$EE$2,S$4,'reporting moussy'!$F45:$EE45)+SUMIF('reporting trappes'!$F$2:$EE$2,S$4,'reporting trappes'!$F45:$EE45)+SUMIF('SPACELOG 5 BP'!$F$2:$EE$2,S$4,'SPACELOG 5 BP'!$F45:$EE45)+SUMIF('SPACELOG 6 BP'!$F$2:$EE$2,S$4,'SPACELOG 6 BP'!$F45:$EE45)+SUMIF('SPACELOG 7 BP'!$F$2:$EE$2,S$4,'SPACELOG 7 BP'!$F45:$EE45)+SUMIF('SPACELOG 8 BP'!$F$2:$EE$2,S$4,'SPACELOG 8 BP'!$F45:$EE45)+SUMIF('SPACELOG 9 BP'!$F$2:$EE$2,S$4,'SPACELOG 9 BP'!$F45:$EE45)+SUMIF('SPACELOG 10 BP'!$F$2:$EE$2,S$4,'SPACELOG 10 BP'!$F45:$EE45)+SUMIF('SPACELOG 11 BP'!$F$2:$EE$2,S$4,'SPACELOG 11 BP'!$F45:$EE45)+SUMIF('SPACELOG 12 BP'!$F$2:$EE$2,S$4,'SPACELOG 12 BP'!$F45:$EE45)</f>
        <v>417</v>
      </c>
      <c r="T45" s="13">
        <f>SUMIF('reporting montigny'!$F$2:$EE$2,T$4,'reporting montigny'!$F45:$EE45)+SUMIF('reporting boissy'!$F$2:$EE$2,T$4,'reporting boissy'!$F45:$EE45)+SUMIF('reporting moussy'!$F$2:$EE$2,T$4,'reporting moussy'!$F45:$EE45)+SUMIF('reporting trappes'!$F$2:$EE$2,T$4,'reporting trappes'!$F45:$EE45)+SUMIF('SPACELOG 5 BP'!$F$2:$EE$2,T$4,'SPACELOG 5 BP'!$F45:$EE45)+SUMIF('SPACELOG 6 BP'!$F$2:$EE$2,T$4,'SPACELOG 6 BP'!$F45:$EE45)+SUMIF('SPACELOG 7 BP'!$F$2:$EE$2,T$4,'SPACELOG 7 BP'!$F45:$EE45)+SUMIF('SPACELOG 8 BP'!$F$2:$EE$2,T$4,'SPACELOG 8 BP'!$F45:$EE45)+SUMIF('SPACELOG 9 BP'!$F$2:$EE$2,T$4,'SPACELOG 9 BP'!$F45:$EE45)+SUMIF('SPACELOG 10 BP'!$F$2:$EE$2,T$4,'SPACELOG 10 BP'!$F45:$EE45)+SUMIF('SPACELOG 11 BP'!$F$2:$EE$2,T$4,'SPACELOG 11 BP'!$F45:$EE45)+SUMIF('SPACELOG 12 BP'!$F$2:$EE$2,T$4,'SPACELOG 12 BP'!$F45:$EE45)</f>
        <v>417</v>
      </c>
      <c r="U45" s="13">
        <f>SUMIF('reporting montigny'!$F$2:$EE$2,U$4,'reporting montigny'!$F45:$EE45)+SUMIF('reporting boissy'!$F$2:$EE$2,U$4,'reporting boissy'!$F45:$EE45)+SUMIF('reporting moussy'!$F$2:$EE$2,U$4,'reporting moussy'!$F45:$EE45)+SUMIF('reporting trappes'!$F$2:$EE$2,U$4,'reporting trappes'!$F45:$EE45)+SUMIF('SPACELOG 5 BP'!$F$2:$EE$2,U$4,'SPACELOG 5 BP'!$F45:$EE45)+SUMIF('SPACELOG 6 BP'!$F$2:$EE$2,U$4,'SPACELOG 6 BP'!$F45:$EE45)+SUMIF('SPACELOG 7 BP'!$F$2:$EE$2,U$4,'SPACELOG 7 BP'!$F45:$EE45)+SUMIF('SPACELOG 8 BP'!$F$2:$EE$2,U$4,'SPACELOG 8 BP'!$F45:$EE45)+SUMIF('SPACELOG 9 BP'!$F$2:$EE$2,U$4,'SPACELOG 9 BP'!$F45:$EE45)+SUMIF('SPACELOG 10 BP'!$F$2:$EE$2,U$4,'SPACELOG 10 BP'!$F45:$EE45)+SUMIF('SPACELOG 11 BP'!$F$2:$EE$2,U$4,'SPACELOG 11 BP'!$F45:$EE45)+SUMIF('SPACELOG 12 BP'!$F$2:$EE$2,U$4,'SPACELOG 12 BP'!$F45:$EE45)</f>
        <v>417</v>
      </c>
      <c r="V45" s="13">
        <f>SUMIF('reporting montigny'!$F$2:$EE$2,V$4,'reporting montigny'!$F45:$EE45)+SUMIF('reporting boissy'!$F$2:$EE$2,V$4,'reporting boissy'!$F45:$EE45)+SUMIF('reporting moussy'!$F$2:$EE$2,V$4,'reporting moussy'!$F45:$EE45)+SUMIF('reporting trappes'!$F$2:$EE$2,V$4,'reporting trappes'!$F45:$EE45)+SUMIF('SPACELOG 5 BP'!$F$2:$EE$2,V$4,'SPACELOG 5 BP'!$F45:$EE45)+SUMIF('SPACELOG 6 BP'!$F$2:$EE$2,V$4,'SPACELOG 6 BP'!$F45:$EE45)+SUMIF('SPACELOG 7 BP'!$F$2:$EE$2,V$4,'SPACELOG 7 BP'!$F45:$EE45)+SUMIF('SPACELOG 8 BP'!$F$2:$EE$2,V$4,'SPACELOG 8 BP'!$F45:$EE45)+SUMIF('SPACELOG 9 BP'!$F$2:$EE$2,V$4,'SPACELOG 9 BP'!$F45:$EE45)+SUMIF('SPACELOG 10 BP'!$F$2:$EE$2,V$4,'SPACELOG 10 BP'!$F45:$EE45)+SUMIF('SPACELOG 11 BP'!$F$2:$EE$2,V$4,'SPACELOG 11 BP'!$F45:$EE45)+SUMIF('SPACELOG 12 BP'!$F$2:$EE$2,V$4,'SPACELOG 12 BP'!$F45:$EE45)</f>
        <v>417</v>
      </c>
      <c r="W45" s="13">
        <f>SUMIF('reporting montigny'!$F$2:$EE$2,W$4,'reporting montigny'!$F45:$EE45)+SUMIF('reporting boissy'!$F$2:$EE$2,W$4,'reporting boissy'!$F45:$EE45)+SUMIF('reporting moussy'!$F$2:$EE$2,W$4,'reporting moussy'!$F45:$EE45)+SUMIF('reporting trappes'!$F$2:$EE$2,W$4,'reporting trappes'!$F45:$EE45)+SUMIF('SPACELOG 5 BP'!$F$2:$EE$2,W$4,'SPACELOG 5 BP'!$F45:$EE45)+SUMIF('SPACELOG 6 BP'!$F$2:$EE$2,W$4,'SPACELOG 6 BP'!$F45:$EE45)+SUMIF('SPACELOG 7 BP'!$F$2:$EE$2,W$4,'SPACELOG 7 BP'!$F45:$EE45)+SUMIF('SPACELOG 8 BP'!$F$2:$EE$2,W$4,'SPACELOG 8 BP'!$F45:$EE45)+SUMIF('SPACELOG 9 BP'!$F$2:$EE$2,W$4,'SPACELOG 9 BP'!$F45:$EE45)+SUMIF('SPACELOG 10 BP'!$F$2:$EE$2,W$4,'SPACELOG 10 BP'!$F45:$EE45)+SUMIF('SPACELOG 11 BP'!$F$2:$EE$2,W$4,'SPACELOG 11 BP'!$F45:$EE45)+SUMIF('SPACELOG 12 BP'!$F$2:$EE$2,W$4,'SPACELOG 12 BP'!$F45:$EE45)</f>
        <v>417</v>
      </c>
      <c r="X45" s="13">
        <f>SUMIF('reporting montigny'!$F$2:$EE$2,X$4,'reporting montigny'!$F45:$EE45)+SUMIF('reporting boissy'!$F$2:$EE$2,X$4,'reporting boissy'!$F45:$EE45)+SUMIF('reporting moussy'!$F$2:$EE$2,X$4,'reporting moussy'!$F45:$EE45)+SUMIF('reporting trappes'!$F$2:$EE$2,X$4,'reporting trappes'!$F45:$EE45)+SUMIF('SPACELOG 5 BP'!$F$2:$EE$2,X$4,'SPACELOG 5 BP'!$F45:$EE45)+SUMIF('SPACELOG 6 BP'!$F$2:$EE$2,X$4,'SPACELOG 6 BP'!$F45:$EE45)+SUMIF('SPACELOG 7 BP'!$F$2:$EE$2,X$4,'SPACELOG 7 BP'!$F45:$EE45)+SUMIF('SPACELOG 8 BP'!$F$2:$EE$2,X$4,'SPACELOG 8 BP'!$F45:$EE45)+SUMIF('SPACELOG 9 BP'!$F$2:$EE$2,X$4,'SPACELOG 9 BP'!$F45:$EE45)+SUMIF('SPACELOG 10 BP'!$F$2:$EE$2,X$4,'SPACELOG 10 BP'!$F45:$EE45)+SUMIF('SPACELOG 11 BP'!$F$2:$EE$2,X$4,'SPACELOG 11 BP'!$F45:$EE45)+SUMIF('SPACELOG 12 BP'!$F$2:$EE$2,X$4,'SPACELOG 12 BP'!$F45:$EE45)</f>
        <v>417</v>
      </c>
      <c r="Y45" s="13">
        <f>SUMIF('reporting montigny'!$F$2:$EE$2,Y$4,'reporting montigny'!$F45:$EE45)+SUMIF('reporting boissy'!$F$2:$EE$2,Y$4,'reporting boissy'!$F45:$EE45)+SUMIF('reporting moussy'!$F$2:$EE$2,Y$4,'reporting moussy'!$F45:$EE45)+SUMIF('reporting trappes'!$F$2:$EE$2,Y$4,'reporting trappes'!$F45:$EE45)+SUMIF('SPACELOG 5 BP'!$F$2:$EE$2,Y$4,'SPACELOG 5 BP'!$F45:$EE45)+SUMIF('SPACELOG 6 BP'!$F$2:$EE$2,Y$4,'SPACELOG 6 BP'!$F45:$EE45)+SUMIF('SPACELOG 7 BP'!$F$2:$EE$2,Y$4,'SPACELOG 7 BP'!$F45:$EE45)+SUMIF('SPACELOG 8 BP'!$F$2:$EE$2,Y$4,'SPACELOG 8 BP'!$F45:$EE45)+SUMIF('SPACELOG 9 BP'!$F$2:$EE$2,Y$4,'SPACELOG 9 BP'!$F45:$EE45)+SUMIF('SPACELOG 10 BP'!$F$2:$EE$2,Y$4,'SPACELOG 10 BP'!$F45:$EE45)+SUMIF('SPACELOG 11 BP'!$F$2:$EE$2,Y$4,'SPACELOG 11 BP'!$F45:$EE45)+SUMIF('SPACELOG 12 BP'!$F$2:$EE$2,Y$4,'SPACELOG 12 BP'!$F45:$EE45)</f>
        <v>417</v>
      </c>
      <c r="Z45" s="13">
        <f>SUMIF('reporting montigny'!$F$2:$EE$2,Z$4,'reporting montigny'!$F45:$EE45)+SUMIF('reporting boissy'!$F$2:$EE$2,Z$4,'reporting boissy'!$F45:$EE45)+SUMIF('reporting moussy'!$F$2:$EE$2,Z$4,'reporting moussy'!$F45:$EE45)+SUMIF('reporting trappes'!$F$2:$EE$2,Z$4,'reporting trappes'!$F45:$EE45)+SUMIF('SPACELOG 5 BP'!$F$2:$EE$2,Z$4,'SPACELOG 5 BP'!$F45:$EE45)+SUMIF('SPACELOG 6 BP'!$F$2:$EE$2,Z$4,'SPACELOG 6 BP'!$F45:$EE45)+SUMIF('SPACELOG 7 BP'!$F$2:$EE$2,Z$4,'SPACELOG 7 BP'!$F45:$EE45)+SUMIF('SPACELOG 8 BP'!$F$2:$EE$2,Z$4,'SPACELOG 8 BP'!$F45:$EE45)+SUMIF('SPACELOG 9 BP'!$F$2:$EE$2,Z$4,'SPACELOG 9 BP'!$F45:$EE45)+SUMIF('SPACELOG 10 BP'!$F$2:$EE$2,Z$4,'SPACELOG 10 BP'!$F45:$EE45)+SUMIF('SPACELOG 11 BP'!$F$2:$EE$2,Z$4,'SPACELOG 11 BP'!$F45:$EE45)+SUMIF('SPACELOG 12 BP'!$F$2:$EE$2,Z$4,'SPACELOG 12 BP'!$F45:$EE45)</f>
        <v>417</v>
      </c>
      <c r="AA45" s="13">
        <f>SUMIF('reporting montigny'!$F$2:$EE$2,AA$4,'reporting montigny'!$F45:$EE45)+SUMIF('reporting boissy'!$F$2:$EE$2,AA$4,'reporting boissy'!$F45:$EE45)+SUMIF('reporting moussy'!$F$2:$EE$2,AA$4,'reporting moussy'!$F45:$EE45)+SUMIF('reporting trappes'!$F$2:$EE$2,AA$4,'reporting trappes'!$F45:$EE45)+SUMIF('SPACELOG 5 BP'!$F$2:$EE$2,AA$4,'SPACELOG 5 BP'!$F45:$EE45)+SUMIF('SPACELOG 6 BP'!$F$2:$EE$2,AA$4,'SPACELOG 6 BP'!$F45:$EE45)+SUMIF('SPACELOG 7 BP'!$F$2:$EE$2,AA$4,'SPACELOG 7 BP'!$F45:$EE45)+SUMIF('SPACELOG 8 BP'!$F$2:$EE$2,AA$4,'SPACELOG 8 BP'!$F45:$EE45)+SUMIF('SPACELOG 9 BP'!$F$2:$EE$2,AA$4,'SPACELOG 9 BP'!$F45:$EE45)+SUMIF('SPACELOG 10 BP'!$F$2:$EE$2,AA$4,'SPACELOG 10 BP'!$F45:$EE45)+SUMIF('SPACELOG 11 BP'!$F$2:$EE$2,AA$4,'SPACELOG 11 BP'!$F45:$EE45)+SUMIF('SPACELOG 12 BP'!$F$2:$EE$2,AA$4,'SPACELOG 12 BP'!$F45:$EE45)</f>
        <v>417</v>
      </c>
      <c r="AB45" s="13">
        <f>SUMIF('reporting montigny'!$F$2:$EE$2,AB$4,'reporting montigny'!$F45:$EE45)+SUMIF('reporting boissy'!$F$2:$EE$2,AB$4,'reporting boissy'!$F45:$EE45)+SUMIF('reporting moussy'!$F$2:$EE$2,AB$4,'reporting moussy'!$F45:$EE45)+SUMIF('reporting trappes'!$F$2:$EE$2,AB$4,'reporting trappes'!$F45:$EE45)+SUMIF('SPACELOG 5 BP'!$F$2:$EE$2,AB$4,'SPACELOG 5 BP'!$F45:$EE45)+SUMIF('SPACELOG 6 BP'!$F$2:$EE$2,AB$4,'SPACELOG 6 BP'!$F45:$EE45)+SUMIF('SPACELOG 7 BP'!$F$2:$EE$2,AB$4,'SPACELOG 7 BP'!$F45:$EE45)+SUMIF('SPACELOG 8 BP'!$F$2:$EE$2,AB$4,'SPACELOG 8 BP'!$F45:$EE45)+SUMIF('SPACELOG 9 BP'!$F$2:$EE$2,AB$4,'SPACELOG 9 BP'!$F45:$EE45)+SUMIF('SPACELOG 10 BP'!$F$2:$EE$2,AB$4,'SPACELOG 10 BP'!$F45:$EE45)+SUMIF('SPACELOG 11 BP'!$F$2:$EE$2,AB$4,'SPACELOG 11 BP'!$F45:$EE45)+SUMIF('SPACELOG 12 BP'!$F$2:$EE$2,AB$4,'SPACELOG 12 BP'!$F45:$EE45)</f>
        <v>417</v>
      </c>
      <c r="AC45" s="13">
        <f>SUMIF('reporting montigny'!$F$2:$EE$2,AC$4,'reporting montigny'!$F45:$EE45)+SUMIF('reporting boissy'!$F$2:$EE$2,AC$4,'reporting boissy'!$F45:$EE45)+SUMIF('reporting moussy'!$F$2:$EE$2,AC$4,'reporting moussy'!$F45:$EE45)+SUMIF('reporting trappes'!$F$2:$EE$2,AC$4,'reporting trappes'!$F45:$EE45)+SUMIF('SPACELOG 5 BP'!$F$2:$EE$2,AC$4,'SPACELOG 5 BP'!$F45:$EE45)+SUMIF('SPACELOG 6 BP'!$F$2:$EE$2,AC$4,'SPACELOG 6 BP'!$F45:$EE45)+SUMIF('SPACELOG 7 BP'!$F$2:$EE$2,AC$4,'SPACELOG 7 BP'!$F45:$EE45)+SUMIF('SPACELOG 8 BP'!$F$2:$EE$2,AC$4,'SPACELOG 8 BP'!$F45:$EE45)+SUMIF('SPACELOG 9 BP'!$F$2:$EE$2,AC$4,'SPACELOG 9 BP'!$F45:$EE45)+SUMIF('SPACELOG 10 BP'!$F$2:$EE$2,AC$4,'SPACELOG 10 BP'!$F45:$EE45)+SUMIF('SPACELOG 11 BP'!$F$2:$EE$2,AC$4,'SPACELOG 11 BP'!$F45:$EE45)+SUMIF('SPACELOG 12 BP'!$F$2:$EE$2,AC$4,'SPACELOG 12 BP'!$F45:$EE45)</f>
        <v>417</v>
      </c>
      <c r="AD45" s="13">
        <f>SUMIF('reporting montigny'!$F$2:$EE$2,AD$4,'reporting montigny'!$F45:$EE45)+SUMIF('reporting boissy'!$F$2:$EE$2,AD$4,'reporting boissy'!$F45:$EE45)+SUMIF('reporting moussy'!$F$2:$EE$2,AD$4,'reporting moussy'!$F45:$EE45)+SUMIF('reporting trappes'!$F$2:$EE$2,AD$4,'reporting trappes'!$F45:$EE45)+SUMIF('SPACELOG 5 BP'!$F$2:$EE$2,AD$4,'SPACELOG 5 BP'!$F45:$EE45)+SUMIF('SPACELOG 6 BP'!$F$2:$EE$2,AD$4,'SPACELOG 6 BP'!$F45:$EE45)+SUMIF('SPACELOG 7 BP'!$F$2:$EE$2,AD$4,'SPACELOG 7 BP'!$F45:$EE45)+SUMIF('SPACELOG 8 BP'!$F$2:$EE$2,AD$4,'SPACELOG 8 BP'!$F45:$EE45)+SUMIF('SPACELOG 9 BP'!$F$2:$EE$2,AD$4,'SPACELOG 9 BP'!$F45:$EE45)+SUMIF('SPACELOG 10 BP'!$F$2:$EE$2,AD$4,'SPACELOG 10 BP'!$F45:$EE45)+SUMIF('SPACELOG 11 BP'!$F$2:$EE$2,AD$4,'SPACELOG 11 BP'!$F45:$EE45)+SUMIF('SPACELOG 12 BP'!$F$2:$EE$2,AD$4,'SPACELOG 12 BP'!$F45:$EE45)</f>
        <v>417</v>
      </c>
      <c r="AE45" s="14">
        <f>SUM(S45:AD45)</f>
        <v>5004</v>
      </c>
      <c r="AF45" s="13">
        <f>SUMIF('reporting montigny'!$F$2:$EE$2,AF$4,'reporting montigny'!$F45:$EE45)+SUMIF('reporting boissy'!$F$2:$EE$2,AF$4,'reporting boissy'!$F45:$EE45)+SUMIF('reporting moussy'!$F$2:$EE$2,AF$4,'reporting moussy'!$F45:$EE45)+SUMIF('reporting trappes'!$F$2:$EE$2,AF$4,'reporting trappes'!$F45:$EE45)+SUMIF('SPACELOG 5 BP'!$F$2:$EE$2,AF$4,'SPACELOG 5 BP'!$F45:$EE45)+SUMIF('SPACELOG 6 BP'!$F$2:$EE$2,AF$4,'SPACELOG 6 BP'!$F45:$EE45)+SUMIF('SPACELOG 7 BP'!$F$2:$EE$2,AF$4,'SPACELOG 7 BP'!$F45:$EE45)+SUMIF('SPACELOG 8 BP'!$F$2:$EE$2,AF$4,'SPACELOG 8 BP'!$F45:$EE45)+SUMIF('SPACELOG 9 BP'!$F$2:$EE$2,AF$4,'SPACELOG 9 BP'!$F45:$EE45)+SUMIF('SPACELOG 10 BP'!$F$2:$EE$2,AF$4,'SPACELOG 10 BP'!$F45:$EE45)+SUMIF('SPACELOG 11 BP'!$F$2:$EE$2,AF$4,'SPACELOG 11 BP'!$F45:$EE45)+SUMIF('SPACELOG 12 BP'!$F$2:$EE$2,AF$4,'SPACELOG 12 BP'!$F45:$EE45)</f>
        <v>417</v>
      </c>
      <c r="AG45" s="13">
        <f>SUMIF('reporting montigny'!$F$2:$EE$2,AG$4,'reporting montigny'!$F45:$EE45)+SUMIF('reporting boissy'!$F$2:$EE$2,AG$4,'reporting boissy'!$F45:$EE45)+SUMIF('reporting moussy'!$F$2:$EE$2,AG$4,'reporting moussy'!$F45:$EE45)+SUMIF('reporting trappes'!$F$2:$EE$2,AG$4,'reporting trappes'!$F45:$EE45)+SUMIF('SPACELOG 5 BP'!$F$2:$EE$2,AG$4,'SPACELOG 5 BP'!$F45:$EE45)+SUMIF('SPACELOG 6 BP'!$F$2:$EE$2,AG$4,'SPACELOG 6 BP'!$F45:$EE45)+SUMIF('SPACELOG 7 BP'!$F$2:$EE$2,AG$4,'SPACELOG 7 BP'!$F45:$EE45)+SUMIF('SPACELOG 8 BP'!$F$2:$EE$2,AG$4,'SPACELOG 8 BP'!$F45:$EE45)+SUMIF('SPACELOG 9 BP'!$F$2:$EE$2,AG$4,'SPACELOG 9 BP'!$F45:$EE45)+SUMIF('SPACELOG 10 BP'!$F$2:$EE$2,AG$4,'SPACELOG 10 BP'!$F45:$EE45)+SUMIF('SPACELOG 11 BP'!$F$2:$EE$2,AG$4,'SPACELOG 11 BP'!$F45:$EE45)+SUMIF('SPACELOG 12 BP'!$F$2:$EE$2,AG$4,'SPACELOG 12 BP'!$F45:$EE45)</f>
        <v>417</v>
      </c>
      <c r="AH45" s="13">
        <f>SUMIF('reporting montigny'!$F$2:$EE$2,AH$4,'reporting montigny'!$F45:$EE45)+SUMIF('reporting boissy'!$F$2:$EE$2,AH$4,'reporting boissy'!$F45:$EE45)+SUMIF('reporting moussy'!$F$2:$EE$2,AH$4,'reporting moussy'!$F45:$EE45)+SUMIF('reporting trappes'!$F$2:$EE$2,AH$4,'reporting trappes'!$F45:$EE45)+SUMIF('SPACELOG 5 BP'!$F$2:$EE$2,AH$4,'SPACELOG 5 BP'!$F45:$EE45)+SUMIF('SPACELOG 6 BP'!$F$2:$EE$2,AH$4,'SPACELOG 6 BP'!$F45:$EE45)+SUMIF('SPACELOG 7 BP'!$F$2:$EE$2,AH$4,'SPACELOG 7 BP'!$F45:$EE45)+SUMIF('SPACELOG 8 BP'!$F$2:$EE$2,AH$4,'SPACELOG 8 BP'!$F45:$EE45)+SUMIF('SPACELOG 9 BP'!$F$2:$EE$2,AH$4,'SPACELOG 9 BP'!$F45:$EE45)+SUMIF('SPACELOG 10 BP'!$F$2:$EE$2,AH$4,'SPACELOG 10 BP'!$F45:$EE45)+SUMIF('SPACELOG 11 BP'!$F$2:$EE$2,AH$4,'SPACELOG 11 BP'!$F45:$EE45)+SUMIF('SPACELOG 12 BP'!$F$2:$EE$2,AH$4,'SPACELOG 12 BP'!$F45:$EE45)</f>
        <v>417</v>
      </c>
      <c r="AI45" s="13">
        <f>SUMIF('reporting montigny'!$F$2:$EE$2,AI$4,'reporting montigny'!$F45:$EE45)+SUMIF('reporting boissy'!$F$2:$EE$2,AI$4,'reporting boissy'!$F45:$EE45)+SUMIF('reporting moussy'!$F$2:$EE$2,AI$4,'reporting moussy'!$F45:$EE45)+SUMIF('reporting trappes'!$F$2:$EE$2,AI$4,'reporting trappes'!$F45:$EE45)+SUMIF('SPACELOG 5 BP'!$F$2:$EE$2,AI$4,'SPACELOG 5 BP'!$F45:$EE45)+SUMIF('SPACELOG 6 BP'!$F$2:$EE$2,AI$4,'SPACELOG 6 BP'!$F45:$EE45)+SUMIF('SPACELOG 7 BP'!$F$2:$EE$2,AI$4,'SPACELOG 7 BP'!$F45:$EE45)+SUMIF('SPACELOG 8 BP'!$F$2:$EE$2,AI$4,'SPACELOG 8 BP'!$F45:$EE45)+SUMIF('SPACELOG 9 BP'!$F$2:$EE$2,AI$4,'SPACELOG 9 BP'!$F45:$EE45)+SUMIF('SPACELOG 10 BP'!$F$2:$EE$2,AI$4,'SPACELOG 10 BP'!$F45:$EE45)+SUMIF('SPACELOG 11 BP'!$F$2:$EE$2,AI$4,'SPACELOG 11 BP'!$F45:$EE45)+SUMIF('SPACELOG 12 BP'!$F$2:$EE$2,AI$4,'SPACELOG 12 BP'!$F45:$EE45)</f>
        <v>417</v>
      </c>
      <c r="AJ45" s="13">
        <f>SUMIF('reporting montigny'!$F$2:$EE$2,AJ$4,'reporting montigny'!$F45:$EE45)+SUMIF('reporting boissy'!$F$2:$EE$2,AJ$4,'reporting boissy'!$F45:$EE45)+SUMIF('reporting moussy'!$F$2:$EE$2,AJ$4,'reporting moussy'!$F45:$EE45)+SUMIF('reporting trappes'!$F$2:$EE$2,AJ$4,'reporting trappes'!$F45:$EE45)+SUMIF('SPACELOG 5 BP'!$F$2:$EE$2,AJ$4,'SPACELOG 5 BP'!$F45:$EE45)+SUMIF('SPACELOG 6 BP'!$F$2:$EE$2,AJ$4,'SPACELOG 6 BP'!$F45:$EE45)+SUMIF('SPACELOG 7 BP'!$F$2:$EE$2,AJ$4,'SPACELOG 7 BP'!$F45:$EE45)+SUMIF('SPACELOG 8 BP'!$F$2:$EE$2,AJ$4,'SPACELOG 8 BP'!$F45:$EE45)+SUMIF('SPACELOG 9 BP'!$F$2:$EE$2,AJ$4,'SPACELOG 9 BP'!$F45:$EE45)+SUMIF('SPACELOG 10 BP'!$F$2:$EE$2,AJ$4,'SPACELOG 10 BP'!$F45:$EE45)+SUMIF('SPACELOG 11 BP'!$F$2:$EE$2,AJ$4,'SPACELOG 11 BP'!$F45:$EE45)+SUMIF('SPACELOG 12 BP'!$F$2:$EE$2,AJ$4,'SPACELOG 12 BP'!$F45:$EE45)</f>
        <v>417</v>
      </c>
      <c r="AK45" s="13">
        <f>SUMIF('reporting montigny'!$F$2:$EE$2,AK$4,'reporting montigny'!$F45:$EE45)+SUMIF('reporting boissy'!$F$2:$EE$2,AK$4,'reporting boissy'!$F45:$EE45)+SUMIF('reporting moussy'!$F$2:$EE$2,AK$4,'reporting moussy'!$F45:$EE45)+SUMIF('reporting trappes'!$F$2:$EE$2,AK$4,'reporting trappes'!$F45:$EE45)+SUMIF('SPACELOG 5 BP'!$F$2:$EE$2,AK$4,'SPACELOG 5 BP'!$F45:$EE45)+SUMIF('SPACELOG 6 BP'!$F$2:$EE$2,AK$4,'SPACELOG 6 BP'!$F45:$EE45)+SUMIF('SPACELOG 7 BP'!$F$2:$EE$2,AK$4,'SPACELOG 7 BP'!$F45:$EE45)+SUMIF('SPACELOG 8 BP'!$F$2:$EE$2,AK$4,'SPACELOG 8 BP'!$F45:$EE45)+SUMIF('SPACELOG 9 BP'!$F$2:$EE$2,AK$4,'SPACELOG 9 BP'!$F45:$EE45)+SUMIF('SPACELOG 10 BP'!$F$2:$EE$2,AK$4,'SPACELOG 10 BP'!$F45:$EE45)+SUMIF('SPACELOG 11 BP'!$F$2:$EE$2,AK$4,'SPACELOG 11 BP'!$F45:$EE45)+SUMIF('SPACELOG 12 BP'!$F$2:$EE$2,AK$4,'SPACELOG 12 BP'!$F45:$EE45)</f>
        <v>417</v>
      </c>
      <c r="AL45" s="13">
        <f>SUMIF('reporting montigny'!$F$2:$EE$2,AL$4,'reporting montigny'!$F45:$EE45)+SUMIF('reporting boissy'!$F$2:$EE$2,AL$4,'reporting boissy'!$F45:$EE45)+SUMIF('reporting moussy'!$F$2:$EE$2,AL$4,'reporting moussy'!$F45:$EE45)+SUMIF('reporting trappes'!$F$2:$EE$2,AL$4,'reporting trappes'!$F45:$EE45)+SUMIF('SPACELOG 5 BP'!$F$2:$EE$2,AL$4,'SPACELOG 5 BP'!$F45:$EE45)+SUMIF('SPACELOG 6 BP'!$F$2:$EE$2,AL$4,'SPACELOG 6 BP'!$F45:$EE45)+SUMIF('SPACELOG 7 BP'!$F$2:$EE$2,AL$4,'SPACELOG 7 BP'!$F45:$EE45)+SUMIF('SPACELOG 8 BP'!$F$2:$EE$2,AL$4,'SPACELOG 8 BP'!$F45:$EE45)+SUMIF('SPACELOG 9 BP'!$F$2:$EE$2,AL$4,'SPACELOG 9 BP'!$F45:$EE45)+SUMIF('SPACELOG 10 BP'!$F$2:$EE$2,AL$4,'SPACELOG 10 BP'!$F45:$EE45)+SUMIF('SPACELOG 11 BP'!$F$2:$EE$2,AL$4,'SPACELOG 11 BP'!$F45:$EE45)+SUMIF('SPACELOG 12 BP'!$F$2:$EE$2,AL$4,'SPACELOG 12 BP'!$F45:$EE45)</f>
        <v>417</v>
      </c>
      <c r="AM45" s="13">
        <f>SUMIF('reporting montigny'!$F$2:$EE$2,AM$4,'reporting montigny'!$F45:$EE45)+SUMIF('reporting boissy'!$F$2:$EE$2,AM$4,'reporting boissy'!$F45:$EE45)+SUMIF('reporting moussy'!$F$2:$EE$2,AM$4,'reporting moussy'!$F45:$EE45)+SUMIF('reporting trappes'!$F$2:$EE$2,AM$4,'reporting trappes'!$F45:$EE45)+SUMIF('SPACELOG 5 BP'!$F$2:$EE$2,AM$4,'SPACELOG 5 BP'!$F45:$EE45)+SUMIF('SPACELOG 6 BP'!$F$2:$EE$2,AM$4,'SPACELOG 6 BP'!$F45:$EE45)+SUMIF('SPACELOG 7 BP'!$F$2:$EE$2,AM$4,'SPACELOG 7 BP'!$F45:$EE45)+SUMIF('SPACELOG 8 BP'!$F$2:$EE$2,AM$4,'SPACELOG 8 BP'!$F45:$EE45)+SUMIF('SPACELOG 9 BP'!$F$2:$EE$2,AM$4,'SPACELOG 9 BP'!$F45:$EE45)+SUMIF('SPACELOG 10 BP'!$F$2:$EE$2,AM$4,'SPACELOG 10 BP'!$F45:$EE45)+SUMIF('SPACELOG 11 BP'!$F$2:$EE$2,AM$4,'SPACELOG 11 BP'!$F45:$EE45)+SUMIF('SPACELOG 12 BP'!$F$2:$EE$2,AM$4,'SPACELOG 12 BP'!$F45:$EE45)</f>
        <v>417</v>
      </c>
      <c r="AN45" s="13">
        <f>SUMIF('reporting montigny'!$F$2:$EE$2,AN$4,'reporting montigny'!$F45:$EE45)+SUMIF('reporting boissy'!$F$2:$EE$2,AN$4,'reporting boissy'!$F45:$EE45)+SUMIF('reporting moussy'!$F$2:$EE$2,AN$4,'reporting moussy'!$F45:$EE45)+SUMIF('reporting trappes'!$F$2:$EE$2,AN$4,'reporting trappes'!$F45:$EE45)+SUMIF('SPACELOG 5 BP'!$F$2:$EE$2,AN$4,'SPACELOG 5 BP'!$F45:$EE45)+SUMIF('SPACELOG 6 BP'!$F$2:$EE$2,AN$4,'SPACELOG 6 BP'!$F45:$EE45)+SUMIF('SPACELOG 7 BP'!$F$2:$EE$2,AN$4,'SPACELOG 7 BP'!$F45:$EE45)+SUMIF('SPACELOG 8 BP'!$F$2:$EE$2,AN$4,'SPACELOG 8 BP'!$F45:$EE45)+SUMIF('SPACELOG 9 BP'!$F$2:$EE$2,AN$4,'SPACELOG 9 BP'!$F45:$EE45)+SUMIF('SPACELOG 10 BP'!$F$2:$EE$2,AN$4,'SPACELOG 10 BP'!$F45:$EE45)+SUMIF('SPACELOG 11 BP'!$F$2:$EE$2,AN$4,'SPACELOG 11 BP'!$F45:$EE45)+SUMIF('SPACELOG 12 BP'!$F$2:$EE$2,AN$4,'SPACELOG 12 BP'!$F45:$EE45)</f>
        <v>417</v>
      </c>
      <c r="AO45" s="13">
        <f>SUMIF('reporting montigny'!$F$2:$EE$2,AO$4,'reporting montigny'!$F45:$EE45)+SUMIF('reporting boissy'!$F$2:$EE$2,AO$4,'reporting boissy'!$F45:$EE45)+SUMIF('reporting moussy'!$F$2:$EE$2,AO$4,'reporting moussy'!$F45:$EE45)+SUMIF('reporting trappes'!$F$2:$EE$2,AO$4,'reporting trappes'!$F45:$EE45)+SUMIF('SPACELOG 5 BP'!$F$2:$EE$2,AO$4,'SPACELOG 5 BP'!$F45:$EE45)+SUMIF('SPACELOG 6 BP'!$F$2:$EE$2,AO$4,'SPACELOG 6 BP'!$F45:$EE45)+SUMIF('SPACELOG 7 BP'!$F$2:$EE$2,AO$4,'SPACELOG 7 BP'!$F45:$EE45)+SUMIF('SPACELOG 8 BP'!$F$2:$EE$2,AO$4,'SPACELOG 8 BP'!$F45:$EE45)+SUMIF('SPACELOG 9 BP'!$F$2:$EE$2,AO$4,'SPACELOG 9 BP'!$F45:$EE45)+SUMIF('SPACELOG 10 BP'!$F$2:$EE$2,AO$4,'SPACELOG 10 BP'!$F45:$EE45)+SUMIF('SPACELOG 11 BP'!$F$2:$EE$2,AO$4,'SPACELOG 11 BP'!$F45:$EE45)+SUMIF('SPACELOG 12 BP'!$F$2:$EE$2,AO$4,'SPACELOG 12 BP'!$F45:$EE45)</f>
        <v>417</v>
      </c>
      <c r="AP45" s="13">
        <f>SUMIF('reporting montigny'!$F$2:$EE$2,AP$4,'reporting montigny'!$F45:$EE45)+SUMIF('reporting boissy'!$F$2:$EE$2,AP$4,'reporting boissy'!$F45:$EE45)+SUMIF('reporting moussy'!$F$2:$EE$2,AP$4,'reporting moussy'!$F45:$EE45)+SUMIF('reporting trappes'!$F$2:$EE$2,AP$4,'reporting trappes'!$F45:$EE45)+SUMIF('SPACELOG 5 BP'!$F$2:$EE$2,AP$4,'SPACELOG 5 BP'!$F45:$EE45)+SUMIF('SPACELOG 6 BP'!$F$2:$EE$2,AP$4,'SPACELOG 6 BP'!$F45:$EE45)+SUMIF('SPACELOG 7 BP'!$F$2:$EE$2,AP$4,'SPACELOG 7 BP'!$F45:$EE45)+SUMIF('SPACELOG 8 BP'!$F$2:$EE$2,AP$4,'SPACELOG 8 BP'!$F45:$EE45)+SUMIF('SPACELOG 9 BP'!$F$2:$EE$2,AP$4,'SPACELOG 9 BP'!$F45:$EE45)+SUMIF('SPACELOG 10 BP'!$F$2:$EE$2,AP$4,'SPACELOG 10 BP'!$F45:$EE45)+SUMIF('SPACELOG 11 BP'!$F$2:$EE$2,AP$4,'SPACELOG 11 BP'!$F45:$EE45)+SUMIF('SPACELOG 12 BP'!$F$2:$EE$2,AP$4,'SPACELOG 12 BP'!$F45:$EE45)</f>
        <v>417</v>
      </c>
      <c r="AQ45" s="13">
        <f>SUMIF('reporting montigny'!$F$2:$EE$2,AQ$4,'reporting montigny'!$F45:$EE45)+SUMIF('reporting boissy'!$F$2:$EE$2,AQ$4,'reporting boissy'!$F45:$EE45)+SUMIF('reporting moussy'!$F$2:$EE$2,AQ$4,'reporting moussy'!$F45:$EE45)+SUMIF('reporting trappes'!$F$2:$EE$2,AQ$4,'reporting trappes'!$F45:$EE45)+SUMIF('SPACELOG 5 BP'!$F$2:$EE$2,AQ$4,'SPACELOG 5 BP'!$F45:$EE45)+SUMIF('SPACELOG 6 BP'!$F$2:$EE$2,AQ$4,'SPACELOG 6 BP'!$F45:$EE45)+SUMIF('SPACELOG 7 BP'!$F$2:$EE$2,AQ$4,'SPACELOG 7 BP'!$F45:$EE45)+SUMIF('SPACELOG 8 BP'!$F$2:$EE$2,AQ$4,'SPACELOG 8 BP'!$F45:$EE45)+SUMIF('SPACELOG 9 BP'!$F$2:$EE$2,AQ$4,'SPACELOG 9 BP'!$F45:$EE45)+SUMIF('SPACELOG 10 BP'!$F$2:$EE$2,AQ$4,'SPACELOG 10 BP'!$F45:$EE45)+SUMIF('SPACELOG 11 BP'!$F$2:$EE$2,AQ$4,'SPACELOG 11 BP'!$F45:$EE45)+SUMIF('SPACELOG 12 BP'!$F$2:$EE$2,AQ$4,'SPACELOG 12 BP'!$F45:$EE45)</f>
        <v>417</v>
      </c>
      <c r="AR45" s="14">
        <f>SUM(AF45:AQ45)</f>
        <v>5004</v>
      </c>
      <c r="AS45" s="13">
        <f>SUMIF('reporting montigny'!$F$2:$EE$2,AS$4,'reporting montigny'!$F45:$EE45)+SUMIF('reporting boissy'!$F$2:$EE$2,AS$4,'reporting boissy'!$F45:$EE45)+SUMIF('reporting moussy'!$F$2:$EE$2,AS$4,'reporting moussy'!$F45:$EE45)+SUMIF('reporting trappes'!$F$2:$EE$2,AS$4,'reporting trappes'!$F45:$EE45)+SUMIF('SPACELOG 5 BP'!$F$2:$EE$2,AS$4,'SPACELOG 5 BP'!$F45:$EE45)+SUMIF('SPACELOG 6 BP'!$F$2:$EE$2,AS$4,'SPACELOG 6 BP'!$F45:$EE45)+SUMIF('SPACELOG 7 BP'!$F$2:$EE$2,AS$4,'SPACELOG 7 BP'!$F45:$EE45)+SUMIF('SPACELOG 8 BP'!$F$2:$EE$2,AS$4,'SPACELOG 8 BP'!$F45:$EE45)+SUMIF('SPACELOG 9 BP'!$F$2:$EE$2,AS$4,'SPACELOG 9 BP'!$F45:$EE45)+SUMIF('SPACELOG 10 BP'!$F$2:$EE$2,AS$4,'SPACELOG 10 BP'!$F45:$EE45)+SUMIF('SPACELOG 11 BP'!$F$2:$EE$2,AS$4,'SPACELOG 11 BP'!$F45:$EE45)+SUMIF('SPACELOG 12 BP'!$F$2:$EE$2,AS$4,'SPACELOG 12 BP'!$F45:$EE45)</f>
        <v>417</v>
      </c>
      <c r="AT45" s="13">
        <f>SUMIF('reporting montigny'!$F$2:$EE$2,AT$4,'reporting montigny'!$F45:$EE45)+SUMIF('reporting boissy'!$F$2:$EE$2,AT$4,'reporting boissy'!$F45:$EE45)+SUMIF('reporting moussy'!$F$2:$EE$2,AT$4,'reporting moussy'!$F45:$EE45)+SUMIF('reporting trappes'!$F$2:$EE$2,AT$4,'reporting trappes'!$F45:$EE45)+SUMIF('SPACELOG 5 BP'!$F$2:$EE$2,AT$4,'SPACELOG 5 BP'!$F45:$EE45)+SUMIF('SPACELOG 6 BP'!$F$2:$EE$2,AT$4,'SPACELOG 6 BP'!$F45:$EE45)+SUMIF('SPACELOG 7 BP'!$F$2:$EE$2,AT$4,'SPACELOG 7 BP'!$F45:$EE45)+SUMIF('SPACELOG 8 BP'!$F$2:$EE$2,AT$4,'SPACELOG 8 BP'!$F45:$EE45)+SUMIF('SPACELOG 9 BP'!$F$2:$EE$2,AT$4,'SPACELOG 9 BP'!$F45:$EE45)+SUMIF('SPACELOG 10 BP'!$F$2:$EE$2,AT$4,'SPACELOG 10 BP'!$F45:$EE45)+SUMIF('SPACELOG 11 BP'!$F$2:$EE$2,AT$4,'SPACELOG 11 BP'!$F45:$EE45)+SUMIF('SPACELOG 12 BP'!$F$2:$EE$2,AT$4,'SPACELOG 12 BP'!$F45:$EE45)</f>
        <v>417</v>
      </c>
      <c r="AU45" s="13">
        <f>SUMIF('reporting montigny'!$F$2:$EE$2,AU$4,'reporting montigny'!$F45:$EE45)+SUMIF('reporting boissy'!$F$2:$EE$2,AU$4,'reporting boissy'!$F45:$EE45)+SUMIF('reporting moussy'!$F$2:$EE$2,AU$4,'reporting moussy'!$F45:$EE45)+SUMIF('reporting trappes'!$F$2:$EE$2,AU$4,'reporting trappes'!$F45:$EE45)+SUMIF('SPACELOG 5 BP'!$F$2:$EE$2,AU$4,'SPACELOG 5 BP'!$F45:$EE45)+SUMIF('SPACELOG 6 BP'!$F$2:$EE$2,AU$4,'SPACELOG 6 BP'!$F45:$EE45)+SUMIF('SPACELOG 7 BP'!$F$2:$EE$2,AU$4,'SPACELOG 7 BP'!$F45:$EE45)+SUMIF('SPACELOG 8 BP'!$F$2:$EE$2,AU$4,'SPACELOG 8 BP'!$F45:$EE45)+SUMIF('SPACELOG 9 BP'!$F$2:$EE$2,AU$4,'SPACELOG 9 BP'!$F45:$EE45)+SUMIF('SPACELOG 10 BP'!$F$2:$EE$2,AU$4,'SPACELOG 10 BP'!$F45:$EE45)+SUMIF('SPACELOG 11 BP'!$F$2:$EE$2,AU$4,'SPACELOG 11 BP'!$F45:$EE45)+SUMIF('SPACELOG 12 BP'!$F$2:$EE$2,AU$4,'SPACELOG 12 BP'!$F45:$EE45)</f>
        <v>417</v>
      </c>
      <c r="AV45" s="13">
        <f>SUMIF('reporting montigny'!$F$2:$EE$2,AV$4,'reporting montigny'!$F45:$EE45)+SUMIF('reporting boissy'!$F$2:$EE$2,AV$4,'reporting boissy'!$F45:$EE45)+SUMIF('reporting moussy'!$F$2:$EE$2,AV$4,'reporting moussy'!$F45:$EE45)+SUMIF('reporting trappes'!$F$2:$EE$2,AV$4,'reporting trappes'!$F45:$EE45)+SUMIF('SPACELOG 5 BP'!$F$2:$EE$2,AV$4,'SPACELOG 5 BP'!$F45:$EE45)+SUMIF('SPACELOG 6 BP'!$F$2:$EE$2,AV$4,'SPACELOG 6 BP'!$F45:$EE45)+SUMIF('SPACELOG 7 BP'!$F$2:$EE$2,AV$4,'SPACELOG 7 BP'!$F45:$EE45)+SUMIF('SPACELOG 8 BP'!$F$2:$EE$2,AV$4,'SPACELOG 8 BP'!$F45:$EE45)+SUMIF('SPACELOG 9 BP'!$F$2:$EE$2,AV$4,'SPACELOG 9 BP'!$F45:$EE45)+SUMIF('SPACELOG 10 BP'!$F$2:$EE$2,AV$4,'SPACELOG 10 BP'!$F45:$EE45)+SUMIF('SPACELOG 11 BP'!$F$2:$EE$2,AV$4,'SPACELOG 11 BP'!$F45:$EE45)+SUMIF('SPACELOG 12 BP'!$F$2:$EE$2,AV$4,'SPACELOG 12 BP'!$F45:$EE45)</f>
        <v>417</v>
      </c>
      <c r="AW45" s="13">
        <f>SUMIF('reporting montigny'!$F$2:$EE$2,AW$4,'reporting montigny'!$F45:$EE45)+SUMIF('reporting boissy'!$F$2:$EE$2,AW$4,'reporting boissy'!$F45:$EE45)+SUMIF('reporting moussy'!$F$2:$EE$2,AW$4,'reporting moussy'!$F45:$EE45)+SUMIF('reporting trappes'!$F$2:$EE$2,AW$4,'reporting trappes'!$F45:$EE45)+SUMIF('SPACELOG 5 BP'!$F$2:$EE$2,AW$4,'SPACELOG 5 BP'!$F45:$EE45)+SUMIF('SPACELOG 6 BP'!$F$2:$EE$2,AW$4,'SPACELOG 6 BP'!$F45:$EE45)+SUMIF('SPACELOG 7 BP'!$F$2:$EE$2,AW$4,'SPACELOG 7 BP'!$F45:$EE45)+SUMIF('SPACELOG 8 BP'!$F$2:$EE$2,AW$4,'SPACELOG 8 BP'!$F45:$EE45)+SUMIF('SPACELOG 9 BP'!$F$2:$EE$2,AW$4,'SPACELOG 9 BP'!$F45:$EE45)+SUMIF('SPACELOG 10 BP'!$F$2:$EE$2,AW$4,'SPACELOG 10 BP'!$F45:$EE45)+SUMIF('SPACELOG 11 BP'!$F$2:$EE$2,AW$4,'SPACELOG 11 BP'!$F45:$EE45)+SUMIF('SPACELOG 12 BP'!$F$2:$EE$2,AW$4,'SPACELOG 12 BP'!$F45:$EE45)</f>
        <v>417</v>
      </c>
      <c r="AX45" s="13">
        <f>SUMIF('reporting montigny'!$F$2:$EE$2,AX$4,'reporting montigny'!$F45:$EE45)+SUMIF('reporting boissy'!$F$2:$EE$2,AX$4,'reporting boissy'!$F45:$EE45)+SUMIF('reporting moussy'!$F$2:$EE$2,AX$4,'reporting moussy'!$F45:$EE45)+SUMIF('reporting trappes'!$F$2:$EE$2,AX$4,'reporting trappes'!$F45:$EE45)+SUMIF('SPACELOG 5 BP'!$F$2:$EE$2,AX$4,'SPACELOG 5 BP'!$F45:$EE45)+SUMIF('SPACELOG 6 BP'!$F$2:$EE$2,AX$4,'SPACELOG 6 BP'!$F45:$EE45)+SUMIF('SPACELOG 7 BP'!$F$2:$EE$2,AX$4,'SPACELOG 7 BP'!$F45:$EE45)+SUMIF('SPACELOG 8 BP'!$F$2:$EE$2,AX$4,'SPACELOG 8 BP'!$F45:$EE45)+SUMIF('SPACELOG 9 BP'!$F$2:$EE$2,AX$4,'SPACELOG 9 BP'!$F45:$EE45)+SUMIF('SPACELOG 10 BP'!$F$2:$EE$2,AX$4,'SPACELOG 10 BP'!$F45:$EE45)+SUMIF('SPACELOG 11 BP'!$F$2:$EE$2,AX$4,'SPACELOG 11 BP'!$F45:$EE45)+SUMIF('SPACELOG 12 BP'!$F$2:$EE$2,AX$4,'SPACELOG 12 BP'!$F45:$EE45)</f>
        <v>417</v>
      </c>
      <c r="AY45" s="13">
        <f>SUMIF('reporting montigny'!$F$2:$EE$2,AY$4,'reporting montigny'!$F45:$EE45)+SUMIF('reporting boissy'!$F$2:$EE$2,AY$4,'reporting boissy'!$F45:$EE45)+SUMIF('reporting moussy'!$F$2:$EE$2,AY$4,'reporting moussy'!$F45:$EE45)+SUMIF('reporting trappes'!$F$2:$EE$2,AY$4,'reporting trappes'!$F45:$EE45)+SUMIF('SPACELOG 5 BP'!$F$2:$EE$2,AY$4,'SPACELOG 5 BP'!$F45:$EE45)+SUMIF('SPACELOG 6 BP'!$F$2:$EE$2,AY$4,'SPACELOG 6 BP'!$F45:$EE45)+SUMIF('SPACELOG 7 BP'!$F$2:$EE$2,AY$4,'SPACELOG 7 BP'!$F45:$EE45)+SUMIF('SPACELOG 8 BP'!$F$2:$EE$2,AY$4,'SPACELOG 8 BP'!$F45:$EE45)+SUMIF('SPACELOG 9 BP'!$F$2:$EE$2,AY$4,'SPACELOG 9 BP'!$F45:$EE45)+SUMIF('SPACELOG 10 BP'!$F$2:$EE$2,AY$4,'SPACELOG 10 BP'!$F45:$EE45)+SUMIF('SPACELOG 11 BP'!$F$2:$EE$2,AY$4,'SPACELOG 11 BP'!$F45:$EE45)+SUMIF('SPACELOG 12 BP'!$F$2:$EE$2,AY$4,'SPACELOG 12 BP'!$F45:$EE45)</f>
        <v>417</v>
      </c>
      <c r="AZ45" s="13">
        <f>SUMIF('reporting montigny'!$F$2:$EE$2,AZ$4,'reporting montigny'!$F45:$EE45)+SUMIF('reporting boissy'!$F$2:$EE$2,AZ$4,'reporting boissy'!$F45:$EE45)+SUMIF('reporting moussy'!$F$2:$EE$2,AZ$4,'reporting moussy'!$F45:$EE45)+SUMIF('reporting trappes'!$F$2:$EE$2,AZ$4,'reporting trappes'!$F45:$EE45)+SUMIF('SPACELOG 5 BP'!$F$2:$EE$2,AZ$4,'SPACELOG 5 BP'!$F45:$EE45)+SUMIF('SPACELOG 6 BP'!$F$2:$EE$2,AZ$4,'SPACELOG 6 BP'!$F45:$EE45)+SUMIF('SPACELOG 7 BP'!$F$2:$EE$2,AZ$4,'SPACELOG 7 BP'!$F45:$EE45)+SUMIF('SPACELOG 8 BP'!$F$2:$EE$2,AZ$4,'SPACELOG 8 BP'!$F45:$EE45)+SUMIF('SPACELOG 9 BP'!$F$2:$EE$2,AZ$4,'SPACELOG 9 BP'!$F45:$EE45)+SUMIF('SPACELOG 10 BP'!$F$2:$EE$2,AZ$4,'SPACELOG 10 BP'!$F45:$EE45)+SUMIF('SPACELOG 11 BP'!$F$2:$EE$2,AZ$4,'SPACELOG 11 BP'!$F45:$EE45)+SUMIF('SPACELOG 12 BP'!$F$2:$EE$2,AZ$4,'SPACELOG 12 BP'!$F45:$EE45)</f>
        <v>417</v>
      </c>
      <c r="BA45" s="13">
        <f>SUMIF('reporting montigny'!$F$2:$EE$2,BA$4,'reporting montigny'!$F45:$EE45)+SUMIF('reporting boissy'!$F$2:$EE$2,BA$4,'reporting boissy'!$F45:$EE45)+SUMIF('reporting moussy'!$F$2:$EE$2,BA$4,'reporting moussy'!$F45:$EE45)+SUMIF('reporting trappes'!$F$2:$EE$2,BA$4,'reporting trappes'!$F45:$EE45)+SUMIF('SPACELOG 5 BP'!$F$2:$EE$2,BA$4,'SPACELOG 5 BP'!$F45:$EE45)+SUMIF('SPACELOG 6 BP'!$F$2:$EE$2,BA$4,'SPACELOG 6 BP'!$F45:$EE45)+SUMIF('SPACELOG 7 BP'!$F$2:$EE$2,BA$4,'SPACELOG 7 BP'!$F45:$EE45)+SUMIF('SPACELOG 8 BP'!$F$2:$EE$2,BA$4,'SPACELOG 8 BP'!$F45:$EE45)+SUMIF('SPACELOG 9 BP'!$F$2:$EE$2,BA$4,'SPACELOG 9 BP'!$F45:$EE45)+SUMIF('SPACELOG 10 BP'!$F$2:$EE$2,BA$4,'SPACELOG 10 BP'!$F45:$EE45)+SUMIF('SPACELOG 11 BP'!$F$2:$EE$2,BA$4,'SPACELOG 11 BP'!$F45:$EE45)+SUMIF('SPACELOG 12 BP'!$F$2:$EE$2,BA$4,'SPACELOG 12 BP'!$F45:$EE45)</f>
        <v>417</v>
      </c>
      <c r="BB45" s="13">
        <f>SUMIF('reporting montigny'!$F$2:$EE$2,BB$4,'reporting montigny'!$F45:$EE45)+SUMIF('reporting boissy'!$F$2:$EE$2,BB$4,'reporting boissy'!$F45:$EE45)+SUMIF('reporting moussy'!$F$2:$EE$2,BB$4,'reporting moussy'!$F45:$EE45)+SUMIF('reporting trappes'!$F$2:$EE$2,BB$4,'reporting trappes'!$F45:$EE45)+SUMIF('SPACELOG 5 BP'!$F$2:$EE$2,BB$4,'SPACELOG 5 BP'!$F45:$EE45)+SUMIF('SPACELOG 6 BP'!$F$2:$EE$2,BB$4,'SPACELOG 6 BP'!$F45:$EE45)+SUMIF('SPACELOG 7 BP'!$F$2:$EE$2,BB$4,'SPACELOG 7 BP'!$F45:$EE45)+SUMIF('SPACELOG 8 BP'!$F$2:$EE$2,BB$4,'SPACELOG 8 BP'!$F45:$EE45)+SUMIF('SPACELOG 9 BP'!$F$2:$EE$2,BB$4,'SPACELOG 9 BP'!$F45:$EE45)+SUMIF('SPACELOG 10 BP'!$F$2:$EE$2,BB$4,'SPACELOG 10 BP'!$F45:$EE45)+SUMIF('SPACELOG 11 BP'!$F$2:$EE$2,BB$4,'SPACELOG 11 BP'!$F45:$EE45)+SUMIF('SPACELOG 12 BP'!$F$2:$EE$2,BB$4,'SPACELOG 12 BP'!$F45:$EE45)</f>
        <v>417</v>
      </c>
      <c r="BC45" s="13">
        <f>SUMIF('reporting montigny'!$F$2:$EE$2,BC$4,'reporting montigny'!$F45:$EE45)+SUMIF('reporting boissy'!$F$2:$EE$2,BC$4,'reporting boissy'!$F45:$EE45)+SUMIF('reporting moussy'!$F$2:$EE$2,BC$4,'reporting moussy'!$F45:$EE45)+SUMIF('reporting trappes'!$F$2:$EE$2,BC$4,'reporting trappes'!$F45:$EE45)+SUMIF('SPACELOG 5 BP'!$F$2:$EE$2,BC$4,'SPACELOG 5 BP'!$F45:$EE45)+SUMIF('SPACELOG 6 BP'!$F$2:$EE$2,BC$4,'SPACELOG 6 BP'!$F45:$EE45)+SUMIF('SPACELOG 7 BP'!$F$2:$EE$2,BC$4,'SPACELOG 7 BP'!$F45:$EE45)+SUMIF('SPACELOG 8 BP'!$F$2:$EE$2,BC$4,'SPACELOG 8 BP'!$F45:$EE45)+SUMIF('SPACELOG 9 BP'!$F$2:$EE$2,BC$4,'SPACELOG 9 BP'!$F45:$EE45)+SUMIF('SPACELOG 10 BP'!$F$2:$EE$2,BC$4,'SPACELOG 10 BP'!$F45:$EE45)+SUMIF('SPACELOG 11 BP'!$F$2:$EE$2,BC$4,'SPACELOG 11 BP'!$F45:$EE45)+SUMIF('SPACELOG 12 BP'!$F$2:$EE$2,BC$4,'SPACELOG 12 BP'!$F45:$EE45)</f>
        <v>417</v>
      </c>
      <c r="BD45" s="13">
        <f>SUMIF('reporting montigny'!$F$2:$EE$2,BD$4,'reporting montigny'!$F45:$EE45)+SUMIF('reporting boissy'!$F$2:$EE$2,BD$4,'reporting boissy'!$F45:$EE45)+SUMIF('reporting moussy'!$F$2:$EE$2,BD$4,'reporting moussy'!$F45:$EE45)+SUMIF('reporting trappes'!$F$2:$EE$2,BD$4,'reporting trappes'!$F45:$EE45)+SUMIF('SPACELOG 5 BP'!$F$2:$EE$2,BD$4,'SPACELOG 5 BP'!$F45:$EE45)+SUMIF('SPACELOG 6 BP'!$F$2:$EE$2,BD$4,'SPACELOG 6 BP'!$F45:$EE45)+SUMIF('SPACELOG 7 BP'!$F$2:$EE$2,BD$4,'SPACELOG 7 BP'!$F45:$EE45)+SUMIF('SPACELOG 8 BP'!$F$2:$EE$2,BD$4,'SPACELOG 8 BP'!$F45:$EE45)+SUMIF('SPACELOG 9 BP'!$F$2:$EE$2,BD$4,'SPACELOG 9 BP'!$F45:$EE45)+SUMIF('SPACELOG 10 BP'!$F$2:$EE$2,BD$4,'SPACELOG 10 BP'!$F45:$EE45)+SUMIF('SPACELOG 11 BP'!$F$2:$EE$2,BD$4,'SPACELOG 11 BP'!$F45:$EE45)+SUMIF('SPACELOG 12 BP'!$F$2:$EE$2,BD$4,'SPACELOG 12 BP'!$F45:$EE45)</f>
        <v>417</v>
      </c>
      <c r="BE45" s="14">
        <f>SUM(AS45:BD45)</f>
        <v>5004</v>
      </c>
      <c r="BF45" s="13">
        <f>SUMIF('reporting montigny'!$F$2:$EE$2,BF$4,'reporting montigny'!$F45:$EE45)+SUMIF('reporting boissy'!$F$2:$EE$2,BF$4,'reporting boissy'!$F45:$EE45)+SUMIF('reporting moussy'!$F$2:$EE$2,BF$4,'reporting moussy'!$F45:$EE45)+SUMIF('reporting trappes'!$F$2:$EE$2,BF$4,'reporting trappes'!$F45:$EE45)+SUMIF('SPACELOG 5 BP'!$F$2:$EE$2,BF$4,'SPACELOG 5 BP'!$F45:$EE45)+SUMIF('SPACELOG 6 BP'!$F$2:$EE$2,BF$4,'SPACELOG 6 BP'!$F45:$EE45)+SUMIF('SPACELOG 7 BP'!$F$2:$EE$2,BF$4,'SPACELOG 7 BP'!$F45:$EE45)+SUMIF('SPACELOG 8 BP'!$F$2:$EE$2,BF$4,'SPACELOG 8 BP'!$F45:$EE45)+SUMIF('SPACELOG 9 BP'!$F$2:$EE$2,BF$4,'SPACELOG 9 BP'!$F45:$EE45)+SUMIF('SPACELOG 10 BP'!$F$2:$EE$2,BF$4,'SPACELOG 10 BP'!$F45:$EE45)+SUMIF('SPACELOG 11 BP'!$F$2:$EE$2,BF$4,'SPACELOG 11 BP'!$F45:$EE45)+SUMIF('SPACELOG 12 BP'!$F$2:$EE$2,BF$4,'SPACELOG 12 BP'!$F45:$EE45)</f>
        <v>417</v>
      </c>
      <c r="BG45" s="13">
        <f>SUMIF('reporting montigny'!$F$2:$EE$2,BG$4,'reporting montigny'!$F45:$EE45)+SUMIF('reporting boissy'!$F$2:$EE$2,BG$4,'reporting boissy'!$F45:$EE45)+SUMIF('reporting moussy'!$F$2:$EE$2,BG$4,'reporting moussy'!$F45:$EE45)+SUMIF('reporting trappes'!$F$2:$EE$2,BG$4,'reporting trappes'!$F45:$EE45)+SUMIF('SPACELOG 5 BP'!$F$2:$EE$2,BG$4,'SPACELOG 5 BP'!$F45:$EE45)+SUMIF('SPACELOG 6 BP'!$F$2:$EE$2,BG$4,'SPACELOG 6 BP'!$F45:$EE45)+SUMIF('SPACELOG 7 BP'!$F$2:$EE$2,BG$4,'SPACELOG 7 BP'!$F45:$EE45)+SUMIF('SPACELOG 8 BP'!$F$2:$EE$2,BG$4,'SPACELOG 8 BP'!$F45:$EE45)+SUMIF('SPACELOG 9 BP'!$F$2:$EE$2,BG$4,'SPACELOG 9 BP'!$F45:$EE45)+SUMIF('SPACELOG 10 BP'!$F$2:$EE$2,BG$4,'SPACELOG 10 BP'!$F45:$EE45)+SUMIF('SPACELOG 11 BP'!$F$2:$EE$2,BG$4,'SPACELOG 11 BP'!$F45:$EE45)+SUMIF('SPACELOG 12 BP'!$F$2:$EE$2,BG$4,'SPACELOG 12 BP'!$F45:$EE45)</f>
        <v>417</v>
      </c>
      <c r="BH45" s="13">
        <f>SUMIF('reporting montigny'!$F$2:$EE$2,BH$4,'reporting montigny'!$F45:$EE45)+SUMIF('reporting boissy'!$F$2:$EE$2,BH$4,'reporting boissy'!$F45:$EE45)+SUMIF('reporting moussy'!$F$2:$EE$2,BH$4,'reporting moussy'!$F45:$EE45)+SUMIF('reporting trappes'!$F$2:$EE$2,BH$4,'reporting trappes'!$F45:$EE45)+SUMIF('SPACELOG 5 BP'!$F$2:$EE$2,BH$4,'SPACELOG 5 BP'!$F45:$EE45)+SUMIF('SPACELOG 6 BP'!$F$2:$EE$2,BH$4,'SPACELOG 6 BP'!$F45:$EE45)+SUMIF('SPACELOG 7 BP'!$F$2:$EE$2,BH$4,'SPACELOG 7 BP'!$F45:$EE45)+SUMIF('SPACELOG 8 BP'!$F$2:$EE$2,BH$4,'SPACELOG 8 BP'!$F45:$EE45)+SUMIF('SPACELOG 9 BP'!$F$2:$EE$2,BH$4,'SPACELOG 9 BP'!$F45:$EE45)+SUMIF('SPACELOG 10 BP'!$F$2:$EE$2,BH$4,'SPACELOG 10 BP'!$F45:$EE45)+SUMIF('SPACELOG 11 BP'!$F$2:$EE$2,BH$4,'SPACELOG 11 BP'!$F45:$EE45)+SUMIF('SPACELOG 12 BP'!$F$2:$EE$2,BH$4,'SPACELOG 12 BP'!$F45:$EE45)</f>
        <v>417</v>
      </c>
      <c r="BI45" s="13">
        <f>SUMIF('reporting montigny'!$F$2:$EE$2,BI$4,'reporting montigny'!$F45:$EE45)+SUMIF('reporting boissy'!$F$2:$EE$2,BI$4,'reporting boissy'!$F45:$EE45)+SUMIF('reporting moussy'!$F$2:$EE$2,BI$4,'reporting moussy'!$F45:$EE45)+SUMIF('reporting trappes'!$F$2:$EE$2,BI$4,'reporting trappes'!$F45:$EE45)+SUMIF('SPACELOG 5 BP'!$F$2:$EE$2,BI$4,'SPACELOG 5 BP'!$F45:$EE45)+SUMIF('SPACELOG 6 BP'!$F$2:$EE$2,BI$4,'SPACELOG 6 BP'!$F45:$EE45)+SUMIF('SPACELOG 7 BP'!$F$2:$EE$2,BI$4,'SPACELOG 7 BP'!$F45:$EE45)+SUMIF('SPACELOG 8 BP'!$F$2:$EE$2,BI$4,'SPACELOG 8 BP'!$F45:$EE45)+SUMIF('SPACELOG 9 BP'!$F$2:$EE$2,BI$4,'SPACELOG 9 BP'!$F45:$EE45)+SUMIF('SPACELOG 10 BP'!$F$2:$EE$2,BI$4,'SPACELOG 10 BP'!$F45:$EE45)+SUMIF('SPACELOG 11 BP'!$F$2:$EE$2,BI$4,'SPACELOG 11 BP'!$F45:$EE45)+SUMIF('SPACELOG 12 BP'!$F$2:$EE$2,BI$4,'SPACELOG 12 BP'!$F45:$EE45)</f>
        <v>417</v>
      </c>
      <c r="BJ45" s="13">
        <f>SUMIF('reporting montigny'!$F$2:$EE$2,BJ$4,'reporting montigny'!$F45:$EE45)+SUMIF('reporting boissy'!$F$2:$EE$2,BJ$4,'reporting boissy'!$F45:$EE45)+SUMIF('reporting moussy'!$F$2:$EE$2,BJ$4,'reporting moussy'!$F45:$EE45)+SUMIF('reporting trappes'!$F$2:$EE$2,BJ$4,'reporting trappes'!$F45:$EE45)+SUMIF('SPACELOG 5 BP'!$F$2:$EE$2,BJ$4,'SPACELOG 5 BP'!$F45:$EE45)+SUMIF('SPACELOG 6 BP'!$F$2:$EE$2,BJ$4,'SPACELOG 6 BP'!$F45:$EE45)+SUMIF('SPACELOG 7 BP'!$F$2:$EE$2,BJ$4,'SPACELOG 7 BP'!$F45:$EE45)+SUMIF('SPACELOG 8 BP'!$F$2:$EE$2,BJ$4,'SPACELOG 8 BP'!$F45:$EE45)+SUMIF('SPACELOG 9 BP'!$F$2:$EE$2,BJ$4,'SPACELOG 9 BP'!$F45:$EE45)+SUMIF('SPACELOG 10 BP'!$F$2:$EE$2,BJ$4,'SPACELOG 10 BP'!$F45:$EE45)+SUMIF('SPACELOG 11 BP'!$F$2:$EE$2,BJ$4,'SPACELOG 11 BP'!$F45:$EE45)+SUMIF('SPACELOG 12 BP'!$F$2:$EE$2,BJ$4,'SPACELOG 12 BP'!$F45:$EE45)</f>
        <v>417</v>
      </c>
      <c r="BK45" s="13">
        <f>SUMIF('reporting montigny'!$F$2:$EE$2,BK$4,'reporting montigny'!$F45:$EE45)+SUMIF('reporting boissy'!$F$2:$EE$2,BK$4,'reporting boissy'!$F45:$EE45)+SUMIF('reporting moussy'!$F$2:$EE$2,BK$4,'reporting moussy'!$F45:$EE45)+SUMIF('reporting trappes'!$F$2:$EE$2,BK$4,'reporting trappes'!$F45:$EE45)+SUMIF('SPACELOG 5 BP'!$F$2:$EE$2,BK$4,'SPACELOG 5 BP'!$F45:$EE45)+SUMIF('SPACELOG 6 BP'!$F$2:$EE$2,BK$4,'SPACELOG 6 BP'!$F45:$EE45)+SUMIF('SPACELOG 7 BP'!$F$2:$EE$2,BK$4,'SPACELOG 7 BP'!$F45:$EE45)+SUMIF('SPACELOG 8 BP'!$F$2:$EE$2,BK$4,'SPACELOG 8 BP'!$F45:$EE45)+SUMIF('SPACELOG 9 BP'!$F$2:$EE$2,BK$4,'SPACELOG 9 BP'!$F45:$EE45)+SUMIF('SPACELOG 10 BP'!$F$2:$EE$2,BK$4,'SPACELOG 10 BP'!$F45:$EE45)+SUMIF('SPACELOG 11 BP'!$F$2:$EE$2,BK$4,'SPACELOG 11 BP'!$F45:$EE45)+SUMIF('SPACELOG 12 BP'!$F$2:$EE$2,BK$4,'SPACELOG 12 BP'!$F45:$EE45)</f>
        <v>417</v>
      </c>
      <c r="BL45" s="13">
        <f>SUMIF('reporting montigny'!$F$2:$EE$2,BL$4,'reporting montigny'!$F45:$EE45)+SUMIF('reporting boissy'!$F$2:$EE$2,BL$4,'reporting boissy'!$F45:$EE45)+SUMIF('reporting moussy'!$F$2:$EE$2,BL$4,'reporting moussy'!$F45:$EE45)+SUMIF('reporting trappes'!$F$2:$EE$2,BL$4,'reporting trappes'!$F45:$EE45)+SUMIF('SPACELOG 5 BP'!$F$2:$EE$2,BL$4,'SPACELOG 5 BP'!$F45:$EE45)+SUMIF('SPACELOG 6 BP'!$F$2:$EE$2,BL$4,'SPACELOG 6 BP'!$F45:$EE45)+SUMIF('SPACELOG 7 BP'!$F$2:$EE$2,BL$4,'SPACELOG 7 BP'!$F45:$EE45)+SUMIF('SPACELOG 8 BP'!$F$2:$EE$2,BL$4,'SPACELOG 8 BP'!$F45:$EE45)+SUMIF('SPACELOG 9 BP'!$F$2:$EE$2,BL$4,'SPACELOG 9 BP'!$F45:$EE45)+SUMIF('SPACELOG 10 BP'!$F$2:$EE$2,BL$4,'SPACELOG 10 BP'!$F45:$EE45)+SUMIF('SPACELOG 11 BP'!$F$2:$EE$2,BL$4,'SPACELOG 11 BP'!$F45:$EE45)+SUMIF('SPACELOG 12 BP'!$F$2:$EE$2,BL$4,'SPACELOG 12 BP'!$F45:$EE45)</f>
        <v>417</v>
      </c>
      <c r="BM45" s="13">
        <f>SUMIF('reporting montigny'!$F$2:$EE$2,BM$4,'reporting montigny'!$F45:$EE45)+SUMIF('reporting boissy'!$F$2:$EE$2,BM$4,'reporting boissy'!$F45:$EE45)+SUMIF('reporting moussy'!$F$2:$EE$2,BM$4,'reporting moussy'!$F45:$EE45)+SUMIF('reporting trappes'!$F$2:$EE$2,BM$4,'reporting trappes'!$F45:$EE45)+SUMIF('SPACELOG 5 BP'!$F$2:$EE$2,BM$4,'SPACELOG 5 BP'!$F45:$EE45)+SUMIF('SPACELOG 6 BP'!$F$2:$EE$2,BM$4,'SPACELOG 6 BP'!$F45:$EE45)+SUMIF('SPACELOG 7 BP'!$F$2:$EE$2,BM$4,'SPACELOG 7 BP'!$F45:$EE45)+SUMIF('SPACELOG 8 BP'!$F$2:$EE$2,BM$4,'SPACELOG 8 BP'!$F45:$EE45)+SUMIF('SPACELOG 9 BP'!$F$2:$EE$2,BM$4,'SPACELOG 9 BP'!$F45:$EE45)+SUMIF('SPACELOG 10 BP'!$F$2:$EE$2,BM$4,'SPACELOG 10 BP'!$F45:$EE45)+SUMIF('SPACELOG 11 BP'!$F$2:$EE$2,BM$4,'SPACELOG 11 BP'!$F45:$EE45)+SUMIF('SPACELOG 12 BP'!$F$2:$EE$2,BM$4,'SPACELOG 12 BP'!$F45:$EE45)</f>
        <v>417</v>
      </c>
      <c r="BN45" s="13">
        <f>SUMIF('reporting montigny'!$F$2:$EE$2,BN$4,'reporting montigny'!$F45:$EE45)+SUMIF('reporting boissy'!$F$2:$EE$2,BN$4,'reporting boissy'!$F45:$EE45)+SUMIF('reporting moussy'!$F$2:$EE$2,BN$4,'reporting moussy'!$F45:$EE45)+SUMIF('reporting trappes'!$F$2:$EE$2,BN$4,'reporting trappes'!$F45:$EE45)+SUMIF('SPACELOG 5 BP'!$F$2:$EE$2,BN$4,'SPACELOG 5 BP'!$F45:$EE45)+SUMIF('SPACELOG 6 BP'!$F$2:$EE$2,BN$4,'SPACELOG 6 BP'!$F45:$EE45)+SUMIF('SPACELOG 7 BP'!$F$2:$EE$2,BN$4,'SPACELOG 7 BP'!$F45:$EE45)+SUMIF('SPACELOG 8 BP'!$F$2:$EE$2,BN$4,'SPACELOG 8 BP'!$F45:$EE45)+SUMIF('SPACELOG 9 BP'!$F$2:$EE$2,BN$4,'SPACELOG 9 BP'!$F45:$EE45)+SUMIF('SPACELOG 10 BP'!$F$2:$EE$2,BN$4,'SPACELOG 10 BP'!$F45:$EE45)+SUMIF('SPACELOG 11 BP'!$F$2:$EE$2,BN$4,'SPACELOG 11 BP'!$F45:$EE45)+SUMIF('SPACELOG 12 BP'!$F$2:$EE$2,BN$4,'SPACELOG 12 BP'!$F45:$EE45)</f>
        <v>417</v>
      </c>
      <c r="BO45" s="13">
        <f>SUMIF('reporting montigny'!$F$2:$EE$2,BO$4,'reporting montigny'!$F45:$EE45)+SUMIF('reporting boissy'!$F$2:$EE$2,BO$4,'reporting boissy'!$F45:$EE45)+SUMIF('reporting moussy'!$F$2:$EE$2,BO$4,'reporting moussy'!$F45:$EE45)+SUMIF('reporting trappes'!$F$2:$EE$2,BO$4,'reporting trappes'!$F45:$EE45)+SUMIF('SPACELOG 5 BP'!$F$2:$EE$2,BO$4,'SPACELOG 5 BP'!$F45:$EE45)+SUMIF('SPACELOG 6 BP'!$F$2:$EE$2,BO$4,'SPACELOG 6 BP'!$F45:$EE45)+SUMIF('SPACELOG 7 BP'!$F$2:$EE$2,BO$4,'SPACELOG 7 BP'!$F45:$EE45)+SUMIF('SPACELOG 8 BP'!$F$2:$EE$2,BO$4,'SPACELOG 8 BP'!$F45:$EE45)+SUMIF('SPACELOG 9 BP'!$F$2:$EE$2,BO$4,'SPACELOG 9 BP'!$F45:$EE45)+SUMIF('SPACELOG 10 BP'!$F$2:$EE$2,BO$4,'SPACELOG 10 BP'!$F45:$EE45)+SUMIF('SPACELOG 11 BP'!$F$2:$EE$2,BO$4,'SPACELOG 11 BP'!$F45:$EE45)+SUMIF('SPACELOG 12 BP'!$F$2:$EE$2,BO$4,'SPACELOG 12 BP'!$F45:$EE45)</f>
        <v>417</v>
      </c>
      <c r="BP45" s="13">
        <f>SUMIF('reporting montigny'!$F$2:$EE$2,BP$4,'reporting montigny'!$F45:$EE45)+SUMIF('reporting boissy'!$F$2:$EE$2,BP$4,'reporting boissy'!$F45:$EE45)+SUMIF('reporting moussy'!$F$2:$EE$2,BP$4,'reporting moussy'!$F45:$EE45)+SUMIF('reporting trappes'!$F$2:$EE$2,BP$4,'reporting trappes'!$F45:$EE45)+SUMIF('SPACELOG 5 BP'!$F$2:$EE$2,BP$4,'SPACELOG 5 BP'!$F45:$EE45)+SUMIF('SPACELOG 6 BP'!$F$2:$EE$2,BP$4,'SPACELOG 6 BP'!$F45:$EE45)+SUMIF('SPACELOG 7 BP'!$F$2:$EE$2,BP$4,'SPACELOG 7 BP'!$F45:$EE45)+SUMIF('SPACELOG 8 BP'!$F$2:$EE$2,BP$4,'SPACELOG 8 BP'!$F45:$EE45)+SUMIF('SPACELOG 9 BP'!$F$2:$EE$2,BP$4,'SPACELOG 9 BP'!$F45:$EE45)+SUMIF('SPACELOG 10 BP'!$F$2:$EE$2,BP$4,'SPACELOG 10 BP'!$F45:$EE45)+SUMIF('SPACELOG 11 BP'!$F$2:$EE$2,BP$4,'SPACELOG 11 BP'!$F45:$EE45)+SUMIF('SPACELOG 12 BP'!$F$2:$EE$2,BP$4,'SPACELOG 12 BP'!$F45:$EE45)</f>
        <v>417</v>
      </c>
      <c r="BQ45" s="13">
        <f>SUMIF('reporting montigny'!$F$2:$EE$2,BQ$4,'reporting montigny'!$F45:$EE45)+SUMIF('reporting boissy'!$F$2:$EE$2,BQ$4,'reporting boissy'!$F45:$EE45)+SUMIF('reporting moussy'!$F$2:$EE$2,BQ$4,'reporting moussy'!$F45:$EE45)+SUMIF('reporting trappes'!$F$2:$EE$2,BQ$4,'reporting trappes'!$F45:$EE45)+SUMIF('SPACELOG 5 BP'!$F$2:$EE$2,BQ$4,'SPACELOG 5 BP'!$F45:$EE45)+SUMIF('SPACELOG 6 BP'!$F$2:$EE$2,BQ$4,'SPACELOG 6 BP'!$F45:$EE45)+SUMIF('SPACELOG 7 BP'!$F$2:$EE$2,BQ$4,'SPACELOG 7 BP'!$F45:$EE45)+SUMIF('SPACELOG 8 BP'!$F$2:$EE$2,BQ$4,'SPACELOG 8 BP'!$F45:$EE45)+SUMIF('SPACELOG 9 BP'!$F$2:$EE$2,BQ$4,'SPACELOG 9 BP'!$F45:$EE45)+SUMIF('SPACELOG 10 BP'!$F$2:$EE$2,BQ$4,'SPACELOG 10 BP'!$F45:$EE45)+SUMIF('SPACELOG 11 BP'!$F$2:$EE$2,BQ$4,'SPACELOG 11 BP'!$F45:$EE45)+SUMIF('SPACELOG 12 BP'!$F$2:$EE$2,BQ$4,'SPACELOG 12 BP'!$F45:$EE45)</f>
        <v>417</v>
      </c>
      <c r="BR45" s="14">
        <f>SUM(BF45:BQ45)</f>
        <v>5004</v>
      </c>
      <c r="BS45" s="13">
        <f>SUMIF('reporting montigny'!$F$2:$EE$2,BS$4,'reporting montigny'!$F45:$EE45)+SUMIF('reporting boissy'!$F$2:$EE$2,BS$4,'reporting boissy'!$F45:$EE45)+SUMIF('reporting moussy'!$F$2:$EE$2,BS$4,'reporting moussy'!$F45:$EE45)+SUMIF('reporting trappes'!$F$2:$EE$2,BS$4,'reporting trappes'!$F45:$EE45)+SUMIF('SPACELOG 5 BP'!$F$2:$EE$2,BS$4,'SPACELOG 5 BP'!$F45:$EE45)+SUMIF('SPACELOG 6 BP'!$F$2:$EE$2,BS$4,'SPACELOG 6 BP'!$F45:$EE45)+SUMIF('SPACELOG 7 BP'!$F$2:$EE$2,BS$4,'SPACELOG 7 BP'!$F45:$EE45)+SUMIF('SPACELOG 8 BP'!$F$2:$EE$2,BS$4,'SPACELOG 8 BP'!$F45:$EE45)+SUMIF('SPACELOG 9 BP'!$F$2:$EE$2,BS$4,'SPACELOG 9 BP'!$F45:$EE45)+SUMIF('SPACELOG 10 BP'!$F$2:$EE$2,BS$4,'SPACELOG 10 BP'!$F45:$EE45)+SUMIF('SPACELOG 11 BP'!$F$2:$EE$2,BS$4,'SPACELOG 11 BP'!$F45:$EE45)+SUMIF('SPACELOG 12 BP'!$F$2:$EE$2,BS$4,'SPACELOG 12 BP'!$F45:$EE45)</f>
        <v>417</v>
      </c>
      <c r="BT45" s="13">
        <f>SUMIF('reporting montigny'!$F$2:$EE$2,BT$4,'reporting montigny'!$F45:$EE45)+SUMIF('reporting boissy'!$F$2:$EE$2,BT$4,'reporting boissy'!$F45:$EE45)+SUMIF('reporting moussy'!$F$2:$EE$2,BT$4,'reporting moussy'!$F45:$EE45)+SUMIF('reporting trappes'!$F$2:$EE$2,BT$4,'reporting trappes'!$F45:$EE45)+SUMIF('SPACELOG 5 BP'!$F$2:$EE$2,BT$4,'SPACELOG 5 BP'!$F45:$EE45)+SUMIF('SPACELOG 6 BP'!$F$2:$EE$2,BT$4,'SPACELOG 6 BP'!$F45:$EE45)+SUMIF('SPACELOG 7 BP'!$F$2:$EE$2,BT$4,'SPACELOG 7 BP'!$F45:$EE45)+SUMIF('SPACELOG 8 BP'!$F$2:$EE$2,BT$4,'SPACELOG 8 BP'!$F45:$EE45)+SUMIF('SPACELOG 9 BP'!$F$2:$EE$2,BT$4,'SPACELOG 9 BP'!$F45:$EE45)+SUMIF('SPACELOG 10 BP'!$F$2:$EE$2,BT$4,'SPACELOG 10 BP'!$F45:$EE45)+SUMIF('SPACELOG 11 BP'!$F$2:$EE$2,BT$4,'SPACELOG 11 BP'!$F45:$EE45)+SUMIF('SPACELOG 12 BP'!$F$2:$EE$2,BT$4,'SPACELOG 12 BP'!$F45:$EE45)</f>
        <v>417</v>
      </c>
      <c r="BU45" s="13">
        <f>SUMIF('reporting montigny'!$F$2:$EE$2,BU$4,'reporting montigny'!$F45:$EE45)+SUMIF('reporting boissy'!$F$2:$EE$2,BU$4,'reporting boissy'!$F45:$EE45)+SUMIF('reporting moussy'!$F$2:$EE$2,BU$4,'reporting moussy'!$F45:$EE45)+SUMIF('reporting trappes'!$F$2:$EE$2,BU$4,'reporting trappes'!$F45:$EE45)+SUMIF('SPACELOG 5 BP'!$F$2:$EE$2,BU$4,'SPACELOG 5 BP'!$F45:$EE45)+SUMIF('SPACELOG 6 BP'!$F$2:$EE$2,BU$4,'SPACELOG 6 BP'!$F45:$EE45)+SUMIF('SPACELOG 7 BP'!$F$2:$EE$2,BU$4,'SPACELOG 7 BP'!$F45:$EE45)+SUMIF('SPACELOG 8 BP'!$F$2:$EE$2,BU$4,'SPACELOG 8 BP'!$F45:$EE45)+SUMIF('SPACELOG 9 BP'!$F$2:$EE$2,BU$4,'SPACELOG 9 BP'!$F45:$EE45)+SUMIF('SPACELOG 10 BP'!$F$2:$EE$2,BU$4,'SPACELOG 10 BP'!$F45:$EE45)+SUMIF('SPACELOG 11 BP'!$F$2:$EE$2,BU$4,'SPACELOG 11 BP'!$F45:$EE45)+SUMIF('SPACELOG 12 BP'!$F$2:$EE$2,BU$4,'SPACELOG 12 BP'!$F45:$EE45)</f>
        <v>417</v>
      </c>
      <c r="BV45" s="13">
        <f>SUMIF('reporting montigny'!$F$2:$EE$2,BV$4,'reporting montigny'!$F45:$EE45)+SUMIF('reporting boissy'!$F$2:$EE$2,BV$4,'reporting boissy'!$F45:$EE45)+SUMIF('reporting moussy'!$F$2:$EE$2,BV$4,'reporting moussy'!$F45:$EE45)+SUMIF('reporting trappes'!$F$2:$EE$2,BV$4,'reporting trappes'!$F45:$EE45)+SUMIF('SPACELOG 5 BP'!$F$2:$EE$2,BV$4,'SPACELOG 5 BP'!$F45:$EE45)+SUMIF('SPACELOG 6 BP'!$F$2:$EE$2,BV$4,'SPACELOG 6 BP'!$F45:$EE45)+SUMIF('SPACELOG 7 BP'!$F$2:$EE$2,BV$4,'SPACELOG 7 BP'!$F45:$EE45)+SUMIF('SPACELOG 8 BP'!$F$2:$EE$2,BV$4,'SPACELOG 8 BP'!$F45:$EE45)+SUMIF('SPACELOG 9 BP'!$F$2:$EE$2,BV$4,'SPACELOG 9 BP'!$F45:$EE45)+SUMIF('SPACELOG 10 BP'!$F$2:$EE$2,BV$4,'SPACELOG 10 BP'!$F45:$EE45)+SUMIF('SPACELOG 11 BP'!$F$2:$EE$2,BV$4,'SPACELOG 11 BP'!$F45:$EE45)+SUMIF('SPACELOG 12 BP'!$F$2:$EE$2,BV$4,'SPACELOG 12 BP'!$F45:$EE45)</f>
        <v>417</v>
      </c>
      <c r="BW45" s="13">
        <f>SUMIF('reporting montigny'!$F$2:$EE$2,BW$4,'reporting montigny'!$F45:$EE45)+SUMIF('reporting boissy'!$F$2:$EE$2,BW$4,'reporting boissy'!$F45:$EE45)+SUMIF('reporting moussy'!$F$2:$EE$2,BW$4,'reporting moussy'!$F45:$EE45)+SUMIF('reporting trappes'!$F$2:$EE$2,BW$4,'reporting trappes'!$F45:$EE45)+SUMIF('SPACELOG 5 BP'!$F$2:$EE$2,BW$4,'SPACELOG 5 BP'!$F45:$EE45)+SUMIF('SPACELOG 6 BP'!$F$2:$EE$2,BW$4,'SPACELOG 6 BP'!$F45:$EE45)+SUMIF('SPACELOG 7 BP'!$F$2:$EE$2,BW$4,'SPACELOG 7 BP'!$F45:$EE45)+SUMIF('SPACELOG 8 BP'!$F$2:$EE$2,BW$4,'SPACELOG 8 BP'!$F45:$EE45)+SUMIF('SPACELOG 9 BP'!$F$2:$EE$2,BW$4,'SPACELOG 9 BP'!$F45:$EE45)+SUMIF('SPACELOG 10 BP'!$F$2:$EE$2,BW$4,'SPACELOG 10 BP'!$F45:$EE45)+SUMIF('SPACELOG 11 BP'!$F$2:$EE$2,BW$4,'SPACELOG 11 BP'!$F45:$EE45)+SUMIF('SPACELOG 12 BP'!$F$2:$EE$2,BW$4,'SPACELOG 12 BP'!$F45:$EE45)</f>
        <v>417</v>
      </c>
      <c r="BX45" s="13">
        <f>SUMIF('reporting montigny'!$F$2:$EE$2,BX$4,'reporting montigny'!$F45:$EE45)+SUMIF('reporting boissy'!$F$2:$EE$2,BX$4,'reporting boissy'!$F45:$EE45)+SUMIF('reporting moussy'!$F$2:$EE$2,BX$4,'reporting moussy'!$F45:$EE45)+SUMIF('reporting trappes'!$F$2:$EE$2,BX$4,'reporting trappes'!$F45:$EE45)+SUMIF('SPACELOG 5 BP'!$F$2:$EE$2,BX$4,'SPACELOG 5 BP'!$F45:$EE45)+SUMIF('SPACELOG 6 BP'!$F$2:$EE$2,BX$4,'SPACELOG 6 BP'!$F45:$EE45)+SUMIF('SPACELOG 7 BP'!$F$2:$EE$2,BX$4,'SPACELOG 7 BP'!$F45:$EE45)+SUMIF('SPACELOG 8 BP'!$F$2:$EE$2,BX$4,'SPACELOG 8 BP'!$F45:$EE45)+SUMIF('SPACELOG 9 BP'!$F$2:$EE$2,BX$4,'SPACELOG 9 BP'!$F45:$EE45)+SUMIF('SPACELOG 10 BP'!$F$2:$EE$2,BX$4,'SPACELOG 10 BP'!$F45:$EE45)+SUMIF('SPACELOG 11 BP'!$F$2:$EE$2,BX$4,'SPACELOG 11 BP'!$F45:$EE45)+SUMIF('SPACELOG 12 BP'!$F$2:$EE$2,BX$4,'SPACELOG 12 BP'!$F45:$EE45)</f>
        <v>417</v>
      </c>
      <c r="BY45" s="13">
        <f>SUMIF('reporting montigny'!$F$2:$EE$2,BY$4,'reporting montigny'!$F45:$EE45)+SUMIF('reporting boissy'!$F$2:$EE$2,BY$4,'reporting boissy'!$F45:$EE45)+SUMIF('reporting moussy'!$F$2:$EE$2,BY$4,'reporting moussy'!$F45:$EE45)+SUMIF('reporting trappes'!$F$2:$EE$2,BY$4,'reporting trappes'!$F45:$EE45)+SUMIF('SPACELOG 5 BP'!$F$2:$EE$2,BY$4,'SPACELOG 5 BP'!$F45:$EE45)+SUMIF('SPACELOG 6 BP'!$F$2:$EE$2,BY$4,'SPACELOG 6 BP'!$F45:$EE45)+SUMIF('SPACELOG 7 BP'!$F$2:$EE$2,BY$4,'SPACELOG 7 BP'!$F45:$EE45)+SUMIF('SPACELOG 8 BP'!$F$2:$EE$2,BY$4,'SPACELOG 8 BP'!$F45:$EE45)+SUMIF('SPACELOG 9 BP'!$F$2:$EE$2,BY$4,'SPACELOG 9 BP'!$F45:$EE45)+SUMIF('SPACELOG 10 BP'!$F$2:$EE$2,BY$4,'SPACELOG 10 BP'!$F45:$EE45)+SUMIF('SPACELOG 11 BP'!$F$2:$EE$2,BY$4,'SPACELOG 11 BP'!$F45:$EE45)+SUMIF('SPACELOG 12 BP'!$F$2:$EE$2,BY$4,'SPACELOG 12 BP'!$F45:$EE45)</f>
        <v>417</v>
      </c>
      <c r="BZ45" s="13">
        <f>SUMIF('reporting montigny'!$F$2:$EE$2,BZ$4,'reporting montigny'!$F45:$EE45)+SUMIF('reporting boissy'!$F$2:$EE$2,BZ$4,'reporting boissy'!$F45:$EE45)+SUMIF('reporting moussy'!$F$2:$EE$2,BZ$4,'reporting moussy'!$F45:$EE45)+SUMIF('reporting trappes'!$F$2:$EE$2,BZ$4,'reporting trappes'!$F45:$EE45)+SUMIF('SPACELOG 5 BP'!$F$2:$EE$2,BZ$4,'SPACELOG 5 BP'!$F45:$EE45)+SUMIF('SPACELOG 6 BP'!$F$2:$EE$2,BZ$4,'SPACELOG 6 BP'!$F45:$EE45)+SUMIF('SPACELOG 7 BP'!$F$2:$EE$2,BZ$4,'SPACELOG 7 BP'!$F45:$EE45)+SUMIF('SPACELOG 8 BP'!$F$2:$EE$2,BZ$4,'SPACELOG 8 BP'!$F45:$EE45)+SUMIF('SPACELOG 9 BP'!$F$2:$EE$2,BZ$4,'SPACELOG 9 BP'!$F45:$EE45)+SUMIF('SPACELOG 10 BP'!$F$2:$EE$2,BZ$4,'SPACELOG 10 BP'!$F45:$EE45)+SUMIF('SPACELOG 11 BP'!$F$2:$EE$2,BZ$4,'SPACELOG 11 BP'!$F45:$EE45)+SUMIF('SPACELOG 12 BP'!$F$2:$EE$2,BZ$4,'SPACELOG 12 BP'!$F45:$EE45)</f>
        <v>417</v>
      </c>
      <c r="CA45" s="13">
        <f>SUMIF('reporting montigny'!$F$2:$EE$2,CA$4,'reporting montigny'!$F45:$EE45)+SUMIF('reporting boissy'!$F$2:$EE$2,CA$4,'reporting boissy'!$F45:$EE45)+SUMIF('reporting moussy'!$F$2:$EE$2,CA$4,'reporting moussy'!$F45:$EE45)+SUMIF('reporting trappes'!$F$2:$EE$2,CA$4,'reporting trappes'!$F45:$EE45)+SUMIF('SPACELOG 5 BP'!$F$2:$EE$2,CA$4,'SPACELOG 5 BP'!$F45:$EE45)+SUMIF('SPACELOG 6 BP'!$F$2:$EE$2,CA$4,'SPACELOG 6 BP'!$F45:$EE45)+SUMIF('SPACELOG 7 BP'!$F$2:$EE$2,CA$4,'SPACELOG 7 BP'!$F45:$EE45)+SUMIF('SPACELOG 8 BP'!$F$2:$EE$2,CA$4,'SPACELOG 8 BP'!$F45:$EE45)+SUMIF('SPACELOG 9 BP'!$F$2:$EE$2,CA$4,'SPACELOG 9 BP'!$F45:$EE45)+SUMIF('SPACELOG 10 BP'!$F$2:$EE$2,CA$4,'SPACELOG 10 BP'!$F45:$EE45)+SUMIF('SPACELOG 11 BP'!$F$2:$EE$2,CA$4,'SPACELOG 11 BP'!$F45:$EE45)+SUMIF('SPACELOG 12 BP'!$F$2:$EE$2,CA$4,'SPACELOG 12 BP'!$F45:$EE45)</f>
        <v>417</v>
      </c>
      <c r="CB45" s="13">
        <f>SUMIF('reporting montigny'!$F$2:$EE$2,CB$4,'reporting montigny'!$F45:$EE45)+SUMIF('reporting boissy'!$F$2:$EE$2,CB$4,'reporting boissy'!$F45:$EE45)+SUMIF('reporting moussy'!$F$2:$EE$2,CB$4,'reporting moussy'!$F45:$EE45)+SUMIF('reporting trappes'!$F$2:$EE$2,CB$4,'reporting trappes'!$F45:$EE45)+SUMIF('SPACELOG 5 BP'!$F$2:$EE$2,CB$4,'SPACELOG 5 BP'!$F45:$EE45)+SUMIF('SPACELOG 6 BP'!$F$2:$EE$2,CB$4,'SPACELOG 6 BP'!$F45:$EE45)+SUMIF('SPACELOG 7 BP'!$F$2:$EE$2,CB$4,'SPACELOG 7 BP'!$F45:$EE45)+SUMIF('SPACELOG 8 BP'!$F$2:$EE$2,CB$4,'SPACELOG 8 BP'!$F45:$EE45)+SUMIF('SPACELOG 9 BP'!$F$2:$EE$2,CB$4,'SPACELOG 9 BP'!$F45:$EE45)+SUMIF('SPACELOG 10 BP'!$F$2:$EE$2,CB$4,'SPACELOG 10 BP'!$F45:$EE45)+SUMIF('SPACELOG 11 BP'!$F$2:$EE$2,CB$4,'SPACELOG 11 BP'!$F45:$EE45)+SUMIF('SPACELOG 12 BP'!$F$2:$EE$2,CB$4,'SPACELOG 12 BP'!$F45:$EE45)</f>
        <v>417</v>
      </c>
      <c r="CC45" s="13">
        <f>SUMIF('reporting montigny'!$F$2:$EE$2,CC$4,'reporting montigny'!$F45:$EE45)+SUMIF('reporting boissy'!$F$2:$EE$2,CC$4,'reporting boissy'!$F45:$EE45)+SUMIF('reporting moussy'!$F$2:$EE$2,CC$4,'reporting moussy'!$F45:$EE45)+SUMIF('reporting trappes'!$F$2:$EE$2,CC$4,'reporting trappes'!$F45:$EE45)+SUMIF('SPACELOG 5 BP'!$F$2:$EE$2,CC$4,'SPACELOG 5 BP'!$F45:$EE45)+SUMIF('SPACELOG 6 BP'!$F$2:$EE$2,CC$4,'SPACELOG 6 BP'!$F45:$EE45)+SUMIF('SPACELOG 7 BP'!$F$2:$EE$2,CC$4,'SPACELOG 7 BP'!$F45:$EE45)+SUMIF('SPACELOG 8 BP'!$F$2:$EE$2,CC$4,'SPACELOG 8 BP'!$F45:$EE45)+SUMIF('SPACELOG 9 BP'!$F$2:$EE$2,CC$4,'SPACELOG 9 BP'!$F45:$EE45)+SUMIF('SPACELOG 10 BP'!$F$2:$EE$2,CC$4,'SPACELOG 10 BP'!$F45:$EE45)+SUMIF('SPACELOG 11 BP'!$F$2:$EE$2,CC$4,'SPACELOG 11 BP'!$F45:$EE45)+SUMIF('SPACELOG 12 BP'!$F$2:$EE$2,CC$4,'SPACELOG 12 BP'!$F45:$EE45)</f>
        <v>417</v>
      </c>
      <c r="CD45" s="13">
        <f>SUMIF('reporting montigny'!$F$2:$EE$2,CD$4,'reporting montigny'!$F45:$EE45)+SUMIF('reporting boissy'!$F$2:$EE$2,CD$4,'reporting boissy'!$F45:$EE45)+SUMIF('reporting moussy'!$F$2:$EE$2,CD$4,'reporting moussy'!$F45:$EE45)+SUMIF('reporting trappes'!$F$2:$EE$2,CD$4,'reporting trappes'!$F45:$EE45)+SUMIF('SPACELOG 5 BP'!$F$2:$EE$2,CD$4,'SPACELOG 5 BP'!$F45:$EE45)+SUMIF('SPACELOG 6 BP'!$F$2:$EE$2,CD$4,'SPACELOG 6 BP'!$F45:$EE45)+SUMIF('SPACELOG 7 BP'!$F$2:$EE$2,CD$4,'SPACELOG 7 BP'!$F45:$EE45)+SUMIF('SPACELOG 8 BP'!$F$2:$EE$2,CD$4,'SPACELOG 8 BP'!$F45:$EE45)+SUMIF('SPACELOG 9 BP'!$F$2:$EE$2,CD$4,'SPACELOG 9 BP'!$F45:$EE45)+SUMIF('SPACELOG 10 BP'!$F$2:$EE$2,CD$4,'SPACELOG 10 BP'!$F45:$EE45)+SUMIF('SPACELOG 11 BP'!$F$2:$EE$2,CD$4,'SPACELOG 11 BP'!$F45:$EE45)+SUMIF('SPACELOG 12 BP'!$F$2:$EE$2,CD$4,'SPACELOG 12 BP'!$F45:$EE45)</f>
        <v>417</v>
      </c>
      <c r="CE45" s="14">
        <f>SUM(BS45:CD45)</f>
        <v>5004</v>
      </c>
      <c r="CF45" s="13">
        <f>SUMIF('reporting montigny'!$F$2:$EE$2,CF$4,'reporting montigny'!$F45:$EE45)+SUMIF('reporting boissy'!$F$2:$EE$2,CF$4,'reporting boissy'!$F45:$EE45)+SUMIF('reporting moussy'!$F$2:$EE$2,CF$4,'reporting moussy'!$F45:$EE45)+SUMIF('reporting trappes'!$F$2:$EE$2,CF$4,'reporting trappes'!$F45:$EE45)+SUMIF('SPACELOG 5 BP'!$F$2:$EE$2,CF$4,'SPACELOG 5 BP'!$F45:$EE45)+SUMIF('SPACELOG 6 BP'!$F$2:$EE$2,CF$4,'SPACELOG 6 BP'!$F45:$EE45)+SUMIF('SPACELOG 7 BP'!$F$2:$EE$2,CF$4,'SPACELOG 7 BP'!$F45:$EE45)+SUMIF('SPACELOG 8 BP'!$F$2:$EE$2,CF$4,'SPACELOG 8 BP'!$F45:$EE45)+SUMIF('SPACELOG 9 BP'!$F$2:$EE$2,CF$4,'SPACELOG 9 BP'!$F45:$EE45)+SUMIF('SPACELOG 10 BP'!$F$2:$EE$2,CF$4,'SPACELOG 10 BP'!$F45:$EE45)+SUMIF('SPACELOG 11 BP'!$F$2:$EE$2,CF$4,'SPACELOG 11 BP'!$F45:$EE45)+SUMIF('SPACELOG 12 BP'!$F$2:$EE$2,CF$4,'SPACELOG 12 BP'!$F45:$EE45)</f>
        <v>417</v>
      </c>
      <c r="CG45" s="13">
        <f>SUMIF('reporting montigny'!$F$2:$EE$2,CG$4,'reporting montigny'!$F45:$EE45)+SUMIF('reporting boissy'!$F$2:$EE$2,CG$4,'reporting boissy'!$F45:$EE45)+SUMIF('reporting moussy'!$F$2:$EE$2,CG$4,'reporting moussy'!$F45:$EE45)+SUMIF('reporting trappes'!$F$2:$EE$2,CG$4,'reporting trappes'!$F45:$EE45)+SUMIF('SPACELOG 5 BP'!$F$2:$EE$2,CG$4,'SPACELOG 5 BP'!$F45:$EE45)+SUMIF('SPACELOG 6 BP'!$F$2:$EE$2,CG$4,'SPACELOG 6 BP'!$F45:$EE45)+SUMIF('SPACELOG 7 BP'!$F$2:$EE$2,CG$4,'SPACELOG 7 BP'!$F45:$EE45)+SUMIF('SPACELOG 8 BP'!$F$2:$EE$2,CG$4,'SPACELOG 8 BP'!$F45:$EE45)+SUMIF('SPACELOG 9 BP'!$F$2:$EE$2,CG$4,'SPACELOG 9 BP'!$F45:$EE45)+SUMIF('SPACELOG 10 BP'!$F$2:$EE$2,CG$4,'SPACELOG 10 BP'!$F45:$EE45)+SUMIF('SPACELOG 11 BP'!$F$2:$EE$2,CG$4,'SPACELOG 11 BP'!$F45:$EE45)+SUMIF('SPACELOG 12 BP'!$F$2:$EE$2,CG$4,'SPACELOG 12 BP'!$F45:$EE45)</f>
        <v>417</v>
      </c>
      <c r="CH45" s="13">
        <f>SUMIF('reporting montigny'!$F$2:$EE$2,CH$4,'reporting montigny'!$F45:$EE45)+SUMIF('reporting boissy'!$F$2:$EE$2,CH$4,'reporting boissy'!$F45:$EE45)+SUMIF('reporting moussy'!$F$2:$EE$2,CH$4,'reporting moussy'!$F45:$EE45)+SUMIF('reporting trappes'!$F$2:$EE$2,CH$4,'reporting trappes'!$F45:$EE45)+SUMIF('SPACELOG 5 BP'!$F$2:$EE$2,CH$4,'SPACELOG 5 BP'!$F45:$EE45)+SUMIF('SPACELOG 6 BP'!$F$2:$EE$2,CH$4,'SPACELOG 6 BP'!$F45:$EE45)+SUMIF('SPACELOG 7 BP'!$F$2:$EE$2,CH$4,'SPACELOG 7 BP'!$F45:$EE45)+SUMIF('SPACELOG 8 BP'!$F$2:$EE$2,CH$4,'SPACELOG 8 BP'!$F45:$EE45)+SUMIF('SPACELOG 9 BP'!$F$2:$EE$2,CH$4,'SPACELOG 9 BP'!$F45:$EE45)+SUMIF('SPACELOG 10 BP'!$F$2:$EE$2,CH$4,'SPACELOG 10 BP'!$F45:$EE45)+SUMIF('SPACELOG 11 BP'!$F$2:$EE$2,CH$4,'SPACELOG 11 BP'!$F45:$EE45)+SUMIF('SPACELOG 12 BP'!$F$2:$EE$2,CH$4,'SPACELOG 12 BP'!$F45:$EE45)</f>
        <v>417</v>
      </c>
      <c r="CI45" s="13">
        <f>SUMIF('reporting montigny'!$F$2:$EE$2,CI$4,'reporting montigny'!$F45:$EE45)+SUMIF('reporting boissy'!$F$2:$EE$2,CI$4,'reporting boissy'!$F45:$EE45)+SUMIF('reporting moussy'!$F$2:$EE$2,CI$4,'reporting moussy'!$F45:$EE45)+SUMIF('reporting trappes'!$F$2:$EE$2,CI$4,'reporting trappes'!$F45:$EE45)+SUMIF('SPACELOG 5 BP'!$F$2:$EE$2,CI$4,'SPACELOG 5 BP'!$F45:$EE45)+SUMIF('SPACELOG 6 BP'!$F$2:$EE$2,CI$4,'SPACELOG 6 BP'!$F45:$EE45)+SUMIF('SPACELOG 7 BP'!$F$2:$EE$2,CI$4,'SPACELOG 7 BP'!$F45:$EE45)+SUMIF('SPACELOG 8 BP'!$F$2:$EE$2,CI$4,'SPACELOG 8 BP'!$F45:$EE45)+SUMIF('SPACELOG 9 BP'!$F$2:$EE$2,CI$4,'SPACELOG 9 BP'!$F45:$EE45)+SUMIF('SPACELOG 10 BP'!$F$2:$EE$2,CI$4,'SPACELOG 10 BP'!$F45:$EE45)+SUMIF('SPACELOG 11 BP'!$F$2:$EE$2,CI$4,'SPACELOG 11 BP'!$F45:$EE45)+SUMIF('SPACELOG 12 BP'!$F$2:$EE$2,CI$4,'SPACELOG 12 BP'!$F45:$EE45)</f>
        <v>417</v>
      </c>
      <c r="CJ45" s="13">
        <f>SUMIF('reporting montigny'!$F$2:$EE$2,CJ$4,'reporting montigny'!$F45:$EE45)+SUMIF('reporting boissy'!$F$2:$EE$2,CJ$4,'reporting boissy'!$F45:$EE45)+SUMIF('reporting moussy'!$F$2:$EE$2,CJ$4,'reporting moussy'!$F45:$EE45)+SUMIF('reporting trappes'!$F$2:$EE$2,CJ$4,'reporting trappes'!$F45:$EE45)+SUMIF('SPACELOG 5 BP'!$F$2:$EE$2,CJ$4,'SPACELOG 5 BP'!$F45:$EE45)+SUMIF('SPACELOG 6 BP'!$F$2:$EE$2,CJ$4,'SPACELOG 6 BP'!$F45:$EE45)+SUMIF('SPACELOG 7 BP'!$F$2:$EE$2,CJ$4,'SPACELOG 7 BP'!$F45:$EE45)+SUMIF('SPACELOG 8 BP'!$F$2:$EE$2,CJ$4,'SPACELOG 8 BP'!$F45:$EE45)+SUMIF('SPACELOG 9 BP'!$F$2:$EE$2,CJ$4,'SPACELOG 9 BP'!$F45:$EE45)+SUMIF('SPACELOG 10 BP'!$F$2:$EE$2,CJ$4,'SPACELOG 10 BP'!$F45:$EE45)+SUMIF('SPACELOG 11 BP'!$F$2:$EE$2,CJ$4,'SPACELOG 11 BP'!$F45:$EE45)+SUMIF('SPACELOG 12 BP'!$F$2:$EE$2,CJ$4,'SPACELOG 12 BP'!$F45:$EE45)</f>
        <v>417</v>
      </c>
      <c r="CK45" s="13">
        <f>SUMIF('reporting montigny'!$F$2:$EE$2,CK$4,'reporting montigny'!$F45:$EE45)+SUMIF('reporting boissy'!$F$2:$EE$2,CK$4,'reporting boissy'!$F45:$EE45)+SUMIF('reporting moussy'!$F$2:$EE$2,CK$4,'reporting moussy'!$F45:$EE45)+SUMIF('reporting trappes'!$F$2:$EE$2,CK$4,'reporting trappes'!$F45:$EE45)+SUMIF('SPACELOG 5 BP'!$F$2:$EE$2,CK$4,'SPACELOG 5 BP'!$F45:$EE45)+SUMIF('SPACELOG 6 BP'!$F$2:$EE$2,CK$4,'SPACELOG 6 BP'!$F45:$EE45)+SUMIF('SPACELOG 7 BP'!$F$2:$EE$2,CK$4,'SPACELOG 7 BP'!$F45:$EE45)+SUMIF('SPACELOG 8 BP'!$F$2:$EE$2,CK$4,'SPACELOG 8 BP'!$F45:$EE45)+SUMIF('SPACELOG 9 BP'!$F$2:$EE$2,CK$4,'SPACELOG 9 BP'!$F45:$EE45)+SUMIF('SPACELOG 10 BP'!$F$2:$EE$2,CK$4,'SPACELOG 10 BP'!$F45:$EE45)+SUMIF('SPACELOG 11 BP'!$F$2:$EE$2,CK$4,'SPACELOG 11 BP'!$F45:$EE45)+SUMIF('SPACELOG 12 BP'!$F$2:$EE$2,CK$4,'SPACELOG 12 BP'!$F45:$EE45)</f>
        <v>417</v>
      </c>
      <c r="CL45" s="13">
        <f>SUMIF('reporting montigny'!$F$2:$EE$2,CL$4,'reporting montigny'!$F45:$EE45)+SUMIF('reporting boissy'!$F$2:$EE$2,CL$4,'reporting boissy'!$F45:$EE45)+SUMIF('reporting moussy'!$F$2:$EE$2,CL$4,'reporting moussy'!$F45:$EE45)+SUMIF('reporting trappes'!$F$2:$EE$2,CL$4,'reporting trappes'!$F45:$EE45)+SUMIF('SPACELOG 5 BP'!$F$2:$EE$2,CL$4,'SPACELOG 5 BP'!$F45:$EE45)+SUMIF('SPACELOG 6 BP'!$F$2:$EE$2,CL$4,'SPACELOG 6 BP'!$F45:$EE45)+SUMIF('SPACELOG 7 BP'!$F$2:$EE$2,CL$4,'SPACELOG 7 BP'!$F45:$EE45)+SUMIF('SPACELOG 8 BP'!$F$2:$EE$2,CL$4,'SPACELOG 8 BP'!$F45:$EE45)+SUMIF('SPACELOG 9 BP'!$F$2:$EE$2,CL$4,'SPACELOG 9 BP'!$F45:$EE45)+SUMIF('SPACELOG 10 BP'!$F$2:$EE$2,CL$4,'SPACELOG 10 BP'!$F45:$EE45)+SUMIF('SPACELOG 11 BP'!$F$2:$EE$2,CL$4,'SPACELOG 11 BP'!$F45:$EE45)+SUMIF('SPACELOG 12 BP'!$F$2:$EE$2,CL$4,'SPACELOG 12 BP'!$F45:$EE45)</f>
        <v>417</v>
      </c>
      <c r="CM45" s="13">
        <f>SUMIF('reporting montigny'!$F$2:$EE$2,CM$4,'reporting montigny'!$F45:$EE45)+SUMIF('reporting boissy'!$F$2:$EE$2,CM$4,'reporting boissy'!$F45:$EE45)+SUMIF('reporting moussy'!$F$2:$EE$2,CM$4,'reporting moussy'!$F45:$EE45)+SUMIF('reporting trappes'!$F$2:$EE$2,CM$4,'reporting trappes'!$F45:$EE45)+SUMIF('SPACELOG 5 BP'!$F$2:$EE$2,CM$4,'SPACELOG 5 BP'!$F45:$EE45)+SUMIF('SPACELOG 6 BP'!$F$2:$EE$2,CM$4,'SPACELOG 6 BP'!$F45:$EE45)+SUMIF('SPACELOG 7 BP'!$F$2:$EE$2,CM$4,'SPACELOG 7 BP'!$F45:$EE45)+SUMIF('SPACELOG 8 BP'!$F$2:$EE$2,CM$4,'SPACELOG 8 BP'!$F45:$EE45)+SUMIF('SPACELOG 9 BP'!$F$2:$EE$2,CM$4,'SPACELOG 9 BP'!$F45:$EE45)+SUMIF('SPACELOG 10 BP'!$F$2:$EE$2,CM$4,'SPACELOG 10 BP'!$F45:$EE45)+SUMIF('SPACELOG 11 BP'!$F$2:$EE$2,CM$4,'SPACELOG 11 BP'!$F45:$EE45)+SUMIF('SPACELOG 12 BP'!$F$2:$EE$2,CM$4,'SPACELOG 12 BP'!$F45:$EE45)</f>
        <v>417</v>
      </c>
      <c r="CN45" s="13">
        <f>SUMIF('reporting montigny'!$F$2:$EE$2,CN$4,'reporting montigny'!$F45:$EE45)+SUMIF('reporting boissy'!$F$2:$EE$2,CN$4,'reporting boissy'!$F45:$EE45)+SUMIF('reporting moussy'!$F$2:$EE$2,CN$4,'reporting moussy'!$F45:$EE45)+SUMIF('reporting trappes'!$F$2:$EE$2,CN$4,'reporting trappes'!$F45:$EE45)+SUMIF('SPACELOG 5 BP'!$F$2:$EE$2,CN$4,'SPACELOG 5 BP'!$F45:$EE45)+SUMIF('SPACELOG 6 BP'!$F$2:$EE$2,CN$4,'SPACELOG 6 BP'!$F45:$EE45)+SUMIF('SPACELOG 7 BP'!$F$2:$EE$2,CN$4,'SPACELOG 7 BP'!$F45:$EE45)+SUMIF('SPACELOG 8 BP'!$F$2:$EE$2,CN$4,'SPACELOG 8 BP'!$F45:$EE45)+SUMIF('SPACELOG 9 BP'!$F$2:$EE$2,CN$4,'SPACELOG 9 BP'!$F45:$EE45)+SUMIF('SPACELOG 10 BP'!$F$2:$EE$2,CN$4,'SPACELOG 10 BP'!$F45:$EE45)+SUMIF('SPACELOG 11 BP'!$F$2:$EE$2,CN$4,'SPACELOG 11 BP'!$F45:$EE45)+SUMIF('SPACELOG 12 BP'!$F$2:$EE$2,CN$4,'SPACELOG 12 BP'!$F45:$EE45)</f>
        <v>417</v>
      </c>
      <c r="CO45" s="13">
        <f>SUMIF('reporting montigny'!$F$2:$EE$2,CO$4,'reporting montigny'!$F45:$EE45)+SUMIF('reporting boissy'!$F$2:$EE$2,CO$4,'reporting boissy'!$F45:$EE45)+SUMIF('reporting moussy'!$F$2:$EE$2,CO$4,'reporting moussy'!$F45:$EE45)+SUMIF('reporting trappes'!$F$2:$EE$2,CO$4,'reporting trappes'!$F45:$EE45)+SUMIF('SPACELOG 5 BP'!$F$2:$EE$2,CO$4,'SPACELOG 5 BP'!$F45:$EE45)+SUMIF('SPACELOG 6 BP'!$F$2:$EE$2,CO$4,'SPACELOG 6 BP'!$F45:$EE45)+SUMIF('SPACELOG 7 BP'!$F$2:$EE$2,CO$4,'SPACELOG 7 BP'!$F45:$EE45)+SUMIF('SPACELOG 8 BP'!$F$2:$EE$2,CO$4,'SPACELOG 8 BP'!$F45:$EE45)+SUMIF('SPACELOG 9 BP'!$F$2:$EE$2,CO$4,'SPACELOG 9 BP'!$F45:$EE45)+SUMIF('SPACELOG 10 BP'!$F$2:$EE$2,CO$4,'SPACELOG 10 BP'!$F45:$EE45)+SUMIF('SPACELOG 11 BP'!$F$2:$EE$2,CO$4,'SPACELOG 11 BP'!$F45:$EE45)+SUMIF('SPACELOG 12 BP'!$F$2:$EE$2,CO$4,'SPACELOG 12 BP'!$F45:$EE45)</f>
        <v>417</v>
      </c>
      <c r="CP45" s="13">
        <f>SUMIF('reporting montigny'!$F$2:$EE$2,CP$4,'reporting montigny'!$F45:$EE45)+SUMIF('reporting boissy'!$F$2:$EE$2,CP$4,'reporting boissy'!$F45:$EE45)+SUMIF('reporting moussy'!$F$2:$EE$2,CP$4,'reporting moussy'!$F45:$EE45)+SUMIF('reporting trappes'!$F$2:$EE$2,CP$4,'reporting trappes'!$F45:$EE45)+SUMIF('SPACELOG 5 BP'!$F$2:$EE$2,CP$4,'SPACELOG 5 BP'!$F45:$EE45)+SUMIF('SPACELOG 6 BP'!$F$2:$EE$2,CP$4,'SPACELOG 6 BP'!$F45:$EE45)+SUMIF('SPACELOG 7 BP'!$F$2:$EE$2,CP$4,'SPACELOG 7 BP'!$F45:$EE45)+SUMIF('SPACELOG 8 BP'!$F$2:$EE$2,CP$4,'SPACELOG 8 BP'!$F45:$EE45)+SUMIF('SPACELOG 9 BP'!$F$2:$EE$2,CP$4,'SPACELOG 9 BP'!$F45:$EE45)+SUMIF('SPACELOG 10 BP'!$F$2:$EE$2,CP$4,'SPACELOG 10 BP'!$F45:$EE45)+SUMIF('SPACELOG 11 BP'!$F$2:$EE$2,CP$4,'SPACELOG 11 BP'!$F45:$EE45)+SUMIF('SPACELOG 12 BP'!$F$2:$EE$2,CP$4,'SPACELOG 12 BP'!$F45:$EE45)</f>
        <v>417</v>
      </c>
      <c r="CQ45" s="13">
        <f>SUMIF('reporting montigny'!$F$2:$EE$2,CQ$4,'reporting montigny'!$F45:$EE45)+SUMIF('reporting boissy'!$F$2:$EE$2,CQ$4,'reporting boissy'!$F45:$EE45)+SUMIF('reporting moussy'!$F$2:$EE$2,CQ$4,'reporting moussy'!$F45:$EE45)+SUMIF('reporting trappes'!$F$2:$EE$2,CQ$4,'reporting trappes'!$F45:$EE45)+SUMIF('SPACELOG 5 BP'!$F$2:$EE$2,CQ$4,'SPACELOG 5 BP'!$F45:$EE45)+SUMIF('SPACELOG 6 BP'!$F$2:$EE$2,CQ$4,'SPACELOG 6 BP'!$F45:$EE45)+SUMIF('SPACELOG 7 BP'!$F$2:$EE$2,CQ$4,'SPACELOG 7 BP'!$F45:$EE45)+SUMIF('SPACELOG 8 BP'!$F$2:$EE$2,CQ$4,'SPACELOG 8 BP'!$F45:$EE45)+SUMIF('SPACELOG 9 BP'!$F$2:$EE$2,CQ$4,'SPACELOG 9 BP'!$F45:$EE45)+SUMIF('SPACELOG 10 BP'!$F$2:$EE$2,CQ$4,'SPACELOG 10 BP'!$F45:$EE45)+SUMIF('SPACELOG 11 BP'!$F$2:$EE$2,CQ$4,'SPACELOG 11 BP'!$F45:$EE45)+SUMIF('SPACELOG 12 BP'!$F$2:$EE$2,CQ$4,'SPACELOG 12 BP'!$F45:$EE45)</f>
        <v>417</v>
      </c>
      <c r="CR45" s="14">
        <f>SUM(CF45:CQ45)</f>
        <v>5004</v>
      </c>
      <c r="CS45" s="13">
        <f>SUMIF('reporting montigny'!$F$2:$EE$2,CS$4,'reporting montigny'!$F45:$EE45)+SUMIF('reporting boissy'!$F$2:$EE$2,CS$4,'reporting boissy'!$F45:$EE45)+SUMIF('reporting moussy'!$F$2:$EE$2,CS$4,'reporting moussy'!$F45:$EE45)+SUMIF('reporting trappes'!$F$2:$EE$2,CS$4,'reporting trappes'!$F45:$EE45)+SUMIF('SPACELOG 5 BP'!$F$2:$EE$2,CS$4,'SPACELOG 5 BP'!$F45:$EE45)+SUMIF('SPACELOG 6 BP'!$F$2:$EE$2,CS$4,'SPACELOG 6 BP'!$F45:$EE45)+SUMIF('SPACELOG 7 BP'!$F$2:$EE$2,CS$4,'SPACELOG 7 BP'!$F45:$EE45)+SUMIF('SPACELOG 8 BP'!$F$2:$EE$2,CS$4,'SPACELOG 8 BP'!$F45:$EE45)+SUMIF('SPACELOG 9 BP'!$F$2:$EE$2,CS$4,'SPACELOG 9 BP'!$F45:$EE45)+SUMIF('SPACELOG 10 BP'!$F$2:$EE$2,CS$4,'SPACELOG 10 BP'!$F45:$EE45)+SUMIF('SPACELOG 11 BP'!$F$2:$EE$2,CS$4,'SPACELOG 11 BP'!$F45:$EE45)+SUMIF('SPACELOG 12 BP'!$F$2:$EE$2,CS$4,'SPACELOG 12 BP'!$F45:$EE45)</f>
        <v>417</v>
      </c>
      <c r="CT45" s="13">
        <f>SUMIF('reporting montigny'!$F$2:$EE$2,CT$4,'reporting montigny'!$F45:$EE45)+SUMIF('reporting boissy'!$F$2:$EE$2,CT$4,'reporting boissy'!$F45:$EE45)+SUMIF('reporting moussy'!$F$2:$EE$2,CT$4,'reporting moussy'!$F45:$EE45)+SUMIF('reporting trappes'!$F$2:$EE$2,CT$4,'reporting trappes'!$F45:$EE45)+SUMIF('SPACELOG 5 BP'!$F$2:$EE$2,CT$4,'SPACELOG 5 BP'!$F45:$EE45)+SUMIF('SPACELOG 6 BP'!$F$2:$EE$2,CT$4,'SPACELOG 6 BP'!$F45:$EE45)+SUMIF('SPACELOG 7 BP'!$F$2:$EE$2,CT$4,'SPACELOG 7 BP'!$F45:$EE45)+SUMIF('SPACELOG 8 BP'!$F$2:$EE$2,CT$4,'SPACELOG 8 BP'!$F45:$EE45)+SUMIF('SPACELOG 9 BP'!$F$2:$EE$2,CT$4,'SPACELOG 9 BP'!$F45:$EE45)+SUMIF('SPACELOG 10 BP'!$F$2:$EE$2,CT$4,'SPACELOG 10 BP'!$F45:$EE45)+SUMIF('SPACELOG 11 BP'!$F$2:$EE$2,CT$4,'SPACELOG 11 BP'!$F45:$EE45)+SUMIF('SPACELOG 12 BP'!$F$2:$EE$2,CT$4,'SPACELOG 12 BP'!$F45:$EE45)</f>
        <v>417</v>
      </c>
      <c r="CU45" s="13">
        <f>SUMIF('reporting montigny'!$F$2:$EE$2,CU$4,'reporting montigny'!$F45:$EE45)+SUMIF('reporting boissy'!$F$2:$EE$2,CU$4,'reporting boissy'!$F45:$EE45)+SUMIF('reporting moussy'!$F$2:$EE$2,CU$4,'reporting moussy'!$F45:$EE45)+SUMIF('reporting trappes'!$F$2:$EE$2,CU$4,'reporting trappes'!$F45:$EE45)+SUMIF('SPACELOG 5 BP'!$F$2:$EE$2,CU$4,'SPACELOG 5 BP'!$F45:$EE45)+SUMIF('SPACELOG 6 BP'!$F$2:$EE$2,CU$4,'SPACELOG 6 BP'!$F45:$EE45)+SUMIF('SPACELOG 7 BP'!$F$2:$EE$2,CU$4,'SPACELOG 7 BP'!$F45:$EE45)+SUMIF('SPACELOG 8 BP'!$F$2:$EE$2,CU$4,'SPACELOG 8 BP'!$F45:$EE45)+SUMIF('SPACELOG 9 BP'!$F$2:$EE$2,CU$4,'SPACELOG 9 BP'!$F45:$EE45)+SUMIF('SPACELOG 10 BP'!$F$2:$EE$2,CU$4,'SPACELOG 10 BP'!$F45:$EE45)+SUMIF('SPACELOG 11 BP'!$F$2:$EE$2,CU$4,'SPACELOG 11 BP'!$F45:$EE45)+SUMIF('SPACELOG 12 BP'!$F$2:$EE$2,CU$4,'SPACELOG 12 BP'!$F45:$EE45)</f>
        <v>417</v>
      </c>
      <c r="CV45" s="13">
        <f>SUMIF('reporting montigny'!$F$2:$EE$2,CV$4,'reporting montigny'!$F45:$EE45)+SUMIF('reporting boissy'!$F$2:$EE$2,CV$4,'reporting boissy'!$F45:$EE45)+SUMIF('reporting moussy'!$F$2:$EE$2,CV$4,'reporting moussy'!$F45:$EE45)+SUMIF('reporting trappes'!$F$2:$EE$2,CV$4,'reporting trappes'!$F45:$EE45)+SUMIF('SPACELOG 5 BP'!$F$2:$EE$2,CV$4,'SPACELOG 5 BP'!$F45:$EE45)+SUMIF('SPACELOG 6 BP'!$F$2:$EE$2,CV$4,'SPACELOG 6 BP'!$F45:$EE45)+SUMIF('SPACELOG 7 BP'!$F$2:$EE$2,CV$4,'SPACELOG 7 BP'!$F45:$EE45)+SUMIF('SPACELOG 8 BP'!$F$2:$EE$2,CV$4,'SPACELOG 8 BP'!$F45:$EE45)+SUMIF('SPACELOG 9 BP'!$F$2:$EE$2,CV$4,'SPACELOG 9 BP'!$F45:$EE45)+SUMIF('SPACELOG 10 BP'!$F$2:$EE$2,CV$4,'SPACELOG 10 BP'!$F45:$EE45)+SUMIF('SPACELOG 11 BP'!$F$2:$EE$2,CV$4,'SPACELOG 11 BP'!$F45:$EE45)+SUMIF('SPACELOG 12 BP'!$F$2:$EE$2,CV$4,'SPACELOG 12 BP'!$F45:$EE45)</f>
        <v>417</v>
      </c>
      <c r="CW45" s="13">
        <f>SUMIF('reporting montigny'!$F$2:$EE$2,CW$4,'reporting montigny'!$F45:$EE45)+SUMIF('reporting boissy'!$F$2:$EE$2,CW$4,'reporting boissy'!$F45:$EE45)+SUMIF('reporting moussy'!$F$2:$EE$2,CW$4,'reporting moussy'!$F45:$EE45)+SUMIF('reporting trappes'!$F$2:$EE$2,CW$4,'reporting trappes'!$F45:$EE45)+SUMIF('SPACELOG 5 BP'!$F$2:$EE$2,CW$4,'SPACELOG 5 BP'!$F45:$EE45)+SUMIF('SPACELOG 6 BP'!$F$2:$EE$2,CW$4,'SPACELOG 6 BP'!$F45:$EE45)+SUMIF('SPACELOG 7 BP'!$F$2:$EE$2,CW$4,'SPACELOG 7 BP'!$F45:$EE45)+SUMIF('SPACELOG 8 BP'!$F$2:$EE$2,CW$4,'SPACELOG 8 BP'!$F45:$EE45)+SUMIF('SPACELOG 9 BP'!$F$2:$EE$2,CW$4,'SPACELOG 9 BP'!$F45:$EE45)+SUMIF('SPACELOG 10 BP'!$F$2:$EE$2,CW$4,'SPACELOG 10 BP'!$F45:$EE45)+SUMIF('SPACELOG 11 BP'!$F$2:$EE$2,CW$4,'SPACELOG 11 BP'!$F45:$EE45)+SUMIF('SPACELOG 12 BP'!$F$2:$EE$2,CW$4,'SPACELOG 12 BP'!$F45:$EE45)</f>
        <v>417</v>
      </c>
      <c r="CX45" s="13">
        <f>SUMIF('reporting montigny'!$F$2:$EE$2,CX$4,'reporting montigny'!$F45:$EE45)+SUMIF('reporting boissy'!$F$2:$EE$2,CX$4,'reporting boissy'!$F45:$EE45)+SUMIF('reporting moussy'!$F$2:$EE$2,CX$4,'reporting moussy'!$F45:$EE45)+SUMIF('reporting trappes'!$F$2:$EE$2,CX$4,'reporting trappes'!$F45:$EE45)+SUMIF('SPACELOG 5 BP'!$F$2:$EE$2,CX$4,'SPACELOG 5 BP'!$F45:$EE45)+SUMIF('SPACELOG 6 BP'!$F$2:$EE$2,CX$4,'SPACELOG 6 BP'!$F45:$EE45)+SUMIF('SPACELOG 7 BP'!$F$2:$EE$2,CX$4,'SPACELOG 7 BP'!$F45:$EE45)+SUMIF('SPACELOG 8 BP'!$F$2:$EE$2,CX$4,'SPACELOG 8 BP'!$F45:$EE45)+SUMIF('SPACELOG 9 BP'!$F$2:$EE$2,CX$4,'SPACELOG 9 BP'!$F45:$EE45)+SUMIF('SPACELOG 10 BP'!$F$2:$EE$2,CX$4,'SPACELOG 10 BP'!$F45:$EE45)+SUMIF('SPACELOG 11 BP'!$F$2:$EE$2,CX$4,'SPACELOG 11 BP'!$F45:$EE45)+SUMIF('SPACELOG 12 BP'!$F$2:$EE$2,CX$4,'SPACELOG 12 BP'!$F45:$EE45)</f>
        <v>417</v>
      </c>
      <c r="CY45" s="13">
        <f>SUMIF('reporting montigny'!$F$2:$EE$2,CY$4,'reporting montigny'!$F45:$EE45)+SUMIF('reporting boissy'!$F$2:$EE$2,CY$4,'reporting boissy'!$F45:$EE45)+SUMIF('reporting moussy'!$F$2:$EE$2,CY$4,'reporting moussy'!$F45:$EE45)+SUMIF('reporting trappes'!$F$2:$EE$2,CY$4,'reporting trappes'!$F45:$EE45)+SUMIF('SPACELOG 5 BP'!$F$2:$EE$2,CY$4,'SPACELOG 5 BP'!$F45:$EE45)+SUMIF('SPACELOG 6 BP'!$F$2:$EE$2,CY$4,'SPACELOG 6 BP'!$F45:$EE45)+SUMIF('SPACELOG 7 BP'!$F$2:$EE$2,CY$4,'SPACELOG 7 BP'!$F45:$EE45)+SUMIF('SPACELOG 8 BP'!$F$2:$EE$2,CY$4,'SPACELOG 8 BP'!$F45:$EE45)+SUMIF('SPACELOG 9 BP'!$F$2:$EE$2,CY$4,'SPACELOG 9 BP'!$F45:$EE45)+SUMIF('SPACELOG 10 BP'!$F$2:$EE$2,CY$4,'SPACELOG 10 BP'!$F45:$EE45)+SUMIF('SPACELOG 11 BP'!$F$2:$EE$2,CY$4,'SPACELOG 11 BP'!$F45:$EE45)+SUMIF('SPACELOG 12 BP'!$F$2:$EE$2,CY$4,'SPACELOG 12 BP'!$F45:$EE45)</f>
        <v>417</v>
      </c>
      <c r="CZ45" s="13">
        <f>SUMIF('reporting montigny'!$F$2:$EE$2,CZ$4,'reporting montigny'!$F45:$EE45)+SUMIF('reporting boissy'!$F$2:$EE$2,CZ$4,'reporting boissy'!$F45:$EE45)+SUMIF('reporting moussy'!$F$2:$EE$2,CZ$4,'reporting moussy'!$F45:$EE45)+SUMIF('reporting trappes'!$F$2:$EE$2,CZ$4,'reporting trappes'!$F45:$EE45)+SUMIF('SPACELOG 5 BP'!$F$2:$EE$2,CZ$4,'SPACELOG 5 BP'!$F45:$EE45)+SUMIF('SPACELOG 6 BP'!$F$2:$EE$2,CZ$4,'SPACELOG 6 BP'!$F45:$EE45)+SUMIF('SPACELOG 7 BP'!$F$2:$EE$2,CZ$4,'SPACELOG 7 BP'!$F45:$EE45)+SUMIF('SPACELOG 8 BP'!$F$2:$EE$2,CZ$4,'SPACELOG 8 BP'!$F45:$EE45)+SUMIF('SPACELOG 9 BP'!$F$2:$EE$2,CZ$4,'SPACELOG 9 BP'!$F45:$EE45)+SUMIF('SPACELOG 10 BP'!$F$2:$EE$2,CZ$4,'SPACELOG 10 BP'!$F45:$EE45)+SUMIF('SPACELOG 11 BP'!$F$2:$EE$2,CZ$4,'SPACELOG 11 BP'!$F45:$EE45)+SUMIF('SPACELOG 12 BP'!$F$2:$EE$2,CZ$4,'SPACELOG 12 BP'!$F45:$EE45)</f>
        <v>417</v>
      </c>
      <c r="DA45" s="13">
        <f>SUMIF('reporting montigny'!$F$2:$EE$2,DA$4,'reporting montigny'!$F45:$EE45)+SUMIF('reporting boissy'!$F$2:$EE$2,DA$4,'reporting boissy'!$F45:$EE45)+SUMIF('reporting moussy'!$F$2:$EE$2,DA$4,'reporting moussy'!$F45:$EE45)+SUMIF('reporting trappes'!$F$2:$EE$2,DA$4,'reporting trappes'!$F45:$EE45)+SUMIF('SPACELOG 5 BP'!$F$2:$EE$2,DA$4,'SPACELOG 5 BP'!$F45:$EE45)+SUMIF('SPACELOG 6 BP'!$F$2:$EE$2,DA$4,'SPACELOG 6 BP'!$F45:$EE45)+SUMIF('SPACELOG 7 BP'!$F$2:$EE$2,DA$4,'SPACELOG 7 BP'!$F45:$EE45)+SUMIF('SPACELOG 8 BP'!$F$2:$EE$2,DA$4,'SPACELOG 8 BP'!$F45:$EE45)+SUMIF('SPACELOG 9 BP'!$F$2:$EE$2,DA$4,'SPACELOG 9 BP'!$F45:$EE45)+SUMIF('SPACELOG 10 BP'!$F$2:$EE$2,DA$4,'SPACELOG 10 BP'!$F45:$EE45)+SUMIF('SPACELOG 11 BP'!$F$2:$EE$2,DA$4,'SPACELOG 11 BP'!$F45:$EE45)+SUMIF('SPACELOG 12 BP'!$F$2:$EE$2,DA$4,'SPACELOG 12 BP'!$F45:$EE45)</f>
        <v>417</v>
      </c>
      <c r="DB45" s="13">
        <f>SUMIF('reporting montigny'!$F$2:$EE$2,DB$4,'reporting montigny'!$F45:$EE45)+SUMIF('reporting boissy'!$F$2:$EE$2,DB$4,'reporting boissy'!$F45:$EE45)+SUMIF('reporting moussy'!$F$2:$EE$2,DB$4,'reporting moussy'!$F45:$EE45)+SUMIF('reporting trappes'!$F$2:$EE$2,DB$4,'reporting trappes'!$F45:$EE45)+SUMIF('SPACELOG 5 BP'!$F$2:$EE$2,DB$4,'SPACELOG 5 BP'!$F45:$EE45)+SUMIF('SPACELOG 6 BP'!$F$2:$EE$2,DB$4,'SPACELOG 6 BP'!$F45:$EE45)+SUMIF('SPACELOG 7 BP'!$F$2:$EE$2,DB$4,'SPACELOG 7 BP'!$F45:$EE45)+SUMIF('SPACELOG 8 BP'!$F$2:$EE$2,DB$4,'SPACELOG 8 BP'!$F45:$EE45)+SUMIF('SPACELOG 9 BP'!$F$2:$EE$2,DB$4,'SPACELOG 9 BP'!$F45:$EE45)+SUMIF('SPACELOG 10 BP'!$F$2:$EE$2,DB$4,'SPACELOG 10 BP'!$F45:$EE45)+SUMIF('SPACELOG 11 BP'!$F$2:$EE$2,DB$4,'SPACELOG 11 BP'!$F45:$EE45)+SUMIF('SPACELOG 12 BP'!$F$2:$EE$2,DB$4,'SPACELOG 12 BP'!$F45:$EE45)</f>
        <v>417</v>
      </c>
      <c r="DC45" s="13">
        <f>SUMIF('reporting montigny'!$F$2:$EE$2,DC$4,'reporting montigny'!$F45:$EE45)+SUMIF('reporting boissy'!$F$2:$EE$2,DC$4,'reporting boissy'!$F45:$EE45)+SUMIF('reporting moussy'!$F$2:$EE$2,DC$4,'reporting moussy'!$F45:$EE45)+SUMIF('reporting trappes'!$F$2:$EE$2,DC$4,'reporting trappes'!$F45:$EE45)+SUMIF('SPACELOG 5 BP'!$F$2:$EE$2,DC$4,'SPACELOG 5 BP'!$F45:$EE45)+SUMIF('SPACELOG 6 BP'!$F$2:$EE$2,DC$4,'SPACELOG 6 BP'!$F45:$EE45)+SUMIF('SPACELOG 7 BP'!$F$2:$EE$2,DC$4,'SPACELOG 7 BP'!$F45:$EE45)+SUMIF('SPACELOG 8 BP'!$F$2:$EE$2,DC$4,'SPACELOG 8 BP'!$F45:$EE45)+SUMIF('SPACELOG 9 BP'!$F$2:$EE$2,DC$4,'SPACELOG 9 BP'!$F45:$EE45)+SUMIF('SPACELOG 10 BP'!$F$2:$EE$2,DC$4,'SPACELOG 10 BP'!$F45:$EE45)+SUMIF('SPACELOG 11 BP'!$F$2:$EE$2,DC$4,'SPACELOG 11 BP'!$F45:$EE45)+SUMIF('SPACELOG 12 BP'!$F$2:$EE$2,DC$4,'SPACELOG 12 BP'!$F45:$EE45)</f>
        <v>417</v>
      </c>
      <c r="DD45" s="13">
        <f>SUMIF('reporting montigny'!$F$2:$EE$2,DD$4,'reporting montigny'!$F45:$EE45)+SUMIF('reporting boissy'!$F$2:$EE$2,DD$4,'reporting boissy'!$F45:$EE45)+SUMIF('reporting moussy'!$F$2:$EE$2,DD$4,'reporting moussy'!$F45:$EE45)+SUMIF('reporting trappes'!$F$2:$EE$2,DD$4,'reporting trappes'!$F45:$EE45)+SUMIF('SPACELOG 5 BP'!$F$2:$EE$2,DD$4,'SPACELOG 5 BP'!$F45:$EE45)+SUMIF('SPACELOG 6 BP'!$F$2:$EE$2,DD$4,'SPACELOG 6 BP'!$F45:$EE45)+SUMIF('SPACELOG 7 BP'!$F$2:$EE$2,DD$4,'SPACELOG 7 BP'!$F45:$EE45)+SUMIF('SPACELOG 8 BP'!$F$2:$EE$2,DD$4,'SPACELOG 8 BP'!$F45:$EE45)+SUMIF('SPACELOG 9 BP'!$F$2:$EE$2,DD$4,'SPACELOG 9 BP'!$F45:$EE45)+SUMIF('SPACELOG 10 BP'!$F$2:$EE$2,DD$4,'SPACELOG 10 BP'!$F45:$EE45)+SUMIF('SPACELOG 11 BP'!$F$2:$EE$2,DD$4,'SPACELOG 11 BP'!$F45:$EE45)+SUMIF('SPACELOG 12 BP'!$F$2:$EE$2,DD$4,'SPACELOG 12 BP'!$F45:$EE45)</f>
        <v>417</v>
      </c>
      <c r="DE45" s="14">
        <f>SUM(CS45:DD45)</f>
        <v>5004</v>
      </c>
      <c r="DF45" s="13">
        <f>SUMIF('reporting montigny'!$F$2:$EE$2,DF$4,'reporting montigny'!$F45:$EE45)+SUMIF('reporting boissy'!$F$2:$EE$2,DF$4,'reporting boissy'!$F45:$EE45)+SUMIF('reporting moussy'!$F$2:$EE$2,DF$4,'reporting moussy'!$F45:$EE45)+SUMIF('reporting trappes'!$F$2:$EE$2,DF$4,'reporting trappes'!$F45:$EE45)+SUMIF('SPACELOG 5 BP'!$F$2:$EE$2,DF$4,'SPACELOG 5 BP'!$F45:$EE45)+SUMIF('SPACELOG 6 BP'!$F$2:$EE$2,DF$4,'SPACELOG 6 BP'!$F45:$EE45)+SUMIF('SPACELOG 7 BP'!$F$2:$EE$2,DF$4,'SPACELOG 7 BP'!$F45:$EE45)+SUMIF('SPACELOG 8 BP'!$F$2:$EE$2,DF$4,'SPACELOG 8 BP'!$F45:$EE45)+SUMIF('SPACELOG 9 BP'!$F$2:$EE$2,DF$4,'SPACELOG 9 BP'!$F45:$EE45)+SUMIF('SPACELOG 10 BP'!$F$2:$EE$2,DF$4,'SPACELOG 10 BP'!$F45:$EE45)+SUMIF('SPACELOG 11 BP'!$F$2:$EE$2,DF$4,'SPACELOG 11 BP'!$F45:$EE45)+SUMIF('SPACELOG 12 BP'!$F$2:$EE$2,DF$4,'SPACELOG 12 BP'!$F45:$EE45)</f>
        <v>417</v>
      </c>
      <c r="DG45" s="13">
        <f>SUMIF('reporting montigny'!$F$2:$EE$2,DG$4,'reporting montigny'!$F45:$EE45)+SUMIF('reporting boissy'!$F$2:$EE$2,DG$4,'reporting boissy'!$F45:$EE45)+SUMIF('reporting moussy'!$F$2:$EE$2,DG$4,'reporting moussy'!$F45:$EE45)+SUMIF('reporting trappes'!$F$2:$EE$2,DG$4,'reporting trappes'!$F45:$EE45)+SUMIF('SPACELOG 5 BP'!$F$2:$EE$2,DG$4,'SPACELOG 5 BP'!$F45:$EE45)+SUMIF('SPACELOG 6 BP'!$F$2:$EE$2,DG$4,'SPACELOG 6 BP'!$F45:$EE45)+SUMIF('SPACELOG 7 BP'!$F$2:$EE$2,DG$4,'SPACELOG 7 BP'!$F45:$EE45)+SUMIF('SPACELOG 8 BP'!$F$2:$EE$2,DG$4,'SPACELOG 8 BP'!$F45:$EE45)+SUMIF('SPACELOG 9 BP'!$F$2:$EE$2,DG$4,'SPACELOG 9 BP'!$F45:$EE45)+SUMIF('SPACELOG 10 BP'!$F$2:$EE$2,DG$4,'SPACELOG 10 BP'!$F45:$EE45)+SUMIF('SPACELOG 11 BP'!$F$2:$EE$2,DG$4,'SPACELOG 11 BP'!$F45:$EE45)+SUMIF('SPACELOG 12 BP'!$F$2:$EE$2,DG$4,'SPACELOG 12 BP'!$F45:$EE45)</f>
        <v>417</v>
      </c>
      <c r="DH45" s="13">
        <f>SUMIF('reporting montigny'!$F$2:$EE$2,DH$4,'reporting montigny'!$F45:$EE45)+SUMIF('reporting boissy'!$F$2:$EE$2,DH$4,'reporting boissy'!$F45:$EE45)+SUMIF('reporting moussy'!$F$2:$EE$2,DH$4,'reporting moussy'!$F45:$EE45)+SUMIF('reporting trappes'!$F$2:$EE$2,DH$4,'reporting trappes'!$F45:$EE45)+SUMIF('SPACELOG 5 BP'!$F$2:$EE$2,DH$4,'SPACELOG 5 BP'!$F45:$EE45)+SUMIF('SPACELOG 6 BP'!$F$2:$EE$2,DH$4,'SPACELOG 6 BP'!$F45:$EE45)+SUMIF('SPACELOG 7 BP'!$F$2:$EE$2,DH$4,'SPACELOG 7 BP'!$F45:$EE45)+SUMIF('SPACELOG 8 BP'!$F$2:$EE$2,DH$4,'SPACELOG 8 BP'!$F45:$EE45)+SUMIF('SPACELOG 9 BP'!$F$2:$EE$2,DH$4,'SPACELOG 9 BP'!$F45:$EE45)+SUMIF('SPACELOG 10 BP'!$F$2:$EE$2,DH$4,'SPACELOG 10 BP'!$F45:$EE45)+SUMIF('SPACELOG 11 BP'!$F$2:$EE$2,DH$4,'SPACELOG 11 BP'!$F45:$EE45)+SUMIF('SPACELOG 12 BP'!$F$2:$EE$2,DH$4,'SPACELOG 12 BP'!$F45:$EE45)</f>
        <v>417</v>
      </c>
      <c r="DI45" s="13">
        <f>SUMIF('reporting montigny'!$F$2:$EE$2,DI$4,'reporting montigny'!$F45:$EE45)+SUMIF('reporting boissy'!$F$2:$EE$2,DI$4,'reporting boissy'!$F45:$EE45)+SUMIF('reporting moussy'!$F$2:$EE$2,DI$4,'reporting moussy'!$F45:$EE45)+SUMIF('reporting trappes'!$F$2:$EE$2,DI$4,'reporting trappes'!$F45:$EE45)+SUMIF('SPACELOG 5 BP'!$F$2:$EE$2,DI$4,'SPACELOG 5 BP'!$F45:$EE45)+SUMIF('SPACELOG 6 BP'!$F$2:$EE$2,DI$4,'SPACELOG 6 BP'!$F45:$EE45)+SUMIF('SPACELOG 7 BP'!$F$2:$EE$2,DI$4,'SPACELOG 7 BP'!$F45:$EE45)+SUMIF('SPACELOG 8 BP'!$F$2:$EE$2,DI$4,'SPACELOG 8 BP'!$F45:$EE45)+SUMIF('SPACELOG 9 BP'!$F$2:$EE$2,DI$4,'SPACELOG 9 BP'!$F45:$EE45)+SUMIF('SPACELOG 10 BP'!$F$2:$EE$2,DI$4,'SPACELOG 10 BP'!$F45:$EE45)+SUMIF('SPACELOG 11 BP'!$F$2:$EE$2,DI$4,'SPACELOG 11 BP'!$F45:$EE45)+SUMIF('SPACELOG 12 BP'!$F$2:$EE$2,DI$4,'SPACELOG 12 BP'!$F45:$EE45)</f>
        <v>417</v>
      </c>
      <c r="DJ45" s="13">
        <f>SUMIF('reporting montigny'!$F$2:$EE$2,DJ$4,'reporting montigny'!$F45:$EE45)+SUMIF('reporting boissy'!$F$2:$EE$2,DJ$4,'reporting boissy'!$F45:$EE45)+SUMIF('reporting moussy'!$F$2:$EE$2,DJ$4,'reporting moussy'!$F45:$EE45)+SUMIF('reporting trappes'!$F$2:$EE$2,DJ$4,'reporting trappes'!$F45:$EE45)+SUMIF('SPACELOG 5 BP'!$F$2:$EE$2,DJ$4,'SPACELOG 5 BP'!$F45:$EE45)+SUMIF('SPACELOG 6 BP'!$F$2:$EE$2,DJ$4,'SPACELOG 6 BP'!$F45:$EE45)+SUMIF('SPACELOG 7 BP'!$F$2:$EE$2,DJ$4,'SPACELOG 7 BP'!$F45:$EE45)+SUMIF('SPACELOG 8 BP'!$F$2:$EE$2,DJ$4,'SPACELOG 8 BP'!$F45:$EE45)+SUMIF('SPACELOG 9 BP'!$F$2:$EE$2,DJ$4,'SPACELOG 9 BP'!$F45:$EE45)+SUMIF('SPACELOG 10 BP'!$F$2:$EE$2,DJ$4,'SPACELOG 10 BP'!$F45:$EE45)+SUMIF('SPACELOG 11 BP'!$F$2:$EE$2,DJ$4,'SPACELOG 11 BP'!$F45:$EE45)+SUMIF('SPACELOG 12 BP'!$F$2:$EE$2,DJ$4,'SPACELOG 12 BP'!$F45:$EE45)</f>
        <v>417</v>
      </c>
      <c r="DK45" s="13">
        <f>SUMIF('reporting montigny'!$F$2:$EE$2,DK$4,'reporting montigny'!$F45:$EE45)+SUMIF('reporting boissy'!$F$2:$EE$2,DK$4,'reporting boissy'!$F45:$EE45)+SUMIF('reporting moussy'!$F$2:$EE$2,DK$4,'reporting moussy'!$F45:$EE45)+SUMIF('reporting trappes'!$F$2:$EE$2,DK$4,'reporting trappes'!$F45:$EE45)+SUMIF('SPACELOG 5 BP'!$F$2:$EE$2,DK$4,'SPACELOG 5 BP'!$F45:$EE45)+SUMIF('SPACELOG 6 BP'!$F$2:$EE$2,DK$4,'SPACELOG 6 BP'!$F45:$EE45)+SUMIF('SPACELOG 7 BP'!$F$2:$EE$2,DK$4,'SPACELOG 7 BP'!$F45:$EE45)+SUMIF('SPACELOG 8 BP'!$F$2:$EE$2,DK$4,'SPACELOG 8 BP'!$F45:$EE45)+SUMIF('SPACELOG 9 BP'!$F$2:$EE$2,DK$4,'SPACELOG 9 BP'!$F45:$EE45)+SUMIF('SPACELOG 10 BP'!$F$2:$EE$2,DK$4,'SPACELOG 10 BP'!$F45:$EE45)+SUMIF('SPACELOG 11 BP'!$F$2:$EE$2,DK$4,'SPACELOG 11 BP'!$F45:$EE45)+SUMIF('SPACELOG 12 BP'!$F$2:$EE$2,DK$4,'SPACELOG 12 BP'!$F45:$EE45)</f>
        <v>417</v>
      </c>
      <c r="DL45" s="13">
        <f>SUMIF('reporting montigny'!$F$2:$EE$2,DL$4,'reporting montigny'!$F45:$EE45)+SUMIF('reporting boissy'!$F$2:$EE$2,DL$4,'reporting boissy'!$F45:$EE45)+SUMIF('reporting moussy'!$F$2:$EE$2,DL$4,'reporting moussy'!$F45:$EE45)+SUMIF('reporting trappes'!$F$2:$EE$2,DL$4,'reporting trappes'!$F45:$EE45)+SUMIF('SPACELOG 5 BP'!$F$2:$EE$2,DL$4,'SPACELOG 5 BP'!$F45:$EE45)+SUMIF('SPACELOG 6 BP'!$F$2:$EE$2,DL$4,'SPACELOG 6 BP'!$F45:$EE45)+SUMIF('SPACELOG 7 BP'!$F$2:$EE$2,DL$4,'SPACELOG 7 BP'!$F45:$EE45)+SUMIF('SPACELOG 8 BP'!$F$2:$EE$2,DL$4,'SPACELOG 8 BP'!$F45:$EE45)+SUMIF('SPACELOG 9 BP'!$F$2:$EE$2,DL$4,'SPACELOG 9 BP'!$F45:$EE45)+SUMIF('SPACELOG 10 BP'!$F$2:$EE$2,DL$4,'SPACELOG 10 BP'!$F45:$EE45)+SUMIF('SPACELOG 11 BP'!$F$2:$EE$2,DL$4,'SPACELOG 11 BP'!$F45:$EE45)+SUMIF('SPACELOG 12 BP'!$F$2:$EE$2,DL$4,'SPACELOG 12 BP'!$F45:$EE45)</f>
        <v>417</v>
      </c>
      <c r="DM45" s="13">
        <f>SUMIF('reporting montigny'!$F$2:$EE$2,DM$4,'reporting montigny'!$F45:$EE45)+SUMIF('reporting boissy'!$F$2:$EE$2,DM$4,'reporting boissy'!$F45:$EE45)+SUMIF('reporting moussy'!$F$2:$EE$2,DM$4,'reporting moussy'!$F45:$EE45)+SUMIF('reporting trappes'!$F$2:$EE$2,DM$4,'reporting trappes'!$F45:$EE45)+SUMIF('SPACELOG 5 BP'!$F$2:$EE$2,DM$4,'SPACELOG 5 BP'!$F45:$EE45)+SUMIF('SPACELOG 6 BP'!$F$2:$EE$2,DM$4,'SPACELOG 6 BP'!$F45:$EE45)+SUMIF('SPACELOG 7 BP'!$F$2:$EE$2,DM$4,'SPACELOG 7 BP'!$F45:$EE45)+SUMIF('SPACELOG 8 BP'!$F$2:$EE$2,DM$4,'SPACELOG 8 BP'!$F45:$EE45)+SUMIF('SPACELOG 9 BP'!$F$2:$EE$2,DM$4,'SPACELOG 9 BP'!$F45:$EE45)+SUMIF('SPACELOG 10 BP'!$F$2:$EE$2,DM$4,'SPACELOG 10 BP'!$F45:$EE45)+SUMIF('SPACELOG 11 BP'!$F$2:$EE$2,DM$4,'SPACELOG 11 BP'!$F45:$EE45)+SUMIF('SPACELOG 12 BP'!$F$2:$EE$2,DM$4,'SPACELOG 12 BP'!$F45:$EE45)</f>
        <v>417</v>
      </c>
      <c r="DN45" s="13">
        <f>SUMIF('reporting montigny'!$F$2:$EE$2,DN$4,'reporting montigny'!$F45:$EE45)+SUMIF('reporting boissy'!$F$2:$EE$2,DN$4,'reporting boissy'!$F45:$EE45)+SUMIF('reporting moussy'!$F$2:$EE$2,DN$4,'reporting moussy'!$F45:$EE45)+SUMIF('reporting trappes'!$F$2:$EE$2,DN$4,'reporting trappes'!$F45:$EE45)+SUMIF('SPACELOG 5 BP'!$F$2:$EE$2,DN$4,'SPACELOG 5 BP'!$F45:$EE45)+SUMIF('SPACELOG 6 BP'!$F$2:$EE$2,DN$4,'SPACELOG 6 BP'!$F45:$EE45)+SUMIF('SPACELOG 7 BP'!$F$2:$EE$2,DN$4,'SPACELOG 7 BP'!$F45:$EE45)+SUMIF('SPACELOG 8 BP'!$F$2:$EE$2,DN$4,'SPACELOG 8 BP'!$F45:$EE45)+SUMIF('SPACELOG 9 BP'!$F$2:$EE$2,DN$4,'SPACELOG 9 BP'!$F45:$EE45)+SUMIF('SPACELOG 10 BP'!$F$2:$EE$2,DN$4,'SPACELOG 10 BP'!$F45:$EE45)+SUMIF('SPACELOG 11 BP'!$F$2:$EE$2,DN$4,'SPACELOG 11 BP'!$F45:$EE45)+SUMIF('SPACELOG 12 BP'!$F$2:$EE$2,DN$4,'SPACELOG 12 BP'!$F45:$EE45)</f>
        <v>417</v>
      </c>
      <c r="DO45" s="13">
        <f>SUMIF('reporting montigny'!$F$2:$EE$2,DO$4,'reporting montigny'!$F45:$EE45)+SUMIF('reporting boissy'!$F$2:$EE$2,DO$4,'reporting boissy'!$F45:$EE45)+SUMIF('reporting moussy'!$F$2:$EE$2,DO$4,'reporting moussy'!$F45:$EE45)+SUMIF('reporting trappes'!$F$2:$EE$2,DO$4,'reporting trappes'!$F45:$EE45)+SUMIF('SPACELOG 5 BP'!$F$2:$EE$2,DO$4,'SPACELOG 5 BP'!$F45:$EE45)+SUMIF('SPACELOG 6 BP'!$F$2:$EE$2,DO$4,'SPACELOG 6 BP'!$F45:$EE45)+SUMIF('SPACELOG 7 BP'!$F$2:$EE$2,DO$4,'SPACELOG 7 BP'!$F45:$EE45)+SUMIF('SPACELOG 8 BP'!$F$2:$EE$2,DO$4,'SPACELOG 8 BP'!$F45:$EE45)+SUMIF('SPACELOG 9 BP'!$F$2:$EE$2,DO$4,'SPACELOG 9 BP'!$F45:$EE45)+SUMIF('SPACELOG 10 BP'!$F$2:$EE$2,DO$4,'SPACELOG 10 BP'!$F45:$EE45)+SUMIF('SPACELOG 11 BP'!$F$2:$EE$2,DO$4,'SPACELOG 11 BP'!$F45:$EE45)+SUMIF('SPACELOG 12 BP'!$F$2:$EE$2,DO$4,'SPACELOG 12 BP'!$F45:$EE45)</f>
        <v>417</v>
      </c>
      <c r="DP45" s="13">
        <f>SUMIF('reporting montigny'!$F$2:$EE$2,DP$4,'reporting montigny'!$F45:$EE45)+SUMIF('reporting boissy'!$F$2:$EE$2,DP$4,'reporting boissy'!$F45:$EE45)+SUMIF('reporting moussy'!$F$2:$EE$2,DP$4,'reporting moussy'!$F45:$EE45)+SUMIF('reporting trappes'!$F$2:$EE$2,DP$4,'reporting trappes'!$F45:$EE45)+SUMIF('SPACELOG 5 BP'!$F$2:$EE$2,DP$4,'SPACELOG 5 BP'!$F45:$EE45)+SUMIF('SPACELOG 6 BP'!$F$2:$EE$2,DP$4,'SPACELOG 6 BP'!$F45:$EE45)+SUMIF('SPACELOG 7 BP'!$F$2:$EE$2,DP$4,'SPACELOG 7 BP'!$F45:$EE45)+SUMIF('SPACELOG 8 BP'!$F$2:$EE$2,DP$4,'SPACELOG 8 BP'!$F45:$EE45)+SUMIF('SPACELOG 9 BP'!$F$2:$EE$2,DP$4,'SPACELOG 9 BP'!$F45:$EE45)+SUMIF('SPACELOG 10 BP'!$F$2:$EE$2,DP$4,'SPACELOG 10 BP'!$F45:$EE45)+SUMIF('SPACELOG 11 BP'!$F$2:$EE$2,DP$4,'SPACELOG 11 BP'!$F45:$EE45)+SUMIF('SPACELOG 12 BP'!$F$2:$EE$2,DP$4,'SPACELOG 12 BP'!$F45:$EE45)</f>
        <v>417</v>
      </c>
      <c r="DQ45" s="13">
        <f>SUMIF('reporting montigny'!$F$2:$EE$2,DQ$4,'reporting montigny'!$F45:$EE45)+SUMIF('reporting boissy'!$F$2:$EE$2,DQ$4,'reporting boissy'!$F45:$EE45)+SUMIF('reporting moussy'!$F$2:$EE$2,DQ$4,'reporting moussy'!$F45:$EE45)+SUMIF('reporting trappes'!$F$2:$EE$2,DQ$4,'reporting trappes'!$F45:$EE45)+SUMIF('SPACELOG 5 BP'!$F$2:$EE$2,DQ$4,'SPACELOG 5 BP'!$F45:$EE45)+SUMIF('SPACELOG 6 BP'!$F$2:$EE$2,DQ$4,'SPACELOG 6 BP'!$F45:$EE45)+SUMIF('SPACELOG 7 BP'!$F$2:$EE$2,DQ$4,'SPACELOG 7 BP'!$F45:$EE45)+SUMIF('SPACELOG 8 BP'!$F$2:$EE$2,DQ$4,'SPACELOG 8 BP'!$F45:$EE45)+SUMIF('SPACELOG 9 BP'!$F$2:$EE$2,DQ$4,'SPACELOG 9 BP'!$F45:$EE45)+SUMIF('SPACELOG 10 BP'!$F$2:$EE$2,DQ$4,'SPACELOG 10 BP'!$F45:$EE45)+SUMIF('SPACELOG 11 BP'!$F$2:$EE$2,DQ$4,'SPACELOG 11 BP'!$F45:$EE45)+SUMIF('SPACELOG 12 BP'!$F$2:$EE$2,DQ$4,'SPACELOG 12 BP'!$F45:$EE45)</f>
        <v>417</v>
      </c>
      <c r="DR45" s="14">
        <f>SUM(DF45:DQ45)</f>
        <v>5004</v>
      </c>
    </row>
    <row r="46" spans="2:122" x14ac:dyDescent="0.2">
      <c r="E46" s="25" t="s">
        <v>93</v>
      </c>
      <c r="F46" s="13">
        <f t="shared" ref="F46:Q46" si="45">SUM(F43:F45)</f>
        <v>27499</v>
      </c>
      <c r="G46" s="13">
        <f t="shared" si="45"/>
        <v>27499</v>
      </c>
      <c r="H46" s="13">
        <f t="shared" si="45"/>
        <v>27499</v>
      </c>
      <c r="I46" s="13">
        <f t="shared" si="45"/>
        <v>27499</v>
      </c>
      <c r="J46" s="13">
        <f t="shared" si="45"/>
        <v>27499</v>
      </c>
      <c r="K46" s="13">
        <f t="shared" si="45"/>
        <v>27499</v>
      </c>
      <c r="L46" s="13">
        <f t="shared" si="45"/>
        <v>30102</v>
      </c>
      <c r="M46" s="13">
        <f t="shared" si="45"/>
        <v>30102</v>
      </c>
      <c r="N46" s="13">
        <f t="shared" si="45"/>
        <v>30519</v>
      </c>
      <c r="O46" s="13">
        <f t="shared" si="45"/>
        <v>30519</v>
      </c>
      <c r="P46" s="13">
        <f t="shared" si="45"/>
        <v>30519</v>
      </c>
      <c r="Q46" s="13">
        <f t="shared" si="45"/>
        <v>39463</v>
      </c>
      <c r="R46" s="14">
        <f>SUM(F46:Q46)</f>
        <v>356218</v>
      </c>
      <c r="S46" s="13">
        <f t="shared" ref="S46:AD46" si="46">SUM(S43:S45)</f>
        <v>39463</v>
      </c>
      <c r="T46" s="13">
        <f t="shared" si="46"/>
        <v>39463</v>
      </c>
      <c r="U46" s="13">
        <f t="shared" si="46"/>
        <v>39463</v>
      </c>
      <c r="V46" s="13">
        <f t="shared" si="46"/>
        <v>39463</v>
      </c>
      <c r="W46" s="13">
        <f t="shared" si="46"/>
        <v>39463</v>
      </c>
      <c r="X46" s="13">
        <f t="shared" si="46"/>
        <v>39463</v>
      </c>
      <c r="Y46" s="13">
        <f t="shared" si="46"/>
        <v>39463</v>
      </c>
      <c r="Z46" s="13">
        <f t="shared" si="46"/>
        <v>39463</v>
      </c>
      <c r="AA46" s="13">
        <f t="shared" si="46"/>
        <v>39463</v>
      </c>
      <c r="AB46" s="13">
        <f t="shared" si="46"/>
        <v>39463</v>
      </c>
      <c r="AC46" s="13">
        <f t="shared" si="46"/>
        <v>39463</v>
      </c>
      <c r="AD46" s="13">
        <f t="shared" si="46"/>
        <v>39463</v>
      </c>
      <c r="AE46" s="14">
        <f>SUM(S46:AD46)</f>
        <v>473556</v>
      </c>
      <c r="AF46" s="13">
        <f t="shared" ref="AF46:AQ46" si="47">SUM(AF43:AF45)</f>
        <v>39463</v>
      </c>
      <c r="AG46" s="13">
        <f t="shared" si="47"/>
        <v>39463</v>
      </c>
      <c r="AH46" s="13">
        <f t="shared" si="47"/>
        <v>39463</v>
      </c>
      <c r="AI46" s="13">
        <f t="shared" si="47"/>
        <v>39463</v>
      </c>
      <c r="AJ46" s="13">
        <f t="shared" si="47"/>
        <v>39463</v>
      </c>
      <c r="AK46" s="13">
        <f t="shared" si="47"/>
        <v>39463</v>
      </c>
      <c r="AL46" s="13">
        <f t="shared" si="47"/>
        <v>39463</v>
      </c>
      <c r="AM46" s="13">
        <f t="shared" si="47"/>
        <v>39463</v>
      </c>
      <c r="AN46" s="13">
        <f t="shared" si="47"/>
        <v>39463</v>
      </c>
      <c r="AO46" s="13">
        <f t="shared" si="47"/>
        <v>39463</v>
      </c>
      <c r="AP46" s="13">
        <f t="shared" si="47"/>
        <v>39463</v>
      </c>
      <c r="AQ46" s="13">
        <f t="shared" si="47"/>
        <v>39463</v>
      </c>
      <c r="AR46" s="14">
        <f>SUM(AF46:AQ46)</f>
        <v>473556</v>
      </c>
      <c r="AS46" s="13">
        <f t="shared" ref="AS46:BD46" si="48">SUM(AS43:AS45)</f>
        <v>39463</v>
      </c>
      <c r="AT46" s="13">
        <f t="shared" si="48"/>
        <v>39463</v>
      </c>
      <c r="AU46" s="13">
        <f t="shared" si="48"/>
        <v>39463</v>
      </c>
      <c r="AV46" s="13">
        <f t="shared" si="48"/>
        <v>39463</v>
      </c>
      <c r="AW46" s="13">
        <f t="shared" si="48"/>
        <v>39463</v>
      </c>
      <c r="AX46" s="13">
        <f t="shared" si="48"/>
        <v>39463</v>
      </c>
      <c r="AY46" s="13">
        <f t="shared" si="48"/>
        <v>39463</v>
      </c>
      <c r="AZ46" s="13">
        <f t="shared" si="48"/>
        <v>39463</v>
      </c>
      <c r="BA46" s="13">
        <f t="shared" si="48"/>
        <v>39463</v>
      </c>
      <c r="BB46" s="13">
        <f t="shared" si="48"/>
        <v>39463</v>
      </c>
      <c r="BC46" s="13">
        <f t="shared" si="48"/>
        <v>39463</v>
      </c>
      <c r="BD46" s="13">
        <f t="shared" si="48"/>
        <v>39463</v>
      </c>
      <c r="BE46" s="14">
        <f>SUM(AS46:BD46)</f>
        <v>473556</v>
      </c>
      <c r="BF46" s="13">
        <f t="shared" ref="BF46:BQ46" si="49">SUM(BF43:BF45)</f>
        <v>39463</v>
      </c>
      <c r="BG46" s="13">
        <f t="shared" si="49"/>
        <v>39463</v>
      </c>
      <c r="BH46" s="13">
        <f t="shared" si="49"/>
        <v>39463</v>
      </c>
      <c r="BI46" s="13">
        <f t="shared" si="49"/>
        <v>39463</v>
      </c>
      <c r="BJ46" s="13">
        <f t="shared" si="49"/>
        <v>39463</v>
      </c>
      <c r="BK46" s="13">
        <f t="shared" si="49"/>
        <v>39463</v>
      </c>
      <c r="BL46" s="13">
        <f t="shared" si="49"/>
        <v>39463</v>
      </c>
      <c r="BM46" s="13">
        <f t="shared" si="49"/>
        <v>39463</v>
      </c>
      <c r="BN46" s="13">
        <f t="shared" si="49"/>
        <v>39463</v>
      </c>
      <c r="BO46" s="13">
        <f t="shared" si="49"/>
        <v>39463</v>
      </c>
      <c r="BP46" s="13">
        <f t="shared" si="49"/>
        <v>39463</v>
      </c>
      <c r="BQ46" s="13">
        <f t="shared" si="49"/>
        <v>39463</v>
      </c>
      <c r="BR46" s="14">
        <f>SUM(BF46:BQ46)</f>
        <v>473556</v>
      </c>
      <c r="BS46" s="13">
        <f t="shared" ref="BS46:CD46" si="50">SUM(BS43:BS45)</f>
        <v>39463</v>
      </c>
      <c r="BT46" s="13">
        <f t="shared" si="50"/>
        <v>39463</v>
      </c>
      <c r="BU46" s="13">
        <f t="shared" si="50"/>
        <v>39463</v>
      </c>
      <c r="BV46" s="13">
        <f t="shared" si="50"/>
        <v>39463</v>
      </c>
      <c r="BW46" s="13">
        <f t="shared" si="50"/>
        <v>39463</v>
      </c>
      <c r="BX46" s="13">
        <f t="shared" si="50"/>
        <v>39463</v>
      </c>
      <c r="BY46" s="13">
        <f t="shared" si="50"/>
        <v>39463</v>
      </c>
      <c r="BZ46" s="13">
        <f t="shared" si="50"/>
        <v>39463</v>
      </c>
      <c r="CA46" s="13">
        <f t="shared" si="50"/>
        <v>39463</v>
      </c>
      <c r="CB46" s="13">
        <f t="shared" si="50"/>
        <v>39463</v>
      </c>
      <c r="CC46" s="13">
        <f t="shared" si="50"/>
        <v>39463</v>
      </c>
      <c r="CD46" s="13">
        <f t="shared" si="50"/>
        <v>39463</v>
      </c>
      <c r="CE46" s="14">
        <f>SUM(BS46:CD46)</f>
        <v>473556</v>
      </c>
      <c r="CF46" s="13">
        <f t="shared" ref="CF46:CQ46" si="51">SUM(CF43:CF45)</f>
        <v>39463</v>
      </c>
      <c r="CG46" s="13">
        <f t="shared" si="51"/>
        <v>39463</v>
      </c>
      <c r="CH46" s="13">
        <f t="shared" si="51"/>
        <v>39463</v>
      </c>
      <c r="CI46" s="13">
        <f t="shared" si="51"/>
        <v>39463</v>
      </c>
      <c r="CJ46" s="13">
        <f t="shared" si="51"/>
        <v>39463</v>
      </c>
      <c r="CK46" s="13">
        <f t="shared" si="51"/>
        <v>39463</v>
      </c>
      <c r="CL46" s="13">
        <f t="shared" si="51"/>
        <v>39463</v>
      </c>
      <c r="CM46" s="13">
        <f t="shared" si="51"/>
        <v>39463</v>
      </c>
      <c r="CN46" s="13">
        <f t="shared" si="51"/>
        <v>39463</v>
      </c>
      <c r="CO46" s="13">
        <f t="shared" si="51"/>
        <v>39463</v>
      </c>
      <c r="CP46" s="13">
        <f t="shared" si="51"/>
        <v>39463</v>
      </c>
      <c r="CQ46" s="13">
        <f t="shared" si="51"/>
        <v>39463</v>
      </c>
      <c r="CR46" s="14">
        <f>SUM(CF46:CQ46)</f>
        <v>473556</v>
      </c>
      <c r="CS46" s="13">
        <f t="shared" ref="CS46:DD46" si="52">SUM(CS43:CS45)</f>
        <v>39463</v>
      </c>
      <c r="CT46" s="13">
        <f t="shared" si="52"/>
        <v>39463</v>
      </c>
      <c r="CU46" s="13">
        <f t="shared" si="52"/>
        <v>39463</v>
      </c>
      <c r="CV46" s="13">
        <f t="shared" si="52"/>
        <v>39463</v>
      </c>
      <c r="CW46" s="13">
        <f t="shared" si="52"/>
        <v>39463</v>
      </c>
      <c r="CX46" s="13">
        <f t="shared" si="52"/>
        <v>39463</v>
      </c>
      <c r="CY46" s="13">
        <f t="shared" si="52"/>
        <v>39463</v>
      </c>
      <c r="CZ46" s="13">
        <f t="shared" si="52"/>
        <v>39463</v>
      </c>
      <c r="DA46" s="13">
        <f t="shared" si="52"/>
        <v>39463</v>
      </c>
      <c r="DB46" s="13">
        <f t="shared" si="52"/>
        <v>39463</v>
      </c>
      <c r="DC46" s="13">
        <f t="shared" si="52"/>
        <v>39463</v>
      </c>
      <c r="DD46" s="13">
        <f t="shared" si="52"/>
        <v>39463</v>
      </c>
      <c r="DE46" s="14">
        <f>SUM(CS46:DD46)</f>
        <v>473556</v>
      </c>
      <c r="DF46" s="13">
        <f t="shared" ref="DF46:DQ46" si="53">SUM(DF43:DF45)</f>
        <v>39463</v>
      </c>
      <c r="DG46" s="13">
        <f t="shared" si="53"/>
        <v>39463</v>
      </c>
      <c r="DH46" s="13">
        <f t="shared" si="53"/>
        <v>39463</v>
      </c>
      <c r="DI46" s="13">
        <f t="shared" si="53"/>
        <v>39463</v>
      </c>
      <c r="DJ46" s="13">
        <f t="shared" si="53"/>
        <v>39463</v>
      </c>
      <c r="DK46" s="13">
        <f t="shared" si="53"/>
        <v>39463</v>
      </c>
      <c r="DL46" s="13">
        <f t="shared" si="53"/>
        <v>39463</v>
      </c>
      <c r="DM46" s="13">
        <f t="shared" si="53"/>
        <v>39463</v>
      </c>
      <c r="DN46" s="13">
        <f t="shared" si="53"/>
        <v>39463</v>
      </c>
      <c r="DO46" s="13">
        <f t="shared" si="53"/>
        <v>39463</v>
      </c>
      <c r="DP46" s="13">
        <f t="shared" si="53"/>
        <v>39463</v>
      </c>
      <c r="DQ46" s="13">
        <f t="shared" si="53"/>
        <v>39463</v>
      </c>
      <c r="DR46" s="14">
        <f>SUM(DF46:DQ46)</f>
        <v>473556</v>
      </c>
    </row>
    <row r="47" spans="2:122" x14ac:dyDescent="0.2">
      <c r="E47" s="25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4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4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4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4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4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4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4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4"/>
    </row>
    <row r="48" spans="2:122" x14ac:dyDescent="0.2">
      <c r="E48" s="2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4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4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4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4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4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4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4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4"/>
    </row>
    <row r="49" spans="2:122" x14ac:dyDescent="0.2">
      <c r="E49" s="27" t="s">
        <v>94</v>
      </c>
      <c r="F49" s="13">
        <f>SUMIF('reporting montigny'!$F$2:$EE$2,F$4,'reporting montigny'!$F49:$EE49)+SUMIF('reporting boissy'!$F$2:$EE$2,F$4,'reporting boissy'!$F49:$EE49)+SUMIF('reporting moussy'!$F$2:$EE$2,F$4,'reporting moussy'!$F49:$EE49)+SUMIF('reporting trappes'!$F$2:$EE$2,F$4,'reporting trappes'!$F49:$EE49)+SUMIF('SPACELOG 5 BP'!$F$2:$EE$2,F$4,'SPACELOG 5 BP'!$F49:$EE49)+SUMIF('SPACELOG 6 BP'!$F$2:$EE$2,F$4,'SPACELOG 6 BP'!$F49:$EE49)+SUMIF('SPACELOG 7 BP'!$F$2:$EE$2,F$4,'SPACELOG 7 BP'!$F49:$EE49)+SUMIF('SPACELOG 8 BP'!$F$2:$EE$2,F$4,'SPACELOG 8 BP'!$F49:$EE49)+SUMIF('SPACELOG 9 BP'!$F$2:$EE$2,F$4,'SPACELOG 9 BP'!$F49:$EE49)+SUMIF('SPACELOG 10 BP'!$F$2:$EE$2,F$4,'SPACELOG 10 BP'!$F49:$EE49)+SUMIF('SPACELOG 11 BP'!$F$2:$EE$2,F$4,'SPACELOG 11 BP'!$F49:$EE49)+SUMIF('SPACELOG 12 BP'!$F$2:$EE$2,F$4,'SPACELOG 12 BP'!$F49:$EE49)</f>
        <v>4160</v>
      </c>
      <c r="G49" s="13">
        <f>SUMIF('reporting montigny'!$F$2:$EE$2,G$4,'reporting montigny'!$F49:$EE49)+SUMIF('reporting boissy'!$F$2:$EE$2,G$4,'reporting boissy'!$F49:$EE49)+SUMIF('reporting moussy'!$F$2:$EE$2,G$4,'reporting moussy'!$F49:$EE49)+SUMIF('reporting trappes'!$F$2:$EE$2,G$4,'reporting trappes'!$F49:$EE49)+SUMIF('SPACELOG 5 BP'!$F$2:$EE$2,G$4,'SPACELOG 5 BP'!$F49:$EE49)+SUMIF('SPACELOG 6 BP'!$F$2:$EE$2,G$4,'SPACELOG 6 BP'!$F49:$EE49)+SUMIF('SPACELOG 7 BP'!$F$2:$EE$2,G$4,'SPACELOG 7 BP'!$F49:$EE49)+SUMIF('SPACELOG 8 BP'!$F$2:$EE$2,G$4,'SPACELOG 8 BP'!$F49:$EE49)+SUMIF('SPACELOG 9 BP'!$F$2:$EE$2,G$4,'SPACELOG 9 BP'!$F49:$EE49)+SUMIF('SPACELOG 10 BP'!$F$2:$EE$2,G$4,'SPACELOG 10 BP'!$F49:$EE49)+SUMIF('SPACELOG 11 BP'!$F$2:$EE$2,G$4,'SPACELOG 11 BP'!$F49:$EE49)+SUMIF('SPACELOG 12 BP'!$F$2:$EE$2,G$4,'SPACELOG 12 BP'!$F49:$EE49)</f>
        <v>4160</v>
      </c>
      <c r="H49" s="13">
        <f>SUMIF('reporting montigny'!$F$2:$EE$2,H$4,'reporting montigny'!$F49:$EE49)+SUMIF('reporting boissy'!$F$2:$EE$2,H$4,'reporting boissy'!$F49:$EE49)+SUMIF('reporting moussy'!$F$2:$EE$2,H$4,'reporting moussy'!$F49:$EE49)+SUMIF('reporting trappes'!$F$2:$EE$2,H$4,'reporting trappes'!$F49:$EE49)+SUMIF('SPACELOG 5 BP'!$F$2:$EE$2,H$4,'SPACELOG 5 BP'!$F49:$EE49)+SUMIF('SPACELOG 6 BP'!$F$2:$EE$2,H$4,'SPACELOG 6 BP'!$F49:$EE49)+SUMIF('SPACELOG 7 BP'!$F$2:$EE$2,H$4,'SPACELOG 7 BP'!$F49:$EE49)+SUMIF('SPACELOG 8 BP'!$F$2:$EE$2,H$4,'SPACELOG 8 BP'!$F49:$EE49)+SUMIF('SPACELOG 9 BP'!$F$2:$EE$2,H$4,'SPACELOG 9 BP'!$F49:$EE49)+SUMIF('SPACELOG 10 BP'!$F$2:$EE$2,H$4,'SPACELOG 10 BP'!$F49:$EE49)+SUMIF('SPACELOG 11 BP'!$F$2:$EE$2,H$4,'SPACELOG 11 BP'!$F49:$EE49)+SUMIF('SPACELOG 12 BP'!$F$2:$EE$2,H$4,'SPACELOG 12 BP'!$F49:$EE49)</f>
        <v>4160</v>
      </c>
      <c r="I49" s="13">
        <f>SUMIF('reporting montigny'!$F$2:$EE$2,I$4,'reporting montigny'!$F49:$EE49)+SUMIF('reporting boissy'!$F$2:$EE$2,I$4,'reporting boissy'!$F49:$EE49)+SUMIF('reporting moussy'!$F$2:$EE$2,I$4,'reporting moussy'!$F49:$EE49)+SUMIF('reporting trappes'!$F$2:$EE$2,I$4,'reporting trappes'!$F49:$EE49)+SUMIF('SPACELOG 5 BP'!$F$2:$EE$2,I$4,'SPACELOG 5 BP'!$F49:$EE49)+SUMIF('SPACELOG 6 BP'!$F$2:$EE$2,I$4,'SPACELOG 6 BP'!$F49:$EE49)+SUMIF('SPACELOG 7 BP'!$F$2:$EE$2,I$4,'SPACELOG 7 BP'!$F49:$EE49)+SUMIF('SPACELOG 8 BP'!$F$2:$EE$2,I$4,'SPACELOG 8 BP'!$F49:$EE49)+SUMIF('SPACELOG 9 BP'!$F$2:$EE$2,I$4,'SPACELOG 9 BP'!$F49:$EE49)+SUMIF('SPACELOG 10 BP'!$F$2:$EE$2,I$4,'SPACELOG 10 BP'!$F49:$EE49)+SUMIF('SPACELOG 11 BP'!$F$2:$EE$2,I$4,'SPACELOG 11 BP'!$F49:$EE49)+SUMIF('SPACELOG 12 BP'!$F$2:$EE$2,I$4,'SPACELOG 12 BP'!$F49:$EE49)</f>
        <v>4160</v>
      </c>
      <c r="J49" s="13">
        <f>SUMIF('reporting montigny'!$F$2:$EE$2,J$4,'reporting montigny'!$F49:$EE49)+SUMIF('reporting boissy'!$F$2:$EE$2,J$4,'reporting boissy'!$F49:$EE49)+SUMIF('reporting moussy'!$F$2:$EE$2,J$4,'reporting moussy'!$F49:$EE49)+SUMIF('reporting trappes'!$F$2:$EE$2,J$4,'reporting trappes'!$F49:$EE49)+SUMIF('SPACELOG 5 BP'!$F$2:$EE$2,J$4,'SPACELOG 5 BP'!$F49:$EE49)+SUMIF('SPACELOG 6 BP'!$F$2:$EE$2,J$4,'SPACELOG 6 BP'!$F49:$EE49)+SUMIF('SPACELOG 7 BP'!$F$2:$EE$2,J$4,'SPACELOG 7 BP'!$F49:$EE49)+SUMIF('SPACELOG 8 BP'!$F$2:$EE$2,J$4,'SPACELOG 8 BP'!$F49:$EE49)+SUMIF('SPACELOG 9 BP'!$F$2:$EE$2,J$4,'SPACELOG 9 BP'!$F49:$EE49)+SUMIF('SPACELOG 10 BP'!$F$2:$EE$2,J$4,'SPACELOG 10 BP'!$F49:$EE49)+SUMIF('SPACELOG 11 BP'!$F$2:$EE$2,J$4,'SPACELOG 11 BP'!$F49:$EE49)+SUMIF('SPACELOG 12 BP'!$F$2:$EE$2,J$4,'SPACELOG 12 BP'!$F49:$EE49)</f>
        <v>4160</v>
      </c>
      <c r="K49" s="13">
        <f>SUMIF('reporting montigny'!$F$2:$EE$2,K$4,'reporting montigny'!$F49:$EE49)+SUMIF('reporting boissy'!$F$2:$EE$2,K$4,'reporting boissy'!$F49:$EE49)+SUMIF('reporting moussy'!$F$2:$EE$2,K$4,'reporting moussy'!$F49:$EE49)+SUMIF('reporting trappes'!$F$2:$EE$2,K$4,'reporting trappes'!$F49:$EE49)+SUMIF('SPACELOG 5 BP'!$F$2:$EE$2,K$4,'SPACELOG 5 BP'!$F49:$EE49)+SUMIF('SPACELOG 6 BP'!$F$2:$EE$2,K$4,'SPACELOG 6 BP'!$F49:$EE49)+SUMIF('SPACELOG 7 BP'!$F$2:$EE$2,K$4,'SPACELOG 7 BP'!$F49:$EE49)+SUMIF('SPACELOG 8 BP'!$F$2:$EE$2,K$4,'SPACELOG 8 BP'!$F49:$EE49)+SUMIF('SPACELOG 9 BP'!$F$2:$EE$2,K$4,'SPACELOG 9 BP'!$F49:$EE49)+SUMIF('SPACELOG 10 BP'!$F$2:$EE$2,K$4,'SPACELOG 10 BP'!$F49:$EE49)+SUMIF('SPACELOG 11 BP'!$F$2:$EE$2,K$4,'SPACELOG 11 BP'!$F49:$EE49)+SUMIF('SPACELOG 12 BP'!$F$2:$EE$2,K$4,'SPACELOG 12 BP'!$F49:$EE49)</f>
        <v>4160</v>
      </c>
      <c r="L49" s="13">
        <f>SUMIF('reporting montigny'!$F$2:$EE$2,L$4,'reporting montigny'!$F49:$EE49)+SUMIF('reporting boissy'!$F$2:$EE$2,L$4,'reporting boissy'!$F49:$EE49)+SUMIF('reporting moussy'!$F$2:$EE$2,L$4,'reporting moussy'!$F49:$EE49)+SUMIF('reporting trappes'!$F$2:$EE$2,L$4,'reporting trappes'!$F49:$EE49)+SUMIF('SPACELOG 5 BP'!$F$2:$EE$2,L$4,'SPACELOG 5 BP'!$F49:$EE49)+SUMIF('SPACELOG 6 BP'!$F$2:$EE$2,L$4,'SPACELOG 6 BP'!$F49:$EE49)+SUMIF('SPACELOG 7 BP'!$F$2:$EE$2,L$4,'SPACELOG 7 BP'!$F49:$EE49)+SUMIF('SPACELOG 8 BP'!$F$2:$EE$2,L$4,'SPACELOG 8 BP'!$F49:$EE49)+SUMIF('SPACELOG 9 BP'!$F$2:$EE$2,L$4,'SPACELOG 9 BP'!$F49:$EE49)+SUMIF('SPACELOG 10 BP'!$F$2:$EE$2,L$4,'SPACELOG 10 BP'!$F49:$EE49)+SUMIF('SPACELOG 11 BP'!$F$2:$EE$2,L$4,'SPACELOG 11 BP'!$F49:$EE49)+SUMIF('SPACELOG 12 BP'!$F$2:$EE$2,L$4,'SPACELOG 12 BP'!$F49:$EE49)</f>
        <v>4160</v>
      </c>
      <c r="M49" s="13">
        <f>SUMIF('reporting montigny'!$F$2:$EE$2,M$4,'reporting montigny'!$F49:$EE49)+SUMIF('reporting boissy'!$F$2:$EE$2,M$4,'reporting boissy'!$F49:$EE49)+SUMIF('reporting moussy'!$F$2:$EE$2,M$4,'reporting moussy'!$F49:$EE49)+SUMIF('reporting trappes'!$F$2:$EE$2,M$4,'reporting trappes'!$F49:$EE49)+SUMIF('SPACELOG 5 BP'!$F$2:$EE$2,M$4,'SPACELOG 5 BP'!$F49:$EE49)+SUMIF('SPACELOG 6 BP'!$F$2:$EE$2,M$4,'SPACELOG 6 BP'!$F49:$EE49)+SUMIF('SPACELOG 7 BP'!$F$2:$EE$2,M$4,'SPACELOG 7 BP'!$F49:$EE49)+SUMIF('SPACELOG 8 BP'!$F$2:$EE$2,M$4,'SPACELOG 8 BP'!$F49:$EE49)+SUMIF('SPACELOG 9 BP'!$F$2:$EE$2,M$4,'SPACELOG 9 BP'!$F49:$EE49)+SUMIF('SPACELOG 10 BP'!$F$2:$EE$2,M$4,'SPACELOG 10 BP'!$F49:$EE49)+SUMIF('SPACELOG 11 BP'!$F$2:$EE$2,M$4,'SPACELOG 11 BP'!$F49:$EE49)+SUMIF('SPACELOG 12 BP'!$F$2:$EE$2,M$4,'SPACELOG 12 BP'!$F49:$EE49)</f>
        <v>4160</v>
      </c>
      <c r="N49" s="13">
        <f>SUMIF('reporting montigny'!$F$2:$EE$2,N$4,'reporting montigny'!$F49:$EE49)+SUMIF('reporting boissy'!$F$2:$EE$2,N$4,'reporting boissy'!$F49:$EE49)+SUMIF('reporting moussy'!$F$2:$EE$2,N$4,'reporting moussy'!$F49:$EE49)+SUMIF('reporting trappes'!$F$2:$EE$2,N$4,'reporting trappes'!$F49:$EE49)+SUMIF('SPACELOG 5 BP'!$F$2:$EE$2,N$4,'SPACELOG 5 BP'!$F49:$EE49)+SUMIF('SPACELOG 6 BP'!$F$2:$EE$2,N$4,'SPACELOG 6 BP'!$F49:$EE49)+SUMIF('SPACELOG 7 BP'!$F$2:$EE$2,N$4,'SPACELOG 7 BP'!$F49:$EE49)+SUMIF('SPACELOG 8 BP'!$F$2:$EE$2,N$4,'SPACELOG 8 BP'!$F49:$EE49)+SUMIF('SPACELOG 9 BP'!$F$2:$EE$2,N$4,'SPACELOG 9 BP'!$F49:$EE49)+SUMIF('SPACELOG 10 BP'!$F$2:$EE$2,N$4,'SPACELOG 10 BP'!$F49:$EE49)+SUMIF('SPACELOG 11 BP'!$F$2:$EE$2,N$4,'SPACELOG 11 BP'!$F49:$EE49)+SUMIF('SPACELOG 12 BP'!$F$2:$EE$2,N$4,'SPACELOG 12 BP'!$F49:$EE49)</f>
        <v>4160</v>
      </c>
      <c r="O49" s="13">
        <f>SUMIF('reporting montigny'!$F$2:$EE$2,O$4,'reporting montigny'!$F49:$EE49)+SUMIF('reporting boissy'!$F$2:$EE$2,O$4,'reporting boissy'!$F49:$EE49)+SUMIF('reporting moussy'!$F$2:$EE$2,O$4,'reporting moussy'!$F49:$EE49)+SUMIF('reporting trappes'!$F$2:$EE$2,O$4,'reporting trappes'!$F49:$EE49)+SUMIF('SPACELOG 5 BP'!$F$2:$EE$2,O$4,'SPACELOG 5 BP'!$F49:$EE49)+SUMIF('SPACELOG 6 BP'!$F$2:$EE$2,O$4,'SPACELOG 6 BP'!$F49:$EE49)+SUMIF('SPACELOG 7 BP'!$F$2:$EE$2,O$4,'SPACELOG 7 BP'!$F49:$EE49)+SUMIF('SPACELOG 8 BP'!$F$2:$EE$2,O$4,'SPACELOG 8 BP'!$F49:$EE49)+SUMIF('SPACELOG 9 BP'!$F$2:$EE$2,O$4,'SPACELOG 9 BP'!$F49:$EE49)+SUMIF('SPACELOG 10 BP'!$F$2:$EE$2,O$4,'SPACELOG 10 BP'!$F49:$EE49)+SUMIF('SPACELOG 11 BP'!$F$2:$EE$2,O$4,'SPACELOG 11 BP'!$F49:$EE49)+SUMIF('SPACELOG 12 BP'!$F$2:$EE$2,O$4,'SPACELOG 12 BP'!$F49:$EE49)</f>
        <v>4160</v>
      </c>
      <c r="P49" s="13">
        <f>SUMIF('reporting montigny'!$F$2:$EE$2,P$4,'reporting montigny'!$F49:$EE49)+SUMIF('reporting boissy'!$F$2:$EE$2,P$4,'reporting boissy'!$F49:$EE49)+SUMIF('reporting moussy'!$F$2:$EE$2,P$4,'reporting moussy'!$F49:$EE49)+SUMIF('reporting trappes'!$F$2:$EE$2,P$4,'reporting trappes'!$F49:$EE49)+SUMIF('SPACELOG 5 BP'!$F$2:$EE$2,P$4,'SPACELOG 5 BP'!$F49:$EE49)+SUMIF('SPACELOG 6 BP'!$F$2:$EE$2,P$4,'SPACELOG 6 BP'!$F49:$EE49)+SUMIF('SPACELOG 7 BP'!$F$2:$EE$2,P$4,'SPACELOG 7 BP'!$F49:$EE49)+SUMIF('SPACELOG 8 BP'!$F$2:$EE$2,P$4,'SPACELOG 8 BP'!$F49:$EE49)+SUMIF('SPACELOG 9 BP'!$F$2:$EE$2,P$4,'SPACELOG 9 BP'!$F49:$EE49)+SUMIF('SPACELOG 10 BP'!$F$2:$EE$2,P$4,'SPACELOG 10 BP'!$F49:$EE49)+SUMIF('SPACELOG 11 BP'!$F$2:$EE$2,P$4,'SPACELOG 11 BP'!$F49:$EE49)+SUMIF('SPACELOG 12 BP'!$F$2:$EE$2,P$4,'SPACELOG 12 BP'!$F49:$EE49)</f>
        <v>4645</v>
      </c>
      <c r="Q49" s="13">
        <f>SUMIF('reporting montigny'!$F$2:$EE$2,Q$4,'reporting montigny'!$F49:$EE49)+SUMIF('reporting boissy'!$F$2:$EE$2,Q$4,'reporting boissy'!$F49:$EE49)+SUMIF('reporting moussy'!$F$2:$EE$2,Q$4,'reporting moussy'!$F49:$EE49)+SUMIF('reporting trappes'!$F$2:$EE$2,Q$4,'reporting trappes'!$F49:$EE49)+SUMIF('SPACELOG 5 BP'!$F$2:$EE$2,Q$4,'SPACELOG 5 BP'!$F49:$EE49)+SUMIF('SPACELOG 6 BP'!$F$2:$EE$2,Q$4,'SPACELOG 6 BP'!$F49:$EE49)+SUMIF('SPACELOG 7 BP'!$F$2:$EE$2,Q$4,'SPACELOG 7 BP'!$F49:$EE49)+SUMIF('SPACELOG 8 BP'!$F$2:$EE$2,Q$4,'SPACELOG 8 BP'!$F49:$EE49)+SUMIF('SPACELOG 9 BP'!$F$2:$EE$2,Q$4,'SPACELOG 9 BP'!$F49:$EE49)+SUMIF('SPACELOG 10 BP'!$F$2:$EE$2,Q$4,'SPACELOG 10 BP'!$F49:$EE49)+SUMIF('SPACELOG 11 BP'!$F$2:$EE$2,Q$4,'SPACELOG 11 BP'!$F49:$EE49)+SUMIF('SPACELOG 12 BP'!$F$2:$EE$2,Q$4,'SPACELOG 12 BP'!$F49:$EE49)</f>
        <v>4645</v>
      </c>
      <c r="R49" s="14">
        <f>SUM(F49:Q49)</f>
        <v>50890</v>
      </c>
      <c r="S49" s="13">
        <f>SUMIF('reporting montigny'!$F$2:$EE$2,S$4,'reporting montigny'!$F49:$EE49)+SUMIF('reporting boissy'!$F$2:$EE$2,S$4,'reporting boissy'!$F49:$EE49)+SUMIF('reporting moussy'!$F$2:$EE$2,S$4,'reporting moussy'!$F49:$EE49)+SUMIF('reporting trappes'!$F$2:$EE$2,S$4,'reporting trappes'!$F49:$EE49)+SUMIF('SPACELOG 5 BP'!$F$2:$EE$2,S$4,'SPACELOG 5 BP'!$F49:$EE49)+SUMIF('SPACELOG 6 BP'!$F$2:$EE$2,S$4,'SPACELOG 6 BP'!$F49:$EE49)+SUMIF('SPACELOG 7 BP'!$F$2:$EE$2,S$4,'SPACELOG 7 BP'!$F49:$EE49)+SUMIF('SPACELOG 8 BP'!$F$2:$EE$2,S$4,'SPACELOG 8 BP'!$F49:$EE49)+SUMIF('SPACELOG 9 BP'!$F$2:$EE$2,S$4,'SPACELOG 9 BP'!$F49:$EE49)+SUMIF('SPACELOG 10 BP'!$F$2:$EE$2,S$4,'SPACELOG 10 BP'!$F49:$EE49)+SUMIF('SPACELOG 11 BP'!$F$2:$EE$2,S$4,'SPACELOG 11 BP'!$F49:$EE49)+SUMIF('SPACELOG 12 BP'!$F$2:$EE$2,S$4,'SPACELOG 12 BP'!$F49:$EE49)</f>
        <v>4307</v>
      </c>
      <c r="T49" s="13">
        <f>SUMIF('reporting montigny'!$F$2:$EE$2,T$4,'reporting montigny'!$F49:$EE49)+SUMIF('reporting boissy'!$F$2:$EE$2,T$4,'reporting boissy'!$F49:$EE49)+SUMIF('reporting moussy'!$F$2:$EE$2,T$4,'reporting moussy'!$F49:$EE49)+SUMIF('reporting trappes'!$F$2:$EE$2,T$4,'reporting trappes'!$F49:$EE49)+SUMIF('SPACELOG 5 BP'!$F$2:$EE$2,T$4,'SPACELOG 5 BP'!$F49:$EE49)+SUMIF('SPACELOG 6 BP'!$F$2:$EE$2,T$4,'SPACELOG 6 BP'!$F49:$EE49)+SUMIF('SPACELOG 7 BP'!$F$2:$EE$2,T$4,'SPACELOG 7 BP'!$F49:$EE49)+SUMIF('SPACELOG 8 BP'!$F$2:$EE$2,T$4,'SPACELOG 8 BP'!$F49:$EE49)+SUMIF('SPACELOG 9 BP'!$F$2:$EE$2,T$4,'SPACELOG 9 BP'!$F49:$EE49)+SUMIF('SPACELOG 10 BP'!$F$2:$EE$2,T$4,'SPACELOG 10 BP'!$F49:$EE49)+SUMIF('SPACELOG 11 BP'!$F$2:$EE$2,T$4,'SPACELOG 11 BP'!$F49:$EE49)+SUMIF('SPACELOG 12 BP'!$F$2:$EE$2,T$4,'SPACELOG 12 BP'!$F49:$EE49)</f>
        <v>4683</v>
      </c>
      <c r="U49" s="13">
        <f>SUMIF('reporting montigny'!$F$2:$EE$2,U$4,'reporting montigny'!$F49:$EE49)+SUMIF('reporting boissy'!$F$2:$EE$2,U$4,'reporting boissy'!$F49:$EE49)+SUMIF('reporting moussy'!$F$2:$EE$2,U$4,'reporting moussy'!$F49:$EE49)+SUMIF('reporting trappes'!$F$2:$EE$2,U$4,'reporting trappes'!$F49:$EE49)+SUMIF('SPACELOG 5 BP'!$F$2:$EE$2,U$4,'SPACELOG 5 BP'!$F49:$EE49)+SUMIF('SPACELOG 6 BP'!$F$2:$EE$2,U$4,'SPACELOG 6 BP'!$F49:$EE49)+SUMIF('SPACELOG 7 BP'!$F$2:$EE$2,U$4,'SPACELOG 7 BP'!$F49:$EE49)+SUMIF('SPACELOG 8 BP'!$F$2:$EE$2,U$4,'SPACELOG 8 BP'!$F49:$EE49)+SUMIF('SPACELOG 9 BP'!$F$2:$EE$2,U$4,'SPACELOG 9 BP'!$F49:$EE49)+SUMIF('SPACELOG 10 BP'!$F$2:$EE$2,U$4,'SPACELOG 10 BP'!$F49:$EE49)+SUMIF('SPACELOG 11 BP'!$F$2:$EE$2,U$4,'SPACELOG 11 BP'!$F49:$EE49)+SUMIF('SPACELOG 12 BP'!$F$2:$EE$2,U$4,'SPACELOG 12 BP'!$F49:$EE49)</f>
        <v>4695</v>
      </c>
      <c r="V49" s="13">
        <f>SUMIF('reporting montigny'!$F$2:$EE$2,V$4,'reporting montigny'!$F49:$EE49)+SUMIF('reporting boissy'!$F$2:$EE$2,V$4,'reporting boissy'!$F49:$EE49)+SUMIF('reporting moussy'!$F$2:$EE$2,V$4,'reporting moussy'!$F49:$EE49)+SUMIF('reporting trappes'!$F$2:$EE$2,V$4,'reporting trappes'!$F49:$EE49)+SUMIF('SPACELOG 5 BP'!$F$2:$EE$2,V$4,'SPACELOG 5 BP'!$F49:$EE49)+SUMIF('SPACELOG 6 BP'!$F$2:$EE$2,V$4,'SPACELOG 6 BP'!$F49:$EE49)+SUMIF('SPACELOG 7 BP'!$F$2:$EE$2,V$4,'SPACELOG 7 BP'!$F49:$EE49)+SUMIF('SPACELOG 8 BP'!$F$2:$EE$2,V$4,'SPACELOG 8 BP'!$F49:$EE49)+SUMIF('SPACELOG 9 BP'!$F$2:$EE$2,V$4,'SPACELOG 9 BP'!$F49:$EE49)+SUMIF('SPACELOG 10 BP'!$F$2:$EE$2,V$4,'SPACELOG 10 BP'!$F49:$EE49)+SUMIF('SPACELOG 11 BP'!$F$2:$EE$2,V$4,'SPACELOG 11 BP'!$F49:$EE49)+SUMIF('SPACELOG 12 BP'!$F$2:$EE$2,V$4,'SPACELOG 12 BP'!$F49:$EE49)</f>
        <v>4695</v>
      </c>
      <c r="W49" s="13">
        <f>SUMIF('reporting montigny'!$F$2:$EE$2,W$4,'reporting montigny'!$F49:$EE49)+SUMIF('reporting boissy'!$F$2:$EE$2,W$4,'reporting boissy'!$F49:$EE49)+SUMIF('reporting moussy'!$F$2:$EE$2,W$4,'reporting moussy'!$F49:$EE49)+SUMIF('reporting trappes'!$F$2:$EE$2,W$4,'reporting trappes'!$F49:$EE49)+SUMIF('SPACELOG 5 BP'!$F$2:$EE$2,W$4,'SPACELOG 5 BP'!$F49:$EE49)+SUMIF('SPACELOG 6 BP'!$F$2:$EE$2,W$4,'SPACELOG 6 BP'!$F49:$EE49)+SUMIF('SPACELOG 7 BP'!$F$2:$EE$2,W$4,'SPACELOG 7 BP'!$F49:$EE49)+SUMIF('SPACELOG 8 BP'!$F$2:$EE$2,W$4,'SPACELOG 8 BP'!$F49:$EE49)+SUMIF('SPACELOG 9 BP'!$F$2:$EE$2,W$4,'SPACELOG 9 BP'!$F49:$EE49)+SUMIF('SPACELOG 10 BP'!$F$2:$EE$2,W$4,'SPACELOG 10 BP'!$F49:$EE49)+SUMIF('SPACELOG 11 BP'!$F$2:$EE$2,W$4,'SPACELOG 11 BP'!$F49:$EE49)+SUMIF('SPACELOG 12 BP'!$F$2:$EE$2,W$4,'SPACELOG 12 BP'!$F49:$EE49)</f>
        <v>6245</v>
      </c>
      <c r="X49" s="13">
        <f>SUMIF('reporting montigny'!$F$2:$EE$2,X$4,'reporting montigny'!$F49:$EE49)+SUMIF('reporting boissy'!$F$2:$EE$2,X$4,'reporting boissy'!$F49:$EE49)+SUMIF('reporting moussy'!$F$2:$EE$2,X$4,'reporting moussy'!$F49:$EE49)+SUMIF('reporting trappes'!$F$2:$EE$2,X$4,'reporting trappes'!$F49:$EE49)+SUMIF('SPACELOG 5 BP'!$F$2:$EE$2,X$4,'SPACELOG 5 BP'!$F49:$EE49)+SUMIF('SPACELOG 6 BP'!$F$2:$EE$2,X$4,'SPACELOG 6 BP'!$F49:$EE49)+SUMIF('SPACELOG 7 BP'!$F$2:$EE$2,X$4,'SPACELOG 7 BP'!$F49:$EE49)+SUMIF('SPACELOG 8 BP'!$F$2:$EE$2,X$4,'SPACELOG 8 BP'!$F49:$EE49)+SUMIF('SPACELOG 9 BP'!$F$2:$EE$2,X$4,'SPACELOG 9 BP'!$F49:$EE49)+SUMIF('SPACELOG 10 BP'!$F$2:$EE$2,X$4,'SPACELOG 10 BP'!$F49:$EE49)+SUMIF('SPACELOG 11 BP'!$F$2:$EE$2,X$4,'SPACELOG 11 BP'!$F49:$EE49)+SUMIF('SPACELOG 12 BP'!$F$2:$EE$2,X$4,'SPACELOG 12 BP'!$F49:$EE49)</f>
        <v>6245</v>
      </c>
      <c r="Y49" s="13">
        <f>SUMIF('reporting montigny'!$F$2:$EE$2,Y$4,'reporting montigny'!$F49:$EE49)+SUMIF('reporting boissy'!$F$2:$EE$2,Y$4,'reporting boissy'!$F49:$EE49)+SUMIF('reporting moussy'!$F$2:$EE$2,Y$4,'reporting moussy'!$F49:$EE49)+SUMIF('reporting trappes'!$F$2:$EE$2,Y$4,'reporting trappes'!$F49:$EE49)+SUMIF('SPACELOG 5 BP'!$F$2:$EE$2,Y$4,'SPACELOG 5 BP'!$F49:$EE49)+SUMIF('SPACELOG 6 BP'!$F$2:$EE$2,Y$4,'SPACELOG 6 BP'!$F49:$EE49)+SUMIF('SPACELOG 7 BP'!$F$2:$EE$2,Y$4,'SPACELOG 7 BP'!$F49:$EE49)+SUMIF('SPACELOG 8 BP'!$F$2:$EE$2,Y$4,'SPACELOG 8 BP'!$F49:$EE49)+SUMIF('SPACELOG 9 BP'!$F$2:$EE$2,Y$4,'SPACELOG 9 BP'!$F49:$EE49)+SUMIF('SPACELOG 10 BP'!$F$2:$EE$2,Y$4,'SPACELOG 10 BP'!$F49:$EE49)+SUMIF('SPACELOG 11 BP'!$F$2:$EE$2,Y$4,'SPACELOG 11 BP'!$F49:$EE49)+SUMIF('SPACELOG 12 BP'!$F$2:$EE$2,Y$4,'SPACELOG 12 BP'!$F49:$EE49)</f>
        <v>6245</v>
      </c>
      <c r="Z49" s="13">
        <f>SUMIF('reporting montigny'!$F$2:$EE$2,Z$4,'reporting montigny'!$F49:$EE49)+SUMIF('reporting boissy'!$F$2:$EE$2,Z$4,'reporting boissy'!$F49:$EE49)+SUMIF('reporting moussy'!$F$2:$EE$2,Z$4,'reporting moussy'!$F49:$EE49)+SUMIF('reporting trappes'!$F$2:$EE$2,Z$4,'reporting trappes'!$F49:$EE49)+SUMIF('SPACELOG 5 BP'!$F$2:$EE$2,Z$4,'SPACELOG 5 BP'!$F49:$EE49)+SUMIF('SPACELOG 6 BP'!$F$2:$EE$2,Z$4,'SPACELOG 6 BP'!$F49:$EE49)+SUMIF('SPACELOG 7 BP'!$F$2:$EE$2,Z$4,'SPACELOG 7 BP'!$F49:$EE49)+SUMIF('SPACELOG 8 BP'!$F$2:$EE$2,Z$4,'SPACELOG 8 BP'!$F49:$EE49)+SUMIF('SPACELOG 9 BP'!$F$2:$EE$2,Z$4,'SPACELOG 9 BP'!$F49:$EE49)+SUMIF('SPACELOG 10 BP'!$F$2:$EE$2,Z$4,'SPACELOG 10 BP'!$F49:$EE49)+SUMIF('SPACELOG 11 BP'!$F$2:$EE$2,Z$4,'SPACELOG 11 BP'!$F49:$EE49)+SUMIF('SPACELOG 12 BP'!$F$2:$EE$2,Z$4,'SPACELOG 12 BP'!$F49:$EE49)</f>
        <v>6245</v>
      </c>
      <c r="AA49" s="13">
        <f>SUMIF('reporting montigny'!$F$2:$EE$2,AA$4,'reporting montigny'!$F49:$EE49)+SUMIF('reporting boissy'!$F$2:$EE$2,AA$4,'reporting boissy'!$F49:$EE49)+SUMIF('reporting moussy'!$F$2:$EE$2,AA$4,'reporting moussy'!$F49:$EE49)+SUMIF('reporting trappes'!$F$2:$EE$2,AA$4,'reporting trappes'!$F49:$EE49)+SUMIF('SPACELOG 5 BP'!$F$2:$EE$2,AA$4,'SPACELOG 5 BP'!$F49:$EE49)+SUMIF('SPACELOG 6 BP'!$F$2:$EE$2,AA$4,'SPACELOG 6 BP'!$F49:$EE49)+SUMIF('SPACELOG 7 BP'!$F$2:$EE$2,AA$4,'SPACELOG 7 BP'!$F49:$EE49)+SUMIF('SPACELOG 8 BP'!$F$2:$EE$2,AA$4,'SPACELOG 8 BP'!$F49:$EE49)+SUMIF('SPACELOG 9 BP'!$F$2:$EE$2,AA$4,'SPACELOG 9 BP'!$F49:$EE49)+SUMIF('SPACELOG 10 BP'!$F$2:$EE$2,AA$4,'SPACELOG 10 BP'!$F49:$EE49)+SUMIF('SPACELOG 11 BP'!$F$2:$EE$2,AA$4,'SPACELOG 11 BP'!$F49:$EE49)+SUMIF('SPACELOG 12 BP'!$F$2:$EE$2,AA$4,'SPACELOG 12 BP'!$F49:$EE49)</f>
        <v>6245</v>
      </c>
      <c r="AB49" s="13">
        <f>SUMIF('reporting montigny'!$F$2:$EE$2,AB$4,'reporting montigny'!$F49:$EE49)+SUMIF('reporting boissy'!$F$2:$EE$2,AB$4,'reporting boissy'!$F49:$EE49)+SUMIF('reporting moussy'!$F$2:$EE$2,AB$4,'reporting moussy'!$F49:$EE49)+SUMIF('reporting trappes'!$F$2:$EE$2,AB$4,'reporting trappes'!$F49:$EE49)+SUMIF('SPACELOG 5 BP'!$F$2:$EE$2,AB$4,'SPACELOG 5 BP'!$F49:$EE49)+SUMIF('SPACELOG 6 BP'!$F$2:$EE$2,AB$4,'SPACELOG 6 BP'!$F49:$EE49)+SUMIF('SPACELOG 7 BP'!$F$2:$EE$2,AB$4,'SPACELOG 7 BP'!$F49:$EE49)+SUMIF('SPACELOG 8 BP'!$F$2:$EE$2,AB$4,'SPACELOG 8 BP'!$F49:$EE49)+SUMIF('SPACELOG 9 BP'!$F$2:$EE$2,AB$4,'SPACELOG 9 BP'!$F49:$EE49)+SUMIF('SPACELOG 10 BP'!$F$2:$EE$2,AB$4,'SPACELOG 10 BP'!$F49:$EE49)+SUMIF('SPACELOG 11 BP'!$F$2:$EE$2,AB$4,'SPACELOG 11 BP'!$F49:$EE49)+SUMIF('SPACELOG 12 BP'!$F$2:$EE$2,AB$4,'SPACELOG 12 BP'!$F49:$EE49)</f>
        <v>6245</v>
      </c>
      <c r="AC49" s="13">
        <f>SUMIF('reporting montigny'!$F$2:$EE$2,AC$4,'reporting montigny'!$F49:$EE49)+SUMIF('reporting boissy'!$F$2:$EE$2,AC$4,'reporting boissy'!$F49:$EE49)+SUMIF('reporting moussy'!$F$2:$EE$2,AC$4,'reporting moussy'!$F49:$EE49)+SUMIF('reporting trappes'!$F$2:$EE$2,AC$4,'reporting trappes'!$F49:$EE49)+SUMIF('SPACELOG 5 BP'!$F$2:$EE$2,AC$4,'SPACELOG 5 BP'!$F49:$EE49)+SUMIF('SPACELOG 6 BP'!$F$2:$EE$2,AC$4,'SPACELOG 6 BP'!$F49:$EE49)+SUMIF('SPACELOG 7 BP'!$F$2:$EE$2,AC$4,'SPACELOG 7 BP'!$F49:$EE49)+SUMIF('SPACELOG 8 BP'!$F$2:$EE$2,AC$4,'SPACELOG 8 BP'!$F49:$EE49)+SUMIF('SPACELOG 9 BP'!$F$2:$EE$2,AC$4,'SPACELOG 9 BP'!$F49:$EE49)+SUMIF('SPACELOG 10 BP'!$F$2:$EE$2,AC$4,'SPACELOG 10 BP'!$F49:$EE49)+SUMIF('SPACELOG 11 BP'!$F$2:$EE$2,AC$4,'SPACELOG 11 BP'!$F49:$EE49)+SUMIF('SPACELOG 12 BP'!$F$2:$EE$2,AC$4,'SPACELOG 12 BP'!$F49:$EE49)</f>
        <v>6245</v>
      </c>
      <c r="AD49" s="13">
        <f>SUMIF('reporting montigny'!$F$2:$EE$2,AD$4,'reporting montigny'!$F49:$EE49)+SUMIF('reporting boissy'!$F$2:$EE$2,AD$4,'reporting boissy'!$F49:$EE49)+SUMIF('reporting moussy'!$F$2:$EE$2,AD$4,'reporting moussy'!$F49:$EE49)+SUMIF('reporting trappes'!$F$2:$EE$2,AD$4,'reporting trappes'!$F49:$EE49)+SUMIF('SPACELOG 5 BP'!$F$2:$EE$2,AD$4,'SPACELOG 5 BP'!$F49:$EE49)+SUMIF('SPACELOG 6 BP'!$F$2:$EE$2,AD$4,'SPACELOG 6 BP'!$F49:$EE49)+SUMIF('SPACELOG 7 BP'!$F$2:$EE$2,AD$4,'SPACELOG 7 BP'!$F49:$EE49)+SUMIF('SPACELOG 8 BP'!$F$2:$EE$2,AD$4,'SPACELOG 8 BP'!$F49:$EE49)+SUMIF('SPACELOG 9 BP'!$F$2:$EE$2,AD$4,'SPACELOG 9 BP'!$F49:$EE49)+SUMIF('SPACELOG 10 BP'!$F$2:$EE$2,AD$4,'SPACELOG 10 BP'!$F49:$EE49)+SUMIF('SPACELOG 11 BP'!$F$2:$EE$2,AD$4,'SPACELOG 11 BP'!$F49:$EE49)+SUMIF('SPACELOG 12 BP'!$F$2:$EE$2,AD$4,'SPACELOG 12 BP'!$F49:$EE49)</f>
        <v>6245</v>
      </c>
      <c r="AE49" s="14">
        <f>SUM(S49:AD49)</f>
        <v>68340</v>
      </c>
      <c r="AF49" s="13">
        <f>SUMIF('reporting montigny'!$F$2:$EE$2,AF$4,'reporting montigny'!$F49:$EE49)+SUMIF('reporting boissy'!$F$2:$EE$2,AF$4,'reporting boissy'!$F49:$EE49)+SUMIF('reporting moussy'!$F$2:$EE$2,AF$4,'reporting moussy'!$F49:$EE49)+SUMIF('reporting trappes'!$F$2:$EE$2,AF$4,'reporting trappes'!$F49:$EE49)+SUMIF('SPACELOG 5 BP'!$F$2:$EE$2,AF$4,'SPACELOG 5 BP'!$F49:$EE49)+SUMIF('SPACELOG 6 BP'!$F$2:$EE$2,AF$4,'SPACELOG 6 BP'!$F49:$EE49)+SUMIF('SPACELOG 7 BP'!$F$2:$EE$2,AF$4,'SPACELOG 7 BP'!$F49:$EE49)+SUMIF('SPACELOG 8 BP'!$F$2:$EE$2,AF$4,'SPACELOG 8 BP'!$F49:$EE49)+SUMIF('SPACELOG 9 BP'!$F$2:$EE$2,AF$4,'SPACELOG 9 BP'!$F49:$EE49)+SUMIF('SPACELOG 10 BP'!$F$2:$EE$2,AF$4,'SPACELOG 10 BP'!$F49:$EE49)+SUMIF('SPACELOG 11 BP'!$F$2:$EE$2,AF$4,'SPACELOG 11 BP'!$F49:$EE49)+SUMIF('SPACELOG 12 BP'!$F$2:$EE$2,AF$4,'SPACELOG 12 BP'!$F49:$EE49)</f>
        <v>6645</v>
      </c>
      <c r="AG49" s="13">
        <f>SUMIF('reporting montigny'!$F$2:$EE$2,AG$4,'reporting montigny'!$F49:$EE49)+SUMIF('reporting boissy'!$F$2:$EE$2,AG$4,'reporting boissy'!$F49:$EE49)+SUMIF('reporting moussy'!$F$2:$EE$2,AG$4,'reporting moussy'!$F49:$EE49)+SUMIF('reporting trappes'!$F$2:$EE$2,AG$4,'reporting trappes'!$F49:$EE49)+SUMIF('SPACELOG 5 BP'!$F$2:$EE$2,AG$4,'SPACELOG 5 BP'!$F49:$EE49)+SUMIF('SPACELOG 6 BP'!$F$2:$EE$2,AG$4,'SPACELOG 6 BP'!$F49:$EE49)+SUMIF('SPACELOG 7 BP'!$F$2:$EE$2,AG$4,'SPACELOG 7 BP'!$F49:$EE49)+SUMIF('SPACELOG 8 BP'!$F$2:$EE$2,AG$4,'SPACELOG 8 BP'!$F49:$EE49)+SUMIF('SPACELOG 9 BP'!$F$2:$EE$2,AG$4,'SPACELOG 9 BP'!$F49:$EE49)+SUMIF('SPACELOG 10 BP'!$F$2:$EE$2,AG$4,'SPACELOG 10 BP'!$F49:$EE49)+SUMIF('SPACELOG 11 BP'!$F$2:$EE$2,AG$4,'SPACELOG 11 BP'!$F49:$EE49)+SUMIF('SPACELOG 12 BP'!$F$2:$EE$2,AG$4,'SPACELOG 12 BP'!$F49:$EE49)</f>
        <v>6645</v>
      </c>
      <c r="AH49" s="13">
        <f>SUMIF('reporting montigny'!$F$2:$EE$2,AH$4,'reporting montigny'!$F49:$EE49)+SUMIF('reporting boissy'!$F$2:$EE$2,AH$4,'reporting boissy'!$F49:$EE49)+SUMIF('reporting moussy'!$F$2:$EE$2,AH$4,'reporting moussy'!$F49:$EE49)+SUMIF('reporting trappes'!$F$2:$EE$2,AH$4,'reporting trappes'!$F49:$EE49)+SUMIF('SPACELOG 5 BP'!$F$2:$EE$2,AH$4,'SPACELOG 5 BP'!$F49:$EE49)+SUMIF('SPACELOG 6 BP'!$F$2:$EE$2,AH$4,'SPACELOG 6 BP'!$F49:$EE49)+SUMIF('SPACELOG 7 BP'!$F$2:$EE$2,AH$4,'SPACELOG 7 BP'!$F49:$EE49)+SUMIF('SPACELOG 8 BP'!$F$2:$EE$2,AH$4,'SPACELOG 8 BP'!$F49:$EE49)+SUMIF('SPACELOG 9 BP'!$F$2:$EE$2,AH$4,'SPACELOG 9 BP'!$F49:$EE49)+SUMIF('SPACELOG 10 BP'!$F$2:$EE$2,AH$4,'SPACELOG 10 BP'!$F49:$EE49)+SUMIF('SPACELOG 11 BP'!$F$2:$EE$2,AH$4,'SPACELOG 11 BP'!$F49:$EE49)+SUMIF('SPACELOG 12 BP'!$F$2:$EE$2,AH$4,'SPACELOG 12 BP'!$F49:$EE49)</f>
        <v>6645</v>
      </c>
      <c r="AI49" s="13">
        <f>SUMIF('reporting montigny'!$F$2:$EE$2,AI$4,'reporting montigny'!$F49:$EE49)+SUMIF('reporting boissy'!$F$2:$EE$2,AI$4,'reporting boissy'!$F49:$EE49)+SUMIF('reporting moussy'!$F$2:$EE$2,AI$4,'reporting moussy'!$F49:$EE49)+SUMIF('reporting trappes'!$F$2:$EE$2,AI$4,'reporting trappes'!$F49:$EE49)+SUMIF('SPACELOG 5 BP'!$F$2:$EE$2,AI$4,'SPACELOG 5 BP'!$F49:$EE49)+SUMIF('SPACELOG 6 BP'!$F$2:$EE$2,AI$4,'SPACELOG 6 BP'!$F49:$EE49)+SUMIF('SPACELOG 7 BP'!$F$2:$EE$2,AI$4,'SPACELOG 7 BP'!$F49:$EE49)+SUMIF('SPACELOG 8 BP'!$F$2:$EE$2,AI$4,'SPACELOG 8 BP'!$F49:$EE49)+SUMIF('SPACELOG 9 BP'!$F$2:$EE$2,AI$4,'SPACELOG 9 BP'!$F49:$EE49)+SUMIF('SPACELOG 10 BP'!$F$2:$EE$2,AI$4,'SPACELOG 10 BP'!$F49:$EE49)+SUMIF('SPACELOG 11 BP'!$F$2:$EE$2,AI$4,'SPACELOG 11 BP'!$F49:$EE49)+SUMIF('SPACELOG 12 BP'!$F$2:$EE$2,AI$4,'SPACELOG 12 BP'!$F49:$EE49)</f>
        <v>6645</v>
      </c>
      <c r="AJ49" s="13">
        <f>SUMIF('reporting montigny'!$F$2:$EE$2,AJ$4,'reporting montigny'!$F49:$EE49)+SUMIF('reporting boissy'!$F$2:$EE$2,AJ$4,'reporting boissy'!$F49:$EE49)+SUMIF('reporting moussy'!$F$2:$EE$2,AJ$4,'reporting moussy'!$F49:$EE49)+SUMIF('reporting trappes'!$F$2:$EE$2,AJ$4,'reporting trappes'!$F49:$EE49)+SUMIF('SPACELOG 5 BP'!$F$2:$EE$2,AJ$4,'SPACELOG 5 BP'!$F49:$EE49)+SUMIF('SPACELOG 6 BP'!$F$2:$EE$2,AJ$4,'SPACELOG 6 BP'!$F49:$EE49)+SUMIF('SPACELOG 7 BP'!$F$2:$EE$2,AJ$4,'SPACELOG 7 BP'!$F49:$EE49)+SUMIF('SPACELOG 8 BP'!$F$2:$EE$2,AJ$4,'SPACELOG 8 BP'!$F49:$EE49)+SUMIF('SPACELOG 9 BP'!$F$2:$EE$2,AJ$4,'SPACELOG 9 BP'!$F49:$EE49)+SUMIF('SPACELOG 10 BP'!$F$2:$EE$2,AJ$4,'SPACELOG 10 BP'!$F49:$EE49)+SUMIF('SPACELOG 11 BP'!$F$2:$EE$2,AJ$4,'SPACELOG 11 BP'!$F49:$EE49)+SUMIF('SPACELOG 12 BP'!$F$2:$EE$2,AJ$4,'SPACELOG 12 BP'!$F49:$EE49)</f>
        <v>6645</v>
      </c>
      <c r="AK49" s="13">
        <f>SUMIF('reporting montigny'!$F$2:$EE$2,AK$4,'reporting montigny'!$F49:$EE49)+SUMIF('reporting boissy'!$F$2:$EE$2,AK$4,'reporting boissy'!$F49:$EE49)+SUMIF('reporting moussy'!$F$2:$EE$2,AK$4,'reporting moussy'!$F49:$EE49)+SUMIF('reporting trappes'!$F$2:$EE$2,AK$4,'reporting trappes'!$F49:$EE49)+SUMIF('SPACELOG 5 BP'!$F$2:$EE$2,AK$4,'SPACELOG 5 BP'!$F49:$EE49)+SUMIF('SPACELOG 6 BP'!$F$2:$EE$2,AK$4,'SPACELOG 6 BP'!$F49:$EE49)+SUMIF('SPACELOG 7 BP'!$F$2:$EE$2,AK$4,'SPACELOG 7 BP'!$F49:$EE49)+SUMIF('SPACELOG 8 BP'!$F$2:$EE$2,AK$4,'SPACELOG 8 BP'!$F49:$EE49)+SUMIF('SPACELOG 9 BP'!$F$2:$EE$2,AK$4,'SPACELOG 9 BP'!$F49:$EE49)+SUMIF('SPACELOG 10 BP'!$F$2:$EE$2,AK$4,'SPACELOG 10 BP'!$F49:$EE49)+SUMIF('SPACELOG 11 BP'!$F$2:$EE$2,AK$4,'SPACELOG 11 BP'!$F49:$EE49)+SUMIF('SPACELOG 12 BP'!$F$2:$EE$2,AK$4,'SPACELOG 12 BP'!$F49:$EE49)</f>
        <v>6645</v>
      </c>
      <c r="AL49" s="13">
        <f>SUMIF('reporting montigny'!$F$2:$EE$2,AL$4,'reporting montigny'!$F49:$EE49)+SUMIF('reporting boissy'!$F$2:$EE$2,AL$4,'reporting boissy'!$F49:$EE49)+SUMIF('reporting moussy'!$F$2:$EE$2,AL$4,'reporting moussy'!$F49:$EE49)+SUMIF('reporting trappes'!$F$2:$EE$2,AL$4,'reporting trappes'!$F49:$EE49)+SUMIF('SPACELOG 5 BP'!$F$2:$EE$2,AL$4,'SPACELOG 5 BP'!$F49:$EE49)+SUMIF('SPACELOG 6 BP'!$F$2:$EE$2,AL$4,'SPACELOG 6 BP'!$F49:$EE49)+SUMIF('SPACELOG 7 BP'!$F$2:$EE$2,AL$4,'SPACELOG 7 BP'!$F49:$EE49)+SUMIF('SPACELOG 8 BP'!$F$2:$EE$2,AL$4,'SPACELOG 8 BP'!$F49:$EE49)+SUMIF('SPACELOG 9 BP'!$F$2:$EE$2,AL$4,'SPACELOG 9 BP'!$F49:$EE49)+SUMIF('SPACELOG 10 BP'!$F$2:$EE$2,AL$4,'SPACELOG 10 BP'!$F49:$EE49)+SUMIF('SPACELOG 11 BP'!$F$2:$EE$2,AL$4,'SPACELOG 11 BP'!$F49:$EE49)+SUMIF('SPACELOG 12 BP'!$F$2:$EE$2,AL$4,'SPACELOG 12 BP'!$F49:$EE49)</f>
        <v>6645</v>
      </c>
      <c r="AM49" s="13">
        <f>SUMIF('reporting montigny'!$F$2:$EE$2,AM$4,'reporting montigny'!$F49:$EE49)+SUMIF('reporting boissy'!$F$2:$EE$2,AM$4,'reporting boissy'!$F49:$EE49)+SUMIF('reporting moussy'!$F$2:$EE$2,AM$4,'reporting moussy'!$F49:$EE49)+SUMIF('reporting trappes'!$F$2:$EE$2,AM$4,'reporting trappes'!$F49:$EE49)+SUMIF('SPACELOG 5 BP'!$F$2:$EE$2,AM$4,'SPACELOG 5 BP'!$F49:$EE49)+SUMIF('SPACELOG 6 BP'!$F$2:$EE$2,AM$4,'SPACELOG 6 BP'!$F49:$EE49)+SUMIF('SPACELOG 7 BP'!$F$2:$EE$2,AM$4,'SPACELOG 7 BP'!$F49:$EE49)+SUMIF('SPACELOG 8 BP'!$F$2:$EE$2,AM$4,'SPACELOG 8 BP'!$F49:$EE49)+SUMIF('SPACELOG 9 BP'!$F$2:$EE$2,AM$4,'SPACELOG 9 BP'!$F49:$EE49)+SUMIF('SPACELOG 10 BP'!$F$2:$EE$2,AM$4,'SPACELOG 10 BP'!$F49:$EE49)+SUMIF('SPACELOG 11 BP'!$F$2:$EE$2,AM$4,'SPACELOG 11 BP'!$F49:$EE49)+SUMIF('SPACELOG 12 BP'!$F$2:$EE$2,AM$4,'SPACELOG 12 BP'!$F49:$EE49)</f>
        <v>6645</v>
      </c>
      <c r="AN49" s="13">
        <f>SUMIF('reporting montigny'!$F$2:$EE$2,AN$4,'reporting montigny'!$F49:$EE49)+SUMIF('reporting boissy'!$F$2:$EE$2,AN$4,'reporting boissy'!$F49:$EE49)+SUMIF('reporting moussy'!$F$2:$EE$2,AN$4,'reporting moussy'!$F49:$EE49)+SUMIF('reporting trappes'!$F$2:$EE$2,AN$4,'reporting trappes'!$F49:$EE49)+SUMIF('SPACELOG 5 BP'!$F$2:$EE$2,AN$4,'SPACELOG 5 BP'!$F49:$EE49)+SUMIF('SPACELOG 6 BP'!$F$2:$EE$2,AN$4,'SPACELOG 6 BP'!$F49:$EE49)+SUMIF('SPACELOG 7 BP'!$F$2:$EE$2,AN$4,'SPACELOG 7 BP'!$F49:$EE49)+SUMIF('SPACELOG 8 BP'!$F$2:$EE$2,AN$4,'SPACELOG 8 BP'!$F49:$EE49)+SUMIF('SPACELOG 9 BP'!$F$2:$EE$2,AN$4,'SPACELOG 9 BP'!$F49:$EE49)+SUMIF('SPACELOG 10 BP'!$F$2:$EE$2,AN$4,'SPACELOG 10 BP'!$F49:$EE49)+SUMIF('SPACELOG 11 BP'!$F$2:$EE$2,AN$4,'SPACELOG 11 BP'!$F49:$EE49)+SUMIF('SPACELOG 12 BP'!$F$2:$EE$2,AN$4,'SPACELOG 12 BP'!$F49:$EE49)</f>
        <v>6645</v>
      </c>
      <c r="AO49" s="13">
        <f>SUMIF('reporting montigny'!$F$2:$EE$2,AO$4,'reporting montigny'!$F49:$EE49)+SUMIF('reporting boissy'!$F$2:$EE$2,AO$4,'reporting boissy'!$F49:$EE49)+SUMIF('reporting moussy'!$F$2:$EE$2,AO$4,'reporting moussy'!$F49:$EE49)+SUMIF('reporting trappes'!$F$2:$EE$2,AO$4,'reporting trappes'!$F49:$EE49)+SUMIF('SPACELOG 5 BP'!$F$2:$EE$2,AO$4,'SPACELOG 5 BP'!$F49:$EE49)+SUMIF('SPACELOG 6 BP'!$F$2:$EE$2,AO$4,'SPACELOG 6 BP'!$F49:$EE49)+SUMIF('SPACELOG 7 BP'!$F$2:$EE$2,AO$4,'SPACELOG 7 BP'!$F49:$EE49)+SUMIF('SPACELOG 8 BP'!$F$2:$EE$2,AO$4,'SPACELOG 8 BP'!$F49:$EE49)+SUMIF('SPACELOG 9 BP'!$F$2:$EE$2,AO$4,'SPACELOG 9 BP'!$F49:$EE49)+SUMIF('SPACELOG 10 BP'!$F$2:$EE$2,AO$4,'SPACELOG 10 BP'!$F49:$EE49)+SUMIF('SPACELOG 11 BP'!$F$2:$EE$2,AO$4,'SPACELOG 11 BP'!$F49:$EE49)+SUMIF('SPACELOG 12 BP'!$F$2:$EE$2,AO$4,'SPACELOG 12 BP'!$F49:$EE49)</f>
        <v>6645</v>
      </c>
      <c r="AP49" s="13">
        <f>SUMIF('reporting montigny'!$F$2:$EE$2,AP$4,'reporting montigny'!$F49:$EE49)+SUMIF('reporting boissy'!$F$2:$EE$2,AP$4,'reporting boissy'!$F49:$EE49)+SUMIF('reporting moussy'!$F$2:$EE$2,AP$4,'reporting moussy'!$F49:$EE49)+SUMIF('reporting trappes'!$F$2:$EE$2,AP$4,'reporting trappes'!$F49:$EE49)+SUMIF('SPACELOG 5 BP'!$F$2:$EE$2,AP$4,'SPACELOG 5 BP'!$F49:$EE49)+SUMIF('SPACELOG 6 BP'!$F$2:$EE$2,AP$4,'SPACELOG 6 BP'!$F49:$EE49)+SUMIF('SPACELOG 7 BP'!$F$2:$EE$2,AP$4,'SPACELOG 7 BP'!$F49:$EE49)+SUMIF('SPACELOG 8 BP'!$F$2:$EE$2,AP$4,'SPACELOG 8 BP'!$F49:$EE49)+SUMIF('SPACELOG 9 BP'!$F$2:$EE$2,AP$4,'SPACELOG 9 BP'!$F49:$EE49)+SUMIF('SPACELOG 10 BP'!$F$2:$EE$2,AP$4,'SPACELOG 10 BP'!$F49:$EE49)+SUMIF('SPACELOG 11 BP'!$F$2:$EE$2,AP$4,'SPACELOG 11 BP'!$F49:$EE49)+SUMIF('SPACELOG 12 BP'!$F$2:$EE$2,AP$4,'SPACELOG 12 BP'!$F49:$EE49)</f>
        <v>6645</v>
      </c>
      <c r="AQ49" s="13">
        <f>SUMIF('reporting montigny'!$F$2:$EE$2,AQ$4,'reporting montigny'!$F49:$EE49)+SUMIF('reporting boissy'!$F$2:$EE$2,AQ$4,'reporting boissy'!$F49:$EE49)+SUMIF('reporting moussy'!$F$2:$EE$2,AQ$4,'reporting moussy'!$F49:$EE49)+SUMIF('reporting trappes'!$F$2:$EE$2,AQ$4,'reporting trappes'!$F49:$EE49)+SUMIF('SPACELOG 5 BP'!$F$2:$EE$2,AQ$4,'SPACELOG 5 BP'!$F49:$EE49)+SUMIF('SPACELOG 6 BP'!$F$2:$EE$2,AQ$4,'SPACELOG 6 BP'!$F49:$EE49)+SUMIF('SPACELOG 7 BP'!$F$2:$EE$2,AQ$4,'SPACELOG 7 BP'!$F49:$EE49)+SUMIF('SPACELOG 8 BP'!$F$2:$EE$2,AQ$4,'SPACELOG 8 BP'!$F49:$EE49)+SUMIF('SPACELOG 9 BP'!$F$2:$EE$2,AQ$4,'SPACELOG 9 BP'!$F49:$EE49)+SUMIF('SPACELOG 10 BP'!$F$2:$EE$2,AQ$4,'SPACELOG 10 BP'!$F49:$EE49)+SUMIF('SPACELOG 11 BP'!$F$2:$EE$2,AQ$4,'SPACELOG 11 BP'!$F49:$EE49)+SUMIF('SPACELOG 12 BP'!$F$2:$EE$2,AQ$4,'SPACELOG 12 BP'!$F49:$EE49)</f>
        <v>6645</v>
      </c>
      <c r="AR49" s="14">
        <f>SUM(AF49:AQ49)</f>
        <v>79740</v>
      </c>
      <c r="AS49" s="13">
        <f>SUMIF('reporting montigny'!$F$2:$EE$2,AS$4,'reporting montigny'!$F49:$EE49)+SUMIF('reporting boissy'!$F$2:$EE$2,AS$4,'reporting boissy'!$F49:$EE49)+SUMIF('reporting moussy'!$F$2:$EE$2,AS$4,'reporting moussy'!$F49:$EE49)+SUMIF('reporting trappes'!$F$2:$EE$2,AS$4,'reporting trappes'!$F49:$EE49)+SUMIF('SPACELOG 5 BP'!$F$2:$EE$2,AS$4,'SPACELOG 5 BP'!$F49:$EE49)+SUMIF('SPACELOG 6 BP'!$F$2:$EE$2,AS$4,'SPACELOG 6 BP'!$F49:$EE49)+SUMIF('SPACELOG 7 BP'!$F$2:$EE$2,AS$4,'SPACELOG 7 BP'!$F49:$EE49)+SUMIF('SPACELOG 8 BP'!$F$2:$EE$2,AS$4,'SPACELOG 8 BP'!$F49:$EE49)+SUMIF('SPACELOG 9 BP'!$F$2:$EE$2,AS$4,'SPACELOG 9 BP'!$F49:$EE49)+SUMIF('SPACELOG 10 BP'!$F$2:$EE$2,AS$4,'SPACELOG 10 BP'!$F49:$EE49)+SUMIF('SPACELOG 11 BP'!$F$2:$EE$2,AS$4,'SPACELOG 11 BP'!$F49:$EE49)+SUMIF('SPACELOG 12 BP'!$F$2:$EE$2,AS$4,'SPACELOG 12 BP'!$F49:$EE49)</f>
        <v>4645</v>
      </c>
      <c r="AT49" s="13">
        <f>SUMIF('reporting montigny'!$F$2:$EE$2,AT$4,'reporting montigny'!$F49:$EE49)+SUMIF('reporting boissy'!$F$2:$EE$2,AT$4,'reporting boissy'!$F49:$EE49)+SUMIF('reporting moussy'!$F$2:$EE$2,AT$4,'reporting moussy'!$F49:$EE49)+SUMIF('reporting trappes'!$F$2:$EE$2,AT$4,'reporting trappes'!$F49:$EE49)+SUMIF('SPACELOG 5 BP'!$F$2:$EE$2,AT$4,'SPACELOG 5 BP'!$F49:$EE49)+SUMIF('SPACELOG 6 BP'!$F$2:$EE$2,AT$4,'SPACELOG 6 BP'!$F49:$EE49)+SUMIF('SPACELOG 7 BP'!$F$2:$EE$2,AT$4,'SPACELOG 7 BP'!$F49:$EE49)+SUMIF('SPACELOG 8 BP'!$F$2:$EE$2,AT$4,'SPACELOG 8 BP'!$F49:$EE49)+SUMIF('SPACELOG 9 BP'!$F$2:$EE$2,AT$4,'SPACELOG 9 BP'!$F49:$EE49)+SUMIF('SPACELOG 10 BP'!$F$2:$EE$2,AT$4,'SPACELOG 10 BP'!$F49:$EE49)+SUMIF('SPACELOG 11 BP'!$F$2:$EE$2,AT$4,'SPACELOG 11 BP'!$F49:$EE49)+SUMIF('SPACELOG 12 BP'!$F$2:$EE$2,AT$4,'SPACELOG 12 BP'!$F49:$EE49)</f>
        <v>4645</v>
      </c>
      <c r="AU49" s="13">
        <f>SUMIF('reporting montigny'!$F$2:$EE$2,AU$4,'reporting montigny'!$F49:$EE49)+SUMIF('reporting boissy'!$F$2:$EE$2,AU$4,'reporting boissy'!$F49:$EE49)+SUMIF('reporting moussy'!$F$2:$EE$2,AU$4,'reporting moussy'!$F49:$EE49)+SUMIF('reporting trappes'!$F$2:$EE$2,AU$4,'reporting trappes'!$F49:$EE49)+SUMIF('SPACELOG 5 BP'!$F$2:$EE$2,AU$4,'SPACELOG 5 BP'!$F49:$EE49)+SUMIF('SPACELOG 6 BP'!$F$2:$EE$2,AU$4,'SPACELOG 6 BP'!$F49:$EE49)+SUMIF('SPACELOG 7 BP'!$F$2:$EE$2,AU$4,'SPACELOG 7 BP'!$F49:$EE49)+SUMIF('SPACELOG 8 BP'!$F$2:$EE$2,AU$4,'SPACELOG 8 BP'!$F49:$EE49)+SUMIF('SPACELOG 9 BP'!$F$2:$EE$2,AU$4,'SPACELOG 9 BP'!$F49:$EE49)+SUMIF('SPACELOG 10 BP'!$F$2:$EE$2,AU$4,'SPACELOG 10 BP'!$F49:$EE49)+SUMIF('SPACELOG 11 BP'!$F$2:$EE$2,AU$4,'SPACELOG 11 BP'!$F49:$EE49)+SUMIF('SPACELOG 12 BP'!$F$2:$EE$2,AU$4,'SPACELOG 12 BP'!$F49:$EE49)</f>
        <v>4645</v>
      </c>
      <c r="AV49" s="13">
        <f>SUMIF('reporting montigny'!$F$2:$EE$2,AV$4,'reporting montigny'!$F49:$EE49)+SUMIF('reporting boissy'!$F$2:$EE$2,AV$4,'reporting boissy'!$F49:$EE49)+SUMIF('reporting moussy'!$F$2:$EE$2,AV$4,'reporting moussy'!$F49:$EE49)+SUMIF('reporting trappes'!$F$2:$EE$2,AV$4,'reporting trappes'!$F49:$EE49)+SUMIF('SPACELOG 5 BP'!$F$2:$EE$2,AV$4,'SPACELOG 5 BP'!$F49:$EE49)+SUMIF('SPACELOG 6 BP'!$F$2:$EE$2,AV$4,'SPACELOG 6 BP'!$F49:$EE49)+SUMIF('SPACELOG 7 BP'!$F$2:$EE$2,AV$4,'SPACELOG 7 BP'!$F49:$EE49)+SUMIF('SPACELOG 8 BP'!$F$2:$EE$2,AV$4,'SPACELOG 8 BP'!$F49:$EE49)+SUMIF('SPACELOG 9 BP'!$F$2:$EE$2,AV$4,'SPACELOG 9 BP'!$F49:$EE49)+SUMIF('SPACELOG 10 BP'!$F$2:$EE$2,AV$4,'SPACELOG 10 BP'!$F49:$EE49)+SUMIF('SPACELOG 11 BP'!$F$2:$EE$2,AV$4,'SPACELOG 11 BP'!$F49:$EE49)+SUMIF('SPACELOG 12 BP'!$F$2:$EE$2,AV$4,'SPACELOG 12 BP'!$F49:$EE49)</f>
        <v>4645</v>
      </c>
      <c r="AW49" s="13">
        <f>SUMIF('reporting montigny'!$F$2:$EE$2,AW$4,'reporting montigny'!$F49:$EE49)+SUMIF('reporting boissy'!$F$2:$EE$2,AW$4,'reporting boissy'!$F49:$EE49)+SUMIF('reporting moussy'!$F$2:$EE$2,AW$4,'reporting moussy'!$F49:$EE49)+SUMIF('reporting trappes'!$F$2:$EE$2,AW$4,'reporting trappes'!$F49:$EE49)+SUMIF('SPACELOG 5 BP'!$F$2:$EE$2,AW$4,'SPACELOG 5 BP'!$F49:$EE49)+SUMIF('SPACELOG 6 BP'!$F$2:$EE$2,AW$4,'SPACELOG 6 BP'!$F49:$EE49)+SUMIF('SPACELOG 7 BP'!$F$2:$EE$2,AW$4,'SPACELOG 7 BP'!$F49:$EE49)+SUMIF('SPACELOG 8 BP'!$F$2:$EE$2,AW$4,'SPACELOG 8 BP'!$F49:$EE49)+SUMIF('SPACELOG 9 BP'!$F$2:$EE$2,AW$4,'SPACELOG 9 BP'!$F49:$EE49)+SUMIF('SPACELOG 10 BP'!$F$2:$EE$2,AW$4,'SPACELOG 10 BP'!$F49:$EE49)+SUMIF('SPACELOG 11 BP'!$F$2:$EE$2,AW$4,'SPACELOG 11 BP'!$F49:$EE49)+SUMIF('SPACELOG 12 BP'!$F$2:$EE$2,AW$4,'SPACELOG 12 BP'!$F49:$EE49)</f>
        <v>4645</v>
      </c>
      <c r="AX49" s="13">
        <f>SUMIF('reporting montigny'!$F$2:$EE$2,AX$4,'reporting montigny'!$F49:$EE49)+SUMIF('reporting boissy'!$F$2:$EE$2,AX$4,'reporting boissy'!$F49:$EE49)+SUMIF('reporting moussy'!$F$2:$EE$2,AX$4,'reporting moussy'!$F49:$EE49)+SUMIF('reporting trappes'!$F$2:$EE$2,AX$4,'reporting trappes'!$F49:$EE49)+SUMIF('SPACELOG 5 BP'!$F$2:$EE$2,AX$4,'SPACELOG 5 BP'!$F49:$EE49)+SUMIF('SPACELOG 6 BP'!$F$2:$EE$2,AX$4,'SPACELOG 6 BP'!$F49:$EE49)+SUMIF('SPACELOG 7 BP'!$F$2:$EE$2,AX$4,'SPACELOG 7 BP'!$F49:$EE49)+SUMIF('SPACELOG 8 BP'!$F$2:$EE$2,AX$4,'SPACELOG 8 BP'!$F49:$EE49)+SUMIF('SPACELOG 9 BP'!$F$2:$EE$2,AX$4,'SPACELOG 9 BP'!$F49:$EE49)+SUMIF('SPACELOG 10 BP'!$F$2:$EE$2,AX$4,'SPACELOG 10 BP'!$F49:$EE49)+SUMIF('SPACELOG 11 BP'!$F$2:$EE$2,AX$4,'SPACELOG 11 BP'!$F49:$EE49)+SUMIF('SPACELOG 12 BP'!$F$2:$EE$2,AX$4,'SPACELOG 12 BP'!$F49:$EE49)</f>
        <v>4645</v>
      </c>
      <c r="AY49" s="13">
        <f>SUMIF('reporting montigny'!$F$2:$EE$2,AY$4,'reporting montigny'!$F49:$EE49)+SUMIF('reporting boissy'!$F$2:$EE$2,AY$4,'reporting boissy'!$F49:$EE49)+SUMIF('reporting moussy'!$F$2:$EE$2,AY$4,'reporting moussy'!$F49:$EE49)+SUMIF('reporting trappes'!$F$2:$EE$2,AY$4,'reporting trappes'!$F49:$EE49)+SUMIF('SPACELOG 5 BP'!$F$2:$EE$2,AY$4,'SPACELOG 5 BP'!$F49:$EE49)+SUMIF('SPACELOG 6 BP'!$F$2:$EE$2,AY$4,'SPACELOG 6 BP'!$F49:$EE49)+SUMIF('SPACELOG 7 BP'!$F$2:$EE$2,AY$4,'SPACELOG 7 BP'!$F49:$EE49)+SUMIF('SPACELOG 8 BP'!$F$2:$EE$2,AY$4,'SPACELOG 8 BP'!$F49:$EE49)+SUMIF('SPACELOG 9 BP'!$F$2:$EE$2,AY$4,'SPACELOG 9 BP'!$F49:$EE49)+SUMIF('SPACELOG 10 BP'!$F$2:$EE$2,AY$4,'SPACELOG 10 BP'!$F49:$EE49)+SUMIF('SPACELOG 11 BP'!$F$2:$EE$2,AY$4,'SPACELOG 11 BP'!$F49:$EE49)+SUMIF('SPACELOG 12 BP'!$F$2:$EE$2,AY$4,'SPACELOG 12 BP'!$F49:$EE49)</f>
        <v>4645</v>
      </c>
      <c r="AZ49" s="13">
        <f>SUMIF('reporting montigny'!$F$2:$EE$2,AZ$4,'reporting montigny'!$F49:$EE49)+SUMIF('reporting boissy'!$F$2:$EE$2,AZ$4,'reporting boissy'!$F49:$EE49)+SUMIF('reporting moussy'!$F$2:$EE$2,AZ$4,'reporting moussy'!$F49:$EE49)+SUMIF('reporting trappes'!$F$2:$EE$2,AZ$4,'reporting trappes'!$F49:$EE49)+SUMIF('SPACELOG 5 BP'!$F$2:$EE$2,AZ$4,'SPACELOG 5 BP'!$F49:$EE49)+SUMIF('SPACELOG 6 BP'!$F$2:$EE$2,AZ$4,'SPACELOG 6 BP'!$F49:$EE49)+SUMIF('SPACELOG 7 BP'!$F$2:$EE$2,AZ$4,'SPACELOG 7 BP'!$F49:$EE49)+SUMIF('SPACELOG 8 BP'!$F$2:$EE$2,AZ$4,'SPACELOG 8 BP'!$F49:$EE49)+SUMIF('SPACELOG 9 BP'!$F$2:$EE$2,AZ$4,'SPACELOG 9 BP'!$F49:$EE49)+SUMIF('SPACELOG 10 BP'!$F$2:$EE$2,AZ$4,'SPACELOG 10 BP'!$F49:$EE49)+SUMIF('SPACELOG 11 BP'!$F$2:$EE$2,AZ$4,'SPACELOG 11 BP'!$F49:$EE49)+SUMIF('SPACELOG 12 BP'!$F$2:$EE$2,AZ$4,'SPACELOG 12 BP'!$F49:$EE49)</f>
        <v>4645</v>
      </c>
      <c r="BA49" s="13">
        <f>SUMIF('reporting montigny'!$F$2:$EE$2,BA$4,'reporting montigny'!$F49:$EE49)+SUMIF('reporting boissy'!$F$2:$EE$2,BA$4,'reporting boissy'!$F49:$EE49)+SUMIF('reporting moussy'!$F$2:$EE$2,BA$4,'reporting moussy'!$F49:$EE49)+SUMIF('reporting trappes'!$F$2:$EE$2,BA$4,'reporting trappes'!$F49:$EE49)+SUMIF('SPACELOG 5 BP'!$F$2:$EE$2,BA$4,'SPACELOG 5 BP'!$F49:$EE49)+SUMIF('SPACELOG 6 BP'!$F$2:$EE$2,BA$4,'SPACELOG 6 BP'!$F49:$EE49)+SUMIF('SPACELOG 7 BP'!$F$2:$EE$2,BA$4,'SPACELOG 7 BP'!$F49:$EE49)+SUMIF('SPACELOG 8 BP'!$F$2:$EE$2,BA$4,'SPACELOG 8 BP'!$F49:$EE49)+SUMIF('SPACELOG 9 BP'!$F$2:$EE$2,BA$4,'SPACELOG 9 BP'!$F49:$EE49)+SUMIF('SPACELOG 10 BP'!$F$2:$EE$2,BA$4,'SPACELOG 10 BP'!$F49:$EE49)+SUMIF('SPACELOG 11 BP'!$F$2:$EE$2,BA$4,'SPACELOG 11 BP'!$F49:$EE49)+SUMIF('SPACELOG 12 BP'!$F$2:$EE$2,BA$4,'SPACELOG 12 BP'!$F49:$EE49)</f>
        <v>4645</v>
      </c>
      <c r="BB49" s="13">
        <f>SUMIF('reporting montigny'!$F$2:$EE$2,BB$4,'reporting montigny'!$F49:$EE49)+SUMIF('reporting boissy'!$F$2:$EE$2,BB$4,'reporting boissy'!$F49:$EE49)+SUMIF('reporting moussy'!$F$2:$EE$2,BB$4,'reporting moussy'!$F49:$EE49)+SUMIF('reporting trappes'!$F$2:$EE$2,BB$4,'reporting trappes'!$F49:$EE49)+SUMIF('SPACELOG 5 BP'!$F$2:$EE$2,BB$4,'SPACELOG 5 BP'!$F49:$EE49)+SUMIF('SPACELOG 6 BP'!$F$2:$EE$2,BB$4,'SPACELOG 6 BP'!$F49:$EE49)+SUMIF('SPACELOG 7 BP'!$F$2:$EE$2,BB$4,'SPACELOG 7 BP'!$F49:$EE49)+SUMIF('SPACELOG 8 BP'!$F$2:$EE$2,BB$4,'SPACELOG 8 BP'!$F49:$EE49)+SUMIF('SPACELOG 9 BP'!$F$2:$EE$2,BB$4,'SPACELOG 9 BP'!$F49:$EE49)+SUMIF('SPACELOG 10 BP'!$F$2:$EE$2,BB$4,'SPACELOG 10 BP'!$F49:$EE49)+SUMIF('SPACELOG 11 BP'!$F$2:$EE$2,BB$4,'SPACELOG 11 BP'!$F49:$EE49)+SUMIF('SPACELOG 12 BP'!$F$2:$EE$2,BB$4,'SPACELOG 12 BP'!$F49:$EE49)</f>
        <v>4645</v>
      </c>
      <c r="BC49" s="13">
        <f>SUMIF('reporting montigny'!$F$2:$EE$2,BC$4,'reporting montigny'!$F49:$EE49)+SUMIF('reporting boissy'!$F$2:$EE$2,BC$4,'reporting boissy'!$F49:$EE49)+SUMIF('reporting moussy'!$F$2:$EE$2,BC$4,'reporting moussy'!$F49:$EE49)+SUMIF('reporting trappes'!$F$2:$EE$2,BC$4,'reporting trappes'!$F49:$EE49)+SUMIF('SPACELOG 5 BP'!$F$2:$EE$2,BC$4,'SPACELOG 5 BP'!$F49:$EE49)+SUMIF('SPACELOG 6 BP'!$F$2:$EE$2,BC$4,'SPACELOG 6 BP'!$F49:$EE49)+SUMIF('SPACELOG 7 BP'!$F$2:$EE$2,BC$4,'SPACELOG 7 BP'!$F49:$EE49)+SUMIF('SPACELOG 8 BP'!$F$2:$EE$2,BC$4,'SPACELOG 8 BP'!$F49:$EE49)+SUMIF('SPACELOG 9 BP'!$F$2:$EE$2,BC$4,'SPACELOG 9 BP'!$F49:$EE49)+SUMIF('SPACELOG 10 BP'!$F$2:$EE$2,BC$4,'SPACELOG 10 BP'!$F49:$EE49)+SUMIF('SPACELOG 11 BP'!$F$2:$EE$2,BC$4,'SPACELOG 11 BP'!$F49:$EE49)+SUMIF('SPACELOG 12 BP'!$F$2:$EE$2,BC$4,'SPACELOG 12 BP'!$F49:$EE49)</f>
        <v>4645</v>
      </c>
      <c r="BD49" s="13">
        <f>SUMIF('reporting montigny'!$F$2:$EE$2,BD$4,'reporting montigny'!$F49:$EE49)+SUMIF('reporting boissy'!$F$2:$EE$2,BD$4,'reporting boissy'!$F49:$EE49)+SUMIF('reporting moussy'!$F$2:$EE$2,BD$4,'reporting moussy'!$F49:$EE49)+SUMIF('reporting trappes'!$F$2:$EE$2,BD$4,'reporting trappes'!$F49:$EE49)+SUMIF('SPACELOG 5 BP'!$F$2:$EE$2,BD$4,'SPACELOG 5 BP'!$F49:$EE49)+SUMIF('SPACELOG 6 BP'!$F$2:$EE$2,BD$4,'SPACELOG 6 BP'!$F49:$EE49)+SUMIF('SPACELOG 7 BP'!$F$2:$EE$2,BD$4,'SPACELOG 7 BP'!$F49:$EE49)+SUMIF('SPACELOG 8 BP'!$F$2:$EE$2,BD$4,'SPACELOG 8 BP'!$F49:$EE49)+SUMIF('SPACELOG 9 BP'!$F$2:$EE$2,BD$4,'SPACELOG 9 BP'!$F49:$EE49)+SUMIF('SPACELOG 10 BP'!$F$2:$EE$2,BD$4,'SPACELOG 10 BP'!$F49:$EE49)+SUMIF('SPACELOG 11 BP'!$F$2:$EE$2,BD$4,'SPACELOG 11 BP'!$F49:$EE49)+SUMIF('SPACELOG 12 BP'!$F$2:$EE$2,BD$4,'SPACELOG 12 BP'!$F49:$EE49)</f>
        <v>4645</v>
      </c>
      <c r="BE49" s="14">
        <f>SUM(AS49:BD49)</f>
        <v>55740</v>
      </c>
      <c r="BF49" s="13">
        <f>SUMIF('reporting montigny'!$F$2:$EE$2,BF$4,'reporting montigny'!$F49:$EE49)+SUMIF('reporting boissy'!$F$2:$EE$2,BF$4,'reporting boissy'!$F49:$EE49)+SUMIF('reporting moussy'!$F$2:$EE$2,BF$4,'reporting moussy'!$F49:$EE49)+SUMIF('reporting trappes'!$F$2:$EE$2,BF$4,'reporting trappes'!$F49:$EE49)+SUMIF('SPACELOG 5 BP'!$F$2:$EE$2,BF$4,'SPACELOG 5 BP'!$F49:$EE49)+SUMIF('SPACELOG 6 BP'!$F$2:$EE$2,BF$4,'SPACELOG 6 BP'!$F49:$EE49)+SUMIF('SPACELOG 7 BP'!$F$2:$EE$2,BF$4,'SPACELOG 7 BP'!$F49:$EE49)+SUMIF('SPACELOG 8 BP'!$F$2:$EE$2,BF$4,'SPACELOG 8 BP'!$F49:$EE49)+SUMIF('SPACELOG 9 BP'!$F$2:$EE$2,BF$4,'SPACELOG 9 BP'!$F49:$EE49)+SUMIF('SPACELOG 10 BP'!$F$2:$EE$2,BF$4,'SPACELOG 10 BP'!$F49:$EE49)+SUMIF('SPACELOG 11 BP'!$F$2:$EE$2,BF$4,'SPACELOG 11 BP'!$F49:$EE49)+SUMIF('SPACELOG 12 BP'!$F$2:$EE$2,BF$4,'SPACELOG 12 BP'!$F49:$EE49)</f>
        <v>4645</v>
      </c>
      <c r="BG49" s="13">
        <f>SUMIF('reporting montigny'!$F$2:$EE$2,BG$4,'reporting montigny'!$F49:$EE49)+SUMIF('reporting boissy'!$F$2:$EE$2,BG$4,'reporting boissy'!$F49:$EE49)+SUMIF('reporting moussy'!$F$2:$EE$2,BG$4,'reporting moussy'!$F49:$EE49)+SUMIF('reporting trappes'!$F$2:$EE$2,BG$4,'reporting trappes'!$F49:$EE49)+SUMIF('SPACELOG 5 BP'!$F$2:$EE$2,BG$4,'SPACELOG 5 BP'!$F49:$EE49)+SUMIF('SPACELOG 6 BP'!$F$2:$EE$2,BG$4,'SPACELOG 6 BP'!$F49:$EE49)+SUMIF('SPACELOG 7 BP'!$F$2:$EE$2,BG$4,'SPACELOG 7 BP'!$F49:$EE49)+SUMIF('SPACELOG 8 BP'!$F$2:$EE$2,BG$4,'SPACELOG 8 BP'!$F49:$EE49)+SUMIF('SPACELOG 9 BP'!$F$2:$EE$2,BG$4,'SPACELOG 9 BP'!$F49:$EE49)+SUMIF('SPACELOG 10 BP'!$F$2:$EE$2,BG$4,'SPACELOG 10 BP'!$F49:$EE49)+SUMIF('SPACELOG 11 BP'!$F$2:$EE$2,BG$4,'SPACELOG 11 BP'!$F49:$EE49)+SUMIF('SPACELOG 12 BP'!$F$2:$EE$2,BG$4,'SPACELOG 12 BP'!$F49:$EE49)</f>
        <v>4645</v>
      </c>
      <c r="BH49" s="13">
        <f>SUMIF('reporting montigny'!$F$2:$EE$2,BH$4,'reporting montigny'!$F49:$EE49)+SUMIF('reporting boissy'!$F$2:$EE$2,BH$4,'reporting boissy'!$F49:$EE49)+SUMIF('reporting moussy'!$F$2:$EE$2,BH$4,'reporting moussy'!$F49:$EE49)+SUMIF('reporting trappes'!$F$2:$EE$2,BH$4,'reporting trappes'!$F49:$EE49)+SUMIF('SPACELOG 5 BP'!$F$2:$EE$2,BH$4,'SPACELOG 5 BP'!$F49:$EE49)+SUMIF('SPACELOG 6 BP'!$F$2:$EE$2,BH$4,'SPACELOG 6 BP'!$F49:$EE49)+SUMIF('SPACELOG 7 BP'!$F$2:$EE$2,BH$4,'SPACELOG 7 BP'!$F49:$EE49)+SUMIF('SPACELOG 8 BP'!$F$2:$EE$2,BH$4,'SPACELOG 8 BP'!$F49:$EE49)+SUMIF('SPACELOG 9 BP'!$F$2:$EE$2,BH$4,'SPACELOG 9 BP'!$F49:$EE49)+SUMIF('SPACELOG 10 BP'!$F$2:$EE$2,BH$4,'SPACELOG 10 BP'!$F49:$EE49)+SUMIF('SPACELOG 11 BP'!$F$2:$EE$2,BH$4,'SPACELOG 11 BP'!$F49:$EE49)+SUMIF('SPACELOG 12 BP'!$F$2:$EE$2,BH$4,'SPACELOG 12 BP'!$F49:$EE49)</f>
        <v>4645</v>
      </c>
      <c r="BI49" s="13">
        <f>SUMIF('reporting montigny'!$F$2:$EE$2,BI$4,'reporting montigny'!$F49:$EE49)+SUMIF('reporting boissy'!$F$2:$EE$2,BI$4,'reporting boissy'!$F49:$EE49)+SUMIF('reporting moussy'!$F$2:$EE$2,BI$4,'reporting moussy'!$F49:$EE49)+SUMIF('reporting trappes'!$F$2:$EE$2,BI$4,'reporting trappes'!$F49:$EE49)+SUMIF('SPACELOG 5 BP'!$F$2:$EE$2,BI$4,'SPACELOG 5 BP'!$F49:$EE49)+SUMIF('SPACELOG 6 BP'!$F$2:$EE$2,BI$4,'SPACELOG 6 BP'!$F49:$EE49)+SUMIF('SPACELOG 7 BP'!$F$2:$EE$2,BI$4,'SPACELOG 7 BP'!$F49:$EE49)+SUMIF('SPACELOG 8 BP'!$F$2:$EE$2,BI$4,'SPACELOG 8 BP'!$F49:$EE49)+SUMIF('SPACELOG 9 BP'!$F$2:$EE$2,BI$4,'SPACELOG 9 BP'!$F49:$EE49)+SUMIF('SPACELOG 10 BP'!$F$2:$EE$2,BI$4,'SPACELOG 10 BP'!$F49:$EE49)+SUMIF('SPACELOG 11 BP'!$F$2:$EE$2,BI$4,'SPACELOG 11 BP'!$F49:$EE49)+SUMIF('SPACELOG 12 BP'!$F$2:$EE$2,BI$4,'SPACELOG 12 BP'!$F49:$EE49)</f>
        <v>4645</v>
      </c>
      <c r="BJ49" s="13">
        <f>SUMIF('reporting montigny'!$F$2:$EE$2,BJ$4,'reporting montigny'!$F49:$EE49)+SUMIF('reporting boissy'!$F$2:$EE$2,BJ$4,'reporting boissy'!$F49:$EE49)+SUMIF('reporting moussy'!$F$2:$EE$2,BJ$4,'reporting moussy'!$F49:$EE49)+SUMIF('reporting trappes'!$F$2:$EE$2,BJ$4,'reporting trappes'!$F49:$EE49)+SUMIF('SPACELOG 5 BP'!$F$2:$EE$2,BJ$4,'SPACELOG 5 BP'!$F49:$EE49)+SUMIF('SPACELOG 6 BP'!$F$2:$EE$2,BJ$4,'SPACELOG 6 BP'!$F49:$EE49)+SUMIF('SPACELOG 7 BP'!$F$2:$EE$2,BJ$4,'SPACELOG 7 BP'!$F49:$EE49)+SUMIF('SPACELOG 8 BP'!$F$2:$EE$2,BJ$4,'SPACELOG 8 BP'!$F49:$EE49)+SUMIF('SPACELOG 9 BP'!$F$2:$EE$2,BJ$4,'SPACELOG 9 BP'!$F49:$EE49)+SUMIF('SPACELOG 10 BP'!$F$2:$EE$2,BJ$4,'SPACELOG 10 BP'!$F49:$EE49)+SUMIF('SPACELOG 11 BP'!$F$2:$EE$2,BJ$4,'SPACELOG 11 BP'!$F49:$EE49)+SUMIF('SPACELOG 12 BP'!$F$2:$EE$2,BJ$4,'SPACELOG 12 BP'!$F49:$EE49)</f>
        <v>4645</v>
      </c>
      <c r="BK49" s="13">
        <f>SUMIF('reporting montigny'!$F$2:$EE$2,BK$4,'reporting montigny'!$F49:$EE49)+SUMIF('reporting boissy'!$F$2:$EE$2,BK$4,'reporting boissy'!$F49:$EE49)+SUMIF('reporting moussy'!$F$2:$EE$2,BK$4,'reporting moussy'!$F49:$EE49)+SUMIF('reporting trappes'!$F$2:$EE$2,BK$4,'reporting trappes'!$F49:$EE49)+SUMIF('SPACELOG 5 BP'!$F$2:$EE$2,BK$4,'SPACELOG 5 BP'!$F49:$EE49)+SUMIF('SPACELOG 6 BP'!$F$2:$EE$2,BK$4,'SPACELOG 6 BP'!$F49:$EE49)+SUMIF('SPACELOG 7 BP'!$F$2:$EE$2,BK$4,'SPACELOG 7 BP'!$F49:$EE49)+SUMIF('SPACELOG 8 BP'!$F$2:$EE$2,BK$4,'SPACELOG 8 BP'!$F49:$EE49)+SUMIF('SPACELOG 9 BP'!$F$2:$EE$2,BK$4,'SPACELOG 9 BP'!$F49:$EE49)+SUMIF('SPACELOG 10 BP'!$F$2:$EE$2,BK$4,'SPACELOG 10 BP'!$F49:$EE49)+SUMIF('SPACELOG 11 BP'!$F$2:$EE$2,BK$4,'SPACELOG 11 BP'!$F49:$EE49)+SUMIF('SPACELOG 12 BP'!$F$2:$EE$2,BK$4,'SPACELOG 12 BP'!$F49:$EE49)</f>
        <v>4645</v>
      </c>
      <c r="BL49" s="13">
        <f>SUMIF('reporting montigny'!$F$2:$EE$2,BL$4,'reporting montigny'!$F49:$EE49)+SUMIF('reporting boissy'!$F$2:$EE$2,BL$4,'reporting boissy'!$F49:$EE49)+SUMIF('reporting moussy'!$F$2:$EE$2,BL$4,'reporting moussy'!$F49:$EE49)+SUMIF('reporting trappes'!$F$2:$EE$2,BL$4,'reporting trappes'!$F49:$EE49)+SUMIF('SPACELOG 5 BP'!$F$2:$EE$2,BL$4,'SPACELOG 5 BP'!$F49:$EE49)+SUMIF('SPACELOG 6 BP'!$F$2:$EE$2,BL$4,'SPACELOG 6 BP'!$F49:$EE49)+SUMIF('SPACELOG 7 BP'!$F$2:$EE$2,BL$4,'SPACELOG 7 BP'!$F49:$EE49)+SUMIF('SPACELOG 8 BP'!$F$2:$EE$2,BL$4,'SPACELOG 8 BP'!$F49:$EE49)+SUMIF('SPACELOG 9 BP'!$F$2:$EE$2,BL$4,'SPACELOG 9 BP'!$F49:$EE49)+SUMIF('SPACELOG 10 BP'!$F$2:$EE$2,BL$4,'SPACELOG 10 BP'!$F49:$EE49)+SUMIF('SPACELOG 11 BP'!$F$2:$EE$2,BL$4,'SPACELOG 11 BP'!$F49:$EE49)+SUMIF('SPACELOG 12 BP'!$F$2:$EE$2,BL$4,'SPACELOG 12 BP'!$F49:$EE49)</f>
        <v>4645</v>
      </c>
      <c r="BM49" s="13">
        <f>SUMIF('reporting montigny'!$F$2:$EE$2,BM$4,'reporting montigny'!$F49:$EE49)+SUMIF('reporting boissy'!$F$2:$EE$2,BM$4,'reporting boissy'!$F49:$EE49)+SUMIF('reporting moussy'!$F$2:$EE$2,BM$4,'reporting moussy'!$F49:$EE49)+SUMIF('reporting trappes'!$F$2:$EE$2,BM$4,'reporting trappes'!$F49:$EE49)+SUMIF('SPACELOG 5 BP'!$F$2:$EE$2,BM$4,'SPACELOG 5 BP'!$F49:$EE49)+SUMIF('SPACELOG 6 BP'!$F$2:$EE$2,BM$4,'SPACELOG 6 BP'!$F49:$EE49)+SUMIF('SPACELOG 7 BP'!$F$2:$EE$2,BM$4,'SPACELOG 7 BP'!$F49:$EE49)+SUMIF('SPACELOG 8 BP'!$F$2:$EE$2,BM$4,'SPACELOG 8 BP'!$F49:$EE49)+SUMIF('SPACELOG 9 BP'!$F$2:$EE$2,BM$4,'SPACELOG 9 BP'!$F49:$EE49)+SUMIF('SPACELOG 10 BP'!$F$2:$EE$2,BM$4,'SPACELOG 10 BP'!$F49:$EE49)+SUMIF('SPACELOG 11 BP'!$F$2:$EE$2,BM$4,'SPACELOG 11 BP'!$F49:$EE49)+SUMIF('SPACELOG 12 BP'!$F$2:$EE$2,BM$4,'SPACELOG 12 BP'!$F49:$EE49)</f>
        <v>4645</v>
      </c>
      <c r="BN49" s="13">
        <f>SUMIF('reporting montigny'!$F$2:$EE$2,BN$4,'reporting montigny'!$F49:$EE49)+SUMIF('reporting boissy'!$F$2:$EE$2,BN$4,'reporting boissy'!$F49:$EE49)+SUMIF('reporting moussy'!$F$2:$EE$2,BN$4,'reporting moussy'!$F49:$EE49)+SUMIF('reporting trappes'!$F$2:$EE$2,BN$4,'reporting trappes'!$F49:$EE49)+SUMIF('SPACELOG 5 BP'!$F$2:$EE$2,BN$4,'SPACELOG 5 BP'!$F49:$EE49)+SUMIF('SPACELOG 6 BP'!$F$2:$EE$2,BN$4,'SPACELOG 6 BP'!$F49:$EE49)+SUMIF('SPACELOG 7 BP'!$F$2:$EE$2,BN$4,'SPACELOG 7 BP'!$F49:$EE49)+SUMIF('SPACELOG 8 BP'!$F$2:$EE$2,BN$4,'SPACELOG 8 BP'!$F49:$EE49)+SUMIF('SPACELOG 9 BP'!$F$2:$EE$2,BN$4,'SPACELOG 9 BP'!$F49:$EE49)+SUMIF('SPACELOG 10 BP'!$F$2:$EE$2,BN$4,'SPACELOG 10 BP'!$F49:$EE49)+SUMIF('SPACELOG 11 BP'!$F$2:$EE$2,BN$4,'SPACELOG 11 BP'!$F49:$EE49)+SUMIF('SPACELOG 12 BP'!$F$2:$EE$2,BN$4,'SPACELOG 12 BP'!$F49:$EE49)</f>
        <v>4645</v>
      </c>
      <c r="BO49" s="13">
        <f>SUMIF('reporting montigny'!$F$2:$EE$2,BO$4,'reporting montigny'!$F49:$EE49)+SUMIF('reporting boissy'!$F$2:$EE$2,BO$4,'reporting boissy'!$F49:$EE49)+SUMIF('reporting moussy'!$F$2:$EE$2,BO$4,'reporting moussy'!$F49:$EE49)+SUMIF('reporting trappes'!$F$2:$EE$2,BO$4,'reporting trappes'!$F49:$EE49)+SUMIF('SPACELOG 5 BP'!$F$2:$EE$2,BO$4,'SPACELOG 5 BP'!$F49:$EE49)+SUMIF('SPACELOG 6 BP'!$F$2:$EE$2,BO$4,'SPACELOG 6 BP'!$F49:$EE49)+SUMIF('SPACELOG 7 BP'!$F$2:$EE$2,BO$4,'SPACELOG 7 BP'!$F49:$EE49)+SUMIF('SPACELOG 8 BP'!$F$2:$EE$2,BO$4,'SPACELOG 8 BP'!$F49:$EE49)+SUMIF('SPACELOG 9 BP'!$F$2:$EE$2,BO$4,'SPACELOG 9 BP'!$F49:$EE49)+SUMIF('SPACELOG 10 BP'!$F$2:$EE$2,BO$4,'SPACELOG 10 BP'!$F49:$EE49)+SUMIF('SPACELOG 11 BP'!$F$2:$EE$2,BO$4,'SPACELOG 11 BP'!$F49:$EE49)+SUMIF('SPACELOG 12 BP'!$F$2:$EE$2,BO$4,'SPACELOG 12 BP'!$F49:$EE49)</f>
        <v>2485</v>
      </c>
      <c r="BP49" s="13">
        <f>SUMIF('reporting montigny'!$F$2:$EE$2,BP$4,'reporting montigny'!$F49:$EE49)+SUMIF('reporting boissy'!$F$2:$EE$2,BP$4,'reporting boissy'!$F49:$EE49)+SUMIF('reporting moussy'!$F$2:$EE$2,BP$4,'reporting moussy'!$F49:$EE49)+SUMIF('reporting trappes'!$F$2:$EE$2,BP$4,'reporting trappes'!$F49:$EE49)+SUMIF('SPACELOG 5 BP'!$F$2:$EE$2,BP$4,'SPACELOG 5 BP'!$F49:$EE49)+SUMIF('SPACELOG 6 BP'!$F$2:$EE$2,BP$4,'SPACELOG 6 BP'!$F49:$EE49)+SUMIF('SPACELOG 7 BP'!$F$2:$EE$2,BP$4,'SPACELOG 7 BP'!$F49:$EE49)+SUMIF('SPACELOG 8 BP'!$F$2:$EE$2,BP$4,'SPACELOG 8 BP'!$F49:$EE49)+SUMIF('SPACELOG 9 BP'!$F$2:$EE$2,BP$4,'SPACELOG 9 BP'!$F49:$EE49)+SUMIF('SPACELOG 10 BP'!$F$2:$EE$2,BP$4,'SPACELOG 10 BP'!$F49:$EE49)+SUMIF('SPACELOG 11 BP'!$F$2:$EE$2,BP$4,'SPACELOG 11 BP'!$F49:$EE49)+SUMIF('SPACELOG 12 BP'!$F$2:$EE$2,BP$4,'SPACELOG 12 BP'!$F49:$EE49)</f>
        <v>2485</v>
      </c>
      <c r="BQ49" s="13">
        <f>SUMIF('reporting montigny'!$F$2:$EE$2,BQ$4,'reporting montigny'!$F49:$EE49)+SUMIF('reporting boissy'!$F$2:$EE$2,BQ$4,'reporting boissy'!$F49:$EE49)+SUMIF('reporting moussy'!$F$2:$EE$2,BQ$4,'reporting moussy'!$F49:$EE49)+SUMIF('reporting trappes'!$F$2:$EE$2,BQ$4,'reporting trappes'!$F49:$EE49)+SUMIF('SPACELOG 5 BP'!$F$2:$EE$2,BQ$4,'SPACELOG 5 BP'!$F49:$EE49)+SUMIF('SPACELOG 6 BP'!$F$2:$EE$2,BQ$4,'SPACELOG 6 BP'!$F49:$EE49)+SUMIF('SPACELOG 7 BP'!$F$2:$EE$2,BQ$4,'SPACELOG 7 BP'!$F49:$EE49)+SUMIF('SPACELOG 8 BP'!$F$2:$EE$2,BQ$4,'SPACELOG 8 BP'!$F49:$EE49)+SUMIF('SPACELOG 9 BP'!$F$2:$EE$2,BQ$4,'SPACELOG 9 BP'!$F49:$EE49)+SUMIF('SPACELOG 10 BP'!$F$2:$EE$2,BQ$4,'SPACELOG 10 BP'!$F49:$EE49)+SUMIF('SPACELOG 11 BP'!$F$2:$EE$2,BQ$4,'SPACELOG 11 BP'!$F49:$EE49)+SUMIF('SPACELOG 12 BP'!$F$2:$EE$2,BQ$4,'SPACELOG 12 BP'!$F49:$EE49)</f>
        <v>2485</v>
      </c>
      <c r="BR49" s="14">
        <f>SUM(BF49:BQ49)</f>
        <v>49260</v>
      </c>
      <c r="BS49" s="13">
        <f>SUMIF('reporting montigny'!$F$2:$EE$2,BS$4,'reporting montigny'!$F49:$EE49)+SUMIF('reporting boissy'!$F$2:$EE$2,BS$4,'reporting boissy'!$F49:$EE49)+SUMIF('reporting moussy'!$F$2:$EE$2,BS$4,'reporting moussy'!$F49:$EE49)+SUMIF('reporting trappes'!$F$2:$EE$2,BS$4,'reporting trappes'!$F49:$EE49)+SUMIF('SPACELOG 5 BP'!$F$2:$EE$2,BS$4,'SPACELOG 5 BP'!$F49:$EE49)+SUMIF('SPACELOG 6 BP'!$F$2:$EE$2,BS$4,'SPACELOG 6 BP'!$F49:$EE49)+SUMIF('SPACELOG 7 BP'!$F$2:$EE$2,BS$4,'SPACELOG 7 BP'!$F49:$EE49)+SUMIF('SPACELOG 8 BP'!$F$2:$EE$2,BS$4,'SPACELOG 8 BP'!$F49:$EE49)+SUMIF('SPACELOG 9 BP'!$F$2:$EE$2,BS$4,'SPACELOG 9 BP'!$F49:$EE49)+SUMIF('SPACELOG 10 BP'!$F$2:$EE$2,BS$4,'SPACELOG 10 BP'!$F49:$EE49)+SUMIF('SPACELOG 11 BP'!$F$2:$EE$2,BS$4,'SPACELOG 11 BP'!$F49:$EE49)+SUMIF('SPACELOG 12 BP'!$F$2:$EE$2,BS$4,'SPACELOG 12 BP'!$F49:$EE49)</f>
        <v>2485</v>
      </c>
      <c r="BT49" s="13">
        <f>SUMIF('reporting montigny'!$F$2:$EE$2,BT$4,'reporting montigny'!$F49:$EE49)+SUMIF('reporting boissy'!$F$2:$EE$2,BT$4,'reporting boissy'!$F49:$EE49)+SUMIF('reporting moussy'!$F$2:$EE$2,BT$4,'reporting moussy'!$F49:$EE49)+SUMIF('reporting trappes'!$F$2:$EE$2,BT$4,'reporting trappes'!$F49:$EE49)+SUMIF('SPACELOG 5 BP'!$F$2:$EE$2,BT$4,'SPACELOG 5 BP'!$F49:$EE49)+SUMIF('SPACELOG 6 BP'!$F$2:$EE$2,BT$4,'SPACELOG 6 BP'!$F49:$EE49)+SUMIF('SPACELOG 7 BP'!$F$2:$EE$2,BT$4,'SPACELOG 7 BP'!$F49:$EE49)+SUMIF('SPACELOG 8 BP'!$F$2:$EE$2,BT$4,'SPACELOG 8 BP'!$F49:$EE49)+SUMIF('SPACELOG 9 BP'!$F$2:$EE$2,BT$4,'SPACELOG 9 BP'!$F49:$EE49)+SUMIF('SPACELOG 10 BP'!$F$2:$EE$2,BT$4,'SPACELOG 10 BP'!$F49:$EE49)+SUMIF('SPACELOG 11 BP'!$F$2:$EE$2,BT$4,'SPACELOG 11 BP'!$F49:$EE49)+SUMIF('SPACELOG 12 BP'!$F$2:$EE$2,BT$4,'SPACELOG 12 BP'!$F49:$EE49)</f>
        <v>2485</v>
      </c>
      <c r="BU49" s="13">
        <f>SUMIF('reporting montigny'!$F$2:$EE$2,BU$4,'reporting montigny'!$F49:$EE49)+SUMIF('reporting boissy'!$F$2:$EE$2,BU$4,'reporting boissy'!$F49:$EE49)+SUMIF('reporting moussy'!$F$2:$EE$2,BU$4,'reporting moussy'!$F49:$EE49)+SUMIF('reporting trappes'!$F$2:$EE$2,BU$4,'reporting trappes'!$F49:$EE49)+SUMIF('SPACELOG 5 BP'!$F$2:$EE$2,BU$4,'SPACELOG 5 BP'!$F49:$EE49)+SUMIF('SPACELOG 6 BP'!$F$2:$EE$2,BU$4,'SPACELOG 6 BP'!$F49:$EE49)+SUMIF('SPACELOG 7 BP'!$F$2:$EE$2,BU$4,'SPACELOG 7 BP'!$F49:$EE49)+SUMIF('SPACELOG 8 BP'!$F$2:$EE$2,BU$4,'SPACELOG 8 BP'!$F49:$EE49)+SUMIF('SPACELOG 9 BP'!$F$2:$EE$2,BU$4,'SPACELOG 9 BP'!$F49:$EE49)+SUMIF('SPACELOG 10 BP'!$F$2:$EE$2,BU$4,'SPACELOG 10 BP'!$F49:$EE49)+SUMIF('SPACELOG 11 BP'!$F$2:$EE$2,BU$4,'SPACELOG 11 BP'!$F49:$EE49)+SUMIF('SPACELOG 12 BP'!$F$2:$EE$2,BU$4,'SPACELOG 12 BP'!$F49:$EE49)</f>
        <v>2485</v>
      </c>
      <c r="BV49" s="13">
        <f>SUMIF('reporting montigny'!$F$2:$EE$2,BV$4,'reporting montigny'!$F49:$EE49)+SUMIF('reporting boissy'!$F$2:$EE$2,BV$4,'reporting boissy'!$F49:$EE49)+SUMIF('reporting moussy'!$F$2:$EE$2,BV$4,'reporting moussy'!$F49:$EE49)+SUMIF('reporting trappes'!$F$2:$EE$2,BV$4,'reporting trappes'!$F49:$EE49)+SUMIF('SPACELOG 5 BP'!$F$2:$EE$2,BV$4,'SPACELOG 5 BP'!$F49:$EE49)+SUMIF('SPACELOG 6 BP'!$F$2:$EE$2,BV$4,'SPACELOG 6 BP'!$F49:$EE49)+SUMIF('SPACELOG 7 BP'!$F$2:$EE$2,BV$4,'SPACELOG 7 BP'!$F49:$EE49)+SUMIF('SPACELOG 8 BP'!$F$2:$EE$2,BV$4,'SPACELOG 8 BP'!$F49:$EE49)+SUMIF('SPACELOG 9 BP'!$F$2:$EE$2,BV$4,'SPACELOG 9 BP'!$F49:$EE49)+SUMIF('SPACELOG 10 BP'!$F$2:$EE$2,BV$4,'SPACELOG 10 BP'!$F49:$EE49)+SUMIF('SPACELOG 11 BP'!$F$2:$EE$2,BV$4,'SPACELOG 11 BP'!$F49:$EE49)+SUMIF('SPACELOG 12 BP'!$F$2:$EE$2,BV$4,'SPACELOG 12 BP'!$F49:$EE49)</f>
        <v>2485</v>
      </c>
      <c r="BW49" s="13">
        <f>SUMIF('reporting montigny'!$F$2:$EE$2,BW$4,'reporting montigny'!$F49:$EE49)+SUMIF('reporting boissy'!$F$2:$EE$2,BW$4,'reporting boissy'!$F49:$EE49)+SUMIF('reporting moussy'!$F$2:$EE$2,BW$4,'reporting moussy'!$F49:$EE49)+SUMIF('reporting trappes'!$F$2:$EE$2,BW$4,'reporting trappes'!$F49:$EE49)+SUMIF('SPACELOG 5 BP'!$F$2:$EE$2,BW$4,'SPACELOG 5 BP'!$F49:$EE49)+SUMIF('SPACELOG 6 BP'!$F$2:$EE$2,BW$4,'SPACELOG 6 BP'!$F49:$EE49)+SUMIF('SPACELOG 7 BP'!$F$2:$EE$2,BW$4,'SPACELOG 7 BP'!$F49:$EE49)+SUMIF('SPACELOG 8 BP'!$F$2:$EE$2,BW$4,'SPACELOG 8 BP'!$F49:$EE49)+SUMIF('SPACELOG 9 BP'!$F$2:$EE$2,BW$4,'SPACELOG 9 BP'!$F49:$EE49)+SUMIF('SPACELOG 10 BP'!$F$2:$EE$2,BW$4,'SPACELOG 10 BP'!$F49:$EE49)+SUMIF('SPACELOG 11 BP'!$F$2:$EE$2,BW$4,'SPACELOG 11 BP'!$F49:$EE49)+SUMIF('SPACELOG 12 BP'!$F$2:$EE$2,BW$4,'SPACELOG 12 BP'!$F49:$EE49)</f>
        <v>2485</v>
      </c>
      <c r="BX49" s="13">
        <f>SUMIF('reporting montigny'!$F$2:$EE$2,BX$4,'reporting montigny'!$F49:$EE49)+SUMIF('reporting boissy'!$F$2:$EE$2,BX$4,'reporting boissy'!$F49:$EE49)+SUMIF('reporting moussy'!$F$2:$EE$2,BX$4,'reporting moussy'!$F49:$EE49)+SUMIF('reporting trappes'!$F$2:$EE$2,BX$4,'reporting trappes'!$F49:$EE49)+SUMIF('SPACELOG 5 BP'!$F$2:$EE$2,BX$4,'SPACELOG 5 BP'!$F49:$EE49)+SUMIF('SPACELOG 6 BP'!$F$2:$EE$2,BX$4,'SPACELOG 6 BP'!$F49:$EE49)+SUMIF('SPACELOG 7 BP'!$F$2:$EE$2,BX$4,'SPACELOG 7 BP'!$F49:$EE49)+SUMIF('SPACELOG 8 BP'!$F$2:$EE$2,BX$4,'SPACELOG 8 BP'!$F49:$EE49)+SUMIF('SPACELOG 9 BP'!$F$2:$EE$2,BX$4,'SPACELOG 9 BP'!$F49:$EE49)+SUMIF('SPACELOG 10 BP'!$F$2:$EE$2,BX$4,'SPACELOG 10 BP'!$F49:$EE49)+SUMIF('SPACELOG 11 BP'!$F$2:$EE$2,BX$4,'SPACELOG 11 BP'!$F49:$EE49)+SUMIF('SPACELOG 12 BP'!$F$2:$EE$2,BX$4,'SPACELOG 12 BP'!$F49:$EE49)</f>
        <v>2485</v>
      </c>
      <c r="BY49" s="13">
        <f>SUMIF('reporting montigny'!$F$2:$EE$2,BY$4,'reporting montigny'!$F49:$EE49)+SUMIF('reporting boissy'!$F$2:$EE$2,BY$4,'reporting boissy'!$F49:$EE49)+SUMIF('reporting moussy'!$F$2:$EE$2,BY$4,'reporting moussy'!$F49:$EE49)+SUMIF('reporting trappes'!$F$2:$EE$2,BY$4,'reporting trappes'!$F49:$EE49)+SUMIF('SPACELOG 5 BP'!$F$2:$EE$2,BY$4,'SPACELOG 5 BP'!$F49:$EE49)+SUMIF('SPACELOG 6 BP'!$F$2:$EE$2,BY$4,'SPACELOG 6 BP'!$F49:$EE49)+SUMIF('SPACELOG 7 BP'!$F$2:$EE$2,BY$4,'SPACELOG 7 BP'!$F49:$EE49)+SUMIF('SPACELOG 8 BP'!$F$2:$EE$2,BY$4,'SPACELOG 8 BP'!$F49:$EE49)+SUMIF('SPACELOG 9 BP'!$F$2:$EE$2,BY$4,'SPACELOG 9 BP'!$F49:$EE49)+SUMIF('SPACELOG 10 BP'!$F$2:$EE$2,BY$4,'SPACELOG 10 BP'!$F49:$EE49)+SUMIF('SPACELOG 11 BP'!$F$2:$EE$2,BY$4,'SPACELOG 11 BP'!$F49:$EE49)+SUMIF('SPACELOG 12 BP'!$F$2:$EE$2,BY$4,'SPACELOG 12 BP'!$F49:$EE49)</f>
        <v>2485</v>
      </c>
      <c r="BZ49" s="13">
        <f>SUMIF('reporting montigny'!$F$2:$EE$2,BZ$4,'reporting montigny'!$F49:$EE49)+SUMIF('reporting boissy'!$F$2:$EE$2,BZ$4,'reporting boissy'!$F49:$EE49)+SUMIF('reporting moussy'!$F$2:$EE$2,BZ$4,'reporting moussy'!$F49:$EE49)+SUMIF('reporting trappes'!$F$2:$EE$2,BZ$4,'reporting trappes'!$F49:$EE49)+SUMIF('SPACELOG 5 BP'!$F$2:$EE$2,BZ$4,'SPACELOG 5 BP'!$F49:$EE49)+SUMIF('SPACELOG 6 BP'!$F$2:$EE$2,BZ$4,'SPACELOG 6 BP'!$F49:$EE49)+SUMIF('SPACELOG 7 BP'!$F$2:$EE$2,BZ$4,'SPACELOG 7 BP'!$F49:$EE49)+SUMIF('SPACELOG 8 BP'!$F$2:$EE$2,BZ$4,'SPACELOG 8 BP'!$F49:$EE49)+SUMIF('SPACELOG 9 BP'!$F$2:$EE$2,BZ$4,'SPACELOG 9 BP'!$F49:$EE49)+SUMIF('SPACELOG 10 BP'!$F$2:$EE$2,BZ$4,'SPACELOG 10 BP'!$F49:$EE49)+SUMIF('SPACELOG 11 BP'!$F$2:$EE$2,BZ$4,'SPACELOG 11 BP'!$F49:$EE49)+SUMIF('SPACELOG 12 BP'!$F$2:$EE$2,BZ$4,'SPACELOG 12 BP'!$F49:$EE49)</f>
        <v>2485</v>
      </c>
      <c r="CA49" s="13">
        <f>SUMIF('reporting montigny'!$F$2:$EE$2,CA$4,'reporting montigny'!$F49:$EE49)+SUMIF('reporting boissy'!$F$2:$EE$2,CA$4,'reporting boissy'!$F49:$EE49)+SUMIF('reporting moussy'!$F$2:$EE$2,CA$4,'reporting moussy'!$F49:$EE49)+SUMIF('reporting trappes'!$F$2:$EE$2,CA$4,'reporting trappes'!$F49:$EE49)+SUMIF('SPACELOG 5 BP'!$F$2:$EE$2,CA$4,'SPACELOG 5 BP'!$F49:$EE49)+SUMIF('SPACELOG 6 BP'!$F$2:$EE$2,CA$4,'SPACELOG 6 BP'!$F49:$EE49)+SUMIF('SPACELOG 7 BP'!$F$2:$EE$2,CA$4,'SPACELOG 7 BP'!$F49:$EE49)+SUMIF('SPACELOG 8 BP'!$F$2:$EE$2,CA$4,'SPACELOG 8 BP'!$F49:$EE49)+SUMIF('SPACELOG 9 BP'!$F$2:$EE$2,CA$4,'SPACELOG 9 BP'!$F49:$EE49)+SUMIF('SPACELOG 10 BP'!$F$2:$EE$2,CA$4,'SPACELOG 10 BP'!$F49:$EE49)+SUMIF('SPACELOG 11 BP'!$F$2:$EE$2,CA$4,'SPACELOG 11 BP'!$F49:$EE49)+SUMIF('SPACELOG 12 BP'!$F$2:$EE$2,CA$4,'SPACELOG 12 BP'!$F49:$EE49)</f>
        <v>2485</v>
      </c>
      <c r="CB49" s="13">
        <f>SUMIF('reporting montigny'!$F$2:$EE$2,CB$4,'reporting montigny'!$F49:$EE49)+SUMIF('reporting boissy'!$F$2:$EE$2,CB$4,'reporting boissy'!$F49:$EE49)+SUMIF('reporting moussy'!$F$2:$EE$2,CB$4,'reporting moussy'!$F49:$EE49)+SUMIF('reporting trappes'!$F$2:$EE$2,CB$4,'reporting trappes'!$F49:$EE49)+SUMIF('SPACELOG 5 BP'!$F$2:$EE$2,CB$4,'SPACELOG 5 BP'!$F49:$EE49)+SUMIF('SPACELOG 6 BP'!$F$2:$EE$2,CB$4,'SPACELOG 6 BP'!$F49:$EE49)+SUMIF('SPACELOG 7 BP'!$F$2:$EE$2,CB$4,'SPACELOG 7 BP'!$F49:$EE49)+SUMIF('SPACELOG 8 BP'!$F$2:$EE$2,CB$4,'SPACELOG 8 BP'!$F49:$EE49)+SUMIF('SPACELOG 9 BP'!$F$2:$EE$2,CB$4,'SPACELOG 9 BP'!$F49:$EE49)+SUMIF('SPACELOG 10 BP'!$F$2:$EE$2,CB$4,'SPACELOG 10 BP'!$F49:$EE49)+SUMIF('SPACELOG 11 BP'!$F$2:$EE$2,CB$4,'SPACELOG 11 BP'!$F49:$EE49)+SUMIF('SPACELOG 12 BP'!$F$2:$EE$2,CB$4,'SPACELOG 12 BP'!$F49:$EE49)</f>
        <v>2485</v>
      </c>
      <c r="CC49" s="13">
        <f>SUMIF('reporting montigny'!$F$2:$EE$2,CC$4,'reporting montigny'!$F49:$EE49)+SUMIF('reporting boissy'!$F$2:$EE$2,CC$4,'reporting boissy'!$F49:$EE49)+SUMIF('reporting moussy'!$F$2:$EE$2,CC$4,'reporting moussy'!$F49:$EE49)+SUMIF('reporting trappes'!$F$2:$EE$2,CC$4,'reporting trappes'!$F49:$EE49)+SUMIF('SPACELOG 5 BP'!$F$2:$EE$2,CC$4,'SPACELOG 5 BP'!$F49:$EE49)+SUMIF('SPACELOG 6 BP'!$F$2:$EE$2,CC$4,'SPACELOG 6 BP'!$F49:$EE49)+SUMIF('SPACELOG 7 BP'!$F$2:$EE$2,CC$4,'SPACELOG 7 BP'!$F49:$EE49)+SUMIF('SPACELOG 8 BP'!$F$2:$EE$2,CC$4,'SPACELOG 8 BP'!$F49:$EE49)+SUMIF('SPACELOG 9 BP'!$F$2:$EE$2,CC$4,'SPACELOG 9 BP'!$F49:$EE49)+SUMIF('SPACELOG 10 BP'!$F$2:$EE$2,CC$4,'SPACELOG 10 BP'!$F49:$EE49)+SUMIF('SPACELOG 11 BP'!$F$2:$EE$2,CC$4,'SPACELOG 11 BP'!$F49:$EE49)+SUMIF('SPACELOG 12 BP'!$F$2:$EE$2,CC$4,'SPACELOG 12 BP'!$F49:$EE49)</f>
        <v>2000</v>
      </c>
      <c r="CD49" s="13">
        <f>SUMIF('reporting montigny'!$F$2:$EE$2,CD$4,'reporting montigny'!$F49:$EE49)+SUMIF('reporting boissy'!$F$2:$EE$2,CD$4,'reporting boissy'!$F49:$EE49)+SUMIF('reporting moussy'!$F$2:$EE$2,CD$4,'reporting moussy'!$F49:$EE49)+SUMIF('reporting trappes'!$F$2:$EE$2,CD$4,'reporting trappes'!$F49:$EE49)+SUMIF('SPACELOG 5 BP'!$F$2:$EE$2,CD$4,'SPACELOG 5 BP'!$F49:$EE49)+SUMIF('SPACELOG 6 BP'!$F$2:$EE$2,CD$4,'SPACELOG 6 BP'!$F49:$EE49)+SUMIF('SPACELOG 7 BP'!$F$2:$EE$2,CD$4,'SPACELOG 7 BP'!$F49:$EE49)+SUMIF('SPACELOG 8 BP'!$F$2:$EE$2,CD$4,'SPACELOG 8 BP'!$F49:$EE49)+SUMIF('SPACELOG 9 BP'!$F$2:$EE$2,CD$4,'SPACELOG 9 BP'!$F49:$EE49)+SUMIF('SPACELOG 10 BP'!$F$2:$EE$2,CD$4,'SPACELOG 10 BP'!$F49:$EE49)+SUMIF('SPACELOG 11 BP'!$F$2:$EE$2,CD$4,'SPACELOG 11 BP'!$F49:$EE49)+SUMIF('SPACELOG 12 BP'!$F$2:$EE$2,CD$4,'SPACELOG 12 BP'!$F49:$EE49)</f>
        <v>2000</v>
      </c>
      <c r="CE49" s="14">
        <f>SUM(BS49:CD49)</f>
        <v>28850</v>
      </c>
      <c r="CF49" s="13">
        <f>SUMIF('reporting montigny'!$F$2:$EE$2,CF$4,'reporting montigny'!$F49:$EE49)+SUMIF('reporting boissy'!$F$2:$EE$2,CF$4,'reporting boissy'!$F49:$EE49)+SUMIF('reporting moussy'!$F$2:$EE$2,CF$4,'reporting moussy'!$F49:$EE49)+SUMIF('reporting trappes'!$F$2:$EE$2,CF$4,'reporting trappes'!$F49:$EE49)+SUMIF('SPACELOG 5 BP'!$F$2:$EE$2,CF$4,'SPACELOG 5 BP'!$F49:$EE49)+SUMIF('SPACELOG 6 BP'!$F$2:$EE$2,CF$4,'SPACELOG 6 BP'!$F49:$EE49)+SUMIF('SPACELOG 7 BP'!$F$2:$EE$2,CF$4,'SPACELOG 7 BP'!$F49:$EE49)+SUMIF('SPACELOG 8 BP'!$F$2:$EE$2,CF$4,'SPACELOG 8 BP'!$F49:$EE49)+SUMIF('SPACELOG 9 BP'!$F$2:$EE$2,CF$4,'SPACELOG 9 BP'!$F49:$EE49)+SUMIF('SPACELOG 10 BP'!$F$2:$EE$2,CF$4,'SPACELOG 10 BP'!$F49:$EE49)+SUMIF('SPACELOG 11 BP'!$F$2:$EE$2,CF$4,'SPACELOG 11 BP'!$F49:$EE49)+SUMIF('SPACELOG 12 BP'!$F$2:$EE$2,CF$4,'SPACELOG 12 BP'!$F49:$EE49)</f>
        <v>2000</v>
      </c>
      <c r="CG49" s="13">
        <f>SUMIF('reporting montigny'!$F$2:$EE$2,CG$4,'reporting montigny'!$F49:$EE49)+SUMIF('reporting boissy'!$F$2:$EE$2,CG$4,'reporting boissy'!$F49:$EE49)+SUMIF('reporting moussy'!$F$2:$EE$2,CG$4,'reporting moussy'!$F49:$EE49)+SUMIF('reporting trappes'!$F$2:$EE$2,CG$4,'reporting trappes'!$F49:$EE49)+SUMIF('SPACELOG 5 BP'!$F$2:$EE$2,CG$4,'SPACELOG 5 BP'!$F49:$EE49)+SUMIF('SPACELOG 6 BP'!$F$2:$EE$2,CG$4,'SPACELOG 6 BP'!$F49:$EE49)+SUMIF('SPACELOG 7 BP'!$F$2:$EE$2,CG$4,'SPACELOG 7 BP'!$F49:$EE49)+SUMIF('SPACELOG 8 BP'!$F$2:$EE$2,CG$4,'SPACELOG 8 BP'!$F49:$EE49)+SUMIF('SPACELOG 9 BP'!$F$2:$EE$2,CG$4,'SPACELOG 9 BP'!$F49:$EE49)+SUMIF('SPACELOG 10 BP'!$F$2:$EE$2,CG$4,'SPACELOG 10 BP'!$F49:$EE49)+SUMIF('SPACELOG 11 BP'!$F$2:$EE$2,CG$4,'SPACELOG 11 BP'!$F49:$EE49)+SUMIF('SPACELOG 12 BP'!$F$2:$EE$2,CG$4,'SPACELOG 12 BP'!$F49:$EE49)</f>
        <v>2000</v>
      </c>
      <c r="CH49" s="13">
        <f>SUMIF('reporting montigny'!$F$2:$EE$2,CH$4,'reporting montigny'!$F49:$EE49)+SUMIF('reporting boissy'!$F$2:$EE$2,CH$4,'reporting boissy'!$F49:$EE49)+SUMIF('reporting moussy'!$F$2:$EE$2,CH$4,'reporting moussy'!$F49:$EE49)+SUMIF('reporting trappes'!$F$2:$EE$2,CH$4,'reporting trappes'!$F49:$EE49)+SUMIF('SPACELOG 5 BP'!$F$2:$EE$2,CH$4,'SPACELOG 5 BP'!$F49:$EE49)+SUMIF('SPACELOG 6 BP'!$F$2:$EE$2,CH$4,'SPACELOG 6 BP'!$F49:$EE49)+SUMIF('SPACELOG 7 BP'!$F$2:$EE$2,CH$4,'SPACELOG 7 BP'!$F49:$EE49)+SUMIF('SPACELOG 8 BP'!$F$2:$EE$2,CH$4,'SPACELOG 8 BP'!$F49:$EE49)+SUMIF('SPACELOG 9 BP'!$F$2:$EE$2,CH$4,'SPACELOG 9 BP'!$F49:$EE49)+SUMIF('SPACELOG 10 BP'!$F$2:$EE$2,CH$4,'SPACELOG 10 BP'!$F49:$EE49)+SUMIF('SPACELOG 11 BP'!$F$2:$EE$2,CH$4,'SPACELOG 11 BP'!$F49:$EE49)+SUMIF('SPACELOG 12 BP'!$F$2:$EE$2,CH$4,'SPACELOG 12 BP'!$F49:$EE49)</f>
        <v>2000</v>
      </c>
      <c r="CI49" s="13">
        <f>SUMIF('reporting montigny'!$F$2:$EE$2,CI$4,'reporting montigny'!$F49:$EE49)+SUMIF('reporting boissy'!$F$2:$EE$2,CI$4,'reporting boissy'!$F49:$EE49)+SUMIF('reporting moussy'!$F$2:$EE$2,CI$4,'reporting moussy'!$F49:$EE49)+SUMIF('reporting trappes'!$F$2:$EE$2,CI$4,'reporting trappes'!$F49:$EE49)+SUMIF('SPACELOG 5 BP'!$F$2:$EE$2,CI$4,'SPACELOG 5 BP'!$F49:$EE49)+SUMIF('SPACELOG 6 BP'!$F$2:$EE$2,CI$4,'SPACELOG 6 BP'!$F49:$EE49)+SUMIF('SPACELOG 7 BP'!$F$2:$EE$2,CI$4,'SPACELOG 7 BP'!$F49:$EE49)+SUMIF('SPACELOG 8 BP'!$F$2:$EE$2,CI$4,'SPACELOG 8 BP'!$F49:$EE49)+SUMIF('SPACELOG 9 BP'!$F$2:$EE$2,CI$4,'SPACELOG 9 BP'!$F49:$EE49)+SUMIF('SPACELOG 10 BP'!$F$2:$EE$2,CI$4,'SPACELOG 10 BP'!$F49:$EE49)+SUMIF('SPACELOG 11 BP'!$F$2:$EE$2,CI$4,'SPACELOG 11 BP'!$F49:$EE49)+SUMIF('SPACELOG 12 BP'!$F$2:$EE$2,CI$4,'SPACELOG 12 BP'!$F49:$EE49)</f>
        <v>2000</v>
      </c>
      <c r="CJ49" s="13">
        <f>SUMIF('reporting montigny'!$F$2:$EE$2,CJ$4,'reporting montigny'!$F49:$EE49)+SUMIF('reporting boissy'!$F$2:$EE$2,CJ$4,'reporting boissy'!$F49:$EE49)+SUMIF('reporting moussy'!$F$2:$EE$2,CJ$4,'reporting moussy'!$F49:$EE49)+SUMIF('reporting trappes'!$F$2:$EE$2,CJ$4,'reporting trappes'!$F49:$EE49)+SUMIF('SPACELOG 5 BP'!$F$2:$EE$2,CJ$4,'SPACELOG 5 BP'!$F49:$EE49)+SUMIF('SPACELOG 6 BP'!$F$2:$EE$2,CJ$4,'SPACELOG 6 BP'!$F49:$EE49)+SUMIF('SPACELOG 7 BP'!$F$2:$EE$2,CJ$4,'SPACELOG 7 BP'!$F49:$EE49)+SUMIF('SPACELOG 8 BP'!$F$2:$EE$2,CJ$4,'SPACELOG 8 BP'!$F49:$EE49)+SUMIF('SPACELOG 9 BP'!$F$2:$EE$2,CJ$4,'SPACELOG 9 BP'!$F49:$EE49)+SUMIF('SPACELOG 10 BP'!$F$2:$EE$2,CJ$4,'SPACELOG 10 BP'!$F49:$EE49)+SUMIF('SPACELOG 11 BP'!$F$2:$EE$2,CJ$4,'SPACELOG 11 BP'!$F49:$EE49)+SUMIF('SPACELOG 12 BP'!$F$2:$EE$2,CJ$4,'SPACELOG 12 BP'!$F49:$EE49)</f>
        <v>0</v>
      </c>
      <c r="CK49" s="13">
        <f>SUMIF('reporting montigny'!$F$2:$EE$2,CK$4,'reporting montigny'!$F49:$EE49)+SUMIF('reporting boissy'!$F$2:$EE$2,CK$4,'reporting boissy'!$F49:$EE49)+SUMIF('reporting moussy'!$F$2:$EE$2,CK$4,'reporting moussy'!$F49:$EE49)+SUMIF('reporting trappes'!$F$2:$EE$2,CK$4,'reporting trappes'!$F49:$EE49)+SUMIF('SPACELOG 5 BP'!$F$2:$EE$2,CK$4,'SPACELOG 5 BP'!$F49:$EE49)+SUMIF('SPACELOG 6 BP'!$F$2:$EE$2,CK$4,'SPACELOG 6 BP'!$F49:$EE49)+SUMIF('SPACELOG 7 BP'!$F$2:$EE$2,CK$4,'SPACELOG 7 BP'!$F49:$EE49)+SUMIF('SPACELOG 8 BP'!$F$2:$EE$2,CK$4,'SPACELOG 8 BP'!$F49:$EE49)+SUMIF('SPACELOG 9 BP'!$F$2:$EE$2,CK$4,'SPACELOG 9 BP'!$F49:$EE49)+SUMIF('SPACELOG 10 BP'!$F$2:$EE$2,CK$4,'SPACELOG 10 BP'!$F49:$EE49)+SUMIF('SPACELOG 11 BP'!$F$2:$EE$2,CK$4,'SPACELOG 11 BP'!$F49:$EE49)+SUMIF('SPACELOG 12 BP'!$F$2:$EE$2,CK$4,'SPACELOG 12 BP'!$F49:$EE49)</f>
        <v>0</v>
      </c>
      <c r="CL49" s="13">
        <f>SUMIF('reporting montigny'!$F$2:$EE$2,CL$4,'reporting montigny'!$F49:$EE49)+SUMIF('reporting boissy'!$F$2:$EE$2,CL$4,'reporting boissy'!$F49:$EE49)+SUMIF('reporting moussy'!$F$2:$EE$2,CL$4,'reporting moussy'!$F49:$EE49)+SUMIF('reporting trappes'!$F$2:$EE$2,CL$4,'reporting trappes'!$F49:$EE49)+SUMIF('SPACELOG 5 BP'!$F$2:$EE$2,CL$4,'SPACELOG 5 BP'!$F49:$EE49)+SUMIF('SPACELOG 6 BP'!$F$2:$EE$2,CL$4,'SPACELOG 6 BP'!$F49:$EE49)+SUMIF('SPACELOG 7 BP'!$F$2:$EE$2,CL$4,'SPACELOG 7 BP'!$F49:$EE49)+SUMIF('SPACELOG 8 BP'!$F$2:$EE$2,CL$4,'SPACELOG 8 BP'!$F49:$EE49)+SUMIF('SPACELOG 9 BP'!$F$2:$EE$2,CL$4,'SPACELOG 9 BP'!$F49:$EE49)+SUMIF('SPACELOG 10 BP'!$F$2:$EE$2,CL$4,'SPACELOG 10 BP'!$F49:$EE49)+SUMIF('SPACELOG 11 BP'!$F$2:$EE$2,CL$4,'SPACELOG 11 BP'!$F49:$EE49)+SUMIF('SPACELOG 12 BP'!$F$2:$EE$2,CL$4,'SPACELOG 12 BP'!$F49:$EE49)</f>
        <v>0</v>
      </c>
      <c r="CM49" s="13">
        <f>SUMIF('reporting montigny'!$F$2:$EE$2,CM$4,'reporting montigny'!$F49:$EE49)+SUMIF('reporting boissy'!$F$2:$EE$2,CM$4,'reporting boissy'!$F49:$EE49)+SUMIF('reporting moussy'!$F$2:$EE$2,CM$4,'reporting moussy'!$F49:$EE49)+SUMIF('reporting trappes'!$F$2:$EE$2,CM$4,'reporting trappes'!$F49:$EE49)+SUMIF('SPACELOG 5 BP'!$F$2:$EE$2,CM$4,'SPACELOG 5 BP'!$F49:$EE49)+SUMIF('SPACELOG 6 BP'!$F$2:$EE$2,CM$4,'SPACELOG 6 BP'!$F49:$EE49)+SUMIF('SPACELOG 7 BP'!$F$2:$EE$2,CM$4,'SPACELOG 7 BP'!$F49:$EE49)+SUMIF('SPACELOG 8 BP'!$F$2:$EE$2,CM$4,'SPACELOG 8 BP'!$F49:$EE49)+SUMIF('SPACELOG 9 BP'!$F$2:$EE$2,CM$4,'SPACELOG 9 BP'!$F49:$EE49)+SUMIF('SPACELOG 10 BP'!$F$2:$EE$2,CM$4,'SPACELOG 10 BP'!$F49:$EE49)+SUMIF('SPACELOG 11 BP'!$F$2:$EE$2,CM$4,'SPACELOG 11 BP'!$F49:$EE49)+SUMIF('SPACELOG 12 BP'!$F$2:$EE$2,CM$4,'SPACELOG 12 BP'!$F49:$EE49)</f>
        <v>0</v>
      </c>
      <c r="CN49" s="13">
        <f>SUMIF('reporting montigny'!$F$2:$EE$2,CN$4,'reporting montigny'!$F49:$EE49)+SUMIF('reporting boissy'!$F$2:$EE$2,CN$4,'reporting boissy'!$F49:$EE49)+SUMIF('reporting moussy'!$F$2:$EE$2,CN$4,'reporting moussy'!$F49:$EE49)+SUMIF('reporting trappes'!$F$2:$EE$2,CN$4,'reporting trappes'!$F49:$EE49)+SUMIF('SPACELOG 5 BP'!$F$2:$EE$2,CN$4,'SPACELOG 5 BP'!$F49:$EE49)+SUMIF('SPACELOG 6 BP'!$F$2:$EE$2,CN$4,'SPACELOG 6 BP'!$F49:$EE49)+SUMIF('SPACELOG 7 BP'!$F$2:$EE$2,CN$4,'SPACELOG 7 BP'!$F49:$EE49)+SUMIF('SPACELOG 8 BP'!$F$2:$EE$2,CN$4,'SPACELOG 8 BP'!$F49:$EE49)+SUMIF('SPACELOG 9 BP'!$F$2:$EE$2,CN$4,'SPACELOG 9 BP'!$F49:$EE49)+SUMIF('SPACELOG 10 BP'!$F$2:$EE$2,CN$4,'SPACELOG 10 BP'!$F49:$EE49)+SUMIF('SPACELOG 11 BP'!$F$2:$EE$2,CN$4,'SPACELOG 11 BP'!$F49:$EE49)+SUMIF('SPACELOG 12 BP'!$F$2:$EE$2,CN$4,'SPACELOG 12 BP'!$F49:$EE49)</f>
        <v>0</v>
      </c>
      <c r="CO49" s="13">
        <f>SUMIF('reporting montigny'!$F$2:$EE$2,CO$4,'reporting montigny'!$F49:$EE49)+SUMIF('reporting boissy'!$F$2:$EE$2,CO$4,'reporting boissy'!$F49:$EE49)+SUMIF('reporting moussy'!$F$2:$EE$2,CO$4,'reporting moussy'!$F49:$EE49)+SUMIF('reporting trappes'!$F$2:$EE$2,CO$4,'reporting trappes'!$F49:$EE49)+SUMIF('SPACELOG 5 BP'!$F$2:$EE$2,CO$4,'SPACELOG 5 BP'!$F49:$EE49)+SUMIF('SPACELOG 6 BP'!$F$2:$EE$2,CO$4,'SPACELOG 6 BP'!$F49:$EE49)+SUMIF('SPACELOG 7 BP'!$F$2:$EE$2,CO$4,'SPACELOG 7 BP'!$F49:$EE49)+SUMIF('SPACELOG 8 BP'!$F$2:$EE$2,CO$4,'SPACELOG 8 BP'!$F49:$EE49)+SUMIF('SPACELOG 9 BP'!$F$2:$EE$2,CO$4,'SPACELOG 9 BP'!$F49:$EE49)+SUMIF('SPACELOG 10 BP'!$F$2:$EE$2,CO$4,'SPACELOG 10 BP'!$F49:$EE49)+SUMIF('SPACELOG 11 BP'!$F$2:$EE$2,CO$4,'SPACELOG 11 BP'!$F49:$EE49)+SUMIF('SPACELOG 12 BP'!$F$2:$EE$2,CO$4,'SPACELOG 12 BP'!$F49:$EE49)</f>
        <v>0</v>
      </c>
      <c r="CP49" s="13">
        <f>SUMIF('reporting montigny'!$F$2:$EE$2,CP$4,'reporting montigny'!$F49:$EE49)+SUMIF('reporting boissy'!$F$2:$EE$2,CP$4,'reporting boissy'!$F49:$EE49)+SUMIF('reporting moussy'!$F$2:$EE$2,CP$4,'reporting moussy'!$F49:$EE49)+SUMIF('reporting trappes'!$F$2:$EE$2,CP$4,'reporting trappes'!$F49:$EE49)+SUMIF('SPACELOG 5 BP'!$F$2:$EE$2,CP$4,'SPACELOG 5 BP'!$F49:$EE49)+SUMIF('SPACELOG 6 BP'!$F$2:$EE$2,CP$4,'SPACELOG 6 BP'!$F49:$EE49)+SUMIF('SPACELOG 7 BP'!$F$2:$EE$2,CP$4,'SPACELOG 7 BP'!$F49:$EE49)+SUMIF('SPACELOG 8 BP'!$F$2:$EE$2,CP$4,'SPACELOG 8 BP'!$F49:$EE49)+SUMIF('SPACELOG 9 BP'!$F$2:$EE$2,CP$4,'SPACELOG 9 BP'!$F49:$EE49)+SUMIF('SPACELOG 10 BP'!$F$2:$EE$2,CP$4,'SPACELOG 10 BP'!$F49:$EE49)+SUMIF('SPACELOG 11 BP'!$F$2:$EE$2,CP$4,'SPACELOG 11 BP'!$F49:$EE49)+SUMIF('SPACELOG 12 BP'!$F$2:$EE$2,CP$4,'SPACELOG 12 BP'!$F49:$EE49)</f>
        <v>0</v>
      </c>
      <c r="CQ49" s="13">
        <f>SUMIF('reporting montigny'!$F$2:$EE$2,CQ$4,'reporting montigny'!$F49:$EE49)+SUMIF('reporting boissy'!$F$2:$EE$2,CQ$4,'reporting boissy'!$F49:$EE49)+SUMIF('reporting moussy'!$F$2:$EE$2,CQ$4,'reporting moussy'!$F49:$EE49)+SUMIF('reporting trappes'!$F$2:$EE$2,CQ$4,'reporting trappes'!$F49:$EE49)+SUMIF('SPACELOG 5 BP'!$F$2:$EE$2,CQ$4,'SPACELOG 5 BP'!$F49:$EE49)+SUMIF('SPACELOG 6 BP'!$F$2:$EE$2,CQ$4,'SPACELOG 6 BP'!$F49:$EE49)+SUMIF('SPACELOG 7 BP'!$F$2:$EE$2,CQ$4,'SPACELOG 7 BP'!$F49:$EE49)+SUMIF('SPACELOG 8 BP'!$F$2:$EE$2,CQ$4,'SPACELOG 8 BP'!$F49:$EE49)+SUMIF('SPACELOG 9 BP'!$F$2:$EE$2,CQ$4,'SPACELOG 9 BP'!$F49:$EE49)+SUMIF('SPACELOG 10 BP'!$F$2:$EE$2,CQ$4,'SPACELOG 10 BP'!$F49:$EE49)+SUMIF('SPACELOG 11 BP'!$F$2:$EE$2,CQ$4,'SPACELOG 11 BP'!$F49:$EE49)+SUMIF('SPACELOG 12 BP'!$F$2:$EE$2,CQ$4,'SPACELOG 12 BP'!$F49:$EE49)</f>
        <v>0</v>
      </c>
      <c r="CR49" s="14">
        <f>SUM(CF49:CQ49)</f>
        <v>8000</v>
      </c>
      <c r="CS49" s="13">
        <f>SUMIF('reporting montigny'!$F$2:$EE$2,CS$4,'reporting montigny'!$F49:$EE49)+SUMIF('reporting boissy'!$F$2:$EE$2,CS$4,'reporting boissy'!$F49:$EE49)+SUMIF('reporting moussy'!$F$2:$EE$2,CS$4,'reporting moussy'!$F49:$EE49)+SUMIF('reporting trappes'!$F$2:$EE$2,CS$4,'reporting trappes'!$F49:$EE49)+SUMIF('SPACELOG 5 BP'!$F$2:$EE$2,CS$4,'SPACELOG 5 BP'!$F49:$EE49)+SUMIF('SPACELOG 6 BP'!$F$2:$EE$2,CS$4,'SPACELOG 6 BP'!$F49:$EE49)+SUMIF('SPACELOG 7 BP'!$F$2:$EE$2,CS$4,'SPACELOG 7 BP'!$F49:$EE49)+SUMIF('SPACELOG 8 BP'!$F$2:$EE$2,CS$4,'SPACELOG 8 BP'!$F49:$EE49)+SUMIF('SPACELOG 9 BP'!$F$2:$EE$2,CS$4,'SPACELOG 9 BP'!$F49:$EE49)+SUMIF('SPACELOG 10 BP'!$F$2:$EE$2,CS$4,'SPACELOG 10 BP'!$F49:$EE49)+SUMIF('SPACELOG 11 BP'!$F$2:$EE$2,CS$4,'SPACELOG 11 BP'!$F49:$EE49)+SUMIF('SPACELOG 12 BP'!$F$2:$EE$2,CS$4,'SPACELOG 12 BP'!$F49:$EE49)</f>
        <v>0</v>
      </c>
      <c r="CT49" s="13">
        <f>SUMIF('reporting montigny'!$F$2:$EE$2,CT$4,'reporting montigny'!$F49:$EE49)+SUMIF('reporting boissy'!$F$2:$EE$2,CT$4,'reporting boissy'!$F49:$EE49)+SUMIF('reporting moussy'!$F$2:$EE$2,CT$4,'reporting moussy'!$F49:$EE49)+SUMIF('reporting trappes'!$F$2:$EE$2,CT$4,'reporting trappes'!$F49:$EE49)+SUMIF('SPACELOG 5 BP'!$F$2:$EE$2,CT$4,'SPACELOG 5 BP'!$F49:$EE49)+SUMIF('SPACELOG 6 BP'!$F$2:$EE$2,CT$4,'SPACELOG 6 BP'!$F49:$EE49)+SUMIF('SPACELOG 7 BP'!$F$2:$EE$2,CT$4,'SPACELOG 7 BP'!$F49:$EE49)+SUMIF('SPACELOG 8 BP'!$F$2:$EE$2,CT$4,'SPACELOG 8 BP'!$F49:$EE49)+SUMIF('SPACELOG 9 BP'!$F$2:$EE$2,CT$4,'SPACELOG 9 BP'!$F49:$EE49)+SUMIF('SPACELOG 10 BP'!$F$2:$EE$2,CT$4,'SPACELOG 10 BP'!$F49:$EE49)+SUMIF('SPACELOG 11 BP'!$F$2:$EE$2,CT$4,'SPACELOG 11 BP'!$F49:$EE49)+SUMIF('SPACELOG 12 BP'!$F$2:$EE$2,CT$4,'SPACELOG 12 BP'!$F49:$EE49)</f>
        <v>0</v>
      </c>
      <c r="CU49" s="13">
        <f>SUMIF('reporting montigny'!$F$2:$EE$2,CU$4,'reporting montigny'!$F49:$EE49)+SUMIF('reporting boissy'!$F$2:$EE$2,CU$4,'reporting boissy'!$F49:$EE49)+SUMIF('reporting moussy'!$F$2:$EE$2,CU$4,'reporting moussy'!$F49:$EE49)+SUMIF('reporting trappes'!$F$2:$EE$2,CU$4,'reporting trappes'!$F49:$EE49)+SUMIF('SPACELOG 5 BP'!$F$2:$EE$2,CU$4,'SPACELOG 5 BP'!$F49:$EE49)+SUMIF('SPACELOG 6 BP'!$F$2:$EE$2,CU$4,'SPACELOG 6 BP'!$F49:$EE49)+SUMIF('SPACELOG 7 BP'!$F$2:$EE$2,CU$4,'SPACELOG 7 BP'!$F49:$EE49)+SUMIF('SPACELOG 8 BP'!$F$2:$EE$2,CU$4,'SPACELOG 8 BP'!$F49:$EE49)+SUMIF('SPACELOG 9 BP'!$F$2:$EE$2,CU$4,'SPACELOG 9 BP'!$F49:$EE49)+SUMIF('SPACELOG 10 BP'!$F$2:$EE$2,CU$4,'SPACELOG 10 BP'!$F49:$EE49)+SUMIF('SPACELOG 11 BP'!$F$2:$EE$2,CU$4,'SPACELOG 11 BP'!$F49:$EE49)+SUMIF('SPACELOG 12 BP'!$F$2:$EE$2,CU$4,'SPACELOG 12 BP'!$F49:$EE49)</f>
        <v>0</v>
      </c>
      <c r="CV49" s="13">
        <f>SUMIF('reporting montigny'!$F$2:$EE$2,CV$4,'reporting montigny'!$F49:$EE49)+SUMIF('reporting boissy'!$F$2:$EE$2,CV$4,'reporting boissy'!$F49:$EE49)+SUMIF('reporting moussy'!$F$2:$EE$2,CV$4,'reporting moussy'!$F49:$EE49)+SUMIF('reporting trappes'!$F$2:$EE$2,CV$4,'reporting trappes'!$F49:$EE49)+SUMIF('SPACELOG 5 BP'!$F$2:$EE$2,CV$4,'SPACELOG 5 BP'!$F49:$EE49)+SUMIF('SPACELOG 6 BP'!$F$2:$EE$2,CV$4,'SPACELOG 6 BP'!$F49:$EE49)+SUMIF('SPACELOG 7 BP'!$F$2:$EE$2,CV$4,'SPACELOG 7 BP'!$F49:$EE49)+SUMIF('SPACELOG 8 BP'!$F$2:$EE$2,CV$4,'SPACELOG 8 BP'!$F49:$EE49)+SUMIF('SPACELOG 9 BP'!$F$2:$EE$2,CV$4,'SPACELOG 9 BP'!$F49:$EE49)+SUMIF('SPACELOG 10 BP'!$F$2:$EE$2,CV$4,'SPACELOG 10 BP'!$F49:$EE49)+SUMIF('SPACELOG 11 BP'!$F$2:$EE$2,CV$4,'SPACELOG 11 BP'!$F49:$EE49)+SUMIF('SPACELOG 12 BP'!$F$2:$EE$2,CV$4,'SPACELOG 12 BP'!$F49:$EE49)</f>
        <v>0</v>
      </c>
      <c r="CW49" s="13">
        <f>SUMIF('reporting montigny'!$F$2:$EE$2,CW$4,'reporting montigny'!$F49:$EE49)+SUMIF('reporting boissy'!$F$2:$EE$2,CW$4,'reporting boissy'!$F49:$EE49)+SUMIF('reporting moussy'!$F$2:$EE$2,CW$4,'reporting moussy'!$F49:$EE49)+SUMIF('reporting trappes'!$F$2:$EE$2,CW$4,'reporting trappes'!$F49:$EE49)+SUMIF('SPACELOG 5 BP'!$F$2:$EE$2,CW$4,'SPACELOG 5 BP'!$F49:$EE49)+SUMIF('SPACELOG 6 BP'!$F$2:$EE$2,CW$4,'SPACELOG 6 BP'!$F49:$EE49)+SUMIF('SPACELOG 7 BP'!$F$2:$EE$2,CW$4,'SPACELOG 7 BP'!$F49:$EE49)+SUMIF('SPACELOG 8 BP'!$F$2:$EE$2,CW$4,'SPACELOG 8 BP'!$F49:$EE49)+SUMIF('SPACELOG 9 BP'!$F$2:$EE$2,CW$4,'SPACELOG 9 BP'!$F49:$EE49)+SUMIF('SPACELOG 10 BP'!$F$2:$EE$2,CW$4,'SPACELOG 10 BP'!$F49:$EE49)+SUMIF('SPACELOG 11 BP'!$F$2:$EE$2,CW$4,'SPACELOG 11 BP'!$F49:$EE49)+SUMIF('SPACELOG 12 BP'!$F$2:$EE$2,CW$4,'SPACELOG 12 BP'!$F49:$EE49)</f>
        <v>0</v>
      </c>
      <c r="CX49" s="13">
        <f>SUMIF('reporting montigny'!$F$2:$EE$2,CX$4,'reporting montigny'!$F49:$EE49)+SUMIF('reporting boissy'!$F$2:$EE$2,CX$4,'reporting boissy'!$F49:$EE49)+SUMIF('reporting moussy'!$F$2:$EE$2,CX$4,'reporting moussy'!$F49:$EE49)+SUMIF('reporting trappes'!$F$2:$EE$2,CX$4,'reporting trappes'!$F49:$EE49)+SUMIF('SPACELOG 5 BP'!$F$2:$EE$2,CX$4,'SPACELOG 5 BP'!$F49:$EE49)+SUMIF('SPACELOG 6 BP'!$F$2:$EE$2,CX$4,'SPACELOG 6 BP'!$F49:$EE49)+SUMIF('SPACELOG 7 BP'!$F$2:$EE$2,CX$4,'SPACELOG 7 BP'!$F49:$EE49)+SUMIF('SPACELOG 8 BP'!$F$2:$EE$2,CX$4,'SPACELOG 8 BP'!$F49:$EE49)+SUMIF('SPACELOG 9 BP'!$F$2:$EE$2,CX$4,'SPACELOG 9 BP'!$F49:$EE49)+SUMIF('SPACELOG 10 BP'!$F$2:$EE$2,CX$4,'SPACELOG 10 BP'!$F49:$EE49)+SUMIF('SPACELOG 11 BP'!$F$2:$EE$2,CX$4,'SPACELOG 11 BP'!$F49:$EE49)+SUMIF('SPACELOG 12 BP'!$F$2:$EE$2,CX$4,'SPACELOG 12 BP'!$F49:$EE49)</f>
        <v>0</v>
      </c>
      <c r="CY49" s="13">
        <f>SUMIF('reporting montigny'!$F$2:$EE$2,CY$4,'reporting montigny'!$F49:$EE49)+SUMIF('reporting boissy'!$F$2:$EE$2,CY$4,'reporting boissy'!$F49:$EE49)+SUMIF('reporting moussy'!$F$2:$EE$2,CY$4,'reporting moussy'!$F49:$EE49)+SUMIF('reporting trappes'!$F$2:$EE$2,CY$4,'reporting trappes'!$F49:$EE49)+SUMIF('SPACELOG 5 BP'!$F$2:$EE$2,CY$4,'SPACELOG 5 BP'!$F49:$EE49)+SUMIF('SPACELOG 6 BP'!$F$2:$EE$2,CY$4,'SPACELOG 6 BP'!$F49:$EE49)+SUMIF('SPACELOG 7 BP'!$F$2:$EE$2,CY$4,'SPACELOG 7 BP'!$F49:$EE49)+SUMIF('SPACELOG 8 BP'!$F$2:$EE$2,CY$4,'SPACELOG 8 BP'!$F49:$EE49)+SUMIF('SPACELOG 9 BP'!$F$2:$EE$2,CY$4,'SPACELOG 9 BP'!$F49:$EE49)+SUMIF('SPACELOG 10 BP'!$F$2:$EE$2,CY$4,'SPACELOG 10 BP'!$F49:$EE49)+SUMIF('SPACELOG 11 BP'!$F$2:$EE$2,CY$4,'SPACELOG 11 BP'!$F49:$EE49)+SUMIF('SPACELOG 12 BP'!$F$2:$EE$2,CY$4,'SPACELOG 12 BP'!$F49:$EE49)</f>
        <v>0</v>
      </c>
      <c r="CZ49" s="13">
        <f>SUMIF('reporting montigny'!$F$2:$EE$2,CZ$4,'reporting montigny'!$F49:$EE49)+SUMIF('reporting boissy'!$F$2:$EE$2,CZ$4,'reporting boissy'!$F49:$EE49)+SUMIF('reporting moussy'!$F$2:$EE$2,CZ$4,'reporting moussy'!$F49:$EE49)+SUMIF('reporting trappes'!$F$2:$EE$2,CZ$4,'reporting trappes'!$F49:$EE49)+SUMIF('SPACELOG 5 BP'!$F$2:$EE$2,CZ$4,'SPACELOG 5 BP'!$F49:$EE49)+SUMIF('SPACELOG 6 BP'!$F$2:$EE$2,CZ$4,'SPACELOG 6 BP'!$F49:$EE49)+SUMIF('SPACELOG 7 BP'!$F$2:$EE$2,CZ$4,'SPACELOG 7 BP'!$F49:$EE49)+SUMIF('SPACELOG 8 BP'!$F$2:$EE$2,CZ$4,'SPACELOG 8 BP'!$F49:$EE49)+SUMIF('SPACELOG 9 BP'!$F$2:$EE$2,CZ$4,'SPACELOG 9 BP'!$F49:$EE49)+SUMIF('SPACELOG 10 BP'!$F$2:$EE$2,CZ$4,'SPACELOG 10 BP'!$F49:$EE49)+SUMIF('SPACELOG 11 BP'!$F$2:$EE$2,CZ$4,'SPACELOG 11 BP'!$F49:$EE49)+SUMIF('SPACELOG 12 BP'!$F$2:$EE$2,CZ$4,'SPACELOG 12 BP'!$F49:$EE49)</f>
        <v>0</v>
      </c>
      <c r="DA49" s="13">
        <f>SUMIF('reporting montigny'!$F$2:$EE$2,DA$4,'reporting montigny'!$F49:$EE49)+SUMIF('reporting boissy'!$F$2:$EE$2,DA$4,'reporting boissy'!$F49:$EE49)+SUMIF('reporting moussy'!$F$2:$EE$2,DA$4,'reporting moussy'!$F49:$EE49)+SUMIF('reporting trappes'!$F$2:$EE$2,DA$4,'reporting trappes'!$F49:$EE49)+SUMIF('SPACELOG 5 BP'!$F$2:$EE$2,DA$4,'SPACELOG 5 BP'!$F49:$EE49)+SUMIF('SPACELOG 6 BP'!$F$2:$EE$2,DA$4,'SPACELOG 6 BP'!$F49:$EE49)+SUMIF('SPACELOG 7 BP'!$F$2:$EE$2,DA$4,'SPACELOG 7 BP'!$F49:$EE49)+SUMIF('SPACELOG 8 BP'!$F$2:$EE$2,DA$4,'SPACELOG 8 BP'!$F49:$EE49)+SUMIF('SPACELOG 9 BP'!$F$2:$EE$2,DA$4,'SPACELOG 9 BP'!$F49:$EE49)+SUMIF('SPACELOG 10 BP'!$F$2:$EE$2,DA$4,'SPACELOG 10 BP'!$F49:$EE49)+SUMIF('SPACELOG 11 BP'!$F$2:$EE$2,DA$4,'SPACELOG 11 BP'!$F49:$EE49)+SUMIF('SPACELOG 12 BP'!$F$2:$EE$2,DA$4,'SPACELOG 12 BP'!$F49:$EE49)</f>
        <v>0</v>
      </c>
      <c r="DB49" s="13">
        <f>SUMIF('reporting montigny'!$F$2:$EE$2,DB$4,'reporting montigny'!$F49:$EE49)+SUMIF('reporting boissy'!$F$2:$EE$2,DB$4,'reporting boissy'!$F49:$EE49)+SUMIF('reporting moussy'!$F$2:$EE$2,DB$4,'reporting moussy'!$F49:$EE49)+SUMIF('reporting trappes'!$F$2:$EE$2,DB$4,'reporting trappes'!$F49:$EE49)+SUMIF('SPACELOG 5 BP'!$F$2:$EE$2,DB$4,'SPACELOG 5 BP'!$F49:$EE49)+SUMIF('SPACELOG 6 BP'!$F$2:$EE$2,DB$4,'SPACELOG 6 BP'!$F49:$EE49)+SUMIF('SPACELOG 7 BP'!$F$2:$EE$2,DB$4,'SPACELOG 7 BP'!$F49:$EE49)+SUMIF('SPACELOG 8 BP'!$F$2:$EE$2,DB$4,'SPACELOG 8 BP'!$F49:$EE49)+SUMIF('SPACELOG 9 BP'!$F$2:$EE$2,DB$4,'SPACELOG 9 BP'!$F49:$EE49)+SUMIF('SPACELOG 10 BP'!$F$2:$EE$2,DB$4,'SPACELOG 10 BP'!$F49:$EE49)+SUMIF('SPACELOG 11 BP'!$F$2:$EE$2,DB$4,'SPACELOG 11 BP'!$F49:$EE49)+SUMIF('SPACELOG 12 BP'!$F$2:$EE$2,DB$4,'SPACELOG 12 BP'!$F49:$EE49)</f>
        <v>0</v>
      </c>
      <c r="DC49" s="13">
        <f>SUMIF('reporting montigny'!$F$2:$EE$2,DC$4,'reporting montigny'!$F49:$EE49)+SUMIF('reporting boissy'!$F$2:$EE$2,DC$4,'reporting boissy'!$F49:$EE49)+SUMIF('reporting moussy'!$F$2:$EE$2,DC$4,'reporting moussy'!$F49:$EE49)+SUMIF('reporting trappes'!$F$2:$EE$2,DC$4,'reporting trappes'!$F49:$EE49)+SUMIF('SPACELOG 5 BP'!$F$2:$EE$2,DC$4,'SPACELOG 5 BP'!$F49:$EE49)+SUMIF('SPACELOG 6 BP'!$F$2:$EE$2,DC$4,'SPACELOG 6 BP'!$F49:$EE49)+SUMIF('SPACELOG 7 BP'!$F$2:$EE$2,DC$4,'SPACELOG 7 BP'!$F49:$EE49)+SUMIF('SPACELOG 8 BP'!$F$2:$EE$2,DC$4,'SPACELOG 8 BP'!$F49:$EE49)+SUMIF('SPACELOG 9 BP'!$F$2:$EE$2,DC$4,'SPACELOG 9 BP'!$F49:$EE49)+SUMIF('SPACELOG 10 BP'!$F$2:$EE$2,DC$4,'SPACELOG 10 BP'!$F49:$EE49)+SUMIF('SPACELOG 11 BP'!$F$2:$EE$2,DC$4,'SPACELOG 11 BP'!$F49:$EE49)+SUMIF('SPACELOG 12 BP'!$F$2:$EE$2,DC$4,'SPACELOG 12 BP'!$F49:$EE49)</f>
        <v>0</v>
      </c>
      <c r="DD49" s="13">
        <f>SUMIF('reporting montigny'!$F$2:$EE$2,DD$4,'reporting montigny'!$F49:$EE49)+SUMIF('reporting boissy'!$F$2:$EE$2,DD$4,'reporting boissy'!$F49:$EE49)+SUMIF('reporting moussy'!$F$2:$EE$2,DD$4,'reporting moussy'!$F49:$EE49)+SUMIF('reporting trappes'!$F$2:$EE$2,DD$4,'reporting trappes'!$F49:$EE49)+SUMIF('SPACELOG 5 BP'!$F$2:$EE$2,DD$4,'SPACELOG 5 BP'!$F49:$EE49)+SUMIF('SPACELOG 6 BP'!$F$2:$EE$2,DD$4,'SPACELOG 6 BP'!$F49:$EE49)+SUMIF('SPACELOG 7 BP'!$F$2:$EE$2,DD$4,'SPACELOG 7 BP'!$F49:$EE49)+SUMIF('SPACELOG 8 BP'!$F$2:$EE$2,DD$4,'SPACELOG 8 BP'!$F49:$EE49)+SUMIF('SPACELOG 9 BP'!$F$2:$EE$2,DD$4,'SPACELOG 9 BP'!$F49:$EE49)+SUMIF('SPACELOG 10 BP'!$F$2:$EE$2,DD$4,'SPACELOG 10 BP'!$F49:$EE49)+SUMIF('SPACELOG 11 BP'!$F$2:$EE$2,DD$4,'SPACELOG 11 BP'!$F49:$EE49)+SUMIF('SPACELOG 12 BP'!$F$2:$EE$2,DD$4,'SPACELOG 12 BP'!$F49:$EE49)</f>
        <v>0</v>
      </c>
      <c r="DE49" s="14">
        <f>SUM(CS49:DD49)</f>
        <v>0</v>
      </c>
      <c r="DF49" s="13">
        <f>SUMIF('reporting montigny'!$F$2:$EE$2,DF$4,'reporting montigny'!$F49:$EE49)+SUMIF('reporting boissy'!$F$2:$EE$2,DF$4,'reporting boissy'!$F49:$EE49)+SUMIF('reporting moussy'!$F$2:$EE$2,DF$4,'reporting moussy'!$F49:$EE49)+SUMIF('reporting trappes'!$F$2:$EE$2,DF$4,'reporting trappes'!$F49:$EE49)+SUMIF('SPACELOG 5 BP'!$F$2:$EE$2,DF$4,'SPACELOG 5 BP'!$F49:$EE49)+SUMIF('SPACELOG 6 BP'!$F$2:$EE$2,DF$4,'SPACELOG 6 BP'!$F49:$EE49)+SUMIF('SPACELOG 7 BP'!$F$2:$EE$2,DF$4,'SPACELOG 7 BP'!$F49:$EE49)+SUMIF('SPACELOG 8 BP'!$F$2:$EE$2,DF$4,'SPACELOG 8 BP'!$F49:$EE49)+SUMIF('SPACELOG 9 BP'!$F$2:$EE$2,DF$4,'SPACELOG 9 BP'!$F49:$EE49)+SUMIF('SPACELOG 10 BP'!$F$2:$EE$2,DF$4,'SPACELOG 10 BP'!$F49:$EE49)+SUMIF('SPACELOG 11 BP'!$F$2:$EE$2,DF$4,'SPACELOG 11 BP'!$F49:$EE49)+SUMIF('SPACELOG 12 BP'!$F$2:$EE$2,DF$4,'SPACELOG 12 BP'!$F49:$EE49)</f>
        <v>0</v>
      </c>
      <c r="DG49" s="13">
        <f>SUMIF('reporting montigny'!$F$2:$EE$2,DG$4,'reporting montigny'!$F49:$EE49)+SUMIF('reporting boissy'!$F$2:$EE$2,DG$4,'reporting boissy'!$F49:$EE49)+SUMIF('reporting moussy'!$F$2:$EE$2,DG$4,'reporting moussy'!$F49:$EE49)+SUMIF('reporting trappes'!$F$2:$EE$2,DG$4,'reporting trappes'!$F49:$EE49)+SUMIF('SPACELOG 5 BP'!$F$2:$EE$2,DG$4,'SPACELOG 5 BP'!$F49:$EE49)+SUMIF('SPACELOG 6 BP'!$F$2:$EE$2,DG$4,'SPACELOG 6 BP'!$F49:$EE49)+SUMIF('SPACELOG 7 BP'!$F$2:$EE$2,DG$4,'SPACELOG 7 BP'!$F49:$EE49)+SUMIF('SPACELOG 8 BP'!$F$2:$EE$2,DG$4,'SPACELOG 8 BP'!$F49:$EE49)+SUMIF('SPACELOG 9 BP'!$F$2:$EE$2,DG$4,'SPACELOG 9 BP'!$F49:$EE49)+SUMIF('SPACELOG 10 BP'!$F$2:$EE$2,DG$4,'SPACELOG 10 BP'!$F49:$EE49)+SUMIF('SPACELOG 11 BP'!$F$2:$EE$2,DG$4,'SPACELOG 11 BP'!$F49:$EE49)+SUMIF('SPACELOG 12 BP'!$F$2:$EE$2,DG$4,'SPACELOG 12 BP'!$F49:$EE49)</f>
        <v>0</v>
      </c>
      <c r="DH49" s="13">
        <f>SUMIF('reporting montigny'!$F$2:$EE$2,DH$4,'reporting montigny'!$F49:$EE49)+SUMIF('reporting boissy'!$F$2:$EE$2,DH$4,'reporting boissy'!$F49:$EE49)+SUMIF('reporting moussy'!$F$2:$EE$2,DH$4,'reporting moussy'!$F49:$EE49)+SUMIF('reporting trappes'!$F$2:$EE$2,DH$4,'reporting trappes'!$F49:$EE49)+SUMIF('SPACELOG 5 BP'!$F$2:$EE$2,DH$4,'SPACELOG 5 BP'!$F49:$EE49)+SUMIF('SPACELOG 6 BP'!$F$2:$EE$2,DH$4,'SPACELOG 6 BP'!$F49:$EE49)+SUMIF('SPACELOG 7 BP'!$F$2:$EE$2,DH$4,'SPACELOG 7 BP'!$F49:$EE49)+SUMIF('SPACELOG 8 BP'!$F$2:$EE$2,DH$4,'SPACELOG 8 BP'!$F49:$EE49)+SUMIF('SPACELOG 9 BP'!$F$2:$EE$2,DH$4,'SPACELOG 9 BP'!$F49:$EE49)+SUMIF('SPACELOG 10 BP'!$F$2:$EE$2,DH$4,'SPACELOG 10 BP'!$F49:$EE49)+SUMIF('SPACELOG 11 BP'!$F$2:$EE$2,DH$4,'SPACELOG 11 BP'!$F49:$EE49)+SUMIF('SPACELOG 12 BP'!$F$2:$EE$2,DH$4,'SPACELOG 12 BP'!$F49:$EE49)</f>
        <v>0</v>
      </c>
      <c r="DI49" s="13">
        <f>SUMIF('reporting montigny'!$F$2:$EE$2,DI$4,'reporting montigny'!$F49:$EE49)+SUMIF('reporting boissy'!$F$2:$EE$2,DI$4,'reporting boissy'!$F49:$EE49)+SUMIF('reporting moussy'!$F$2:$EE$2,DI$4,'reporting moussy'!$F49:$EE49)+SUMIF('reporting trappes'!$F$2:$EE$2,DI$4,'reporting trappes'!$F49:$EE49)+SUMIF('SPACELOG 5 BP'!$F$2:$EE$2,DI$4,'SPACELOG 5 BP'!$F49:$EE49)+SUMIF('SPACELOG 6 BP'!$F$2:$EE$2,DI$4,'SPACELOG 6 BP'!$F49:$EE49)+SUMIF('SPACELOG 7 BP'!$F$2:$EE$2,DI$4,'SPACELOG 7 BP'!$F49:$EE49)+SUMIF('SPACELOG 8 BP'!$F$2:$EE$2,DI$4,'SPACELOG 8 BP'!$F49:$EE49)+SUMIF('SPACELOG 9 BP'!$F$2:$EE$2,DI$4,'SPACELOG 9 BP'!$F49:$EE49)+SUMIF('SPACELOG 10 BP'!$F$2:$EE$2,DI$4,'SPACELOG 10 BP'!$F49:$EE49)+SUMIF('SPACELOG 11 BP'!$F$2:$EE$2,DI$4,'SPACELOG 11 BP'!$F49:$EE49)+SUMIF('SPACELOG 12 BP'!$F$2:$EE$2,DI$4,'SPACELOG 12 BP'!$F49:$EE49)</f>
        <v>0</v>
      </c>
      <c r="DJ49" s="13">
        <f>SUMIF('reporting montigny'!$F$2:$EE$2,DJ$4,'reporting montigny'!$F49:$EE49)+SUMIF('reporting boissy'!$F$2:$EE$2,DJ$4,'reporting boissy'!$F49:$EE49)+SUMIF('reporting moussy'!$F$2:$EE$2,DJ$4,'reporting moussy'!$F49:$EE49)+SUMIF('reporting trappes'!$F$2:$EE$2,DJ$4,'reporting trappes'!$F49:$EE49)+SUMIF('SPACELOG 5 BP'!$F$2:$EE$2,DJ$4,'SPACELOG 5 BP'!$F49:$EE49)+SUMIF('SPACELOG 6 BP'!$F$2:$EE$2,DJ$4,'SPACELOG 6 BP'!$F49:$EE49)+SUMIF('SPACELOG 7 BP'!$F$2:$EE$2,DJ$4,'SPACELOG 7 BP'!$F49:$EE49)+SUMIF('SPACELOG 8 BP'!$F$2:$EE$2,DJ$4,'SPACELOG 8 BP'!$F49:$EE49)+SUMIF('SPACELOG 9 BP'!$F$2:$EE$2,DJ$4,'SPACELOG 9 BP'!$F49:$EE49)+SUMIF('SPACELOG 10 BP'!$F$2:$EE$2,DJ$4,'SPACELOG 10 BP'!$F49:$EE49)+SUMIF('SPACELOG 11 BP'!$F$2:$EE$2,DJ$4,'SPACELOG 11 BP'!$F49:$EE49)+SUMIF('SPACELOG 12 BP'!$F$2:$EE$2,DJ$4,'SPACELOG 12 BP'!$F49:$EE49)</f>
        <v>0</v>
      </c>
      <c r="DK49" s="13">
        <f>SUMIF('reporting montigny'!$F$2:$EE$2,DK$4,'reporting montigny'!$F49:$EE49)+SUMIF('reporting boissy'!$F$2:$EE$2,DK$4,'reporting boissy'!$F49:$EE49)+SUMIF('reporting moussy'!$F$2:$EE$2,DK$4,'reporting moussy'!$F49:$EE49)+SUMIF('reporting trappes'!$F$2:$EE$2,DK$4,'reporting trappes'!$F49:$EE49)+SUMIF('SPACELOG 5 BP'!$F$2:$EE$2,DK$4,'SPACELOG 5 BP'!$F49:$EE49)+SUMIF('SPACELOG 6 BP'!$F$2:$EE$2,DK$4,'SPACELOG 6 BP'!$F49:$EE49)+SUMIF('SPACELOG 7 BP'!$F$2:$EE$2,DK$4,'SPACELOG 7 BP'!$F49:$EE49)+SUMIF('SPACELOG 8 BP'!$F$2:$EE$2,DK$4,'SPACELOG 8 BP'!$F49:$EE49)+SUMIF('SPACELOG 9 BP'!$F$2:$EE$2,DK$4,'SPACELOG 9 BP'!$F49:$EE49)+SUMIF('SPACELOG 10 BP'!$F$2:$EE$2,DK$4,'SPACELOG 10 BP'!$F49:$EE49)+SUMIF('SPACELOG 11 BP'!$F$2:$EE$2,DK$4,'SPACELOG 11 BP'!$F49:$EE49)+SUMIF('SPACELOG 12 BP'!$F$2:$EE$2,DK$4,'SPACELOG 12 BP'!$F49:$EE49)</f>
        <v>0</v>
      </c>
      <c r="DL49" s="13">
        <f>SUMIF('reporting montigny'!$F$2:$EE$2,DL$4,'reporting montigny'!$F49:$EE49)+SUMIF('reporting boissy'!$F$2:$EE$2,DL$4,'reporting boissy'!$F49:$EE49)+SUMIF('reporting moussy'!$F$2:$EE$2,DL$4,'reporting moussy'!$F49:$EE49)+SUMIF('reporting trappes'!$F$2:$EE$2,DL$4,'reporting trappes'!$F49:$EE49)+SUMIF('SPACELOG 5 BP'!$F$2:$EE$2,DL$4,'SPACELOG 5 BP'!$F49:$EE49)+SUMIF('SPACELOG 6 BP'!$F$2:$EE$2,DL$4,'SPACELOG 6 BP'!$F49:$EE49)+SUMIF('SPACELOG 7 BP'!$F$2:$EE$2,DL$4,'SPACELOG 7 BP'!$F49:$EE49)+SUMIF('SPACELOG 8 BP'!$F$2:$EE$2,DL$4,'SPACELOG 8 BP'!$F49:$EE49)+SUMIF('SPACELOG 9 BP'!$F$2:$EE$2,DL$4,'SPACELOG 9 BP'!$F49:$EE49)+SUMIF('SPACELOG 10 BP'!$F$2:$EE$2,DL$4,'SPACELOG 10 BP'!$F49:$EE49)+SUMIF('SPACELOG 11 BP'!$F$2:$EE$2,DL$4,'SPACELOG 11 BP'!$F49:$EE49)+SUMIF('SPACELOG 12 BP'!$F$2:$EE$2,DL$4,'SPACELOG 12 BP'!$F49:$EE49)</f>
        <v>0</v>
      </c>
      <c r="DM49" s="13">
        <f>SUMIF('reporting montigny'!$F$2:$EE$2,DM$4,'reporting montigny'!$F49:$EE49)+SUMIF('reporting boissy'!$F$2:$EE$2,DM$4,'reporting boissy'!$F49:$EE49)+SUMIF('reporting moussy'!$F$2:$EE$2,DM$4,'reporting moussy'!$F49:$EE49)+SUMIF('reporting trappes'!$F$2:$EE$2,DM$4,'reporting trappes'!$F49:$EE49)+SUMIF('SPACELOG 5 BP'!$F$2:$EE$2,DM$4,'SPACELOG 5 BP'!$F49:$EE49)+SUMIF('SPACELOG 6 BP'!$F$2:$EE$2,DM$4,'SPACELOG 6 BP'!$F49:$EE49)+SUMIF('SPACELOG 7 BP'!$F$2:$EE$2,DM$4,'SPACELOG 7 BP'!$F49:$EE49)+SUMIF('SPACELOG 8 BP'!$F$2:$EE$2,DM$4,'SPACELOG 8 BP'!$F49:$EE49)+SUMIF('SPACELOG 9 BP'!$F$2:$EE$2,DM$4,'SPACELOG 9 BP'!$F49:$EE49)+SUMIF('SPACELOG 10 BP'!$F$2:$EE$2,DM$4,'SPACELOG 10 BP'!$F49:$EE49)+SUMIF('SPACELOG 11 BP'!$F$2:$EE$2,DM$4,'SPACELOG 11 BP'!$F49:$EE49)+SUMIF('SPACELOG 12 BP'!$F$2:$EE$2,DM$4,'SPACELOG 12 BP'!$F49:$EE49)</f>
        <v>0</v>
      </c>
      <c r="DN49" s="13">
        <f>SUMIF('reporting montigny'!$F$2:$EE$2,DN$4,'reporting montigny'!$F49:$EE49)+SUMIF('reporting boissy'!$F$2:$EE$2,DN$4,'reporting boissy'!$F49:$EE49)+SUMIF('reporting moussy'!$F$2:$EE$2,DN$4,'reporting moussy'!$F49:$EE49)+SUMIF('reporting trappes'!$F$2:$EE$2,DN$4,'reporting trappes'!$F49:$EE49)+SUMIF('SPACELOG 5 BP'!$F$2:$EE$2,DN$4,'SPACELOG 5 BP'!$F49:$EE49)+SUMIF('SPACELOG 6 BP'!$F$2:$EE$2,DN$4,'SPACELOG 6 BP'!$F49:$EE49)+SUMIF('SPACELOG 7 BP'!$F$2:$EE$2,DN$4,'SPACELOG 7 BP'!$F49:$EE49)+SUMIF('SPACELOG 8 BP'!$F$2:$EE$2,DN$4,'SPACELOG 8 BP'!$F49:$EE49)+SUMIF('SPACELOG 9 BP'!$F$2:$EE$2,DN$4,'SPACELOG 9 BP'!$F49:$EE49)+SUMIF('SPACELOG 10 BP'!$F$2:$EE$2,DN$4,'SPACELOG 10 BP'!$F49:$EE49)+SUMIF('SPACELOG 11 BP'!$F$2:$EE$2,DN$4,'SPACELOG 11 BP'!$F49:$EE49)+SUMIF('SPACELOG 12 BP'!$F$2:$EE$2,DN$4,'SPACELOG 12 BP'!$F49:$EE49)</f>
        <v>0</v>
      </c>
      <c r="DO49" s="13">
        <f>SUMIF('reporting montigny'!$F$2:$EE$2,DO$4,'reporting montigny'!$F49:$EE49)+SUMIF('reporting boissy'!$F$2:$EE$2,DO$4,'reporting boissy'!$F49:$EE49)+SUMIF('reporting moussy'!$F$2:$EE$2,DO$4,'reporting moussy'!$F49:$EE49)+SUMIF('reporting trappes'!$F$2:$EE$2,DO$4,'reporting trappes'!$F49:$EE49)+SUMIF('SPACELOG 5 BP'!$F$2:$EE$2,DO$4,'SPACELOG 5 BP'!$F49:$EE49)+SUMIF('SPACELOG 6 BP'!$F$2:$EE$2,DO$4,'SPACELOG 6 BP'!$F49:$EE49)+SUMIF('SPACELOG 7 BP'!$F$2:$EE$2,DO$4,'SPACELOG 7 BP'!$F49:$EE49)+SUMIF('SPACELOG 8 BP'!$F$2:$EE$2,DO$4,'SPACELOG 8 BP'!$F49:$EE49)+SUMIF('SPACELOG 9 BP'!$F$2:$EE$2,DO$4,'SPACELOG 9 BP'!$F49:$EE49)+SUMIF('SPACELOG 10 BP'!$F$2:$EE$2,DO$4,'SPACELOG 10 BP'!$F49:$EE49)+SUMIF('SPACELOG 11 BP'!$F$2:$EE$2,DO$4,'SPACELOG 11 BP'!$F49:$EE49)+SUMIF('SPACELOG 12 BP'!$F$2:$EE$2,DO$4,'SPACELOG 12 BP'!$F49:$EE49)</f>
        <v>0</v>
      </c>
      <c r="DP49" s="13">
        <f>SUMIF('reporting montigny'!$F$2:$EE$2,DP$4,'reporting montigny'!$F49:$EE49)+SUMIF('reporting boissy'!$F$2:$EE$2,DP$4,'reporting boissy'!$F49:$EE49)+SUMIF('reporting moussy'!$F$2:$EE$2,DP$4,'reporting moussy'!$F49:$EE49)+SUMIF('reporting trappes'!$F$2:$EE$2,DP$4,'reporting trappes'!$F49:$EE49)+SUMIF('SPACELOG 5 BP'!$F$2:$EE$2,DP$4,'SPACELOG 5 BP'!$F49:$EE49)+SUMIF('SPACELOG 6 BP'!$F$2:$EE$2,DP$4,'SPACELOG 6 BP'!$F49:$EE49)+SUMIF('SPACELOG 7 BP'!$F$2:$EE$2,DP$4,'SPACELOG 7 BP'!$F49:$EE49)+SUMIF('SPACELOG 8 BP'!$F$2:$EE$2,DP$4,'SPACELOG 8 BP'!$F49:$EE49)+SUMIF('SPACELOG 9 BP'!$F$2:$EE$2,DP$4,'SPACELOG 9 BP'!$F49:$EE49)+SUMIF('SPACELOG 10 BP'!$F$2:$EE$2,DP$4,'SPACELOG 10 BP'!$F49:$EE49)+SUMIF('SPACELOG 11 BP'!$F$2:$EE$2,DP$4,'SPACELOG 11 BP'!$F49:$EE49)+SUMIF('SPACELOG 12 BP'!$F$2:$EE$2,DP$4,'SPACELOG 12 BP'!$F49:$EE49)</f>
        <v>0</v>
      </c>
      <c r="DQ49" s="13">
        <f>SUMIF('reporting montigny'!$F$2:$EE$2,DQ$4,'reporting montigny'!$F49:$EE49)+SUMIF('reporting boissy'!$F$2:$EE$2,DQ$4,'reporting boissy'!$F49:$EE49)+SUMIF('reporting moussy'!$F$2:$EE$2,DQ$4,'reporting moussy'!$F49:$EE49)+SUMIF('reporting trappes'!$F$2:$EE$2,DQ$4,'reporting trappes'!$F49:$EE49)+SUMIF('SPACELOG 5 BP'!$F$2:$EE$2,DQ$4,'SPACELOG 5 BP'!$F49:$EE49)+SUMIF('SPACELOG 6 BP'!$F$2:$EE$2,DQ$4,'SPACELOG 6 BP'!$F49:$EE49)+SUMIF('SPACELOG 7 BP'!$F$2:$EE$2,DQ$4,'SPACELOG 7 BP'!$F49:$EE49)+SUMIF('SPACELOG 8 BP'!$F$2:$EE$2,DQ$4,'SPACELOG 8 BP'!$F49:$EE49)+SUMIF('SPACELOG 9 BP'!$F$2:$EE$2,DQ$4,'SPACELOG 9 BP'!$F49:$EE49)+SUMIF('SPACELOG 10 BP'!$F$2:$EE$2,DQ$4,'SPACELOG 10 BP'!$F49:$EE49)+SUMIF('SPACELOG 11 BP'!$F$2:$EE$2,DQ$4,'SPACELOG 11 BP'!$F49:$EE49)+SUMIF('SPACELOG 12 BP'!$F$2:$EE$2,DQ$4,'SPACELOG 12 BP'!$F49:$EE49)</f>
        <v>0</v>
      </c>
      <c r="DR49" s="14">
        <f>SUM(DF49:DQ49)</f>
        <v>0</v>
      </c>
    </row>
    <row r="50" spans="2:122" x14ac:dyDescent="0.2">
      <c r="E50" s="27" t="s">
        <v>95</v>
      </c>
      <c r="F50" s="13">
        <f>SUMIF('reporting montigny'!$F$2:$EE$2,F$4,'reporting montigny'!$F50:$EE50)+SUMIF('reporting boissy'!$F$2:$EE$2,F$4,'reporting boissy'!$F50:$EE50)+SUMIF('reporting moussy'!$F$2:$EE$2,F$4,'reporting moussy'!$F50:$EE50)+SUMIF('reporting trappes'!$F$2:$EE$2,F$4,'reporting trappes'!$F50:$EE50)+SUMIF('SPACELOG 5 BP'!$F$2:$EE$2,F$4,'SPACELOG 5 BP'!$F50:$EE50)+SUMIF('SPACELOG 6 BP'!$F$2:$EE$2,F$4,'SPACELOG 6 BP'!$F50:$EE50)+SUMIF('SPACELOG 7 BP'!$F$2:$EE$2,F$4,'SPACELOG 7 BP'!$F50:$EE50)+SUMIF('SPACELOG 8 BP'!$F$2:$EE$2,F$4,'SPACELOG 8 BP'!$F50:$EE50)+SUMIF('SPACELOG 9 BP'!$F$2:$EE$2,F$4,'SPACELOG 9 BP'!$F50:$EE50)+SUMIF('SPACELOG 10 BP'!$F$2:$EE$2,F$4,'SPACELOG 10 BP'!$F50:$EE50)+SUMIF('SPACELOG 11 BP'!$F$2:$EE$2,F$4,'SPACELOG 11 BP'!$F50:$EE50)+SUMIF('SPACELOG 12 BP'!$F$2:$EE$2,F$4,'SPACELOG 12 BP'!$F50:$EE50)</f>
        <v>225</v>
      </c>
      <c r="G50" s="13">
        <f>SUMIF('reporting montigny'!$F$2:$EE$2,G$4,'reporting montigny'!$F50:$EE50)+SUMIF('reporting boissy'!$F$2:$EE$2,G$4,'reporting boissy'!$F50:$EE50)+SUMIF('reporting moussy'!$F$2:$EE$2,G$4,'reporting moussy'!$F50:$EE50)+SUMIF('reporting trappes'!$F$2:$EE$2,G$4,'reporting trappes'!$F50:$EE50)+SUMIF('SPACELOG 5 BP'!$F$2:$EE$2,G$4,'SPACELOG 5 BP'!$F50:$EE50)+SUMIF('SPACELOG 6 BP'!$F$2:$EE$2,G$4,'SPACELOG 6 BP'!$F50:$EE50)+SUMIF('SPACELOG 7 BP'!$F$2:$EE$2,G$4,'SPACELOG 7 BP'!$F50:$EE50)+SUMIF('SPACELOG 8 BP'!$F$2:$EE$2,G$4,'SPACELOG 8 BP'!$F50:$EE50)+SUMIF('SPACELOG 9 BP'!$F$2:$EE$2,G$4,'SPACELOG 9 BP'!$F50:$EE50)+SUMIF('SPACELOG 10 BP'!$F$2:$EE$2,G$4,'SPACELOG 10 BP'!$F50:$EE50)+SUMIF('SPACELOG 11 BP'!$F$2:$EE$2,G$4,'SPACELOG 11 BP'!$F50:$EE50)+SUMIF('SPACELOG 12 BP'!$F$2:$EE$2,G$4,'SPACELOG 12 BP'!$F50:$EE50)</f>
        <v>225</v>
      </c>
      <c r="H50" s="13">
        <f>SUMIF('reporting montigny'!$F$2:$EE$2,H$4,'reporting montigny'!$F50:$EE50)+SUMIF('reporting boissy'!$F$2:$EE$2,H$4,'reporting boissy'!$F50:$EE50)+SUMIF('reporting moussy'!$F$2:$EE$2,H$4,'reporting moussy'!$F50:$EE50)+SUMIF('reporting trappes'!$F$2:$EE$2,H$4,'reporting trappes'!$F50:$EE50)+SUMIF('SPACELOG 5 BP'!$F$2:$EE$2,H$4,'SPACELOG 5 BP'!$F50:$EE50)+SUMIF('SPACELOG 6 BP'!$F$2:$EE$2,H$4,'SPACELOG 6 BP'!$F50:$EE50)+SUMIF('SPACELOG 7 BP'!$F$2:$EE$2,H$4,'SPACELOG 7 BP'!$F50:$EE50)+SUMIF('SPACELOG 8 BP'!$F$2:$EE$2,H$4,'SPACELOG 8 BP'!$F50:$EE50)+SUMIF('SPACELOG 9 BP'!$F$2:$EE$2,H$4,'SPACELOG 9 BP'!$F50:$EE50)+SUMIF('SPACELOG 10 BP'!$F$2:$EE$2,H$4,'SPACELOG 10 BP'!$F50:$EE50)+SUMIF('SPACELOG 11 BP'!$F$2:$EE$2,H$4,'SPACELOG 11 BP'!$F50:$EE50)+SUMIF('SPACELOG 12 BP'!$F$2:$EE$2,H$4,'SPACELOG 12 BP'!$F50:$EE50)</f>
        <v>225</v>
      </c>
      <c r="I50" s="13">
        <f>SUMIF('reporting montigny'!$F$2:$EE$2,I$4,'reporting montigny'!$F50:$EE50)+SUMIF('reporting boissy'!$F$2:$EE$2,I$4,'reporting boissy'!$F50:$EE50)+SUMIF('reporting moussy'!$F$2:$EE$2,I$4,'reporting moussy'!$F50:$EE50)+SUMIF('reporting trappes'!$F$2:$EE$2,I$4,'reporting trappes'!$F50:$EE50)+SUMIF('SPACELOG 5 BP'!$F$2:$EE$2,I$4,'SPACELOG 5 BP'!$F50:$EE50)+SUMIF('SPACELOG 6 BP'!$F$2:$EE$2,I$4,'SPACELOG 6 BP'!$F50:$EE50)+SUMIF('SPACELOG 7 BP'!$F$2:$EE$2,I$4,'SPACELOG 7 BP'!$F50:$EE50)+SUMIF('SPACELOG 8 BP'!$F$2:$EE$2,I$4,'SPACELOG 8 BP'!$F50:$EE50)+SUMIF('SPACELOG 9 BP'!$F$2:$EE$2,I$4,'SPACELOG 9 BP'!$F50:$EE50)+SUMIF('SPACELOG 10 BP'!$F$2:$EE$2,I$4,'SPACELOG 10 BP'!$F50:$EE50)+SUMIF('SPACELOG 11 BP'!$F$2:$EE$2,I$4,'SPACELOG 11 BP'!$F50:$EE50)+SUMIF('SPACELOG 12 BP'!$F$2:$EE$2,I$4,'SPACELOG 12 BP'!$F50:$EE50)</f>
        <v>225</v>
      </c>
      <c r="J50" s="13">
        <f>SUMIF('reporting montigny'!$F$2:$EE$2,J$4,'reporting montigny'!$F50:$EE50)+SUMIF('reporting boissy'!$F$2:$EE$2,J$4,'reporting boissy'!$F50:$EE50)+SUMIF('reporting moussy'!$F$2:$EE$2,J$4,'reporting moussy'!$F50:$EE50)+SUMIF('reporting trappes'!$F$2:$EE$2,J$4,'reporting trappes'!$F50:$EE50)+SUMIF('SPACELOG 5 BP'!$F$2:$EE$2,J$4,'SPACELOG 5 BP'!$F50:$EE50)+SUMIF('SPACELOG 6 BP'!$F$2:$EE$2,J$4,'SPACELOG 6 BP'!$F50:$EE50)+SUMIF('SPACELOG 7 BP'!$F$2:$EE$2,J$4,'SPACELOG 7 BP'!$F50:$EE50)+SUMIF('SPACELOG 8 BP'!$F$2:$EE$2,J$4,'SPACELOG 8 BP'!$F50:$EE50)+SUMIF('SPACELOG 9 BP'!$F$2:$EE$2,J$4,'SPACELOG 9 BP'!$F50:$EE50)+SUMIF('SPACELOG 10 BP'!$F$2:$EE$2,J$4,'SPACELOG 10 BP'!$F50:$EE50)+SUMIF('SPACELOG 11 BP'!$F$2:$EE$2,J$4,'SPACELOG 11 BP'!$F50:$EE50)+SUMIF('SPACELOG 12 BP'!$F$2:$EE$2,J$4,'SPACELOG 12 BP'!$F50:$EE50)</f>
        <v>225</v>
      </c>
      <c r="K50" s="13">
        <f>SUMIF('reporting montigny'!$F$2:$EE$2,K$4,'reporting montigny'!$F50:$EE50)+SUMIF('reporting boissy'!$F$2:$EE$2,K$4,'reporting boissy'!$F50:$EE50)+SUMIF('reporting moussy'!$F$2:$EE$2,K$4,'reporting moussy'!$F50:$EE50)+SUMIF('reporting trappes'!$F$2:$EE$2,K$4,'reporting trappes'!$F50:$EE50)+SUMIF('SPACELOG 5 BP'!$F$2:$EE$2,K$4,'SPACELOG 5 BP'!$F50:$EE50)+SUMIF('SPACELOG 6 BP'!$F$2:$EE$2,K$4,'SPACELOG 6 BP'!$F50:$EE50)+SUMIF('SPACELOG 7 BP'!$F$2:$EE$2,K$4,'SPACELOG 7 BP'!$F50:$EE50)+SUMIF('SPACELOG 8 BP'!$F$2:$EE$2,K$4,'SPACELOG 8 BP'!$F50:$EE50)+SUMIF('SPACELOG 9 BP'!$F$2:$EE$2,K$4,'SPACELOG 9 BP'!$F50:$EE50)+SUMIF('SPACELOG 10 BP'!$F$2:$EE$2,K$4,'SPACELOG 10 BP'!$F50:$EE50)+SUMIF('SPACELOG 11 BP'!$F$2:$EE$2,K$4,'SPACELOG 11 BP'!$F50:$EE50)+SUMIF('SPACELOG 12 BP'!$F$2:$EE$2,K$4,'SPACELOG 12 BP'!$F50:$EE50)</f>
        <v>225</v>
      </c>
      <c r="L50" s="13">
        <f>SUMIF('reporting montigny'!$F$2:$EE$2,L$4,'reporting montigny'!$F50:$EE50)+SUMIF('reporting boissy'!$F$2:$EE$2,L$4,'reporting boissy'!$F50:$EE50)+SUMIF('reporting moussy'!$F$2:$EE$2,L$4,'reporting moussy'!$F50:$EE50)+SUMIF('reporting trappes'!$F$2:$EE$2,L$4,'reporting trappes'!$F50:$EE50)+SUMIF('SPACELOG 5 BP'!$F$2:$EE$2,L$4,'SPACELOG 5 BP'!$F50:$EE50)+SUMIF('SPACELOG 6 BP'!$F$2:$EE$2,L$4,'SPACELOG 6 BP'!$F50:$EE50)+SUMIF('SPACELOG 7 BP'!$F$2:$EE$2,L$4,'SPACELOG 7 BP'!$F50:$EE50)+SUMIF('SPACELOG 8 BP'!$F$2:$EE$2,L$4,'SPACELOG 8 BP'!$F50:$EE50)+SUMIF('SPACELOG 9 BP'!$F$2:$EE$2,L$4,'SPACELOG 9 BP'!$F50:$EE50)+SUMIF('SPACELOG 10 BP'!$F$2:$EE$2,L$4,'SPACELOG 10 BP'!$F50:$EE50)+SUMIF('SPACELOG 11 BP'!$F$2:$EE$2,L$4,'SPACELOG 11 BP'!$F50:$EE50)+SUMIF('SPACELOG 12 BP'!$F$2:$EE$2,L$4,'SPACELOG 12 BP'!$F50:$EE50)</f>
        <v>225</v>
      </c>
      <c r="M50" s="13">
        <f>SUMIF('reporting montigny'!$F$2:$EE$2,M$4,'reporting montigny'!$F50:$EE50)+SUMIF('reporting boissy'!$F$2:$EE$2,M$4,'reporting boissy'!$F50:$EE50)+SUMIF('reporting moussy'!$F$2:$EE$2,M$4,'reporting moussy'!$F50:$EE50)+SUMIF('reporting trappes'!$F$2:$EE$2,M$4,'reporting trappes'!$F50:$EE50)+SUMIF('SPACELOG 5 BP'!$F$2:$EE$2,M$4,'SPACELOG 5 BP'!$F50:$EE50)+SUMIF('SPACELOG 6 BP'!$F$2:$EE$2,M$4,'SPACELOG 6 BP'!$F50:$EE50)+SUMIF('SPACELOG 7 BP'!$F$2:$EE$2,M$4,'SPACELOG 7 BP'!$F50:$EE50)+SUMIF('SPACELOG 8 BP'!$F$2:$EE$2,M$4,'SPACELOG 8 BP'!$F50:$EE50)+SUMIF('SPACELOG 9 BP'!$F$2:$EE$2,M$4,'SPACELOG 9 BP'!$F50:$EE50)+SUMIF('SPACELOG 10 BP'!$F$2:$EE$2,M$4,'SPACELOG 10 BP'!$F50:$EE50)+SUMIF('SPACELOG 11 BP'!$F$2:$EE$2,M$4,'SPACELOG 11 BP'!$F50:$EE50)+SUMIF('SPACELOG 12 BP'!$F$2:$EE$2,M$4,'SPACELOG 12 BP'!$F50:$EE50)</f>
        <v>225</v>
      </c>
      <c r="N50" s="13">
        <f>SUMIF('reporting montigny'!$F$2:$EE$2,N$4,'reporting montigny'!$F50:$EE50)+SUMIF('reporting boissy'!$F$2:$EE$2,N$4,'reporting boissy'!$F50:$EE50)+SUMIF('reporting moussy'!$F$2:$EE$2,N$4,'reporting moussy'!$F50:$EE50)+SUMIF('reporting trappes'!$F$2:$EE$2,N$4,'reporting trappes'!$F50:$EE50)+SUMIF('SPACELOG 5 BP'!$F$2:$EE$2,N$4,'SPACELOG 5 BP'!$F50:$EE50)+SUMIF('SPACELOG 6 BP'!$F$2:$EE$2,N$4,'SPACELOG 6 BP'!$F50:$EE50)+SUMIF('SPACELOG 7 BP'!$F$2:$EE$2,N$4,'SPACELOG 7 BP'!$F50:$EE50)+SUMIF('SPACELOG 8 BP'!$F$2:$EE$2,N$4,'SPACELOG 8 BP'!$F50:$EE50)+SUMIF('SPACELOG 9 BP'!$F$2:$EE$2,N$4,'SPACELOG 9 BP'!$F50:$EE50)+SUMIF('SPACELOG 10 BP'!$F$2:$EE$2,N$4,'SPACELOG 10 BP'!$F50:$EE50)+SUMIF('SPACELOG 11 BP'!$F$2:$EE$2,N$4,'SPACELOG 11 BP'!$F50:$EE50)+SUMIF('SPACELOG 12 BP'!$F$2:$EE$2,N$4,'SPACELOG 12 BP'!$F50:$EE50)</f>
        <v>225</v>
      </c>
      <c r="O50" s="13">
        <f>SUMIF('reporting montigny'!$F$2:$EE$2,O$4,'reporting montigny'!$F50:$EE50)+SUMIF('reporting boissy'!$F$2:$EE$2,O$4,'reporting boissy'!$F50:$EE50)+SUMIF('reporting moussy'!$F$2:$EE$2,O$4,'reporting moussy'!$F50:$EE50)+SUMIF('reporting trappes'!$F$2:$EE$2,O$4,'reporting trappes'!$F50:$EE50)+SUMIF('SPACELOG 5 BP'!$F$2:$EE$2,O$4,'SPACELOG 5 BP'!$F50:$EE50)+SUMIF('SPACELOG 6 BP'!$F$2:$EE$2,O$4,'SPACELOG 6 BP'!$F50:$EE50)+SUMIF('SPACELOG 7 BP'!$F$2:$EE$2,O$4,'SPACELOG 7 BP'!$F50:$EE50)+SUMIF('SPACELOG 8 BP'!$F$2:$EE$2,O$4,'SPACELOG 8 BP'!$F50:$EE50)+SUMIF('SPACELOG 9 BP'!$F$2:$EE$2,O$4,'SPACELOG 9 BP'!$F50:$EE50)+SUMIF('SPACELOG 10 BP'!$F$2:$EE$2,O$4,'SPACELOG 10 BP'!$F50:$EE50)+SUMIF('SPACELOG 11 BP'!$F$2:$EE$2,O$4,'SPACELOG 11 BP'!$F50:$EE50)+SUMIF('SPACELOG 12 BP'!$F$2:$EE$2,O$4,'SPACELOG 12 BP'!$F50:$EE50)</f>
        <v>225</v>
      </c>
      <c r="P50" s="13">
        <f>SUMIF('reporting montigny'!$F$2:$EE$2,P$4,'reporting montigny'!$F50:$EE50)+SUMIF('reporting boissy'!$F$2:$EE$2,P$4,'reporting boissy'!$F50:$EE50)+SUMIF('reporting moussy'!$F$2:$EE$2,P$4,'reporting moussy'!$F50:$EE50)+SUMIF('reporting trappes'!$F$2:$EE$2,P$4,'reporting trappes'!$F50:$EE50)+SUMIF('SPACELOG 5 BP'!$F$2:$EE$2,P$4,'SPACELOG 5 BP'!$F50:$EE50)+SUMIF('SPACELOG 6 BP'!$F$2:$EE$2,P$4,'SPACELOG 6 BP'!$F50:$EE50)+SUMIF('SPACELOG 7 BP'!$F$2:$EE$2,P$4,'SPACELOG 7 BP'!$F50:$EE50)+SUMIF('SPACELOG 8 BP'!$F$2:$EE$2,P$4,'SPACELOG 8 BP'!$F50:$EE50)+SUMIF('SPACELOG 9 BP'!$F$2:$EE$2,P$4,'SPACELOG 9 BP'!$F50:$EE50)+SUMIF('SPACELOG 10 BP'!$F$2:$EE$2,P$4,'SPACELOG 10 BP'!$F50:$EE50)+SUMIF('SPACELOG 11 BP'!$F$2:$EE$2,P$4,'SPACELOG 11 BP'!$F50:$EE50)+SUMIF('SPACELOG 12 BP'!$F$2:$EE$2,P$4,'SPACELOG 12 BP'!$F50:$EE50)</f>
        <v>341</v>
      </c>
      <c r="Q50" s="13">
        <f>SUMIF('reporting montigny'!$F$2:$EE$2,Q$4,'reporting montigny'!$F50:$EE50)+SUMIF('reporting boissy'!$F$2:$EE$2,Q$4,'reporting boissy'!$F50:$EE50)+SUMIF('reporting moussy'!$F$2:$EE$2,Q$4,'reporting moussy'!$F50:$EE50)+SUMIF('reporting trappes'!$F$2:$EE$2,Q$4,'reporting trappes'!$F50:$EE50)+SUMIF('SPACELOG 5 BP'!$F$2:$EE$2,Q$4,'SPACELOG 5 BP'!$F50:$EE50)+SUMIF('SPACELOG 6 BP'!$F$2:$EE$2,Q$4,'SPACELOG 6 BP'!$F50:$EE50)+SUMIF('SPACELOG 7 BP'!$F$2:$EE$2,Q$4,'SPACELOG 7 BP'!$F50:$EE50)+SUMIF('SPACELOG 8 BP'!$F$2:$EE$2,Q$4,'SPACELOG 8 BP'!$F50:$EE50)+SUMIF('SPACELOG 9 BP'!$F$2:$EE$2,Q$4,'SPACELOG 9 BP'!$F50:$EE50)+SUMIF('SPACELOG 10 BP'!$F$2:$EE$2,Q$4,'SPACELOG 10 BP'!$F50:$EE50)+SUMIF('SPACELOG 11 BP'!$F$2:$EE$2,Q$4,'SPACELOG 11 BP'!$F50:$EE50)+SUMIF('SPACELOG 12 BP'!$F$2:$EE$2,Q$4,'SPACELOG 12 BP'!$F50:$EE50)</f>
        <v>341</v>
      </c>
      <c r="R50" s="14">
        <f>SUM(F50:Q50)</f>
        <v>2932</v>
      </c>
      <c r="S50" s="13">
        <f>SUMIF('reporting montigny'!$F$2:$EE$2,S$4,'reporting montigny'!$F50:$EE50)+SUMIF('reporting boissy'!$F$2:$EE$2,S$4,'reporting boissy'!$F50:$EE50)+SUMIF('reporting moussy'!$F$2:$EE$2,S$4,'reporting moussy'!$F50:$EE50)+SUMIF('reporting trappes'!$F$2:$EE$2,S$4,'reporting trappes'!$F50:$EE50)+SUMIF('SPACELOG 5 BP'!$F$2:$EE$2,S$4,'SPACELOG 5 BP'!$F50:$EE50)+SUMIF('SPACELOG 6 BP'!$F$2:$EE$2,S$4,'SPACELOG 6 BP'!$F50:$EE50)+SUMIF('SPACELOG 7 BP'!$F$2:$EE$2,S$4,'SPACELOG 7 BP'!$F50:$EE50)+SUMIF('SPACELOG 8 BP'!$F$2:$EE$2,S$4,'SPACELOG 8 BP'!$F50:$EE50)+SUMIF('SPACELOG 9 BP'!$F$2:$EE$2,S$4,'SPACELOG 9 BP'!$F50:$EE50)+SUMIF('SPACELOG 10 BP'!$F$2:$EE$2,S$4,'SPACELOG 10 BP'!$F50:$EE50)+SUMIF('SPACELOG 11 BP'!$F$2:$EE$2,S$4,'SPACELOG 11 BP'!$F50:$EE50)+SUMIF('SPACELOG 12 BP'!$F$2:$EE$2,S$4,'SPACELOG 12 BP'!$F50:$EE50)</f>
        <v>341</v>
      </c>
      <c r="T50" s="13">
        <f>SUMIF('reporting montigny'!$F$2:$EE$2,T$4,'reporting montigny'!$F50:$EE50)+SUMIF('reporting boissy'!$F$2:$EE$2,T$4,'reporting boissy'!$F50:$EE50)+SUMIF('reporting moussy'!$F$2:$EE$2,T$4,'reporting moussy'!$F50:$EE50)+SUMIF('reporting trappes'!$F$2:$EE$2,T$4,'reporting trappes'!$F50:$EE50)+SUMIF('SPACELOG 5 BP'!$F$2:$EE$2,T$4,'SPACELOG 5 BP'!$F50:$EE50)+SUMIF('SPACELOG 6 BP'!$F$2:$EE$2,T$4,'SPACELOG 6 BP'!$F50:$EE50)+SUMIF('SPACELOG 7 BP'!$F$2:$EE$2,T$4,'SPACELOG 7 BP'!$F50:$EE50)+SUMIF('SPACELOG 8 BP'!$F$2:$EE$2,T$4,'SPACELOG 8 BP'!$F50:$EE50)+SUMIF('SPACELOG 9 BP'!$F$2:$EE$2,T$4,'SPACELOG 9 BP'!$F50:$EE50)+SUMIF('SPACELOG 10 BP'!$F$2:$EE$2,T$4,'SPACELOG 10 BP'!$F50:$EE50)+SUMIF('SPACELOG 11 BP'!$F$2:$EE$2,T$4,'SPACELOG 11 BP'!$F50:$EE50)+SUMIF('SPACELOG 12 BP'!$F$2:$EE$2,T$4,'SPACELOG 12 BP'!$F50:$EE50)</f>
        <v>341</v>
      </c>
      <c r="U50" s="13">
        <f>SUMIF('reporting montigny'!$F$2:$EE$2,U$4,'reporting montigny'!$F50:$EE50)+SUMIF('reporting boissy'!$F$2:$EE$2,U$4,'reporting boissy'!$F50:$EE50)+SUMIF('reporting moussy'!$F$2:$EE$2,U$4,'reporting moussy'!$F50:$EE50)+SUMIF('reporting trappes'!$F$2:$EE$2,U$4,'reporting trappes'!$F50:$EE50)+SUMIF('SPACELOG 5 BP'!$F$2:$EE$2,U$4,'SPACELOG 5 BP'!$F50:$EE50)+SUMIF('SPACELOG 6 BP'!$F$2:$EE$2,U$4,'SPACELOG 6 BP'!$F50:$EE50)+SUMIF('SPACELOG 7 BP'!$F$2:$EE$2,U$4,'SPACELOG 7 BP'!$F50:$EE50)+SUMIF('SPACELOG 8 BP'!$F$2:$EE$2,U$4,'SPACELOG 8 BP'!$F50:$EE50)+SUMIF('SPACELOG 9 BP'!$F$2:$EE$2,U$4,'SPACELOG 9 BP'!$F50:$EE50)+SUMIF('SPACELOG 10 BP'!$F$2:$EE$2,U$4,'SPACELOG 10 BP'!$F50:$EE50)+SUMIF('SPACELOG 11 BP'!$F$2:$EE$2,U$4,'SPACELOG 11 BP'!$F50:$EE50)+SUMIF('SPACELOG 12 BP'!$F$2:$EE$2,U$4,'SPACELOG 12 BP'!$F50:$EE50)</f>
        <v>341</v>
      </c>
      <c r="V50" s="13">
        <f>SUMIF('reporting montigny'!$F$2:$EE$2,V$4,'reporting montigny'!$F50:$EE50)+SUMIF('reporting boissy'!$F$2:$EE$2,V$4,'reporting boissy'!$F50:$EE50)+SUMIF('reporting moussy'!$F$2:$EE$2,V$4,'reporting moussy'!$F50:$EE50)+SUMIF('reporting trappes'!$F$2:$EE$2,V$4,'reporting trappes'!$F50:$EE50)+SUMIF('SPACELOG 5 BP'!$F$2:$EE$2,V$4,'SPACELOG 5 BP'!$F50:$EE50)+SUMIF('SPACELOG 6 BP'!$F$2:$EE$2,V$4,'SPACELOG 6 BP'!$F50:$EE50)+SUMIF('SPACELOG 7 BP'!$F$2:$EE$2,V$4,'SPACELOG 7 BP'!$F50:$EE50)+SUMIF('SPACELOG 8 BP'!$F$2:$EE$2,V$4,'SPACELOG 8 BP'!$F50:$EE50)+SUMIF('SPACELOG 9 BP'!$F$2:$EE$2,V$4,'SPACELOG 9 BP'!$F50:$EE50)+SUMIF('SPACELOG 10 BP'!$F$2:$EE$2,V$4,'SPACELOG 10 BP'!$F50:$EE50)+SUMIF('SPACELOG 11 BP'!$F$2:$EE$2,V$4,'SPACELOG 11 BP'!$F50:$EE50)+SUMIF('SPACELOG 12 BP'!$F$2:$EE$2,V$4,'SPACELOG 12 BP'!$F50:$EE50)</f>
        <v>341</v>
      </c>
      <c r="W50" s="13">
        <f>SUMIF('reporting montigny'!$F$2:$EE$2,W$4,'reporting montigny'!$F50:$EE50)+SUMIF('reporting boissy'!$F$2:$EE$2,W$4,'reporting boissy'!$F50:$EE50)+SUMIF('reporting moussy'!$F$2:$EE$2,W$4,'reporting moussy'!$F50:$EE50)+SUMIF('reporting trappes'!$F$2:$EE$2,W$4,'reporting trappes'!$F50:$EE50)+SUMIF('SPACELOG 5 BP'!$F$2:$EE$2,W$4,'SPACELOG 5 BP'!$F50:$EE50)+SUMIF('SPACELOG 6 BP'!$F$2:$EE$2,W$4,'SPACELOG 6 BP'!$F50:$EE50)+SUMIF('SPACELOG 7 BP'!$F$2:$EE$2,W$4,'SPACELOG 7 BP'!$F50:$EE50)+SUMIF('SPACELOG 8 BP'!$F$2:$EE$2,W$4,'SPACELOG 8 BP'!$F50:$EE50)+SUMIF('SPACELOG 9 BP'!$F$2:$EE$2,W$4,'SPACELOG 9 BP'!$F50:$EE50)+SUMIF('SPACELOG 10 BP'!$F$2:$EE$2,W$4,'SPACELOG 10 BP'!$F50:$EE50)+SUMIF('SPACELOG 11 BP'!$F$2:$EE$2,W$4,'SPACELOG 11 BP'!$F50:$EE50)+SUMIF('SPACELOG 12 BP'!$F$2:$EE$2,W$4,'SPACELOG 12 BP'!$F50:$EE50)</f>
        <v>2341</v>
      </c>
      <c r="X50" s="13">
        <f>SUMIF('reporting montigny'!$F$2:$EE$2,X$4,'reporting montigny'!$F50:$EE50)+SUMIF('reporting boissy'!$F$2:$EE$2,X$4,'reporting boissy'!$F50:$EE50)+SUMIF('reporting moussy'!$F$2:$EE$2,X$4,'reporting moussy'!$F50:$EE50)+SUMIF('reporting trappes'!$F$2:$EE$2,X$4,'reporting trappes'!$F50:$EE50)+SUMIF('SPACELOG 5 BP'!$F$2:$EE$2,X$4,'SPACELOG 5 BP'!$F50:$EE50)+SUMIF('SPACELOG 6 BP'!$F$2:$EE$2,X$4,'SPACELOG 6 BP'!$F50:$EE50)+SUMIF('SPACELOG 7 BP'!$F$2:$EE$2,X$4,'SPACELOG 7 BP'!$F50:$EE50)+SUMIF('SPACELOG 8 BP'!$F$2:$EE$2,X$4,'SPACELOG 8 BP'!$F50:$EE50)+SUMIF('SPACELOG 9 BP'!$F$2:$EE$2,X$4,'SPACELOG 9 BP'!$F50:$EE50)+SUMIF('SPACELOG 10 BP'!$F$2:$EE$2,X$4,'SPACELOG 10 BP'!$F50:$EE50)+SUMIF('SPACELOG 11 BP'!$F$2:$EE$2,X$4,'SPACELOG 11 BP'!$F50:$EE50)+SUMIF('SPACELOG 12 BP'!$F$2:$EE$2,X$4,'SPACELOG 12 BP'!$F50:$EE50)</f>
        <v>2341</v>
      </c>
      <c r="Y50" s="13">
        <f>SUMIF('reporting montigny'!$F$2:$EE$2,Y$4,'reporting montigny'!$F50:$EE50)+SUMIF('reporting boissy'!$F$2:$EE$2,Y$4,'reporting boissy'!$F50:$EE50)+SUMIF('reporting moussy'!$F$2:$EE$2,Y$4,'reporting moussy'!$F50:$EE50)+SUMIF('reporting trappes'!$F$2:$EE$2,Y$4,'reporting trappes'!$F50:$EE50)+SUMIF('SPACELOG 5 BP'!$F$2:$EE$2,Y$4,'SPACELOG 5 BP'!$F50:$EE50)+SUMIF('SPACELOG 6 BP'!$F$2:$EE$2,Y$4,'SPACELOG 6 BP'!$F50:$EE50)+SUMIF('SPACELOG 7 BP'!$F$2:$EE$2,Y$4,'SPACELOG 7 BP'!$F50:$EE50)+SUMIF('SPACELOG 8 BP'!$F$2:$EE$2,Y$4,'SPACELOG 8 BP'!$F50:$EE50)+SUMIF('SPACELOG 9 BP'!$F$2:$EE$2,Y$4,'SPACELOG 9 BP'!$F50:$EE50)+SUMIF('SPACELOG 10 BP'!$F$2:$EE$2,Y$4,'SPACELOG 10 BP'!$F50:$EE50)+SUMIF('SPACELOG 11 BP'!$F$2:$EE$2,Y$4,'SPACELOG 11 BP'!$F50:$EE50)+SUMIF('SPACELOG 12 BP'!$F$2:$EE$2,Y$4,'SPACELOG 12 BP'!$F50:$EE50)</f>
        <v>2341</v>
      </c>
      <c r="Z50" s="13">
        <f>SUMIF('reporting montigny'!$F$2:$EE$2,Z$4,'reporting montigny'!$F50:$EE50)+SUMIF('reporting boissy'!$F$2:$EE$2,Z$4,'reporting boissy'!$F50:$EE50)+SUMIF('reporting moussy'!$F$2:$EE$2,Z$4,'reporting moussy'!$F50:$EE50)+SUMIF('reporting trappes'!$F$2:$EE$2,Z$4,'reporting trappes'!$F50:$EE50)+SUMIF('SPACELOG 5 BP'!$F$2:$EE$2,Z$4,'SPACELOG 5 BP'!$F50:$EE50)+SUMIF('SPACELOG 6 BP'!$F$2:$EE$2,Z$4,'SPACELOG 6 BP'!$F50:$EE50)+SUMIF('SPACELOG 7 BP'!$F$2:$EE$2,Z$4,'SPACELOG 7 BP'!$F50:$EE50)+SUMIF('SPACELOG 8 BP'!$F$2:$EE$2,Z$4,'SPACELOG 8 BP'!$F50:$EE50)+SUMIF('SPACELOG 9 BP'!$F$2:$EE$2,Z$4,'SPACELOG 9 BP'!$F50:$EE50)+SUMIF('SPACELOG 10 BP'!$F$2:$EE$2,Z$4,'SPACELOG 10 BP'!$F50:$EE50)+SUMIF('SPACELOG 11 BP'!$F$2:$EE$2,Z$4,'SPACELOG 11 BP'!$F50:$EE50)+SUMIF('SPACELOG 12 BP'!$F$2:$EE$2,Z$4,'SPACELOG 12 BP'!$F50:$EE50)</f>
        <v>2341</v>
      </c>
      <c r="AA50" s="13">
        <f>SUMIF('reporting montigny'!$F$2:$EE$2,AA$4,'reporting montigny'!$F50:$EE50)+SUMIF('reporting boissy'!$F$2:$EE$2,AA$4,'reporting boissy'!$F50:$EE50)+SUMIF('reporting moussy'!$F$2:$EE$2,AA$4,'reporting moussy'!$F50:$EE50)+SUMIF('reporting trappes'!$F$2:$EE$2,AA$4,'reporting trappes'!$F50:$EE50)+SUMIF('SPACELOG 5 BP'!$F$2:$EE$2,AA$4,'SPACELOG 5 BP'!$F50:$EE50)+SUMIF('SPACELOG 6 BP'!$F$2:$EE$2,AA$4,'SPACELOG 6 BP'!$F50:$EE50)+SUMIF('SPACELOG 7 BP'!$F$2:$EE$2,AA$4,'SPACELOG 7 BP'!$F50:$EE50)+SUMIF('SPACELOG 8 BP'!$F$2:$EE$2,AA$4,'SPACELOG 8 BP'!$F50:$EE50)+SUMIF('SPACELOG 9 BP'!$F$2:$EE$2,AA$4,'SPACELOG 9 BP'!$F50:$EE50)+SUMIF('SPACELOG 10 BP'!$F$2:$EE$2,AA$4,'SPACELOG 10 BP'!$F50:$EE50)+SUMIF('SPACELOG 11 BP'!$F$2:$EE$2,AA$4,'SPACELOG 11 BP'!$F50:$EE50)+SUMIF('SPACELOG 12 BP'!$F$2:$EE$2,AA$4,'SPACELOG 12 BP'!$F50:$EE50)</f>
        <v>2341</v>
      </c>
      <c r="AB50" s="13">
        <f>SUMIF('reporting montigny'!$F$2:$EE$2,AB$4,'reporting montigny'!$F50:$EE50)+SUMIF('reporting boissy'!$F$2:$EE$2,AB$4,'reporting boissy'!$F50:$EE50)+SUMIF('reporting moussy'!$F$2:$EE$2,AB$4,'reporting moussy'!$F50:$EE50)+SUMIF('reporting trappes'!$F$2:$EE$2,AB$4,'reporting trappes'!$F50:$EE50)+SUMIF('SPACELOG 5 BP'!$F$2:$EE$2,AB$4,'SPACELOG 5 BP'!$F50:$EE50)+SUMIF('SPACELOG 6 BP'!$F$2:$EE$2,AB$4,'SPACELOG 6 BP'!$F50:$EE50)+SUMIF('SPACELOG 7 BP'!$F$2:$EE$2,AB$4,'SPACELOG 7 BP'!$F50:$EE50)+SUMIF('SPACELOG 8 BP'!$F$2:$EE$2,AB$4,'SPACELOG 8 BP'!$F50:$EE50)+SUMIF('SPACELOG 9 BP'!$F$2:$EE$2,AB$4,'SPACELOG 9 BP'!$F50:$EE50)+SUMIF('SPACELOG 10 BP'!$F$2:$EE$2,AB$4,'SPACELOG 10 BP'!$F50:$EE50)+SUMIF('SPACELOG 11 BP'!$F$2:$EE$2,AB$4,'SPACELOG 11 BP'!$F50:$EE50)+SUMIF('SPACELOG 12 BP'!$F$2:$EE$2,AB$4,'SPACELOG 12 BP'!$F50:$EE50)</f>
        <v>2341</v>
      </c>
      <c r="AC50" s="13">
        <f>SUMIF('reporting montigny'!$F$2:$EE$2,AC$4,'reporting montigny'!$F50:$EE50)+SUMIF('reporting boissy'!$F$2:$EE$2,AC$4,'reporting boissy'!$F50:$EE50)+SUMIF('reporting moussy'!$F$2:$EE$2,AC$4,'reporting moussy'!$F50:$EE50)+SUMIF('reporting trappes'!$F$2:$EE$2,AC$4,'reporting trappes'!$F50:$EE50)+SUMIF('SPACELOG 5 BP'!$F$2:$EE$2,AC$4,'SPACELOG 5 BP'!$F50:$EE50)+SUMIF('SPACELOG 6 BP'!$F$2:$EE$2,AC$4,'SPACELOG 6 BP'!$F50:$EE50)+SUMIF('SPACELOG 7 BP'!$F$2:$EE$2,AC$4,'SPACELOG 7 BP'!$F50:$EE50)+SUMIF('SPACELOG 8 BP'!$F$2:$EE$2,AC$4,'SPACELOG 8 BP'!$F50:$EE50)+SUMIF('SPACELOG 9 BP'!$F$2:$EE$2,AC$4,'SPACELOG 9 BP'!$F50:$EE50)+SUMIF('SPACELOG 10 BP'!$F$2:$EE$2,AC$4,'SPACELOG 10 BP'!$F50:$EE50)+SUMIF('SPACELOG 11 BP'!$F$2:$EE$2,AC$4,'SPACELOG 11 BP'!$F50:$EE50)+SUMIF('SPACELOG 12 BP'!$F$2:$EE$2,AC$4,'SPACELOG 12 BP'!$F50:$EE50)</f>
        <v>2341</v>
      </c>
      <c r="AD50" s="13">
        <f>SUMIF('reporting montigny'!$F$2:$EE$2,AD$4,'reporting montigny'!$F50:$EE50)+SUMIF('reporting boissy'!$F$2:$EE$2,AD$4,'reporting boissy'!$F50:$EE50)+SUMIF('reporting moussy'!$F$2:$EE$2,AD$4,'reporting moussy'!$F50:$EE50)+SUMIF('reporting trappes'!$F$2:$EE$2,AD$4,'reporting trappes'!$F50:$EE50)+SUMIF('SPACELOG 5 BP'!$F$2:$EE$2,AD$4,'SPACELOG 5 BP'!$F50:$EE50)+SUMIF('SPACELOG 6 BP'!$F$2:$EE$2,AD$4,'SPACELOG 6 BP'!$F50:$EE50)+SUMIF('SPACELOG 7 BP'!$F$2:$EE$2,AD$4,'SPACELOG 7 BP'!$F50:$EE50)+SUMIF('SPACELOG 8 BP'!$F$2:$EE$2,AD$4,'SPACELOG 8 BP'!$F50:$EE50)+SUMIF('SPACELOG 9 BP'!$F$2:$EE$2,AD$4,'SPACELOG 9 BP'!$F50:$EE50)+SUMIF('SPACELOG 10 BP'!$F$2:$EE$2,AD$4,'SPACELOG 10 BP'!$F50:$EE50)+SUMIF('SPACELOG 11 BP'!$F$2:$EE$2,AD$4,'SPACELOG 11 BP'!$F50:$EE50)+SUMIF('SPACELOG 12 BP'!$F$2:$EE$2,AD$4,'SPACELOG 12 BP'!$F50:$EE50)</f>
        <v>2341</v>
      </c>
      <c r="AE50" s="14">
        <f>SUM(S50:AD50)</f>
        <v>20092</v>
      </c>
      <c r="AF50" s="13">
        <f>SUMIF('reporting montigny'!$F$2:$EE$2,AF$4,'reporting montigny'!$F50:$EE50)+SUMIF('reporting boissy'!$F$2:$EE$2,AF$4,'reporting boissy'!$F50:$EE50)+SUMIF('reporting moussy'!$F$2:$EE$2,AF$4,'reporting moussy'!$F50:$EE50)+SUMIF('reporting trappes'!$F$2:$EE$2,AF$4,'reporting trappes'!$F50:$EE50)+SUMIF('SPACELOG 5 BP'!$F$2:$EE$2,AF$4,'SPACELOG 5 BP'!$F50:$EE50)+SUMIF('SPACELOG 6 BP'!$F$2:$EE$2,AF$4,'SPACELOG 6 BP'!$F50:$EE50)+SUMIF('SPACELOG 7 BP'!$F$2:$EE$2,AF$4,'SPACELOG 7 BP'!$F50:$EE50)+SUMIF('SPACELOG 8 BP'!$F$2:$EE$2,AF$4,'SPACELOG 8 BP'!$F50:$EE50)+SUMIF('SPACELOG 9 BP'!$F$2:$EE$2,AF$4,'SPACELOG 9 BP'!$F50:$EE50)+SUMIF('SPACELOG 10 BP'!$F$2:$EE$2,AF$4,'SPACELOG 10 BP'!$F50:$EE50)+SUMIF('SPACELOG 11 BP'!$F$2:$EE$2,AF$4,'SPACELOG 11 BP'!$F50:$EE50)+SUMIF('SPACELOG 12 BP'!$F$2:$EE$2,AF$4,'SPACELOG 12 BP'!$F50:$EE50)</f>
        <v>2341</v>
      </c>
      <c r="AG50" s="13">
        <f>SUMIF('reporting montigny'!$F$2:$EE$2,AG$4,'reporting montigny'!$F50:$EE50)+SUMIF('reporting boissy'!$F$2:$EE$2,AG$4,'reporting boissy'!$F50:$EE50)+SUMIF('reporting moussy'!$F$2:$EE$2,AG$4,'reporting moussy'!$F50:$EE50)+SUMIF('reporting trappes'!$F$2:$EE$2,AG$4,'reporting trappes'!$F50:$EE50)+SUMIF('SPACELOG 5 BP'!$F$2:$EE$2,AG$4,'SPACELOG 5 BP'!$F50:$EE50)+SUMIF('SPACELOG 6 BP'!$F$2:$EE$2,AG$4,'SPACELOG 6 BP'!$F50:$EE50)+SUMIF('SPACELOG 7 BP'!$F$2:$EE$2,AG$4,'SPACELOG 7 BP'!$F50:$EE50)+SUMIF('SPACELOG 8 BP'!$F$2:$EE$2,AG$4,'SPACELOG 8 BP'!$F50:$EE50)+SUMIF('SPACELOG 9 BP'!$F$2:$EE$2,AG$4,'SPACELOG 9 BP'!$F50:$EE50)+SUMIF('SPACELOG 10 BP'!$F$2:$EE$2,AG$4,'SPACELOG 10 BP'!$F50:$EE50)+SUMIF('SPACELOG 11 BP'!$F$2:$EE$2,AG$4,'SPACELOG 11 BP'!$F50:$EE50)+SUMIF('SPACELOG 12 BP'!$F$2:$EE$2,AG$4,'SPACELOG 12 BP'!$F50:$EE50)</f>
        <v>2341</v>
      </c>
      <c r="AH50" s="13">
        <f>SUMIF('reporting montigny'!$F$2:$EE$2,AH$4,'reporting montigny'!$F50:$EE50)+SUMIF('reporting boissy'!$F$2:$EE$2,AH$4,'reporting boissy'!$F50:$EE50)+SUMIF('reporting moussy'!$F$2:$EE$2,AH$4,'reporting moussy'!$F50:$EE50)+SUMIF('reporting trappes'!$F$2:$EE$2,AH$4,'reporting trappes'!$F50:$EE50)+SUMIF('SPACELOG 5 BP'!$F$2:$EE$2,AH$4,'SPACELOG 5 BP'!$F50:$EE50)+SUMIF('SPACELOG 6 BP'!$F$2:$EE$2,AH$4,'SPACELOG 6 BP'!$F50:$EE50)+SUMIF('SPACELOG 7 BP'!$F$2:$EE$2,AH$4,'SPACELOG 7 BP'!$F50:$EE50)+SUMIF('SPACELOG 8 BP'!$F$2:$EE$2,AH$4,'SPACELOG 8 BP'!$F50:$EE50)+SUMIF('SPACELOG 9 BP'!$F$2:$EE$2,AH$4,'SPACELOG 9 BP'!$F50:$EE50)+SUMIF('SPACELOG 10 BP'!$F$2:$EE$2,AH$4,'SPACELOG 10 BP'!$F50:$EE50)+SUMIF('SPACELOG 11 BP'!$F$2:$EE$2,AH$4,'SPACELOG 11 BP'!$F50:$EE50)+SUMIF('SPACELOG 12 BP'!$F$2:$EE$2,AH$4,'SPACELOG 12 BP'!$F50:$EE50)</f>
        <v>2341</v>
      </c>
      <c r="AI50" s="13">
        <f>SUMIF('reporting montigny'!$F$2:$EE$2,AI$4,'reporting montigny'!$F50:$EE50)+SUMIF('reporting boissy'!$F$2:$EE$2,AI$4,'reporting boissy'!$F50:$EE50)+SUMIF('reporting moussy'!$F$2:$EE$2,AI$4,'reporting moussy'!$F50:$EE50)+SUMIF('reporting trappes'!$F$2:$EE$2,AI$4,'reporting trappes'!$F50:$EE50)+SUMIF('SPACELOG 5 BP'!$F$2:$EE$2,AI$4,'SPACELOG 5 BP'!$F50:$EE50)+SUMIF('SPACELOG 6 BP'!$F$2:$EE$2,AI$4,'SPACELOG 6 BP'!$F50:$EE50)+SUMIF('SPACELOG 7 BP'!$F$2:$EE$2,AI$4,'SPACELOG 7 BP'!$F50:$EE50)+SUMIF('SPACELOG 8 BP'!$F$2:$EE$2,AI$4,'SPACELOG 8 BP'!$F50:$EE50)+SUMIF('SPACELOG 9 BP'!$F$2:$EE$2,AI$4,'SPACELOG 9 BP'!$F50:$EE50)+SUMIF('SPACELOG 10 BP'!$F$2:$EE$2,AI$4,'SPACELOG 10 BP'!$F50:$EE50)+SUMIF('SPACELOG 11 BP'!$F$2:$EE$2,AI$4,'SPACELOG 11 BP'!$F50:$EE50)+SUMIF('SPACELOG 12 BP'!$F$2:$EE$2,AI$4,'SPACELOG 12 BP'!$F50:$EE50)</f>
        <v>2341</v>
      </c>
      <c r="AJ50" s="13">
        <f>SUMIF('reporting montigny'!$F$2:$EE$2,AJ$4,'reporting montigny'!$F50:$EE50)+SUMIF('reporting boissy'!$F$2:$EE$2,AJ$4,'reporting boissy'!$F50:$EE50)+SUMIF('reporting moussy'!$F$2:$EE$2,AJ$4,'reporting moussy'!$F50:$EE50)+SUMIF('reporting trappes'!$F$2:$EE$2,AJ$4,'reporting trappes'!$F50:$EE50)+SUMIF('SPACELOG 5 BP'!$F$2:$EE$2,AJ$4,'SPACELOG 5 BP'!$F50:$EE50)+SUMIF('SPACELOG 6 BP'!$F$2:$EE$2,AJ$4,'SPACELOG 6 BP'!$F50:$EE50)+SUMIF('SPACELOG 7 BP'!$F$2:$EE$2,AJ$4,'SPACELOG 7 BP'!$F50:$EE50)+SUMIF('SPACELOG 8 BP'!$F$2:$EE$2,AJ$4,'SPACELOG 8 BP'!$F50:$EE50)+SUMIF('SPACELOG 9 BP'!$F$2:$EE$2,AJ$4,'SPACELOG 9 BP'!$F50:$EE50)+SUMIF('SPACELOG 10 BP'!$F$2:$EE$2,AJ$4,'SPACELOG 10 BP'!$F50:$EE50)+SUMIF('SPACELOG 11 BP'!$F$2:$EE$2,AJ$4,'SPACELOG 11 BP'!$F50:$EE50)+SUMIF('SPACELOG 12 BP'!$F$2:$EE$2,AJ$4,'SPACELOG 12 BP'!$F50:$EE50)</f>
        <v>2341</v>
      </c>
      <c r="AK50" s="13">
        <f>SUMIF('reporting montigny'!$F$2:$EE$2,AK$4,'reporting montigny'!$F50:$EE50)+SUMIF('reporting boissy'!$F$2:$EE$2,AK$4,'reporting boissy'!$F50:$EE50)+SUMIF('reporting moussy'!$F$2:$EE$2,AK$4,'reporting moussy'!$F50:$EE50)+SUMIF('reporting trappes'!$F$2:$EE$2,AK$4,'reporting trappes'!$F50:$EE50)+SUMIF('SPACELOG 5 BP'!$F$2:$EE$2,AK$4,'SPACELOG 5 BP'!$F50:$EE50)+SUMIF('SPACELOG 6 BP'!$F$2:$EE$2,AK$4,'SPACELOG 6 BP'!$F50:$EE50)+SUMIF('SPACELOG 7 BP'!$F$2:$EE$2,AK$4,'SPACELOG 7 BP'!$F50:$EE50)+SUMIF('SPACELOG 8 BP'!$F$2:$EE$2,AK$4,'SPACELOG 8 BP'!$F50:$EE50)+SUMIF('SPACELOG 9 BP'!$F$2:$EE$2,AK$4,'SPACELOG 9 BP'!$F50:$EE50)+SUMIF('SPACELOG 10 BP'!$F$2:$EE$2,AK$4,'SPACELOG 10 BP'!$F50:$EE50)+SUMIF('SPACELOG 11 BP'!$F$2:$EE$2,AK$4,'SPACELOG 11 BP'!$F50:$EE50)+SUMIF('SPACELOG 12 BP'!$F$2:$EE$2,AK$4,'SPACELOG 12 BP'!$F50:$EE50)</f>
        <v>2341</v>
      </c>
      <c r="AL50" s="13">
        <f>SUMIF('reporting montigny'!$F$2:$EE$2,AL$4,'reporting montigny'!$F50:$EE50)+SUMIF('reporting boissy'!$F$2:$EE$2,AL$4,'reporting boissy'!$F50:$EE50)+SUMIF('reporting moussy'!$F$2:$EE$2,AL$4,'reporting moussy'!$F50:$EE50)+SUMIF('reporting trappes'!$F$2:$EE$2,AL$4,'reporting trappes'!$F50:$EE50)+SUMIF('SPACELOG 5 BP'!$F$2:$EE$2,AL$4,'SPACELOG 5 BP'!$F50:$EE50)+SUMIF('SPACELOG 6 BP'!$F$2:$EE$2,AL$4,'SPACELOG 6 BP'!$F50:$EE50)+SUMIF('SPACELOG 7 BP'!$F$2:$EE$2,AL$4,'SPACELOG 7 BP'!$F50:$EE50)+SUMIF('SPACELOG 8 BP'!$F$2:$EE$2,AL$4,'SPACELOG 8 BP'!$F50:$EE50)+SUMIF('SPACELOG 9 BP'!$F$2:$EE$2,AL$4,'SPACELOG 9 BP'!$F50:$EE50)+SUMIF('SPACELOG 10 BP'!$F$2:$EE$2,AL$4,'SPACELOG 10 BP'!$F50:$EE50)+SUMIF('SPACELOG 11 BP'!$F$2:$EE$2,AL$4,'SPACELOG 11 BP'!$F50:$EE50)+SUMIF('SPACELOG 12 BP'!$F$2:$EE$2,AL$4,'SPACELOG 12 BP'!$F50:$EE50)</f>
        <v>2341</v>
      </c>
      <c r="AM50" s="13">
        <f>SUMIF('reporting montigny'!$F$2:$EE$2,AM$4,'reporting montigny'!$F50:$EE50)+SUMIF('reporting boissy'!$F$2:$EE$2,AM$4,'reporting boissy'!$F50:$EE50)+SUMIF('reporting moussy'!$F$2:$EE$2,AM$4,'reporting moussy'!$F50:$EE50)+SUMIF('reporting trappes'!$F$2:$EE$2,AM$4,'reporting trappes'!$F50:$EE50)+SUMIF('SPACELOG 5 BP'!$F$2:$EE$2,AM$4,'SPACELOG 5 BP'!$F50:$EE50)+SUMIF('SPACELOG 6 BP'!$F$2:$EE$2,AM$4,'SPACELOG 6 BP'!$F50:$EE50)+SUMIF('SPACELOG 7 BP'!$F$2:$EE$2,AM$4,'SPACELOG 7 BP'!$F50:$EE50)+SUMIF('SPACELOG 8 BP'!$F$2:$EE$2,AM$4,'SPACELOG 8 BP'!$F50:$EE50)+SUMIF('SPACELOG 9 BP'!$F$2:$EE$2,AM$4,'SPACELOG 9 BP'!$F50:$EE50)+SUMIF('SPACELOG 10 BP'!$F$2:$EE$2,AM$4,'SPACELOG 10 BP'!$F50:$EE50)+SUMIF('SPACELOG 11 BP'!$F$2:$EE$2,AM$4,'SPACELOG 11 BP'!$F50:$EE50)+SUMIF('SPACELOG 12 BP'!$F$2:$EE$2,AM$4,'SPACELOG 12 BP'!$F50:$EE50)</f>
        <v>2341</v>
      </c>
      <c r="AN50" s="13">
        <f>SUMIF('reporting montigny'!$F$2:$EE$2,AN$4,'reporting montigny'!$F50:$EE50)+SUMIF('reporting boissy'!$F$2:$EE$2,AN$4,'reporting boissy'!$F50:$EE50)+SUMIF('reporting moussy'!$F$2:$EE$2,AN$4,'reporting moussy'!$F50:$EE50)+SUMIF('reporting trappes'!$F$2:$EE$2,AN$4,'reporting trappes'!$F50:$EE50)+SUMIF('SPACELOG 5 BP'!$F$2:$EE$2,AN$4,'SPACELOG 5 BP'!$F50:$EE50)+SUMIF('SPACELOG 6 BP'!$F$2:$EE$2,AN$4,'SPACELOG 6 BP'!$F50:$EE50)+SUMIF('SPACELOG 7 BP'!$F$2:$EE$2,AN$4,'SPACELOG 7 BP'!$F50:$EE50)+SUMIF('SPACELOG 8 BP'!$F$2:$EE$2,AN$4,'SPACELOG 8 BP'!$F50:$EE50)+SUMIF('SPACELOG 9 BP'!$F$2:$EE$2,AN$4,'SPACELOG 9 BP'!$F50:$EE50)+SUMIF('SPACELOG 10 BP'!$F$2:$EE$2,AN$4,'SPACELOG 10 BP'!$F50:$EE50)+SUMIF('SPACELOG 11 BP'!$F$2:$EE$2,AN$4,'SPACELOG 11 BP'!$F50:$EE50)+SUMIF('SPACELOG 12 BP'!$F$2:$EE$2,AN$4,'SPACELOG 12 BP'!$F50:$EE50)</f>
        <v>2341</v>
      </c>
      <c r="AO50" s="13">
        <f>SUMIF('reporting montigny'!$F$2:$EE$2,AO$4,'reporting montigny'!$F50:$EE50)+SUMIF('reporting boissy'!$F$2:$EE$2,AO$4,'reporting boissy'!$F50:$EE50)+SUMIF('reporting moussy'!$F$2:$EE$2,AO$4,'reporting moussy'!$F50:$EE50)+SUMIF('reporting trappes'!$F$2:$EE$2,AO$4,'reporting trappes'!$F50:$EE50)+SUMIF('SPACELOG 5 BP'!$F$2:$EE$2,AO$4,'SPACELOG 5 BP'!$F50:$EE50)+SUMIF('SPACELOG 6 BP'!$F$2:$EE$2,AO$4,'SPACELOG 6 BP'!$F50:$EE50)+SUMIF('SPACELOG 7 BP'!$F$2:$EE$2,AO$4,'SPACELOG 7 BP'!$F50:$EE50)+SUMIF('SPACELOG 8 BP'!$F$2:$EE$2,AO$4,'SPACELOG 8 BP'!$F50:$EE50)+SUMIF('SPACELOG 9 BP'!$F$2:$EE$2,AO$4,'SPACELOG 9 BP'!$F50:$EE50)+SUMIF('SPACELOG 10 BP'!$F$2:$EE$2,AO$4,'SPACELOG 10 BP'!$F50:$EE50)+SUMIF('SPACELOG 11 BP'!$F$2:$EE$2,AO$4,'SPACELOG 11 BP'!$F50:$EE50)+SUMIF('SPACELOG 12 BP'!$F$2:$EE$2,AO$4,'SPACELOG 12 BP'!$F50:$EE50)</f>
        <v>2341</v>
      </c>
      <c r="AP50" s="13">
        <f>SUMIF('reporting montigny'!$F$2:$EE$2,AP$4,'reporting montigny'!$F50:$EE50)+SUMIF('reporting boissy'!$F$2:$EE$2,AP$4,'reporting boissy'!$F50:$EE50)+SUMIF('reporting moussy'!$F$2:$EE$2,AP$4,'reporting moussy'!$F50:$EE50)+SUMIF('reporting trappes'!$F$2:$EE$2,AP$4,'reporting trappes'!$F50:$EE50)+SUMIF('SPACELOG 5 BP'!$F$2:$EE$2,AP$4,'SPACELOG 5 BP'!$F50:$EE50)+SUMIF('SPACELOG 6 BP'!$F$2:$EE$2,AP$4,'SPACELOG 6 BP'!$F50:$EE50)+SUMIF('SPACELOG 7 BP'!$F$2:$EE$2,AP$4,'SPACELOG 7 BP'!$F50:$EE50)+SUMIF('SPACELOG 8 BP'!$F$2:$EE$2,AP$4,'SPACELOG 8 BP'!$F50:$EE50)+SUMIF('SPACELOG 9 BP'!$F$2:$EE$2,AP$4,'SPACELOG 9 BP'!$F50:$EE50)+SUMIF('SPACELOG 10 BP'!$F$2:$EE$2,AP$4,'SPACELOG 10 BP'!$F50:$EE50)+SUMIF('SPACELOG 11 BP'!$F$2:$EE$2,AP$4,'SPACELOG 11 BP'!$F50:$EE50)+SUMIF('SPACELOG 12 BP'!$F$2:$EE$2,AP$4,'SPACELOG 12 BP'!$F50:$EE50)</f>
        <v>2341</v>
      </c>
      <c r="AQ50" s="13">
        <f>SUMIF('reporting montigny'!$F$2:$EE$2,AQ$4,'reporting montigny'!$F50:$EE50)+SUMIF('reporting boissy'!$F$2:$EE$2,AQ$4,'reporting boissy'!$F50:$EE50)+SUMIF('reporting moussy'!$F$2:$EE$2,AQ$4,'reporting moussy'!$F50:$EE50)+SUMIF('reporting trappes'!$F$2:$EE$2,AQ$4,'reporting trappes'!$F50:$EE50)+SUMIF('SPACELOG 5 BP'!$F$2:$EE$2,AQ$4,'SPACELOG 5 BP'!$F50:$EE50)+SUMIF('SPACELOG 6 BP'!$F$2:$EE$2,AQ$4,'SPACELOG 6 BP'!$F50:$EE50)+SUMIF('SPACELOG 7 BP'!$F$2:$EE$2,AQ$4,'SPACELOG 7 BP'!$F50:$EE50)+SUMIF('SPACELOG 8 BP'!$F$2:$EE$2,AQ$4,'SPACELOG 8 BP'!$F50:$EE50)+SUMIF('SPACELOG 9 BP'!$F$2:$EE$2,AQ$4,'SPACELOG 9 BP'!$F50:$EE50)+SUMIF('SPACELOG 10 BP'!$F$2:$EE$2,AQ$4,'SPACELOG 10 BP'!$F50:$EE50)+SUMIF('SPACELOG 11 BP'!$F$2:$EE$2,AQ$4,'SPACELOG 11 BP'!$F50:$EE50)+SUMIF('SPACELOG 12 BP'!$F$2:$EE$2,AQ$4,'SPACELOG 12 BP'!$F50:$EE50)</f>
        <v>2341</v>
      </c>
      <c r="AR50" s="14">
        <f>SUM(AF50:AQ50)</f>
        <v>28092</v>
      </c>
      <c r="AS50" s="13">
        <f>SUMIF('reporting montigny'!$F$2:$EE$2,AS$4,'reporting montigny'!$F50:$EE50)+SUMIF('reporting boissy'!$F$2:$EE$2,AS$4,'reporting boissy'!$F50:$EE50)+SUMIF('reporting moussy'!$F$2:$EE$2,AS$4,'reporting moussy'!$F50:$EE50)+SUMIF('reporting trappes'!$F$2:$EE$2,AS$4,'reporting trappes'!$F50:$EE50)+SUMIF('SPACELOG 5 BP'!$F$2:$EE$2,AS$4,'SPACELOG 5 BP'!$F50:$EE50)+SUMIF('SPACELOG 6 BP'!$F$2:$EE$2,AS$4,'SPACELOG 6 BP'!$F50:$EE50)+SUMIF('SPACELOG 7 BP'!$F$2:$EE$2,AS$4,'SPACELOG 7 BP'!$F50:$EE50)+SUMIF('SPACELOG 8 BP'!$F$2:$EE$2,AS$4,'SPACELOG 8 BP'!$F50:$EE50)+SUMIF('SPACELOG 9 BP'!$F$2:$EE$2,AS$4,'SPACELOG 9 BP'!$F50:$EE50)+SUMIF('SPACELOG 10 BP'!$F$2:$EE$2,AS$4,'SPACELOG 10 BP'!$F50:$EE50)+SUMIF('SPACELOG 11 BP'!$F$2:$EE$2,AS$4,'SPACELOG 11 BP'!$F50:$EE50)+SUMIF('SPACELOG 12 BP'!$F$2:$EE$2,AS$4,'SPACELOG 12 BP'!$F50:$EE50)</f>
        <v>2341</v>
      </c>
      <c r="AT50" s="13">
        <f>SUMIF('reporting montigny'!$F$2:$EE$2,AT$4,'reporting montigny'!$F50:$EE50)+SUMIF('reporting boissy'!$F$2:$EE$2,AT$4,'reporting boissy'!$F50:$EE50)+SUMIF('reporting moussy'!$F$2:$EE$2,AT$4,'reporting moussy'!$F50:$EE50)+SUMIF('reporting trappes'!$F$2:$EE$2,AT$4,'reporting trappes'!$F50:$EE50)+SUMIF('SPACELOG 5 BP'!$F$2:$EE$2,AT$4,'SPACELOG 5 BP'!$F50:$EE50)+SUMIF('SPACELOG 6 BP'!$F$2:$EE$2,AT$4,'SPACELOG 6 BP'!$F50:$EE50)+SUMIF('SPACELOG 7 BP'!$F$2:$EE$2,AT$4,'SPACELOG 7 BP'!$F50:$EE50)+SUMIF('SPACELOG 8 BP'!$F$2:$EE$2,AT$4,'SPACELOG 8 BP'!$F50:$EE50)+SUMIF('SPACELOG 9 BP'!$F$2:$EE$2,AT$4,'SPACELOG 9 BP'!$F50:$EE50)+SUMIF('SPACELOG 10 BP'!$F$2:$EE$2,AT$4,'SPACELOG 10 BP'!$F50:$EE50)+SUMIF('SPACELOG 11 BP'!$F$2:$EE$2,AT$4,'SPACELOG 11 BP'!$F50:$EE50)+SUMIF('SPACELOG 12 BP'!$F$2:$EE$2,AT$4,'SPACELOG 12 BP'!$F50:$EE50)</f>
        <v>2341</v>
      </c>
      <c r="AU50" s="13">
        <f>SUMIF('reporting montigny'!$F$2:$EE$2,AU$4,'reporting montigny'!$F50:$EE50)+SUMIF('reporting boissy'!$F$2:$EE$2,AU$4,'reporting boissy'!$F50:$EE50)+SUMIF('reporting moussy'!$F$2:$EE$2,AU$4,'reporting moussy'!$F50:$EE50)+SUMIF('reporting trappes'!$F$2:$EE$2,AU$4,'reporting trappes'!$F50:$EE50)+SUMIF('SPACELOG 5 BP'!$F$2:$EE$2,AU$4,'SPACELOG 5 BP'!$F50:$EE50)+SUMIF('SPACELOG 6 BP'!$F$2:$EE$2,AU$4,'SPACELOG 6 BP'!$F50:$EE50)+SUMIF('SPACELOG 7 BP'!$F$2:$EE$2,AU$4,'SPACELOG 7 BP'!$F50:$EE50)+SUMIF('SPACELOG 8 BP'!$F$2:$EE$2,AU$4,'SPACELOG 8 BP'!$F50:$EE50)+SUMIF('SPACELOG 9 BP'!$F$2:$EE$2,AU$4,'SPACELOG 9 BP'!$F50:$EE50)+SUMIF('SPACELOG 10 BP'!$F$2:$EE$2,AU$4,'SPACELOG 10 BP'!$F50:$EE50)+SUMIF('SPACELOG 11 BP'!$F$2:$EE$2,AU$4,'SPACELOG 11 BP'!$F50:$EE50)+SUMIF('SPACELOG 12 BP'!$F$2:$EE$2,AU$4,'SPACELOG 12 BP'!$F50:$EE50)</f>
        <v>2341</v>
      </c>
      <c r="AV50" s="13">
        <f>SUMIF('reporting montigny'!$F$2:$EE$2,AV$4,'reporting montigny'!$F50:$EE50)+SUMIF('reporting boissy'!$F$2:$EE$2,AV$4,'reporting boissy'!$F50:$EE50)+SUMIF('reporting moussy'!$F$2:$EE$2,AV$4,'reporting moussy'!$F50:$EE50)+SUMIF('reporting trappes'!$F$2:$EE$2,AV$4,'reporting trappes'!$F50:$EE50)+SUMIF('SPACELOG 5 BP'!$F$2:$EE$2,AV$4,'SPACELOG 5 BP'!$F50:$EE50)+SUMIF('SPACELOG 6 BP'!$F$2:$EE$2,AV$4,'SPACELOG 6 BP'!$F50:$EE50)+SUMIF('SPACELOG 7 BP'!$F$2:$EE$2,AV$4,'SPACELOG 7 BP'!$F50:$EE50)+SUMIF('SPACELOG 8 BP'!$F$2:$EE$2,AV$4,'SPACELOG 8 BP'!$F50:$EE50)+SUMIF('SPACELOG 9 BP'!$F$2:$EE$2,AV$4,'SPACELOG 9 BP'!$F50:$EE50)+SUMIF('SPACELOG 10 BP'!$F$2:$EE$2,AV$4,'SPACELOG 10 BP'!$F50:$EE50)+SUMIF('SPACELOG 11 BP'!$F$2:$EE$2,AV$4,'SPACELOG 11 BP'!$F50:$EE50)+SUMIF('SPACELOG 12 BP'!$F$2:$EE$2,AV$4,'SPACELOG 12 BP'!$F50:$EE50)</f>
        <v>2341</v>
      </c>
      <c r="AW50" s="13">
        <f>SUMIF('reporting montigny'!$F$2:$EE$2,AW$4,'reporting montigny'!$F50:$EE50)+SUMIF('reporting boissy'!$F$2:$EE$2,AW$4,'reporting boissy'!$F50:$EE50)+SUMIF('reporting moussy'!$F$2:$EE$2,AW$4,'reporting moussy'!$F50:$EE50)+SUMIF('reporting trappes'!$F$2:$EE$2,AW$4,'reporting trappes'!$F50:$EE50)+SUMIF('SPACELOG 5 BP'!$F$2:$EE$2,AW$4,'SPACELOG 5 BP'!$F50:$EE50)+SUMIF('SPACELOG 6 BP'!$F$2:$EE$2,AW$4,'SPACELOG 6 BP'!$F50:$EE50)+SUMIF('SPACELOG 7 BP'!$F$2:$EE$2,AW$4,'SPACELOG 7 BP'!$F50:$EE50)+SUMIF('SPACELOG 8 BP'!$F$2:$EE$2,AW$4,'SPACELOG 8 BP'!$F50:$EE50)+SUMIF('SPACELOG 9 BP'!$F$2:$EE$2,AW$4,'SPACELOG 9 BP'!$F50:$EE50)+SUMIF('SPACELOG 10 BP'!$F$2:$EE$2,AW$4,'SPACELOG 10 BP'!$F50:$EE50)+SUMIF('SPACELOG 11 BP'!$F$2:$EE$2,AW$4,'SPACELOG 11 BP'!$F50:$EE50)+SUMIF('SPACELOG 12 BP'!$F$2:$EE$2,AW$4,'SPACELOG 12 BP'!$F50:$EE50)</f>
        <v>2341</v>
      </c>
      <c r="AX50" s="13">
        <f>SUMIF('reporting montigny'!$F$2:$EE$2,AX$4,'reporting montigny'!$F50:$EE50)+SUMIF('reporting boissy'!$F$2:$EE$2,AX$4,'reporting boissy'!$F50:$EE50)+SUMIF('reporting moussy'!$F$2:$EE$2,AX$4,'reporting moussy'!$F50:$EE50)+SUMIF('reporting trappes'!$F$2:$EE$2,AX$4,'reporting trappes'!$F50:$EE50)+SUMIF('SPACELOG 5 BP'!$F$2:$EE$2,AX$4,'SPACELOG 5 BP'!$F50:$EE50)+SUMIF('SPACELOG 6 BP'!$F$2:$EE$2,AX$4,'SPACELOG 6 BP'!$F50:$EE50)+SUMIF('SPACELOG 7 BP'!$F$2:$EE$2,AX$4,'SPACELOG 7 BP'!$F50:$EE50)+SUMIF('SPACELOG 8 BP'!$F$2:$EE$2,AX$4,'SPACELOG 8 BP'!$F50:$EE50)+SUMIF('SPACELOG 9 BP'!$F$2:$EE$2,AX$4,'SPACELOG 9 BP'!$F50:$EE50)+SUMIF('SPACELOG 10 BP'!$F$2:$EE$2,AX$4,'SPACELOG 10 BP'!$F50:$EE50)+SUMIF('SPACELOG 11 BP'!$F$2:$EE$2,AX$4,'SPACELOG 11 BP'!$F50:$EE50)+SUMIF('SPACELOG 12 BP'!$F$2:$EE$2,AX$4,'SPACELOG 12 BP'!$F50:$EE50)</f>
        <v>2341</v>
      </c>
      <c r="AY50" s="13">
        <f>SUMIF('reporting montigny'!$F$2:$EE$2,AY$4,'reporting montigny'!$F50:$EE50)+SUMIF('reporting boissy'!$F$2:$EE$2,AY$4,'reporting boissy'!$F50:$EE50)+SUMIF('reporting moussy'!$F$2:$EE$2,AY$4,'reporting moussy'!$F50:$EE50)+SUMIF('reporting trappes'!$F$2:$EE$2,AY$4,'reporting trappes'!$F50:$EE50)+SUMIF('SPACELOG 5 BP'!$F$2:$EE$2,AY$4,'SPACELOG 5 BP'!$F50:$EE50)+SUMIF('SPACELOG 6 BP'!$F$2:$EE$2,AY$4,'SPACELOG 6 BP'!$F50:$EE50)+SUMIF('SPACELOG 7 BP'!$F$2:$EE$2,AY$4,'SPACELOG 7 BP'!$F50:$EE50)+SUMIF('SPACELOG 8 BP'!$F$2:$EE$2,AY$4,'SPACELOG 8 BP'!$F50:$EE50)+SUMIF('SPACELOG 9 BP'!$F$2:$EE$2,AY$4,'SPACELOG 9 BP'!$F50:$EE50)+SUMIF('SPACELOG 10 BP'!$F$2:$EE$2,AY$4,'SPACELOG 10 BP'!$F50:$EE50)+SUMIF('SPACELOG 11 BP'!$F$2:$EE$2,AY$4,'SPACELOG 11 BP'!$F50:$EE50)+SUMIF('SPACELOG 12 BP'!$F$2:$EE$2,AY$4,'SPACELOG 12 BP'!$F50:$EE50)</f>
        <v>2341</v>
      </c>
      <c r="AZ50" s="13">
        <f>SUMIF('reporting montigny'!$F$2:$EE$2,AZ$4,'reporting montigny'!$F50:$EE50)+SUMIF('reporting boissy'!$F$2:$EE$2,AZ$4,'reporting boissy'!$F50:$EE50)+SUMIF('reporting moussy'!$F$2:$EE$2,AZ$4,'reporting moussy'!$F50:$EE50)+SUMIF('reporting trappes'!$F$2:$EE$2,AZ$4,'reporting trappes'!$F50:$EE50)+SUMIF('SPACELOG 5 BP'!$F$2:$EE$2,AZ$4,'SPACELOG 5 BP'!$F50:$EE50)+SUMIF('SPACELOG 6 BP'!$F$2:$EE$2,AZ$4,'SPACELOG 6 BP'!$F50:$EE50)+SUMIF('SPACELOG 7 BP'!$F$2:$EE$2,AZ$4,'SPACELOG 7 BP'!$F50:$EE50)+SUMIF('SPACELOG 8 BP'!$F$2:$EE$2,AZ$4,'SPACELOG 8 BP'!$F50:$EE50)+SUMIF('SPACELOG 9 BP'!$F$2:$EE$2,AZ$4,'SPACELOG 9 BP'!$F50:$EE50)+SUMIF('SPACELOG 10 BP'!$F$2:$EE$2,AZ$4,'SPACELOG 10 BP'!$F50:$EE50)+SUMIF('SPACELOG 11 BP'!$F$2:$EE$2,AZ$4,'SPACELOG 11 BP'!$F50:$EE50)+SUMIF('SPACELOG 12 BP'!$F$2:$EE$2,AZ$4,'SPACELOG 12 BP'!$F50:$EE50)</f>
        <v>2341</v>
      </c>
      <c r="BA50" s="13">
        <f>SUMIF('reporting montigny'!$F$2:$EE$2,BA$4,'reporting montigny'!$F50:$EE50)+SUMIF('reporting boissy'!$F$2:$EE$2,BA$4,'reporting boissy'!$F50:$EE50)+SUMIF('reporting moussy'!$F$2:$EE$2,BA$4,'reporting moussy'!$F50:$EE50)+SUMIF('reporting trappes'!$F$2:$EE$2,BA$4,'reporting trappes'!$F50:$EE50)+SUMIF('SPACELOG 5 BP'!$F$2:$EE$2,BA$4,'SPACELOG 5 BP'!$F50:$EE50)+SUMIF('SPACELOG 6 BP'!$F$2:$EE$2,BA$4,'SPACELOG 6 BP'!$F50:$EE50)+SUMIF('SPACELOG 7 BP'!$F$2:$EE$2,BA$4,'SPACELOG 7 BP'!$F50:$EE50)+SUMIF('SPACELOG 8 BP'!$F$2:$EE$2,BA$4,'SPACELOG 8 BP'!$F50:$EE50)+SUMIF('SPACELOG 9 BP'!$F$2:$EE$2,BA$4,'SPACELOG 9 BP'!$F50:$EE50)+SUMIF('SPACELOG 10 BP'!$F$2:$EE$2,BA$4,'SPACELOG 10 BP'!$F50:$EE50)+SUMIF('SPACELOG 11 BP'!$F$2:$EE$2,BA$4,'SPACELOG 11 BP'!$F50:$EE50)+SUMIF('SPACELOG 12 BP'!$F$2:$EE$2,BA$4,'SPACELOG 12 BP'!$F50:$EE50)</f>
        <v>2341</v>
      </c>
      <c r="BB50" s="13">
        <f>SUMIF('reporting montigny'!$F$2:$EE$2,BB$4,'reporting montigny'!$F50:$EE50)+SUMIF('reporting boissy'!$F$2:$EE$2,BB$4,'reporting boissy'!$F50:$EE50)+SUMIF('reporting moussy'!$F$2:$EE$2,BB$4,'reporting moussy'!$F50:$EE50)+SUMIF('reporting trappes'!$F$2:$EE$2,BB$4,'reporting trappes'!$F50:$EE50)+SUMIF('SPACELOG 5 BP'!$F$2:$EE$2,BB$4,'SPACELOG 5 BP'!$F50:$EE50)+SUMIF('SPACELOG 6 BP'!$F$2:$EE$2,BB$4,'SPACELOG 6 BP'!$F50:$EE50)+SUMIF('SPACELOG 7 BP'!$F$2:$EE$2,BB$4,'SPACELOG 7 BP'!$F50:$EE50)+SUMIF('SPACELOG 8 BP'!$F$2:$EE$2,BB$4,'SPACELOG 8 BP'!$F50:$EE50)+SUMIF('SPACELOG 9 BP'!$F$2:$EE$2,BB$4,'SPACELOG 9 BP'!$F50:$EE50)+SUMIF('SPACELOG 10 BP'!$F$2:$EE$2,BB$4,'SPACELOG 10 BP'!$F50:$EE50)+SUMIF('SPACELOG 11 BP'!$F$2:$EE$2,BB$4,'SPACELOG 11 BP'!$F50:$EE50)+SUMIF('SPACELOG 12 BP'!$F$2:$EE$2,BB$4,'SPACELOG 12 BP'!$F50:$EE50)</f>
        <v>2341</v>
      </c>
      <c r="BC50" s="13">
        <f>SUMIF('reporting montigny'!$F$2:$EE$2,BC$4,'reporting montigny'!$F50:$EE50)+SUMIF('reporting boissy'!$F$2:$EE$2,BC$4,'reporting boissy'!$F50:$EE50)+SUMIF('reporting moussy'!$F$2:$EE$2,BC$4,'reporting moussy'!$F50:$EE50)+SUMIF('reporting trappes'!$F$2:$EE$2,BC$4,'reporting trappes'!$F50:$EE50)+SUMIF('SPACELOG 5 BP'!$F$2:$EE$2,BC$4,'SPACELOG 5 BP'!$F50:$EE50)+SUMIF('SPACELOG 6 BP'!$F$2:$EE$2,BC$4,'SPACELOG 6 BP'!$F50:$EE50)+SUMIF('SPACELOG 7 BP'!$F$2:$EE$2,BC$4,'SPACELOG 7 BP'!$F50:$EE50)+SUMIF('SPACELOG 8 BP'!$F$2:$EE$2,BC$4,'SPACELOG 8 BP'!$F50:$EE50)+SUMIF('SPACELOG 9 BP'!$F$2:$EE$2,BC$4,'SPACELOG 9 BP'!$F50:$EE50)+SUMIF('SPACELOG 10 BP'!$F$2:$EE$2,BC$4,'SPACELOG 10 BP'!$F50:$EE50)+SUMIF('SPACELOG 11 BP'!$F$2:$EE$2,BC$4,'SPACELOG 11 BP'!$F50:$EE50)+SUMIF('SPACELOG 12 BP'!$F$2:$EE$2,BC$4,'SPACELOG 12 BP'!$F50:$EE50)</f>
        <v>2341</v>
      </c>
      <c r="BD50" s="13">
        <f>SUMIF('reporting montigny'!$F$2:$EE$2,BD$4,'reporting montigny'!$F50:$EE50)+SUMIF('reporting boissy'!$F$2:$EE$2,BD$4,'reporting boissy'!$F50:$EE50)+SUMIF('reporting moussy'!$F$2:$EE$2,BD$4,'reporting moussy'!$F50:$EE50)+SUMIF('reporting trappes'!$F$2:$EE$2,BD$4,'reporting trappes'!$F50:$EE50)+SUMIF('SPACELOG 5 BP'!$F$2:$EE$2,BD$4,'SPACELOG 5 BP'!$F50:$EE50)+SUMIF('SPACELOG 6 BP'!$F$2:$EE$2,BD$4,'SPACELOG 6 BP'!$F50:$EE50)+SUMIF('SPACELOG 7 BP'!$F$2:$EE$2,BD$4,'SPACELOG 7 BP'!$F50:$EE50)+SUMIF('SPACELOG 8 BP'!$F$2:$EE$2,BD$4,'SPACELOG 8 BP'!$F50:$EE50)+SUMIF('SPACELOG 9 BP'!$F$2:$EE$2,BD$4,'SPACELOG 9 BP'!$F50:$EE50)+SUMIF('SPACELOG 10 BP'!$F$2:$EE$2,BD$4,'SPACELOG 10 BP'!$F50:$EE50)+SUMIF('SPACELOG 11 BP'!$F$2:$EE$2,BD$4,'SPACELOG 11 BP'!$F50:$EE50)+SUMIF('SPACELOG 12 BP'!$F$2:$EE$2,BD$4,'SPACELOG 12 BP'!$F50:$EE50)</f>
        <v>2341</v>
      </c>
      <c r="BE50" s="14">
        <f>SUM(AS50:BD50)</f>
        <v>28092</v>
      </c>
      <c r="BF50" s="13">
        <f>SUMIF('reporting montigny'!$F$2:$EE$2,BF$4,'reporting montigny'!$F50:$EE50)+SUMIF('reporting boissy'!$F$2:$EE$2,BF$4,'reporting boissy'!$F50:$EE50)+SUMIF('reporting moussy'!$F$2:$EE$2,BF$4,'reporting moussy'!$F50:$EE50)+SUMIF('reporting trappes'!$F$2:$EE$2,BF$4,'reporting trappes'!$F50:$EE50)+SUMIF('SPACELOG 5 BP'!$F$2:$EE$2,BF$4,'SPACELOG 5 BP'!$F50:$EE50)+SUMIF('SPACELOG 6 BP'!$F$2:$EE$2,BF$4,'SPACELOG 6 BP'!$F50:$EE50)+SUMIF('SPACELOG 7 BP'!$F$2:$EE$2,BF$4,'SPACELOG 7 BP'!$F50:$EE50)+SUMIF('SPACELOG 8 BP'!$F$2:$EE$2,BF$4,'SPACELOG 8 BP'!$F50:$EE50)+SUMIF('SPACELOG 9 BP'!$F$2:$EE$2,BF$4,'SPACELOG 9 BP'!$F50:$EE50)+SUMIF('SPACELOG 10 BP'!$F$2:$EE$2,BF$4,'SPACELOG 10 BP'!$F50:$EE50)+SUMIF('SPACELOG 11 BP'!$F$2:$EE$2,BF$4,'SPACELOG 11 BP'!$F50:$EE50)+SUMIF('SPACELOG 12 BP'!$F$2:$EE$2,BF$4,'SPACELOG 12 BP'!$F50:$EE50)</f>
        <v>2341</v>
      </c>
      <c r="BG50" s="13">
        <f>SUMIF('reporting montigny'!$F$2:$EE$2,BG$4,'reporting montigny'!$F50:$EE50)+SUMIF('reporting boissy'!$F$2:$EE$2,BG$4,'reporting boissy'!$F50:$EE50)+SUMIF('reporting moussy'!$F$2:$EE$2,BG$4,'reporting moussy'!$F50:$EE50)+SUMIF('reporting trappes'!$F$2:$EE$2,BG$4,'reporting trappes'!$F50:$EE50)+SUMIF('SPACELOG 5 BP'!$F$2:$EE$2,BG$4,'SPACELOG 5 BP'!$F50:$EE50)+SUMIF('SPACELOG 6 BP'!$F$2:$EE$2,BG$4,'SPACELOG 6 BP'!$F50:$EE50)+SUMIF('SPACELOG 7 BP'!$F$2:$EE$2,BG$4,'SPACELOG 7 BP'!$F50:$EE50)+SUMIF('SPACELOG 8 BP'!$F$2:$EE$2,BG$4,'SPACELOG 8 BP'!$F50:$EE50)+SUMIF('SPACELOG 9 BP'!$F$2:$EE$2,BG$4,'SPACELOG 9 BP'!$F50:$EE50)+SUMIF('SPACELOG 10 BP'!$F$2:$EE$2,BG$4,'SPACELOG 10 BP'!$F50:$EE50)+SUMIF('SPACELOG 11 BP'!$F$2:$EE$2,BG$4,'SPACELOG 11 BP'!$F50:$EE50)+SUMIF('SPACELOG 12 BP'!$F$2:$EE$2,BG$4,'SPACELOG 12 BP'!$F50:$EE50)</f>
        <v>2341</v>
      </c>
      <c r="BH50" s="13">
        <f>SUMIF('reporting montigny'!$F$2:$EE$2,BH$4,'reporting montigny'!$F50:$EE50)+SUMIF('reporting boissy'!$F$2:$EE$2,BH$4,'reporting boissy'!$F50:$EE50)+SUMIF('reporting moussy'!$F$2:$EE$2,BH$4,'reporting moussy'!$F50:$EE50)+SUMIF('reporting trappes'!$F$2:$EE$2,BH$4,'reporting trappes'!$F50:$EE50)+SUMIF('SPACELOG 5 BP'!$F$2:$EE$2,BH$4,'SPACELOG 5 BP'!$F50:$EE50)+SUMIF('SPACELOG 6 BP'!$F$2:$EE$2,BH$4,'SPACELOG 6 BP'!$F50:$EE50)+SUMIF('SPACELOG 7 BP'!$F$2:$EE$2,BH$4,'SPACELOG 7 BP'!$F50:$EE50)+SUMIF('SPACELOG 8 BP'!$F$2:$EE$2,BH$4,'SPACELOG 8 BP'!$F50:$EE50)+SUMIF('SPACELOG 9 BP'!$F$2:$EE$2,BH$4,'SPACELOG 9 BP'!$F50:$EE50)+SUMIF('SPACELOG 10 BP'!$F$2:$EE$2,BH$4,'SPACELOG 10 BP'!$F50:$EE50)+SUMIF('SPACELOG 11 BP'!$F$2:$EE$2,BH$4,'SPACELOG 11 BP'!$F50:$EE50)+SUMIF('SPACELOG 12 BP'!$F$2:$EE$2,BH$4,'SPACELOG 12 BP'!$F50:$EE50)</f>
        <v>2341</v>
      </c>
      <c r="BI50" s="13">
        <f>SUMIF('reporting montigny'!$F$2:$EE$2,BI$4,'reporting montigny'!$F50:$EE50)+SUMIF('reporting boissy'!$F$2:$EE$2,BI$4,'reporting boissy'!$F50:$EE50)+SUMIF('reporting moussy'!$F$2:$EE$2,BI$4,'reporting moussy'!$F50:$EE50)+SUMIF('reporting trappes'!$F$2:$EE$2,BI$4,'reporting trappes'!$F50:$EE50)+SUMIF('SPACELOG 5 BP'!$F$2:$EE$2,BI$4,'SPACELOG 5 BP'!$F50:$EE50)+SUMIF('SPACELOG 6 BP'!$F$2:$EE$2,BI$4,'SPACELOG 6 BP'!$F50:$EE50)+SUMIF('SPACELOG 7 BP'!$F$2:$EE$2,BI$4,'SPACELOG 7 BP'!$F50:$EE50)+SUMIF('SPACELOG 8 BP'!$F$2:$EE$2,BI$4,'SPACELOG 8 BP'!$F50:$EE50)+SUMIF('SPACELOG 9 BP'!$F$2:$EE$2,BI$4,'SPACELOG 9 BP'!$F50:$EE50)+SUMIF('SPACELOG 10 BP'!$F$2:$EE$2,BI$4,'SPACELOG 10 BP'!$F50:$EE50)+SUMIF('SPACELOG 11 BP'!$F$2:$EE$2,BI$4,'SPACELOG 11 BP'!$F50:$EE50)+SUMIF('SPACELOG 12 BP'!$F$2:$EE$2,BI$4,'SPACELOG 12 BP'!$F50:$EE50)</f>
        <v>2341</v>
      </c>
      <c r="BJ50" s="13">
        <f>SUMIF('reporting montigny'!$F$2:$EE$2,BJ$4,'reporting montigny'!$F50:$EE50)+SUMIF('reporting boissy'!$F$2:$EE$2,BJ$4,'reporting boissy'!$F50:$EE50)+SUMIF('reporting moussy'!$F$2:$EE$2,BJ$4,'reporting moussy'!$F50:$EE50)+SUMIF('reporting trappes'!$F$2:$EE$2,BJ$4,'reporting trappes'!$F50:$EE50)+SUMIF('SPACELOG 5 BP'!$F$2:$EE$2,BJ$4,'SPACELOG 5 BP'!$F50:$EE50)+SUMIF('SPACELOG 6 BP'!$F$2:$EE$2,BJ$4,'SPACELOG 6 BP'!$F50:$EE50)+SUMIF('SPACELOG 7 BP'!$F$2:$EE$2,BJ$4,'SPACELOG 7 BP'!$F50:$EE50)+SUMIF('SPACELOG 8 BP'!$F$2:$EE$2,BJ$4,'SPACELOG 8 BP'!$F50:$EE50)+SUMIF('SPACELOG 9 BP'!$F$2:$EE$2,BJ$4,'SPACELOG 9 BP'!$F50:$EE50)+SUMIF('SPACELOG 10 BP'!$F$2:$EE$2,BJ$4,'SPACELOG 10 BP'!$F50:$EE50)+SUMIF('SPACELOG 11 BP'!$F$2:$EE$2,BJ$4,'SPACELOG 11 BP'!$F50:$EE50)+SUMIF('SPACELOG 12 BP'!$F$2:$EE$2,BJ$4,'SPACELOG 12 BP'!$F50:$EE50)</f>
        <v>2341</v>
      </c>
      <c r="BK50" s="13">
        <f>SUMIF('reporting montigny'!$F$2:$EE$2,BK$4,'reporting montigny'!$F50:$EE50)+SUMIF('reporting boissy'!$F$2:$EE$2,BK$4,'reporting boissy'!$F50:$EE50)+SUMIF('reporting moussy'!$F$2:$EE$2,BK$4,'reporting moussy'!$F50:$EE50)+SUMIF('reporting trappes'!$F$2:$EE$2,BK$4,'reporting trappes'!$F50:$EE50)+SUMIF('SPACELOG 5 BP'!$F$2:$EE$2,BK$4,'SPACELOG 5 BP'!$F50:$EE50)+SUMIF('SPACELOG 6 BP'!$F$2:$EE$2,BK$4,'SPACELOG 6 BP'!$F50:$EE50)+SUMIF('SPACELOG 7 BP'!$F$2:$EE$2,BK$4,'SPACELOG 7 BP'!$F50:$EE50)+SUMIF('SPACELOG 8 BP'!$F$2:$EE$2,BK$4,'SPACELOG 8 BP'!$F50:$EE50)+SUMIF('SPACELOG 9 BP'!$F$2:$EE$2,BK$4,'SPACELOG 9 BP'!$F50:$EE50)+SUMIF('SPACELOG 10 BP'!$F$2:$EE$2,BK$4,'SPACELOG 10 BP'!$F50:$EE50)+SUMIF('SPACELOG 11 BP'!$F$2:$EE$2,BK$4,'SPACELOG 11 BP'!$F50:$EE50)+SUMIF('SPACELOG 12 BP'!$F$2:$EE$2,BK$4,'SPACELOG 12 BP'!$F50:$EE50)</f>
        <v>2341</v>
      </c>
      <c r="BL50" s="13">
        <f>SUMIF('reporting montigny'!$F$2:$EE$2,BL$4,'reporting montigny'!$F50:$EE50)+SUMIF('reporting boissy'!$F$2:$EE$2,BL$4,'reporting boissy'!$F50:$EE50)+SUMIF('reporting moussy'!$F$2:$EE$2,BL$4,'reporting moussy'!$F50:$EE50)+SUMIF('reporting trappes'!$F$2:$EE$2,BL$4,'reporting trappes'!$F50:$EE50)+SUMIF('SPACELOG 5 BP'!$F$2:$EE$2,BL$4,'SPACELOG 5 BP'!$F50:$EE50)+SUMIF('SPACELOG 6 BP'!$F$2:$EE$2,BL$4,'SPACELOG 6 BP'!$F50:$EE50)+SUMIF('SPACELOG 7 BP'!$F$2:$EE$2,BL$4,'SPACELOG 7 BP'!$F50:$EE50)+SUMIF('SPACELOG 8 BP'!$F$2:$EE$2,BL$4,'SPACELOG 8 BP'!$F50:$EE50)+SUMIF('SPACELOG 9 BP'!$F$2:$EE$2,BL$4,'SPACELOG 9 BP'!$F50:$EE50)+SUMIF('SPACELOG 10 BP'!$F$2:$EE$2,BL$4,'SPACELOG 10 BP'!$F50:$EE50)+SUMIF('SPACELOG 11 BP'!$F$2:$EE$2,BL$4,'SPACELOG 11 BP'!$F50:$EE50)+SUMIF('SPACELOG 12 BP'!$F$2:$EE$2,BL$4,'SPACELOG 12 BP'!$F50:$EE50)</f>
        <v>2341</v>
      </c>
      <c r="BM50" s="13">
        <f>SUMIF('reporting montigny'!$F$2:$EE$2,BM$4,'reporting montigny'!$F50:$EE50)+SUMIF('reporting boissy'!$F$2:$EE$2,BM$4,'reporting boissy'!$F50:$EE50)+SUMIF('reporting moussy'!$F$2:$EE$2,BM$4,'reporting moussy'!$F50:$EE50)+SUMIF('reporting trappes'!$F$2:$EE$2,BM$4,'reporting trappes'!$F50:$EE50)+SUMIF('SPACELOG 5 BP'!$F$2:$EE$2,BM$4,'SPACELOG 5 BP'!$F50:$EE50)+SUMIF('SPACELOG 6 BP'!$F$2:$EE$2,BM$4,'SPACELOG 6 BP'!$F50:$EE50)+SUMIF('SPACELOG 7 BP'!$F$2:$EE$2,BM$4,'SPACELOG 7 BP'!$F50:$EE50)+SUMIF('SPACELOG 8 BP'!$F$2:$EE$2,BM$4,'SPACELOG 8 BP'!$F50:$EE50)+SUMIF('SPACELOG 9 BP'!$F$2:$EE$2,BM$4,'SPACELOG 9 BP'!$F50:$EE50)+SUMIF('SPACELOG 10 BP'!$F$2:$EE$2,BM$4,'SPACELOG 10 BP'!$F50:$EE50)+SUMIF('SPACELOG 11 BP'!$F$2:$EE$2,BM$4,'SPACELOG 11 BP'!$F50:$EE50)+SUMIF('SPACELOG 12 BP'!$F$2:$EE$2,BM$4,'SPACELOG 12 BP'!$F50:$EE50)</f>
        <v>2341</v>
      </c>
      <c r="BN50" s="13">
        <f>SUMIF('reporting montigny'!$F$2:$EE$2,BN$4,'reporting montigny'!$F50:$EE50)+SUMIF('reporting boissy'!$F$2:$EE$2,BN$4,'reporting boissy'!$F50:$EE50)+SUMIF('reporting moussy'!$F$2:$EE$2,BN$4,'reporting moussy'!$F50:$EE50)+SUMIF('reporting trappes'!$F$2:$EE$2,BN$4,'reporting trappes'!$F50:$EE50)+SUMIF('SPACELOG 5 BP'!$F$2:$EE$2,BN$4,'SPACELOG 5 BP'!$F50:$EE50)+SUMIF('SPACELOG 6 BP'!$F$2:$EE$2,BN$4,'SPACELOG 6 BP'!$F50:$EE50)+SUMIF('SPACELOG 7 BP'!$F$2:$EE$2,BN$4,'SPACELOG 7 BP'!$F50:$EE50)+SUMIF('SPACELOG 8 BP'!$F$2:$EE$2,BN$4,'SPACELOG 8 BP'!$F50:$EE50)+SUMIF('SPACELOG 9 BP'!$F$2:$EE$2,BN$4,'SPACELOG 9 BP'!$F50:$EE50)+SUMIF('SPACELOG 10 BP'!$F$2:$EE$2,BN$4,'SPACELOG 10 BP'!$F50:$EE50)+SUMIF('SPACELOG 11 BP'!$F$2:$EE$2,BN$4,'SPACELOG 11 BP'!$F50:$EE50)+SUMIF('SPACELOG 12 BP'!$F$2:$EE$2,BN$4,'SPACELOG 12 BP'!$F50:$EE50)</f>
        <v>2341</v>
      </c>
      <c r="BO50" s="13">
        <f>SUMIF('reporting montigny'!$F$2:$EE$2,BO$4,'reporting montigny'!$F50:$EE50)+SUMIF('reporting boissy'!$F$2:$EE$2,BO$4,'reporting boissy'!$F50:$EE50)+SUMIF('reporting moussy'!$F$2:$EE$2,BO$4,'reporting moussy'!$F50:$EE50)+SUMIF('reporting trappes'!$F$2:$EE$2,BO$4,'reporting trappes'!$F50:$EE50)+SUMIF('SPACELOG 5 BP'!$F$2:$EE$2,BO$4,'SPACELOG 5 BP'!$F50:$EE50)+SUMIF('SPACELOG 6 BP'!$F$2:$EE$2,BO$4,'SPACELOG 6 BP'!$F50:$EE50)+SUMIF('SPACELOG 7 BP'!$F$2:$EE$2,BO$4,'SPACELOG 7 BP'!$F50:$EE50)+SUMIF('SPACELOG 8 BP'!$F$2:$EE$2,BO$4,'SPACELOG 8 BP'!$F50:$EE50)+SUMIF('SPACELOG 9 BP'!$F$2:$EE$2,BO$4,'SPACELOG 9 BP'!$F50:$EE50)+SUMIF('SPACELOG 10 BP'!$F$2:$EE$2,BO$4,'SPACELOG 10 BP'!$F50:$EE50)+SUMIF('SPACELOG 11 BP'!$F$2:$EE$2,BO$4,'SPACELOG 11 BP'!$F50:$EE50)+SUMIF('SPACELOG 12 BP'!$F$2:$EE$2,BO$4,'SPACELOG 12 BP'!$F50:$EE50)</f>
        <v>2116</v>
      </c>
      <c r="BP50" s="13">
        <f>SUMIF('reporting montigny'!$F$2:$EE$2,BP$4,'reporting montigny'!$F50:$EE50)+SUMIF('reporting boissy'!$F$2:$EE$2,BP$4,'reporting boissy'!$F50:$EE50)+SUMIF('reporting moussy'!$F$2:$EE$2,BP$4,'reporting moussy'!$F50:$EE50)+SUMIF('reporting trappes'!$F$2:$EE$2,BP$4,'reporting trappes'!$F50:$EE50)+SUMIF('SPACELOG 5 BP'!$F$2:$EE$2,BP$4,'SPACELOG 5 BP'!$F50:$EE50)+SUMIF('SPACELOG 6 BP'!$F$2:$EE$2,BP$4,'SPACELOG 6 BP'!$F50:$EE50)+SUMIF('SPACELOG 7 BP'!$F$2:$EE$2,BP$4,'SPACELOG 7 BP'!$F50:$EE50)+SUMIF('SPACELOG 8 BP'!$F$2:$EE$2,BP$4,'SPACELOG 8 BP'!$F50:$EE50)+SUMIF('SPACELOG 9 BP'!$F$2:$EE$2,BP$4,'SPACELOG 9 BP'!$F50:$EE50)+SUMIF('SPACELOG 10 BP'!$F$2:$EE$2,BP$4,'SPACELOG 10 BP'!$F50:$EE50)+SUMIF('SPACELOG 11 BP'!$F$2:$EE$2,BP$4,'SPACELOG 11 BP'!$F50:$EE50)+SUMIF('SPACELOG 12 BP'!$F$2:$EE$2,BP$4,'SPACELOG 12 BP'!$F50:$EE50)</f>
        <v>2116</v>
      </c>
      <c r="BQ50" s="13">
        <f>SUMIF('reporting montigny'!$F$2:$EE$2,BQ$4,'reporting montigny'!$F50:$EE50)+SUMIF('reporting boissy'!$F$2:$EE$2,BQ$4,'reporting boissy'!$F50:$EE50)+SUMIF('reporting moussy'!$F$2:$EE$2,BQ$4,'reporting moussy'!$F50:$EE50)+SUMIF('reporting trappes'!$F$2:$EE$2,BQ$4,'reporting trappes'!$F50:$EE50)+SUMIF('SPACELOG 5 BP'!$F$2:$EE$2,BQ$4,'SPACELOG 5 BP'!$F50:$EE50)+SUMIF('SPACELOG 6 BP'!$F$2:$EE$2,BQ$4,'SPACELOG 6 BP'!$F50:$EE50)+SUMIF('SPACELOG 7 BP'!$F$2:$EE$2,BQ$4,'SPACELOG 7 BP'!$F50:$EE50)+SUMIF('SPACELOG 8 BP'!$F$2:$EE$2,BQ$4,'SPACELOG 8 BP'!$F50:$EE50)+SUMIF('SPACELOG 9 BP'!$F$2:$EE$2,BQ$4,'SPACELOG 9 BP'!$F50:$EE50)+SUMIF('SPACELOG 10 BP'!$F$2:$EE$2,BQ$4,'SPACELOG 10 BP'!$F50:$EE50)+SUMIF('SPACELOG 11 BP'!$F$2:$EE$2,BQ$4,'SPACELOG 11 BP'!$F50:$EE50)+SUMIF('SPACELOG 12 BP'!$F$2:$EE$2,BQ$4,'SPACELOG 12 BP'!$F50:$EE50)</f>
        <v>2116</v>
      </c>
      <c r="BR50" s="14">
        <f>SUM(BF50:BQ50)</f>
        <v>27417</v>
      </c>
      <c r="BS50" s="13">
        <f>SUMIF('reporting montigny'!$F$2:$EE$2,BS$4,'reporting montigny'!$F50:$EE50)+SUMIF('reporting boissy'!$F$2:$EE$2,BS$4,'reporting boissy'!$F50:$EE50)+SUMIF('reporting moussy'!$F$2:$EE$2,BS$4,'reporting moussy'!$F50:$EE50)+SUMIF('reporting trappes'!$F$2:$EE$2,BS$4,'reporting trappes'!$F50:$EE50)+SUMIF('SPACELOG 5 BP'!$F$2:$EE$2,BS$4,'SPACELOG 5 BP'!$F50:$EE50)+SUMIF('SPACELOG 6 BP'!$F$2:$EE$2,BS$4,'SPACELOG 6 BP'!$F50:$EE50)+SUMIF('SPACELOG 7 BP'!$F$2:$EE$2,BS$4,'SPACELOG 7 BP'!$F50:$EE50)+SUMIF('SPACELOG 8 BP'!$F$2:$EE$2,BS$4,'SPACELOG 8 BP'!$F50:$EE50)+SUMIF('SPACELOG 9 BP'!$F$2:$EE$2,BS$4,'SPACELOG 9 BP'!$F50:$EE50)+SUMIF('SPACELOG 10 BP'!$F$2:$EE$2,BS$4,'SPACELOG 10 BP'!$F50:$EE50)+SUMIF('SPACELOG 11 BP'!$F$2:$EE$2,BS$4,'SPACELOG 11 BP'!$F50:$EE50)+SUMIF('SPACELOG 12 BP'!$F$2:$EE$2,BS$4,'SPACELOG 12 BP'!$F50:$EE50)</f>
        <v>2116</v>
      </c>
      <c r="BT50" s="13">
        <f>SUMIF('reporting montigny'!$F$2:$EE$2,BT$4,'reporting montigny'!$F50:$EE50)+SUMIF('reporting boissy'!$F$2:$EE$2,BT$4,'reporting boissy'!$F50:$EE50)+SUMIF('reporting moussy'!$F$2:$EE$2,BT$4,'reporting moussy'!$F50:$EE50)+SUMIF('reporting trappes'!$F$2:$EE$2,BT$4,'reporting trappes'!$F50:$EE50)+SUMIF('SPACELOG 5 BP'!$F$2:$EE$2,BT$4,'SPACELOG 5 BP'!$F50:$EE50)+SUMIF('SPACELOG 6 BP'!$F$2:$EE$2,BT$4,'SPACELOG 6 BP'!$F50:$EE50)+SUMIF('SPACELOG 7 BP'!$F$2:$EE$2,BT$4,'SPACELOG 7 BP'!$F50:$EE50)+SUMIF('SPACELOG 8 BP'!$F$2:$EE$2,BT$4,'SPACELOG 8 BP'!$F50:$EE50)+SUMIF('SPACELOG 9 BP'!$F$2:$EE$2,BT$4,'SPACELOG 9 BP'!$F50:$EE50)+SUMIF('SPACELOG 10 BP'!$F$2:$EE$2,BT$4,'SPACELOG 10 BP'!$F50:$EE50)+SUMIF('SPACELOG 11 BP'!$F$2:$EE$2,BT$4,'SPACELOG 11 BP'!$F50:$EE50)+SUMIF('SPACELOG 12 BP'!$F$2:$EE$2,BT$4,'SPACELOG 12 BP'!$F50:$EE50)</f>
        <v>2116</v>
      </c>
      <c r="BU50" s="13">
        <f>SUMIF('reporting montigny'!$F$2:$EE$2,BU$4,'reporting montigny'!$F50:$EE50)+SUMIF('reporting boissy'!$F$2:$EE$2,BU$4,'reporting boissy'!$F50:$EE50)+SUMIF('reporting moussy'!$F$2:$EE$2,BU$4,'reporting moussy'!$F50:$EE50)+SUMIF('reporting trappes'!$F$2:$EE$2,BU$4,'reporting trappes'!$F50:$EE50)+SUMIF('SPACELOG 5 BP'!$F$2:$EE$2,BU$4,'SPACELOG 5 BP'!$F50:$EE50)+SUMIF('SPACELOG 6 BP'!$F$2:$EE$2,BU$4,'SPACELOG 6 BP'!$F50:$EE50)+SUMIF('SPACELOG 7 BP'!$F$2:$EE$2,BU$4,'SPACELOG 7 BP'!$F50:$EE50)+SUMIF('SPACELOG 8 BP'!$F$2:$EE$2,BU$4,'SPACELOG 8 BP'!$F50:$EE50)+SUMIF('SPACELOG 9 BP'!$F$2:$EE$2,BU$4,'SPACELOG 9 BP'!$F50:$EE50)+SUMIF('SPACELOG 10 BP'!$F$2:$EE$2,BU$4,'SPACELOG 10 BP'!$F50:$EE50)+SUMIF('SPACELOG 11 BP'!$F$2:$EE$2,BU$4,'SPACELOG 11 BP'!$F50:$EE50)+SUMIF('SPACELOG 12 BP'!$F$2:$EE$2,BU$4,'SPACELOG 12 BP'!$F50:$EE50)</f>
        <v>2116</v>
      </c>
      <c r="BV50" s="13">
        <f>SUMIF('reporting montigny'!$F$2:$EE$2,BV$4,'reporting montigny'!$F50:$EE50)+SUMIF('reporting boissy'!$F$2:$EE$2,BV$4,'reporting boissy'!$F50:$EE50)+SUMIF('reporting moussy'!$F$2:$EE$2,BV$4,'reporting moussy'!$F50:$EE50)+SUMIF('reporting trappes'!$F$2:$EE$2,BV$4,'reporting trappes'!$F50:$EE50)+SUMIF('SPACELOG 5 BP'!$F$2:$EE$2,BV$4,'SPACELOG 5 BP'!$F50:$EE50)+SUMIF('SPACELOG 6 BP'!$F$2:$EE$2,BV$4,'SPACELOG 6 BP'!$F50:$EE50)+SUMIF('SPACELOG 7 BP'!$F$2:$EE$2,BV$4,'SPACELOG 7 BP'!$F50:$EE50)+SUMIF('SPACELOG 8 BP'!$F$2:$EE$2,BV$4,'SPACELOG 8 BP'!$F50:$EE50)+SUMIF('SPACELOG 9 BP'!$F$2:$EE$2,BV$4,'SPACELOG 9 BP'!$F50:$EE50)+SUMIF('SPACELOG 10 BP'!$F$2:$EE$2,BV$4,'SPACELOG 10 BP'!$F50:$EE50)+SUMIF('SPACELOG 11 BP'!$F$2:$EE$2,BV$4,'SPACELOG 11 BP'!$F50:$EE50)+SUMIF('SPACELOG 12 BP'!$F$2:$EE$2,BV$4,'SPACELOG 12 BP'!$F50:$EE50)</f>
        <v>2116</v>
      </c>
      <c r="BW50" s="13">
        <f>SUMIF('reporting montigny'!$F$2:$EE$2,BW$4,'reporting montigny'!$F50:$EE50)+SUMIF('reporting boissy'!$F$2:$EE$2,BW$4,'reporting boissy'!$F50:$EE50)+SUMIF('reporting moussy'!$F$2:$EE$2,BW$4,'reporting moussy'!$F50:$EE50)+SUMIF('reporting trappes'!$F$2:$EE$2,BW$4,'reporting trappes'!$F50:$EE50)+SUMIF('SPACELOG 5 BP'!$F$2:$EE$2,BW$4,'SPACELOG 5 BP'!$F50:$EE50)+SUMIF('SPACELOG 6 BP'!$F$2:$EE$2,BW$4,'SPACELOG 6 BP'!$F50:$EE50)+SUMIF('SPACELOG 7 BP'!$F$2:$EE$2,BW$4,'SPACELOG 7 BP'!$F50:$EE50)+SUMIF('SPACELOG 8 BP'!$F$2:$EE$2,BW$4,'SPACELOG 8 BP'!$F50:$EE50)+SUMIF('SPACELOG 9 BP'!$F$2:$EE$2,BW$4,'SPACELOG 9 BP'!$F50:$EE50)+SUMIF('SPACELOG 10 BP'!$F$2:$EE$2,BW$4,'SPACELOG 10 BP'!$F50:$EE50)+SUMIF('SPACELOG 11 BP'!$F$2:$EE$2,BW$4,'SPACELOG 11 BP'!$F50:$EE50)+SUMIF('SPACELOG 12 BP'!$F$2:$EE$2,BW$4,'SPACELOG 12 BP'!$F50:$EE50)</f>
        <v>2116</v>
      </c>
      <c r="BX50" s="13">
        <f>SUMIF('reporting montigny'!$F$2:$EE$2,BX$4,'reporting montigny'!$F50:$EE50)+SUMIF('reporting boissy'!$F$2:$EE$2,BX$4,'reporting boissy'!$F50:$EE50)+SUMIF('reporting moussy'!$F$2:$EE$2,BX$4,'reporting moussy'!$F50:$EE50)+SUMIF('reporting trappes'!$F$2:$EE$2,BX$4,'reporting trappes'!$F50:$EE50)+SUMIF('SPACELOG 5 BP'!$F$2:$EE$2,BX$4,'SPACELOG 5 BP'!$F50:$EE50)+SUMIF('SPACELOG 6 BP'!$F$2:$EE$2,BX$4,'SPACELOG 6 BP'!$F50:$EE50)+SUMIF('SPACELOG 7 BP'!$F$2:$EE$2,BX$4,'SPACELOG 7 BP'!$F50:$EE50)+SUMIF('SPACELOG 8 BP'!$F$2:$EE$2,BX$4,'SPACELOG 8 BP'!$F50:$EE50)+SUMIF('SPACELOG 9 BP'!$F$2:$EE$2,BX$4,'SPACELOG 9 BP'!$F50:$EE50)+SUMIF('SPACELOG 10 BP'!$F$2:$EE$2,BX$4,'SPACELOG 10 BP'!$F50:$EE50)+SUMIF('SPACELOG 11 BP'!$F$2:$EE$2,BX$4,'SPACELOG 11 BP'!$F50:$EE50)+SUMIF('SPACELOG 12 BP'!$F$2:$EE$2,BX$4,'SPACELOG 12 BP'!$F50:$EE50)</f>
        <v>2116</v>
      </c>
      <c r="BY50" s="13">
        <f>SUMIF('reporting montigny'!$F$2:$EE$2,BY$4,'reporting montigny'!$F50:$EE50)+SUMIF('reporting boissy'!$F$2:$EE$2,BY$4,'reporting boissy'!$F50:$EE50)+SUMIF('reporting moussy'!$F$2:$EE$2,BY$4,'reporting moussy'!$F50:$EE50)+SUMIF('reporting trappes'!$F$2:$EE$2,BY$4,'reporting trappes'!$F50:$EE50)+SUMIF('SPACELOG 5 BP'!$F$2:$EE$2,BY$4,'SPACELOG 5 BP'!$F50:$EE50)+SUMIF('SPACELOG 6 BP'!$F$2:$EE$2,BY$4,'SPACELOG 6 BP'!$F50:$EE50)+SUMIF('SPACELOG 7 BP'!$F$2:$EE$2,BY$4,'SPACELOG 7 BP'!$F50:$EE50)+SUMIF('SPACELOG 8 BP'!$F$2:$EE$2,BY$4,'SPACELOG 8 BP'!$F50:$EE50)+SUMIF('SPACELOG 9 BP'!$F$2:$EE$2,BY$4,'SPACELOG 9 BP'!$F50:$EE50)+SUMIF('SPACELOG 10 BP'!$F$2:$EE$2,BY$4,'SPACELOG 10 BP'!$F50:$EE50)+SUMIF('SPACELOG 11 BP'!$F$2:$EE$2,BY$4,'SPACELOG 11 BP'!$F50:$EE50)+SUMIF('SPACELOG 12 BP'!$F$2:$EE$2,BY$4,'SPACELOG 12 BP'!$F50:$EE50)</f>
        <v>2116</v>
      </c>
      <c r="BZ50" s="13">
        <f>SUMIF('reporting montigny'!$F$2:$EE$2,BZ$4,'reporting montigny'!$F50:$EE50)+SUMIF('reporting boissy'!$F$2:$EE$2,BZ$4,'reporting boissy'!$F50:$EE50)+SUMIF('reporting moussy'!$F$2:$EE$2,BZ$4,'reporting moussy'!$F50:$EE50)+SUMIF('reporting trappes'!$F$2:$EE$2,BZ$4,'reporting trappes'!$F50:$EE50)+SUMIF('SPACELOG 5 BP'!$F$2:$EE$2,BZ$4,'SPACELOG 5 BP'!$F50:$EE50)+SUMIF('SPACELOG 6 BP'!$F$2:$EE$2,BZ$4,'SPACELOG 6 BP'!$F50:$EE50)+SUMIF('SPACELOG 7 BP'!$F$2:$EE$2,BZ$4,'SPACELOG 7 BP'!$F50:$EE50)+SUMIF('SPACELOG 8 BP'!$F$2:$EE$2,BZ$4,'SPACELOG 8 BP'!$F50:$EE50)+SUMIF('SPACELOG 9 BP'!$F$2:$EE$2,BZ$4,'SPACELOG 9 BP'!$F50:$EE50)+SUMIF('SPACELOG 10 BP'!$F$2:$EE$2,BZ$4,'SPACELOG 10 BP'!$F50:$EE50)+SUMIF('SPACELOG 11 BP'!$F$2:$EE$2,BZ$4,'SPACELOG 11 BP'!$F50:$EE50)+SUMIF('SPACELOG 12 BP'!$F$2:$EE$2,BZ$4,'SPACELOG 12 BP'!$F50:$EE50)</f>
        <v>2116</v>
      </c>
      <c r="CA50" s="13">
        <f>SUMIF('reporting montigny'!$F$2:$EE$2,CA$4,'reporting montigny'!$F50:$EE50)+SUMIF('reporting boissy'!$F$2:$EE$2,CA$4,'reporting boissy'!$F50:$EE50)+SUMIF('reporting moussy'!$F$2:$EE$2,CA$4,'reporting moussy'!$F50:$EE50)+SUMIF('reporting trappes'!$F$2:$EE$2,CA$4,'reporting trappes'!$F50:$EE50)+SUMIF('SPACELOG 5 BP'!$F$2:$EE$2,CA$4,'SPACELOG 5 BP'!$F50:$EE50)+SUMIF('SPACELOG 6 BP'!$F$2:$EE$2,CA$4,'SPACELOG 6 BP'!$F50:$EE50)+SUMIF('SPACELOG 7 BP'!$F$2:$EE$2,CA$4,'SPACELOG 7 BP'!$F50:$EE50)+SUMIF('SPACELOG 8 BP'!$F$2:$EE$2,CA$4,'SPACELOG 8 BP'!$F50:$EE50)+SUMIF('SPACELOG 9 BP'!$F$2:$EE$2,CA$4,'SPACELOG 9 BP'!$F50:$EE50)+SUMIF('SPACELOG 10 BP'!$F$2:$EE$2,CA$4,'SPACELOG 10 BP'!$F50:$EE50)+SUMIF('SPACELOG 11 BP'!$F$2:$EE$2,CA$4,'SPACELOG 11 BP'!$F50:$EE50)+SUMIF('SPACELOG 12 BP'!$F$2:$EE$2,CA$4,'SPACELOG 12 BP'!$F50:$EE50)</f>
        <v>2116</v>
      </c>
      <c r="CB50" s="13">
        <f>SUMIF('reporting montigny'!$F$2:$EE$2,CB$4,'reporting montigny'!$F50:$EE50)+SUMIF('reporting boissy'!$F$2:$EE$2,CB$4,'reporting boissy'!$F50:$EE50)+SUMIF('reporting moussy'!$F$2:$EE$2,CB$4,'reporting moussy'!$F50:$EE50)+SUMIF('reporting trappes'!$F$2:$EE$2,CB$4,'reporting trappes'!$F50:$EE50)+SUMIF('SPACELOG 5 BP'!$F$2:$EE$2,CB$4,'SPACELOG 5 BP'!$F50:$EE50)+SUMIF('SPACELOG 6 BP'!$F$2:$EE$2,CB$4,'SPACELOG 6 BP'!$F50:$EE50)+SUMIF('SPACELOG 7 BP'!$F$2:$EE$2,CB$4,'SPACELOG 7 BP'!$F50:$EE50)+SUMIF('SPACELOG 8 BP'!$F$2:$EE$2,CB$4,'SPACELOG 8 BP'!$F50:$EE50)+SUMIF('SPACELOG 9 BP'!$F$2:$EE$2,CB$4,'SPACELOG 9 BP'!$F50:$EE50)+SUMIF('SPACELOG 10 BP'!$F$2:$EE$2,CB$4,'SPACELOG 10 BP'!$F50:$EE50)+SUMIF('SPACELOG 11 BP'!$F$2:$EE$2,CB$4,'SPACELOG 11 BP'!$F50:$EE50)+SUMIF('SPACELOG 12 BP'!$F$2:$EE$2,CB$4,'SPACELOG 12 BP'!$F50:$EE50)</f>
        <v>2116</v>
      </c>
      <c r="CC50" s="13">
        <f>SUMIF('reporting montigny'!$F$2:$EE$2,CC$4,'reporting montigny'!$F50:$EE50)+SUMIF('reporting boissy'!$F$2:$EE$2,CC$4,'reporting boissy'!$F50:$EE50)+SUMIF('reporting moussy'!$F$2:$EE$2,CC$4,'reporting moussy'!$F50:$EE50)+SUMIF('reporting trappes'!$F$2:$EE$2,CC$4,'reporting trappes'!$F50:$EE50)+SUMIF('SPACELOG 5 BP'!$F$2:$EE$2,CC$4,'SPACELOG 5 BP'!$F50:$EE50)+SUMIF('SPACELOG 6 BP'!$F$2:$EE$2,CC$4,'SPACELOG 6 BP'!$F50:$EE50)+SUMIF('SPACELOG 7 BP'!$F$2:$EE$2,CC$4,'SPACELOG 7 BP'!$F50:$EE50)+SUMIF('SPACELOG 8 BP'!$F$2:$EE$2,CC$4,'SPACELOG 8 BP'!$F50:$EE50)+SUMIF('SPACELOG 9 BP'!$F$2:$EE$2,CC$4,'SPACELOG 9 BP'!$F50:$EE50)+SUMIF('SPACELOG 10 BP'!$F$2:$EE$2,CC$4,'SPACELOG 10 BP'!$F50:$EE50)+SUMIF('SPACELOG 11 BP'!$F$2:$EE$2,CC$4,'SPACELOG 11 BP'!$F50:$EE50)+SUMIF('SPACELOG 12 BP'!$F$2:$EE$2,CC$4,'SPACELOG 12 BP'!$F50:$EE50)</f>
        <v>2000</v>
      </c>
      <c r="CD50" s="13">
        <f>SUMIF('reporting montigny'!$F$2:$EE$2,CD$4,'reporting montigny'!$F50:$EE50)+SUMIF('reporting boissy'!$F$2:$EE$2,CD$4,'reporting boissy'!$F50:$EE50)+SUMIF('reporting moussy'!$F$2:$EE$2,CD$4,'reporting moussy'!$F50:$EE50)+SUMIF('reporting trappes'!$F$2:$EE$2,CD$4,'reporting trappes'!$F50:$EE50)+SUMIF('SPACELOG 5 BP'!$F$2:$EE$2,CD$4,'SPACELOG 5 BP'!$F50:$EE50)+SUMIF('SPACELOG 6 BP'!$F$2:$EE$2,CD$4,'SPACELOG 6 BP'!$F50:$EE50)+SUMIF('SPACELOG 7 BP'!$F$2:$EE$2,CD$4,'SPACELOG 7 BP'!$F50:$EE50)+SUMIF('SPACELOG 8 BP'!$F$2:$EE$2,CD$4,'SPACELOG 8 BP'!$F50:$EE50)+SUMIF('SPACELOG 9 BP'!$F$2:$EE$2,CD$4,'SPACELOG 9 BP'!$F50:$EE50)+SUMIF('SPACELOG 10 BP'!$F$2:$EE$2,CD$4,'SPACELOG 10 BP'!$F50:$EE50)+SUMIF('SPACELOG 11 BP'!$F$2:$EE$2,CD$4,'SPACELOG 11 BP'!$F50:$EE50)+SUMIF('SPACELOG 12 BP'!$F$2:$EE$2,CD$4,'SPACELOG 12 BP'!$F50:$EE50)</f>
        <v>2000</v>
      </c>
      <c r="CE50" s="14">
        <f>SUM(BS50:CD50)</f>
        <v>25160</v>
      </c>
      <c r="CF50" s="13">
        <f>SUMIF('reporting montigny'!$F$2:$EE$2,CF$4,'reporting montigny'!$F50:$EE50)+SUMIF('reporting boissy'!$F$2:$EE$2,CF$4,'reporting boissy'!$F50:$EE50)+SUMIF('reporting moussy'!$F$2:$EE$2,CF$4,'reporting moussy'!$F50:$EE50)+SUMIF('reporting trappes'!$F$2:$EE$2,CF$4,'reporting trappes'!$F50:$EE50)+SUMIF('SPACELOG 5 BP'!$F$2:$EE$2,CF$4,'SPACELOG 5 BP'!$F50:$EE50)+SUMIF('SPACELOG 6 BP'!$F$2:$EE$2,CF$4,'SPACELOG 6 BP'!$F50:$EE50)+SUMIF('SPACELOG 7 BP'!$F$2:$EE$2,CF$4,'SPACELOG 7 BP'!$F50:$EE50)+SUMIF('SPACELOG 8 BP'!$F$2:$EE$2,CF$4,'SPACELOG 8 BP'!$F50:$EE50)+SUMIF('SPACELOG 9 BP'!$F$2:$EE$2,CF$4,'SPACELOG 9 BP'!$F50:$EE50)+SUMIF('SPACELOG 10 BP'!$F$2:$EE$2,CF$4,'SPACELOG 10 BP'!$F50:$EE50)+SUMIF('SPACELOG 11 BP'!$F$2:$EE$2,CF$4,'SPACELOG 11 BP'!$F50:$EE50)+SUMIF('SPACELOG 12 BP'!$F$2:$EE$2,CF$4,'SPACELOG 12 BP'!$F50:$EE50)</f>
        <v>2000</v>
      </c>
      <c r="CG50" s="13">
        <f>SUMIF('reporting montigny'!$F$2:$EE$2,CG$4,'reporting montigny'!$F50:$EE50)+SUMIF('reporting boissy'!$F$2:$EE$2,CG$4,'reporting boissy'!$F50:$EE50)+SUMIF('reporting moussy'!$F$2:$EE$2,CG$4,'reporting moussy'!$F50:$EE50)+SUMIF('reporting trappes'!$F$2:$EE$2,CG$4,'reporting trappes'!$F50:$EE50)+SUMIF('SPACELOG 5 BP'!$F$2:$EE$2,CG$4,'SPACELOG 5 BP'!$F50:$EE50)+SUMIF('SPACELOG 6 BP'!$F$2:$EE$2,CG$4,'SPACELOG 6 BP'!$F50:$EE50)+SUMIF('SPACELOG 7 BP'!$F$2:$EE$2,CG$4,'SPACELOG 7 BP'!$F50:$EE50)+SUMIF('SPACELOG 8 BP'!$F$2:$EE$2,CG$4,'SPACELOG 8 BP'!$F50:$EE50)+SUMIF('SPACELOG 9 BP'!$F$2:$EE$2,CG$4,'SPACELOG 9 BP'!$F50:$EE50)+SUMIF('SPACELOG 10 BP'!$F$2:$EE$2,CG$4,'SPACELOG 10 BP'!$F50:$EE50)+SUMIF('SPACELOG 11 BP'!$F$2:$EE$2,CG$4,'SPACELOG 11 BP'!$F50:$EE50)+SUMIF('SPACELOG 12 BP'!$F$2:$EE$2,CG$4,'SPACELOG 12 BP'!$F50:$EE50)</f>
        <v>2000</v>
      </c>
      <c r="CH50" s="13">
        <f>SUMIF('reporting montigny'!$F$2:$EE$2,CH$4,'reporting montigny'!$F50:$EE50)+SUMIF('reporting boissy'!$F$2:$EE$2,CH$4,'reporting boissy'!$F50:$EE50)+SUMIF('reporting moussy'!$F$2:$EE$2,CH$4,'reporting moussy'!$F50:$EE50)+SUMIF('reporting trappes'!$F$2:$EE$2,CH$4,'reporting trappes'!$F50:$EE50)+SUMIF('SPACELOG 5 BP'!$F$2:$EE$2,CH$4,'SPACELOG 5 BP'!$F50:$EE50)+SUMIF('SPACELOG 6 BP'!$F$2:$EE$2,CH$4,'SPACELOG 6 BP'!$F50:$EE50)+SUMIF('SPACELOG 7 BP'!$F$2:$EE$2,CH$4,'SPACELOG 7 BP'!$F50:$EE50)+SUMIF('SPACELOG 8 BP'!$F$2:$EE$2,CH$4,'SPACELOG 8 BP'!$F50:$EE50)+SUMIF('SPACELOG 9 BP'!$F$2:$EE$2,CH$4,'SPACELOG 9 BP'!$F50:$EE50)+SUMIF('SPACELOG 10 BP'!$F$2:$EE$2,CH$4,'SPACELOG 10 BP'!$F50:$EE50)+SUMIF('SPACELOG 11 BP'!$F$2:$EE$2,CH$4,'SPACELOG 11 BP'!$F50:$EE50)+SUMIF('SPACELOG 12 BP'!$F$2:$EE$2,CH$4,'SPACELOG 12 BP'!$F50:$EE50)</f>
        <v>2000</v>
      </c>
      <c r="CI50" s="13">
        <f>SUMIF('reporting montigny'!$F$2:$EE$2,CI$4,'reporting montigny'!$F50:$EE50)+SUMIF('reporting boissy'!$F$2:$EE$2,CI$4,'reporting boissy'!$F50:$EE50)+SUMIF('reporting moussy'!$F$2:$EE$2,CI$4,'reporting moussy'!$F50:$EE50)+SUMIF('reporting trappes'!$F$2:$EE$2,CI$4,'reporting trappes'!$F50:$EE50)+SUMIF('SPACELOG 5 BP'!$F$2:$EE$2,CI$4,'SPACELOG 5 BP'!$F50:$EE50)+SUMIF('SPACELOG 6 BP'!$F$2:$EE$2,CI$4,'SPACELOG 6 BP'!$F50:$EE50)+SUMIF('SPACELOG 7 BP'!$F$2:$EE$2,CI$4,'SPACELOG 7 BP'!$F50:$EE50)+SUMIF('SPACELOG 8 BP'!$F$2:$EE$2,CI$4,'SPACELOG 8 BP'!$F50:$EE50)+SUMIF('SPACELOG 9 BP'!$F$2:$EE$2,CI$4,'SPACELOG 9 BP'!$F50:$EE50)+SUMIF('SPACELOG 10 BP'!$F$2:$EE$2,CI$4,'SPACELOG 10 BP'!$F50:$EE50)+SUMIF('SPACELOG 11 BP'!$F$2:$EE$2,CI$4,'SPACELOG 11 BP'!$F50:$EE50)+SUMIF('SPACELOG 12 BP'!$F$2:$EE$2,CI$4,'SPACELOG 12 BP'!$F50:$EE50)</f>
        <v>2000</v>
      </c>
      <c r="CJ50" s="13">
        <f>SUMIF('reporting montigny'!$F$2:$EE$2,CJ$4,'reporting montigny'!$F50:$EE50)+SUMIF('reporting boissy'!$F$2:$EE$2,CJ$4,'reporting boissy'!$F50:$EE50)+SUMIF('reporting moussy'!$F$2:$EE$2,CJ$4,'reporting moussy'!$F50:$EE50)+SUMIF('reporting trappes'!$F$2:$EE$2,CJ$4,'reporting trappes'!$F50:$EE50)+SUMIF('SPACELOG 5 BP'!$F$2:$EE$2,CJ$4,'SPACELOG 5 BP'!$F50:$EE50)+SUMIF('SPACELOG 6 BP'!$F$2:$EE$2,CJ$4,'SPACELOG 6 BP'!$F50:$EE50)+SUMIF('SPACELOG 7 BP'!$F$2:$EE$2,CJ$4,'SPACELOG 7 BP'!$F50:$EE50)+SUMIF('SPACELOG 8 BP'!$F$2:$EE$2,CJ$4,'SPACELOG 8 BP'!$F50:$EE50)+SUMIF('SPACELOG 9 BP'!$F$2:$EE$2,CJ$4,'SPACELOG 9 BP'!$F50:$EE50)+SUMIF('SPACELOG 10 BP'!$F$2:$EE$2,CJ$4,'SPACELOG 10 BP'!$F50:$EE50)+SUMIF('SPACELOG 11 BP'!$F$2:$EE$2,CJ$4,'SPACELOG 11 BP'!$F50:$EE50)+SUMIF('SPACELOG 12 BP'!$F$2:$EE$2,CJ$4,'SPACELOG 12 BP'!$F50:$EE50)</f>
        <v>0</v>
      </c>
      <c r="CK50" s="13">
        <f>SUMIF('reporting montigny'!$F$2:$EE$2,CK$4,'reporting montigny'!$F50:$EE50)+SUMIF('reporting boissy'!$F$2:$EE$2,CK$4,'reporting boissy'!$F50:$EE50)+SUMIF('reporting moussy'!$F$2:$EE$2,CK$4,'reporting moussy'!$F50:$EE50)+SUMIF('reporting trappes'!$F$2:$EE$2,CK$4,'reporting trappes'!$F50:$EE50)+SUMIF('SPACELOG 5 BP'!$F$2:$EE$2,CK$4,'SPACELOG 5 BP'!$F50:$EE50)+SUMIF('SPACELOG 6 BP'!$F$2:$EE$2,CK$4,'SPACELOG 6 BP'!$F50:$EE50)+SUMIF('SPACELOG 7 BP'!$F$2:$EE$2,CK$4,'SPACELOG 7 BP'!$F50:$EE50)+SUMIF('SPACELOG 8 BP'!$F$2:$EE$2,CK$4,'SPACELOG 8 BP'!$F50:$EE50)+SUMIF('SPACELOG 9 BP'!$F$2:$EE$2,CK$4,'SPACELOG 9 BP'!$F50:$EE50)+SUMIF('SPACELOG 10 BP'!$F$2:$EE$2,CK$4,'SPACELOG 10 BP'!$F50:$EE50)+SUMIF('SPACELOG 11 BP'!$F$2:$EE$2,CK$4,'SPACELOG 11 BP'!$F50:$EE50)+SUMIF('SPACELOG 12 BP'!$F$2:$EE$2,CK$4,'SPACELOG 12 BP'!$F50:$EE50)</f>
        <v>0</v>
      </c>
      <c r="CL50" s="13">
        <f>SUMIF('reporting montigny'!$F$2:$EE$2,CL$4,'reporting montigny'!$F50:$EE50)+SUMIF('reporting boissy'!$F$2:$EE$2,CL$4,'reporting boissy'!$F50:$EE50)+SUMIF('reporting moussy'!$F$2:$EE$2,CL$4,'reporting moussy'!$F50:$EE50)+SUMIF('reporting trappes'!$F$2:$EE$2,CL$4,'reporting trappes'!$F50:$EE50)+SUMIF('SPACELOG 5 BP'!$F$2:$EE$2,CL$4,'SPACELOG 5 BP'!$F50:$EE50)+SUMIF('SPACELOG 6 BP'!$F$2:$EE$2,CL$4,'SPACELOG 6 BP'!$F50:$EE50)+SUMIF('SPACELOG 7 BP'!$F$2:$EE$2,CL$4,'SPACELOG 7 BP'!$F50:$EE50)+SUMIF('SPACELOG 8 BP'!$F$2:$EE$2,CL$4,'SPACELOG 8 BP'!$F50:$EE50)+SUMIF('SPACELOG 9 BP'!$F$2:$EE$2,CL$4,'SPACELOG 9 BP'!$F50:$EE50)+SUMIF('SPACELOG 10 BP'!$F$2:$EE$2,CL$4,'SPACELOG 10 BP'!$F50:$EE50)+SUMIF('SPACELOG 11 BP'!$F$2:$EE$2,CL$4,'SPACELOG 11 BP'!$F50:$EE50)+SUMIF('SPACELOG 12 BP'!$F$2:$EE$2,CL$4,'SPACELOG 12 BP'!$F50:$EE50)</f>
        <v>0</v>
      </c>
      <c r="CM50" s="13">
        <f>SUMIF('reporting montigny'!$F$2:$EE$2,CM$4,'reporting montigny'!$F50:$EE50)+SUMIF('reporting boissy'!$F$2:$EE$2,CM$4,'reporting boissy'!$F50:$EE50)+SUMIF('reporting moussy'!$F$2:$EE$2,CM$4,'reporting moussy'!$F50:$EE50)+SUMIF('reporting trappes'!$F$2:$EE$2,CM$4,'reporting trappes'!$F50:$EE50)+SUMIF('SPACELOG 5 BP'!$F$2:$EE$2,CM$4,'SPACELOG 5 BP'!$F50:$EE50)+SUMIF('SPACELOG 6 BP'!$F$2:$EE$2,CM$4,'SPACELOG 6 BP'!$F50:$EE50)+SUMIF('SPACELOG 7 BP'!$F$2:$EE$2,CM$4,'SPACELOG 7 BP'!$F50:$EE50)+SUMIF('SPACELOG 8 BP'!$F$2:$EE$2,CM$4,'SPACELOG 8 BP'!$F50:$EE50)+SUMIF('SPACELOG 9 BP'!$F$2:$EE$2,CM$4,'SPACELOG 9 BP'!$F50:$EE50)+SUMIF('SPACELOG 10 BP'!$F$2:$EE$2,CM$4,'SPACELOG 10 BP'!$F50:$EE50)+SUMIF('SPACELOG 11 BP'!$F$2:$EE$2,CM$4,'SPACELOG 11 BP'!$F50:$EE50)+SUMIF('SPACELOG 12 BP'!$F$2:$EE$2,CM$4,'SPACELOG 12 BP'!$F50:$EE50)</f>
        <v>0</v>
      </c>
      <c r="CN50" s="13">
        <f>SUMIF('reporting montigny'!$F$2:$EE$2,CN$4,'reporting montigny'!$F50:$EE50)+SUMIF('reporting boissy'!$F$2:$EE$2,CN$4,'reporting boissy'!$F50:$EE50)+SUMIF('reporting moussy'!$F$2:$EE$2,CN$4,'reporting moussy'!$F50:$EE50)+SUMIF('reporting trappes'!$F$2:$EE$2,CN$4,'reporting trappes'!$F50:$EE50)+SUMIF('SPACELOG 5 BP'!$F$2:$EE$2,CN$4,'SPACELOG 5 BP'!$F50:$EE50)+SUMIF('SPACELOG 6 BP'!$F$2:$EE$2,CN$4,'SPACELOG 6 BP'!$F50:$EE50)+SUMIF('SPACELOG 7 BP'!$F$2:$EE$2,CN$4,'SPACELOG 7 BP'!$F50:$EE50)+SUMIF('SPACELOG 8 BP'!$F$2:$EE$2,CN$4,'SPACELOG 8 BP'!$F50:$EE50)+SUMIF('SPACELOG 9 BP'!$F$2:$EE$2,CN$4,'SPACELOG 9 BP'!$F50:$EE50)+SUMIF('SPACELOG 10 BP'!$F$2:$EE$2,CN$4,'SPACELOG 10 BP'!$F50:$EE50)+SUMIF('SPACELOG 11 BP'!$F$2:$EE$2,CN$4,'SPACELOG 11 BP'!$F50:$EE50)+SUMIF('SPACELOG 12 BP'!$F$2:$EE$2,CN$4,'SPACELOG 12 BP'!$F50:$EE50)</f>
        <v>0</v>
      </c>
      <c r="CO50" s="13">
        <f>SUMIF('reporting montigny'!$F$2:$EE$2,CO$4,'reporting montigny'!$F50:$EE50)+SUMIF('reporting boissy'!$F$2:$EE$2,CO$4,'reporting boissy'!$F50:$EE50)+SUMIF('reporting moussy'!$F$2:$EE$2,CO$4,'reporting moussy'!$F50:$EE50)+SUMIF('reporting trappes'!$F$2:$EE$2,CO$4,'reporting trappes'!$F50:$EE50)+SUMIF('SPACELOG 5 BP'!$F$2:$EE$2,CO$4,'SPACELOG 5 BP'!$F50:$EE50)+SUMIF('SPACELOG 6 BP'!$F$2:$EE$2,CO$4,'SPACELOG 6 BP'!$F50:$EE50)+SUMIF('SPACELOG 7 BP'!$F$2:$EE$2,CO$4,'SPACELOG 7 BP'!$F50:$EE50)+SUMIF('SPACELOG 8 BP'!$F$2:$EE$2,CO$4,'SPACELOG 8 BP'!$F50:$EE50)+SUMIF('SPACELOG 9 BP'!$F$2:$EE$2,CO$4,'SPACELOG 9 BP'!$F50:$EE50)+SUMIF('SPACELOG 10 BP'!$F$2:$EE$2,CO$4,'SPACELOG 10 BP'!$F50:$EE50)+SUMIF('SPACELOG 11 BP'!$F$2:$EE$2,CO$4,'SPACELOG 11 BP'!$F50:$EE50)+SUMIF('SPACELOG 12 BP'!$F$2:$EE$2,CO$4,'SPACELOG 12 BP'!$F50:$EE50)</f>
        <v>0</v>
      </c>
      <c r="CP50" s="13">
        <f>SUMIF('reporting montigny'!$F$2:$EE$2,CP$4,'reporting montigny'!$F50:$EE50)+SUMIF('reporting boissy'!$F$2:$EE$2,CP$4,'reporting boissy'!$F50:$EE50)+SUMIF('reporting moussy'!$F$2:$EE$2,CP$4,'reporting moussy'!$F50:$EE50)+SUMIF('reporting trappes'!$F$2:$EE$2,CP$4,'reporting trappes'!$F50:$EE50)+SUMIF('SPACELOG 5 BP'!$F$2:$EE$2,CP$4,'SPACELOG 5 BP'!$F50:$EE50)+SUMIF('SPACELOG 6 BP'!$F$2:$EE$2,CP$4,'SPACELOG 6 BP'!$F50:$EE50)+SUMIF('SPACELOG 7 BP'!$F$2:$EE$2,CP$4,'SPACELOG 7 BP'!$F50:$EE50)+SUMIF('SPACELOG 8 BP'!$F$2:$EE$2,CP$4,'SPACELOG 8 BP'!$F50:$EE50)+SUMIF('SPACELOG 9 BP'!$F$2:$EE$2,CP$4,'SPACELOG 9 BP'!$F50:$EE50)+SUMIF('SPACELOG 10 BP'!$F$2:$EE$2,CP$4,'SPACELOG 10 BP'!$F50:$EE50)+SUMIF('SPACELOG 11 BP'!$F$2:$EE$2,CP$4,'SPACELOG 11 BP'!$F50:$EE50)+SUMIF('SPACELOG 12 BP'!$F$2:$EE$2,CP$4,'SPACELOG 12 BP'!$F50:$EE50)</f>
        <v>0</v>
      </c>
      <c r="CQ50" s="13">
        <f>SUMIF('reporting montigny'!$F$2:$EE$2,CQ$4,'reporting montigny'!$F50:$EE50)+SUMIF('reporting boissy'!$F$2:$EE$2,CQ$4,'reporting boissy'!$F50:$EE50)+SUMIF('reporting moussy'!$F$2:$EE$2,CQ$4,'reporting moussy'!$F50:$EE50)+SUMIF('reporting trappes'!$F$2:$EE$2,CQ$4,'reporting trappes'!$F50:$EE50)+SUMIF('SPACELOG 5 BP'!$F$2:$EE$2,CQ$4,'SPACELOG 5 BP'!$F50:$EE50)+SUMIF('SPACELOG 6 BP'!$F$2:$EE$2,CQ$4,'SPACELOG 6 BP'!$F50:$EE50)+SUMIF('SPACELOG 7 BP'!$F$2:$EE$2,CQ$4,'SPACELOG 7 BP'!$F50:$EE50)+SUMIF('SPACELOG 8 BP'!$F$2:$EE$2,CQ$4,'SPACELOG 8 BP'!$F50:$EE50)+SUMIF('SPACELOG 9 BP'!$F$2:$EE$2,CQ$4,'SPACELOG 9 BP'!$F50:$EE50)+SUMIF('SPACELOG 10 BP'!$F$2:$EE$2,CQ$4,'SPACELOG 10 BP'!$F50:$EE50)+SUMIF('SPACELOG 11 BP'!$F$2:$EE$2,CQ$4,'SPACELOG 11 BP'!$F50:$EE50)+SUMIF('SPACELOG 12 BP'!$F$2:$EE$2,CQ$4,'SPACELOG 12 BP'!$F50:$EE50)</f>
        <v>0</v>
      </c>
      <c r="CR50" s="14">
        <f>SUM(CF50:CQ50)</f>
        <v>8000</v>
      </c>
      <c r="CS50" s="13">
        <f>SUMIF('reporting montigny'!$F$2:$EE$2,CS$4,'reporting montigny'!$F50:$EE50)+SUMIF('reporting boissy'!$F$2:$EE$2,CS$4,'reporting boissy'!$F50:$EE50)+SUMIF('reporting moussy'!$F$2:$EE$2,CS$4,'reporting moussy'!$F50:$EE50)+SUMIF('reporting trappes'!$F$2:$EE$2,CS$4,'reporting trappes'!$F50:$EE50)+SUMIF('SPACELOG 5 BP'!$F$2:$EE$2,CS$4,'SPACELOG 5 BP'!$F50:$EE50)+SUMIF('SPACELOG 6 BP'!$F$2:$EE$2,CS$4,'SPACELOG 6 BP'!$F50:$EE50)+SUMIF('SPACELOG 7 BP'!$F$2:$EE$2,CS$4,'SPACELOG 7 BP'!$F50:$EE50)+SUMIF('SPACELOG 8 BP'!$F$2:$EE$2,CS$4,'SPACELOG 8 BP'!$F50:$EE50)+SUMIF('SPACELOG 9 BP'!$F$2:$EE$2,CS$4,'SPACELOG 9 BP'!$F50:$EE50)+SUMIF('SPACELOG 10 BP'!$F$2:$EE$2,CS$4,'SPACELOG 10 BP'!$F50:$EE50)+SUMIF('SPACELOG 11 BP'!$F$2:$EE$2,CS$4,'SPACELOG 11 BP'!$F50:$EE50)+SUMIF('SPACELOG 12 BP'!$F$2:$EE$2,CS$4,'SPACELOG 12 BP'!$F50:$EE50)</f>
        <v>0</v>
      </c>
      <c r="CT50" s="13">
        <f>SUMIF('reporting montigny'!$F$2:$EE$2,CT$4,'reporting montigny'!$F50:$EE50)+SUMIF('reporting boissy'!$F$2:$EE$2,CT$4,'reporting boissy'!$F50:$EE50)+SUMIF('reporting moussy'!$F$2:$EE$2,CT$4,'reporting moussy'!$F50:$EE50)+SUMIF('reporting trappes'!$F$2:$EE$2,CT$4,'reporting trappes'!$F50:$EE50)+SUMIF('SPACELOG 5 BP'!$F$2:$EE$2,CT$4,'SPACELOG 5 BP'!$F50:$EE50)+SUMIF('SPACELOG 6 BP'!$F$2:$EE$2,CT$4,'SPACELOG 6 BP'!$F50:$EE50)+SUMIF('SPACELOG 7 BP'!$F$2:$EE$2,CT$4,'SPACELOG 7 BP'!$F50:$EE50)+SUMIF('SPACELOG 8 BP'!$F$2:$EE$2,CT$4,'SPACELOG 8 BP'!$F50:$EE50)+SUMIF('SPACELOG 9 BP'!$F$2:$EE$2,CT$4,'SPACELOG 9 BP'!$F50:$EE50)+SUMIF('SPACELOG 10 BP'!$F$2:$EE$2,CT$4,'SPACELOG 10 BP'!$F50:$EE50)+SUMIF('SPACELOG 11 BP'!$F$2:$EE$2,CT$4,'SPACELOG 11 BP'!$F50:$EE50)+SUMIF('SPACELOG 12 BP'!$F$2:$EE$2,CT$4,'SPACELOG 12 BP'!$F50:$EE50)</f>
        <v>0</v>
      </c>
      <c r="CU50" s="13">
        <f>SUMIF('reporting montigny'!$F$2:$EE$2,CU$4,'reporting montigny'!$F50:$EE50)+SUMIF('reporting boissy'!$F$2:$EE$2,CU$4,'reporting boissy'!$F50:$EE50)+SUMIF('reporting moussy'!$F$2:$EE$2,CU$4,'reporting moussy'!$F50:$EE50)+SUMIF('reporting trappes'!$F$2:$EE$2,CU$4,'reporting trappes'!$F50:$EE50)+SUMIF('SPACELOG 5 BP'!$F$2:$EE$2,CU$4,'SPACELOG 5 BP'!$F50:$EE50)+SUMIF('SPACELOG 6 BP'!$F$2:$EE$2,CU$4,'SPACELOG 6 BP'!$F50:$EE50)+SUMIF('SPACELOG 7 BP'!$F$2:$EE$2,CU$4,'SPACELOG 7 BP'!$F50:$EE50)+SUMIF('SPACELOG 8 BP'!$F$2:$EE$2,CU$4,'SPACELOG 8 BP'!$F50:$EE50)+SUMIF('SPACELOG 9 BP'!$F$2:$EE$2,CU$4,'SPACELOG 9 BP'!$F50:$EE50)+SUMIF('SPACELOG 10 BP'!$F$2:$EE$2,CU$4,'SPACELOG 10 BP'!$F50:$EE50)+SUMIF('SPACELOG 11 BP'!$F$2:$EE$2,CU$4,'SPACELOG 11 BP'!$F50:$EE50)+SUMIF('SPACELOG 12 BP'!$F$2:$EE$2,CU$4,'SPACELOG 12 BP'!$F50:$EE50)</f>
        <v>0</v>
      </c>
      <c r="CV50" s="13">
        <f>SUMIF('reporting montigny'!$F$2:$EE$2,CV$4,'reporting montigny'!$F50:$EE50)+SUMIF('reporting boissy'!$F$2:$EE$2,CV$4,'reporting boissy'!$F50:$EE50)+SUMIF('reporting moussy'!$F$2:$EE$2,CV$4,'reporting moussy'!$F50:$EE50)+SUMIF('reporting trappes'!$F$2:$EE$2,CV$4,'reporting trappes'!$F50:$EE50)+SUMIF('SPACELOG 5 BP'!$F$2:$EE$2,CV$4,'SPACELOG 5 BP'!$F50:$EE50)+SUMIF('SPACELOG 6 BP'!$F$2:$EE$2,CV$4,'SPACELOG 6 BP'!$F50:$EE50)+SUMIF('SPACELOG 7 BP'!$F$2:$EE$2,CV$4,'SPACELOG 7 BP'!$F50:$EE50)+SUMIF('SPACELOG 8 BP'!$F$2:$EE$2,CV$4,'SPACELOG 8 BP'!$F50:$EE50)+SUMIF('SPACELOG 9 BP'!$F$2:$EE$2,CV$4,'SPACELOG 9 BP'!$F50:$EE50)+SUMIF('SPACELOG 10 BP'!$F$2:$EE$2,CV$4,'SPACELOG 10 BP'!$F50:$EE50)+SUMIF('SPACELOG 11 BP'!$F$2:$EE$2,CV$4,'SPACELOG 11 BP'!$F50:$EE50)+SUMIF('SPACELOG 12 BP'!$F$2:$EE$2,CV$4,'SPACELOG 12 BP'!$F50:$EE50)</f>
        <v>0</v>
      </c>
      <c r="CW50" s="13">
        <f>SUMIF('reporting montigny'!$F$2:$EE$2,CW$4,'reporting montigny'!$F50:$EE50)+SUMIF('reporting boissy'!$F$2:$EE$2,CW$4,'reporting boissy'!$F50:$EE50)+SUMIF('reporting moussy'!$F$2:$EE$2,CW$4,'reporting moussy'!$F50:$EE50)+SUMIF('reporting trappes'!$F$2:$EE$2,CW$4,'reporting trappes'!$F50:$EE50)+SUMIF('SPACELOG 5 BP'!$F$2:$EE$2,CW$4,'SPACELOG 5 BP'!$F50:$EE50)+SUMIF('SPACELOG 6 BP'!$F$2:$EE$2,CW$4,'SPACELOG 6 BP'!$F50:$EE50)+SUMIF('SPACELOG 7 BP'!$F$2:$EE$2,CW$4,'SPACELOG 7 BP'!$F50:$EE50)+SUMIF('SPACELOG 8 BP'!$F$2:$EE$2,CW$4,'SPACELOG 8 BP'!$F50:$EE50)+SUMIF('SPACELOG 9 BP'!$F$2:$EE$2,CW$4,'SPACELOG 9 BP'!$F50:$EE50)+SUMIF('SPACELOG 10 BP'!$F$2:$EE$2,CW$4,'SPACELOG 10 BP'!$F50:$EE50)+SUMIF('SPACELOG 11 BP'!$F$2:$EE$2,CW$4,'SPACELOG 11 BP'!$F50:$EE50)+SUMIF('SPACELOG 12 BP'!$F$2:$EE$2,CW$4,'SPACELOG 12 BP'!$F50:$EE50)</f>
        <v>0</v>
      </c>
      <c r="CX50" s="13">
        <f>SUMIF('reporting montigny'!$F$2:$EE$2,CX$4,'reporting montigny'!$F50:$EE50)+SUMIF('reporting boissy'!$F$2:$EE$2,CX$4,'reporting boissy'!$F50:$EE50)+SUMIF('reporting moussy'!$F$2:$EE$2,CX$4,'reporting moussy'!$F50:$EE50)+SUMIF('reporting trappes'!$F$2:$EE$2,CX$4,'reporting trappes'!$F50:$EE50)+SUMIF('SPACELOG 5 BP'!$F$2:$EE$2,CX$4,'SPACELOG 5 BP'!$F50:$EE50)+SUMIF('SPACELOG 6 BP'!$F$2:$EE$2,CX$4,'SPACELOG 6 BP'!$F50:$EE50)+SUMIF('SPACELOG 7 BP'!$F$2:$EE$2,CX$4,'SPACELOG 7 BP'!$F50:$EE50)+SUMIF('SPACELOG 8 BP'!$F$2:$EE$2,CX$4,'SPACELOG 8 BP'!$F50:$EE50)+SUMIF('SPACELOG 9 BP'!$F$2:$EE$2,CX$4,'SPACELOG 9 BP'!$F50:$EE50)+SUMIF('SPACELOG 10 BP'!$F$2:$EE$2,CX$4,'SPACELOG 10 BP'!$F50:$EE50)+SUMIF('SPACELOG 11 BP'!$F$2:$EE$2,CX$4,'SPACELOG 11 BP'!$F50:$EE50)+SUMIF('SPACELOG 12 BP'!$F$2:$EE$2,CX$4,'SPACELOG 12 BP'!$F50:$EE50)</f>
        <v>0</v>
      </c>
      <c r="CY50" s="13">
        <f>SUMIF('reporting montigny'!$F$2:$EE$2,CY$4,'reporting montigny'!$F50:$EE50)+SUMIF('reporting boissy'!$F$2:$EE$2,CY$4,'reporting boissy'!$F50:$EE50)+SUMIF('reporting moussy'!$F$2:$EE$2,CY$4,'reporting moussy'!$F50:$EE50)+SUMIF('reporting trappes'!$F$2:$EE$2,CY$4,'reporting trappes'!$F50:$EE50)+SUMIF('SPACELOG 5 BP'!$F$2:$EE$2,CY$4,'SPACELOG 5 BP'!$F50:$EE50)+SUMIF('SPACELOG 6 BP'!$F$2:$EE$2,CY$4,'SPACELOG 6 BP'!$F50:$EE50)+SUMIF('SPACELOG 7 BP'!$F$2:$EE$2,CY$4,'SPACELOG 7 BP'!$F50:$EE50)+SUMIF('SPACELOG 8 BP'!$F$2:$EE$2,CY$4,'SPACELOG 8 BP'!$F50:$EE50)+SUMIF('SPACELOG 9 BP'!$F$2:$EE$2,CY$4,'SPACELOG 9 BP'!$F50:$EE50)+SUMIF('SPACELOG 10 BP'!$F$2:$EE$2,CY$4,'SPACELOG 10 BP'!$F50:$EE50)+SUMIF('SPACELOG 11 BP'!$F$2:$EE$2,CY$4,'SPACELOG 11 BP'!$F50:$EE50)+SUMIF('SPACELOG 12 BP'!$F$2:$EE$2,CY$4,'SPACELOG 12 BP'!$F50:$EE50)</f>
        <v>0</v>
      </c>
      <c r="CZ50" s="13">
        <f>SUMIF('reporting montigny'!$F$2:$EE$2,CZ$4,'reporting montigny'!$F50:$EE50)+SUMIF('reporting boissy'!$F$2:$EE$2,CZ$4,'reporting boissy'!$F50:$EE50)+SUMIF('reporting moussy'!$F$2:$EE$2,CZ$4,'reporting moussy'!$F50:$EE50)+SUMIF('reporting trappes'!$F$2:$EE$2,CZ$4,'reporting trappes'!$F50:$EE50)+SUMIF('SPACELOG 5 BP'!$F$2:$EE$2,CZ$4,'SPACELOG 5 BP'!$F50:$EE50)+SUMIF('SPACELOG 6 BP'!$F$2:$EE$2,CZ$4,'SPACELOG 6 BP'!$F50:$EE50)+SUMIF('SPACELOG 7 BP'!$F$2:$EE$2,CZ$4,'SPACELOG 7 BP'!$F50:$EE50)+SUMIF('SPACELOG 8 BP'!$F$2:$EE$2,CZ$4,'SPACELOG 8 BP'!$F50:$EE50)+SUMIF('SPACELOG 9 BP'!$F$2:$EE$2,CZ$4,'SPACELOG 9 BP'!$F50:$EE50)+SUMIF('SPACELOG 10 BP'!$F$2:$EE$2,CZ$4,'SPACELOG 10 BP'!$F50:$EE50)+SUMIF('SPACELOG 11 BP'!$F$2:$EE$2,CZ$4,'SPACELOG 11 BP'!$F50:$EE50)+SUMIF('SPACELOG 12 BP'!$F$2:$EE$2,CZ$4,'SPACELOG 12 BP'!$F50:$EE50)</f>
        <v>0</v>
      </c>
      <c r="DA50" s="13">
        <f>SUMIF('reporting montigny'!$F$2:$EE$2,DA$4,'reporting montigny'!$F50:$EE50)+SUMIF('reporting boissy'!$F$2:$EE$2,DA$4,'reporting boissy'!$F50:$EE50)+SUMIF('reporting moussy'!$F$2:$EE$2,DA$4,'reporting moussy'!$F50:$EE50)+SUMIF('reporting trappes'!$F$2:$EE$2,DA$4,'reporting trappes'!$F50:$EE50)+SUMIF('SPACELOG 5 BP'!$F$2:$EE$2,DA$4,'SPACELOG 5 BP'!$F50:$EE50)+SUMIF('SPACELOG 6 BP'!$F$2:$EE$2,DA$4,'SPACELOG 6 BP'!$F50:$EE50)+SUMIF('SPACELOG 7 BP'!$F$2:$EE$2,DA$4,'SPACELOG 7 BP'!$F50:$EE50)+SUMIF('SPACELOG 8 BP'!$F$2:$EE$2,DA$4,'SPACELOG 8 BP'!$F50:$EE50)+SUMIF('SPACELOG 9 BP'!$F$2:$EE$2,DA$4,'SPACELOG 9 BP'!$F50:$EE50)+SUMIF('SPACELOG 10 BP'!$F$2:$EE$2,DA$4,'SPACELOG 10 BP'!$F50:$EE50)+SUMIF('SPACELOG 11 BP'!$F$2:$EE$2,DA$4,'SPACELOG 11 BP'!$F50:$EE50)+SUMIF('SPACELOG 12 BP'!$F$2:$EE$2,DA$4,'SPACELOG 12 BP'!$F50:$EE50)</f>
        <v>0</v>
      </c>
      <c r="DB50" s="13">
        <f>SUMIF('reporting montigny'!$F$2:$EE$2,DB$4,'reporting montigny'!$F50:$EE50)+SUMIF('reporting boissy'!$F$2:$EE$2,DB$4,'reporting boissy'!$F50:$EE50)+SUMIF('reporting moussy'!$F$2:$EE$2,DB$4,'reporting moussy'!$F50:$EE50)+SUMIF('reporting trappes'!$F$2:$EE$2,DB$4,'reporting trappes'!$F50:$EE50)+SUMIF('SPACELOG 5 BP'!$F$2:$EE$2,DB$4,'SPACELOG 5 BP'!$F50:$EE50)+SUMIF('SPACELOG 6 BP'!$F$2:$EE$2,DB$4,'SPACELOG 6 BP'!$F50:$EE50)+SUMIF('SPACELOG 7 BP'!$F$2:$EE$2,DB$4,'SPACELOG 7 BP'!$F50:$EE50)+SUMIF('SPACELOG 8 BP'!$F$2:$EE$2,DB$4,'SPACELOG 8 BP'!$F50:$EE50)+SUMIF('SPACELOG 9 BP'!$F$2:$EE$2,DB$4,'SPACELOG 9 BP'!$F50:$EE50)+SUMIF('SPACELOG 10 BP'!$F$2:$EE$2,DB$4,'SPACELOG 10 BP'!$F50:$EE50)+SUMIF('SPACELOG 11 BP'!$F$2:$EE$2,DB$4,'SPACELOG 11 BP'!$F50:$EE50)+SUMIF('SPACELOG 12 BP'!$F$2:$EE$2,DB$4,'SPACELOG 12 BP'!$F50:$EE50)</f>
        <v>0</v>
      </c>
      <c r="DC50" s="13">
        <f>SUMIF('reporting montigny'!$F$2:$EE$2,DC$4,'reporting montigny'!$F50:$EE50)+SUMIF('reporting boissy'!$F$2:$EE$2,DC$4,'reporting boissy'!$F50:$EE50)+SUMIF('reporting moussy'!$F$2:$EE$2,DC$4,'reporting moussy'!$F50:$EE50)+SUMIF('reporting trappes'!$F$2:$EE$2,DC$4,'reporting trappes'!$F50:$EE50)+SUMIF('SPACELOG 5 BP'!$F$2:$EE$2,DC$4,'SPACELOG 5 BP'!$F50:$EE50)+SUMIF('SPACELOG 6 BP'!$F$2:$EE$2,DC$4,'SPACELOG 6 BP'!$F50:$EE50)+SUMIF('SPACELOG 7 BP'!$F$2:$EE$2,DC$4,'SPACELOG 7 BP'!$F50:$EE50)+SUMIF('SPACELOG 8 BP'!$F$2:$EE$2,DC$4,'SPACELOG 8 BP'!$F50:$EE50)+SUMIF('SPACELOG 9 BP'!$F$2:$EE$2,DC$4,'SPACELOG 9 BP'!$F50:$EE50)+SUMIF('SPACELOG 10 BP'!$F$2:$EE$2,DC$4,'SPACELOG 10 BP'!$F50:$EE50)+SUMIF('SPACELOG 11 BP'!$F$2:$EE$2,DC$4,'SPACELOG 11 BP'!$F50:$EE50)+SUMIF('SPACELOG 12 BP'!$F$2:$EE$2,DC$4,'SPACELOG 12 BP'!$F50:$EE50)</f>
        <v>0</v>
      </c>
      <c r="DD50" s="13">
        <f>SUMIF('reporting montigny'!$F$2:$EE$2,DD$4,'reporting montigny'!$F50:$EE50)+SUMIF('reporting boissy'!$F$2:$EE$2,DD$4,'reporting boissy'!$F50:$EE50)+SUMIF('reporting moussy'!$F$2:$EE$2,DD$4,'reporting moussy'!$F50:$EE50)+SUMIF('reporting trappes'!$F$2:$EE$2,DD$4,'reporting trappes'!$F50:$EE50)+SUMIF('SPACELOG 5 BP'!$F$2:$EE$2,DD$4,'SPACELOG 5 BP'!$F50:$EE50)+SUMIF('SPACELOG 6 BP'!$F$2:$EE$2,DD$4,'SPACELOG 6 BP'!$F50:$EE50)+SUMIF('SPACELOG 7 BP'!$F$2:$EE$2,DD$4,'SPACELOG 7 BP'!$F50:$EE50)+SUMIF('SPACELOG 8 BP'!$F$2:$EE$2,DD$4,'SPACELOG 8 BP'!$F50:$EE50)+SUMIF('SPACELOG 9 BP'!$F$2:$EE$2,DD$4,'SPACELOG 9 BP'!$F50:$EE50)+SUMIF('SPACELOG 10 BP'!$F$2:$EE$2,DD$4,'SPACELOG 10 BP'!$F50:$EE50)+SUMIF('SPACELOG 11 BP'!$F$2:$EE$2,DD$4,'SPACELOG 11 BP'!$F50:$EE50)+SUMIF('SPACELOG 12 BP'!$F$2:$EE$2,DD$4,'SPACELOG 12 BP'!$F50:$EE50)</f>
        <v>0</v>
      </c>
      <c r="DE50" s="14">
        <f>SUM(CS50:DD50)</f>
        <v>0</v>
      </c>
      <c r="DF50" s="13">
        <f>SUMIF('reporting montigny'!$F$2:$EE$2,DF$4,'reporting montigny'!$F50:$EE50)+SUMIF('reporting boissy'!$F$2:$EE$2,DF$4,'reporting boissy'!$F50:$EE50)+SUMIF('reporting moussy'!$F$2:$EE$2,DF$4,'reporting moussy'!$F50:$EE50)+SUMIF('reporting trappes'!$F$2:$EE$2,DF$4,'reporting trappes'!$F50:$EE50)+SUMIF('SPACELOG 5 BP'!$F$2:$EE$2,DF$4,'SPACELOG 5 BP'!$F50:$EE50)+SUMIF('SPACELOG 6 BP'!$F$2:$EE$2,DF$4,'SPACELOG 6 BP'!$F50:$EE50)+SUMIF('SPACELOG 7 BP'!$F$2:$EE$2,DF$4,'SPACELOG 7 BP'!$F50:$EE50)+SUMIF('SPACELOG 8 BP'!$F$2:$EE$2,DF$4,'SPACELOG 8 BP'!$F50:$EE50)+SUMIF('SPACELOG 9 BP'!$F$2:$EE$2,DF$4,'SPACELOG 9 BP'!$F50:$EE50)+SUMIF('SPACELOG 10 BP'!$F$2:$EE$2,DF$4,'SPACELOG 10 BP'!$F50:$EE50)+SUMIF('SPACELOG 11 BP'!$F$2:$EE$2,DF$4,'SPACELOG 11 BP'!$F50:$EE50)+SUMIF('SPACELOG 12 BP'!$F$2:$EE$2,DF$4,'SPACELOG 12 BP'!$F50:$EE50)</f>
        <v>0</v>
      </c>
      <c r="DG50" s="13">
        <f>SUMIF('reporting montigny'!$F$2:$EE$2,DG$4,'reporting montigny'!$F50:$EE50)+SUMIF('reporting boissy'!$F$2:$EE$2,DG$4,'reporting boissy'!$F50:$EE50)+SUMIF('reporting moussy'!$F$2:$EE$2,DG$4,'reporting moussy'!$F50:$EE50)+SUMIF('reporting trappes'!$F$2:$EE$2,DG$4,'reporting trappes'!$F50:$EE50)+SUMIF('SPACELOG 5 BP'!$F$2:$EE$2,DG$4,'SPACELOG 5 BP'!$F50:$EE50)+SUMIF('SPACELOG 6 BP'!$F$2:$EE$2,DG$4,'SPACELOG 6 BP'!$F50:$EE50)+SUMIF('SPACELOG 7 BP'!$F$2:$EE$2,DG$4,'SPACELOG 7 BP'!$F50:$EE50)+SUMIF('SPACELOG 8 BP'!$F$2:$EE$2,DG$4,'SPACELOG 8 BP'!$F50:$EE50)+SUMIF('SPACELOG 9 BP'!$F$2:$EE$2,DG$4,'SPACELOG 9 BP'!$F50:$EE50)+SUMIF('SPACELOG 10 BP'!$F$2:$EE$2,DG$4,'SPACELOG 10 BP'!$F50:$EE50)+SUMIF('SPACELOG 11 BP'!$F$2:$EE$2,DG$4,'SPACELOG 11 BP'!$F50:$EE50)+SUMIF('SPACELOG 12 BP'!$F$2:$EE$2,DG$4,'SPACELOG 12 BP'!$F50:$EE50)</f>
        <v>0</v>
      </c>
      <c r="DH50" s="13">
        <f>SUMIF('reporting montigny'!$F$2:$EE$2,DH$4,'reporting montigny'!$F50:$EE50)+SUMIF('reporting boissy'!$F$2:$EE$2,DH$4,'reporting boissy'!$F50:$EE50)+SUMIF('reporting moussy'!$F$2:$EE$2,DH$4,'reporting moussy'!$F50:$EE50)+SUMIF('reporting trappes'!$F$2:$EE$2,DH$4,'reporting trappes'!$F50:$EE50)+SUMIF('SPACELOG 5 BP'!$F$2:$EE$2,DH$4,'SPACELOG 5 BP'!$F50:$EE50)+SUMIF('SPACELOG 6 BP'!$F$2:$EE$2,DH$4,'SPACELOG 6 BP'!$F50:$EE50)+SUMIF('SPACELOG 7 BP'!$F$2:$EE$2,DH$4,'SPACELOG 7 BP'!$F50:$EE50)+SUMIF('SPACELOG 8 BP'!$F$2:$EE$2,DH$4,'SPACELOG 8 BP'!$F50:$EE50)+SUMIF('SPACELOG 9 BP'!$F$2:$EE$2,DH$4,'SPACELOG 9 BP'!$F50:$EE50)+SUMIF('SPACELOG 10 BP'!$F$2:$EE$2,DH$4,'SPACELOG 10 BP'!$F50:$EE50)+SUMIF('SPACELOG 11 BP'!$F$2:$EE$2,DH$4,'SPACELOG 11 BP'!$F50:$EE50)+SUMIF('SPACELOG 12 BP'!$F$2:$EE$2,DH$4,'SPACELOG 12 BP'!$F50:$EE50)</f>
        <v>0</v>
      </c>
      <c r="DI50" s="13">
        <f>SUMIF('reporting montigny'!$F$2:$EE$2,DI$4,'reporting montigny'!$F50:$EE50)+SUMIF('reporting boissy'!$F$2:$EE$2,DI$4,'reporting boissy'!$F50:$EE50)+SUMIF('reporting moussy'!$F$2:$EE$2,DI$4,'reporting moussy'!$F50:$EE50)+SUMIF('reporting trappes'!$F$2:$EE$2,DI$4,'reporting trappes'!$F50:$EE50)+SUMIF('SPACELOG 5 BP'!$F$2:$EE$2,DI$4,'SPACELOG 5 BP'!$F50:$EE50)+SUMIF('SPACELOG 6 BP'!$F$2:$EE$2,DI$4,'SPACELOG 6 BP'!$F50:$EE50)+SUMIF('SPACELOG 7 BP'!$F$2:$EE$2,DI$4,'SPACELOG 7 BP'!$F50:$EE50)+SUMIF('SPACELOG 8 BP'!$F$2:$EE$2,DI$4,'SPACELOG 8 BP'!$F50:$EE50)+SUMIF('SPACELOG 9 BP'!$F$2:$EE$2,DI$4,'SPACELOG 9 BP'!$F50:$EE50)+SUMIF('SPACELOG 10 BP'!$F$2:$EE$2,DI$4,'SPACELOG 10 BP'!$F50:$EE50)+SUMIF('SPACELOG 11 BP'!$F$2:$EE$2,DI$4,'SPACELOG 11 BP'!$F50:$EE50)+SUMIF('SPACELOG 12 BP'!$F$2:$EE$2,DI$4,'SPACELOG 12 BP'!$F50:$EE50)</f>
        <v>0</v>
      </c>
      <c r="DJ50" s="13">
        <f>SUMIF('reporting montigny'!$F$2:$EE$2,DJ$4,'reporting montigny'!$F50:$EE50)+SUMIF('reporting boissy'!$F$2:$EE$2,DJ$4,'reporting boissy'!$F50:$EE50)+SUMIF('reporting moussy'!$F$2:$EE$2,DJ$4,'reporting moussy'!$F50:$EE50)+SUMIF('reporting trappes'!$F$2:$EE$2,DJ$4,'reporting trappes'!$F50:$EE50)+SUMIF('SPACELOG 5 BP'!$F$2:$EE$2,DJ$4,'SPACELOG 5 BP'!$F50:$EE50)+SUMIF('SPACELOG 6 BP'!$F$2:$EE$2,DJ$4,'SPACELOG 6 BP'!$F50:$EE50)+SUMIF('SPACELOG 7 BP'!$F$2:$EE$2,DJ$4,'SPACELOG 7 BP'!$F50:$EE50)+SUMIF('SPACELOG 8 BP'!$F$2:$EE$2,DJ$4,'SPACELOG 8 BP'!$F50:$EE50)+SUMIF('SPACELOG 9 BP'!$F$2:$EE$2,DJ$4,'SPACELOG 9 BP'!$F50:$EE50)+SUMIF('SPACELOG 10 BP'!$F$2:$EE$2,DJ$4,'SPACELOG 10 BP'!$F50:$EE50)+SUMIF('SPACELOG 11 BP'!$F$2:$EE$2,DJ$4,'SPACELOG 11 BP'!$F50:$EE50)+SUMIF('SPACELOG 12 BP'!$F$2:$EE$2,DJ$4,'SPACELOG 12 BP'!$F50:$EE50)</f>
        <v>0</v>
      </c>
      <c r="DK50" s="13">
        <f>SUMIF('reporting montigny'!$F$2:$EE$2,DK$4,'reporting montigny'!$F50:$EE50)+SUMIF('reporting boissy'!$F$2:$EE$2,DK$4,'reporting boissy'!$F50:$EE50)+SUMIF('reporting moussy'!$F$2:$EE$2,DK$4,'reporting moussy'!$F50:$EE50)+SUMIF('reporting trappes'!$F$2:$EE$2,DK$4,'reporting trappes'!$F50:$EE50)+SUMIF('SPACELOG 5 BP'!$F$2:$EE$2,DK$4,'SPACELOG 5 BP'!$F50:$EE50)+SUMIF('SPACELOG 6 BP'!$F$2:$EE$2,DK$4,'SPACELOG 6 BP'!$F50:$EE50)+SUMIF('SPACELOG 7 BP'!$F$2:$EE$2,DK$4,'SPACELOG 7 BP'!$F50:$EE50)+SUMIF('SPACELOG 8 BP'!$F$2:$EE$2,DK$4,'SPACELOG 8 BP'!$F50:$EE50)+SUMIF('SPACELOG 9 BP'!$F$2:$EE$2,DK$4,'SPACELOG 9 BP'!$F50:$EE50)+SUMIF('SPACELOG 10 BP'!$F$2:$EE$2,DK$4,'SPACELOG 10 BP'!$F50:$EE50)+SUMIF('SPACELOG 11 BP'!$F$2:$EE$2,DK$4,'SPACELOG 11 BP'!$F50:$EE50)+SUMIF('SPACELOG 12 BP'!$F$2:$EE$2,DK$4,'SPACELOG 12 BP'!$F50:$EE50)</f>
        <v>0</v>
      </c>
      <c r="DL50" s="13">
        <f>SUMIF('reporting montigny'!$F$2:$EE$2,DL$4,'reporting montigny'!$F50:$EE50)+SUMIF('reporting boissy'!$F$2:$EE$2,DL$4,'reporting boissy'!$F50:$EE50)+SUMIF('reporting moussy'!$F$2:$EE$2,DL$4,'reporting moussy'!$F50:$EE50)+SUMIF('reporting trappes'!$F$2:$EE$2,DL$4,'reporting trappes'!$F50:$EE50)+SUMIF('SPACELOG 5 BP'!$F$2:$EE$2,DL$4,'SPACELOG 5 BP'!$F50:$EE50)+SUMIF('SPACELOG 6 BP'!$F$2:$EE$2,DL$4,'SPACELOG 6 BP'!$F50:$EE50)+SUMIF('SPACELOG 7 BP'!$F$2:$EE$2,DL$4,'SPACELOG 7 BP'!$F50:$EE50)+SUMIF('SPACELOG 8 BP'!$F$2:$EE$2,DL$4,'SPACELOG 8 BP'!$F50:$EE50)+SUMIF('SPACELOG 9 BP'!$F$2:$EE$2,DL$4,'SPACELOG 9 BP'!$F50:$EE50)+SUMIF('SPACELOG 10 BP'!$F$2:$EE$2,DL$4,'SPACELOG 10 BP'!$F50:$EE50)+SUMIF('SPACELOG 11 BP'!$F$2:$EE$2,DL$4,'SPACELOG 11 BP'!$F50:$EE50)+SUMIF('SPACELOG 12 BP'!$F$2:$EE$2,DL$4,'SPACELOG 12 BP'!$F50:$EE50)</f>
        <v>0</v>
      </c>
      <c r="DM50" s="13">
        <f>SUMIF('reporting montigny'!$F$2:$EE$2,DM$4,'reporting montigny'!$F50:$EE50)+SUMIF('reporting boissy'!$F$2:$EE$2,DM$4,'reporting boissy'!$F50:$EE50)+SUMIF('reporting moussy'!$F$2:$EE$2,DM$4,'reporting moussy'!$F50:$EE50)+SUMIF('reporting trappes'!$F$2:$EE$2,DM$4,'reporting trappes'!$F50:$EE50)+SUMIF('SPACELOG 5 BP'!$F$2:$EE$2,DM$4,'SPACELOG 5 BP'!$F50:$EE50)+SUMIF('SPACELOG 6 BP'!$F$2:$EE$2,DM$4,'SPACELOG 6 BP'!$F50:$EE50)+SUMIF('SPACELOG 7 BP'!$F$2:$EE$2,DM$4,'SPACELOG 7 BP'!$F50:$EE50)+SUMIF('SPACELOG 8 BP'!$F$2:$EE$2,DM$4,'SPACELOG 8 BP'!$F50:$EE50)+SUMIF('SPACELOG 9 BP'!$F$2:$EE$2,DM$4,'SPACELOG 9 BP'!$F50:$EE50)+SUMIF('SPACELOG 10 BP'!$F$2:$EE$2,DM$4,'SPACELOG 10 BP'!$F50:$EE50)+SUMIF('SPACELOG 11 BP'!$F$2:$EE$2,DM$4,'SPACELOG 11 BP'!$F50:$EE50)+SUMIF('SPACELOG 12 BP'!$F$2:$EE$2,DM$4,'SPACELOG 12 BP'!$F50:$EE50)</f>
        <v>0</v>
      </c>
      <c r="DN50" s="13">
        <f>SUMIF('reporting montigny'!$F$2:$EE$2,DN$4,'reporting montigny'!$F50:$EE50)+SUMIF('reporting boissy'!$F$2:$EE$2,DN$4,'reporting boissy'!$F50:$EE50)+SUMIF('reporting moussy'!$F$2:$EE$2,DN$4,'reporting moussy'!$F50:$EE50)+SUMIF('reporting trappes'!$F$2:$EE$2,DN$4,'reporting trappes'!$F50:$EE50)+SUMIF('SPACELOG 5 BP'!$F$2:$EE$2,DN$4,'SPACELOG 5 BP'!$F50:$EE50)+SUMIF('SPACELOG 6 BP'!$F$2:$EE$2,DN$4,'SPACELOG 6 BP'!$F50:$EE50)+SUMIF('SPACELOG 7 BP'!$F$2:$EE$2,DN$4,'SPACELOG 7 BP'!$F50:$EE50)+SUMIF('SPACELOG 8 BP'!$F$2:$EE$2,DN$4,'SPACELOG 8 BP'!$F50:$EE50)+SUMIF('SPACELOG 9 BP'!$F$2:$EE$2,DN$4,'SPACELOG 9 BP'!$F50:$EE50)+SUMIF('SPACELOG 10 BP'!$F$2:$EE$2,DN$4,'SPACELOG 10 BP'!$F50:$EE50)+SUMIF('SPACELOG 11 BP'!$F$2:$EE$2,DN$4,'SPACELOG 11 BP'!$F50:$EE50)+SUMIF('SPACELOG 12 BP'!$F$2:$EE$2,DN$4,'SPACELOG 12 BP'!$F50:$EE50)</f>
        <v>0</v>
      </c>
      <c r="DO50" s="13">
        <f>SUMIF('reporting montigny'!$F$2:$EE$2,DO$4,'reporting montigny'!$F50:$EE50)+SUMIF('reporting boissy'!$F$2:$EE$2,DO$4,'reporting boissy'!$F50:$EE50)+SUMIF('reporting moussy'!$F$2:$EE$2,DO$4,'reporting moussy'!$F50:$EE50)+SUMIF('reporting trappes'!$F$2:$EE$2,DO$4,'reporting trappes'!$F50:$EE50)+SUMIF('SPACELOG 5 BP'!$F$2:$EE$2,DO$4,'SPACELOG 5 BP'!$F50:$EE50)+SUMIF('SPACELOG 6 BP'!$F$2:$EE$2,DO$4,'SPACELOG 6 BP'!$F50:$EE50)+SUMIF('SPACELOG 7 BP'!$F$2:$EE$2,DO$4,'SPACELOG 7 BP'!$F50:$EE50)+SUMIF('SPACELOG 8 BP'!$F$2:$EE$2,DO$4,'SPACELOG 8 BP'!$F50:$EE50)+SUMIF('SPACELOG 9 BP'!$F$2:$EE$2,DO$4,'SPACELOG 9 BP'!$F50:$EE50)+SUMIF('SPACELOG 10 BP'!$F$2:$EE$2,DO$4,'SPACELOG 10 BP'!$F50:$EE50)+SUMIF('SPACELOG 11 BP'!$F$2:$EE$2,DO$4,'SPACELOG 11 BP'!$F50:$EE50)+SUMIF('SPACELOG 12 BP'!$F$2:$EE$2,DO$4,'SPACELOG 12 BP'!$F50:$EE50)</f>
        <v>0</v>
      </c>
      <c r="DP50" s="13">
        <f>SUMIF('reporting montigny'!$F$2:$EE$2,DP$4,'reporting montigny'!$F50:$EE50)+SUMIF('reporting boissy'!$F$2:$EE$2,DP$4,'reporting boissy'!$F50:$EE50)+SUMIF('reporting moussy'!$F$2:$EE$2,DP$4,'reporting moussy'!$F50:$EE50)+SUMIF('reporting trappes'!$F$2:$EE$2,DP$4,'reporting trappes'!$F50:$EE50)+SUMIF('SPACELOG 5 BP'!$F$2:$EE$2,DP$4,'SPACELOG 5 BP'!$F50:$EE50)+SUMIF('SPACELOG 6 BP'!$F$2:$EE$2,DP$4,'SPACELOG 6 BP'!$F50:$EE50)+SUMIF('SPACELOG 7 BP'!$F$2:$EE$2,DP$4,'SPACELOG 7 BP'!$F50:$EE50)+SUMIF('SPACELOG 8 BP'!$F$2:$EE$2,DP$4,'SPACELOG 8 BP'!$F50:$EE50)+SUMIF('SPACELOG 9 BP'!$F$2:$EE$2,DP$4,'SPACELOG 9 BP'!$F50:$EE50)+SUMIF('SPACELOG 10 BP'!$F$2:$EE$2,DP$4,'SPACELOG 10 BP'!$F50:$EE50)+SUMIF('SPACELOG 11 BP'!$F$2:$EE$2,DP$4,'SPACELOG 11 BP'!$F50:$EE50)+SUMIF('SPACELOG 12 BP'!$F$2:$EE$2,DP$4,'SPACELOG 12 BP'!$F50:$EE50)</f>
        <v>0</v>
      </c>
      <c r="DQ50" s="13">
        <f>SUMIF('reporting montigny'!$F$2:$EE$2,DQ$4,'reporting montigny'!$F50:$EE50)+SUMIF('reporting boissy'!$F$2:$EE$2,DQ$4,'reporting boissy'!$F50:$EE50)+SUMIF('reporting moussy'!$F$2:$EE$2,DQ$4,'reporting moussy'!$F50:$EE50)+SUMIF('reporting trappes'!$F$2:$EE$2,DQ$4,'reporting trappes'!$F50:$EE50)+SUMIF('SPACELOG 5 BP'!$F$2:$EE$2,DQ$4,'SPACELOG 5 BP'!$F50:$EE50)+SUMIF('SPACELOG 6 BP'!$F$2:$EE$2,DQ$4,'SPACELOG 6 BP'!$F50:$EE50)+SUMIF('SPACELOG 7 BP'!$F$2:$EE$2,DQ$4,'SPACELOG 7 BP'!$F50:$EE50)+SUMIF('SPACELOG 8 BP'!$F$2:$EE$2,DQ$4,'SPACELOG 8 BP'!$F50:$EE50)+SUMIF('SPACELOG 9 BP'!$F$2:$EE$2,DQ$4,'SPACELOG 9 BP'!$F50:$EE50)+SUMIF('SPACELOG 10 BP'!$F$2:$EE$2,DQ$4,'SPACELOG 10 BP'!$F50:$EE50)+SUMIF('SPACELOG 11 BP'!$F$2:$EE$2,DQ$4,'SPACELOG 11 BP'!$F50:$EE50)+SUMIF('SPACELOG 12 BP'!$F$2:$EE$2,DQ$4,'SPACELOG 12 BP'!$F50:$EE50)</f>
        <v>0</v>
      </c>
      <c r="DR50" s="14">
        <f>SUM(DF50:DQ50)</f>
        <v>0</v>
      </c>
    </row>
    <row r="51" spans="2:122" x14ac:dyDescent="0.2">
      <c r="E51" s="27" t="s">
        <v>96</v>
      </c>
      <c r="F51" s="13">
        <f>SUMIF('reporting montigny'!$F$2:$EE$2,F$4,'reporting montigny'!$F51:$EE51)+SUMIF('reporting boissy'!$F$2:$EE$2,F$4,'reporting boissy'!$F51:$EE51)+SUMIF('reporting moussy'!$F$2:$EE$2,F$4,'reporting moussy'!$F51:$EE51)+SUMIF('reporting trappes'!$F$2:$EE$2,F$4,'reporting trappes'!$F51:$EE51)+SUMIF('SPACELOG 5 BP'!$F$2:$EE$2,F$4,'SPACELOG 5 BP'!$F51:$EE51)+SUMIF('SPACELOG 6 BP'!$F$2:$EE$2,F$4,'SPACELOG 6 BP'!$F51:$EE51)+SUMIF('SPACELOG 7 BP'!$F$2:$EE$2,F$4,'SPACELOG 7 BP'!$F51:$EE51)+SUMIF('SPACELOG 8 BP'!$F$2:$EE$2,F$4,'SPACELOG 8 BP'!$F51:$EE51)+SUMIF('SPACELOG 9 BP'!$F$2:$EE$2,F$4,'SPACELOG 9 BP'!$F51:$EE51)+SUMIF('SPACELOG 10 BP'!$F$2:$EE$2,F$4,'SPACELOG 10 BP'!$F51:$EE51)+SUMIF('SPACELOG 11 BP'!$F$2:$EE$2,F$4,'SPACELOG 11 BP'!$F51:$EE51)+SUMIF('SPACELOG 12 BP'!$F$2:$EE$2,F$4,'SPACELOG 12 BP'!$F51:$EE51)</f>
        <v>3860</v>
      </c>
      <c r="G51" s="13">
        <f>SUMIF('reporting montigny'!$F$2:$EE$2,G$4,'reporting montigny'!$F51:$EE51)+SUMIF('reporting boissy'!$F$2:$EE$2,G$4,'reporting boissy'!$F51:$EE51)+SUMIF('reporting moussy'!$F$2:$EE$2,G$4,'reporting moussy'!$F51:$EE51)+SUMIF('reporting trappes'!$F$2:$EE$2,G$4,'reporting trappes'!$F51:$EE51)+SUMIF('SPACELOG 5 BP'!$F$2:$EE$2,G$4,'SPACELOG 5 BP'!$F51:$EE51)+SUMIF('SPACELOG 6 BP'!$F$2:$EE$2,G$4,'SPACELOG 6 BP'!$F51:$EE51)+SUMIF('SPACELOG 7 BP'!$F$2:$EE$2,G$4,'SPACELOG 7 BP'!$F51:$EE51)+SUMIF('SPACELOG 8 BP'!$F$2:$EE$2,G$4,'SPACELOG 8 BP'!$F51:$EE51)+SUMIF('SPACELOG 9 BP'!$F$2:$EE$2,G$4,'SPACELOG 9 BP'!$F51:$EE51)+SUMIF('SPACELOG 10 BP'!$F$2:$EE$2,G$4,'SPACELOG 10 BP'!$F51:$EE51)+SUMIF('SPACELOG 11 BP'!$F$2:$EE$2,G$4,'SPACELOG 11 BP'!$F51:$EE51)+SUMIF('SPACELOG 12 BP'!$F$2:$EE$2,G$4,'SPACELOG 12 BP'!$F51:$EE51)</f>
        <v>3860</v>
      </c>
      <c r="H51" s="13">
        <f>SUMIF('reporting montigny'!$F$2:$EE$2,H$4,'reporting montigny'!$F51:$EE51)+SUMIF('reporting boissy'!$F$2:$EE$2,H$4,'reporting boissy'!$F51:$EE51)+SUMIF('reporting moussy'!$F$2:$EE$2,H$4,'reporting moussy'!$F51:$EE51)+SUMIF('reporting trappes'!$F$2:$EE$2,H$4,'reporting trappes'!$F51:$EE51)+SUMIF('SPACELOG 5 BP'!$F$2:$EE$2,H$4,'SPACELOG 5 BP'!$F51:$EE51)+SUMIF('SPACELOG 6 BP'!$F$2:$EE$2,H$4,'SPACELOG 6 BP'!$F51:$EE51)+SUMIF('SPACELOG 7 BP'!$F$2:$EE$2,H$4,'SPACELOG 7 BP'!$F51:$EE51)+SUMIF('SPACELOG 8 BP'!$F$2:$EE$2,H$4,'SPACELOG 8 BP'!$F51:$EE51)+SUMIF('SPACELOG 9 BP'!$F$2:$EE$2,H$4,'SPACELOG 9 BP'!$F51:$EE51)+SUMIF('SPACELOG 10 BP'!$F$2:$EE$2,H$4,'SPACELOG 10 BP'!$F51:$EE51)+SUMIF('SPACELOG 11 BP'!$F$2:$EE$2,H$4,'SPACELOG 11 BP'!$F51:$EE51)+SUMIF('SPACELOG 12 BP'!$F$2:$EE$2,H$4,'SPACELOG 12 BP'!$F51:$EE51)</f>
        <v>3860</v>
      </c>
      <c r="I51" s="13">
        <f>SUMIF('reporting montigny'!$F$2:$EE$2,I$4,'reporting montigny'!$F51:$EE51)+SUMIF('reporting boissy'!$F$2:$EE$2,I$4,'reporting boissy'!$F51:$EE51)+SUMIF('reporting moussy'!$F$2:$EE$2,I$4,'reporting moussy'!$F51:$EE51)+SUMIF('reporting trappes'!$F$2:$EE$2,I$4,'reporting trappes'!$F51:$EE51)+SUMIF('SPACELOG 5 BP'!$F$2:$EE$2,I$4,'SPACELOG 5 BP'!$F51:$EE51)+SUMIF('SPACELOG 6 BP'!$F$2:$EE$2,I$4,'SPACELOG 6 BP'!$F51:$EE51)+SUMIF('SPACELOG 7 BP'!$F$2:$EE$2,I$4,'SPACELOG 7 BP'!$F51:$EE51)+SUMIF('SPACELOG 8 BP'!$F$2:$EE$2,I$4,'SPACELOG 8 BP'!$F51:$EE51)+SUMIF('SPACELOG 9 BP'!$F$2:$EE$2,I$4,'SPACELOG 9 BP'!$F51:$EE51)+SUMIF('SPACELOG 10 BP'!$F$2:$EE$2,I$4,'SPACELOG 10 BP'!$F51:$EE51)+SUMIF('SPACELOG 11 BP'!$F$2:$EE$2,I$4,'SPACELOG 11 BP'!$F51:$EE51)+SUMIF('SPACELOG 12 BP'!$F$2:$EE$2,I$4,'SPACELOG 12 BP'!$F51:$EE51)</f>
        <v>3860</v>
      </c>
      <c r="J51" s="13">
        <f>SUMIF('reporting montigny'!$F$2:$EE$2,J$4,'reporting montigny'!$F51:$EE51)+SUMIF('reporting boissy'!$F$2:$EE$2,J$4,'reporting boissy'!$F51:$EE51)+SUMIF('reporting moussy'!$F$2:$EE$2,J$4,'reporting moussy'!$F51:$EE51)+SUMIF('reporting trappes'!$F$2:$EE$2,J$4,'reporting trappes'!$F51:$EE51)+SUMIF('SPACELOG 5 BP'!$F$2:$EE$2,J$4,'SPACELOG 5 BP'!$F51:$EE51)+SUMIF('SPACELOG 6 BP'!$F$2:$EE$2,J$4,'SPACELOG 6 BP'!$F51:$EE51)+SUMIF('SPACELOG 7 BP'!$F$2:$EE$2,J$4,'SPACELOG 7 BP'!$F51:$EE51)+SUMIF('SPACELOG 8 BP'!$F$2:$EE$2,J$4,'SPACELOG 8 BP'!$F51:$EE51)+SUMIF('SPACELOG 9 BP'!$F$2:$EE$2,J$4,'SPACELOG 9 BP'!$F51:$EE51)+SUMIF('SPACELOG 10 BP'!$F$2:$EE$2,J$4,'SPACELOG 10 BP'!$F51:$EE51)+SUMIF('SPACELOG 11 BP'!$F$2:$EE$2,J$4,'SPACELOG 11 BP'!$F51:$EE51)+SUMIF('SPACELOG 12 BP'!$F$2:$EE$2,J$4,'SPACELOG 12 BP'!$F51:$EE51)</f>
        <v>3860</v>
      </c>
      <c r="K51" s="13">
        <f>SUMIF('reporting montigny'!$F$2:$EE$2,K$4,'reporting montigny'!$F51:$EE51)+SUMIF('reporting boissy'!$F$2:$EE$2,K$4,'reporting boissy'!$F51:$EE51)+SUMIF('reporting moussy'!$F$2:$EE$2,K$4,'reporting moussy'!$F51:$EE51)+SUMIF('reporting trappes'!$F$2:$EE$2,K$4,'reporting trappes'!$F51:$EE51)+SUMIF('SPACELOG 5 BP'!$F$2:$EE$2,K$4,'SPACELOG 5 BP'!$F51:$EE51)+SUMIF('SPACELOG 6 BP'!$F$2:$EE$2,K$4,'SPACELOG 6 BP'!$F51:$EE51)+SUMIF('SPACELOG 7 BP'!$F$2:$EE$2,K$4,'SPACELOG 7 BP'!$F51:$EE51)+SUMIF('SPACELOG 8 BP'!$F$2:$EE$2,K$4,'SPACELOG 8 BP'!$F51:$EE51)+SUMIF('SPACELOG 9 BP'!$F$2:$EE$2,K$4,'SPACELOG 9 BP'!$F51:$EE51)+SUMIF('SPACELOG 10 BP'!$F$2:$EE$2,K$4,'SPACELOG 10 BP'!$F51:$EE51)+SUMIF('SPACELOG 11 BP'!$F$2:$EE$2,K$4,'SPACELOG 11 BP'!$F51:$EE51)+SUMIF('SPACELOG 12 BP'!$F$2:$EE$2,K$4,'SPACELOG 12 BP'!$F51:$EE51)</f>
        <v>3860</v>
      </c>
      <c r="L51" s="13">
        <f>SUMIF('reporting montigny'!$F$2:$EE$2,L$4,'reporting montigny'!$F51:$EE51)+SUMIF('reporting boissy'!$F$2:$EE$2,L$4,'reporting boissy'!$F51:$EE51)+SUMIF('reporting moussy'!$F$2:$EE$2,L$4,'reporting moussy'!$F51:$EE51)+SUMIF('reporting trappes'!$F$2:$EE$2,L$4,'reporting trappes'!$F51:$EE51)+SUMIF('SPACELOG 5 BP'!$F$2:$EE$2,L$4,'SPACELOG 5 BP'!$F51:$EE51)+SUMIF('SPACELOG 6 BP'!$F$2:$EE$2,L$4,'SPACELOG 6 BP'!$F51:$EE51)+SUMIF('SPACELOG 7 BP'!$F$2:$EE$2,L$4,'SPACELOG 7 BP'!$F51:$EE51)+SUMIF('SPACELOG 8 BP'!$F$2:$EE$2,L$4,'SPACELOG 8 BP'!$F51:$EE51)+SUMIF('SPACELOG 9 BP'!$F$2:$EE$2,L$4,'SPACELOG 9 BP'!$F51:$EE51)+SUMIF('SPACELOG 10 BP'!$F$2:$EE$2,L$4,'SPACELOG 10 BP'!$F51:$EE51)+SUMIF('SPACELOG 11 BP'!$F$2:$EE$2,L$4,'SPACELOG 11 BP'!$F51:$EE51)+SUMIF('SPACELOG 12 BP'!$F$2:$EE$2,L$4,'SPACELOG 12 BP'!$F51:$EE51)</f>
        <v>3860</v>
      </c>
      <c r="M51" s="13">
        <f>SUMIF('reporting montigny'!$F$2:$EE$2,M$4,'reporting montigny'!$F51:$EE51)+SUMIF('reporting boissy'!$F$2:$EE$2,M$4,'reporting boissy'!$F51:$EE51)+SUMIF('reporting moussy'!$F$2:$EE$2,M$4,'reporting moussy'!$F51:$EE51)+SUMIF('reporting trappes'!$F$2:$EE$2,M$4,'reporting trappes'!$F51:$EE51)+SUMIF('SPACELOG 5 BP'!$F$2:$EE$2,M$4,'SPACELOG 5 BP'!$F51:$EE51)+SUMIF('SPACELOG 6 BP'!$F$2:$EE$2,M$4,'SPACELOG 6 BP'!$F51:$EE51)+SUMIF('SPACELOG 7 BP'!$F$2:$EE$2,M$4,'SPACELOG 7 BP'!$F51:$EE51)+SUMIF('SPACELOG 8 BP'!$F$2:$EE$2,M$4,'SPACELOG 8 BP'!$F51:$EE51)+SUMIF('SPACELOG 9 BP'!$F$2:$EE$2,M$4,'SPACELOG 9 BP'!$F51:$EE51)+SUMIF('SPACELOG 10 BP'!$F$2:$EE$2,M$4,'SPACELOG 10 BP'!$F51:$EE51)+SUMIF('SPACELOG 11 BP'!$F$2:$EE$2,M$4,'SPACELOG 11 BP'!$F51:$EE51)+SUMIF('SPACELOG 12 BP'!$F$2:$EE$2,M$4,'SPACELOG 12 BP'!$F51:$EE51)</f>
        <v>3860</v>
      </c>
      <c r="N51" s="13">
        <f>SUMIF('reporting montigny'!$F$2:$EE$2,N$4,'reporting montigny'!$F51:$EE51)+SUMIF('reporting boissy'!$F$2:$EE$2,N$4,'reporting boissy'!$F51:$EE51)+SUMIF('reporting moussy'!$F$2:$EE$2,N$4,'reporting moussy'!$F51:$EE51)+SUMIF('reporting trappes'!$F$2:$EE$2,N$4,'reporting trappes'!$F51:$EE51)+SUMIF('SPACELOG 5 BP'!$F$2:$EE$2,N$4,'SPACELOG 5 BP'!$F51:$EE51)+SUMIF('SPACELOG 6 BP'!$F$2:$EE$2,N$4,'SPACELOG 6 BP'!$F51:$EE51)+SUMIF('SPACELOG 7 BP'!$F$2:$EE$2,N$4,'SPACELOG 7 BP'!$F51:$EE51)+SUMIF('SPACELOG 8 BP'!$F$2:$EE$2,N$4,'SPACELOG 8 BP'!$F51:$EE51)+SUMIF('SPACELOG 9 BP'!$F$2:$EE$2,N$4,'SPACELOG 9 BP'!$F51:$EE51)+SUMIF('SPACELOG 10 BP'!$F$2:$EE$2,N$4,'SPACELOG 10 BP'!$F51:$EE51)+SUMIF('SPACELOG 11 BP'!$F$2:$EE$2,N$4,'SPACELOG 11 BP'!$F51:$EE51)+SUMIF('SPACELOG 12 BP'!$F$2:$EE$2,N$4,'SPACELOG 12 BP'!$F51:$EE51)</f>
        <v>3860</v>
      </c>
      <c r="O51" s="13">
        <f>SUMIF('reporting montigny'!$F$2:$EE$2,O$4,'reporting montigny'!$F51:$EE51)+SUMIF('reporting boissy'!$F$2:$EE$2,O$4,'reporting boissy'!$F51:$EE51)+SUMIF('reporting moussy'!$F$2:$EE$2,O$4,'reporting moussy'!$F51:$EE51)+SUMIF('reporting trappes'!$F$2:$EE$2,O$4,'reporting trappes'!$F51:$EE51)+SUMIF('SPACELOG 5 BP'!$F$2:$EE$2,O$4,'SPACELOG 5 BP'!$F51:$EE51)+SUMIF('SPACELOG 6 BP'!$F$2:$EE$2,O$4,'SPACELOG 6 BP'!$F51:$EE51)+SUMIF('SPACELOG 7 BP'!$F$2:$EE$2,O$4,'SPACELOG 7 BP'!$F51:$EE51)+SUMIF('SPACELOG 8 BP'!$F$2:$EE$2,O$4,'SPACELOG 8 BP'!$F51:$EE51)+SUMIF('SPACELOG 9 BP'!$F$2:$EE$2,O$4,'SPACELOG 9 BP'!$F51:$EE51)+SUMIF('SPACELOG 10 BP'!$F$2:$EE$2,O$4,'SPACELOG 10 BP'!$F51:$EE51)+SUMIF('SPACELOG 11 BP'!$F$2:$EE$2,O$4,'SPACELOG 11 BP'!$F51:$EE51)+SUMIF('SPACELOG 12 BP'!$F$2:$EE$2,O$4,'SPACELOG 12 BP'!$F51:$EE51)</f>
        <v>3860</v>
      </c>
      <c r="P51" s="13">
        <f>SUMIF('reporting montigny'!$F$2:$EE$2,P$4,'reporting montigny'!$F51:$EE51)+SUMIF('reporting boissy'!$F$2:$EE$2,P$4,'reporting boissy'!$F51:$EE51)+SUMIF('reporting moussy'!$F$2:$EE$2,P$4,'reporting moussy'!$F51:$EE51)+SUMIF('reporting trappes'!$F$2:$EE$2,P$4,'reporting trappes'!$F51:$EE51)+SUMIF('SPACELOG 5 BP'!$F$2:$EE$2,P$4,'SPACELOG 5 BP'!$F51:$EE51)+SUMIF('SPACELOG 6 BP'!$F$2:$EE$2,P$4,'SPACELOG 6 BP'!$F51:$EE51)+SUMIF('SPACELOG 7 BP'!$F$2:$EE$2,P$4,'SPACELOG 7 BP'!$F51:$EE51)+SUMIF('SPACELOG 8 BP'!$F$2:$EE$2,P$4,'SPACELOG 8 BP'!$F51:$EE51)+SUMIF('SPACELOG 9 BP'!$F$2:$EE$2,P$4,'SPACELOG 9 BP'!$F51:$EE51)+SUMIF('SPACELOG 10 BP'!$F$2:$EE$2,P$4,'SPACELOG 10 BP'!$F51:$EE51)+SUMIF('SPACELOG 11 BP'!$F$2:$EE$2,P$4,'SPACELOG 11 BP'!$F51:$EE51)+SUMIF('SPACELOG 12 BP'!$F$2:$EE$2,P$4,'SPACELOG 12 BP'!$F51:$EE51)</f>
        <v>4250</v>
      </c>
      <c r="Q51" s="13">
        <f>SUMIF('reporting montigny'!$F$2:$EE$2,Q$4,'reporting montigny'!$F51:$EE51)+SUMIF('reporting boissy'!$F$2:$EE$2,Q$4,'reporting boissy'!$F51:$EE51)+SUMIF('reporting moussy'!$F$2:$EE$2,Q$4,'reporting moussy'!$F51:$EE51)+SUMIF('reporting trappes'!$F$2:$EE$2,Q$4,'reporting trappes'!$F51:$EE51)+SUMIF('SPACELOG 5 BP'!$F$2:$EE$2,Q$4,'SPACELOG 5 BP'!$F51:$EE51)+SUMIF('SPACELOG 6 BP'!$F$2:$EE$2,Q$4,'SPACELOG 6 BP'!$F51:$EE51)+SUMIF('SPACELOG 7 BP'!$F$2:$EE$2,Q$4,'SPACELOG 7 BP'!$F51:$EE51)+SUMIF('SPACELOG 8 BP'!$F$2:$EE$2,Q$4,'SPACELOG 8 BP'!$F51:$EE51)+SUMIF('SPACELOG 9 BP'!$F$2:$EE$2,Q$4,'SPACELOG 9 BP'!$F51:$EE51)+SUMIF('SPACELOG 10 BP'!$F$2:$EE$2,Q$4,'SPACELOG 10 BP'!$F51:$EE51)+SUMIF('SPACELOG 11 BP'!$F$2:$EE$2,Q$4,'SPACELOG 11 BP'!$F51:$EE51)+SUMIF('SPACELOG 12 BP'!$F$2:$EE$2,Q$4,'SPACELOG 12 BP'!$F51:$EE51)</f>
        <v>4250</v>
      </c>
      <c r="R51" s="14">
        <f>SUM(F51:Q51)</f>
        <v>47100</v>
      </c>
      <c r="S51" s="13">
        <f>SUMIF('reporting montigny'!$F$2:$EE$2,S$4,'reporting montigny'!$F51:$EE51)+SUMIF('reporting boissy'!$F$2:$EE$2,S$4,'reporting boissy'!$F51:$EE51)+SUMIF('reporting moussy'!$F$2:$EE$2,S$4,'reporting moussy'!$F51:$EE51)+SUMIF('reporting trappes'!$F$2:$EE$2,S$4,'reporting trappes'!$F51:$EE51)+SUMIF('SPACELOG 5 BP'!$F$2:$EE$2,S$4,'SPACELOG 5 BP'!$F51:$EE51)+SUMIF('SPACELOG 6 BP'!$F$2:$EE$2,S$4,'SPACELOG 6 BP'!$F51:$EE51)+SUMIF('SPACELOG 7 BP'!$F$2:$EE$2,S$4,'SPACELOG 7 BP'!$F51:$EE51)+SUMIF('SPACELOG 8 BP'!$F$2:$EE$2,S$4,'SPACELOG 8 BP'!$F51:$EE51)+SUMIF('SPACELOG 9 BP'!$F$2:$EE$2,S$4,'SPACELOG 9 BP'!$F51:$EE51)+SUMIF('SPACELOG 10 BP'!$F$2:$EE$2,S$4,'SPACELOG 10 BP'!$F51:$EE51)+SUMIF('SPACELOG 11 BP'!$F$2:$EE$2,S$4,'SPACELOG 11 BP'!$F51:$EE51)+SUMIF('SPACELOG 12 BP'!$F$2:$EE$2,S$4,'SPACELOG 12 BP'!$F51:$EE51)</f>
        <v>4250</v>
      </c>
      <c r="T51" s="13">
        <f>SUMIF('reporting montigny'!$F$2:$EE$2,T$4,'reporting montigny'!$F51:$EE51)+SUMIF('reporting boissy'!$F$2:$EE$2,T$4,'reporting boissy'!$F51:$EE51)+SUMIF('reporting moussy'!$F$2:$EE$2,T$4,'reporting moussy'!$F51:$EE51)+SUMIF('reporting trappes'!$F$2:$EE$2,T$4,'reporting trappes'!$F51:$EE51)+SUMIF('SPACELOG 5 BP'!$F$2:$EE$2,T$4,'SPACELOG 5 BP'!$F51:$EE51)+SUMIF('SPACELOG 6 BP'!$F$2:$EE$2,T$4,'SPACELOG 6 BP'!$F51:$EE51)+SUMIF('SPACELOG 7 BP'!$F$2:$EE$2,T$4,'SPACELOG 7 BP'!$F51:$EE51)+SUMIF('SPACELOG 8 BP'!$F$2:$EE$2,T$4,'SPACELOG 8 BP'!$F51:$EE51)+SUMIF('SPACELOG 9 BP'!$F$2:$EE$2,T$4,'SPACELOG 9 BP'!$F51:$EE51)+SUMIF('SPACELOG 10 BP'!$F$2:$EE$2,T$4,'SPACELOG 10 BP'!$F51:$EE51)+SUMIF('SPACELOG 11 BP'!$F$2:$EE$2,T$4,'SPACELOG 11 BP'!$F51:$EE51)+SUMIF('SPACELOG 12 BP'!$F$2:$EE$2,T$4,'SPACELOG 12 BP'!$F51:$EE51)</f>
        <v>4250</v>
      </c>
      <c r="U51" s="13">
        <f>SUMIF('reporting montigny'!$F$2:$EE$2,U$4,'reporting montigny'!$F51:$EE51)+SUMIF('reporting boissy'!$F$2:$EE$2,U$4,'reporting boissy'!$F51:$EE51)+SUMIF('reporting moussy'!$F$2:$EE$2,U$4,'reporting moussy'!$F51:$EE51)+SUMIF('reporting trappes'!$F$2:$EE$2,U$4,'reporting trappes'!$F51:$EE51)+SUMIF('SPACELOG 5 BP'!$F$2:$EE$2,U$4,'SPACELOG 5 BP'!$F51:$EE51)+SUMIF('SPACELOG 6 BP'!$F$2:$EE$2,U$4,'SPACELOG 6 BP'!$F51:$EE51)+SUMIF('SPACELOG 7 BP'!$F$2:$EE$2,U$4,'SPACELOG 7 BP'!$F51:$EE51)+SUMIF('SPACELOG 8 BP'!$F$2:$EE$2,U$4,'SPACELOG 8 BP'!$F51:$EE51)+SUMIF('SPACELOG 9 BP'!$F$2:$EE$2,U$4,'SPACELOG 9 BP'!$F51:$EE51)+SUMIF('SPACELOG 10 BP'!$F$2:$EE$2,U$4,'SPACELOG 10 BP'!$F51:$EE51)+SUMIF('SPACELOG 11 BP'!$F$2:$EE$2,U$4,'SPACELOG 11 BP'!$F51:$EE51)+SUMIF('SPACELOG 12 BP'!$F$2:$EE$2,U$4,'SPACELOG 12 BP'!$F51:$EE51)</f>
        <v>4250</v>
      </c>
      <c r="V51" s="13">
        <f>SUMIF('reporting montigny'!$F$2:$EE$2,V$4,'reporting montigny'!$F51:$EE51)+SUMIF('reporting boissy'!$F$2:$EE$2,V$4,'reporting boissy'!$F51:$EE51)+SUMIF('reporting moussy'!$F$2:$EE$2,V$4,'reporting moussy'!$F51:$EE51)+SUMIF('reporting trappes'!$F$2:$EE$2,V$4,'reporting trappes'!$F51:$EE51)+SUMIF('SPACELOG 5 BP'!$F$2:$EE$2,V$4,'SPACELOG 5 BP'!$F51:$EE51)+SUMIF('SPACELOG 6 BP'!$F$2:$EE$2,V$4,'SPACELOG 6 BP'!$F51:$EE51)+SUMIF('SPACELOG 7 BP'!$F$2:$EE$2,V$4,'SPACELOG 7 BP'!$F51:$EE51)+SUMIF('SPACELOG 8 BP'!$F$2:$EE$2,V$4,'SPACELOG 8 BP'!$F51:$EE51)+SUMIF('SPACELOG 9 BP'!$F$2:$EE$2,V$4,'SPACELOG 9 BP'!$F51:$EE51)+SUMIF('SPACELOG 10 BP'!$F$2:$EE$2,V$4,'SPACELOG 10 BP'!$F51:$EE51)+SUMIF('SPACELOG 11 BP'!$F$2:$EE$2,V$4,'SPACELOG 11 BP'!$F51:$EE51)+SUMIF('SPACELOG 12 BP'!$F$2:$EE$2,V$4,'SPACELOG 12 BP'!$F51:$EE51)</f>
        <v>4250</v>
      </c>
      <c r="W51" s="13">
        <f>SUMIF('reporting montigny'!$F$2:$EE$2,W$4,'reporting montigny'!$F51:$EE51)+SUMIF('reporting boissy'!$F$2:$EE$2,W$4,'reporting boissy'!$F51:$EE51)+SUMIF('reporting moussy'!$F$2:$EE$2,W$4,'reporting moussy'!$F51:$EE51)+SUMIF('reporting trappes'!$F$2:$EE$2,W$4,'reporting trappes'!$F51:$EE51)+SUMIF('SPACELOG 5 BP'!$F$2:$EE$2,W$4,'SPACELOG 5 BP'!$F51:$EE51)+SUMIF('SPACELOG 6 BP'!$F$2:$EE$2,W$4,'SPACELOG 6 BP'!$F51:$EE51)+SUMIF('SPACELOG 7 BP'!$F$2:$EE$2,W$4,'SPACELOG 7 BP'!$F51:$EE51)+SUMIF('SPACELOG 8 BP'!$F$2:$EE$2,W$4,'SPACELOG 8 BP'!$F51:$EE51)+SUMIF('SPACELOG 9 BP'!$F$2:$EE$2,W$4,'SPACELOG 9 BP'!$F51:$EE51)+SUMIF('SPACELOG 10 BP'!$F$2:$EE$2,W$4,'SPACELOG 10 BP'!$F51:$EE51)+SUMIF('SPACELOG 11 BP'!$F$2:$EE$2,W$4,'SPACELOG 11 BP'!$F51:$EE51)+SUMIF('SPACELOG 12 BP'!$F$2:$EE$2,W$4,'SPACELOG 12 BP'!$F51:$EE51)</f>
        <v>6050</v>
      </c>
      <c r="X51" s="13">
        <f>SUMIF('reporting montigny'!$F$2:$EE$2,X$4,'reporting montigny'!$F51:$EE51)+SUMIF('reporting boissy'!$F$2:$EE$2,X$4,'reporting boissy'!$F51:$EE51)+SUMIF('reporting moussy'!$F$2:$EE$2,X$4,'reporting moussy'!$F51:$EE51)+SUMIF('reporting trappes'!$F$2:$EE$2,X$4,'reporting trappes'!$F51:$EE51)+SUMIF('SPACELOG 5 BP'!$F$2:$EE$2,X$4,'SPACELOG 5 BP'!$F51:$EE51)+SUMIF('SPACELOG 6 BP'!$F$2:$EE$2,X$4,'SPACELOG 6 BP'!$F51:$EE51)+SUMIF('SPACELOG 7 BP'!$F$2:$EE$2,X$4,'SPACELOG 7 BP'!$F51:$EE51)+SUMIF('SPACELOG 8 BP'!$F$2:$EE$2,X$4,'SPACELOG 8 BP'!$F51:$EE51)+SUMIF('SPACELOG 9 BP'!$F$2:$EE$2,X$4,'SPACELOG 9 BP'!$F51:$EE51)+SUMIF('SPACELOG 10 BP'!$F$2:$EE$2,X$4,'SPACELOG 10 BP'!$F51:$EE51)+SUMIF('SPACELOG 11 BP'!$F$2:$EE$2,X$4,'SPACELOG 11 BP'!$F51:$EE51)+SUMIF('SPACELOG 12 BP'!$F$2:$EE$2,X$4,'SPACELOG 12 BP'!$F51:$EE51)</f>
        <v>6050</v>
      </c>
      <c r="Y51" s="13">
        <f>SUMIF('reporting montigny'!$F$2:$EE$2,Y$4,'reporting montigny'!$F51:$EE51)+SUMIF('reporting boissy'!$F$2:$EE$2,Y$4,'reporting boissy'!$F51:$EE51)+SUMIF('reporting moussy'!$F$2:$EE$2,Y$4,'reporting moussy'!$F51:$EE51)+SUMIF('reporting trappes'!$F$2:$EE$2,Y$4,'reporting trappes'!$F51:$EE51)+SUMIF('SPACELOG 5 BP'!$F$2:$EE$2,Y$4,'SPACELOG 5 BP'!$F51:$EE51)+SUMIF('SPACELOG 6 BP'!$F$2:$EE$2,Y$4,'SPACELOG 6 BP'!$F51:$EE51)+SUMIF('SPACELOG 7 BP'!$F$2:$EE$2,Y$4,'SPACELOG 7 BP'!$F51:$EE51)+SUMIF('SPACELOG 8 BP'!$F$2:$EE$2,Y$4,'SPACELOG 8 BP'!$F51:$EE51)+SUMIF('SPACELOG 9 BP'!$F$2:$EE$2,Y$4,'SPACELOG 9 BP'!$F51:$EE51)+SUMIF('SPACELOG 10 BP'!$F$2:$EE$2,Y$4,'SPACELOG 10 BP'!$F51:$EE51)+SUMIF('SPACELOG 11 BP'!$F$2:$EE$2,Y$4,'SPACELOG 11 BP'!$F51:$EE51)+SUMIF('SPACELOG 12 BP'!$F$2:$EE$2,Y$4,'SPACELOG 12 BP'!$F51:$EE51)</f>
        <v>6050</v>
      </c>
      <c r="Z51" s="13">
        <f>SUMIF('reporting montigny'!$F$2:$EE$2,Z$4,'reporting montigny'!$F51:$EE51)+SUMIF('reporting boissy'!$F$2:$EE$2,Z$4,'reporting boissy'!$F51:$EE51)+SUMIF('reporting moussy'!$F$2:$EE$2,Z$4,'reporting moussy'!$F51:$EE51)+SUMIF('reporting trappes'!$F$2:$EE$2,Z$4,'reporting trappes'!$F51:$EE51)+SUMIF('SPACELOG 5 BP'!$F$2:$EE$2,Z$4,'SPACELOG 5 BP'!$F51:$EE51)+SUMIF('SPACELOG 6 BP'!$F$2:$EE$2,Z$4,'SPACELOG 6 BP'!$F51:$EE51)+SUMIF('SPACELOG 7 BP'!$F$2:$EE$2,Z$4,'SPACELOG 7 BP'!$F51:$EE51)+SUMIF('SPACELOG 8 BP'!$F$2:$EE$2,Z$4,'SPACELOG 8 BP'!$F51:$EE51)+SUMIF('SPACELOG 9 BP'!$F$2:$EE$2,Z$4,'SPACELOG 9 BP'!$F51:$EE51)+SUMIF('SPACELOG 10 BP'!$F$2:$EE$2,Z$4,'SPACELOG 10 BP'!$F51:$EE51)+SUMIF('SPACELOG 11 BP'!$F$2:$EE$2,Z$4,'SPACELOG 11 BP'!$F51:$EE51)+SUMIF('SPACELOG 12 BP'!$F$2:$EE$2,Z$4,'SPACELOG 12 BP'!$F51:$EE51)</f>
        <v>6050</v>
      </c>
      <c r="AA51" s="13">
        <f>SUMIF('reporting montigny'!$F$2:$EE$2,AA$4,'reporting montigny'!$F51:$EE51)+SUMIF('reporting boissy'!$F$2:$EE$2,AA$4,'reporting boissy'!$F51:$EE51)+SUMIF('reporting moussy'!$F$2:$EE$2,AA$4,'reporting moussy'!$F51:$EE51)+SUMIF('reporting trappes'!$F$2:$EE$2,AA$4,'reporting trappes'!$F51:$EE51)+SUMIF('SPACELOG 5 BP'!$F$2:$EE$2,AA$4,'SPACELOG 5 BP'!$F51:$EE51)+SUMIF('SPACELOG 6 BP'!$F$2:$EE$2,AA$4,'SPACELOG 6 BP'!$F51:$EE51)+SUMIF('SPACELOG 7 BP'!$F$2:$EE$2,AA$4,'SPACELOG 7 BP'!$F51:$EE51)+SUMIF('SPACELOG 8 BP'!$F$2:$EE$2,AA$4,'SPACELOG 8 BP'!$F51:$EE51)+SUMIF('SPACELOG 9 BP'!$F$2:$EE$2,AA$4,'SPACELOG 9 BP'!$F51:$EE51)+SUMIF('SPACELOG 10 BP'!$F$2:$EE$2,AA$4,'SPACELOG 10 BP'!$F51:$EE51)+SUMIF('SPACELOG 11 BP'!$F$2:$EE$2,AA$4,'SPACELOG 11 BP'!$F51:$EE51)+SUMIF('SPACELOG 12 BP'!$F$2:$EE$2,AA$4,'SPACELOG 12 BP'!$F51:$EE51)</f>
        <v>6050</v>
      </c>
      <c r="AB51" s="13">
        <f>SUMIF('reporting montigny'!$F$2:$EE$2,AB$4,'reporting montigny'!$F51:$EE51)+SUMIF('reporting boissy'!$F$2:$EE$2,AB$4,'reporting boissy'!$F51:$EE51)+SUMIF('reporting moussy'!$F$2:$EE$2,AB$4,'reporting moussy'!$F51:$EE51)+SUMIF('reporting trappes'!$F$2:$EE$2,AB$4,'reporting trappes'!$F51:$EE51)+SUMIF('SPACELOG 5 BP'!$F$2:$EE$2,AB$4,'SPACELOG 5 BP'!$F51:$EE51)+SUMIF('SPACELOG 6 BP'!$F$2:$EE$2,AB$4,'SPACELOG 6 BP'!$F51:$EE51)+SUMIF('SPACELOG 7 BP'!$F$2:$EE$2,AB$4,'SPACELOG 7 BP'!$F51:$EE51)+SUMIF('SPACELOG 8 BP'!$F$2:$EE$2,AB$4,'SPACELOG 8 BP'!$F51:$EE51)+SUMIF('SPACELOG 9 BP'!$F$2:$EE$2,AB$4,'SPACELOG 9 BP'!$F51:$EE51)+SUMIF('SPACELOG 10 BP'!$F$2:$EE$2,AB$4,'SPACELOG 10 BP'!$F51:$EE51)+SUMIF('SPACELOG 11 BP'!$F$2:$EE$2,AB$4,'SPACELOG 11 BP'!$F51:$EE51)+SUMIF('SPACELOG 12 BP'!$F$2:$EE$2,AB$4,'SPACELOG 12 BP'!$F51:$EE51)</f>
        <v>6050</v>
      </c>
      <c r="AC51" s="13">
        <f>SUMIF('reporting montigny'!$F$2:$EE$2,AC$4,'reporting montigny'!$F51:$EE51)+SUMIF('reporting boissy'!$F$2:$EE$2,AC$4,'reporting boissy'!$F51:$EE51)+SUMIF('reporting moussy'!$F$2:$EE$2,AC$4,'reporting moussy'!$F51:$EE51)+SUMIF('reporting trappes'!$F$2:$EE$2,AC$4,'reporting trappes'!$F51:$EE51)+SUMIF('SPACELOG 5 BP'!$F$2:$EE$2,AC$4,'SPACELOG 5 BP'!$F51:$EE51)+SUMIF('SPACELOG 6 BP'!$F$2:$EE$2,AC$4,'SPACELOG 6 BP'!$F51:$EE51)+SUMIF('SPACELOG 7 BP'!$F$2:$EE$2,AC$4,'SPACELOG 7 BP'!$F51:$EE51)+SUMIF('SPACELOG 8 BP'!$F$2:$EE$2,AC$4,'SPACELOG 8 BP'!$F51:$EE51)+SUMIF('SPACELOG 9 BP'!$F$2:$EE$2,AC$4,'SPACELOG 9 BP'!$F51:$EE51)+SUMIF('SPACELOG 10 BP'!$F$2:$EE$2,AC$4,'SPACELOG 10 BP'!$F51:$EE51)+SUMIF('SPACELOG 11 BP'!$F$2:$EE$2,AC$4,'SPACELOG 11 BP'!$F51:$EE51)+SUMIF('SPACELOG 12 BP'!$F$2:$EE$2,AC$4,'SPACELOG 12 BP'!$F51:$EE51)</f>
        <v>6050</v>
      </c>
      <c r="AD51" s="13">
        <f>SUMIF('reporting montigny'!$F$2:$EE$2,AD$4,'reporting montigny'!$F51:$EE51)+SUMIF('reporting boissy'!$F$2:$EE$2,AD$4,'reporting boissy'!$F51:$EE51)+SUMIF('reporting moussy'!$F$2:$EE$2,AD$4,'reporting moussy'!$F51:$EE51)+SUMIF('reporting trappes'!$F$2:$EE$2,AD$4,'reporting trappes'!$F51:$EE51)+SUMIF('SPACELOG 5 BP'!$F$2:$EE$2,AD$4,'SPACELOG 5 BP'!$F51:$EE51)+SUMIF('SPACELOG 6 BP'!$F$2:$EE$2,AD$4,'SPACELOG 6 BP'!$F51:$EE51)+SUMIF('SPACELOG 7 BP'!$F$2:$EE$2,AD$4,'SPACELOG 7 BP'!$F51:$EE51)+SUMIF('SPACELOG 8 BP'!$F$2:$EE$2,AD$4,'SPACELOG 8 BP'!$F51:$EE51)+SUMIF('SPACELOG 9 BP'!$F$2:$EE$2,AD$4,'SPACELOG 9 BP'!$F51:$EE51)+SUMIF('SPACELOG 10 BP'!$F$2:$EE$2,AD$4,'SPACELOG 10 BP'!$F51:$EE51)+SUMIF('SPACELOG 11 BP'!$F$2:$EE$2,AD$4,'SPACELOG 11 BP'!$F51:$EE51)+SUMIF('SPACELOG 12 BP'!$F$2:$EE$2,AD$4,'SPACELOG 12 BP'!$F51:$EE51)</f>
        <v>6050</v>
      </c>
      <c r="AE51" s="14">
        <f>SUM(S51:AD51)</f>
        <v>65400</v>
      </c>
      <c r="AF51" s="13">
        <f>SUMIF('reporting montigny'!$F$2:$EE$2,AF$4,'reporting montigny'!$F51:$EE51)+SUMIF('reporting boissy'!$F$2:$EE$2,AF$4,'reporting boissy'!$F51:$EE51)+SUMIF('reporting moussy'!$F$2:$EE$2,AF$4,'reporting moussy'!$F51:$EE51)+SUMIF('reporting trappes'!$F$2:$EE$2,AF$4,'reporting trappes'!$F51:$EE51)+SUMIF('SPACELOG 5 BP'!$F$2:$EE$2,AF$4,'SPACELOG 5 BP'!$F51:$EE51)+SUMIF('SPACELOG 6 BP'!$F$2:$EE$2,AF$4,'SPACELOG 6 BP'!$F51:$EE51)+SUMIF('SPACELOG 7 BP'!$F$2:$EE$2,AF$4,'SPACELOG 7 BP'!$F51:$EE51)+SUMIF('SPACELOG 8 BP'!$F$2:$EE$2,AF$4,'SPACELOG 8 BP'!$F51:$EE51)+SUMIF('SPACELOG 9 BP'!$F$2:$EE$2,AF$4,'SPACELOG 9 BP'!$F51:$EE51)+SUMIF('SPACELOG 10 BP'!$F$2:$EE$2,AF$4,'SPACELOG 10 BP'!$F51:$EE51)+SUMIF('SPACELOG 11 BP'!$F$2:$EE$2,AF$4,'SPACELOG 11 BP'!$F51:$EE51)+SUMIF('SPACELOG 12 BP'!$F$2:$EE$2,AF$4,'SPACELOG 12 BP'!$F51:$EE51)</f>
        <v>6050</v>
      </c>
      <c r="AG51" s="13">
        <f>SUMIF('reporting montigny'!$F$2:$EE$2,AG$4,'reporting montigny'!$F51:$EE51)+SUMIF('reporting boissy'!$F$2:$EE$2,AG$4,'reporting boissy'!$F51:$EE51)+SUMIF('reporting moussy'!$F$2:$EE$2,AG$4,'reporting moussy'!$F51:$EE51)+SUMIF('reporting trappes'!$F$2:$EE$2,AG$4,'reporting trappes'!$F51:$EE51)+SUMIF('SPACELOG 5 BP'!$F$2:$EE$2,AG$4,'SPACELOG 5 BP'!$F51:$EE51)+SUMIF('SPACELOG 6 BP'!$F$2:$EE$2,AG$4,'SPACELOG 6 BP'!$F51:$EE51)+SUMIF('SPACELOG 7 BP'!$F$2:$EE$2,AG$4,'SPACELOG 7 BP'!$F51:$EE51)+SUMIF('SPACELOG 8 BP'!$F$2:$EE$2,AG$4,'SPACELOG 8 BP'!$F51:$EE51)+SUMIF('SPACELOG 9 BP'!$F$2:$EE$2,AG$4,'SPACELOG 9 BP'!$F51:$EE51)+SUMIF('SPACELOG 10 BP'!$F$2:$EE$2,AG$4,'SPACELOG 10 BP'!$F51:$EE51)+SUMIF('SPACELOG 11 BP'!$F$2:$EE$2,AG$4,'SPACELOG 11 BP'!$F51:$EE51)+SUMIF('SPACELOG 12 BP'!$F$2:$EE$2,AG$4,'SPACELOG 12 BP'!$F51:$EE51)</f>
        <v>6050</v>
      </c>
      <c r="AH51" s="13">
        <f>SUMIF('reporting montigny'!$F$2:$EE$2,AH$4,'reporting montigny'!$F51:$EE51)+SUMIF('reporting boissy'!$F$2:$EE$2,AH$4,'reporting boissy'!$F51:$EE51)+SUMIF('reporting moussy'!$F$2:$EE$2,AH$4,'reporting moussy'!$F51:$EE51)+SUMIF('reporting trappes'!$F$2:$EE$2,AH$4,'reporting trappes'!$F51:$EE51)+SUMIF('SPACELOG 5 BP'!$F$2:$EE$2,AH$4,'SPACELOG 5 BP'!$F51:$EE51)+SUMIF('SPACELOG 6 BP'!$F$2:$EE$2,AH$4,'SPACELOG 6 BP'!$F51:$EE51)+SUMIF('SPACELOG 7 BP'!$F$2:$EE$2,AH$4,'SPACELOG 7 BP'!$F51:$EE51)+SUMIF('SPACELOG 8 BP'!$F$2:$EE$2,AH$4,'SPACELOG 8 BP'!$F51:$EE51)+SUMIF('SPACELOG 9 BP'!$F$2:$EE$2,AH$4,'SPACELOG 9 BP'!$F51:$EE51)+SUMIF('SPACELOG 10 BP'!$F$2:$EE$2,AH$4,'SPACELOG 10 BP'!$F51:$EE51)+SUMIF('SPACELOG 11 BP'!$F$2:$EE$2,AH$4,'SPACELOG 11 BP'!$F51:$EE51)+SUMIF('SPACELOG 12 BP'!$F$2:$EE$2,AH$4,'SPACELOG 12 BP'!$F51:$EE51)</f>
        <v>6050</v>
      </c>
      <c r="AI51" s="13">
        <f>SUMIF('reporting montigny'!$F$2:$EE$2,AI$4,'reporting montigny'!$F51:$EE51)+SUMIF('reporting boissy'!$F$2:$EE$2,AI$4,'reporting boissy'!$F51:$EE51)+SUMIF('reporting moussy'!$F$2:$EE$2,AI$4,'reporting moussy'!$F51:$EE51)+SUMIF('reporting trappes'!$F$2:$EE$2,AI$4,'reporting trappes'!$F51:$EE51)+SUMIF('SPACELOG 5 BP'!$F$2:$EE$2,AI$4,'SPACELOG 5 BP'!$F51:$EE51)+SUMIF('SPACELOG 6 BP'!$F$2:$EE$2,AI$4,'SPACELOG 6 BP'!$F51:$EE51)+SUMIF('SPACELOG 7 BP'!$F$2:$EE$2,AI$4,'SPACELOG 7 BP'!$F51:$EE51)+SUMIF('SPACELOG 8 BP'!$F$2:$EE$2,AI$4,'SPACELOG 8 BP'!$F51:$EE51)+SUMIF('SPACELOG 9 BP'!$F$2:$EE$2,AI$4,'SPACELOG 9 BP'!$F51:$EE51)+SUMIF('SPACELOG 10 BP'!$F$2:$EE$2,AI$4,'SPACELOG 10 BP'!$F51:$EE51)+SUMIF('SPACELOG 11 BP'!$F$2:$EE$2,AI$4,'SPACELOG 11 BP'!$F51:$EE51)+SUMIF('SPACELOG 12 BP'!$F$2:$EE$2,AI$4,'SPACELOG 12 BP'!$F51:$EE51)</f>
        <v>6050</v>
      </c>
      <c r="AJ51" s="13">
        <f>SUMIF('reporting montigny'!$F$2:$EE$2,AJ$4,'reporting montigny'!$F51:$EE51)+SUMIF('reporting boissy'!$F$2:$EE$2,AJ$4,'reporting boissy'!$F51:$EE51)+SUMIF('reporting moussy'!$F$2:$EE$2,AJ$4,'reporting moussy'!$F51:$EE51)+SUMIF('reporting trappes'!$F$2:$EE$2,AJ$4,'reporting trappes'!$F51:$EE51)+SUMIF('SPACELOG 5 BP'!$F$2:$EE$2,AJ$4,'SPACELOG 5 BP'!$F51:$EE51)+SUMIF('SPACELOG 6 BP'!$F$2:$EE$2,AJ$4,'SPACELOG 6 BP'!$F51:$EE51)+SUMIF('SPACELOG 7 BP'!$F$2:$EE$2,AJ$4,'SPACELOG 7 BP'!$F51:$EE51)+SUMIF('SPACELOG 8 BP'!$F$2:$EE$2,AJ$4,'SPACELOG 8 BP'!$F51:$EE51)+SUMIF('SPACELOG 9 BP'!$F$2:$EE$2,AJ$4,'SPACELOG 9 BP'!$F51:$EE51)+SUMIF('SPACELOG 10 BP'!$F$2:$EE$2,AJ$4,'SPACELOG 10 BP'!$F51:$EE51)+SUMIF('SPACELOG 11 BP'!$F$2:$EE$2,AJ$4,'SPACELOG 11 BP'!$F51:$EE51)+SUMIF('SPACELOG 12 BP'!$F$2:$EE$2,AJ$4,'SPACELOG 12 BP'!$F51:$EE51)</f>
        <v>6050</v>
      </c>
      <c r="AK51" s="13">
        <f>SUMIF('reporting montigny'!$F$2:$EE$2,AK$4,'reporting montigny'!$F51:$EE51)+SUMIF('reporting boissy'!$F$2:$EE$2,AK$4,'reporting boissy'!$F51:$EE51)+SUMIF('reporting moussy'!$F$2:$EE$2,AK$4,'reporting moussy'!$F51:$EE51)+SUMIF('reporting trappes'!$F$2:$EE$2,AK$4,'reporting trappes'!$F51:$EE51)+SUMIF('SPACELOG 5 BP'!$F$2:$EE$2,AK$4,'SPACELOG 5 BP'!$F51:$EE51)+SUMIF('SPACELOG 6 BP'!$F$2:$EE$2,AK$4,'SPACELOG 6 BP'!$F51:$EE51)+SUMIF('SPACELOG 7 BP'!$F$2:$EE$2,AK$4,'SPACELOG 7 BP'!$F51:$EE51)+SUMIF('SPACELOG 8 BP'!$F$2:$EE$2,AK$4,'SPACELOG 8 BP'!$F51:$EE51)+SUMIF('SPACELOG 9 BP'!$F$2:$EE$2,AK$4,'SPACELOG 9 BP'!$F51:$EE51)+SUMIF('SPACELOG 10 BP'!$F$2:$EE$2,AK$4,'SPACELOG 10 BP'!$F51:$EE51)+SUMIF('SPACELOG 11 BP'!$F$2:$EE$2,AK$4,'SPACELOG 11 BP'!$F51:$EE51)+SUMIF('SPACELOG 12 BP'!$F$2:$EE$2,AK$4,'SPACELOG 12 BP'!$F51:$EE51)</f>
        <v>6050</v>
      </c>
      <c r="AL51" s="13">
        <f>SUMIF('reporting montigny'!$F$2:$EE$2,AL$4,'reporting montigny'!$F51:$EE51)+SUMIF('reporting boissy'!$F$2:$EE$2,AL$4,'reporting boissy'!$F51:$EE51)+SUMIF('reporting moussy'!$F$2:$EE$2,AL$4,'reporting moussy'!$F51:$EE51)+SUMIF('reporting trappes'!$F$2:$EE$2,AL$4,'reporting trappes'!$F51:$EE51)+SUMIF('SPACELOG 5 BP'!$F$2:$EE$2,AL$4,'SPACELOG 5 BP'!$F51:$EE51)+SUMIF('SPACELOG 6 BP'!$F$2:$EE$2,AL$4,'SPACELOG 6 BP'!$F51:$EE51)+SUMIF('SPACELOG 7 BP'!$F$2:$EE$2,AL$4,'SPACELOG 7 BP'!$F51:$EE51)+SUMIF('SPACELOG 8 BP'!$F$2:$EE$2,AL$4,'SPACELOG 8 BP'!$F51:$EE51)+SUMIF('SPACELOG 9 BP'!$F$2:$EE$2,AL$4,'SPACELOG 9 BP'!$F51:$EE51)+SUMIF('SPACELOG 10 BP'!$F$2:$EE$2,AL$4,'SPACELOG 10 BP'!$F51:$EE51)+SUMIF('SPACELOG 11 BP'!$F$2:$EE$2,AL$4,'SPACELOG 11 BP'!$F51:$EE51)+SUMIF('SPACELOG 12 BP'!$F$2:$EE$2,AL$4,'SPACELOG 12 BP'!$F51:$EE51)</f>
        <v>6050</v>
      </c>
      <c r="AM51" s="13">
        <f>SUMIF('reporting montigny'!$F$2:$EE$2,AM$4,'reporting montigny'!$F51:$EE51)+SUMIF('reporting boissy'!$F$2:$EE$2,AM$4,'reporting boissy'!$F51:$EE51)+SUMIF('reporting moussy'!$F$2:$EE$2,AM$4,'reporting moussy'!$F51:$EE51)+SUMIF('reporting trappes'!$F$2:$EE$2,AM$4,'reporting trappes'!$F51:$EE51)+SUMIF('SPACELOG 5 BP'!$F$2:$EE$2,AM$4,'SPACELOG 5 BP'!$F51:$EE51)+SUMIF('SPACELOG 6 BP'!$F$2:$EE$2,AM$4,'SPACELOG 6 BP'!$F51:$EE51)+SUMIF('SPACELOG 7 BP'!$F$2:$EE$2,AM$4,'SPACELOG 7 BP'!$F51:$EE51)+SUMIF('SPACELOG 8 BP'!$F$2:$EE$2,AM$4,'SPACELOG 8 BP'!$F51:$EE51)+SUMIF('SPACELOG 9 BP'!$F$2:$EE$2,AM$4,'SPACELOG 9 BP'!$F51:$EE51)+SUMIF('SPACELOG 10 BP'!$F$2:$EE$2,AM$4,'SPACELOG 10 BP'!$F51:$EE51)+SUMIF('SPACELOG 11 BP'!$F$2:$EE$2,AM$4,'SPACELOG 11 BP'!$F51:$EE51)+SUMIF('SPACELOG 12 BP'!$F$2:$EE$2,AM$4,'SPACELOG 12 BP'!$F51:$EE51)</f>
        <v>6050</v>
      </c>
      <c r="AN51" s="13">
        <f>SUMIF('reporting montigny'!$F$2:$EE$2,AN$4,'reporting montigny'!$F51:$EE51)+SUMIF('reporting boissy'!$F$2:$EE$2,AN$4,'reporting boissy'!$F51:$EE51)+SUMIF('reporting moussy'!$F$2:$EE$2,AN$4,'reporting moussy'!$F51:$EE51)+SUMIF('reporting trappes'!$F$2:$EE$2,AN$4,'reporting trappes'!$F51:$EE51)+SUMIF('SPACELOG 5 BP'!$F$2:$EE$2,AN$4,'SPACELOG 5 BP'!$F51:$EE51)+SUMIF('SPACELOG 6 BP'!$F$2:$EE$2,AN$4,'SPACELOG 6 BP'!$F51:$EE51)+SUMIF('SPACELOG 7 BP'!$F$2:$EE$2,AN$4,'SPACELOG 7 BP'!$F51:$EE51)+SUMIF('SPACELOG 8 BP'!$F$2:$EE$2,AN$4,'SPACELOG 8 BP'!$F51:$EE51)+SUMIF('SPACELOG 9 BP'!$F$2:$EE$2,AN$4,'SPACELOG 9 BP'!$F51:$EE51)+SUMIF('SPACELOG 10 BP'!$F$2:$EE$2,AN$4,'SPACELOG 10 BP'!$F51:$EE51)+SUMIF('SPACELOG 11 BP'!$F$2:$EE$2,AN$4,'SPACELOG 11 BP'!$F51:$EE51)+SUMIF('SPACELOG 12 BP'!$F$2:$EE$2,AN$4,'SPACELOG 12 BP'!$F51:$EE51)</f>
        <v>6050</v>
      </c>
      <c r="AO51" s="13">
        <f>SUMIF('reporting montigny'!$F$2:$EE$2,AO$4,'reporting montigny'!$F51:$EE51)+SUMIF('reporting boissy'!$F$2:$EE$2,AO$4,'reporting boissy'!$F51:$EE51)+SUMIF('reporting moussy'!$F$2:$EE$2,AO$4,'reporting moussy'!$F51:$EE51)+SUMIF('reporting trappes'!$F$2:$EE$2,AO$4,'reporting trappes'!$F51:$EE51)+SUMIF('SPACELOG 5 BP'!$F$2:$EE$2,AO$4,'SPACELOG 5 BP'!$F51:$EE51)+SUMIF('SPACELOG 6 BP'!$F$2:$EE$2,AO$4,'SPACELOG 6 BP'!$F51:$EE51)+SUMIF('SPACELOG 7 BP'!$F$2:$EE$2,AO$4,'SPACELOG 7 BP'!$F51:$EE51)+SUMIF('SPACELOG 8 BP'!$F$2:$EE$2,AO$4,'SPACELOG 8 BP'!$F51:$EE51)+SUMIF('SPACELOG 9 BP'!$F$2:$EE$2,AO$4,'SPACELOG 9 BP'!$F51:$EE51)+SUMIF('SPACELOG 10 BP'!$F$2:$EE$2,AO$4,'SPACELOG 10 BP'!$F51:$EE51)+SUMIF('SPACELOG 11 BP'!$F$2:$EE$2,AO$4,'SPACELOG 11 BP'!$F51:$EE51)+SUMIF('SPACELOG 12 BP'!$F$2:$EE$2,AO$4,'SPACELOG 12 BP'!$F51:$EE51)</f>
        <v>6050</v>
      </c>
      <c r="AP51" s="13">
        <f>SUMIF('reporting montigny'!$F$2:$EE$2,AP$4,'reporting montigny'!$F51:$EE51)+SUMIF('reporting boissy'!$F$2:$EE$2,AP$4,'reporting boissy'!$F51:$EE51)+SUMIF('reporting moussy'!$F$2:$EE$2,AP$4,'reporting moussy'!$F51:$EE51)+SUMIF('reporting trappes'!$F$2:$EE$2,AP$4,'reporting trappes'!$F51:$EE51)+SUMIF('SPACELOG 5 BP'!$F$2:$EE$2,AP$4,'SPACELOG 5 BP'!$F51:$EE51)+SUMIF('SPACELOG 6 BP'!$F$2:$EE$2,AP$4,'SPACELOG 6 BP'!$F51:$EE51)+SUMIF('SPACELOG 7 BP'!$F$2:$EE$2,AP$4,'SPACELOG 7 BP'!$F51:$EE51)+SUMIF('SPACELOG 8 BP'!$F$2:$EE$2,AP$4,'SPACELOG 8 BP'!$F51:$EE51)+SUMIF('SPACELOG 9 BP'!$F$2:$EE$2,AP$4,'SPACELOG 9 BP'!$F51:$EE51)+SUMIF('SPACELOG 10 BP'!$F$2:$EE$2,AP$4,'SPACELOG 10 BP'!$F51:$EE51)+SUMIF('SPACELOG 11 BP'!$F$2:$EE$2,AP$4,'SPACELOG 11 BP'!$F51:$EE51)+SUMIF('SPACELOG 12 BP'!$F$2:$EE$2,AP$4,'SPACELOG 12 BP'!$F51:$EE51)</f>
        <v>6050</v>
      </c>
      <c r="AQ51" s="13">
        <f>SUMIF('reporting montigny'!$F$2:$EE$2,AQ$4,'reporting montigny'!$F51:$EE51)+SUMIF('reporting boissy'!$F$2:$EE$2,AQ$4,'reporting boissy'!$F51:$EE51)+SUMIF('reporting moussy'!$F$2:$EE$2,AQ$4,'reporting moussy'!$F51:$EE51)+SUMIF('reporting trappes'!$F$2:$EE$2,AQ$4,'reporting trappes'!$F51:$EE51)+SUMIF('SPACELOG 5 BP'!$F$2:$EE$2,AQ$4,'SPACELOG 5 BP'!$F51:$EE51)+SUMIF('SPACELOG 6 BP'!$F$2:$EE$2,AQ$4,'SPACELOG 6 BP'!$F51:$EE51)+SUMIF('SPACELOG 7 BP'!$F$2:$EE$2,AQ$4,'SPACELOG 7 BP'!$F51:$EE51)+SUMIF('SPACELOG 8 BP'!$F$2:$EE$2,AQ$4,'SPACELOG 8 BP'!$F51:$EE51)+SUMIF('SPACELOG 9 BP'!$F$2:$EE$2,AQ$4,'SPACELOG 9 BP'!$F51:$EE51)+SUMIF('SPACELOG 10 BP'!$F$2:$EE$2,AQ$4,'SPACELOG 10 BP'!$F51:$EE51)+SUMIF('SPACELOG 11 BP'!$F$2:$EE$2,AQ$4,'SPACELOG 11 BP'!$F51:$EE51)+SUMIF('SPACELOG 12 BP'!$F$2:$EE$2,AQ$4,'SPACELOG 12 BP'!$F51:$EE51)</f>
        <v>6050</v>
      </c>
      <c r="AR51" s="14">
        <f>SUM(AF51:AQ51)</f>
        <v>72600</v>
      </c>
      <c r="AS51" s="13">
        <f>SUMIF('reporting montigny'!$F$2:$EE$2,AS$4,'reporting montigny'!$F51:$EE51)+SUMIF('reporting boissy'!$F$2:$EE$2,AS$4,'reporting boissy'!$F51:$EE51)+SUMIF('reporting moussy'!$F$2:$EE$2,AS$4,'reporting moussy'!$F51:$EE51)+SUMIF('reporting trappes'!$F$2:$EE$2,AS$4,'reporting trappes'!$F51:$EE51)+SUMIF('SPACELOG 5 BP'!$F$2:$EE$2,AS$4,'SPACELOG 5 BP'!$F51:$EE51)+SUMIF('SPACELOG 6 BP'!$F$2:$EE$2,AS$4,'SPACELOG 6 BP'!$F51:$EE51)+SUMIF('SPACELOG 7 BP'!$F$2:$EE$2,AS$4,'SPACELOG 7 BP'!$F51:$EE51)+SUMIF('SPACELOG 8 BP'!$F$2:$EE$2,AS$4,'SPACELOG 8 BP'!$F51:$EE51)+SUMIF('SPACELOG 9 BP'!$F$2:$EE$2,AS$4,'SPACELOG 9 BP'!$F51:$EE51)+SUMIF('SPACELOG 10 BP'!$F$2:$EE$2,AS$4,'SPACELOG 10 BP'!$F51:$EE51)+SUMIF('SPACELOG 11 BP'!$F$2:$EE$2,AS$4,'SPACELOG 11 BP'!$F51:$EE51)+SUMIF('SPACELOG 12 BP'!$F$2:$EE$2,AS$4,'SPACELOG 12 BP'!$F51:$EE51)</f>
        <v>4090</v>
      </c>
      <c r="AT51" s="13">
        <f>SUMIF('reporting montigny'!$F$2:$EE$2,AT$4,'reporting montigny'!$F51:$EE51)+SUMIF('reporting boissy'!$F$2:$EE$2,AT$4,'reporting boissy'!$F51:$EE51)+SUMIF('reporting moussy'!$F$2:$EE$2,AT$4,'reporting moussy'!$F51:$EE51)+SUMIF('reporting trappes'!$F$2:$EE$2,AT$4,'reporting trappes'!$F51:$EE51)+SUMIF('SPACELOG 5 BP'!$F$2:$EE$2,AT$4,'SPACELOG 5 BP'!$F51:$EE51)+SUMIF('SPACELOG 6 BP'!$F$2:$EE$2,AT$4,'SPACELOG 6 BP'!$F51:$EE51)+SUMIF('SPACELOG 7 BP'!$F$2:$EE$2,AT$4,'SPACELOG 7 BP'!$F51:$EE51)+SUMIF('SPACELOG 8 BP'!$F$2:$EE$2,AT$4,'SPACELOG 8 BP'!$F51:$EE51)+SUMIF('SPACELOG 9 BP'!$F$2:$EE$2,AT$4,'SPACELOG 9 BP'!$F51:$EE51)+SUMIF('SPACELOG 10 BP'!$F$2:$EE$2,AT$4,'SPACELOG 10 BP'!$F51:$EE51)+SUMIF('SPACELOG 11 BP'!$F$2:$EE$2,AT$4,'SPACELOG 11 BP'!$F51:$EE51)+SUMIF('SPACELOG 12 BP'!$F$2:$EE$2,AT$4,'SPACELOG 12 BP'!$F51:$EE51)</f>
        <v>4090</v>
      </c>
      <c r="AU51" s="13">
        <f>SUMIF('reporting montigny'!$F$2:$EE$2,AU$4,'reporting montigny'!$F51:$EE51)+SUMIF('reporting boissy'!$F$2:$EE$2,AU$4,'reporting boissy'!$F51:$EE51)+SUMIF('reporting moussy'!$F$2:$EE$2,AU$4,'reporting moussy'!$F51:$EE51)+SUMIF('reporting trappes'!$F$2:$EE$2,AU$4,'reporting trappes'!$F51:$EE51)+SUMIF('SPACELOG 5 BP'!$F$2:$EE$2,AU$4,'SPACELOG 5 BP'!$F51:$EE51)+SUMIF('SPACELOG 6 BP'!$F$2:$EE$2,AU$4,'SPACELOG 6 BP'!$F51:$EE51)+SUMIF('SPACELOG 7 BP'!$F$2:$EE$2,AU$4,'SPACELOG 7 BP'!$F51:$EE51)+SUMIF('SPACELOG 8 BP'!$F$2:$EE$2,AU$4,'SPACELOG 8 BP'!$F51:$EE51)+SUMIF('SPACELOG 9 BP'!$F$2:$EE$2,AU$4,'SPACELOG 9 BP'!$F51:$EE51)+SUMIF('SPACELOG 10 BP'!$F$2:$EE$2,AU$4,'SPACELOG 10 BP'!$F51:$EE51)+SUMIF('SPACELOG 11 BP'!$F$2:$EE$2,AU$4,'SPACELOG 11 BP'!$F51:$EE51)+SUMIF('SPACELOG 12 BP'!$F$2:$EE$2,AU$4,'SPACELOG 12 BP'!$F51:$EE51)</f>
        <v>4090</v>
      </c>
      <c r="AV51" s="13">
        <f>SUMIF('reporting montigny'!$F$2:$EE$2,AV$4,'reporting montigny'!$F51:$EE51)+SUMIF('reporting boissy'!$F$2:$EE$2,AV$4,'reporting boissy'!$F51:$EE51)+SUMIF('reporting moussy'!$F$2:$EE$2,AV$4,'reporting moussy'!$F51:$EE51)+SUMIF('reporting trappes'!$F$2:$EE$2,AV$4,'reporting trappes'!$F51:$EE51)+SUMIF('SPACELOG 5 BP'!$F$2:$EE$2,AV$4,'SPACELOG 5 BP'!$F51:$EE51)+SUMIF('SPACELOG 6 BP'!$F$2:$EE$2,AV$4,'SPACELOG 6 BP'!$F51:$EE51)+SUMIF('SPACELOG 7 BP'!$F$2:$EE$2,AV$4,'SPACELOG 7 BP'!$F51:$EE51)+SUMIF('SPACELOG 8 BP'!$F$2:$EE$2,AV$4,'SPACELOG 8 BP'!$F51:$EE51)+SUMIF('SPACELOG 9 BP'!$F$2:$EE$2,AV$4,'SPACELOG 9 BP'!$F51:$EE51)+SUMIF('SPACELOG 10 BP'!$F$2:$EE$2,AV$4,'SPACELOG 10 BP'!$F51:$EE51)+SUMIF('SPACELOG 11 BP'!$F$2:$EE$2,AV$4,'SPACELOG 11 BP'!$F51:$EE51)+SUMIF('SPACELOG 12 BP'!$F$2:$EE$2,AV$4,'SPACELOG 12 BP'!$F51:$EE51)</f>
        <v>4090</v>
      </c>
      <c r="AW51" s="13">
        <f>SUMIF('reporting montigny'!$F$2:$EE$2,AW$4,'reporting montigny'!$F51:$EE51)+SUMIF('reporting boissy'!$F$2:$EE$2,AW$4,'reporting boissy'!$F51:$EE51)+SUMIF('reporting moussy'!$F$2:$EE$2,AW$4,'reporting moussy'!$F51:$EE51)+SUMIF('reporting trappes'!$F$2:$EE$2,AW$4,'reporting trappes'!$F51:$EE51)+SUMIF('SPACELOG 5 BP'!$F$2:$EE$2,AW$4,'SPACELOG 5 BP'!$F51:$EE51)+SUMIF('SPACELOG 6 BP'!$F$2:$EE$2,AW$4,'SPACELOG 6 BP'!$F51:$EE51)+SUMIF('SPACELOG 7 BP'!$F$2:$EE$2,AW$4,'SPACELOG 7 BP'!$F51:$EE51)+SUMIF('SPACELOG 8 BP'!$F$2:$EE$2,AW$4,'SPACELOG 8 BP'!$F51:$EE51)+SUMIF('SPACELOG 9 BP'!$F$2:$EE$2,AW$4,'SPACELOG 9 BP'!$F51:$EE51)+SUMIF('SPACELOG 10 BP'!$F$2:$EE$2,AW$4,'SPACELOG 10 BP'!$F51:$EE51)+SUMIF('SPACELOG 11 BP'!$F$2:$EE$2,AW$4,'SPACELOG 11 BP'!$F51:$EE51)+SUMIF('SPACELOG 12 BP'!$F$2:$EE$2,AW$4,'SPACELOG 12 BP'!$F51:$EE51)</f>
        <v>4090</v>
      </c>
      <c r="AX51" s="13">
        <f>SUMIF('reporting montigny'!$F$2:$EE$2,AX$4,'reporting montigny'!$F51:$EE51)+SUMIF('reporting boissy'!$F$2:$EE$2,AX$4,'reporting boissy'!$F51:$EE51)+SUMIF('reporting moussy'!$F$2:$EE$2,AX$4,'reporting moussy'!$F51:$EE51)+SUMIF('reporting trappes'!$F$2:$EE$2,AX$4,'reporting trappes'!$F51:$EE51)+SUMIF('SPACELOG 5 BP'!$F$2:$EE$2,AX$4,'SPACELOG 5 BP'!$F51:$EE51)+SUMIF('SPACELOG 6 BP'!$F$2:$EE$2,AX$4,'SPACELOG 6 BP'!$F51:$EE51)+SUMIF('SPACELOG 7 BP'!$F$2:$EE$2,AX$4,'SPACELOG 7 BP'!$F51:$EE51)+SUMIF('SPACELOG 8 BP'!$F$2:$EE$2,AX$4,'SPACELOG 8 BP'!$F51:$EE51)+SUMIF('SPACELOG 9 BP'!$F$2:$EE$2,AX$4,'SPACELOG 9 BP'!$F51:$EE51)+SUMIF('SPACELOG 10 BP'!$F$2:$EE$2,AX$4,'SPACELOG 10 BP'!$F51:$EE51)+SUMIF('SPACELOG 11 BP'!$F$2:$EE$2,AX$4,'SPACELOG 11 BP'!$F51:$EE51)+SUMIF('SPACELOG 12 BP'!$F$2:$EE$2,AX$4,'SPACELOG 12 BP'!$F51:$EE51)</f>
        <v>4090</v>
      </c>
      <c r="AY51" s="13">
        <f>SUMIF('reporting montigny'!$F$2:$EE$2,AY$4,'reporting montigny'!$F51:$EE51)+SUMIF('reporting boissy'!$F$2:$EE$2,AY$4,'reporting boissy'!$F51:$EE51)+SUMIF('reporting moussy'!$F$2:$EE$2,AY$4,'reporting moussy'!$F51:$EE51)+SUMIF('reporting trappes'!$F$2:$EE$2,AY$4,'reporting trappes'!$F51:$EE51)+SUMIF('SPACELOG 5 BP'!$F$2:$EE$2,AY$4,'SPACELOG 5 BP'!$F51:$EE51)+SUMIF('SPACELOG 6 BP'!$F$2:$EE$2,AY$4,'SPACELOG 6 BP'!$F51:$EE51)+SUMIF('SPACELOG 7 BP'!$F$2:$EE$2,AY$4,'SPACELOG 7 BP'!$F51:$EE51)+SUMIF('SPACELOG 8 BP'!$F$2:$EE$2,AY$4,'SPACELOG 8 BP'!$F51:$EE51)+SUMIF('SPACELOG 9 BP'!$F$2:$EE$2,AY$4,'SPACELOG 9 BP'!$F51:$EE51)+SUMIF('SPACELOG 10 BP'!$F$2:$EE$2,AY$4,'SPACELOG 10 BP'!$F51:$EE51)+SUMIF('SPACELOG 11 BP'!$F$2:$EE$2,AY$4,'SPACELOG 11 BP'!$F51:$EE51)+SUMIF('SPACELOG 12 BP'!$F$2:$EE$2,AY$4,'SPACELOG 12 BP'!$F51:$EE51)</f>
        <v>4090</v>
      </c>
      <c r="AZ51" s="13">
        <f>SUMIF('reporting montigny'!$F$2:$EE$2,AZ$4,'reporting montigny'!$F51:$EE51)+SUMIF('reporting boissy'!$F$2:$EE$2,AZ$4,'reporting boissy'!$F51:$EE51)+SUMIF('reporting moussy'!$F$2:$EE$2,AZ$4,'reporting moussy'!$F51:$EE51)+SUMIF('reporting trappes'!$F$2:$EE$2,AZ$4,'reporting trappes'!$F51:$EE51)+SUMIF('SPACELOG 5 BP'!$F$2:$EE$2,AZ$4,'SPACELOG 5 BP'!$F51:$EE51)+SUMIF('SPACELOG 6 BP'!$F$2:$EE$2,AZ$4,'SPACELOG 6 BP'!$F51:$EE51)+SUMIF('SPACELOG 7 BP'!$F$2:$EE$2,AZ$4,'SPACELOG 7 BP'!$F51:$EE51)+SUMIF('SPACELOG 8 BP'!$F$2:$EE$2,AZ$4,'SPACELOG 8 BP'!$F51:$EE51)+SUMIF('SPACELOG 9 BP'!$F$2:$EE$2,AZ$4,'SPACELOG 9 BP'!$F51:$EE51)+SUMIF('SPACELOG 10 BP'!$F$2:$EE$2,AZ$4,'SPACELOG 10 BP'!$F51:$EE51)+SUMIF('SPACELOG 11 BP'!$F$2:$EE$2,AZ$4,'SPACELOG 11 BP'!$F51:$EE51)+SUMIF('SPACELOG 12 BP'!$F$2:$EE$2,AZ$4,'SPACELOG 12 BP'!$F51:$EE51)</f>
        <v>4090</v>
      </c>
      <c r="BA51" s="13">
        <f>SUMIF('reporting montigny'!$F$2:$EE$2,BA$4,'reporting montigny'!$F51:$EE51)+SUMIF('reporting boissy'!$F$2:$EE$2,BA$4,'reporting boissy'!$F51:$EE51)+SUMIF('reporting moussy'!$F$2:$EE$2,BA$4,'reporting moussy'!$F51:$EE51)+SUMIF('reporting trappes'!$F$2:$EE$2,BA$4,'reporting trappes'!$F51:$EE51)+SUMIF('SPACELOG 5 BP'!$F$2:$EE$2,BA$4,'SPACELOG 5 BP'!$F51:$EE51)+SUMIF('SPACELOG 6 BP'!$F$2:$EE$2,BA$4,'SPACELOG 6 BP'!$F51:$EE51)+SUMIF('SPACELOG 7 BP'!$F$2:$EE$2,BA$4,'SPACELOG 7 BP'!$F51:$EE51)+SUMIF('SPACELOG 8 BP'!$F$2:$EE$2,BA$4,'SPACELOG 8 BP'!$F51:$EE51)+SUMIF('SPACELOG 9 BP'!$F$2:$EE$2,BA$4,'SPACELOG 9 BP'!$F51:$EE51)+SUMIF('SPACELOG 10 BP'!$F$2:$EE$2,BA$4,'SPACELOG 10 BP'!$F51:$EE51)+SUMIF('SPACELOG 11 BP'!$F$2:$EE$2,BA$4,'SPACELOG 11 BP'!$F51:$EE51)+SUMIF('SPACELOG 12 BP'!$F$2:$EE$2,BA$4,'SPACELOG 12 BP'!$F51:$EE51)</f>
        <v>4090</v>
      </c>
      <c r="BB51" s="13">
        <f>SUMIF('reporting montigny'!$F$2:$EE$2,BB$4,'reporting montigny'!$F51:$EE51)+SUMIF('reporting boissy'!$F$2:$EE$2,BB$4,'reporting boissy'!$F51:$EE51)+SUMIF('reporting moussy'!$F$2:$EE$2,BB$4,'reporting moussy'!$F51:$EE51)+SUMIF('reporting trappes'!$F$2:$EE$2,BB$4,'reporting trappes'!$F51:$EE51)+SUMIF('SPACELOG 5 BP'!$F$2:$EE$2,BB$4,'SPACELOG 5 BP'!$F51:$EE51)+SUMIF('SPACELOG 6 BP'!$F$2:$EE$2,BB$4,'SPACELOG 6 BP'!$F51:$EE51)+SUMIF('SPACELOG 7 BP'!$F$2:$EE$2,BB$4,'SPACELOG 7 BP'!$F51:$EE51)+SUMIF('SPACELOG 8 BP'!$F$2:$EE$2,BB$4,'SPACELOG 8 BP'!$F51:$EE51)+SUMIF('SPACELOG 9 BP'!$F$2:$EE$2,BB$4,'SPACELOG 9 BP'!$F51:$EE51)+SUMIF('SPACELOG 10 BP'!$F$2:$EE$2,BB$4,'SPACELOG 10 BP'!$F51:$EE51)+SUMIF('SPACELOG 11 BP'!$F$2:$EE$2,BB$4,'SPACELOG 11 BP'!$F51:$EE51)+SUMIF('SPACELOG 12 BP'!$F$2:$EE$2,BB$4,'SPACELOG 12 BP'!$F51:$EE51)</f>
        <v>4090</v>
      </c>
      <c r="BC51" s="13">
        <f>SUMIF('reporting montigny'!$F$2:$EE$2,BC$4,'reporting montigny'!$F51:$EE51)+SUMIF('reporting boissy'!$F$2:$EE$2,BC$4,'reporting boissy'!$F51:$EE51)+SUMIF('reporting moussy'!$F$2:$EE$2,BC$4,'reporting moussy'!$F51:$EE51)+SUMIF('reporting trappes'!$F$2:$EE$2,BC$4,'reporting trappes'!$F51:$EE51)+SUMIF('SPACELOG 5 BP'!$F$2:$EE$2,BC$4,'SPACELOG 5 BP'!$F51:$EE51)+SUMIF('SPACELOG 6 BP'!$F$2:$EE$2,BC$4,'SPACELOG 6 BP'!$F51:$EE51)+SUMIF('SPACELOG 7 BP'!$F$2:$EE$2,BC$4,'SPACELOG 7 BP'!$F51:$EE51)+SUMIF('SPACELOG 8 BP'!$F$2:$EE$2,BC$4,'SPACELOG 8 BP'!$F51:$EE51)+SUMIF('SPACELOG 9 BP'!$F$2:$EE$2,BC$4,'SPACELOG 9 BP'!$F51:$EE51)+SUMIF('SPACELOG 10 BP'!$F$2:$EE$2,BC$4,'SPACELOG 10 BP'!$F51:$EE51)+SUMIF('SPACELOG 11 BP'!$F$2:$EE$2,BC$4,'SPACELOG 11 BP'!$F51:$EE51)+SUMIF('SPACELOG 12 BP'!$F$2:$EE$2,BC$4,'SPACELOG 12 BP'!$F51:$EE51)</f>
        <v>4090</v>
      </c>
      <c r="BD51" s="13">
        <f>SUMIF('reporting montigny'!$F$2:$EE$2,BD$4,'reporting montigny'!$F51:$EE51)+SUMIF('reporting boissy'!$F$2:$EE$2,BD$4,'reporting boissy'!$F51:$EE51)+SUMIF('reporting moussy'!$F$2:$EE$2,BD$4,'reporting moussy'!$F51:$EE51)+SUMIF('reporting trappes'!$F$2:$EE$2,BD$4,'reporting trappes'!$F51:$EE51)+SUMIF('SPACELOG 5 BP'!$F$2:$EE$2,BD$4,'SPACELOG 5 BP'!$F51:$EE51)+SUMIF('SPACELOG 6 BP'!$F$2:$EE$2,BD$4,'SPACELOG 6 BP'!$F51:$EE51)+SUMIF('SPACELOG 7 BP'!$F$2:$EE$2,BD$4,'SPACELOG 7 BP'!$F51:$EE51)+SUMIF('SPACELOG 8 BP'!$F$2:$EE$2,BD$4,'SPACELOG 8 BP'!$F51:$EE51)+SUMIF('SPACELOG 9 BP'!$F$2:$EE$2,BD$4,'SPACELOG 9 BP'!$F51:$EE51)+SUMIF('SPACELOG 10 BP'!$F$2:$EE$2,BD$4,'SPACELOG 10 BP'!$F51:$EE51)+SUMIF('SPACELOG 11 BP'!$F$2:$EE$2,BD$4,'SPACELOG 11 BP'!$F51:$EE51)+SUMIF('SPACELOG 12 BP'!$F$2:$EE$2,BD$4,'SPACELOG 12 BP'!$F51:$EE51)</f>
        <v>4090</v>
      </c>
      <c r="BE51" s="14">
        <f>SUM(AS51:BD51)</f>
        <v>49080</v>
      </c>
      <c r="BF51" s="13">
        <f>SUMIF('reporting montigny'!$F$2:$EE$2,BF$4,'reporting montigny'!$F51:$EE51)+SUMIF('reporting boissy'!$F$2:$EE$2,BF$4,'reporting boissy'!$F51:$EE51)+SUMIF('reporting moussy'!$F$2:$EE$2,BF$4,'reporting moussy'!$F51:$EE51)+SUMIF('reporting trappes'!$F$2:$EE$2,BF$4,'reporting trappes'!$F51:$EE51)+SUMIF('SPACELOG 5 BP'!$F$2:$EE$2,BF$4,'SPACELOG 5 BP'!$F51:$EE51)+SUMIF('SPACELOG 6 BP'!$F$2:$EE$2,BF$4,'SPACELOG 6 BP'!$F51:$EE51)+SUMIF('SPACELOG 7 BP'!$F$2:$EE$2,BF$4,'SPACELOG 7 BP'!$F51:$EE51)+SUMIF('SPACELOG 8 BP'!$F$2:$EE$2,BF$4,'SPACELOG 8 BP'!$F51:$EE51)+SUMIF('SPACELOG 9 BP'!$F$2:$EE$2,BF$4,'SPACELOG 9 BP'!$F51:$EE51)+SUMIF('SPACELOG 10 BP'!$F$2:$EE$2,BF$4,'SPACELOG 10 BP'!$F51:$EE51)+SUMIF('SPACELOG 11 BP'!$F$2:$EE$2,BF$4,'SPACELOG 11 BP'!$F51:$EE51)+SUMIF('SPACELOG 12 BP'!$F$2:$EE$2,BF$4,'SPACELOG 12 BP'!$F51:$EE51)</f>
        <v>4090</v>
      </c>
      <c r="BG51" s="13">
        <f>SUMIF('reporting montigny'!$F$2:$EE$2,BG$4,'reporting montigny'!$F51:$EE51)+SUMIF('reporting boissy'!$F$2:$EE$2,BG$4,'reporting boissy'!$F51:$EE51)+SUMIF('reporting moussy'!$F$2:$EE$2,BG$4,'reporting moussy'!$F51:$EE51)+SUMIF('reporting trappes'!$F$2:$EE$2,BG$4,'reporting trappes'!$F51:$EE51)+SUMIF('SPACELOG 5 BP'!$F$2:$EE$2,BG$4,'SPACELOG 5 BP'!$F51:$EE51)+SUMIF('SPACELOG 6 BP'!$F$2:$EE$2,BG$4,'SPACELOG 6 BP'!$F51:$EE51)+SUMIF('SPACELOG 7 BP'!$F$2:$EE$2,BG$4,'SPACELOG 7 BP'!$F51:$EE51)+SUMIF('SPACELOG 8 BP'!$F$2:$EE$2,BG$4,'SPACELOG 8 BP'!$F51:$EE51)+SUMIF('SPACELOG 9 BP'!$F$2:$EE$2,BG$4,'SPACELOG 9 BP'!$F51:$EE51)+SUMIF('SPACELOG 10 BP'!$F$2:$EE$2,BG$4,'SPACELOG 10 BP'!$F51:$EE51)+SUMIF('SPACELOG 11 BP'!$F$2:$EE$2,BG$4,'SPACELOG 11 BP'!$F51:$EE51)+SUMIF('SPACELOG 12 BP'!$F$2:$EE$2,BG$4,'SPACELOG 12 BP'!$F51:$EE51)</f>
        <v>4090</v>
      </c>
      <c r="BH51" s="13">
        <f>SUMIF('reporting montigny'!$F$2:$EE$2,BH$4,'reporting montigny'!$F51:$EE51)+SUMIF('reporting boissy'!$F$2:$EE$2,BH$4,'reporting boissy'!$F51:$EE51)+SUMIF('reporting moussy'!$F$2:$EE$2,BH$4,'reporting moussy'!$F51:$EE51)+SUMIF('reporting trappes'!$F$2:$EE$2,BH$4,'reporting trappes'!$F51:$EE51)+SUMIF('SPACELOG 5 BP'!$F$2:$EE$2,BH$4,'SPACELOG 5 BP'!$F51:$EE51)+SUMIF('SPACELOG 6 BP'!$F$2:$EE$2,BH$4,'SPACELOG 6 BP'!$F51:$EE51)+SUMIF('SPACELOG 7 BP'!$F$2:$EE$2,BH$4,'SPACELOG 7 BP'!$F51:$EE51)+SUMIF('SPACELOG 8 BP'!$F$2:$EE$2,BH$4,'SPACELOG 8 BP'!$F51:$EE51)+SUMIF('SPACELOG 9 BP'!$F$2:$EE$2,BH$4,'SPACELOG 9 BP'!$F51:$EE51)+SUMIF('SPACELOG 10 BP'!$F$2:$EE$2,BH$4,'SPACELOG 10 BP'!$F51:$EE51)+SUMIF('SPACELOG 11 BP'!$F$2:$EE$2,BH$4,'SPACELOG 11 BP'!$F51:$EE51)+SUMIF('SPACELOG 12 BP'!$F$2:$EE$2,BH$4,'SPACELOG 12 BP'!$F51:$EE51)</f>
        <v>4090</v>
      </c>
      <c r="BI51" s="13">
        <f>SUMIF('reporting montigny'!$F$2:$EE$2,BI$4,'reporting montigny'!$F51:$EE51)+SUMIF('reporting boissy'!$F$2:$EE$2,BI$4,'reporting boissy'!$F51:$EE51)+SUMIF('reporting moussy'!$F$2:$EE$2,BI$4,'reporting moussy'!$F51:$EE51)+SUMIF('reporting trappes'!$F$2:$EE$2,BI$4,'reporting trappes'!$F51:$EE51)+SUMIF('SPACELOG 5 BP'!$F$2:$EE$2,BI$4,'SPACELOG 5 BP'!$F51:$EE51)+SUMIF('SPACELOG 6 BP'!$F$2:$EE$2,BI$4,'SPACELOG 6 BP'!$F51:$EE51)+SUMIF('SPACELOG 7 BP'!$F$2:$EE$2,BI$4,'SPACELOG 7 BP'!$F51:$EE51)+SUMIF('SPACELOG 8 BP'!$F$2:$EE$2,BI$4,'SPACELOG 8 BP'!$F51:$EE51)+SUMIF('SPACELOG 9 BP'!$F$2:$EE$2,BI$4,'SPACELOG 9 BP'!$F51:$EE51)+SUMIF('SPACELOG 10 BP'!$F$2:$EE$2,BI$4,'SPACELOG 10 BP'!$F51:$EE51)+SUMIF('SPACELOG 11 BP'!$F$2:$EE$2,BI$4,'SPACELOG 11 BP'!$F51:$EE51)+SUMIF('SPACELOG 12 BP'!$F$2:$EE$2,BI$4,'SPACELOG 12 BP'!$F51:$EE51)</f>
        <v>4090</v>
      </c>
      <c r="BJ51" s="13">
        <f>SUMIF('reporting montigny'!$F$2:$EE$2,BJ$4,'reporting montigny'!$F51:$EE51)+SUMIF('reporting boissy'!$F$2:$EE$2,BJ$4,'reporting boissy'!$F51:$EE51)+SUMIF('reporting moussy'!$F$2:$EE$2,BJ$4,'reporting moussy'!$F51:$EE51)+SUMIF('reporting trappes'!$F$2:$EE$2,BJ$4,'reporting trappes'!$F51:$EE51)+SUMIF('SPACELOG 5 BP'!$F$2:$EE$2,BJ$4,'SPACELOG 5 BP'!$F51:$EE51)+SUMIF('SPACELOG 6 BP'!$F$2:$EE$2,BJ$4,'SPACELOG 6 BP'!$F51:$EE51)+SUMIF('SPACELOG 7 BP'!$F$2:$EE$2,BJ$4,'SPACELOG 7 BP'!$F51:$EE51)+SUMIF('SPACELOG 8 BP'!$F$2:$EE$2,BJ$4,'SPACELOG 8 BP'!$F51:$EE51)+SUMIF('SPACELOG 9 BP'!$F$2:$EE$2,BJ$4,'SPACELOG 9 BP'!$F51:$EE51)+SUMIF('SPACELOG 10 BP'!$F$2:$EE$2,BJ$4,'SPACELOG 10 BP'!$F51:$EE51)+SUMIF('SPACELOG 11 BP'!$F$2:$EE$2,BJ$4,'SPACELOG 11 BP'!$F51:$EE51)+SUMIF('SPACELOG 12 BP'!$F$2:$EE$2,BJ$4,'SPACELOG 12 BP'!$F51:$EE51)</f>
        <v>4090</v>
      </c>
      <c r="BK51" s="13">
        <f>SUMIF('reporting montigny'!$F$2:$EE$2,BK$4,'reporting montigny'!$F51:$EE51)+SUMIF('reporting boissy'!$F$2:$EE$2,BK$4,'reporting boissy'!$F51:$EE51)+SUMIF('reporting moussy'!$F$2:$EE$2,BK$4,'reporting moussy'!$F51:$EE51)+SUMIF('reporting trappes'!$F$2:$EE$2,BK$4,'reporting trappes'!$F51:$EE51)+SUMIF('SPACELOG 5 BP'!$F$2:$EE$2,BK$4,'SPACELOG 5 BP'!$F51:$EE51)+SUMIF('SPACELOG 6 BP'!$F$2:$EE$2,BK$4,'SPACELOG 6 BP'!$F51:$EE51)+SUMIF('SPACELOG 7 BP'!$F$2:$EE$2,BK$4,'SPACELOG 7 BP'!$F51:$EE51)+SUMIF('SPACELOG 8 BP'!$F$2:$EE$2,BK$4,'SPACELOG 8 BP'!$F51:$EE51)+SUMIF('SPACELOG 9 BP'!$F$2:$EE$2,BK$4,'SPACELOG 9 BP'!$F51:$EE51)+SUMIF('SPACELOG 10 BP'!$F$2:$EE$2,BK$4,'SPACELOG 10 BP'!$F51:$EE51)+SUMIF('SPACELOG 11 BP'!$F$2:$EE$2,BK$4,'SPACELOG 11 BP'!$F51:$EE51)+SUMIF('SPACELOG 12 BP'!$F$2:$EE$2,BK$4,'SPACELOG 12 BP'!$F51:$EE51)</f>
        <v>4090</v>
      </c>
      <c r="BL51" s="13">
        <f>SUMIF('reporting montigny'!$F$2:$EE$2,BL$4,'reporting montigny'!$F51:$EE51)+SUMIF('reporting boissy'!$F$2:$EE$2,BL$4,'reporting boissy'!$F51:$EE51)+SUMIF('reporting moussy'!$F$2:$EE$2,BL$4,'reporting moussy'!$F51:$EE51)+SUMIF('reporting trappes'!$F$2:$EE$2,BL$4,'reporting trappes'!$F51:$EE51)+SUMIF('SPACELOG 5 BP'!$F$2:$EE$2,BL$4,'SPACELOG 5 BP'!$F51:$EE51)+SUMIF('SPACELOG 6 BP'!$F$2:$EE$2,BL$4,'SPACELOG 6 BP'!$F51:$EE51)+SUMIF('SPACELOG 7 BP'!$F$2:$EE$2,BL$4,'SPACELOG 7 BP'!$F51:$EE51)+SUMIF('SPACELOG 8 BP'!$F$2:$EE$2,BL$4,'SPACELOG 8 BP'!$F51:$EE51)+SUMIF('SPACELOG 9 BP'!$F$2:$EE$2,BL$4,'SPACELOG 9 BP'!$F51:$EE51)+SUMIF('SPACELOG 10 BP'!$F$2:$EE$2,BL$4,'SPACELOG 10 BP'!$F51:$EE51)+SUMIF('SPACELOG 11 BP'!$F$2:$EE$2,BL$4,'SPACELOG 11 BP'!$F51:$EE51)+SUMIF('SPACELOG 12 BP'!$F$2:$EE$2,BL$4,'SPACELOG 12 BP'!$F51:$EE51)</f>
        <v>4090</v>
      </c>
      <c r="BM51" s="13">
        <f>SUMIF('reporting montigny'!$F$2:$EE$2,BM$4,'reporting montigny'!$F51:$EE51)+SUMIF('reporting boissy'!$F$2:$EE$2,BM$4,'reporting boissy'!$F51:$EE51)+SUMIF('reporting moussy'!$F$2:$EE$2,BM$4,'reporting moussy'!$F51:$EE51)+SUMIF('reporting trappes'!$F$2:$EE$2,BM$4,'reporting trappes'!$F51:$EE51)+SUMIF('SPACELOG 5 BP'!$F$2:$EE$2,BM$4,'SPACELOG 5 BP'!$F51:$EE51)+SUMIF('SPACELOG 6 BP'!$F$2:$EE$2,BM$4,'SPACELOG 6 BP'!$F51:$EE51)+SUMIF('SPACELOG 7 BP'!$F$2:$EE$2,BM$4,'SPACELOG 7 BP'!$F51:$EE51)+SUMIF('SPACELOG 8 BP'!$F$2:$EE$2,BM$4,'SPACELOG 8 BP'!$F51:$EE51)+SUMIF('SPACELOG 9 BP'!$F$2:$EE$2,BM$4,'SPACELOG 9 BP'!$F51:$EE51)+SUMIF('SPACELOG 10 BP'!$F$2:$EE$2,BM$4,'SPACELOG 10 BP'!$F51:$EE51)+SUMIF('SPACELOG 11 BP'!$F$2:$EE$2,BM$4,'SPACELOG 11 BP'!$F51:$EE51)+SUMIF('SPACELOG 12 BP'!$F$2:$EE$2,BM$4,'SPACELOG 12 BP'!$F51:$EE51)</f>
        <v>4090</v>
      </c>
      <c r="BN51" s="13">
        <f>SUMIF('reporting montigny'!$F$2:$EE$2,BN$4,'reporting montigny'!$F51:$EE51)+SUMIF('reporting boissy'!$F$2:$EE$2,BN$4,'reporting boissy'!$F51:$EE51)+SUMIF('reporting moussy'!$F$2:$EE$2,BN$4,'reporting moussy'!$F51:$EE51)+SUMIF('reporting trappes'!$F$2:$EE$2,BN$4,'reporting trappes'!$F51:$EE51)+SUMIF('SPACELOG 5 BP'!$F$2:$EE$2,BN$4,'SPACELOG 5 BP'!$F51:$EE51)+SUMIF('SPACELOG 6 BP'!$F$2:$EE$2,BN$4,'SPACELOG 6 BP'!$F51:$EE51)+SUMIF('SPACELOG 7 BP'!$F$2:$EE$2,BN$4,'SPACELOG 7 BP'!$F51:$EE51)+SUMIF('SPACELOG 8 BP'!$F$2:$EE$2,BN$4,'SPACELOG 8 BP'!$F51:$EE51)+SUMIF('SPACELOG 9 BP'!$F$2:$EE$2,BN$4,'SPACELOG 9 BP'!$F51:$EE51)+SUMIF('SPACELOG 10 BP'!$F$2:$EE$2,BN$4,'SPACELOG 10 BP'!$F51:$EE51)+SUMIF('SPACELOG 11 BP'!$F$2:$EE$2,BN$4,'SPACELOG 11 BP'!$F51:$EE51)+SUMIF('SPACELOG 12 BP'!$F$2:$EE$2,BN$4,'SPACELOG 12 BP'!$F51:$EE51)</f>
        <v>4090</v>
      </c>
      <c r="BO51" s="13">
        <f>SUMIF('reporting montigny'!$F$2:$EE$2,BO$4,'reporting montigny'!$F51:$EE51)+SUMIF('reporting boissy'!$F$2:$EE$2,BO$4,'reporting boissy'!$F51:$EE51)+SUMIF('reporting moussy'!$F$2:$EE$2,BO$4,'reporting moussy'!$F51:$EE51)+SUMIF('reporting trappes'!$F$2:$EE$2,BO$4,'reporting trappes'!$F51:$EE51)+SUMIF('SPACELOG 5 BP'!$F$2:$EE$2,BO$4,'SPACELOG 5 BP'!$F51:$EE51)+SUMIF('SPACELOG 6 BP'!$F$2:$EE$2,BO$4,'SPACELOG 6 BP'!$F51:$EE51)+SUMIF('SPACELOG 7 BP'!$F$2:$EE$2,BO$4,'SPACELOG 7 BP'!$F51:$EE51)+SUMIF('SPACELOG 8 BP'!$F$2:$EE$2,BO$4,'SPACELOG 8 BP'!$F51:$EE51)+SUMIF('SPACELOG 9 BP'!$F$2:$EE$2,BO$4,'SPACELOG 9 BP'!$F51:$EE51)+SUMIF('SPACELOG 10 BP'!$F$2:$EE$2,BO$4,'SPACELOG 10 BP'!$F51:$EE51)+SUMIF('SPACELOG 11 BP'!$F$2:$EE$2,BO$4,'SPACELOG 11 BP'!$F51:$EE51)+SUMIF('SPACELOG 12 BP'!$F$2:$EE$2,BO$4,'SPACELOG 12 BP'!$F51:$EE51)</f>
        <v>2190</v>
      </c>
      <c r="BP51" s="13">
        <f>SUMIF('reporting montigny'!$F$2:$EE$2,BP$4,'reporting montigny'!$F51:$EE51)+SUMIF('reporting boissy'!$F$2:$EE$2,BP$4,'reporting boissy'!$F51:$EE51)+SUMIF('reporting moussy'!$F$2:$EE$2,BP$4,'reporting moussy'!$F51:$EE51)+SUMIF('reporting trappes'!$F$2:$EE$2,BP$4,'reporting trappes'!$F51:$EE51)+SUMIF('SPACELOG 5 BP'!$F$2:$EE$2,BP$4,'SPACELOG 5 BP'!$F51:$EE51)+SUMIF('SPACELOG 6 BP'!$F$2:$EE$2,BP$4,'SPACELOG 6 BP'!$F51:$EE51)+SUMIF('SPACELOG 7 BP'!$F$2:$EE$2,BP$4,'SPACELOG 7 BP'!$F51:$EE51)+SUMIF('SPACELOG 8 BP'!$F$2:$EE$2,BP$4,'SPACELOG 8 BP'!$F51:$EE51)+SUMIF('SPACELOG 9 BP'!$F$2:$EE$2,BP$4,'SPACELOG 9 BP'!$F51:$EE51)+SUMIF('SPACELOG 10 BP'!$F$2:$EE$2,BP$4,'SPACELOG 10 BP'!$F51:$EE51)+SUMIF('SPACELOG 11 BP'!$F$2:$EE$2,BP$4,'SPACELOG 11 BP'!$F51:$EE51)+SUMIF('SPACELOG 12 BP'!$F$2:$EE$2,BP$4,'SPACELOG 12 BP'!$F51:$EE51)</f>
        <v>2190</v>
      </c>
      <c r="BQ51" s="13">
        <f>SUMIF('reporting montigny'!$F$2:$EE$2,BQ$4,'reporting montigny'!$F51:$EE51)+SUMIF('reporting boissy'!$F$2:$EE$2,BQ$4,'reporting boissy'!$F51:$EE51)+SUMIF('reporting moussy'!$F$2:$EE$2,BQ$4,'reporting moussy'!$F51:$EE51)+SUMIF('reporting trappes'!$F$2:$EE$2,BQ$4,'reporting trappes'!$F51:$EE51)+SUMIF('SPACELOG 5 BP'!$F$2:$EE$2,BQ$4,'SPACELOG 5 BP'!$F51:$EE51)+SUMIF('SPACELOG 6 BP'!$F$2:$EE$2,BQ$4,'SPACELOG 6 BP'!$F51:$EE51)+SUMIF('SPACELOG 7 BP'!$F$2:$EE$2,BQ$4,'SPACELOG 7 BP'!$F51:$EE51)+SUMIF('SPACELOG 8 BP'!$F$2:$EE$2,BQ$4,'SPACELOG 8 BP'!$F51:$EE51)+SUMIF('SPACELOG 9 BP'!$F$2:$EE$2,BQ$4,'SPACELOG 9 BP'!$F51:$EE51)+SUMIF('SPACELOG 10 BP'!$F$2:$EE$2,BQ$4,'SPACELOG 10 BP'!$F51:$EE51)+SUMIF('SPACELOG 11 BP'!$F$2:$EE$2,BQ$4,'SPACELOG 11 BP'!$F51:$EE51)+SUMIF('SPACELOG 12 BP'!$F$2:$EE$2,BQ$4,'SPACELOG 12 BP'!$F51:$EE51)</f>
        <v>2190</v>
      </c>
      <c r="BR51" s="14">
        <f>SUM(BF51:BQ51)</f>
        <v>43380</v>
      </c>
      <c r="BS51" s="13">
        <f>SUMIF('reporting montigny'!$F$2:$EE$2,BS$4,'reporting montigny'!$F51:$EE51)+SUMIF('reporting boissy'!$F$2:$EE$2,BS$4,'reporting boissy'!$F51:$EE51)+SUMIF('reporting moussy'!$F$2:$EE$2,BS$4,'reporting moussy'!$F51:$EE51)+SUMIF('reporting trappes'!$F$2:$EE$2,BS$4,'reporting trappes'!$F51:$EE51)+SUMIF('SPACELOG 5 BP'!$F$2:$EE$2,BS$4,'SPACELOG 5 BP'!$F51:$EE51)+SUMIF('SPACELOG 6 BP'!$F$2:$EE$2,BS$4,'SPACELOG 6 BP'!$F51:$EE51)+SUMIF('SPACELOG 7 BP'!$F$2:$EE$2,BS$4,'SPACELOG 7 BP'!$F51:$EE51)+SUMIF('SPACELOG 8 BP'!$F$2:$EE$2,BS$4,'SPACELOG 8 BP'!$F51:$EE51)+SUMIF('SPACELOG 9 BP'!$F$2:$EE$2,BS$4,'SPACELOG 9 BP'!$F51:$EE51)+SUMIF('SPACELOG 10 BP'!$F$2:$EE$2,BS$4,'SPACELOG 10 BP'!$F51:$EE51)+SUMIF('SPACELOG 11 BP'!$F$2:$EE$2,BS$4,'SPACELOG 11 BP'!$F51:$EE51)+SUMIF('SPACELOG 12 BP'!$F$2:$EE$2,BS$4,'SPACELOG 12 BP'!$F51:$EE51)</f>
        <v>2190</v>
      </c>
      <c r="BT51" s="13">
        <f>SUMIF('reporting montigny'!$F$2:$EE$2,BT$4,'reporting montigny'!$F51:$EE51)+SUMIF('reporting boissy'!$F$2:$EE$2,BT$4,'reporting boissy'!$F51:$EE51)+SUMIF('reporting moussy'!$F$2:$EE$2,BT$4,'reporting moussy'!$F51:$EE51)+SUMIF('reporting trappes'!$F$2:$EE$2,BT$4,'reporting trappes'!$F51:$EE51)+SUMIF('SPACELOG 5 BP'!$F$2:$EE$2,BT$4,'SPACELOG 5 BP'!$F51:$EE51)+SUMIF('SPACELOG 6 BP'!$F$2:$EE$2,BT$4,'SPACELOG 6 BP'!$F51:$EE51)+SUMIF('SPACELOG 7 BP'!$F$2:$EE$2,BT$4,'SPACELOG 7 BP'!$F51:$EE51)+SUMIF('SPACELOG 8 BP'!$F$2:$EE$2,BT$4,'SPACELOG 8 BP'!$F51:$EE51)+SUMIF('SPACELOG 9 BP'!$F$2:$EE$2,BT$4,'SPACELOG 9 BP'!$F51:$EE51)+SUMIF('SPACELOG 10 BP'!$F$2:$EE$2,BT$4,'SPACELOG 10 BP'!$F51:$EE51)+SUMIF('SPACELOG 11 BP'!$F$2:$EE$2,BT$4,'SPACELOG 11 BP'!$F51:$EE51)+SUMIF('SPACELOG 12 BP'!$F$2:$EE$2,BT$4,'SPACELOG 12 BP'!$F51:$EE51)</f>
        <v>2190</v>
      </c>
      <c r="BU51" s="13">
        <f>SUMIF('reporting montigny'!$F$2:$EE$2,BU$4,'reporting montigny'!$F51:$EE51)+SUMIF('reporting boissy'!$F$2:$EE$2,BU$4,'reporting boissy'!$F51:$EE51)+SUMIF('reporting moussy'!$F$2:$EE$2,BU$4,'reporting moussy'!$F51:$EE51)+SUMIF('reporting trappes'!$F$2:$EE$2,BU$4,'reporting trappes'!$F51:$EE51)+SUMIF('SPACELOG 5 BP'!$F$2:$EE$2,BU$4,'SPACELOG 5 BP'!$F51:$EE51)+SUMIF('SPACELOG 6 BP'!$F$2:$EE$2,BU$4,'SPACELOG 6 BP'!$F51:$EE51)+SUMIF('SPACELOG 7 BP'!$F$2:$EE$2,BU$4,'SPACELOG 7 BP'!$F51:$EE51)+SUMIF('SPACELOG 8 BP'!$F$2:$EE$2,BU$4,'SPACELOG 8 BP'!$F51:$EE51)+SUMIF('SPACELOG 9 BP'!$F$2:$EE$2,BU$4,'SPACELOG 9 BP'!$F51:$EE51)+SUMIF('SPACELOG 10 BP'!$F$2:$EE$2,BU$4,'SPACELOG 10 BP'!$F51:$EE51)+SUMIF('SPACELOG 11 BP'!$F$2:$EE$2,BU$4,'SPACELOG 11 BP'!$F51:$EE51)+SUMIF('SPACELOG 12 BP'!$F$2:$EE$2,BU$4,'SPACELOG 12 BP'!$F51:$EE51)</f>
        <v>2190</v>
      </c>
      <c r="BV51" s="13">
        <f>SUMIF('reporting montigny'!$F$2:$EE$2,BV$4,'reporting montigny'!$F51:$EE51)+SUMIF('reporting boissy'!$F$2:$EE$2,BV$4,'reporting boissy'!$F51:$EE51)+SUMIF('reporting moussy'!$F$2:$EE$2,BV$4,'reporting moussy'!$F51:$EE51)+SUMIF('reporting trappes'!$F$2:$EE$2,BV$4,'reporting trappes'!$F51:$EE51)+SUMIF('SPACELOG 5 BP'!$F$2:$EE$2,BV$4,'SPACELOG 5 BP'!$F51:$EE51)+SUMIF('SPACELOG 6 BP'!$F$2:$EE$2,BV$4,'SPACELOG 6 BP'!$F51:$EE51)+SUMIF('SPACELOG 7 BP'!$F$2:$EE$2,BV$4,'SPACELOG 7 BP'!$F51:$EE51)+SUMIF('SPACELOG 8 BP'!$F$2:$EE$2,BV$4,'SPACELOG 8 BP'!$F51:$EE51)+SUMIF('SPACELOG 9 BP'!$F$2:$EE$2,BV$4,'SPACELOG 9 BP'!$F51:$EE51)+SUMIF('SPACELOG 10 BP'!$F$2:$EE$2,BV$4,'SPACELOG 10 BP'!$F51:$EE51)+SUMIF('SPACELOG 11 BP'!$F$2:$EE$2,BV$4,'SPACELOG 11 BP'!$F51:$EE51)+SUMIF('SPACELOG 12 BP'!$F$2:$EE$2,BV$4,'SPACELOG 12 BP'!$F51:$EE51)</f>
        <v>2190</v>
      </c>
      <c r="BW51" s="13">
        <f>SUMIF('reporting montigny'!$F$2:$EE$2,BW$4,'reporting montigny'!$F51:$EE51)+SUMIF('reporting boissy'!$F$2:$EE$2,BW$4,'reporting boissy'!$F51:$EE51)+SUMIF('reporting moussy'!$F$2:$EE$2,BW$4,'reporting moussy'!$F51:$EE51)+SUMIF('reporting trappes'!$F$2:$EE$2,BW$4,'reporting trappes'!$F51:$EE51)+SUMIF('SPACELOG 5 BP'!$F$2:$EE$2,BW$4,'SPACELOG 5 BP'!$F51:$EE51)+SUMIF('SPACELOG 6 BP'!$F$2:$EE$2,BW$4,'SPACELOG 6 BP'!$F51:$EE51)+SUMIF('SPACELOG 7 BP'!$F$2:$EE$2,BW$4,'SPACELOG 7 BP'!$F51:$EE51)+SUMIF('SPACELOG 8 BP'!$F$2:$EE$2,BW$4,'SPACELOG 8 BP'!$F51:$EE51)+SUMIF('SPACELOG 9 BP'!$F$2:$EE$2,BW$4,'SPACELOG 9 BP'!$F51:$EE51)+SUMIF('SPACELOG 10 BP'!$F$2:$EE$2,BW$4,'SPACELOG 10 BP'!$F51:$EE51)+SUMIF('SPACELOG 11 BP'!$F$2:$EE$2,BW$4,'SPACELOG 11 BP'!$F51:$EE51)+SUMIF('SPACELOG 12 BP'!$F$2:$EE$2,BW$4,'SPACELOG 12 BP'!$F51:$EE51)</f>
        <v>2190</v>
      </c>
      <c r="BX51" s="13">
        <f>SUMIF('reporting montigny'!$F$2:$EE$2,BX$4,'reporting montigny'!$F51:$EE51)+SUMIF('reporting boissy'!$F$2:$EE$2,BX$4,'reporting boissy'!$F51:$EE51)+SUMIF('reporting moussy'!$F$2:$EE$2,BX$4,'reporting moussy'!$F51:$EE51)+SUMIF('reporting trappes'!$F$2:$EE$2,BX$4,'reporting trappes'!$F51:$EE51)+SUMIF('SPACELOG 5 BP'!$F$2:$EE$2,BX$4,'SPACELOG 5 BP'!$F51:$EE51)+SUMIF('SPACELOG 6 BP'!$F$2:$EE$2,BX$4,'SPACELOG 6 BP'!$F51:$EE51)+SUMIF('SPACELOG 7 BP'!$F$2:$EE$2,BX$4,'SPACELOG 7 BP'!$F51:$EE51)+SUMIF('SPACELOG 8 BP'!$F$2:$EE$2,BX$4,'SPACELOG 8 BP'!$F51:$EE51)+SUMIF('SPACELOG 9 BP'!$F$2:$EE$2,BX$4,'SPACELOG 9 BP'!$F51:$EE51)+SUMIF('SPACELOG 10 BP'!$F$2:$EE$2,BX$4,'SPACELOG 10 BP'!$F51:$EE51)+SUMIF('SPACELOG 11 BP'!$F$2:$EE$2,BX$4,'SPACELOG 11 BP'!$F51:$EE51)+SUMIF('SPACELOG 12 BP'!$F$2:$EE$2,BX$4,'SPACELOG 12 BP'!$F51:$EE51)</f>
        <v>2190</v>
      </c>
      <c r="BY51" s="13">
        <f>SUMIF('reporting montigny'!$F$2:$EE$2,BY$4,'reporting montigny'!$F51:$EE51)+SUMIF('reporting boissy'!$F$2:$EE$2,BY$4,'reporting boissy'!$F51:$EE51)+SUMIF('reporting moussy'!$F$2:$EE$2,BY$4,'reporting moussy'!$F51:$EE51)+SUMIF('reporting trappes'!$F$2:$EE$2,BY$4,'reporting trappes'!$F51:$EE51)+SUMIF('SPACELOG 5 BP'!$F$2:$EE$2,BY$4,'SPACELOG 5 BP'!$F51:$EE51)+SUMIF('SPACELOG 6 BP'!$F$2:$EE$2,BY$4,'SPACELOG 6 BP'!$F51:$EE51)+SUMIF('SPACELOG 7 BP'!$F$2:$EE$2,BY$4,'SPACELOG 7 BP'!$F51:$EE51)+SUMIF('SPACELOG 8 BP'!$F$2:$EE$2,BY$4,'SPACELOG 8 BP'!$F51:$EE51)+SUMIF('SPACELOG 9 BP'!$F$2:$EE$2,BY$4,'SPACELOG 9 BP'!$F51:$EE51)+SUMIF('SPACELOG 10 BP'!$F$2:$EE$2,BY$4,'SPACELOG 10 BP'!$F51:$EE51)+SUMIF('SPACELOG 11 BP'!$F$2:$EE$2,BY$4,'SPACELOG 11 BP'!$F51:$EE51)+SUMIF('SPACELOG 12 BP'!$F$2:$EE$2,BY$4,'SPACELOG 12 BP'!$F51:$EE51)</f>
        <v>2190</v>
      </c>
      <c r="BZ51" s="13">
        <f>SUMIF('reporting montigny'!$F$2:$EE$2,BZ$4,'reporting montigny'!$F51:$EE51)+SUMIF('reporting boissy'!$F$2:$EE$2,BZ$4,'reporting boissy'!$F51:$EE51)+SUMIF('reporting moussy'!$F$2:$EE$2,BZ$4,'reporting moussy'!$F51:$EE51)+SUMIF('reporting trappes'!$F$2:$EE$2,BZ$4,'reporting trappes'!$F51:$EE51)+SUMIF('SPACELOG 5 BP'!$F$2:$EE$2,BZ$4,'SPACELOG 5 BP'!$F51:$EE51)+SUMIF('SPACELOG 6 BP'!$F$2:$EE$2,BZ$4,'SPACELOG 6 BP'!$F51:$EE51)+SUMIF('SPACELOG 7 BP'!$F$2:$EE$2,BZ$4,'SPACELOG 7 BP'!$F51:$EE51)+SUMIF('SPACELOG 8 BP'!$F$2:$EE$2,BZ$4,'SPACELOG 8 BP'!$F51:$EE51)+SUMIF('SPACELOG 9 BP'!$F$2:$EE$2,BZ$4,'SPACELOG 9 BP'!$F51:$EE51)+SUMIF('SPACELOG 10 BP'!$F$2:$EE$2,BZ$4,'SPACELOG 10 BP'!$F51:$EE51)+SUMIF('SPACELOG 11 BP'!$F$2:$EE$2,BZ$4,'SPACELOG 11 BP'!$F51:$EE51)+SUMIF('SPACELOG 12 BP'!$F$2:$EE$2,BZ$4,'SPACELOG 12 BP'!$F51:$EE51)</f>
        <v>2190</v>
      </c>
      <c r="CA51" s="13">
        <f>SUMIF('reporting montigny'!$F$2:$EE$2,CA$4,'reporting montigny'!$F51:$EE51)+SUMIF('reporting boissy'!$F$2:$EE$2,CA$4,'reporting boissy'!$F51:$EE51)+SUMIF('reporting moussy'!$F$2:$EE$2,CA$4,'reporting moussy'!$F51:$EE51)+SUMIF('reporting trappes'!$F$2:$EE$2,CA$4,'reporting trappes'!$F51:$EE51)+SUMIF('SPACELOG 5 BP'!$F$2:$EE$2,CA$4,'SPACELOG 5 BP'!$F51:$EE51)+SUMIF('SPACELOG 6 BP'!$F$2:$EE$2,CA$4,'SPACELOG 6 BP'!$F51:$EE51)+SUMIF('SPACELOG 7 BP'!$F$2:$EE$2,CA$4,'SPACELOG 7 BP'!$F51:$EE51)+SUMIF('SPACELOG 8 BP'!$F$2:$EE$2,CA$4,'SPACELOG 8 BP'!$F51:$EE51)+SUMIF('SPACELOG 9 BP'!$F$2:$EE$2,CA$4,'SPACELOG 9 BP'!$F51:$EE51)+SUMIF('SPACELOG 10 BP'!$F$2:$EE$2,CA$4,'SPACELOG 10 BP'!$F51:$EE51)+SUMIF('SPACELOG 11 BP'!$F$2:$EE$2,CA$4,'SPACELOG 11 BP'!$F51:$EE51)+SUMIF('SPACELOG 12 BP'!$F$2:$EE$2,CA$4,'SPACELOG 12 BP'!$F51:$EE51)</f>
        <v>2190</v>
      </c>
      <c r="CB51" s="13">
        <f>SUMIF('reporting montigny'!$F$2:$EE$2,CB$4,'reporting montigny'!$F51:$EE51)+SUMIF('reporting boissy'!$F$2:$EE$2,CB$4,'reporting boissy'!$F51:$EE51)+SUMIF('reporting moussy'!$F$2:$EE$2,CB$4,'reporting moussy'!$F51:$EE51)+SUMIF('reporting trappes'!$F$2:$EE$2,CB$4,'reporting trappes'!$F51:$EE51)+SUMIF('SPACELOG 5 BP'!$F$2:$EE$2,CB$4,'SPACELOG 5 BP'!$F51:$EE51)+SUMIF('SPACELOG 6 BP'!$F$2:$EE$2,CB$4,'SPACELOG 6 BP'!$F51:$EE51)+SUMIF('SPACELOG 7 BP'!$F$2:$EE$2,CB$4,'SPACELOG 7 BP'!$F51:$EE51)+SUMIF('SPACELOG 8 BP'!$F$2:$EE$2,CB$4,'SPACELOG 8 BP'!$F51:$EE51)+SUMIF('SPACELOG 9 BP'!$F$2:$EE$2,CB$4,'SPACELOG 9 BP'!$F51:$EE51)+SUMIF('SPACELOG 10 BP'!$F$2:$EE$2,CB$4,'SPACELOG 10 BP'!$F51:$EE51)+SUMIF('SPACELOG 11 BP'!$F$2:$EE$2,CB$4,'SPACELOG 11 BP'!$F51:$EE51)+SUMIF('SPACELOG 12 BP'!$F$2:$EE$2,CB$4,'SPACELOG 12 BP'!$F51:$EE51)</f>
        <v>2190</v>
      </c>
      <c r="CC51" s="13">
        <f>SUMIF('reporting montigny'!$F$2:$EE$2,CC$4,'reporting montigny'!$F51:$EE51)+SUMIF('reporting boissy'!$F$2:$EE$2,CC$4,'reporting boissy'!$F51:$EE51)+SUMIF('reporting moussy'!$F$2:$EE$2,CC$4,'reporting moussy'!$F51:$EE51)+SUMIF('reporting trappes'!$F$2:$EE$2,CC$4,'reporting trappes'!$F51:$EE51)+SUMIF('SPACELOG 5 BP'!$F$2:$EE$2,CC$4,'SPACELOG 5 BP'!$F51:$EE51)+SUMIF('SPACELOG 6 BP'!$F$2:$EE$2,CC$4,'SPACELOG 6 BP'!$F51:$EE51)+SUMIF('SPACELOG 7 BP'!$F$2:$EE$2,CC$4,'SPACELOG 7 BP'!$F51:$EE51)+SUMIF('SPACELOG 8 BP'!$F$2:$EE$2,CC$4,'SPACELOG 8 BP'!$F51:$EE51)+SUMIF('SPACELOG 9 BP'!$F$2:$EE$2,CC$4,'SPACELOG 9 BP'!$F51:$EE51)+SUMIF('SPACELOG 10 BP'!$F$2:$EE$2,CC$4,'SPACELOG 10 BP'!$F51:$EE51)+SUMIF('SPACELOG 11 BP'!$F$2:$EE$2,CC$4,'SPACELOG 11 BP'!$F51:$EE51)+SUMIF('SPACELOG 12 BP'!$F$2:$EE$2,CC$4,'SPACELOG 12 BP'!$F51:$EE51)</f>
        <v>1800</v>
      </c>
      <c r="CD51" s="13">
        <f>SUMIF('reporting montigny'!$F$2:$EE$2,CD$4,'reporting montigny'!$F51:$EE51)+SUMIF('reporting boissy'!$F$2:$EE$2,CD$4,'reporting boissy'!$F51:$EE51)+SUMIF('reporting moussy'!$F$2:$EE$2,CD$4,'reporting moussy'!$F51:$EE51)+SUMIF('reporting trappes'!$F$2:$EE$2,CD$4,'reporting trappes'!$F51:$EE51)+SUMIF('SPACELOG 5 BP'!$F$2:$EE$2,CD$4,'SPACELOG 5 BP'!$F51:$EE51)+SUMIF('SPACELOG 6 BP'!$F$2:$EE$2,CD$4,'SPACELOG 6 BP'!$F51:$EE51)+SUMIF('SPACELOG 7 BP'!$F$2:$EE$2,CD$4,'SPACELOG 7 BP'!$F51:$EE51)+SUMIF('SPACELOG 8 BP'!$F$2:$EE$2,CD$4,'SPACELOG 8 BP'!$F51:$EE51)+SUMIF('SPACELOG 9 BP'!$F$2:$EE$2,CD$4,'SPACELOG 9 BP'!$F51:$EE51)+SUMIF('SPACELOG 10 BP'!$F$2:$EE$2,CD$4,'SPACELOG 10 BP'!$F51:$EE51)+SUMIF('SPACELOG 11 BP'!$F$2:$EE$2,CD$4,'SPACELOG 11 BP'!$F51:$EE51)+SUMIF('SPACELOG 12 BP'!$F$2:$EE$2,CD$4,'SPACELOG 12 BP'!$F51:$EE51)</f>
        <v>1800</v>
      </c>
      <c r="CE51" s="14">
        <f>SUM(BS51:CD51)</f>
        <v>25500</v>
      </c>
      <c r="CF51" s="13">
        <f>SUMIF('reporting montigny'!$F$2:$EE$2,CF$4,'reporting montigny'!$F51:$EE51)+SUMIF('reporting boissy'!$F$2:$EE$2,CF$4,'reporting boissy'!$F51:$EE51)+SUMIF('reporting moussy'!$F$2:$EE$2,CF$4,'reporting moussy'!$F51:$EE51)+SUMIF('reporting trappes'!$F$2:$EE$2,CF$4,'reporting trappes'!$F51:$EE51)+SUMIF('SPACELOG 5 BP'!$F$2:$EE$2,CF$4,'SPACELOG 5 BP'!$F51:$EE51)+SUMIF('SPACELOG 6 BP'!$F$2:$EE$2,CF$4,'SPACELOG 6 BP'!$F51:$EE51)+SUMIF('SPACELOG 7 BP'!$F$2:$EE$2,CF$4,'SPACELOG 7 BP'!$F51:$EE51)+SUMIF('SPACELOG 8 BP'!$F$2:$EE$2,CF$4,'SPACELOG 8 BP'!$F51:$EE51)+SUMIF('SPACELOG 9 BP'!$F$2:$EE$2,CF$4,'SPACELOG 9 BP'!$F51:$EE51)+SUMIF('SPACELOG 10 BP'!$F$2:$EE$2,CF$4,'SPACELOG 10 BP'!$F51:$EE51)+SUMIF('SPACELOG 11 BP'!$F$2:$EE$2,CF$4,'SPACELOG 11 BP'!$F51:$EE51)+SUMIF('SPACELOG 12 BP'!$F$2:$EE$2,CF$4,'SPACELOG 12 BP'!$F51:$EE51)</f>
        <v>1800</v>
      </c>
      <c r="CG51" s="13">
        <f>SUMIF('reporting montigny'!$F$2:$EE$2,CG$4,'reporting montigny'!$F51:$EE51)+SUMIF('reporting boissy'!$F$2:$EE$2,CG$4,'reporting boissy'!$F51:$EE51)+SUMIF('reporting moussy'!$F$2:$EE$2,CG$4,'reporting moussy'!$F51:$EE51)+SUMIF('reporting trappes'!$F$2:$EE$2,CG$4,'reporting trappes'!$F51:$EE51)+SUMIF('SPACELOG 5 BP'!$F$2:$EE$2,CG$4,'SPACELOG 5 BP'!$F51:$EE51)+SUMIF('SPACELOG 6 BP'!$F$2:$EE$2,CG$4,'SPACELOG 6 BP'!$F51:$EE51)+SUMIF('SPACELOG 7 BP'!$F$2:$EE$2,CG$4,'SPACELOG 7 BP'!$F51:$EE51)+SUMIF('SPACELOG 8 BP'!$F$2:$EE$2,CG$4,'SPACELOG 8 BP'!$F51:$EE51)+SUMIF('SPACELOG 9 BP'!$F$2:$EE$2,CG$4,'SPACELOG 9 BP'!$F51:$EE51)+SUMIF('SPACELOG 10 BP'!$F$2:$EE$2,CG$4,'SPACELOG 10 BP'!$F51:$EE51)+SUMIF('SPACELOG 11 BP'!$F$2:$EE$2,CG$4,'SPACELOG 11 BP'!$F51:$EE51)+SUMIF('SPACELOG 12 BP'!$F$2:$EE$2,CG$4,'SPACELOG 12 BP'!$F51:$EE51)</f>
        <v>1800</v>
      </c>
      <c r="CH51" s="13">
        <f>SUMIF('reporting montigny'!$F$2:$EE$2,CH$4,'reporting montigny'!$F51:$EE51)+SUMIF('reporting boissy'!$F$2:$EE$2,CH$4,'reporting boissy'!$F51:$EE51)+SUMIF('reporting moussy'!$F$2:$EE$2,CH$4,'reporting moussy'!$F51:$EE51)+SUMIF('reporting trappes'!$F$2:$EE$2,CH$4,'reporting trappes'!$F51:$EE51)+SUMIF('SPACELOG 5 BP'!$F$2:$EE$2,CH$4,'SPACELOG 5 BP'!$F51:$EE51)+SUMIF('SPACELOG 6 BP'!$F$2:$EE$2,CH$4,'SPACELOG 6 BP'!$F51:$EE51)+SUMIF('SPACELOG 7 BP'!$F$2:$EE$2,CH$4,'SPACELOG 7 BP'!$F51:$EE51)+SUMIF('SPACELOG 8 BP'!$F$2:$EE$2,CH$4,'SPACELOG 8 BP'!$F51:$EE51)+SUMIF('SPACELOG 9 BP'!$F$2:$EE$2,CH$4,'SPACELOG 9 BP'!$F51:$EE51)+SUMIF('SPACELOG 10 BP'!$F$2:$EE$2,CH$4,'SPACELOG 10 BP'!$F51:$EE51)+SUMIF('SPACELOG 11 BP'!$F$2:$EE$2,CH$4,'SPACELOG 11 BP'!$F51:$EE51)+SUMIF('SPACELOG 12 BP'!$F$2:$EE$2,CH$4,'SPACELOG 12 BP'!$F51:$EE51)</f>
        <v>1800</v>
      </c>
      <c r="CI51" s="13">
        <f>SUMIF('reporting montigny'!$F$2:$EE$2,CI$4,'reporting montigny'!$F51:$EE51)+SUMIF('reporting boissy'!$F$2:$EE$2,CI$4,'reporting boissy'!$F51:$EE51)+SUMIF('reporting moussy'!$F$2:$EE$2,CI$4,'reporting moussy'!$F51:$EE51)+SUMIF('reporting trappes'!$F$2:$EE$2,CI$4,'reporting trappes'!$F51:$EE51)+SUMIF('SPACELOG 5 BP'!$F$2:$EE$2,CI$4,'SPACELOG 5 BP'!$F51:$EE51)+SUMIF('SPACELOG 6 BP'!$F$2:$EE$2,CI$4,'SPACELOG 6 BP'!$F51:$EE51)+SUMIF('SPACELOG 7 BP'!$F$2:$EE$2,CI$4,'SPACELOG 7 BP'!$F51:$EE51)+SUMIF('SPACELOG 8 BP'!$F$2:$EE$2,CI$4,'SPACELOG 8 BP'!$F51:$EE51)+SUMIF('SPACELOG 9 BP'!$F$2:$EE$2,CI$4,'SPACELOG 9 BP'!$F51:$EE51)+SUMIF('SPACELOG 10 BP'!$F$2:$EE$2,CI$4,'SPACELOG 10 BP'!$F51:$EE51)+SUMIF('SPACELOG 11 BP'!$F$2:$EE$2,CI$4,'SPACELOG 11 BP'!$F51:$EE51)+SUMIF('SPACELOG 12 BP'!$F$2:$EE$2,CI$4,'SPACELOG 12 BP'!$F51:$EE51)</f>
        <v>1800</v>
      </c>
      <c r="CJ51" s="13">
        <f>SUMIF('reporting montigny'!$F$2:$EE$2,CJ$4,'reporting montigny'!$F51:$EE51)+SUMIF('reporting boissy'!$F$2:$EE$2,CJ$4,'reporting boissy'!$F51:$EE51)+SUMIF('reporting moussy'!$F$2:$EE$2,CJ$4,'reporting moussy'!$F51:$EE51)+SUMIF('reporting trappes'!$F$2:$EE$2,CJ$4,'reporting trappes'!$F51:$EE51)+SUMIF('SPACELOG 5 BP'!$F$2:$EE$2,CJ$4,'SPACELOG 5 BP'!$F51:$EE51)+SUMIF('SPACELOG 6 BP'!$F$2:$EE$2,CJ$4,'SPACELOG 6 BP'!$F51:$EE51)+SUMIF('SPACELOG 7 BP'!$F$2:$EE$2,CJ$4,'SPACELOG 7 BP'!$F51:$EE51)+SUMIF('SPACELOG 8 BP'!$F$2:$EE$2,CJ$4,'SPACELOG 8 BP'!$F51:$EE51)+SUMIF('SPACELOG 9 BP'!$F$2:$EE$2,CJ$4,'SPACELOG 9 BP'!$F51:$EE51)+SUMIF('SPACELOG 10 BP'!$F$2:$EE$2,CJ$4,'SPACELOG 10 BP'!$F51:$EE51)+SUMIF('SPACELOG 11 BP'!$F$2:$EE$2,CJ$4,'SPACELOG 11 BP'!$F51:$EE51)+SUMIF('SPACELOG 12 BP'!$F$2:$EE$2,CJ$4,'SPACELOG 12 BP'!$F51:$EE51)</f>
        <v>0</v>
      </c>
      <c r="CK51" s="13">
        <f>SUMIF('reporting montigny'!$F$2:$EE$2,CK$4,'reporting montigny'!$F51:$EE51)+SUMIF('reporting boissy'!$F$2:$EE$2,CK$4,'reporting boissy'!$F51:$EE51)+SUMIF('reporting moussy'!$F$2:$EE$2,CK$4,'reporting moussy'!$F51:$EE51)+SUMIF('reporting trappes'!$F$2:$EE$2,CK$4,'reporting trappes'!$F51:$EE51)+SUMIF('SPACELOG 5 BP'!$F$2:$EE$2,CK$4,'SPACELOG 5 BP'!$F51:$EE51)+SUMIF('SPACELOG 6 BP'!$F$2:$EE$2,CK$4,'SPACELOG 6 BP'!$F51:$EE51)+SUMIF('SPACELOG 7 BP'!$F$2:$EE$2,CK$4,'SPACELOG 7 BP'!$F51:$EE51)+SUMIF('SPACELOG 8 BP'!$F$2:$EE$2,CK$4,'SPACELOG 8 BP'!$F51:$EE51)+SUMIF('SPACELOG 9 BP'!$F$2:$EE$2,CK$4,'SPACELOG 9 BP'!$F51:$EE51)+SUMIF('SPACELOG 10 BP'!$F$2:$EE$2,CK$4,'SPACELOG 10 BP'!$F51:$EE51)+SUMIF('SPACELOG 11 BP'!$F$2:$EE$2,CK$4,'SPACELOG 11 BP'!$F51:$EE51)+SUMIF('SPACELOG 12 BP'!$F$2:$EE$2,CK$4,'SPACELOG 12 BP'!$F51:$EE51)</f>
        <v>0</v>
      </c>
      <c r="CL51" s="13">
        <f>SUMIF('reporting montigny'!$F$2:$EE$2,CL$4,'reporting montigny'!$F51:$EE51)+SUMIF('reporting boissy'!$F$2:$EE$2,CL$4,'reporting boissy'!$F51:$EE51)+SUMIF('reporting moussy'!$F$2:$EE$2,CL$4,'reporting moussy'!$F51:$EE51)+SUMIF('reporting trappes'!$F$2:$EE$2,CL$4,'reporting trappes'!$F51:$EE51)+SUMIF('SPACELOG 5 BP'!$F$2:$EE$2,CL$4,'SPACELOG 5 BP'!$F51:$EE51)+SUMIF('SPACELOG 6 BP'!$F$2:$EE$2,CL$4,'SPACELOG 6 BP'!$F51:$EE51)+SUMIF('SPACELOG 7 BP'!$F$2:$EE$2,CL$4,'SPACELOG 7 BP'!$F51:$EE51)+SUMIF('SPACELOG 8 BP'!$F$2:$EE$2,CL$4,'SPACELOG 8 BP'!$F51:$EE51)+SUMIF('SPACELOG 9 BP'!$F$2:$EE$2,CL$4,'SPACELOG 9 BP'!$F51:$EE51)+SUMIF('SPACELOG 10 BP'!$F$2:$EE$2,CL$4,'SPACELOG 10 BP'!$F51:$EE51)+SUMIF('SPACELOG 11 BP'!$F$2:$EE$2,CL$4,'SPACELOG 11 BP'!$F51:$EE51)+SUMIF('SPACELOG 12 BP'!$F$2:$EE$2,CL$4,'SPACELOG 12 BP'!$F51:$EE51)</f>
        <v>0</v>
      </c>
      <c r="CM51" s="13">
        <f>SUMIF('reporting montigny'!$F$2:$EE$2,CM$4,'reporting montigny'!$F51:$EE51)+SUMIF('reporting boissy'!$F$2:$EE$2,CM$4,'reporting boissy'!$F51:$EE51)+SUMIF('reporting moussy'!$F$2:$EE$2,CM$4,'reporting moussy'!$F51:$EE51)+SUMIF('reporting trappes'!$F$2:$EE$2,CM$4,'reporting trappes'!$F51:$EE51)+SUMIF('SPACELOG 5 BP'!$F$2:$EE$2,CM$4,'SPACELOG 5 BP'!$F51:$EE51)+SUMIF('SPACELOG 6 BP'!$F$2:$EE$2,CM$4,'SPACELOG 6 BP'!$F51:$EE51)+SUMIF('SPACELOG 7 BP'!$F$2:$EE$2,CM$4,'SPACELOG 7 BP'!$F51:$EE51)+SUMIF('SPACELOG 8 BP'!$F$2:$EE$2,CM$4,'SPACELOG 8 BP'!$F51:$EE51)+SUMIF('SPACELOG 9 BP'!$F$2:$EE$2,CM$4,'SPACELOG 9 BP'!$F51:$EE51)+SUMIF('SPACELOG 10 BP'!$F$2:$EE$2,CM$4,'SPACELOG 10 BP'!$F51:$EE51)+SUMIF('SPACELOG 11 BP'!$F$2:$EE$2,CM$4,'SPACELOG 11 BP'!$F51:$EE51)+SUMIF('SPACELOG 12 BP'!$F$2:$EE$2,CM$4,'SPACELOG 12 BP'!$F51:$EE51)</f>
        <v>0</v>
      </c>
      <c r="CN51" s="13">
        <f>SUMIF('reporting montigny'!$F$2:$EE$2,CN$4,'reporting montigny'!$F51:$EE51)+SUMIF('reporting boissy'!$F$2:$EE$2,CN$4,'reporting boissy'!$F51:$EE51)+SUMIF('reporting moussy'!$F$2:$EE$2,CN$4,'reporting moussy'!$F51:$EE51)+SUMIF('reporting trappes'!$F$2:$EE$2,CN$4,'reporting trappes'!$F51:$EE51)+SUMIF('SPACELOG 5 BP'!$F$2:$EE$2,CN$4,'SPACELOG 5 BP'!$F51:$EE51)+SUMIF('SPACELOG 6 BP'!$F$2:$EE$2,CN$4,'SPACELOG 6 BP'!$F51:$EE51)+SUMIF('SPACELOG 7 BP'!$F$2:$EE$2,CN$4,'SPACELOG 7 BP'!$F51:$EE51)+SUMIF('SPACELOG 8 BP'!$F$2:$EE$2,CN$4,'SPACELOG 8 BP'!$F51:$EE51)+SUMIF('SPACELOG 9 BP'!$F$2:$EE$2,CN$4,'SPACELOG 9 BP'!$F51:$EE51)+SUMIF('SPACELOG 10 BP'!$F$2:$EE$2,CN$4,'SPACELOG 10 BP'!$F51:$EE51)+SUMIF('SPACELOG 11 BP'!$F$2:$EE$2,CN$4,'SPACELOG 11 BP'!$F51:$EE51)+SUMIF('SPACELOG 12 BP'!$F$2:$EE$2,CN$4,'SPACELOG 12 BP'!$F51:$EE51)</f>
        <v>0</v>
      </c>
      <c r="CO51" s="13">
        <f>SUMIF('reporting montigny'!$F$2:$EE$2,CO$4,'reporting montigny'!$F51:$EE51)+SUMIF('reporting boissy'!$F$2:$EE$2,CO$4,'reporting boissy'!$F51:$EE51)+SUMIF('reporting moussy'!$F$2:$EE$2,CO$4,'reporting moussy'!$F51:$EE51)+SUMIF('reporting trappes'!$F$2:$EE$2,CO$4,'reporting trappes'!$F51:$EE51)+SUMIF('SPACELOG 5 BP'!$F$2:$EE$2,CO$4,'SPACELOG 5 BP'!$F51:$EE51)+SUMIF('SPACELOG 6 BP'!$F$2:$EE$2,CO$4,'SPACELOG 6 BP'!$F51:$EE51)+SUMIF('SPACELOG 7 BP'!$F$2:$EE$2,CO$4,'SPACELOG 7 BP'!$F51:$EE51)+SUMIF('SPACELOG 8 BP'!$F$2:$EE$2,CO$4,'SPACELOG 8 BP'!$F51:$EE51)+SUMIF('SPACELOG 9 BP'!$F$2:$EE$2,CO$4,'SPACELOG 9 BP'!$F51:$EE51)+SUMIF('SPACELOG 10 BP'!$F$2:$EE$2,CO$4,'SPACELOG 10 BP'!$F51:$EE51)+SUMIF('SPACELOG 11 BP'!$F$2:$EE$2,CO$4,'SPACELOG 11 BP'!$F51:$EE51)+SUMIF('SPACELOG 12 BP'!$F$2:$EE$2,CO$4,'SPACELOG 12 BP'!$F51:$EE51)</f>
        <v>0</v>
      </c>
      <c r="CP51" s="13">
        <f>SUMIF('reporting montigny'!$F$2:$EE$2,CP$4,'reporting montigny'!$F51:$EE51)+SUMIF('reporting boissy'!$F$2:$EE$2,CP$4,'reporting boissy'!$F51:$EE51)+SUMIF('reporting moussy'!$F$2:$EE$2,CP$4,'reporting moussy'!$F51:$EE51)+SUMIF('reporting trappes'!$F$2:$EE$2,CP$4,'reporting trappes'!$F51:$EE51)+SUMIF('SPACELOG 5 BP'!$F$2:$EE$2,CP$4,'SPACELOG 5 BP'!$F51:$EE51)+SUMIF('SPACELOG 6 BP'!$F$2:$EE$2,CP$4,'SPACELOG 6 BP'!$F51:$EE51)+SUMIF('SPACELOG 7 BP'!$F$2:$EE$2,CP$4,'SPACELOG 7 BP'!$F51:$EE51)+SUMIF('SPACELOG 8 BP'!$F$2:$EE$2,CP$4,'SPACELOG 8 BP'!$F51:$EE51)+SUMIF('SPACELOG 9 BP'!$F$2:$EE$2,CP$4,'SPACELOG 9 BP'!$F51:$EE51)+SUMIF('SPACELOG 10 BP'!$F$2:$EE$2,CP$4,'SPACELOG 10 BP'!$F51:$EE51)+SUMIF('SPACELOG 11 BP'!$F$2:$EE$2,CP$4,'SPACELOG 11 BP'!$F51:$EE51)+SUMIF('SPACELOG 12 BP'!$F$2:$EE$2,CP$4,'SPACELOG 12 BP'!$F51:$EE51)</f>
        <v>0</v>
      </c>
      <c r="CQ51" s="13">
        <f>SUMIF('reporting montigny'!$F$2:$EE$2,CQ$4,'reporting montigny'!$F51:$EE51)+SUMIF('reporting boissy'!$F$2:$EE$2,CQ$4,'reporting boissy'!$F51:$EE51)+SUMIF('reporting moussy'!$F$2:$EE$2,CQ$4,'reporting moussy'!$F51:$EE51)+SUMIF('reporting trappes'!$F$2:$EE$2,CQ$4,'reporting trappes'!$F51:$EE51)+SUMIF('SPACELOG 5 BP'!$F$2:$EE$2,CQ$4,'SPACELOG 5 BP'!$F51:$EE51)+SUMIF('SPACELOG 6 BP'!$F$2:$EE$2,CQ$4,'SPACELOG 6 BP'!$F51:$EE51)+SUMIF('SPACELOG 7 BP'!$F$2:$EE$2,CQ$4,'SPACELOG 7 BP'!$F51:$EE51)+SUMIF('SPACELOG 8 BP'!$F$2:$EE$2,CQ$4,'SPACELOG 8 BP'!$F51:$EE51)+SUMIF('SPACELOG 9 BP'!$F$2:$EE$2,CQ$4,'SPACELOG 9 BP'!$F51:$EE51)+SUMIF('SPACELOG 10 BP'!$F$2:$EE$2,CQ$4,'SPACELOG 10 BP'!$F51:$EE51)+SUMIF('SPACELOG 11 BP'!$F$2:$EE$2,CQ$4,'SPACELOG 11 BP'!$F51:$EE51)+SUMIF('SPACELOG 12 BP'!$F$2:$EE$2,CQ$4,'SPACELOG 12 BP'!$F51:$EE51)</f>
        <v>0</v>
      </c>
      <c r="CR51" s="14">
        <f>SUM(CF51:CQ51)</f>
        <v>7200</v>
      </c>
      <c r="CS51" s="13">
        <f>SUMIF('reporting montigny'!$F$2:$EE$2,CS$4,'reporting montigny'!$F51:$EE51)+SUMIF('reporting boissy'!$F$2:$EE$2,CS$4,'reporting boissy'!$F51:$EE51)+SUMIF('reporting moussy'!$F$2:$EE$2,CS$4,'reporting moussy'!$F51:$EE51)+SUMIF('reporting trappes'!$F$2:$EE$2,CS$4,'reporting trappes'!$F51:$EE51)+SUMIF('SPACELOG 5 BP'!$F$2:$EE$2,CS$4,'SPACELOG 5 BP'!$F51:$EE51)+SUMIF('SPACELOG 6 BP'!$F$2:$EE$2,CS$4,'SPACELOG 6 BP'!$F51:$EE51)+SUMIF('SPACELOG 7 BP'!$F$2:$EE$2,CS$4,'SPACELOG 7 BP'!$F51:$EE51)+SUMIF('SPACELOG 8 BP'!$F$2:$EE$2,CS$4,'SPACELOG 8 BP'!$F51:$EE51)+SUMIF('SPACELOG 9 BP'!$F$2:$EE$2,CS$4,'SPACELOG 9 BP'!$F51:$EE51)+SUMIF('SPACELOG 10 BP'!$F$2:$EE$2,CS$4,'SPACELOG 10 BP'!$F51:$EE51)+SUMIF('SPACELOG 11 BP'!$F$2:$EE$2,CS$4,'SPACELOG 11 BP'!$F51:$EE51)+SUMIF('SPACELOG 12 BP'!$F$2:$EE$2,CS$4,'SPACELOG 12 BP'!$F51:$EE51)</f>
        <v>0</v>
      </c>
      <c r="CT51" s="13">
        <f>SUMIF('reporting montigny'!$F$2:$EE$2,CT$4,'reporting montigny'!$F51:$EE51)+SUMIF('reporting boissy'!$F$2:$EE$2,CT$4,'reporting boissy'!$F51:$EE51)+SUMIF('reporting moussy'!$F$2:$EE$2,CT$4,'reporting moussy'!$F51:$EE51)+SUMIF('reporting trappes'!$F$2:$EE$2,CT$4,'reporting trappes'!$F51:$EE51)+SUMIF('SPACELOG 5 BP'!$F$2:$EE$2,CT$4,'SPACELOG 5 BP'!$F51:$EE51)+SUMIF('SPACELOG 6 BP'!$F$2:$EE$2,CT$4,'SPACELOG 6 BP'!$F51:$EE51)+SUMIF('SPACELOG 7 BP'!$F$2:$EE$2,CT$4,'SPACELOG 7 BP'!$F51:$EE51)+SUMIF('SPACELOG 8 BP'!$F$2:$EE$2,CT$4,'SPACELOG 8 BP'!$F51:$EE51)+SUMIF('SPACELOG 9 BP'!$F$2:$EE$2,CT$4,'SPACELOG 9 BP'!$F51:$EE51)+SUMIF('SPACELOG 10 BP'!$F$2:$EE$2,CT$4,'SPACELOG 10 BP'!$F51:$EE51)+SUMIF('SPACELOG 11 BP'!$F$2:$EE$2,CT$4,'SPACELOG 11 BP'!$F51:$EE51)+SUMIF('SPACELOG 12 BP'!$F$2:$EE$2,CT$4,'SPACELOG 12 BP'!$F51:$EE51)</f>
        <v>0</v>
      </c>
      <c r="CU51" s="13">
        <f>SUMIF('reporting montigny'!$F$2:$EE$2,CU$4,'reporting montigny'!$F51:$EE51)+SUMIF('reporting boissy'!$F$2:$EE$2,CU$4,'reporting boissy'!$F51:$EE51)+SUMIF('reporting moussy'!$F$2:$EE$2,CU$4,'reporting moussy'!$F51:$EE51)+SUMIF('reporting trappes'!$F$2:$EE$2,CU$4,'reporting trappes'!$F51:$EE51)+SUMIF('SPACELOG 5 BP'!$F$2:$EE$2,CU$4,'SPACELOG 5 BP'!$F51:$EE51)+SUMIF('SPACELOG 6 BP'!$F$2:$EE$2,CU$4,'SPACELOG 6 BP'!$F51:$EE51)+SUMIF('SPACELOG 7 BP'!$F$2:$EE$2,CU$4,'SPACELOG 7 BP'!$F51:$EE51)+SUMIF('SPACELOG 8 BP'!$F$2:$EE$2,CU$4,'SPACELOG 8 BP'!$F51:$EE51)+SUMIF('SPACELOG 9 BP'!$F$2:$EE$2,CU$4,'SPACELOG 9 BP'!$F51:$EE51)+SUMIF('SPACELOG 10 BP'!$F$2:$EE$2,CU$4,'SPACELOG 10 BP'!$F51:$EE51)+SUMIF('SPACELOG 11 BP'!$F$2:$EE$2,CU$4,'SPACELOG 11 BP'!$F51:$EE51)+SUMIF('SPACELOG 12 BP'!$F$2:$EE$2,CU$4,'SPACELOG 12 BP'!$F51:$EE51)</f>
        <v>0</v>
      </c>
      <c r="CV51" s="13">
        <f>SUMIF('reporting montigny'!$F$2:$EE$2,CV$4,'reporting montigny'!$F51:$EE51)+SUMIF('reporting boissy'!$F$2:$EE$2,CV$4,'reporting boissy'!$F51:$EE51)+SUMIF('reporting moussy'!$F$2:$EE$2,CV$4,'reporting moussy'!$F51:$EE51)+SUMIF('reporting trappes'!$F$2:$EE$2,CV$4,'reporting trappes'!$F51:$EE51)+SUMIF('SPACELOG 5 BP'!$F$2:$EE$2,CV$4,'SPACELOG 5 BP'!$F51:$EE51)+SUMIF('SPACELOG 6 BP'!$F$2:$EE$2,CV$4,'SPACELOG 6 BP'!$F51:$EE51)+SUMIF('SPACELOG 7 BP'!$F$2:$EE$2,CV$4,'SPACELOG 7 BP'!$F51:$EE51)+SUMIF('SPACELOG 8 BP'!$F$2:$EE$2,CV$4,'SPACELOG 8 BP'!$F51:$EE51)+SUMIF('SPACELOG 9 BP'!$F$2:$EE$2,CV$4,'SPACELOG 9 BP'!$F51:$EE51)+SUMIF('SPACELOG 10 BP'!$F$2:$EE$2,CV$4,'SPACELOG 10 BP'!$F51:$EE51)+SUMIF('SPACELOG 11 BP'!$F$2:$EE$2,CV$4,'SPACELOG 11 BP'!$F51:$EE51)+SUMIF('SPACELOG 12 BP'!$F$2:$EE$2,CV$4,'SPACELOG 12 BP'!$F51:$EE51)</f>
        <v>0</v>
      </c>
      <c r="CW51" s="13">
        <f>SUMIF('reporting montigny'!$F$2:$EE$2,CW$4,'reporting montigny'!$F51:$EE51)+SUMIF('reporting boissy'!$F$2:$EE$2,CW$4,'reporting boissy'!$F51:$EE51)+SUMIF('reporting moussy'!$F$2:$EE$2,CW$4,'reporting moussy'!$F51:$EE51)+SUMIF('reporting trappes'!$F$2:$EE$2,CW$4,'reporting trappes'!$F51:$EE51)+SUMIF('SPACELOG 5 BP'!$F$2:$EE$2,CW$4,'SPACELOG 5 BP'!$F51:$EE51)+SUMIF('SPACELOG 6 BP'!$F$2:$EE$2,CW$4,'SPACELOG 6 BP'!$F51:$EE51)+SUMIF('SPACELOG 7 BP'!$F$2:$EE$2,CW$4,'SPACELOG 7 BP'!$F51:$EE51)+SUMIF('SPACELOG 8 BP'!$F$2:$EE$2,CW$4,'SPACELOG 8 BP'!$F51:$EE51)+SUMIF('SPACELOG 9 BP'!$F$2:$EE$2,CW$4,'SPACELOG 9 BP'!$F51:$EE51)+SUMIF('SPACELOG 10 BP'!$F$2:$EE$2,CW$4,'SPACELOG 10 BP'!$F51:$EE51)+SUMIF('SPACELOG 11 BP'!$F$2:$EE$2,CW$4,'SPACELOG 11 BP'!$F51:$EE51)+SUMIF('SPACELOG 12 BP'!$F$2:$EE$2,CW$4,'SPACELOG 12 BP'!$F51:$EE51)</f>
        <v>0</v>
      </c>
      <c r="CX51" s="13">
        <f>SUMIF('reporting montigny'!$F$2:$EE$2,CX$4,'reporting montigny'!$F51:$EE51)+SUMIF('reporting boissy'!$F$2:$EE$2,CX$4,'reporting boissy'!$F51:$EE51)+SUMIF('reporting moussy'!$F$2:$EE$2,CX$4,'reporting moussy'!$F51:$EE51)+SUMIF('reporting trappes'!$F$2:$EE$2,CX$4,'reporting trappes'!$F51:$EE51)+SUMIF('SPACELOG 5 BP'!$F$2:$EE$2,CX$4,'SPACELOG 5 BP'!$F51:$EE51)+SUMIF('SPACELOG 6 BP'!$F$2:$EE$2,CX$4,'SPACELOG 6 BP'!$F51:$EE51)+SUMIF('SPACELOG 7 BP'!$F$2:$EE$2,CX$4,'SPACELOG 7 BP'!$F51:$EE51)+SUMIF('SPACELOG 8 BP'!$F$2:$EE$2,CX$4,'SPACELOG 8 BP'!$F51:$EE51)+SUMIF('SPACELOG 9 BP'!$F$2:$EE$2,CX$4,'SPACELOG 9 BP'!$F51:$EE51)+SUMIF('SPACELOG 10 BP'!$F$2:$EE$2,CX$4,'SPACELOG 10 BP'!$F51:$EE51)+SUMIF('SPACELOG 11 BP'!$F$2:$EE$2,CX$4,'SPACELOG 11 BP'!$F51:$EE51)+SUMIF('SPACELOG 12 BP'!$F$2:$EE$2,CX$4,'SPACELOG 12 BP'!$F51:$EE51)</f>
        <v>0</v>
      </c>
      <c r="CY51" s="13">
        <f>SUMIF('reporting montigny'!$F$2:$EE$2,CY$4,'reporting montigny'!$F51:$EE51)+SUMIF('reporting boissy'!$F$2:$EE$2,CY$4,'reporting boissy'!$F51:$EE51)+SUMIF('reporting moussy'!$F$2:$EE$2,CY$4,'reporting moussy'!$F51:$EE51)+SUMIF('reporting trappes'!$F$2:$EE$2,CY$4,'reporting trappes'!$F51:$EE51)+SUMIF('SPACELOG 5 BP'!$F$2:$EE$2,CY$4,'SPACELOG 5 BP'!$F51:$EE51)+SUMIF('SPACELOG 6 BP'!$F$2:$EE$2,CY$4,'SPACELOG 6 BP'!$F51:$EE51)+SUMIF('SPACELOG 7 BP'!$F$2:$EE$2,CY$4,'SPACELOG 7 BP'!$F51:$EE51)+SUMIF('SPACELOG 8 BP'!$F$2:$EE$2,CY$4,'SPACELOG 8 BP'!$F51:$EE51)+SUMIF('SPACELOG 9 BP'!$F$2:$EE$2,CY$4,'SPACELOG 9 BP'!$F51:$EE51)+SUMIF('SPACELOG 10 BP'!$F$2:$EE$2,CY$4,'SPACELOG 10 BP'!$F51:$EE51)+SUMIF('SPACELOG 11 BP'!$F$2:$EE$2,CY$4,'SPACELOG 11 BP'!$F51:$EE51)+SUMIF('SPACELOG 12 BP'!$F$2:$EE$2,CY$4,'SPACELOG 12 BP'!$F51:$EE51)</f>
        <v>0</v>
      </c>
      <c r="CZ51" s="13">
        <f>SUMIF('reporting montigny'!$F$2:$EE$2,CZ$4,'reporting montigny'!$F51:$EE51)+SUMIF('reporting boissy'!$F$2:$EE$2,CZ$4,'reporting boissy'!$F51:$EE51)+SUMIF('reporting moussy'!$F$2:$EE$2,CZ$4,'reporting moussy'!$F51:$EE51)+SUMIF('reporting trappes'!$F$2:$EE$2,CZ$4,'reporting trappes'!$F51:$EE51)+SUMIF('SPACELOG 5 BP'!$F$2:$EE$2,CZ$4,'SPACELOG 5 BP'!$F51:$EE51)+SUMIF('SPACELOG 6 BP'!$F$2:$EE$2,CZ$4,'SPACELOG 6 BP'!$F51:$EE51)+SUMIF('SPACELOG 7 BP'!$F$2:$EE$2,CZ$4,'SPACELOG 7 BP'!$F51:$EE51)+SUMIF('SPACELOG 8 BP'!$F$2:$EE$2,CZ$4,'SPACELOG 8 BP'!$F51:$EE51)+SUMIF('SPACELOG 9 BP'!$F$2:$EE$2,CZ$4,'SPACELOG 9 BP'!$F51:$EE51)+SUMIF('SPACELOG 10 BP'!$F$2:$EE$2,CZ$4,'SPACELOG 10 BP'!$F51:$EE51)+SUMIF('SPACELOG 11 BP'!$F$2:$EE$2,CZ$4,'SPACELOG 11 BP'!$F51:$EE51)+SUMIF('SPACELOG 12 BP'!$F$2:$EE$2,CZ$4,'SPACELOG 12 BP'!$F51:$EE51)</f>
        <v>0</v>
      </c>
      <c r="DA51" s="13">
        <f>SUMIF('reporting montigny'!$F$2:$EE$2,DA$4,'reporting montigny'!$F51:$EE51)+SUMIF('reporting boissy'!$F$2:$EE$2,DA$4,'reporting boissy'!$F51:$EE51)+SUMIF('reporting moussy'!$F$2:$EE$2,DA$4,'reporting moussy'!$F51:$EE51)+SUMIF('reporting trappes'!$F$2:$EE$2,DA$4,'reporting trappes'!$F51:$EE51)+SUMIF('SPACELOG 5 BP'!$F$2:$EE$2,DA$4,'SPACELOG 5 BP'!$F51:$EE51)+SUMIF('SPACELOG 6 BP'!$F$2:$EE$2,DA$4,'SPACELOG 6 BP'!$F51:$EE51)+SUMIF('SPACELOG 7 BP'!$F$2:$EE$2,DA$4,'SPACELOG 7 BP'!$F51:$EE51)+SUMIF('SPACELOG 8 BP'!$F$2:$EE$2,DA$4,'SPACELOG 8 BP'!$F51:$EE51)+SUMIF('SPACELOG 9 BP'!$F$2:$EE$2,DA$4,'SPACELOG 9 BP'!$F51:$EE51)+SUMIF('SPACELOG 10 BP'!$F$2:$EE$2,DA$4,'SPACELOG 10 BP'!$F51:$EE51)+SUMIF('SPACELOG 11 BP'!$F$2:$EE$2,DA$4,'SPACELOG 11 BP'!$F51:$EE51)+SUMIF('SPACELOG 12 BP'!$F$2:$EE$2,DA$4,'SPACELOG 12 BP'!$F51:$EE51)</f>
        <v>0</v>
      </c>
      <c r="DB51" s="13">
        <f>SUMIF('reporting montigny'!$F$2:$EE$2,DB$4,'reporting montigny'!$F51:$EE51)+SUMIF('reporting boissy'!$F$2:$EE$2,DB$4,'reporting boissy'!$F51:$EE51)+SUMIF('reporting moussy'!$F$2:$EE$2,DB$4,'reporting moussy'!$F51:$EE51)+SUMIF('reporting trappes'!$F$2:$EE$2,DB$4,'reporting trappes'!$F51:$EE51)+SUMIF('SPACELOG 5 BP'!$F$2:$EE$2,DB$4,'SPACELOG 5 BP'!$F51:$EE51)+SUMIF('SPACELOG 6 BP'!$F$2:$EE$2,DB$4,'SPACELOG 6 BP'!$F51:$EE51)+SUMIF('SPACELOG 7 BP'!$F$2:$EE$2,DB$4,'SPACELOG 7 BP'!$F51:$EE51)+SUMIF('SPACELOG 8 BP'!$F$2:$EE$2,DB$4,'SPACELOG 8 BP'!$F51:$EE51)+SUMIF('SPACELOG 9 BP'!$F$2:$EE$2,DB$4,'SPACELOG 9 BP'!$F51:$EE51)+SUMIF('SPACELOG 10 BP'!$F$2:$EE$2,DB$4,'SPACELOG 10 BP'!$F51:$EE51)+SUMIF('SPACELOG 11 BP'!$F$2:$EE$2,DB$4,'SPACELOG 11 BP'!$F51:$EE51)+SUMIF('SPACELOG 12 BP'!$F$2:$EE$2,DB$4,'SPACELOG 12 BP'!$F51:$EE51)</f>
        <v>0</v>
      </c>
      <c r="DC51" s="13">
        <f>SUMIF('reporting montigny'!$F$2:$EE$2,DC$4,'reporting montigny'!$F51:$EE51)+SUMIF('reporting boissy'!$F$2:$EE$2,DC$4,'reporting boissy'!$F51:$EE51)+SUMIF('reporting moussy'!$F$2:$EE$2,DC$4,'reporting moussy'!$F51:$EE51)+SUMIF('reporting trappes'!$F$2:$EE$2,DC$4,'reporting trappes'!$F51:$EE51)+SUMIF('SPACELOG 5 BP'!$F$2:$EE$2,DC$4,'SPACELOG 5 BP'!$F51:$EE51)+SUMIF('SPACELOG 6 BP'!$F$2:$EE$2,DC$4,'SPACELOG 6 BP'!$F51:$EE51)+SUMIF('SPACELOG 7 BP'!$F$2:$EE$2,DC$4,'SPACELOG 7 BP'!$F51:$EE51)+SUMIF('SPACELOG 8 BP'!$F$2:$EE$2,DC$4,'SPACELOG 8 BP'!$F51:$EE51)+SUMIF('SPACELOG 9 BP'!$F$2:$EE$2,DC$4,'SPACELOG 9 BP'!$F51:$EE51)+SUMIF('SPACELOG 10 BP'!$F$2:$EE$2,DC$4,'SPACELOG 10 BP'!$F51:$EE51)+SUMIF('SPACELOG 11 BP'!$F$2:$EE$2,DC$4,'SPACELOG 11 BP'!$F51:$EE51)+SUMIF('SPACELOG 12 BP'!$F$2:$EE$2,DC$4,'SPACELOG 12 BP'!$F51:$EE51)</f>
        <v>0</v>
      </c>
      <c r="DD51" s="13">
        <f>SUMIF('reporting montigny'!$F$2:$EE$2,DD$4,'reporting montigny'!$F51:$EE51)+SUMIF('reporting boissy'!$F$2:$EE$2,DD$4,'reporting boissy'!$F51:$EE51)+SUMIF('reporting moussy'!$F$2:$EE$2,DD$4,'reporting moussy'!$F51:$EE51)+SUMIF('reporting trappes'!$F$2:$EE$2,DD$4,'reporting trappes'!$F51:$EE51)+SUMIF('SPACELOG 5 BP'!$F$2:$EE$2,DD$4,'SPACELOG 5 BP'!$F51:$EE51)+SUMIF('SPACELOG 6 BP'!$F$2:$EE$2,DD$4,'SPACELOG 6 BP'!$F51:$EE51)+SUMIF('SPACELOG 7 BP'!$F$2:$EE$2,DD$4,'SPACELOG 7 BP'!$F51:$EE51)+SUMIF('SPACELOG 8 BP'!$F$2:$EE$2,DD$4,'SPACELOG 8 BP'!$F51:$EE51)+SUMIF('SPACELOG 9 BP'!$F$2:$EE$2,DD$4,'SPACELOG 9 BP'!$F51:$EE51)+SUMIF('SPACELOG 10 BP'!$F$2:$EE$2,DD$4,'SPACELOG 10 BP'!$F51:$EE51)+SUMIF('SPACELOG 11 BP'!$F$2:$EE$2,DD$4,'SPACELOG 11 BP'!$F51:$EE51)+SUMIF('SPACELOG 12 BP'!$F$2:$EE$2,DD$4,'SPACELOG 12 BP'!$F51:$EE51)</f>
        <v>0</v>
      </c>
      <c r="DE51" s="14">
        <f>SUM(CS51:DD51)</f>
        <v>0</v>
      </c>
      <c r="DF51" s="13">
        <f>SUMIF('reporting montigny'!$F$2:$EE$2,DF$4,'reporting montigny'!$F51:$EE51)+SUMIF('reporting boissy'!$F$2:$EE$2,DF$4,'reporting boissy'!$F51:$EE51)+SUMIF('reporting moussy'!$F$2:$EE$2,DF$4,'reporting moussy'!$F51:$EE51)+SUMIF('reporting trappes'!$F$2:$EE$2,DF$4,'reporting trappes'!$F51:$EE51)+SUMIF('SPACELOG 5 BP'!$F$2:$EE$2,DF$4,'SPACELOG 5 BP'!$F51:$EE51)+SUMIF('SPACELOG 6 BP'!$F$2:$EE$2,DF$4,'SPACELOG 6 BP'!$F51:$EE51)+SUMIF('SPACELOG 7 BP'!$F$2:$EE$2,DF$4,'SPACELOG 7 BP'!$F51:$EE51)+SUMIF('SPACELOG 8 BP'!$F$2:$EE$2,DF$4,'SPACELOG 8 BP'!$F51:$EE51)+SUMIF('SPACELOG 9 BP'!$F$2:$EE$2,DF$4,'SPACELOG 9 BP'!$F51:$EE51)+SUMIF('SPACELOG 10 BP'!$F$2:$EE$2,DF$4,'SPACELOG 10 BP'!$F51:$EE51)+SUMIF('SPACELOG 11 BP'!$F$2:$EE$2,DF$4,'SPACELOG 11 BP'!$F51:$EE51)+SUMIF('SPACELOG 12 BP'!$F$2:$EE$2,DF$4,'SPACELOG 12 BP'!$F51:$EE51)</f>
        <v>0</v>
      </c>
      <c r="DG51" s="13">
        <f>SUMIF('reporting montigny'!$F$2:$EE$2,DG$4,'reporting montigny'!$F51:$EE51)+SUMIF('reporting boissy'!$F$2:$EE$2,DG$4,'reporting boissy'!$F51:$EE51)+SUMIF('reporting moussy'!$F$2:$EE$2,DG$4,'reporting moussy'!$F51:$EE51)+SUMIF('reporting trappes'!$F$2:$EE$2,DG$4,'reporting trappes'!$F51:$EE51)+SUMIF('SPACELOG 5 BP'!$F$2:$EE$2,DG$4,'SPACELOG 5 BP'!$F51:$EE51)+SUMIF('SPACELOG 6 BP'!$F$2:$EE$2,DG$4,'SPACELOG 6 BP'!$F51:$EE51)+SUMIF('SPACELOG 7 BP'!$F$2:$EE$2,DG$4,'SPACELOG 7 BP'!$F51:$EE51)+SUMIF('SPACELOG 8 BP'!$F$2:$EE$2,DG$4,'SPACELOG 8 BP'!$F51:$EE51)+SUMIF('SPACELOG 9 BP'!$F$2:$EE$2,DG$4,'SPACELOG 9 BP'!$F51:$EE51)+SUMIF('SPACELOG 10 BP'!$F$2:$EE$2,DG$4,'SPACELOG 10 BP'!$F51:$EE51)+SUMIF('SPACELOG 11 BP'!$F$2:$EE$2,DG$4,'SPACELOG 11 BP'!$F51:$EE51)+SUMIF('SPACELOG 12 BP'!$F$2:$EE$2,DG$4,'SPACELOG 12 BP'!$F51:$EE51)</f>
        <v>0</v>
      </c>
      <c r="DH51" s="13">
        <f>SUMIF('reporting montigny'!$F$2:$EE$2,DH$4,'reporting montigny'!$F51:$EE51)+SUMIF('reporting boissy'!$F$2:$EE$2,DH$4,'reporting boissy'!$F51:$EE51)+SUMIF('reporting moussy'!$F$2:$EE$2,DH$4,'reporting moussy'!$F51:$EE51)+SUMIF('reporting trappes'!$F$2:$EE$2,DH$4,'reporting trappes'!$F51:$EE51)+SUMIF('SPACELOG 5 BP'!$F$2:$EE$2,DH$4,'SPACELOG 5 BP'!$F51:$EE51)+SUMIF('SPACELOG 6 BP'!$F$2:$EE$2,DH$4,'SPACELOG 6 BP'!$F51:$EE51)+SUMIF('SPACELOG 7 BP'!$F$2:$EE$2,DH$4,'SPACELOG 7 BP'!$F51:$EE51)+SUMIF('SPACELOG 8 BP'!$F$2:$EE$2,DH$4,'SPACELOG 8 BP'!$F51:$EE51)+SUMIF('SPACELOG 9 BP'!$F$2:$EE$2,DH$4,'SPACELOG 9 BP'!$F51:$EE51)+SUMIF('SPACELOG 10 BP'!$F$2:$EE$2,DH$4,'SPACELOG 10 BP'!$F51:$EE51)+SUMIF('SPACELOG 11 BP'!$F$2:$EE$2,DH$4,'SPACELOG 11 BP'!$F51:$EE51)+SUMIF('SPACELOG 12 BP'!$F$2:$EE$2,DH$4,'SPACELOG 12 BP'!$F51:$EE51)</f>
        <v>0</v>
      </c>
      <c r="DI51" s="13">
        <f>SUMIF('reporting montigny'!$F$2:$EE$2,DI$4,'reporting montigny'!$F51:$EE51)+SUMIF('reporting boissy'!$F$2:$EE$2,DI$4,'reporting boissy'!$F51:$EE51)+SUMIF('reporting moussy'!$F$2:$EE$2,DI$4,'reporting moussy'!$F51:$EE51)+SUMIF('reporting trappes'!$F$2:$EE$2,DI$4,'reporting trappes'!$F51:$EE51)+SUMIF('SPACELOG 5 BP'!$F$2:$EE$2,DI$4,'SPACELOG 5 BP'!$F51:$EE51)+SUMIF('SPACELOG 6 BP'!$F$2:$EE$2,DI$4,'SPACELOG 6 BP'!$F51:$EE51)+SUMIF('SPACELOG 7 BP'!$F$2:$EE$2,DI$4,'SPACELOG 7 BP'!$F51:$EE51)+SUMIF('SPACELOG 8 BP'!$F$2:$EE$2,DI$4,'SPACELOG 8 BP'!$F51:$EE51)+SUMIF('SPACELOG 9 BP'!$F$2:$EE$2,DI$4,'SPACELOG 9 BP'!$F51:$EE51)+SUMIF('SPACELOG 10 BP'!$F$2:$EE$2,DI$4,'SPACELOG 10 BP'!$F51:$EE51)+SUMIF('SPACELOG 11 BP'!$F$2:$EE$2,DI$4,'SPACELOG 11 BP'!$F51:$EE51)+SUMIF('SPACELOG 12 BP'!$F$2:$EE$2,DI$4,'SPACELOG 12 BP'!$F51:$EE51)</f>
        <v>0</v>
      </c>
      <c r="DJ51" s="13">
        <f>SUMIF('reporting montigny'!$F$2:$EE$2,DJ$4,'reporting montigny'!$F51:$EE51)+SUMIF('reporting boissy'!$F$2:$EE$2,DJ$4,'reporting boissy'!$F51:$EE51)+SUMIF('reporting moussy'!$F$2:$EE$2,DJ$4,'reporting moussy'!$F51:$EE51)+SUMIF('reporting trappes'!$F$2:$EE$2,DJ$4,'reporting trappes'!$F51:$EE51)+SUMIF('SPACELOG 5 BP'!$F$2:$EE$2,DJ$4,'SPACELOG 5 BP'!$F51:$EE51)+SUMIF('SPACELOG 6 BP'!$F$2:$EE$2,DJ$4,'SPACELOG 6 BP'!$F51:$EE51)+SUMIF('SPACELOG 7 BP'!$F$2:$EE$2,DJ$4,'SPACELOG 7 BP'!$F51:$EE51)+SUMIF('SPACELOG 8 BP'!$F$2:$EE$2,DJ$4,'SPACELOG 8 BP'!$F51:$EE51)+SUMIF('SPACELOG 9 BP'!$F$2:$EE$2,DJ$4,'SPACELOG 9 BP'!$F51:$EE51)+SUMIF('SPACELOG 10 BP'!$F$2:$EE$2,DJ$4,'SPACELOG 10 BP'!$F51:$EE51)+SUMIF('SPACELOG 11 BP'!$F$2:$EE$2,DJ$4,'SPACELOG 11 BP'!$F51:$EE51)+SUMIF('SPACELOG 12 BP'!$F$2:$EE$2,DJ$4,'SPACELOG 12 BP'!$F51:$EE51)</f>
        <v>0</v>
      </c>
      <c r="DK51" s="13">
        <f>SUMIF('reporting montigny'!$F$2:$EE$2,DK$4,'reporting montigny'!$F51:$EE51)+SUMIF('reporting boissy'!$F$2:$EE$2,DK$4,'reporting boissy'!$F51:$EE51)+SUMIF('reporting moussy'!$F$2:$EE$2,DK$4,'reporting moussy'!$F51:$EE51)+SUMIF('reporting trappes'!$F$2:$EE$2,DK$4,'reporting trappes'!$F51:$EE51)+SUMIF('SPACELOG 5 BP'!$F$2:$EE$2,DK$4,'SPACELOG 5 BP'!$F51:$EE51)+SUMIF('SPACELOG 6 BP'!$F$2:$EE$2,DK$4,'SPACELOG 6 BP'!$F51:$EE51)+SUMIF('SPACELOG 7 BP'!$F$2:$EE$2,DK$4,'SPACELOG 7 BP'!$F51:$EE51)+SUMIF('SPACELOG 8 BP'!$F$2:$EE$2,DK$4,'SPACELOG 8 BP'!$F51:$EE51)+SUMIF('SPACELOG 9 BP'!$F$2:$EE$2,DK$4,'SPACELOG 9 BP'!$F51:$EE51)+SUMIF('SPACELOG 10 BP'!$F$2:$EE$2,DK$4,'SPACELOG 10 BP'!$F51:$EE51)+SUMIF('SPACELOG 11 BP'!$F$2:$EE$2,DK$4,'SPACELOG 11 BP'!$F51:$EE51)+SUMIF('SPACELOG 12 BP'!$F$2:$EE$2,DK$4,'SPACELOG 12 BP'!$F51:$EE51)</f>
        <v>0</v>
      </c>
      <c r="DL51" s="13">
        <f>SUMIF('reporting montigny'!$F$2:$EE$2,DL$4,'reporting montigny'!$F51:$EE51)+SUMIF('reporting boissy'!$F$2:$EE$2,DL$4,'reporting boissy'!$F51:$EE51)+SUMIF('reporting moussy'!$F$2:$EE$2,DL$4,'reporting moussy'!$F51:$EE51)+SUMIF('reporting trappes'!$F$2:$EE$2,DL$4,'reporting trappes'!$F51:$EE51)+SUMIF('SPACELOG 5 BP'!$F$2:$EE$2,DL$4,'SPACELOG 5 BP'!$F51:$EE51)+SUMIF('SPACELOG 6 BP'!$F$2:$EE$2,DL$4,'SPACELOG 6 BP'!$F51:$EE51)+SUMIF('SPACELOG 7 BP'!$F$2:$EE$2,DL$4,'SPACELOG 7 BP'!$F51:$EE51)+SUMIF('SPACELOG 8 BP'!$F$2:$EE$2,DL$4,'SPACELOG 8 BP'!$F51:$EE51)+SUMIF('SPACELOG 9 BP'!$F$2:$EE$2,DL$4,'SPACELOG 9 BP'!$F51:$EE51)+SUMIF('SPACELOG 10 BP'!$F$2:$EE$2,DL$4,'SPACELOG 10 BP'!$F51:$EE51)+SUMIF('SPACELOG 11 BP'!$F$2:$EE$2,DL$4,'SPACELOG 11 BP'!$F51:$EE51)+SUMIF('SPACELOG 12 BP'!$F$2:$EE$2,DL$4,'SPACELOG 12 BP'!$F51:$EE51)</f>
        <v>0</v>
      </c>
      <c r="DM51" s="13">
        <f>SUMIF('reporting montigny'!$F$2:$EE$2,DM$4,'reporting montigny'!$F51:$EE51)+SUMIF('reporting boissy'!$F$2:$EE$2,DM$4,'reporting boissy'!$F51:$EE51)+SUMIF('reporting moussy'!$F$2:$EE$2,DM$4,'reporting moussy'!$F51:$EE51)+SUMIF('reporting trappes'!$F$2:$EE$2,DM$4,'reporting trappes'!$F51:$EE51)+SUMIF('SPACELOG 5 BP'!$F$2:$EE$2,DM$4,'SPACELOG 5 BP'!$F51:$EE51)+SUMIF('SPACELOG 6 BP'!$F$2:$EE$2,DM$4,'SPACELOG 6 BP'!$F51:$EE51)+SUMIF('SPACELOG 7 BP'!$F$2:$EE$2,DM$4,'SPACELOG 7 BP'!$F51:$EE51)+SUMIF('SPACELOG 8 BP'!$F$2:$EE$2,DM$4,'SPACELOG 8 BP'!$F51:$EE51)+SUMIF('SPACELOG 9 BP'!$F$2:$EE$2,DM$4,'SPACELOG 9 BP'!$F51:$EE51)+SUMIF('SPACELOG 10 BP'!$F$2:$EE$2,DM$4,'SPACELOG 10 BP'!$F51:$EE51)+SUMIF('SPACELOG 11 BP'!$F$2:$EE$2,DM$4,'SPACELOG 11 BP'!$F51:$EE51)+SUMIF('SPACELOG 12 BP'!$F$2:$EE$2,DM$4,'SPACELOG 12 BP'!$F51:$EE51)</f>
        <v>0</v>
      </c>
      <c r="DN51" s="13">
        <f>SUMIF('reporting montigny'!$F$2:$EE$2,DN$4,'reporting montigny'!$F51:$EE51)+SUMIF('reporting boissy'!$F$2:$EE$2,DN$4,'reporting boissy'!$F51:$EE51)+SUMIF('reporting moussy'!$F$2:$EE$2,DN$4,'reporting moussy'!$F51:$EE51)+SUMIF('reporting trappes'!$F$2:$EE$2,DN$4,'reporting trappes'!$F51:$EE51)+SUMIF('SPACELOG 5 BP'!$F$2:$EE$2,DN$4,'SPACELOG 5 BP'!$F51:$EE51)+SUMIF('SPACELOG 6 BP'!$F$2:$EE$2,DN$4,'SPACELOG 6 BP'!$F51:$EE51)+SUMIF('SPACELOG 7 BP'!$F$2:$EE$2,DN$4,'SPACELOG 7 BP'!$F51:$EE51)+SUMIF('SPACELOG 8 BP'!$F$2:$EE$2,DN$4,'SPACELOG 8 BP'!$F51:$EE51)+SUMIF('SPACELOG 9 BP'!$F$2:$EE$2,DN$4,'SPACELOG 9 BP'!$F51:$EE51)+SUMIF('SPACELOG 10 BP'!$F$2:$EE$2,DN$4,'SPACELOG 10 BP'!$F51:$EE51)+SUMIF('SPACELOG 11 BP'!$F$2:$EE$2,DN$4,'SPACELOG 11 BP'!$F51:$EE51)+SUMIF('SPACELOG 12 BP'!$F$2:$EE$2,DN$4,'SPACELOG 12 BP'!$F51:$EE51)</f>
        <v>0</v>
      </c>
      <c r="DO51" s="13">
        <f>SUMIF('reporting montigny'!$F$2:$EE$2,DO$4,'reporting montigny'!$F51:$EE51)+SUMIF('reporting boissy'!$F$2:$EE$2,DO$4,'reporting boissy'!$F51:$EE51)+SUMIF('reporting moussy'!$F$2:$EE$2,DO$4,'reporting moussy'!$F51:$EE51)+SUMIF('reporting trappes'!$F$2:$EE$2,DO$4,'reporting trappes'!$F51:$EE51)+SUMIF('SPACELOG 5 BP'!$F$2:$EE$2,DO$4,'SPACELOG 5 BP'!$F51:$EE51)+SUMIF('SPACELOG 6 BP'!$F$2:$EE$2,DO$4,'SPACELOG 6 BP'!$F51:$EE51)+SUMIF('SPACELOG 7 BP'!$F$2:$EE$2,DO$4,'SPACELOG 7 BP'!$F51:$EE51)+SUMIF('SPACELOG 8 BP'!$F$2:$EE$2,DO$4,'SPACELOG 8 BP'!$F51:$EE51)+SUMIF('SPACELOG 9 BP'!$F$2:$EE$2,DO$4,'SPACELOG 9 BP'!$F51:$EE51)+SUMIF('SPACELOG 10 BP'!$F$2:$EE$2,DO$4,'SPACELOG 10 BP'!$F51:$EE51)+SUMIF('SPACELOG 11 BP'!$F$2:$EE$2,DO$4,'SPACELOG 11 BP'!$F51:$EE51)+SUMIF('SPACELOG 12 BP'!$F$2:$EE$2,DO$4,'SPACELOG 12 BP'!$F51:$EE51)</f>
        <v>0</v>
      </c>
      <c r="DP51" s="13">
        <f>SUMIF('reporting montigny'!$F$2:$EE$2,DP$4,'reporting montigny'!$F51:$EE51)+SUMIF('reporting boissy'!$F$2:$EE$2,DP$4,'reporting boissy'!$F51:$EE51)+SUMIF('reporting moussy'!$F$2:$EE$2,DP$4,'reporting moussy'!$F51:$EE51)+SUMIF('reporting trappes'!$F$2:$EE$2,DP$4,'reporting trappes'!$F51:$EE51)+SUMIF('SPACELOG 5 BP'!$F$2:$EE$2,DP$4,'SPACELOG 5 BP'!$F51:$EE51)+SUMIF('SPACELOG 6 BP'!$F$2:$EE$2,DP$4,'SPACELOG 6 BP'!$F51:$EE51)+SUMIF('SPACELOG 7 BP'!$F$2:$EE$2,DP$4,'SPACELOG 7 BP'!$F51:$EE51)+SUMIF('SPACELOG 8 BP'!$F$2:$EE$2,DP$4,'SPACELOG 8 BP'!$F51:$EE51)+SUMIF('SPACELOG 9 BP'!$F$2:$EE$2,DP$4,'SPACELOG 9 BP'!$F51:$EE51)+SUMIF('SPACELOG 10 BP'!$F$2:$EE$2,DP$4,'SPACELOG 10 BP'!$F51:$EE51)+SUMIF('SPACELOG 11 BP'!$F$2:$EE$2,DP$4,'SPACELOG 11 BP'!$F51:$EE51)+SUMIF('SPACELOG 12 BP'!$F$2:$EE$2,DP$4,'SPACELOG 12 BP'!$F51:$EE51)</f>
        <v>0</v>
      </c>
      <c r="DQ51" s="13">
        <f>SUMIF('reporting montigny'!$F$2:$EE$2,DQ$4,'reporting montigny'!$F51:$EE51)+SUMIF('reporting boissy'!$F$2:$EE$2,DQ$4,'reporting boissy'!$F51:$EE51)+SUMIF('reporting moussy'!$F$2:$EE$2,DQ$4,'reporting moussy'!$F51:$EE51)+SUMIF('reporting trappes'!$F$2:$EE$2,DQ$4,'reporting trappes'!$F51:$EE51)+SUMIF('SPACELOG 5 BP'!$F$2:$EE$2,DQ$4,'SPACELOG 5 BP'!$F51:$EE51)+SUMIF('SPACELOG 6 BP'!$F$2:$EE$2,DQ$4,'SPACELOG 6 BP'!$F51:$EE51)+SUMIF('SPACELOG 7 BP'!$F$2:$EE$2,DQ$4,'SPACELOG 7 BP'!$F51:$EE51)+SUMIF('SPACELOG 8 BP'!$F$2:$EE$2,DQ$4,'SPACELOG 8 BP'!$F51:$EE51)+SUMIF('SPACELOG 9 BP'!$F$2:$EE$2,DQ$4,'SPACELOG 9 BP'!$F51:$EE51)+SUMIF('SPACELOG 10 BP'!$F$2:$EE$2,DQ$4,'SPACELOG 10 BP'!$F51:$EE51)+SUMIF('SPACELOG 11 BP'!$F$2:$EE$2,DQ$4,'SPACELOG 11 BP'!$F51:$EE51)+SUMIF('SPACELOG 12 BP'!$F$2:$EE$2,DQ$4,'SPACELOG 12 BP'!$F51:$EE51)</f>
        <v>0</v>
      </c>
      <c r="DR51" s="14">
        <f>SUM(DF51:DQ51)</f>
        <v>0</v>
      </c>
    </row>
    <row r="52" spans="2:122" x14ac:dyDescent="0.2"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4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4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4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4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4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4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4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4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4"/>
    </row>
    <row r="53" spans="2:122" x14ac:dyDescent="0.2">
      <c r="E53" s="25" t="s">
        <v>97</v>
      </c>
      <c r="F53" s="13">
        <f t="shared" ref="F53:AK53" si="54">SUM(F49:F51)</f>
        <v>8245</v>
      </c>
      <c r="G53" s="13">
        <f t="shared" si="54"/>
        <v>8245</v>
      </c>
      <c r="H53" s="13">
        <f t="shared" si="54"/>
        <v>8245</v>
      </c>
      <c r="I53" s="13">
        <f t="shared" si="54"/>
        <v>8245</v>
      </c>
      <c r="J53" s="13">
        <f t="shared" si="54"/>
        <v>8245</v>
      </c>
      <c r="K53" s="13">
        <f t="shared" si="54"/>
        <v>8245</v>
      </c>
      <c r="L53" s="13">
        <f t="shared" si="54"/>
        <v>8245</v>
      </c>
      <c r="M53" s="13">
        <f t="shared" si="54"/>
        <v>8245</v>
      </c>
      <c r="N53" s="13">
        <f t="shared" si="54"/>
        <v>8245</v>
      </c>
      <c r="O53" s="13">
        <f t="shared" si="54"/>
        <v>8245</v>
      </c>
      <c r="P53" s="13">
        <f t="shared" si="54"/>
        <v>9236</v>
      </c>
      <c r="Q53" s="13">
        <f t="shared" si="54"/>
        <v>9236</v>
      </c>
      <c r="R53" s="14">
        <f t="shared" si="54"/>
        <v>100922</v>
      </c>
      <c r="S53" s="13">
        <f t="shared" si="54"/>
        <v>8898</v>
      </c>
      <c r="T53" s="13">
        <f t="shared" si="54"/>
        <v>9274</v>
      </c>
      <c r="U53" s="13">
        <f t="shared" si="54"/>
        <v>9286</v>
      </c>
      <c r="V53" s="13">
        <f t="shared" si="54"/>
        <v>9286</v>
      </c>
      <c r="W53" s="13">
        <f t="shared" si="54"/>
        <v>14636</v>
      </c>
      <c r="X53" s="13">
        <f t="shared" si="54"/>
        <v>14636</v>
      </c>
      <c r="Y53" s="13">
        <f t="shared" si="54"/>
        <v>14636</v>
      </c>
      <c r="Z53" s="13">
        <f t="shared" si="54"/>
        <v>14636</v>
      </c>
      <c r="AA53" s="13">
        <f t="shared" si="54"/>
        <v>14636</v>
      </c>
      <c r="AB53" s="13">
        <f t="shared" si="54"/>
        <v>14636</v>
      </c>
      <c r="AC53" s="13">
        <f t="shared" si="54"/>
        <v>14636</v>
      </c>
      <c r="AD53" s="13">
        <f t="shared" si="54"/>
        <v>14636</v>
      </c>
      <c r="AE53" s="14">
        <f t="shared" si="54"/>
        <v>153832</v>
      </c>
      <c r="AF53" s="13">
        <f t="shared" si="54"/>
        <v>15036</v>
      </c>
      <c r="AG53" s="13">
        <f t="shared" si="54"/>
        <v>15036</v>
      </c>
      <c r="AH53" s="13">
        <f t="shared" si="54"/>
        <v>15036</v>
      </c>
      <c r="AI53" s="13">
        <f t="shared" si="54"/>
        <v>15036</v>
      </c>
      <c r="AJ53" s="13">
        <f t="shared" si="54"/>
        <v>15036</v>
      </c>
      <c r="AK53" s="13">
        <f t="shared" si="54"/>
        <v>15036</v>
      </c>
      <c r="AL53" s="13">
        <f t="shared" ref="AL53:BQ53" si="55">SUM(AL49:AL51)</f>
        <v>15036</v>
      </c>
      <c r="AM53" s="13">
        <f t="shared" si="55"/>
        <v>15036</v>
      </c>
      <c r="AN53" s="13">
        <f t="shared" si="55"/>
        <v>15036</v>
      </c>
      <c r="AO53" s="13">
        <f t="shared" si="55"/>
        <v>15036</v>
      </c>
      <c r="AP53" s="13">
        <f t="shared" si="55"/>
        <v>15036</v>
      </c>
      <c r="AQ53" s="13">
        <f t="shared" si="55"/>
        <v>15036</v>
      </c>
      <c r="AR53" s="14">
        <f t="shared" si="55"/>
        <v>180432</v>
      </c>
      <c r="AS53" s="13">
        <f t="shared" si="55"/>
        <v>11076</v>
      </c>
      <c r="AT53" s="13">
        <f t="shared" si="55"/>
        <v>11076</v>
      </c>
      <c r="AU53" s="13">
        <f t="shared" si="55"/>
        <v>11076</v>
      </c>
      <c r="AV53" s="13">
        <f t="shared" si="55"/>
        <v>11076</v>
      </c>
      <c r="AW53" s="13">
        <f t="shared" si="55"/>
        <v>11076</v>
      </c>
      <c r="AX53" s="13">
        <f t="shared" si="55"/>
        <v>11076</v>
      </c>
      <c r="AY53" s="13">
        <f t="shared" si="55"/>
        <v>11076</v>
      </c>
      <c r="AZ53" s="13">
        <f t="shared" si="55"/>
        <v>11076</v>
      </c>
      <c r="BA53" s="13">
        <f t="shared" si="55"/>
        <v>11076</v>
      </c>
      <c r="BB53" s="13">
        <f t="shared" si="55"/>
        <v>11076</v>
      </c>
      <c r="BC53" s="13">
        <f t="shared" si="55"/>
        <v>11076</v>
      </c>
      <c r="BD53" s="13">
        <f t="shared" si="55"/>
        <v>11076</v>
      </c>
      <c r="BE53" s="14">
        <f t="shared" si="55"/>
        <v>132912</v>
      </c>
      <c r="BF53" s="13">
        <f t="shared" si="55"/>
        <v>11076</v>
      </c>
      <c r="BG53" s="13">
        <f t="shared" si="55"/>
        <v>11076</v>
      </c>
      <c r="BH53" s="13">
        <f t="shared" si="55"/>
        <v>11076</v>
      </c>
      <c r="BI53" s="13">
        <f t="shared" si="55"/>
        <v>11076</v>
      </c>
      <c r="BJ53" s="13">
        <f t="shared" si="55"/>
        <v>11076</v>
      </c>
      <c r="BK53" s="13">
        <f t="shared" si="55"/>
        <v>11076</v>
      </c>
      <c r="BL53" s="13">
        <f t="shared" si="55"/>
        <v>11076</v>
      </c>
      <c r="BM53" s="13">
        <f t="shared" si="55"/>
        <v>11076</v>
      </c>
      <c r="BN53" s="13">
        <f t="shared" si="55"/>
        <v>11076</v>
      </c>
      <c r="BO53" s="13">
        <f t="shared" si="55"/>
        <v>6791</v>
      </c>
      <c r="BP53" s="13">
        <f t="shared" si="55"/>
        <v>6791</v>
      </c>
      <c r="BQ53" s="13">
        <f t="shared" si="55"/>
        <v>6791</v>
      </c>
      <c r="BR53" s="14">
        <f t="shared" ref="BR53:CW53" si="56">SUM(BR49:BR51)</f>
        <v>120057</v>
      </c>
      <c r="BS53" s="13">
        <f t="shared" si="56"/>
        <v>6791</v>
      </c>
      <c r="BT53" s="13">
        <f t="shared" si="56"/>
        <v>6791</v>
      </c>
      <c r="BU53" s="13">
        <f t="shared" si="56"/>
        <v>6791</v>
      </c>
      <c r="BV53" s="13">
        <f t="shared" si="56"/>
        <v>6791</v>
      </c>
      <c r="BW53" s="13">
        <f t="shared" si="56"/>
        <v>6791</v>
      </c>
      <c r="BX53" s="13">
        <f t="shared" si="56"/>
        <v>6791</v>
      </c>
      <c r="BY53" s="13">
        <f t="shared" si="56"/>
        <v>6791</v>
      </c>
      <c r="BZ53" s="13">
        <f t="shared" si="56"/>
        <v>6791</v>
      </c>
      <c r="CA53" s="13">
        <f t="shared" si="56"/>
        <v>6791</v>
      </c>
      <c r="CB53" s="13">
        <f t="shared" si="56"/>
        <v>6791</v>
      </c>
      <c r="CC53" s="13">
        <f t="shared" si="56"/>
        <v>5800</v>
      </c>
      <c r="CD53" s="13">
        <f t="shared" si="56"/>
        <v>5800</v>
      </c>
      <c r="CE53" s="14">
        <f t="shared" si="56"/>
        <v>79510</v>
      </c>
      <c r="CF53" s="13">
        <f t="shared" si="56"/>
        <v>5800</v>
      </c>
      <c r="CG53" s="13">
        <f t="shared" si="56"/>
        <v>5800</v>
      </c>
      <c r="CH53" s="13">
        <f t="shared" si="56"/>
        <v>5800</v>
      </c>
      <c r="CI53" s="13">
        <f t="shared" si="56"/>
        <v>5800</v>
      </c>
      <c r="CJ53" s="13">
        <f t="shared" si="56"/>
        <v>0</v>
      </c>
      <c r="CK53" s="13">
        <f t="shared" si="56"/>
        <v>0</v>
      </c>
      <c r="CL53" s="13">
        <f t="shared" si="56"/>
        <v>0</v>
      </c>
      <c r="CM53" s="13">
        <f t="shared" si="56"/>
        <v>0</v>
      </c>
      <c r="CN53" s="13">
        <f t="shared" si="56"/>
        <v>0</v>
      </c>
      <c r="CO53" s="13">
        <f t="shared" si="56"/>
        <v>0</v>
      </c>
      <c r="CP53" s="13">
        <f t="shared" si="56"/>
        <v>0</v>
      </c>
      <c r="CQ53" s="13">
        <f t="shared" si="56"/>
        <v>0</v>
      </c>
      <c r="CR53" s="14">
        <f t="shared" si="56"/>
        <v>23200</v>
      </c>
      <c r="CS53" s="13">
        <f t="shared" si="56"/>
        <v>0</v>
      </c>
      <c r="CT53" s="13">
        <f t="shared" si="56"/>
        <v>0</v>
      </c>
      <c r="CU53" s="13">
        <f t="shared" si="56"/>
        <v>0</v>
      </c>
      <c r="CV53" s="13">
        <f t="shared" si="56"/>
        <v>0</v>
      </c>
      <c r="CW53" s="13">
        <f t="shared" si="56"/>
        <v>0</v>
      </c>
      <c r="CX53" s="13">
        <f t="shared" ref="CX53:DR53" si="57">SUM(CX49:CX51)</f>
        <v>0</v>
      </c>
      <c r="CY53" s="13">
        <f t="shared" si="57"/>
        <v>0</v>
      </c>
      <c r="CZ53" s="13">
        <f t="shared" si="57"/>
        <v>0</v>
      </c>
      <c r="DA53" s="13">
        <f t="shared" si="57"/>
        <v>0</v>
      </c>
      <c r="DB53" s="13">
        <f t="shared" si="57"/>
        <v>0</v>
      </c>
      <c r="DC53" s="13">
        <f t="shared" si="57"/>
        <v>0</v>
      </c>
      <c r="DD53" s="13">
        <f t="shared" si="57"/>
        <v>0</v>
      </c>
      <c r="DE53" s="14">
        <f t="shared" si="57"/>
        <v>0</v>
      </c>
      <c r="DF53" s="13">
        <f t="shared" si="57"/>
        <v>0</v>
      </c>
      <c r="DG53" s="13">
        <f t="shared" si="57"/>
        <v>0</v>
      </c>
      <c r="DH53" s="13">
        <f t="shared" si="57"/>
        <v>0</v>
      </c>
      <c r="DI53" s="13">
        <f t="shared" si="57"/>
        <v>0</v>
      </c>
      <c r="DJ53" s="13">
        <f t="shared" si="57"/>
        <v>0</v>
      </c>
      <c r="DK53" s="13">
        <f t="shared" si="57"/>
        <v>0</v>
      </c>
      <c r="DL53" s="13">
        <f t="shared" si="57"/>
        <v>0</v>
      </c>
      <c r="DM53" s="13">
        <f t="shared" si="57"/>
        <v>0</v>
      </c>
      <c r="DN53" s="13">
        <f t="shared" si="57"/>
        <v>0</v>
      </c>
      <c r="DO53" s="13">
        <f t="shared" si="57"/>
        <v>0</v>
      </c>
      <c r="DP53" s="13">
        <f t="shared" si="57"/>
        <v>0</v>
      </c>
      <c r="DQ53" s="13">
        <f t="shared" si="57"/>
        <v>0</v>
      </c>
      <c r="DR53" s="14">
        <f t="shared" si="57"/>
        <v>0</v>
      </c>
    </row>
    <row r="54" spans="2:122" x14ac:dyDescent="0.2">
      <c r="R54" s="14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4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4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4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4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4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4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4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4"/>
    </row>
    <row r="55" spans="2:122" x14ac:dyDescent="0.2">
      <c r="E55" s="22" t="s">
        <v>98</v>
      </c>
      <c r="F55" s="23">
        <f t="shared" ref="F55:AK55" si="58">F37-F41-F46-F53</f>
        <v>11570</v>
      </c>
      <c r="G55" s="23">
        <f t="shared" si="58"/>
        <v>13338</v>
      </c>
      <c r="H55" s="23">
        <f t="shared" si="58"/>
        <v>15238</v>
      </c>
      <c r="I55" s="23">
        <f t="shared" si="58"/>
        <v>21670</v>
      </c>
      <c r="J55" s="23">
        <f t="shared" si="58"/>
        <v>23338</v>
      </c>
      <c r="K55" s="23">
        <f t="shared" si="58"/>
        <v>23738</v>
      </c>
      <c r="L55" s="23">
        <f t="shared" si="58"/>
        <v>15935</v>
      </c>
      <c r="M55" s="23">
        <f t="shared" si="58"/>
        <v>19435</v>
      </c>
      <c r="N55" s="23">
        <f t="shared" si="58"/>
        <v>19868</v>
      </c>
      <c r="O55" s="23">
        <f t="shared" si="58"/>
        <v>21568</v>
      </c>
      <c r="P55" s="23">
        <f t="shared" si="58"/>
        <v>19507</v>
      </c>
      <c r="Q55" s="23">
        <f t="shared" si="58"/>
        <v>12838</v>
      </c>
      <c r="R55" s="24">
        <f t="shared" si="58"/>
        <v>218043</v>
      </c>
      <c r="S55" s="23">
        <f t="shared" si="58"/>
        <v>-640</v>
      </c>
      <c r="T55" s="23">
        <f t="shared" si="58"/>
        <v>6600</v>
      </c>
      <c r="U55" s="23">
        <f t="shared" si="58"/>
        <v>3311</v>
      </c>
      <c r="V55" s="23">
        <f t="shared" si="58"/>
        <v>15572</v>
      </c>
      <c r="W55" s="23">
        <f t="shared" si="58"/>
        <v>11052</v>
      </c>
      <c r="X55" s="23">
        <f t="shared" si="58"/>
        <v>10392</v>
      </c>
      <c r="Y55" s="23">
        <f t="shared" si="58"/>
        <v>18842</v>
      </c>
      <c r="Z55" s="23">
        <f t="shared" si="58"/>
        <v>21392</v>
      </c>
      <c r="AA55" s="23">
        <f t="shared" si="58"/>
        <v>23942</v>
      </c>
      <c r="AB55" s="23">
        <f t="shared" si="58"/>
        <v>14492</v>
      </c>
      <c r="AC55" s="23">
        <f t="shared" si="58"/>
        <v>30622</v>
      </c>
      <c r="AD55" s="23">
        <f t="shared" si="58"/>
        <v>33172</v>
      </c>
      <c r="AE55" s="24">
        <f t="shared" si="58"/>
        <v>188749</v>
      </c>
      <c r="AF55" s="23">
        <f t="shared" si="58"/>
        <v>34347</v>
      </c>
      <c r="AG55" s="23">
        <f t="shared" si="58"/>
        <v>36897</v>
      </c>
      <c r="AH55" s="23">
        <f t="shared" si="58"/>
        <v>29686</v>
      </c>
      <c r="AI55" s="23">
        <f t="shared" si="58"/>
        <v>43577</v>
      </c>
      <c r="AJ55" s="23">
        <f t="shared" si="58"/>
        <v>45377</v>
      </c>
      <c r="AK55" s="23">
        <f t="shared" si="58"/>
        <v>47177</v>
      </c>
      <c r="AL55" s="23">
        <f t="shared" ref="AL55:BQ55" si="59">AL37-AL41-AL46-AL53</f>
        <v>47177</v>
      </c>
      <c r="AM55" s="23">
        <f t="shared" si="59"/>
        <v>47177</v>
      </c>
      <c r="AN55" s="23">
        <f t="shared" si="59"/>
        <v>47177</v>
      </c>
      <c r="AO55" s="23">
        <f t="shared" si="59"/>
        <v>47177</v>
      </c>
      <c r="AP55" s="23">
        <f t="shared" si="59"/>
        <v>47177</v>
      </c>
      <c r="AQ55" s="23">
        <f t="shared" si="59"/>
        <v>47177</v>
      </c>
      <c r="AR55" s="24">
        <f t="shared" si="59"/>
        <v>520123</v>
      </c>
      <c r="AS55" s="23">
        <f t="shared" si="59"/>
        <v>51137</v>
      </c>
      <c r="AT55" s="23">
        <f t="shared" si="59"/>
        <v>51137</v>
      </c>
      <c r="AU55" s="23">
        <f t="shared" si="59"/>
        <v>39796</v>
      </c>
      <c r="AV55" s="23">
        <f t="shared" si="59"/>
        <v>51137</v>
      </c>
      <c r="AW55" s="23">
        <f t="shared" si="59"/>
        <v>51137</v>
      </c>
      <c r="AX55" s="23">
        <f t="shared" si="59"/>
        <v>51137</v>
      </c>
      <c r="AY55" s="23">
        <f t="shared" si="59"/>
        <v>51137</v>
      </c>
      <c r="AZ55" s="23">
        <f t="shared" si="59"/>
        <v>51137</v>
      </c>
      <c r="BA55" s="23">
        <f t="shared" si="59"/>
        <v>51137</v>
      </c>
      <c r="BB55" s="23">
        <f t="shared" si="59"/>
        <v>51137</v>
      </c>
      <c r="BC55" s="23">
        <f t="shared" si="59"/>
        <v>51137</v>
      </c>
      <c r="BD55" s="23">
        <f t="shared" si="59"/>
        <v>51137</v>
      </c>
      <c r="BE55" s="24">
        <f t="shared" si="59"/>
        <v>602303</v>
      </c>
      <c r="BF55" s="23">
        <f t="shared" si="59"/>
        <v>51137</v>
      </c>
      <c r="BG55" s="23">
        <f t="shared" si="59"/>
        <v>51137</v>
      </c>
      <c r="BH55" s="23">
        <f t="shared" si="59"/>
        <v>39796</v>
      </c>
      <c r="BI55" s="23">
        <f t="shared" si="59"/>
        <v>51137</v>
      </c>
      <c r="BJ55" s="23">
        <f t="shared" si="59"/>
        <v>51137</v>
      </c>
      <c r="BK55" s="23">
        <f t="shared" si="59"/>
        <v>51137</v>
      </c>
      <c r="BL55" s="23">
        <f t="shared" si="59"/>
        <v>51137</v>
      </c>
      <c r="BM55" s="23">
        <f t="shared" si="59"/>
        <v>51137</v>
      </c>
      <c r="BN55" s="23">
        <f t="shared" si="59"/>
        <v>51137</v>
      </c>
      <c r="BO55" s="23">
        <f t="shared" si="59"/>
        <v>55422</v>
      </c>
      <c r="BP55" s="23">
        <f t="shared" si="59"/>
        <v>55422</v>
      </c>
      <c r="BQ55" s="23">
        <f t="shared" si="59"/>
        <v>55422</v>
      </c>
      <c r="BR55" s="24">
        <f t="shared" ref="BR55:CW55" si="60">BR37-BR41-BR46-BR53</f>
        <v>615158</v>
      </c>
      <c r="BS55" s="23">
        <f t="shared" si="60"/>
        <v>55422</v>
      </c>
      <c r="BT55" s="23">
        <f t="shared" si="60"/>
        <v>55422</v>
      </c>
      <c r="BU55" s="23">
        <f t="shared" si="60"/>
        <v>44081</v>
      </c>
      <c r="BV55" s="23">
        <f t="shared" si="60"/>
        <v>55422</v>
      </c>
      <c r="BW55" s="23">
        <f t="shared" si="60"/>
        <v>55422</v>
      </c>
      <c r="BX55" s="23">
        <f t="shared" si="60"/>
        <v>55422</v>
      </c>
      <c r="BY55" s="23">
        <f t="shared" si="60"/>
        <v>55422</v>
      </c>
      <c r="BZ55" s="23">
        <f t="shared" si="60"/>
        <v>55422</v>
      </c>
      <c r="CA55" s="23">
        <f t="shared" si="60"/>
        <v>55422</v>
      </c>
      <c r="CB55" s="23">
        <f t="shared" si="60"/>
        <v>55422</v>
      </c>
      <c r="CC55" s="23">
        <f t="shared" si="60"/>
        <v>56413</v>
      </c>
      <c r="CD55" s="23">
        <f t="shared" si="60"/>
        <v>56413</v>
      </c>
      <c r="CE55" s="24">
        <f t="shared" si="60"/>
        <v>655705</v>
      </c>
      <c r="CF55" s="23">
        <f t="shared" si="60"/>
        <v>56413</v>
      </c>
      <c r="CG55" s="23">
        <f t="shared" si="60"/>
        <v>56413</v>
      </c>
      <c r="CH55" s="23">
        <f t="shared" si="60"/>
        <v>45072</v>
      </c>
      <c r="CI55" s="23">
        <f t="shared" si="60"/>
        <v>56413</v>
      </c>
      <c r="CJ55" s="23">
        <f t="shared" si="60"/>
        <v>62213</v>
      </c>
      <c r="CK55" s="23">
        <f t="shared" si="60"/>
        <v>62213</v>
      </c>
      <c r="CL55" s="23">
        <f t="shared" si="60"/>
        <v>62213</v>
      </c>
      <c r="CM55" s="23">
        <f t="shared" si="60"/>
        <v>62213</v>
      </c>
      <c r="CN55" s="23">
        <f t="shared" si="60"/>
        <v>62213</v>
      </c>
      <c r="CO55" s="23">
        <f t="shared" si="60"/>
        <v>62213</v>
      </c>
      <c r="CP55" s="23">
        <f t="shared" si="60"/>
        <v>62213</v>
      </c>
      <c r="CQ55" s="23">
        <f t="shared" si="60"/>
        <v>62213</v>
      </c>
      <c r="CR55" s="24">
        <f t="shared" si="60"/>
        <v>712015</v>
      </c>
      <c r="CS55" s="23">
        <f t="shared" si="60"/>
        <v>62213</v>
      </c>
      <c r="CT55" s="23">
        <f t="shared" si="60"/>
        <v>62213</v>
      </c>
      <c r="CU55" s="23">
        <f t="shared" si="60"/>
        <v>50872</v>
      </c>
      <c r="CV55" s="23">
        <f t="shared" si="60"/>
        <v>62213</v>
      </c>
      <c r="CW55" s="23">
        <f t="shared" si="60"/>
        <v>62213</v>
      </c>
      <c r="CX55" s="23">
        <f t="shared" ref="CX55:DR55" si="61">CX37-CX41-CX46-CX53</f>
        <v>62213</v>
      </c>
      <c r="CY55" s="23">
        <f t="shared" si="61"/>
        <v>62213</v>
      </c>
      <c r="CZ55" s="23">
        <f t="shared" si="61"/>
        <v>62213</v>
      </c>
      <c r="DA55" s="23">
        <f t="shared" si="61"/>
        <v>62213</v>
      </c>
      <c r="DB55" s="23">
        <f t="shared" si="61"/>
        <v>62213</v>
      </c>
      <c r="DC55" s="23">
        <f t="shared" si="61"/>
        <v>62213</v>
      </c>
      <c r="DD55" s="23">
        <f t="shared" si="61"/>
        <v>62213</v>
      </c>
      <c r="DE55" s="24">
        <f t="shared" si="61"/>
        <v>735215</v>
      </c>
      <c r="DF55" s="23">
        <f t="shared" si="61"/>
        <v>62213</v>
      </c>
      <c r="DG55" s="23">
        <f t="shared" si="61"/>
        <v>62213</v>
      </c>
      <c r="DH55" s="23">
        <f t="shared" si="61"/>
        <v>50872</v>
      </c>
      <c r="DI55" s="23">
        <f t="shared" si="61"/>
        <v>62213</v>
      </c>
      <c r="DJ55" s="23">
        <f t="shared" si="61"/>
        <v>62213</v>
      </c>
      <c r="DK55" s="23">
        <f t="shared" si="61"/>
        <v>62213</v>
      </c>
      <c r="DL55" s="23">
        <f t="shared" si="61"/>
        <v>62213</v>
      </c>
      <c r="DM55" s="23">
        <f t="shared" si="61"/>
        <v>62213</v>
      </c>
      <c r="DN55" s="23">
        <f t="shared" si="61"/>
        <v>62213</v>
      </c>
      <c r="DO55" s="23">
        <f t="shared" si="61"/>
        <v>62213</v>
      </c>
      <c r="DP55" s="23">
        <f t="shared" si="61"/>
        <v>62213</v>
      </c>
      <c r="DQ55" s="23">
        <f t="shared" si="61"/>
        <v>62213</v>
      </c>
      <c r="DR55" s="24">
        <f t="shared" si="61"/>
        <v>735215</v>
      </c>
    </row>
    <row r="56" spans="2:122" x14ac:dyDescent="0.2">
      <c r="R56" s="14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4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4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4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4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4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4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4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4"/>
    </row>
    <row r="57" spans="2:122" x14ac:dyDescent="0.2">
      <c r="B57" s="26"/>
      <c r="E57" s="2" t="s">
        <v>99</v>
      </c>
      <c r="F57" s="13">
        <f>SUMIF('reporting montigny'!$F$2:$EE$2,F$4,'reporting montigny'!$F57:$EE57)+SUMIF('reporting boissy'!$F$2:$EE$2,F$4,'reporting boissy'!$F57:$EE57)+SUMIF('reporting moussy'!$F$2:$EE$2,F$4,'reporting moussy'!$F57:$EE57)+SUMIF('reporting trappes'!$F$2:$EE$2,F$4,'reporting trappes'!$F57:$EE57)+SUMIF('SPACELOG 5 BP'!$F$2:$EE$2,F$4,'SPACELOG 5 BP'!$F57:$EE57)+SUMIF('SPACELOG 6 BP'!$F$2:$EE$2,F$4,'SPACELOG 6 BP'!$F57:$EE57)+SUMIF('SPACELOG 7 BP'!$F$2:$EE$2,F$4,'SPACELOG 7 BP'!$F57:$EE57)+SUMIF('SPACELOG 8 BP'!$F$2:$EE$2,F$4,'SPACELOG 8 BP'!$F57:$EE57)+SUMIF('SPACELOG 9 BP'!$F$2:$EE$2,F$4,'SPACELOG 9 BP'!$F57:$EE57)+SUMIF('SPACELOG 10 BP'!$F$2:$EE$2,F$4,'SPACELOG 10 BP'!$F57:$EE57)+SUMIF('SPACELOG 11 BP'!$F$2:$EE$2,F$4,'SPACELOG 11 BP'!$F57:$EE57)+SUMIF('SPACELOG 12 BP'!$F$2:$EE$2,F$4,'SPACELOG 12 BP'!$F57:$EE57)</f>
        <v>7474.57</v>
      </c>
      <c r="G57" s="13">
        <f>SUMIF('reporting montigny'!$F$2:$EE$2,G$4,'reporting montigny'!$F57:$EE57)+SUMIF('reporting boissy'!$F$2:$EE$2,G$4,'reporting boissy'!$F57:$EE57)+SUMIF('reporting moussy'!$F$2:$EE$2,G$4,'reporting moussy'!$F57:$EE57)+SUMIF('reporting trappes'!$F$2:$EE$2,G$4,'reporting trappes'!$F57:$EE57)+SUMIF('SPACELOG 5 BP'!$F$2:$EE$2,G$4,'SPACELOG 5 BP'!$F57:$EE57)+SUMIF('SPACELOG 6 BP'!$F$2:$EE$2,G$4,'SPACELOG 6 BP'!$F57:$EE57)+SUMIF('SPACELOG 7 BP'!$F$2:$EE$2,G$4,'SPACELOG 7 BP'!$F57:$EE57)+SUMIF('SPACELOG 8 BP'!$F$2:$EE$2,G$4,'SPACELOG 8 BP'!$F57:$EE57)+SUMIF('SPACELOG 9 BP'!$F$2:$EE$2,G$4,'SPACELOG 9 BP'!$F57:$EE57)+SUMIF('SPACELOG 10 BP'!$F$2:$EE$2,G$4,'SPACELOG 10 BP'!$F57:$EE57)+SUMIF('SPACELOG 11 BP'!$F$2:$EE$2,G$4,'SPACELOG 11 BP'!$F57:$EE57)+SUMIF('SPACELOG 12 BP'!$F$2:$EE$2,G$4,'SPACELOG 12 BP'!$F57:$EE57)</f>
        <v>7436.33</v>
      </c>
      <c r="H57" s="13">
        <f>SUMIF('reporting montigny'!$F$2:$EE$2,H$4,'reporting montigny'!$F57:$EE57)+SUMIF('reporting boissy'!$F$2:$EE$2,H$4,'reporting boissy'!$F57:$EE57)+SUMIF('reporting moussy'!$F$2:$EE$2,H$4,'reporting moussy'!$F57:$EE57)+SUMIF('reporting trappes'!$F$2:$EE$2,H$4,'reporting trappes'!$F57:$EE57)+SUMIF('SPACELOG 5 BP'!$F$2:$EE$2,H$4,'SPACELOG 5 BP'!$F57:$EE57)+SUMIF('SPACELOG 6 BP'!$F$2:$EE$2,H$4,'SPACELOG 6 BP'!$F57:$EE57)+SUMIF('SPACELOG 7 BP'!$F$2:$EE$2,H$4,'SPACELOG 7 BP'!$F57:$EE57)+SUMIF('SPACELOG 8 BP'!$F$2:$EE$2,H$4,'SPACELOG 8 BP'!$F57:$EE57)+SUMIF('SPACELOG 9 BP'!$F$2:$EE$2,H$4,'SPACELOG 9 BP'!$F57:$EE57)+SUMIF('SPACELOG 10 BP'!$F$2:$EE$2,H$4,'SPACELOG 10 BP'!$F57:$EE57)+SUMIF('SPACELOG 11 BP'!$F$2:$EE$2,H$4,'SPACELOG 11 BP'!$F57:$EE57)+SUMIF('SPACELOG 12 BP'!$F$2:$EE$2,H$4,'SPACELOG 12 BP'!$F57:$EE57)</f>
        <v>7398.01</v>
      </c>
      <c r="I57" s="13">
        <f>SUMIF('reporting montigny'!$F$2:$EE$2,I$4,'reporting montigny'!$F57:$EE57)+SUMIF('reporting boissy'!$F$2:$EE$2,I$4,'reporting boissy'!$F57:$EE57)+SUMIF('reporting moussy'!$F$2:$EE$2,I$4,'reporting moussy'!$F57:$EE57)+SUMIF('reporting trappes'!$F$2:$EE$2,I$4,'reporting trappes'!$F57:$EE57)+SUMIF('SPACELOG 5 BP'!$F$2:$EE$2,I$4,'SPACELOG 5 BP'!$F57:$EE57)+SUMIF('SPACELOG 6 BP'!$F$2:$EE$2,I$4,'SPACELOG 6 BP'!$F57:$EE57)+SUMIF('SPACELOG 7 BP'!$F$2:$EE$2,I$4,'SPACELOG 7 BP'!$F57:$EE57)+SUMIF('SPACELOG 8 BP'!$F$2:$EE$2,I$4,'SPACELOG 8 BP'!$F57:$EE57)+SUMIF('SPACELOG 9 BP'!$F$2:$EE$2,I$4,'SPACELOG 9 BP'!$F57:$EE57)+SUMIF('SPACELOG 10 BP'!$F$2:$EE$2,I$4,'SPACELOG 10 BP'!$F57:$EE57)+SUMIF('SPACELOG 11 BP'!$F$2:$EE$2,I$4,'SPACELOG 11 BP'!$F57:$EE57)+SUMIF('SPACELOG 12 BP'!$F$2:$EE$2,I$4,'SPACELOG 12 BP'!$F57:$EE57)</f>
        <v>7359.61</v>
      </c>
      <c r="J57" s="13">
        <f>SUMIF('reporting montigny'!$F$2:$EE$2,J$4,'reporting montigny'!$F57:$EE57)+SUMIF('reporting boissy'!$F$2:$EE$2,J$4,'reporting boissy'!$F57:$EE57)+SUMIF('reporting moussy'!$F$2:$EE$2,J$4,'reporting moussy'!$F57:$EE57)+SUMIF('reporting trappes'!$F$2:$EE$2,J$4,'reporting trappes'!$F57:$EE57)+SUMIF('SPACELOG 5 BP'!$F$2:$EE$2,J$4,'SPACELOG 5 BP'!$F57:$EE57)+SUMIF('SPACELOG 6 BP'!$F$2:$EE$2,J$4,'SPACELOG 6 BP'!$F57:$EE57)+SUMIF('SPACELOG 7 BP'!$F$2:$EE$2,J$4,'SPACELOG 7 BP'!$F57:$EE57)+SUMIF('SPACELOG 8 BP'!$F$2:$EE$2,J$4,'SPACELOG 8 BP'!$F57:$EE57)+SUMIF('SPACELOG 9 BP'!$F$2:$EE$2,J$4,'SPACELOG 9 BP'!$F57:$EE57)+SUMIF('SPACELOG 10 BP'!$F$2:$EE$2,J$4,'SPACELOG 10 BP'!$F57:$EE57)+SUMIF('SPACELOG 11 BP'!$F$2:$EE$2,J$4,'SPACELOG 11 BP'!$F57:$EE57)+SUMIF('SPACELOG 12 BP'!$F$2:$EE$2,J$4,'SPACELOG 12 BP'!$F57:$EE57)</f>
        <v>7321.13</v>
      </c>
      <c r="K57" s="13">
        <f>SUMIF('reporting montigny'!$F$2:$EE$2,K$4,'reporting montigny'!$F57:$EE57)+SUMIF('reporting boissy'!$F$2:$EE$2,K$4,'reporting boissy'!$F57:$EE57)+SUMIF('reporting moussy'!$F$2:$EE$2,K$4,'reporting moussy'!$F57:$EE57)+SUMIF('reporting trappes'!$F$2:$EE$2,K$4,'reporting trappes'!$F57:$EE57)+SUMIF('SPACELOG 5 BP'!$F$2:$EE$2,K$4,'SPACELOG 5 BP'!$F57:$EE57)+SUMIF('SPACELOG 6 BP'!$F$2:$EE$2,K$4,'SPACELOG 6 BP'!$F57:$EE57)+SUMIF('SPACELOG 7 BP'!$F$2:$EE$2,K$4,'SPACELOG 7 BP'!$F57:$EE57)+SUMIF('SPACELOG 8 BP'!$F$2:$EE$2,K$4,'SPACELOG 8 BP'!$F57:$EE57)+SUMIF('SPACELOG 9 BP'!$F$2:$EE$2,K$4,'SPACELOG 9 BP'!$F57:$EE57)+SUMIF('SPACELOG 10 BP'!$F$2:$EE$2,K$4,'SPACELOG 10 BP'!$F57:$EE57)+SUMIF('SPACELOG 11 BP'!$F$2:$EE$2,K$4,'SPACELOG 11 BP'!$F57:$EE57)+SUMIF('SPACELOG 12 BP'!$F$2:$EE$2,K$4,'SPACELOG 12 BP'!$F57:$EE57)</f>
        <v>7282.56</v>
      </c>
      <c r="L57" s="13">
        <f>SUMIF('reporting montigny'!$F$2:$EE$2,L$4,'reporting montigny'!$F57:$EE57)+SUMIF('reporting boissy'!$F$2:$EE$2,L$4,'reporting boissy'!$F57:$EE57)+SUMIF('reporting moussy'!$F$2:$EE$2,L$4,'reporting moussy'!$F57:$EE57)+SUMIF('reporting trappes'!$F$2:$EE$2,L$4,'reporting trappes'!$F57:$EE57)+SUMIF('SPACELOG 5 BP'!$F$2:$EE$2,L$4,'SPACELOG 5 BP'!$F57:$EE57)+SUMIF('SPACELOG 6 BP'!$F$2:$EE$2,L$4,'SPACELOG 6 BP'!$F57:$EE57)+SUMIF('SPACELOG 7 BP'!$F$2:$EE$2,L$4,'SPACELOG 7 BP'!$F57:$EE57)+SUMIF('SPACELOG 8 BP'!$F$2:$EE$2,L$4,'SPACELOG 8 BP'!$F57:$EE57)+SUMIF('SPACELOG 9 BP'!$F$2:$EE$2,L$4,'SPACELOG 9 BP'!$F57:$EE57)+SUMIF('SPACELOG 10 BP'!$F$2:$EE$2,L$4,'SPACELOG 10 BP'!$F57:$EE57)+SUMIF('SPACELOG 11 BP'!$F$2:$EE$2,L$4,'SPACELOG 11 BP'!$F57:$EE57)+SUMIF('SPACELOG 12 BP'!$F$2:$EE$2,L$4,'SPACELOG 12 BP'!$F57:$EE57)</f>
        <v>8177.21</v>
      </c>
      <c r="M57" s="13">
        <f>SUMIF('reporting montigny'!$F$2:$EE$2,M$4,'reporting montigny'!$F57:$EE57)+SUMIF('reporting boissy'!$F$2:$EE$2,M$4,'reporting boissy'!$F57:$EE57)+SUMIF('reporting moussy'!$F$2:$EE$2,M$4,'reporting moussy'!$F57:$EE57)+SUMIF('reporting trappes'!$F$2:$EE$2,M$4,'reporting trappes'!$F57:$EE57)+SUMIF('SPACELOG 5 BP'!$F$2:$EE$2,M$4,'SPACELOG 5 BP'!$F57:$EE57)+SUMIF('SPACELOG 6 BP'!$F$2:$EE$2,M$4,'SPACELOG 6 BP'!$F57:$EE57)+SUMIF('SPACELOG 7 BP'!$F$2:$EE$2,M$4,'SPACELOG 7 BP'!$F57:$EE57)+SUMIF('SPACELOG 8 BP'!$F$2:$EE$2,M$4,'SPACELOG 8 BP'!$F57:$EE57)+SUMIF('SPACELOG 9 BP'!$F$2:$EE$2,M$4,'SPACELOG 9 BP'!$F57:$EE57)+SUMIF('SPACELOG 10 BP'!$F$2:$EE$2,M$4,'SPACELOG 10 BP'!$F57:$EE57)+SUMIF('SPACELOG 11 BP'!$F$2:$EE$2,M$4,'SPACELOG 11 BP'!$F57:$EE57)+SUMIF('SPACELOG 12 BP'!$F$2:$EE$2,M$4,'SPACELOG 12 BP'!$F57:$EE57)</f>
        <v>8138.4800000000005</v>
      </c>
      <c r="N57" s="13">
        <f>SUMIF('reporting montigny'!$F$2:$EE$2,N$4,'reporting montigny'!$F57:$EE57)+SUMIF('reporting boissy'!$F$2:$EE$2,N$4,'reporting boissy'!$F57:$EE57)+SUMIF('reporting moussy'!$F$2:$EE$2,N$4,'reporting moussy'!$F57:$EE57)+SUMIF('reporting trappes'!$F$2:$EE$2,N$4,'reporting trappes'!$F57:$EE57)+SUMIF('SPACELOG 5 BP'!$F$2:$EE$2,N$4,'SPACELOG 5 BP'!$F57:$EE57)+SUMIF('SPACELOG 6 BP'!$F$2:$EE$2,N$4,'SPACELOG 6 BP'!$F57:$EE57)+SUMIF('SPACELOG 7 BP'!$F$2:$EE$2,N$4,'SPACELOG 7 BP'!$F57:$EE57)+SUMIF('SPACELOG 8 BP'!$F$2:$EE$2,N$4,'SPACELOG 8 BP'!$F57:$EE57)+SUMIF('SPACELOG 9 BP'!$F$2:$EE$2,N$4,'SPACELOG 9 BP'!$F57:$EE57)+SUMIF('SPACELOG 10 BP'!$F$2:$EE$2,N$4,'SPACELOG 10 BP'!$F57:$EE57)+SUMIF('SPACELOG 11 BP'!$F$2:$EE$2,N$4,'SPACELOG 11 BP'!$F57:$EE57)+SUMIF('SPACELOG 12 BP'!$F$2:$EE$2,N$4,'SPACELOG 12 BP'!$F57:$EE57)</f>
        <v>8099.670000000001</v>
      </c>
      <c r="O57" s="13">
        <f>SUMIF('reporting montigny'!$F$2:$EE$2,O$4,'reporting montigny'!$F57:$EE57)+SUMIF('reporting boissy'!$F$2:$EE$2,O$4,'reporting boissy'!$F57:$EE57)+SUMIF('reporting moussy'!$F$2:$EE$2,O$4,'reporting moussy'!$F57:$EE57)+SUMIF('reporting trappes'!$F$2:$EE$2,O$4,'reporting trappes'!$F57:$EE57)+SUMIF('SPACELOG 5 BP'!$F$2:$EE$2,O$4,'SPACELOG 5 BP'!$F57:$EE57)+SUMIF('SPACELOG 6 BP'!$F$2:$EE$2,O$4,'SPACELOG 6 BP'!$F57:$EE57)+SUMIF('SPACELOG 7 BP'!$F$2:$EE$2,O$4,'SPACELOG 7 BP'!$F57:$EE57)+SUMIF('SPACELOG 8 BP'!$F$2:$EE$2,O$4,'SPACELOG 8 BP'!$F57:$EE57)+SUMIF('SPACELOG 9 BP'!$F$2:$EE$2,O$4,'SPACELOG 9 BP'!$F57:$EE57)+SUMIF('SPACELOG 10 BP'!$F$2:$EE$2,O$4,'SPACELOG 10 BP'!$F57:$EE57)+SUMIF('SPACELOG 11 BP'!$F$2:$EE$2,O$4,'SPACELOG 11 BP'!$F57:$EE57)+SUMIF('SPACELOG 12 BP'!$F$2:$EE$2,O$4,'SPACELOG 12 BP'!$F57:$EE57)</f>
        <v>8060.77</v>
      </c>
      <c r="P57" s="13">
        <f>SUMIF('reporting montigny'!$F$2:$EE$2,P$4,'reporting montigny'!$F57:$EE57)+SUMIF('reporting boissy'!$F$2:$EE$2,P$4,'reporting boissy'!$F57:$EE57)+SUMIF('reporting moussy'!$F$2:$EE$2,P$4,'reporting moussy'!$F57:$EE57)+SUMIF('reporting trappes'!$F$2:$EE$2,P$4,'reporting trappes'!$F57:$EE57)+SUMIF('SPACELOG 5 BP'!$F$2:$EE$2,P$4,'SPACELOG 5 BP'!$F57:$EE57)+SUMIF('SPACELOG 6 BP'!$F$2:$EE$2,P$4,'SPACELOG 6 BP'!$F57:$EE57)+SUMIF('SPACELOG 7 BP'!$F$2:$EE$2,P$4,'SPACELOG 7 BP'!$F57:$EE57)+SUMIF('SPACELOG 8 BP'!$F$2:$EE$2,P$4,'SPACELOG 8 BP'!$F57:$EE57)+SUMIF('SPACELOG 9 BP'!$F$2:$EE$2,P$4,'SPACELOG 9 BP'!$F57:$EE57)+SUMIF('SPACELOG 10 BP'!$F$2:$EE$2,P$4,'SPACELOG 10 BP'!$F57:$EE57)+SUMIF('SPACELOG 11 BP'!$F$2:$EE$2,P$4,'SPACELOG 11 BP'!$F57:$EE57)+SUMIF('SPACELOG 12 BP'!$F$2:$EE$2,P$4,'SPACELOG 12 BP'!$F57:$EE57)</f>
        <v>8021.78</v>
      </c>
      <c r="Q57" s="13">
        <f>SUMIF('reporting montigny'!$F$2:$EE$2,Q$4,'reporting montigny'!$F57:$EE57)+SUMIF('reporting boissy'!$F$2:$EE$2,Q$4,'reporting boissy'!$F57:$EE57)+SUMIF('reporting moussy'!$F$2:$EE$2,Q$4,'reporting moussy'!$F57:$EE57)+SUMIF('reporting trappes'!$F$2:$EE$2,Q$4,'reporting trappes'!$F57:$EE57)+SUMIF('SPACELOG 5 BP'!$F$2:$EE$2,Q$4,'SPACELOG 5 BP'!$F57:$EE57)+SUMIF('SPACELOG 6 BP'!$F$2:$EE$2,Q$4,'SPACELOG 6 BP'!$F57:$EE57)+SUMIF('SPACELOG 7 BP'!$F$2:$EE$2,Q$4,'SPACELOG 7 BP'!$F57:$EE57)+SUMIF('SPACELOG 8 BP'!$F$2:$EE$2,Q$4,'SPACELOG 8 BP'!$F57:$EE57)+SUMIF('SPACELOG 9 BP'!$F$2:$EE$2,Q$4,'SPACELOG 9 BP'!$F57:$EE57)+SUMIF('SPACELOG 10 BP'!$F$2:$EE$2,Q$4,'SPACELOG 10 BP'!$F57:$EE57)+SUMIF('SPACELOG 11 BP'!$F$2:$EE$2,Q$4,'SPACELOG 11 BP'!$F57:$EE57)+SUMIF('SPACELOG 12 BP'!$F$2:$EE$2,Q$4,'SPACELOG 12 BP'!$F57:$EE57)</f>
        <v>13282.3</v>
      </c>
      <c r="R57" s="14">
        <f>SUM(F57:Q57)</f>
        <v>98052.420000000013</v>
      </c>
      <c r="S57" s="13">
        <f>SUMIF('reporting montigny'!$F$2:$EE$2,S$4,'reporting montigny'!$F57:$EE57)+SUMIF('reporting boissy'!$F$2:$EE$2,S$4,'reporting boissy'!$F57:$EE57)+SUMIF('reporting moussy'!$F$2:$EE$2,S$4,'reporting moussy'!$F57:$EE57)+SUMIF('reporting trappes'!$F$2:$EE$2,S$4,'reporting trappes'!$F57:$EE57)+SUMIF('SPACELOG 5 BP'!$F$2:$EE$2,S$4,'SPACELOG 5 BP'!$F57:$EE57)+SUMIF('SPACELOG 6 BP'!$F$2:$EE$2,S$4,'SPACELOG 6 BP'!$F57:$EE57)+SUMIF('SPACELOG 7 BP'!$F$2:$EE$2,S$4,'SPACELOG 7 BP'!$F57:$EE57)+SUMIF('SPACELOG 8 BP'!$F$2:$EE$2,S$4,'SPACELOG 8 BP'!$F57:$EE57)+SUMIF('SPACELOG 9 BP'!$F$2:$EE$2,S$4,'SPACELOG 9 BP'!$F57:$EE57)+SUMIF('SPACELOG 10 BP'!$F$2:$EE$2,S$4,'SPACELOG 10 BP'!$F57:$EE57)+SUMIF('SPACELOG 11 BP'!$F$2:$EE$2,S$4,'SPACELOG 11 BP'!$F57:$EE57)+SUMIF('SPACELOG 12 BP'!$F$2:$EE$2,S$4,'SPACELOG 12 BP'!$F57:$EE57)</f>
        <v>15843.150000000001</v>
      </c>
      <c r="T57" s="13">
        <f>SUMIF('reporting montigny'!$F$2:$EE$2,T$4,'reporting montigny'!$F57:$EE57)+SUMIF('reporting boissy'!$F$2:$EE$2,T$4,'reporting boissy'!$F57:$EE57)+SUMIF('reporting moussy'!$F$2:$EE$2,T$4,'reporting moussy'!$F57:$EE57)+SUMIF('reporting trappes'!$F$2:$EE$2,T$4,'reporting trappes'!$F57:$EE57)+SUMIF('SPACELOG 5 BP'!$F$2:$EE$2,T$4,'SPACELOG 5 BP'!$F57:$EE57)+SUMIF('SPACELOG 6 BP'!$F$2:$EE$2,T$4,'SPACELOG 6 BP'!$F57:$EE57)+SUMIF('SPACELOG 7 BP'!$F$2:$EE$2,T$4,'SPACELOG 7 BP'!$F57:$EE57)+SUMIF('SPACELOG 8 BP'!$F$2:$EE$2,T$4,'SPACELOG 8 BP'!$F57:$EE57)+SUMIF('SPACELOG 9 BP'!$F$2:$EE$2,T$4,'SPACELOG 9 BP'!$F57:$EE57)+SUMIF('SPACELOG 10 BP'!$F$2:$EE$2,T$4,'SPACELOG 10 BP'!$F57:$EE57)+SUMIF('SPACELOG 11 BP'!$F$2:$EE$2,T$4,'SPACELOG 11 BP'!$F57:$EE57)+SUMIF('SPACELOG 12 BP'!$F$2:$EE$2,T$4,'SPACELOG 12 BP'!$F57:$EE57)</f>
        <v>13200.04</v>
      </c>
      <c r="U57" s="13">
        <f>SUMIF('reporting montigny'!$F$2:$EE$2,U$4,'reporting montigny'!$F57:$EE57)+SUMIF('reporting boissy'!$F$2:$EE$2,U$4,'reporting boissy'!$F57:$EE57)+SUMIF('reporting moussy'!$F$2:$EE$2,U$4,'reporting moussy'!$F57:$EE57)+SUMIF('reporting trappes'!$F$2:$EE$2,U$4,'reporting trappes'!$F57:$EE57)+SUMIF('SPACELOG 5 BP'!$F$2:$EE$2,U$4,'SPACELOG 5 BP'!$F57:$EE57)+SUMIF('SPACELOG 6 BP'!$F$2:$EE$2,U$4,'SPACELOG 6 BP'!$F57:$EE57)+SUMIF('SPACELOG 7 BP'!$F$2:$EE$2,U$4,'SPACELOG 7 BP'!$F57:$EE57)+SUMIF('SPACELOG 8 BP'!$F$2:$EE$2,U$4,'SPACELOG 8 BP'!$F57:$EE57)+SUMIF('SPACELOG 9 BP'!$F$2:$EE$2,U$4,'SPACELOG 9 BP'!$F57:$EE57)+SUMIF('SPACELOG 10 BP'!$F$2:$EE$2,U$4,'SPACELOG 10 BP'!$F57:$EE57)+SUMIF('SPACELOG 11 BP'!$F$2:$EE$2,U$4,'SPACELOG 11 BP'!$F57:$EE57)+SUMIF('SPACELOG 12 BP'!$F$2:$EE$2,U$4,'SPACELOG 12 BP'!$F57:$EE57)</f>
        <v>13156.84</v>
      </c>
      <c r="V57" s="13">
        <f>SUMIF('reporting montigny'!$F$2:$EE$2,V$4,'reporting montigny'!$F57:$EE57)+SUMIF('reporting boissy'!$F$2:$EE$2,V$4,'reporting boissy'!$F57:$EE57)+SUMIF('reporting moussy'!$F$2:$EE$2,V$4,'reporting moussy'!$F57:$EE57)+SUMIF('reporting trappes'!$F$2:$EE$2,V$4,'reporting trappes'!$F57:$EE57)+SUMIF('SPACELOG 5 BP'!$F$2:$EE$2,V$4,'SPACELOG 5 BP'!$F57:$EE57)+SUMIF('SPACELOG 6 BP'!$F$2:$EE$2,V$4,'SPACELOG 6 BP'!$F57:$EE57)+SUMIF('SPACELOG 7 BP'!$F$2:$EE$2,V$4,'SPACELOG 7 BP'!$F57:$EE57)+SUMIF('SPACELOG 8 BP'!$F$2:$EE$2,V$4,'SPACELOG 8 BP'!$F57:$EE57)+SUMIF('SPACELOG 9 BP'!$F$2:$EE$2,V$4,'SPACELOG 9 BP'!$F57:$EE57)+SUMIF('SPACELOG 10 BP'!$F$2:$EE$2,V$4,'SPACELOG 10 BP'!$F57:$EE57)+SUMIF('SPACELOG 11 BP'!$F$2:$EE$2,V$4,'SPACELOG 11 BP'!$F57:$EE57)+SUMIF('SPACELOG 12 BP'!$F$2:$EE$2,V$4,'SPACELOG 12 BP'!$F57:$EE57)</f>
        <v>13113.55</v>
      </c>
      <c r="W57" s="13">
        <f>SUMIF('reporting montigny'!$F$2:$EE$2,W$4,'reporting montigny'!$F57:$EE57)+SUMIF('reporting boissy'!$F$2:$EE$2,W$4,'reporting boissy'!$F57:$EE57)+SUMIF('reporting moussy'!$F$2:$EE$2,W$4,'reporting moussy'!$F57:$EE57)+SUMIF('reporting trappes'!$F$2:$EE$2,W$4,'reporting trappes'!$F57:$EE57)+SUMIF('SPACELOG 5 BP'!$F$2:$EE$2,W$4,'SPACELOG 5 BP'!$F57:$EE57)+SUMIF('SPACELOG 6 BP'!$F$2:$EE$2,W$4,'SPACELOG 6 BP'!$F57:$EE57)+SUMIF('SPACELOG 7 BP'!$F$2:$EE$2,W$4,'SPACELOG 7 BP'!$F57:$EE57)+SUMIF('SPACELOG 8 BP'!$F$2:$EE$2,W$4,'SPACELOG 8 BP'!$F57:$EE57)+SUMIF('SPACELOG 9 BP'!$F$2:$EE$2,W$4,'SPACELOG 9 BP'!$F57:$EE57)+SUMIF('SPACELOG 10 BP'!$F$2:$EE$2,W$4,'SPACELOG 10 BP'!$F57:$EE57)+SUMIF('SPACELOG 11 BP'!$F$2:$EE$2,W$4,'SPACELOG 11 BP'!$F57:$EE57)+SUMIF('SPACELOG 12 BP'!$F$2:$EE$2,W$4,'SPACELOG 12 BP'!$F57:$EE57)</f>
        <v>13070.16</v>
      </c>
      <c r="X57" s="13">
        <f>SUMIF('reporting montigny'!$F$2:$EE$2,X$4,'reporting montigny'!$F57:$EE57)+SUMIF('reporting boissy'!$F$2:$EE$2,X$4,'reporting boissy'!$F57:$EE57)+SUMIF('reporting moussy'!$F$2:$EE$2,X$4,'reporting moussy'!$F57:$EE57)+SUMIF('reporting trappes'!$F$2:$EE$2,X$4,'reporting trappes'!$F57:$EE57)+SUMIF('SPACELOG 5 BP'!$F$2:$EE$2,X$4,'SPACELOG 5 BP'!$F57:$EE57)+SUMIF('SPACELOG 6 BP'!$F$2:$EE$2,X$4,'SPACELOG 6 BP'!$F57:$EE57)+SUMIF('SPACELOG 7 BP'!$F$2:$EE$2,X$4,'SPACELOG 7 BP'!$F57:$EE57)+SUMIF('SPACELOG 8 BP'!$F$2:$EE$2,X$4,'SPACELOG 8 BP'!$F57:$EE57)+SUMIF('SPACELOG 9 BP'!$F$2:$EE$2,X$4,'SPACELOG 9 BP'!$F57:$EE57)+SUMIF('SPACELOG 10 BP'!$F$2:$EE$2,X$4,'SPACELOG 10 BP'!$F57:$EE57)+SUMIF('SPACELOG 11 BP'!$F$2:$EE$2,X$4,'SPACELOG 11 BP'!$F57:$EE57)+SUMIF('SPACELOG 12 BP'!$F$2:$EE$2,X$4,'SPACELOG 12 BP'!$F57:$EE57)</f>
        <v>13026.65</v>
      </c>
      <c r="Y57" s="13">
        <f>SUMIF('reporting montigny'!$F$2:$EE$2,Y$4,'reporting montigny'!$F57:$EE57)+SUMIF('reporting boissy'!$F$2:$EE$2,Y$4,'reporting boissy'!$F57:$EE57)+SUMIF('reporting moussy'!$F$2:$EE$2,Y$4,'reporting moussy'!$F57:$EE57)+SUMIF('reporting trappes'!$F$2:$EE$2,Y$4,'reporting trappes'!$F57:$EE57)+SUMIF('SPACELOG 5 BP'!$F$2:$EE$2,Y$4,'SPACELOG 5 BP'!$F57:$EE57)+SUMIF('SPACELOG 6 BP'!$F$2:$EE$2,Y$4,'SPACELOG 6 BP'!$F57:$EE57)+SUMIF('SPACELOG 7 BP'!$F$2:$EE$2,Y$4,'SPACELOG 7 BP'!$F57:$EE57)+SUMIF('SPACELOG 8 BP'!$F$2:$EE$2,Y$4,'SPACELOG 8 BP'!$F57:$EE57)+SUMIF('SPACELOG 9 BP'!$F$2:$EE$2,Y$4,'SPACELOG 9 BP'!$F57:$EE57)+SUMIF('SPACELOG 10 BP'!$F$2:$EE$2,Y$4,'SPACELOG 10 BP'!$F57:$EE57)+SUMIF('SPACELOG 11 BP'!$F$2:$EE$2,Y$4,'SPACELOG 11 BP'!$F57:$EE57)+SUMIF('SPACELOG 12 BP'!$F$2:$EE$2,Y$4,'SPACELOG 12 BP'!$F57:$EE57)</f>
        <v>12983.07</v>
      </c>
      <c r="Z57" s="13">
        <f>SUMIF('reporting montigny'!$F$2:$EE$2,Z$4,'reporting montigny'!$F57:$EE57)+SUMIF('reporting boissy'!$F$2:$EE$2,Z$4,'reporting boissy'!$F57:$EE57)+SUMIF('reporting moussy'!$F$2:$EE$2,Z$4,'reporting moussy'!$F57:$EE57)+SUMIF('reporting trappes'!$F$2:$EE$2,Z$4,'reporting trappes'!$F57:$EE57)+SUMIF('SPACELOG 5 BP'!$F$2:$EE$2,Z$4,'SPACELOG 5 BP'!$F57:$EE57)+SUMIF('SPACELOG 6 BP'!$F$2:$EE$2,Z$4,'SPACELOG 6 BP'!$F57:$EE57)+SUMIF('SPACELOG 7 BP'!$F$2:$EE$2,Z$4,'SPACELOG 7 BP'!$F57:$EE57)+SUMIF('SPACELOG 8 BP'!$F$2:$EE$2,Z$4,'SPACELOG 8 BP'!$F57:$EE57)+SUMIF('SPACELOG 9 BP'!$F$2:$EE$2,Z$4,'SPACELOG 9 BP'!$F57:$EE57)+SUMIF('SPACELOG 10 BP'!$F$2:$EE$2,Z$4,'SPACELOG 10 BP'!$F57:$EE57)+SUMIF('SPACELOG 11 BP'!$F$2:$EE$2,Z$4,'SPACELOG 11 BP'!$F57:$EE57)+SUMIF('SPACELOG 12 BP'!$F$2:$EE$2,Z$4,'SPACELOG 12 BP'!$F57:$EE57)</f>
        <v>12916.58</v>
      </c>
      <c r="AA57" s="13">
        <f>SUMIF('reporting montigny'!$F$2:$EE$2,AA$4,'reporting montigny'!$F57:$EE57)+SUMIF('reporting boissy'!$F$2:$EE$2,AA$4,'reporting boissy'!$F57:$EE57)+SUMIF('reporting moussy'!$F$2:$EE$2,AA$4,'reporting moussy'!$F57:$EE57)+SUMIF('reporting trappes'!$F$2:$EE$2,AA$4,'reporting trappes'!$F57:$EE57)+SUMIF('SPACELOG 5 BP'!$F$2:$EE$2,AA$4,'SPACELOG 5 BP'!$F57:$EE57)+SUMIF('SPACELOG 6 BP'!$F$2:$EE$2,AA$4,'SPACELOG 6 BP'!$F57:$EE57)+SUMIF('SPACELOG 7 BP'!$F$2:$EE$2,AA$4,'SPACELOG 7 BP'!$F57:$EE57)+SUMIF('SPACELOG 8 BP'!$F$2:$EE$2,AA$4,'SPACELOG 8 BP'!$F57:$EE57)+SUMIF('SPACELOG 9 BP'!$F$2:$EE$2,AA$4,'SPACELOG 9 BP'!$F57:$EE57)+SUMIF('SPACELOG 10 BP'!$F$2:$EE$2,AA$4,'SPACELOG 10 BP'!$F57:$EE57)+SUMIF('SPACELOG 11 BP'!$F$2:$EE$2,AA$4,'SPACELOG 11 BP'!$F57:$EE57)+SUMIF('SPACELOG 12 BP'!$F$2:$EE$2,AA$4,'SPACELOG 12 BP'!$F57:$EE57)</f>
        <v>12849.93</v>
      </c>
      <c r="AB57" s="13">
        <f>SUMIF('reporting montigny'!$F$2:$EE$2,AB$4,'reporting montigny'!$F57:$EE57)+SUMIF('reporting boissy'!$F$2:$EE$2,AB$4,'reporting boissy'!$F57:$EE57)+SUMIF('reporting moussy'!$F$2:$EE$2,AB$4,'reporting moussy'!$F57:$EE57)+SUMIF('reporting trappes'!$F$2:$EE$2,AB$4,'reporting trappes'!$F57:$EE57)+SUMIF('SPACELOG 5 BP'!$F$2:$EE$2,AB$4,'SPACELOG 5 BP'!$F57:$EE57)+SUMIF('SPACELOG 6 BP'!$F$2:$EE$2,AB$4,'SPACELOG 6 BP'!$F57:$EE57)+SUMIF('SPACELOG 7 BP'!$F$2:$EE$2,AB$4,'SPACELOG 7 BP'!$F57:$EE57)+SUMIF('SPACELOG 8 BP'!$F$2:$EE$2,AB$4,'SPACELOG 8 BP'!$F57:$EE57)+SUMIF('SPACELOG 9 BP'!$F$2:$EE$2,AB$4,'SPACELOG 9 BP'!$F57:$EE57)+SUMIF('SPACELOG 10 BP'!$F$2:$EE$2,AB$4,'SPACELOG 10 BP'!$F57:$EE57)+SUMIF('SPACELOG 11 BP'!$F$2:$EE$2,AB$4,'SPACELOG 11 BP'!$F57:$EE57)+SUMIF('SPACELOG 12 BP'!$F$2:$EE$2,AB$4,'SPACELOG 12 BP'!$F57:$EE57)</f>
        <v>12783.1</v>
      </c>
      <c r="AC57" s="13">
        <f>SUMIF('reporting montigny'!$F$2:$EE$2,AC$4,'reporting montigny'!$F57:$EE57)+SUMIF('reporting boissy'!$F$2:$EE$2,AC$4,'reporting boissy'!$F57:$EE57)+SUMIF('reporting moussy'!$F$2:$EE$2,AC$4,'reporting moussy'!$F57:$EE57)+SUMIF('reporting trappes'!$F$2:$EE$2,AC$4,'reporting trappes'!$F57:$EE57)+SUMIF('SPACELOG 5 BP'!$F$2:$EE$2,AC$4,'SPACELOG 5 BP'!$F57:$EE57)+SUMIF('SPACELOG 6 BP'!$F$2:$EE$2,AC$4,'SPACELOG 6 BP'!$F57:$EE57)+SUMIF('SPACELOG 7 BP'!$F$2:$EE$2,AC$4,'SPACELOG 7 BP'!$F57:$EE57)+SUMIF('SPACELOG 8 BP'!$F$2:$EE$2,AC$4,'SPACELOG 8 BP'!$F57:$EE57)+SUMIF('SPACELOG 9 BP'!$F$2:$EE$2,AC$4,'SPACELOG 9 BP'!$F57:$EE57)+SUMIF('SPACELOG 10 BP'!$F$2:$EE$2,AC$4,'SPACELOG 10 BP'!$F57:$EE57)+SUMIF('SPACELOG 11 BP'!$F$2:$EE$2,AC$4,'SPACELOG 11 BP'!$F57:$EE57)+SUMIF('SPACELOG 12 BP'!$F$2:$EE$2,AC$4,'SPACELOG 12 BP'!$F57:$EE57)</f>
        <v>12716.09</v>
      </c>
      <c r="AD57" s="13">
        <f>SUMIF('reporting montigny'!$F$2:$EE$2,AD$4,'reporting montigny'!$F57:$EE57)+SUMIF('reporting boissy'!$F$2:$EE$2,AD$4,'reporting boissy'!$F57:$EE57)+SUMIF('reporting moussy'!$F$2:$EE$2,AD$4,'reporting moussy'!$F57:$EE57)+SUMIF('reporting trappes'!$F$2:$EE$2,AD$4,'reporting trappes'!$F57:$EE57)+SUMIF('SPACELOG 5 BP'!$F$2:$EE$2,AD$4,'SPACELOG 5 BP'!$F57:$EE57)+SUMIF('SPACELOG 6 BP'!$F$2:$EE$2,AD$4,'SPACELOG 6 BP'!$F57:$EE57)+SUMIF('SPACELOG 7 BP'!$F$2:$EE$2,AD$4,'SPACELOG 7 BP'!$F57:$EE57)+SUMIF('SPACELOG 8 BP'!$F$2:$EE$2,AD$4,'SPACELOG 8 BP'!$F57:$EE57)+SUMIF('SPACELOG 9 BP'!$F$2:$EE$2,AD$4,'SPACELOG 9 BP'!$F57:$EE57)+SUMIF('SPACELOG 10 BP'!$F$2:$EE$2,AD$4,'SPACELOG 10 BP'!$F57:$EE57)+SUMIF('SPACELOG 11 BP'!$F$2:$EE$2,AD$4,'SPACELOG 11 BP'!$F57:$EE57)+SUMIF('SPACELOG 12 BP'!$F$2:$EE$2,AD$4,'SPACELOG 12 BP'!$F57:$EE57)</f>
        <v>12648.9</v>
      </c>
      <c r="AE57" s="14">
        <f>SUM(S57:AD57)</f>
        <v>158308.06</v>
      </c>
      <c r="AF57" s="13">
        <f>SUMIF('reporting montigny'!$F$2:$EE$2,AF$4,'reporting montigny'!$F57:$EE57)+SUMIF('reporting boissy'!$F$2:$EE$2,AF$4,'reporting boissy'!$F57:$EE57)+SUMIF('reporting moussy'!$F$2:$EE$2,AF$4,'reporting moussy'!$F57:$EE57)+SUMIF('reporting trappes'!$F$2:$EE$2,AF$4,'reporting trappes'!$F57:$EE57)+SUMIF('SPACELOG 5 BP'!$F$2:$EE$2,AF$4,'SPACELOG 5 BP'!$F57:$EE57)+SUMIF('SPACELOG 6 BP'!$F$2:$EE$2,AF$4,'SPACELOG 6 BP'!$F57:$EE57)+SUMIF('SPACELOG 7 BP'!$F$2:$EE$2,AF$4,'SPACELOG 7 BP'!$F57:$EE57)+SUMIF('SPACELOG 8 BP'!$F$2:$EE$2,AF$4,'SPACELOG 8 BP'!$F57:$EE57)+SUMIF('SPACELOG 9 BP'!$F$2:$EE$2,AF$4,'SPACELOG 9 BP'!$F57:$EE57)+SUMIF('SPACELOG 10 BP'!$F$2:$EE$2,AF$4,'SPACELOG 10 BP'!$F57:$EE57)+SUMIF('SPACELOG 11 BP'!$F$2:$EE$2,AF$4,'SPACELOG 11 BP'!$F57:$EE57)+SUMIF('SPACELOG 12 BP'!$F$2:$EE$2,AF$4,'SPACELOG 12 BP'!$F57:$EE57)</f>
        <v>12581.55</v>
      </c>
      <c r="AG57" s="13">
        <f>SUMIF('reporting montigny'!$F$2:$EE$2,AG$4,'reporting montigny'!$F57:$EE57)+SUMIF('reporting boissy'!$F$2:$EE$2,AG$4,'reporting boissy'!$F57:$EE57)+SUMIF('reporting moussy'!$F$2:$EE$2,AG$4,'reporting moussy'!$F57:$EE57)+SUMIF('reporting trappes'!$F$2:$EE$2,AG$4,'reporting trappes'!$F57:$EE57)+SUMIF('SPACELOG 5 BP'!$F$2:$EE$2,AG$4,'SPACELOG 5 BP'!$F57:$EE57)+SUMIF('SPACELOG 6 BP'!$F$2:$EE$2,AG$4,'SPACELOG 6 BP'!$F57:$EE57)+SUMIF('SPACELOG 7 BP'!$F$2:$EE$2,AG$4,'SPACELOG 7 BP'!$F57:$EE57)+SUMIF('SPACELOG 8 BP'!$F$2:$EE$2,AG$4,'SPACELOG 8 BP'!$F57:$EE57)+SUMIF('SPACELOG 9 BP'!$F$2:$EE$2,AG$4,'SPACELOG 9 BP'!$F57:$EE57)+SUMIF('SPACELOG 10 BP'!$F$2:$EE$2,AG$4,'SPACELOG 10 BP'!$F57:$EE57)+SUMIF('SPACELOG 11 BP'!$F$2:$EE$2,AG$4,'SPACELOG 11 BP'!$F57:$EE57)+SUMIF('SPACELOG 12 BP'!$F$2:$EE$2,AG$4,'SPACELOG 12 BP'!$F57:$EE57)</f>
        <v>12514.01</v>
      </c>
      <c r="AH57" s="13">
        <f>SUMIF('reporting montigny'!$F$2:$EE$2,AH$4,'reporting montigny'!$F57:$EE57)+SUMIF('reporting boissy'!$F$2:$EE$2,AH$4,'reporting boissy'!$F57:$EE57)+SUMIF('reporting moussy'!$F$2:$EE$2,AH$4,'reporting moussy'!$F57:$EE57)+SUMIF('reporting trappes'!$F$2:$EE$2,AH$4,'reporting trappes'!$F57:$EE57)+SUMIF('SPACELOG 5 BP'!$F$2:$EE$2,AH$4,'SPACELOG 5 BP'!$F57:$EE57)+SUMIF('SPACELOG 6 BP'!$F$2:$EE$2,AH$4,'SPACELOG 6 BP'!$F57:$EE57)+SUMIF('SPACELOG 7 BP'!$F$2:$EE$2,AH$4,'SPACELOG 7 BP'!$F57:$EE57)+SUMIF('SPACELOG 8 BP'!$F$2:$EE$2,AH$4,'SPACELOG 8 BP'!$F57:$EE57)+SUMIF('SPACELOG 9 BP'!$F$2:$EE$2,AH$4,'SPACELOG 9 BP'!$F57:$EE57)+SUMIF('SPACELOG 10 BP'!$F$2:$EE$2,AH$4,'SPACELOG 10 BP'!$F57:$EE57)+SUMIF('SPACELOG 11 BP'!$F$2:$EE$2,AH$4,'SPACELOG 11 BP'!$F57:$EE57)+SUMIF('SPACELOG 12 BP'!$F$2:$EE$2,AH$4,'SPACELOG 12 BP'!$F57:$EE57)</f>
        <v>12446.3</v>
      </c>
      <c r="AI57" s="13">
        <f>SUMIF('reporting montigny'!$F$2:$EE$2,AI$4,'reporting montigny'!$F57:$EE57)+SUMIF('reporting boissy'!$F$2:$EE$2,AI$4,'reporting boissy'!$F57:$EE57)+SUMIF('reporting moussy'!$F$2:$EE$2,AI$4,'reporting moussy'!$F57:$EE57)+SUMIF('reporting trappes'!$F$2:$EE$2,AI$4,'reporting trappes'!$F57:$EE57)+SUMIF('SPACELOG 5 BP'!$F$2:$EE$2,AI$4,'SPACELOG 5 BP'!$F57:$EE57)+SUMIF('SPACELOG 6 BP'!$F$2:$EE$2,AI$4,'SPACELOG 6 BP'!$F57:$EE57)+SUMIF('SPACELOG 7 BP'!$F$2:$EE$2,AI$4,'SPACELOG 7 BP'!$F57:$EE57)+SUMIF('SPACELOG 8 BP'!$F$2:$EE$2,AI$4,'SPACELOG 8 BP'!$F57:$EE57)+SUMIF('SPACELOG 9 BP'!$F$2:$EE$2,AI$4,'SPACELOG 9 BP'!$F57:$EE57)+SUMIF('SPACELOG 10 BP'!$F$2:$EE$2,AI$4,'SPACELOG 10 BP'!$F57:$EE57)+SUMIF('SPACELOG 11 BP'!$F$2:$EE$2,AI$4,'SPACELOG 11 BP'!$F57:$EE57)+SUMIF('SPACELOG 12 BP'!$F$2:$EE$2,AI$4,'SPACELOG 12 BP'!$F57:$EE57)</f>
        <v>12378.41</v>
      </c>
      <c r="AJ57" s="13">
        <f>SUMIF('reporting montigny'!$F$2:$EE$2,AJ$4,'reporting montigny'!$F57:$EE57)+SUMIF('reporting boissy'!$F$2:$EE$2,AJ$4,'reporting boissy'!$F57:$EE57)+SUMIF('reporting moussy'!$F$2:$EE$2,AJ$4,'reporting moussy'!$F57:$EE57)+SUMIF('reporting trappes'!$F$2:$EE$2,AJ$4,'reporting trappes'!$F57:$EE57)+SUMIF('SPACELOG 5 BP'!$F$2:$EE$2,AJ$4,'SPACELOG 5 BP'!$F57:$EE57)+SUMIF('SPACELOG 6 BP'!$F$2:$EE$2,AJ$4,'SPACELOG 6 BP'!$F57:$EE57)+SUMIF('SPACELOG 7 BP'!$F$2:$EE$2,AJ$4,'SPACELOG 7 BP'!$F57:$EE57)+SUMIF('SPACELOG 8 BP'!$F$2:$EE$2,AJ$4,'SPACELOG 8 BP'!$F57:$EE57)+SUMIF('SPACELOG 9 BP'!$F$2:$EE$2,AJ$4,'SPACELOG 9 BP'!$F57:$EE57)+SUMIF('SPACELOG 10 BP'!$F$2:$EE$2,AJ$4,'SPACELOG 10 BP'!$F57:$EE57)+SUMIF('SPACELOG 11 BP'!$F$2:$EE$2,AJ$4,'SPACELOG 11 BP'!$F57:$EE57)+SUMIF('SPACELOG 12 BP'!$F$2:$EE$2,AJ$4,'SPACELOG 12 BP'!$F57:$EE57)</f>
        <v>12310.330000000002</v>
      </c>
      <c r="AK57" s="13">
        <f>SUMIF('reporting montigny'!$F$2:$EE$2,AK$4,'reporting montigny'!$F57:$EE57)+SUMIF('reporting boissy'!$F$2:$EE$2,AK$4,'reporting boissy'!$F57:$EE57)+SUMIF('reporting moussy'!$F$2:$EE$2,AK$4,'reporting moussy'!$F57:$EE57)+SUMIF('reporting trappes'!$F$2:$EE$2,AK$4,'reporting trappes'!$F57:$EE57)+SUMIF('SPACELOG 5 BP'!$F$2:$EE$2,AK$4,'SPACELOG 5 BP'!$F57:$EE57)+SUMIF('SPACELOG 6 BP'!$F$2:$EE$2,AK$4,'SPACELOG 6 BP'!$F57:$EE57)+SUMIF('SPACELOG 7 BP'!$F$2:$EE$2,AK$4,'SPACELOG 7 BP'!$F57:$EE57)+SUMIF('SPACELOG 8 BP'!$F$2:$EE$2,AK$4,'SPACELOG 8 BP'!$F57:$EE57)+SUMIF('SPACELOG 9 BP'!$F$2:$EE$2,AK$4,'SPACELOG 9 BP'!$F57:$EE57)+SUMIF('SPACELOG 10 BP'!$F$2:$EE$2,AK$4,'SPACELOG 10 BP'!$F57:$EE57)+SUMIF('SPACELOG 11 BP'!$F$2:$EE$2,AK$4,'SPACELOG 11 BP'!$F57:$EE57)+SUMIF('SPACELOG 12 BP'!$F$2:$EE$2,AK$4,'SPACELOG 12 BP'!$F57:$EE57)</f>
        <v>12242.1</v>
      </c>
      <c r="AL57" s="13">
        <f>SUMIF('reporting montigny'!$F$2:$EE$2,AL$4,'reporting montigny'!$F57:$EE57)+SUMIF('reporting boissy'!$F$2:$EE$2,AL$4,'reporting boissy'!$F57:$EE57)+SUMIF('reporting moussy'!$F$2:$EE$2,AL$4,'reporting moussy'!$F57:$EE57)+SUMIF('reporting trappes'!$F$2:$EE$2,AL$4,'reporting trappes'!$F57:$EE57)+SUMIF('SPACELOG 5 BP'!$F$2:$EE$2,AL$4,'SPACELOG 5 BP'!$F57:$EE57)+SUMIF('SPACELOG 6 BP'!$F$2:$EE$2,AL$4,'SPACELOG 6 BP'!$F57:$EE57)+SUMIF('SPACELOG 7 BP'!$F$2:$EE$2,AL$4,'SPACELOG 7 BP'!$F57:$EE57)+SUMIF('SPACELOG 8 BP'!$F$2:$EE$2,AL$4,'SPACELOG 8 BP'!$F57:$EE57)+SUMIF('SPACELOG 9 BP'!$F$2:$EE$2,AL$4,'SPACELOG 9 BP'!$F57:$EE57)+SUMIF('SPACELOG 10 BP'!$F$2:$EE$2,AL$4,'SPACELOG 10 BP'!$F57:$EE57)+SUMIF('SPACELOG 11 BP'!$F$2:$EE$2,AL$4,'SPACELOG 11 BP'!$F57:$EE57)+SUMIF('SPACELOG 12 BP'!$F$2:$EE$2,AL$4,'SPACELOG 12 BP'!$F57:$EE57)</f>
        <v>12173.66</v>
      </c>
      <c r="AM57" s="13">
        <f>SUMIF('reporting montigny'!$F$2:$EE$2,AM$4,'reporting montigny'!$F57:$EE57)+SUMIF('reporting boissy'!$F$2:$EE$2,AM$4,'reporting boissy'!$F57:$EE57)+SUMIF('reporting moussy'!$F$2:$EE$2,AM$4,'reporting moussy'!$F57:$EE57)+SUMIF('reporting trappes'!$F$2:$EE$2,AM$4,'reporting trappes'!$F57:$EE57)+SUMIF('SPACELOG 5 BP'!$F$2:$EE$2,AM$4,'SPACELOG 5 BP'!$F57:$EE57)+SUMIF('SPACELOG 6 BP'!$F$2:$EE$2,AM$4,'SPACELOG 6 BP'!$F57:$EE57)+SUMIF('SPACELOG 7 BP'!$F$2:$EE$2,AM$4,'SPACELOG 7 BP'!$F57:$EE57)+SUMIF('SPACELOG 8 BP'!$F$2:$EE$2,AM$4,'SPACELOG 8 BP'!$F57:$EE57)+SUMIF('SPACELOG 9 BP'!$F$2:$EE$2,AM$4,'SPACELOG 9 BP'!$F57:$EE57)+SUMIF('SPACELOG 10 BP'!$F$2:$EE$2,AM$4,'SPACELOG 10 BP'!$F57:$EE57)+SUMIF('SPACELOG 11 BP'!$F$2:$EE$2,AM$4,'SPACELOG 11 BP'!$F57:$EE57)+SUMIF('SPACELOG 12 BP'!$F$2:$EE$2,AM$4,'SPACELOG 12 BP'!$F57:$EE57)</f>
        <v>12105.05</v>
      </c>
      <c r="AN57" s="13">
        <f>SUMIF('reporting montigny'!$F$2:$EE$2,AN$4,'reporting montigny'!$F57:$EE57)+SUMIF('reporting boissy'!$F$2:$EE$2,AN$4,'reporting boissy'!$F57:$EE57)+SUMIF('reporting moussy'!$F$2:$EE$2,AN$4,'reporting moussy'!$F57:$EE57)+SUMIF('reporting trappes'!$F$2:$EE$2,AN$4,'reporting trappes'!$F57:$EE57)+SUMIF('SPACELOG 5 BP'!$F$2:$EE$2,AN$4,'SPACELOG 5 BP'!$F57:$EE57)+SUMIF('SPACELOG 6 BP'!$F$2:$EE$2,AN$4,'SPACELOG 6 BP'!$F57:$EE57)+SUMIF('SPACELOG 7 BP'!$F$2:$EE$2,AN$4,'SPACELOG 7 BP'!$F57:$EE57)+SUMIF('SPACELOG 8 BP'!$F$2:$EE$2,AN$4,'SPACELOG 8 BP'!$F57:$EE57)+SUMIF('SPACELOG 9 BP'!$F$2:$EE$2,AN$4,'SPACELOG 9 BP'!$F57:$EE57)+SUMIF('SPACELOG 10 BP'!$F$2:$EE$2,AN$4,'SPACELOG 10 BP'!$F57:$EE57)+SUMIF('SPACELOG 11 BP'!$F$2:$EE$2,AN$4,'SPACELOG 11 BP'!$F57:$EE57)+SUMIF('SPACELOG 12 BP'!$F$2:$EE$2,AN$4,'SPACELOG 12 BP'!$F57:$EE57)</f>
        <v>12036.27</v>
      </c>
      <c r="AO57" s="13">
        <f>SUMIF('reporting montigny'!$F$2:$EE$2,AO$4,'reporting montigny'!$F57:$EE57)+SUMIF('reporting boissy'!$F$2:$EE$2,AO$4,'reporting boissy'!$F57:$EE57)+SUMIF('reporting moussy'!$F$2:$EE$2,AO$4,'reporting moussy'!$F57:$EE57)+SUMIF('reporting trappes'!$F$2:$EE$2,AO$4,'reporting trappes'!$F57:$EE57)+SUMIF('SPACELOG 5 BP'!$F$2:$EE$2,AO$4,'SPACELOG 5 BP'!$F57:$EE57)+SUMIF('SPACELOG 6 BP'!$F$2:$EE$2,AO$4,'SPACELOG 6 BP'!$F57:$EE57)+SUMIF('SPACELOG 7 BP'!$F$2:$EE$2,AO$4,'SPACELOG 7 BP'!$F57:$EE57)+SUMIF('SPACELOG 8 BP'!$F$2:$EE$2,AO$4,'SPACELOG 8 BP'!$F57:$EE57)+SUMIF('SPACELOG 9 BP'!$F$2:$EE$2,AO$4,'SPACELOG 9 BP'!$F57:$EE57)+SUMIF('SPACELOG 10 BP'!$F$2:$EE$2,AO$4,'SPACELOG 10 BP'!$F57:$EE57)+SUMIF('SPACELOG 11 BP'!$F$2:$EE$2,AO$4,'SPACELOG 11 BP'!$F57:$EE57)+SUMIF('SPACELOG 12 BP'!$F$2:$EE$2,AO$4,'SPACELOG 12 BP'!$F57:$EE57)</f>
        <v>11967.28</v>
      </c>
      <c r="AP57" s="13">
        <f>SUMIF('reporting montigny'!$F$2:$EE$2,AP$4,'reporting montigny'!$F57:$EE57)+SUMIF('reporting boissy'!$F$2:$EE$2,AP$4,'reporting boissy'!$F57:$EE57)+SUMIF('reporting moussy'!$F$2:$EE$2,AP$4,'reporting moussy'!$F57:$EE57)+SUMIF('reporting trappes'!$F$2:$EE$2,AP$4,'reporting trappes'!$F57:$EE57)+SUMIF('SPACELOG 5 BP'!$F$2:$EE$2,AP$4,'SPACELOG 5 BP'!$F57:$EE57)+SUMIF('SPACELOG 6 BP'!$F$2:$EE$2,AP$4,'SPACELOG 6 BP'!$F57:$EE57)+SUMIF('SPACELOG 7 BP'!$F$2:$EE$2,AP$4,'SPACELOG 7 BP'!$F57:$EE57)+SUMIF('SPACELOG 8 BP'!$F$2:$EE$2,AP$4,'SPACELOG 8 BP'!$F57:$EE57)+SUMIF('SPACELOG 9 BP'!$F$2:$EE$2,AP$4,'SPACELOG 9 BP'!$F57:$EE57)+SUMIF('SPACELOG 10 BP'!$F$2:$EE$2,AP$4,'SPACELOG 10 BP'!$F57:$EE57)+SUMIF('SPACELOG 11 BP'!$F$2:$EE$2,AP$4,'SPACELOG 11 BP'!$F57:$EE57)+SUMIF('SPACELOG 12 BP'!$F$2:$EE$2,AP$4,'SPACELOG 12 BP'!$F57:$EE57)</f>
        <v>11898.130000000001</v>
      </c>
      <c r="AQ57" s="13">
        <f>SUMIF('reporting montigny'!$F$2:$EE$2,AQ$4,'reporting montigny'!$F57:$EE57)+SUMIF('reporting boissy'!$F$2:$EE$2,AQ$4,'reporting boissy'!$F57:$EE57)+SUMIF('reporting moussy'!$F$2:$EE$2,AQ$4,'reporting moussy'!$F57:$EE57)+SUMIF('reporting trappes'!$F$2:$EE$2,AQ$4,'reporting trappes'!$F57:$EE57)+SUMIF('SPACELOG 5 BP'!$F$2:$EE$2,AQ$4,'SPACELOG 5 BP'!$F57:$EE57)+SUMIF('SPACELOG 6 BP'!$F$2:$EE$2,AQ$4,'SPACELOG 6 BP'!$F57:$EE57)+SUMIF('SPACELOG 7 BP'!$F$2:$EE$2,AQ$4,'SPACELOG 7 BP'!$F57:$EE57)+SUMIF('SPACELOG 8 BP'!$F$2:$EE$2,AQ$4,'SPACELOG 8 BP'!$F57:$EE57)+SUMIF('SPACELOG 9 BP'!$F$2:$EE$2,AQ$4,'SPACELOG 9 BP'!$F57:$EE57)+SUMIF('SPACELOG 10 BP'!$F$2:$EE$2,AQ$4,'SPACELOG 10 BP'!$F57:$EE57)+SUMIF('SPACELOG 11 BP'!$F$2:$EE$2,AQ$4,'SPACELOG 11 BP'!$F57:$EE57)+SUMIF('SPACELOG 12 BP'!$F$2:$EE$2,AQ$4,'SPACELOG 12 BP'!$F57:$EE57)</f>
        <v>11828.79</v>
      </c>
      <c r="AR57" s="14">
        <f>SUM(AF57:AQ57)</f>
        <v>146481.88000000003</v>
      </c>
      <c r="AS57" s="13">
        <f>SUMIF('reporting montigny'!$F$2:$EE$2,AS$4,'reporting montigny'!$F57:$EE57)+SUMIF('reporting boissy'!$F$2:$EE$2,AS$4,'reporting boissy'!$F57:$EE57)+SUMIF('reporting moussy'!$F$2:$EE$2,AS$4,'reporting moussy'!$F57:$EE57)+SUMIF('reporting trappes'!$F$2:$EE$2,AS$4,'reporting trappes'!$F57:$EE57)+SUMIF('SPACELOG 5 BP'!$F$2:$EE$2,AS$4,'SPACELOG 5 BP'!$F57:$EE57)+SUMIF('SPACELOG 6 BP'!$F$2:$EE$2,AS$4,'SPACELOG 6 BP'!$F57:$EE57)+SUMIF('SPACELOG 7 BP'!$F$2:$EE$2,AS$4,'SPACELOG 7 BP'!$F57:$EE57)+SUMIF('SPACELOG 8 BP'!$F$2:$EE$2,AS$4,'SPACELOG 8 BP'!$F57:$EE57)+SUMIF('SPACELOG 9 BP'!$F$2:$EE$2,AS$4,'SPACELOG 9 BP'!$F57:$EE57)+SUMIF('SPACELOG 10 BP'!$F$2:$EE$2,AS$4,'SPACELOG 10 BP'!$F57:$EE57)+SUMIF('SPACELOG 11 BP'!$F$2:$EE$2,AS$4,'SPACELOG 11 BP'!$F57:$EE57)+SUMIF('SPACELOG 12 BP'!$F$2:$EE$2,AS$4,'SPACELOG 12 BP'!$F57:$EE57)</f>
        <v>11759.27</v>
      </c>
      <c r="AT57" s="13">
        <f>SUMIF('reporting montigny'!$F$2:$EE$2,AT$4,'reporting montigny'!$F57:$EE57)+SUMIF('reporting boissy'!$F$2:$EE$2,AT$4,'reporting boissy'!$F57:$EE57)+SUMIF('reporting moussy'!$F$2:$EE$2,AT$4,'reporting moussy'!$F57:$EE57)+SUMIF('reporting trappes'!$F$2:$EE$2,AT$4,'reporting trappes'!$F57:$EE57)+SUMIF('SPACELOG 5 BP'!$F$2:$EE$2,AT$4,'SPACELOG 5 BP'!$F57:$EE57)+SUMIF('SPACELOG 6 BP'!$F$2:$EE$2,AT$4,'SPACELOG 6 BP'!$F57:$EE57)+SUMIF('SPACELOG 7 BP'!$F$2:$EE$2,AT$4,'SPACELOG 7 BP'!$F57:$EE57)+SUMIF('SPACELOG 8 BP'!$F$2:$EE$2,AT$4,'SPACELOG 8 BP'!$F57:$EE57)+SUMIF('SPACELOG 9 BP'!$F$2:$EE$2,AT$4,'SPACELOG 9 BP'!$F57:$EE57)+SUMIF('SPACELOG 10 BP'!$F$2:$EE$2,AT$4,'SPACELOG 10 BP'!$F57:$EE57)+SUMIF('SPACELOG 11 BP'!$F$2:$EE$2,AT$4,'SPACELOG 11 BP'!$F57:$EE57)+SUMIF('SPACELOG 12 BP'!$F$2:$EE$2,AT$4,'SPACELOG 12 BP'!$F57:$EE57)</f>
        <v>11689.560000000001</v>
      </c>
      <c r="AU57" s="13">
        <f>SUMIF('reporting montigny'!$F$2:$EE$2,AU$4,'reporting montigny'!$F57:$EE57)+SUMIF('reporting boissy'!$F$2:$EE$2,AU$4,'reporting boissy'!$F57:$EE57)+SUMIF('reporting moussy'!$F$2:$EE$2,AU$4,'reporting moussy'!$F57:$EE57)+SUMIF('reporting trappes'!$F$2:$EE$2,AU$4,'reporting trappes'!$F57:$EE57)+SUMIF('SPACELOG 5 BP'!$F$2:$EE$2,AU$4,'SPACELOG 5 BP'!$F57:$EE57)+SUMIF('SPACELOG 6 BP'!$F$2:$EE$2,AU$4,'SPACELOG 6 BP'!$F57:$EE57)+SUMIF('SPACELOG 7 BP'!$F$2:$EE$2,AU$4,'SPACELOG 7 BP'!$F57:$EE57)+SUMIF('SPACELOG 8 BP'!$F$2:$EE$2,AU$4,'SPACELOG 8 BP'!$F57:$EE57)+SUMIF('SPACELOG 9 BP'!$F$2:$EE$2,AU$4,'SPACELOG 9 BP'!$F57:$EE57)+SUMIF('SPACELOG 10 BP'!$F$2:$EE$2,AU$4,'SPACELOG 10 BP'!$F57:$EE57)+SUMIF('SPACELOG 11 BP'!$F$2:$EE$2,AU$4,'SPACELOG 11 BP'!$F57:$EE57)+SUMIF('SPACELOG 12 BP'!$F$2:$EE$2,AU$4,'SPACELOG 12 BP'!$F57:$EE57)</f>
        <v>11619.68</v>
      </c>
      <c r="AV57" s="13">
        <f>SUMIF('reporting montigny'!$F$2:$EE$2,AV$4,'reporting montigny'!$F57:$EE57)+SUMIF('reporting boissy'!$F$2:$EE$2,AV$4,'reporting boissy'!$F57:$EE57)+SUMIF('reporting moussy'!$F$2:$EE$2,AV$4,'reporting moussy'!$F57:$EE57)+SUMIF('reporting trappes'!$F$2:$EE$2,AV$4,'reporting trappes'!$F57:$EE57)+SUMIF('SPACELOG 5 BP'!$F$2:$EE$2,AV$4,'SPACELOG 5 BP'!$F57:$EE57)+SUMIF('SPACELOG 6 BP'!$F$2:$EE$2,AV$4,'SPACELOG 6 BP'!$F57:$EE57)+SUMIF('SPACELOG 7 BP'!$F$2:$EE$2,AV$4,'SPACELOG 7 BP'!$F57:$EE57)+SUMIF('SPACELOG 8 BP'!$F$2:$EE$2,AV$4,'SPACELOG 8 BP'!$F57:$EE57)+SUMIF('SPACELOG 9 BP'!$F$2:$EE$2,AV$4,'SPACELOG 9 BP'!$F57:$EE57)+SUMIF('SPACELOG 10 BP'!$F$2:$EE$2,AV$4,'SPACELOG 10 BP'!$F57:$EE57)+SUMIF('SPACELOG 11 BP'!$F$2:$EE$2,AV$4,'SPACELOG 11 BP'!$F57:$EE57)+SUMIF('SPACELOG 12 BP'!$F$2:$EE$2,AV$4,'SPACELOG 12 BP'!$F57:$EE57)</f>
        <v>11549.58</v>
      </c>
      <c r="AW57" s="13">
        <f>SUMIF('reporting montigny'!$F$2:$EE$2,AW$4,'reporting montigny'!$F57:$EE57)+SUMIF('reporting boissy'!$F$2:$EE$2,AW$4,'reporting boissy'!$F57:$EE57)+SUMIF('reporting moussy'!$F$2:$EE$2,AW$4,'reporting moussy'!$F57:$EE57)+SUMIF('reporting trappes'!$F$2:$EE$2,AW$4,'reporting trappes'!$F57:$EE57)+SUMIF('SPACELOG 5 BP'!$F$2:$EE$2,AW$4,'SPACELOG 5 BP'!$F57:$EE57)+SUMIF('SPACELOG 6 BP'!$F$2:$EE$2,AW$4,'SPACELOG 6 BP'!$F57:$EE57)+SUMIF('SPACELOG 7 BP'!$F$2:$EE$2,AW$4,'SPACELOG 7 BP'!$F57:$EE57)+SUMIF('SPACELOG 8 BP'!$F$2:$EE$2,AW$4,'SPACELOG 8 BP'!$F57:$EE57)+SUMIF('SPACELOG 9 BP'!$F$2:$EE$2,AW$4,'SPACELOG 9 BP'!$F57:$EE57)+SUMIF('SPACELOG 10 BP'!$F$2:$EE$2,AW$4,'SPACELOG 10 BP'!$F57:$EE57)+SUMIF('SPACELOG 11 BP'!$F$2:$EE$2,AW$4,'SPACELOG 11 BP'!$F57:$EE57)+SUMIF('SPACELOG 12 BP'!$F$2:$EE$2,AW$4,'SPACELOG 12 BP'!$F57:$EE57)</f>
        <v>11479.33</v>
      </c>
      <c r="AX57" s="13">
        <f>SUMIF('reporting montigny'!$F$2:$EE$2,AX$4,'reporting montigny'!$F57:$EE57)+SUMIF('reporting boissy'!$F$2:$EE$2,AX$4,'reporting boissy'!$F57:$EE57)+SUMIF('reporting moussy'!$F$2:$EE$2,AX$4,'reporting moussy'!$F57:$EE57)+SUMIF('reporting trappes'!$F$2:$EE$2,AX$4,'reporting trappes'!$F57:$EE57)+SUMIF('SPACELOG 5 BP'!$F$2:$EE$2,AX$4,'SPACELOG 5 BP'!$F57:$EE57)+SUMIF('SPACELOG 6 BP'!$F$2:$EE$2,AX$4,'SPACELOG 6 BP'!$F57:$EE57)+SUMIF('SPACELOG 7 BP'!$F$2:$EE$2,AX$4,'SPACELOG 7 BP'!$F57:$EE57)+SUMIF('SPACELOG 8 BP'!$F$2:$EE$2,AX$4,'SPACELOG 8 BP'!$F57:$EE57)+SUMIF('SPACELOG 9 BP'!$F$2:$EE$2,AX$4,'SPACELOG 9 BP'!$F57:$EE57)+SUMIF('SPACELOG 10 BP'!$F$2:$EE$2,AX$4,'SPACELOG 10 BP'!$F57:$EE57)+SUMIF('SPACELOG 11 BP'!$F$2:$EE$2,AX$4,'SPACELOG 11 BP'!$F57:$EE57)+SUMIF('SPACELOG 12 BP'!$F$2:$EE$2,AX$4,'SPACELOG 12 BP'!$F57:$EE57)</f>
        <v>11408.89</v>
      </c>
      <c r="AY57" s="13">
        <f>SUMIF('reporting montigny'!$F$2:$EE$2,AY$4,'reporting montigny'!$F57:$EE57)+SUMIF('reporting boissy'!$F$2:$EE$2,AY$4,'reporting boissy'!$F57:$EE57)+SUMIF('reporting moussy'!$F$2:$EE$2,AY$4,'reporting moussy'!$F57:$EE57)+SUMIF('reporting trappes'!$F$2:$EE$2,AY$4,'reporting trappes'!$F57:$EE57)+SUMIF('SPACELOG 5 BP'!$F$2:$EE$2,AY$4,'SPACELOG 5 BP'!$F57:$EE57)+SUMIF('SPACELOG 6 BP'!$F$2:$EE$2,AY$4,'SPACELOG 6 BP'!$F57:$EE57)+SUMIF('SPACELOG 7 BP'!$F$2:$EE$2,AY$4,'SPACELOG 7 BP'!$F57:$EE57)+SUMIF('SPACELOG 8 BP'!$F$2:$EE$2,AY$4,'SPACELOG 8 BP'!$F57:$EE57)+SUMIF('SPACELOG 9 BP'!$F$2:$EE$2,AY$4,'SPACELOG 9 BP'!$F57:$EE57)+SUMIF('SPACELOG 10 BP'!$F$2:$EE$2,AY$4,'SPACELOG 10 BP'!$F57:$EE57)+SUMIF('SPACELOG 11 BP'!$F$2:$EE$2,AY$4,'SPACELOG 11 BP'!$F57:$EE57)+SUMIF('SPACELOG 12 BP'!$F$2:$EE$2,AY$4,'SPACELOG 12 BP'!$F57:$EE57)</f>
        <v>11338.25</v>
      </c>
      <c r="AZ57" s="13">
        <f>SUMIF('reporting montigny'!$F$2:$EE$2,AZ$4,'reporting montigny'!$F57:$EE57)+SUMIF('reporting boissy'!$F$2:$EE$2,AZ$4,'reporting boissy'!$F57:$EE57)+SUMIF('reporting moussy'!$F$2:$EE$2,AZ$4,'reporting moussy'!$F57:$EE57)+SUMIF('reporting trappes'!$F$2:$EE$2,AZ$4,'reporting trappes'!$F57:$EE57)+SUMIF('SPACELOG 5 BP'!$F$2:$EE$2,AZ$4,'SPACELOG 5 BP'!$F57:$EE57)+SUMIF('SPACELOG 6 BP'!$F$2:$EE$2,AZ$4,'SPACELOG 6 BP'!$F57:$EE57)+SUMIF('SPACELOG 7 BP'!$F$2:$EE$2,AZ$4,'SPACELOG 7 BP'!$F57:$EE57)+SUMIF('SPACELOG 8 BP'!$F$2:$EE$2,AZ$4,'SPACELOG 8 BP'!$F57:$EE57)+SUMIF('SPACELOG 9 BP'!$F$2:$EE$2,AZ$4,'SPACELOG 9 BP'!$F57:$EE57)+SUMIF('SPACELOG 10 BP'!$F$2:$EE$2,AZ$4,'SPACELOG 10 BP'!$F57:$EE57)+SUMIF('SPACELOG 11 BP'!$F$2:$EE$2,AZ$4,'SPACELOG 11 BP'!$F57:$EE57)+SUMIF('SPACELOG 12 BP'!$F$2:$EE$2,AZ$4,'SPACELOG 12 BP'!$F57:$EE57)</f>
        <v>11267.439999999999</v>
      </c>
      <c r="BA57" s="13">
        <f>SUMIF('reporting montigny'!$F$2:$EE$2,BA$4,'reporting montigny'!$F57:$EE57)+SUMIF('reporting boissy'!$F$2:$EE$2,BA$4,'reporting boissy'!$F57:$EE57)+SUMIF('reporting moussy'!$F$2:$EE$2,BA$4,'reporting moussy'!$F57:$EE57)+SUMIF('reporting trappes'!$F$2:$EE$2,BA$4,'reporting trappes'!$F57:$EE57)+SUMIF('SPACELOG 5 BP'!$F$2:$EE$2,BA$4,'SPACELOG 5 BP'!$F57:$EE57)+SUMIF('SPACELOG 6 BP'!$F$2:$EE$2,BA$4,'SPACELOG 6 BP'!$F57:$EE57)+SUMIF('SPACELOG 7 BP'!$F$2:$EE$2,BA$4,'SPACELOG 7 BP'!$F57:$EE57)+SUMIF('SPACELOG 8 BP'!$F$2:$EE$2,BA$4,'SPACELOG 8 BP'!$F57:$EE57)+SUMIF('SPACELOG 9 BP'!$F$2:$EE$2,BA$4,'SPACELOG 9 BP'!$F57:$EE57)+SUMIF('SPACELOG 10 BP'!$F$2:$EE$2,BA$4,'SPACELOG 10 BP'!$F57:$EE57)+SUMIF('SPACELOG 11 BP'!$F$2:$EE$2,BA$4,'SPACELOG 11 BP'!$F57:$EE57)+SUMIF('SPACELOG 12 BP'!$F$2:$EE$2,BA$4,'SPACELOG 12 BP'!$F57:$EE57)</f>
        <v>11196.43</v>
      </c>
      <c r="BB57" s="13">
        <f>SUMIF('reporting montigny'!$F$2:$EE$2,BB$4,'reporting montigny'!$F57:$EE57)+SUMIF('reporting boissy'!$F$2:$EE$2,BB$4,'reporting boissy'!$F57:$EE57)+SUMIF('reporting moussy'!$F$2:$EE$2,BB$4,'reporting moussy'!$F57:$EE57)+SUMIF('reporting trappes'!$F$2:$EE$2,BB$4,'reporting trappes'!$F57:$EE57)+SUMIF('SPACELOG 5 BP'!$F$2:$EE$2,BB$4,'SPACELOG 5 BP'!$F57:$EE57)+SUMIF('SPACELOG 6 BP'!$F$2:$EE$2,BB$4,'SPACELOG 6 BP'!$F57:$EE57)+SUMIF('SPACELOG 7 BP'!$F$2:$EE$2,BB$4,'SPACELOG 7 BP'!$F57:$EE57)+SUMIF('SPACELOG 8 BP'!$F$2:$EE$2,BB$4,'SPACELOG 8 BP'!$F57:$EE57)+SUMIF('SPACELOG 9 BP'!$F$2:$EE$2,BB$4,'SPACELOG 9 BP'!$F57:$EE57)+SUMIF('SPACELOG 10 BP'!$F$2:$EE$2,BB$4,'SPACELOG 10 BP'!$F57:$EE57)+SUMIF('SPACELOG 11 BP'!$F$2:$EE$2,BB$4,'SPACELOG 11 BP'!$F57:$EE57)+SUMIF('SPACELOG 12 BP'!$F$2:$EE$2,BB$4,'SPACELOG 12 BP'!$F57:$EE57)</f>
        <v>11125.22</v>
      </c>
      <c r="BC57" s="13">
        <f>SUMIF('reporting montigny'!$F$2:$EE$2,BC$4,'reporting montigny'!$F57:$EE57)+SUMIF('reporting boissy'!$F$2:$EE$2,BC$4,'reporting boissy'!$F57:$EE57)+SUMIF('reporting moussy'!$F$2:$EE$2,BC$4,'reporting moussy'!$F57:$EE57)+SUMIF('reporting trappes'!$F$2:$EE$2,BC$4,'reporting trappes'!$F57:$EE57)+SUMIF('SPACELOG 5 BP'!$F$2:$EE$2,BC$4,'SPACELOG 5 BP'!$F57:$EE57)+SUMIF('SPACELOG 6 BP'!$F$2:$EE$2,BC$4,'SPACELOG 6 BP'!$F57:$EE57)+SUMIF('SPACELOG 7 BP'!$F$2:$EE$2,BC$4,'SPACELOG 7 BP'!$F57:$EE57)+SUMIF('SPACELOG 8 BP'!$F$2:$EE$2,BC$4,'SPACELOG 8 BP'!$F57:$EE57)+SUMIF('SPACELOG 9 BP'!$F$2:$EE$2,BC$4,'SPACELOG 9 BP'!$F57:$EE57)+SUMIF('SPACELOG 10 BP'!$F$2:$EE$2,BC$4,'SPACELOG 10 BP'!$F57:$EE57)+SUMIF('SPACELOG 11 BP'!$F$2:$EE$2,BC$4,'SPACELOG 11 BP'!$F57:$EE57)+SUMIF('SPACELOG 12 BP'!$F$2:$EE$2,BC$4,'SPACELOG 12 BP'!$F57:$EE57)</f>
        <v>11053.849999999999</v>
      </c>
      <c r="BD57" s="13">
        <f>SUMIF('reporting montigny'!$F$2:$EE$2,BD$4,'reporting montigny'!$F57:$EE57)+SUMIF('reporting boissy'!$F$2:$EE$2,BD$4,'reporting boissy'!$F57:$EE57)+SUMIF('reporting moussy'!$F$2:$EE$2,BD$4,'reporting moussy'!$F57:$EE57)+SUMIF('reporting trappes'!$F$2:$EE$2,BD$4,'reporting trappes'!$F57:$EE57)+SUMIF('SPACELOG 5 BP'!$F$2:$EE$2,BD$4,'SPACELOG 5 BP'!$F57:$EE57)+SUMIF('SPACELOG 6 BP'!$F$2:$EE$2,BD$4,'SPACELOG 6 BP'!$F57:$EE57)+SUMIF('SPACELOG 7 BP'!$F$2:$EE$2,BD$4,'SPACELOG 7 BP'!$F57:$EE57)+SUMIF('SPACELOG 8 BP'!$F$2:$EE$2,BD$4,'SPACELOG 8 BP'!$F57:$EE57)+SUMIF('SPACELOG 9 BP'!$F$2:$EE$2,BD$4,'SPACELOG 9 BP'!$F57:$EE57)+SUMIF('SPACELOG 10 BP'!$F$2:$EE$2,BD$4,'SPACELOG 10 BP'!$F57:$EE57)+SUMIF('SPACELOG 11 BP'!$F$2:$EE$2,BD$4,'SPACELOG 11 BP'!$F57:$EE57)+SUMIF('SPACELOG 12 BP'!$F$2:$EE$2,BD$4,'SPACELOG 12 BP'!$F57:$EE57)</f>
        <v>10982.279999999999</v>
      </c>
      <c r="BE57" s="14">
        <f>SUM(AS57:BD57)</f>
        <v>136469.78</v>
      </c>
      <c r="BF57" s="13">
        <f>SUMIF('reporting montigny'!$F$2:$EE$2,BF$4,'reporting montigny'!$F57:$EE57)+SUMIF('reporting boissy'!$F$2:$EE$2,BF$4,'reporting boissy'!$F57:$EE57)+SUMIF('reporting moussy'!$F$2:$EE$2,BF$4,'reporting moussy'!$F57:$EE57)+SUMIF('reporting trappes'!$F$2:$EE$2,BF$4,'reporting trappes'!$F57:$EE57)+SUMIF('SPACELOG 5 BP'!$F$2:$EE$2,BF$4,'SPACELOG 5 BP'!$F57:$EE57)+SUMIF('SPACELOG 6 BP'!$F$2:$EE$2,BF$4,'SPACELOG 6 BP'!$F57:$EE57)+SUMIF('SPACELOG 7 BP'!$F$2:$EE$2,BF$4,'SPACELOG 7 BP'!$F57:$EE57)+SUMIF('SPACELOG 8 BP'!$F$2:$EE$2,BF$4,'SPACELOG 8 BP'!$F57:$EE57)+SUMIF('SPACELOG 9 BP'!$F$2:$EE$2,BF$4,'SPACELOG 9 BP'!$F57:$EE57)+SUMIF('SPACELOG 10 BP'!$F$2:$EE$2,BF$4,'SPACELOG 10 BP'!$F57:$EE57)+SUMIF('SPACELOG 11 BP'!$F$2:$EE$2,BF$4,'SPACELOG 11 BP'!$F57:$EE57)+SUMIF('SPACELOG 12 BP'!$F$2:$EE$2,BF$4,'SPACELOG 12 BP'!$F57:$EE57)</f>
        <v>10910.52</v>
      </c>
      <c r="BG57" s="13">
        <f>SUMIF('reporting montigny'!$F$2:$EE$2,BG$4,'reporting montigny'!$F57:$EE57)+SUMIF('reporting boissy'!$F$2:$EE$2,BG$4,'reporting boissy'!$F57:$EE57)+SUMIF('reporting moussy'!$F$2:$EE$2,BG$4,'reporting moussy'!$F57:$EE57)+SUMIF('reporting trappes'!$F$2:$EE$2,BG$4,'reporting trappes'!$F57:$EE57)+SUMIF('SPACELOG 5 BP'!$F$2:$EE$2,BG$4,'SPACELOG 5 BP'!$F57:$EE57)+SUMIF('SPACELOG 6 BP'!$F$2:$EE$2,BG$4,'SPACELOG 6 BP'!$F57:$EE57)+SUMIF('SPACELOG 7 BP'!$F$2:$EE$2,BG$4,'SPACELOG 7 BP'!$F57:$EE57)+SUMIF('SPACELOG 8 BP'!$F$2:$EE$2,BG$4,'SPACELOG 8 BP'!$F57:$EE57)+SUMIF('SPACELOG 9 BP'!$F$2:$EE$2,BG$4,'SPACELOG 9 BP'!$F57:$EE57)+SUMIF('SPACELOG 10 BP'!$F$2:$EE$2,BG$4,'SPACELOG 10 BP'!$F57:$EE57)+SUMIF('SPACELOG 11 BP'!$F$2:$EE$2,BG$4,'SPACELOG 11 BP'!$F57:$EE57)+SUMIF('SPACELOG 12 BP'!$F$2:$EE$2,BG$4,'SPACELOG 12 BP'!$F57:$EE57)</f>
        <v>10838.55</v>
      </c>
      <c r="BH57" s="13">
        <f>SUMIF('reporting montigny'!$F$2:$EE$2,BH$4,'reporting montigny'!$F57:$EE57)+SUMIF('reporting boissy'!$F$2:$EE$2,BH$4,'reporting boissy'!$F57:$EE57)+SUMIF('reporting moussy'!$F$2:$EE$2,BH$4,'reporting moussy'!$F57:$EE57)+SUMIF('reporting trappes'!$F$2:$EE$2,BH$4,'reporting trappes'!$F57:$EE57)+SUMIF('SPACELOG 5 BP'!$F$2:$EE$2,BH$4,'SPACELOG 5 BP'!$F57:$EE57)+SUMIF('SPACELOG 6 BP'!$F$2:$EE$2,BH$4,'SPACELOG 6 BP'!$F57:$EE57)+SUMIF('SPACELOG 7 BP'!$F$2:$EE$2,BH$4,'SPACELOG 7 BP'!$F57:$EE57)+SUMIF('SPACELOG 8 BP'!$F$2:$EE$2,BH$4,'SPACELOG 8 BP'!$F57:$EE57)+SUMIF('SPACELOG 9 BP'!$F$2:$EE$2,BH$4,'SPACELOG 9 BP'!$F57:$EE57)+SUMIF('SPACELOG 10 BP'!$F$2:$EE$2,BH$4,'SPACELOG 10 BP'!$F57:$EE57)+SUMIF('SPACELOG 11 BP'!$F$2:$EE$2,BH$4,'SPACELOG 11 BP'!$F57:$EE57)+SUMIF('SPACELOG 12 BP'!$F$2:$EE$2,BH$4,'SPACELOG 12 BP'!$F57:$EE57)</f>
        <v>10766.41</v>
      </c>
      <c r="BI57" s="13">
        <f>SUMIF('reporting montigny'!$F$2:$EE$2,BI$4,'reporting montigny'!$F57:$EE57)+SUMIF('reporting boissy'!$F$2:$EE$2,BI$4,'reporting boissy'!$F57:$EE57)+SUMIF('reporting moussy'!$F$2:$EE$2,BI$4,'reporting moussy'!$F57:$EE57)+SUMIF('reporting trappes'!$F$2:$EE$2,BI$4,'reporting trappes'!$F57:$EE57)+SUMIF('SPACELOG 5 BP'!$F$2:$EE$2,BI$4,'SPACELOG 5 BP'!$F57:$EE57)+SUMIF('SPACELOG 6 BP'!$F$2:$EE$2,BI$4,'SPACELOG 6 BP'!$F57:$EE57)+SUMIF('SPACELOG 7 BP'!$F$2:$EE$2,BI$4,'SPACELOG 7 BP'!$F57:$EE57)+SUMIF('SPACELOG 8 BP'!$F$2:$EE$2,BI$4,'SPACELOG 8 BP'!$F57:$EE57)+SUMIF('SPACELOG 9 BP'!$F$2:$EE$2,BI$4,'SPACELOG 9 BP'!$F57:$EE57)+SUMIF('SPACELOG 10 BP'!$F$2:$EE$2,BI$4,'SPACELOG 10 BP'!$F57:$EE57)+SUMIF('SPACELOG 11 BP'!$F$2:$EE$2,BI$4,'SPACELOG 11 BP'!$F57:$EE57)+SUMIF('SPACELOG 12 BP'!$F$2:$EE$2,BI$4,'SPACELOG 12 BP'!$F57:$EE57)</f>
        <v>10694.08</v>
      </c>
      <c r="BJ57" s="13">
        <f>SUMIF('reporting montigny'!$F$2:$EE$2,BJ$4,'reporting montigny'!$F57:$EE57)+SUMIF('reporting boissy'!$F$2:$EE$2,BJ$4,'reporting boissy'!$F57:$EE57)+SUMIF('reporting moussy'!$F$2:$EE$2,BJ$4,'reporting moussy'!$F57:$EE57)+SUMIF('reporting trappes'!$F$2:$EE$2,BJ$4,'reporting trappes'!$F57:$EE57)+SUMIF('SPACELOG 5 BP'!$F$2:$EE$2,BJ$4,'SPACELOG 5 BP'!$F57:$EE57)+SUMIF('SPACELOG 6 BP'!$F$2:$EE$2,BJ$4,'SPACELOG 6 BP'!$F57:$EE57)+SUMIF('SPACELOG 7 BP'!$F$2:$EE$2,BJ$4,'SPACELOG 7 BP'!$F57:$EE57)+SUMIF('SPACELOG 8 BP'!$F$2:$EE$2,BJ$4,'SPACELOG 8 BP'!$F57:$EE57)+SUMIF('SPACELOG 9 BP'!$F$2:$EE$2,BJ$4,'SPACELOG 9 BP'!$F57:$EE57)+SUMIF('SPACELOG 10 BP'!$F$2:$EE$2,BJ$4,'SPACELOG 10 BP'!$F57:$EE57)+SUMIF('SPACELOG 11 BP'!$F$2:$EE$2,BJ$4,'SPACELOG 11 BP'!$F57:$EE57)+SUMIF('SPACELOG 12 BP'!$F$2:$EE$2,BJ$4,'SPACELOG 12 BP'!$F57:$EE57)</f>
        <v>10621.56</v>
      </c>
      <c r="BK57" s="13">
        <f>SUMIF('reporting montigny'!$F$2:$EE$2,BK$4,'reporting montigny'!$F57:$EE57)+SUMIF('reporting boissy'!$F$2:$EE$2,BK$4,'reporting boissy'!$F57:$EE57)+SUMIF('reporting moussy'!$F$2:$EE$2,BK$4,'reporting moussy'!$F57:$EE57)+SUMIF('reporting trappes'!$F$2:$EE$2,BK$4,'reporting trappes'!$F57:$EE57)+SUMIF('SPACELOG 5 BP'!$F$2:$EE$2,BK$4,'SPACELOG 5 BP'!$F57:$EE57)+SUMIF('SPACELOG 6 BP'!$F$2:$EE$2,BK$4,'SPACELOG 6 BP'!$F57:$EE57)+SUMIF('SPACELOG 7 BP'!$F$2:$EE$2,BK$4,'SPACELOG 7 BP'!$F57:$EE57)+SUMIF('SPACELOG 8 BP'!$F$2:$EE$2,BK$4,'SPACELOG 8 BP'!$F57:$EE57)+SUMIF('SPACELOG 9 BP'!$F$2:$EE$2,BK$4,'SPACELOG 9 BP'!$F57:$EE57)+SUMIF('SPACELOG 10 BP'!$F$2:$EE$2,BK$4,'SPACELOG 10 BP'!$F57:$EE57)+SUMIF('SPACELOG 11 BP'!$F$2:$EE$2,BK$4,'SPACELOG 11 BP'!$F57:$EE57)+SUMIF('SPACELOG 12 BP'!$F$2:$EE$2,BK$4,'SPACELOG 12 BP'!$F57:$EE57)</f>
        <v>10548.84</v>
      </c>
      <c r="BL57" s="13">
        <f>SUMIF('reporting montigny'!$F$2:$EE$2,BL$4,'reporting montigny'!$F57:$EE57)+SUMIF('reporting boissy'!$F$2:$EE$2,BL$4,'reporting boissy'!$F57:$EE57)+SUMIF('reporting moussy'!$F$2:$EE$2,BL$4,'reporting moussy'!$F57:$EE57)+SUMIF('reporting trappes'!$F$2:$EE$2,BL$4,'reporting trappes'!$F57:$EE57)+SUMIF('SPACELOG 5 BP'!$F$2:$EE$2,BL$4,'SPACELOG 5 BP'!$F57:$EE57)+SUMIF('SPACELOG 6 BP'!$F$2:$EE$2,BL$4,'SPACELOG 6 BP'!$F57:$EE57)+SUMIF('SPACELOG 7 BP'!$F$2:$EE$2,BL$4,'SPACELOG 7 BP'!$F57:$EE57)+SUMIF('SPACELOG 8 BP'!$F$2:$EE$2,BL$4,'SPACELOG 8 BP'!$F57:$EE57)+SUMIF('SPACELOG 9 BP'!$F$2:$EE$2,BL$4,'SPACELOG 9 BP'!$F57:$EE57)+SUMIF('SPACELOG 10 BP'!$F$2:$EE$2,BL$4,'SPACELOG 10 BP'!$F57:$EE57)+SUMIF('SPACELOG 11 BP'!$F$2:$EE$2,BL$4,'SPACELOG 11 BP'!$F57:$EE57)+SUMIF('SPACELOG 12 BP'!$F$2:$EE$2,BL$4,'SPACELOG 12 BP'!$F57:$EE57)</f>
        <v>10475.91</v>
      </c>
      <c r="BM57" s="13">
        <f>SUMIF('reporting montigny'!$F$2:$EE$2,BM$4,'reporting montigny'!$F57:$EE57)+SUMIF('reporting boissy'!$F$2:$EE$2,BM$4,'reporting boissy'!$F57:$EE57)+SUMIF('reporting moussy'!$F$2:$EE$2,BM$4,'reporting moussy'!$F57:$EE57)+SUMIF('reporting trappes'!$F$2:$EE$2,BM$4,'reporting trappes'!$F57:$EE57)+SUMIF('SPACELOG 5 BP'!$F$2:$EE$2,BM$4,'SPACELOG 5 BP'!$F57:$EE57)+SUMIF('SPACELOG 6 BP'!$F$2:$EE$2,BM$4,'SPACELOG 6 BP'!$F57:$EE57)+SUMIF('SPACELOG 7 BP'!$F$2:$EE$2,BM$4,'SPACELOG 7 BP'!$F57:$EE57)+SUMIF('SPACELOG 8 BP'!$F$2:$EE$2,BM$4,'SPACELOG 8 BP'!$F57:$EE57)+SUMIF('SPACELOG 9 BP'!$F$2:$EE$2,BM$4,'SPACELOG 9 BP'!$F57:$EE57)+SUMIF('SPACELOG 10 BP'!$F$2:$EE$2,BM$4,'SPACELOG 10 BP'!$F57:$EE57)+SUMIF('SPACELOG 11 BP'!$F$2:$EE$2,BM$4,'SPACELOG 11 BP'!$F57:$EE57)+SUMIF('SPACELOG 12 BP'!$F$2:$EE$2,BM$4,'SPACELOG 12 BP'!$F57:$EE57)</f>
        <v>10402.82</v>
      </c>
      <c r="BN57" s="13">
        <f>SUMIF('reporting montigny'!$F$2:$EE$2,BN$4,'reporting montigny'!$F57:$EE57)+SUMIF('reporting boissy'!$F$2:$EE$2,BN$4,'reporting boissy'!$F57:$EE57)+SUMIF('reporting moussy'!$F$2:$EE$2,BN$4,'reporting moussy'!$F57:$EE57)+SUMIF('reporting trappes'!$F$2:$EE$2,BN$4,'reporting trappes'!$F57:$EE57)+SUMIF('SPACELOG 5 BP'!$F$2:$EE$2,BN$4,'SPACELOG 5 BP'!$F57:$EE57)+SUMIF('SPACELOG 6 BP'!$F$2:$EE$2,BN$4,'SPACELOG 6 BP'!$F57:$EE57)+SUMIF('SPACELOG 7 BP'!$F$2:$EE$2,BN$4,'SPACELOG 7 BP'!$F57:$EE57)+SUMIF('SPACELOG 8 BP'!$F$2:$EE$2,BN$4,'SPACELOG 8 BP'!$F57:$EE57)+SUMIF('SPACELOG 9 BP'!$F$2:$EE$2,BN$4,'SPACELOG 9 BP'!$F57:$EE57)+SUMIF('SPACELOG 10 BP'!$F$2:$EE$2,BN$4,'SPACELOG 10 BP'!$F57:$EE57)+SUMIF('SPACELOG 11 BP'!$F$2:$EE$2,BN$4,'SPACELOG 11 BP'!$F57:$EE57)+SUMIF('SPACELOG 12 BP'!$F$2:$EE$2,BN$4,'SPACELOG 12 BP'!$F57:$EE57)</f>
        <v>10329.509999999998</v>
      </c>
      <c r="BO57" s="13">
        <f>SUMIF('reporting montigny'!$F$2:$EE$2,BO$4,'reporting montigny'!$F57:$EE57)+SUMIF('reporting boissy'!$F$2:$EE$2,BO$4,'reporting boissy'!$F57:$EE57)+SUMIF('reporting moussy'!$F$2:$EE$2,BO$4,'reporting moussy'!$F57:$EE57)+SUMIF('reporting trappes'!$F$2:$EE$2,BO$4,'reporting trappes'!$F57:$EE57)+SUMIF('SPACELOG 5 BP'!$F$2:$EE$2,BO$4,'SPACELOG 5 BP'!$F57:$EE57)+SUMIF('SPACELOG 6 BP'!$F$2:$EE$2,BO$4,'SPACELOG 6 BP'!$F57:$EE57)+SUMIF('SPACELOG 7 BP'!$F$2:$EE$2,BO$4,'SPACELOG 7 BP'!$F57:$EE57)+SUMIF('SPACELOG 8 BP'!$F$2:$EE$2,BO$4,'SPACELOG 8 BP'!$F57:$EE57)+SUMIF('SPACELOG 9 BP'!$F$2:$EE$2,BO$4,'SPACELOG 9 BP'!$F57:$EE57)+SUMIF('SPACELOG 10 BP'!$F$2:$EE$2,BO$4,'SPACELOG 10 BP'!$F57:$EE57)+SUMIF('SPACELOG 11 BP'!$F$2:$EE$2,BO$4,'SPACELOG 11 BP'!$F57:$EE57)+SUMIF('SPACELOG 12 BP'!$F$2:$EE$2,BO$4,'SPACELOG 12 BP'!$F57:$EE57)</f>
        <v>10256.009999999998</v>
      </c>
      <c r="BP57" s="13">
        <f>SUMIF('reporting montigny'!$F$2:$EE$2,BP$4,'reporting montigny'!$F57:$EE57)+SUMIF('reporting boissy'!$F$2:$EE$2,BP$4,'reporting boissy'!$F57:$EE57)+SUMIF('reporting moussy'!$F$2:$EE$2,BP$4,'reporting moussy'!$F57:$EE57)+SUMIF('reporting trappes'!$F$2:$EE$2,BP$4,'reporting trappes'!$F57:$EE57)+SUMIF('SPACELOG 5 BP'!$F$2:$EE$2,BP$4,'SPACELOG 5 BP'!$F57:$EE57)+SUMIF('SPACELOG 6 BP'!$F$2:$EE$2,BP$4,'SPACELOG 6 BP'!$F57:$EE57)+SUMIF('SPACELOG 7 BP'!$F$2:$EE$2,BP$4,'SPACELOG 7 BP'!$F57:$EE57)+SUMIF('SPACELOG 8 BP'!$F$2:$EE$2,BP$4,'SPACELOG 8 BP'!$F57:$EE57)+SUMIF('SPACELOG 9 BP'!$F$2:$EE$2,BP$4,'SPACELOG 9 BP'!$F57:$EE57)+SUMIF('SPACELOG 10 BP'!$F$2:$EE$2,BP$4,'SPACELOG 10 BP'!$F57:$EE57)+SUMIF('SPACELOG 11 BP'!$F$2:$EE$2,BP$4,'SPACELOG 11 BP'!$F57:$EE57)+SUMIF('SPACELOG 12 BP'!$F$2:$EE$2,BP$4,'SPACELOG 12 BP'!$F57:$EE57)</f>
        <v>10182.329999999998</v>
      </c>
      <c r="BQ57" s="13">
        <f>SUMIF('reporting montigny'!$F$2:$EE$2,BQ$4,'reporting montigny'!$F57:$EE57)+SUMIF('reporting boissy'!$F$2:$EE$2,BQ$4,'reporting boissy'!$F57:$EE57)+SUMIF('reporting moussy'!$F$2:$EE$2,BQ$4,'reporting moussy'!$F57:$EE57)+SUMIF('reporting trappes'!$F$2:$EE$2,BQ$4,'reporting trappes'!$F57:$EE57)+SUMIF('SPACELOG 5 BP'!$F$2:$EE$2,BQ$4,'SPACELOG 5 BP'!$F57:$EE57)+SUMIF('SPACELOG 6 BP'!$F$2:$EE$2,BQ$4,'SPACELOG 6 BP'!$F57:$EE57)+SUMIF('SPACELOG 7 BP'!$F$2:$EE$2,BQ$4,'SPACELOG 7 BP'!$F57:$EE57)+SUMIF('SPACELOG 8 BP'!$F$2:$EE$2,BQ$4,'SPACELOG 8 BP'!$F57:$EE57)+SUMIF('SPACELOG 9 BP'!$F$2:$EE$2,BQ$4,'SPACELOG 9 BP'!$F57:$EE57)+SUMIF('SPACELOG 10 BP'!$F$2:$EE$2,BQ$4,'SPACELOG 10 BP'!$F57:$EE57)+SUMIF('SPACELOG 11 BP'!$F$2:$EE$2,BQ$4,'SPACELOG 11 BP'!$F57:$EE57)+SUMIF('SPACELOG 12 BP'!$F$2:$EE$2,BQ$4,'SPACELOG 12 BP'!$F57:$EE57)</f>
        <v>10108.439999999999</v>
      </c>
      <c r="BR57" s="14">
        <f>SUM(BF57:BQ57)</f>
        <v>126134.98</v>
      </c>
      <c r="BS57" s="13">
        <f>SUMIF('reporting montigny'!$F$2:$EE$2,BS$4,'reporting montigny'!$F57:$EE57)+SUMIF('reporting boissy'!$F$2:$EE$2,BS$4,'reporting boissy'!$F57:$EE57)+SUMIF('reporting moussy'!$F$2:$EE$2,BS$4,'reporting moussy'!$F57:$EE57)+SUMIF('reporting trappes'!$F$2:$EE$2,BS$4,'reporting trappes'!$F57:$EE57)+SUMIF('SPACELOG 5 BP'!$F$2:$EE$2,BS$4,'SPACELOG 5 BP'!$F57:$EE57)+SUMIF('SPACELOG 6 BP'!$F$2:$EE$2,BS$4,'SPACELOG 6 BP'!$F57:$EE57)+SUMIF('SPACELOG 7 BP'!$F$2:$EE$2,BS$4,'SPACELOG 7 BP'!$F57:$EE57)+SUMIF('SPACELOG 8 BP'!$F$2:$EE$2,BS$4,'SPACELOG 8 BP'!$F57:$EE57)+SUMIF('SPACELOG 9 BP'!$F$2:$EE$2,BS$4,'SPACELOG 9 BP'!$F57:$EE57)+SUMIF('SPACELOG 10 BP'!$F$2:$EE$2,BS$4,'SPACELOG 10 BP'!$F57:$EE57)+SUMIF('SPACELOG 11 BP'!$F$2:$EE$2,BS$4,'SPACELOG 11 BP'!$F57:$EE57)+SUMIF('SPACELOG 12 BP'!$F$2:$EE$2,BS$4,'SPACELOG 12 BP'!$F57:$EE57)</f>
        <v>10034.35</v>
      </c>
      <c r="BT57" s="13">
        <f>SUMIF('reporting montigny'!$F$2:$EE$2,BT$4,'reporting montigny'!$F57:$EE57)+SUMIF('reporting boissy'!$F$2:$EE$2,BT$4,'reporting boissy'!$F57:$EE57)+SUMIF('reporting moussy'!$F$2:$EE$2,BT$4,'reporting moussy'!$F57:$EE57)+SUMIF('reporting trappes'!$F$2:$EE$2,BT$4,'reporting trappes'!$F57:$EE57)+SUMIF('SPACELOG 5 BP'!$F$2:$EE$2,BT$4,'SPACELOG 5 BP'!$F57:$EE57)+SUMIF('SPACELOG 6 BP'!$F$2:$EE$2,BT$4,'SPACELOG 6 BP'!$F57:$EE57)+SUMIF('SPACELOG 7 BP'!$F$2:$EE$2,BT$4,'SPACELOG 7 BP'!$F57:$EE57)+SUMIF('SPACELOG 8 BP'!$F$2:$EE$2,BT$4,'SPACELOG 8 BP'!$F57:$EE57)+SUMIF('SPACELOG 9 BP'!$F$2:$EE$2,BT$4,'SPACELOG 9 BP'!$F57:$EE57)+SUMIF('SPACELOG 10 BP'!$F$2:$EE$2,BT$4,'SPACELOG 10 BP'!$F57:$EE57)+SUMIF('SPACELOG 11 BP'!$F$2:$EE$2,BT$4,'SPACELOG 11 BP'!$F57:$EE57)+SUMIF('SPACELOG 12 BP'!$F$2:$EE$2,BT$4,'SPACELOG 12 BP'!$F57:$EE57)</f>
        <v>9960.0800000000017</v>
      </c>
      <c r="BU57" s="13">
        <f>SUMIF('reporting montigny'!$F$2:$EE$2,BU$4,'reporting montigny'!$F57:$EE57)+SUMIF('reporting boissy'!$F$2:$EE$2,BU$4,'reporting boissy'!$F57:$EE57)+SUMIF('reporting moussy'!$F$2:$EE$2,BU$4,'reporting moussy'!$F57:$EE57)+SUMIF('reporting trappes'!$F$2:$EE$2,BU$4,'reporting trappes'!$F57:$EE57)+SUMIF('SPACELOG 5 BP'!$F$2:$EE$2,BU$4,'SPACELOG 5 BP'!$F57:$EE57)+SUMIF('SPACELOG 6 BP'!$F$2:$EE$2,BU$4,'SPACELOG 6 BP'!$F57:$EE57)+SUMIF('SPACELOG 7 BP'!$F$2:$EE$2,BU$4,'SPACELOG 7 BP'!$F57:$EE57)+SUMIF('SPACELOG 8 BP'!$F$2:$EE$2,BU$4,'SPACELOG 8 BP'!$F57:$EE57)+SUMIF('SPACELOG 9 BP'!$F$2:$EE$2,BU$4,'SPACELOG 9 BP'!$F57:$EE57)+SUMIF('SPACELOG 10 BP'!$F$2:$EE$2,BU$4,'SPACELOG 10 BP'!$F57:$EE57)+SUMIF('SPACELOG 11 BP'!$F$2:$EE$2,BU$4,'SPACELOG 11 BP'!$F57:$EE57)+SUMIF('SPACELOG 12 BP'!$F$2:$EE$2,BU$4,'SPACELOG 12 BP'!$F57:$EE57)</f>
        <v>9885.59</v>
      </c>
      <c r="BV57" s="13">
        <f>SUMIF('reporting montigny'!$F$2:$EE$2,BV$4,'reporting montigny'!$F57:$EE57)+SUMIF('reporting boissy'!$F$2:$EE$2,BV$4,'reporting boissy'!$F57:$EE57)+SUMIF('reporting moussy'!$F$2:$EE$2,BV$4,'reporting moussy'!$F57:$EE57)+SUMIF('reporting trappes'!$F$2:$EE$2,BV$4,'reporting trappes'!$F57:$EE57)+SUMIF('SPACELOG 5 BP'!$F$2:$EE$2,BV$4,'SPACELOG 5 BP'!$F57:$EE57)+SUMIF('SPACELOG 6 BP'!$F$2:$EE$2,BV$4,'SPACELOG 6 BP'!$F57:$EE57)+SUMIF('SPACELOG 7 BP'!$F$2:$EE$2,BV$4,'SPACELOG 7 BP'!$F57:$EE57)+SUMIF('SPACELOG 8 BP'!$F$2:$EE$2,BV$4,'SPACELOG 8 BP'!$F57:$EE57)+SUMIF('SPACELOG 9 BP'!$F$2:$EE$2,BV$4,'SPACELOG 9 BP'!$F57:$EE57)+SUMIF('SPACELOG 10 BP'!$F$2:$EE$2,BV$4,'SPACELOG 10 BP'!$F57:$EE57)+SUMIF('SPACELOG 11 BP'!$F$2:$EE$2,BV$4,'SPACELOG 11 BP'!$F57:$EE57)+SUMIF('SPACELOG 12 BP'!$F$2:$EE$2,BV$4,'SPACELOG 12 BP'!$F57:$EE57)</f>
        <v>9810.93</v>
      </c>
      <c r="BW57" s="13">
        <f>SUMIF('reporting montigny'!$F$2:$EE$2,BW$4,'reporting montigny'!$F57:$EE57)+SUMIF('reporting boissy'!$F$2:$EE$2,BW$4,'reporting boissy'!$F57:$EE57)+SUMIF('reporting moussy'!$F$2:$EE$2,BW$4,'reporting moussy'!$F57:$EE57)+SUMIF('reporting trappes'!$F$2:$EE$2,BW$4,'reporting trappes'!$F57:$EE57)+SUMIF('SPACELOG 5 BP'!$F$2:$EE$2,BW$4,'SPACELOG 5 BP'!$F57:$EE57)+SUMIF('SPACELOG 6 BP'!$F$2:$EE$2,BW$4,'SPACELOG 6 BP'!$F57:$EE57)+SUMIF('SPACELOG 7 BP'!$F$2:$EE$2,BW$4,'SPACELOG 7 BP'!$F57:$EE57)+SUMIF('SPACELOG 8 BP'!$F$2:$EE$2,BW$4,'SPACELOG 8 BP'!$F57:$EE57)+SUMIF('SPACELOG 9 BP'!$F$2:$EE$2,BW$4,'SPACELOG 9 BP'!$F57:$EE57)+SUMIF('SPACELOG 10 BP'!$F$2:$EE$2,BW$4,'SPACELOG 10 BP'!$F57:$EE57)+SUMIF('SPACELOG 11 BP'!$F$2:$EE$2,BW$4,'SPACELOG 11 BP'!$F57:$EE57)+SUMIF('SPACELOG 12 BP'!$F$2:$EE$2,BW$4,'SPACELOG 12 BP'!$F57:$EE57)</f>
        <v>9736.0400000000009</v>
      </c>
      <c r="BX57" s="13">
        <f>SUMIF('reporting montigny'!$F$2:$EE$2,BX$4,'reporting montigny'!$F57:$EE57)+SUMIF('reporting boissy'!$F$2:$EE$2,BX$4,'reporting boissy'!$F57:$EE57)+SUMIF('reporting moussy'!$F$2:$EE$2,BX$4,'reporting moussy'!$F57:$EE57)+SUMIF('reporting trappes'!$F$2:$EE$2,BX$4,'reporting trappes'!$F57:$EE57)+SUMIF('SPACELOG 5 BP'!$F$2:$EE$2,BX$4,'SPACELOG 5 BP'!$F57:$EE57)+SUMIF('SPACELOG 6 BP'!$F$2:$EE$2,BX$4,'SPACELOG 6 BP'!$F57:$EE57)+SUMIF('SPACELOG 7 BP'!$F$2:$EE$2,BX$4,'SPACELOG 7 BP'!$F57:$EE57)+SUMIF('SPACELOG 8 BP'!$F$2:$EE$2,BX$4,'SPACELOG 8 BP'!$F57:$EE57)+SUMIF('SPACELOG 9 BP'!$F$2:$EE$2,BX$4,'SPACELOG 9 BP'!$F57:$EE57)+SUMIF('SPACELOG 10 BP'!$F$2:$EE$2,BX$4,'SPACELOG 10 BP'!$F57:$EE57)+SUMIF('SPACELOG 11 BP'!$F$2:$EE$2,BX$4,'SPACELOG 11 BP'!$F57:$EE57)+SUMIF('SPACELOG 12 BP'!$F$2:$EE$2,BX$4,'SPACELOG 12 BP'!$F57:$EE57)</f>
        <v>9660.9699999999993</v>
      </c>
      <c r="BY57" s="13">
        <f>SUMIF('reporting montigny'!$F$2:$EE$2,BY$4,'reporting montigny'!$F57:$EE57)+SUMIF('reporting boissy'!$F$2:$EE$2,BY$4,'reporting boissy'!$F57:$EE57)+SUMIF('reporting moussy'!$F$2:$EE$2,BY$4,'reporting moussy'!$F57:$EE57)+SUMIF('reporting trappes'!$F$2:$EE$2,BY$4,'reporting trappes'!$F57:$EE57)+SUMIF('SPACELOG 5 BP'!$F$2:$EE$2,BY$4,'SPACELOG 5 BP'!$F57:$EE57)+SUMIF('SPACELOG 6 BP'!$F$2:$EE$2,BY$4,'SPACELOG 6 BP'!$F57:$EE57)+SUMIF('SPACELOG 7 BP'!$F$2:$EE$2,BY$4,'SPACELOG 7 BP'!$F57:$EE57)+SUMIF('SPACELOG 8 BP'!$F$2:$EE$2,BY$4,'SPACELOG 8 BP'!$F57:$EE57)+SUMIF('SPACELOG 9 BP'!$F$2:$EE$2,BY$4,'SPACELOG 9 BP'!$F57:$EE57)+SUMIF('SPACELOG 10 BP'!$F$2:$EE$2,BY$4,'SPACELOG 10 BP'!$F57:$EE57)+SUMIF('SPACELOG 11 BP'!$F$2:$EE$2,BY$4,'SPACELOG 11 BP'!$F57:$EE57)+SUMIF('SPACELOG 12 BP'!$F$2:$EE$2,BY$4,'SPACELOG 12 BP'!$F57:$EE57)</f>
        <v>9585.6899999999987</v>
      </c>
      <c r="BZ57" s="13">
        <f>SUMIF('reporting montigny'!$F$2:$EE$2,BZ$4,'reporting montigny'!$F57:$EE57)+SUMIF('reporting boissy'!$F$2:$EE$2,BZ$4,'reporting boissy'!$F57:$EE57)+SUMIF('reporting moussy'!$F$2:$EE$2,BZ$4,'reporting moussy'!$F57:$EE57)+SUMIF('reporting trappes'!$F$2:$EE$2,BZ$4,'reporting trappes'!$F57:$EE57)+SUMIF('SPACELOG 5 BP'!$F$2:$EE$2,BZ$4,'SPACELOG 5 BP'!$F57:$EE57)+SUMIF('SPACELOG 6 BP'!$F$2:$EE$2,BZ$4,'SPACELOG 6 BP'!$F57:$EE57)+SUMIF('SPACELOG 7 BP'!$F$2:$EE$2,BZ$4,'SPACELOG 7 BP'!$F57:$EE57)+SUMIF('SPACELOG 8 BP'!$F$2:$EE$2,BZ$4,'SPACELOG 8 BP'!$F57:$EE57)+SUMIF('SPACELOG 9 BP'!$F$2:$EE$2,BZ$4,'SPACELOG 9 BP'!$F57:$EE57)+SUMIF('SPACELOG 10 BP'!$F$2:$EE$2,BZ$4,'SPACELOG 10 BP'!$F57:$EE57)+SUMIF('SPACELOG 11 BP'!$F$2:$EE$2,BZ$4,'SPACELOG 11 BP'!$F57:$EE57)+SUMIF('SPACELOG 12 BP'!$F$2:$EE$2,BZ$4,'SPACELOG 12 BP'!$F57:$EE57)</f>
        <v>9510.2200000000012</v>
      </c>
      <c r="CA57" s="13">
        <f>SUMIF('reporting montigny'!$F$2:$EE$2,CA$4,'reporting montigny'!$F57:$EE57)+SUMIF('reporting boissy'!$F$2:$EE$2,CA$4,'reporting boissy'!$F57:$EE57)+SUMIF('reporting moussy'!$F$2:$EE$2,CA$4,'reporting moussy'!$F57:$EE57)+SUMIF('reporting trappes'!$F$2:$EE$2,CA$4,'reporting trappes'!$F57:$EE57)+SUMIF('SPACELOG 5 BP'!$F$2:$EE$2,CA$4,'SPACELOG 5 BP'!$F57:$EE57)+SUMIF('SPACELOG 6 BP'!$F$2:$EE$2,CA$4,'SPACELOG 6 BP'!$F57:$EE57)+SUMIF('SPACELOG 7 BP'!$F$2:$EE$2,CA$4,'SPACELOG 7 BP'!$F57:$EE57)+SUMIF('SPACELOG 8 BP'!$F$2:$EE$2,CA$4,'SPACELOG 8 BP'!$F57:$EE57)+SUMIF('SPACELOG 9 BP'!$F$2:$EE$2,CA$4,'SPACELOG 9 BP'!$F57:$EE57)+SUMIF('SPACELOG 10 BP'!$F$2:$EE$2,CA$4,'SPACELOG 10 BP'!$F57:$EE57)+SUMIF('SPACELOG 11 BP'!$F$2:$EE$2,CA$4,'SPACELOG 11 BP'!$F57:$EE57)+SUMIF('SPACELOG 12 BP'!$F$2:$EE$2,CA$4,'SPACELOG 12 BP'!$F57:$EE57)</f>
        <v>9434.5400000000009</v>
      </c>
      <c r="CB57" s="13">
        <f>SUMIF('reporting montigny'!$F$2:$EE$2,CB$4,'reporting montigny'!$F57:$EE57)+SUMIF('reporting boissy'!$F$2:$EE$2,CB$4,'reporting boissy'!$F57:$EE57)+SUMIF('reporting moussy'!$F$2:$EE$2,CB$4,'reporting moussy'!$F57:$EE57)+SUMIF('reporting trappes'!$F$2:$EE$2,CB$4,'reporting trappes'!$F57:$EE57)+SUMIF('SPACELOG 5 BP'!$F$2:$EE$2,CB$4,'SPACELOG 5 BP'!$F57:$EE57)+SUMIF('SPACELOG 6 BP'!$F$2:$EE$2,CB$4,'SPACELOG 6 BP'!$F57:$EE57)+SUMIF('SPACELOG 7 BP'!$F$2:$EE$2,CB$4,'SPACELOG 7 BP'!$F57:$EE57)+SUMIF('SPACELOG 8 BP'!$F$2:$EE$2,CB$4,'SPACELOG 8 BP'!$F57:$EE57)+SUMIF('SPACELOG 9 BP'!$F$2:$EE$2,CB$4,'SPACELOG 9 BP'!$F57:$EE57)+SUMIF('SPACELOG 10 BP'!$F$2:$EE$2,CB$4,'SPACELOG 10 BP'!$F57:$EE57)+SUMIF('SPACELOG 11 BP'!$F$2:$EE$2,CB$4,'SPACELOG 11 BP'!$F57:$EE57)+SUMIF('SPACELOG 12 BP'!$F$2:$EE$2,CB$4,'SPACELOG 12 BP'!$F57:$EE57)</f>
        <v>9358.67</v>
      </c>
      <c r="CC57" s="13">
        <f>SUMIF('reporting montigny'!$F$2:$EE$2,CC$4,'reporting montigny'!$F57:$EE57)+SUMIF('reporting boissy'!$F$2:$EE$2,CC$4,'reporting boissy'!$F57:$EE57)+SUMIF('reporting moussy'!$F$2:$EE$2,CC$4,'reporting moussy'!$F57:$EE57)+SUMIF('reporting trappes'!$F$2:$EE$2,CC$4,'reporting trappes'!$F57:$EE57)+SUMIF('SPACELOG 5 BP'!$F$2:$EE$2,CC$4,'SPACELOG 5 BP'!$F57:$EE57)+SUMIF('SPACELOG 6 BP'!$F$2:$EE$2,CC$4,'SPACELOG 6 BP'!$F57:$EE57)+SUMIF('SPACELOG 7 BP'!$F$2:$EE$2,CC$4,'SPACELOG 7 BP'!$F57:$EE57)+SUMIF('SPACELOG 8 BP'!$F$2:$EE$2,CC$4,'SPACELOG 8 BP'!$F57:$EE57)+SUMIF('SPACELOG 9 BP'!$F$2:$EE$2,CC$4,'SPACELOG 9 BP'!$F57:$EE57)+SUMIF('SPACELOG 10 BP'!$F$2:$EE$2,CC$4,'SPACELOG 10 BP'!$F57:$EE57)+SUMIF('SPACELOG 11 BP'!$F$2:$EE$2,CC$4,'SPACELOG 11 BP'!$F57:$EE57)+SUMIF('SPACELOG 12 BP'!$F$2:$EE$2,CC$4,'SPACELOG 12 BP'!$F57:$EE57)</f>
        <v>9282.59</v>
      </c>
      <c r="CD57" s="13">
        <f>SUMIF('reporting montigny'!$F$2:$EE$2,CD$4,'reporting montigny'!$F57:$EE57)+SUMIF('reporting boissy'!$F$2:$EE$2,CD$4,'reporting boissy'!$F57:$EE57)+SUMIF('reporting moussy'!$F$2:$EE$2,CD$4,'reporting moussy'!$F57:$EE57)+SUMIF('reporting trappes'!$F$2:$EE$2,CD$4,'reporting trappes'!$F57:$EE57)+SUMIF('SPACELOG 5 BP'!$F$2:$EE$2,CD$4,'SPACELOG 5 BP'!$F57:$EE57)+SUMIF('SPACELOG 6 BP'!$F$2:$EE$2,CD$4,'SPACELOG 6 BP'!$F57:$EE57)+SUMIF('SPACELOG 7 BP'!$F$2:$EE$2,CD$4,'SPACELOG 7 BP'!$F57:$EE57)+SUMIF('SPACELOG 8 BP'!$F$2:$EE$2,CD$4,'SPACELOG 8 BP'!$F57:$EE57)+SUMIF('SPACELOG 9 BP'!$F$2:$EE$2,CD$4,'SPACELOG 9 BP'!$F57:$EE57)+SUMIF('SPACELOG 10 BP'!$F$2:$EE$2,CD$4,'SPACELOG 10 BP'!$F57:$EE57)+SUMIF('SPACELOG 11 BP'!$F$2:$EE$2,CD$4,'SPACELOG 11 BP'!$F57:$EE57)+SUMIF('SPACELOG 12 BP'!$F$2:$EE$2,CD$4,'SPACELOG 12 BP'!$F57:$EE57)</f>
        <v>9206.2899999999991</v>
      </c>
      <c r="CE57" s="14">
        <f>SUM(BS57:CD57)</f>
        <v>115465.95999999999</v>
      </c>
      <c r="CF57" s="13">
        <f>SUMIF('reporting montigny'!$F$2:$EE$2,CF$4,'reporting montigny'!$F57:$EE57)+SUMIF('reporting boissy'!$F$2:$EE$2,CF$4,'reporting boissy'!$F57:$EE57)+SUMIF('reporting moussy'!$F$2:$EE$2,CF$4,'reporting moussy'!$F57:$EE57)+SUMIF('reporting trappes'!$F$2:$EE$2,CF$4,'reporting trappes'!$F57:$EE57)+SUMIF('SPACELOG 5 BP'!$F$2:$EE$2,CF$4,'SPACELOG 5 BP'!$F57:$EE57)+SUMIF('SPACELOG 6 BP'!$F$2:$EE$2,CF$4,'SPACELOG 6 BP'!$F57:$EE57)+SUMIF('SPACELOG 7 BP'!$F$2:$EE$2,CF$4,'SPACELOG 7 BP'!$F57:$EE57)+SUMIF('SPACELOG 8 BP'!$F$2:$EE$2,CF$4,'SPACELOG 8 BP'!$F57:$EE57)+SUMIF('SPACELOG 9 BP'!$F$2:$EE$2,CF$4,'SPACELOG 9 BP'!$F57:$EE57)+SUMIF('SPACELOG 10 BP'!$F$2:$EE$2,CF$4,'SPACELOG 10 BP'!$F57:$EE57)+SUMIF('SPACELOG 11 BP'!$F$2:$EE$2,CF$4,'SPACELOG 11 BP'!$F57:$EE57)+SUMIF('SPACELOG 12 BP'!$F$2:$EE$2,CF$4,'SPACELOG 12 BP'!$F57:$EE57)</f>
        <v>9129.81</v>
      </c>
      <c r="CG57" s="13">
        <f>SUMIF('reporting montigny'!$F$2:$EE$2,CG$4,'reporting montigny'!$F57:$EE57)+SUMIF('reporting boissy'!$F$2:$EE$2,CG$4,'reporting boissy'!$F57:$EE57)+SUMIF('reporting moussy'!$F$2:$EE$2,CG$4,'reporting moussy'!$F57:$EE57)+SUMIF('reporting trappes'!$F$2:$EE$2,CG$4,'reporting trappes'!$F57:$EE57)+SUMIF('SPACELOG 5 BP'!$F$2:$EE$2,CG$4,'SPACELOG 5 BP'!$F57:$EE57)+SUMIF('SPACELOG 6 BP'!$F$2:$EE$2,CG$4,'SPACELOG 6 BP'!$F57:$EE57)+SUMIF('SPACELOG 7 BP'!$F$2:$EE$2,CG$4,'SPACELOG 7 BP'!$F57:$EE57)+SUMIF('SPACELOG 8 BP'!$F$2:$EE$2,CG$4,'SPACELOG 8 BP'!$F57:$EE57)+SUMIF('SPACELOG 9 BP'!$F$2:$EE$2,CG$4,'SPACELOG 9 BP'!$F57:$EE57)+SUMIF('SPACELOG 10 BP'!$F$2:$EE$2,CG$4,'SPACELOG 10 BP'!$F57:$EE57)+SUMIF('SPACELOG 11 BP'!$F$2:$EE$2,CG$4,'SPACELOG 11 BP'!$F57:$EE57)+SUMIF('SPACELOG 12 BP'!$F$2:$EE$2,CG$4,'SPACELOG 12 BP'!$F57:$EE57)</f>
        <v>9053.1200000000008</v>
      </c>
      <c r="CH57" s="13">
        <f>SUMIF('reporting montigny'!$F$2:$EE$2,CH$4,'reporting montigny'!$F57:$EE57)+SUMIF('reporting boissy'!$F$2:$EE$2,CH$4,'reporting boissy'!$F57:$EE57)+SUMIF('reporting moussy'!$F$2:$EE$2,CH$4,'reporting moussy'!$F57:$EE57)+SUMIF('reporting trappes'!$F$2:$EE$2,CH$4,'reporting trappes'!$F57:$EE57)+SUMIF('SPACELOG 5 BP'!$F$2:$EE$2,CH$4,'SPACELOG 5 BP'!$F57:$EE57)+SUMIF('SPACELOG 6 BP'!$F$2:$EE$2,CH$4,'SPACELOG 6 BP'!$F57:$EE57)+SUMIF('SPACELOG 7 BP'!$F$2:$EE$2,CH$4,'SPACELOG 7 BP'!$F57:$EE57)+SUMIF('SPACELOG 8 BP'!$F$2:$EE$2,CH$4,'SPACELOG 8 BP'!$F57:$EE57)+SUMIF('SPACELOG 9 BP'!$F$2:$EE$2,CH$4,'SPACELOG 9 BP'!$F57:$EE57)+SUMIF('SPACELOG 10 BP'!$F$2:$EE$2,CH$4,'SPACELOG 10 BP'!$F57:$EE57)+SUMIF('SPACELOG 11 BP'!$F$2:$EE$2,CH$4,'SPACELOG 11 BP'!$F57:$EE57)+SUMIF('SPACELOG 12 BP'!$F$2:$EE$2,CH$4,'SPACELOG 12 BP'!$F57:$EE57)</f>
        <v>8976.2200000000012</v>
      </c>
      <c r="CI57" s="13">
        <f>SUMIF('reporting montigny'!$F$2:$EE$2,CI$4,'reporting montigny'!$F57:$EE57)+SUMIF('reporting boissy'!$F$2:$EE$2,CI$4,'reporting boissy'!$F57:$EE57)+SUMIF('reporting moussy'!$F$2:$EE$2,CI$4,'reporting moussy'!$F57:$EE57)+SUMIF('reporting trappes'!$F$2:$EE$2,CI$4,'reporting trappes'!$F57:$EE57)+SUMIF('SPACELOG 5 BP'!$F$2:$EE$2,CI$4,'SPACELOG 5 BP'!$F57:$EE57)+SUMIF('SPACELOG 6 BP'!$F$2:$EE$2,CI$4,'SPACELOG 6 BP'!$F57:$EE57)+SUMIF('SPACELOG 7 BP'!$F$2:$EE$2,CI$4,'SPACELOG 7 BP'!$F57:$EE57)+SUMIF('SPACELOG 8 BP'!$F$2:$EE$2,CI$4,'SPACELOG 8 BP'!$F57:$EE57)+SUMIF('SPACELOG 9 BP'!$F$2:$EE$2,CI$4,'SPACELOG 9 BP'!$F57:$EE57)+SUMIF('SPACELOG 10 BP'!$F$2:$EE$2,CI$4,'SPACELOG 10 BP'!$F57:$EE57)+SUMIF('SPACELOG 11 BP'!$F$2:$EE$2,CI$4,'SPACELOG 11 BP'!$F57:$EE57)+SUMIF('SPACELOG 12 BP'!$F$2:$EE$2,CI$4,'SPACELOG 12 BP'!$F57:$EE57)</f>
        <v>8899.130000000001</v>
      </c>
      <c r="CJ57" s="13">
        <f>SUMIF('reporting montigny'!$F$2:$EE$2,CJ$4,'reporting montigny'!$F57:$EE57)+SUMIF('reporting boissy'!$F$2:$EE$2,CJ$4,'reporting boissy'!$F57:$EE57)+SUMIF('reporting moussy'!$F$2:$EE$2,CJ$4,'reporting moussy'!$F57:$EE57)+SUMIF('reporting trappes'!$F$2:$EE$2,CJ$4,'reporting trappes'!$F57:$EE57)+SUMIF('SPACELOG 5 BP'!$F$2:$EE$2,CJ$4,'SPACELOG 5 BP'!$F57:$EE57)+SUMIF('SPACELOG 6 BP'!$F$2:$EE$2,CJ$4,'SPACELOG 6 BP'!$F57:$EE57)+SUMIF('SPACELOG 7 BP'!$F$2:$EE$2,CJ$4,'SPACELOG 7 BP'!$F57:$EE57)+SUMIF('SPACELOG 8 BP'!$F$2:$EE$2,CJ$4,'SPACELOG 8 BP'!$F57:$EE57)+SUMIF('SPACELOG 9 BP'!$F$2:$EE$2,CJ$4,'SPACELOG 9 BP'!$F57:$EE57)+SUMIF('SPACELOG 10 BP'!$F$2:$EE$2,CJ$4,'SPACELOG 10 BP'!$F57:$EE57)+SUMIF('SPACELOG 11 BP'!$F$2:$EE$2,CJ$4,'SPACELOG 11 BP'!$F57:$EE57)+SUMIF('SPACELOG 12 BP'!$F$2:$EE$2,CJ$4,'SPACELOG 12 BP'!$F57:$EE57)</f>
        <v>8821.82</v>
      </c>
      <c r="CK57" s="13">
        <f>SUMIF('reporting montigny'!$F$2:$EE$2,CK$4,'reporting montigny'!$F57:$EE57)+SUMIF('reporting boissy'!$F$2:$EE$2,CK$4,'reporting boissy'!$F57:$EE57)+SUMIF('reporting moussy'!$F$2:$EE$2,CK$4,'reporting moussy'!$F57:$EE57)+SUMIF('reporting trappes'!$F$2:$EE$2,CK$4,'reporting trappes'!$F57:$EE57)+SUMIF('SPACELOG 5 BP'!$F$2:$EE$2,CK$4,'SPACELOG 5 BP'!$F57:$EE57)+SUMIF('SPACELOG 6 BP'!$F$2:$EE$2,CK$4,'SPACELOG 6 BP'!$F57:$EE57)+SUMIF('SPACELOG 7 BP'!$F$2:$EE$2,CK$4,'SPACELOG 7 BP'!$F57:$EE57)+SUMIF('SPACELOG 8 BP'!$F$2:$EE$2,CK$4,'SPACELOG 8 BP'!$F57:$EE57)+SUMIF('SPACELOG 9 BP'!$F$2:$EE$2,CK$4,'SPACELOG 9 BP'!$F57:$EE57)+SUMIF('SPACELOG 10 BP'!$F$2:$EE$2,CK$4,'SPACELOG 10 BP'!$F57:$EE57)+SUMIF('SPACELOG 11 BP'!$F$2:$EE$2,CK$4,'SPACELOG 11 BP'!$F57:$EE57)+SUMIF('SPACELOG 12 BP'!$F$2:$EE$2,CK$4,'SPACELOG 12 BP'!$F57:$EE57)</f>
        <v>8744.2999999999993</v>
      </c>
      <c r="CL57" s="13">
        <f>SUMIF('reporting montigny'!$F$2:$EE$2,CL$4,'reporting montigny'!$F57:$EE57)+SUMIF('reporting boissy'!$F$2:$EE$2,CL$4,'reporting boissy'!$F57:$EE57)+SUMIF('reporting moussy'!$F$2:$EE$2,CL$4,'reporting moussy'!$F57:$EE57)+SUMIF('reporting trappes'!$F$2:$EE$2,CL$4,'reporting trappes'!$F57:$EE57)+SUMIF('SPACELOG 5 BP'!$F$2:$EE$2,CL$4,'SPACELOG 5 BP'!$F57:$EE57)+SUMIF('SPACELOG 6 BP'!$F$2:$EE$2,CL$4,'SPACELOG 6 BP'!$F57:$EE57)+SUMIF('SPACELOG 7 BP'!$F$2:$EE$2,CL$4,'SPACELOG 7 BP'!$F57:$EE57)+SUMIF('SPACELOG 8 BP'!$F$2:$EE$2,CL$4,'SPACELOG 8 BP'!$F57:$EE57)+SUMIF('SPACELOG 9 BP'!$F$2:$EE$2,CL$4,'SPACELOG 9 BP'!$F57:$EE57)+SUMIF('SPACELOG 10 BP'!$F$2:$EE$2,CL$4,'SPACELOG 10 BP'!$F57:$EE57)+SUMIF('SPACELOG 11 BP'!$F$2:$EE$2,CL$4,'SPACELOG 11 BP'!$F57:$EE57)+SUMIF('SPACELOG 12 BP'!$F$2:$EE$2,CL$4,'SPACELOG 12 BP'!$F57:$EE57)</f>
        <v>8666.58</v>
      </c>
      <c r="CM57" s="13">
        <f>SUMIF('reporting montigny'!$F$2:$EE$2,CM$4,'reporting montigny'!$F57:$EE57)+SUMIF('reporting boissy'!$F$2:$EE$2,CM$4,'reporting boissy'!$F57:$EE57)+SUMIF('reporting moussy'!$F$2:$EE$2,CM$4,'reporting moussy'!$F57:$EE57)+SUMIF('reporting trappes'!$F$2:$EE$2,CM$4,'reporting trappes'!$F57:$EE57)+SUMIF('SPACELOG 5 BP'!$F$2:$EE$2,CM$4,'SPACELOG 5 BP'!$F57:$EE57)+SUMIF('SPACELOG 6 BP'!$F$2:$EE$2,CM$4,'SPACELOG 6 BP'!$F57:$EE57)+SUMIF('SPACELOG 7 BP'!$F$2:$EE$2,CM$4,'SPACELOG 7 BP'!$F57:$EE57)+SUMIF('SPACELOG 8 BP'!$F$2:$EE$2,CM$4,'SPACELOG 8 BP'!$F57:$EE57)+SUMIF('SPACELOG 9 BP'!$F$2:$EE$2,CM$4,'SPACELOG 9 BP'!$F57:$EE57)+SUMIF('SPACELOG 10 BP'!$F$2:$EE$2,CM$4,'SPACELOG 10 BP'!$F57:$EE57)+SUMIF('SPACELOG 11 BP'!$F$2:$EE$2,CM$4,'SPACELOG 11 BP'!$F57:$EE57)+SUMIF('SPACELOG 12 BP'!$F$2:$EE$2,CM$4,'SPACELOG 12 BP'!$F57:$EE57)</f>
        <v>8588.64</v>
      </c>
      <c r="CN57" s="13">
        <f>SUMIF('reporting montigny'!$F$2:$EE$2,CN$4,'reporting montigny'!$F57:$EE57)+SUMIF('reporting boissy'!$F$2:$EE$2,CN$4,'reporting boissy'!$F57:$EE57)+SUMIF('reporting moussy'!$F$2:$EE$2,CN$4,'reporting moussy'!$F57:$EE57)+SUMIF('reporting trappes'!$F$2:$EE$2,CN$4,'reporting trappes'!$F57:$EE57)+SUMIF('SPACELOG 5 BP'!$F$2:$EE$2,CN$4,'SPACELOG 5 BP'!$F57:$EE57)+SUMIF('SPACELOG 6 BP'!$F$2:$EE$2,CN$4,'SPACELOG 6 BP'!$F57:$EE57)+SUMIF('SPACELOG 7 BP'!$F$2:$EE$2,CN$4,'SPACELOG 7 BP'!$F57:$EE57)+SUMIF('SPACELOG 8 BP'!$F$2:$EE$2,CN$4,'SPACELOG 8 BP'!$F57:$EE57)+SUMIF('SPACELOG 9 BP'!$F$2:$EE$2,CN$4,'SPACELOG 9 BP'!$F57:$EE57)+SUMIF('SPACELOG 10 BP'!$F$2:$EE$2,CN$4,'SPACELOG 10 BP'!$F57:$EE57)+SUMIF('SPACELOG 11 BP'!$F$2:$EE$2,CN$4,'SPACELOG 11 BP'!$F57:$EE57)+SUMIF('SPACELOG 12 BP'!$F$2:$EE$2,CN$4,'SPACELOG 12 BP'!$F57:$EE57)</f>
        <v>8510.51</v>
      </c>
      <c r="CO57" s="13">
        <f>SUMIF('reporting montigny'!$F$2:$EE$2,CO$4,'reporting montigny'!$F57:$EE57)+SUMIF('reporting boissy'!$F$2:$EE$2,CO$4,'reporting boissy'!$F57:$EE57)+SUMIF('reporting moussy'!$F$2:$EE$2,CO$4,'reporting moussy'!$F57:$EE57)+SUMIF('reporting trappes'!$F$2:$EE$2,CO$4,'reporting trappes'!$F57:$EE57)+SUMIF('SPACELOG 5 BP'!$F$2:$EE$2,CO$4,'SPACELOG 5 BP'!$F57:$EE57)+SUMIF('SPACELOG 6 BP'!$F$2:$EE$2,CO$4,'SPACELOG 6 BP'!$F57:$EE57)+SUMIF('SPACELOG 7 BP'!$F$2:$EE$2,CO$4,'SPACELOG 7 BP'!$F57:$EE57)+SUMIF('SPACELOG 8 BP'!$F$2:$EE$2,CO$4,'SPACELOG 8 BP'!$F57:$EE57)+SUMIF('SPACELOG 9 BP'!$F$2:$EE$2,CO$4,'SPACELOG 9 BP'!$F57:$EE57)+SUMIF('SPACELOG 10 BP'!$F$2:$EE$2,CO$4,'SPACELOG 10 BP'!$F57:$EE57)+SUMIF('SPACELOG 11 BP'!$F$2:$EE$2,CO$4,'SPACELOG 11 BP'!$F57:$EE57)+SUMIF('SPACELOG 12 BP'!$F$2:$EE$2,CO$4,'SPACELOG 12 BP'!$F57:$EE57)</f>
        <v>8432.16</v>
      </c>
      <c r="CP57" s="13">
        <f>SUMIF('reporting montigny'!$F$2:$EE$2,CP$4,'reporting montigny'!$F57:$EE57)+SUMIF('reporting boissy'!$F$2:$EE$2,CP$4,'reporting boissy'!$F57:$EE57)+SUMIF('reporting moussy'!$F$2:$EE$2,CP$4,'reporting moussy'!$F57:$EE57)+SUMIF('reporting trappes'!$F$2:$EE$2,CP$4,'reporting trappes'!$F57:$EE57)+SUMIF('SPACELOG 5 BP'!$F$2:$EE$2,CP$4,'SPACELOG 5 BP'!$F57:$EE57)+SUMIF('SPACELOG 6 BP'!$F$2:$EE$2,CP$4,'SPACELOG 6 BP'!$F57:$EE57)+SUMIF('SPACELOG 7 BP'!$F$2:$EE$2,CP$4,'SPACELOG 7 BP'!$F57:$EE57)+SUMIF('SPACELOG 8 BP'!$F$2:$EE$2,CP$4,'SPACELOG 8 BP'!$F57:$EE57)+SUMIF('SPACELOG 9 BP'!$F$2:$EE$2,CP$4,'SPACELOG 9 BP'!$F57:$EE57)+SUMIF('SPACELOG 10 BP'!$F$2:$EE$2,CP$4,'SPACELOG 10 BP'!$F57:$EE57)+SUMIF('SPACELOG 11 BP'!$F$2:$EE$2,CP$4,'SPACELOG 11 BP'!$F57:$EE57)+SUMIF('SPACELOG 12 BP'!$F$2:$EE$2,CP$4,'SPACELOG 12 BP'!$F57:$EE57)</f>
        <v>8353.619999999999</v>
      </c>
      <c r="CQ57" s="13">
        <f>SUMIF('reporting montigny'!$F$2:$EE$2,CQ$4,'reporting montigny'!$F57:$EE57)+SUMIF('reporting boissy'!$F$2:$EE$2,CQ$4,'reporting boissy'!$F57:$EE57)+SUMIF('reporting moussy'!$F$2:$EE$2,CQ$4,'reporting moussy'!$F57:$EE57)+SUMIF('reporting trappes'!$F$2:$EE$2,CQ$4,'reporting trappes'!$F57:$EE57)+SUMIF('SPACELOG 5 BP'!$F$2:$EE$2,CQ$4,'SPACELOG 5 BP'!$F57:$EE57)+SUMIF('SPACELOG 6 BP'!$F$2:$EE$2,CQ$4,'SPACELOG 6 BP'!$F57:$EE57)+SUMIF('SPACELOG 7 BP'!$F$2:$EE$2,CQ$4,'SPACELOG 7 BP'!$F57:$EE57)+SUMIF('SPACELOG 8 BP'!$F$2:$EE$2,CQ$4,'SPACELOG 8 BP'!$F57:$EE57)+SUMIF('SPACELOG 9 BP'!$F$2:$EE$2,CQ$4,'SPACELOG 9 BP'!$F57:$EE57)+SUMIF('SPACELOG 10 BP'!$F$2:$EE$2,CQ$4,'SPACELOG 10 BP'!$F57:$EE57)+SUMIF('SPACELOG 11 BP'!$F$2:$EE$2,CQ$4,'SPACELOG 11 BP'!$F57:$EE57)+SUMIF('SPACELOG 12 BP'!$F$2:$EE$2,CQ$4,'SPACELOG 12 BP'!$F57:$EE57)</f>
        <v>8274.8499999999985</v>
      </c>
      <c r="CR57" s="14">
        <f>SUM(CF57:CQ57)</f>
        <v>104450.75999999998</v>
      </c>
      <c r="CS57" s="13">
        <f>SUMIF('reporting montigny'!$F$2:$EE$2,CS$4,'reporting montigny'!$F57:$EE57)+SUMIF('reporting boissy'!$F$2:$EE$2,CS$4,'reporting boissy'!$F57:$EE57)+SUMIF('reporting moussy'!$F$2:$EE$2,CS$4,'reporting moussy'!$F57:$EE57)+SUMIF('reporting trappes'!$F$2:$EE$2,CS$4,'reporting trappes'!$F57:$EE57)+SUMIF('SPACELOG 5 BP'!$F$2:$EE$2,CS$4,'SPACELOG 5 BP'!$F57:$EE57)+SUMIF('SPACELOG 6 BP'!$F$2:$EE$2,CS$4,'SPACELOG 6 BP'!$F57:$EE57)+SUMIF('SPACELOG 7 BP'!$F$2:$EE$2,CS$4,'SPACELOG 7 BP'!$F57:$EE57)+SUMIF('SPACELOG 8 BP'!$F$2:$EE$2,CS$4,'SPACELOG 8 BP'!$F57:$EE57)+SUMIF('SPACELOG 9 BP'!$F$2:$EE$2,CS$4,'SPACELOG 9 BP'!$F57:$EE57)+SUMIF('SPACELOG 10 BP'!$F$2:$EE$2,CS$4,'SPACELOG 10 BP'!$F57:$EE57)+SUMIF('SPACELOG 11 BP'!$F$2:$EE$2,CS$4,'SPACELOG 11 BP'!$F57:$EE57)+SUMIF('SPACELOG 12 BP'!$F$2:$EE$2,CS$4,'SPACELOG 12 BP'!$F57:$EE57)</f>
        <v>8195.86</v>
      </c>
      <c r="CT57" s="13">
        <f>SUMIF('reporting montigny'!$F$2:$EE$2,CT$4,'reporting montigny'!$F57:$EE57)+SUMIF('reporting boissy'!$F$2:$EE$2,CT$4,'reporting boissy'!$F57:$EE57)+SUMIF('reporting moussy'!$F$2:$EE$2,CT$4,'reporting moussy'!$F57:$EE57)+SUMIF('reporting trappes'!$F$2:$EE$2,CT$4,'reporting trappes'!$F57:$EE57)+SUMIF('SPACELOG 5 BP'!$F$2:$EE$2,CT$4,'SPACELOG 5 BP'!$F57:$EE57)+SUMIF('SPACELOG 6 BP'!$F$2:$EE$2,CT$4,'SPACELOG 6 BP'!$F57:$EE57)+SUMIF('SPACELOG 7 BP'!$F$2:$EE$2,CT$4,'SPACELOG 7 BP'!$F57:$EE57)+SUMIF('SPACELOG 8 BP'!$F$2:$EE$2,CT$4,'SPACELOG 8 BP'!$F57:$EE57)+SUMIF('SPACELOG 9 BP'!$F$2:$EE$2,CT$4,'SPACELOG 9 BP'!$F57:$EE57)+SUMIF('SPACELOG 10 BP'!$F$2:$EE$2,CT$4,'SPACELOG 10 BP'!$F57:$EE57)+SUMIF('SPACELOG 11 BP'!$F$2:$EE$2,CT$4,'SPACELOG 11 BP'!$F57:$EE57)+SUMIF('SPACELOG 12 BP'!$F$2:$EE$2,CT$4,'SPACELOG 12 BP'!$F57:$EE57)</f>
        <v>8116.6799999999994</v>
      </c>
      <c r="CU57" s="13">
        <f>SUMIF('reporting montigny'!$F$2:$EE$2,CU$4,'reporting montigny'!$F57:$EE57)+SUMIF('reporting boissy'!$F$2:$EE$2,CU$4,'reporting boissy'!$F57:$EE57)+SUMIF('reporting moussy'!$F$2:$EE$2,CU$4,'reporting moussy'!$F57:$EE57)+SUMIF('reporting trappes'!$F$2:$EE$2,CU$4,'reporting trappes'!$F57:$EE57)+SUMIF('SPACELOG 5 BP'!$F$2:$EE$2,CU$4,'SPACELOG 5 BP'!$F57:$EE57)+SUMIF('SPACELOG 6 BP'!$F$2:$EE$2,CU$4,'SPACELOG 6 BP'!$F57:$EE57)+SUMIF('SPACELOG 7 BP'!$F$2:$EE$2,CU$4,'SPACELOG 7 BP'!$F57:$EE57)+SUMIF('SPACELOG 8 BP'!$F$2:$EE$2,CU$4,'SPACELOG 8 BP'!$F57:$EE57)+SUMIF('SPACELOG 9 BP'!$F$2:$EE$2,CU$4,'SPACELOG 9 BP'!$F57:$EE57)+SUMIF('SPACELOG 10 BP'!$F$2:$EE$2,CU$4,'SPACELOG 10 BP'!$F57:$EE57)+SUMIF('SPACELOG 11 BP'!$F$2:$EE$2,CU$4,'SPACELOG 11 BP'!$F57:$EE57)+SUMIF('SPACELOG 12 BP'!$F$2:$EE$2,CU$4,'SPACELOG 12 BP'!$F57:$EE57)</f>
        <v>8037.2799999999988</v>
      </c>
      <c r="CV57" s="13">
        <f>SUMIF('reporting montigny'!$F$2:$EE$2,CV$4,'reporting montigny'!$F57:$EE57)+SUMIF('reporting boissy'!$F$2:$EE$2,CV$4,'reporting boissy'!$F57:$EE57)+SUMIF('reporting moussy'!$F$2:$EE$2,CV$4,'reporting moussy'!$F57:$EE57)+SUMIF('reporting trappes'!$F$2:$EE$2,CV$4,'reporting trappes'!$F57:$EE57)+SUMIF('SPACELOG 5 BP'!$F$2:$EE$2,CV$4,'SPACELOG 5 BP'!$F57:$EE57)+SUMIF('SPACELOG 6 BP'!$F$2:$EE$2,CV$4,'SPACELOG 6 BP'!$F57:$EE57)+SUMIF('SPACELOG 7 BP'!$F$2:$EE$2,CV$4,'SPACELOG 7 BP'!$F57:$EE57)+SUMIF('SPACELOG 8 BP'!$F$2:$EE$2,CV$4,'SPACELOG 8 BP'!$F57:$EE57)+SUMIF('SPACELOG 9 BP'!$F$2:$EE$2,CV$4,'SPACELOG 9 BP'!$F57:$EE57)+SUMIF('SPACELOG 10 BP'!$F$2:$EE$2,CV$4,'SPACELOG 10 BP'!$F57:$EE57)+SUMIF('SPACELOG 11 BP'!$F$2:$EE$2,CV$4,'SPACELOG 11 BP'!$F57:$EE57)+SUMIF('SPACELOG 12 BP'!$F$2:$EE$2,CV$4,'SPACELOG 12 BP'!$F57:$EE57)</f>
        <v>7957.66</v>
      </c>
      <c r="CW57" s="13">
        <f>SUMIF('reporting montigny'!$F$2:$EE$2,CW$4,'reporting montigny'!$F57:$EE57)+SUMIF('reporting boissy'!$F$2:$EE$2,CW$4,'reporting boissy'!$F57:$EE57)+SUMIF('reporting moussy'!$F$2:$EE$2,CW$4,'reporting moussy'!$F57:$EE57)+SUMIF('reporting trappes'!$F$2:$EE$2,CW$4,'reporting trappes'!$F57:$EE57)+SUMIF('SPACELOG 5 BP'!$F$2:$EE$2,CW$4,'SPACELOG 5 BP'!$F57:$EE57)+SUMIF('SPACELOG 6 BP'!$F$2:$EE$2,CW$4,'SPACELOG 6 BP'!$F57:$EE57)+SUMIF('SPACELOG 7 BP'!$F$2:$EE$2,CW$4,'SPACELOG 7 BP'!$F57:$EE57)+SUMIF('SPACELOG 8 BP'!$F$2:$EE$2,CW$4,'SPACELOG 8 BP'!$F57:$EE57)+SUMIF('SPACELOG 9 BP'!$F$2:$EE$2,CW$4,'SPACELOG 9 BP'!$F57:$EE57)+SUMIF('SPACELOG 10 BP'!$F$2:$EE$2,CW$4,'SPACELOG 10 BP'!$F57:$EE57)+SUMIF('SPACELOG 11 BP'!$F$2:$EE$2,CW$4,'SPACELOG 11 BP'!$F57:$EE57)+SUMIF('SPACELOG 12 BP'!$F$2:$EE$2,CW$4,'SPACELOG 12 BP'!$F57:$EE57)</f>
        <v>7877.84</v>
      </c>
      <c r="CX57" s="13">
        <f>SUMIF('reporting montigny'!$F$2:$EE$2,CX$4,'reporting montigny'!$F57:$EE57)+SUMIF('reporting boissy'!$F$2:$EE$2,CX$4,'reporting boissy'!$F57:$EE57)+SUMIF('reporting moussy'!$F$2:$EE$2,CX$4,'reporting moussy'!$F57:$EE57)+SUMIF('reporting trappes'!$F$2:$EE$2,CX$4,'reporting trappes'!$F57:$EE57)+SUMIF('SPACELOG 5 BP'!$F$2:$EE$2,CX$4,'SPACELOG 5 BP'!$F57:$EE57)+SUMIF('SPACELOG 6 BP'!$F$2:$EE$2,CX$4,'SPACELOG 6 BP'!$F57:$EE57)+SUMIF('SPACELOG 7 BP'!$F$2:$EE$2,CX$4,'SPACELOG 7 BP'!$F57:$EE57)+SUMIF('SPACELOG 8 BP'!$F$2:$EE$2,CX$4,'SPACELOG 8 BP'!$F57:$EE57)+SUMIF('SPACELOG 9 BP'!$F$2:$EE$2,CX$4,'SPACELOG 9 BP'!$F57:$EE57)+SUMIF('SPACELOG 10 BP'!$F$2:$EE$2,CX$4,'SPACELOG 10 BP'!$F57:$EE57)+SUMIF('SPACELOG 11 BP'!$F$2:$EE$2,CX$4,'SPACELOG 11 BP'!$F57:$EE57)+SUMIF('SPACELOG 12 BP'!$F$2:$EE$2,CX$4,'SPACELOG 12 BP'!$F57:$EE57)</f>
        <v>7797.7900000000009</v>
      </c>
      <c r="CY57" s="13">
        <f>SUMIF('reporting montigny'!$F$2:$EE$2,CY$4,'reporting montigny'!$F57:$EE57)+SUMIF('reporting boissy'!$F$2:$EE$2,CY$4,'reporting boissy'!$F57:$EE57)+SUMIF('reporting moussy'!$F$2:$EE$2,CY$4,'reporting moussy'!$F57:$EE57)+SUMIF('reporting trappes'!$F$2:$EE$2,CY$4,'reporting trappes'!$F57:$EE57)+SUMIF('SPACELOG 5 BP'!$F$2:$EE$2,CY$4,'SPACELOG 5 BP'!$F57:$EE57)+SUMIF('SPACELOG 6 BP'!$F$2:$EE$2,CY$4,'SPACELOG 6 BP'!$F57:$EE57)+SUMIF('SPACELOG 7 BP'!$F$2:$EE$2,CY$4,'SPACELOG 7 BP'!$F57:$EE57)+SUMIF('SPACELOG 8 BP'!$F$2:$EE$2,CY$4,'SPACELOG 8 BP'!$F57:$EE57)+SUMIF('SPACELOG 9 BP'!$F$2:$EE$2,CY$4,'SPACELOG 9 BP'!$F57:$EE57)+SUMIF('SPACELOG 10 BP'!$F$2:$EE$2,CY$4,'SPACELOG 10 BP'!$F57:$EE57)+SUMIF('SPACELOG 11 BP'!$F$2:$EE$2,CY$4,'SPACELOG 11 BP'!$F57:$EE57)+SUMIF('SPACELOG 12 BP'!$F$2:$EE$2,CY$4,'SPACELOG 12 BP'!$F57:$EE57)</f>
        <v>7717.54</v>
      </c>
      <c r="CZ57" s="13">
        <f>SUMIF('reporting montigny'!$F$2:$EE$2,CZ$4,'reporting montigny'!$F57:$EE57)+SUMIF('reporting boissy'!$F$2:$EE$2,CZ$4,'reporting boissy'!$F57:$EE57)+SUMIF('reporting moussy'!$F$2:$EE$2,CZ$4,'reporting moussy'!$F57:$EE57)+SUMIF('reporting trappes'!$F$2:$EE$2,CZ$4,'reporting trappes'!$F57:$EE57)+SUMIF('SPACELOG 5 BP'!$F$2:$EE$2,CZ$4,'SPACELOG 5 BP'!$F57:$EE57)+SUMIF('SPACELOG 6 BP'!$F$2:$EE$2,CZ$4,'SPACELOG 6 BP'!$F57:$EE57)+SUMIF('SPACELOG 7 BP'!$F$2:$EE$2,CZ$4,'SPACELOG 7 BP'!$F57:$EE57)+SUMIF('SPACELOG 8 BP'!$F$2:$EE$2,CZ$4,'SPACELOG 8 BP'!$F57:$EE57)+SUMIF('SPACELOG 9 BP'!$F$2:$EE$2,CZ$4,'SPACELOG 9 BP'!$F57:$EE57)+SUMIF('SPACELOG 10 BP'!$F$2:$EE$2,CZ$4,'SPACELOG 10 BP'!$F57:$EE57)+SUMIF('SPACELOG 11 BP'!$F$2:$EE$2,CZ$4,'SPACELOG 11 BP'!$F57:$EE57)+SUMIF('SPACELOG 12 BP'!$F$2:$EE$2,CZ$4,'SPACELOG 12 BP'!$F57:$EE57)</f>
        <v>7637.08</v>
      </c>
      <c r="DA57" s="13">
        <f>SUMIF('reporting montigny'!$F$2:$EE$2,DA$4,'reporting montigny'!$F57:$EE57)+SUMIF('reporting boissy'!$F$2:$EE$2,DA$4,'reporting boissy'!$F57:$EE57)+SUMIF('reporting moussy'!$F$2:$EE$2,DA$4,'reporting moussy'!$F57:$EE57)+SUMIF('reporting trappes'!$F$2:$EE$2,DA$4,'reporting trappes'!$F57:$EE57)+SUMIF('SPACELOG 5 BP'!$F$2:$EE$2,DA$4,'SPACELOG 5 BP'!$F57:$EE57)+SUMIF('SPACELOG 6 BP'!$F$2:$EE$2,DA$4,'SPACELOG 6 BP'!$F57:$EE57)+SUMIF('SPACELOG 7 BP'!$F$2:$EE$2,DA$4,'SPACELOG 7 BP'!$F57:$EE57)+SUMIF('SPACELOG 8 BP'!$F$2:$EE$2,DA$4,'SPACELOG 8 BP'!$F57:$EE57)+SUMIF('SPACELOG 9 BP'!$F$2:$EE$2,DA$4,'SPACELOG 9 BP'!$F57:$EE57)+SUMIF('SPACELOG 10 BP'!$F$2:$EE$2,DA$4,'SPACELOG 10 BP'!$F57:$EE57)+SUMIF('SPACELOG 11 BP'!$F$2:$EE$2,DA$4,'SPACELOG 11 BP'!$F57:$EE57)+SUMIF('SPACELOG 12 BP'!$F$2:$EE$2,DA$4,'SPACELOG 12 BP'!$F57:$EE57)</f>
        <v>7556.38</v>
      </c>
      <c r="DB57" s="13">
        <f>SUMIF('reporting montigny'!$F$2:$EE$2,DB$4,'reporting montigny'!$F57:$EE57)+SUMIF('reporting boissy'!$F$2:$EE$2,DB$4,'reporting boissy'!$F57:$EE57)+SUMIF('reporting moussy'!$F$2:$EE$2,DB$4,'reporting moussy'!$F57:$EE57)+SUMIF('reporting trappes'!$F$2:$EE$2,DB$4,'reporting trappes'!$F57:$EE57)+SUMIF('SPACELOG 5 BP'!$F$2:$EE$2,DB$4,'SPACELOG 5 BP'!$F57:$EE57)+SUMIF('SPACELOG 6 BP'!$F$2:$EE$2,DB$4,'SPACELOG 6 BP'!$F57:$EE57)+SUMIF('SPACELOG 7 BP'!$F$2:$EE$2,DB$4,'SPACELOG 7 BP'!$F57:$EE57)+SUMIF('SPACELOG 8 BP'!$F$2:$EE$2,DB$4,'SPACELOG 8 BP'!$F57:$EE57)+SUMIF('SPACELOG 9 BP'!$F$2:$EE$2,DB$4,'SPACELOG 9 BP'!$F57:$EE57)+SUMIF('SPACELOG 10 BP'!$F$2:$EE$2,DB$4,'SPACELOG 10 BP'!$F57:$EE57)+SUMIF('SPACELOG 11 BP'!$F$2:$EE$2,DB$4,'SPACELOG 11 BP'!$F57:$EE57)+SUMIF('SPACELOG 12 BP'!$F$2:$EE$2,DB$4,'SPACELOG 12 BP'!$F57:$EE57)</f>
        <v>7475.4699999999993</v>
      </c>
      <c r="DC57" s="13">
        <f>SUMIF('reporting montigny'!$F$2:$EE$2,DC$4,'reporting montigny'!$F57:$EE57)+SUMIF('reporting boissy'!$F$2:$EE$2,DC$4,'reporting boissy'!$F57:$EE57)+SUMIF('reporting moussy'!$F$2:$EE$2,DC$4,'reporting moussy'!$F57:$EE57)+SUMIF('reporting trappes'!$F$2:$EE$2,DC$4,'reporting trappes'!$F57:$EE57)+SUMIF('SPACELOG 5 BP'!$F$2:$EE$2,DC$4,'SPACELOG 5 BP'!$F57:$EE57)+SUMIF('SPACELOG 6 BP'!$F$2:$EE$2,DC$4,'SPACELOG 6 BP'!$F57:$EE57)+SUMIF('SPACELOG 7 BP'!$F$2:$EE$2,DC$4,'SPACELOG 7 BP'!$F57:$EE57)+SUMIF('SPACELOG 8 BP'!$F$2:$EE$2,DC$4,'SPACELOG 8 BP'!$F57:$EE57)+SUMIF('SPACELOG 9 BP'!$F$2:$EE$2,DC$4,'SPACELOG 9 BP'!$F57:$EE57)+SUMIF('SPACELOG 10 BP'!$F$2:$EE$2,DC$4,'SPACELOG 10 BP'!$F57:$EE57)+SUMIF('SPACELOG 11 BP'!$F$2:$EE$2,DC$4,'SPACELOG 11 BP'!$F57:$EE57)+SUMIF('SPACELOG 12 BP'!$F$2:$EE$2,DC$4,'SPACELOG 12 BP'!$F57:$EE57)</f>
        <v>7394.3600000000006</v>
      </c>
      <c r="DD57" s="13">
        <f>SUMIF('reporting montigny'!$F$2:$EE$2,DD$4,'reporting montigny'!$F57:$EE57)+SUMIF('reporting boissy'!$F$2:$EE$2,DD$4,'reporting boissy'!$F57:$EE57)+SUMIF('reporting moussy'!$F$2:$EE$2,DD$4,'reporting moussy'!$F57:$EE57)+SUMIF('reporting trappes'!$F$2:$EE$2,DD$4,'reporting trappes'!$F57:$EE57)+SUMIF('SPACELOG 5 BP'!$F$2:$EE$2,DD$4,'SPACELOG 5 BP'!$F57:$EE57)+SUMIF('SPACELOG 6 BP'!$F$2:$EE$2,DD$4,'SPACELOG 6 BP'!$F57:$EE57)+SUMIF('SPACELOG 7 BP'!$F$2:$EE$2,DD$4,'SPACELOG 7 BP'!$F57:$EE57)+SUMIF('SPACELOG 8 BP'!$F$2:$EE$2,DD$4,'SPACELOG 8 BP'!$F57:$EE57)+SUMIF('SPACELOG 9 BP'!$F$2:$EE$2,DD$4,'SPACELOG 9 BP'!$F57:$EE57)+SUMIF('SPACELOG 10 BP'!$F$2:$EE$2,DD$4,'SPACELOG 10 BP'!$F57:$EE57)+SUMIF('SPACELOG 11 BP'!$F$2:$EE$2,DD$4,'SPACELOG 11 BP'!$F57:$EE57)+SUMIF('SPACELOG 12 BP'!$F$2:$EE$2,DD$4,'SPACELOG 12 BP'!$F57:$EE57)</f>
        <v>7313.02</v>
      </c>
      <c r="DE57" s="14">
        <f>SUM(CS57:DD57)</f>
        <v>93076.96</v>
      </c>
      <c r="DF57" s="13">
        <f>SUMIF('reporting montigny'!$F$2:$EE$2,DF$4,'reporting montigny'!$F57:$EE57)+SUMIF('reporting boissy'!$F$2:$EE$2,DF$4,'reporting boissy'!$F57:$EE57)+SUMIF('reporting moussy'!$F$2:$EE$2,DF$4,'reporting moussy'!$F57:$EE57)+SUMIF('reporting trappes'!$F$2:$EE$2,DF$4,'reporting trappes'!$F57:$EE57)+SUMIF('SPACELOG 5 BP'!$F$2:$EE$2,DF$4,'SPACELOG 5 BP'!$F57:$EE57)+SUMIF('SPACELOG 6 BP'!$F$2:$EE$2,DF$4,'SPACELOG 6 BP'!$F57:$EE57)+SUMIF('SPACELOG 7 BP'!$F$2:$EE$2,DF$4,'SPACELOG 7 BP'!$F57:$EE57)+SUMIF('SPACELOG 8 BP'!$F$2:$EE$2,DF$4,'SPACELOG 8 BP'!$F57:$EE57)+SUMIF('SPACELOG 9 BP'!$F$2:$EE$2,DF$4,'SPACELOG 9 BP'!$F57:$EE57)+SUMIF('SPACELOG 10 BP'!$F$2:$EE$2,DF$4,'SPACELOG 10 BP'!$F57:$EE57)+SUMIF('SPACELOG 11 BP'!$F$2:$EE$2,DF$4,'SPACELOG 11 BP'!$F57:$EE57)+SUMIF('SPACELOG 12 BP'!$F$2:$EE$2,DF$4,'SPACELOG 12 BP'!$F57:$EE57)</f>
        <v>7231.46</v>
      </c>
      <c r="DG57" s="13">
        <f>SUMIF('reporting montigny'!$F$2:$EE$2,DG$4,'reporting montigny'!$F57:$EE57)+SUMIF('reporting boissy'!$F$2:$EE$2,DG$4,'reporting boissy'!$F57:$EE57)+SUMIF('reporting moussy'!$F$2:$EE$2,DG$4,'reporting moussy'!$F57:$EE57)+SUMIF('reporting trappes'!$F$2:$EE$2,DG$4,'reporting trappes'!$F57:$EE57)+SUMIF('SPACELOG 5 BP'!$F$2:$EE$2,DG$4,'SPACELOG 5 BP'!$F57:$EE57)+SUMIF('SPACELOG 6 BP'!$F$2:$EE$2,DG$4,'SPACELOG 6 BP'!$F57:$EE57)+SUMIF('SPACELOG 7 BP'!$F$2:$EE$2,DG$4,'SPACELOG 7 BP'!$F57:$EE57)+SUMIF('SPACELOG 8 BP'!$F$2:$EE$2,DG$4,'SPACELOG 8 BP'!$F57:$EE57)+SUMIF('SPACELOG 9 BP'!$F$2:$EE$2,DG$4,'SPACELOG 9 BP'!$F57:$EE57)+SUMIF('SPACELOG 10 BP'!$F$2:$EE$2,DG$4,'SPACELOG 10 BP'!$F57:$EE57)+SUMIF('SPACELOG 11 BP'!$F$2:$EE$2,DG$4,'SPACELOG 11 BP'!$F57:$EE57)+SUMIF('SPACELOG 12 BP'!$F$2:$EE$2,DG$4,'SPACELOG 12 BP'!$F57:$EE57)</f>
        <v>7149.68</v>
      </c>
      <c r="DH57" s="13">
        <f>SUMIF('reporting montigny'!$F$2:$EE$2,DH$4,'reporting montigny'!$F57:$EE57)+SUMIF('reporting boissy'!$F$2:$EE$2,DH$4,'reporting boissy'!$F57:$EE57)+SUMIF('reporting moussy'!$F$2:$EE$2,DH$4,'reporting moussy'!$F57:$EE57)+SUMIF('reporting trappes'!$F$2:$EE$2,DH$4,'reporting trappes'!$F57:$EE57)+SUMIF('SPACELOG 5 BP'!$F$2:$EE$2,DH$4,'SPACELOG 5 BP'!$F57:$EE57)+SUMIF('SPACELOG 6 BP'!$F$2:$EE$2,DH$4,'SPACELOG 6 BP'!$F57:$EE57)+SUMIF('SPACELOG 7 BP'!$F$2:$EE$2,DH$4,'SPACELOG 7 BP'!$F57:$EE57)+SUMIF('SPACELOG 8 BP'!$F$2:$EE$2,DH$4,'SPACELOG 8 BP'!$F57:$EE57)+SUMIF('SPACELOG 9 BP'!$F$2:$EE$2,DH$4,'SPACELOG 9 BP'!$F57:$EE57)+SUMIF('SPACELOG 10 BP'!$F$2:$EE$2,DH$4,'SPACELOG 10 BP'!$F57:$EE57)+SUMIF('SPACELOG 11 BP'!$F$2:$EE$2,DH$4,'SPACELOG 11 BP'!$F57:$EE57)+SUMIF('SPACELOG 12 BP'!$F$2:$EE$2,DH$4,'SPACELOG 12 BP'!$F57:$EE57)</f>
        <v>7067.6900000000005</v>
      </c>
      <c r="DI57" s="13">
        <f>SUMIF('reporting montigny'!$F$2:$EE$2,DI$4,'reporting montigny'!$F57:$EE57)+SUMIF('reporting boissy'!$F$2:$EE$2,DI$4,'reporting boissy'!$F57:$EE57)+SUMIF('reporting moussy'!$F$2:$EE$2,DI$4,'reporting moussy'!$F57:$EE57)+SUMIF('reporting trappes'!$F$2:$EE$2,DI$4,'reporting trappes'!$F57:$EE57)+SUMIF('SPACELOG 5 BP'!$F$2:$EE$2,DI$4,'SPACELOG 5 BP'!$F57:$EE57)+SUMIF('SPACELOG 6 BP'!$F$2:$EE$2,DI$4,'SPACELOG 6 BP'!$F57:$EE57)+SUMIF('SPACELOG 7 BP'!$F$2:$EE$2,DI$4,'SPACELOG 7 BP'!$F57:$EE57)+SUMIF('SPACELOG 8 BP'!$F$2:$EE$2,DI$4,'SPACELOG 8 BP'!$F57:$EE57)+SUMIF('SPACELOG 9 BP'!$F$2:$EE$2,DI$4,'SPACELOG 9 BP'!$F57:$EE57)+SUMIF('SPACELOG 10 BP'!$F$2:$EE$2,DI$4,'SPACELOG 10 BP'!$F57:$EE57)+SUMIF('SPACELOG 11 BP'!$F$2:$EE$2,DI$4,'SPACELOG 11 BP'!$F57:$EE57)+SUMIF('SPACELOG 12 BP'!$F$2:$EE$2,DI$4,'SPACELOG 12 BP'!$F57:$EE57)</f>
        <v>6985.48</v>
      </c>
      <c r="DJ57" s="13">
        <f>SUMIF('reporting montigny'!$F$2:$EE$2,DJ$4,'reporting montigny'!$F57:$EE57)+SUMIF('reporting boissy'!$F$2:$EE$2,DJ$4,'reporting boissy'!$F57:$EE57)+SUMIF('reporting moussy'!$F$2:$EE$2,DJ$4,'reporting moussy'!$F57:$EE57)+SUMIF('reporting trappes'!$F$2:$EE$2,DJ$4,'reporting trappes'!$F57:$EE57)+SUMIF('SPACELOG 5 BP'!$F$2:$EE$2,DJ$4,'SPACELOG 5 BP'!$F57:$EE57)+SUMIF('SPACELOG 6 BP'!$F$2:$EE$2,DJ$4,'SPACELOG 6 BP'!$F57:$EE57)+SUMIF('SPACELOG 7 BP'!$F$2:$EE$2,DJ$4,'SPACELOG 7 BP'!$F57:$EE57)+SUMIF('SPACELOG 8 BP'!$F$2:$EE$2,DJ$4,'SPACELOG 8 BP'!$F57:$EE57)+SUMIF('SPACELOG 9 BP'!$F$2:$EE$2,DJ$4,'SPACELOG 9 BP'!$F57:$EE57)+SUMIF('SPACELOG 10 BP'!$F$2:$EE$2,DJ$4,'SPACELOG 10 BP'!$F57:$EE57)+SUMIF('SPACELOG 11 BP'!$F$2:$EE$2,DJ$4,'SPACELOG 11 BP'!$F57:$EE57)+SUMIF('SPACELOG 12 BP'!$F$2:$EE$2,DJ$4,'SPACELOG 12 BP'!$F57:$EE57)</f>
        <v>6903.0400000000009</v>
      </c>
      <c r="DK57" s="13">
        <f>SUMIF('reporting montigny'!$F$2:$EE$2,DK$4,'reporting montigny'!$F57:$EE57)+SUMIF('reporting boissy'!$F$2:$EE$2,DK$4,'reporting boissy'!$F57:$EE57)+SUMIF('reporting moussy'!$F$2:$EE$2,DK$4,'reporting moussy'!$F57:$EE57)+SUMIF('reporting trappes'!$F$2:$EE$2,DK$4,'reporting trappes'!$F57:$EE57)+SUMIF('SPACELOG 5 BP'!$F$2:$EE$2,DK$4,'SPACELOG 5 BP'!$F57:$EE57)+SUMIF('SPACELOG 6 BP'!$F$2:$EE$2,DK$4,'SPACELOG 6 BP'!$F57:$EE57)+SUMIF('SPACELOG 7 BP'!$F$2:$EE$2,DK$4,'SPACELOG 7 BP'!$F57:$EE57)+SUMIF('SPACELOG 8 BP'!$F$2:$EE$2,DK$4,'SPACELOG 8 BP'!$F57:$EE57)+SUMIF('SPACELOG 9 BP'!$F$2:$EE$2,DK$4,'SPACELOG 9 BP'!$F57:$EE57)+SUMIF('SPACELOG 10 BP'!$F$2:$EE$2,DK$4,'SPACELOG 10 BP'!$F57:$EE57)+SUMIF('SPACELOG 11 BP'!$F$2:$EE$2,DK$4,'SPACELOG 11 BP'!$F57:$EE57)+SUMIF('SPACELOG 12 BP'!$F$2:$EE$2,DK$4,'SPACELOG 12 BP'!$F57:$EE57)</f>
        <v>6820.3700000000008</v>
      </c>
      <c r="DL57" s="13">
        <f>SUMIF('reporting montigny'!$F$2:$EE$2,DL$4,'reporting montigny'!$F57:$EE57)+SUMIF('reporting boissy'!$F$2:$EE$2,DL$4,'reporting boissy'!$F57:$EE57)+SUMIF('reporting moussy'!$F$2:$EE$2,DL$4,'reporting moussy'!$F57:$EE57)+SUMIF('reporting trappes'!$F$2:$EE$2,DL$4,'reporting trappes'!$F57:$EE57)+SUMIF('SPACELOG 5 BP'!$F$2:$EE$2,DL$4,'SPACELOG 5 BP'!$F57:$EE57)+SUMIF('SPACELOG 6 BP'!$F$2:$EE$2,DL$4,'SPACELOG 6 BP'!$F57:$EE57)+SUMIF('SPACELOG 7 BP'!$F$2:$EE$2,DL$4,'SPACELOG 7 BP'!$F57:$EE57)+SUMIF('SPACELOG 8 BP'!$F$2:$EE$2,DL$4,'SPACELOG 8 BP'!$F57:$EE57)+SUMIF('SPACELOG 9 BP'!$F$2:$EE$2,DL$4,'SPACELOG 9 BP'!$F57:$EE57)+SUMIF('SPACELOG 10 BP'!$F$2:$EE$2,DL$4,'SPACELOG 10 BP'!$F57:$EE57)+SUMIF('SPACELOG 11 BP'!$F$2:$EE$2,DL$4,'SPACELOG 11 BP'!$F57:$EE57)+SUMIF('SPACELOG 12 BP'!$F$2:$EE$2,DL$4,'SPACELOG 12 BP'!$F57:$EE57)</f>
        <v>6737.51</v>
      </c>
      <c r="DM57" s="13">
        <f>SUMIF('reporting montigny'!$F$2:$EE$2,DM$4,'reporting montigny'!$F57:$EE57)+SUMIF('reporting boissy'!$F$2:$EE$2,DM$4,'reporting boissy'!$F57:$EE57)+SUMIF('reporting moussy'!$F$2:$EE$2,DM$4,'reporting moussy'!$F57:$EE57)+SUMIF('reporting trappes'!$F$2:$EE$2,DM$4,'reporting trappes'!$F57:$EE57)+SUMIF('SPACELOG 5 BP'!$F$2:$EE$2,DM$4,'SPACELOG 5 BP'!$F57:$EE57)+SUMIF('SPACELOG 6 BP'!$F$2:$EE$2,DM$4,'SPACELOG 6 BP'!$F57:$EE57)+SUMIF('SPACELOG 7 BP'!$F$2:$EE$2,DM$4,'SPACELOG 7 BP'!$F57:$EE57)+SUMIF('SPACELOG 8 BP'!$F$2:$EE$2,DM$4,'SPACELOG 8 BP'!$F57:$EE57)+SUMIF('SPACELOG 9 BP'!$F$2:$EE$2,DM$4,'SPACELOG 9 BP'!$F57:$EE57)+SUMIF('SPACELOG 10 BP'!$F$2:$EE$2,DM$4,'SPACELOG 10 BP'!$F57:$EE57)+SUMIF('SPACELOG 11 BP'!$F$2:$EE$2,DM$4,'SPACELOG 11 BP'!$F57:$EE57)+SUMIF('SPACELOG 12 BP'!$F$2:$EE$2,DM$4,'SPACELOG 12 BP'!$F57:$EE57)</f>
        <v>6654.4</v>
      </c>
      <c r="DN57" s="13">
        <f>SUMIF('reporting montigny'!$F$2:$EE$2,DN$4,'reporting montigny'!$F57:$EE57)+SUMIF('reporting boissy'!$F$2:$EE$2,DN$4,'reporting boissy'!$F57:$EE57)+SUMIF('reporting moussy'!$F$2:$EE$2,DN$4,'reporting moussy'!$F57:$EE57)+SUMIF('reporting trappes'!$F$2:$EE$2,DN$4,'reporting trappes'!$F57:$EE57)+SUMIF('SPACELOG 5 BP'!$F$2:$EE$2,DN$4,'SPACELOG 5 BP'!$F57:$EE57)+SUMIF('SPACELOG 6 BP'!$F$2:$EE$2,DN$4,'SPACELOG 6 BP'!$F57:$EE57)+SUMIF('SPACELOG 7 BP'!$F$2:$EE$2,DN$4,'SPACELOG 7 BP'!$F57:$EE57)+SUMIF('SPACELOG 8 BP'!$F$2:$EE$2,DN$4,'SPACELOG 8 BP'!$F57:$EE57)+SUMIF('SPACELOG 9 BP'!$F$2:$EE$2,DN$4,'SPACELOG 9 BP'!$F57:$EE57)+SUMIF('SPACELOG 10 BP'!$F$2:$EE$2,DN$4,'SPACELOG 10 BP'!$F57:$EE57)+SUMIF('SPACELOG 11 BP'!$F$2:$EE$2,DN$4,'SPACELOG 11 BP'!$F57:$EE57)+SUMIF('SPACELOG 12 BP'!$F$2:$EE$2,DN$4,'SPACELOG 12 BP'!$F57:$EE57)</f>
        <v>6571.0599999999995</v>
      </c>
      <c r="DO57" s="13">
        <f>SUMIF('reporting montigny'!$F$2:$EE$2,DO$4,'reporting montigny'!$F57:$EE57)+SUMIF('reporting boissy'!$F$2:$EE$2,DO$4,'reporting boissy'!$F57:$EE57)+SUMIF('reporting moussy'!$F$2:$EE$2,DO$4,'reporting moussy'!$F57:$EE57)+SUMIF('reporting trappes'!$F$2:$EE$2,DO$4,'reporting trappes'!$F57:$EE57)+SUMIF('SPACELOG 5 BP'!$F$2:$EE$2,DO$4,'SPACELOG 5 BP'!$F57:$EE57)+SUMIF('SPACELOG 6 BP'!$F$2:$EE$2,DO$4,'SPACELOG 6 BP'!$F57:$EE57)+SUMIF('SPACELOG 7 BP'!$F$2:$EE$2,DO$4,'SPACELOG 7 BP'!$F57:$EE57)+SUMIF('SPACELOG 8 BP'!$F$2:$EE$2,DO$4,'SPACELOG 8 BP'!$F57:$EE57)+SUMIF('SPACELOG 9 BP'!$F$2:$EE$2,DO$4,'SPACELOG 9 BP'!$F57:$EE57)+SUMIF('SPACELOG 10 BP'!$F$2:$EE$2,DO$4,'SPACELOG 10 BP'!$F57:$EE57)+SUMIF('SPACELOG 11 BP'!$F$2:$EE$2,DO$4,'SPACELOG 11 BP'!$F57:$EE57)+SUMIF('SPACELOG 12 BP'!$F$2:$EE$2,DO$4,'SPACELOG 12 BP'!$F57:$EE57)</f>
        <v>6487.52</v>
      </c>
      <c r="DP57" s="13">
        <f>SUMIF('reporting montigny'!$F$2:$EE$2,DP$4,'reporting montigny'!$F57:$EE57)+SUMIF('reporting boissy'!$F$2:$EE$2,DP$4,'reporting boissy'!$F57:$EE57)+SUMIF('reporting moussy'!$F$2:$EE$2,DP$4,'reporting moussy'!$F57:$EE57)+SUMIF('reporting trappes'!$F$2:$EE$2,DP$4,'reporting trappes'!$F57:$EE57)+SUMIF('SPACELOG 5 BP'!$F$2:$EE$2,DP$4,'SPACELOG 5 BP'!$F57:$EE57)+SUMIF('SPACELOG 6 BP'!$F$2:$EE$2,DP$4,'SPACELOG 6 BP'!$F57:$EE57)+SUMIF('SPACELOG 7 BP'!$F$2:$EE$2,DP$4,'SPACELOG 7 BP'!$F57:$EE57)+SUMIF('SPACELOG 8 BP'!$F$2:$EE$2,DP$4,'SPACELOG 8 BP'!$F57:$EE57)+SUMIF('SPACELOG 9 BP'!$F$2:$EE$2,DP$4,'SPACELOG 9 BP'!$F57:$EE57)+SUMIF('SPACELOG 10 BP'!$F$2:$EE$2,DP$4,'SPACELOG 10 BP'!$F57:$EE57)+SUMIF('SPACELOG 11 BP'!$F$2:$EE$2,DP$4,'SPACELOG 11 BP'!$F57:$EE57)+SUMIF('SPACELOG 12 BP'!$F$2:$EE$2,DP$4,'SPACELOG 12 BP'!$F57:$EE57)</f>
        <v>6403.73</v>
      </c>
      <c r="DQ57" s="13">
        <f>SUMIF('reporting montigny'!$F$2:$EE$2,DQ$4,'reporting montigny'!$F57:$EE57)+SUMIF('reporting boissy'!$F$2:$EE$2,DQ$4,'reporting boissy'!$F57:$EE57)+SUMIF('reporting moussy'!$F$2:$EE$2,DQ$4,'reporting moussy'!$F57:$EE57)+SUMIF('reporting trappes'!$F$2:$EE$2,DQ$4,'reporting trappes'!$F57:$EE57)+SUMIF('SPACELOG 5 BP'!$F$2:$EE$2,DQ$4,'SPACELOG 5 BP'!$F57:$EE57)+SUMIF('SPACELOG 6 BP'!$F$2:$EE$2,DQ$4,'SPACELOG 6 BP'!$F57:$EE57)+SUMIF('SPACELOG 7 BP'!$F$2:$EE$2,DQ$4,'SPACELOG 7 BP'!$F57:$EE57)+SUMIF('SPACELOG 8 BP'!$F$2:$EE$2,DQ$4,'SPACELOG 8 BP'!$F57:$EE57)+SUMIF('SPACELOG 9 BP'!$F$2:$EE$2,DQ$4,'SPACELOG 9 BP'!$F57:$EE57)+SUMIF('SPACELOG 10 BP'!$F$2:$EE$2,DQ$4,'SPACELOG 10 BP'!$F57:$EE57)+SUMIF('SPACELOG 11 BP'!$F$2:$EE$2,DQ$4,'SPACELOG 11 BP'!$F57:$EE57)+SUMIF('SPACELOG 12 BP'!$F$2:$EE$2,DQ$4,'SPACELOG 12 BP'!$F57:$EE57)</f>
        <v>6319.74</v>
      </c>
      <c r="DR57" s="14">
        <f>SUM(DF57:DQ57)</f>
        <v>81331.680000000008</v>
      </c>
    </row>
    <row r="58" spans="2:122" x14ac:dyDescent="0.2">
      <c r="B58" s="26"/>
      <c r="E58" s="2" t="s">
        <v>100</v>
      </c>
      <c r="F58" s="13">
        <f>SUMIF('reporting montigny'!$F$2:$EE$2,F$4,'reporting montigny'!$F58:$EE58)+SUMIF('reporting boissy'!$F$2:$EE$2,F$4,'reporting boissy'!$F58:$EE58)+SUMIF('reporting moussy'!$F$2:$EE$2,F$4,'reporting moussy'!$F58:$EE58)+SUMIF('reporting trappes'!$F$2:$EE$2,F$4,'reporting trappes'!$F58:$EE58)+SUMIF('SPACELOG 5 BP'!$F$2:$EE$2,F$4,'SPACELOG 5 BP'!$F58:$EE58)+SUMIF('SPACELOG 6 BP'!$F$2:$EE$2,F$4,'SPACELOG 6 BP'!$F58:$EE58)+SUMIF('SPACELOG 7 BP'!$F$2:$EE$2,F$4,'SPACELOG 7 BP'!$F58:$EE58)+SUMIF('SPACELOG 8 BP'!$F$2:$EE$2,F$4,'SPACELOG 8 BP'!$F58:$EE58)+SUMIF('SPACELOG 9 BP'!$F$2:$EE$2,F$4,'SPACELOG 9 BP'!$F58:$EE58)+SUMIF('SPACELOG 10 BP'!$F$2:$EE$2,F$4,'SPACELOG 10 BP'!$F58:$EE58)+SUMIF('SPACELOG 11 BP'!$F$2:$EE$2,F$4,'SPACELOG 11 BP'!$F58:$EE58)+SUMIF('SPACELOG 12 BP'!$F$2:$EE$2,F$4,'SPACELOG 12 BP'!$F58:$EE58)</f>
        <v>2766.67</v>
      </c>
      <c r="G58" s="13">
        <f>SUMIF('reporting montigny'!$F$2:$EE$2,G$4,'reporting montigny'!$F58:$EE58)+SUMIF('reporting boissy'!$F$2:$EE$2,G$4,'reporting boissy'!$F58:$EE58)+SUMIF('reporting moussy'!$F$2:$EE$2,G$4,'reporting moussy'!$F58:$EE58)+SUMIF('reporting trappes'!$F$2:$EE$2,G$4,'reporting trappes'!$F58:$EE58)+SUMIF('SPACELOG 5 BP'!$F$2:$EE$2,G$4,'SPACELOG 5 BP'!$F58:$EE58)+SUMIF('SPACELOG 6 BP'!$F$2:$EE$2,G$4,'SPACELOG 6 BP'!$F58:$EE58)+SUMIF('SPACELOG 7 BP'!$F$2:$EE$2,G$4,'SPACELOG 7 BP'!$F58:$EE58)+SUMIF('SPACELOG 8 BP'!$F$2:$EE$2,G$4,'SPACELOG 8 BP'!$F58:$EE58)+SUMIF('SPACELOG 9 BP'!$F$2:$EE$2,G$4,'SPACELOG 9 BP'!$F58:$EE58)+SUMIF('SPACELOG 10 BP'!$F$2:$EE$2,G$4,'SPACELOG 10 BP'!$F58:$EE58)+SUMIF('SPACELOG 11 BP'!$F$2:$EE$2,G$4,'SPACELOG 11 BP'!$F58:$EE58)+SUMIF('SPACELOG 12 BP'!$F$2:$EE$2,G$4,'SPACELOG 12 BP'!$F58:$EE58)</f>
        <v>2755.56</v>
      </c>
      <c r="H58" s="13">
        <f>SUMIF('reporting montigny'!$F$2:$EE$2,H$4,'reporting montigny'!$F58:$EE58)+SUMIF('reporting boissy'!$F$2:$EE$2,H$4,'reporting boissy'!$F58:$EE58)+SUMIF('reporting moussy'!$F$2:$EE$2,H$4,'reporting moussy'!$F58:$EE58)+SUMIF('reporting trappes'!$F$2:$EE$2,H$4,'reporting trappes'!$F58:$EE58)+SUMIF('SPACELOG 5 BP'!$F$2:$EE$2,H$4,'SPACELOG 5 BP'!$F58:$EE58)+SUMIF('SPACELOG 6 BP'!$F$2:$EE$2,H$4,'SPACELOG 6 BP'!$F58:$EE58)+SUMIF('SPACELOG 7 BP'!$F$2:$EE$2,H$4,'SPACELOG 7 BP'!$F58:$EE58)+SUMIF('SPACELOG 8 BP'!$F$2:$EE$2,H$4,'SPACELOG 8 BP'!$F58:$EE58)+SUMIF('SPACELOG 9 BP'!$F$2:$EE$2,H$4,'SPACELOG 9 BP'!$F58:$EE58)+SUMIF('SPACELOG 10 BP'!$F$2:$EE$2,H$4,'SPACELOG 10 BP'!$F58:$EE58)+SUMIF('SPACELOG 11 BP'!$F$2:$EE$2,H$4,'SPACELOG 11 BP'!$F58:$EE58)+SUMIF('SPACELOG 12 BP'!$F$2:$EE$2,H$4,'SPACELOG 12 BP'!$F58:$EE58)</f>
        <v>2744.42</v>
      </c>
      <c r="I58" s="13">
        <f>SUMIF('reporting montigny'!$F$2:$EE$2,I$4,'reporting montigny'!$F58:$EE58)+SUMIF('reporting boissy'!$F$2:$EE$2,I$4,'reporting boissy'!$F58:$EE58)+SUMIF('reporting moussy'!$F$2:$EE$2,I$4,'reporting moussy'!$F58:$EE58)+SUMIF('reporting trappes'!$F$2:$EE$2,I$4,'reporting trappes'!$F58:$EE58)+SUMIF('SPACELOG 5 BP'!$F$2:$EE$2,I$4,'SPACELOG 5 BP'!$F58:$EE58)+SUMIF('SPACELOG 6 BP'!$F$2:$EE$2,I$4,'SPACELOG 6 BP'!$F58:$EE58)+SUMIF('SPACELOG 7 BP'!$F$2:$EE$2,I$4,'SPACELOG 7 BP'!$F58:$EE58)+SUMIF('SPACELOG 8 BP'!$F$2:$EE$2,I$4,'SPACELOG 8 BP'!$F58:$EE58)+SUMIF('SPACELOG 9 BP'!$F$2:$EE$2,I$4,'SPACELOG 9 BP'!$F58:$EE58)+SUMIF('SPACELOG 10 BP'!$F$2:$EE$2,I$4,'SPACELOG 10 BP'!$F58:$EE58)+SUMIF('SPACELOG 11 BP'!$F$2:$EE$2,I$4,'SPACELOG 11 BP'!$F58:$EE58)+SUMIF('SPACELOG 12 BP'!$F$2:$EE$2,I$4,'SPACELOG 12 BP'!$F58:$EE58)</f>
        <v>2733.24</v>
      </c>
      <c r="J58" s="13">
        <f>SUMIF('reporting montigny'!$F$2:$EE$2,J$4,'reporting montigny'!$F58:$EE58)+SUMIF('reporting boissy'!$F$2:$EE$2,J$4,'reporting boissy'!$F58:$EE58)+SUMIF('reporting moussy'!$F$2:$EE$2,J$4,'reporting moussy'!$F58:$EE58)+SUMIF('reporting trappes'!$F$2:$EE$2,J$4,'reporting trappes'!$F58:$EE58)+SUMIF('SPACELOG 5 BP'!$F$2:$EE$2,J$4,'SPACELOG 5 BP'!$F58:$EE58)+SUMIF('SPACELOG 6 BP'!$F$2:$EE$2,J$4,'SPACELOG 6 BP'!$F58:$EE58)+SUMIF('SPACELOG 7 BP'!$F$2:$EE$2,J$4,'SPACELOG 7 BP'!$F58:$EE58)+SUMIF('SPACELOG 8 BP'!$F$2:$EE$2,J$4,'SPACELOG 8 BP'!$F58:$EE58)+SUMIF('SPACELOG 9 BP'!$F$2:$EE$2,J$4,'SPACELOG 9 BP'!$F58:$EE58)+SUMIF('SPACELOG 10 BP'!$F$2:$EE$2,J$4,'SPACELOG 10 BP'!$F58:$EE58)+SUMIF('SPACELOG 11 BP'!$F$2:$EE$2,J$4,'SPACELOG 11 BP'!$F58:$EE58)+SUMIF('SPACELOG 12 BP'!$F$2:$EE$2,J$4,'SPACELOG 12 BP'!$F58:$EE58)</f>
        <v>2722.01</v>
      </c>
      <c r="K58" s="13">
        <f>SUMIF('reporting montigny'!$F$2:$EE$2,K$4,'reporting montigny'!$F58:$EE58)+SUMIF('reporting boissy'!$F$2:$EE$2,K$4,'reporting boissy'!$F58:$EE58)+SUMIF('reporting moussy'!$F$2:$EE$2,K$4,'reporting moussy'!$F58:$EE58)+SUMIF('reporting trappes'!$F$2:$EE$2,K$4,'reporting trappes'!$F58:$EE58)+SUMIF('SPACELOG 5 BP'!$F$2:$EE$2,K$4,'SPACELOG 5 BP'!$F58:$EE58)+SUMIF('SPACELOG 6 BP'!$F$2:$EE$2,K$4,'SPACELOG 6 BP'!$F58:$EE58)+SUMIF('SPACELOG 7 BP'!$F$2:$EE$2,K$4,'SPACELOG 7 BP'!$F58:$EE58)+SUMIF('SPACELOG 8 BP'!$F$2:$EE$2,K$4,'SPACELOG 8 BP'!$F58:$EE58)+SUMIF('SPACELOG 9 BP'!$F$2:$EE$2,K$4,'SPACELOG 9 BP'!$F58:$EE58)+SUMIF('SPACELOG 10 BP'!$F$2:$EE$2,K$4,'SPACELOG 10 BP'!$F58:$EE58)+SUMIF('SPACELOG 11 BP'!$F$2:$EE$2,K$4,'SPACELOG 11 BP'!$F58:$EE58)+SUMIF('SPACELOG 12 BP'!$F$2:$EE$2,K$4,'SPACELOG 12 BP'!$F58:$EE58)</f>
        <v>2710.76</v>
      </c>
      <c r="L58" s="13">
        <f>SUMIF('reporting montigny'!$F$2:$EE$2,L$4,'reporting montigny'!$F58:$EE58)+SUMIF('reporting boissy'!$F$2:$EE$2,L$4,'reporting boissy'!$F58:$EE58)+SUMIF('reporting moussy'!$F$2:$EE$2,L$4,'reporting moussy'!$F58:$EE58)+SUMIF('reporting trappes'!$F$2:$EE$2,L$4,'reporting trappes'!$F58:$EE58)+SUMIF('SPACELOG 5 BP'!$F$2:$EE$2,L$4,'SPACELOG 5 BP'!$F58:$EE58)+SUMIF('SPACELOG 6 BP'!$F$2:$EE$2,L$4,'SPACELOG 6 BP'!$F58:$EE58)+SUMIF('SPACELOG 7 BP'!$F$2:$EE$2,L$4,'SPACELOG 7 BP'!$F58:$EE58)+SUMIF('SPACELOG 8 BP'!$F$2:$EE$2,L$4,'SPACELOG 8 BP'!$F58:$EE58)+SUMIF('SPACELOG 9 BP'!$F$2:$EE$2,L$4,'SPACELOG 9 BP'!$F58:$EE58)+SUMIF('SPACELOG 10 BP'!$F$2:$EE$2,L$4,'SPACELOG 10 BP'!$F58:$EE58)+SUMIF('SPACELOG 11 BP'!$F$2:$EE$2,L$4,'SPACELOG 11 BP'!$F58:$EE58)+SUMIF('SPACELOG 12 BP'!$F$2:$EE$2,L$4,'SPACELOG 12 BP'!$F58:$EE58)</f>
        <v>3414.4</v>
      </c>
      <c r="M58" s="13">
        <f>SUMIF('reporting montigny'!$F$2:$EE$2,M$4,'reporting montigny'!$F58:$EE58)+SUMIF('reporting boissy'!$F$2:$EE$2,M$4,'reporting boissy'!$F58:$EE58)+SUMIF('reporting moussy'!$F$2:$EE$2,M$4,'reporting moussy'!$F58:$EE58)+SUMIF('reporting trappes'!$F$2:$EE$2,M$4,'reporting trappes'!$F58:$EE58)+SUMIF('SPACELOG 5 BP'!$F$2:$EE$2,M$4,'SPACELOG 5 BP'!$F58:$EE58)+SUMIF('SPACELOG 6 BP'!$F$2:$EE$2,M$4,'SPACELOG 6 BP'!$F58:$EE58)+SUMIF('SPACELOG 7 BP'!$F$2:$EE$2,M$4,'SPACELOG 7 BP'!$F58:$EE58)+SUMIF('SPACELOG 8 BP'!$F$2:$EE$2,M$4,'SPACELOG 8 BP'!$F58:$EE58)+SUMIF('SPACELOG 9 BP'!$F$2:$EE$2,M$4,'SPACELOG 9 BP'!$F58:$EE58)+SUMIF('SPACELOG 10 BP'!$F$2:$EE$2,M$4,'SPACELOG 10 BP'!$F58:$EE58)+SUMIF('SPACELOG 11 BP'!$F$2:$EE$2,M$4,'SPACELOG 11 BP'!$F58:$EE58)+SUMIF('SPACELOG 12 BP'!$F$2:$EE$2,M$4,'SPACELOG 12 BP'!$F58:$EE58)</f>
        <v>3403.06</v>
      </c>
      <c r="N58" s="13">
        <f>SUMIF('reporting montigny'!$F$2:$EE$2,N$4,'reporting montigny'!$F58:$EE58)+SUMIF('reporting boissy'!$F$2:$EE$2,N$4,'reporting boissy'!$F58:$EE58)+SUMIF('reporting moussy'!$F$2:$EE$2,N$4,'reporting moussy'!$F58:$EE58)+SUMIF('reporting trappes'!$F$2:$EE$2,N$4,'reporting trappes'!$F58:$EE58)+SUMIF('SPACELOG 5 BP'!$F$2:$EE$2,N$4,'SPACELOG 5 BP'!$F58:$EE58)+SUMIF('SPACELOG 6 BP'!$F$2:$EE$2,N$4,'SPACELOG 6 BP'!$F58:$EE58)+SUMIF('SPACELOG 7 BP'!$F$2:$EE$2,N$4,'SPACELOG 7 BP'!$F58:$EE58)+SUMIF('SPACELOG 8 BP'!$F$2:$EE$2,N$4,'SPACELOG 8 BP'!$F58:$EE58)+SUMIF('SPACELOG 9 BP'!$F$2:$EE$2,N$4,'SPACELOG 9 BP'!$F58:$EE58)+SUMIF('SPACELOG 10 BP'!$F$2:$EE$2,N$4,'SPACELOG 10 BP'!$F58:$EE58)+SUMIF('SPACELOG 11 BP'!$F$2:$EE$2,N$4,'SPACELOG 11 BP'!$F58:$EE58)+SUMIF('SPACELOG 12 BP'!$F$2:$EE$2,N$4,'SPACELOG 12 BP'!$F58:$EE58)</f>
        <v>3391.68</v>
      </c>
      <c r="O58" s="13">
        <f>SUMIF('reporting montigny'!$F$2:$EE$2,O$4,'reporting montigny'!$F58:$EE58)+SUMIF('reporting boissy'!$F$2:$EE$2,O$4,'reporting boissy'!$F58:$EE58)+SUMIF('reporting moussy'!$F$2:$EE$2,O$4,'reporting moussy'!$F58:$EE58)+SUMIF('reporting trappes'!$F$2:$EE$2,O$4,'reporting trappes'!$F58:$EE58)+SUMIF('SPACELOG 5 BP'!$F$2:$EE$2,O$4,'SPACELOG 5 BP'!$F58:$EE58)+SUMIF('SPACELOG 6 BP'!$F$2:$EE$2,O$4,'SPACELOG 6 BP'!$F58:$EE58)+SUMIF('SPACELOG 7 BP'!$F$2:$EE$2,O$4,'SPACELOG 7 BP'!$F58:$EE58)+SUMIF('SPACELOG 8 BP'!$F$2:$EE$2,O$4,'SPACELOG 8 BP'!$F58:$EE58)+SUMIF('SPACELOG 9 BP'!$F$2:$EE$2,O$4,'SPACELOG 9 BP'!$F58:$EE58)+SUMIF('SPACELOG 10 BP'!$F$2:$EE$2,O$4,'SPACELOG 10 BP'!$F58:$EE58)+SUMIF('SPACELOG 11 BP'!$F$2:$EE$2,O$4,'SPACELOG 11 BP'!$F58:$EE58)+SUMIF('SPACELOG 12 BP'!$F$2:$EE$2,O$4,'SPACELOG 12 BP'!$F58:$EE58)</f>
        <v>3380.27</v>
      </c>
      <c r="P58" s="13">
        <f>SUMIF('reporting montigny'!$F$2:$EE$2,P$4,'reporting montigny'!$F58:$EE58)+SUMIF('reporting boissy'!$F$2:$EE$2,P$4,'reporting boissy'!$F58:$EE58)+SUMIF('reporting moussy'!$F$2:$EE$2,P$4,'reporting moussy'!$F58:$EE58)+SUMIF('reporting trappes'!$F$2:$EE$2,P$4,'reporting trappes'!$F58:$EE58)+SUMIF('SPACELOG 5 BP'!$F$2:$EE$2,P$4,'SPACELOG 5 BP'!$F58:$EE58)+SUMIF('SPACELOG 6 BP'!$F$2:$EE$2,P$4,'SPACELOG 6 BP'!$F58:$EE58)+SUMIF('SPACELOG 7 BP'!$F$2:$EE$2,P$4,'SPACELOG 7 BP'!$F58:$EE58)+SUMIF('SPACELOG 8 BP'!$F$2:$EE$2,P$4,'SPACELOG 8 BP'!$F58:$EE58)+SUMIF('SPACELOG 9 BP'!$F$2:$EE$2,P$4,'SPACELOG 9 BP'!$F58:$EE58)+SUMIF('SPACELOG 10 BP'!$F$2:$EE$2,P$4,'SPACELOG 10 BP'!$F58:$EE58)+SUMIF('SPACELOG 11 BP'!$F$2:$EE$2,P$4,'SPACELOG 11 BP'!$F58:$EE58)+SUMIF('SPACELOG 12 BP'!$F$2:$EE$2,P$4,'SPACELOG 12 BP'!$F58:$EE58)</f>
        <v>3368.81</v>
      </c>
      <c r="Q58" s="13">
        <f>SUMIF('reporting montigny'!$F$2:$EE$2,Q$4,'reporting montigny'!$F58:$EE58)+SUMIF('reporting boissy'!$F$2:$EE$2,Q$4,'reporting boissy'!$F58:$EE58)+SUMIF('reporting moussy'!$F$2:$EE$2,Q$4,'reporting moussy'!$F58:$EE58)+SUMIF('reporting trappes'!$F$2:$EE$2,Q$4,'reporting trappes'!$F58:$EE58)+SUMIF('SPACELOG 5 BP'!$F$2:$EE$2,Q$4,'SPACELOG 5 BP'!$F58:$EE58)+SUMIF('SPACELOG 6 BP'!$F$2:$EE$2,Q$4,'SPACELOG 6 BP'!$F58:$EE58)+SUMIF('SPACELOG 7 BP'!$F$2:$EE$2,Q$4,'SPACELOG 7 BP'!$F58:$EE58)+SUMIF('SPACELOG 8 BP'!$F$2:$EE$2,Q$4,'SPACELOG 8 BP'!$F58:$EE58)+SUMIF('SPACELOG 9 BP'!$F$2:$EE$2,Q$4,'SPACELOG 9 BP'!$F58:$EE58)+SUMIF('SPACELOG 10 BP'!$F$2:$EE$2,Q$4,'SPACELOG 10 BP'!$F58:$EE58)+SUMIF('SPACELOG 11 BP'!$F$2:$EE$2,Q$4,'SPACELOG 11 BP'!$F58:$EE58)+SUMIF('SPACELOG 12 BP'!$F$2:$EE$2,Q$4,'SPACELOG 12 BP'!$F58:$EE58)</f>
        <v>3357.31</v>
      </c>
      <c r="R58" s="14">
        <f>SUM(F58:Q58)</f>
        <v>36748.19</v>
      </c>
      <c r="S58" s="13">
        <f>SUMIF('reporting montigny'!$F$2:$EE$2,S$4,'reporting montigny'!$F58:$EE58)+SUMIF('reporting boissy'!$F$2:$EE$2,S$4,'reporting boissy'!$F58:$EE58)+SUMIF('reporting moussy'!$F$2:$EE$2,S$4,'reporting moussy'!$F58:$EE58)+SUMIF('reporting trappes'!$F$2:$EE$2,S$4,'reporting trappes'!$F58:$EE58)+SUMIF('SPACELOG 5 BP'!$F$2:$EE$2,S$4,'SPACELOG 5 BP'!$F58:$EE58)+SUMIF('SPACELOG 6 BP'!$F$2:$EE$2,S$4,'SPACELOG 6 BP'!$F58:$EE58)+SUMIF('SPACELOG 7 BP'!$F$2:$EE$2,S$4,'SPACELOG 7 BP'!$F58:$EE58)+SUMIF('SPACELOG 8 BP'!$F$2:$EE$2,S$4,'SPACELOG 8 BP'!$F58:$EE58)+SUMIF('SPACELOG 9 BP'!$F$2:$EE$2,S$4,'SPACELOG 9 BP'!$F58:$EE58)+SUMIF('SPACELOG 10 BP'!$F$2:$EE$2,S$4,'SPACELOG 10 BP'!$F58:$EE58)+SUMIF('SPACELOG 11 BP'!$F$2:$EE$2,S$4,'SPACELOG 11 BP'!$F58:$EE58)+SUMIF('SPACELOG 12 BP'!$F$2:$EE$2,S$4,'SPACELOG 12 BP'!$F58:$EE58)</f>
        <v>3345.78</v>
      </c>
      <c r="T58" s="13">
        <f>SUMIF('reporting montigny'!$F$2:$EE$2,T$4,'reporting montigny'!$F58:$EE58)+SUMIF('reporting boissy'!$F$2:$EE$2,T$4,'reporting boissy'!$F58:$EE58)+SUMIF('reporting moussy'!$F$2:$EE$2,T$4,'reporting moussy'!$F58:$EE58)+SUMIF('reporting trappes'!$F$2:$EE$2,T$4,'reporting trappes'!$F58:$EE58)+SUMIF('SPACELOG 5 BP'!$F$2:$EE$2,T$4,'SPACELOG 5 BP'!$F58:$EE58)+SUMIF('SPACELOG 6 BP'!$F$2:$EE$2,T$4,'SPACELOG 6 BP'!$F58:$EE58)+SUMIF('SPACELOG 7 BP'!$F$2:$EE$2,T$4,'SPACELOG 7 BP'!$F58:$EE58)+SUMIF('SPACELOG 8 BP'!$F$2:$EE$2,T$4,'SPACELOG 8 BP'!$F58:$EE58)+SUMIF('SPACELOG 9 BP'!$F$2:$EE$2,T$4,'SPACELOG 9 BP'!$F58:$EE58)+SUMIF('SPACELOG 10 BP'!$F$2:$EE$2,T$4,'SPACELOG 10 BP'!$F58:$EE58)+SUMIF('SPACELOG 11 BP'!$F$2:$EE$2,T$4,'SPACELOG 11 BP'!$F58:$EE58)+SUMIF('SPACELOG 12 BP'!$F$2:$EE$2,T$4,'SPACELOG 12 BP'!$F58:$EE58)</f>
        <v>3331.1800000000003</v>
      </c>
      <c r="U58" s="13">
        <f>SUMIF('reporting montigny'!$F$2:$EE$2,U$4,'reporting montigny'!$F58:$EE58)+SUMIF('reporting boissy'!$F$2:$EE$2,U$4,'reporting boissy'!$F58:$EE58)+SUMIF('reporting moussy'!$F$2:$EE$2,U$4,'reporting moussy'!$F58:$EE58)+SUMIF('reporting trappes'!$F$2:$EE$2,U$4,'reporting trappes'!$F58:$EE58)+SUMIF('SPACELOG 5 BP'!$F$2:$EE$2,U$4,'SPACELOG 5 BP'!$F58:$EE58)+SUMIF('SPACELOG 6 BP'!$F$2:$EE$2,U$4,'SPACELOG 6 BP'!$F58:$EE58)+SUMIF('SPACELOG 7 BP'!$F$2:$EE$2,U$4,'SPACELOG 7 BP'!$F58:$EE58)+SUMIF('SPACELOG 8 BP'!$F$2:$EE$2,U$4,'SPACELOG 8 BP'!$F58:$EE58)+SUMIF('SPACELOG 9 BP'!$F$2:$EE$2,U$4,'SPACELOG 9 BP'!$F58:$EE58)+SUMIF('SPACELOG 10 BP'!$F$2:$EE$2,U$4,'SPACELOG 10 BP'!$F58:$EE58)+SUMIF('SPACELOG 11 BP'!$F$2:$EE$2,U$4,'SPACELOG 11 BP'!$F58:$EE58)+SUMIF('SPACELOG 12 BP'!$F$2:$EE$2,U$4,'SPACELOG 12 BP'!$F58:$EE58)</f>
        <v>3316.55</v>
      </c>
      <c r="V58" s="13">
        <f>SUMIF('reporting montigny'!$F$2:$EE$2,V$4,'reporting montigny'!$F58:$EE58)+SUMIF('reporting boissy'!$F$2:$EE$2,V$4,'reporting boissy'!$F58:$EE58)+SUMIF('reporting moussy'!$F$2:$EE$2,V$4,'reporting moussy'!$F58:$EE58)+SUMIF('reporting trappes'!$F$2:$EE$2,V$4,'reporting trappes'!$F58:$EE58)+SUMIF('SPACELOG 5 BP'!$F$2:$EE$2,V$4,'SPACELOG 5 BP'!$F58:$EE58)+SUMIF('SPACELOG 6 BP'!$F$2:$EE$2,V$4,'SPACELOG 6 BP'!$F58:$EE58)+SUMIF('SPACELOG 7 BP'!$F$2:$EE$2,V$4,'SPACELOG 7 BP'!$F58:$EE58)+SUMIF('SPACELOG 8 BP'!$F$2:$EE$2,V$4,'SPACELOG 8 BP'!$F58:$EE58)+SUMIF('SPACELOG 9 BP'!$F$2:$EE$2,V$4,'SPACELOG 9 BP'!$F58:$EE58)+SUMIF('SPACELOG 10 BP'!$F$2:$EE$2,V$4,'SPACELOG 10 BP'!$F58:$EE58)+SUMIF('SPACELOG 11 BP'!$F$2:$EE$2,V$4,'SPACELOG 11 BP'!$F58:$EE58)+SUMIF('SPACELOG 12 BP'!$F$2:$EE$2,V$4,'SPACELOG 12 BP'!$F58:$EE58)</f>
        <v>3301.85</v>
      </c>
      <c r="W58" s="13">
        <f>SUMIF('reporting montigny'!$F$2:$EE$2,W$4,'reporting montigny'!$F58:$EE58)+SUMIF('reporting boissy'!$F$2:$EE$2,W$4,'reporting boissy'!$F58:$EE58)+SUMIF('reporting moussy'!$F$2:$EE$2,W$4,'reporting moussy'!$F58:$EE58)+SUMIF('reporting trappes'!$F$2:$EE$2,W$4,'reporting trappes'!$F58:$EE58)+SUMIF('SPACELOG 5 BP'!$F$2:$EE$2,W$4,'SPACELOG 5 BP'!$F58:$EE58)+SUMIF('SPACELOG 6 BP'!$F$2:$EE$2,W$4,'SPACELOG 6 BP'!$F58:$EE58)+SUMIF('SPACELOG 7 BP'!$F$2:$EE$2,W$4,'SPACELOG 7 BP'!$F58:$EE58)+SUMIF('SPACELOG 8 BP'!$F$2:$EE$2,W$4,'SPACELOG 8 BP'!$F58:$EE58)+SUMIF('SPACELOG 9 BP'!$F$2:$EE$2,W$4,'SPACELOG 9 BP'!$F58:$EE58)+SUMIF('SPACELOG 10 BP'!$F$2:$EE$2,W$4,'SPACELOG 10 BP'!$F58:$EE58)+SUMIF('SPACELOG 11 BP'!$F$2:$EE$2,W$4,'SPACELOG 11 BP'!$F58:$EE58)+SUMIF('SPACELOG 12 BP'!$F$2:$EE$2,W$4,'SPACELOG 12 BP'!$F58:$EE58)</f>
        <v>3287.1200000000003</v>
      </c>
      <c r="X58" s="13">
        <f>SUMIF('reporting montigny'!$F$2:$EE$2,X$4,'reporting montigny'!$F58:$EE58)+SUMIF('reporting boissy'!$F$2:$EE$2,X$4,'reporting boissy'!$F58:$EE58)+SUMIF('reporting moussy'!$F$2:$EE$2,X$4,'reporting moussy'!$F58:$EE58)+SUMIF('reporting trappes'!$F$2:$EE$2,X$4,'reporting trappes'!$F58:$EE58)+SUMIF('SPACELOG 5 BP'!$F$2:$EE$2,X$4,'SPACELOG 5 BP'!$F58:$EE58)+SUMIF('SPACELOG 6 BP'!$F$2:$EE$2,X$4,'SPACELOG 6 BP'!$F58:$EE58)+SUMIF('SPACELOG 7 BP'!$F$2:$EE$2,X$4,'SPACELOG 7 BP'!$F58:$EE58)+SUMIF('SPACELOG 8 BP'!$F$2:$EE$2,X$4,'SPACELOG 8 BP'!$F58:$EE58)+SUMIF('SPACELOG 9 BP'!$F$2:$EE$2,X$4,'SPACELOG 9 BP'!$F58:$EE58)+SUMIF('SPACELOG 10 BP'!$F$2:$EE$2,X$4,'SPACELOG 10 BP'!$F58:$EE58)+SUMIF('SPACELOG 11 BP'!$F$2:$EE$2,X$4,'SPACELOG 11 BP'!$F58:$EE58)+SUMIF('SPACELOG 12 BP'!$F$2:$EE$2,X$4,'SPACELOG 12 BP'!$F58:$EE58)</f>
        <v>3272.3199999999997</v>
      </c>
      <c r="Y58" s="13">
        <f>SUMIF('reporting montigny'!$F$2:$EE$2,Y$4,'reporting montigny'!$F58:$EE58)+SUMIF('reporting boissy'!$F$2:$EE$2,Y$4,'reporting boissy'!$F58:$EE58)+SUMIF('reporting moussy'!$F$2:$EE$2,Y$4,'reporting moussy'!$F58:$EE58)+SUMIF('reporting trappes'!$F$2:$EE$2,Y$4,'reporting trappes'!$F58:$EE58)+SUMIF('SPACELOG 5 BP'!$F$2:$EE$2,Y$4,'SPACELOG 5 BP'!$F58:$EE58)+SUMIF('SPACELOG 6 BP'!$F$2:$EE$2,Y$4,'SPACELOG 6 BP'!$F58:$EE58)+SUMIF('SPACELOG 7 BP'!$F$2:$EE$2,Y$4,'SPACELOG 7 BP'!$F58:$EE58)+SUMIF('SPACELOG 8 BP'!$F$2:$EE$2,Y$4,'SPACELOG 8 BP'!$F58:$EE58)+SUMIF('SPACELOG 9 BP'!$F$2:$EE$2,Y$4,'SPACELOG 9 BP'!$F58:$EE58)+SUMIF('SPACELOG 10 BP'!$F$2:$EE$2,Y$4,'SPACELOG 10 BP'!$F58:$EE58)+SUMIF('SPACELOG 11 BP'!$F$2:$EE$2,Y$4,'SPACELOG 11 BP'!$F58:$EE58)+SUMIF('SPACELOG 12 BP'!$F$2:$EE$2,Y$4,'SPACELOG 12 BP'!$F58:$EE58)</f>
        <v>3257.48</v>
      </c>
      <c r="Z58" s="13">
        <f>SUMIF('reporting montigny'!$F$2:$EE$2,Z$4,'reporting montigny'!$F58:$EE58)+SUMIF('reporting boissy'!$F$2:$EE$2,Z$4,'reporting boissy'!$F58:$EE58)+SUMIF('reporting moussy'!$F$2:$EE$2,Z$4,'reporting moussy'!$F58:$EE58)+SUMIF('reporting trappes'!$F$2:$EE$2,Z$4,'reporting trappes'!$F58:$EE58)+SUMIF('SPACELOG 5 BP'!$F$2:$EE$2,Z$4,'SPACELOG 5 BP'!$F58:$EE58)+SUMIF('SPACELOG 6 BP'!$F$2:$EE$2,Z$4,'SPACELOG 6 BP'!$F58:$EE58)+SUMIF('SPACELOG 7 BP'!$F$2:$EE$2,Z$4,'SPACELOG 7 BP'!$F58:$EE58)+SUMIF('SPACELOG 8 BP'!$F$2:$EE$2,Z$4,'SPACELOG 8 BP'!$F58:$EE58)+SUMIF('SPACELOG 9 BP'!$F$2:$EE$2,Z$4,'SPACELOG 9 BP'!$F58:$EE58)+SUMIF('SPACELOG 10 BP'!$F$2:$EE$2,Z$4,'SPACELOG 10 BP'!$F58:$EE58)+SUMIF('SPACELOG 11 BP'!$F$2:$EE$2,Z$4,'SPACELOG 11 BP'!$F58:$EE58)+SUMIF('SPACELOG 12 BP'!$F$2:$EE$2,Z$4,'SPACELOG 12 BP'!$F58:$EE58)</f>
        <v>3242.5899999999997</v>
      </c>
      <c r="AA58" s="13">
        <f>SUMIF('reporting montigny'!$F$2:$EE$2,AA$4,'reporting montigny'!$F58:$EE58)+SUMIF('reporting boissy'!$F$2:$EE$2,AA$4,'reporting boissy'!$F58:$EE58)+SUMIF('reporting moussy'!$F$2:$EE$2,AA$4,'reporting moussy'!$F58:$EE58)+SUMIF('reporting trappes'!$F$2:$EE$2,AA$4,'reporting trappes'!$F58:$EE58)+SUMIF('SPACELOG 5 BP'!$F$2:$EE$2,AA$4,'SPACELOG 5 BP'!$F58:$EE58)+SUMIF('SPACELOG 6 BP'!$F$2:$EE$2,AA$4,'SPACELOG 6 BP'!$F58:$EE58)+SUMIF('SPACELOG 7 BP'!$F$2:$EE$2,AA$4,'SPACELOG 7 BP'!$F58:$EE58)+SUMIF('SPACELOG 8 BP'!$F$2:$EE$2,AA$4,'SPACELOG 8 BP'!$F58:$EE58)+SUMIF('SPACELOG 9 BP'!$F$2:$EE$2,AA$4,'SPACELOG 9 BP'!$F58:$EE58)+SUMIF('SPACELOG 10 BP'!$F$2:$EE$2,AA$4,'SPACELOG 10 BP'!$F58:$EE58)+SUMIF('SPACELOG 11 BP'!$F$2:$EE$2,AA$4,'SPACELOG 11 BP'!$F58:$EE58)+SUMIF('SPACELOG 12 BP'!$F$2:$EE$2,AA$4,'SPACELOG 12 BP'!$F58:$EE58)</f>
        <v>3227.6400000000003</v>
      </c>
      <c r="AB58" s="13">
        <f>SUMIF('reporting montigny'!$F$2:$EE$2,AB$4,'reporting montigny'!$F58:$EE58)+SUMIF('reporting boissy'!$F$2:$EE$2,AB$4,'reporting boissy'!$F58:$EE58)+SUMIF('reporting moussy'!$F$2:$EE$2,AB$4,'reporting moussy'!$F58:$EE58)+SUMIF('reporting trappes'!$F$2:$EE$2,AB$4,'reporting trappes'!$F58:$EE58)+SUMIF('SPACELOG 5 BP'!$F$2:$EE$2,AB$4,'SPACELOG 5 BP'!$F58:$EE58)+SUMIF('SPACELOG 6 BP'!$F$2:$EE$2,AB$4,'SPACELOG 6 BP'!$F58:$EE58)+SUMIF('SPACELOG 7 BP'!$F$2:$EE$2,AB$4,'SPACELOG 7 BP'!$F58:$EE58)+SUMIF('SPACELOG 8 BP'!$F$2:$EE$2,AB$4,'SPACELOG 8 BP'!$F58:$EE58)+SUMIF('SPACELOG 9 BP'!$F$2:$EE$2,AB$4,'SPACELOG 9 BP'!$F58:$EE58)+SUMIF('SPACELOG 10 BP'!$F$2:$EE$2,AB$4,'SPACELOG 10 BP'!$F58:$EE58)+SUMIF('SPACELOG 11 BP'!$F$2:$EE$2,AB$4,'SPACELOG 11 BP'!$F58:$EE58)+SUMIF('SPACELOG 12 BP'!$F$2:$EE$2,AB$4,'SPACELOG 12 BP'!$F58:$EE58)</f>
        <v>3212.64</v>
      </c>
      <c r="AC58" s="13">
        <f>SUMIF('reporting montigny'!$F$2:$EE$2,AC$4,'reporting montigny'!$F58:$EE58)+SUMIF('reporting boissy'!$F$2:$EE$2,AC$4,'reporting boissy'!$F58:$EE58)+SUMIF('reporting moussy'!$F$2:$EE$2,AC$4,'reporting moussy'!$F58:$EE58)+SUMIF('reporting trappes'!$F$2:$EE$2,AC$4,'reporting trappes'!$F58:$EE58)+SUMIF('SPACELOG 5 BP'!$F$2:$EE$2,AC$4,'SPACELOG 5 BP'!$F58:$EE58)+SUMIF('SPACELOG 6 BP'!$F$2:$EE$2,AC$4,'SPACELOG 6 BP'!$F58:$EE58)+SUMIF('SPACELOG 7 BP'!$F$2:$EE$2,AC$4,'SPACELOG 7 BP'!$F58:$EE58)+SUMIF('SPACELOG 8 BP'!$F$2:$EE$2,AC$4,'SPACELOG 8 BP'!$F58:$EE58)+SUMIF('SPACELOG 9 BP'!$F$2:$EE$2,AC$4,'SPACELOG 9 BP'!$F58:$EE58)+SUMIF('SPACELOG 10 BP'!$F$2:$EE$2,AC$4,'SPACELOG 10 BP'!$F58:$EE58)+SUMIF('SPACELOG 11 BP'!$F$2:$EE$2,AC$4,'SPACELOG 11 BP'!$F58:$EE58)+SUMIF('SPACELOG 12 BP'!$F$2:$EE$2,AC$4,'SPACELOG 12 BP'!$F58:$EE58)</f>
        <v>3197.59</v>
      </c>
      <c r="AD58" s="13">
        <f>SUMIF('reporting montigny'!$F$2:$EE$2,AD$4,'reporting montigny'!$F58:$EE58)+SUMIF('reporting boissy'!$F$2:$EE$2,AD$4,'reporting boissy'!$F58:$EE58)+SUMIF('reporting moussy'!$F$2:$EE$2,AD$4,'reporting moussy'!$F58:$EE58)+SUMIF('reporting trappes'!$F$2:$EE$2,AD$4,'reporting trappes'!$F58:$EE58)+SUMIF('SPACELOG 5 BP'!$F$2:$EE$2,AD$4,'SPACELOG 5 BP'!$F58:$EE58)+SUMIF('SPACELOG 6 BP'!$F$2:$EE$2,AD$4,'SPACELOG 6 BP'!$F58:$EE58)+SUMIF('SPACELOG 7 BP'!$F$2:$EE$2,AD$4,'SPACELOG 7 BP'!$F58:$EE58)+SUMIF('SPACELOG 8 BP'!$F$2:$EE$2,AD$4,'SPACELOG 8 BP'!$F58:$EE58)+SUMIF('SPACELOG 9 BP'!$F$2:$EE$2,AD$4,'SPACELOG 9 BP'!$F58:$EE58)+SUMIF('SPACELOG 10 BP'!$F$2:$EE$2,AD$4,'SPACELOG 10 BP'!$F58:$EE58)+SUMIF('SPACELOG 11 BP'!$F$2:$EE$2,AD$4,'SPACELOG 11 BP'!$F58:$EE58)+SUMIF('SPACELOG 12 BP'!$F$2:$EE$2,AD$4,'SPACELOG 12 BP'!$F58:$EE58)</f>
        <v>3182.49</v>
      </c>
      <c r="AE58" s="14">
        <f>SUM(S58:AD58)</f>
        <v>39175.230000000003</v>
      </c>
      <c r="AF58" s="13">
        <f>SUMIF('reporting montigny'!$F$2:$EE$2,AF$4,'reporting montigny'!$F58:$EE58)+SUMIF('reporting boissy'!$F$2:$EE$2,AF$4,'reporting boissy'!$F58:$EE58)+SUMIF('reporting moussy'!$F$2:$EE$2,AF$4,'reporting moussy'!$F58:$EE58)+SUMIF('reporting trappes'!$F$2:$EE$2,AF$4,'reporting trappes'!$F58:$EE58)+SUMIF('SPACELOG 5 BP'!$F$2:$EE$2,AF$4,'SPACELOG 5 BP'!$F58:$EE58)+SUMIF('SPACELOG 6 BP'!$F$2:$EE$2,AF$4,'SPACELOG 6 BP'!$F58:$EE58)+SUMIF('SPACELOG 7 BP'!$F$2:$EE$2,AF$4,'SPACELOG 7 BP'!$F58:$EE58)+SUMIF('SPACELOG 8 BP'!$F$2:$EE$2,AF$4,'SPACELOG 8 BP'!$F58:$EE58)+SUMIF('SPACELOG 9 BP'!$F$2:$EE$2,AF$4,'SPACELOG 9 BP'!$F58:$EE58)+SUMIF('SPACELOG 10 BP'!$F$2:$EE$2,AF$4,'SPACELOG 10 BP'!$F58:$EE58)+SUMIF('SPACELOG 11 BP'!$F$2:$EE$2,AF$4,'SPACELOG 11 BP'!$F58:$EE58)+SUMIF('SPACELOG 12 BP'!$F$2:$EE$2,AF$4,'SPACELOG 12 BP'!$F58:$EE58)</f>
        <v>3167.34</v>
      </c>
      <c r="AG58" s="13">
        <f>SUMIF('reporting montigny'!$F$2:$EE$2,AG$4,'reporting montigny'!$F58:$EE58)+SUMIF('reporting boissy'!$F$2:$EE$2,AG$4,'reporting boissy'!$F58:$EE58)+SUMIF('reporting moussy'!$F$2:$EE$2,AG$4,'reporting moussy'!$F58:$EE58)+SUMIF('reporting trappes'!$F$2:$EE$2,AG$4,'reporting trappes'!$F58:$EE58)+SUMIF('SPACELOG 5 BP'!$F$2:$EE$2,AG$4,'SPACELOG 5 BP'!$F58:$EE58)+SUMIF('SPACELOG 6 BP'!$F$2:$EE$2,AG$4,'SPACELOG 6 BP'!$F58:$EE58)+SUMIF('SPACELOG 7 BP'!$F$2:$EE$2,AG$4,'SPACELOG 7 BP'!$F58:$EE58)+SUMIF('SPACELOG 8 BP'!$F$2:$EE$2,AG$4,'SPACELOG 8 BP'!$F58:$EE58)+SUMIF('SPACELOG 9 BP'!$F$2:$EE$2,AG$4,'SPACELOG 9 BP'!$F58:$EE58)+SUMIF('SPACELOG 10 BP'!$F$2:$EE$2,AG$4,'SPACELOG 10 BP'!$F58:$EE58)+SUMIF('SPACELOG 11 BP'!$F$2:$EE$2,AG$4,'SPACELOG 11 BP'!$F58:$EE58)+SUMIF('SPACELOG 12 BP'!$F$2:$EE$2,AG$4,'SPACELOG 12 BP'!$F58:$EE58)</f>
        <v>3152.1299999999997</v>
      </c>
      <c r="AH58" s="13">
        <f>SUMIF('reporting montigny'!$F$2:$EE$2,AH$4,'reporting montigny'!$F58:$EE58)+SUMIF('reporting boissy'!$F$2:$EE$2,AH$4,'reporting boissy'!$F58:$EE58)+SUMIF('reporting moussy'!$F$2:$EE$2,AH$4,'reporting moussy'!$F58:$EE58)+SUMIF('reporting trappes'!$F$2:$EE$2,AH$4,'reporting trappes'!$F58:$EE58)+SUMIF('SPACELOG 5 BP'!$F$2:$EE$2,AH$4,'SPACELOG 5 BP'!$F58:$EE58)+SUMIF('SPACELOG 6 BP'!$F$2:$EE$2,AH$4,'SPACELOG 6 BP'!$F58:$EE58)+SUMIF('SPACELOG 7 BP'!$F$2:$EE$2,AH$4,'SPACELOG 7 BP'!$F58:$EE58)+SUMIF('SPACELOG 8 BP'!$F$2:$EE$2,AH$4,'SPACELOG 8 BP'!$F58:$EE58)+SUMIF('SPACELOG 9 BP'!$F$2:$EE$2,AH$4,'SPACELOG 9 BP'!$F58:$EE58)+SUMIF('SPACELOG 10 BP'!$F$2:$EE$2,AH$4,'SPACELOG 10 BP'!$F58:$EE58)+SUMIF('SPACELOG 11 BP'!$F$2:$EE$2,AH$4,'SPACELOG 11 BP'!$F58:$EE58)+SUMIF('SPACELOG 12 BP'!$F$2:$EE$2,AH$4,'SPACELOG 12 BP'!$F58:$EE58)</f>
        <v>3136.88</v>
      </c>
      <c r="AI58" s="13">
        <f>SUMIF('reporting montigny'!$F$2:$EE$2,AI$4,'reporting montigny'!$F58:$EE58)+SUMIF('reporting boissy'!$F$2:$EE$2,AI$4,'reporting boissy'!$F58:$EE58)+SUMIF('reporting moussy'!$F$2:$EE$2,AI$4,'reporting moussy'!$F58:$EE58)+SUMIF('reporting trappes'!$F$2:$EE$2,AI$4,'reporting trappes'!$F58:$EE58)+SUMIF('SPACELOG 5 BP'!$F$2:$EE$2,AI$4,'SPACELOG 5 BP'!$F58:$EE58)+SUMIF('SPACELOG 6 BP'!$F$2:$EE$2,AI$4,'SPACELOG 6 BP'!$F58:$EE58)+SUMIF('SPACELOG 7 BP'!$F$2:$EE$2,AI$4,'SPACELOG 7 BP'!$F58:$EE58)+SUMIF('SPACELOG 8 BP'!$F$2:$EE$2,AI$4,'SPACELOG 8 BP'!$F58:$EE58)+SUMIF('SPACELOG 9 BP'!$F$2:$EE$2,AI$4,'SPACELOG 9 BP'!$F58:$EE58)+SUMIF('SPACELOG 10 BP'!$F$2:$EE$2,AI$4,'SPACELOG 10 BP'!$F58:$EE58)+SUMIF('SPACELOG 11 BP'!$F$2:$EE$2,AI$4,'SPACELOG 11 BP'!$F58:$EE58)+SUMIF('SPACELOG 12 BP'!$F$2:$EE$2,AI$4,'SPACELOG 12 BP'!$F58:$EE58)</f>
        <v>3121.5699999999997</v>
      </c>
      <c r="AJ58" s="13">
        <f>SUMIF('reporting montigny'!$F$2:$EE$2,AJ$4,'reporting montigny'!$F58:$EE58)+SUMIF('reporting boissy'!$F$2:$EE$2,AJ$4,'reporting boissy'!$F58:$EE58)+SUMIF('reporting moussy'!$F$2:$EE$2,AJ$4,'reporting moussy'!$F58:$EE58)+SUMIF('reporting trappes'!$F$2:$EE$2,AJ$4,'reporting trappes'!$F58:$EE58)+SUMIF('SPACELOG 5 BP'!$F$2:$EE$2,AJ$4,'SPACELOG 5 BP'!$F58:$EE58)+SUMIF('SPACELOG 6 BP'!$F$2:$EE$2,AJ$4,'SPACELOG 6 BP'!$F58:$EE58)+SUMIF('SPACELOG 7 BP'!$F$2:$EE$2,AJ$4,'SPACELOG 7 BP'!$F58:$EE58)+SUMIF('SPACELOG 8 BP'!$F$2:$EE$2,AJ$4,'SPACELOG 8 BP'!$F58:$EE58)+SUMIF('SPACELOG 9 BP'!$F$2:$EE$2,AJ$4,'SPACELOG 9 BP'!$F58:$EE58)+SUMIF('SPACELOG 10 BP'!$F$2:$EE$2,AJ$4,'SPACELOG 10 BP'!$F58:$EE58)+SUMIF('SPACELOG 11 BP'!$F$2:$EE$2,AJ$4,'SPACELOG 11 BP'!$F58:$EE58)+SUMIF('SPACELOG 12 BP'!$F$2:$EE$2,AJ$4,'SPACELOG 12 BP'!$F58:$EE58)</f>
        <v>3106.21</v>
      </c>
      <c r="AK58" s="13">
        <f>SUMIF('reporting montigny'!$F$2:$EE$2,AK$4,'reporting montigny'!$F58:$EE58)+SUMIF('reporting boissy'!$F$2:$EE$2,AK$4,'reporting boissy'!$F58:$EE58)+SUMIF('reporting moussy'!$F$2:$EE$2,AK$4,'reporting moussy'!$F58:$EE58)+SUMIF('reporting trappes'!$F$2:$EE$2,AK$4,'reporting trappes'!$F58:$EE58)+SUMIF('SPACELOG 5 BP'!$F$2:$EE$2,AK$4,'SPACELOG 5 BP'!$F58:$EE58)+SUMIF('SPACELOG 6 BP'!$F$2:$EE$2,AK$4,'SPACELOG 6 BP'!$F58:$EE58)+SUMIF('SPACELOG 7 BP'!$F$2:$EE$2,AK$4,'SPACELOG 7 BP'!$F58:$EE58)+SUMIF('SPACELOG 8 BP'!$F$2:$EE$2,AK$4,'SPACELOG 8 BP'!$F58:$EE58)+SUMIF('SPACELOG 9 BP'!$F$2:$EE$2,AK$4,'SPACELOG 9 BP'!$F58:$EE58)+SUMIF('SPACELOG 10 BP'!$F$2:$EE$2,AK$4,'SPACELOG 10 BP'!$F58:$EE58)+SUMIF('SPACELOG 11 BP'!$F$2:$EE$2,AK$4,'SPACELOG 11 BP'!$F58:$EE58)+SUMIF('SPACELOG 12 BP'!$F$2:$EE$2,AK$4,'SPACELOG 12 BP'!$F58:$EE58)</f>
        <v>3090.79</v>
      </c>
      <c r="AL58" s="13">
        <f>SUMIF('reporting montigny'!$F$2:$EE$2,AL$4,'reporting montigny'!$F58:$EE58)+SUMIF('reporting boissy'!$F$2:$EE$2,AL$4,'reporting boissy'!$F58:$EE58)+SUMIF('reporting moussy'!$F$2:$EE$2,AL$4,'reporting moussy'!$F58:$EE58)+SUMIF('reporting trappes'!$F$2:$EE$2,AL$4,'reporting trappes'!$F58:$EE58)+SUMIF('SPACELOG 5 BP'!$F$2:$EE$2,AL$4,'SPACELOG 5 BP'!$F58:$EE58)+SUMIF('SPACELOG 6 BP'!$F$2:$EE$2,AL$4,'SPACELOG 6 BP'!$F58:$EE58)+SUMIF('SPACELOG 7 BP'!$F$2:$EE$2,AL$4,'SPACELOG 7 BP'!$F58:$EE58)+SUMIF('SPACELOG 8 BP'!$F$2:$EE$2,AL$4,'SPACELOG 8 BP'!$F58:$EE58)+SUMIF('SPACELOG 9 BP'!$F$2:$EE$2,AL$4,'SPACELOG 9 BP'!$F58:$EE58)+SUMIF('SPACELOG 10 BP'!$F$2:$EE$2,AL$4,'SPACELOG 10 BP'!$F58:$EE58)+SUMIF('SPACELOG 11 BP'!$F$2:$EE$2,AL$4,'SPACELOG 11 BP'!$F58:$EE58)+SUMIF('SPACELOG 12 BP'!$F$2:$EE$2,AL$4,'SPACELOG 12 BP'!$F58:$EE58)</f>
        <v>3075.32</v>
      </c>
      <c r="AM58" s="13">
        <f>SUMIF('reporting montigny'!$F$2:$EE$2,AM$4,'reporting montigny'!$F58:$EE58)+SUMIF('reporting boissy'!$F$2:$EE$2,AM$4,'reporting boissy'!$F58:$EE58)+SUMIF('reporting moussy'!$F$2:$EE$2,AM$4,'reporting moussy'!$F58:$EE58)+SUMIF('reporting trappes'!$F$2:$EE$2,AM$4,'reporting trappes'!$F58:$EE58)+SUMIF('SPACELOG 5 BP'!$F$2:$EE$2,AM$4,'SPACELOG 5 BP'!$F58:$EE58)+SUMIF('SPACELOG 6 BP'!$F$2:$EE$2,AM$4,'SPACELOG 6 BP'!$F58:$EE58)+SUMIF('SPACELOG 7 BP'!$F$2:$EE$2,AM$4,'SPACELOG 7 BP'!$F58:$EE58)+SUMIF('SPACELOG 8 BP'!$F$2:$EE$2,AM$4,'SPACELOG 8 BP'!$F58:$EE58)+SUMIF('SPACELOG 9 BP'!$F$2:$EE$2,AM$4,'SPACELOG 9 BP'!$F58:$EE58)+SUMIF('SPACELOG 10 BP'!$F$2:$EE$2,AM$4,'SPACELOG 10 BP'!$F58:$EE58)+SUMIF('SPACELOG 11 BP'!$F$2:$EE$2,AM$4,'SPACELOG 11 BP'!$F58:$EE58)+SUMIF('SPACELOG 12 BP'!$F$2:$EE$2,AM$4,'SPACELOG 12 BP'!$F58:$EE58)</f>
        <v>3059.79</v>
      </c>
      <c r="AN58" s="13">
        <f>SUMIF('reporting montigny'!$F$2:$EE$2,AN$4,'reporting montigny'!$F58:$EE58)+SUMIF('reporting boissy'!$F$2:$EE$2,AN$4,'reporting boissy'!$F58:$EE58)+SUMIF('reporting moussy'!$F$2:$EE$2,AN$4,'reporting moussy'!$F58:$EE58)+SUMIF('reporting trappes'!$F$2:$EE$2,AN$4,'reporting trappes'!$F58:$EE58)+SUMIF('SPACELOG 5 BP'!$F$2:$EE$2,AN$4,'SPACELOG 5 BP'!$F58:$EE58)+SUMIF('SPACELOG 6 BP'!$F$2:$EE$2,AN$4,'SPACELOG 6 BP'!$F58:$EE58)+SUMIF('SPACELOG 7 BP'!$F$2:$EE$2,AN$4,'SPACELOG 7 BP'!$F58:$EE58)+SUMIF('SPACELOG 8 BP'!$F$2:$EE$2,AN$4,'SPACELOG 8 BP'!$F58:$EE58)+SUMIF('SPACELOG 9 BP'!$F$2:$EE$2,AN$4,'SPACELOG 9 BP'!$F58:$EE58)+SUMIF('SPACELOG 10 BP'!$F$2:$EE$2,AN$4,'SPACELOG 10 BP'!$F58:$EE58)+SUMIF('SPACELOG 11 BP'!$F$2:$EE$2,AN$4,'SPACELOG 11 BP'!$F58:$EE58)+SUMIF('SPACELOG 12 BP'!$F$2:$EE$2,AN$4,'SPACELOG 12 BP'!$F58:$EE58)</f>
        <v>3044.2200000000003</v>
      </c>
      <c r="AO58" s="13">
        <f>SUMIF('reporting montigny'!$F$2:$EE$2,AO$4,'reporting montigny'!$F58:$EE58)+SUMIF('reporting boissy'!$F$2:$EE$2,AO$4,'reporting boissy'!$F58:$EE58)+SUMIF('reporting moussy'!$F$2:$EE$2,AO$4,'reporting moussy'!$F58:$EE58)+SUMIF('reporting trappes'!$F$2:$EE$2,AO$4,'reporting trappes'!$F58:$EE58)+SUMIF('SPACELOG 5 BP'!$F$2:$EE$2,AO$4,'SPACELOG 5 BP'!$F58:$EE58)+SUMIF('SPACELOG 6 BP'!$F$2:$EE$2,AO$4,'SPACELOG 6 BP'!$F58:$EE58)+SUMIF('SPACELOG 7 BP'!$F$2:$EE$2,AO$4,'SPACELOG 7 BP'!$F58:$EE58)+SUMIF('SPACELOG 8 BP'!$F$2:$EE$2,AO$4,'SPACELOG 8 BP'!$F58:$EE58)+SUMIF('SPACELOG 9 BP'!$F$2:$EE$2,AO$4,'SPACELOG 9 BP'!$F58:$EE58)+SUMIF('SPACELOG 10 BP'!$F$2:$EE$2,AO$4,'SPACELOG 10 BP'!$F58:$EE58)+SUMIF('SPACELOG 11 BP'!$F$2:$EE$2,AO$4,'SPACELOG 11 BP'!$F58:$EE58)+SUMIF('SPACELOG 12 BP'!$F$2:$EE$2,AO$4,'SPACELOG 12 BP'!$F58:$EE58)</f>
        <v>3028.59</v>
      </c>
      <c r="AP58" s="13">
        <f>SUMIF('reporting montigny'!$F$2:$EE$2,AP$4,'reporting montigny'!$F58:$EE58)+SUMIF('reporting boissy'!$F$2:$EE$2,AP$4,'reporting boissy'!$F58:$EE58)+SUMIF('reporting moussy'!$F$2:$EE$2,AP$4,'reporting moussy'!$F58:$EE58)+SUMIF('reporting trappes'!$F$2:$EE$2,AP$4,'reporting trappes'!$F58:$EE58)+SUMIF('SPACELOG 5 BP'!$F$2:$EE$2,AP$4,'SPACELOG 5 BP'!$F58:$EE58)+SUMIF('SPACELOG 6 BP'!$F$2:$EE$2,AP$4,'SPACELOG 6 BP'!$F58:$EE58)+SUMIF('SPACELOG 7 BP'!$F$2:$EE$2,AP$4,'SPACELOG 7 BP'!$F58:$EE58)+SUMIF('SPACELOG 8 BP'!$F$2:$EE$2,AP$4,'SPACELOG 8 BP'!$F58:$EE58)+SUMIF('SPACELOG 9 BP'!$F$2:$EE$2,AP$4,'SPACELOG 9 BP'!$F58:$EE58)+SUMIF('SPACELOG 10 BP'!$F$2:$EE$2,AP$4,'SPACELOG 10 BP'!$F58:$EE58)+SUMIF('SPACELOG 11 BP'!$F$2:$EE$2,AP$4,'SPACELOG 11 BP'!$F58:$EE58)+SUMIF('SPACELOG 12 BP'!$F$2:$EE$2,AP$4,'SPACELOG 12 BP'!$F58:$EE58)</f>
        <v>3012.91</v>
      </c>
      <c r="AQ58" s="13">
        <f>SUMIF('reporting montigny'!$F$2:$EE$2,AQ$4,'reporting montigny'!$F58:$EE58)+SUMIF('reporting boissy'!$F$2:$EE$2,AQ$4,'reporting boissy'!$F58:$EE58)+SUMIF('reporting moussy'!$F$2:$EE$2,AQ$4,'reporting moussy'!$F58:$EE58)+SUMIF('reporting trappes'!$F$2:$EE$2,AQ$4,'reporting trappes'!$F58:$EE58)+SUMIF('SPACELOG 5 BP'!$F$2:$EE$2,AQ$4,'SPACELOG 5 BP'!$F58:$EE58)+SUMIF('SPACELOG 6 BP'!$F$2:$EE$2,AQ$4,'SPACELOG 6 BP'!$F58:$EE58)+SUMIF('SPACELOG 7 BP'!$F$2:$EE$2,AQ$4,'SPACELOG 7 BP'!$F58:$EE58)+SUMIF('SPACELOG 8 BP'!$F$2:$EE$2,AQ$4,'SPACELOG 8 BP'!$F58:$EE58)+SUMIF('SPACELOG 9 BP'!$F$2:$EE$2,AQ$4,'SPACELOG 9 BP'!$F58:$EE58)+SUMIF('SPACELOG 10 BP'!$F$2:$EE$2,AQ$4,'SPACELOG 10 BP'!$F58:$EE58)+SUMIF('SPACELOG 11 BP'!$F$2:$EE$2,AQ$4,'SPACELOG 11 BP'!$F58:$EE58)+SUMIF('SPACELOG 12 BP'!$F$2:$EE$2,AQ$4,'SPACELOG 12 BP'!$F58:$EE58)</f>
        <v>2997.1699999999996</v>
      </c>
      <c r="AR58" s="14">
        <f>SUM(AF58:AQ58)</f>
        <v>36992.92</v>
      </c>
      <c r="AS58" s="13">
        <f>SUMIF('reporting montigny'!$F$2:$EE$2,AS$4,'reporting montigny'!$F58:$EE58)+SUMIF('reporting boissy'!$F$2:$EE$2,AS$4,'reporting boissy'!$F58:$EE58)+SUMIF('reporting moussy'!$F$2:$EE$2,AS$4,'reporting moussy'!$F58:$EE58)+SUMIF('reporting trappes'!$F$2:$EE$2,AS$4,'reporting trappes'!$F58:$EE58)+SUMIF('SPACELOG 5 BP'!$F$2:$EE$2,AS$4,'SPACELOG 5 BP'!$F58:$EE58)+SUMIF('SPACELOG 6 BP'!$F$2:$EE$2,AS$4,'SPACELOG 6 BP'!$F58:$EE58)+SUMIF('SPACELOG 7 BP'!$F$2:$EE$2,AS$4,'SPACELOG 7 BP'!$F58:$EE58)+SUMIF('SPACELOG 8 BP'!$F$2:$EE$2,AS$4,'SPACELOG 8 BP'!$F58:$EE58)+SUMIF('SPACELOG 9 BP'!$F$2:$EE$2,AS$4,'SPACELOG 9 BP'!$F58:$EE58)+SUMIF('SPACELOG 10 BP'!$F$2:$EE$2,AS$4,'SPACELOG 10 BP'!$F58:$EE58)+SUMIF('SPACELOG 11 BP'!$F$2:$EE$2,AS$4,'SPACELOG 11 BP'!$F58:$EE58)+SUMIF('SPACELOG 12 BP'!$F$2:$EE$2,AS$4,'SPACELOG 12 BP'!$F58:$EE58)</f>
        <v>2981.38</v>
      </c>
      <c r="AT58" s="13">
        <f>SUMIF('reporting montigny'!$F$2:$EE$2,AT$4,'reporting montigny'!$F58:$EE58)+SUMIF('reporting boissy'!$F$2:$EE$2,AT$4,'reporting boissy'!$F58:$EE58)+SUMIF('reporting moussy'!$F$2:$EE$2,AT$4,'reporting moussy'!$F58:$EE58)+SUMIF('reporting trappes'!$F$2:$EE$2,AT$4,'reporting trappes'!$F58:$EE58)+SUMIF('SPACELOG 5 BP'!$F$2:$EE$2,AT$4,'SPACELOG 5 BP'!$F58:$EE58)+SUMIF('SPACELOG 6 BP'!$F$2:$EE$2,AT$4,'SPACELOG 6 BP'!$F58:$EE58)+SUMIF('SPACELOG 7 BP'!$F$2:$EE$2,AT$4,'SPACELOG 7 BP'!$F58:$EE58)+SUMIF('SPACELOG 8 BP'!$F$2:$EE$2,AT$4,'SPACELOG 8 BP'!$F58:$EE58)+SUMIF('SPACELOG 9 BP'!$F$2:$EE$2,AT$4,'SPACELOG 9 BP'!$F58:$EE58)+SUMIF('SPACELOG 10 BP'!$F$2:$EE$2,AT$4,'SPACELOG 10 BP'!$F58:$EE58)+SUMIF('SPACELOG 11 BP'!$F$2:$EE$2,AT$4,'SPACELOG 11 BP'!$F58:$EE58)+SUMIF('SPACELOG 12 BP'!$F$2:$EE$2,AT$4,'SPACELOG 12 BP'!$F58:$EE58)</f>
        <v>2965.53</v>
      </c>
      <c r="AU58" s="13">
        <f>SUMIF('reporting montigny'!$F$2:$EE$2,AU$4,'reporting montigny'!$F58:$EE58)+SUMIF('reporting boissy'!$F$2:$EE$2,AU$4,'reporting boissy'!$F58:$EE58)+SUMIF('reporting moussy'!$F$2:$EE$2,AU$4,'reporting moussy'!$F58:$EE58)+SUMIF('reporting trappes'!$F$2:$EE$2,AU$4,'reporting trappes'!$F58:$EE58)+SUMIF('SPACELOG 5 BP'!$F$2:$EE$2,AU$4,'SPACELOG 5 BP'!$F58:$EE58)+SUMIF('SPACELOG 6 BP'!$F$2:$EE$2,AU$4,'SPACELOG 6 BP'!$F58:$EE58)+SUMIF('SPACELOG 7 BP'!$F$2:$EE$2,AU$4,'SPACELOG 7 BP'!$F58:$EE58)+SUMIF('SPACELOG 8 BP'!$F$2:$EE$2,AU$4,'SPACELOG 8 BP'!$F58:$EE58)+SUMIF('SPACELOG 9 BP'!$F$2:$EE$2,AU$4,'SPACELOG 9 BP'!$F58:$EE58)+SUMIF('SPACELOG 10 BP'!$F$2:$EE$2,AU$4,'SPACELOG 10 BP'!$F58:$EE58)+SUMIF('SPACELOG 11 BP'!$F$2:$EE$2,AU$4,'SPACELOG 11 BP'!$F58:$EE58)+SUMIF('SPACELOG 12 BP'!$F$2:$EE$2,AU$4,'SPACELOG 12 BP'!$F58:$EE58)</f>
        <v>2949.63</v>
      </c>
      <c r="AV58" s="13">
        <f>SUMIF('reporting montigny'!$F$2:$EE$2,AV$4,'reporting montigny'!$F58:$EE58)+SUMIF('reporting boissy'!$F$2:$EE$2,AV$4,'reporting boissy'!$F58:$EE58)+SUMIF('reporting moussy'!$F$2:$EE$2,AV$4,'reporting moussy'!$F58:$EE58)+SUMIF('reporting trappes'!$F$2:$EE$2,AV$4,'reporting trappes'!$F58:$EE58)+SUMIF('SPACELOG 5 BP'!$F$2:$EE$2,AV$4,'SPACELOG 5 BP'!$F58:$EE58)+SUMIF('SPACELOG 6 BP'!$F$2:$EE$2,AV$4,'SPACELOG 6 BP'!$F58:$EE58)+SUMIF('SPACELOG 7 BP'!$F$2:$EE$2,AV$4,'SPACELOG 7 BP'!$F58:$EE58)+SUMIF('SPACELOG 8 BP'!$F$2:$EE$2,AV$4,'SPACELOG 8 BP'!$F58:$EE58)+SUMIF('SPACELOG 9 BP'!$F$2:$EE$2,AV$4,'SPACELOG 9 BP'!$F58:$EE58)+SUMIF('SPACELOG 10 BP'!$F$2:$EE$2,AV$4,'SPACELOG 10 BP'!$F58:$EE58)+SUMIF('SPACELOG 11 BP'!$F$2:$EE$2,AV$4,'SPACELOG 11 BP'!$F58:$EE58)+SUMIF('SPACELOG 12 BP'!$F$2:$EE$2,AV$4,'SPACELOG 12 BP'!$F58:$EE58)</f>
        <v>2933.67</v>
      </c>
      <c r="AW58" s="13">
        <f>SUMIF('reporting montigny'!$F$2:$EE$2,AW$4,'reporting montigny'!$F58:$EE58)+SUMIF('reporting boissy'!$F$2:$EE$2,AW$4,'reporting boissy'!$F58:$EE58)+SUMIF('reporting moussy'!$F$2:$EE$2,AW$4,'reporting moussy'!$F58:$EE58)+SUMIF('reporting trappes'!$F$2:$EE$2,AW$4,'reporting trappes'!$F58:$EE58)+SUMIF('SPACELOG 5 BP'!$F$2:$EE$2,AW$4,'SPACELOG 5 BP'!$F58:$EE58)+SUMIF('SPACELOG 6 BP'!$F$2:$EE$2,AW$4,'SPACELOG 6 BP'!$F58:$EE58)+SUMIF('SPACELOG 7 BP'!$F$2:$EE$2,AW$4,'SPACELOG 7 BP'!$F58:$EE58)+SUMIF('SPACELOG 8 BP'!$F$2:$EE$2,AW$4,'SPACELOG 8 BP'!$F58:$EE58)+SUMIF('SPACELOG 9 BP'!$F$2:$EE$2,AW$4,'SPACELOG 9 BP'!$F58:$EE58)+SUMIF('SPACELOG 10 BP'!$F$2:$EE$2,AW$4,'SPACELOG 10 BP'!$F58:$EE58)+SUMIF('SPACELOG 11 BP'!$F$2:$EE$2,AW$4,'SPACELOG 11 BP'!$F58:$EE58)+SUMIF('SPACELOG 12 BP'!$F$2:$EE$2,AW$4,'SPACELOG 12 BP'!$F58:$EE58)</f>
        <v>2917.67</v>
      </c>
      <c r="AX58" s="13">
        <f>SUMIF('reporting montigny'!$F$2:$EE$2,AX$4,'reporting montigny'!$F58:$EE58)+SUMIF('reporting boissy'!$F$2:$EE$2,AX$4,'reporting boissy'!$F58:$EE58)+SUMIF('reporting moussy'!$F$2:$EE$2,AX$4,'reporting moussy'!$F58:$EE58)+SUMIF('reporting trappes'!$F$2:$EE$2,AX$4,'reporting trappes'!$F58:$EE58)+SUMIF('SPACELOG 5 BP'!$F$2:$EE$2,AX$4,'SPACELOG 5 BP'!$F58:$EE58)+SUMIF('SPACELOG 6 BP'!$F$2:$EE$2,AX$4,'SPACELOG 6 BP'!$F58:$EE58)+SUMIF('SPACELOG 7 BP'!$F$2:$EE$2,AX$4,'SPACELOG 7 BP'!$F58:$EE58)+SUMIF('SPACELOG 8 BP'!$F$2:$EE$2,AX$4,'SPACELOG 8 BP'!$F58:$EE58)+SUMIF('SPACELOG 9 BP'!$F$2:$EE$2,AX$4,'SPACELOG 9 BP'!$F58:$EE58)+SUMIF('SPACELOG 10 BP'!$F$2:$EE$2,AX$4,'SPACELOG 10 BP'!$F58:$EE58)+SUMIF('SPACELOG 11 BP'!$F$2:$EE$2,AX$4,'SPACELOG 11 BP'!$F58:$EE58)+SUMIF('SPACELOG 12 BP'!$F$2:$EE$2,AX$4,'SPACELOG 12 BP'!$F58:$EE58)</f>
        <v>2901.6000000000004</v>
      </c>
      <c r="AY58" s="13">
        <f>SUMIF('reporting montigny'!$F$2:$EE$2,AY$4,'reporting montigny'!$F58:$EE58)+SUMIF('reporting boissy'!$F$2:$EE$2,AY$4,'reporting boissy'!$F58:$EE58)+SUMIF('reporting moussy'!$F$2:$EE$2,AY$4,'reporting moussy'!$F58:$EE58)+SUMIF('reporting trappes'!$F$2:$EE$2,AY$4,'reporting trappes'!$F58:$EE58)+SUMIF('SPACELOG 5 BP'!$F$2:$EE$2,AY$4,'SPACELOG 5 BP'!$F58:$EE58)+SUMIF('SPACELOG 6 BP'!$F$2:$EE$2,AY$4,'SPACELOG 6 BP'!$F58:$EE58)+SUMIF('SPACELOG 7 BP'!$F$2:$EE$2,AY$4,'SPACELOG 7 BP'!$F58:$EE58)+SUMIF('SPACELOG 8 BP'!$F$2:$EE$2,AY$4,'SPACELOG 8 BP'!$F58:$EE58)+SUMIF('SPACELOG 9 BP'!$F$2:$EE$2,AY$4,'SPACELOG 9 BP'!$F58:$EE58)+SUMIF('SPACELOG 10 BP'!$F$2:$EE$2,AY$4,'SPACELOG 10 BP'!$F58:$EE58)+SUMIF('SPACELOG 11 BP'!$F$2:$EE$2,AY$4,'SPACELOG 11 BP'!$F58:$EE58)+SUMIF('SPACELOG 12 BP'!$F$2:$EE$2,AY$4,'SPACELOG 12 BP'!$F58:$EE58)</f>
        <v>2885.47</v>
      </c>
      <c r="AZ58" s="13">
        <f>SUMIF('reporting montigny'!$F$2:$EE$2,AZ$4,'reporting montigny'!$F58:$EE58)+SUMIF('reporting boissy'!$F$2:$EE$2,AZ$4,'reporting boissy'!$F58:$EE58)+SUMIF('reporting moussy'!$F$2:$EE$2,AZ$4,'reporting moussy'!$F58:$EE58)+SUMIF('reporting trappes'!$F$2:$EE$2,AZ$4,'reporting trappes'!$F58:$EE58)+SUMIF('SPACELOG 5 BP'!$F$2:$EE$2,AZ$4,'SPACELOG 5 BP'!$F58:$EE58)+SUMIF('SPACELOG 6 BP'!$F$2:$EE$2,AZ$4,'SPACELOG 6 BP'!$F58:$EE58)+SUMIF('SPACELOG 7 BP'!$F$2:$EE$2,AZ$4,'SPACELOG 7 BP'!$F58:$EE58)+SUMIF('SPACELOG 8 BP'!$F$2:$EE$2,AZ$4,'SPACELOG 8 BP'!$F58:$EE58)+SUMIF('SPACELOG 9 BP'!$F$2:$EE$2,AZ$4,'SPACELOG 9 BP'!$F58:$EE58)+SUMIF('SPACELOG 10 BP'!$F$2:$EE$2,AZ$4,'SPACELOG 10 BP'!$F58:$EE58)+SUMIF('SPACELOG 11 BP'!$F$2:$EE$2,AZ$4,'SPACELOG 11 BP'!$F58:$EE58)+SUMIF('SPACELOG 12 BP'!$F$2:$EE$2,AZ$4,'SPACELOG 12 BP'!$F58:$EE58)</f>
        <v>2869.29</v>
      </c>
      <c r="BA58" s="13">
        <f>SUMIF('reporting montigny'!$F$2:$EE$2,BA$4,'reporting montigny'!$F58:$EE58)+SUMIF('reporting boissy'!$F$2:$EE$2,BA$4,'reporting boissy'!$F58:$EE58)+SUMIF('reporting moussy'!$F$2:$EE$2,BA$4,'reporting moussy'!$F58:$EE58)+SUMIF('reporting trappes'!$F$2:$EE$2,BA$4,'reporting trappes'!$F58:$EE58)+SUMIF('SPACELOG 5 BP'!$F$2:$EE$2,BA$4,'SPACELOG 5 BP'!$F58:$EE58)+SUMIF('SPACELOG 6 BP'!$F$2:$EE$2,BA$4,'SPACELOG 6 BP'!$F58:$EE58)+SUMIF('SPACELOG 7 BP'!$F$2:$EE$2,BA$4,'SPACELOG 7 BP'!$F58:$EE58)+SUMIF('SPACELOG 8 BP'!$F$2:$EE$2,BA$4,'SPACELOG 8 BP'!$F58:$EE58)+SUMIF('SPACELOG 9 BP'!$F$2:$EE$2,BA$4,'SPACELOG 9 BP'!$F58:$EE58)+SUMIF('SPACELOG 10 BP'!$F$2:$EE$2,BA$4,'SPACELOG 10 BP'!$F58:$EE58)+SUMIF('SPACELOG 11 BP'!$F$2:$EE$2,BA$4,'SPACELOG 11 BP'!$F58:$EE58)+SUMIF('SPACELOG 12 BP'!$F$2:$EE$2,BA$4,'SPACELOG 12 BP'!$F58:$EE58)</f>
        <v>2853.06</v>
      </c>
      <c r="BB58" s="13">
        <f>SUMIF('reporting montigny'!$F$2:$EE$2,BB$4,'reporting montigny'!$F58:$EE58)+SUMIF('reporting boissy'!$F$2:$EE$2,BB$4,'reporting boissy'!$F58:$EE58)+SUMIF('reporting moussy'!$F$2:$EE$2,BB$4,'reporting moussy'!$F58:$EE58)+SUMIF('reporting trappes'!$F$2:$EE$2,BB$4,'reporting trappes'!$F58:$EE58)+SUMIF('SPACELOG 5 BP'!$F$2:$EE$2,BB$4,'SPACELOG 5 BP'!$F58:$EE58)+SUMIF('SPACELOG 6 BP'!$F$2:$EE$2,BB$4,'SPACELOG 6 BP'!$F58:$EE58)+SUMIF('SPACELOG 7 BP'!$F$2:$EE$2,BB$4,'SPACELOG 7 BP'!$F58:$EE58)+SUMIF('SPACELOG 8 BP'!$F$2:$EE$2,BB$4,'SPACELOG 8 BP'!$F58:$EE58)+SUMIF('SPACELOG 9 BP'!$F$2:$EE$2,BB$4,'SPACELOG 9 BP'!$F58:$EE58)+SUMIF('SPACELOG 10 BP'!$F$2:$EE$2,BB$4,'SPACELOG 10 BP'!$F58:$EE58)+SUMIF('SPACELOG 11 BP'!$F$2:$EE$2,BB$4,'SPACELOG 11 BP'!$F58:$EE58)+SUMIF('SPACELOG 12 BP'!$F$2:$EE$2,BB$4,'SPACELOG 12 BP'!$F58:$EE58)</f>
        <v>2836.77</v>
      </c>
      <c r="BC58" s="13">
        <f>SUMIF('reporting montigny'!$F$2:$EE$2,BC$4,'reporting montigny'!$F58:$EE58)+SUMIF('reporting boissy'!$F$2:$EE$2,BC$4,'reporting boissy'!$F58:$EE58)+SUMIF('reporting moussy'!$F$2:$EE$2,BC$4,'reporting moussy'!$F58:$EE58)+SUMIF('reporting trappes'!$F$2:$EE$2,BC$4,'reporting trappes'!$F58:$EE58)+SUMIF('SPACELOG 5 BP'!$F$2:$EE$2,BC$4,'SPACELOG 5 BP'!$F58:$EE58)+SUMIF('SPACELOG 6 BP'!$F$2:$EE$2,BC$4,'SPACELOG 6 BP'!$F58:$EE58)+SUMIF('SPACELOG 7 BP'!$F$2:$EE$2,BC$4,'SPACELOG 7 BP'!$F58:$EE58)+SUMIF('SPACELOG 8 BP'!$F$2:$EE$2,BC$4,'SPACELOG 8 BP'!$F58:$EE58)+SUMIF('SPACELOG 9 BP'!$F$2:$EE$2,BC$4,'SPACELOG 9 BP'!$F58:$EE58)+SUMIF('SPACELOG 10 BP'!$F$2:$EE$2,BC$4,'SPACELOG 10 BP'!$F58:$EE58)+SUMIF('SPACELOG 11 BP'!$F$2:$EE$2,BC$4,'SPACELOG 11 BP'!$F58:$EE58)+SUMIF('SPACELOG 12 BP'!$F$2:$EE$2,BC$4,'SPACELOG 12 BP'!$F58:$EE58)</f>
        <v>2820.4300000000003</v>
      </c>
      <c r="BD58" s="13">
        <f>SUMIF('reporting montigny'!$F$2:$EE$2,BD$4,'reporting montigny'!$F58:$EE58)+SUMIF('reporting boissy'!$F$2:$EE$2,BD$4,'reporting boissy'!$F58:$EE58)+SUMIF('reporting moussy'!$F$2:$EE$2,BD$4,'reporting moussy'!$F58:$EE58)+SUMIF('reporting trappes'!$F$2:$EE$2,BD$4,'reporting trappes'!$F58:$EE58)+SUMIF('SPACELOG 5 BP'!$F$2:$EE$2,BD$4,'SPACELOG 5 BP'!$F58:$EE58)+SUMIF('SPACELOG 6 BP'!$F$2:$EE$2,BD$4,'SPACELOG 6 BP'!$F58:$EE58)+SUMIF('SPACELOG 7 BP'!$F$2:$EE$2,BD$4,'SPACELOG 7 BP'!$F58:$EE58)+SUMIF('SPACELOG 8 BP'!$F$2:$EE$2,BD$4,'SPACELOG 8 BP'!$F58:$EE58)+SUMIF('SPACELOG 9 BP'!$F$2:$EE$2,BD$4,'SPACELOG 9 BP'!$F58:$EE58)+SUMIF('SPACELOG 10 BP'!$F$2:$EE$2,BD$4,'SPACELOG 10 BP'!$F58:$EE58)+SUMIF('SPACELOG 11 BP'!$F$2:$EE$2,BD$4,'SPACELOG 11 BP'!$F58:$EE58)+SUMIF('SPACELOG 12 BP'!$F$2:$EE$2,BD$4,'SPACELOG 12 BP'!$F58:$EE58)</f>
        <v>2804.0299999999997</v>
      </c>
      <c r="BE58" s="14">
        <f>SUM(AS58:BD58)</f>
        <v>34718.530000000006</v>
      </c>
      <c r="BF58" s="13">
        <f>SUMIF('reporting montigny'!$F$2:$EE$2,BF$4,'reporting montigny'!$F58:$EE58)+SUMIF('reporting boissy'!$F$2:$EE$2,BF$4,'reporting boissy'!$F58:$EE58)+SUMIF('reporting moussy'!$F$2:$EE$2,BF$4,'reporting moussy'!$F58:$EE58)+SUMIF('reporting trappes'!$F$2:$EE$2,BF$4,'reporting trappes'!$F58:$EE58)+SUMIF('SPACELOG 5 BP'!$F$2:$EE$2,BF$4,'SPACELOG 5 BP'!$F58:$EE58)+SUMIF('SPACELOG 6 BP'!$F$2:$EE$2,BF$4,'SPACELOG 6 BP'!$F58:$EE58)+SUMIF('SPACELOG 7 BP'!$F$2:$EE$2,BF$4,'SPACELOG 7 BP'!$F58:$EE58)+SUMIF('SPACELOG 8 BP'!$F$2:$EE$2,BF$4,'SPACELOG 8 BP'!$F58:$EE58)+SUMIF('SPACELOG 9 BP'!$F$2:$EE$2,BF$4,'SPACELOG 9 BP'!$F58:$EE58)+SUMIF('SPACELOG 10 BP'!$F$2:$EE$2,BF$4,'SPACELOG 10 BP'!$F58:$EE58)+SUMIF('SPACELOG 11 BP'!$F$2:$EE$2,BF$4,'SPACELOG 11 BP'!$F58:$EE58)+SUMIF('SPACELOG 12 BP'!$F$2:$EE$2,BF$4,'SPACELOG 12 BP'!$F58:$EE58)</f>
        <v>2787.56</v>
      </c>
      <c r="BG58" s="13">
        <f>SUMIF('reporting montigny'!$F$2:$EE$2,BG$4,'reporting montigny'!$F58:$EE58)+SUMIF('reporting boissy'!$F$2:$EE$2,BG$4,'reporting boissy'!$F58:$EE58)+SUMIF('reporting moussy'!$F$2:$EE$2,BG$4,'reporting moussy'!$F58:$EE58)+SUMIF('reporting trappes'!$F$2:$EE$2,BG$4,'reporting trappes'!$F58:$EE58)+SUMIF('SPACELOG 5 BP'!$F$2:$EE$2,BG$4,'SPACELOG 5 BP'!$F58:$EE58)+SUMIF('SPACELOG 6 BP'!$F$2:$EE$2,BG$4,'SPACELOG 6 BP'!$F58:$EE58)+SUMIF('SPACELOG 7 BP'!$F$2:$EE$2,BG$4,'SPACELOG 7 BP'!$F58:$EE58)+SUMIF('SPACELOG 8 BP'!$F$2:$EE$2,BG$4,'SPACELOG 8 BP'!$F58:$EE58)+SUMIF('SPACELOG 9 BP'!$F$2:$EE$2,BG$4,'SPACELOG 9 BP'!$F58:$EE58)+SUMIF('SPACELOG 10 BP'!$F$2:$EE$2,BG$4,'SPACELOG 10 BP'!$F58:$EE58)+SUMIF('SPACELOG 11 BP'!$F$2:$EE$2,BG$4,'SPACELOG 11 BP'!$F58:$EE58)+SUMIF('SPACELOG 12 BP'!$F$2:$EE$2,BG$4,'SPACELOG 12 BP'!$F58:$EE58)</f>
        <v>2771.0600000000004</v>
      </c>
      <c r="BH58" s="13">
        <f>SUMIF('reporting montigny'!$F$2:$EE$2,BH$4,'reporting montigny'!$F58:$EE58)+SUMIF('reporting boissy'!$F$2:$EE$2,BH$4,'reporting boissy'!$F58:$EE58)+SUMIF('reporting moussy'!$F$2:$EE$2,BH$4,'reporting moussy'!$F58:$EE58)+SUMIF('reporting trappes'!$F$2:$EE$2,BH$4,'reporting trappes'!$F58:$EE58)+SUMIF('SPACELOG 5 BP'!$F$2:$EE$2,BH$4,'SPACELOG 5 BP'!$F58:$EE58)+SUMIF('SPACELOG 6 BP'!$F$2:$EE$2,BH$4,'SPACELOG 6 BP'!$F58:$EE58)+SUMIF('SPACELOG 7 BP'!$F$2:$EE$2,BH$4,'SPACELOG 7 BP'!$F58:$EE58)+SUMIF('SPACELOG 8 BP'!$F$2:$EE$2,BH$4,'SPACELOG 8 BP'!$F58:$EE58)+SUMIF('SPACELOG 9 BP'!$F$2:$EE$2,BH$4,'SPACELOG 9 BP'!$F58:$EE58)+SUMIF('SPACELOG 10 BP'!$F$2:$EE$2,BH$4,'SPACELOG 10 BP'!$F58:$EE58)+SUMIF('SPACELOG 11 BP'!$F$2:$EE$2,BH$4,'SPACELOG 11 BP'!$F58:$EE58)+SUMIF('SPACELOG 12 BP'!$F$2:$EE$2,BH$4,'SPACELOG 12 BP'!$F58:$EE58)</f>
        <v>2754.4900000000002</v>
      </c>
      <c r="BI58" s="13">
        <f>SUMIF('reporting montigny'!$F$2:$EE$2,BI$4,'reporting montigny'!$F58:$EE58)+SUMIF('reporting boissy'!$F$2:$EE$2,BI$4,'reporting boissy'!$F58:$EE58)+SUMIF('reporting moussy'!$F$2:$EE$2,BI$4,'reporting moussy'!$F58:$EE58)+SUMIF('reporting trappes'!$F$2:$EE$2,BI$4,'reporting trappes'!$F58:$EE58)+SUMIF('SPACELOG 5 BP'!$F$2:$EE$2,BI$4,'SPACELOG 5 BP'!$F58:$EE58)+SUMIF('SPACELOG 6 BP'!$F$2:$EE$2,BI$4,'SPACELOG 6 BP'!$F58:$EE58)+SUMIF('SPACELOG 7 BP'!$F$2:$EE$2,BI$4,'SPACELOG 7 BP'!$F58:$EE58)+SUMIF('SPACELOG 8 BP'!$F$2:$EE$2,BI$4,'SPACELOG 8 BP'!$F58:$EE58)+SUMIF('SPACELOG 9 BP'!$F$2:$EE$2,BI$4,'SPACELOG 9 BP'!$F58:$EE58)+SUMIF('SPACELOG 10 BP'!$F$2:$EE$2,BI$4,'SPACELOG 10 BP'!$F58:$EE58)+SUMIF('SPACELOG 11 BP'!$F$2:$EE$2,BI$4,'SPACELOG 11 BP'!$F58:$EE58)+SUMIF('SPACELOG 12 BP'!$F$2:$EE$2,BI$4,'SPACELOG 12 BP'!$F58:$EE58)</f>
        <v>2737.85</v>
      </c>
      <c r="BJ58" s="13">
        <f>SUMIF('reporting montigny'!$F$2:$EE$2,BJ$4,'reporting montigny'!$F58:$EE58)+SUMIF('reporting boissy'!$F$2:$EE$2,BJ$4,'reporting boissy'!$F58:$EE58)+SUMIF('reporting moussy'!$F$2:$EE$2,BJ$4,'reporting moussy'!$F58:$EE58)+SUMIF('reporting trappes'!$F$2:$EE$2,BJ$4,'reporting trappes'!$F58:$EE58)+SUMIF('SPACELOG 5 BP'!$F$2:$EE$2,BJ$4,'SPACELOG 5 BP'!$F58:$EE58)+SUMIF('SPACELOG 6 BP'!$F$2:$EE$2,BJ$4,'SPACELOG 6 BP'!$F58:$EE58)+SUMIF('SPACELOG 7 BP'!$F$2:$EE$2,BJ$4,'SPACELOG 7 BP'!$F58:$EE58)+SUMIF('SPACELOG 8 BP'!$F$2:$EE$2,BJ$4,'SPACELOG 8 BP'!$F58:$EE58)+SUMIF('SPACELOG 9 BP'!$F$2:$EE$2,BJ$4,'SPACELOG 9 BP'!$F58:$EE58)+SUMIF('SPACELOG 10 BP'!$F$2:$EE$2,BJ$4,'SPACELOG 10 BP'!$F58:$EE58)+SUMIF('SPACELOG 11 BP'!$F$2:$EE$2,BJ$4,'SPACELOG 11 BP'!$F58:$EE58)+SUMIF('SPACELOG 12 BP'!$F$2:$EE$2,BJ$4,'SPACELOG 12 BP'!$F58:$EE58)</f>
        <v>2721.16</v>
      </c>
      <c r="BK58" s="13">
        <f>SUMIF('reporting montigny'!$F$2:$EE$2,BK$4,'reporting montigny'!$F58:$EE58)+SUMIF('reporting boissy'!$F$2:$EE$2,BK$4,'reporting boissy'!$F58:$EE58)+SUMIF('reporting moussy'!$F$2:$EE$2,BK$4,'reporting moussy'!$F58:$EE58)+SUMIF('reporting trappes'!$F$2:$EE$2,BK$4,'reporting trappes'!$F58:$EE58)+SUMIF('SPACELOG 5 BP'!$F$2:$EE$2,BK$4,'SPACELOG 5 BP'!$F58:$EE58)+SUMIF('SPACELOG 6 BP'!$F$2:$EE$2,BK$4,'SPACELOG 6 BP'!$F58:$EE58)+SUMIF('SPACELOG 7 BP'!$F$2:$EE$2,BK$4,'SPACELOG 7 BP'!$F58:$EE58)+SUMIF('SPACELOG 8 BP'!$F$2:$EE$2,BK$4,'SPACELOG 8 BP'!$F58:$EE58)+SUMIF('SPACELOG 9 BP'!$F$2:$EE$2,BK$4,'SPACELOG 9 BP'!$F58:$EE58)+SUMIF('SPACELOG 10 BP'!$F$2:$EE$2,BK$4,'SPACELOG 10 BP'!$F58:$EE58)+SUMIF('SPACELOG 11 BP'!$F$2:$EE$2,BK$4,'SPACELOG 11 BP'!$F58:$EE58)+SUMIF('SPACELOG 12 BP'!$F$2:$EE$2,BK$4,'SPACELOG 12 BP'!$F58:$EE58)</f>
        <v>2704.4300000000003</v>
      </c>
      <c r="BL58" s="13">
        <f>SUMIF('reporting montigny'!$F$2:$EE$2,BL$4,'reporting montigny'!$F58:$EE58)+SUMIF('reporting boissy'!$F$2:$EE$2,BL$4,'reporting boissy'!$F58:$EE58)+SUMIF('reporting moussy'!$F$2:$EE$2,BL$4,'reporting moussy'!$F58:$EE58)+SUMIF('reporting trappes'!$F$2:$EE$2,BL$4,'reporting trappes'!$F58:$EE58)+SUMIF('SPACELOG 5 BP'!$F$2:$EE$2,BL$4,'SPACELOG 5 BP'!$F58:$EE58)+SUMIF('SPACELOG 6 BP'!$F$2:$EE$2,BL$4,'SPACELOG 6 BP'!$F58:$EE58)+SUMIF('SPACELOG 7 BP'!$F$2:$EE$2,BL$4,'SPACELOG 7 BP'!$F58:$EE58)+SUMIF('SPACELOG 8 BP'!$F$2:$EE$2,BL$4,'SPACELOG 8 BP'!$F58:$EE58)+SUMIF('SPACELOG 9 BP'!$F$2:$EE$2,BL$4,'SPACELOG 9 BP'!$F58:$EE58)+SUMIF('SPACELOG 10 BP'!$F$2:$EE$2,BL$4,'SPACELOG 10 BP'!$F58:$EE58)+SUMIF('SPACELOG 11 BP'!$F$2:$EE$2,BL$4,'SPACELOG 11 BP'!$F58:$EE58)+SUMIF('SPACELOG 12 BP'!$F$2:$EE$2,BL$4,'SPACELOG 12 BP'!$F58:$EE58)</f>
        <v>2687.62</v>
      </c>
      <c r="BM58" s="13">
        <f>SUMIF('reporting montigny'!$F$2:$EE$2,BM$4,'reporting montigny'!$F58:$EE58)+SUMIF('reporting boissy'!$F$2:$EE$2,BM$4,'reporting boissy'!$F58:$EE58)+SUMIF('reporting moussy'!$F$2:$EE$2,BM$4,'reporting moussy'!$F58:$EE58)+SUMIF('reporting trappes'!$F$2:$EE$2,BM$4,'reporting trappes'!$F58:$EE58)+SUMIF('SPACELOG 5 BP'!$F$2:$EE$2,BM$4,'SPACELOG 5 BP'!$F58:$EE58)+SUMIF('SPACELOG 6 BP'!$F$2:$EE$2,BM$4,'SPACELOG 6 BP'!$F58:$EE58)+SUMIF('SPACELOG 7 BP'!$F$2:$EE$2,BM$4,'SPACELOG 7 BP'!$F58:$EE58)+SUMIF('SPACELOG 8 BP'!$F$2:$EE$2,BM$4,'SPACELOG 8 BP'!$F58:$EE58)+SUMIF('SPACELOG 9 BP'!$F$2:$EE$2,BM$4,'SPACELOG 9 BP'!$F58:$EE58)+SUMIF('SPACELOG 10 BP'!$F$2:$EE$2,BM$4,'SPACELOG 10 BP'!$F58:$EE58)+SUMIF('SPACELOG 11 BP'!$F$2:$EE$2,BM$4,'SPACELOG 11 BP'!$F58:$EE58)+SUMIF('SPACELOG 12 BP'!$F$2:$EE$2,BM$4,'SPACELOG 12 BP'!$F58:$EE58)</f>
        <v>2670.7599999999998</v>
      </c>
      <c r="BN58" s="13">
        <f>SUMIF('reporting montigny'!$F$2:$EE$2,BN$4,'reporting montigny'!$F58:$EE58)+SUMIF('reporting boissy'!$F$2:$EE$2,BN$4,'reporting boissy'!$F58:$EE58)+SUMIF('reporting moussy'!$F$2:$EE$2,BN$4,'reporting moussy'!$F58:$EE58)+SUMIF('reporting trappes'!$F$2:$EE$2,BN$4,'reporting trappes'!$F58:$EE58)+SUMIF('SPACELOG 5 BP'!$F$2:$EE$2,BN$4,'SPACELOG 5 BP'!$F58:$EE58)+SUMIF('SPACELOG 6 BP'!$F$2:$EE$2,BN$4,'SPACELOG 6 BP'!$F58:$EE58)+SUMIF('SPACELOG 7 BP'!$F$2:$EE$2,BN$4,'SPACELOG 7 BP'!$F58:$EE58)+SUMIF('SPACELOG 8 BP'!$F$2:$EE$2,BN$4,'SPACELOG 8 BP'!$F58:$EE58)+SUMIF('SPACELOG 9 BP'!$F$2:$EE$2,BN$4,'SPACELOG 9 BP'!$F58:$EE58)+SUMIF('SPACELOG 10 BP'!$F$2:$EE$2,BN$4,'SPACELOG 10 BP'!$F58:$EE58)+SUMIF('SPACELOG 11 BP'!$F$2:$EE$2,BN$4,'SPACELOG 11 BP'!$F58:$EE58)+SUMIF('SPACELOG 12 BP'!$F$2:$EE$2,BN$4,'SPACELOG 12 BP'!$F58:$EE58)</f>
        <v>2653.84</v>
      </c>
      <c r="BO58" s="13">
        <f>SUMIF('reporting montigny'!$F$2:$EE$2,BO$4,'reporting montigny'!$F58:$EE58)+SUMIF('reporting boissy'!$F$2:$EE$2,BO$4,'reporting boissy'!$F58:$EE58)+SUMIF('reporting moussy'!$F$2:$EE$2,BO$4,'reporting moussy'!$F58:$EE58)+SUMIF('reporting trappes'!$F$2:$EE$2,BO$4,'reporting trappes'!$F58:$EE58)+SUMIF('SPACELOG 5 BP'!$F$2:$EE$2,BO$4,'SPACELOG 5 BP'!$F58:$EE58)+SUMIF('SPACELOG 6 BP'!$F$2:$EE$2,BO$4,'SPACELOG 6 BP'!$F58:$EE58)+SUMIF('SPACELOG 7 BP'!$F$2:$EE$2,BO$4,'SPACELOG 7 BP'!$F58:$EE58)+SUMIF('SPACELOG 8 BP'!$F$2:$EE$2,BO$4,'SPACELOG 8 BP'!$F58:$EE58)+SUMIF('SPACELOG 9 BP'!$F$2:$EE$2,BO$4,'SPACELOG 9 BP'!$F58:$EE58)+SUMIF('SPACELOG 10 BP'!$F$2:$EE$2,BO$4,'SPACELOG 10 BP'!$F58:$EE58)+SUMIF('SPACELOG 11 BP'!$F$2:$EE$2,BO$4,'SPACELOG 11 BP'!$F58:$EE58)+SUMIF('SPACELOG 12 BP'!$F$2:$EE$2,BO$4,'SPACELOG 12 BP'!$F58:$EE58)</f>
        <v>2636.8700000000003</v>
      </c>
      <c r="BP58" s="13">
        <f>SUMIF('reporting montigny'!$F$2:$EE$2,BP$4,'reporting montigny'!$F58:$EE58)+SUMIF('reporting boissy'!$F$2:$EE$2,BP$4,'reporting boissy'!$F58:$EE58)+SUMIF('reporting moussy'!$F$2:$EE$2,BP$4,'reporting moussy'!$F58:$EE58)+SUMIF('reporting trappes'!$F$2:$EE$2,BP$4,'reporting trappes'!$F58:$EE58)+SUMIF('SPACELOG 5 BP'!$F$2:$EE$2,BP$4,'SPACELOG 5 BP'!$F58:$EE58)+SUMIF('SPACELOG 6 BP'!$F$2:$EE$2,BP$4,'SPACELOG 6 BP'!$F58:$EE58)+SUMIF('SPACELOG 7 BP'!$F$2:$EE$2,BP$4,'SPACELOG 7 BP'!$F58:$EE58)+SUMIF('SPACELOG 8 BP'!$F$2:$EE$2,BP$4,'SPACELOG 8 BP'!$F58:$EE58)+SUMIF('SPACELOG 9 BP'!$F$2:$EE$2,BP$4,'SPACELOG 9 BP'!$F58:$EE58)+SUMIF('SPACELOG 10 BP'!$F$2:$EE$2,BP$4,'SPACELOG 10 BP'!$F58:$EE58)+SUMIF('SPACELOG 11 BP'!$F$2:$EE$2,BP$4,'SPACELOG 11 BP'!$F58:$EE58)+SUMIF('SPACELOG 12 BP'!$F$2:$EE$2,BP$4,'SPACELOG 12 BP'!$F58:$EE58)</f>
        <v>2619.83</v>
      </c>
      <c r="BQ58" s="13">
        <f>SUMIF('reporting montigny'!$F$2:$EE$2,BQ$4,'reporting montigny'!$F58:$EE58)+SUMIF('reporting boissy'!$F$2:$EE$2,BQ$4,'reporting boissy'!$F58:$EE58)+SUMIF('reporting moussy'!$F$2:$EE$2,BQ$4,'reporting moussy'!$F58:$EE58)+SUMIF('reporting trappes'!$F$2:$EE$2,BQ$4,'reporting trappes'!$F58:$EE58)+SUMIF('SPACELOG 5 BP'!$F$2:$EE$2,BQ$4,'SPACELOG 5 BP'!$F58:$EE58)+SUMIF('SPACELOG 6 BP'!$F$2:$EE$2,BQ$4,'SPACELOG 6 BP'!$F58:$EE58)+SUMIF('SPACELOG 7 BP'!$F$2:$EE$2,BQ$4,'SPACELOG 7 BP'!$F58:$EE58)+SUMIF('SPACELOG 8 BP'!$F$2:$EE$2,BQ$4,'SPACELOG 8 BP'!$F58:$EE58)+SUMIF('SPACELOG 9 BP'!$F$2:$EE$2,BQ$4,'SPACELOG 9 BP'!$F58:$EE58)+SUMIF('SPACELOG 10 BP'!$F$2:$EE$2,BQ$4,'SPACELOG 10 BP'!$F58:$EE58)+SUMIF('SPACELOG 11 BP'!$F$2:$EE$2,BQ$4,'SPACELOG 11 BP'!$F58:$EE58)+SUMIF('SPACELOG 12 BP'!$F$2:$EE$2,BQ$4,'SPACELOG 12 BP'!$F58:$EE58)</f>
        <v>2602.73</v>
      </c>
      <c r="BR58" s="14">
        <f>SUM(BF58:BQ58)</f>
        <v>32348.2</v>
      </c>
      <c r="BS58" s="13">
        <f>SUMIF('reporting montigny'!$F$2:$EE$2,BS$4,'reporting montigny'!$F58:$EE58)+SUMIF('reporting boissy'!$F$2:$EE$2,BS$4,'reporting boissy'!$F58:$EE58)+SUMIF('reporting moussy'!$F$2:$EE$2,BS$4,'reporting moussy'!$F58:$EE58)+SUMIF('reporting trappes'!$F$2:$EE$2,BS$4,'reporting trappes'!$F58:$EE58)+SUMIF('SPACELOG 5 BP'!$F$2:$EE$2,BS$4,'SPACELOG 5 BP'!$F58:$EE58)+SUMIF('SPACELOG 6 BP'!$F$2:$EE$2,BS$4,'SPACELOG 6 BP'!$F58:$EE58)+SUMIF('SPACELOG 7 BP'!$F$2:$EE$2,BS$4,'SPACELOG 7 BP'!$F58:$EE58)+SUMIF('SPACELOG 8 BP'!$F$2:$EE$2,BS$4,'SPACELOG 8 BP'!$F58:$EE58)+SUMIF('SPACELOG 9 BP'!$F$2:$EE$2,BS$4,'SPACELOG 9 BP'!$F58:$EE58)+SUMIF('SPACELOG 10 BP'!$F$2:$EE$2,BS$4,'SPACELOG 10 BP'!$F58:$EE58)+SUMIF('SPACELOG 11 BP'!$F$2:$EE$2,BS$4,'SPACELOG 11 BP'!$F58:$EE58)+SUMIF('SPACELOG 12 BP'!$F$2:$EE$2,BS$4,'SPACELOG 12 BP'!$F58:$EE58)</f>
        <v>2585.59</v>
      </c>
      <c r="BT58" s="13">
        <f>SUMIF('reporting montigny'!$F$2:$EE$2,BT$4,'reporting montigny'!$F58:$EE58)+SUMIF('reporting boissy'!$F$2:$EE$2,BT$4,'reporting boissy'!$F58:$EE58)+SUMIF('reporting moussy'!$F$2:$EE$2,BT$4,'reporting moussy'!$F58:$EE58)+SUMIF('reporting trappes'!$F$2:$EE$2,BT$4,'reporting trappes'!$F58:$EE58)+SUMIF('SPACELOG 5 BP'!$F$2:$EE$2,BT$4,'SPACELOG 5 BP'!$F58:$EE58)+SUMIF('SPACELOG 6 BP'!$F$2:$EE$2,BT$4,'SPACELOG 6 BP'!$F58:$EE58)+SUMIF('SPACELOG 7 BP'!$F$2:$EE$2,BT$4,'SPACELOG 7 BP'!$F58:$EE58)+SUMIF('SPACELOG 8 BP'!$F$2:$EE$2,BT$4,'SPACELOG 8 BP'!$F58:$EE58)+SUMIF('SPACELOG 9 BP'!$F$2:$EE$2,BT$4,'SPACELOG 9 BP'!$F58:$EE58)+SUMIF('SPACELOG 10 BP'!$F$2:$EE$2,BT$4,'SPACELOG 10 BP'!$F58:$EE58)+SUMIF('SPACELOG 11 BP'!$F$2:$EE$2,BT$4,'SPACELOG 11 BP'!$F58:$EE58)+SUMIF('SPACELOG 12 BP'!$F$2:$EE$2,BT$4,'SPACELOG 12 BP'!$F58:$EE58)</f>
        <v>2568.37</v>
      </c>
      <c r="BU58" s="13">
        <f>SUMIF('reporting montigny'!$F$2:$EE$2,BU$4,'reporting montigny'!$F58:$EE58)+SUMIF('reporting boissy'!$F$2:$EE$2,BU$4,'reporting boissy'!$F58:$EE58)+SUMIF('reporting moussy'!$F$2:$EE$2,BU$4,'reporting moussy'!$F58:$EE58)+SUMIF('reporting trappes'!$F$2:$EE$2,BU$4,'reporting trappes'!$F58:$EE58)+SUMIF('SPACELOG 5 BP'!$F$2:$EE$2,BU$4,'SPACELOG 5 BP'!$F58:$EE58)+SUMIF('SPACELOG 6 BP'!$F$2:$EE$2,BU$4,'SPACELOG 6 BP'!$F58:$EE58)+SUMIF('SPACELOG 7 BP'!$F$2:$EE$2,BU$4,'SPACELOG 7 BP'!$F58:$EE58)+SUMIF('SPACELOG 8 BP'!$F$2:$EE$2,BU$4,'SPACELOG 8 BP'!$F58:$EE58)+SUMIF('SPACELOG 9 BP'!$F$2:$EE$2,BU$4,'SPACELOG 9 BP'!$F58:$EE58)+SUMIF('SPACELOG 10 BP'!$F$2:$EE$2,BU$4,'SPACELOG 10 BP'!$F58:$EE58)+SUMIF('SPACELOG 11 BP'!$F$2:$EE$2,BU$4,'SPACELOG 11 BP'!$F58:$EE58)+SUMIF('SPACELOG 12 BP'!$F$2:$EE$2,BU$4,'SPACELOG 12 BP'!$F58:$EE58)</f>
        <v>2551.1</v>
      </c>
      <c r="BV58" s="13">
        <f>SUMIF('reporting montigny'!$F$2:$EE$2,BV$4,'reporting montigny'!$F58:$EE58)+SUMIF('reporting boissy'!$F$2:$EE$2,BV$4,'reporting boissy'!$F58:$EE58)+SUMIF('reporting moussy'!$F$2:$EE$2,BV$4,'reporting moussy'!$F58:$EE58)+SUMIF('reporting trappes'!$F$2:$EE$2,BV$4,'reporting trappes'!$F58:$EE58)+SUMIF('SPACELOG 5 BP'!$F$2:$EE$2,BV$4,'SPACELOG 5 BP'!$F58:$EE58)+SUMIF('SPACELOG 6 BP'!$F$2:$EE$2,BV$4,'SPACELOG 6 BP'!$F58:$EE58)+SUMIF('SPACELOG 7 BP'!$F$2:$EE$2,BV$4,'SPACELOG 7 BP'!$F58:$EE58)+SUMIF('SPACELOG 8 BP'!$F$2:$EE$2,BV$4,'SPACELOG 8 BP'!$F58:$EE58)+SUMIF('SPACELOG 9 BP'!$F$2:$EE$2,BV$4,'SPACELOG 9 BP'!$F58:$EE58)+SUMIF('SPACELOG 10 BP'!$F$2:$EE$2,BV$4,'SPACELOG 10 BP'!$F58:$EE58)+SUMIF('SPACELOG 11 BP'!$F$2:$EE$2,BV$4,'SPACELOG 11 BP'!$F58:$EE58)+SUMIF('SPACELOG 12 BP'!$F$2:$EE$2,BV$4,'SPACELOG 12 BP'!$F58:$EE58)</f>
        <v>2533.77</v>
      </c>
      <c r="BW58" s="13">
        <f>SUMIF('reporting montigny'!$F$2:$EE$2,BW$4,'reporting montigny'!$F58:$EE58)+SUMIF('reporting boissy'!$F$2:$EE$2,BW$4,'reporting boissy'!$F58:$EE58)+SUMIF('reporting moussy'!$F$2:$EE$2,BW$4,'reporting moussy'!$F58:$EE58)+SUMIF('reporting trappes'!$F$2:$EE$2,BW$4,'reporting trappes'!$F58:$EE58)+SUMIF('SPACELOG 5 BP'!$F$2:$EE$2,BW$4,'SPACELOG 5 BP'!$F58:$EE58)+SUMIF('SPACELOG 6 BP'!$F$2:$EE$2,BW$4,'SPACELOG 6 BP'!$F58:$EE58)+SUMIF('SPACELOG 7 BP'!$F$2:$EE$2,BW$4,'SPACELOG 7 BP'!$F58:$EE58)+SUMIF('SPACELOG 8 BP'!$F$2:$EE$2,BW$4,'SPACELOG 8 BP'!$F58:$EE58)+SUMIF('SPACELOG 9 BP'!$F$2:$EE$2,BW$4,'SPACELOG 9 BP'!$F58:$EE58)+SUMIF('SPACELOG 10 BP'!$F$2:$EE$2,BW$4,'SPACELOG 10 BP'!$F58:$EE58)+SUMIF('SPACELOG 11 BP'!$F$2:$EE$2,BW$4,'SPACELOG 11 BP'!$F58:$EE58)+SUMIF('SPACELOG 12 BP'!$F$2:$EE$2,BW$4,'SPACELOG 12 BP'!$F58:$EE58)</f>
        <v>2516.38</v>
      </c>
      <c r="BX58" s="13">
        <f>SUMIF('reporting montigny'!$F$2:$EE$2,BX$4,'reporting montigny'!$F58:$EE58)+SUMIF('reporting boissy'!$F$2:$EE$2,BX$4,'reporting boissy'!$F58:$EE58)+SUMIF('reporting moussy'!$F$2:$EE$2,BX$4,'reporting moussy'!$F58:$EE58)+SUMIF('reporting trappes'!$F$2:$EE$2,BX$4,'reporting trappes'!$F58:$EE58)+SUMIF('SPACELOG 5 BP'!$F$2:$EE$2,BX$4,'SPACELOG 5 BP'!$F58:$EE58)+SUMIF('SPACELOG 6 BP'!$F$2:$EE$2,BX$4,'SPACELOG 6 BP'!$F58:$EE58)+SUMIF('SPACELOG 7 BP'!$F$2:$EE$2,BX$4,'SPACELOG 7 BP'!$F58:$EE58)+SUMIF('SPACELOG 8 BP'!$F$2:$EE$2,BX$4,'SPACELOG 8 BP'!$F58:$EE58)+SUMIF('SPACELOG 9 BP'!$F$2:$EE$2,BX$4,'SPACELOG 9 BP'!$F58:$EE58)+SUMIF('SPACELOG 10 BP'!$F$2:$EE$2,BX$4,'SPACELOG 10 BP'!$F58:$EE58)+SUMIF('SPACELOG 11 BP'!$F$2:$EE$2,BX$4,'SPACELOG 11 BP'!$F58:$EE58)+SUMIF('SPACELOG 12 BP'!$F$2:$EE$2,BX$4,'SPACELOG 12 BP'!$F58:$EE58)</f>
        <v>2498.9299999999998</v>
      </c>
      <c r="BY58" s="13">
        <f>SUMIF('reporting montigny'!$F$2:$EE$2,BY$4,'reporting montigny'!$F58:$EE58)+SUMIF('reporting boissy'!$F$2:$EE$2,BY$4,'reporting boissy'!$F58:$EE58)+SUMIF('reporting moussy'!$F$2:$EE$2,BY$4,'reporting moussy'!$F58:$EE58)+SUMIF('reporting trappes'!$F$2:$EE$2,BY$4,'reporting trappes'!$F58:$EE58)+SUMIF('SPACELOG 5 BP'!$F$2:$EE$2,BY$4,'SPACELOG 5 BP'!$F58:$EE58)+SUMIF('SPACELOG 6 BP'!$F$2:$EE$2,BY$4,'SPACELOG 6 BP'!$F58:$EE58)+SUMIF('SPACELOG 7 BP'!$F$2:$EE$2,BY$4,'SPACELOG 7 BP'!$F58:$EE58)+SUMIF('SPACELOG 8 BP'!$F$2:$EE$2,BY$4,'SPACELOG 8 BP'!$F58:$EE58)+SUMIF('SPACELOG 9 BP'!$F$2:$EE$2,BY$4,'SPACELOG 9 BP'!$F58:$EE58)+SUMIF('SPACELOG 10 BP'!$F$2:$EE$2,BY$4,'SPACELOG 10 BP'!$F58:$EE58)+SUMIF('SPACELOG 11 BP'!$F$2:$EE$2,BY$4,'SPACELOG 11 BP'!$F58:$EE58)+SUMIF('SPACELOG 12 BP'!$F$2:$EE$2,BY$4,'SPACELOG 12 BP'!$F58:$EE58)</f>
        <v>2481.42</v>
      </c>
      <c r="BZ58" s="13">
        <f>SUMIF('reporting montigny'!$F$2:$EE$2,BZ$4,'reporting montigny'!$F58:$EE58)+SUMIF('reporting boissy'!$F$2:$EE$2,BZ$4,'reporting boissy'!$F58:$EE58)+SUMIF('reporting moussy'!$F$2:$EE$2,BZ$4,'reporting moussy'!$F58:$EE58)+SUMIF('reporting trappes'!$F$2:$EE$2,BZ$4,'reporting trappes'!$F58:$EE58)+SUMIF('SPACELOG 5 BP'!$F$2:$EE$2,BZ$4,'SPACELOG 5 BP'!$F58:$EE58)+SUMIF('SPACELOG 6 BP'!$F$2:$EE$2,BZ$4,'SPACELOG 6 BP'!$F58:$EE58)+SUMIF('SPACELOG 7 BP'!$F$2:$EE$2,BZ$4,'SPACELOG 7 BP'!$F58:$EE58)+SUMIF('SPACELOG 8 BP'!$F$2:$EE$2,BZ$4,'SPACELOG 8 BP'!$F58:$EE58)+SUMIF('SPACELOG 9 BP'!$F$2:$EE$2,BZ$4,'SPACELOG 9 BP'!$F58:$EE58)+SUMIF('SPACELOG 10 BP'!$F$2:$EE$2,BZ$4,'SPACELOG 10 BP'!$F58:$EE58)+SUMIF('SPACELOG 11 BP'!$F$2:$EE$2,BZ$4,'SPACELOG 11 BP'!$F58:$EE58)+SUMIF('SPACELOG 12 BP'!$F$2:$EE$2,BZ$4,'SPACELOG 12 BP'!$F58:$EE58)</f>
        <v>2463.84</v>
      </c>
      <c r="CA58" s="13">
        <f>SUMIF('reporting montigny'!$F$2:$EE$2,CA$4,'reporting montigny'!$F58:$EE58)+SUMIF('reporting boissy'!$F$2:$EE$2,CA$4,'reporting boissy'!$F58:$EE58)+SUMIF('reporting moussy'!$F$2:$EE$2,CA$4,'reporting moussy'!$F58:$EE58)+SUMIF('reporting trappes'!$F$2:$EE$2,CA$4,'reporting trappes'!$F58:$EE58)+SUMIF('SPACELOG 5 BP'!$F$2:$EE$2,CA$4,'SPACELOG 5 BP'!$F58:$EE58)+SUMIF('SPACELOG 6 BP'!$F$2:$EE$2,CA$4,'SPACELOG 6 BP'!$F58:$EE58)+SUMIF('SPACELOG 7 BP'!$F$2:$EE$2,CA$4,'SPACELOG 7 BP'!$F58:$EE58)+SUMIF('SPACELOG 8 BP'!$F$2:$EE$2,CA$4,'SPACELOG 8 BP'!$F58:$EE58)+SUMIF('SPACELOG 9 BP'!$F$2:$EE$2,CA$4,'SPACELOG 9 BP'!$F58:$EE58)+SUMIF('SPACELOG 10 BP'!$F$2:$EE$2,CA$4,'SPACELOG 10 BP'!$F58:$EE58)+SUMIF('SPACELOG 11 BP'!$F$2:$EE$2,CA$4,'SPACELOG 11 BP'!$F58:$EE58)+SUMIF('SPACELOG 12 BP'!$F$2:$EE$2,CA$4,'SPACELOG 12 BP'!$F58:$EE58)</f>
        <v>2446.2200000000003</v>
      </c>
      <c r="CB58" s="13">
        <f>SUMIF('reporting montigny'!$F$2:$EE$2,CB$4,'reporting montigny'!$F58:$EE58)+SUMIF('reporting boissy'!$F$2:$EE$2,CB$4,'reporting boissy'!$F58:$EE58)+SUMIF('reporting moussy'!$F$2:$EE$2,CB$4,'reporting moussy'!$F58:$EE58)+SUMIF('reporting trappes'!$F$2:$EE$2,CB$4,'reporting trappes'!$F58:$EE58)+SUMIF('SPACELOG 5 BP'!$F$2:$EE$2,CB$4,'SPACELOG 5 BP'!$F58:$EE58)+SUMIF('SPACELOG 6 BP'!$F$2:$EE$2,CB$4,'SPACELOG 6 BP'!$F58:$EE58)+SUMIF('SPACELOG 7 BP'!$F$2:$EE$2,CB$4,'SPACELOG 7 BP'!$F58:$EE58)+SUMIF('SPACELOG 8 BP'!$F$2:$EE$2,CB$4,'SPACELOG 8 BP'!$F58:$EE58)+SUMIF('SPACELOG 9 BP'!$F$2:$EE$2,CB$4,'SPACELOG 9 BP'!$F58:$EE58)+SUMIF('SPACELOG 10 BP'!$F$2:$EE$2,CB$4,'SPACELOG 10 BP'!$F58:$EE58)+SUMIF('SPACELOG 11 BP'!$F$2:$EE$2,CB$4,'SPACELOG 11 BP'!$F58:$EE58)+SUMIF('SPACELOG 12 BP'!$F$2:$EE$2,CB$4,'SPACELOG 12 BP'!$F58:$EE58)</f>
        <v>2428.52</v>
      </c>
      <c r="CC58" s="13">
        <f>SUMIF('reporting montigny'!$F$2:$EE$2,CC$4,'reporting montigny'!$F58:$EE58)+SUMIF('reporting boissy'!$F$2:$EE$2,CC$4,'reporting boissy'!$F58:$EE58)+SUMIF('reporting moussy'!$F$2:$EE$2,CC$4,'reporting moussy'!$F58:$EE58)+SUMIF('reporting trappes'!$F$2:$EE$2,CC$4,'reporting trappes'!$F58:$EE58)+SUMIF('SPACELOG 5 BP'!$F$2:$EE$2,CC$4,'SPACELOG 5 BP'!$F58:$EE58)+SUMIF('SPACELOG 6 BP'!$F$2:$EE$2,CC$4,'SPACELOG 6 BP'!$F58:$EE58)+SUMIF('SPACELOG 7 BP'!$F$2:$EE$2,CC$4,'SPACELOG 7 BP'!$F58:$EE58)+SUMIF('SPACELOG 8 BP'!$F$2:$EE$2,CC$4,'SPACELOG 8 BP'!$F58:$EE58)+SUMIF('SPACELOG 9 BP'!$F$2:$EE$2,CC$4,'SPACELOG 9 BP'!$F58:$EE58)+SUMIF('SPACELOG 10 BP'!$F$2:$EE$2,CC$4,'SPACELOG 10 BP'!$F58:$EE58)+SUMIF('SPACELOG 11 BP'!$F$2:$EE$2,CC$4,'SPACELOG 11 BP'!$F58:$EE58)+SUMIF('SPACELOG 12 BP'!$F$2:$EE$2,CC$4,'SPACELOG 12 BP'!$F58:$EE58)</f>
        <v>2410.77</v>
      </c>
      <c r="CD58" s="13">
        <f>SUMIF('reporting montigny'!$F$2:$EE$2,CD$4,'reporting montigny'!$F58:$EE58)+SUMIF('reporting boissy'!$F$2:$EE$2,CD$4,'reporting boissy'!$F58:$EE58)+SUMIF('reporting moussy'!$F$2:$EE$2,CD$4,'reporting moussy'!$F58:$EE58)+SUMIF('reporting trappes'!$F$2:$EE$2,CD$4,'reporting trappes'!$F58:$EE58)+SUMIF('SPACELOG 5 BP'!$F$2:$EE$2,CD$4,'SPACELOG 5 BP'!$F58:$EE58)+SUMIF('SPACELOG 6 BP'!$F$2:$EE$2,CD$4,'SPACELOG 6 BP'!$F58:$EE58)+SUMIF('SPACELOG 7 BP'!$F$2:$EE$2,CD$4,'SPACELOG 7 BP'!$F58:$EE58)+SUMIF('SPACELOG 8 BP'!$F$2:$EE$2,CD$4,'SPACELOG 8 BP'!$F58:$EE58)+SUMIF('SPACELOG 9 BP'!$F$2:$EE$2,CD$4,'SPACELOG 9 BP'!$F58:$EE58)+SUMIF('SPACELOG 10 BP'!$F$2:$EE$2,CD$4,'SPACELOG 10 BP'!$F58:$EE58)+SUMIF('SPACELOG 11 BP'!$F$2:$EE$2,CD$4,'SPACELOG 11 BP'!$F58:$EE58)+SUMIF('SPACELOG 12 BP'!$F$2:$EE$2,CD$4,'SPACELOG 12 BP'!$F58:$EE58)</f>
        <v>2392.9499999999998</v>
      </c>
      <c r="CE58" s="14">
        <f>SUM(BS58:CD58)</f>
        <v>29877.86</v>
      </c>
      <c r="CF58" s="13">
        <f>SUMIF('reporting montigny'!$F$2:$EE$2,CF$4,'reporting montigny'!$F58:$EE58)+SUMIF('reporting boissy'!$F$2:$EE$2,CF$4,'reporting boissy'!$F58:$EE58)+SUMIF('reporting moussy'!$F$2:$EE$2,CF$4,'reporting moussy'!$F58:$EE58)+SUMIF('reporting trappes'!$F$2:$EE$2,CF$4,'reporting trappes'!$F58:$EE58)+SUMIF('SPACELOG 5 BP'!$F$2:$EE$2,CF$4,'SPACELOG 5 BP'!$F58:$EE58)+SUMIF('SPACELOG 6 BP'!$F$2:$EE$2,CF$4,'SPACELOG 6 BP'!$F58:$EE58)+SUMIF('SPACELOG 7 BP'!$F$2:$EE$2,CF$4,'SPACELOG 7 BP'!$F58:$EE58)+SUMIF('SPACELOG 8 BP'!$F$2:$EE$2,CF$4,'SPACELOG 8 BP'!$F58:$EE58)+SUMIF('SPACELOG 9 BP'!$F$2:$EE$2,CF$4,'SPACELOG 9 BP'!$F58:$EE58)+SUMIF('SPACELOG 10 BP'!$F$2:$EE$2,CF$4,'SPACELOG 10 BP'!$F58:$EE58)+SUMIF('SPACELOG 11 BP'!$F$2:$EE$2,CF$4,'SPACELOG 11 BP'!$F58:$EE58)+SUMIF('SPACELOG 12 BP'!$F$2:$EE$2,CF$4,'SPACELOG 12 BP'!$F58:$EE58)</f>
        <v>2375.08</v>
      </c>
      <c r="CG58" s="13">
        <f>SUMIF('reporting montigny'!$F$2:$EE$2,CG$4,'reporting montigny'!$F58:$EE58)+SUMIF('reporting boissy'!$F$2:$EE$2,CG$4,'reporting boissy'!$F58:$EE58)+SUMIF('reporting moussy'!$F$2:$EE$2,CG$4,'reporting moussy'!$F58:$EE58)+SUMIF('reporting trappes'!$F$2:$EE$2,CG$4,'reporting trappes'!$F58:$EE58)+SUMIF('SPACELOG 5 BP'!$F$2:$EE$2,CG$4,'SPACELOG 5 BP'!$F58:$EE58)+SUMIF('SPACELOG 6 BP'!$F$2:$EE$2,CG$4,'SPACELOG 6 BP'!$F58:$EE58)+SUMIF('SPACELOG 7 BP'!$F$2:$EE$2,CG$4,'SPACELOG 7 BP'!$F58:$EE58)+SUMIF('SPACELOG 8 BP'!$F$2:$EE$2,CG$4,'SPACELOG 8 BP'!$F58:$EE58)+SUMIF('SPACELOG 9 BP'!$F$2:$EE$2,CG$4,'SPACELOG 9 BP'!$F58:$EE58)+SUMIF('SPACELOG 10 BP'!$F$2:$EE$2,CG$4,'SPACELOG 10 BP'!$F58:$EE58)+SUMIF('SPACELOG 11 BP'!$F$2:$EE$2,CG$4,'SPACELOG 11 BP'!$F58:$EE58)+SUMIF('SPACELOG 12 BP'!$F$2:$EE$2,CG$4,'SPACELOG 12 BP'!$F58:$EE58)</f>
        <v>2357.14</v>
      </c>
      <c r="CH58" s="13">
        <f>SUMIF('reporting montigny'!$F$2:$EE$2,CH$4,'reporting montigny'!$F58:$EE58)+SUMIF('reporting boissy'!$F$2:$EE$2,CH$4,'reporting boissy'!$F58:$EE58)+SUMIF('reporting moussy'!$F$2:$EE$2,CH$4,'reporting moussy'!$F58:$EE58)+SUMIF('reporting trappes'!$F$2:$EE$2,CH$4,'reporting trappes'!$F58:$EE58)+SUMIF('SPACELOG 5 BP'!$F$2:$EE$2,CH$4,'SPACELOG 5 BP'!$F58:$EE58)+SUMIF('SPACELOG 6 BP'!$F$2:$EE$2,CH$4,'SPACELOG 6 BP'!$F58:$EE58)+SUMIF('SPACELOG 7 BP'!$F$2:$EE$2,CH$4,'SPACELOG 7 BP'!$F58:$EE58)+SUMIF('SPACELOG 8 BP'!$F$2:$EE$2,CH$4,'SPACELOG 8 BP'!$F58:$EE58)+SUMIF('SPACELOG 9 BP'!$F$2:$EE$2,CH$4,'SPACELOG 9 BP'!$F58:$EE58)+SUMIF('SPACELOG 10 BP'!$F$2:$EE$2,CH$4,'SPACELOG 10 BP'!$F58:$EE58)+SUMIF('SPACELOG 11 BP'!$F$2:$EE$2,CH$4,'SPACELOG 11 BP'!$F58:$EE58)+SUMIF('SPACELOG 12 BP'!$F$2:$EE$2,CH$4,'SPACELOG 12 BP'!$F58:$EE58)</f>
        <v>2339.13</v>
      </c>
      <c r="CI58" s="13">
        <f>SUMIF('reporting montigny'!$F$2:$EE$2,CI$4,'reporting montigny'!$F58:$EE58)+SUMIF('reporting boissy'!$F$2:$EE$2,CI$4,'reporting boissy'!$F58:$EE58)+SUMIF('reporting moussy'!$F$2:$EE$2,CI$4,'reporting moussy'!$F58:$EE58)+SUMIF('reporting trappes'!$F$2:$EE$2,CI$4,'reporting trappes'!$F58:$EE58)+SUMIF('SPACELOG 5 BP'!$F$2:$EE$2,CI$4,'SPACELOG 5 BP'!$F58:$EE58)+SUMIF('SPACELOG 6 BP'!$F$2:$EE$2,CI$4,'SPACELOG 6 BP'!$F58:$EE58)+SUMIF('SPACELOG 7 BP'!$F$2:$EE$2,CI$4,'SPACELOG 7 BP'!$F58:$EE58)+SUMIF('SPACELOG 8 BP'!$F$2:$EE$2,CI$4,'SPACELOG 8 BP'!$F58:$EE58)+SUMIF('SPACELOG 9 BP'!$F$2:$EE$2,CI$4,'SPACELOG 9 BP'!$F58:$EE58)+SUMIF('SPACELOG 10 BP'!$F$2:$EE$2,CI$4,'SPACELOG 10 BP'!$F58:$EE58)+SUMIF('SPACELOG 11 BP'!$F$2:$EE$2,CI$4,'SPACELOG 11 BP'!$F58:$EE58)+SUMIF('SPACELOG 12 BP'!$F$2:$EE$2,CI$4,'SPACELOG 12 BP'!$F58:$EE58)</f>
        <v>2321.0700000000002</v>
      </c>
      <c r="CJ58" s="13">
        <f>SUMIF('reporting montigny'!$F$2:$EE$2,CJ$4,'reporting montigny'!$F58:$EE58)+SUMIF('reporting boissy'!$F$2:$EE$2,CJ$4,'reporting boissy'!$F58:$EE58)+SUMIF('reporting moussy'!$F$2:$EE$2,CJ$4,'reporting moussy'!$F58:$EE58)+SUMIF('reporting trappes'!$F$2:$EE$2,CJ$4,'reporting trappes'!$F58:$EE58)+SUMIF('SPACELOG 5 BP'!$F$2:$EE$2,CJ$4,'SPACELOG 5 BP'!$F58:$EE58)+SUMIF('SPACELOG 6 BP'!$F$2:$EE$2,CJ$4,'SPACELOG 6 BP'!$F58:$EE58)+SUMIF('SPACELOG 7 BP'!$F$2:$EE$2,CJ$4,'SPACELOG 7 BP'!$F58:$EE58)+SUMIF('SPACELOG 8 BP'!$F$2:$EE$2,CJ$4,'SPACELOG 8 BP'!$F58:$EE58)+SUMIF('SPACELOG 9 BP'!$F$2:$EE$2,CJ$4,'SPACELOG 9 BP'!$F58:$EE58)+SUMIF('SPACELOG 10 BP'!$F$2:$EE$2,CJ$4,'SPACELOG 10 BP'!$F58:$EE58)+SUMIF('SPACELOG 11 BP'!$F$2:$EE$2,CJ$4,'SPACELOG 11 BP'!$F58:$EE58)+SUMIF('SPACELOG 12 BP'!$F$2:$EE$2,CJ$4,'SPACELOG 12 BP'!$F58:$EE58)</f>
        <v>2302.9499999999998</v>
      </c>
      <c r="CK58" s="13">
        <f>SUMIF('reporting montigny'!$F$2:$EE$2,CK$4,'reporting montigny'!$F58:$EE58)+SUMIF('reporting boissy'!$F$2:$EE$2,CK$4,'reporting boissy'!$F58:$EE58)+SUMIF('reporting moussy'!$F$2:$EE$2,CK$4,'reporting moussy'!$F58:$EE58)+SUMIF('reporting trappes'!$F$2:$EE$2,CK$4,'reporting trappes'!$F58:$EE58)+SUMIF('SPACELOG 5 BP'!$F$2:$EE$2,CK$4,'SPACELOG 5 BP'!$F58:$EE58)+SUMIF('SPACELOG 6 BP'!$F$2:$EE$2,CK$4,'SPACELOG 6 BP'!$F58:$EE58)+SUMIF('SPACELOG 7 BP'!$F$2:$EE$2,CK$4,'SPACELOG 7 BP'!$F58:$EE58)+SUMIF('SPACELOG 8 BP'!$F$2:$EE$2,CK$4,'SPACELOG 8 BP'!$F58:$EE58)+SUMIF('SPACELOG 9 BP'!$F$2:$EE$2,CK$4,'SPACELOG 9 BP'!$F58:$EE58)+SUMIF('SPACELOG 10 BP'!$F$2:$EE$2,CK$4,'SPACELOG 10 BP'!$F58:$EE58)+SUMIF('SPACELOG 11 BP'!$F$2:$EE$2,CK$4,'SPACELOG 11 BP'!$F58:$EE58)+SUMIF('SPACELOG 12 BP'!$F$2:$EE$2,CK$4,'SPACELOG 12 BP'!$F58:$EE58)</f>
        <v>2284.7599999999998</v>
      </c>
      <c r="CL58" s="13">
        <f>SUMIF('reporting montigny'!$F$2:$EE$2,CL$4,'reporting montigny'!$F58:$EE58)+SUMIF('reporting boissy'!$F$2:$EE$2,CL$4,'reporting boissy'!$F58:$EE58)+SUMIF('reporting moussy'!$F$2:$EE$2,CL$4,'reporting moussy'!$F58:$EE58)+SUMIF('reporting trappes'!$F$2:$EE$2,CL$4,'reporting trappes'!$F58:$EE58)+SUMIF('SPACELOG 5 BP'!$F$2:$EE$2,CL$4,'SPACELOG 5 BP'!$F58:$EE58)+SUMIF('SPACELOG 6 BP'!$F$2:$EE$2,CL$4,'SPACELOG 6 BP'!$F58:$EE58)+SUMIF('SPACELOG 7 BP'!$F$2:$EE$2,CL$4,'SPACELOG 7 BP'!$F58:$EE58)+SUMIF('SPACELOG 8 BP'!$F$2:$EE$2,CL$4,'SPACELOG 8 BP'!$F58:$EE58)+SUMIF('SPACELOG 9 BP'!$F$2:$EE$2,CL$4,'SPACELOG 9 BP'!$F58:$EE58)+SUMIF('SPACELOG 10 BP'!$F$2:$EE$2,CL$4,'SPACELOG 10 BP'!$F58:$EE58)+SUMIF('SPACELOG 11 BP'!$F$2:$EE$2,CL$4,'SPACELOG 11 BP'!$F58:$EE58)+SUMIF('SPACELOG 12 BP'!$F$2:$EE$2,CL$4,'SPACELOG 12 BP'!$F58:$EE58)</f>
        <v>2266.5099999999998</v>
      </c>
      <c r="CM58" s="13">
        <f>SUMIF('reporting montigny'!$F$2:$EE$2,CM$4,'reporting montigny'!$F58:$EE58)+SUMIF('reporting boissy'!$F$2:$EE$2,CM$4,'reporting boissy'!$F58:$EE58)+SUMIF('reporting moussy'!$F$2:$EE$2,CM$4,'reporting moussy'!$F58:$EE58)+SUMIF('reporting trappes'!$F$2:$EE$2,CM$4,'reporting trappes'!$F58:$EE58)+SUMIF('SPACELOG 5 BP'!$F$2:$EE$2,CM$4,'SPACELOG 5 BP'!$F58:$EE58)+SUMIF('SPACELOG 6 BP'!$F$2:$EE$2,CM$4,'SPACELOG 6 BP'!$F58:$EE58)+SUMIF('SPACELOG 7 BP'!$F$2:$EE$2,CM$4,'SPACELOG 7 BP'!$F58:$EE58)+SUMIF('SPACELOG 8 BP'!$F$2:$EE$2,CM$4,'SPACELOG 8 BP'!$F58:$EE58)+SUMIF('SPACELOG 9 BP'!$F$2:$EE$2,CM$4,'SPACELOG 9 BP'!$F58:$EE58)+SUMIF('SPACELOG 10 BP'!$F$2:$EE$2,CM$4,'SPACELOG 10 BP'!$F58:$EE58)+SUMIF('SPACELOG 11 BP'!$F$2:$EE$2,CM$4,'SPACELOG 11 BP'!$F58:$EE58)+SUMIF('SPACELOG 12 BP'!$F$2:$EE$2,CM$4,'SPACELOG 12 BP'!$F58:$EE58)</f>
        <v>2248.19</v>
      </c>
      <c r="CN58" s="13">
        <f>SUMIF('reporting montigny'!$F$2:$EE$2,CN$4,'reporting montigny'!$F58:$EE58)+SUMIF('reporting boissy'!$F$2:$EE$2,CN$4,'reporting boissy'!$F58:$EE58)+SUMIF('reporting moussy'!$F$2:$EE$2,CN$4,'reporting moussy'!$F58:$EE58)+SUMIF('reporting trappes'!$F$2:$EE$2,CN$4,'reporting trappes'!$F58:$EE58)+SUMIF('SPACELOG 5 BP'!$F$2:$EE$2,CN$4,'SPACELOG 5 BP'!$F58:$EE58)+SUMIF('SPACELOG 6 BP'!$F$2:$EE$2,CN$4,'SPACELOG 6 BP'!$F58:$EE58)+SUMIF('SPACELOG 7 BP'!$F$2:$EE$2,CN$4,'SPACELOG 7 BP'!$F58:$EE58)+SUMIF('SPACELOG 8 BP'!$F$2:$EE$2,CN$4,'SPACELOG 8 BP'!$F58:$EE58)+SUMIF('SPACELOG 9 BP'!$F$2:$EE$2,CN$4,'SPACELOG 9 BP'!$F58:$EE58)+SUMIF('SPACELOG 10 BP'!$F$2:$EE$2,CN$4,'SPACELOG 10 BP'!$F58:$EE58)+SUMIF('SPACELOG 11 BP'!$F$2:$EE$2,CN$4,'SPACELOG 11 BP'!$F58:$EE58)+SUMIF('SPACELOG 12 BP'!$F$2:$EE$2,CN$4,'SPACELOG 12 BP'!$F58:$EE58)</f>
        <v>2229.83</v>
      </c>
      <c r="CO58" s="13">
        <f>SUMIF('reporting montigny'!$F$2:$EE$2,CO$4,'reporting montigny'!$F58:$EE58)+SUMIF('reporting boissy'!$F$2:$EE$2,CO$4,'reporting boissy'!$F58:$EE58)+SUMIF('reporting moussy'!$F$2:$EE$2,CO$4,'reporting moussy'!$F58:$EE58)+SUMIF('reporting trappes'!$F$2:$EE$2,CO$4,'reporting trappes'!$F58:$EE58)+SUMIF('SPACELOG 5 BP'!$F$2:$EE$2,CO$4,'SPACELOG 5 BP'!$F58:$EE58)+SUMIF('SPACELOG 6 BP'!$F$2:$EE$2,CO$4,'SPACELOG 6 BP'!$F58:$EE58)+SUMIF('SPACELOG 7 BP'!$F$2:$EE$2,CO$4,'SPACELOG 7 BP'!$F58:$EE58)+SUMIF('SPACELOG 8 BP'!$F$2:$EE$2,CO$4,'SPACELOG 8 BP'!$F58:$EE58)+SUMIF('SPACELOG 9 BP'!$F$2:$EE$2,CO$4,'SPACELOG 9 BP'!$F58:$EE58)+SUMIF('SPACELOG 10 BP'!$F$2:$EE$2,CO$4,'SPACELOG 10 BP'!$F58:$EE58)+SUMIF('SPACELOG 11 BP'!$F$2:$EE$2,CO$4,'SPACELOG 11 BP'!$F58:$EE58)+SUMIF('SPACELOG 12 BP'!$F$2:$EE$2,CO$4,'SPACELOG 12 BP'!$F58:$EE58)</f>
        <v>2211.38</v>
      </c>
      <c r="CP58" s="13">
        <f>SUMIF('reporting montigny'!$F$2:$EE$2,CP$4,'reporting montigny'!$F58:$EE58)+SUMIF('reporting boissy'!$F$2:$EE$2,CP$4,'reporting boissy'!$F58:$EE58)+SUMIF('reporting moussy'!$F$2:$EE$2,CP$4,'reporting moussy'!$F58:$EE58)+SUMIF('reporting trappes'!$F$2:$EE$2,CP$4,'reporting trappes'!$F58:$EE58)+SUMIF('SPACELOG 5 BP'!$F$2:$EE$2,CP$4,'SPACELOG 5 BP'!$F58:$EE58)+SUMIF('SPACELOG 6 BP'!$F$2:$EE$2,CP$4,'SPACELOG 6 BP'!$F58:$EE58)+SUMIF('SPACELOG 7 BP'!$F$2:$EE$2,CP$4,'SPACELOG 7 BP'!$F58:$EE58)+SUMIF('SPACELOG 8 BP'!$F$2:$EE$2,CP$4,'SPACELOG 8 BP'!$F58:$EE58)+SUMIF('SPACELOG 9 BP'!$F$2:$EE$2,CP$4,'SPACELOG 9 BP'!$F58:$EE58)+SUMIF('SPACELOG 10 BP'!$F$2:$EE$2,CP$4,'SPACELOG 10 BP'!$F58:$EE58)+SUMIF('SPACELOG 11 BP'!$F$2:$EE$2,CP$4,'SPACELOG 11 BP'!$F58:$EE58)+SUMIF('SPACELOG 12 BP'!$F$2:$EE$2,CP$4,'SPACELOG 12 BP'!$F58:$EE58)</f>
        <v>2192.88</v>
      </c>
      <c r="CQ58" s="13">
        <f>SUMIF('reporting montigny'!$F$2:$EE$2,CQ$4,'reporting montigny'!$F58:$EE58)+SUMIF('reporting boissy'!$F$2:$EE$2,CQ$4,'reporting boissy'!$F58:$EE58)+SUMIF('reporting moussy'!$F$2:$EE$2,CQ$4,'reporting moussy'!$F58:$EE58)+SUMIF('reporting trappes'!$F$2:$EE$2,CQ$4,'reporting trappes'!$F58:$EE58)+SUMIF('SPACELOG 5 BP'!$F$2:$EE$2,CQ$4,'SPACELOG 5 BP'!$F58:$EE58)+SUMIF('SPACELOG 6 BP'!$F$2:$EE$2,CQ$4,'SPACELOG 6 BP'!$F58:$EE58)+SUMIF('SPACELOG 7 BP'!$F$2:$EE$2,CQ$4,'SPACELOG 7 BP'!$F58:$EE58)+SUMIF('SPACELOG 8 BP'!$F$2:$EE$2,CQ$4,'SPACELOG 8 BP'!$F58:$EE58)+SUMIF('SPACELOG 9 BP'!$F$2:$EE$2,CQ$4,'SPACELOG 9 BP'!$F58:$EE58)+SUMIF('SPACELOG 10 BP'!$F$2:$EE$2,CQ$4,'SPACELOG 10 BP'!$F58:$EE58)+SUMIF('SPACELOG 11 BP'!$F$2:$EE$2,CQ$4,'SPACELOG 11 BP'!$F58:$EE58)+SUMIF('SPACELOG 12 BP'!$F$2:$EE$2,CQ$4,'SPACELOG 12 BP'!$F58:$EE58)</f>
        <v>2174.31</v>
      </c>
      <c r="CR58" s="14">
        <f>SUM(CF58:CQ58)</f>
        <v>27303.23</v>
      </c>
      <c r="CS58" s="13">
        <f>SUMIF('reporting montigny'!$F$2:$EE$2,CS$4,'reporting montigny'!$F58:$EE58)+SUMIF('reporting boissy'!$F$2:$EE$2,CS$4,'reporting boissy'!$F58:$EE58)+SUMIF('reporting moussy'!$F$2:$EE$2,CS$4,'reporting moussy'!$F58:$EE58)+SUMIF('reporting trappes'!$F$2:$EE$2,CS$4,'reporting trappes'!$F58:$EE58)+SUMIF('SPACELOG 5 BP'!$F$2:$EE$2,CS$4,'SPACELOG 5 BP'!$F58:$EE58)+SUMIF('SPACELOG 6 BP'!$F$2:$EE$2,CS$4,'SPACELOG 6 BP'!$F58:$EE58)+SUMIF('SPACELOG 7 BP'!$F$2:$EE$2,CS$4,'SPACELOG 7 BP'!$F58:$EE58)+SUMIF('SPACELOG 8 BP'!$F$2:$EE$2,CS$4,'SPACELOG 8 BP'!$F58:$EE58)+SUMIF('SPACELOG 9 BP'!$F$2:$EE$2,CS$4,'SPACELOG 9 BP'!$F58:$EE58)+SUMIF('SPACELOG 10 BP'!$F$2:$EE$2,CS$4,'SPACELOG 10 BP'!$F58:$EE58)+SUMIF('SPACELOG 11 BP'!$F$2:$EE$2,CS$4,'SPACELOG 11 BP'!$F58:$EE58)+SUMIF('SPACELOG 12 BP'!$F$2:$EE$2,CS$4,'SPACELOG 12 BP'!$F58:$EE58)</f>
        <v>2155.6799999999998</v>
      </c>
      <c r="CT58" s="13">
        <f>SUMIF('reporting montigny'!$F$2:$EE$2,CT$4,'reporting montigny'!$F58:$EE58)+SUMIF('reporting boissy'!$F$2:$EE$2,CT$4,'reporting boissy'!$F58:$EE58)+SUMIF('reporting moussy'!$F$2:$EE$2,CT$4,'reporting moussy'!$F58:$EE58)+SUMIF('reporting trappes'!$F$2:$EE$2,CT$4,'reporting trappes'!$F58:$EE58)+SUMIF('SPACELOG 5 BP'!$F$2:$EE$2,CT$4,'SPACELOG 5 BP'!$F58:$EE58)+SUMIF('SPACELOG 6 BP'!$F$2:$EE$2,CT$4,'SPACELOG 6 BP'!$F58:$EE58)+SUMIF('SPACELOG 7 BP'!$F$2:$EE$2,CT$4,'SPACELOG 7 BP'!$F58:$EE58)+SUMIF('SPACELOG 8 BP'!$F$2:$EE$2,CT$4,'SPACELOG 8 BP'!$F58:$EE58)+SUMIF('SPACELOG 9 BP'!$F$2:$EE$2,CT$4,'SPACELOG 9 BP'!$F58:$EE58)+SUMIF('SPACELOG 10 BP'!$F$2:$EE$2,CT$4,'SPACELOG 10 BP'!$F58:$EE58)+SUMIF('SPACELOG 11 BP'!$F$2:$EE$2,CT$4,'SPACELOG 11 BP'!$F58:$EE58)+SUMIF('SPACELOG 12 BP'!$F$2:$EE$2,CT$4,'SPACELOG 12 BP'!$F58:$EE58)</f>
        <v>2136.9899999999998</v>
      </c>
      <c r="CU58" s="13">
        <f>SUMIF('reporting montigny'!$F$2:$EE$2,CU$4,'reporting montigny'!$F58:$EE58)+SUMIF('reporting boissy'!$F$2:$EE$2,CU$4,'reporting boissy'!$F58:$EE58)+SUMIF('reporting moussy'!$F$2:$EE$2,CU$4,'reporting moussy'!$F58:$EE58)+SUMIF('reporting trappes'!$F$2:$EE$2,CU$4,'reporting trappes'!$F58:$EE58)+SUMIF('SPACELOG 5 BP'!$F$2:$EE$2,CU$4,'SPACELOG 5 BP'!$F58:$EE58)+SUMIF('SPACELOG 6 BP'!$F$2:$EE$2,CU$4,'SPACELOG 6 BP'!$F58:$EE58)+SUMIF('SPACELOG 7 BP'!$F$2:$EE$2,CU$4,'SPACELOG 7 BP'!$F58:$EE58)+SUMIF('SPACELOG 8 BP'!$F$2:$EE$2,CU$4,'SPACELOG 8 BP'!$F58:$EE58)+SUMIF('SPACELOG 9 BP'!$F$2:$EE$2,CU$4,'SPACELOG 9 BP'!$F58:$EE58)+SUMIF('SPACELOG 10 BP'!$F$2:$EE$2,CU$4,'SPACELOG 10 BP'!$F58:$EE58)+SUMIF('SPACELOG 11 BP'!$F$2:$EE$2,CU$4,'SPACELOG 11 BP'!$F58:$EE58)+SUMIF('SPACELOG 12 BP'!$F$2:$EE$2,CU$4,'SPACELOG 12 BP'!$F58:$EE58)</f>
        <v>2118.23</v>
      </c>
      <c r="CV58" s="13">
        <f>SUMIF('reporting montigny'!$F$2:$EE$2,CV$4,'reporting montigny'!$F58:$EE58)+SUMIF('reporting boissy'!$F$2:$EE$2,CV$4,'reporting boissy'!$F58:$EE58)+SUMIF('reporting moussy'!$F$2:$EE$2,CV$4,'reporting moussy'!$F58:$EE58)+SUMIF('reporting trappes'!$F$2:$EE$2,CV$4,'reporting trappes'!$F58:$EE58)+SUMIF('SPACELOG 5 BP'!$F$2:$EE$2,CV$4,'SPACELOG 5 BP'!$F58:$EE58)+SUMIF('SPACELOG 6 BP'!$F$2:$EE$2,CV$4,'SPACELOG 6 BP'!$F58:$EE58)+SUMIF('SPACELOG 7 BP'!$F$2:$EE$2,CV$4,'SPACELOG 7 BP'!$F58:$EE58)+SUMIF('SPACELOG 8 BP'!$F$2:$EE$2,CV$4,'SPACELOG 8 BP'!$F58:$EE58)+SUMIF('SPACELOG 9 BP'!$F$2:$EE$2,CV$4,'SPACELOG 9 BP'!$F58:$EE58)+SUMIF('SPACELOG 10 BP'!$F$2:$EE$2,CV$4,'SPACELOG 10 BP'!$F58:$EE58)+SUMIF('SPACELOG 11 BP'!$F$2:$EE$2,CV$4,'SPACELOG 11 BP'!$F58:$EE58)+SUMIF('SPACELOG 12 BP'!$F$2:$EE$2,CV$4,'SPACELOG 12 BP'!$F58:$EE58)</f>
        <v>2099.4</v>
      </c>
      <c r="CW58" s="13">
        <f>SUMIF('reporting montigny'!$F$2:$EE$2,CW$4,'reporting montigny'!$F58:$EE58)+SUMIF('reporting boissy'!$F$2:$EE$2,CW$4,'reporting boissy'!$F58:$EE58)+SUMIF('reporting moussy'!$F$2:$EE$2,CW$4,'reporting moussy'!$F58:$EE58)+SUMIF('reporting trappes'!$F$2:$EE$2,CW$4,'reporting trappes'!$F58:$EE58)+SUMIF('SPACELOG 5 BP'!$F$2:$EE$2,CW$4,'SPACELOG 5 BP'!$F58:$EE58)+SUMIF('SPACELOG 6 BP'!$F$2:$EE$2,CW$4,'SPACELOG 6 BP'!$F58:$EE58)+SUMIF('SPACELOG 7 BP'!$F$2:$EE$2,CW$4,'SPACELOG 7 BP'!$F58:$EE58)+SUMIF('SPACELOG 8 BP'!$F$2:$EE$2,CW$4,'SPACELOG 8 BP'!$F58:$EE58)+SUMIF('SPACELOG 9 BP'!$F$2:$EE$2,CW$4,'SPACELOG 9 BP'!$F58:$EE58)+SUMIF('SPACELOG 10 BP'!$F$2:$EE$2,CW$4,'SPACELOG 10 BP'!$F58:$EE58)+SUMIF('SPACELOG 11 BP'!$F$2:$EE$2,CW$4,'SPACELOG 11 BP'!$F58:$EE58)+SUMIF('SPACELOG 12 BP'!$F$2:$EE$2,CW$4,'SPACELOG 12 BP'!$F58:$EE58)</f>
        <v>2080.52</v>
      </c>
      <c r="CX58" s="13">
        <f>SUMIF('reporting montigny'!$F$2:$EE$2,CX$4,'reporting montigny'!$F58:$EE58)+SUMIF('reporting boissy'!$F$2:$EE$2,CX$4,'reporting boissy'!$F58:$EE58)+SUMIF('reporting moussy'!$F$2:$EE$2,CX$4,'reporting moussy'!$F58:$EE58)+SUMIF('reporting trappes'!$F$2:$EE$2,CX$4,'reporting trappes'!$F58:$EE58)+SUMIF('SPACELOG 5 BP'!$F$2:$EE$2,CX$4,'SPACELOG 5 BP'!$F58:$EE58)+SUMIF('SPACELOG 6 BP'!$F$2:$EE$2,CX$4,'SPACELOG 6 BP'!$F58:$EE58)+SUMIF('SPACELOG 7 BP'!$F$2:$EE$2,CX$4,'SPACELOG 7 BP'!$F58:$EE58)+SUMIF('SPACELOG 8 BP'!$F$2:$EE$2,CX$4,'SPACELOG 8 BP'!$F58:$EE58)+SUMIF('SPACELOG 9 BP'!$F$2:$EE$2,CX$4,'SPACELOG 9 BP'!$F58:$EE58)+SUMIF('SPACELOG 10 BP'!$F$2:$EE$2,CX$4,'SPACELOG 10 BP'!$F58:$EE58)+SUMIF('SPACELOG 11 BP'!$F$2:$EE$2,CX$4,'SPACELOG 11 BP'!$F58:$EE58)+SUMIF('SPACELOG 12 BP'!$F$2:$EE$2,CX$4,'SPACELOG 12 BP'!$F58:$EE58)</f>
        <v>2061.56</v>
      </c>
      <c r="CY58" s="13">
        <f>SUMIF('reporting montigny'!$F$2:$EE$2,CY$4,'reporting montigny'!$F58:$EE58)+SUMIF('reporting boissy'!$F$2:$EE$2,CY$4,'reporting boissy'!$F58:$EE58)+SUMIF('reporting moussy'!$F$2:$EE$2,CY$4,'reporting moussy'!$F58:$EE58)+SUMIF('reporting trappes'!$F$2:$EE$2,CY$4,'reporting trappes'!$F58:$EE58)+SUMIF('SPACELOG 5 BP'!$F$2:$EE$2,CY$4,'SPACELOG 5 BP'!$F58:$EE58)+SUMIF('SPACELOG 6 BP'!$F$2:$EE$2,CY$4,'SPACELOG 6 BP'!$F58:$EE58)+SUMIF('SPACELOG 7 BP'!$F$2:$EE$2,CY$4,'SPACELOG 7 BP'!$F58:$EE58)+SUMIF('SPACELOG 8 BP'!$F$2:$EE$2,CY$4,'SPACELOG 8 BP'!$F58:$EE58)+SUMIF('SPACELOG 9 BP'!$F$2:$EE$2,CY$4,'SPACELOG 9 BP'!$F58:$EE58)+SUMIF('SPACELOG 10 BP'!$F$2:$EE$2,CY$4,'SPACELOG 10 BP'!$F58:$EE58)+SUMIF('SPACELOG 11 BP'!$F$2:$EE$2,CY$4,'SPACELOG 11 BP'!$F58:$EE58)+SUMIF('SPACELOG 12 BP'!$F$2:$EE$2,CY$4,'SPACELOG 12 BP'!$F58:$EE58)</f>
        <v>2042.54</v>
      </c>
      <c r="CZ58" s="13">
        <f>SUMIF('reporting montigny'!$F$2:$EE$2,CZ$4,'reporting montigny'!$F58:$EE58)+SUMIF('reporting boissy'!$F$2:$EE$2,CZ$4,'reporting boissy'!$F58:$EE58)+SUMIF('reporting moussy'!$F$2:$EE$2,CZ$4,'reporting moussy'!$F58:$EE58)+SUMIF('reporting trappes'!$F$2:$EE$2,CZ$4,'reporting trappes'!$F58:$EE58)+SUMIF('SPACELOG 5 BP'!$F$2:$EE$2,CZ$4,'SPACELOG 5 BP'!$F58:$EE58)+SUMIF('SPACELOG 6 BP'!$F$2:$EE$2,CZ$4,'SPACELOG 6 BP'!$F58:$EE58)+SUMIF('SPACELOG 7 BP'!$F$2:$EE$2,CZ$4,'SPACELOG 7 BP'!$F58:$EE58)+SUMIF('SPACELOG 8 BP'!$F$2:$EE$2,CZ$4,'SPACELOG 8 BP'!$F58:$EE58)+SUMIF('SPACELOG 9 BP'!$F$2:$EE$2,CZ$4,'SPACELOG 9 BP'!$F58:$EE58)+SUMIF('SPACELOG 10 BP'!$F$2:$EE$2,CZ$4,'SPACELOG 10 BP'!$F58:$EE58)+SUMIF('SPACELOG 11 BP'!$F$2:$EE$2,CZ$4,'SPACELOG 11 BP'!$F58:$EE58)+SUMIF('SPACELOG 12 BP'!$F$2:$EE$2,CZ$4,'SPACELOG 12 BP'!$F58:$EE58)</f>
        <v>2023.46</v>
      </c>
      <c r="DA58" s="13">
        <f>SUMIF('reporting montigny'!$F$2:$EE$2,DA$4,'reporting montigny'!$F58:$EE58)+SUMIF('reporting boissy'!$F$2:$EE$2,DA$4,'reporting boissy'!$F58:$EE58)+SUMIF('reporting moussy'!$F$2:$EE$2,DA$4,'reporting moussy'!$F58:$EE58)+SUMIF('reporting trappes'!$F$2:$EE$2,DA$4,'reporting trappes'!$F58:$EE58)+SUMIF('SPACELOG 5 BP'!$F$2:$EE$2,DA$4,'SPACELOG 5 BP'!$F58:$EE58)+SUMIF('SPACELOG 6 BP'!$F$2:$EE$2,DA$4,'SPACELOG 6 BP'!$F58:$EE58)+SUMIF('SPACELOG 7 BP'!$F$2:$EE$2,DA$4,'SPACELOG 7 BP'!$F58:$EE58)+SUMIF('SPACELOG 8 BP'!$F$2:$EE$2,DA$4,'SPACELOG 8 BP'!$F58:$EE58)+SUMIF('SPACELOG 9 BP'!$F$2:$EE$2,DA$4,'SPACELOG 9 BP'!$F58:$EE58)+SUMIF('SPACELOG 10 BP'!$F$2:$EE$2,DA$4,'SPACELOG 10 BP'!$F58:$EE58)+SUMIF('SPACELOG 11 BP'!$F$2:$EE$2,DA$4,'SPACELOG 11 BP'!$F58:$EE58)+SUMIF('SPACELOG 12 BP'!$F$2:$EE$2,DA$4,'SPACELOG 12 BP'!$F58:$EE58)</f>
        <v>2004.3000000000002</v>
      </c>
      <c r="DB58" s="13">
        <f>SUMIF('reporting montigny'!$F$2:$EE$2,DB$4,'reporting montigny'!$F58:$EE58)+SUMIF('reporting boissy'!$F$2:$EE$2,DB$4,'reporting boissy'!$F58:$EE58)+SUMIF('reporting moussy'!$F$2:$EE$2,DB$4,'reporting moussy'!$F58:$EE58)+SUMIF('reporting trappes'!$F$2:$EE$2,DB$4,'reporting trappes'!$F58:$EE58)+SUMIF('SPACELOG 5 BP'!$F$2:$EE$2,DB$4,'SPACELOG 5 BP'!$F58:$EE58)+SUMIF('SPACELOG 6 BP'!$F$2:$EE$2,DB$4,'SPACELOG 6 BP'!$F58:$EE58)+SUMIF('SPACELOG 7 BP'!$F$2:$EE$2,DB$4,'SPACELOG 7 BP'!$F58:$EE58)+SUMIF('SPACELOG 8 BP'!$F$2:$EE$2,DB$4,'SPACELOG 8 BP'!$F58:$EE58)+SUMIF('SPACELOG 9 BP'!$F$2:$EE$2,DB$4,'SPACELOG 9 BP'!$F58:$EE58)+SUMIF('SPACELOG 10 BP'!$F$2:$EE$2,DB$4,'SPACELOG 10 BP'!$F58:$EE58)+SUMIF('SPACELOG 11 BP'!$F$2:$EE$2,DB$4,'SPACELOG 11 BP'!$F58:$EE58)+SUMIF('SPACELOG 12 BP'!$F$2:$EE$2,DB$4,'SPACELOG 12 BP'!$F58:$EE58)</f>
        <v>1985.0900000000001</v>
      </c>
      <c r="DC58" s="13">
        <f>SUMIF('reporting montigny'!$F$2:$EE$2,DC$4,'reporting montigny'!$F58:$EE58)+SUMIF('reporting boissy'!$F$2:$EE$2,DC$4,'reporting boissy'!$F58:$EE58)+SUMIF('reporting moussy'!$F$2:$EE$2,DC$4,'reporting moussy'!$F58:$EE58)+SUMIF('reporting trappes'!$F$2:$EE$2,DC$4,'reporting trappes'!$F58:$EE58)+SUMIF('SPACELOG 5 BP'!$F$2:$EE$2,DC$4,'SPACELOG 5 BP'!$F58:$EE58)+SUMIF('SPACELOG 6 BP'!$F$2:$EE$2,DC$4,'SPACELOG 6 BP'!$F58:$EE58)+SUMIF('SPACELOG 7 BP'!$F$2:$EE$2,DC$4,'SPACELOG 7 BP'!$F58:$EE58)+SUMIF('SPACELOG 8 BP'!$F$2:$EE$2,DC$4,'SPACELOG 8 BP'!$F58:$EE58)+SUMIF('SPACELOG 9 BP'!$F$2:$EE$2,DC$4,'SPACELOG 9 BP'!$F58:$EE58)+SUMIF('SPACELOG 10 BP'!$F$2:$EE$2,DC$4,'SPACELOG 10 BP'!$F58:$EE58)+SUMIF('SPACELOG 11 BP'!$F$2:$EE$2,DC$4,'SPACELOG 11 BP'!$F58:$EE58)+SUMIF('SPACELOG 12 BP'!$F$2:$EE$2,DC$4,'SPACELOG 12 BP'!$F58:$EE58)</f>
        <v>1965.81</v>
      </c>
      <c r="DD58" s="13">
        <f>SUMIF('reporting montigny'!$F$2:$EE$2,DD$4,'reporting montigny'!$F58:$EE58)+SUMIF('reporting boissy'!$F$2:$EE$2,DD$4,'reporting boissy'!$F58:$EE58)+SUMIF('reporting moussy'!$F$2:$EE$2,DD$4,'reporting moussy'!$F58:$EE58)+SUMIF('reporting trappes'!$F$2:$EE$2,DD$4,'reporting trappes'!$F58:$EE58)+SUMIF('SPACELOG 5 BP'!$F$2:$EE$2,DD$4,'SPACELOG 5 BP'!$F58:$EE58)+SUMIF('SPACELOG 6 BP'!$F$2:$EE$2,DD$4,'SPACELOG 6 BP'!$F58:$EE58)+SUMIF('SPACELOG 7 BP'!$F$2:$EE$2,DD$4,'SPACELOG 7 BP'!$F58:$EE58)+SUMIF('SPACELOG 8 BP'!$F$2:$EE$2,DD$4,'SPACELOG 8 BP'!$F58:$EE58)+SUMIF('SPACELOG 9 BP'!$F$2:$EE$2,DD$4,'SPACELOG 9 BP'!$F58:$EE58)+SUMIF('SPACELOG 10 BP'!$F$2:$EE$2,DD$4,'SPACELOG 10 BP'!$F58:$EE58)+SUMIF('SPACELOG 11 BP'!$F$2:$EE$2,DD$4,'SPACELOG 11 BP'!$F58:$EE58)+SUMIF('SPACELOG 12 BP'!$F$2:$EE$2,DD$4,'SPACELOG 12 BP'!$F58:$EE58)</f>
        <v>1946.46</v>
      </c>
      <c r="DE58" s="14">
        <f>SUM(CS58:DD58)</f>
        <v>24620.039999999997</v>
      </c>
      <c r="DF58" s="13">
        <f>SUMIF('reporting montigny'!$F$2:$EE$2,DF$4,'reporting montigny'!$F58:$EE58)+SUMIF('reporting boissy'!$F$2:$EE$2,DF$4,'reporting boissy'!$F58:$EE58)+SUMIF('reporting moussy'!$F$2:$EE$2,DF$4,'reporting moussy'!$F58:$EE58)+SUMIF('reporting trappes'!$F$2:$EE$2,DF$4,'reporting trappes'!$F58:$EE58)+SUMIF('SPACELOG 5 BP'!$F$2:$EE$2,DF$4,'SPACELOG 5 BP'!$F58:$EE58)+SUMIF('SPACELOG 6 BP'!$F$2:$EE$2,DF$4,'SPACELOG 6 BP'!$F58:$EE58)+SUMIF('SPACELOG 7 BP'!$F$2:$EE$2,DF$4,'SPACELOG 7 BP'!$F58:$EE58)+SUMIF('SPACELOG 8 BP'!$F$2:$EE$2,DF$4,'SPACELOG 8 BP'!$F58:$EE58)+SUMIF('SPACELOG 9 BP'!$F$2:$EE$2,DF$4,'SPACELOG 9 BP'!$F58:$EE58)+SUMIF('SPACELOG 10 BP'!$F$2:$EE$2,DF$4,'SPACELOG 10 BP'!$F58:$EE58)+SUMIF('SPACELOG 11 BP'!$F$2:$EE$2,DF$4,'SPACELOG 11 BP'!$F58:$EE58)+SUMIF('SPACELOG 12 BP'!$F$2:$EE$2,DF$4,'SPACELOG 12 BP'!$F58:$EE58)</f>
        <v>1927.04</v>
      </c>
      <c r="DG58" s="13">
        <f>SUMIF('reporting montigny'!$F$2:$EE$2,DG$4,'reporting montigny'!$F58:$EE58)+SUMIF('reporting boissy'!$F$2:$EE$2,DG$4,'reporting boissy'!$F58:$EE58)+SUMIF('reporting moussy'!$F$2:$EE$2,DG$4,'reporting moussy'!$F58:$EE58)+SUMIF('reporting trappes'!$F$2:$EE$2,DG$4,'reporting trappes'!$F58:$EE58)+SUMIF('SPACELOG 5 BP'!$F$2:$EE$2,DG$4,'SPACELOG 5 BP'!$F58:$EE58)+SUMIF('SPACELOG 6 BP'!$F$2:$EE$2,DG$4,'SPACELOG 6 BP'!$F58:$EE58)+SUMIF('SPACELOG 7 BP'!$F$2:$EE$2,DG$4,'SPACELOG 7 BP'!$F58:$EE58)+SUMIF('SPACELOG 8 BP'!$F$2:$EE$2,DG$4,'SPACELOG 8 BP'!$F58:$EE58)+SUMIF('SPACELOG 9 BP'!$F$2:$EE$2,DG$4,'SPACELOG 9 BP'!$F58:$EE58)+SUMIF('SPACELOG 10 BP'!$F$2:$EE$2,DG$4,'SPACELOG 10 BP'!$F58:$EE58)+SUMIF('SPACELOG 11 BP'!$F$2:$EE$2,DG$4,'SPACELOG 11 BP'!$F58:$EE58)+SUMIF('SPACELOG 12 BP'!$F$2:$EE$2,DG$4,'SPACELOG 12 BP'!$F58:$EE58)</f>
        <v>1907.55</v>
      </c>
      <c r="DH58" s="13">
        <f>SUMIF('reporting montigny'!$F$2:$EE$2,DH$4,'reporting montigny'!$F58:$EE58)+SUMIF('reporting boissy'!$F$2:$EE$2,DH$4,'reporting boissy'!$F58:$EE58)+SUMIF('reporting moussy'!$F$2:$EE$2,DH$4,'reporting moussy'!$F58:$EE58)+SUMIF('reporting trappes'!$F$2:$EE$2,DH$4,'reporting trappes'!$F58:$EE58)+SUMIF('SPACELOG 5 BP'!$F$2:$EE$2,DH$4,'SPACELOG 5 BP'!$F58:$EE58)+SUMIF('SPACELOG 6 BP'!$F$2:$EE$2,DH$4,'SPACELOG 6 BP'!$F58:$EE58)+SUMIF('SPACELOG 7 BP'!$F$2:$EE$2,DH$4,'SPACELOG 7 BP'!$F58:$EE58)+SUMIF('SPACELOG 8 BP'!$F$2:$EE$2,DH$4,'SPACELOG 8 BP'!$F58:$EE58)+SUMIF('SPACELOG 9 BP'!$F$2:$EE$2,DH$4,'SPACELOG 9 BP'!$F58:$EE58)+SUMIF('SPACELOG 10 BP'!$F$2:$EE$2,DH$4,'SPACELOG 10 BP'!$F58:$EE58)+SUMIF('SPACELOG 11 BP'!$F$2:$EE$2,DH$4,'SPACELOG 11 BP'!$F58:$EE58)+SUMIF('SPACELOG 12 BP'!$F$2:$EE$2,DH$4,'SPACELOG 12 BP'!$F58:$EE58)</f>
        <v>1888</v>
      </c>
      <c r="DI58" s="13">
        <f>SUMIF('reporting montigny'!$F$2:$EE$2,DI$4,'reporting montigny'!$F58:$EE58)+SUMIF('reporting boissy'!$F$2:$EE$2,DI$4,'reporting boissy'!$F58:$EE58)+SUMIF('reporting moussy'!$F$2:$EE$2,DI$4,'reporting moussy'!$F58:$EE58)+SUMIF('reporting trappes'!$F$2:$EE$2,DI$4,'reporting trappes'!$F58:$EE58)+SUMIF('SPACELOG 5 BP'!$F$2:$EE$2,DI$4,'SPACELOG 5 BP'!$F58:$EE58)+SUMIF('SPACELOG 6 BP'!$F$2:$EE$2,DI$4,'SPACELOG 6 BP'!$F58:$EE58)+SUMIF('SPACELOG 7 BP'!$F$2:$EE$2,DI$4,'SPACELOG 7 BP'!$F58:$EE58)+SUMIF('SPACELOG 8 BP'!$F$2:$EE$2,DI$4,'SPACELOG 8 BP'!$F58:$EE58)+SUMIF('SPACELOG 9 BP'!$F$2:$EE$2,DI$4,'SPACELOG 9 BP'!$F58:$EE58)+SUMIF('SPACELOG 10 BP'!$F$2:$EE$2,DI$4,'SPACELOG 10 BP'!$F58:$EE58)+SUMIF('SPACELOG 11 BP'!$F$2:$EE$2,DI$4,'SPACELOG 11 BP'!$F58:$EE58)+SUMIF('SPACELOG 12 BP'!$F$2:$EE$2,DI$4,'SPACELOG 12 BP'!$F58:$EE58)</f>
        <v>1868.38</v>
      </c>
      <c r="DJ58" s="13">
        <f>SUMIF('reporting montigny'!$F$2:$EE$2,DJ$4,'reporting montigny'!$F58:$EE58)+SUMIF('reporting boissy'!$F$2:$EE$2,DJ$4,'reporting boissy'!$F58:$EE58)+SUMIF('reporting moussy'!$F$2:$EE$2,DJ$4,'reporting moussy'!$F58:$EE58)+SUMIF('reporting trappes'!$F$2:$EE$2,DJ$4,'reporting trappes'!$F58:$EE58)+SUMIF('SPACELOG 5 BP'!$F$2:$EE$2,DJ$4,'SPACELOG 5 BP'!$F58:$EE58)+SUMIF('SPACELOG 6 BP'!$F$2:$EE$2,DJ$4,'SPACELOG 6 BP'!$F58:$EE58)+SUMIF('SPACELOG 7 BP'!$F$2:$EE$2,DJ$4,'SPACELOG 7 BP'!$F58:$EE58)+SUMIF('SPACELOG 8 BP'!$F$2:$EE$2,DJ$4,'SPACELOG 8 BP'!$F58:$EE58)+SUMIF('SPACELOG 9 BP'!$F$2:$EE$2,DJ$4,'SPACELOG 9 BP'!$F58:$EE58)+SUMIF('SPACELOG 10 BP'!$F$2:$EE$2,DJ$4,'SPACELOG 10 BP'!$F58:$EE58)+SUMIF('SPACELOG 11 BP'!$F$2:$EE$2,DJ$4,'SPACELOG 11 BP'!$F58:$EE58)+SUMIF('SPACELOG 12 BP'!$F$2:$EE$2,DJ$4,'SPACELOG 12 BP'!$F58:$EE58)</f>
        <v>1848.7</v>
      </c>
      <c r="DK58" s="13">
        <f>SUMIF('reporting montigny'!$F$2:$EE$2,DK$4,'reporting montigny'!$F58:$EE58)+SUMIF('reporting boissy'!$F$2:$EE$2,DK$4,'reporting boissy'!$F58:$EE58)+SUMIF('reporting moussy'!$F$2:$EE$2,DK$4,'reporting moussy'!$F58:$EE58)+SUMIF('reporting trappes'!$F$2:$EE$2,DK$4,'reporting trappes'!$F58:$EE58)+SUMIF('SPACELOG 5 BP'!$F$2:$EE$2,DK$4,'SPACELOG 5 BP'!$F58:$EE58)+SUMIF('SPACELOG 6 BP'!$F$2:$EE$2,DK$4,'SPACELOG 6 BP'!$F58:$EE58)+SUMIF('SPACELOG 7 BP'!$F$2:$EE$2,DK$4,'SPACELOG 7 BP'!$F58:$EE58)+SUMIF('SPACELOG 8 BP'!$F$2:$EE$2,DK$4,'SPACELOG 8 BP'!$F58:$EE58)+SUMIF('SPACELOG 9 BP'!$F$2:$EE$2,DK$4,'SPACELOG 9 BP'!$F58:$EE58)+SUMIF('SPACELOG 10 BP'!$F$2:$EE$2,DK$4,'SPACELOG 10 BP'!$F58:$EE58)+SUMIF('SPACELOG 11 BP'!$F$2:$EE$2,DK$4,'SPACELOG 11 BP'!$F58:$EE58)+SUMIF('SPACELOG 12 BP'!$F$2:$EE$2,DK$4,'SPACELOG 12 BP'!$F58:$EE58)</f>
        <v>1828.95</v>
      </c>
      <c r="DL58" s="13">
        <f>SUMIF('reporting montigny'!$F$2:$EE$2,DL$4,'reporting montigny'!$F58:$EE58)+SUMIF('reporting boissy'!$F$2:$EE$2,DL$4,'reporting boissy'!$F58:$EE58)+SUMIF('reporting moussy'!$F$2:$EE$2,DL$4,'reporting moussy'!$F58:$EE58)+SUMIF('reporting trappes'!$F$2:$EE$2,DL$4,'reporting trappes'!$F58:$EE58)+SUMIF('SPACELOG 5 BP'!$F$2:$EE$2,DL$4,'SPACELOG 5 BP'!$F58:$EE58)+SUMIF('SPACELOG 6 BP'!$F$2:$EE$2,DL$4,'SPACELOG 6 BP'!$F58:$EE58)+SUMIF('SPACELOG 7 BP'!$F$2:$EE$2,DL$4,'SPACELOG 7 BP'!$F58:$EE58)+SUMIF('SPACELOG 8 BP'!$F$2:$EE$2,DL$4,'SPACELOG 8 BP'!$F58:$EE58)+SUMIF('SPACELOG 9 BP'!$F$2:$EE$2,DL$4,'SPACELOG 9 BP'!$F58:$EE58)+SUMIF('SPACELOG 10 BP'!$F$2:$EE$2,DL$4,'SPACELOG 10 BP'!$F58:$EE58)+SUMIF('SPACELOG 11 BP'!$F$2:$EE$2,DL$4,'SPACELOG 11 BP'!$F58:$EE58)+SUMIF('SPACELOG 12 BP'!$F$2:$EE$2,DL$4,'SPACELOG 12 BP'!$F58:$EE58)</f>
        <v>1809.1200000000001</v>
      </c>
      <c r="DM58" s="13">
        <f>SUMIF('reporting montigny'!$F$2:$EE$2,DM$4,'reporting montigny'!$F58:$EE58)+SUMIF('reporting boissy'!$F$2:$EE$2,DM$4,'reporting boissy'!$F58:$EE58)+SUMIF('reporting moussy'!$F$2:$EE$2,DM$4,'reporting moussy'!$F58:$EE58)+SUMIF('reporting trappes'!$F$2:$EE$2,DM$4,'reporting trappes'!$F58:$EE58)+SUMIF('SPACELOG 5 BP'!$F$2:$EE$2,DM$4,'SPACELOG 5 BP'!$F58:$EE58)+SUMIF('SPACELOG 6 BP'!$F$2:$EE$2,DM$4,'SPACELOG 6 BP'!$F58:$EE58)+SUMIF('SPACELOG 7 BP'!$F$2:$EE$2,DM$4,'SPACELOG 7 BP'!$F58:$EE58)+SUMIF('SPACELOG 8 BP'!$F$2:$EE$2,DM$4,'SPACELOG 8 BP'!$F58:$EE58)+SUMIF('SPACELOG 9 BP'!$F$2:$EE$2,DM$4,'SPACELOG 9 BP'!$F58:$EE58)+SUMIF('SPACELOG 10 BP'!$F$2:$EE$2,DM$4,'SPACELOG 10 BP'!$F58:$EE58)+SUMIF('SPACELOG 11 BP'!$F$2:$EE$2,DM$4,'SPACELOG 11 BP'!$F58:$EE58)+SUMIF('SPACELOG 12 BP'!$F$2:$EE$2,DM$4,'SPACELOG 12 BP'!$F58:$EE58)</f>
        <v>1789.23</v>
      </c>
      <c r="DN58" s="13">
        <f>SUMIF('reporting montigny'!$F$2:$EE$2,DN$4,'reporting montigny'!$F58:$EE58)+SUMIF('reporting boissy'!$F$2:$EE$2,DN$4,'reporting boissy'!$F58:$EE58)+SUMIF('reporting moussy'!$F$2:$EE$2,DN$4,'reporting moussy'!$F58:$EE58)+SUMIF('reporting trappes'!$F$2:$EE$2,DN$4,'reporting trappes'!$F58:$EE58)+SUMIF('SPACELOG 5 BP'!$F$2:$EE$2,DN$4,'SPACELOG 5 BP'!$F58:$EE58)+SUMIF('SPACELOG 6 BP'!$F$2:$EE$2,DN$4,'SPACELOG 6 BP'!$F58:$EE58)+SUMIF('SPACELOG 7 BP'!$F$2:$EE$2,DN$4,'SPACELOG 7 BP'!$F58:$EE58)+SUMIF('SPACELOG 8 BP'!$F$2:$EE$2,DN$4,'SPACELOG 8 BP'!$F58:$EE58)+SUMIF('SPACELOG 9 BP'!$F$2:$EE$2,DN$4,'SPACELOG 9 BP'!$F58:$EE58)+SUMIF('SPACELOG 10 BP'!$F$2:$EE$2,DN$4,'SPACELOG 10 BP'!$F58:$EE58)+SUMIF('SPACELOG 11 BP'!$F$2:$EE$2,DN$4,'SPACELOG 11 BP'!$F58:$EE58)+SUMIF('SPACELOG 12 BP'!$F$2:$EE$2,DN$4,'SPACELOG 12 BP'!$F58:$EE58)</f>
        <v>1769.27</v>
      </c>
      <c r="DO58" s="13">
        <f>SUMIF('reporting montigny'!$F$2:$EE$2,DO$4,'reporting montigny'!$F58:$EE58)+SUMIF('reporting boissy'!$F$2:$EE$2,DO$4,'reporting boissy'!$F58:$EE58)+SUMIF('reporting moussy'!$F$2:$EE$2,DO$4,'reporting moussy'!$F58:$EE58)+SUMIF('reporting trappes'!$F$2:$EE$2,DO$4,'reporting trappes'!$F58:$EE58)+SUMIF('SPACELOG 5 BP'!$F$2:$EE$2,DO$4,'SPACELOG 5 BP'!$F58:$EE58)+SUMIF('SPACELOG 6 BP'!$F$2:$EE$2,DO$4,'SPACELOG 6 BP'!$F58:$EE58)+SUMIF('SPACELOG 7 BP'!$F$2:$EE$2,DO$4,'SPACELOG 7 BP'!$F58:$EE58)+SUMIF('SPACELOG 8 BP'!$F$2:$EE$2,DO$4,'SPACELOG 8 BP'!$F58:$EE58)+SUMIF('SPACELOG 9 BP'!$F$2:$EE$2,DO$4,'SPACELOG 9 BP'!$F58:$EE58)+SUMIF('SPACELOG 10 BP'!$F$2:$EE$2,DO$4,'SPACELOG 10 BP'!$F58:$EE58)+SUMIF('SPACELOG 11 BP'!$F$2:$EE$2,DO$4,'SPACELOG 11 BP'!$F58:$EE58)+SUMIF('SPACELOG 12 BP'!$F$2:$EE$2,DO$4,'SPACELOG 12 BP'!$F58:$EE58)</f>
        <v>1749.25</v>
      </c>
      <c r="DP58" s="13">
        <f>SUMIF('reporting montigny'!$F$2:$EE$2,DP$4,'reporting montigny'!$F58:$EE58)+SUMIF('reporting boissy'!$F$2:$EE$2,DP$4,'reporting boissy'!$F58:$EE58)+SUMIF('reporting moussy'!$F$2:$EE$2,DP$4,'reporting moussy'!$F58:$EE58)+SUMIF('reporting trappes'!$F$2:$EE$2,DP$4,'reporting trappes'!$F58:$EE58)+SUMIF('SPACELOG 5 BP'!$F$2:$EE$2,DP$4,'SPACELOG 5 BP'!$F58:$EE58)+SUMIF('SPACELOG 6 BP'!$F$2:$EE$2,DP$4,'SPACELOG 6 BP'!$F58:$EE58)+SUMIF('SPACELOG 7 BP'!$F$2:$EE$2,DP$4,'SPACELOG 7 BP'!$F58:$EE58)+SUMIF('SPACELOG 8 BP'!$F$2:$EE$2,DP$4,'SPACELOG 8 BP'!$F58:$EE58)+SUMIF('SPACELOG 9 BP'!$F$2:$EE$2,DP$4,'SPACELOG 9 BP'!$F58:$EE58)+SUMIF('SPACELOG 10 BP'!$F$2:$EE$2,DP$4,'SPACELOG 10 BP'!$F58:$EE58)+SUMIF('SPACELOG 11 BP'!$F$2:$EE$2,DP$4,'SPACELOG 11 BP'!$F58:$EE58)+SUMIF('SPACELOG 12 BP'!$F$2:$EE$2,DP$4,'SPACELOG 12 BP'!$F58:$EE58)</f>
        <v>1729.15</v>
      </c>
      <c r="DQ58" s="13">
        <f>SUMIF('reporting montigny'!$F$2:$EE$2,DQ$4,'reporting montigny'!$F58:$EE58)+SUMIF('reporting boissy'!$F$2:$EE$2,DQ$4,'reporting boissy'!$F58:$EE58)+SUMIF('reporting moussy'!$F$2:$EE$2,DQ$4,'reporting moussy'!$F58:$EE58)+SUMIF('reporting trappes'!$F$2:$EE$2,DQ$4,'reporting trappes'!$F58:$EE58)+SUMIF('SPACELOG 5 BP'!$F$2:$EE$2,DQ$4,'SPACELOG 5 BP'!$F58:$EE58)+SUMIF('SPACELOG 6 BP'!$F$2:$EE$2,DQ$4,'SPACELOG 6 BP'!$F58:$EE58)+SUMIF('SPACELOG 7 BP'!$F$2:$EE$2,DQ$4,'SPACELOG 7 BP'!$F58:$EE58)+SUMIF('SPACELOG 8 BP'!$F$2:$EE$2,DQ$4,'SPACELOG 8 BP'!$F58:$EE58)+SUMIF('SPACELOG 9 BP'!$F$2:$EE$2,DQ$4,'SPACELOG 9 BP'!$F58:$EE58)+SUMIF('SPACELOG 10 BP'!$F$2:$EE$2,DQ$4,'SPACELOG 10 BP'!$F58:$EE58)+SUMIF('SPACELOG 11 BP'!$F$2:$EE$2,DQ$4,'SPACELOG 11 BP'!$F58:$EE58)+SUMIF('SPACELOG 12 BP'!$F$2:$EE$2,DQ$4,'SPACELOG 12 BP'!$F58:$EE58)</f>
        <v>1708.98</v>
      </c>
      <c r="DR58" s="14">
        <f>SUM(DF58:DQ58)</f>
        <v>21823.620000000003</v>
      </c>
    </row>
    <row r="59" spans="2:122" x14ac:dyDescent="0.2">
      <c r="B59" s="26"/>
      <c r="E59" s="2" t="s">
        <v>101</v>
      </c>
      <c r="F59" s="13">
        <f>SUMIF('reporting montigny'!$F$2:$EE$2,F$4,'reporting montigny'!$F59:$EE59)+SUMIF('reporting boissy'!$F$2:$EE$2,F$4,'reporting boissy'!$F59:$EE59)+SUMIF('reporting moussy'!$F$2:$EE$2,F$4,'reporting moussy'!$F59:$EE59)+SUMIF('reporting trappes'!$F$2:$EE$2,F$4,'reporting trappes'!$F59:$EE59)+SUMIF('SPACELOG 5 BP'!$F$2:$EE$2,F$4,'SPACELOG 5 BP'!$F59:$EE59)+SUMIF('SPACELOG 6 BP'!$F$2:$EE$2,F$4,'SPACELOG 6 BP'!$F59:$EE59)+SUMIF('SPACELOG 7 BP'!$F$2:$EE$2,F$4,'SPACELOG 7 BP'!$F59:$EE59)+SUMIF('SPACELOG 8 BP'!$F$2:$EE$2,F$4,'SPACELOG 8 BP'!$F59:$EE59)+SUMIF('SPACELOG 9 BP'!$F$2:$EE$2,F$4,'SPACELOG 9 BP'!$F59:$EE59)+SUMIF('SPACELOG 10 BP'!$F$2:$EE$2,F$4,'SPACELOG 10 BP'!$F59:$EE59)+SUMIF('SPACELOG 11 BP'!$F$2:$EE$2,F$4,'SPACELOG 11 BP'!$F59:$EE59)+SUMIF('SPACELOG 12 BP'!$F$2:$EE$2,F$4,'SPACELOG 12 BP'!$F59:$EE59)</f>
        <v>0</v>
      </c>
      <c r="G59" s="13">
        <f>SUMIF('reporting montigny'!$F$2:$EE$2,G$4,'reporting montigny'!$F59:$EE59)+SUMIF('reporting boissy'!$F$2:$EE$2,G$4,'reporting boissy'!$F59:$EE59)+SUMIF('reporting moussy'!$F$2:$EE$2,G$4,'reporting moussy'!$F59:$EE59)+SUMIF('reporting trappes'!$F$2:$EE$2,G$4,'reporting trappes'!$F59:$EE59)+SUMIF('SPACELOG 5 BP'!$F$2:$EE$2,G$4,'SPACELOG 5 BP'!$F59:$EE59)+SUMIF('SPACELOG 6 BP'!$F$2:$EE$2,G$4,'SPACELOG 6 BP'!$F59:$EE59)+SUMIF('SPACELOG 7 BP'!$F$2:$EE$2,G$4,'SPACELOG 7 BP'!$F59:$EE59)+SUMIF('SPACELOG 8 BP'!$F$2:$EE$2,G$4,'SPACELOG 8 BP'!$F59:$EE59)+SUMIF('SPACELOG 9 BP'!$F$2:$EE$2,G$4,'SPACELOG 9 BP'!$F59:$EE59)+SUMIF('SPACELOG 10 BP'!$F$2:$EE$2,G$4,'SPACELOG 10 BP'!$F59:$EE59)+SUMIF('SPACELOG 11 BP'!$F$2:$EE$2,G$4,'SPACELOG 11 BP'!$F59:$EE59)+SUMIF('SPACELOG 12 BP'!$F$2:$EE$2,G$4,'SPACELOG 12 BP'!$F59:$EE59)</f>
        <v>0</v>
      </c>
      <c r="H59" s="13">
        <f>SUMIF('reporting montigny'!$F$2:$EE$2,H$4,'reporting montigny'!$F59:$EE59)+SUMIF('reporting boissy'!$F$2:$EE$2,H$4,'reporting boissy'!$F59:$EE59)+SUMIF('reporting moussy'!$F$2:$EE$2,H$4,'reporting moussy'!$F59:$EE59)+SUMIF('reporting trappes'!$F$2:$EE$2,H$4,'reporting trappes'!$F59:$EE59)+SUMIF('SPACELOG 5 BP'!$F$2:$EE$2,H$4,'SPACELOG 5 BP'!$F59:$EE59)+SUMIF('SPACELOG 6 BP'!$F$2:$EE$2,H$4,'SPACELOG 6 BP'!$F59:$EE59)+SUMIF('SPACELOG 7 BP'!$F$2:$EE$2,H$4,'SPACELOG 7 BP'!$F59:$EE59)+SUMIF('SPACELOG 8 BP'!$F$2:$EE$2,H$4,'SPACELOG 8 BP'!$F59:$EE59)+SUMIF('SPACELOG 9 BP'!$F$2:$EE$2,H$4,'SPACELOG 9 BP'!$F59:$EE59)+SUMIF('SPACELOG 10 BP'!$F$2:$EE$2,H$4,'SPACELOG 10 BP'!$F59:$EE59)+SUMIF('SPACELOG 11 BP'!$F$2:$EE$2,H$4,'SPACELOG 11 BP'!$F59:$EE59)+SUMIF('SPACELOG 12 BP'!$F$2:$EE$2,H$4,'SPACELOG 12 BP'!$F59:$EE59)</f>
        <v>0</v>
      </c>
      <c r="I59" s="13">
        <f>SUMIF('reporting montigny'!$F$2:$EE$2,I$4,'reporting montigny'!$F59:$EE59)+SUMIF('reporting boissy'!$F$2:$EE$2,I$4,'reporting boissy'!$F59:$EE59)+SUMIF('reporting moussy'!$F$2:$EE$2,I$4,'reporting moussy'!$F59:$EE59)+SUMIF('reporting trappes'!$F$2:$EE$2,I$4,'reporting trappes'!$F59:$EE59)+SUMIF('SPACELOG 5 BP'!$F$2:$EE$2,I$4,'SPACELOG 5 BP'!$F59:$EE59)+SUMIF('SPACELOG 6 BP'!$F$2:$EE$2,I$4,'SPACELOG 6 BP'!$F59:$EE59)+SUMIF('SPACELOG 7 BP'!$F$2:$EE$2,I$4,'SPACELOG 7 BP'!$F59:$EE59)+SUMIF('SPACELOG 8 BP'!$F$2:$EE$2,I$4,'SPACELOG 8 BP'!$F59:$EE59)+SUMIF('SPACELOG 9 BP'!$F$2:$EE$2,I$4,'SPACELOG 9 BP'!$F59:$EE59)+SUMIF('SPACELOG 10 BP'!$F$2:$EE$2,I$4,'SPACELOG 10 BP'!$F59:$EE59)+SUMIF('SPACELOG 11 BP'!$F$2:$EE$2,I$4,'SPACELOG 11 BP'!$F59:$EE59)+SUMIF('SPACELOG 12 BP'!$F$2:$EE$2,I$4,'SPACELOG 12 BP'!$F59:$EE59)</f>
        <v>0</v>
      </c>
      <c r="J59" s="13">
        <f>SUMIF('reporting montigny'!$F$2:$EE$2,J$4,'reporting montigny'!$F59:$EE59)+SUMIF('reporting boissy'!$F$2:$EE$2,J$4,'reporting boissy'!$F59:$EE59)+SUMIF('reporting moussy'!$F$2:$EE$2,J$4,'reporting moussy'!$F59:$EE59)+SUMIF('reporting trappes'!$F$2:$EE$2,J$4,'reporting trappes'!$F59:$EE59)+SUMIF('SPACELOG 5 BP'!$F$2:$EE$2,J$4,'SPACELOG 5 BP'!$F59:$EE59)+SUMIF('SPACELOG 6 BP'!$F$2:$EE$2,J$4,'SPACELOG 6 BP'!$F59:$EE59)+SUMIF('SPACELOG 7 BP'!$F$2:$EE$2,J$4,'SPACELOG 7 BP'!$F59:$EE59)+SUMIF('SPACELOG 8 BP'!$F$2:$EE$2,J$4,'SPACELOG 8 BP'!$F59:$EE59)+SUMIF('SPACELOG 9 BP'!$F$2:$EE$2,J$4,'SPACELOG 9 BP'!$F59:$EE59)+SUMIF('SPACELOG 10 BP'!$F$2:$EE$2,J$4,'SPACELOG 10 BP'!$F59:$EE59)+SUMIF('SPACELOG 11 BP'!$F$2:$EE$2,J$4,'SPACELOG 11 BP'!$F59:$EE59)+SUMIF('SPACELOG 12 BP'!$F$2:$EE$2,J$4,'SPACELOG 12 BP'!$F59:$EE59)</f>
        <v>0</v>
      </c>
      <c r="K59" s="13">
        <f>SUMIF('reporting montigny'!$F$2:$EE$2,K$4,'reporting montigny'!$F59:$EE59)+SUMIF('reporting boissy'!$F$2:$EE$2,K$4,'reporting boissy'!$F59:$EE59)+SUMIF('reporting moussy'!$F$2:$EE$2,K$4,'reporting moussy'!$F59:$EE59)+SUMIF('reporting trappes'!$F$2:$EE$2,K$4,'reporting trappes'!$F59:$EE59)+SUMIF('SPACELOG 5 BP'!$F$2:$EE$2,K$4,'SPACELOG 5 BP'!$F59:$EE59)+SUMIF('SPACELOG 6 BP'!$F$2:$EE$2,K$4,'SPACELOG 6 BP'!$F59:$EE59)+SUMIF('SPACELOG 7 BP'!$F$2:$EE$2,K$4,'SPACELOG 7 BP'!$F59:$EE59)+SUMIF('SPACELOG 8 BP'!$F$2:$EE$2,K$4,'SPACELOG 8 BP'!$F59:$EE59)+SUMIF('SPACELOG 9 BP'!$F$2:$EE$2,K$4,'SPACELOG 9 BP'!$F59:$EE59)+SUMIF('SPACELOG 10 BP'!$F$2:$EE$2,K$4,'SPACELOG 10 BP'!$F59:$EE59)+SUMIF('SPACELOG 11 BP'!$F$2:$EE$2,K$4,'SPACELOG 11 BP'!$F59:$EE59)+SUMIF('SPACELOG 12 BP'!$F$2:$EE$2,K$4,'SPACELOG 12 BP'!$F59:$EE59)</f>
        <v>0</v>
      </c>
      <c r="L59" s="13">
        <f>SUMIF('reporting montigny'!$F$2:$EE$2,L$4,'reporting montigny'!$F59:$EE59)+SUMIF('reporting boissy'!$F$2:$EE$2,L$4,'reporting boissy'!$F59:$EE59)+SUMIF('reporting moussy'!$F$2:$EE$2,L$4,'reporting moussy'!$F59:$EE59)+SUMIF('reporting trappes'!$F$2:$EE$2,L$4,'reporting trappes'!$F59:$EE59)+SUMIF('SPACELOG 5 BP'!$F$2:$EE$2,L$4,'SPACELOG 5 BP'!$F59:$EE59)+SUMIF('SPACELOG 6 BP'!$F$2:$EE$2,L$4,'SPACELOG 6 BP'!$F59:$EE59)+SUMIF('SPACELOG 7 BP'!$F$2:$EE$2,L$4,'SPACELOG 7 BP'!$F59:$EE59)+SUMIF('SPACELOG 8 BP'!$F$2:$EE$2,L$4,'SPACELOG 8 BP'!$F59:$EE59)+SUMIF('SPACELOG 9 BP'!$F$2:$EE$2,L$4,'SPACELOG 9 BP'!$F59:$EE59)+SUMIF('SPACELOG 10 BP'!$F$2:$EE$2,L$4,'SPACELOG 10 BP'!$F59:$EE59)+SUMIF('SPACELOG 11 BP'!$F$2:$EE$2,L$4,'SPACELOG 11 BP'!$F59:$EE59)+SUMIF('SPACELOG 12 BP'!$F$2:$EE$2,L$4,'SPACELOG 12 BP'!$F59:$EE59)</f>
        <v>0</v>
      </c>
      <c r="M59" s="13">
        <f>SUMIF('reporting montigny'!$F$2:$EE$2,M$4,'reporting montigny'!$F59:$EE59)+SUMIF('reporting boissy'!$F$2:$EE$2,M$4,'reporting boissy'!$F59:$EE59)+SUMIF('reporting moussy'!$F$2:$EE$2,M$4,'reporting moussy'!$F59:$EE59)+SUMIF('reporting trappes'!$F$2:$EE$2,M$4,'reporting trappes'!$F59:$EE59)+SUMIF('SPACELOG 5 BP'!$F$2:$EE$2,M$4,'SPACELOG 5 BP'!$F59:$EE59)+SUMIF('SPACELOG 6 BP'!$F$2:$EE$2,M$4,'SPACELOG 6 BP'!$F59:$EE59)+SUMIF('SPACELOG 7 BP'!$F$2:$EE$2,M$4,'SPACELOG 7 BP'!$F59:$EE59)+SUMIF('SPACELOG 8 BP'!$F$2:$EE$2,M$4,'SPACELOG 8 BP'!$F59:$EE59)+SUMIF('SPACELOG 9 BP'!$F$2:$EE$2,M$4,'SPACELOG 9 BP'!$F59:$EE59)+SUMIF('SPACELOG 10 BP'!$F$2:$EE$2,M$4,'SPACELOG 10 BP'!$F59:$EE59)+SUMIF('SPACELOG 11 BP'!$F$2:$EE$2,M$4,'SPACELOG 11 BP'!$F59:$EE59)+SUMIF('SPACELOG 12 BP'!$F$2:$EE$2,M$4,'SPACELOG 12 BP'!$F59:$EE59)</f>
        <v>0</v>
      </c>
      <c r="N59" s="13">
        <f>SUMIF('reporting montigny'!$F$2:$EE$2,N$4,'reporting montigny'!$F59:$EE59)+SUMIF('reporting boissy'!$F$2:$EE$2,N$4,'reporting boissy'!$F59:$EE59)+SUMIF('reporting moussy'!$F$2:$EE$2,N$4,'reporting moussy'!$F59:$EE59)+SUMIF('reporting trappes'!$F$2:$EE$2,N$4,'reporting trappes'!$F59:$EE59)+SUMIF('SPACELOG 5 BP'!$F$2:$EE$2,N$4,'SPACELOG 5 BP'!$F59:$EE59)+SUMIF('SPACELOG 6 BP'!$F$2:$EE$2,N$4,'SPACELOG 6 BP'!$F59:$EE59)+SUMIF('SPACELOG 7 BP'!$F$2:$EE$2,N$4,'SPACELOG 7 BP'!$F59:$EE59)+SUMIF('SPACELOG 8 BP'!$F$2:$EE$2,N$4,'SPACELOG 8 BP'!$F59:$EE59)+SUMIF('SPACELOG 9 BP'!$F$2:$EE$2,N$4,'SPACELOG 9 BP'!$F59:$EE59)+SUMIF('SPACELOG 10 BP'!$F$2:$EE$2,N$4,'SPACELOG 10 BP'!$F59:$EE59)+SUMIF('SPACELOG 11 BP'!$F$2:$EE$2,N$4,'SPACELOG 11 BP'!$F59:$EE59)+SUMIF('SPACELOG 12 BP'!$F$2:$EE$2,N$4,'SPACELOG 12 BP'!$F59:$EE59)</f>
        <v>150</v>
      </c>
      <c r="O59" s="13">
        <f>SUMIF('reporting montigny'!$F$2:$EE$2,O$4,'reporting montigny'!$F59:$EE59)+SUMIF('reporting boissy'!$F$2:$EE$2,O$4,'reporting boissy'!$F59:$EE59)+SUMIF('reporting moussy'!$F$2:$EE$2,O$4,'reporting moussy'!$F59:$EE59)+SUMIF('reporting trappes'!$F$2:$EE$2,O$4,'reporting trappes'!$F59:$EE59)+SUMIF('SPACELOG 5 BP'!$F$2:$EE$2,O$4,'SPACELOG 5 BP'!$F59:$EE59)+SUMIF('SPACELOG 6 BP'!$F$2:$EE$2,O$4,'SPACELOG 6 BP'!$F59:$EE59)+SUMIF('SPACELOG 7 BP'!$F$2:$EE$2,O$4,'SPACELOG 7 BP'!$F59:$EE59)+SUMIF('SPACELOG 8 BP'!$F$2:$EE$2,O$4,'SPACELOG 8 BP'!$F59:$EE59)+SUMIF('SPACELOG 9 BP'!$F$2:$EE$2,O$4,'SPACELOG 9 BP'!$F59:$EE59)+SUMIF('SPACELOG 10 BP'!$F$2:$EE$2,O$4,'SPACELOG 10 BP'!$F59:$EE59)+SUMIF('SPACELOG 11 BP'!$F$2:$EE$2,O$4,'SPACELOG 11 BP'!$F59:$EE59)+SUMIF('SPACELOG 12 BP'!$F$2:$EE$2,O$4,'SPACELOG 12 BP'!$F59:$EE59)</f>
        <v>150</v>
      </c>
      <c r="P59" s="13">
        <f>SUMIF('reporting montigny'!$F$2:$EE$2,P$4,'reporting montigny'!$F59:$EE59)+SUMIF('reporting boissy'!$F$2:$EE$2,P$4,'reporting boissy'!$F59:$EE59)+SUMIF('reporting moussy'!$F$2:$EE$2,P$4,'reporting moussy'!$F59:$EE59)+SUMIF('reporting trappes'!$F$2:$EE$2,P$4,'reporting trappes'!$F59:$EE59)+SUMIF('SPACELOG 5 BP'!$F$2:$EE$2,P$4,'SPACELOG 5 BP'!$F59:$EE59)+SUMIF('SPACELOG 6 BP'!$F$2:$EE$2,P$4,'SPACELOG 6 BP'!$F59:$EE59)+SUMIF('SPACELOG 7 BP'!$F$2:$EE$2,P$4,'SPACELOG 7 BP'!$F59:$EE59)+SUMIF('SPACELOG 8 BP'!$F$2:$EE$2,P$4,'SPACELOG 8 BP'!$F59:$EE59)+SUMIF('SPACELOG 9 BP'!$F$2:$EE$2,P$4,'SPACELOG 9 BP'!$F59:$EE59)+SUMIF('SPACELOG 10 BP'!$F$2:$EE$2,P$4,'SPACELOG 10 BP'!$F59:$EE59)+SUMIF('SPACELOG 11 BP'!$F$2:$EE$2,P$4,'SPACELOG 11 BP'!$F59:$EE59)+SUMIF('SPACELOG 12 BP'!$F$2:$EE$2,P$4,'SPACELOG 12 BP'!$F59:$EE59)</f>
        <v>150</v>
      </c>
      <c r="Q59" s="13">
        <f>SUMIF('reporting montigny'!$F$2:$EE$2,Q$4,'reporting montigny'!$F59:$EE59)+SUMIF('reporting boissy'!$F$2:$EE$2,Q$4,'reporting boissy'!$F59:$EE59)+SUMIF('reporting moussy'!$F$2:$EE$2,Q$4,'reporting moussy'!$F59:$EE59)+SUMIF('reporting trappes'!$F$2:$EE$2,Q$4,'reporting trappes'!$F59:$EE59)+SUMIF('SPACELOG 5 BP'!$F$2:$EE$2,Q$4,'SPACELOG 5 BP'!$F59:$EE59)+SUMIF('SPACELOG 6 BP'!$F$2:$EE$2,Q$4,'SPACELOG 6 BP'!$F59:$EE59)+SUMIF('SPACELOG 7 BP'!$F$2:$EE$2,Q$4,'SPACELOG 7 BP'!$F59:$EE59)+SUMIF('SPACELOG 8 BP'!$F$2:$EE$2,Q$4,'SPACELOG 8 BP'!$F59:$EE59)+SUMIF('SPACELOG 9 BP'!$F$2:$EE$2,Q$4,'SPACELOG 9 BP'!$F59:$EE59)+SUMIF('SPACELOG 10 BP'!$F$2:$EE$2,Q$4,'SPACELOG 10 BP'!$F59:$EE59)+SUMIF('SPACELOG 11 BP'!$F$2:$EE$2,Q$4,'SPACELOG 11 BP'!$F59:$EE59)+SUMIF('SPACELOG 12 BP'!$F$2:$EE$2,Q$4,'SPACELOG 12 BP'!$F59:$EE59)</f>
        <v>150</v>
      </c>
      <c r="R59" s="14">
        <f>SUM(F59:Q59)</f>
        <v>600</v>
      </c>
      <c r="S59" s="13">
        <f>SUMIF('reporting montigny'!$F$2:$EE$2,S$4,'reporting montigny'!$F59:$EE59)+SUMIF('reporting boissy'!$F$2:$EE$2,S$4,'reporting boissy'!$F59:$EE59)+SUMIF('reporting moussy'!$F$2:$EE$2,S$4,'reporting moussy'!$F59:$EE59)+SUMIF('reporting trappes'!$F$2:$EE$2,S$4,'reporting trappes'!$F59:$EE59)+SUMIF('SPACELOG 5 BP'!$F$2:$EE$2,S$4,'SPACELOG 5 BP'!$F59:$EE59)+SUMIF('SPACELOG 6 BP'!$F$2:$EE$2,S$4,'SPACELOG 6 BP'!$F59:$EE59)+SUMIF('SPACELOG 7 BP'!$F$2:$EE$2,S$4,'SPACELOG 7 BP'!$F59:$EE59)+SUMIF('SPACELOG 8 BP'!$F$2:$EE$2,S$4,'SPACELOG 8 BP'!$F59:$EE59)+SUMIF('SPACELOG 9 BP'!$F$2:$EE$2,S$4,'SPACELOG 9 BP'!$F59:$EE59)+SUMIF('SPACELOG 10 BP'!$F$2:$EE$2,S$4,'SPACELOG 10 BP'!$F59:$EE59)+SUMIF('SPACELOG 11 BP'!$F$2:$EE$2,S$4,'SPACELOG 11 BP'!$F59:$EE59)+SUMIF('SPACELOG 12 BP'!$F$2:$EE$2,S$4,'SPACELOG 12 BP'!$F59:$EE59)</f>
        <v>150</v>
      </c>
      <c r="T59" s="13">
        <f>SUMIF('reporting montigny'!$F$2:$EE$2,T$4,'reporting montigny'!$F59:$EE59)+SUMIF('reporting boissy'!$F$2:$EE$2,T$4,'reporting boissy'!$F59:$EE59)+SUMIF('reporting moussy'!$F$2:$EE$2,T$4,'reporting moussy'!$F59:$EE59)+SUMIF('reporting trappes'!$F$2:$EE$2,T$4,'reporting trappes'!$F59:$EE59)+SUMIF('SPACELOG 5 BP'!$F$2:$EE$2,T$4,'SPACELOG 5 BP'!$F59:$EE59)+SUMIF('SPACELOG 6 BP'!$F$2:$EE$2,T$4,'SPACELOG 6 BP'!$F59:$EE59)+SUMIF('SPACELOG 7 BP'!$F$2:$EE$2,T$4,'SPACELOG 7 BP'!$F59:$EE59)+SUMIF('SPACELOG 8 BP'!$F$2:$EE$2,T$4,'SPACELOG 8 BP'!$F59:$EE59)+SUMIF('SPACELOG 9 BP'!$F$2:$EE$2,T$4,'SPACELOG 9 BP'!$F59:$EE59)+SUMIF('SPACELOG 10 BP'!$F$2:$EE$2,T$4,'SPACELOG 10 BP'!$F59:$EE59)+SUMIF('SPACELOG 11 BP'!$F$2:$EE$2,T$4,'SPACELOG 11 BP'!$F59:$EE59)+SUMIF('SPACELOG 12 BP'!$F$2:$EE$2,T$4,'SPACELOG 12 BP'!$F59:$EE59)</f>
        <v>150</v>
      </c>
      <c r="U59" s="13">
        <f>SUMIF('reporting montigny'!$F$2:$EE$2,U$4,'reporting montigny'!$F59:$EE59)+SUMIF('reporting boissy'!$F$2:$EE$2,U$4,'reporting boissy'!$F59:$EE59)+SUMIF('reporting moussy'!$F$2:$EE$2,U$4,'reporting moussy'!$F59:$EE59)+SUMIF('reporting trappes'!$F$2:$EE$2,U$4,'reporting trappes'!$F59:$EE59)+SUMIF('SPACELOG 5 BP'!$F$2:$EE$2,U$4,'SPACELOG 5 BP'!$F59:$EE59)+SUMIF('SPACELOG 6 BP'!$F$2:$EE$2,U$4,'SPACELOG 6 BP'!$F59:$EE59)+SUMIF('SPACELOG 7 BP'!$F$2:$EE$2,U$4,'SPACELOG 7 BP'!$F59:$EE59)+SUMIF('SPACELOG 8 BP'!$F$2:$EE$2,U$4,'SPACELOG 8 BP'!$F59:$EE59)+SUMIF('SPACELOG 9 BP'!$F$2:$EE$2,U$4,'SPACELOG 9 BP'!$F59:$EE59)+SUMIF('SPACELOG 10 BP'!$F$2:$EE$2,U$4,'SPACELOG 10 BP'!$F59:$EE59)+SUMIF('SPACELOG 11 BP'!$F$2:$EE$2,U$4,'SPACELOG 11 BP'!$F59:$EE59)+SUMIF('SPACELOG 12 BP'!$F$2:$EE$2,U$4,'SPACELOG 12 BP'!$F59:$EE59)</f>
        <v>150</v>
      </c>
      <c r="V59" s="13">
        <f>SUMIF('reporting montigny'!$F$2:$EE$2,V$4,'reporting montigny'!$F59:$EE59)+SUMIF('reporting boissy'!$F$2:$EE$2,V$4,'reporting boissy'!$F59:$EE59)+SUMIF('reporting moussy'!$F$2:$EE$2,V$4,'reporting moussy'!$F59:$EE59)+SUMIF('reporting trappes'!$F$2:$EE$2,V$4,'reporting trappes'!$F59:$EE59)+SUMIF('SPACELOG 5 BP'!$F$2:$EE$2,V$4,'SPACELOG 5 BP'!$F59:$EE59)+SUMIF('SPACELOG 6 BP'!$F$2:$EE$2,V$4,'SPACELOG 6 BP'!$F59:$EE59)+SUMIF('SPACELOG 7 BP'!$F$2:$EE$2,V$4,'SPACELOG 7 BP'!$F59:$EE59)+SUMIF('SPACELOG 8 BP'!$F$2:$EE$2,V$4,'SPACELOG 8 BP'!$F59:$EE59)+SUMIF('SPACELOG 9 BP'!$F$2:$EE$2,V$4,'SPACELOG 9 BP'!$F59:$EE59)+SUMIF('SPACELOG 10 BP'!$F$2:$EE$2,V$4,'SPACELOG 10 BP'!$F59:$EE59)+SUMIF('SPACELOG 11 BP'!$F$2:$EE$2,V$4,'SPACELOG 11 BP'!$F59:$EE59)+SUMIF('SPACELOG 12 BP'!$F$2:$EE$2,V$4,'SPACELOG 12 BP'!$F59:$EE59)</f>
        <v>148.29</v>
      </c>
      <c r="W59" s="13">
        <f>SUMIF('reporting montigny'!$F$2:$EE$2,W$4,'reporting montigny'!$F59:$EE59)+SUMIF('reporting boissy'!$F$2:$EE$2,W$4,'reporting boissy'!$F59:$EE59)+SUMIF('reporting moussy'!$F$2:$EE$2,W$4,'reporting moussy'!$F59:$EE59)+SUMIF('reporting trappes'!$F$2:$EE$2,W$4,'reporting trappes'!$F59:$EE59)+SUMIF('SPACELOG 5 BP'!$F$2:$EE$2,W$4,'SPACELOG 5 BP'!$F59:$EE59)+SUMIF('SPACELOG 6 BP'!$F$2:$EE$2,W$4,'SPACELOG 6 BP'!$F59:$EE59)+SUMIF('SPACELOG 7 BP'!$F$2:$EE$2,W$4,'SPACELOG 7 BP'!$F59:$EE59)+SUMIF('SPACELOG 8 BP'!$F$2:$EE$2,W$4,'SPACELOG 8 BP'!$F59:$EE59)+SUMIF('SPACELOG 9 BP'!$F$2:$EE$2,W$4,'SPACELOG 9 BP'!$F59:$EE59)+SUMIF('SPACELOG 10 BP'!$F$2:$EE$2,W$4,'SPACELOG 10 BP'!$F59:$EE59)+SUMIF('SPACELOG 11 BP'!$F$2:$EE$2,W$4,'SPACELOG 11 BP'!$F59:$EE59)+SUMIF('SPACELOG 12 BP'!$F$2:$EE$2,W$4,'SPACELOG 12 BP'!$F59:$EE59)</f>
        <v>146.58000000000001</v>
      </c>
      <c r="X59" s="13">
        <f>SUMIF('reporting montigny'!$F$2:$EE$2,X$4,'reporting montigny'!$F59:$EE59)+SUMIF('reporting boissy'!$F$2:$EE$2,X$4,'reporting boissy'!$F59:$EE59)+SUMIF('reporting moussy'!$F$2:$EE$2,X$4,'reporting moussy'!$F59:$EE59)+SUMIF('reporting trappes'!$F$2:$EE$2,X$4,'reporting trappes'!$F59:$EE59)+SUMIF('SPACELOG 5 BP'!$F$2:$EE$2,X$4,'SPACELOG 5 BP'!$F59:$EE59)+SUMIF('SPACELOG 6 BP'!$F$2:$EE$2,X$4,'SPACELOG 6 BP'!$F59:$EE59)+SUMIF('SPACELOG 7 BP'!$F$2:$EE$2,X$4,'SPACELOG 7 BP'!$F59:$EE59)+SUMIF('SPACELOG 8 BP'!$F$2:$EE$2,X$4,'SPACELOG 8 BP'!$F59:$EE59)+SUMIF('SPACELOG 9 BP'!$F$2:$EE$2,X$4,'SPACELOG 9 BP'!$F59:$EE59)+SUMIF('SPACELOG 10 BP'!$F$2:$EE$2,X$4,'SPACELOG 10 BP'!$F59:$EE59)+SUMIF('SPACELOG 11 BP'!$F$2:$EE$2,X$4,'SPACELOG 11 BP'!$F59:$EE59)+SUMIF('SPACELOG 12 BP'!$F$2:$EE$2,X$4,'SPACELOG 12 BP'!$F59:$EE59)</f>
        <v>144.86000000000001</v>
      </c>
      <c r="Y59" s="13">
        <f>SUMIF('reporting montigny'!$F$2:$EE$2,Y$4,'reporting montigny'!$F59:$EE59)+SUMIF('reporting boissy'!$F$2:$EE$2,Y$4,'reporting boissy'!$F59:$EE59)+SUMIF('reporting moussy'!$F$2:$EE$2,Y$4,'reporting moussy'!$F59:$EE59)+SUMIF('reporting trappes'!$F$2:$EE$2,Y$4,'reporting trappes'!$F59:$EE59)+SUMIF('SPACELOG 5 BP'!$F$2:$EE$2,Y$4,'SPACELOG 5 BP'!$F59:$EE59)+SUMIF('SPACELOG 6 BP'!$F$2:$EE$2,Y$4,'SPACELOG 6 BP'!$F59:$EE59)+SUMIF('SPACELOG 7 BP'!$F$2:$EE$2,Y$4,'SPACELOG 7 BP'!$F59:$EE59)+SUMIF('SPACELOG 8 BP'!$F$2:$EE$2,Y$4,'SPACELOG 8 BP'!$F59:$EE59)+SUMIF('SPACELOG 9 BP'!$F$2:$EE$2,Y$4,'SPACELOG 9 BP'!$F59:$EE59)+SUMIF('SPACELOG 10 BP'!$F$2:$EE$2,Y$4,'SPACELOG 10 BP'!$F59:$EE59)+SUMIF('SPACELOG 11 BP'!$F$2:$EE$2,Y$4,'SPACELOG 11 BP'!$F59:$EE59)+SUMIF('SPACELOG 12 BP'!$F$2:$EE$2,Y$4,'SPACELOG 12 BP'!$F59:$EE59)</f>
        <v>143.13</v>
      </c>
      <c r="Z59" s="13">
        <f>SUMIF('reporting montigny'!$F$2:$EE$2,Z$4,'reporting montigny'!$F59:$EE59)+SUMIF('reporting boissy'!$F$2:$EE$2,Z$4,'reporting boissy'!$F59:$EE59)+SUMIF('reporting moussy'!$F$2:$EE$2,Z$4,'reporting moussy'!$F59:$EE59)+SUMIF('reporting trappes'!$F$2:$EE$2,Z$4,'reporting trappes'!$F59:$EE59)+SUMIF('SPACELOG 5 BP'!$F$2:$EE$2,Z$4,'SPACELOG 5 BP'!$F59:$EE59)+SUMIF('SPACELOG 6 BP'!$F$2:$EE$2,Z$4,'SPACELOG 6 BP'!$F59:$EE59)+SUMIF('SPACELOG 7 BP'!$F$2:$EE$2,Z$4,'SPACELOG 7 BP'!$F59:$EE59)+SUMIF('SPACELOG 8 BP'!$F$2:$EE$2,Z$4,'SPACELOG 8 BP'!$F59:$EE59)+SUMIF('SPACELOG 9 BP'!$F$2:$EE$2,Z$4,'SPACELOG 9 BP'!$F59:$EE59)+SUMIF('SPACELOG 10 BP'!$F$2:$EE$2,Z$4,'SPACELOG 10 BP'!$F59:$EE59)+SUMIF('SPACELOG 11 BP'!$F$2:$EE$2,Z$4,'SPACELOG 11 BP'!$F59:$EE59)+SUMIF('SPACELOG 12 BP'!$F$2:$EE$2,Z$4,'SPACELOG 12 BP'!$F59:$EE59)</f>
        <v>141.4</v>
      </c>
      <c r="AA59" s="13">
        <f>SUMIF('reporting montigny'!$F$2:$EE$2,AA$4,'reporting montigny'!$F59:$EE59)+SUMIF('reporting boissy'!$F$2:$EE$2,AA$4,'reporting boissy'!$F59:$EE59)+SUMIF('reporting moussy'!$F$2:$EE$2,AA$4,'reporting moussy'!$F59:$EE59)+SUMIF('reporting trappes'!$F$2:$EE$2,AA$4,'reporting trappes'!$F59:$EE59)+SUMIF('SPACELOG 5 BP'!$F$2:$EE$2,AA$4,'SPACELOG 5 BP'!$F59:$EE59)+SUMIF('SPACELOG 6 BP'!$F$2:$EE$2,AA$4,'SPACELOG 6 BP'!$F59:$EE59)+SUMIF('SPACELOG 7 BP'!$F$2:$EE$2,AA$4,'SPACELOG 7 BP'!$F59:$EE59)+SUMIF('SPACELOG 8 BP'!$F$2:$EE$2,AA$4,'SPACELOG 8 BP'!$F59:$EE59)+SUMIF('SPACELOG 9 BP'!$F$2:$EE$2,AA$4,'SPACELOG 9 BP'!$F59:$EE59)+SUMIF('SPACELOG 10 BP'!$F$2:$EE$2,AA$4,'SPACELOG 10 BP'!$F59:$EE59)+SUMIF('SPACELOG 11 BP'!$F$2:$EE$2,AA$4,'SPACELOG 11 BP'!$F59:$EE59)+SUMIF('SPACELOG 12 BP'!$F$2:$EE$2,AA$4,'SPACELOG 12 BP'!$F59:$EE59)</f>
        <v>139.66</v>
      </c>
      <c r="AB59" s="13">
        <f>SUMIF('reporting montigny'!$F$2:$EE$2,AB$4,'reporting montigny'!$F59:$EE59)+SUMIF('reporting boissy'!$F$2:$EE$2,AB$4,'reporting boissy'!$F59:$EE59)+SUMIF('reporting moussy'!$F$2:$EE$2,AB$4,'reporting moussy'!$F59:$EE59)+SUMIF('reporting trappes'!$F$2:$EE$2,AB$4,'reporting trappes'!$F59:$EE59)+SUMIF('SPACELOG 5 BP'!$F$2:$EE$2,AB$4,'SPACELOG 5 BP'!$F59:$EE59)+SUMIF('SPACELOG 6 BP'!$F$2:$EE$2,AB$4,'SPACELOG 6 BP'!$F59:$EE59)+SUMIF('SPACELOG 7 BP'!$F$2:$EE$2,AB$4,'SPACELOG 7 BP'!$F59:$EE59)+SUMIF('SPACELOG 8 BP'!$F$2:$EE$2,AB$4,'SPACELOG 8 BP'!$F59:$EE59)+SUMIF('SPACELOG 9 BP'!$F$2:$EE$2,AB$4,'SPACELOG 9 BP'!$F59:$EE59)+SUMIF('SPACELOG 10 BP'!$F$2:$EE$2,AB$4,'SPACELOG 10 BP'!$F59:$EE59)+SUMIF('SPACELOG 11 BP'!$F$2:$EE$2,AB$4,'SPACELOG 11 BP'!$F59:$EE59)+SUMIF('SPACELOG 12 BP'!$F$2:$EE$2,AB$4,'SPACELOG 12 BP'!$F59:$EE59)</f>
        <v>137.91999999999999</v>
      </c>
      <c r="AC59" s="13">
        <f>SUMIF('reporting montigny'!$F$2:$EE$2,AC$4,'reporting montigny'!$F59:$EE59)+SUMIF('reporting boissy'!$F$2:$EE$2,AC$4,'reporting boissy'!$F59:$EE59)+SUMIF('reporting moussy'!$F$2:$EE$2,AC$4,'reporting moussy'!$F59:$EE59)+SUMIF('reporting trappes'!$F$2:$EE$2,AC$4,'reporting trappes'!$F59:$EE59)+SUMIF('SPACELOG 5 BP'!$F$2:$EE$2,AC$4,'SPACELOG 5 BP'!$F59:$EE59)+SUMIF('SPACELOG 6 BP'!$F$2:$EE$2,AC$4,'SPACELOG 6 BP'!$F59:$EE59)+SUMIF('SPACELOG 7 BP'!$F$2:$EE$2,AC$4,'SPACELOG 7 BP'!$F59:$EE59)+SUMIF('SPACELOG 8 BP'!$F$2:$EE$2,AC$4,'SPACELOG 8 BP'!$F59:$EE59)+SUMIF('SPACELOG 9 BP'!$F$2:$EE$2,AC$4,'SPACELOG 9 BP'!$F59:$EE59)+SUMIF('SPACELOG 10 BP'!$F$2:$EE$2,AC$4,'SPACELOG 10 BP'!$F59:$EE59)+SUMIF('SPACELOG 11 BP'!$F$2:$EE$2,AC$4,'SPACELOG 11 BP'!$F59:$EE59)+SUMIF('SPACELOG 12 BP'!$F$2:$EE$2,AC$4,'SPACELOG 12 BP'!$F59:$EE59)</f>
        <v>136.18</v>
      </c>
      <c r="AD59" s="13">
        <f>SUMIF('reporting montigny'!$F$2:$EE$2,AD$4,'reporting montigny'!$F59:$EE59)+SUMIF('reporting boissy'!$F$2:$EE$2,AD$4,'reporting boissy'!$F59:$EE59)+SUMIF('reporting moussy'!$F$2:$EE$2,AD$4,'reporting moussy'!$F59:$EE59)+SUMIF('reporting trappes'!$F$2:$EE$2,AD$4,'reporting trappes'!$F59:$EE59)+SUMIF('SPACELOG 5 BP'!$F$2:$EE$2,AD$4,'SPACELOG 5 BP'!$F59:$EE59)+SUMIF('SPACELOG 6 BP'!$F$2:$EE$2,AD$4,'SPACELOG 6 BP'!$F59:$EE59)+SUMIF('SPACELOG 7 BP'!$F$2:$EE$2,AD$4,'SPACELOG 7 BP'!$F59:$EE59)+SUMIF('SPACELOG 8 BP'!$F$2:$EE$2,AD$4,'SPACELOG 8 BP'!$F59:$EE59)+SUMIF('SPACELOG 9 BP'!$F$2:$EE$2,AD$4,'SPACELOG 9 BP'!$F59:$EE59)+SUMIF('SPACELOG 10 BP'!$F$2:$EE$2,AD$4,'SPACELOG 10 BP'!$F59:$EE59)+SUMIF('SPACELOG 11 BP'!$F$2:$EE$2,AD$4,'SPACELOG 11 BP'!$F59:$EE59)+SUMIF('SPACELOG 12 BP'!$F$2:$EE$2,AD$4,'SPACELOG 12 BP'!$F59:$EE59)</f>
        <v>134.43</v>
      </c>
      <c r="AE59" s="14">
        <f>SUM(S59:AD59)</f>
        <v>1722.4500000000005</v>
      </c>
      <c r="AF59" s="13">
        <f>SUMIF('reporting montigny'!$F$2:$EE$2,AF$4,'reporting montigny'!$F59:$EE59)+SUMIF('reporting boissy'!$F$2:$EE$2,AF$4,'reporting boissy'!$F59:$EE59)+SUMIF('reporting moussy'!$F$2:$EE$2,AF$4,'reporting moussy'!$F59:$EE59)+SUMIF('reporting trappes'!$F$2:$EE$2,AF$4,'reporting trappes'!$F59:$EE59)+SUMIF('SPACELOG 5 BP'!$F$2:$EE$2,AF$4,'SPACELOG 5 BP'!$F59:$EE59)+SUMIF('SPACELOG 6 BP'!$F$2:$EE$2,AF$4,'SPACELOG 6 BP'!$F59:$EE59)+SUMIF('SPACELOG 7 BP'!$F$2:$EE$2,AF$4,'SPACELOG 7 BP'!$F59:$EE59)+SUMIF('SPACELOG 8 BP'!$F$2:$EE$2,AF$4,'SPACELOG 8 BP'!$F59:$EE59)+SUMIF('SPACELOG 9 BP'!$F$2:$EE$2,AF$4,'SPACELOG 9 BP'!$F59:$EE59)+SUMIF('SPACELOG 10 BP'!$F$2:$EE$2,AF$4,'SPACELOG 10 BP'!$F59:$EE59)+SUMIF('SPACELOG 11 BP'!$F$2:$EE$2,AF$4,'SPACELOG 11 BP'!$F59:$EE59)+SUMIF('SPACELOG 12 BP'!$F$2:$EE$2,AF$4,'SPACELOG 12 BP'!$F59:$EE59)</f>
        <v>132.66999999999999</v>
      </c>
      <c r="AG59" s="13">
        <f>SUMIF('reporting montigny'!$F$2:$EE$2,AG$4,'reporting montigny'!$F59:$EE59)+SUMIF('reporting boissy'!$F$2:$EE$2,AG$4,'reporting boissy'!$F59:$EE59)+SUMIF('reporting moussy'!$F$2:$EE$2,AG$4,'reporting moussy'!$F59:$EE59)+SUMIF('reporting trappes'!$F$2:$EE$2,AG$4,'reporting trappes'!$F59:$EE59)+SUMIF('SPACELOG 5 BP'!$F$2:$EE$2,AG$4,'SPACELOG 5 BP'!$F59:$EE59)+SUMIF('SPACELOG 6 BP'!$F$2:$EE$2,AG$4,'SPACELOG 6 BP'!$F59:$EE59)+SUMIF('SPACELOG 7 BP'!$F$2:$EE$2,AG$4,'SPACELOG 7 BP'!$F59:$EE59)+SUMIF('SPACELOG 8 BP'!$F$2:$EE$2,AG$4,'SPACELOG 8 BP'!$F59:$EE59)+SUMIF('SPACELOG 9 BP'!$F$2:$EE$2,AG$4,'SPACELOG 9 BP'!$F59:$EE59)+SUMIF('SPACELOG 10 BP'!$F$2:$EE$2,AG$4,'SPACELOG 10 BP'!$F59:$EE59)+SUMIF('SPACELOG 11 BP'!$F$2:$EE$2,AG$4,'SPACELOG 11 BP'!$F59:$EE59)+SUMIF('SPACELOG 12 BP'!$F$2:$EE$2,AG$4,'SPACELOG 12 BP'!$F59:$EE59)</f>
        <v>130.91</v>
      </c>
      <c r="AH59" s="13">
        <f>SUMIF('reporting montigny'!$F$2:$EE$2,AH$4,'reporting montigny'!$F59:$EE59)+SUMIF('reporting boissy'!$F$2:$EE$2,AH$4,'reporting boissy'!$F59:$EE59)+SUMIF('reporting moussy'!$F$2:$EE$2,AH$4,'reporting moussy'!$F59:$EE59)+SUMIF('reporting trappes'!$F$2:$EE$2,AH$4,'reporting trappes'!$F59:$EE59)+SUMIF('SPACELOG 5 BP'!$F$2:$EE$2,AH$4,'SPACELOG 5 BP'!$F59:$EE59)+SUMIF('SPACELOG 6 BP'!$F$2:$EE$2,AH$4,'SPACELOG 6 BP'!$F59:$EE59)+SUMIF('SPACELOG 7 BP'!$F$2:$EE$2,AH$4,'SPACELOG 7 BP'!$F59:$EE59)+SUMIF('SPACELOG 8 BP'!$F$2:$EE$2,AH$4,'SPACELOG 8 BP'!$F59:$EE59)+SUMIF('SPACELOG 9 BP'!$F$2:$EE$2,AH$4,'SPACELOG 9 BP'!$F59:$EE59)+SUMIF('SPACELOG 10 BP'!$F$2:$EE$2,AH$4,'SPACELOG 10 BP'!$F59:$EE59)+SUMIF('SPACELOG 11 BP'!$F$2:$EE$2,AH$4,'SPACELOG 11 BP'!$F59:$EE59)+SUMIF('SPACELOG 12 BP'!$F$2:$EE$2,AH$4,'SPACELOG 12 BP'!$F59:$EE59)</f>
        <v>129.13999999999999</v>
      </c>
      <c r="AI59" s="13">
        <f>SUMIF('reporting montigny'!$F$2:$EE$2,AI$4,'reporting montigny'!$F59:$EE59)+SUMIF('reporting boissy'!$F$2:$EE$2,AI$4,'reporting boissy'!$F59:$EE59)+SUMIF('reporting moussy'!$F$2:$EE$2,AI$4,'reporting moussy'!$F59:$EE59)+SUMIF('reporting trappes'!$F$2:$EE$2,AI$4,'reporting trappes'!$F59:$EE59)+SUMIF('SPACELOG 5 BP'!$F$2:$EE$2,AI$4,'SPACELOG 5 BP'!$F59:$EE59)+SUMIF('SPACELOG 6 BP'!$F$2:$EE$2,AI$4,'SPACELOG 6 BP'!$F59:$EE59)+SUMIF('SPACELOG 7 BP'!$F$2:$EE$2,AI$4,'SPACELOG 7 BP'!$F59:$EE59)+SUMIF('SPACELOG 8 BP'!$F$2:$EE$2,AI$4,'SPACELOG 8 BP'!$F59:$EE59)+SUMIF('SPACELOG 9 BP'!$F$2:$EE$2,AI$4,'SPACELOG 9 BP'!$F59:$EE59)+SUMIF('SPACELOG 10 BP'!$F$2:$EE$2,AI$4,'SPACELOG 10 BP'!$F59:$EE59)+SUMIF('SPACELOG 11 BP'!$F$2:$EE$2,AI$4,'SPACELOG 11 BP'!$F59:$EE59)+SUMIF('SPACELOG 12 BP'!$F$2:$EE$2,AI$4,'SPACELOG 12 BP'!$F59:$EE59)</f>
        <v>127.37</v>
      </c>
      <c r="AJ59" s="13">
        <f>SUMIF('reporting montigny'!$F$2:$EE$2,AJ$4,'reporting montigny'!$F59:$EE59)+SUMIF('reporting boissy'!$F$2:$EE$2,AJ$4,'reporting boissy'!$F59:$EE59)+SUMIF('reporting moussy'!$F$2:$EE$2,AJ$4,'reporting moussy'!$F59:$EE59)+SUMIF('reporting trappes'!$F$2:$EE$2,AJ$4,'reporting trappes'!$F59:$EE59)+SUMIF('SPACELOG 5 BP'!$F$2:$EE$2,AJ$4,'SPACELOG 5 BP'!$F59:$EE59)+SUMIF('SPACELOG 6 BP'!$F$2:$EE$2,AJ$4,'SPACELOG 6 BP'!$F59:$EE59)+SUMIF('SPACELOG 7 BP'!$F$2:$EE$2,AJ$4,'SPACELOG 7 BP'!$F59:$EE59)+SUMIF('SPACELOG 8 BP'!$F$2:$EE$2,AJ$4,'SPACELOG 8 BP'!$F59:$EE59)+SUMIF('SPACELOG 9 BP'!$F$2:$EE$2,AJ$4,'SPACELOG 9 BP'!$F59:$EE59)+SUMIF('SPACELOG 10 BP'!$F$2:$EE$2,AJ$4,'SPACELOG 10 BP'!$F59:$EE59)+SUMIF('SPACELOG 11 BP'!$F$2:$EE$2,AJ$4,'SPACELOG 11 BP'!$F59:$EE59)+SUMIF('SPACELOG 12 BP'!$F$2:$EE$2,AJ$4,'SPACELOG 12 BP'!$F59:$EE59)</f>
        <v>125.59</v>
      </c>
      <c r="AK59" s="13">
        <f>SUMIF('reporting montigny'!$F$2:$EE$2,AK$4,'reporting montigny'!$F59:$EE59)+SUMIF('reporting boissy'!$F$2:$EE$2,AK$4,'reporting boissy'!$F59:$EE59)+SUMIF('reporting moussy'!$F$2:$EE$2,AK$4,'reporting moussy'!$F59:$EE59)+SUMIF('reporting trappes'!$F$2:$EE$2,AK$4,'reporting trappes'!$F59:$EE59)+SUMIF('SPACELOG 5 BP'!$F$2:$EE$2,AK$4,'SPACELOG 5 BP'!$F59:$EE59)+SUMIF('SPACELOG 6 BP'!$F$2:$EE$2,AK$4,'SPACELOG 6 BP'!$F59:$EE59)+SUMIF('SPACELOG 7 BP'!$F$2:$EE$2,AK$4,'SPACELOG 7 BP'!$F59:$EE59)+SUMIF('SPACELOG 8 BP'!$F$2:$EE$2,AK$4,'SPACELOG 8 BP'!$F59:$EE59)+SUMIF('SPACELOG 9 BP'!$F$2:$EE$2,AK$4,'SPACELOG 9 BP'!$F59:$EE59)+SUMIF('SPACELOG 10 BP'!$F$2:$EE$2,AK$4,'SPACELOG 10 BP'!$F59:$EE59)+SUMIF('SPACELOG 11 BP'!$F$2:$EE$2,AK$4,'SPACELOG 11 BP'!$F59:$EE59)+SUMIF('SPACELOG 12 BP'!$F$2:$EE$2,AK$4,'SPACELOG 12 BP'!$F59:$EE59)</f>
        <v>123.81</v>
      </c>
      <c r="AL59" s="13">
        <f>SUMIF('reporting montigny'!$F$2:$EE$2,AL$4,'reporting montigny'!$F59:$EE59)+SUMIF('reporting boissy'!$F$2:$EE$2,AL$4,'reporting boissy'!$F59:$EE59)+SUMIF('reporting moussy'!$F$2:$EE$2,AL$4,'reporting moussy'!$F59:$EE59)+SUMIF('reporting trappes'!$F$2:$EE$2,AL$4,'reporting trappes'!$F59:$EE59)+SUMIF('SPACELOG 5 BP'!$F$2:$EE$2,AL$4,'SPACELOG 5 BP'!$F59:$EE59)+SUMIF('SPACELOG 6 BP'!$F$2:$EE$2,AL$4,'SPACELOG 6 BP'!$F59:$EE59)+SUMIF('SPACELOG 7 BP'!$F$2:$EE$2,AL$4,'SPACELOG 7 BP'!$F59:$EE59)+SUMIF('SPACELOG 8 BP'!$F$2:$EE$2,AL$4,'SPACELOG 8 BP'!$F59:$EE59)+SUMIF('SPACELOG 9 BP'!$F$2:$EE$2,AL$4,'SPACELOG 9 BP'!$F59:$EE59)+SUMIF('SPACELOG 10 BP'!$F$2:$EE$2,AL$4,'SPACELOG 10 BP'!$F59:$EE59)+SUMIF('SPACELOG 11 BP'!$F$2:$EE$2,AL$4,'SPACELOG 11 BP'!$F59:$EE59)+SUMIF('SPACELOG 12 BP'!$F$2:$EE$2,AL$4,'SPACELOG 12 BP'!$F59:$EE59)</f>
        <v>122.02</v>
      </c>
      <c r="AM59" s="13">
        <f>SUMIF('reporting montigny'!$F$2:$EE$2,AM$4,'reporting montigny'!$F59:$EE59)+SUMIF('reporting boissy'!$F$2:$EE$2,AM$4,'reporting boissy'!$F59:$EE59)+SUMIF('reporting moussy'!$F$2:$EE$2,AM$4,'reporting moussy'!$F59:$EE59)+SUMIF('reporting trappes'!$F$2:$EE$2,AM$4,'reporting trappes'!$F59:$EE59)+SUMIF('SPACELOG 5 BP'!$F$2:$EE$2,AM$4,'SPACELOG 5 BP'!$F59:$EE59)+SUMIF('SPACELOG 6 BP'!$F$2:$EE$2,AM$4,'SPACELOG 6 BP'!$F59:$EE59)+SUMIF('SPACELOG 7 BP'!$F$2:$EE$2,AM$4,'SPACELOG 7 BP'!$F59:$EE59)+SUMIF('SPACELOG 8 BP'!$F$2:$EE$2,AM$4,'SPACELOG 8 BP'!$F59:$EE59)+SUMIF('SPACELOG 9 BP'!$F$2:$EE$2,AM$4,'SPACELOG 9 BP'!$F59:$EE59)+SUMIF('SPACELOG 10 BP'!$F$2:$EE$2,AM$4,'SPACELOG 10 BP'!$F59:$EE59)+SUMIF('SPACELOG 11 BP'!$F$2:$EE$2,AM$4,'SPACELOG 11 BP'!$F59:$EE59)+SUMIF('SPACELOG 12 BP'!$F$2:$EE$2,AM$4,'SPACELOG 12 BP'!$F59:$EE59)</f>
        <v>120.23</v>
      </c>
      <c r="AN59" s="13">
        <f>SUMIF('reporting montigny'!$F$2:$EE$2,AN$4,'reporting montigny'!$F59:$EE59)+SUMIF('reporting boissy'!$F$2:$EE$2,AN$4,'reporting boissy'!$F59:$EE59)+SUMIF('reporting moussy'!$F$2:$EE$2,AN$4,'reporting moussy'!$F59:$EE59)+SUMIF('reporting trappes'!$F$2:$EE$2,AN$4,'reporting trappes'!$F59:$EE59)+SUMIF('SPACELOG 5 BP'!$F$2:$EE$2,AN$4,'SPACELOG 5 BP'!$F59:$EE59)+SUMIF('SPACELOG 6 BP'!$F$2:$EE$2,AN$4,'SPACELOG 6 BP'!$F59:$EE59)+SUMIF('SPACELOG 7 BP'!$F$2:$EE$2,AN$4,'SPACELOG 7 BP'!$F59:$EE59)+SUMIF('SPACELOG 8 BP'!$F$2:$EE$2,AN$4,'SPACELOG 8 BP'!$F59:$EE59)+SUMIF('SPACELOG 9 BP'!$F$2:$EE$2,AN$4,'SPACELOG 9 BP'!$F59:$EE59)+SUMIF('SPACELOG 10 BP'!$F$2:$EE$2,AN$4,'SPACELOG 10 BP'!$F59:$EE59)+SUMIF('SPACELOG 11 BP'!$F$2:$EE$2,AN$4,'SPACELOG 11 BP'!$F59:$EE59)+SUMIF('SPACELOG 12 BP'!$F$2:$EE$2,AN$4,'SPACELOG 12 BP'!$F59:$EE59)</f>
        <v>118.43</v>
      </c>
      <c r="AO59" s="13">
        <f>SUMIF('reporting montigny'!$F$2:$EE$2,AO$4,'reporting montigny'!$F59:$EE59)+SUMIF('reporting boissy'!$F$2:$EE$2,AO$4,'reporting boissy'!$F59:$EE59)+SUMIF('reporting moussy'!$F$2:$EE$2,AO$4,'reporting moussy'!$F59:$EE59)+SUMIF('reporting trappes'!$F$2:$EE$2,AO$4,'reporting trappes'!$F59:$EE59)+SUMIF('SPACELOG 5 BP'!$F$2:$EE$2,AO$4,'SPACELOG 5 BP'!$F59:$EE59)+SUMIF('SPACELOG 6 BP'!$F$2:$EE$2,AO$4,'SPACELOG 6 BP'!$F59:$EE59)+SUMIF('SPACELOG 7 BP'!$F$2:$EE$2,AO$4,'SPACELOG 7 BP'!$F59:$EE59)+SUMIF('SPACELOG 8 BP'!$F$2:$EE$2,AO$4,'SPACELOG 8 BP'!$F59:$EE59)+SUMIF('SPACELOG 9 BP'!$F$2:$EE$2,AO$4,'SPACELOG 9 BP'!$F59:$EE59)+SUMIF('SPACELOG 10 BP'!$F$2:$EE$2,AO$4,'SPACELOG 10 BP'!$F59:$EE59)+SUMIF('SPACELOG 11 BP'!$F$2:$EE$2,AO$4,'SPACELOG 11 BP'!$F59:$EE59)+SUMIF('SPACELOG 12 BP'!$F$2:$EE$2,AO$4,'SPACELOG 12 BP'!$F59:$EE59)</f>
        <v>116.62</v>
      </c>
      <c r="AP59" s="13">
        <f>SUMIF('reporting montigny'!$F$2:$EE$2,AP$4,'reporting montigny'!$F59:$EE59)+SUMIF('reporting boissy'!$F$2:$EE$2,AP$4,'reporting boissy'!$F59:$EE59)+SUMIF('reporting moussy'!$F$2:$EE$2,AP$4,'reporting moussy'!$F59:$EE59)+SUMIF('reporting trappes'!$F$2:$EE$2,AP$4,'reporting trappes'!$F59:$EE59)+SUMIF('SPACELOG 5 BP'!$F$2:$EE$2,AP$4,'SPACELOG 5 BP'!$F59:$EE59)+SUMIF('SPACELOG 6 BP'!$F$2:$EE$2,AP$4,'SPACELOG 6 BP'!$F59:$EE59)+SUMIF('SPACELOG 7 BP'!$F$2:$EE$2,AP$4,'SPACELOG 7 BP'!$F59:$EE59)+SUMIF('SPACELOG 8 BP'!$F$2:$EE$2,AP$4,'SPACELOG 8 BP'!$F59:$EE59)+SUMIF('SPACELOG 9 BP'!$F$2:$EE$2,AP$4,'SPACELOG 9 BP'!$F59:$EE59)+SUMIF('SPACELOG 10 BP'!$F$2:$EE$2,AP$4,'SPACELOG 10 BP'!$F59:$EE59)+SUMIF('SPACELOG 11 BP'!$F$2:$EE$2,AP$4,'SPACELOG 11 BP'!$F59:$EE59)+SUMIF('SPACELOG 12 BP'!$F$2:$EE$2,AP$4,'SPACELOG 12 BP'!$F59:$EE59)</f>
        <v>114.81</v>
      </c>
      <c r="AQ59" s="13">
        <f>SUMIF('reporting montigny'!$F$2:$EE$2,AQ$4,'reporting montigny'!$F59:$EE59)+SUMIF('reporting boissy'!$F$2:$EE$2,AQ$4,'reporting boissy'!$F59:$EE59)+SUMIF('reporting moussy'!$F$2:$EE$2,AQ$4,'reporting moussy'!$F59:$EE59)+SUMIF('reporting trappes'!$F$2:$EE$2,AQ$4,'reporting trappes'!$F59:$EE59)+SUMIF('SPACELOG 5 BP'!$F$2:$EE$2,AQ$4,'SPACELOG 5 BP'!$F59:$EE59)+SUMIF('SPACELOG 6 BP'!$F$2:$EE$2,AQ$4,'SPACELOG 6 BP'!$F59:$EE59)+SUMIF('SPACELOG 7 BP'!$F$2:$EE$2,AQ$4,'SPACELOG 7 BP'!$F59:$EE59)+SUMIF('SPACELOG 8 BP'!$F$2:$EE$2,AQ$4,'SPACELOG 8 BP'!$F59:$EE59)+SUMIF('SPACELOG 9 BP'!$F$2:$EE$2,AQ$4,'SPACELOG 9 BP'!$F59:$EE59)+SUMIF('SPACELOG 10 BP'!$F$2:$EE$2,AQ$4,'SPACELOG 10 BP'!$F59:$EE59)+SUMIF('SPACELOG 11 BP'!$F$2:$EE$2,AQ$4,'SPACELOG 11 BP'!$F59:$EE59)+SUMIF('SPACELOG 12 BP'!$F$2:$EE$2,AQ$4,'SPACELOG 12 BP'!$F59:$EE59)</f>
        <v>113</v>
      </c>
      <c r="AR59" s="14">
        <f>SUM(AF59:AQ59)</f>
        <v>1474.6</v>
      </c>
      <c r="AS59" s="13">
        <f>SUMIF('reporting montigny'!$F$2:$EE$2,AS$4,'reporting montigny'!$F59:$EE59)+SUMIF('reporting boissy'!$F$2:$EE$2,AS$4,'reporting boissy'!$F59:$EE59)+SUMIF('reporting moussy'!$F$2:$EE$2,AS$4,'reporting moussy'!$F59:$EE59)+SUMIF('reporting trappes'!$F$2:$EE$2,AS$4,'reporting trappes'!$F59:$EE59)+SUMIF('SPACELOG 5 BP'!$F$2:$EE$2,AS$4,'SPACELOG 5 BP'!$F59:$EE59)+SUMIF('SPACELOG 6 BP'!$F$2:$EE$2,AS$4,'SPACELOG 6 BP'!$F59:$EE59)+SUMIF('SPACELOG 7 BP'!$F$2:$EE$2,AS$4,'SPACELOG 7 BP'!$F59:$EE59)+SUMIF('SPACELOG 8 BP'!$F$2:$EE$2,AS$4,'SPACELOG 8 BP'!$F59:$EE59)+SUMIF('SPACELOG 9 BP'!$F$2:$EE$2,AS$4,'SPACELOG 9 BP'!$F59:$EE59)+SUMIF('SPACELOG 10 BP'!$F$2:$EE$2,AS$4,'SPACELOG 10 BP'!$F59:$EE59)+SUMIF('SPACELOG 11 BP'!$F$2:$EE$2,AS$4,'SPACELOG 11 BP'!$F59:$EE59)+SUMIF('SPACELOG 12 BP'!$F$2:$EE$2,AS$4,'SPACELOG 12 BP'!$F59:$EE59)</f>
        <v>111.18</v>
      </c>
      <c r="AT59" s="13">
        <f>SUMIF('reporting montigny'!$F$2:$EE$2,AT$4,'reporting montigny'!$F59:$EE59)+SUMIF('reporting boissy'!$F$2:$EE$2,AT$4,'reporting boissy'!$F59:$EE59)+SUMIF('reporting moussy'!$F$2:$EE$2,AT$4,'reporting moussy'!$F59:$EE59)+SUMIF('reporting trappes'!$F$2:$EE$2,AT$4,'reporting trappes'!$F59:$EE59)+SUMIF('SPACELOG 5 BP'!$F$2:$EE$2,AT$4,'SPACELOG 5 BP'!$F59:$EE59)+SUMIF('SPACELOG 6 BP'!$F$2:$EE$2,AT$4,'SPACELOG 6 BP'!$F59:$EE59)+SUMIF('SPACELOG 7 BP'!$F$2:$EE$2,AT$4,'SPACELOG 7 BP'!$F59:$EE59)+SUMIF('SPACELOG 8 BP'!$F$2:$EE$2,AT$4,'SPACELOG 8 BP'!$F59:$EE59)+SUMIF('SPACELOG 9 BP'!$F$2:$EE$2,AT$4,'SPACELOG 9 BP'!$F59:$EE59)+SUMIF('SPACELOG 10 BP'!$F$2:$EE$2,AT$4,'SPACELOG 10 BP'!$F59:$EE59)+SUMIF('SPACELOG 11 BP'!$F$2:$EE$2,AT$4,'SPACELOG 11 BP'!$F59:$EE59)+SUMIF('SPACELOG 12 BP'!$F$2:$EE$2,AT$4,'SPACELOG 12 BP'!$F59:$EE59)</f>
        <v>109.35</v>
      </c>
      <c r="AU59" s="13">
        <f>SUMIF('reporting montigny'!$F$2:$EE$2,AU$4,'reporting montigny'!$F59:$EE59)+SUMIF('reporting boissy'!$F$2:$EE$2,AU$4,'reporting boissy'!$F59:$EE59)+SUMIF('reporting moussy'!$F$2:$EE$2,AU$4,'reporting moussy'!$F59:$EE59)+SUMIF('reporting trappes'!$F$2:$EE$2,AU$4,'reporting trappes'!$F59:$EE59)+SUMIF('SPACELOG 5 BP'!$F$2:$EE$2,AU$4,'SPACELOG 5 BP'!$F59:$EE59)+SUMIF('SPACELOG 6 BP'!$F$2:$EE$2,AU$4,'SPACELOG 6 BP'!$F59:$EE59)+SUMIF('SPACELOG 7 BP'!$F$2:$EE$2,AU$4,'SPACELOG 7 BP'!$F59:$EE59)+SUMIF('SPACELOG 8 BP'!$F$2:$EE$2,AU$4,'SPACELOG 8 BP'!$F59:$EE59)+SUMIF('SPACELOG 9 BP'!$F$2:$EE$2,AU$4,'SPACELOG 9 BP'!$F59:$EE59)+SUMIF('SPACELOG 10 BP'!$F$2:$EE$2,AU$4,'SPACELOG 10 BP'!$F59:$EE59)+SUMIF('SPACELOG 11 BP'!$F$2:$EE$2,AU$4,'SPACELOG 11 BP'!$F59:$EE59)+SUMIF('SPACELOG 12 BP'!$F$2:$EE$2,AU$4,'SPACELOG 12 BP'!$F59:$EE59)</f>
        <v>107.52</v>
      </c>
      <c r="AV59" s="13">
        <f>SUMIF('reporting montigny'!$F$2:$EE$2,AV$4,'reporting montigny'!$F59:$EE59)+SUMIF('reporting boissy'!$F$2:$EE$2,AV$4,'reporting boissy'!$F59:$EE59)+SUMIF('reporting moussy'!$F$2:$EE$2,AV$4,'reporting moussy'!$F59:$EE59)+SUMIF('reporting trappes'!$F$2:$EE$2,AV$4,'reporting trappes'!$F59:$EE59)+SUMIF('SPACELOG 5 BP'!$F$2:$EE$2,AV$4,'SPACELOG 5 BP'!$F59:$EE59)+SUMIF('SPACELOG 6 BP'!$F$2:$EE$2,AV$4,'SPACELOG 6 BP'!$F59:$EE59)+SUMIF('SPACELOG 7 BP'!$F$2:$EE$2,AV$4,'SPACELOG 7 BP'!$F59:$EE59)+SUMIF('SPACELOG 8 BP'!$F$2:$EE$2,AV$4,'SPACELOG 8 BP'!$F59:$EE59)+SUMIF('SPACELOG 9 BP'!$F$2:$EE$2,AV$4,'SPACELOG 9 BP'!$F59:$EE59)+SUMIF('SPACELOG 10 BP'!$F$2:$EE$2,AV$4,'SPACELOG 10 BP'!$F59:$EE59)+SUMIF('SPACELOG 11 BP'!$F$2:$EE$2,AV$4,'SPACELOG 11 BP'!$F59:$EE59)+SUMIF('SPACELOG 12 BP'!$F$2:$EE$2,AV$4,'SPACELOG 12 BP'!$F59:$EE59)</f>
        <v>105.68</v>
      </c>
      <c r="AW59" s="13">
        <f>SUMIF('reporting montigny'!$F$2:$EE$2,AW$4,'reporting montigny'!$F59:$EE59)+SUMIF('reporting boissy'!$F$2:$EE$2,AW$4,'reporting boissy'!$F59:$EE59)+SUMIF('reporting moussy'!$F$2:$EE$2,AW$4,'reporting moussy'!$F59:$EE59)+SUMIF('reporting trappes'!$F$2:$EE$2,AW$4,'reporting trappes'!$F59:$EE59)+SUMIF('SPACELOG 5 BP'!$F$2:$EE$2,AW$4,'SPACELOG 5 BP'!$F59:$EE59)+SUMIF('SPACELOG 6 BP'!$F$2:$EE$2,AW$4,'SPACELOG 6 BP'!$F59:$EE59)+SUMIF('SPACELOG 7 BP'!$F$2:$EE$2,AW$4,'SPACELOG 7 BP'!$F59:$EE59)+SUMIF('SPACELOG 8 BP'!$F$2:$EE$2,AW$4,'SPACELOG 8 BP'!$F59:$EE59)+SUMIF('SPACELOG 9 BP'!$F$2:$EE$2,AW$4,'SPACELOG 9 BP'!$F59:$EE59)+SUMIF('SPACELOG 10 BP'!$F$2:$EE$2,AW$4,'SPACELOG 10 BP'!$F59:$EE59)+SUMIF('SPACELOG 11 BP'!$F$2:$EE$2,AW$4,'SPACELOG 11 BP'!$F59:$EE59)+SUMIF('SPACELOG 12 BP'!$F$2:$EE$2,AW$4,'SPACELOG 12 BP'!$F59:$EE59)</f>
        <v>103.84</v>
      </c>
      <c r="AX59" s="13">
        <f>SUMIF('reporting montigny'!$F$2:$EE$2,AX$4,'reporting montigny'!$F59:$EE59)+SUMIF('reporting boissy'!$F$2:$EE$2,AX$4,'reporting boissy'!$F59:$EE59)+SUMIF('reporting moussy'!$F$2:$EE$2,AX$4,'reporting moussy'!$F59:$EE59)+SUMIF('reporting trappes'!$F$2:$EE$2,AX$4,'reporting trappes'!$F59:$EE59)+SUMIF('SPACELOG 5 BP'!$F$2:$EE$2,AX$4,'SPACELOG 5 BP'!$F59:$EE59)+SUMIF('SPACELOG 6 BP'!$F$2:$EE$2,AX$4,'SPACELOG 6 BP'!$F59:$EE59)+SUMIF('SPACELOG 7 BP'!$F$2:$EE$2,AX$4,'SPACELOG 7 BP'!$F59:$EE59)+SUMIF('SPACELOG 8 BP'!$F$2:$EE$2,AX$4,'SPACELOG 8 BP'!$F59:$EE59)+SUMIF('SPACELOG 9 BP'!$F$2:$EE$2,AX$4,'SPACELOG 9 BP'!$F59:$EE59)+SUMIF('SPACELOG 10 BP'!$F$2:$EE$2,AX$4,'SPACELOG 10 BP'!$F59:$EE59)+SUMIF('SPACELOG 11 BP'!$F$2:$EE$2,AX$4,'SPACELOG 11 BP'!$F59:$EE59)+SUMIF('SPACELOG 12 BP'!$F$2:$EE$2,AX$4,'SPACELOG 12 BP'!$F59:$EE59)</f>
        <v>101.99</v>
      </c>
      <c r="AY59" s="13">
        <f>SUMIF('reporting montigny'!$F$2:$EE$2,AY$4,'reporting montigny'!$F59:$EE59)+SUMIF('reporting boissy'!$F$2:$EE$2,AY$4,'reporting boissy'!$F59:$EE59)+SUMIF('reporting moussy'!$F$2:$EE$2,AY$4,'reporting moussy'!$F59:$EE59)+SUMIF('reporting trappes'!$F$2:$EE$2,AY$4,'reporting trappes'!$F59:$EE59)+SUMIF('SPACELOG 5 BP'!$F$2:$EE$2,AY$4,'SPACELOG 5 BP'!$F59:$EE59)+SUMIF('SPACELOG 6 BP'!$F$2:$EE$2,AY$4,'SPACELOG 6 BP'!$F59:$EE59)+SUMIF('SPACELOG 7 BP'!$F$2:$EE$2,AY$4,'SPACELOG 7 BP'!$F59:$EE59)+SUMIF('SPACELOG 8 BP'!$F$2:$EE$2,AY$4,'SPACELOG 8 BP'!$F59:$EE59)+SUMIF('SPACELOG 9 BP'!$F$2:$EE$2,AY$4,'SPACELOG 9 BP'!$F59:$EE59)+SUMIF('SPACELOG 10 BP'!$F$2:$EE$2,AY$4,'SPACELOG 10 BP'!$F59:$EE59)+SUMIF('SPACELOG 11 BP'!$F$2:$EE$2,AY$4,'SPACELOG 11 BP'!$F59:$EE59)+SUMIF('SPACELOG 12 BP'!$F$2:$EE$2,AY$4,'SPACELOG 12 BP'!$F59:$EE59)</f>
        <v>100.14</v>
      </c>
      <c r="AZ59" s="13">
        <f>SUMIF('reporting montigny'!$F$2:$EE$2,AZ$4,'reporting montigny'!$F59:$EE59)+SUMIF('reporting boissy'!$F$2:$EE$2,AZ$4,'reporting boissy'!$F59:$EE59)+SUMIF('reporting moussy'!$F$2:$EE$2,AZ$4,'reporting moussy'!$F59:$EE59)+SUMIF('reporting trappes'!$F$2:$EE$2,AZ$4,'reporting trappes'!$F59:$EE59)+SUMIF('SPACELOG 5 BP'!$F$2:$EE$2,AZ$4,'SPACELOG 5 BP'!$F59:$EE59)+SUMIF('SPACELOG 6 BP'!$F$2:$EE$2,AZ$4,'SPACELOG 6 BP'!$F59:$EE59)+SUMIF('SPACELOG 7 BP'!$F$2:$EE$2,AZ$4,'SPACELOG 7 BP'!$F59:$EE59)+SUMIF('SPACELOG 8 BP'!$F$2:$EE$2,AZ$4,'SPACELOG 8 BP'!$F59:$EE59)+SUMIF('SPACELOG 9 BP'!$F$2:$EE$2,AZ$4,'SPACELOG 9 BP'!$F59:$EE59)+SUMIF('SPACELOG 10 BP'!$F$2:$EE$2,AZ$4,'SPACELOG 10 BP'!$F59:$EE59)+SUMIF('SPACELOG 11 BP'!$F$2:$EE$2,AZ$4,'SPACELOG 11 BP'!$F59:$EE59)+SUMIF('SPACELOG 12 BP'!$F$2:$EE$2,AZ$4,'SPACELOG 12 BP'!$F59:$EE59)</f>
        <v>98.28</v>
      </c>
      <c r="BA59" s="13">
        <f>SUMIF('reporting montigny'!$F$2:$EE$2,BA$4,'reporting montigny'!$F59:$EE59)+SUMIF('reporting boissy'!$F$2:$EE$2,BA$4,'reporting boissy'!$F59:$EE59)+SUMIF('reporting moussy'!$F$2:$EE$2,BA$4,'reporting moussy'!$F59:$EE59)+SUMIF('reporting trappes'!$F$2:$EE$2,BA$4,'reporting trappes'!$F59:$EE59)+SUMIF('SPACELOG 5 BP'!$F$2:$EE$2,BA$4,'SPACELOG 5 BP'!$F59:$EE59)+SUMIF('SPACELOG 6 BP'!$F$2:$EE$2,BA$4,'SPACELOG 6 BP'!$F59:$EE59)+SUMIF('SPACELOG 7 BP'!$F$2:$EE$2,BA$4,'SPACELOG 7 BP'!$F59:$EE59)+SUMIF('SPACELOG 8 BP'!$F$2:$EE$2,BA$4,'SPACELOG 8 BP'!$F59:$EE59)+SUMIF('SPACELOG 9 BP'!$F$2:$EE$2,BA$4,'SPACELOG 9 BP'!$F59:$EE59)+SUMIF('SPACELOG 10 BP'!$F$2:$EE$2,BA$4,'SPACELOG 10 BP'!$F59:$EE59)+SUMIF('SPACELOG 11 BP'!$F$2:$EE$2,BA$4,'SPACELOG 11 BP'!$F59:$EE59)+SUMIF('SPACELOG 12 BP'!$F$2:$EE$2,BA$4,'SPACELOG 12 BP'!$F59:$EE59)</f>
        <v>96.41</v>
      </c>
      <c r="BB59" s="13">
        <f>SUMIF('reporting montigny'!$F$2:$EE$2,BB$4,'reporting montigny'!$F59:$EE59)+SUMIF('reporting boissy'!$F$2:$EE$2,BB$4,'reporting boissy'!$F59:$EE59)+SUMIF('reporting moussy'!$F$2:$EE$2,BB$4,'reporting moussy'!$F59:$EE59)+SUMIF('reporting trappes'!$F$2:$EE$2,BB$4,'reporting trappes'!$F59:$EE59)+SUMIF('SPACELOG 5 BP'!$F$2:$EE$2,BB$4,'SPACELOG 5 BP'!$F59:$EE59)+SUMIF('SPACELOG 6 BP'!$F$2:$EE$2,BB$4,'SPACELOG 6 BP'!$F59:$EE59)+SUMIF('SPACELOG 7 BP'!$F$2:$EE$2,BB$4,'SPACELOG 7 BP'!$F59:$EE59)+SUMIF('SPACELOG 8 BP'!$F$2:$EE$2,BB$4,'SPACELOG 8 BP'!$F59:$EE59)+SUMIF('SPACELOG 9 BP'!$F$2:$EE$2,BB$4,'SPACELOG 9 BP'!$F59:$EE59)+SUMIF('SPACELOG 10 BP'!$F$2:$EE$2,BB$4,'SPACELOG 10 BP'!$F59:$EE59)+SUMIF('SPACELOG 11 BP'!$F$2:$EE$2,BB$4,'SPACELOG 11 BP'!$F59:$EE59)+SUMIF('SPACELOG 12 BP'!$F$2:$EE$2,BB$4,'SPACELOG 12 BP'!$F59:$EE59)</f>
        <v>94.54</v>
      </c>
      <c r="BC59" s="13">
        <f>SUMIF('reporting montigny'!$F$2:$EE$2,BC$4,'reporting montigny'!$F59:$EE59)+SUMIF('reporting boissy'!$F$2:$EE$2,BC$4,'reporting boissy'!$F59:$EE59)+SUMIF('reporting moussy'!$F$2:$EE$2,BC$4,'reporting moussy'!$F59:$EE59)+SUMIF('reporting trappes'!$F$2:$EE$2,BC$4,'reporting trappes'!$F59:$EE59)+SUMIF('SPACELOG 5 BP'!$F$2:$EE$2,BC$4,'SPACELOG 5 BP'!$F59:$EE59)+SUMIF('SPACELOG 6 BP'!$F$2:$EE$2,BC$4,'SPACELOG 6 BP'!$F59:$EE59)+SUMIF('SPACELOG 7 BP'!$F$2:$EE$2,BC$4,'SPACELOG 7 BP'!$F59:$EE59)+SUMIF('SPACELOG 8 BP'!$F$2:$EE$2,BC$4,'SPACELOG 8 BP'!$F59:$EE59)+SUMIF('SPACELOG 9 BP'!$F$2:$EE$2,BC$4,'SPACELOG 9 BP'!$F59:$EE59)+SUMIF('SPACELOG 10 BP'!$F$2:$EE$2,BC$4,'SPACELOG 10 BP'!$F59:$EE59)+SUMIF('SPACELOG 11 BP'!$F$2:$EE$2,BC$4,'SPACELOG 11 BP'!$F59:$EE59)+SUMIF('SPACELOG 12 BP'!$F$2:$EE$2,BC$4,'SPACELOG 12 BP'!$F59:$EE59)</f>
        <v>92.67</v>
      </c>
      <c r="BD59" s="13">
        <f>SUMIF('reporting montigny'!$F$2:$EE$2,BD$4,'reporting montigny'!$F59:$EE59)+SUMIF('reporting boissy'!$F$2:$EE$2,BD$4,'reporting boissy'!$F59:$EE59)+SUMIF('reporting moussy'!$F$2:$EE$2,BD$4,'reporting moussy'!$F59:$EE59)+SUMIF('reporting trappes'!$F$2:$EE$2,BD$4,'reporting trappes'!$F59:$EE59)+SUMIF('SPACELOG 5 BP'!$F$2:$EE$2,BD$4,'SPACELOG 5 BP'!$F59:$EE59)+SUMIF('SPACELOG 6 BP'!$F$2:$EE$2,BD$4,'SPACELOG 6 BP'!$F59:$EE59)+SUMIF('SPACELOG 7 BP'!$F$2:$EE$2,BD$4,'SPACELOG 7 BP'!$F59:$EE59)+SUMIF('SPACELOG 8 BP'!$F$2:$EE$2,BD$4,'SPACELOG 8 BP'!$F59:$EE59)+SUMIF('SPACELOG 9 BP'!$F$2:$EE$2,BD$4,'SPACELOG 9 BP'!$F59:$EE59)+SUMIF('SPACELOG 10 BP'!$F$2:$EE$2,BD$4,'SPACELOG 10 BP'!$F59:$EE59)+SUMIF('SPACELOG 11 BP'!$F$2:$EE$2,BD$4,'SPACELOG 11 BP'!$F59:$EE59)+SUMIF('SPACELOG 12 BP'!$F$2:$EE$2,BD$4,'SPACELOG 12 BP'!$F59:$EE59)</f>
        <v>90.79</v>
      </c>
      <c r="BE59" s="14">
        <f>SUM(AS59:BD59)</f>
        <v>1212.3900000000001</v>
      </c>
      <c r="BF59" s="13">
        <f>SUMIF('reporting montigny'!$F$2:$EE$2,BF$4,'reporting montigny'!$F59:$EE59)+SUMIF('reporting boissy'!$F$2:$EE$2,BF$4,'reporting boissy'!$F59:$EE59)+SUMIF('reporting moussy'!$F$2:$EE$2,BF$4,'reporting moussy'!$F59:$EE59)+SUMIF('reporting trappes'!$F$2:$EE$2,BF$4,'reporting trappes'!$F59:$EE59)+SUMIF('SPACELOG 5 BP'!$F$2:$EE$2,BF$4,'SPACELOG 5 BP'!$F59:$EE59)+SUMIF('SPACELOG 6 BP'!$F$2:$EE$2,BF$4,'SPACELOG 6 BP'!$F59:$EE59)+SUMIF('SPACELOG 7 BP'!$F$2:$EE$2,BF$4,'SPACELOG 7 BP'!$F59:$EE59)+SUMIF('SPACELOG 8 BP'!$F$2:$EE$2,BF$4,'SPACELOG 8 BP'!$F59:$EE59)+SUMIF('SPACELOG 9 BP'!$F$2:$EE$2,BF$4,'SPACELOG 9 BP'!$F59:$EE59)+SUMIF('SPACELOG 10 BP'!$F$2:$EE$2,BF$4,'SPACELOG 10 BP'!$F59:$EE59)+SUMIF('SPACELOG 11 BP'!$F$2:$EE$2,BF$4,'SPACELOG 11 BP'!$F59:$EE59)+SUMIF('SPACELOG 12 BP'!$F$2:$EE$2,BF$4,'SPACELOG 12 BP'!$F59:$EE59)</f>
        <v>88.9</v>
      </c>
      <c r="BG59" s="13">
        <f>SUMIF('reporting montigny'!$F$2:$EE$2,BG$4,'reporting montigny'!$F59:$EE59)+SUMIF('reporting boissy'!$F$2:$EE$2,BG$4,'reporting boissy'!$F59:$EE59)+SUMIF('reporting moussy'!$F$2:$EE$2,BG$4,'reporting moussy'!$F59:$EE59)+SUMIF('reporting trappes'!$F$2:$EE$2,BG$4,'reporting trappes'!$F59:$EE59)+SUMIF('SPACELOG 5 BP'!$F$2:$EE$2,BG$4,'SPACELOG 5 BP'!$F59:$EE59)+SUMIF('SPACELOG 6 BP'!$F$2:$EE$2,BG$4,'SPACELOG 6 BP'!$F59:$EE59)+SUMIF('SPACELOG 7 BP'!$F$2:$EE$2,BG$4,'SPACELOG 7 BP'!$F59:$EE59)+SUMIF('SPACELOG 8 BP'!$F$2:$EE$2,BG$4,'SPACELOG 8 BP'!$F59:$EE59)+SUMIF('SPACELOG 9 BP'!$F$2:$EE$2,BG$4,'SPACELOG 9 BP'!$F59:$EE59)+SUMIF('SPACELOG 10 BP'!$F$2:$EE$2,BG$4,'SPACELOG 10 BP'!$F59:$EE59)+SUMIF('SPACELOG 11 BP'!$F$2:$EE$2,BG$4,'SPACELOG 11 BP'!$F59:$EE59)+SUMIF('SPACELOG 12 BP'!$F$2:$EE$2,BG$4,'SPACELOG 12 BP'!$F59:$EE59)</f>
        <v>87.01</v>
      </c>
      <c r="BH59" s="13">
        <f>SUMIF('reporting montigny'!$F$2:$EE$2,BH$4,'reporting montigny'!$F59:$EE59)+SUMIF('reporting boissy'!$F$2:$EE$2,BH$4,'reporting boissy'!$F59:$EE59)+SUMIF('reporting moussy'!$F$2:$EE$2,BH$4,'reporting moussy'!$F59:$EE59)+SUMIF('reporting trappes'!$F$2:$EE$2,BH$4,'reporting trappes'!$F59:$EE59)+SUMIF('SPACELOG 5 BP'!$F$2:$EE$2,BH$4,'SPACELOG 5 BP'!$F59:$EE59)+SUMIF('SPACELOG 6 BP'!$F$2:$EE$2,BH$4,'SPACELOG 6 BP'!$F59:$EE59)+SUMIF('SPACELOG 7 BP'!$F$2:$EE$2,BH$4,'SPACELOG 7 BP'!$F59:$EE59)+SUMIF('SPACELOG 8 BP'!$F$2:$EE$2,BH$4,'SPACELOG 8 BP'!$F59:$EE59)+SUMIF('SPACELOG 9 BP'!$F$2:$EE$2,BH$4,'SPACELOG 9 BP'!$F59:$EE59)+SUMIF('SPACELOG 10 BP'!$F$2:$EE$2,BH$4,'SPACELOG 10 BP'!$F59:$EE59)+SUMIF('SPACELOG 11 BP'!$F$2:$EE$2,BH$4,'SPACELOG 11 BP'!$F59:$EE59)+SUMIF('SPACELOG 12 BP'!$F$2:$EE$2,BH$4,'SPACELOG 12 BP'!$F59:$EE59)</f>
        <v>85.11</v>
      </c>
      <c r="BI59" s="13">
        <f>SUMIF('reporting montigny'!$F$2:$EE$2,BI$4,'reporting montigny'!$F59:$EE59)+SUMIF('reporting boissy'!$F$2:$EE$2,BI$4,'reporting boissy'!$F59:$EE59)+SUMIF('reporting moussy'!$F$2:$EE$2,BI$4,'reporting moussy'!$F59:$EE59)+SUMIF('reporting trappes'!$F$2:$EE$2,BI$4,'reporting trappes'!$F59:$EE59)+SUMIF('SPACELOG 5 BP'!$F$2:$EE$2,BI$4,'SPACELOG 5 BP'!$F59:$EE59)+SUMIF('SPACELOG 6 BP'!$F$2:$EE$2,BI$4,'SPACELOG 6 BP'!$F59:$EE59)+SUMIF('SPACELOG 7 BP'!$F$2:$EE$2,BI$4,'SPACELOG 7 BP'!$F59:$EE59)+SUMIF('SPACELOG 8 BP'!$F$2:$EE$2,BI$4,'SPACELOG 8 BP'!$F59:$EE59)+SUMIF('SPACELOG 9 BP'!$F$2:$EE$2,BI$4,'SPACELOG 9 BP'!$F59:$EE59)+SUMIF('SPACELOG 10 BP'!$F$2:$EE$2,BI$4,'SPACELOG 10 BP'!$F59:$EE59)+SUMIF('SPACELOG 11 BP'!$F$2:$EE$2,BI$4,'SPACELOG 11 BP'!$F59:$EE59)+SUMIF('SPACELOG 12 BP'!$F$2:$EE$2,BI$4,'SPACELOG 12 BP'!$F59:$EE59)</f>
        <v>83.2</v>
      </c>
      <c r="BJ59" s="13">
        <f>SUMIF('reporting montigny'!$F$2:$EE$2,BJ$4,'reporting montigny'!$F59:$EE59)+SUMIF('reporting boissy'!$F$2:$EE$2,BJ$4,'reporting boissy'!$F59:$EE59)+SUMIF('reporting moussy'!$F$2:$EE$2,BJ$4,'reporting moussy'!$F59:$EE59)+SUMIF('reporting trappes'!$F$2:$EE$2,BJ$4,'reporting trappes'!$F59:$EE59)+SUMIF('SPACELOG 5 BP'!$F$2:$EE$2,BJ$4,'SPACELOG 5 BP'!$F59:$EE59)+SUMIF('SPACELOG 6 BP'!$F$2:$EE$2,BJ$4,'SPACELOG 6 BP'!$F59:$EE59)+SUMIF('SPACELOG 7 BP'!$F$2:$EE$2,BJ$4,'SPACELOG 7 BP'!$F59:$EE59)+SUMIF('SPACELOG 8 BP'!$F$2:$EE$2,BJ$4,'SPACELOG 8 BP'!$F59:$EE59)+SUMIF('SPACELOG 9 BP'!$F$2:$EE$2,BJ$4,'SPACELOG 9 BP'!$F59:$EE59)+SUMIF('SPACELOG 10 BP'!$F$2:$EE$2,BJ$4,'SPACELOG 10 BP'!$F59:$EE59)+SUMIF('SPACELOG 11 BP'!$F$2:$EE$2,BJ$4,'SPACELOG 11 BP'!$F59:$EE59)+SUMIF('SPACELOG 12 BP'!$F$2:$EE$2,BJ$4,'SPACELOG 12 BP'!$F59:$EE59)</f>
        <v>81.290000000000006</v>
      </c>
      <c r="BK59" s="13">
        <f>SUMIF('reporting montigny'!$F$2:$EE$2,BK$4,'reporting montigny'!$F59:$EE59)+SUMIF('reporting boissy'!$F$2:$EE$2,BK$4,'reporting boissy'!$F59:$EE59)+SUMIF('reporting moussy'!$F$2:$EE$2,BK$4,'reporting moussy'!$F59:$EE59)+SUMIF('reporting trappes'!$F$2:$EE$2,BK$4,'reporting trappes'!$F59:$EE59)+SUMIF('SPACELOG 5 BP'!$F$2:$EE$2,BK$4,'SPACELOG 5 BP'!$F59:$EE59)+SUMIF('SPACELOG 6 BP'!$F$2:$EE$2,BK$4,'SPACELOG 6 BP'!$F59:$EE59)+SUMIF('SPACELOG 7 BP'!$F$2:$EE$2,BK$4,'SPACELOG 7 BP'!$F59:$EE59)+SUMIF('SPACELOG 8 BP'!$F$2:$EE$2,BK$4,'SPACELOG 8 BP'!$F59:$EE59)+SUMIF('SPACELOG 9 BP'!$F$2:$EE$2,BK$4,'SPACELOG 9 BP'!$F59:$EE59)+SUMIF('SPACELOG 10 BP'!$F$2:$EE$2,BK$4,'SPACELOG 10 BP'!$F59:$EE59)+SUMIF('SPACELOG 11 BP'!$F$2:$EE$2,BK$4,'SPACELOG 11 BP'!$F59:$EE59)+SUMIF('SPACELOG 12 BP'!$F$2:$EE$2,BK$4,'SPACELOG 12 BP'!$F59:$EE59)</f>
        <v>79.38</v>
      </c>
      <c r="BL59" s="13">
        <f>SUMIF('reporting montigny'!$F$2:$EE$2,BL$4,'reporting montigny'!$F59:$EE59)+SUMIF('reporting boissy'!$F$2:$EE$2,BL$4,'reporting boissy'!$F59:$EE59)+SUMIF('reporting moussy'!$F$2:$EE$2,BL$4,'reporting moussy'!$F59:$EE59)+SUMIF('reporting trappes'!$F$2:$EE$2,BL$4,'reporting trappes'!$F59:$EE59)+SUMIF('SPACELOG 5 BP'!$F$2:$EE$2,BL$4,'SPACELOG 5 BP'!$F59:$EE59)+SUMIF('SPACELOG 6 BP'!$F$2:$EE$2,BL$4,'SPACELOG 6 BP'!$F59:$EE59)+SUMIF('SPACELOG 7 BP'!$F$2:$EE$2,BL$4,'SPACELOG 7 BP'!$F59:$EE59)+SUMIF('SPACELOG 8 BP'!$F$2:$EE$2,BL$4,'SPACELOG 8 BP'!$F59:$EE59)+SUMIF('SPACELOG 9 BP'!$F$2:$EE$2,BL$4,'SPACELOG 9 BP'!$F59:$EE59)+SUMIF('SPACELOG 10 BP'!$F$2:$EE$2,BL$4,'SPACELOG 10 BP'!$F59:$EE59)+SUMIF('SPACELOG 11 BP'!$F$2:$EE$2,BL$4,'SPACELOG 11 BP'!$F59:$EE59)+SUMIF('SPACELOG 12 BP'!$F$2:$EE$2,BL$4,'SPACELOG 12 BP'!$F59:$EE59)</f>
        <v>77.45</v>
      </c>
      <c r="BM59" s="13">
        <f>SUMIF('reporting montigny'!$F$2:$EE$2,BM$4,'reporting montigny'!$F59:$EE59)+SUMIF('reporting boissy'!$F$2:$EE$2,BM$4,'reporting boissy'!$F59:$EE59)+SUMIF('reporting moussy'!$F$2:$EE$2,BM$4,'reporting moussy'!$F59:$EE59)+SUMIF('reporting trappes'!$F$2:$EE$2,BM$4,'reporting trappes'!$F59:$EE59)+SUMIF('SPACELOG 5 BP'!$F$2:$EE$2,BM$4,'SPACELOG 5 BP'!$F59:$EE59)+SUMIF('SPACELOG 6 BP'!$F$2:$EE$2,BM$4,'SPACELOG 6 BP'!$F59:$EE59)+SUMIF('SPACELOG 7 BP'!$F$2:$EE$2,BM$4,'SPACELOG 7 BP'!$F59:$EE59)+SUMIF('SPACELOG 8 BP'!$F$2:$EE$2,BM$4,'SPACELOG 8 BP'!$F59:$EE59)+SUMIF('SPACELOG 9 BP'!$F$2:$EE$2,BM$4,'SPACELOG 9 BP'!$F59:$EE59)+SUMIF('SPACELOG 10 BP'!$F$2:$EE$2,BM$4,'SPACELOG 10 BP'!$F59:$EE59)+SUMIF('SPACELOG 11 BP'!$F$2:$EE$2,BM$4,'SPACELOG 11 BP'!$F59:$EE59)+SUMIF('SPACELOG 12 BP'!$F$2:$EE$2,BM$4,'SPACELOG 12 BP'!$F59:$EE59)</f>
        <v>75.53</v>
      </c>
      <c r="BN59" s="13">
        <f>SUMIF('reporting montigny'!$F$2:$EE$2,BN$4,'reporting montigny'!$F59:$EE59)+SUMIF('reporting boissy'!$F$2:$EE$2,BN$4,'reporting boissy'!$F59:$EE59)+SUMIF('reporting moussy'!$F$2:$EE$2,BN$4,'reporting moussy'!$F59:$EE59)+SUMIF('reporting trappes'!$F$2:$EE$2,BN$4,'reporting trappes'!$F59:$EE59)+SUMIF('SPACELOG 5 BP'!$F$2:$EE$2,BN$4,'SPACELOG 5 BP'!$F59:$EE59)+SUMIF('SPACELOG 6 BP'!$F$2:$EE$2,BN$4,'SPACELOG 6 BP'!$F59:$EE59)+SUMIF('SPACELOG 7 BP'!$F$2:$EE$2,BN$4,'SPACELOG 7 BP'!$F59:$EE59)+SUMIF('SPACELOG 8 BP'!$F$2:$EE$2,BN$4,'SPACELOG 8 BP'!$F59:$EE59)+SUMIF('SPACELOG 9 BP'!$F$2:$EE$2,BN$4,'SPACELOG 9 BP'!$F59:$EE59)+SUMIF('SPACELOG 10 BP'!$F$2:$EE$2,BN$4,'SPACELOG 10 BP'!$F59:$EE59)+SUMIF('SPACELOG 11 BP'!$F$2:$EE$2,BN$4,'SPACELOG 11 BP'!$F59:$EE59)+SUMIF('SPACELOG 12 BP'!$F$2:$EE$2,BN$4,'SPACELOG 12 BP'!$F59:$EE59)</f>
        <v>73.59</v>
      </c>
      <c r="BO59" s="13">
        <f>SUMIF('reporting montigny'!$F$2:$EE$2,BO$4,'reporting montigny'!$F59:$EE59)+SUMIF('reporting boissy'!$F$2:$EE$2,BO$4,'reporting boissy'!$F59:$EE59)+SUMIF('reporting moussy'!$F$2:$EE$2,BO$4,'reporting moussy'!$F59:$EE59)+SUMIF('reporting trappes'!$F$2:$EE$2,BO$4,'reporting trappes'!$F59:$EE59)+SUMIF('SPACELOG 5 BP'!$F$2:$EE$2,BO$4,'SPACELOG 5 BP'!$F59:$EE59)+SUMIF('SPACELOG 6 BP'!$F$2:$EE$2,BO$4,'SPACELOG 6 BP'!$F59:$EE59)+SUMIF('SPACELOG 7 BP'!$F$2:$EE$2,BO$4,'SPACELOG 7 BP'!$F59:$EE59)+SUMIF('SPACELOG 8 BP'!$F$2:$EE$2,BO$4,'SPACELOG 8 BP'!$F59:$EE59)+SUMIF('SPACELOG 9 BP'!$F$2:$EE$2,BO$4,'SPACELOG 9 BP'!$F59:$EE59)+SUMIF('SPACELOG 10 BP'!$F$2:$EE$2,BO$4,'SPACELOG 10 BP'!$F59:$EE59)+SUMIF('SPACELOG 11 BP'!$F$2:$EE$2,BO$4,'SPACELOG 11 BP'!$F59:$EE59)+SUMIF('SPACELOG 12 BP'!$F$2:$EE$2,BO$4,'SPACELOG 12 BP'!$F59:$EE59)</f>
        <v>71.650000000000006</v>
      </c>
      <c r="BP59" s="13">
        <f>SUMIF('reporting montigny'!$F$2:$EE$2,BP$4,'reporting montigny'!$F59:$EE59)+SUMIF('reporting boissy'!$F$2:$EE$2,BP$4,'reporting boissy'!$F59:$EE59)+SUMIF('reporting moussy'!$F$2:$EE$2,BP$4,'reporting moussy'!$F59:$EE59)+SUMIF('reporting trappes'!$F$2:$EE$2,BP$4,'reporting trappes'!$F59:$EE59)+SUMIF('SPACELOG 5 BP'!$F$2:$EE$2,BP$4,'SPACELOG 5 BP'!$F59:$EE59)+SUMIF('SPACELOG 6 BP'!$F$2:$EE$2,BP$4,'SPACELOG 6 BP'!$F59:$EE59)+SUMIF('SPACELOG 7 BP'!$F$2:$EE$2,BP$4,'SPACELOG 7 BP'!$F59:$EE59)+SUMIF('SPACELOG 8 BP'!$F$2:$EE$2,BP$4,'SPACELOG 8 BP'!$F59:$EE59)+SUMIF('SPACELOG 9 BP'!$F$2:$EE$2,BP$4,'SPACELOG 9 BP'!$F59:$EE59)+SUMIF('SPACELOG 10 BP'!$F$2:$EE$2,BP$4,'SPACELOG 10 BP'!$F59:$EE59)+SUMIF('SPACELOG 11 BP'!$F$2:$EE$2,BP$4,'SPACELOG 11 BP'!$F59:$EE59)+SUMIF('SPACELOG 12 BP'!$F$2:$EE$2,BP$4,'SPACELOG 12 BP'!$F59:$EE59)</f>
        <v>69.709999999999994</v>
      </c>
      <c r="BQ59" s="13">
        <f>SUMIF('reporting montigny'!$F$2:$EE$2,BQ$4,'reporting montigny'!$F59:$EE59)+SUMIF('reporting boissy'!$F$2:$EE$2,BQ$4,'reporting boissy'!$F59:$EE59)+SUMIF('reporting moussy'!$F$2:$EE$2,BQ$4,'reporting moussy'!$F59:$EE59)+SUMIF('reporting trappes'!$F$2:$EE$2,BQ$4,'reporting trappes'!$F59:$EE59)+SUMIF('SPACELOG 5 BP'!$F$2:$EE$2,BQ$4,'SPACELOG 5 BP'!$F59:$EE59)+SUMIF('SPACELOG 6 BP'!$F$2:$EE$2,BQ$4,'SPACELOG 6 BP'!$F59:$EE59)+SUMIF('SPACELOG 7 BP'!$F$2:$EE$2,BQ$4,'SPACELOG 7 BP'!$F59:$EE59)+SUMIF('SPACELOG 8 BP'!$F$2:$EE$2,BQ$4,'SPACELOG 8 BP'!$F59:$EE59)+SUMIF('SPACELOG 9 BP'!$F$2:$EE$2,BQ$4,'SPACELOG 9 BP'!$F59:$EE59)+SUMIF('SPACELOG 10 BP'!$F$2:$EE$2,BQ$4,'SPACELOG 10 BP'!$F59:$EE59)+SUMIF('SPACELOG 11 BP'!$F$2:$EE$2,BQ$4,'SPACELOG 11 BP'!$F59:$EE59)+SUMIF('SPACELOG 12 BP'!$F$2:$EE$2,BQ$4,'SPACELOG 12 BP'!$F59:$EE59)</f>
        <v>67.760000000000005</v>
      </c>
      <c r="BR59" s="14">
        <f>SUM(BF59:BQ59)</f>
        <v>940.58</v>
      </c>
      <c r="BS59" s="13">
        <f>SUMIF('reporting montigny'!$F$2:$EE$2,BS$4,'reporting montigny'!$F59:$EE59)+SUMIF('reporting boissy'!$F$2:$EE$2,BS$4,'reporting boissy'!$F59:$EE59)+SUMIF('reporting moussy'!$F$2:$EE$2,BS$4,'reporting moussy'!$F59:$EE59)+SUMIF('reporting trappes'!$F$2:$EE$2,BS$4,'reporting trappes'!$F59:$EE59)+SUMIF('SPACELOG 5 BP'!$F$2:$EE$2,BS$4,'SPACELOG 5 BP'!$F59:$EE59)+SUMIF('SPACELOG 6 BP'!$F$2:$EE$2,BS$4,'SPACELOG 6 BP'!$F59:$EE59)+SUMIF('SPACELOG 7 BP'!$F$2:$EE$2,BS$4,'SPACELOG 7 BP'!$F59:$EE59)+SUMIF('SPACELOG 8 BP'!$F$2:$EE$2,BS$4,'SPACELOG 8 BP'!$F59:$EE59)+SUMIF('SPACELOG 9 BP'!$F$2:$EE$2,BS$4,'SPACELOG 9 BP'!$F59:$EE59)+SUMIF('SPACELOG 10 BP'!$F$2:$EE$2,BS$4,'SPACELOG 10 BP'!$F59:$EE59)+SUMIF('SPACELOG 11 BP'!$F$2:$EE$2,BS$4,'SPACELOG 11 BP'!$F59:$EE59)+SUMIF('SPACELOG 12 BP'!$F$2:$EE$2,BS$4,'SPACELOG 12 BP'!$F59:$EE59)</f>
        <v>65.8</v>
      </c>
      <c r="BT59" s="13">
        <f>SUMIF('reporting montigny'!$F$2:$EE$2,BT$4,'reporting montigny'!$F59:$EE59)+SUMIF('reporting boissy'!$F$2:$EE$2,BT$4,'reporting boissy'!$F59:$EE59)+SUMIF('reporting moussy'!$F$2:$EE$2,BT$4,'reporting moussy'!$F59:$EE59)+SUMIF('reporting trappes'!$F$2:$EE$2,BT$4,'reporting trappes'!$F59:$EE59)+SUMIF('SPACELOG 5 BP'!$F$2:$EE$2,BT$4,'SPACELOG 5 BP'!$F59:$EE59)+SUMIF('SPACELOG 6 BP'!$F$2:$EE$2,BT$4,'SPACELOG 6 BP'!$F59:$EE59)+SUMIF('SPACELOG 7 BP'!$F$2:$EE$2,BT$4,'SPACELOG 7 BP'!$F59:$EE59)+SUMIF('SPACELOG 8 BP'!$F$2:$EE$2,BT$4,'SPACELOG 8 BP'!$F59:$EE59)+SUMIF('SPACELOG 9 BP'!$F$2:$EE$2,BT$4,'SPACELOG 9 BP'!$F59:$EE59)+SUMIF('SPACELOG 10 BP'!$F$2:$EE$2,BT$4,'SPACELOG 10 BP'!$F59:$EE59)+SUMIF('SPACELOG 11 BP'!$F$2:$EE$2,BT$4,'SPACELOG 11 BP'!$F59:$EE59)+SUMIF('SPACELOG 12 BP'!$F$2:$EE$2,BT$4,'SPACELOG 12 BP'!$F59:$EE59)</f>
        <v>63.84</v>
      </c>
      <c r="BU59" s="13">
        <f>SUMIF('reporting montigny'!$F$2:$EE$2,BU$4,'reporting montigny'!$F59:$EE59)+SUMIF('reporting boissy'!$F$2:$EE$2,BU$4,'reporting boissy'!$F59:$EE59)+SUMIF('reporting moussy'!$F$2:$EE$2,BU$4,'reporting moussy'!$F59:$EE59)+SUMIF('reporting trappes'!$F$2:$EE$2,BU$4,'reporting trappes'!$F59:$EE59)+SUMIF('SPACELOG 5 BP'!$F$2:$EE$2,BU$4,'SPACELOG 5 BP'!$F59:$EE59)+SUMIF('SPACELOG 6 BP'!$F$2:$EE$2,BU$4,'SPACELOG 6 BP'!$F59:$EE59)+SUMIF('SPACELOG 7 BP'!$F$2:$EE$2,BU$4,'SPACELOG 7 BP'!$F59:$EE59)+SUMIF('SPACELOG 8 BP'!$F$2:$EE$2,BU$4,'SPACELOG 8 BP'!$F59:$EE59)+SUMIF('SPACELOG 9 BP'!$F$2:$EE$2,BU$4,'SPACELOG 9 BP'!$F59:$EE59)+SUMIF('SPACELOG 10 BP'!$F$2:$EE$2,BU$4,'SPACELOG 10 BP'!$F59:$EE59)+SUMIF('SPACELOG 11 BP'!$F$2:$EE$2,BU$4,'SPACELOG 11 BP'!$F59:$EE59)+SUMIF('SPACELOG 12 BP'!$F$2:$EE$2,BU$4,'SPACELOG 12 BP'!$F59:$EE59)</f>
        <v>61.87</v>
      </c>
      <c r="BV59" s="13">
        <f>SUMIF('reporting montigny'!$F$2:$EE$2,BV$4,'reporting montigny'!$F59:$EE59)+SUMIF('reporting boissy'!$F$2:$EE$2,BV$4,'reporting boissy'!$F59:$EE59)+SUMIF('reporting moussy'!$F$2:$EE$2,BV$4,'reporting moussy'!$F59:$EE59)+SUMIF('reporting trappes'!$F$2:$EE$2,BV$4,'reporting trappes'!$F59:$EE59)+SUMIF('SPACELOG 5 BP'!$F$2:$EE$2,BV$4,'SPACELOG 5 BP'!$F59:$EE59)+SUMIF('SPACELOG 6 BP'!$F$2:$EE$2,BV$4,'SPACELOG 6 BP'!$F59:$EE59)+SUMIF('SPACELOG 7 BP'!$F$2:$EE$2,BV$4,'SPACELOG 7 BP'!$F59:$EE59)+SUMIF('SPACELOG 8 BP'!$F$2:$EE$2,BV$4,'SPACELOG 8 BP'!$F59:$EE59)+SUMIF('SPACELOG 9 BP'!$F$2:$EE$2,BV$4,'SPACELOG 9 BP'!$F59:$EE59)+SUMIF('SPACELOG 10 BP'!$F$2:$EE$2,BV$4,'SPACELOG 10 BP'!$F59:$EE59)+SUMIF('SPACELOG 11 BP'!$F$2:$EE$2,BV$4,'SPACELOG 11 BP'!$F59:$EE59)+SUMIF('SPACELOG 12 BP'!$F$2:$EE$2,BV$4,'SPACELOG 12 BP'!$F59:$EE59)</f>
        <v>59.9</v>
      </c>
      <c r="BW59" s="13">
        <f>SUMIF('reporting montigny'!$F$2:$EE$2,BW$4,'reporting montigny'!$F59:$EE59)+SUMIF('reporting boissy'!$F$2:$EE$2,BW$4,'reporting boissy'!$F59:$EE59)+SUMIF('reporting moussy'!$F$2:$EE$2,BW$4,'reporting moussy'!$F59:$EE59)+SUMIF('reporting trappes'!$F$2:$EE$2,BW$4,'reporting trappes'!$F59:$EE59)+SUMIF('SPACELOG 5 BP'!$F$2:$EE$2,BW$4,'SPACELOG 5 BP'!$F59:$EE59)+SUMIF('SPACELOG 6 BP'!$F$2:$EE$2,BW$4,'SPACELOG 6 BP'!$F59:$EE59)+SUMIF('SPACELOG 7 BP'!$F$2:$EE$2,BW$4,'SPACELOG 7 BP'!$F59:$EE59)+SUMIF('SPACELOG 8 BP'!$F$2:$EE$2,BW$4,'SPACELOG 8 BP'!$F59:$EE59)+SUMIF('SPACELOG 9 BP'!$F$2:$EE$2,BW$4,'SPACELOG 9 BP'!$F59:$EE59)+SUMIF('SPACELOG 10 BP'!$F$2:$EE$2,BW$4,'SPACELOG 10 BP'!$F59:$EE59)+SUMIF('SPACELOG 11 BP'!$F$2:$EE$2,BW$4,'SPACELOG 11 BP'!$F59:$EE59)+SUMIF('SPACELOG 12 BP'!$F$2:$EE$2,BW$4,'SPACELOG 12 BP'!$F59:$EE59)</f>
        <v>57.92</v>
      </c>
      <c r="BX59" s="13">
        <f>SUMIF('reporting montigny'!$F$2:$EE$2,BX$4,'reporting montigny'!$F59:$EE59)+SUMIF('reporting boissy'!$F$2:$EE$2,BX$4,'reporting boissy'!$F59:$EE59)+SUMIF('reporting moussy'!$F$2:$EE$2,BX$4,'reporting moussy'!$F59:$EE59)+SUMIF('reporting trappes'!$F$2:$EE$2,BX$4,'reporting trappes'!$F59:$EE59)+SUMIF('SPACELOG 5 BP'!$F$2:$EE$2,BX$4,'SPACELOG 5 BP'!$F59:$EE59)+SUMIF('SPACELOG 6 BP'!$F$2:$EE$2,BX$4,'SPACELOG 6 BP'!$F59:$EE59)+SUMIF('SPACELOG 7 BP'!$F$2:$EE$2,BX$4,'SPACELOG 7 BP'!$F59:$EE59)+SUMIF('SPACELOG 8 BP'!$F$2:$EE$2,BX$4,'SPACELOG 8 BP'!$F59:$EE59)+SUMIF('SPACELOG 9 BP'!$F$2:$EE$2,BX$4,'SPACELOG 9 BP'!$F59:$EE59)+SUMIF('SPACELOG 10 BP'!$F$2:$EE$2,BX$4,'SPACELOG 10 BP'!$F59:$EE59)+SUMIF('SPACELOG 11 BP'!$F$2:$EE$2,BX$4,'SPACELOG 11 BP'!$F59:$EE59)+SUMIF('SPACELOG 12 BP'!$F$2:$EE$2,BX$4,'SPACELOG 12 BP'!$F59:$EE59)</f>
        <v>55.93</v>
      </c>
      <c r="BY59" s="13">
        <f>SUMIF('reporting montigny'!$F$2:$EE$2,BY$4,'reporting montigny'!$F59:$EE59)+SUMIF('reporting boissy'!$F$2:$EE$2,BY$4,'reporting boissy'!$F59:$EE59)+SUMIF('reporting moussy'!$F$2:$EE$2,BY$4,'reporting moussy'!$F59:$EE59)+SUMIF('reporting trappes'!$F$2:$EE$2,BY$4,'reporting trappes'!$F59:$EE59)+SUMIF('SPACELOG 5 BP'!$F$2:$EE$2,BY$4,'SPACELOG 5 BP'!$F59:$EE59)+SUMIF('SPACELOG 6 BP'!$F$2:$EE$2,BY$4,'SPACELOG 6 BP'!$F59:$EE59)+SUMIF('SPACELOG 7 BP'!$F$2:$EE$2,BY$4,'SPACELOG 7 BP'!$F59:$EE59)+SUMIF('SPACELOG 8 BP'!$F$2:$EE$2,BY$4,'SPACELOG 8 BP'!$F59:$EE59)+SUMIF('SPACELOG 9 BP'!$F$2:$EE$2,BY$4,'SPACELOG 9 BP'!$F59:$EE59)+SUMIF('SPACELOG 10 BP'!$F$2:$EE$2,BY$4,'SPACELOG 10 BP'!$F59:$EE59)+SUMIF('SPACELOG 11 BP'!$F$2:$EE$2,BY$4,'SPACELOG 11 BP'!$F59:$EE59)+SUMIF('SPACELOG 12 BP'!$F$2:$EE$2,BY$4,'SPACELOG 12 BP'!$F59:$EE59)</f>
        <v>53.94</v>
      </c>
      <c r="BZ59" s="13">
        <f>SUMIF('reporting montigny'!$F$2:$EE$2,BZ$4,'reporting montigny'!$F59:$EE59)+SUMIF('reporting boissy'!$F$2:$EE$2,BZ$4,'reporting boissy'!$F59:$EE59)+SUMIF('reporting moussy'!$F$2:$EE$2,BZ$4,'reporting moussy'!$F59:$EE59)+SUMIF('reporting trappes'!$F$2:$EE$2,BZ$4,'reporting trappes'!$F59:$EE59)+SUMIF('SPACELOG 5 BP'!$F$2:$EE$2,BZ$4,'SPACELOG 5 BP'!$F59:$EE59)+SUMIF('SPACELOG 6 BP'!$F$2:$EE$2,BZ$4,'SPACELOG 6 BP'!$F59:$EE59)+SUMIF('SPACELOG 7 BP'!$F$2:$EE$2,BZ$4,'SPACELOG 7 BP'!$F59:$EE59)+SUMIF('SPACELOG 8 BP'!$F$2:$EE$2,BZ$4,'SPACELOG 8 BP'!$F59:$EE59)+SUMIF('SPACELOG 9 BP'!$F$2:$EE$2,BZ$4,'SPACELOG 9 BP'!$F59:$EE59)+SUMIF('SPACELOG 10 BP'!$F$2:$EE$2,BZ$4,'SPACELOG 10 BP'!$F59:$EE59)+SUMIF('SPACELOG 11 BP'!$F$2:$EE$2,BZ$4,'SPACELOG 11 BP'!$F59:$EE59)+SUMIF('SPACELOG 12 BP'!$F$2:$EE$2,BZ$4,'SPACELOG 12 BP'!$F59:$EE59)</f>
        <v>51.94</v>
      </c>
      <c r="CA59" s="13">
        <f>SUMIF('reporting montigny'!$F$2:$EE$2,CA$4,'reporting montigny'!$F59:$EE59)+SUMIF('reporting boissy'!$F$2:$EE$2,CA$4,'reporting boissy'!$F59:$EE59)+SUMIF('reporting moussy'!$F$2:$EE$2,CA$4,'reporting moussy'!$F59:$EE59)+SUMIF('reporting trappes'!$F$2:$EE$2,CA$4,'reporting trappes'!$F59:$EE59)+SUMIF('SPACELOG 5 BP'!$F$2:$EE$2,CA$4,'SPACELOG 5 BP'!$F59:$EE59)+SUMIF('SPACELOG 6 BP'!$F$2:$EE$2,CA$4,'SPACELOG 6 BP'!$F59:$EE59)+SUMIF('SPACELOG 7 BP'!$F$2:$EE$2,CA$4,'SPACELOG 7 BP'!$F59:$EE59)+SUMIF('SPACELOG 8 BP'!$F$2:$EE$2,CA$4,'SPACELOG 8 BP'!$F59:$EE59)+SUMIF('SPACELOG 9 BP'!$F$2:$EE$2,CA$4,'SPACELOG 9 BP'!$F59:$EE59)+SUMIF('SPACELOG 10 BP'!$F$2:$EE$2,CA$4,'SPACELOG 10 BP'!$F59:$EE59)+SUMIF('SPACELOG 11 BP'!$F$2:$EE$2,CA$4,'SPACELOG 11 BP'!$F59:$EE59)+SUMIF('SPACELOG 12 BP'!$F$2:$EE$2,CA$4,'SPACELOG 12 BP'!$F59:$EE59)</f>
        <v>49.94</v>
      </c>
      <c r="CB59" s="13">
        <f>SUMIF('reporting montigny'!$F$2:$EE$2,CB$4,'reporting montigny'!$F59:$EE59)+SUMIF('reporting boissy'!$F$2:$EE$2,CB$4,'reporting boissy'!$F59:$EE59)+SUMIF('reporting moussy'!$F$2:$EE$2,CB$4,'reporting moussy'!$F59:$EE59)+SUMIF('reporting trappes'!$F$2:$EE$2,CB$4,'reporting trappes'!$F59:$EE59)+SUMIF('SPACELOG 5 BP'!$F$2:$EE$2,CB$4,'SPACELOG 5 BP'!$F59:$EE59)+SUMIF('SPACELOG 6 BP'!$F$2:$EE$2,CB$4,'SPACELOG 6 BP'!$F59:$EE59)+SUMIF('SPACELOG 7 BP'!$F$2:$EE$2,CB$4,'SPACELOG 7 BP'!$F59:$EE59)+SUMIF('SPACELOG 8 BP'!$F$2:$EE$2,CB$4,'SPACELOG 8 BP'!$F59:$EE59)+SUMIF('SPACELOG 9 BP'!$F$2:$EE$2,CB$4,'SPACELOG 9 BP'!$F59:$EE59)+SUMIF('SPACELOG 10 BP'!$F$2:$EE$2,CB$4,'SPACELOG 10 BP'!$F59:$EE59)+SUMIF('SPACELOG 11 BP'!$F$2:$EE$2,CB$4,'SPACELOG 11 BP'!$F59:$EE59)+SUMIF('SPACELOG 12 BP'!$F$2:$EE$2,CB$4,'SPACELOG 12 BP'!$F59:$EE59)</f>
        <v>47.93</v>
      </c>
      <c r="CC59" s="13">
        <f>SUMIF('reporting montigny'!$F$2:$EE$2,CC$4,'reporting montigny'!$F59:$EE59)+SUMIF('reporting boissy'!$F$2:$EE$2,CC$4,'reporting boissy'!$F59:$EE59)+SUMIF('reporting moussy'!$F$2:$EE$2,CC$4,'reporting moussy'!$F59:$EE59)+SUMIF('reporting trappes'!$F$2:$EE$2,CC$4,'reporting trappes'!$F59:$EE59)+SUMIF('SPACELOG 5 BP'!$F$2:$EE$2,CC$4,'SPACELOG 5 BP'!$F59:$EE59)+SUMIF('SPACELOG 6 BP'!$F$2:$EE$2,CC$4,'SPACELOG 6 BP'!$F59:$EE59)+SUMIF('SPACELOG 7 BP'!$F$2:$EE$2,CC$4,'SPACELOG 7 BP'!$F59:$EE59)+SUMIF('SPACELOG 8 BP'!$F$2:$EE$2,CC$4,'SPACELOG 8 BP'!$F59:$EE59)+SUMIF('SPACELOG 9 BP'!$F$2:$EE$2,CC$4,'SPACELOG 9 BP'!$F59:$EE59)+SUMIF('SPACELOG 10 BP'!$F$2:$EE$2,CC$4,'SPACELOG 10 BP'!$F59:$EE59)+SUMIF('SPACELOG 11 BP'!$F$2:$EE$2,CC$4,'SPACELOG 11 BP'!$F59:$EE59)+SUMIF('SPACELOG 12 BP'!$F$2:$EE$2,CC$4,'SPACELOG 12 BP'!$F59:$EE59)</f>
        <v>45.91</v>
      </c>
      <c r="CD59" s="13">
        <f>SUMIF('reporting montigny'!$F$2:$EE$2,CD$4,'reporting montigny'!$F59:$EE59)+SUMIF('reporting boissy'!$F$2:$EE$2,CD$4,'reporting boissy'!$F59:$EE59)+SUMIF('reporting moussy'!$F$2:$EE$2,CD$4,'reporting moussy'!$F59:$EE59)+SUMIF('reporting trappes'!$F$2:$EE$2,CD$4,'reporting trappes'!$F59:$EE59)+SUMIF('SPACELOG 5 BP'!$F$2:$EE$2,CD$4,'SPACELOG 5 BP'!$F59:$EE59)+SUMIF('SPACELOG 6 BP'!$F$2:$EE$2,CD$4,'SPACELOG 6 BP'!$F59:$EE59)+SUMIF('SPACELOG 7 BP'!$F$2:$EE$2,CD$4,'SPACELOG 7 BP'!$F59:$EE59)+SUMIF('SPACELOG 8 BP'!$F$2:$EE$2,CD$4,'SPACELOG 8 BP'!$F59:$EE59)+SUMIF('SPACELOG 9 BP'!$F$2:$EE$2,CD$4,'SPACELOG 9 BP'!$F59:$EE59)+SUMIF('SPACELOG 10 BP'!$F$2:$EE$2,CD$4,'SPACELOG 10 BP'!$F59:$EE59)+SUMIF('SPACELOG 11 BP'!$F$2:$EE$2,CD$4,'SPACELOG 11 BP'!$F59:$EE59)+SUMIF('SPACELOG 12 BP'!$F$2:$EE$2,CD$4,'SPACELOG 12 BP'!$F59:$EE59)</f>
        <v>43.89</v>
      </c>
      <c r="CE59" s="14">
        <f>SUM(BS59:CD59)</f>
        <v>658.80999999999983</v>
      </c>
      <c r="CF59" s="13">
        <f>SUMIF('reporting montigny'!$F$2:$EE$2,CF$4,'reporting montigny'!$F59:$EE59)+SUMIF('reporting boissy'!$F$2:$EE$2,CF$4,'reporting boissy'!$F59:$EE59)+SUMIF('reporting moussy'!$F$2:$EE$2,CF$4,'reporting moussy'!$F59:$EE59)+SUMIF('reporting trappes'!$F$2:$EE$2,CF$4,'reporting trappes'!$F59:$EE59)+SUMIF('SPACELOG 5 BP'!$F$2:$EE$2,CF$4,'SPACELOG 5 BP'!$F59:$EE59)+SUMIF('SPACELOG 6 BP'!$F$2:$EE$2,CF$4,'SPACELOG 6 BP'!$F59:$EE59)+SUMIF('SPACELOG 7 BP'!$F$2:$EE$2,CF$4,'SPACELOG 7 BP'!$F59:$EE59)+SUMIF('SPACELOG 8 BP'!$F$2:$EE$2,CF$4,'SPACELOG 8 BP'!$F59:$EE59)+SUMIF('SPACELOG 9 BP'!$F$2:$EE$2,CF$4,'SPACELOG 9 BP'!$F59:$EE59)+SUMIF('SPACELOG 10 BP'!$F$2:$EE$2,CF$4,'SPACELOG 10 BP'!$F59:$EE59)+SUMIF('SPACELOG 11 BP'!$F$2:$EE$2,CF$4,'SPACELOG 11 BP'!$F59:$EE59)+SUMIF('SPACELOG 12 BP'!$F$2:$EE$2,CF$4,'SPACELOG 12 BP'!$F59:$EE59)</f>
        <v>41.86</v>
      </c>
      <c r="CG59" s="13">
        <f>SUMIF('reporting montigny'!$F$2:$EE$2,CG$4,'reporting montigny'!$F59:$EE59)+SUMIF('reporting boissy'!$F$2:$EE$2,CG$4,'reporting boissy'!$F59:$EE59)+SUMIF('reporting moussy'!$F$2:$EE$2,CG$4,'reporting moussy'!$F59:$EE59)+SUMIF('reporting trappes'!$F$2:$EE$2,CG$4,'reporting trappes'!$F59:$EE59)+SUMIF('SPACELOG 5 BP'!$F$2:$EE$2,CG$4,'SPACELOG 5 BP'!$F59:$EE59)+SUMIF('SPACELOG 6 BP'!$F$2:$EE$2,CG$4,'SPACELOG 6 BP'!$F59:$EE59)+SUMIF('SPACELOG 7 BP'!$F$2:$EE$2,CG$4,'SPACELOG 7 BP'!$F59:$EE59)+SUMIF('SPACELOG 8 BP'!$F$2:$EE$2,CG$4,'SPACELOG 8 BP'!$F59:$EE59)+SUMIF('SPACELOG 9 BP'!$F$2:$EE$2,CG$4,'SPACELOG 9 BP'!$F59:$EE59)+SUMIF('SPACELOG 10 BP'!$F$2:$EE$2,CG$4,'SPACELOG 10 BP'!$F59:$EE59)+SUMIF('SPACELOG 11 BP'!$F$2:$EE$2,CG$4,'SPACELOG 11 BP'!$F59:$EE59)+SUMIF('SPACELOG 12 BP'!$F$2:$EE$2,CG$4,'SPACELOG 12 BP'!$F59:$EE59)</f>
        <v>39.83</v>
      </c>
      <c r="CH59" s="13">
        <f>SUMIF('reporting montigny'!$F$2:$EE$2,CH$4,'reporting montigny'!$F59:$EE59)+SUMIF('reporting boissy'!$F$2:$EE$2,CH$4,'reporting boissy'!$F59:$EE59)+SUMIF('reporting moussy'!$F$2:$EE$2,CH$4,'reporting moussy'!$F59:$EE59)+SUMIF('reporting trappes'!$F$2:$EE$2,CH$4,'reporting trappes'!$F59:$EE59)+SUMIF('SPACELOG 5 BP'!$F$2:$EE$2,CH$4,'SPACELOG 5 BP'!$F59:$EE59)+SUMIF('SPACELOG 6 BP'!$F$2:$EE$2,CH$4,'SPACELOG 6 BP'!$F59:$EE59)+SUMIF('SPACELOG 7 BP'!$F$2:$EE$2,CH$4,'SPACELOG 7 BP'!$F59:$EE59)+SUMIF('SPACELOG 8 BP'!$F$2:$EE$2,CH$4,'SPACELOG 8 BP'!$F59:$EE59)+SUMIF('SPACELOG 9 BP'!$F$2:$EE$2,CH$4,'SPACELOG 9 BP'!$F59:$EE59)+SUMIF('SPACELOG 10 BP'!$F$2:$EE$2,CH$4,'SPACELOG 10 BP'!$F59:$EE59)+SUMIF('SPACELOG 11 BP'!$F$2:$EE$2,CH$4,'SPACELOG 11 BP'!$F59:$EE59)+SUMIF('SPACELOG 12 BP'!$F$2:$EE$2,CH$4,'SPACELOG 12 BP'!$F59:$EE59)</f>
        <v>37.79</v>
      </c>
      <c r="CI59" s="13">
        <f>SUMIF('reporting montigny'!$F$2:$EE$2,CI$4,'reporting montigny'!$F59:$EE59)+SUMIF('reporting boissy'!$F$2:$EE$2,CI$4,'reporting boissy'!$F59:$EE59)+SUMIF('reporting moussy'!$F$2:$EE$2,CI$4,'reporting moussy'!$F59:$EE59)+SUMIF('reporting trappes'!$F$2:$EE$2,CI$4,'reporting trappes'!$F59:$EE59)+SUMIF('SPACELOG 5 BP'!$F$2:$EE$2,CI$4,'SPACELOG 5 BP'!$F59:$EE59)+SUMIF('SPACELOG 6 BP'!$F$2:$EE$2,CI$4,'SPACELOG 6 BP'!$F59:$EE59)+SUMIF('SPACELOG 7 BP'!$F$2:$EE$2,CI$4,'SPACELOG 7 BP'!$F59:$EE59)+SUMIF('SPACELOG 8 BP'!$F$2:$EE$2,CI$4,'SPACELOG 8 BP'!$F59:$EE59)+SUMIF('SPACELOG 9 BP'!$F$2:$EE$2,CI$4,'SPACELOG 9 BP'!$F59:$EE59)+SUMIF('SPACELOG 10 BP'!$F$2:$EE$2,CI$4,'SPACELOG 10 BP'!$F59:$EE59)+SUMIF('SPACELOG 11 BP'!$F$2:$EE$2,CI$4,'SPACELOG 11 BP'!$F59:$EE59)+SUMIF('SPACELOG 12 BP'!$F$2:$EE$2,CI$4,'SPACELOG 12 BP'!$F59:$EE59)</f>
        <v>35.74</v>
      </c>
      <c r="CJ59" s="13">
        <f>SUMIF('reporting montigny'!$F$2:$EE$2,CJ$4,'reporting montigny'!$F59:$EE59)+SUMIF('reporting boissy'!$F$2:$EE$2,CJ$4,'reporting boissy'!$F59:$EE59)+SUMIF('reporting moussy'!$F$2:$EE$2,CJ$4,'reporting moussy'!$F59:$EE59)+SUMIF('reporting trappes'!$F$2:$EE$2,CJ$4,'reporting trappes'!$F59:$EE59)+SUMIF('SPACELOG 5 BP'!$F$2:$EE$2,CJ$4,'SPACELOG 5 BP'!$F59:$EE59)+SUMIF('SPACELOG 6 BP'!$F$2:$EE$2,CJ$4,'SPACELOG 6 BP'!$F59:$EE59)+SUMIF('SPACELOG 7 BP'!$F$2:$EE$2,CJ$4,'SPACELOG 7 BP'!$F59:$EE59)+SUMIF('SPACELOG 8 BP'!$F$2:$EE$2,CJ$4,'SPACELOG 8 BP'!$F59:$EE59)+SUMIF('SPACELOG 9 BP'!$F$2:$EE$2,CJ$4,'SPACELOG 9 BP'!$F59:$EE59)+SUMIF('SPACELOG 10 BP'!$F$2:$EE$2,CJ$4,'SPACELOG 10 BP'!$F59:$EE59)+SUMIF('SPACELOG 11 BP'!$F$2:$EE$2,CJ$4,'SPACELOG 11 BP'!$F59:$EE59)+SUMIF('SPACELOG 12 BP'!$F$2:$EE$2,CJ$4,'SPACELOG 12 BP'!$F59:$EE59)</f>
        <v>33.69</v>
      </c>
      <c r="CK59" s="13">
        <f>SUMIF('reporting montigny'!$F$2:$EE$2,CK$4,'reporting montigny'!$F59:$EE59)+SUMIF('reporting boissy'!$F$2:$EE$2,CK$4,'reporting boissy'!$F59:$EE59)+SUMIF('reporting moussy'!$F$2:$EE$2,CK$4,'reporting moussy'!$F59:$EE59)+SUMIF('reporting trappes'!$F$2:$EE$2,CK$4,'reporting trappes'!$F59:$EE59)+SUMIF('SPACELOG 5 BP'!$F$2:$EE$2,CK$4,'SPACELOG 5 BP'!$F59:$EE59)+SUMIF('SPACELOG 6 BP'!$F$2:$EE$2,CK$4,'SPACELOG 6 BP'!$F59:$EE59)+SUMIF('SPACELOG 7 BP'!$F$2:$EE$2,CK$4,'SPACELOG 7 BP'!$F59:$EE59)+SUMIF('SPACELOG 8 BP'!$F$2:$EE$2,CK$4,'SPACELOG 8 BP'!$F59:$EE59)+SUMIF('SPACELOG 9 BP'!$F$2:$EE$2,CK$4,'SPACELOG 9 BP'!$F59:$EE59)+SUMIF('SPACELOG 10 BP'!$F$2:$EE$2,CK$4,'SPACELOG 10 BP'!$F59:$EE59)+SUMIF('SPACELOG 11 BP'!$F$2:$EE$2,CK$4,'SPACELOG 11 BP'!$F59:$EE59)+SUMIF('SPACELOG 12 BP'!$F$2:$EE$2,CK$4,'SPACELOG 12 BP'!$F59:$EE59)</f>
        <v>31.63</v>
      </c>
      <c r="CL59" s="13">
        <f>SUMIF('reporting montigny'!$F$2:$EE$2,CL$4,'reporting montigny'!$F59:$EE59)+SUMIF('reporting boissy'!$F$2:$EE$2,CL$4,'reporting boissy'!$F59:$EE59)+SUMIF('reporting moussy'!$F$2:$EE$2,CL$4,'reporting moussy'!$F59:$EE59)+SUMIF('reporting trappes'!$F$2:$EE$2,CL$4,'reporting trappes'!$F59:$EE59)+SUMIF('SPACELOG 5 BP'!$F$2:$EE$2,CL$4,'SPACELOG 5 BP'!$F59:$EE59)+SUMIF('SPACELOG 6 BP'!$F$2:$EE$2,CL$4,'SPACELOG 6 BP'!$F59:$EE59)+SUMIF('SPACELOG 7 BP'!$F$2:$EE$2,CL$4,'SPACELOG 7 BP'!$F59:$EE59)+SUMIF('SPACELOG 8 BP'!$F$2:$EE$2,CL$4,'SPACELOG 8 BP'!$F59:$EE59)+SUMIF('SPACELOG 9 BP'!$F$2:$EE$2,CL$4,'SPACELOG 9 BP'!$F59:$EE59)+SUMIF('SPACELOG 10 BP'!$F$2:$EE$2,CL$4,'SPACELOG 10 BP'!$F59:$EE59)+SUMIF('SPACELOG 11 BP'!$F$2:$EE$2,CL$4,'SPACELOG 11 BP'!$F59:$EE59)+SUMIF('SPACELOG 12 BP'!$F$2:$EE$2,CL$4,'SPACELOG 12 BP'!$F59:$EE59)</f>
        <v>29.57</v>
      </c>
      <c r="CM59" s="13">
        <f>SUMIF('reporting montigny'!$F$2:$EE$2,CM$4,'reporting montigny'!$F59:$EE59)+SUMIF('reporting boissy'!$F$2:$EE$2,CM$4,'reporting boissy'!$F59:$EE59)+SUMIF('reporting moussy'!$F$2:$EE$2,CM$4,'reporting moussy'!$F59:$EE59)+SUMIF('reporting trappes'!$F$2:$EE$2,CM$4,'reporting trappes'!$F59:$EE59)+SUMIF('SPACELOG 5 BP'!$F$2:$EE$2,CM$4,'SPACELOG 5 BP'!$F59:$EE59)+SUMIF('SPACELOG 6 BP'!$F$2:$EE$2,CM$4,'SPACELOG 6 BP'!$F59:$EE59)+SUMIF('SPACELOG 7 BP'!$F$2:$EE$2,CM$4,'SPACELOG 7 BP'!$F59:$EE59)+SUMIF('SPACELOG 8 BP'!$F$2:$EE$2,CM$4,'SPACELOG 8 BP'!$F59:$EE59)+SUMIF('SPACELOG 9 BP'!$F$2:$EE$2,CM$4,'SPACELOG 9 BP'!$F59:$EE59)+SUMIF('SPACELOG 10 BP'!$F$2:$EE$2,CM$4,'SPACELOG 10 BP'!$F59:$EE59)+SUMIF('SPACELOG 11 BP'!$F$2:$EE$2,CM$4,'SPACELOG 11 BP'!$F59:$EE59)+SUMIF('SPACELOG 12 BP'!$F$2:$EE$2,CM$4,'SPACELOG 12 BP'!$F59:$EE59)</f>
        <v>27.5</v>
      </c>
      <c r="CN59" s="13">
        <f>SUMIF('reporting montigny'!$F$2:$EE$2,CN$4,'reporting montigny'!$F59:$EE59)+SUMIF('reporting boissy'!$F$2:$EE$2,CN$4,'reporting boissy'!$F59:$EE59)+SUMIF('reporting moussy'!$F$2:$EE$2,CN$4,'reporting moussy'!$F59:$EE59)+SUMIF('reporting trappes'!$F$2:$EE$2,CN$4,'reporting trappes'!$F59:$EE59)+SUMIF('SPACELOG 5 BP'!$F$2:$EE$2,CN$4,'SPACELOG 5 BP'!$F59:$EE59)+SUMIF('SPACELOG 6 BP'!$F$2:$EE$2,CN$4,'SPACELOG 6 BP'!$F59:$EE59)+SUMIF('SPACELOG 7 BP'!$F$2:$EE$2,CN$4,'SPACELOG 7 BP'!$F59:$EE59)+SUMIF('SPACELOG 8 BP'!$F$2:$EE$2,CN$4,'SPACELOG 8 BP'!$F59:$EE59)+SUMIF('SPACELOG 9 BP'!$F$2:$EE$2,CN$4,'SPACELOG 9 BP'!$F59:$EE59)+SUMIF('SPACELOG 10 BP'!$F$2:$EE$2,CN$4,'SPACELOG 10 BP'!$F59:$EE59)+SUMIF('SPACELOG 11 BP'!$F$2:$EE$2,CN$4,'SPACELOG 11 BP'!$F59:$EE59)+SUMIF('SPACELOG 12 BP'!$F$2:$EE$2,CN$4,'SPACELOG 12 BP'!$F59:$EE59)</f>
        <v>25.42</v>
      </c>
      <c r="CO59" s="13">
        <f>SUMIF('reporting montigny'!$F$2:$EE$2,CO$4,'reporting montigny'!$F59:$EE59)+SUMIF('reporting boissy'!$F$2:$EE$2,CO$4,'reporting boissy'!$F59:$EE59)+SUMIF('reporting moussy'!$F$2:$EE$2,CO$4,'reporting moussy'!$F59:$EE59)+SUMIF('reporting trappes'!$F$2:$EE$2,CO$4,'reporting trappes'!$F59:$EE59)+SUMIF('SPACELOG 5 BP'!$F$2:$EE$2,CO$4,'SPACELOG 5 BP'!$F59:$EE59)+SUMIF('SPACELOG 6 BP'!$F$2:$EE$2,CO$4,'SPACELOG 6 BP'!$F59:$EE59)+SUMIF('SPACELOG 7 BP'!$F$2:$EE$2,CO$4,'SPACELOG 7 BP'!$F59:$EE59)+SUMIF('SPACELOG 8 BP'!$F$2:$EE$2,CO$4,'SPACELOG 8 BP'!$F59:$EE59)+SUMIF('SPACELOG 9 BP'!$F$2:$EE$2,CO$4,'SPACELOG 9 BP'!$F59:$EE59)+SUMIF('SPACELOG 10 BP'!$F$2:$EE$2,CO$4,'SPACELOG 10 BP'!$F59:$EE59)+SUMIF('SPACELOG 11 BP'!$F$2:$EE$2,CO$4,'SPACELOG 11 BP'!$F59:$EE59)+SUMIF('SPACELOG 12 BP'!$F$2:$EE$2,CO$4,'SPACELOG 12 BP'!$F59:$EE59)</f>
        <v>23.33</v>
      </c>
      <c r="CP59" s="13">
        <f>SUMIF('reporting montigny'!$F$2:$EE$2,CP$4,'reporting montigny'!$F59:$EE59)+SUMIF('reporting boissy'!$F$2:$EE$2,CP$4,'reporting boissy'!$F59:$EE59)+SUMIF('reporting moussy'!$F$2:$EE$2,CP$4,'reporting moussy'!$F59:$EE59)+SUMIF('reporting trappes'!$F$2:$EE$2,CP$4,'reporting trappes'!$F59:$EE59)+SUMIF('SPACELOG 5 BP'!$F$2:$EE$2,CP$4,'SPACELOG 5 BP'!$F59:$EE59)+SUMIF('SPACELOG 6 BP'!$F$2:$EE$2,CP$4,'SPACELOG 6 BP'!$F59:$EE59)+SUMIF('SPACELOG 7 BP'!$F$2:$EE$2,CP$4,'SPACELOG 7 BP'!$F59:$EE59)+SUMIF('SPACELOG 8 BP'!$F$2:$EE$2,CP$4,'SPACELOG 8 BP'!$F59:$EE59)+SUMIF('SPACELOG 9 BP'!$F$2:$EE$2,CP$4,'SPACELOG 9 BP'!$F59:$EE59)+SUMIF('SPACELOG 10 BP'!$F$2:$EE$2,CP$4,'SPACELOG 10 BP'!$F59:$EE59)+SUMIF('SPACELOG 11 BP'!$F$2:$EE$2,CP$4,'SPACELOG 11 BP'!$F59:$EE59)+SUMIF('SPACELOG 12 BP'!$F$2:$EE$2,CP$4,'SPACELOG 12 BP'!$F59:$EE59)</f>
        <v>21.25</v>
      </c>
      <c r="CQ59" s="13">
        <f>SUMIF('reporting montigny'!$F$2:$EE$2,CQ$4,'reporting montigny'!$F59:$EE59)+SUMIF('reporting boissy'!$F$2:$EE$2,CQ$4,'reporting boissy'!$F59:$EE59)+SUMIF('reporting moussy'!$F$2:$EE$2,CQ$4,'reporting moussy'!$F59:$EE59)+SUMIF('reporting trappes'!$F$2:$EE$2,CQ$4,'reporting trappes'!$F59:$EE59)+SUMIF('SPACELOG 5 BP'!$F$2:$EE$2,CQ$4,'SPACELOG 5 BP'!$F59:$EE59)+SUMIF('SPACELOG 6 BP'!$F$2:$EE$2,CQ$4,'SPACELOG 6 BP'!$F59:$EE59)+SUMIF('SPACELOG 7 BP'!$F$2:$EE$2,CQ$4,'SPACELOG 7 BP'!$F59:$EE59)+SUMIF('SPACELOG 8 BP'!$F$2:$EE$2,CQ$4,'SPACELOG 8 BP'!$F59:$EE59)+SUMIF('SPACELOG 9 BP'!$F$2:$EE$2,CQ$4,'SPACELOG 9 BP'!$F59:$EE59)+SUMIF('SPACELOG 10 BP'!$F$2:$EE$2,CQ$4,'SPACELOG 10 BP'!$F59:$EE59)+SUMIF('SPACELOG 11 BP'!$F$2:$EE$2,CQ$4,'SPACELOG 11 BP'!$F59:$EE59)+SUMIF('SPACELOG 12 BP'!$F$2:$EE$2,CQ$4,'SPACELOG 12 BP'!$F59:$EE59)</f>
        <v>19.149999999999999</v>
      </c>
      <c r="CR59" s="14">
        <f>SUM(CF59:CQ59)</f>
        <v>366.76</v>
      </c>
      <c r="CS59" s="13">
        <f>SUMIF('reporting montigny'!$F$2:$EE$2,CS$4,'reporting montigny'!$F59:$EE59)+SUMIF('reporting boissy'!$F$2:$EE$2,CS$4,'reporting boissy'!$F59:$EE59)+SUMIF('reporting moussy'!$F$2:$EE$2,CS$4,'reporting moussy'!$F59:$EE59)+SUMIF('reporting trappes'!$F$2:$EE$2,CS$4,'reporting trappes'!$F59:$EE59)+SUMIF('SPACELOG 5 BP'!$F$2:$EE$2,CS$4,'SPACELOG 5 BP'!$F59:$EE59)+SUMIF('SPACELOG 6 BP'!$F$2:$EE$2,CS$4,'SPACELOG 6 BP'!$F59:$EE59)+SUMIF('SPACELOG 7 BP'!$F$2:$EE$2,CS$4,'SPACELOG 7 BP'!$F59:$EE59)+SUMIF('SPACELOG 8 BP'!$F$2:$EE$2,CS$4,'SPACELOG 8 BP'!$F59:$EE59)+SUMIF('SPACELOG 9 BP'!$F$2:$EE$2,CS$4,'SPACELOG 9 BP'!$F59:$EE59)+SUMIF('SPACELOG 10 BP'!$F$2:$EE$2,CS$4,'SPACELOG 10 BP'!$F59:$EE59)+SUMIF('SPACELOG 11 BP'!$F$2:$EE$2,CS$4,'SPACELOG 11 BP'!$F59:$EE59)+SUMIF('SPACELOG 12 BP'!$F$2:$EE$2,CS$4,'SPACELOG 12 BP'!$F59:$EE59)</f>
        <v>17.05</v>
      </c>
      <c r="CT59" s="13">
        <f>SUMIF('reporting montigny'!$F$2:$EE$2,CT$4,'reporting montigny'!$F59:$EE59)+SUMIF('reporting boissy'!$F$2:$EE$2,CT$4,'reporting boissy'!$F59:$EE59)+SUMIF('reporting moussy'!$F$2:$EE$2,CT$4,'reporting moussy'!$F59:$EE59)+SUMIF('reporting trappes'!$F$2:$EE$2,CT$4,'reporting trappes'!$F59:$EE59)+SUMIF('SPACELOG 5 BP'!$F$2:$EE$2,CT$4,'SPACELOG 5 BP'!$F59:$EE59)+SUMIF('SPACELOG 6 BP'!$F$2:$EE$2,CT$4,'SPACELOG 6 BP'!$F59:$EE59)+SUMIF('SPACELOG 7 BP'!$F$2:$EE$2,CT$4,'SPACELOG 7 BP'!$F59:$EE59)+SUMIF('SPACELOG 8 BP'!$F$2:$EE$2,CT$4,'SPACELOG 8 BP'!$F59:$EE59)+SUMIF('SPACELOG 9 BP'!$F$2:$EE$2,CT$4,'SPACELOG 9 BP'!$F59:$EE59)+SUMIF('SPACELOG 10 BP'!$F$2:$EE$2,CT$4,'SPACELOG 10 BP'!$F59:$EE59)+SUMIF('SPACELOG 11 BP'!$F$2:$EE$2,CT$4,'SPACELOG 11 BP'!$F59:$EE59)+SUMIF('SPACELOG 12 BP'!$F$2:$EE$2,CT$4,'SPACELOG 12 BP'!$F59:$EE59)</f>
        <v>14.94</v>
      </c>
      <c r="CU59" s="13">
        <f>SUMIF('reporting montigny'!$F$2:$EE$2,CU$4,'reporting montigny'!$F59:$EE59)+SUMIF('reporting boissy'!$F$2:$EE$2,CU$4,'reporting boissy'!$F59:$EE59)+SUMIF('reporting moussy'!$F$2:$EE$2,CU$4,'reporting moussy'!$F59:$EE59)+SUMIF('reporting trappes'!$F$2:$EE$2,CU$4,'reporting trappes'!$F59:$EE59)+SUMIF('SPACELOG 5 BP'!$F$2:$EE$2,CU$4,'SPACELOG 5 BP'!$F59:$EE59)+SUMIF('SPACELOG 6 BP'!$F$2:$EE$2,CU$4,'SPACELOG 6 BP'!$F59:$EE59)+SUMIF('SPACELOG 7 BP'!$F$2:$EE$2,CU$4,'SPACELOG 7 BP'!$F59:$EE59)+SUMIF('SPACELOG 8 BP'!$F$2:$EE$2,CU$4,'SPACELOG 8 BP'!$F59:$EE59)+SUMIF('SPACELOG 9 BP'!$F$2:$EE$2,CU$4,'SPACELOG 9 BP'!$F59:$EE59)+SUMIF('SPACELOG 10 BP'!$F$2:$EE$2,CU$4,'SPACELOG 10 BP'!$F59:$EE59)+SUMIF('SPACELOG 11 BP'!$F$2:$EE$2,CU$4,'SPACELOG 11 BP'!$F59:$EE59)+SUMIF('SPACELOG 12 BP'!$F$2:$EE$2,CU$4,'SPACELOG 12 BP'!$F59:$EE59)</f>
        <v>12.82</v>
      </c>
      <c r="CV59" s="13">
        <f>SUMIF('reporting montigny'!$F$2:$EE$2,CV$4,'reporting montigny'!$F59:$EE59)+SUMIF('reporting boissy'!$F$2:$EE$2,CV$4,'reporting boissy'!$F59:$EE59)+SUMIF('reporting moussy'!$F$2:$EE$2,CV$4,'reporting moussy'!$F59:$EE59)+SUMIF('reporting trappes'!$F$2:$EE$2,CV$4,'reporting trappes'!$F59:$EE59)+SUMIF('SPACELOG 5 BP'!$F$2:$EE$2,CV$4,'SPACELOG 5 BP'!$F59:$EE59)+SUMIF('SPACELOG 6 BP'!$F$2:$EE$2,CV$4,'SPACELOG 6 BP'!$F59:$EE59)+SUMIF('SPACELOG 7 BP'!$F$2:$EE$2,CV$4,'SPACELOG 7 BP'!$F59:$EE59)+SUMIF('SPACELOG 8 BP'!$F$2:$EE$2,CV$4,'SPACELOG 8 BP'!$F59:$EE59)+SUMIF('SPACELOG 9 BP'!$F$2:$EE$2,CV$4,'SPACELOG 9 BP'!$F59:$EE59)+SUMIF('SPACELOG 10 BP'!$F$2:$EE$2,CV$4,'SPACELOG 10 BP'!$F59:$EE59)+SUMIF('SPACELOG 11 BP'!$F$2:$EE$2,CV$4,'SPACELOG 11 BP'!$F59:$EE59)+SUMIF('SPACELOG 12 BP'!$F$2:$EE$2,CV$4,'SPACELOG 12 BP'!$F59:$EE59)</f>
        <v>10.7</v>
      </c>
      <c r="CW59" s="13">
        <f>SUMIF('reporting montigny'!$F$2:$EE$2,CW$4,'reporting montigny'!$F59:$EE59)+SUMIF('reporting boissy'!$F$2:$EE$2,CW$4,'reporting boissy'!$F59:$EE59)+SUMIF('reporting moussy'!$F$2:$EE$2,CW$4,'reporting moussy'!$F59:$EE59)+SUMIF('reporting trappes'!$F$2:$EE$2,CW$4,'reporting trappes'!$F59:$EE59)+SUMIF('SPACELOG 5 BP'!$F$2:$EE$2,CW$4,'SPACELOG 5 BP'!$F59:$EE59)+SUMIF('SPACELOG 6 BP'!$F$2:$EE$2,CW$4,'SPACELOG 6 BP'!$F59:$EE59)+SUMIF('SPACELOG 7 BP'!$F$2:$EE$2,CW$4,'SPACELOG 7 BP'!$F59:$EE59)+SUMIF('SPACELOG 8 BP'!$F$2:$EE$2,CW$4,'SPACELOG 8 BP'!$F59:$EE59)+SUMIF('SPACELOG 9 BP'!$F$2:$EE$2,CW$4,'SPACELOG 9 BP'!$F59:$EE59)+SUMIF('SPACELOG 10 BP'!$F$2:$EE$2,CW$4,'SPACELOG 10 BP'!$F59:$EE59)+SUMIF('SPACELOG 11 BP'!$F$2:$EE$2,CW$4,'SPACELOG 11 BP'!$F59:$EE59)+SUMIF('SPACELOG 12 BP'!$F$2:$EE$2,CW$4,'SPACELOG 12 BP'!$F59:$EE59)</f>
        <v>8.57</v>
      </c>
      <c r="CX59" s="13">
        <f>SUMIF('reporting montigny'!$F$2:$EE$2,CX$4,'reporting montigny'!$F59:$EE59)+SUMIF('reporting boissy'!$F$2:$EE$2,CX$4,'reporting boissy'!$F59:$EE59)+SUMIF('reporting moussy'!$F$2:$EE$2,CX$4,'reporting moussy'!$F59:$EE59)+SUMIF('reporting trappes'!$F$2:$EE$2,CX$4,'reporting trappes'!$F59:$EE59)+SUMIF('SPACELOG 5 BP'!$F$2:$EE$2,CX$4,'SPACELOG 5 BP'!$F59:$EE59)+SUMIF('SPACELOG 6 BP'!$F$2:$EE$2,CX$4,'SPACELOG 6 BP'!$F59:$EE59)+SUMIF('SPACELOG 7 BP'!$F$2:$EE$2,CX$4,'SPACELOG 7 BP'!$F59:$EE59)+SUMIF('SPACELOG 8 BP'!$F$2:$EE$2,CX$4,'SPACELOG 8 BP'!$F59:$EE59)+SUMIF('SPACELOG 9 BP'!$F$2:$EE$2,CX$4,'SPACELOG 9 BP'!$F59:$EE59)+SUMIF('SPACELOG 10 BP'!$F$2:$EE$2,CX$4,'SPACELOG 10 BP'!$F59:$EE59)+SUMIF('SPACELOG 11 BP'!$F$2:$EE$2,CX$4,'SPACELOG 11 BP'!$F59:$EE59)+SUMIF('SPACELOG 12 BP'!$F$2:$EE$2,CX$4,'SPACELOG 12 BP'!$F59:$EE59)</f>
        <v>6.44</v>
      </c>
      <c r="CY59" s="13">
        <f>SUMIF('reporting montigny'!$F$2:$EE$2,CY$4,'reporting montigny'!$F59:$EE59)+SUMIF('reporting boissy'!$F$2:$EE$2,CY$4,'reporting boissy'!$F59:$EE59)+SUMIF('reporting moussy'!$F$2:$EE$2,CY$4,'reporting moussy'!$F59:$EE59)+SUMIF('reporting trappes'!$F$2:$EE$2,CY$4,'reporting trappes'!$F59:$EE59)+SUMIF('SPACELOG 5 BP'!$F$2:$EE$2,CY$4,'SPACELOG 5 BP'!$F59:$EE59)+SUMIF('SPACELOG 6 BP'!$F$2:$EE$2,CY$4,'SPACELOG 6 BP'!$F59:$EE59)+SUMIF('SPACELOG 7 BP'!$F$2:$EE$2,CY$4,'SPACELOG 7 BP'!$F59:$EE59)+SUMIF('SPACELOG 8 BP'!$F$2:$EE$2,CY$4,'SPACELOG 8 BP'!$F59:$EE59)+SUMIF('SPACELOG 9 BP'!$F$2:$EE$2,CY$4,'SPACELOG 9 BP'!$F59:$EE59)+SUMIF('SPACELOG 10 BP'!$F$2:$EE$2,CY$4,'SPACELOG 10 BP'!$F59:$EE59)+SUMIF('SPACELOG 11 BP'!$F$2:$EE$2,CY$4,'SPACELOG 11 BP'!$F59:$EE59)+SUMIF('SPACELOG 12 BP'!$F$2:$EE$2,CY$4,'SPACELOG 12 BP'!$F59:$EE59)</f>
        <v>4.3</v>
      </c>
      <c r="CZ59" s="13">
        <f>SUMIF('reporting montigny'!$F$2:$EE$2,CZ$4,'reporting montigny'!$F59:$EE59)+SUMIF('reporting boissy'!$F$2:$EE$2,CZ$4,'reporting boissy'!$F59:$EE59)+SUMIF('reporting moussy'!$F$2:$EE$2,CZ$4,'reporting moussy'!$F59:$EE59)+SUMIF('reporting trappes'!$F$2:$EE$2,CZ$4,'reporting trappes'!$F59:$EE59)+SUMIF('SPACELOG 5 BP'!$F$2:$EE$2,CZ$4,'SPACELOG 5 BP'!$F59:$EE59)+SUMIF('SPACELOG 6 BP'!$F$2:$EE$2,CZ$4,'SPACELOG 6 BP'!$F59:$EE59)+SUMIF('SPACELOG 7 BP'!$F$2:$EE$2,CZ$4,'SPACELOG 7 BP'!$F59:$EE59)+SUMIF('SPACELOG 8 BP'!$F$2:$EE$2,CZ$4,'SPACELOG 8 BP'!$F59:$EE59)+SUMIF('SPACELOG 9 BP'!$F$2:$EE$2,CZ$4,'SPACELOG 9 BP'!$F59:$EE59)+SUMIF('SPACELOG 10 BP'!$F$2:$EE$2,CZ$4,'SPACELOG 10 BP'!$F59:$EE59)+SUMIF('SPACELOG 11 BP'!$F$2:$EE$2,CZ$4,'SPACELOG 11 BP'!$F59:$EE59)+SUMIF('SPACELOG 12 BP'!$F$2:$EE$2,CZ$4,'SPACELOG 12 BP'!$F59:$EE59)</f>
        <v>2.15</v>
      </c>
      <c r="DA59" s="13">
        <f>SUMIF('reporting montigny'!$F$2:$EE$2,DA$4,'reporting montigny'!$F59:$EE59)+SUMIF('reporting boissy'!$F$2:$EE$2,DA$4,'reporting boissy'!$F59:$EE59)+SUMIF('reporting moussy'!$F$2:$EE$2,DA$4,'reporting moussy'!$F59:$EE59)+SUMIF('reporting trappes'!$F$2:$EE$2,DA$4,'reporting trappes'!$F59:$EE59)+SUMIF('SPACELOG 5 BP'!$F$2:$EE$2,DA$4,'SPACELOG 5 BP'!$F59:$EE59)+SUMIF('SPACELOG 6 BP'!$F$2:$EE$2,DA$4,'SPACELOG 6 BP'!$F59:$EE59)+SUMIF('SPACELOG 7 BP'!$F$2:$EE$2,DA$4,'SPACELOG 7 BP'!$F59:$EE59)+SUMIF('SPACELOG 8 BP'!$F$2:$EE$2,DA$4,'SPACELOG 8 BP'!$F59:$EE59)+SUMIF('SPACELOG 9 BP'!$F$2:$EE$2,DA$4,'SPACELOG 9 BP'!$F59:$EE59)+SUMIF('SPACELOG 10 BP'!$F$2:$EE$2,DA$4,'SPACELOG 10 BP'!$F59:$EE59)+SUMIF('SPACELOG 11 BP'!$F$2:$EE$2,DA$4,'SPACELOG 11 BP'!$F59:$EE59)+SUMIF('SPACELOG 12 BP'!$F$2:$EE$2,DA$4,'SPACELOG 12 BP'!$F59:$EE59)</f>
        <v>0</v>
      </c>
      <c r="DB59" s="13">
        <f>SUMIF('reporting montigny'!$F$2:$EE$2,DB$4,'reporting montigny'!$F59:$EE59)+SUMIF('reporting boissy'!$F$2:$EE$2,DB$4,'reporting boissy'!$F59:$EE59)+SUMIF('reporting moussy'!$F$2:$EE$2,DB$4,'reporting moussy'!$F59:$EE59)+SUMIF('reporting trappes'!$F$2:$EE$2,DB$4,'reporting trappes'!$F59:$EE59)+SUMIF('SPACELOG 5 BP'!$F$2:$EE$2,DB$4,'SPACELOG 5 BP'!$F59:$EE59)+SUMIF('SPACELOG 6 BP'!$F$2:$EE$2,DB$4,'SPACELOG 6 BP'!$F59:$EE59)+SUMIF('SPACELOG 7 BP'!$F$2:$EE$2,DB$4,'SPACELOG 7 BP'!$F59:$EE59)+SUMIF('SPACELOG 8 BP'!$F$2:$EE$2,DB$4,'SPACELOG 8 BP'!$F59:$EE59)+SUMIF('SPACELOG 9 BP'!$F$2:$EE$2,DB$4,'SPACELOG 9 BP'!$F59:$EE59)+SUMIF('SPACELOG 10 BP'!$F$2:$EE$2,DB$4,'SPACELOG 10 BP'!$F59:$EE59)+SUMIF('SPACELOG 11 BP'!$F$2:$EE$2,DB$4,'SPACELOG 11 BP'!$F59:$EE59)+SUMIF('SPACELOG 12 BP'!$F$2:$EE$2,DB$4,'SPACELOG 12 BP'!$F59:$EE59)</f>
        <v>0</v>
      </c>
      <c r="DC59" s="13">
        <f>SUMIF('reporting montigny'!$F$2:$EE$2,DC$4,'reporting montigny'!$F59:$EE59)+SUMIF('reporting boissy'!$F$2:$EE$2,DC$4,'reporting boissy'!$F59:$EE59)+SUMIF('reporting moussy'!$F$2:$EE$2,DC$4,'reporting moussy'!$F59:$EE59)+SUMIF('reporting trappes'!$F$2:$EE$2,DC$4,'reporting trappes'!$F59:$EE59)+SUMIF('SPACELOG 5 BP'!$F$2:$EE$2,DC$4,'SPACELOG 5 BP'!$F59:$EE59)+SUMIF('SPACELOG 6 BP'!$F$2:$EE$2,DC$4,'SPACELOG 6 BP'!$F59:$EE59)+SUMIF('SPACELOG 7 BP'!$F$2:$EE$2,DC$4,'SPACELOG 7 BP'!$F59:$EE59)+SUMIF('SPACELOG 8 BP'!$F$2:$EE$2,DC$4,'SPACELOG 8 BP'!$F59:$EE59)+SUMIF('SPACELOG 9 BP'!$F$2:$EE$2,DC$4,'SPACELOG 9 BP'!$F59:$EE59)+SUMIF('SPACELOG 10 BP'!$F$2:$EE$2,DC$4,'SPACELOG 10 BP'!$F59:$EE59)+SUMIF('SPACELOG 11 BP'!$F$2:$EE$2,DC$4,'SPACELOG 11 BP'!$F59:$EE59)+SUMIF('SPACELOG 12 BP'!$F$2:$EE$2,DC$4,'SPACELOG 12 BP'!$F59:$EE59)</f>
        <v>0</v>
      </c>
      <c r="DD59" s="13">
        <f>SUMIF('reporting montigny'!$F$2:$EE$2,DD$4,'reporting montigny'!$F59:$EE59)+SUMIF('reporting boissy'!$F$2:$EE$2,DD$4,'reporting boissy'!$F59:$EE59)+SUMIF('reporting moussy'!$F$2:$EE$2,DD$4,'reporting moussy'!$F59:$EE59)+SUMIF('reporting trappes'!$F$2:$EE$2,DD$4,'reporting trappes'!$F59:$EE59)+SUMIF('SPACELOG 5 BP'!$F$2:$EE$2,DD$4,'SPACELOG 5 BP'!$F59:$EE59)+SUMIF('SPACELOG 6 BP'!$F$2:$EE$2,DD$4,'SPACELOG 6 BP'!$F59:$EE59)+SUMIF('SPACELOG 7 BP'!$F$2:$EE$2,DD$4,'SPACELOG 7 BP'!$F59:$EE59)+SUMIF('SPACELOG 8 BP'!$F$2:$EE$2,DD$4,'SPACELOG 8 BP'!$F59:$EE59)+SUMIF('SPACELOG 9 BP'!$F$2:$EE$2,DD$4,'SPACELOG 9 BP'!$F59:$EE59)+SUMIF('SPACELOG 10 BP'!$F$2:$EE$2,DD$4,'SPACELOG 10 BP'!$F59:$EE59)+SUMIF('SPACELOG 11 BP'!$F$2:$EE$2,DD$4,'SPACELOG 11 BP'!$F59:$EE59)+SUMIF('SPACELOG 12 BP'!$F$2:$EE$2,DD$4,'SPACELOG 12 BP'!$F59:$EE59)</f>
        <v>0</v>
      </c>
      <c r="DE59" s="14">
        <f>SUM(CS59:DD59)</f>
        <v>76.970000000000013</v>
      </c>
      <c r="DF59" s="13">
        <f>SUMIF('reporting montigny'!$F$2:$EE$2,DF$4,'reporting montigny'!$F59:$EE59)+SUMIF('reporting boissy'!$F$2:$EE$2,DF$4,'reporting boissy'!$F59:$EE59)+SUMIF('reporting moussy'!$F$2:$EE$2,DF$4,'reporting moussy'!$F59:$EE59)+SUMIF('reporting trappes'!$F$2:$EE$2,DF$4,'reporting trappes'!$F59:$EE59)+SUMIF('SPACELOG 5 BP'!$F$2:$EE$2,DF$4,'SPACELOG 5 BP'!$F59:$EE59)+SUMIF('SPACELOG 6 BP'!$F$2:$EE$2,DF$4,'SPACELOG 6 BP'!$F59:$EE59)+SUMIF('SPACELOG 7 BP'!$F$2:$EE$2,DF$4,'SPACELOG 7 BP'!$F59:$EE59)+SUMIF('SPACELOG 8 BP'!$F$2:$EE$2,DF$4,'SPACELOG 8 BP'!$F59:$EE59)+SUMIF('SPACELOG 9 BP'!$F$2:$EE$2,DF$4,'SPACELOG 9 BP'!$F59:$EE59)+SUMIF('SPACELOG 10 BP'!$F$2:$EE$2,DF$4,'SPACELOG 10 BP'!$F59:$EE59)+SUMIF('SPACELOG 11 BP'!$F$2:$EE$2,DF$4,'SPACELOG 11 BP'!$F59:$EE59)+SUMIF('SPACELOG 12 BP'!$F$2:$EE$2,DF$4,'SPACELOG 12 BP'!$F59:$EE59)</f>
        <v>0</v>
      </c>
      <c r="DG59" s="13">
        <f>SUMIF('reporting montigny'!$F$2:$EE$2,DG$4,'reporting montigny'!$F59:$EE59)+SUMIF('reporting boissy'!$F$2:$EE$2,DG$4,'reporting boissy'!$F59:$EE59)+SUMIF('reporting moussy'!$F$2:$EE$2,DG$4,'reporting moussy'!$F59:$EE59)+SUMIF('reporting trappes'!$F$2:$EE$2,DG$4,'reporting trappes'!$F59:$EE59)+SUMIF('SPACELOG 5 BP'!$F$2:$EE$2,DG$4,'SPACELOG 5 BP'!$F59:$EE59)+SUMIF('SPACELOG 6 BP'!$F$2:$EE$2,DG$4,'SPACELOG 6 BP'!$F59:$EE59)+SUMIF('SPACELOG 7 BP'!$F$2:$EE$2,DG$4,'SPACELOG 7 BP'!$F59:$EE59)+SUMIF('SPACELOG 8 BP'!$F$2:$EE$2,DG$4,'SPACELOG 8 BP'!$F59:$EE59)+SUMIF('SPACELOG 9 BP'!$F$2:$EE$2,DG$4,'SPACELOG 9 BP'!$F59:$EE59)+SUMIF('SPACELOG 10 BP'!$F$2:$EE$2,DG$4,'SPACELOG 10 BP'!$F59:$EE59)+SUMIF('SPACELOG 11 BP'!$F$2:$EE$2,DG$4,'SPACELOG 11 BP'!$F59:$EE59)+SUMIF('SPACELOG 12 BP'!$F$2:$EE$2,DG$4,'SPACELOG 12 BP'!$F59:$EE59)</f>
        <v>0</v>
      </c>
      <c r="DH59" s="13">
        <f>SUMIF('reporting montigny'!$F$2:$EE$2,DH$4,'reporting montigny'!$F59:$EE59)+SUMIF('reporting boissy'!$F$2:$EE$2,DH$4,'reporting boissy'!$F59:$EE59)+SUMIF('reporting moussy'!$F$2:$EE$2,DH$4,'reporting moussy'!$F59:$EE59)+SUMIF('reporting trappes'!$F$2:$EE$2,DH$4,'reporting trappes'!$F59:$EE59)+SUMIF('SPACELOG 5 BP'!$F$2:$EE$2,DH$4,'SPACELOG 5 BP'!$F59:$EE59)+SUMIF('SPACELOG 6 BP'!$F$2:$EE$2,DH$4,'SPACELOG 6 BP'!$F59:$EE59)+SUMIF('SPACELOG 7 BP'!$F$2:$EE$2,DH$4,'SPACELOG 7 BP'!$F59:$EE59)+SUMIF('SPACELOG 8 BP'!$F$2:$EE$2,DH$4,'SPACELOG 8 BP'!$F59:$EE59)+SUMIF('SPACELOG 9 BP'!$F$2:$EE$2,DH$4,'SPACELOG 9 BP'!$F59:$EE59)+SUMIF('SPACELOG 10 BP'!$F$2:$EE$2,DH$4,'SPACELOG 10 BP'!$F59:$EE59)+SUMIF('SPACELOG 11 BP'!$F$2:$EE$2,DH$4,'SPACELOG 11 BP'!$F59:$EE59)+SUMIF('SPACELOG 12 BP'!$F$2:$EE$2,DH$4,'SPACELOG 12 BP'!$F59:$EE59)</f>
        <v>0</v>
      </c>
      <c r="DI59" s="13">
        <f>SUMIF('reporting montigny'!$F$2:$EE$2,DI$4,'reporting montigny'!$F59:$EE59)+SUMIF('reporting boissy'!$F$2:$EE$2,DI$4,'reporting boissy'!$F59:$EE59)+SUMIF('reporting moussy'!$F$2:$EE$2,DI$4,'reporting moussy'!$F59:$EE59)+SUMIF('reporting trappes'!$F$2:$EE$2,DI$4,'reporting trappes'!$F59:$EE59)+SUMIF('SPACELOG 5 BP'!$F$2:$EE$2,DI$4,'SPACELOG 5 BP'!$F59:$EE59)+SUMIF('SPACELOG 6 BP'!$F$2:$EE$2,DI$4,'SPACELOG 6 BP'!$F59:$EE59)+SUMIF('SPACELOG 7 BP'!$F$2:$EE$2,DI$4,'SPACELOG 7 BP'!$F59:$EE59)+SUMIF('SPACELOG 8 BP'!$F$2:$EE$2,DI$4,'SPACELOG 8 BP'!$F59:$EE59)+SUMIF('SPACELOG 9 BP'!$F$2:$EE$2,DI$4,'SPACELOG 9 BP'!$F59:$EE59)+SUMIF('SPACELOG 10 BP'!$F$2:$EE$2,DI$4,'SPACELOG 10 BP'!$F59:$EE59)+SUMIF('SPACELOG 11 BP'!$F$2:$EE$2,DI$4,'SPACELOG 11 BP'!$F59:$EE59)+SUMIF('SPACELOG 12 BP'!$F$2:$EE$2,DI$4,'SPACELOG 12 BP'!$F59:$EE59)</f>
        <v>0</v>
      </c>
      <c r="DJ59" s="13">
        <f>SUMIF('reporting montigny'!$F$2:$EE$2,DJ$4,'reporting montigny'!$F59:$EE59)+SUMIF('reporting boissy'!$F$2:$EE$2,DJ$4,'reporting boissy'!$F59:$EE59)+SUMIF('reporting moussy'!$F$2:$EE$2,DJ$4,'reporting moussy'!$F59:$EE59)+SUMIF('reporting trappes'!$F$2:$EE$2,DJ$4,'reporting trappes'!$F59:$EE59)+SUMIF('SPACELOG 5 BP'!$F$2:$EE$2,DJ$4,'SPACELOG 5 BP'!$F59:$EE59)+SUMIF('SPACELOG 6 BP'!$F$2:$EE$2,DJ$4,'SPACELOG 6 BP'!$F59:$EE59)+SUMIF('SPACELOG 7 BP'!$F$2:$EE$2,DJ$4,'SPACELOG 7 BP'!$F59:$EE59)+SUMIF('SPACELOG 8 BP'!$F$2:$EE$2,DJ$4,'SPACELOG 8 BP'!$F59:$EE59)+SUMIF('SPACELOG 9 BP'!$F$2:$EE$2,DJ$4,'SPACELOG 9 BP'!$F59:$EE59)+SUMIF('SPACELOG 10 BP'!$F$2:$EE$2,DJ$4,'SPACELOG 10 BP'!$F59:$EE59)+SUMIF('SPACELOG 11 BP'!$F$2:$EE$2,DJ$4,'SPACELOG 11 BP'!$F59:$EE59)+SUMIF('SPACELOG 12 BP'!$F$2:$EE$2,DJ$4,'SPACELOG 12 BP'!$F59:$EE59)</f>
        <v>0</v>
      </c>
      <c r="DK59" s="13">
        <f>SUMIF('reporting montigny'!$F$2:$EE$2,DK$4,'reporting montigny'!$F59:$EE59)+SUMIF('reporting boissy'!$F$2:$EE$2,DK$4,'reporting boissy'!$F59:$EE59)+SUMIF('reporting moussy'!$F$2:$EE$2,DK$4,'reporting moussy'!$F59:$EE59)+SUMIF('reporting trappes'!$F$2:$EE$2,DK$4,'reporting trappes'!$F59:$EE59)+SUMIF('SPACELOG 5 BP'!$F$2:$EE$2,DK$4,'SPACELOG 5 BP'!$F59:$EE59)+SUMIF('SPACELOG 6 BP'!$F$2:$EE$2,DK$4,'SPACELOG 6 BP'!$F59:$EE59)+SUMIF('SPACELOG 7 BP'!$F$2:$EE$2,DK$4,'SPACELOG 7 BP'!$F59:$EE59)+SUMIF('SPACELOG 8 BP'!$F$2:$EE$2,DK$4,'SPACELOG 8 BP'!$F59:$EE59)+SUMIF('SPACELOG 9 BP'!$F$2:$EE$2,DK$4,'SPACELOG 9 BP'!$F59:$EE59)+SUMIF('SPACELOG 10 BP'!$F$2:$EE$2,DK$4,'SPACELOG 10 BP'!$F59:$EE59)+SUMIF('SPACELOG 11 BP'!$F$2:$EE$2,DK$4,'SPACELOG 11 BP'!$F59:$EE59)+SUMIF('SPACELOG 12 BP'!$F$2:$EE$2,DK$4,'SPACELOG 12 BP'!$F59:$EE59)</f>
        <v>0</v>
      </c>
      <c r="DL59" s="13">
        <f>SUMIF('reporting montigny'!$F$2:$EE$2,DL$4,'reporting montigny'!$F59:$EE59)+SUMIF('reporting boissy'!$F$2:$EE$2,DL$4,'reporting boissy'!$F59:$EE59)+SUMIF('reporting moussy'!$F$2:$EE$2,DL$4,'reporting moussy'!$F59:$EE59)+SUMIF('reporting trappes'!$F$2:$EE$2,DL$4,'reporting trappes'!$F59:$EE59)+SUMIF('SPACELOG 5 BP'!$F$2:$EE$2,DL$4,'SPACELOG 5 BP'!$F59:$EE59)+SUMIF('SPACELOG 6 BP'!$F$2:$EE$2,DL$4,'SPACELOG 6 BP'!$F59:$EE59)+SUMIF('SPACELOG 7 BP'!$F$2:$EE$2,DL$4,'SPACELOG 7 BP'!$F59:$EE59)+SUMIF('SPACELOG 8 BP'!$F$2:$EE$2,DL$4,'SPACELOG 8 BP'!$F59:$EE59)+SUMIF('SPACELOG 9 BP'!$F$2:$EE$2,DL$4,'SPACELOG 9 BP'!$F59:$EE59)+SUMIF('SPACELOG 10 BP'!$F$2:$EE$2,DL$4,'SPACELOG 10 BP'!$F59:$EE59)+SUMIF('SPACELOG 11 BP'!$F$2:$EE$2,DL$4,'SPACELOG 11 BP'!$F59:$EE59)+SUMIF('SPACELOG 12 BP'!$F$2:$EE$2,DL$4,'SPACELOG 12 BP'!$F59:$EE59)</f>
        <v>0</v>
      </c>
      <c r="DM59" s="13">
        <f>SUMIF('reporting montigny'!$F$2:$EE$2,DM$4,'reporting montigny'!$F59:$EE59)+SUMIF('reporting boissy'!$F$2:$EE$2,DM$4,'reporting boissy'!$F59:$EE59)+SUMIF('reporting moussy'!$F$2:$EE$2,DM$4,'reporting moussy'!$F59:$EE59)+SUMIF('reporting trappes'!$F$2:$EE$2,DM$4,'reporting trappes'!$F59:$EE59)+SUMIF('SPACELOG 5 BP'!$F$2:$EE$2,DM$4,'SPACELOG 5 BP'!$F59:$EE59)+SUMIF('SPACELOG 6 BP'!$F$2:$EE$2,DM$4,'SPACELOG 6 BP'!$F59:$EE59)+SUMIF('SPACELOG 7 BP'!$F$2:$EE$2,DM$4,'SPACELOG 7 BP'!$F59:$EE59)+SUMIF('SPACELOG 8 BP'!$F$2:$EE$2,DM$4,'SPACELOG 8 BP'!$F59:$EE59)+SUMIF('SPACELOG 9 BP'!$F$2:$EE$2,DM$4,'SPACELOG 9 BP'!$F59:$EE59)+SUMIF('SPACELOG 10 BP'!$F$2:$EE$2,DM$4,'SPACELOG 10 BP'!$F59:$EE59)+SUMIF('SPACELOG 11 BP'!$F$2:$EE$2,DM$4,'SPACELOG 11 BP'!$F59:$EE59)+SUMIF('SPACELOG 12 BP'!$F$2:$EE$2,DM$4,'SPACELOG 12 BP'!$F59:$EE59)</f>
        <v>0</v>
      </c>
      <c r="DN59" s="13">
        <f>SUMIF('reporting montigny'!$F$2:$EE$2,DN$4,'reporting montigny'!$F59:$EE59)+SUMIF('reporting boissy'!$F$2:$EE$2,DN$4,'reporting boissy'!$F59:$EE59)+SUMIF('reporting moussy'!$F$2:$EE$2,DN$4,'reporting moussy'!$F59:$EE59)+SUMIF('reporting trappes'!$F$2:$EE$2,DN$4,'reporting trappes'!$F59:$EE59)+SUMIF('SPACELOG 5 BP'!$F$2:$EE$2,DN$4,'SPACELOG 5 BP'!$F59:$EE59)+SUMIF('SPACELOG 6 BP'!$F$2:$EE$2,DN$4,'SPACELOG 6 BP'!$F59:$EE59)+SUMIF('SPACELOG 7 BP'!$F$2:$EE$2,DN$4,'SPACELOG 7 BP'!$F59:$EE59)+SUMIF('SPACELOG 8 BP'!$F$2:$EE$2,DN$4,'SPACELOG 8 BP'!$F59:$EE59)+SUMIF('SPACELOG 9 BP'!$F$2:$EE$2,DN$4,'SPACELOG 9 BP'!$F59:$EE59)+SUMIF('SPACELOG 10 BP'!$F$2:$EE$2,DN$4,'SPACELOG 10 BP'!$F59:$EE59)+SUMIF('SPACELOG 11 BP'!$F$2:$EE$2,DN$4,'SPACELOG 11 BP'!$F59:$EE59)+SUMIF('SPACELOG 12 BP'!$F$2:$EE$2,DN$4,'SPACELOG 12 BP'!$F59:$EE59)</f>
        <v>0</v>
      </c>
      <c r="DO59" s="13">
        <f>SUMIF('reporting montigny'!$F$2:$EE$2,DO$4,'reporting montigny'!$F59:$EE59)+SUMIF('reporting boissy'!$F$2:$EE$2,DO$4,'reporting boissy'!$F59:$EE59)+SUMIF('reporting moussy'!$F$2:$EE$2,DO$4,'reporting moussy'!$F59:$EE59)+SUMIF('reporting trappes'!$F$2:$EE$2,DO$4,'reporting trappes'!$F59:$EE59)+SUMIF('SPACELOG 5 BP'!$F$2:$EE$2,DO$4,'SPACELOG 5 BP'!$F59:$EE59)+SUMIF('SPACELOG 6 BP'!$F$2:$EE$2,DO$4,'SPACELOG 6 BP'!$F59:$EE59)+SUMIF('SPACELOG 7 BP'!$F$2:$EE$2,DO$4,'SPACELOG 7 BP'!$F59:$EE59)+SUMIF('SPACELOG 8 BP'!$F$2:$EE$2,DO$4,'SPACELOG 8 BP'!$F59:$EE59)+SUMIF('SPACELOG 9 BP'!$F$2:$EE$2,DO$4,'SPACELOG 9 BP'!$F59:$EE59)+SUMIF('SPACELOG 10 BP'!$F$2:$EE$2,DO$4,'SPACELOG 10 BP'!$F59:$EE59)+SUMIF('SPACELOG 11 BP'!$F$2:$EE$2,DO$4,'SPACELOG 11 BP'!$F59:$EE59)+SUMIF('SPACELOG 12 BP'!$F$2:$EE$2,DO$4,'SPACELOG 12 BP'!$F59:$EE59)</f>
        <v>0</v>
      </c>
      <c r="DP59" s="13">
        <f>SUMIF('reporting montigny'!$F$2:$EE$2,DP$4,'reporting montigny'!$F59:$EE59)+SUMIF('reporting boissy'!$F$2:$EE$2,DP$4,'reporting boissy'!$F59:$EE59)+SUMIF('reporting moussy'!$F$2:$EE$2,DP$4,'reporting moussy'!$F59:$EE59)+SUMIF('reporting trappes'!$F$2:$EE$2,DP$4,'reporting trappes'!$F59:$EE59)+SUMIF('SPACELOG 5 BP'!$F$2:$EE$2,DP$4,'SPACELOG 5 BP'!$F59:$EE59)+SUMIF('SPACELOG 6 BP'!$F$2:$EE$2,DP$4,'SPACELOG 6 BP'!$F59:$EE59)+SUMIF('SPACELOG 7 BP'!$F$2:$EE$2,DP$4,'SPACELOG 7 BP'!$F59:$EE59)+SUMIF('SPACELOG 8 BP'!$F$2:$EE$2,DP$4,'SPACELOG 8 BP'!$F59:$EE59)+SUMIF('SPACELOG 9 BP'!$F$2:$EE$2,DP$4,'SPACELOG 9 BP'!$F59:$EE59)+SUMIF('SPACELOG 10 BP'!$F$2:$EE$2,DP$4,'SPACELOG 10 BP'!$F59:$EE59)+SUMIF('SPACELOG 11 BP'!$F$2:$EE$2,DP$4,'SPACELOG 11 BP'!$F59:$EE59)+SUMIF('SPACELOG 12 BP'!$F$2:$EE$2,DP$4,'SPACELOG 12 BP'!$F59:$EE59)</f>
        <v>0</v>
      </c>
      <c r="DQ59" s="13">
        <f>SUMIF('reporting montigny'!$F$2:$EE$2,DQ$4,'reporting montigny'!$F59:$EE59)+SUMIF('reporting boissy'!$F$2:$EE$2,DQ$4,'reporting boissy'!$F59:$EE59)+SUMIF('reporting moussy'!$F$2:$EE$2,DQ$4,'reporting moussy'!$F59:$EE59)+SUMIF('reporting trappes'!$F$2:$EE$2,DQ$4,'reporting trappes'!$F59:$EE59)+SUMIF('SPACELOG 5 BP'!$F$2:$EE$2,DQ$4,'SPACELOG 5 BP'!$F59:$EE59)+SUMIF('SPACELOG 6 BP'!$F$2:$EE$2,DQ$4,'SPACELOG 6 BP'!$F59:$EE59)+SUMIF('SPACELOG 7 BP'!$F$2:$EE$2,DQ$4,'SPACELOG 7 BP'!$F59:$EE59)+SUMIF('SPACELOG 8 BP'!$F$2:$EE$2,DQ$4,'SPACELOG 8 BP'!$F59:$EE59)+SUMIF('SPACELOG 9 BP'!$F$2:$EE$2,DQ$4,'SPACELOG 9 BP'!$F59:$EE59)+SUMIF('SPACELOG 10 BP'!$F$2:$EE$2,DQ$4,'SPACELOG 10 BP'!$F59:$EE59)+SUMIF('SPACELOG 11 BP'!$F$2:$EE$2,DQ$4,'SPACELOG 11 BP'!$F59:$EE59)+SUMIF('SPACELOG 12 BP'!$F$2:$EE$2,DQ$4,'SPACELOG 12 BP'!$F59:$EE59)</f>
        <v>0</v>
      </c>
      <c r="DR59" s="14">
        <f>SUM(DF59:DQ59)</f>
        <v>0</v>
      </c>
    </row>
    <row r="60" spans="2:122" x14ac:dyDescent="0.2"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4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4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4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4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4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4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4"/>
    </row>
    <row r="61" spans="2:122" x14ac:dyDescent="0.2">
      <c r="E61" s="22" t="s">
        <v>102</v>
      </c>
      <c r="F61" s="23">
        <f t="shared" ref="F61:AK61" si="62">F55-SUM(F57:F59)</f>
        <v>1328.7600000000002</v>
      </c>
      <c r="G61" s="23">
        <f t="shared" si="62"/>
        <v>3146.1100000000006</v>
      </c>
      <c r="H61" s="23">
        <f t="shared" si="62"/>
        <v>5095.57</v>
      </c>
      <c r="I61" s="23">
        <f t="shared" si="62"/>
        <v>11577.150000000001</v>
      </c>
      <c r="J61" s="23">
        <f t="shared" si="62"/>
        <v>13294.86</v>
      </c>
      <c r="K61" s="23">
        <f t="shared" si="62"/>
        <v>13744.68</v>
      </c>
      <c r="L61" s="23">
        <f t="shared" si="62"/>
        <v>4343.3899999999994</v>
      </c>
      <c r="M61" s="23">
        <f t="shared" si="62"/>
        <v>7893.4599999999991</v>
      </c>
      <c r="N61" s="23">
        <f t="shared" si="62"/>
        <v>8226.65</v>
      </c>
      <c r="O61" s="23">
        <f t="shared" si="62"/>
        <v>9976.9599999999991</v>
      </c>
      <c r="P61" s="23">
        <f t="shared" si="62"/>
        <v>7966.41</v>
      </c>
      <c r="Q61" s="23">
        <f t="shared" si="62"/>
        <v>-3951.6100000000006</v>
      </c>
      <c r="R61" s="24">
        <f t="shared" si="62"/>
        <v>82642.389999999985</v>
      </c>
      <c r="S61" s="23">
        <f t="shared" si="62"/>
        <v>-19978.93</v>
      </c>
      <c r="T61" s="23">
        <f t="shared" si="62"/>
        <v>-10081.220000000001</v>
      </c>
      <c r="U61" s="23">
        <f t="shared" si="62"/>
        <v>-13312.39</v>
      </c>
      <c r="V61" s="23">
        <f t="shared" si="62"/>
        <v>-991.68999999999869</v>
      </c>
      <c r="W61" s="23">
        <f t="shared" si="62"/>
        <v>-5451.8600000000006</v>
      </c>
      <c r="X61" s="23">
        <f t="shared" si="62"/>
        <v>-6051.8299999999981</v>
      </c>
      <c r="Y61" s="23">
        <f t="shared" si="62"/>
        <v>2458.3200000000015</v>
      </c>
      <c r="Z61" s="23">
        <f t="shared" si="62"/>
        <v>5091.43</v>
      </c>
      <c r="AA61" s="23">
        <f t="shared" si="62"/>
        <v>7724.77</v>
      </c>
      <c r="AB61" s="23">
        <f t="shared" si="62"/>
        <v>-1641.6599999999999</v>
      </c>
      <c r="AC61" s="23">
        <f t="shared" si="62"/>
        <v>14572.14</v>
      </c>
      <c r="AD61" s="23">
        <f t="shared" si="62"/>
        <v>17206.18</v>
      </c>
      <c r="AE61" s="24">
        <f t="shared" si="62"/>
        <v>-10456.74000000002</v>
      </c>
      <c r="AF61" s="23">
        <f t="shared" si="62"/>
        <v>18465.440000000002</v>
      </c>
      <c r="AG61" s="23">
        <f t="shared" si="62"/>
        <v>21099.95</v>
      </c>
      <c r="AH61" s="23">
        <f t="shared" si="62"/>
        <v>13973.68</v>
      </c>
      <c r="AI61" s="23">
        <f t="shared" si="62"/>
        <v>27949.65</v>
      </c>
      <c r="AJ61" s="23">
        <f t="shared" si="62"/>
        <v>29834.87</v>
      </c>
      <c r="AK61" s="23">
        <f t="shared" si="62"/>
        <v>31720.300000000003</v>
      </c>
      <c r="AL61" s="23">
        <f t="shared" ref="AL61:BQ61" si="63">AL55-SUM(AL57:AL59)</f>
        <v>31806</v>
      </c>
      <c r="AM61" s="23">
        <f t="shared" si="63"/>
        <v>31891.93</v>
      </c>
      <c r="AN61" s="23">
        <f t="shared" si="63"/>
        <v>31978.079999999998</v>
      </c>
      <c r="AO61" s="23">
        <f t="shared" si="63"/>
        <v>32064.51</v>
      </c>
      <c r="AP61" s="23">
        <f t="shared" si="63"/>
        <v>32151.15</v>
      </c>
      <c r="AQ61" s="23">
        <f t="shared" si="63"/>
        <v>32238.04</v>
      </c>
      <c r="AR61" s="24">
        <f t="shared" si="63"/>
        <v>335173.59999999998</v>
      </c>
      <c r="AS61" s="23">
        <f t="shared" si="63"/>
        <v>36285.17</v>
      </c>
      <c r="AT61" s="23">
        <f t="shared" si="63"/>
        <v>36372.559999999998</v>
      </c>
      <c r="AU61" s="23">
        <f t="shared" si="63"/>
        <v>25119.17</v>
      </c>
      <c r="AV61" s="23">
        <f t="shared" si="63"/>
        <v>36548.07</v>
      </c>
      <c r="AW61" s="23">
        <f t="shared" si="63"/>
        <v>36636.160000000003</v>
      </c>
      <c r="AX61" s="23">
        <f t="shared" si="63"/>
        <v>36724.520000000004</v>
      </c>
      <c r="AY61" s="23">
        <f t="shared" si="63"/>
        <v>36813.14</v>
      </c>
      <c r="AZ61" s="23">
        <f t="shared" si="63"/>
        <v>36901.99</v>
      </c>
      <c r="BA61" s="23">
        <f t="shared" si="63"/>
        <v>36991.1</v>
      </c>
      <c r="BB61" s="23">
        <f t="shared" si="63"/>
        <v>37080.47</v>
      </c>
      <c r="BC61" s="23">
        <f t="shared" si="63"/>
        <v>37170.050000000003</v>
      </c>
      <c r="BD61" s="23">
        <f t="shared" si="63"/>
        <v>37259.9</v>
      </c>
      <c r="BE61" s="24">
        <f t="shared" si="63"/>
        <v>429902.3</v>
      </c>
      <c r="BF61" s="23">
        <f t="shared" si="63"/>
        <v>37350.020000000004</v>
      </c>
      <c r="BG61" s="23">
        <f t="shared" si="63"/>
        <v>37440.379999999997</v>
      </c>
      <c r="BH61" s="23">
        <f t="shared" si="63"/>
        <v>26189.989999999998</v>
      </c>
      <c r="BI61" s="23">
        <f t="shared" si="63"/>
        <v>37621.869999999995</v>
      </c>
      <c r="BJ61" s="23">
        <f t="shared" si="63"/>
        <v>37712.99</v>
      </c>
      <c r="BK61" s="23">
        <f t="shared" si="63"/>
        <v>37804.35</v>
      </c>
      <c r="BL61" s="23">
        <f t="shared" si="63"/>
        <v>37896.020000000004</v>
      </c>
      <c r="BM61" s="23">
        <f t="shared" si="63"/>
        <v>37987.89</v>
      </c>
      <c r="BN61" s="23">
        <f t="shared" si="63"/>
        <v>38080.06</v>
      </c>
      <c r="BO61" s="23">
        <f t="shared" si="63"/>
        <v>42457.47</v>
      </c>
      <c r="BP61" s="23">
        <f t="shared" si="63"/>
        <v>42550.130000000005</v>
      </c>
      <c r="BQ61" s="23">
        <f t="shared" si="63"/>
        <v>42643.07</v>
      </c>
      <c r="BR61" s="24">
        <f t="shared" ref="BR61:CW61" si="64">BR55-SUM(BR57:BR59)</f>
        <v>455734.24</v>
      </c>
      <c r="BS61" s="23">
        <f t="shared" si="64"/>
        <v>42736.26</v>
      </c>
      <c r="BT61" s="23">
        <f t="shared" si="64"/>
        <v>42829.71</v>
      </c>
      <c r="BU61" s="23">
        <f t="shared" si="64"/>
        <v>31582.44</v>
      </c>
      <c r="BV61" s="23">
        <f t="shared" si="64"/>
        <v>43017.4</v>
      </c>
      <c r="BW61" s="23">
        <f t="shared" si="64"/>
        <v>43111.659999999996</v>
      </c>
      <c r="BX61" s="23">
        <f t="shared" si="64"/>
        <v>43206.17</v>
      </c>
      <c r="BY61" s="23">
        <f t="shared" si="64"/>
        <v>43300.95</v>
      </c>
      <c r="BZ61" s="23">
        <f t="shared" si="64"/>
        <v>43396</v>
      </c>
      <c r="CA61" s="23">
        <f t="shared" si="64"/>
        <v>43491.299999999996</v>
      </c>
      <c r="CB61" s="23">
        <f t="shared" si="64"/>
        <v>43586.879999999997</v>
      </c>
      <c r="CC61" s="23">
        <f t="shared" si="64"/>
        <v>44673.729999999996</v>
      </c>
      <c r="CD61" s="23">
        <f t="shared" si="64"/>
        <v>44769.87</v>
      </c>
      <c r="CE61" s="24">
        <f t="shared" si="64"/>
        <v>509702.37</v>
      </c>
      <c r="CF61" s="23">
        <f t="shared" si="64"/>
        <v>44866.25</v>
      </c>
      <c r="CG61" s="23">
        <f t="shared" si="64"/>
        <v>44962.91</v>
      </c>
      <c r="CH61" s="23">
        <f t="shared" si="64"/>
        <v>33718.86</v>
      </c>
      <c r="CI61" s="23">
        <f t="shared" si="64"/>
        <v>45157.06</v>
      </c>
      <c r="CJ61" s="23">
        <f t="shared" si="64"/>
        <v>51054.54</v>
      </c>
      <c r="CK61" s="23">
        <f t="shared" si="64"/>
        <v>51152.31</v>
      </c>
      <c r="CL61" s="23">
        <f t="shared" si="64"/>
        <v>51250.34</v>
      </c>
      <c r="CM61" s="23">
        <f t="shared" si="64"/>
        <v>51348.67</v>
      </c>
      <c r="CN61" s="23">
        <f t="shared" si="64"/>
        <v>51447.24</v>
      </c>
      <c r="CO61" s="23">
        <f t="shared" si="64"/>
        <v>51546.13</v>
      </c>
      <c r="CP61" s="23">
        <f t="shared" si="64"/>
        <v>51645.25</v>
      </c>
      <c r="CQ61" s="23">
        <f t="shared" si="64"/>
        <v>51744.69</v>
      </c>
      <c r="CR61" s="24">
        <f t="shared" si="64"/>
        <v>579894.25</v>
      </c>
      <c r="CS61" s="23">
        <f t="shared" si="64"/>
        <v>51844.41</v>
      </c>
      <c r="CT61" s="23">
        <f t="shared" si="64"/>
        <v>51944.39</v>
      </c>
      <c r="CU61" s="23">
        <f t="shared" si="64"/>
        <v>40703.67</v>
      </c>
      <c r="CV61" s="23">
        <f t="shared" si="64"/>
        <v>52145.24</v>
      </c>
      <c r="CW61" s="23">
        <f t="shared" si="64"/>
        <v>52246.07</v>
      </c>
      <c r="CX61" s="23">
        <f t="shared" ref="CX61:DR61" si="65">CX55-SUM(CX57:CX59)</f>
        <v>52347.21</v>
      </c>
      <c r="CY61" s="23">
        <f t="shared" si="65"/>
        <v>52448.62</v>
      </c>
      <c r="CZ61" s="23">
        <f t="shared" si="65"/>
        <v>52550.31</v>
      </c>
      <c r="DA61" s="23">
        <f t="shared" si="65"/>
        <v>52652.32</v>
      </c>
      <c r="DB61" s="23">
        <f t="shared" si="65"/>
        <v>52752.44</v>
      </c>
      <c r="DC61" s="23">
        <f t="shared" si="65"/>
        <v>52852.83</v>
      </c>
      <c r="DD61" s="23">
        <f t="shared" si="65"/>
        <v>52953.520000000004</v>
      </c>
      <c r="DE61" s="24">
        <f t="shared" si="65"/>
        <v>617441.03</v>
      </c>
      <c r="DF61" s="23">
        <f t="shared" si="65"/>
        <v>53054.5</v>
      </c>
      <c r="DG61" s="23">
        <f t="shared" si="65"/>
        <v>53155.770000000004</v>
      </c>
      <c r="DH61" s="23">
        <f t="shared" si="65"/>
        <v>41916.31</v>
      </c>
      <c r="DI61" s="23">
        <f t="shared" si="65"/>
        <v>53359.14</v>
      </c>
      <c r="DJ61" s="23">
        <f t="shared" si="65"/>
        <v>53461.259999999995</v>
      </c>
      <c r="DK61" s="23">
        <f t="shared" si="65"/>
        <v>53563.68</v>
      </c>
      <c r="DL61" s="23">
        <f t="shared" si="65"/>
        <v>53666.369999999995</v>
      </c>
      <c r="DM61" s="23">
        <f t="shared" si="65"/>
        <v>53769.37</v>
      </c>
      <c r="DN61" s="23">
        <f t="shared" si="65"/>
        <v>53872.67</v>
      </c>
      <c r="DO61" s="23">
        <f t="shared" si="65"/>
        <v>53976.229999999996</v>
      </c>
      <c r="DP61" s="23">
        <f t="shared" si="65"/>
        <v>54080.12</v>
      </c>
      <c r="DQ61" s="23">
        <f t="shared" si="65"/>
        <v>54184.28</v>
      </c>
      <c r="DR61" s="24">
        <f t="shared" si="65"/>
        <v>632059.69999999995</v>
      </c>
    </row>
    <row r="62" spans="2:122" x14ac:dyDescent="0.2">
      <c r="E62" s="2" t="s">
        <v>103</v>
      </c>
      <c r="F62" s="13">
        <f>SUMIF('reporting montigny'!$F$2:$EE$2,F$4,'reporting montigny'!$F62:$EE62)+SUMIF('reporting boissy'!$F$2:$EE$2,F$4,'reporting boissy'!$F62:$EE62)+SUMIF('reporting moussy'!$F$2:$EE$2,F$4,'reporting moussy'!$F62:$EE62)+SUMIF('reporting trappes'!$F$2:$EE$2,F$4,'reporting trappes'!$F62:$EE62)+SUMIF('SPACELOG 5 BP'!$F$2:$EE$2,F$4,'SPACELOG 5 BP'!$F62:$EE62)+SUMIF('SPACELOG 6 BP'!$F$2:$EE$2,F$4,'SPACELOG 6 BP'!$F62:$EE62)+SUMIF('SPACELOG 7 BP'!$F$2:$EE$2,F$4,'SPACELOG 7 BP'!$F62:$EE62)+SUMIF('SPACELOG 8 BP'!$F$2:$EE$2,F$4,'SPACELOG 8 BP'!$F62:$EE62)+SUMIF('SPACELOG 9 BP'!$F$2:$EE$2,F$4,'SPACELOG 9 BP'!$F62:$EE62)+SUMIF('SPACELOG 10 BP'!$F$2:$EE$2,F$4,'SPACELOG 10 BP'!$F62:$EE62)+SUMIF('SPACELOG 11 BP'!$F$2:$EE$2,F$4,'SPACELOG 11 BP'!$F62:$EE62)+SUMIF('SPACELOG 12 BP'!$F$2:$EE$2,F$4,'SPACELOG 12 BP'!$F62:$EE62)</f>
        <v>4069.6875</v>
      </c>
      <c r="G62" s="13">
        <f>SUMIF('reporting montigny'!$F$2:$EE$2,G$4,'reporting montigny'!$F62:$EE62)+SUMIF('reporting boissy'!$F$2:$EE$2,G$4,'reporting boissy'!$F62:$EE62)+SUMIF('reporting moussy'!$F$2:$EE$2,G$4,'reporting moussy'!$F62:$EE62)+SUMIF('reporting trappes'!$F$2:$EE$2,G$4,'reporting trappes'!$F62:$EE62)+SUMIF('SPACELOG 5 BP'!$F$2:$EE$2,G$4,'SPACELOG 5 BP'!$F62:$EE62)+SUMIF('SPACELOG 6 BP'!$F$2:$EE$2,G$4,'SPACELOG 6 BP'!$F62:$EE62)+SUMIF('SPACELOG 7 BP'!$F$2:$EE$2,G$4,'SPACELOG 7 BP'!$F62:$EE62)+SUMIF('SPACELOG 8 BP'!$F$2:$EE$2,G$4,'SPACELOG 8 BP'!$F62:$EE62)+SUMIF('SPACELOG 9 BP'!$F$2:$EE$2,G$4,'SPACELOG 9 BP'!$F62:$EE62)+SUMIF('SPACELOG 10 BP'!$F$2:$EE$2,G$4,'SPACELOG 10 BP'!$F62:$EE62)+SUMIF('SPACELOG 11 BP'!$F$2:$EE$2,G$4,'SPACELOG 11 BP'!$F62:$EE62)+SUMIF('SPACELOG 12 BP'!$F$2:$EE$2,G$4,'SPACELOG 12 BP'!$F62:$EE62)</f>
        <v>3643.4825000000001</v>
      </c>
      <c r="H62" s="13">
        <f>SUMIF('reporting montigny'!$F$2:$EE$2,H$4,'reporting montigny'!$F62:$EE62)+SUMIF('reporting boissy'!$F$2:$EE$2,H$4,'reporting boissy'!$F62:$EE62)+SUMIF('reporting moussy'!$F$2:$EE$2,H$4,'reporting moussy'!$F62:$EE62)+SUMIF('reporting trappes'!$F$2:$EE$2,H$4,'reporting trappes'!$F62:$EE62)+SUMIF('SPACELOG 5 BP'!$F$2:$EE$2,H$4,'SPACELOG 5 BP'!$F62:$EE62)+SUMIF('SPACELOG 6 BP'!$F$2:$EE$2,H$4,'SPACELOG 6 BP'!$F62:$EE62)+SUMIF('SPACELOG 7 BP'!$F$2:$EE$2,H$4,'SPACELOG 7 BP'!$F62:$EE62)+SUMIF('SPACELOG 8 BP'!$F$2:$EE$2,H$4,'SPACELOG 8 BP'!$F62:$EE62)+SUMIF('SPACELOG 9 BP'!$F$2:$EE$2,H$4,'SPACELOG 9 BP'!$F62:$EE62)+SUMIF('SPACELOG 10 BP'!$F$2:$EE$2,H$4,'SPACELOG 10 BP'!$F62:$EE62)+SUMIF('SPACELOG 11 BP'!$F$2:$EE$2,H$4,'SPACELOG 11 BP'!$F62:$EE62)+SUMIF('SPACELOG 12 BP'!$F$2:$EE$2,H$4,'SPACELOG 12 BP'!$F62:$EE62)</f>
        <v>3275.29</v>
      </c>
      <c r="I62" s="13">
        <f>SUMIF('reporting montigny'!$F$2:$EE$2,I$4,'reporting montigny'!$F62:$EE62)+SUMIF('reporting boissy'!$F$2:$EE$2,I$4,'reporting boissy'!$F62:$EE62)+SUMIF('reporting moussy'!$F$2:$EE$2,I$4,'reporting moussy'!$F62:$EE62)+SUMIF('reporting trappes'!$F$2:$EE$2,I$4,'reporting trappes'!$F62:$EE62)+SUMIF('SPACELOG 5 BP'!$F$2:$EE$2,I$4,'SPACELOG 5 BP'!$F62:$EE62)+SUMIF('SPACELOG 6 BP'!$F$2:$EE$2,I$4,'SPACELOG 6 BP'!$F62:$EE62)+SUMIF('SPACELOG 7 BP'!$F$2:$EE$2,I$4,'SPACELOG 7 BP'!$F62:$EE62)+SUMIF('SPACELOG 8 BP'!$F$2:$EE$2,I$4,'SPACELOG 8 BP'!$F62:$EE62)+SUMIF('SPACELOG 9 BP'!$F$2:$EE$2,I$4,'SPACELOG 9 BP'!$F62:$EE62)+SUMIF('SPACELOG 10 BP'!$F$2:$EE$2,I$4,'SPACELOG 10 BP'!$F62:$EE62)+SUMIF('SPACELOG 11 BP'!$F$2:$EE$2,I$4,'SPACELOG 11 BP'!$F62:$EE62)+SUMIF('SPACELOG 12 BP'!$F$2:$EE$2,I$4,'SPACELOG 12 BP'!$F62:$EE62)</f>
        <v>4715.1075000000001</v>
      </c>
      <c r="J62" s="13">
        <f>SUMIF('reporting montigny'!$F$2:$EE$2,J$4,'reporting montigny'!$F62:$EE62)+SUMIF('reporting boissy'!$F$2:$EE$2,J$4,'reporting boissy'!$F62:$EE62)+SUMIF('reporting moussy'!$F$2:$EE$2,J$4,'reporting moussy'!$F62:$EE62)+SUMIF('reporting trappes'!$F$2:$EE$2,J$4,'reporting trappes'!$F62:$EE62)+SUMIF('SPACELOG 5 BP'!$F$2:$EE$2,J$4,'SPACELOG 5 BP'!$F62:$EE62)+SUMIF('SPACELOG 6 BP'!$F$2:$EE$2,J$4,'SPACELOG 6 BP'!$F62:$EE62)+SUMIF('SPACELOG 7 BP'!$F$2:$EE$2,J$4,'SPACELOG 7 BP'!$F62:$EE62)+SUMIF('SPACELOG 8 BP'!$F$2:$EE$2,J$4,'SPACELOG 8 BP'!$F62:$EE62)+SUMIF('SPACELOG 9 BP'!$F$2:$EE$2,J$4,'SPACELOG 9 BP'!$F62:$EE62)+SUMIF('SPACELOG 10 BP'!$F$2:$EE$2,J$4,'SPACELOG 10 BP'!$F62:$EE62)+SUMIF('SPACELOG 11 BP'!$F$2:$EE$2,J$4,'SPACELOG 11 BP'!$F62:$EE62)+SUMIF('SPACELOG 12 BP'!$F$2:$EE$2,J$4,'SPACELOG 12 BP'!$F62:$EE62)</f>
        <v>4288.9349999999995</v>
      </c>
      <c r="K62" s="13">
        <f>SUMIF('reporting montigny'!$F$2:$EE$2,K$4,'reporting montigny'!$F62:$EE62)+SUMIF('reporting boissy'!$F$2:$EE$2,K$4,'reporting boissy'!$F62:$EE62)+SUMIF('reporting moussy'!$F$2:$EE$2,K$4,'reporting moussy'!$F62:$EE62)+SUMIF('reporting trappes'!$F$2:$EE$2,K$4,'reporting trappes'!$F62:$EE62)+SUMIF('SPACELOG 5 BP'!$F$2:$EE$2,K$4,'SPACELOG 5 BP'!$F62:$EE62)+SUMIF('SPACELOG 6 BP'!$F$2:$EE$2,K$4,'SPACELOG 6 BP'!$F62:$EE62)+SUMIF('SPACELOG 7 BP'!$F$2:$EE$2,K$4,'SPACELOG 7 BP'!$F62:$EE62)+SUMIF('SPACELOG 8 BP'!$F$2:$EE$2,K$4,'SPACELOG 8 BP'!$F62:$EE62)+SUMIF('SPACELOG 9 BP'!$F$2:$EE$2,K$4,'SPACELOG 9 BP'!$F62:$EE62)+SUMIF('SPACELOG 10 BP'!$F$2:$EE$2,K$4,'SPACELOG 10 BP'!$F62:$EE62)+SUMIF('SPACELOG 11 BP'!$F$2:$EE$2,K$4,'SPACELOG 11 BP'!$F62:$EE62)+SUMIF('SPACELOG 12 BP'!$F$2:$EE$2,K$4,'SPACELOG 12 BP'!$F62:$EE62)</f>
        <v>3470.7775000000001</v>
      </c>
      <c r="L62" s="13">
        <f>SUMIF('reporting montigny'!$F$2:$EE$2,L$4,'reporting montigny'!$F62:$EE62)+SUMIF('reporting boissy'!$F$2:$EE$2,L$4,'reporting boissy'!$F62:$EE62)+SUMIF('reporting moussy'!$F$2:$EE$2,L$4,'reporting moussy'!$F62:$EE62)+SUMIF('reporting trappes'!$F$2:$EE$2,L$4,'reporting trappes'!$F62:$EE62)+SUMIF('SPACELOG 5 BP'!$F$2:$EE$2,L$4,'SPACELOG 5 BP'!$F62:$EE62)+SUMIF('SPACELOG 6 BP'!$F$2:$EE$2,L$4,'SPACELOG 6 BP'!$F62:$EE62)+SUMIF('SPACELOG 7 BP'!$F$2:$EE$2,L$4,'SPACELOG 7 BP'!$F62:$EE62)+SUMIF('SPACELOG 8 BP'!$F$2:$EE$2,L$4,'SPACELOG 8 BP'!$F62:$EE62)+SUMIF('SPACELOG 9 BP'!$F$2:$EE$2,L$4,'SPACELOG 9 BP'!$F62:$EE62)+SUMIF('SPACELOG 10 BP'!$F$2:$EE$2,L$4,'SPACELOG 10 BP'!$F62:$EE62)+SUMIF('SPACELOG 11 BP'!$F$2:$EE$2,L$4,'SPACELOG 11 BP'!$F62:$EE62)+SUMIF('SPACELOG 12 BP'!$F$2:$EE$2,L$4,'SPACELOG 12 BP'!$F62:$EE62)</f>
        <v>3477.6275000000001</v>
      </c>
      <c r="M62" s="13">
        <f>SUMIF('reporting montigny'!$F$2:$EE$2,M$4,'reporting montigny'!$F62:$EE62)+SUMIF('reporting boissy'!$F$2:$EE$2,M$4,'reporting boissy'!$F62:$EE62)+SUMIF('reporting moussy'!$F$2:$EE$2,M$4,'reporting moussy'!$F62:$EE62)+SUMIF('reporting trappes'!$F$2:$EE$2,M$4,'reporting trappes'!$F62:$EE62)+SUMIF('SPACELOG 5 BP'!$F$2:$EE$2,M$4,'SPACELOG 5 BP'!$F62:$EE62)+SUMIF('SPACELOG 6 BP'!$F$2:$EE$2,M$4,'SPACELOG 6 BP'!$F62:$EE62)+SUMIF('SPACELOG 7 BP'!$F$2:$EE$2,M$4,'SPACELOG 7 BP'!$F62:$EE62)+SUMIF('SPACELOG 8 BP'!$F$2:$EE$2,M$4,'SPACELOG 8 BP'!$F62:$EE62)+SUMIF('SPACELOG 9 BP'!$F$2:$EE$2,M$4,'SPACELOG 9 BP'!$F62:$EE62)+SUMIF('SPACELOG 10 BP'!$F$2:$EE$2,M$4,'SPACELOG 10 BP'!$F62:$EE62)+SUMIF('SPACELOG 11 BP'!$F$2:$EE$2,M$4,'SPACELOG 11 BP'!$F62:$EE62)+SUMIF('SPACELOG 12 BP'!$F$2:$EE$2,M$4,'SPACELOG 12 BP'!$F62:$EE62)</f>
        <v>3484.49</v>
      </c>
      <c r="N62" s="13">
        <f>SUMIF('reporting montigny'!$F$2:$EE$2,N$4,'reporting montigny'!$F62:$EE62)+SUMIF('reporting boissy'!$F$2:$EE$2,N$4,'reporting boissy'!$F62:$EE62)+SUMIF('reporting moussy'!$F$2:$EE$2,N$4,'reporting moussy'!$F62:$EE62)+SUMIF('reporting trappes'!$F$2:$EE$2,N$4,'reporting trappes'!$F62:$EE62)+SUMIF('SPACELOG 5 BP'!$F$2:$EE$2,N$4,'SPACELOG 5 BP'!$F62:$EE62)+SUMIF('SPACELOG 6 BP'!$F$2:$EE$2,N$4,'SPACELOG 6 BP'!$F62:$EE62)+SUMIF('SPACELOG 7 BP'!$F$2:$EE$2,N$4,'SPACELOG 7 BP'!$F62:$EE62)+SUMIF('SPACELOG 8 BP'!$F$2:$EE$2,N$4,'SPACELOG 8 BP'!$F62:$EE62)+SUMIF('SPACELOG 9 BP'!$F$2:$EE$2,N$4,'SPACELOG 9 BP'!$F62:$EE62)+SUMIF('SPACELOG 10 BP'!$F$2:$EE$2,N$4,'SPACELOG 10 BP'!$F62:$EE62)+SUMIF('SPACELOG 11 BP'!$F$2:$EE$2,N$4,'SPACELOG 11 BP'!$F62:$EE62)+SUMIF('SPACELOG 12 BP'!$F$2:$EE$2,N$4,'SPACELOG 12 BP'!$F62:$EE62)</f>
        <v>3566.3625000000002</v>
      </c>
      <c r="O62" s="13">
        <f>SUMIF('reporting montigny'!$F$2:$EE$2,O$4,'reporting montigny'!$F62:$EE62)+SUMIF('reporting boissy'!$F$2:$EE$2,O$4,'reporting boissy'!$F62:$EE62)+SUMIF('reporting moussy'!$F$2:$EE$2,O$4,'reporting moussy'!$F62:$EE62)+SUMIF('reporting trappes'!$F$2:$EE$2,O$4,'reporting trappes'!$F62:$EE62)+SUMIF('SPACELOG 5 BP'!$F$2:$EE$2,O$4,'SPACELOG 5 BP'!$F62:$EE62)+SUMIF('SPACELOG 6 BP'!$F$2:$EE$2,O$4,'SPACELOG 6 BP'!$F62:$EE62)+SUMIF('SPACELOG 7 BP'!$F$2:$EE$2,O$4,'SPACELOG 7 BP'!$F62:$EE62)+SUMIF('SPACELOG 8 BP'!$F$2:$EE$2,O$4,'SPACELOG 8 BP'!$F62:$EE62)+SUMIF('SPACELOG 9 BP'!$F$2:$EE$2,O$4,'SPACELOG 9 BP'!$F62:$EE62)+SUMIF('SPACELOG 10 BP'!$F$2:$EE$2,O$4,'SPACELOG 10 BP'!$F62:$EE62)+SUMIF('SPACELOG 11 BP'!$F$2:$EE$2,O$4,'SPACELOG 11 BP'!$F62:$EE62)+SUMIF('SPACELOG 12 BP'!$F$2:$EE$2,O$4,'SPACELOG 12 BP'!$F62:$EE62)</f>
        <v>3698.8</v>
      </c>
      <c r="P62" s="13">
        <f>SUMIF('reporting montigny'!$F$2:$EE$2,P$4,'reporting montigny'!$F62:$EE62)+SUMIF('reporting boissy'!$F$2:$EE$2,P$4,'reporting boissy'!$F62:$EE62)+SUMIF('reporting moussy'!$F$2:$EE$2,P$4,'reporting moussy'!$F62:$EE62)+SUMIF('reporting trappes'!$F$2:$EE$2,P$4,'reporting trappes'!$F62:$EE62)+SUMIF('SPACELOG 5 BP'!$F$2:$EE$2,P$4,'SPACELOG 5 BP'!$F62:$EE62)+SUMIF('SPACELOG 6 BP'!$F$2:$EE$2,P$4,'SPACELOG 6 BP'!$F62:$EE62)+SUMIF('SPACELOG 7 BP'!$F$2:$EE$2,P$4,'SPACELOG 7 BP'!$F62:$EE62)+SUMIF('SPACELOG 8 BP'!$F$2:$EE$2,P$4,'SPACELOG 8 BP'!$F62:$EE62)+SUMIF('SPACELOG 9 BP'!$F$2:$EE$2,P$4,'SPACELOG 9 BP'!$F62:$EE62)+SUMIF('SPACELOG 10 BP'!$F$2:$EE$2,P$4,'SPACELOG 10 BP'!$F62:$EE62)+SUMIF('SPACELOG 11 BP'!$F$2:$EE$2,P$4,'SPACELOG 11 BP'!$F62:$EE62)+SUMIF('SPACELOG 12 BP'!$F$2:$EE$2,P$4,'SPACELOG 12 BP'!$F62:$EE62)</f>
        <v>4686.4125000000004</v>
      </c>
      <c r="Q62" s="13">
        <f>SUMIF('reporting montigny'!$F$2:$EE$2,Q$4,'reporting montigny'!$F62:$EE62)+SUMIF('reporting boissy'!$F$2:$EE$2,Q$4,'reporting boissy'!$F62:$EE62)+SUMIF('reporting moussy'!$F$2:$EE$2,Q$4,'reporting moussy'!$F62:$EE62)+SUMIF('reporting trappes'!$F$2:$EE$2,Q$4,'reporting trappes'!$F62:$EE62)+SUMIF('SPACELOG 5 BP'!$F$2:$EE$2,Q$4,'SPACELOG 5 BP'!$F62:$EE62)+SUMIF('SPACELOG 6 BP'!$F$2:$EE$2,Q$4,'SPACELOG 6 BP'!$F62:$EE62)+SUMIF('SPACELOG 7 BP'!$F$2:$EE$2,Q$4,'SPACELOG 7 BP'!$F62:$EE62)+SUMIF('SPACELOG 8 BP'!$F$2:$EE$2,Q$4,'SPACELOG 8 BP'!$F62:$EE62)+SUMIF('SPACELOG 9 BP'!$F$2:$EE$2,Q$4,'SPACELOG 9 BP'!$F62:$EE62)+SUMIF('SPACELOG 10 BP'!$F$2:$EE$2,Q$4,'SPACELOG 10 BP'!$F62:$EE62)+SUMIF('SPACELOG 11 BP'!$F$2:$EE$2,Q$4,'SPACELOG 11 BP'!$F62:$EE62)+SUMIF('SPACELOG 12 BP'!$F$2:$EE$2,Q$4,'SPACELOG 12 BP'!$F62:$EE62)</f>
        <v>5674.0525000000007</v>
      </c>
      <c r="R62" s="14">
        <f>SUM(F62:Q62)</f>
        <v>48051.025000000001</v>
      </c>
      <c r="S62" s="13">
        <f>SUMIF('reporting montigny'!$F$2:$EE$2,S$4,'reporting montigny'!$F62:$EE62)+SUMIF('reporting boissy'!$F$2:$EE$2,S$4,'reporting boissy'!$F62:$EE62)+SUMIF('reporting moussy'!$F$2:$EE$2,S$4,'reporting moussy'!$F62:$EE62)+SUMIF('reporting trappes'!$F$2:$EE$2,S$4,'reporting trappes'!$F62:$EE62)+SUMIF('SPACELOG 5 BP'!$F$2:$EE$2,S$4,'SPACELOG 5 BP'!$F62:$EE62)+SUMIF('SPACELOG 6 BP'!$F$2:$EE$2,S$4,'SPACELOG 6 BP'!$F62:$EE62)+SUMIF('SPACELOG 7 BP'!$F$2:$EE$2,S$4,'SPACELOG 7 BP'!$F62:$EE62)+SUMIF('SPACELOG 8 BP'!$F$2:$EE$2,S$4,'SPACELOG 8 BP'!$F62:$EE62)+SUMIF('SPACELOG 9 BP'!$F$2:$EE$2,S$4,'SPACELOG 9 BP'!$F62:$EE62)+SUMIF('SPACELOG 10 BP'!$F$2:$EE$2,S$4,'SPACELOG 10 BP'!$F62:$EE62)+SUMIF('SPACELOG 11 BP'!$F$2:$EE$2,S$4,'SPACELOG 11 BP'!$F62:$EE62)+SUMIF('SPACELOG 12 BP'!$F$2:$EE$2,S$4,'SPACELOG 12 BP'!$F62:$EE62)</f>
        <v>4075.2225000000003</v>
      </c>
      <c r="T62" s="13">
        <f>SUMIF('reporting montigny'!$F$2:$EE$2,T$4,'reporting montigny'!$F62:$EE62)+SUMIF('reporting boissy'!$F$2:$EE$2,T$4,'reporting boissy'!$F62:$EE62)+SUMIF('reporting moussy'!$F$2:$EE$2,T$4,'reporting moussy'!$F62:$EE62)+SUMIF('reporting trappes'!$F$2:$EE$2,T$4,'reporting trappes'!$F62:$EE62)+SUMIF('SPACELOG 5 BP'!$F$2:$EE$2,T$4,'SPACELOG 5 BP'!$F62:$EE62)+SUMIF('SPACELOG 6 BP'!$F$2:$EE$2,T$4,'SPACELOG 6 BP'!$F62:$EE62)+SUMIF('SPACELOG 7 BP'!$F$2:$EE$2,T$4,'SPACELOG 7 BP'!$F62:$EE62)+SUMIF('SPACELOG 8 BP'!$F$2:$EE$2,T$4,'SPACELOG 8 BP'!$F62:$EE62)+SUMIF('SPACELOG 9 BP'!$F$2:$EE$2,T$4,'SPACELOG 9 BP'!$F62:$EE62)+SUMIF('SPACELOG 10 BP'!$F$2:$EE$2,T$4,'SPACELOG 10 BP'!$F62:$EE62)+SUMIF('SPACELOG 11 BP'!$F$2:$EE$2,T$4,'SPACELOG 11 BP'!$F62:$EE62)+SUMIF('SPACELOG 12 BP'!$F$2:$EE$2,T$4,'SPACELOG 12 BP'!$F62:$EE62)</f>
        <v>5654.1774999999998</v>
      </c>
      <c r="U62" s="13">
        <f>SUMIF('reporting montigny'!$F$2:$EE$2,U$4,'reporting montigny'!$F62:$EE62)+SUMIF('reporting boissy'!$F$2:$EE$2,U$4,'reporting boissy'!$F62:$EE62)+SUMIF('reporting moussy'!$F$2:$EE$2,U$4,'reporting moussy'!$F62:$EE62)+SUMIF('reporting trappes'!$F$2:$EE$2,U$4,'reporting trappes'!$F62:$EE62)+SUMIF('SPACELOG 5 BP'!$F$2:$EE$2,U$4,'SPACELOG 5 BP'!$F62:$EE62)+SUMIF('SPACELOG 6 BP'!$F$2:$EE$2,U$4,'SPACELOG 6 BP'!$F62:$EE62)+SUMIF('SPACELOG 7 BP'!$F$2:$EE$2,U$4,'SPACELOG 7 BP'!$F62:$EE62)+SUMIF('SPACELOG 8 BP'!$F$2:$EE$2,U$4,'SPACELOG 8 BP'!$F62:$EE62)+SUMIF('SPACELOG 9 BP'!$F$2:$EE$2,U$4,'SPACELOG 9 BP'!$F62:$EE62)+SUMIF('SPACELOG 10 BP'!$F$2:$EE$2,U$4,'SPACELOG 10 BP'!$F62:$EE62)+SUMIF('SPACELOG 11 BP'!$F$2:$EE$2,U$4,'SPACELOG 11 BP'!$F62:$EE62)+SUMIF('SPACELOG 12 BP'!$F$2:$EE$2,U$4,'SPACELOG 12 BP'!$F62:$EE62)</f>
        <v>3201.6600000000003</v>
      </c>
      <c r="V62" s="13">
        <f>SUMIF('reporting montigny'!$F$2:$EE$2,V$4,'reporting montigny'!$F62:$EE62)+SUMIF('reporting boissy'!$F$2:$EE$2,V$4,'reporting boissy'!$F62:$EE62)+SUMIF('reporting moussy'!$F$2:$EE$2,V$4,'reporting moussy'!$F62:$EE62)+SUMIF('reporting trappes'!$F$2:$EE$2,V$4,'reporting trappes'!$F62:$EE62)+SUMIF('SPACELOG 5 BP'!$F$2:$EE$2,V$4,'SPACELOG 5 BP'!$F62:$EE62)+SUMIF('SPACELOG 6 BP'!$F$2:$EE$2,V$4,'SPACELOG 6 BP'!$F62:$EE62)+SUMIF('SPACELOG 7 BP'!$F$2:$EE$2,V$4,'SPACELOG 7 BP'!$F62:$EE62)+SUMIF('SPACELOG 8 BP'!$F$2:$EE$2,V$4,'SPACELOG 8 BP'!$F62:$EE62)+SUMIF('SPACELOG 9 BP'!$F$2:$EE$2,V$4,'SPACELOG 9 BP'!$F62:$EE62)+SUMIF('SPACELOG 10 BP'!$F$2:$EE$2,V$4,'SPACELOG 10 BP'!$F62:$EE62)+SUMIF('SPACELOG 11 BP'!$F$2:$EE$2,V$4,'SPACELOG 11 BP'!$F62:$EE62)+SUMIF('SPACELOG 12 BP'!$F$2:$EE$2,V$4,'SPACELOG 12 BP'!$F62:$EE62)</f>
        <v>4554.6750000000002</v>
      </c>
      <c r="W62" s="13">
        <f>SUMIF('reporting montigny'!$F$2:$EE$2,W$4,'reporting montigny'!$F62:$EE62)+SUMIF('reporting boissy'!$F$2:$EE$2,W$4,'reporting boissy'!$F62:$EE62)+SUMIF('reporting moussy'!$F$2:$EE$2,W$4,'reporting moussy'!$F62:$EE62)+SUMIF('reporting trappes'!$F$2:$EE$2,W$4,'reporting trappes'!$F62:$EE62)+SUMIF('SPACELOG 5 BP'!$F$2:$EE$2,W$4,'SPACELOG 5 BP'!$F62:$EE62)+SUMIF('SPACELOG 6 BP'!$F$2:$EE$2,W$4,'SPACELOG 6 BP'!$F62:$EE62)+SUMIF('SPACELOG 7 BP'!$F$2:$EE$2,W$4,'SPACELOG 7 BP'!$F62:$EE62)+SUMIF('SPACELOG 8 BP'!$F$2:$EE$2,W$4,'SPACELOG 8 BP'!$F62:$EE62)+SUMIF('SPACELOG 9 BP'!$F$2:$EE$2,W$4,'SPACELOG 9 BP'!$F62:$EE62)+SUMIF('SPACELOG 10 BP'!$F$2:$EE$2,W$4,'SPACELOG 10 BP'!$F62:$EE62)+SUMIF('SPACELOG 11 BP'!$F$2:$EE$2,W$4,'SPACELOG 11 BP'!$F62:$EE62)+SUMIF('SPACELOG 12 BP'!$F$2:$EE$2,W$4,'SPACELOG 12 BP'!$F62:$EE62)</f>
        <v>4961.6799999999994</v>
      </c>
      <c r="X62" s="13">
        <f>SUMIF('reporting montigny'!$F$2:$EE$2,X$4,'reporting montigny'!$F62:$EE62)+SUMIF('reporting boissy'!$F$2:$EE$2,X$4,'reporting boissy'!$F62:$EE62)+SUMIF('reporting moussy'!$F$2:$EE$2,X$4,'reporting moussy'!$F62:$EE62)+SUMIF('reporting trappes'!$F$2:$EE$2,X$4,'reporting trappes'!$F62:$EE62)+SUMIF('SPACELOG 5 BP'!$F$2:$EE$2,X$4,'SPACELOG 5 BP'!$F62:$EE62)+SUMIF('SPACELOG 6 BP'!$F$2:$EE$2,X$4,'SPACELOG 6 BP'!$F62:$EE62)+SUMIF('SPACELOG 7 BP'!$F$2:$EE$2,X$4,'SPACELOG 7 BP'!$F62:$EE62)+SUMIF('SPACELOG 8 BP'!$F$2:$EE$2,X$4,'SPACELOG 8 BP'!$F62:$EE62)+SUMIF('SPACELOG 9 BP'!$F$2:$EE$2,X$4,'SPACELOG 9 BP'!$F62:$EE62)+SUMIF('SPACELOG 10 BP'!$F$2:$EE$2,X$4,'SPACELOG 10 BP'!$F62:$EE62)+SUMIF('SPACELOG 11 BP'!$F$2:$EE$2,X$4,'SPACELOG 11 BP'!$F62:$EE62)+SUMIF('SPACELOG 12 BP'!$F$2:$EE$2,X$4,'SPACELOG 12 BP'!$F62:$EE62)</f>
        <v>4126.6875</v>
      </c>
      <c r="Y62" s="13">
        <f>SUMIF('reporting montigny'!$F$2:$EE$2,Y$4,'reporting montigny'!$F62:$EE62)+SUMIF('reporting boissy'!$F$2:$EE$2,Y$4,'reporting boissy'!$F62:$EE62)+SUMIF('reporting moussy'!$F$2:$EE$2,Y$4,'reporting moussy'!$F62:$EE62)+SUMIF('reporting trappes'!$F$2:$EE$2,Y$4,'reporting trappes'!$F62:$EE62)+SUMIF('SPACELOG 5 BP'!$F$2:$EE$2,Y$4,'SPACELOG 5 BP'!$F62:$EE62)+SUMIF('SPACELOG 6 BP'!$F$2:$EE$2,Y$4,'SPACELOG 6 BP'!$F62:$EE62)+SUMIF('SPACELOG 7 BP'!$F$2:$EE$2,Y$4,'SPACELOG 7 BP'!$F62:$EE62)+SUMIF('SPACELOG 8 BP'!$F$2:$EE$2,Y$4,'SPACELOG 8 BP'!$F62:$EE62)+SUMIF('SPACELOG 9 BP'!$F$2:$EE$2,Y$4,'SPACELOG 9 BP'!$F62:$EE62)+SUMIF('SPACELOG 10 BP'!$F$2:$EE$2,Y$4,'SPACELOG 10 BP'!$F62:$EE62)+SUMIF('SPACELOG 11 BP'!$F$2:$EE$2,Y$4,'SPACELOG 11 BP'!$F62:$EE62)+SUMIF('SPACELOG 12 BP'!$F$2:$EE$2,Y$4,'SPACELOG 12 BP'!$F62:$EE62)</f>
        <v>5616.7250000000004</v>
      </c>
      <c r="Z62" s="13">
        <f>SUMIF('reporting montigny'!$F$2:$EE$2,Z$4,'reporting montigny'!$F62:$EE62)+SUMIF('reporting boissy'!$F$2:$EE$2,Z$4,'reporting boissy'!$F62:$EE62)+SUMIF('reporting moussy'!$F$2:$EE$2,Z$4,'reporting moussy'!$F62:$EE62)+SUMIF('reporting trappes'!$F$2:$EE$2,Z$4,'reporting trappes'!$F62:$EE62)+SUMIF('SPACELOG 5 BP'!$F$2:$EE$2,Z$4,'SPACELOG 5 BP'!$F62:$EE62)+SUMIF('SPACELOG 6 BP'!$F$2:$EE$2,Z$4,'SPACELOG 6 BP'!$F62:$EE62)+SUMIF('SPACELOG 7 BP'!$F$2:$EE$2,Z$4,'SPACELOG 7 BP'!$F62:$EE62)+SUMIF('SPACELOG 8 BP'!$F$2:$EE$2,Z$4,'SPACELOG 8 BP'!$F62:$EE62)+SUMIF('SPACELOG 9 BP'!$F$2:$EE$2,Z$4,'SPACELOG 9 BP'!$F62:$EE62)+SUMIF('SPACELOG 10 BP'!$F$2:$EE$2,Z$4,'SPACELOG 10 BP'!$F62:$EE62)+SUMIF('SPACELOG 11 BP'!$F$2:$EE$2,Z$4,'SPACELOG 11 BP'!$F62:$EE62)+SUMIF('SPACELOG 12 BP'!$F$2:$EE$2,Z$4,'SPACELOG 12 BP'!$F62:$EE62)</f>
        <v>5631.8074999999999</v>
      </c>
      <c r="AA62" s="13">
        <f>SUMIF('reporting montigny'!$F$2:$EE$2,AA$4,'reporting montigny'!$F62:$EE62)+SUMIF('reporting boissy'!$F$2:$EE$2,AA$4,'reporting boissy'!$F62:$EE62)+SUMIF('reporting moussy'!$F$2:$EE$2,AA$4,'reporting moussy'!$F62:$EE62)+SUMIF('reporting trappes'!$F$2:$EE$2,AA$4,'reporting trappes'!$F62:$EE62)+SUMIF('SPACELOG 5 BP'!$F$2:$EE$2,AA$4,'SPACELOG 5 BP'!$F62:$EE62)+SUMIF('SPACELOG 6 BP'!$F$2:$EE$2,AA$4,'SPACELOG 6 BP'!$F62:$EE62)+SUMIF('SPACELOG 7 BP'!$F$2:$EE$2,AA$4,'SPACELOG 7 BP'!$F62:$EE62)+SUMIF('SPACELOG 8 BP'!$F$2:$EE$2,AA$4,'SPACELOG 8 BP'!$F62:$EE62)+SUMIF('SPACELOG 9 BP'!$F$2:$EE$2,AA$4,'SPACELOG 9 BP'!$F62:$EE62)+SUMIF('SPACELOG 10 BP'!$F$2:$EE$2,AA$4,'SPACELOG 10 BP'!$F62:$EE62)+SUMIF('SPACELOG 11 BP'!$F$2:$EE$2,AA$4,'SPACELOG 11 BP'!$F62:$EE62)+SUMIF('SPACELOG 12 BP'!$F$2:$EE$2,AA$4,'SPACELOG 12 BP'!$F62:$EE62)</f>
        <v>5646.9274999999998</v>
      </c>
      <c r="AB62" s="13">
        <f>SUMIF('reporting montigny'!$F$2:$EE$2,AB$4,'reporting montigny'!$F62:$EE62)+SUMIF('reporting boissy'!$F$2:$EE$2,AB$4,'reporting boissy'!$F62:$EE62)+SUMIF('reporting moussy'!$F$2:$EE$2,AB$4,'reporting moussy'!$F62:$EE62)+SUMIF('reporting trappes'!$F$2:$EE$2,AB$4,'reporting trappes'!$F62:$EE62)+SUMIF('SPACELOG 5 BP'!$F$2:$EE$2,AB$4,'SPACELOG 5 BP'!$F62:$EE62)+SUMIF('SPACELOG 6 BP'!$F$2:$EE$2,AB$4,'SPACELOG 6 BP'!$F62:$EE62)+SUMIF('SPACELOG 7 BP'!$F$2:$EE$2,AB$4,'SPACELOG 7 BP'!$F62:$EE62)+SUMIF('SPACELOG 8 BP'!$F$2:$EE$2,AB$4,'SPACELOG 8 BP'!$F62:$EE62)+SUMIF('SPACELOG 9 BP'!$F$2:$EE$2,AB$4,'SPACELOG 9 BP'!$F62:$EE62)+SUMIF('SPACELOG 10 BP'!$F$2:$EE$2,AB$4,'SPACELOG 10 BP'!$F62:$EE62)+SUMIF('SPACELOG 11 BP'!$F$2:$EE$2,AB$4,'SPACELOG 11 BP'!$F62:$EE62)+SUMIF('SPACELOG 12 BP'!$F$2:$EE$2,AB$4,'SPACELOG 12 BP'!$F62:$EE62)</f>
        <v>5662.0875000000005</v>
      </c>
      <c r="AC62" s="13">
        <f>SUMIF('reporting montigny'!$F$2:$EE$2,AC$4,'reporting montigny'!$F62:$EE62)+SUMIF('reporting boissy'!$F$2:$EE$2,AC$4,'reporting boissy'!$F62:$EE62)+SUMIF('reporting moussy'!$F$2:$EE$2,AC$4,'reporting moussy'!$F62:$EE62)+SUMIF('reporting trappes'!$F$2:$EE$2,AC$4,'reporting trappes'!$F62:$EE62)+SUMIF('SPACELOG 5 BP'!$F$2:$EE$2,AC$4,'SPACELOG 5 BP'!$F62:$EE62)+SUMIF('SPACELOG 6 BP'!$F$2:$EE$2,AC$4,'SPACELOG 6 BP'!$F62:$EE62)+SUMIF('SPACELOG 7 BP'!$F$2:$EE$2,AC$4,'SPACELOG 7 BP'!$F62:$EE62)+SUMIF('SPACELOG 8 BP'!$F$2:$EE$2,AC$4,'SPACELOG 8 BP'!$F62:$EE62)+SUMIF('SPACELOG 9 BP'!$F$2:$EE$2,AC$4,'SPACELOG 9 BP'!$F62:$EE62)+SUMIF('SPACELOG 10 BP'!$F$2:$EE$2,AC$4,'SPACELOG 10 BP'!$F62:$EE62)+SUMIF('SPACELOG 11 BP'!$F$2:$EE$2,AC$4,'SPACELOG 11 BP'!$F62:$EE62)+SUMIF('SPACELOG 12 BP'!$F$2:$EE$2,AC$4,'SPACELOG 12 BP'!$F62:$EE62)</f>
        <v>6072.2849999999989</v>
      </c>
      <c r="AD62" s="13">
        <f>SUMIF('reporting montigny'!$F$2:$EE$2,AD$4,'reporting montigny'!$F62:$EE62)+SUMIF('reporting boissy'!$F$2:$EE$2,AD$4,'reporting boissy'!$F62:$EE62)+SUMIF('reporting moussy'!$F$2:$EE$2,AD$4,'reporting moussy'!$F62:$EE62)+SUMIF('reporting trappes'!$F$2:$EE$2,AD$4,'reporting trappes'!$F62:$EE62)+SUMIF('SPACELOG 5 BP'!$F$2:$EE$2,AD$4,'SPACELOG 5 BP'!$F62:$EE62)+SUMIF('SPACELOG 6 BP'!$F$2:$EE$2,AD$4,'SPACELOG 6 BP'!$F62:$EE62)+SUMIF('SPACELOG 7 BP'!$F$2:$EE$2,AD$4,'SPACELOG 7 BP'!$F62:$EE62)+SUMIF('SPACELOG 8 BP'!$F$2:$EE$2,AD$4,'SPACELOG 8 BP'!$F62:$EE62)+SUMIF('SPACELOG 9 BP'!$F$2:$EE$2,AD$4,'SPACELOG 9 BP'!$F62:$EE62)+SUMIF('SPACELOG 10 BP'!$F$2:$EE$2,AD$4,'SPACELOG 10 BP'!$F62:$EE62)+SUMIF('SPACELOG 11 BP'!$F$2:$EE$2,AD$4,'SPACELOG 11 BP'!$F62:$EE62)+SUMIF('SPACELOG 12 BP'!$F$2:$EE$2,AD$4,'SPACELOG 12 BP'!$F62:$EE62)</f>
        <v>6087.5225</v>
      </c>
      <c r="AE62" s="14">
        <f>SUM(S62:AD62)</f>
        <v>61291.457499999997</v>
      </c>
      <c r="AF62" s="13">
        <f>SUMIF('reporting montigny'!$F$2:$EE$2,AF$4,'reporting montigny'!$F62:$EE62)+SUMIF('reporting boissy'!$F$2:$EE$2,AF$4,'reporting boissy'!$F62:$EE62)+SUMIF('reporting moussy'!$F$2:$EE$2,AF$4,'reporting moussy'!$F62:$EE62)+SUMIF('reporting trappes'!$F$2:$EE$2,AF$4,'reporting trappes'!$F62:$EE62)+SUMIF('SPACELOG 5 BP'!$F$2:$EE$2,AF$4,'SPACELOG 5 BP'!$F62:$EE62)+SUMIF('SPACELOG 6 BP'!$F$2:$EE$2,AF$4,'SPACELOG 6 BP'!$F62:$EE62)+SUMIF('SPACELOG 7 BP'!$F$2:$EE$2,AF$4,'SPACELOG 7 BP'!$F62:$EE62)+SUMIF('SPACELOG 8 BP'!$F$2:$EE$2,AF$4,'SPACELOG 8 BP'!$F62:$EE62)+SUMIF('SPACELOG 9 BP'!$F$2:$EE$2,AF$4,'SPACELOG 9 BP'!$F62:$EE62)+SUMIF('SPACELOG 10 BP'!$F$2:$EE$2,AF$4,'SPACELOG 10 BP'!$F62:$EE62)+SUMIF('SPACELOG 11 BP'!$F$2:$EE$2,AF$4,'SPACELOG 11 BP'!$F62:$EE62)+SUMIF('SPACELOG 12 BP'!$F$2:$EE$2,AF$4,'SPACELOG 12 BP'!$F62:$EE62)</f>
        <v>6084.0474999999997</v>
      </c>
      <c r="AG62" s="13">
        <f>SUMIF('reporting montigny'!$F$2:$EE$2,AG$4,'reporting montigny'!$F62:$EE62)+SUMIF('reporting boissy'!$F$2:$EE$2,AG$4,'reporting boissy'!$F62:$EE62)+SUMIF('reporting moussy'!$F$2:$EE$2,AG$4,'reporting moussy'!$F62:$EE62)+SUMIF('reporting trappes'!$F$2:$EE$2,AG$4,'reporting trappes'!$F62:$EE62)+SUMIF('SPACELOG 5 BP'!$F$2:$EE$2,AG$4,'SPACELOG 5 BP'!$F62:$EE62)+SUMIF('SPACELOG 6 BP'!$F$2:$EE$2,AG$4,'SPACELOG 6 BP'!$F62:$EE62)+SUMIF('SPACELOG 7 BP'!$F$2:$EE$2,AG$4,'SPACELOG 7 BP'!$F62:$EE62)+SUMIF('SPACELOG 8 BP'!$F$2:$EE$2,AG$4,'SPACELOG 8 BP'!$F62:$EE62)+SUMIF('SPACELOG 9 BP'!$F$2:$EE$2,AG$4,'SPACELOG 9 BP'!$F62:$EE62)+SUMIF('SPACELOG 10 BP'!$F$2:$EE$2,AG$4,'SPACELOG 10 BP'!$F62:$EE62)+SUMIF('SPACELOG 11 BP'!$F$2:$EE$2,AG$4,'SPACELOG 11 BP'!$F62:$EE62)+SUMIF('SPACELOG 12 BP'!$F$2:$EE$2,AG$4,'SPACELOG 12 BP'!$F62:$EE62)</f>
        <v>6099.3650000000007</v>
      </c>
      <c r="AH62" s="13">
        <f>SUMIF('reporting montigny'!$F$2:$EE$2,AH$4,'reporting montigny'!$F62:$EE62)+SUMIF('reporting boissy'!$F$2:$EE$2,AH$4,'reporting boissy'!$F62:$EE62)+SUMIF('reporting moussy'!$F$2:$EE$2,AH$4,'reporting moussy'!$F62:$EE62)+SUMIF('reporting trappes'!$F$2:$EE$2,AH$4,'reporting trappes'!$F62:$EE62)+SUMIF('SPACELOG 5 BP'!$F$2:$EE$2,AH$4,'SPACELOG 5 BP'!$F62:$EE62)+SUMIF('SPACELOG 6 BP'!$F$2:$EE$2,AH$4,'SPACELOG 6 BP'!$F62:$EE62)+SUMIF('SPACELOG 7 BP'!$F$2:$EE$2,AH$4,'SPACELOG 7 BP'!$F62:$EE62)+SUMIF('SPACELOG 8 BP'!$F$2:$EE$2,AH$4,'SPACELOG 8 BP'!$F62:$EE62)+SUMIF('SPACELOG 9 BP'!$F$2:$EE$2,AH$4,'SPACELOG 9 BP'!$F62:$EE62)+SUMIF('SPACELOG 10 BP'!$F$2:$EE$2,AH$4,'SPACELOG 10 BP'!$F62:$EE62)+SUMIF('SPACELOG 11 BP'!$F$2:$EE$2,AH$4,'SPACELOG 11 BP'!$F62:$EE62)+SUMIF('SPACELOG 12 BP'!$F$2:$EE$2,AH$4,'SPACELOG 12 BP'!$F62:$EE62)</f>
        <v>3674.47</v>
      </c>
      <c r="AI62" s="13">
        <f>SUMIF('reporting montigny'!$F$2:$EE$2,AI$4,'reporting montigny'!$F62:$EE62)+SUMIF('reporting boissy'!$F$2:$EE$2,AI$4,'reporting boissy'!$F62:$EE62)+SUMIF('reporting moussy'!$F$2:$EE$2,AI$4,'reporting moussy'!$F62:$EE62)+SUMIF('reporting trappes'!$F$2:$EE$2,AI$4,'reporting trappes'!$F62:$EE62)+SUMIF('SPACELOG 5 BP'!$F$2:$EE$2,AI$4,'SPACELOG 5 BP'!$F62:$EE62)+SUMIF('SPACELOG 6 BP'!$F$2:$EE$2,AI$4,'SPACELOG 6 BP'!$F62:$EE62)+SUMIF('SPACELOG 7 BP'!$F$2:$EE$2,AI$4,'SPACELOG 7 BP'!$F62:$EE62)+SUMIF('SPACELOG 8 BP'!$F$2:$EE$2,AI$4,'SPACELOG 8 BP'!$F62:$EE62)+SUMIF('SPACELOG 9 BP'!$F$2:$EE$2,AI$4,'SPACELOG 9 BP'!$F62:$EE62)+SUMIF('SPACELOG 10 BP'!$F$2:$EE$2,AI$4,'SPACELOG 10 BP'!$F62:$EE62)+SUMIF('SPACELOG 11 BP'!$F$2:$EE$2,AI$4,'SPACELOG 11 BP'!$F62:$EE62)+SUMIF('SPACELOG 12 BP'!$F$2:$EE$2,AI$4,'SPACELOG 12 BP'!$F62:$EE62)</f>
        <v>6987.4124999999995</v>
      </c>
      <c r="AJ62" s="13">
        <f>SUMIF('reporting montigny'!$F$2:$EE$2,AJ$4,'reporting montigny'!$F62:$EE62)+SUMIF('reporting boissy'!$F$2:$EE$2,AJ$4,'reporting boissy'!$F62:$EE62)+SUMIF('reporting moussy'!$F$2:$EE$2,AJ$4,'reporting moussy'!$F62:$EE62)+SUMIF('reporting trappes'!$F$2:$EE$2,AJ$4,'reporting trappes'!$F62:$EE62)+SUMIF('SPACELOG 5 BP'!$F$2:$EE$2,AJ$4,'SPACELOG 5 BP'!$F62:$EE62)+SUMIF('SPACELOG 6 BP'!$F$2:$EE$2,AJ$4,'SPACELOG 6 BP'!$F62:$EE62)+SUMIF('SPACELOG 7 BP'!$F$2:$EE$2,AJ$4,'SPACELOG 7 BP'!$F62:$EE62)+SUMIF('SPACELOG 8 BP'!$F$2:$EE$2,AJ$4,'SPACELOG 8 BP'!$F62:$EE62)+SUMIF('SPACELOG 9 BP'!$F$2:$EE$2,AJ$4,'SPACELOG 9 BP'!$F62:$EE62)+SUMIF('SPACELOG 10 BP'!$F$2:$EE$2,AJ$4,'SPACELOG 10 BP'!$F62:$EE62)+SUMIF('SPACELOG 11 BP'!$F$2:$EE$2,AJ$4,'SPACELOG 11 BP'!$F62:$EE62)+SUMIF('SPACELOG 12 BP'!$F$2:$EE$2,AJ$4,'SPACELOG 12 BP'!$F62:$EE62)</f>
        <v>7458.7175000000007</v>
      </c>
      <c r="AK62" s="13">
        <f>SUMIF('reporting montigny'!$F$2:$EE$2,AK$4,'reporting montigny'!$F62:$EE62)+SUMIF('reporting boissy'!$F$2:$EE$2,AK$4,'reporting boissy'!$F62:$EE62)+SUMIF('reporting moussy'!$F$2:$EE$2,AK$4,'reporting moussy'!$F62:$EE62)+SUMIF('reporting trappes'!$F$2:$EE$2,AK$4,'reporting trappes'!$F62:$EE62)+SUMIF('SPACELOG 5 BP'!$F$2:$EE$2,AK$4,'SPACELOG 5 BP'!$F62:$EE62)+SUMIF('SPACELOG 6 BP'!$F$2:$EE$2,AK$4,'SPACELOG 6 BP'!$F62:$EE62)+SUMIF('SPACELOG 7 BP'!$F$2:$EE$2,AK$4,'SPACELOG 7 BP'!$F62:$EE62)+SUMIF('SPACELOG 8 BP'!$F$2:$EE$2,AK$4,'SPACELOG 8 BP'!$F62:$EE62)+SUMIF('SPACELOG 9 BP'!$F$2:$EE$2,AK$4,'SPACELOG 9 BP'!$F62:$EE62)+SUMIF('SPACELOG 10 BP'!$F$2:$EE$2,AK$4,'SPACELOG 10 BP'!$F62:$EE62)+SUMIF('SPACELOG 11 BP'!$F$2:$EE$2,AK$4,'SPACELOG 11 BP'!$F62:$EE62)+SUMIF('SPACELOG 12 BP'!$F$2:$EE$2,AK$4,'SPACELOG 12 BP'!$F62:$EE62)</f>
        <v>7930.0749999999998</v>
      </c>
      <c r="AL62" s="13">
        <f>SUMIF('reporting montigny'!$F$2:$EE$2,AL$4,'reporting montigny'!$F62:$EE62)+SUMIF('reporting boissy'!$F$2:$EE$2,AL$4,'reporting boissy'!$F62:$EE62)+SUMIF('reporting moussy'!$F$2:$EE$2,AL$4,'reporting moussy'!$F62:$EE62)+SUMIF('reporting trappes'!$F$2:$EE$2,AL$4,'reporting trappes'!$F62:$EE62)+SUMIF('SPACELOG 5 BP'!$F$2:$EE$2,AL$4,'SPACELOG 5 BP'!$F62:$EE62)+SUMIF('SPACELOG 6 BP'!$F$2:$EE$2,AL$4,'SPACELOG 6 BP'!$F62:$EE62)+SUMIF('SPACELOG 7 BP'!$F$2:$EE$2,AL$4,'SPACELOG 7 BP'!$F62:$EE62)+SUMIF('SPACELOG 8 BP'!$F$2:$EE$2,AL$4,'SPACELOG 8 BP'!$F62:$EE62)+SUMIF('SPACELOG 9 BP'!$F$2:$EE$2,AL$4,'SPACELOG 9 BP'!$F62:$EE62)+SUMIF('SPACELOG 10 BP'!$F$2:$EE$2,AL$4,'SPACELOG 10 BP'!$F62:$EE62)+SUMIF('SPACELOG 11 BP'!$F$2:$EE$2,AL$4,'SPACELOG 11 BP'!$F62:$EE62)+SUMIF('SPACELOG 12 BP'!$F$2:$EE$2,AL$4,'SPACELOG 12 BP'!$F62:$EE62)</f>
        <v>7951.5</v>
      </c>
      <c r="AM62" s="13">
        <f>SUMIF('reporting montigny'!$F$2:$EE$2,AM$4,'reporting montigny'!$F62:$EE62)+SUMIF('reporting boissy'!$F$2:$EE$2,AM$4,'reporting boissy'!$F62:$EE62)+SUMIF('reporting moussy'!$F$2:$EE$2,AM$4,'reporting moussy'!$F62:$EE62)+SUMIF('reporting trappes'!$F$2:$EE$2,AM$4,'reporting trappes'!$F62:$EE62)+SUMIF('SPACELOG 5 BP'!$F$2:$EE$2,AM$4,'SPACELOG 5 BP'!$F62:$EE62)+SUMIF('SPACELOG 6 BP'!$F$2:$EE$2,AM$4,'SPACELOG 6 BP'!$F62:$EE62)+SUMIF('SPACELOG 7 BP'!$F$2:$EE$2,AM$4,'SPACELOG 7 BP'!$F62:$EE62)+SUMIF('SPACELOG 8 BP'!$F$2:$EE$2,AM$4,'SPACELOG 8 BP'!$F62:$EE62)+SUMIF('SPACELOG 9 BP'!$F$2:$EE$2,AM$4,'SPACELOG 9 BP'!$F62:$EE62)+SUMIF('SPACELOG 10 BP'!$F$2:$EE$2,AM$4,'SPACELOG 10 BP'!$F62:$EE62)+SUMIF('SPACELOG 11 BP'!$F$2:$EE$2,AM$4,'SPACELOG 11 BP'!$F62:$EE62)+SUMIF('SPACELOG 12 BP'!$F$2:$EE$2,AM$4,'SPACELOG 12 BP'!$F62:$EE62)</f>
        <v>7972.9825000000001</v>
      </c>
      <c r="AN62" s="13">
        <f>SUMIF('reporting montigny'!$F$2:$EE$2,AN$4,'reporting montigny'!$F62:$EE62)+SUMIF('reporting boissy'!$F$2:$EE$2,AN$4,'reporting boissy'!$F62:$EE62)+SUMIF('reporting moussy'!$F$2:$EE$2,AN$4,'reporting moussy'!$F62:$EE62)+SUMIF('reporting trappes'!$F$2:$EE$2,AN$4,'reporting trappes'!$F62:$EE62)+SUMIF('SPACELOG 5 BP'!$F$2:$EE$2,AN$4,'SPACELOG 5 BP'!$F62:$EE62)+SUMIF('SPACELOG 6 BP'!$F$2:$EE$2,AN$4,'SPACELOG 6 BP'!$F62:$EE62)+SUMIF('SPACELOG 7 BP'!$F$2:$EE$2,AN$4,'SPACELOG 7 BP'!$F62:$EE62)+SUMIF('SPACELOG 8 BP'!$F$2:$EE$2,AN$4,'SPACELOG 8 BP'!$F62:$EE62)+SUMIF('SPACELOG 9 BP'!$F$2:$EE$2,AN$4,'SPACELOG 9 BP'!$F62:$EE62)+SUMIF('SPACELOG 10 BP'!$F$2:$EE$2,AN$4,'SPACELOG 10 BP'!$F62:$EE62)+SUMIF('SPACELOG 11 BP'!$F$2:$EE$2,AN$4,'SPACELOG 11 BP'!$F62:$EE62)+SUMIF('SPACELOG 12 BP'!$F$2:$EE$2,AN$4,'SPACELOG 12 BP'!$F62:$EE62)</f>
        <v>7994.5199999999995</v>
      </c>
      <c r="AO62" s="13">
        <f>SUMIF('reporting montigny'!$F$2:$EE$2,AO$4,'reporting montigny'!$F62:$EE62)+SUMIF('reporting boissy'!$F$2:$EE$2,AO$4,'reporting boissy'!$F62:$EE62)+SUMIF('reporting moussy'!$F$2:$EE$2,AO$4,'reporting moussy'!$F62:$EE62)+SUMIF('reporting trappes'!$F$2:$EE$2,AO$4,'reporting trappes'!$F62:$EE62)+SUMIF('SPACELOG 5 BP'!$F$2:$EE$2,AO$4,'SPACELOG 5 BP'!$F62:$EE62)+SUMIF('SPACELOG 6 BP'!$F$2:$EE$2,AO$4,'SPACELOG 6 BP'!$F62:$EE62)+SUMIF('SPACELOG 7 BP'!$F$2:$EE$2,AO$4,'SPACELOG 7 BP'!$F62:$EE62)+SUMIF('SPACELOG 8 BP'!$F$2:$EE$2,AO$4,'SPACELOG 8 BP'!$F62:$EE62)+SUMIF('SPACELOG 9 BP'!$F$2:$EE$2,AO$4,'SPACELOG 9 BP'!$F62:$EE62)+SUMIF('SPACELOG 10 BP'!$F$2:$EE$2,AO$4,'SPACELOG 10 BP'!$F62:$EE62)+SUMIF('SPACELOG 11 BP'!$F$2:$EE$2,AO$4,'SPACELOG 11 BP'!$F62:$EE62)+SUMIF('SPACELOG 12 BP'!$F$2:$EE$2,AO$4,'SPACELOG 12 BP'!$F62:$EE62)</f>
        <v>8016.1275000000005</v>
      </c>
      <c r="AP62" s="13">
        <f>SUMIF('reporting montigny'!$F$2:$EE$2,AP$4,'reporting montigny'!$F62:$EE62)+SUMIF('reporting boissy'!$F$2:$EE$2,AP$4,'reporting boissy'!$F62:$EE62)+SUMIF('reporting moussy'!$F$2:$EE$2,AP$4,'reporting moussy'!$F62:$EE62)+SUMIF('reporting trappes'!$F$2:$EE$2,AP$4,'reporting trappes'!$F62:$EE62)+SUMIF('SPACELOG 5 BP'!$F$2:$EE$2,AP$4,'SPACELOG 5 BP'!$F62:$EE62)+SUMIF('SPACELOG 6 BP'!$F$2:$EE$2,AP$4,'SPACELOG 6 BP'!$F62:$EE62)+SUMIF('SPACELOG 7 BP'!$F$2:$EE$2,AP$4,'SPACELOG 7 BP'!$F62:$EE62)+SUMIF('SPACELOG 8 BP'!$F$2:$EE$2,AP$4,'SPACELOG 8 BP'!$F62:$EE62)+SUMIF('SPACELOG 9 BP'!$F$2:$EE$2,AP$4,'SPACELOG 9 BP'!$F62:$EE62)+SUMIF('SPACELOG 10 BP'!$F$2:$EE$2,AP$4,'SPACELOG 10 BP'!$F62:$EE62)+SUMIF('SPACELOG 11 BP'!$F$2:$EE$2,AP$4,'SPACELOG 11 BP'!$F62:$EE62)+SUMIF('SPACELOG 12 BP'!$F$2:$EE$2,AP$4,'SPACELOG 12 BP'!$F62:$EE62)</f>
        <v>8037.7875000000004</v>
      </c>
      <c r="AQ62" s="13">
        <f>SUMIF('reporting montigny'!$F$2:$EE$2,AQ$4,'reporting montigny'!$F62:$EE62)+SUMIF('reporting boissy'!$F$2:$EE$2,AQ$4,'reporting boissy'!$F62:$EE62)+SUMIF('reporting moussy'!$F$2:$EE$2,AQ$4,'reporting moussy'!$F62:$EE62)+SUMIF('reporting trappes'!$F$2:$EE$2,AQ$4,'reporting trappes'!$F62:$EE62)+SUMIF('SPACELOG 5 BP'!$F$2:$EE$2,AQ$4,'SPACELOG 5 BP'!$F62:$EE62)+SUMIF('SPACELOG 6 BP'!$F$2:$EE$2,AQ$4,'SPACELOG 6 BP'!$F62:$EE62)+SUMIF('SPACELOG 7 BP'!$F$2:$EE$2,AQ$4,'SPACELOG 7 BP'!$F62:$EE62)+SUMIF('SPACELOG 8 BP'!$F$2:$EE$2,AQ$4,'SPACELOG 8 BP'!$F62:$EE62)+SUMIF('SPACELOG 9 BP'!$F$2:$EE$2,AQ$4,'SPACELOG 9 BP'!$F62:$EE62)+SUMIF('SPACELOG 10 BP'!$F$2:$EE$2,AQ$4,'SPACELOG 10 BP'!$F62:$EE62)+SUMIF('SPACELOG 11 BP'!$F$2:$EE$2,AQ$4,'SPACELOG 11 BP'!$F62:$EE62)+SUMIF('SPACELOG 12 BP'!$F$2:$EE$2,AQ$4,'SPACELOG 12 BP'!$F62:$EE62)</f>
        <v>8059.51</v>
      </c>
      <c r="AR62" s="14">
        <f>SUM(AF62:AQ62)</f>
        <v>86266.514999999985</v>
      </c>
      <c r="AS62" s="13">
        <f>SUMIF('reporting montigny'!$F$2:$EE$2,AS$4,'reporting montigny'!$F62:$EE62)+SUMIF('reporting boissy'!$F$2:$EE$2,AS$4,'reporting boissy'!$F62:$EE62)+SUMIF('reporting moussy'!$F$2:$EE$2,AS$4,'reporting moussy'!$F62:$EE62)+SUMIF('reporting trappes'!$F$2:$EE$2,AS$4,'reporting trappes'!$F62:$EE62)+SUMIF('SPACELOG 5 BP'!$F$2:$EE$2,AS$4,'SPACELOG 5 BP'!$F62:$EE62)+SUMIF('SPACELOG 6 BP'!$F$2:$EE$2,AS$4,'SPACELOG 6 BP'!$F62:$EE62)+SUMIF('SPACELOG 7 BP'!$F$2:$EE$2,AS$4,'SPACELOG 7 BP'!$F62:$EE62)+SUMIF('SPACELOG 8 BP'!$F$2:$EE$2,AS$4,'SPACELOG 8 BP'!$F62:$EE62)+SUMIF('SPACELOG 9 BP'!$F$2:$EE$2,AS$4,'SPACELOG 9 BP'!$F62:$EE62)+SUMIF('SPACELOG 10 BP'!$F$2:$EE$2,AS$4,'SPACELOG 10 BP'!$F62:$EE62)+SUMIF('SPACELOG 11 BP'!$F$2:$EE$2,AS$4,'SPACELOG 11 BP'!$F62:$EE62)+SUMIF('SPACELOG 12 BP'!$F$2:$EE$2,AS$4,'SPACELOG 12 BP'!$F62:$EE62)</f>
        <v>9071.2924999999996</v>
      </c>
      <c r="AT62" s="13">
        <f>SUMIF('reporting montigny'!$F$2:$EE$2,AT$4,'reporting montigny'!$F62:$EE62)+SUMIF('reporting boissy'!$F$2:$EE$2,AT$4,'reporting boissy'!$F62:$EE62)+SUMIF('reporting moussy'!$F$2:$EE$2,AT$4,'reporting moussy'!$F62:$EE62)+SUMIF('reporting trappes'!$F$2:$EE$2,AT$4,'reporting trappes'!$F62:$EE62)+SUMIF('SPACELOG 5 BP'!$F$2:$EE$2,AT$4,'SPACELOG 5 BP'!$F62:$EE62)+SUMIF('SPACELOG 6 BP'!$F$2:$EE$2,AT$4,'SPACELOG 6 BP'!$F62:$EE62)+SUMIF('SPACELOG 7 BP'!$F$2:$EE$2,AT$4,'SPACELOG 7 BP'!$F62:$EE62)+SUMIF('SPACELOG 8 BP'!$F$2:$EE$2,AT$4,'SPACELOG 8 BP'!$F62:$EE62)+SUMIF('SPACELOG 9 BP'!$F$2:$EE$2,AT$4,'SPACELOG 9 BP'!$F62:$EE62)+SUMIF('SPACELOG 10 BP'!$F$2:$EE$2,AT$4,'SPACELOG 10 BP'!$F62:$EE62)+SUMIF('SPACELOG 11 BP'!$F$2:$EE$2,AT$4,'SPACELOG 11 BP'!$F62:$EE62)+SUMIF('SPACELOG 12 BP'!$F$2:$EE$2,AT$4,'SPACELOG 12 BP'!$F62:$EE62)</f>
        <v>9093.14</v>
      </c>
      <c r="AU62" s="13">
        <f>SUMIF('reporting montigny'!$F$2:$EE$2,AU$4,'reporting montigny'!$F62:$EE62)+SUMIF('reporting boissy'!$F$2:$EE$2,AU$4,'reporting boissy'!$F62:$EE62)+SUMIF('reporting moussy'!$F$2:$EE$2,AU$4,'reporting moussy'!$F62:$EE62)+SUMIF('reporting trappes'!$F$2:$EE$2,AU$4,'reporting trappes'!$F62:$EE62)+SUMIF('SPACELOG 5 BP'!$F$2:$EE$2,AU$4,'SPACELOG 5 BP'!$F62:$EE62)+SUMIF('SPACELOG 6 BP'!$F$2:$EE$2,AU$4,'SPACELOG 6 BP'!$F62:$EE62)+SUMIF('SPACELOG 7 BP'!$F$2:$EE$2,AU$4,'SPACELOG 7 BP'!$F62:$EE62)+SUMIF('SPACELOG 8 BP'!$F$2:$EE$2,AU$4,'SPACELOG 8 BP'!$F62:$EE62)+SUMIF('SPACELOG 9 BP'!$F$2:$EE$2,AU$4,'SPACELOG 9 BP'!$F62:$EE62)+SUMIF('SPACELOG 10 BP'!$F$2:$EE$2,AU$4,'SPACELOG 10 BP'!$F62:$EE62)+SUMIF('SPACELOG 11 BP'!$F$2:$EE$2,AU$4,'SPACELOG 11 BP'!$F62:$EE62)+SUMIF('SPACELOG 12 BP'!$F$2:$EE$2,AU$4,'SPACELOG 12 BP'!$F62:$EE62)</f>
        <v>6279.7924999999996</v>
      </c>
      <c r="AV62" s="13">
        <f>SUMIF('reporting montigny'!$F$2:$EE$2,AV$4,'reporting montigny'!$F62:$EE62)+SUMIF('reporting boissy'!$F$2:$EE$2,AV$4,'reporting boissy'!$F62:$EE62)+SUMIF('reporting moussy'!$F$2:$EE$2,AV$4,'reporting moussy'!$F62:$EE62)+SUMIF('reporting trappes'!$F$2:$EE$2,AV$4,'reporting trappes'!$F62:$EE62)+SUMIF('SPACELOG 5 BP'!$F$2:$EE$2,AV$4,'SPACELOG 5 BP'!$F62:$EE62)+SUMIF('SPACELOG 6 BP'!$F$2:$EE$2,AV$4,'SPACELOG 6 BP'!$F62:$EE62)+SUMIF('SPACELOG 7 BP'!$F$2:$EE$2,AV$4,'SPACELOG 7 BP'!$F62:$EE62)+SUMIF('SPACELOG 8 BP'!$F$2:$EE$2,AV$4,'SPACELOG 8 BP'!$F62:$EE62)+SUMIF('SPACELOG 9 BP'!$F$2:$EE$2,AV$4,'SPACELOG 9 BP'!$F62:$EE62)+SUMIF('SPACELOG 10 BP'!$F$2:$EE$2,AV$4,'SPACELOG 10 BP'!$F62:$EE62)+SUMIF('SPACELOG 11 BP'!$F$2:$EE$2,AV$4,'SPACELOG 11 BP'!$F62:$EE62)+SUMIF('SPACELOG 12 BP'!$F$2:$EE$2,AV$4,'SPACELOG 12 BP'!$F62:$EE62)</f>
        <v>9137.0174999999999</v>
      </c>
      <c r="AW62" s="13">
        <f>SUMIF('reporting montigny'!$F$2:$EE$2,AW$4,'reporting montigny'!$F62:$EE62)+SUMIF('reporting boissy'!$F$2:$EE$2,AW$4,'reporting boissy'!$F62:$EE62)+SUMIF('reporting moussy'!$F$2:$EE$2,AW$4,'reporting moussy'!$F62:$EE62)+SUMIF('reporting trappes'!$F$2:$EE$2,AW$4,'reporting trappes'!$F62:$EE62)+SUMIF('SPACELOG 5 BP'!$F$2:$EE$2,AW$4,'SPACELOG 5 BP'!$F62:$EE62)+SUMIF('SPACELOG 6 BP'!$F$2:$EE$2,AW$4,'SPACELOG 6 BP'!$F62:$EE62)+SUMIF('SPACELOG 7 BP'!$F$2:$EE$2,AW$4,'SPACELOG 7 BP'!$F62:$EE62)+SUMIF('SPACELOG 8 BP'!$F$2:$EE$2,AW$4,'SPACELOG 8 BP'!$F62:$EE62)+SUMIF('SPACELOG 9 BP'!$F$2:$EE$2,AW$4,'SPACELOG 9 BP'!$F62:$EE62)+SUMIF('SPACELOG 10 BP'!$F$2:$EE$2,AW$4,'SPACELOG 10 BP'!$F62:$EE62)+SUMIF('SPACELOG 11 BP'!$F$2:$EE$2,AW$4,'SPACELOG 11 BP'!$F62:$EE62)+SUMIF('SPACELOG 12 BP'!$F$2:$EE$2,AW$4,'SPACELOG 12 BP'!$F62:$EE62)</f>
        <v>9159.0400000000009</v>
      </c>
      <c r="AX62" s="13">
        <f>SUMIF('reporting montigny'!$F$2:$EE$2,AX$4,'reporting montigny'!$F62:$EE62)+SUMIF('reporting boissy'!$F$2:$EE$2,AX$4,'reporting boissy'!$F62:$EE62)+SUMIF('reporting moussy'!$F$2:$EE$2,AX$4,'reporting moussy'!$F62:$EE62)+SUMIF('reporting trappes'!$F$2:$EE$2,AX$4,'reporting trappes'!$F62:$EE62)+SUMIF('SPACELOG 5 BP'!$F$2:$EE$2,AX$4,'SPACELOG 5 BP'!$F62:$EE62)+SUMIF('SPACELOG 6 BP'!$F$2:$EE$2,AX$4,'SPACELOG 6 BP'!$F62:$EE62)+SUMIF('SPACELOG 7 BP'!$F$2:$EE$2,AX$4,'SPACELOG 7 BP'!$F62:$EE62)+SUMIF('SPACELOG 8 BP'!$F$2:$EE$2,AX$4,'SPACELOG 8 BP'!$F62:$EE62)+SUMIF('SPACELOG 9 BP'!$F$2:$EE$2,AX$4,'SPACELOG 9 BP'!$F62:$EE62)+SUMIF('SPACELOG 10 BP'!$F$2:$EE$2,AX$4,'SPACELOG 10 BP'!$F62:$EE62)+SUMIF('SPACELOG 11 BP'!$F$2:$EE$2,AX$4,'SPACELOG 11 BP'!$F62:$EE62)+SUMIF('SPACELOG 12 BP'!$F$2:$EE$2,AX$4,'SPACELOG 12 BP'!$F62:$EE62)</f>
        <v>9181.1299999999992</v>
      </c>
      <c r="AY62" s="13">
        <f>SUMIF('reporting montigny'!$F$2:$EE$2,AY$4,'reporting montigny'!$F62:$EE62)+SUMIF('reporting boissy'!$F$2:$EE$2,AY$4,'reporting boissy'!$F62:$EE62)+SUMIF('reporting moussy'!$F$2:$EE$2,AY$4,'reporting moussy'!$F62:$EE62)+SUMIF('reporting trappes'!$F$2:$EE$2,AY$4,'reporting trappes'!$F62:$EE62)+SUMIF('SPACELOG 5 BP'!$F$2:$EE$2,AY$4,'SPACELOG 5 BP'!$F62:$EE62)+SUMIF('SPACELOG 6 BP'!$F$2:$EE$2,AY$4,'SPACELOG 6 BP'!$F62:$EE62)+SUMIF('SPACELOG 7 BP'!$F$2:$EE$2,AY$4,'SPACELOG 7 BP'!$F62:$EE62)+SUMIF('SPACELOG 8 BP'!$F$2:$EE$2,AY$4,'SPACELOG 8 BP'!$F62:$EE62)+SUMIF('SPACELOG 9 BP'!$F$2:$EE$2,AY$4,'SPACELOG 9 BP'!$F62:$EE62)+SUMIF('SPACELOG 10 BP'!$F$2:$EE$2,AY$4,'SPACELOG 10 BP'!$F62:$EE62)+SUMIF('SPACELOG 11 BP'!$F$2:$EE$2,AY$4,'SPACELOG 11 BP'!$F62:$EE62)+SUMIF('SPACELOG 12 BP'!$F$2:$EE$2,AY$4,'SPACELOG 12 BP'!$F62:$EE62)</f>
        <v>9203.2849999999999</v>
      </c>
      <c r="AZ62" s="13">
        <f>SUMIF('reporting montigny'!$F$2:$EE$2,AZ$4,'reporting montigny'!$F62:$EE62)+SUMIF('reporting boissy'!$F$2:$EE$2,AZ$4,'reporting boissy'!$F62:$EE62)+SUMIF('reporting moussy'!$F$2:$EE$2,AZ$4,'reporting moussy'!$F62:$EE62)+SUMIF('reporting trappes'!$F$2:$EE$2,AZ$4,'reporting trappes'!$F62:$EE62)+SUMIF('SPACELOG 5 BP'!$F$2:$EE$2,AZ$4,'SPACELOG 5 BP'!$F62:$EE62)+SUMIF('SPACELOG 6 BP'!$F$2:$EE$2,AZ$4,'SPACELOG 6 BP'!$F62:$EE62)+SUMIF('SPACELOG 7 BP'!$F$2:$EE$2,AZ$4,'SPACELOG 7 BP'!$F62:$EE62)+SUMIF('SPACELOG 8 BP'!$F$2:$EE$2,AZ$4,'SPACELOG 8 BP'!$F62:$EE62)+SUMIF('SPACELOG 9 BP'!$F$2:$EE$2,AZ$4,'SPACELOG 9 BP'!$F62:$EE62)+SUMIF('SPACELOG 10 BP'!$F$2:$EE$2,AZ$4,'SPACELOG 10 BP'!$F62:$EE62)+SUMIF('SPACELOG 11 BP'!$F$2:$EE$2,AZ$4,'SPACELOG 11 BP'!$F62:$EE62)+SUMIF('SPACELOG 12 BP'!$F$2:$EE$2,AZ$4,'SPACELOG 12 BP'!$F62:$EE62)</f>
        <v>9225.4974999999995</v>
      </c>
      <c r="BA62" s="13">
        <f>SUMIF('reporting montigny'!$F$2:$EE$2,BA$4,'reporting montigny'!$F62:$EE62)+SUMIF('reporting boissy'!$F$2:$EE$2,BA$4,'reporting boissy'!$F62:$EE62)+SUMIF('reporting moussy'!$F$2:$EE$2,BA$4,'reporting moussy'!$F62:$EE62)+SUMIF('reporting trappes'!$F$2:$EE$2,BA$4,'reporting trappes'!$F62:$EE62)+SUMIF('SPACELOG 5 BP'!$F$2:$EE$2,BA$4,'SPACELOG 5 BP'!$F62:$EE62)+SUMIF('SPACELOG 6 BP'!$F$2:$EE$2,BA$4,'SPACELOG 6 BP'!$F62:$EE62)+SUMIF('SPACELOG 7 BP'!$F$2:$EE$2,BA$4,'SPACELOG 7 BP'!$F62:$EE62)+SUMIF('SPACELOG 8 BP'!$F$2:$EE$2,BA$4,'SPACELOG 8 BP'!$F62:$EE62)+SUMIF('SPACELOG 9 BP'!$F$2:$EE$2,BA$4,'SPACELOG 9 BP'!$F62:$EE62)+SUMIF('SPACELOG 10 BP'!$F$2:$EE$2,BA$4,'SPACELOG 10 BP'!$F62:$EE62)+SUMIF('SPACELOG 11 BP'!$F$2:$EE$2,BA$4,'SPACELOG 11 BP'!$F62:$EE62)+SUMIF('SPACELOG 12 BP'!$F$2:$EE$2,BA$4,'SPACELOG 12 BP'!$F62:$EE62)</f>
        <v>9247.7749999999996</v>
      </c>
      <c r="BB62" s="13">
        <f>SUMIF('reporting montigny'!$F$2:$EE$2,BB$4,'reporting montigny'!$F62:$EE62)+SUMIF('reporting boissy'!$F$2:$EE$2,BB$4,'reporting boissy'!$F62:$EE62)+SUMIF('reporting moussy'!$F$2:$EE$2,BB$4,'reporting moussy'!$F62:$EE62)+SUMIF('reporting trappes'!$F$2:$EE$2,BB$4,'reporting trappes'!$F62:$EE62)+SUMIF('SPACELOG 5 BP'!$F$2:$EE$2,BB$4,'SPACELOG 5 BP'!$F62:$EE62)+SUMIF('SPACELOG 6 BP'!$F$2:$EE$2,BB$4,'SPACELOG 6 BP'!$F62:$EE62)+SUMIF('SPACELOG 7 BP'!$F$2:$EE$2,BB$4,'SPACELOG 7 BP'!$F62:$EE62)+SUMIF('SPACELOG 8 BP'!$F$2:$EE$2,BB$4,'SPACELOG 8 BP'!$F62:$EE62)+SUMIF('SPACELOG 9 BP'!$F$2:$EE$2,BB$4,'SPACELOG 9 BP'!$F62:$EE62)+SUMIF('SPACELOG 10 BP'!$F$2:$EE$2,BB$4,'SPACELOG 10 BP'!$F62:$EE62)+SUMIF('SPACELOG 11 BP'!$F$2:$EE$2,BB$4,'SPACELOG 11 BP'!$F62:$EE62)+SUMIF('SPACELOG 12 BP'!$F$2:$EE$2,BB$4,'SPACELOG 12 BP'!$F62:$EE62)</f>
        <v>9270.1175000000003</v>
      </c>
      <c r="BC62" s="13">
        <f>SUMIF('reporting montigny'!$F$2:$EE$2,BC$4,'reporting montigny'!$F62:$EE62)+SUMIF('reporting boissy'!$F$2:$EE$2,BC$4,'reporting boissy'!$F62:$EE62)+SUMIF('reporting moussy'!$F$2:$EE$2,BC$4,'reporting moussy'!$F62:$EE62)+SUMIF('reporting trappes'!$F$2:$EE$2,BC$4,'reporting trappes'!$F62:$EE62)+SUMIF('SPACELOG 5 BP'!$F$2:$EE$2,BC$4,'SPACELOG 5 BP'!$F62:$EE62)+SUMIF('SPACELOG 6 BP'!$F$2:$EE$2,BC$4,'SPACELOG 6 BP'!$F62:$EE62)+SUMIF('SPACELOG 7 BP'!$F$2:$EE$2,BC$4,'SPACELOG 7 BP'!$F62:$EE62)+SUMIF('SPACELOG 8 BP'!$F$2:$EE$2,BC$4,'SPACELOG 8 BP'!$F62:$EE62)+SUMIF('SPACELOG 9 BP'!$F$2:$EE$2,BC$4,'SPACELOG 9 BP'!$F62:$EE62)+SUMIF('SPACELOG 10 BP'!$F$2:$EE$2,BC$4,'SPACELOG 10 BP'!$F62:$EE62)+SUMIF('SPACELOG 11 BP'!$F$2:$EE$2,BC$4,'SPACELOG 11 BP'!$F62:$EE62)+SUMIF('SPACELOG 12 BP'!$F$2:$EE$2,BC$4,'SPACELOG 12 BP'!$F62:$EE62)</f>
        <v>9292.5125000000007</v>
      </c>
      <c r="BD62" s="13">
        <f>SUMIF('reporting montigny'!$F$2:$EE$2,BD$4,'reporting montigny'!$F62:$EE62)+SUMIF('reporting boissy'!$F$2:$EE$2,BD$4,'reporting boissy'!$F62:$EE62)+SUMIF('reporting moussy'!$F$2:$EE$2,BD$4,'reporting moussy'!$F62:$EE62)+SUMIF('reporting trappes'!$F$2:$EE$2,BD$4,'reporting trappes'!$F62:$EE62)+SUMIF('SPACELOG 5 BP'!$F$2:$EE$2,BD$4,'SPACELOG 5 BP'!$F62:$EE62)+SUMIF('SPACELOG 6 BP'!$F$2:$EE$2,BD$4,'SPACELOG 6 BP'!$F62:$EE62)+SUMIF('SPACELOG 7 BP'!$F$2:$EE$2,BD$4,'SPACELOG 7 BP'!$F62:$EE62)+SUMIF('SPACELOG 8 BP'!$F$2:$EE$2,BD$4,'SPACELOG 8 BP'!$F62:$EE62)+SUMIF('SPACELOG 9 BP'!$F$2:$EE$2,BD$4,'SPACELOG 9 BP'!$F62:$EE62)+SUMIF('SPACELOG 10 BP'!$F$2:$EE$2,BD$4,'SPACELOG 10 BP'!$F62:$EE62)+SUMIF('SPACELOG 11 BP'!$F$2:$EE$2,BD$4,'SPACELOG 11 BP'!$F62:$EE62)+SUMIF('SPACELOG 12 BP'!$F$2:$EE$2,BD$4,'SPACELOG 12 BP'!$F62:$EE62)</f>
        <v>9314.9750000000004</v>
      </c>
      <c r="BE62" s="14">
        <f>SUM(AS62:BD62)</f>
        <v>107475.575</v>
      </c>
      <c r="BF62" s="13">
        <f>SUMIF('reporting montigny'!$F$2:$EE$2,BF$4,'reporting montigny'!$F62:$EE62)+SUMIF('reporting boissy'!$F$2:$EE$2,BF$4,'reporting boissy'!$F62:$EE62)+SUMIF('reporting moussy'!$F$2:$EE$2,BF$4,'reporting moussy'!$F62:$EE62)+SUMIF('reporting trappes'!$F$2:$EE$2,BF$4,'reporting trappes'!$F62:$EE62)+SUMIF('SPACELOG 5 BP'!$F$2:$EE$2,BF$4,'SPACELOG 5 BP'!$F62:$EE62)+SUMIF('SPACELOG 6 BP'!$F$2:$EE$2,BF$4,'SPACELOG 6 BP'!$F62:$EE62)+SUMIF('SPACELOG 7 BP'!$F$2:$EE$2,BF$4,'SPACELOG 7 BP'!$F62:$EE62)+SUMIF('SPACELOG 8 BP'!$F$2:$EE$2,BF$4,'SPACELOG 8 BP'!$F62:$EE62)+SUMIF('SPACELOG 9 BP'!$F$2:$EE$2,BF$4,'SPACELOG 9 BP'!$F62:$EE62)+SUMIF('SPACELOG 10 BP'!$F$2:$EE$2,BF$4,'SPACELOG 10 BP'!$F62:$EE62)+SUMIF('SPACELOG 11 BP'!$F$2:$EE$2,BF$4,'SPACELOG 11 BP'!$F62:$EE62)+SUMIF('SPACELOG 12 BP'!$F$2:$EE$2,BF$4,'SPACELOG 12 BP'!$F62:$EE62)</f>
        <v>9337.505000000001</v>
      </c>
      <c r="BG62" s="13">
        <f>SUMIF('reporting montigny'!$F$2:$EE$2,BG$4,'reporting montigny'!$F62:$EE62)+SUMIF('reporting boissy'!$F$2:$EE$2,BG$4,'reporting boissy'!$F62:$EE62)+SUMIF('reporting moussy'!$F$2:$EE$2,BG$4,'reporting moussy'!$F62:$EE62)+SUMIF('reporting trappes'!$F$2:$EE$2,BG$4,'reporting trappes'!$F62:$EE62)+SUMIF('SPACELOG 5 BP'!$F$2:$EE$2,BG$4,'SPACELOG 5 BP'!$F62:$EE62)+SUMIF('SPACELOG 6 BP'!$F$2:$EE$2,BG$4,'SPACELOG 6 BP'!$F62:$EE62)+SUMIF('SPACELOG 7 BP'!$F$2:$EE$2,BG$4,'SPACELOG 7 BP'!$F62:$EE62)+SUMIF('SPACELOG 8 BP'!$F$2:$EE$2,BG$4,'SPACELOG 8 BP'!$F62:$EE62)+SUMIF('SPACELOG 9 BP'!$F$2:$EE$2,BG$4,'SPACELOG 9 BP'!$F62:$EE62)+SUMIF('SPACELOG 10 BP'!$F$2:$EE$2,BG$4,'SPACELOG 10 BP'!$F62:$EE62)+SUMIF('SPACELOG 11 BP'!$F$2:$EE$2,BG$4,'SPACELOG 11 BP'!$F62:$EE62)+SUMIF('SPACELOG 12 BP'!$F$2:$EE$2,BG$4,'SPACELOG 12 BP'!$F62:$EE62)</f>
        <v>9360.0949999999993</v>
      </c>
      <c r="BH62" s="13">
        <f>SUMIF('reporting montigny'!$F$2:$EE$2,BH$4,'reporting montigny'!$F62:$EE62)+SUMIF('reporting boissy'!$F$2:$EE$2,BH$4,'reporting boissy'!$F62:$EE62)+SUMIF('reporting moussy'!$F$2:$EE$2,BH$4,'reporting moussy'!$F62:$EE62)+SUMIF('reporting trappes'!$F$2:$EE$2,BH$4,'reporting trappes'!$F62:$EE62)+SUMIF('SPACELOG 5 BP'!$F$2:$EE$2,BH$4,'SPACELOG 5 BP'!$F62:$EE62)+SUMIF('SPACELOG 6 BP'!$F$2:$EE$2,BH$4,'SPACELOG 6 BP'!$F62:$EE62)+SUMIF('SPACELOG 7 BP'!$F$2:$EE$2,BH$4,'SPACELOG 7 BP'!$F62:$EE62)+SUMIF('SPACELOG 8 BP'!$F$2:$EE$2,BH$4,'SPACELOG 8 BP'!$F62:$EE62)+SUMIF('SPACELOG 9 BP'!$F$2:$EE$2,BH$4,'SPACELOG 9 BP'!$F62:$EE62)+SUMIF('SPACELOG 10 BP'!$F$2:$EE$2,BH$4,'SPACELOG 10 BP'!$F62:$EE62)+SUMIF('SPACELOG 11 BP'!$F$2:$EE$2,BH$4,'SPACELOG 11 BP'!$F62:$EE62)+SUMIF('SPACELOG 12 BP'!$F$2:$EE$2,BH$4,'SPACELOG 12 BP'!$F62:$EE62)</f>
        <v>6547.4974999999995</v>
      </c>
      <c r="BI62" s="13">
        <f>SUMIF('reporting montigny'!$F$2:$EE$2,BI$4,'reporting montigny'!$F62:$EE62)+SUMIF('reporting boissy'!$F$2:$EE$2,BI$4,'reporting boissy'!$F62:$EE62)+SUMIF('reporting moussy'!$F$2:$EE$2,BI$4,'reporting moussy'!$F62:$EE62)+SUMIF('reporting trappes'!$F$2:$EE$2,BI$4,'reporting trappes'!$F62:$EE62)+SUMIF('SPACELOG 5 BP'!$F$2:$EE$2,BI$4,'SPACELOG 5 BP'!$F62:$EE62)+SUMIF('SPACELOG 6 BP'!$F$2:$EE$2,BI$4,'SPACELOG 6 BP'!$F62:$EE62)+SUMIF('SPACELOG 7 BP'!$F$2:$EE$2,BI$4,'SPACELOG 7 BP'!$F62:$EE62)+SUMIF('SPACELOG 8 BP'!$F$2:$EE$2,BI$4,'SPACELOG 8 BP'!$F62:$EE62)+SUMIF('SPACELOG 9 BP'!$F$2:$EE$2,BI$4,'SPACELOG 9 BP'!$F62:$EE62)+SUMIF('SPACELOG 10 BP'!$F$2:$EE$2,BI$4,'SPACELOG 10 BP'!$F62:$EE62)+SUMIF('SPACELOG 11 BP'!$F$2:$EE$2,BI$4,'SPACELOG 11 BP'!$F62:$EE62)+SUMIF('SPACELOG 12 BP'!$F$2:$EE$2,BI$4,'SPACELOG 12 BP'!$F62:$EE62)</f>
        <v>9405.4675000000007</v>
      </c>
      <c r="BJ62" s="13">
        <f>SUMIF('reporting montigny'!$F$2:$EE$2,BJ$4,'reporting montigny'!$F62:$EE62)+SUMIF('reporting boissy'!$F$2:$EE$2,BJ$4,'reporting boissy'!$F62:$EE62)+SUMIF('reporting moussy'!$F$2:$EE$2,BJ$4,'reporting moussy'!$F62:$EE62)+SUMIF('reporting trappes'!$F$2:$EE$2,BJ$4,'reporting trappes'!$F62:$EE62)+SUMIF('SPACELOG 5 BP'!$F$2:$EE$2,BJ$4,'SPACELOG 5 BP'!$F62:$EE62)+SUMIF('SPACELOG 6 BP'!$F$2:$EE$2,BJ$4,'SPACELOG 6 BP'!$F62:$EE62)+SUMIF('SPACELOG 7 BP'!$F$2:$EE$2,BJ$4,'SPACELOG 7 BP'!$F62:$EE62)+SUMIF('SPACELOG 8 BP'!$F$2:$EE$2,BJ$4,'SPACELOG 8 BP'!$F62:$EE62)+SUMIF('SPACELOG 9 BP'!$F$2:$EE$2,BJ$4,'SPACELOG 9 BP'!$F62:$EE62)+SUMIF('SPACELOG 10 BP'!$F$2:$EE$2,BJ$4,'SPACELOG 10 BP'!$F62:$EE62)+SUMIF('SPACELOG 11 BP'!$F$2:$EE$2,BJ$4,'SPACELOG 11 BP'!$F62:$EE62)+SUMIF('SPACELOG 12 BP'!$F$2:$EE$2,BJ$4,'SPACELOG 12 BP'!$F62:$EE62)</f>
        <v>9428.2474999999995</v>
      </c>
      <c r="BK62" s="13">
        <f>SUMIF('reporting montigny'!$F$2:$EE$2,BK$4,'reporting montigny'!$F62:$EE62)+SUMIF('reporting boissy'!$F$2:$EE$2,BK$4,'reporting boissy'!$F62:$EE62)+SUMIF('reporting moussy'!$F$2:$EE$2,BK$4,'reporting moussy'!$F62:$EE62)+SUMIF('reporting trappes'!$F$2:$EE$2,BK$4,'reporting trappes'!$F62:$EE62)+SUMIF('SPACELOG 5 BP'!$F$2:$EE$2,BK$4,'SPACELOG 5 BP'!$F62:$EE62)+SUMIF('SPACELOG 6 BP'!$F$2:$EE$2,BK$4,'SPACELOG 6 BP'!$F62:$EE62)+SUMIF('SPACELOG 7 BP'!$F$2:$EE$2,BK$4,'SPACELOG 7 BP'!$F62:$EE62)+SUMIF('SPACELOG 8 BP'!$F$2:$EE$2,BK$4,'SPACELOG 8 BP'!$F62:$EE62)+SUMIF('SPACELOG 9 BP'!$F$2:$EE$2,BK$4,'SPACELOG 9 BP'!$F62:$EE62)+SUMIF('SPACELOG 10 BP'!$F$2:$EE$2,BK$4,'SPACELOG 10 BP'!$F62:$EE62)+SUMIF('SPACELOG 11 BP'!$F$2:$EE$2,BK$4,'SPACELOG 11 BP'!$F62:$EE62)+SUMIF('SPACELOG 12 BP'!$F$2:$EE$2,BK$4,'SPACELOG 12 BP'!$F62:$EE62)</f>
        <v>9451.0874999999996</v>
      </c>
      <c r="BL62" s="13">
        <f>SUMIF('reporting montigny'!$F$2:$EE$2,BL$4,'reporting montigny'!$F62:$EE62)+SUMIF('reporting boissy'!$F$2:$EE$2,BL$4,'reporting boissy'!$F62:$EE62)+SUMIF('reporting moussy'!$F$2:$EE$2,BL$4,'reporting moussy'!$F62:$EE62)+SUMIF('reporting trappes'!$F$2:$EE$2,BL$4,'reporting trappes'!$F62:$EE62)+SUMIF('SPACELOG 5 BP'!$F$2:$EE$2,BL$4,'SPACELOG 5 BP'!$F62:$EE62)+SUMIF('SPACELOG 6 BP'!$F$2:$EE$2,BL$4,'SPACELOG 6 BP'!$F62:$EE62)+SUMIF('SPACELOG 7 BP'!$F$2:$EE$2,BL$4,'SPACELOG 7 BP'!$F62:$EE62)+SUMIF('SPACELOG 8 BP'!$F$2:$EE$2,BL$4,'SPACELOG 8 BP'!$F62:$EE62)+SUMIF('SPACELOG 9 BP'!$F$2:$EE$2,BL$4,'SPACELOG 9 BP'!$F62:$EE62)+SUMIF('SPACELOG 10 BP'!$F$2:$EE$2,BL$4,'SPACELOG 10 BP'!$F62:$EE62)+SUMIF('SPACELOG 11 BP'!$F$2:$EE$2,BL$4,'SPACELOG 11 BP'!$F62:$EE62)+SUMIF('SPACELOG 12 BP'!$F$2:$EE$2,BL$4,'SPACELOG 12 BP'!$F62:$EE62)</f>
        <v>9474.0049999999992</v>
      </c>
      <c r="BM62" s="13">
        <f>SUMIF('reporting montigny'!$F$2:$EE$2,BM$4,'reporting montigny'!$F62:$EE62)+SUMIF('reporting boissy'!$F$2:$EE$2,BM$4,'reporting boissy'!$F62:$EE62)+SUMIF('reporting moussy'!$F$2:$EE$2,BM$4,'reporting moussy'!$F62:$EE62)+SUMIF('reporting trappes'!$F$2:$EE$2,BM$4,'reporting trappes'!$F62:$EE62)+SUMIF('SPACELOG 5 BP'!$F$2:$EE$2,BM$4,'SPACELOG 5 BP'!$F62:$EE62)+SUMIF('SPACELOG 6 BP'!$F$2:$EE$2,BM$4,'SPACELOG 6 BP'!$F62:$EE62)+SUMIF('SPACELOG 7 BP'!$F$2:$EE$2,BM$4,'SPACELOG 7 BP'!$F62:$EE62)+SUMIF('SPACELOG 8 BP'!$F$2:$EE$2,BM$4,'SPACELOG 8 BP'!$F62:$EE62)+SUMIF('SPACELOG 9 BP'!$F$2:$EE$2,BM$4,'SPACELOG 9 BP'!$F62:$EE62)+SUMIF('SPACELOG 10 BP'!$F$2:$EE$2,BM$4,'SPACELOG 10 BP'!$F62:$EE62)+SUMIF('SPACELOG 11 BP'!$F$2:$EE$2,BM$4,'SPACELOG 11 BP'!$F62:$EE62)+SUMIF('SPACELOG 12 BP'!$F$2:$EE$2,BM$4,'SPACELOG 12 BP'!$F62:$EE62)</f>
        <v>9496.9724999999999</v>
      </c>
      <c r="BN62" s="13">
        <f>SUMIF('reporting montigny'!$F$2:$EE$2,BN$4,'reporting montigny'!$F62:$EE62)+SUMIF('reporting boissy'!$F$2:$EE$2,BN$4,'reporting boissy'!$F62:$EE62)+SUMIF('reporting moussy'!$F$2:$EE$2,BN$4,'reporting moussy'!$F62:$EE62)+SUMIF('reporting trappes'!$F$2:$EE$2,BN$4,'reporting trappes'!$F62:$EE62)+SUMIF('SPACELOG 5 BP'!$F$2:$EE$2,BN$4,'SPACELOG 5 BP'!$F62:$EE62)+SUMIF('SPACELOG 6 BP'!$F$2:$EE$2,BN$4,'SPACELOG 6 BP'!$F62:$EE62)+SUMIF('SPACELOG 7 BP'!$F$2:$EE$2,BN$4,'SPACELOG 7 BP'!$F62:$EE62)+SUMIF('SPACELOG 8 BP'!$F$2:$EE$2,BN$4,'SPACELOG 8 BP'!$F62:$EE62)+SUMIF('SPACELOG 9 BP'!$F$2:$EE$2,BN$4,'SPACELOG 9 BP'!$F62:$EE62)+SUMIF('SPACELOG 10 BP'!$F$2:$EE$2,BN$4,'SPACELOG 10 BP'!$F62:$EE62)+SUMIF('SPACELOG 11 BP'!$F$2:$EE$2,BN$4,'SPACELOG 11 BP'!$F62:$EE62)+SUMIF('SPACELOG 12 BP'!$F$2:$EE$2,BN$4,'SPACELOG 12 BP'!$F62:$EE62)</f>
        <v>9520.0149999999994</v>
      </c>
      <c r="BO62" s="13">
        <f>SUMIF('reporting montigny'!$F$2:$EE$2,BO$4,'reporting montigny'!$F62:$EE62)+SUMIF('reporting boissy'!$F$2:$EE$2,BO$4,'reporting boissy'!$F62:$EE62)+SUMIF('reporting moussy'!$F$2:$EE$2,BO$4,'reporting moussy'!$F62:$EE62)+SUMIF('reporting trappes'!$F$2:$EE$2,BO$4,'reporting trappes'!$F62:$EE62)+SUMIF('SPACELOG 5 BP'!$F$2:$EE$2,BO$4,'SPACELOG 5 BP'!$F62:$EE62)+SUMIF('SPACELOG 6 BP'!$F$2:$EE$2,BO$4,'SPACELOG 6 BP'!$F62:$EE62)+SUMIF('SPACELOG 7 BP'!$F$2:$EE$2,BO$4,'SPACELOG 7 BP'!$F62:$EE62)+SUMIF('SPACELOG 8 BP'!$F$2:$EE$2,BO$4,'SPACELOG 8 BP'!$F62:$EE62)+SUMIF('SPACELOG 9 BP'!$F$2:$EE$2,BO$4,'SPACELOG 9 BP'!$F62:$EE62)+SUMIF('SPACELOG 10 BP'!$F$2:$EE$2,BO$4,'SPACELOG 10 BP'!$F62:$EE62)+SUMIF('SPACELOG 11 BP'!$F$2:$EE$2,BO$4,'SPACELOG 11 BP'!$F62:$EE62)+SUMIF('SPACELOG 12 BP'!$F$2:$EE$2,BO$4,'SPACELOG 12 BP'!$F62:$EE62)</f>
        <v>10614.3675</v>
      </c>
      <c r="BP62" s="13">
        <f>SUMIF('reporting montigny'!$F$2:$EE$2,BP$4,'reporting montigny'!$F62:$EE62)+SUMIF('reporting boissy'!$F$2:$EE$2,BP$4,'reporting boissy'!$F62:$EE62)+SUMIF('reporting moussy'!$F$2:$EE$2,BP$4,'reporting moussy'!$F62:$EE62)+SUMIF('reporting trappes'!$F$2:$EE$2,BP$4,'reporting trappes'!$F62:$EE62)+SUMIF('SPACELOG 5 BP'!$F$2:$EE$2,BP$4,'SPACELOG 5 BP'!$F62:$EE62)+SUMIF('SPACELOG 6 BP'!$F$2:$EE$2,BP$4,'SPACELOG 6 BP'!$F62:$EE62)+SUMIF('SPACELOG 7 BP'!$F$2:$EE$2,BP$4,'SPACELOG 7 BP'!$F62:$EE62)+SUMIF('SPACELOG 8 BP'!$F$2:$EE$2,BP$4,'SPACELOG 8 BP'!$F62:$EE62)+SUMIF('SPACELOG 9 BP'!$F$2:$EE$2,BP$4,'SPACELOG 9 BP'!$F62:$EE62)+SUMIF('SPACELOG 10 BP'!$F$2:$EE$2,BP$4,'SPACELOG 10 BP'!$F62:$EE62)+SUMIF('SPACELOG 11 BP'!$F$2:$EE$2,BP$4,'SPACELOG 11 BP'!$F62:$EE62)+SUMIF('SPACELOG 12 BP'!$F$2:$EE$2,BP$4,'SPACELOG 12 BP'!$F62:$EE62)</f>
        <v>10637.532500000001</v>
      </c>
      <c r="BQ62" s="13">
        <f>SUMIF('reporting montigny'!$F$2:$EE$2,BQ$4,'reporting montigny'!$F62:$EE62)+SUMIF('reporting boissy'!$F$2:$EE$2,BQ$4,'reporting boissy'!$F62:$EE62)+SUMIF('reporting moussy'!$F$2:$EE$2,BQ$4,'reporting moussy'!$F62:$EE62)+SUMIF('reporting trappes'!$F$2:$EE$2,BQ$4,'reporting trappes'!$F62:$EE62)+SUMIF('SPACELOG 5 BP'!$F$2:$EE$2,BQ$4,'SPACELOG 5 BP'!$F62:$EE62)+SUMIF('SPACELOG 6 BP'!$F$2:$EE$2,BQ$4,'SPACELOG 6 BP'!$F62:$EE62)+SUMIF('SPACELOG 7 BP'!$F$2:$EE$2,BQ$4,'SPACELOG 7 BP'!$F62:$EE62)+SUMIF('SPACELOG 8 BP'!$F$2:$EE$2,BQ$4,'SPACELOG 8 BP'!$F62:$EE62)+SUMIF('SPACELOG 9 BP'!$F$2:$EE$2,BQ$4,'SPACELOG 9 BP'!$F62:$EE62)+SUMIF('SPACELOG 10 BP'!$F$2:$EE$2,BQ$4,'SPACELOG 10 BP'!$F62:$EE62)+SUMIF('SPACELOG 11 BP'!$F$2:$EE$2,BQ$4,'SPACELOG 11 BP'!$F62:$EE62)+SUMIF('SPACELOG 12 BP'!$F$2:$EE$2,BQ$4,'SPACELOG 12 BP'!$F62:$EE62)</f>
        <v>10660.7675</v>
      </c>
      <c r="BR62" s="14">
        <f>SUM(BF62:BQ62)</f>
        <v>113933.55999999998</v>
      </c>
      <c r="BS62" s="13">
        <f>SUMIF('reporting montigny'!$F$2:$EE$2,BS$4,'reporting montigny'!$F62:$EE62)+SUMIF('reporting boissy'!$F$2:$EE$2,BS$4,'reporting boissy'!$F62:$EE62)+SUMIF('reporting moussy'!$F$2:$EE$2,BS$4,'reporting moussy'!$F62:$EE62)+SUMIF('reporting trappes'!$F$2:$EE$2,BS$4,'reporting trappes'!$F62:$EE62)+SUMIF('SPACELOG 5 BP'!$F$2:$EE$2,BS$4,'SPACELOG 5 BP'!$F62:$EE62)+SUMIF('SPACELOG 6 BP'!$F$2:$EE$2,BS$4,'SPACELOG 6 BP'!$F62:$EE62)+SUMIF('SPACELOG 7 BP'!$F$2:$EE$2,BS$4,'SPACELOG 7 BP'!$F62:$EE62)+SUMIF('SPACELOG 8 BP'!$F$2:$EE$2,BS$4,'SPACELOG 8 BP'!$F62:$EE62)+SUMIF('SPACELOG 9 BP'!$F$2:$EE$2,BS$4,'SPACELOG 9 BP'!$F62:$EE62)+SUMIF('SPACELOG 10 BP'!$F$2:$EE$2,BS$4,'SPACELOG 10 BP'!$F62:$EE62)+SUMIF('SPACELOG 11 BP'!$F$2:$EE$2,BS$4,'SPACELOG 11 BP'!$F62:$EE62)+SUMIF('SPACELOG 12 BP'!$F$2:$EE$2,BS$4,'SPACELOG 12 BP'!$F62:$EE62)</f>
        <v>10684.065000000001</v>
      </c>
      <c r="BT62" s="13">
        <f>SUMIF('reporting montigny'!$F$2:$EE$2,BT$4,'reporting montigny'!$F62:$EE62)+SUMIF('reporting boissy'!$F$2:$EE$2,BT$4,'reporting boissy'!$F62:$EE62)+SUMIF('reporting moussy'!$F$2:$EE$2,BT$4,'reporting moussy'!$F62:$EE62)+SUMIF('reporting trappes'!$F$2:$EE$2,BT$4,'reporting trappes'!$F62:$EE62)+SUMIF('SPACELOG 5 BP'!$F$2:$EE$2,BT$4,'SPACELOG 5 BP'!$F62:$EE62)+SUMIF('SPACELOG 6 BP'!$F$2:$EE$2,BT$4,'SPACELOG 6 BP'!$F62:$EE62)+SUMIF('SPACELOG 7 BP'!$F$2:$EE$2,BT$4,'SPACELOG 7 BP'!$F62:$EE62)+SUMIF('SPACELOG 8 BP'!$F$2:$EE$2,BT$4,'SPACELOG 8 BP'!$F62:$EE62)+SUMIF('SPACELOG 9 BP'!$F$2:$EE$2,BT$4,'SPACELOG 9 BP'!$F62:$EE62)+SUMIF('SPACELOG 10 BP'!$F$2:$EE$2,BT$4,'SPACELOG 10 BP'!$F62:$EE62)+SUMIF('SPACELOG 11 BP'!$F$2:$EE$2,BT$4,'SPACELOG 11 BP'!$F62:$EE62)+SUMIF('SPACELOG 12 BP'!$F$2:$EE$2,BT$4,'SPACELOG 12 BP'!$F62:$EE62)</f>
        <v>10707.427499999998</v>
      </c>
      <c r="BU62" s="13">
        <f>SUMIF('reporting montigny'!$F$2:$EE$2,BU$4,'reporting montigny'!$F62:$EE62)+SUMIF('reporting boissy'!$F$2:$EE$2,BU$4,'reporting boissy'!$F62:$EE62)+SUMIF('reporting moussy'!$F$2:$EE$2,BU$4,'reporting moussy'!$F62:$EE62)+SUMIF('reporting trappes'!$F$2:$EE$2,BU$4,'reporting trappes'!$F62:$EE62)+SUMIF('SPACELOG 5 BP'!$F$2:$EE$2,BU$4,'SPACELOG 5 BP'!$F62:$EE62)+SUMIF('SPACELOG 6 BP'!$F$2:$EE$2,BU$4,'SPACELOG 6 BP'!$F62:$EE62)+SUMIF('SPACELOG 7 BP'!$F$2:$EE$2,BU$4,'SPACELOG 7 BP'!$F62:$EE62)+SUMIF('SPACELOG 8 BP'!$F$2:$EE$2,BU$4,'SPACELOG 8 BP'!$F62:$EE62)+SUMIF('SPACELOG 9 BP'!$F$2:$EE$2,BU$4,'SPACELOG 9 BP'!$F62:$EE62)+SUMIF('SPACELOG 10 BP'!$F$2:$EE$2,BU$4,'SPACELOG 10 BP'!$F62:$EE62)+SUMIF('SPACELOG 11 BP'!$F$2:$EE$2,BU$4,'SPACELOG 11 BP'!$F62:$EE62)+SUMIF('SPACELOG 12 BP'!$F$2:$EE$2,BU$4,'SPACELOG 12 BP'!$F62:$EE62)</f>
        <v>7895.6100000000006</v>
      </c>
      <c r="BV62" s="13">
        <f>SUMIF('reporting montigny'!$F$2:$EE$2,BV$4,'reporting montigny'!$F62:$EE62)+SUMIF('reporting boissy'!$F$2:$EE$2,BV$4,'reporting boissy'!$F62:$EE62)+SUMIF('reporting moussy'!$F$2:$EE$2,BV$4,'reporting moussy'!$F62:$EE62)+SUMIF('reporting trappes'!$F$2:$EE$2,BV$4,'reporting trappes'!$F62:$EE62)+SUMIF('SPACELOG 5 BP'!$F$2:$EE$2,BV$4,'SPACELOG 5 BP'!$F62:$EE62)+SUMIF('SPACELOG 6 BP'!$F$2:$EE$2,BV$4,'SPACELOG 6 BP'!$F62:$EE62)+SUMIF('SPACELOG 7 BP'!$F$2:$EE$2,BV$4,'SPACELOG 7 BP'!$F62:$EE62)+SUMIF('SPACELOG 8 BP'!$F$2:$EE$2,BV$4,'SPACELOG 8 BP'!$F62:$EE62)+SUMIF('SPACELOG 9 BP'!$F$2:$EE$2,BV$4,'SPACELOG 9 BP'!$F62:$EE62)+SUMIF('SPACELOG 10 BP'!$F$2:$EE$2,BV$4,'SPACELOG 10 BP'!$F62:$EE62)+SUMIF('SPACELOG 11 BP'!$F$2:$EE$2,BV$4,'SPACELOG 11 BP'!$F62:$EE62)+SUMIF('SPACELOG 12 BP'!$F$2:$EE$2,BV$4,'SPACELOG 12 BP'!$F62:$EE62)</f>
        <v>10754.35</v>
      </c>
      <c r="BW62" s="13">
        <f>SUMIF('reporting montigny'!$F$2:$EE$2,BW$4,'reporting montigny'!$F62:$EE62)+SUMIF('reporting boissy'!$F$2:$EE$2,BW$4,'reporting boissy'!$F62:$EE62)+SUMIF('reporting moussy'!$F$2:$EE$2,BW$4,'reporting moussy'!$F62:$EE62)+SUMIF('reporting trappes'!$F$2:$EE$2,BW$4,'reporting trappes'!$F62:$EE62)+SUMIF('SPACELOG 5 BP'!$F$2:$EE$2,BW$4,'SPACELOG 5 BP'!$F62:$EE62)+SUMIF('SPACELOG 6 BP'!$F$2:$EE$2,BW$4,'SPACELOG 6 BP'!$F62:$EE62)+SUMIF('SPACELOG 7 BP'!$F$2:$EE$2,BW$4,'SPACELOG 7 BP'!$F62:$EE62)+SUMIF('SPACELOG 8 BP'!$F$2:$EE$2,BW$4,'SPACELOG 8 BP'!$F62:$EE62)+SUMIF('SPACELOG 9 BP'!$F$2:$EE$2,BW$4,'SPACELOG 9 BP'!$F62:$EE62)+SUMIF('SPACELOG 10 BP'!$F$2:$EE$2,BW$4,'SPACELOG 10 BP'!$F62:$EE62)+SUMIF('SPACELOG 11 BP'!$F$2:$EE$2,BW$4,'SPACELOG 11 BP'!$F62:$EE62)+SUMIF('SPACELOG 12 BP'!$F$2:$EE$2,BW$4,'SPACELOG 12 BP'!$F62:$EE62)</f>
        <v>10777.915000000001</v>
      </c>
      <c r="BX62" s="13">
        <f>SUMIF('reporting montigny'!$F$2:$EE$2,BX$4,'reporting montigny'!$F62:$EE62)+SUMIF('reporting boissy'!$F$2:$EE$2,BX$4,'reporting boissy'!$F62:$EE62)+SUMIF('reporting moussy'!$F$2:$EE$2,BX$4,'reporting moussy'!$F62:$EE62)+SUMIF('reporting trappes'!$F$2:$EE$2,BX$4,'reporting trappes'!$F62:$EE62)+SUMIF('SPACELOG 5 BP'!$F$2:$EE$2,BX$4,'SPACELOG 5 BP'!$F62:$EE62)+SUMIF('SPACELOG 6 BP'!$F$2:$EE$2,BX$4,'SPACELOG 6 BP'!$F62:$EE62)+SUMIF('SPACELOG 7 BP'!$F$2:$EE$2,BX$4,'SPACELOG 7 BP'!$F62:$EE62)+SUMIF('SPACELOG 8 BP'!$F$2:$EE$2,BX$4,'SPACELOG 8 BP'!$F62:$EE62)+SUMIF('SPACELOG 9 BP'!$F$2:$EE$2,BX$4,'SPACELOG 9 BP'!$F62:$EE62)+SUMIF('SPACELOG 10 BP'!$F$2:$EE$2,BX$4,'SPACELOG 10 BP'!$F62:$EE62)+SUMIF('SPACELOG 11 BP'!$F$2:$EE$2,BX$4,'SPACELOG 11 BP'!$F62:$EE62)+SUMIF('SPACELOG 12 BP'!$F$2:$EE$2,BX$4,'SPACELOG 12 BP'!$F62:$EE62)</f>
        <v>10801.542500000001</v>
      </c>
      <c r="BY62" s="13">
        <f>SUMIF('reporting montigny'!$F$2:$EE$2,BY$4,'reporting montigny'!$F62:$EE62)+SUMIF('reporting boissy'!$F$2:$EE$2,BY$4,'reporting boissy'!$F62:$EE62)+SUMIF('reporting moussy'!$F$2:$EE$2,BY$4,'reporting moussy'!$F62:$EE62)+SUMIF('reporting trappes'!$F$2:$EE$2,BY$4,'reporting trappes'!$F62:$EE62)+SUMIF('SPACELOG 5 BP'!$F$2:$EE$2,BY$4,'SPACELOG 5 BP'!$F62:$EE62)+SUMIF('SPACELOG 6 BP'!$F$2:$EE$2,BY$4,'SPACELOG 6 BP'!$F62:$EE62)+SUMIF('SPACELOG 7 BP'!$F$2:$EE$2,BY$4,'SPACELOG 7 BP'!$F62:$EE62)+SUMIF('SPACELOG 8 BP'!$F$2:$EE$2,BY$4,'SPACELOG 8 BP'!$F62:$EE62)+SUMIF('SPACELOG 9 BP'!$F$2:$EE$2,BY$4,'SPACELOG 9 BP'!$F62:$EE62)+SUMIF('SPACELOG 10 BP'!$F$2:$EE$2,BY$4,'SPACELOG 10 BP'!$F62:$EE62)+SUMIF('SPACELOG 11 BP'!$F$2:$EE$2,BY$4,'SPACELOG 11 BP'!$F62:$EE62)+SUMIF('SPACELOG 12 BP'!$F$2:$EE$2,BY$4,'SPACELOG 12 BP'!$F62:$EE62)</f>
        <v>10825.237499999999</v>
      </c>
      <c r="BZ62" s="13">
        <f>SUMIF('reporting montigny'!$F$2:$EE$2,BZ$4,'reporting montigny'!$F62:$EE62)+SUMIF('reporting boissy'!$F$2:$EE$2,BZ$4,'reporting boissy'!$F62:$EE62)+SUMIF('reporting moussy'!$F$2:$EE$2,BZ$4,'reporting moussy'!$F62:$EE62)+SUMIF('reporting trappes'!$F$2:$EE$2,BZ$4,'reporting trappes'!$F62:$EE62)+SUMIF('SPACELOG 5 BP'!$F$2:$EE$2,BZ$4,'SPACELOG 5 BP'!$F62:$EE62)+SUMIF('SPACELOG 6 BP'!$F$2:$EE$2,BZ$4,'SPACELOG 6 BP'!$F62:$EE62)+SUMIF('SPACELOG 7 BP'!$F$2:$EE$2,BZ$4,'SPACELOG 7 BP'!$F62:$EE62)+SUMIF('SPACELOG 8 BP'!$F$2:$EE$2,BZ$4,'SPACELOG 8 BP'!$F62:$EE62)+SUMIF('SPACELOG 9 BP'!$F$2:$EE$2,BZ$4,'SPACELOG 9 BP'!$F62:$EE62)+SUMIF('SPACELOG 10 BP'!$F$2:$EE$2,BZ$4,'SPACELOG 10 BP'!$F62:$EE62)+SUMIF('SPACELOG 11 BP'!$F$2:$EE$2,BZ$4,'SPACELOG 11 BP'!$F62:$EE62)+SUMIF('SPACELOG 12 BP'!$F$2:$EE$2,BZ$4,'SPACELOG 12 BP'!$F62:$EE62)</f>
        <v>10849</v>
      </c>
      <c r="CA62" s="13">
        <f>SUMIF('reporting montigny'!$F$2:$EE$2,CA$4,'reporting montigny'!$F62:$EE62)+SUMIF('reporting boissy'!$F$2:$EE$2,CA$4,'reporting boissy'!$F62:$EE62)+SUMIF('reporting moussy'!$F$2:$EE$2,CA$4,'reporting moussy'!$F62:$EE62)+SUMIF('reporting trappes'!$F$2:$EE$2,CA$4,'reporting trappes'!$F62:$EE62)+SUMIF('SPACELOG 5 BP'!$F$2:$EE$2,CA$4,'SPACELOG 5 BP'!$F62:$EE62)+SUMIF('SPACELOG 6 BP'!$F$2:$EE$2,CA$4,'SPACELOG 6 BP'!$F62:$EE62)+SUMIF('SPACELOG 7 BP'!$F$2:$EE$2,CA$4,'SPACELOG 7 BP'!$F62:$EE62)+SUMIF('SPACELOG 8 BP'!$F$2:$EE$2,CA$4,'SPACELOG 8 BP'!$F62:$EE62)+SUMIF('SPACELOG 9 BP'!$F$2:$EE$2,CA$4,'SPACELOG 9 BP'!$F62:$EE62)+SUMIF('SPACELOG 10 BP'!$F$2:$EE$2,CA$4,'SPACELOG 10 BP'!$F62:$EE62)+SUMIF('SPACELOG 11 BP'!$F$2:$EE$2,CA$4,'SPACELOG 11 BP'!$F62:$EE62)+SUMIF('SPACELOG 12 BP'!$F$2:$EE$2,CA$4,'SPACELOG 12 BP'!$F62:$EE62)</f>
        <v>10872.825000000001</v>
      </c>
      <c r="CB62" s="13">
        <f>SUMIF('reporting montigny'!$F$2:$EE$2,CB$4,'reporting montigny'!$F62:$EE62)+SUMIF('reporting boissy'!$F$2:$EE$2,CB$4,'reporting boissy'!$F62:$EE62)+SUMIF('reporting moussy'!$F$2:$EE$2,CB$4,'reporting moussy'!$F62:$EE62)+SUMIF('reporting trappes'!$F$2:$EE$2,CB$4,'reporting trappes'!$F62:$EE62)+SUMIF('SPACELOG 5 BP'!$F$2:$EE$2,CB$4,'SPACELOG 5 BP'!$F62:$EE62)+SUMIF('SPACELOG 6 BP'!$F$2:$EE$2,CB$4,'SPACELOG 6 BP'!$F62:$EE62)+SUMIF('SPACELOG 7 BP'!$F$2:$EE$2,CB$4,'SPACELOG 7 BP'!$F62:$EE62)+SUMIF('SPACELOG 8 BP'!$F$2:$EE$2,CB$4,'SPACELOG 8 BP'!$F62:$EE62)+SUMIF('SPACELOG 9 BP'!$F$2:$EE$2,CB$4,'SPACELOG 9 BP'!$F62:$EE62)+SUMIF('SPACELOG 10 BP'!$F$2:$EE$2,CB$4,'SPACELOG 10 BP'!$F62:$EE62)+SUMIF('SPACELOG 11 BP'!$F$2:$EE$2,CB$4,'SPACELOG 11 BP'!$F62:$EE62)+SUMIF('SPACELOG 12 BP'!$F$2:$EE$2,CB$4,'SPACELOG 12 BP'!$F62:$EE62)</f>
        <v>10896.72</v>
      </c>
      <c r="CC62" s="13">
        <f>SUMIF('reporting montigny'!$F$2:$EE$2,CC$4,'reporting montigny'!$F62:$EE62)+SUMIF('reporting boissy'!$F$2:$EE$2,CC$4,'reporting boissy'!$F62:$EE62)+SUMIF('reporting moussy'!$F$2:$EE$2,CC$4,'reporting moussy'!$F62:$EE62)+SUMIF('reporting trappes'!$F$2:$EE$2,CC$4,'reporting trappes'!$F62:$EE62)+SUMIF('SPACELOG 5 BP'!$F$2:$EE$2,CC$4,'SPACELOG 5 BP'!$F62:$EE62)+SUMIF('SPACELOG 6 BP'!$F$2:$EE$2,CC$4,'SPACELOG 6 BP'!$F62:$EE62)+SUMIF('SPACELOG 7 BP'!$F$2:$EE$2,CC$4,'SPACELOG 7 BP'!$F62:$EE62)+SUMIF('SPACELOG 8 BP'!$F$2:$EE$2,CC$4,'SPACELOG 8 BP'!$F62:$EE62)+SUMIF('SPACELOG 9 BP'!$F$2:$EE$2,CC$4,'SPACELOG 9 BP'!$F62:$EE62)+SUMIF('SPACELOG 10 BP'!$F$2:$EE$2,CC$4,'SPACELOG 10 BP'!$F62:$EE62)+SUMIF('SPACELOG 11 BP'!$F$2:$EE$2,CC$4,'SPACELOG 11 BP'!$F62:$EE62)+SUMIF('SPACELOG 12 BP'!$F$2:$EE$2,CC$4,'SPACELOG 12 BP'!$F62:$EE62)</f>
        <v>11168.432499999999</v>
      </c>
      <c r="CD62" s="13">
        <f>SUMIF('reporting montigny'!$F$2:$EE$2,CD$4,'reporting montigny'!$F62:$EE62)+SUMIF('reporting boissy'!$F$2:$EE$2,CD$4,'reporting boissy'!$F62:$EE62)+SUMIF('reporting moussy'!$F$2:$EE$2,CD$4,'reporting moussy'!$F62:$EE62)+SUMIF('reporting trappes'!$F$2:$EE$2,CD$4,'reporting trappes'!$F62:$EE62)+SUMIF('SPACELOG 5 BP'!$F$2:$EE$2,CD$4,'SPACELOG 5 BP'!$F62:$EE62)+SUMIF('SPACELOG 6 BP'!$F$2:$EE$2,CD$4,'SPACELOG 6 BP'!$F62:$EE62)+SUMIF('SPACELOG 7 BP'!$F$2:$EE$2,CD$4,'SPACELOG 7 BP'!$F62:$EE62)+SUMIF('SPACELOG 8 BP'!$F$2:$EE$2,CD$4,'SPACELOG 8 BP'!$F62:$EE62)+SUMIF('SPACELOG 9 BP'!$F$2:$EE$2,CD$4,'SPACELOG 9 BP'!$F62:$EE62)+SUMIF('SPACELOG 10 BP'!$F$2:$EE$2,CD$4,'SPACELOG 10 BP'!$F62:$EE62)+SUMIF('SPACELOG 11 BP'!$F$2:$EE$2,CD$4,'SPACELOG 11 BP'!$F62:$EE62)+SUMIF('SPACELOG 12 BP'!$F$2:$EE$2,CD$4,'SPACELOG 12 BP'!$F62:$EE62)</f>
        <v>11192.467500000001</v>
      </c>
      <c r="CE62" s="14">
        <f>SUM(BS62:CD62)</f>
        <v>127425.5925</v>
      </c>
      <c r="CF62" s="13">
        <f>SUMIF('reporting montigny'!$F$2:$EE$2,CF$4,'reporting montigny'!$F62:$EE62)+SUMIF('reporting boissy'!$F$2:$EE$2,CF$4,'reporting boissy'!$F62:$EE62)+SUMIF('reporting moussy'!$F$2:$EE$2,CF$4,'reporting moussy'!$F62:$EE62)+SUMIF('reporting trappes'!$F$2:$EE$2,CF$4,'reporting trappes'!$F62:$EE62)+SUMIF('SPACELOG 5 BP'!$F$2:$EE$2,CF$4,'SPACELOG 5 BP'!$F62:$EE62)+SUMIF('SPACELOG 6 BP'!$F$2:$EE$2,CF$4,'SPACELOG 6 BP'!$F62:$EE62)+SUMIF('SPACELOG 7 BP'!$F$2:$EE$2,CF$4,'SPACELOG 7 BP'!$F62:$EE62)+SUMIF('SPACELOG 8 BP'!$F$2:$EE$2,CF$4,'SPACELOG 8 BP'!$F62:$EE62)+SUMIF('SPACELOG 9 BP'!$F$2:$EE$2,CF$4,'SPACELOG 9 BP'!$F62:$EE62)+SUMIF('SPACELOG 10 BP'!$F$2:$EE$2,CF$4,'SPACELOG 10 BP'!$F62:$EE62)+SUMIF('SPACELOG 11 BP'!$F$2:$EE$2,CF$4,'SPACELOG 11 BP'!$F62:$EE62)+SUMIF('SPACELOG 12 BP'!$F$2:$EE$2,CF$4,'SPACELOG 12 BP'!$F62:$EE62)</f>
        <v>11216.562500000002</v>
      </c>
      <c r="CG62" s="13">
        <f>SUMIF('reporting montigny'!$F$2:$EE$2,CG$4,'reporting montigny'!$F62:$EE62)+SUMIF('reporting boissy'!$F$2:$EE$2,CG$4,'reporting boissy'!$F62:$EE62)+SUMIF('reporting moussy'!$F$2:$EE$2,CG$4,'reporting moussy'!$F62:$EE62)+SUMIF('reporting trappes'!$F$2:$EE$2,CG$4,'reporting trappes'!$F62:$EE62)+SUMIF('SPACELOG 5 BP'!$F$2:$EE$2,CG$4,'SPACELOG 5 BP'!$F62:$EE62)+SUMIF('SPACELOG 6 BP'!$F$2:$EE$2,CG$4,'SPACELOG 6 BP'!$F62:$EE62)+SUMIF('SPACELOG 7 BP'!$F$2:$EE$2,CG$4,'SPACELOG 7 BP'!$F62:$EE62)+SUMIF('SPACELOG 8 BP'!$F$2:$EE$2,CG$4,'SPACELOG 8 BP'!$F62:$EE62)+SUMIF('SPACELOG 9 BP'!$F$2:$EE$2,CG$4,'SPACELOG 9 BP'!$F62:$EE62)+SUMIF('SPACELOG 10 BP'!$F$2:$EE$2,CG$4,'SPACELOG 10 BP'!$F62:$EE62)+SUMIF('SPACELOG 11 BP'!$F$2:$EE$2,CG$4,'SPACELOG 11 BP'!$F62:$EE62)+SUMIF('SPACELOG 12 BP'!$F$2:$EE$2,CG$4,'SPACELOG 12 BP'!$F62:$EE62)</f>
        <v>11240.727500000001</v>
      </c>
      <c r="CH62" s="13">
        <f>SUMIF('reporting montigny'!$F$2:$EE$2,CH$4,'reporting montigny'!$F62:$EE62)+SUMIF('reporting boissy'!$F$2:$EE$2,CH$4,'reporting boissy'!$F62:$EE62)+SUMIF('reporting moussy'!$F$2:$EE$2,CH$4,'reporting moussy'!$F62:$EE62)+SUMIF('reporting trappes'!$F$2:$EE$2,CH$4,'reporting trappes'!$F62:$EE62)+SUMIF('SPACELOG 5 BP'!$F$2:$EE$2,CH$4,'SPACELOG 5 BP'!$F62:$EE62)+SUMIF('SPACELOG 6 BP'!$F$2:$EE$2,CH$4,'SPACELOG 6 BP'!$F62:$EE62)+SUMIF('SPACELOG 7 BP'!$F$2:$EE$2,CH$4,'SPACELOG 7 BP'!$F62:$EE62)+SUMIF('SPACELOG 8 BP'!$F$2:$EE$2,CH$4,'SPACELOG 8 BP'!$F62:$EE62)+SUMIF('SPACELOG 9 BP'!$F$2:$EE$2,CH$4,'SPACELOG 9 BP'!$F62:$EE62)+SUMIF('SPACELOG 10 BP'!$F$2:$EE$2,CH$4,'SPACELOG 10 BP'!$F62:$EE62)+SUMIF('SPACELOG 11 BP'!$F$2:$EE$2,CH$4,'SPACELOG 11 BP'!$F62:$EE62)+SUMIF('SPACELOG 12 BP'!$F$2:$EE$2,CH$4,'SPACELOG 12 BP'!$F62:$EE62)</f>
        <v>8429.7150000000001</v>
      </c>
      <c r="CI62" s="13">
        <f>SUMIF('reporting montigny'!$F$2:$EE$2,CI$4,'reporting montigny'!$F62:$EE62)+SUMIF('reporting boissy'!$F$2:$EE$2,CI$4,'reporting boissy'!$F62:$EE62)+SUMIF('reporting moussy'!$F$2:$EE$2,CI$4,'reporting moussy'!$F62:$EE62)+SUMIF('reporting trappes'!$F$2:$EE$2,CI$4,'reporting trappes'!$F62:$EE62)+SUMIF('SPACELOG 5 BP'!$F$2:$EE$2,CI$4,'SPACELOG 5 BP'!$F62:$EE62)+SUMIF('SPACELOG 6 BP'!$F$2:$EE$2,CI$4,'SPACELOG 6 BP'!$F62:$EE62)+SUMIF('SPACELOG 7 BP'!$F$2:$EE$2,CI$4,'SPACELOG 7 BP'!$F62:$EE62)+SUMIF('SPACELOG 8 BP'!$F$2:$EE$2,CI$4,'SPACELOG 8 BP'!$F62:$EE62)+SUMIF('SPACELOG 9 BP'!$F$2:$EE$2,CI$4,'SPACELOG 9 BP'!$F62:$EE62)+SUMIF('SPACELOG 10 BP'!$F$2:$EE$2,CI$4,'SPACELOG 10 BP'!$F62:$EE62)+SUMIF('SPACELOG 11 BP'!$F$2:$EE$2,CI$4,'SPACELOG 11 BP'!$F62:$EE62)+SUMIF('SPACELOG 12 BP'!$F$2:$EE$2,CI$4,'SPACELOG 12 BP'!$F62:$EE62)</f>
        <v>11289.265000000001</v>
      </c>
      <c r="CJ62" s="13">
        <f>SUMIF('reporting montigny'!$F$2:$EE$2,CJ$4,'reporting montigny'!$F62:$EE62)+SUMIF('reporting boissy'!$F$2:$EE$2,CJ$4,'reporting boissy'!$F62:$EE62)+SUMIF('reporting moussy'!$F$2:$EE$2,CJ$4,'reporting moussy'!$F62:$EE62)+SUMIF('reporting trappes'!$F$2:$EE$2,CJ$4,'reporting trappes'!$F62:$EE62)+SUMIF('SPACELOG 5 BP'!$F$2:$EE$2,CJ$4,'SPACELOG 5 BP'!$F62:$EE62)+SUMIF('SPACELOG 6 BP'!$F$2:$EE$2,CJ$4,'SPACELOG 6 BP'!$F62:$EE62)+SUMIF('SPACELOG 7 BP'!$F$2:$EE$2,CJ$4,'SPACELOG 7 BP'!$F62:$EE62)+SUMIF('SPACELOG 8 BP'!$F$2:$EE$2,CJ$4,'SPACELOG 8 BP'!$F62:$EE62)+SUMIF('SPACELOG 9 BP'!$F$2:$EE$2,CJ$4,'SPACELOG 9 BP'!$F62:$EE62)+SUMIF('SPACELOG 10 BP'!$F$2:$EE$2,CJ$4,'SPACELOG 10 BP'!$F62:$EE62)+SUMIF('SPACELOG 11 BP'!$F$2:$EE$2,CJ$4,'SPACELOG 11 BP'!$F62:$EE62)+SUMIF('SPACELOG 12 BP'!$F$2:$EE$2,CJ$4,'SPACELOG 12 BP'!$F62:$EE62)</f>
        <v>12763.634999999998</v>
      </c>
      <c r="CK62" s="13">
        <f>SUMIF('reporting montigny'!$F$2:$EE$2,CK$4,'reporting montigny'!$F62:$EE62)+SUMIF('reporting boissy'!$F$2:$EE$2,CK$4,'reporting boissy'!$F62:$EE62)+SUMIF('reporting moussy'!$F$2:$EE$2,CK$4,'reporting moussy'!$F62:$EE62)+SUMIF('reporting trappes'!$F$2:$EE$2,CK$4,'reporting trappes'!$F62:$EE62)+SUMIF('SPACELOG 5 BP'!$F$2:$EE$2,CK$4,'SPACELOG 5 BP'!$F62:$EE62)+SUMIF('SPACELOG 6 BP'!$F$2:$EE$2,CK$4,'SPACELOG 6 BP'!$F62:$EE62)+SUMIF('SPACELOG 7 BP'!$F$2:$EE$2,CK$4,'SPACELOG 7 BP'!$F62:$EE62)+SUMIF('SPACELOG 8 BP'!$F$2:$EE$2,CK$4,'SPACELOG 8 BP'!$F62:$EE62)+SUMIF('SPACELOG 9 BP'!$F$2:$EE$2,CK$4,'SPACELOG 9 BP'!$F62:$EE62)+SUMIF('SPACELOG 10 BP'!$F$2:$EE$2,CK$4,'SPACELOG 10 BP'!$F62:$EE62)+SUMIF('SPACELOG 11 BP'!$F$2:$EE$2,CK$4,'SPACELOG 11 BP'!$F62:$EE62)+SUMIF('SPACELOG 12 BP'!$F$2:$EE$2,CK$4,'SPACELOG 12 BP'!$F62:$EE62)</f>
        <v>12788.077499999999</v>
      </c>
      <c r="CL62" s="13">
        <f>SUMIF('reporting montigny'!$F$2:$EE$2,CL$4,'reporting montigny'!$F62:$EE62)+SUMIF('reporting boissy'!$F$2:$EE$2,CL$4,'reporting boissy'!$F62:$EE62)+SUMIF('reporting moussy'!$F$2:$EE$2,CL$4,'reporting moussy'!$F62:$EE62)+SUMIF('reporting trappes'!$F$2:$EE$2,CL$4,'reporting trappes'!$F62:$EE62)+SUMIF('SPACELOG 5 BP'!$F$2:$EE$2,CL$4,'SPACELOG 5 BP'!$F62:$EE62)+SUMIF('SPACELOG 6 BP'!$F$2:$EE$2,CL$4,'SPACELOG 6 BP'!$F62:$EE62)+SUMIF('SPACELOG 7 BP'!$F$2:$EE$2,CL$4,'SPACELOG 7 BP'!$F62:$EE62)+SUMIF('SPACELOG 8 BP'!$F$2:$EE$2,CL$4,'SPACELOG 8 BP'!$F62:$EE62)+SUMIF('SPACELOG 9 BP'!$F$2:$EE$2,CL$4,'SPACELOG 9 BP'!$F62:$EE62)+SUMIF('SPACELOG 10 BP'!$F$2:$EE$2,CL$4,'SPACELOG 10 BP'!$F62:$EE62)+SUMIF('SPACELOG 11 BP'!$F$2:$EE$2,CL$4,'SPACELOG 11 BP'!$F62:$EE62)+SUMIF('SPACELOG 12 BP'!$F$2:$EE$2,CL$4,'SPACELOG 12 BP'!$F62:$EE62)</f>
        <v>12812.585000000001</v>
      </c>
      <c r="CM62" s="13">
        <f>SUMIF('reporting montigny'!$F$2:$EE$2,CM$4,'reporting montigny'!$F62:$EE62)+SUMIF('reporting boissy'!$F$2:$EE$2,CM$4,'reporting boissy'!$F62:$EE62)+SUMIF('reporting moussy'!$F$2:$EE$2,CM$4,'reporting moussy'!$F62:$EE62)+SUMIF('reporting trappes'!$F$2:$EE$2,CM$4,'reporting trappes'!$F62:$EE62)+SUMIF('SPACELOG 5 BP'!$F$2:$EE$2,CM$4,'SPACELOG 5 BP'!$F62:$EE62)+SUMIF('SPACELOG 6 BP'!$F$2:$EE$2,CM$4,'SPACELOG 6 BP'!$F62:$EE62)+SUMIF('SPACELOG 7 BP'!$F$2:$EE$2,CM$4,'SPACELOG 7 BP'!$F62:$EE62)+SUMIF('SPACELOG 8 BP'!$F$2:$EE$2,CM$4,'SPACELOG 8 BP'!$F62:$EE62)+SUMIF('SPACELOG 9 BP'!$F$2:$EE$2,CM$4,'SPACELOG 9 BP'!$F62:$EE62)+SUMIF('SPACELOG 10 BP'!$F$2:$EE$2,CM$4,'SPACELOG 10 BP'!$F62:$EE62)+SUMIF('SPACELOG 11 BP'!$F$2:$EE$2,CM$4,'SPACELOG 11 BP'!$F62:$EE62)+SUMIF('SPACELOG 12 BP'!$F$2:$EE$2,CM$4,'SPACELOG 12 BP'!$F62:$EE62)</f>
        <v>12837.1675</v>
      </c>
      <c r="CN62" s="13">
        <f>SUMIF('reporting montigny'!$F$2:$EE$2,CN$4,'reporting montigny'!$F62:$EE62)+SUMIF('reporting boissy'!$F$2:$EE$2,CN$4,'reporting boissy'!$F62:$EE62)+SUMIF('reporting moussy'!$F$2:$EE$2,CN$4,'reporting moussy'!$F62:$EE62)+SUMIF('reporting trappes'!$F$2:$EE$2,CN$4,'reporting trappes'!$F62:$EE62)+SUMIF('SPACELOG 5 BP'!$F$2:$EE$2,CN$4,'SPACELOG 5 BP'!$F62:$EE62)+SUMIF('SPACELOG 6 BP'!$F$2:$EE$2,CN$4,'SPACELOG 6 BP'!$F62:$EE62)+SUMIF('SPACELOG 7 BP'!$F$2:$EE$2,CN$4,'SPACELOG 7 BP'!$F62:$EE62)+SUMIF('SPACELOG 8 BP'!$F$2:$EE$2,CN$4,'SPACELOG 8 BP'!$F62:$EE62)+SUMIF('SPACELOG 9 BP'!$F$2:$EE$2,CN$4,'SPACELOG 9 BP'!$F62:$EE62)+SUMIF('SPACELOG 10 BP'!$F$2:$EE$2,CN$4,'SPACELOG 10 BP'!$F62:$EE62)+SUMIF('SPACELOG 11 BP'!$F$2:$EE$2,CN$4,'SPACELOG 11 BP'!$F62:$EE62)+SUMIF('SPACELOG 12 BP'!$F$2:$EE$2,CN$4,'SPACELOG 12 BP'!$F62:$EE62)</f>
        <v>12861.810000000001</v>
      </c>
      <c r="CO62" s="13">
        <f>SUMIF('reporting montigny'!$F$2:$EE$2,CO$4,'reporting montigny'!$F62:$EE62)+SUMIF('reporting boissy'!$F$2:$EE$2,CO$4,'reporting boissy'!$F62:$EE62)+SUMIF('reporting moussy'!$F$2:$EE$2,CO$4,'reporting moussy'!$F62:$EE62)+SUMIF('reporting trappes'!$F$2:$EE$2,CO$4,'reporting trappes'!$F62:$EE62)+SUMIF('SPACELOG 5 BP'!$F$2:$EE$2,CO$4,'SPACELOG 5 BP'!$F62:$EE62)+SUMIF('SPACELOG 6 BP'!$F$2:$EE$2,CO$4,'SPACELOG 6 BP'!$F62:$EE62)+SUMIF('SPACELOG 7 BP'!$F$2:$EE$2,CO$4,'SPACELOG 7 BP'!$F62:$EE62)+SUMIF('SPACELOG 8 BP'!$F$2:$EE$2,CO$4,'SPACELOG 8 BP'!$F62:$EE62)+SUMIF('SPACELOG 9 BP'!$F$2:$EE$2,CO$4,'SPACELOG 9 BP'!$F62:$EE62)+SUMIF('SPACELOG 10 BP'!$F$2:$EE$2,CO$4,'SPACELOG 10 BP'!$F62:$EE62)+SUMIF('SPACELOG 11 BP'!$F$2:$EE$2,CO$4,'SPACELOG 11 BP'!$F62:$EE62)+SUMIF('SPACELOG 12 BP'!$F$2:$EE$2,CO$4,'SPACELOG 12 BP'!$F62:$EE62)</f>
        <v>12886.532499999999</v>
      </c>
      <c r="CP62" s="13">
        <f>SUMIF('reporting montigny'!$F$2:$EE$2,CP$4,'reporting montigny'!$F62:$EE62)+SUMIF('reporting boissy'!$F$2:$EE$2,CP$4,'reporting boissy'!$F62:$EE62)+SUMIF('reporting moussy'!$F$2:$EE$2,CP$4,'reporting moussy'!$F62:$EE62)+SUMIF('reporting trappes'!$F$2:$EE$2,CP$4,'reporting trappes'!$F62:$EE62)+SUMIF('SPACELOG 5 BP'!$F$2:$EE$2,CP$4,'SPACELOG 5 BP'!$F62:$EE62)+SUMIF('SPACELOG 6 BP'!$F$2:$EE$2,CP$4,'SPACELOG 6 BP'!$F62:$EE62)+SUMIF('SPACELOG 7 BP'!$F$2:$EE$2,CP$4,'SPACELOG 7 BP'!$F62:$EE62)+SUMIF('SPACELOG 8 BP'!$F$2:$EE$2,CP$4,'SPACELOG 8 BP'!$F62:$EE62)+SUMIF('SPACELOG 9 BP'!$F$2:$EE$2,CP$4,'SPACELOG 9 BP'!$F62:$EE62)+SUMIF('SPACELOG 10 BP'!$F$2:$EE$2,CP$4,'SPACELOG 10 BP'!$F62:$EE62)+SUMIF('SPACELOG 11 BP'!$F$2:$EE$2,CP$4,'SPACELOG 11 BP'!$F62:$EE62)+SUMIF('SPACELOG 12 BP'!$F$2:$EE$2,CP$4,'SPACELOG 12 BP'!$F62:$EE62)</f>
        <v>12911.3125</v>
      </c>
      <c r="CQ62" s="13">
        <f>SUMIF('reporting montigny'!$F$2:$EE$2,CQ$4,'reporting montigny'!$F62:$EE62)+SUMIF('reporting boissy'!$F$2:$EE$2,CQ$4,'reporting boissy'!$F62:$EE62)+SUMIF('reporting moussy'!$F$2:$EE$2,CQ$4,'reporting moussy'!$F62:$EE62)+SUMIF('reporting trappes'!$F$2:$EE$2,CQ$4,'reporting trappes'!$F62:$EE62)+SUMIF('SPACELOG 5 BP'!$F$2:$EE$2,CQ$4,'SPACELOG 5 BP'!$F62:$EE62)+SUMIF('SPACELOG 6 BP'!$F$2:$EE$2,CQ$4,'SPACELOG 6 BP'!$F62:$EE62)+SUMIF('SPACELOG 7 BP'!$F$2:$EE$2,CQ$4,'SPACELOG 7 BP'!$F62:$EE62)+SUMIF('SPACELOG 8 BP'!$F$2:$EE$2,CQ$4,'SPACELOG 8 BP'!$F62:$EE62)+SUMIF('SPACELOG 9 BP'!$F$2:$EE$2,CQ$4,'SPACELOG 9 BP'!$F62:$EE62)+SUMIF('SPACELOG 10 BP'!$F$2:$EE$2,CQ$4,'SPACELOG 10 BP'!$F62:$EE62)+SUMIF('SPACELOG 11 BP'!$F$2:$EE$2,CQ$4,'SPACELOG 11 BP'!$F62:$EE62)+SUMIF('SPACELOG 12 BP'!$F$2:$EE$2,CQ$4,'SPACELOG 12 BP'!$F62:$EE62)</f>
        <v>12936.172500000001</v>
      </c>
      <c r="CR62" s="14">
        <f>SUM(CF62:CQ62)</f>
        <v>144973.5625</v>
      </c>
      <c r="CS62" s="13">
        <f>SUMIF('reporting montigny'!$F$2:$EE$2,CS$4,'reporting montigny'!$F62:$EE62)+SUMIF('reporting boissy'!$F$2:$EE$2,CS$4,'reporting boissy'!$F62:$EE62)+SUMIF('reporting moussy'!$F$2:$EE$2,CS$4,'reporting moussy'!$F62:$EE62)+SUMIF('reporting trappes'!$F$2:$EE$2,CS$4,'reporting trappes'!$F62:$EE62)+SUMIF('SPACELOG 5 BP'!$F$2:$EE$2,CS$4,'SPACELOG 5 BP'!$F62:$EE62)+SUMIF('SPACELOG 6 BP'!$F$2:$EE$2,CS$4,'SPACELOG 6 BP'!$F62:$EE62)+SUMIF('SPACELOG 7 BP'!$F$2:$EE$2,CS$4,'SPACELOG 7 BP'!$F62:$EE62)+SUMIF('SPACELOG 8 BP'!$F$2:$EE$2,CS$4,'SPACELOG 8 BP'!$F62:$EE62)+SUMIF('SPACELOG 9 BP'!$F$2:$EE$2,CS$4,'SPACELOG 9 BP'!$F62:$EE62)+SUMIF('SPACELOG 10 BP'!$F$2:$EE$2,CS$4,'SPACELOG 10 BP'!$F62:$EE62)+SUMIF('SPACELOG 11 BP'!$F$2:$EE$2,CS$4,'SPACELOG 11 BP'!$F62:$EE62)+SUMIF('SPACELOG 12 BP'!$F$2:$EE$2,CS$4,'SPACELOG 12 BP'!$F62:$EE62)</f>
        <v>12961.102500000001</v>
      </c>
      <c r="CT62" s="13">
        <f>SUMIF('reporting montigny'!$F$2:$EE$2,CT$4,'reporting montigny'!$F62:$EE62)+SUMIF('reporting boissy'!$F$2:$EE$2,CT$4,'reporting boissy'!$F62:$EE62)+SUMIF('reporting moussy'!$F$2:$EE$2,CT$4,'reporting moussy'!$F62:$EE62)+SUMIF('reporting trappes'!$F$2:$EE$2,CT$4,'reporting trappes'!$F62:$EE62)+SUMIF('SPACELOG 5 BP'!$F$2:$EE$2,CT$4,'SPACELOG 5 BP'!$F62:$EE62)+SUMIF('SPACELOG 6 BP'!$F$2:$EE$2,CT$4,'SPACELOG 6 BP'!$F62:$EE62)+SUMIF('SPACELOG 7 BP'!$F$2:$EE$2,CT$4,'SPACELOG 7 BP'!$F62:$EE62)+SUMIF('SPACELOG 8 BP'!$F$2:$EE$2,CT$4,'SPACELOG 8 BP'!$F62:$EE62)+SUMIF('SPACELOG 9 BP'!$F$2:$EE$2,CT$4,'SPACELOG 9 BP'!$F62:$EE62)+SUMIF('SPACELOG 10 BP'!$F$2:$EE$2,CT$4,'SPACELOG 10 BP'!$F62:$EE62)+SUMIF('SPACELOG 11 BP'!$F$2:$EE$2,CT$4,'SPACELOG 11 BP'!$F62:$EE62)+SUMIF('SPACELOG 12 BP'!$F$2:$EE$2,CT$4,'SPACELOG 12 BP'!$F62:$EE62)</f>
        <v>12986.0975</v>
      </c>
      <c r="CU62" s="13">
        <f>SUMIF('reporting montigny'!$F$2:$EE$2,CU$4,'reporting montigny'!$F62:$EE62)+SUMIF('reporting boissy'!$F$2:$EE$2,CU$4,'reporting boissy'!$F62:$EE62)+SUMIF('reporting moussy'!$F$2:$EE$2,CU$4,'reporting moussy'!$F62:$EE62)+SUMIF('reporting trappes'!$F$2:$EE$2,CU$4,'reporting trappes'!$F62:$EE62)+SUMIF('SPACELOG 5 BP'!$F$2:$EE$2,CU$4,'SPACELOG 5 BP'!$F62:$EE62)+SUMIF('SPACELOG 6 BP'!$F$2:$EE$2,CU$4,'SPACELOG 6 BP'!$F62:$EE62)+SUMIF('SPACELOG 7 BP'!$F$2:$EE$2,CU$4,'SPACELOG 7 BP'!$F62:$EE62)+SUMIF('SPACELOG 8 BP'!$F$2:$EE$2,CU$4,'SPACELOG 8 BP'!$F62:$EE62)+SUMIF('SPACELOG 9 BP'!$F$2:$EE$2,CU$4,'SPACELOG 9 BP'!$F62:$EE62)+SUMIF('SPACELOG 10 BP'!$F$2:$EE$2,CU$4,'SPACELOG 10 BP'!$F62:$EE62)+SUMIF('SPACELOG 11 BP'!$F$2:$EE$2,CU$4,'SPACELOG 11 BP'!$F62:$EE62)+SUMIF('SPACELOG 12 BP'!$F$2:$EE$2,CU$4,'SPACELOG 12 BP'!$F62:$EE62)</f>
        <v>10175.9175</v>
      </c>
      <c r="CV62" s="13">
        <f>SUMIF('reporting montigny'!$F$2:$EE$2,CV$4,'reporting montigny'!$F62:$EE62)+SUMIF('reporting boissy'!$F$2:$EE$2,CV$4,'reporting boissy'!$F62:$EE62)+SUMIF('reporting moussy'!$F$2:$EE$2,CV$4,'reporting moussy'!$F62:$EE62)+SUMIF('reporting trappes'!$F$2:$EE$2,CV$4,'reporting trappes'!$F62:$EE62)+SUMIF('SPACELOG 5 BP'!$F$2:$EE$2,CV$4,'SPACELOG 5 BP'!$F62:$EE62)+SUMIF('SPACELOG 6 BP'!$F$2:$EE$2,CV$4,'SPACELOG 6 BP'!$F62:$EE62)+SUMIF('SPACELOG 7 BP'!$F$2:$EE$2,CV$4,'SPACELOG 7 BP'!$F62:$EE62)+SUMIF('SPACELOG 8 BP'!$F$2:$EE$2,CV$4,'SPACELOG 8 BP'!$F62:$EE62)+SUMIF('SPACELOG 9 BP'!$F$2:$EE$2,CV$4,'SPACELOG 9 BP'!$F62:$EE62)+SUMIF('SPACELOG 10 BP'!$F$2:$EE$2,CV$4,'SPACELOG 10 BP'!$F62:$EE62)+SUMIF('SPACELOG 11 BP'!$F$2:$EE$2,CV$4,'SPACELOG 11 BP'!$F62:$EE62)+SUMIF('SPACELOG 12 BP'!$F$2:$EE$2,CV$4,'SPACELOG 12 BP'!$F62:$EE62)</f>
        <v>13036.310000000001</v>
      </c>
      <c r="CW62" s="13">
        <f>SUMIF('reporting montigny'!$F$2:$EE$2,CW$4,'reporting montigny'!$F62:$EE62)+SUMIF('reporting boissy'!$F$2:$EE$2,CW$4,'reporting boissy'!$F62:$EE62)+SUMIF('reporting moussy'!$F$2:$EE$2,CW$4,'reporting moussy'!$F62:$EE62)+SUMIF('reporting trappes'!$F$2:$EE$2,CW$4,'reporting trappes'!$F62:$EE62)+SUMIF('SPACELOG 5 BP'!$F$2:$EE$2,CW$4,'SPACELOG 5 BP'!$F62:$EE62)+SUMIF('SPACELOG 6 BP'!$F$2:$EE$2,CW$4,'SPACELOG 6 BP'!$F62:$EE62)+SUMIF('SPACELOG 7 BP'!$F$2:$EE$2,CW$4,'SPACELOG 7 BP'!$F62:$EE62)+SUMIF('SPACELOG 8 BP'!$F$2:$EE$2,CW$4,'SPACELOG 8 BP'!$F62:$EE62)+SUMIF('SPACELOG 9 BP'!$F$2:$EE$2,CW$4,'SPACELOG 9 BP'!$F62:$EE62)+SUMIF('SPACELOG 10 BP'!$F$2:$EE$2,CW$4,'SPACELOG 10 BP'!$F62:$EE62)+SUMIF('SPACELOG 11 BP'!$F$2:$EE$2,CW$4,'SPACELOG 11 BP'!$F62:$EE62)+SUMIF('SPACELOG 12 BP'!$F$2:$EE$2,CW$4,'SPACELOG 12 BP'!$F62:$EE62)</f>
        <v>13061.5175</v>
      </c>
      <c r="CX62" s="13">
        <f>SUMIF('reporting montigny'!$F$2:$EE$2,CX$4,'reporting montigny'!$F62:$EE62)+SUMIF('reporting boissy'!$F$2:$EE$2,CX$4,'reporting boissy'!$F62:$EE62)+SUMIF('reporting moussy'!$F$2:$EE$2,CX$4,'reporting moussy'!$F62:$EE62)+SUMIF('reporting trappes'!$F$2:$EE$2,CX$4,'reporting trappes'!$F62:$EE62)+SUMIF('SPACELOG 5 BP'!$F$2:$EE$2,CX$4,'SPACELOG 5 BP'!$F62:$EE62)+SUMIF('SPACELOG 6 BP'!$F$2:$EE$2,CX$4,'SPACELOG 6 BP'!$F62:$EE62)+SUMIF('SPACELOG 7 BP'!$F$2:$EE$2,CX$4,'SPACELOG 7 BP'!$F62:$EE62)+SUMIF('SPACELOG 8 BP'!$F$2:$EE$2,CX$4,'SPACELOG 8 BP'!$F62:$EE62)+SUMIF('SPACELOG 9 BP'!$F$2:$EE$2,CX$4,'SPACELOG 9 BP'!$F62:$EE62)+SUMIF('SPACELOG 10 BP'!$F$2:$EE$2,CX$4,'SPACELOG 10 BP'!$F62:$EE62)+SUMIF('SPACELOG 11 BP'!$F$2:$EE$2,CX$4,'SPACELOG 11 BP'!$F62:$EE62)+SUMIF('SPACELOG 12 BP'!$F$2:$EE$2,CX$4,'SPACELOG 12 BP'!$F62:$EE62)</f>
        <v>13086.8025</v>
      </c>
      <c r="CY62" s="13">
        <f>SUMIF('reporting montigny'!$F$2:$EE$2,CY$4,'reporting montigny'!$F62:$EE62)+SUMIF('reporting boissy'!$F$2:$EE$2,CY$4,'reporting boissy'!$F62:$EE62)+SUMIF('reporting moussy'!$F$2:$EE$2,CY$4,'reporting moussy'!$F62:$EE62)+SUMIF('reporting trappes'!$F$2:$EE$2,CY$4,'reporting trappes'!$F62:$EE62)+SUMIF('SPACELOG 5 BP'!$F$2:$EE$2,CY$4,'SPACELOG 5 BP'!$F62:$EE62)+SUMIF('SPACELOG 6 BP'!$F$2:$EE$2,CY$4,'SPACELOG 6 BP'!$F62:$EE62)+SUMIF('SPACELOG 7 BP'!$F$2:$EE$2,CY$4,'SPACELOG 7 BP'!$F62:$EE62)+SUMIF('SPACELOG 8 BP'!$F$2:$EE$2,CY$4,'SPACELOG 8 BP'!$F62:$EE62)+SUMIF('SPACELOG 9 BP'!$F$2:$EE$2,CY$4,'SPACELOG 9 BP'!$F62:$EE62)+SUMIF('SPACELOG 10 BP'!$F$2:$EE$2,CY$4,'SPACELOG 10 BP'!$F62:$EE62)+SUMIF('SPACELOG 11 BP'!$F$2:$EE$2,CY$4,'SPACELOG 11 BP'!$F62:$EE62)+SUMIF('SPACELOG 12 BP'!$F$2:$EE$2,CY$4,'SPACELOG 12 BP'!$F62:$EE62)</f>
        <v>13112.154999999999</v>
      </c>
      <c r="CZ62" s="13">
        <f>SUMIF('reporting montigny'!$F$2:$EE$2,CZ$4,'reporting montigny'!$F62:$EE62)+SUMIF('reporting boissy'!$F$2:$EE$2,CZ$4,'reporting boissy'!$F62:$EE62)+SUMIF('reporting moussy'!$F$2:$EE$2,CZ$4,'reporting moussy'!$F62:$EE62)+SUMIF('reporting trappes'!$F$2:$EE$2,CZ$4,'reporting trappes'!$F62:$EE62)+SUMIF('SPACELOG 5 BP'!$F$2:$EE$2,CZ$4,'SPACELOG 5 BP'!$F62:$EE62)+SUMIF('SPACELOG 6 BP'!$F$2:$EE$2,CZ$4,'SPACELOG 6 BP'!$F62:$EE62)+SUMIF('SPACELOG 7 BP'!$F$2:$EE$2,CZ$4,'SPACELOG 7 BP'!$F62:$EE62)+SUMIF('SPACELOG 8 BP'!$F$2:$EE$2,CZ$4,'SPACELOG 8 BP'!$F62:$EE62)+SUMIF('SPACELOG 9 BP'!$F$2:$EE$2,CZ$4,'SPACELOG 9 BP'!$F62:$EE62)+SUMIF('SPACELOG 10 BP'!$F$2:$EE$2,CZ$4,'SPACELOG 10 BP'!$F62:$EE62)+SUMIF('SPACELOG 11 BP'!$F$2:$EE$2,CZ$4,'SPACELOG 11 BP'!$F62:$EE62)+SUMIF('SPACELOG 12 BP'!$F$2:$EE$2,CZ$4,'SPACELOG 12 BP'!$F62:$EE62)</f>
        <v>13137.577499999999</v>
      </c>
      <c r="DA62" s="13">
        <f>SUMIF('reporting montigny'!$F$2:$EE$2,DA$4,'reporting montigny'!$F62:$EE62)+SUMIF('reporting boissy'!$F$2:$EE$2,DA$4,'reporting boissy'!$F62:$EE62)+SUMIF('reporting moussy'!$F$2:$EE$2,DA$4,'reporting moussy'!$F62:$EE62)+SUMIF('reporting trappes'!$F$2:$EE$2,DA$4,'reporting trappes'!$F62:$EE62)+SUMIF('SPACELOG 5 BP'!$F$2:$EE$2,DA$4,'SPACELOG 5 BP'!$F62:$EE62)+SUMIF('SPACELOG 6 BP'!$F$2:$EE$2,DA$4,'SPACELOG 6 BP'!$F62:$EE62)+SUMIF('SPACELOG 7 BP'!$F$2:$EE$2,DA$4,'SPACELOG 7 BP'!$F62:$EE62)+SUMIF('SPACELOG 8 BP'!$F$2:$EE$2,DA$4,'SPACELOG 8 BP'!$F62:$EE62)+SUMIF('SPACELOG 9 BP'!$F$2:$EE$2,DA$4,'SPACELOG 9 BP'!$F62:$EE62)+SUMIF('SPACELOG 10 BP'!$F$2:$EE$2,DA$4,'SPACELOG 10 BP'!$F62:$EE62)+SUMIF('SPACELOG 11 BP'!$F$2:$EE$2,DA$4,'SPACELOG 11 BP'!$F62:$EE62)+SUMIF('SPACELOG 12 BP'!$F$2:$EE$2,DA$4,'SPACELOG 12 BP'!$F62:$EE62)</f>
        <v>13163.080000000002</v>
      </c>
      <c r="DB62" s="13">
        <f>SUMIF('reporting montigny'!$F$2:$EE$2,DB$4,'reporting montigny'!$F62:$EE62)+SUMIF('reporting boissy'!$F$2:$EE$2,DB$4,'reporting boissy'!$F62:$EE62)+SUMIF('reporting moussy'!$F$2:$EE$2,DB$4,'reporting moussy'!$F62:$EE62)+SUMIF('reporting trappes'!$F$2:$EE$2,DB$4,'reporting trappes'!$F62:$EE62)+SUMIF('SPACELOG 5 BP'!$F$2:$EE$2,DB$4,'SPACELOG 5 BP'!$F62:$EE62)+SUMIF('SPACELOG 6 BP'!$F$2:$EE$2,DB$4,'SPACELOG 6 BP'!$F62:$EE62)+SUMIF('SPACELOG 7 BP'!$F$2:$EE$2,DB$4,'SPACELOG 7 BP'!$F62:$EE62)+SUMIF('SPACELOG 8 BP'!$F$2:$EE$2,DB$4,'SPACELOG 8 BP'!$F62:$EE62)+SUMIF('SPACELOG 9 BP'!$F$2:$EE$2,DB$4,'SPACELOG 9 BP'!$F62:$EE62)+SUMIF('SPACELOG 10 BP'!$F$2:$EE$2,DB$4,'SPACELOG 10 BP'!$F62:$EE62)+SUMIF('SPACELOG 11 BP'!$F$2:$EE$2,DB$4,'SPACELOG 11 BP'!$F62:$EE62)+SUMIF('SPACELOG 12 BP'!$F$2:$EE$2,DB$4,'SPACELOG 12 BP'!$F62:$EE62)</f>
        <v>13188.109999999999</v>
      </c>
      <c r="DC62" s="13">
        <f>SUMIF('reporting montigny'!$F$2:$EE$2,DC$4,'reporting montigny'!$F62:$EE62)+SUMIF('reporting boissy'!$F$2:$EE$2,DC$4,'reporting boissy'!$F62:$EE62)+SUMIF('reporting moussy'!$F$2:$EE$2,DC$4,'reporting moussy'!$F62:$EE62)+SUMIF('reporting trappes'!$F$2:$EE$2,DC$4,'reporting trappes'!$F62:$EE62)+SUMIF('SPACELOG 5 BP'!$F$2:$EE$2,DC$4,'SPACELOG 5 BP'!$F62:$EE62)+SUMIF('SPACELOG 6 BP'!$F$2:$EE$2,DC$4,'SPACELOG 6 BP'!$F62:$EE62)+SUMIF('SPACELOG 7 BP'!$F$2:$EE$2,DC$4,'SPACELOG 7 BP'!$F62:$EE62)+SUMIF('SPACELOG 8 BP'!$F$2:$EE$2,DC$4,'SPACELOG 8 BP'!$F62:$EE62)+SUMIF('SPACELOG 9 BP'!$F$2:$EE$2,DC$4,'SPACELOG 9 BP'!$F62:$EE62)+SUMIF('SPACELOG 10 BP'!$F$2:$EE$2,DC$4,'SPACELOG 10 BP'!$F62:$EE62)+SUMIF('SPACELOG 11 BP'!$F$2:$EE$2,DC$4,'SPACELOG 11 BP'!$F62:$EE62)+SUMIF('SPACELOG 12 BP'!$F$2:$EE$2,DC$4,'SPACELOG 12 BP'!$F62:$EE62)</f>
        <v>13213.2075</v>
      </c>
      <c r="DD62" s="13">
        <f>SUMIF('reporting montigny'!$F$2:$EE$2,DD$4,'reporting montigny'!$F62:$EE62)+SUMIF('reporting boissy'!$F$2:$EE$2,DD$4,'reporting boissy'!$F62:$EE62)+SUMIF('reporting moussy'!$F$2:$EE$2,DD$4,'reporting moussy'!$F62:$EE62)+SUMIF('reporting trappes'!$F$2:$EE$2,DD$4,'reporting trappes'!$F62:$EE62)+SUMIF('SPACELOG 5 BP'!$F$2:$EE$2,DD$4,'SPACELOG 5 BP'!$F62:$EE62)+SUMIF('SPACELOG 6 BP'!$F$2:$EE$2,DD$4,'SPACELOG 6 BP'!$F62:$EE62)+SUMIF('SPACELOG 7 BP'!$F$2:$EE$2,DD$4,'SPACELOG 7 BP'!$F62:$EE62)+SUMIF('SPACELOG 8 BP'!$F$2:$EE$2,DD$4,'SPACELOG 8 BP'!$F62:$EE62)+SUMIF('SPACELOG 9 BP'!$F$2:$EE$2,DD$4,'SPACELOG 9 BP'!$F62:$EE62)+SUMIF('SPACELOG 10 BP'!$F$2:$EE$2,DD$4,'SPACELOG 10 BP'!$F62:$EE62)+SUMIF('SPACELOG 11 BP'!$F$2:$EE$2,DD$4,'SPACELOG 11 BP'!$F62:$EE62)+SUMIF('SPACELOG 12 BP'!$F$2:$EE$2,DD$4,'SPACELOG 12 BP'!$F62:$EE62)</f>
        <v>13238.380000000001</v>
      </c>
      <c r="DE62" s="14">
        <f>SUM(CS62:DD62)</f>
        <v>154360.25750000001</v>
      </c>
      <c r="DF62" s="13">
        <f>SUMIF('reporting montigny'!$F$2:$EE$2,DF$4,'reporting montigny'!$F62:$EE62)+SUMIF('reporting boissy'!$F$2:$EE$2,DF$4,'reporting boissy'!$F62:$EE62)+SUMIF('reporting moussy'!$F$2:$EE$2,DF$4,'reporting moussy'!$F62:$EE62)+SUMIF('reporting trappes'!$F$2:$EE$2,DF$4,'reporting trappes'!$F62:$EE62)+SUMIF('SPACELOG 5 BP'!$F$2:$EE$2,DF$4,'SPACELOG 5 BP'!$F62:$EE62)+SUMIF('SPACELOG 6 BP'!$F$2:$EE$2,DF$4,'SPACELOG 6 BP'!$F62:$EE62)+SUMIF('SPACELOG 7 BP'!$F$2:$EE$2,DF$4,'SPACELOG 7 BP'!$F62:$EE62)+SUMIF('SPACELOG 8 BP'!$F$2:$EE$2,DF$4,'SPACELOG 8 BP'!$F62:$EE62)+SUMIF('SPACELOG 9 BP'!$F$2:$EE$2,DF$4,'SPACELOG 9 BP'!$F62:$EE62)+SUMIF('SPACELOG 10 BP'!$F$2:$EE$2,DF$4,'SPACELOG 10 BP'!$F62:$EE62)+SUMIF('SPACELOG 11 BP'!$F$2:$EE$2,DF$4,'SPACELOG 11 BP'!$F62:$EE62)+SUMIF('SPACELOG 12 BP'!$F$2:$EE$2,DF$4,'SPACELOG 12 BP'!$F62:$EE62)</f>
        <v>13263.624999999998</v>
      </c>
      <c r="DG62" s="13">
        <f>SUMIF('reporting montigny'!$F$2:$EE$2,DG$4,'reporting montigny'!$F62:$EE62)+SUMIF('reporting boissy'!$F$2:$EE$2,DG$4,'reporting boissy'!$F62:$EE62)+SUMIF('reporting moussy'!$F$2:$EE$2,DG$4,'reporting moussy'!$F62:$EE62)+SUMIF('reporting trappes'!$F$2:$EE$2,DG$4,'reporting trappes'!$F62:$EE62)+SUMIF('SPACELOG 5 BP'!$F$2:$EE$2,DG$4,'SPACELOG 5 BP'!$F62:$EE62)+SUMIF('SPACELOG 6 BP'!$F$2:$EE$2,DG$4,'SPACELOG 6 BP'!$F62:$EE62)+SUMIF('SPACELOG 7 BP'!$F$2:$EE$2,DG$4,'SPACELOG 7 BP'!$F62:$EE62)+SUMIF('SPACELOG 8 BP'!$F$2:$EE$2,DG$4,'SPACELOG 8 BP'!$F62:$EE62)+SUMIF('SPACELOG 9 BP'!$F$2:$EE$2,DG$4,'SPACELOG 9 BP'!$F62:$EE62)+SUMIF('SPACELOG 10 BP'!$F$2:$EE$2,DG$4,'SPACELOG 10 BP'!$F62:$EE62)+SUMIF('SPACELOG 11 BP'!$F$2:$EE$2,DG$4,'SPACELOG 11 BP'!$F62:$EE62)+SUMIF('SPACELOG 12 BP'!$F$2:$EE$2,DG$4,'SPACELOG 12 BP'!$F62:$EE62)</f>
        <v>13288.942499999999</v>
      </c>
      <c r="DH62" s="13">
        <f>SUMIF('reporting montigny'!$F$2:$EE$2,DH$4,'reporting montigny'!$F62:$EE62)+SUMIF('reporting boissy'!$F$2:$EE$2,DH$4,'reporting boissy'!$F62:$EE62)+SUMIF('reporting moussy'!$F$2:$EE$2,DH$4,'reporting moussy'!$F62:$EE62)+SUMIF('reporting trappes'!$F$2:$EE$2,DH$4,'reporting trappes'!$F62:$EE62)+SUMIF('SPACELOG 5 BP'!$F$2:$EE$2,DH$4,'SPACELOG 5 BP'!$F62:$EE62)+SUMIF('SPACELOG 6 BP'!$F$2:$EE$2,DH$4,'SPACELOG 6 BP'!$F62:$EE62)+SUMIF('SPACELOG 7 BP'!$F$2:$EE$2,DH$4,'SPACELOG 7 BP'!$F62:$EE62)+SUMIF('SPACELOG 8 BP'!$F$2:$EE$2,DH$4,'SPACELOG 8 BP'!$F62:$EE62)+SUMIF('SPACELOG 9 BP'!$F$2:$EE$2,DH$4,'SPACELOG 9 BP'!$F62:$EE62)+SUMIF('SPACELOG 10 BP'!$F$2:$EE$2,DH$4,'SPACELOG 10 BP'!$F62:$EE62)+SUMIF('SPACELOG 11 BP'!$F$2:$EE$2,DH$4,'SPACELOG 11 BP'!$F62:$EE62)+SUMIF('SPACELOG 12 BP'!$F$2:$EE$2,DH$4,'SPACELOG 12 BP'!$F62:$EE62)</f>
        <v>10479.077499999999</v>
      </c>
      <c r="DI62" s="13">
        <f>SUMIF('reporting montigny'!$F$2:$EE$2,DI$4,'reporting montigny'!$F62:$EE62)+SUMIF('reporting boissy'!$F$2:$EE$2,DI$4,'reporting boissy'!$F62:$EE62)+SUMIF('reporting moussy'!$F$2:$EE$2,DI$4,'reporting moussy'!$F62:$EE62)+SUMIF('reporting trappes'!$F$2:$EE$2,DI$4,'reporting trappes'!$F62:$EE62)+SUMIF('SPACELOG 5 BP'!$F$2:$EE$2,DI$4,'SPACELOG 5 BP'!$F62:$EE62)+SUMIF('SPACELOG 6 BP'!$F$2:$EE$2,DI$4,'SPACELOG 6 BP'!$F62:$EE62)+SUMIF('SPACELOG 7 BP'!$F$2:$EE$2,DI$4,'SPACELOG 7 BP'!$F62:$EE62)+SUMIF('SPACELOG 8 BP'!$F$2:$EE$2,DI$4,'SPACELOG 8 BP'!$F62:$EE62)+SUMIF('SPACELOG 9 BP'!$F$2:$EE$2,DI$4,'SPACELOG 9 BP'!$F62:$EE62)+SUMIF('SPACELOG 10 BP'!$F$2:$EE$2,DI$4,'SPACELOG 10 BP'!$F62:$EE62)+SUMIF('SPACELOG 11 BP'!$F$2:$EE$2,DI$4,'SPACELOG 11 BP'!$F62:$EE62)+SUMIF('SPACELOG 12 BP'!$F$2:$EE$2,DI$4,'SPACELOG 12 BP'!$F62:$EE62)</f>
        <v>13339.785000000002</v>
      </c>
      <c r="DJ62" s="13">
        <f>SUMIF('reporting montigny'!$F$2:$EE$2,DJ$4,'reporting montigny'!$F62:$EE62)+SUMIF('reporting boissy'!$F$2:$EE$2,DJ$4,'reporting boissy'!$F62:$EE62)+SUMIF('reporting moussy'!$F$2:$EE$2,DJ$4,'reporting moussy'!$F62:$EE62)+SUMIF('reporting trappes'!$F$2:$EE$2,DJ$4,'reporting trappes'!$F62:$EE62)+SUMIF('SPACELOG 5 BP'!$F$2:$EE$2,DJ$4,'SPACELOG 5 BP'!$F62:$EE62)+SUMIF('SPACELOG 6 BP'!$F$2:$EE$2,DJ$4,'SPACELOG 6 BP'!$F62:$EE62)+SUMIF('SPACELOG 7 BP'!$F$2:$EE$2,DJ$4,'SPACELOG 7 BP'!$F62:$EE62)+SUMIF('SPACELOG 8 BP'!$F$2:$EE$2,DJ$4,'SPACELOG 8 BP'!$F62:$EE62)+SUMIF('SPACELOG 9 BP'!$F$2:$EE$2,DJ$4,'SPACELOG 9 BP'!$F62:$EE62)+SUMIF('SPACELOG 10 BP'!$F$2:$EE$2,DJ$4,'SPACELOG 10 BP'!$F62:$EE62)+SUMIF('SPACELOG 11 BP'!$F$2:$EE$2,DJ$4,'SPACELOG 11 BP'!$F62:$EE62)+SUMIF('SPACELOG 12 BP'!$F$2:$EE$2,DJ$4,'SPACELOG 12 BP'!$F62:$EE62)</f>
        <v>13365.314999999999</v>
      </c>
      <c r="DK62" s="13">
        <f>SUMIF('reporting montigny'!$F$2:$EE$2,DK$4,'reporting montigny'!$F62:$EE62)+SUMIF('reporting boissy'!$F$2:$EE$2,DK$4,'reporting boissy'!$F62:$EE62)+SUMIF('reporting moussy'!$F$2:$EE$2,DK$4,'reporting moussy'!$F62:$EE62)+SUMIF('reporting trappes'!$F$2:$EE$2,DK$4,'reporting trappes'!$F62:$EE62)+SUMIF('SPACELOG 5 BP'!$F$2:$EE$2,DK$4,'SPACELOG 5 BP'!$F62:$EE62)+SUMIF('SPACELOG 6 BP'!$F$2:$EE$2,DK$4,'SPACELOG 6 BP'!$F62:$EE62)+SUMIF('SPACELOG 7 BP'!$F$2:$EE$2,DK$4,'SPACELOG 7 BP'!$F62:$EE62)+SUMIF('SPACELOG 8 BP'!$F$2:$EE$2,DK$4,'SPACELOG 8 BP'!$F62:$EE62)+SUMIF('SPACELOG 9 BP'!$F$2:$EE$2,DK$4,'SPACELOG 9 BP'!$F62:$EE62)+SUMIF('SPACELOG 10 BP'!$F$2:$EE$2,DK$4,'SPACELOG 10 BP'!$F62:$EE62)+SUMIF('SPACELOG 11 BP'!$F$2:$EE$2,DK$4,'SPACELOG 11 BP'!$F62:$EE62)+SUMIF('SPACELOG 12 BP'!$F$2:$EE$2,DK$4,'SPACELOG 12 BP'!$F62:$EE62)</f>
        <v>13390.92</v>
      </c>
      <c r="DL62" s="13">
        <f>SUMIF('reporting montigny'!$F$2:$EE$2,DL$4,'reporting montigny'!$F62:$EE62)+SUMIF('reporting boissy'!$F$2:$EE$2,DL$4,'reporting boissy'!$F62:$EE62)+SUMIF('reporting moussy'!$F$2:$EE$2,DL$4,'reporting moussy'!$F62:$EE62)+SUMIF('reporting trappes'!$F$2:$EE$2,DL$4,'reporting trappes'!$F62:$EE62)+SUMIF('SPACELOG 5 BP'!$F$2:$EE$2,DL$4,'SPACELOG 5 BP'!$F62:$EE62)+SUMIF('SPACELOG 6 BP'!$F$2:$EE$2,DL$4,'SPACELOG 6 BP'!$F62:$EE62)+SUMIF('SPACELOG 7 BP'!$F$2:$EE$2,DL$4,'SPACELOG 7 BP'!$F62:$EE62)+SUMIF('SPACELOG 8 BP'!$F$2:$EE$2,DL$4,'SPACELOG 8 BP'!$F62:$EE62)+SUMIF('SPACELOG 9 BP'!$F$2:$EE$2,DL$4,'SPACELOG 9 BP'!$F62:$EE62)+SUMIF('SPACELOG 10 BP'!$F$2:$EE$2,DL$4,'SPACELOG 10 BP'!$F62:$EE62)+SUMIF('SPACELOG 11 BP'!$F$2:$EE$2,DL$4,'SPACELOG 11 BP'!$F62:$EE62)+SUMIF('SPACELOG 12 BP'!$F$2:$EE$2,DL$4,'SPACELOG 12 BP'!$F62:$EE62)</f>
        <v>13416.592500000001</v>
      </c>
      <c r="DM62" s="13">
        <f>SUMIF('reporting montigny'!$F$2:$EE$2,DM$4,'reporting montigny'!$F62:$EE62)+SUMIF('reporting boissy'!$F$2:$EE$2,DM$4,'reporting boissy'!$F62:$EE62)+SUMIF('reporting moussy'!$F$2:$EE$2,DM$4,'reporting moussy'!$F62:$EE62)+SUMIF('reporting trappes'!$F$2:$EE$2,DM$4,'reporting trappes'!$F62:$EE62)+SUMIF('SPACELOG 5 BP'!$F$2:$EE$2,DM$4,'SPACELOG 5 BP'!$F62:$EE62)+SUMIF('SPACELOG 6 BP'!$F$2:$EE$2,DM$4,'SPACELOG 6 BP'!$F62:$EE62)+SUMIF('SPACELOG 7 BP'!$F$2:$EE$2,DM$4,'SPACELOG 7 BP'!$F62:$EE62)+SUMIF('SPACELOG 8 BP'!$F$2:$EE$2,DM$4,'SPACELOG 8 BP'!$F62:$EE62)+SUMIF('SPACELOG 9 BP'!$F$2:$EE$2,DM$4,'SPACELOG 9 BP'!$F62:$EE62)+SUMIF('SPACELOG 10 BP'!$F$2:$EE$2,DM$4,'SPACELOG 10 BP'!$F62:$EE62)+SUMIF('SPACELOG 11 BP'!$F$2:$EE$2,DM$4,'SPACELOG 11 BP'!$F62:$EE62)+SUMIF('SPACELOG 12 BP'!$F$2:$EE$2,DM$4,'SPACELOG 12 BP'!$F62:$EE62)</f>
        <v>13442.342500000002</v>
      </c>
      <c r="DN62" s="13">
        <f>SUMIF('reporting montigny'!$F$2:$EE$2,DN$4,'reporting montigny'!$F62:$EE62)+SUMIF('reporting boissy'!$F$2:$EE$2,DN$4,'reporting boissy'!$F62:$EE62)+SUMIF('reporting moussy'!$F$2:$EE$2,DN$4,'reporting moussy'!$F62:$EE62)+SUMIF('reporting trappes'!$F$2:$EE$2,DN$4,'reporting trappes'!$F62:$EE62)+SUMIF('SPACELOG 5 BP'!$F$2:$EE$2,DN$4,'SPACELOG 5 BP'!$F62:$EE62)+SUMIF('SPACELOG 6 BP'!$F$2:$EE$2,DN$4,'SPACELOG 6 BP'!$F62:$EE62)+SUMIF('SPACELOG 7 BP'!$F$2:$EE$2,DN$4,'SPACELOG 7 BP'!$F62:$EE62)+SUMIF('SPACELOG 8 BP'!$F$2:$EE$2,DN$4,'SPACELOG 8 BP'!$F62:$EE62)+SUMIF('SPACELOG 9 BP'!$F$2:$EE$2,DN$4,'SPACELOG 9 BP'!$F62:$EE62)+SUMIF('SPACELOG 10 BP'!$F$2:$EE$2,DN$4,'SPACELOG 10 BP'!$F62:$EE62)+SUMIF('SPACELOG 11 BP'!$F$2:$EE$2,DN$4,'SPACELOG 11 BP'!$F62:$EE62)+SUMIF('SPACELOG 12 BP'!$F$2:$EE$2,DN$4,'SPACELOG 12 BP'!$F62:$EE62)</f>
        <v>13468.167500000001</v>
      </c>
      <c r="DO62" s="13">
        <f>SUMIF('reporting montigny'!$F$2:$EE$2,DO$4,'reporting montigny'!$F62:$EE62)+SUMIF('reporting boissy'!$F$2:$EE$2,DO$4,'reporting boissy'!$F62:$EE62)+SUMIF('reporting moussy'!$F$2:$EE$2,DO$4,'reporting moussy'!$F62:$EE62)+SUMIF('reporting trappes'!$F$2:$EE$2,DO$4,'reporting trappes'!$F62:$EE62)+SUMIF('SPACELOG 5 BP'!$F$2:$EE$2,DO$4,'SPACELOG 5 BP'!$F62:$EE62)+SUMIF('SPACELOG 6 BP'!$F$2:$EE$2,DO$4,'SPACELOG 6 BP'!$F62:$EE62)+SUMIF('SPACELOG 7 BP'!$F$2:$EE$2,DO$4,'SPACELOG 7 BP'!$F62:$EE62)+SUMIF('SPACELOG 8 BP'!$F$2:$EE$2,DO$4,'SPACELOG 8 BP'!$F62:$EE62)+SUMIF('SPACELOG 9 BP'!$F$2:$EE$2,DO$4,'SPACELOG 9 BP'!$F62:$EE62)+SUMIF('SPACELOG 10 BP'!$F$2:$EE$2,DO$4,'SPACELOG 10 BP'!$F62:$EE62)+SUMIF('SPACELOG 11 BP'!$F$2:$EE$2,DO$4,'SPACELOG 11 BP'!$F62:$EE62)+SUMIF('SPACELOG 12 BP'!$F$2:$EE$2,DO$4,'SPACELOG 12 BP'!$F62:$EE62)</f>
        <v>13494.057499999999</v>
      </c>
      <c r="DP62" s="13">
        <f>SUMIF('reporting montigny'!$F$2:$EE$2,DP$4,'reporting montigny'!$F62:$EE62)+SUMIF('reporting boissy'!$F$2:$EE$2,DP$4,'reporting boissy'!$F62:$EE62)+SUMIF('reporting moussy'!$F$2:$EE$2,DP$4,'reporting moussy'!$F62:$EE62)+SUMIF('reporting trappes'!$F$2:$EE$2,DP$4,'reporting trappes'!$F62:$EE62)+SUMIF('SPACELOG 5 BP'!$F$2:$EE$2,DP$4,'SPACELOG 5 BP'!$F62:$EE62)+SUMIF('SPACELOG 6 BP'!$F$2:$EE$2,DP$4,'SPACELOG 6 BP'!$F62:$EE62)+SUMIF('SPACELOG 7 BP'!$F$2:$EE$2,DP$4,'SPACELOG 7 BP'!$F62:$EE62)+SUMIF('SPACELOG 8 BP'!$F$2:$EE$2,DP$4,'SPACELOG 8 BP'!$F62:$EE62)+SUMIF('SPACELOG 9 BP'!$F$2:$EE$2,DP$4,'SPACELOG 9 BP'!$F62:$EE62)+SUMIF('SPACELOG 10 BP'!$F$2:$EE$2,DP$4,'SPACELOG 10 BP'!$F62:$EE62)+SUMIF('SPACELOG 11 BP'!$F$2:$EE$2,DP$4,'SPACELOG 11 BP'!$F62:$EE62)+SUMIF('SPACELOG 12 BP'!$F$2:$EE$2,DP$4,'SPACELOG 12 BP'!$F62:$EE62)</f>
        <v>13520.029999999999</v>
      </c>
      <c r="DQ62" s="13">
        <f>SUMIF('reporting montigny'!$F$2:$EE$2,DQ$4,'reporting montigny'!$F62:$EE62)+SUMIF('reporting boissy'!$F$2:$EE$2,DQ$4,'reporting boissy'!$F62:$EE62)+SUMIF('reporting moussy'!$F$2:$EE$2,DQ$4,'reporting moussy'!$F62:$EE62)+SUMIF('reporting trappes'!$F$2:$EE$2,DQ$4,'reporting trappes'!$F62:$EE62)+SUMIF('SPACELOG 5 BP'!$F$2:$EE$2,DQ$4,'SPACELOG 5 BP'!$F62:$EE62)+SUMIF('SPACELOG 6 BP'!$F$2:$EE$2,DQ$4,'SPACELOG 6 BP'!$F62:$EE62)+SUMIF('SPACELOG 7 BP'!$F$2:$EE$2,DQ$4,'SPACELOG 7 BP'!$F62:$EE62)+SUMIF('SPACELOG 8 BP'!$F$2:$EE$2,DQ$4,'SPACELOG 8 BP'!$F62:$EE62)+SUMIF('SPACELOG 9 BP'!$F$2:$EE$2,DQ$4,'SPACELOG 9 BP'!$F62:$EE62)+SUMIF('SPACELOG 10 BP'!$F$2:$EE$2,DQ$4,'SPACELOG 10 BP'!$F62:$EE62)+SUMIF('SPACELOG 11 BP'!$F$2:$EE$2,DQ$4,'SPACELOG 11 BP'!$F62:$EE62)+SUMIF('SPACELOG 12 BP'!$F$2:$EE$2,DQ$4,'SPACELOG 12 BP'!$F62:$EE62)</f>
        <v>13546.07</v>
      </c>
      <c r="DR62" s="14">
        <f>SUM(DF62:DQ62)</f>
        <v>158014.92499999999</v>
      </c>
    </row>
    <row r="63" spans="2:122" x14ac:dyDescent="0.2"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4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4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4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4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4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4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4"/>
    </row>
    <row r="64" spans="2:122" x14ac:dyDescent="0.2">
      <c r="E64" s="22" t="s">
        <v>104</v>
      </c>
      <c r="F64" s="23">
        <f t="shared" ref="F64:AK64" si="66">F61-F62</f>
        <v>-2740.9274999999998</v>
      </c>
      <c r="G64" s="23">
        <f t="shared" si="66"/>
        <v>-497.37249999999949</v>
      </c>
      <c r="H64" s="23">
        <f t="shared" si="66"/>
        <v>1820.2799999999997</v>
      </c>
      <c r="I64" s="23">
        <f t="shared" si="66"/>
        <v>6862.0425000000014</v>
      </c>
      <c r="J64" s="23">
        <f t="shared" si="66"/>
        <v>9005.9250000000011</v>
      </c>
      <c r="K64" s="23">
        <f t="shared" si="66"/>
        <v>10273.9025</v>
      </c>
      <c r="L64" s="23">
        <f t="shared" si="66"/>
        <v>865.76249999999936</v>
      </c>
      <c r="M64" s="23">
        <f t="shared" si="66"/>
        <v>4408.9699999999993</v>
      </c>
      <c r="N64" s="23">
        <f t="shared" si="66"/>
        <v>4660.2874999999995</v>
      </c>
      <c r="O64" s="23">
        <f t="shared" si="66"/>
        <v>6278.1599999999989</v>
      </c>
      <c r="P64" s="23">
        <f t="shared" si="66"/>
        <v>3279.9974999999995</v>
      </c>
      <c r="Q64" s="23">
        <f t="shared" si="66"/>
        <v>-9625.6625000000022</v>
      </c>
      <c r="R64" s="24">
        <f t="shared" si="66"/>
        <v>34591.364999999983</v>
      </c>
      <c r="S64" s="23">
        <f t="shared" si="66"/>
        <v>-24054.1525</v>
      </c>
      <c r="T64" s="23">
        <f t="shared" si="66"/>
        <v>-15735.397500000001</v>
      </c>
      <c r="U64" s="23">
        <f t="shared" si="66"/>
        <v>-16514.05</v>
      </c>
      <c r="V64" s="23">
        <f t="shared" si="66"/>
        <v>-5546.3649999999989</v>
      </c>
      <c r="W64" s="23">
        <f t="shared" si="66"/>
        <v>-10413.540000000001</v>
      </c>
      <c r="X64" s="23">
        <f t="shared" si="66"/>
        <v>-10178.517499999998</v>
      </c>
      <c r="Y64" s="23">
        <f t="shared" si="66"/>
        <v>-3158.4049999999988</v>
      </c>
      <c r="Z64" s="23">
        <f t="shared" si="66"/>
        <v>-540.3774999999996</v>
      </c>
      <c r="AA64" s="23">
        <f t="shared" si="66"/>
        <v>2077.8425000000007</v>
      </c>
      <c r="AB64" s="23">
        <f t="shared" si="66"/>
        <v>-7303.7475000000004</v>
      </c>
      <c r="AC64" s="23">
        <f t="shared" si="66"/>
        <v>8499.8549999999996</v>
      </c>
      <c r="AD64" s="23">
        <f t="shared" si="66"/>
        <v>11118.657500000001</v>
      </c>
      <c r="AE64" s="24">
        <f t="shared" si="66"/>
        <v>-71748.197500000009</v>
      </c>
      <c r="AF64" s="23">
        <f t="shared" si="66"/>
        <v>12381.392500000002</v>
      </c>
      <c r="AG64" s="23">
        <f t="shared" si="66"/>
        <v>15000.584999999999</v>
      </c>
      <c r="AH64" s="23">
        <f t="shared" si="66"/>
        <v>10299.210000000001</v>
      </c>
      <c r="AI64" s="23">
        <f t="shared" si="66"/>
        <v>20962.237500000003</v>
      </c>
      <c r="AJ64" s="23">
        <f t="shared" si="66"/>
        <v>22376.152499999997</v>
      </c>
      <c r="AK64" s="23">
        <f t="shared" si="66"/>
        <v>23790.225000000002</v>
      </c>
      <c r="AL64" s="23">
        <f t="shared" ref="AL64:BQ64" si="67">AL61-AL62</f>
        <v>23854.5</v>
      </c>
      <c r="AM64" s="23">
        <f t="shared" si="67"/>
        <v>23918.947500000002</v>
      </c>
      <c r="AN64" s="23">
        <f t="shared" si="67"/>
        <v>23983.559999999998</v>
      </c>
      <c r="AO64" s="23">
        <f t="shared" si="67"/>
        <v>24048.3825</v>
      </c>
      <c r="AP64" s="23">
        <f t="shared" si="67"/>
        <v>24113.362500000003</v>
      </c>
      <c r="AQ64" s="23">
        <f t="shared" si="67"/>
        <v>24178.53</v>
      </c>
      <c r="AR64" s="24">
        <f t="shared" si="67"/>
        <v>248907.08499999999</v>
      </c>
      <c r="AS64" s="23">
        <f t="shared" si="67"/>
        <v>27213.877499999999</v>
      </c>
      <c r="AT64" s="23">
        <f t="shared" si="67"/>
        <v>27279.42</v>
      </c>
      <c r="AU64" s="23">
        <f t="shared" si="67"/>
        <v>18839.377499999999</v>
      </c>
      <c r="AV64" s="23">
        <f t="shared" si="67"/>
        <v>27411.052499999998</v>
      </c>
      <c r="AW64" s="23">
        <f t="shared" si="67"/>
        <v>27477.120000000003</v>
      </c>
      <c r="AX64" s="23">
        <f t="shared" si="67"/>
        <v>27543.390000000007</v>
      </c>
      <c r="AY64" s="23">
        <f t="shared" si="67"/>
        <v>27609.855</v>
      </c>
      <c r="AZ64" s="23">
        <f t="shared" si="67"/>
        <v>27676.4925</v>
      </c>
      <c r="BA64" s="23">
        <f t="shared" si="67"/>
        <v>27743.324999999997</v>
      </c>
      <c r="BB64" s="23">
        <f t="shared" si="67"/>
        <v>27810.352500000001</v>
      </c>
      <c r="BC64" s="23">
        <f t="shared" si="67"/>
        <v>27877.537500000002</v>
      </c>
      <c r="BD64" s="23">
        <f t="shared" si="67"/>
        <v>27944.925000000003</v>
      </c>
      <c r="BE64" s="24">
        <f t="shared" si="67"/>
        <v>322426.72499999998</v>
      </c>
      <c r="BF64" s="23">
        <f t="shared" si="67"/>
        <v>28012.515000000003</v>
      </c>
      <c r="BG64" s="23">
        <f t="shared" si="67"/>
        <v>28080.284999999996</v>
      </c>
      <c r="BH64" s="23">
        <f t="shared" si="67"/>
        <v>19642.4925</v>
      </c>
      <c r="BI64" s="23">
        <f t="shared" si="67"/>
        <v>28216.402499999997</v>
      </c>
      <c r="BJ64" s="23">
        <f t="shared" si="67"/>
        <v>28284.7425</v>
      </c>
      <c r="BK64" s="23">
        <f t="shared" si="67"/>
        <v>28353.262499999997</v>
      </c>
      <c r="BL64" s="23">
        <f t="shared" si="67"/>
        <v>28422.015000000007</v>
      </c>
      <c r="BM64" s="23">
        <f t="shared" si="67"/>
        <v>28490.9175</v>
      </c>
      <c r="BN64" s="23">
        <f t="shared" si="67"/>
        <v>28560.044999999998</v>
      </c>
      <c r="BO64" s="23">
        <f t="shared" si="67"/>
        <v>31843.102500000001</v>
      </c>
      <c r="BP64" s="23">
        <f t="shared" si="67"/>
        <v>31912.597500000003</v>
      </c>
      <c r="BQ64" s="23">
        <f t="shared" si="67"/>
        <v>31982.302499999998</v>
      </c>
      <c r="BR64" s="24">
        <f t="shared" ref="BR64:CW64" si="68">BR61-BR62</f>
        <v>341800.68</v>
      </c>
      <c r="BS64" s="23">
        <f t="shared" si="68"/>
        <v>32052.195</v>
      </c>
      <c r="BT64" s="23">
        <f t="shared" si="68"/>
        <v>32122.282500000001</v>
      </c>
      <c r="BU64" s="23">
        <f t="shared" si="68"/>
        <v>23686.829999999998</v>
      </c>
      <c r="BV64" s="23">
        <f t="shared" si="68"/>
        <v>32263.050000000003</v>
      </c>
      <c r="BW64" s="23">
        <f t="shared" si="68"/>
        <v>32333.744999999995</v>
      </c>
      <c r="BX64" s="23">
        <f t="shared" si="68"/>
        <v>32404.627499999995</v>
      </c>
      <c r="BY64" s="23">
        <f t="shared" si="68"/>
        <v>32475.712499999998</v>
      </c>
      <c r="BZ64" s="23">
        <f t="shared" si="68"/>
        <v>32547</v>
      </c>
      <c r="CA64" s="23">
        <f t="shared" si="68"/>
        <v>32618.474999999995</v>
      </c>
      <c r="CB64" s="23">
        <f t="shared" si="68"/>
        <v>32690.159999999996</v>
      </c>
      <c r="CC64" s="23">
        <f t="shared" si="68"/>
        <v>33505.297500000001</v>
      </c>
      <c r="CD64" s="23">
        <f t="shared" si="68"/>
        <v>33577.402500000004</v>
      </c>
      <c r="CE64" s="24">
        <f t="shared" si="68"/>
        <v>382276.77749999997</v>
      </c>
      <c r="CF64" s="23">
        <f t="shared" si="68"/>
        <v>33649.6875</v>
      </c>
      <c r="CG64" s="23">
        <f t="shared" si="68"/>
        <v>33722.182500000003</v>
      </c>
      <c r="CH64" s="23">
        <f t="shared" si="68"/>
        <v>25289.145</v>
      </c>
      <c r="CI64" s="23">
        <f t="shared" si="68"/>
        <v>33867.794999999998</v>
      </c>
      <c r="CJ64" s="23">
        <f t="shared" si="68"/>
        <v>38290.904999999999</v>
      </c>
      <c r="CK64" s="23">
        <f t="shared" si="68"/>
        <v>38364.232499999998</v>
      </c>
      <c r="CL64" s="23">
        <f t="shared" si="68"/>
        <v>38437.754999999997</v>
      </c>
      <c r="CM64" s="23">
        <f t="shared" si="68"/>
        <v>38511.502500000002</v>
      </c>
      <c r="CN64" s="23">
        <f t="shared" si="68"/>
        <v>38585.429999999993</v>
      </c>
      <c r="CO64" s="23">
        <f t="shared" si="68"/>
        <v>38659.597499999996</v>
      </c>
      <c r="CP64" s="23">
        <f t="shared" si="68"/>
        <v>38733.9375</v>
      </c>
      <c r="CQ64" s="23">
        <f t="shared" si="68"/>
        <v>38808.517500000002</v>
      </c>
      <c r="CR64" s="24">
        <f t="shared" si="68"/>
        <v>434920.6875</v>
      </c>
      <c r="CS64" s="23">
        <f t="shared" si="68"/>
        <v>38883.307500000003</v>
      </c>
      <c r="CT64" s="23">
        <f t="shared" si="68"/>
        <v>38958.292499999996</v>
      </c>
      <c r="CU64" s="23">
        <f t="shared" si="68"/>
        <v>30527.752499999999</v>
      </c>
      <c r="CV64" s="23">
        <f t="shared" si="68"/>
        <v>39108.929999999993</v>
      </c>
      <c r="CW64" s="23">
        <f t="shared" si="68"/>
        <v>39184.552499999998</v>
      </c>
      <c r="CX64" s="23">
        <f t="shared" ref="CX64:DR64" si="69">CX61-CX62</f>
        <v>39260.407500000001</v>
      </c>
      <c r="CY64" s="23">
        <f t="shared" si="69"/>
        <v>39336.465000000004</v>
      </c>
      <c r="CZ64" s="23">
        <f t="shared" si="69"/>
        <v>39412.732499999998</v>
      </c>
      <c r="DA64" s="23">
        <f t="shared" si="69"/>
        <v>39489.24</v>
      </c>
      <c r="DB64" s="23">
        <f t="shared" si="69"/>
        <v>39564.33</v>
      </c>
      <c r="DC64" s="23">
        <f t="shared" si="69"/>
        <v>39639.622499999998</v>
      </c>
      <c r="DD64" s="23">
        <f t="shared" si="69"/>
        <v>39715.14</v>
      </c>
      <c r="DE64" s="24">
        <f t="shared" si="69"/>
        <v>463080.77250000002</v>
      </c>
      <c r="DF64" s="23">
        <f t="shared" si="69"/>
        <v>39790.875</v>
      </c>
      <c r="DG64" s="23">
        <f t="shared" si="69"/>
        <v>39866.827500000007</v>
      </c>
      <c r="DH64" s="23">
        <f t="shared" si="69"/>
        <v>31437.232499999998</v>
      </c>
      <c r="DI64" s="23">
        <f t="shared" si="69"/>
        <v>40019.354999999996</v>
      </c>
      <c r="DJ64" s="23">
        <f t="shared" si="69"/>
        <v>40095.944999999992</v>
      </c>
      <c r="DK64" s="23">
        <f t="shared" si="69"/>
        <v>40172.76</v>
      </c>
      <c r="DL64" s="23">
        <f t="shared" si="69"/>
        <v>40249.777499999997</v>
      </c>
      <c r="DM64" s="23">
        <f t="shared" si="69"/>
        <v>40327.027499999997</v>
      </c>
      <c r="DN64" s="23">
        <f t="shared" si="69"/>
        <v>40404.502499999995</v>
      </c>
      <c r="DO64" s="23">
        <f t="shared" si="69"/>
        <v>40482.172500000001</v>
      </c>
      <c r="DP64" s="23">
        <f t="shared" si="69"/>
        <v>40560.090000000004</v>
      </c>
      <c r="DQ64" s="23">
        <f t="shared" si="69"/>
        <v>40638.21</v>
      </c>
      <c r="DR64" s="24">
        <f t="shared" si="69"/>
        <v>474044.77499999997</v>
      </c>
    </row>
    <row r="65" spans="2:122" x14ac:dyDescent="0.2"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</row>
    <row r="66" spans="2:122" x14ac:dyDescent="0.2"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</row>
    <row r="67" spans="2:122" x14ac:dyDescent="0.2">
      <c r="E67" s="28" t="s">
        <v>105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</row>
    <row r="68" spans="2:122" x14ac:dyDescent="0.2">
      <c r="E68" s="29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</row>
    <row r="69" spans="2:122" x14ac:dyDescent="0.2">
      <c r="E69" s="22" t="s">
        <v>106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</row>
    <row r="70" spans="2:122" x14ac:dyDescent="0.2"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</row>
    <row r="71" spans="2:122" x14ac:dyDescent="0.2">
      <c r="E71" s="30" t="s">
        <v>107</v>
      </c>
      <c r="F71" s="13">
        <f>SUMIF('reporting montigny'!$F$2:$EE$2,F$4,'reporting montigny'!$F71:$EE71)+SUMIF('reporting boissy'!$F$2:$EE$2,F$4,'reporting boissy'!$F71:$EE71)+SUMIF('reporting moussy'!$F$2:$EE$2,F$4,'reporting moussy'!$F71:$EE71)+SUMIF('reporting trappes'!$F$2:$EE$2,F$4,'reporting trappes'!$F71:$EE71)+SUMIF('SPACELOG 5 BP'!$F$2:$EE$2,F$4,'SPACELOG 5 BP'!$F71:$EE71)+SUMIF('SPACELOG 6 BP'!$F$2:$EE$2,F$4,'SPACELOG 6 BP'!$F71:$EE71)+SUMIF('SPACELOG 7 BP'!$F$2:$EE$2,F$4,'SPACELOG 7 BP'!$F71:$EE71)+SUMIF('SPACELOG 8 BP'!$F$2:$EE$2,F$4,'SPACELOG 8 BP'!$F71:$EE71)+SUMIF('SPACELOG 9 BP'!$F$2:$EE$2,F$4,'SPACELOG 9 BP'!$F71:$EE71)+SUMIF('SPACELOG 10 BP'!$F$2:$EE$2,F$4,'SPACELOG 10 BP'!$F71:$EE71)+SUMIF('SPACELOG 11 BP'!$F$2:$EE$2,F$4,'SPACELOG 11 BP'!$F71:$EE71)+SUMIF('SPACELOG 12 BP'!$F$2:$EE$2,F$4,'SPACELOG 12 BP'!$F71:$EE71)</f>
        <v>66142</v>
      </c>
      <c r="G71" s="13">
        <f>SUMIF('reporting montigny'!$F$2:$EE$2,G$4,'reporting montigny'!$F71:$EE71)+SUMIF('reporting boissy'!$F$2:$EE$2,G$4,'reporting boissy'!$F71:$EE71)+SUMIF('reporting moussy'!$F$2:$EE$2,G$4,'reporting moussy'!$F71:$EE71)+SUMIF('reporting trappes'!$F$2:$EE$2,G$4,'reporting trappes'!$F71:$EE71)+SUMIF('SPACELOG 5 BP'!$F$2:$EE$2,G$4,'SPACELOG 5 BP'!$F71:$EE71)+SUMIF('SPACELOG 6 BP'!$F$2:$EE$2,G$4,'SPACELOG 6 BP'!$F71:$EE71)+SUMIF('SPACELOG 7 BP'!$F$2:$EE$2,G$4,'SPACELOG 7 BP'!$F71:$EE71)+SUMIF('SPACELOG 8 BP'!$F$2:$EE$2,G$4,'SPACELOG 8 BP'!$F71:$EE71)+SUMIF('SPACELOG 9 BP'!$F$2:$EE$2,G$4,'SPACELOG 9 BP'!$F71:$EE71)+SUMIF('SPACELOG 10 BP'!$F$2:$EE$2,G$4,'SPACELOG 10 BP'!$F71:$EE71)+SUMIF('SPACELOG 11 BP'!$F$2:$EE$2,G$4,'SPACELOG 11 BP'!$F71:$EE71)+SUMIF('SPACELOG 12 BP'!$F$2:$EE$2,G$4,'SPACELOG 12 BP'!$F71:$EE71)</f>
        <v>67910</v>
      </c>
      <c r="H71" s="13">
        <f>SUMIF('reporting montigny'!$F$2:$EE$2,H$4,'reporting montigny'!$F71:$EE71)+SUMIF('reporting boissy'!$F$2:$EE$2,H$4,'reporting boissy'!$F71:$EE71)+SUMIF('reporting moussy'!$F$2:$EE$2,H$4,'reporting moussy'!$F71:$EE71)+SUMIF('reporting trappes'!$F$2:$EE$2,H$4,'reporting trappes'!$F71:$EE71)+SUMIF('SPACELOG 5 BP'!$F$2:$EE$2,H$4,'SPACELOG 5 BP'!$F71:$EE71)+SUMIF('SPACELOG 6 BP'!$F$2:$EE$2,H$4,'SPACELOG 6 BP'!$F71:$EE71)+SUMIF('SPACELOG 7 BP'!$F$2:$EE$2,H$4,'SPACELOG 7 BP'!$F71:$EE71)+SUMIF('SPACELOG 8 BP'!$F$2:$EE$2,H$4,'SPACELOG 8 BP'!$F71:$EE71)+SUMIF('SPACELOG 9 BP'!$F$2:$EE$2,H$4,'SPACELOG 9 BP'!$F71:$EE71)+SUMIF('SPACELOG 10 BP'!$F$2:$EE$2,H$4,'SPACELOG 10 BP'!$F71:$EE71)+SUMIF('SPACELOG 11 BP'!$F$2:$EE$2,H$4,'SPACELOG 11 BP'!$F71:$EE71)+SUMIF('SPACELOG 12 BP'!$F$2:$EE$2,H$4,'SPACELOG 12 BP'!$F71:$EE71)</f>
        <v>69810</v>
      </c>
      <c r="I71" s="13">
        <f>SUMIF('reporting montigny'!$F$2:$EE$2,I$4,'reporting montigny'!$F71:$EE71)+SUMIF('reporting boissy'!$F$2:$EE$2,I$4,'reporting boissy'!$F71:$EE71)+SUMIF('reporting moussy'!$F$2:$EE$2,I$4,'reporting moussy'!$F71:$EE71)+SUMIF('reporting trappes'!$F$2:$EE$2,I$4,'reporting trappes'!$F71:$EE71)+SUMIF('SPACELOG 5 BP'!$F$2:$EE$2,I$4,'SPACELOG 5 BP'!$F71:$EE71)+SUMIF('SPACELOG 6 BP'!$F$2:$EE$2,I$4,'SPACELOG 6 BP'!$F71:$EE71)+SUMIF('SPACELOG 7 BP'!$F$2:$EE$2,I$4,'SPACELOG 7 BP'!$F71:$EE71)+SUMIF('SPACELOG 8 BP'!$F$2:$EE$2,I$4,'SPACELOG 8 BP'!$F71:$EE71)+SUMIF('SPACELOG 9 BP'!$F$2:$EE$2,I$4,'SPACELOG 9 BP'!$F71:$EE71)+SUMIF('SPACELOG 10 BP'!$F$2:$EE$2,I$4,'SPACELOG 10 BP'!$F71:$EE71)+SUMIF('SPACELOG 11 BP'!$F$2:$EE$2,I$4,'SPACELOG 11 BP'!$F71:$EE71)+SUMIF('SPACELOG 12 BP'!$F$2:$EE$2,I$4,'SPACELOG 12 BP'!$F71:$EE71)</f>
        <v>76242</v>
      </c>
      <c r="J71" s="13">
        <f>SUMIF('reporting montigny'!$F$2:$EE$2,J$4,'reporting montigny'!$F71:$EE71)+SUMIF('reporting boissy'!$F$2:$EE$2,J$4,'reporting boissy'!$F71:$EE71)+SUMIF('reporting moussy'!$F$2:$EE$2,J$4,'reporting moussy'!$F71:$EE71)+SUMIF('reporting trappes'!$F$2:$EE$2,J$4,'reporting trappes'!$F71:$EE71)+SUMIF('SPACELOG 5 BP'!$F$2:$EE$2,J$4,'SPACELOG 5 BP'!$F71:$EE71)+SUMIF('SPACELOG 6 BP'!$F$2:$EE$2,J$4,'SPACELOG 6 BP'!$F71:$EE71)+SUMIF('SPACELOG 7 BP'!$F$2:$EE$2,J$4,'SPACELOG 7 BP'!$F71:$EE71)+SUMIF('SPACELOG 8 BP'!$F$2:$EE$2,J$4,'SPACELOG 8 BP'!$F71:$EE71)+SUMIF('SPACELOG 9 BP'!$F$2:$EE$2,J$4,'SPACELOG 9 BP'!$F71:$EE71)+SUMIF('SPACELOG 10 BP'!$F$2:$EE$2,J$4,'SPACELOG 10 BP'!$F71:$EE71)+SUMIF('SPACELOG 11 BP'!$F$2:$EE$2,J$4,'SPACELOG 11 BP'!$F71:$EE71)+SUMIF('SPACELOG 12 BP'!$F$2:$EE$2,J$4,'SPACELOG 12 BP'!$F71:$EE71)</f>
        <v>77910</v>
      </c>
      <c r="K71" s="13">
        <f>SUMIF('reporting montigny'!$F$2:$EE$2,K$4,'reporting montigny'!$F71:$EE71)+SUMIF('reporting boissy'!$F$2:$EE$2,K$4,'reporting boissy'!$F71:$EE71)+SUMIF('reporting moussy'!$F$2:$EE$2,K$4,'reporting moussy'!$F71:$EE71)+SUMIF('reporting trappes'!$F$2:$EE$2,K$4,'reporting trappes'!$F71:$EE71)+SUMIF('SPACELOG 5 BP'!$F$2:$EE$2,K$4,'SPACELOG 5 BP'!$F71:$EE71)+SUMIF('SPACELOG 6 BP'!$F$2:$EE$2,K$4,'SPACELOG 6 BP'!$F71:$EE71)+SUMIF('SPACELOG 7 BP'!$F$2:$EE$2,K$4,'SPACELOG 7 BP'!$F71:$EE71)+SUMIF('SPACELOG 8 BP'!$F$2:$EE$2,K$4,'SPACELOG 8 BP'!$F71:$EE71)+SUMIF('SPACELOG 9 BP'!$F$2:$EE$2,K$4,'SPACELOG 9 BP'!$F71:$EE71)+SUMIF('SPACELOG 10 BP'!$F$2:$EE$2,K$4,'SPACELOG 10 BP'!$F71:$EE71)+SUMIF('SPACELOG 11 BP'!$F$2:$EE$2,K$4,'SPACELOG 11 BP'!$F71:$EE71)+SUMIF('SPACELOG 12 BP'!$F$2:$EE$2,K$4,'SPACELOG 12 BP'!$F71:$EE71)</f>
        <v>78310</v>
      </c>
      <c r="L71" s="13">
        <f>SUMIF('reporting montigny'!$F$2:$EE$2,L$4,'reporting montigny'!$F71:$EE71)+SUMIF('reporting boissy'!$F$2:$EE$2,L$4,'reporting boissy'!$F71:$EE71)+SUMIF('reporting moussy'!$F$2:$EE$2,L$4,'reporting moussy'!$F71:$EE71)+SUMIF('reporting trappes'!$F$2:$EE$2,L$4,'reporting trappes'!$F71:$EE71)+SUMIF('SPACELOG 5 BP'!$F$2:$EE$2,L$4,'SPACELOG 5 BP'!$F71:$EE71)+SUMIF('SPACELOG 6 BP'!$F$2:$EE$2,L$4,'SPACELOG 6 BP'!$F71:$EE71)+SUMIF('SPACELOG 7 BP'!$F$2:$EE$2,L$4,'SPACELOG 7 BP'!$F71:$EE71)+SUMIF('SPACELOG 8 BP'!$F$2:$EE$2,L$4,'SPACELOG 8 BP'!$F71:$EE71)+SUMIF('SPACELOG 9 BP'!$F$2:$EE$2,L$4,'SPACELOG 9 BP'!$F71:$EE71)+SUMIF('SPACELOG 10 BP'!$F$2:$EE$2,L$4,'SPACELOG 10 BP'!$F71:$EE71)+SUMIF('SPACELOG 11 BP'!$F$2:$EE$2,L$4,'SPACELOG 11 BP'!$F71:$EE71)+SUMIF('SPACELOG 12 BP'!$F$2:$EE$2,L$4,'SPACELOG 12 BP'!$F71:$EE71)</f>
        <v>76610</v>
      </c>
      <c r="M71" s="13">
        <f>SUMIF('reporting montigny'!$F$2:$EE$2,M$4,'reporting montigny'!$F71:$EE71)+SUMIF('reporting boissy'!$F$2:$EE$2,M$4,'reporting boissy'!$F71:$EE71)+SUMIF('reporting moussy'!$F$2:$EE$2,M$4,'reporting moussy'!$F71:$EE71)+SUMIF('reporting trappes'!$F$2:$EE$2,M$4,'reporting trappes'!$F71:$EE71)+SUMIF('SPACELOG 5 BP'!$F$2:$EE$2,M$4,'SPACELOG 5 BP'!$F71:$EE71)+SUMIF('SPACELOG 6 BP'!$F$2:$EE$2,M$4,'SPACELOG 6 BP'!$F71:$EE71)+SUMIF('SPACELOG 7 BP'!$F$2:$EE$2,M$4,'SPACELOG 7 BP'!$F71:$EE71)+SUMIF('SPACELOG 8 BP'!$F$2:$EE$2,M$4,'SPACELOG 8 BP'!$F71:$EE71)+SUMIF('SPACELOG 9 BP'!$F$2:$EE$2,M$4,'SPACELOG 9 BP'!$F71:$EE71)+SUMIF('SPACELOG 10 BP'!$F$2:$EE$2,M$4,'SPACELOG 10 BP'!$F71:$EE71)+SUMIF('SPACELOG 11 BP'!$F$2:$EE$2,M$4,'SPACELOG 11 BP'!$F71:$EE71)+SUMIF('SPACELOG 12 BP'!$F$2:$EE$2,M$4,'SPACELOG 12 BP'!$F71:$EE71)</f>
        <v>76610</v>
      </c>
      <c r="N71" s="13">
        <f>SUMIF('reporting montigny'!$F$2:$EE$2,N$4,'reporting montigny'!$F71:$EE71)+SUMIF('reporting boissy'!$F$2:$EE$2,N$4,'reporting boissy'!$F71:$EE71)+SUMIF('reporting moussy'!$F$2:$EE$2,N$4,'reporting moussy'!$F71:$EE71)+SUMIF('reporting trappes'!$F$2:$EE$2,N$4,'reporting trappes'!$F71:$EE71)+SUMIF('SPACELOG 5 BP'!$F$2:$EE$2,N$4,'SPACELOG 5 BP'!$F71:$EE71)+SUMIF('SPACELOG 6 BP'!$F$2:$EE$2,N$4,'SPACELOG 6 BP'!$F71:$EE71)+SUMIF('SPACELOG 7 BP'!$F$2:$EE$2,N$4,'SPACELOG 7 BP'!$F71:$EE71)+SUMIF('SPACELOG 8 BP'!$F$2:$EE$2,N$4,'SPACELOG 8 BP'!$F71:$EE71)+SUMIF('SPACELOG 9 BP'!$F$2:$EE$2,N$4,'SPACELOG 9 BP'!$F71:$EE71)+SUMIF('SPACELOG 10 BP'!$F$2:$EE$2,N$4,'SPACELOG 10 BP'!$F71:$EE71)+SUMIF('SPACELOG 11 BP'!$F$2:$EE$2,N$4,'SPACELOG 11 BP'!$F71:$EE71)+SUMIF('SPACELOG 12 BP'!$F$2:$EE$2,N$4,'SPACELOG 12 BP'!$F71:$EE71)</f>
        <v>77460</v>
      </c>
      <c r="O71" s="13">
        <f>SUMIF('reporting montigny'!$F$2:$EE$2,O$4,'reporting montigny'!$F71:$EE71)+SUMIF('reporting boissy'!$F$2:$EE$2,O$4,'reporting boissy'!$F71:$EE71)+SUMIF('reporting moussy'!$F$2:$EE$2,O$4,'reporting moussy'!$F71:$EE71)+SUMIF('reporting trappes'!$F$2:$EE$2,O$4,'reporting trappes'!$F71:$EE71)+SUMIF('SPACELOG 5 BP'!$F$2:$EE$2,O$4,'SPACELOG 5 BP'!$F71:$EE71)+SUMIF('SPACELOG 6 BP'!$F$2:$EE$2,O$4,'SPACELOG 6 BP'!$F71:$EE71)+SUMIF('SPACELOG 7 BP'!$F$2:$EE$2,O$4,'SPACELOG 7 BP'!$F71:$EE71)+SUMIF('SPACELOG 8 BP'!$F$2:$EE$2,O$4,'SPACELOG 8 BP'!$F71:$EE71)+SUMIF('SPACELOG 9 BP'!$F$2:$EE$2,O$4,'SPACELOG 9 BP'!$F71:$EE71)+SUMIF('SPACELOG 10 BP'!$F$2:$EE$2,O$4,'SPACELOG 10 BP'!$F71:$EE71)+SUMIF('SPACELOG 11 BP'!$F$2:$EE$2,O$4,'SPACELOG 11 BP'!$F71:$EE71)+SUMIF('SPACELOG 12 BP'!$F$2:$EE$2,O$4,'SPACELOG 12 BP'!$F71:$EE71)</f>
        <v>79160</v>
      </c>
      <c r="P71" s="13">
        <f>SUMIF('reporting montigny'!$F$2:$EE$2,P$4,'reporting montigny'!$F71:$EE71)+SUMIF('reporting boissy'!$F$2:$EE$2,P$4,'reporting boissy'!$F71:$EE71)+SUMIF('reporting moussy'!$F$2:$EE$2,P$4,'reporting moussy'!$F71:$EE71)+SUMIF('reporting trappes'!$F$2:$EE$2,P$4,'reporting trappes'!$F71:$EE71)+SUMIF('SPACELOG 5 BP'!$F$2:$EE$2,P$4,'SPACELOG 5 BP'!$F71:$EE71)+SUMIF('SPACELOG 6 BP'!$F$2:$EE$2,P$4,'SPACELOG 6 BP'!$F71:$EE71)+SUMIF('SPACELOG 7 BP'!$F$2:$EE$2,P$4,'SPACELOG 7 BP'!$F71:$EE71)+SUMIF('SPACELOG 8 BP'!$F$2:$EE$2,P$4,'SPACELOG 8 BP'!$F71:$EE71)+SUMIF('SPACELOG 9 BP'!$F$2:$EE$2,P$4,'SPACELOG 9 BP'!$F71:$EE71)+SUMIF('SPACELOG 10 BP'!$F$2:$EE$2,P$4,'SPACELOG 10 BP'!$F71:$EE71)+SUMIF('SPACELOG 11 BP'!$F$2:$EE$2,P$4,'SPACELOG 11 BP'!$F71:$EE71)+SUMIF('SPACELOG 12 BP'!$F$2:$EE$2,P$4,'SPACELOG 12 BP'!$F71:$EE71)</f>
        <v>83060</v>
      </c>
      <c r="Q71" s="13">
        <f>SUMIF('reporting montigny'!$F$2:$EE$2,Q$4,'reporting montigny'!$F71:$EE71)+SUMIF('reporting boissy'!$F$2:$EE$2,Q$4,'reporting boissy'!$F71:$EE71)+SUMIF('reporting moussy'!$F$2:$EE$2,Q$4,'reporting moussy'!$F71:$EE71)+SUMIF('reporting trappes'!$F$2:$EE$2,Q$4,'reporting trappes'!$F71:$EE71)+SUMIF('SPACELOG 5 BP'!$F$2:$EE$2,Q$4,'SPACELOG 5 BP'!$F71:$EE71)+SUMIF('SPACELOG 6 BP'!$F$2:$EE$2,Q$4,'SPACELOG 6 BP'!$F71:$EE71)+SUMIF('SPACELOG 7 BP'!$F$2:$EE$2,Q$4,'SPACELOG 7 BP'!$F71:$EE71)+SUMIF('SPACELOG 8 BP'!$F$2:$EE$2,Q$4,'SPACELOG 8 BP'!$F71:$EE71)+SUMIF('SPACELOG 9 BP'!$F$2:$EE$2,Q$4,'SPACELOG 9 BP'!$F71:$EE71)+SUMIF('SPACELOG 10 BP'!$F$2:$EE$2,Q$4,'SPACELOG 10 BP'!$F71:$EE71)+SUMIF('SPACELOG 11 BP'!$F$2:$EE$2,Q$4,'SPACELOG 11 BP'!$F71:$EE71)+SUMIF('SPACELOG 12 BP'!$F$2:$EE$2,Q$4,'SPACELOG 12 BP'!$F71:$EE71)</f>
        <v>88960</v>
      </c>
      <c r="R71" s="14">
        <f>SUM(F71:Q71)</f>
        <v>918184</v>
      </c>
      <c r="S71" s="13">
        <f>SUMIF('reporting montigny'!$F$2:$EE$2,S$4,'reporting montigny'!$F71:$EE71)+SUMIF('reporting boissy'!$F$2:$EE$2,S$4,'reporting boissy'!$F71:$EE71)+SUMIF('reporting moussy'!$F$2:$EE$2,S$4,'reporting moussy'!$F71:$EE71)+SUMIF('reporting trappes'!$F$2:$EE$2,S$4,'reporting trappes'!$F71:$EE71)+SUMIF('SPACELOG 5 BP'!$F$2:$EE$2,S$4,'SPACELOG 5 BP'!$F71:$EE71)+SUMIF('SPACELOG 6 BP'!$F$2:$EE$2,S$4,'SPACELOG 6 BP'!$F71:$EE71)+SUMIF('SPACELOG 7 BP'!$F$2:$EE$2,S$4,'SPACELOG 7 BP'!$F71:$EE71)+SUMIF('SPACELOG 8 BP'!$F$2:$EE$2,S$4,'SPACELOG 8 BP'!$F71:$EE71)+SUMIF('SPACELOG 9 BP'!$F$2:$EE$2,S$4,'SPACELOG 9 BP'!$F71:$EE71)+SUMIF('SPACELOG 10 BP'!$F$2:$EE$2,S$4,'SPACELOG 10 BP'!$F71:$EE71)+SUMIF('SPACELOG 11 BP'!$F$2:$EE$2,S$4,'SPACELOG 11 BP'!$F71:$EE71)+SUMIF('SPACELOG 12 BP'!$F$2:$EE$2,S$4,'SPACELOG 12 BP'!$F71:$EE71)</f>
        <v>84560</v>
      </c>
      <c r="T71" s="13">
        <f>SUMIF('reporting montigny'!$F$2:$EE$2,T$4,'reporting montigny'!$F71:$EE71)+SUMIF('reporting boissy'!$F$2:$EE$2,T$4,'reporting boissy'!$F71:$EE71)+SUMIF('reporting moussy'!$F$2:$EE$2,T$4,'reporting moussy'!$F71:$EE71)+SUMIF('reporting trappes'!$F$2:$EE$2,T$4,'reporting trappes'!$F71:$EE71)+SUMIF('SPACELOG 5 BP'!$F$2:$EE$2,T$4,'SPACELOG 5 BP'!$F71:$EE71)+SUMIF('SPACELOG 6 BP'!$F$2:$EE$2,T$4,'SPACELOG 6 BP'!$F71:$EE71)+SUMIF('SPACELOG 7 BP'!$F$2:$EE$2,T$4,'SPACELOG 7 BP'!$F71:$EE71)+SUMIF('SPACELOG 8 BP'!$F$2:$EE$2,T$4,'SPACELOG 8 BP'!$F71:$EE71)+SUMIF('SPACELOG 9 BP'!$F$2:$EE$2,T$4,'SPACELOG 9 BP'!$F71:$EE71)+SUMIF('SPACELOG 10 BP'!$F$2:$EE$2,T$4,'SPACELOG 10 BP'!$F71:$EE71)+SUMIF('SPACELOG 11 BP'!$F$2:$EE$2,T$4,'SPACELOG 11 BP'!$F71:$EE71)+SUMIF('SPACELOG 12 BP'!$F$2:$EE$2,T$4,'SPACELOG 12 BP'!$F71:$EE71)</f>
        <v>86185</v>
      </c>
      <c r="U71" s="13">
        <f>SUMIF('reporting montigny'!$F$2:$EE$2,U$4,'reporting montigny'!$F71:$EE71)+SUMIF('reporting boissy'!$F$2:$EE$2,U$4,'reporting boissy'!$F71:$EE71)+SUMIF('reporting moussy'!$F$2:$EE$2,U$4,'reporting moussy'!$F71:$EE71)+SUMIF('reporting trappes'!$F$2:$EE$2,U$4,'reporting trappes'!$F71:$EE71)+SUMIF('SPACELOG 5 BP'!$F$2:$EE$2,U$4,'SPACELOG 5 BP'!$F71:$EE71)+SUMIF('SPACELOG 6 BP'!$F$2:$EE$2,U$4,'SPACELOG 6 BP'!$F71:$EE71)+SUMIF('SPACELOG 7 BP'!$F$2:$EE$2,U$4,'SPACELOG 7 BP'!$F71:$EE71)+SUMIF('SPACELOG 8 BP'!$F$2:$EE$2,U$4,'SPACELOG 8 BP'!$F71:$EE71)+SUMIF('SPACELOG 9 BP'!$F$2:$EE$2,U$4,'SPACELOG 9 BP'!$F71:$EE71)+SUMIF('SPACELOG 10 BP'!$F$2:$EE$2,U$4,'SPACELOG 10 BP'!$F71:$EE71)+SUMIF('SPACELOG 11 BP'!$F$2:$EE$2,U$4,'SPACELOG 11 BP'!$F71:$EE71)+SUMIF('SPACELOG 12 BP'!$F$2:$EE$2,U$4,'SPACELOG 12 BP'!$F71:$EE71)</f>
        <v>89185</v>
      </c>
      <c r="V71" s="13">
        <f>SUMIF('reporting montigny'!$F$2:$EE$2,V$4,'reporting montigny'!$F71:$EE71)+SUMIF('reporting boissy'!$F$2:$EE$2,V$4,'reporting boissy'!$F71:$EE71)+SUMIF('reporting moussy'!$F$2:$EE$2,V$4,'reporting moussy'!$F71:$EE71)+SUMIF('reporting trappes'!$F$2:$EE$2,V$4,'reporting trappes'!$F71:$EE71)+SUMIF('SPACELOG 5 BP'!$F$2:$EE$2,V$4,'SPACELOG 5 BP'!$F71:$EE71)+SUMIF('SPACELOG 6 BP'!$F$2:$EE$2,V$4,'SPACELOG 6 BP'!$F71:$EE71)+SUMIF('SPACELOG 7 BP'!$F$2:$EE$2,V$4,'SPACELOG 7 BP'!$F71:$EE71)+SUMIF('SPACELOG 8 BP'!$F$2:$EE$2,V$4,'SPACELOG 8 BP'!$F71:$EE71)+SUMIF('SPACELOG 9 BP'!$F$2:$EE$2,V$4,'SPACELOG 9 BP'!$F71:$EE71)+SUMIF('SPACELOG 10 BP'!$F$2:$EE$2,V$4,'SPACELOG 10 BP'!$F71:$EE71)+SUMIF('SPACELOG 11 BP'!$F$2:$EE$2,V$4,'SPACELOG 11 BP'!$F71:$EE71)+SUMIF('SPACELOG 12 BP'!$F$2:$EE$2,V$4,'SPACELOG 12 BP'!$F71:$EE71)</f>
        <v>83735</v>
      </c>
      <c r="W71" s="13">
        <f>SUMIF('reporting montigny'!$F$2:$EE$2,W$4,'reporting montigny'!$F71:$EE71)+SUMIF('reporting boissy'!$F$2:$EE$2,W$4,'reporting boissy'!$F71:$EE71)+SUMIF('reporting moussy'!$F$2:$EE$2,W$4,'reporting moussy'!$F71:$EE71)+SUMIF('reporting trappes'!$F$2:$EE$2,W$4,'reporting trappes'!$F71:$EE71)+SUMIF('SPACELOG 5 BP'!$F$2:$EE$2,W$4,'SPACELOG 5 BP'!$F71:$EE71)+SUMIF('SPACELOG 6 BP'!$F$2:$EE$2,W$4,'SPACELOG 6 BP'!$F71:$EE71)+SUMIF('SPACELOG 7 BP'!$F$2:$EE$2,W$4,'SPACELOG 7 BP'!$F71:$EE71)+SUMIF('SPACELOG 8 BP'!$F$2:$EE$2,W$4,'SPACELOG 8 BP'!$F71:$EE71)+SUMIF('SPACELOG 9 BP'!$F$2:$EE$2,W$4,'SPACELOG 9 BP'!$F71:$EE71)+SUMIF('SPACELOG 10 BP'!$F$2:$EE$2,W$4,'SPACELOG 10 BP'!$F71:$EE71)+SUMIF('SPACELOG 11 BP'!$F$2:$EE$2,W$4,'SPACELOG 11 BP'!$F71:$EE71)+SUMIF('SPACELOG 12 BP'!$F$2:$EE$2,W$4,'SPACELOG 12 BP'!$F71:$EE71)</f>
        <v>94035</v>
      </c>
      <c r="X71" s="13">
        <f>SUMIF('reporting montigny'!$F$2:$EE$2,X$4,'reporting montigny'!$F71:$EE71)+SUMIF('reporting boissy'!$F$2:$EE$2,X$4,'reporting boissy'!$F71:$EE71)+SUMIF('reporting moussy'!$F$2:$EE$2,X$4,'reporting moussy'!$F71:$EE71)+SUMIF('reporting trappes'!$F$2:$EE$2,X$4,'reporting trappes'!$F71:$EE71)+SUMIF('SPACELOG 5 BP'!$F$2:$EE$2,X$4,'SPACELOG 5 BP'!$F71:$EE71)+SUMIF('SPACELOG 6 BP'!$F$2:$EE$2,X$4,'SPACELOG 6 BP'!$F71:$EE71)+SUMIF('SPACELOG 7 BP'!$F$2:$EE$2,X$4,'SPACELOG 7 BP'!$F71:$EE71)+SUMIF('SPACELOG 8 BP'!$F$2:$EE$2,X$4,'SPACELOG 8 BP'!$F71:$EE71)+SUMIF('SPACELOG 9 BP'!$F$2:$EE$2,X$4,'SPACELOG 9 BP'!$F71:$EE71)+SUMIF('SPACELOG 10 BP'!$F$2:$EE$2,X$4,'SPACELOG 10 BP'!$F71:$EE71)+SUMIF('SPACELOG 11 BP'!$F$2:$EE$2,X$4,'SPACELOG 11 BP'!$F71:$EE71)+SUMIF('SPACELOG 12 BP'!$F$2:$EE$2,X$4,'SPACELOG 12 BP'!$F71:$EE71)</f>
        <v>93185</v>
      </c>
      <c r="Y71" s="13">
        <f>SUMIF('reporting montigny'!$F$2:$EE$2,Y$4,'reporting montigny'!$F71:$EE71)+SUMIF('reporting boissy'!$F$2:$EE$2,Y$4,'reporting boissy'!$F71:$EE71)+SUMIF('reporting moussy'!$F$2:$EE$2,Y$4,'reporting moussy'!$F71:$EE71)+SUMIF('reporting trappes'!$F$2:$EE$2,Y$4,'reporting trappes'!$F71:$EE71)+SUMIF('SPACELOG 5 BP'!$F$2:$EE$2,Y$4,'SPACELOG 5 BP'!$F71:$EE71)+SUMIF('SPACELOG 6 BP'!$F$2:$EE$2,Y$4,'SPACELOG 6 BP'!$F71:$EE71)+SUMIF('SPACELOG 7 BP'!$F$2:$EE$2,Y$4,'SPACELOG 7 BP'!$F71:$EE71)+SUMIF('SPACELOG 8 BP'!$F$2:$EE$2,Y$4,'SPACELOG 8 BP'!$F71:$EE71)+SUMIF('SPACELOG 9 BP'!$F$2:$EE$2,Y$4,'SPACELOG 9 BP'!$F71:$EE71)+SUMIF('SPACELOG 10 BP'!$F$2:$EE$2,Y$4,'SPACELOG 10 BP'!$F71:$EE71)+SUMIF('SPACELOG 11 BP'!$F$2:$EE$2,Y$4,'SPACELOG 11 BP'!$F71:$EE71)+SUMIF('SPACELOG 12 BP'!$F$2:$EE$2,Y$4,'SPACELOG 12 BP'!$F71:$EE71)</f>
        <v>101635</v>
      </c>
      <c r="Z71" s="13">
        <f>SUMIF('reporting montigny'!$F$2:$EE$2,Z$4,'reporting montigny'!$F71:$EE71)+SUMIF('reporting boissy'!$F$2:$EE$2,Z$4,'reporting boissy'!$F71:$EE71)+SUMIF('reporting moussy'!$F$2:$EE$2,Z$4,'reporting moussy'!$F71:$EE71)+SUMIF('reporting trappes'!$F$2:$EE$2,Z$4,'reporting trappes'!$F71:$EE71)+SUMIF('SPACELOG 5 BP'!$F$2:$EE$2,Z$4,'SPACELOG 5 BP'!$F71:$EE71)+SUMIF('SPACELOG 6 BP'!$F$2:$EE$2,Z$4,'SPACELOG 6 BP'!$F71:$EE71)+SUMIF('SPACELOG 7 BP'!$F$2:$EE$2,Z$4,'SPACELOG 7 BP'!$F71:$EE71)+SUMIF('SPACELOG 8 BP'!$F$2:$EE$2,Z$4,'SPACELOG 8 BP'!$F71:$EE71)+SUMIF('SPACELOG 9 BP'!$F$2:$EE$2,Z$4,'SPACELOG 9 BP'!$F71:$EE71)+SUMIF('SPACELOG 10 BP'!$F$2:$EE$2,Z$4,'SPACELOG 10 BP'!$F71:$EE71)+SUMIF('SPACELOG 11 BP'!$F$2:$EE$2,Z$4,'SPACELOG 11 BP'!$F71:$EE71)+SUMIF('SPACELOG 12 BP'!$F$2:$EE$2,Z$4,'SPACELOG 12 BP'!$F71:$EE71)</f>
        <v>104185</v>
      </c>
      <c r="AA71" s="13">
        <f>SUMIF('reporting montigny'!$F$2:$EE$2,AA$4,'reporting montigny'!$F71:$EE71)+SUMIF('reporting boissy'!$F$2:$EE$2,AA$4,'reporting boissy'!$F71:$EE71)+SUMIF('reporting moussy'!$F$2:$EE$2,AA$4,'reporting moussy'!$F71:$EE71)+SUMIF('reporting trappes'!$F$2:$EE$2,AA$4,'reporting trappes'!$F71:$EE71)+SUMIF('SPACELOG 5 BP'!$F$2:$EE$2,AA$4,'SPACELOG 5 BP'!$F71:$EE71)+SUMIF('SPACELOG 6 BP'!$F$2:$EE$2,AA$4,'SPACELOG 6 BP'!$F71:$EE71)+SUMIF('SPACELOG 7 BP'!$F$2:$EE$2,AA$4,'SPACELOG 7 BP'!$F71:$EE71)+SUMIF('SPACELOG 8 BP'!$F$2:$EE$2,AA$4,'SPACELOG 8 BP'!$F71:$EE71)+SUMIF('SPACELOG 9 BP'!$F$2:$EE$2,AA$4,'SPACELOG 9 BP'!$F71:$EE71)+SUMIF('SPACELOG 10 BP'!$F$2:$EE$2,AA$4,'SPACELOG 10 BP'!$F71:$EE71)+SUMIF('SPACELOG 11 BP'!$F$2:$EE$2,AA$4,'SPACELOG 11 BP'!$F71:$EE71)+SUMIF('SPACELOG 12 BP'!$F$2:$EE$2,AA$4,'SPACELOG 12 BP'!$F71:$EE71)</f>
        <v>106735</v>
      </c>
      <c r="AB71" s="13">
        <f>SUMIF('reporting montigny'!$F$2:$EE$2,AB$4,'reporting montigny'!$F71:$EE71)+SUMIF('reporting boissy'!$F$2:$EE$2,AB$4,'reporting boissy'!$F71:$EE71)+SUMIF('reporting moussy'!$F$2:$EE$2,AB$4,'reporting moussy'!$F71:$EE71)+SUMIF('reporting trappes'!$F$2:$EE$2,AB$4,'reporting trappes'!$F71:$EE71)+SUMIF('SPACELOG 5 BP'!$F$2:$EE$2,AB$4,'SPACELOG 5 BP'!$F71:$EE71)+SUMIF('SPACELOG 6 BP'!$F$2:$EE$2,AB$4,'SPACELOG 6 BP'!$F71:$EE71)+SUMIF('SPACELOG 7 BP'!$F$2:$EE$2,AB$4,'SPACELOG 7 BP'!$F71:$EE71)+SUMIF('SPACELOG 8 BP'!$F$2:$EE$2,AB$4,'SPACELOG 8 BP'!$F71:$EE71)+SUMIF('SPACELOG 9 BP'!$F$2:$EE$2,AB$4,'SPACELOG 9 BP'!$F71:$EE71)+SUMIF('SPACELOG 10 BP'!$F$2:$EE$2,AB$4,'SPACELOG 10 BP'!$F71:$EE71)+SUMIF('SPACELOG 11 BP'!$F$2:$EE$2,AB$4,'SPACELOG 11 BP'!$F71:$EE71)+SUMIF('SPACELOG 12 BP'!$F$2:$EE$2,AB$4,'SPACELOG 12 BP'!$F71:$EE71)</f>
        <v>109285</v>
      </c>
      <c r="AC71" s="13">
        <f>SUMIF('reporting montigny'!$F$2:$EE$2,AC$4,'reporting montigny'!$F71:$EE71)+SUMIF('reporting boissy'!$F$2:$EE$2,AC$4,'reporting boissy'!$F71:$EE71)+SUMIF('reporting moussy'!$F$2:$EE$2,AC$4,'reporting moussy'!$F71:$EE71)+SUMIF('reporting trappes'!$F$2:$EE$2,AC$4,'reporting trappes'!$F71:$EE71)+SUMIF('SPACELOG 5 BP'!$F$2:$EE$2,AC$4,'SPACELOG 5 BP'!$F71:$EE71)+SUMIF('SPACELOG 6 BP'!$F$2:$EE$2,AC$4,'SPACELOG 6 BP'!$F71:$EE71)+SUMIF('SPACELOG 7 BP'!$F$2:$EE$2,AC$4,'SPACELOG 7 BP'!$F71:$EE71)+SUMIF('SPACELOG 8 BP'!$F$2:$EE$2,AC$4,'SPACELOG 8 BP'!$F71:$EE71)+SUMIF('SPACELOG 9 BP'!$F$2:$EE$2,AC$4,'SPACELOG 9 BP'!$F71:$EE71)+SUMIF('SPACELOG 10 BP'!$F$2:$EE$2,AC$4,'SPACELOG 10 BP'!$F71:$EE71)+SUMIF('SPACELOG 11 BP'!$F$2:$EE$2,AC$4,'SPACELOG 11 BP'!$F71:$EE71)+SUMIF('SPACELOG 12 BP'!$F$2:$EE$2,AC$4,'SPACELOG 12 BP'!$F71:$EE71)</f>
        <v>111835</v>
      </c>
      <c r="AD71" s="13">
        <f>SUMIF('reporting montigny'!$F$2:$EE$2,AD$4,'reporting montigny'!$F71:$EE71)+SUMIF('reporting boissy'!$F$2:$EE$2,AD$4,'reporting boissy'!$F71:$EE71)+SUMIF('reporting moussy'!$F$2:$EE$2,AD$4,'reporting moussy'!$F71:$EE71)+SUMIF('reporting trappes'!$F$2:$EE$2,AD$4,'reporting trappes'!$F71:$EE71)+SUMIF('SPACELOG 5 BP'!$F$2:$EE$2,AD$4,'SPACELOG 5 BP'!$F71:$EE71)+SUMIF('SPACELOG 6 BP'!$F$2:$EE$2,AD$4,'SPACELOG 6 BP'!$F71:$EE71)+SUMIF('SPACELOG 7 BP'!$F$2:$EE$2,AD$4,'SPACELOG 7 BP'!$F71:$EE71)+SUMIF('SPACELOG 8 BP'!$F$2:$EE$2,AD$4,'SPACELOG 8 BP'!$F71:$EE71)+SUMIF('SPACELOG 9 BP'!$F$2:$EE$2,AD$4,'SPACELOG 9 BP'!$F71:$EE71)+SUMIF('SPACELOG 10 BP'!$F$2:$EE$2,AD$4,'SPACELOG 10 BP'!$F71:$EE71)+SUMIF('SPACELOG 11 BP'!$F$2:$EE$2,AD$4,'SPACELOG 11 BP'!$F71:$EE71)+SUMIF('SPACELOG 12 BP'!$F$2:$EE$2,AD$4,'SPACELOG 12 BP'!$F71:$EE71)</f>
        <v>114385</v>
      </c>
      <c r="AE71" s="14">
        <f>SUM(S71:AD71)</f>
        <v>1178945</v>
      </c>
      <c r="AF71" s="13">
        <f>SUMIF('reporting montigny'!$F$2:$EE$2,AF$4,'reporting montigny'!$F71:$EE71)+SUMIF('reporting boissy'!$F$2:$EE$2,AF$4,'reporting boissy'!$F71:$EE71)+SUMIF('reporting moussy'!$F$2:$EE$2,AF$4,'reporting moussy'!$F71:$EE71)+SUMIF('reporting trappes'!$F$2:$EE$2,AF$4,'reporting trappes'!$F71:$EE71)+SUMIF('SPACELOG 5 BP'!$F$2:$EE$2,AF$4,'SPACELOG 5 BP'!$F71:$EE71)+SUMIF('SPACELOG 6 BP'!$F$2:$EE$2,AF$4,'SPACELOG 6 BP'!$F71:$EE71)+SUMIF('SPACELOG 7 BP'!$F$2:$EE$2,AF$4,'SPACELOG 7 BP'!$F71:$EE71)+SUMIF('SPACELOG 8 BP'!$F$2:$EE$2,AF$4,'SPACELOG 8 BP'!$F71:$EE71)+SUMIF('SPACELOG 9 BP'!$F$2:$EE$2,AF$4,'SPACELOG 9 BP'!$F71:$EE71)+SUMIF('SPACELOG 10 BP'!$F$2:$EE$2,AF$4,'SPACELOG 10 BP'!$F71:$EE71)+SUMIF('SPACELOG 11 BP'!$F$2:$EE$2,AF$4,'SPACELOG 11 BP'!$F71:$EE71)+SUMIF('SPACELOG 12 BP'!$F$2:$EE$2,AF$4,'SPACELOG 12 BP'!$F71:$EE71)</f>
        <v>115310</v>
      </c>
      <c r="AG71" s="13">
        <f>SUMIF('reporting montigny'!$F$2:$EE$2,AG$4,'reporting montigny'!$F71:$EE71)+SUMIF('reporting boissy'!$F$2:$EE$2,AG$4,'reporting boissy'!$F71:$EE71)+SUMIF('reporting moussy'!$F$2:$EE$2,AG$4,'reporting moussy'!$F71:$EE71)+SUMIF('reporting trappes'!$F$2:$EE$2,AG$4,'reporting trappes'!$F71:$EE71)+SUMIF('SPACELOG 5 BP'!$F$2:$EE$2,AG$4,'SPACELOG 5 BP'!$F71:$EE71)+SUMIF('SPACELOG 6 BP'!$F$2:$EE$2,AG$4,'SPACELOG 6 BP'!$F71:$EE71)+SUMIF('SPACELOG 7 BP'!$F$2:$EE$2,AG$4,'SPACELOG 7 BP'!$F71:$EE71)+SUMIF('SPACELOG 8 BP'!$F$2:$EE$2,AG$4,'SPACELOG 8 BP'!$F71:$EE71)+SUMIF('SPACELOG 9 BP'!$F$2:$EE$2,AG$4,'SPACELOG 9 BP'!$F71:$EE71)+SUMIF('SPACELOG 10 BP'!$F$2:$EE$2,AG$4,'SPACELOG 10 BP'!$F71:$EE71)+SUMIF('SPACELOG 11 BP'!$F$2:$EE$2,AG$4,'SPACELOG 11 BP'!$F71:$EE71)+SUMIF('SPACELOG 12 BP'!$F$2:$EE$2,AG$4,'SPACELOG 12 BP'!$F71:$EE71)</f>
        <v>119485</v>
      </c>
      <c r="AH71" s="13">
        <f>SUMIF('reporting montigny'!$F$2:$EE$2,AH$4,'reporting montigny'!$F71:$EE71)+SUMIF('reporting boissy'!$F$2:$EE$2,AH$4,'reporting boissy'!$F71:$EE71)+SUMIF('reporting moussy'!$F$2:$EE$2,AH$4,'reporting moussy'!$F71:$EE71)+SUMIF('reporting trappes'!$F$2:$EE$2,AH$4,'reporting trappes'!$F71:$EE71)+SUMIF('SPACELOG 5 BP'!$F$2:$EE$2,AH$4,'SPACELOG 5 BP'!$F71:$EE71)+SUMIF('SPACELOG 6 BP'!$F$2:$EE$2,AH$4,'SPACELOG 6 BP'!$F71:$EE71)+SUMIF('SPACELOG 7 BP'!$F$2:$EE$2,AH$4,'SPACELOG 7 BP'!$F71:$EE71)+SUMIF('SPACELOG 8 BP'!$F$2:$EE$2,AH$4,'SPACELOG 8 BP'!$F71:$EE71)+SUMIF('SPACELOG 9 BP'!$F$2:$EE$2,AH$4,'SPACELOG 9 BP'!$F71:$EE71)+SUMIF('SPACELOG 10 BP'!$F$2:$EE$2,AH$4,'SPACELOG 10 BP'!$F71:$EE71)+SUMIF('SPACELOG 11 BP'!$F$2:$EE$2,AH$4,'SPACELOG 11 BP'!$F71:$EE71)+SUMIF('SPACELOG 12 BP'!$F$2:$EE$2,AH$4,'SPACELOG 12 BP'!$F71:$EE71)</f>
        <v>122035</v>
      </c>
      <c r="AI71" s="13">
        <f>SUMIF('reporting montigny'!$F$2:$EE$2,AI$4,'reporting montigny'!$F71:$EE71)+SUMIF('reporting boissy'!$F$2:$EE$2,AI$4,'reporting boissy'!$F71:$EE71)+SUMIF('reporting moussy'!$F$2:$EE$2,AI$4,'reporting moussy'!$F71:$EE71)+SUMIF('reporting trappes'!$F$2:$EE$2,AI$4,'reporting trappes'!$F71:$EE71)+SUMIF('SPACELOG 5 BP'!$F$2:$EE$2,AI$4,'SPACELOG 5 BP'!$F71:$EE71)+SUMIF('SPACELOG 6 BP'!$F$2:$EE$2,AI$4,'SPACELOG 6 BP'!$F71:$EE71)+SUMIF('SPACELOG 7 BP'!$F$2:$EE$2,AI$4,'SPACELOG 7 BP'!$F71:$EE71)+SUMIF('SPACELOG 8 BP'!$F$2:$EE$2,AI$4,'SPACELOG 8 BP'!$F71:$EE71)+SUMIF('SPACELOG 9 BP'!$F$2:$EE$2,AI$4,'SPACELOG 9 BP'!$F71:$EE71)+SUMIF('SPACELOG 10 BP'!$F$2:$EE$2,AI$4,'SPACELOG 10 BP'!$F71:$EE71)+SUMIF('SPACELOG 11 BP'!$F$2:$EE$2,AI$4,'SPACELOG 11 BP'!$F71:$EE71)+SUMIF('SPACELOG 12 BP'!$F$2:$EE$2,AI$4,'SPACELOG 12 BP'!$F71:$EE71)</f>
        <v>124585</v>
      </c>
      <c r="AJ71" s="13">
        <f>SUMIF('reporting montigny'!$F$2:$EE$2,AJ$4,'reporting montigny'!$F71:$EE71)+SUMIF('reporting boissy'!$F$2:$EE$2,AJ$4,'reporting boissy'!$F71:$EE71)+SUMIF('reporting moussy'!$F$2:$EE$2,AJ$4,'reporting moussy'!$F71:$EE71)+SUMIF('reporting trappes'!$F$2:$EE$2,AJ$4,'reporting trappes'!$F71:$EE71)+SUMIF('SPACELOG 5 BP'!$F$2:$EE$2,AJ$4,'SPACELOG 5 BP'!$F71:$EE71)+SUMIF('SPACELOG 6 BP'!$F$2:$EE$2,AJ$4,'SPACELOG 6 BP'!$F71:$EE71)+SUMIF('SPACELOG 7 BP'!$F$2:$EE$2,AJ$4,'SPACELOG 7 BP'!$F71:$EE71)+SUMIF('SPACELOG 8 BP'!$F$2:$EE$2,AJ$4,'SPACELOG 8 BP'!$F71:$EE71)+SUMIF('SPACELOG 9 BP'!$F$2:$EE$2,AJ$4,'SPACELOG 9 BP'!$F71:$EE71)+SUMIF('SPACELOG 10 BP'!$F$2:$EE$2,AJ$4,'SPACELOG 10 BP'!$F71:$EE71)+SUMIF('SPACELOG 11 BP'!$F$2:$EE$2,AJ$4,'SPACELOG 11 BP'!$F71:$EE71)+SUMIF('SPACELOG 12 BP'!$F$2:$EE$2,AJ$4,'SPACELOG 12 BP'!$F71:$EE71)</f>
        <v>123885</v>
      </c>
      <c r="AK71" s="13">
        <f>SUMIF('reporting montigny'!$F$2:$EE$2,AK$4,'reporting montigny'!$F71:$EE71)+SUMIF('reporting boissy'!$F$2:$EE$2,AK$4,'reporting boissy'!$F71:$EE71)+SUMIF('reporting moussy'!$F$2:$EE$2,AK$4,'reporting moussy'!$F71:$EE71)+SUMIF('reporting trappes'!$F$2:$EE$2,AK$4,'reporting trappes'!$F71:$EE71)+SUMIF('SPACELOG 5 BP'!$F$2:$EE$2,AK$4,'SPACELOG 5 BP'!$F71:$EE71)+SUMIF('SPACELOG 6 BP'!$F$2:$EE$2,AK$4,'SPACELOG 6 BP'!$F71:$EE71)+SUMIF('SPACELOG 7 BP'!$F$2:$EE$2,AK$4,'SPACELOG 7 BP'!$F71:$EE71)+SUMIF('SPACELOG 8 BP'!$F$2:$EE$2,AK$4,'SPACELOG 8 BP'!$F71:$EE71)+SUMIF('SPACELOG 9 BP'!$F$2:$EE$2,AK$4,'SPACELOG 9 BP'!$F71:$EE71)+SUMIF('SPACELOG 10 BP'!$F$2:$EE$2,AK$4,'SPACELOG 10 BP'!$F71:$EE71)+SUMIF('SPACELOG 11 BP'!$F$2:$EE$2,AK$4,'SPACELOG 11 BP'!$F71:$EE71)+SUMIF('SPACELOG 12 BP'!$F$2:$EE$2,AK$4,'SPACELOG 12 BP'!$F71:$EE71)</f>
        <v>123985</v>
      </c>
      <c r="AL71" s="13">
        <f>SUMIF('reporting montigny'!$F$2:$EE$2,AL$4,'reporting montigny'!$F71:$EE71)+SUMIF('reporting boissy'!$F$2:$EE$2,AL$4,'reporting boissy'!$F71:$EE71)+SUMIF('reporting moussy'!$F$2:$EE$2,AL$4,'reporting moussy'!$F71:$EE71)+SUMIF('reporting trappes'!$F$2:$EE$2,AL$4,'reporting trappes'!$F71:$EE71)+SUMIF('SPACELOG 5 BP'!$F$2:$EE$2,AL$4,'SPACELOG 5 BP'!$F71:$EE71)+SUMIF('SPACELOG 6 BP'!$F$2:$EE$2,AL$4,'SPACELOG 6 BP'!$F71:$EE71)+SUMIF('SPACELOG 7 BP'!$F$2:$EE$2,AL$4,'SPACELOG 7 BP'!$F71:$EE71)+SUMIF('SPACELOG 8 BP'!$F$2:$EE$2,AL$4,'SPACELOG 8 BP'!$F71:$EE71)+SUMIF('SPACELOG 9 BP'!$F$2:$EE$2,AL$4,'SPACELOG 9 BP'!$F71:$EE71)+SUMIF('SPACELOG 10 BP'!$F$2:$EE$2,AL$4,'SPACELOG 10 BP'!$F71:$EE71)+SUMIF('SPACELOG 11 BP'!$F$2:$EE$2,AL$4,'SPACELOG 11 BP'!$F71:$EE71)+SUMIF('SPACELOG 12 BP'!$F$2:$EE$2,AL$4,'SPACELOG 12 BP'!$F71:$EE71)</f>
        <v>128185</v>
      </c>
      <c r="AM71" s="13">
        <f>SUMIF('reporting montigny'!$F$2:$EE$2,AM$4,'reporting montigny'!$F71:$EE71)+SUMIF('reporting boissy'!$F$2:$EE$2,AM$4,'reporting boissy'!$F71:$EE71)+SUMIF('reporting moussy'!$F$2:$EE$2,AM$4,'reporting moussy'!$F71:$EE71)+SUMIF('reporting trappes'!$F$2:$EE$2,AM$4,'reporting trappes'!$F71:$EE71)+SUMIF('SPACELOG 5 BP'!$F$2:$EE$2,AM$4,'SPACELOG 5 BP'!$F71:$EE71)+SUMIF('SPACELOG 6 BP'!$F$2:$EE$2,AM$4,'SPACELOG 6 BP'!$F71:$EE71)+SUMIF('SPACELOG 7 BP'!$F$2:$EE$2,AM$4,'SPACELOG 7 BP'!$F71:$EE71)+SUMIF('SPACELOG 8 BP'!$F$2:$EE$2,AM$4,'SPACELOG 8 BP'!$F71:$EE71)+SUMIF('SPACELOG 9 BP'!$F$2:$EE$2,AM$4,'SPACELOG 9 BP'!$F71:$EE71)+SUMIF('SPACELOG 10 BP'!$F$2:$EE$2,AM$4,'SPACELOG 10 BP'!$F71:$EE71)+SUMIF('SPACELOG 11 BP'!$F$2:$EE$2,AM$4,'SPACELOG 11 BP'!$F71:$EE71)+SUMIF('SPACELOG 12 BP'!$F$2:$EE$2,AM$4,'SPACELOG 12 BP'!$F71:$EE71)</f>
        <v>128185</v>
      </c>
      <c r="AN71" s="13">
        <f>SUMIF('reporting montigny'!$F$2:$EE$2,AN$4,'reporting montigny'!$F71:$EE71)+SUMIF('reporting boissy'!$F$2:$EE$2,AN$4,'reporting boissy'!$F71:$EE71)+SUMIF('reporting moussy'!$F$2:$EE$2,AN$4,'reporting moussy'!$F71:$EE71)+SUMIF('reporting trappes'!$F$2:$EE$2,AN$4,'reporting trappes'!$F71:$EE71)+SUMIF('SPACELOG 5 BP'!$F$2:$EE$2,AN$4,'SPACELOG 5 BP'!$F71:$EE71)+SUMIF('SPACELOG 6 BP'!$F$2:$EE$2,AN$4,'SPACELOG 6 BP'!$F71:$EE71)+SUMIF('SPACELOG 7 BP'!$F$2:$EE$2,AN$4,'SPACELOG 7 BP'!$F71:$EE71)+SUMIF('SPACELOG 8 BP'!$F$2:$EE$2,AN$4,'SPACELOG 8 BP'!$F71:$EE71)+SUMIF('SPACELOG 9 BP'!$F$2:$EE$2,AN$4,'SPACELOG 9 BP'!$F71:$EE71)+SUMIF('SPACELOG 10 BP'!$F$2:$EE$2,AN$4,'SPACELOG 10 BP'!$F71:$EE71)+SUMIF('SPACELOG 11 BP'!$F$2:$EE$2,AN$4,'SPACELOG 11 BP'!$F71:$EE71)+SUMIF('SPACELOG 12 BP'!$F$2:$EE$2,AN$4,'SPACELOG 12 BP'!$F71:$EE71)</f>
        <v>128185</v>
      </c>
      <c r="AO71" s="13">
        <f>SUMIF('reporting montigny'!$F$2:$EE$2,AO$4,'reporting montigny'!$F71:$EE71)+SUMIF('reporting boissy'!$F$2:$EE$2,AO$4,'reporting boissy'!$F71:$EE71)+SUMIF('reporting moussy'!$F$2:$EE$2,AO$4,'reporting moussy'!$F71:$EE71)+SUMIF('reporting trappes'!$F$2:$EE$2,AO$4,'reporting trappes'!$F71:$EE71)+SUMIF('SPACELOG 5 BP'!$F$2:$EE$2,AO$4,'SPACELOG 5 BP'!$F71:$EE71)+SUMIF('SPACELOG 6 BP'!$F$2:$EE$2,AO$4,'SPACELOG 6 BP'!$F71:$EE71)+SUMIF('SPACELOG 7 BP'!$F$2:$EE$2,AO$4,'SPACELOG 7 BP'!$F71:$EE71)+SUMIF('SPACELOG 8 BP'!$F$2:$EE$2,AO$4,'SPACELOG 8 BP'!$F71:$EE71)+SUMIF('SPACELOG 9 BP'!$F$2:$EE$2,AO$4,'SPACELOG 9 BP'!$F71:$EE71)+SUMIF('SPACELOG 10 BP'!$F$2:$EE$2,AO$4,'SPACELOG 10 BP'!$F71:$EE71)+SUMIF('SPACELOG 11 BP'!$F$2:$EE$2,AO$4,'SPACELOG 11 BP'!$F71:$EE71)+SUMIF('SPACELOG 12 BP'!$F$2:$EE$2,AO$4,'SPACELOG 12 BP'!$F71:$EE71)</f>
        <v>128185</v>
      </c>
      <c r="AP71" s="13">
        <f>SUMIF('reporting montigny'!$F$2:$EE$2,AP$4,'reporting montigny'!$F71:$EE71)+SUMIF('reporting boissy'!$F$2:$EE$2,AP$4,'reporting boissy'!$F71:$EE71)+SUMIF('reporting moussy'!$F$2:$EE$2,AP$4,'reporting moussy'!$F71:$EE71)+SUMIF('reporting trappes'!$F$2:$EE$2,AP$4,'reporting trappes'!$F71:$EE71)+SUMIF('SPACELOG 5 BP'!$F$2:$EE$2,AP$4,'SPACELOG 5 BP'!$F71:$EE71)+SUMIF('SPACELOG 6 BP'!$F$2:$EE$2,AP$4,'SPACELOG 6 BP'!$F71:$EE71)+SUMIF('SPACELOG 7 BP'!$F$2:$EE$2,AP$4,'SPACELOG 7 BP'!$F71:$EE71)+SUMIF('SPACELOG 8 BP'!$F$2:$EE$2,AP$4,'SPACELOG 8 BP'!$F71:$EE71)+SUMIF('SPACELOG 9 BP'!$F$2:$EE$2,AP$4,'SPACELOG 9 BP'!$F71:$EE71)+SUMIF('SPACELOG 10 BP'!$F$2:$EE$2,AP$4,'SPACELOG 10 BP'!$F71:$EE71)+SUMIF('SPACELOG 11 BP'!$F$2:$EE$2,AP$4,'SPACELOG 11 BP'!$F71:$EE71)+SUMIF('SPACELOG 12 BP'!$F$2:$EE$2,AP$4,'SPACELOG 12 BP'!$F71:$EE71)</f>
        <v>128185</v>
      </c>
      <c r="AQ71" s="13">
        <f>SUMIF('reporting montigny'!$F$2:$EE$2,AQ$4,'reporting montigny'!$F71:$EE71)+SUMIF('reporting boissy'!$F$2:$EE$2,AQ$4,'reporting boissy'!$F71:$EE71)+SUMIF('reporting moussy'!$F$2:$EE$2,AQ$4,'reporting moussy'!$F71:$EE71)+SUMIF('reporting trappes'!$F$2:$EE$2,AQ$4,'reporting trappes'!$F71:$EE71)+SUMIF('SPACELOG 5 BP'!$F$2:$EE$2,AQ$4,'SPACELOG 5 BP'!$F71:$EE71)+SUMIF('SPACELOG 6 BP'!$F$2:$EE$2,AQ$4,'SPACELOG 6 BP'!$F71:$EE71)+SUMIF('SPACELOG 7 BP'!$F$2:$EE$2,AQ$4,'SPACELOG 7 BP'!$F71:$EE71)+SUMIF('SPACELOG 8 BP'!$F$2:$EE$2,AQ$4,'SPACELOG 8 BP'!$F71:$EE71)+SUMIF('SPACELOG 9 BP'!$F$2:$EE$2,AQ$4,'SPACELOG 9 BP'!$F71:$EE71)+SUMIF('SPACELOG 10 BP'!$F$2:$EE$2,AQ$4,'SPACELOG 10 BP'!$F71:$EE71)+SUMIF('SPACELOG 11 BP'!$F$2:$EE$2,AQ$4,'SPACELOG 11 BP'!$F71:$EE71)+SUMIF('SPACELOG 12 BP'!$F$2:$EE$2,AQ$4,'SPACELOG 12 BP'!$F71:$EE71)</f>
        <v>128185</v>
      </c>
      <c r="AR71" s="14">
        <f>SUM(AF71:AQ71)</f>
        <v>1498395</v>
      </c>
      <c r="AS71" s="13">
        <f>SUMIF('reporting montigny'!$F$2:$EE$2,AS$4,'reporting montigny'!$F71:$EE71)+SUMIF('reporting boissy'!$F$2:$EE$2,AS$4,'reporting boissy'!$F71:$EE71)+SUMIF('reporting moussy'!$F$2:$EE$2,AS$4,'reporting moussy'!$F71:$EE71)+SUMIF('reporting trappes'!$F$2:$EE$2,AS$4,'reporting trappes'!$F71:$EE71)+SUMIF('SPACELOG 5 BP'!$F$2:$EE$2,AS$4,'SPACELOG 5 BP'!$F71:$EE71)+SUMIF('SPACELOG 6 BP'!$F$2:$EE$2,AS$4,'SPACELOG 6 BP'!$F71:$EE71)+SUMIF('SPACELOG 7 BP'!$F$2:$EE$2,AS$4,'SPACELOG 7 BP'!$F71:$EE71)+SUMIF('SPACELOG 8 BP'!$F$2:$EE$2,AS$4,'SPACELOG 8 BP'!$F71:$EE71)+SUMIF('SPACELOG 9 BP'!$F$2:$EE$2,AS$4,'SPACELOG 9 BP'!$F71:$EE71)+SUMIF('SPACELOG 10 BP'!$F$2:$EE$2,AS$4,'SPACELOG 10 BP'!$F71:$EE71)+SUMIF('SPACELOG 11 BP'!$F$2:$EE$2,AS$4,'SPACELOG 11 BP'!$F71:$EE71)+SUMIF('SPACELOG 12 BP'!$F$2:$EE$2,AS$4,'SPACELOG 12 BP'!$F71:$EE71)</f>
        <v>126560</v>
      </c>
      <c r="AT71" s="13">
        <f>SUMIF('reporting montigny'!$F$2:$EE$2,AT$4,'reporting montigny'!$F71:$EE71)+SUMIF('reporting boissy'!$F$2:$EE$2,AT$4,'reporting boissy'!$F71:$EE71)+SUMIF('reporting moussy'!$F$2:$EE$2,AT$4,'reporting moussy'!$F71:$EE71)+SUMIF('reporting trappes'!$F$2:$EE$2,AT$4,'reporting trappes'!$F71:$EE71)+SUMIF('SPACELOG 5 BP'!$F$2:$EE$2,AT$4,'SPACELOG 5 BP'!$F71:$EE71)+SUMIF('SPACELOG 6 BP'!$F$2:$EE$2,AT$4,'SPACELOG 6 BP'!$F71:$EE71)+SUMIF('SPACELOG 7 BP'!$F$2:$EE$2,AT$4,'SPACELOG 7 BP'!$F71:$EE71)+SUMIF('SPACELOG 8 BP'!$F$2:$EE$2,AT$4,'SPACELOG 8 BP'!$F71:$EE71)+SUMIF('SPACELOG 9 BP'!$F$2:$EE$2,AT$4,'SPACELOG 9 BP'!$F71:$EE71)+SUMIF('SPACELOG 10 BP'!$F$2:$EE$2,AT$4,'SPACELOG 10 BP'!$F71:$EE71)+SUMIF('SPACELOG 11 BP'!$F$2:$EE$2,AT$4,'SPACELOG 11 BP'!$F71:$EE71)+SUMIF('SPACELOG 12 BP'!$F$2:$EE$2,AT$4,'SPACELOG 12 BP'!$F71:$EE71)</f>
        <v>128185</v>
      </c>
      <c r="AU71" s="13">
        <f>SUMIF('reporting montigny'!$F$2:$EE$2,AU$4,'reporting montigny'!$F71:$EE71)+SUMIF('reporting boissy'!$F$2:$EE$2,AU$4,'reporting boissy'!$F71:$EE71)+SUMIF('reporting moussy'!$F$2:$EE$2,AU$4,'reporting moussy'!$F71:$EE71)+SUMIF('reporting trappes'!$F$2:$EE$2,AU$4,'reporting trappes'!$F71:$EE71)+SUMIF('SPACELOG 5 BP'!$F$2:$EE$2,AU$4,'SPACELOG 5 BP'!$F71:$EE71)+SUMIF('SPACELOG 6 BP'!$F$2:$EE$2,AU$4,'SPACELOG 6 BP'!$F71:$EE71)+SUMIF('SPACELOG 7 BP'!$F$2:$EE$2,AU$4,'SPACELOG 7 BP'!$F71:$EE71)+SUMIF('SPACELOG 8 BP'!$F$2:$EE$2,AU$4,'SPACELOG 8 BP'!$F71:$EE71)+SUMIF('SPACELOG 9 BP'!$F$2:$EE$2,AU$4,'SPACELOG 9 BP'!$F71:$EE71)+SUMIF('SPACELOG 10 BP'!$F$2:$EE$2,AU$4,'SPACELOG 10 BP'!$F71:$EE71)+SUMIF('SPACELOG 11 BP'!$F$2:$EE$2,AU$4,'SPACELOG 11 BP'!$F71:$EE71)+SUMIF('SPACELOG 12 BP'!$F$2:$EE$2,AU$4,'SPACELOG 12 BP'!$F71:$EE71)</f>
        <v>128185</v>
      </c>
      <c r="AV71" s="13">
        <f>SUMIF('reporting montigny'!$F$2:$EE$2,AV$4,'reporting montigny'!$F71:$EE71)+SUMIF('reporting boissy'!$F$2:$EE$2,AV$4,'reporting boissy'!$F71:$EE71)+SUMIF('reporting moussy'!$F$2:$EE$2,AV$4,'reporting moussy'!$F71:$EE71)+SUMIF('reporting trappes'!$F$2:$EE$2,AV$4,'reporting trappes'!$F71:$EE71)+SUMIF('SPACELOG 5 BP'!$F$2:$EE$2,AV$4,'SPACELOG 5 BP'!$F71:$EE71)+SUMIF('SPACELOG 6 BP'!$F$2:$EE$2,AV$4,'SPACELOG 6 BP'!$F71:$EE71)+SUMIF('SPACELOG 7 BP'!$F$2:$EE$2,AV$4,'SPACELOG 7 BP'!$F71:$EE71)+SUMIF('SPACELOG 8 BP'!$F$2:$EE$2,AV$4,'SPACELOG 8 BP'!$F71:$EE71)+SUMIF('SPACELOG 9 BP'!$F$2:$EE$2,AV$4,'SPACELOG 9 BP'!$F71:$EE71)+SUMIF('SPACELOG 10 BP'!$F$2:$EE$2,AV$4,'SPACELOG 10 BP'!$F71:$EE71)+SUMIF('SPACELOG 11 BP'!$F$2:$EE$2,AV$4,'SPACELOG 11 BP'!$F71:$EE71)+SUMIF('SPACELOG 12 BP'!$F$2:$EE$2,AV$4,'SPACELOG 12 BP'!$F71:$EE71)</f>
        <v>128185</v>
      </c>
      <c r="AW71" s="13">
        <f>SUMIF('reporting montigny'!$F$2:$EE$2,AW$4,'reporting montigny'!$F71:$EE71)+SUMIF('reporting boissy'!$F$2:$EE$2,AW$4,'reporting boissy'!$F71:$EE71)+SUMIF('reporting moussy'!$F$2:$EE$2,AW$4,'reporting moussy'!$F71:$EE71)+SUMIF('reporting trappes'!$F$2:$EE$2,AW$4,'reporting trappes'!$F71:$EE71)+SUMIF('SPACELOG 5 BP'!$F$2:$EE$2,AW$4,'SPACELOG 5 BP'!$F71:$EE71)+SUMIF('SPACELOG 6 BP'!$F$2:$EE$2,AW$4,'SPACELOG 6 BP'!$F71:$EE71)+SUMIF('SPACELOG 7 BP'!$F$2:$EE$2,AW$4,'SPACELOG 7 BP'!$F71:$EE71)+SUMIF('SPACELOG 8 BP'!$F$2:$EE$2,AW$4,'SPACELOG 8 BP'!$F71:$EE71)+SUMIF('SPACELOG 9 BP'!$F$2:$EE$2,AW$4,'SPACELOG 9 BP'!$F71:$EE71)+SUMIF('SPACELOG 10 BP'!$F$2:$EE$2,AW$4,'SPACELOG 10 BP'!$F71:$EE71)+SUMIF('SPACELOG 11 BP'!$F$2:$EE$2,AW$4,'SPACELOG 11 BP'!$F71:$EE71)+SUMIF('SPACELOG 12 BP'!$F$2:$EE$2,AW$4,'SPACELOG 12 BP'!$F71:$EE71)</f>
        <v>125685</v>
      </c>
      <c r="AX71" s="13">
        <f>SUMIF('reporting montigny'!$F$2:$EE$2,AX$4,'reporting montigny'!$F71:$EE71)+SUMIF('reporting boissy'!$F$2:$EE$2,AX$4,'reporting boissy'!$F71:$EE71)+SUMIF('reporting moussy'!$F$2:$EE$2,AX$4,'reporting moussy'!$F71:$EE71)+SUMIF('reporting trappes'!$F$2:$EE$2,AX$4,'reporting trappes'!$F71:$EE71)+SUMIF('SPACELOG 5 BP'!$F$2:$EE$2,AX$4,'SPACELOG 5 BP'!$F71:$EE71)+SUMIF('SPACELOG 6 BP'!$F$2:$EE$2,AX$4,'SPACELOG 6 BP'!$F71:$EE71)+SUMIF('SPACELOG 7 BP'!$F$2:$EE$2,AX$4,'SPACELOG 7 BP'!$F71:$EE71)+SUMIF('SPACELOG 8 BP'!$F$2:$EE$2,AX$4,'SPACELOG 8 BP'!$F71:$EE71)+SUMIF('SPACELOG 9 BP'!$F$2:$EE$2,AX$4,'SPACELOG 9 BP'!$F71:$EE71)+SUMIF('SPACELOG 10 BP'!$F$2:$EE$2,AX$4,'SPACELOG 10 BP'!$F71:$EE71)+SUMIF('SPACELOG 11 BP'!$F$2:$EE$2,AX$4,'SPACELOG 11 BP'!$F71:$EE71)+SUMIF('SPACELOG 12 BP'!$F$2:$EE$2,AX$4,'SPACELOG 12 BP'!$F71:$EE71)</f>
        <v>123985</v>
      </c>
      <c r="AY71" s="13">
        <f>SUMIF('reporting montigny'!$F$2:$EE$2,AY$4,'reporting montigny'!$F71:$EE71)+SUMIF('reporting boissy'!$F$2:$EE$2,AY$4,'reporting boissy'!$F71:$EE71)+SUMIF('reporting moussy'!$F$2:$EE$2,AY$4,'reporting moussy'!$F71:$EE71)+SUMIF('reporting trappes'!$F$2:$EE$2,AY$4,'reporting trappes'!$F71:$EE71)+SUMIF('SPACELOG 5 BP'!$F$2:$EE$2,AY$4,'SPACELOG 5 BP'!$F71:$EE71)+SUMIF('SPACELOG 6 BP'!$F$2:$EE$2,AY$4,'SPACELOG 6 BP'!$F71:$EE71)+SUMIF('SPACELOG 7 BP'!$F$2:$EE$2,AY$4,'SPACELOG 7 BP'!$F71:$EE71)+SUMIF('SPACELOG 8 BP'!$F$2:$EE$2,AY$4,'SPACELOG 8 BP'!$F71:$EE71)+SUMIF('SPACELOG 9 BP'!$F$2:$EE$2,AY$4,'SPACELOG 9 BP'!$F71:$EE71)+SUMIF('SPACELOG 10 BP'!$F$2:$EE$2,AY$4,'SPACELOG 10 BP'!$F71:$EE71)+SUMIF('SPACELOG 11 BP'!$F$2:$EE$2,AY$4,'SPACELOG 11 BP'!$F71:$EE71)+SUMIF('SPACELOG 12 BP'!$F$2:$EE$2,AY$4,'SPACELOG 12 BP'!$F71:$EE71)</f>
        <v>128185</v>
      </c>
      <c r="AZ71" s="13">
        <f>SUMIF('reporting montigny'!$F$2:$EE$2,AZ$4,'reporting montigny'!$F71:$EE71)+SUMIF('reporting boissy'!$F$2:$EE$2,AZ$4,'reporting boissy'!$F71:$EE71)+SUMIF('reporting moussy'!$F$2:$EE$2,AZ$4,'reporting moussy'!$F71:$EE71)+SUMIF('reporting trappes'!$F$2:$EE$2,AZ$4,'reporting trappes'!$F71:$EE71)+SUMIF('SPACELOG 5 BP'!$F$2:$EE$2,AZ$4,'SPACELOG 5 BP'!$F71:$EE71)+SUMIF('SPACELOG 6 BP'!$F$2:$EE$2,AZ$4,'SPACELOG 6 BP'!$F71:$EE71)+SUMIF('SPACELOG 7 BP'!$F$2:$EE$2,AZ$4,'SPACELOG 7 BP'!$F71:$EE71)+SUMIF('SPACELOG 8 BP'!$F$2:$EE$2,AZ$4,'SPACELOG 8 BP'!$F71:$EE71)+SUMIF('SPACELOG 9 BP'!$F$2:$EE$2,AZ$4,'SPACELOG 9 BP'!$F71:$EE71)+SUMIF('SPACELOG 10 BP'!$F$2:$EE$2,AZ$4,'SPACELOG 10 BP'!$F71:$EE71)+SUMIF('SPACELOG 11 BP'!$F$2:$EE$2,AZ$4,'SPACELOG 11 BP'!$F71:$EE71)+SUMIF('SPACELOG 12 BP'!$F$2:$EE$2,AZ$4,'SPACELOG 12 BP'!$F71:$EE71)</f>
        <v>128185</v>
      </c>
      <c r="BA71" s="13">
        <f>SUMIF('reporting montigny'!$F$2:$EE$2,BA$4,'reporting montigny'!$F71:$EE71)+SUMIF('reporting boissy'!$F$2:$EE$2,BA$4,'reporting boissy'!$F71:$EE71)+SUMIF('reporting moussy'!$F$2:$EE$2,BA$4,'reporting moussy'!$F71:$EE71)+SUMIF('reporting trappes'!$F$2:$EE$2,BA$4,'reporting trappes'!$F71:$EE71)+SUMIF('SPACELOG 5 BP'!$F$2:$EE$2,BA$4,'SPACELOG 5 BP'!$F71:$EE71)+SUMIF('SPACELOG 6 BP'!$F$2:$EE$2,BA$4,'SPACELOG 6 BP'!$F71:$EE71)+SUMIF('SPACELOG 7 BP'!$F$2:$EE$2,BA$4,'SPACELOG 7 BP'!$F71:$EE71)+SUMIF('SPACELOG 8 BP'!$F$2:$EE$2,BA$4,'SPACELOG 8 BP'!$F71:$EE71)+SUMIF('SPACELOG 9 BP'!$F$2:$EE$2,BA$4,'SPACELOG 9 BP'!$F71:$EE71)+SUMIF('SPACELOG 10 BP'!$F$2:$EE$2,BA$4,'SPACELOG 10 BP'!$F71:$EE71)+SUMIF('SPACELOG 11 BP'!$F$2:$EE$2,BA$4,'SPACELOG 11 BP'!$F71:$EE71)+SUMIF('SPACELOG 12 BP'!$F$2:$EE$2,BA$4,'SPACELOG 12 BP'!$F71:$EE71)</f>
        <v>128185</v>
      </c>
      <c r="BB71" s="13">
        <f>SUMIF('reporting montigny'!$F$2:$EE$2,BB$4,'reporting montigny'!$F71:$EE71)+SUMIF('reporting boissy'!$F$2:$EE$2,BB$4,'reporting boissy'!$F71:$EE71)+SUMIF('reporting moussy'!$F$2:$EE$2,BB$4,'reporting moussy'!$F71:$EE71)+SUMIF('reporting trappes'!$F$2:$EE$2,BB$4,'reporting trappes'!$F71:$EE71)+SUMIF('SPACELOG 5 BP'!$F$2:$EE$2,BB$4,'SPACELOG 5 BP'!$F71:$EE71)+SUMIF('SPACELOG 6 BP'!$F$2:$EE$2,BB$4,'SPACELOG 6 BP'!$F71:$EE71)+SUMIF('SPACELOG 7 BP'!$F$2:$EE$2,BB$4,'SPACELOG 7 BP'!$F71:$EE71)+SUMIF('SPACELOG 8 BP'!$F$2:$EE$2,BB$4,'SPACELOG 8 BP'!$F71:$EE71)+SUMIF('SPACELOG 9 BP'!$F$2:$EE$2,BB$4,'SPACELOG 9 BP'!$F71:$EE71)+SUMIF('SPACELOG 10 BP'!$F$2:$EE$2,BB$4,'SPACELOG 10 BP'!$F71:$EE71)+SUMIF('SPACELOG 11 BP'!$F$2:$EE$2,BB$4,'SPACELOG 11 BP'!$F71:$EE71)+SUMIF('SPACELOG 12 BP'!$F$2:$EE$2,BB$4,'SPACELOG 12 BP'!$F71:$EE71)</f>
        <v>128185</v>
      </c>
      <c r="BC71" s="13">
        <f>SUMIF('reporting montigny'!$F$2:$EE$2,BC$4,'reporting montigny'!$F71:$EE71)+SUMIF('reporting boissy'!$F$2:$EE$2,BC$4,'reporting boissy'!$F71:$EE71)+SUMIF('reporting moussy'!$F$2:$EE$2,BC$4,'reporting moussy'!$F71:$EE71)+SUMIF('reporting trappes'!$F$2:$EE$2,BC$4,'reporting trappes'!$F71:$EE71)+SUMIF('SPACELOG 5 BP'!$F$2:$EE$2,BC$4,'SPACELOG 5 BP'!$F71:$EE71)+SUMIF('SPACELOG 6 BP'!$F$2:$EE$2,BC$4,'SPACELOG 6 BP'!$F71:$EE71)+SUMIF('SPACELOG 7 BP'!$F$2:$EE$2,BC$4,'SPACELOG 7 BP'!$F71:$EE71)+SUMIF('SPACELOG 8 BP'!$F$2:$EE$2,BC$4,'SPACELOG 8 BP'!$F71:$EE71)+SUMIF('SPACELOG 9 BP'!$F$2:$EE$2,BC$4,'SPACELOG 9 BP'!$F71:$EE71)+SUMIF('SPACELOG 10 BP'!$F$2:$EE$2,BC$4,'SPACELOG 10 BP'!$F71:$EE71)+SUMIF('SPACELOG 11 BP'!$F$2:$EE$2,BC$4,'SPACELOG 11 BP'!$F71:$EE71)+SUMIF('SPACELOG 12 BP'!$F$2:$EE$2,BC$4,'SPACELOG 12 BP'!$F71:$EE71)</f>
        <v>128185</v>
      </c>
      <c r="BD71" s="13">
        <f>SUMIF('reporting montigny'!$F$2:$EE$2,BD$4,'reporting montigny'!$F71:$EE71)+SUMIF('reporting boissy'!$F$2:$EE$2,BD$4,'reporting boissy'!$F71:$EE71)+SUMIF('reporting moussy'!$F$2:$EE$2,BD$4,'reporting moussy'!$F71:$EE71)+SUMIF('reporting trappes'!$F$2:$EE$2,BD$4,'reporting trappes'!$F71:$EE71)+SUMIF('SPACELOG 5 BP'!$F$2:$EE$2,BD$4,'SPACELOG 5 BP'!$F71:$EE71)+SUMIF('SPACELOG 6 BP'!$F$2:$EE$2,BD$4,'SPACELOG 6 BP'!$F71:$EE71)+SUMIF('SPACELOG 7 BP'!$F$2:$EE$2,BD$4,'SPACELOG 7 BP'!$F71:$EE71)+SUMIF('SPACELOG 8 BP'!$F$2:$EE$2,BD$4,'SPACELOG 8 BP'!$F71:$EE71)+SUMIF('SPACELOG 9 BP'!$F$2:$EE$2,BD$4,'SPACELOG 9 BP'!$F71:$EE71)+SUMIF('SPACELOG 10 BP'!$F$2:$EE$2,BD$4,'SPACELOG 10 BP'!$F71:$EE71)+SUMIF('SPACELOG 11 BP'!$F$2:$EE$2,BD$4,'SPACELOG 11 BP'!$F71:$EE71)+SUMIF('SPACELOG 12 BP'!$F$2:$EE$2,BD$4,'SPACELOG 12 BP'!$F71:$EE71)</f>
        <v>128185</v>
      </c>
      <c r="BE71" s="14">
        <f>SUM(AS71:BD71)</f>
        <v>1529895</v>
      </c>
      <c r="BF71" s="13">
        <f>SUMIF('reporting montigny'!$F$2:$EE$2,BF$4,'reporting montigny'!$F71:$EE71)+SUMIF('reporting boissy'!$F$2:$EE$2,BF$4,'reporting boissy'!$F71:$EE71)+SUMIF('reporting moussy'!$F$2:$EE$2,BF$4,'reporting moussy'!$F71:$EE71)+SUMIF('reporting trappes'!$F$2:$EE$2,BF$4,'reporting trappes'!$F71:$EE71)+SUMIF('SPACELOG 5 BP'!$F$2:$EE$2,BF$4,'SPACELOG 5 BP'!$F71:$EE71)+SUMIF('SPACELOG 6 BP'!$F$2:$EE$2,BF$4,'SPACELOG 6 BP'!$F71:$EE71)+SUMIF('SPACELOG 7 BP'!$F$2:$EE$2,BF$4,'SPACELOG 7 BP'!$F71:$EE71)+SUMIF('SPACELOG 8 BP'!$F$2:$EE$2,BF$4,'SPACELOG 8 BP'!$F71:$EE71)+SUMIF('SPACELOG 9 BP'!$F$2:$EE$2,BF$4,'SPACELOG 9 BP'!$F71:$EE71)+SUMIF('SPACELOG 10 BP'!$F$2:$EE$2,BF$4,'SPACELOG 10 BP'!$F71:$EE71)+SUMIF('SPACELOG 11 BP'!$F$2:$EE$2,BF$4,'SPACELOG 11 BP'!$F71:$EE71)+SUMIF('SPACELOG 12 BP'!$F$2:$EE$2,BF$4,'SPACELOG 12 BP'!$F71:$EE71)</f>
        <v>126560</v>
      </c>
      <c r="BG71" s="13">
        <f>SUMIF('reporting montigny'!$F$2:$EE$2,BG$4,'reporting montigny'!$F71:$EE71)+SUMIF('reporting boissy'!$F$2:$EE$2,BG$4,'reporting boissy'!$F71:$EE71)+SUMIF('reporting moussy'!$F$2:$EE$2,BG$4,'reporting moussy'!$F71:$EE71)+SUMIF('reporting trappes'!$F$2:$EE$2,BG$4,'reporting trappes'!$F71:$EE71)+SUMIF('SPACELOG 5 BP'!$F$2:$EE$2,BG$4,'SPACELOG 5 BP'!$F71:$EE71)+SUMIF('SPACELOG 6 BP'!$F$2:$EE$2,BG$4,'SPACELOG 6 BP'!$F71:$EE71)+SUMIF('SPACELOG 7 BP'!$F$2:$EE$2,BG$4,'SPACELOG 7 BP'!$F71:$EE71)+SUMIF('SPACELOG 8 BP'!$F$2:$EE$2,BG$4,'SPACELOG 8 BP'!$F71:$EE71)+SUMIF('SPACELOG 9 BP'!$F$2:$EE$2,BG$4,'SPACELOG 9 BP'!$F71:$EE71)+SUMIF('SPACELOG 10 BP'!$F$2:$EE$2,BG$4,'SPACELOG 10 BP'!$F71:$EE71)+SUMIF('SPACELOG 11 BP'!$F$2:$EE$2,BG$4,'SPACELOG 11 BP'!$F71:$EE71)+SUMIF('SPACELOG 12 BP'!$F$2:$EE$2,BG$4,'SPACELOG 12 BP'!$F71:$EE71)</f>
        <v>128185</v>
      </c>
      <c r="BH71" s="13">
        <f>SUMIF('reporting montigny'!$F$2:$EE$2,BH$4,'reporting montigny'!$F71:$EE71)+SUMIF('reporting boissy'!$F$2:$EE$2,BH$4,'reporting boissy'!$F71:$EE71)+SUMIF('reporting moussy'!$F$2:$EE$2,BH$4,'reporting moussy'!$F71:$EE71)+SUMIF('reporting trappes'!$F$2:$EE$2,BH$4,'reporting trappes'!$F71:$EE71)+SUMIF('SPACELOG 5 BP'!$F$2:$EE$2,BH$4,'SPACELOG 5 BP'!$F71:$EE71)+SUMIF('SPACELOG 6 BP'!$F$2:$EE$2,BH$4,'SPACELOG 6 BP'!$F71:$EE71)+SUMIF('SPACELOG 7 BP'!$F$2:$EE$2,BH$4,'SPACELOG 7 BP'!$F71:$EE71)+SUMIF('SPACELOG 8 BP'!$F$2:$EE$2,BH$4,'SPACELOG 8 BP'!$F71:$EE71)+SUMIF('SPACELOG 9 BP'!$F$2:$EE$2,BH$4,'SPACELOG 9 BP'!$F71:$EE71)+SUMIF('SPACELOG 10 BP'!$F$2:$EE$2,BH$4,'SPACELOG 10 BP'!$F71:$EE71)+SUMIF('SPACELOG 11 BP'!$F$2:$EE$2,BH$4,'SPACELOG 11 BP'!$F71:$EE71)+SUMIF('SPACELOG 12 BP'!$F$2:$EE$2,BH$4,'SPACELOG 12 BP'!$F71:$EE71)</f>
        <v>128185</v>
      </c>
      <c r="BI71" s="13">
        <f>SUMIF('reporting montigny'!$F$2:$EE$2,BI$4,'reporting montigny'!$F71:$EE71)+SUMIF('reporting boissy'!$F$2:$EE$2,BI$4,'reporting boissy'!$F71:$EE71)+SUMIF('reporting moussy'!$F$2:$EE$2,BI$4,'reporting moussy'!$F71:$EE71)+SUMIF('reporting trappes'!$F$2:$EE$2,BI$4,'reporting trappes'!$F71:$EE71)+SUMIF('SPACELOG 5 BP'!$F$2:$EE$2,BI$4,'SPACELOG 5 BP'!$F71:$EE71)+SUMIF('SPACELOG 6 BP'!$F$2:$EE$2,BI$4,'SPACELOG 6 BP'!$F71:$EE71)+SUMIF('SPACELOG 7 BP'!$F$2:$EE$2,BI$4,'SPACELOG 7 BP'!$F71:$EE71)+SUMIF('SPACELOG 8 BP'!$F$2:$EE$2,BI$4,'SPACELOG 8 BP'!$F71:$EE71)+SUMIF('SPACELOG 9 BP'!$F$2:$EE$2,BI$4,'SPACELOG 9 BP'!$F71:$EE71)+SUMIF('SPACELOG 10 BP'!$F$2:$EE$2,BI$4,'SPACELOG 10 BP'!$F71:$EE71)+SUMIF('SPACELOG 11 BP'!$F$2:$EE$2,BI$4,'SPACELOG 11 BP'!$F71:$EE71)+SUMIF('SPACELOG 12 BP'!$F$2:$EE$2,BI$4,'SPACELOG 12 BP'!$F71:$EE71)</f>
        <v>128185</v>
      </c>
      <c r="BJ71" s="13">
        <f>SUMIF('reporting montigny'!$F$2:$EE$2,BJ$4,'reporting montigny'!$F71:$EE71)+SUMIF('reporting boissy'!$F$2:$EE$2,BJ$4,'reporting boissy'!$F71:$EE71)+SUMIF('reporting moussy'!$F$2:$EE$2,BJ$4,'reporting moussy'!$F71:$EE71)+SUMIF('reporting trappes'!$F$2:$EE$2,BJ$4,'reporting trappes'!$F71:$EE71)+SUMIF('SPACELOG 5 BP'!$F$2:$EE$2,BJ$4,'SPACELOG 5 BP'!$F71:$EE71)+SUMIF('SPACELOG 6 BP'!$F$2:$EE$2,BJ$4,'SPACELOG 6 BP'!$F71:$EE71)+SUMIF('SPACELOG 7 BP'!$F$2:$EE$2,BJ$4,'SPACELOG 7 BP'!$F71:$EE71)+SUMIF('SPACELOG 8 BP'!$F$2:$EE$2,BJ$4,'SPACELOG 8 BP'!$F71:$EE71)+SUMIF('SPACELOG 9 BP'!$F$2:$EE$2,BJ$4,'SPACELOG 9 BP'!$F71:$EE71)+SUMIF('SPACELOG 10 BP'!$F$2:$EE$2,BJ$4,'SPACELOG 10 BP'!$F71:$EE71)+SUMIF('SPACELOG 11 BP'!$F$2:$EE$2,BJ$4,'SPACELOG 11 BP'!$F71:$EE71)+SUMIF('SPACELOG 12 BP'!$F$2:$EE$2,BJ$4,'SPACELOG 12 BP'!$F71:$EE71)</f>
        <v>125685</v>
      </c>
      <c r="BK71" s="13">
        <f>SUMIF('reporting montigny'!$F$2:$EE$2,BK$4,'reporting montigny'!$F71:$EE71)+SUMIF('reporting boissy'!$F$2:$EE$2,BK$4,'reporting boissy'!$F71:$EE71)+SUMIF('reporting moussy'!$F$2:$EE$2,BK$4,'reporting moussy'!$F71:$EE71)+SUMIF('reporting trappes'!$F$2:$EE$2,BK$4,'reporting trappes'!$F71:$EE71)+SUMIF('SPACELOG 5 BP'!$F$2:$EE$2,BK$4,'SPACELOG 5 BP'!$F71:$EE71)+SUMIF('SPACELOG 6 BP'!$F$2:$EE$2,BK$4,'SPACELOG 6 BP'!$F71:$EE71)+SUMIF('SPACELOG 7 BP'!$F$2:$EE$2,BK$4,'SPACELOG 7 BP'!$F71:$EE71)+SUMIF('SPACELOG 8 BP'!$F$2:$EE$2,BK$4,'SPACELOG 8 BP'!$F71:$EE71)+SUMIF('SPACELOG 9 BP'!$F$2:$EE$2,BK$4,'SPACELOG 9 BP'!$F71:$EE71)+SUMIF('SPACELOG 10 BP'!$F$2:$EE$2,BK$4,'SPACELOG 10 BP'!$F71:$EE71)+SUMIF('SPACELOG 11 BP'!$F$2:$EE$2,BK$4,'SPACELOG 11 BP'!$F71:$EE71)+SUMIF('SPACELOG 12 BP'!$F$2:$EE$2,BK$4,'SPACELOG 12 BP'!$F71:$EE71)</f>
        <v>123985</v>
      </c>
      <c r="BL71" s="13">
        <f>SUMIF('reporting montigny'!$F$2:$EE$2,BL$4,'reporting montigny'!$F71:$EE71)+SUMIF('reporting boissy'!$F$2:$EE$2,BL$4,'reporting boissy'!$F71:$EE71)+SUMIF('reporting moussy'!$F$2:$EE$2,BL$4,'reporting moussy'!$F71:$EE71)+SUMIF('reporting trappes'!$F$2:$EE$2,BL$4,'reporting trappes'!$F71:$EE71)+SUMIF('SPACELOG 5 BP'!$F$2:$EE$2,BL$4,'SPACELOG 5 BP'!$F71:$EE71)+SUMIF('SPACELOG 6 BP'!$F$2:$EE$2,BL$4,'SPACELOG 6 BP'!$F71:$EE71)+SUMIF('SPACELOG 7 BP'!$F$2:$EE$2,BL$4,'SPACELOG 7 BP'!$F71:$EE71)+SUMIF('SPACELOG 8 BP'!$F$2:$EE$2,BL$4,'SPACELOG 8 BP'!$F71:$EE71)+SUMIF('SPACELOG 9 BP'!$F$2:$EE$2,BL$4,'SPACELOG 9 BP'!$F71:$EE71)+SUMIF('SPACELOG 10 BP'!$F$2:$EE$2,BL$4,'SPACELOG 10 BP'!$F71:$EE71)+SUMIF('SPACELOG 11 BP'!$F$2:$EE$2,BL$4,'SPACELOG 11 BP'!$F71:$EE71)+SUMIF('SPACELOG 12 BP'!$F$2:$EE$2,BL$4,'SPACELOG 12 BP'!$F71:$EE71)</f>
        <v>128185</v>
      </c>
      <c r="BM71" s="13">
        <f>SUMIF('reporting montigny'!$F$2:$EE$2,BM$4,'reporting montigny'!$F71:$EE71)+SUMIF('reporting boissy'!$F$2:$EE$2,BM$4,'reporting boissy'!$F71:$EE71)+SUMIF('reporting moussy'!$F$2:$EE$2,BM$4,'reporting moussy'!$F71:$EE71)+SUMIF('reporting trappes'!$F$2:$EE$2,BM$4,'reporting trappes'!$F71:$EE71)+SUMIF('SPACELOG 5 BP'!$F$2:$EE$2,BM$4,'SPACELOG 5 BP'!$F71:$EE71)+SUMIF('SPACELOG 6 BP'!$F$2:$EE$2,BM$4,'SPACELOG 6 BP'!$F71:$EE71)+SUMIF('SPACELOG 7 BP'!$F$2:$EE$2,BM$4,'SPACELOG 7 BP'!$F71:$EE71)+SUMIF('SPACELOG 8 BP'!$F$2:$EE$2,BM$4,'SPACELOG 8 BP'!$F71:$EE71)+SUMIF('SPACELOG 9 BP'!$F$2:$EE$2,BM$4,'SPACELOG 9 BP'!$F71:$EE71)+SUMIF('SPACELOG 10 BP'!$F$2:$EE$2,BM$4,'SPACELOG 10 BP'!$F71:$EE71)+SUMIF('SPACELOG 11 BP'!$F$2:$EE$2,BM$4,'SPACELOG 11 BP'!$F71:$EE71)+SUMIF('SPACELOG 12 BP'!$F$2:$EE$2,BM$4,'SPACELOG 12 BP'!$F71:$EE71)</f>
        <v>128185</v>
      </c>
      <c r="BN71" s="13">
        <f>SUMIF('reporting montigny'!$F$2:$EE$2,BN$4,'reporting montigny'!$F71:$EE71)+SUMIF('reporting boissy'!$F$2:$EE$2,BN$4,'reporting boissy'!$F71:$EE71)+SUMIF('reporting moussy'!$F$2:$EE$2,BN$4,'reporting moussy'!$F71:$EE71)+SUMIF('reporting trappes'!$F$2:$EE$2,BN$4,'reporting trappes'!$F71:$EE71)+SUMIF('SPACELOG 5 BP'!$F$2:$EE$2,BN$4,'SPACELOG 5 BP'!$F71:$EE71)+SUMIF('SPACELOG 6 BP'!$F$2:$EE$2,BN$4,'SPACELOG 6 BP'!$F71:$EE71)+SUMIF('SPACELOG 7 BP'!$F$2:$EE$2,BN$4,'SPACELOG 7 BP'!$F71:$EE71)+SUMIF('SPACELOG 8 BP'!$F$2:$EE$2,BN$4,'SPACELOG 8 BP'!$F71:$EE71)+SUMIF('SPACELOG 9 BP'!$F$2:$EE$2,BN$4,'SPACELOG 9 BP'!$F71:$EE71)+SUMIF('SPACELOG 10 BP'!$F$2:$EE$2,BN$4,'SPACELOG 10 BP'!$F71:$EE71)+SUMIF('SPACELOG 11 BP'!$F$2:$EE$2,BN$4,'SPACELOG 11 BP'!$F71:$EE71)+SUMIF('SPACELOG 12 BP'!$F$2:$EE$2,BN$4,'SPACELOG 12 BP'!$F71:$EE71)</f>
        <v>128185</v>
      </c>
      <c r="BO71" s="13">
        <f>SUMIF('reporting montigny'!$F$2:$EE$2,BO$4,'reporting montigny'!$F71:$EE71)+SUMIF('reporting boissy'!$F$2:$EE$2,BO$4,'reporting boissy'!$F71:$EE71)+SUMIF('reporting moussy'!$F$2:$EE$2,BO$4,'reporting moussy'!$F71:$EE71)+SUMIF('reporting trappes'!$F$2:$EE$2,BO$4,'reporting trappes'!$F71:$EE71)+SUMIF('SPACELOG 5 BP'!$F$2:$EE$2,BO$4,'SPACELOG 5 BP'!$F71:$EE71)+SUMIF('SPACELOG 6 BP'!$F$2:$EE$2,BO$4,'SPACELOG 6 BP'!$F71:$EE71)+SUMIF('SPACELOG 7 BP'!$F$2:$EE$2,BO$4,'SPACELOG 7 BP'!$F71:$EE71)+SUMIF('SPACELOG 8 BP'!$F$2:$EE$2,BO$4,'SPACELOG 8 BP'!$F71:$EE71)+SUMIF('SPACELOG 9 BP'!$F$2:$EE$2,BO$4,'SPACELOG 9 BP'!$F71:$EE71)+SUMIF('SPACELOG 10 BP'!$F$2:$EE$2,BO$4,'SPACELOG 10 BP'!$F71:$EE71)+SUMIF('SPACELOG 11 BP'!$F$2:$EE$2,BO$4,'SPACELOG 11 BP'!$F71:$EE71)+SUMIF('SPACELOG 12 BP'!$F$2:$EE$2,BO$4,'SPACELOG 12 BP'!$F71:$EE71)</f>
        <v>128185</v>
      </c>
      <c r="BP71" s="13">
        <f>SUMIF('reporting montigny'!$F$2:$EE$2,BP$4,'reporting montigny'!$F71:$EE71)+SUMIF('reporting boissy'!$F$2:$EE$2,BP$4,'reporting boissy'!$F71:$EE71)+SUMIF('reporting moussy'!$F$2:$EE$2,BP$4,'reporting moussy'!$F71:$EE71)+SUMIF('reporting trappes'!$F$2:$EE$2,BP$4,'reporting trappes'!$F71:$EE71)+SUMIF('SPACELOG 5 BP'!$F$2:$EE$2,BP$4,'SPACELOG 5 BP'!$F71:$EE71)+SUMIF('SPACELOG 6 BP'!$F$2:$EE$2,BP$4,'SPACELOG 6 BP'!$F71:$EE71)+SUMIF('SPACELOG 7 BP'!$F$2:$EE$2,BP$4,'SPACELOG 7 BP'!$F71:$EE71)+SUMIF('SPACELOG 8 BP'!$F$2:$EE$2,BP$4,'SPACELOG 8 BP'!$F71:$EE71)+SUMIF('SPACELOG 9 BP'!$F$2:$EE$2,BP$4,'SPACELOG 9 BP'!$F71:$EE71)+SUMIF('SPACELOG 10 BP'!$F$2:$EE$2,BP$4,'SPACELOG 10 BP'!$F71:$EE71)+SUMIF('SPACELOG 11 BP'!$F$2:$EE$2,BP$4,'SPACELOG 11 BP'!$F71:$EE71)+SUMIF('SPACELOG 12 BP'!$F$2:$EE$2,BP$4,'SPACELOG 12 BP'!$F71:$EE71)</f>
        <v>128185</v>
      </c>
      <c r="BQ71" s="13">
        <f>SUMIF('reporting montigny'!$F$2:$EE$2,BQ$4,'reporting montigny'!$F71:$EE71)+SUMIF('reporting boissy'!$F$2:$EE$2,BQ$4,'reporting boissy'!$F71:$EE71)+SUMIF('reporting moussy'!$F$2:$EE$2,BQ$4,'reporting moussy'!$F71:$EE71)+SUMIF('reporting trappes'!$F$2:$EE$2,BQ$4,'reporting trappes'!$F71:$EE71)+SUMIF('SPACELOG 5 BP'!$F$2:$EE$2,BQ$4,'SPACELOG 5 BP'!$F71:$EE71)+SUMIF('SPACELOG 6 BP'!$F$2:$EE$2,BQ$4,'SPACELOG 6 BP'!$F71:$EE71)+SUMIF('SPACELOG 7 BP'!$F$2:$EE$2,BQ$4,'SPACELOG 7 BP'!$F71:$EE71)+SUMIF('SPACELOG 8 BP'!$F$2:$EE$2,BQ$4,'SPACELOG 8 BP'!$F71:$EE71)+SUMIF('SPACELOG 9 BP'!$F$2:$EE$2,BQ$4,'SPACELOG 9 BP'!$F71:$EE71)+SUMIF('SPACELOG 10 BP'!$F$2:$EE$2,BQ$4,'SPACELOG 10 BP'!$F71:$EE71)+SUMIF('SPACELOG 11 BP'!$F$2:$EE$2,BQ$4,'SPACELOG 11 BP'!$F71:$EE71)+SUMIF('SPACELOG 12 BP'!$F$2:$EE$2,BQ$4,'SPACELOG 12 BP'!$F71:$EE71)</f>
        <v>128185</v>
      </c>
      <c r="BR71" s="14">
        <f>SUM(BF71:BQ71)</f>
        <v>1529895</v>
      </c>
      <c r="BS71" s="13">
        <f>SUMIF('reporting montigny'!$F$2:$EE$2,BS$4,'reporting montigny'!$F71:$EE71)+SUMIF('reporting boissy'!$F$2:$EE$2,BS$4,'reporting boissy'!$F71:$EE71)+SUMIF('reporting moussy'!$F$2:$EE$2,BS$4,'reporting moussy'!$F71:$EE71)+SUMIF('reporting trappes'!$F$2:$EE$2,BS$4,'reporting trappes'!$F71:$EE71)+SUMIF('SPACELOG 5 BP'!$F$2:$EE$2,BS$4,'SPACELOG 5 BP'!$F71:$EE71)+SUMIF('SPACELOG 6 BP'!$F$2:$EE$2,BS$4,'SPACELOG 6 BP'!$F71:$EE71)+SUMIF('SPACELOG 7 BP'!$F$2:$EE$2,BS$4,'SPACELOG 7 BP'!$F71:$EE71)+SUMIF('SPACELOG 8 BP'!$F$2:$EE$2,BS$4,'SPACELOG 8 BP'!$F71:$EE71)+SUMIF('SPACELOG 9 BP'!$F$2:$EE$2,BS$4,'SPACELOG 9 BP'!$F71:$EE71)+SUMIF('SPACELOG 10 BP'!$F$2:$EE$2,BS$4,'SPACELOG 10 BP'!$F71:$EE71)+SUMIF('SPACELOG 11 BP'!$F$2:$EE$2,BS$4,'SPACELOG 11 BP'!$F71:$EE71)+SUMIF('SPACELOG 12 BP'!$F$2:$EE$2,BS$4,'SPACELOG 12 BP'!$F71:$EE71)</f>
        <v>126560</v>
      </c>
      <c r="BT71" s="13">
        <f>SUMIF('reporting montigny'!$F$2:$EE$2,BT$4,'reporting montigny'!$F71:$EE71)+SUMIF('reporting boissy'!$F$2:$EE$2,BT$4,'reporting boissy'!$F71:$EE71)+SUMIF('reporting moussy'!$F$2:$EE$2,BT$4,'reporting moussy'!$F71:$EE71)+SUMIF('reporting trappes'!$F$2:$EE$2,BT$4,'reporting trappes'!$F71:$EE71)+SUMIF('SPACELOG 5 BP'!$F$2:$EE$2,BT$4,'SPACELOG 5 BP'!$F71:$EE71)+SUMIF('SPACELOG 6 BP'!$F$2:$EE$2,BT$4,'SPACELOG 6 BP'!$F71:$EE71)+SUMIF('SPACELOG 7 BP'!$F$2:$EE$2,BT$4,'SPACELOG 7 BP'!$F71:$EE71)+SUMIF('SPACELOG 8 BP'!$F$2:$EE$2,BT$4,'SPACELOG 8 BP'!$F71:$EE71)+SUMIF('SPACELOG 9 BP'!$F$2:$EE$2,BT$4,'SPACELOG 9 BP'!$F71:$EE71)+SUMIF('SPACELOG 10 BP'!$F$2:$EE$2,BT$4,'SPACELOG 10 BP'!$F71:$EE71)+SUMIF('SPACELOG 11 BP'!$F$2:$EE$2,BT$4,'SPACELOG 11 BP'!$F71:$EE71)+SUMIF('SPACELOG 12 BP'!$F$2:$EE$2,BT$4,'SPACELOG 12 BP'!$F71:$EE71)</f>
        <v>128185</v>
      </c>
      <c r="BU71" s="13">
        <f>SUMIF('reporting montigny'!$F$2:$EE$2,BU$4,'reporting montigny'!$F71:$EE71)+SUMIF('reporting boissy'!$F$2:$EE$2,BU$4,'reporting boissy'!$F71:$EE71)+SUMIF('reporting moussy'!$F$2:$EE$2,BU$4,'reporting moussy'!$F71:$EE71)+SUMIF('reporting trappes'!$F$2:$EE$2,BU$4,'reporting trappes'!$F71:$EE71)+SUMIF('SPACELOG 5 BP'!$F$2:$EE$2,BU$4,'SPACELOG 5 BP'!$F71:$EE71)+SUMIF('SPACELOG 6 BP'!$F$2:$EE$2,BU$4,'SPACELOG 6 BP'!$F71:$EE71)+SUMIF('SPACELOG 7 BP'!$F$2:$EE$2,BU$4,'SPACELOG 7 BP'!$F71:$EE71)+SUMIF('SPACELOG 8 BP'!$F$2:$EE$2,BU$4,'SPACELOG 8 BP'!$F71:$EE71)+SUMIF('SPACELOG 9 BP'!$F$2:$EE$2,BU$4,'SPACELOG 9 BP'!$F71:$EE71)+SUMIF('SPACELOG 10 BP'!$F$2:$EE$2,BU$4,'SPACELOG 10 BP'!$F71:$EE71)+SUMIF('SPACELOG 11 BP'!$F$2:$EE$2,BU$4,'SPACELOG 11 BP'!$F71:$EE71)+SUMIF('SPACELOG 12 BP'!$F$2:$EE$2,BU$4,'SPACELOG 12 BP'!$F71:$EE71)</f>
        <v>128185</v>
      </c>
      <c r="BV71" s="13">
        <f>SUMIF('reporting montigny'!$F$2:$EE$2,BV$4,'reporting montigny'!$F71:$EE71)+SUMIF('reporting boissy'!$F$2:$EE$2,BV$4,'reporting boissy'!$F71:$EE71)+SUMIF('reporting moussy'!$F$2:$EE$2,BV$4,'reporting moussy'!$F71:$EE71)+SUMIF('reporting trappes'!$F$2:$EE$2,BV$4,'reporting trappes'!$F71:$EE71)+SUMIF('SPACELOG 5 BP'!$F$2:$EE$2,BV$4,'SPACELOG 5 BP'!$F71:$EE71)+SUMIF('SPACELOG 6 BP'!$F$2:$EE$2,BV$4,'SPACELOG 6 BP'!$F71:$EE71)+SUMIF('SPACELOG 7 BP'!$F$2:$EE$2,BV$4,'SPACELOG 7 BP'!$F71:$EE71)+SUMIF('SPACELOG 8 BP'!$F$2:$EE$2,BV$4,'SPACELOG 8 BP'!$F71:$EE71)+SUMIF('SPACELOG 9 BP'!$F$2:$EE$2,BV$4,'SPACELOG 9 BP'!$F71:$EE71)+SUMIF('SPACELOG 10 BP'!$F$2:$EE$2,BV$4,'SPACELOG 10 BP'!$F71:$EE71)+SUMIF('SPACELOG 11 BP'!$F$2:$EE$2,BV$4,'SPACELOG 11 BP'!$F71:$EE71)+SUMIF('SPACELOG 12 BP'!$F$2:$EE$2,BV$4,'SPACELOG 12 BP'!$F71:$EE71)</f>
        <v>128185</v>
      </c>
      <c r="BW71" s="13">
        <f>SUMIF('reporting montigny'!$F$2:$EE$2,BW$4,'reporting montigny'!$F71:$EE71)+SUMIF('reporting boissy'!$F$2:$EE$2,BW$4,'reporting boissy'!$F71:$EE71)+SUMIF('reporting moussy'!$F$2:$EE$2,BW$4,'reporting moussy'!$F71:$EE71)+SUMIF('reporting trappes'!$F$2:$EE$2,BW$4,'reporting trappes'!$F71:$EE71)+SUMIF('SPACELOG 5 BP'!$F$2:$EE$2,BW$4,'SPACELOG 5 BP'!$F71:$EE71)+SUMIF('SPACELOG 6 BP'!$F$2:$EE$2,BW$4,'SPACELOG 6 BP'!$F71:$EE71)+SUMIF('SPACELOG 7 BP'!$F$2:$EE$2,BW$4,'SPACELOG 7 BP'!$F71:$EE71)+SUMIF('SPACELOG 8 BP'!$F$2:$EE$2,BW$4,'SPACELOG 8 BP'!$F71:$EE71)+SUMIF('SPACELOG 9 BP'!$F$2:$EE$2,BW$4,'SPACELOG 9 BP'!$F71:$EE71)+SUMIF('SPACELOG 10 BP'!$F$2:$EE$2,BW$4,'SPACELOG 10 BP'!$F71:$EE71)+SUMIF('SPACELOG 11 BP'!$F$2:$EE$2,BW$4,'SPACELOG 11 BP'!$F71:$EE71)+SUMIF('SPACELOG 12 BP'!$F$2:$EE$2,BW$4,'SPACELOG 12 BP'!$F71:$EE71)</f>
        <v>125685</v>
      </c>
      <c r="BX71" s="13">
        <f>SUMIF('reporting montigny'!$F$2:$EE$2,BX$4,'reporting montigny'!$F71:$EE71)+SUMIF('reporting boissy'!$F$2:$EE$2,BX$4,'reporting boissy'!$F71:$EE71)+SUMIF('reporting moussy'!$F$2:$EE$2,BX$4,'reporting moussy'!$F71:$EE71)+SUMIF('reporting trappes'!$F$2:$EE$2,BX$4,'reporting trappes'!$F71:$EE71)+SUMIF('SPACELOG 5 BP'!$F$2:$EE$2,BX$4,'SPACELOG 5 BP'!$F71:$EE71)+SUMIF('SPACELOG 6 BP'!$F$2:$EE$2,BX$4,'SPACELOG 6 BP'!$F71:$EE71)+SUMIF('SPACELOG 7 BP'!$F$2:$EE$2,BX$4,'SPACELOG 7 BP'!$F71:$EE71)+SUMIF('SPACELOG 8 BP'!$F$2:$EE$2,BX$4,'SPACELOG 8 BP'!$F71:$EE71)+SUMIF('SPACELOG 9 BP'!$F$2:$EE$2,BX$4,'SPACELOG 9 BP'!$F71:$EE71)+SUMIF('SPACELOG 10 BP'!$F$2:$EE$2,BX$4,'SPACELOG 10 BP'!$F71:$EE71)+SUMIF('SPACELOG 11 BP'!$F$2:$EE$2,BX$4,'SPACELOG 11 BP'!$F71:$EE71)+SUMIF('SPACELOG 12 BP'!$F$2:$EE$2,BX$4,'SPACELOG 12 BP'!$F71:$EE71)</f>
        <v>123985</v>
      </c>
      <c r="BY71" s="13">
        <f>SUMIF('reporting montigny'!$F$2:$EE$2,BY$4,'reporting montigny'!$F71:$EE71)+SUMIF('reporting boissy'!$F$2:$EE$2,BY$4,'reporting boissy'!$F71:$EE71)+SUMIF('reporting moussy'!$F$2:$EE$2,BY$4,'reporting moussy'!$F71:$EE71)+SUMIF('reporting trappes'!$F$2:$EE$2,BY$4,'reporting trappes'!$F71:$EE71)+SUMIF('SPACELOG 5 BP'!$F$2:$EE$2,BY$4,'SPACELOG 5 BP'!$F71:$EE71)+SUMIF('SPACELOG 6 BP'!$F$2:$EE$2,BY$4,'SPACELOG 6 BP'!$F71:$EE71)+SUMIF('SPACELOG 7 BP'!$F$2:$EE$2,BY$4,'SPACELOG 7 BP'!$F71:$EE71)+SUMIF('SPACELOG 8 BP'!$F$2:$EE$2,BY$4,'SPACELOG 8 BP'!$F71:$EE71)+SUMIF('SPACELOG 9 BP'!$F$2:$EE$2,BY$4,'SPACELOG 9 BP'!$F71:$EE71)+SUMIF('SPACELOG 10 BP'!$F$2:$EE$2,BY$4,'SPACELOG 10 BP'!$F71:$EE71)+SUMIF('SPACELOG 11 BP'!$F$2:$EE$2,BY$4,'SPACELOG 11 BP'!$F71:$EE71)+SUMIF('SPACELOG 12 BP'!$F$2:$EE$2,BY$4,'SPACELOG 12 BP'!$F71:$EE71)</f>
        <v>128185</v>
      </c>
      <c r="BZ71" s="13">
        <f>SUMIF('reporting montigny'!$F$2:$EE$2,BZ$4,'reporting montigny'!$F71:$EE71)+SUMIF('reporting boissy'!$F$2:$EE$2,BZ$4,'reporting boissy'!$F71:$EE71)+SUMIF('reporting moussy'!$F$2:$EE$2,BZ$4,'reporting moussy'!$F71:$EE71)+SUMIF('reporting trappes'!$F$2:$EE$2,BZ$4,'reporting trappes'!$F71:$EE71)+SUMIF('SPACELOG 5 BP'!$F$2:$EE$2,BZ$4,'SPACELOG 5 BP'!$F71:$EE71)+SUMIF('SPACELOG 6 BP'!$F$2:$EE$2,BZ$4,'SPACELOG 6 BP'!$F71:$EE71)+SUMIF('SPACELOG 7 BP'!$F$2:$EE$2,BZ$4,'SPACELOG 7 BP'!$F71:$EE71)+SUMIF('SPACELOG 8 BP'!$F$2:$EE$2,BZ$4,'SPACELOG 8 BP'!$F71:$EE71)+SUMIF('SPACELOG 9 BP'!$F$2:$EE$2,BZ$4,'SPACELOG 9 BP'!$F71:$EE71)+SUMIF('SPACELOG 10 BP'!$F$2:$EE$2,BZ$4,'SPACELOG 10 BP'!$F71:$EE71)+SUMIF('SPACELOG 11 BP'!$F$2:$EE$2,BZ$4,'SPACELOG 11 BP'!$F71:$EE71)+SUMIF('SPACELOG 12 BP'!$F$2:$EE$2,BZ$4,'SPACELOG 12 BP'!$F71:$EE71)</f>
        <v>128185</v>
      </c>
      <c r="CA71" s="13">
        <f>SUMIF('reporting montigny'!$F$2:$EE$2,CA$4,'reporting montigny'!$F71:$EE71)+SUMIF('reporting boissy'!$F$2:$EE$2,CA$4,'reporting boissy'!$F71:$EE71)+SUMIF('reporting moussy'!$F$2:$EE$2,CA$4,'reporting moussy'!$F71:$EE71)+SUMIF('reporting trappes'!$F$2:$EE$2,CA$4,'reporting trappes'!$F71:$EE71)+SUMIF('SPACELOG 5 BP'!$F$2:$EE$2,CA$4,'SPACELOG 5 BP'!$F71:$EE71)+SUMIF('SPACELOG 6 BP'!$F$2:$EE$2,CA$4,'SPACELOG 6 BP'!$F71:$EE71)+SUMIF('SPACELOG 7 BP'!$F$2:$EE$2,CA$4,'SPACELOG 7 BP'!$F71:$EE71)+SUMIF('SPACELOG 8 BP'!$F$2:$EE$2,CA$4,'SPACELOG 8 BP'!$F71:$EE71)+SUMIF('SPACELOG 9 BP'!$F$2:$EE$2,CA$4,'SPACELOG 9 BP'!$F71:$EE71)+SUMIF('SPACELOG 10 BP'!$F$2:$EE$2,CA$4,'SPACELOG 10 BP'!$F71:$EE71)+SUMIF('SPACELOG 11 BP'!$F$2:$EE$2,CA$4,'SPACELOG 11 BP'!$F71:$EE71)+SUMIF('SPACELOG 12 BP'!$F$2:$EE$2,CA$4,'SPACELOG 12 BP'!$F71:$EE71)</f>
        <v>128185</v>
      </c>
      <c r="CB71" s="13">
        <f>SUMIF('reporting montigny'!$F$2:$EE$2,CB$4,'reporting montigny'!$F71:$EE71)+SUMIF('reporting boissy'!$F$2:$EE$2,CB$4,'reporting boissy'!$F71:$EE71)+SUMIF('reporting moussy'!$F$2:$EE$2,CB$4,'reporting moussy'!$F71:$EE71)+SUMIF('reporting trappes'!$F$2:$EE$2,CB$4,'reporting trappes'!$F71:$EE71)+SUMIF('SPACELOG 5 BP'!$F$2:$EE$2,CB$4,'SPACELOG 5 BP'!$F71:$EE71)+SUMIF('SPACELOG 6 BP'!$F$2:$EE$2,CB$4,'SPACELOG 6 BP'!$F71:$EE71)+SUMIF('SPACELOG 7 BP'!$F$2:$EE$2,CB$4,'SPACELOG 7 BP'!$F71:$EE71)+SUMIF('SPACELOG 8 BP'!$F$2:$EE$2,CB$4,'SPACELOG 8 BP'!$F71:$EE71)+SUMIF('SPACELOG 9 BP'!$F$2:$EE$2,CB$4,'SPACELOG 9 BP'!$F71:$EE71)+SUMIF('SPACELOG 10 BP'!$F$2:$EE$2,CB$4,'SPACELOG 10 BP'!$F71:$EE71)+SUMIF('SPACELOG 11 BP'!$F$2:$EE$2,CB$4,'SPACELOG 11 BP'!$F71:$EE71)+SUMIF('SPACELOG 12 BP'!$F$2:$EE$2,CB$4,'SPACELOG 12 BP'!$F71:$EE71)</f>
        <v>128185</v>
      </c>
      <c r="CC71" s="13">
        <f>SUMIF('reporting montigny'!$F$2:$EE$2,CC$4,'reporting montigny'!$F71:$EE71)+SUMIF('reporting boissy'!$F$2:$EE$2,CC$4,'reporting boissy'!$F71:$EE71)+SUMIF('reporting moussy'!$F$2:$EE$2,CC$4,'reporting moussy'!$F71:$EE71)+SUMIF('reporting trappes'!$F$2:$EE$2,CC$4,'reporting trappes'!$F71:$EE71)+SUMIF('SPACELOG 5 BP'!$F$2:$EE$2,CC$4,'SPACELOG 5 BP'!$F71:$EE71)+SUMIF('SPACELOG 6 BP'!$F$2:$EE$2,CC$4,'SPACELOG 6 BP'!$F71:$EE71)+SUMIF('SPACELOG 7 BP'!$F$2:$EE$2,CC$4,'SPACELOG 7 BP'!$F71:$EE71)+SUMIF('SPACELOG 8 BP'!$F$2:$EE$2,CC$4,'SPACELOG 8 BP'!$F71:$EE71)+SUMIF('SPACELOG 9 BP'!$F$2:$EE$2,CC$4,'SPACELOG 9 BP'!$F71:$EE71)+SUMIF('SPACELOG 10 BP'!$F$2:$EE$2,CC$4,'SPACELOG 10 BP'!$F71:$EE71)+SUMIF('SPACELOG 11 BP'!$F$2:$EE$2,CC$4,'SPACELOG 11 BP'!$F71:$EE71)+SUMIF('SPACELOG 12 BP'!$F$2:$EE$2,CC$4,'SPACELOG 12 BP'!$F71:$EE71)</f>
        <v>128185</v>
      </c>
      <c r="CD71" s="13">
        <f>SUMIF('reporting montigny'!$F$2:$EE$2,CD$4,'reporting montigny'!$F71:$EE71)+SUMIF('reporting boissy'!$F$2:$EE$2,CD$4,'reporting boissy'!$F71:$EE71)+SUMIF('reporting moussy'!$F$2:$EE$2,CD$4,'reporting moussy'!$F71:$EE71)+SUMIF('reporting trappes'!$F$2:$EE$2,CD$4,'reporting trappes'!$F71:$EE71)+SUMIF('SPACELOG 5 BP'!$F$2:$EE$2,CD$4,'SPACELOG 5 BP'!$F71:$EE71)+SUMIF('SPACELOG 6 BP'!$F$2:$EE$2,CD$4,'SPACELOG 6 BP'!$F71:$EE71)+SUMIF('SPACELOG 7 BP'!$F$2:$EE$2,CD$4,'SPACELOG 7 BP'!$F71:$EE71)+SUMIF('SPACELOG 8 BP'!$F$2:$EE$2,CD$4,'SPACELOG 8 BP'!$F71:$EE71)+SUMIF('SPACELOG 9 BP'!$F$2:$EE$2,CD$4,'SPACELOG 9 BP'!$F71:$EE71)+SUMIF('SPACELOG 10 BP'!$F$2:$EE$2,CD$4,'SPACELOG 10 BP'!$F71:$EE71)+SUMIF('SPACELOG 11 BP'!$F$2:$EE$2,CD$4,'SPACELOG 11 BP'!$F71:$EE71)+SUMIF('SPACELOG 12 BP'!$F$2:$EE$2,CD$4,'SPACELOG 12 BP'!$F71:$EE71)</f>
        <v>128185</v>
      </c>
      <c r="CE71" s="14">
        <f>SUM(BS71:CD71)</f>
        <v>1529895</v>
      </c>
      <c r="CF71" s="13">
        <f>SUMIF('reporting montigny'!$F$2:$EE$2,CF$4,'reporting montigny'!$F71:$EE71)+SUMIF('reporting boissy'!$F$2:$EE$2,CF$4,'reporting boissy'!$F71:$EE71)+SUMIF('reporting moussy'!$F$2:$EE$2,CF$4,'reporting moussy'!$F71:$EE71)+SUMIF('reporting trappes'!$F$2:$EE$2,CF$4,'reporting trappes'!$F71:$EE71)+SUMIF('SPACELOG 5 BP'!$F$2:$EE$2,CF$4,'SPACELOG 5 BP'!$F71:$EE71)+SUMIF('SPACELOG 6 BP'!$F$2:$EE$2,CF$4,'SPACELOG 6 BP'!$F71:$EE71)+SUMIF('SPACELOG 7 BP'!$F$2:$EE$2,CF$4,'SPACELOG 7 BP'!$F71:$EE71)+SUMIF('SPACELOG 8 BP'!$F$2:$EE$2,CF$4,'SPACELOG 8 BP'!$F71:$EE71)+SUMIF('SPACELOG 9 BP'!$F$2:$EE$2,CF$4,'SPACELOG 9 BP'!$F71:$EE71)+SUMIF('SPACELOG 10 BP'!$F$2:$EE$2,CF$4,'SPACELOG 10 BP'!$F71:$EE71)+SUMIF('SPACELOG 11 BP'!$F$2:$EE$2,CF$4,'SPACELOG 11 BP'!$F71:$EE71)+SUMIF('SPACELOG 12 BP'!$F$2:$EE$2,CF$4,'SPACELOG 12 BP'!$F71:$EE71)</f>
        <v>126560</v>
      </c>
      <c r="CG71" s="13">
        <f>SUMIF('reporting montigny'!$F$2:$EE$2,CG$4,'reporting montigny'!$F71:$EE71)+SUMIF('reporting boissy'!$F$2:$EE$2,CG$4,'reporting boissy'!$F71:$EE71)+SUMIF('reporting moussy'!$F$2:$EE$2,CG$4,'reporting moussy'!$F71:$EE71)+SUMIF('reporting trappes'!$F$2:$EE$2,CG$4,'reporting trappes'!$F71:$EE71)+SUMIF('SPACELOG 5 BP'!$F$2:$EE$2,CG$4,'SPACELOG 5 BP'!$F71:$EE71)+SUMIF('SPACELOG 6 BP'!$F$2:$EE$2,CG$4,'SPACELOG 6 BP'!$F71:$EE71)+SUMIF('SPACELOG 7 BP'!$F$2:$EE$2,CG$4,'SPACELOG 7 BP'!$F71:$EE71)+SUMIF('SPACELOG 8 BP'!$F$2:$EE$2,CG$4,'SPACELOG 8 BP'!$F71:$EE71)+SUMIF('SPACELOG 9 BP'!$F$2:$EE$2,CG$4,'SPACELOG 9 BP'!$F71:$EE71)+SUMIF('SPACELOG 10 BP'!$F$2:$EE$2,CG$4,'SPACELOG 10 BP'!$F71:$EE71)+SUMIF('SPACELOG 11 BP'!$F$2:$EE$2,CG$4,'SPACELOG 11 BP'!$F71:$EE71)+SUMIF('SPACELOG 12 BP'!$F$2:$EE$2,CG$4,'SPACELOG 12 BP'!$F71:$EE71)</f>
        <v>128185</v>
      </c>
      <c r="CH71" s="13">
        <f>SUMIF('reporting montigny'!$F$2:$EE$2,CH$4,'reporting montigny'!$F71:$EE71)+SUMIF('reporting boissy'!$F$2:$EE$2,CH$4,'reporting boissy'!$F71:$EE71)+SUMIF('reporting moussy'!$F$2:$EE$2,CH$4,'reporting moussy'!$F71:$EE71)+SUMIF('reporting trappes'!$F$2:$EE$2,CH$4,'reporting trappes'!$F71:$EE71)+SUMIF('SPACELOG 5 BP'!$F$2:$EE$2,CH$4,'SPACELOG 5 BP'!$F71:$EE71)+SUMIF('SPACELOG 6 BP'!$F$2:$EE$2,CH$4,'SPACELOG 6 BP'!$F71:$EE71)+SUMIF('SPACELOG 7 BP'!$F$2:$EE$2,CH$4,'SPACELOG 7 BP'!$F71:$EE71)+SUMIF('SPACELOG 8 BP'!$F$2:$EE$2,CH$4,'SPACELOG 8 BP'!$F71:$EE71)+SUMIF('SPACELOG 9 BP'!$F$2:$EE$2,CH$4,'SPACELOG 9 BP'!$F71:$EE71)+SUMIF('SPACELOG 10 BP'!$F$2:$EE$2,CH$4,'SPACELOG 10 BP'!$F71:$EE71)+SUMIF('SPACELOG 11 BP'!$F$2:$EE$2,CH$4,'SPACELOG 11 BP'!$F71:$EE71)+SUMIF('SPACELOG 12 BP'!$F$2:$EE$2,CH$4,'SPACELOG 12 BP'!$F71:$EE71)</f>
        <v>128185</v>
      </c>
      <c r="CI71" s="13">
        <f>SUMIF('reporting montigny'!$F$2:$EE$2,CI$4,'reporting montigny'!$F71:$EE71)+SUMIF('reporting boissy'!$F$2:$EE$2,CI$4,'reporting boissy'!$F71:$EE71)+SUMIF('reporting moussy'!$F$2:$EE$2,CI$4,'reporting moussy'!$F71:$EE71)+SUMIF('reporting trappes'!$F$2:$EE$2,CI$4,'reporting trappes'!$F71:$EE71)+SUMIF('SPACELOG 5 BP'!$F$2:$EE$2,CI$4,'SPACELOG 5 BP'!$F71:$EE71)+SUMIF('SPACELOG 6 BP'!$F$2:$EE$2,CI$4,'SPACELOG 6 BP'!$F71:$EE71)+SUMIF('SPACELOG 7 BP'!$F$2:$EE$2,CI$4,'SPACELOG 7 BP'!$F71:$EE71)+SUMIF('SPACELOG 8 BP'!$F$2:$EE$2,CI$4,'SPACELOG 8 BP'!$F71:$EE71)+SUMIF('SPACELOG 9 BP'!$F$2:$EE$2,CI$4,'SPACELOG 9 BP'!$F71:$EE71)+SUMIF('SPACELOG 10 BP'!$F$2:$EE$2,CI$4,'SPACELOG 10 BP'!$F71:$EE71)+SUMIF('SPACELOG 11 BP'!$F$2:$EE$2,CI$4,'SPACELOG 11 BP'!$F71:$EE71)+SUMIF('SPACELOG 12 BP'!$F$2:$EE$2,CI$4,'SPACELOG 12 BP'!$F71:$EE71)</f>
        <v>128185</v>
      </c>
      <c r="CJ71" s="13">
        <f>SUMIF('reporting montigny'!$F$2:$EE$2,CJ$4,'reporting montigny'!$F71:$EE71)+SUMIF('reporting boissy'!$F$2:$EE$2,CJ$4,'reporting boissy'!$F71:$EE71)+SUMIF('reporting moussy'!$F$2:$EE$2,CJ$4,'reporting moussy'!$F71:$EE71)+SUMIF('reporting trappes'!$F$2:$EE$2,CJ$4,'reporting trappes'!$F71:$EE71)+SUMIF('SPACELOG 5 BP'!$F$2:$EE$2,CJ$4,'SPACELOG 5 BP'!$F71:$EE71)+SUMIF('SPACELOG 6 BP'!$F$2:$EE$2,CJ$4,'SPACELOG 6 BP'!$F71:$EE71)+SUMIF('SPACELOG 7 BP'!$F$2:$EE$2,CJ$4,'SPACELOG 7 BP'!$F71:$EE71)+SUMIF('SPACELOG 8 BP'!$F$2:$EE$2,CJ$4,'SPACELOG 8 BP'!$F71:$EE71)+SUMIF('SPACELOG 9 BP'!$F$2:$EE$2,CJ$4,'SPACELOG 9 BP'!$F71:$EE71)+SUMIF('SPACELOG 10 BP'!$F$2:$EE$2,CJ$4,'SPACELOG 10 BP'!$F71:$EE71)+SUMIF('SPACELOG 11 BP'!$F$2:$EE$2,CJ$4,'SPACELOG 11 BP'!$F71:$EE71)+SUMIF('SPACELOG 12 BP'!$F$2:$EE$2,CJ$4,'SPACELOG 12 BP'!$F71:$EE71)</f>
        <v>125685</v>
      </c>
      <c r="CK71" s="13">
        <f>SUMIF('reporting montigny'!$F$2:$EE$2,CK$4,'reporting montigny'!$F71:$EE71)+SUMIF('reporting boissy'!$F$2:$EE$2,CK$4,'reporting boissy'!$F71:$EE71)+SUMIF('reporting moussy'!$F$2:$EE$2,CK$4,'reporting moussy'!$F71:$EE71)+SUMIF('reporting trappes'!$F$2:$EE$2,CK$4,'reporting trappes'!$F71:$EE71)+SUMIF('SPACELOG 5 BP'!$F$2:$EE$2,CK$4,'SPACELOG 5 BP'!$F71:$EE71)+SUMIF('SPACELOG 6 BP'!$F$2:$EE$2,CK$4,'SPACELOG 6 BP'!$F71:$EE71)+SUMIF('SPACELOG 7 BP'!$F$2:$EE$2,CK$4,'SPACELOG 7 BP'!$F71:$EE71)+SUMIF('SPACELOG 8 BP'!$F$2:$EE$2,CK$4,'SPACELOG 8 BP'!$F71:$EE71)+SUMIF('SPACELOG 9 BP'!$F$2:$EE$2,CK$4,'SPACELOG 9 BP'!$F71:$EE71)+SUMIF('SPACELOG 10 BP'!$F$2:$EE$2,CK$4,'SPACELOG 10 BP'!$F71:$EE71)+SUMIF('SPACELOG 11 BP'!$F$2:$EE$2,CK$4,'SPACELOG 11 BP'!$F71:$EE71)+SUMIF('SPACELOG 12 BP'!$F$2:$EE$2,CK$4,'SPACELOG 12 BP'!$F71:$EE71)</f>
        <v>123985</v>
      </c>
      <c r="CL71" s="13">
        <f>SUMIF('reporting montigny'!$F$2:$EE$2,CL$4,'reporting montigny'!$F71:$EE71)+SUMIF('reporting boissy'!$F$2:$EE$2,CL$4,'reporting boissy'!$F71:$EE71)+SUMIF('reporting moussy'!$F$2:$EE$2,CL$4,'reporting moussy'!$F71:$EE71)+SUMIF('reporting trappes'!$F$2:$EE$2,CL$4,'reporting trappes'!$F71:$EE71)+SUMIF('SPACELOG 5 BP'!$F$2:$EE$2,CL$4,'SPACELOG 5 BP'!$F71:$EE71)+SUMIF('SPACELOG 6 BP'!$F$2:$EE$2,CL$4,'SPACELOG 6 BP'!$F71:$EE71)+SUMIF('SPACELOG 7 BP'!$F$2:$EE$2,CL$4,'SPACELOG 7 BP'!$F71:$EE71)+SUMIF('SPACELOG 8 BP'!$F$2:$EE$2,CL$4,'SPACELOG 8 BP'!$F71:$EE71)+SUMIF('SPACELOG 9 BP'!$F$2:$EE$2,CL$4,'SPACELOG 9 BP'!$F71:$EE71)+SUMIF('SPACELOG 10 BP'!$F$2:$EE$2,CL$4,'SPACELOG 10 BP'!$F71:$EE71)+SUMIF('SPACELOG 11 BP'!$F$2:$EE$2,CL$4,'SPACELOG 11 BP'!$F71:$EE71)+SUMIF('SPACELOG 12 BP'!$F$2:$EE$2,CL$4,'SPACELOG 12 BP'!$F71:$EE71)</f>
        <v>128185</v>
      </c>
      <c r="CM71" s="13">
        <f>SUMIF('reporting montigny'!$F$2:$EE$2,CM$4,'reporting montigny'!$F71:$EE71)+SUMIF('reporting boissy'!$F$2:$EE$2,CM$4,'reporting boissy'!$F71:$EE71)+SUMIF('reporting moussy'!$F$2:$EE$2,CM$4,'reporting moussy'!$F71:$EE71)+SUMIF('reporting trappes'!$F$2:$EE$2,CM$4,'reporting trappes'!$F71:$EE71)+SUMIF('SPACELOG 5 BP'!$F$2:$EE$2,CM$4,'SPACELOG 5 BP'!$F71:$EE71)+SUMIF('SPACELOG 6 BP'!$F$2:$EE$2,CM$4,'SPACELOG 6 BP'!$F71:$EE71)+SUMIF('SPACELOG 7 BP'!$F$2:$EE$2,CM$4,'SPACELOG 7 BP'!$F71:$EE71)+SUMIF('SPACELOG 8 BP'!$F$2:$EE$2,CM$4,'SPACELOG 8 BP'!$F71:$EE71)+SUMIF('SPACELOG 9 BP'!$F$2:$EE$2,CM$4,'SPACELOG 9 BP'!$F71:$EE71)+SUMIF('SPACELOG 10 BP'!$F$2:$EE$2,CM$4,'SPACELOG 10 BP'!$F71:$EE71)+SUMIF('SPACELOG 11 BP'!$F$2:$EE$2,CM$4,'SPACELOG 11 BP'!$F71:$EE71)+SUMIF('SPACELOG 12 BP'!$F$2:$EE$2,CM$4,'SPACELOG 12 BP'!$F71:$EE71)</f>
        <v>128185</v>
      </c>
      <c r="CN71" s="13">
        <f>SUMIF('reporting montigny'!$F$2:$EE$2,CN$4,'reporting montigny'!$F71:$EE71)+SUMIF('reporting boissy'!$F$2:$EE$2,CN$4,'reporting boissy'!$F71:$EE71)+SUMIF('reporting moussy'!$F$2:$EE$2,CN$4,'reporting moussy'!$F71:$EE71)+SUMIF('reporting trappes'!$F$2:$EE$2,CN$4,'reporting trappes'!$F71:$EE71)+SUMIF('SPACELOG 5 BP'!$F$2:$EE$2,CN$4,'SPACELOG 5 BP'!$F71:$EE71)+SUMIF('SPACELOG 6 BP'!$F$2:$EE$2,CN$4,'SPACELOG 6 BP'!$F71:$EE71)+SUMIF('SPACELOG 7 BP'!$F$2:$EE$2,CN$4,'SPACELOG 7 BP'!$F71:$EE71)+SUMIF('SPACELOG 8 BP'!$F$2:$EE$2,CN$4,'SPACELOG 8 BP'!$F71:$EE71)+SUMIF('SPACELOG 9 BP'!$F$2:$EE$2,CN$4,'SPACELOG 9 BP'!$F71:$EE71)+SUMIF('SPACELOG 10 BP'!$F$2:$EE$2,CN$4,'SPACELOG 10 BP'!$F71:$EE71)+SUMIF('SPACELOG 11 BP'!$F$2:$EE$2,CN$4,'SPACELOG 11 BP'!$F71:$EE71)+SUMIF('SPACELOG 12 BP'!$F$2:$EE$2,CN$4,'SPACELOG 12 BP'!$F71:$EE71)</f>
        <v>128185</v>
      </c>
      <c r="CO71" s="13">
        <f>SUMIF('reporting montigny'!$F$2:$EE$2,CO$4,'reporting montigny'!$F71:$EE71)+SUMIF('reporting boissy'!$F$2:$EE$2,CO$4,'reporting boissy'!$F71:$EE71)+SUMIF('reporting moussy'!$F$2:$EE$2,CO$4,'reporting moussy'!$F71:$EE71)+SUMIF('reporting trappes'!$F$2:$EE$2,CO$4,'reporting trappes'!$F71:$EE71)+SUMIF('SPACELOG 5 BP'!$F$2:$EE$2,CO$4,'SPACELOG 5 BP'!$F71:$EE71)+SUMIF('SPACELOG 6 BP'!$F$2:$EE$2,CO$4,'SPACELOG 6 BP'!$F71:$EE71)+SUMIF('SPACELOG 7 BP'!$F$2:$EE$2,CO$4,'SPACELOG 7 BP'!$F71:$EE71)+SUMIF('SPACELOG 8 BP'!$F$2:$EE$2,CO$4,'SPACELOG 8 BP'!$F71:$EE71)+SUMIF('SPACELOG 9 BP'!$F$2:$EE$2,CO$4,'SPACELOG 9 BP'!$F71:$EE71)+SUMIF('SPACELOG 10 BP'!$F$2:$EE$2,CO$4,'SPACELOG 10 BP'!$F71:$EE71)+SUMIF('SPACELOG 11 BP'!$F$2:$EE$2,CO$4,'SPACELOG 11 BP'!$F71:$EE71)+SUMIF('SPACELOG 12 BP'!$F$2:$EE$2,CO$4,'SPACELOG 12 BP'!$F71:$EE71)</f>
        <v>128185</v>
      </c>
      <c r="CP71" s="13">
        <f>SUMIF('reporting montigny'!$F$2:$EE$2,CP$4,'reporting montigny'!$F71:$EE71)+SUMIF('reporting boissy'!$F$2:$EE$2,CP$4,'reporting boissy'!$F71:$EE71)+SUMIF('reporting moussy'!$F$2:$EE$2,CP$4,'reporting moussy'!$F71:$EE71)+SUMIF('reporting trappes'!$F$2:$EE$2,CP$4,'reporting trappes'!$F71:$EE71)+SUMIF('SPACELOG 5 BP'!$F$2:$EE$2,CP$4,'SPACELOG 5 BP'!$F71:$EE71)+SUMIF('SPACELOG 6 BP'!$F$2:$EE$2,CP$4,'SPACELOG 6 BP'!$F71:$EE71)+SUMIF('SPACELOG 7 BP'!$F$2:$EE$2,CP$4,'SPACELOG 7 BP'!$F71:$EE71)+SUMIF('SPACELOG 8 BP'!$F$2:$EE$2,CP$4,'SPACELOG 8 BP'!$F71:$EE71)+SUMIF('SPACELOG 9 BP'!$F$2:$EE$2,CP$4,'SPACELOG 9 BP'!$F71:$EE71)+SUMIF('SPACELOG 10 BP'!$F$2:$EE$2,CP$4,'SPACELOG 10 BP'!$F71:$EE71)+SUMIF('SPACELOG 11 BP'!$F$2:$EE$2,CP$4,'SPACELOG 11 BP'!$F71:$EE71)+SUMIF('SPACELOG 12 BP'!$F$2:$EE$2,CP$4,'SPACELOG 12 BP'!$F71:$EE71)</f>
        <v>128185</v>
      </c>
      <c r="CQ71" s="13">
        <f>SUMIF('reporting montigny'!$F$2:$EE$2,CQ$4,'reporting montigny'!$F71:$EE71)+SUMIF('reporting boissy'!$F$2:$EE$2,CQ$4,'reporting boissy'!$F71:$EE71)+SUMIF('reporting moussy'!$F$2:$EE$2,CQ$4,'reporting moussy'!$F71:$EE71)+SUMIF('reporting trappes'!$F$2:$EE$2,CQ$4,'reporting trappes'!$F71:$EE71)+SUMIF('SPACELOG 5 BP'!$F$2:$EE$2,CQ$4,'SPACELOG 5 BP'!$F71:$EE71)+SUMIF('SPACELOG 6 BP'!$F$2:$EE$2,CQ$4,'SPACELOG 6 BP'!$F71:$EE71)+SUMIF('SPACELOG 7 BP'!$F$2:$EE$2,CQ$4,'SPACELOG 7 BP'!$F71:$EE71)+SUMIF('SPACELOG 8 BP'!$F$2:$EE$2,CQ$4,'SPACELOG 8 BP'!$F71:$EE71)+SUMIF('SPACELOG 9 BP'!$F$2:$EE$2,CQ$4,'SPACELOG 9 BP'!$F71:$EE71)+SUMIF('SPACELOG 10 BP'!$F$2:$EE$2,CQ$4,'SPACELOG 10 BP'!$F71:$EE71)+SUMIF('SPACELOG 11 BP'!$F$2:$EE$2,CQ$4,'SPACELOG 11 BP'!$F71:$EE71)+SUMIF('SPACELOG 12 BP'!$F$2:$EE$2,CQ$4,'SPACELOG 12 BP'!$F71:$EE71)</f>
        <v>128185</v>
      </c>
      <c r="CR71" s="14">
        <f>SUM(CF71:CQ71)</f>
        <v>1529895</v>
      </c>
      <c r="CS71" s="13">
        <f>SUMIF('reporting montigny'!$F$2:$EE$2,CS$4,'reporting montigny'!$F71:$EE71)+SUMIF('reporting boissy'!$F$2:$EE$2,CS$4,'reporting boissy'!$F71:$EE71)+SUMIF('reporting moussy'!$F$2:$EE$2,CS$4,'reporting moussy'!$F71:$EE71)+SUMIF('reporting trappes'!$F$2:$EE$2,CS$4,'reporting trappes'!$F71:$EE71)+SUMIF('SPACELOG 5 BP'!$F$2:$EE$2,CS$4,'SPACELOG 5 BP'!$F71:$EE71)+SUMIF('SPACELOG 6 BP'!$F$2:$EE$2,CS$4,'SPACELOG 6 BP'!$F71:$EE71)+SUMIF('SPACELOG 7 BP'!$F$2:$EE$2,CS$4,'SPACELOG 7 BP'!$F71:$EE71)+SUMIF('SPACELOG 8 BP'!$F$2:$EE$2,CS$4,'SPACELOG 8 BP'!$F71:$EE71)+SUMIF('SPACELOG 9 BP'!$F$2:$EE$2,CS$4,'SPACELOG 9 BP'!$F71:$EE71)+SUMIF('SPACELOG 10 BP'!$F$2:$EE$2,CS$4,'SPACELOG 10 BP'!$F71:$EE71)+SUMIF('SPACELOG 11 BP'!$F$2:$EE$2,CS$4,'SPACELOG 11 BP'!$F71:$EE71)+SUMIF('SPACELOG 12 BP'!$F$2:$EE$2,CS$4,'SPACELOG 12 BP'!$F71:$EE71)</f>
        <v>126560</v>
      </c>
      <c r="CT71" s="13">
        <f>SUMIF('reporting montigny'!$F$2:$EE$2,CT$4,'reporting montigny'!$F71:$EE71)+SUMIF('reporting boissy'!$F$2:$EE$2,CT$4,'reporting boissy'!$F71:$EE71)+SUMIF('reporting moussy'!$F$2:$EE$2,CT$4,'reporting moussy'!$F71:$EE71)+SUMIF('reporting trappes'!$F$2:$EE$2,CT$4,'reporting trappes'!$F71:$EE71)+SUMIF('SPACELOG 5 BP'!$F$2:$EE$2,CT$4,'SPACELOG 5 BP'!$F71:$EE71)+SUMIF('SPACELOG 6 BP'!$F$2:$EE$2,CT$4,'SPACELOG 6 BP'!$F71:$EE71)+SUMIF('SPACELOG 7 BP'!$F$2:$EE$2,CT$4,'SPACELOG 7 BP'!$F71:$EE71)+SUMIF('SPACELOG 8 BP'!$F$2:$EE$2,CT$4,'SPACELOG 8 BP'!$F71:$EE71)+SUMIF('SPACELOG 9 BP'!$F$2:$EE$2,CT$4,'SPACELOG 9 BP'!$F71:$EE71)+SUMIF('SPACELOG 10 BP'!$F$2:$EE$2,CT$4,'SPACELOG 10 BP'!$F71:$EE71)+SUMIF('SPACELOG 11 BP'!$F$2:$EE$2,CT$4,'SPACELOG 11 BP'!$F71:$EE71)+SUMIF('SPACELOG 12 BP'!$F$2:$EE$2,CT$4,'SPACELOG 12 BP'!$F71:$EE71)</f>
        <v>128185</v>
      </c>
      <c r="CU71" s="13">
        <f>SUMIF('reporting montigny'!$F$2:$EE$2,CU$4,'reporting montigny'!$F71:$EE71)+SUMIF('reporting boissy'!$F$2:$EE$2,CU$4,'reporting boissy'!$F71:$EE71)+SUMIF('reporting moussy'!$F$2:$EE$2,CU$4,'reporting moussy'!$F71:$EE71)+SUMIF('reporting trappes'!$F$2:$EE$2,CU$4,'reporting trappes'!$F71:$EE71)+SUMIF('SPACELOG 5 BP'!$F$2:$EE$2,CU$4,'SPACELOG 5 BP'!$F71:$EE71)+SUMIF('SPACELOG 6 BP'!$F$2:$EE$2,CU$4,'SPACELOG 6 BP'!$F71:$EE71)+SUMIF('SPACELOG 7 BP'!$F$2:$EE$2,CU$4,'SPACELOG 7 BP'!$F71:$EE71)+SUMIF('SPACELOG 8 BP'!$F$2:$EE$2,CU$4,'SPACELOG 8 BP'!$F71:$EE71)+SUMIF('SPACELOG 9 BP'!$F$2:$EE$2,CU$4,'SPACELOG 9 BP'!$F71:$EE71)+SUMIF('SPACELOG 10 BP'!$F$2:$EE$2,CU$4,'SPACELOG 10 BP'!$F71:$EE71)+SUMIF('SPACELOG 11 BP'!$F$2:$EE$2,CU$4,'SPACELOG 11 BP'!$F71:$EE71)+SUMIF('SPACELOG 12 BP'!$F$2:$EE$2,CU$4,'SPACELOG 12 BP'!$F71:$EE71)</f>
        <v>128185</v>
      </c>
      <c r="CV71" s="13">
        <f>SUMIF('reporting montigny'!$F$2:$EE$2,CV$4,'reporting montigny'!$F71:$EE71)+SUMIF('reporting boissy'!$F$2:$EE$2,CV$4,'reporting boissy'!$F71:$EE71)+SUMIF('reporting moussy'!$F$2:$EE$2,CV$4,'reporting moussy'!$F71:$EE71)+SUMIF('reporting trappes'!$F$2:$EE$2,CV$4,'reporting trappes'!$F71:$EE71)+SUMIF('SPACELOG 5 BP'!$F$2:$EE$2,CV$4,'SPACELOG 5 BP'!$F71:$EE71)+SUMIF('SPACELOG 6 BP'!$F$2:$EE$2,CV$4,'SPACELOG 6 BP'!$F71:$EE71)+SUMIF('SPACELOG 7 BP'!$F$2:$EE$2,CV$4,'SPACELOG 7 BP'!$F71:$EE71)+SUMIF('SPACELOG 8 BP'!$F$2:$EE$2,CV$4,'SPACELOG 8 BP'!$F71:$EE71)+SUMIF('SPACELOG 9 BP'!$F$2:$EE$2,CV$4,'SPACELOG 9 BP'!$F71:$EE71)+SUMIF('SPACELOG 10 BP'!$F$2:$EE$2,CV$4,'SPACELOG 10 BP'!$F71:$EE71)+SUMIF('SPACELOG 11 BP'!$F$2:$EE$2,CV$4,'SPACELOG 11 BP'!$F71:$EE71)+SUMIF('SPACELOG 12 BP'!$F$2:$EE$2,CV$4,'SPACELOG 12 BP'!$F71:$EE71)</f>
        <v>128185</v>
      </c>
      <c r="CW71" s="13">
        <f>SUMIF('reporting montigny'!$F$2:$EE$2,CW$4,'reporting montigny'!$F71:$EE71)+SUMIF('reporting boissy'!$F$2:$EE$2,CW$4,'reporting boissy'!$F71:$EE71)+SUMIF('reporting moussy'!$F$2:$EE$2,CW$4,'reporting moussy'!$F71:$EE71)+SUMIF('reporting trappes'!$F$2:$EE$2,CW$4,'reporting trappes'!$F71:$EE71)+SUMIF('SPACELOG 5 BP'!$F$2:$EE$2,CW$4,'SPACELOG 5 BP'!$F71:$EE71)+SUMIF('SPACELOG 6 BP'!$F$2:$EE$2,CW$4,'SPACELOG 6 BP'!$F71:$EE71)+SUMIF('SPACELOG 7 BP'!$F$2:$EE$2,CW$4,'SPACELOG 7 BP'!$F71:$EE71)+SUMIF('SPACELOG 8 BP'!$F$2:$EE$2,CW$4,'SPACELOG 8 BP'!$F71:$EE71)+SUMIF('SPACELOG 9 BP'!$F$2:$EE$2,CW$4,'SPACELOG 9 BP'!$F71:$EE71)+SUMIF('SPACELOG 10 BP'!$F$2:$EE$2,CW$4,'SPACELOG 10 BP'!$F71:$EE71)+SUMIF('SPACELOG 11 BP'!$F$2:$EE$2,CW$4,'SPACELOG 11 BP'!$F71:$EE71)+SUMIF('SPACELOG 12 BP'!$F$2:$EE$2,CW$4,'SPACELOG 12 BP'!$F71:$EE71)</f>
        <v>125685</v>
      </c>
      <c r="CX71" s="13">
        <f>SUMIF('reporting montigny'!$F$2:$EE$2,CX$4,'reporting montigny'!$F71:$EE71)+SUMIF('reporting boissy'!$F$2:$EE$2,CX$4,'reporting boissy'!$F71:$EE71)+SUMIF('reporting moussy'!$F$2:$EE$2,CX$4,'reporting moussy'!$F71:$EE71)+SUMIF('reporting trappes'!$F$2:$EE$2,CX$4,'reporting trappes'!$F71:$EE71)+SUMIF('SPACELOG 5 BP'!$F$2:$EE$2,CX$4,'SPACELOG 5 BP'!$F71:$EE71)+SUMIF('SPACELOG 6 BP'!$F$2:$EE$2,CX$4,'SPACELOG 6 BP'!$F71:$EE71)+SUMIF('SPACELOG 7 BP'!$F$2:$EE$2,CX$4,'SPACELOG 7 BP'!$F71:$EE71)+SUMIF('SPACELOG 8 BP'!$F$2:$EE$2,CX$4,'SPACELOG 8 BP'!$F71:$EE71)+SUMIF('SPACELOG 9 BP'!$F$2:$EE$2,CX$4,'SPACELOG 9 BP'!$F71:$EE71)+SUMIF('SPACELOG 10 BP'!$F$2:$EE$2,CX$4,'SPACELOG 10 BP'!$F71:$EE71)+SUMIF('SPACELOG 11 BP'!$F$2:$EE$2,CX$4,'SPACELOG 11 BP'!$F71:$EE71)+SUMIF('SPACELOG 12 BP'!$F$2:$EE$2,CX$4,'SPACELOG 12 BP'!$F71:$EE71)</f>
        <v>123985</v>
      </c>
      <c r="CY71" s="13">
        <f>SUMIF('reporting montigny'!$F$2:$EE$2,CY$4,'reporting montigny'!$F71:$EE71)+SUMIF('reporting boissy'!$F$2:$EE$2,CY$4,'reporting boissy'!$F71:$EE71)+SUMIF('reporting moussy'!$F$2:$EE$2,CY$4,'reporting moussy'!$F71:$EE71)+SUMIF('reporting trappes'!$F$2:$EE$2,CY$4,'reporting trappes'!$F71:$EE71)+SUMIF('SPACELOG 5 BP'!$F$2:$EE$2,CY$4,'SPACELOG 5 BP'!$F71:$EE71)+SUMIF('SPACELOG 6 BP'!$F$2:$EE$2,CY$4,'SPACELOG 6 BP'!$F71:$EE71)+SUMIF('SPACELOG 7 BP'!$F$2:$EE$2,CY$4,'SPACELOG 7 BP'!$F71:$EE71)+SUMIF('SPACELOG 8 BP'!$F$2:$EE$2,CY$4,'SPACELOG 8 BP'!$F71:$EE71)+SUMIF('SPACELOG 9 BP'!$F$2:$EE$2,CY$4,'SPACELOG 9 BP'!$F71:$EE71)+SUMIF('SPACELOG 10 BP'!$F$2:$EE$2,CY$4,'SPACELOG 10 BP'!$F71:$EE71)+SUMIF('SPACELOG 11 BP'!$F$2:$EE$2,CY$4,'SPACELOG 11 BP'!$F71:$EE71)+SUMIF('SPACELOG 12 BP'!$F$2:$EE$2,CY$4,'SPACELOG 12 BP'!$F71:$EE71)</f>
        <v>128185</v>
      </c>
      <c r="CZ71" s="13">
        <f>SUMIF('reporting montigny'!$F$2:$EE$2,CZ$4,'reporting montigny'!$F71:$EE71)+SUMIF('reporting boissy'!$F$2:$EE$2,CZ$4,'reporting boissy'!$F71:$EE71)+SUMIF('reporting moussy'!$F$2:$EE$2,CZ$4,'reporting moussy'!$F71:$EE71)+SUMIF('reporting trappes'!$F$2:$EE$2,CZ$4,'reporting trappes'!$F71:$EE71)+SUMIF('SPACELOG 5 BP'!$F$2:$EE$2,CZ$4,'SPACELOG 5 BP'!$F71:$EE71)+SUMIF('SPACELOG 6 BP'!$F$2:$EE$2,CZ$4,'SPACELOG 6 BP'!$F71:$EE71)+SUMIF('SPACELOG 7 BP'!$F$2:$EE$2,CZ$4,'SPACELOG 7 BP'!$F71:$EE71)+SUMIF('SPACELOG 8 BP'!$F$2:$EE$2,CZ$4,'SPACELOG 8 BP'!$F71:$EE71)+SUMIF('SPACELOG 9 BP'!$F$2:$EE$2,CZ$4,'SPACELOG 9 BP'!$F71:$EE71)+SUMIF('SPACELOG 10 BP'!$F$2:$EE$2,CZ$4,'SPACELOG 10 BP'!$F71:$EE71)+SUMIF('SPACELOG 11 BP'!$F$2:$EE$2,CZ$4,'SPACELOG 11 BP'!$F71:$EE71)+SUMIF('SPACELOG 12 BP'!$F$2:$EE$2,CZ$4,'SPACELOG 12 BP'!$F71:$EE71)</f>
        <v>128185</v>
      </c>
      <c r="DA71" s="13">
        <f>SUMIF('reporting montigny'!$F$2:$EE$2,DA$4,'reporting montigny'!$F71:$EE71)+SUMIF('reporting boissy'!$F$2:$EE$2,DA$4,'reporting boissy'!$F71:$EE71)+SUMIF('reporting moussy'!$F$2:$EE$2,DA$4,'reporting moussy'!$F71:$EE71)+SUMIF('reporting trappes'!$F$2:$EE$2,DA$4,'reporting trappes'!$F71:$EE71)+SUMIF('SPACELOG 5 BP'!$F$2:$EE$2,DA$4,'SPACELOG 5 BP'!$F71:$EE71)+SUMIF('SPACELOG 6 BP'!$F$2:$EE$2,DA$4,'SPACELOG 6 BP'!$F71:$EE71)+SUMIF('SPACELOG 7 BP'!$F$2:$EE$2,DA$4,'SPACELOG 7 BP'!$F71:$EE71)+SUMIF('SPACELOG 8 BP'!$F$2:$EE$2,DA$4,'SPACELOG 8 BP'!$F71:$EE71)+SUMIF('SPACELOG 9 BP'!$F$2:$EE$2,DA$4,'SPACELOG 9 BP'!$F71:$EE71)+SUMIF('SPACELOG 10 BP'!$F$2:$EE$2,DA$4,'SPACELOG 10 BP'!$F71:$EE71)+SUMIF('SPACELOG 11 BP'!$F$2:$EE$2,DA$4,'SPACELOG 11 BP'!$F71:$EE71)+SUMIF('SPACELOG 12 BP'!$F$2:$EE$2,DA$4,'SPACELOG 12 BP'!$F71:$EE71)</f>
        <v>128185</v>
      </c>
      <c r="DB71" s="13">
        <f>SUMIF('reporting montigny'!$F$2:$EE$2,DB$4,'reporting montigny'!$F71:$EE71)+SUMIF('reporting boissy'!$F$2:$EE$2,DB$4,'reporting boissy'!$F71:$EE71)+SUMIF('reporting moussy'!$F$2:$EE$2,DB$4,'reporting moussy'!$F71:$EE71)+SUMIF('reporting trappes'!$F$2:$EE$2,DB$4,'reporting trappes'!$F71:$EE71)+SUMIF('SPACELOG 5 BP'!$F$2:$EE$2,DB$4,'SPACELOG 5 BP'!$F71:$EE71)+SUMIF('SPACELOG 6 BP'!$F$2:$EE$2,DB$4,'SPACELOG 6 BP'!$F71:$EE71)+SUMIF('SPACELOG 7 BP'!$F$2:$EE$2,DB$4,'SPACELOG 7 BP'!$F71:$EE71)+SUMIF('SPACELOG 8 BP'!$F$2:$EE$2,DB$4,'SPACELOG 8 BP'!$F71:$EE71)+SUMIF('SPACELOG 9 BP'!$F$2:$EE$2,DB$4,'SPACELOG 9 BP'!$F71:$EE71)+SUMIF('SPACELOG 10 BP'!$F$2:$EE$2,DB$4,'SPACELOG 10 BP'!$F71:$EE71)+SUMIF('SPACELOG 11 BP'!$F$2:$EE$2,DB$4,'SPACELOG 11 BP'!$F71:$EE71)+SUMIF('SPACELOG 12 BP'!$F$2:$EE$2,DB$4,'SPACELOG 12 BP'!$F71:$EE71)</f>
        <v>128185</v>
      </c>
      <c r="DC71" s="13">
        <f>SUMIF('reporting montigny'!$F$2:$EE$2,DC$4,'reporting montigny'!$F71:$EE71)+SUMIF('reporting boissy'!$F$2:$EE$2,DC$4,'reporting boissy'!$F71:$EE71)+SUMIF('reporting moussy'!$F$2:$EE$2,DC$4,'reporting moussy'!$F71:$EE71)+SUMIF('reporting trappes'!$F$2:$EE$2,DC$4,'reporting trappes'!$F71:$EE71)+SUMIF('SPACELOG 5 BP'!$F$2:$EE$2,DC$4,'SPACELOG 5 BP'!$F71:$EE71)+SUMIF('SPACELOG 6 BP'!$F$2:$EE$2,DC$4,'SPACELOG 6 BP'!$F71:$EE71)+SUMIF('SPACELOG 7 BP'!$F$2:$EE$2,DC$4,'SPACELOG 7 BP'!$F71:$EE71)+SUMIF('SPACELOG 8 BP'!$F$2:$EE$2,DC$4,'SPACELOG 8 BP'!$F71:$EE71)+SUMIF('SPACELOG 9 BP'!$F$2:$EE$2,DC$4,'SPACELOG 9 BP'!$F71:$EE71)+SUMIF('SPACELOG 10 BP'!$F$2:$EE$2,DC$4,'SPACELOG 10 BP'!$F71:$EE71)+SUMIF('SPACELOG 11 BP'!$F$2:$EE$2,DC$4,'SPACELOG 11 BP'!$F71:$EE71)+SUMIF('SPACELOG 12 BP'!$F$2:$EE$2,DC$4,'SPACELOG 12 BP'!$F71:$EE71)</f>
        <v>128185</v>
      </c>
      <c r="DD71" s="13">
        <f>SUMIF('reporting montigny'!$F$2:$EE$2,DD$4,'reporting montigny'!$F71:$EE71)+SUMIF('reporting boissy'!$F$2:$EE$2,DD$4,'reporting boissy'!$F71:$EE71)+SUMIF('reporting moussy'!$F$2:$EE$2,DD$4,'reporting moussy'!$F71:$EE71)+SUMIF('reporting trappes'!$F$2:$EE$2,DD$4,'reporting trappes'!$F71:$EE71)+SUMIF('SPACELOG 5 BP'!$F$2:$EE$2,DD$4,'SPACELOG 5 BP'!$F71:$EE71)+SUMIF('SPACELOG 6 BP'!$F$2:$EE$2,DD$4,'SPACELOG 6 BP'!$F71:$EE71)+SUMIF('SPACELOG 7 BP'!$F$2:$EE$2,DD$4,'SPACELOG 7 BP'!$F71:$EE71)+SUMIF('SPACELOG 8 BP'!$F$2:$EE$2,DD$4,'SPACELOG 8 BP'!$F71:$EE71)+SUMIF('SPACELOG 9 BP'!$F$2:$EE$2,DD$4,'SPACELOG 9 BP'!$F71:$EE71)+SUMIF('SPACELOG 10 BP'!$F$2:$EE$2,DD$4,'SPACELOG 10 BP'!$F71:$EE71)+SUMIF('SPACELOG 11 BP'!$F$2:$EE$2,DD$4,'SPACELOG 11 BP'!$F71:$EE71)+SUMIF('SPACELOG 12 BP'!$F$2:$EE$2,DD$4,'SPACELOG 12 BP'!$F71:$EE71)</f>
        <v>128185</v>
      </c>
      <c r="DE71" s="14">
        <f>SUM(CS71:DD71)</f>
        <v>1529895</v>
      </c>
      <c r="DF71" s="13">
        <f>SUMIF('reporting montigny'!$F$2:$EE$2,DF$4,'reporting montigny'!$F71:$EE71)+SUMIF('reporting boissy'!$F$2:$EE$2,DF$4,'reporting boissy'!$F71:$EE71)+SUMIF('reporting moussy'!$F$2:$EE$2,DF$4,'reporting moussy'!$F71:$EE71)+SUMIF('reporting trappes'!$F$2:$EE$2,DF$4,'reporting trappes'!$F71:$EE71)+SUMIF('SPACELOG 5 BP'!$F$2:$EE$2,DF$4,'SPACELOG 5 BP'!$F71:$EE71)+SUMIF('SPACELOG 6 BP'!$F$2:$EE$2,DF$4,'SPACELOG 6 BP'!$F71:$EE71)+SUMIF('SPACELOG 7 BP'!$F$2:$EE$2,DF$4,'SPACELOG 7 BP'!$F71:$EE71)+SUMIF('SPACELOG 8 BP'!$F$2:$EE$2,DF$4,'SPACELOG 8 BP'!$F71:$EE71)+SUMIF('SPACELOG 9 BP'!$F$2:$EE$2,DF$4,'SPACELOG 9 BP'!$F71:$EE71)+SUMIF('SPACELOG 10 BP'!$F$2:$EE$2,DF$4,'SPACELOG 10 BP'!$F71:$EE71)+SUMIF('SPACELOG 11 BP'!$F$2:$EE$2,DF$4,'SPACELOG 11 BP'!$F71:$EE71)+SUMIF('SPACELOG 12 BP'!$F$2:$EE$2,DF$4,'SPACELOG 12 BP'!$F71:$EE71)</f>
        <v>126560</v>
      </c>
      <c r="DG71" s="13">
        <f>SUMIF('reporting montigny'!$F$2:$EE$2,DG$4,'reporting montigny'!$F71:$EE71)+SUMIF('reporting boissy'!$F$2:$EE$2,DG$4,'reporting boissy'!$F71:$EE71)+SUMIF('reporting moussy'!$F$2:$EE$2,DG$4,'reporting moussy'!$F71:$EE71)+SUMIF('reporting trappes'!$F$2:$EE$2,DG$4,'reporting trappes'!$F71:$EE71)+SUMIF('SPACELOG 5 BP'!$F$2:$EE$2,DG$4,'SPACELOG 5 BP'!$F71:$EE71)+SUMIF('SPACELOG 6 BP'!$F$2:$EE$2,DG$4,'SPACELOG 6 BP'!$F71:$EE71)+SUMIF('SPACELOG 7 BP'!$F$2:$EE$2,DG$4,'SPACELOG 7 BP'!$F71:$EE71)+SUMIF('SPACELOG 8 BP'!$F$2:$EE$2,DG$4,'SPACELOG 8 BP'!$F71:$EE71)+SUMIF('SPACELOG 9 BP'!$F$2:$EE$2,DG$4,'SPACELOG 9 BP'!$F71:$EE71)+SUMIF('SPACELOG 10 BP'!$F$2:$EE$2,DG$4,'SPACELOG 10 BP'!$F71:$EE71)+SUMIF('SPACELOG 11 BP'!$F$2:$EE$2,DG$4,'SPACELOG 11 BP'!$F71:$EE71)+SUMIF('SPACELOG 12 BP'!$F$2:$EE$2,DG$4,'SPACELOG 12 BP'!$F71:$EE71)</f>
        <v>128185</v>
      </c>
      <c r="DH71" s="13">
        <f>SUMIF('reporting montigny'!$F$2:$EE$2,DH$4,'reporting montigny'!$F71:$EE71)+SUMIF('reporting boissy'!$F$2:$EE$2,DH$4,'reporting boissy'!$F71:$EE71)+SUMIF('reporting moussy'!$F$2:$EE$2,DH$4,'reporting moussy'!$F71:$EE71)+SUMIF('reporting trappes'!$F$2:$EE$2,DH$4,'reporting trappes'!$F71:$EE71)+SUMIF('SPACELOG 5 BP'!$F$2:$EE$2,DH$4,'SPACELOG 5 BP'!$F71:$EE71)+SUMIF('SPACELOG 6 BP'!$F$2:$EE$2,DH$4,'SPACELOG 6 BP'!$F71:$EE71)+SUMIF('SPACELOG 7 BP'!$F$2:$EE$2,DH$4,'SPACELOG 7 BP'!$F71:$EE71)+SUMIF('SPACELOG 8 BP'!$F$2:$EE$2,DH$4,'SPACELOG 8 BP'!$F71:$EE71)+SUMIF('SPACELOG 9 BP'!$F$2:$EE$2,DH$4,'SPACELOG 9 BP'!$F71:$EE71)+SUMIF('SPACELOG 10 BP'!$F$2:$EE$2,DH$4,'SPACELOG 10 BP'!$F71:$EE71)+SUMIF('SPACELOG 11 BP'!$F$2:$EE$2,DH$4,'SPACELOG 11 BP'!$F71:$EE71)+SUMIF('SPACELOG 12 BP'!$F$2:$EE$2,DH$4,'SPACELOG 12 BP'!$F71:$EE71)</f>
        <v>128185</v>
      </c>
      <c r="DI71" s="13">
        <f>SUMIF('reporting montigny'!$F$2:$EE$2,DI$4,'reporting montigny'!$F71:$EE71)+SUMIF('reporting boissy'!$F$2:$EE$2,DI$4,'reporting boissy'!$F71:$EE71)+SUMIF('reporting moussy'!$F$2:$EE$2,DI$4,'reporting moussy'!$F71:$EE71)+SUMIF('reporting trappes'!$F$2:$EE$2,DI$4,'reporting trappes'!$F71:$EE71)+SUMIF('SPACELOG 5 BP'!$F$2:$EE$2,DI$4,'SPACELOG 5 BP'!$F71:$EE71)+SUMIF('SPACELOG 6 BP'!$F$2:$EE$2,DI$4,'SPACELOG 6 BP'!$F71:$EE71)+SUMIF('SPACELOG 7 BP'!$F$2:$EE$2,DI$4,'SPACELOG 7 BP'!$F71:$EE71)+SUMIF('SPACELOG 8 BP'!$F$2:$EE$2,DI$4,'SPACELOG 8 BP'!$F71:$EE71)+SUMIF('SPACELOG 9 BP'!$F$2:$EE$2,DI$4,'SPACELOG 9 BP'!$F71:$EE71)+SUMIF('SPACELOG 10 BP'!$F$2:$EE$2,DI$4,'SPACELOG 10 BP'!$F71:$EE71)+SUMIF('SPACELOG 11 BP'!$F$2:$EE$2,DI$4,'SPACELOG 11 BP'!$F71:$EE71)+SUMIF('SPACELOG 12 BP'!$F$2:$EE$2,DI$4,'SPACELOG 12 BP'!$F71:$EE71)</f>
        <v>128185</v>
      </c>
      <c r="DJ71" s="13">
        <f>SUMIF('reporting montigny'!$F$2:$EE$2,DJ$4,'reporting montigny'!$F71:$EE71)+SUMIF('reporting boissy'!$F$2:$EE$2,DJ$4,'reporting boissy'!$F71:$EE71)+SUMIF('reporting moussy'!$F$2:$EE$2,DJ$4,'reporting moussy'!$F71:$EE71)+SUMIF('reporting trappes'!$F$2:$EE$2,DJ$4,'reporting trappes'!$F71:$EE71)+SUMIF('SPACELOG 5 BP'!$F$2:$EE$2,DJ$4,'SPACELOG 5 BP'!$F71:$EE71)+SUMIF('SPACELOG 6 BP'!$F$2:$EE$2,DJ$4,'SPACELOG 6 BP'!$F71:$EE71)+SUMIF('SPACELOG 7 BP'!$F$2:$EE$2,DJ$4,'SPACELOG 7 BP'!$F71:$EE71)+SUMIF('SPACELOG 8 BP'!$F$2:$EE$2,DJ$4,'SPACELOG 8 BP'!$F71:$EE71)+SUMIF('SPACELOG 9 BP'!$F$2:$EE$2,DJ$4,'SPACELOG 9 BP'!$F71:$EE71)+SUMIF('SPACELOG 10 BP'!$F$2:$EE$2,DJ$4,'SPACELOG 10 BP'!$F71:$EE71)+SUMIF('SPACELOG 11 BP'!$F$2:$EE$2,DJ$4,'SPACELOG 11 BP'!$F71:$EE71)+SUMIF('SPACELOG 12 BP'!$F$2:$EE$2,DJ$4,'SPACELOG 12 BP'!$F71:$EE71)</f>
        <v>125685</v>
      </c>
      <c r="DK71" s="13">
        <f>SUMIF('reporting montigny'!$F$2:$EE$2,DK$4,'reporting montigny'!$F71:$EE71)+SUMIF('reporting boissy'!$F$2:$EE$2,DK$4,'reporting boissy'!$F71:$EE71)+SUMIF('reporting moussy'!$F$2:$EE$2,DK$4,'reporting moussy'!$F71:$EE71)+SUMIF('reporting trappes'!$F$2:$EE$2,DK$4,'reporting trappes'!$F71:$EE71)+SUMIF('SPACELOG 5 BP'!$F$2:$EE$2,DK$4,'SPACELOG 5 BP'!$F71:$EE71)+SUMIF('SPACELOG 6 BP'!$F$2:$EE$2,DK$4,'SPACELOG 6 BP'!$F71:$EE71)+SUMIF('SPACELOG 7 BP'!$F$2:$EE$2,DK$4,'SPACELOG 7 BP'!$F71:$EE71)+SUMIF('SPACELOG 8 BP'!$F$2:$EE$2,DK$4,'SPACELOG 8 BP'!$F71:$EE71)+SUMIF('SPACELOG 9 BP'!$F$2:$EE$2,DK$4,'SPACELOG 9 BP'!$F71:$EE71)+SUMIF('SPACELOG 10 BP'!$F$2:$EE$2,DK$4,'SPACELOG 10 BP'!$F71:$EE71)+SUMIF('SPACELOG 11 BP'!$F$2:$EE$2,DK$4,'SPACELOG 11 BP'!$F71:$EE71)+SUMIF('SPACELOG 12 BP'!$F$2:$EE$2,DK$4,'SPACELOG 12 BP'!$F71:$EE71)</f>
        <v>123985</v>
      </c>
      <c r="DL71" s="13">
        <f>SUMIF('reporting montigny'!$F$2:$EE$2,DL$4,'reporting montigny'!$F71:$EE71)+SUMIF('reporting boissy'!$F$2:$EE$2,DL$4,'reporting boissy'!$F71:$EE71)+SUMIF('reporting moussy'!$F$2:$EE$2,DL$4,'reporting moussy'!$F71:$EE71)+SUMIF('reporting trappes'!$F$2:$EE$2,DL$4,'reporting trappes'!$F71:$EE71)+SUMIF('SPACELOG 5 BP'!$F$2:$EE$2,DL$4,'SPACELOG 5 BP'!$F71:$EE71)+SUMIF('SPACELOG 6 BP'!$F$2:$EE$2,DL$4,'SPACELOG 6 BP'!$F71:$EE71)+SUMIF('SPACELOG 7 BP'!$F$2:$EE$2,DL$4,'SPACELOG 7 BP'!$F71:$EE71)+SUMIF('SPACELOG 8 BP'!$F$2:$EE$2,DL$4,'SPACELOG 8 BP'!$F71:$EE71)+SUMIF('SPACELOG 9 BP'!$F$2:$EE$2,DL$4,'SPACELOG 9 BP'!$F71:$EE71)+SUMIF('SPACELOG 10 BP'!$F$2:$EE$2,DL$4,'SPACELOG 10 BP'!$F71:$EE71)+SUMIF('SPACELOG 11 BP'!$F$2:$EE$2,DL$4,'SPACELOG 11 BP'!$F71:$EE71)+SUMIF('SPACELOG 12 BP'!$F$2:$EE$2,DL$4,'SPACELOG 12 BP'!$F71:$EE71)</f>
        <v>128185</v>
      </c>
      <c r="DM71" s="13">
        <f>SUMIF('reporting montigny'!$F$2:$EE$2,DM$4,'reporting montigny'!$F71:$EE71)+SUMIF('reporting boissy'!$F$2:$EE$2,DM$4,'reporting boissy'!$F71:$EE71)+SUMIF('reporting moussy'!$F$2:$EE$2,DM$4,'reporting moussy'!$F71:$EE71)+SUMIF('reporting trappes'!$F$2:$EE$2,DM$4,'reporting trappes'!$F71:$EE71)+SUMIF('SPACELOG 5 BP'!$F$2:$EE$2,DM$4,'SPACELOG 5 BP'!$F71:$EE71)+SUMIF('SPACELOG 6 BP'!$F$2:$EE$2,DM$4,'SPACELOG 6 BP'!$F71:$EE71)+SUMIF('SPACELOG 7 BP'!$F$2:$EE$2,DM$4,'SPACELOG 7 BP'!$F71:$EE71)+SUMIF('SPACELOG 8 BP'!$F$2:$EE$2,DM$4,'SPACELOG 8 BP'!$F71:$EE71)+SUMIF('SPACELOG 9 BP'!$F$2:$EE$2,DM$4,'SPACELOG 9 BP'!$F71:$EE71)+SUMIF('SPACELOG 10 BP'!$F$2:$EE$2,DM$4,'SPACELOG 10 BP'!$F71:$EE71)+SUMIF('SPACELOG 11 BP'!$F$2:$EE$2,DM$4,'SPACELOG 11 BP'!$F71:$EE71)+SUMIF('SPACELOG 12 BP'!$F$2:$EE$2,DM$4,'SPACELOG 12 BP'!$F71:$EE71)</f>
        <v>128185</v>
      </c>
      <c r="DN71" s="13">
        <f>SUMIF('reporting montigny'!$F$2:$EE$2,DN$4,'reporting montigny'!$F71:$EE71)+SUMIF('reporting boissy'!$F$2:$EE$2,DN$4,'reporting boissy'!$F71:$EE71)+SUMIF('reporting moussy'!$F$2:$EE$2,DN$4,'reporting moussy'!$F71:$EE71)+SUMIF('reporting trappes'!$F$2:$EE$2,DN$4,'reporting trappes'!$F71:$EE71)+SUMIF('SPACELOG 5 BP'!$F$2:$EE$2,DN$4,'SPACELOG 5 BP'!$F71:$EE71)+SUMIF('SPACELOG 6 BP'!$F$2:$EE$2,DN$4,'SPACELOG 6 BP'!$F71:$EE71)+SUMIF('SPACELOG 7 BP'!$F$2:$EE$2,DN$4,'SPACELOG 7 BP'!$F71:$EE71)+SUMIF('SPACELOG 8 BP'!$F$2:$EE$2,DN$4,'SPACELOG 8 BP'!$F71:$EE71)+SUMIF('SPACELOG 9 BP'!$F$2:$EE$2,DN$4,'SPACELOG 9 BP'!$F71:$EE71)+SUMIF('SPACELOG 10 BP'!$F$2:$EE$2,DN$4,'SPACELOG 10 BP'!$F71:$EE71)+SUMIF('SPACELOG 11 BP'!$F$2:$EE$2,DN$4,'SPACELOG 11 BP'!$F71:$EE71)+SUMIF('SPACELOG 12 BP'!$F$2:$EE$2,DN$4,'SPACELOG 12 BP'!$F71:$EE71)</f>
        <v>128185</v>
      </c>
      <c r="DO71" s="13">
        <f>SUMIF('reporting montigny'!$F$2:$EE$2,DO$4,'reporting montigny'!$F71:$EE71)+SUMIF('reporting boissy'!$F$2:$EE$2,DO$4,'reporting boissy'!$F71:$EE71)+SUMIF('reporting moussy'!$F$2:$EE$2,DO$4,'reporting moussy'!$F71:$EE71)+SUMIF('reporting trappes'!$F$2:$EE$2,DO$4,'reporting trappes'!$F71:$EE71)+SUMIF('SPACELOG 5 BP'!$F$2:$EE$2,DO$4,'SPACELOG 5 BP'!$F71:$EE71)+SUMIF('SPACELOG 6 BP'!$F$2:$EE$2,DO$4,'SPACELOG 6 BP'!$F71:$EE71)+SUMIF('SPACELOG 7 BP'!$F$2:$EE$2,DO$4,'SPACELOG 7 BP'!$F71:$EE71)+SUMIF('SPACELOG 8 BP'!$F$2:$EE$2,DO$4,'SPACELOG 8 BP'!$F71:$EE71)+SUMIF('SPACELOG 9 BP'!$F$2:$EE$2,DO$4,'SPACELOG 9 BP'!$F71:$EE71)+SUMIF('SPACELOG 10 BP'!$F$2:$EE$2,DO$4,'SPACELOG 10 BP'!$F71:$EE71)+SUMIF('SPACELOG 11 BP'!$F$2:$EE$2,DO$4,'SPACELOG 11 BP'!$F71:$EE71)+SUMIF('SPACELOG 12 BP'!$F$2:$EE$2,DO$4,'SPACELOG 12 BP'!$F71:$EE71)</f>
        <v>128185</v>
      </c>
      <c r="DP71" s="13">
        <f>SUMIF('reporting montigny'!$F$2:$EE$2,DP$4,'reporting montigny'!$F71:$EE71)+SUMIF('reporting boissy'!$F$2:$EE$2,DP$4,'reporting boissy'!$F71:$EE71)+SUMIF('reporting moussy'!$F$2:$EE$2,DP$4,'reporting moussy'!$F71:$EE71)+SUMIF('reporting trappes'!$F$2:$EE$2,DP$4,'reporting trappes'!$F71:$EE71)+SUMIF('SPACELOG 5 BP'!$F$2:$EE$2,DP$4,'SPACELOG 5 BP'!$F71:$EE71)+SUMIF('SPACELOG 6 BP'!$F$2:$EE$2,DP$4,'SPACELOG 6 BP'!$F71:$EE71)+SUMIF('SPACELOG 7 BP'!$F$2:$EE$2,DP$4,'SPACELOG 7 BP'!$F71:$EE71)+SUMIF('SPACELOG 8 BP'!$F$2:$EE$2,DP$4,'SPACELOG 8 BP'!$F71:$EE71)+SUMIF('SPACELOG 9 BP'!$F$2:$EE$2,DP$4,'SPACELOG 9 BP'!$F71:$EE71)+SUMIF('SPACELOG 10 BP'!$F$2:$EE$2,DP$4,'SPACELOG 10 BP'!$F71:$EE71)+SUMIF('SPACELOG 11 BP'!$F$2:$EE$2,DP$4,'SPACELOG 11 BP'!$F71:$EE71)+SUMIF('SPACELOG 12 BP'!$F$2:$EE$2,DP$4,'SPACELOG 12 BP'!$F71:$EE71)</f>
        <v>128185</v>
      </c>
      <c r="DQ71" s="13">
        <f>SUMIF('reporting montigny'!$F$2:$EE$2,DQ$4,'reporting montigny'!$F71:$EE71)+SUMIF('reporting boissy'!$F$2:$EE$2,DQ$4,'reporting boissy'!$F71:$EE71)+SUMIF('reporting moussy'!$F$2:$EE$2,DQ$4,'reporting moussy'!$F71:$EE71)+SUMIF('reporting trappes'!$F$2:$EE$2,DQ$4,'reporting trappes'!$F71:$EE71)+SUMIF('SPACELOG 5 BP'!$F$2:$EE$2,DQ$4,'SPACELOG 5 BP'!$F71:$EE71)+SUMIF('SPACELOG 6 BP'!$F$2:$EE$2,DQ$4,'SPACELOG 6 BP'!$F71:$EE71)+SUMIF('SPACELOG 7 BP'!$F$2:$EE$2,DQ$4,'SPACELOG 7 BP'!$F71:$EE71)+SUMIF('SPACELOG 8 BP'!$F$2:$EE$2,DQ$4,'SPACELOG 8 BP'!$F71:$EE71)+SUMIF('SPACELOG 9 BP'!$F$2:$EE$2,DQ$4,'SPACELOG 9 BP'!$F71:$EE71)+SUMIF('SPACELOG 10 BP'!$F$2:$EE$2,DQ$4,'SPACELOG 10 BP'!$F71:$EE71)+SUMIF('SPACELOG 11 BP'!$F$2:$EE$2,DQ$4,'SPACELOG 11 BP'!$F71:$EE71)+SUMIF('SPACELOG 12 BP'!$F$2:$EE$2,DQ$4,'SPACELOG 12 BP'!$F71:$EE71)</f>
        <v>128185</v>
      </c>
      <c r="DR71" s="14">
        <f>SUM(DF71:DQ71)</f>
        <v>1529895</v>
      </c>
    </row>
    <row r="72" spans="2:122" x14ac:dyDescent="0.2">
      <c r="E72" s="30" t="s">
        <v>108</v>
      </c>
      <c r="F72" s="13">
        <f>SUMIF('reporting montigny'!$F$2:$EE$2,F$4,'reporting montigny'!$F72:$EE72)+SUMIF('reporting boissy'!$F$2:$EE$2,F$4,'reporting boissy'!$F72:$EE72)+SUMIF('reporting moussy'!$F$2:$EE$2,F$4,'reporting moussy'!$F72:$EE72)+SUMIF('reporting trappes'!$F$2:$EE$2,F$4,'reporting trappes'!$F72:$EE72)+SUMIF('SPACELOG 5 BP'!$F$2:$EE$2,F$4,'SPACELOG 5 BP'!$F72:$EE72)+SUMIF('SPACELOG 6 BP'!$F$2:$EE$2,F$4,'SPACELOG 6 BP'!$F72:$EE72)+SUMIF('SPACELOG 7 BP'!$F$2:$EE$2,F$4,'SPACELOG 7 BP'!$F72:$EE72)+SUMIF('SPACELOG 8 BP'!$F$2:$EE$2,F$4,'SPACELOG 8 BP'!$F72:$EE72)+SUMIF('SPACELOG 9 BP'!$F$2:$EE$2,F$4,'SPACELOG 9 BP'!$F72:$EE72)+SUMIF('SPACELOG 10 BP'!$F$2:$EE$2,F$4,'SPACELOG 10 BP'!$F72:$EE72)+SUMIF('SPACELOG 11 BP'!$F$2:$EE$2,F$4,'SPACELOG 11 BP'!$F72:$EE72)+SUMIF('SPACELOG 12 BP'!$F$2:$EE$2,F$4,'SPACELOG 12 BP'!$F72:$EE72)</f>
        <v>13228.400000000001</v>
      </c>
      <c r="G72" s="13">
        <f>SUMIF('reporting montigny'!$F$2:$EE$2,G$4,'reporting montigny'!$F72:$EE72)+SUMIF('reporting boissy'!$F$2:$EE$2,G$4,'reporting boissy'!$F72:$EE72)+SUMIF('reporting moussy'!$F$2:$EE$2,G$4,'reporting moussy'!$F72:$EE72)+SUMIF('reporting trappes'!$F$2:$EE$2,G$4,'reporting trappes'!$F72:$EE72)+SUMIF('SPACELOG 5 BP'!$F$2:$EE$2,G$4,'SPACELOG 5 BP'!$F72:$EE72)+SUMIF('SPACELOG 6 BP'!$F$2:$EE$2,G$4,'SPACELOG 6 BP'!$F72:$EE72)+SUMIF('SPACELOG 7 BP'!$F$2:$EE$2,G$4,'SPACELOG 7 BP'!$F72:$EE72)+SUMIF('SPACELOG 8 BP'!$F$2:$EE$2,G$4,'SPACELOG 8 BP'!$F72:$EE72)+SUMIF('SPACELOG 9 BP'!$F$2:$EE$2,G$4,'SPACELOG 9 BP'!$F72:$EE72)+SUMIF('SPACELOG 10 BP'!$F$2:$EE$2,G$4,'SPACELOG 10 BP'!$F72:$EE72)+SUMIF('SPACELOG 11 BP'!$F$2:$EE$2,G$4,'SPACELOG 11 BP'!$F72:$EE72)+SUMIF('SPACELOG 12 BP'!$F$2:$EE$2,G$4,'SPACELOG 12 BP'!$F72:$EE72)</f>
        <v>13582</v>
      </c>
      <c r="H72" s="13">
        <f>SUMIF('reporting montigny'!$F$2:$EE$2,H$4,'reporting montigny'!$F72:$EE72)+SUMIF('reporting boissy'!$F$2:$EE$2,H$4,'reporting boissy'!$F72:$EE72)+SUMIF('reporting moussy'!$F$2:$EE$2,H$4,'reporting moussy'!$F72:$EE72)+SUMIF('reporting trappes'!$F$2:$EE$2,H$4,'reporting trappes'!$F72:$EE72)+SUMIF('SPACELOG 5 BP'!$F$2:$EE$2,H$4,'SPACELOG 5 BP'!$F72:$EE72)+SUMIF('SPACELOG 6 BP'!$F$2:$EE$2,H$4,'SPACELOG 6 BP'!$F72:$EE72)+SUMIF('SPACELOG 7 BP'!$F$2:$EE$2,H$4,'SPACELOG 7 BP'!$F72:$EE72)+SUMIF('SPACELOG 8 BP'!$F$2:$EE$2,H$4,'SPACELOG 8 BP'!$F72:$EE72)+SUMIF('SPACELOG 9 BP'!$F$2:$EE$2,H$4,'SPACELOG 9 BP'!$F72:$EE72)+SUMIF('SPACELOG 10 BP'!$F$2:$EE$2,H$4,'SPACELOG 10 BP'!$F72:$EE72)+SUMIF('SPACELOG 11 BP'!$F$2:$EE$2,H$4,'SPACELOG 11 BP'!$F72:$EE72)+SUMIF('SPACELOG 12 BP'!$F$2:$EE$2,H$4,'SPACELOG 12 BP'!$F72:$EE72)</f>
        <v>13962</v>
      </c>
      <c r="I72" s="13">
        <f>SUMIF('reporting montigny'!$F$2:$EE$2,I$4,'reporting montigny'!$F72:$EE72)+SUMIF('reporting boissy'!$F$2:$EE$2,I$4,'reporting boissy'!$F72:$EE72)+SUMIF('reporting moussy'!$F$2:$EE$2,I$4,'reporting moussy'!$F72:$EE72)+SUMIF('reporting trappes'!$F$2:$EE$2,I$4,'reporting trappes'!$F72:$EE72)+SUMIF('SPACELOG 5 BP'!$F$2:$EE$2,I$4,'SPACELOG 5 BP'!$F72:$EE72)+SUMIF('SPACELOG 6 BP'!$F$2:$EE$2,I$4,'SPACELOG 6 BP'!$F72:$EE72)+SUMIF('SPACELOG 7 BP'!$F$2:$EE$2,I$4,'SPACELOG 7 BP'!$F72:$EE72)+SUMIF('SPACELOG 8 BP'!$F$2:$EE$2,I$4,'SPACELOG 8 BP'!$F72:$EE72)+SUMIF('SPACELOG 9 BP'!$F$2:$EE$2,I$4,'SPACELOG 9 BP'!$F72:$EE72)+SUMIF('SPACELOG 10 BP'!$F$2:$EE$2,I$4,'SPACELOG 10 BP'!$F72:$EE72)+SUMIF('SPACELOG 11 BP'!$F$2:$EE$2,I$4,'SPACELOG 11 BP'!$F72:$EE72)+SUMIF('SPACELOG 12 BP'!$F$2:$EE$2,I$4,'SPACELOG 12 BP'!$F72:$EE72)</f>
        <v>15248.400000000001</v>
      </c>
      <c r="J72" s="13">
        <f>SUMIF('reporting montigny'!$F$2:$EE$2,J$4,'reporting montigny'!$F72:$EE72)+SUMIF('reporting boissy'!$F$2:$EE$2,J$4,'reporting boissy'!$F72:$EE72)+SUMIF('reporting moussy'!$F$2:$EE$2,J$4,'reporting moussy'!$F72:$EE72)+SUMIF('reporting trappes'!$F$2:$EE$2,J$4,'reporting trappes'!$F72:$EE72)+SUMIF('SPACELOG 5 BP'!$F$2:$EE$2,J$4,'SPACELOG 5 BP'!$F72:$EE72)+SUMIF('SPACELOG 6 BP'!$F$2:$EE$2,J$4,'SPACELOG 6 BP'!$F72:$EE72)+SUMIF('SPACELOG 7 BP'!$F$2:$EE$2,J$4,'SPACELOG 7 BP'!$F72:$EE72)+SUMIF('SPACELOG 8 BP'!$F$2:$EE$2,J$4,'SPACELOG 8 BP'!$F72:$EE72)+SUMIF('SPACELOG 9 BP'!$F$2:$EE$2,J$4,'SPACELOG 9 BP'!$F72:$EE72)+SUMIF('SPACELOG 10 BP'!$F$2:$EE$2,J$4,'SPACELOG 10 BP'!$F72:$EE72)+SUMIF('SPACELOG 11 BP'!$F$2:$EE$2,J$4,'SPACELOG 11 BP'!$F72:$EE72)+SUMIF('SPACELOG 12 BP'!$F$2:$EE$2,J$4,'SPACELOG 12 BP'!$F72:$EE72)</f>
        <v>15582</v>
      </c>
      <c r="K72" s="13">
        <f>SUMIF('reporting montigny'!$F$2:$EE$2,K$4,'reporting montigny'!$F72:$EE72)+SUMIF('reporting boissy'!$F$2:$EE$2,K$4,'reporting boissy'!$F72:$EE72)+SUMIF('reporting moussy'!$F$2:$EE$2,K$4,'reporting moussy'!$F72:$EE72)+SUMIF('reporting trappes'!$F$2:$EE$2,K$4,'reporting trappes'!$F72:$EE72)+SUMIF('SPACELOG 5 BP'!$F$2:$EE$2,K$4,'SPACELOG 5 BP'!$F72:$EE72)+SUMIF('SPACELOG 6 BP'!$F$2:$EE$2,K$4,'SPACELOG 6 BP'!$F72:$EE72)+SUMIF('SPACELOG 7 BP'!$F$2:$EE$2,K$4,'SPACELOG 7 BP'!$F72:$EE72)+SUMIF('SPACELOG 8 BP'!$F$2:$EE$2,K$4,'SPACELOG 8 BP'!$F72:$EE72)+SUMIF('SPACELOG 9 BP'!$F$2:$EE$2,K$4,'SPACELOG 9 BP'!$F72:$EE72)+SUMIF('SPACELOG 10 BP'!$F$2:$EE$2,K$4,'SPACELOG 10 BP'!$F72:$EE72)+SUMIF('SPACELOG 11 BP'!$F$2:$EE$2,K$4,'SPACELOG 11 BP'!$F72:$EE72)+SUMIF('SPACELOG 12 BP'!$F$2:$EE$2,K$4,'SPACELOG 12 BP'!$F72:$EE72)</f>
        <v>15662</v>
      </c>
      <c r="L72" s="13">
        <f>SUMIF('reporting montigny'!$F$2:$EE$2,L$4,'reporting montigny'!$F72:$EE72)+SUMIF('reporting boissy'!$F$2:$EE$2,L$4,'reporting boissy'!$F72:$EE72)+SUMIF('reporting moussy'!$F$2:$EE$2,L$4,'reporting moussy'!$F72:$EE72)+SUMIF('reporting trappes'!$F$2:$EE$2,L$4,'reporting trappes'!$F72:$EE72)+SUMIF('SPACELOG 5 BP'!$F$2:$EE$2,L$4,'SPACELOG 5 BP'!$F72:$EE72)+SUMIF('SPACELOG 6 BP'!$F$2:$EE$2,L$4,'SPACELOG 6 BP'!$F72:$EE72)+SUMIF('SPACELOG 7 BP'!$F$2:$EE$2,L$4,'SPACELOG 7 BP'!$F72:$EE72)+SUMIF('SPACELOG 8 BP'!$F$2:$EE$2,L$4,'SPACELOG 8 BP'!$F72:$EE72)+SUMIF('SPACELOG 9 BP'!$F$2:$EE$2,L$4,'SPACELOG 9 BP'!$F72:$EE72)+SUMIF('SPACELOG 10 BP'!$F$2:$EE$2,L$4,'SPACELOG 10 BP'!$F72:$EE72)+SUMIF('SPACELOG 11 BP'!$F$2:$EE$2,L$4,'SPACELOG 11 BP'!$F72:$EE72)+SUMIF('SPACELOG 12 BP'!$F$2:$EE$2,L$4,'SPACELOG 12 BP'!$F72:$EE72)</f>
        <v>15322</v>
      </c>
      <c r="M72" s="13">
        <f>SUMIF('reporting montigny'!$F$2:$EE$2,M$4,'reporting montigny'!$F72:$EE72)+SUMIF('reporting boissy'!$F$2:$EE$2,M$4,'reporting boissy'!$F72:$EE72)+SUMIF('reporting moussy'!$F$2:$EE$2,M$4,'reporting moussy'!$F72:$EE72)+SUMIF('reporting trappes'!$F$2:$EE$2,M$4,'reporting trappes'!$F72:$EE72)+SUMIF('SPACELOG 5 BP'!$F$2:$EE$2,M$4,'SPACELOG 5 BP'!$F72:$EE72)+SUMIF('SPACELOG 6 BP'!$F$2:$EE$2,M$4,'SPACELOG 6 BP'!$F72:$EE72)+SUMIF('SPACELOG 7 BP'!$F$2:$EE$2,M$4,'SPACELOG 7 BP'!$F72:$EE72)+SUMIF('SPACELOG 8 BP'!$F$2:$EE$2,M$4,'SPACELOG 8 BP'!$F72:$EE72)+SUMIF('SPACELOG 9 BP'!$F$2:$EE$2,M$4,'SPACELOG 9 BP'!$F72:$EE72)+SUMIF('SPACELOG 10 BP'!$F$2:$EE$2,M$4,'SPACELOG 10 BP'!$F72:$EE72)+SUMIF('SPACELOG 11 BP'!$F$2:$EE$2,M$4,'SPACELOG 11 BP'!$F72:$EE72)+SUMIF('SPACELOG 12 BP'!$F$2:$EE$2,M$4,'SPACELOG 12 BP'!$F72:$EE72)</f>
        <v>15322</v>
      </c>
      <c r="N72" s="13">
        <f>SUMIF('reporting montigny'!$F$2:$EE$2,N$4,'reporting montigny'!$F72:$EE72)+SUMIF('reporting boissy'!$F$2:$EE$2,N$4,'reporting boissy'!$F72:$EE72)+SUMIF('reporting moussy'!$F$2:$EE$2,N$4,'reporting moussy'!$F72:$EE72)+SUMIF('reporting trappes'!$F$2:$EE$2,N$4,'reporting trappes'!$F72:$EE72)+SUMIF('SPACELOG 5 BP'!$F$2:$EE$2,N$4,'SPACELOG 5 BP'!$F72:$EE72)+SUMIF('SPACELOG 6 BP'!$F$2:$EE$2,N$4,'SPACELOG 6 BP'!$F72:$EE72)+SUMIF('SPACELOG 7 BP'!$F$2:$EE$2,N$4,'SPACELOG 7 BP'!$F72:$EE72)+SUMIF('SPACELOG 8 BP'!$F$2:$EE$2,N$4,'SPACELOG 8 BP'!$F72:$EE72)+SUMIF('SPACELOG 9 BP'!$F$2:$EE$2,N$4,'SPACELOG 9 BP'!$F72:$EE72)+SUMIF('SPACELOG 10 BP'!$F$2:$EE$2,N$4,'SPACELOG 10 BP'!$F72:$EE72)+SUMIF('SPACELOG 11 BP'!$F$2:$EE$2,N$4,'SPACELOG 11 BP'!$F72:$EE72)+SUMIF('SPACELOG 12 BP'!$F$2:$EE$2,N$4,'SPACELOG 12 BP'!$F72:$EE72)</f>
        <v>15492</v>
      </c>
      <c r="O72" s="13">
        <f>SUMIF('reporting montigny'!$F$2:$EE$2,O$4,'reporting montigny'!$F72:$EE72)+SUMIF('reporting boissy'!$F$2:$EE$2,O$4,'reporting boissy'!$F72:$EE72)+SUMIF('reporting moussy'!$F$2:$EE$2,O$4,'reporting moussy'!$F72:$EE72)+SUMIF('reporting trappes'!$F$2:$EE$2,O$4,'reporting trappes'!$F72:$EE72)+SUMIF('SPACELOG 5 BP'!$F$2:$EE$2,O$4,'SPACELOG 5 BP'!$F72:$EE72)+SUMIF('SPACELOG 6 BP'!$F$2:$EE$2,O$4,'SPACELOG 6 BP'!$F72:$EE72)+SUMIF('SPACELOG 7 BP'!$F$2:$EE$2,O$4,'SPACELOG 7 BP'!$F72:$EE72)+SUMIF('SPACELOG 8 BP'!$F$2:$EE$2,O$4,'SPACELOG 8 BP'!$F72:$EE72)+SUMIF('SPACELOG 9 BP'!$F$2:$EE$2,O$4,'SPACELOG 9 BP'!$F72:$EE72)+SUMIF('SPACELOG 10 BP'!$F$2:$EE$2,O$4,'SPACELOG 10 BP'!$F72:$EE72)+SUMIF('SPACELOG 11 BP'!$F$2:$EE$2,O$4,'SPACELOG 11 BP'!$F72:$EE72)+SUMIF('SPACELOG 12 BP'!$F$2:$EE$2,O$4,'SPACELOG 12 BP'!$F72:$EE72)</f>
        <v>15832</v>
      </c>
      <c r="P72" s="13">
        <f>SUMIF('reporting montigny'!$F$2:$EE$2,P$4,'reporting montigny'!$F72:$EE72)+SUMIF('reporting boissy'!$F$2:$EE$2,P$4,'reporting boissy'!$F72:$EE72)+SUMIF('reporting moussy'!$F$2:$EE$2,P$4,'reporting moussy'!$F72:$EE72)+SUMIF('reporting trappes'!$F$2:$EE$2,P$4,'reporting trappes'!$F72:$EE72)+SUMIF('SPACELOG 5 BP'!$F$2:$EE$2,P$4,'SPACELOG 5 BP'!$F72:$EE72)+SUMIF('SPACELOG 6 BP'!$F$2:$EE$2,P$4,'SPACELOG 6 BP'!$F72:$EE72)+SUMIF('SPACELOG 7 BP'!$F$2:$EE$2,P$4,'SPACELOG 7 BP'!$F72:$EE72)+SUMIF('SPACELOG 8 BP'!$F$2:$EE$2,P$4,'SPACELOG 8 BP'!$F72:$EE72)+SUMIF('SPACELOG 9 BP'!$F$2:$EE$2,P$4,'SPACELOG 9 BP'!$F72:$EE72)+SUMIF('SPACELOG 10 BP'!$F$2:$EE$2,P$4,'SPACELOG 10 BP'!$F72:$EE72)+SUMIF('SPACELOG 11 BP'!$F$2:$EE$2,P$4,'SPACELOG 11 BP'!$F72:$EE72)+SUMIF('SPACELOG 12 BP'!$F$2:$EE$2,P$4,'SPACELOG 12 BP'!$F72:$EE72)</f>
        <v>16612</v>
      </c>
      <c r="Q72" s="13">
        <f>SUMIF('reporting montigny'!$F$2:$EE$2,Q$4,'reporting montigny'!$F72:$EE72)+SUMIF('reporting boissy'!$F$2:$EE$2,Q$4,'reporting boissy'!$F72:$EE72)+SUMIF('reporting moussy'!$F$2:$EE$2,Q$4,'reporting moussy'!$F72:$EE72)+SUMIF('reporting trappes'!$F$2:$EE$2,Q$4,'reporting trappes'!$F72:$EE72)+SUMIF('SPACELOG 5 BP'!$F$2:$EE$2,Q$4,'SPACELOG 5 BP'!$F72:$EE72)+SUMIF('SPACELOG 6 BP'!$F$2:$EE$2,Q$4,'SPACELOG 6 BP'!$F72:$EE72)+SUMIF('SPACELOG 7 BP'!$F$2:$EE$2,Q$4,'SPACELOG 7 BP'!$F72:$EE72)+SUMIF('SPACELOG 8 BP'!$F$2:$EE$2,Q$4,'SPACELOG 8 BP'!$F72:$EE72)+SUMIF('SPACELOG 9 BP'!$F$2:$EE$2,Q$4,'SPACELOG 9 BP'!$F72:$EE72)+SUMIF('SPACELOG 10 BP'!$F$2:$EE$2,Q$4,'SPACELOG 10 BP'!$F72:$EE72)+SUMIF('SPACELOG 11 BP'!$F$2:$EE$2,Q$4,'SPACELOG 11 BP'!$F72:$EE72)+SUMIF('SPACELOG 12 BP'!$F$2:$EE$2,Q$4,'SPACELOG 12 BP'!$F72:$EE72)</f>
        <v>17792</v>
      </c>
      <c r="R72" s="14">
        <f>SUM(F72:Q72)</f>
        <v>183636.8</v>
      </c>
      <c r="S72" s="13">
        <f>SUMIF('reporting montigny'!$F$2:$EE$2,S$4,'reporting montigny'!$F72:$EE72)+SUMIF('reporting boissy'!$F$2:$EE$2,S$4,'reporting boissy'!$F72:$EE72)+SUMIF('reporting moussy'!$F$2:$EE$2,S$4,'reporting moussy'!$F72:$EE72)+SUMIF('reporting trappes'!$F$2:$EE$2,S$4,'reporting trappes'!$F72:$EE72)+SUMIF('SPACELOG 5 BP'!$F$2:$EE$2,S$4,'SPACELOG 5 BP'!$F72:$EE72)+SUMIF('SPACELOG 6 BP'!$F$2:$EE$2,S$4,'SPACELOG 6 BP'!$F72:$EE72)+SUMIF('SPACELOG 7 BP'!$F$2:$EE$2,S$4,'SPACELOG 7 BP'!$F72:$EE72)+SUMIF('SPACELOG 8 BP'!$F$2:$EE$2,S$4,'SPACELOG 8 BP'!$F72:$EE72)+SUMIF('SPACELOG 9 BP'!$F$2:$EE$2,S$4,'SPACELOG 9 BP'!$F72:$EE72)+SUMIF('SPACELOG 10 BP'!$F$2:$EE$2,S$4,'SPACELOG 10 BP'!$F72:$EE72)+SUMIF('SPACELOG 11 BP'!$F$2:$EE$2,S$4,'SPACELOG 11 BP'!$F72:$EE72)+SUMIF('SPACELOG 12 BP'!$F$2:$EE$2,S$4,'SPACELOG 12 BP'!$F72:$EE72)</f>
        <v>16912</v>
      </c>
      <c r="T72" s="13">
        <f>SUMIF('reporting montigny'!$F$2:$EE$2,T$4,'reporting montigny'!$F72:$EE72)+SUMIF('reporting boissy'!$F$2:$EE$2,T$4,'reporting boissy'!$F72:$EE72)+SUMIF('reporting moussy'!$F$2:$EE$2,T$4,'reporting moussy'!$F72:$EE72)+SUMIF('reporting trappes'!$F$2:$EE$2,T$4,'reporting trappes'!$F72:$EE72)+SUMIF('SPACELOG 5 BP'!$F$2:$EE$2,T$4,'SPACELOG 5 BP'!$F72:$EE72)+SUMIF('SPACELOG 6 BP'!$F$2:$EE$2,T$4,'SPACELOG 6 BP'!$F72:$EE72)+SUMIF('SPACELOG 7 BP'!$F$2:$EE$2,T$4,'SPACELOG 7 BP'!$F72:$EE72)+SUMIF('SPACELOG 8 BP'!$F$2:$EE$2,T$4,'SPACELOG 8 BP'!$F72:$EE72)+SUMIF('SPACELOG 9 BP'!$F$2:$EE$2,T$4,'SPACELOG 9 BP'!$F72:$EE72)+SUMIF('SPACELOG 10 BP'!$F$2:$EE$2,T$4,'SPACELOG 10 BP'!$F72:$EE72)+SUMIF('SPACELOG 11 BP'!$F$2:$EE$2,T$4,'SPACELOG 11 BP'!$F72:$EE72)+SUMIF('SPACELOG 12 BP'!$F$2:$EE$2,T$4,'SPACELOG 12 BP'!$F72:$EE72)</f>
        <v>17237</v>
      </c>
      <c r="U72" s="13">
        <f>SUMIF('reporting montigny'!$F$2:$EE$2,U$4,'reporting montigny'!$F72:$EE72)+SUMIF('reporting boissy'!$F$2:$EE$2,U$4,'reporting boissy'!$F72:$EE72)+SUMIF('reporting moussy'!$F$2:$EE$2,U$4,'reporting moussy'!$F72:$EE72)+SUMIF('reporting trappes'!$F$2:$EE$2,U$4,'reporting trappes'!$F72:$EE72)+SUMIF('SPACELOG 5 BP'!$F$2:$EE$2,U$4,'SPACELOG 5 BP'!$F72:$EE72)+SUMIF('SPACELOG 6 BP'!$F$2:$EE$2,U$4,'SPACELOG 6 BP'!$F72:$EE72)+SUMIF('SPACELOG 7 BP'!$F$2:$EE$2,U$4,'SPACELOG 7 BP'!$F72:$EE72)+SUMIF('SPACELOG 8 BP'!$F$2:$EE$2,U$4,'SPACELOG 8 BP'!$F72:$EE72)+SUMIF('SPACELOG 9 BP'!$F$2:$EE$2,U$4,'SPACELOG 9 BP'!$F72:$EE72)+SUMIF('SPACELOG 10 BP'!$F$2:$EE$2,U$4,'SPACELOG 10 BP'!$F72:$EE72)+SUMIF('SPACELOG 11 BP'!$F$2:$EE$2,U$4,'SPACELOG 11 BP'!$F72:$EE72)+SUMIF('SPACELOG 12 BP'!$F$2:$EE$2,U$4,'SPACELOG 12 BP'!$F72:$EE72)</f>
        <v>17837</v>
      </c>
      <c r="V72" s="13">
        <f>SUMIF('reporting montigny'!$F$2:$EE$2,V$4,'reporting montigny'!$F72:$EE72)+SUMIF('reporting boissy'!$F$2:$EE$2,V$4,'reporting boissy'!$F72:$EE72)+SUMIF('reporting moussy'!$F$2:$EE$2,V$4,'reporting moussy'!$F72:$EE72)+SUMIF('reporting trappes'!$F$2:$EE$2,V$4,'reporting trappes'!$F72:$EE72)+SUMIF('SPACELOG 5 BP'!$F$2:$EE$2,V$4,'SPACELOG 5 BP'!$F72:$EE72)+SUMIF('SPACELOG 6 BP'!$F$2:$EE$2,V$4,'SPACELOG 6 BP'!$F72:$EE72)+SUMIF('SPACELOG 7 BP'!$F$2:$EE$2,V$4,'SPACELOG 7 BP'!$F72:$EE72)+SUMIF('SPACELOG 8 BP'!$F$2:$EE$2,V$4,'SPACELOG 8 BP'!$F72:$EE72)+SUMIF('SPACELOG 9 BP'!$F$2:$EE$2,V$4,'SPACELOG 9 BP'!$F72:$EE72)+SUMIF('SPACELOG 10 BP'!$F$2:$EE$2,V$4,'SPACELOG 10 BP'!$F72:$EE72)+SUMIF('SPACELOG 11 BP'!$F$2:$EE$2,V$4,'SPACELOG 11 BP'!$F72:$EE72)+SUMIF('SPACELOG 12 BP'!$F$2:$EE$2,V$4,'SPACELOG 12 BP'!$F72:$EE72)</f>
        <v>16747</v>
      </c>
      <c r="W72" s="13">
        <f>SUMIF('reporting montigny'!$F$2:$EE$2,W$4,'reporting montigny'!$F72:$EE72)+SUMIF('reporting boissy'!$F$2:$EE$2,W$4,'reporting boissy'!$F72:$EE72)+SUMIF('reporting moussy'!$F$2:$EE$2,W$4,'reporting moussy'!$F72:$EE72)+SUMIF('reporting trappes'!$F$2:$EE$2,W$4,'reporting trappes'!$F72:$EE72)+SUMIF('SPACELOG 5 BP'!$F$2:$EE$2,W$4,'SPACELOG 5 BP'!$F72:$EE72)+SUMIF('SPACELOG 6 BP'!$F$2:$EE$2,W$4,'SPACELOG 6 BP'!$F72:$EE72)+SUMIF('SPACELOG 7 BP'!$F$2:$EE$2,W$4,'SPACELOG 7 BP'!$F72:$EE72)+SUMIF('SPACELOG 8 BP'!$F$2:$EE$2,W$4,'SPACELOG 8 BP'!$F72:$EE72)+SUMIF('SPACELOG 9 BP'!$F$2:$EE$2,W$4,'SPACELOG 9 BP'!$F72:$EE72)+SUMIF('SPACELOG 10 BP'!$F$2:$EE$2,W$4,'SPACELOG 10 BP'!$F72:$EE72)+SUMIF('SPACELOG 11 BP'!$F$2:$EE$2,W$4,'SPACELOG 11 BP'!$F72:$EE72)+SUMIF('SPACELOG 12 BP'!$F$2:$EE$2,W$4,'SPACELOG 12 BP'!$F72:$EE72)</f>
        <v>18807</v>
      </c>
      <c r="X72" s="13">
        <f>SUMIF('reporting montigny'!$F$2:$EE$2,X$4,'reporting montigny'!$F72:$EE72)+SUMIF('reporting boissy'!$F$2:$EE$2,X$4,'reporting boissy'!$F72:$EE72)+SUMIF('reporting moussy'!$F$2:$EE$2,X$4,'reporting moussy'!$F72:$EE72)+SUMIF('reporting trappes'!$F$2:$EE$2,X$4,'reporting trappes'!$F72:$EE72)+SUMIF('SPACELOG 5 BP'!$F$2:$EE$2,X$4,'SPACELOG 5 BP'!$F72:$EE72)+SUMIF('SPACELOG 6 BP'!$F$2:$EE$2,X$4,'SPACELOG 6 BP'!$F72:$EE72)+SUMIF('SPACELOG 7 BP'!$F$2:$EE$2,X$4,'SPACELOG 7 BP'!$F72:$EE72)+SUMIF('SPACELOG 8 BP'!$F$2:$EE$2,X$4,'SPACELOG 8 BP'!$F72:$EE72)+SUMIF('SPACELOG 9 BP'!$F$2:$EE$2,X$4,'SPACELOG 9 BP'!$F72:$EE72)+SUMIF('SPACELOG 10 BP'!$F$2:$EE$2,X$4,'SPACELOG 10 BP'!$F72:$EE72)+SUMIF('SPACELOG 11 BP'!$F$2:$EE$2,X$4,'SPACELOG 11 BP'!$F72:$EE72)+SUMIF('SPACELOG 12 BP'!$F$2:$EE$2,X$4,'SPACELOG 12 BP'!$F72:$EE72)</f>
        <v>18637</v>
      </c>
      <c r="Y72" s="13">
        <f>SUMIF('reporting montigny'!$F$2:$EE$2,Y$4,'reporting montigny'!$F72:$EE72)+SUMIF('reporting boissy'!$F$2:$EE$2,Y$4,'reporting boissy'!$F72:$EE72)+SUMIF('reporting moussy'!$F$2:$EE$2,Y$4,'reporting moussy'!$F72:$EE72)+SUMIF('reporting trappes'!$F$2:$EE$2,Y$4,'reporting trappes'!$F72:$EE72)+SUMIF('SPACELOG 5 BP'!$F$2:$EE$2,Y$4,'SPACELOG 5 BP'!$F72:$EE72)+SUMIF('SPACELOG 6 BP'!$F$2:$EE$2,Y$4,'SPACELOG 6 BP'!$F72:$EE72)+SUMIF('SPACELOG 7 BP'!$F$2:$EE$2,Y$4,'SPACELOG 7 BP'!$F72:$EE72)+SUMIF('SPACELOG 8 BP'!$F$2:$EE$2,Y$4,'SPACELOG 8 BP'!$F72:$EE72)+SUMIF('SPACELOG 9 BP'!$F$2:$EE$2,Y$4,'SPACELOG 9 BP'!$F72:$EE72)+SUMIF('SPACELOG 10 BP'!$F$2:$EE$2,Y$4,'SPACELOG 10 BP'!$F72:$EE72)+SUMIF('SPACELOG 11 BP'!$F$2:$EE$2,Y$4,'SPACELOG 11 BP'!$F72:$EE72)+SUMIF('SPACELOG 12 BP'!$F$2:$EE$2,Y$4,'SPACELOG 12 BP'!$F72:$EE72)</f>
        <v>20327</v>
      </c>
      <c r="Z72" s="13">
        <f>SUMIF('reporting montigny'!$F$2:$EE$2,Z$4,'reporting montigny'!$F72:$EE72)+SUMIF('reporting boissy'!$F$2:$EE$2,Z$4,'reporting boissy'!$F72:$EE72)+SUMIF('reporting moussy'!$F$2:$EE$2,Z$4,'reporting moussy'!$F72:$EE72)+SUMIF('reporting trappes'!$F$2:$EE$2,Z$4,'reporting trappes'!$F72:$EE72)+SUMIF('SPACELOG 5 BP'!$F$2:$EE$2,Z$4,'SPACELOG 5 BP'!$F72:$EE72)+SUMIF('SPACELOG 6 BP'!$F$2:$EE$2,Z$4,'SPACELOG 6 BP'!$F72:$EE72)+SUMIF('SPACELOG 7 BP'!$F$2:$EE$2,Z$4,'SPACELOG 7 BP'!$F72:$EE72)+SUMIF('SPACELOG 8 BP'!$F$2:$EE$2,Z$4,'SPACELOG 8 BP'!$F72:$EE72)+SUMIF('SPACELOG 9 BP'!$F$2:$EE$2,Z$4,'SPACELOG 9 BP'!$F72:$EE72)+SUMIF('SPACELOG 10 BP'!$F$2:$EE$2,Z$4,'SPACELOG 10 BP'!$F72:$EE72)+SUMIF('SPACELOG 11 BP'!$F$2:$EE$2,Z$4,'SPACELOG 11 BP'!$F72:$EE72)+SUMIF('SPACELOG 12 BP'!$F$2:$EE$2,Z$4,'SPACELOG 12 BP'!$F72:$EE72)</f>
        <v>20837</v>
      </c>
      <c r="AA72" s="13">
        <f>SUMIF('reporting montigny'!$F$2:$EE$2,AA$4,'reporting montigny'!$F72:$EE72)+SUMIF('reporting boissy'!$F$2:$EE$2,AA$4,'reporting boissy'!$F72:$EE72)+SUMIF('reporting moussy'!$F$2:$EE$2,AA$4,'reporting moussy'!$F72:$EE72)+SUMIF('reporting trappes'!$F$2:$EE$2,AA$4,'reporting trappes'!$F72:$EE72)+SUMIF('SPACELOG 5 BP'!$F$2:$EE$2,AA$4,'SPACELOG 5 BP'!$F72:$EE72)+SUMIF('SPACELOG 6 BP'!$F$2:$EE$2,AA$4,'SPACELOG 6 BP'!$F72:$EE72)+SUMIF('SPACELOG 7 BP'!$F$2:$EE$2,AA$4,'SPACELOG 7 BP'!$F72:$EE72)+SUMIF('SPACELOG 8 BP'!$F$2:$EE$2,AA$4,'SPACELOG 8 BP'!$F72:$EE72)+SUMIF('SPACELOG 9 BP'!$F$2:$EE$2,AA$4,'SPACELOG 9 BP'!$F72:$EE72)+SUMIF('SPACELOG 10 BP'!$F$2:$EE$2,AA$4,'SPACELOG 10 BP'!$F72:$EE72)+SUMIF('SPACELOG 11 BP'!$F$2:$EE$2,AA$4,'SPACELOG 11 BP'!$F72:$EE72)+SUMIF('SPACELOG 12 BP'!$F$2:$EE$2,AA$4,'SPACELOG 12 BP'!$F72:$EE72)</f>
        <v>21347</v>
      </c>
      <c r="AB72" s="13">
        <f>SUMIF('reporting montigny'!$F$2:$EE$2,AB$4,'reporting montigny'!$F72:$EE72)+SUMIF('reporting boissy'!$F$2:$EE$2,AB$4,'reporting boissy'!$F72:$EE72)+SUMIF('reporting moussy'!$F$2:$EE$2,AB$4,'reporting moussy'!$F72:$EE72)+SUMIF('reporting trappes'!$F$2:$EE$2,AB$4,'reporting trappes'!$F72:$EE72)+SUMIF('SPACELOG 5 BP'!$F$2:$EE$2,AB$4,'SPACELOG 5 BP'!$F72:$EE72)+SUMIF('SPACELOG 6 BP'!$F$2:$EE$2,AB$4,'SPACELOG 6 BP'!$F72:$EE72)+SUMIF('SPACELOG 7 BP'!$F$2:$EE$2,AB$4,'SPACELOG 7 BP'!$F72:$EE72)+SUMIF('SPACELOG 8 BP'!$F$2:$EE$2,AB$4,'SPACELOG 8 BP'!$F72:$EE72)+SUMIF('SPACELOG 9 BP'!$F$2:$EE$2,AB$4,'SPACELOG 9 BP'!$F72:$EE72)+SUMIF('SPACELOG 10 BP'!$F$2:$EE$2,AB$4,'SPACELOG 10 BP'!$F72:$EE72)+SUMIF('SPACELOG 11 BP'!$F$2:$EE$2,AB$4,'SPACELOG 11 BP'!$F72:$EE72)+SUMIF('SPACELOG 12 BP'!$F$2:$EE$2,AB$4,'SPACELOG 12 BP'!$F72:$EE72)</f>
        <v>21857</v>
      </c>
      <c r="AC72" s="13">
        <f>SUMIF('reporting montigny'!$F$2:$EE$2,AC$4,'reporting montigny'!$F72:$EE72)+SUMIF('reporting boissy'!$F$2:$EE$2,AC$4,'reporting boissy'!$F72:$EE72)+SUMIF('reporting moussy'!$F$2:$EE$2,AC$4,'reporting moussy'!$F72:$EE72)+SUMIF('reporting trappes'!$F$2:$EE$2,AC$4,'reporting trappes'!$F72:$EE72)+SUMIF('SPACELOG 5 BP'!$F$2:$EE$2,AC$4,'SPACELOG 5 BP'!$F72:$EE72)+SUMIF('SPACELOG 6 BP'!$F$2:$EE$2,AC$4,'SPACELOG 6 BP'!$F72:$EE72)+SUMIF('SPACELOG 7 BP'!$F$2:$EE$2,AC$4,'SPACELOG 7 BP'!$F72:$EE72)+SUMIF('SPACELOG 8 BP'!$F$2:$EE$2,AC$4,'SPACELOG 8 BP'!$F72:$EE72)+SUMIF('SPACELOG 9 BP'!$F$2:$EE$2,AC$4,'SPACELOG 9 BP'!$F72:$EE72)+SUMIF('SPACELOG 10 BP'!$F$2:$EE$2,AC$4,'SPACELOG 10 BP'!$F72:$EE72)+SUMIF('SPACELOG 11 BP'!$F$2:$EE$2,AC$4,'SPACELOG 11 BP'!$F72:$EE72)+SUMIF('SPACELOG 12 BP'!$F$2:$EE$2,AC$4,'SPACELOG 12 BP'!$F72:$EE72)</f>
        <v>22367</v>
      </c>
      <c r="AD72" s="13">
        <f>SUMIF('reporting montigny'!$F$2:$EE$2,AD$4,'reporting montigny'!$F72:$EE72)+SUMIF('reporting boissy'!$F$2:$EE$2,AD$4,'reporting boissy'!$F72:$EE72)+SUMIF('reporting moussy'!$F$2:$EE$2,AD$4,'reporting moussy'!$F72:$EE72)+SUMIF('reporting trappes'!$F$2:$EE$2,AD$4,'reporting trappes'!$F72:$EE72)+SUMIF('SPACELOG 5 BP'!$F$2:$EE$2,AD$4,'SPACELOG 5 BP'!$F72:$EE72)+SUMIF('SPACELOG 6 BP'!$F$2:$EE$2,AD$4,'SPACELOG 6 BP'!$F72:$EE72)+SUMIF('SPACELOG 7 BP'!$F$2:$EE$2,AD$4,'SPACELOG 7 BP'!$F72:$EE72)+SUMIF('SPACELOG 8 BP'!$F$2:$EE$2,AD$4,'SPACELOG 8 BP'!$F72:$EE72)+SUMIF('SPACELOG 9 BP'!$F$2:$EE$2,AD$4,'SPACELOG 9 BP'!$F72:$EE72)+SUMIF('SPACELOG 10 BP'!$F$2:$EE$2,AD$4,'SPACELOG 10 BP'!$F72:$EE72)+SUMIF('SPACELOG 11 BP'!$F$2:$EE$2,AD$4,'SPACELOG 11 BP'!$F72:$EE72)+SUMIF('SPACELOG 12 BP'!$F$2:$EE$2,AD$4,'SPACELOG 12 BP'!$F72:$EE72)</f>
        <v>22877</v>
      </c>
      <c r="AE72" s="14">
        <f>SUM(S72:AD72)</f>
        <v>235789</v>
      </c>
      <c r="AF72" s="13">
        <f>SUMIF('reporting montigny'!$F$2:$EE$2,AF$4,'reporting montigny'!$F72:$EE72)+SUMIF('reporting boissy'!$F$2:$EE$2,AF$4,'reporting boissy'!$F72:$EE72)+SUMIF('reporting moussy'!$F$2:$EE$2,AF$4,'reporting moussy'!$F72:$EE72)+SUMIF('reporting trappes'!$F$2:$EE$2,AF$4,'reporting trappes'!$F72:$EE72)+SUMIF('SPACELOG 5 BP'!$F$2:$EE$2,AF$4,'SPACELOG 5 BP'!$F72:$EE72)+SUMIF('SPACELOG 6 BP'!$F$2:$EE$2,AF$4,'SPACELOG 6 BP'!$F72:$EE72)+SUMIF('SPACELOG 7 BP'!$F$2:$EE$2,AF$4,'SPACELOG 7 BP'!$F72:$EE72)+SUMIF('SPACELOG 8 BP'!$F$2:$EE$2,AF$4,'SPACELOG 8 BP'!$F72:$EE72)+SUMIF('SPACELOG 9 BP'!$F$2:$EE$2,AF$4,'SPACELOG 9 BP'!$F72:$EE72)+SUMIF('SPACELOG 10 BP'!$F$2:$EE$2,AF$4,'SPACELOG 10 BP'!$F72:$EE72)+SUMIF('SPACELOG 11 BP'!$F$2:$EE$2,AF$4,'SPACELOG 11 BP'!$F72:$EE72)+SUMIF('SPACELOG 12 BP'!$F$2:$EE$2,AF$4,'SPACELOG 12 BP'!$F72:$EE72)</f>
        <v>23062</v>
      </c>
      <c r="AG72" s="13">
        <f>SUMIF('reporting montigny'!$F$2:$EE$2,AG$4,'reporting montigny'!$F72:$EE72)+SUMIF('reporting boissy'!$F$2:$EE$2,AG$4,'reporting boissy'!$F72:$EE72)+SUMIF('reporting moussy'!$F$2:$EE$2,AG$4,'reporting moussy'!$F72:$EE72)+SUMIF('reporting trappes'!$F$2:$EE$2,AG$4,'reporting trappes'!$F72:$EE72)+SUMIF('SPACELOG 5 BP'!$F$2:$EE$2,AG$4,'SPACELOG 5 BP'!$F72:$EE72)+SUMIF('SPACELOG 6 BP'!$F$2:$EE$2,AG$4,'SPACELOG 6 BP'!$F72:$EE72)+SUMIF('SPACELOG 7 BP'!$F$2:$EE$2,AG$4,'SPACELOG 7 BP'!$F72:$EE72)+SUMIF('SPACELOG 8 BP'!$F$2:$EE$2,AG$4,'SPACELOG 8 BP'!$F72:$EE72)+SUMIF('SPACELOG 9 BP'!$F$2:$EE$2,AG$4,'SPACELOG 9 BP'!$F72:$EE72)+SUMIF('SPACELOG 10 BP'!$F$2:$EE$2,AG$4,'SPACELOG 10 BP'!$F72:$EE72)+SUMIF('SPACELOG 11 BP'!$F$2:$EE$2,AG$4,'SPACELOG 11 BP'!$F72:$EE72)+SUMIF('SPACELOG 12 BP'!$F$2:$EE$2,AG$4,'SPACELOG 12 BP'!$F72:$EE72)</f>
        <v>23897</v>
      </c>
      <c r="AH72" s="13">
        <f>SUMIF('reporting montigny'!$F$2:$EE$2,AH$4,'reporting montigny'!$F72:$EE72)+SUMIF('reporting boissy'!$F$2:$EE$2,AH$4,'reporting boissy'!$F72:$EE72)+SUMIF('reporting moussy'!$F$2:$EE$2,AH$4,'reporting moussy'!$F72:$EE72)+SUMIF('reporting trappes'!$F$2:$EE$2,AH$4,'reporting trappes'!$F72:$EE72)+SUMIF('SPACELOG 5 BP'!$F$2:$EE$2,AH$4,'SPACELOG 5 BP'!$F72:$EE72)+SUMIF('SPACELOG 6 BP'!$F$2:$EE$2,AH$4,'SPACELOG 6 BP'!$F72:$EE72)+SUMIF('SPACELOG 7 BP'!$F$2:$EE$2,AH$4,'SPACELOG 7 BP'!$F72:$EE72)+SUMIF('SPACELOG 8 BP'!$F$2:$EE$2,AH$4,'SPACELOG 8 BP'!$F72:$EE72)+SUMIF('SPACELOG 9 BP'!$F$2:$EE$2,AH$4,'SPACELOG 9 BP'!$F72:$EE72)+SUMIF('SPACELOG 10 BP'!$F$2:$EE$2,AH$4,'SPACELOG 10 BP'!$F72:$EE72)+SUMIF('SPACELOG 11 BP'!$F$2:$EE$2,AH$4,'SPACELOG 11 BP'!$F72:$EE72)+SUMIF('SPACELOG 12 BP'!$F$2:$EE$2,AH$4,'SPACELOG 12 BP'!$F72:$EE72)</f>
        <v>24407</v>
      </c>
      <c r="AI72" s="13">
        <f>SUMIF('reporting montigny'!$F$2:$EE$2,AI$4,'reporting montigny'!$F72:$EE72)+SUMIF('reporting boissy'!$F$2:$EE$2,AI$4,'reporting boissy'!$F72:$EE72)+SUMIF('reporting moussy'!$F$2:$EE$2,AI$4,'reporting moussy'!$F72:$EE72)+SUMIF('reporting trappes'!$F$2:$EE$2,AI$4,'reporting trappes'!$F72:$EE72)+SUMIF('SPACELOG 5 BP'!$F$2:$EE$2,AI$4,'SPACELOG 5 BP'!$F72:$EE72)+SUMIF('SPACELOG 6 BP'!$F$2:$EE$2,AI$4,'SPACELOG 6 BP'!$F72:$EE72)+SUMIF('SPACELOG 7 BP'!$F$2:$EE$2,AI$4,'SPACELOG 7 BP'!$F72:$EE72)+SUMIF('SPACELOG 8 BP'!$F$2:$EE$2,AI$4,'SPACELOG 8 BP'!$F72:$EE72)+SUMIF('SPACELOG 9 BP'!$F$2:$EE$2,AI$4,'SPACELOG 9 BP'!$F72:$EE72)+SUMIF('SPACELOG 10 BP'!$F$2:$EE$2,AI$4,'SPACELOG 10 BP'!$F72:$EE72)+SUMIF('SPACELOG 11 BP'!$F$2:$EE$2,AI$4,'SPACELOG 11 BP'!$F72:$EE72)+SUMIF('SPACELOG 12 BP'!$F$2:$EE$2,AI$4,'SPACELOG 12 BP'!$F72:$EE72)</f>
        <v>24917</v>
      </c>
      <c r="AJ72" s="13">
        <f>SUMIF('reporting montigny'!$F$2:$EE$2,AJ$4,'reporting montigny'!$F72:$EE72)+SUMIF('reporting boissy'!$F$2:$EE$2,AJ$4,'reporting boissy'!$F72:$EE72)+SUMIF('reporting moussy'!$F$2:$EE$2,AJ$4,'reporting moussy'!$F72:$EE72)+SUMIF('reporting trappes'!$F$2:$EE$2,AJ$4,'reporting trappes'!$F72:$EE72)+SUMIF('SPACELOG 5 BP'!$F$2:$EE$2,AJ$4,'SPACELOG 5 BP'!$F72:$EE72)+SUMIF('SPACELOG 6 BP'!$F$2:$EE$2,AJ$4,'SPACELOG 6 BP'!$F72:$EE72)+SUMIF('SPACELOG 7 BP'!$F$2:$EE$2,AJ$4,'SPACELOG 7 BP'!$F72:$EE72)+SUMIF('SPACELOG 8 BP'!$F$2:$EE$2,AJ$4,'SPACELOG 8 BP'!$F72:$EE72)+SUMIF('SPACELOG 9 BP'!$F$2:$EE$2,AJ$4,'SPACELOG 9 BP'!$F72:$EE72)+SUMIF('SPACELOG 10 BP'!$F$2:$EE$2,AJ$4,'SPACELOG 10 BP'!$F72:$EE72)+SUMIF('SPACELOG 11 BP'!$F$2:$EE$2,AJ$4,'SPACELOG 11 BP'!$F72:$EE72)+SUMIF('SPACELOG 12 BP'!$F$2:$EE$2,AJ$4,'SPACELOG 12 BP'!$F72:$EE72)</f>
        <v>24777</v>
      </c>
      <c r="AK72" s="13">
        <f>SUMIF('reporting montigny'!$F$2:$EE$2,AK$4,'reporting montigny'!$F72:$EE72)+SUMIF('reporting boissy'!$F$2:$EE$2,AK$4,'reporting boissy'!$F72:$EE72)+SUMIF('reporting moussy'!$F$2:$EE$2,AK$4,'reporting moussy'!$F72:$EE72)+SUMIF('reporting trappes'!$F$2:$EE$2,AK$4,'reporting trappes'!$F72:$EE72)+SUMIF('SPACELOG 5 BP'!$F$2:$EE$2,AK$4,'SPACELOG 5 BP'!$F72:$EE72)+SUMIF('SPACELOG 6 BP'!$F$2:$EE$2,AK$4,'SPACELOG 6 BP'!$F72:$EE72)+SUMIF('SPACELOG 7 BP'!$F$2:$EE$2,AK$4,'SPACELOG 7 BP'!$F72:$EE72)+SUMIF('SPACELOG 8 BP'!$F$2:$EE$2,AK$4,'SPACELOG 8 BP'!$F72:$EE72)+SUMIF('SPACELOG 9 BP'!$F$2:$EE$2,AK$4,'SPACELOG 9 BP'!$F72:$EE72)+SUMIF('SPACELOG 10 BP'!$F$2:$EE$2,AK$4,'SPACELOG 10 BP'!$F72:$EE72)+SUMIF('SPACELOG 11 BP'!$F$2:$EE$2,AK$4,'SPACELOG 11 BP'!$F72:$EE72)+SUMIF('SPACELOG 12 BP'!$F$2:$EE$2,AK$4,'SPACELOG 12 BP'!$F72:$EE72)</f>
        <v>24797</v>
      </c>
      <c r="AL72" s="13">
        <f>SUMIF('reporting montigny'!$F$2:$EE$2,AL$4,'reporting montigny'!$F72:$EE72)+SUMIF('reporting boissy'!$F$2:$EE$2,AL$4,'reporting boissy'!$F72:$EE72)+SUMIF('reporting moussy'!$F$2:$EE$2,AL$4,'reporting moussy'!$F72:$EE72)+SUMIF('reporting trappes'!$F$2:$EE$2,AL$4,'reporting trappes'!$F72:$EE72)+SUMIF('SPACELOG 5 BP'!$F$2:$EE$2,AL$4,'SPACELOG 5 BP'!$F72:$EE72)+SUMIF('SPACELOG 6 BP'!$F$2:$EE$2,AL$4,'SPACELOG 6 BP'!$F72:$EE72)+SUMIF('SPACELOG 7 BP'!$F$2:$EE$2,AL$4,'SPACELOG 7 BP'!$F72:$EE72)+SUMIF('SPACELOG 8 BP'!$F$2:$EE$2,AL$4,'SPACELOG 8 BP'!$F72:$EE72)+SUMIF('SPACELOG 9 BP'!$F$2:$EE$2,AL$4,'SPACELOG 9 BP'!$F72:$EE72)+SUMIF('SPACELOG 10 BP'!$F$2:$EE$2,AL$4,'SPACELOG 10 BP'!$F72:$EE72)+SUMIF('SPACELOG 11 BP'!$F$2:$EE$2,AL$4,'SPACELOG 11 BP'!$F72:$EE72)+SUMIF('SPACELOG 12 BP'!$F$2:$EE$2,AL$4,'SPACELOG 12 BP'!$F72:$EE72)</f>
        <v>25637</v>
      </c>
      <c r="AM72" s="13">
        <f>SUMIF('reporting montigny'!$F$2:$EE$2,AM$4,'reporting montigny'!$F72:$EE72)+SUMIF('reporting boissy'!$F$2:$EE$2,AM$4,'reporting boissy'!$F72:$EE72)+SUMIF('reporting moussy'!$F$2:$EE$2,AM$4,'reporting moussy'!$F72:$EE72)+SUMIF('reporting trappes'!$F$2:$EE$2,AM$4,'reporting trappes'!$F72:$EE72)+SUMIF('SPACELOG 5 BP'!$F$2:$EE$2,AM$4,'SPACELOG 5 BP'!$F72:$EE72)+SUMIF('SPACELOG 6 BP'!$F$2:$EE$2,AM$4,'SPACELOG 6 BP'!$F72:$EE72)+SUMIF('SPACELOG 7 BP'!$F$2:$EE$2,AM$4,'SPACELOG 7 BP'!$F72:$EE72)+SUMIF('SPACELOG 8 BP'!$F$2:$EE$2,AM$4,'SPACELOG 8 BP'!$F72:$EE72)+SUMIF('SPACELOG 9 BP'!$F$2:$EE$2,AM$4,'SPACELOG 9 BP'!$F72:$EE72)+SUMIF('SPACELOG 10 BP'!$F$2:$EE$2,AM$4,'SPACELOG 10 BP'!$F72:$EE72)+SUMIF('SPACELOG 11 BP'!$F$2:$EE$2,AM$4,'SPACELOG 11 BP'!$F72:$EE72)+SUMIF('SPACELOG 12 BP'!$F$2:$EE$2,AM$4,'SPACELOG 12 BP'!$F72:$EE72)</f>
        <v>25637</v>
      </c>
      <c r="AN72" s="13">
        <f>SUMIF('reporting montigny'!$F$2:$EE$2,AN$4,'reporting montigny'!$F72:$EE72)+SUMIF('reporting boissy'!$F$2:$EE$2,AN$4,'reporting boissy'!$F72:$EE72)+SUMIF('reporting moussy'!$F$2:$EE$2,AN$4,'reporting moussy'!$F72:$EE72)+SUMIF('reporting trappes'!$F$2:$EE$2,AN$4,'reporting trappes'!$F72:$EE72)+SUMIF('SPACELOG 5 BP'!$F$2:$EE$2,AN$4,'SPACELOG 5 BP'!$F72:$EE72)+SUMIF('SPACELOG 6 BP'!$F$2:$EE$2,AN$4,'SPACELOG 6 BP'!$F72:$EE72)+SUMIF('SPACELOG 7 BP'!$F$2:$EE$2,AN$4,'SPACELOG 7 BP'!$F72:$EE72)+SUMIF('SPACELOG 8 BP'!$F$2:$EE$2,AN$4,'SPACELOG 8 BP'!$F72:$EE72)+SUMIF('SPACELOG 9 BP'!$F$2:$EE$2,AN$4,'SPACELOG 9 BP'!$F72:$EE72)+SUMIF('SPACELOG 10 BP'!$F$2:$EE$2,AN$4,'SPACELOG 10 BP'!$F72:$EE72)+SUMIF('SPACELOG 11 BP'!$F$2:$EE$2,AN$4,'SPACELOG 11 BP'!$F72:$EE72)+SUMIF('SPACELOG 12 BP'!$F$2:$EE$2,AN$4,'SPACELOG 12 BP'!$F72:$EE72)</f>
        <v>25637</v>
      </c>
      <c r="AO72" s="13">
        <f>SUMIF('reporting montigny'!$F$2:$EE$2,AO$4,'reporting montigny'!$F72:$EE72)+SUMIF('reporting boissy'!$F$2:$EE$2,AO$4,'reporting boissy'!$F72:$EE72)+SUMIF('reporting moussy'!$F$2:$EE$2,AO$4,'reporting moussy'!$F72:$EE72)+SUMIF('reporting trappes'!$F$2:$EE$2,AO$4,'reporting trappes'!$F72:$EE72)+SUMIF('SPACELOG 5 BP'!$F$2:$EE$2,AO$4,'SPACELOG 5 BP'!$F72:$EE72)+SUMIF('SPACELOG 6 BP'!$F$2:$EE$2,AO$4,'SPACELOG 6 BP'!$F72:$EE72)+SUMIF('SPACELOG 7 BP'!$F$2:$EE$2,AO$4,'SPACELOG 7 BP'!$F72:$EE72)+SUMIF('SPACELOG 8 BP'!$F$2:$EE$2,AO$4,'SPACELOG 8 BP'!$F72:$EE72)+SUMIF('SPACELOG 9 BP'!$F$2:$EE$2,AO$4,'SPACELOG 9 BP'!$F72:$EE72)+SUMIF('SPACELOG 10 BP'!$F$2:$EE$2,AO$4,'SPACELOG 10 BP'!$F72:$EE72)+SUMIF('SPACELOG 11 BP'!$F$2:$EE$2,AO$4,'SPACELOG 11 BP'!$F72:$EE72)+SUMIF('SPACELOG 12 BP'!$F$2:$EE$2,AO$4,'SPACELOG 12 BP'!$F72:$EE72)</f>
        <v>25637</v>
      </c>
      <c r="AP72" s="13">
        <f>SUMIF('reporting montigny'!$F$2:$EE$2,AP$4,'reporting montigny'!$F72:$EE72)+SUMIF('reporting boissy'!$F$2:$EE$2,AP$4,'reporting boissy'!$F72:$EE72)+SUMIF('reporting moussy'!$F$2:$EE$2,AP$4,'reporting moussy'!$F72:$EE72)+SUMIF('reporting trappes'!$F$2:$EE$2,AP$4,'reporting trappes'!$F72:$EE72)+SUMIF('SPACELOG 5 BP'!$F$2:$EE$2,AP$4,'SPACELOG 5 BP'!$F72:$EE72)+SUMIF('SPACELOG 6 BP'!$F$2:$EE$2,AP$4,'SPACELOG 6 BP'!$F72:$EE72)+SUMIF('SPACELOG 7 BP'!$F$2:$EE$2,AP$4,'SPACELOG 7 BP'!$F72:$EE72)+SUMIF('SPACELOG 8 BP'!$F$2:$EE$2,AP$4,'SPACELOG 8 BP'!$F72:$EE72)+SUMIF('SPACELOG 9 BP'!$F$2:$EE$2,AP$4,'SPACELOG 9 BP'!$F72:$EE72)+SUMIF('SPACELOG 10 BP'!$F$2:$EE$2,AP$4,'SPACELOG 10 BP'!$F72:$EE72)+SUMIF('SPACELOG 11 BP'!$F$2:$EE$2,AP$4,'SPACELOG 11 BP'!$F72:$EE72)+SUMIF('SPACELOG 12 BP'!$F$2:$EE$2,AP$4,'SPACELOG 12 BP'!$F72:$EE72)</f>
        <v>25637</v>
      </c>
      <c r="AQ72" s="13">
        <f>SUMIF('reporting montigny'!$F$2:$EE$2,AQ$4,'reporting montigny'!$F72:$EE72)+SUMIF('reporting boissy'!$F$2:$EE$2,AQ$4,'reporting boissy'!$F72:$EE72)+SUMIF('reporting moussy'!$F$2:$EE$2,AQ$4,'reporting moussy'!$F72:$EE72)+SUMIF('reporting trappes'!$F$2:$EE$2,AQ$4,'reporting trappes'!$F72:$EE72)+SUMIF('SPACELOG 5 BP'!$F$2:$EE$2,AQ$4,'SPACELOG 5 BP'!$F72:$EE72)+SUMIF('SPACELOG 6 BP'!$F$2:$EE$2,AQ$4,'SPACELOG 6 BP'!$F72:$EE72)+SUMIF('SPACELOG 7 BP'!$F$2:$EE$2,AQ$4,'SPACELOG 7 BP'!$F72:$EE72)+SUMIF('SPACELOG 8 BP'!$F$2:$EE$2,AQ$4,'SPACELOG 8 BP'!$F72:$EE72)+SUMIF('SPACELOG 9 BP'!$F$2:$EE$2,AQ$4,'SPACELOG 9 BP'!$F72:$EE72)+SUMIF('SPACELOG 10 BP'!$F$2:$EE$2,AQ$4,'SPACELOG 10 BP'!$F72:$EE72)+SUMIF('SPACELOG 11 BP'!$F$2:$EE$2,AQ$4,'SPACELOG 11 BP'!$F72:$EE72)+SUMIF('SPACELOG 12 BP'!$F$2:$EE$2,AQ$4,'SPACELOG 12 BP'!$F72:$EE72)</f>
        <v>25637</v>
      </c>
      <c r="AR72" s="14">
        <f>SUM(AF72:AQ72)</f>
        <v>299679</v>
      </c>
      <c r="AS72" s="13">
        <f>SUMIF('reporting montigny'!$F$2:$EE$2,AS$4,'reporting montigny'!$F72:$EE72)+SUMIF('reporting boissy'!$F$2:$EE$2,AS$4,'reporting boissy'!$F72:$EE72)+SUMIF('reporting moussy'!$F$2:$EE$2,AS$4,'reporting moussy'!$F72:$EE72)+SUMIF('reporting trappes'!$F$2:$EE$2,AS$4,'reporting trappes'!$F72:$EE72)+SUMIF('SPACELOG 5 BP'!$F$2:$EE$2,AS$4,'SPACELOG 5 BP'!$F72:$EE72)+SUMIF('SPACELOG 6 BP'!$F$2:$EE$2,AS$4,'SPACELOG 6 BP'!$F72:$EE72)+SUMIF('SPACELOG 7 BP'!$F$2:$EE$2,AS$4,'SPACELOG 7 BP'!$F72:$EE72)+SUMIF('SPACELOG 8 BP'!$F$2:$EE$2,AS$4,'SPACELOG 8 BP'!$F72:$EE72)+SUMIF('SPACELOG 9 BP'!$F$2:$EE$2,AS$4,'SPACELOG 9 BP'!$F72:$EE72)+SUMIF('SPACELOG 10 BP'!$F$2:$EE$2,AS$4,'SPACELOG 10 BP'!$F72:$EE72)+SUMIF('SPACELOG 11 BP'!$F$2:$EE$2,AS$4,'SPACELOG 11 BP'!$F72:$EE72)+SUMIF('SPACELOG 12 BP'!$F$2:$EE$2,AS$4,'SPACELOG 12 BP'!$F72:$EE72)</f>
        <v>25312</v>
      </c>
      <c r="AT72" s="13">
        <f>SUMIF('reporting montigny'!$F$2:$EE$2,AT$4,'reporting montigny'!$F72:$EE72)+SUMIF('reporting boissy'!$F$2:$EE$2,AT$4,'reporting boissy'!$F72:$EE72)+SUMIF('reporting moussy'!$F$2:$EE$2,AT$4,'reporting moussy'!$F72:$EE72)+SUMIF('reporting trappes'!$F$2:$EE$2,AT$4,'reporting trappes'!$F72:$EE72)+SUMIF('SPACELOG 5 BP'!$F$2:$EE$2,AT$4,'SPACELOG 5 BP'!$F72:$EE72)+SUMIF('SPACELOG 6 BP'!$F$2:$EE$2,AT$4,'SPACELOG 6 BP'!$F72:$EE72)+SUMIF('SPACELOG 7 BP'!$F$2:$EE$2,AT$4,'SPACELOG 7 BP'!$F72:$EE72)+SUMIF('SPACELOG 8 BP'!$F$2:$EE$2,AT$4,'SPACELOG 8 BP'!$F72:$EE72)+SUMIF('SPACELOG 9 BP'!$F$2:$EE$2,AT$4,'SPACELOG 9 BP'!$F72:$EE72)+SUMIF('SPACELOG 10 BP'!$F$2:$EE$2,AT$4,'SPACELOG 10 BP'!$F72:$EE72)+SUMIF('SPACELOG 11 BP'!$F$2:$EE$2,AT$4,'SPACELOG 11 BP'!$F72:$EE72)+SUMIF('SPACELOG 12 BP'!$F$2:$EE$2,AT$4,'SPACELOG 12 BP'!$F72:$EE72)</f>
        <v>25637</v>
      </c>
      <c r="AU72" s="13">
        <f>SUMIF('reporting montigny'!$F$2:$EE$2,AU$4,'reporting montigny'!$F72:$EE72)+SUMIF('reporting boissy'!$F$2:$EE$2,AU$4,'reporting boissy'!$F72:$EE72)+SUMIF('reporting moussy'!$F$2:$EE$2,AU$4,'reporting moussy'!$F72:$EE72)+SUMIF('reporting trappes'!$F$2:$EE$2,AU$4,'reporting trappes'!$F72:$EE72)+SUMIF('SPACELOG 5 BP'!$F$2:$EE$2,AU$4,'SPACELOG 5 BP'!$F72:$EE72)+SUMIF('SPACELOG 6 BP'!$F$2:$EE$2,AU$4,'SPACELOG 6 BP'!$F72:$EE72)+SUMIF('SPACELOG 7 BP'!$F$2:$EE$2,AU$4,'SPACELOG 7 BP'!$F72:$EE72)+SUMIF('SPACELOG 8 BP'!$F$2:$EE$2,AU$4,'SPACELOG 8 BP'!$F72:$EE72)+SUMIF('SPACELOG 9 BP'!$F$2:$EE$2,AU$4,'SPACELOG 9 BP'!$F72:$EE72)+SUMIF('SPACELOG 10 BP'!$F$2:$EE$2,AU$4,'SPACELOG 10 BP'!$F72:$EE72)+SUMIF('SPACELOG 11 BP'!$F$2:$EE$2,AU$4,'SPACELOG 11 BP'!$F72:$EE72)+SUMIF('SPACELOG 12 BP'!$F$2:$EE$2,AU$4,'SPACELOG 12 BP'!$F72:$EE72)</f>
        <v>25637</v>
      </c>
      <c r="AV72" s="13">
        <f>SUMIF('reporting montigny'!$F$2:$EE$2,AV$4,'reporting montigny'!$F72:$EE72)+SUMIF('reporting boissy'!$F$2:$EE$2,AV$4,'reporting boissy'!$F72:$EE72)+SUMIF('reporting moussy'!$F$2:$EE$2,AV$4,'reporting moussy'!$F72:$EE72)+SUMIF('reporting trappes'!$F$2:$EE$2,AV$4,'reporting trappes'!$F72:$EE72)+SUMIF('SPACELOG 5 BP'!$F$2:$EE$2,AV$4,'SPACELOG 5 BP'!$F72:$EE72)+SUMIF('SPACELOG 6 BP'!$F$2:$EE$2,AV$4,'SPACELOG 6 BP'!$F72:$EE72)+SUMIF('SPACELOG 7 BP'!$F$2:$EE$2,AV$4,'SPACELOG 7 BP'!$F72:$EE72)+SUMIF('SPACELOG 8 BP'!$F$2:$EE$2,AV$4,'SPACELOG 8 BP'!$F72:$EE72)+SUMIF('SPACELOG 9 BP'!$F$2:$EE$2,AV$4,'SPACELOG 9 BP'!$F72:$EE72)+SUMIF('SPACELOG 10 BP'!$F$2:$EE$2,AV$4,'SPACELOG 10 BP'!$F72:$EE72)+SUMIF('SPACELOG 11 BP'!$F$2:$EE$2,AV$4,'SPACELOG 11 BP'!$F72:$EE72)+SUMIF('SPACELOG 12 BP'!$F$2:$EE$2,AV$4,'SPACELOG 12 BP'!$F72:$EE72)</f>
        <v>25637</v>
      </c>
      <c r="AW72" s="13">
        <f>SUMIF('reporting montigny'!$F$2:$EE$2,AW$4,'reporting montigny'!$F72:$EE72)+SUMIF('reporting boissy'!$F$2:$EE$2,AW$4,'reporting boissy'!$F72:$EE72)+SUMIF('reporting moussy'!$F$2:$EE$2,AW$4,'reporting moussy'!$F72:$EE72)+SUMIF('reporting trappes'!$F$2:$EE$2,AW$4,'reporting trappes'!$F72:$EE72)+SUMIF('SPACELOG 5 BP'!$F$2:$EE$2,AW$4,'SPACELOG 5 BP'!$F72:$EE72)+SUMIF('SPACELOG 6 BP'!$F$2:$EE$2,AW$4,'SPACELOG 6 BP'!$F72:$EE72)+SUMIF('SPACELOG 7 BP'!$F$2:$EE$2,AW$4,'SPACELOG 7 BP'!$F72:$EE72)+SUMIF('SPACELOG 8 BP'!$F$2:$EE$2,AW$4,'SPACELOG 8 BP'!$F72:$EE72)+SUMIF('SPACELOG 9 BP'!$F$2:$EE$2,AW$4,'SPACELOG 9 BP'!$F72:$EE72)+SUMIF('SPACELOG 10 BP'!$F$2:$EE$2,AW$4,'SPACELOG 10 BP'!$F72:$EE72)+SUMIF('SPACELOG 11 BP'!$F$2:$EE$2,AW$4,'SPACELOG 11 BP'!$F72:$EE72)+SUMIF('SPACELOG 12 BP'!$F$2:$EE$2,AW$4,'SPACELOG 12 BP'!$F72:$EE72)</f>
        <v>25137</v>
      </c>
      <c r="AX72" s="13">
        <f>SUMIF('reporting montigny'!$F$2:$EE$2,AX$4,'reporting montigny'!$F72:$EE72)+SUMIF('reporting boissy'!$F$2:$EE$2,AX$4,'reporting boissy'!$F72:$EE72)+SUMIF('reporting moussy'!$F$2:$EE$2,AX$4,'reporting moussy'!$F72:$EE72)+SUMIF('reporting trappes'!$F$2:$EE$2,AX$4,'reporting trappes'!$F72:$EE72)+SUMIF('SPACELOG 5 BP'!$F$2:$EE$2,AX$4,'SPACELOG 5 BP'!$F72:$EE72)+SUMIF('SPACELOG 6 BP'!$F$2:$EE$2,AX$4,'SPACELOG 6 BP'!$F72:$EE72)+SUMIF('SPACELOG 7 BP'!$F$2:$EE$2,AX$4,'SPACELOG 7 BP'!$F72:$EE72)+SUMIF('SPACELOG 8 BP'!$F$2:$EE$2,AX$4,'SPACELOG 8 BP'!$F72:$EE72)+SUMIF('SPACELOG 9 BP'!$F$2:$EE$2,AX$4,'SPACELOG 9 BP'!$F72:$EE72)+SUMIF('SPACELOG 10 BP'!$F$2:$EE$2,AX$4,'SPACELOG 10 BP'!$F72:$EE72)+SUMIF('SPACELOG 11 BP'!$F$2:$EE$2,AX$4,'SPACELOG 11 BP'!$F72:$EE72)+SUMIF('SPACELOG 12 BP'!$F$2:$EE$2,AX$4,'SPACELOG 12 BP'!$F72:$EE72)</f>
        <v>24797</v>
      </c>
      <c r="AY72" s="13">
        <f>SUMIF('reporting montigny'!$F$2:$EE$2,AY$4,'reporting montigny'!$F72:$EE72)+SUMIF('reporting boissy'!$F$2:$EE$2,AY$4,'reporting boissy'!$F72:$EE72)+SUMIF('reporting moussy'!$F$2:$EE$2,AY$4,'reporting moussy'!$F72:$EE72)+SUMIF('reporting trappes'!$F$2:$EE$2,AY$4,'reporting trappes'!$F72:$EE72)+SUMIF('SPACELOG 5 BP'!$F$2:$EE$2,AY$4,'SPACELOG 5 BP'!$F72:$EE72)+SUMIF('SPACELOG 6 BP'!$F$2:$EE$2,AY$4,'SPACELOG 6 BP'!$F72:$EE72)+SUMIF('SPACELOG 7 BP'!$F$2:$EE$2,AY$4,'SPACELOG 7 BP'!$F72:$EE72)+SUMIF('SPACELOG 8 BP'!$F$2:$EE$2,AY$4,'SPACELOG 8 BP'!$F72:$EE72)+SUMIF('SPACELOG 9 BP'!$F$2:$EE$2,AY$4,'SPACELOG 9 BP'!$F72:$EE72)+SUMIF('SPACELOG 10 BP'!$F$2:$EE$2,AY$4,'SPACELOG 10 BP'!$F72:$EE72)+SUMIF('SPACELOG 11 BP'!$F$2:$EE$2,AY$4,'SPACELOG 11 BP'!$F72:$EE72)+SUMIF('SPACELOG 12 BP'!$F$2:$EE$2,AY$4,'SPACELOG 12 BP'!$F72:$EE72)</f>
        <v>25637</v>
      </c>
      <c r="AZ72" s="13">
        <f>SUMIF('reporting montigny'!$F$2:$EE$2,AZ$4,'reporting montigny'!$F72:$EE72)+SUMIF('reporting boissy'!$F$2:$EE$2,AZ$4,'reporting boissy'!$F72:$EE72)+SUMIF('reporting moussy'!$F$2:$EE$2,AZ$4,'reporting moussy'!$F72:$EE72)+SUMIF('reporting trappes'!$F$2:$EE$2,AZ$4,'reporting trappes'!$F72:$EE72)+SUMIF('SPACELOG 5 BP'!$F$2:$EE$2,AZ$4,'SPACELOG 5 BP'!$F72:$EE72)+SUMIF('SPACELOG 6 BP'!$F$2:$EE$2,AZ$4,'SPACELOG 6 BP'!$F72:$EE72)+SUMIF('SPACELOG 7 BP'!$F$2:$EE$2,AZ$4,'SPACELOG 7 BP'!$F72:$EE72)+SUMIF('SPACELOG 8 BP'!$F$2:$EE$2,AZ$4,'SPACELOG 8 BP'!$F72:$EE72)+SUMIF('SPACELOG 9 BP'!$F$2:$EE$2,AZ$4,'SPACELOG 9 BP'!$F72:$EE72)+SUMIF('SPACELOG 10 BP'!$F$2:$EE$2,AZ$4,'SPACELOG 10 BP'!$F72:$EE72)+SUMIF('SPACELOG 11 BP'!$F$2:$EE$2,AZ$4,'SPACELOG 11 BP'!$F72:$EE72)+SUMIF('SPACELOG 12 BP'!$F$2:$EE$2,AZ$4,'SPACELOG 12 BP'!$F72:$EE72)</f>
        <v>25637</v>
      </c>
      <c r="BA72" s="13">
        <f>SUMIF('reporting montigny'!$F$2:$EE$2,BA$4,'reporting montigny'!$F72:$EE72)+SUMIF('reporting boissy'!$F$2:$EE$2,BA$4,'reporting boissy'!$F72:$EE72)+SUMIF('reporting moussy'!$F$2:$EE$2,BA$4,'reporting moussy'!$F72:$EE72)+SUMIF('reporting trappes'!$F$2:$EE$2,BA$4,'reporting trappes'!$F72:$EE72)+SUMIF('SPACELOG 5 BP'!$F$2:$EE$2,BA$4,'SPACELOG 5 BP'!$F72:$EE72)+SUMIF('SPACELOG 6 BP'!$F$2:$EE$2,BA$4,'SPACELOG 6 BP'!$F72:$EE72)+SUMIF('SPACELOG 7 BP'!$F$2:$EE$2,BA$4,'SPACELOG 7 BP'!$F72:$EE72)+SUMIF('SPACELOG 8 BP'!$F$2:$EE$2,BA$4,'SPACELOG 8 BP'!$F72:$EE72)+SUMIF('SPACELOG 9 BP'!$F$2:$EE$2,BA$4,'SPACELOG 9 BP'!$F72:$EE72)+SUMIF('SPACELOG 10 BP'!$F$2:$EE$2,BA$4,'SPACELOG 10 BP'!$F72:$EE72)+SUMIF('SPACELOG 11 BP'!$F$2:$EE$2,BA$4,'SPACELOG 11 BP'!$F72:$EE72)+SUMIF('SPACELOG 12 BP'!$F$2:$EE$2,BA$4,'SPACELOG 12 BP'!$F72:$EE72)</f>
        <v>25637</v>
      </c>
      <c r="BB72" s="13">
        <f>SUMIF('reporting montigny'!$F$2:$EE$2,BB$4,'reporting montigny'!$F72:$EE72)+SUMIF('reporting boissy'!$F$2:$EE$2,BB$4,'reporting boissy'!$F72:$EE72)+SUMIF('reporting moussy'!$F$2:$EE$2,BB$4,'reporting moussy'!$F72:$EE72)+SUMIF('reporting trappes'!$F$2:$EE$2,BB$4,'reporting trappes'!$F72:$EE72)+SUMIF('SPACELOG 5 BP'!$F$2:$EE$2,BB$4,'SPACELOG 5 BP'!$F72:$EE72)+SUMIF('SPACELOG 6 BP'!$F$2:$EE$2,BB$4,'SPACELOG 6 BP'!$F72:$EE72)+SUMIF('SPACELOG 7 BP'!$F$2:$EE$2,BB$4,'SPACELOG 7 BP'!$F72:$EE72)+SUMIF('SPACELOG 8 BP'!$F$2:$EE$2,BB$4,'SPACELOG 8 BP'!$F72:$EE72)+SUMIF('SPACELOG 9 BP'!$F$2:$EE$2,BB$4,'SPACELOG 9 BP'!$F72:$EE72)+SUMIF('SPACELOG 10 BP'!$F$2:$EE$2,BB$4,'SPACELOG 10 BP'!$F72:$EE72)+SUMIF('SPACELOG 11 BP'!$F$2:$EE$2,BB$4,'SPACELOG 11 BP'!$F72:$EE72)+SUMIF('SPACELOG 12 BP'!$F$2:$EE$2,BB$4,'SPACELOG 12 BP'!$F72:$EE72)</f>
        <v>25637</v>
      </c>
      <c r="BC72" s="13">
        <f>SUMIF('reporting montigny'!$F$2:$EE$2,BC$4,'reporting montigny'!$F72:$EE72)+SUMIF('reporting boissy'!$F$2:$EE$2,BC$4,'reporting boissy'!$F72:$EE72)+SUMIF('reporting moussy'!$F$2:$EE$2,BC$4,'reporting moussy'!$F72:$EE72)+SUMIF('reporting trappes'!$F$2:$EE$2,BC$4,'reporting trappes'!$F72:$EE72)+SUMIF('SPACELOG 5 BP'!$F$2:$EE$2,BC$4,'SPACELOG 5 BP'!$F72:$EE72)+SUMIF('SPACELOG 6 BP'!$F$2:$EE$2,BC$4,'SPACELOG 6 BP'!$F72:$EE72)+SUMIF('SPACELOG 7 BP'!$F$2:$EE$2,BC$4,'SPACELOG 7 BP'!$F72:$EE72)+SUMIF('SPACELOG 8 BP'!$F$2:$EE$2,BC$4,'SPACELOG 8 BP'!$F72:$EE72)+SUMIF('SPACELOG 9 BP'!$F$2:$EE$2,BC$4,'SPACELOG 9 BP'!$F72:$EE72)+SUMIF('SPACELOG 10 BP'!$F$2:$EE$2,BC$4,'SPACELOG 10 BP'!$F72:$EE72)+SUMIF('SPACELOG 11 BP'!$F$2:$EE$2,BC$4,'SPACELOG 11 BP'!$F72:$EE72)+SUMIF('SPACELOG 12 BP'!$F$2:$EE$2,BC$4,'SPACELOG 12 BP'!$F72:$EE72)</f>
        <v>25637</v>
      </c>
      <c r="BD72" s="13">
        <f>SUMIF('reporting montigny'!$F$2:$EE$2,BD$4,'reporting montigny'!$F72:$EE72)+SUMIF('reporting boissy'!$F$2:$EE$2,BD$4,'reporting boissy'!$F72:$EE72)+SUMIF('reporting moussy'!$F$2:$EE$2,BD$4,'reporting moussy'!$F72:$EE72)+SUMIF('reporting trappes'!$F$2:$EE$2,BD$4,'reporting trappes'!$F72:$EE72)+SUMIF('SPACELOG 5 BP'!$F$2:$EE$2,BD$4,'SPACELOG 5 BP'!$F72:$EE72)+SUMIF('SPACELOG 6 BP'!$F$2:$EE$2,BD$4,'SPACELOG 6 BP'!$F72:$EE72)+SUMIF('SPACELOG 7 BP'!$F$2:$EE$2,BD$4,'SPACELOG 7 BP'!$F72:$EE72)+SUMIF('SPACELOG 8 BP'!$F$2:$EE$2,BD$4,'SPACELOG 8 BP'!$F72:$EE72)+SUMIF('SPACELOG 9 BP'!$F$2:$EE$2,BD$4,'SPACELOG 9 BP'!$F72:$EE72)+SUMIF('SPACELOG 10 BP'!$F$2:$EE$2,BD$4,'SPACELOG 10 BP'!$F72:$EE72)+SUMIF('SPACELOG 11 BP'!$F$2:$EE$2,BD$4,'SPACELOG 11 BP'!$F72:$EE72)+SUMIF('SPACELOG 12 BP'!$F$2:$EE$2,BD$4,'SPACELOG 12 BP'!$F72:$EE72)</f>
        <v>25637</v>
      </c>
      <c r="BE72" s="14">
        <f>SUM(AS72:BD72)</f>
        <v>305979</v>
      </c>
      <c r="BF72" s="13">
        <f>SUMIF('reporting montigny'!$F$2:$EE$2,BF$4,'reporting montigny'!$F72:$EE72)+SUMIF('reporting boissy'!$F$2:$EE$2,BF$4,'reporting boissy'!$F72:$EE72)+SUMIF('reporting moussy'!$F$2:$EE$2,BF$4,'reporting moussy'!$F72:$EE72)+SUMIF('reporting trappes'!$F$2:$EE$2,BF$4,'reporting trappes'!$F72:$EE72)+SUMIF('SPACELOG 5 BP'!$F$2:$EE$2,BF$4,'SPACELOG 5 BP'!$F72:$EE72)+SUMIF('SPACELOG 6 BP'!$F$2:$EE$2,BF$4,'SPACELOG 6 BP'!$F72:$EE72)+SUMIF('SPACELOG 7 BP'!$F$2:$EE$2,BF$4,'SPACELOG 7 BP'!$F72:$EE72)+SUMIF('SPACELOG 8 BP'!$F$2:$EE$2,BF$4,'SPACELOG 8 BP'!$F72:$EE72)+SUMIF('SPACELOG 9 BP'!$F$2:$EE$2,BF$4,'SPACELOG 9 BP'!$F72:$EE72)+SUMIF('SPACELOG 10 BP'!$F$2:$EE$2,BF$4,'SPACELOG 10 BP'!$F72:$EE72)+SUMIF('SPACELOG 11 BP'!$F$2:$EE$2,BF$4,'SPACELOG 11 BP'!$F72:$EE72)+SUMIF('SPACELOG 12 BP'!$F$2:$EE$2,BF$4,'SPACELOG 12 BP'!$F72:$EE72)</f>
        <v>25312</v>
      </c>
      <c r="BG72" s="13">
        <f>SUMIF('reporting montigny'!$F$2:$EE$2,BG$4,'reporting montigny'!$F72:$EE72)+SUMIF('reporting boissy'!$F$2:$EE$2,BG$4,'reporting boissy'!$F72:$EE72)+SUMIF('reporting moussy'!$F$2:$EE$2,BG$4,'reporting moussy'!$F72:$EE72)+SUMIF('reporting trappes'!$F$2:$EE$2,BG$4,'reporting trappes'!$F72:$EE72)+SUMIF('SPACELOG 5 BP'!$F$2:$EE$2,BG$4,'SPACELOG 5 BP'!$F72:$EE72)+SUMIF('SPACELOG 6 BP'!$F$2:$EE$2,BG$4,'SPACELOG 6 BP'!$F72:$EE72)+SUMIF('SPACELOG 7 BP'!$F$2:$EE$2,BG$4,'SPACELOG 7 BP'!$F72:$EE72)+SUMIF('SPACELOG 8 BP'!$F$2:$EE$2,BG$4,'SPACELOG 8 BP'!$F72:$EE72)+SUMIF('SPACELOG 9 BP'!$F$2:$EE$2,BG$4,'SPACELOG 9 BP'!$F72:$EE72)+SUMIF('SPACELOG 10 BP'!$F$2:$EE$2,BG$4,'SPACELOG 10 BP'!$F72:$EE72)+SUMIF('SPACELOG 11 BP'!$F$2:$EE$2,BG$4,'SPACELOG 11 BP'!$F72:$EE72)+SUMIF('SPACELOG 12 BP'!$F$2:$EE$2,BG$4,'SPACELOG 12 BP'!$F72:$EE72)</f>
        <v>25637</v>
      </c>
      <c r="BH72" s="13">
        <f>SUMIF('reporting montigny'!$F$2:$EE$2,BH$4,'reporting montigny'!$F72:$EE72)+SUMIF('reporting boissy'!$F$2:$EE$2,BH$4,'reporting boissy'!$F72:$EE72)+SUMIF('reporting moussy'!$F$2:$EE$2,BH$4,'reporting moussy'!$F72:$EE72)+SUMIF('reporting trappes'!$F$2:$EE$2,BH$4,'reporting trappes'!$F72:$EE72)+SUMIF('SPACELOG 5 BP'!$F$2:$EE$2,BH$4,'SPACELOG 5 BP'!$F72:$EE72)+SUMIF('SPACELOG 6 BP'!$F$2:$EE$2,BH$4,'SPACELOG 6 BP'!$F72:$EE72)+SUMIF('SPACELOG 7 BP'!$F$2:$EE$2,BH$4,'SPACELOG 7 BP'!$F72:$EE72)+SUMIF('SPACELOG 8 BP'!$F$2:$EE$2,BH$4,'SPACELOG 8 BP'!$F72:$EE72)+SUMIF('SPACELOG 9 BP'!$F$2:$EE$2,BH$4,'SPACELOG 9 BP'!$F72:$EE72)+SUMIF('SPACELOG 10 BP'!$F$2:$EE$2,BH$4,'SPACELOG 10 BP'!$F72:$EE72)+SUMIF('SPACELOG 11 BP'!$F$2:$EE$2,BH$4,'SPACELOG 11 BP'!$F72:$EE72)+SUMIF('SPACELOG 12 BP'!$F$2:$EE$2,BH$4,'SPACELOG 12 BP'!$F72:$EE72)</f>
        <v>25637</v>
      </c>
      <c r="BI72" s="13">
        <f>SUMIF('reporting montigny'!$F$2:$EE$2,BI$4,'reporting montigny'!$F72:$EE72)+SUMIF('reporting boissy'!$F$2:$EE$2,BI$4,'reporting boissy'!$F72:$EE72)+SUMIF('reporting moussy'!$F$2:$EE$2,BI$4,'reporting moussy'!$F72:$EE72)+SUMIF('reporting trappes'!$F$2:$EE$2,BI$4,'reporting trappes'!$F72:$EE72)+SUMIF('SPACELOG 5 BP'!$F$2:$EE$2,BI$4,'SPACELOG 5 BP'!$F72:$EE72)+SUMIF('SPACELOG 6 BP'!$F$2:$EE$2,BI$4,'SPACELOG 6 BP'!$F72:$EE72)+SUMIF('SPACELOG 7 BP'!$F$2:$EE$2,BI$4,'SPACELOG 7 BP'!$F72:$EE72)+SUMIF('SPACELOG 8 BP'!$F$2:$EE$2,BI$4,'SPACELOG 8 BP'!$F72:$EE72)+SUMIF('SPACELOG 9 BP'!$F$2:$EE$2,BI$4,'SPACELOG 9 BP'!$F72:$EE72)+SUMIF('SPACELOG 10 BP'!$F$2:$EE$2,BI$4,'SPACELOG 10 BP'!$F72:$EE72)+SUMIF('SPACELOG 11 BP'!$F$2:$EE$2,BI$4,'SPACELOG 11 BP'!$F72:$EE72)+SUMIF('SPACELOG 12 BP'!$F$2:$EE$2,BI$4,'SPACELOG 12 BP'!$F72:$EE72)</f>
        <v>25637</v>
      </c>
      <c r="BJ72" s="13">
        <f>SUMIF('reporting montigny'!$F$2:$EE$2,BJ$4,'reporting montigny'!$F72:$EE72)+SUMIF('reporting boissy'!$F$2:$EE$2,BJ$4,'reporting boissy'!$F72:$EE72)+SUMIF('reporting moussy'!$F$2:$EE$2,BJ$4,'reporting moussy'!$F72:$EE72)+SUMIF('reporting trappes'!$F$2:$EE$2,BJ$4,'reporting trappes'!$F72:$EE72)+SUMIF('SPACELOG 5 BP'!$F$2:$EE$2,BJ$4,'SPACELOG 5 BP'!$F72:$EE72)+SUMIF('SPACELOG 6 BP'!$F$2:$EE$2,BJ$4,'SPACELOG 6 BP'!$F72:$EE72)+SUMIF('SPACELOG 7 BP'!$F$2:$EE$2,BJ$4,'SPACELOG 7 BP'!$F72:$EE72)+SUMIF('SPACELOG 8 BP'!$F$2:$EE$2,BJ$4,'SPACELOG 8 BP'!$F72:$EE72)+SUMIF('SPACELOG 9 BP'!$F$2:$EE$2,BJ$4,'SPACELOG 9 BP'!$F72:$EE72)+SUMIF('SPACELOG 10 BP'!$F$2:$EE$2,BJ$4,'SPACELOG 10 BP'!$F72:$EE72)+SUMIF('SPACELOG 11 BP'!$F$2:$EE$2,BJ$4,'SPACELOG 11 BP'!$F72:$EE72)+SUMIF('SPACELOG 12 BP'!$F$2:$EE$2,BJ$4,'SPACELOG 12 BP'!$F72:$EE72)</f>
        <v>25137</v>
      </c>
      <c r="BK72" s="13">
        <f>SUMIF('reporting montigny'!$F$2:$EE$2,BK$4,'reporting montigny'!$F72:$EE72)+SUMIF('reporting boissy'!$F$2:$EE$2,BK$4,'reporting boissy'!$F72:$EE72)+SUMIF('reporting moussy'!$F$2:$EE$2,BK$4,'reporting moussy'!$F72:$EE72)+SUMIF('reporting trappes'!$F$2:$EE$2,BK$4,'reporting trappes'!$F72:$EE72)+SUMIF('SPACELOG 5 BP'!$F$2:$EE$2,BK$4,'SPACELOG 5 BP'!$F72:$EE72)+SUMIF('SPACELOG 6 BP'!$F$2:$EE$2,BK$4,'SPACELOG 6 BP'!$F72:$EE72)+SUMIF('SPACELOG 7 BP'!$F$2:$EE$2,BK$4,'SPACELOG 7 BP'!$F72:$EE72)+SUMIF('SPACELOG 8 BP'!$F$2:$EE$2,BK$4,'SPACELOG 8 BP'!$F72:$EE72)+SUMIF('SPACELOG 9 BP'!$F$2:$EE$2,BK$4,'SPACELOG 9 BP'!$F72:$EE72)+SUMIF('SPACELOG 10 BP'!$F$2:$EE$2,BK$4,'SPACELOG 10 BP'!$F72:$EE72)+SUMIF('SPACELOG 11 BP'!$F$2:$EE$2,BK$4,'SPACELOG 11 BP'!$F72:$EE72)+SUMIF('SPACELOG 12 BP'!$F$2:$EE$2,BK$4,'SPACELOG 12 BP'!$F72:$EE72)</f>
        <v>24797</v>
      </c>
      <c r="BL72" s="13">
        <f>SUMIF('reporting montigny'!$F$2:$EE$2,BL$4,'reporting montigny'!$F72:$EE72)+SUMIF('reporting boissy'!$F$2:$EE$2,BL$4,'reporting boissy'!$F72:$EE72)+SUMIF('reporting moussy'!$F$2:$EE$2,BL$4,'reporting moussy'!$F72:$EE72)+SUMIF('reporting trappes'!$F$2:$EE$2,BL$4,'reporting trappes'!$F72:$EE72)+SUMIF('SPACELOG 5 BP'!$F$2:$EE$2,BL$4,'SPACELOG 5 BP'!$F72:$EE72)+SUMIF('SPACELOG 6 BP'!$F$2:$EE$2,BL$4,'SPACELOG 6 BP'!$F72:$EE72)+SUMIF('SPACELOG 7 BP'!$F$2:$EE$2,BL$4,'SPACELOG 7 BP'!$F72:$EE72)+SUMIF('SPACELOG 8 BP'!$F$2:$EE$2,BL$4,'SPACELOG 8 BP'!$F72:$EE72)+SUMIF('SPACELOG 9 BP'!$F$2:$EE$2,BL$4,'SPACELOG 9 BP'!$F72:$EE72)+SUMIF('SPACELOG 10 BP'!$F$2:$EE$2,BL$4,'SPACELOG 10 BP'!$F72:$EE72)+SUMIF('SPACELOG 11 BP'!$F$2:$EE$2,BL$4,'SPACELOG 11 BP'!$F72:$EE72)+SUMIF('SPACELOG 12 BP'!$F$2:$EE$2,BL$4,'SPACELOG 12 BP'!$F72:$EE72)</f>
        <v>25637</v>
      </c>
      <c r="BM72" s="13">
        <f>SUMIF('reporting montigny'!$F$2:$EE$2,BM$4,'reporting montigny'!$F72:$EE72)+SUMIF('reporting boissy'!$F$2:$EE$2,BM$4,'reporting boissy'!$F72:$EE72)+SUMIF('reporting moussy'!$F$2:$EE$2,BM$4,'reporting moussy'!$F72:$EE72)+SUMIF('reporting trappes'!$F$2:$EE$2,BM$4,'reporting trappes'!$F72:$EE72)+SUMIF('SPACELOG 5 BP'!$F$2:$EE$2,BM$4,'SPACELOG 5 BP'!$F72:$EE72)+SUMIF('SPACELOG 6 BP'!$F$2:$EE$2,BM$4,'SPACELOG 6 BP'!$F72:$EE72)+SUMIF('SPACELOG 7 BP'!$F$2:$EE$2,BM$4,'SPACELOG 7 BP'!$F72:$EE72)+SUMIF('SPACELOG 8 BP'!$F$2:$EE$2,BM$4,'SPACELOG 8 BP'!$F72:$EE72)+SUMIF('SPACELOG 9 BP'!$F$2:$EE$2,BM$4,'SPACELOG 9 BP'!$F72:$EE72)+SUMIF('SPACELOG 10 BP'!$F$2:$EE$2,BM$4,'SPACELOG 10 BP'!$F72:$EE72)+SUMIF('SPACELOG 11 BP'!$F$2:$EE$2,BM$4,'SPACELOG 11 BP'!$F72:$EE72)+SUMIF('SPACELOG 12 BP'!$F$2:$EE$2,BM$4,'SPACELOG 12 BP'!$F72:$EE72)</f>
        <v>25637</v>
      </c>
      <c r="BN72" s="13">
        <f>SUMIF('reporting montigny'!$F$2:$EE$2,BN$4,'reporting montigny'!$F72:$EE72)+SUMIF('reporting boissy'!$F$2:$EE$2,BN$4,'reporting boissy'!$F72:$EE72)+SUMIF('reporting moussy'!$F$2:$EE$2,BN$4,'reporting moussy'!$F72:$EE72)+SUMIF('reporting trappes'!$F$2:$EE$2,BN$4,'reporting trappes'!$F72:$EE72)+SUMIF('SPACELOG 5 BP'!$F$2:$EE$2,BN$4,'SPACELOG 5 BP'!$F72:$EE72)+SUMIF('SPACELOG 6 BP'!$F$2:$EE$2,BN$4,'SPACELOG 6 BP'!$F72:$EE72)+SUMIF('SPACELOG 7 BP'!$F$2:$EE$2,BN$4,'SPACELOG 7 BP'!$F72:$EE72)+SUMIF('SPACELOG 8 BP'!$F$2:$EE$2,BN$4,'SPACELOG 8 BP'!$F72:$EE72)+SUMIF('SPACELOG 9 BP'!$F$2:$EE$2,BN$4,'SPACELOG 9 BP'!$F72:$EE72)+SUMIF('SPACELOG 10 BP'!$F$2:$EE$2,BN$4,'SPACELOG 10 BP'!$F72:$EE72)+SUMIF('SPACELOG 11 BP'!$F$2:$EE$2,BN$4,'SPACELOG 11 BP'!$F72:$EE72)+SUMIF('SPACELOG 12 BP'!$F$2:$EE$2,BN$4,'SPACELOG 12 BP'!$F72:$EE72)</f>
        <v>25637</v>
      </c>
      <c r="BO72" s="13">
        <f>SUMIF('reporting montigny'!$F$2:$EE$2,BO$4,'reporting montigny'!$F72:$EE72)+SUMIF('reporting boissy'!$F$2:$EE$2,BO$4,'reporting boissy'!$F72:$EE72)+SUMIF('reporting moussy'!$F$2:$EE$2,BO$4,'reporting moussy'!$F72:$EE72)+SUMIF('reporting trappes'!$F$2:$EE$2,BO$4,'reporting trappes'!$F72:$EE72)+SUMIF('SPACELOG 5 BP'!$F$2:$EE$2,BO$4,'SPACELOG 5 BP'!$F72:$EE72)+SUMIF('SPACELOG 6 BP'!$F$2:$EE$2,BO$4,'SPACELOG 6 BP'!$F72:$EE72)+SUMIF('SPACELOG 7 BP'!$F$2:$EE$2,BO$4,'SPACELOG 7 BP'!$F72:$EE72)+SUMIF('SPACELOG 8 BP'!$F$2:$EE$2,BO$4,'SPACELOG 8 BP'!$F72:$EE72)+SUMIF('SPACELOG 9 BP'!$F$2:$EE$2,BO$4,'SPACELOG 9 BP'!$F72:$EE72)+SUMIF('SPACELOG 10 BP'!$F$2:$EE$2,BO$4,'SPACELOG 10 BP'!$F72:$EE72)+SUMIF('SPACELOG 11 BP'!$F$2:$EE$2,BO$4,'SPACELOG 11 BP'!$F72:$EE72)+SUMIF('SPACELOG 12 BP'!$F$2:$EE$2,BO$4,'SPACELOG 12 BP'!$F72:$EE72)</f>
        <v>25637</v>
      </c>
      <c r="BP72" s="13">
        <f>SUMIF('reporting montigny'!$F$2:$EE$2,BP$4,'reporting montigny'!$F72:$EE72)+SUMIF('reporting boissy'!$F$2:$EE$2,BP$4,'reporting boissy'!$F72:$EE72)+SUMIF('reporting moussy'!$F$2:$EE$2,BP$4,'reporting moussy'!$F72:$EE72)+SUMIF('reporting trappes'!$F$2:$EE$2,BP$4,'reporting trappes'!$F72:$EE72)+SUMIF('SPACELOG 5 BP'!$F$2:$EE$2,BP$4,'SPACELOG 5 BP'!$F72:$EE72)+SUMIF('SPACELOG 6 BP'!$F$2:$EE$2,BP$4,'SPACELOG 6 BP'!$F72:$EE72)+SUMIF('SPACELOG 7 BP'!$F$2:$EE$2,BP$4,'SPACELOG 7 BP'!$F72:$EE72)+SUMIF('SPACELOG 8 BP'!$F$2:$EE$2,BP$4,'SPACELOG 8 BP'!$F72:$EE72)+SUMIF('SPACELOG 9 BP'!$F$2:$EE$2,BP$4,'SPACELOG 9 BP'!$F72:$EE72)+SUMIF('SPACELOG 10 BP'!$F$2:$EE$2,BP$4,'SPACELOG 10 BP'!$F72:$EE72)+SUMIF('SPACELOG 11 BP'!$F$2:$EE$2,BP$4,'SPACELOG 11 BP'!$F72:$EE72)+SUMIF('SPACELOG 12 BP'!$F$2:$EE$2,BP$4,'SPACELOG 12 BP'!$F72:$EE72)</f>
        <v>25637</v>
      </c>
      <c r="BQ72" s="13">
        <f>SUMIF('reporting montigny'!$F$2:$EE$2,BQ$4,'reporting montigny'!$F72:$EE72)+SUMIF('reporting boissy'!$F$2:$EE$2,BQ$4,'reporting boissy'!$F72:$EE72)+SUMIF('reporting moussy'!$F$2:$EE$2,BQ$4,'reporting moussy'!$F72:$EE72)+SUMIF('reporting trappes'!$F$2:$EE$2,BQ$4,'reporting trappes'!$F72:$EE72)+SUMIF('SPACELOG 5 BP'!$F$2:$EE$2,BQ$4,'SPACELOG 5 BP'!$F72:$EE72)+SUMIF('SPACELOG 6 BP'!$F$2:$EE$2,BQ$4,'SPACELOG 6 BP'!$F72:$EE72)+SUMIF('SPACELOG 7 BP'!$F$2:$EE$2,BQ$4,'SPACELOG 7 BP'!$F72:$EE72)+SUMIF('SPACELOG 8 BP'!$F$2:$EE$2,BQ$4,'SPACELOG 8 BP'!$F72:$EE72)+SUMIF('SPACELOG 9 BP'!$F$2:$EE$2,BQ$4,'SPACELOG 9 BP'!$F72:$EE72)+SUMIF('SPACELOG 10 BP'!$F$2:$EE$2,BQ$4,'SPACELOG 10 BP'!$F72:$EE72)+SUMIF('SPACELOG 11 BP'!$F$2:$EE$2,BQ$4,'SPACELOG 11 BP'!$F72:$EE72)+SUMIF('SPACELOG 12 BP'!$F$2:$EE$2,BQ$4,'SPACELOG 12 BP'!$F72:$EE72)</f>
        <v>25637</v>
      </c>
      <c r="BR72" s="14">
        <f>SUM(BF72:BQ72)</f>
        <v>305979</v>
      </c>
      <c r="BS72" s="13">
        <f>SUMIF('reporting montigny'!$F$2:$EE$2,BS$4,'reporting montigny'!$F72:$EE72)+SUMIF('reporting boissy'!$F$2:$EE$2,BS$4,'reporting boissy'!$F72:$EE72)+SUMIF('reporting moussy'!$F$2:$EE$2,BS$4,'reporting moussy'!$F72:$EE72)+SUMIF('reporting trappes'!$F$2:$EE$2,BS$4,'reporting trappes'!$F72:$EE72)+SUMIF('SPACELOG 5 BP'!$F$2:$EE$2,BS$4,'SPACELOG 5 BP'!$F72:$EE72)+SUMIF('SPACELOG 6 BP'!$F$2:$EE$2,BS$4,'SPACELOG 6 BP'!$F72:$EE72)+SUMIF('SPACELOG 7 BP'!$F$2:$EE$2,BS$4,'SPACELOG 7 BP'!$F72:$EE72)+SUMIF('SPACELOG 8 BP'!$F$2:$EE$2,BS$4,'SPACELOG 8 BP'!$F72:$EE72)+SUMIF('SPACELOG 9 BP'!$F$2:$EE$2,BS$4,'SPACELOG 9 BP'!$F72:$EE72)+SUMIF('SPACELOG 10 BP'!$F$2:$EE$2,BS$4,'SPACELOG 10 BP'!$F72:$EE72)+SUMIF('SPACELOG 11 BP'!$F$2:$EE$2,BS$4,'SPACELOG 11 BP'!$F72:$EE72)+SUMIF('SPACELOG 12 BP'!$F$2:$EE$2,BS$4,'SPACELOG 12 BP'!$F72:$EE72)</f>
        <v>25312</v>
      </c>
      <c r="BT72" s="13">
        <f>SUMIF('reporting montigny'!$F$2:$EE$2,BT$4,'reporting montigny'!$F72:$EE72)+SUMIF('reporting boissy'!$F$2:$EE$2,BT$4,'reporting boissy'!$F72:$EE72)+SUMIF('reporting moussy'!$F$2:$EE$2,BT$4,'reporting moussy'!$F72:$EE72)+SUMIF('reporting trappes'!$F$2:$EE$2,BT$4,'reporting trappes'!$F72:$EE72)+SUMIF('SPACELOG 5 BP'!$F$2:$EE$2,BT$4,'SPACELOG 5 BP'!$F72:$EE72)+SUMIF('SPACELOG 6 BP'!$F$2:$EE$2,BT$4,'SPACELOG 6 BP'!$F72:$EE72)+SUMIF('SPACELOG 7 BP'!$F$2:$EE$2,BT$4,'SPACELOG 7 BP'!$F72:$EE72)+SUMIF('SPACELOG 8 BP'!$F$2:$EE$2,BT$4,'SPACELOG 8 BP'!$F72:$EE72)+SUMIF('SPACELOG 9 BP'!$F$2:$EE$2,BT$4,'SPACELOG 9 BP'!$F72:$EE72)+SUMIF('SPACELOG 10 BP'!$F$2:$EE$2,BT$4,'SPACELOG 10 BP'!$F72:$EE72)+SUMIF('SPACELOG 11 BP'!$F$2:$EE$2,BT$4,'SPACELOG 11 BP'!$F72:$EE72)+SUMIF('SPACELOG 12 BP'!$F$2:$EE$2,BT$4,'SPACELOG 12 BP'!$F72:$EE72)</f>
        <v>25637</v>
      </c>
      <c r="BU72" s="13">
        <f>SUMIF('reporting montigny'!$F$2:$EE$2,BU$4,'reporting montigny'!$F72:$EE72)+SUMIF('reporting boissy'!$F$2:$EE$2,BU$4,'reporting boissy'!$F72:$EE72)+SUMIF('reporting moussy'!$F$2:$EE$2,BU$4,'reporting moussy'!$F72:$EE72)+SUMIF('reporting trappes'!$F$2:$EE$2,BU$4,'reporting trappes'!$F72:$EE72)+SUMIF('SPACELOG 5 BP'!$F$2:$EE$2,BU$4,'SPACELOG 5 BP'!$F72:$EE72)+SUMIF('SPACELOG 6 BP'!$F$2:$EE$2,BU$4,'SPACELOG 6 BP'!$F72:$EE72)+SUMIF('SPACELOG 7 BP'!$F$2:$EE$2,BU$4,'SPACELOG 7 BP'!$F72:$EE72)+SUMIF('SPACELOG 8 BP'!$F$2:$EE$2,BU$4,'SPACELOG 8 BP'!$F72:$EE72)+SUMIF('SPACELOG 9 BP'!$F$2:$EE$2,BU$4,'SPACELOG 9 BP'!$F72:$EE72)+SUMIF('SPACELOG 10 BP'!$F$2:$EE$2,BU$4,'SPACELOG 10 BP'!$F72:$EE72)+SUMIF('SPACELOG 11 BP'!$F$2:$EE$2,BU$4,'SPACELOG 11 BP'!$F72:$EE72)+SUMIF('SPACELOG 12 BP'!$F$2:$EE$2,BU$4,'SPACELOG 12 BP'!$F72:$EE72)</f>
        <v>25637</v>
      </c>
      <c r="BV72" s="13">
        <f>SUMIF('reporting montigny'!$F$2:$EE$2,BV$4,'reporting montigny'!$F72:$EE72)+SUMIF('reporting boissy'!$F$2:$EE$2,BV$4,'reporting boissy'!$F72:$EE72)+SUMIF('reporting moussy'!$F$2:$EE$2,BV$4,'reporting moussy'!$F72:$EE72)+SUMIF('reporting trappes'!$F$2:$EE$2,BV$4,'reporting trappes'!$F72:$EE72)+SUMIF('SPACELOG 5 BP'!$F$2:$EE$2,BV$4,'SPACELOG 5 BP'!$F72:$EE72)+SUMIF('SPACELOG 6 BP'!$F$2:$EE$2,BV$4,'SPACELOG 6 BP'!$F72:$EE72)+SUMIF('SPACELOG 7 BP'!$F$2:$EE$2,BV$4,'SPACELOG 7 BP'!$F72:$EE72)+SUMIF('SPACELOG 8 BP'!$F$2:$EE$2,BV$4,'SPACELOG 8 BP'!$F72:$EE72)+SUMIF('SPACELOG 9 BP'!$F$2:$EE$2,BV$4,'SPACELOG 9 BP'!$F72:$EE72)+SUMIF('SPACELOG 10 BP'!$F$2:$EE$2,BV$4,'SPACELOG 10 BP'!$F72:$EE72)+SUMIF('SPACELOG 11 BP'!$F$2:$EE$2,BV$4,'SPACELOG 11 BP'!$F72:$EE72)+SUMIF('SPACELOG 12 BP'!$F$2:$EE$2,BV$4,'SPACELOG 12 BP'!$F72:$EE72)</f>
        <v>25637</v>
      </c>
      <c r="BW72" s="13">
        <f>SUMIF('reporting montigny'!$F$2:$EE$2,BW$4,'reporting montigny'!$F72:$EE72)+SUMIF('reporting boissy'!$F$2:$EE$2,BW$4,'reporting boissy'!$F72:$EE72)+SUMIF('reporting moussy'!$F$2:$EE$2,BW$4,'reporting moussy'!$F72:$EE72)+SUMIF('reporting trappes'!$F$2:$EE$2,BW$4,'reporting trappes'!$F72:$EE72)+SUMIF('SPACELOG 5 BP'!$F$2:$EE$2,BW$4,'SPACELOG 5 BP'!$F72:$EE72)+SUMIF('SPACELOG 6 BP'!$F$2:$EE$2,BW$4,'SPACELOG 6 BP'!$F72:$EE72)+SUMIF('SPACELOG 7 BP'!$F$2:$EE$2,BW$4,'SPACELOG 7 BP'!$F72:$EE72)+SUMIF('SPACELOG 8 BP'!$F$2:$EE$2,BW$4,'SPACELOG 8 BP'!$F72:$EE72)+SUMIF('SPACELOG 9 BP'!$F$2:$EE$2,BW$4,'SPACELOG 9 BP'!$F72:$EE72)+SUMIF('SPACELOG 10 BP'!$F$2:$EE$2,BW$4,'SPACELOG 10 BP'!$F72:$EE72)+SUMIF('SPACELOG 11 BP'!$F$2:$EE$2,BW$4,'SPACELOG 11 BP'!$F72:$EE72)+SUMIF('SPACELOG 12 BP'!$F$2:$EE$2,BW$4,'SPACELOG 12 BP'!$F72:$EE72)</f>
        <v>25137</v>
      </c>
      <c r="BX72" s="13">
        <f>SUMIF('reporting montigny'!$F$2:$EE$2,BX$4,'reporting montigny'!$F72:$EE72)+SUMIF('reporting boissy'!$F$2:$EE$2,BX$4,'reporting boissy'!$F72:$EE72)+SUMIF('reporting moussy'!$F$2:$EE$2,BX$4,'reporting moussy'!$F72:$EE72)+SUMIF('reporting trappes'!$F$2:$EE$2,BX$4,'reporting trappes'!$F72:$EE72)+SUMIF('SPACELOG 5 BP'!$F$2:$EE$2,BX$4,'SPACELOG 5 BP'!$F72:$EE72)+SUMIF('SPACELOG 6 BP'!$F$2:$EE$2,BX$4,'SPACELOG 6 BP'!$F72:$EE72)+SUMIF('SPACELOG 7 BP'!$F$2:$EE$2,BX$4,'SPACELOG 7 BP'!$F72:$EE72)+SUMIF('SPACELOG 8 BP'!$F$2:$EE$2,BX$4,'SPACELOG 8 BP'!$F72:$EE72)+SUMIF('SPACELOG 9 BP'!$F$2:$EE$2,BX$4,'SPACELOG 9 BP'!$F72:$EE72)+SUMIF('SPACELOG 10 BP'!$F$2:$EE$2,BX$4,'SPACELOG 10 BP'!$F72:$EE72)+SUMIF('SPACELOG 11 BP'!$F$2:$EE$2,BX$4,'SPACELOG 11 BP'!$F72:$EE72)+SUMIF('SPACELOG 12 BP'!$F$2:$EE$2,BX$4,'SPACELOG 12 BP'!$F72:$EE72)</f>
        <v>24797</v>
      </c>
      <c r="BY72" s="13">
        <f>SUMIF('reporting montigny'!$F$2:$EE$2,BY$4,'reporting montigny'!$F72:$EE72)+SUMIF('reporting boissy'!$F$2:$EE$2,BY$4,'reporting boissy'!$F72:$EE72)+SUMIF('reporting moussy'!$F$2:$EE$2,BY$4,'reporting moussy'!$F72:$EE72)+SUMIF('reporting trappes'!$F$2:$EE$2,BY$4,'reporting trappes'!$F72:$EE72)+SUMIF('SPACELOG 5 BP'!$F$2:$EE$2,BY$4,'SPACELOG 5 BP'!$F72:$EE72)+SUMIF('SPACELOG 6 BP'!$F$2:$EE$2,BY$4,'SPACELOG 6 BP'!$F72:$EE72)+SUMIF('SPACELOG 7 BP'!$F$2:$EE$2,BY$4,'SPACELOG 7 BP'!$F72:$EE72)+SUMIF('SPACELOG 8 BP'!$F$2:$EE$2,BY$4,'SPACELOG 8 BP'!$F72:$EE72)+SUMIF('SPACELOG 9 BP'!$F$2:$EE$2,BY$4,'SPACELOG 9 BP'!$F72:$EE72)+SUMIF('SPACELOG 10 BP'!$F$2:$EE$2,BY$4,'SPACELOG 10 BP'!$F72:$EE72)+SUMIF('SPACELOG 11 BP'!$F$2:$EE$2,BY$4,'SPACELOG 11 BP'!$F72:$EE72)+SUMIF('SPACELOG 12 BP'!$F$2:$EE$2,BY$4,'SPACELOG 12 BP'!$F72:$EE72)</f>
        <v>25637</v>
      </c>
      <c r="BZ72" s="13">
        <f>SUMIF('reporting montigny'!$F$2:$EE$2,BZ$4,'reporting montigny'!$F72:$EE72)+SUMIF('reporting boissy'!$F$2:$EE$2,BZ$4,'reporting boissy'!$F72:$EE72)+SUMIF('reporting moussy'!$F$2:$EE$2,BZ$4,'reporting moussy'!$F72:$EE72)+SUMIF('reporting trappes'!$F$2:$EE$2,BZ$4,'reporting trappes'!$F72:$EE72)+SUMIF('SPACELOG 5 BP'!$F$2:$EE$2,BZ$4,'SPACELOG 5 BP'!$F72:$EE72)+SUMIF('SPACELOG 6 BP'!$F$2:$EE$2,BZ$4,'SPACELOG 6 BP'!$F72:$EE72)+SUMIF('SPACELOG 7 BP'!$F$2:$EE$2,BZ$4,'SPACELOG 7 BP'!$F72:$EE72)+SUMIF('SPACELOG 8 BP'!$F$2:$EE$2,BZ$4,'SPACELOG 8 BP'!$F72:$EE72)+SUMIF('SPACELOG 9 BP'!$F$2:$EE$2,BZ$4,'SPACELOG 9 BP'!$F72:$EE72)+SUMIF('SPACELOG 10 BP'!$F$2:$EE$2,BZ$4,'SPACELOG 10 BP'!$F72:$EE72)+SUMIF('SPACELOG 11 BP'!$F$2:$EE$2,BZ$4,'SPACELOG 11 BP'!$F72:$EE72)+SUMIF('SPACELOG 12 BP'!$F$2:$EE$2,BZ$4,'SPACELOG 12 BP'!$F72:$EE72)</f>
        <v>25637</v>
      </c>
      <c r="CA72" s="13">
        <f>SUMIF('reporting montigny'!$F$2:$EE$2,CA$4,'reporting montigny'!$F72:$EE72)+SUMIF('reporting boissy'!$F$2:$EE$2,CA$4,'reporting boissy'!$F72:$EE72)+SUMIF('reporting moussy'!$F$2:$EE$2,CA$4,'reporting moussy'!$F72:$EE72)+SUMIF('reporting trappes'!$F$2:$EE$2,CA$4,'reporting trappes'!$F72:$EE72)+SUMIF('SPACELOG 5 BP'!$F$2:$EE$2,CA$4,'SPACELOG 5 BP'!$F72:$EE72)+SUMIF('SPACELOG 6 BP'!$F$2:$EE$2,CA$4,'SPACELOG 6 BP'!$F72:$EE72)+SUMIF('SPACELOG 7 BP'!$F$2:$EE$2,CA$4,'SPACELOG 7 BP'!$F72:$EE72)+SUMIF('SPACELOG 8 BP'!$F$2:$EE$2,CA$4,'SPACELOG 8 BP'!$F72:$EE72)+SUMIF('SPACELOG 9 BP'!$F$2:$EE$2,CA$4,'SPACELOG 9 BP'!$F72:$EE72)+SUMIF('SPACELOG 10 BP'!$F$2:$EE$2,CA$4,'SPACELOG 10 BP'!$F72:$EE72)+SUMIF('SPACELOG 11 BP'!$F$2:$EE$2,CA$4,'SPACELOG 11 BP'!$F72:$EE72)+SUMIF('SPACELOG 12 BP'!$F$2:$EE$2,CA$4,'SPACELOG 12 BP'!$F72:$EE72)</f>
        <v>25637</v>
      </c>
      <c r="CB72" s="13">
        <f>SUMIF('reporting montigny'!$F$2:$EE$2,CB$4,'reporting montigny'!$F72:$EE72)+SUMIF('reporting boissy'!$F$2:$EE$2,CB$4,'reporting boissy'!$F72:$EE72)+SUMIF('reporting moussy'!$F$2:$EE$2,CB$4,'reporting moussy'!$F72:$EE72)+SUMIF('reporting trappes'!$F$2:$EE$2,CB$4,'reporting trappes'!$F72:$EE72)+SUMIF('SPACELOG 5 BP'!$F$2:$EE$2,CB$4,'SPACELOG 5 BP'!$F72:$EE72)+SUMIF('SPACELOG 6 BP'!$F$2:$EE$2,CB$4,'SPACELOG 6 BP'!$F72:$EE72)+SUMIF('SPACELOG 7 BP'!$F$2:$EE$2,CB$4,'SPACELOG 7 BP'!$F72:$EE72)+SUMIF('SPACELOG 8 BP'!$F$2:$EE$2,CB$4,'SPACELOG 8 BP'!$F72:$EE72)+SUMIF('SPACELOG 9 BP'!$F$2:$EE$2,CB$4,'SPACELOG 9 BP'!$F72:$EE72)+SUMIF('SPACELOG 10 BP'!$F$2:$EE$2,CB$4,'SPACELOG 10 BP'!$F72:$EE72)+SUMIF('SPACELOG 11 BP'!$F$2:$EE$2,CB$4,'SPACELOG 11 BP'!$F72:$EE72)+SUMIF('SPACELOG 12 BP'!$F$2:$EE$2,CB$4,'SPACELOG 12 BP'!$F72:$EE72)</f>
        <v>25637</v>
      </c>
      <c r="CC72" s="13">
        <f>SUMIF('reporting montigny'!$F$2:$EE$2,CC$4,'reporting montigny'!$F72:$EE72)+SUMIF('reporting boissy'!$F$2:$EE$2,CC$4,'reporting boissy'!$F72:$EE72)+SUMIF('reporting moussy'!$F$2:$EE$2,CC$4,'reporting moussy'!$F72:$EE72)+SUMIF('reporting trappes'!$F$2:$EE$2,CC$4,'reporting trappes'!$F72:$EE72)+SUMIF('SPACELOG 5 BP'!$F$2:$EE$2,CC$4,'SPACELOG 5 BP'!$F72:$EE72)+SUMIF('SPACELOG 6 BP'!$F$2:$EE$2,CC$4,'SPACELOG 6 BP'!$F72:$EE72)+SUMIF('SPACELOG 7 BP'!$F$2:$EE$2,CC$4,'SPACELOG 7 BP'!$F72:$EE72)+SUMIF('SPACELOG 8 BP'!$F$2:$EE$2,CC$4,'SPACELOG 8 BP'!$F72:$EE72)+SUMIF('SPACELOG 9 BP'!$F$2:$EE$2,CC$4,'SPACELOG 9 BP'!$F72:$EE72)+SUMIF('SPACELOG 10 BP'!$F$2:$EE$2,CC$4,'SPACELOG 10 BP'!$F72:$EE72)+SUMIF('SPACELOG 11 BP'!$F$2:$EE$2,CC$4,'SPACELOG 11 BP'!$F72:$EE72)+SUMIF('SPACELOG 12 BP'!$F$2:$EE$2,CC$4,'SPACELOG 12 BP'!$F72:$EE72)</f>
        <v>25637</v>
      </c>
      <c r="CD72" s="13">
        <f>SUMIF('reporting montigny'!$F$2:$EE$2,CD$4,'reporting montigny'!$F72:$EE72)+SUMIF('reporting boissy'!$F$2:$EE$2,CD$4,'reporting boissy'!$F72:$EE72)+SUMIF('reporting moussy'!$F$2:$EE$2,CD$4,'reporting moussy'!$F72:$EE72)+SUMIF('reporting trappes'!$F$2:$EE$2,CD$4,'reporting trappes'!$F72:$EE72)+SUMIF('SPACELOG 5 BP'!$F$2:$EE$2,CD$4,'SPACELOG 5 BP'!$F72:$EE72)+SUMIF('SPACELOG 6 BP'!$F$2:$EE$2,CD$4,'SPACELOG 6 BP'!$F72:$EE72)+SUMIF('SPACELOG 7 BP'!$F$2:$EE$2,CD$4,'SPACELOG 7 BP'!$F72:$EE72)+SUMIF('SPACELOG 8 BP'!$F$2:$EE$2,CD$4,'SPACELOG 8 BP'!$F72:$EE72)+SUMIF('SPACELOG 9 BP'!$F$2:$EE$2,CD$4,'SPACELOG 9 BP'!$F72:$EE72)+SUMIF('SPACELOG 10 BP'!$F$2:$EE$2,CD$4,'SPACELOG 10 BP'!$F72:$EE72)+SUMIF('SPACELOG 11 BP'!$F$2:$EE$2,CD$4,'SPACELOG 11 BP'!$F72:$EE72)+SUMIF('SPACELOG 12 BP'!$F$2:$EE$2,CD$4,'SPACELOG 12 BP'!$F72:$EE72)</f>
        <v>25637</v>
      </c>
      <c r="CE72" s="14">
        <f>SUM(BS72:CD72)</f>
        <v>305979</v>
      </c>
      <c r="CF72" s="13">
        <f>SUMIF('reporting montigny'!$F$2:$EE$2,CF$4,'reporting montigny'!$F72:$EE72)+SUMIF('reporting boissy'!$F$2:$EE$2,CF$4,'reporting boissy'!$F72:$EE72)+SUMIF('reporting moussy'!$F$2:$EE$2,CF$4,'reporting moussy'!$F72:$EE72)+SUMIF('reporting trappes'!$F$2:$EE$2,CF$4,'reporting trappes'!$F72:$EE72)+SUMIF('SPACELOG 5 BP'!$F$2:$EE$2,CF$4,'SPACELOG 5 BP'!$F72:$EE72)+SUMIF('SPACELOG 6 BP'!$F$2:$EE$2,CF$4,'SPACELOG 6 BP'!$F72:$EE72)+SUMIF('SPACELOG 7 BP'!$F$2:$EE$2,CF$4,'SPACELOG 7 BP'!$F72:$EE72)+SUMIF('SPACELOG 8 BP'!$F$2:$EE$2,CF$4,'SPACELOG 8 BP'!$F72:$EE72)+SUMIF('SPACELOG 9 BP'!$F$2:$EE$2,CF$4,'SPACELOG 9 BP'!$F72:$EE72)+SUMIF('SPACELOG 10 BP'!$F$2:$EE$2,CF$4,'SPACELOG 10 BP'!$F72:$EE72)+SUMIF('SPACELOG 11 BP'!$F$2:$EE$2,CF$4,'SPACELOG 11 BP'!$F72:$EE72)+SUMIF('SPACELOG 12 BP'!$F$2:$EE$2,CF$4,'SPACELOG 12 BP'!$F72:$EE72)</f>
        <v>25312</v>
      </c>
      <c r="CG72" s="13">
        <f>SUMIF('reporting montigny'!$F$2:$EE$2,CG$4,'reporting montigny'!$F72:$EE72)+SUMIF('reporting boissy'!$F$2:$EE$2,CG$4,'reporting boissy'!$F72:$EE72)+SUMIF('reporting moussy'!$F$2:$EE$2,CG$4,'reporting moussy'!$F72:$EE72)+SUMIF('reporting trappes'!$F$2:$EE$2,CG$4,'reporting trappes'!$F72:$EE72)+SUMIF('SPACELOG 5 BP'!$F$2:$EE$2,CG$4,'SPACELOG 5 BP'!$F72:$EE72)+SUMIF('SPACELOG 6 BP'!$F$2:$EE$2,CG$4,'SPACELOG 6 BP'!$F72:$EE72)+SUMIF('SPACELOG 7 BP'!$F$2:$EE$2,CG$4,'SPACELOG 7 BP'!$F72:$EE72)+SUMIF('SPACELOG 8 BP'!$F$2:$EE$2,CG$4,'SPACELOG 8 BP'!$F72:$EE72)+SUMIF('SPACELOG 9 BP'!$F$2:$EE$2,CG$4,'SPACELOG 9 BP'!$F72:$EE72)+SUMIF('SPACELOG 10 BP'!$F$2:$EE$2,CG$4,'SPACELOG 10 BP'!$F72:$EE72)+SUMIF('SPACELOG 11 BP'!$F$2:$EE$2,CG$4,'SPACELOG 11 BP'!$F72:$EE72)+SUMIF('SPACELOG 12 BP'!$F$2:$EE$2,CG$4,'SPACELOG 12 BP'!$F72:$EE72)</f>
        <v>25637</v>
      </c>
      <c r="CH72" s="13">
        <f>SUMIF('reporting montigny'!$F$2:$EE$2,CH$4,'reporting montigny'!$F72:$EE72)+SUMIF('reporting boissy'!$F$2:$EE$2,CH$4,'reporting boissy'!$F72:$EE72)+SUMIF('reporting moussy'!$F$2:$EE$2,CH$4,'reporting moussy'!$F72:$EE72)+SUMIF('reporting trappes'!$F$2:$EE$2,CH$4,'reporting trappes'!$F72:$EE72)+SUMIF('SPACELOG 5 BP'!$F$2:$EE$2,CH$4,'SPACELOG 5 BP'!$F72:$EE72)+SUMIF('SPACELOG 6 BP'!$F$2:$EE$2,CH$4,'SPACELOG 6 BP'!$F72:$EE72)+SUMIF('SPACELOG 7 BP'!$F$2:$EE$2,CH$4,'SPACELOG 7 BP'!$F72:$EE72)+SUMIF('SPACELOG 8 BP'!$F$2:$EE$2,CH$4,'SPACELOG 8 BP'!$F72:$EE72)+SUMIF('SPACELOG 9 BP'!$F$2:$EE$2,CH$4,'SPACELOG 9 BP'!$F72:$EE72)+SUMIF('SPACELOG 10 BP'!$F$2:$EE$2,CH$4,'SPACELOG 10 BP'!$F72:$EE72)+SUMIF('SPACELOG 11 BP'!$F$2:$EE$2,CH$4,'SPACELOG 11 BP'!$F72:$EE72)+SUMIF('SPACELOG 12 BP'!$F$2:$EE$2,CH$4,'SPACELOG 12 BP'!$F72:$EE72)</f>
        <v>25637</v>
      </c>
      <c r="CI72" s="13">
        <f>SUMIF('reporting montigny'!$F$2:$EE$2,CI$4,'reporting montigny'!$F72:$EE72)+SUMIF('reporting boissy'!$F$2:$EE$2,CI$4,'reporting boissy'!$F72:$EE72)+SUMIF('reporting moussy'!$F$2:$EE$2,CI$4,'reporting moussy'!$F72:$EE72)+SUMIF('reporting trappes'!$F$2:$EE$2,CI$4,'reporting trappes'!$F72:$EE72)+SUMIF('SPACELOG 5 BP'!$F$2:$EE$2,CI$4,'SPACELOG 5 BP'!$F72:$EE72)+SUMIF('SPACELOG 6 BP'!$F$2:$EE$2,CI$4,'SPACELOG 6 BP'!$F72:$EE72)+SUMIF('SPACELOG 7 BP'!$F$2:$EE$2,CI$4,'SPACELOG 7 BP'!$F72:$EE72)+SUMIF('SPACELOG 8 BP'!$F$2:$EE$2,CI$4,'SPACELOG 8 BP'!$F72:$EE72)+SUMIF('SPACELOG 9 BP'!$F$2:$EE$2,CI$4,'SPACELOG 9 BP'!$F72:$EE72)+SUMIF('SPACELOG 10 BP'!$F$2:$EE$2,CI$4,'SPACELOG 10 BP'!$F72:$EE72)+SUMIF('SPACELOG 11 BP'!$F$2:$EE$2,CI$4,'SPACELOG 11 BP'!$F72:$EE72)+SUMIF('SPACELOG 12 BP'!$F$2:$EE$2,CI$4,'SPACELOG 12 BP'!$F72:$EE72)</f>
        <v>25637</v>
      </c>
      <c r="CJ72" s="13">
        <f>SUMIF('reporting montigny'!$F$2:$EE$2,CJ$4,'reporting montigny'!$F72:$EE72)+SUMIF('reporting boissy'!$F$2:$EE$2,CJ$4,'reporting boissy'!$F72:$EE72)+SUMIF('reporting moussy'!$F$2:$EE$2,CJ$4,'reporting moussy'!$F72:$EE72)+SUMIF('reporting trappes'!$F$2:$EE$2,CJ$4,'reporting trappes'!$F72:$EE72)+SUMIF('SPACELOG 5 BP'!$F$2:$EE$2,CJ$4,'SPACELOG 5 BP'!$F72:$EE72)+SUMIF('SPACELOG 6 BP'!$F$2:$EE$2,CJ$4,'SPACELOG 6 BP'!$F72:$EE72)+SUMIF('SPACELOG 7 BP'!$F$2:$EE$2,CJ$4,'SPACELOG 7 BP'!$F72:$EE72)+SUMIF('SPACELOG 8 BP'!$F$2:$EE$2,CJ$4,'SPACELOG 8 BP'!$F72:$EE72)+SUMIF('SPACELOG 9 BP'!$F$2:$EE$2,CJ$4,'SPACELOG 9 BP'!$F72:$EE72)+SUMIF('SPACELOG 10 BP'!$F$2:$EE$2,CJ$4,'SPACELOG 10 BP'!$F72:$EE72)+SUMIF('SPACELOG 11 BP'!$F$2:$EE$2,CJ$4,'SPACELOG 11 BP'!$F72:$EE72)+SUMIF('SPACELOG 12 BP'!$F$2:$EE$2,CJ$4,'SPACELOG 12 BP'!$F72:$EE72)</f>
        <v>25137</v>
      </c>
      <c r="CK72" s="13">
        <f>SUMIF('reporting montigny'!$F$2:$EE$2,CK$4,'reporting montigny'!$F72:$EE72)+SUMIF('reporting boissy'!$F$2:$EE$2,CK$4,'reporting boissy'!$F72:$EE72)+SUMIF('reporting moussy'!$F$2:$EE$2,CK$4,'reporting moussy'!$F72:$EE72)+SUMIF('reporting trappes'!$F$2:$EE$2,CK$4,'reporting trappes'!$F72:$EE72)+SUMIF('SPACELOG 5 BP'!$F$2:$EE$2,CK$4,'SPACELOG 5 BP'!$F72:$EE72)+SUMIF('SPACELOG 6 BP'!$F$2:$EE$2,CK$4,'SPACELOG 6 BP'!$F72:$EE72)+SUMIF('SPACELOG 7 BP'!$F$2:$EE$2,CK$4,'SPACELOG 7 BP'!$F72:$EE72)+SUMIF('SPACELOG 8 BP'!$F$2:$EE$2,CK$4,'SPACELOG 8 BP'!$F72:$EE72)+SUMIF('SPACELOG 9 BP'!$F$2:$EE$2,CK$4,'SPACELOG 9 BP'!$F72:$EE72)+SUMIF('SPACELOG 10 BP'!$F$2:$EE$2,CK$4,'SPACELOG 10 BP'!$F72:$EE72)+SUMIF('SPACELOG 11 BP'!$F$2:$EE$2,CK$4,'SPACELOG 11 BP'!$F72:$EE72)+SUMIF('SPACELOG 12 BP'!$F$2:$EE$2,CK$4,'SPACELOG 12 BP'!$F72:$EE72)</f>
        <v>24797</v>
      </c>
      <c r="CL72" s="13">
        <f>SUMIF('reporting montigny'!$F$2:$EE$2,CL$4,'reporting montigny'!$F72:$EE72)+SUMIF('reporting boissy'!$F$2:$EE$2,CL$4,'reporting boissy'!$F72:$EE72)+SUMIF('reporting moussy'!$F$2:$EE$2,CL$4,'reporting moussy'!$F72:$EE72)+SUMIF('reporting trappes'!$F$2:$EE$2,CL$4,'reporting trappes'!$F72:$EE72)+SUMIF('SPACELOG 5 BP'!$F$2:$EE$2,CL$4,'SPACELOG 5 BP'!$F72:$EE72)+SUMIF('SPACELOG 6 BP'!$F$2:$EE$2,CL$4,'SPACELOG 6 BP'!$F72:$EE72)+SUMIF('SPACELOG 7 BP'!$F$2:$EE$2,CL$4,'SPACELOG 7 BP'!$F72:$EE72)+SUMIF('SPACELOG 8 BP'!$F$2:$EE$2,CL$4,'SPACELOG 8 BP'!$F72:$EE72)+SUMIF('SPACELOG 9 BP'!$F$2:$EE$2,CL$4,'SPACELOG 9 BP'!$F72:$EE72)+SUMIF('SPACELOG 10 BP'!$F$2:$EE$2,CL$4,'SPACELOG 10 BP'!$F72:$EE72)+SUMIF('SPACELOG 11 BP'!$F$2:$EE$2,CL$4,'SPACELOG 11 BP'!$F72:$EE72)+SUMIF('SPACELOG 12 BP'!$F$2:$EE$2,CL$4,'SPACELOG 12 BP'!$F72:$EE72)</f>
        <v>25637</v>
      </c>
      <c r="CM72" s="13">
        <f>SUMIF('reporting montigny'!$F$2:$EE$2,CM$4,'reporting montigny'!$F72:$EE72)+SUMIF('reporting boissy'!$F$2:$EE$2,CM$4,'reporting boissy'!$F72:$EE72)+SUMIF('reporting moussy'!$F$2:$EE$2,CM$4,'reporting moussy'!$F72:$EE72)+SUMIF('reporting trappes'!$F$2:$EE$2,CM$4,'reporting trappes'!$F72:$EE72)+SUMIF('SPACELOG 5 BP'!$F$2:$EE$2,CM$4,'SPACELOG 5 BP'!$F72:$EE72)+SUMIF('SPACELOG 6 BP'!$F$2:$EE$2,CM$4,'SPACELOG 6 BP'!$F72:$EE72)+SUMIF('SPACELOG 7 BP'!$F$2:$EE$2,CM$4,'SPACELOG 7 BP'!$F72:$EE72)+SUMIF('SPACELOG 8 BP'!$F$2:$EE$2,CM$4,'SPACELOG 8 BP'!$F72:$EE72)+SUMIF('SPACELOG 9 BP'!$F$2:$EE$2,CM$4,'SPACELOG 9 BP'!$F72:$EE72)+SUMIF('SPACELOG 10 BP'!$F$2:$EE$2,CM$4,'SPACELOG 10 BP'!$F72:$EE72)+SUMIF('SPACELOG 11 BP'!$F$2:$EE$2,CM$4,'SPACELOG 11 BP'!$F72:$EE72)+SUMIF('SPACELOG 12 BP'!$F$2:$EE$2,CM$4,'SPACELOG 12 BP'!$F72:$EE72)</f>
        <v>25637</v>
      </c>
      <c r="CN72" s="13">
        <f>SUMIF('reporting montigny'!$F$2:$EE$2,CN$4,'reporting montigny'!$F72:$EE72)+SUMIF('reporting boissy'!$F$2:$EE$2,CN$4,'reporting boissy'!$F72:$EE72)+SUMIF('reporting moussy'!$F$2:$EE$2,CN$4,'reporting moussy'!$F72:$EE72)+SUMIF('reporting trappes'!$F$2:$EE$2,CN$4,'reporting trappes'!$F72:$EE72)+SUMIF('SPACELOG 5 BP'!$F$2:$EE$2,CN$4,'SPACELOG 5 BP'!$F72:$EE72)+SUMIF('SPACELOG 6 BP'!$F$2:$EE$2,CN$4,'SPACELOG 6 BP'!$F72:$EE72)+SUMIF('SPACELOG 7 BP'!$F$2:$EE$2,CN$4,'SPACELOG 7 BP'!$F72:$EE72)+SUMIF('SPACELOG 8 BP'!$F$2:$EE$2,CN$4,'SPACELOG 8 BP'!$F72:$EE72)+SUMIF('SPACELOG 9 BP'!$F$2:$EE$2,CN$4,'SPACELOG 9 BP'!$F72:$EE72)+SUMIF('SPACELOG 10 BP'!$F$2:$EE$2,CN$4,'SPACELOG 10 BP'!$F72:$EE72)+SUMIF('SPACELOG 11 BP'!$F$2:$EE$2,CN$4,'SPACELOG 11 BP'!$F72:$EE72)+SUMIF('SPACELOG 12 BP'!$F$2:$EE$2,CN$4,'SPACELOG 12 BP'!$F72:$EE72)</f>
        <v>25637</v>
      </c>
      <c r="CO72" s="13">
        <f>SUMIF('reporting montigny'!$F$2:$EE$2,CO$4,'reporting montigny'!$F72:$EE72)+SUMIF('reporting boissy'!$F$2:$EE$2,CO$4,'reporting boissy'!$F72:$EE72)+SUMIF('reporting moussy'!$F$2:$EE$2,CO$4,'reporting moussy'!$F72:$EE72)+SUMIF('reporting trappes'!$F$2:$EE$2,CO$4,'reporting trappes'!$F72:$EE72)+SUMIF('SPACELOG 5 BP'!$F$2:$EE$2,CO$4,'SPACELOG 5 BP'!$F72:$EE72)+SUMIF('SPACELOG 6 BP'!$F$2:$EE$2,CO$4,'SPACELOG 6 BP'!$F72:$EE72)+SUMIF('SPACELOG 7 BP'!$F$2:$EE$2,CO$4,'SPACELOG 7 BP'!$F72:$EE72)+SUMIF('SPACELOG 8 BP'!$F$2:$EE$2,CO$4,'SPACELOG 8 BP'!$F72:$EE72)+SUMIF('SPACELOG 9 BP'!$F$2:$EE$2,CO$4,'SPACELOG 9 BP'!$F72:$EE72)+SUMIF('SPACELOG 10 BP'!$F$2:$EE$2,CO$4,'SPACELOG 10 BP'!$F72:$EE72)+SUMIF('SPACELOG 11 BP'!$F$2:$EE$2,CO$4,'SPACELOG 11 BP'!$F72:$EE72)+SUMIF('SPACELOG 12 BP'!$F$2:$EE$2,CO$4,'SPACELOG 12 BP'!$F72:$EE72)</f>
        <v>25637</v>
      </c>
      <c r="CP72" s="13">
        <f>SUMIF('reporting montigny'!$F$2:$EE$2,CP$4,'reporting montigny'!$F72:$EE72)+SUMIF('reporting boissy'!$F$2:$EE$2,CP$4,'reporting boissy'!$F72:$EE72)+SUMIF('reporting moussy'!$F$2:$EE$2,CP$4,'reporting moussy'!$F72:$EE72)+SUMIF('reporting trappes'!$F$2:$EE$2,CP$4,'reporting trappes'!$F72:$EE72)+SUMIF('SPACELOG 5 BP'!$F$2:$EE$2,CP$4,'SPACELOG 5 BP'!$F72:$EE72)+SUMIF('SPACELOG 6 BP'!$F$2:$EE$2,CP$4,'SPACELOG 6 BP'!$F72:$EE72)+SUMIF('SPACELOG 7 BP'!$F$2:$EE$2,CP$4,'SPACELOG 7 BP'!$F72:$EE72)+SUMIF('SPACELOG 8 BP'!$F$2:$EE$2,CP$4,'SPACELOG 8 BP'!$F72:$EE72)+SUMIF('SPACELOG 9 BP'!$F$2:$EE$2,CP$4,'SPACELOG 9 BP'!$F72:$EE72)+SUMIF('SPACELOG 10 BP'!$F$2:$EE$2,CP$4,'SPACELOG 10 BP'!$F72:$EE72)+SUMIF('SPACELOG 11 BP'!$F$2:$EE$2,CP$4,'SPACELOG 11 BP'!$F72:$EE72)+SUMIF('SPACELOG 12 BP'!$F$2:$EE$2,CP$4,'SPACELOG 12 BP'!$F72:$EE72)</f>
        <v>25637</v>
      </c>
      <c r="CQ72" s="13">
        <f>SUMIF('reporting montigny'!$F$2:$EE$2,CQ$4,'reporting montigny'!$F72:$EE72)+SUMIF('reporting boissy'!$F$2:$EE$2,CQ$4,'reporting boissy'!$F72:$EE72)+SUMIF('reporting moussy'!$F$2:$EE$2,CQ$4,'reporting moussy'!$F72:$EE72)+SUMIF('reporting trappes'!$F$2:$EE$2,CQ$4,'reporting trappes'!$F72:$EE72)+SUMIF('SPACELOG 5 BP'!$F$2:$EE$2,CQ$4,'SPACELOG 5 BP'!$F72:$EE72)+SUMIF('SPACELOG 6 BP'!$F$2:$EE$2,CQ$4,'SPACELOG 6 BP'!$F72:$EE72)+SUMIF('SPACELOG 7 BP'!$F$2:$EE$2,CQ$4,'SPACELOG 7 BP'!$F72:$EE72)+SUMIF('SPACELOG 8 BP'!$F$2:$EE$2,CQ$4,'SPACELOG 8 BP'!$F72:$EE72)+SUMIF('SPACELOG 9 BP'!$F$2:$EE$2,CQ$4,'SPACELOG 9 BP'!$F72:$EE72)+SUMIF('SPACELOG 10 BP'!$F$2:$EE$2,CQ$4,'SPACELOG 10 BP'!$F72:$EE72)+SUMIF('SPACELOG 11 BP'!$F$2:$EE$2,CQ$4,'SPACELOG 11 BP'!$F72:$EE72)+SUMIF('SPACELOG 12 BP'!$F$2:$EE$2,CQ$4,'SPACELOG 12 BP'!$F72:$EE72)</f>
        <v>25637</v>
      </c>
      <c r="CR72" s="14">
        <f>SUM(CF72:CQ72)</f>
        <v>305979</v>
      </c>
      <c r="CS72" s="13">
        <f>SUMIF('reporting montigny'!$F$2:$EE$2,CS$4,'reporting montigny'!$F72:$EE72)+SUMIF('reporting boissy'!$F$2:$EE$2,CS$4,'reporting boissy'!$F72:$EE72)+SUMIF('reporting moussy'!$F$2:$EE$2,CS$4,'reporting moussy'!$F72:$EE72)+SUMIF('reporting trappes'!$F$2:$EE$2,CS$4,'reporting trappes'!$F72:$EE72)+SUMIF('SPACELOG 5 BP'!$F$2:$EE$2,CS$4,'SPACELOG 5 BP'!$F72:$EE72)+SUMIF('SPACELOG 6 BP'!$F$2:$EE$2,CS$4,'SPACELOG 6 BP'!$F72:$EE72)+SUMIF('SPACELOG 7 BP'!$F$2:$EE$2,CS$4,'SPACELOG 7 BP'!$F72:$EE72)+SUMIF('SPACELOG 8 BP'!$F$2:$EE$2,CS$4,'SPACELOG 8 BP'!$F72:$EE72)+SUMIF('SPACELOG 9 BP'!$F$2:$EE$2,CS$4,'SPACELOG 9 BP'!$F72:$EE72)+SUMIF('SPACELOG 10 BP'!$F$2:$EE$2,CS$4,'SPACELOG 10 BP'!$F72:$EE72)+SUMIF('SPACELOG 11 BP'!$F$2:$EE$2,CS$4,'SPACELOG 11 BP'!$F72:$EE72)+SUMIF('SPACELOG 12 BP'!$F$2:$EE$2,CS$4,'SPACELOG 12 BP'!$F72:$EE72)</f>
        <v>25312</v>
      </c>
      <c r="CT72" s="13">
        <f>SUMIF('reporting montigny'!$F$2:$EE$2,CT$4,'reporting montigny'!$F72:$EE72)+SUMIF('reporting boissy'!$F$2:$EE$2,CT$4,'reporting boissy'!$F72:$EE72)+SUMIF('reporting moussy'!$F$2:$EE$2,CT$4,'reporting moussy'!$F72:$EE72)+SUMIF('reporting trappes'!$F$2:$EE$2,CT$4,'reporting trappes'!$F72:$EE72)+SUMIF('SPACELOG 5 BP'!$F$2:$EE$2,CT$4,'SPACELOG 5 BP'!$F72:$EE72)+SUMIF('SPACELOG 6 BP'!$F$2:$EE$2,CT$4,'SPACELOG 6 BP'!$F72:$EE72)+SUMIF('SPACELOG 7 BP'!$F$2:$EE$2,CT$4,'SPACELOG 7 BP'!$F72:$EE72)+SUMIF('SPACELOG 8 BP'!$F$2:$EE$2,CT$4,'SPACELOG 8 BP'!$F72:$EE72)+SUMIF('SPACELOG 9 BP'!$F$2:$EE$2,CT$4,'SPACELOG 9 BP'!$F72:$EE72)+SUMIF('SPACELOG 10 BP'!$F$2:$EE$2,CT$4,'SPACELOG 10 BP'!$F72:$EE72)+SUMIF('SPACELOG 11 BP'!$F$2:$EE$2,CT$4,'SPACELOG 11 BP'!$F72:$EE72)+SUMIF('SPACELOG 12 BP'!$F$2:$EE$2,CT$4,'SPACELOG 12 BP'!$F72:$EE72)</f>
        <v>25637</v>
      </c>
      <c r="CU72" s="13">
        <f>SUMIF('reporting montigny'!$F$2:$EE$2,CU$4,'reporting montigny'!$F72:$EE72)+SUMIF('reporting boissy'!$F$2:$EE$2,CU$4,'reporting boissy'!$F72:$EE72)+SUMIF('reporting moussy'!$F$2:$EE$2,CU$4,'reporting moussy'!$F72:$EE72)+SUMIF('reporting trappes'!$F$2:$EE$2,CU$4,'reporting trappes'!$F72:$EE72)+SUMIF('SPACELOG 5 BP'!$F$2:$EE$2,CU$4,'SPACELOG 5 BP'!$F72:$EE72)+SUMIF('SPACELOG 6 BP'!$F$2:$EE$2,CU$4,'SPACELOG 6 BP'!$F72:$EE72)+SUMIF('SPACELOG 7 BP'!$F$2:$EE$2,CU$4,'SPACELOG 7 BP'!$F72:$EE72)+SUMIF('SPACELOG 8 BP'!$F$2:$EE$2,CU$4,'SPACELOG 8 BP'!$F72:$EE72)+SUMIF('SPACELOG 9 BP'!$F$2:$EE$2,CU$4,'SPACELOG 9 BP'!$F72:$EE72)+SUMIF('SPACELOG 10 BP'!$F$2:$EE$2,CU$4,'SPACELOG 10 BP'!$F72:$EE72)+SUMIF('SPACELOG 11 BP'!$F$2:$EE$2,CU$4,'SPACELOG 11 BP'!$F72:$EE72)+SUMIF('SPACELOG 12 BP'!$F$2:$EE$2,CU$4,'SPACELOG 12 BP'!$F72:$EE72)</f>
        <v>25637</v>
      </c>
      <c r="CV72" s="13">
        <f>SUMIF('reporting montigny'!$F$2:$EE$2,CV$4,'reporting montigny'!$F72:$EE72)+SUMIF('reporting boissy'!$F$2:$EE$2,CV$4,'reporting boissy'!$F72:$EE72)+SUMIF('reporting moussy'!$F$2:$EE$2,CV$4,'reporting moussy'!$F72:$EE72)+SUMIF('reporting trappes'!$F$2:$EE$2,CV$4,'reporting trappes'!$F72:$EE72)+SUMIF('SPACELOG 5 BP'!$F$2:$EE$2,CV$4,'SPACELOG 5 BP'!$F72:$EE72)+SUMIF('SPACELOG 6 BP'!$F$2:$EE$2,CV$4,'SPACELOG 6 BP'!$F72:$EE72)+SUMIF('SPACELOG 7 BP'!$F$2:$EE$2,CV$4,'SPACELOG 7 BP'!$F72:$EE72)+SUMIF('SPACELOG 8 BP'!$F$2:$EE$2,CV$4,'SPACELOG 8 BP'!$F72:$EE72)+SUMIF('SPACELOG 9 BP'!$F$2:$EE$2,CV$4,'SPACELOG 9 BP'!$F72:$EE72)+SUMIF('SPACELOG 10 BP'!$F$2:$EE$2,CV$4,'SPACELOG 10 BP'!$F72:$EE72)+SUMIF('SPACELOG 11 BP'!$F$2:$EE$2,CV$4,'SPACELOG 11 BP'!$F72:$EE72)+SUMIF('SPACELOG 12 BP'!$F$2:$EE$2,CV$4,'SPACELOG 12 BP'!$F72:$EE72)</f>
        <v>25637</v>
      </c>
      <c r="CW72" s="13">
        <f>SUMIF('reporting montigny'!$F$2:$EE$2,CW$4,'reporting montigny'!$F72:$EE72)+SUMIF('reporting boissy'!$F$2:$EE$2,CW$4,'reporting boissy'!$F72:$EE72)+SUMIF('reporting moussy'!$F$2:$EE$2,CW$4,'reporting moussy'!$F72:$EE72)+SUMIF('reporting trappes'!$F$2:$EE$2,CW$4,'reporting trappes'!$F72:$EE72)+SUMIF('SPACELOG 5 BP'!$F$2:$EE$2,CW$4,'SPACELOG 5 BP'!$F72:$EE72)+SUMIF('SPACELOG 6 BP'!$F$2:$EE$2,CW$4,'SPACELOG 6 BP'!$F72:$EE72)+SUMIF('SPACELOG 7 BP'!$F$2:$EE$2,CW$4,'SPACELOG 7 BP'!$F72:$EE72)+SUMIF('SPACELOG 8 BP'!$F$2:$EE$2,CW$4,'SPACELOG 8 BP'!$F72:$EE72)+SUMIF('SPACELOG 9 BP'!$F$2:$EE$2,CW$4,'SPACELOG 9 BP'!$F72:$EE72)+SUMIF('SPACELOG 10 BP'!$F$2:$EE$2,CW$4,'SPACELOG 10 BP'!$F72:$EE72)+SUMIF('SPACELOG 11 BP'!$F$2:$EE$2,CW$4,'SPACELOG 11 BP'!$F72:$EE72)+SUMIF('SPACELOG 12 BP'!$F$2:$EE$2,CW$4,'SPACELOG 12 BP'!$F72:$EE72)</f>
        <v>25137</v>
      </c>
      <c r="CX72" s="13">
        <f>SUMIF('reporting montigny'!$F$2:$EE$2,CX$4,'reporting montigny'!$F72:$EE72)+SUMIF('reporting boissy'!$F$2:$EE$2,CX$4,'reporting boissy'!$F72:$EE72)+SUMIF('reporting moussy'!$F$2:$EE$2,CX$4,'reporting moussy'!$F72:$EE72)+SUMIF('reporting trappes'!$F$2:$EE$2,CX$4,'reporting trappes'!$F72:$EE72)+SUMIF('SPACELOG 5 BP'!$F$2:$EE$2,CX$4,'SPACELOG 5 BP'!$F72:$EE72)+SUMIF('SPACELOG 6 BP'!$F$2:$EE$2,CX$4,'SPACELOG 6 BP'!$F72:$EE72)+SUMIF('SPACELOG 7 BP'!$F$2:$EE$2,CX$4,'SPACELOG 7 BP'!$F72:$EE72)+SUMIF('SPACELOG 8 BP'!$F$2:$EE$2,CX$4,'SPACELOG 8 BP'!$F72:$EE72)+SUMIF('SPACELOG 9 BP'!$F$2:$EE$2,CX$4,'SPACELOG 9 BP'!$F72:$EE72)+SUMIF('SPACELOG 10 BP'!$F$2:$EE$2,CX$4,'SPACELOG 10 BP'!$F72:$EE72)+SUMIF('SPACELOG 11 BP'!$F$2:$EE$2,CX$4,'SPACELOG 11 BP'!$F72:$EE72)+SUMIF('SPACELOG 12 BP'!$F$2:$EE$2,CX$4,'SPACELOG 12 BP'!$F72:$EE72)</f>
        <v>24797</v>
      </c>
      <c r="CY72" s="13">
        <f>SUMIF('reporting montigny'!$F$2:$EE$2,CY$4,'reporting montigny'!$F72:$EE72)+SUMIF('reporting boissy'!$F$2:$EE$2,CY$4,'reporting boissy'!$F72:$EE72)+SUMIF('reporting moussy'!$F$2:$EE$2,CY$4,'reporting moussy'!$F72:$EE72)+SUMIF('reporting trappes'!$F$2:$EE$2,CY$4,'reporting trappes'!$F72:$EE72)+SUMIF('SPACELOG 5 BP'!$F$2:$EE$2,CY$4,'SPACELOG 5 BP'!$F72:$EE72)+SUMIF('SPACELOG 6 BP'!$F$2:$EE$2,CY$4,'SPACELOG 6 BP'!$F72:$EE72)+SUMIF('SPACELOG 7 BP'!$F$2:$EE$2,CY$4,'SPACELOG 7 BP'!$F72:$EE72)+SUMIF('SPACELOG 8 BP'!$F$2:$EE$2,CY$4,'SPACELOG 8 BP'!$F72:$EE72)+SUMIF('SPACELOG 9 BP'!$F$2:$EE$2,CY$4,'SPACELOG 9 BP'!$F72:$EE72)+SUMIF('SPACELOG 10 BP'!$F$2:$EE$2,CY$4,'SPACELOG 10 BP'!$F72:$EE72)+SUMIF('SPACELOG 11 BP'!$F$2:$EE$2,CY$4,'SPACELOG 11 BP'!$F72:$EE72)+SUMIF('SPACELOG 12 BP'!$F$2:$EE$2,CY$4,'SPACELOG 12 BP'!$F72:$EE72)</f>
        <v>25637</v>
      </c>
      <c r="CZ72" s="13">
        <f>SUMIF('reporting montigny'!$F$2:$EE$2,CZ$4,'reporting montigny'!$F72:$EE72)+SUMIF('reporting boissy'!$F$2:$EE$2,CZ$4,'reporting boissy'!$F72:$EE72)+SUMIF('reporting moussy'!$F$2:$EE$2,CZ$4,'reporting moussy'!$F72:$EE72)+SUMIF('reporting trappes'!$F$2:$EE$2,CZ$4,'reporting trappes'!$F72:$EE72)+SUMIF('SPACELOG 5 BP'!$F$2:$EE$2,CZ$4,'SPACELOG 5 BP'!$F72:$EE72)+SUMIF('SPACELOG 6 BP'!$F$2:$EE$2,CZ$4,'SPACELOG 6 BP'!$F72:$EE72)+SUMIF('SPACELOG 7 BP'!$F$2:$EE$2,CZ$4,'SPACELOG 7 BP'!$F72:$EE72)+SUMIF('SPACELOG 8 BP'!$F$2:$EE$2,CZ$4,'SPACELOG 8 BP'!$F72:$EE72)+SUMIF('SPACELOG 9 BP'!$F$2:$EE$2,CZ$4,'SPACELOG 9 BP'!$F72:$EE72)+SUMIF('SPACELOG 10 BP'!$F$2:$EE$2,CZ$4,'SPACELOG 10 BP'!$F72:$EE72)+SUMIF('SPACELOG 11 BP'!$F$2:$EE$2,CZ$4,'SPACELOG 11 BP'!$F72:$EE72)+SUMIF('SPACELOG 12 BP'!$F$2:$EE$2,CZ$4,'SPACELOG 12 BP'!$F72:$EE72)</f>
        <v>25637</v>
      </c>
      <c r="DA72" s="13">
        <f>SUMIF('reporting montigny'!$F$2:$EE$2,DA$4,'reporting montigny'!$F72:$EE72)+SUMIF('reporting boissy'!$F$2:$EE$2,DA$4,'reporting boissy'!$F72:$EE72)+SUMIF('reporting moussy'!$F$2:$EE$2,DA$4,'reporting moussy'!$F72:$EE72)+SUMIF('reporting trappes'!$F$2:$EE$2,DA$4,'reporting trappes'!$F72:$EE72)+SUMIF('SPACELOG 5 BP'!$F$2:$EE$2,DA$4,'SPACELOG 5 BP'!$F72:$EE72)+SUMIF('SPACELOG 6 BP'!$F$2:$EE$2,DA$4,'SPACELOG 6 BP'!$F72:$EE72)+SUMIF('SPACELOG 7 BP'!$F$2:$EE$2,DA$4,'SPACELOG 7 BP'!$F72:$EE72)+SUMIF('SPACELOG 8 BP'!$F$2:$EE$2,DA$4,'SPACELOG 8 BP'!$F72:$EE72)+SUMIF('SPACELOG 9 BP'!$F$2:$EE$2,DA$4,'SPACELOG 9 BP'!$F72:$EE72)+SUMIF('SPACELOG 10 BP'!$F$2:$EE$2,DA$4,'SPACELOG 10 BP'!$F72:$EE72)+SUMIF('SPACELOG 11 BP'!$F$2:$EE$2,DA$4,'SPACELOG 11 BP'!$F72:$EE72)+SUMIF('SPACELOG 12 BP'!$F$2:$EE$2,DA$4,'SPACELOG 12 BP'!$F72:$EE72)</f>
        <v>25637</v>
      </c>
      <c r="DB72" s="13">
        <f>SUMIF('reporting montigny'!$F$2:$EE$2,DB$4,'reporting montigny'!$F72:$EE72)+SUMIF('reporting boissy'!$F$2:$EE$2,DB$4,'reporting boissy'!$F72:$EE72)+SUMIF('reporting moussy'!$F$2:$EE$2,DB$4,'reporting moussy'!$F72:$EE72)+SUMIF('reporting trappes'!$F$2:$EE$2,DB$4,'reporting trappes'!$F72:$EE72)+SUMIF('SPACELOG 5 BP'!$F$2:$EE$2,DB$4,'SPACELOG 5 BP'!$F72:$EE72)+SUMIF('SPACELOG 6 BP'!$F$2:$EE$2,DB$4,'SPACELOG 6 BP'!$F72:$EE72)+SUMIF('SPACELOG 7 BP'!$F$2:$EE$2,DB$4,'SPACELOG 7 BP'!$F72:$EE72)+SUMIF('SPACELOG 8 BP'!$F$2:$EE$2,DB$4,'SPACELOG 8 BP'!$F72:$EE72)+SUMIF('SPACELOG 9 BP'!$F$2:$EE$2,DB$4,'SPACELOG 9 BP'!$F72:$EE72)+SUMIF('SPACELOG 10 BP'!$F$2:$EE$2,DB$4,'SPACELOG 10 BP'!$F72:$EE72)+SUMIF('SPACELOG 11 BP'!$F$2:$EE$2,DB$4,'SPACELOG 11 BP'!$F72:$EE72)+SUMIF('SPACELOG 12 BP'!$F$2:$EE$2,DB$4,'SPACELOG 12 BP'!$F72:$EE72)</f>
        <v>25637</v>
      </c>
      <c r="DC72" s="13">
        <f>SUMIF('reporting montigny'!$F$2:$EE$2,DC$4,'reporting montigny'!$F72:$EE72)+SUMIF('reporting boissy'!$F$2:$EE$2,DC$4,'reporting boissy'!$F72:$EE72)+SUMIF('reporting moussy'!$F$2:$EE$2,DC$4,'reporting moussy'!$F72:$EE72)+SUMIF('reporting trappes'!$F$2:$EE$2,DC$4,'reporting trappes'!$F72:$EE72)+SUMIF('SPACELOG 5 BP'!$F$2:$EE$2,DC$4,'SPACELOG 5 BP'!$F72:$EE72)+SUMIF('SPACELOG 6 BP'!$F$2:$EE$2,DC$4,'SPACELOG 6 BP'!$F72:$EE72)+SUMIF('SPACELOG 7 BP'!$F$2:$EE$2,DC$4,'SPACELOG 7 BP'!$F72:$EE72)+SUMIF('SPACELOG 8 BP'!$F$2:$EE$2,DC$4,'SPACELOG 8 BP'!$F72:$EE72)+SUMIF('SPACELOG 9 BP'!$F$2:$EE$2,DC$4,'SPACELOG 9 BP'!$F72:$EE72)+SUMIF('SPACELOG 10 BP'!$F$2:$EE$2,DC$4,'SPACELOG 10 BP'!$F72:$EE72)+SUMIF('SPACELOG 11 BP'!$F$2:$EE$2,DC$4,'SPACELOG 11 BP'!$F72:$EE72)+SUMIF('SPACELOG 12 BP'!$F$2:$EE$2,DC$4,'SPACELOG 12 BP'!$F72:$EE72)</f>
        <v>25637</v>
      </c>
      <c r="DD72" s="13">
        <f>SUMIF('reporting montigny'!$F$2:$EE$2,DD$4,'reporting montigny'!$F72:$EE72)+SUMIF('reporting boissy'!$F$2:$EE$2,DD$4,'reporting boissy'!$F72:$EE72)+SUMIF('reporting moussy'!$F$2:$EE$2,DD$4,'reporting moussy'!$F72:$EE72)+SUMIF('reporting trappes'!$F$2:$EE$2,DD$4,'reporting trappes'!$F72:$EE72)+SUMIF('SPACELOG 5 BP'!$F$2:$EE$2,DD$4,'SPACELOG 5 BP'!$F72:$EE72)+SUMIF('SPACELOG 6 BP'!$F$2:$EE$2,DD$4,'SPACELOG 6 BP'!$F72:$EE72)+SUMIF('SPACELOG 7 BP'!$F$2:$EE$2,DD$4,'SPACELOG 7 BP'!$F72:$EE72)+SUMIF('SPACELOG 8 BP'!$F$2:$EE$2,DD$4,'SPACELOG 8 BP'!$F72:$EE72)+SUMIF('SPACELOG 9 BP'!$F$2:$EE$2,DD$4,'SPACELOG 9 BP'!$F72:$EE72)+SUMIF('SPACELOG 10 BP'!$F$2:$EE$2,DD$4,'SPACELOG 10 BP'!$F72:$EE72)+SUMIF('SPACELOG 11 BP'!$F$2:$EE$2,DD$4,'SPACELOG 11 BP'!$F72:$EE72)+SUMIF('SPACELOG 12 BP'!$F$2:$EE$2,DD$4,'SPACELOG 12 BP'!$F72:$EE72)</f>
        <v>25637</v>
      </c>
      <c r="DE72" s="14">
        <f>SUM(CS72:DD72)</f>
        <v>305979</v>
      </c>
      <c r="DF72" s="13">
        <f>SUMIF('reporting montigny'!$F$2:$EE$2,DF$4,'reporting montigny'!$F72:$EE72)+SUMIF('reporting boissy'!$F$2:$EE$2,DF$4,'reporting boissy'!$F72:$EE72)+SUMIF('reporting moussy'!$F$2:$EE$2,DF$4,'reporting moussy'!$F72:$EE72)+SUMIF('reporting trappes'!$F$2:$EE$2,DF$4,'reporting trappes'!$F72:$EE72)+SUMIF('SPACELOG 5 BP'!$F$2:$EE$2,DF$4,'SPACELOG 5 BP'!$F72:$EE72)+SUMIF('SPACELOG 6 BP'!$F$2:$EE$2,DF$4,'SPACELOG 6 BP'!$F72:$EE72)+SUMIF('SPACELOG 7 BP'!$F$2:$EE$2,DF$4,'SPACELOG 7 BP'!$F72:$EE72)+SUMIF('SPACELOG 8 BP'!$F$2:$EE$2,DF$4,'SPACELOG 8 BP'!$F72:$EE72)+SUMIF('SPACELOG 9 BP'!$F$2:$EE$2,DF$4,'SPACELOG 9 BP'!$F72:$EE72)+SUMIF('SPACELOG 10 BP'!$F$2:$EE$2,DF$4,'SPACELOG 10 BP'!$F72:$EE72)+SUMIF('SPACELOG 11 BP'!$F$2:$EE$2,DF$4,'SPACELOG 11 BP'!$F72:$EE72)+SUMIF('SPACELOG 12 BP'!$F$2:$EE$2,DF$4,'SPACELOG 12 BP'!$F72:$EE72)</f>
        <v>25312</v>
      </c>
      <c r="DG72" s="13">
        <f>SUMIF('reporting montigny'!$F$2:$EE$2,DG$4,'reporting montigny'!$F72:$EE72)+SUMIF('reporting boissy'!$F$2:$EE$2,DG$4,'reporting boissy'!$F72:$EE72)+SUMIF('reporting moussy'!$F$2:$EE$2,DG$4,'reporting moussy'!$F72:$EE72)+SUMIF('reporting trappes'!$F$2:$EE$2,DG$4,'reporting trappes'!$F72:$EE72)+SUMIF('SPACELOG 5 BP'!$F$2:$EE$2,DG$4,'SPACELOG 5 BP'!$F72:$EE72)+SUMIF('SPACELOG 6 BP'!$F$2:$EE$2,DG$4,'SPACELOG 6 BP'!$F72:$EE72)+SUMIF('SPACELOG 7 BP'!$F$2:$EE$2,DG$4,'SPACELOG 7 BP'!$F72:$EE72)+SUMIF('SPACELOG 8 BP'!$F$2:$EE$2,DG$4,'SPACELOG 8 BP'!$F72:$EE72)+SUMIF('SPACELOG 9 BP'!$F$2:$EE$2,DG$4,'SPACELOG 9 BP'!$F72:$EE72)+SUMIF('SPACELOG 10 BP'!$F$2:$EE$2,DG$4,'SPACELOG 10 BP'!$F72:$EE72)+SUMIF('SPACELOG 11 BP'!$F$2:$EE$2,DG$4,'SPACELOG 11 BP'!$F72:$EE72)+SUMIF('SPACELOG 12 BP'!$F$2:$EE$2,DG$4,'SPACELOG 12 BP'!$F72:$EE72)</f>
        <v>25637</v>
      </c>
      <c r="DH72" s="13">
        <f>SUMIF('reporting montigny'!$F$2:$EE$2,DH$4,'reporting montigny'!$F72:$EE72)+SUMIF('reporting boissy'!$F$2:$EE$2,DH$4,'reporting boissy'!$F72:$EE72)+SUMIF('reporting moussy'!$F$2:$EE$2,DH$4,'reporting moussy'!$F72:$EE72)+SUMIF('reporting trappes'!$F$2:$EE$2,DH$4,'reporting trappes'!$F72:$EE72)+SUMIF('SPACELOG 5 BP'!$F$2:$EE$2,DH$4,'SPACELOG 5 BP'!$F72:$EE72)+SUMIF('SPACELOG 6 BP'!$F$2:$EE$2,DH$4,'SPACELOG 6 BP'!$F72:$EE72)+SUMIF('SPACELOG 7 BP'!$F$2:$EE$2,DH$4,'SPACELOG 7 BP'!$F72:$EE72)+SUMIF('SPACELOG 8 BP'!$F$2:$EE$2,DH$4,'SPACELOG 8 BP'!$F72:$EE72)+SUMIF('SPACELOG 9 BP'!$F$2:$EE$2,DH$4,'SPACELOG 9 BP'!$F72:$EE72)+SUMIF('SPACELOG 10 BP'!$F$2:$EE$2,DH$4,'SPACELOG 10 BP'!$F72:$EE72)+SUMIF('SPACELOG 11 BP'!$F$2:$EE$2,DH$4,'SPACELOG 11 BP'!$F72:$EE72)+SUMIF('SPACELOG 12 BP'!$F$2:$EE$2,DH$4,'SPACELOG 12 BP'!$F72:$EE72)</f>
        <v>25637</v>
      </c>
      <c r="DI72" s="13">
        <f>SUMIF('reporting montigny'!$F$2:$EE$2,DI$4,'reporting montigny'!$F72:$EE72)+SUMIF('reporting boissy'!$F$2:$EE$2,DI$4,'reporting boissy'!$F72:$EE72)+SUMIF('reporting moussy'!$F$2:$EE$2,DI$4,'reporting moussy'!$F72:$EE72)+SUMIF('reporting trappes'!$F$2:$EE$2,DI$4,'reporting trappes'!$F72:$EE72)+SUMIF('SPACELOG 5 BP'!$F$2:$EE$2,DI$4,'SPACELOG 5 BP'!$F72:$EE72)+SUMIF('SPACELOG 6 BP'!$F$2:$EE$2,DI$4,'SPACELOG 6 BP'!$F72:$EE72)+SUMIF('SPACELOG 7 BP'!$F$2:$EE$2,DI$4,'SPACELOG 7 BP'!$F72:$EE72)+SUMIF('SPACELOG 8 BP'!$F$2:$EE$2,DI$4,'SPACELOG 8 BP'!$F72:$EE72)+SUMIF('SPACELOG 9 BP'!$F$2:$EE$2,DI$4,'SPACELOG 9 BP'!$F72:$EE72)+SUMIF('SPACELOG 10 BP'!$F$2:$EE$2,DI$4,'SPACELOG 10 BP'!$F72:$EE72)+SUMIF('SPACELOG 11 BP'!$F$2:$EE$2,DI$4,'SPACELOG 11 BP'!$F72:$EE72)+SUMIF('SPACELOG 12 BP'!$F$2:$EE$2,DI$4,'SPACELOG 12 BP'!$F72:$EE72)</f>
        <v>25637</v>
      </c>
      <c r="DJ72" s="13">
        <f>SUMIF('reporting montigny'!$F$2:$EE$2,DJ$4,'reporting montigny'!$F72:$EE72)+SUMIF('reporting boissy'!$F$2:$EE$2,DJ$4,'reporting boissy'!$F72:$EE72)+SUMIF('reporting moussy'!$F$2:$EE$2,DJ$4,'reporting moussy'!$F72:$EE72)+SUMIF('reporting trappes'!$F$2:$EE$2,DJ$4,'reporting trappes'!$F72:$EE72)+SUMIF('SPACELOG 5 BP'!$F$2:$EE$2,DJ$4,'SPACELOG 5 BP'!$F72:$EE72)+SUMIF('SPACELOG 6 BP'!$F$2:$EE$2,DJ$4,'SPACELOG 6 BP'!$F72:$EE72)+SUMIF('SPACELOG 7 BP'!$F$2:$EE$2,DJ$4,'SPACELOG 7 BP'!$F72:$EE72)+SUMIF('SPACELOG 8 BP'!$F$2:$EE$2,DJ$4,'SPACELOG 8 BP'!$F72:$EE72)+SUMIF('SPACELOG 9 BP'!$F$2:$EE$2,DJ$4,'SPACELOG 9 BP'!$F72:$EE72)+SUMIF('SPACELOG 10 BP'!$F$2:$EE$2,DJ$4,'SPACELOG 10 BP'!$F72:$EE72)+SUMIF('SPACELOG 11 BP'!$F$2:$EE$2,DJ$4,'SPACELOG 11 BP'!$F72:$EE72)+SUMIF('SPACELOG 12 BP'!$F$2:$EE$2,DJ$4,'SPACELOG 12 BP'!$F72:$EE72)</f>
        <v>25137</v>
      </c>
      <c r="DK72" s="13">
        <f>SUMIF('reporting montigny'!$F$2:$EE$2,DK$4,'reporting montigny'!$F72:$EE72)+SUMIF('reporting boissy'!$F$2:$EE$2,DK$4,'reporting boissy'!$F72:$EE72)+SUMIF('reporting moussy'!$F$2:$EE$2,DK$4,'reporting moussy'!$F72:$EE72)+SUMIF('reporting trappes'!$F$2:$EE$2,DK$4,'reporting trappes'!$F72:$EE72)+SUMIF('SPACELOG 5 BP'!$F$2:$EE$2,DK$4,'SPACELOG 5 BP'!$F72:$EE72)+SUMIF('SPACELOG 6 BP'!$F$2:$EE$2,DK$4,'SPACELOG 6 BP'!$F72:$EE72)+SUMIF('SPACELOG 7 BP'!$F$2:$EE$2,DK$4,'SPACELOG 7 BP'!$F72:$EE72)+SUMIF('SPACELOG 8 BP'!$F$2:$EE$2,DK$4,'SPACELOG 8 BP'!$F72:$EE72)+SUMIF('SPACELOG 9 BP'!$F$2:$EE$2,DK$4,'SPACELOG 9 BP'!$F72:$EE72)+SUMIF('SPACELOG 10 BP'!$F$2:$EE$2,DK$4,'SPACELOG 10 BP'!$F72:$EE72)+SUMIF('SPACELOG 11 BP'!$F$2:$EE$2,DK$4,'SPACELOG 11 BP'!$F72:$EE72)+SUMIF('SPACELOG 12 BP'!$F$2:$EE$2,DK$4,'SPACELOG 12 BP'!$F72:$EE72)</f>
        <v>24797</v>
      </c>
      <c r="DL72" s="13">
        <f>SUMIF('reporting montigny'!$F$2:$EE$2,DL$4,'reporting montigny'!$F72:$EE72)+SUMIF('reporting boissy'!$F$2:$EE$2,DL$4,'reporting boissy'!$F72:$EE72)+SUMIF('reporting moussy'!$F$2:$EE$2,DL$4,'reporting moussy'!$F72:$EE72)+SUMIF('reporting trappes'!$F$2:$EE$2,DL$4,'reporting trappes'!$F72:$EE72)+SUMIF('SPACELOG 5 BP'!$F$2:$EE$2,DL$4,'SPACELOG 5 BP'!$F72:$EE72)+SUMIF('SPACELOG 6 BP'!$F$2:$EE$2,DL$4,'SPACELOG 6 BP'!$F72:$EE72)+SUMIF('SPACELOG 7 BP'!$F$2:$EE$2,DL$4,'SPACELOG 7 BP'!$F72:$EE72)+SUMIF('SPACELOG 8 BP'!$F$2:$EE$2,DL$4,'SPACELOG 8 BP'!$F72:$EE72)+SUMIF('SPACELOG 9 BP'!$F$2:$EE$2,DL$4,'SPACELOG 9 BP'!$F72:$EE72)+SUMIF('SPACELOG 10 BP'!$F$2:$EE$2,DL$4,'SPACELOG 10 BP'!$F72:$EE72)+SUMIF('SPACELOG 11 BP'!$F$2:$EE$2,DL$4,'SPACELOG 11 BP'!$F72:$EE72)+SUMIF('SPACELOG 12 BP'!$F$2:$EE$2,DL$4,'SPACELOG 12 BP'!$F72:$EE72)</f>
        <v>25637</v>
      </c>
      <c r="DM72" s="13">
        <f>SUMIF('reporting montigny'!$F$2:$EE$2,DM$4,'reporting montigny'!$F72:$EE72)+SUMIF('reporting boissy'!$F$2:$EE$2,DM$4,'reporting boissy'!$F72:$EE72)+SUMIF('reporting moussy'!$F$2:$EE$2,DM$4,'reporting moussy'!$F72:$EE72)+SUMIF('reporting trappes'!$F$2:$EE$2,DM$4,'reporting trappes'!$F72:$EE72)+SUMIF('SPACELOG 5 BP'!$F$2:$EE$2,DM$4,'SPACELOG 5 BP'!$F72:$EE72)+SUMIF('SPACELOG 6 BP'!$F$2:$EE$2,DM$4,'SPACELOG 6 BP'!$F72:$EE72)+SUMIF('SPACELOG 7 BP'!$F$2:$EE$2,DM$4,'SPACELOG 7 BP'!$F72:$EE72)+SUMIF('SPACELOG 8 BP'!$F$2:$EE$2,DM$4,'SPACELOG 8 BP'!$F72:$EE72)+SUMIF('SPACELOG 9 BP'!$F$2:$EE$2,DM$4,'SPACELOG 9 BP'!$F72:$EE72)+SUMIF('SPACELOG 10 BP'!$F$2:$EE$2,DM$4,'SPACELOG 10 BP'!$F72:$EE72)+SUMIF('SPACELOG 11 BP'!$F$2:$EE$2,DM$4,'SPACELOG 11 BP'!$F72:$EE72)+SUMIF('SPACELOG 12 BP'!$F$2:$EE$2,DM$4,'SPACELOG 12 BP'!$F72:$EE72)</f>
        <v>25637</v>
      </c>
      <c r="DN72" s="13">
        <f>SUMIF('reporting montigny'!$F$2:$EE$2,DN$4,'reporting montigny'!$F72:$EE72)+SUMIF('reporting boissy'!$F$2:$EE$2,DN$4,'reporting boissy'!$F72:$EE72)+SUMIF('reporting moussy'!$F$2:$EE$2,DN$4,'reporting moussy'!$F72:$EE72)+SUMIF('reporting trappes'!$F$2:$EE$2,DN$4,'reporting trappes'!$F72:$EE72)+SUMIF('SPACELOG 5 BP'!$F$2:$EE$2,DN$4,'SPACELOG 5 BP'!$F72:$EE72)+SUMIF('SPACELOG 6 BP'!$F$2:$EE$2,DN$4,'SPACELOG 6 BP'!$F72:$EE72)+SUMIF('SPACELOG 7 BP'!$F$2:$EE$2,DN$4,'SPACELOG 7 BP'!$F72:$EE72)+SUMIF('SPACELOG 8 BP'!$F$2:$EE$2,DN$4,'SPACELOG 8 BP'!$F72:$EE72)+SUMIF('SPACELOG 9 BP'!$F$2:$EE$2,DN$4,'SPACELOG 9 BP'!$F72:$EE72)+SUMIF('SPACELOG 10 BP'!$F$2:$EE$2,DN$4,'SPACELOG 10 BP'!$F72:$EE72)+SUMIF('SPACELOG 11 BP'!$F$2:$EE$2,DN$4,'SPACELOG 11 BP'!$F72:$EE72)+SUMIF('SPACELOG 12 BP'!$F$2:$EE$2,DN$4,'SPACELOG 12 BP'!$F72:$EE72)</f>
        <v>25637</v>
      </c>
      <c r="DO72" s="13">
        <f>SUMIF('reporting montigny'!$F$2:$EE$2,DO$4,'reporting montigny'!$F72:$EE72)+SUMIF('reporting boissy'!$F$2:$EE$2,DO$4,'reporting boissy'!$F72:$EE72)+SUMIF('reporting moussy'!$F$2:$EE$2,DO$4,'reporting moussy'!$F72:$EE72)+SUMIF('reporting trappes'!$F$2:$EE$2,DO$4,'reporting trappes'!$F72:$EE72)+SUMIF('SPACELOG 5 BP'!$F$2:$EE$2,DO$4,'SPACELOG 5 BP'!$F72:$EE72)+SUMIF('SPACELOG 6 BP'!$F$2:$EE$2,DO$4,'SPACELOG 6 BP'!$F72:$EE72)+SUMIF('SPACELOG 7 BP'!$F$2:$EE$2,DO$4,'SPACELOG 7 BP'!$F72:$EE72)+SUMIF('SPACELOG 8 BP'!$F$2:$EE$2,DO$4,'SPACELOG 8 BP'!$F72:$EE72)+SUMIF('SPACELOG 9 BP'!$F$2:$EE$2,DO$4,'SPACELOG 9 BP'!$F72:$EE72)+SUMIF('SPACELOG 10 BP'!$F$2:$EE$2,DO$4,'SPACELOG 10 BP'!$F72:$EE72)+SUMIF('SPACELOG 11 BP'!$F$2:$EE$2,DO$4,'SPACELOG 11 BP'!$F72:$EE72)+SUMIF('SPACELOG 12 BP'!$F$2:$EE$2,DO$4,'SPACELOG 12 BP'!$F72:$EE72)</f>
        <v>25637</v>
      </c>
      <c r="DP72" s="13">
        <f>SUMIF('reporting montigny'!$F$2:$EE$2,DP$4,'reporting montigny'!$F72:$EE72)+SUMIF('reporting boissy'!$F$2:$EE$2,DP$4,'reporting boissy'!$F72:$EE72)+SUMIF('reporting moussy'!$F$2:$EE$2,DP$4,'reporting moussy'!$F72:$EE72)+SUMIF('reporting trappes'!$F$2:$EE$2,DP$4,'reporting trappes'!$F72:$EE72)+SUMIF('SPACELOG 5 BP'!$F$2:$EE$2,DP$4,'SPACELOG 5 BP'!$F72:$EE72)+SUMIF('SPACELOG 6 BP'!$F$2:$EE$2,DP$4,'SPACELOG 6 BP'!$F72:$EE72)+SUMIF('SPACELOG 7 BP'!$F$2:$EE$2,DP$4,'SPACELOG 7 BP'!$F72:$EE72)+SUMIF('SPACELOG 8 BP'!$F$2:$EE$2,DP$4,'SPACELOG 8 BP'!$F72:$EE72)+SUMIF('SPACELOG 9 BP'!$F$2:$EE$2,DP$4,'SPACELOG 9 BP'!$F72:$EE72)+SUMIF('SPACELOG 10 BP'!$F$2:$EE$2,DP$4,'SPACELOG 10 BP'!$F72:$EE72)+SUMIF('SPACELOG 11 BP'!$F$2:$EE$2,DP$4,'SPACELOG 11 BP'!$F72:$EE72)+SUMIF('SPACELOG 12 BP'!$F$2:$EE$2,DP$4,'SPACELOG 12 BP'!$F72:$EE72)</f>
        <v>25637</v>
      </c>
      <c r="DQ72" s="13">
        <f>SUMIF('reporting montigny'!$F$2:$EE$2,DQ$4,'reporting montigny'!$F72:$EE72)+SUMIF('reporting boissy'!$F$2:$EE$2,DQ$4,'reporting boissy'!$F72:$EE72)+SUMIF('reporting moussy'!$F$2:$EE$2,DQ$4,'reporting moussy'!$F72:$EE72)+SUMIF('reporting trappes'!$F$2:$EE$2,DQ$4,'reporting trappes'!$F72:$EE72)+SUMIF('SPACELOG 5 BP'!$F$2:$EE$2,DQ$4,'SPACELOG 5 BP'!$F72:$EE72)+SUMIF('SPACELOG 6 BP'!$F$2:$EE$2,DQ$4,'SPACELOG 6 BP'!$F72:$EE72)+SUMIF('SPACELOG 7 BP'!$F$2:$EE$2,DQ$4,'SPACELOG 7 BP'!$F72:$EE72)+SUMIF('SPACELOG 8 BP'!$F$2:$EE$2,DQ$4,'SPACELOG 8 BP'!$F72:$EE72)+SUMIF('SPACELOG 9 BP'!$F$2:$EE$2,DQ$4,'SPACELOG 9 BP'!$F72:$EE72)+SUMIF('SPACELOG 10 BP'!$F$2:$EE$2,DQ$4,'SPACELOG 10 BP'!$F72:$EE72)+SUMIF('SPACELOG 11 BP'!$F$2:$EE$2,DQ$4,'SPACELOG 11 BP'!$F72:$EE72)+SUMIF('SPACELOG 12 BP'!$F$2:$EE$2,DQ$4,'SPACELOG 12 BP'!$F72:$EE72)</f>
        <v>25637</v>
      </c>
      <c r="DR72" s="14">
        <f>SUM(DF72:DQ72)</f>
        <v>305979</v>
      </c>
    </row>
    <row r="73" spans="2:122" x14ac:dyDescent="0.2">
      <c r="E73" s="30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4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4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4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4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4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4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4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4"/>
    </row>
    <row r="74" spans="2:122" s="10" customFormat="1" x14ac:dyDescent="0.2">
      <c r="B74" s="19"/>
      <c r="E74" s="10" t="s">
        <v>109</v>
      </c>
      <c r="F74" s="23">
        <f t="shared" ref="F74:Q74" si="70">F71+F72</f>
        <v>79370.399999999994</v>
      </c>
      <c r="G74" s="23">
        <f t="shared" si="70"/>
        <v>81492</v>
      </c>
      <c r="H74" s="23">
        <f t="shared" si="70"/>
        <v>83772</v>
      </c>
      <c r="I74" s="23">
        <f t="shared" si="70"/>
        <v>91490.4</v>
      </c>
      <c r="J74" s="23">
        <f t="shared" si="70"/>
        <v>93492</v>
      </c>
      <c r="K74" s="23">
        <f t="shared" si="70"/>
        <v>93972</v>
      </c>
      <c r="L74" s="23">
        <f t="shared" si="70"/>
        <v>91932</v>
      </c>
      <c r="M74" s="23">
        <f t="shared" si="70"/>
        <v>91932</v>
      </c>
      <c r="N74" s="23">
        <f t="shared" si="70"/>
        <v>92952</v>
      </c>
      <c r="O74" s="23">
        <f t="shared" si="70"/>
        <v>94992</v>
      </c>
      <c r="P74" s="23">
        <f t="shared" si="70"/>
        <v>99672</v>
      </c>
      <c r="Q74" s="23">
        <f t="shared" si="70"/>
        <v>106752</v>
      </c>
      <c r="R74" s="24">
        <f>SUM(F74:Q74)</f>
        <v>1101820.8</v>
      </c>
      <c r="S74" s="23">
        <f t="shared" ref="S74:AD74" si="71">S71+S72</f>
        <v>101472</v>
      </c>
      <c r="T74" s="23">
        <f t="shared" si="71"/>
        <v>103422</v>
      </c>
      <c r="U74" s="23">
        <f t="shared" si="71"/>
        <v>107022</v>
      </c>
      <c r="V74" s="23">
        <f t="shared" si="71"/>
        <v>100482</v>
      </c>
      <c r="W74" s="23">
        <f t="shared" si="71"/>
        <v>112842</v>
      </c>
      <c r="X74" s="23">
        <f t="shared" si="71"/>
        <v>111822</v>
      </c>
      <c r="Y74" s="23">
        <f t="shared" si="71"/>
        <v>121962</v>
      </c>
      <c r="Z74" s="23">
        <f t="shared" si="71"/>
        <v>125022</v>
      </c>
      <c r="AA74" s="23">
        <f t="shared" si="71"/>
        <v>128082</v>
      </c>
      <c r="AB74" s="23">
        <f t="shared" si="71"/>
        <v>131142</v>
      </c>
      <c r="AC74" s="23">
        <f t="shared" si="71"/>
        <v>134202</v>
      </c>
      <c r="AD74" s="23">
        <f t="shared" si="71"/>
        <v>137262</v>
      </c>
      <c r="AE74" s="24">
        <f>SUM(S74:AD74)</f>
        <v>1414734</v>
      </c>
      <c r="AF74" s="23">
        <f t="shared" ref="AF74:AQ74" si="72">AF71+AF72</f>
        <v>138372</v>
      </c>
      <c r="AG74" s="23">
        <f t="shared" si="72"/>
        <v>143382</v>
      </c>
      <c r="AH74" s="23">
        <f t="shared" si="72"/>
        <v>146442</v>
      </c>
      <c r="AI74" s="23">
        <f t="shared" si="72"/>
        <v>149502</v>
      </c>
      <c r="AJ74" s="23">
        <f t="shared" si="72"/>
        <v>148662</v>
      </c>
      <c r="AK74" s="23">
        <f t="shared" si="72"/>
        <v>148782</v>
      </c>
      <c r="AL74" s="23">
        <f t="shared" si="72"/>
        <v>153822</v>
      </c>
      <c r="AM74" s="23">
        <f t="shared" si="72"/>
        <v>153822</v>
      </c>
      <c r="AN74" s="23">
        <f t="shared" si="72"/>
        <v>153822</v>
      </c>
      <c r="AO74" s="23">
        <f t="shared" si="72"/>
        <v>153822</v>
      </c>
      <c r="AP74" s="23">
        <f t="shared" si="72"/>
        <v>153822</v>
      </c>
      <c r="AQ74" s="23">
        <f t="shared" si="72"/>
        <v>153822</v>
      </c>
      <c r="AR74" s="24">
        <f>SUM(AF74:AQ74)</f>
        <v>1798074</v>
      </c>
      <c r="AS74" s="23">
        <f t="shared" ref="AS74:BD74" si="73">AS71+AS72</f>
        <v>151872</v>
      </c>
      <c r="AT74" s="23">
        <f t="shared" si="73"/>
        <v>153822</v>
      </c>
      <c r="AU74" s="23">
        <f t="shared" si="73"/>
        <v>153822</v>
      </c>
      <c r="AV74" s="23">
        <f t="shared" si="73"/>
        <v>153822</v>
      </c>
      <c r="AW74" s="23">
        <f t="shared" si="73"/>
        <v>150822</v>
      </c>
      <c r="AX74" s="23">
        <f t="shared" si="73"/>
        <v>148782</v>
      </c>
      <c r="AY74" s="23">
        <f t="shared" si="73"/>
        <v>153822</v>
      </c>
      <c r="AZ74" s="23">
        <f t="shared" si="73"/>
        <v>153822</v>
      </c>
      <c r="BA74" s="23">
        <f t="shared" si="73"/>
        <v>153822</v>
      </c>
      <c r="BB74" s="23">
        <f t="shared" si="73"/>
        <v>153822</v>
      </c>
      <c r="BC74" s="23">
        <f t="shared" si="73"/>
        <v>153822</v>
      </c>
      <c r="BD74" s="23">
        <f t="shared" si="73"/>
        <v>153822</v>
      </c>
      <c r="BE74" s="24">
        <f>SUM(AS74:BD74)</f>
        <v>1835874</v>
      </c>
      <c r="BF74" s="23">
        <f t="shared" ref="BF74:BQ74" si="74">BF71+BF72</f>
        <v>151872</v>
      </c>
      <c r="BG74" s="23">
        <f t="shared" si="74"/>
        <v>153822</v>
      </c>
      <c r="BH74" s="23">
        <f t="shared" si="74"/>
        <v>153822</v>
      </c>
      <c r="BI74" s="23">
        <f t="shared" si="74"/>
        <v>153822</v>
      </c>
      <c r="BJ74" s="23">
        <f t="shared" si="74"/>
        <v>150822</v>
      </c>
      <c r="BK74" s="23">
        <f t="shared" si="74"/>
        <v>148782</v>
      </c>
      <c r="BL74" s="23">
        <f t="shared" si="74"/>
        <v>153822</v>
      </c>
      <c r="BM74" s="23">
        <f t="shared" si="74"/>
        <v>153822</v>
      </c>
      <c r="BN74" s="23">
        <f t="shared" si="74"/>
        <v>153822</v>
      </c>
      <c r="BO74" s="23">
        <f t="shared" si="74"/>
        <v>153822</v>
      </c>
      <c r="BP74" s="23">
        <f t="shared" si="74"/>
        <v>153822</v>
      </c>
      <c r="BQ74" s="23">
        <f t="shared" si="74"/>
        <v>153822</v>
      </c>
      <c r="BR74" s="24">
        <f>SUM(BF74:BQ74)</f>
        <v>1835874</v>
      </c>
      <c r="BS74" s="23">
        <f t="shared" ref="BS74:CD74" si="75">BS71+BS72</f>
        <v>151872</v>
      </c>
      <c r="BT74" s="23">
        <f t="shared" si="75"/>
        <v>153822</v>
      </c>
      <c r="BU74" s="23">
        <f t="shared" si="75"/>
        <v>153822</v>
      </c>
      <c r="BV74" s="23">
        <f t="shared" si="75"/>
        <v>153822</v>
      </c>
      <c r="BW74" s="23">
        <f t="shared" si="75"/>
        <v>150822</v>
      </c>
      <c r="BX74" s="23">
        <f t="shared" si="75"/>
        <v>148782</v>
      </c>
      <c r="BY74" s="23">
        <f t="shared" si="75"/>
        <v>153822</v>
      </c>
      <c r="BZ74" s="23">
        <f t="shared" si="75"/>
        <v>153822</v>
      </c>
      <c r="CA74" s="23">
        <f t="shared" si="75"/>
        <v>153822</v>
      </c>
      <c r="CB74" s="23">
        <f t="shared" si="75"/>
        <v>153822</v>
      </c>
      <c r="CC74" s="23">
        <f t="shared" si="75"/>
        <v>153822</v>
      </c>
      <c r="CD74" s="23">
        <f t="shared" si="75"/>
        <v>153822</v>
      </c>
      <c r="CE74" s="24">
        <f>SUM(BS74:CD74)</f>
        <v>1835874</v>
      </c>
      <c r="CF74" s="23">
        <f t="shared" ref="CF74:CQ74" si="76">CF71+CF72</f>
        <v>151872</v>
      </c>
      <c r="CG74" s="23">
        <f t="shared" si="76"/>
        <v>153822</v>
      </c>
      <c r="CH74" s="23">
        <f t="shared" si="76"/>
        <v>153822</v>
      </c>
      <c r="CI74" s="23">
        <f t="shared" si="76"/>
        <v>153822</v>
      </c>
      <c r="CJ74" s="23">
        <f t="shared" si="76"/>
        <v>150822</v>
      </c>
      <c r="CK74" s="23">
        <f t="shared" si="76"/>
        <v>148782</v>
      </c>
      <c r="CL74" s="23">
        <f t="shared" si="76"/>
        <v>153822</v>
      </c>
      <c r="CM74" s="23">
        <f t="shared" si="76"/>
        <v>153822</v>
      </c>
      <c r="CN74" s="23">
        <f t="shared" si="76"/>
        <v>153822</v>
      </c>
      <c r="CO74" s="23">
        <f t="shared" si="76"/>
        <v>153822</v>
      </c>
      <c r="CP74" s="23">
        <f t="shared" si="76"/>
        <v>153822</v>
      </c>
      <c r="CQ74" s="23">
        <f t="shared" si="76"/>
        <v>153822</v>
      </c>
      <c r="CR74" s="24">
        <f>SUM(CF74:CQ74)</f>
        <v>1835874</v>
      </c>
      <c r="CS74" s="23">
        <f t="shared" ref="CS74:DD74" si="77">CS71+CS72</f>
        <v>151872</v>
      </c>
      <c r="CT74" s="23">
        <f t="shared" si="77"/>
        <v>153822</v>
      </c>
      <c r="CU74" s="23">
        <f t="shared" si="77"/>
        <v>153822</v>
      </c>
      <c r="CV74" s="23">
        <f t="shared" si="77"/>
        <v>153822</v>
      </c>
      <c r="CW74" s="23">
        <f t="shared" si="77"/>
        <v>150822</v>
      </c>
      <c r="CX74" s="23">
        <f t="shared" si="77"/>
        <v>148782</v>
      </c>
      <c r="CY74" s="23">
        <f t="shared" si="77"/>
        <v>153822</v>
      </c>
      <c r="CZ74" s="23">
        <f t="shared" si="77"/>
        <v>153822</v>
      </c>
      <c r="DA74" s="23">
        <f t="shared" si="77"/>
        <v>153822</v>
      </c>
      <c r="DB74" s="23">
        <f t="shared" si="77"/>
        <v>153822</v>
      </c>
      <c r="DC74" s="23">
        <f t="shared" si="77"/>
        <v>153822</v>
      </c>
      <c r="DD74" s="23">
        <f t="shared" si="77"/>
        <v>153822</v>
      </c>
      <c r="DE74" s="24">
        <f>SUM(CS74:DD74)</f>
        <v>1835874</v>
      </c>
      <c r="DF74" s="23">
        <f t="shared" ref="DF74:DQ74" si="78">DF71+DF72</f>
        <v>151872</v>
      </c>
      <c r="DG74" s="23">
        <f t="shared" si="78"/>
        <v>153822</v>
      </c>
      <c r="DH74" s="23">
        <f t="shared" si="78"/>
        <v>153822</v>
      </c>
      <c r="DI74" s="23">
        <f t="shared" si="78"/>
        <v>153822</v>
      </c>
      <c r="DJ74" s="23">
        <f t="shared" si="78"/>
        <v>150822</v>
      </c>
      <c r="DK74" s="23">
        <f t="shared" si="78"/>
        <v>148782</v>
      </c>
      <c r="DL74" s="23">
        <f t="shared" si="78"/>
        <v>153822</v>
      </c>
      <c r="DM74" s="23">
        <f t="shared" si="78"/>
        <v>153822</v>
      </c>
      <c r="DN74" s="23">
        <f t="shared" si="78"/>
        <v>153822</v>
      </c>
      <c r="DO74" s="23">
        <f t="shared" si="78"/>
        <v>153822</v>
      </c>
      <c r="DP74" s="23">
        <f t="shared" si="78"/>
        <v>153822</v>
      </c>
      <c r="DQ74" s="23">
        <f t="shared" si="78"/>
        <v>153822</v>
      </c>
      <c r="DR74" s="24">
        <f>SUM(DF74:DQ74)</f>
        <v>1835874</v>
      </c>
    </row>
    <row r="75" spans="2:122" x14ac:dyDescent="0.2"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4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4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4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4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4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4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4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4"/>
    </row>
    <row r="76" spans="2:122" x14ac:dyDescent="0.2">
      <c r="E76" s="30" t="s">
        <v>110</v>
      </c>
      <c r="F76" s="13">
        <f>SUMIF('reporting montigny'!$F$2:$EE$2,F$4,'reporting montigny'!$F76:$EE76)+SUMIF('reporting boissy'!$F$2:$EE$2,F$4,'reporting boissy'!$F76:$EE76)+SUMIF('reporting moussy'!$F$2:$EE$2,F$4,'reporting moussy'!$F76:$EE76)+SUMIF('reporting trappes'!$F$2:$EE$2,F$4,'reporting trappes'!$F76:$EE76)+SUMIF('SPACELOG 5 BP'!$F$2:$EE$2,F$4,'SPACELOG 5 BP'!$F76:$EE76)+SUMIF('SPACELOG 6 BP'!$F$2:$EE$2,F$4,'SPACELOG 6 BP'!$F76:$EE76)+SUMIF('SPACELOG 7 BP'!$F$2:$EE$2,F$4,'SPACELOG 7 BP'!$F76:$EE76)+SUMIF('SPACELOG 8 BP'!$F$2:$EE$2,F$4,'SPACELOG 8 BP'!$F76:$EE76)+SUMIF('SPACELOG 9 BP'!$F$2:$EE$2,F$4,'SPACELOG 9 BP'!$F76:$EE76)+SUMIF('SPACELOG 10 BP'!$F$2:$EE$2,F$4,'SPACELOG 10 BP'!$F76:$EE76)+SUMIF('SPACELOG 11 BP'!$F$2:$EE$2,F$4,'SPACELOG 11 BP'!$F76:$EE76)+SUMIF('SPACELOG 12 BP'!$F$2:$EE$2,F$4,'SPACELOG 12 BP'!$F76:$EE76)</f>
        <v>12500</v>
      </c>
      <c r="G76" s="13">
        <f>SUMIF('reporting montigny'!$F$2:$EE$2,G$4,'reporting montigny'!$F76:$EE76)+SUMIF('reporting boissy'!$F$2:$EE$2,G$4,'reporting boissy'!$F76:$EE76)+SUMIF('reporting moussy'!$F$2:$EE$2,G$4,'reporting moussy'!$F76:$EE76)+SUMIF('reporting trappes'!$F$2:$EE$2,G$4,'reporting trappes'!$F76:$EE76)+SUMIF('SPACELOG 5 BP'!$F$2:$EE$2,G$4,'SPACELOG 5 BP'!$F76:$EE76)+SUMIF('SPACELOG 6 BP'!$F$2:$EE$2,G$4,'SPACELOG 6 BP'!$F76:$EE76)+SUMIF('SPACELOG 7 BP'!$F$2:$EE$2,G$4,'SPACELOG 7 BP'!$F76:$EE76)+SUMIF('SPACELOG 8 BP'!$F$2:$EE$2,G$4,'SPACELOG 8 BP'!$F76:$EE76)+SUMIF('SPACELOG 9 BP'!$F$2:$EE$2,G$4,'SPACELOG 9 BP'!$F76:$EE76)+SUMIF('SPACELOG 10 BP'!$F$2:$EE$2,G$4,'SPACELOG 10 BP'!$F76:$EE76)+SUMIF('SPACELOG 11 BP'!$F$2:$EE$2,G$4,'SPACELOG 11 BP'!$F76:$EE76)+SUMIF('SPACELOG 12 BP'!$F$2:$EE$2,G$4,'SPACELOG 12 BP'!$F76:$EE76)</f>
        <v>12500</v>
      </c>
      <c r="H76" s="13">
        <f>SUMIF('reporting montigny'!$F$2:$EE$2,H$4,'reporting montigny'!$F76:$EE76)+SUMIF('reporting boissy'!$F$2:$EE$2,H$4,'reporting boissy'!$F76:$EE76)+SUMIF('reporting moussy'!$F$2:$EE$2,H$4,'reporting moussy'!$F76:$EE76)+SUMIF('reporting trappes'!$F$2:$EE$2,H$4,'reporting trappes'!$F76:$EE76)+SUMIF('SPACELOG 5 BP'!$F$2:$EE$2,H$4,'SPACELOG 5 BP'!$F76:$EE76)+SUMIF('SPACELOG 6 BP'!$F$2:$EE$2,H$4,'SPACELOG 6 BP'!$F76:$EE76)+SUMIF('SPACELOG 7 BP'!$F$2:$EE$2,H$4,'SPACELOG 7 BP'!$F76:$EE76)+SUMIF('SPACELOG 8 BP'!$F$2:$EE$2,H$4,'SPACELOG 8 BP'!$F76:$EE76)+SUMIF('SPACELOG 9 BP'!$F$2:$EE$2,H$4,'SPACELOG 9 BP'!$F76:$EE76)+SUMIF('SPACELOG 10 BP'!$F$2:$EE$2,H$4,'SPACELOG 10 BP'!$F76:$EE76)+SUMIF('SPACELOG 11 BP'!$F$2:$EE$2,H$4,'SPACELOG 11 BP'!$F76:$EE76)+SUMIF('SPACELOG 12 BP'!$F$2:$EE$2,H$4,'SPACELOG 12 BP'!$F76:$EE76)</f>
        <v>12500</v>
      </c>
      <c r="I76" s="13">
        <f>SUMIF('reporting montigny'!$F$2:$EE$2,I$4,'reporting montigny'!$F76:$EE76)+SUMIF('reporting boissy'!$F$2:$EE$2,I$4,'reporting boissy'!$F76:$EE76)+SUMIF('reporting moussy'!$F$2:$EE$2,I$4,'reporting moussy'!$F76:$EE76)+SUMIF('reporting trappes'!$F$2:$EE$2,I$4,'reporting trappes'!$F76:$EE76)+SUMIF('SPACELOG 5 BP'!$F$2:$EE$2,I$4,'SPACELOG 5 BP'!$F76:$EE76)+SUMIF('SPACELOG 6 BP'!$F$2:$EE$2,I$4,'SPACELOG 6 BP'!$F76:$EE76)+SUMIF('SPACELOG 7 BP'!$F$2:$EE$2,I$4,'SPACELOG 7 BP'!$F76:$EE76)+SUMIF('SPACELOG 8 BP'!$F$2:$EE$2,I$4,'SPACELOG 8 BP'!$F76:$EE76)+SUMIF('SPACELOG 9 BP'!$F$2:$EE$2,I$4,'SPACELOG 9 BP'!$F76:$EE76)+SUMIF('SPACELOG 10 BP'!$F$2:$EE$2,I$4,'SPACELOG 10 BP'!$F76:$EE76)+SUMIF('SPACELOG 11 BP'!$F$2:$EE$2,I$4,'SPACELOG 11 BP'!$F76:$EE76)+SUMIF('SPACELOG 12 BP'!$F$2:$EE$2,I$4,'SPACELOG 12 BP'!$F76:$EE76)</f>
        <v>12500</v>
      </c>
      <c r="J76" s="13">
        <f>SUMIF('reporting montigny'!$F$2:$EE$2,J$4,'reporting montigny'!$F76:$EE76)+SUMIF('reporting boissy'!$F$2:$EE$2,J$4,'reporting boissy'!$F76:$EE76)+SUMIF('reporting moussy'!$F$2:$EE$2,J$4,'reporting moussy'!$F76:$EE76)+SUMIF('reporting trappes'!$F$2:$EE$2,J$4,'reporting trappes'!$F76:$EE76)+SUMIF('SPACELOG 5 BP'!$F$2:$EE$2,J$4,'SPACELOG 5 BP'!$F76:$EE76)+SUMIF('SPACELOG 6 BP'!$F$2:$EE$2,J$4,'SPACELOG 6 BP'!$F76:$EE76)+SUMIF('SPACELOG 7 BP'!$F$2:$EE$2,J$4,'SPACELOG 7 BP'!$F76:$EE76)+SUMIF('SPACELOG 8 BP'!$F$2:$EE$2,J$4,'SPACELOG 8 BP'!$F76:$EE76)+SUMIF('SPACELOG 9 BP'!$F$2:$EE$2,J$4,'SPACELOG 9 BP'!$F76:$EE76)+SUMIF('SPACELOG 10 BP'!$F$2:$EE$2,J$4,'SPACELOG 10 BP'!$F76:$EE76)+SUMIF('SPACELOG 11 BP'!$F$2:$EE$2,J$4,'SPACELOG 11 BP'!$F76:$EE76)+SUMIF('SPACELOG 12 BP'!$F$2:$EE$2,J$4,'SPACELOG 12 BP'!$F76:$EE76)</f>
        <v>12500</v>
      </c>
      <c r="K76" s="13">
        <f>SUMIF('reporting montigny'!$F$2:$EE$2,K$4,'reporting montigny'!$F76:$EE76)+SUMIF('reporting boissy'!$F$2:$EE$2,K$4,'reporting boissy'!$F76:$EE76)+SUMIF('reporting moussy'!$F$2:$EE$2,K$4,'reporting moussy'!$F76:$EE76)+SUMIF('reporting trappes'!$F$2:$EE$2,K$4,'reporting trappes'!$F76:$EE76)+SUMIF('SPACELOG 5 BP'!$F$2:$EE$2,K$4,'SPACELOG 5 BP'!$F76:$EE76)+SUMIF('SPACELOG 6 BP'!$F$2:$EE$2,K$4,'SPACELOG 6 BP'!$F76:$EE76)+SUMIF('SPACELOG 7 BP'!$F$2:$EE$2,K$4,'SPACELOG 7 BP'!$F76:$EE76)+SUMIF('SPACELOG 8 BP'!$F$2:$EE$2,K$4,'SPACELOG 8 BP'!$F76:$EE76)+SUMIF('SPACELOG 9 BP'!$F$2:$EE$2,K$4,'SPACELOG 9 BP'!$F76:$EE76)+SUMIF('SPACELOG 10 BP'!$F$2:$EE$2,K$4,'SPACELOG 10 BP'!$F76:$EE76)+SUMIF('SPACELOG 11 BP'!$F$2:$EE$2,K$4,'SPACELOG 11 BP'!$F76:$EE76)+SUMIF('SPACELOG 12 BP'!$F$2:$EE$2,K$4,'SPACELOG 12 BP'!$F76:$EE76)</f>
        <v>12500</v>
      </c>
      <c r="L76" s="13">
        <f>SUMIF('reporting montigny'!$F$2:$EE$2,L$4,'reporting montigny'!$F76:$EE76)+SUMIF('reporting boissy'!$F$2:$EE$2,L$4,'reporting boissy'!$F76:$EE76)+SUMIF('reporting moussy'!$F$2:$EE$2,L$4,'reporting moussy'!$F76:$EE76)+SUMIF('reporting trappes'!$F$2:$EE$2,L$4,'reporting trappes'!$F76:$EE76)+SUMIF('SPACELOG 5 BP'!$F$2:$EE$2,L$4,'SPACELOG 5 BP'!$F76:$EE76)+SUMIF('SPACELOG 6 BP'!$F$2:$EE$2,L$4,'SPACELOG 6 BP'!$F76:$EE76)+SUMIF('SPACELOG 7 BP'!$F$2:$EE$2,L$4,'SPACELOG 7 BP'!$F76:$EE76)+SUMIF('SPACELOG 8 BP'!$F$2:$EE$2,L$4,'SPACELOG 8 BP'!$F76:$EE76)+SUMIF('SPACELOG 9 BP'!$F$2:$EE$2,L$4,'SPACELOG 9 BP'!$F76:$EE76)+SUMIF('SPACELOG 10 BP'!$F$2:$EE$2,L$4,'SPACELOG 10 BP'!$F76:$EE76)+SUMIF('SPACELOG 11 BP'!$F$2:$EE$2,L$4,'SPACELOG 11 BP'!$F76:$EE76)+SUMIF('SPACELOG 12 BP'!$F$2:$EE$2,L$4,'SPACELOG 12 BP'!$F76:$EE76)</f>
        <v>16000</v>
      </c>
      <c r="M76" s="13">
        <f>SUMIF('reporting montigny'!$F$2:$EE$2,M$4,'reporting montigny'!$F76:$EE76)+SUMIF('reporting boissy'!$F$2:$EE$2,M$4,'reporting boissy'!$F76:$EE76)+SUMIF('reporting moussy'!$F$2:$EE$2,M$4,'reporting moussy'!$F76:$EE76)+SUMIF('reporting trappes'!$F$2:$EE$2,M$4,'reporting trappes'!$F76:$EE76)+SUMIF('SPACELOG 5 BP'!$F$2:$EE$2,M$4,'SPACELOG 5 BP'!$F76:$EE76)+SUMIF('SPACELOG 6 BP'!$F$2:$EE$2,M$4,'SPACELOG 6 BP'!$F76:$EE76)+SUMIF('SPACELOG 7 BP'!$F$2:$EE$2,M$4,'SPACELOG 7 BP'!$F76:$EE76)+SUMIF('SPACELOG 8 BP'!$F$2:$EE$2,M$4,'SPACELOG 8 BP'!$F76:$EE76)+SUMIF('SPACELOG 9 BP'!$F$2:$EE$2,M$4,'SPACELOG 9 BP'!$F76:$EE76)+SUMIF('SPACELOG 10 BP'!$F$2:$EE$2,M$4,'SPACELOG 10 BP'!$F76:$EE76)+SUMIF('SPACELOG 11 BP'!$F$2:$EE$2,M$4,'SPACELOG 11 BP'!$F76:$EE76)+SUMIF('SPACELOG 12 BP'!$F$2:$EE$2,M$4,'SPACELOG 12 BP'!$F76:$EE76)</f>
        <v>12500</v>
      </c>
      <c r="N76" s="13">
        <f>SUMIF('reporting montigny'!$F$2:$EE$2,N$4,'reporting montigny'!$F76:$EE76)+SUMIF('reporting boissy'!$F$2:$EE$2,N$4,'reporting boissy'!$F76:$EE76)+SUMIF('reporting moussy'!$F$2:$EE$2,N$4,'reporting moussy'!$F76:$EE76)+SUMIF('reporting trappes'!$F$2:$EE$2,N$4,'reporting trappes'!$F76:$EE76)+SUMIF('SPACELOG 5 BP'!$F$2:$EE$2,N$4,'SPACELOG 5 BP'!$F76:$EE76)+SUMIF('SPACELOG 6 BP'!$F$2:$EE$2,N$4,'SPACELOG 6 BP'!$F76:$EE76)+SUMIF('SPACELOG 7 BP'!$F$2:$EE$2,N$4,'SPACELOG 7 BP'!$F76:$EE76)+SUMIF('SPACELOG 8 BP'!$F$2:$EE$2,N$4,'SPACELOG 8 BP'!$F76:$EE76)+SUMIF('SPACELOG 9 BP'!$F$2:$EE$2,N$4,'SPACELOG 9 BP'!$F76:$EE76)+SUMIF('SPACELOG 10 BP'!$F$2:$EE$2,N$4,'SPACELOG 10 BP'!$F76:$EE76)+SUMIF('SPACELOG 11 BP'!$F$2:$EE$2,N$4,'SPACELOG 11 BP'!$F76:$EE76)+SUMIF('SPACELOG 12 BP'!$F$2:$EE$2,N$4,'SPACELOG 12 BP'!$F76:$EE76)</f>
        <v>12500</v>
      </c>
      <c r="O76" s="13">
        <f>SUMIF('reporting montigny'!$F$2:$EE$2,O$4,'reporting montigny'!$F76:$EE76)+SUMIF('reporting boissy'!$F$2:$EE$2,O$4,'reporting boissy'!$F76:$EE76)+SUMIF('reporting moussy'!$F$2:$EE$2,O$4,'reporting moussy'!$F76:$EE76)+SUMIF('reporting trappes'!$F$2:$EE$2,O$4,'reporting trappes'!$F76:$EE76)+SUMIF('SPACELOG 5 BP'!$F$2:$EE$2,O$4,'SPACELOG 5 BP'!$F76:$EE76)+SUMIF('SPACELOG 6 BP'!$F$2:$EE$2,O$4,'SPACELOG 6 BP'!$F76:$EE76)+SUMIF('SPACELOG 7 BP'!$F$2:$EE$2,O$4,'SPACELOG 7 BP'!$F76:$EE76)+SUMIF('SPACELOG 8 BP'!$F$2:$EE$2,O$4,'SPACELOG 8 BP'!$F76:$EE76)+SUMIF('SPACELOG 9 BP'!$F$2:$EE$2,O$4,'SPACELOG 9 BP'!$F76:$EE76)+SUMIF('SPACELOG 10 BP'!$F$2:$EE$2,O$4,'SPACELOG 10 BP'!$F76:$EE76)+SUMIF('SPACELOG 11 BP'!$F$2:$EE$2,O$4,'SPACELOG 11 BP'!$F76:$EE76)+SUMIF('SPACELOG 12 BP'!$F$2:$EE$2,O$4,'SPACELOG 12 BP'!$F76:$EE76)</f>
        <v>12500</v>
      </c>
      <c r="P76" s="13">
        <f>SUMIF('reporting montigny'!$F$2:$EE$2,P$4,'reporting montigny'!$F76:$EE76)+SUMIF('reporting boissy'!$F$2:$EE$2,P$4,'reporting boissy'!$F76:$EE76)+SUMIF('reporting moussy'!$F$2:$EE$2,P$4,'reporting moussy'!$F76:$EE76)+SUMIF('reporting trappes'!$F$2:$EE$2,P$4,'reporting trappes'!$F76:$EE76)+SUMIF('SPACELOG 5 BP'!$F$2:$EE$2,P$4,'SPACELOG 5 BP'!$F76:$EE76)+SUMIF('SPACELOG 6 BP'!$F$2:$EE$2,P$4,'SPACELOG 6 BP'!$F76:$EE76)+SUMIF('SPACELOG 7 BP'!$F$2:$EE$2,P$4,'SPACELOG 7 BP'!$F76:$EE76)+SUMIF('SPACELOG 8 BP'!$F$2:$EE$2,P$4,'SPACELOG 8 BP'!$F76:$EE76)+SUMIF('SPACELOG 9 BP'!$F$2:$EE$2,P$4,'SPACELOG 9 BP'!$F76:$EE76)+SUMIF('SPACELOG 10 BP'!$F$2:$EE$2,P$4,'SPACELOG 10 BP'!$F76:$EE76)+SUMIF('SPACELOG 11 BP'!$F$2:$EE$2,P$4,'SPACELOG 11 BP'!$F76:$EE76)+SUMIF('SPACELOG 12 BP'!$F$2:$EE$2,P$4,'SPACELOG 12 BP'!$F76:$EE76)</f>
        <v>17470</v>
      </c>
      <c r="Q76" s="13">
        <f>SUMIF('reporting montigny'!$F$2:$EE$2,Q$4,'reporting montigny'!$F76:$EE76)+SUMIF('reporting boissy'!$F$2:$EE$2,Q$4,'reporting boissy'!$F76:$EE76)+SUMIF('reporting moussy'!$F$2:$EE$2,Q$4,'reporting moussy'!$F76:$EE76)+SUMIF('reporting trappes'!$F$2:$EE$2,Q$4,'reporting trappes'!$F76:$EE76)+SUMIF('SPACELOG 5 BP'!$F$2:$EE$2,Q$4,'SPACELOG 5 BP'!$F76:$EE76)+SUMIF('SPACELOG 6 BP'!$F$2:$EE$2,Q$4,'SPACELOG 6 BP'!$F76:$EE76)+SUMIF('SPACELOG 7 BP'!$F$2:$EE$2,Q$4,'SPACELOG 7 BP'!$F76:$EE76)+SUMIF('SPACELOG 8 BP'!$F$2:$EE$2,Q$4,'SPACELOG 8 BP'!$F76:$EE76)+SUMIF('SPACELOG 9 BP'!$F$2:$EE$2,Q$4,'SPACELOG 9 BP'!$F76:$EE76)+SUMIF('SPACELOG 10 BP'!$F$2:$EE$2,Q$4,'SPACELOG 10 BP'!$F76:$EE76)+SUMIF('SPACELOG 11 BP'!$F$2:$EE$2,Q$4,'SPACELOG 11 BP'!$F76:$EE76)+SUMIF('SPACELOG 12 BP'!$F$2:$EE$2,Q$4,'SPACELOG 12 BP'!$F76:$EE76)</f>
        <v>21095</v>
      </c>
      <c r="R76" s="14">
        <f>SUM(F76:Q76)</f>
        <v>167065</v>
      </c>
      <c r="S76" s="13">
        <f>SUMIF('reporting montigny'!$F$2:$EE$2,S$4,'reporting montigny'!$F76:$EE76)+SUMIF('reporting boissy'!$F$2:$EE$2,S$4,'reporting boissy'!$F76:$EE76)+SUMIF('reporting moussy'!$F$2:$EE$2,S$4,'reporting moussy'!$F76:$EE76)+SUMIF('reporting trappes'!$F$2:$EE$2,S$4,'reporting trappes'!$F76:$EE76)+SUMIF('SPACELOG 5 BP'!$F$2:$EE$2,S$4,'SPACELOG 5 BP'!$F76:$EE76)+SUMIF('SPACELOG 6 BP'!$F$2:$EE$2,S$4,'SPACELOG 6 BP'!$F76:$EE76)+SUMIF('SPACELOG 7 BP'!$F$2:$EE$2,S$4,'SPACELOG 7 BP'!$F76:$EE76)+SUMIF('SPACELOG 8 BP'!$F$2:$EE$2,S$4,'SPACELOG 8 BP'!$F76:$EE76)+SUMIF('SPACELOG 9 BP'!$F$2:$EE$2,S$4,'SPACELOG 9 BP'!$F76:$EE76)+SUMIF('SPACELOG 10 BP'!$F$2:$EE$2,S$4,'SPACELOG 10 BP'!$F76:$EE76)+SUMIF('SPACELOG 11 BP'!$F$2:$EE$2,S$4,'SPACELOG 11 BP'!$F76:$EE76)+SUMIF('SPACELOG 12 BP'!$F$2:$EE$2,S$4,'SPACELOG 12 BP'!$F76:$EE76)</f>
        <v>32255</v>
      </c>
      <c r="T76" s="13">
        <f>SUMIF('reporting montigny'!$F$2:$EE$2,T$4,'reporting montigny'!$F76:$EE76)+SUMIF('reporting boissy'!$F$2:$EE$2,T$4,'reporting boissy'!$F76:$EE76)+SUMIF('reporting moussy'!$F$2:$EE$2,T$4,'reporting moussy'!$F76:$EE76)+SUMIF('reporting trappes'!$F$2:$EE$2,T$4,'reporting trappes'!$F76:$EE76)+SUMIF('SPACELOG 5 BP'!$F$2:$EE$2,T$4,'SPACELOG 5 BP'!$F76:$EE76)+SUMIF('SPACELOG 6 BP'!$F$2:$EE$2,T$4,'SPACELOG 6 BP'!$F76:$EE76)+SUMIF('SPACELOG 7 BP'!$F$2:$EE$2,T$4,'SPACELOG 7 BP'!$F76:$EE76)+SUMIF('SPACELOG 8 BP'!$F$2:$EE$2,T$4,'SPACELOG 8 BP'!$F76:$EE76)+SUMIF('SPACELOG 9 BP'!$F$2:$EE$2,T$4,'SPACELOG 9 BP'!$F76:$EE76)+SUMIF('SPACELOG 10 BP'!$F$2:$EE$2,T$4,'SPACELOG 10 BP'!$F76:$EE76)+SUMIF('SPACELOG 11 BP'!$F$2:$EE$2,T$4,'SPACELOG 11 BP'!$F76:$EE76)+SUMIF('SPACELOG 12 BP'!$F$2:$EE$2,T$4,'SPACELOG 12 BP'!$F76:$EE76)</f>
        <v>26264</v>
      </c>
      <c r="U76" s="13">
        <f>SUMIF('reporting montigny'!$F$2:$EE$2,U$4,'reporting montigny'!$F76:$EE76)+SUMIF('reporting boissy'!$F$2:$EE$2,U$4,'reporting boissy'!$F76:$EE76)+SUMIF('reporting moussy'!$F$2:$EE$2,U$4,'reporting moussy'!$F76:$EE76)+SUMIF('reporting trappes'!$F$2:$EE$2,U$4,'reporting trappes'!$F76:$EE76)+SUMIF('SPACELOG 5 BP'!$F$2:$EE$2,U$4,'SPACELOG 5 BP'!$F76:$EE76)+SUMIF('SPACELOG 6 BP'!$F$2:$EE$2,U$4,'SPACELOG 6 BP'!$F76:$EE76)+SUMIF('SPACELOG 7 BP'!$F$2:$EE$2,U$4,'SPACELOG 7 BP'!$F76:$EE76)+SUMIF('SPACELOG 8 BP'!$F$2:$EE$2,U$4,'SPACELOG 8 BP'!$F76:$EE76)+SUMIF('SPACELOG 9 BP'!$F$2:$EE$2,U$4,'SPACELOG 9 BP'!$F76:$EE76)+SUMIF('SPACELOG 10 BP'!$F$2:$EE$2,U$4,'SPACELOG 10 BP'!$F76:$EE76)+SUMIF('SPACELOG 11 BP'!$F$2:$EE$2,U$4,'SPACELOG 11 BP'!$F76:$EE76)+SUMIF('SPACELOG 12 BP'!$F$2:$EE$2,U$4,'SPACELOG 12 BP'!$F76:$EE76)</f>
        <v>21200</v>
      </c>
      <c r="V76" s="13">
        <f>SUMIF('reporting montigny'!$F$2:$EE$2,V$4,'reporting montigny'!$F76:$EE76)+SUMIF('reporting boissy'!$F$2:$EE$2,V$4,'reporting boissy'!$F76:$EE76)+SUMIF('reporting moussy'!$F$2:$EE$2,V$4,'reporting moussy'!$F76:$EE76)+SUMIF('reporting trappes'!$F$2:$EE$2,V$4,'reporting trappes'!$F76:$EE76)+SUMIF('SPACELOG 5 BP'!$F$2:$EE$2,V$4,'SPACELOG 5 BP'!$F76:$EE76)+SUMIF('SPACELOG 6 BP'!$F$2:$EE$2,V$4,'SPACELOG 6 BP'!$F76:$EE76)+SUMIF('SPACELOG 7 BP'!$F$2:$EE$2,V$4,'SPACELOG 7 BP'!$F76:$EE76)+SUMIF('SPACELOG 8 BP'!$F$2:$EE$2,V$4,'SPACELOG 8 BP'!$F76:$EE76)+SUMIF('SPACELOG 9 BP'!$F$2:$EE$2,V$4,'SPACELOG 9 BP'!$F76:$EE76)+SUMIF('SPACELOG 10 BP'!$F$2:$EE$2,V$4,'SPACELOG 10 BP'!$F76:$EE76)+SUMIF('SPACELOG 11 BP'!$F$2:$EE$2,V$4,'SPACELOG 11 BP'!$F76:$EE76)+SUMIF('SPACELOG 12 BP'!$F$2:$EE$2,V$4,'SPACELOG 12 BP'!$F76:$EE76)</f>
        <v>14830</v>
      </c>
      <c r="W76" s="13">
        <f>SUMIF('reporting montigny'!$F$2:$EE$2,W$4,'reporting montigny'!$F76:$EE76)+SUMIF('reporting boissy'!$F$2:$EE$2,W$4,'reporting boissy'!$F76:$EE76)+SUMIF('reporting moussy'!$F$2:$EE$2,W$4,'reporting moussy'!$F76:$EE76)+SUMIF('reporting trappes'!$F$2:$EE$2,W$4,'reporting trappes'!$F76:$EE76)+SUMIF('SPACELOG 5 BP'!$F$2:$EE$2,W$4,'SPACELOG 5 BP'!$F76:$EE76)+SUMIF('SPACELOG 6 BP'!$F$2:$EE$2,W$4,'SPACELOG 6 BP'!$F76:$EE76)+SUMIF('SPACELOG 7 BP'!$F$2:$EE$2,W$4,'SPACELOG 7 BP'!$F76:$EE76)+SUMIF('SPACELOG 8 BP'!$F$2:$EE$2,W$4,'SPACELOG 8 BP'!$F76:$EE76)+SUMIF('SPACELOG 9 BP'!$F$2:$EE$2,W$4,'SPACELOG 9 BP'!$F76:$EE76)+SUMIF('SPACELOG 10 BP'!$F$2:$EE$2,W$4,'SPACELOG 10 BP'!$F76:$EE76)+SUMIF('SPACELOG 11 BP'!$F$2:$EE$2,W$4,'SPACELOG 11 BP'!$F76:$EE76)+SUMIF('SPACELOG 12 BP'!$F$2:$EE$2,W$4,'SPACELOG 12 BP'!$F76:$EE76)</f>
        <v>24300</v>
      </c>
      <c r="X76" s="13">
        <f>SUMIF('reporting montigny'!$F$2:$EE$2,X$4,'reporting montigny'!$F76:$EE76)+SUMIF('reporting boissy'!$F$2:$EE$2,X$4,'reporting boissy'!$F76:$EE76)+SUMIF('reporting moussy'!$F$2:$EE$2,X$4,'reporting moussy'!$F76:$EE76)+SUMIF('reporting trappes'!$F$2:$EE$2,X$4,'reporting trappes'!$F76:$EE76)+SUMIF('SPACELOG 5 BP'!$F$2:$EE$2,X$4,'SPACELOG 5 BP'!$F76:$EE76)+SUMIF('SPACELOG 6 BP'!$F$2:$EE$2,X$4,'SPACELOG 6 BP'!$F76:$EE76)+SUMIF('SPACELOG 7 BP'!$F$2:$EE$2,X$4,'SPACELOG 7 BP'!$F76:$EE76)+SUMIF('SPACELOG 8 BP'!$F$2:$EE$2,X$4,'SPACELOG 8 BP'!$F76:$EE76)+SUMIF('SPACELOG 9 BP'!$F$2:$EE$2,X$4,'SPACELOG 9 BP'!$F76:$EE76)+SUMIF('SPACELOG 10 BP'!$F$2:$EE$2,X$4,'SPACELOG 10 BP'!$F76:$EE76)+SUMIF('SPACELOG 11 BP'!$F$2:$EE$2,X$4,'SPACELOG 11 BP'!$F76:$EE76)+SUMIF('SPACELOG 12 BP'!$F$2:$EE$2,X$4,'SPACELOG 12 BP'!$F76:$EE76)</f>
        <v>24110</v>
      </c>
      <c r="Y76" s="13">
        <f>SUMIF('reporting montigny'!$F$2:$EE$2,Y$4,'reporting montigny'!$F76:$EE76)+SUMIF('reporting boissy'!$F$2:$EE$2,Y$4,'reporting boissy'!$F76:$EE76)+SUMIF('reporting moussy'!$F$2:$EE$2,Y$4,'reporting moussy'!$F76:$EE76)+SUMIF('reporting trappes'!$F$2:$EE$2,Y$4,'reporting trappes'!$F76:$EE76)+SUMIF('SPACELOG 5 BP'!$F$2:$EE$2,Y$4,'SPACELOG 5 BP'!$F76:$EE76)+SUMIF('SPACELOG 6 BP'!$F$2:$EE$2,Y$4,'SPACELOG 6 BP'!$F76:$EE76)+SUMIF('SPACELOG 7 BP'!$F$2:$EE$2,Y$4,'SPACELOG 7 BP'!$F76:$EE76)+SUMIF('SPACELOG 8 BP'!$F$2:$EE$2,Y$4,'SPACELOG 8 BP'!$F76:$EE76)+SUMIF('SPACELOG 9 BP'!$F$2:$EE$2,Y$4,'SPACELOG 9 BP'!$F76:$EE76)+SUMIF('SPACELOG 10 BP'!$F$2:$EE$2,Y$4,'SPACELOG 10 BP'!$F76:$EE76)+SUMIF('SPACELOG 11 BP'!$F$2:$EE$2,Y$4,'SPACELOG 11 BP'!$F76:$EE76)+SUMIF('SPACELOG 12 BP'!$F$2:$EE$2,Y$4,'SPACELOG 12 BP'!$F76:$EE76)</f>
        <v>24110</v>
      </c>
      <c r="Z76" s="13">
        <f>SUMIF('reporting montigny'!$F$2:$EE$2,Z$4,'reporting montigny'!$F76:$EE76)+SUMIF('reporting boissy'!$F$2:$EE$2,Z$4,'reporting boissy'!$F76:$EE76)+SUMIF('reporting moussy'!$F$2:$EE$2,Z$4,'reporting moussy'!$F76:$EE76)+SUMIF('reporting trappes'!$F$2:$EE$2,Z$4,'reporting trappes'!$F76:$EE76)+SUMIF('SPACELOG 5 BP'!$F$2:$EE$2,Z$4,'SPACELOG 5 BP'!$F76:$EE76)+SUMIF('SPACELOG 6 BP'!$F$2:$EE$2,Z$4,'SPACELOG 6 BP'!$F76:$EE76)+SUMIF('SPACELOG 7 BP'!$F$2:$EE$2,Z$4,'SPACELOG 7 BP'!$F76:$EE76)+SUMIF('SPACELOG 8 BP'!$F$2:$EE$2,Z$4,'SPACELOG 8 BP'!$F76:$EE76)+SUMIF('SPACELOG 9 BP'!$F$2:$EE$2,Z$4,'SPACELOG 9 BP'!$F76:$EE76)+SUMIF('SPACELOG 10 BP'!$F$2:$EE$2,Z$4,'SPACELOG 10 BP'!$F76:$EE76)+SUMIF('SPACELOG 11 BP'!$F$2:$EE$2,Z$4,'SPACELOG 11 BP'!$F76:$EE76)+SUMIF('SPACELOG 12 BP'!$F$2:$EE$2,Z$4,'SPACELOG 12 BP'!$F76:$EE76)</f>
        <v>24110</v>
      </c>
      <c r="AA76" s="13">
        <f>SUMIF('reporting montigny'!$F$2:$EE$2,AA$4,'reporting montigny'!$F76:$EE76)+SUMIF('reporting boissy'!$F$2:$EE$2,AA$4,'reporting boissy'!$F76:$EE76)+SUMIF('reporting moussy'!$F$2:$EE$2,AA$4,'reporting moussy'!$F76:$EE76)+SUMIF('reporting trappes'!$F$2:$EE$2,AA$4,'reporting trappes'!$F76:$EE76)+SUMIF('SPACELOG 5 BP'!$F$2:$EE$2,AA$4,'SPACELOG 5 BP'!$F76:$EE76)+SUMIF('SPACELOG 6 BP'!$F$2:$EE$2,AA$4,'SPACELOG 6 BP'!$F76:$EE76)+SUMIF('SPACELOG 7 BP'!$F$2:$EE$2,AA$4,'SPACELOG 7 BP'!$F76:$EE76)+SUMIF('SPACELOG 8 BP'!$F$2:$EE$2,AA$4,'SPACELOG 8 BP'!$F76:$EE76)+SUMIF('SPACELOG 9 BP'!$F$2:$EE$2,AA$4,'SPACELOG 9 BP'!$F76:$EE76)+SUMIF('SPACELOG 10 BP'!$F$2:$EE$2,AA$4,'SPACELOG 10 BP'!$F76:$EE76)+SUMIF('SPACELOG 11 BP'!$F$2:$EE$2,AA$4,'SPACELOG 11 BP'!$F76:$EE76)+SUMIF('SPACELOG 12 BP'!$F$2:$EE$2,AA$4,'SPACELOG 12 BP'!$F76:$EE76)</f>
        <v>24110</v>
      </c>
      <c r="AB76" s="13">
        <f>SUMIF('reporting montigny'!$F$2:$EE$2,AB$4,'reporting montigny'!$F76:$EE76)+SUMIF('reporting boissy'!$F$2:$EE$2,AB$4,'reporting boissy'!$F76:$EE76)+SUMIF('reporting moussy'!$F$2:$EE$2,AB$4,'reporting moussy'!$F76:$EE76)+SUMIF('reporting trappes'!$F$2:$EE$2,AB$4,'reporting trappes'!$F76:$EE76)+SUMIF('SPACELOG 5 BP'!$F$2:$EE$2,AB$4,'SPACELOG 5 BP'!$F76:$EE76)+SUMIF('SPACELOG 6 BP'!$F$2:$EE$2,AB$4,'SPACELOG 6 BP'!$F76:$EE76)+SUMIF('SPACELOG 7 BP'!$F$2:$EE$2,AB$4,'SPACELOG 7 BP'!$F76:$EE76)+SUMIF('SPACELOG 8 BP'!$F$2:$EE$2,AB$4,'SPACELOG 8 BP'!$F76:$EE76)+SUMIF('SPACELOG 9 BP'!$F$2:$EE$2,AB$4,'SPACELOG 9 BP'!$F76:$EE76)+SUMIF('SPACELOG 10 BP'!$F$2:$EE$2,AB$4,'SPACELOG 10 BP'!$F76:$EE76)+SUMIF('SPACELOG 11 BP'!$F$2:$EE$2,AB$4,'SPACELOG 11 BP'!$F76:$EE76)+SUMIF('SPACELOG 12 BP'!$F$2:$EE$2,AB$4,'SPACELOG 12 BP'!$F76:$EE76)</f>
        <v>24110</v>
      </c>
      <c r="AC76" s="13">
        <f>SUMIF('reporting montigny'!$F$2:$EE$2,AC$4,'reporting montigny'!$F76:$EE76)+SUMIF('reporting boissy'!$F$2:$EE$2,AC$4,'reporting boissy'!$F76:$EE76)+SUMIF('reporting moussy'!$F$2:$EE$2,AC$4,'reporting moussy'!$F76:$EE76)+SUMIF('reporting trappes'!$F$2:$EE$2,AC$4,'reporting trappes'!$F76:$EE76)+SUMIF('SPACELOG 5 BP'!$F$2:$EE$2,AC$4,'SPACELOG 5 BP'!$F76:$EE76)+SUMIF('SPACELOG 6 BP'!$F$2:$EE$2,AC$4,'SPACELOG 6 BP'!$F76:$EE76)+SUMIF('SPACELOG 7 BP'!$F$2:$EE$2,AC$4,'SPACELOG 7 BP'!$F76:$EE76)+SUMIF('SPACELOG 8 BP'!$F$2:$EE$2,AC$4,'SPACELOG 8 BP'!$F76:$EE76)+SUMIF('SPACELOG 9 BP'!$F$2:$EE$2,AC$4,'SPACELOG 9 BP'!$F76:$EE76)+SUMIF('SPACELOG 10 BP'!$F$2:$EE$2,AC$4,'SPACELOG 10 BP'!$F76:$EE76)+SUMIF('SPACELOG 11 BP'!$F$2:$EE$2,AC$4,'SPACELOG 11 BP'!$F76:$EE76)+SUMIF('SPACELOG 12 BP'!$F$2:$EE$2,AC$4,'SPACELOG 12 BP'!$F76:$EE76)</f>
        <v>22530</v>
      </c>
      <c r="AD76" s="13">
        <f>SUMIF('reporting montigny'!$F$2:$EE$2,AD$4,'reporting montigny'!$F76:$EE76)+SUMIF('reporting boissy'!$F$2:$EE$2,AD$4,'reporting boissy'!$F76:$EE76)+SUMIF('reporting moussy'!$F$2:$EE$2,AD$4,'reporting moussy'!$F76:$EE76)+SUMIF('reporting trappes'!$F$2:$EE$2,AD$4,'reporting trappes'!$F76:$EE76)+SUMIF('SPACELOG 5 BP'!$F$2:$EE$2,AD$4,'SPACELOG 5 BP'!$F76:$EE76)+SUMIF('SPACELOG 6 BP'!$F$2:$EE$2,AD$4,'SPACELOG 6 BP'!$F76:$EE76)+SUMIF('SPACELOG 7 BP'!$F$2:$EE$2,AD$4,'SPACELOG 7 BP'!$F76:$EE76)+SUMIF('SPACELOG 8 BP'!$F$2:$EE$2,AD$4,'SPACELOG 8 BP'!$F76:$EE76)+SUMIF('SPACELOG 9 BP'!$F$2:$EE$2,AD$4,'SPACELOG 9 BP'!$F76:$EE76)+SUMIF('SPACELOG 10 BP'!$F$2:$EE$2,AD$4,'SPACELOG 10 BP'!$F76:$EE76)+SUMIF('SPACELOG 11 BP'!$F$2:$EE$2,AD$4,'SPACELOG 11 BP'!$F76:$EE76)+SUMIF('SPACELOG 12 BP'!$F$2:$EE$2,AD$4,'SPACELOG 12 BP'!$F76:$EE76)</f>
        <v>22530</v>
      </c>
      <c r="AE76" s="14">
        <f>SUM(S76:AD76)</f>
        <v>284459</v>
      </c>
      <c r="AF76" s="13">
        <f>SUMIF('reporting montigny'!$F$2:$EE$2,AF$4,'reporting montigny'!$F76:$EE76)+SUMIF('reporting boissy'!$F$2:$EE$2,AF$4,'reporting boissy'!$F76:$EE76)+SUMIF('reporting moussy'!$F$2:$EE$2,AF$4,'reporting moussy'!$F76:$EE76)+SUMIF('reporting trappes'!$F$2:$EE$2,AF$4,'reporting trappes'!$F76:$EE76)+SUMIF('SPACELOG 5 BP'!$F$2:$EE$2,AF$4,'SPACELOG 5 BP'!$F76:$EE76)+SUMIF('SPACELOG 6 BP'!$F$2:$EE$2,AF$4,'SPACELOG 6 BP'!$F76:$EE76)+SUMIF('SPACELOG 7 BP'!$F$2:$EE$2,AF$4,'SPACELOG 7 BP'!$F76:$EE76)+SUMIF('SPACELOG 8 BP'!$F$2:$EE$2,AF$4,'SPACELOG 8 BP'!$F76:$EE76)+SUMIF('SPACELOG 9 BP'!$F$2:$EE$2,AF$4,'SPACELOG 9 BP'!$F76:$EE76)+SUMIF('SPACELOG 10 BP'!$F$2:$EE$2,AF$4,'SPACELOG 10 BP'!$F76:$EE76)+SUMIF('SPACELOG 11 BP'!$F$2:$EE$2,AF$4,'SPACELOG 11 BP'!$F76:$EE76)+SUMIF('SPACELOG 12 BP'!$F$2:$EE$2,AF$4,'SPACELOG 12 BP'!$F76:$EE76)</f>
        <v>22205</v>
      </c>
      <c r="AG76" s="13">
        <f>SUMIF('reporting montigny'!$F$2:$EE$2,AG$4,'reporting montigny'!$F76:$EE76)+SUMIF('reporting boissy'!$F$2:$EE$2,AG$4,'reporting boissy'!$F76:$EE76)+SUMIF('reporting moussy'!$F$2:$EE$2,AG$4,'reporting moussy'!$F76:$EE76)+SUMIF('reporting trappes'!$F$2:$EE$2,AG$4,'reporting trappes'!$F76:$EE76)+SUMIF('SPACELOG 5 BP'!$F$2:$EE$2,AG$4,'SPACELOG 5 BP'!$F76:$EE76)+SUMIF('SPACELOG 6 BP'!$F$2:$EE$2,AG$4,'SPACELOG 6 BP'!$F76:$EE76)+SUMIF('SPACELOG 7 BP'!$F$2:$EE$2,AG$4,'SPACELOG 7 BP'!$F76:$EE76)+SUMIF('SPACELOG 8 BP'!$F$2:$EE$2,AG$4,'SPACELOG 8 BP'!$F76:$EE76)+SUMIF('SPACELOG 9 BP'!$F$2:$EE$2,AG$4,'SPACELOG 9 BP'!$F76:$EE76)+SUMIF('SPACELOG 10 BP'!$F$2:$EE$2,AG$4,'SPACELOG 10 BP'!$F76:$EE76)+SUMIF('SPACELOG 11 BP'!$F$2:$EE$2,AG$4,'SPACELOG 11 BP'!$F76:$EE76)+SUMIF('SPACELOG 12 BP'!$F$2:$EE$2,AG$4,'SPACELOG 12 BP'!$F76:$EE76)</f>
        <v>22205</v>
      </c>
      <c r="AH76" s="13">
        <f>SUMIF('reporting montigny'!$F$2:$EE$2,AH$4,'reporting montigny'!$F76:$EE76)+SUMIF('reporting boissy'!$F$2:$EE$2,AH$4,'reporting boissy'!$F76:$EE76)+SUMIF('reporting moussy'!$F$2:$EE$2,AH$4,'reporting moussy'!$F76:$EE76)+SUMIF('reporting trappes'!$F$2:$EE$2,AH$4,'reporting trappes'!$F76:$EE76)+SUMIF('SPACELOG 5 BP'!$F$2:$EE$2,AH$4,'SPACELOG 5 BP'!$F76:$EE76)+SUMIF('SPACELOG 6 BP'!$F$2:$EE$2,AH$4,'SPACELOG 6 BP'!$F76:$EE76)+SUMIF('SPACELOG 7 BP'!$F$2:$EE$2,AH$4,'SPACELOG 7 BP'!$F76:$EE76)+SUMIF('SPACELOG 8 BP'!$F$2:$EE$2,AH$4,'SPACELOG 8 BP'!$F76:$EE76)+SUMIF('SPACELOG 9 BP'!$F$2:$EE$2,AH$4,'SPACELOG 9 BP'!$F76:$EE76)+SUMIF('SPACELOG 10 BP'!$F$2:$EE$2,AH$4,'SPACELOG 10 BP'!$F76:$EE76)+SUMIF('SPACELOG 11 BP'!$F$2:$EE$2,AH$4,'SPACELOG 11 BP'!$F76:$EE76)+SUMIF('SPACELOG 12 BP'!$F$2:$EE$2,AH$4,'SPACELOG 12 BP'!$F76:$EE76)</f>
        <v>20625</v>
      </c>
      <c r="AI76" s="13">
        <f>SUMIF('reporting montigny'!$F$2:$EE$2,AI$4,'reporting montigny'!$F76:$EE76)+SUMIF('reporting boissy'!$F$2:$EE$2,AI$4,'reporting boissy'!$F76:$EE76)+SUMIF('reporting moussy'!$F$2:$EE$2,AI$4,'reporting moussy'!$F76:$EE76)+SUMIF('reporting trappes'!$F$2:$EE$2,AI$4,'reporting trappes'!$F76:$EE76)+SUMIF('SPACELOG 5 BP'!$F$2:$EE$2,AI$4,'SPACELOG 5 BP'!$F76:$EE76)+SUMIF('SPACELOG 6 BP'!$F$2:$EE$2,AI$4,'SPACELOG 6 BP'!$F76:$EE76)+SUMIF('SPACELOG 7 BP'!$F$2:$EE$2,AI$4,'SPACELOG 7 BP'!$F76:$EE76)+SUMIF('SPACELOG 8 BP'!$F$2:$EE$2,AI$4,'SPACELOG 8 BP'!$F76:$EE76)+SUMIF('SPACELOG 9 BP'!$F$2:$EE$2,AI$4,'SPACELOG 9 BP'!$F76:$EE76)+SUMIF('SPACELOG 10 BP'!$F$2:$EE$2,AI$4,'SPACELOG 10 BP'!$F76:$EE76)+SUMIF('SPACELOG 11 BP'!$F$2:$EE$2,AI$4,'SPACELOG 11 BP'!$F76:$EE76)+SUMIF('SPACELOG 12 BP'!$F$2:$EE$2,AI$4,'SPACELOG 12 BP'!$F76:$EE76)</f>
        <v>20625</v>
      </c>
      <c r="AJ76" s="13">
        <f>SUMIF('reporting montigny'!$F$2:$EE$2,AJ$4,'reporting montigny'!$F76:$EE76)+SUMIF('reporting boissy'!$F$2:$EE$2,AJ$4,'reporting boissy'!$F76:$EE76)+SUMIF('reporting moussy'!$F$2:$EE$2,AJ$4,'reporting moussy'!$F76:$EE76)+SUMIF('reporting trappes'!$F$2:$EE$2,AJ$4,'reporting trappes'!$F76:$EE76)+SUMIF('SPACELOG 5 BP'!$F$2:$EE$2,AJ$4,'SPACELOG 5 BP'!$F76:$EE76)+SUMIF('SPACELOG 6 BP'!$F$2:$EE$2,AJ$4,'SPACELOG 6 BP'!$F76:$EE76)+SUMIF('SPACELOG 7 BP'!$F$2:$EE$2,AJ$4,'SPACELOG 7 BP'!$F76:$EE76)+SUMIF('SPACELOG 8 BP'!$F$2:$EE$2,AJ$4,'SPACELOG 8 BP'!$F76:$EE76)+SUMIF('SPACELOG 9 BP'!$F$2:$EE$2,AJ$4,'SPACELOG 9 BP'!$F76:$EE76)+SUMIF('SPACELOG 10 BP'!$F$2:$EE$2,AJ$4,'SPACELOG 10 BP'!$F76:$EE76)+SUMIF('SPACELOG 11 BP'!$F$2:$EE$2,AJ$4,'SPACELOG 11 BP'!$F76:$EE76)+SUMIF('SPACELOG 12 BP'!$F$2:$EE$2,AJ$4,'SPACELOG 12 BP'!$F76:$EE76)</f>
        <v>20625</v>
      </c>
      <c r="AK76" s="13">
        <f>SUMIF('reporting montigny'!$F$2:$EE$2,AK$4,'reporting montigny'!$F76:$EE76)+SUMIF('reporting boissy'!$F$2:$EE$2,AK$4,'reporting boissy'!$F76:$EE76)+SUMIF('reporting moussy'!$F$2:$EE$2,AK$4,'reporting moussy'!$F76:$EE76)+SUMIF('reporting trappes'!$F$2:$EE$2,AK$4,'reporting trappes'!$F76:$EE76)+SUMIF('SPACELOG 5 BP'!$F$2:$EE$2,AK$4,'SPACELOG 5 BP'!$F76:$EE76)+SUMIF('SPACELOG 6 BP'!$F$2:$EE$2,AK$4,'SPACELOG 6 BP'!$F76:$EE76)+SUMIF('SPACELOG 7 BP'!$F$2:$EE$2,AK$4,'SPACELOG 7 BP'!$F76:$EE76)+SUMIF('SPACELOG 8 BP'!$F$2:$EE$2,AK$4,'SPACELOG 8 BP'!$F76:$EE76)+SUMIF('SPACELOG 9 BP'!$F$2:$EE$2,AK$4,'SPACELOG 9 BP'!$F76:$EE76)+SUMIF('SPACELOG 10 BP'!$F$2:$EE$2,AK$4,'SPACELOG 10 BP'!$F76:$EE76)+SUMIF('SPACELOG 11 BP'!$F$2:$EE$2,AK$4,'SPACELOG 11 BP'!$F76:$EE76)+SUMIF('SPACELOG 12 BP'!$F$2:$EE$2,AK$4,'SPACELOG 12 BP'!$F76:$EE76)</f>
        <v>20625</v>
      </c>
      <c r="AL76" s="13">
        <f>SUMIF('reporting montigny'!$F$2:$EE$2,AL$4,'reporting montigny'!$F76:$EE76)+SUMIF('reporting boissy'!$F$2:$EE$2,AL$4,'reporting boissy'!$F76:$EE76)+SUMIF('reporting moussy'!$F$2:$EE$2,AL$4,'reporting moussy'!$F76:$EE76)+SUMIF('reporting trappes'!$F$2:$EE$2,AL$4,'reporting trappes'!$F76:$EE76)+SUMIF('SPACELOG 5 BP'!$F$2:$EE$2,AL$4,'SPACELOG 5 BP'!$F76:$EE76)+SUMIF('SPACELOG 6 BP'!$F$2:$EE$2,AL$4,'SPACELOG 6 BP'!$F76:$EE76)+SUMIF('SPACELOG 7 BP'!$F$2:$EE$2,AL$4,'SPACELOG 7 BP'!$F76:$EE76)+SUMIF('SPACELOG 8 BP'!$F$2:$EE$2,AL$4,'SPACELOG 8 BP'!$F76:$EE76)+SUMIF('SPACELOG 9 BP'!$F$2:$EE$2,AL$4,'SPACELOG 9 BP'!$F76:$EE76)+SUMIF('SPACELOG 10 BP'!$F$2:$EE$2,AL$4,'SPACELOG 10 BP'!$F76:$EE76)+SUMIF('SPACELOG 11 BP'!$F$2:$EE$2,AL$4,'SPACELOG 11 BP'!$F76:$EE76)+SUMIF('SPACELOG 12 BP'!$F$2:$EE$2,AL$4,'SPACELOG 12 BP'!$F76:$EE76)</f>
        <v>20625</v>
      </c>
      <c r="AM76" s="13">
        <f>SUMIF('reporting montigny'!$F$2:$EE$2,AM$4,'reporting montigny'!$F76:$EE76)+SUMIF('reporting boissy'!$F$2:$EE$2,AM$4,'reporting boissy'!$F76:$EE76)+SUMIF('reporting moussy'!$F$2:$EE$2,AM$4,'reporting moussy'!$F76:$EE76)+SUMIF('reporting trappes'!$F$2:$EE$2,AM$4,'reporting trappes'!$F76:$EE76)+SUMIF('SPACELOG 5 BP'!$F$2:$EE$2,AM$4,'SPACELOG 5 BP'!$F76:$EE76)+SUMIF('SPACELOG 6 BP'!$F$2:$EE$2,AM$4,'SPACELOG 6 BP'!$F76:$EE76)+SUMIF('SPACELOG 7 BP'!$F$2:$EE$2,AM$4,'SPACELOG 7 BP'!$F76:$EE76)+SUMIF('SPACELOG 8 BP'!$F$2:$EE$2,AM$4,'SPACELOG 8 BP'!$F76:$EE76)+SUMIF('SPACELOG 9 BP'!$F$2:$EE$2,AM$4,'SPACELOG 9 BP'!$F76:$EE76)+SUMIF('SPACELOG 10 BP'!$F$2:$EE$2,AM$4,'SPACELOG 10 BP'!$F76:$EE76)+SUMIF('SPACELOG 11 BP'!$F$2:$EE$2,AM$4,'SPACELOG 11 BP'!$F76:$EE76)+SUMIF('SPACELOG 12 BP'!$F$2:$EE$2,AM$4,'SPACELOG 12 BP'!$F76:$EE76)</f>
        <v>20625</v>
      </c>
      <c r="AN76" s="13">
        <f>SUMIF('reporting montigny'!$F$2:$EE$2,AN$4,'reporting montigny'!$F76:$EE76)+SUMIF('reporting boissy'!$F$2:$EE$2,AN$4,'reporting boissy'!$F76:$EE76)+SUMIF('reporting moussy'!$F$2:$EE$2,AN$4,'reporting moussy'!$F76:$EE76)+SUMIF('reporting trappes'!$F$2:$EE$2,AN$4,'reporting trappes'!$F76:$EE76)+SUMIF('SPACELOG 5 BP'!$F$2:$EE$2,AN$4,'SPACELOG 5 BP'!$F76:$EE76)+SUMIF('SPACELOG 6 BP'!$F$2:$EE$2,AN$4,'SPACELOG 6 BP'!$F76:$EE76)+SUMIF('SPACELOG 7 BP'!$F$2:$EE$2,AN$4,'SPACELOG 7 BP'!$F76:$EE76)+SUMIF('SPACELOG 8 BP'!$F$2:$EE$2,AN$4,'SPACELOG 8 BP'!$F76:$EE76)+SUMIF('SPACELOG 9 BP'!$F$2:$EE$2,AN$4,'SPACELOG 9 BP'!$F76:$EE76)+SUMIF('SPACELOG 10 BP'!$F$2:$EE$2,AN$4,'SPACELOG 10 BP'!$F76:$EE76)+SUMIF('SPACELOG 11 BP'!$F$2:$EE$2,AN$4,'SPACELOG 11 BP'!$F76:$EE76)+SUMIF('SPACELOG 12 BP'!$F$2:$EE$2,AN$4,'SPACELOG 12 BP'!$F76:$EE76)</f>
        <v>20625</v>
      </c>
      <c r="AO76" s="13">
        <f>SUMIF('reporting montigny'!$F$2:$EE$2,AO$4,'reporting montigny'!$F76:$EE76)+SUMIF('reporting boissy'!$F$2:$EE$2,AO$4,'reporting boissy'!$F76:$EE76)+SUMIF('reporting moussy'!$F$2:$EE$2,AO$4,'reporting moussy'!$F76:$EE76)+SUMIF('reporting trappes'!$F$2:$EE$2,AO$4,'reporting trappes'!$F76:$EE76)+SUMIF('SPACELOG 5 BP'!$F$2:$EE$2,AO$4,'SPACELOG 5 BP'!$F76:$EE76)+SUMIF('SPACELOG 6 BP'!$F$2:$EE$2,AO$4,'SPACELOG 6 BP'!$F76:$EE76)+SUMIF('SPACELOG 7 BP'!$F$2:$EE$2,AO$4,'SPACELOG 7 BP'!$F76:$EE76)+SUMIF('SPACELOG 8 BP'!$F$2:$EE$2,AO$4,'SPACELOG 8 BP'!$F76:$EE76)+SUMIF('SPACELOG 9 BP'!$F$2:$EE$2,AO$4,'SPACELOG 9 BP'!$F76:$EE76)+SUMIF('SPACELOG 10 BP'!$F$2:$EE$2,AO$4,'SPACELOG 10 BP'!$F76:$EE76)+SUMIF('SPACELOG 11 BP'!$F$2:$EE$2,AO$4,'SPACELOG 11 BP'!$F76:$EE76)+SUMIF('SPACELOG 12 BP'!$F$2:$EE$2,AO$4,'SPACELOG 12 BP'!$F76:$EE76)</f>
        <v>20625</v>
      </c>
      <c r="AP76" s="13">
        <f>SUMIF('reporting montigny'!$F$2:$EE$2,AP$4,'reporting montigny'!$F76:$EE76)+SUMIF('reporting boissy'!$F$2:$EE$2,AP$4,'reporting boissy'!$F76:$EE76)+SUMIF('reporting moussy'!$F$2:$EE$2,AP$4,'reporting moussy'!$F76:$EE76)+SUMIF('reporting trappes'!$F$2:$EE$2,AP$4,'reporting trappes'!$F76:$EE76)+SUMIF('SPACELOG 5 BP'!$F$2:$EE$2,AP$4,'SPACELOG 5 BP'!$F76:$EE76)+SUMIF('SPACELOG 6 BP'!$F$2:$EE$2,AP$4,'SPACELOG 6 BP'!$F76:$EE76)+SUMIF('SPACELOG 7 BP'!$F$2:$EE$2,AP$4,'SPACELOG 7 BP'!$F76:$EE76)+SUMIF('SPACELOG 8 BP'!$F$2:$EE$2,AP$4,'SPACELOG 8 BP'!$F76:$EE76)+SUMIF('SPACELOG 9 BP'!$F$2:$EE$2,AP$4,'SPACELOG 9 BP'!$F76:$EE76)+SUMIF('SPACELOG 10 BP'!$F$2:$EE$2,AP$4,'SPACELOG 10 BP'!$F76:$EE76)+SUMIF('SPACELOG 11 BP'!$F$2:$EE$2,AP$4,'SPACELOG 11 BP'!$F76:$EE76)+SUMIF('SPACELOG 12 BP'!$F$2:$EE$2,AP$4,'SPACELOG 12 BP'!$F76:$EE76)</f>
        <v>20625</v>
      </c>
      <c r="AQ76" s="13">
        <f>SUMIF('reporting montigny'!$F$2:$EE$2,AQ$4,'reporting montigny'!$F76:$EE76)+SUMIF('reporting boissy'!$F$2:$EE$2,AQ$4,'reporting boissy'!$F76:$EE76)+SUMIF('reporting moussy'!$F$2:$EE$2,AQ$4,'reporting moussy'!$F76:$EE76)+SUMIF('reporting trappes'!$F$2:$EE$2,AQ$4,'reporting trappes'!$F76:$EE76)+SUMIF('SPACELOG 5 BP'!$F$2:$EE$2,AQ$4,'SPACELOG 5 BP'!$F76:$EE76)+SUMIF('SPACELOG 6 BP'!$F$2:$EE$2,AQ$4,'SPACELOG 6 BP'!$F76:$EE76)+SUMIF('SPACELOG 7 BP'!$F$2:$EE$2,AQ$4,'SPACELOG 7 BP'!$F76:$EE76)+SUMIF('SPACELOG 8 BP'!$F$2:$EE$2,AQ$4,'SPACELOG 8 BP'!$F76:$EE76)+SUMIF('SPACELOG 9 BP'!$F$2:$EE$2,AQ$4,'SPACELOG 9 BP'!$F76:$EE76)+SUMIF('SPACELOG 10 BP'!$F$2:$EE$2,AQ$4,'SPACELOG 10 BP'!$F76:$EE76)+SUMIF('SPACELOG 11 BP'!$F$2:$EE$2,AQ$4,'SPACELOG 11 BP'!$F76:$EE76)+SUMIF('SPACELOG 12 BP'!$F$2:$EE$2,AQ$4,'SPACELOG 12 BP'!$F76:$EE76)</f>
        <v>20625</v>
      </c>
      <c r="AR76" s="14">
        <f>SUM(AF76:AQ76)</f>
        <v>250660</v>
      </c>
      <c r="AS76" s="13">
        <f>SUMIF('reporting montigny'!$F$2:$EE$2,AS$4,'reporting montigny'!$F76:$EE76)+SUMIF('reporting boissy'!$F$2:$EE$2,AS$4,'reporting boissy'!$F76:$EE76)+SUMIF('reporting moussy'!$F$2:$EE$2,AS$4,'reporting moussy'!$F76:$EE76)+SUMIF('reporting trappes'!$F$2:$EE$2,AS$4,'reporting trappes'!$F76:$EE76)+SUMIF('SPACELOG 5 BP'!$F$2:$EE$2,AS$4,'SPACELOG 5 BP'!$F76:$EE76)+SUMIF('SPACELOG 6 BP'!$F$2:$EE$2,AS$4,'SPACELOG 6 BP'!$F76:$EE76)+SUMIF('SPACELOG 7 BP'!$F$2:$EE$2,AS$4,'SPACELOG 7 BP'!$F76:$EE76)+SUMIF('SPACELOG 8 BP'!$F$2:$EE$2,AS$4,'SPACELOG 8 BP'!$F76:$EE76)+SUMIF('SPACELOG 9 BP'!$F$2:$EE$2,AS$4,'SPACELOG 9 BP'!$F76:$EE76)+SUMIF('SPACELOG 10 BP'!$F$2:$EE$2,AS$4,'SPACELOG 10 BP'!$F76:$EE76)+SUMIF('SPACELOG 11 BP'!$F$2:$EE$2,AS$4,'SPACELOG 11 BP'!$F76:$EE76)+SUMIF('SPACELOG 12 BP'!$F$2:$EE$2,AS$4,'SPACELOG 12 BP'!$F76:$EE76)</f>
        <v>20625</v>
      </c>
      <c r="AT76" s="13">
        <f>SUMIF('reporting montigny'!$F$2:$EE$2,AT$4,'reporting montigny'!$F76:$EE76)+SUMIF('reporting boissy'!$F$2:$EE$2,AT$4,'reporting boissy'!$F76:$EE76)+SUMIF('reporting moussy'!$F$2:$EE$2,AT$4,'reporting moussy'!$F76:$EE76)+SUMIF('reporting trappes'!$F$2:$EE$2,AT$4,'reporting trappes'!$F76:$EE76)+SUMIF('SPACELOG 5 BP'!$F$2:$EE$2,AT$4,'SPACELOG 5 BP'!$F76:$EE76)+SUMIF('SPACELOG 6 BP'!$F$2:$EE$2,AT$4,'SPACELOG 6 BP'!$F76:$EE76)+SUMIF('SPACELOG 7 BP'!$F$2:$EE$2,AT$4,'SPACELOG 7 BP'!$F76:$EE76)+SUMIF('SPACELOG 8 BP'!$F$2:$EE$2,AT$4,'SPACELOG 8 BP'!$F76:$EE76)+SUMIF('SPACELOG 9 BP'!$F$2:$EE$2,AT$4,'SPACELOG 9 BP'!$F76:$EE76)+SUMIF('SPACELOG 10 BP'!$F$2:$EE$2,AT$4,'SPACELOG 10 BP'!$F76:$EE76)+SUMIF('SPACELOG 11 BP'!$F$2:$EE$2,AT$4,'SPACELOG 11 BP'!$F76:$EE76)+SUMIF('SPACELOG 12 BP'!$F$2:$EE$2,AT$4,'SPACELOG 12 BP'!$F76:$EE76)</f>
        <v>20625</v>
      </c>
      <c r="AU76" s="13">
        <f>SUMIF('reporting montigny'!$F$2:$EE$2,AU$4,'reporting montigny'!$F76:$EE76)+SUMIF('reporting boissy'!$F$2:$EE$2,AU$4,'reporting boissy'!$F76:$EE76)+SUMIF('reporting moussy'!$F$2:$EE$2,AU$4,'reporting moussy'!$F76:$EE76)+SUMIF('reporting trappes'!$F$2:$EE$2,AU$4,'reporting trappes'!$F76:$EE76)+SUMIF('SPACELOG 5 BP'!$F$2:$EE$2,AU$4,'SPACELOG 5 BP'!$F76:$EE76)+SUMIF('SPACELOG 6 BP'!$F$2:$EE$2,AU$4,'SPACELOG 6 BP'!$F76:$EE76)+SUMIF('SPACELOG 7 BP'!$F$2:$EE$2,AU$4,'SPACELOG 7 BP'!$F76:$EE76)+SUMIF('SPACELOG 8 BP'!$F$2:$EE$2,AU$4,'SPACELOG 8 BP'!$F76:$EE76)+SUMIF('SPACELOG 9 BP'!$F$2:$EE$2,AU$4,'SPACELOG 9 BP'!$F76:$EE76)+SUMIF('SPACELOG 10 BP'!$F$2:$EE$2,AU$4,'SPACELOG 10 BP'!$F76:$EE76)+SUMIF('SPACELOG 11 BP'!$F$2:$EE$2,AU$4,'SPACELOG 11 BP'!$F76:$EE76)+SUMIF('SPACELOG 12 BP'!$F$2:$EE$2,AU$4,'SPACELOG 12 BP'!$F76:$EE76)</f>
        <v>20625</v>
      </c>
      <c r="AV76" s="13">
        <f>SUMIF('reporting montigny'!$F$2:$EE$2,AV$4,'reporting montigny'!$F76:$EE76)+SUMIF('reporting boissy'!$F$2:$EE$2,AV$4,'reporting boissy'!$F76:$EE76)+SUMIF('reporting moussy'!$F$2:$EE$2,AV$4,'reporting moussy'!$F76:$EE76)+SUMIF('reporting trappes'!$F$2:$EE$2,AV$4,'reporting trappes'!$F76:$EE76)+SUMIF('SPACELOG 5 BP'!$F$2:$EE$2,AV$4,'SPACELOG 5 BP'!$F76:$EE76)+SUMIF('SPACELOG 6 BP'!$F$2:$EE$2,AV$4,'SPACELOG 6 BP'!$F76:$EE76)+SUMIF('SPACELOG 7 BP'!$F$2:$EE$2,AV$4,'SPACELOG 7 BP'!$F76:$EE76)+SUMIF('SPACELOG 8 BP'!$F$2:$EE$2,AV$4,'SPACELOG 8 BP'!$F76:$EE76)+SUMIF('SPACELOG 9 BP'!$F$2:$EE$2,AV$4,'SPACELOG 9 BP'!$F76:$EE76)+SUMIF('SPACELOG 10 BP'!$F$2:$EE$2,AV$4,'SPACELOG 10 BP'!$F76:$EE76)+SUMIF('SPACELOG 11 BP'!$F$2:$EE$2,AV$4,'SPACELOG 11 BP'!$F76:$EE76)+SUMIF('SPACELOG 12 BP'!$F$2:$EE$2,AV$4,'SPACELOG 12 BP'!$F76:$EE76)</f>
        <v>20625</v>
      </c>
      <c r="AW76" s="13">
        <f>SUMIF('reporting montigny'!$F$2:$EE$2,AW$4,'reporting montigny'!$F76:$EE76)+SUMIF('reporting boissy'!$F$2:$EE$2,AW$4,'reporting boissy'!$F76:$EE76)+SUMIF('reporting moussy'!$F$2:$EE$2,AW$4,'reporting moussy'!$F76:$EE76)+SUMIF('reporting trappes'!$F$2:$EE$2,AW$4,'reporting trappes'!$F76:$EE76)+SUMIF('SPACELOG 5 BP'!$F$2:$EE$2,AW$4,'SPACELOG 5 BP'!$F76:$EE76)+SUMIF('SPACELOG 6 BP'!$F$2:$EE$2,AW$4,'SPACELOG 6 BP'!$F76:$EE76)+SUMIF('SPACELOG 7 BP'!$F$2:$EE$2,AW$4,'SPACELOG 7 BP'!$F76:$EE76)+SUMIF('SPACELOG 8 BP'!$F$2:$EE$2,AW$4,'SPACELOG 8 BP'!$F76:$EE76)+SUMIF('SPACELOG 9 BP'!$F$2:$EE$2,AW$4,'SPACELOG 9 BP'!$F76:$EE76)+SUMIF('SPACELOG 10 BP'!$F$2:$EE$2,AW$4,'SPACELOG 10 BP'!$F76:$EE76)+SUMIF('SPACELOG 11 BP'!$F$2:$EE$2,AW$4,'SPACELOG 11 BP'!$F76:$EE76)+SUMIF('SPACELOG 12 BP'!$F$2:$EE$2,AW$4,'SPACELOG 12 BP'!$F76:$EE76)</f>
        <v>20625</v>
      </c>
      <c r="AX76" s="13">
        <f>SUMIF('reporting montigny'!$F$2:$EE$2,AX$4,'reporting montigny'!$F76:$EE76)+SUMIF('reporting boissy'!$F$2:$EE$2,AX$4,'reporting boissy'!$F76:$EE76)+SUMIF('reporting moussy'!$F$2:$EE$2,AX$4,'reporting moussy'!$F76:$EE76)+SUMIF('reporting trappes'!$F$2:$EE$2,AX$4,'reporting trappes'!$F76:$EE76)+SUMIF('SPACELOG 5 BP'!$F$2:$EE$2,AX$4,'SPACELOG 5 BP'!$F76:$EE76)+SUMIF('SPACELOG 6 BP'!$F$2:$EE$2,AX$4,'SPACELOG 6 BP'!$F76:$EE76)+SUMIF('SPACELOG 7 BP'!$F$2:$EE$2,AX$4,'SPACELOG 7 BP'!$F76:$EE76)+SUMIF('SPACELOG 8 BP'!$F$2:$EE$2,AX$4,'SPACELOG 8 BP'!$F76:$EE76)+SUMIF('SPACELOG 9 BP'!$F$2:$EE$2,AX$4,'SPACELOG 9 BP'!$F76:$EE76)+SUMIF('SPACELOG 10 BP'!$F$2:$EE$2,AX$4,'SPACELOG 10 BP'!$F76:$EE76)+SUMIF('SPACELOG 11 BP'!$F$2:$EE$2,AX$4,'SPACELOG 11 BP'!$F76:$EE76)+SUMIF('SPACELOG 12 BP'!$F$2:$EE$2,AX$4,'SPACELOG 12 BP'!$F76:$EE76)</f>
        <v>20625</v>
      </c>
      <c r="AY76" s="13">
        <f>SUMIF('reporting montigny'!$F$2:$EE$2,AY$4,'reporting montigny'!$F76:$EE76)+SUMIF('reporting boissy'!$F$2:$EE$2,AY$4,'reporting boissy'!$F76:$EE76)+SUMIF('reporting moussy'!$F$2:$EE$2,AY$4,'reporting moussy'!$F76:$EE76)+SUMIF('reporting trappes'!$F$2:$EE$2,AY$4,'reporting trappes'!$F76:$EE76)+SUMIF('SPACELOG 5 BP'!$F$2:$EE$2,AY$4,'SPACELOG 5 BP'!$F76:$EE76)+SUMIF('SPACELOG 6 BP'!$F$2:$EE$2,AY$4,'SPACELOG 6 BP'!$F76:$EE76)+SUMIF('SPACELOG 7 BP'!$F$2:$EE$2,AY$4,'SPACELOG 7 BP'!$F76:$EE76)+SUMIF('SPACELOG 8 BP'!$F$2:$EE$2,AY$4,'SPACELOG 8 BP'!$F76:$EE76)+SUMIF('SPACELOG 9 BP'!$F$2:$EE$2,AY$4,'SPACELOG 9 BP'!$F76:$EE76)+SUMIF('SPACELOG 10 BP'!$F$2:$EE$2,AY$4,'SPACELOG 10 BP'!$F76:$EE76)+SUMIF('SPACELOG 11 BP'!$F$2:$EE$2,AY$4,'SPACELOG 11 BP'!$F76:$EE76)+SUMIF('SPACELOG 12 BP'!$F$2:$EE$2,AY$4,'SPACELOG 12 BP'!$F76:$EE76)</f>
        <v>20625</v>
      </c>
      <c r="AZ76" s="13">
        <f>SUMIF('reporting montigny'!$F$2:$EE$2,AZ$4,'reporting montigny'!$F76:$EE76)+SUMIF('reporting boissy'!$F$2:$EE$2,AZ$4,'reporting boissy'!$F76:$EE76)+SUMIF('reporting moussy'!$F$2:$EE$2,AZ$4,'reporting moussy'!$F76:$EE76)+SUMIF('reporting trappes'!$F$2:$EE$2,AZ$4,'reporting trappes'!$F76:$EE76)+SUMIF('SPACELOG 5 BP'!$F$2:$EE$2,AZ$4,'SPACELOG 5 BP'!$F76:$EE76)+SUMIF('SPACELOG 6 BP'!$F$2:$EE$2,AZ$4,'SPACELOG 6 BP'!$F76:$EE76)+SUMIF('SPACELOG 7 BP'!$F$2:$EE$2,AZ$4,'SPACELOG 7 BP'!$F76:$EE76)+SUMIF('SPACELOG 8 BP'!$F$2:$EE$2,AZ$4,'SPACELOG 8 BP'!$F76:$EE76)+SUMIF('SPACELOG 9 BP'!$F$2:$EE$2,AZ$4,'SPACELOG 9 BP'!$F76:$EE76)+SUMIF('SPACELOG 10 BP'!$F$2:$EE$2,AZ$4,'SPACELOG 10 BP'!$F76:$EE76)+SUMIF('SPACELOG 11 BP'!$F$2:$EE$2,AZ$4,'SPACELOG 11 BP'!$F76:$EE76)+SUMIF('SPACELOG 12 BP'!$F$2:$EE$2,AZ$4,'SPACELOG 12 BP'!$F76:$EE76)</f>
        <v>20625</v>
      </c>
      <c r="BA76" s="13">
        <f>SUMIF('reporting montigny'!$F$2:$EE$2,BA$4,'reporting montigny'!$F76:$EE76)+SUMIF('reporting boissy'!$F$2:$EE$2,BA$4,'reporting boissy'!$F76:$EE76)+SUMIF('reporting moussy'!$F$2:$EE$2,BA$4,'reporting moussy'!$F76:$EE76)+SUMIF('reporting trappes'!$F$2:$EE$2,BA$4,'reporting trappes'!$F76:$EE76)+SUMIF('SPACELOG 5 BP'!$F$2:$EE$2,BA$4,'SPACELOG 5 BP'!$F76:$EE76)+SUMIF('SPACELOG 6 BP'!$F$2:$EE$2,BA$4,'SPACELOG 6 BP'!$F76:$EE76)+SUMIF('SPACELOG 7 BP'!$F$2:$EE$2,BA$4,'SPACELOG 7 BP'!$F76:$EE76)+SUMIF('SPACELOG 8 BP'!$F$2:$EE$2,BA$4,'SPACELOG 8 BP'!$F76:$EE76)+SUMIF('SPACELOG 9 BP'!$F$2:$EE$2,BA$4,'SPACELOG 9 BP'!$F76:$EE76)+SUMIF('SPACELOG 10 BP'!$F$2:$EE$2,BA$4,'SPACELOG 10 BP'!$F76:$EE76)+SUMIF('SPACELOG 11 BP'!$F$2:$EE$2,BA$4,'SPACELOG 11 BP'!$F76:$EE76)+SUMIF('SPACELOG 12 BP'!$F$2:$EE$2,BA$4,'SPACELOG 12 BP'!$F76:$EE76)</f>
        <v>20625</v>
      </c>
      <c r="BB76" s="13">
        <f>SUMIF('reporting montigny'!$F$2:$EE$2,BB$4,'reporting montigny'!$F76:$EE76)+SUMIF('reporting boissy'!$F$2:$EE$2,BB$4,'reporting boissy'!$F76:$EE76)+SUMIF('reporting moussy'!$F$2:$EE$2,BB$4,'reporting moussy'!$F76:$EE76)+SUMIF('reporting trappes'!$F$2:$EE$2,BB$4,'reporting trappes'!$F76:$EE76)+SUMIF('SPACELOG 5 BP'!$F$2:$EE$2,BB$4,'SPACELOG 5 BP'!$F76:$EE76)+SUMIF('SPACELOG 6 BP'!$F$2:$EE$2,BB$4,'SPACELOG 6 BP'!$F76:$EE76)+SUMIF('SPACELOG 7 BP'!$F$2:$EE$2,BB$4,'SPACELOG 7 BP'!$F76:$EE76)+SUMIF('SPACELOG 8 BP'!$F$2:$EE$2,BB$4,'SPACELOG 8 BP'!$F76:$EE76)+SUMIF('SPACELOG 9 BP'!$F$2:$EE$2,BB$4,'SPACELOG 9 BP'!$F76:$EE76)+SUMIF('SPACELOG 10 BP'!$F$2:$EE$2,BB$4,'SPACELOG 10 BP'!$F76:$EE76)+SUMIF('SPACELOG 11 BP'!$F$2:$EE$2,BB$4,'SPACELOG 11 BP'!$F76:$EE76)+SUMIF('SPACELOG 12 BP'!$F$2:$EE$2,BB$4,'SPACELOG 12 BP'!$F76:$EE76)</f>
        <v>20625</v>
      </c>
      <c r="BC76" s="13">
        <f>SUMIF('reporting montigny'!$F$2:$EE$2,BC$4,'reporting montigny'!$F76:$EE76)+SUMIF('reporting boissy'!$F$2:$EE$2,BC$4,'reporting boissy'!$F76:$EE76)+SUMIF('reporting moussy'!$F$2:$EE$2,BC$4,'reporting moussy'!$F76:$EE76)+SUMIF('reporting trappes'!$F$2:$EE$2,BC$4,'reporting trappes'!$F76:$EE76)+SUMIF('SPACELOG 5 BP'!$F$2:$EE$2,BC$4,'SPACELOG 5 BP'!$F76:$EE76)+SUMIF('SPACELOG 6 BP'!$F$2:$EE$2,BC$4,'SPACELOG 6 BP'!$F76:$EE76)+SUMIF('SPACELOG 7 BP'!$F$2:$EE$2,BC$4,'SPACELOG 7 BP'!$F76:$EE76)+SUMIF('SPACELOG 8 BP'!$F$2:$EE$2,BC$4,'SPACELOG 8 BP'!$F76:$EE76)+SUMIF('SPACELOG 9 BP'!$F$2:$EE$2,BC$4,'SPACELOG 9 BP'!$F76:$EE76)+SUMIF('SPACELOG 10 BP'!$F$2:$EE$2,BC$4,'SPACELOG 10 BP'!$F76:$EE76)+SUMIF('SPACELOG 11 BP'!$F$2:$EE$2,BC$4,'SPACELOG 11 BP'!$F76:$EE76)+SUMIF('SPACELOG 12 BP'!$F$2:$EE$2,BC$4,'SPACELOG 12 BP'!$F76:$EE76)</f>
        <v>20625</v>
      </c>
      <c r="BD76" s="13">
        <f>SUMIF('reporting montigny'!$F$2:$EE$2,BD$4,'reporting montigny'!$F76:$EE76)+SUMIF('reporting boissy'!$F$2:$EE$2,BD$4,'reporting boissy'!$F76:$EE76)+SUMIF('reporting moussy'!$F$2:$EE$2,BD$4,'reporting moussy'!$F76:$EE76)+SUMIF('reporting trappes'!$F$2:$EE$2,BD$4,'reporting trappes'!$F76:$EE76)+SUMIF('SPACELOG 5 BP'!$F$2:$EE$2,BD$4,'SPACELOG 5 BP'!$F76:$EE76)+SUMIF('SPACELOG 6 BP'!$F$2:$EE$2,BD$4,'SPACELOG 6 BP'!$F76:$EE76)+SUMIF('SPACELOG 7 BP'!$F$2:$EE$2,BD$4,'SPACELOG 7 BP'!$F76:$EE76)+SUMIF('SPACELOG 8 BP'!$F$2:$EE$2,BD$4,'SPACELOG 8 BP'!$F76:$EE76)+SUMIF('SPACELOG 9 BP'!$F$2:$EE$2,BD$4,'SPACELOG 9 BP'!$F76:$EE76)+SUMIF('SPACELOG 10 BP'!$F$2:$EE$2,BD$4,'SPACELOG 10 BP'!$F76:$EE76)+SUMIF('SPACELOG 11 BP'!$F$2:$EE$2,BD$4,'SPACELOG 11 BP'!$F76:$EE76)+SUMIF('SPACELOG 12 BP'!$F$2:$EE$2,BD$4,'SPACELOG 12 BP'!$F76:$EE76)</f>
        <v>20625</v>
      </c>
      <c r="BE76" s="14">
        <f>SUM(AS76:BD76)</f>
        <v>247500</v>
      </c>
      <c r="BF76" s="13">
        <f>SUMIF('reporting montigny'!$F$2:$EE$2,BF$4,'reporting montigny'!$F76:$EE76)+SUMIF('reporting boissy'!$F$2:$EE$2,BF$4,'reporting boissy'!$F76:$EE76)+SUMIF('reporting moussy'!$F$2:$EE$2,BF$4,'reporting moussy'!$F76:$EE76)+SUMIF('reporting trappes'!$F$2:$EE$2,BF$4,'reporting trappes'!$F76:$EE76)+SUMIF('SPACELOG 5 BP'!$F$2:$EE$2,BF$4,'SPACELOG 5 BP'!$F76:$EE76)+SUMIF('SPACELOG 6 BP'!$F$2:$EE$2,BF$4,'SPACELOG 6 BP'!$F76:$EE76)+SUMIF('SPACELOG 7 BP'!$F$2:$EE$2,BF$4,'SPACELOG 7 BP'!$F76:$EE76)+SUMIF('SPACELOG 8 BP'!$F$2:$EE$2,BF$4,'SPACELOG 8 BP'!$F76:$EE76)+SUMIF('SPACELOG 9 BP'!$F$2:$EE$2,BF$4,'SPACELOG 9 BP'!$F76:$EE76)+SUMIF('SPACELOG 10 BP'!$F$2:$EE$2,BF$4,'SPACELOG 10 BP'!$F76:$EE76)+SUMIF('SPACELOG 11 BP'!$F$2:$EE$2,BF$4,'SPACELOG 11 BP'!$F76:$EE76)+SUMIF('SPACELOG 12 BP'!$F$2:$EE$2,BF$4,'SPACELOG 12 BP'!$F76:$EE76)</f>
        <v>20625</v>
      </c>
      <c r="BG76" s="13">
        <f>SUMIF('reporting montigny'!$F$2:$EE$2,BG$4,'reporting montigny'!$F76:$EE76)+SUMIF('reporting boissy'!$F$2:$EE$2,BG$4,'reporting boissy'!$F76:$EE76)+SUMIF('reporting moussy'!$F$2:$EE$2,BG$4,'reporting moussy'!$F76:$EE76)+SUMIF('reporting trappes'!$F$2:$EE$2,BG$4,'reporting trappes'!$F76:$EE76)+SUMIF('SPACELOG 5 BP'!$F$2:$EE$2,BG$4,'SPACELOG 5 BP'!$F76:$EE76)+SUMIF('SPACELOG 6 BP'!$F$2:$EE$2,BG$4,'SPACELOG 6 BP'!$F76:$EE76)+SUMIF('SPACELOG 7 BP'!$F$2:$EE$2,BG$4,'SPACELOG 7 BP'!$F76:$EE76)+SUMIF('SPACELOG 8 BP'!$F$2:$EE$2,BG$4,'SPACELOG 8 BP'!$F76:$EE76)+SUMIF('SPACELOG 9 BP'!$F$2:$EE$2,BG$4,'SPACELOG 9 BP'!$F76:$EE76)+SUMIF('SPACELOG 10 BP'!$F$2:$EE$2,BG$4,'SPACELOG 10 BP'!$F76:$EE76)+SUMIF('SPACELOG 11 BP'!$F$2:$EE$2,BG$4,'SPACELOG 11 BP'!$F76:$EE76)+SUMIF('SPACELOG 12 BP'!$F$2:$EE$2,BG$4,'SPACELOG 12 BP'!$F76:$EE76)</f>
        <v>20625</v>
      </c>
      <c r="BH76" s="13">
        <f>SUMIF('reporting montigny'!$F$2:$EE$2,BH$4,'reporting montigny'!$F76:$EE76)+SUMIF('reporting boissy'!$F$2:$EE$2,BH$4,'reporting boissy'!$F76:$EE76)+SUMIF('reporting moussy'!$F$2:$EE$2,BH$4,'reporting moussy'!$F76:$EE76)+SUMIF('reporting trappes'!$F$2:$EE$2,BH$4,'reporting trappes'!$F76:$EE76)+SUMIF('SPACELOG 5 BP'!$F$2:$EE$2,BH$4,'SPACELOG 5 BP'!$F76:$EE76)+SUMIF('SPACELOG 6 BP'!$F$2:$EE$2,BH$4,'SPACELOG 6 BP'!$F76:$EE76)+SUMIF('SPACELOG 7 BP'!$F$2:$EE$2,BH$4,'SPACELOG 7 BP'!$F76:$EE76)+SUMIF('SPACELOG 8 BP'!$F$2:$EE$2,BH$4,'SPACELOG 8 BP'!$F76:$EE76)+SUMIF('SPACELOG 9 BP'!$F$2:$EE$2,BH$4,'SPACELOG 9 BP'!$F76:$EE76)+SUMIF('SPACELOG 10 BP'!$F$2:$EE$2,BH$4,'SPACELOG 10 BP'!$F76:$EE76)+SUMIF('SPACELOG 11 BP'!$F$2:$EE$2,BH$4,'SPACELOG 11 BP'!$F76:$EE76)+SUMIF('SPACELOG 12 BP'!$F$2:$EE$2,BH$4,'SPACELOG 12 BP'!$F76:$EE76)</f>
        <v>20625</v>
      </c>
      <c r="BI76" s="13">
        <f>SUMIF('reporting montigny'!$F$2:$EE$2,BI$4,'reporting montigny'!$F76:$EE76)+SUMIF('reporting boissy'!$F$2:$EE$2,BI$4,'reporting boissy'!$F76:$EE76)+SUMIF('reporting moussy'!$F$2:$EE$2,BI$4,'reporting moussy'!$F76:$EE76)+SUMIF('reporting trappes'!$F$2:$EE$2,BI$4,'reporting trappes'!$F76:$EE76)+SUMIF('SPACELOG 5 BP'!$F$2:$EE$2,BI$4,'SPACELOG 5 BP'!$F76:$EE76)+SUMIF('SPACELOG 6 BP'!$F$2:$EE$2,BI$4,'SPACELOG 6 BP'!$F76:$EE76)+SUMIF('SPACELOG 7 BP'!$F$2:$EE$2,BI$4,'SPACELOG 7 BP'!$F76:$EE76)+SUMIF('SPACELOG 8 BP'!$F$2:$EE$2,BI$4,'SPACELOG 8 BP'!$F76:$EE76)+SUMIF('SPACELOG 9 BP'!$F$2:$EE$2,BI$4,'SPACELOG 9 BP'!$F76:$EE76)+SUMIF('SPACELOG 10 BP'!$F$2:$EE$2,BI$4,'SPACELOG 10 BP'!$F76:$EE76)+SUMIF('SPACELOG 11 BP'!$F$2:$EE$2,BI$4,'SPACELOG 11 BP'!$F76:$EE76)+SUMIF('SPACELOG 12 BP'!$F$2:$EE$2,BI$4,'SPACELOG 12 BP'!$F76:$EE76)</f>
        <v>20625</v>
      </c>
      <c r="BJ76" s="13">
        <f>SUMIF('reporting montigny'!$F$2:$EE$2,BJ$4,'reporting montigny'!$F76:$EE76)+SUMIF('reporting boissy'!$F$2:$EE$2,BJ$4,'reporting boissy'!$F76:$EE76)+SUMIF('reporting moussy'!$F$2:$EE$2,BJ$4,'reporting moussy'!$F76:$EE76)+SUMIF('reporting trappes'!$F$2:$EE$2,BJ$4,'reporting trappes'!$F76:$EE76)+SUMIF('SPACELOG 5 BP'!$F$2:$EE$2,BJ$4,'SPACELOG 5 BP'!$F76:$EE76)+SUMIF('SPACELOG 6 BP'!$F$2:$EE$2,BJ$4,'SPACELOG 6 BP'!$F76:$EE76)+SUMIF('SPACELOG 7 BP'!$F$2:$EE$2,BJ$4,'SPACELOG 7 BP'!$F76:$EE76)+SUMIF('SPACELOG 8 BP'!$F$2:$EE$2,BJ$4,'SPACELOG 8 BP'!$F76:$EE76)+SUMIF('SPACELOG 9 BP'!$F$2:$EE$2,BJ$4,'SPACELOG 9 BP'!$F76:$EE76)+SUMIF('SPACELOG 10 BP'!$F$2:$EE$2,BJ$4,'SPACELOG 10 BP'!$F76:$EE76)+SUMIF('SPACELOG 11 BP'!$F$2:$EE$2,BJ$4,'SPACELOG 11 BP'!$F76:$EE76)+SUMIF('SPACELOG 12 BP'!$F$2:$EE$2,BJ$4,'SPACELOG 12 BP'!$F76:$EE76)</f>
        <v>20625</v>
      </c>
      <c r="BK76" s="13">
        <f>SUMIF('reporting montigny'!$F$2:$EE$2,BK$4,'reporting montigny'!$F76:$EE76)+SUMIF('reporting boissy'!$F$2:$EE$2,BK$4,'reporting boissy'!$F76:$EE76)+SUMIF('reporting moussy'!$F$2:$EE$2,BK$4,'reporting moussy'!$F76:$EE76)+SUMIF('reporting trappes'!$F$2:$EE$2,BK$4,'reporting trappes'!$F76:$EE76)+SUMIF('SPACELOG 5 BP'!$F$2:$EE$2,BK$4,'SPACELOG 5 BP'!$F76:$EE76)+SUMIF('SPACELOG 6 BP'!$F$2:$EE$2,BK$4,'SPACELOG 6 BP'!$F76:$EE76)+SUMIF('SPACELOG 7 BP'!$F$2:$EE$2,BK$4,'SPACELOG 7 BP'!$F76:$EE76)+SUMIF('SPACELOG 8 BP'!$F$2:$EE$2,BK$4,'SPACELOG 8 BP'!$F76:$EE76)+SUMIF('SPACELOG 9 BP'!$F$2:$EE$2,BK$4,'SPACELOG 9 BP'!$F76:$EE76)+SUMIF('SPACELOG 10 BP'!$F$2:$EE$2,BK$4,'SPACELOG 10 BP'!$F76:$EE76)+SUMIF('SPACELOG 11 BP'!$F$2:$EE$2,BK$4,'SPACELOG 11 BP'!$F76:$EE76)+SUMIF('SPACELOG 12 BP'!$F$2:$EE$2,BK$4,'SPACELOG 12 BP'!$F76:$EE76)</f>
        <v>20625</v>
      </c>
      <c r="BL76" s="13">
        <f>SUMIF('reporting montigny'!$F$2:$EE$2,BL$4,'reporting montigny'!$F76:$EE76)+SUMIF('reporting boissy'!$F$2:$EE$2,BL$4,'reporting boissy'!$F76:$EE76)+SUMIF('reporting moussy'!$F$2:$EE$2,BL$4,'reporting moussy'!$F76:$EE76)+SUMIF('reporting trappes'!$F$2:$EE$2,BL$4,'reporting trappes'!$F76:$EE76)+SUMIF('SPACELOG 5 BP'!$F$2:$EE$2,BL$4,'SPACELOG 5 BP'!$F76:$EE76)+SUMIF('SPACELOG 6 BP'!$F$2:$EE$2,BL$4,'SPACELOG 6 BP'!$F76:$EE76)+SUMIF('SPACELOG 7 BP'!$F$2:$EE$2,BL$4,'SPACELOG 7 BP'!$F76:$EE76)+SUMIF('SPACELOG 8 BP'!$F$2:$EE$2,BL$4,'SPACELOG 8 BP'!$F76:$EE76)+SUMIF('SPACELOG 9 BP'!$F$2:$EE$2,BL$4,'SPACELOG 9 BP'!$F76:$EE76)+SUMIF('SPACELOG 10 BP'!$F$2:$EE$2,BL$4,'SPACELOG 10 BP'!$F76:$EE76)+SUMIF('SPACELOG 11 BP'!$F$2:$EE$2,BL$4,'SPACELOG 11 BP'!$F76:$EE76)+SUMIF('SPACELOG 12 BP'!$F$2:$EE$2,BL$4,'SPACELOG 12 BP'!$F76:$EE76)</f>
        <v>20625</v>
      </c>
      <c r="BM76" s="13">
        <f>SUMIF('reporting montigny'!$F$2:$EE$2,BM$4,'reporting montigny'!$F76:$EE76)+SUMIF('reporting boissy'!$F$2:$EE$2,BM$4,'reporting boissy'!$F76:$EE76)+SUMIF('reporting moussy'!$F$2:$EE$2,BM$4,'reporting moussy'!$F76:$EE76)+SUMIF('reporting trappes'!$F$2:$EE$2,BM$4,'reporting trappes'!$F76:$EE76)+SUMIF('SPACELOG 5 BP'!$F$2:$EE$2,BM$4,'SPACELOG 5 BP'!$F76:$EE76)+SUMIF('SPACELOG 6 BP'!$F$2:$EE$2,BM$4,'SPACELOG 6 BP'!$F76:$EE76)+SUMIF('SPACELOG 7 BP'!$F$2:$EE$2,BM$4,'SPACELOG 7 BP'!$F76:$EE76)+SUMIF('SPACELOG 8 BP'!$F$2:$EE$2,BM$4,'SPACELOG 8 BP'!$F76:$EE76)+SUMIF('SPACELOG 9 BP'!$F$2:$EE$2,BM$4,'SPACELOG 9 BP'!$F76:$EE76)+SUMIF('SPACELOG 10 BP'!$F$2:$EE$2,BM$4,'SPACELOG 10 BP'!$F76:$EE76)+SUMIF('SPACELOG 11 BP'!$F$2:$EE$2,BM$4,'SPACELOG 11 BP'!$F76:$EE76)+SUMIF('SPACELOG 12 BP'!$F$2:$EE$2,BM$4,'SPACELOG 12 BP'!$F76:$EE76)</f>
        <v>20625</v>
      </c>
      <c r="BN76" s="13">
        <f>SUMIF('reporting montigny'!$F$2:$EE$2,BN$4,'reporting montigny'!$F76:$EE76)+SUMIF('reporting boissy'!$F$2:$EE$2,BN$4,'reporting boissy'!$F76:$EE76)+SUMIF('reporting moussy'!$F$2:$EE$2,BN$4,'reporting moussy'!$F76:$EE76)+SUMIF('reporting trappes'!$F$2:$EE$2,BN$4,'reporting trappes'!$F76:$EE76)+SUMIF('SPACELOG 5 BP'!$F$2:$EE$2,BN$4,'SPACELOG 5 BP'!$F76:$EE76)+SUMIF('SPACELOG 6 BP'!$F$2:$EE$2,BN$4,'SPACELOG 6 BP'!$F76:$EE76)+SUMIF('SPACELOG 7 BP'!$F$2:$EE$2,BN$4,'SPACELOG 7 BP'!$F76:$EE76)+SUMIF('SPACELOG 8 BP'!$F$2:$EE$2,BN$4,'SPACELOG 8 BP'!$F76:$EE76)+SUMIF('SPACELOG 9 BP'!$F$2:$EE$2,BN$4,'SPACELOG 9 BP'!$F76:$EE76)+SUMIF('SPACELOG 10 BP'!$F$2:$EE$2,BN$4,'SPACELOG 10 BP'!$F76:$EE76)+SUMIF('SPACELOG 11 BP'!$F$2:$EE$2,BN$4,'SPACELOG 11 BP'!$F76:$EE76)+SUMIF('SPACELOG 12 BP'!$F$2:$EE$2,BN$4,'SPACELOG 12 BP'!$F76:$EE76)</f>
        <v>20625</v>
      </c>
      <c r="BO76" s="13">
        <f>SUMIF('reporting montigny'!$F$2:$EE$2,BO$4,'reporting montigny'!$F76:$EE76)+SUMIF('reporting boissy'!$F$2:$EE$2,BO$4,'reporting boissy'!$F76:$EE76)+SUMIF('reporting moussy'!$F$2:$EE$2,BO$4,'reporting moussy'!$F76:$EE76)+SUMIF('reporting trappes'!$F$2:$EE$2,BO$4,'reporting trappes'!$F76:$EE76)+SUMIF('SPACELOG 5 BP'!$F$2:$EE$2,BO$4,'SPACELOG 5 BP'!$F76:$EE76)+SUMIF('SPACELOG 6 BP'!$F$2:$EE$2,BO$4,'SPACELOG 6 BP'!$F76:$EE76)+SUMIF('SPACELOG 7 BP'!$F$2:$EE$2,BO$4,'SPACELOG 7 BP'!$F76:$EE76)+SUMIF('SPACELOG 8 BP'!$F$2:$EE$2,BO$4,'SPACELOG 8 BP'!$F76:$EE76)+SUMIF('SPACELOG 9 BP'!$F$2:$EE$2,BO$4,'SPACELOG 9 BP'!$F76:$EE76)+SUMIF('SPACELOG 10 BP'!$F$2:$EE$2,BO$4,'SPACELOG 10 BP'!$F76:$EE76)+SUMIF('SPACELOG 11 BP'!$F$2:$EE$2,BO$4,'SPACELOG 11 BP'!$F76:$EE76)+SUMIF('SPACELOG 12 BP'!$F$2:$EE$2,BO$4,'SPACELOG 12 BP'!$F76:$EE76)</f>
        <v>20625</v>
      </c>
      <c r="BP76" s="13">
        <f>SUMIF('reporting montigny'!$F$2:$EE$2,BP$4,'reporting montigny'!$F76:$EE76)+SUMIF('reporting boissy'!$F$2:$EE$2,BP$4,'reporting boissy'!$F76:$EE76)+SUMIF('reporting moussy'!$F$2:$EE$2,BP$4,'reporting moussy'!$F76:$EE76)+SUMIF('reporting trappes'!$F$2:$EE$2,BP$4,'reporting trappes'!$F76:$EE76)+SUMIF('SPACELOG 5 BP'!$F$2:$EE$2,BP$4,'SPACELOG 5 BP'!$F76:$EE76)+SUMIF('SPACELOG 6 BP'!$F$2:$EE$2,BP$4,'SPACELOG 6 BP'!$F76:$EE76)+SUMIF('SPACELOG 7 BP'!$F$2:$EE$2,BP$4,'SPACELOG 7 BP'!$F76:$EE76)+SUMIF('SPACELOG 8 BP'!$F$2:$EE$2,BP$4,'SPACELOG 8 BP'!$F76:$EE76)+SUMIF('SPACELOG 9 BP'!$F$2:$EE$2,BP$4,'SPACELOG 9 BP'!$F76:$EE76)+SUMIF('SPACELOG 10 BP'!$F$2:$EE$2,BP$4,'SPACELOG 10 BP'!$F76:$EE76)+SUMIF('SPACELOG 11 BP'!$F$2:$EE$2,BP$4,'SPACELOG 11 BP'!$F76:$EE76)+SUMIF('SPACELOG 12 BP'!$F$2:$EE$2,BP$4,'SPACELOG 12 BP'!$F76:$EE76)</f>
        <v>20625</v>
      </c>
      <c r="BQ76" s="13">
        <f>SUMIF('reporting montigny'!$F$2:$EE$2,BQ$4,'reporting montigny'!$F76:$EE76)+SUMIF('reporting boissy'!$F$2:$EE$2,BQ$4,'reporting boissy'!$F76:$EE76)+SUMIF('reporting moussy'!$F$2:$EE$2,BQ$4,'reporting moussy'!$F76:$EE76)+SUMIF('reporting trappes'!$F$2:$EE$2,BQ$4,'reporting trappes'!$F76:$EE76)+SUMIF('SPACELOG 5 BP'!$F$2:$EE$2,BQ$4,'SPACELOG 5 BP'!$F76:$EE76)+SUMIF('SPACELOG 6 BP'!$F$2:$EE$2,BQ$4,'SPACELOG 6 BP'!$F76:$EE76)+SUMIF('SPACELOG 7 BP'!$F$2:$EE$2,BQ$4,'SPACELOG 7 BP'!$F76:$EE76)+SUMIF('SPACELOG 8 BP'!$F$2:$EE$2,BQ$4,'SPACELOG 8 BP'!$F76:$EE76)+SUMIF('SPACELOG 9 BP'!$F$2:$EE$2,BQ$4,'SPACELOG 9 BP'!$F76:$EE76)+SUMIF('SPACELOG 10 BP'!$F$2:$EE$2,BQ$4,'SPACELOG 10 BP'!$F76:$EE76)+SUMIF('SPACELOG 11 BP'!$F$2:$EE$2,BQ$4,'SPACELOG 11 BP'!$F76:$EE76)+SUMIF('SPACELOG 12 BP'!$F$2:$EE$2,BQ$4,'SPACELOG 12 BP'!$F76:$EE76)</f>
        <v>20625</v>
      </c>
      <c r="BR76" s="14">
        <f>SUM(BF76:BQ76)</f>
        <v>247500</v>
      </c>
      <c r="BS76" s="13">
        <f>SUMIF('reporting montigny'!$F$2:$EE$2,BS$4,'reporting montigny'!$F76:$EE76)+SUMIF('reporting boissy'!$F$2:$EE$2,BS$4,'reporting boissy'!$F76:$EE76)+SUMIF('reporting moussy'!$F$2:$EE$2,BS$4,'reporting moussy'!$F76:$EE76)+SUMIF('reporting trappes'!$F$2:$EE$2,BS$4,'reporting trappes'!$F76:$EE76)+SUMIF('SPACELOG 5 BP'!$F$2:$EE$2,BS$4,'SPACELOG 5 BP'!$F76:$EE76)+SUMIF('SPACELOG 6 BP'!$F$2:$EE$2,BS$4,'SPACELOG 6 BP'!$F76:$EE76)+SUMIF('SPACELOG 7 BP'!$F$2:$EE$2,BS$4,'SPACELOG 7 BP'!$F76:$EE76)+SUMIF('SPACELOG 8 BP'!$F$2:$EE$2,BS$4,'SPACELOG 8 BP'!$F76:$EE76)+SUMIF('SPACELOG 9 BP'!$F$2:$EE$2,BS$4,'SPACELOG 9 BP'!$F76:$EE76)+SUMIF('SPACELOG 10 BP'!$F$2:$EE$2,BS$4,'SPACELOG 10 BP'!$F76:$EE76)+SUMIF('SPACELOG 11 BP'!$F$2:$EE$2,BS$4,'SPACELOG 11 BP'!$F76:$EE76)+SUMIF('SPACELOG 12 BP'!$F$2:$EE$2,BS$4,'SPACELOG 12 BP'!$F76:$EE76)</f>
        <v>20625</v>
      </c>
      <c r="BT76" s="13">
        <f>SUMIF('reporting montigny'!$F$2:$EE$2,BT$4,'reporting montigny'!$F76:$EE76)+SUMIF('reporting boissy'!$F$2:$EE$2,BT$4,'reporting boissy'!$F76:$EE76)+SUMIF('reporting moussy'!$F$2:$EE$2,BT$4,'reporting moussy'!$F76:$EE76)+SUMIF('reporting trappes'!$F$2:$EE$2,BT$4,'reporting trappes'!$F76:$EE76)+SUMIF('SPACELOG 5 BP'!$F$2:$EE$2,BT$4,'SPACELOG 5 BP'!$F76:$EE76)+SUMIF('SPACELOG 6 BP'!$F$2:$EE$2,BT$4,'SPACELOG 6 BP'!$F76:$EE76)+SUMIF('SPACELOG 7 BP'!$F$2:$EE$2,BT$4,'SPACELOG 7 BP'!$F76:$EE76)+SUMIF('SPACELOG 8 BP'!$F$2:$EE$2,BT$4,'SPACELOG 8 BP'!$F76:$EE76)+SUMIF('SPACELOG 9 BP'!$F$2:$EE$2,BT$4,'SPACELOG 9 BP'!$F76:$EE76)+SUMIF('SPACELOG 10 BP'!$F$2:$EE$2,BT$4,'SPACELOG 10 BP'!$F76:$EE76)+SUMIF('SPACELOG 11 BP'!$F$2:$EE$2,BT$4,'SPACELOG 11 BP'!$F76:$EE76)+SUMIF('SPACELOG 12 BP'!$F$2:$EE$2,BT$4,'SPACELOG 12 BP'!$F76:$EE76)</f>
        <v>20625</v>
      </c>
      <c r="BU76" s="13">
        <f>SUMIF('reporting montigny'!$F$2:$EE$2,BU$4,'reporting montigny'!$F76:$EE76)+SUMIF('reporting boissy'!$F$2:$EE$2,BU$4,'reporting boissy'!$F76:$EE76)+SUMIF('reporting moussy'!$F$2:$EE$2,BU$4,'reporting moussy'!$F76:$EE76)+SUMIF('reporting trappes'!$F$2:$EE$2,BU$4,'reporting trappes'!$F76:$EE76)+SUMIF('SPACELOG 5 BP'!$F$2:$EE$2,BU$4,'SPACELOG 5 BP'!$F76:$EE76)+SUMIF('SPACELOG 6 BP'!$F$2:$EE$2,BU$4,'SPACELOG 6 BP'!$F76:$EE76)+SUMIF('SPACELOG 7 BP'!$F$2:$EE$2,BU$4,'SPACELOG 7 BP'!$F76:$EE76)+SUMIF('SPACELOG 8 BP'!$F$2:$EE$2,BU$4,'SPACELOG 8 BP'!$F76:$EE76)+SUMIF('SPACELOG 9 BP'!$F$2:$EE$2,BU$4,'SPACELOG 9 BP'!$F76:$EE76)+SUMIF('SPACELOG 10 BP'!$F$2:$EE$2,BU$4,'SPACELOG 10 BP'!$F76:$EE76)+SUMIF('SPACELOG 11 BP'!$F$2:$EE$2,BU$4,'SPACELOG 11 BP'!$F76:$EE76)+SUMIF('SPACELOG 12 BP'!$F$2:$EE$2,BU$4,'SPACELOG 12 BP'!$F76:$EE76)</f>
        <v>20625</v>
      </c>
      <c r="BV76" s="13">
        <f>SUMIF('reporting montigny'!$F$2:$EE$2,BV$4,'reporting montigny'!$F76:$EE76)+SUMIF('reporting boissy'!$F$2:$EE$2,BV$4,'reporting boissy'!$F76:$EE76)+SUMIF('reporting moussy'!$F$2:$EE$2,BV$4,'reporting moussy'!$F76:$EE76)+SUMIF('reporting trappes'!$F$2:$EE$2,BV$4,'reporting trappes'!$F76:$EE76)+SUMIF('SPACELOG 5 BP'!$F$2:$EE$2,BV$4,'SPACELOG 5 BP'!$F76:$EE76)+SUMIF('SPACELOG 6 BP'!$F$2:$EE$2,BV$4,'SPACELOG 6 BP'!$F76:$EE76)+SUMIF('SPACELOG 7 BP'!$F$2:$EE$2,BV$4,'SPACELOG 7 BP'!$F76:$EE76)+SUMIF('SPACELOG 8 BP'!$F$2:$EE$2,BV$4,'SPACELOG 8 BP'!$F76:$EE76)+SUMIF('SPACELOG 9 BP'!$F$2:$EE$2,BV$4,'SPACELOG 9 BP'!$F76:$EE76)+SUMIF('SPACELOG 10 BP'!$F$2:$EE$2,BV$4,'SPACELOG 10 BP'!$F76:$EE76)+SUMIF('SPACELOG 11 BP'!$F$2:$EE$2,BV$4,'SPACELOG 11 BP'!$F76:$EE76)+SUMIF('SPACELOG 12 BP'!$F$2:$EE$2,BV$4,'SPACELOG 12 BP'!$F76:$EE76)</f>
        <v>20625</v>
      </c>
      <c r="BW76" s="13">
        <f>SUMIF('reporting montigny'!$F$2:$EE$2,BW$4,'reporting montigny'!$F76:$EE76)+SUMIF('reporting boissy'!$F$2:$EE$2,BW$4,'reporting boissy'!$F76:$EE76)+SUMIF('reporting moussy'!$F$2:$EE$2,BW$4,'reporting moussy'!$F76:$EE76)+SUMIF('reporting trappes'!$F$2:$EE$2,BW$4,'reporting trappes'!$F76:$EE76)+SUMIF('SPACELOG 5 BP'!$F$2:$EE$2,BW$4,'SPACELOG 5 BP'!$F76:$EE76)+SUMIF('SPACELOG 6 BP'!$F$2:$EE$2,BW$4,'SPACELOG 6 BP'!$F76:$EE76)+SUMIF('SPACELOG 7 BP'!$F$2:$EE$2,BW$4,'SPACELOG 7 BP'!$F76:$EE76)+SUMIF('SPACELOG 8 BP'!$F$2:$EE$2,BW$4,'SPACELOG 8 BP'!$F76:$EE76)+SUMIF('SPACELOG 9 BP'!$F$2:$EE$2,BW$4,'SPACELOG 9 BP'!$F76:$EE76)+SUMIF('SPACELOG 10 BP'!$F$2:$EE$2,BW$4,'SPACELOG 10 BP'!$F76:$EE76)+SUMIF('SPACELOG 11 BP'!$F$2:$EE$2,BW$4,'SPACELOG 11 BP'!$F76:$EE76)+SUMIF('SPACELOG 12 BP'!$F$2:$EE$2,BW$4,'SPACELOG 12 BP'!$F76:$EE76)</f>
        <v>20625</v>
      </c>
      <c r="BX76" s="13">
        <f>SUMIF('reporting montigny'!$F$2:$EE$2,BX$4,'reporting montigny'!$F76:$EE76)+SUMIF('reporting boissy'!$F$2:$EE$2,BX$4,'reporting boissy'!$F76:$EE76)+SUMIF('reporting moussy'!$F$2:$EE$2,BX$4,'reporting moussy'!$F76:$EE76)+SUMIF('reporting trappes'!$F$2:$EE$2,BX$4,'reporting trappes'!$F76:$EE76)+SUMIF('SPACELOG 5 BP'!$F$2:$EE$2,BX$4,'SPACELOG 5 BP'!$F76:$EE76)+SUMIF('SPACELOG 6 BP'!$F$2:$EE$2,BX$4,'SPACELOG 6 BP'!$F76:$EE76)+SUMIF('SPACELOG 7 BP'!$F$2:$EE$2,BX$4,'SPACELOG 7 BP'!$F76:$EE76)+SUMIF('SPACELOG 8 BP'!$F$2:$EE$2,BX$4,'SPACELOG 8 BP'!$F76:$EE76)+SUMIF('SPACELOG 9 BP'!$F$2:$EE$2,BX$4,'SPACELOG 9 BP'!$F76:$EE76)+SUMIF('SPACELOG 10 BP'!$F$2:$EE$2,BX$4,'SPACELOG 10 BP'!$F76:$EE76)+SUMIF('SPACELOG 11 BP'!$F$2:$EE$2,BX$4,'SPACELOG 11 BP'!$F76:$EE76)+SUMIF('SPACELOG 12 BP'!$F$2:$EE$2,BX$4,'SPACELOG 12 BP'!$F76:$EE76)</f>
        <v>20625</v>
      </c>
      <c r="BY76" s="13">
        <f>SUMIF('reporting montigny'!$F$2:$EE$2,BY$4,'reporting montigny'!$F76:$EE76)+SUMIF('reporting boissy'!$F$2:$EE$2,BY$4,'reporting boissy'!$F76:$EE76)+SUMIF('reporting moussy'!$F$2:$EE$2,BY$4,'reporting moussy'!$F76:$EE76)+SUMIF('reporting trappes'!$F$2:$EE$2,BY$4,'reporting trappes'!$F76:$EE76)+SUMIF('SPACELOG 5 BP'!$F$2:$EE$2,BY$4,'SPACELOG 5 BP'!$F76:$EE76)+SUMIF('SPACELOG 6 BP'!$F$2:$EE$2,BY$4,'SPACELOG 6 BP'!$F76:$EE76)+SUMIF('SPACELOG 7 BP'!$F$2:$EE$2,BY$4,'SPACELOG 7 BP'!$F76:$EE76)+SUMIF('SPACELOG 8 BP'!$F$2:$EE$2,BY$4,'SPACELOG 8 BP'!$F76:$EE76)+SUMIF('SPACELOG 9 BP'!$F$2:$EE$2,BY$4,'SPACELOG 9 BP'!$F76:$EE76)+SUMIF('SPACELOG 10 BP'!$F$2:$EE$2,BY$4,'SPACELOG 10 BP'!$F76:$EE76)+SUMIF('SPACELOG 11 BP'!$F$2:$EE$2,BY$4,'SPACELOG 11 BP'!$F76:$EE76)+SUMIF('SPACELOG 12 BP'!$F$2:$EE$2,BY$4,'SPACELOG 12 BP'!$F76:$EE76)</f>
        <v>20625</v>
      </c>
      <c r="BZ76" s="13">
        <f>SUMIF('reporting montigny'!$F$2:$EE$2,BZ$4,'reporting montigny'!$F76:$EE76)+SUMIF('reporting boissy'!$F$2:$EE$2,BZ$4,'reporting boissy'!$F76:$EE76)+SUMIF('reporting moussy'!$F$2:$EE$2,BZ$4,'reporting moussy'!$F76:$EE76)+SUMIF('reporting trappes'!$F$2:$EE$2,BZ$4,'reporting trappes'!$F76:$EE76)+SUMIF('SPACELOG 5 BP'!$F$2:$EE$2,BZ$4,'SPACELOG 5 BP'!$F76:$EE76)+SUMIF('SPACELOG 6 BP'!$F$2:$EE$2,BZ$4,'SPACELOG 6 BP'!$F76:$EE76)+SUMIF('SPACELOG 7 BP'!$F$2:$EE$2,BZ$4,'SPACELOG 7 BP'!$F76:$EE76)+SUMIF('SPACELOG 8 BP'!$F$2:$EE$2,BZ$4,'SPACELOG 8 BP'!$F76:$EE76)+SUMIF('SPACELOG 9 BP'!$F$2:$EE$2,BZ$4,'SPACELOG 9 BP'!$F76:$EE76)+SUMIF('SPACELOG 10 BP'!$F$2:$EE$2,BZ$4,'SPACELOG 10 BP'!$F76:$EE76)+SUMIF('SPACELOG 11 BP'!$F$2:$EE$2,BZ$4,'SPACELOG 11 BP'!$F76:$EE76)+SUMIF('SPACELOG 12 BP'!$F$2:$EE$2,BZ$4,'SPACELOG 12 BP'!$F76:$EE76)</f>
        <v>20625</v>
      </c>
      <c r="CA76" s="13">
        <f>SUMIF('reporting montigny'!$F$2:$EE$2,CA$4,'reporting montigny'!$F76:$EE76)+SUMIF('reporting boissy'!$F$2:$EE$2,CA$4,'reporting boissy'!$F76:$EE76)+SUMIF('reporting moussy'!$F$2:$EE$2,CA$4,'reporting moussy'!$F76:$EE76)+SUMIF('reporting trappes'!$F$2:$EE$2,CA$4,'reporting trappes'!$F76:$EE76)+SUMIF('SPACELOG 5 BP'!$F$2:$EE$2,CA$4,'SPACELOG 5 BP'!$F76:$EE76)+SUMIF('SPACELOG 6 BP'!$F$2:$EE$2,CA$4,'SPACELOG 6 BP'!$F76:$EE76)+SUMIF('SPACELOG 7 BP'!$F$2:$EE$2,CA$4,'SPACELOG 7 BP'!$F76:$EE76)+SUMIF('SPACELOG 8 BP'!$F$2:$EE$2,CA$4,'SPACELOG 8 BP'!$F76:$EE76)+SUMIF('SPACELOG 9 BP'!$F$2:$EE$2,CA$4,'SPACELOG 9 BP'!$F76:$EE76)+SUMIF('SPACELOG 10 BP'!$F$2:$EE$2,CA$4,'SPACELOG 10 BP'!$F76:$EE76)+SUMIF('SPACELOG 11 BP'!$F$2:$EE$2,CA$4,'SPACELOG 11 BP'!$F76:$EE76)+SUMIF('SPACELOG 12 BP'!$F$2:$EE$2,CA$4,'SPACELOG 12 BP'!$F76:$EE76)</f>
        <v>20625</v>
      </c>
      <c r="CB76" s="13">
        <f>SUMIF('reporting montigny'!$F$2:$EE$2,CB$4,'reporting montigny'!$F76:$EE76)+SUMIF('reporting boissy'!$F$2:$EE$2,CB$4,'reporting boissy'!$F76:$EE76)+SUMIF('reporting moussy'!$F$2:$EE$2,CB$4,'reporting moussy'!$F76:$EE76)+SUMIF('reporting trappes'!$F$2:$EE$2,CB$4,'reporting trappes'!$F76:$EE76)+SUMIF('SPACELOG 5 BP'!$F$2:$EE$2,CB$4,'SPACELOG 5 BP'!$F76:$EE76)+SUMIF('SPACELOG 6 BP'!$F$2:$EE$2,CB$4,'SPACELOG 6 BP'!$F76:$EE76)+SUMIF('SPACELOG 7 BP'!$F$2:$EE$2,CB$4,'SPACELOG 7 BP'!$F76:$EE76)+SUMIF('SPACELOG 8 BP'!$F$2:$EE$2,CB$4,'SPACELOG 8 BP'!$F76:$EE76)+SUMIF('SPACELOG 9 BP'!$F$2:$EE$2,CB$4,'SPACELOG 9 BP'!$F76:$EE76)+SUMIF('SPACELOG 10 BP'!$F$2:$EE$2,CB$4,'SPACELOG 10 BP'!$F76:$EE76)+SUMIF('SPACELOG 11 BP'!$F$2:$EE$2,CB$4,'SPACELOG 11 BP'!$F76:$EE76)+SUMIF('SPACELOG 12 BP'!$F$2:$EE$2,CB$4,'SPACELOG 12 BP'!$F76:$EE76)</f>
        <v>20625</v>
      </c>
      <c r="CC76" s="13">
        <f>SUMIF('reporting montigny'!$F$2:$EE$2,CC$4,'reporting montigny'!$F76:$EE76)+SUMIF('reporting boissy'!$F$2:$EE$2,CC$4,'reporting boissy'!$F76:$EE76)+SUMIF('reporting moussy'!$F$2:$EE$2,CC$4,'reporting moussy'!$F76:$EE76)+SUMIF('reporting trappes'!$F$2:$EE$2,CC$4,'reporting trappes'!$F76:$EE76)+SUMIF('SPACELOG 5 BP'!$F$2:$EE$2,CC$4,'SPACELOG 5 BP'!$F76:$EE76)+SUMIF('SPACELOG 6 BP'!$F$2:$EE$2,CC$4,'SPACELOG 6 BP'!$F76:$EE76)+SUMIF('SPACELOG 7 BP'!$F$2:$EE$2,CC$4,'SPACELOG 7 BP'!$F76:$EE76)+SUMIF('SPACELOG 8 BP'!$F$2:$EE$2,CC$4,'SPACELOG 8 BP'!$F76:$EE76)+SUMIF('SPACELOG 9 BP'!$F$2:$EE$2,CC$4,'SPACELOG 9 BP'!$F76:$EE76)+SUMIF('SPACELOG 10 BP'!$F$2:$EE$2,CC$4,'SPACELOG 10 BP'!$F76:$EE76)+SUMIF('SPACELOG 11 BP'!$F$2:$EE$2,CC$4,'SPACELOG 11 BP'!$F76:$EE76)+SUMIF('SPACELOG 12 BP'!$F$2:$EE$2,CC$4,'SPACELOG 12 BP'!$F76:$EE76)</f>
        <v>20625</v>
      </c>
      <c r="CD76" s="13">
        <f>SUMIF('reporting montigny'!$F$2:$EE$2,CD$4,'reporting montigny'!$F76:$EE76)+SUMIF('reporting boissy'!$F$2:$EE$2,CD$4,'reporting boissy'!$F76:$EE76)+SUMIF('reporting moussy'!$F$2:$EE$2,CD$4,'reporting moussy'!$F76:$EE76)+SUMIF('reporting trappes'!$F$2:$EE$2,CD$4,'reporting trappes'!$F76:$EE76)+SUMIF('SPACELOG 5 BP'!$F$2:$EE$2,CD$4,'SPACELOG 5 BP'!$F76:$EE76)+SUMIF('SPACELOG 6 BP'!$F$2:$EE$2,CD$4,'SPACELOG 6 BP'!$F76:$EE76)+SUMIF('SPACELOG 7 BP'!$F$2:$EE$2,CD$4,'SPACELOG 7 BP'!$F76:$EE76)+SUMIF('SPACELOG 8 BP'!$F$2:$EE$2,CD$4,'SPACELOG 8 BP'!$F76:$EE76)+SUMIF('SPACELOG 9 BP'!$F$2:$EE$2,CD$4,'SPACELOG 9 BP'!$F76:$EE76)+SUMIF('SPACELOG 10 BP'!$F$2:$EE$2,CD$4,'SPACELOG 10 BP'!$F76:$EE76)+SUMIF('SPACELOG 11 BP'!$F$2:$EE$2,CD$4,'SPACELOG 11 BP'!$F76:$EE76)+SUMIF('SPACELOG 12 BP'!$F$2:$EE$2,CD$4,'SPACELOG 12 BP'!$F76:$EE76)</f>
        <v>20625</v>
      </c>
      <c r="CE76" s="14">
        <f>SUM(BS76:CD76)</f>
        <v>247500</v>
      </c>
      <c r="CF76" s="13">
        <f>SUMIF('reporting montigny'!$F$2:$EE$2,CF$4,'reporting montigny'!$F76:$EE76)+SUMIF('reporting boissy'!$F$2:$EE$2,CF$4,'reporting boissy'!$F76:$EE76)+SUMIF('reporting moussy'!$F$2:$EE$2,CF$4,'reporting moussy'!$F76:$EE76)+SUMIF('reporting trappes'!$F$2:$EE$2,CF$4,'reporting trappes'!$F76:$EE76)+SUMIF('SPACELOG 5 BP'!$F$2:$EE$2,CF$4,'SPACELOG 5 BP'!$F76:$EE76)+SUMIF('SPACELOG 6 BP'!$F$2:$EE$2,CF$4,'SPACELOG 6 BP'!$F76:$EE76)+SUMIF('SPACELOG 7 BP'!$F$2:$EE$2,CF$4,'SPACELOG 7 BP'!$F76:$EE76)+SUMIF('SPACELOG 8 BP'!$F$2:$EE$2,CF$4,'SPACELOG 8 BP'!$F76:$EE76)+SUMIF('SPACELOG 9 BP'!$F$2:$EE$2,CF$4,'SPACELOG 9 BP'!$F76:$EE76)+SUMIF('SPACELOG 10 BP'!$F$2:$EE$2,CF$4,'SPACELOG 10 BP'!$F76:$EE76)+SUMIF('SPACELOG 11 BP'!$F$2:$EE$2,CF$4,'SPACELOG 11 BP'!$F76:$EE76)+SUMIF('SPACELOG 12 BP'!$F$2:$EE$2,CF$4,'SPACELOG 12 BP'!$F76:$EE76)</f>
        <v>20625</v>
      </c>
      <c r="CG76" s="13">
        <f>SUMIF('reporting montigny'!$F$2:$EE$2,CG$4,'reporting montigny'!$F76:$EE76)+SUMIF('reporting boissy'!$F$2:$EE$2,CG$4,'reporting boissy'!$F76:$EE76)+SUMIF('reporting moussy'!$F$2:$EE$2,CG$4,'reporting moussy'!$F76:$EE76)+SUMIF('reporting trappes'!$F$2:$EE$2,CG$4,'reporting trappes'!$F76:$EE76)+SUMIF('SPACELOG 5 BP'!$F$2:$EE$2,CG$4,'SPACELOG 5 BP'!$F76:$EE76)+SUMIF('SPACELOG 6 BP'!$F$2:$EE$2,CG$4,'SPACELOG 6 BP'!$F76:$EE76)+SUMIF('SPACELOG 7 BP'!$F$2:$EE$2,CG$4,'SPACELOG 7 BP'!$F76:$EE76)+SUMIF('SPACELOG 8 BP'!$F$2:$EE$2,CG$4,'SPACELOG 8 BP'!$F76:$EE76)+SUMIF('SPACELOG 9 BP'!$F$2:$EE$2,CG$4,'SPACELOG 9 BP'!$F76:$EE76)+SUMIF('SPACELOG 10 BP'!$F$2:$EE$2,CG$4,'SPACELOG 10 BP'!$F76:$EE76)+SUMIF('SPACELOG 11 BP'!$F$2:$EE$2,CG$4,'SPACELOG 11 BP'!$F76:$EE76)+SUMIF('SPACELOG 12 BP'!$F$2:$EE$2,CG$4,'SPACELOG 12 BP'!$F76:$EE76)</f>
        <v>20625</v>
      </c>
      <c r="CH76" s="13">
        <f>SUMIF('reporting montigny'!$F$2:$EE$2,CH$4,'reporting montigny'!$F76:$EE76)+SUMIF('reporting boissy'!$F$2:$EE$2,CH$4,'reporting boissy'!$F76:$EE76)+SUMIF('reporting moussy'!$F$2:$EE$2,CH$4,'reporting moussy'!$F76:$EE76)+SUMIF('reporting trappes'!$F$2:$EE$2,CH$4,'reporting trappes'!$F76:$EE76)+SUMIF('SPACELOG 5 BP'!$F$2:$EE$2,CH$4,'SPACELOG 5 BP'!$F76:$EE76)+SUMIF('SPACELOG 6 BP'!$F$2:$EE$2,CH$4,'SPACELOG 6 BP'!$F76:$EE76)+SUMIF('SPACELOG 7 BP'!$F$2:$EE$2,CH$4,'SPACELOG 7 BP'!$F76:$EE76)+SUMIF('SPACELOG 8 BP'!$F$2:$EE$2,CH$4,'SPACELOG 8 BP'!$F76:$EE76)+SUMIF('SPACELOG 9 BP'!$F$2:$EE$2,CH$4,'SPACELOG 9 BP'!$F76:$EE76)+SUMIF('SPACELOG 10 BP'!$F$2:$EE$2,CH$4,'SPACELOG 10 BP'!$F76:$EE76)+SUMIF('SPACELOG 11 BP'!$F$2:$EE$2,CH$4,'SPACELOG 11 BP'!$F76:$EE76)+SUMIF('SPACELOG 12 BP'!$F$2:$EE$2,CH$4,'SPACELOG 12 BP'!$F76:$EE76)</f>
        <v>20625</v>
      </c>
      <c r="CI76" s="13">
        <f>SUMIF('reporting montigny'!$F$2:$EE$2,CI$4,'reporting montigny'!$F76:$EE76)+SUMIF('reporting boissy'!$F$2:$EE$2,CI$4,'reporting boissy'!$F76:$EE76)+SUMIF('reporting moussy'!$F$2:$EE$2,CI$4,'reporting moussy'!$F76:$EE76)+SUMIF('reporting trappes'!$F$2:$EE$2,CI$4,'reporting trappes'!$F76:$EE76)+SUMIF('SPACELOG 5 BP'!$F$2:$EE$2,CI$4,'SPACELOG 5 BP'!$F76:$EE76)+SUMIF('SPACELOG 6 BP'!$F$2:$EE$2,CI$4,'SPACELOG 6 BP'!$F76:$EE76)+SUMIF('SPACELOG 7 BP'!$F$2:$EE$2,CI$4,'SPACELOG 7 BP'!$F76:$EE76)+SUMIF('SPACELOG 8 BP'!$F$2:$EE$2,CI$4,'SPACELOG 8 BP'!$F76:$EE76)+SUMIF('SPACELOG 9 BP'!$F$2:$EE$2,CI$4,'SPACELOG 9 BP'!$F76:$EE76)+SUMIF('SPACELOG 10 BP'!$F$2:$EE$2,CI$4,'SPACELOG 10 BP'!$F76:$EE76)+SUMIF('SPACELOG 11 BP'!$F$2:$EE$2,CI$4,'SPACELOG 11 BP'!$F76:$EE76)+SUMIF('SPACELOG 12 BP'!$F$2:$EE$2,CI$4,'SPACELOG 12 BP'!$F76:$EE76)</f>
        <v>20625</v>
      </c>
      <c r="CJ76" s="13">
        <f>SUMIF('reporting montigny'!$F$2:$EE$2,CJ$4,'reporting montigny'!$F76:$EE76)+SUMIF('reporting boissy'!$F$2:$EE$2,CJ$4,'reporting boissy'!$F76:$EE76)+SUMIF('reporting moussy'!$F$2:$EE$2,CJ$4,'reporting moussy'!$F76:$EE76)+SUMIF('reporting trappes'!$F$2:$EE$2,CJ$4,'reporting trappes'!$F76:$EE76)+SUMIF('SPACELOG 5 BP'!$F$2:$EE$2,CJ$4,'SPACELOG 5 BP'!$F76:$EE76)+SUMIF('SPACELOG 6 BP'!$F$2:$EE$2,CJ$4,'SPACELOG 6 BP'!$F76:$EE76)+SUMIF('SPACELOG 7 BP'!$F$2:$EE$2,CJ$4,'SPACELOG 7 BP'!$F76:$EE76)+SUMIF('SPACELOG 8 BP'!$F$2:$EE$2,CJ$4,'SPACELOG 8 BP'!$F76:$EE76)+SUMIF('SPACELOG 9 BP'!$F$2:$EE$2,CJ$4,'SPACELOG 9 BP'!$F76:$EE76)+SUMIF('SPACELOG 10 BP'!$F$2:$EE$2,CJ$4,'SPACELOG 10 BP'!$F76:$EE76)+SUMIF('SPACELOG 11 BP'!$F$2:$EE$2,CJ$4,'SPACELOG 11 BP'!$F76:$EE76)+SUMIF('SPACELOG 12 BP'!$F$2:$EE$2,CJ$4,'SPACELOG 12 BP'!$F76:$EE76)</f>
        <v>20625</v>
      </c>
      <c r="CK76" s="13">
        <f>SUMIF('reporting montigny'!$F$2:$EE$2,CK$4,'reporting montigny'!$F76:$EE76)+SUMIF('reporting boissy'!$F$2:$EE$2,CK$4,'reporting boissy'!$F76:$EE76)+SUMIF('reporting moussy'!$F$2:$EE$2,CK$4,'reporting moussy'!$F76:$EE76)+SUMIF('reporting trappes'!$F$2:$EE$2,CK$4,'reporting trappes'!$F76:$EE76)+SUMIF('SPACELOG 5 BP'!$F$2:$EE$2,CK$4,'SPACELOG 5 BP'!$F76:$EE76)+SUMIF('SPACELOG 6 BP'!$F$2:$EE$2,CK$4,'SPACELOG 6 BP'!$F76:$EE76)+SUMIF('SPACELOG 7 BP'!$F$2:$EE$2,CK$4,'SPACELOG 7 BP'!$F76:$EE76)+SUMIF('SPACELOG 8 BP'!$F$2:$EE$2,CK$4,'SPACELOG 8 BP'!$F76:$EE76)+SUMIF('SPACELOG 9 BP'!$F$2:$EE$2,CK$4,'SPACELOG 9 BP'!$F76:$EE76)+SUMIF('SPACELOG 10 BP'!$F$2:$EE$2,CK$4,'SPACELOG 10 BP'!$F76:$EE76)+SUMIF('SPACELOG 11 BP'!$F$2:$EE$2,CK$4,'SPACELOG 11 BP'!$F76:$EE76)+SUMIF('SPACELOG 12 BP'!$F$2:$EE$2,CK$4,'SPACELOG 12 BP'!$F76:$EE76)</f>
        <v>20625</v>
      </c>
      <c r="CL76" s="13">
        <f>SUMIF('reporting montigny'!$F$2:$EE$2,CL$4,'reporting montigny'!$F76:$EE76)+SUMIF('reporting boissy'!$F$2:$EE$2,CL$4,'reporting boissy'!$F76:$EE76)+SUMIF('reporting moussy'!$F$2:$EE$2,CL$4,'reporting moussy'!$F76:$EE76)+SUMIF('reporting trappes'!$F$2:$EE$2,CL$4,'reporting trappes'!$F76:$EE76)+SUMIF('SPACELOG 5 BP'!$F$2:$EE$2,CL$4,'SPACELOG 5 BP'!$F76:$EE76)+SUMIF('SPACELOG 6 BP'!$F$2:$EE$2,CL$4,'SPACELOG 6 BP'!$F76:$EE76)+SUMIF('SPACELOG 7 BP'!$F$2:$EE$2,CL$4,'SPACELOG 7 BP'!$F76:$EE76)+SUMIF('SPACELOG 8 BP'!$F$2:$EE$2,CL$4,'SPACELOG 8 BP'!$F76:$EE76)+SUMIF('SPACELOG 9 BP'!$F$2:$EE$2,CL$4,'SPACELOG 9 BP'!$F76:$EE76)+SUMIF('SPACELOG 10 BP'!$F$2:$EE$2,CL$4,'SPACELOG 10 BP'!$F76:$EE76)+SUMIF('SPACELOG 11 BP'!$F$2:$EE$2,CL$4,'SPACELOG 11 BP'!$F76:$EE76)+SUMIF('SPACELOG 12 BP'!$F$2:$EE$2,CL$4,'SPACELOG 12 BP'!$F76:$EE76)</f>
        <v>20625</v>
      </c>
      <c r="CM76" s="13">
        <f>SUMIF('reporting montigny'!$F$2:$EE$2,CM$4,'reporting montigny'!$F76:$EE76)+SUMIF('reporting boissy'!$F$2:$EE$2,CM$4,'reporting boissy'!$F76:$EE76)+SUMIF('reporting moussy'!$F$2:$EE$2,CM$4,'reporting moussy'!$F76:$EE76)+SUMIF('reporting trappes'!$F$2:$EE$2,CM$4,'reporting trappes'!$F76:$EE76)+SUMIF('SPACELOG 5 BP'!$F$2:$EE$2,CM$4,'SPACELOG 5 BP'!$F76:$EE76)+SUMIF('SPACELOG 6 BP'!$F$2:$EE$2,CM$4,'SPACELOG 6 BP'!$F76:$EE76)+SUMIF('SPACELOG 7 BP'!$F$2:$EE$2,CM$4,'SPACELOG 7 BP'!$F76:$EE76)+SUMIF('SPACELOG 8 BP'!$F$2:$EE$2,CM$4,'SPACELOG 8 BP'!$F76:$EE76)+SUMIF('SPACELOG 9 BP'!$F$2:$EE$2,CM$4,'SPACELOG 9 BP'!$F76:$EE76)+SUMIF('SPACELOG 10 BP'!$F$2:$EE$2,CM$4,'SPACELOG 10 BP'!$F76:$EE76)+SUMIF('SPACELOG 11 BP'!$F$2:$EE$2,CM$4,'SPACELOG 11 BP'!$F76:$EE76)+SUMIF('SPACELOG 12 BP'!$F$2:$EE$2,CM$4,'SPACELOG 12 BP'!$F76:$EE76)</f>
        <v>20625</v>
      </c>
      <c r="CN76" s="13">
        <f>SUMIF('reporting montigny'!$F$2:$EE$2,CN$4,'reporting montigny'!$F76:$EE76)+SUMIF('reporting boissy'!$F$2:$EE$2,CN$4,'reporting boissy'!$F76:$EE76)+SUMIF('reporting moussy'!$F$2:$EE$2,CN$4,'reporting moussy'!$F76:$EE76)+SUMIF('reporting trappes'!$F$2:$EE$2,CN$4,'reporting trappes'!$F76:$EE76)+SUMIF('SPACELOG 5 BP'!$F$2:$EE$2,CN$4,'SPACELOG 5 BP'!$F76:$EE76)+SUMIF('SPACELOG 6 BP'!$F$2:$EE$2,CN$4,'SPACELOG 6 BP'!$F76:$EE76)+SUMIF('SPACELOG 7 BP'!$F$2:$EE$2,CN$4,'SPACELOG 7 BP'!$F76:$EE76)+SUMIF('SPACELOG 8 BP'!$F$2:$EE$2,CN$4,'SPACELOG 8 BP'!$F76:$EE76)+SUMIF('SPACELOG 9 BP'!$F$2:$EE$2,CN$4,'SPACELOG 9 BP'!$F76:$EE76)+SUMIF('SPACELOG 10 BP'!$F$2:$EE$2,CN$4,'SPACELOG 10 BP'!$F76:$EE76)+SUMIF('SPACELOG 11 BP'!$F$2:$EE$2,CN$4,'SPACELOG 11 BP'!$F76:$EE76)+SUMIF('SPACELOG 12 BP'!$F$2:$EE$2,CN$4,'SPACELOG 12 BP'!$F76:$EE76)</f>
        <v>20625</v>
      </c>
      <c r="CO76" s="13">
        <f>SUMIF('reporting montigny'!$F$2:$EE$2,CO$4,'reporting montigny'!$F76:$EE76)+SUMIF('reporting boissy'!$F$2:$EE$2,CO$4,'reporting boissy'!$F76:$EE76)+SUMIF('reporting moussy'!$F$2:$EE$2,CO$4,'reporting moussy'!$F76:$EE76)+SUMIF('reporting trappes'!$F$2:$EE$2,CO$4,'reporting trappes'!$F76:$EE76)+SUMIF('SPACELOG 5 BP'!$F$2:$EE$2,CO$4,'SPACELOG 5 BP'!$F76:$EE76)+SUMIF('SPACELOG 6 BP'!$F$2:$EE$2,CO$4,'SPACELOG 6 BP'!$F76:$EE76)+SUMIF('SPACELOG 7 BP'!$F$2:$EE$2,CO$4,'SPACELOG 7 BP'!$F76:$EE76)+SUMIF('SPACELOG 8 BP'!$F$2:$EE$2,CO$4,'SPACELOG 8 BP'!$F76:$EE76)+SUMIF('SPACELOG 9 BP'!$F$2:$EE$2,CO$4,'SPACELOG 9 BP'!$F76:$EE76)+SUMIF('SPACELOG 10 BP'!$F$2:$EE$2,CO$4,'SPACELOG 10 BP'!$F76:$EE76)+SUMIF('SPACELOG 11 BP'!$F$2:$EE$2,CO$4,'SPACELOG 11 BP'!$F76:$EE76)+SUMIF('SPACELOG 12 BP'!$F$2:$EE$2,CO$4,'SPACELOG 12 BP'!$F76:$EE76)</f>
        <v>20625</v>
      </c>
      <c r="CP76" s="13">
        <f>SUMIF('reporting montigny'!$F$2:$EE$2,CP$4,'reporting montigny'!$F76:$EE76)+SUMIF('reporting boissy'!$F$2:$EE$2,CP$4,'reporting boissy'!$F76:$EE76)+SUMIF('reporting moussy'!$F$2:$EE$2,CP$4,'reporting moussy'!$F76:$EE76)+SUMIF('reporting trappes'!$F$2:$EE$2,CP$4,'reporting trappes'!$F76:$EE76)+SUMIF('SPACELOG 5 BP'!$F$2:$EE$2,CP$4,'SPACELOG 5 BP'!$F76:$EE76)+SUMIF('SPACELOG 6 BP'!$F$2:$EE$2,CP$4,'SPACELOG 6 BP'!$F76:$EE76)+SUMIF('SPACELOG 7 BP'!$F$2:$EE$2,CP$4,'SPACELOG 7 BP'!$F76:$EE76)+SUMIF('SPACELOG 8 BP'!$F$2:$EE$2,CP$4,'SPACELOG 8 BP'!$F76:$EE76)+SUMIF('SPACELOG 9 BP'!$F$2:$EE$2,CP$4,'SPACELOG 9 BP'!$F76:$EE76)+SUMIF('SPACELOG 10 BP'!$F$2:$EE$2,CP$4,'SPACELOG 10 BP'!$F76:$EE76)+SUMIF('SPACELOG 11 BP'!$F$2:$EE$2,CP$4,'SPACELOG 11 BP'!$F76:$EE76)+SUMIF('SPACELOG 12 BP'!$F$2:$EE$2,CP$4,'SPACELOG 12 BP'!$F76:$EE76)</f>
        <v>20625</v>
      </c>
      <c r="CQ76" s="13">
        <f>SUMIF('reporting montigny'!$F$2:$EE$2,CQ$4,'reporting montigny'!$F76:$EE76)+SUMIF('reporting boissy'!$F$2:$EE$2,CQ$4,'reporting boissy'!$F76:$EE76)+SUMIF('reporting moussy'!$F$2:$EE$2,CQ$4,'reporting moussy'!$F76:$EE76)+SUMIF('reporting trappes'!$F$2:$EE$2,CQ$4,'reporting trappes'!$F76:$EE76)+SUMIF('SPACELOG 5 BP'!$F$2:$EE$2,CQ$4,'SPACELOG 5 BP'!$F76:$EE76)+SUMIF('SPACELOG 6 BP'!$F$2:$EE$2,CQ$4,'SPACELOG 6 BP'!$F76:$EE76)+SUMIF('SPACELOG 7 BP'!$F$2:$EE$2,CQ$4,'SPACELOG 7 BP'!$F76:$EE76)+SUMIF('SPACELOG 8 BP'!$F$2:$EE$2,CQ$4,'SPACELOG 8 BP'!$F76:$EE76)+SUMIF('SPACELOG 9 BP'!$F$2:$EE$2,CQ$4,'SPACELOG 9 BP'!$F76:$EE76)+SUMIF('SPACELOG 10 BP'!$F$2:$EE$2,CQ$4,'SPACELOG 10 BP'!$F76:$EE76)+SUMIF('SPACELOG 11 BP'!$F$2:$EE$2,CQ$4,'SPACELOG 11 BP'!$F76:$EE76)+SUMIF('SPACELOG 12 BP'!$F$2:$EE$2,CQ$4,'SPACELOG 12 BP'!$F76:$EE76)</f>
        <v>20625</v>
      </c>
      <c r="CR76" s="14">
        <f>SUM(CF76:CQ76)</f>
        <v>247500</v>
      </c>
      <c r="CS76" s="13">
        <f>SUMIF('reporting montigny'!$F$2:$EE$2,CS$4,'reporting montigny'!$F76:$EE76)+SUMIF('reporting boissy'!$F$2:$EE$2,CS$4,'reporting boissy'!$F76:$EE76)+SUMIF('reporting moussy'!$F$2:$EE$2,CS$4,'reporting moussy'!$F76:$EE76)+SUMIF('reporting trappes'!$F$2:$EE$2,CS$4,'reporting trappes'!$F76:$EE76)+SUMIF('SPACELOG 5 BP'!$F$2:$EE$2,CS$4,'SPACELOG 5 BP'!$F76:$EE76)+SUMIF('SPACELOG 6 BP'!$F$2:$EE$2,CS$4,'SPACELOG 6 BP'!$F76:$EE76)+SUMIF('SPACELOG 7 BP'!$F$2:$EE$2,CS$4,'SPACELOG 7 BP'!$F76:$EE76)+SUMIF('SPACELOG 8 BP'!$F$2:$EE$2,CS$4,'SPACELOG 8 BP'!$F76:$EE76)+SUMIF('SPACELOG 9 BP'!$F$2:$EE$2,CS$4,'SPACELOG 9 BP'!$F76:$EE76)+SUMIF('SPACELOG 10 BP'!$F$2:$EE$2,CS$4,'SPACELOG 10 BP'!$F76:$EE76)+SUMIF('SPACELOG 11 BP'!$F$2:$EE$2,CS$4,'SPACELOG 11 BP'!$F76:$EE76)+SUMIF('SPACELOG 12 BP'!$F$2:$EE$2,CS$4,'SPACELOG 12 BP'!$F76:$EE76)</f>
        <v>20625</v>
      </c>
      <c r="CT76" s="13">
        <f>SUMIF('reporting montigny'!$F$2:$EE$2,CT$4,'reporting montigny'!$F76:$EE76)+SUMIF('reporting boissy'!$F$2:$EE$2,CT$4,'reporting boissy'!$F76:$EE76)+SUMIF('reporting moussy'!$F$2:$EE$2,CT$4,'reporting moussy'!$F76:$EE76)+SUMIF('reporting trappes'!$F$2:$EE$2,CT$4,'reporting trappes'!$F76:$EE76)+SUMIF('SPACELOG 5 BP'!$F$2:$EE$2,CT$4,'SPACELOG 5 BP'!$F76:$EE76)+SUMIF('SPACELOG 6 BP'!$F$2:$EE$2,CT$4,'SPACELOG 6 BP'!$F76:$EE76)+SUMIF('SPACELOG 7 BP'!$F$2:$EE$2,CT$4,'SPACELOG 7 BP'!$F76:$EE76)+SUMIF('SPACELOG 8 BP'!$F$2:$EE$2,CT$4,'SPACELOG 8 BP'!$F76:$EE76)+SUMIF('SPACELOG 9 BP'!$F$2:$EE$2,CT$4,'SPACELOG 9 BP'!$F76:$EE76)+SUMIF('SPACELOG 10 BP'!$F$2:$EE$2,CT$4,'SPACELOG 10 BP'!$F76:$EE76)+SUMIF('SPACELOG 11 BP'!$F$2:$EE$2,CT$4,'SPACELOG 11 BP'!$F76:$EE76)+SUMIF('SPACELOG 12 BP'!$F$2:$EE$2,CT$4,'SPACELOG 12 BP'!$F76:$EE76)</f>
        <v>20625</v>
      </c>
      <c r="CU76" s="13">
        <f>SUMIF('reporting montigny'!$F$2:$EE$2,CU$4,'reporting montigny'!$F76:$EE76)+SUMIF('reporting boissy'!$F$2:$EE$2,CU$4,'reporting boissy'!$F76:$EE76)+SUMIF('reporting moussy'!$F$2:$EE$2,CU$4,'reporting moussy'!$F76:$EE76)+SUMIF('reporting trappes'!$F$2:$EE$2,CU$4,'reporting trappes'!$F76:$EE76)+SUMIF('SPACELOG 5 BP'!$F$2:$EE$2,CU$4,'SPACELOG 5 BP'!$F76:$EE76)+SUMIF('SPACELOG 6 BP'!$F$2:$EE$2,CU$4,'SPACELOG 6 BP'!$F76:$EE76)+SUMIF('SPACELOG 7 BP'!$F$2:$EE$2,CU$4,'SPACELOG 7 BP'!$F76:$EE76)+SUMIF('SPACELOG 8 BP'!$F$2:$EE$2,CU$4,'SPACELOG 8 BP'!$F76:$EE76)+SUMIF('SPACELOG 9 BP'!$F$2:$EE$2,CU$4,'SPACELOG 9 BP'!$F76:$EE76)+SUMIF('SPACELOG 10 BP'!$F$2:$EE$2,CU$4,'SPACELOG 10 BP'!$F76:$EE76)+SUMIF('SPACELOG 11 BP'!$F$2:$EE$2,CU$4,'SPACELOG 11 BP'!$F76:$EE76)+SUMIF('SPACELOG 12 BP'!$F$2:$EE$2,CU$4,'SPACELOG 12 BP'!$F76:$EE76)</f>
        <v>20625</v>
      </c>
      <c r="CV76" s="13">
        <f>SUMIF('reporting montigny'!$F$2:$EE$2,CV$4,'reporting montigny'!$F76:$EE76)+SUMIF('reporting boissy'!$F$2:$EE$2,CV$4,'reporting boissy'!$F76:$EE76)+SUMIF('reporting moussy'!$F$2:$EE$2,CV$4,'reporting moussy'!$F76:$EE76)+SUMIF('reporting trappes'!$F$2:$EE$2,CV$4,'reporting trappes'!$F76:$EE76)+SUMIF('SPACELOG 5 BP'!$F$2:$EE$2,CV$4,'SPACELOG 5 BP'!$F76:$EE76)+SUMIF('SPACELOG 6 BP'!$F$2:$EE$2,CV$4,'SPACELOG 6 BP'!$F76:$EE76)+SUMIF('SPACELOG 7 BP'!$F$2:$EE$2,CV$4,'SPACELOG 7 BP'!$F76:$EE76)+SUMIF('SPACELOG 8 BP'!$F$2:$EE$2,CV$4,'SPACELOG 8 BP'!$F76:$EE76)+SUMIF('SPACELOG 9 BP'!$F$2:$EE$2,CV$4,'SPACELOG 9 BP'!$F76:$EE76)+SUMIF('SPACELOG 10 BP'!$F$2:$EE$2,CV$4,'SPACELOG 10 BP'!$F76:$EE76)+SUMIF('SPACELOG 11 BP'!$F$2:$EE$2,CV$4,'SPACELOG 11 BP'!$F76:$EE76)+SUMIF('SPACELOG 12 BP'!$F$2:$EE$2,CV$4,'SPACELOG 12 BP'!$F76:$EE76)</f>
        <v>20625</v>
      </c>
      <c r="CW76" s="13">
        <f>SUMIF('reporting montigny'!$F$2:$EE$2,CW$4,'reporting montigny'!$F76:$EE76)+SUMIF('reporting boissy'!$F$2:$EE$2,CW$4,'reporting boissy'!$F76:$EE76)+SUMIF('reporting moussy'!$F$2:$EE$2,CW$4,'reporting moussy'!$F76:$EE76)+SUMIF('reporting trappes'!$F$2:$EE$2,CW$4,'reporting trappes'!$F76:$EE76)+SUMIF('SPACELOG 5 BP'!$F$2:$EE$2,CW$4,'SPACELOG 5 BP'!$F76:$EE76)+SUMIF('SPACELOG 6 BP'!$F$2:$EE$2,CW$4,'SPACELOG 6 BP'!$F76:$EE76)+SUMIF('SPACELOG 7 BP'!$F$2:$EE$2,CW$4,'SPACELOG 7 BP'!$F76:$EE76)+SUMIF('SPACELOG 8 BP'!$F$2:$EE$2,CW$4,'SPACELOG 8 BP'!$F76:$EE76)+SUMIF('SPACELOG 9 BP'!$F$2:$EE$2,CW$4,'SPACELOG 9 BP'!$F76:$EE76)+SUMIF('SPACELOG 10 BP'!$F$2:$EE$2,CW$4,'SPACELOG 10 BP'!$F76:$EE76)+SUMIF('SPACELOG 11 BP'!$F$2:$EE$2,CW$4,'SPACELOG 11 BP'!$F76:$EE76)+SUMIF('SPACELOG 12 BP'!$F$2:$EE$2,CW$4,'SPACELOG 12 BP'!$F76:$EE76)</f>
        <v>20625</v>
      </c>
      <c r="CX76" s="13">
        <f>SUMIF('reporting montigny'!$F$2:$EE$2,CX$4,'reporting montigny'!$F76:$EE76)+SUMIF('reporting boissy'!$F$2:$EE$2,CX$4,'reporting boissy'!$F76:$EE76)+SUMIF('reporting moussy'!$F$2:$EE$2,CX$4,'reporting moussy'!$F76:$EE76)+SUMIF('reporting trappes'!$F$2:$EE$2,CX$4,'reporting trappes'!$F76:$EE76)+SUMIF('SPACELOG 5 BP'!$F$2:$EE$2,CX$4,'SPACELOG 5 BP'!$F76:$EE76)+SUMIF('SPACELOG 6 BP'!$F$2:$EE$2,CX$4,'SPACELOG 6 BP'!$F76:$EE76)+SUMIF('SPACELOG 7 BP'!$F$2:$EE$2,CX$4,'SPACELOG 7 BP'!$F76:$EE76)+SUMIF('SPACELOG 8 BP'!$F$2:$EE$2,CX$4,'SPACELOG 8 BP'!$F76:$EE76)+SUMIF('SPACELOG 9 BP'!$F$2:$EE$2,CX$4,'SPACELOG 9 BP'!$F76:$EE76)+SUMIF('SPACELOG 10 BP'!$F$2:$EE$2,CX$4,'SPACELOG 10 BP'!$F76:$EE76)+SUMIF('SPACELOG 11 BP'!$F$2:$EE$2,CX$4,'SPACELOG 11 BP'!$F76:$EE76)+SUMIF('SPACELOG 12 BP'!$F$2:$EE$2,CX$4,'SPACELOG 12 BP'!$F76:$EE76)</f>
        <v>20625</v>
      </c>
      <c r="CY76" s="13">
        <f>SUMIF('reporting montigny'!$F$2:$EE$2,CY$4,'reporting montigny'!$F76:$EE76)+SUMIF('reporting boissy'!$F$2:$EE$2,CY$4,'reporting boissy'!$F76:$EE76)+SUMIF('reporting moussy'!$F$2:$EE$2,CY$4,'reporting moussy'!$F76:$EE76)+SUMIF('reporting trappes'!$F$2:$EE$2,CY$4,'reporting trappes'!$F76:$EE76)+SUMIF('SPACELOG 5 BP'!$F$2:$EE$2,CY$4,'SPACELOG 5 BP'!$F76:$EE76)+SUMIF('SPACELOG 6 BP'!$F$2:$EE$2,CY$4,'SPACELOG 6 BP'!$F76:$EE76)+SUMIF('SPACELOG 7 BP'!$F$2:$EE$2,CY$4,'SPACELOG 7 BP'!$F76:$EE76)+SUMIF('SPACELOG 8 BP'!$F$2:$EE$2,CY$4,'SPACELOG 8 BP'!$F76:$EE76)+SUMIF('SPACELOG 9 BP'!$F$2:$EE$2,CY$4,'SPACELOG 9 BP'!$F76:$EE76)+SUMIF('SPACELOG 10 BP'!$F$2:$EE$2,CY$4,'SPACELOG 10 BP'!$F76:$EE76)+SUMIF('SPACELOG 11 BP'!$F$2:$EE$2,CY$4,'SPACELOG 11 BP'!$F76:$EE76)+SUMIF('SPACELOG 12 BP'!$F$2:$EE$2,CY$4,'SPACELOG 12 BP'!$F76:$EE76)</f>
        <v>20625</v>
      </c>
      <c r="CZ76" s="13">
        <f>SUMIF('reporting montigny'!$F$2:$EE$2,CZ$4,'reporting montigny'!$F76:$EE76)+SUMIF('reporting boissy'!$F$2:$EE$2,CZ$4,'reporting boissy'!$F76:$EE76)+SUMIF('reporting moussy'!$F$2:$EE$2,CZ$4,'reporting moussy'!$F76:$EE76)+SUMIF('reporting trappes'!$F$2:$EE$2,CZ$4,'reporting trappes'!$F76:$EE76)+SUMIF('SPACELOG 5 BP'!$F$2:$EE$2,CZ$4,'SPACELOG 5 BP'!$F76:$EE76)+SUMIF('SPACELOG 6 BP'!$F$2:$EE$2,CZ$4,'SPACELOG 6 BP'!$F76:$EE76)+SUMIF('SPACELOG 7 BP'!$F$2:$EE$2,CZ$4,'SPACELOG 7 BP'!$F76:$EE76)+SUMIF('SPACELOG 8 BP'!$F$2:$EE$2,CZ$4,'SPACELOG 8 BP'!$F76:$EE76)+SUMIF('SPACELOG 9 BP'!$F$2:$EE$2,CZ$4,'SPACELOG 9 BP'!$F76:$EE76)+SUMIF('SPACELOG 10 BP'!$F$2:$EE$2,CZ$4,'SPACELOG 10 BP'!$F76:$EE76)+SUMIF('SPACELOG 11 BP'!$F$2:$EE$2,CZ$4,'SPACELOG 11 BP'!$F76:$EE76)+SUMIF('SPACELOG 12 BP'!$F$2:$EE$2,CZ$4,'SPACELOG 12 BP'!$F76:$EE76)</f>
        <v>20625</v>
      </c>
      <c r="DA76" s="13">
        <f>SUMIF('reporting montigny'!$F$2:$EE$2,DA$4,'reporting montigny'!$F76:$EE76)+SUMIF('reporting boissy'!$F$2:$EE$2,DA$4,'reporting boissy'!$F76:$EE76)+SUMIF('reporting moussy'!$F$2:$EE$2,DA$4,'reporting moussy'!$F76:$EE76)+SUMIF('reporting trappes'!$F$2:$EE$2,DA$4,'reporting trappes'!$F76:$EE76)+SUMIF('SPACELOG 5 BP'!$F$2:$EE$2,DA$4,'SPACELOG 5 BP'!$F76:$EE76)+SUMIF('SPACELOG 6 BP'!$F$2:$EE$2,DA$4,'SPACELOG 6 BP'!$F76:$EE76)+SUMIF('SPACELOG 7 BP'!$F$2:$EE$2,DA$4,'SPACELOG 7 BP'!$F76:$EE76)+SUMIF('SPACELOG 8 BP'!$F$2:$EE$2,DA$4,'SPACELOG 8 BP'!$F76:$EE76)+SUMIF('SPACELOG 9 BP'!$F$2:$EE$2,DA$4,'SPACELOG 9 BP'!$F76:$EE76)+SUMIF('SPACELOG 10 BP'!$F$2:$EE$2,DA$4,'SPACELOG 10 BP'!$F76:$EE76)+SUMIF('SPACELOG 11 BP'!$F$2:$EE$2,DA$4,'SPACELOG 11 BP'!$F76:$EE76)+SUMIF('SPACELOG 12 BP'!$F$2:$EE$2,DA$4,'SPACELOG 12 BP'!$F76:$EE76)</f>
        <v>20625</v>
      </c>
      <c r="DB76" s="13">
        <f>SUMIF('reporting montigny'!$F$2:$EE$2,DB$4,'reporting montigny'!$F76:$EE76)+SUMIF('reporting boissy'!$F$2:$EE$2,DB$4,'reporting boissy'!$F76:$EE76)+SUMIF('reporting moussy'!$F$2:$EE$2,DB$4,'reporting moussy'!$F76:$EE76)+SUMIF('reporting trappes'!$F$2:$EE$2,DB$4,'reporting trappes'!$F76:$EE76)+SUMIF('SPACELOG 5 BP'!$F$2:$EE$2,DB$4,'SPACELOG 5 BP'!$F76:$EE76)+SUMIF('SPACELOG 6 BP'!$F$2:$EE$2,DB$4,'SPACELOG 6 BP'!$F76:$EE76)+SUMIF('SPACELOG 7 BP'!$F$2:$EE$2,DB$4,'SPACELOG 7 BP'!$F76:$EE76)+SUMIF('SPACELOG 8 BP'!$F$2:$EE$2,DB$4,'SPACELOG 8 BP'!$F76:$EE76)+SUMIF('SPACELOG 9 BP'!$F$2:$EE$2,DB$4,'SPACELOG 9 BP'!$F76:$EE76)+SUMIF('SPACELOG 10 BP'!$F$2:$EE$2,DB$4,'SPACELOG 10 BP'!$F76:$EE76)+SUMIF('SPACELOG 11 BP'!$F$2:$EE$2,DB$4,'SPACELOG 11 BP'!$F76:$EE76)+SUMIF('SPACELOG 12 BP'!$F$2:$EE$2,DB$4,'SPACELOG 12 BP'!$F76:$EE76)</f>
        <v>20625</v>
      </c>
      <c r="DC76" s="13">
        <f>SUMIF('reporting montigny'!$F$2:$EE$2,DC$4,'reporting montigny'!$F76:$EE76)+SUMIF('reporting boissy'!$F$2:$EE$2,DC$4,'reporting boissy'!$F76:$EE76)+SUMIF('reporting moussy'!$F$2:$EE$2,DC$4,'reporting moussy'!$F76:$EE76)+SUMIF('reporting trappes'!$F$2:$EE$2,DC$4,'reporting trappes'!$F76:$EE76)+SUMIF('SPACELOG 5 BP'!$F$2:$EE$2,DC$4,'SPACELOG 5 BP'!$F76:$EE76)+SUMIF('SPACELOG 6 BP'!$F$2:$EE$2,DC$4,'SPACELOG 6 BP'!$F76:$EE76)+SUMIF('SPACELOG 7 BP'!$F$2:$EE$2,DC$4,'SPACELOG 7 BP'!$F76:$EE76)+SUMIF('SPACELOG 8 BP'!$F$2:$EE$2,DC$4,'SPACELOG 8 BP'!$F76:$EE76)+SUMIF('SPACELOG 9 BP'!$F$2:$EE$2,DC$4,'SPACELOG 9 BP'!$F76:$EE76)+SUMIF('SPACELOG 10 BP'!$F$2:$EE$2,DC$4,'SPACELOG 10 BP'!$F76:$EE76)+SUMIF('SPACELOG 11 BP'!$F$2:$EE$2,DC$4,'SPACELOG 11 BP'!$F76:$EE76)+SUMIF('SPACELOG 12 BP'!$F$2:$EE$2,DC$4,'SPACELOG 12 BP'!$F76:$EE76)</f>
        <v>20625</v>
      </c>
      <c r="DD76" s="13">
        <f>SUMIF('reporting montigny'!$F$2:$EE$2,DD$4,'reporting montigny'!$F76:$EE76)+SUMIF('reporting boissy'!$F$2:$EE$2,DD$4,'reporting boissy'!$F76:$EE76)+SUMIF('reporting moussy'!$F$2:$EE$2,DD$4,'reporting moussy'!$F76:$EE76)+SUMIF('reporting trappes'!$F$2:$EE$2,DD$4,'reporting trappes'!$F76:$EE76)+SUMIF('SPACELOG 5 BP'!$F$2:$EE$2,DD$4,'SPACELOG 5 BP'!$F76:$EE76)+SUMIF('SPACELOG 6 BP'!$F$2:$EE$2,DD$4,'SPACELOG 6 BP'!$F76:$EE76)+SUMIF('SPACELOG 7 BP'!$F$2:$EE$2,DD$4,'SPACELOG 7 BP'!$F76:$EE76)+SUMIF('SPACELOG 8 BP'!$F$2:$EE$2,DD$4,'SPACELOG 8 BP'!$F76:$EE76)+SUMIF('SPACELOG 9 BP'!$F$2:$EE$2,DD$4,'SPACELOG 9 BP'!$F76:$EE76)+SUMIF('SPACELOG 10 BP'!$F$2:$EE$2,DD$4,'SPACELOG 10 BP'!$F76:$EE76)+SUMIF('SPACELOG 11 BP'!$F$2:$EE$2,DD$4,'SPACELOG 11 BP'!$F76:$EE76)+SUMIF('SPACELOG 12 BP'!$F$2:$EE$2,DD$4,'SPACELOG 12 BP'!$F76:$EE76)</f>
        <v>20625</v>
      </c>
      <c r="DE76" s="14">
        <f>SUM(CS76:DD76)</f>
        <v>247500</v>
      </c>
      <c r="DF76" s="13">
        <f>SUMIF('reporting montigny'!$F$2:$EE$2,DF$4,'reporting montigny'!$F76:$EE76)+SUMIF('reporting boissy'!$F$2:$EE$2,DF$4,'reporting boissy'!$F76:$EE76)+SUMIF('reporting moussy'!$F$2:$EE$2,DF$4,'reporting moussy'!$F76:$EE76)+SUMIF('reporting trappes'!$F$2:$EE$2,DF$4,'reporting trappes'!$F76:$EE76)+SUMIF('SPACELOG 5 BP'!$F$2:$EE$2,DF$4,'SPACELOG 5 BP'!$F76:$EE76)+SUMIF('SPACELOG 6 BP'!$F$2:$EE$2,DF$4,'SPACELOG 6 BP'!$F76:$EE76)+SUMIF('SPACELOG 7 BP'!$F$2:$EE$2,DF$4,'SPACELOG 7 BP'!$F76:$EE76)+SUMIF('SPACELOG 8 BP'!$F$2:$EE$2,DF$4,'SPACELOG 8 BP'!$F76:$EE76)+SUMIF('SPACELOG 9 BP'!$F$2:$EE$2,DF$4,'SPACELOG 9 BP'!$F76:$EE76)+SUMIF('SPACELOG 10 BP'!$F$2:$EE$2,DF$4,'SPACELOG 10 BP'!$F76:$EE76)+SUMIF('SPACELOG 11 BP'!$F$2:$EE$2,DF$4,'SPACELOG 11 BP'!$F76:$EE76)+SUMIF('SPACELOG 12 BP'!$F$2:$EE$2,DF$4,'SPACELOG 12 BP'!$F76:$EE76)</f>
        <v>20625</v>
      </c>
      <c r="DG76" s="13">
        <f>SUMIF('reporting montigny'!$F$2:$EE$2,DG$4,'reporting montigny'!$F76:$EE76)+SUMIF('reporting boissy'!$F$2:$EE$2,DG$4,'reporting boissy'!$F76:$EE76)+SUMIF('reporting moussy'!$F$2:$EE$2,DG$4,'reporting moussy'!$F76:$EE76)+SUMIF('reporting trappes'!$F$2:$EE$2,DG$4,'reporting trappes'!$F76:$EE76)+SUMIF('SPACELOG 5 BP'!$F$2:$EE$2,DG$4,'SPACELOG 5 BP'!$F76:$EE76)+SUMIF('SPACELOG 6 BP'!$F$2:$EE$2,DG$4,'SPACELOG 6 BP'!$F76:$EE76)+SUMIF('SPACELOG 7 BP'!$F$2:$EE$2,DG$4,'SPACELOG 7 BP'!$F76:$EE76)+SUMIF('SPACELOG 8 BP'!$F$2:$EE$2,DG$4,'SPACELOG 8 BP'!$F76:$EE76)+SUMIF('SPACELOG 9 BP'!$F$2:$EE$2,DG$4,'SPACELOG 9 BP'!$F76:$EE76)+SUMIF('SPACELOG 10 BP'!$F$2:$EE$2,DG$4,'SPACELOG 10 BP'!$F76:$EE76)+SUMIF('SPACELOG 11 BP'!$F$2:$EE$2,DG$4,'SPACELOG 11 BP'!$F76:$EE76)+SUMIF('SPACELOG 12 BP'!$F$2:$EE$2,DG$4,'SPACELOG 12 BP'!$F76:$EE76)</f>
        <v>20625</v>
      </c>
      <c r="DH76" s="13">
        <f>SUMIF('reporting montigny'!$F$2:$EE$2,DH$4,'reporting montigny'!$F76:$EE76)+SUMIF('reporting boissy'!$F$2:$EE$2,DH$4,'reporting boissy'!$F76:$EE76)+SUMIF('reporting moussy'!$F$2:$EE$2,DH$4,'reporting moussy'!$F76:$EE76)+SUMIF('reporting trappes'!$F$2:$EE$2,DH$4,'reporting trappes'!$F76:$EE76)+SUMIF('SPACELOG 5 BP'!$F$2:$EE$2,DH$4,'SPACELOG 5 BP'!$F76:$EE76)+SUMIF('SPACELOG 6 BP'!$F$2:$EE$2,DH$4,'SPACELOG 6 BP'!$F76:$EE76)+SUMIF('SPACELOG 7 BP'!$F$2:$EE$2,DH$4,'SPACELOG 7 BP'!$F76:$EE76)+SUMIF('SPACELOG 8 BP'!$F$2:$EE$2,DH$4,'SPACELOG 8 BP'!$F76:$EE76)+SUMIF('SPACELOG 9 BP'!$F$2:$EE$2,DH$4,'SPACELOG 9 BP'!$F76:$EE76)+SUMIF('SPACELOG 10 BP'!$F$2:$EE$2,DH$4,'SPACELOG 10 BP'!$F76:$EE76)+SUMIF('SPACELOG 11 BP'!$F$2:$EE$2,DH$4,'SPACELOG 11 BP'!$F76:$EE76)+SUMIF('SPACELOG 12 BP'!$F$2:$EE$2,DH$4,'SPACELOG 12 BP'!$F76:$EE76)</f>
        <v>20625</v>
      </c>
      <c r="DI76" s="13">
        <f>SUMIF('reporting montigny'!$F$2:$EE$2,DI$4,'reporting montigny'!$F76:$EE76)+SUMIF('reporting boissy'!$F$2:$EE$2,DI$4,'reporting boissy'!$F76:$EE76)+SUMIF('reporting moussy'!$F$2:$EE$2,DI$4,'reporting moussy'!$F76:$EE76)+SUMIF('reporting trappes'!$F$2:$EE$2,DI$4,'reporting trappes'!$F76:$EE76)+SUMIF('SPACELOG 5 BP'!$F$2:$EE$2,DI$4,'SPACELOG 5 BP'!$F76:$EE76)+SUMIF('SPACELOG 6 BP'!$F$2:$EE$2,DI$4,'SPACELOG 6 BP'!$F76:$EE76)+SUMIF('SPACELOG 7 BP'!$F$2:$EE$2,DI$4,'SPACELOG 7 BP'!$F76:$EE76)+SUMIF('SPACELOG 8 BP'!$F$2:$EE$2,DI$4,'SPACELOG 8 BP'!$F76:$EE76)+SUMIF('SPACELOG 9 BP'!$F$2:$EE$2,DI$4,'SPACELOG 9 BP'!$F76:$EE76)+SUMIF('SPACELOG 10 BP'!$F$2:$EE$2,DI$4,'SPACELOG 10 BP'!$F76:$EE76)+SUMIF('SPACELOG 11 BP'!$F$2:$EE$2,DI$4,'SPACELOG 11 BP'!$F76:$EE76)+SUMIF('SPACELOG 12 BP'!$F$2:$EE$2,DI$4,'SPACELOG 12 BP'!$F76:$EE76)</f>
        <v>20625</v>
      </c>
      <c r="DJ76" s="13">
        <f>SUMIF('reporting montigny'!$F$2:$EE$2,DJ$4,'reporting montigny'!$F76:$EE76)+SUMIF('reporting boissy'!$F$2:$EE$2,DJ$4,'reporting boissy'!$F76:$EE76)+SUMIF('reporting moussy'!$F$2:$EE$2,DJ$4,'reporting moussy'!$F76:$EE76)+SUMIF('reporting trappes'!$F$2:$EE$2,DJ$4,'reporting trappes'!$F76:$EE76)+SUMIF('SPACELOG 5 BP'!$F$2:$EE$2,DJ$4,'SPACELOG 5 BP'!$F76:$EE76)+SUMIF('SPACELOG 6 BP'!$F$2:$EE$2,DJ$4,'SPACELOG 6 BP'!$F76:$EE76)+SUMIF('SPACELOG 7 BP'!$F$2:$EE$2,DJ$4,'SPACELOG 7 BP'!$F76:$EE76)+SUMIF('SPACELOG 8 BP'!$F$2:$EE$2,DJ$4,'SPACELOG 8 BP'!$F76:$EE76)+SUMIF('SPACELOG 9 BP'!$F$2:$EE$2,DJ$4,'SPACELOG 9 BP'!$F76:$EE76)+SUMIF('SPACELOG 10 BP'!$F$2:$EE$2,DJ$4,'SPACELOG 10 BP'!$F76:$EE76)+SUMIF('SPACELOG 11 BP'!$F$2:$EE$2,DJ$4,'SPACELOG 11 BP'!$F76:$EE76)+SUMIF('SPACELOG 12 BP'!$F$2:$EE$2,DJ$4,'SPACELOG 12 BP'!$F76:$EE76)</f>
        <v>20625</v>
      </c>
      <c r="DK76" s="13">
        <f>SUMIF('reporting montigny'!$F$2:$EE$2,DK$4,'reporting montigny'!$F76:$EE76)+SUMIF('reporting boissy'!$F$2:$EE$2,DK$4,'reporting boissy'!$F76:$EE76)+SUMIF('reporting moussy'!$F$2:$EE$2,DK$4,'reporting moussy'!$F76:$EE76)+SUMIF('reporting trappes'!$F$2:$EE$2,DK$4,'reporting trappes'!$F76:$EE76)+SUMIF('SPACELOG 5 BP'!$F$2:$EE$2,DK$4,'SPACELOG 5 BP'!$F76:$EE76)+SUMIF('SPACELOG 6 BP'!$F$2:$EE$2,DK$4,'SPACELOG 6 BP'!$F76:$EE76)+SUMIF('SPACELOG 7 BP'!$F$2:$EE$2,DK$4,'SPACELOG 7 BP'!$F76:$EE76)+SUMIF('SPACELOG 8 BP'!$F$2:$EE$2,DK$4,'SPACELOG 8 BP'!$F76:$EE76)+SUMIF('SPACELOG 9 BP'!$F$2:$EE$2,DK$4,'SPACELOG 9 BP'!$F76:$EE76)+SUMIF('SPACELOG 10 BP'!$F$2:$EE$2,DK$4,'SPACELOG 10 BP'!$F76:$EE76)+SUMIF('SPACELOG 11 BP'!$F$2:$EE$2,DK$4,'SPACELOG 11 BP'!$F76:$EE76)+SUMIF('SPACELOG 12 BP'!$F$2:$EE$2,DK$4,'SPACELOG 12 BP'!$F76:$EE76)</f>
        <v>20625</v>
      </c>
      <c r="DL76" s="13">
        <f>SUMIF('reporting montigny'!$F$2:$EE$2,DL$4,'reporting montigny'!$F76:$EE76)+SUMIF('reporting boissy'!$F$2:$EE$2,DL$4,'reporting boissy'!$F76:$EE76)+SUMIF('reporting moussy'!$F$2:$EE$2,DL$4,'reporting moussy'!$F76:$EE76)+SUMIF('reporting trappes'!$F$2:$EE$2,DL$4,'reporting trappes'!$F76:$EE76)+SUMIF('SPACELOG 5 BP'!$F$2:$EE$2,DL$4,'SPACELOG 5 BP'!$F76:$EE76)+SUMIF('SPACELOG 6 BP'!$F$2:$EE$2,DL$4,'SPACELOG 6 BP'!$F76:$EE76)+SUMIF('SPACELOG 7 BP'!$F$2:$EE$2,DL$4,'SPACELOG 7 BP'!$F76:$EE76)+SUMIF('SPACELOG 8 BP'!$F$2:$EE$2,DL$4,'SPACELOG 8 BP'!$F76:$EE76)+SUMIF('SPACELOG 9 BP'!$F$2:$EE$2,DL$4,'SPACELOG 9 BP'!$F76:$EE76)+SUMIF('SPACELOG 10 BP'!$F$2:$EE$2,DL$4,'SPACELOG 10 BP'!$F76:$EE76)+SUMIF('SPACELOG 11 BP'!$F$2:$EE$2,DL$4,'SPACELOG 11 BP'!$F76:$EE76)+SUMIF('SPACELOG 12 BP'!$F$2:$EE$2,DL$4,'SPACELOG 12 BP'!$F76:$EE76)</f>
        <v>20625</v>
      </c>
      <c r="DM76" s="13">
        <f>SUMIF('reporting montigny'!$F$2:$EE$2,DM$4,'reporting montigny'!$F76:$EE76)+SUMIF('reporting boissy'!$F$2:$EE$2,DM$4,'reporting boissy'!$F76:$EE76)+SUMIF('reporting moussy'!$F$2:$EE$2,DM$4,'reporting moussy'!$F76:$EE76)+SUMIF('reporting trappes'!$F$2:$EE$2,DM$4,'reporting trappes'!$F76:$EE76)+SUMIF('SPACELOG 5 BP'!$F$2:$EE$2,DM$4,'SPACELOG 5 BP'!$F76:$EE76)+SUMIF('SPACELOG 6 BP'!$F$2:$EE$2,DM$4,'SPACELOG 6 BP'!$F76:$EE76)+SUMIF('SPACELOG 7 BP'!$F$2:$EE$2,DM$4,'SPACELOG 7 BP'!$F76:$EE76)+SUMIF('SPACELOG 8 BP'!$F$2:$EE$2,DM$4,'SPACELOG 8 BP'!$F76:$EE76)+SUMIF('SPACELOG 9 BP'!$F$2:$EE$2,DM$4,'SPACELOG 9 BP'!$F76:$EE76)+SUMIF('SPACELOG 10 BP'!$F$2:$EE$2,DM$4,'SPACELOG 10 BP'!$F76:$EE76)+SUMIF('SPACELOG 11 BP'!$F$2:$EE$2,DM$4,'SPACELOG 11 BP'!$F76:$EE76)+SUMIF('SPACELOG 12 BP'!$F$2:$EE$2,DM$4,'SPACELOG 12 BP'!$F76:$EE76)</f>
        <v>20625</v>
      </c>
      <c r="DN76" s="13">
        <f>SUMIF('reporting montigny'!$F$2:$EE$2,DN$4,'reporting montigny'!$F76:$EE76)+SUMIF('reporting boissy'!$F$2:$EE$2,DN$4,'reporting boissy'!$F76:$EE76)+SUMIF('reporting moussy'!$F$2:$EE$2,DN$4,'reporting moussy'!$F76:$EE76)+SUMIF('reporting trappes'!$F$2:$EE$2,DN$4,'reporting trappes'!$F76:$EE76)+SUMIF('SPACELOG 5 BP'!$F$2:$EE$2,DN$4,'SPACELOG 5 BP'!$F76:$EE76)+SUMIF('SPACELOG 6 BP'!$F$2:$EE$2,DN$4,'SPACELOG 6 BP'!$F76:$EE76)+SUMIF('SPACELOG 7 BP'!$F$2:$EE$2,DN$4,'SPACELOG 7 BP'!$F76:$EE76)+SUMIF('SPACELOG 8 BP'!$F$2:$EE$2,DN$4,'SPACELOG 8 BP'!$F76:$EE76)+SUMIF('SPACELOG 9 BP'!$F$2:$EE$2,DN$4,'SPACELOG 9 BP'!$F76:$EE76)+SUMIF('SPACELOG 10 BP'!$F$2:$EE$2,DN$4,'SPACELOG 10 BP'!$F76:$EE76)+SUMIF('SPACELOG 11 BP'!$F$2:$EE$2,DN$4,'SPACELOG 11 BP'!$F76:$EE76)+SUMIF('SPACELOG 12 BP'!$F$2:$EE$2,DN$4,'SPACELOG 12 BP'!$F76:$EE76)</f>
        <v>20625</v>
      </c>
      <c r="DO76" s="13">
        <f>SUMIF('reporting montigny'!$F$2:$EE$2,DO$4,'reporting montigny'!$F76:$EE76)+SUMIF('reporting boissy'!$F$2:$EE$2,DO$4,'reporting boissy'!$F76:$EE76)+SUMIF('reporting moussy'!$F$2:$EE$2,DO$4,'reporting moussy'!$F76:$EE76)+SUMIF('reporting trappes'!$F$2:$EE$2,DO$4,'reporting trappes'!$F76:$EE76)+SUMIF('SPACELOG 5 BP'!$F$2:$EE$2,DO$4,'SPACELOG 5 BP'!$F76:$EE76)+SUMIF('SPACELOG 6 BP'!$F$2:$EE$2,DO$4,'SPACELOG 6 BP'!$F76:$EE76)+SUMIF('SPACELOG 7 BP'!$F$2:$EE$2,DO$4,'SPACELOG 7 BP'!$F76:$EE76)+SUMIF('SPACELOG 8 BP'!$F$2:$EE$2,DO$4,'SPACELOG 8 BP'!$F76:$EE76)+SUMIF('SPACELOG 9 BP'!$F$2:$EE$2,DO$4,'SPACELOG 9 BP'!$F76:$EE76)+SUMIF('SPACELOG 10 BP'!$F$2:$EE$2,DO$4,'SPACELOG 10 BP'!$F76:$EE76)+SUMIF('SPACELOG 11 BP'!$F$2:$EE$2,DO$4,'SPACELOG 11 BP'!$F76:$EE76)+SUMIF('SPACELOG 12 BP'!$F$2:$EE$2,DO$4,'SPACELOG 12 BP'!$F76:$EE76)</f>
        <v>20625</v>
      </c>
      <c r="DP76" s="13">
        <f>SUMIF('reporting montigny'!$F$2:$EE$2,DP$4,'reporting montigny'!$F76:$EE76)+SUMIF('reporting boissy'!$F$2:$EE$2,DP$4,'reporting boissy'!$F76:$EE76)+SUMIF('reporting moussy'!$F$2:$EE$2,DP$4,'reporting moussy'!$F76:$EE76)+SUMIF('reporting trappes'!$F$2:$EE$2,DP$4,'reporting trappes'!$F76:$EE76)+SUMIF('SPACELOG 5 BP'!$F$2:$EE$2,DP$4,'SPACELOG 5 BP'!$F76:$EE76)+SUMIF('SPACELOG 6 BP'!$F$2:$EE$2,DP$4,'SPACELOG 6 BP'!$F76:$EE76)+SUMIF('SPACELOG 7 BP'!$F$2:$EE$2,DP$4,'SPACELOG 7 BP'!$F76:$EE76)+SUMIF('SPACELOG 8 BP'!$F$2:$EE$2,DP$4,'SPACELOG 8 BP'!$F76:$EE76)+SUMIF('SPACELOG 9 BP'!$F$2:$EE$2,DP$4,'SPACELOG 9 BP'!$F76:$EE76)+SUMIF('SPACELOG 10 BP'!$F$2:$EE$2,DP$4,'SPACELOG 10 BP'!$F76:$EE76)+SUMIF('SPACELOG 11 BP'!$F$2:$EE$2,DP$4,'SPACELOG 11 BP'!$F76:$EE76)+SUMIF('SPACELOG 12 BP'!$F$2:$EE$2,DP$4,'SPACELOG 12 BP'!$F76:$EE76)</f>
        <v>20625</v>
      </c>
      <c r="DQ76" s="13">
        <f>SUMIF('reporting montigny'!$F$2:$EE$2,DQ$4,'reporting montigny'!$F76:$EE76)+SUMIF('reporting boissy'!$F$2:$EE$2,DQ$4,'reporting boissy'!$F76:$EE76)+SUMIF('reporting moussy'!$F$2:$EE$2,DQ$4,'reporting moussy'!$F76:$EE76)+SUMIF('reporting trappes'!$F$2:$EE$2,DQ$4,'reporting trappes'!$F76:$EE76)+SUMIF('SPACELOG 5 BP'!$F$2:$EE$2,DQ$4,'SPACELOG 5 BP'!$F76:$EE76)+SUMIF('SPACELOG 6 BP'!$F$2:$EE$2,DQ$4,'SPACELOG 6 BP'!$F76:$EE76)+SUMIF('SPACELOG 7 BP'!$F$2:$EE$2,DQ$4,'SPACELOG 7 BP'!$F76:$EE76)+SUMIF('SPACELOG 8 BP'!$F$2:$EE$2,DQ$4,'SPACELOG 8 BP'!$F76:$EE76)+SUMIF('SPACELOG 9 BP'!$F$2:$EE$2,DQ$4,'SPACELOG 9 BP'!$F76:$EE76)+SUMIF('SPACELOG 10 BP'!$F$2:$EE$2,DQ$4,'SPACELOG 10 BP'!$F76:$EE76)+SUMIF('SPACELOG 11 BP'!$F$2:$EE$2,DQ$4,'SPACELOG 11 BP'!$F76:$EE76)+SUMIF('SPACELOG 12 BP'!$F$2:$EE$2,DQ$4,'SPACELOG 12 BP'!$F76:$EE76)</f>
        <v>20625</v>
      </c>
      <c r="DR76" s="14">
        <f>SUM(DF76:DQ76)</f>
        <v>247500</v>
      </c>
    </row>
    <row r="77" spans="2:122" x14ac:dyDescent="0.2">
      <c r="E77" s="30" t="s">
        <v>89</v>
      </c>
      <c r="F77" s="13">
        <f>SUMIF('reporting montigny'!$F$2:$EE$2,F$4,'reporting montigny'!$F77:$EE77)+SUMIF('reporting boissy'!$F$2:$EE$2,F$4,'reporting boissy'!$F77:$EE77)+SUMIF('reporting moussy'!$F$2:$EE$2,F$4,'reporting moussy'!$F77:$EE77)+SUMIF('reporting trappes'!$F$2:$EE$2,F$4,'reporting trappes'!$F77:$EE77)+SUMIF('SPACELOG 5 BP'!$F$2:$EE$2,F$4,'SPACELOG 5 BP'!$F77:$EE77)+SUMIF('SPACELOG 6 BP'!$F$2:$EE$2,F$4,'SPACELOG 6 BP'!$F77:$EE77)+SUMIF('SPACELOG 7 BP'!$F$2:$EE$2,F$4,'SPACELOG 7 BP'!$F77:$EE77)+SUMIF('SPACELOG 8 BP'!$F$2:$EE$2,F$4,'SPACELOG 8 BP'!$F77:$EE77)+SUMIF('SPACELOG 9 BP'!$F$2:$EE$2,F$4,'SPACELOG 9 BP'!$F77:$EE77)+SUMIF('SPACELOG 10 BP'!$F$2:$EE$2,F$4,'SPACELOG 10 BP'!$F77:$EE77)+SUMIF('SPACELOG 11 BP'!$F$2:$EE$2,F$4,'SPACELOG 11 BP'!$F77:$EE77)+SUMIF('SPACELOG 12 BP'!$F$2:$EE$2,F$4,'SPACELOG 12 BP'!$F77:$EE77)</f>
        <v>6328</v>
      </c>
      <c r="G77" s="13">
        <f>SUMIF('reporting montigny'!$F$2:$EE$2,G$4,'reporting montigny'!$F77:$EE77)+SUMIF('reporting boissy'!$F$2:$EE$2,G$4,'reporting boissy'!$F77:$EE77)+SUMIF('reporting moussy'!$F$2:$EE$2,G$4,'reporting moussy'!$F77:$EE77)+SUMIF('reporting trappes'!$F$2:$EE$2,G$4,'reporting trappes'!$F77:$EE77)+SUMIF('SPACELOG 5 BP'!$F$2:$EE$2,G$4,'SPACELOG 5 BP'!$F77:$EE77)+SUMIF('SPACELOG 6 BP'!$F$2:$EE$2,G$4,'SPACELOG 6 BP'!$F77:$EE77)+SUMIF('SPACELOG 7 BP'!$F$2:$EE$2,G$4,'SPACELOG 7 BP'!$F77:$EE77)+SUMIF('SPACELOG 8 BP'!$F$2:$EE$2,G$4,'SPACELOG 8 BP'!$F77:$EE77)+SUMIF('SPACELOG 9 BP'!$F$2:$EE$2,G$4,'SPACELOG 9 BP'!$F77:$EE77)+SUMIF('SPACELOG 10 BP'!$F$2:$EE$2,G$4,'SPACELOG 10 BP'!$F77:$EE77)+SUMIF('SPACELOG 11 BP'!$F$2:$EE$2,G$4,'SPACELOG 11 BP'!$F77:$EE77)+SUMIF('SPACELOG 12 BP'!$F$2:$EE$2,G$4,'SPACELOG 12 BP'!$F77:$EE77)</f>
        <v>6328</v>
      </c>
      <c r="H77" s="13">
        <f>SUMIF('reporting montigny'!$F$2:$EE$2,H$4,'reporting montigny'!$F77:$EE77)+SUMIF('reporting boissy'!$F$2:$EE$2,H$4,'reporting boissy'!$F77:$EE77)+SUMIF('reporting moussy'!$F$2:$EE$2,H$4,'reporting moussy'!$F77:$EE77)+SUMIF('reporting trappes'!$F$2:$EE$2,H$4,'reporting trappes'!$F77:$EE77)+SUMIF('SPACELOG 5 BP'!$F$2:$EE$2,H$4,'SPACELOG 5 BP'!$F77:$EE77)+SUMIF('SPACELOG 6 BP'!$F$2:$EE$2,H$4,'SPACELOG 6 BP'!$F77:$EE77)+SUMIF('SPACELOG 7 BP'!$F$2:$EE$2,H$4,'SPACELOG 7 BP'!$F77:$EE77)+SUMIF('SPACELOG 8 BP'!$F$2:$EE$2,H$4,'SPACELOG 8 BP'!$F77:$EE77)+SUMIF('SPACELOG 9 BP'!$F$2:$EE$2,H$4,'SPACELOG 9 BP'!$F77:$EE77)+SUMIF('SPACELOG 10 BP'!$F$2:$EE$2,H$4,'SPACELOG 10 BP'!$F77:$EE77)+SUMIF('SPACELOG 11 BP'!$F$2:$EE$2,H$4,'SPACELOG 11 BP'!$F77:$EE77)+SUMIF('SPACELOG 12 BP'!$F$2:$EE$2,H$4,'SPACELOG 12 BP'!$F77:$EE77)</f>
        <v>6328</v>
      </c>
      <c r="I77" s="13">
        <f>SUMIF('reporting montigny'!$F$2:$EE$2,I$4,'reporting montigny'!$F77:$EE77)+SUMIF('reporting boissy'!$F$2:$EE$2,I$4,'reporting boissy'!$F77:$EE77)+SUMIF('reporting moussy'!$F$2:$EE$2,I$4,'reporting moussy'!$F77:$EE77)+SUMIF('reporting trappes'!$F$2:$EE$2,I$4,'reporting trappes'!$F77:$EE77)+SUMIF('SPACELOG 5 BP'!$F$2:$EE$2,I$4,'SPACELOG 5 BP'!$F77:$EE77)+SUMIF('SPACELOG 6 BP'!$F$2:$EE$2,I$4,'SPACELOG 6 BP'!$F77:$EE77)+SUMIF('SPACELOG 7 BP'!$F$2:$EE$2,I$4,'SPACELOG 7 BP'!$F77:$EE77)+SUMIF('SPACELOG 8 BP'!$F$2:$EE$2,I$4,'SPACELOG 8 BP'!$F77:$EE77)+SUMIF('SPACELOG 9 BP'!$F$2:$EE$2,I$4,'SPACELOG 9 BP'!$F77:$EE77)+SUMIF('SPACELOG 10 BP'!$F$2:$EE$2,I$4,'SPACELOG 10 BP'!$F77:$EE77)+SUMIF('SPACELOG 11 BP'!$F$2:$EE$2,I$4,'SPACELOG 11 BP'!$F77:$EE77)+SUMIF('SPACELOG 12 BP'!$F$2:$EE$2,I$4,'SPACELOG 12 BP'!$F77:$EE77)</f>
        <v>6328</v>
      </c>
      <c r="J77" s="13">
        <f>SUMIF('reporting montigny'!$F$2:$EE$2,J$4,'reporting montigny'!$F77:$EE77)+SUMIF('reporting boissy'!$F$2:$EE$2,J$4,'reporting boissy'!$F77:$EE77)+SUMIF('reporting moussy'!$F$2:$EE$2,J$4,'reporting moussy'!$F77:$EE77)+SUMIF('reporting trappes'!$F$2:$EE$2,J$4,'reporting trappes'!$F77:$EE77)+SUMIF('SPACELOG 5 BP'!$F$2:$EE$2,J$4,'SPACELOG 5 BP'!$F77:$EE77)+SUMIF('SPACELOG 6 BP'!$F$2:$EE$2,J$4,'SPACELOG 6 BP'!$F77:$EE77)+SUMIF('SPACELOG 7 BP'!$F$2:$EE$2,J$4,'SPACELOG 7 BP'!$F77:$EE77)+SUMIF('SPACELOG 8 BP'!$F$2:$EE$2,J$4,'SPACELOG 8 BP'!$F77:$EE77)+SUMIF('SPACELOG 9 BP'!$F$2:$EE$2,J$4,'SPACELOG 9 BP'!$F77:$EE77)+SUMIF('SPACELOG 10 BP'!$F$2:$EE$2,J$4,'SPACELOG 10 BP'!$F77:$EE77)+SUMIF('SPACELOG 11 BP'!$F$2:$EE$2,J$4,'SPACELOG 11 BP'!$F77:$EE77)+SUMIF('SPACELOG 12 BP'!$F$2:$EE$2,J$4,'SPACELOG 12 BP'!$F77:$EE77)</f>
        <v>6328</v>
      </c>
      <c r="K77" s="13">
        <f>SUMIF('reporting montigny'!$F$2:$EE$2,K$4,'reporting montigny'!$F77:$EE77)+SUMIF('reporting boissy'!$F$2:$EE$2,K$4,'reporting boissy'!$F77:$EE77)+SUMIF('reporting moussy'!$F$2:$EE$2,K$4,'reporting moussy'!$F77:$EE77)+SUMIF('reporting trappes'!$F$2:$EE$2,K$4,'reporting trappes'!$F77:$EE77)+SUMIF('SPACELOG 5 BP'!$F$2:$EE$2,K$4,'SPACELOG 5 BP'!$F77:$EE77)+SUMIF('SPACELOG 6 BP'!$F$2:$EE$2,K$4,'SPACELOG 6 BP'!$F77:$EE77)+SUMIF('SPACELOG 7 BP'!$F$2:$EE$2,K$4,'SPACELOG 7 BP'!$F77:$EE77)+SUMIF('SPACELOG 8 BP'!$F$2:$EE$2,K$4,'SPACELOG 8 BP'!$F77:$EE77)+SUMIF('SPACELOG 9 BP'!$F$2:$EE$2,K$4,'SPACELOG 9 BP'!$F77:$EE77)+SUMIF('SPACELOG 10 BP'!$F$2:$EE$2,K$4,'SPACELOG 10 BP'!$F77:$EE77)+SUMIF('SPACELOG 11 BP'!$F$2:$EE$2,K$4,'SPACELOG 11 BP'!$F77:$EE77)+SUMIF('SPACELOG 12 BP'!$F$2:$EE$2,K$4,'SPACELOG 12 BP'!$F77:$EE77)</f>
        <v>6328</v>
      </c>
      <c r="L77" s="13">
        <f>SUMIF('reporting montigny'!$F$2:$EE$2,L$4,'reporting montigny'!$F77:$EE77)+SUMIF('reporting boissy'!$F$2:$EE$2,L$4,'reporting boissy'!$F77:$EE77)+SUMIF('reporting moussy'!$F$2:$EE$2,L$4,'reporting moussy'!$F77:$EE77)+SUMIF('reporting trappes'!$F$2:$EE$2,L$4,'reporting trappes'!$F77:$EE77)+SUMIF('SPACELOG 5 BP'!$F$2:$EE$2,L$4,'SPACELOG 5 BP'!$F77:$EE77)+SUMIF('SPACELOG 6 BP'!$F$2:$EE$2,L$4,'SPACELOG 6 BP'!$F77:$EE77)+SUMIF('SPACELOG 7 BP'!$F$2:$EE$2,L$4,'SPACELOG 7 BP'!$F77:$EE77)+SUMIF('SPACELOG 8 BP'!$F$2:$EE$2,L$4,'SPACELOG 8 BP'!$F77:$EE77)+SUMIF('SPACELOG 9 BP'!$F$2:$EE$2,L$4,'SPACELOG 9 BP'!$F77:$EE77)+SUMIF('SPACELOG 10 BP'!$F$2:$EE$2,L$4,'SPACELOG 10 BP'!$F77:$EE77)+SUMIF('SPACELOG 11 BP'!$F$2:$EE$2,L$4,'SPACELOG 11 BP'!$F77:$EE77)+SUMIF('SPACELOG 12 BP'!$F$2:$EE$2,L$4,'SPACELOG 12 BP'!$F77:$EE77)</f>
        <v>6328</v>
      </c>
      <c r="M77" s="13">
        <f>SUMIF('reporting montigny'!$F$2:$EE$2,M$4,'reporting montigny'!$F77:$EE77)+SUMIF('reporting boissy'!$F$2:$EE$2,M$4,'reporting boissy'!$F77:$EE77)+SUMIF('reporting moussy'!$F$2:$EE$2,M$4,'reporting moussy'!$F77:$EE77)+SUMIF('reporting trappes'!$F$2:$EE$2,M$4,'reporting trappes'!$F77:$EE77)+SUMIF('SPACELOG 5 BP'!$F$2:$EE$2,M$4,'SPACELOG 5 BP'!$F77:$EE77)+SUMIF('SPACELOG 6 BP'!$F$2:$EE$2,M$4,'SPACELOG 6 BP'!$F77:$EE77)+SUMIF('SPACELOG 7 BP'!$F$2:$EE$2,M$4,'SPACELOG 7 BP'!$F77:$EE77)+SUMIF('SPACELOG 8 BP'!$F$2:$EE$2,M$4,'SPACELOG 8 BP'!$F77:$EE77)+SUMIF('SPACELOG 9 BP'!$F$2:$EE$2,M$4,'SPACELOG 9 BP'!$F77:$EE77)+SUMIF('SPACELOG 10 BP'!$F$2:$EE$2,M$4,'SPACELOG 10 BP'!$F77:$EE77)+SUMIF('SPACELOG 11 BP'!$F$2:$EE$2,M$4,'SPACELOG 11 BP'!$F77:$EE77)+SUMIF('SPACELOG 12 BP'!$F$2:$EE$2,M$4,'SPACELOG 12 BP'!$F77:$EE77)</f>
        <v>6328</v>
      </c>
      <c r="N77" s="13">
        <f>SUMIF('reporting montigny'!$F$2:$EE$2,N$4,'reporting montigny'!$F77:$EE77)+SUMIF('reporting boissy'!$F$2:$EE$2,N$4,'reporting boissy'!$F77:$EE77)+SUMIF('reporting moussy'!$F$2:$EE$2,N$4,'reporting moussy'!$F77:$EE77)+SUMIF('reporting trappes'!$F$2:$EE$2,N$4,'reporting trappes'!$F77:$EE77)+SUMIF('SPACELOG 5 BP'!$F$2:$EE$2,N$4,'SPACELOG 5 BP'!$F77:$EE77)+SUMIF('SPACELOG 6 BP'!$F$2:$EE$2,N$4,'SPACELOG 6 BP'!$F77:$EE77)+SUMIF('SPACELOG 7 BP'!$F$2:$EE$2,N$4,'SPACELOG 7 BP'!$F77:$EE77)+SUMIF('SPACELOG 8 BP'!$F$2:$EE$2,N$4,'SPACELOG 8 BP'!$F77:$EE77)+SUMIF('SPACELOG 9 BP'!$F$2:$EE$2,N$4,'SPACELOG 9 BP'!$F77:$EE77)+SUMIF('SPACELOG 10 BP'!$F$2:$EE$2,N$4,'SPACELOG 10 BP'!$F77:$EE77)+SUMIF('SPACELOG 11 BP'!$F$2:$EE$2,N$4,'SPACELOG 11 BP'!$F77:$EE77)+SUMIF('SPACELOG 12 BP'!$F$2:$EE$2,N$4,'SPACELOG 12 BP'!$F77:$EE77)</f>
        <v>6328</v>
      </c>
      <c r="O77" s="13">
        <f>SUMIF('reporting montigny'!$F$2:$EE$2,O$4,'reporting montigny'!$F77:$EE77)+SUMIF('reporting boissy'!$F$2:$EE$2,O$4,'reporting boissy'!$F77:$EE77)+SUMIF('reporting moussy'!$F$2:$EE$2,O$4,'reporting moussy'!$F77:$EE77)+SUMIF('reporting trappes'!$F$2:$EE$2,O$4,'reporting trappes'!$F77:$EE77)+SUMIF('SPACELOG 5 BP'!$F$2:$EE$2,O$4,'SPACELOG 5 BP'!$F77:$EE77)+SUMIF('SPACELOG 6 BP'!$F$2:$EE$2,O$4,'SPACELOG 6 BP'!$F77:$EE77)+SUMIF('SPACELOG 7 BP'!$F$2:$EE$2,O$4,'SPACELOG 7 BP'!$F77:$EE77)+SUMIF('SPACELOG 8 BP'!$F$2:$EE$2,O$4,'SPACELOG 8 BP'!$F77:$EE77)+SUMIF('SPACELOG 9 BP'!$F$2:$EE$2,O$4,'SPACELOG 9 BP'!$F77:$EE77)+SUMIF('SPACELOG 10 BP'!$F$2:$EE$2,O$4,'SPACELOG 10 BP'!$F77:$EE77)+SUMIF('SPACELOG 11 BP'!$F$2:$EE$2,O$4,'SPACELOG 11 BP'!$F77:$EE77)+SUMIF('SPACELOG 12 BP'!$F$2:$EE$2,O$4,'SPACELOG 12 BP'!$F77:$EE77)</f>
        <v>6328</v>
      </c>
      <c r="P77" s="13">
        <f>SUMIF('reporting montigny'!$F$2:$EE$2,P$4,'reporting montigny'!$F77:$EE77)+SUMIF('reporting boissy'!$F$2:$EE$2,P$4,'reporting boissy'!$F77:$EE77)+SUMIF('reporting moussy'!$F$2:$EE$2,P$4,'reporting moussy'!$F77:$EE77)+SUMIF('reporting trappes'!$F$2:$EE$2,P$4,'reporting trappes'!$F77:$EE77)+SUMIF('SPACELOG 5 BP'!$F$2:$EE$2,P$4,'SPACELOG 5 BP'!$F77:$EE77)+SUMIF('SPACELOG 6 BP'!$F$2:$EE$2,P$4,'SPACELOG 6 BP'!$F77:$EE77)+SUMIF('SPACELOG 7 BP'!$F$2:$EE$2,P$4,'SPACELOG 7 BP'!$F77:$EE77)+SUMIF('SPACELOG 8 BP'!$F$2:$EE$2,P$4,'SPACELOG 8 BP'!$F77:$EE77)+SUMIF('SPACELOG 9 BP'!$F$2:$EE$2,P$4,'SPACELOG 9 BP'!$F77:$EE77)+SUMIF('SPACELOG 10 BP'!$F$2:$EE$2,P$4,'SPACELOG 10 BP'!$F77:$EE77)+SUMIF('SPACELOG 11 BP'!$F$2:$EE$2,P$4,'SPACELOG 11 BP'!$F77:$EE77)+SUMIF('SPACELOG 12 BP'!$F$2:$EE$2,P$4,'SPACELOG 12 BP'!$F77:$EE77)</f>
        <v>6328</v>
      </c>
      <c r="Q77" s="13">
        <f>SUMIF('reporting montigny'!$F$2:$EE$2,Q$4,'reporting montigny'!$F77:$EE77)+SUMIF('reporting boissy'!$F$2:$EE$2,Q$4,'reporting boissy'!$F77:$EE77)+SUMIF('reporting moussy'!$F$2:$EE$2,Q$4,'reporting moussy'!$F77:$EE77)+SUMIF('reporting trappes'!$F$2:$EE$2,Q$4,'reporting trappes'!$F77:$EE77)+SUMIF('SPACELOG 5 BP'!$F$2:$EE$2,Q$4,'SPACELOG 5 BP'!$F77:$EE77)+SUMIF('SPACELOG 6 BP'!$F$2:$EE$2,Q$4,'SPACELOG 6 BP'!$F77:$EE77)+SUMIF('SPACELOG 7 BP'!$F$2:$EE$2,Q$4,'SPACELOG 7 BP'!$F77:$EE77)+SUMIF('SPACELOG 8 BP'!$F$2:$EE$2,Q$4,'SPACELOG 8 BP'!$F77:$EE77)+SUMIF('SPACELOG 9 BP'!$F$2:$EE$2,Q$4,'SPACELOG 9 BP'!$F77:$EE77)+SUMIF('SPACELOG 10 BP'!$F$2:$EE$2,Q$4,'SPACELOG 10 BP'!$F77:$EE77)+SUMIF('SPACELOG 11 BP'!$F$2:$EE$2,Q$4,'SPACELOG 11 BP'!$F77:$EE77)+SUMIF('SPACELOG 12 BP'!$F$2:$EE$2,Q$4,'SPACELOG 12 BP'!$F77:$EE77)</f>
        <v>6328</v>
      </c>
      <c r="R77" s="14">
        <f>SUM(F77:Q77)</f>
        <v>75936</v>
      </c>
      <c r="S77" s="13">
        <f>SUMIF('reporting montigny'!$F$2:$EE$2,S$4,'reporting montigny'!$F77:$EE77)+SUMIF('reporting boissy'!$F$2:$EE$2,S$4,'reporting boissy'!$F77:$EE77)+SUMIF('reporting moussy'!$F$2:$EE$2,S$4,'reporting moussy'!$F77:$EE77)+SUMIF('reporting trappes'!$F$2:$EE$2,S$4,'reporting trappes'!$F77:$EE77)+SUMIF('SPACELOG 5 BP'!$F$2:$EE$2,S$4,'SPACELOG 5 BP'!$F77:$EE77)+SUMIF('SPACELOG 6 BP'!$F$2:$EE$2,S$4,'SPACELOG 6 BP'!$F77:$EE77)+SUMIF('SPACELOG 7 BP'!$F$2:$EE$2,S$4,'SPACELOG 7 BP'!$F77:$EE77)+SUMIF('SPACELOG 8 BP'!$F$2:$EE$2,S$4,'SPACELOG 8 BP'!$F77:$EE77)+SUMIF('SPACELOG 9 BP'!$F$2:$EE$2,S$4,'SPACELOG 9 BP'!$F77:$EE77)+SUMIF('SPACELOG 10 BP'!$F$2:$EE$2,S$4,'SPACELOG 10 BP'!$F77:$EE77)+SUMIF('SPACELOG 11 BP'!$F$2:$EE$2,S$4,'SPACELOG 11 BP'!$F77:$EE77)+SUMIF('SPACELOG 12 BP'!$F$2:$EE$2,S$4,'SPACELOG 12 BP'!$F77:$EE77)</f>
        <v>4584</v>
      </c>
      <c r="T77" s="13">
        <f>SUMIF('reporting montigny'!$F$2:$EE$2,T$4,'reporting montigny'!$F77:$EE77)+SUMIF('reporting boissy'!$F$2:$EE$2,T$4,'reporting boissy'!$F77:$EE77)+SUMIF('reporting moussy'!$F$2:$EE$2,T$4,'reporting moussy'!$F77:$EE77)+SUMIF('reporting trappes'!$F$2:$EE$2,T$4,'reporting trappes'!$F77:$EE77)+SUMIF('SPACELOG 5 BP'!$F$2:$EE$2,T$4,'SPACELOG 5 BP'!$F77:$EE77)+SUMIF('SPACELOG 6 BP'!$F$2:$EE$2,T$4,'SPACELOG 6 BP'!$F77:$EE77)+SUMIF('SPACELOG 7 BP'!$F$2:$EE$2,T$4,'SPACELOG 7 BP'!$F77:$EE77)+SUMIF('SPACELOG 8 BP'!$F$2:$EE$2,T$4,'SPACELOG 8 BP'!$F77:$EE77)+SUMIF('SPACELOG 9 BP'!$F$2:$EE$2,T$4,'SPACELOG 9 BP'!$F77:$EE77)+SUMIF('SPACELOG 10 BP'!$F$2:$EE$2,T$4,'SPACELOG 10 BP'!$F77:$EE77)+SUMIF('SPACELOG 11 BP'!$F$2:$EE$2,T$4,'SPACELOG 11 BP'!$F77:$EE77)+SUMIF('SPACELOG 12 BP'!$F$2:$EE$2,T$4,'SPACELOG 12 BP'!$F77:$EE77)</f>
        <v>4584</v>
      </c>
      <c r="U77" s="13">
        <f>SUMIF('reporting montigny'!$F$2:$EE$2,U$4,'reporting montigny'!$F77:$EE77)+SUMIF('reporting boissy'!$F$2:$EE$2,U$4,'reporting boissy'!$F77:$EE77)+SUMIF('reporting moussy'!$F$2:$EE$2,U$4,'reporting moussy'!$F77:$EE77)+SUMIF('reporting trappes'!$F$2:$EE$2,U$4,'reporting trappes'!$F77:$EE77)+SUMIF('SPACELOG 5 BP'!$F$2:$EE$2,U$4,'SPACELOG 5 BP'!$F77:$EE77)+SUMIF('SPACELOG 6 BP'!$F$2:$EE$2,U$4,'SPACELOG 6 BP'!$F77:$EE77)+SUMIF('SPACELOG 7 BP'!$F$2:$EE$2,U$4,'SPACELOG 7 BP'!$F77:$EE77)+SUMIF('SPACELOG 8 BP'!$F$2:$EE$2,U$4,'SPACELOG 8 BP'!$F77:$EE77)+SUMIF('SPACELOG 9 BP'!$F$2:$EE$2,U$4,'SPACELOG 9 BP'!$F77:$EE77)+SUMIF('SPACELOG 10 BP'!$F$2:$EE$2,U$4,'SPACELOG 10 BP'!$F77:$EE77)+SUMIF('SPACELOG 11 BP'!$F$2:$EE$2,U$4,'SPACELOG 11 BP'!$F77:$EE77)+SUMIF('SPACELOG 12 BP'!$F$2:$EE$2,U$4,'SPACELOG 12 BP'!$F77:$EE77)</f>
        <v>15925</v>
      </c>
      <c r="V77" s="13">
        <f>SUMIF('reporting montigny'!$F$2:$EE$2,V$4,'reporting montigny'!$F77:$EE77)+SUMIF('reporting boissy'!$F$2:$EE$2,V$4,'reporting boissy'!$F77:$EE77)+SUMIF('reporting moussy'!$F$2:$EE$2,V$4,'reporting moussy'!$F77:$EE77)+SUMIF('reporting trappes'!$F$2:$EE$2,V$4,'reporting trappes'!$F77:$EE77)+SUMIF('SPACELOG 5 BP'!$F$2:$EE$2,V$4,'SPACELOG 5 BP'!$F77:$EE77)+SUMIF('SPACELOG 6 BP'!$F$2:$EE$2,V$4,'SPACELOG 6 BP'!$F77:$EE77)+SUMIF('SPACELOG 7 BP'!$F$2:$EE$2,V$4,'SPACELOG 7 BP'!$F77:$EE77)+SUMIF('SPACELOG 8 BP'!$F$2:$EE$2,V$4,'SPACELOG 8 BP'!$F77:$EE77)+SUMIF('SPACELOG 9 BP'!$F$2:$EE$2,V$4,'SPACELOG 9 BP'!$F77:$EE77)+SUMIF('SPACELOG 10 BP'!$F$2:$EE$2,V$4,'SPACELOG 10 BP'!$F77:$EE77)+SUMIF('SPACELOG 11 BP'!$F$2:$EE$2,V$4,'SPACELOG 11 BP'!$F77:$EE77)+SUMIF('SPACELOG 12 BP'!$F$2:$EE$2,V$4,'SPACELOG 12 BP'!$F77:$EE77)</f>
        <v>4584</v>
      </c>
      <c r="W77" s="13">
        <f>SUMIF('reporting montigny'!$F$2:$EE$2,W$4,'reporting montigny'!$F77:$EE77)+SUMIF('reporting boissy'!$F$2:$EE$2,W$4,'reporting boissy'!$F77:$EE77)+SUMIF('reporting moussy'!$F$2:$EE$2,W$4,'reporting moussy'!$F77:$EE77)+SUMIF('reporting trappes'!$F$2:$EE$2,W$4,'reporting trappes'!$F77:$EE77)+SUMIF('SPACELOG 5 BP'!$F$2:$EE$2,W$4,'SPACELOG 5 BP'!$F77:$EE77)+SUMIF('SPACELOG 6 BP'!$F$2:$EE$2,W$4,'SPACELOG 6 BP'!$F77:$EE77)+SUMIF('SPACELOG 7 BP'!$F$2:$EE$2,W$4,'SPACELOG 7 BP'!$F77:$EE77)+SUMIF('SPACELOG 8 BP'!$F$2:$EE$2,W$4,'SPACELOG 8 BP'!$F77:$EE77)+SUMIF('SPACELOG 9 BP'!$F$2:$EE$2,W$4,'SPACELOG 9 BP'!$F77:$EE77)+SUMIF('SPACELOG 10 BP'!$F$2:$EE$2,W$4,'SPACELOG 10 BP'!$F77:$EE77)+SUMIF('SPACELOG 11 BP'!$F$2:$EE$2,W$4,'SPACELOG 11 BP'!$F77:$EE77)+SUMIF('SPACELOG 12 BP'!$F$2:$EE$2,W$4,'SPACELOG 12 BP'!$F77:$EE77)</f>
        <v>4584</v>
      </c>
      <c r="X77" s="13">
        <f>SUMIF('reporting montigny'!$F$2:$EE$2,X$4,'reporting montigny'!$F77:$EE77)+SUMIF('reporting boissy'!$F$2:$EE$2,X$4,'reporting boissy'!$F77:$EE77)+SUMIF('reporting moussy'!$F$2:$EE$2,X$4,'reporting moussy'!$F77:$EE77)+SUMIF('reporting trappes'!$F$2:$EE$2,X$4,'reporting trappes'!$F77:$EE77)+SUMIF('SPACELOG 5 BP'!$F$2:$EE$2,X$4,'SPACELOG 5 BP'!$F77:$EE77)+SUMIF('SPACELOG 6 BP'!$F$2:$EE$2,X$4,'SPACELOG 6 BP'!$F77:$EE77)+SUMIF('SPACELOG 7 BP'!$F$2:$EE$2,X$4,'SPACELOG 7 BP'!$F77:$EE77)+SUMIF('SPACELOG 8 BP'!$F$2:$EE$2,X$4,'SPACELOG 8 BP'!$F77:$EE77)+SUMIF('SPACELOG 9 BP'!$F$2:$EE$2,X$4,'SPACELOG 9 BP'!$F77:$EE77)+SUMIF('SPACELOG 10 BP'!$F$2:$EE$2,X$4,'SPACELOG 10 BP'!$F77:$EE77)+SUMIF('SPACELOG 11 BP'!$F$2:$EE$2,X$4,'SPACELOG 11 BP'!$F77:$EE77)+SUMIF('SPACELOG 12 BP'!$F$2:$EE$2,X$4,'SPACELOG 12 BP'!$F77:$EE77)</f>
        <v>4584</v>
      </c>
      <c r="Y77" s="13">
        <f>SUMIF('reporting montigny'!$F$2:$EE$2,Y$4,'reporting montigny'!$F77:$EE77)+SUMIF('reporting boissy'!$F$2:$EE$2,Y$4,'reporting boissy'!$F77:$EE77)+SUMIF('reporting moussy'!$F$2:$EE$2,Y$4,'reporting moussy'!$F77:$EE77)+SUMIF('reporting trappes'!$F$2:$EE$2,Y$4,'reporting trappes'!$F77:$EE77)+SUMIF('SPACELOG 5 BP'!$F$2:$EE$2,Y$4,'SPACELOG 5 BP'!$F77:$EE77)+SUMIF('SPACELOG 6 BP'!$F$2:$EE$2,Y$4,'SPACELOG 6 BP'!$F77:$EE77)+SUMIF('SPACELOG 7 BP'!$F$2:$EE$2,Y$4,'SPACELOG 7 BP'!$F77:$EE77)+SUMIF('SPACELOG 8 BP'!$F$2:$EE$2,Y$4,'SPACELOG 8 BP'!$F77:$EE77)+SUMIF('SPACELOG 9 BP'!$F$2:$EE$2,Y$4,'SPACELOG 9 BP'!$F77:$EE77)+SUMIF('SPACELOG 10 BP'!$F$2:$EE$2,Y$4,'SPACELOG 10 BP'!$F77:$EE77)+SUMIF('SPACELOG 11 BP'!$F$2:$EE$2,Y$4,'SPACELOG 11 BP'!$F77:$EE77)+SUMIF('SPACELOG 12 BP'!$F$2:$EE$2,Y$4,'SPACELOG 12 BP'!$F77:$EE77)</f>
        <v>4584</v>
      </c>
      <c r="Z77" s="13">
        <f>SUMIF('reporting montigny'!$F$2:$EE$2,Z$4,'reporting montigny'!$F77:$EE77)+SUMIF('reporting boissy'!$F$2:$EE$2,Z$4,'reporting boissy'!$F77:$EE77)+SUMIF('reporting moussy'!$F$2:$EE$2,Z$4,'reporting moussy'!$F77:$EE77)+SUMIF('reporting trappes'!$F$2:$EE$2,Z$4,'reporting trappes'!$F77:$EE77)+SUMIF('SPACELOG 5 BP'!$F$2:$EE$2,Z$4,'SPACELOG 5 BP'!$F77:$EE77)+SUMIF('SPACELOG 6 BP'!$F$2:$EE$2,Z$4,'SPACELOG 6 BP'!$F77:$EE77)+SUMIF('SPACELOG 7 BP'!$F$2:$EE$2,Z$4,'SPACELOG 7 BP'!$F77:$EE77)+SUMIF('SPACELOG 8 BP'!$F$2:$EE$2,Z$4,'SPACELOG 8 BP'!$F77:$EE77)+SUMIF('SPACELOG 9 BP'!$F$2:$EE$2,Z$4,'SPACELOG 9 BP'!$F77:$EE77)+SUMIF('SPACELOG 10 BP'!$F$2:$EE$2,Z$4,'SPACELOG 10 BP'!$F77:$EE77)+SUMIF('SPACELOG 11 BP'!$F$2:$EE$2,Z$4,'SPACELOG 11 BP'!$F77:$EE77)+SUMIF('SPACELOG 12 BP'!$F$2:$EE$2,Z$4,'SPACELOG 12 BP'!$F77:$EE77)</f>
        <v>4584</v>
      </c>
      <c r="AA77" s="13">
        <f>SUMIF('reporting montigny'!$F$2:$EE$2,AA$4,'reporting montigny'!$F77:$EE77)+SUMIF('reporting boissy'!$F$2:$EE$2,AA$4,'reporting boissy'!$F77:$EE77)+SUMIF('reporting moussy'!$F$2:$EE$2,AA$4,'reporting moussy'!$F77:$EE77)+SUMIF('reporting trappes'!$F$2:$EE$2,AA$4,'reporting trappes'!$F77:$EE77)+SUMIF('SPACELOG 5 BP'!$F$2:$EE$2,AA$4,'SPACELOG 5 BP'!$F77:$EE77)+SUMIF('SPACELOG 6 BP'!$F$2:$EE$2,AA$4,'SPACELOG 6 BP'!$F77:$EE77)+SUMIF('SPACELOG 7 BP'!$F$2:$EE$2,AA$4,'SPACELOG 7 BP'!$F77:$EE77)+SUMIF('SPACELOG 8 BP'!$F$2:$EE$2,AA$4,'SPACELOG 8 BP'!$F77:$EE77)+SUMIF('SPACELOG 9 BP'!$F$2:$EE$2,AA$4,'SPACELOG 9 BP'!$F77:$EE77)+SUMIF('SPACELOG 10 BP'!$F$2:$EE$2,AA$4,'SPACELOG 10 BP'!$F77:$EE77)+SUMIF('SPACELOG 11 BP'!$F$2:$EE$2,AA$4,'SPACELOG 11 BP'!$F77:$EE77)+SUMIF('SPACELOG 12 BP'!$F$2:$EE$2,AA$4,'SPACELOG 12 BP'!$F77:$EE77)</f>
        <v>4584</v>
      </c>
      <c r="AB77" s="13">
        <f>SUMIF('reporting montigny'!$F$2:$EE$2,AB$4,'reporting montigny'!$F77:$EE77)+SUMIF('reporting boissy'!$F$2:$EE$2,AB$4,'reporting boissy'!$F77:$EE77)+SUMIF('reporting moussy'!$F$2:$EE$2,AB$4,'reporting moussy'!$F77:$EE77)+SUMIF('reporting trappes'!$F$2:$EE$2,AB$4,'reporting trappes'!$F77:$EE77)+SUMIF('SPACELOG 5 BP'!$F$2:$EE$2,AB$4,'SPACELOG 5 BP'!$F77:$EE77)+SUMIF('SPACELOG 6 BP'!$F$2:$EE$2,AB$4,'SPACELOG 6 BP'!$F77:$EE77)+SUMIF('SPACELOG 7 BP'!$F$2:$EE$2,AB$4,'SPACELOG 7 BP'!$F77:$EE77)+SUMIF('SPACELOG 8 BP'!$F$2:$EE$2,AB$4,'SPACELOG 8 BP'!$F77:$EE77)+SUMIF('SPACELOG 9 BP'!$F$2:$EE$2,AB$4,'SPACELOG 9 BP'!$F77:$EE77)+SUMIF('SPACELOG 10 BP'!$F$2:$EE$2,AB$4,'SPACELOG 10 BP'!$F77:$EE77)+SUMIF('SPACELOG 11 BP'!$F$2:$EE$2,AB$4,'SPACELOG 11 BP'!$F77:$EE77)+SUMIF('SPACELOG 12 BP'!$F$2:$EE$2,AB$4,'SPACELOG 12 BP'!$F77:$EE77)</f>
        <v>16584</v>
      </c>
      <c r="AC77" s="13">
        <f>SUMIF('reporting montigny'!$F$2:$EE$2,AC$4,'reporting montigny'!$F77:$EE77)+SUMIF('reporting boissy'!$F$2:$EE$2,AC$4,'reporting boissy'!$F77:$EE77)+SUMIF('reporting moussy'!$F$2:$EE$2,AC$4,'reporting moussy'!$F77:$EE77)+SUMIF('reporting trappes'!$F$2:$EE$2,AC$4,'reporting trappes'!$F77:$EE77)+SUMIF('SPACELOG 5 BP'!$F$2:$EE$2,AC$4,'SPACELOG 5 BP'!$F77:$EE77)+SUMIF('SPACELOG 6 BP'!$F$2:$EE$2,AC$4,'SPACELOG 6 BP'!$F77:$EE77)+SUMIF('SPACELOG 7 BP'!$F$2:$EE$2,AC$4,'SPACELOG 7 BP'!$F77:$EE77)+SUMIF('SPACELOG 8 BP'!$F$2:$EE$2,AC$4,'SPACELOG 8 BP'!$F77:$EE77)+SUMIF('SPACELOG 9 BP'!$F$2:$EE$2,AC$4,'SPACELOG 9 BP'!$F77:$EE77)+SUMIF('SPACELOG 10 BP'!$F$2:$EE$2,AC$4,'SPACELOG 10 BP'!$F77:$EE77)+SUMIF('SPACELOG 11 BP'!$F$2:$EE$2,AC$4,'SPACELOG 11 BP'!$F77:$EE77)+SUMIF('SPACELOG 12 BP'!$F$2:$EE$2,AC$4,'SPACELOG 12 BP'!$F77:$EE77)</f>
        <v>4584</v>
      </c>
      <c r="AD77" s="13">
        <f>SUMIF('reporting montigny'!$F$2:$EE$2,AD$4,'reporting montigny'!$F77:$EE77)+SUMIF('reporting boissy'!$F$2:$EE$2,AD$4,'reporting boissy'!$F77:$EE77)+SUMIF('reporting moussy'!$F$2:$EE$2,AD$4,'reporting moussy'!$F77:$EE77)+SUMIF('reporting trappes'!$F$2:$EE$2,AD$4,'reporting trappes'!$F77:$EE77)+SUMIF('SPACELOG 5 BP'!$F$2:$EE$2,AD$4,'SPACELOG 5 BP'!$F77:$EE77)+SUMIF('SPACELOG 6 BP'!$F$2:$EE$2,AD$4,'SPACELOG 6 BP'!$F77:$EE77)+SUMIF('SPACELOG 7 BP'!$F$2:$EE$2,AD$4,'SPACELOG 7 BP'!$F77:$EE77)+SUMIF('SPACELOG 8 BP'!$F$2:$EE$2,AD$4,'SPACELOG 8 BP'!$F77:$EE77)+SUMIF('SPACELOG 9 BP'!$F$2:$EE$2,AD$4,'SPACELOG 9 BP'!$F77:$EE77)+SUMIF('SPACELOG 10 BP'!$F$2:$EE$2,AD$4,'SPACELOG 10 BP'!$F77:$EE77)+SUMIF('SPACELOG 11 BP'!$F$2:$EE$2,AD$4,'SPACELOG 11 BP'!$F77:$EE77)+SUMIF('SPACELOG 12 BP'!$F$2:$EE$2,AD$4,'SPACELOG 12 BP'!$F77:$EE77)</f>
        <v>4584</v>
      </c>
      <c r="AE77" s="14">
        <f>SUM(S77:AD77)</f>
        <v>78349</v>
      </c>
      <c r="AF77" s="13">
        <f>SUMIF('reporting montigny'!$F$2:$EE$2,AF$4,'reporting montigny'!$F77:$EE77)+SUMIF('reporting boissy'!$F$2:$EE$2,AF$4,'reporting boissy'!$F77:$EE77)+SUMIF('reporting moussy'!$F$2:$EE$2,AF$4,'reporting moussy'!$F77:$EE77)+SUMIF('reporting trappes'!$F$2:$EE$2,AF$4,'reporting trappes'!$F77:$EE77)+SUMIF('SPACELOG 5 BP'!$F$2:$EE$2,AF$4,'SPACELOG 5 BP'!$F77:$EE77)+SUMIF('SPACELOG 6 BP'!$F$2:$EE$2,AF$4,'SPACELOG 6 BP'!$F77:$EE77)+SUMIF('SPACELOG 7 BP'!$F$2:$EE$2,AF$4,'SPACELOG 7 BP'!$F77:$EE77)+SUMIF('SPACELOG 8 BP'!$F$2:$EE$2,AF$4,'SPACELOG 8 BP'!$F77:$EE77)+SUMIF('SPACELOG 9 BP'!$F$2:$EE$2,AF$4,'SPACELOG 9 BP'!$F77:$EE77)+SUMIF('SPACELOG 10 BP'!$F$2:$EE$2,AF$4,'SPACELOG 10 BP'!$F77:$EE77)+SUMIF('SPACELOG 11 BP'!$F$2:$EE$2,AF$4,'SPACELOG 11 BP'!$F77:$EE77)+SUMIF('SPACELOG 12 BP'!$F$2:$EE$2,AF$4,'SPACELOG 12 BP'!$F77:$EE77)</f>
        <v>5884</v>
      </c>
      <c r="AG77" s="13">
        <f>SUMIF('reporting montigny'!$F$2:$EE$2,AG$4,'reporting montigny'!$F77:$EE77)+SUMIF('reporting boissy'!$F$2:$EE$2,AG$4,'reporting boissy'!$F77:$EE77)+SUMIF('reporting moussy'!$F$2:$EE$2,AG$4,'reporting moussy'!$F77:$EE77)+SUMIF('reporting trappes'!$F$2:$EE$2,AG$4,'reporting trappes'!$F77:$EE77)+SUMIF('SPACELOG 5 BP'!$F$2:$EE$2,AG$4,'SPACELOG 5 BP'!$F77:$EE77)+SUMIF('SPACELOG 6 BP'!$F$2:$EE$2,AG$4,'SPACELOG 6 BP'!$F77:$EE77)+SUMIF('SPACELOG 7 BP'!$F$2:$EE$2,AG$4,'SPACELOG 7 BP'!$F77:$EE77)+SUMIF('SPACELOG 8 BP'!$F$2:$EE$2,AG$4,'SPACELOG 8 BP'!$F77:$EE77)+SUMIF('SPACELOG 9 BP'!$F$2:$EE$2,AG$4,'SPACELOG 9 BP'!$F77:$EE77)+SUMIF('SPACELOG 10 BP'!$F$2:$EE$2,AG$4,'SPACELOG 10 BP'!$F77:$EE77)+SUMIF('SPACELOG 11 BP'!$F$2:$EE$2,AG$4,'SPACELOG 11 BP'!$F77:$EE77)+SUMIF('SPACELOG 12 BP'!$F$2:$EE$2,AG$4,'SPACELOG 12 BP'!$F77:$EE77)</f>
        <v>5884</v>
      </c>
      <c r="AH77" s="13">
        <f>SUMIF('reporting montigny'!$F$2:$EE$2,AH$4,'reporting montigny'!$F77:$EE77)+SUMIF('reporting boissy'!$F$2:$EE$2,AH$4,'reporting boissy'!$F77:$EE77)+SUMIF('reporting moussy'!$F$2:$EE$2,AH$4,'reporting moussy'!$F77:$EE77)+SUMIF('reporting trappes'!$F$2:$EE$2,AH$4,'reporting trappes'!$F77:$EE77)+SUMIF('SPACELOG 5 BP'!$F$2:$EE$2,AH$4,'SPACELOG 5 BP'!$F77:$EE77)+SUMIF('SPACELOG 6 BP'!$F$2:$EE$2,AH$4,'SPACELOG 6 BP'!$F77:$EE77)+SUMIF('SPACELOG 7 BP'!$F$2:$EE$2,AH$4,'SPACELOG 7 BP'!$F77:$EE77)+SUMIF('SPACELOG 8 BP'!$F$2:$EE$2,AH$4,'SPACELOG 8 BP'!$F77:$EE77)+SUMIF('SPACELOG 9 BP'!$F$2:$EE$2,AH$4,'SPACELOG 9 BP'!$F77:$EE77)+SUMIF('SPACELOG 10 BP'!$F$2:$EE$2,AH$4,'SPACELOG 10 BP'!$F77:$EE77)+SUMIF('SPACELOG 11 BP'!$F$2:$EE$2,AH$4,'SPACELOG 11 BP'!$F77:$EE77)+SUMIF('SPACELOG 12 BP'!$F$2:$EE$2,AH$4,'SPACELOG 12 BP'!$F77:$EE77)</f>
        <v>17225</v>
      </c>
      <c r="AI77" s="13">
        <f>SUMIF('reporting montigny'!$F$2:$EE$2,AI$4,'reporting montigny'!$F77:$EE77)+SUMIF('reporting boissy'!$F$2:$EE$2,AI$4,'reporting boissy'!$F77:$EE77)+SUMIF('reporting moussy'!$F$2:$EE$2,AI$4,'reporting moussy'!$F77:$EE77)+SUMIF('reporting trappes'!$F$2:$EE$2,AI$4,'reporting trappes'!$F77:$EE77)+SUMIF('SPACELOG 5 BP'!$F$2:$EE$2,AI$4,'SPACELOG 5 BP'!$F77:$EE77)+SUMIF('SPACELOG 6 BP'!$F$2:$EE$2,AI$4,'SPACELOG 6 BP'!$F77:$EE77)+SUMIF('SPACELOG 7 BP'!$F$2:$EE$2,AI$4,'SPACELOG 7 BP'!$F77:$EE77)+SUMIF('SPACELOG 8 BP'!$F$2:$EE$2,AI$4,'SPACELOG 8 BP'!$F77:$EE77)+SUMIF('SPACELOG 9 BP'!$F$2:$EE$2,AI$4,'SPACELOG 9 BP'!$F77:$EE77)+SUMIF('SPACELOG 10 BP'!$F$2:$EE$2,AI$4,'SPACELOG 10 BP'!$F77:$EE77)+SUMIF('SPACELOG 11 BP'!$F$2:$EE$2,AI$4,'SPACELOG 11 BP'!$F77:$EE77)+SUMIF('SPACELOG 12 BP'!$F$2:$EE$2,AI$4,'SPACELOG 12 BP'!$F77:$EE77)</f>
        <v>5884</v>
      </c>
      <c r="AJ77" s="13">
        <f>SUMIF('reporting montigny'!$F$2:$EE$2,AJ$4,'reporting montigny'!$F77:$EE77)+SUMIF('reporting boissy'!$F$2:$EE$2,AJ$4,'reporting boissy'!$F77:$EE77)+SUMIF('reporting moussy'!$F$2:$EE$2,AJ$4,'reporting moussy'!$F77:$EE77)+SUMIF('reporting trappes'!$F$2:$EE$2,AJ$4,'reporting trappes'!$F77:$EE77)+SUMIF('SPACELOG 5 BP'!$F$2:$EE$2,AJ$4,'SPACELOG 5 BP'!$F77:$EE77)+SUMIF('SPACELOG 6 BP'!$F$2:$EE$2,AJ$4,'SPACELOG 6 BP'!$F77:$EE77)+SUMIF('SPACELOG 7 BP'!$F$2:$EE$2,AJ$4,'SPACELOG 7 BP'!$F77:$EE77)+SUMIF('SPACELOG 8 BP'!$F$2:$EE$2,AJ$4,'SPACELOG 8 BP'!$F77:$EE77)+SUMIF('SPACELOG 9 BP'!$F$2:$EE$2,AJ$4,'SPACELOG 9 BP'!$F77:$EE77)+SUMIF('SPACELOG 10 BP'!$F$2:$EE$2,AJ$4,'SPACELOG 10 BP'!$F77:$EE77)+SUMIF('SPACELOG 11 BP'!$F$2:$EE$2,AJ$4,'SPACELOG 11 BP'!$F77:$EE77)+SUMIF('SPACELOG 12 BP'!$F$2:$EE$2,AJ$4,'SPACELOG 12 BP'!$F77:$EE77)</f>
        <v>5884</v>
      </c>
      <c r="AK77" s="13">
        <f>SUMIF('reporting montigny'!$F$2:$EE$2,AK$4,'reporting montigny'!$F77:$EE77)+SUMIF('reporting boissy'!$F$2:$EE$2,AK$4,'reporting boissy'!$F77:$EE77)+SUMIF('reporting moussy'!$F$2:$EE$2,AK$4,'reporting moussy'!$F77:$EE77)+SUMIF('reporting trappes'!$F$2:$EE$2,AK$4,'reporting trappes'!$F77:$EE77)+SUMIF('SPACELOG 5 BP'!$F$2:$EE$2,AK$4,'SPACELOG 5 BP'!$F77:$EE77)+SUMIF('SPACELOG 6 BP'!$F$2:$EE$2,AK$4,'SPACELOG 6 BP'!$F77:$EE77)+SUMIF('SPACELOG 7 BP'!$F$2:$EE$2,AK$4,'SPACELOG 7 BP'!$F77:$EE77)+SUMIF('SPACELOG 8 BP'!$F$2:$EE$2,AK$4,'SPACELOG 8 BP'!$F77:$EE77)+SUMIF('SPACELOG 9 BP'!$F$2:$EE$2,AK$4,'SPACELOG 9 BP'!$F77:$EE77)+SUMIF('SPACELOG 10 BP'!$F$2:$EE$2,AK$4,'SPACELOG 10 BP'!$F77:$EE77)+SUMIF('SPACELOG 11 BP'!$F$2:$EE$2,AK$4,'SPACELOG 11 BP'!$F77:$EE77)+SUMIF('SPACELOG 12 BP'!$F$2:$EE$2,AK$4,'SPACELOG 12 BP'!$F77:$EE77)</f>
        <v>5884</v>
      </c>
      <c r="AL77" s="13">
        <f>SUMIF('reporting montigny'!$F$2:$EE$2,AL$4,'reporting montigny'!$F77:$EE77)+SUMIF('reporting boissy'!$F$2:$EE$2,AL$4,'reporting boissy'!$F77:$EE77)+SUMIF('reporting moussy'!$F$2:$EE$2,AL$4,'reporting moussy'!$F77:$EE77)+SUMIF('reporting trappes'!$F$2:$EE$2,AL$4,'reporting trappes'!$F77:$EE77)+SUMIF('SPACELOG 5 BP'!$F$2:$EE$2,AL$4,'SPACELOG 5 BP'!$F77:$EE77)+SUMIF('SPACELOG 6 BP'!$F$2:$EE$2,AL$4,'SPACELOG 6 BP'!$F77:$EE77)+SUMIF('SPACELOG 7 BP'!$F$2:$EE$2,AL$4,'SPACELOG 7 BP'!$F77:$EE77)+SUMIF('SPACELOG 8 BP'!$F$2:$EE$2,AL$4,'SPACELOG 8 BP'!$F77:$EE77)+SUMIF('SPACELOG 9 BP'!$F$2:$EE$2,AL$4,'SPACELOG 9 BP'!$F77:$EE77)+SUMIF('SPACELOG 10 BP'!$F$2:$EE$2,AL$4,'SPACELOG 10 BP'!$F77:$EE77)+SUMIF('SPACELOG 11 BP'!$F$2:$EE$2,AL$4,'SPACELOG 11 BP'!$F77:$EE77)+SUMIF('SPACELOG 12 BP'!$F$2:$EE$2,AL$4,'SPACELOG 12 BP'!$F77:$EE77)</f>
        <v>5884</v>
      </c>
      <c r="AM77" s="13">
        <f>SUMIF('reporting montigny'!$F$2:$EE$2,AM$4,'reporting montigny'!$F77:$EE77)+SUMIF('reporting boissy'!$F$2:$EE$2,AM$4,'reporting boissy'!$F77:$EE77)+SUMIF('reporting moussy'!$F$2:$EE$2,AM$4,'reporting moussy'!$F77:$EE77)+SUMIF('reporting trappes'!$F$2:$EE$2,AM$4,'reporting trappes'!$F77:$EE77)+SUMIF('SPACELOG 5 BP'!$F$2:$EE$2,AM$4,'SPACELOG 5 BP'!$F77:$EE77)+SUMIF('SPACELOG 6 BP'!$F$2:$EE$2,AM$4,'SPACELOG 6 BP'!$F77:$EE77)+SUMIF('SPACELOG 7 BP'!$F$2:$EE$2,AM$4,'SPACELOG 7 BP'!$F77:$EE77)+SUMIF('SPACELOG 8 BP'!$F$2:$EE$2,AM$4,'SPACELOG 8 BP'!$F77:$EE77)+SUMIF('SPACELOG 9 BP'!$F$2:$EE$2,AM$4,'SPACELOG 9 BP'!$F77:$EE77)+SUMIF('SPACELOG 10 BP'!$F$2:$EE$2,AM$4,'SPACELOG 10 BP'!$F77:$EE77)+SUMIF('SPACELOG 11 BP'!$F$2:$EE$2,AM$4,'SPACELOG 11 BP'!$F77:$EE77)+SUMIF('SPACELOG 12 BP'!$F$2:$EE$2,AM$4,'SPACELOG 12 BP'!$F77:$EE77)</f>
        <v>5884</v>
      </c>
      <c r="AN77" s="13">
        <f>SUMIF('reporting montigny'!$F$2:$EE$2,AN$4,'reporting montigny'!$F77:$EE77)+SUMIF('reporting boissy'!$F$2:$EE$2,AN$4,'reporting boissy'!$F77:$EE77)+SUMIF('reporting moussy'!$F$2:$EE$2,AN$4,'reporting moussy'!$F77:$EE77)+SUMIF('reporting trappes'!$F$2:$EE$2,AN$4,'reporting trappes'!$F77:$EE77)+SUMIF('SPACELOG 5 BP'!$F$2:$EE$2,AN$4,'SPACELOG 5 BP'!$F77:$EE77)+SUMIF('SPACELOG 6 BP'!$F$2:$EE$2,AN$4,'SPACELOG 6 BP'!$F77:$EE77)+SUMIF('SPACELOG 7 BP'!$F$2:$EE$2,AN$4,'SPACELOG 7 BP'!$F77:$EE77)+SUMIF('SPACELOG 8 BP'!$F$2:$EE$2,AN$4,'SPACELOG 8 BP'!$F77:$EE77)+SUMIF('SPACELOG 9 BP'!$F$2:$EE$2,AN$4,'SPACELOG 9 BP'!$F77:$EE77)+SUMIF('SPACELOG 10 BP'!$F$2:$EE$2,AN$4,'SPACELOG 10 BP'!$F77:$EE77)+SUMIF('SPACELOG 11 BP'!$F$2:$EE$2,AN$4,'SPACELOG 11 BP'!$F77:$EE77)+SUMIF('SPACELOG 12 BP'!$F$2:$EE$2,AN$4,'SPACELOG 12 BP'!$F77:$EE77)</f>
        <v>5884</v>
      </c>
      <c r="AO77" s="13">
        <f>SUMIF('reporting montigny'!$F$2:$EE$2,AO$4,'reporting montigny'!$F77:$EE77)+SUMIF('reporting boissy'!$F$2:$EE$2,AO$4,'reporting boissy'!$F77:$EE77)+SUMIF('reporting moussy'!$F$2:$EE$2,AO$4,'reporting moussy'!$F77:$EE77)+SUMIF('reporting trappes'!$F$2:$EE$2,AO$4,'reporting trappes'!$F77:$EE77)+SUMIF('SPACELOG 5 BP'!$F$2:$EE$2,AO$4,'SPACELOG 5 BP'!$F77:$EE77)+SUMIF('SPACELOG 6 BP'!$F$2:$EE$2,AO$4,'SPACELOG 6 BP'!$F77:$EE77)+SUMIF('SPACELOG 7 BP'!$F$2:$EE$2,AO$4,'SPACELOG 7 BP'!$F77:$EE77)+SUMIF('SPACELOG 8 BP'!$F$2:$EE$2,AO$4,'SPACELOG 8 BP'!$F77:$EE77)+SUMIF('SPACELOG 9 BP'!$F$2:$EE$2,AO$4,'SPACELOG 9 BP'!$F77:$EE77)+SUMIF('SPACELOG 10 BP'!$F$2:$EE$2,AO$4,'SPACELOG 10 BP'!$F77:$EE77)+SUMIF('SPACELOG 11 BP'!$F$2:$EE$2,AO$4,'SPACELOG 11 BP'!$F77:$EE77)+SUMIF('SPACELOG 12 BP'!$F$2:$EE$2,AO$4,'SPACELOG 12 BP'!$F77:$EE77)</f>
        <v>5884</v>
      </c>
      <c r="AP77" s="13">
        <f>SUMIF('reporting montigny'!$F$2:$EE$2,AP$4,'reporting montigny'!$F77:$EE77)+SUMIF('reporting boissy'!$F$2:$EE$2,AP$4,'reporting boissy'!$F77:$EE77)+SUMIF('reporting moussy'!$F$2:$EE$2,AP$4,'reporting moussy'!$F77:$EE77)+SUMIF('reporting trappes'!$F$2:$EE$2,AP$4,'reporting trappes'!$F77:$EE77)+SUMIF('SPACELOG 5 BP'!$F$2:$EE$2,AP$4,'SPACELOG 5 BP'!$F77:$EE77)+SUMIF('SPACELOG 6 BP'!$F$2:$EE$2,AP$4,'SPACELOG 6 BP'!$F77:$EE77)+SUMIF('SPACELOG 7 BP'!$F$2:$EE$2,AP$4,'SPACELOG 7 BP'!$F77:$EE77)+SUMIF('SPACELOG 8 BP'!$F$2:$EE$2,AP$4,'SPACELOG 8 BP'!$F77:$EE77)+SUMIF('SPACELOG 9 BP'!$F$2:$EE$2,AP$4,'SPACELOG 9 BP'!$F77:$EE77)+SUMIF('SPACELOG 10 BP'!$F$2:$EE$2,AP$4,'SPACELOG 10 BP'!$F77:$EE77)+SUMIF('SPACELOG 11 BP'!$F$2:$EE$2,AP$4,'SPACELOG 11 BP'!$F77:$EE77)+SUMIF('SPACELOG 12 BP'!$F$2:$EE$2,AP$4,'SPACELOG 12 BP'!$F77:$EE77)</f>
        <v>5884</v>
      </c>
      <c r="AQ77" s="13">
        <f>SUMIF('reporting montigny'!$F$2:$EE$2,AQ$4,'reporting montigny'!$F77:$EE77)+SUMIF('reporting boissy'!$F$2:$EE$2,AQ$4,'reporting boissy'!$F77:$EE77)+SUMIF('reporting moussy'!$F$2:$EE$2,AQ$4,'reporting moussy'!$F77:$EE77)+SUMIF('reporting trappes'!$F$2:$EE$2,AQ$4,'reporting trappes'!$F77:$EE77)+SUMIF('SPACELOG 5 BP'!$F$2:$EE$2,AQ$4,'SPACELOG 5 BP'!$F77:$EE77)+SUMIF('SPACELOG 6 BP'!$F$2:$EE$2,AQ$4,'SPACELOG 6 BP'!$F77:$EE77)+SUMIF('SPACELOG 7 BP'!$F$2:$EE$2,AQ$4,'SPACELOG 7 BP'!$F77:$EE77)+SUMIF('SPACELOG 8 BP'!$F$2:$EE$2,AQ$4,'SPACELOG 8 BP'!$F77:$EE77)+SUMIF('SPACELOG 9 BP'!$F$2:$EE$2,AQ$4,'SPACELOG 9 BP'!$F77:$EE77)+SUMIF('SPACELOG 10 BP'!$F$2:$EE$2,AQ$4,'SPACELOG 10 BP'!$F77:$EE77)+SUMIF('SPACELOG 11 BP'!$F$2:$EE$2,AQ$4,'SPACELOG 11 BP'!$F77:$EE77)+SUMIF('SPACELOG 12 BP'!$F$2:$EE$2,AQ$4,'SPACELOG 12 BP'!$F77:$EE77)</f>
        <v>5884</v>
      </c>
      <c r="AR77" s="14">
        <f>SUM(AF77:AQ77)</f>
        <v>81949</v>
      </c>
      <c r="AS77" s="13">
        <f>SUMIF('reporting montigny'!$F$2:$EE$2,AS$4,'reporting montigny'!$F77:$EE77)+SUMIF('reporting boissy'!$F$2:$EE$2,AS$4,'reporting boissy'!$F77:$EE77)+SUMIF('reporting moussy'!$F$2:$EE$2,AS$4,'reporting moussy'!$F77:$EE77)+SUMIF('reporting trappes'!$F$2:$EE$2,AS$4,'reporting trappes'!$F77:$EE77)+SUMIF('SPACELOG 5 BP'!$F$2:$EE$2,AS$4,'SPACELOG 5 BP'!$F77:$EE77)+SUMIF('SPACELOG 6 BP'!$F$2:$EE$2,AS$4,'SPACELOG 6 BP'!$F77:$EE77)+SUMIF('SPACELOG 7 BP'!$F$2:$EE$2,AS$4,'SPACELOG 7 BP'!$F77:$EE77)+SUMIF('SPACELOG 8 BP'!$F$2:$EE$2,AS$4,'SPACELOG 8 BP'!$F77:$EE77)+SUMIF('SPACELOG 9 BP'!$F$2:$EE$2,AS$4,'SPACELOG 9 BP'!$F77:$EE77)+SUMIF('SPACELOG 10 BP'!$F$2:$EE$2,AS$4,'SPACELOG 10 BP'!$F77:$EE77)+SUMIF('SPACELOG 11 BP'!$F$2:$EE$2,AS$4,'SPACELOG 11 BP'!$F77:$EE77)+SUMIF('SPACELOG 12 BP'!$F$2:$EE$2,AS$4,'SPACELOG 12 BP'!$F77:$EE77)</f>
        <v>5884</v>
      </c>
      <c r="AT77" s="13">
        <f>SUMIF('reporting montigny'!$F$2:$EE$2,AT$4,'reporting montigny'!$F77:$EE77)+SUMIF('reporting boissy'!$F$2:$EE$2,AT$4,'reporting boissy'!$F77:$EE77)+SUMIF('reporting moussy'!$F$2:$EE$2,AT$4,'reporting moussy'!$F77:$EE77)+SUMIF('reporting trappes'!$F$2:$EE$2,AT$4,'reporting trappes'!$F77:$EE77)+SUMIF('SPACELOG 5 BP'!$F$2:$EE$2,AT$4,'SPACELOG 5 BP'!$F77:$EE77)+SUMIF('SPACELOG 6 BP'!$F$2:$EE$2,AT$4,'SPACELOG 6 BP'!$F77:$EE77)+SUMIF('SPACELOG 7 BP'!$F$2:$EE$2,AT$4,'SPACELOG 7 BP'!$F77:$EE77)+SUMIF('SPACELOG 8 BP'!$F$2:$EE$2,AT$4,'SPACELOG 8 BP'!$F77:$EE77)+SUMIF('SPACELOG 9 BP'!$F$2:$EE$2,AT$4,'SPACELOG 9 BP'!$F77:$EE77)+SUMIF('SPACELOG 10 BP'!$F$2:$EE$2,AT$4,'SPACELOG 10 BP'!$F77:$EE77)+SUMIF('SPACELOG 11 BP'!$F$2:$EE$2,AT$4,'SPACELOG 11 BP'!$F77:$EE77)+SUMIF('SPACELOG 12 BP'!$F$2:$EE$2,AT$4,'SPACELOG 12 BP'!$F77:$EE77)</f>
        <v>5884</v>
      </c>
      <c r="AU77" s="13">
        <f>SUMIF('reporting montigny'!$F$2:$EE$2,AU$4,'reporting montigny'!$F77:$EE77)+SUMIF('reporting boissy'!$F$2:$EE$2,AU$4,'reporting boissy'!$F77:$EE77)+SUMIF('reporting moussy'!$F$2:$EE$2,AU$4,'reporting moussy'!$F77:$EE77)+SUMIF('reporting trappes'!$F$2:$EE$2,AU$4,'reporting trappes'!$F77:$EE77)+SUMIF('SPACELOG 5 BP'!$F$2:$EE$2,AU$4,'SPACELOG 5 BP'!$F77:$EE77)+SUMIF('SPACELOG 6 BP'!$F$2:$EE$2,AU$4,'SPACELOG 6 BP'!$F77:$EE77)+SUMIF('SPACELOG 7 BP'!$F$2:$EE$2,AU$4,'SPACELOG 7 BP'!$F77:$EE77)+SUMIF('SPACELOG 8 BP'!$F$2:$EE$2,AU$4,'SPACELOG 8 BP'!$F77:$EE77)+SUMIF('SPACELOG 9 BP'!$F$2:$EE$2,AU$4,'SPACELOG 9 BP'!$F77:$EE77)+SUMIF('SPACELOG 10 BP'!$F$2:$EE$2,AU$4,'SPACELOG 10 BP'!$F77:$EE77)+SUMIF('SPACELOG 11 BP'!$F$2:$EE$2,AU$4,'SPACELOG 11 BP'!$F77:$EE77)+SUMIF('SPACELOG 12 BP'!$F$2:$EE$2,AU$4,'SPACELOG 12 BP'!$F77:$EE77)</f>
        <v>17225</v>
      </c>
      <c r="AV77" s="13">
        <f>SUMIF('reporting montigny'!$F$2:$EE$2,AV$4,'reporting montigny'!$F77:$EE77)+SUMIF('reporting boissy'!$F$2:$EE$2,AV$4,'reporting boissy'!$F77:$EE77)+SUMIF('reporting moussy'!$F$2:$EE$2,AV$4,'reporting moussy'!$F77:$EE77)+SUMIF('reporting trappes'!$F$2:$EE$2,AV$4,'reporting trappes'!$F77:$EE77)+SUMIF('SPACELOG 5 BP'!$F$2:$EE$2,AV$4,'SPACELOG 5 BP'!$F77:$EE77)+SUMIF('SPACELOG 6 BP'!$F$2:$EE$2,AV$4,'SPACELOG 6 BP'!$F77:$EE77)+SUMIF('SPACELOG 7 BP'!$F$2:$EE$2,AV$4,'SPACELOG 7 BP'!$F77:$EE77)+SUMIF('SPACELOG 8 BP'!$F$2:$EE$2,AV$4,'SPACELOG 8 BP'!$F77:$EE77)+SUMIF('SPACELOG 9 BP'!$F$2:$EE$2,AV$4,'SPACELOG 9 BP'!$F77:$EE77)+SUMIF('SPACELOG 10 BP'!$F$2:$EE$2,AV$4,'SPACELOG 10 BP'!$F77:$EE77)+SUMIF('SPACELOG 11 BP'!$F$2:$EE$2,AV$4,'SPACELOG 11 BP'!$F77:$EE77)+SUMIF('SPACELOG 12 BP'!$F$2:$EE$2,AV$4,'SPACELOG 12 BP'!$F77:$EE77)</f>
        <v>5884</v>
      </c>
      <c r="AW77" s="13">
        <f>SUMIF('reporting montigny'!$F$2:$EE$2,AW$4,'reporting montigny'!$F77:$EE77)+SUMIF('reporting boissy'!$F$2:$EE$2,AW$4,'reporting boissy'!$F77:$EE77)+SUMIF('reporting moussy'!$F$2:$EE$2,AW$4,'reporting moussy'!$F77:$EE77)+SUMIF('reporting trappes'!$F$2:$EE$2,AW$4,'reporting trappes'!$F77:$EE77)+SUMIF('SPACELOG 5 BP'!$F$2:$EE$2,AW$4,'SPACELOG 5 BP'!$F77:$EE77)+SUMIF('SPACELOG 6 BP'!$F$2:$EE$2,AW$4,'SPACELOG 6 BP'!$F77:$EE77)+SUMIF('SPACELOG 7 BP'!$F$2:$EE$2,AW$4,'SPACELOG 7 BP'!$F77:$EE77)+SUMIF('SPACELOG 8 BP'!$F$2:$EE$2,AW$4,'SPACELOG 8 BP'!$F77:$EE77)+SUMIF('SPACELOG 9 BP'!$F$2:$EE$2,AW$4,'SPACELOG 9 BP'!$F77:$EE77)+SUMIF('SPACELOG 10 BP'!$F$2:$EE$2,AW$4,'SPACELOG 10 BP'!$F77:$EE77)+SUMIF('SPACELOG 11 BP'!$F$2:$EE$2,AW$4,'SPACELOG 11 BP'!$F77:$EE77)+SUMIF('SPACELOG 12 BP'!$F$2:$EE$2,AW$4,'SPACELOG 12 BP'!$F77:$EE77)</f>
        <v>5884</v>
      </c>
      <c r="AX77" s="13">
        <f>SUMIF('reporting montigny'!$F$2:$EE$2,AX$4,'reporting montigny'!$F77:$EE77)+SUMIF('reporting boissy'!$F$2:$EE$2,AX$4,'reporting boissy'!$F77:$EE77)+SUMIF('reporting moussy'!$F$2:$EE$2,AX$4,'reporting moussy'!$F77:$EE77)+SUMIF('reporting trappes'!$F$2:$EE$2,AX$4,'reporting trappes'!$F77:$EE77)+SUMIF('SPACELOG 5 BP'!$F$2:$EE$2,AX$4,'SPACELOG 5 BP'!$F77:$EE77)+SUMIF('SPACELOG 6 BP'!$F$2:$EE$2,AX$4,'SPACELOG 6 BP'!$F77:$EE77)+SUMIF('SPACELOG 7 BP'!$F$2:$EE$2,AX$4,'SPACELOG 7 BP'!$F77:$EE77)+SUMIF('SPACELOG 8 BP'!$F$2:$EE$2,AX$4,'SPACELOG 8 BP'!$F77:$EE77)+SUMIF('SPACELOG 9 BP'!$F$2:$EE$2,AX$4,'SPACELOG 9 BP'!$F77:$EE77)+SUMIF('SPACELOG 10 BP'!$F$2:$EE$2,AX$4,'SPACELOG 10 BP'!$F77:$EE77)+SUMIF('SPACELOG 11 BP'!$F$2:$EE$2,AX$4,'SPACELOG 11 BP'!$F77:$EE77)+SUMIF('SPACELOG 12 BP'!$F$2:$EE$2,AX$4,'SPACELOG 12 BP'!$F77:$EE77)</f>
        <v>5884</v>
      </c>
      <c r="AY77" s="13">
        <f>SUMIF('reporting montigny'!$F$2:$EE$2,AY$4,'reporting montigny'!$F77:$EE77)+SUMIF('reporting boissy'!$F$2:$EE$2,AY$4,'reporting boissy'!$F77:$EE77)+SUMIF('reporting moussy'!$F$2:$EE$2,AY$4,'reporting moussy'!$F77:$EE77)+SUMIF('reporting trappes'!$F$2:$EE$2,AY$4,'reporting trappes'!$F77:$EE77)+SUMIF('SPACELOG 5 BP'!$F$2:$EE$2,AY$4,'SPACELOG 5 BP'!$F77:$EE77)+SUMIF('SPACELOG 6 BP'!$F$2:$EE$2,AY$4,'SPACELOG 6 BP'!$F77:$EE77)+SUMIF('SPACELOG 7 BP'!$F$2:$EE$2,AY$4,'SPACELOG 7 BP'!$F77:$EE77)+SUMIF('SPACELOG 8 BP'!$F$2:$EE$2,AY$4,'SPACELOG 8 BP'!$F77:$EE77)+SUMIF('SPACELOG 9 BP'!$F$2:$EE$2,AY$4,'SPACELOG 9 BP'!$F77:$EE77)+SUMIF('SPACELOG 10 BP'!$F$2:$EE$2,AY$4,'SPACELOG 10 BP'!$F77:$EE77)+SUMIF('SPACELOG 11 BP'!$F$2:$EE$2,AY$4,'SPACELOG 11 BP'!$F77:$EE77)+SUMIF('SPACELOG 12 BP'!$F$2:$EE$2,AY$4,'SPACELOG 12 BP'!$F77:$EE77)</f>
        <v>5884</v>
      </c>
      <c r="AZ77" s="13">
        <f>SUMIF('reporting montigny'!$F$2:$EE$2,AZ$4,'reporting montigny'!$F77:$EE77)+SUMIF('reporting boissy'!$F$2:$EE$2,AZ$4,'reporting boissy'!$F77:$EE77)+SUMIF('reporting moussy'!$F$2:$EE$2,AZ$4,'reporting moussy'!$F77:$EE77)+SUMIF('reporting trappes'!$F$2:$EE$2,AZ$4,'reporting trappes'!$F77:$EE77)+SUMIF('SPACELOG 5 BP'!$F$2:$EE$2,AZ$4,'SPACELOG 5 BP'!$F77:$EE77)+SUMIF('SPACELOG 6 BP'!$F$2:$EE$2,AZ$4,'SPACELOG 6 BP'!$F77:$EE77)+SUMIF('SPACELOG 7 BP'!$F$2:$EE$2,AZ$4,'SPACELOG 7 BP'!$F77:$EE77)+SUMIF('SPACELOG 8 BP'!$F$2:$EE$2,AZ$4,'SPACELOG 8 BP'!$F77:$EE77)+SUMIF('SPACELOG 9 BP'!$F$2:$EE$2,AZ$4,'SPACELOG 9 BP'!$F77:$EE77)+SUMIF('SPACELOG 10 BP'!$F$2:$EE$2,AZ$4,'SPACELOG 10 BP'!$F77:$EE77)+SUMIF('SPACELOG 11 BP'!$F$2:$EE$2,AZ$4,'SPACELOG 11 BP'!$F77:$EE77)+SUMIF('SPACELOG 12 BP'!$F$2:$EE$2,AZ$4,'SPACELOG 12 BP'!$F77:$EE77)</f>
        <v>5884</v>
      </c>
      <c r="BA77" s="13">
        <f>SUMIF('reporting montigny'!$F$2:$EE$2,BA$4,'reporting montigny'!$F77:$EE77)+SUMIF('reporting boissy'!$F$2:$EE$2,BA$4,'reporting boissy'!$F77:$EE77)+SUMIF('reporting moussy'!$F$2:$EE$2,BA$4,'reporting moussy'!$F77:$EE77)+SUMIF('reporting trappes'!$F$2:$EE$2,BA$4,'reporting trappes'!$F77:$EE77)+SUMIF('SPACELOG 5 BP'!$F$2:$EE$2,BA$4,'SPACELOG 5 BP'!$F77:$EE77)+SUMIF('SPACELOG 6 BP'!$F$2:$EE$2,BA$4,'SPACELOG 6 BP'!$F77:$EE77)+SUMIF('SPACELOG 7 BP'!$F$2:$EE$2,BA$4,'SPACELOG 7 BP'!$F77:$EE77)+SUMIF('SPACELOG 8 BP'!$F$2:$EE$2,BA$4,'SPACELOG 8 BP'!$F77:$EE77)+SUMIF('SPACELOG 9 BP'!$F$2:$EE$2,BA$4,'SPACELOG 9 BP'!$F77:$EE77)+SUMIF('SPACELOG 10 BP'!$F$2:$EE$2,BA$4,'SPACELOG 10 BP'!$F77:$EE77)+SUMIF('SPACELOG 11 BP'!$F$2:$EE$2,BA$4,'SPACELOG 11 BP'!$F77:$EE77)+SUMIF('SPACELOG 12 BP'!$F$2:$EE$2,BA$4,'SPACELOG 12 BP'!$F77:$EE77)</f>
        <v>5884</v>
      </c>
      <c r="BB77" s="13">
        <f>SUMIF('reporting montigny'!$F$2:$EE$2,BB$4,'reporting montigny'!$F77:$EE77)+SUMIF('reporting boissy'!$F$2:$EE$2,BB$4,'reporting boissy'!$F77:$EE77)+SUMIF('reporting moussy'!$F$2:$EE$2,BB$4,'reporting moussy'!$F77:$EE77)+SUMIF('reporting trappes'!$F$2:$EE$2,BB$4,'reporting trappes'!$F77:$EE77)+SUMIF('SPACELOG 5 BP'!$F$2:$EE$2,BB$4,'SPACELOG 5 BP'!$F77:$EE77)+SUMIF('SPACELOG 6 BP'!$F$2:$EE$2,BB$4,'SPACELOG 6 BP'!$F77:$EE77)+SUMIF('SPACELOG 7 BP'!$F$2:$EE$2,BB$4,'SPACELOG 7 BP'!$F77:$EE77)+SUMIF('SPACELOG 8 BP'!$F$2:$EE$2,BB$4,'SPACELOG 8 BP'!$F77:$EE77)+SUMIF('SPACELOG 9 BP'!$F$2:$EE$2,BB$4,'SPACELOG 9 BP'!$F77:$EE77)+SUMIF('SPACELOG 10 BP'!$F$2:$EE$2,BB$4,'SPACELOG 10 BP'!$F77:$EE77)+SUMIF('SPACELOG 11 BP'!$F$2:$EE$2,BB$4,'SPACELOG 11 BP'!$F77:$EE77)+SUMIF('SPACELOG 12 BP'!$F$2:$EE$2,BB$4,'SPACELOG 12 BP'!$F77:$EE77)</f>
        <v>5884</v>
      </c>
      <c r="BC77" s="13">
        <f>SUMIF('reporting montigny'!$F$2:$EE$2,BC$4,'reporting montigny'!$F77:$EE77)+SUMIF('reporting boissy'!$F$2:$EE$2,BC$4,'reporting boissy'!$F77:$EE77)+SUMIF('reporting moussy'!$F$2:$EE$2,BC$4,'reporting moussy'!$F77:$EE77)+SUMIF('reporting trappes'!$F$2:$EE$2,BC$4,'reporting trappes'!$F77:$EE77)+SUMIF('SPACELOG 5 BP'!$F$2:$EE$2,BC$4,'SPACELOG 5 BP'!$F77:$EE77)+SUMIF('SPACELOG 6 BP'!$F$2:$EE$2,BC$4,'SPACELOG 6 BP'!$F77:$EE77)+SUMIF('SPACELOG 7 BP'!$F$2:$EE$2,BC$4,'SPACELOG 7 BP'!$F77:$EE77)+SUMIF('SPACELOG 8 BP'!$F$2:$EE$2,BC$4,'SPACELOG 8 BP'!$F77:$EE77)+SUMIF('SPACELOG 9 BP'!$F$2:$EE$2,BC$4,'SPACELOG 9 BP'!$F77:$EE77)+SUMIF('SPACELOG 10 BP'!$F$2:$EE$2,BC$4,'SPACELOG 10 BP'!$F77:$EE77)+SUMIF('SPACELOG 11 BP'!$F$2:$EE$2,BC$4,'SPACELOG 11 BP'!$F77:$EE77)+SUMIF('SPACELOG 12 BP'!$F$2:$EE$2,BC$4,'SPACELOG 12 BP'!$F77:$EE77)</f>
        <v>5884</v>
      </c>
      <c r="BD77" s="13">
        <f>SUMIF('reporting montigny'!$F$2:$EE$2,BD$4,'reporting montigny'!$F77:$EE77)+SUMIF('reporting boissy'!$F$2:$EE$2,BD$4,'reporting boissy'!$F77:$EE77)+SUMIF('reporting moussy'!$F$2:$EE$2,BD$4,'reporting moussy'!$F77:$EE77)+SUMIF('reporting trappes'!$F$2:$EE$2,BD$4,'reporting trappes'!$F77:$EE77)+SUMIF('SPACELOG 5 BP'!$F$2:$EE$2,BD$4,'SPACELOG 5 BP'!$F77:$EE77)+SUMIF('SPACELOG 6 BP'!$F$2:$EE$2,BD$4,'SPACELOG 6 BP'!$F77:$EE77)+SUMIF('SPACELOG 7 BP'!$F$2:$EE$2,BD$4,'SPACELOG 7 BP'!$F77:$EE77)+SUMIF('SPACELOG 8 BP'!$F$2:$EE$2,BD$4,'SPACELOG 8 BP'!$F77:$EE77)+SUMIF('SPACELOG 9 BP'!$F$2:$EE$2,BD$4,'SPACELOG 9 BP'!$F77:$EE77)+SUMIF('SPACELOG 10 BP'!$F$2:$EE$2,BD$4,'SPACELOG 10 BP'!$F77:$EE77)+SUMIF('SPACELOG 11 BP'!$F$2:$EE$2,BD$4,'SPACELOG 11 BP'!$F77:$EE77)+SUMIF('SPACELOG 12 BP'!$F$2:$EE$2,BD$4,'SPACELOG 12 BP'!$F77:$EE77)</f>
        <v>5884</v>
      </c>
      <c r="BE77" s="14">
        <f>SUM(AS77:BD77)</f>
        <v>81949</v>
      </c>
      <c r="BF77" s="13">
        <f>SUMIF('reporting montigny'!$F$2:$EE$2,BF$4,'reporting montigny'!$F77:$EE77)+SUMIF('reporting boissy'!$F$2:$EE$2,BF$4,'reporting boissy'!$F77:$EE77)+SUMIF('reporting moussy'!$F$2:$EE$2,BF$4,'reporting moussy'!$F77:$EE77)+SUMIF('reporting trappes'!$F$2:$EE$2,BF$4,'reporting trappes'!$F77:$EE77)+SUMIF('SPACELOG 5 BP'!$F$2:$EE$2,BF$4,'SPACELOG 5 BP'!$F77:$EE77)+SUMIF('SPACELOG 6 BP'!$F$2:$EE$2,BF$4,'SPACELOG 6 BP'!$F77:$EE77)+SUMIF('SPACELOG 7 BP'!$F$2:$EE$2,BF$4,'SPACELOG 7 BP'!$F77:$EE77)+SUMIF('SPACELOG 8 BP'!$F$2:$EE$2,BF$4,'SPACELOG 8 BP'!$F77:$EE77)+SUMIF('SPACELOG 9 BP'!$F$2:$EE$2,BF$4,'SPACELOG 9 BP'!$F77:$EE77)+SUMIF('SPACELOG 10 BP'!$F$2:$EE$2,BF$4,'SPACELOG 10 BP'!$F77:$EE77)+SUMIF('SPACELOG 11 BP'!$F$2:$EE$2,BF$4,'SPACELOG 11 BP'!$F77:$EE77)+SUMIF('SPACELOG 12 BP'!$F$2:$EE$2,BF$4,'SPACELOG 12 BP'!$F77:$EE77)</f>
        <v>5884</v>
      </c>
      <c r="BG77" s="13">
        <f>SUMIF('reporting montigny'!$F$2:$EE$2,BG$4,'reporting montigny'!$F77:$EE77)+SUMIF('reporting boissy'!$F$2:$EE$2,BG$4,'reporting boissy'!$F77:$EE77)+SUMIF('reporting moussy'!$F$2:$EE$2,BG$4,'reporting moussy'!$F77:$EE77)+SUMIF('reporting trappes'!$F$2:$EE$2,BG$4,'reporting trappes'!$F77:$EE77)+SUMIF('SPACELOG 5 BP'!$F$2:$EE$2,BG$4,'SPACELOG 5 BP'!$F77:$EE77)+SUMIF('SPACELOG 6 BP'!$F$2:$EE$2,BG$4,'SPACELOG 6 BP'!$F77:$EE77)+SUMIF('SPACELOG 7 BP'!$F$2:$EE$2,BG$4,'SPACELOG 7 BP'!$F77:$EE77)+SUMIF('SPACELOG 8 BP'!$F$2:$EE$2,BG$4,'SPACELOG 8 BP'!$F77:$EE77)+SUMIF('SPACELOG 9 BP'!$F$2:$EE$2,BG$4,'SPACELOG 9 BP'!$F77:$EE77)+SUMIF('SPACELOG 10 BP'!$F$2:$EE$2,BG$4,'SPACELOG 10 BP'!$F77:$EE77)+SUMIF('SPACELOG 11 BP'!$F$2:$EE$2,BG$4,'SPACELOG 11 BP'!$F77:$EE77)+SUMIF('SPACELOG 12 BP'!$F$2:$EE$2,BG$4,'SPACELOG 12 BP'!$F77:$EE77)</f>
        <v>5884</v>
      </c>
      <c r="BH77" s="13">
        <f>SUMIF('reporting montigny'!$F$2:$EE$2,BH$4,'reporting montigny'!$F77:$EE77)+SUMIF('reporting boissy'!$F$2:$EE$2,BH$4,'reporting boissy'!$F77:$EE77)+SUMIF('reporting moussy'!$F$2:$EE$2,BH$4,'reporting moussy'!$F77:$EE77)+SUMIF('reporting trappes'!$F$2:$EE$2,BH$4,'reporting trappes'!$F77:$EE77)+SUMIF('SPACELOG 5 BP'!$F$2:$EE$2,BH$4,'SPACELOG 5 BP'!$F77:$EE77)+SUMIF('SPACELOG 6 BP'!$F$2:$EE$2,BH$4,'SPACELOG 6 BP'!$F77:$EE77)+SUMIF('SPACELOG 7 BP'!$F$2:$EE$2,BH$4,'SPACELOG 7 BP'!$F77:$EE77)+SUMIF('SPACELOG 8 BP'!$F$2:$EE$2,BH$4,'SPACELOG 8 BP'!$F77:$EE77)+SUMIF('SPACELOG 9 BP'!$F$2:$EE$2,BH$4,'SPACELOG 9 BP'!$F77:$EE77)+SUMIF('SPACELOG 10 BP'!$F$2:$EE$2,BH$4,'SPACELOG 10 BP'!$F77:$EE77)+SUMIF('SPACELOG 11 BP'!$F$2:$EE$2,BH$4,'SPACELOG 11 BP'!$F77:$EE77)+SUMIF('SPACELOG 12 BP'!$F$2:$EE$2,BH$4,'SPACELOG 12 BP'!$F77:$EE77)</f>
        <v>17225</v>
      </c>
      <c r="BI77" s="13">
        <f>SUMIF('reporting montigny'!$F$2:$EE$2,BI$4,'reporting montigny'!$F77:$EE77)+SUMIF('reporting boissy'!$F$2:$EE$2,BI$4,'reporting boissy'!$F77:$EE77)+SUMIF('reporting moussy'!$F$2:$EE$2,BI$4,'reporting moussy'!$F77:$EE77)+SUMIF('reporting trappes'!$F$2:$EE$2,BI$4,'reporting trappes'!$F77:$EE77)+SUMIF('SPACELOG 5 BP'!$F$2:$EE$2,BI$4,'SPACELOG 5 BP'!$F77:$EE77)+SUMIF('SPACELOG 6 BP'!$F$2:$EE$2,BI$4,'SPACELOG 6 BP'!$F77:$EE77)+SUMIF('SPACELOG 7 BP'!$F$2:$EE$2,BI$4,'SPACELOG 7 BP'!$F77:$EE77)+SUMIF('SPACELOG 8 BP'!$F$2:$EE$2,BI$4,'SPACELOG 8 BP'!$F77:$EE77)+SUMIF('SPACELOG 9 BP'!$F$2:$EE$2,BI$4,'SPACELOG 9 BP'!$F77:$EE77)+SUMIF('SPACELOG 10 BP'!$F$2:$EE$2,BI$4,'SPACELOG 10 BP'!$F77:$EE77)+SUMIF('SPACELOG 11 BP'!$F$2:$EE$2,BI$4,'SPACELOG 11 BP'!$F77:$EE77)+SUMIF('SPACELOG 12 BP'!$F$2:$EE$2,BI$4,'SPACELOG 12 BP'!$F77:$EE77)</f>
        <v>5884</v>
      </c>
      <c r="BJ77" s="13">
        <f>SUMIF('reporting montigny'!$F$2:$EE$2,BJ$4,'reporting montigny'!$F77:$EE77)+SUMIF('reporting boissy'!$F$2:$EE$2,BJ$4,'reporting boissy'!$F77:$EE77)+SUMIF('reporting moussy'!$F$2:$EE$2,BJ$4,'reporting moussy'!$F77:$EE77)+SUMIF('reporting trappes'!$F$2:$EE$2,BJ$4,'reporting trappes'!$F77:$EE77)+SUMIF('SPACELOG 5 BP'!$F$2:$EE$2,BJ$4,'SPACELOG 5 BP'!$F77:$EE77)+SUMIF('SPACELOG 6 BP'!$F$2:$EE$2,BJ$4,'SPACELOG 6 BP'!$F77:$EE77)+SUMIF('SPACELOG 7 BP'!$F$2:$EE$2,BJ$4,'SPACELOG 7 BP'!$F77:$EE77)+SUMIF('SPACELOG 8 BP'!$F$2:$EE$2,BJ$4,'SPACELOG 8 BP'!$F77:$EE77)+SUMIF('SPACELOG 9 BP'!$F$2:$EE$2,BJ$4,'SPACELOG 9 BP'!$F77:$EE77)+SUMIF('SPACELOG 10 BP'!$F$2:$EE$2,BJ$4,'SPACELOG 10 BP'!$F77:$EE77)+SUMIF('SPACELOG 11 BP'!$F$2:$EE$2,BJ$4,'SPACELOG 11 BP'!$F77:$EE77)+SUMIF('SPACELOG 12 BP'!$F$2:$EE$2,BJ$4,'SPACELOG 12 BP'!$F77:$EE77)</f>
        <v>5884</v>
      </c>
      <c r="BK77" s="13">
        <f>SUMIF('reporting montigny'!$F$2:$EE$2,BK$4,'reporting montigny'!$F77:$EE77)+SUMIF('reporting boissy'!$F$2:$EE$2,BK$4,'reporting boissy'!$F77:$EE77)+SUMIF('reporting moussy'!$F$2:$EE$2,BK$4,'reporting moussy'!$F77:$EE77)+SUMIF('reporting trappes'!$F$2:$EE$2,BK$4,'reporting trappes'!$F77:$EE77)+SUMIF('SPACELOG 5 BP'!$F$2:$EE$2,BK$4,'SPACELOG 5 BP'!$F77:$EE77)+SUMIF('SPACELOG 6 BP'!$F$2:$EE$2,BK$4,'SPACELOG 6 BP'!$F77:$EE77)+SUMIF('SPACELOG 7 BP'!$F$2:$EE$2,BK$4,'SPACELOG 7 BP'!$F77:$EE77)+SUMIF('SPACELOG 8 BP'!$F$2:$EE$2,BK$4,'SPACELOG 8 BP'!$F77:$EE77)+SUMIF('SPACELOG 9 BP'!$F$2:$EE$2,BK$4,'SPACELOG 9 BP'!$F77:$EE77)+SUMIF('SPACELOG 10 BP'!$F$2:$EE$2,BK$4,'SPACELOG 10 BP'!$F77:$EE77)+SUMIF('SPACELOG 11 BP'!$F$2:$EE$2,BK$4,'SPACELOG 11 BP'!$F77:$EE77)+SUMIF('SPACELOG 12 BP'!$F$2:$EE$2,BK$4,'SPACELOG 12 BP'!$F77:$EE77)</f>
        <v>5884</v>
      </c>
      <c r="BL77" s="13">
        <f>SUMIF('reporting montigny'!$F$2:$EE$2,BL$4,'reporting montigny'!$F77:$EE77)+SUMIF('reporting boissy'!$F$2:$EE$2,BL$4,'reporting boissy'!$F77:$EE77)+SUMIF('reporting moussy'!$F$2:$EE$2,BL$4,'reporting moussy'!$F77:$EE77)+SUMIF('reporting trappes'!$F$2:$EE$2,BL$4,'reporting trappes'!$F77:$EE77)+SUMIF('SPACELOG 5 BP'!$F$2:$EE$2,BL$4,'SPACELOG 5 BP'!$F77:$EE77)+SUMIF('SPACELOG 6 BP'!$F$2:$EE$2,BL$4,'SPACELOG 6 BP'!$F77:$EE77)+SUMIF('SPACELOG 7 BP'!$F$2:$EE$2,BL$4,'SPACELOG 7 BP'!$F77:$EE77)+SUMIF('SPACELOG 8 BP'!$F$2:$EE$2,BL$4,'SPACELOG 8 BP'!$F77:$EE77)+SUMIF('SPACELOG 9 BP'!$F$2:$EE$2,BL$4,'SPACELOG 9 BP'!$F77:$EE77)+SUMIF('SPACELOG 10 BP'!$F$2:$EE$2,BL$4,'SPACELOG 10 BP'!$F77:$EE77)+SUMIF('SPACELOG 11 BP'!$F$2:$EE$2,BL$4,'SPACELOG 11 BP'!$F77:$EE77)+SUMIF('SPACELOG 12 BP'!$F$2:$EE$2,BL$4,'SPACELOG 12 BP'!$F77:$EE77)</f>
        <v>5884</v>
      </c>
      <c r="BM77" s="13">
        <f>SUMIF('reporting montigny'!$F$2:$EE$2,BM$4,'reporting montigny'!$F77:$EE77)+SUMIF('reporting boissy'!$F$2:$EE$2,BM$4,'reporting boissy'!$F77:$EE77)+SUMIF('reporting moussy'!$F$2:$EE$2,BM$4,'reporting moussy'!$F77:$EE77)+SUMIF('reporting trappes'!$F$2:$EE$2,BM$4,'reporting trappes'!$F77:$EE77)+SUMIF('SPACELOG 5 BP'!$F$2:$EE$2,BM$4,'SPACELOG 5 BP'!$F77:$EE77)+SUMIF('SPACELOG 6 BP'!$F$2:$EE$2,BM$4,'SPACELOG 6 BP'!$F77:$EE77)+SUMIF('SPACELOG 7 BP'!$F$2:$EE$2,BM$4,'SPACELOG 7 BP'!$F77:$EE77)+SUMIF('SPACELOG 8 BP'!$F$2:$EE$2,BM$4,'SPACELOG 8 BP'!$F77:$EE77)+SUMIF('SPACELOG 9 BP'!$F$2:$EE$2,BM$4,'SPACELOG 9 BP'!$F77:$EE77)+SUMIF('SPACELOG 10 BP'!$F$2:$EE$2,BM$4,'SPACELOG 10 BP'!$F77:$EE77)+SUMIF('SPACELOG 11 BP'!$F$2:$EE$2,BM$4,'SPACELOG 11 BP'!$F77:$EE77)+SUMIF('SPACELOG 12 BP'!$F$2:$EE$2,BM$4,'SPACELOG 12 BP'!$F77:$EE77)</f>
        <v>5884</v>
      </c>
      <c r="BN77" s="13">
        <f>SUMIF('reporting montigny'!$F$2:$EE$2,BN$4,'reporting montigny'!$F77:$EE77)+SUMIF('reporting boissy'!$F$2:$EE$2,BN$4,'reporting boissy'!$F77:$EE77)+SUMIF('reporting moussy'!$F$2:$EE$2,BN$4,'reporting moussy'!$F77:$EE77)+SUMIF('reporting trappes'!$F$2:$EE$2,BN$4,'reporting trappes'!$F77:$EE77)+SUMIF('SPACELOG 5 BP'!$F$2:$EE$2,BN$4,'SPACELOG 5 BP'!$F77:$EE77)+SUMIF('SPACELOG 6 BP'!$F$2:$EE$2,BN$4,'SPACELOG 6 BP'!$F77:$EE77)+SUMIF('SPACELOG 7 BP'!$F$2:$EE$2,BN$4,'SPACELOG 7 BP'!$F77:$EE77)+SUMIF('SPACELOG 8 BP'!$F$2:$EE$2,BN$4,'SPACELOG 8 BP'!$F77:$EE77)+SUMIF('SPACELOG 9 BP'!$F$2:$EE$2,BN$4,'SPACELOG 9 BP'!$F77:$EE77)+SUMIF('SPACELOG 10 BP'!$F$2:$EE$2,BN$4,'SPACELOG 10 BP'!$F77:$EE77)+SUMIF('SPACELOG 11 BP'!$F$2:$EE$2,BN$4,'SPACELOG 11 BP'!$F77:$EE77)+SUMIF('SPACELOG 12 BP'!$F$2:$EE$2,BN$4,'SPACELOG 12 BP'!$F77:$EE77)</f>
        <v>5884</v>
      </c>
      <c r="BO77" s="13">
        <f>SUMIF('reporting montigny'!$F$2:$EE$2,BO$4,'reporting montigny'!$F77:$EE77)+SUMIF('reporting boissy'!$F$2:$EE$2,BO$4,'reporting boissy'!$F77:$EE77)+SUMIF('reporting moussy'!$F$2:$EE$2,BO$4,'reporting moussy'!$F77:$EE77)+SUMIF('reporting trappes'!$F$2:$EE$2,BO$4,'reporting trappes'!$F77:$EE77)+SUMIF('SPACELOG 5 BP'!$F$2:$EE$2,BO$4,'SPACELOG 5 BP'!$F77:$EE77)+SUMIF('SPACELOG 6 BP'!$F$2:$EE$2,BO$4,'SPACELOG 6 BP'!$F77:$EE77)+SUMIF('SPACELOG 7 BP'!$F$2:$EE$2,BO$4,'SPACELOG 7 BP'!$F77:$EE77)+SUMIF('SPACELOG 8 BP'!$F$2:$EE$2,BO$4,'SPACELOG 8 BP'!$F77:$EE77)+SUMIF('SPACELOG 9 BP'!$F$2:$EE$2,BO$4,'SPACELOG 9 BP'!$F77:$EE77)+SUMIF('SPACELOG 10 BP'!$F$2:$EE$2,BO$4,'SPACELOG 10 BP'!$F77:$EE77)+SUMIF('SPACELOG 11 BP'!$F$2:$EE$2,BO$4,'SPACELOG 11 BP'!$F77:$EE77)+SUMIF('SPACELOG 12 BP'!$F$2:$EE$2,BO$4,'SPACELOG 12 BP'!$F77:$EE77)</f>
        <v>5884</v>
      </c>
      <c r="BP77" s="13">
        <f>SUMIF('reporting montigny'!$F$2:$EE$2,BP$4,'reporting montigny'!$F77:$EE77)+SUMIF('reporting boissy'!$F$2:$EE$2,BP$4,'reporting boissy'!$F77:$EE77)+SUMIF('reporting moussy'!$F$2:$EE$2,BP$4,'reporting moussy'!$F77:$EE77)+SUMIF('reporting trappes'!$F$2:$EE$2,BP$4,'reporting trappes'!$F77:$EE77)+SUMIF('SPACELOG 5 BP'!$F$2:$EE$2,BP$4,'SPACELOG 5 BP'!$F77:$EE77)+SUMIF('SPACELOG 6 BP'!$F$2:$EE$2,BP$4,'SPACELOG 6 BP'!$F77:$EE77)+SUMIF('SPACELOG 7 BP'!$F$2:$EE$2,BP$4,'SPACELOG 7 BP'!$F77:$EE77)+SUMIF('SPACELOG 8 BP'!$F$2:$EE$2,BP$4,'SPACELOG 8 BP'!$F77:$EE77)+SUMIF('SPACELOG 9 BP'!$F$2:$EE$2,BP$4,'SPACELOG 9 BP'!$F77:$EE77)+SUMIF('SPACELOG 10 BP'!$F$2:$EE$2,BP$4,'SPACELOG 10 BP'!$F77:$EE77)+SUMIF('SPACELOG 11 BP'!$F$2:$EE$2,BP$4,'SPACELOG 11 BP'!$F77:$EE77)+SUMIF('SPACELOG 12 BP'!$F$2:$EE$2,BP$4,'SPACELOG 12 BP'!$F77:$EE77)</f>
        <v>5884</v>
      </c>
      <c r="BQ77" s="13">
        <f>SUMIF('reporting montigny'!$F$2:$EE$2,BQ$4,'reporting montigny'!$F77:$EE77)+SUMIF('reporting boissy'!$F$2:$EE$2,BQ$4,'reporting boissy'!$F77:$EE77)+SUMIF('reporting moussy'!$F$2:$EE$2,BQ$4,'reporting moussy'!$F77:$EE77)+SUMIF('reporting trappes'!$F$2:$EE$2,BQ$4,'reporting trappes'!$F77:$EE77)+SUMIF('SPACELOG 5 BP'!$F$2:$EE$2,BQ$4,'SPACELOG 5 BP'!$F77:$EE77)+SUMIF('SPACELOG 6 BP'!$F$2:$EE$2,BQ$4,'SPACELOG 6 BP'!$F77:$EE77)+SUMIF('SPACELOG 7 BP'!$F$2:$EE$2,BQ$4,'SPACELOG 7 BP'!$F77:$EE77)+SUMIF('SPACELOG 8 BP'!$F$2:$EE$2,BQ$4,'SPACELOG 8 BP'!$F77:$EE77)+SUMIF('SPACELOG 9 BP'!$F$2:$EE$2,BQ$4,'SPACELOG 9 BP'!$F77:$EE77)+SUMIF('SPACELOG 10 BP'!$F$2:$EE$2,BQ$4,'SPACELOG 10 BP'!$F77:$EE77)+SUMIF('SPACELOG 11 BP'!$F$2:$EE$2,BQ$4,'SPACELOG 11 BP'!$F77:$EE77)+SUMIF('SPACELOG 12 BP'!$F$2:$EE$2,BQ$4,'SPACELOG 12 BP'!$F77:$EE77)</f>
        <v>5884</v>
      </c>
      <c r="BR77" s="14">
        <f>SUM(BF77:BQ77)</f>
        <v>81949</v>
      </c>
      <c r="BS77" s="13">
        <f>SUMIF('reporting montigny'!$F$2:$EE$2,BS$4,'reporting montigny'!$F77:$EE77)+SUMIF('reporting boissy'!$F$2:$EE$2,BS$4,'reporting boissy'!$F77:$EE77)+SUMIF('reporting moussy'!$F$2:$EE$2,BS$4,'reporting moussy'!$F77:$EE77)+SUMIF('reporting trappes'!$F$2:$EE$2,BS$4,'reporting trappes'!$F77:$EE77)+SUMIF('SPACELOG 5 BP'!$F$2:$EE$2,BS$4,'SPACELOG 5 BP'!$F77:$EE77)+SUMIF('SPACELOG 6 BP'!$F$2:$EE$2,BS$4,'SPACELOG 6 BP'!$F77:$EE77)+SUMIF('SPACELOG 7 BP'!$F$2:$EE$2,BS$4,'SPACELOG 7 BP'!$F77:$EE77)+SUMIF('SPACELOG 8 BP'!$F$2:$EE$2,BS$4,'SPACELOG 8 BP'!$F77:$EE77)+SUMIF('SPACELOG 9 BP'!$F$2:$EE$2,BS$4,'SPACELOG 9 BP'!$F77:$EE77)+SUMIF('SPACELOG 10 BP'!$F$2:$EE$2,BS$4,'SPACELOG 10 BP'!$F77:$EE77)+SUMIF('SPACELOG 11 BP'!$F$2:$EE$2,BS$4,'SPACELOG 11 BP'!$F77:$EE77)+SUMIF('SPACELOG 12 BP'!$F$2:$EE$2,BS$4,'SPACELOG 12 BP'!$F77:$EE77)</f>
        <v>5884</v>
      </c>
      <c r="BT77" s="13">
        <f>SUMIF('reporting montigny'!$F$2:$EE$2,BT$4,'reporting montigny'!$F77:$EE77)+SUMIF('reporting boissy'!$F$2:$EE$2,BT$4,'reporting boissy'!$F77:$EE77)+SUMIF('reporting moussy'!$F$2:$EE$2,BT$4,'reporting moussy'!$F77:$EE77)+SUMIF('reporting trappes'!$F$2:$EE$2,BT$4,'reporting trappes'!$F77:$EE77)+SUMIF('SPACELOG 5 BP'!$F$2:$EE$2,BT$4,'SPACELOG 5 BP'!$F77:$EE77)+SUMIF('SPACELOG 6 BP'!$F$2:$EE$2,BT$4,'SPACELOG 6 BP'!$F77:$EE77)+SUMIF('SPACELOG 7 BP'!$F$2:$EE$2,BT$4,'SPACELOG 7 BP'!$F77:$EE77)+SUMIF('SPACELOG 8 BP'!$F$2:$EE$2,BT$4,'SPACELOG 8 BP'!$F77:$EE77)+SUMIF('SPACELOG 9 BP'!$F$2:$EE$2,BT$4,'SPACELOG 9 BP'!$F77:$EE77)+SUMIF('SPACELOG 10 BP'!$F$2:$EE$2,BT$4,'SPACELOG 10 BP'!$F77:$EE77)+SUMIF('SPACELOG 11 BP'!$F$2:$EE$2,BT$4,'SPACELOG 11 BP'!$F77:$EE77)+SUMIF('SPACELOG 12 BP'!$F$2:$EE$2,BT$4,'SPACELOG 12 BP'!$F77:$EE77)</f>
        <v>5884</v>
      </c>
      <c r="BU77" s="13">
        <f>SUMIF('reporting montigny'!$F$2:$EE$2,BU$4,'reporting montigny'!$F77:$EE77)+SUMIF('reporting boissy'!$F$2:$EE$2,BU$4,'reporting boissy'!$F77:$EE77)+SUMIF('reporting moussy'!$F$2:$EE$2,BU$4,'reporting moussy'!$F77:$EE77)+SUMIF('reporting trappes'!$F$2:$EE$2,BU$4,'reporting trappes'!$F77:$EE77)+SUMIF('SPACELOG 5 BP'!$F$2:$EE$2,BU$4,'SPACELOG 5 BP'!$F77:$EE77)+SUMIF('SPACELOG 6 BP'!$F$2:$EE$2,BU$4,'SPACELOG 6 BP'!$F77:$EE77)+SUMIF('SPACELOG 7 BP'!$F$2:$EE$2,BU$4,'SPACELOG 7 BP'!$F77:$EE77)+SUMIF('SPACELOG 8 BP'!$F$2:$EE$2,BU$4,'SPACELOG 8 BP'!$F77:$EE77)+SUMIF('SPACELOG 9 BP'!$F$2:$EE$2,BU$4,'SPACELOG 9 BP'!$F77:$EE77)+SUMIF('SPACELOG 10 BP'!$F$2:$EE$2,BU$4,'SPACELOG 10 BP'!$F77:$EE77)+SUMIF('SPACELOG 11 BP'!$F$2:$EE$2,BU$4,'SPACELOG 11 BP'!$F77:$EE77)+SUMIF('SPACELOG 12 BP'!$F$2:$EE$2,BU$4,'SPACELOG 12 BP'!$F77:$EE77)</f>
        <v>17225</v>
      </c>
      <c r="BV77" s="13">
        <f>SUMIF('reporting montigny'!$F$2:$EE$2,BV$4,'reporting montigny'!$F77:$EE77)+SUMIF('reporting boissy'!$F$2:$EE$2,BV$4,'reporting boissy'!$F77:$EE77)+SUMIF('reporting moussy'!$F$2:$EE$2,BV$4,'reporting moussy'!$F77:$EE77)+SUMIF('reporting trappes'!$F$2:$EE$2,BV$4,'reporting trappes'!$F77:$EE77)+SUMIF('SPACELOG 5 BP'!$F$2:$EE$2,BV$4,'SPACELOG 5 BP'!$F77:$EE77)+SUMIF('SPACELOG 6 BP'!$F$2:$EE$2,BV$4,'SPACELOG 6 BP'!$F77:$EE77)+SUMIF('SPACELOG 7 BP'!$F$2:$EE$2,BV$4,'SPACELOG 7 BP'!$F77:$EE77)+SUMIF('SPACELOG 8 BP'!$F$2:$EE$2,BV$4,'SPACELOG 8 BP'!$F77:$EE77)+SUMIF('SPACELOG 9 BP'!$F$2:$EE$2,BV$4,'SPACELOG 9 BP'!$F77:$EE77)+SUMIF('SPACELOG 10 BP'!$F$2:$EE$2,BV$4,'SPACELOG 10 BP'!$F77:$EE77)+SUMIF('SPACELOG 11 BP'!$F$2:$EE$2,BV$4,'SPACELOG 11 BP'!$F77:$EE77)+SUMIF('SPACELOG 12 BP'!$F$2:$EE$2,BV$4,'SPACELOG 12 BP'!$F77:$EE77)</f>
        <v>5884</v>
      </c>
      <c r="BW77" s="13">
        <f>SUMIF('reporting montigny'!$F$2:$EE$2,BW$4,'reporting montigny'!$F77:$EE77)+SUMIF('reporting boissy'!$F$2:$EE$2,BW$4,'reporting boissy'!$F77:$EE77)+SUMIF('reporting moussy'!$F$2:$EE$2,BW$4,'reporting moussy'!$F77:$EE77)+SUMIF('reporting trappes'!$F$2:$EE$2,BW$4,'reporting trappes'!$F77:$EE77)+SUMIF('SPACELOG 5 BP'!$F$2:$EE$2,BW$4,'SPACELOG 5 BP'!$F77:$EE77)+SUMIF('SPACELOG 6 BP'!$F$2:$EE$2,BW$4,'SPACELOG 6 BP'!$F77:$EE77)+SUMIF('SPACELOG 7 BP'!$F$2:$EE$2,BW$4,'SPACELOG 7 BP'!$F77:$EE77)+SUMIF('SPACELOG 8 BP'!$F$2:$EE$2,BW$4,'SPACELOG 8 BP'!$F77:$EE77)+SUMIF('SPACELOG 9 BP'!$F$2:$EE$2,BW$4,'SPACELOG 9 BP'!$F77:$EE77)+SUMIF('SPACELOG 10 BP'!$F$2:$EE$2,BW$4,'SPACELOG 10 BP'!$F77:$EE77)+SUMIF('SPACELOG 11 BP'!$F$2:$EE$2,BW$4,'SPACELOG 11 BP'!$F77:$EE77)+SUMIF('SPACELOG 12 BP'!$F$2:$EE$2,BW$4,'SPACELOG 12 BP'!$F77:$EE77)</f>
        <v>5884</v>
      </c>
      <c r="BX77" s="13">
        <f>SUMIF('reporting montigny'!$F$2:$EE$2,BX$4,'reporting montigny'!$F77:$EE77)+SUMIF('reporting boissy'!$F$2:$EE$2,BX$4,'reporting boissy'!$F77:$EE77)+SUMIF('reporting moussy'!$F$2:$EE$2,BX$4,'reporting moussy'!$F77:$EE77)+SUMIF('reporting trappes'!$F$2:$EE$2,BX$4,'reporting trappes'!$F77:$EE77)+SUMIF('SPACELOG 5 BP'!$F$2:$EE$2,BX$4,'SPACELOG 5 BP'!$F77:$EE77)+SUMIF('SPACELOG 6 BP'!$F$2:$EE$2,BX$4,'SPACELOG 6 BP'!$F77:$EE77)+SUMIF('SPACELOG 7 BP'!$F$2:$EE$2,BX$4,'SPACELOG 7 BP'!$F77:$EE77)+SUMIF('SPACELOG 8 BP'!$F$2:$EE$2,BX$4,'SPACELOG 8 BP'!$F77:$EE77)+SUMIF('SPACELOG 9 BP'!$F$2:$EE$2,BX$4,'SPACELOG 9 BP'!$F77:$EE77)+SUMIF('SPACELOG 10 BP'!$F$2:$EE$2,BX$4,'SPACELOG 10 BP'!$F77:$EE77)+SUMIF('SPACELOG 11 BP'!$F$2:$EE$2,BX$4,'SPACELOG 11 BP'!$F77:$EE77)+SUMIF('SPACELOG 12 BP'!$F$2:$EE$2,BX$4,'SPACELOG 12 BP'!$F77:$EE77)</f>
        <v>5884</v>
      </c>
      <c r="BY77" s="13">
        <f>SUMIF('reporting montigny'!$F$2:$EE$2,BY$4,'reporting montigny'!$F77:$EE77)+SUMIF('reporting boissy'!$F$2:$EE$2,BY$4,'reporting boissy'!$F77:$EE77)+SUMIF('reporting moussy'!$F$2:$EE$2,BY$4,'reporting moussy'!$F77:$EE77)+SUMIF('reporting trappes'!$F$2:$EE$2,BY$4,'reporting trappes'!$F77:$EE77)+SUMIF('SPACELOG 5 BP'!$F$2:$EE$2,BY$4,'SPACELOG 5 BP'!$F77:$EE77)+SUMIF('SPACELOG 6 BP'!$F$2:$EE$2,BY$4,'SPACELOG 6 BP'!$F77:$EE77)+SUMIF('SPACELOG 7 BP'!$F$2:$EE$2,BY$4,'SPACELOG 7 BP'!$F77:$EE77)+SUMIF('SPACELOG 8 BP'!$F$2:$EE$2,BY$4,'SPACELOG 8 BP'!$F77:$EE77)+SUMIF('SPACELOG 9 BP'!$F$2:$EE$2,BY$4,'SPACELOG 9 BP'!$F77:$EE77)+SUMIF('SPACELOG 10 BP'!$F$2:$EE$2,BY$4,'SPACELOG 10 BP'!$F77:$EE77)+SUMIF('SPACELOG 11 BP'!$F$2:$EE$2,BY$4,'SPACELOG 11 BP'!$F77:$EE77)+SUMIF('SPACELOG 12 BP'!$F$2:$EE$2,BY$4,'SPACELOG 12 BP'!$F77:$EE77)</f>
        <v>5884</v>
      </c>
      <c r="BZ77" s="13">
        <f>SUMIF('reporting montigny'!$F$2:$EE$2,BZ$4,'reporting montigny'!$F77:$EE77)+SUMIF('reporting boissy'!$F$2:$EE$2,BZ$4,'reporting boissy'!$F77:$EE77)+SUMIF('reporting moussy'!$F$2:$EE$2,BZ$4,'reporting moussy'!$F77:$EE77)+SUMIF('reporting trappes'!$F$2:$EE$2,BZ$4,'reporting trappes'!$F77:$EE77)+SUMIF('SPACELOG 5 BP'!$F$2:$EE$2,BZ$4,'SPACELOG 5 BP'!$F77:$EE77)+SUMIF('SPACELOG 6 BP'!$F$2:$EE$2,BZ$4,'SPACELOG 6 BP'!$F77:$EE77)+SUMIF('SPACELOG 7 BP'!$F$2:$EE$2,BZ$4,'SPACELOG 7 BP'!$F77:$EE77)+SUMIF('SPACELOG 8 BP'!$F$2:$EE$2,BZ$4,'SPACELOG 8 BP'!$F77:$EE77)+SUMIF('SPACELOG 9 BP'!$F$2:$EE$2,BZ$4,'SPACELOG 9 BP'!$F77:$EE77)+SUMIF('SPACELOG 10 BP'!$F$2:$EE$2,BZ$4,'SPACELOG 10 BP'!$F77:$EE77)+SUMIF('SPACELOG 11 BP'!$F$2:$EE$2,BZ$4,'SPACELOG 11 BP'!$F77:$EE77)+SUMIF('SPACELOG 12 BP'!$F$2:$EE$2,BZ$4,'SPACELOG 12 BP'!$F77:$EE77)</f>
        <v>5884</v>
      </c>
      <c r="CA77" s="13">
        <f>SUMIF('reporting montigny'!$F$2:$EE$2,CA$4,'reporting montigny'!$F77:$EE77)+SUMIF('reporting boissy'!$F$2:$EE$2,CA$4,'reporting boissy'!$F77:$EE77)+SUMIF('reporting moussy'!$F$2:$EE$2,CA$4,'reporting moussy'!$F77:$EE77)+SUMIF('reporting trappes'!$F$2:$EE$2,CA$4,'reporting trappes'!$F77:$EE77)+SUMIF('SPACELOG 5 BP'!$F$2:$EE$2,CA$4,'SPACELOG 5 BP'!$F77:$EE77)+SUMIF('SPACELOG 6 BP'!$F$2:$EE$2,CA$4,'SPACELOG 6 BP'!$F77:$EE77)+SUMIF('SPACELOG 7 BP'!$F$2:$EE$2,CA$4,'SPACELOG 7 BP'!$F77:$EE77)+SUMIF('SPACELOG 8 BP'!$F$2:$EE$2,CA$4,'SPACELOG 8 BP'!$F77:$EE77)+SUMIF('SPACELOG 9 BP'!$F$2:$EE$2,CA$4,'SPACELOG 9 BP'!$F77:$EE77)+SUMIF('SPACELOG 10 BP'!$F$2:$EE$2,CA$4,'SPACELOG 10 BP'!$F77:$EE77)+SUMIF('SPACELOG 11 BP'!$F$2:$EE$2,CA$4,'SPACELOG 11 BP'!$F77:$EE77)+SUMIF('SPACELOG 12 BP'!$F$2:$EE$2,CA$4,'SPACELOG 12 BP'!$F77:$EE77)</f>
        <v>5884</v>
      </c>
      <c r="CB77" s="13">
        <f>SUMIF('reporting montigny'!$F$2:$EE$2,CB$4,'reporting montigny'!$F77:$EE77)+SUMIF('reporting boissy'!$F$2:$EE$2,CB$4,'reporting boissy'!$F77:$EE77)+SUMIF('reporting moussy'!$F$2:$EE$2,CB$4,'reporting moussy'!$F77:$EE77)+SUMIF('reporting trappes'!$F$2:$EE$2,CB$4,'reporting trappes'!$F77:$EE77)+SUMIF('SPACELOG 5 BP'!$F$2:$EE$2,CB$4,'SPACELOG 5 BP'!$F77:$EE77)+SUMIF('SPACELOG 6 BP'!$F$2:$EE$2,CB$4,'SPACELOG 6 BP'!$F77:$EE77)+SUMIF('SPACELOG 7 BP'!$F$2:$EE$2,CB$4,'SPACELOG 7 BP'!$F77:$EE77)+SUMIF('SPACELOG 8 BP'!$F$2:$EE$2,CB$4,'SPACELOG 8 BP'!$F77:$EE77)+SUMIF('SPACELOG 9 BP'!$F$2:$EE$2,CB$4,'SPACELOG 9 BP'!$F77:$EE77)+SUMIF('SPACELOG 10 BP'!$F$2:$EE$2,CB$4,'SPACELOG 10 BP'!$F77:$EE77)+SUMIF('SPACELOG 11 BP'!$F$2:$EE$2,CB$4,'SPACELOG 11 BP'!$F77:$EE77)+SUMIF('SPACELOG 12 BP'!$F$2:$EE$2,CB$4,'SPACELOG 12 BP'!$F77:$EE77)</f>
        <v>5884</v>
      </c>
      <c r="CC77" s="13">
        <f>SUMIF('reporting montigny'!$F$2:$EE$2,CC$4,'reporting montigny'!$F77:$EE77)+SUMIF('reporting boissy'!$F$2:$EE$2,CC$4,'reporting boissy'!$F77:$EE77)+SUMIF('reporting moussy'!$F$2:$EE$2,CC$4,'reporting moussy'!$F77:$EE77)+SUMIF('reporting trappes'!$F$2:$EE$2,CC$4,'reporting trappes'!$F77:$EE77)+SUMIF('SPACELOG 5 BP'!$F$2:$EE$2,CC$4,'SPACELOG 5 BP'!$F77:$EE77)+SUMIF('SPACELOG 6 BP'!$F$2:$EE$2,CC$4,'SPACELOG 6 BP'!$F77:$EE77)+SUMIF('SPACELOG 7 BP'!$F$2:$EE$2,CC$4,'SPACELOG 7 BP'!$F77:$EE77)+SUMIF('SPACELOG 8 BP'!$F$2:$EE$2,CC$4,'SPACELOG 8 BP'!$F77:$EE77)+SUMIF('SPACELOG 9 BP'!$F$2:$EE$2,CC$4,'SPACELOG 9 BP'!$F77:$EE77)+SUMIF('SPACELOG 10 BP'!$F$2:$EE$2,CC$4,'SPACELOG 10 BP'!$F77:$EE77)+SUMIF('SPACELOG 11 BP'!$F$2:$EE$2,CC$4,'SPACELOG 11 BP'!$F77:$EE77)+SUMIF('SPACELOG 12 BP'!$F$2:$EE$2,CC$4,'SPACELOG 12 BP'!$F77:$EE77)</f>
        <v>5884</v>
      </c>
      <c r="CD77" s="13">
        <f>SUMIF('reporting montigny'!$F$2:$EE$2,CD$4,'reporting montigny'!$F77:$EE77)+SUMIF('reporting boissy'!$F$2:$EE$2,CD$4,'reporting boissy'!$F77:$EE77)+SUMIF('reporting moussy'!$F$2:$EE$2,CD$4,'reporting moussy'!$F77:$EE77)+SUMIF('reporting trappes'!$F$2:$EE$2,CD$4,'reporting trappes'!$F77:$EE77)+SUMIF('SPACELOG 5 BP'!$F$2:$EE$2,CD$4,'SPACELOG 5 BP'!$F77:$EE77)+SUMIF('SPACELOG 6 BP'!$F$2:$EE$2,CD$4,'SPACELOG 6 BP'!$F77:$EE77)+SUMIF('SPACELOG 7 BP'!$F$2:$EE$2,CD$4,'SPACELOG 7 BP'!$F77:$EE77)+SUMIF('SPACELOG 8 BP'!$F$2:$EE$2,CD$4,'SPACELOG 8 BP'!$F77:$EE77)+SUMIF('SPACELOG 9 BP'!$F$2:$EE$2,CD$4,'SPACELOG 9 BP'!$F77:$EE77)+SUMIF('SPACELOG 10 BP'!$F$2:$EE$2,CD$4,'SPACELOG 10 BP'!$F77:$EE77)+SUMIF('SPACELOG 11 BP'!$F$2:$EE$2,CD$4,'SPACELOG 11 BP'!$F77:$EE77)+SUMIF('SPACELOG 12 BP'!$F$2:$EE$2,CD$4,'SPACELOG 12 BP'!$F77:$EE77)</f>
        <v>5884</v>
      </c>
      <c r="CE77" s="14">
        <f>SUM(BS77:CD77)</f>
        <v>81949</v>
      </c>
      <c r="CF77" s="13">
        <f>SUMIF('reporting montigny'!$F$2:$EE$2,CF$4,'reporting montigny'!$F77:$EE77)+SUMIF('reporting boissy'!$F$2:$EE$2,CF$4,'reporting boissy'!$F77:$EE77)+SUMIF('reporting moussy'!$F$2:$EE$2,CF$4,'reporting moussy'!$F77:$EE77)+SUMIF('reporting trappes'!$F$2:$EE$2,CF$4,'reporting trappes'!$F77:$EE77)+SUMIF('SPACELOG 5 BP'!$F$2:$EE$2,CF$4,'SPACELOG 5 BP'!$F77:$EE77)+SUMIF('SPACELOG 6 BP'!$F$2:$EE$2,CF$4,'SPACELOG 6 BP'!$F77:$EE77)+SUMIF('SPACELOG 7 BP'!$F$2:$EE$2,CF$4,'SPACELOG 7 BP'!$F77:$EE77)+SUMIF('SPACELOG 8 BP'!$F$2:$EE$2,CF$4,'SPACELOG 8 BP'!$F77:$EE77)+SUMIF('SPACELOG 9 BP'!$F$2:$EE$2,CF$4,'SPACELOG 9 BP'!$F77:$EE77)+SUMIF('SPACELOG 10 BP'!$F$2:$EE$2,CF$4,'SPACELOG 10 BP'!$F77:$EE77)+SUMIF('SPACELOG 11 BP'!$F$2:$EE$2,CF$4,'SPACELOG 11 BP'!$F77:$EE77)+SUMIF('SPACELOG 12 BP'!$F$2:$EE$2,CF$4,'SPACELOG 12 BP'!$F77:$EE77)</f>
        <v>5884</v>
      </c>
      <c r="CG77" s="13">
        <f>SUMIF('reporting montigny'!$F$2:$EE$2,CG$4,'reporting montigny'!$F77:$EE77)+SUMIF('reporting boissy'!$F$2:$EE$2,CG$4,'reporting boissy'!$F77:$EE77)+SUMIF('reporting moussy'!$F$2:$EE$2,CG$4,'reporting moussy'!$F77:$EE77)+SUMIF('reporting trappes'!$F$2:$EE$2,CG$4,'reporting trappes'!$F77:$EE77)+SUMIF('SPACELOG 5 BP'!$F$2:$EE$2,CG$4,'SPACELOG 5 BP'!$F77:$EE77)+SUMIF('SPACELOG 6 BP'!$F$2:$EE$2,CG$4,'SPACELOG 6 BP'!$F77:$EE77)+SUMIF('SPACELOG 7 BP'!$F$2:$EE$2,CG$4,'SPACELOG 7 BP'!$F77:$EE77)+SUMIF('SPACELOG 8 BP'!$F$2:$EE$2,CG$4,'SPACELOG 8 BP'!$F77:$EE77)+SUMIF('SPACELOG 9 BP'!$F$2:$EE$2,CG$4,'SPACELOG 9 BP'!$F77:$EE77)+SUMIF('SPACELOG 10 BP'!$F$2:$EE$2,CG$4,'SPACELOG 10 BP'!$F77:$EE77)+SUMIF('SPACELOG 11 BP'!$F$2:$EE$2,CG$4,'SPACELOG 11 BP'!$F77:$EE77)+SUMIF('SPACELOG 12 BP'!$F$2:$EE$2,CG$4,'SPACELOG 12 BP'!$F77:$EE77)</f>
        <v>5884</v>
      </c>
      <c r="CH77" s="13">
        <f>SUMIF('reporting montigny'!$F$2:$EE$2,CH$4,'reporting montigny'!$F77:$EE77)+SUMIF('reporting boissy'!$F$2:$EE$2,CH$4,'reporting boissy'!$F77:$EE77)+SUMIF('reporting moussy'!$F$2:$EE$2,CH$4,'reporting moussy'!$F77:$EE77)+SUMIF('reporting trappes'!$F$2:$EE$2,CH$4,'reporting trappes'!$F77:$EE77)+SUMIF('SPACELOG 5 BP'!$F$2:$EE$2,CH$4,'SPACELOG 5 BP'!$F77:$EE77)+SUMIF('SPACELOG 6 BP'!$F$2:$EE$2,CH$4,'SPACELOG 6 BP'!$F77:$EE77)+SUMIF('SPACELOG 7 BP'!$F$2:$EE$2,CH$4,'SPACELOG 7 BP'!$F77:$EE77)+SUMIF('SPACELOG 8 BP'!$F$2:$EE$2,CH$4,'SPACELOG 8 BP'!$F77:$EE77)+SUMIF('SPACELOG 9 BP'!$F$2:$EE$2,CH$4,'SPACELOG 9 BP'!$F77:$EE77)+SUMIF('SPACELOG 10 BP'!$F$2:$EE$2,CH$4,'SPACELOG 10 BP'!$F77:$EE77)+SUMIF('SPACELOG 11 BP'!$F$2:$EE$2,CH$4,'SPACELOG 11 BP'!$F77:$EE77)+SUMIF('SPACELOG 12 BP'!$F$2:$EE$2,CH$4,'SPACELOG 12 BP'!$F77:$EE77)</f>
        <v>17225</v>
      </c>
      <c r="CI77" s="13">
        <f>SUMIF('reporting montigny'!$F$2:$EE$2,CI$4,'reporting montigny'!$F77:$EE77)+SUMIF('reporting boissy'!$F$2:$EE$2,CI$4,'reporting boissy'!$F77:$EE77)+SUMIF('reporting moussy'!$F$2:$EE$2,CI$4,'reporting moussy'!$F77:$EE77)+SUMIF('reporting trappes'!$F$2:$EE$2,CI$4,'reporting trappes'!$F77:$EE77)+SUMIF('SPACELOG 5 BP'!$F$2:$EE$2,CI$4,'SPACELOG 5 BP'!$F77:$EE77)+SUMIF('SPACELOG 6 BP'!$F$2:$EE$2,CI$4,'SPACELOG 6 BP'!$F77:$EE77)+SUMIF('SPACELOG 7 BP'!$F$2:$EE$2,CI$4,'SPACELOG 7 BP'!$F77:$EE77)+SUMIF('SPACELOG 8 BP'!$F$2:$EE$2,CI$4,'SPACELOG 8 BP'!$F77:$EE77)+SUMIF('SPACELOG 9 BP'!$F$2:$EE$2,CI$4,'SPACELOG 9 BP'!$F77:$EE77)+SUMIF('SPACELOG 10 BP'!$F$2:$EE$2,CI$4,'SPACELOG 10 BP'!$F77:$EE77)+SUMIF('SPACELOG 11 BP'!$F$2:$EE$2,CI$4,'SPACELOG 11 BP'!$F77:$EE77)+SUMIF('SPACELOG 12 BP'!$F$2:$EE$2,CI$4,'SPACELOG 12 BP'!$F77:$EE77)</f>
        <v>5884</v>
      </c>
      <c r="CJ77" s="13">
        <f>SUMIF('reporting montigny'!$F$2:$EE$2,CJ$4,'reporting montigny'!$F77:$EE77)+SUMIF('reporting boissy'!$F$2:$EE$2,CJ$4,'reporting boissy'!$F77:$EE77)+SUMIF('reporting moussy'!$F$2:$EE$2,CJ$4,'reporting moussy'!$F77:$EE77)+SUMIF('reporting trappes'!$F$2:$EE$2,CJ$4,'reporting trappes'!$F77:$EE77)+SUMIF('SPACELOG 5 BP'!$F$2:$EE$2,CJ$4,'SPACELOG 5 BP'!$F77:$EE77)+SUMIF('SPACELOG 6 BP'!$F$2:$EE$2,CJ$4,'SPACELOG 6 BP'!$F77:$EE77)+SUMIF('SPACELOG 7 BP'!$F$2:$EE$2,CJ$4,'SPACELOG 7 BP'!$F77:$EE77)+SUMIF('SPACELOG 8 BP'!$F$2:$EE$2,CJ$4,'SPACELOG 8 BP'!$F77:$EE77)+SUMIF('SPACELOG 9 BP'!$F$2:$EE$2,CJ$4,'SPACELOG 9 BP'!$F77:$EE77)+SUMIF('SPACELOG 10 BP'!$F$2:$EE$2,CJ$4,'SPACELOG 10 BP'!$F77:$EE77)+SUMIF('SPACELOG 11 BP'!$F$2:$EE$2,CJ$4,'SPACELOG 11 BP'!$F77:$EE77)+SUMIF('SPACELOG 12 BP'!$F$2:$EE$2,CJ$4,'SPACELOG 12 BP'!$F77:$EE77)</f>
        <v>5884</v>
      </c>
      <c r="CK77" s="13">
        <f>SUMIF('reporting montigny'!$F$2:$EE$2,CK$4,'reporting montigny'!$F77:$EE77)+SUMIF('reporting boissy'!$F$2:$EE$2,CK$4,'reporting boissy'!$F77:$EE77)+SUMIF('reporting moussy'!$F$2:$EE$2,CK$4,'reporting moussy'!$F77:$EE77)+SUMIF('reporting trappes'!$F$2:$EE$2,CK$4,'reporting trappes'!$F77:$EE77)+SUMIF('SPACELOG 5 BP'!$F$2:$EE$2,CK$4,'SPACELOG 5 BP'!$F77:$EE77)+SUMIF('SPACELOG 6 BP'!$F$2:$EE$2,CK$4,'SPACELOG 6 BP'!$F77:$EE77)+SUMIF('SPACELOG 7 BP'!$F$2:$EE$2,CK$4,'SPACELOG 7 BP'!$F77:$EE77)+SUMIF('SPACELOG 8 BP'!$F$2:$EE$2,CK$4,'SPACELOG 8 BP'!$F77:$EE77)+SUMIF('SPACELOG 9 BP'!$F$2:$EE$2,CK$4,'SPACELOG 9 BP'!$F77:$EE77)+SUMIF('SPACELOG 10 BP'!$F$2:$EE$2,CK$4,'SPACELOG 10 BP'!$F77:$EE77)+SUMIF('SPACELOG 11 BP'!$F$2:$EE$2,CK$4,'SPACELOG 11 BP'!$F77:$EE77)+SUMIF('SPACELOG 12 BP'!$F$2:$EE$2,CK$4,'SPACELOG 12 BP'!$F77:$EE77)</f>
        <v>5884</v>
      </c>
      <c r="CL77" s="13">
        <f>SUMIF('reporting montigny'!$F$2:$EE$2,CL$4,'reporting montigny'!$F77:$EE77)+SUMIF('reporting boissy'!$F$2:$EE$2,CL$4,'reporting boissy'!$F77:$EE77)+SUMIF('reporting moussy'!$F$2:$EE$2,CL$4,'reporting moussy'!$F77:$EE77)+SUMIF('reporting trappes'!$F$2:$EE$2,CL$4,'reporting trappes'!$F77:$EE77)+SUMIF('SPACELOG 5 BP'!$F$2:$EE$2,CL$4,'SPACELOG 5 BP'!$F77:$EE77)+SUMIF('SPACELOG 6 BP'!$F$2:$EE$2,CL$4,'SPACELOG 6 BP'!$F77:$EE77)+SUMIF('SPACELOG 7 BP'!$F$2:$EE$2,CL$4,'SPACELOG 7 BP'!$F77:$EE77)+SUMIF('SPACELOG 8 BP'!$F$2:$EE$2,CL$4,'SPACELOG 8 BP'!$F77:$EE77)+SUMIF('SPACELOG 9 BP'!$F$2:$EE$2,CL$4,'SPACELOG 9 BP'!$F77:$EE77)+SUMIF('SPACELOG 10 BP'!$F$2:$EE$2,CL$4,'SPACELOG 10 BP'!$F77:$EE77)+SUMIF('SPACELOG 11 BP'!$F$2:$EE$2,CL$4,'SPACELOG 11 BP'!$F77:$EE77)+SUMIF('SPACELOG 12 BP'!$F$2:$EE$2,CL$4,'SPACELOG 12 BP'!$F77:$EE77)</f>
        <v>5884</v>
      </c>
      <c r="CM77" s="13">
        <f>SUMIF('reporting montigny'!$F$2:$EE$2,CM$4,'reporting montigny'!$F77:$EE77)+SUMIF('reporting boissy'!$F$2:$EE$2,CM$4,'reporting boissy'!$F77:$EE77)+SUMIF('reporting moussy'!$F$2:$EE$2,CM$4,'reporting moussy'!$F77:$EE77)+SUMIF('reporting trappes'!$F$2:$EE$2,CM$4,'reporting trappes'!$F77:$EE77)+SUMIF('SPACELOG 5 BP'!$F$2:$EE$2,CM$4,'SPACELOG 5 BP'!$F77:$EE77)+SUMIF('SPACELOG 6 BP'!$F$2:$EE$2,CM$4,'SPACELOG 6 BP'!$F77:$EE77)+SUMIF('SPACELOG 7 BP'!$F$2:$EE$2,CM$4,'SPACELOG 7 BP'!$F77:$EE77)+SUMIF('SPACELOG 8 BP'!$F$2:$EE$2,CM$4,'SPACELOG 8 BP'!$F77:$EE77)+SUMIF('SPACELOG 9 BP'!$F$2:$EE$2,CM$4,'SPACELOG 9 BP'!$F77:$EE77)+SUMIF('SPACELOG 10 BP'!$F$2:$EE$2,CM$4,'SPACELOG 10 BP'!$F77:$EE77)+SUMIF('SPACELOG 11 BP'!$F$2:$EE$2,CM$4,'SPACELOG 11 BP'!$F77:$EE77)+SUMIF('SPACELOG 12 BP'!$F$2:$EE$2,CM$4,'SPACELOG 12 BP'!$F77:$EE77)</f>
        <v>5884</v>
      </c>
      <c r="CN77" s="13">
        <f>SUMIF('reporting montigny'!$F$2:$EE$2,CN$4,'reporting montigny'!$F77:$EE77)+SUMIF('reporting boissy'!$F$2:$EE$2,CN$4,'reporting boissy'!$F77:$EE77)+SUMIF('reporting moussy'!$F$2:$EE$2,CN$4,'reporting moussy'!$F77:$EE77)+SUMIF('reporting trappes'!$F$2:$EE$2,CN$4,'reporting trappes'!$F77:$EE77)+SUMIF('SPACELOG 5 BP'!$F$2:$EE$2,CN$4,'SPACELOG 5 BP'!$F77:$EE77)+SUMIF('SPACELOG 6 BP'!$F$2:$EE$2,CN$4,'SPACELOG 6 BP'!$F77:$EE77)+SUMIF('SPACELOG 7 BP'!$F$2:$EE$2,CN$4,'SPACELOG 7 BP'!$F77:$EE77)+SUMIF('SPACELOG 8 BP'!$F$2:$EE$2,CN$4,'SPACELOG 8 BP'!$F77:$EE77)+SUMIF('SPACELOG 9 BP'!$F$2:$EE$2,CN$4,'SPACELOG 9 BP'!$F77:$EE77)+SUMIF('SPACELOG 10 BP'!$F$2:$EE$2,CN$4,'SPACELOG 10 BP'!$F77:$EE77)+SUMIF('SPACELOG 11 BP'!$F$2:$EE$2,CN$4,'SPACELOG 11 BP'!$F77:$EE77)+SUMIF('SPACELOG 12 BP'!$F$2:$EE$2,CN$4,'SPACELOG 12 BP'!$F77:$EE77)</f>
        <v>5884</v>
      </c>
      <c r="CO77" s="13">
        <f>SUMIF('reporting montigny'!$F$2:$EE$2,CO$4,'reporting montigny'!$F77:$EE77)+SUMIF('reporting boissy'!$F$2:$EE$2,CO$4,'reporting boissy'!$F77:$EE77)+SUMIF('reporting moussy'!$F$2:$EE$2,CO$4,'reporting moussy'!$F77:$EE77)+SUMIF('reporting trappes'!$F$2:$EE$2,CO$4,'reporting trappes'!$F77:$EE77)+SUMIF('SPACELOG 5 BP'!$F$2:$EE$2,CO$4,'SPACELOG 5 BP'!$F77:$EE77)+SUMIF('SPACELOG 6 BP'!$F$2:$EE$2,CO$4,'SPACELOG 6 BP'!$F77:$EE77)+SUMIF('SPACELOG 7 BP'!$F$2:$EE$2,CO$4,'SPACELOG 7 BP'!$F77:$EE77)+SUMIF('SPACELOG 8 BP'!$F$2:$EE$2,CO$4,'SPACELOG 8 BP'!$F77:$EE77)+SUMIF('SPACELOG 9 BP'!$F$2:$EE$2,CO$4,'SPACELOG 9 BP'!$F77:$EE77)+SUMIF('SPACELOG 10 BP'!$F$2:$EE$2,CO$4,'SPACELOG 10 BP'!$F77:$EE77)+SUMIF('SPACELOG 11 BP'!$F$2:$EE$2,CO$4,'SPACELOG 11 BP'!$F77:$EE77)+SUMIF('SPACELOG 12 BP'!$F$2:$EE$2,CO$4,'SPACELOG 12 BP'!$F77:$EE77)</f>
        <v>5884</v>
      </c>
      <c r="CP77" s="13">
        <f>SUMIF('reporting montigny'!$F$2:$EE$2,CP$4,'reporting montigny'!$F77:$EE77)+SUMIF('reporting boissy'!$F$2:$EE$2,CP$4,'reporting boissy'!$F77:$EE77)+SUMIF('reporting moussy'!$F$2:$EE$2,CP$4,'reporting moussy'!$F77:$EE77)+SUMIF('reporting trappes'!$F$2:$EE$2,CP$4,'reporting trappes'!$F77:$EE77)+SUMIF('SPACELOG 5 BP'!$F$2:$EE$2,CP$4,'SPACELOG 5 BP'!$F77:$EE77)+SUMIF('SPACELOG 6 BP'!$F$2:$EE$2,CP$4,'SPACELOG 6 BP'!$F77:$EE77)+SUMIF('SPACELOG 7 BP'!$F$2:$EE$2,CP$4,'SPACELOG 7 BP'!$F77:$EE77)+SUMIF('SPACELOG 8 BP'!$F$2:$EE$2,CP$4,'SPACELOG 8 BP'!$F77:$EE77)+SUMIF('SPACELOG 9 BP'!$F$2:$EE$2,CP$4,'SPACELOG 9 BP'!$F77:$EE77)+SUMIF('SPACELOG 10 BP'!$F$2:$EE$2,CP$4,'SPACELOG 10 BP'!$F77:$EE77)+SUMIF('SPACELOG 11 BP'!$F$2:$EE$2,CP$4,'SPACELOG 11 BP'!$F77:$EE77)+SUMIF('SPACELOG 12 BP'!$F$2:$EE$2,CP$4,'SPACELOG 12 BP'!$F77:$EE77)</f>
        <v>5884</v>
      </c>
      <c r="CQ77" s="13">
        <f>SUMIF('reporting montigny'!$F$2:$EE$2,CQ$4,'reporting montigny'!$F77:$EE77)+SUMIF('reporting boissy'!$F$2:$EE$2,CQ$4,'reporting boissy'!$F77:$EE77)+SUMIF('reporting moussy'!$F$2:$EE$2,CQ$4,'reporting moussy'!$F77:$EE77)+SUMIF('reporting trappes'!$F$2:$EE$2,CQ$4,'reporting trappes'!$F77:$EE77)+SUMIF('SPACELOG 5 BP'!$F$2:$EE$2,CQ$4,'SPACELOG 5 BP'!$F77:$EE77)+SUMIF('SPACELOG 6 BP'!$F$2:$EE$2,CQ$4,'SPACELOG 6 BP'!$F77:$EE77)+SUMIF('SPACELOG 7 BP'!$F$2:$EE$2,CQ$4,'SPACELOG 7 BP'!$F77:$EE77)+SUMIF('SPACELOG 8 BP'!$F$2:$EE$2,CQ$4,'SPACELOG 8 BP'!$F77:$EE77)+SUMIF('SPACELOG 9 BP'!$F$2:$EE$2,CQ$4,'SPACELOG 9 BP'!$F77:$EE77)+SUMIF('SPACELOG 10 BP'!$F$2:$EE$2,CQ$4,'SPACELOG 10 BP'!$F77:$EE77)+SUMIF('SPACELOG 11 BP'!$F$2:$EE$2,CQ$4,'SPACELOG 11 BP'!$F77:$EE77)+SUMIF('SPACELOG 12 BP'!$F$2:$EE$2,CQ$4,'SPACELOG 12 BP'!$F77:$EE77)</f>
        <v>5884</v>
      </c>
      <c r="CR77" s="14">
        <f>SUM(CF77:CQ77)</f>
        <v>81949</v>
      </c>
      <c r="CS77" s="13">
        <f>SUMIF('reporting montigny'!$F$2:$EE$2,CS$4,'reporting montigny'!$F77:$EE77)+SUMIF('reporting boissy'!$F$2:$EE$2,CS$4,'reporting boissy'!$F77:$EE77)+SUMIF('reporting moussy'!$F$2:$EE$2,CS$4,'reporting moussy'!$F77:$EE77)+SUMIF('reporting trappes'!$F$2:$EE$2,CS$4,'reporting trappes'!$F77:$EE77)+SUMIF('SPACELOG 5 BP'!$F$2:$EE$2,CS$4,'SPACELOG 5 BP'!$F77:$EE77)+SUMIF('SPACELOG 6 BP'!$F$2:$EE$2,CS$4,'SPACELOG 6 BP'!$F77:$EE77)+SUMIF('SPACELOG 7 BP'!$F$2:$EE$2,CS$4,'SPACELOG 7 BP'!$F77:$EE77)+SUMIF('SPACELOG 8 BP'!$F$2:$EE$2,CS$4,'SPACELOG 8 BP'!$F77:$EE77)+SUMIF('SPACELOG 9 BP'!$F$2:$EE$2,CS$4,'SPACELOG 9 BP'!$F77:$EE77)+SUMIF('SPACELOG 10 BP'!$F$2:$EE$2,CS$4,'SPACELOG 10 BP'!$F77:$EE77)+SUMIF('SPACELOG 11 BP'!$F$2:$EE$2,CS$4,'SPACELOG 11 BP'!$F77:$EE77)+SUMIF('SPACELOG 12 BP'!$F$2:$EE$2,CS$4,'SPACELOG 12 BP'!$F77:$EE77)</f>
        <v>5884</v>
      </c>
      <c r="CT77" s="13">
        <f>SUMIF('reporting montigny'!$F$2:$EE$2,CT$4,'reporting montigny'!$F77:$EE77)+SUMIF('reporting boissy'!$F$2:$EE$2,CT$4,'reporting boissy'!$F77:$EE77)+SUMIF('reporting moussy'!$F$2:$EE$2,CT$4,'reporting moussy'!$F77:$EE77)+SUMIF('reporting trappes'!$F$2:$EE$2,CT$4,'reporting trappes'!$F77:$EE77)+SUMIF('SPACELOG 5 BP'!$F$2:$EE$2,CT$4,'SPACELOG 5 BP'!$F77:$EE77)+SUMIF('SPACELOG 6 BP'!$F$2:$EE$2,CT$4,'SPACELOG 6 BP'!$F77:$EE77)+SUMIF('SPACELOG 7 BP'!$F$2:$EE$2,CT$4,'SPACELOG 7 BP'!$F77:$EE77)+SUMIF('SPACELOG 8 BP'!$F$2:$EE$2,CT$4,'SPACELOG 8 BP'!$F77:$EE77)+SUMIF('SPACELOG 9 BP'!$F$2:$EE$2,CT$4,'SPACELOG 9 BP'!$F77:$EE77)+SUMIF('SPACELOG 10 BP'!$F$2:$EE$2,CT$4,'SPACELOG 10 BP'!$F77:$EE77)+SUMIF('SPACELOG 11 BP'!$F$2:$EE$2,CT$4,'SPACELOG 11 BP'!$F77:$EE77)+SUMIF('SPACELOG 12 BP'!$F$2:$EE$2,CT$4,'SPACELOG 12 BP'!$F77:$EE77)</f>
        <v>5884</v>
      </c>
      <c r="CU77" s="13">
        <f>SUMIF('reporting montigny'!$F$2:$EE$2,CU$4,'reporting montigny'!$F77:$EE77)+SUMIF('reporting boissy'!$F$2:$EE$2,CU$4,'reporting boissy'!$F77:$EE77)+SUMIF('reporting moussy'!$F$2:$EE$2,CU$4,'reporting moussy'!$F77:$EE77)+SUMIF('reporting trappes'!$F$2:$EE$2,CU$4,'reporting trappes'!$F77:$EE77)+SUMIF('SPACELOG 5 BP'!$F$2:$EE$2,CU$4,'SPACELOG 5 BP'!$F77:$EE77)+SUMIF('SPACELOG 6 BP'!$F$2:$EE$2,CU$4,'SPACELOG 6 BP'!$F77:$EE77)+SUMIF('SPACELOG 7 BP'!$F$2:$EE$2,CU$4,'SPACELOG 7 BP'!$F77:$EE77)+SUMIF('SPACELOG 8 BP'!$F$2:$EE$2,CU$4,'SPACELOG 8 BP'!$F77:$EE77)+SUMIF('SPACELOG 9 BP'!$F$2:$EE$2,CU$4,'SPACELOG 9 BP'!$F77:$EE77)+SUMIF('SPACELOG 10 BP'!$F$2:$EE$2,CU$4,'SPACELOG 10 BP'!$F77:$EE77)+SUMIF('SPACELOG 11 BP'!$F$2:$EE$2,CU$4,'SPACELOG 11 BP'!$F77:$EE77)+SUMIF('SPACELOG 12 BP'!$F$2:$EE$2,CU$4,'SPACELOG 12 BP'!$F77:$EE77)</f>
        <v>17225</v>
      </c>
      <c r="CV77" s="13">
        <f>SUMIF('reporting montigny'!$F$2:$EE$2,CV$4,'reporting montigny'!$F77:$EE77)+SUMIF('reporting boissy'!$F$2:$EE$2,CV$4,'reporting boissy'!$F77:$EE77)+SUMIF('reporting moussy'!$F$2:$EE$2,CV$4,'reporting moussy'!$F77:$EE77)+SUMIF('reporting trappes'!$F$2:$EE$2,CV$4,'reporting trappes'!$F77:$EE77)+SUMIF('SPACELOG 5 BP'!$F$2:$EE$2,CV$4,'SPACELOG 5 BP'!$F77:$EE77)+SUMIF('SPACELOG 6 BP'!$F$2:$EE$2,CV$4,'SPACELOG 6 BP'!$F77:$EE77)+SUMIF('SPACELOG 7 BP'!$F$2:$EE$2,CV$4,'SPACELOG 7 BP'!$F77:$EE77)+SUMIF('SPACELOG 8 BP'!$F$2:$EE$2,CV$4,'SPACELOG 8 BP'!$F77:$EE77)+SUMIF('SPACELOG 9 BP'!$F$2:$EE$2,CV$4,'SPACELOG 9 BP'!$F77:$EE77)+SUMIF('SPACELOG 10 BP'!$F$2:$EE$2,CV$4,'SPACELOG 10 BP'!$F77:$EE77)+SUMIF('SPACELOG 11 BP'!$F$2:$EE$2,CV$4,'SPACELOG 11 BP'!$F77:$EE77)+SUMIF('SPACELOG 12 BP'!$F$2:$EE$2,CV$4,'SPACELOG 12 BP'!$F77:$EE77)</f>
        <v>5884</v>
      </c>
      <c r="CW77" s="13">
        <f>SUMIF('reporting montigny'!$F$2:$EE$2,CW$4,'reporting montigny'!$F77:$EE77)+SUMIF('reporting boissy'!$F$2:$EE$2,CW$4,'reporting boissy'!$F77:$EE77)+SUMIF('reporting moussy'!$F$2:$EE$2,CW$4,'reporting moussy'!$F77:$EE77)+SUMIF('reporting trappes'!$F$2:$EE$2,CW$4,'reporting trappes'!$F77:$EE77)+SUMIF('SPACELOG 5 BP'!$F$2:$EE$2,CW$4,'SPACELOG 5 BP'!$F77:$EE77)+SUMIF('SPACELOG 6 BP'!$F$2:$EE$2,CW$4,'SPACELOG 6 BP'!$F77:$EE77)+SUMIF('SPACELOG 7 BP'!$F$2:$EE$2,CW$4,'SPACELOG 7 BP'!$F77:$EE77)+SUMIF('SPACELOG 8 BP'!$F$2:$EE$2,CW$4,'SPACELOG 8 BP'!$F77:$EE77)+SUMIF('SPACELOG 9 BP'!$F$2:$EE$2,CW$4,'SPACELOG 9 BP'!$F77:$EE77)+SUMIF('SPACELOG 10 BP'!$F$2:$EE$2,CW$4,'SPACELOG 10 BP'!$F77:$EE77)+SUMIF('SPACELOG 11 BP'!$F$2:$EE$2,CW$4,'SPACELOG 11 BP'!$F77:$EE77)+SUMIF('SPACELOG 12 BP'!$F$2:$EE$2,CW$4,'SPACELOG 12 BP'!$F77:$EE77)</f>
        <v>5884</v>
      </c>
      <c r="CX77" s="13">
        <f>SUMIF('reporting montigny'!$F$2:$EE$2,CX$4,'reporting montigny'!$F77:$EE77)+SUMIF('reporting boissy'!$F$2:$EE$2,CX$4,'reporting boissy'!$F77:$EE77)+SUMIF('reporting moussy'!$F$2:$EE$2,CX$4,'reporting moussy'!$F77:$EE77)+SUMIF('reporting trappes'!$F$2:$EE$2,CX$4,'reporting trappes'!$F77:$EE77)+SUMIF('SPACELOG 5 BP'!$F$2:$EE$2,CX$4,'SPACELOG 5 BP'!$F77:$EE77)+SUMIF('SPACELOG 6 BP'!$F$2:$EE$2,CX$4,'SPACELOG 6 BP'!$F77:$EE77)+SUMIF('SPACELOG 7 BP'!$F$2:$EE$2,CX$4,'SPACELOG 7 BP'!$F77:$EE77)+SUMIF('SPACELOG 8 BP'!$F$2:$EE$2,CX$4,'SPACELOG 8 BP'!$F77:$EE77)+SUMIF('SPACELOG 9 BP'!$F$2:$EE$2,CX$4,'SPACELOG 9 BP'!$F77:$EE77)+SUMIF('SPACELOG 10 BP'!$F$2:$EE$2,CX$4,'SPACELOG 10 BP'!$F77:$EE77)+SUMIF('SPACELOG 11 BP'!$F$2:$EE$2,CX$4,'SPACELOG 11 BP'!$F77:$EE77)+SUMIF('SPACELOG 12 BP'!$F$2:$EE$2,CX$4,'SPACELOG 12 BP'!$F77:$EE77)</f>
        <v>5884</v>
      </c>
      <c r="CY77" s="13">
        <f>SUMIF('reporting montigny'!$F$2:$EE$2,CY$4,'reporting montigny'!$F77:$EE77)+SUMIF('reporting boissy'!$F$2:$EE$2,CY$4,'reporting boissy'!$F77:$EE77)+SUMIF('reporting moussy'!$F$2:$EE$2,CY$4,'reporting moussy'!$F77:$EE77)+SUMIF('reporting trappes'!$F$2:$EE$2,CY$4,'reporting trappes'!$F77:$EE77)+SUMIF('SPACELOG 5 BP'!$F$2:$EE$2,CY$4,'SPACELOG 5 BP'!$F77:$EE77)+SUMIF('SPACELOG 6 BP'!$F$2:$EE$2,CY$4,'SPACELOG 6 BP'!$F77:$EE77)+SUMIF('SPACELOG 7 BP'!$F$2:$EE$2,CY$4,'SPACELOG 7 BP'!$F77:$EE77)+SUMIF('SPACELOG 8 BP'!$F$2:$EE$2,CY$4,'SPACELOG 8 BP'!$F77:$EE77)+SUMIF('SPACELOG 9 BP'!$F$2:$EE$2,CY$4,'SPACELOG 9 BP'!$F77:$EE77)+SUMIF('SPACELOG 10 BP'!$F$2:$EE$2,CY$4,'SPACELOG 10 BP'!$F77:$EE77)+SUMIF('SPACELOG 11 BP'!$F$2:$EE$2,CY$4,'SPACELOG 11 BP'!$F77:$EE77)+SUMIF('SPACELOG 12 BP'!$F$2:$EE$2,CY$4,'SPACELOG 12 BP'!$F77:$EE77)</f>
        <v>5884</v>
      </c>
      <c r="CZ77" s="13">
        <f>SUMIF('reporting montigny'!$F$2:$EE$2,CZ$4,'reporting montigny'!$F77:$EE77)+SUMIF('reporting boissy'!$F$2:$EE$2,CZ$4,'reporting boissy'!$F77:$EE77)+SUMIF('reporting moussy'!$F$2:$EE$2,CZ$4,'reporting moussy'!$F77:$EE77)+SUMIF('reporting trappes'!$F$2:$EE$2,CZ$4,'reporting trappes'!$F77:$EE77)+SUMIF('SPACELOG 5 BP'!$F$2:$EE$2,CZ$4,'SPACELOG 5 BP'!$F77:$EE77)+SUMIF('SPACELOG 6 BP'!$F$2:$EE$2,CZ$4,'SPACELOG 6 BP'!$F77:$EE77)+SUMIF('SPACELOG 7 BP'!$F$2:$EE$2,CZ$4,'SPACELOG 7 BP'!$F77:$EE77)+SUMIF('SPACELOG 8 BP'!$F$2:$EE$2,CZ$4,'SPACELOG 8 BP'!$F77:$EE77)+SUMIF('SPACELOG 9 BP'!$F$2:$EE$2,CZ$4,'SPACELOG 9 BP'!$F77:$EE77)+SUMIF('SPACELOG 10 BP'!$F$2:$EE$2,CZ$4,'SPACELOG 10 BP'!$F77:$EE77)+SUMIF('SPACELOG 11 BP'!$F$2:$EE$2,CZ$4,'SPACELOG 11 BP'!$F77:$EE77)+SUMIF('SPACELOG 12 BP'!$F$2:$EE$2,CZ$4,'SPACELOG 12 BP'!$F77:$EE77)</f>
        <v>5884</v>
      </c>
      <c r="DA77" s="13">
        <f>SUMIF('reporting montigny'!$F$2:$EE$2,DA$4,'reporting montigny'!$F77:$EE77)+SUMIF('reporting boissy'!$F$2:$EE$2,DA$4,'reporting boissy'!$F77:$EE77)+SUMIF('reporting moussy'!$F$2:$EE$2,DA$4,'reporting moussy'!$F77:$EE77)+SUMIF('reporting trappes'!$F$2:$EE$2,DA$4,'reporting trappes'!$F77:$EE77)+SUMIF('SPACELOG 5 BP'!$F$2:$EE$2,DA$4,'SPACELOG 5 BP'!$F77:$EE77)+SUMIF('SPACELOG 6 BP'!$F$2:$EE$2,DA$4,'SPACELOG 6 BP'!$F77:$EE77)+SUMIF('SPACELOG 7 BP'!$F$2:$EE$2,DA$4,'SPACELOG 7 BP'!$F77:$EE77)+SUMIF('SPACELOG 8 BP'!$F$2:$EE$2,DA$4,'SPACELOG 8 BP'!$F77:$EE77)+SUMIF('SPACELOG 9 BP'!$F$2:$EE$2,DA$4,'SPACELOG 9 BP'!$F77:$EE77)+SUMIF('SPACELOG 10 BP'!$F$2:$EE$2,DA$4,'SPACELOG 10 BP'!$F77:$EE77)+SUMIF('SPACELOG 11 BP'!$F$2:$EE$2,DA$4,'SPACELOG 11 BP'!$F77:$EE77)+SUMIF('SPACELOG 12 BP'!$F$2:$EE$2,DA$4,'SPACELOG 12 BP'!$F77:$EE77)</f>
        <v>5884</v>
      </c>
      <c r="DB77" s="13">
        <f>SUMIF('reporting montigny'!$F$2:$EE$2,DB$4,'reporting montigny'!$F77:$EE77)+SUMIF('reporting boissy'!$F$2:$EE$2,DB$4,'reporting boissy'!$F77:$EE77)+SUMIF('reporting moussy'!$F$2:$EE$2,DB$4,'reporting moussy'!$F77:$EE77)+SUMIF('reporting trappes'!$F$2:$EE$2,DB$4,'reporting trappes'!$F77:$EE77)+SUMIF('SPACELOG 5 BP'!$F$2:$EE$2,DB$4,'SPACELOG 5 BP'!$F77:$EE77)+SUMIF('SPACELOG 6 BP'!$F$2:$EE$2,DB$4,'SPACELOG 6 BP'!$F77:$EE77)+SUMIF('SPACELOG 7 BP'!$F$2:$EE$2,DB$4,'SPACELOG 7 BP'!$F77:$EE77)+SUMIF('SPACELOG 8 BP'!$F$2:$EE$2,DB$4,'SPACELOG 8 BP'!$F77:$EE77)+SUMIF('SPACELOG 9 BP'!$F$2:$EE$2,DB$4,'SPACELOG 9 BP'!$F77:$EE77)+SUMIF('SPACELOG 10 BP'!$F$2:$EE$2,DB$4,'SPACELOG 10 BP'!$F77:$EE77)+SUMIF('SPACELOG 11 BP'!$F$2:$EE$2,DB$4,'SPACELOG 11 BP'!$F77:$EE77)+SUMIF('SPACELOG 12 BP'!$F$2:$EE$2,DB$4,'SPACELOG 12 BP'!$F77:$EE77)</f>
        <v>5884</v>
      </c>
      <c r="DC77" s="13">
        <f>SUMIF('reporting montigny'!$F$2:$EE$2,DC$4,'reporting montigny'!$F77:$EE77)+SUMIF('reporting boissy'!$F$2:$EE$2,DC$4,'reporting boissy'!$F77:$EE77)+SUMIF('reporting moussy'!$F$2:$EE$2,DC$4,'reporting moussy'!$F77:$EE77)+SUMIF('reporting trappes'!$F$2:$EE$2,DC$4,'reporting trappes'!$F77:$EE77)+SUMIF('SPACELOG 5 BP'!$F$2:$EE$2,DC$4,'SPACELOG 5 BP'!$F77:$EE77)+SUMIF('SPACELOG 6 BP'!$F$2:$EE$2,DC$4,'SPACELOG 6 BP'!$F77:$EE77)+SUMIF('SPACELOG 7 BP'!$F$2:$EE$2,DC$4,'SPACELOG 7 BP'!$F77:$EE77)+SUMIF('SPACELOG 8 BP'!$F$2:$EE$2,DC$4,'SPACELOG 8 BP'!$F77:$EE77)+SUMIF('SPACELOG 9 BP'!$F$2:$EE$2,DC$4,'SPACELOG 9 BP'!$F77:$EE77)+SUMIF('SPACELOG 10 BP'!$F$2:$EE$2,DC$4,'SPACELOG 10 BP'!$F77:$EE77)+SUMIF('SPACELOG 11 BP'!$F$2:$EE$2,DC$4,'SPACELOG 11 BP'!$F77:$EE77)+SUMIF('SPACELOG 12 BP'!$F$2:$EE$2,DC$4,'SPACELOG 12 BP'!$F77:$EE77)</f>
        <v>5884</v>
      </c>
      <c r="DD77" s="13">
        <f>SUMIF('reporting montigny'!$F$2:$EE$2,DD$4,'reporting montigny'!$F77:$EE77)+SUMIF('reporting boissy'!$F$2:$EE$2,DD$4,'reporting boissy'!$F77:$EE77)+SUMIF('reporting moussy'!$F$2:$EE$2,DD$4,'reporting moussy'!$F77:$EE77)+SUMIF('reporting trappes'!$F$2:$EE$2,DD$4,'reporting trappes'!$F77:$EE77)+SUMIF('SPACELOG 5 BP'!$F$2:$EE$2,DD$4,'SPACELOG 5 BP'!$F77:$EE77)+SUMIF('SPACELOG 6 BP'!$F$2:$EE$2,DD$4,'SPACELOG 6 BP'!$F77:$EE77)+SUMIF('SPACELOG 7 BP'!$F$2:$EE$2,DD$4,'SPACELOG 7 BP'!$F77:$EE77)+SUMIF('SPACELOG 8 BP'!$F$2:$EE$2,DD$4,'SPACELOG 8 BP'!$F77:$EE77)+SUMIF('SPACELOG 9 BP'!$F$2:$EE$2,DD$4,'SPACELOG 9 BP'!$F77:$EE77)+SUMIF('SPACELOG 10 BP'!$F$2:$EE$2,DD$4,'SPACELOG 10 BP'!$F77:$EE77)+SUMIF('SPACELOG 11 BP'!$F$2:$EE$2,DD$4,'SPACELOG 11 BP'!$F77:$EE77)+SUMIF('SPACELOG 12 BP'!$F$2:$EE$2,DD$4,'SPACELOG 12 BP'!$F77:$EE77)</f>
        <v>5884</v>
      </c>
      <c r="DE77" s="14">
        <f>SUM(CS77:DD77)</f>
        <v>81949</v>
      </c>
      <c r="DF77" s="13">
        <f>SUMIF('reporting montigny'!$F$2:$EE$2,DF$4,'reporting montigny'!$F77:$EE77)+SUMIF('reporting boissy'!$F$2:$EE$2,DF$4,'reporting boissy'!$F77:$EE77)+SUMIF('reporting moussy'!$F$2:$EE$2,DF$4,'reporting moussy'!$F77:$EE77)+SUMIF('reporting trappes'!$F$2:$EE$2,DF$4,'reporting trappes'!$F77:$EE77)+SUMIF('SPACELOG 5 BP'!$F$2:$EE$2,DF$4,'SPACELOG 5 BP'!$F77:$EE77)+SUMIF('SPACELOG 6 BP'!$F$2:$EE$2,DF$4,'SPACELOG 6 BP'!$F77:$EE77)+SUMIF('SPACELOG 7 BP'!$F$2:$EE$2,DF$4,'SPACELOG 7 BP'!$F77:$EE77)+SUMIF('SPACELOG 8 BP'!$F$2:$EE$2,DF$4,'SPACELOG 8 BP'!$F77:$EE77)+SUMIF('SPACELOG 9 BP'!$F$2:$EE$2,DF$4,'SPACELOG 9 BP'!$F77:$EE77)+SUMIF('SPACELOG 10 BP'!$F$2:$EE$2,DF$4,'SPACELOG 10 BP'!$F77:$EE77)+SUMIF('SPACELOG 11 BP'!$F$2:$EE$2,DF$4,'SPACELOG 11 BP'!$F77:$EE77)+SUMIF('SPACELOG 12 BP'!$F$2:$EE$2,DF$4,'SPACELOG 12 BP'!$F77:$EE77)</f>
        <v>5884</v>
      </c>
      <c r="DG77" s="13">
        <f>SUMIF('reporting montigny'!$F$2:$EE$2,DG$4,'reporting montigny'!$F77:$EE77)+SUMIF('reporting boissy'!$F$2:$EE$2,DG$4,'reporting boissy'!$F77:$EE77)+SUMIF('reporting moussy'!$F$2:$EE$2,DG$4,'reporting moussy'!$F77:$EE77)+SUMIF('reporting trappes'!$F$2:$EE$2,DG$4,'reporting trappes'!$F77:$EE77)+SUMIF('SPACELOG 5 BP'!$F$2:$EE$2,DG$4,'SPACELOG 5 BP'!$F77:$EE77)+SUMIF('SPACELOG 6 BP'!$F$2:$EE$2,DG$4,'SPACELOG 6 BP'!$F77:$EE77)+SUMIF('SPACELOG 7 BP'!$F$2:$EE$2,DG$4,'SPACELOG 7 BP'!$F77:$EE77)+SUMIF('SPACELOG 8 BP'!$F$2:$EE$2,DG$4,'SPACELOG 8 BP'!$F77:$EE77)+SUMIF('SPACELOG 9 BP'!$F$2:$EE$2,DG$4,'SPACELOG 9 BP'!$F77:$EE77)+SUMIF('SPACELOG 10 BP'!$F$2:$EE$2,DG$4,'SPACELOG 10 BP'!$F77:$EE77)+SUMIF('SPACELOG 11 BP'!$F$2:$EE$2,DG$4,'SPACELOG 11 BP'!$F77:$EE77)+SUMIF('SPACELOG 12 BP'!$F$2:$EE$2,DG$4,'SPACELOG 12 BP'!$F77:$EE77)</f>
        <v>5884</v>
      </c>
      <c r="DH77" s="13">
        <f>SUMIF('reporting montigny'!$F$2:$EE$2,DH$4,'reporting montigny'!$F77:$EE77)+SUMIF('reporting boissy'!$F$2:$EE$2,DH$4,'reporting boissy'!$F77:$EE77)+SUMIF('reporting moussy'!$F$2:$EE$2,DH$4,'reporting moussy'!$F77:$EE77)+SUMIF('reporting trappes'!$F$2:$EE$2,DH$4,'reporting trappes'!$F77:$EE77)+SUMIF('SPACELOG 5 BP'!$F$2:$EE$2,DH$4,'SPACELOG 5 BP'!$F77:$EE77)+SUMIF('SPACELOG 6 BP'!$F$2:$EE$2,DH$4,'SPACELOG 6 BP'!$F77:$EE77)+SUMIF('SPACELOG 7 BP'!$F$2:$EE$2,DH$4,'SPACELOG 7 BP'!$F77:$EE77)+SUMIF('SPACELOG 8 BP'!$F$2:$EE$2,DH$4,'SPACELOG 8 BP'!$F77:$EE77)+SUMIF('SPACELOG 9 BP'!$F$2:$EE$2,DH$4,'SPACELOG 9 BP'!$F77:$EE77)+SUMIF('SPACELOG 10 BP'!$F$2:$EE$2,DH$4,'SPACELOG 10 BP'!$F77:$EE77)+SUMIF('SPACELOG 11 BP'!$F$2:$EE$2,DH$4,'SPACELOG 11 BP'!$F77:$EE77)+SUMIF('SPACELOG 12 BP'!$F$2:$EE$2,DH$4,'SPACELOG 12 BP'!$F77:$EE77)</f>
        <v>17225</v>
      </c>
      <c r="DI77" s="13">
        <f>SUMIF('reporting montigny'!$F$2:$EE$2,DI$4,'reporting montigny'!$F77:$EE77)+SUMIF('reporting boissy'!$F$2:$EE$2,DI$4,'reporting boissy'!$F77:$EE77)+SUMIF('reporting moussy'!$F$2:$EE$2,DI$4,'reporting moussy'!$F77:$EE77)+SUMIF('reporting trappes'!$F$2:$EE$2,DI$4,'reporting trappes'!$F77:$EE77)+SUMIF('SPACELOG 5 BP'!$F$2:$EE$2,DI$4,'SPACELOG 5 BP'!$F77:$EE77)+SUMIF('SPACELOG 6 BP'!$F$2:$EE$2,DI$4,'SPACELOG 6 BP'!$F77:$EE77)+SUMIF('SPACELOG 7 BP'!$F$2:$EE$2,DI$4,'SPACELOG 7 BP'!$F77:$EE77)+SUMIF('SPACELOG 8 BP'!$F$2:$EE$2,DI$4,'SPACELOG 8 BP'!$F77:$EE77)+SUMIF('SPACELOG 9 BP'!$F$2:$EE$2,DI$4,'SPACELOG 9 BP'!$F77:$EE77)+SUMIF('SPACELOG 10 BP'!$F$2:$EE$2,DI$4,'SPACELOG 10 BP'!$F77:$EE77)+SUMIF('SPACELOG 11 BP'!$F$2:$EE$2,DI$4,'SPACELOG 11 BP'!$F77:$EE77)+SUMIF('SPACELOG 12 BP'!$F$2:$EE$2,DI$4,'SPACELOG 12 BP'!$F77:$EE77)</f>
        <v>5884</v>
      </c>
      <c r="DJ77" s="13">
        <f>SUMIF('reporting montigny'!$F$2:$EE$2,DJ$4,'reporting montigny'!$F77:$EE77)+SUMIF('reporting boissy'!$F$2:$EE$2,DJ$4,'reporting boissy'!$F77:$EE77)+SUMIF('reporting moussy'!$F$2:$EE$2,DJ$4,'reporting moussy'!$F77:$EE77)+SUMIF('reporting trappes'!$F$2:$EE$2,DJ$4,'reporting trappes'!$F77:$EE77)+SUMIF('SPACELOG 5 BP'!$F$2:$EE$2,DJ$4,'SPACELOG 5 BP'!$F77:$EE77)+SUMIF('SPACELOG 6 BP'!$F$2:$EE$2,DJ$4,'SPACELOG 6 BP'!$F77:$EE77)+SUMIF('SPACELOG 7 BP'!$F$2:$EE$2,DJ$4,'SPACELOG 7 BP'!$F77:$EE77)+SUMIF('SPACELOG 8 BP'!$F$2:$EE$2,DJ$4,'SPACELOG 8 BP'!$F77:$EE77)+SUMIF('SPACELOG 9 BP'!$F$2:$EE$2,DJ$4,'SPACELOG 9 BP'!$F77:$EE77)+SUMIF('SPACELOG 10 BP'!$F$2:$EE$2,DJ$4,'SPACELOG 10 BP'!$F77:$EE77)+SUMIF('SPACELOG 11 BP'!$F$2:$EE$2,DJ$4,'SPACELOG 11 BP'!$F77:$EE77)+SUMIF('SPACELOG 12 BP'!$F$2:$EE$2,DJ$4,'SPACELOG 12 BP'!$F77:$EE77)</f>
        <v>5884</v>
      </c>
      <c r="DK77" s="13">
        <f>SUMIF('reporting montigny'!$F$2:$EE$2,DK$4,'reporting montigny'!$F77:$EE77)+SUMIF('reporting boissy'!$F$2:$EE$2,DK$4,'reporting boissy'!$F77:$EE77)+SUMIF('reporting moussy'!$F$2:$EE$2,DK$4,'reporting moussy'!$F77:$EE77)+SUMIF('reporting trappes'!$F$2:$EE$2,DK$4,'reporting trappes'!$F77:$EE77)+SUMIF('SPACELOG 5 BP'!$F$2:$EE$2,DK$4,'SPACELOG 5 BP'!$F77:$EE77)+SUMIF('SPACELOG 6 BP'!$F$2:$EE$2,DK$4,'SPACELOG 6 BP'!$F77:$EE77)+SUMIF('SPACELOG 7 BP'!$F$2:$EE$2,DK$4,'SPACELOG 7 BP'!$F77:$EE77)+SUMIF('SPACELOG 8 BP'!$F$2:$EE$2,DK$4,'SPACELOG 8 BP'!$F77:$EE77)+SUMIF('SPACELOG 9 BP'!$F$2:$EE$2,DK$4,'SPACELOG 9 BP'!$F77:$EE77)+SUMIF('SPACELOG 10 BP'!$F$2:$EE$2,DK$4,'SPACELOG 10 BP'!$F77:$EE77)+SUMIF('SPACELOG 11 BP'!$F$2:$EE$2,DK$4,'SPACELOG 11 BP'!$F77:$EE77)+SUMIF('SPACELOG 12 BP'!$F$2:$EE$2,DK$4,'SPACELOG 12 BP'!$F77:$EE77)</f>
        <v>5884</v>
      </c>
      <c r="DL77" s="13">
        <f>SUMIF('reporting montigny'!$F$2:$EE$2,DL$4,'reporting montigny'!$F77:$EE77)+SUMIF('reporting boissy'!$F$2:$EE$2,DL$4,'reporting boissy'!$F77:$EE77)+SUMIF('reporting moussy'!$F$2:$EE$2,DL$4,'reporting moussy'!$F77:$EE77)+SUMIF('reporting trappes'!$F$2:$EE$2,DL$4,'reporting trappes'!$F77:$EE77)+SUMIF('SPACELOG 5 BP'!$F$2:$EE$2,DL$4,'SPACELOG 5 BP'!$F77:$EE77)+SUMIF('SPACELOG 6 BP'!$F$2:$EE$2,DL$4,'SPACELOG 6 BP'!$F77:$EE77)+SUMIF('SPACELOG 7 BP'!$F$2:$EE$2,DL$4,'SPACELOG 7 BP'!$F77:$EE77)+SUMIF('SPACELOG 8 BP'!$F$2:$EE$2,DL$4,'SPACELOG 8 BP'!$F77:$EE77)+SUMIF('SPACELOG 9 BP'!$F$2:$EE$2,DL$4,'SPACELOG 9 BP'!$F77:$EE77)+SUMIF('SPACELOG 10 BP'!$F$2:$EE$2,DL$4,'SPACELOG 10 BP'!$F77:$EE77)+SUMIF('SPACELOG 11 BP'!$F$2:$EE$2,DL$4,'SPACELOG 11 BP'!$F77:$EE77)+SUMIF('SPACELOG 12 BP'!$F$2:$EE$2,DL$4,'SPACELOG 12 BP'!$F77:$EE77)</f>
        <v>5884</v>
      </c>
      <c r="DM77" s="13">
        <f>SUMIF('reporting montigny'!$F$2:$EE$2,DM$4,'reporting montigny'!$F77:$EE77)+SUMIF('reporting boissy'!$F$2:$EE$2,DM$4,'reporting boissy'!$F77:$EE77)+SUMIF('reporting moussy'!$F$2:$EE$2,DM$4,'reporting moussy'!$F77:$EE77)+SUMIF('reporting trappes'!$F$2:$EE$2,DM$4,'reporting trappes'!$F77:$EE77)+SUMIF('SPACELOG 5 BP'!$F$2:$EE$2,DM$4,'SPACELOG 5 BP'!$F77:$EE77)+SUMIF('SPACELOG 6 BP'!$F$2:$EE$2,DM$4,'SPACELOG 6 BP'!$F77:$EE77)+SUMIF('SPACELOG 7 BP'!$F$2:$EE$2,DM$4,'SPACELOG 7 BP'!$F77:$EE77)+SUMIF('SPACELOG 8 BP'!$F$2:$EE$2,DM$4,'SPACELOG 8 BP'!$F77:$EE77)+SUMIF('SPACELOG 9 BP'!$F$2:$EE$2,DM$4,'SPACELOG 9 BP'!$F77:$EE77)+SUMIF('SPACELOG 10 BP'!$F$2:$EE$2,DM$4,'SPACELOG 10 BP'!$F77:$EE77)+SUMIF('SPACELOG 11 BP'!$F$2:$EE$2,DM$4,'SPACELOG 11 BP'!$F77:$EE77)+SUMIF('SPACELOG 12 BP'!$F$2:$EE$2,DM$4,'SPACELOG 12 BP'!$F77:$EE77)</f>
        <v>5884</v>
      </c>
      <c r="DN77" s="13">
        <f>SUMIF('reporting montigny'!$F$2:$EE$2,DN$4,'reporting montigny'!$F77:$EE77)+SUMIF('reporting boissy'!$F$2:$EE$2,DN$4,'reporting boissy'!$F77:$EE77)+SUMIF('reporting moussy'!$F$2:$EE$2,DN$4,'reporting moussy'!$F77:$EE77)+SUMIF('reporting trappes'!$F$2:$EE$2,DN$4,'reporting trappes'!$F77:$EE77)+SUMIF('SPACELOG 5 BP'!$F$2:$EE$2,DN$4,'SPACELOG 5 BP'!$F77:$EE77)+SUMIF('SPACELOG 6 BP'!$F$2:$EE$2,DN$4,'SPACELOG 6 BP'!$F77:$EE77)+SUMIF('SPACELOG 7 BP'!$F$2:$EE$2,DN$4,'SPACELOG 7 BP'!$F77:$EE77)+SUMIF('SPACELOG 8 BP'!$F$2:$EE$2,DN$4,'SPACELOG 8 BP'!$F77:$EE77)+SUMIF('SPACELOG 9 BP'!$F$2:$EE$2,DN$4,'SPACELOG 9 BP'!$F77:$EE77)+SUMIF('SPACELOG 10 BP'!$F$2:$EE$2,DN$4,'SPACELOG 10 BP'!$F77:$EE77)+SUMIF('SPACELOG 11 BP'!$F$2:$EE$2,DN$4,'SPACELOG 11 BP'!$F77:$EE77)+SUMIF('SPACELOG 12 BP'!$F$2:$EE$2,DN$4,'SPACELOG 12 BP'!$F77:$EE77)</f>
        <v>5884</v>
      </c>
      <c r="DO77" s="13">
        <f>SUMIF('reporting montigny'!$F$2:$EE$2,DO$4,'reporting montigny'!$F77:$EE77)+SUMIF('reporting boissy'!$F$2:$EE$2,DO$4,'reporting boissy'!$F77:$EE77)+SUMIF('reporting moussy'!$F$2:$EE$2,DO$4,'reporting moussy'!$F77:$EE77)+SUMIF('reporting trappes'!$F$2:$EE$2,DO$4,'reporting trappes'!$F77:$EE77)+SUMIF('SPACELOG 5 BP'!$F$2:$EE$2,DO$4,'SPACELOG 5 BP'!$F77:$EE77)+SUMIF('SPACELOG 6 BP'!$F$2:$EE$2,DO$4,'SPACELOG 6 BP'!$F77:$EE77)+SUMIF('SPACELOG 7 BP'!$F$2:$EE$2,DO$4,'SPACELOG 7 BP'!$F77:$EE77)+SUMIF('SPACELOG 8 BP'!$F$2:$EE$2,DO$4,'SPACELOG 8 BP'!$F77:$EE77)+SUMIF('SPACELOG 9 BP'!$F$2:$EE$2,DO$4,'SPACELOG 9 BP'!$F77:$EE77)+SUMIF('SPACELOG 10 BP'!$F$2:$EE$2,DO$4,'SPACELOG 10 BP'!$F77:$EE77)+SUMIF('SPACELOG 11 BP'!$F$2:$EE$2,DO$4,'SPACELOG 11 BP'!$F77:$EE77)+SUMIF('SPACELOG 12 BP'!$F$2:$EE$2,DO$4,'SPACELOG 12 BP'!$F77:$EE77)</f>
        <v>5884</v>
      </c>
      <c r="DP77" s="13">
        <f>SUMIF('reporting montigny'!$F$2:$EE$2,DP$4,'reporting montigny'!$F77:$EE77)+SUMIF('reporting boissy'!$F$2:$EE$2,DP$4,'reporting boissy'!$F77:$EE77)+SUMIF('reporting moussy'!$F$2:$EE$2,DP$4,'reporting moussy'!$F77:$EE77)+SUMIF('reporting trappes'!$F$2:$EE$2,DP$4,'reporting trappes'!$F77:$EE77)+SUMIF('SPACELOG 5 BP'!$F$2:$EE$2,DP$4,'SPACELOG 5 BP'!$F77:$EE77)+SUMIF('SPACELOG 6 BP'!$F$2:$EE$2,DP$4,'SPACELOG 6 BP'!$F77:$EE77)+SUMIF('SPACELOG 7 BP'!$F$2:$EE$2,DP$4,'SPACELOG 7 BP'!$F77:$EE77)+SUMIF('SPACELOG 8 BP'!$F$2:$EE$2,DP$4,'SPACELOG 8 BP'!$F77:$EE77)+SUMIF('SPACELOG 9 BP'!$F$2:$EE$2,DP$4,'SPACELOG 9 BP'!$F77:$EE77)+SUMIF('SPACELOG 10 BP'!$F$2:$EE$2,DP$4,'SPACELOG 10 BP'!$F77:$EE77)+SUMIF('SPACELOG 11 BP'!$F$2:$EE$2,DP$4,'SPACELOG 11 BP'!$F77:$EE77)+SUMIF('SPACELOG 12 BP'!$F$2:$EE$2,DP$4,'SPACELOG 12 BP'!$F77:$EE77)</f>
        <v>5884</v>
      </c>
      <c r="DQ77" s="13">
        <f>SUMIF('reporting montigny'!$F$2:$EE$2,DQ$4,'reporting montigny'!$F77:$EE77)+SUMIF('reporting boissy'!$F$2:$EE$2,DQ$4,'reporting boissy'!$F77:$EE77)+SUMIF('reporting moussy'!$F$2:$EE$2,DQ$4,'reporting moussy'!$F77:$EE77)+SUMIF('reporting trappes'!$F$2:$EE$2,DQ$4,'reporting trappes'!$F77:$EE77)+SUMIF('SPACELOG 5 BP'!$F$2:$EE$2,DQ$4,'SPACELOG 5 BP'!$F77:$EE77)+SUMIF('SPACELOG 6 BP'!$F$2:$EE$2,DQ$4,'SPACELOG 6 BP'!$F77:$EE77)+SUMIF('SPACELOG 7 BP'!$F$2:$EE$2,DQ$4,'SPACELOG 7 BP'!$F77:$EE77)+SUMIF('SPACELOG 8 BP'!$F$2:$EE$2,DQ$4,'SPACELOG 8 BP'!$F77:$EE77)+SUMIF('SPACELOG 9 BP'!$F$2:$EE$2,DQ$4,'SPACELOG 9 BP'!$F77:$EE77)+SUMIF('SPACELOG 10 BP'!$F$2:$EE$2,DQ$4,'SPACELOG 10 BP'!$F77:$EE77)+SUMIF('SPACELOG 11 BP'!$F$2:$EE$2,DQ$4,'SPACELOG 11 BP'!$F77:$EE77)+SUMIF('SPACELOG 12 BP'!$F$2:$EE$2,DQ$4,'SPACELOG 12 BP'!$F77:$EE77)</f>
        <v>5884</v>
      </c>
      <c r="DR77" s="14">
        <f>SUM(DF77:DQ77)</f>
        <v>81949</v>
      </c>
    </row>
    <row r="78" spans="2:122" x14ac:dyDescent="0.2">
      <c r="E78" s="30" t="s">
        <v>111</v>
      </c>
      <c r="F78" s="13">
        <f>SUMIF('reporting montigny'!$F$2:$EE$2,F$4,'reporting montigny'!$F78:$EE78)+SUMIF('reporting boissy'!$F$2:$EE$2,F$4,'reporting boissy'!$F78:$EE78)+SUMIF('reporting moussy'!$F$2:$EE$2,F$4,'reporting moussy'!$F78:$EE78)+SUMIF('reporting trappes'!$F$2:$EE$2,F$4,'reporting trappes'!$F78:$EE78)+SUMIF('SPACELOG 5 BP'!$F$2:$EE$2,F$4,'SPACELOG 5 BP'!$F78:$EE78)+SUMIF('SPACELOG 6 BP'!$F$2:$EE$2,F$4,'SPACELOG 6 BP'!$F78:$EE78)+SUMIF('SPACELOG 7 BP'!$F$2:$EE$2,F$4,'SPACELOG 7 BP'!$F78:$EE78)+SUMIF('SPACELOG 8 BP'!$F$2:$EE$2,F$4,'SPACELOG 8 BP'!$F78:$EE78)+SUMIF('SPACELOG 9 BP'!$F$2:$EE$2,F$4,'SPACELOG 9 BP'!$F78:$EE78)+SUMIF('SPACELOG 10 BP'!$F$2:$EE$2,F$4,'SPACELOG 10 BP'!$F78:$EE78)+SUMIF('SPACELOG 11 BP'!$F$2:$EE$2,F$4,'SPACELOG 11 BP'!$F78:$EE78)+SUMIF('SPACELOG 12 BP'!$F$2:$EE$2,F$4,'SPACELOG 12 BP'!$F78:$EE78)</f>
        <v>8245</v>
      </c>
      <c r="G78" s="13">
        <f>SUMIF('reporting montigny'!$F$2:$EE$2,G$4,'reporting montigny'!$F78:$EE78)+SUMIF('reporting boissy'!$F$2:$EE$2,G$4,'reporting boissy'!$F78:$EE78)+SUMIF('reporting moussy'!$F$2:$EE$2,G$4,'reporting moussy'!$F78:$EE78)+SUMIF('reporting trappes'!$F$2:$EE$2,G$4,'reporting trappes'!$F78:$EE78)+SUMIF('SPACELOG 5 BP'!$F$2:$EE$2,G$4,'SPACELOG 5 BP'!$F78:$EE78)+SUMIF('SPACELOG 6 BP'!$F$2:$EE$2,G$4,'SPACELOG 6 BP'!$F78:$EE78)+SUMIF('SPACELOG 7 BP'!$F$2:$EE$2,G$4,'SPACELOG 7 BP'!$F78:$EE78)+SUMIF('SPACELOG 8 BP'!$F$2:$EE$2,G$4,'SPACELOG 8 BP'!$F78:$EE78)+SUMIF('SPACELOG 9 BP'!$F$2:$EE$2,G$4,'SPACELOG 9 BP'!$F78:$EE78)+SUMIF('SPACELOG 10 BP'!$F$2:$EE$2,G$4,'SPACELOG 10 BP'!$F78:$EE78)+SUMIF('SPACELOG 11 BP'!$F$2:$EE$2,G$4,'SPACELOG 11 BP'!$F78:$EE78)+SUMIF('SPACELOG 12 BP'!$F$2:$EE$2,G$4,'SPACELOG 12 BP'!$F78:$EE78)</f>
        <v>8245</v>
      </c>
      <c r="H78" s="13">
        <f>SUMIF('reporting montigny'!$F$2:$EE$2,H$4,'reporting montigny'!$F78:$EE78)+SUMIF('reporting boissy'!$F$2:$EE$2,H$4,'reporting boissy'!$F78:$EE78)+SUMIF('reporting moussy'!$F$2:$EE$2,H$4,'reporting moussy'!$F78:$EE78)+SUMIF('reporting trappes'!$F$2:$EE$2,H$4,'reporting trappes'!$F78:$EE78)+SUMIF('SPACELOG 5 BP'!$F$2:$EE$2,H$4,'SPACELOG 5 BP'!$F78:$EE78)+SUMIF('SPACELOG 6 BP'!$F$2:$EE$2,H$4,'SPACELOG 6 BP'!$F78:$EE78)+SUMIF('SPACELOG 7 BP'!$F$2:$EE$2,H$4,'SPACELOG 7 BP'!$F78:$EE78)+SUMIF('SPACELOG 8 BP'!$F$2:$EE$2,H$4,'SPACELOG 8 BP'!$F78:$EE78)+SUMIF('SPACELOG 9 BP'!$F$2:$EE$2,H$4,'SPACELOG 9 BP'!$F78:$EE78)+SUMIF('SPACELOG 10 BP'!$F$2:$EE$2,H$4,'SPACELOG 10 BP'!$F78:$EE78)+SUMIF('SPACELOG 11 BP'!$F$2:$EE$2,H$4,'SPACELOG 11 BP'!$F78:$EE78)+SUMIF('SPACELOG 12 BP'!$F$2:$EE$2,H$4,'SPACELOG 12 BP'!$F78:$EE78)</f>
        <v>8245</v>
      </c>
      <c r="I78" s="13">
        <f>SUMIF('reporting montigny'!$F$2:$EE$2,I$4,'reporting montigny'!$F78:$EE78)+SUMIF('reporting boissy'!$F$2:$EE$2,I$4,'reporting boissy'!$F78:$EE78)+SUMIF('reporting moussy'!$F$2:$EE$2,I$4,'reporting moussy'!$F78:$EE78)+SUMIF('reporting trappes'!$F$2:$EE$2,I$4,'reporting trappes'!$F78:$EE78)+SUMIF('SPACELOG 5 BP'!$F$2:$EE$2,I$4,'SPACELOG 5 BP'!$F78:$EE78)+SUMIF('SPACELOG 6 BP'!$F$2:$EE$2,I$4,'SPACELOG 6 BP'!$F78:$EE78)+SUMIF('SPACELOG 7 BP'!$F$2:$EE$2,I$4,'SPACELOG 7 BP'!$F78:$EE78)+SUMIF('SPACELOG 8 BP'!$F$2:$EE$2,I$4,'SPACELOG 8 BP'!$F78:$EE78)+SUMIF('SPACELOG 9 BP'!$F$2:$EE$2,I$4,'SPACELOG 9 BP'!$F78:$EE78)+SUMIF('SPACELOG 10 BP'!$F$2:$EE$2,I$4,'SPACELOG 10 BP'!$F78:$EE78)+SUMIF('SPACELOG 11 BP'!$F$2:$EE$2,I$4,'SPACELOG 11 BP'!$F78:$EE78)+SUMIF('SPACELOG 12 BP'!$F$2:$EE$2,I$4,'SPACELOG 12 BP'!$F78:$EE78)</f>
        <v>8245</v>
      </c>
      <c r="J78" s="13">
        <f>SUMIF('reporting montigny'!$F$2:$EE$2,J$4,'reporting montigny'!$F78:$EE78)+SUMIF('reporting boissy'!$F$2:$EE$2,J$4,'reporting boissy'!$F78:$EE78)+SUMIF('reporting moussy'!$F$2:$EE$2,J$4,'reporting moussy'!$F78:$EE78)+SUMIF('reporting trappes'!$F$2:$EE$2,J$4,'reporting trappes'!$F78:$EE78)+SUMIF('SPACELOG 5 BP'!$F$2:$EE$2,J$4,'SPACELOG 5 BP'!$F78:$EE78)+SUMIF('SPACELOG 6 BP'!$F$2:$EE$2,J$4,'SPACELOG 6 BP'!$F78:$EE78)+SUMIF('SPACELOG 7 BP'!$F$2:$EE$2,J$4,'SPACELOG 7 BP'!$F78:$EE78)+SUMIF('SPACELOG 8 BP'!$F$2:$EE$2,J$4,'SPACELOG 8 BP'!$F78:$EE78)+SUMIF('SPACELOG 9 BP'!$F$2:$EE$2,J$4,'SPACELOG 9 BP'!$F78:$EE78)+SUMIF('SPACELOG 10 BP'!$F$2:$EE$2,J$4,'SPACELOG 10 BP'!$F78:$EE78)+SUMIF('SPACELOG 11 BP'!$F$2:$EE$2,J$4,'SPACELOG 11 BP'!$F78:$EE78)+SUMIF('SPACELOG 12 BP'!$F$2:$EE$2,J$4,'SPACELOG 12 BP'!$F78:$EE78)</f>
        <v>8245</v>
      </c>
      <c r="K78" s="13">
        <f>SUMIF('reporting montigny'!$F$2:$EE$2,K$4,'reporting montigny'!$F78:$EE78)+SUMIF('reporting boissy'!$F$2:$EE$2,K$4,'reporting boissy'!$F78:$EE78)+SUMIF('reporting moussy'!$F$2:$EE$2,K$4,'reporting moussy'!$F78:$EE78)+SUMIF('reporting trappes'!$F$2:$EE$2,K$4,'reporting trappes'!$F78:$EE78)+SUMIF('SPACELOG 5 BP'!$F$2:$EE$2,K$4,'SPACELOG 5 BP'!$F78:$EE78)+SUMIF('SPACELOG 6 BP'!$F$2:$EE$2,K$4,'SPACELOG 6 BP'!$F78:$EE78)+SUMIF('SPACELOG 7 BP'!$F$2:$EE$2,K$4,'SPACELOG 7 BP'!$F78:$EE78)+SUMIF('SPACELOG 8 BP'!$F$2:$EE$2,K$4,'SPACELOG 8 BP'!$F78:$EE78)+SUMIF('SPACELOG 9 BP'!$F$2:$EE$2,K$4,'SPACELOG 9 BP'!$F78:$EE78)+SUMIF('SPACELOG 10 BP'!$F$2:$EE$2,K$4,'SPACELOG 10 BP'!$F78:$EE78)+SUMIF('SPACELOG 11 BP'!$F$2:$EE$2,K$4,'SPACELOG 11 BP'!$F78:$EE78)+SUMIF('SPACELOG 12 BP'!$F$2:$EE$2,K$4,'SPACELOG 12 BP'!$F78:$EE78)</f>
        <v>8245</v>
      </c>
      <c r="L78" s="13">
        <f>SUMIF('reporting montigny'!$F$2:$EE$2,L$4,'reporting montigny'!$F78:$EE78)+SUMIF('reporting boissy'!$F$2:$EE$2,L$4,'reporting boissy'!$F78:$EE78)+SUMIF('reporting moussy'!$F$2:$EE$2,L$4,'reporting moussy'!$F78:$EE78)+SUMIF('reporting trappes'!$F$2:$EE$2,L$4,'reporting trappes'!$F78:$EE78)+SUMIF('SPACELOG 5 BP'!$F$2:$EE$2,L$4,'SPACELOG 5 BP'!$F78:$EE78)+SUMIF('SPACELOG 6 BP'!$F$2:$EE$2,L$4,'SPACELOG 6 BP'!$F78:$EE78)+SUMIF('SPACELOG 7 BP'!$F$2:$EE$2,L$4,'SPACELOG 7 BP'!$F78:$EE78)+SUMIF('SPACELOG 8 BP'!$F$2:$EE$2,L$4,'SPACELOG 8 BP'!$F78:$EE78)+SUMIF('SPACELOG 9 BP'!$F$2:$EE$2,L$4,'SPACELOG 9 BP'!$F78:$EE78)+SUMIF('SPACELOG 10 BP'!$F$2:$EE$2,L$4,'SPACELOG 10 BP'!$F78:$EE78)+SUMIF('SPACELOG 11 BP'!$F$2:$EE$2,L$4,'SPACELOG 11 BP'!$F78:$EE78)+SUMIF('SPACELOG 12 BP'!$F$2:$EE$2,L$4,'SPACELOG 12 BP'!$F78:$EE78)</f>
        <v>8245</v>
      </c>
      <c r="M78" s="13">
        <f>SUMIF('reporting montigny'!$F$2:$EE$2,M$4,'reporting montigny'!$F78:$EE78)+SUMIF('reporting boissy'!$F$2:$EE$2,M$4,'reporting boissy'!$F78:$EE78)+SUMIF('reporting moussy'!$F$2:$EE$2,M$4,'reporting moussy'!$F78:$EE78)+SUMIF('reporting trappes'!$F$2:$EE$2,M$4,'reporting trappes'!$F78:$EE78)+SUMIF('SPACELOG 5 BP'!$F$2:$EE$2,M$4,'SPACELOG 5 BP'!$F78:$EE78)+SUMIF('SPACELOG 6 BP'!$F$2:$EE$2,M$4,'SPACELOG 6 BP'!$F78:$EE78)+SUMIF('SPACELOG 7 BP'!$F$2:$EE$2,M$4,'SPACELOG 7 BP'!$F78:$EE78)+SUMIF('SPACELOG 8 BP'!$F$2:$EE$2,M$4,'SPACELOG 8 BP'!$F78:$EE78)+SUMIF('SPACELOG 9 BP'!$F$2:$EE$2,M$4,'SPACELOG 9 BP'!$F78:$EE78)+SUMIF('SPACELOG 10 BP'!$F$2:$EE$2,M$4,'SPACELOG 10 BP'!$F78:$EE78)+SUMIF('SPACELOG 11 BP'!$F$2:$EE$2,M$4,'SPACELOG 11 BP'!$F78:$EE78)+SUMIF('SPACELOG 12 BP'!$F$2:$EE$2,M$4,'SPACELOG 12 BP'!$F78:$EE78)</f>
        <v>8245</v>
      </c>
      <c r="N78" s="13">
        <f>SUMIF('reporting montigny'!$F$2:$EE$2,N$4,'reporting montigny'!$F78:$EE78)+SUMIF('reporting boissy'!$F$2:$EE$2,N$4,'reporting boissy'!$F78:$EE78)+SUMIF('reporting moussy'!$F$2:$EE$2,N$4,'reporting moussy'!$F78:$EE78)+SUMIF('reporting trappes'!$F$2:$EE$2,N$4,'reporting trappes'!$F78:$EE78)+SUMIF('SPACELOG 5 BP'!$F$2:$EE$2,N$4,'SPACELOG 5 BP'!$F78:$EE78)+SUMIF('SPACELOG 6 BP'!$F$2:$EE$2,N$4,'SPACELOG 6 BP'!$F78:$EE78)+SUMIF('SPACELOG 7 BP'!$F$2:$EE$2,N$4,'SPACELOG 7 BP'!$F78:$EE78)+SUMIF('SPACELOG 8 BP'!$F$2:$EE$2,N$4,'SPACELOG 8 BP'!$F78:$EE78)+SUMIF('SPACELOG 9 BP'!$F$2:$EE$2,N$4,'SPACELOG 9 BP'!$F78:$EE78)+SUMIF('SPACELOG 10 BP'!$F$2:$EE$2,N$4,'SPACELOG 10 BP'!$F78:$EE78)+SUMIF('SPACELOG 11 BP'!$F$2:$EE$2,N$4,'SPACELOG 11 BP'!$F78:$EE78)+SUMIF('SPACELOG 12 BP'!$F$2:$EE$2,N$4,'SPACELOG 12 BP'!$F78:$EE78)</f>
        <v>8245</v>
      </c>
      <c r="O78" s="13">
        <f>SUMIF('reporting montigny'!$F$2:$EE$2,O$4,'reporting montigny'!$F78:$EE78)+SUMIF('reporting boissy'!$F$2:$EE$2,O$4,'reporting boissy'!$F78:$EE78)+SUMIF('reporting moussy'!$F$2:$EE$2,O$4,'reporting moussy'!$F78:$EE78)+SUMIF('reporting trappes'!$F$2:$EE$2,O$4,'reporting trappes'!$F78:$EE78)+SUMIF('SPACELOG 5 BP'!$F$2:$EE$2,O$4,'SPACELOG 5 BP'!$F78:$EE78)+SUMIF('SPACELOG 6 BP'!$F$2:$EE$2,O$4,'SPACELOG 6 BP'!$F78:$EE78)+SUMIF('SPACELOG 7 BP'!$F$2:$EE$2,O$4,'SPACELOG 7 BP'!$F78:$EE78)+SUMIF('SPACELOG 8 BP'!$F$2:$EE$2,O$4,'SPACELOG 8 BP'!$F78:$EE78)+SUMIF('SPACELOG 9 BP'!$F$2:$EE$2,O$4,'SPACELOG 9 BP'!$F78:$EE78)+SUMIF('SPACELOG 10 BP'!$F$2:$EE$2,O$4,'SPACELOG 10 BP'!$F78:$EE78)+SUMIF('SPACELOG 11 BP'!$F$2:$EE$2,O$4,'SPACELOG 11 BP'!$F78:$EE78)+SUMIF('SPACELOG 12 BP'!$F$2:$EE$2,O$4,'SPACELOG 12 BP'!$F78:$EE78)</f>
        <v>8245</v>
      </c>
      <c r="P78" s="13">
        <f>SUMIF('reporting montigny'!$F$2:$EE$2,P$4,'reporting montigny'!$F78:$EE78)+SUMIF('reporting boissy'!$F$2:$EE$2,P$4,'reporting boissy'!$F78:$EE78)+SUMIF('reporting moussy'!$F$2:$EE$2,P$4,'reporting moussy'!$F78:$EE78)+SUMIF('reporting trappes'!$F$2:$EE$2,P$4,'reporting trappes'!$F78:$EE78)+SUMIF('SPACELOG 5 BP'!$F$2:$EE$2,P$4,'SPACELOG 5 BP'!$F78:$EE78)+SUMIF('SPACELOG 6 BP'!$F$2:$EE$2,P$4,'SPACELOG 6 BP'!$F78:$EE78)+SUMIF('SPACELOG 7 BP'!$F$2:$EE$2,P$4,'SPACELOG 7 BP'!$F78:$EE78)+SUMIF('SPACELOG 8 BP'!$F$2:$EE$2,P$4,'SPACELOG 8 BP'!$F78:$EE78)+SUMIF('SPACELOG 9 BP'!$F$2:$EE$2,P$4,'SPACELOG 9 BP'!$F78:$EE78)+SUMIF('SPACELOG 10 BP'!$F$2:$EE$2,P$4,'SPACELOG 10 BP'!$F78:$EE78)+SUMIF('SPACELOG 11 BP'!$F$2:$EE$2,P$4,'SPACELOG 11 BP'!$F78:$EE78)+SUMIF('SPACELOG 12 BP'!$F$2:$EE$2,P$4,'SPACELOG 12 BP'!$F78:$EE78)</f>
        <v>9236</v>
      </c>
      <c r="Q78" s="13">
        <f>SUMIF('reporting montigny'!$F$2:$EE$2,Q$4,'reporting montigny'!$F78:$EE78)+SUMIF('reporting boissy'!$F$2:$EE$2,Q$4,'reporting boissy'!$F78:$EE78)+SUMIF('reporting moussy'!$F$2:$EE$2,Q$4,'reporting moussy'!$F78:$EE78)+SUMIF('reporting trappes'!$F$2:$EE$2,Q$4,'reporting trappes'!$F78:$EE78)+SUMIF('SPACELOG 5 BP'!$F$2:$EE$2,Q$4,'SPACELOG 5 BP'!$F78:$EE78)+SUMIF('SPACELOG 6 BP'!$F$2:$EE$2,Q$4,'SPACELOG 6 BP'!$F78:$EE78)+SUMIF('SPACELOG 7 BP'!$F$2:$EE$2,Q$4,'SPACELOG 7 BP'!$F78:$EE78)+SUMIF('SPACELOG 8 BP'!$F$2:$EE$2,Q$4,'SPACELOG 8 BP'!$F78:$EE78)+SUMIF('SPACELOG 9 BP'!$F$2:$EE$2,Q$4,'SPACELOG 9 BP'!$F78:$EE78)+SUMIF('SPACELOG 10 BP'!$F$2:$EE$2,Q$4,'SPACELOG 10 BP'!$F78:$EE78)+SUMIF('SPACELOG 11 BP'!$F$2:$EE$2,Q$4,'SPACELOG 11 BP'!$F78:$EE78)+SUMIF('SPACELOG 12 BP'!$F$2:$EE$2,Q$4,'SPACELOG 12 BP'!$F78:$EE78)</f>
        <v>9236</v>
      </c>
      <c r="R78" s="14">
        <f>SUM(F78:Q78)</f>
        <v>100922</v>
      </c>
      <c r="S78" s="13">
        <f>SUMIF('reporting montigny'!$F$2:$EE$2,S$4,'reporting montigny'!$F78:$EE78)+SUMIF('reporting boissy'!$F$2:$EE$2,S$4,'reporting boissy'!$F78:$EE78)+SUMIF('reporting moussy'!$F$2:$EE$2,S$4,'reporting moussy'!$F78:$EE78)+SUMIF('reporting trappes'!$F$2:$EE$2,S$4,'reporting trappes'!$F78:$EE78)+SUMIF('SPACELOG 5 BP'!$F$2:$EE$2,S$4,'SPACELOG 5 BP'!$F78:$EE78)+SUMIF('SPACELOG 6 BP'!$F$2:$EE$2,S$4,'SPACELOG 6 BP'!$F78:$EE78)+SUMIF('SPACELOG 7 BP'!$F$2:$EE$2,S$4,'SPACELOG 7 BP'!$F78:$EE78)+SUMIF('SPACELOG 8 BP'!$F$2:$EE$2,S$4,'SPACELOG 8 BP'!$F78:$EE78)+SUMIF('SPACELOG 9 BP'!$F$2:$EE$2,S$4,'SPACELOG 9 BP'!$F78:$EE78)+SUMIF('SPACELOG 10 BP'!$F$2:$EE$2,S$4,'SPACELOG 10 BP'!$F78:$EE78)+SUMIF('SPACELOG 11 BP'!$F$2:$EE$2,S$4,'SPACELOG 11 BP'!$F78:$EE78)+SUMIF('SPACELOG 12 BP'!$F$2:$EE$2,S$4,'SPACELOG 12 BP'!$F78:$EE78)</f>
        <v>8898</v>
      </c>
      <c r="T78" s="13">
        <f>SUMIF('reporting montigny'!$F$2:$EE$2,T$4,'reporting montigny'!$F78:$EE78)+SUMIF('reporting boissy'!$F$2:$EE$2,T$4,'reporting boissy'!$F78:$EE78)+SUMIF('reporting moussy'!$F$2:$EE$2,T$4,'reporting moussy'!$F78:$EE78)+SUMIF('reporting trappes'!$F$2:$EE$2,T$4,'reporting trappes'!$F78:$EE78)+SUMIF('SPACELOG 5 BP'!$F$2:$EE$2,T$4,'SPACELOG 5 BP'!$F78:$EE78)+SUMIF('SPACELOG 6 BP'!$F$2:$EE$2,T$4,'SPACELOG 6 BP'!$F78:$EE78)+SUMIF('SPACELOG 7 BP'!$F$2:$EE$2,T$4,'SPACELOG 7 BP'!$F78:$EE78)+SUMIF('SPACELOG 8 BP'!$F$2:$EE$2,T$4,'SPACELOG 8 BP'!$F78:$EE78)+SUMIF('SPACELOG 9 BP'!$F$2:$EE$2,T$4,'SPACELOG 9 BP'!$F78:$EE78)+SUMIF('SPACELOG 10 BP'!$F$2:$EE$2,T$4,'SPACELOG 10 BP'!$F78:$EE78)+SUMIF('SPACELOG 11 BP'!$F$2:$EE$2,T$4,'SPACELOG 11 BP'!$F78:$EE78)+SUMIF('SPACELOG 12 BP'!$F$2:$EE$2,T$4,'SPACELOG 12 BP'!$F78:$EE78)</f>
        <v>9274</v>
      </c>
      <c r="U78" s="13">
        <f>SUMIF('reporting montigny'!$F$2:$EE$2,U$4,'reporting montigny'!$F78:$EE78)+SUMIF('reporting boissy'!$F$2:$EE$2,U$4,'reporting boissy'!$F78:$EE78)+SUMIF('reporting moussy'!$F$2:$EE$2,U$4,'reporting moussy'!$F78:$EE78)+SUMIF('reporting trappes'!$F$2:$EE$2,U$4,'reporting trappes'!$F78:$EE78)+SUMIF('SPACELOG 5 BP'!$F$2:$EE$2,U$4,'SPACELOG 5 BP'!$F78:$EE78)+SUMIF('SPACELOG 6 BP'!$F$2:$EE$2,U$4,'SPACELOG 6 BP'!$F78:$EE78)+SUMIF('SPACELOG 7 BP'!$F$2:$EE$2,U$4,'SPACELOG 7 BP'!$F78:$EE78)+SUMIF('SPACELOG 8 BP'!$F$2:$EE$2,U$4,'SPACELOG 8 BP'!$F78:$EE78)+SUMIF('SPACELOG 9 BP'!$F$2:$EE$2,U$4,'SPACELOG 9 BP'!$F78:$EE78)+SUMIF('SPACELOG 10 BP'!$F$2:$EE$2,U$4,'SPACELOG 10 BP'!$F78:$EE78)+SUMIF('SPACELOG 11 BP'!$F$2:$EE$2,U$4,'SPACELOG 11 BP'!$F78:$EE78)+SUMIF('SPACELOG 12 BP'!$F$2:$EE$2,U$4,'SPACELOG 12 BP'!$F78:$EE78)</f>
        <v>9286</v>
      </c>
      <c r="V78" s="13">
        <f>SUMIF('reporting montigny'!$F$2:$EE$2,V$4,'reporting montigny'!$F78:$EE78)+SUMIF('reporting boissy'!$F$2:$EE$2,V$4,'reporting boissy'!$F78:$EE78)+SUMIF('reporting moussy'!$F$2:$EE$2,V$4,'reporting moussy'!$F78:$EE78)+SUMIF('reporting trappes'!$F$2:$EE$2,V$4,'reporting trappes'!$F78:$EE78)+SUMIF('SPACELOG 5 BP'!$F$2:$EE$2,V$4,'SPACELOG 5 BP'!$F78:$EE78)+SUMIF('SPACELOG 6 BP'!$F$2:$EE$2,V$4,'SPACELOG 6 BP'!$F78:$EE78)+SUMIF('SPACELOG 7 BP'!$F$2:$EE$2,V$4,'SPACELOG 7 BP'!$F78:$EE78)+SUMIF('SPACELOG 8 BP'!$F$2:$EE$2,V$4,'SPACELOG 8 BP'!$F78:$EE78)+SUMIF('SPACELOG 9 BP'!$F$2:$EE$2,V$4,'SPACELOG 9 BP'!$F78:$EE78)+SUMIF('SPACELOG 10 BP'!$F$2:$EE$2,V$4,'SPACELOG 10 BP'!$F78:$EE78)+SUMIF('SPACELOG 11 BP'!$F$2:$EE$2,V$4,'SPACELOG 11 BP'!$F78:$EE78)+SUMIF('SPACELOG 12 BP'!$F$2:$EE$2,V$4,'SPACELOG 12 BP'!$F78:$EE78)</f>
        <v>9286</v>
      </c>
      <c r="W78" s="13">
        <f>SUMIF('reporting montigny'!$F$2:$EE$2,W$4,'reporting montigny'!$F78:$EE78)+SUMIF('reporting boissy'!$F$2:$EE$2,W$4,'reporting boissy'!$F78:$EE78)+SUMIF('reporting moussy'!$F$2:$EE$2,W$4,'reporting moussy'!$F78:$EE78)+SUMIF('reporting trappes'!$F$2:$EE$2,W$4,'reporting trappes'!$F78:$EE78)+SUMIF('SPACELOG 5 BP'!$F$2:$EE$2,W$4,'SPACELOG 5 BP'!$F78:$EE78)+SUMIF('SPACELOG 6 BP'!$F$2:$EE$2,W$4,'SPACELOG 6 BP'!$F78:$EE78)+SUMIF('SPACELOG 7 BP'!$F$2:$EE$2,W$4,'SPACELOG 7 BP'!$F78:$EE78)+SUMIF('SPACELOG 8 BP'!$F$2:$EE$2,W$4,'SPACELOG 8 BP'!$F78:$EE78)+SUMIF('SPACELOG 9 BP'!$F$2:$EE$2,W$4,'SPACELOG 9 BP'!$F78:$EE78)+SUMIF('SPACELOG 10 BP'!$F$2:$EE$2,W$4,'SPACELOG 10 BP'!$F78:$EE78)+SUMIF('SPACELOG 11 BP'!$F$2:$EE$2,W$4,'SPACELOG 11 BP'!$F78:$EE78)+SUMIF('SPACELOG 12 BP'!$F$2:$EE$2,W$4,'SPACELOG 12 BP'!$F78:$EE78)</f>
        <v>14636</v>
      </c>
      <c r="X78" s="13">
        <f>SUMIF('reporting montigny'!$F$2:$EE$2,X$4,'reporting montigny'!$F78:$EE78)+SUMIF('reporting boissy'!$F$2:$EE$2,X$4,'reporting boissy'!$F78:$EE78)+SUMIF('reporting moussy'!$F$2:$EE$2,X$4,'reporting moussy'!$F78:$EE78)+SUMIF('reporting trappes'!$F$2:$EE$2,X$4,'reporting trappes'!$F78:$EE78)+SUMIF('SPACELOG 5 BP'!$F$2:$EE$2,X$4,'SPACELOG 5 BP'!$F78:$EE78)+SUMIF('SPACELOG 6 BP'!$F$2:$EE$2,X$4,'SPACELOG 6 BP'!$F78:$EE78)+SUMIF('SPACELOG 7 BP'!$F$2:$EE$2,X$4,'SPACELOG 7 BP'!$F78:$EE78)+SUMIF('SPACELOG 8 BP'!$F$2:$EE$2,X$4,'SPACELOG 8 BP'!$F78:$EE78)+SUMIF('SPACELOG 9 BP'!$F$2:$EE$2,X$4,'SPACELOG 9 BP'!$F78:$EE78)+SUMIF('SPACELOG 10 BP'!$F$2:$EE$2,X$4,'SPACELOG 10 BP'!$F78:$EE78)+SUMIF('SPACELOG 11 BP'!$F$2:$EE$2,X$4,'SPACELOG 11 BP'!$F78:$EE78)+SUMIF('SPACELOG 12 BP'!$F$2:$EE$2,X$4,'SPACELOG 12 BP'!$F78:$EE78)</f>
        <v>14636</v>
      </c>
      <c r="Y78" s="13">
        <f>SUMIF('reporting montigny'!$F$2:$EE$2,Y$4,'reporting montigny'!$F78:$EE78)+SUMIF('reporting boissy'!$F$2:$EE$2,Y$4,'reporting boissy'!$F78:$EE78)+SUMIF('reporting moussy'!$F$2:$EE$2,Y$4,'reporting moussy'!$F78:$EE78)+SUMIF('reporting trappes'!$F$2:$EE$2,Y$4,'reporting trappes'!$F78:$EE78)+SUMIF('SPACELOG 5 BP'!$F$2:$EE$2,Y$4,'SPACELOG 5 BP'!$F78:$EE78)+SUMIF('SPACELOG 6 BP'!$F$2:$EE$2,Y$4,'SPACELOG 6 BP'!$F78:$EE78)+SUMIF('SPACELOG 7 BP'!$F$2:$EE$2,Y$4,'SPACELOG 7 BP'!$F78:$EE78)+SUMIF('SPACELOG 8 BP'!$F$2:$EE$2,Y$4,'SPACELOG 8 BP'!$F78:$EE78)+SUMIF('SPACELOG 9 BP'!$F$2:$EE$2,Y$4,'SPACELOG 9 BP'!$F78:$EE78)+SUMIF('SPACELOG 10 BP'!$F$2:$EE$2,Y$4,'SPACELOG 10 BP'!$F78:$EE78)+SUMIF('SPACELOG 11 BP'!$F$2:$EE$2,Y$4,'SPACELOG 11 BP'!$F78:$EE78)+SUMIF('SPACELOG 12 BP'!$F$2:$EE$2,Y$4,'SPACELOG 12 BP'!$F78:$EE78)</f>
        <v>14636</v>
      </c>
      <c r="Z78" s="13">
        <f>SUMIF('reporting montigny'!$F$2:$EE$2,Z$4,'reporting montigny'!$F78:$EE78)+SUMIF('reporting boissy'!$F$2:$EE$2,Z$4,'reporting boissy'!$F78:$EE78)+SUMIF('reporting moussy'!$F$2:$EE$2,Z$4,'reporting moussy'!$F78:$EE78)+SUMIF('reporting trappes'!$F$2:$EE$2,Z$4,'reporting trappes'!$F78:$EE78)+SUMIF('SPACELOG 5 BP'!$F$2:$EE$2,Z$4,'SPACELOG 5 BP'!$F78:$EE78)+SUMIF('SPACELOG 6 BP'!$F$2:$EE$2,Z$4,'SPACELOG 6 BP'!$F78:$EE78)+SUMIF('SPACELOG 7 BP'!$F$2:$EE$2,Z$4,'SPACELOG 7 BP'!$F78:$EE78)+SUMIF('SPACELOG 8 BP'!$F$2:$EE$2,Z$4,'SPACELOG 8 BP'!$F78:$EE78)+SUMIF('SPACELOG 9 BP'!$F$2:$EE$2,Z$4,'SPACELOG 9 BP'!$F78:$EE78)+SUMIF('SPACELOG 10 BP'!$F$2:$EE$2,Z$4,'SPACELOG 10 BP'!$F78:$EE78)+SUMIF('SPACELOG 11 BP'!$F$2:$EE$2,Z$4,'SPACELOG 11 BP'!$F78:$EE78)+SUMIF('SPACELOG 12 BP'!$F$2:$EE$2,Z$4,'SPACELOG 12 BP'!$F78:$EE78)</f>
        <v>14636</v>
      </c>
      <c r="AA78" s="13">
        <f>SUMIF('reporting montigny'!$F$2:$EE$2,AA$4,'reporting montigny'!$F78:$EE78)+SUMIF('reporting boissy'!$F$2:$EE$2,AA$4,'reporting boissy'!$F78:$EE78)+SUMIF('reporting moussy'!$F$2:$EE$2,AA$4,'reporting moussy'!$F78:$EE78)+SUMIF('reporting trappes'!$F$2:$EE$2,AA$4,'reporting trappes'!$F78:$EE78)+SUMIF('SPACELOG 5 BP'!$F$2:$EE$2,AA$4,'SPACELOG 5 BP'!$F78:$EE78)+SUMIF('SPACELOG 6 BP'!$F$2:$EE$2,AA$4,'SPACELOG 6 BP'!$F78:$EE78)+SUMIF('SPACELOG 7 BP'!$F$2:$EE$2,AA$4,'SPACELOG 7 BP'!$F78:$EE78)+SUMIF('SPACELOG 8 BP'!$F$2:$EE$2,AA$4,'SPACELOG 8 BP'!$F78:$EE78)+SUMIF('SPACELOG 9 BP'!$F$2:$EE$2,AA$4,'SPACELOG 9 BP'!$F78:$EE78)+SUMIF('SPACELOG 10 BP'!$F$2:$EE$2,AA$4,'SPACELOG 10 BP'!$F78:$EE78)+SUMIF('SPACELOG 11 BP'!$F$2:$EE$2,AA$4,'SPACELOG 11 BP'!$F78:$EE78)+SUMIF('SPACELOG 12 BP'!$F$2:$EE$2,AA$4,'SPACELOG 12 BP'!$F78:$EE78)</f>
        <v>14636</v>
      </c>
      <c r="AB78" s="13">
        <f>SUMIF('reporting montigny'!$F$2:$EE$2,AB$4,'reporting montigny'!$F78:$EE78)+SUMIF('reporting boissy'!$F$2:$EE$2,AB$4,'reporting boissy'!$F78:$EE78)+SUMIF('reporting moussy'!$F$2:$EE$2,AB$4,'reporting moussy'!$F78:$EE78)+SUMIF('reporting trappes'!$F$2:$EE$2,AB$4,'reporting trappes'!$F78:$EE78)+SUMIF('SPACELOG 5 BP'!$F$2:$EE$2,AB$4,'SPACELOG 5 BP'!$F78:$EE78)+SUMIF('SPACELOG 6 BP'!$F$2:$EE$2,AB$4,'SPACELOG 6 BP'!$F78:$EE78)+SUMIF('SPACELOG 7 BP'!$F$2:$EE$2,AB$4,'SPACELOG 7 BP'!$F78:$EE78)+SUMIF('SPACELOG 8 BP'!$F$2:$EE$2,AB$4,'SPACELOG 8 BP'!$F78:$EE78)+SUMIF('SPACELOG 9 BP'!$F$2:$EE$2,AB$4,'SPACELOG 9 BP'!$F78:$EE78)+SUMIF('SPACELOG 10 BP'!$F$2:$EE$2,AB$4,'SPACELOG 10 BP'!$F78:$EE78)+SUMIF('SPACELOG 11 BP'!$F$2:$EE$2,AB$4,'SPACELOG 11 BP'!$F78:$EE78)+SUMIF('SPACELOG 12 BP'!$F$2:$EE$2,AB$4,'SPACELOG 12 BP'!$F78:$EE78)</f>
        <v>14636</v>
      </c>
      <c r="AC78" s="13">
        <f>SUMIF('reporting montigny'!$F$2:$EE$2,AC$4,'reporting montigny'!$F78:$EE78)+SUMIF('reporting boissy'!$F$2:$EE$2,AC$4,'reporting boissy'!$F78:$EE78)+SUMIF('reporting moussy'!$F$2:$EE$2,AC$4,'reporting moussy'!$F78:$EE78)+SUMIF('reporting trappes'!$F$2:$EE$2,AC$4,'reporting trappes'!$F78:$EE78)+SUMIF('SPACELOG 5 BP'!$F$2:$EE$2,AC$4,'SPACELOG 5 BP'!$F78:$EE78)+SUMIF('SPACELOG 6 BP'!$F$2:$EE$2,AC$4,'SPACELOG 6 BP'!$F78:$EE78)+SUMIF('SPACELOG 7 BP'!$F$2:$EE$2,AC$4,'SPACELOG 7 BP'!$F78:$EE78)+SUMIF('SPACELOG 8 BP'!$F$2:$EE$2,AC$4,'SPACELOG 8 BP'!$F78:$EE78)+SUMIF('SPACELOG 9 BP'!$F$2:$EE$2,AC$4,'SPACELOG 9 BP'!$F78:$EE78)+SUMIF('SPACELOG 10 BP'!$F$2:$EE$2,AC$4,'SPACELOG 10 BP'!$F78:$EE78)+SUMIF('SPACELOG 11 BP'!$F$2:$EE$2,AC$4,'SPACELOG 11 BP'!$F78:$EE78)+SUMIF('SPACELOG 12 BP'!$F$2:$EE$2,AC$4,'SPACELOG 12 BP'!$F78:$EE78)</f>
        <v>14636</v>
      </c>
      <c r="AD78" s="13">
        <f>SUMIF('reporting montigny'!$F$2:$EE$2,AD$4,'reporting montigny'!$F78:$EE78)+SUMIF('reporting boissy'!$F$2:$EE$2,AD$4,'reporting boissy'!$F78:$EE78)+SUMIF('reporting moussy'!$F$2:$EE$2,AD$4,'reporting moussy'!$F78:$EE78)+SUMIF('reporting trappes'!$F$2:$EE$2,AD$4,'reporting trappes'!$F78:$EE78)+SUMIF('SPACELOG 5 BP'!$F$2:$EE$2,AD$4,'SPACELOG 5 BP'!$F78:$EE78)+SUMIF('SPACELOG 6 BP'!$F$2:$EE$2,AD$4,'SPACELOG 6 BP'!$F78:$EE78)+SUMIF('SPACELOG 7 BP'!$F$2:$EE$2,AD$4,'SPACELOG 7 BP'!$F78:$EE78)+SUMIF('SPACELOG 8 BP'!$F$2:$EE$2,AD$4,'SPACELOG 8 BP'!$F78:$EE78)+SUMIF('SPACELOG 9 BP'!$F$2:$EE$2,AD$4,'SPACELOG 9 BP'!$F78:$EE78)+SUMIF('SPACELOG 10 BP'!$F$2:$EE$2,AD$4,'SPACELOG 10 BP'!$F78:$EE78)+SUMIF('SPACELOG 11 BP'!$F$2:$EE$2,AD$4,'SPACELOG 11 BP'!$F78:$EE78)+SUMIF('SPACELOG 12 BP'!$F$2:$EE$2,AD$4,'SPACELOG 12 BP'!$F78:$EE78)</f>
        <v>14636</v>
      </c>
      <c r="AE78" s="14">
        <f>SUM(S78:AD78)</f>
        <v>153832</v>
      </c>
      <c r="AF78" s="13">
        <f>SUMIF('reporting montigny'!$F$2:$EE$2,AF$4,'reporting montigny'!$F78:$EE78)+SUMIF('reporting boissy'!$F$2:$EE$2,AF$4,'reporting boissy'!$F78:$EE78)+SUMIF('reporting moussy'!$F$2:$EE$2,AF$4,'reporting moussy'!$F78:$EE78)+SUMIF('reporting trappes'!$F$2:$EE$2,AF$4,'reporting trappes'!$F78:$EE78)+SUMIF('SPACELOG 5 BP'!$F$2:$EE$2,AF$4,'SPACELOG 5 BP'!$F78:$EE78)+SUMIF('SPACELOG 6 BP'!$F$2:$EE$2,AF$4,'SPACELOG 6 BP'!$F78:$EE78)+SUMIF('SPACELOG 7 BP'!$F$2:$EE$2,AF$4,'SPACELOG 7 BP'!$F78:$EE78)+SUMIF('SPACELOG 8 BP'!$F$2:$EE$2,AF$4,'SPACELOG 8 BP'!$F78:$EE78)+SUMIF('SPACELOG 9 BP'!$F$2:$EE$2,AF$4,'SPACELOG 9 BP'!$F78:$EE78)+SUMIF('SPACELOG 10 BP'!$F$2:$EE$2,AF$4,'SPACELOG 10 BP'!$F78:$EE78)+SUMIF('SPACELOG 11 BP'!$F$2:$EE$2,AF$4,'SPACELOG 11 BP'!$F78:$EE78)+SUMIF('SPACELOG 12 BP'!$F$2:$EE$2,AF$4,'SPACELOG 12 BP'!$F78:$EE78)</f>
        <v>15036</v>
      </c>
      <c r="AG78" s="13">
        <f>SUMIF('reporting montigny'!$F$2:$EE$2,AG$4,'reporting montigny'!$F78:$EE78)+SUMIF('reporting boissy'!$F$2:$EE$2,AG$4,'reporting boissy'!$F78:$EE78)+SUMIF('reporting moussy'!$F$2:$EE$2,AG$4,'reporting moussy'!$F78:$EE78)+SUMIF('reporting trappes'!$F$2:$EE$2,AG$4,'reporting trappes'!$F78:$EE78)+SUMIF('SPACELOG 5 BP'!$F$2:$EE$2,AG$4,'SPACELOG 5 BP'!$F78:$EE78)+SUMIF('SPACELOG 6 BP'!$F$2:$EE$2,AG$4,'SPACELOG 6 BP'!$F78:$EE78)+SUMIF('SPACELOG 7 BP'!$F$2:$EE$2,AG$4,'SPACELOG 7 BP'!$F78:$EE78)+SUMIF('SPACELOG 8 BP'!$F$2:$EE$2,AG$4,'SPACELOG 8 BP'!$F78:$EE78)+SUMIF('SPACELOG 9 BP'!$F$2:$EE$2,AG$4,'SPACELOG 9 BP'!$F78:$EE78)+SUMIF('SPACELOG 10 BP'!$F$2:$EE$2,AG$4,'SPACELOG 10 BP'!$F78:$EE78)+SUMIF('SPACELOG 11 BP'!$F$2:$EE$2,AG$4,'SPACELOG 11 BP'!$F78:$EE78)+SUMIF('SPACELOG 12 BP'!$F$2:$EE$2,AG$4,'SPACELOG 12 BP'!$F78:$EE78)</f>
        <v>15036</v>
      </c>
      <c r="AH78" s="13">
        <f>SUMIF('reporting montigny'!$F$2:$EE$2,AH$4,'reporting montigny'!$F78:$EE78)+SUMIF('reporting boissy'!$F$2:$EE$2,AH$4,'reporting boissy'!$F78:$EE78)+SUMIF('reporting moussy'!$F$2:$EE$2,AH$4,'reporting moussy'!$F78:$EE78)+SUMIF('reporting trappes'!$F$2:$EE$2,AH$4,'reporting trappes'!$F78:$EE78)+SUMIF('SPACELOG 5 BP'!$F$2:$EE$2,AH$4,'SPACELOG 5 BP'!$F78:$EE78)+SUMIF('SPACELOG 6 BP'!$F$2:$EE$2,AH$4,'SPACELOG 6 BP'!$F78:$EE78)+SUMIF('SPACELOG 7 BP'!$F$2:$EE$2,AH$4,'SPACELOG 7 BP'!$F78:$EE78)+SUMIF('SPACELOG 8 BP'!$F$2:$EE$2,AH$4,'SPACELOG 8 BP'!$F78:$EE78)+SUMIF('SPACELOG 9 BP'!$F$2:$EE$2,AH$4,'SPACELOG 9 BP'!$F78:$EE78)+SUMIF('SPACELOG 10 BP'!$F$2:$EE$2,AH$4,'SPACELOG 10 BP'!$F78:$EE78)+SUMIF('SPACELOG 11 BP'!$F$2:$EE$2,AH$4,'SPACELOG 11 BP'!$F78:$EE78)+SUMIF('SPACELOG 12 BP'!$F$2:$EE$2,AH$4,'SPACELOG 12 BP'!$F78:$EE78)</f>
        <v>15036</v>
      </c>
      <c r="AI78" s="13">
        <f>SUMIF('reporting montigny'!$F$2:$EE$2,AI$4,'reporting montigny'!$F78:$EE78)+SUMIF('reporting boissy'!$F$2:$EE$2,AI$4,'reporting boissy'!$F78:$EE78)+SUMIF('reporting moussy'!$F$2:$EE$2,AI$4,'reporting moussy'!$F78:$EE78)+SUMIF('reporting trappes'!$F$2:$EE$2,AI$4,'reporting trappes'!$F78:$EE78)+SUMIF('SPACELOG 5 BP'!$F$2:$EE$2,AI$4,'SPACELOG 5 BP'!$F78:$EE78)+SUMIF('SPACELOG 6 BP'!$F$2:$EE$2,AI$4,'SPACELOG 6 BP'!$F78:$EE78)+SUMIF('SPACELOG 7 BP'!$F$2:$EE$2,AI$4,'SPACELOG 7 BP'!$F78:$EE78)+SUMIF('SPACELOG 8 BP'!$F$2:$EE$2,AI$4,'SPACELOG 8 BP'!$F78:$EE78)+SUMIF('SPACELOG 9 BP'!$F$2:$EE$2,AI$4,'SPACELOG 9 BP'!$F78:$EE78)+SUMIF('SPACELOG 10 BP'!$F$2:$EE$2,AI$4,'SPACELOG 10 BP'!$F78:$EE78)+SUMIF('SPACELOG 11 BP'!$F$2:$EE$2,AI$4,'SPACELOG 11 BP'!$F78:$EE78)+SUMIF('SPACELOG 12 BP'!$F$2:$EE$2,AI$4,'SPACELOG 12 BP'!$F78:$EE78)</f>
        <v>15036</v>
      </c>
      <c r="AJ78" s="13">
        <f>SUMIF('reporting montigny'!$F$2:$EE$2,AJ$4,'reporting montigny'!$F78:$EE78)+SUMIF('reporting boissy'!$F$2:$EE$2,AJ$4,'reporting boissy'!$F78:$EE78)+SUMIF('reporting moussy'!$F$2:$EE$2,AJ$4,'reporting moussy'!$F78:$EE78)+SUMIF('reporting trappes'!$F$2:$EE$2,AJ$4,'reporting trappes'!$F78:$EE78)+SUMIF('SPACELOG 5 BP'!$F$2:$EE$2,AJ$4,'SPACELOG 5 BP'!$F78:$EE78)+SUMIF('SPACELOG 6 BP'!$F$2:$EE$2,AJ$4,'SPACELOG 6 BP'!$F78:$EE78)+SUMIF('SPACELOG 7 BP'!$F$2:$EE$2,AJ$4,'SPACELOG 7 BP'!$F78:$EE78)+SUMIF('SPACELOG 8 BP'!$F$2:$EE$2,AJ$4,'SPACELOG 8 BP'!$F78:$EE78)+SUMIF('SPACELOG 9 BP'!$F$2:$EE$2,AJ$4,'SPACELOG 9 BP'!$F78:$EE78)+SUMIF('SPACELOG 10 BP'!$F$2:$EE$2,AJ$4,'SPACELOG 10 BP'!$F78:$EE78)+SUMIF('SPACELOG 11 BP'!$F$2:$EE$2,AJ$4,'SPACELOG 11 BP'!$F78:$EE78)+SUMIF('SPACELOG 12 BP'!$F$2:$EE$2,AJ$4,'SPACELOG 12 BP'!$F78:$EE78)</f>
        <v>15036</v>
      </c>
      <c r="AK78" s="13">
        <f>SUMIF('reporting montigny'!$F$2:$EE$2,AK$4,'reporting montigny'!$F78:$EE78)+SUMIF('reporting boissy'!$F$2:$EE$2,AK$4,'reporting boissy'!$F78:$EE78)+SUMIF('reporting moussy'!$F$2:$EE$2,AK$4,'reporting moussy'!$F78:$EE78)+SUMIF('reporting trappes'!$F$2:$EE$2,AK$4,'reporting trappes'!$F78:$EE78)+SUMIF('SPACELOG 5 BP'!$F$2:$EE$2,AK$4,'SPACELOG 5 BP'!$F78:$EE78)+SUMIF('SPACELOG 6 BP'!$F$2:$EE$2,AK$4,'SPACELOG 6 BP'!$F78:$EE78)+SUMIF('SPACELOG 7 BP'!$F$2:$EE$2,AK$4,'SPACELOG 7 BP'!$F78:$EE78)+SUMIF('SPACELOG 8 BP'!$F$2:$EE$2,AK$4,'SPACELOG 8 BP'!$F78:$EE78)+SUMIF('SPACELOG 9 BP'!$F$2:$EE$2,AK$4,'SPACELOG 9 BP'!$F78:$EE78)+SUMIF('SPACELOG 10 BP'!$F$2:$EE$2,AK$4,'SPACELOG 10 BP'!$F78:$EE78)+SUMIF('SPACELOG 11 BP'!$F$2:$EE$2,AK$4,'SPACELOG 11 BP'!$F78:$EE78)+SUMIF('SPACELOG 12 BP'!$F$2:$EE$2,AK$4,'SPACELOG 12 BP'!$F78:$EE78)</f>
        <v>15036</v>
      </c>
      <c r="AL78" s="13">
        <f>SUMIF('reporting montigny'!$F$2:$EE$2,AL$4,'reporting montigny'!$F78:$EE78)+SUMIF('reporting boissy'!$F$2:$EE$2,AL$4,'reporting boissy'!$F78:$EE78)+SUMIF('reporting moussy'!$F$2:$EE$2,AL$4,'reporting moussy'!$F78:$EE78)+SUMIF('reporting trappes'!$F$2:$EE$2,AL$4,'reporting trappes'!$F78:$EE78)+SUMIF('SPACELOG 5 BP'!$F$2:$EE$2,AL$4,'SPACELOG 5 BP'!$F78:$EE78)+SUMIF('SPACELOG 6 BP'!$F$2:$EE$2,AL$4,'SPACELOG 6 BP'!$F78:$EE78)+SUMIF('SPACELOG 7 BP'!$F$2:$EE$2,AL$4,'SPACELOG 7 BP'!$F78:$EE78)+SUMIF('SPACELOG 8 BP'!$F$2:$EE$2,AL$4,'SPACELOG 8 BP'!$F78:$EE78)+SUMIF('SPACELOG 9 BP'!$F$2:$EE$2,AL$4,'SPACELOG 9 BP'!$F78:$EE78)+SUMIF('SPACELOG 10 BP'!$F$2:$EE$2,AL$4,'SPACELOG 10 BP'!$F78:$EE78)+SUMIF('SPACELOG 11 BP'!$F$2:$EE$2,AL$4,'SPACELOG 11 BP'!$F78:$EE78)+SUMIF('SPACELOG 12 BP'!$F$2:$EE$2,AL$4,'SPACELOG 12 BP'!$F78:$EE78)</f>
        <v>15036</v>
      </c>
      <c r="AM78" s="13">
        <f>SUMIF('reporting montigny'!$F$2:$EE$2,AM$4,'reporting montigny'!$F78:$EE78)+SUMIF('reporting boissy'!$F$2:$EE$2,AM$4,'reporting boissy'!$F78:$EE78)+SUMIF('reporting moussy'!$F$2:$EE$2,AM$4,'reporting moussy'!$F78:$EE78)+SUMIF('reporting trappes'!$F$2:$EE$2,AM$4,'reporting trappes'!$F78:$EE78)+SUMIF('SPACELOG 5 BP'!$F$2:$EE$2,AM$4,'SPACELOG 5 BP'!$F78:$EE78)+SUMIF('SPACELOG 6 BP'!$F$2:$EE$2,AM$4,'SPACELOG 6 BP'!$F78:$EE78)+SUMIF('SPACELOG 7 BP'!$F$2:$EE$2,AM$4,'SPACELOG 7 BP'!$F78:$EE78)+SUMIF('SPACELOG 8 BP'!$F$2:$EE$2,AM$4,'SPACELOG 8 BP'!$F78:$EE78)+SUMIF('SPACELOG 9 BP'!$F$2:$EE$2,AM$4,'SPACELOG 9 BP'!$F78:$EE78)+SUMIF('SPACELOG 10 BP'!$F$2:$EE$2,AM$4,'SPACELOG 10 BP'!$F78:$EE78)+SUMIF('SPACELOG 11 BP'!$F$2:$EE$2,AM$4,'SPACELOG 11 BP'!$F78:$EE78)+SUMIF('SPACELOG 12 BP'!$F$2:$EE$2,AM$4,'SPACELOG 12 BP'!$F78:$EE78)</f>
        <v>15036</v>
      </c>
      <c r="AN78" s="13">
        <f>SUMIF('reporting montigny'!$F$2:$EE$2,AN$4,'reporting montigny'!$F78:$EE78)+SUMIF('reporting boissy'!$F$2:$EE$2,AN$4,'reporting boissy'!$F78:$EE78)+SUMIF('reporting moussy'!$F$2:$EE$2,AN$4,'reporting moussy'!$F78:$EE78)+SUMIF('reporting trappes'!$F$2:$EE$2,AN$4,'reporting trappes'!$F78:$EE78)+SUMIF('SPACELOG 5 BP'!$F$2:$EE$2,AN$4,'SPACELOG 5 BP'!$F78:$EE78)+SUMIF('SPACELOG 6 BP'!$F$2:$EE$2,AN$4,'SPACELOG 6 BP'!$F78:$EE78)+SUMIF('SPACELOG 7 BP'!$F$2:$EE$2,AN$4,'SPACELOG 7 BP'!$F78:$EE78)+SUMIF('SPACELOG 8 BP'!$F$2:$EE$2,AN$4,'SPACELOG 8 BP'!$F78:$EE78)+SUMIF('SPACELOG 9 BP'!$F$2:$EE$2,AN$4,'SPACELOG 9 BP'!$F78:$EE78)+SUMIF('SPACELOG 10 BP'!$F$2:$EE$2,AN$4,'SPACELOG 10 BP'!$F78:$EE78)+SUMIF('SPACELOG 11 BP'!$F$2:$EE$2,AN$4,'SPACELOG 11 BP'!$F78:$EE78)+SUMIF('SPACELOG 12 BP'!$F$2:$EE$2,AN$4,'SPACELOG 12 BP'!$F78:$EE78)</f>
        <v>15036</v>
      </c>
      <c r="AO78" s="13">
        <f>SUMIF('reporting montigny'!$F$2:$EE$2,AO$4,'reporting montigny'!$F78:$EE78)+SUMIF('reporting boissy'!$F$2:$EE$2,AO$4,'reporting boissy'!$F78:$EE78)+SUMIF('reporting moussy'!$F$2:$EE$2,AO$4,'reporting moussy'!$F78:$EE78)+SUMIF('reporting trappes'!$F$2:$EE$2,AO$4,'reporting trappes'!$F78:$EE78)+SUMIF('SPACELOG 5 BP'!$F$2:$EE$2,AO$4,'SPACELOG 5 BP'!$F78:$EE78)+SUMIF('SPACELOG 6 BP'!$F$2:$EE$2,AO$4,'SPACELOG 6 BP'!$F78:$EE78)+SUMIF('SPACELOG 7 BP'!$F$2:$EE$2,AO$4,'SPACELOG 7 BP'!$F78:$EE78)+SUMIF('SPACELOG 8 BP'!$F$2:$EE$2,AO$4,'SPACELOG 8 BP'!$F78:$EE78)+SUMIF('SPACELOG 9 BP'!$F$2:$EE$2,AO$4,'SPACELOG 9 BP'!$F78:$EE78)+SUMIF('SPACELOG 10 BP'!$F$2:$EE$2,AO$4,'SPACELOG 10 BP'!$F78:$EE78)+SUMIF('SPACELOG 11 BP'!$F$2:$EE$2,AO$4,'SPACELOG 11 BP'!$F78:$EE78)+SUMIF('SPACELOG 12 BP'!$F$2:$EE$2,AO$4,'SPACELOG 12 BP'!$F78:$EE78)</f>
        <v>15036</v>
      </c>
      <c r="AP78" s="13">
        <f>SUMIF('reporting montigny'!$F$2:$EE$2,AP$4,'reporting montigny'!$F78:$EE78)+SUMIF('reporting boissy'!$F$2:$EE$2,AP$4,'reporting boissy'!$F78:$EE78)+SUMIF('reporting moussy'!$F$2:$EE$2,AP$4,'reporting moussy'!$F78:$EE78)+SUMIF('reporting trappes'!$F$2:$EE$2,AP$4,'reporting trappes'!$F78:$EE78)+SUMIF('SPACELOG 5 BP'!$F$2:$EE$2,AP$4,'SPACELOG 5 BP'!$F78:$EE78)+SUMIF('SPACELOG 6 BP'!$F$2:$EE$2,AP$4,'SPACELOG 6 BP'!$F78:$EE78)+SUMIF('SPACELOG 7 BP'!$F$2:$EE$2,AP$4,'SPACELOG 7 BP'!$F78:$EE78)+SUMIF('SPACELOG 8 BP'!$F$2:$EE$2,AP$4,'SPACELOG 8 BP'!$F78:$EE78)+SUMIF('SPACELOG 9 BP'!$F$2:$EE$2,AP$4,'SPACELOG 9 BP'!$F78:$EE78)+SUMIF('SPACELOG 10 BP'!$F$2:$EE$2,AP$4,'SPACELOG 10 BP'!$F78:$EE78)+SUMIF('SPACELOG 11 BP'!$F$2:$EE$2,AP$4,'SPACELOG 11 BP'!$F78:$EE78)+SUMIF('SPACELOG 12 BP'!$F$2:$EE$2,AP$4,'SPACELOG 12 BP'!$F78:$EE78)</f>
        <v>15036</v>
      </c>
      <c r="AQ78" s="13">
        <f>SUMIF('reporting montigny'!$F$2:$EE$2,AQ$4,'reporting montigny'!$F78:$EE78)+SUMIF('reporting boissy'!$F$2:$EE$2,AQ$4,'reporting boissy'!$F78:$EE78)+SUMIF('reporting moussy'!$F$2:$EE$2,AQ$4,'reporting moussy'!$F78:$EE78)+SUMIF('reporting trappes'!$F$2:$EE$2,AQ$4,'reporting trappes'!$F78:$EE78)+SUMIF('SPACELOG 5 BP'!$F$2:$EE$2,AQ$4,'SPACELOG 5 BP'!$F78:$EE78)+SUMIF('SPACELOG 6 BP'!$F$2:$EE$2,AQ$4,'SPACELOG 6 BP'!$F78:$EE78)+SUMIF('SPACELOG 7 BP'!$F$2:$EE$2,AQ$4,'SPACELOG 7 BP'!$F78:$EE78)+SUMIF('SPACELOG 8 BP'!$F$2:$EE$2,AQ$4,'SPACELOG 8 BP'!$F78:$EE78)+SUMIF('SPACELOG 9 BP'!$F$2:$EE$2,AQ$4,'SPACELOG 9 BP'!$F78:$EE78)+SUMIF('SPACELOG 10 BP'!$F$2:$EE$2,AQ$4,'SPACELOG 10 BP'!$F78:$EE78)+SUMIF('SPACELOG 11 BP'!$F$2:$EE$2,AQ$4,'SPACELOG 11 BP'!$F78:$EE78)+SUMIF('SPACELOG 12 BP'!$F$2:$EE$2,AQ$4,'SPACELOG 12 BP'!$F78:$EE78)</f>
        <v>15036</v>
      </c>
      <c r="AR78" s="14">
        <f>SUM(AF78:AQ78)</f>
        <v>180432</v>
      </c>
      <c r="AS78" s="13">
        <f>SUMIF('reporting montigny'!$F$2:$EE$2,AS$4,'reporting montigny'!$F78:$EE78)+SUMIF('reporting boissy'!$F$2:$EE$2,AS$4,'reporting boissy'!$F78:$EE78)+SUMIF('reporting moussy'!$F$2:$EE$2,AS$4,'reporting moussy'!$F78:$EE78)+SUMIF('reporting trappes'!$F$2:$EE$2,AS$4,'reporting trappes'!$F78:$EE78)+SUMIF('SPACELOG 5 BP'!$F$2:$EE$2,AS$4,'SPACELOG 5 BP'!$F78:$EE78)+SUMIF('SPACELOG 6 BP'!$F$2:$EE$2,AS$4,'SPACELOG 6 BP'!$F78:$EE78)+SUMIF('SPACELOG 7 BP'!$F$2:$EE$2,AS$4,'SPACELOG 7 BP'!$F78:$EE78)+SUMIF('SPACELOG 8 BP'!$F$2:$EE$2,AS$4,'SPACELOG 8 BP'!$F78:$EE78)+SUMIF('SPACELOG 9 BP'!$F$2:$EE$2,AS$4,'SPACELOG 9 BP'!$F78:$EE78)+SUMIF('SPACELOG 10 BP'!$F$2:$EE$2,AS$4,'SPACELOG 10 BP'!$F78:$EE78)+SUMIF('SPACELOG 11 BP'!$F$2:$EE$2,AS$4,'SPACELOG 11 BP'!$F78:$EE78)+SUMIF('SPACELOG 12 BP'!$F$2:$EE$2,AS$4,'SPACELOG 12 BP'!$F78:$EE78)</f>
        <v>11076</v>
      </c>
      <c r="AT78" s="13">
        <f>SUMIF('reporting montigny'!$F$2:$EE$2,AT$4,'reporting montigny'!$F78:$EE78)+SUMIF('reporting boissy'!$F$2:$EE$2,AT$4,'reporting boissy'!$F78:$EE78)+SUMIF('reporting moussy'!$F$2:$EE$2,AT$4,'reporting moussy'!$F78:$EE78)+SUMIF('reporting trappes'!$F$2:$EE$2,AT$4,'reporting trappes'!$F78:$EE78)+SUMIF('SPACELOG 5 BP'!$F$2:$EE$2,AT$4,'SPACELOG 5 BP'!$F78:$EE78)+SUMIF('SPACELOG 6 BP'!$F$2:$EE$2,AT$4,'SPACELOG 6 BP'!$F78:$EE78)+SUMIF('SPACELOG 7 BP'!$F$2:$EE$2,AT$4,'SPACELOG 7 BP'!$F78:$EE78)+SUMIF('SPACELOG 8 BP'!$F$2:$EE$2,AT$4,'SPACELOG 8 BP'!$F78:$EE78)+SUMIF('SPACELOG 9 BP'!$F$2:$EE$2,AT$4,'SPACELOG 9 BP'!$F78:$EE78)+SUMIF('SPACELOG 10 BP'!$F$2:$EE$2,AT$4,'SPACELOG 10 BP'!$F78:$EE78)+SUMIF('SPACELOG 11 BP'!$F$2:$EE$2,AT$4,'SPACELOG 11 BP'!$F78:$EE78)+SUMIF('SPACELOG 12 BP'!$F$2:$EE$2,AT$4,'SPACELOG 12 BP'!$F78:$EE78)</f>
        <v>11076</v>
      </c>
      <c r="AU78" s="13">
        <f>SUMIF('reporting montigny'!$F$2:$EE$2,AU$4,'reporting montigny'!$F78:$EE78)+SUMIF('reporting boissy'!$F$2:$EE$2,AU$4,'reporting boissy'!$F78:$EE78)+SUMIF('reporting moussy'!$F$2:$EE$2,AU$4,'reporting moussy'!$F78:$EE78)+SUMIF('reporting trappes'!$F$2:$EE$2,AU$4,'reporting trappes'!$F78:$EE78)+SUMIF('SPACELOG 5 BP'!$F$2:$EE$2,AU$4,'SPACELOG 5 BP'!$F78:$EE78)+SUMIF('SPACELOG 6 BP'!$F$2:$EE$2,AU$4,'SPACELOG 6 BP'!$F78:$EE78)+SUMIF('SPACELOG 7 BP'!$F$2:$EE$2,AU$4,'SPACELOG 7 BP'!$F78:$EE78)+SUMIF('SPACELOG 8 BP'!$F$2:$EE$2,AU$4,'SPACELOG 8 BP'!$F78:$EE78)+SUMIF('SPACELOG 9 BP'!$F$2:$EE$2,AU$4,'SPACELOG 9 BP'!$F78:$EE78)+SUMIF('SPACELOG 10 BP'!$F$2:$EE$2,AU$4,'SPACELOG 10 BP'!$F78:$EE78)+SUMIF('SPACELOG 11 BP'!$F$2:$EE$2,AU$4,'SPACELOG 11 BP'!$F78:$EE78)+SUMIF('SPACELOG 12 BP'!$F$2:$EE$2,AU$4,'SPACELOG 12 BP'!$F78:$EE78)</f>
        <v>11076</v>
      </c>
      <c r="AV78" s="13">
        <f>SUMIF('reporting montigny'!$F$2:$EE$2,AV$4,'reporting montigny'!$F78:$EE78)+SUMIF('reporting boissy'!$F$2:$EE$2,AV$4,'reporting boissy'!$F78:$EE78)+SUMIF('reporting moussy'!$F$2:$EE$2,AV$4,'reporting moussy'!$F78:$EE78)+SUMIF('reporting trappes'!$F$2:$EE$2,AV$4,'reporting trappes'!$F78:$EE78)+SUMIF('SPACELOG 5 BP'!$F$2:$EE$2,AV$4,'SPACELOG 5 BP'!$F78:$EE78)+SUMIF('SPACELOG 6 BP'!$F$2:$EE$2,AV$4,'SPACELOG 6 BP'!$F78:$EE78)+SUMIF('SPACELOG 7 BP'!$F$2:$EE$2,AV$4,'SPACELOG 7 BP'!$F78:$EE78)+SUMIF('SPACELOG 8 BP'!$F$2:$EE$2,AV$4,'SPACELOG 8 BP'!$F78:$EE78)+SUMIF('SPACELOG 9 BP'!$F$2:$EE$2,AV$4,'SPACELOG 9 BP'!$F78:$EE78)+SUMIF('SPACELOG 10 BP'!$F$2:$EE$2,AV$4,'SPACELOG 10 BP'!$F78:$EE78)+SUMIF('SPACELOG 11 BP'!$F$2:$EE$2,AV$4,'SPACELOG 11 BP'!$F78:$EE78)+SUMIF('SPACELOG 12 BP'!$F$2:$EE$2,AV$4,'SPACELOG 12 BP'!$F78:$EE78)</f>
        <v>11076</v>
      </c>
      <c r="AW78" s="13">
        <f>SUMIF('reporting montigny'!$F$2:$EE$2,AW$4,'reporting montigny'!$F78:$EE78)+SUMIF('reporting boissy'!$F$2:$EE$2,AW$4,'reporting boissy'!$F78:$EE78)+SUMIF('reporting moussy'!$F$2:$EE$2,AW$4,'reporting moussy'!$F78:$EE78)+SUMIF('reporting trappes'!$F$2:$EE$2,AW$4,'reporting trappes'!$F78:$EE78)+SUMIF('SPACELOG 5 BP'!$F$2:$EE$2,AW$4,'SPACELOG 5 BP'!$F78:$EE78)+SUMIF('SPACELOG 6 BP'!$F$2:$EE$2,AW$4,'SPACELOG 6 BP'!$F78:$EE78)+SUMIF('SPACELOG 7 BP'!$F$2:$EE$2,AW$4,'SPACELOG 7 BP'!$F78:$EE78)+SUMIF('SPACELOG 8 BP'!$F$2:$EE$2,AW$4,'SPACELOG 8 BP'!$F78:$EE78)+SUMIF('SPACELOG 9 BP'!$F$2:$EE$2,AW$4,'SPACELOG 9 BP'!$F78:$EE78)+SUMIF('SPACELOG 10 BP'!$F$2:$EE$2,AW$4,'SPACELOG 10 BP'!$F78:$EE78)+SUMIF('SPACELOG 11 BP'!$F$2:$EE$2,AW$4,'SPACELOG 11 BP'!$F78:$EE78)+SUMIF('SPACELOG 12 BP'!$F$2:$EE$2,AW$4,'SPACELOG 12 BP'!$F78:$EE78)</f>
        <v>11076</v>
      </c>
      <c r="AX78" s="13">
        <f>SUMIF('reporting montigny'!$F$2:$EE$2,AX$4,'reporting montigny'!$F78:$EE78)+SUMIF('reporting boissy'!$F$2:$EE$2,AX$4,'reporting boissy'!$F78:$EE78)+SUMIF('reporting moussy'!$F$2:$EE$2,AX$4,'reporting moussy'!$F78:$EE78)+SUMIF('reporting trappes'!$F$2:$EE$2,AX$4,'reporting trappes'!$F78:$EE78)+SUMIF('SPACELOG 5 BP'!$F$2:$EE$2,AX$4,'SPACELOG 5 BP'!$F78:$EE78)+SUMIF('SPACELOG 6 BP'!$F$2:$EE$2,AX$4,'SPACELOG 6 BP'!$F78:$EE78)+SUMIF('SPACELOG 7 BP'!$F$2:$EE$2,AX$4,'SPACELOG 7 BP'!$F78:$EE78)+SUMIF('SPACELOG 8 BP'!$F$2:$EE$2,AX$4,'SPACELOG 8 BP'!$F78:$EE78)+SUMIF('SPACELOG 9 BP'!$F$2:$EE$2,AX$4,'SPACELOG 9 BP'!$F78:$EE78)+SUMIF('SPACELOG 10 BP'!$F$2:$EE$2,AX$4,'SPACELOG 10 BP'!$F78:$EE78)+SUMIF('SPACELOG 11 BP'!$F$2:$EE$2,AX$4,'SPACELOG 11 BP'!$F78:$EE78)+SUMIF('SPACELOG 12 BP'!$F$2:$EE$2,AX$4,'SPACELOG 12 BP'!$F78:$EE78)</f>
        <v>11076</v>
      </c>
      <c r="AY78" s="13">
        <f>SUMIF('reporting montigny'!$F$2:$EE$2,AY$4,'reporting montigny'!$F78:$EE78)+SUMIF('reporting boissy'!$F$2:$EE$2,AY$4,'reporting boissy'!$F78:$EE78)+SUMIF('reporting moussy'!$F$2:$EE$2,AY$4,'reporting moussy'!$F78:$EE78)+SUMIF('reporting trappes'!$F$2:$EE$2,AY$4,'reporting trappes'!$F78:$EE78)+SUMIF('SPACELOG 5 BP'!$F$2:$EE$2,AY$4,'SPACELOG 5 BP'!$F78:$EE78)+SUMIF('SPACELOG 6 BP'!$F$2:$EE$2,AY$4,'SPACELOG 6 BP'!$F78:$EE78)+SUMIF('SPACELOG 7 BP'!$F$2:$EE$2,AY$4,'SPACELOG 7 BP'!$F78:$EE78)+SUMIF('SPACELOG 8 BP'!$F$2:$EE$2,AY$4,'SPACELOG 8 BP'!$F78:$EE78)+SUMIF('SPACELOG 9 BP'!$F$2:$EE$2,AY$4,'SPACELOG 9 BP'!$F78:$EE78)+SUMIF('SPACELOG 10 BP'!$F$2:$EE$2,AY$4,'SPACELOG 10 BP'!$F78:$EE78)+SUMIF('SPACELOG 11 BP'!$F$2:$EE$2,AY$4,'SPACELOG 11 BP'!$F78:$EE78)+SUMIF('SPACELOG 12 BP'!$F$2:$EE$2,AY$4,'SPACELOG 12 BP'!$F78:$EE78)</f>
        <v>11076</v>
      </c>
      <c r="AZ78" s="13">
        <f>SUMIF('reporting montigny'!$F$2:$EE$2,AZ$4,'reporting montigny'!$F78:$EE78)+SUMIF('reporting boissy'!$F$2:$EE$2,AZ$4,'reporting boissy'!$F78:$EE78)+SUMIF('reporting moussy'!$F$2:$EE$2,AZ$4,'reporting moussy'!$F78:$EE78)+SUMIF('reporting trappes'!$F$2:$EE$2,AZ$4,'reporting trappes'!$F78:$EE78)+SUMIF('SPACELOG 5 BP'!$F$2:$EE$2,AZ$4,'SPACELOG 5 BP'!$F78:$EE78)+SUMIF('SPACELOG 6 BP'!$F$2:$EE$2,AZ$4,'SPACELOG 6 BP'!$F78:$EE78)+SUMIF('SPACELOG 7 BP'!$F$2:$EE$2,AZ$4,'SPACELOG 7 BP'!$F78:$EE78)+SUMIF('SPACELOG 8 BP'!$F$2:$EE$2,AZ$4,'SPACELOG 8 BP'!$F78:$EE78)+SUMIF('SPACELOG 9 BP'!$F$2:$EE$2,AZ$4,'SPACELOG 9 BP'!$F78:$EE78)+SUMIF('SPACELOG 10 BP'!$F$2:$EE$2,AZ$4,'SPACELOG 10 BP'!$F78:$EE78)+SUMIF('SPACELOG 11 BP'!$F$2:$EE$2,AZ$4,'SPACELOG 11 BP'!$F78:$EE78)+SUMIF('SPACELOG 12 BP'!$F$2:$EE$2,AZ$4,'SPACELOG 12 BP'!$F78:$EE78)</f>
        <v>11076</v>
      </c>
      <c r="BA78" s="13">
        <f>SUMIF('reporting montigny'!$F$2:$EE$2,BA$4,'reporting montigny'!$F78:$EE78)+SUMIF('reporting boissy'!$F$2:$EE$2,BA$4,'reporting boissy'!$F78:$EE78)+SUMIF('reporting moussy'!$F$2:$EE$2,BA$4,'reporting moussy'!$F78:$EE78)+SUMIF('reporting trappes'!$F$2:$EE$2,BA$4,'reporting trappes'!$F78:$EE78)+SUMIF('SPACELOG 5 BP'!$F$2:$EE$2,BA$4,'SPACELOG 5 BP'!$F78:$EE78)+SUMIF('SPACELOG 6 BP'!$F$2:$EE$2,BA$4,'SPACELOG 6 BP'!$F78:$EE78)+SUMIF('SPACELOG 7 BP'!$F$2:$EE$2,BA$4,'SPACELOG 7 BP'!$F78:$EE78)+SUMIF('SPACELOG 8 BP'!$F$2:$EE$2,BA$4,'SPACELOG 8 BP'!$F78:$EE78)+SUMIF('SPACELOG 9 BP'!$F$2:$EE$2,BA$4,'SPACELOG 9 BP'!$F78:$EE78)+SUMIF('SPACELOG 10 BP'!$F$2:$EE$2,BA$4,'SPACELOG 10 BP'!$F78:$EE78)+SUMIF('SPACELOG 11 BP'!$F$2:$EE$2,BA$4,'SPACELOG 11 BP'!$F78:$EE78)+SUMIF('SPACELOG 12 BP'!$F$2:$EE$2,BA$4,'SPACELOG 12 BP'!$F78:$EE78)</f>
        <v>11076</v>
      </c>
      <c r="BB78" s="13">
        <f>SUMIF('reporting montigny'!$F$2:$EE$2,BB$4,'reporting montigny'!$F78:$EE78)+SUMIF('reporting boissy'!$F$2:$EE$2,BB$4,'reporting boissy'!$F78:$EE78)+SUMIF('reporting moussy'!$F$2:$EE$2,BB$4,'reporting moussy'!$F78:$EE78)+SUMIF('reporting trappes'!$F$2:$EE$2,BB$4,'reporting trappes'!$F78:$EE78)+SUMIF('SPACELOG 5 BP'!$F$2:$EE$2,BB$4,'SPACELOG 5 BP'!$F78:$EE78)+SUMIF('SPACELOG 6 BP'!$F$2:$EE$2,BB$4,'SPACELOG 6 BP'!$F78:$EE78)+SUMIF('SPACELOG 7 BP'!$F$2:$EE$2,BB$4,'SPACELOG 7 BP'!$F78:$EE78)+SUMIF('SPACELOG 8 BP'!$F$2:$EE$2,BB$4,'SPACELOG 8 BP'!$F78:$EE78)+SUMIF('SPACELOG 9 BP'!$F$2:$EE$2,BB$4,'SPACELOG 9 BP'!$F78:$EE78)+SUMIF('SPACELOG 10 BP'!$F$2:$EE$2,BB$4,'SPACELOG 10 BP'!$F78:$EE78)+SUMIF('SPACELOG 11 BP'!$F$2:$EE$2,BB$4,'SPACELOG 11 BP'!$F78:$EE78)+SUMIF('SPACELOG 12 BP'!$F$2:$EE$2,BB$4,'SPACELOG 12 BP'!$F78:$EE78)</f>
        <v>11076</v>
      </c>
      <c r="BC78" s="13">
        <f>SUMIF('reporting montigny'!$F$2:$EE$2,BC$4,'reporting montigny'!$F78:$EE78)+SUMIF('reporting boissy'!$F$2:$EE$2,BC$4,'reporting boissy'!$F78:$EE78)+SUMIF('reporting moussy'!$F$2:$EE$2,BC$4,'reporting moussy'!$F78:$EE78)+SUMIF('reporting trappes'!$F$2:$EE$2,BC$4,'reporting trappes'!$F78:$EE78)+SUMIF('SPACELOG 5 BP'!$F$2:$EE$2,BC$4,'SPACELOG 5 BP'!$F78:$EE78)+SUMIF('SPACELOG 6 BP'!$F$2:$EE$2,BC$4,'SPACELOG 6 BP'!$F78:$EE78)+SUMIF('SPACELOG 7 BP'!$F$2:$EE$2,BC$4,'SPACELOG 7 BP'!$F78:$EE78)+SUMIF('SPACELOG 8 BP'!$F$2:$EE$2,BC$4,'SPACELOG 8 BP'!$F78:$EE78)+SUMIF('SPACELOG 9 BP'!$F$2:$EE$2,BC$4,'SPACELOG 9 BP'!$F78:$EE78)+SUMIF('SPACELOG 10 BP'!$F$2:$EE$2,BC$4,'SPACELOG 10 BP'!$F78:$EE78)+SUMIF('SPACELOG 11 BP'!$F$2:$EE$2,BC$4,'SPACELOG 11 BP'!$F78:$EE78)+SUMIF('SPACELOG 12 BP'!$F$2:$EE$2,BC$4,'SPACELOG 12 BP'!$F78:$EE78)</f>
        <v>11076</v>
      </c>
      <c r="BD78" s="13">
        <f>SUMIF('reporting montigny'!$F$2:$EE$2,BD$4,'reporting montigny'!$F78:$EE78)+SUMIF('reporting boissy'!$F$2:$EE$2,BD$4,'reporting boissy'!$F78:$EE78)+SUMIF('reporting moussy'!$F$2:$EE$2,BD$4,'reporting moussy'!$F78:$EE78)+SUMIF('reporting trappes'!$F$2:$EE$2,BD$4,'reporting trappes'!$F78:$EE78)+SUMIF('SPACELOG 5 BP'!$F$2:$EE$2,BD$4,'SPACELOG 5 BP'!$F78:$EE78)+SUMIF('SPACELOG 6 BP'!$F$2:$EE$2,BD$4,'SPACELOG 6 BP'!$F78:$EE78)+SUMIF('SPACELOG 7 BP'!$F$2:$EE$2,BD$4,'SPACELOG 7 BP'!$F78:$EE78)+SUMIF('SPACELOG 8 BP'!$F$2:$EE$2,BD$4,'SPACELOG 8 BP'!$F78:$EE78)+SUMIF('SPACELOG 9 BP'!$F$2:$EE$2,BD$4,'SPACELOG 9 BP'!$F78:$EE78)+SUMIF('SPACELOG 10 BP'!$F$2:$EE$2,BD$4,'SPACELOG 10 BP'!$F78:$EE78)+SUMIF('SPACELOG 11 BP'!$F$2:$EE$2,BD$4,'SPACELOG 11 BP'!$F78:$EE78)+SUMIF('SPACELOG 12 BP'!$F$2:$EE$2,BD$4,'SPACELOG 12 BP'!$F78:$EE78)</f>
        <v>11076</v>
      </c>
      <c r="BE78" s="14">
        <f>SUM(AS78:BD78)</f>
        <v>132912</v>
      </c>
      <c r="BF78" s="13">
        <f>SUMIF('reporting montigny'!$F$2:$EE$2,BF$4,'reporting montigny'!$F78:$EE78)+SUMIF('reporting boissy'!$F$2:$EE$2,BF$4,'reporting boissy'!$F78:$EE78)+SUMIF('reporting moussy'!$F$2:$EE$2,BF$4,'reporting moussy'!$F78:$EE78)+SUMIF('reporting trappes'!$F$2:$EE$2,BF$4,'reporting trappes'!$F78:$EE78)+SUMIF('SPACELOG 5 BP'!$F$2:$EE$2,BF$4,'SPACELOG 5 BP'!$F78:$EE78)+SUMIF('SPACELOG 6 BP'!$F$2:$EE$2,BF$4,'SPACELOG 6 BP'!$F78:$EE78)+SUMIF('SPACELOG 7 BP'!$F$2:$EE$2,BF$4,'SPACELOG 7 BP'!$F78:$EE78)+SUMIF('SPACELOG 8 BP'!$F$2:$EE$2,BF$4,'SPACELOG 8 BP'!$F78:$EE78)+SUMIF('SPACELOG 9 BP'!$F$2:$EE$2,BF$4,'SPACELOG 9 BP'!$F78:$EE78)+SUMIF('SPACELOG 10 BP'!$F$2:$EE$2,BF$4,'SPACELOG 10 BP'!$F78:$EE78)+SUMIF('SPACELOG 11 BP'!$F$2:$EE$2,BF$4,'SPACELOG 11 BP'!$F78:$EE78)+SUMIF('SPACELOG 12 BP'!$F$2:$EE$2,BF$4,'SPACELOG 12 BP'!$F78:$EE78)</f>
        <v>11076</v>
      </c>
      <c r="BG78" s="13">
        <f>SUMIF('reporting montigny'!$F$2:$EE$2,BG$4,'reporting montigny'!$F78:$EE78)+SUMIF('reporting boissy'!$F$2:$EE$2,BG$4,'reporting boissy'!$F78:$EE78)+SUMIF('reporting moussy'!$F$2:$EE$2,BG$4,'reporting moussy'!$F78:$EE78)+SUMIF('reporting trappes'!$F$2:$EE$2,BG$4,'reporting trappes'!$F78:$EE78)+SUMIF('SPACELOG 5 BP'!$F$2:$EE$2,BG$4,'SPACELOG 5 BP'!$F78:$EE78)+SUMIF('SPACELOG 6 BP'!$F$2:$EE$2,BG$4,'SPACELOG 6 BP'!$F78:$EE78)+SUMIF('SPACELOG 7 BP'!$F$2:$EE$2,BG$4,'SPACELOG 7 BP'!$F78:$EE78)+SUMIF('SPACELOG 8 BP'!$F$2:$EE$2,BG$4,'SPACELOG 8 BP'!$F78:$EE78)+SUMIF('SPACELOG 9 BP'!$F$2:$EE$2,BG$4,'SPACELOG 9 BP'!$F78:$EE78)+SUMIF('SPACELOG 10 BP'!$F$2:$EE$2,BG$4,'SPACELOG 10 BP'!$F78:$EE78)+SUMIF('SPACELOG 11 BP'!$F$2:$EE$2,BG$4,'SPACELOG 11 BP'!$F78:$EE78)+SUMIF('SPACELOG 12 BP'!$F$2:$EE$2,BG$4,'SPACELOG 12 BP'!$F78:$EE78)</f>
        <v>11076</v>
      </c>
      <c r="BH78" s="13">
        <f>SUMIF('reporting montigny'!$F$2:$EE$2,BH$4,'reporting montigny'!$F78:$EE78)+SUMIF('reporting boissy'!$F$2:$EE$2,BH$4,'reporting boissy'!$F78:$EE78)+SUMIF('reporting moussy'!$F$2:$EE$2,BH$4,'reporting moussy'!$F78:$EE78)+SUMIF('reporting trappes'!$F$2:$EE$2,BH$4,'reporting trappes'!$F78:$EE78)+SUMIF('SPACELOG 5 BP'!$F$2:$EE$2,BH$4,'SPACELOG 5 BP'!$F78:$EE78)+SUMIF('SPACELOG 6 BP'!$F$2:$EE$2,BH$4,'SPACELOG 6 BP'!$F78:$EE78)+SUMIF('SPACELOG 7 BP'!$F$2:$EE$2,BH$4,'SPACELOG 7 BP'!$F78:$EE78)+SUMIF('SPACELOG 8 BP'!$F$2:$EE$2,BH$4,'SPACELOG 8 BP'!$F78:$EE78)+SUMIF('SPACELOG 9 BP'!$F$2:$EE$2,BH$4,'SPACELOG 9 BP'!$F78:$EE78)+SUMIF('SPACELOG 10 BP'!$F$2:$EE$2,BH$4,'SPACELOG 10 BP'!$F78:$EE78)+SUMIF('SPACELOG 11 BP'!$F$2:$EE$2,BH$4,'SPACELOG 11 BP'!$F78:$EE78)+SUMIF('SPACELOG 12 BP'!$F$2:$EE$2,BH$4,'SPACELOG 12 BP'!$F78:$EE78)</f>
        <v>11076</v>
      </c>
      <c r="BI78" s="13">
        <f>SUMIF('reporting montigny'!$F$2:$EE$2,BI$4,'reporting montigny'!$F78:$EE78)+SUMIF('reporting boissy'!$F$2:$EE$2,BI$4,'reporting boissy'!$F78:$EE78)+SUMIF('reporting moussy'!$F$2:$EE$2,BI$4,'reporting moussy'!$F78:$EE78)+SUMIF('reporting trappes'!$F$2:$EE$2,BI$4,'reporting trappes'!$F78:$EE78)+SUMIF('SPACELOG 5 BP'!$F$2:$EE$2,BI$4,'SPACELOG 5 BP'!$F78:$EE78)+SUMIF('SPACELOG 6 BP'!$F$2:$EE$2,BI$4,'SPACELOG 6 BP'!$F78:$EE78)+SUMIF('SPACELOG 7 BP'!$F$2:$EE$2,BI$4,'SPACELOG 7 BP'!$F78:$EE78)+SUMIF('SPACELOG 8 BP'!$F$2:$EE$2,BI$4,'SPACELOG 8 BP'!$F78:$EE78)+SUMIF('SPACELOG 9 BP'!$F$2:$EE$2,BI$4,'SPACELOG 9 BP'!$F78:$EE78)+SUMIF('SPACELOG 10 BP'!$F$2:$EE$2,BI$4,'SPACELOG 10 BP'!$F78:$EE78)+SUMIF('SPACELOG 11 BP'!$F$2:$EE$2,BI$4,'SPACELOG 11 BP'!$F78:$EE78)+SUMIF('SPACELOG 12 BP'!$F$2:$EE$2,BI$4,'SPACELOG 12 BP'!$F78:$EE78)</f>
        <v>11076</v>
      </c>
      <c r="BJ78" s="13">
        <f>SUMIF('reporting montigny'!$F$2:$EE$2,BJ$4,'reporting montigny'!$F78:$EE78)+SUMIF('reporting boissy'!$F$2:$EE$2,BJ$4,'reporting boissy'!$F78:$EE78)+SUMIF('reporting moussy'!$F$2:$EE$2,BJ$4,'reporting moussy'!$F78:$EE78)+SUMIF('reporting trappes'!$F$2:$EE$2,BJ$4,'reporting trappes'!$F78:$EE78)+SUMIF('SPACELOG 5 BP'!$F$2:$EE$2,BJ$4,'SPACELOG 5 BP'!$F78:$EE78)+SUMIF('SPACELOG 6 BP'!$F$2:$EE$2,BJ$4,'SPACELOG 6 BP'!$F78:$EE78)+SUMIF('SPACELOG 7 BP'!$F$2:$EE$2,BJ$4,'SPACELOG 7 BP'!$F78:$EE78)+SUMIF('SPACELOG 8 BP'!$F$2:$EE$2,BJ$4,'SPACELOG 8 BP'!$F78:$EE78)+SUMIF('SPACELOG 9 BP'!$F$2:$EE$2,BJ$4,'SPACELOG 9 BP'!$F78:$EE78)+SUMIF('SPACELOG 10 BP'!$F$2:$EE$2,BJ$4,'SPACELOG 10 BP'!$F78:$EE78)+SUMIF('SPACELOG 11 BP'!$F$2:$EE$2,BJ$4,'SPACELOG 11 BP'!$F78:$EE78)+SUMIF('SPACELOG 12 BP'!$F$2:$EE$2,BJ$4,'SPACELOG 12 BP'!$F78:$EE78)</f>
        <v>11076</v>
      </c>
      <c r="BK78" s="13">
        <f>SUMIF('reporting montigny'!$F$2:$EE$2,BK$4,'reporting montigny'!$F78:$EE78)+SUMIF('reporting boissy'!$F$2:$EE$2,BK$4,'reporting boissy'!$F78:$EE78)+SUMIF('reporting moussy'!$F$2:$EE$2,BK$4,'reporting moussy'!$F78:$EE78)+SUMIF('reporting trappes'!$F$2:$EE$2,BK$4,'reporting trappes'!$F78:$EE78)+SUMIF('SPACELOG 5 BP'!$F$2:$EE$2,BK$4,'SPACELOG 5 BP'!$F78:$EE78)+SUMIF('SPACELOG 6 BP'!$F$2:$EE$2,BK$4,'SPACELOG 6 BP'!$F78:$EE78)+SUMIF('SPACELOG 7 BP'!$F$2:$EE$2,BK$4,'SPACELOG 7 BP'!$F78:$EE78)+SUMIF('SPACELOG 8 BP'!$F$2:$EE$2,BK$4,'SPACELOG 8 BP'!$F78:$EE78)+SUMIF('SPACELOG 9 BP'!$F$2:$EE$2,BK$4,'SPACELOG 9 BP'!$F78:$EE78)+SUMIF('SPACELOG 10 BP'!$F$2:$EE$2,BK$4,'SPACELOG 10 BP'!$F78:$EE78)+SUMIF('SPACELOG 11 BP'!$F$2:$EE$2,BK$4,'SPACELOG 11 BP'!$F78:$EE78)+SUMIF('SPACELOG 12 BP'!$F$2:$EE$2,BK$4,'SPACELOG 12 BP'!$F78:$EE78)</f>
        <v>11076</v>
      </c>
      <c r="BL78" s="13">
        <f>SUMIF('reporting montigny'!$F$2:$EE$2,BL$4,'reporting montigny'!$F78:$EE78)+SUMIF('reporting boissy'!$F$2:$EE$2,BL$4,'reporting boissy'!$F78:$EE78)+SUMIF('reporting moussy'!$F$2:$EE$2,BL$4,'reporting moussy'!$F78:$EE78)+SUMIF('reporting trappes'!$F$2:$EE$2,BL$4,'reporting trappes'!$F78:$EE78)+SUMIF('SPACELOG 5 BP'!$F$2:$EE$2,BL$4,'SPACELOG 5 BP'!$F78:$EE78)+SUMIF('SPACELOG 6 BP'!$F$2:$EE$2,BL$4,'SPACELOG 6 BP'!$F78:$EE78)+SUMIF('SPACELOG 7 BP'!$F$2:$EE$2,BL$4,'SPACELOG 7 BP'!$F78:$EE78)+SUMIF('SPACELOG 8 BP'!$F$2:$EE$2,BL$4,'SPACELOG 8 BP'!$F78:$EE78)+SUMIF('SPACELOG 9 BP'!$F$2:$EE$2,BL$4,'SPACELOG 9 BP'!$F78:$EE78)+SUMIF('SPACELOG 10 BP'!$F$2:$EE$2,BL$4,'SPACELOG 10 BP'!$F78:$EE78)+SUMIF('SPACELOG 11 BP'!$F$2:$EE$2,BL$4,'SPACELOG 11 BP'!$F78:$EE78)+SUMIF('SPACELOG 12 BP'!$F$2:$EE$2,BL$4,'SPACELOG 12 BP'!$F78:$EE78)</f>
        <v>11076</v>
      </c>
      <c r="BM78" s="13">
        <f>SUMIF('reporting montigny'!$F$2:$EE$2,BM$4,'reporting montigny'!$F78:$EE78)+SUMIF('reporting boissy'!$F$2:$EE$2,BM$4,'reporting boissy'!$F78:$EE78)+SUMIF('reporting moussy'!$F$2:$EE$2,BM$4,'reporting moussy'!$F78:$EE78)+SUMIF('reporting trappes'!$F$2:$EE$2,BM$4,'reporting trappes'!$F78:$EE78)+SUMIF('SPACELOG 5 BP'!$F$2:$EE$2,BM$4,'SPACELOG 5 BP'!$F78:$EE78)+SUMIF('SPACELOG 6 BP'!$F$2:$EE$2,BM$4,'SPACELOG 6 BP'!$F78:$EE78)+SUMIF('SPACELOG 7 BP'!$F$2:$EE$2,BM$4,'SPACELOG 7 BP'!$F78:$EE78)+SUMIF('SPACELOG 8 BP'!$F$2:$EE$2,BM$4,'SPACELOG 8 BP'!$F78:$EE78)+SUMIF('SPACELOG 9 BP'!$F$2:$EE$2,BM$4,'SPACELOG 9 BP'!$F78:$EE78)+SUMIF('SPACELOG 10 BP'!$F$2:$EE$2,BM$4,'SPACELOG 10 BP'!$F78:$EE78)+SUMIF('SPACELOG 11 BP'!$F$2:$EE$2,BM$4,'SPACELOG 11 BP'!$F78:$EE78)+SUMIF('SPACELOG 12 BP'!$F$2:$EE$2,BM$4,'SPACELOG 12 BP'!$F78:$EE78)</f>
        <v>11076</v>
      </c>
      <c r="BN78" s="13">
        <f>SUMIF('reporting montigny'!$F$2:$EE$2,BN$4,'reporting montigny'!$F78:$EE78)+SUMIF('reporting boissy'!$F$2:$EE$2,BN$4,'reporting boissy'!$F78:$EE78)+SUMIF('reporting moussy'!$F$2:$EE$2,BN$4,'reporting moussy'!$F78:$EE78)+SUMIF('reporting trappes'!$F$2:$EE$2,BN$4,'reporting trappes'!$F78:$EE78)+SUMIF('SPACELOG 5 BP'!$F$2:$EE$2,BN$4,'SPACELOG 5 BP'!$F78:$EE78)+SUMIF('SPACELOG 6 BP'!$F$2:$EE$2,BN$4,'SPACELOG 6 BP'!$F78:$EE78)+SUMIF('SPACELOG 7 BP'!$F$2:$EE$2,BN$4,'SPACELOG 7 BP'!$F78:$EE78)+SUMIF('SPACELOG 8 BP'!$F$2:$EE$2,BN$4,'SPACELOG 8 BP'!$F78:$EE78)+SUMIF('SPACELOG 9 BP'!$F$2:$EE$2,BN$4,'SPACELOG 9 BP'!$F78:$EE78)+SUMIF('SPACELOG 10 BP'!$F$2:$EE$2,BN$4,'SPACELOG 10 BP'!$F78:$EE78)+SUMIF('SPACELOG 11 BP'!$F$2:$EE$2,BN$4,'SPACELOG 11 BP'!$F78:$EE78)+SUMIF('SPACELOG 12 BP'!$F$2:$EE$2,BN$4,'SPACELOG 12 BP'!$F78:$EE78)</f>
        <v>11076</v>
      </c>
      <c r="BO78" s="13">
        <f>SUMIF('reporting montigny'!$F$2:$EE$2,BO$4,'reporting montigny'!$F78:$EE78)+SUMIF('reporting boissy'!$F$2:$EE$2,BO$4,'reporting boissy'!$F78:$EE78)+SUMIF('reporting moussy'!$F$2:$EE$2,BO$4,'reporting moussy'!$F78:$EE78)+SUMIF('reporting trappes'!$F$2:$EE$2,BO$4,'reporting trappes'!$F78:$EE78)+SUMIF('SPACELOG 5 BP'!$F$2:$EE$2,BO$4,'SPACELOG 5 BP'!$F78:$EE78)+SUMIF('SPACELOG 6 BP'!$F$2:$EE$2,BO$4,'SPACELOG 6 BP'!$F78:$EE78)+SUMIF('SPACELOG 7 BP'!$F$2:$EE$2,BO$4,'SPACELOG 7 BP'!$F78:$EE78)+SUMIF('SPACELOG 8 BP'!$F$2:$EE$2,BO$4,'SPACELOG 8 BP'!$F78:$EE78)+SUMIF('SPACELOG 9 BP'!$F$2:$EE$2,BO$4,'SPACELOG 9 BP'!$F78:$EE78)+SUMIF('SPACELOG 10 BP'!$F$2:$EE$2,BO$4,'SPACELOG 10 BP'!$F78:$EE78)+SUMIF('SPACELOG 11 BP'!$F$2:$EE$2,BO$4,'SPACELOG 11 BP'!$F78:$EE78)+SUMIF('SPACELOG 12 BP'!$F$2:$EE$2,BO$4,'SPACELOG 12 BP'!$F78:$EE78)</f>
        <v>6791</v>
      </c>
      <c r="BP78" s="13">
        <f>SUMIF('reporting montigny'!$F$2:$EE$2,BP$4,'reporting montigny'!$F78:$EE78)+SUMIF('reporting boissy'!$F$2:$EE$2,BP$4,'reporting boissy'!$F78:$EE78)+SUMIF('reporting moussy'!$F$2:$EE$2,BP$4,'reporting moussy'!$F78:$EE78)+SUMIF('reporting trappes'!$F$2:$EE$2,BP$4,'reporting trappes'!$F78:$EE78)+SUMIF('SPACELOG 5 BP'!$F$2:$EE$2,BP$4,'SPACELOG 5 BP'!$F78:$EE78)+SUMIF('SPACELOG 6 BP'!$F$2:$EE$2,BP$4,'SPACELOG 6 BP'!$F78:$EE78)+SUMIF('SPACELOG 7 BP'!$F$2:$EE$2,BP$4,'SPACELOG 7 BP'!$F78:$EE78)+SUMIF('SPACELOG 8 BP'!$F$2:$EE$2,BP$4,'SPACELOG 8 BP'!$F78:$EE78)+SUMIF('SPACELOG 9 BP'!$F$2:$EE$2,BP$4,'SPACELOG 9 BP'!$F78:$EE78)+SUMIF('SPACELOG 10 BP'!$F$2:$EE$2,BP$4,'SPACELOG 10 BP'!$F78:$EE78)+SUMIF('SPACELOG 11 BP'!$F$2:$EE$2,BP$4,'SPACELOG 11 BP'!$F78:$EE78)+SUMIF('SPACELOG 12 BP'!$F$2:$EE$2,BP$4,'SPACELOG 12 BP'!$F78:$EE78)</f>
        <v>6791</v>
      </c>
      <c r="BQ78" s="13">
        <f>SUMIF('reporting montigny'!$F$2:$EE$2,BQ$4,'reporting montigny'!$F78:$EE78)+SUMIF('reporting boissy'!$F$2:$EE$2,BQ$4,'reporting boissy'!$F78:$EE78)+SUMIF('reporting moussy'!$F$2:$EE$2,BQ$4,'reporting moussy'!$F78:$EE78)+SUMIF('reporting trappes'!$F$2:$EE$2,BQ$4,'reporting trappes'!$F78:$EE78)+SUMIF('SPACELOG 5 BP'!$F$2:$EE$2,BQ$4,'SPACELOG 5 BP'!$F78:$EE78)+SUMIF('SPACELOG 6 BP'!$F$2:$EE$2,BQ$4,'SPACELOG 6 BP'!$F78:$EE78)+SUMIF('SPACELOG 7 BP'!$F$2:$EE$2,BQ$4,'SPACELOG 7 BP'!$F78:$EE78)+SUMIF('SPACELOG 8 BP'!$F$2:$EE$2,BQ$4,'SPACELOG 8 BP'!$F78:$EE78)+SUMIF('SPACELOG 9 BP'!$F$2:$EE$2,BQ$4,'SPACELOG 9 BP'!$F78:$EE78)+SUMIF('SPACELOG 10 BP'!$F$2:$EE$2,BQ$4,'SPACELOG 10 BP'!$F78:$EE78)+SUMIF('SPACELOG 11 BP'!$F$2:$EE$2,BQ$4,'SPACELOG 11 BP'!$F78:$EE78)+SUMIF('SPACELOG 12 BP'!$F$2:$EE$2,BQ$4,'SPACELOG 12 BP'!$F78:$EE78)</f>
        <v>6791</v>
      </c>
      <c r="BR78" s="14">
        <f>SUM(BF78:BQ78)</f>
        <v>120057</v>
      </c>
      <c r="BS78" s="13">
        <f>SUMIF('reporting montigny'!$F$2:$EE$2,BS$4,'reporting montigny'!$F78:$EE78)+SUMIF('reporting boissy'!$F$2:$EE$2,BS$4,'reporting boissy'!$F78:$EE78)+SUMIF('reporting moussy'!$F$2:$EE$2,BS$4,'reporting moussy'!$F78:$EE78)+SUMIF('reporting trappes'!$F$2:$EE$2,BS$4,'reporting trappes'!$F78:$EE78)+SUMIF('SPACELOG 5 BP'!$F$2:$EE$2,BS$4,'SPACELOG 5 BP'!$F78:$EE78)+SUMIF('SPACELOG 6 BP'!$F$2:$EE$2,BS$4,'SPACELOG 6 BP'!$F78:$EE78)+SUMIF('SPACELOG 7 BP'!$F$2:$EE$2,BS$4,'SPACELOG 7 BP'!$F78:$EE78)+SUMIF('SPACELOG 8 BP'!$F$2:$EE$2,BS$4,'SPACELOG 8 BP'!$F78:$EE78)+SUMIF('SPACELOG 9 BP'!$F$2:$EE$2,BS$4,'SPACELOG 9 BP'!$F78:$EE78)+SUMIF('SPACELOG 10 BP'!$F$2:$EE$2,BS$4,'SPACELOG 10 BP'!$F78:$EE78)+SUMIF('SPACELOG 11 BP'!$F$2:$EE$2,BS$4,'SPACELOG 11 BP'!$F78:$EE78)+SUMIF('SPACELOG 12 BP'!$F$2:$EE$2,BS$4,'SPACELOG 12 BP'!$F78:$EE78)</f>
        <v>6791</v>
      </c>
      <c r="BT78" s="13">
        <f>SUMIF('reporting montigny'!$F$2:$EE$2,BT$4,'reporting montigny'!$F78:$EE78)+SUMIF('reporting boissy'!$F$2:$EE$2,BT$4,'reporting boissy'!$F78:$EE78)+SUMIF('reporting moussy'!$F$2:$EE$2,BT$4,'reporting moussy'!$F78:$EE78)+SUMIF('reporting trappes'!$F$2:$EE$2,BT$4,'reporting trappes'!$F78:$EE78)+SUMIF('SPACELOG 5 BP'!$F$2:$EE$2,BT$4,'SPACELOG 5 BP'!$F78:$EE78)+SUMIF('SPACELOG 6 BP'!$F$2:$EE$2,BT$4,'SPACELOG 6 BP'!$F78:$EE78)+SUMIF('SPACELOG 7 BP'!$F$2:$EE$2,BT$4,'SPACELOG 7 BP'!$F78:$EE78)+SUMIF('SPACELOG 8 BP'!$F$2:$EE$2,BT$4,'SPACELOG 8 BP'!$F78:$EE78)+SUMIF('SPACELOG 9 BP'!$F$2:$EE$2,BT$4,'SPACELOG 9 BP'!$F78:$EE78)+SUMIF('SPACELOG 10 BP'!$F$2:$EE$2,BT$4,'SPACELOG 10 BP'!$F78:$EE78)+SUMIF('SPACELOG 11 BP'!$F$2:$EE$2,BT$4,'SPACELOG 11 BP'!$F78:$EE78)+SUMIF('SPACELOG 12 BP'!$F$2:$EE$2,BT$4,'SPACELOG 12 BP'!$F78:$EE78)</f>
        <v>6791</v>
      </c>
      <c r="BU78" s="13">
        <f>SUMIF('reporting montigny'!$F$2:$EE$2,BU$4,'reporting montigny'!$F78:$EE78)+SUMIF('reporting boissy'!$F$2:$EE$2,BU$4,'reporting boissy'!$F78:$EE78)+SUMIF('reporting moussy'!$F$2:$EE$2,BU$4,'reporting moussy'!$F78:$EE78)+SUMIF('reporting trappes'!$F$2:$EE$2,BU$4,'reporting trappes'!$F78:$EE78)+SUMIF('SPACELOG 5 BP'!$F$2:$EE$2,BU$4,'SPACELOG 5 BP'!$F78:$EE78)+SUMIF('SPACELOG 6 BP'!$F$2:$EE$2,BU$4,'SPACELOG 6 BP'!$F78:$EE78)+SUMIF('SPACELOG 7 BP'!$F$2:$EE$2,BU$4,'SPACELOG 7 BP'!$F78:$EE78)+SUMIF('SPACELOG 8 BP'!$F$2:$EE$2,BU$4,'SPACELOG 8 BP'!$F78:$EE78)+SUMIF('SPACELOG 9 BP'!$F$2:$EE$2,BU$4,'SPACELOG 9 BP'!$F78:$EE78)+SUMIF('SPACELOG 10 BP'!$F$2:$EE$2,BU$4,'SPACELOG 10 BP'!$F78:$EE78)+SUMIF('SPACELOG 11 BP'!$F$2:$EE$2,BU$4,'SPACELOG 11 BP'!$F78:$EE78)+SUMIF('SPACELOG 12 BP'!$F$2:$EE$2,BU$4,'SPACELOG 12 BP'!$F78:$EE78)</f>
        <v>6791</v>
      </c>
      <c r="BV78" s="13">
        <f>SUMIF('reporting montigny'!$F$2:$EE$2,BV$4,'reporting montigny'!$F78:$EE78)+SUMIF('reporting boissy'!$F$2:$EE$2,BV$4,'reporting boissy'!$F78:$EE78)+SUMIF('reporting moussy'!$F$2:$EE$2,BV$4,'reporting moussy'!$F78:$EE78)+SUMIF('reporting trappes'!$F$2:$EE$2,BV$4,'reporting trappes'!$F78:$EE78)+SUMIF('SPACELOG 5 BP'!$F$2:$EE$2,BV$4,'SPACELOG 5 BP'!$F78:$EE78)+SUMIF('SPACELOG 6 BP'!$F$2:$EE$2,BV$4,'SPACELOG 6 BP'!$F78:$EE78)+SUMIF('SPACELOG 7 BP'!$F$2:$EE$2,BV$4,'SPACELOG 7 BP'!$F78:$EE78)+SUMIF('SPACELOG 8 BP'!$F$2:$EE$2,BV$4,'SPACELOG 8 BP'!$F78:$EE78)+SUMIF('SPACELOG 9 BP'!$F$2:$EE$2,BV$4,'SPACELOG 9 BP'!$F78:$EE78)+SUMIF('SPACELOG 10 BP'!$F$2:$EE$2,BV$4,'SPACELOG 10 BP'!$F78:$EE78)+SUMIF('SPACELOG 11 BP'!$F$2:$EE$2,BV$4,'SPACELOG 11 BP'!$F78:$EE78)+SUMIF('SPACELOG 12 BP'!$F$2:$EE$2,BV$4,'SPACELOG 12 BP'!$F78:$EE78)</f>
        <v>6791</v>
      </c>
      <c r="BW78" s="13">
        <f>SUMIF('reporting montigny'!$F$2:$EE$2,BW$4,'reporting montigny'!$F78:$EE78)+SUMIF('reporting boissy'!$F$2:$EE$2,BW$4,'reporting boissy'!$F78:$EE78)+SUMIF('reporting moussy'!$F$2:$EE$2,BW$4,'reporting moussy'!$F78:$EE78)+SUMIF('reporting trappes'!$F$2:$EE$2,BW$4,'reporting trappes'!$F78:$EE78)+SUMIF('SPACELOG 5 BP'!$F$2:$EE$2,BW$4,'SPACELOG 5 BP'!$F78:$EE78)+SUMIF('SPACELOG 6 BP'!$F$2:$EE$2,BW$4,'SPACELOG 6 BP'!$F78:$EE78)+SUMIF('SPACELOG 7 BP'!$F$2:$EE$2,BW$4,'SPACELOG 7 BP'!$F78:$EE78)+SUMIF('SPACELOG 8 BP'!$F$2:$EE$2,BW$4,'SPACELOG 8 BP'!$F78:$EE78)+SUMIF('SPACELOG 9 BP'!$F$2:$EE$2,BW$4,'SPACELOG 9 BP'!$F78:$EE78)+SUMIF('SPACELOG 10 BP'!$F$2:$EE$2,BW$4,'SPACELOG 10 BP'!$F78:$EE78)+SUMIF('SPACELOG 11 BP'!$F$2:$EE$2,BW$4,'SPACELOG 11 BP'!$F78:$EE78)+SUMIF('SPACELOG 12 BP'!$F$2:$EE$2,BW$4,'SPACELOG 12 BP'!$F78:$EE78)</f>
        <v>6791</v>
      </c>
      <c r="BX78" s="13">
        <f>SUMIF('reporting montigny'!$F$2:$EE$2,BX$4,'reporting montigny'!$F78:$EE78)+SUMIF('reporting boissy'!$F$2:$EE$2,BX$4,'reporting boissy'!$F78:$EE78)+SUMIF('reporting moussy'!$F$2:$EE$2,BX$4,'reporting moussy'!$F78:$EE78)+SUMIF('reporting trappes'!$F$2:$EE$2,BX$4,'reporting trappes'!$F78:$EE78)+SUMIF('SPACELOG 5 BP'!$F$2:$EE$2,BX$4,'SPACELOG 5 BP'!$F78:$EE78)+SUMIF('SPACELOG 6 BP'!$F$2:$EE$2,BX$4,'SPACELOG 6 BP'!$F78:$EE78)+SUMIF('SPACELOG 7 BP'!$F$2:$EE$2,BX$4,'SPACELOG 7 BP'!$F78:$EE78)+SUMIF('SPACELOG 8 BP'!$F$2:$EE$2,BX$4,'SPACELOG 8 BP'!$F78:$EE78)+SUMIF('SPACELOG 9 BP'!$F$2:$EE$2,BX$4,'SPACELOG 9 BP'!$F78:$EE78)+SUMIF('SPACELOG 10 BP'!$F$2:$EE$2,BX$4,'SPACELOG 10 BP'!$F78:$EE78)+SUMIF('SPACELOG 11 BP'!$F$2:$EE$2,BX$4,'SPACELOG 11 BP'!$F78:$EE78)+SUMIF('SPACELOG 12 BP'!$F$2:$EE$2,BX$4,'SPACELOG 12 BP'!$F78:$EE78)</f>
        <v>6791</v>
      </c>
      <c r="BY78" s="13">
        <f>SUMIF('reporting montigny'!$F$2:$EE$2,BY$4,'reporting montigny'!$F78:$EE78)+SUMIF('reporting boissy'!$F$2:$EE$2,BY$4,'reporting boissy'!$F78:$EE78)+SUMIF('reporting moussy'!$F$2:$EE$2,BY$4,'reporting moussy'!$F78:$EE78)+SUMIF('reporting trappes'!$F$2:$EE$2,BY$4,'reporting trappes'!$F78:$EE78)+SUMIF('SPACELOG 5 BP'!$F$2:$EE$2,BY$4,'SPACELOG 5 BP'!$F78:$EE78)+SUMIF('SPACELOG 6 BP'!$F$2:$EE$2,BY$4,'SPACELOG 6 BP'!$F78:$EE78)+SUMIF('SPACELOG 7 BP'!$F$2:$EE$2,BY$4,'SPACELOG 7 BP'!$F78:$EE78)+SUMIF('SPACELOG 8 BP'!$F$2:$EE$2,BY$4,'SPACELOG 8 BP'!$F78:$EE78)+SUMIF('SPACELOG 9 BP'!$F$2:$EE$2,BY$4,'SPACELOG 9 BP'!$F78:$EE78)+SUMIF('SPACELOG 10 BP'!$F$2:$EE$2,BY$4,'SPACELOG 10 BP'!$F78:$EE78)+SUMIF('SPACELOG 11 BP'!$F$2:$EE$2,BY$4,'SPACELOG 11 BP'!$F78:$EE78)+SUMIF('SPACELOG 12 BP'!$F$2:$EE$2,BY$4,'SPACELOG 12 BP'!$F78:$EE78)</f>
        <v>6791</v>
      </c>
      <c r="BZ78" s="13">
        <f>SUMIF('reporting montigny'!$F$2:$EE$2,BZ$4,'reporting montigny'!$F78:$EE78)+SUMIF('reporting boissy'!$F$2:$EE$2,BZ$4,'reporting boissy'!$F78:$EE78)+SUMIF('reporting moussy'!$F$2:$EE$2,BZ$4,'reporting moussy'!$F78:$EE78)+SUMIF('reporting trappes'!$F$2:$EE$2,BZ$4,'reporting trappes'!$F78:$EE78)+SUMIF('SPACELOG 5 BP'!$F$2:$EE$2,BZ$4,'SPACELOG 5 BP'!$F78:$EE78)+SUMIF('SPACELOG 6 BP'!$F$2:$EE$2,BZ$4,'SPACELOG 6 BP'!$F78:$EE78)+SUMIF('SPACELOG 7 BP'!$F$2:$EE$2,BZ$4,'SPACELOG 7 BP'!$F78:$EE78)+SUMIF('SPACELOG 8 BP'!$F$2:$EE$2,BZ$4,'SPACELOG 8 BP'!$F78:$EE78)+SUMIF('SPACELOG 9 BP'!$F$2:$EE$2,BZ$4,'SPACELOG 9 BP'!$F78:$EE78)+SUMIF('SPACELOG 10 BP'!$F$2:$EE$2,BZ$4,'SPACELOG 10 BP'!$F78:$EE78)+SUMIF('SPACELOG 11 BP'!$F$2:$EE$2,BZ$4,'SPACELOG 11 BP'!$F78:$EE78)+SUMIF('SPACELOG 12 BP'!$F$2:$EE$2,BZ$4,'SPACELOG 12 BP'!$F78:$EE78)</f>
        <v>6791</v>
      </c>
      <c r="CA78" s="13">
        <f>SUMIF('reporting montigny'!$F$2:$EE$2,CA$4,'reporting montigny'!$F78:$EE78)+SUMIF('reporting boissy'!$F$2:$EE$2,CA$4,'reporting boissy'!$F78:$EE78)+SUMIF('reporting moussy'!$F$2:$EE$2,CA$4,'reporting moussy'!$F78:$EE78)+SUMIF('reporting trappes'!$F$2:$EE$2,CA$4,'reporting trappes'!$F78:$EE78)+SUMIF('SPACELOG 5 BP'!$F$2:$EE$2,CA$4,'SPACELOG 5 BP'!$F78:$EE78)+SUMIF('SPACELOG 6 BP'!$F$2:$EE$2,CA$4,'SPACELOG 6 BP'!$F78:$EE78)+SUMIF('SPACELOG 7 BP'!$F$2:$EE$2,CA$4,'SPACELOG 7 BP'!$F78:$EE78)+SUMIF('SPACELOG 8 BP'!$F$2:$EE$2,CA$4,'SPACELOG 8 BP'!$F78:$EE78)+SUMIF('SPACELOG 9 BP'!$F$2:$EE$2,CA$4,'SPACELOG 9 BP'!$F78:$EE78)+SUMIF('SPACELOG 10 BP'!$F$2:$EE$2,CA$4,'SPACELOG 10 BP'!$F78:$EE78)+SUMIF('SPACELOG 11 BP'!$F$2:$EE$2,CA$4,'SPACELOG 11 BP'!$F78:$EE78)+SUMIF('SPACELOG 12 BP'!$F$2:$EE$2,CA$4,'SPACELOG 12 BP'!$F78:$EE78)</f>
        <v>6791</v>
      </c>
      <c r="CB78" s="13">
        <f>SUMIF('reporting montigny'!$F$2:$EE$2,CB$4,'reporting montigny'!$F78:$EE78)+SUMIF('reporting boissy'!$F$2:$EE$2,CB$4,'reporting boissy'!$F78:$EE78)+SUMIF('reporting moussy'!$F$2:$EE$2,CB$4,'reporting moussy'!$F78:$EE78)+SUMIF('reporting trappes'!$F$2:$EE$2,CB$4,'reporting trappes'!$F78:$EE78)+SUMIF('SPACELOG 5 BP'!$F$2:$EE$2,CB$4,'SPACELOG 5 BP'!$F78:$EE78)+SUMIF('SPACELOG 6 BP'!$F$2:$EE$2,CB$4,'SPACELOG 6 BP'!$F78:$EE78)+SUMIF('SPACELOG 7 BP'!$F$2:$EE$2,CB$4,'SPACELOG 7 BP'!$F78:$EE78)+SUMIF('SPACELOG 8 BP'!$F$2:$EE$2,CB$4,'SPACELOG 8 BP'!$F78:$EE78)+SUMIF('SPACELOG 9 BP'!$F$2:$EE$2,CB$4,'SPACELOG 9 BP'!$F78:$EE78)+SUMIF('SPACELOG 10 BP'!$F$2:$EE$2,CB$4,'SPACELOG 10 BP'!$F78:$EE78)+SUMIF('SPACELOG 11 BP'!$F$2:$EE$2,CB$4,'SPACELOG 11 BP'!$F78:$EE78)+SUMIF('SPACELOG 12 BP'!$F$2:$EE$2,CB$4,'SPACELOG 12 BP'!$F78:$EE78)</f>
        <v>6791</v>
      </c>
      <c r="CC78" s="13">
        <f>SUMIF('reporting montigny'!$F$2:$EE$2,CC$4,'reporting montigny'!$F78:$EE78)+SUMIF('reporting boissy'!$F$2:$EE$2,CC$4,'reporting boissy'!$F78:$EE78)+SUMIF('reporting moussy'!$F$2:$EE$2,CC$4,'reporting moussy'!$F78:$EE78)+SUMIF('reporting trappes'!$F$2:$EE$2,CC$4,'reporting trappes'!$F78:$EE78)+SUMIF('SPACELOG 5 BP'!$F$2:$EE$2,CC$4,'SPACELOG 5 BP'!$F78:$EE78)+SUMIF('SPACELOG 6 BP'!$F$2:$EE$2,CC$4,'SPACELOG 6 BP'!$F78:$EE78)+SUMIF('SPACELOG 7 BP'!$F$2:$EE$2,CC$4,'SPACELOG 7 BP'!$F78:$EE78)+SUMIF('SPACELOG 8 BP'!$F$2:$EE$2,CC$4,'SPACELOG 8 BP'!$F78:$EE78)+SUMIF('SPACELOG 9 BP'!$F$2:$EE$2,CC$4,'SPACELOG 9 BP'!$F78:$EE78)+SUMIF('SPACELOG 10 BP'!$F$2:$EE$2,CC$4,'SPACELOG 10 BP'!$F78:$EE78)+SUMIF('SPACELOG 11 BP'!$F$2:$EE$2,CC$4,'SPACELOG 11 BP'!$F78:$EE78)+SUMIF('SPACELOG 12 BP'!$F$2:$EE$2,CC$4,'SPACELOG 12 BP'!$F78:$EE78)</f>
        <v>5800</v>
      </c>
      <c r="CD78" s="13">
        <f>SUMIF('reporting montigny'!$F$2:$EE$2,CD$4,'reporting montigny'!$F78:$EE78)+SUMIF('reporting boissy'!$F$2:$EE$2,CD$4,'reporting boissy'!$F78:$EE78)+SUMIF('reporting moussy'!$F$2:$EE$2,CD$4,'reporting moussy'!$F78:$EE78)+SUMIF('reporting trappes'!$F$2:$EE$2,CD$4,'reporting trappes'!$F78:$EE78)+SUMIF('SPACELOG 5 BP'!$F$2:$EE$2,CD$4,'SPACELOG 5 BP'!$F78:$EE78)+SUMIF('SPACELOG 6 BP'!$F$2:$EE$2,CD$4,'SPACELOG 6 BP'!$F78:$EE78)+SUMIF('SPACELOG 7 BP'!$F$2:$EE$2,CD$4,'SPACELOG 7 BP'!$F78:$EE78)+SUMIF('SPACELOG 8 BP'!$F$2:$EE$2,CD$4,'SPACELOG 8 BP'!$F78:$EE78)+SUMIF('SPACELOG 9 BP'!$F$2:$EE$2,CD$4,'SPACELOG 9 BP'!$F78:$EE78)+SUMIF('SPACELOG 10 BP'!$F$2:$EE$2,CD$4,'SPACELOG 10 BP'!$F78:$EE78)+SUMIF('SPACELOG 11 BP'!$F$2:$EE$2,CD$4,'SPACELOG 11 BP'!$F78:$EE78)+SUMIF('SPACELOG 12 BP'!$F$2:$EE$2,CD$4,'SPACELOG 12 BP'!$F78:$EE78)</f>
        <v>5800</v>
      </c>
      <c r="CE78" s="14">
        <f>SUM(BS78:CD78)</f>
        <v>79510</v>
      </c>
      <c r="CF78" s="13">
        <f>SUMIF('reporting montigny'!$F$2:$EE$2,CF$4,'reporting montigny'!$F78:$EE78)+SUMIF('reporting boissy'!$F$2:$EE$2,CF$4,'reporting boissy'!$F78:$EE78)+SUMIF('reporting moussy'!$F$2:$EE$2,CF$4,'reporting moussy'!$F78:$EE78)+SUMIF('reporting trappes'!$F$2:$EE$2,CF$4,'reporting trappes'!$F78:$EE78)+SUMIF('SPACELOG 5 BP'!$F$2:$EE$2,CF$4,'SPACELOG 5 BP'!$F78:$EE78)+SUMIF('SPACELOG 6 BP'!$F$2:$EE$2,CF$4,'SPACELOG 6 BP'!$F78:$EE78)+SUMIF('SPACELOG 7 BP'!$F$2:$EE$2,CF$4,'SPACELOG 7 BP'!$F78:$EE78)+SUMIF('SPACELOG 8 BP'!$F$2:$EE$2,CF$4,'SPACELOG 8 BP'!$F78:$EE78)+SUMIF('SPACELOG 9 BP'!$F$2:$EE$2,CF$4,'SPACELOG 9 BP'!$F78:$EE78)+SUMIF('SPACELOG 10 BP'!$F$2:$EE$2,CF$4,'SPACELOG 10 BP'!$F78:$EE78)+SUMIF('SPACELOG 11 BP'!$F$2:$EE$2,CF$4,'SPACELOG 11 BP'!$F78:$EE78)+SUMIF('SPACELOG 12 BP'!$F$2:$EE$2,CF$4,'SPACELOG 12 BP'!$F78:$EE78)</f>
        <v>5800</v>
      </c>
      <c r="CG78" s="13">
        <f>SUMIF('reporting montigny'!$F$2:$EE$2,CG$4,'reporting montigny'!$F78:$EE78)+SUMIF('reporting boissy'!$F$2:$EE$2,CG$4,'reporting boissy'!$F78:$EE78)+SUMIF('reporting moussy'!$F$2:$EE$2,CG$4,'reporting moussy'!$F78:$EE78)+SUMIF('reporting trappes'!$F$2:$EE$2,CG$4,'reporting trappes'!$F78:$EE78)+SUMIF('SPACELOG 5 BP'!$F$2:$EE$2,CG$4,'SPACELOG 5 BP'!$F78:$EE78)+SUMIF('SPACELOG 6 BP'!$F$2:$EE$2,CG$4,'SPACELOG 6 BP'!$F78:$EE78)+SUMIF('SPACELOG 7 BP'!$F$2:$EE$2,CG$4,'SPACELOG 7 BP'!$F78:$EE78)+SUMIF('SPACELOG 8 BP'!$F$2:$EE$2,CG$4,'SPACELOG 8 BP'!$F78:$EE78)+SUMIF('SPACELOG 9 BP'!$F$2:$EE$2,CG$4,'SPACELOG 9 BP'!$F78:$EE78)+SUMIF('SPACELOG 10 BP'!$F$2:$EE$2,CG$4,'SPACELOG 10 BP'!$F78:$EE78)+SUMIF('SPACELOG 11 BP'!$F$2:$EE$2,CG$4,'SPACELOG 11 BP'!$F78:$EE78)+SUMIF('SPACELOG 12 BP'!$F$2:$EE$2,CG$4,'SPACELOG 12 BP'!$F78:$EE78)</f>
        <v>5800</v>
      </c>
      <c r="CH78" s="13">
        <f>SUMIF('reporting montigny'!$F$2:$EE$2,CH$4,'reporting montigny'!$F78:$EE78)+SUMIF('reporting boissy'!$F$2:$EE$2,CH$4,'reporting boissy'!$F78:$EE78)+SUMIF('reporting moussy'!$F$2:$EE$2,CH$4,'reporting moussy'!$F78:$EE78)+SUMIF('reporting trappes'!$F$2:$EE$2,CH$4,'reporting trappes'!$F78:$EE78)+SUMIF('SPACELOG 5 BP'!$F$2:$EE$2,CH$4,'SPACELOG 5 BP'!$F78:$EE78)+SUMIF('SPACELOG 6 BP'!$F$2:$EE$2,CH$4,'SPACELOG 6 BP'!$F78:$EE78)+SUMIF('SPACELOG 7 BP'!$F$2:$EE$2,CH$4,'SPACELOG 7 BP'!$F78:$EE78)+SUMIF('SPACELOG 8 BP'!$F$2:$EE$2,CH$4,'SPACELOG 8 BP'!$F78:$EE78)+SUMIF('SPACELOG 9 BP'!$F$2:$EE$2,CH$4,'SPACELOG 9 BP'!$F78:$EE78)+SUMIF('SPACELOG 10 BP'!$F$2:$EE$2,CH$4,'SPACELOG 10 BP'!$F78:$EE78)+SUMIF('SPACELOG 11 BP'!$F$2:$EE$2,CH$4,'SPACELOG 11 BP'!$F78:$EE78)+SUMIF('SPACELOG 12 BP'!$F$2:$EE$2,CH$4,'SPACELOG 12 BP'!$F78:$EE78)</f>
        <v>5800</v>
      </c>
      <c r="CI78" s="13">
        <f>SUMIF('reporting montigny'!$F$2:$EE$2,CI$4,'reporting montigny'!$F78:$EE78)+SUMIF('reporting boissy'!$F$2:$EE$2,CI$4,'reporting boissy'!$F78:$EE78)+SUMIF('reporting moussy'!$F$2:$EE$2,CI$4,'reporting moussy'!$F78:$EE78)+SUMIF('reporting trappes'!$F$2:$EE$2,CI$4,'reporting trappes'!$F78:$EE78)+SUMIF('SPACELOG 5 BP'!$F$2:$EE$2,CI$4,'SPACELOG 5 BP'!$F78:$EE78)+SUMIF('SPACELOG 6 BP'!$F$2:$EE$2,CI$4,'SPACELOG 6 BP'!$F78:$EE78)+SUMIF('SPACELOG 7 BP'!$F$2:$EE$2,CI$4,'SPACELOG 7 BP'!$F78:$EE78)+SUMIF('SPACELOG 8 BP'!$F$2:$EE$2,CI$4,'SPACELOG 8 BP'!$F78:$EE78)+SUMIF('SPACELOG 9 BP'!$F$2:$EE$2,CI$4,'SPACELOG 9 BP'!$F78:$EE78)+SUMIF('SPACELOG 10 BP'!$F$2:$EE$2,CI$4,'SPACELOG 10 BP'!$F78:$EE78)+SUMIF('SPACELOG 11 BP'!$F$2:$EE$2,CI$4,'SPACELOG 11 BP'!$F78:$EE78)+SUMIF('SPACELOG 12 BP'!$F$2:$EE$2,CI$4,'SPACELOG 12 BP'!$F78:$EE78)</f>
        <v>5800</v>
      </c>
      <c r="CJ78" s="13">
        <f>SUMIF('reporting montigny'!$F$2:$EE$2,CJ$4,'reporting montigny'!$F78:$EE78)+SUMIF('reporting boissy'!$F$2:$EE$2,CJ$4,'reporting boissy'!$F78:$EE78)+SUMIF('reporting moussy'!$F$2:$EE$2,CJ$4,'reporting moussy'!$F78:$EE78)+SUMIF('reporting trappes'!$F$2:$EE$2,CJ$4,'reporting trappes'!$F78:$EE78)+SUMIF('SPACELOG 5 BP'!$F$2:$EE$2,CJ$4,'SPACELOG 5 BP'!$F78:$EE78)+SUMIF('SPACELOG 6 BP'!$F$2:$EE$2,CJ$4,'SPACELOG 6 BP'!$F78:$EE78)+SUMIF('SPACELOG 7 BP'!$F$2:$EE$2,CJ$4,'SPACELOG 7 BP'!$F78:$EE78)+SUMIF('SPACELOG 8 BP'!$F$2:$EE$2,CJ$4,'SPACELOG 8 BP'!$F78:$EE78)+SUMIF('SPACELOG 9 BP'!$F$2:$EE$2,CJ$4,'SPACELOG 9 BP'!$F78:$EE78)+SUMIF('SPACELOG 10 BP'!$F$2:$EE$2,CJ$4,'SPACELOG 10 BP'!$F78:$EE78)+SUMIF('SPACELOG 11 BP'!$F$2:$EE$2,CJ$4,'SPACELOG 11 BP'!$F78:$EE78)+SUMIF('SPACELOG 12 BP'!$F$2:$EE$2,CJ$4,'SPACELOG 12 BP'!$F78:$EE78)</f>
        <v>0</v>
      </c>
      <c r="CK78" s="13">
        <f>SUMIF('reporting montigny'!$F$2:$EE$2,CK$4,'reporting montigny'!$F78:$EE78)+SUMIF('reporting boissy'!$F$2:$EE$2,CK$4,'reporting boissy'!$F78:$EE78)+SUMIF('reporting moussy'!$F$2:$EE$2,CK$4,'reporting moussy'!$F78:$EE78)+SUMIF('reporting trappes'!$F$2:$EE$2,CK$4,'reporting trappes'!$F78:$EE78)+SUMIF('SPACELOG 5 BP'!$F$2:$EE$2,CK$4,'SPACELOG 5 BP'!$F78:$EE78)+SUMIF('SPACELOG 6 BP'!$F$2:$EE$2,CK$4,'SPACELOG 6 BP'!$F78:$EE78)+SUMIF('SPACELOG 7 BP'!$F$2:$EE$2,CK$4,'SPACELOG 7 BP'!$F78:$EE78)+SUMIF('SPACELOG 8 BP'!$F$2:$EE$2,CK$4,'SPACELOG 8 BP'!$F78:$EE78)+SUMIF('SPACELOG 9 BP'!$F$2:$EE$2,CK$4,'SPACELOG 9 BP'!$F78:$EE78)+SUMIF('SPACELOG 10 BP'!$F$2:$EE$2,CK$4,'SPACELOG 10 BP'!$F78:$EE78)+SUMIF('SPACELOG 11 BP'!$F$2:$EE$2,CK$4,'SPACELOG 11 BP'!$F78:$EE78)+SUMIF('SPACELOG 12 BP'!$F$2:$EE$2,CK$4,'SPACELOG 12 BP'!$F78:$EE78)</f>
        <v>0</v>
      </c>
      <c r="CL78" s="13">
        <f>SUMIF('reporting montigny'!$F$2:$EE$2,CL$4,'reporting montigny'!$F78:$EE78)+SUMIF('reporting boissy'!$F$2:$EE$2,CL$4,'reporting boissy'!$F78:$EE78)+SUMIF('reporting moussy'!$F$2:$EE$2,CL$4,'reporting moussy'!$F78:$EE78)+SUMIF('reporting trappes'!$F$2:$EE$2,CL$4,'reporting trappes'!$F78:$EE78)+SUMIF('SPACELOG 5 BP'!$F$2:$EE$2,CL$4,'SPACELOG 5 BP'!$F78:$EE78)+SUMIF('SPACELOG 6 BP'!$F$2:$EE$2,CL$4,'SPACELOG 6 BP'!$F78:$EE78)+SUMIF('SPACELOG 7 BP'!$F$2:$EE$2,CL$4,'SPACELOG 7 BP'!$F78:$EE78)+SUMIF('SPACELOG 8 BP'!$F$2:$EE$2,CL$4,'SPACELOG 8 BP'!$F78:$EE78)+SUMIF('SPACELOG 9 BP'!$F$2:$EE$2,CL$4,'SPACELOG 9 BP'!$F78:$EE78)+SUMIF('SPACELOG 10 BP'!$F$2:$EE$2,CL$4,'SPACELOG 10 BP'!$F78:$EE78)+SUMIF('SPACELOG 11 BP'!$F$2:$EE$2,CL$4,'SPACELOG 11 BP'!$F78:$EE78)+SUMIF('SPACELOG 12 BP'!$F$2:$EE$2,CL$4,'SPACELOG 12 BP'!$F78:$EE78)</f>
        <v>0</v>
      </c>
      <c r="CM78" s="13">
        <f>SUMIF('reporting montigny'!$F$2:$EE$2,CM$4,'reporting montigny'!$F78:$EE78)+SUMIF('reporting boissy'!$F$2:$EE$2,CM$4,'reporting boissy'!$F78:$EE78)+SUMIF('reporting moussy'!$F$2:$EE$2,CM$4,'reporting moussy'!$F78:$EE78)+SUMIF('reporting trappes'!$F$2:$EE$2,CM$4,'reporting trappes'!$F78:$EE78)+SUMIF('SPACELOG 5 BP'!$F$2:$EE$2,CM$4,'SPACELOG 5 BP'!$F78:$EE78)+SUMIF('SPACELOG 6 BP'!$F$2:$EE$2,CM$4,'SPACELOG 6 BP'!$F78:$EE78)+SUMIF('SPACELOG 7 BP'!$F$2:$EE$2,CM$4,'SPACELOG 7 BP'!$F78:$EE78)+SUMIF('SPACELOG 8 BP'!$F$2:$EE$2,CM$4,'SPACELOG 8 BP'!$F78:$EE78)+SUMIF('SPACELOG 9 BP'!$F$2:$EE$2,CM$4,'SPACELOG 9 BP'!$F78:$EE78)+SUMIF('SPACELOG 10 BP'!$F$2:$EE$2,CM$4,'SPACELOG 10 BP'!$F78:$EE78)+SUMIF('SPACELOG 11 BP'!$F$2:$EE$2,CM$4,'SPACELOG 11 BP'!$F78:$EE78)+SUMIF('SPACELOG 12 BP'!$F$2:$EE$2,CM$4,'SPACELOG 12 BP'!$F78:$EE78)</f>
        <v>0</v>
      </c>
      <c r="CN78" s="13">
        <f>SUMIF('reporting montigny'!$F$2:$EE$2,CN$4,'reporting montigny'!$F78:$EE78)+SUMIF('reporting boissy'!$F$2:$EE$2,CN$4,'reporting boissy'!$F78:$EE78)+SUMIF('reporting moussy'!$F$2:$EE$2,CN$4,'reporting moussy'!$F78:$EE78)+SUMIF('reporting trappes'!$F$2:$EE$2,CN$4,'reporting trappes'!$F78:$EE78)+SUMIF('SPACELOG 5 BP'!$F$2:$EE$2,CN$4,'SPACELOG 5 BP'!$F78:$EE78)+SUMIF('SPACELOG 6 BP'!$F$2:$EE$2,CN$4,'SPACELOG 6 BP'!$F78:$EE78)+SUMIF('SPACELOG 7 BP'!$F$2:$EE$2,CN$4,'SPACELOG 7 BP'!$F78:$EE78)+SUMIF('SPACELOG 8 BP'!$F$2:$EE$2,CN$4,'SPACELOG 8 BP'!$F78:$EE78)+SUMIF('SPACELOG 9 BP'!$F$2:$EE$2,CN$4,'SPACELOG 9 BP'!$F78:$EE78)+SUMIF('SPACELOG 10 BP'!$F$2:$EE$2,CN$4,'SPACELOG 10 BP'!$F78:$EE78)+SUMIF('SPACELOG 11 BP'!$F$2:$EE$2,CN$4,'SPACELOG 11 BP'!$F78:$EE78)+SUMIF('SPACELOG 12 BP'!$F$2:$EE$2,CN$4,'SPACELOG 12 BP'!$F78:$EE78)</f>
        <v>0</v>
      </c>
      <c r="CO78" s="13">
        <f>SUMIF('reporting montigny'!$F$2:$EE$2,CO$4,'reporting montigny'!$F78:$EE78)+SUMIF('reporting boissy'!$F$2:$EE$2,CO$4,'reporting boissy'!$F78:$EE78)+SUMIF('reporting moussy'!$F$2:$EE$2,CO$4,'reporting moussy'!$F78:$EE78)+SUMIF('reporting trappes'!$F$2:$EE$2,CO$4,'reporting trappes'!$F78:$EE78)+SUMIF('SPACELOG 5 BP'!$F$2:$EE$2,CO$4,'SPACELOG 5 BP'!$F78:$EE78)+SUMIF('SPACELOG 6 BP'!$F$2:$EE$2,CO$4,'SPACELOG 6 BP'!$F78:$EE78)+SUMIF('SPACELOG 7 BP'!$F$2:$EE$2,CO$4,'SPACELOG 7 BP'!$F78:$EE78)+SUMIF('SPACELOG 8 BP'!$F$2:$EE$2,CO$4,'SPACELOG 8 BP'!$F78:$EE78)+SUMIF('SPACELOG 9 BP'!$F$2:$EE$2,CO$4,'SPACELOG 9 BP'!$F78:$EE78)+SUMIF('SPACELOG 10 BP'!$F$2:$EE$2,CO$4,'SPACELOG 10 BP'!$F78:$EE78)+SUMIF('SPACELOG 11 BP'!$F$2:$EE$2,CO$4,'SPACELOG 11 BP'!$F78:$EE78)+SUMIF('SPACELOG 12 BP'!$F$2:$EE$2,CO$4,'SPACELOG 12 BP'!$F78:$EE78)</f>
        <v>0</v>
      </c>
      <c r="CP78" s="13">
        <f>SUMIF('reporting montigny'!$F$2:$EE$2,CP$4,'reporting montigny'!$F78:$EE78)+SUMIF('reporting boissy'!$F$2:$EE$2,CP$4,'reporting boissy'!$F78:$EE78)+SUMIF('reporting moussy'!$F$2:$EE$2,CP$4,'reporting moussy'!$F78:$EE78)+SUMIF('reporting trappes'!$F$2:$EE$2,CP$4,'reporting trappes'!$F78:$EE78)+SUMIF('SPACELOG 5 BP'!$F$2:$EE$2,CP$4,'SPACELOG 5 BP'!$F78:$EE78)+SUMIF('SPACELOG 6 BP'!$F$2:$EE$2,CP$4,'SPACELOG 6 BP'!$F78:$EE78)+SUMIF('SPACELOG 7 BP'!$F$2:$EE$2,CP$4,'SPACELOG 7 BP'!$F78:$EE78)+SUMIF('SPACELOG 8 BP'!$F$2:$EE$2,CP$4,'SPACELOG 8 BP'!$F78:$EE78)+SUMIF('SPACELOG 9 BP'!$F$2:$EE$2,CP$4,'SPACELOG 9 BP'!$F78:$EE78)+SUMIF('SPACELOG 10 BP'!$F$2:$EE$2,CP$4,'SPACELOG 10 BP'!$F78:$EE78)+SUMIF('SPACELOG 11 BP'!$F$2:$EE$2,CP$4,'SPACELOG 11 BP'!$F78:$EE78)+SUMIF('SPACELOG 12 BP'!$F$2:$EE$2,CP$4,'SPACELOG 12 BP'!$F78:$EE78)</f>
        <v>0</v>
      </c>
      <c r="CQ78" s="13">
        <f>SUMIF('reporting montigny'!$F$2:$EE$2,CQ$4,'reporting montigny'!$F78:$EE78)+SUMIF('reporting boissy'!$F$2:$EE$2,CQ$4,'reporting boissy'!$F78:$EE78)+SUMIF('reporting moussy'!$F$2:$EE$2,CQ$4,'reporting moussy'!$F78:$EE78)+SUMIF('reporting trappes'!$F$2:$EE$2,CQ$4,'reporting trappes'!$F78:$EE78)+SUMIF('SPACELOG 5 BP'!$F$2:$EE$2,CQ$4,'SPACELOG 5 BP'!$F78:$EE78)+SUMIF('SPACELOG 6 BP'!$F$2:$EE$2,CQ$4,'SPACELOG 6 BP'!$F78:$EE78)+SUMIF('SPACELOG 7 BP'!$F$2:$EE$2,CQ$4,'SPACELOG 7 BP'!$F78:$EE78)+SUMIF('SPACELOG 8 BP'!$F$2:$EE$2,CQ$4,'SPACELOG 8 BP'!$F78:$EE78)+SUMIF('SPACELOG 9 BP'!$F$2:$EE$2,CQ$4,'SPACELOG 9 BP'!$F78:$EE78)+SUMIF('SPACELOG 10 BP'!$F$2:$EE$2,CQ$4,'SPACELOG 10 BP'!$F78:$EE78)+SUMIF('SPACELOG 11 BP'!$F$2:$EE$2,CQ$4,'SPACELOG 11 BP'!$F78:$EE78)+SUMIF('SPACELOG 12 BP'!$F$2:$EE$2,CQ$4,'SPACELOG 12 BP'!$F78:$EE78)</f>
        <v>0</v>
      </c>
      <c r="CR78" s="14">
        <f>SUM(CF78:CQ78)</f>
        <v>23200</v>
      </c>
      <c r="CS78" s="13">
        <f>SUMIF('reporting montigny'!$F$2:$EE$2,CS$4,'reporting montigny'!$F78:$EE78)+SUMIF('reporting boissy'!$F$2:$EE$2,CS$4,'reporting boissy'!$F78:$EE78)+SUMIF('reporting moussy'!$F$2:$EE$2,CS$4,'reporting moussy'!$F78:$EE78)+SUMIF('reporting trappes'!$F$2:$EE$2,CS$4,'reporting trappes'!$F78:$EE78)+SUMIF('SPACELOG 5 BP'!$F$2:$EE$2,CS$4,'SPACELOG 5 BP'!$F78:$EE78)+SUMIF('SPACELOG 6 BP'!$F$2:$EE$2,CS$4,'SPACELOG 6 BP'!$F78:$EE78)+SUMIF('SPACELOG 7 BP'!$F$2:$EE$2,CS$4,'SPACELOG 7 BP'!$F78:$EE78)+SUMIF('SPACELOG 8 BP'!$F$2:$EE$2,CS$4,'SPACELOG 8 BP'!$F78:$EE78)+SUMIF('SPACELOG 9 BP'!$F$2:$EE$2,CS$4,'SPACELOG 9 BP'!$F78:$EE78)+SUMIF('SPACELOG 10 BP'!$F$2:$EE$2,CS$4,'SPACELOG 10 BP'!$F78:$EE78)+SUMIF('SPACELOG 11 BP'!$F$2:$EE$2,CS$4,'SPACELOG 11 BP'!$F78:$EE78)+SUMIF('SPACELOG 12 BP'!$F$2:$EE$2,CS$4,'SPACELOG 12 BP'!$F78:$EE78)</f>
        <v>0</v>
      </c>
      <c r="CT78" s="13">
        <f>SUMIF('reporting montigny'!$F$2:$EE$2,CT$4,'reporting montigny'!$F78:$EE78)+SUMIF('reporting boissy'!$F$2:$EE$2,CT$4,'reporting boissy'!$F78:$EE78)+SUMIF('reporting moussy'!$F$2:$EE$2,CT$4,'reporting moussy'!$F78:$EE78)+SUMIF('reporting trappes'!$F$2:$EE$2,CT$4,'reporting trappes'!$F78:$EE78)+SUMIF('SPACELOG 5 BP'!$F$2:$EE$2,CT$4,'SPACELOG 5 BP'!$F78:$EE78)+SUMIF('SPACELOG 6 BP'!$F$2:$EE$2,CT$4,'SPACELOG 6 BP'!$F78:$EE78)+SUMIF('SPACELOG 7 BP'!$F$2:$EE$2,CT$4,'SPACELOG 7 BP'!$F78:$EE78)+SUMIF('SPACELOG 8 BP'!$F$2:$EE$2,CT$4,'SPACELOG 8 BP'!$F78:$EE78)+SUMIF('SPACELOG 9 BP'!$F$2:$EE$2,CT$4,'SPACELOG 9 BP'!$F78:$EE78)+SUMIF('SPACELOG 10 BP'!$F$2:$EE$2,CT$4,'SPACELOG 10 BP'!$F78:$EE78)+SUMIF('SPACELOG 11 BP'!$F$2:$EE$2,CT$4,'SPACELOG 11 BP'!$F78:$EE78)+SUMIF('SPACELOG 12 BP'!$F$2:$EE$2,CT$4,'SPACELOG 12 BP'!$F78:$EE78)</f>
        <v>0</v>
      </c>
      <c r="CU78" s="13">
        <f>SUMIF('reporting montigny'!$F$2:$EE$2,CU$4,'reporting montigny'!$F78:$EE78)+SUMIF('reporting boissy'!$F$2:$EE$2,CU$4,'reporting boissy'!$F78:$EE78)+SUMIF('reporting moussy'!$F$2:$EE$2,CU$4,'reporting moussy'!$F78:$EE78)+SUMIF('reporting trappes'!$F$2:$EE$2,CU$4,'reporting trappes'!$F78:$EE78)+SUMIF('SPACELOG 5 BP'!$F$2:$EE$2,CU$4,'SPACELOG 5 BP'!$F78:$EE78)+SUMIF('SPACELOG 6 BP'!$F$2:$EE$2,CU$4,'SPACELOG 6 BP'!$F78:$EE78)+SUMIF('SPACELOG 7 BP'!$F$2:$EE$2,CU$4,'SPACELOG 7 BP'!$F78:$EE78)+SUMIF('SPACELOG 8 BP'!$F$2:$EE$2,CU$4,'SPACELOG 8 BP'!$F78:$EE78)+SUMIF('SPACELOG 9 BP'!$F$2:$EE$2,CU$4,'SPACELOG 9 BP'!$F78:$EE78)+SUMIF('SPACELOG 10 BP'!$F$2:$EE$2,CU$4,'SPACELOG 10 BP'!$F78:$EE78)+SUMIF('SPACELOG 11 BP'!$F$2:$EE$2,CU$4,'SPACELOG 11 BP'!$F78:$EE78)+SUMIF('SPACELOG 12 BP'!$F$2:$EE$2,CU$4,'SPACELOG 12 BP'!$F78:$EE78)</f>
        <v>0</v>
      </c>
      <c r="CV78" s="13">
        <f>SUMIF('reporting montigny'!$F$2:$EE$2,CV$4,'reporting montigny'!$F78:$EE78)+SUMIF('reporting boissy'!$F$2:$EE$2,CV$4,'reporting boissy'!$F78:$EE78)+SUMIF('reporting moussy'!$F$2:$EE$2,CV$4,'reporting moussy'!$F78:$EE78)+SUMIF('reporting trappes'!$F$2:$EE$2,CV$4,'reporting trappes'!$F78:$EE78)+SUMIF('SPACELOG 5 BP'!$F$2:$EE$2,CV$4,'SPACELOG 5 BP'!$F78:$EE78)+SUMIF('SPACELOG 6 BP'!$F$2:$EE$2,CV$4,'SPACELOG 6 BP'!$F78:$EE78)+SUMIF('SPACELOG 7 BP'!$F$2:$EE$2,CV$4,'SPACELOG 7 BP'!$F78:$EE78)+SUMIF('SPACELOG 8 BP'!$F$2:$EE$2,CV$4,'SPACELOG 8 BP'!$F78:$EE78)+SUMIF('SPACELOG 9 BP'!$F$2:$EE$2,CV$4,'SPACELOG 9 BP'!$F78:$EE78)+SUMIF('SPACELOG 10 BP'!$F$2:$EE$2,CV$4,'SPACELOG 10 BP'!$F78:$EE78)+SUMIF('SPACELOG 11 BP'!$F$2:$EE$2,CV$4,'SPACELOG 11 BP'!$F78:$EE78)+SUMIF('SPACELOG 12 BP'!$F$2:$EE$2,CV$4,'SPACELOG 12 BP'!$F78:$EE78)</f>
        <v>0</v>
      </c>
      <c r="CW78" s="13">
        <f>SUMIF('reporting montigny'!$F$2:$EE$2,CW$4,'reporting montigny'!$F78:$EE78)+SUMIF('reporting boissy'!$F$2:$EE$2,CW$4,'reporting boissy'!$F78:$EE78)+SUMIF('reporting moussy'!$F$2:$EE$2,CW$4,'reporting moussy'!$F78:$EE78)+SUMIF('reporting trappes'!$F$2:$EE$2,CW$4,'reporting trappes'!$F78:$EE78)+SUMIF('SPACELOG 5 BP'!$F$2:$EE$2,CW$4,'SPACELOG 5 BP'!$F78:$EE78)+SUMIF('SPACELOG 6 BP'!$F$2:$EE$2,CW$4,'SPACELOG 6 BP'!$F78:$EE78)+SUMIF('SPACELOG 7 BP'!$F$2:$EE$2,CW$4,'SPACELOG 7 BP'!$F78:$EE78)+SUMIF('SPACELOG 8 BP'!$F$2:$EE$2,CW$4,'SPACELOG 8 BP'!$F78:$EE78)+SUMIF('SPACELOG 9 BP'!$F$2:$EE$2,CW$4,'SPACELOG 9 BP'!$F78:$EE78)+SUMIF('SPACELOG 10 BP'!$F$2:$EE$2,CW$4,'SPACELOG 10 BP'!$F78:$EE78)+SUMIF('SPACELOG 11 BP'!$F$2:$EE$2,CW$4,'SPACELOG 11 BP'!$F78:$EE78)+SUMIF('SPACELOG 12 BP'!$F$2:$EE$2,CW$4,'SPACELOG 12 BP'!$F78:$EE78)</f>
        <v>0</v>
      </c>
      <c r="CX78" s="13">
        <f>SUMIF('reporting montigny'!$F$2:$EE$2,CX$4,'reporting montigny'!$F78:$EE78)+SUMIF('reporting boissy'!$F$2:$EE$2,CX$4,'reporting boissy'!$F78:$EE78)+SUMIF('reporting moussy'!$F$2:$EE$2,CX$4,'reporting moussy'!$F78:$EE78)+SUMIF('reporting trappes'!$F$2:$EE$2,CX$4,'reporting trappes'!$F78:$EE78)+SUMIF('SPACELOG 5 BP'!$F$2:$EE$2,CX$4,'SPACELOG 5 BP'!$F78:$EE78)+SUMIF('SPACELOG 6 BP'!$F$2:$EE$2,CX$4,'SPACELOG 6 BP'!$F78:$EE78)+SUMIF('SPACELOG 7 BP'!$F$2:$EE$2,CX$4,'SPACELOG 7 BP'!$F78:$EE78)+SUMIF('SPACELOG 8 BP'!$F$2:$EE$2,CX$4,'SPACELOG 8 BP'!$F78:$EE78)+SUMIF('SPACELOG 9 BP'!$F$2:$EE$2,CX$4,'SPACELOG 9 BP'!$F78:$EE78)+SUMIF('SPACELOG 10 BP'!$F$2:$EE$2,CX$4,'SPACELOG 10 BP'!$F78:$EE78)+SUMIF('SPACELOG 11 BP'!$F$2:$EE$2,CX$4,'SPACELOG 11 BP'!$F78:$EE78)+SUMIF('SPACELOG 12 BP'!$F$2:$EE$2,CX$4,'SPACELOG 12 BP'!$F78:$EE78)</f>
        <v>0</v>
      </c>
      <c r="CY78" s="13">
        <f>SUMIF('reporting montigny'!$F$2:$EE$2,CY$4,'reporting montigny'!$F78:$EE78)+SUMIF('reporting boissy'!$F$2:$EE$2,CY$4,'reporting boissy'!$F78:$EE78)+SUMIF('reporting moussy'!$F$2:$EE$2,CY$4,'reporting moussy'!$F78:$EE78)+SUMIF('reporting trappes'!$F$2:$EE$2,CY$4,'reporting trappes'!$F78:$EE78)+SUMIF('SPACELOG 5 BP'!$F$2:$EE$2,CY$4,'SPACELOG 5 BP'!$F78:$EE78)+SUMIF('SPACELOG 6 BP'!$F$2:$EE$2,CY$4,'SPACELOG 6 BP'!$F78:$EE78)+SUMIF('SPACELOG 7 BP'!$F$2:$EE$2,CY$4,'SPACELOG 7 BP'!$F78:$EE78)+SUMIF('SPACELOG 8 BP'!$F$2:$EE$2,CY$4,'SPACELOG 8 BP'!$F78:$EE78)+SUMIF('SPACELOG 9 BP'!$F$2:$EE$2,CY$4,'SPACELOG 9 BP'!$F78:$EE78)+SUMIF('SPACELOG 10 BP'!$F$2:$EE$2,CY$4,'SPACELOG 10 BP'!$F78:$EE78)+SUMIF('SPACELOG 11 BP'!$F$2:$EE$2,CY$4,'SPACELOG 11 BP'!$F78:$EE78)+SUMIF('SPACELOG 12 BP'!$F$2:$EE$2,CY$4,'SPACELOG 12 BP'!$F78:$EE78)</f>
        <v>0</v>
      </c>
      <c r="CZ78" s="13">
        <f>SUMIF('reporting montigny'!$F$2:$EE$2,CZ$4,'reporting montigny'!$F78:$EE78)+SUMIF('reporting boissy'!$F$2:$EE$2,CZ$4,'reporting boissy'!$F78:$EE78)+SUMIF('reporting moussy'!$F$2:$EE$2,CZ$4,'reporting moussy'!$F78:$EE78)+SUMIF('reporting trappes'!$F$2:$EE$2,CZ$4,'reporting trappes'!$F78:$EE78)+SUMIF('SPACELOG 5 BP'!$F$2:$EE$2,CZ$4,'SPACELOG 5 BP'!$F78:$EE78)+SUMIF('SPACELOG 6 BP'!$F$2:$EE$2,CZ$4,'SPACELOG 6 BP'!$F78:$EE78)+SUMIF('SPACELOG 7 BP'!$F$2:$EE$2,CZ$4,'SPACELOG 7 BP'!$F78:$EE78)+SUMIF('SPACELOG 8 BP'!$F$2:$EE$2,CZ$4,'SPACELOG 8 BP'!$F78:$EE78)+SUMIF('SPACELOG 9 BP'!$F$2:$EE$2,CZ$4,'SPACELOG 9 BP'!$F78:$EE78)+SUMIF('SPACELOG 10 BP'!$F$2:$EE$2,CZ$4,'SPACELOG 10 BP'!$F78:$EE78)+SUMIF('SPACELOG 11 BP'!$F$2:$EE$2,CZ$4,'SPACELOG 11 BP'!$F78:$EE78)+SUMIF('SPACELOG 12 BP'!$F$2:$EE$2,CZ$4,'SPACELOG 12 BP'!$F78:$EE78)</f>
        <v>0</v>
      </c>
      <c r="DA78" s="13">
        <f>SUMIF('reporting montigny'!$F$2:$EE$2,DA$4,'reporting montigny'!$F78:$EE78)+SUMIF('reporting boissy'!$F$2:$EE$2,DA$4,'reporting boissy'!$F78:$EE78)+SUMIF('reporting moussy'!$F$2:$EE$2,DA$4,'reporting moussy'!$F78:$EE78)+SUMIF('reporting trappes'!$F$2:$EE$2,DA$4,'reporting trappes'!$F78:$EE78)+SUMIF('SPACELOG 5 BP'!$F$2:$EE$2,DA$4,'SPACELOG 5 BP'!$F78:$EE78)+SUMIF('SPACELOG 6 BP'!$F$2:$EE$2,DA$4,'SPACELOG 6 BP'!$F78:$EE78)+SUMIF('SPACELOG 7 BP'!$F$2:$EE$2,DA$4,'SPACELOG 7 BP'!$F78:$EE78)+SUMIF('SPACELOG 8 BP'!$F$2:$EE$2,DA$4,'SPACELOG 8 BP'!$F78:$EE78)+SUMIF('SPACELOG 9 BP'!$F$2:$EE$2,DA$4,'SPACELOG 9 BP'!$F78:$EE78)+SUMIF('SPACELOG 10 BP'!$F$2:$EE$2,DA$4,'SPACELOG 10 BP'!$F78:$EE78)+SUMIF('SPACELOG 11 BP'!$F$2:$EE$2,DA$4,'SPACELOG 11 BP'!$F78:$EE78)+SUMIF('SPACELOG 12 BP'!$F$2:$EE$2,DA$4,'SPACELOG 12 BP'!$F78:$EE78)</f>
        <v>0</v>
      </c>
      <c r="DB78" s="13">
        <f>SUMIF('reporting montigny'!$F$2:$EE$2,DB$4,'reporting montigny'!$F78:$EE78)+SUMIF('reporting boissy'!$F$2:$EE$2,DB$4,'reporting boissy'!$F78:$EE78)+SUMIF('reporting moussy'!$F$2:$EE$2,DB$4,'reporting moussy'!$F78:$EE78)+SUMIF('reporting trappes'!$F$2:$EE$2,DB$4,'reporting trappes'!$F78:$EE78)+SUMIF('SPACELOG 5 BP'!$F$2:$EE$2,DB$4,'SPACELOG 5 BP'!$F78:$EE78)+SUMIF('SPACELOG 6 BP'!$F$2:$EE$2,DB$4,'SPACELOG 6 BP'!$F78:$EE78)+SUMIF('SPACELOG 7 BP'!$F$2:$EE$2,DB$4,'SPACELOG 7 BP'!$F78:$EE78)+SUMIF('SPACELOG 8 BP'!$F$2:$EE$2,DB$4,'SPACELOG 8 BP'!$F78:$EE78)+SUMIF('SPACELOG 9 BP'!$F$2:$EE$2,DB$4,'SPACELOG 9 BP'!$F78:$EE78)+SUMIF('SPACELOG 10 BP'!$F$2:$EE$2,DB$4,'SPACELOG 10 BP'!$F78:$EE78)+SUMIF('SPACELOG 11 BP'!$F$2:$EE$2,DB$4,'SPACELOG 11 BP'!$F78:$EE78)+SUMIF('SPACELOG 12 BP'!$F$2:$EE$2,DB$4,'SPACELOG 12 BP'!$F78:$EE78)</f>
        <v>0</v>
      </c>
      <c r="DC78" s="13">
        <f>SUMIF('reporting montigny'!$F$2:$EE$2,DC$4,'reporting montigny'!$F78:$EE78)+SUMIF('reporting boissy'!$F$2:$EE$2,DC$4,'reporting boissy'!$F78:$EE78)+SUMIF('reporting moussy'!$F$2:$EE$2,DC$4,'reporting moussy'!$F78:$EE78)+SUMIF('reporting trappes'!$F$2:$EE$2,DC$4,'reporting trappes'!$F78:$EE78)+SUMIF('SPACELOG 5 BP'!$F$2:$EE$2,DC$4,'SPACELOG 5 BP'!$F78:$EE78)+SUMIF('SPACELOG 6 BP'!$F$2:$EE$2,DC$4,'SPACELOG 6 BP'!$F78:$EE78)+SUMIF('SPACELOG 7 BP'!$F$2:$EE$2,DC$4,'SPACELOG 7 BP'!$F78:$EE78)+SUMIF('SPACELOG 8 BP'!$F$2:$EE$2,DC$4,'SPACELOG 8 BP'!$F78:$EE78)+SUMIF('SPACELOG 9 BP'!$F$2:$EE$2,DC$4,'SPACELOG 9 BP'!$F78:$EE78)+SUMIF('SPACELOG 10 BP'!$F$2:$EE$2,DC$4,'SPACELOG 10 BP'!$F78:$EE78)+SUMIF('SPACELOG 11 BP'!$F$2:$EE$2,DC$4,'SPACELOG 11 BP'!$F78:$EE78)+SUMIF('SPACELOG 12 BP'!$F$2:$EE$2,DC$4,'SPACELOG 12 BP'!$F78:$EE78)</f>
        <v>0</v>
      </c>
      <c r="DD78" s="13">
        <f>SUMIF('reporting montigny'!$F$2:$EE$2,DD$4,'reporting montigny'!$F78:$EE78)+SUMIF('reporting boissy'!$F$2:$EE$2,DD$4,'reporting boissy'!$F78:$EE78)+SUMIF('reporting moussy'!$F$2:$EE$2,DD$4,'reporting moussy'!$F78:$EE78)+SUMIF('reporting trappes'!$F$2:$EE$2,DD$4,'reporting trappes'!$F78:$EE78)+SUMIF('SPACELOG 5 BP'!$F$2:$EE$2,DD$4,'SPACELOG 5 BP'!$F78:$EE78)+SUMIF('SPACELOG 6 BP'!$F$2:$EE$2,DD$4,'SPACELOG 6 BP'!$F78:$EE78)+SUMIF('SPACELOG 7 BP'!$F$2:$EE$2,DD$4,'SPACELOG 7 BP'!$F78:$EE78)+SUMIF('SPACELOG 8 BP'!$F$2:$EE$2,DD$4,'SPACELOG 8 BP'!$F78:$EE78)+SUMIF('SPACELOG 9 BP'!$F$2:$EE$2,DD$4,'SPACELOG 9 BP'!$F78:$EE78)+SUMIF('SPACELOG 10 BP'!$F$2:$EE$2,DD$4,'SPACELOG 10 BP'!$F78:$EE78)+SUMIF('SPACELOG 11 BP'!$F$2:$EE$2,DD$4,'SPACELOG 11 BP'!$F78:$EE78)+SUMIF('SPACELOG 12 BP'!$F$2:$EE$2,DD$4,'SPACELOG 12 BP'!$F78:$EE78)</f>
        <v>0</v>
      </c>
      <c r="DE78" s="14">
        <f>SUM(CS78:DD78)</f>
        <v>0</v>
      </c>
      <c r="DF78" s="13">
        <f>SUMIF('reporting montigny'!$F$2:$EE$2,DF$4,'reporting montigny'!$F78:$EE78)+SUMIF('reporting boissy'!$F$2:$EE$2,DF$4,'reporting boissy'!$F78:$EE78)+SUMIF('reporting moussy'!$F$2:$EE$2,DF$4,'reporting moussy'!$F78:$EE78)+SUMIF('reporting trappes'!$F$2:$EE$2,DF$4,'reporting trappes'!$F78:$EE78)+SUMIF('SPACELOG 5 BP'!$F$2:$EE$2,DF$4,'SPACELOG 5 BP'!$F78:$EE78)+SUMIF('SPACELOG 6 BP'!$F$2:$EE$2,DF$4,'SPACELOG 6 BP'!$F78:$EE78)+SUMIF('SPACELOG 7 BP'!$F$2:$EE$2,DF$4,'SPACELOG 7 BP'!$F78:$EE78)+SUMIF('SPACELOG 8 BP'!$F$2:$EE$2,DF$4,'SPACELOG 8 BP'!$F78:$EE78)+SUMIF('SPACELOG 9 BP'!$F$2:$EE$2,DF$4,'SPACELOG 9 BP'!$F78:$EE78)+SUMIF('SPACELOG 10 BP'!$F$2:$EE$2,DF$4,'SPACELOG 10 BP'!$F78:$EE78)+SUMIF('SPACELOG 11 BP'!$F$2:$EE$2,DF$4,'SPACELOG 11 BP'!$F78:$EE78)+SUMIF('SPACELOG 12 BP'!$F$2:$EE$2,DF$4,'SPACELOG 12 BP'!$F78:$EE78)</f>
        <v>0</v>
      </c>
      <c r="DG78" s="13">
        <f>SUMIF('reporting montigny'!$F$2:$EE$2,DG$4,'reporting montigny'!$F78:$EE78)+SUMIF('reporting boissy'!$F$2:$EE$2,DG$4,'reporting boissy'!$F78:$EE78)+SUMIF('reporting moussy'!$F$2:$EE$2,DG$4,'reporting moussy'!$F78:$EE78)+SUMIF('reporting trappes'!$F$2:$EE$2,DG$4,'reporting trappes'!$F78:$EE78)+SUMIF('SPACELOG 5 BP'!$F$2:$EE$2,DG$4,'SPACELOG 5 BP'!$F78:$EE78)+SUMIF('SPACELOG 6 BP'!$F$2:$EE$2,DG$4,'SPACELOG 6 BP'!$F78:$EE78)+SUMIF('SPACELOG 7 BP'!$F$2:$EE$2,DG$4,'SPACELOG 7 BP'!$F78:$EE78)+SUMIF('SPACELOG 8 BP'!$F$2:$EE$2,DG$4,'SPACELOG 8 BP'!$F78:$EE78)+SUMIF('SPACELOG 9 BP'!$F$2:$EE$2,DG$4,'SPACELOG 9 BP'!$F78:$EE78)+SUMIF('SPACELOG 10 BP'!$F$2:$EE$2,DG$4,'SPACELOG 10 BP'!$F78:$EE78)+SUMIF('SPACELOG 11 BP'!$F$2:$EE$2,DG$4,'SPACELOG 11 BP'!$F78:$EE78)+SUMIF('SPACELOG 12 BP'!$F$2:$EE$2,DG$4,'SPACELOG 12 BP'!$F78:$EE78)</f>
        <v>0</v>
      </c>
      <c r="DH78" s="13">
        <f>SUMIF('reporting montigny'!$F$2:$EE$2,DH$4,'reporting montigny'!$F78:$EE78)+SUMIF('reporting boissy'!$F$2:$EE$2,DH$4,'reporting boissy'!$F78:$EE78)+SUMIF('reporting moussy'!$F$2:$EE$2,DH$4,'reporting moussy'!$F78:$EE78)+SUMIF('reporting trappes'!$F$2:$EE$2,DH$4,'reporting trappes'!$F78:$EE78)+SUMIF('SPACELOG 5 BP'!$F$2:$EE$2,DH$4,'SPACELOG 5 BP'!$F78:$EE78)+SUMIF('SPACELOG 6 BP'!$F$2:$EE$2,DH$4,'SPACELOG 6 BP'!$F78:$EE78)+SUMIF('SPACELOG 7 BP'!$F$2:$EE$2,DH$4,'SPACELOG 7 BP'!$F78:$EE78)+SUMIF('SPACELOG 8 BP'!$F$2:$EE$2,DH$4,'SPACELOG 8 BP'!$F78:$EE78)+SUMIF('SPACELOG 9 BP'!$F$2:$EE$2,DH$4,'SPACELOG 9 BP'!$F78:$EE78)+SUMIF('SPACELOG 10 BP'!$F$2:$EE$2,DH$4,'SPACELOG 10 BP'!$F78:$EE78)+SUMIF('SPACELOG 11 BP'!$F$2:$EE$2,DH$4,'SPACELOG 11 BP'!$F78:$EE78)+SUMIF('SPACELOG 12 BP'!$F$2:$EE$2,DH$4,'SPACELOG 12 BP'!$F78:$EE78)</f>
        <v>0</v>
      </c>
      <c r="DI78" s="13">
        <f>SUMIF('reporting montigny'!$F$2:$EE$2,DI$4,'reporting montigny'!$F78:$EE78)+SUMIF('reporting boissy'!$F$2:$EE$2,DI$4,'reporting boissy'!$F78:$EE78)+SUMIF('reporting moussy'!$F$2:$EE$2,DI$4,'reporting moussy'!$F78:$EE78)+SUMIF('reporting trappes'!$F$2:$EE$2,DI$4,'reporting trappes'!$F78:$EE78)+SUMIF('SPACELOG 5 BP'!$F$2:$EE$2,DI$4,'SPACELOG 5 BP'!$F78:$EE78)+SUMIF('SPACELOG 6 BP'!$F$2:$EE$2,DI$4,'SPACELOG 6 BP'!$F78:$EE78)+SUMIF('SPACELOG 7 BP'!$F$2:$EE$2,DI$4,'SPACELOG 7 BP'!$F78:$EE78)+SUMIF('SPACELOG 8 BP'!$F$2:$EE$2,DI$4,'SPACELOG 8 BP'!$F78:$EE78)+SUMIF('SPACELOG 9 BP'!$F$2:$EE$2,DI$4,'SPACELOG 9 BP'!$F78:$EE78)+SUMIF('SPACELOG 10 BP'!$F$2:$EE$2,DI$4,'SPACELOG 10 BP'!$F78:$EE78)+SUMIF('SPACELOG 11 BP'!$F$2:$EE$2,DI$4,'SPACELOG 11 BP'!$F78:$EE78)+SUMIF('SPACELOG 12 BP'!$F$2:$EE$2,DI$4,'SPACELOG 12 BP'!$F78:$EE78)</f>
        <v>0</v>
      </c>
      <c r="DJ78" s="13">
        <f>SUMIF('reporting montigny'!$F$2:$EE$2,DJ$4,'reporting montigny'!$F78:$EE78)+SUMIF('reporting boissy'!$F$2:$EE$2,DJ$4,'reporting boissy'!$F78:$EE78)+SUMIF('reporting moussy'!$F$2:$EE$2,DJ$4,'reporting moussy'!$F78:$EE78)+SUMIF('reporting trappes'!$F$2:$EE$2,DJ$4,'reporting trappes'!$F78:$EE78)+SUMIF('SPACELOG 5 BP'!$F$2:$EE$2,DJ$4,'SPACELOG 5 BP'!$F78:$EE78)+SUMIF('SPACELOG 6 BP'!$F$2:$EE$2,DJ$4,'SPACELOG 6 BP'!$F78:$EE78)+SUMIF('SPACELOG 7 BP'!$F$2:$EE$2,DJ$4,'SPACELOG 7 BP'!$F78:$EE78)+SUMIF('SPACELOG 8 BP'!$F$2:$EE$2,DJ$4,'SPACELOG 8 BP'!$F78:$EE78)+SUMIF('SPACELOG 9 BP'!$F$2:$EE$2,DJ$4,'SPACELOG 9 BP'!$F78:$EE78)+SUMIF('SPACELOG 10 BP'!$F$2:$EE$2,DJ$4,'SPACELOG 10 BP'!$F78:$EE78)+SUMIF('SPACELOG 11 BP'!$F$2:$EE$2,DJ$4,'SPACELOG 11 BP'!$F78:$EE78)+SUMIF('SPACELOG 12 BP'!$F$2:$EE$2,DJ$4,'SPACELOG 12 BP'!$F78:$EE78)</f>
        <v>0</v>
      </c>
      <c r="DK78" s="13">
        <f>SUMIF('reporting montigny'!$F$2:$EE$2,DK$4,'reporting montigny'!$F78:$EE78)+SUMIF('reporting boissy'!$F$2:$EE$2,DK$4,'reporting boissy'!$F78:$EE78)+SUMIF('reporting moussy'!$F$2:$EE$2,DK$4,'reporting moussy'!$F78:$EE78)+SUMIF('reporting trappes'!$F$2:$EE$2,DK$4,'reporting trappes'!$F78:$EE78)+SUMIF('SPACELOG 5 BP'!$F$2:$EE$2,DK$4,'SPACELOG 5 BP'!$F78:$EE78)+SUMIF('SPACELOG 6 BP'!$F$2:$EE$2,DK$4,'SPACELOG 6 BP'!$F78:$EE78)+SUMIF('SPACELOG 7 BP'!$F$2:$EE$2,DK$4,'SPACELOG 7 BP'!$F78:$EE78)+SUMIF('SPACELOG 8 BP'!$F$2:$EE$2,DK$4,'SPACELOG 8 BP'!$F78:$EE78)+SUMIF('SPACELOG 9 BP'!$F$2:$EE$2,DK$4,'SPACELOG 9 BP'!$F78:$EE78)+SUMIF('SPACELOG 10 BP'!$F$2:$EE$2,DK$4,'SPACELOG 10 BP'!$F78:$EE78)+SUMIF('SPACELOG 11 BP'!$F$2:$EE$2,DK$4,'SPACELOG 11 BP'!$F78:$EE78)+SUMIF('SPACELOG 12 BP'!$F$2:$EE$2,DK$4,'SPACELOG 12 BP'!$F78:$EE78)</f>
        <v>0</v>
      </c>
      <c r="DL78" s="13">
        <f>SUMIF('reporting montigny'!$F$2:$EE$2,DL$4,'reporting montigny'!$F78:$EE78)+SUMIF('reporting boissy'!$F$2:$EE$2,DL$4,'reporting boissy'!$F78:$EE78)+SUMIF('reporting moussy'!$F$2:$EE$2,DL$4,'reporting moussy'!$F78:$EE78)+SUMIF('reporting trappes'!$F$2:$EE$2,DL$4,'reporting trappes'!$F78:$EE78)+SUMIF('SPACELOG 5 BP'!$F$2:$EE$2,DL$4,'SPACELOG 5 BP'!$F78:$EE78)+SUMIF('SPACELOG 6 BP'!$F$2:$EE$2,DL$4,'SPACELOG 6 BP'!$F78:$EE78)+SUMIF('SPACELOG 7 BP'!$F$2:$EE$2,DL$4,'SPACELOG 7 BP'!$F78:$EE78)+SUMIF('SPACELOG 8 BP'!$F$2:$EE$2,DL$4,'SPACELOG 8 BP'!$F78:$EE78)+SUMIF('SPACELOG 9 BP'!$F$2:$EE$2,DL$4,'SPACELOG 9 BP'!$F78:$EE78)+SUMIF('SPACELOG 10 BP'!$F$2:$EE$2,DL$4,'SPACELOG 10 BP'!$F78:$EE78)+SUMIF('SPACELOG 11 BP'!$F$2:$EE$2,DL$4,'SPACELOG 11 BP'!$F78:$EE78)+SUMIF('SPACELOG 12 BP'!$F$2:$EE$2,DL$4,'SPACELOG 12 BP'!$F78:$EE78)</f>
        <v>0</v>
      </c>
      <c r="DM78" s="13">
        <f>SUMIF('reporting montigny'!$F$2:$EE$2,DM$4,'reporting montigny'!$F78:$EE78)+SUMIF('reporting boissy'!$F$2:$EE$2,DM$4,'reporting boissy'!$F78:$EE78)+SUMIF('reporting moussy'!$F$2:$EE$2,DM$4,'reporting moussy'!$F78:$EE78)+SUMIF('reporting trappes'!$F$2:$EE$2,DM$4,'reporting trappes'!$F78:$EE78)+SUMIF('SPACELOG 5 BP'!$F$2:$EE$2,DM$4,'SPACELOG 5 BP'!$F78:$EE78)+SUMIF('SPACELOG 6 BP'!$F$2:$EE$2,DM$4,'SPACELOG 6 BP'!$F78:$EE78)+SUMIF('SPACELOG 7 BP'!$F$2:$EE$2,DM$4,'SPACELOG 7 BP'!$F78:$EE78)+SUMIF('SPACELOG 8 BP'!$F$2:$EE$2,DM$4,'SPACELOG 8 BP'!$F78:$EE78)+SUMIF('SPACELOG 9 BP'!$F$2:$EE$2,DM$4,'SPACELOG 9 BP'!$F78:$EE78)+SUMIF('SPACELOG 10 BP'!$F$2:$EE$2,DM$4,'SPACELOG 10 BP'!$F78:$EE78)+SUMIF('SPACELOG 11 BP'!$F$2:$EE$2,DM$4,'SPACELOG 11 BP'!$F78:$EE78)+SUMIF('SPACELOG 12 BP'!$F$2:$EE$2,DM$4,'SPACELOG 12 BP'!$F78:$EE78)</f>
        <v>0</v>
      </c>
      <c r="DN78" s="13">
        <f>SUMIF('reporting montigny'!$F$2:$EE$2,DN$4,'reporting montigny'!$F78:$EE78)+SUMIF('reporting boissy'!$F$2:$EE$2,DN$4,'reporting boissy'!$F78:$EE78)+SUMIF('reporting moussy'!$F$2:$EE$2,DN$4,'reporting moussy'!$F78:$EE78)+SUMIF('reporting trappes'!$F$2:$EE$2,DN$4,'reporting trappes'!$F78:$EE78)+SUMIF('SPACELOG 5 BP'!$F$2:$EE$2,DN$4,'SPACELOG 5 BP'!$F78:$EE78)+SUMIF('SPACELOG 6 BP'!$F$2:$EE$2,DN$4,'SPACELOG 6 BP'!$F78:$EE78)+SUMIF('SPACELOG 7 BP'!$F$2:$EE$2,DN$4,'SPACELOG 7 BP'!$F78:$EE78)+SUMIF('SPACELOG 8 BP'!$F$2:$EE$2,DN$4,'SPACELOG 8 BP'!$F78:$EE78)+SUMIF('SPACELOG 9 BP'!$F$2:$EE$2,DN$4,'SPACELOG 9 BP'!$F78:$EE78)+SUMIF('SPACELOG 10 BP'!$F$2:$EE$2,DN$4,'SPACELOG 10 BP'!$F78:$EE78)+SUMIF('SPACELOG 11 BP'!$F$2:$EE$2,DN$4,'SPACELOG 11 BP'!$F78:$EE78)+SUMIF('SPACELOG 12 BP'!$F$2:$EE$2,DN$4,'SPACELOG 12 BP'!$F78:$EE78)</f>
        <v>0</v>
      </c>
      <c r="DO78" s="13">
        <f>SUMIF('reporting montigny'!$F$2:$EE$2,DO$4,'reporting montigny'!$F78:$EE78)+SUMIF('reporting boissy'!$F$2:$EE$2,DO$4,'reporting boissy'!$F78:$EE78)+SUMIF('reporting moussy'!$F$2:$EE$2,DO$4,'reporting moussy'!$F78:$EE78)+SUMIF('reporting trappes'!$F$2:$EE$2,DO$4,'reporting trappes'!$F78:$EE78)+SUMIF('SPACELOG 5 BP'!$F$2:$EE$2,DO$4,'SPACELOG 5 BP'!$F78:$EE78)+SUMIF('SPACELOG 6 BP'!$F$2:$EE$2,DO$4,'SPACELOG 6 BP'!$F78:$EE78)+SUMIF('SPACELOG 7 BP'!$F$2:$EE$2,DO$4,'SPACELOG 7 BP'!$F78:$EE78)+SUMIF('SPACELOG 8 BP'!$F$2:$EE$2,DO$4,'SPACELOG 8 BP'!$F78:$EE78)+SUMIF('SPACELOG 9 BP'!$F$2:$EE$2,DO$4,'SPACELOG 9 BP'!$F78:$EE78)+SUMIF('SPACELOG 10 BP'!$F$2:$EE$2,DO$4,'SPACELOG 10 BP'!$F78:$EE78)+SUMIF('SPACELOG 11 BP'!$F$2:$EE$2,DO$4,'SPACELOG 11 BP'!$F78:$EE78)+SUMIF('SPACELOG 12 BP'!$F$2:$EE$2,DO$4,'SPACELOG 12 BP'!$F78:$EE78)</f>
        <v>0</v>
      </c>
      <c r="DP78" s="13">
        <f>SUMIF('reporting montigny'!$F$2:$EE$2,DP$4,'reporting montigny'!$F78:$EE78)+SUMIF('reporting boissy'!$F$2:$EE$2,DP$4,'reporting boissy'!$F78:$EE78)+SUMIF('reporting moussy'!$F$2:$EE$2,DP$4,'reporting moussy'!$F78:$EE78)+SUMIF('reporting trappes'!$F$2:$EE$2,DP$4,'reporting trappes'!$F78:$EE78)+SUMIF('SPACELOG 5 BP'!$F$2:$EE$2,DP$4,'SPACELOG 5 BP'!$F78:$EE78)+SUMIF('SPACELOG 6 BP'!$F$2:$EE$2,DP$4,'SPACELOG 6 BP'!$F78:$EE78)+SUMIF('SPACELOG 7 BP'!$F$2:$EE$2,DP$4,'SPACELOG 7 BP'!$F78:$EE78)+SUMIF('SPACELOG 8 BP'!$F$2:$EE$2,DP$4,'SPACELOG 8 BP'!$F78:$EE78)+SUMIF('SPACELOG 9 BP'!$F$2:$EE$2,DP$4,'SPACELOG 9 BP'!$F78:$EE78)+SUMIF('SPACELOG 10 BP'!$F$2:$EE$2,DP$4,'SPACELOG 10 BP'!$F78:$EE78)+SUMIF('SPACELOG 11 BP'!$F$2:$EE$2,DP$4,'SPACELOG 11 BP'!$F78:$EE78)+SUMIF('SPACELOG 12 BP'!$F$2:$EE$2,DP$4,'SPACELOG 12 BP'!$F78:$EE78)</f>
        <v>0</v>
      </c>
      <c r="DQ78" s="13">
        <f>SUMIF('reporting montigny'!$F$2:$EE$2,DQ$4,'reporting montigny'!$F78:$EE78)+SUMIF('reporting boissy'!$F$2:$EE$2,DQ$4,'reporting boissy'!$F78:$EE78)+SUMIF('reporting moussy'!$F$2:$EE$2,DQ$4,'reporting moussy'!$F78:$EE78)+SUMIF('reporting trappes'!$F$2:$EE$2,DQ$4,'reporting trappes'!$F78:$EE78)+SUMIF('SPACELOG 5 BP'!$F$2:$EE$2,DQ$4,'SPACELOG 5 BP'!$F78:$EE78)+SUMIF('SPACELOG 6 BP'!$F$2:$EE$2,DQ$4,'SPACELOG 6 BP'!$F78:$EE78)+SUMIF('SPACELOG 7 BP'!$F$2:$EE$2,DQ$4,'SPACELOG 7 BP'!$F78:$EE78)+SUMIF('SPACELOG 8 BP'!$F$2:$EE$2,DQ$4,'SPACELOG 8 BP'!$F78:$EE78)+SUMIF('SPACELOG 9 BP'!$F$2:$EE$2,DQ$4,'SPACELOG 9 BP'!$F78:$EE78)+SUMIF('SPACELOG 10 BP'!$F$2:$EE$2,DQ$4,'SPACELOG 10 BP'!$F78:$EE78)+SUMIF('SPACELOG 11 BP'!$F$2:$EE$2,DQ$4,'SPACELOG 11 BP'!$F78:$EE78)+SUMIF('SPACELOG 12 BP'!$F$2:$EE$2,DQ$4,'SPACELOG 12 BP'!$F78:$EE78)</f>
        <v>0</v>
      </c>
      <c r="DR78" s="14">
        <f>SUM(DF78:DQ78)</f>
        <v>0</v>
      </c>
    </row>
    <row r="79" spans="2:122" x14ac:dyDescent="0.2">
      <c r="E79" s="30" t="s">
        <v>112</v>
      </c>
      <c r="F79" s="13">
        <f>SUMIF('reporting montigny'!$F$2:$EE$2,F$4,'reporting montigny'!$F79:$EE79)+SUMIF('reporting boissy'!$F$2:$EE$2,F$4,'reporting boissy'!$F79:$EE79)+SUMIF('reporting moussy'!$F$2:$EE$2,F$4,'reporting moussy'!$F79:$EE79)+SUMIF('reporting trappes'!$F$2:$EE$2,F$4,'reporting trappes'!$F79:$EE79)+SUMIF('SPACELOG 5 BP'!$F$2:$EE$2,F$4,'SPACELOG 5 BP'!$F79:$EE79)+SUMIF('SPACELOG 6 BP'!$F$2:$EE$2,F$4,'SPACELOG 6 BP'!$F79:$EE79)+SUMIF('SPACELOG 7 BP'!$F$2:$EE$2,F$4,'SPACELOG 7 BP'!$F79:$EE79)+SUMIF('SPACELOG 8 BP'!$F$2:$EE$2,F$4,'SPACELOG 8 BP'!$F79:$EE79)+SUMIF('SPACELOG 9 BP'!$F$2:$EE$2,F$4,'SPACELOG 9 BP'!$F79:$EE79)+SUMIF('SPACELOG 10 BP'!$F$2:$EE$2,F$4,'SPACELOG 10 BP'!$F79:$EE79)+SUMIF('SPACELOG 11 BP'!$F$2:$EE$2,F$4,'SPACELOG 11 BP'!$F79:$EE79)+SUMIF('SPACELOG 12 BP'!$F$2:$EE$2,F$4,'SPACELOG 12 BP'!$F79:$EE79)</f>
        <v>0</v>
      </c>
      <c r="G79" s="13">
        <f>SUMIF('reporting montigny'!$F$2:$EE$2,G$4,'reporting montigny'!$F79:$EE79)+SUMIF('reporting boissy'!$F$2:$EE$2,G$4,'reporting boissy'!$F79:$EE79)+SUMIF('reporting moussy'!$F$2:$EE$2,G$4,'reporting moussy'!$F79:$EE79)+SUMIF('reporting trappes'!$F$2:$EE$2,G$4,'reporting trappes'!$F79:$EE79)+SUMIF('SPACELOG 5 BP'!$F$2:$EE$2,G$4,'SPACELOG 5 BP'!$F79:$EE79)+SUMIF('SPACELOG 6 BP'!$F$2:$EE$2,G$4,'SPACELOG 6 BP'!$F79:$EE79)+SUMIF('SPACELOG 7 BP'!$F$2:$EE$2,G$4,'SPACELOG 7 BP'!$F79:$EE79)+SUMIF('SPACELOG 8 BP'!$F$2:$EE$2,G$4,'SPACELOG 8 BP'!$F79:$EE79)+SUMIF('SPACELOG 9 BP'!$F$2:$EE$2,G$4,'SPACELOG 9 BP'!$F79:$EE79)+SUMIF('SPACELOG 10 BP'!$F$2:$EE$2,G$4,'SPACELOG 10 BP'!$F79:$EE79)+SUMIF('SPACELOG 11 BP'!$F$2:$EE$2,G$4,'SPACELOG 11 BP'!$F79:$EE79)+SUMIF('SPACELOG 12 BP'!$F$2:$EE$2,G$4,'SPACELOG 12 BP'!$F79:$EE79)</f>
        <v>0</v>
      </c>
      <c r="H79" s="13">
        <f>SUMIF('reporting montigny'!$F$2:$EE$2,H$4,'reporting montigny'!$F79:$EE79)+SUMIF('reporting boissy'!$F$2:$EE$2,H$4,'reporting boissy'!$F79:$EE79)+SUMIF('reporting moussy'!$F$2:$EE$2,H$4,'reporting moussy'!$F79:$EE79)+SUMIF('reporting trappes'!$F$2:$EE$2,H$4,'reporting trappes'!$F79:$EE79)+SUMIF('SPACELOG 5 BP'!$F$2:$EE$2,H$4,'SPACELOG 5 BP'!$F79:$EE79)+SUMIF('SPACELOG 6 BP'!$F$2:$EE$2,H$4,'SPACELOG 6 BP'!$F79:$EE79)+SUMIF('SPACELOG 7 BP'!$F$2:$EE$2,H$4,'SPACELOG 7 BP'!$F79:$EE79)+SUMIF('SPACELOG 8 BP'!$F$2:$EE$2,H$4,'SPACELOG 8 BP'!$F79:$EE79)+SUMIF('SPACELOG 9 BP'!$F$2:$EE$2,H$4,'SPACELOG 9 BP'!$F79:$EE79)+SUMIF('SPACELOG 10 BP'!$F$2:$EE$2,H$4,'SPACELOG 10 BP'!$F79:$EE79)+SUMIF('SPACELOG 11 BP'!$F$2:$EE$2,H$4,'SPACELOG 11 BP'!$F79:$EE79)+SUMIF('SPACELOG 12 BP'!$F$2:$EE$2,H$4,'SPACELOG 12 BP'!$F79:$EE79)</f>
        <v>0</v>
      </c>
      <c r="I79" s="13">
        <f>SUMIF('reporting montigny'!$F$2:$EE$2,I$4,'reporting montigny'!$F79:$EE79)+SUMIF('reporting boissy'!$F$2:$EE$2,I$4,'reporting boissy'!$F79:$EE79)+SUMIF('reporting moussy'!$F$2:$EE$2,I$4,'reporting moussy'!$F79:$EE79)+SUMIF('reporting trappes'!$F$2:$EE$2,I$4,'reporting trappes'!$F79:$EE79)+SUMIF('SPACELOG 5 BP'!$F$2:$EE$2,I$4,'SPACELOG 5 BP'!$F79:$EE79)+SUMIF('SPACELOG 6 BP'!$F$2:$EE$2,I$4,'SPACELOG 6 BP'!$F79:$EE79)+SUMIF('SPACELOG 7 BP'!$F$2:$EE$2,I$4,'SPACELOG 7 BP'!$F79:$EE79)+SUMIF('SPACELOG 8 BP'!$F$2:$EE$2,I$4,'SPACELOG 8 BP'!$F79:$EE79)+SUMIF('SPACELOG 9 BP'!$F$2:$EE$2,I$4,'SPACELOG 9 BP'!$F79:$EE79)+SUMIF('SPACELOG 10 BP'!$F$2:$EE$2,I$4,'SPACELOG 10 BP'!$F79:$EE79)+SUMIF('SPACELOG 11 BP'!$F$2:$EE$2,I$4,'SPACELOG 11 BP'!$F79:$EE79)+SUMIF('SPACELOG 12 BP'!$F$2:$EE$2,I$4,'SPACELOG 12 BP'!$F79:$EE79)</f>
        <v>0</v>
      </c>
      <c r="J79" s="13">
        <f>SUMIF('reporting montigny'!$F$2:$EE$2,J$4,'reporting montigny'!$F79:$EE79)+SUMIF('reporting boissy'!$F$2:$EE$2,J$4,'reporting boissy'!$F79:$EE79)+SUMIF('reporting moussy'!$F$2:$EE$2,J$4,'reporting moussy'!$F79:$EE79)+SUMIF('reporting trappes'!$F$2:$EE$2,J$4,'reporting trappes'!$F79:$EE79)+SUMIF('SPACELOG 5 BP'!$F$2:$EE$2,J$4,'SPACELOG 5 BP'!$F79:$EE79)+SUMIF('SPACELOG 6 BP'!$F$2:$EE$2,J$4,'SPACELOG 6 BP'!$F79:$EE79)+SUMIF('SPACELOG 7 BP'!$F$2:$EE$2,J$4,'SPACELOG 7 BP'!$F79:$EE79)+SUMIF('SPACELOG 8 BP'!$F$2:$EE$2,J$4,'SPACELOG 8 BP'!$F79:$EE79)+SUMIF('SPACELOG 9 BP'!$F$2:$EE$2,J$4,'SPACELOG 9 BP'!$F79:$EE79)+SUMIF('SPACELOG 10 BP'!$F$2:$EE$2,J$4,'SPACELOG 10 BP'!$F79:$EE79)+SUMIF('SPACELOG 11 BP'!$F$2:$EE$2,J$4,'SPACELOG 11 BP'!$F79:$EE79)+SUMIF('SPACELOG 12 BP'!$F$2:$EE$2,J$4,'SPACELOG 12 BP'!$F79:$EE79)</f>
        <v>0</v>
      </c>
      <c r="K79" s="13">
        <f>SUMIF('reporting montigny'!$F$2:$EE$2,K$4,'reporting montigny'!$F79:$EE79)+SUMIF('reporting boissy'!$F$2:$EE$2,K$4,'reporting boissy'!$F79:$EE79)+SUMIF('reporting moussy'!$F$2:$EE$2,K$4,'reporting moussy'!$F79:$EE79)+SUMIF('reporting trappes'!$F$2:$EE$2,K$4,'reporting trappes'!$F79:$EE79)+SUMIF('SPACELOG 5 BP'!$F$2:$EE$2,K$4,'SPACELOG 5 BP'!$F79:$EE79)+SUMIF('SPACELOG 6 BP'!$F$2:$EE$2,K$4,'SPACELOG 6 BP'!$F79:$EE79)+SUMIF('SPACELOG 7 BP'!$F$2:$EE$2,K$4,'SPACELOG 7 BP'!$F79:$EE79)+SUMIF('SPACELOG 8 BP'!$F$2:$EE$2,K$4,'SPACELOG 8 BP'!$F79:$EE79)+SUMIF('SPACELOG 9 BP'!$F$2:$EE$2,K$4,'SPACELOG 9 BP'!$F79:$EE79)+SUMIF('SPACELOG 10 BP'!$F$2:$EE$2,K$4,'SPACELOG 10 BP'!$F79:$EE79)+SUMIF('SPACELOG 11 BP'!$F$2:$EE$2,K$4,'SPACELOG 11 BP'!$F79:$EE79)+SUMIF('SPACELOG 12 BP'!$F$2:$EE$2,K$4,'SPACELOG 12 BP'!$F79:$EE79)</f>
        <v>0</v>
      </c>
      <c r="L79" s="13">
        <f>SUMIF('reporting montigny'!$F$2:$EE$2,L$4,'reporting montigny'!$F79:$EE79)+SUMIF('reporting boissy'!$F$2:$EE$2,L$4,'reporting boissy'!$F79:$EE79)+SUMIF('reporting moussy'!$F$2:$EE$2,L$4,'reporting moussy'!$F79:$EE79)+SUMIF('reporting trappes'!$F$2:$EE$2,L$4,'reporting trappes'!$F79:$EE79)+SUMIF('SPACELOG 5 BP'!$F$2:$EE$2,L$4,'SPACELOG 5 BP'!$F79:$EE79)+SUMIF('SPACELOG 6 BP'!$F$2:$EE$2,L$4,'SPACELOG 6 BP'!$F79:$EE79)+SUMIF('SPACELOG 7 BP'!$F$2:$EE$2,L$4,'SPACELOG 7 BP'!$F79:$EE79)+SUMIF('SPACELOG 8 BP'!$F$2:$EE$2,L$4,'SPACELOG 8 BP'!$F79:$EE79)+SUMIF('SPACELOG 9 BP'!$F$2:$EE$2,L$4,'SPACELOG 9 BP'!$F79:$EE79)+SUMIF('SPACELOG 10 BP'!$F$2:$EE$2,L$4,'SPACELOG 10 BP'!$F79:$EE79)+SUMIF('SPACELOG 11 BP'!$F$2:$EE$2,L$4,'SPACELOG 11 BP'!$F79:$EE79)+SUMIF('SPACELOG 12 BP'!$F$2:$EE$2,L$4,'SPACELOG 12 BP'!$F79:$EE79)</f>
        <v>0</v>
      </c>
      <c r="M79" s="13">
        <f>SUMIF('reporting montigny'!$F$2:$EE$2,M$4,'reporting montigny'!$F79:$EE79)+SUMIF('reporting boissy'!$F$2:$EE$2,M$4,'reporting boissy'!$F79:$EE79)+SUMIF('reporting moussy'!$F$2:$EE$2,M$4,'reporting moussy'!$F79:$EE79)+SUMIF('reporting trappes'!$F$2:$EE$2,M$4,'reporting trappes'!$F79:$EE79)+SUMIF('SPACELOG 5 BP'!$F$2:$EE$2,M$4,'SPACELOG 5 BP'!$F79:$EE79)+SUMIF('SPACELOG 6 BP'!$F$2:$EE$2,M$4,'SPACELOG 6 BP'!$F79:$EE79)+SUMIF('SPACELOG 7 BP'!$F$2:$EE$2,M$4,'SPACELOG 7 BP'!$F79:$EE79)+SUMIF('SPACELOG 8 BP'!$F$2:$EE$2,M$4,'SPACELOG 8 BP'!$F79:$EE79)+SUMIF('SPACELOG 9 BP'!$F$2:$EE$2,M$4,'SPACELOG 9 BP'!$F79:$EE79)+SUMIF('SPACELOG 10 BP'!$F$2:$EE$2,M$4,'SPACELOG 10 BP'!$F79:$EE79)+SUMIF('SPACELOG 11 BP'!$F$2:$EE$2,M$4,'SPACELOG 11 BP'!$F79:$EE79)+SUMIF('SPACELOG 12 BP'!$F$2:$EE$2,M$4,'SPACELOG 12 BP'!$F79:$EE79)</f>
        <v>0</v>
      </c>
      <c r="N79" s="13">
        <f>SUMIF('reporting montigny'!$F$2:$EE$2,N$4,'reporting montigny'!$F79:$EE79)+SUMIF('reporting boissy'!$F$2:$EE$2,N$4,'reporting boissy'!$F79:$EE79)+SUMIF('reporting moussy'!$F$2:$EE$2,N$4,'reporting moussy'!$F79:$EE79)+SUMIF('reporting trappes'!$F$2:$EE$2,N$4,'reporting trappes'!$F79:$EE79)+SUMIF('SPACELOG 5 BP'!$F$2:$EE$2,N$4,'SPACELOG 5 BP'!$F79:$EE79)+SUMIF('SPACELOG 6 BP'!$F$2:$EE$2,N$4,'SPACELOG 6 BP'!$F79:$EE79)+SUMIF('SPACELOG 7 BP'!$F$2:$EE$2,N$4,'SPACELOG 7 BP'!$F79:$EE79)+SUMIF('SPACELOG 8 BP'!$F$2:$EE$2,N$4,'SPACELOG 8 BP'!$F79:$EE79)+SUMIF('SPACELOG 9 BP'!$F$2:$EE$2,N$4,'SPACELOG 9 BP'!$F79:$EE79)+SUMIF('SPACELOG 10 BP'!$F$2:$EE$2,N$4,'SPACELOG 10 BP'!$F79:$EE79)+SUMIF('SPACELOG 11 BP'!$F$2:$EE$2,N$4,'SPACELOG 11 BP'!$F79:$EE79)+SUMIF('SPACELOG 12 BP'!$F$2:$EE$2,N$4,'SPACELOG 12 BP'!$F79:$EE79)</f>
        <v>0</v>
      </c>
      <c r="O79" s="13">
        <f>SUMIF('reporting montigny'!$F$2:$EE$2,O$4,'reporting montigny'!$F79:$EE79)+SUMIF('reporting boissy'!$F$2:$EE$2,O$4,'reporting boissy'!$F79:$EE79)+SUMIF('reporting moussy'!$F$2:$EE$2,O$4,'reporting moussy'!$F79:$EE79)+SUMIF('reporting trappes'!$F$2:$EE$2,O$4,'reporting trappes'!$F79:$EE79)+SUMIF('SPACELOG 5 BP'!$F$2:$EE$2,O$4,'SPACELOG 5 BP'!$F79:$EE79)+SUMIF('SPACELOG 6 BP'!$F$2:$EE$2,O$4,'SPACELOG 6 BP'!$F79:$EE79)+SUMIF('SPACELOG 7 BP'!$F$2:$EE$2,O$4,'SPACELOG 7 BP'!$F79:$EE79)+SUMIF('SPACELOG 8 BP'!$F$2:$EE$2,O$4,'SPACELOG 8 BP'!$F79:$EE79)+SUMIF('SPACELOG 9 BP'!$F$2:$EE$2,O$4,'SPACELOG 9 BP'!$F79:$EE79)+SUMIF('SPACELOG 10 BP'!$F$2:$EE$2,O$4,'SPACELOG 10 BP'!$F79:$EE79)+SUMIF('SPACELOG 11 BP'!$F$2:$EE$2,O$4,'SPACELOG 11 BP'!$F79:$EE79)+SUMIF('SPACELOG 12 BP'!$F$2:$EE$2,O$4,'SPACELOG 12 BP'!$F79:$EE79)</f>
        <v>0</v>
      </c>
      <c r="P79" s="13">
        <f>SUMIF('reporting montigny'!$F$2:$EE$2,P$4,'reporting montigny'!$F79:$EE79)+SUMIF('reporting boissy'!$F$2:$EE$2,P$4,'reporting boissy'!$F79:$EE79)+SUMIF('reporting moussy'!$F$2:$EE$2,P$4,'reporting moussy'!$F79:$EE79)+SUMIF('reporting trappes'!$F$2:$EE$2,P$4,'reporting trappes'!$F79:$EE79)+SUMIF('SPACELOG 5 BP'!$F$2:$EE$2,P$4,'SPACELOG 5 BP'!$F79:$EE79)+SUMIF('SPACELOG 6 BP'!$F$2:$EE$2,P$4,'SPACELOG 6 BP'!$F79:$EE79)+SUMIF('SPACELOG 7 BP'!$F$2:$EE$2,P$4,'SPACELOG 7 BP'!$F79:$EE79)+SUMIF('SPACELOG 8 BP'!$F$2:$EE$2,P$4,'SPACELOG 8 BP'!$F79:$EE79)+SUMIF('SPACELOG 9 BP'!$F$2:$EE$2,P$4,'SPACELOG 9 BP'!$F79:$EE79)+SUMIF('SPACELOG 10 BP'!$F$2:$EE$2,P$4,'SPACELOG 10 BP'!$F79:$EE79)+SUMIF('SPACELOG 11 BP'!$F$2:$EE$2,P$4,'SPACELOG 11 BP'!$F79:$EE79)+SUMIF('SPACELOG 12 BP'!$F$2:$EE$2,P$4,'SPACELOG 12 BP'!$F79:$EE79)</f>
        <v>0</v>
      </c>
      <c r="Q79" s="13">
        <f>SUMIF('reporting montigny'!$F$2:$EE$2,Q$4,'reporting montigny'!$F79:$EE79)+SUMIF('reporting boissy'!$F$2:$EE$2,Q$4,'reporting boissy'!$F79:$EE79)+SUMIF('reporting moussy'!$F$2:$EE$2,Q$4,'reporting moussy'!$F79:$EE79)+SUMIF('reporting trappes'!$F$2:$EE$2,Q$4,'reporting trappes'!$F79:$EE79)+SUMIF('SPACELOG 5 BP'!$F$2:$EE$2,Q$4,'SPACELOG 5 BP'!$F79:$EE79)+SUMIF('SPACELOG 6 BP'!$F$2:$EE$2,Q$4,'SPACELOG 6 BP'!$F79:$EE79)+SUMIF('SPACELOG 7 BP'!$F$2:$EE$2,Q$4,'SPACELOG 7 BP'!$F79:$EE79)+SUMIF('SPACELOG 8 BP'!$F$2:$EE$2,Q$4,'SPACELOG 8 BP'!$F79:$EE79)+SUMIF('SPACELOG 9 BP'!$F$2:$EE$2,Q$4,'SPACELOG 9 BP'!$F79:$EE79)+SUMIF('SPACELOG 10 BP'!$F$2:$EE$2,Q$4,'SPACELOG 10 BP'!$F79:$EE79)+SUMIF('SPACELOG 11 BP'!$F$2:$EE$2,Q$4,'SPACELOG 11 BP'!$F79:$EE79)+SUMIF('SPACELOG 12 BP'!$F$2:$EE$2,Q$4,'SPACELOG 12 BP'!$F79:$EE79)</f>
        <v>0</v>
      </c>
      <c r="R79" s="14">
        <f>SUM(F79:Q79)</f>
        <v>0</v>
      </c>
      <c r="S79" s="13">
        <f>SUMIF('reporting montigny'!$F$2:$EE$2,S$4,'reporting montigny'!$F79:$EE79)+SUMIF('reporting boissy'!$F$2:$EE$2,S$4,'reporting boissy'!$F79:$EE79)+SUMIF('reporting moussy'!$F$2:$EE$2,S$4,'reporting moussy'!$F79:$EE79)+SUMIF('reporting trappes'!$F$2:$EE$2,S$4,'reporting trappes'!$F79:$EE79)+SUMIF('SPACELOG 5 BP'!$F$2:$EE$2,S$4,'SPACELOG 5 BP'!$F79:$EE79)+SUMIF('SPACELOG 6 BP'!$F$2:$EE$2,S$4,'SPACELOG 6 BP'!$F79:$EE79)+SUMIF('SPACELOG 7 BP'!$F$2:$EE$2,S$4,'SPACELOG 7 BP'!$F79:$EE79)+SUMIF('SPACELOG 8 BP'!$F$2:$EE$2,S$4,'SPACELOG 8 BP'!$F79:$EE79)+SUMIF('SPACELOG 9 BP'!$F$2:$EE$2,S$4,'SPACELOG 9 BP'!$F79:$EE79)+SUMIF('SPACELOG 10 BP'!$F$2:$EE$2,S$4,'SPACELOG 10 BP'!$F79:$EE79)+SUMIF('SPACELOG 11 BP'!$F$2:$EE$2,S$4,'SPACELOG 11 BP'!$F79:$EE79)+SUMIF('SPACELOG 12 BP'!$F$2:$EE$2,S$4,'SPACELOG 12 BP'!$F79:$EE79)</f>
        <v>0</v>
      </c>
      <c r="T79" s="13">
        <f>SUMIF('reporting montigny'!$F$2:$EE$2,T$4,'reporting montigny'!$F79:$EE79)+SUMIF('reporting boissy'!$F$2:$EE$2,T$4,'reporting boissy'!$F79:$EE79)+SUMIF('reporting moussy'!$F$2:$EE$2,T$4,'reporting moussy'!$F79:$EE79)+SUMIF('reporting trappes'!$F$2:$EE$2,T$4,'reporting trappes'!$F79:$EE79)+SUMIF('SPACELOG 5 BP'!$F$2:$EE$2,T$4,'SPACELOG 5 BP'!$F79:$EE79)+SUMIF('SPACELOG 6 BP'!$F$2:$EE$2,T$4,'SPACELOG 6 BP'!$F79:$EE79)+SUMIF('SPACELOG 7 BP'!$F$2:$EE$2,T$4,'SPACELOG 7 BP'!$F79:$EE79)+SUMIF('SPACELOG 8 BP'!$F$2:$EE$2,T$4,'SPACELOG 8 BP'!$F79:$EE79)+SUMIF('SPACELOG 9 BP'!$F$2:$EE$2,T$4,'SPACELOG 9 BP'!$F79:$EE79)+SUMIF('SPACELOG 10 BP'!$F$2:$EE$2,T$4,'SPACELOG 10 BP'!$F79:$EE79)+SUMIF('SPACELOG 11 BP'!$F$2:$EE$2,T$4,'SPACELOG 11 BP'!$F79:$EE79)+SUMIF('SPACELOG 12 BP'!$F$2:$EE$2,T$4,'SPACELOG 12 BP'!$F79:$EE79)</f>
        <v>0</v>
      </c>
      <c r="U79" s="13">
        <f>SUMIF('reporting montigny'!$F$2:$EE$2,U$4,'reporting montigny'!$F79:$EE79)+SUMIF('reporting boissy'!$F$2:$EE$2,U$4,'reporting boissy'!$F79:$EE79)+SUMIF('reporting moussy'!$F$2:$EE$2,U$4,'reporting moussy'!$F79:$EE79)+SUMIF('reporting trappes'!$F$2:$EE$2,U$4,'reporting trappes'!$F79:$EE79)+SUMIF('SPACELOG 5 BP'!$F$2:$EE$2,U$4,'SPACELOG 5 BP'!$F79:$EE79)+SUMIF('SPACELOG 6 BP'!$F$2:$EE$2,U$4,'SPACELOG 6 BP'!$F79:$EE79)+SUMIF('SPACELOG 7 BP'!$F$2:$EE$2,U$4,'SPACELOG 7 BP'!$F79:$EE79)+SUMIF('SPACELOG 8 BP'!$F$2:$EE$2,U$4,'SPACELOG 8 BP'!$F79:$EE79)+SUMIF('SPACELOG 9 BP'!$F$2:$EE$2,U$4,'SPACELOG 9 BP'!$F79:$EE79)+SUMIF('SPACELOG 10 BP'!$F$2:$EE$2,U$4,'SPACELOG 10 BP'!$F79:$EE79)+SUMIF('SPACELOG 11 BP'!$F$2:$EE$2,U$4,'SPACELOG 11 BP'!$F79:$EE79)+SUMIF('SPACELOG 12 BP'!$F$2:$EE$2,U$4,'SPACELOG 12 BP'!$F79:$EE79)</f>
        <v>0</v>
      </c>
      <c r="V79" s="13">
        <f>SUMIF('reporting montigny'!$F$2:$EE$2,V$4,'reporting montigny'!$F79:$EE79)+SUMIF('reporting boissy'!$F$2:$EE$2,V$4,'reporting boissy'!$F79:$EE79)+SUMIF('reporting moussy'!$F$2:$EE$2,V$4,'reporting moussy'!$F79:$EE79)+SUMIF('reporting trappes'!$F$2:$EE$2,V$4,'reporting trappes'!$F79:$EE79)+SUMIF('SPACELOG 5 BP'!$F$2:$EE$2,V$4,'SPACELOG 5 BP'!$F79:$EE79)+SUMIF('SPACELOG 6 BP'!$F$2:$EE$2,V$4,'SPACELOG 6 BP'!$F79:$EE79)+SUMIF('SPACELOG 7 BP'!$F$2:$EE$2,V$4,'SPACELOG 7 BP'!$F79:$EE79)+SUMIF('SPACELOG 8 BP'!$F$2:$EE$2,V$4,'SPACELOG 8 BP'!$F79:$EE79)+SUMIF('SPACELOG 9 BP'!$F$2:$EE$2,V$4,'SPACELOG 9 BP'!$F79:$EE79)+SUMIF('SPACELOG 10 BP'!$F$2:$EE$2,V$4,'SPACELOG 10 BP'!$F79:$EE79)+SUMIF('SPACELOG 11 BP'!$F$2:$EE$2,V$4,'SPACELOG 11 BP'!$F79:$EE79)+SUMIF('SPACELOG 12 BP'!$F$2:$EE$2,V$4,'SPACELOG 12 BP'!$F79:$EE79)</f>
        <v>0</v>
      </c>
      <c r="W79" s="13">
        <f>SUMIF('reporting montigny'!$F$2:$EE$2,W$4,'reporting montigny'!$F79:$EE79)+SUMIF('reporting boissy'!$F$2:$EE$2,W$4,'reporting boissy'!$F79:$EE79)+SUMIF('reporting moussy'!$F$2:$EE$2,W$4,'reporting moussy'!$F79:$EE79)+SUMIF('reporting trappes'!$F$2:$EE$2,W$4,'reporting trappes'!$F79:$EE79)+SUMIF('SPACELOG 5 BP'!$F$2:$EE$2,W$4,'SPACELOG 5 BP'!$F79:$EE79)+SUMIF('SPACELOG 6 BP'!$F$2:$EE$2,W$4,'SPACELOG 6 BP'!$F79:$EE79)+SUMIF('SPACELOG 7 BP'!$F$2:$EE$2,W$4,'SPACELOG 7 BP'!$F79:$EE79)+SUMIF('SPACELOG 8 BP'!$F$2:$EE$2,W$4,'SPACELOG 8 BP'!$F79:$EE79)+SUMIF('SPACELOG 9 BP'!$F$2:$EE$2,W$4,'SPACELOG 9 BP'!$F79:$EE79)+SUMIF('SPACELOG 10 BP'!$F$2:$EE$2,W$4,'SPACELOG 10 BP'!$F79:$EE79)+SUMIF('SPACELOG 11 BP'!$F$2:$EE$2,W$4,'SPACELOG 11 BP'!$F79:$EE79)+SUMIF('SPACELOG 12 BP'!$F$2:$EE$2,W$4,'SPACELOG 12 BP'!$F79:$EE79)</f>
        <v>0</v>
      </c>
      <c r="X79" s="13">
        <f>SUMIF('reporting montigny'!$F$2:$EE$2,X$4,'reporting montigny'!$F79:$EE79)+SUMIF('reporting boissy'!$F$2:$EE$2,X$4,'reporting boissy'!$F79:$EE79)+SUMIF('reporting moussy'!$F$2:$EE$2,X$4,'reporting moussy'!$F79:$EE79)+SUMIF('reporting trappes'!$F$2:$EE$2,X$4,'reporting trappes'!$F79:$EE79)+SUMIF('SPACELOG 5 BP'!$F$2:$EE$2,X$4,'SPACELOG 5 BP'!$F79:$EE79)+SUMIF('SPACELOG 6 BP'!$F$2:$EE$2,X$4,'SPACELOG 6 BP'!$F79:$EE79)+SUMIF('SPACELOG 7 BP'!$F$2:$EE$2,X$4,'SPACELOG 7 BP'!$F79:$EE79)+SUMIF('SPACELOG 8 BP'!$F$2:$EE$2,X$4,'SPACELOG 8 BP'!$F79:$EE79)+SUMIF('SPACELOG 9 BP'!$F$2:$EE$2,X$4,'SPACELOG 9 BP'!$F79:$EE79)+SUMIF('SPACELOG 10 BP'!$F$2:$EE$2,X$4,'SPACELOG 10 BP'!$F79:$EE79)+SUMIF('SPACELOG 11 BP'!$F$2:$EE$2,X$4,'SPACELOG 11 BP'!$F79:$EE79)+SUMIF('SPACELOG 12 BP'!$F$2:$EE$2,X$4,'SPACELOG 12 BP'!$F79:$EE79)</f>
        <v>0</v>
      </c>
      <c r="Y79" s="13">
        <f>SUMIF('reporting montigny'!$F$2:$EE$2,Y$4,'reporting montigny'!$F79:$EE79)+SUMIF('reporting boissy'!$F$2:$EE$2,Y$4,'reporting boissy'!$F79:$EE79)+SUMIF('reporting moussy'!$F$2:$EE$2,Y$4,'reporting moussy'!$F79:$EE79)+SUMIF('reporting trappes'!$F$2:$EE$2,Y$4,'reporting trappes'!$F79:$EE79)+SUMIF('SPACELOG 5 BP'!$F$2:$EE$2,Y$4,'SPACELOG 5 BP'!$F79:$EE79)+SUMIF('SPACELOG 6 BP'!$F$2:$EE$2,Y$4,'SPACELOG 6 BP'!$F79:$EE79)+SUMIF('SPACELOG 7 BP'!$F$2:$EE$2,Y$4,'SPACELOG 7 BP'!$F79:$EE79)+SUMIF('SPACELOG 8 BP'!$F$2:$EE$2,Y$4,'SPACELOG 8 BP'!$F79:$EE79)+SUMIF('SPACELOG 9 BP'!$F$2:$EE$2,Y$4,'SPACELOG 9 BP'!$F79:$EE79)+SUMIF('SPACELOG 10 BP'!$F$2:$EE$2,Y$4,'SPACELOG 10 BP'!$F79:$EE79)+SUMIF('SPACELOG 11 BP'!$F$2:$EE$2,Y$4,'SPACELOG 11 BP'!$F79:$EE79)+SUMIF('SPACELOG 12 BP'!$F$2:$EE$2,Y$4,'SPACELOG 12 BP'!$F79:$EE79)</f>
        <v>0</v>
      </c>
      <c r="Z79" s="13">
        <f>SUMIF('reporting montigny'!$F$2:$EE$2,Z$4,'reporting montigny'!$F79:$EE79)+SUMIF('reporting boissy'!$F$2:$EE$2,Z$4,'reporting boissy'!$F79:$EE79)+SUMIF('reporting moussy'!$F$2:$EE$2,Z$4,'reporting moussy'!$F79:$EE79)+SUMIF('reporting trappes'!$F$2:$EE$2,Z$4,'reporting trappes'!$F79:$EE79)+SUMIF('SPACELOG 5 BP'!$F$2:$EE$2,Z$4,'SPACELOG 5 BP'!$F79:$EE79)+SUMIF('SPACELOG 6 BP'!$F$2:$EE$2,Z$4,'SPACELOG 6 BP'!$F79:$EE79)+SUMIF('SPACELOG 7 BP'!$F$2:$EE$2,Z$4,'SPACELOG 7 BP'!$F79:$EE79)+SUMIF('SPACELOG 8 BP'!$F$2:$EE$2,Z$4,'SPACELOG 8 BP'!$F79:$EE79)+SUMIF('SPACELOG 9 BP'!$F$2:$EE$2,Z$4,'SPACELOG 9 BP'!$F79:$EE79)+SUMIF('SPACELOG 10 BP'!$F$2:$EE$2,Z$4,'SPACELOG 10 BP'!$F79:$EE79)+SUMIF('SPACELOG 11 BP'!$F$2:$EE$2,Z$4,'SPACELOG 11 BP'!$F79:$EE79)+SUMIF('SPACELOG 12 BP'!$F$2:$EE$2,Z$4,'SPACELOG 12 BP'!$F79:$EE79)</f>
        <v>0</v>
      </c>
      <c r="AA79" s="13">
        <f>SUMIF('reporting montigny'!$F$2:$EE$2,AA$4,'reporting montigny'!$F79:$EE79)+SUMIF('reporting boissy'!$F$2:$EE$2,AA$4,'reporting boissy'!$F79:$EE79)+SUMIF('reporting moussy'!$F$2:$EE$2,AA$4,'reporting moussy'!$F79:$EE79)+SUMIF('reporting trappes'!$F$2:$EE$2,AA$4,'reporting trappes'!$F79:$EE79)+SUMIF('SPACELOG 5 BP'!$F$2:$EE$2,AA$4,'SPACELOG 5 BP'!$F79:$EE79)+SUMIF('SPACELOG 6 BP'!$F$2:$EE$2,AA$4,'SPACELOG 6 BP'!$F79:$EE79)+SUMIF('SPACELOG 7 BP'!$F$2:$EE$2,AA$4,'SPACELOG 7 BP'!$F79:$EE79)+SUMIF('SPACELOG 8 BP'!$F$2:$EE$2,AA$4,'SPACELOG 8 BP'!$F79:$EE79)+SUMIF('SPACELOG 9 BP'!$F$2:$EE$2,AA$4,'SPACELOG 9 BP'!$F79:$EE79)+SUMIF('SPACELOG 10 BP'!$F$2:$EE$2,AA$4,'SPACELOG 10 BP'!$F79:$EE79)+SUMIF('SPACELOG 11 BP'!$F$2:$EE$2,AA$4,'SPACELOG 11 BP'!$F79:$EE79)+SUMIF('SPACELOG 12 BP'!$F$2:$EE$2,AA$4,'SPACELOG 12 BP'!$F79:$EE79)</f>
        <v>0</v>
      </c>
      <c r="AB79" s="13">
        <f>SUMIF('reporting montigny'!$F$2:$EE$2,AB$4,'reporting montigny'!$F79:$EE79)+SUMIF('reporting boissy'!$F$2:$EE$2,AB$4,'reporting boissy'!$F79:$EE79)+SUMIF('reporting moussy'!$F$2:$EE$2,AB$4,'reporting moussy'!$F79:$EE79)+SUMIF('reporting trappes'!$F$2:$EE$2,AB$4,'reporting trappes'!$F79:$EE79)+SUMIF('SPACELOG 5 BP'!$F$2:$EE$2,AB$4,'SPACELOG 5 BP'!$F79:$EE79)+SUMIF('SPACELOG 6 BP'!$F$2:$EE$2,AB$4,'SPACELOG 6 BP'!$F79:$EE79)+SUMIF('SPACELOG 7 BP'!$F$2:$EE$2,AB$4,'SPACELOG 7 BP'!$F79:$EE79)+SUMIF('SPACELOG 8 BP'!$F$2:$EE$2,AB$4,'SPACELOG 8 BP'!$F79:$EE79)+SUMIF('SPACELOG 9 BP'!$F$2:$EE$2,AB$4,'SPACELOG 9 BP'!$F79:$EE79)+SUMIF('SPACELOG 10 BP'!$F$2:$EE$2,AB$4,'SPACELOG 10 BP'!$F79:$EE79)+SUMIF('SPACELOG 11 BP'!$F$2:$EE$2,AB$4,'SPACELOG 11 BP'!$F79:$EE79)+SUMIF('SPACELOG 12 BP'!$F$2:$EE$2,AB$4,'SPACELOG 12 BP'!$F79:$EE79)</f>
        <v>0</v>
      </c>
      <c r="AC79" s="13">
        <f>SUMIF('reporting montigny'!$F$2:$EE$2,AC$4,'reporting montigny'!$F79:$EE79)+SUMIF('reporting boissy'!$F$2:$EE$2,AC$4,'reporting boissy'!$F79:$EE79)+SUMIF('reporting moussy'!$F$2:$EE$2,AC$4,'reporting moussy'!$F79:$EE79)+SUMIF('reporting trappes'!$F$2:$EE$2,AC$4,'reporting trappes'!$F79:$EE79)+SUMIF('SPACELOG 5 BP'!$F$2:$EE$2,AC$4,'SPACELOG 5 BP'!$F79:$EE79)+SUMIF('SPACELOG 6 BP'!$F$2:$EE$2,AC$4,'SPACELOG 6 BP'!$F79:$EE79)+SUMIF('SPACELOG 7 BP'!$F$2:$EE$2,AC$4,'SPACELOG 7 BP'!$F79:$EE79)+SUMIF('SPACELOG 8 BP'!$F$2:$EE$2,AC$4,'SPACELOG 8 BP'!$F79:$EE79)+SUMIF('SPACELOG 9 BP'!$F$2:$EE$2,AC$4,'SPACELOG 9 BP'!$F79:$EE79)+SUMIF('SPACELOG 10 BP'!$F$2:$EE$2,AC$4,'SPACELOG 10 BP'!$F79:$EE79)+SUMIF('SPACELOG 11 BP'!$F$2:$EE$2,AC$4,'SPACELOG 11 BP'!$F79:$EE79)+SUMIF('SPACELOG 12 BP'!$F$2:$EE$2,AC$4,'SPACELOG 12 BP'!$F79:$EE79)</f>
        <v>0</v>
      </c>
      <c r="AD79" s="13">
        <f>SUMIF('reporting montigny'!$F$2:$EE$2,AD$4,'reporting montigny'!$F79:$EE79)+SUMIF('reporting boissy'!$F$2:$EE$2,AD$4,'reporting boissy'!$F79:$EE79)+SUMIF('reporting moussy'!$F$2:$EE$2,AD$4,'reporting moussy'!$F79:$EE79)+SUMIF('reporting trappes'!$F$2:$EE$2,AD$4,'reporting trappes'!$F79:$EE79)+SUMIF('SPACELOG 5 BP'!$F$2:$EE$2,AD$4,'SPACELOG 5 BP'!$F79:$EE79)+SUMIF('SPACELOG 6 BP'!$F$2:$EE$2,AD$4,'SPACELOG 6 BP'!$F79:$EE79)+SUMIF('SPACELOG 7 BP'!$F$2:$EE$2,AD$4,'SPACELOG 7 BP'!$F79:$EE79)+SUMIF('SPACELOG 8 BP'!$F$2:$EE$2,AD$4,'SPACELOG 8 BP'!$F79:$EE79)+SUMIF('SPACELOG 9 BP'!$F$2:$EE$2,AD$4,'SPACELOG 9 BP'!$F79:$EE79)+SUMIF('SPACELOG 10 BP'!$F$2:$EE$2,AD$4,'SPACELOG 10 BP'!$F79:$EE79)+SUMIF('SPACELOG 11 BP'!$F$2:$EE$2,AD$4,'SPACELOG 11 BP'!$F79:$EE79)+SUMIF('SPACELOG 12 BP'!$F$2:$EE$2,AD$4,'SPACELOG 12 BP'!$F79:$EE79)</f>
        <v>0</v>
      </c>
      <c r="AE79" s="14">
        <f>SUM(S79:AD79)</f>
        <v>0</v>
      </c>
      <c r="AF79" s="13">
        <f>SUMIF('reporting montigny'!$F$2:$EE$2,AF$4,'reporting montigny'!$F79:$EE79)+SUMIF('reporting boissy'!$F$2:$EE$2,AF$4,'reporting boissy'!$F79:$EE79)+SUMIF('reporting moussy'!$F$2:$EE$2,AF$4,'reporting moussy'!$F79:$EE79)+SUMIF('reporting trappes'!$F$2:$EE$2,AF$4,'reporting trappes'!$F79:$EE79)+SUMIF('SPACELOG 5 BP'!$F$2:$EE$2,AF$4,'SPACELOG 5 BP'!$F79:$EE79)+SUMIF('SPACELOG 6 BP'!$F$2:$EE$2,AF$4,'SPACELOG 6 BP'!$F79:$EE79)+SUMIF('SPACELOG 7 BP'!$F$2:$EE$2,AF$4,'SPACELOG 7 BP'!$F79:$EE79)+SUMIF('SPACELOG 8 BP'!$F$2:$EE$2,AF$4,'SPACELOG 8 BP'!$F79:$EE79)+SUMIF('SPACELOG 9 BP'!$F$2:$EE$2,AF$4,'SPACELOG 9 BP'!$F79:$EE79)+SUMIF('SPACELOG 10 BP'!$F$2:$EE$2,AF$4,'SPACELOG 10 BP'!$F79:$EE79)+SUMIF('SPACELOG 11 BP'!$F$2:$EE$2,AF$4,'SPACELOG 11 BP'!$F79:$EE79)+SUMIF('SPACELOG 12 BP'!$F$2:$EE$2,AF$4,'SPACELOG 12 BP'!$F79:$EE79)</f>
        <v>0</v>
      </c>
      <c r="AG79" s="13">
        <f>SUMIF('reporting montigny'!$F$2:$EE$2,AG$4,'reporting montigny'!$F79:$EE79)+SUMIF('reporting boissy'!$F$2:$EE$2,AG$4,'reporting boissy'!$F79:$EE79)+SUMIF('reporting moussy'!$F$2:$EE$2,AG$4,'reporting moussy'!$F79:$EE79)+SUMIF('reporting trappes'!$F$2:$EE$2,AG$4,'reporting trappes'!$F79:$EE79)+SUMIF('SPACELOG 5 BP'!$F$2:$EE$2,AG$4,'SPACELOG 5 BP'!$F79:$EE79)+SUMIF('SPACELOG 6 BP'!$F$2:$EE$2,AG$4,'SPACELOG 6 BP'!$F79:$EE79)+SUMIF('SPACELOG 7 BP'!$F$2:$EE$2,AG$4,'SPACELOG 7 BP'!$F79:$EE79)+SUMIF('SPACELOG 8 BP'!$F$2:$EE$2,AG$4,'SPACELOG 8 BP'!$F79:$EE79)+SUMIF('SPACELOG 9 BP'!$F$2:$EE$2,AG$4,'SPACELOG 9 BP'!$F79:$EE79)+SUMIF('SPACELOG 10 BP'!$F$2:$EE$2,AG$4,'SPACELOG 10 BP'!$F79:$EE79)+SUMIF('SPACELOG 11 BP'!$F$2:$EE$2,AG$4,'SPACELOG 11 BP'!$F79:$EE79)+SUMIF('SPACELOG 12 BP'!$F$2:$EE$2,AG$4,'SPACELOG 12 BP'!$F79:$EE79)</f>
        <v>0</v>
      </c>
      <c r="AH79" s="13">
        <f>SUMIF('reporting montigny'!$F$2:$EE$2,AH$4,'reporting montigny'!$F79:$EE79)+SUMIF('reporting boissy'!$F$2:$EE$2,AH$4,'reporting boissy'!$F79:$EE79)+SUMIF('reporting moussy'!$F$2:$EE$2,AH$4,'reporting moussy'!$F79:$EE79)+SUMIF('reporting trappes'!$F$2:$EE$2,AH$4,'reporting trappes'!$F79:$EE79)+SUMIF('SPACELOG 5 BP'!$F$2:$EE$2,AH$4,'SPACELOG 5 BP'!$F79:$EE79)+SUMIF('SPACELOG 6 BP'!$F$2:$EE$2,AH$4,'SPACELOG 6 BP'!$F79:$EE79)+SUMIF('SPACELOG 7 BP'!$F$2:$EE$2,AH$4,'SPACELOG 7 BP'!$F79:$EE79)+SUMIF('SPACELOG 8 BP'!$F$2:$EE$2,AH$4,'SPACELOG 8 BP'!$F79:$EE79)+SUMIF('SPACELOG 9 BP'!$F$2:$EE$2,AH$4,'SPACELOG 9 BP'!$F79:$EE79)+SUMIF('SPACELOG 10 BP'!$F$2:$EE$2,AH$4,'SPACELOG 10 BP'!$F79:$EE79)+SUMIF('SPACELOG 11 BP'!$F$2:$EE$2,AH$4,'SPACELOG 11 BP'!$F79:$EE79)+SUMIF('SPACELOG 12 BP'!$F$2:$EE$2,AH$4,'SPACELOG 12 BP'!$F79:$EE79)</f>
        <v>0</v>
      </c>
      <c r="AI79" s="13">
        <f>SUMIF('reporting montigny'!$F$2:$EE$2,AI$4,'reporting montigny'!$F79:$EE79)+SUMIF('reporting boissy'!$F$2:$EE$2,AI$4,'reporting boissy'!$F79:$EE79)+SUMIF('reporting moussy'!$F$2:$EE$2,AI$4,'reporting moussy'!$F79:$EE79)+SUMIF('reporting trappes'!$F$2:$EE$2,AI$4,'reporting trappes'!$F79:$EE79)+SUMIF('SPACELOG 5 BP'!$F$2:$EE$2,AI$4,'SPACELOG 5 BP'!$F79:$EE79)+SUMIF('SPACELOG 6 BP'!$F$2:$EE$2,AI$4,'SPACELOG 6 BP'!$F79:$EE79)+SUMIF('SPACELOG 7 BP'!$F$2:$EE$2,AI$4,'SPACELOG 7 BP'!$F79:$EE79)+SUMIF('SPACELOG 8 BP'!$F$2:$EE$2,AI$4,'SPACELOG 8 BP'!$F79:$EE79)+SUMIF('SPACELOG 9 BP'!$F$2:$EE$2,AI$4,'SPACELOG 9 BP'!$F79:$EE79)+SUMIF('SPACELOG 10 BP'!$F$2:$EE$2,AI$4,'SPACELOG 10 BP'!$F79:$EE79)+SUMIF('SPACELOG 11 BP'!$F$2:$EE$2,AI$4,'SPACELOG 11 BP'!$F79:$EE79)+SUMIF('SPACELOG 12 BP'!$F$2:$EE$2,AI$4,'SPACELOG 12 BP'!$F79:$EE79)</f>
        <v>0</v>
      </c>
      <c r="AJ79" s="13">
        <f>SUMIF('reporting montigny'!$F$2:$EE$2,AJ$4,'reporting montigny'!$F79:$EE79)+SUMIF('reporting boissy'!$F$2:$EE$2,AJ$4,'reporting boissy'!$F79:$EE79)+SUMIF('reporting moussy'!$F$2:$EE$2,AJ$4,'reporting moussy'!$F79:$EE79)+SUMIF('reporting trappes'!$F$2:$EE$2,AJ$4,'reporting trappes'!$F79:$EE79)+SUMIF('SPACELOG 5 BP'!$F$2:$EE$2,AJ$4,'SPACELOG 5 BP'!$F79:$EE79)+SUMIF('SPACELOG 6 BP'!$F$2:$EE$2,AJ$4,'SPACELOG 6 BP'!$F79:$EE79)+SUMIF('SPACELOG 7 BP'!$F$2:$EE$2,AJ$4,'SPACELOG 7 BP'!$F79:$EE79)+SUMIF('SPACELOG 8 BP'!$F$2:$EE$2,AJ$4,'SPACELOG 8 BP'!$F79:$EE79)+SUMIF('SPACELOG 9 BP'!$F$2:$EE$2,AJ$4,'SPACELOG 9 BP'!$F79:$EE79)+SUMIF('SPACELOG 10 BP'!$F$2:$EE$2,AJ$4,'SPACELOG 10 BP'!$F79:$EE79)+SUMIF('SPACELOG 11 BP'!$F$2:$EE$2,AJ$4,'SPACELOG 11 BP'!$F79:$EE79)+SUMIF('SPACELOG 12 BP'!$F$2:$EE$2,AJ$4,'SPACELOG 12 BP'!$F79:$EE79)</f>
        <v>0</v>
      </c>
      <c r="AK79" s="13">
        <f>SUMIF('reporting montigny'!$F$2:$EE$2,AK$4,'reporting montigny'!$F79:$EE79)+SUMIF('reporting boissy'!$F$2:$EE$2,AK$4,'reporting boissy'!$F79:$EE79)+SUMIF('reporting moussy'!$F$2:$EE$2,AK$4,'reporting moussy'!$F79:$EE79)+SUMIF('reporting trappes'!$F$2:$EE$2,AK$4,'reporting trappes'!$F79:$EE79)+SUMIF('SPACELOG 5 BP'!$F$2:$EE$2,AK$4,'SPACELOG 5 BP'!$F79:$EE79)+SUMIF('SPACELOG 6 BP'!$F$2:$EE$2,AK$4,'SPACELOG 6 BP'!$F79:$EE79)+SUMIF('SPACELOG 7 BP'!$F$2:$EE$2,AK$4,'SPACELOG 7 BP'!$F79:$EE79)+SUMIF('SPACELOG 8 BP'!$F$2:$EE$2,AK$4,'SPACELOG 8 BP'!$F79:$EE79)+SUMIF('SPACELOG 9 BP'!$F$2:$EE$2,AK$4,'SPACELOG 9 BP'!$F79:$EE79)+SUMIF('SPACELOG 10 BP'!$F$2:$EE$2,AK$4,'SPACELOG 10 BP'!$F79:$EE79)+SUMIF('SPACELOG 11 BP'!$F$2:$EE$2,AK$4,'SPACELOG 11 BP'!$F79:$EE79)+SUMIF('SPACELOG 12 BP'!$F$2:$EE$2,AK$4,'SPACELOG 12 BP'!$F79:$EE79)</f>
        <v>0</v>
      </c>
      <c r="AL79" s="13">
        <f>SUMIF('reporting montigny'!$F$2:$EE$2,AL$4,'reporting montigny'!$F79:$EE79)+SUMIF('reporting boissy'!$F$2:$EE$2,AL$4,'reporting boissy'!$F79:$EE79)+SUMIF('reporting moussy'!$F$2:$EE$2,AL$4,'reporting moussy'!$F79:$EE79)+SUMIF('reporting trappes'!$F$2:$EE$2,AL$4,'reporting trappes'!$F79:$EE79)+SUMIF('SPACELOG 5 BP'!$F$2:$EE$2,AL$4,'SPACELOG 5 BP'!$F79:$EE79)+SUMIF('SPACELOG 6 BP'!$F$2:$EE$2,AL$4,'SPACELOG 6 BP'!$F79:$EE79)+SUMIF('SPACELOG 7 BP'!$F$2:$EE$2,AL$4,'SPACELOG 7 BP'!$F79:$EE79)+SUMIF('SPACELOG 8 BP'!$F$2:$EE$2,AL$4,'SPACELOG 8 BP'!$F79:$EE79)+SUMIF('SPACELOG 9 BP'!$F$2:$EE$2,AL$4,'SPACELOG 9 BP'!$F79:$EE79)+SUMIF('SPACELOG 10 BP'!$F$2:$EE$2,AL$4,'SPACELOG 10 BP'!$F79:$EE79)+SUMIF('SPACELOG 11 BP'!$F$2:$EE$2,AL$4,'SPACELOG 11 BP'!$F79:$EE79)+SUMIF('SPACELOG 12 BP'!$F$2:$EE$2,AL$4,'SPACELOG 12 BP'!$F79:$EE79)</f>
        <v>0</v>
      </c>
      <c r="AM79" s="13">
        <f>SUMIF('reporting montigny'!$F$2:$EE$2,AM$4,'reporting montigny'!$F79:$EE79)+SUMIF('reporting boissy'!$F$2:$EE$2,AM$4,'reporting boissy'!$F79:$EE79)+SUMIF('reporting moussy'!$F$2:$EE$2,AM$4,'reporting moussy'!$F79:$EE79)+SUMIF('reporting trappes'!$F$2:$EE$2,AM$4,'reporting trappes'!$F79:$EE79)+SUMIF('SPACELOG 5 BP'!$F$2:$EE$2,AM$4,'SPACELOG 5 BP'!$F79:$EE79)+SUMIF('SPACELOG 6 BP'!$F$2:$EE$2,AM$4,'SPACELOG 6 BP'!$F79:$EE79)+SUMIF('SPACELOG 7 BP'!$F$2:$EE$2,AM$4,'SPACELOG 7 BP'!$F79:$EE79)+SUMIF('SPACELOG 8 BP'!$F$2:$EE$2,AM$4,'SPACELOG 8 BP'!$F79:$EE79)+SUMIF('SPACELOG 9 BP'!$F$2:$EE$2,AM$4,'SPACELOG 9 BP'!$F79:$EE79)+SUMIF('SPACELOG 10 BP'!$F$2:$EE$2,AM$4,'SPACELOG 10 BP'!$F79:$EE79)+SUMIF('SPACELOG 11 BP'!$F$2:$EE$2,AM$4,'SPACELOG 11 BP'!$F79:$EE79)+SUMIF('SPACELOG 12 BP'!$F$2:$EE$2,AM$4,'SPACELOG 12 BP'!$F79:$EE79)</f>
        <v>0</v>
      </c>
      <c r="AN79" s="13">
        <f>SUMIF('reporting montigny'!$F$2:$EE$2,AN$4,'reporting montigny'!$F79:$EE79)+SUMIF('reporting boissy'!$F$2:$EE$2,AN$4,'reporting boissy'!$F79:$EE79)+SUMIF('reporting moussy'!$F$2:$EE$2,AN$4,'reporting moussy'!$F79:$EE79)+SUMIF('reporting trappes'!$F$2:$EE$2,AN$4,'reporting trappes'!$F79:$EE79)+SUMIF('SPACELOG 5 BP'!$F$2:$EE$2,AN$4,'SPACELOG 5 BP'!$F79:$EE79)+SUMIF('SPACELOG 6 BP'!$F$2:$EE$2,AN$4,'SPACELOG 6 BP'!$F79:$EE79)+SUMIF('SPACELOG 7 BP'!$F$2:$EE$2,AN$4,'SPACELOG 7 BP'!$F79:$EE79)+SUMIF('SPACELOG 8 BP'!$F$2:$EE$2,AN$4,'SPACELOG 8 BP'!$F79:$EE79)+SUMIF('SPACELOG 9 BP'!$F$2:$EE$2,AN$4,'SPACELOG 9 BP'!$F79:$EE79)+SUMIF('SPACELOG 10 BP'!$F$2:$EE$2,AN$4,'SPACELOG 10 BP'!$F79:$EE79)+SUMIF('SPACELOG 11 BP'!$F$2:$EE$2,AN$4,'SPACELOG 11 BP'!$F79:$EE79)+SUMIF('SPACELOG 12 BP'!$F$2:$EE$2,AN$4,'SPACELOG 12 BP'!$F79:$EE79)</f>
        <v>0</v>
      </c>
      <c r="AO79" s="13">
        <f>SUMIF('reporting montigny'!$F$2:$EE$2,AO$4,'reporting montigny'!$F79:$EE79)+SUMIF('reporting boissy'!$F$2:$EE$2,AO$4,'reporting boissy'!$F79:$EE79)+SUMIF('reporting moussy'!$F$2:$EE$2,AO$4,'reporting moussy'!$F79:$EE79)+SUMIF('reporting trappes'!$F$2:$EE$2,AO$4,'reporting trappes'!$F79:$EE79)+SUMIF('SPACELOG 5 BP'!$F$2:$EE$2,AO$4,'SPACELOG 5 BP'!$F79:$EE79)+SUMIF('SPACELOG 6 BP'!$F$2:$EE$2,AO$4,'SPACELOG 6 BP'!$F79:$EE79)+SUMIF('SPACELOG 7 BP'!$F$2:$EE$2,AO$4,'SPACELOG 7 BP'!$F79:$EE79)+SUMIF('SPACELOG 8 BP'!$F$2:$EE$2,AO$4,'SPACELOG 8 BP'!$F79:$EE79)+SUMIF('SPACELOG 9 BP'!$F$2:$EE$2,AO$4,'SPACELOG 9 BP'!$F79:$EE79)+SUMIF('SPACELOG 10 BP'!$F$2:$EE$2,AO$4,'SPACELOG 10 BP'!$F79:$EE79)+SUMIF('SPACELOG 11 BP'!$F$2:$EE$2,AO$4,'SPACELOG 11 BP'!$F79:$EE79)+SUMIF('SPACELOG 12 BP'!$F$2:$EE$2,AO$4,'SPACELOG 12 BP'!$F79:$EE79)</f>
        <v>0</v>
      </c>
      <c r="AP79" s="13">
        <f>SUMIF('reporting montigny'!$F$2:$EE$2,AP$4,'reporting montigny'!$F79:$EE79)+SUMIF('reporting boissy'!$F$2:$EE$2,AP$4,'reporting boissy'!$F79:$EE79)+SUMIF('reporting moussy'!$F$2:$EE$2,AP$4,'reporting moussy'!$F79:$EE79)+SUMIF('reporting trappes'!$F$2:$EE$2,AP$4,'reporting trappes'!$F79:$EE79)+SUMIF('SPACELOG 5 BP'!$F$2:$EE$2,AP$4,'SPACELOG 5 BP'!$F79:$EE79)+SUMIF('SPACELOG 6 BP'!$F$2:$EE$2,AP$4,'SPACELOG 6 BP'!$F79:$EE79)+SUMIF('SPACELOG 7 BP'!$F$2:$EE$2,AP$4,'SPACELOG 7 BP'!$F79:$EE79)+SUMIF('SPACELOG 8 BP'!$F$2:$EE$2,AP$4,'SPACELOG 8 BP'!$F79:$EE79)+SUMIF('SPACELOG 9 BP'!$F$2:$EE$2,AP$4,'SPACELOG 9 BP'!$F79:$EE79)+SUMIF('SPACELOG 10 BP'!$F$2:$EE$2,AP$4,'SPACELOG 10 BP'!$F79:$EE79)+SUMIF('SPACELOG 11 BP'!$F$2:$EE$2,AP$4,'SPACELOG 11 BP'!$F79:$EE79)+SUMIF('SPACELOG 12 BP'!$F$2:$EE$2,AP$4,'SPACELOG 12 BP'!$F79:$EE79)</f>
        <v>0</v>
      </c>
      <c r="AQ79" s="13">
        <f>SUMIF('reporting montigny'!$F$2:$EE$2,AQ$4,'reporting montigny'!$F79:$EE79)+SUMIF('reporting boissy'!$F$2:$EE$2,AQ$4,'reporting boissy'!$F79:$EE79)+SUMIF('reporting moussy'!$F$2:$EE$2,AQ$4,'reporting moussy'!$F79:$EE79)+SUMIF('reporting trappes'!$F$2:$EE$2,AQ$4,'reporting trappes'!$F79:$EE79)+SUMIF('SPACELOG 5 BP'!$F$2:$EE$2,AQ$4,'SPACELOG 5 BP'!$F79:$EE79)+SUMIF('SPACELOG 6 BP'!$F$2:$EE$2,AQ$4,'SPACELOG 6 BP'!$F79:$EE79)+SUMIF('SPACELOG 7 BP'!$F$2:$EE$2,AQ$4,'SPACELOG 7 BP'!$F79:$EE79)+SUMIF('SPACELOG 8 BP'!$F$2:$EE$2,AQ$4,'SPACELOG 8 BP'!$F79:$EE79)+SUMIF('SPACELOG 9 BP'!$F$2:$EE$2,AQ$4,'SPACELOG 9 BP'!$F79:$EE79)+SUMIF('SPACELOG 10 BP'!$F$2:$EE$2,AQ$4,'SPACELOG 10 BP'!$F79:$EE79)+SUMIF('SPACELOG 11 BP'!$F$2:$EE$2,AQ$4,'SPACELOG 11 BP'!$F79:$EE79)+SUMIF('SPACELOG 12 BP'!$F$2:$EE$2,AQ$4,'SPACELOG 12 BP'!$F79:$EE79)</f>
        <v>0</v>
      </c>
      <c r="AR79" s="14">
        <f>SUM(AF79:AQ79)</f>
        <v>0</v>
      </c>
      <c r="AS79" s="13">
        <f>SUMIF('reporting montigny'!$F$2:$EE$2,AS$4,'reporting montigny'!$F79:$EE79)+SUMIF('reporting boissy'!$F$2:$EE$2,AS$4,'reporting boissy'!$F79:$EE79)+SUMIF('reporting moussy'!$F$2:$EE$2,AS$4,'reporting moussy'!$F79:$EE79)+SUMIF('reporting trappes'!$F$2:$EE$2,AS$4,'reporting trappes'!$F79:$EE79)+SUMIF('SPACELOG 5 BP'!$F$2:$EE$2,AS$4,'SPACELOG 5 BP'!$F79:$EE79)+SUMIF('SPACELOG 6 BP'!$F$2:$EE$2,AS$4,'SPACELOG 6 BP'!$F79:$EE79)+SUMIF('SPACELOG 7 BP'!$F$2:$EE$2,AS$4,'SPACELOG 7 BP'!$F79:$EE79)+SUMIF('SPACELOG 8 BP'!$F$2:$EE$2,AS$4,'SPACELOG 8 BP'!$F79:$EE79)+SUMIF('SPACELOG 9 BP'!$F$2:$EE$2,AS$4,'SPACELOG 9 BP'!$F79:$EE79)+SUMIF('SPACELOG 10 BP'!$F$2:$EE$2,AS$4,'SPACELOG 10 BP'!$F79:$EE79)+SUMIF('SPACELOG 11 BP'!$F$2:$EE$2,AS$4,'SPACELOG 11 BP'!$F79:$EE79)+SUMIF('SPACELOG 12 BP'!$F$2:$EE$2,AS$4,'SPACELOG 12 BP'!$F79:$EE79)</f>
        <v>0</v>
      </c>
      <c r="AT79" s="13">
        <f>SUMIF('reporting montigny'!$F$2:$EE$2,AT$4,'reporting montigny'!$F79:$EE79)+SUMIF('reporting boissy'!$F$2:$EE$2,AT$4,'reporting boissy'!$F79:$EE79)+SUMIF('reporting moussy'!$F$2:$EE$2,AT$4,'reporting moussy'!$F79:$EE79)+SUMIF('reporting trappes'!$F$2:$EE$2,AT$4,'reporting trappes'!$F79:$EE79)+SUMIF('SPACELOG 5 BP'!$F$2:$EE$2,AT$4,'SPACELOG 5 BP'!$F79:$EE79)+SUMIF('SPACELOG 6 BP'!$F$2:$EE$2,AT$4,'SPACELOG 6 BP'!$F79:$EE79)+SUMIF('SPACELOG 7 BP'!$F$2:$EE$2,AT$4,'SPACELOG 7 BP'!$F79:$EE79)+SUMIF('SPACELOG 8 BP'!$F$2:$EE$2,AT$4,'SPACELOG 8 BP'!$F79:$EE79)+SUMIF('SPACELOG 9 BP'!$F$2:$EE$2,AT$4,'SPACELOG 9 BP'!$F79:$EE79)+SUMIF('SPACELOG 10 BP'!$F$2:$EE$2,AT$4,'SPACELOG 10 BP'!$F79:$EE79)+SUMIF('SPACELOG 11 BP'!$F$2:$EE$2,AT$4,'SPACELOG 11 BP'!$F79:$EE79)+SUMIF('SPACELOG 12 BP'!$F$2:$EE$2,AT$4,'SPACELOG 12 BP'!$F79:$EE79)</f>
        <v>0</v>
      </c>
      <c r="AU79" s="13">
        <f>SUMIF('reporting montigny'!$F$2:$EE$2,AU$4,'reporting montigny'!$F79:$EE79)+SUMIF('reporting boissy'!$F$2:$EE$2,AU$4,'reporting boissy'!$F79:$EE79)+SUMIF('reporting moussy'!$F$2:$EE$2,AU$4,'reporting moussy'!$F79:$EE79)+SUMIF('reporting trappes'!$F$2:$EE$2,AU$4,'reporting trappes'!$F79:$EE79)+SUMIF('SPACELOG 5 BP'!$F$2:$EE$2,AU$4,'SPACELOG 5 BP'!$F79:$EE79)+SUMIF('SPACELOG 6 BP'!$F$2:$EE$2,AU$4,'SPACELOG 6 BP'!$F79:$EE79)+SUMIF('SPACELOG 7 BP'!$F$2:$EE$2,AU$4,'SPACELOG 7 BP'!$F79:$EE79)+SUMIF('SPACELOG 8 BP'!$F$2:$EE$2,AU$4,'SPACELOG 8 BP'!$F79:$EE79)+SUMIF('SPACELOG 9 BP'!$F$2:$EE$2,AU$4,'SPACELOG 9 BP'!$F79:$EE79)+SUMIF('SPACELOG 10 BP'!$F$2:$EE$2,AU$4,'SPACELOG 10 BP'!$F79:$EE79)+SUMIF('SPACELOG 11 BP'!$F$2:$EE$2,AU$4,'SPACELOG 11 BP'!$F79:$EE79)+SUMIF('SPACELOG 12 BP'!$F$2:$EE$2,AU$4,'SPACELOG 12 BP'!$F79:$EE79)</f>
        <v>0</v>
      </c>
      <c r="AV79" s="13">
        <f>SUMIF('reporting montigny'!$F$2:$EE$2,AV$4,'reporting montigny'!$F79:$EE79)+SUMIF('reporting boissy'!$F$2:$EE$2,AV$4,'reporting boissy'!$F79:$EE79)+SUMIF('reporting moussy'!$F$2:$EE$2,AV$4,'reporting moussy'!$F79:$EE79)+SUMIF('reporting trappes'!$F$2:$EE$2,AV$4,'reporting trappes'!$F79:$EE79)+SUMIF('SPACELOG 5 BP'!$F$2:$EE$2,AV$4,'SPACELOG 5 BP'!$F79:$EE79)+SUMIF('SPACELOG 6 BP'!$F$2:$EE$2,AV$4,'SPACELOG 6 BP'!$F79:$EE79)+SUMIF('SPACELOG 7 BP'!$F$2:$EE$2,AV$4,'SPACELOG 7 BP'!$F79:$EE79)+SUMIF('SPACELOG 8 BP'!$F$2:$EE$2,AV$4,'SPACELOG 8 BP'!$F79:$EE79)+SUMIF('SPACELOG 9 BP'!$F$2:$EE$2,AV$4,'SPACELOG 9 BP'!$F79:$EE79)+SUMIF('SPACELOG 10 BP'!$F$2:$EE$2,AV$4,'SPACELOG 10 BP'!$F79:$EE79)+SUMIF('SPACELOG 11 BP'!$F$2:$EE$2,AV$4,'SPACELOG 11 BP'!$F79:$EE79)+SUMIF('SPACELOG 12 BP'!$F$2:$EE$2,AV$4,'SPACELOG 12 BP'!$F79:$EE79)</f>
        <v>0</v>
      </c>
      <c r="AW79" s="13">
        <f>SUMIF('reporting montigny'!$F$2:$EE$2,AW$4,'reporting montigny'!$F79:$EE79)+SUMIF('reporting boissy'!$F$2:$EE$2,AW$4,'reporting boissy'!$F79:$EE79)+SUMIF('reporting moussy'!$F$2:$EE$2,AW$4,'reporting moussy'!$F79:$EE79)+SUMIF('reporting trappes'!$F$2:$EE$2,AW$4,'reporting trappes'!$F79:$EE79)+SUMIF('SPACELOG 5 BP'!$F$2:$EE$2,AW$4,'SPACELOG 5 BP'!$F79:$EE79)+SUMIF('SPACELOG 6 BP'!$F$2:$EE$2,AW$4,'SPACELOG 6 BP'!$F79:$EE79)+SUMIF('SPACELOG 7 BP'!$F$2:$EE$2,AW$4,'SPACELOG 7 BP'!$F79:$EE79)+SUMIF('SPACELOG 8 BP'!$F$2:$EE$2,AW$4,'SPACELOG 8 BP'!$F79:$EE79)+SUMIF('SPACELOG 9 BP'!$F$2:$EE$2,AW$4,'SPACELOG 9 BP'!$F79:$EE79)+SUMIF('SPACELOG 10 BP'!$F$2:$EE$2,AW$4,'SPACELOG 10 BP'!$F79:$EE79)+SUMIF('SPACELOG 11 BP'!$F$2:$EE$2,AW$4,'SPACELOG 11 BP'!$F79:$EE79)+SUMIF('SPACELOG 12 BP'!$F$2:$EE$2,AW$4,'SPACELOG 12 BP'!$F79:$EE79)</f>
        <v>0</v>
      </c>
      <c r="AX79" s="13">
        <f>SUMIF('reporting montigny'!$F$2:$EE$2,AX$4,'reporting montigny'!$F79:$EE79)+SUMIF('reporting boissy'!$F$2:$EE$2,AX$4,'reporting boissy'!$F79:$EE79)+SUMIF('reporting moussy'!$F$2:$EE$2,AX$4,'reporting moussy'!$F79:$EE79)+SUMIF('reporting trappes'!$F$2:$EE$2,AX$4,'reporting trappes'!$F79:$EE79)+SUMIF('SPACELOG 5 BP'!$F$2:$EE$2,AX$4,'SPACELOG 5 BP'!$F79:$EE79)+SUMIF('SPACELOG 6 BP'!$F$2:$EE$2,AX$4,'SPACELOG 6 BP'!$F79:$EE79)+SUMIF('SPACELOG 7 BP'!$F$2:$EE$2,AX$4,'SPACELOG 7 BP'!$F79:$EE79)+SUMIF('SPACELOG 8 BP'!$F$2:$EE$2,AX$4,'SPACELOG 8 BP'!$F79:$EE79)+SUMIF('SPACELOG 9 BP'!$F$2:$EE$2,AX$4,'SPACELOG 9 BP'!$F79:$EE79)+SUMIF('SPACELOG 10 BP'!$F$2:$EE$2,AX$4,'SPACELOG 10 BP'!$F79:$EE79)+SUMIF('SPACELOG 11 BP'!$F$2:$EE$2,AX$4,'SPACELOG 11 BP'!$F79:$EE79)+SUMIF('SPACELOG 12 BP'!$F$2:$EE$2,AX$4,'SPACELOG 12 BP'!$F79:$EE79)</f>
        <v>0</v>
      </c>
      <c r="AY79" s="13">
        <f>SUMIF('reporting montigny'!$F$2:$EE$2,AY$4,'reporting montigny'!$F79:$EE79)+SUMIF('reporting boissy'!$F$2:$EE$2,AY$4,'reporting boissy'!$F79:$EE79)+SUMIF('reporting moussy'!$F$2:$EE$2,AY$4,'reporting moussy'!$F79:$EE79)+SUMIF('reporting trappes'!$F$2:$EE$2,AY$4,'reporting trappes'!$F79:$EE79)+SUMIF('SPACELOG 5 BP'!$F$2:$EE$2,AY$4,'SPACELOG 5 BP'!$F79:$EE79)+SUMIF('SPACELOG 6 BP'!$F$2:$EE$2,AY$4,'SPACELOG 6 BP'!$F79:$EE79)+SUMIF('SPACELOG 7 BP'!$F$2:$EE$2,AY$4,'SPACELOG 7 BP'!$F79:$EE79)+SUMIF('SPACELOG 8 BP'!$F$2:$EE$2,AY$4,'SPACELOG 8 BP'!$F79:$EE79)+SUMIF('SPACELOG 9 BP'!$F$2:$EE$2,AY$4,'SPACELOG 9 BP'!$F79:$EE79)+SUMIF('SPACELOG 10 BP'!$F$2:$EE$2,AY$4,'SPACELOG 10 BP'!$F79:$EE79)+SUMIF('SPACELOG 11 BP'!$F$2:$EE$2,AY$4,'SPACELOG 11 BP'!$F79:$EE79)+SUMIF('SPACELOG 12 BP'!$F$2:$EE$2,AY$4,'SPACELOG 12 BP'!$F79:$EE79)</f>
        <v>0</v>
      </c>
      <c r="AZ79" s="13">
        <f>SUMIF('reporting montigny'!$F$2:$EE$2,AZ$4,'reporting montigny'!$F79:$EE79)+SUMIF('reporting boissy'!$F$2:$EE$2,AZ$4,'reporting boissy'!$F79:$EE79)+SUMIF('reporting moussy'!$F$2:$EE$2,AZ$4,'reporting moussy'!$F79:$EE79)+SUMIF('reporting trappes'!$F$2:$EE$2,AZ$4,'reporting trappes'!$F79:$EE79)+SUMIF('SPACELOG 5 BP'!$F$2:$EE$2,AZ$4,'SPACELOG 5 BP'!$F79:$EE79)+SUMIF('SPACELOG 6 BP'!$F$2:$EE$2,AZ$4,'SPACELOG 6 BP'!$F79:$EE79)+SUMIF('SPACELOG 7 BP'!$F$2:$EE$2,AZ$4,'SPACELOG 7 BP'!$F79:$EE79)+SUMIF('SPACELOG 8 BP'!$F$2:$EE$2,AZ$4,'SPACELOG 8 BP'!$F79:$EE79)+SUMIF('SPACELOG 9 BP'!$F$2:$EE$2,AZ$4,'SPACELOG 9 BP'!$F79:$EE79)+SUMIF('SPACELOG 10 BP'!$F$2:$EE$2,AZ$4,'SPACELOG 10 BP'!$F79:$EE79)+SUMIF('SPACELOG 11 BP'!$F$2:$EE$2,AZ$4,'SPACELOG 11 BP'!$F79:$EE79)+SUMIF('SPACELOG 12 BP'!$F$2:$EE$2,AZ$4,'SPACELOG 12 BP'!$F79:$EE79)</f>
        <v>0</v>
      </c>
      <c r="BA79" s="13">
        <f>SUMIF('reporting montigny'!$F$2:$EE$2,BA$4,'reporting montigny'!$F79:$EE79)+SUMIF('reporting boissy'!$F$2:$EE$2,BA$4,'reporting boissy'!$F79:$EE79)+SUMIF('reporting moussy'!$F$2:$EE$2,BA$4,'reporting moussy'!$F79:$EE79)+SUMIF('reporting trappes'!$F$2:$EE$2,BA$4,'reporting trappes'!$F79:$EE79)+SUMIF('SPACELOG 5 BP'!$F$2:$EE$2,BA$4,'SPACELOG 5 BP'!$F79:$EE79)+SUMIF('SPACELOG 6 BP'!$F$2:$EE$2,BA$4,'SPACELOG 6 BP'!$F79:$EE79)+SUMIF('SPACELOG 7 BP'!$F$2:$EE$2,BA$4,'SPACELOG 7 BP'!$F79:$EE79)+SUMIF('SPACELOG 8 BP'!$F$2:$EE$2,BA$4,'SPACELOG 8 BP'!$F79:$EE79)+SUMIF('SPACELOG 9 BP'!$F$2:$EE$2,BA$4,'SPACELOG 9 BP'!$F79:$EE79)+SUMIF('SPACELOG 10 BP'!$F$2:$EE$2,BA$4,'SPACELOG 10 BP'!$F79:$EE79)+SUMIF('SPACELOG 11 BP'!$F$2:$EE$2,BA$4,'SPACELOG 11 BP'!$F79:$EE79)+SUMIF('SPACELOG 12 BP'!$F$2:$EE$2,BA$4,'SPACELOG 12 BP'!$F79:$EE79)</f>
        <v>0</v>
      </c>
      <c r="BB79" s="13">
        <f>SUMIF('reporting montigny'!$F$2:$EE$2,BB$4,'reporting montigny'!$F79:$EE79)+SUMIF('reporting boissy'!$F$2:$EE$2,BB$4,'reporting boissy'!$F79:$EE79)+SUMIF('reporting moussy'!$F$2:$EE$2,BB$4,'reporting moussy'!$F79:$EE79)+SUMIF('reporting trappes'!$F$2:$EE$2,BB$4,'reporting trappes'!$F79:$EE79)+SUMIF('SPACELOG 5 BP'!$F$2:$EE$2,BB$4,'SPACELOG 5 BP'!$F79:$EE79)+SUMIF('SPACELOG 6 BP'!$F$2:$EE$2,BB$4,'SPACELOG 6 BP'!$F79:$EE79)+SUMIF('SPACELOG 7 BP'!$F$2:$EE$2,BB$4,'SPACELOG 7 BP'!$F79:$EE79)+SUMIF('SPACELOG 8 BP'!$F$2:$EE$2,BB$4,'SPACELOG 8 BP'!$F79:$EE79)+SUMIF('SPACELOG 9 BP'!$F$2:$EE$2,BB$4,'SPACELOG 9 BP'!$F79:$EE79)+SUMIF('SPACELOG 10 BP'!$F$2:$EE$2,BB$4,'SPACELOG 10 BP'!$F79:$EE79)+SUMIF('SPACELOG 11 BP'!$F$2:$EE$2,BB$4,'SPACELOG 11 BP'!$F79:$EE79)+SUMIF('SPACELOG 12 BP'!$F$2:$EE$2,BB$4,'SPACELOG 12 BP'!$F79:$EE79)</f>
        <v>0</v>
      </c>
      <c r="BC79" s="13">
        <f>SUMIF('reporting montigny'!$F$2:$EE$2,BC$4,'reporting montigny'!$F79:$EE79)+SUMIF('reporting boissy'!$F$2:$EE$2,BC$4,'reporting boissy'!$F79:$EE79)+SUMIF('reporting moussy'!$F$2:$EE$2,BC$4,'reporting moussy'!$F79:$EE79)+SUMIF('reporting trappes'!$F$2:$EE$2,BC$4,'reporting trappes'!$F79:$EE79)+SUMIF('SPACELOG 5 BP'!$F$2:$EE$2,BC$4,'SPACELOG 5 BP'!$F79:$EE79)+SUMIF('SPACELOG 6 BP'!$F$2:$EE$2,BC$4,'SPACELOG 6 BP'!$F79:$EE79)+SUMIF('SPACELOG 7 BP'!$F$2:$EE$2,BC$4,'SPACELOG 7 BP'!$F79:$EE79)+SUMIF('SPACELOG 8 BP'!$F$2:$EE$2,BC$4,'SPACELOG 8 BP'!$F79:$EE79)+SUMIF('SPACELOG 9 BP'!$F$2:$EE$2,BC$4,'SPACELOG 9 BP'!$F79:$EE79)+SUMIF('SPACELOG 10 BP'!$F$2:$EE$2,BC$4,'SPACELOG 10 BP'!$F79:$EE79)+SUMIF('SPACELOG 11 BP'!$F$2:$EE$2,BC$4,'SPACELOG 11 BP'!$F79:$EE79)+SUMIF('SPACELOG 12 BP'!$F$2:$EE$2,BC$4,'SPACELOG 12 BP'!$F79:$EE79)</f>
        <v>0</v>
      </c>
      <c r="BD79" s="13">
        <f>SUMIF('reporting montigny'!$F$2:$EE$2,BD$4,'reporting montigny'!$F79:$EE79)+SUMIF('reporting boissy'!$F$2:$EE$2,BD$4,'reporting boissy'!$F79:$EE79)+SUMIF('reporting moussy'!$F$2:$EE$2,BD$4,'reporting moussy'!$F79:$EE79)+SUMIF('reporting trappes'!$F$2:$EE$2,BD$4,'reporting trappes'!$F79:$EE79)+SUMIF('SPACELOG 5 BP'!$F$2:$EE$2,BD$4,'SPACELOG 5 BP'!$F79:$EE79)+SUMIF('SPACELOG 6 BP'!$F$2:$EE$2,BD$4,'SPACELOG 6 BP'!$F79:$EE79)+SUMIF('SPACELOG 7 BP'!$F$2:$EE$2,BD$4,'SPACELOG 7 BP'!$F79:$EE79)+SUMIF('SPACELOG 8 BP'!$F$2:$EE$2,BD$4,'SPACELOG 8 BP'!$F79:$EE79)+SUMIF('SPACELOG 9 BP'!$F$2:$EE$2,BD$4,'SPACELOG 9 BP'!$F79:$EE79)+SUMIF('SPACELOG 10 BP'!$F$2:$EE$2,BD$4,'SPACELOG 10 BP'!$F79:$EE79)+SUMIF('SPACELOG 11 BP'!$F$2:$EE$2,BD$4,'SPACELOG 11 BP'!$F79:$EE79)+SUMIF('SPACELOG 12 BP'!$F$2:$EE$2,BD$4,'SPACELOG 12 BP'!$F79:$EE79)</f>
        <v>0</v>
      </c>
      <c r="BE79" s="14">
        <f>SUM(AS79:BD79)</f>
        <v>0</v>
      </c>
      <c r="BF79" s="13">
        <f>SUMIF('reporting montigny'!$F$2:$EE$2,BF$4,'reporting montigny'!$F79:$EE79)+SUMIF('reporting boissy'!$F$2:$EE$2,BF$4,'reporting boissy'!$F79:$EE79)+SUMIF('reporting moussy'!$F$2:$EE$2,BF$4,'reporting moussy'!$F79:$EE79)+SUMIF('reporting trappes'!$F$2:$EE$2,BF$4,'reporting trappes'!$F79:$EE79)+SUMIF('SPACELOG 5 BP'!$F$2:$EE$2,BF$4,'SPACELOG 5 BP'!$F79:$EE79)+SUMIF('SPACELOG 6 BP'!$F$2:$EE$2,BF$4,'SPACELOG 6 BP'!$F79:$EE79)+SUMIF('SPACELOG 7 BP'!$F$2:$EE$2,BF$4,'SPACELOG 7 BP'!$F79:$EE79)+SUMIF('SPACELOG 8 BP'!$F$2:$EE$2,BF$4,'SPACELOG 8 BP'!$F79:$EE79)+SUMIF('SPACELOG 9 BP'!$F$2:$EE$2,BF$4,'SPACELOG 9 BP'!$F79:$EE79)+SUMIF('SPACELOG 10 BP'!$F$2:$EE$2,BF$4,'SPACELOG 10 BP'!$F79:$EE79)+SUMIF('SPACELOG 11 BP'!$F$2:$EE$2,BF$4,'SPACELOG 11 BP'!$F79:$EE79)+SUMIF('SPACELOG 12 BP'!$F$2:$EE$2,BF$4,'SPACELOG 12 BP'!$F79:$EE79)</f>
        <v>0</v>
      </c>
      <c r="BG79" s="13">
        <f>SUMIF('reporting montigny'!$F$2:$EE$2,BG$4,'reporting montigny'!$F79:$EE79)+SUMIF('reporting boissy'!$F$2:$EE$2,BG$4,'reporting boissy'!$F79:$EE79)+SUMIF('reporting moussy'!$F$2:$EE$2,BG$4,'reporting moussy'!$F79:$EE79)+SUMIF('reporting trappes'!$F$2:$EE$2,BG$4,'reporting trappes'!$F79:$EE79)+SUMIF('SPACELOG 5 BP'!$F$2:$EE$2,BG$4,'SPACELOG 5 BP'!$F79:$EE79)+SUMIF('SPACELOG 6 BP'!$F$2:$EE$2,BG$4,'SPACELOG 6 BP'!$F79:$EE79)+SUMIF('SPACELOG 7 BP'!$F$2:$EE$2,BG$4,'SPACELOG 7 BP'!$F79:$EE79)+SUMIF('SPACELOG 8 BP'!$F$2:$EE$2,BG$4,'SPACELOG 8 BP'!$F79:$EE79)+SUMIF('SPACELOG 9 BP'!$F$2:$EE$2,BG$4,'SPACELOG 9 BP'!$F79:$EE79)+SUMIF('SPACELOG 10 BP'!$F$2:$EE$2,BG$4,'SPACELOG 10 BP'!$F79:$EE79)+SUMIF('SPACELOG 11 BP'!$F$2:$EE$2,BG$4,'SPACELOG 11 BP'!$F79:$EE79)+SUMIF('SPACELOG 12 BP'!$F$2:$EE$2,BG$4,'SPACELOG 12 BP'!$F79:$EE79)</f>
        <v>0</v>
      </c>
      <c r="BH79" s="13">
        <f>SUMIF('reporting montigny'!$F$2:$EE$2,BH$4,'reporting montigny'!$F79:$EE79)+SUMIF('reporting boissy'!$F$2:$EE$2,BH$4,'reporting boissy'!$F79:$EE79)+SUMIF('reporting moussy'!$F$2:$EE$2,BH$4,'reporting moussy'!$F79:$EE79)+SUMIF('reporting trappes'!$F$2:$EE$2,BH$4,'reporting trappes'!$F79:$EE79)+SUMIF('SPACELOG 5 BP'!$F$2:$EE$2,BH$4,'SPACELOG 5 BP'!$F79:$EE79)+SUMIF('SPACELOG 6 BP'!$F$2:$EE$2,BH$4,'SPACELOG 6 BP'!$F79:$EE79)+SUMIF('SPACELOG 7 BP'!$F$2:$EE$2,BH$4,'SPACELOG 7 BP'!$F79:$EE79)+SUMIF('SPACELOG 8 BP'!$F$2:$EE$2,BH$4,'SPACELOG 8 BP'!$F79:$EE79)+SUMIF('SPACELOG 9 BP'!$F$2:$EE$2,BH$4,'SPACELOG 9 BP'!$F79:$EE79)+SUMIF('SPACELOG 10 BP'!$F$2:$EE$2,BH$4,'SPACELOG 10 BP'!$F79:$EE79)+SUMIF('SPACELOG 11 BP'!$F$2:$EE$2,BH$4,'SPACELOG 11 BP'!$F79:$EE79)+SUMIF('SPACELOG 12 BP'!$F$2:$EE$2,BH$4,'SPACELOG 12 BP'!$F79:$EE79)</f>
        <v>0</v>
      </c>
      <c r="BI79" s="13">
        <f>SUMIF('reporting montigny'!$F$2:$EE$2,BI$4,'reporting montigny'!$F79:$EE79)+SUMIF('reporting boissy'!$F$2:$EE$2,BI$4,'reporting boissy'!$F79:$EE79)+SUMIF('reporting moussy'!$F$2:$EE$2,BI$4,'reporting moussy'!$F79:$EE79)+SUMIF('reporting trappes'!$F$2:$EE$2,BI$4,'reporting trappes'!$F79:$EE79)+SUMIF('SPACELOG 5 BP'!$F$2:$EE$2,BI$4,'SPACELOG 5 BP'!$F79:$EE79)+SUMIF('SPACELOG 6 BP'!$F$2:$EE$2,BI$4,'SPACELOG 6 BP'!$F79:$EE79)+SUMIF('SPACELOG 7 BP'!$F$2:$EE$2,BI$4,'SPACELOG 7 BP'!$F79:$EE79)+SUMIF('SPACELOG 8 BP'!$F$2:$EE$2,BI$4,'SPACELOG 8 BP'!$F79:$EE79)+SUMIF('SPACELOG 9 BP'!$F$2:$EE$2,BI$4,'SPACELOG 9 BP'!$F79:$EE79)+SUMIF('SPACELOG 10 BP'!$F$2:$EE$2,BI$4,'SPACELOG 10 BP'!$F79:$EE79)+SUMIF('SPACELOG 11 BP'!$F$2:$EE$2,BI$4,'SPACELOG 11 BP'!$F79:$EE79)+SUMIF('SPACELOG 12 BP'!$F$2:$EE$2,BI$4,'SPACELOG 12 BP'!$F79:$EE79)</f>
        <v>0</v>
      </c>
      <c r="BJ79" s="13">
        <f>SUMIF('reporting montigny'!$F$2:$EE$2,BJ$4,'reporting montigny'!$F79:$EE79)+SUMIF('reporting boissy'!$F$2:$EE$2,BJ$4,'reporting boissy'!$F79:$EE79)+SUMIF('reporting moussy'!$F$2:$EE$2,BJ$4,'reporting moussy'!$F79:$EE79)+SUMIF('reporting trappes'!$F$2:$EE$2,BJ$4,'reporting trappes'!$F79:$EE79)+SUMIF('SPACELOG 5 BP'!$F$2:$EE$2,BJ$4,'SPACELOG 5 BP'!$F79:$EE79)+SUMIF('SPACELOG 6 BP'!$F$2:$EE$2,BJ$4,'SPACELOG 6 BP'!$F79:$EE79)+SUMIF('SPACELOG 7 BP'!$F$2:$EE$2,BJ$4,'SPACELOG 7 BP'!$F79:$EE79)+SUMIF('SPACELOG 8 BP'!$F$2:$EE$2,BJ$4,'SPACELOG 8 BP'!$F79:$EE79)+SUMIF('SPACELOG 9 BP'!$F$2:$EE$2,BJ$4,'SPACELOG 9 BP'!$F79:$EE79)+SUMIF('SPACELOG 10 BP'!$F$2:$EE$2,BJ$4,'SPACELOG 10 BP'!$F79:$EE79)+SUMIF('SPACELOG 11 BP'!$F$2:$EE$2,BJ$4,'SPACELOG 11 BP'!$F79:$EE79)+SUMIF('SPACELOG 12 BP'!$F$2:$EE$2,BJ$4,'SPACELOG 12 BP'!$F79:$EE79)</f>
        <v>0</v>
      </c>
      <c r="BK79" s="13">
        <f>SUMIF('reporting montigny'!$F$2:$EE$2,BK$4,'reporting montigny'!$F79:$EE79)+SUMIF('reporting boissy'!$F$2:$EE$2,BK$4,'reporting boissy'!$F79:$EE79)+SUMIF('reporting moussy'!$F$2:$EE$2,BK$4,'reporting moussy'!$F79:$EE79)+SUMIF('reporting trappes'!$F$2:$EE$2,BK$4,'reporting trappes'!$F79:$EE79)+SUMIF('SPACELOG 5 BP'!$F$2:$EE$2,BK$4,'SPACELOG 5 BP'!$F79:$EE79)+SUMIF('SPACELOG 6 BP'!$F$2:$EE$2,BK$4,'SPACELOG 6 BP'!$F79:$EE79)+SUMIF('SPACELOG 7 BP'!$F$2:$EE$2,BK$4,'SPACELOG 7 BP'!$F79:$EE79)+SUMIF('SPACELOG 8 BP'!$F$2:$EE$2,BK$4,'SPACELOG 8 BP'!$F79:$EE79)+SUMIF('SPACELOG 9 BP'!$F$2:$EE$2,BK$4,'SPACELOG 9 BP'!$F79:$EE79)+SUMIF('SPACELOG 10 BP'!$F$2:$EE$2,BK$4,'SPACELOG 10 BP'!$F79:$EE79)+SUMIF('SPACELOG 11 BP'!$F$2:$EE$2,BK$4,'SPACELOG 11 BP'!$F79:$EE79)+SUMIF('SPACELOG 12 BP'!$F$2:$EE$2,BK$4,'SPACELOG 12 BP'!$F79:$EE79)</f>
        <v>0</v>
      </c>
      <c r="BL79" s="13">
        <f>SUMIF('reporting montigny'!$F$2:$EE$2,BL$4,'reporting montigny'!$F79:$EE79)+SUMIF('reporting boissy'!$F$2:$EE$2,BL$4,'reporting boissy'!$F79:$EE79)+SUMIF('reporting moussy'!$F$2:$EE$2,BL$4,'reporting moussy'!$F79:$EE79)+SUMIF('reporting trappes'!$F$2:$EE$2,BL$4,'reporting trappes'!$F79:$EE79)+SUMIF('SPACELOG 5 BP'!$F$2:$EE$2,BL$4,'SPACELOG 5 BP'!$F79:$EE79)+SUMIF('SPACELOG 6 BP'!$F$2:$EE$2,BL$4,'SPACELOG 6 BP'!$F79:$EE79)+SUMIF('SPACELOG 7 BP'!$F$2:$EE$2,BL$4,'SPACELOG 7 BP'!$F79:$EE79)+SUMIF('SPACELOG 8 BP'!$F$2:$EE$2,BL$4,'SPACELOG 8 BP'!$F79:$EE79)+SUMIF('SPACELOG 9 BP'!$F$2:$EE$2,BL$4,'SPACELOG 9 BP'!$F79:$EE79)+SUMIF('SPACELOG 10 BP'!$F$2:$EE$2,BL$4,'SPACELOG 10 BP'!$F79:$EE79)+SUMIF('SPACELOG 11 BP'!$F$2:$EE$2,BL$4,'SPACELOG 11 BP'!$F79:$EE79)+SUMIF('SPACELOG 12 BP'!$F$2:$EE$2,BL$4,'SPACELOG 12 BP'!$F79:$EE79)</f>
        <v>0</v>
      </c>
      <c r="BM79" s="13">
        <f>SUMIF('reporting montigny'!$F$2:$EE$2,BM$4,'reporting montigny'!$F79:$EE79)+SUMIF('reporting boissy'!$F$2:$EE$2,BM$4,'reporting boissy'!$F79:$EE79)+SUMIF('reporting moussy'!$F$2:$EE$2,BM$4,'reporting moussy'!$F79:$EE79)+SUMIF('reporting trappes'!$F$2:$EE$2,BM$4,'reporting trappes'!$F79:$EE79)+SUMIF('SPACELOG 5 BP'!$F$2:$EE$2,BM$4,'SPACELOG 5 BP'!$F79:$EE79)+SUMIF('SPACELOG 6 BP'!$F$2:$EE$2,BM$4,'SPACELOG 6 BP'!$F79:$EE79)+SUMIF('SPACELOG 7 BP'!$F$2:$EE$2,BM$4,'SPACELOG 7 BP'!$F79:$EE79)+SUMIF('SPACELOG 8 BP'!$F$2:$EE$2,BM$4,'SPACELOG 8 BP'!$F79:$EE79)+SUMIF('SPACELOG 9 BP'!$F$2:$EE$2,BM$4,'SPACELOG 9 BP'!$F79:$EE79)+SUMIF('SPACELOG 10 BP'!$F$2:$EE$2,BM$4,'SPACELOG 10 BP'!$F79:$EE79)+SUMIF('SPACELOG 11 BP'!$F$2:$EE$2,BM$4,'SPACELOG 11 BP'!$F79:$EE79)+SUMIF('SPACELOG 12 BP'!$F$2:$EE$2,BM$4,'SPACELOG 12 BP'!$F79:$EE79)</f>
        <v>0</v>
      </c>
      <c r="BN79" s="13">
        <f>SUMIF('reporting montigny'!$F$2:$EE$2,BN$4,'reporting montigny'!$F79:$EE79)+SUMIF('reporting boissy'!$F$2:$EE$2,BN$4,'reporting boissy'!$F79:$EE79)+SUMIF('reporting moussy'!$F$2:$EE$2,BN$4,'reporting moussy'!$F79:$EE79)+SUMIF('reporting trappes'!$F$2:$EE$2,BN$4,'reporting trappes'!$F79:$EE79)+SUMIF('SPACELOG 5 BP'!$F$2:$EE$2,BN$4,'SPACELOG 5 BP'!$F79:$EE79)+SUMIF('SPACELOG 6 BP'!$F$2:$EE$2,BN$4,'SPACELOG 6 BP'!$F79:$EE79)+SUMIF('SPACELOG 7 BP'!$F$2:$EE$2,BN$4,'SPACELOG 7 BP'!$F79:$EE79)+SUMIF('SPACELOG 8 BP'!$F$2:$EE$2,BN$4,'SPACELOG 8 BP'!$F79:$EE79)+SUMIF('SPACELOG 9 BP'!$F$2:$EE$2,BN$4,'SPACELOG 9 BP'!$F79:$EE79)+SUMIF('SPACELOG 10 BP'!$F$2:$EE$2,BN$4,'SPACELOG 10 BP'!$F79:$EE79)+SUMIF('SPACELOG 11 BP'!$F$2:$EE$2,BN$4,'SPACELOG 11 BP'!$F79:$EE79)+SUMIF('SPACELOG 12 BP'!$F$2:$EE$2,BN$4,'SPACELOG 12 BP'!$F79:$EE79)</f>
        <v>0</v>
      </c>
      <c r="BO79" s="13">
        <f>SUMIF('reporting montigny'!$F$2:$EE$2,BO$4,'reporting montigny'!$F79:$EE79)+SUMIF('reporting boissy'!$F$2:$EE$2,BO$4,'reporting boissy'!$F79:$EE79)+SUMIF('reporting moussy'!$F$2:$EE$2,BO$4,'reporting moussy'!$F79:$EE79)+SUMIF('reporting trappes'!$F$2:$EE$2,BO$4,'reporting trappes'!$F79:$EE79)+SUMIF('SPACELOG 5 BP'!$F$2:$EE$2,BO$4,'SPACELOG 5 BP'!$F79:$EE79)+SUMIF('SPACELOG 6 BP'!$F$2:$EE$2,BO$4,'SPACELOG 6 BP'!$F79:$EE79)+SUMIF('SPACELOG 7 BP'!$F$2:$EE$2,BO$4,'SPACELOG 7 BP'!$F79:$EE79)+SUMIF('SPACELOG 8 BP'!$F$2:$EE$2,BO$4,'SPACELOG 8 BP'!$F79:$EE79)+SUMIF('SPACELOG 9 BP'!$F$2:$EE$2,BO$4,'SPACELOG 9 BP'!$F79:$EE79)+SUMIF('SPACELOG 10 BP'!$F$2:$EE$2,BO$4,'SPACELOG 10 BP'!$F79:$EE79)+SUMIF('SPACELOG 11 BP'!$F$2:$EE$2,BO$4,'SPACELOG 11 BP'!$F79:$EE79)+SUMIF('SPACELOG 12 BP'!$F$2:$EE$2,BO$4,'SPACELOG 12 BP'!$F79:$EE79)</f>
        <v>0</v>
      </c>
      <c r="BP79" s="13">
        <f>SUMIF('reporting montigny'!$F$2:$EE$2,BP$4,'reporting montigny'!$F79:$EE79)+SUMIF('reporting boissy'!$F$2:$EE$2,BP$4,'reporting boissy'!$F79:$EE79)+SUMIF('reporting moussy'!$F$2:$EE$2,BP$4,'reporting moussy'!$F79:$EE79)+SUMIF('reporting trappes'!$F$2:$EE$2,BP$4,'reporting trappes'!$F79:$EE79)+SUMIF('SPACELOG 5 BP'!$F$2:$EE$2,BP$4,'SPACELOG 5 BP'!$F79:$EE79)+SUMIF('SPACELOG 6 BP'!$F$2:$EE$2,BP$4,'SPACELOG 6 BP'!$F79:$EE79)+SUMIF('SPACELOG 7 BP'!$F$2:$EE$2,BP$4,'SPACELOG 7 BP'!$F79:$EE79)+SUMIF('SPACELOG 8 BP'!$F$2:$EE$2,BP$4,'SPACELOG 8 BP'!$F79:$EE79)+SUMIF('SPACELOG 9 BP'!$F$2:$EE$2,BP$4,'SPACELOG 9 BP'!$F79:$EE79)+SUMIF('SPACELOG 10 BP'!$F$2:$EE$2,BP$4,'SPACELOG 10 BP'!$F79:$EE79)+SUMIF('SPACELOG 11 BP'!$F$2:$EE$2,BP$4,'SPACELOG 11 BP'!$F79:$EE79)+SUMIF('SPACELOG 12 BP'!$F$2:$EE$2,BP$4,'SPACELOG 12 BP'!$F79:$EE79)</f>
        <v>0</v>
      </c>
      <c r="BQ79" s="13">
        <f>SUMIF('reporting montigny'!$F$2:$EE$2,BQ$4,'reporting montigny'!$F79:$EE79)+SUMIF('reporting boissy'!$F$2:$EE$2,BQ$4,'reporting boissy'!$F79:$EE79)+SUMIF('reporting moussy'!$F$2:$EE$2,BQ$4,'reporting moussy'!$F79:$EE79)+SUMIF('reporting trappes'!$F$2:$EE$2,BQ$4,'reporting trappes'!$F79:$EE79)+SUMIF('SPACELOG 5 BP'!$F$2:$EE$2,BQ$4,'SPACELOG 5 BP'!$F79:$EE79)+SUMIF('SPACELOG 6 BP'!$F$2:$EE$2,BQ$4,'SPACELOG 6 BP'!$F79:$EE79)+SUMIF('SPACELOG 7 BP'!$F$2:$EE$2,BQ$4,'SPACELOG 7 BP'!$F79:$EE79)+SUMIF('SPACELOG 8 BP'!$F$2:$EE$2,BQ$4,'SPACELOG 8 BP'!$F79:$EE79)+SUMIF('SPACELOG 9 BP'!$F$2:$EE$2,BQ$4,'SPACELOG 9 BP'!$F79:$EE79)+SUMIF('SPACELOG 10 BP'!$F$2:$EE$2,BQ$4,'SPACELOG 10 BP'!$F79:$EE79)+SUMIF('SPACELOG 11 BP'!$F$2:$EE$2,BQ$4,'SPACELOG 11 BP'!$F79:$EE79)+SUMIF('SPACELOG 12 BP'!$F$2:$EE$2,BQ$4,'SPACELOG 12 BP'!$F79:$EE79)</f>
        <v>0</v>
      </c>
      <c r="BR79" s="14">
        <f>SUM(BF79:BQ79)</f>
        <v>0</v>
      </c>
      <c r="BS79" s="13">
        <f>SUMIF('reporting montigny'!$F$2:$EE$2,BS$4,'reporting montigny'!$F79:$EE79)+SUMIF('reporting boissy'!$F$2:$EE$2,BS$4,'reporting boissy'!$F79:$EE79)+SUMIF('reporting moussy'!$F$2:$EE$2,BS$4,'reporting moussy'!$F79:$EE79)+SUMIF('reporting trappes'!$F$2:$EE$2,BS$4,'reporting trappes'!$F79:$EE79)+SUMIF('SPACELOG 5 BP'!$F$2:$EE$2,BS$4,'SPACELOG 5 BP'!$F79:$EE79)+SUMIF('SPACELOG 6 BP'!$F$2:$EE$2,BS$4,'SPACELOG 6 BP'!$F79:$EE79)+SUMIF('SPACELOG 7 BP'!$F$2:$EE$2,BS$4,'SPACELOG 7 BP'!$F79:$EE79)+SUMIF('SPACELOG 8 BP'!$F$2:$EE$2,BS$4,'SPACELOG 8 BP'!$F79:$EE79)+SUMIF('SPACELOG 9 BP'!$F$2:$EE$2,BS$4,'SPACELOG 9 BP'!$F79:$EE79)+SUMIF('SPACELOG 10 BP'!$F$2:$EE$2,BS$4,'SPACELOG 10 BP'!$F79:$EE79)+SUMIF('SPACELOG 11 BP'!$F$2:$EE$2,BS$4,'SPACELOG 11 BP'!$F79:$EE79)+SUMIF('SPACELOG 12 BP'!$F$2:$EE$2,BS$4,'SPACELOG 12 BP'!$F79:$EE79)</f>
        <v>0</v>
      </c>
      <c r="BT79" s="13">
        <f>SUMIF('reporting montigny'!$F$2:$EE$2,BT$4,'reporting montigny'!$F79:$EE79)+SUMIF('reporting boissy'!$F$2:$EE$2,BT$4,'reporting boissy'!$F79:$EE79)+SUMIF('reporting moussy'!$F$2:$EE$2,BT$4,'reporting moussy'!$F79:$EE79)+SUMIF('reporting trappes'!$F$2:$EE$2,BT$4,'reporting trappes'!$F79:$EE79)+SUMIF('SPACELOG 5 BP'!$F$2:$EE$2,BT$4,'SPACELOG 5 BP'!$F79:$EE79)+SUMIF('SPACELOG 6 BP'!$F$2:$EE$2,BT$4,'SPACELOG 6 BP'!$F79:$EE79)+SUMIF('SPACELOG 7 BP'!$F$2:$EE$2,BT$4,'SPACELOG 7 BP'!$F79:$EE79)+SUMIF('SPACELOG 8 BP'!$F$2:$EE$2,BT$4,'SPACELOG 8 BP'!$F79:$EE79)+SUMIF('SPACELOG 9 BP'!$F$2:$EE$2,BT$4,'SPACELOG 9 BP'!$F79:$EE79)+SUMIF('SPACELOG 10 BP'!$F$2:$EE$2,BT$4,'SPACELOG 10 BP'!$F79:$EE79)+SUMIF('SPACELOG 11 BP'!$F$2:$EE$2,BT$4,'SPACELOG 11 BP'!$F79:$EE79)+SUMIF('SPACELOG 12 BP'!$F$2:$EE$2,BT$4,'SPACELOG 12 BP'!$F79:$EE79)</f>
        <v>0</v>
      </c>
      <c r="BU79" s="13">
        <f>SUMIF('reporting montigny'!$F$2:$EE$2,BU$4,'reporting montigny'!$F79:$EE79)+SUMIF('reporting boissy'!$F$2:$EE$2,BU$4,'reporting boissy'!$F79:$EE79)+SUMIF('reporting moussy'!$F$2:$EE$2,BU$4,'reporting moussy'!$F79:$EE79)+SUMIF('reporting trappes'!$F$2:$EE$2,BU$4,'reporting trappes'!$F79:$EE79)+SUMIF('SPACELOG 5 BP'!$F$2:$EE$2,BU$4,'SPACELOG 5 BP'!$F79:$EE79)+SUMIF('SPACELOG 6 BP'!$F$2:$EE$2,BU$4,'SPACELOG 6 BP'!$F79:$EE79)+SUMIF('SPACELOG 7 BP'!$F$2:$EE$2,BU$4,'SPACELOG 7 BP'!$F79:$EE79)+SUMIF('SPACELOG 8 BP'!$F$2:$EE$2,BU$4,'SPACELOG 8 BP'!$F79:$EE79)+SUMIF('SPACELOG 9 BP'!$F$2:$EE$2,BU$4,'SPACELOG 9 BP'!$F79:$EE79)+SUMIF('SPACELOG 10 BP'!$F$2:$EE$2,BU$4,'SPACELOG 10 BP'!$F79:$EE79)+SUMIF('SPACELOG 11 BP'!$F$2:$EE$2,BU$4,'SPACELOG 11 BP'!$F79:$EE79)+SUMIF('SPACELOG 12 BP'!$F$2:$EE$2,BU$4,'SPACELOG 12 BP'!$F79:$EE79)</f>
        <v>0</v>
      </c>
      <c r="BV79" s="13">
        <f>SUMIF('reporting montigny'!$F$2:$EE$2,BV$4,'reporting montigny'!$F79:$EE79)+SUMIF('reporting boissy'!$F$2:$EE$2,BV$4,'reporting boissy'!$F79:$EE79)+SUMIF('reporting moussy'!$F$2:$EE$2,BV$4,'reporting moussy'!$F79:$EE79)+SUMIF('reporting trappes'!$F$2:$EE$2,BV$4,'reporting trappes'!$F79:$EE79)+SUMIF('SPACELOG 5 BP'!$F$2:$EE$2,BV$4,'SPACELOG 5 BP'!$F79:$EE79)+SUMIF('SPACELOG 6 BP'!$F$2:$EE$2,BV$4,'SPACELOG 6 BP'!$F79:$EE79)+SUMIF('SPACELOG 7 BP'!$F$2:$EE$2,BV$4,'SPACELOG 7 BP'!$F79:$EE79)+SUMIF('SPACELOG 8 BP'!$F$2:$EE$2,BV$4,'SPACELOG 8 BP'!$F79:$EE79)+SUMIF('SPACELOG 9 BP'!$F$2:$EE$2,BV$4,'SPACELOG 9 BP'!$F79:$EE79)+SUMIF('SPACELOG 10 BP'!$F$2:$EE$2,BV$4,'SPACELOG 10 BP'!$F79:$EE79)+SUMIF('SPACELOG 11 BP'!$F$2:$EE$2,BV$4,'SPACELOG 11 BP'!$F79:$EE79)+SUMIF('SPACELOG 12 BP'!$F$2:$EE$2,BV$4,'SPACELOG 12 BP'!$F79:$EE79)</f>
        <v>0</v>
      </c>
      <c r="BW79" s="13">
        <f>SUMIF('reporting montigny'!$F$2:$EE$2,BW$4,'reporting montigny'!$F79:$EE79)+SUMIF('reporting boissy'!$F$2:$EE$2,BW$4,'reporting boissy'!$F79:$EE79)+SUMIF('reporting moussy'!$F$2:$EE$2,BW$4,'reporting moussy'!$F79:$EE79)+SUMIF('reporting trappes'!$F$2:$EE$2,BW$4,'reporting trappes'!$F79:$EE79)+SUMIF('SPACELOG 5 BP'!$F$2:$EE$2,BW$4,'SPACELOG 5 BP'!$F79:$EE79)+SUMIF('SPACELOG 6 BP'!$F$2:$EE$2,BW$4,'SPACELOG 6 BP'!$F79:$EE79)+SUMIF('SPACELOG 7 BP'!$F$2:$EE$2,BW$4,'SPACELOG 7 BP'!$F79:$EE79)+SUMIF('SPACELOG 8 BP'!$F$2:$EE$2,BW$4,'SPACELOG 8 BP'!$F79:$EE79)+SUMIF('SPACELOG 9 BP'!$F$2:$EE$2,BW$4,'SPACELOG 9 BP'!$F79:$EE79)+SUMIF('SPACELOG 10 BP'!$F$2:$EE$2,BW$4,'SPACELOG 10 BP'!$F79:$EE79)+SUMIF('SPACELOG 11 BP'!$F$2:$EE$2,BW$4,'SPACELOG 11 BP'!$F79:$EE79)+SUMIF('SPACELOG 12 BP'!$F$2:$EE$2,BW$4,'SPACELOG 12 BP'!$F79:$EE79)</f>
        <v>0</v>
      </c>
      <c r="BX79" s="13">
        <f>SUMIF('reporting montigny'!$F$2:$EE$2,BX$4,'reporting montigny'!$F79:$EE79)+SUMIF('reporting boissy'!$F$2:$EE$2,BX$4,'reporting boissy'!$F79:$EE79)+SUMIF('reporting moussy'!$F$2:$EE$2,BX$4,'reporting moussy'!$F79:$EE79)+SUMIF('reporting trappes'!$F$2:$EE$2,BX$4,'reporting trappes'!$F79:$EE79)+SUMIF('SPACELOG 5 BP'!$F$2:$EE$2,BX$4,'SPACELOG 5 BP'!$F79:$EE79)+SUMIF('SPACELOG 6 BP'!$F$2:$EE$2,BX$4,'SPACELOG 6 BP'!$F79:$EE79)+SUMIF('SPACELOG 7 BP'!$F$2:$EE$2,BX$4,'SPACELOG 7 BP'!$F79:$EE79)+SUMIF('SPACELOG 8 BP'!$F$2:$EE$2,BX$4,'SPACELOG 8 BP'!$F79:$EE79)+SUMIF('SPACELOG 9 BP'!$F$2:$EE$2,BX$4,'SPACELOG 9 BP'!$F79:$EE79)+SUMIF('SPACELOG 10 BP'!$F$2:$EE$2,BX$4,'SPACELOG 10 BP'!$F79:$EE79)+SUMIF('SPACELOG 11 BP'!$F$2:$EE$2,BX$4,'SPACELOG 11 BP'!$F79:$EE79)+SUMIF('SPACELOG 12 BP'!$F$2:$EE$2,BX$4,'SPACELOG 12 BP'!$F79:$EE79)</f>
        <v>0</v>
      </c>
      <c r="BY79" s="13">
        <f>SUMIF('reporting montigny'!$F$2:$EE$2,BY$4,'reporting montigny'!$F79:$EE79)+SUMIF('reporting boissy'!$F$2:$EE$2,BY$4,'reporting boissy'!$F79:$EE79)+SUMIF('reporting moussy'!$F$2:$EE$2,BY$4,'reporting moussy'!$F79:$EE79)+SUMIF('reporting trappes'!$F$2:$EE$2,BY$4,'reporting trappes'!$F79:$EE79)+SUMIF('SPACELOG 5 BP'!$F$2:$EE$2,BY$4,'SPACELOG 5 BP'!$F79:$EE79)+SUMIF('SPACELOG 6 BP'!$F$2:$EE$2,BY$4,'SPACELOG 6 BP'!$F79:$EE79)+SUMIF('SPACELOG 7 BP'!$F$2:$EE$2,BY$4,'SPACELOG 7 BP'!$F79:$EE79)+SUMIF('SPACELOG 8 BP'!$F$2:$EE$2,BY$4,'SPACELOG 8 BP'!$F79:$EE79)+SUMIF('SPACELOG 9 BP'!$F$2:$EE$2,BY$4,'SPACELOG 9 BP'!$F79:$EE79)+SUMIF('SPACELOG 10 BP'!$F$2:$EE$2,BY$4,'SPACELOG 10 BP'!$F79:$EE79)+SUMIF('SPACELOG 11 BP'!$F$2:$EE$2,BY$4,'SPACELOG 11 BP'!$F79:$EE79)+SUMIF('SPACELOG 12 BP'!$F$2:$EE$2,BY$4,'SPACELOG 12 BP'!$F79:$EE79)</f>
        <v>0</v>
      </c>
      <c r="BZ79" s="13">
        <f>SUMIF('reporting montigny'!$F$2:$EE$2,BZ$4,'reporting montigny'!$F79:$EE79)+SUMIF('reporting boissy'!$F$2:$EE$2,BZ$4,'reporting boissy'!$F79:$EE79)+SUMIF('reporting moussy'!$F$2:$EE$2,BZ$4,'reporting moussy'!$F79:$EE79)+SUMIF('reporting trappes'!$F$2:$EE$2,BZ$4,'reporting trappes'!$F79:$EE79)+SUMIF('SPACELOG 5 BP'!$F$2:$EE$2,BZ$4,'SPACELOG 5 BP'!$F79:$EE79)+SUMIF('SPACELOG 6 BP'!$F$2:$EE$2,BZ$4,'SPACELOG 6 BP'!$F79:$EE79)+SUMIF('SPACELOG 7 BP'!$F$2:$EE$2,BZ$4,'SPACELOG 7 BP'!$F79:$EE79)+SUMIF('SPACELOG 8 BP'!$F$2:$EE$2,BZ$4,'SPACELOG 8 BP'!$F79:$EE79)+SUMIF('SPACELOG 9 BP'!$F$2:$EE$2,BZ$4,'SPACELOG 9 BP'!$F79:$EE79)+SUMIF('SPACELOG 10 BP'!$F$2:$EE$2,BZ$4,'SPACELOG 10 BP'!$F79:$EE79)+SUMIF('SPACELOG 11 BP'!$F$2:$EE$2,BZ$4,'SPACELOG 11 BP'!$F79:$EE79)+SUMIF('SPACELOG 12 BP'!$F$2:$EE$2,BZ$4,'SPACELOG 12 BP'!$F79:$EE79)</f>
        <v>0</v>
      </c>
      <c r="CA79" s="13">
        <f>SUMIF('reporting montigny'!$F$2:$EE$2,CA$4,'reporting montigny'!$F79:$EE79)+SUMIF('reporting boissy'!$F$2:$EE$2,CA$4,'reporting boissy'!$F79:$EE79)+SUMIF('reporting moussy'!$F$2:$EE$2,CA$4,'reporting moussy'!$F79:$EE79)+SUMIF('reporting trappes'!$F$2:$EE$2,CA$4,'reporting trappes'!$F79:$EE79)+SUMIF('SPACELOG 5 BP'!$F$2:$EE$2,CA$4,'SPACELOG 5 BP'!$F79:$EE79)+SUMIF('SPACELOG 6 BP'!$F$2:$EE$2,CA$4,'SPACELOG 6 BP'!$F79:$EE79)+SUMIF('SPACELOG 7 BP'!$F$2:$EE$2,CA$4,'SPACELOG 7 BP'!$F79:$EE79)+SUMIF('SPACELOG 8 BP'!$F$2:$EE$2,CA$4,'SPACELOG 8 BP'!$F79:$EE79)+SUMIF('SPACELOG 9 BP'!$F$2:$EE$2,CA$4,'SPACELOG 9 BP'!$F79:$EE79)+SUMIF('SPACELOG 10 BP'!$F$2:$EE$2,CA$4,'SPACELOG 10 BP'!$F79:$EE79)+SUMIF('SPACELOG 11 BP'!$F$2:$EE$2,CA$4,'SPACELOG 11 BP'!$F79:$EE79)+SUMIF('SPACELOG 12 BP'!$F$2:$EE$2,CA$4,'SPACELOG 12 BP'!$F79:$EE79)</f>
        <v>0</v>
      </c>
      <c r="CB79" s="13">
        <f>SUMIF('reporting montigny'!$F$2:$EE$2,CB$4,'reporting montigny'!$F79:$EE79)+SUMIF('reporting boissy'!$F$2:$EE$2,CB$4,'reporting boissy'!$F79:$EE79)+SUMIF('reporting moussy'!$F$2:$EE$2,CB$4,'reporting moussy'!$F79:$EE79)+SUMIF('reporting trappes'!$F$2:$EE$2,CB$4,'reporting trappes'!$F79:$EE79)+SUMIF('SPACELOG 5 BP'!$F$2:$EE$2,CB$4,'SPACELOG 5 BP'!$F79:$EE79)+SUMIF('SPACELOG 6 BP'!$F$2:$EE$2,CB$4,'SPACELOG 6 BP'!$F79:$EE79)+SUMIF('SPACELOG 7 BP'!$F$2:$EE$2,CB$4,'SPACELOG 7 BP'!$F79:$EE79)+SUMIF('SPACELOG 8 BP'!$F$2:$EE$2,CB$4,'SPACELOG 8 BP'!$F79:$EE79)+SUMIF('SPACELOG 9 BP'!$F$2:$EE$2,CB$4,'SPACELOG 9 BP'!$F79:$EE79)+SUMIF('SPACELOG 10 BP'!$F$2:$EE$2,CB$4,'SPACELOG 10 BP'!$F79:$EE79)+SUMIF('SPACELOG 11 BP'!$F$2:$EE$2,CB$4,'SPACELOG 11 BP'!$F79:$EE79)+SUMIF('SPACELOG 12 BP'!$F$2:$EE$2,CB$4,'SPACELOG 12 BP'!$F79:$EE79)</f>
        <v>0</v>
      </c>
      <c r="CC79" s="13">
        <f>SUMIF('reporting montigny'!$F$2:$EE$2,CC$4,'reporting montigny'!$F79:$EE79)+SUMIF('reporting boissy'!$F$2:$EE$2,CC$4,'reporting boissy'!$F79:$EE79)+SUMIF('reporting moussy'!$F$2:$EE$2,CC$4,'reporting moussy'!$F79:$EE79)+SUMIF('reporting trappes'!$F$2:$EE$2,CC$4,'reporting trappes'!$F79:$EE79)+SUMIF('SPACELOG 5 BP'!$F$2:$EE$2,CC$4,'SPACELOG 5 BP'!$F79:$EE79)+SUMIF('SPACELOG 6 BP'!$F$2:$EE$2,CC$4,'SPACELOG 6 BP'!$F79:$EE79)+SUMIF('SPACELOG 7 BP'!$F$2:$EE$2,CC$4,'SPACELOG 7 BP'!$F79:$EE79)+SUMIF('SPACELOG 8 BP'!$F$2:$EE$2,CC$4,'SPACELOG 8 BP'!$F79:$EE79)+SUMIF('SPACELOG 9 BP'!$F$2:$EE$2,CC$4,'SPACELOG 9 BP'!$F79:$EE79)+SUMIF('SPACELOG 10 BP'!$F$2:$EE$2,CC$4,'SPACELOG 10 BP'!$F79:$EE79)+SUMIF('SPACELOG 11 BP'!$F$2:$EE$2,CC$4,'SPACELOG 11 BP'!$F79:$EE79)+SUMIF('SPACELOG 12 BP'!$F$2:$EE$2,CC$4,'SPACELOG 12 BP'!$F79:$EE79)</f>
        <v>0</v>
      </c>
      <c r="CD79" s="13">
        <f>SUMIF('reporting montigny'!$F$2:$EE$2,CD$4,'reporting montigny'!$F79:$EE79)+SUMIF('reporting boissy'!$F$2:$EE$2,CD$4,'reporting boissy'!$F79:$EE79)+SUMIF('reporting moussy'!$F$2:$EE$2,CD$4,'reporting moussy'!$F79:$EE79)+SUMIF('reporting trappes'!$F$2:$EE$2,CD$4,'reporting trappes'!$F79:$EE79)+SUMIF('SPACELOG 5 BP'!$F$2:$EE$2,CD$4,'SPACELOG 5 BP'!$F79:$EE79)+SUMIF('SPACELOG 6 BP'!$F$2:$EE$2,CD$4,'SPACELOG 6 BP'!$F79:$EE79)+SUMIF('SPACELOG 7 BP'!$F$2:$EE$2,CD$4,'SPACELOG 7 BP'!$F79:$EE79)+SUMIF('SPACELOG 8 BP'!$F$2:$EE$2,CD$4,'SPACELOG 8 BP'!$F79:$EE79)+SUMIF('SPACELOG 9 BP'!$F$2:$EE$2,CD$4,'SPACELOG 9 BP'!$F79:$EE79)+SUMIF('SPACELOG 10 BP'!$F$2:$EE$2,CD$4,'SPACELOG 10 BP'!$F79:$EE79)+SUMIF('SPACELOG 11 BP'!$F$2:$EE$2,CD$4,'SPACELOG 11 BP'!$F79:$EE79)+SUMIF('SPACELOG 12 BP'!$F$2:$EE$2,CD$4,'SPACELOG 12 BP'!$F79:$EE79)</f>
        <v>0</v>
      </c>
      <c r="CE79" s="14">
        <f>SUM(BS79:CD79)</f>
        <v>0</v>
      </c>
      <c r="CF79" s="13">
        <f>SUMIF('reporting montigny'!$F$2:$EE$2,CF$4,'reporting montigny'!$F79:$EE79)+SUMIF('reporting boissy'!$F$2:$EE$2,CF$4,'reporting boissy'!$F79:$EE79)+SUMIF('reporting moussy'!$F$2:$EE$2,CF$4,'reporting moussy'!$F79:$EE79)+SUMIF('reporting trappes'!$F$2:$EE$2,CF$4,'reporting trappes'!$F79:$EE79)+SUMIF('SPACELOG 5 BP'!$F$2:$EE$2,CF$4,'SPACELOG 5 BP'!$F79:$EE79)+SUMIF('SPACELOG 6 BP'!$F$2:$EE$2,CF$4,'SPACELOG 6 BP'!$F79:$EE79)+SUMIF('SPACELOG 7 BP'!$F$2:$EE$2,CF$4,'SPACELOG 7 BP'!$F79:$EE79)+SUMIF('SPACELOG 8 BP'!$F$2:$EE$2,CF$4,'SPACELOG 8 BP'!$F79:$EE79)+SUMIF('SPACELOG 9 BP'!$F$2:$EE$2,CF$4,'SPACELOG 9 BP'!$F79:$EE79)+SUMIF('SPACELOG 10 BP'!$F$2:$EE$2,CF$4,'SPACELOG 10 BP'!$F79:$EE79)+SUMIF('SPACELOG 11 BP'!$F$2:$EE$2,CF$4,'SPACELOG 11 BP'!$F79:$EE79)+SUMIF('SPACELOG 12 BP'!$F$2:$EE$2,CF$4,'SPACELOG 12 BP'!$F79:$EE79)</f>
        <v>0</v>
      </c>
      <c r="CG79" s="13">
        <f>SUMIF('reporting montigny'!$F$2:$EE$2,CG$4,'reporting montigny'!$F79:$EE79)+SUMIF('reporting boissy'!$F$2:$EE$2,CG$4,'reporting boissy'!$F79:$EE79)+SUMIF('reporting moussy'!$F$2:$EE$2,CG$4,'reporting moussy'!$F79:$EE79)+SUMIF('reporting trappes'!$F$2:$EE$2,CG$4,'reporting trappes'!$F79:$EE79)+SUMIF('SPACELOG 5 BP'!$F$2:$EE$2,CG$4,'SPACELOG 5 BP'!$F79:$EE79)+SUMIF('SPACELOG 6 BP'!$F$2:$EE$2,CG$4,'SPACELOG 6 BP'!$F79:$EE79)+SUMIF('SPACELOG 7 BP'!$F$2:$EE$2,CG$4,'SPACELOG 7 BP'!$F79:$EE79)+SUMIF('SPACELOG 8 BP'!$F$2:$EE$2,CG$4,'SPACELOG 8 BP'!$F79:$EE79)+SUMIF('SPACELOG 9 BP'!$F$2:$EE$2,CG$4,'SPACELOG 9 BP'!$F79:$EE79)+SUMIF('SPACELOG 10 BP'!$F$2:$EE$2,CG$4,'SPACELOG 10 BP'!$F79:$EE79)+SUMIF('SPACELOG 11 BP'!$F$2:$EE$2,CG$4,'SPACELOG 11 BP'!$F79:$EE79)+SUMIF('SPACELOG 12 BP'!$F$2:$EE$2,CG$4,'SPACELOG 12 BP'!$F79:$EE79)</f>
        <v>0</v>
      </c>
      <c r="CH79" s="13">
        <f>SUMIF('reporting montigny'!$F$2:$EE$2,CH$4,'reporting montigny'!$F79:$EE79)+SUMIF('reporting boissy'!$F$2:$EE$2,CH$4,'reporting boissy'!$F79:$EE79)+SUMIF('reporting moussy'!$F$2:$EE$2,CH$4,'reporting moussy'!$F79:$EE79)+SUMIF('reporting trappes'!$F$2:$EE$2,CH$4,'reporting trappes'!$F79:$EE79)+SUMIF('SPACELOG 5 BP'!$F$2:$EE$2,CH$4,'SPACELOG 5 BP'!$F79:$EE79)+SUMIF('SPACELOG 6 BP'!$F$2:$EE$2,CH$4,'SPACELOG 6 BP'!$F79:$EE79)+SUMIF('SPACELOG 7 BP'!$F$2:$EE$2,CH$4,'SPACELOG 7 BP'!$F79:$EE79)+SUMIF('SPACELOG 8 BP'!$F$2:$EE$2,CH$4,'SPACELOG 8 BP'!$F79:$EE79)+SUMIF('SPACELOG 9 BP'!$F$2:$EE$2,CH$4,'SPACELOG 9 BP'!$F79:$EE79)+SUMIF('SPACELOG 10 BP'!$F$2:$EE$2,CH$4,'SPACELOG 10 BP'!$F79:$EE79)+SUMIF('SPACELOG 11 BP'!$F$2:$EE$2,CH$4,'SPACELOG 11 BP'!$F79:$EE79)+SUMIF('SPACELOG 12 BP'!$F$2:$EE$2,CH$4,'SPACELOG 12 BP'!$F79:$EE79)</f>
        <v>0</v>
      </c>
      <c r="CI79" s="13">
        <f>SUMIF('reporting montigny'!$F$2:$EE$2,CI$4,'reporting montigny'!$F79:$EE79)+SUMIF('reporting boissy'!$F$2:$EE$2,CI$4,'reporting boissy'!$F79:$EE79)+SUMIF('reporting moussy'!$F$2:$EE$2,CI$4,'reporting moussy'!$F79:$EE79)+SUMIF('reporting trappes'!$F$2:$EE$2,CI$4,'reporting trappes'!$F79:$EE79)+SUMIF('SPACELOG 5 BP'!$F$2:$EE$2,CI$4,'SPACELOG 5 BP'!$F79:$EE79)+SUMIF('SPACELOG 6 BP'!$F$2:$EE$2,CI$4,'SPACELOG 6 BP'!$F79:$EE79)+SUMIF('SPACELOG 7 BP'!$F$2:$EE$2,CI$4,'SPACELOG 7 BP'!$F79:$EE79)+SUMIF('SPACELOG 8 BP'!$F$2:$EE$2,CI$4,'SPACELOG 8 BP'!$F79:$EE79)+SUMIF('SPACELOG 9 BP'!$F$2:$EE$2,CI$4,'SPACELOG 9 BP'!$F79:$EE79)+SUMIF('SPACELOG 10 BP'!$F$2:$EE$2,CI$4,'SPACELOG 10 BP'!$F79:$EE79)+SUMIF('SPACELOG 11 BP'!$F$2:$EE$2,CI$4,'SPACELOG 11 BP'!$F79:$EE79)+SUMIF('SPACELOG 12 BP'!$F$2:$EE$2,CI$4,'SPACELOG 12 BP'!$F79:$EE79)</f>
        <v>0</v>
      </c>
      <c r="CJ79" s="13">
        <f>SUMIF('reporting montigny'!$F$2:$EE$2,CJ$4,'reporting montigny'!$F79:$EE79)+SUMIF('reporting boissy'!$F$2:$EE$2,CJ$4,'reporting boissy'!$F79:$EE79)+SUMIF('reporting moussy'!$F$2:$EE$2,CJ$4,'reporting moussy'!$F79:$EE79)+SUMIF('reporting trappes'!$F$2:$EE$2,CJ$4,'reporting trappes'!$F79:$EE79)+SUMIF('SPACELOG 5 BP'!$F$2:$EE$2,CJ$4,'SPACELOG 5 BP'!$F79:$EE79)+SUMIF('SPACELOG 6 BP'!$F$2:$EE$2,CJ$4,'SPACELOG 6 BP'!$F79:$EE79)+SUMIF('SPACELOG 7 BP'!$F$2:$EE$2,CJ$4,'SPACELOG 7 BP'!$F79:$EE79)+SUMIF('SPACELOG 8 BP'!$F$2:$EE$2,CJ$4,'SPACELOG 8 BP'!$F79:$EE79)+SUMIF('SPACELOG 9 BP'!$F$2:$EE$2,CJ$4,'SPACELOG 9 BP'!$F79:$EE79)+SUMIF('SPACELOG 10 BP'!$F$2:$EE$2,CJ$4,'SPACELOG 10 BP'!$F79:$EE79)+SUMIF('SPACELOG 11 BP'!$F$2:$EE$2,CJ$4,'SPACELOG 11 BP'!$F79:$EE79)+SUMIF('SPACELOG 12 BP'!$F$2:$EE$2,CJ$4,'SPACELOG 12 BP'!$F79:$EE79)</f>
        <v>0</v>
      </c>
      <c r="CK79" s="13">
        <f>SUMIF('reporting montigny'!$F$2:$EE$2,CK$4,'reporting montigny'!$F79:$EE79)+SUMIF('reporting boissy'!$F$2:$EE$2,CK$4,'reporting boissy'!$F79:$EE79)+SUMIF('reporting moussy'!$F$2:$EE$2,CK$4,'reporting moussy'!$F79:$EE79)+SUMIF('reporting trappes'!$F$2:$EE$2,CK$4,'reporting trappes'!$F79:$EE79)+SUMIF('SPACELOG 5 BP'!$F$2:$EE$2,CK$4,'SPACELOG 5 BP'!$F79:$EE79)+SUMIF('SPACELOG 6 BP'!$F$2:$EE$2,CK$4,'SPACELOG 6 BP'!$F79:$EE79)+SUMIF('SPACELOG 7 BP'!$F$2:$EE$2,CK$4,'SPACELOG 7 BP'!$F79:$EE79)+SUMIF('SPACELOG 8 BP'!$F$2:$EE$2,CK$4,'SPACELOG 8 BP'!$F79:$EE79)+SUMIF('SPACELOG 9 BP'!$F$2:$EE$2,CK$4,'SPACELOG 9 BP'!$F79:$EE79)+SUMIF('SPACELOG 10 BP'!$F$2:$EE$2,CK$4,'SPACELOG 10 BP'!$F79:$EE79)+SUMIF('SPACELOG 11 BP'!$F$2:$EE$2,CK$4,'SPACELOG 11 BP'!$F79:$EE79)+SUMIF('SPACELOG 12 BP'!$F$2:$EE$2,CK$4,'SPACELOG 12 BP'!$F79:$EE79)</f>
        <v>0</v>
      </c>
      <c r="CL79" s="13">
        <f>SUMIF('reporting montigny'!$F$2:$EE$2,CL$4,'reporting montigny'!$F79:$EE79)+SUMIF('reporting boissy'!$F$2:$EE$2,CL$4,'reporting boissy'!$F79:$EE79)+SUMIF('reporting moussy'!$F$2:$EE$2,CL$4,'reporting moussy'!$F79:$EE79)+SUMIF('reporting trappes'!$F$2:$EE$2,CL$4,'reporting trappes'!$F79:$EE79)+SUMIF('SPACELOG 5 BP'!$F$2:$EE$2,CL$4,'SPACELOG 5 BP'!$F79:$EE79)+SUMIF('SPACELOG 6 BP'!$F$2:$EE$2,CL$4,'SPACELOG 6 BP'!$F79:$EE79)+SUMIF('SPACELOG 7 BP'!$F$2:$EE$2,CL$4,'SPACELOG 7 BP'!$F79:$EE79)+SUMIF('SPACELOG 8 BP'!$F$2:$EE$2,CL$4,'SPACELOG 8 BP'!$F79:$EE79)+SUMIF('SPACELOG 9 BP'!$F$2:$EE$2,CL$4,'SPACELOG 9 BP'!$F79:$EE79)+SUMIF('SPACELOG 10 BP'!$F$2:$EE$2,CL$4,'SPACELOG 10 BP'!$F79:$EE79)+SUMIF('SPACELOG 11 BP'!$F$2:$EE$2,CL$4,'SPACELOG 11 BP'!$F79:$EE79)+SUMIF('SPACELOG 12 BP'!$F$2:$EE$2,CL$4,'SPACELOG 12 BP'!$F79:$EE79)</f>
        <v>0</v>
      </c>
      <c r="CM79" s="13">
        <f>SUMIF('reporting montigny'!$F$2:$EE$2,CM$4,'reporting montigny'!$F79:$EE79)+SUMIF('reporting boissy'!$F$2:$EE$2,CM$4,'reporting boissy'!$F79:$EE79)+SUMIF('reporting moussy'!$F$2:$EE$2,CM$4,'reporting moussy'!$F79:$EE79)+SUMIF('reporting trappes'!$F$2:$EE$2,CM$4,'reporting trappes'!$F79:$EE79)+SUMIF('SPACELOG 5 BP'!$F$2:$EE$2,CM$4,'SPACELOG 5 BP'!$F79:$EE79)+SUMIF('SPACELOG 6 BP'!$F$2:$EE$2,CM$4,'SPACELOG 6 BP'!$F79:$EE79)+SUMIF('SPACELOG 7 BP'!$F$2:$EE$2,CM$4,'SPACELOG 7 BP'!$F79:$EE79)+SUMIF('SPACELOG 8 BP'!$F$2:$EE$2,CM$4,'SPACELOG 8 BP'!$F79:$EE79)+SUMIF('SPACELOG 9 BP'!$F$2:$EE$2,CM$4,'SPACELOG 9 BP'!$F79:$EE79)+SUMIF('SPACELOG 10 BP'!$F$2:$EE$2,CM$4,'SPACELOG 10 BP'!$F79:$EE79)+SUMIF('SPACELOG 11 BP'!$F$2:$EE$2,CM$4,'SPACELOG 11 BP'!$F79:$EE79)+SUMIF('SPACELOG 12 BP'!$F$2:$EE$2,CM$4,'SPACELOG 12 BP'!$F79:$EE79)</f>
        <v>0</v>
      </c>
      <c r="CN79" s="13">
        <f>SUMIF('reporting montigny'!$F$2:$EE$2,CN$4,'reporting montigny'!$F79:$EE79)+SUMIF('reporting boissy'!$F$2:$EE$2,CN$4,'reporting boissy'!$F79:$EE79)+SUMIF('reporting moussy'!$F$2:$EE$2,CN$4,'reporting moussy'!$F79:$EE79)+SUMIF('reporting trappes'!$F$2:$EE$2,CN$4,'reporting trappes'!$F79:$EE79)+SUMIF('SPACELOG 5 BP'!$F$2:$EE$2,CN$4,'SPACELOG 5 BP'!$F79:$EE79)+SUMIF('SPACELOG 6 BP'!$F$2:$EE$2,CN$4,'SPACELOG 6 BP'!$F79:$EE79)+SUMIF('SPACELOG 7 BP'!$F$2:$EE$2,CN$4,'SPACELOG 7 BP'!$F79:$EE79)+SUMIF('SPACELOG 8 BP'!$F$2:$EE$2,CN$4,'SPACELOG 8 BP'!$F79:$EE79)+SUMIF('SPACELOG 9 BP'!$F$2:$EE$2,CN$4,'SPACELOG 9 BP'!$F79:$EE79)+SUMIF('SPACELOG 10 BP'!$F$2:$EE$2,CN$4,'SPACELOG 10 BP'!$F79:$EE79)+SUMIF('SPACELOG 11 BP'!$F$2:$EE$2,CN$4,'SPACELOG 11 BP'!$F79:$EE79)+SUMIF('SPACELOG 12 BP'!$F$2:$EE$2,CN$4,'SPACELOG 12 BP'!$F79:$EE79)</f>
        <v>0</v>
      </c>
      <c r="CO79" s="13">
        <f>SUMIF('reporting montigny'!$F$2:$EE$2,CO$4,'reporting montigny'!$F79:$EE79)+SUMIF('reporting boissy'!$F$2:$EE$2,CO$4,'reporting boissy'!$F79:$EE79)+SUMIF('reporting moussy'!$F$2:$EE$2,CO$4,'reporting moussy'!$F79:$EE79)+SUMIF('reporting trappes'!$F$2:$EE$2,CO$4,'reporting trappes'!$F79:$EE79)+SUMIF('SPACELOG 5 BP'!$F$2:$EE$2,CO$4,'SPACELOG 5 BP'!$F79:$EE79)+SUMIF('SPACELOG 6 BP'!$F$2:$EE$2,CO$4,'SPACELOG 6 BP'!$F79:$EE79)+SUMIF('SPACELOG 7 BP'!$F$2:$EE$2,CO$4,'SPACELOG 7 BP'!$F79:$EE79)+SUMIF('SPACELOG 8 BP'!$F$2:$EE$2,CO$4,'SPACELOG 8 BP'!$F79:$EE79)+SUMIF('SPACELOG 9 BP'!$F$2:$EE$2,CO$4,'SPACELOG 9 BP'!$F79:$EE79)+SUMIF('SPACELOG 10 BP'!$F$2:$EE$2,CO$4,'SPACELOG 10 BP'!$F79:$EE79)+SUMIF('SPACELOG 11 BP'!$F$2:$EE$2,CO$4,'SPACELOG 11 BP'!$F79:$EE79)+SUMIF('SPACELOG 12 BP'!$F$2:$EE$2,CO$4,'SPACELOG 12 BP'!$F79:$EE79)</f>
        <v>0</v>
      </c>
      <c r="CP79" s="13">
        <f>SUMIF('reporting montigny'!$F$2:$EE$2,CP$4,'reporting montigny'!$F79:$EE79)+SUMIF('reporting boissy'!$F$2:$EE$2,CP$4,'reporting boissy'!$F79:$EE79)+SUMIF('reporting moussy'!$F$2:$EE$2,CP$4,'reporting moussy'!$F79:$EE79)+SUMIF('reporting trappes'!$F$2:$EE$2,CP$4,'reporting trappes'!$F79:$EE79)+SUMIF('SPACELOG 5 BP'!$F$2:$EE$2,CP$4,'SPACELOG 5 BP'!$F79:$EE79)+SUMIF('SPACELOG 6 BP'!$F$2:$EE$2,CP$4,'SPACELOG 6 BP'!$F79:$EE79)+SUMIF('SPACELOG 7 BP'!$F$2:$EE$2,CP$4,'SPACELOG 7 BP'!$F79:$EE79)+SUMIF('SPACELOG 8 BP'!$F$2:$EE$2,CP$4,'SPACELOG 8 BP'!$F79:$EE79)+SUMIF('SPACELOG 9 BP'!$F$2:$EE$2,CP$4,'SPACELOG 9 BP'!$F79:$EE79)+SUMIF('SPACELOG 10 BP'!$F$2:$EE$2,CP$4,'SPACELOG 10 BP'!$F79:$EE79)+SUMIF('SPACELOG 11 BP'!$F$2:$EE$2,CP$4,'SPACELOG 11 BP'!$F79:$EE79)+SUMIF('SPACELOG 12 BP'!$F$2:$EE$2,CP$4,'SPACELOG 12 BP'!$F79:$EE79)</f>
        <v>0</v>
      </c>
      <c r="CQ79" s="13">
        <f>SUMIF('reporting montigny'!$F$2:$EE$2,CQ$4,'reporting montigny'!$F79:$EE79)+SUMIF('reporting boissy'!$F$2:$EE$2,CQ$4,'reporting boissy'!$F79:$EE79)+SUMIF('reporting moussy'!$F$2:$EE$2,CQ$4,'reporting moussy'!$F79:$EE79)+SUMIF('reporting trappes'!$F$2:$EE$2,CQ$4,'reporting trappes'!$F79:$EE79)+SUMIF('SPACELOG 5 BP'!$F$2:$EE$2,CQ$4,'SPACELOG 5 BP'!$F79:$EE79)+SUMIF('SPACELOG 6 BP'!$F$2:$EE$2,CQ$4,'SPACELOG 6 BP'!$F79:$EE79)+SUMIF('SPACELOG 7 BP'!$F$2:$EE$2,CQ$4,'SPACELOG 7 BP'!$F79:$EE79)+SUMIF('SPACELOG 8 BP'!$F$2:$EE$2,CQ$4,'SPACELOG 8 BP'!$F79:$EE79)+SUMIF('SPACELOG 9 BP'!$F$2:$EE$2,CQ$4,'SPACELOG 9 BP'!$F79:$EE79)+SUMIF('SPACELOG 10 BP'!$F$2:$EE$2,CQ$4,'SPACELOG 10 BP'!$F79:$EE79)+SUMIF('SPACELOG 11 BP'!$F$2:$EE$2,CQ$4,'SPACELOG 11 BP'!$F79:$EE79)+SUMIF('SPACELOG 12 BP'!$F$2:$EE$2,CQ$4,'SPACELOG 12 BP'!$F79:$EE79)</f>
        <v>0</v>
      </c>
      <c r="CR79" s="14">
        <f>SUM(CF79:CQ79)</f>
        <v>0</v>
      </c>
      <c r="CS79" s="13">
        <f>SUMIF('reporting montigny'!$F$2:$EE$2,CS$4,'reporting montigny'!$F79:$EE79)+SUMIF('reporting boissy'!$F$2:$EE$2,CS$4,'reporting boissy'!$F79:$EE79)+SUMIF('reporting moussy'!$F$2:$EE$2,CS$4,'reporting moussy'!$F79:$EE79)+SUMIF('reporting trappes'!$F$2:$EE$2,CS$4,'reporting trappes'!$F79:$EE79)+SUMIF('SPACELOG 5 BP'!$F$2:$EE$2,CS$4,'SPACELOG 5 BP'!$F79:$EE79)+SUMIF('SPACELOG 6 BP'!$F$2:$EE$2,CS$4,'SPACELOG 6 BP'!$F79:$EE79)+SUMIF('SPACELOG 7 BP'!$F$2:$EE$2,CS$4,'SPACELOG 7 BP'!$F79:$EE79)+SUMIF('SPACELOG 8 BP'!$F$2:$EE$2,CS$4,'SPACELOG 8 BP'!$F79:$EE79)+SUMIF('SPACELOG 9 BP'!$F$2:$EE$2,CS$4,'SPACELOG 9 BP'!$F79:$EE79)+SUMIF('SPACELOG 10 BP'!$F$2:$EE$2,CS$4,'SPACELOG 10 BP'!$F79:$EE79)+SUMIF('SPACELOG 11 BP'!$F$2:$EE$2,CS$4,'SPACELOG 11 BP'!$F79:$EE79)+SUMIF('SPACELOG 12 BP'!$F$2:$EE$2,CS$4,'SPACELOG 12 BP'!$F79:$EE79)</f>
        <v>0</v>
      </c>
      <c r="CT79" s="13">
        <f>SUMIF('reporting montigny'!$F$2:$EE$2,CT$4,'reporting montigny'!$F79:$EE79)+SUMIF('reporting boissy'!$F$2:$EE$2,CT$4,'reporting boissy'!$F79:$EE79)+SUMIF('reporting moussy'!$F$2:$EE$2,CT$4,'reporting moussy'!$F79:$EE79)+SUMIF('reporting trappes'!$F$2:$EE$2,CT$4,'reporting trappes'!$F79:$EE79)+SUMIF('SPACELOG 5 BP'!$F$2:$EE$2,CT$4,'SPACELOG 5 BP'!$F79:$EE79)+SUMIF('SPACELOG 6 BP'!$F$2:$EE$2,CT$4,'SPACELOG 6 BP'!$F79:$EE79)+SUMIF('SPACELOG 7 BP'!$F$2:$EE$2,CT$4,'SPACELOG 7 BP'!$F79:$EE79)+SUMIF('SPACELOG 8 BP'!$F$2:$EE$2,CT$4,'SPACELOG 8 BP'!$F79:$EE79)+SUMIF('SPACELOG 9 BP'!$F$2:$EE$2,CT$4,'SPACELOG 9 BP'!$F79:$EE79)+SUMIF('SPACELOG 10 BP'!$F$2:$EE$2,CT$4,'SPACELOG 10 BP'!$F79:$EE79)+SUMIF('SPACELOG 11 BP'!$F$2:$EE$2,CT$4,'SPACELOG 11 BP'!$F79:$EE79)+SUMIF('SPACELOG 12 BP'!$F$2:$EE$2,CT$4,'SPACELOG 12 BP'!$F79:$EE79)</f>
        <v>0</v>
      </c>
      <c r="CU79" s="13">
        <f>SUMIF('reporting montigny'!$F$2:$EE$2,CU$4,'reporting montigny'!$F79:$EE79)+SUMIF('reporting boissy'!$F$2:$EE$2,CU$4,'reporting boissy'!$F79:$EE79)+SUMIF('reporting moussy'!$F$2:$EE$2,CU$4,'reporting moussy'!$F79:$EE79)+SUMIF('reporting trappes'!$F$2:$EE$2,CU$4,'reporting trappes'!$F79:$EE79)+SUMIF('SPACELOG 5 BP'!$F$2:$EE$2,CU$4,'SPACELOG 5 BP'!$F79:$EE79)+SUMIF('SPACELOG 6 BP'!$F$2:$EE$2,CU$4,'SPACELOG 6 BP'!$F79:$EE79)+SUMIF('SPACELOG 7 BP'!$F$2:$EE$2,CU$4,'SPACELOG 7 BP'!$F79:$EE79)+SUMIF('SPACELOG 8 BP'!$F$2:$EE$2,CU$4,'SPACELOG 8 BP'!$F79:$EE79)+SUMIF('SPACELOG 9 BP'!$F$2:$EE$2,CU$4,'SPACELOG 9 BP'!$F79:$EE79)+SUMIF('SPACELOG 10 BP'!$F$2:$EE$2,CU$4,'SPACELOG 10 BP'!$F79:$EE79)+SUMIF('SPACELOG 11 BP'!$F$2:$EE$2,CU$4,'SPACELOG 11 BP'!$F79:$EE79)+SUMIF('SPACELOG 12 BP'!$F$2:$EE$2,CU$4,'SPACELOG 12 BP'!$F79:$EE79)</f>
        <v>0</v>
      </c>
      <c r="CV79" s="13">
        <f>SUMIF('reporting montigny'!$F$2:$EE$2,CV$4,'reporting montigny'!$F79:$EE79)+SUMIF('reporting boissy'!$F$2:$EE$2,CV$4,'reporting boissy'!$F79:$EE79)+SUMIF('reporting moussy'!$F$2:$EE$2,CV$4,'reporting moussy'!$F79:$EE79)+SUMIF('reporting trappes'!$F$2:$EE$2,CV$4,'reporting trappes'!$F79:$EE79)+SUMIF('SPACELOG 5 BP'!$F$2:$EE$2,CV$4,'SPACELOG 5 BP'!$F79:$EE79)+SUMIF('SPACELOG 6 BP'!$F$2:$EE$2,CV$4,'SPACELOG 6 BP'!$F79:$EE79)+SUMIF('SPACELOG 7 BP'!$F$2:$EE$2,CV$4,'SPACELOG 7 BP'!$F79:$EE79)+SUMIF('SPACELOG 8 BP'!$F$2:$EE$2,CV$4,'SPACELOG 8 BP'!$F79:$EE79)+SUMIF('SPACELOG 9 BP'!$F$2:$EE$2,CV$4,'SPACELOG 9 BP'!$F79:$EE79)+SUMIF('SPACELOG 10 BP'!$F$2:$EE$2,CV$4,'SPACELOG 10 BP'!$F79:$EE79)+SUMIF('SPACELOG 11 BP'!$F$2:$EE$2,CV$4,'SPACELOG 11 BP'!$F79:$EE79)+SUMIF('SPACELOG 12 BP'!$F$2:$EE$2,CV$4,'SPACELOG 12 BP'!$F79:$EE79)</f>
        <v>0</v>
      </c>
      <c r="CW79" s="13">
        <f>SUMIF('reporting montigny'!$F$2:$EE$2,CW$4,'reporting montigny'!$F79:$EE79)+SUMIF('reporting boissy'!$F$2:$EE$2,CW$4,'reporting boissy'!$F79:$EE79)+SUMIF('reporting moussy'!$F$2:$EE$2,CW$4,'reporting moussy'!$F79:$EE79)+SUMIF('reporting trappes'!$F$2:$EE$2,CW$4,'reporting trappes'!$F79:$EE79)+SUMIF('SPACELOG 5 BP'!$F$2:$EE$2,CW$4,'SPACELOG 5 BP'!$F79:$EE79)+SUMIF('SPACELOG 6 BP'!$F$2:$EE$2,CW$4,'SPACELOG 6 BP'!$F79:$EE79)+SUMIF('SPACELOG 7 BP'!$F$2:$EE$2,CW$4,'SPACELOG 7 BP'!$F79:$EE79)+SUMIF('SPACELOG 8 BP'!$F$2:$EE$2,CW$4,'SPACELOG 8 BP'!$F79:$EE79)+SUMIF('SPACELOG 9 BP'!$F$2:$EE$2,CW$4,'SPACELOG 9 BP'!$F79:$EE79)+SUMIF('SPACELOG 10 BP'!$F$2:$EE$2,CW$4,'SPACELOG 10 BP'!$F79:$EE79)+SUMIF('SPACELOG 11 BP'!$F$2:$EE$2,CW$4,'SPACELOG 11 BP'!$F79:$EE79)+SUMIF('SPACELOG 12 BP'!$F$2:$EE$2,CW$4,'SPACELOG 12 BP'!$F79:$EE79)</f>
        <v>0</v>
      </c>
      <c r="CX79" s="13">
        <f>SUMIF('reporting montigny'!$F$2:$EE$2,CX$4,'reporting montigny'!$F79:$EE79)+SUMIF('reporting boissy'!$F$2:$EE$2,CX$4,'reporting boissy'!$F79:$EE79)+SUMIF('reporting moussy'!$F$2:$EE$2,CX$4,'reporting moussy'!$F79:$EE79)+SUMIF('reporting trappes'!$F$2:$EE$2,CX$4,'reporting trappes'!$F79:$EE79)+SUMIF('SPACELOG 5 BP'!$F$2:$EE$2,CX$4,'SPACELOG 5 BP'!$F79:$EE79)+SUMIF('SPACELOG 6 BP'!$F$2:$EE$2,CX$4,'SPACELOG 6 BP'!$F79:$EE79)+SUMIF('SPACELOG 7 BP'!$F$2:$EE$2,CX$4,'SPACELOG 7 BP'!$F79:$EE79)+SUMIF('SPACELOG 8 BP'!$F$2:$EE$2,CX$4,'SPACELOG 8 BP'!$F79:$EE79)+SUMIF('SPACELOG 9 BP'!$F$2:$EE$2,CX$4,'SPACELOG 9 BP'!$F79:$EE79)+SUMIF('SPACELOG 10 BP'!$F$2:$EE$2,CX$4,'SPACELOG 10 BP'!$F79:$EE79)+SUMIF('SPACELOG 11 BP'!$F$2:$EE$2,CX$4,'SPACELOG 11 BP'!$F79:$EE79)+SUMIF('SPACELOG 12 BP'!$F$2:$EE$2,CX$4,'SPACELOG 12 BP'!$F79:$EE79)</f>
        <v>0</v>
      </c>
      <c r="CY79" s="13">
        <f>SUMIF('reporting montigny'!$F$2:$EE$2,CY$4,'reporting montigny'!$F79:$EE79)+SUMIF('reporting boissy'!$F$2:$EE$2,CY$4,'reporting boissy'!$F79:$EE79)+SUMIF('reporting moussy'!$F$2:$EE$2,CY$4,'reporting moussy'!$F79:$EE79)+SUMIF('reporting trappes'!$F$2:$EE$2,CY$4,'reporting trappes'!$F79:$EE79)+SUMIF('SPACELOG 5 BP'!$F$2:$EE$2,CY$4,'SPACELOG 5 BP'!$F79:$EE79)+SUMIF('SPACELOG 6 BP'!$F$2:$EE$2,CY$4,'SPACELOG 6 BP'!$F79:$EE79)+SUMIF('SPACELOG 7 BP'!$F$2:$EE$2,CY$4,'SPACELOG 7 BP'!$F79:$EE79)+SUMIF('SPACELOG 8 BP'!$F$2:$EE$2,CY$4,'SPACELOG 8 BP'!$F79:$EE79)+SUMIF('SPACELOG 9 BP'!$F$2:$EE$2,CY$4,'SPACELOG 9 BP'!$F79:$EE79)+SUMIF('SPACELOG 10 BP'!$F$2:$EE$2,CY$4,'SPACELOG 10 BP'!$F79:$EE79)+SUMIF('SPACELOG 11 BP'!$F$2:$EE$2,CY$4,'SPACELOG 11 BP'!$F79:$EE79)+SUMIF('SPACELOG 12 BP'!$F$2:$EE$2,CY$4,'SPACELOG 12 BP'!$F79:$EE79)</f>
        <v>0</v>
      </c>
      <c r="CZ79" s="13">
        <f>SUMIF('reporting montigny'!$F$2:$EE$2,CZ$4,'reporting montigny'!$F79:$EE79)+SUMIF('reporting boissy'!$F$2:$EE$2,CZ$4,'reporting boissy'!$F79:$EE79)+SUMIF('reporting moussy'!$F$2:$EE$2,CZ$4,'reporting moussy'!$F79:$EE79)+SUMIF('reporting trappes'!$F$2:$EE$2,CZ$4,'reporting trappes'!$F79:$EE79)+SUMIF('SPACELOG 5 BP'!$F$2:$EE$2,CZ$4,'SPACELOG 5 BP'!$F79:$EE79)+SUMIF('SPACELOG 6 BP'!$F$2:$EE$2,CZ$4,'SPACELOG 6 BP'!$F79:$EE79)+SUMIF('SPACELOG 7 BP'!$F$2:$EE$2,CZ$4,'SPACELOG 7 BP'!$F79:$EE79)+SUMIF('SPACELOG 8 BP'!$F$2:$EE$2,CZ$4,'SPACELOG 8 BP'!$F79:$EE79)+SUMIF('SPACELOG 9 BP'!$F$2:$EE$2,CZ$4,'SPACELOG 9 BP'!$F79:$EE79)+SUMIF('SPACELOG 10 BP'!$F$2:$EE$2,CZ$4,'SPACELOG 10 BP'!$F79:$EE79)+SUMIF('SPACELOG 11 BP'!$F$2:$EE$2,CZ$4,'SPACELOG 11 BP'!$F79:$EE79)+SUMIF('SPACELOG 12 BP'!$F$2:$EE$2,CZ$4,'SPACELOG 12 BP'!$F79:$EE79)</f>
        <v>0</v>
      </c>
      <c r="DA79" s="13">
        <f>SUMIF('reporting montigny'!$F$2:$EE$2,DA$4,'reporting montigny'!$F79:$EE79)+SUMIF('reporting boissy'!$F$2:$EE$2,DA$4,'reporting boissy'!$F79:$EE79)+SUMIF('reporting moussy'!$F$2:$EE$2,DA$4,'reporting moussy'!$F79:$EE79)+SUMIF('reporting trappes'!$F$2:$EE$2,DA$4,'reporting trappes'!$F79:$EE79)+SUMIF('SPACELOG 5 BP'!$F$2:$EE$2,DA$4,'SPACELOG 5 BP'!$F79:$EE79)+SUMIF('SPACELOG 6 BP'!$F$2:$EE$2,DA$4,'SPACELOG 6 BP'!$F79:$EE79)+SUMIF('SPACELOG 7 BP'!$F$2:$EE$2,DA$4,'SPACELOG 7 BP'!$F79:$EE79)+SUMIF('SPACELOG 8 BP'!$F$2:$EE$2,DA$4,'SPACELOG 8 BP'!$F79:$EE79)+SUMIF('SPACELOG 9 BP'!$F$2:$EE$2,DA$4,'SPACELOG 9 BP'!$F79:$EE79)+SUMIF('SPACELOG 10 BP'!$F$2:$EE$2,DA$4,'SPACELOG 10 BP'!$F79:$EE79)+SUMIF('SPACELOG 11 BP'!$F$2:$EE$2,DA$4,'SPACELOG 11 BP'!$F79:$EE79)+SUMIF('SPACELOG 12 BP'!$F$2:$EE$2,DA$4,'SPACELOG 12 BP'!$F79:$EE79)</f>
        <v>0</v>
      </c>
      <c r="DB79" s="13">
        <f>SUMIF('reporting montigny'!$F$2:$EE$2,DB$4,'reporting montigny'!$F79:$EE79)+SUMIF('reporting boissy'!$F$2:$EE$2,DB$4,'reporting boissy'!$F79:$EE79)+SUMIF('reporting moussy'!$F$2:$EE$2,DB$4,'reporting moussy'!$F79:$EE79)+SUMIF('reporting trappes'!$F$2:$EE$2,DB$4,'reporting trappes'!$F79:$EE79)+SUMIF('SPACELOG 5 BP'!$F$2:$EE$2,DB$4,'SPACELOG 5 BP'!$F79:$EE79)+SUMIF('SPACELOG 6 BP'!$F$2:$EE$2,DB$4,'SPACELOG 6 BP'!$F79:$EE79)+SUMIF('SPACELOG 7 BP'!$F$2:$EE$2,DB$4,'SPACELOG 7 BP'!$F79:$EE79)+SUMIF('SPACELOG 8 BP'!$F$2:$EE$2,DB$4,'SPACELOG 8 BP'!$F79:$EE79)+SUMIF('SPACELOG 9 BP'!$F$2:$EE$2,DB$4,'SPACELOG 9 BP'!$F79:$EE79)+SUMIF('SPACELOG 10 BP'!$F$2:$EE$2,DB$4,'SPACELOG 10 BP'!$F79:$EE79)+SUMIF('SPACELOG 11 BP'!$F$2:$EE$2,DB$4,'SPACELOG 11 BP'!$F79:$EE79)+SUMIF('SPACELOG 12 BP'!$F$2:$EE$2,DB$4,'SPACELOG 12 BP'!$F79:$EE79)</f>
        <v>0</v>
      </c>
      <c r="DC79" s="13">
        <f>SUMIF('reporting montigny'!$F$2:$EE$2,DC$4,'reporting montigny'!$F79:$EE79)+SUMIF('reporting boissy'!$F$2:$EE$2,DC$4,'reporting boissy'!$F79:$EE79)+SUMIF('reporting moussy'!$F$2:$EE$2,DC$4,'reporting moussy'!$F79:$EE79)+SUMIF('reporting trappes'!$F$2:$EE$2,DC$4,'reporting trappes'!$F79:$EE79)+SUMIF('SPACELOG 5 BP'!$F$2:$EE$2,DC$4,'SPACELOG 5 BP'!$F79:$EE79)+SUMIF('SPACELOG 6 BP'!$F$2:$EE$2,DC$4,'SPACELOG 6 BP'!$F79:$EE79)+SUMIF('SPACELOG 7 BP'!$F$2:$EE$2,DC$4,'SPACELOG 7 BP'!$F79:$EE79)+SUMIF('SPACELOG 8 BP'!$F$2:$EE$2,DC$4,'SPACELOG 8 BP'!$F79:$EE79)+SUMIF('SPACELOG 9 BP'!$F$2:$EE$2,DC$4,'SPACELOG 9 BP'!$F79:$EE79)+SUMIF('SPACELOG 10 BP'!$F$2:$EE$2,DC$4,'SPACELOG 10 BP'!$F79:$EE79)+SUMIF('SPACELOG 11 BP'!$F$2:$EE$2,DC$4,'SPACELOG 11 BP'!$F79:$EE79)+SUMIF('SPACELOG 12 BP'!$F$2:$EE$2,DC$4,'SPACELOG 12 BP'!$F79:$EE79)</f>
        <v>0</v>
      </c>
      <c r="DD79" s="13">
        <f>SUMIF('reporting montigny'!$F$2:$EE$2,DD$4,'reporting montigny'!$F79:$EE79)+SUMIF('reporting boissy'!$F$2:$EE$2,DD$4,'reporting boissy'!$F79:$EE79)+SUMIF('reporting moussy'!$F$2:$EE$2,DD$4,'reporting moussy'!$F79:$EE79)+SUMIF('reporting trappes'!$F$2:$EE$2,DD$4,'reporting trappes'!$F79:$EE79)+SUMIF('SPACELOG 5 BP'!$F$2:$EE$2,DD$4,'SPACELOG 5 BP'!$F79:$EE79)+SUMIF('SPACELOG 6 BP'!$F$2:$EE$2,DD$4,'SPACELOG 6 BP'!$F79:$EE79)+SUMIF('SPACELOG 7 BP'!$F$2:$EE$2,DD$4,'SPACELOG 7 BP'!$F79:$EE79)+SUMIF('SPACELOG 8 BP'!$F$2:$EE$2,DD$4,'SPACELOG 8 BP'!$F79:$EE79)+SUMIF('SPACELOG 9 BP'!$F$2:$EE$2,DD$4,'SPACELOG 9 BP'!$F79:$EE79)+SUMIF('SPACELOG 10 BP'!$F$2:$EE$2,DD$4,'SPACELOG 10 BP'!$F79:$EE79)+SUMIF('SPACELOG 11 BP'!$F$2:$EE$2,DD$4,'SPACELOG 11 BP'!$F79:$EE79)+SUMIF('SPACELOG 12 BP'!$F$2:$EE$2,DD$4,'SPACELOG 12 BP'!$F79:$EE79)</f>
        <v>0</v>
      </c>
      <c r="DE79" s="14">
        <f>SUM(CS79:DD79)</f>
        <v>0</v>
      </c>
      <c r="DF79" s="13">
        <f>SUMIF('reporting montigny'!$F$2:$EE$2,DF$4,'reporting montigny'!$F79:$EE79)+SUMIF('reporting boissy'!$F$2:$EE$2,DF$4,'reporting boissy'!$F79:$EE79)+SUMIF('reporting moussy'!$F$2:$EE$2,DF$4,'reporting moussy'!$F79:$EE79)+SUMIF('reporting trappes'!$F$2:$EE$2,DF$4,'reporting trappes'!$F79:$EE79)+SUMIF('SPACELOG 5 BP'!$F$2:$EE$2,DF$4,'SPACELOG 5 BP'!$F79:$EE79)+SUMIF('SPACELOG 6 BP'!$F$2:$EE$2,DF$4,'SPACELOG 6 BP'!$F79:$EE79)+SUMIF('SPACELOG 7 BP'!$F$2:$EE$2,DF$4,'SPACELOG 7 BP'!$F79:$EE79)+SUMIF('SPACELOG 8 BP'!$F$2:$EE$2,DF$4,'SPACELOG 8 BP'!$F79:$EE79)+SUMIF('SPACELOG 9 BP'!$F$2:$EE$2,DF$4,'SPACELOG 9 BP'!$F79:$EE79)+SUMIF('SPACELOG 10 BP'!$F$2:$EE$2,DF$4,'SPACELOG 10 BP'!$F79:$EE79)+SUMIF('SPACELOG 11 BP'!$F$2:$EE$2,DF$4,'SPACELOG 11 BP'!$F79:$EE79)+SUMIF('SPACELOG 12 BP'!$F$2:$EE$2,DF$4,'SPACELOG 12 BP'!$F79:$EE79)</f>
        <v>0</v>
      </c>
      <c r="DG79" s="13">
        <f>SUMIF('reporting montigny'!$F$2:$EE$2,DG$4,'reporting montigny'!$F79:$EE79)+SUMIF('reporting boissy'!$F$2:$EE$2,DG$4,'reporting boissy'!$F79:$EE79)+SUMIF('reporting moussy'!$F$2:$EE$2,DG$4,'reporting moussy'!$F79:$EE79)+SUMIF('reporting trappes'!$F$2:$EE$2,DG$4,'reporting trappes'!$F79:$EE79)+SUMIF('SPACELOG 5 BP'!$F$2:$EE$2,DG$4,'SPACELOG 5 BP'!$F79:$EE79)+SUMIF('SPACELOG 6 BP'!$F$2:$EE$2,DG$4,'SPACELOG 6 BP'!$F79:$EE79)+SUMIF('SPACELOG 7 BP'!$F$2:$EE$2,DG$4,'SPACELOG 7 BP'!$F79:$EE79)+SUMIF('SPACELOG 8 BP'!$F$2:$EE$2,DG$4,'SPACELOG 8 BP'!$F79:$EE79)+SUMIF('SPACELOG 9 BP'!$F$2:$EE$2,DG$4,'SPACELOG 9 BP'!$F79:$EE79)+SUMIF('SPACELOG 10 BP'!$F$2:$EE$2,DG$4,'SPACELOG 10 BP'!$F79:$EE79)+SUMIF('SPACELOG 11 BP'!$F$2:$EE$2,DG$4,'SPACELOG 11 BP'!$F79:$EE79)+SUMIF('SPACELOG 12 BP'!$F$2:$EE$2,DG$4,'SPACELOG 12 BP'!$F79:$EE79)</f>
        <v>0</v>
      </c>
      <c r="DH79" s="13">
        <f>SUMIF('reporting montigny'!$F$2:$EE$2,DH$4,'reporting montigny'!$F79:$EE79)+SUMIF('reporting boissy'!$F$2:$EE$2,DH$4,'reporting boissy'!$F79:$EE79)+SUMIF('reporting moussy'!$F$2:$EE$2,DH$4,'reporting moussy'!$F79:$EE79)+SUMIF('reporting trappes'!$F$2:$EE$2,DH$4,'reporting trappes'!$F79:$EE79)+SUMIF('SPACELOG 5 BP'!$F$2:$EE$2,DH$4,'SPACELOG 5 BP'!$F79:$EE79)+SUMIF('SPACELOG 6 BP'!$F$2:$EE$2,DH$4,'SPACELOG 6 BP'!$F79:$EE79)+SUMIF('SPACELOG 7 BP'!$F$2:$EE$2,DH$4,'SPACELOG 7 BP'!$F79:$EE79)+SUMIF('SPACELOG 8 BP'!$F$2:$EE$2,DH$4,'SPACELOG 8 BP'!$F79:$EE79)+SUMIF('SPACELOG 9 BP'!$F$2:$EE$2,DH$4,'SPACELOG 9 BP'!$F79:$EE79)+SUMIF('SPACELOG 10 BP'!$F$2:$EE$2,DH$4,'SPACELOG 10 BP'!$F79:$EE79)+SUMIF('SPACELOG 11 BP'!$F$2:$EE$2,DH$4,'SPACELOG 11 BP'!$F79:$EE79)+SUMIF('SPACELOG 12 BP'!$F$2:$EE$2,DH$4,'SPACELOG 12 BP'!$F79:$EE79)</f>
        <v>0</v>
      </c>
      <c r="DI79" s="13">
        <f>SUMIF('reporting montigny'!$F$2:$EE$2,DI$4,'reporting montigny'!$F79:$EE79)+SUMIF('reporting boissy'!$F$2:$EE$2,DI$4,'reporting boissy'!$F79:$EE79)+SUMIF('reporting moussy'!$F$2:$EE$2,DI$4,'reporting moussy'!$F79:$EE79)+SUMIF('reporting trappes'!$F$2:$EE$2,DI$4,'reporting trappes'!$F79:$EE79)+SUMIF('SPACELOG 5 BP'!$F$2:$EE$2,DI$4,'SPACELOG 5 BP'!$F79:$EE79)+SUMIF('SPACELOG 6 BP'!$F$2:$EE$2,DI$4,'SPACELOG 6 BP'!$F79:$EE79)+SUMIF('SPACELOG 7 BP'!$F$2:$EE$2,DI$4,'SPACELOG 7 BP'!$F79:$EE79)+SUMIF('SPACELOG 8 BP'!$F$2:$EE$2,DI$4,'SPACELOG 8 BP'!$F79:$EE79)+SUMIF('SPACELOG 9 BP'!$F$2:$EE$2,DI$4,'SPACELOG 9 BP'!$F79:$EE79)+SUMIF('SPACELOG 10 BP'!$F$2:$EE$2,DI$4,'SPACELOG 10 BP'!$F79:$EE79)+SUMIF('SPACELOG 11 BP'!$F$2:$EE$2,DI$4,'SPACELOG 11 BP'!$F79:$EE79)+SUMIF('SPACELOG 12 BP'!$F$2:$EE$2,DI$4,'SPACELOG 12 BP'!$F79:$EE79)</f>
        <v>0</v>
      </c>
      <c r="DJ79" s="13">
        <f>SUMIF('reporting montigny'!$F$2:$EE$2,DJ$4,'reporting montigny'!$F79:$EE79)+SUMIF('reporting boissy'!$F$2:$EE$2,DJ$4,'reporting boissy'!$F79:$EE79)+SUMIF('reporting moussy'!$F$2:$EE$2,DJ$4,'reporting moussy'!$F79:$EE79)+SUMIF('reporting trappes'!$F$2:$EE$2,DJ$4,'reporting trappes'!$F79:$EE79)+SUMIF('SPACELOG 5 BP'!$F$2:$EE$2,DJ$4,'SPACELOG 5 BP'!$F79:$EE79)+SUMIF('SPACELOG 6 BP'!$F$2:$EE$2,DJ$4,'SPACELOG 6 BP'!$F79:$EE79)+SUMIF('SPACELOG 7 BP'!$F$2:$EE$2,DJ$4,'SPACELOG 7 BP'!$F79:$EE79)+SUMIF('SPACELOG 8 BP'!$F$2:$EE$2,DJ$4,'SPACELOG 8 BP'!$F79:$EE79)+SUMIF('SPACELOG 9 BP'!$F$2:$EE$2,DJ$4,'SPACELOG 9 BP'!$F79:$EE79)+SUMIF('SPACELOG 10 BP'!$F$2:$EE$2,DJ$4,'SPACELOG 10 BP'!$F79:$EE79)+SUMIF('SPACELOG 11 BP'!$F$2:$EE$2,DJ$4,'SPACELOG 11 BP'!$F79:$EE79)+SUMIF('SPACELOG 12 BP'!$F$2:$EE$2,DJ$4,'SPACELOG 12 BP'!$F79:$EE79)</f>
        <v>0</v>
      </c>
      <c r="DK79" s="13">
        <f>SUMIF('reporting montigny'!$F$2:$EE$2,DK$4,'reporting montigny'!$F79:$EE79)+SUMIF('reporting boissy'!$F$2:$EE$2,DK$4,'reporting boissy'!$F79:$EE79)+SUMIF('reporting moussy'!$F$2:$EE$2,DK$4,'reporting moussy'!$F79:$EE79)+SUMIF('reporting trappes'!$F$2:$EE$2,DK$4,'reporting trappes'!$F79:$EE79)+SUMIF('SPACELOG 5 BP'!$F$2:$EE$2,DK$4,'SPACELOG 5 BP'!$F79:$EE79)+SUMIF('SPACELOG 6 BP'!$F$2:$EE$2,DK$4,'SPACELOG 6 BP'!$F79:$EE79)+SUMIF('SPACELOG 7 BP'!$F$2:$EE$2,DK$4,'SPACELOG 7 BP'!$F79:$EE79)+SUMIF('SPACELOG 8 BP'!$F$2:$EE$2,DK$4,'SPACELOG 8 BP'!$F79:$EE79)+SUMIF('SPACELOG 9 BP'!$F$2:$EE$2,DK$4,'SPACELOG 9 BP'!$F79:$EE79)+SUMIF('SPACELOG 10 BP'!$F$2:$EE$2,DK$4,'SPACELOG 10 BP'!$F79:$EE79)+SUMIF('SPACELOG 11 BP'!$F$2:$EE$2,DK$4,'SPACELOG 11 BP'!$F79:$EE79)+SUMIF('SPACELOG 12 BP'!$F$2:$EE$2,DK$4,'SPACELOG 12 BP'!$F79:$EE79)</f>
        <v>0</v>
      </c>
      <c r="DL79" s="13">
        <f>SUMIF('reporting montigny'!$F$2:$EE$2,DL$4,'reporting montigny'!$F79:$EE79)+SUMIF('reporting boissy'!$F$2:$EE$2,DL$4,'reporting boissy'!$F79:$EE79)+SUMIF('reporting moussy'!$F$2:$EE$2,DL$4,'reporting moussy'!$F79:$EE79)+SUMIF('reporting trappes'!$F$2:$EE$2,DL$4,'reporting trappes'!$F79:$EE79)+SUMIF('SPACELOG 5 BP'!$F$2:$EE$2,DL$4,'SPACELOG 5 BP'!$F79:$EE79)+SUMIF('SPACELOG 6 BP'!$F$2:$EE$2,DL$4,'SPACELOG 6 BP'!$F79:$EE79)+SUMIF('SPACELOG 7 BP'!$F$2:$EE$2,DL$4,'SPACELOG 7 BP'!$F79:$EE79)+SUMIF('SPACELOG 8 BP'!$F$2:$EE$2,DL$4,'SPACELOG 8 BP'!$F79:$EE79)+SUMIF('SPACELOG 9 BP'!$F$2:$EE$2,DL$4,'SPACELOG 9 BP'!$F79:$EE79)+SUMIF('SPACELOG 10 BP'!$F$2:$EE$2,DL$4,'SPACELOG 10 BP'!$F79:$EE79)+SUMIF('SPACELOG 11 BP'!$F$2:$EE$2,DL$4,'SPACELOG 11 BP'!$F79:$EE79)+SUMIF('SPACELOG 12 BP'!$F$2:$EE$2,DL$4,'SPACELOG 12 BP'!$F79:$EE79)</f>
        <v>0</v>
      </c>
      <c r="DM79" s="13">
        <f>SUMIF('reporting montigny'!$F$2:$EE$2,DM$4,'reporting montigny'!$F79:$EE79)+SUMIF('reporting boissy'!$F$2:$EE$2,DM$4,'reporting boissy'!$F79:$EE79)+SUMIF('reporting moussy'!$F$2:$EE$2,DM$4,'reporting moussy'!$F79:$EE79)+SUMIF('reporting trappes'!$F$2:$EE$2,DM$4,'reporting trappes'!$F79:$EE79)+SUMIF('SPACELOG 5 BP'!$F$2:$EE$2,DM$4,'SPACELOG 5 BP'!$F79:$EE79)+SUMIF('SPACELOG 6 BP'!$F$2:$EE$2,DM$4,'SPACELOG 6 BP'!$F79:$EE79)+SUMIF('SPACELOG 7 BP'!$F$2:$EE$2,DM$4,'SPACELOG 7 BP'!$F79:$EE79)+SUMIF('SPACELOG 8 BP'!$F$2:$EE$2,DM$4,'SPACELOG 8 BP'!$F79:$EE79)+SUMIF('SPACELOG 9 BP'!$F$2:$EE$2,DM$4,'SPACELOG 9 BP'!$F79:$EE79)+SUMIF('SPACELOG 10 BP'!$F$2:$EE$2,DM$4,'SPACELOG 10 BP'!$F79:$EE79)+SUMIF('SPACELOG 11 BP'!$F$2:$EE$2,DM$4,'SPACELOG 11 BP'!$F79:$EE79)+SUMIF('SPACELOG 12 BP'!$F$2:$EE$2,DM$4,'SPACELOG 12 BP'!$F79:$EE79)</f>
        <v>0</v>
      </c>
      <c r="DN79" s="13">
        <f>SUMIF('reporting montigny'!$F$2:$EE$2,DN$4,'reporting montigny'!$F79:$EE79)+SUMIF('reporting boissy'!$F$2:$EE$2,DN$4,'reporting boissy'!$F79:$EE79)+SUMIF('reporting moussy'!$F$2:$EE$2,DN$4,'reporting moussy'!$F79:$EE79)+SUMIF('reporting trappes'!$F$2:$EE$2,DN$4,'reporting trappes'!$F79:$EE79)+SUMIF('SPACELOG 5 BP'!$F$2:$EE$2,DN$4,'SPACELOG 5 BP'!$F79:$EE79)+SUMIF('SPACELOG 6 BP'!$F$2:$EE$2,DN$4,'SPACELOG 6 BP'!$F79:$EE79)+SUMIF('SPACELOG 7 BP'!$F$2:$EE$2,DN$4,'SPACELOG 7 BP'!$F79:$EE79)+SUMIF('SPACELOG 8 BP'!$F$2:$EE$2,DN$4,'SPACELOG 8 BP'!$F79:$EE79)+SUMIF('SPACELOG 9 BP'!$F$2:$EE$2,DN$4,'SPACELOG 9 BP'!$F79:$EE79)+SUMIF('SPACELOG 10 BP'!$F$2:$EE$2,DN$4,'SPACELOG 10 BP'!$F79:$EE79)+SUMIF('SPACELOG 11 BP'!$F$2:$EE$2,DN$4,'SPACELOG 11 BP'!$F79:$EE79)+SUMIF('SPACELOG 12 BP'!$F$2:$EE$2,DN$4,'SPACELOG 12 BP'!$F79:$EE79)</f>
        <v>0</v>
      </c>
      <c r="DO79" s="13">
        <f>SUMIF('reporting montigny'!$F$2:$EE$2,DO$4,'reporting montigny'!$F79:$EE79)+SUMIF('reporting boissy'!$F$2:$EE$2,DO$4,'reporting boissy'!$F79:$EE79)+SUMIF('reporting moussy'!$F$2:$EE$2,DO$4,'reporting moussy'!$F79:$EE79)+SUMIF('reporting trappes'!$F$2:$EE$2,DO$4,'reporting trappes'!$F79:$EE79)+SUMIF('SPACELOG 5 BP'!$F$2:$EE$2,DO$4,'SPACELOG 5 BP'!$F79:$EE79)+SUMIF('SPACELOG 6 BP'!$F$2:$EE$2,DO$4,'SPACELOG 6 BP'!$F79:$EE79)+SUMIF('SPACELOG 7 BP'!$F$2:$EE$2,DO$4,'SPACELOG 7 BP'!$F79:$EE79)+SUMIF('SPACELOG 8 BP'!$F$2:$EE$2,DO$4,'SPACELOG 8 BP'!$F79:$EE79)+SUMIF('SPACELOG 9 BP'!$F$2:$EE$2,DO$4,'SPACELOG 9 BP'!$F79:$EE79)+SUMIF('SPACELOG 10 BP'!$F$2:$EE$2,DO$4,'SPACELOG 10 BP'!$F79:$EE79)+SUMIF('SPACELOG 11 BP'!$F$2:$EE$2,DO$4,'SPACELOG 11 BP'!$F79:$EE79)+SUMIF('SPACELOG 12 BP'!$F$2:$EE$2,DO$4,'SPACELOG 12 BP'!$F79:$EE79)</f>
        <v>0</v>
      </c>
      <c r="DP79" s="13">
        <f>SUMIF('reporting montigny'!$F$2:$EE$2,DP$4,'reporting montigny'!$F79:$EE79)+SUMIF('reporting boissy'!$F$2:$EE$2,DP$4,'reporting boissy'!$F79:$EE79)+SUMIF('reporting moussy'!$F$2:$EE$2,DP$4,'reporting moussy'!$F79:$EE79)+SUMIF('reporting trappes'!$F$2:$EE$2,DP$4,'reporting trappes'!$F79:$EE79)+SUMIF('SPACELOG 5 BP'!$F$2:$EE$2,DP$4,'SPACELOG 5 BP'!$F79:$EE79)+SUMIF('SPACELOG 6 BP'!$F$2:$EE$2,DP$4,'SPACELOG 6 BP'!$F79:$EE79)+SUMIF('SPACELOG 7 BP'!$F$2:$EE$2,DP$4,'SPACELOG 7 BP'!$F79:$EE79)+SUMIF('SPACELOG 8 BP'!$F$2:$EE$2,DP$4,'SPACELOG 8 BP'!$F79:$EE79)+SUMIF('SPACELOG 9 BP'!$F$2:$EE$2,DP$4,'SPACELOG 9 BP'!$F79:$EE79)+SUMIF('SPACELOG 10 BP'!$F$2:$EE$2,DP$4,'SPACELOG 10 BP'!$F79:$EE79)+SUMIF('SPACELOG 11 BP'!$F$2:$EE$2,DP$4,'SPACELOG 11 BP'!$F79:$EE79)+SUMIF('SPACELOG 12 BP'!$F$2:$EE$2,DP$4,'SPACELOG 12 BP'!$F79:$EE79)</f>
        <v>0</v>
      </c>
      <c r="DQ79" s="13">
        <f>SUMIF('reporting montigny'!$F$2:$EE$2,DQ$4,'reporting montigny'!$F79:$EE79)+SUMIF('reporting boissy'!$F$2:$EE$2,DQ$4,'reporting boissy'!$F79:$EE79)+SUMIF('reporting moussy'!$F$2:$EE$2,DQ$4,'reporting moussy'!$F79:$EE79)+SUMIF('reporting trappes'!$F$2:$EE$2,DQ$4,'reporting trappes'!$F79:$EE79)+SUMIF('SPACELOG 5 BP'!$F$2:$EE$2,DQ$4,'SPACELOG 5 BP'!$F79:$EE79)+SUMIF('SPACELOG 6 BP'!$F$2:$EE$2,DQ$4,'SPACELOG 6 BP'!$F79:$EE79)+SUMIF('SPACELOG 7 BP'!$F$2:$EE$2,DQ$4,'SPACELOG 7 BP'!$F79:$EE79)+SUMIF('SPACELOG 8 BP'!$F$2:$EE$2,DQ$4,'SPACELOG 8 BP'!$F79:$EE79)+SUMIF('SPACELOG 9 BP'!$F$2:$EE$2,DQ$4,'SPACELOG 9 BP'!$F79:$EE79)+SUMIF('SPACELOG 10 BP'!$F$2:$EE$2,DQ$4,'SPACELOG 10 BP'!$F79:$EE79)+SUMIF('SPACELOG 11 BP'!$F$2:$EE$2,DQ$4,'SPACELOG 11 BP'!$F79:$EE79)+SUMIF('SPACELOG 12 BP'!$F$2:$EE$2,DQ$4,'SPACELOG 12 BP'!$F79:$EE79)</f>
        <v>0</v>
      </c>
      <c r="DR79" s="14">
        <f>SUM(DF79:DQ79)</f>
        <v>0</v>
      </c>
    </row>
    <row r="80" spans="2:122" x14ac:dyDescent="0.2">
      <c r="E80" s="30" t="s">
        <v>113</v>
      </c>
      <c r="F80" s="13">
        <f>SUMIF('reporting montigny'!$F$2:$EE$2,F$4,'reporting montigny'!$F80:$EE80)+SUMIF('reporting boissy'!$F$2:$EE$2,F$4,'reporting boissy'!$F80:$EE80)+SUMIF('reporting moussy'!$F$2:$EE$2,F$4,'reporting moussy'!$F80:$EE80)+SUMIF('reporting trappes'!$F$2:$EE$2,F$4,'reporting trappes'!$F80:$EE80)+SUMIF('SPACELOG 5 BP'!$F$2:$EE$2,F$4,'SPACELOG 5 BP'!$F80:$EE80)+SUMIF('SPACELOG 6 BP'!$F$2:$EE$2,F$4,'SPACELOG 6 BP'!$F80:$EE80)+SUMIF('SPACELOG 7 BP'!$F$2:$EE$2,F$4,'SPACELOG 7 BP'!$F80:$EE80)+SUMIF('SPACELOG 8 BP'!$F$2:$EE$2,F$4,'SPACELOG 8 BP'!$F80:$EE80)+SUMIF('SPACELOG 9 BP'!$F$2:$EE$2,F$4,'SPACELOG 9 BP'!$F80:$EE80)+SUMIF('SPACELOG 10 BP'!$F$2:$EE$2,F$4,'SPACELOG 10 BP'!$F80:$EE80)+SUMIF('SPACELOG 11 BP'!$F$2:$EE$2,F$4,'SPACELOG 11 BP'!$F80:$EE80)+SUMIF('SPACELOG 12 BP'!$F$2:$EE$2,F$4,'SPACELOG 12 BP'!$F80:$EE80)</f>
        <v>4149</v>
      </c>
      <c r="G80" s="13">
        <f>SUMIF('reporting montigny'!$F$2:$EE$2,G$4,'reporting montigny'!$F80:$EE80)+SUMIF('reporting boissy'!$F$2:$EE$2,G$4,'reporting boissy'!$F80:$EE80)+SUMIF('reporting moussy'!$F$2:$EE$2,G$4,'reporting moussy'!$F80:$EE80)+SUMIF('reporting trappes'!$F$2:$EE$2,G$4,'reporting trappes'!$F80:$EE80)+SUMIF('SPACELOG 5 BP'!$F$2:$EE$2,G$4,'SPACELOG 5 BP'!$F80:$EE80)+SUMIF('SPACELOG 6 BP'!$F$2:$EE$2,G$4,'SPACELOG 6 BP'!$F80:$EE80)+SUMIF('SPACELOG 7 BP'!$F$2:$EE$2,G$4,'SPACELOG 7 BP'!$F80:$EE80)+SUMIF('SPACELOG 8 BP'!$F$2:$EE$2,G$4,'SPACELOG 8 BP'!$F80:$EE80)+SUMIF('SPACELOG 9 BP'!$F$2:$EE$2,G$4,'SPACELOG 9 BP'!$F80:$EE80)+SUMIF('SPACELOG 10 BP'!$F$2:$EE$2,G$4,'SPACELOG 10 BP'!$F80:$EE80)+SUMIF('SPACELOG 11 BP'!$F$2:$EE$2,G$4,'SPACELOG 11 BP'!$F80:$EE80)+SUMIF('SPACELOG 12 BP'!$F$2:$EE$2,G$4,'SPACELOG 12 BP'!$F80:$EE80)</f>
        <v>4149</v>
      </c>
      <c r="H80" s="13">
        <f>SUMIF('reporting montigny'!$F$2:$EE$2,H$4,'reporting montigny'!$F80:$EE80)+SUMIF('reporting boissy'!$F$2:$EE$2,H$4,'reporting boissy'!$F80:$EE80)+SUMIF('reporting moussy'!$F$2:$EE$2,H$4,'reporting moussy'!$F80:$EE80)+SUMIF('reporting trappes'!$F$2:$EE$2,H$4,'reporting trappes'!$F80:$EE80)+SUMIF('SPACELOG 5 BP'!$F$2:$EE$2,H$4,'SPACELOG 5 BP'!$F80:$EE80)+SUMIF('SPACELOG 6 BP'!$F$2:$EE$2,H$4,'SPACELOG 6 BP'!$F80:$EE80)+SUMIF('SPACELOG 7 BP'!$F$2:$EE$2,H$4,'SPACELOG 7 BP'!$F80:$EE80)+SUMIF('SPACELOG 8 BP'!$F$2:$EE$2,H$4,'SPACELOG 8 BP'!$F80:$EE80)+SUMIF('SPACELOG 9 BP'!$F$2:$EE$2,H$4,'SPACELOG 9 BP'!$F80:$EE80)+SUMIF('SPACELOG 10 BP'!$F$2:$EE$2,H$4,'SPACELOG 10 BP'!$F80:$EE80)+SUMIF('SPACELOG 11 BP'!$F$2:$EE$2,H$4,'SPACELOG 11 BP'!$F80:$EE80)+SUMIF('SPACELOG 12 BP'!$F$2:$EE$2,H$4,'SPACELOG 12 BP'!$F80:$EE80)</f>
        <v>4149</v>
      </c>
      <c r="I80" s="13">
        <f>SUMIF('reporting montigny'!$F$2:$EE$2,I$4,'reporting montigny'!$F80:$EE80)+SUMIF('reporting boissy'!$F$2:$EE$2,I$4,'reporting boissy'!$F80:$EE80)+SUMIF('reporting moussy'!$F$2:$EE$2,I$4,'reporting moussy'!$F80:$EE80)+SUMIF('reporting trappes'!$F$2:$EE$2,I$4,'reporting trappes'!$F80:$EE80)+SUMIF('SPACELOG 5 BP'!$F$2:$EE$2,I$4,'SPACELOG 5 BP'!$F80:$EE80)+SUMIF('SPACELOG 6 BP'!$F$2:$EE$2,I$4,'SPACELOG 6 BP'!$F80:$EE80)+SUMIF('SPACELOG 7 BP'!$F$2:$EE$2,I$4,'SPACELOG 7 BP'!$F80:$EE80)+SUMIF('SPACELOG 8 BP'!$F$2:$EE$2,I$4,'SPACELOG 8 BP'!$F80:$EE80)+SUMIF('SPACELOG 9 BP'!$F$2:$EE$2,I$4,'SPACELOG 9 BP'!$F80:$EE80)+SUMIF('SPACELOG 10 BP'!$F$2:$EE$2,I$4,'SPACELOG 10 BP'!$F80:$EE80)+SUMIF('SPACELOG 11 BP'!$F$2:$EE$2,I$4,'SPACELOG 11 BP'!$F80:$EE80)+SUMIF('SPACELOG 12 BP'!$F$2:$EE$2,I$4,'SPACELOG 12 BP'!$F80:$EE80)</f>
        <v>4149</v>
      </c>
      <c r="J80" s="13">
        <f>SUMIF('reporting montigny'!$F$2:$EE$2,J$4,'reporting montigny'!$F80:$EE80)+SUMIF('reporting boissy'!$F$2:$EE$2,J$4,'reporting boissy'!$F80:$EE80)+SUMIF('reporting moussy'!$F$2:$EE$2,J$4,'reporting moussy'!$F80:$EE80)+SUMIF('reporting trappes'!$F$2:$EE$2,J$4,'reporting trappes'!$F80:$EE80)+SUMIF('SPACELOG 5 BP'!$F$2:$EE$2,J$4,'SPACELOG 5 BP'!$F80:$EE80)+SUMIF('SPACELOG 6 BP'!$F$2:$EE$2,J$4,'SPACELOG 6 BP'!$F80:$EE80)+SUMIF('SPACELOG 7 BP'!$F$2:$EE$2,J$4,'SPACELOG 7 BP'!$F80:$EE80)+SUMIF('SPACELOG 8 BP'!$F$2:$EE$2,J$4,'SPACELOG 8 BP'!$F80:$EE80)+SUMIF('SPACELOG 9 BP'!$F$2:$EE$2,J$4,'SPACELOG 9 BP'!$F80:$EE80)+SUMIF('SPACELOG 10 BP'!$F$2:$EE$2,J$4,'SPACELOG 10 BP'!$F80:$EE80)+SUMIF('SPACELOG 11 BP'!$F$2:$EE$2,J$4,'SPACELOG 11 BP'!$F80:$EE80)+SUMIF('SPACELOG 12 BP'!$F$2:$EE$2,J$4,'SPACELOG 12 BP'!$F80:$EE80)</f>
        <v>4149</v>
      </c>
      <c r="K80" s="13">
        <f>SUMIF('reporting montigny'!$F$2:$EE$2,K$4,'reporting montigny'!$F80:$EE80)+SUMIF('reporting boissy'!$F$2:$EE$2,K$4,'reporting boissy'!$F80:$EE80)+SUMIF('reporting moussy'!$F$2:$EE$2,K$4,'reporting moussy'!$F80:$EE80)+SUMIF('reporting trappes'!$F$2:$EE$2,K$4,'reporting trappes'!$F80:$EE80)+SUMIF('SPACELOG 5 BP'!$F$2:$EE$2,K$4,'SPACELOG 5 BP'!$F80:$EE80)+SUMIF('SPACELOG 6 BP'!$F$2:$EE$2,K$4,'SPACELOG 6 BP'!$F80:$EE80)+SUMIF('SPACELOG 7 BP'!$F$2:$EE$2,K$4,'SPACELOG 7 BP'!$F80:$EE80)+SUMIF('SPACELOG 8 BP'!$F$2:$EE$2,K$4,'SPACELOG 8 BP'!$F80:$EE80)+SUMIF('SPACELOG 9 BP'!$F$2:$EE$2,K$4,'SPACELOG 9 BP'!$F80:$EE80)+SUMIF('SPACELOG 10 BP'!$F$2:$EE$2,K$4,'SPACELOG 10 BP'!$F80:$EE80)+SUMIF('SPACELOG 11 BP'!$F$2:$EE$2,K$4,'SPACELOG 11 BP'!$F80:$EE80)+SUMIF('SPACELOG 12 BP'!$F$2:$EE$2,K$4,'SPACELOG 12 BP'!$F80:$EE80)</f>
        <v>4149</v>
      </c>
      <c r="L80" s="13">
        <f>SUMIF('reporting montigny'!$F$2:$EE$2,L$4,'reporting montigny'!$F80:$EE80)+SUMIF('reporting boissy'!$F$2:$EE$2,L$4,'reporting boissy'!$F80:$EE80)+SUMIF('reporting moussy'!$F$2:$EE$2,L$4,'reporting moussy'!$F80:$EE80)+SUMIF('reporting trappes'!$F$2:$EE$2,L$4,'reporting trappes'!$F80:$EE80)+SUMIF('SPACELOG 5 BP'!$F$2:$EE$2,L$4,'SPACELOG 5 BP'!$F80:$EE80)+SUMIF('SPACELOG 6 BP'!$F$2:$EE$2,L$4,'SPACELOG 6 BP'!$F80:$EE80)+SUMIF('SPACELOG 7 BP'!$F$2:$EE$2,L$4,'SPACELOG 7 BP'!$F80:$EE80)+SUMIF('SPACELOG 8 BP'!$F$2:$EE$2,L$4,'SPACELOG 8 BP'!$F80:$EE80)+SUMIF('SPACELOG 9 BP'!$F$2:$EE$2,L$4,'SPACELOG 9 BP'!$F80:$EE80)+SUMIF('SPACELOG 10 BP'!$F$2:$EE$2,L$4,'SPACELOG 10 BP'!$F80:$EE80)+SUMIF('SPACELOG 11 BP'!$F$2:$EE$2,L$4,'SPACELOG 11 BP'!$F80:$EE80)+SUMIF('SPACELOG 12 BP'!$F$2:$EE$2,L$4,'SPACELOG 12 BP'!$F80:$EE80)</f>
        <v>4849</v>
      </c>
      <c r="M80" s="13">
        <f>SUMIF('reporting montigny'!$F$2:$EE$2,M$4,'reporting montigny'!$F80:$EE80)+SUMIF('reporting boissy'!$F$2:$EE$2,M$4,'reporting boissy'!$F80:$EE80)+SUMIF('reporting moussy'!$F$2:$EE$2,M$4,'reporting moussy'!$F80:$EE80)+SUMIF('reporting trappes'!$F$2:$EE$2,M$4,'reporting trappes'!$F80:$EE80)+SUMIF('SPACELOG 5 BP'!$F$2:$EE$2,M$4,'SPACELOG 5 BP'!$F80:$EE80)+SUMIF('SPACELOG 6 BP'!$F$2:$EE$2,M$4,'SPACELOG 6 BP'!$F80:$EE80)+SUMIF('SPACELOG 7 BP'!$F$2:$EE$2,M$4,'SPACELOG 7 BP'!$F80:$EE80)+SUMIF('SPACELOG 8 BP'!$F$2:$EE$2,M$4,'SPACELOG 8 BP'!$F80:$EE80)+SUMIF('SPACELOG 9 BP'!$F$2:$EE$2,M$4,'SPACELOG 9 BP'!$F80:$EE80)+SUMIF('SPACELOG 10 BP'!$F$2:$EE$2,M$4,'SPACELOG 10 BP'!$F80:$EE80)+SUMIF('SPACELOG 11 BP'!$F$2:$EE$2,M$4,'SPACELOG 11 BP'!$F80:$EE80)+SUMIF('SPACELOG 12 BP'!$F$2:$EE$2,M$4,'SPACELOG 12 BP'!$F80:$EE80)</f>
        <v>4149</v>
      </c>
      <c r="N80" s="13">
        <f>SUMIF('reporting montigny'!$F$2:$EE$2,N$4,'reporting montigny'!$F80:$EE80)+SUMIF('reporting boissy'!$F$2:$EE$2,N$4,'reporting boissy'!$F80:$EE80)+SUMIF('reporting moussy'!$F$2:$EE$2,N$4,'reporting moussy'!$F80:$EE80)+SUMIF('reporting trappes'!$F$2:$EE$2,N$4,'reporting trappes'!$F80:$EE80)+SUMIF('SPACELOG 5 BP'!$F$2:$EE$2,N$4,'SPACELOG 5 BP'!$F80:$EE80)+SUMIF('SPACELOG 6 BP'!$F$2:$EE$2,N$4,'SPACELOG 6 BP'!$F80:$EE80)+SUMIF('SPACELOG 7 BP'!$F$2:$EE$2,N$4,'SPACELOG 7 BP'!$F80:$EE80)+SUMIF('SPACELOG 8 BP'!$F$2:$EE$2,N$4,'SPACELOG 8 BP'!$F80:$EE80)+SUMIF('SPACELOG 9 BP'!$F$2:$EE$2,N$4,'SPACELOG 9 BP'!$F80:$EE80)+SUMIF('SPACELOG 10 BP'!$F$2:$EE$2,N$4,'SPACELOG 10 BP'!$F80:$EE80)+SUMIF('SPACELOG 11 BP'!$F$2:$EE$2,N$4,'SPACELOG 11 BP'!$F80:$EE80)+SUMIF('SPACELOG 12 BP'!$F$2:$EE$2,N$4,'SPACELOG 12 BP'!$F80:$EE80)</f>
        <v>4149</v>
      </c>
      <c r="O80" s="13">
        <f>SUMIF('reporting montigny'!$F$2:$EE$2,O$4,'reporting montigny'!$F80:$EE80)+SUMIF('reporting boissy'!$F$2:$EE$2,O$4,'reporting boissy'!$F80:$EE80)+SUMIF('reporting moussy'!$F$2:$EE$2,O$4,'reporting moussy'!$F80:$EE80)+SUMIF('reporting trappes'!$F$2:$EE$2,O$4,'reporting trappes'!$F80:$EE80)+SUMIF('SPACELOG 5 BP'!$F$2:$EE$2,O$4,'SPACELOG 5 BP'!$F80:$EE80)+SUMIF('SPACELOG 6 BP'!$F$2:$EE$2,O$4,'SPACELOG 6 BP'!$F80:$EE80)+SUMIF('SPACELOG 7 BP'!$F$2:$EE$2,O$4,'SPACELOG 7 BP'!$F80:$EE80)+SUMIF('SPACELOG 8 BP'!$F$2:$EE$2,O$4,'SPACELOG 8 BP'!$F80:$EE80)+SUMIF('SPACELOG 9 BP'!$F$2:$EE$2,O$4,'SPACELOG 9 BP'!$F80:$EE80)+SUMIF('SPACELOG 10 BP'!$F$2:$EE$2,O$4,'SPACELOG 10 BP'!$F80:$EE80)+SUMIF('SPACELOG 11 BP'!$F$2:$EE$2,O$4,'SPACELOG 11 BP'!$F80:$EE80)+SUMIF('SPACELOG 12 BP'!$F$2:$EE$2,O$4,'SPACELOG 12 BP'!$F80:$EE80)</f>
        <v>4149</v>
      </c>
      <c r="P80" s="13">
        <f>SUMIF('reporting montigny'!$F$2:$EE$2,P$4,'reporting montigny'!$F80:$EE80)+SUMIF('reporting boissy'!$F$2:$EE$2,P$4,'reporting boissy'!$F80:$EE80)+SUMIF('reporting moussy'!$F$2:$EE$2,P$4,'reporting moussy'!$F80:$EE80)+SUMIF('reporting trappes'!$F$2:$EE$2,P$4,'reporting trappes'!$F80:$EE80)+SUMIF('SPACELOG 5 BP'!$F$2:$EE$2,P$4,'SPACELOG 5 BP'!$F80:$EE80)+SUMIF('SPACELOG 6 BP'!$F$2:$EE$2,P$4,'SPACELOG 6 BP'!$F80:$EE80)+SUMIF('SPACELOG 7 BP'!$F$2:$EE$2,P$4,'SPACELOG 7 BP'!$F80:$EE80)+SUMIF('SPACELOG 8 BP'!$F$2:$EE$2,P$4,'SPACELOG 8 BP'!$F80:$EE80)+SUMIF('SPACELOG 9 BP'!$F$2:$EE$2,P$4,'SPACELOG 9 BP'!$F80:$EE80)+SUMIF('SPACELOG 10 BP'!$F$2:$EE$2,P$4,'SPACELOG 10 BP'!$F80:$EE80)+SUMIF('SPACELOG 11 BP'!$F$2:$EE$2,P$4,'SPACELOG 11 BP'!$F80:$EE80)+SUMIF('SPACELOG 12 BP'!$F$2:$EE$2,P$4,'SPACELOG 12 BP'!$F80:$EE80)</f>
        <v>5341.2</v>
      </c>
      <c r="Q80" s="13">
        <f>SUMIF('reporting montigny'!$F$2:$EE$2,Q$4,'reporting montigny'!$F80:$EE80)+SUMIF('reporting boissy'!$F$2:$EE$2,Q$4,'reporting boissy'!$F80:$EE80)+SUMIF('reporting moussy'!$F$2:$EE$2,Q$4,'reporting moussy'!$F80:$EE80)+SUMIF('reporting trappes'!$F$2:$EE$2,Q$4,'reporting trappes'!$F80:$EE80)+SUMIF('SPACELOG 5 BP'!$F$2:$EE$2,Q$4,'SPACELOG 5 BP'!$F80:$EE80)+SUMIF('SPACELOG 6 BP'!$F$2:$EE$2,Q$4,'SPACELOG 6 BP'!$F80:$EE80)+SUMIF('SPACELOG 7 BP'!$F$2:$EE$2,Q$4,'SPACELOG 7 BP'!$F80:$EE80)+SUMIF('SPACELOG 8 BP'!$F$2:$EE$2,Q$4,'SPACELOG 8 BP'!$F80:$EE80)+SUMIF('SPACELOG 9 BP'!$F$2:$EE$2,Q$4,'SPACELOG 9 BP'!$F80:$EE80)+SUMIF('SPACELOG 10 BP'!$F$2:$EE$2,Q$4,'SPACELOG 10 BP'!$F80:$EE80)+SUMIF('SPACELOG 11 BP'!$F$2:$EE$2,Q$4,'SPACELOG 11 BP'!$F80:$EE80)+SUMIF('SPACELOG 12 BP'!$F$2:$EE$2,Q$4,'SPACELOG 12 BP'!$F80:$EE80)</f>
        <v>6066.2</v>
      </c>
      <c r="R80" s="14">
        <f>SUM(F80:Q80)</f>
        <v>53597.399999999994</v>
      </c>
      <c r="S80" s="13">
        <f>SUMIF('reporting montigny'!$F$2:$EE$2,S$4,'reporting montigny'!$F80:$EE80)+SUMIF('reporting boissy'!$F$2:$EE$2,S$4,'reporting boissy'!$F80:$EE80)+SUMIF('reporting moussy'!$F$2:$EE$2,S$4,'reporting moussy'!$F80:$EE80)+SUMIF('reporting trappes'!$F$2:$EE$2,S$4,'reporting trappes'!$F80:$EE80)+SUMIF('SPACELOG 5 BP'!$F$2:$EE$2,S$4,'SPACELOG 5 BP'!$F80:$EE80)+SUMIF('SPACELOG 6 BP'!$F$2:$EE$2,S$4,'SPACELOG 6 BP'!$F80:$EE80)+SUMIF('SPACELOG 7 BP'!$F$2:$EE$2,S$4,'SPACELOG 7 BP'!$F80:$EE80)+SUMIF('SPACELOG 8 BP'!$F$2:$EE$2,S$4,'SPACELOG 8 BP'!$F80:$EE80)+SUMIF('SPACELOG 9 BP'!$F$2:$EE$2,S$4,'SPACELOG 9 BP'!$F80:$EE80)+SUMIF('SPACELOG 10 BP'!$F$2:$EE$2,S$4,'SPACELOG 10 BP'!$F80:$EE80)+SUMIF('SPACELOG 11 BP'!$F$2:$EE$2,S$4,'SPACELOG 11 BP'!$F80:$EE80)+SUMIF('SPACELOG 12 BP'!$F$2:$EE$2,S$4,'SPACELOG 12 BP'!$F80:$EE80)</f>
        <v>8230.6</v>
      </c>
      <c r="T80" s="13">
        <f>SUMIF('reporting montigny'!$F$2:$EE$2,T$4,'reporting montigny'!$F80:$EE80)+SUMIF('reporting boissy'!$F$2:$EE$2,T$4,'reporting boissy'!$F80:$EE80)+SUMIF('reporting moussy'!$F$2:$EE$2,T$4,'reporting moussy'!$F80:$EE80)+SUMIF('reporting trappes'!$F$2:$EE$2,T$4,'reporting trappes'!$F80:$EE80)+SUMIF('SPACELOG 5 BP'!$F$2:$EE$2,T$4,'SPACELOG 5 BP'!$F80:$EE80)+SUMIF('SPACELOG 6 BP'!$F$2:$EE$2,T$4,'SPACELOG 6 BP'!$F80:$EE80)+SUMIF('SPACELOG 7 BP'!$F$2:$EE$2,T$4,'SPACELOG 7 BP'!$F80:$EE80)+SUMIF('SPACELOG 8 BP'!$F$2:$EE$2,T$4,'SPACELOG 8 BP'!$F80:$EE80)+SUMIF('SPACELOG 9 BP'!$F$2:$EE$2,T$4,'SPACELOG 9 BP'!$F80:$EE80)+SUMIF('SPACELOG 10 BP'!$F$2:$EE$2,T$4,'SPACELOG 10 BP'!$F80:$EE80)+SUMIF('SPACELOG 11 BP'!$F$2:$EE$2,T$4,'SPACELOG 11 BP'!$F80:$EE80)+SUMIF('SPACELOG 12 BP'!$F$2:$EE$2,T$4,'SPACELOG 12 BP'!$F80:$EE80)</f>
        <v>7107.6</v>
      </c>
      <c r="U80" s="13">
        <f>SUMIF('reporting montigny'!$F$2:$EE$2,U$4,'reporting montigny'!$F80:$EE80)+SUMIF('reporting boissy'!$F$2:$EE$2,U$4,'reporting boissy'!$F80:$EE80)+SUMIF('reporting moussy'!$F$2:$EE$2,U$4,'reporting moussy'!$F80:$EE80)+SUMIF('reporting trappes'!$F$2:$EE$2,U$4,'reporting trappes'!$F80:$EE80)+SUMIF('SPACELOG 5 BP'!$F$2:$EE$2,U$4,'SPACELOG 5 BP'!$F80:$EE80)+SUMIF('SPACELOG 6 BP'!$F$2:$EE$2,U$4,'SPACELOG 6 BP'!$F80:$EE80)+SUMIF('SPACELOG 7 BP'!$F$2:$EE$2,U$4,'SPACELOG 7 BP'!$F80:$EE80)+SUMIF('SPACELOG 8 BP'!$F$2:$EE$2,U$4,'SPACELOG 8 BP'!$F80:$EE80)+SUMIF('SPACELOG 9 BP'!$F$2:$EE$2,U$4,'SPACELOG 9 BP'!$F80:$EE80)+SUMIF('SPACELOG 10 BP'!$F$2:$EE$2,U$4,'SPACELOG 10 BP'!$F80:$EE80)+SUMIF('SPACELOG 11 BP'!$F$2:$EE$2,U$4,'SPACELOG 11 BP'!$F80:$EE80)+SUMIF('SPACELOG 12 BP'!$F$2:$EE$2,U$4,'SPACELOG 12 BP'!$F80:$EE80)</f>
        <v>6097.2</v>
      </c>
      <c r="V80" s="13">
        <f>SUMIF('reporting montigny'!$F$2:$EE$2,V$4,'reporting montigny'!$F80:$EE80)+SUMIF('reporting boissy'!$F$2:$EE$2,V$4,'reporting boissy'!$F80:$EE80)+SUMIF('reporting moussy'!$F$2:$EE$2,V$4,'reporting moussy'!$F80:$EE80)+SUMIF('reporting trappes'!$F$2:$EE$2,V$4,'reporting trappes'!$F80:$EE80)+SUMIF('SPACELOG 5 BP'!$F$2:$EE$2,V$4,'SPACELOG 5 BP'!$F80:$EE80)+SUMIF('SPACELOG 6 BP'!$F$2:$EE$2,V$4,'SPACELOG 6 BP'!$F80:$EE80)+SUMIF('SPACELOG 7 BP'!$F$2:$EE$2,V$4,'SPACELOG 7 BP'!$F80:$EE80)+SUMIF('SPACELOG 8 BP'!$F$2:$EE$2,V$4,'SPACELOG 8 BP'!$F80:$EE80)+SUMIF('SPACELOG 9 BP'!$F$2:$EE$2,V$4,'SPACELOG 9 BP'!$F80:$EE80)+SUMIF('SPACELOG 10 BP'!$F$2:$EE$2,V$4,'SPACELOG 10 BP'!$F80:$EE80)+SUMIF('SPACELOG 11 BP'!$F$2:$EE$2,V$4,'SPACELOG 11 BP'!$F80:$EE80)+SUMIF('SPACELOG 12 BP'!$F$2:$EE$2,V$4,'SPACELOG 12 BP'!$F80:$EE80)</f>
        <v>4823.2</v>
      </c>
      <c r="W80" s="13">
        <f>SUMIF('reporting montigny'!$F$2:$EE$2,W$4,'reporting montigny'!$F80:$EE80)+SUMIF('reporting boissy'!$F$2:$EE$2,W$4,'reporting boissy'!$F80:$EE80)+SUMIF('reporting moussy'!$F$2:$EE$2,W$4,'reporting moussy'!$F80:$EE80)+SUMIF('reporting trappes'!$F$2:$EE$2,W$4,'reporting trappes'!$F80:$EE80)+SUMIF('SPACELOG 5 BP'!$F$2:$EE$2,W$4,'SPACELOG 5 BP'!$F80:$EE80)+SUMIF('SPACELOG 6 BP'!$F$2:$EE$2,W$4,'SPACELOG 6 BP'!$F80:$EE80)+SUMIF('SPACELOG 7 BP'!$F$2:$EE$2,W$4,'SPACELOG 7 BP'!$F80:$EE80)+SUMIF('SPACELOG 8 BP'!$F$2:$EE$2,W$4,'SPACELOG 8 BP'!$F80:$EE80)+SUMIF('SPACELOG 9 BP'!$F$2:$EE$2,W$4,'SPACELOG 9 BP'!$F80:$EE80)+SUMIF('SPACELOG 10 BP'!$F$2:$EE$2,W$4,'SPACELOG 10 BP'!$F80:$EE80)+SUMIF('SPACELOG 11 BP'!$F$2:$EE$2,W$4,'SPACELOG 11 BP'!$F80:$EE80)+SUMIF('SPACELOG 12 BP'!$F$2:$EE$2,W$4,'SPACELOG 12 BP'!$F80:$EE80)</f>
        <v>7787.2</v>
      </c>
      <c r="X80" s="13">
        <f>SUMIF('reporting montigny'!$F$2:$EE$2,X$4,'reporting montigny'!$F80:$EE80)+SUMIF('reporting boissy'!$F$2:$EE$2,X$4,'reporting boissy'!$F80:$EE80)+SUMIF('reporting moussy'!$F$2:$EE$2,X$4,'reporting moussy'!$F80:$EE80)+SUMIF('reporting trappes'!$F$2:$EE$2,X$4,'reporting trappes'!$F80:$EE80)+SUMIF('SPACELOG 5 BP'!$F$2:$EE$2,X$4,'SPACELOG 5 BP'!$F80:$EE80)+SUMIF('SPACELOG 6 BP'!$F$2:$EE$2,X$4,'SPACELOG 6 BP'!$F80:$EE80)+SUMIF('SPACELOG 7 BP'!$F$2:$EE$2,X$4,'SPACELOG 7 BP'!$F80:$EE80)+SUMIF('SPACELOG 8 BP'!$F$2:$EE$2,X$4,'SPACELOG 8 BP'!$F80:$EE80)+SUMIF('SPACELOG 9 BP'!$F$2:$EE$2,X$4,'SPACELOG 9 BP'!$F80:$EE80)+SUMIF('SPACELOG 10 BP'!$F$2:$EE$2,X$4,'SPACELOG 10 BP'!$F80:$EE80)+SUMIF('SPACELOG 11 BP'!$F$2:$EE$2,X$4,'SPACELOG 11 BP'!$F80:$EE80)+SUMIF('SPACELOG 12 BP'!$F$2:$EE$2,X$4,'SPACELOG 12 BP'!$F80:$EE80)</f>
        <v>7749.2</v>
      </c>
      <c r="Y80" s="13">
        <f>SUMIF('reporting montigny'!$F$2:$EE$2,Y$4,'reporting montigny'!$F80:$EE80)+SUMIF('reporting boissy'!$F$2:$EE$2,Y$4,'reporting boissy'!$F80:$EE80)+SUMIF('reporting moussy'!$F$2:$EE$2,Y$4,'reporting moussy'!$F80:$EE80)+SUMIF('reporting trappes'!$F$2:$EE$2,Y$4,'reporting trappes'!$F80:$EE80)+SUMIF('SPACELOG 5 BP'!$F$2:$EE$2,Y$4,'SPACELOG 5 BP'!$F80:$EE80)+SUMIF('SPACELOG 6 BP'!$F$2:$EE$2,Y$4,'SPACELOG 6 BP'!$F80:$EE80)+SUMIF('SPACELOG 7 BP'!$F$2:$EE$2,Y$4,'SPACELOG 7 BP'!$F80:$EE80)+SUMIF('SPACELOG 8 BP'!$F$2:$EE$2,Y$4,'SPACELOG 8 BP'!$F80:$EE80)+SUMIF('SPACELOG 9 BP'!$F$2:$EE$2,Y$4,'SPACELOG 9 BP'!$F80:$EE80)+SUMIF('SPACELOG 10 BP'!$F$2:$EE$2,Y$4,'SPACELOG 10 BP'!$F80:$EE80)+SUMIF('SPACELOG 11 BP'!$F$2:$EE$2,Y$4,'SPACELOG 11 BP'!$F80:$EE80)+SUMIF('SPACELOG 12 BP'!$F$2:$EE$2,Y$4,'SPACELOG 12 BP'!$F80:$EE80)</f>
        <v>7749.2</v>
      </c>
      <c r="Z80" s="13">
        <f>SUMIF('reporting montigny'!$F$2:$EE$2,Z$4,'reporting montigny'!$F80:$EE80)+SUMIF('reporting boissy'!$F$2:$EE$2,Z$4,'reporting boissy'!$F80:$EE80)+SUMIF('reporting moussy'!$F$2:$EE$2,Z$4,'reporting moussy'!$F80:$EE80)+SUMIF('reporting trappes'!$F$2:$EE$2,Z$4,'reporting trappes'!$F80:$EE80)+SUMIF('SPACELOG 5 BP'!$F$2:$EE$2,Z$4,'SPACELOG 5 BP'!$F80:$EE80)+SUMIF('SPACELOG 6 BP'!$F$2:$EE$2,Z$4,'SPACELOG 6 BP'!$F80:$EE80)+SUMIF('SPACELOG 7 BP'!$F$2:$EE$2,Z$4,'SPACELOG 7 BP'!$F80:$EE80)+SUMIF('SPACELOG 8 BP'!$F$2:$EE$2,Z$4,'SPACELOG 8 BP'!$F80:$EE80)+SUMIF('SPACELOG 9 BP'!$F$2:$EE$2,Z$4,'SPACELOG 9 BP'!$F80:$EE80)+SUMIF('SPACELOG 10 BP'!$F$2:$EE$2,Z$4,'SPACELOG 10 BP'!$F80:$EE80)+SUMIF('SPACELOG 11 BP'!$F$2:$EE$2,Z$4,'SPACELOG 11 BP'!$F80:$EE80)+SUMIF('SPACELOG 12 BP'!$F$2:$EE$2,Z$4,'SPACELOG 12 BP'!$F80:$EE80)</f>
        <v>7749.2</v>
      </c>
      <c r="AA80" s="13">
        <f>SUMIF('reporting montigny'!$F$2:$EE$2,AA$4,'reporting montigny'!$F80:$EE80)+SUMIF('reporting boissy'!$F$2:$EE$2,AA$4,'reporting boissy'!$F80:$EE80)+SUMIF('reporting moussy'!$F$2:$EE$2,AA$4,'reporting moussy'!$F80:$EE80)+SUMIF('reporting trappes'!$F$2:$EE$2,AA$4,'reporting trappes'!$F80:$EE80)+SUMIF('SPACELOG 5 BP'!$F$2:$EE$2,AA$4,'SPACELOG 5 BP'!$F80:$EE80)+SUMIF('SPACELOG 6 BP'!$F$2:$EE$2,AA$4,'SPACELOG 6 BP'!$F80:$EE80)+SUMIF('SPACELOG 7 BP'!$F$2:$EE$2,AA$4,'SPACELOG 7 BP'!$F80:$EE80)+SUMIF('SPACELOG 8 BP'!$F$2:$EE$2,AA$4,'SPACELOG 8 BP'!$F80:$EE80)+SUMIF('SPACELOG 9 BP'!$F$2:$EE$2,AA$4,'SPACELOG 9 BP'!$F80:$EE80)+SUMIF('SPACELOG 10 BP'!$F$2:$EE$2,AA$4,'SPACELOG 10 BP'!$F80:$EE80)+SUMIF('SPACELOG 11 BP'!$F$2:$EE$2,AA$4,'SPACELOG 11 BP'!$F80:$EE80)+SUMIF('SPACELOG 12 BP'!$F$2:$EE$2,AA$4,'SPACELOG 12 BP'!$F80:$EE80)</f>
        <v>7749.2</v>
      </c>
      <c r="AB80" s="13">
        <f>SUMIF('reporting montigny'!$F$2:$EE$2,AB$4,'reporting montigny'!$F80:$EE80)+SUMIF('reporting boissy'!$F$2:$EE$2,AB$4,'reporting boissy'!$F80:$EE80)+SUMIF('reporting moussy'!$F$2:$EE$2,AB$4,'reporting moussy'!$F80:$EE80)+SUMIF('reporting trappes'!$F$2:$EE$2,AB$4,'reporting trappes'!$F80:$EE80)+SUMIF('SPACELOG 5 BP'!$F$2:$EE$2,AB$4,'SPACELOG 5 BP'!$F80:$EE80)+SUMIF('SPACELOG 6 BP'!$F$2:$EE$2,AB$4,'SPACELOG 6 BP'!$F80:$EE80)+SUMIF('SPACELOG 7 BP'!$F$2:$EE$2,AB$4,'SPACELOG 7 BP'!$F80:$EE80)+SUMIF('SPACELOG 8 BP'!$F$2:$EE$2,AB$4,'SPACELOG 8 BP'!$F80:$EE80)+SUMIF('SPACELOG 9 BP'!$F$2:$EE$2,AB$4,'SPACELOG 9 BP'!$F80:$EE80)+SUMIF('SPACELOG 10 BP'!$F$2:$EE$2,AB$4,'SPACELOG 10 BP'!$F80:$EE80)+SUMIF('SPACELOG 11 BP'!$F$2:$EE$2,AB$4,'SPACELOG 11 BP'!$F80:$EE80)+SUMIF('SPACELOG 12 BP'!$F$2:$EE$2,AB$4,'SPACELOG 12 BP'!$F80:$EE80)</f>
        <v>7749.2</v>
      </c>
      <c r="AC80" s="13">
        <f>SUMIF('reporting montigny'!$F$2:$EE$2,AC$4,'reporting montigny'!$F80:$EE80)+SUMIF('reporting boissy'!$F$2:$EE$2,AC$4,'reporting boissy'!$F80:$EE80)+SUMIF('reporting moussy'!$F$2:$EE$2,AC$4,'reporting moussy'!$F80:$EE80)+SUMIF('reporting trappes'!$F$2:$EE$2,AC$4,'reporting trappes'!$F80:$EE80)+SUMIF('SPACELOG 5 BP'!$F$2:$EE$2,AC$4,'SPACELOG 5 BP'!$F80:$EE80)+SUMIF('SPACELOG 6 BP'!$F$2:$EE$2,AC$4,'SPACELOG 6 BP'!$F80:$EE80)+SUMIF('SPACELOG 7 BP'!$F$2:$EE$2,AC$4,'SPACELOG 7 BP'!$F80:$EE80)+SUMIF('SPACELOG 8 BP'!$F$2:$EE$2,AC$4,'SPACELOG 8 BP'!$F80:$EE80)+SUMIF('SPACELOG 9 BP'!$F$2:$EE$2,AC$4,'SPACELOG 9 BP'!$F80:$EE80)+SUMIF('SPACELOG 10 BP'!$F$2:$EE$2,AC$4,'SPACELOG 10 BP'!$F80:$EE80)+SUMIF('SPACELOG 11 BP'!$F$2:$EE$2,AC$4,'SPACELOG 11 BP'!$F80:$EE80)+SUMIF('SPACELOG 12 BP'!$F$2:$EE$2,AC$4,'SPACELOG 12 BP'!$F80:$EE80)</f>
        <v>7433.2</v>
      </c>
      <c r="AD80" s="13">
        <f>SUMIF('reporting montigny'!$F$2:$EE$2,AD$4,'reporting montigny'!$F80:$EE80)+SUMIF('reporting boissy'!$F$2:$EE$2,AD$4,'reporting boissy'!$F80:$EE80)+SUMIF('reporting moussy'!$F$2:$EE$2,AD$4,'reporting moussy'!$F80:$EE80)+SUMIF('reporting trappes'!$F$2:$EE$2,AD$4,'reporting trappes'!$F80:$EE80)+SUMIF('SPACELOG 5 BP'!$F$2:$EE$2,AD$4,'SPACELOG 5 BP'!$F80:$EE80)+SUMIF('SPACELOG 6 BP'!$F$2:$EE$2,AD$4,'SPACELOG 6 BP'!$F80:$EE80)+SUMIF('SPACELOG 7 BP'!$F$2:$EE$2,AD$4,'SPACELOG 7 BP'!$F80:$EE80)+SUMIF('SPACELOG 8 BP'!$F$2:$EE$2,AD$4,'SPACELOG 8 BP'!$F80:$EE80)+SUMIF('SPACELOG 9 BP'!$F$2:$EE$2,AD$4,'SPACELOG 9 BP'!$F80:$EE80)+SUMIF('SPACELOG 10 BP'!$F$2:$EE$2,AD$4,'SPACELOG 10 BP'!$F80:$EE80)+SUMIF('SPACELOG 11 BP'!$F$2:$EE$2,AD$4,'SPACELOG 11 BP'!$F80:$EE80)+SUMIF('SPACELOG 12 BP'!$F$2:$EE$2,AD$4,'SPACELOG 12 BP'!$F80:$EE80)</f>
        <v>7433.2</v>
      </c>
      <c r="AE80" s="14">
        <f>SUM(S80:AD80)</f>
        <v>87658.199999999983</v>
      </c>
      <c r="AF80" s="13">
        <f>SUMIF('reporting montigny'!$F$2:$EE$2,AF$4,'reporting montigny'!$F80:$EE80)+SUMIF('reporting boissy'!$F$2:$EE$2,AF$4,'reporting boissy'!$F80:$EE80)+SUMIF('reporting moussy'!$F$2:$EE$2,AF$4,'reporting moussy'!$F80:$EE80)+SUMIF('reporting trappes'!$F$2:$EE$2,AF$4,'reporting trappes'!$F80:$EE80)+SUMIF('SPACELOG 5 BP'!$F$2:$EE$2,AF$4,'SPACELOG 5 BP'!$F80:$EE80)+SUMIF('SPACELOG 6 BP'!$F$2:$EE$2,AF$4,'SPACELOG 6 BP'!$F80:$EE80)+SUMIF('SPACELOG 7 BP'!$F$2:$EE$2,AF$4,'SPACELOG 7 BP'!$F80:$EE80)+SUMIF('SPACELOG 8 BP'!$F$2:$EE$2,AF$4,'SPACELOG 8 BP'!$F80:$EE80)+SUMIF('SPACELOG 9 BP'!$F$2:$EE$2,AF$4,'SPACELOG 9 BP'!$F80:$EE80)+SUMIF('SPACELOG 10 BP'!$F$2:$EE$2,AF$4,'SPACELOG 10 BP'!$F80:$EE80)+SUMIF('SPACELOG 11 BP'!$F$2:$EE$2,AF$4,'SPACELOG 11 BP'!$F80:$EE80)+SUMIF('SPACELOG 12 BP'!$F$2:$EE$2,AF$4,'SPACELOG 12 BP'!$F80:$EE80)</f>
        <v>7448.2</v>
      </c>
      <c r="AG80" s="13">
        <f>SUMIF('reporting montigny'!$F$2:$EE$2,AG$4,'reporting montigny'!$F80:$EE80)+SUMIF('reporting boissy'!$F$2:$EE$2,AG$4,'reporting boissy'!$F80:$EE80)+SUMIF('reporting moussy'!$F$2:$EE$2,AG$4,'reporting moussy'!$F80:$EE80)+SUMIF('reporting trappes'!$F$2:$EE$2,AG$4,'reporting trappes'!$F80:$EE80)+SUMIF('SPACELOG 5 BP'!$F$2:$EE$2,AG$4,'SPACELOG 5 BP'!$F80:$EE80)+SUMIF('SPACELOG 6 BP'!$F$2:$EE$2,AG$4,'SPACELOG 6 BP'!$F80:$EE80)+SUMIF('SPACELOG 7 BP'!$F$2:$EE$2,AG$4,'SPACELOG 7 BP'!$F80:$EE80)+SUMIF('SPACELOG 8 BP'!$F$2:$EE$2,AG$4,'SPACELOG 8 BP'!$F80:$EE80)+SUMIF('SPACELOG 9 BP'!$F$2:$EE$2,AG$4,'SPACELOG 9 BP'!$F80:$EE80)+SUMIF('SPACELOG 10 BP'!$F$2:$EE$2,AG$4,'SPACELOG 10 BP'!$F80:$EE80)+SUMIF('SPACELOG 11 BP'!$F$2:$EE$2,AG$4,'SPACELOG 11 BP'!$F80:$EE80)+SUMIF('SPACELOG 12 BP'!$F$2:$EE$2,AG$4,'SPACELOG 12 BP'!$F80:$EE80)</f>
        <v>7448.2</v>
      </c>
      <c r="AH80" s="13">
        <f>SUMIF('reporting montigny'!$F$2:$EE$2,AH$4,'reporting montigny'!$F80:$EE80)+SUMIF('reporting boissy'!$F$2:$EE$2,AH$4,'reporting boissy'!$F80:$EE80)+SUMIF('reporting moussy'!$F$2:$EE$2,AH$4,'reporting moussy'!$F80:$EE80)+SUMIF('reporting trappes'!$F$2:$EE$2,AH$4,'reporting trappes'!$F80:$EE80)+SUMIF('SPACELOG 5 BP'!$F$2:$EE$2,AH$4,'SPACELOG 5 BP'!$F80:$EE80)+SUMIF('SPACELOG 6 BP'!$F$2:$EE$2,AH$4,'SPACELOG 6 BP'!$F80:$EE80)+SUMIF('SPACELOG 7 BP'!$F$2:$EE$2,AH$4,'SPACELOG 7 BP'!$F80:$EE80)+SUMIF('SPACELOG 8 BP'!$F$2:$EE$2,AH$4,'SPACELOG 8 BP'!$F80:$EE80)+SUMIF('SPACELOG 9 BP'!$F$2:$EE$2,AH$4,'SPACELOG 9 BP'!$F80:$EE80)+SUMIF('SPACELOG 10 BP'!$F$2:$EE$2,AH$4,'SPACELOG 10 BP'!$F80:$EE80)+SUMIF('SPACELOG 11 BP'!$F$2:$EE$2,AH$4,'SPACELOG 11 BP'!$F80:$EE80)+SUMIF('SPACELOG 12 BP'!$F$2:$EE$2,AH$4,'SPACELOG 12 BP'!$F80:$EE80)</f>
        <v>7132.2</v>
      </c>
      <c r="AI80" s="13">
        <f>SUMIF('reporting montigny'!$F$2:$EE$2,AI$4,'reporting montigny'!$F80:$EE80)+SUMIF('reporting boissy'!$F$2:$EE$2,AI$4,'reporting boissy'!$F80:$EE80)+SUMIF('reporting moussy'!$F$2:$EE$2,AI$4,'reporting moussy'!$F80:$EE80)+SUMIF('reporting trappes'!$F$2:$EE$2,AI$4,'reporting trappes'!$F80:$EE80)+SUMIF('SPACELOG 5 BP'!$F$2:$EE$2,AI$4,'SPACELOG 5 BP'!$F80:$EE80)+SUMIF('SPACELOG 6 BP'!$F$2:$EE$2,AI$4,'SPACELOG 6 BP'!$F80:$EE80)+SUMIF('SPACELOG 7 BP'!$F$2:$EE$2,AI$4,'SPACELOG 7 BP'!$F80:$EE80)+SUMIF('SPACELOG 8 BP'!$F$2:$EE$2,AI$4,'SPACELOG 8 BP'!$F80:$EE80)+SUMIF('SPACELOG 9 BP'!$F$2:$EE$2,AI$4,'SPACELOG 9 BP'!$F80:$EE80)+SUMIF('SPACELOG 10 BP'!$F$2:$EE$2,AI$4,'SPACELOG 10 BP'!$F80:$EE80)+SUMIF('SPACELOG 11 BP'!$F$2:$EE$2,AI$4,'SPACELOG 11 BP'!$F80:$EE80)+SUMIF('SPACELOG 12 BP'!$F$2:$EE$2,AI$4,'SPACELOG 12 BP'!$F80:$EE80)</f>
        <v>7132.2</v>
      </c>
      <c r="AJ80" s="13">
        <f>SUMIF('reporting montigny'!$F$2:$EE$2,AJ$4,'reporting montigny'!$F80:$EE80)+SUMIF('reporting boissy'!$F$2:$EE$2,AJ$4,'reporting boissy'!$F80:$EE80)+SUMIF('reporting moussy'!$F$2:$EE$2,AJ$4,'reporting moussy'!$F80:$EE80)+SUMIF('reporting trappes'!$F$2:$EE$2,AJ$4,'reporting trappes'!$F80:$EE80)+SUMIF('SPACELOG 5 BP'!$F$2:$EE$2,AJ$4,'SPACELOG 5 BP'!$F80:$EE80)+SUMIF('SPACELOG 6 BP'!$F$2:$EE$2,AJ$4,'SPACELOG 6 BP'!$F80:$EE80)+SUMIF('SPACELOG 7 BP'!$F$2:$EE$2,AJ$4,'SPACELOG 7 BP'!$F80:$EE80)+SUMIF('SPACELOG 8 BP'!$F$2:$EE$2,AJ$4,'SPACELOG 8 BP'!$F80:$EE80)+SUMIF('SPACELOG 9 BP'!$F$2:$EE$2,AJ$4,'SPACELOG 9 BP'!$F80:$EE80)+SUMIF('SPACELOG 10 BP'!$F$2:$EE$2,AJ$4,'SPACELOG 10 BP'!$F80:$EE80)+SUMIF('SPACELOG 11 BP'!$F$2:$EE$2,AJ$4,'SPACELOG 11 BP'!$F80:$EE80)+SUMIF('SPACELOG 12 BP'!$F$2:$EE$2,AJ$4,'SPACELOG 12 BP'!$F80:$EE80)</f>
        <v>7132.2</v>
      </c>
      <c r="AK80" s="13">
        <f>SUMIF('reporting montigny'!$F$2:$EE$2,AK$4,'reporting montigny'!$F80:$EE80)+SUMIF('reporting boissy'!$F$2:$EE$2,AK$4,'reporting boissy'!$F80:$EE80)+SUMIF('reporting moussy'!$F$2:$EE$2,AK$4,'reporting moussy'!$F80:$EE80)+SUMIF('reporting trappes'!$F$2:$EE$2,AK$4,'reporting trappes'!$F80:$EE80)+SUMIF('SPACELOG 5 BP'!$F$2:$EE$2,AK$4,'SPACELOG 5 BP'!$F80:$EE80)+SUMIF('SPACELOG 6 BP'!$F$2:$EE$2,AK$4,'SPACELOG 6 BP'!$F80:$EE80)+SUMIF('SPACELOG 7 BP'!$F$2:$EE$2,AK$4,'SPACELOG 7 BP'!$F80:$EE80)+SUMIF('SPACELOG 8 BP'!$F$2:$EE$2,AK$4,'SPACELOG 8 BP'!$F80:$EE80)+SUMIF('SPACELOG 9 BP'!$F$2:$EE$2,AK$4,'SPACELOG 9 BP'!$F80:$EE80)+SUMIF('SPACELOG 10 BP'!$F$2:$EE$2,AK$4,'SPACELOG 10 BP'!$F80:$EE80)+SUMIF('SPACELOG 11 BP'!$F$2:$EE$2,AK$4,'SPACELOG 11 BP'!$F80:$EE80)+SUMIF('SPACELOG 12 BP'!$F$2:$EE$2,AK$4,'SPACELOG 12 BP'!$F80:$EE80)</f>
        <v>7132.2</v>
      </c>
      <c r="AL80" s="13">
        <f>SUMIF('reporting montigny'!$F$2:$EE$2,AL$4,'reporting montigny'!$F80:$EE80)+SUMIF('reporting boissy'!$F$2:$EE$2,AL$4,'reporting boissy'!$F80:$EE80)+SUMIF('reporting moussy'!$F$2:$EE$2,AL$4,'reporting moussy'!$F80:$EE80)+SUMIF('reporting trappes'!$F$2:$EE$2,AL$4,'reporting trappes'!$F80:$EE80)+SUMIF('SPACELOG 5 BP'!$F$2:$EE$2,AL$4,'SPACELOG 5 BP'!$F80:$EE80)+SUMIF('SPACELOG 6 BP'!$F$2:$EE$2,AL$4,'SPACELOG 6 BP'!$F80:$EE80)+SUMIF('SPACELOG 7 BP'!$F$2:$EE$2,AL$4,'SPACELOG 7 BP'!$F80:$EE80)+SUMIF('SPACELOG 8 BP'!$F$2:$EE$2,AL$4,'SPACELOG 8 BP'!$F80:$EE80)+SUMIF('SPACELOG 9 BP'!$F$2:$EE$2,AL$4,'SPACELOG 9 BP'!$F80:$EE80)+SUMIF('SPACELOG 10 BP'!$F$2:$EE$2,AL$4,'SPACELOG 10 BP'!$F80:$EE80)+SUMIF('SPACELOG 11 BP'!$F$2:$EE$2,AL$4,'SPACELOG 11 BP'!$F80:$EE80)+SUMIF('SPACELOG 12 BP'!$F$2:$EE$2,AL$4,'SPACELOG 12 BP'!$F80:$EE80)</f>
        <v>7132.2</v>
      </c>
      <c r="AM80" s="13">
        <f>SUMIF('reporting montigny'!$F$2:$EE$2,AM$4,'reporting montigny'!$F80:$EE80)+SUMIF('reporting boissy'!$F$2:$EE$2,AM$4,'reporting boissy'!$F80:$EE80)+SUMIF('reporting moussy'!$F$2:$EE$2,AM$4,'reporting moussy'!$F80:$EE80)+SUMIF('reporting trappes'!$F$2:$EE$2,AM$4,'reporting trappes'!$F80:$EE80)+SUMIF('SPACELOG 5 BP'!$F$2:$EE$2,AM$4,'SPACELOG 5 BP'!$F80:$EE80)+SUMIF('SPACELOG 6 BP'!$F$2:$EE$2,AM$4,'SPACELOG 6 BP'!$F80:$EE80)+SUMIF('SPACELOG 7 BP'!$F$2:$EE$2,AM$4,'SPACELOG 7 BP'!$F80:$EE80)+SUMIF('SPACELOG 8 BP'!$F$2:$EE$2,AM$4,'SPACELOG 8 BP'!$F80:$EE80)+SUMIF('SPACELOG 9 BP'!$F$2:$EE$2,AM$4,'SPACELOG 9 BP'!$F80:$EE80)+SUMIF('SPACELOG 10 BP'!$F$2:$EE$2,AM$4,'SPACELOG 10 BP'!$F80:$EE80)+SUMIF('SPACELOG 11 BP'!$F$2:$EE$2,AM$4,'SPACELOG 11 BP'!$F80:$EE80)+SUMIF('SPACELOG 12 BP'!$F$2:$EE$2,AM$4,'SPACELOG 12 BP'!$F80:$EE80)</f>
        <v>7132.2</v>
      </c>
      <c r="AN80" s="13">
        <f>SUMIF('reporting montigny'!$F$2:$EE$2,AN$4,'reporting montigny'!$F80:$EE80)+SUMIF('reporting boissy'!$F$2:$EE$2,AN$4,'reporting boissy'!$F80:$EE80)+SUMIF('reporting moussy'!$F$2:$EE$2,AN$4,'reporting moussy'!$F80:$EE80)+SUMIF('reporting trappes'!$F$2:$EE$2,AN$4,'reporting trappes'!$F80:$EE80)+SUMIF('SPACELOG 5 BP'!$F$2:$EE$2,AN$4,'SPACELOG 5 BP'!$F80:$EE80)+SUMIF('SPACELOG 6 BP'!$F$2:$EE$2,AN$4,'SPACELOG 6 BP'!$F80:$EE80)+SUMIF('SPACELOG 7 BP'!$F$2:$EE$2,AN$4,'SPACELOG 7 BP'!$F80:$EE80)+SUMIF('SPACELOG 8 BP'!$F$2:$EE$2,AN$4,'SPACELOG 8 BP'!$F80:$EE80)+SUMIF('SPACELOG 9 BP'!$F$2:$EE$2,AN$4,'SPACELOG 9 BP'!$F80:$EE80)+SUMIF('SPACELOG 10 BP'!$F$2:$EE$2,AN$4,'SPACELOG 10 BP'!$F80:$EE80)+SUMIF('SPACELOG 11 BP'!$F$2:$EE$2,AN$4,'SPACELOG 11 BP'!$F80:$EE80)+SUMIF('SPACELOG 12 BP'!$F$2:$EE$2,AN$4,'SPACELOG 12 BP'!$F80:$EE80)</f>
        <v>7132.2</v>
      </c>
      <c r="AO80" s="13">
        <f>SUMIF('reporting montigny'!$F$2:$EE$2,AO$4,'reporting montigny'!$F80:$EE80)+SUMIF('reporting boissy'!$F$2:$EE$2,AO$4,'reporting boissy'!$F80:$EE80)+SUMIF('reporting moussy'!$F$2:$EE$2,AO$4,'reporting moussy'!$F80:$EE80)+SUMIF('reporting trappes'!$F$2:$EE$2,AO$4,'reporting trappes'!$F80:$EE80)+SUMIF('SPACELOG 5 BP'!$F$2:$EE$2,AO$4,'SPACELOG 5 BP'!$F80:$EE80)+SUMIF('SPACELOG 6 BP'!$F$2:$EE$2,AO$4,'SPACELOG 6 BP'!$F80:$EE80)+SUMIF('SPACELOG 7 BP'!$F$2:$EE$2,AO$4,'SPACELOG 7 BP'!$F80:$EE80)+SUMIF('SPACELOG 8 BP'!$F$2:$EE$2,AO$4,'SPACELOG 8 BP'!$F80:$EE80)+SUMIF('SPACELOG 9 BP'!$F$2:$EE$2,AO$4,'SPACELOG 9 BP'!$F80:$EE80)+SUMIF('SPACELOG 10 BP'!$F$2:$EE$2,AO$4,'SPACELOG 10 BP'!$F80:$EE80)+SUMIF('SPACELOG 11 BP'!$F$2:$EE$2,AO$4,'SPACELOG 11 BP'!$F80:$EE80)+SUMIF('SPACELOG 12 BP'!$F$2:$EE$2,AO$4,'SPACELOG 12 BP'!$F80:$EE80)</f>
        <v>7132.2</v>
      </c>
      <c r="AP80" s="13">
        <f>SUMIF('reporting montigny'!$F$2:$EE$2,AP$4,'reporting montigny'!$F80:$EE80)+SUMIF('reporting boissy'!$F$2:$EE$2,AP$4,'reporting boissy'!$F80:$EE80)+SUMIF('reporting moussy'!$F$2:$EE$2,AP$4,'reporting moussy'!$F80:$EE80)+SUMIF('reporting trappes'!$F$2:$EE$2,AP$4,'reporting trappes'!$F80:$EE80)+SUMIF('SPACELOG 5 BP'!$F$2:$EE$2,AP$4,'SPACELOG 5 BP'!$F80:$EE80)+SUMIF('SPACELOG 6 BP'!$F$2:$EE$2,AP$4,'SPACELOG 6 BP'!$F80:$EE80)+SUMIF('SPACELOG 7 BP'!$F$2:$EE$2,AP$4,'SPACELOG 7 BP'!$F80:$EE80)+SUMIF('SPACELOG 8 BP'!$F$2:$EE$2,AP$4,'SPACELOG 8 BP'!$F80:$EE80)+SUMIF('SPACELOG 9 BP'!$F$2:$EE$2,AP$4,'SPACELOG 9 BP'!$F80:$EE80)+SUMIF('SPACELOG 10 BP'!$F$2:$EE$2,AP$4,'SPACELOG 10 BP'!$F80:$EE80)+SUMIF('SPACELOG 11 BP'!$F$2:$EE$2,AP$4,'SPACELOG 11 BP'!$F80:$EE80)+SUMIF('SPACELOG 12 BP'!$F$2:$EE$2,AP$4,'SPACELOG 12 BP'!$F80:$EE80)</f>
        <v>7132.2</v>
      </c>
      <c r="AQ80" s="13">
        <f>SUMIF('reporting montigny'!$F$2:$EE$2,AQ$4,'reporting montigny'!$F80:$EE80)+SUMIF('reporting boissy'!$F$2:$EE$2,AQ$4,'reporting boissy'!$F80:$EE80)+SUMIF('reporting moussy'!$F$2:$EE$2,AQ$4,'reporting moussy'!$F80:$EE80)+SUMIF('reporting trappes'!$F$2:$EE$2,AQ$4,'reporting trappes'!$F80:$EE80)+SUMIF('SPACELOG 5 BP'!$F$2:$EE$2,AQ$4,'SPACELOG 5 BP'!$F80:$EE80)+SUMIF('SPACELOG 6 BP'!$F$2:$EE$2,AQ$4,'SPACELOG 6 BP'!$F80:$EE80)+SUMIF('SPACELOG 7 BP'!$F$2:$EE$2,AQ$4,'SPACELOG 7 BP'!$F80:$EE80)+SUMIF('SPACELOG 8 BP'!$F$2:$EE$2,AQ$4,'SPACELOG 8 BP'!$F80:$EE80)+SUMIF('SPACELOG 9 BP'!$F$2:$EE$2,AQ$4,'SPACELOG 9 BP'!$F80:$EE80)+SUMIF('SPACELOG 10 BP'!$F$2:$EE$2,AQ$4,'SPACELOG 10 BP'!$F80:$EE80)+SUMIF('SPACELOG 11 BP'!$F$2:$EE$2,AQ$4,'SPACELOG 11 BP'!$F80:$EE80)+SUMIF('SPACELOG 12 BP'!$F$2:$EE$2,AQ$4,'SPACELOG 12 BP'!$F80:$EE80)</f>
        <v>7132.2</v>
      </c>
      <c r="AR80" s="14">
        <f>SUM(AF80:AQ80)</f>
        <v>86218.39999999998</v>
      </c>
      <c r="AS80" s="13">
        <f>SUMIF('reporting montigny'!$F$2:$EE$2,AS$4,'reporting montigny'!$F80:$EE80)+SUMIF('reporting boissy'!$F$2:$EE$2,AS$4,'reporting boissy'!$F80:$EE80)+SUMIF('reporting moussy'!$F$2:$EE$2,AS$4,'reporting moussy'!$F80:$EE80)+SUMIF('reporting trappes'!$F$2:$EE$2,AS$4,'reporting trappes'!$F80:$EE80)+SUMIF('SPACELOG 5 BP'!$F$2:$EE$2,AS$4,'SPACELOG 5 BP'!$F80:$EE80)+SUMIF('SPACELOG 6 BP'!$F$2:$EE$2,AS$4,'SPACELOG 6 BP'!$F80:$EE80)+SUMIF('SPACELOG 7 BP'!$F$2:$EE$2,AS$4,'SPACELOG 7 BP'!$F80:$EE80)+SUMIF('SPACELOG 8 BP'!$F$2:$EE$2,AS$4,'SPACELOG 8 BP'!$F80:$EE80)+SUMIF('SPACELOG 9 BP'!$F$2:$EE$2,AS$4,'SPACELOG 9 BP'!$F80:$EE80)+SUMIF('SPACELOG 10 BP'!$F$2:$EE$2,AS$4,'SPACELOG 10 BP'!$F80:$EE80)+SUMIF('SPACELOG 11 BP'!$F$2:$EE$2,AS$4,'SPACELOG 11 BP'!$F80:$EE80)+SUMIF('SPACELOG 12 BP'!$F$2:$EE$2,AS$4,'SPACELOG 12 BP'!$F80:$EE80)</f>
        <v>6340.2</v>
      </c>
      <c r="AT80" s="13">
        <f>SUMIF('reporting montigny'!$F$2:$EE$2,AT$4,'reporting montigny'!$F80:$EE80)+SUMIF('reporting boissy'!$F$2:$EE$2,AT$4,'reporting boissy'!$F80:$EE80)+SUMIF('reporting moussy'!$F$2:$EE$2,AT$4,'reporting moussy'!$F80:$EE80)+SUMIF('reporting trappes'!$F$2:$EE$2,AT$4,'reporting trappes'!$F80:$EE80)+SUMIF('SPACELOG 5 BP'!$F$2:$EE$2,AT$4,'SPACELOG 5 BP'!$F80:$EE80)+SUMIF('SPACELOG 6 BP'!$F$2:$EE$2,AT$4,'SPACELOG 6 BP'!$F80:$EE80)+SUMIF('SPACELOG 7 BP'!$F$2:$EE$2,AT$4,'SPACELOG 7 BP'!$F80:$EE80)+SUMIF('SPACELOG 8 BP'!$F$2:$EE$2,AT$4,'SPACELOG 8 BP'!$F80:$EE80)+SUMIF('SPACELOG 9 BP'!$F$2:$EE$2,AT$4,'SPACELOG 9 BP'!$F80:$EE80)+SUMIF('SPACELOG 10 BP'!$F$2:$EE$2,AT$4,'SPACELOG 10 BP'!$F80:$EE80)+SUMIF('SPACELOG 11 BP'!$F$2:$EE$2,AT$4,'SPACELOG 11 BP'!$F80:$EE80)+SUMIF('SPACELOG 12 BP'!$F$2:$EE$2,AT$4,'SPACELOG 12 BP'!$F80:$EE80)</f>
        <v>6340.2</v>
      </c>
      <c r="AU80" s="13">
        <f>SUMIF('reporting montigny'!$F$2:$EE$2,AU$4,'reporting montigny'!$F80:$EE80)+SUMIF('reporting boissy'!$F$2:$EE$2,AU$4,'reporting boissy'!$F80:$EE80)+SUMIF('reporting moussy'!$F$2:$EE$2,AU$4,'reporting moussy'!$F80:$EE80)+SUMIF('reporting trappes'!$F$2:$EE$2,AU$4,'reporting trappes'!$F80:$EE80)+SUMIF('SPACELOG 5 BP'!$F$2:$EE$2,AU$4,'SPACELOG 5 BP'!$F80:$EE80)+SUMIF('SPACELOG 6 BP'!$F$2:$EE$2,AU$4,'SPACELOG 6 BP'!$F80:$EE80)+SUMIF('SPACELOG 7 BP'!$F$2:$EE$2,AU$4,'SPACELOG 7 BP'!$F80:$EE80)+SUMIF('SPACELOG 8 BP'!$F$2:$EE$2,AU$4,'SPACELOG 8 BP'!$F80:$EE80)+SUMIF('SPACELOG 9 BP'!$F$2:$EE$2,AU$4,'SPACELOG 9 BP'!$F80:$EE80)+SUMIF('SPACELOG 10 BP'!$F$2:$EE$2,AU$4,'SPACELOG 10 BP'!$F80:$EE80)+SUMIF('SPACELOG 11 BP'!$F$2:$EE$2,AU$4,'SPACELOG 11 BP'!$F80:$EE80)+SUMIF('SPACELOG 12 BP'!$F$2:$EE$2,AU$4,'SPACELOG 12 BP'!$F80:$EE80)</f>
        <v>6340.2</v>
      </c>
      <c r="AV80" s="13">
        <f>SUMIF('reporting montigny'!$F$2:$EE$2,AV$4,'reporting montigny'!$F80:$EE80)+SUMIF('reporting boissy'!$F$2:$EE$2,AV$4,'reporting boissy'!$F80:$EE80)+SUMIF('reporting moussy'!$F$2:$EE$2,AV$4,'reporting moussy'!$F80:$EE80)+SUMIF('reporting trappes'!$F$2:$EE$2,AV$4,'reporting trappes'!$F80:$EE80)+SUMIF('SPACELOG 5 BP'!$F$2:$EE$2,AV$4,'SPACELOG 5 BP'!$F80:$EE80)+SUMIF('SPACELOG 6 BP'!$F$2:$EE$2,AV$4,'SPACELOG 6 BP'!$F80:$EE80)+SUMIF('SPACELOG 7 BP'!$F$2:$EE$2,AV$4,'SPACELOG 7 BP'!$F80:$EE80)+SUMIF('SPACELOG 8 BP'!$F$2:$EE$2,AV$4,'SPACELOG 8 BP'!$F80:$EE80)+SUMIF('SPACELOG 9 BP'!$F$2:$EE$2,AV$4,'SPACELOG 9 BP'!$F80:$EE80)+SUMIF('SPACELOG 10 BP'!$F$2:$EE$2,AV$4,'SPACELOG 10 BP'!$F80:$EE80)+SUMIF('SPACELOG 11 BP'!$F$2:$EE$2,AV$4,'SPACELOG 11 BP'!$F80:$EE80)+SUMIF('SPACELOG 12 BP'!$F$2:$EE$2,AV$4,'SPACELOG 12 BP'!$F80:$EE80)</f>
        <v>6340.2</v>
      </c>
      <c r="AW80" s="13">
        <f>SUMIF('reporting montigny'!$F$2:$EE$2,AW$4,'reporting montigny'!$F80:$EE80)+SUMIF('reporting boissy'!$F$2:$EE$2,AW$4,'reporting boissy'!$F80:$EE80)+SUMIF('reporting moussy'!$F$2:$EE$2,AW$4,'reporting moussy'!$F80:$EE80)+SUMIF('reporting trappes'!$F$2:$EE$2,AW$4,'reporting trappes'!$F80:$EE80)+SUMIF('SPACELOG 5 BP'!$F$2:$EE$2,AW$4,'SPACELOG 5 BP'!$F80:$EE80)+SUMIF('SPACELOG 6 BP'!$F$2:$EE$2,AW$4,'SPACELOG 6 BP'!$F80:$EE80)+SUMIF('SPACELOG 7 BP'!$F$2:$EE$2,AW$4,'SPACELOG 7 BP'!$F80:$EE80)+SUMIF('SPACELOG 8 BP'!$F$2:$EE$2,AW$4,'SPACELOG 8 BP'!$F80:$EE80)+SUMIF('SPACELOG 9 BP'!$F$2:$EE$2,AW$4,'SPACELOG 9 BP'!$F80:$EE80)+SUMIF('SPACELOG 10 BP'!$F$2:$EE$2,AW$4,'SPACELOG 10 BP'!$F80:$EE80)+SUMIF('SPACELOG 11 BP'!$F$2:$EE$2,AW$4,'SPACELOG 11 BP'!$F80:$EE80)+SUMIF('SPACELOG 12 BP'!$F$2:$EE$2,AW$4,'SPACELOG 12 BP'!$F80:$EE80)</f>
        <v>6340.2</v>
      </c>
      <c r="AX80" s="13">
        <f>SUMIF('reporting montigny'!$F$2:$EE$2,AX$4,'reporting montigny'!$F80:$EE80)+SUMIF('reporting boissy'!$F$2:$EE$2,AX$4,'reporting boissy'!$F80:$EE80)+SUMIF('reporting moussy'!$F$2:$EE$2,AX$4,'reporting moussy'!$F80:$EE80)+SUMIF('reporting trappes'!$F$2:$EE$2,AX$4,'reporting trappes'!$F80:$EE80)+SUMIF('SPACELOG 5 BP'!$F$2:$EE$2,AX$4,'SPACELOG 5 BP'!$F80:$EE80)+SUMIF('SPACELOG 6 BP'!$F$2:$EE$2,AX$4,'SPACELOG 6 BP'!$F80:$EE80)+SUMIF('SPACELOG 7 BP'!$F$2:$EE$2,AX$4,'SPACELOG 7 BP'!$F80:$EE80)+SUMIF('SPACELOG 8 BP'!$F$2:$EE$2,AX$4,'SPACELOG 8 BP'!$F80:$EE80)+SUMIF('SPACELOG 9 BP'!$F$2:$EE$2,AX$4,'SPACELOG 9 BP'!$F80:$EE80)+SUMIF('SPACELOG 10 BP'!$F$2:$EE$2,AX$4,'SPACELOG 10 BP'!$F80:$EE80)+SUMIF('SPACELOG 11 BP'!$F$2:$EE$2,AX$4,'SPACELOG 11 BP'!$F80:$EE80)+SUMIF('SPACELOG 12 BP'!$F$2:$EE$2,AX$4,'SPACELOG 12 BP'!$F80:$EE80)</f>
        <v>6340.2</v>
      </c>
      <c r="AY80" s="13">
        <f>SUMIF('reporting montigny'!$F$2:$EE$2,AY$4,'reporting montigny'!$F80:$EE80)+SUMIF('reporting boissy'!$F$2:$EE$2,AY$4,'reporting boissy'!$F80:$EE80)+SUMIF('reporting moussy'!$F$2:$EE$2,AY$4,'reporting moussy'!$F80:$EE80)+SUMIF('reporting trappes'!$F$2:$EE$2,AY$4,'reporting trappes'!$F80:$EE80)+SUMIF('SPACELOG 5 BP'!$F$2:$EE$2,AY$4,'SPACELOG 5 BP'!$F80:$EE80)+SUMIF('SPACELOG 6 BP'!$F$2:$EE$2,AY$4,'SPACELOG 6 BP'!$F80:$EE80)+SUMIF('SPACELOG 7 BP'!$F$2:$EE$2,AY$4,'SPACELOG 7 BP'!$F80:$EE80)+SUMIF('SPACELOG 8 BP'!$F$2:$EE$2,AY$4,'SPACELOG 8 BP'!$F80:$EE80)+SUMIF('SPACELOG 9 BP'!$F$2:$EE$2,AY$4,'SPACELOG 9 BP'!$F80:$EE80)+SUMIF('SPACELOG 10 BP'!$F$2:$EE$2,AY$4,'SPACELOG 10 BP'!$F80:$EE80)+SUMIF('SPACELOG 11 BP'!$F$2:$EE$2,AY$4,'SPACELOG 11 BP'!$F80:$EE80)+SUMIF('SPACELOG 12 BP'!$F$2:$EE$2,AY$4,'SPACELOG 12 BP'!$F80:$EE80)</f>
        <v>6340.2</v>
      </c>
      <c r="AZ80" s="13">
        <f>SUMIF('reporting montigny'!$F$2:$EE$2,AZ$4,'reporting montigny'!$F80:$EE80)+SUMIF('reporting boissy'!$F$2:$EE$2,AZ$4,'reporting boissy'!$F80:$EE80)+SUMIF('reporting moussy'!$F$2:$EE$2,AZ$4,'reporting moussy'!$F80:$EE80)+SUMIF('reporting trappes'!$F$2:$EE$2,AZ$4,'reporting trappes'!$F80:$EE80)+SUMIF('SPACELOG 5 BP'!$F$2:$EE$2,AZ$4,'SPACELOG 5 BP'!$F80:$EE80)+SUMIF('SPACELOG 6 BP'!$F$2:$EE$2,AZ$4,'SPACELOG 6 BP'!$F80:$EE80)+SUMIF('SPACELOG 7 BP'!$F$2:$EE$2,AZ$4,'SPACELOG 7 BP'!$F80:$EE80)+SUMIF('SPACELOG 8 BP'!$F$2:$EE$2,AZ$4,'SPACELOG 8 BP'!$F80:$EE80)+SUMIF('SPACELOG 9 BP'!$F$2:$EE$2,AZ$4,'SPACELOG 9 BP'!$F80:$EE80)+SUMIF('SPACELOG 10 BP'!$F$2:$EE$2,AZ$4,'SPACELOG 10 BP'!$F80:$EE80)+SUMIF('SPACELOG 11 BP'!$F$2:$EE$2,AZ$4,'SPACELOG 11 BP'!$F80:$EE80)+SUMIF('SPACELOG 12 BP'!$F$2:$EE$2,AZ$4,'SPACELOG 12 BP'!$F80:$EE80)</f>
        <v>6340.2</v>
      </c>
      <c r="BA80" s="13">
        <f>SUMIF('reporting montigny'!$F$2:$EE$2,BA$4,'reporting montigny'!$F80:$EE80)+SUMIF('reporting boissy'!$F$2:$EE$2,BA$4,'reporting boissy'!$F80:$EE80)+SUMIF('reporting moussy'!$F$2:$EE$2,BA$4,'reporting moussy'!$F80:$EE80)+SUMIF('reporting trappes'!$F$2:$EE$2,BA$4,'reporting trappes'!$F80:$EE80)+SUMIF('SPACELOG 5 BP'!$F$2:$EE$2,BA$4,'SPACELOG 5 BP'!$F80:$EE80)+SUMIF('SPACELOG 6 BP'!$F$2:$EE$2,BA$4,'SPACELOG 6 BP'!$F80:$EE80)+SUMIF('SPACELOG 7 BP'!$F$2:$EE$2,BA$4,'SPACELOG 7 BP'!$F80:$EE80)+SUMIF('SPACELOG 8 BP'!$F$2:$EE$2,BA$4,'SPACELOG 8 BP'!$F80:$EE80)+SUMIF('SPACELOG 9 BP'!$F$2:$EE$2,BA$4,'SPACELOG 9 BP'!$F80:$EE80)+SUMIF('SPACELOG 10 BP'!$F$2:$EE$2,BA$4,'SPACELOG 10 BP'!$F80:$EE80)+SUMIF('SPACELOG 11 BP'!$F$2:$EE$2,BA$4,'SPACELOG 11 BP'!$F80:$EE80)+SUMIF('SPACELOG 12 BP'!$F$2:$EE$2,BA$4,'SPACELOG 12 BP'!$F80:$EE80)</f>
        <v>6340.2</v>
      </c>
      <c r="BB80" s="13">
        <f>SUMIF('reporting montigny'!$F$2:$EE$2,BB$4,'reporting montigny'!$F80:$EE80)+SUMIF('reporting boissy'!$F$2:$EE$2,BB$4,'reporting boissy'!$F80:$EE80)+SUMIF('reporting moussy'!$F$2:$EE$2,BB$4,'reporting moussy'!$F80:$EE80)+SUMIF('reporting trappes'!$F$2:$EE$2,BB$4,'reporting trappes'!$F80:$EE80)+SUMIF('SPACELOG 5 BP'!$F$2:$EE$2,BB$4,'SPACELOG 5 BP'!$F80:$EE80)+SUMIF('SPACELOG 6 BP'!$F$2:$EE$2,BB$4,'SPACELOG 6 BP'!$F80:$EE80)+SUMIF('SPACELOG 7 BP'!$F$2:$EE$2,BB$4,'SPACELOG 7 BP'!$F80:$EE80)+SUMIF('SPACELOG 8 BP'!$F$2:$EE$2,BB$4,'SPACELOG 8 BP'!$F80:$EE80)+SUMIF('SPACELOG 9 BP'!$F$2:$EE$2,BB$4,'SPACELOG 9 BP'!$F80:$EE80)+SUMIF('SPACELOG 10 BP'!$F$2:$EE$2,BB$4,'SPACELOG 10 BP'!$F80:$EE80)+SUMIF('SPACELOG 11 BP'!$F$2:$EE$2,BB$4,'SPACELOG 11 BP'!$F80:$EE80)+SUMIF('SPACELOG 12 BP'!$F$2:$EE$2,BB$4,'SPACELOG 12 BP'!$F80:$EE80)</f>
        <v>6340.2</v>
      </c>
      <c r="BC80" s="13">
        <f>SUMIF('reporting montigny'!$F$2:$EE$2,BC$4,'reporting montigny'!$F80:$EE80)+SUMIF('reporting boissy'!$F$2:$EE$2,BC$4,'reporting boissy'!$F80:$EE80)+SUMIF('reporting moussy'!$F$2:$EE$2,BC$4,'reporting moussy'!$F80:$EE80)+SUMIF('reporting trappes'!$F$2:$EE$2,BC$4,'reporting trappes'!$F80:$EE80)+SUMIF('SPACELOG 5 BP'!$F$2:$EE$2,BC$4,'SPACELOG 5 BP'!$F80:$EE80)+SUMIF('SPACELOG 6 BP'!$F$2:$EE$2,BC$4,'SPACELOG 6 BP'!$F80:$EE80)+SUMIF('SPACELOG 7 BP'!$F$2:$EE$2,BC$4,'SPACELOG 7 BP'!$F80:$EE80)+SUMIF('SPACELOG 8 BP'!$F$2:$EE$2,BC$4,'SPACELOG 8 BP'!$F80:$EE80)+SUMIF('SPACELOG 9 BP'!$F$2:$EE$2,BC$4,'SPACELOG 9 BP'!$F80:$EE80)+SUMIF('SPACELOG 10 BP'!$F$2:$EE$2,BC$4,'SPACELOG 10 BP'!$F80:$EE80)+SUMIF('SPACELOG 11 BP'!$F$2:$EE$2,BC$4,'SPACELOG 11 BP'!$F80:$EE80)+SUMIF('SPACELOG 12 BP'!$F$2:$EE$2,BC$4,'SPACELOG 12 BP'!$F80:$EE80)</f>
        <v>6340.2</v>
      </c>
      <c r="BD80" s="13">
        <f>SUMIF('reporting montigny'!$F$2:$EE$2,BD$4,'reporting montigny'!$F80:$EE80)+SUMIF('reporting boissy'!$F$2:$EE$2,BD$4,'reporting boissy'!$F80:$EE80)+SUMIF('reporting moussy'!$F$2:$EE$2,BD$4,'reporting moussy'!$F80:$EE80)+SUMIF('reporting trappes'!$F$2:$EE$2,BD$4,'reporting trappes'!$F80:$EE80)+SUMIF('SPACELOG 5 BP'!$F$2:$EE$2,BD$4,'SPACELOG 5 BP'!$F80:$EE80)+SUMIF('SPACELOG 6 BP'!$F$2:$EE$2,BD$4,'SPACELOG 6 BP'!$F80:$EE80)+SUMIF('SPACELOG 7 BP'!$F$2:$EE$2,BD$4,'SPACELOG 7 BP'!$F80:$EE80)+SUMIF('SPACELOG 8 BP'!$F$2:$EE$2,BD$4,'SPACELOG 8 BP'!$F80:$EE80)+SUMIF('SPACELOG 9 BP'!$F$2:$EE$2,BD$4,'SPACELOG 9 BP'!$F80:$EE80)+SUMIF('SPACELOG 10 BP'!$F$2:$EE$2,BD$4,'SPACELOG 10 BP'!$F80:$EE80)+SUMIF('SPACELOG 11 BP'!$F$2:$EE$2,BD$4,'SPACELOG 11 BP'!$F80:$EE80)+SUMIF('SPACELOG 12 BP'!$F$2:$EE$2,BD$4,'SPACELOG 12 BP'!$F80:$EE80)</f>
        <v>6340.2</v>
      </c>
      <c r="BE80" s="14">
        <f>SUM(AS80:BD80)</f>
        <v>76082.39999999998</v>
      </c>
      <c r="BF80" s="13">
        <f>SUMIF('reporting montigny'!$F$2:$EE$2,BF$4,'reporting montigny'!$F80:$EE80)+SUMIF('reporting boissy'!$F$2:$EE$2,BF$4,'reporting boissy'!$F80:$EE80)+SUMIF('reporting moussy'!$F$2:$EE$2,BF$4,'reporting moussy'!$F80:$EE80)+SUMIF('reporting trappes'!$F$2:$EE$2,BF$4,'reporting trappes'!$F80:$EE80)+SUMIF('SPACELOG 5 BP'!$F$2:$EE$2,BF$4,'SPACELOG 5 BP'!$F80:$EE80)+SUMIF('SPACELOG 6 BP'!$F$2:$EE$2,BF$4,'SPACELOG 6 BP'!$F80:$EE80)+SUMIF('SPACELOG 7 BP'!$F$2:$EE$2,BF$4,'SPACELOG 7 BP'!$F80:$EE80)+SUMIF('SPACELOG 8 BP'!$F$2:$EE$2,BF$4,'SPACELOG 8 BP'!$F80:$EE80)+SUMIF('SPACELOG 9 BP'!$F$2:$EE$2,BF$4,'SPACELOG 9 BP'!$F80:$EE80)+SUMIF('SPACELOG 10 BP'!$F$2:$EE$2,BF$4,'SPACELOG 10 BP'!$F80:$EE80)+SUMIF('SPACELOG 11 BP'!$F$2:$EE$2,BF$4,'SPACELOG 11 BP'!$F80:$EE80)+SUMIF('SPACELOG 12 BP'!$F$2:$EE$2,BF$4,'SPACELOG 12 BP'!$F80:$EE80)</f>
        <v>6340.2</v>
      </c>
      <c r="BG80" s="13">
        <f>SUMIF('reporting montigny'!$F$2:$EE$2,BG$4,'reporting montigny'!$F80:$EE80)+SUMIF('reporting boissy'!$F$2:$EE$2,BG$4,'reporting boissy'!$F80:$EE80)+SUMIF('reporting moussy'!$F$2:$EE$2,BG$4,'reporting moussy'!$F80:$EE80)+SUMIF('reporting trappes'!$F$2:$EE$2,BG$4,'reporting trappes'!$F80:$EE80)+SUMIF('SPACELOG 5 BP'!$F$2:$EE$2,BG$4,'SPACELOG 5 BP'!$F80:$EE80)+SUMIF('SPACELOG 6 BP'!$F$2:$EE$2,BG$4,'SPACELOG 6 BP'!$F80:$EE80)+SUMIF('SPACELOG 7 BP'!$F$2:$EE$2,BG$4,'SPACELOG 7 BP'!$F80:$EE80)+SUMIF('SPACELOG 8 BP'!$F$2:$EE$2,BG$4,'SPACELOG 8 BP'!$F80:$EE80)+SUMIF('SPACELOG 9 BP'!$F$2:$EE$2,BG$4,'SPACELOG 9 BP'!$F80:$EE80)+SUMIF('SPACELOG 10 BP'!$F$2:$EE$2,BG$4,'SPACELOG 10 BP'!$F80:$EE80)+SUMIF('SPACELOG 11 BP'!$F$2:$EE$2,BG$4,'SPACELOG 11 BP'!$F80:$EE80)+SUMIF('SPACELOG 12 BP'!$F$2:$EE$2,BG$4,'SPACELOG 12 BP'!$F80:$EE80)</f>
        <v>6340.2</v>
      </c>
      <c r="BH80" s="13">
        <f>SUMIF('reporting montigny'!$F$2:$EE$2,BH$4,'reporting montigny'!$F80:$EE80)+SUMIF('reporting boissy'!$F$2:$EE$2,BH$4,'reporting boissy'!$F80:$EE80)+SUMIF('reporting moussy'!$F$2:$EE$2,BH$4,'reporting moussy'!$F80:$EE80)+SUMIF('reporting trappes'!$F$2:$EE$2,BH$4,'reporting trappes'!$F80:$EE80)+SUMIF('SPACELOG 5 BP'!$F$2:$EE$2,BH$4,'SPACELOG 5 BP'!$F80:$EE80)+SUMIF('SPACELOG 6 BP'!$F$2:$EE$2,BH$4,'SPACELOG 6 BP'!$F80:$EE80)+SUMIF('SPACELOG 7 BP'!$F$2:$EE$2,BH$4,'SPACELOG 7 BP'!$F80:$EE80)+SUMIF('SPACELOG 8 BP'!$F$2:$EE$2,BH$4,'SPACELOG 8 BP'!$F80:$EE80)+SUMIF('SPACELOG 9 BP'!$F$2:$EE$2,BH$4,'SPACELOG 9 BP'!$F80:$EE80)+SUMIF('SPACELOG 10 BP'!$F$2:$EE$2,BH$4,'SPACELOG 10 BP'!$F80:$EE80)+SUMIF('SPACELOG 11 BP'!$F$2:$EE$2,BH$4,'SPACELOG 11 BP'!$F80:$EE80)+SUMIF('SPACELOG 12 BP'!$F$2:$EE$2,BH$4,'SPACELOG 12 BP'!$F80:$EE80)</f>
        <v>6340.2</v>
      </c>
      <c r="BI80" s="13">
        <f>SUMIF('reporting montigny'!$F$2:$EE$2,BI$4,'reporting montigny'!$F80:$EE80)+SUMIF('reporting boissy'!$F$2:$EE$2,BI$4,'reporting boissy'!$F80:$EE80)+SUMIF('reporting moussy'!$F$2:$EE$2,BI$4,'reporting moussy'!$F80:$EE80)+SUMIF('reporting trappes'!$F$2:$EE$2,BI$4,'reporting trappes'!$F80:$EE80)+SUMIF('SPACELOG 5 BP'!$F$2:$EE$2,BI$4,'SPACELOG 5 BP'!$F80:$EE80)+SUMIF('SPACELOG 6 BP'!$F$2:$EE$2,BI$4,'SPACELOG 6 BP'!$F80:$EE80)+SUMIF('SPACELOG 7 BP'!$F$2:$EE$2,BI$4,'SPACELOG 7 BP'!$F80:$EE80)+SUMIF('SPACELOG 8 BP'!$F$2:$EE$2,BI$4,'SPACELOG 8 BP'!$F80:$EE80)+SUMIF('SPACELOG 9 BP'!$F$2:$EE$2,BI$4,'SPACELOG 9 BP'!$F80:$EE80)+SUMIF('SPACELOG 10 BP'!$F$2:$EE$2,BI$4,'SPACELOG 10 BP'!$F80:$EE80)+SUMIF('SPACELOG 11 BP'!$F$2:$EE$2,BI$4,'SPACELOG 11 BP'!$F80:$EE80)+SUMIF('SPACELOG 12 BP'!$F$2:$EE$2,BI$4,'SPACELOG 12 BP'!$F80:$EE80)</f>
        <v>6340.2</v>
      </c>
      <c r="BJ80" s="13">
        <f>SUMIF('reporting montigny'!$F$2:$EE$2,BJ$4,'reporting montigny'!$F80:$EE80)+SUMIF('reporting boissy'!$F$2:$EE$2,BJ$4,'reporting boissy'!$F80:$EE80)+SUMIF('reporting moussy'!$F$2:$EE$2,BJ$4,'reporting moussy'!$F80:$EE80)+SUMIF('reporting trappes'!$F$2:$EE$2,BJ$4,'reporting trappes'!$F80:$EE80)+SUMIF('SPACELOG 5 BP'!$F$2:$EE$2,BJ$4,'SPACELOG 5 BP'!$F80:$EE80)+SUMIF('SPACELOG 6 BP'!$F$2:$EE$2,BJ$4,'SPACELOG 6 BP'!$F80:$EE80)+SUMIF('SPACELOG 7 BP'!$F$2:$EE$2,BJ$4,'SPACELOG 7 BP'!$F80:$EE80)+SUMIF('SPACELOG 8 BP'!$F$2:$EE$2,BJ$4,'SPACELOG 8 BP'!$F80:$EE80)+SUMIF('SPACELOG 9 BP'!$F$2:$EE$2,BJ$4,'SPACELOG 9 BP'!$F80:$EE80)+SUMIF('SPACELOG 10 BP'!$F$2:$EE$2,BJ$4,'SPACELOG 10 BP'!$F80:$EE80)+SUMIF('SPACELOG 11 BP'!$F$2:$EE$2,BJ$4,'SPACELOG 11 BP'!$F80:$EE80)+SUMIF('SPACELOG 12 BP'!$F$2:$EE$2,BJ$4,'SPACELOG 12 BP'!$F80:$EE80)</f>
        <v>6340.2</v>
      </c>
      <c r="BK80" s="13">
        <f>SUMIF('reporting montigny'!$F$2:$EE$2,BK$4,'reporting montigny'!$F80:$EE80)+SUMIF('reporting boissy'!$F$2:$EE$2,BK$4,'reporting boissy'!$F80:$EE80)+SUMIF('reporting moussy'!$F$2:$EE$2,BK$4,'reporting moussy'!$F80:$EE80)+SUMIF('reporting trappes'!$F$2:$EE$2,BK$4,'reporting trappes'!$F80:$EE80)+SUMIF('SPACELOG 5 BP'!$F$2:$EE$2,BK$4,'SPACELOG 5 BP'!$F80:$EE80)+SUMIF('SPACELOG 6 BP'!$F$2:$EE$2,BK$4,'SPACELOG 6 BP'!$F80:$EE80)+SUMIF('SPACELOG 7 BP'!$F$2:$EE$2,BK$4,'SPACELOG 7 BP'!$F80:$EE80)+SUMIF('SPACELOG 8 BP'!$F$2:$EE$2,BK$4,'SPACELOG 8 BP'!$F80:$EE80)+SUMIF('SPACELOG 9 BP'!$F$2:$EE$2,BK$4,'SPACELOG 9 BP'!$F80:$EE80)+SUMIF('SPACELOG 10 BP'!$F$2:$EE$2,BK$4,'SPACELOG 10 BP'!$F80:$EE80)+SUMIF('SPACELOG 11 BP'!$F$2:$EE$2,BK$4,'SPACELOG 11 BP'!$F80:$EE80)+SUMIF('SPACELOG 12 BP'!$F$2:$EE$2,BK$4,'SPACELOG 12 BP'!$F80:$EE80)</f>
        <v>6340.2</v>
      </c>
      <c r="BL80" s="13">
        <f>SUMIF('reporting montigny'!$F$2:$EE$2,BL$4,'reporting montigny'!$F80:$EE80)+SUMIF('reporting boissy'!$F$2:$EE$2,BL$4,'reporting boissy'!$F80:$EE80)+SUMIF('reporting moussy'!$F$2:$EE$2,BL$4,'reporting moussy'!$F80:$EE80)+SUMIF('reporting trappes'!$F$2:$EE$2,BL$4,'reporting trappes'!$F80:$EE80)+SUMIF('SPACELOG 5 BP'!$F$2:$EE$2,BL$4,'SPACELOG 5 BP'!$F80:$EE80)+SUMIF('SPACELOG 6 BP'!$F$2:$EE$2,BL$4,'SPACELOG 6 BP'!$F80:$EE80)+SUMIF('SPACELOG 7 BP'!$F$2:$EE$2,BL$4,'SPACELOG 7 BP'!$F80:$EE80)+SUMIF('SPACELOG 8 BP'!$F$2:$EE$2,BL$4,'SPACELOG 8 BP'!$F80:$EE80)+SUMIF('SPACELOG 9 BP'!$F$2:$EE$2,BL$4,'SPACELOG 9 BP'!$F80:$EE80)+SUMIF('SPACELOG 10 BP'!$F$2:$EE$2,BL$4,'SPACELOG 10 BP'!$F80:$EE80)+SUMIF('SPACELOG 11 BP'!$F$2:$EE$2,BL$4,'SPACELOG 11 BP'!$F80:$EE80)+SUMIF('SPACELOG 12 BP'!$F$2:$EE$2,BL$4,'SPACELOG 12 BP'!$F80:$EE80)</f>
        <v>6340.2</v>
      </c>
      <c r="BM80" s="13">
        <f>SUMIF('reporting montigny'!$F$2:$EE$2,BM$4,'reporting montigny'!$F80:$EE80)+SUMIF('reporting boissy'!$F$2:$EE$2,BM$4,'reporting boissy'!$F80:$EE80)+SUMIF('reporting moussy'!$F$2:$EE$2,BM$4,'reporting moussy'!$F80:$EE80)+SUMIF('reporting trappes'!$F$2:$EE$2,BM$4,'reporting trappes'!$F80:$EE80)+SUMIF('SPACELOG 5 BP'!$F$2:$EE$2,BM$4,'SPACELOG 5 BP'!$F80:$EE80)+SUMIF('SPACELOG 6 BP'!$F$2:$EE$2,BM$4,'SPACELOG 6 BP'!$F80:$EE80)+SUMIF('SPACELOG 7 BP'!$F$2:$EE$2,BM$4,'SPACELOG 7 BP'!$F80:$EE80)+SUMIF('SPACELOG 8 BP'!$F$2:$EE$2,BM$4,'SPACELOG 8 BP'!$F80:$EE80)+SUMIF('SPACELOG 9 BP'!$F$2:$EE$2,BM$4,'SPACELOG 9 BP'!$F80:$EE80)+SUMIF('SPACELOG 10 BP'!$F$2:$EE$2,BM$4,'SPACELOG 10 BP'!$F80:$EE80)+SUMIF('SPACELOG 11 BP'!$F$2:$EE$2,BM$4,'SPACELOG 11 BP'!$F80:$EE80)+SUMIF('SPACELOG 12 BP'!$F$2:$EE$2,BM$4,'SPACELOG 12 BP'!$F80:$EE80)</f>
        <v>6340.2</v>
      </c>
      <c r="BN80" s="13">
        <f>SUMIF('reporting montigny'!$F$2:$EE$2,BN$4,'reporting montigny'!$F80:$EE80)+SUMIF('reporting boissy'!$F$2:$EE$2,BN$4,'reporting boissy'!$F80:$EE80)+SUMIF('reporting moussy'!$F$2:$EE$2,BN$4,'reporting moussy'!$F80:$EE80)+SUMIF('reporting trappes'!$F$2:$EE$2,BN$4,'reporting trappes'!$F80:$EE80)+SUMIF('SPACELOG 5 BP'!$F$2:$EE$2,BN$4,'SPACELOG 5 BP'!$F80:$EE80)+SUMIF('SPACELOG 6 BP'!$F$2:$EE$2,BN$4,'SPACELOG 6 BP'!$F80:$EE80)+SUMIF('SPACELOG 7 BP'!$F$2:$EE$2,BN$4,'SPACELOG 7 BP'!$F80:$EE80)+SUMIF('SPACELOG 8 BP'!$F$2:$EE$2,BN$4,'SPACELOG 8 BP'!$F80:$EE80)+SUMIF('SPACELOG 9 BP'!$F$2:$EE$2,BN$4,'SPACELOG 9 BP'!$F80:$EE80)+SUMIF('SPACELOG 10 BP'!$F$2:$EE$2,BN$4,'SPACELOG 10 BP'!$F80:$EE80)+SUMIF('SPACELOG 11 BP'!$F$2:$EE$2,BN$4,'SPACELOG 11 BP'!$F80:$EE80)+SUMIF('SPACELOG 12 BP'!$F$2:$EE$2,BN$4,'SPACELOG 12 BP'!$F80:$EE80)</f>
        <v>6340.2</v>
      </c>
      <c r="BO80" s="13">
        <f>SUMIF('reporting montigny'!$F$2:$EE$2,BO$4,'reporting montigny'!$F80:$EE80)+SUMIF('reporting boissy'!$F$2:$EE$2,BO$4,'reporting boissy'!$F80:$EE80)+SUMIF('reporting moussy'!$F$2:$EE$2,BO$4,'reporting moussy'!$F80:$EE80)+SUMIF('reporting trappes'!$F$2:$EE$2,BO$4,'reporting trappes'!$F80:$EE80)+SUMIF('SPACELOG 5 BP'!$F$2:$EE$2,BO$4,'SPACELOG 5 BP'!$F80:$EE80)+SUMIF('SPACELOG 6 BP'!$F$2:$EE$2,BO$4,'SPACELOG 6 BP'!$F80:$EE80)+SUMIF('SPACELOG 7 BP'!$F$2:$EE$2,BO$4,'SPACELOG 7 BP'!$F80:$EE80)+SUMIF('SPACELOG 8 BP'!$F$2:$EE$2,BO$4,'SPACELOG 8 BP'!$F80:$EE80)+SUMIF('SPACELOG 9 BP'!$F$2:$EE$2,BO$4,'SPACELOG 9 BP'!$F80:$EE80)+SUMIF('SPACELOG 10 BP'!$F$2:$EE$2,BO$4,'SPACELOG 10 BP'!$F80:$EE80)+SUMIF('SPACELOG 11 BP'!$F$2:$EE$2,BO$4,'SPACELOG 11 BP'!$F80:$EE80)+SUMIF('SPACELOG 12 BP'!$F$2:$EE$2,BO$4,'SPACELOG 12 BP'!$F80:$EE80)</f>
        <v>5483.2</v>
      </c>
      <c r="BP80" s="13">
        <f>SUMIF('reporting montigny'!$F$2:$EE$2,BP$4,'reporting montigny'!$F80:$EE80)+SUMIF('reporting boissy'!$F$2:$EE$2,BP$4,'reporting boissy'!$F80:$EE80)+SUMIF('reporting moussy'!$F$2:$EE$2,BP$4,'reporting moussy'!$F80:$EE80)+SUMIF('reporting trappes'!$F$2:$EE$2,BP$4,'reporting trappes'!$F80:$EE80)+SUMIF('SPACELOG 5 BP'!$F$2:$EE$2,BP$4,'SPACELOG 5 BP'!$F80:$EE80)+SUMIF('SPACELOG 6 BP'!$F$2:$EE$2,BP$4,'SPACELOG 6 BP'!$F80:$EE80)+SUMIF('SPACELOG 7 BP'!$F$2:$EE$2,BP$4,'SPACELOG 7 BP'!$F80:$EE80)+SUMIF('SPACELOG 8 BP'!$F$2:$EE$2,BP$4,'SPACELOG 8 BP'!$F80:$EE80)+SUMIF('SPACELOG 9 BP'!$F$2:$EE$2,BP$4,'SPACELOG 9 BP'!$F80:$EE80)+SUMIF('SPACELOG 10 BP'!$F$2:$EE$2,BP$4,'SPACELOG 10 BP'!$F80:$EE80)+SUMIF('SPACELOG 11 BP'!$F$2:$EE$2,BP$4,'SPACELOG 11 BP'!$F80:$EE80)+SUMIF('SPACELOG 12 BP'!$F$2:$EE$2,BP$4,'SPACELOG 12 BP'!$F80:$EE80)</f>
        <v>5483.2</v>
      </c>
      <c r="BQ80" s="13">
        <f>SUMIF('reporting montigny'!$F$2:$EE$2,BQ$4,'reporting montigny'!$F80:$EE80)+SUMIF('reporting boissy'!$F$2:$EE$2,BQ$4,'reporting boissy'!$F80:$EE80)+SUMIF('reporting moussy'!$F$2:$EE$2,BQ$4,'reporting moussy'!$F80:$EE80)+SUMIF('reporting trappes'!$F$2:$EE$2,BQ$4,'reporting trappes'!$F80:$EE80)+SUMIF('SPACELOG 5 BP'!$F$2:$EE$2,BQ$4,'SPACELOG 5 BP'!$F80:$EE80)+SUMIF('SPACELOG 6 BP'!$F$2:$EE$2,BQ$4,'SPACELOG 6 BP'!$F80:$EE80)+SUMIF('SPACELOG 7 BP'!$F$2:$EE$2,BQ$4,'SPACELOG 7 BP'!$F80:$EE80)+SUMIF('SPACELOG 8 BP'!$F$2:$EE$2,BQ$4,'SPACELOG 8 BP'!$F80:$EE80)+SUMIF('SPACELOG 9 BP'!$F$2:$EE$2,BQ$4,'SPACELOG 9 BP'!$F80:$EE80)+SUMIF('SPACELOG 10 BP'!$F$2:$EE$2,BQ$4,'SPACELOG 10 BP'!$F80:$EE80)+SUMIF('SPACELOG 11 BP'!$F$2:$EE$2,BQ$4,'SPACELOG 11 BP'!$F80:$EE80)+SUMIF('SPACELOG 12 BP'!$F$2:$EE$2,BQ$4,'SPACELOG 12 BP'!$F80:$EE80)</f>
        <v>5483.2</v>
      </c>
      <c r="BR80" s="14">
        <f>SUM(BF80:BQ80)</f>
        <v>73511.39999999998</v>
      </c>
      <c r="BS80" s="13">
        <f>SUMIF('reporting montigny'!$F$2:$EE$2,BS$4,'reporting montigny'!$F80:$EE80)+SUMIF('reporting boissy'!$F$2:$EE$2,BS$4,'reporting boissy'!$F80:$EE80)+SUMIF('reporting moussy'!$F$2:$EE$2,BS$4,'reporting moussy'!$F80:$EE80)+SUMIF('reporting trappes'!$F$2:$EE$2,BS$4,'reporting trappes'!$F80:$EE80)+SUMIF('SPACELOG 5 BP'!$F$2:$EE$2,BS$4,'SPACELOG 5 BP'!$F80:$EE80)+SUMIF('SPACELOG 6 BP'!$F$2:$EE$2,BS$4,'SPACELOG 6 BP'!$F80:$EE80)+SUMIF('SPACELOG 7 BP'!$F$2:$EE$2,BS$4,'SPACELOG 7 BP'!$F80:$EE80)+SUMIF('SPACELOG 8 BP'!$F$2:$EE$2,BS$4,'SPACELOG 8 BP'!$F80:$EE80)+SUMIF('SPACELOG 9 BP'!$F$2:$EE$2,BS$4,'SPACELOG 9 BP'!$F80:$EE80)+SUMIF('SPACELOG 10 BP'!$F$2:$EE$2,BS$4,'SPACELOG 10 BP'!$F80:$EE80)+SUMIF('SPACELOG 11 BP'!$F$2:$EE$2,BS$4,'SPACELOG 11 BP'!$F80:$EE80)+SUMIF('SPACELOG 12 BP'!$F$2:$EE$2,BS$4,'SPACELOG 12 BP'!$F80:$EE80)</f>
        <v>5483.2</v>
      </c>
      <c r="BT80" s="13">
        <f>SUMIF('reporting montigny'!$F$2:$EE$2,BT$4,'reporting montigny'!$F80:$EE80)+SUMIF('reporting boissy'!$F$2:$EE$2,BT$4,'reporting boissy'!$F80:$EE80)+SUMIF('reporting moussy'!$F$2:$EE$2,BT$4,'reporting moussy'!$F80:$EE80)+SUMIF('reporting trappes'!$F$2:$EE$2,BT$4,'reporting trappes'!$F80:$EE80)+SUMIF('SPACELOG 5 BP'!$F$2:$EE$2,BT$4,'SPACELOG 5 BP'!$F80:$EE80)+SUMIF('SPACELOG 6 BP'!$F$2:$EE$2,BT$4,'SPACELOG 6 BP'!$F80:$EE80)+SUMIF('SPACELOG 7 BP'!$F$2:$EE$2,BT$4,'SPACELOG 7 BP'!$F80:$EE80)+SUMIF('SPACELOG 8 BP'!$F$2:$EE$2,BT$4,'SPACELOG 8 BP'!$F80:$EE80)+SUMIF('SPACELOG 9 BP'!$F$2:$EE$2,BT$4,'SPACELOG 9 BP'!$F80:$EE80)+SUMIF('SPACELOG 10 BP'!$F$2:$EE$2,BT$4,'SPACELOG 10 BP'!$F80:$EE80)+SUMIF('SPACELOG 11 BP'!$F$2:$EE$2,BT$4,'SPACELOG 11 BP'!$F80:$EE80)+SUMIF('SPACELOG 12 BP'!$F$2:$EE$2,BT$4,'SPACELOG 12 BP'!$F80:$EE80)</f>
        <v>5483.2</v>
      </c>
      <c r="BU80" s="13">
        <f>SUMIF('reporting montigny'!$F$2:$EE$2,BU$4,'reporting montigny'!$F80:$EE80)+SUMIF('reporting boissy'!$F$2:$EE$2,BU$4,'reporting boissy'!$F80:$EE80)+SUMIF('reporting moussy'!$F$2:$EE$2,BU$4,'reporting moussy'!$F80:$EE80)+SUMIF('reporting trappes'!$F$2:$EE$2,BU$4,'reporting trappes'!$F80:$EE80)+SUMIF('SPACELOG 5 BP'!$F$2:$EE$2,BU$4,'SPACELOG 5 BP'!$F80:$EE80)+SUMIF('SPACELOG 6 BP'!$F$2:$EE$2,BU$4,'SPACELOG 6 BP'!$F80:$EE80)+SUMIF('SPACELOG 7 BP'!$F$2:$EE$2,BU$4,'SPACELOG 7 BP'!$F80:$EE80)+SUMIF('SPACELOG 8 BP'!$F$2:$EE$2,BU$4,'SPACELOG 8 BP'!$F80:$EE80)+SUMIF('SPACELOG 9 BP'!$F$2:$EE$2,BU$4,'SPACELOG 9 BP'!$F80:$EE80)+SUMIF('SPACELOG 10 BP'!$F$2:$EE$2,BU$4,'SPACELOG 10 BP'!$F80:$EE80)+SUMIF('SPACELOG 11 BP'!$F$2:$EE$2,BU$4,'SPACELOG 11 BP'!$F80:$EE80)+SUMIF('SPACELOG 12 BP'!$F$2:$EE$2,BU$4,'SPACELOG 12 BP'!$F80:$EE80)</f>
        <v>5483.2</v>
      </c>
      <c r="BV80" s="13">
        <f>SUMIF('reporting montigny'!$F$2:$EE$2,BV$4,'reporting montigny'!$F80:$EE80)+SUMIF('reporting boissy'!$F$2:$EE$2,BV$4,'reporting boissy'!$F80:$EE80)+SUMIF('reporting moussy'!$F$2:$EE$2,BV$4,'reporting moussy'!$F80:$EE80)+SUMIF('reporting trappes'!$F$2:$EE$2,BV$4,'reporting trappes'!$F80:$EE80)+SUMIF('SPACELOG 5 BP'!$F$2:$EE$2,BV$4,'SPACELOG 5 BP'!$F80:$EE80)+SUMIF('SPACELOG 6 BP'!$F$2:$EE$2,BV$4,'SPACELOG 6 BP'!$F80:$EE80)+SUMIF('SPACELOG 7 BP'!$F$2:$EE$2,BV$4,'SPACELOG 7 BP'!$F80:$EE80)+SUMIF('SPACELOG 8 BP'!$F$2:$EE$2,BV$4,'SPACELOG 8 BP'!$F80:$EE80)+SUMIF('SPACELOG 9 BP'!$F$2:$EE$2,BV$4,'SPACELOG 9 BP'!$F80:$EE80)+SUMIF('SPACELOG 10 BP'!$F$2:$EE$2,BV$4,'SPACELOG 10 BP'!$F80:$EE80)+SUMIF('SPACELOG 11 BP'!$F$2:$EE$2,BV$4,'SPACELOG 11 BP'!$F80:$EE80)+SUMIF('SPACELOG 12 BP'!$F$2:$EE$2,BV$4,'SPACELOG 12 BP'!$F80:$EE80)</f>
        <v>5483.2</v>
      </c>
      <c r="BW80" s="13">
        <f>SUMIF('reporting montigny'!$F$2:$EE$2,BW$4,'reporting montigny'!$F80:$EE80)+SUMIF('reporting boissy'!$F$2:$EE$2,BW$4,'reporting boissy'!$F80:$EE80)+SUMIF('reporting moussy'!$F$2:$EE$2,BW$4,'reporting moussy'!$F80:$EE80)+SUMIF('reporting trappes'!$F$2:$EE$2,BW$4,'reporting trappes'!$F80:$EE80)+SUMIF('SPACELOG 5 BP'!$F$2:$EE$2,BW$4,'SPACELOG 5 BP'!$F80:$EE80)+SUMIF('SPACELOG 6 BP'!$F$2:$EE$2,BW$4,'SPACELOG 6 BP'!$F80:$EE80)+SUMIF('SPACELOG 7 BP'!$F$2:$EE$2,BW$4,'SPACELOG 7 BP'!$F80:$EE80)+SUMIF('SPACELOG 8 BP'!$F$2:$EE$2,BW$4,'SPACELOG 8 BP'!$F80:$EE80)+SUMIF('SPACELOG 9 BP'!$F$2:$EE$2,BW$4,'SPACELOG 9 BP'!$F80:$EE80)+SUMIF('SPACELOG 10 BP'!$F$2:$EE$2,BW$4,'SPACELOG 10 BP'!$F80:$EE80)+SUMIF('SPACELOG 11 BP'!$F$2:$EE$2,BW$4,'SPACELOG 11 BP'!$F80:$EE80)+SUMIF('SPACELOG 12 BP'!$F$2:$EE$2,BW$4,'SPACELOG 12 BP'!$F80:$EE80)</f>
        <v>5483.2</v>
      </c>
      <c r="BX80" s="13">
        <f>SUMIF('reporting montigny'!$F$2:$EE$2,BX$4,'reporting montigny'!$F80:$EE80)+SUMIF('reporting boissy'!$F$2:$EE$2,BX$4,'reporting boissy'!$F80:$EE80)+SUMIF('reporting moussy'!$F$2:$EE$2,BX$4,'reporting moussy'!$F80:$EE80)+SUMIF('reporting trappes'!$F$2:$EE$2,BX$4,'reporting trappes'!$F80:$EE80)+SUMIF('SPACELOG 5 BP'!$F$2:$EE$2,BX$4,'SPACELOG 5 BP'!$F80:$EE80)+SUMIF('SPACELOG 6 BP'!$F$2:$EE$2,BX$4,'SPACELOG 6 BP'!$F80:$EE80)+SUMIF('SPACELOG 7 BP'!$F$2:$EE$2,BX$4,'SPACELOG 7 BP'!$F80:$EE80)+SUMIF('SPACELOG 8 BP'!$F$2:$EE$2,BX$4,'SPACELOG 8 BP'!$F80:$EE80)+SUMIF('SPACELOG 9 BP'!$F$2:$EE$2,BX$4,'SPACELOG 9 BP'!$F80:$EE80)+SUMIF('SPACELOG 10 BP'!$F$2:$EE$2,BX$4,'SPACELOG 10 BP'!$F80:$EE80)+SUMIF('SPACELOG 11 BP'!$F$2:$EE$2,BX$4,'SPACELOG 11 BP'!$F80:$EE80)+SUMIF('SPACELOG 12 BP'!$F$2:$EE$2,BX$4,'SPACELOG 12 BP'!$F80:$EE80)</f>
        <v>5483.2</v>
      </c>
      <c r="BY80" s="13">
        <f>SUMIF('reporting montigny'!$F$2:$EE$2,BY$4,'reporting montigny'!$F80:$EE80)+SUMIF('reporting boissy'!$F$2:$EE$2,BY$4,'reporting boissy'!$F80:$EE80)+SUMIF('reporting moussy'!$F$2:$EE$2,BY$4,'reporting moussy'!$F80:$EE80)+SUMIF('reporting trappes'!$F$2:$EE$2,BY$4,'reporting trappes'!$F80:$EE80)+SUMIF('SPACELOG 5 BP'!$F$2:$EE$2,BY$4,'SPACELOG 5 BP'!$F80:$EE80)+SUMIF('SPACELOG 6 BP'!$F$2:$EE$2,BY$4,'SPACELOG 6 BP'!$F80:$EE80)+SUMIF('SPACELOG 7 BP'!$F$2:$EE$2,BY$4,'SPACELOG 7 BP'!$F80:$EE80)+SUMIF('SPACELOG 8 BP'!$F$2:$EE$2,BY$4,'SPACELOG 8 BP'!$F80:$EE80)+SUMIF('SPACELOG 9 BP'!$F$2:$EE$2,BY$4,'SPACELOG 9 BP'!$F80:$EE80)+SUMIF('SPACELOG 10 BP'!$F$2:$EE$2,BY$4,'SPACELOG 10 BP'!$F80:$EE80)+SUMIF('SPACELOG 11 BP'!$F$2:$EE$2,BY$4,'SPACELOG 11 BP'!$F80:$EE80)+SUMIF('SPACELOG 12 BP'!$F$2:$EE$2,BY$4,'SPACELOG 12 BP'!$F80:$EE80)</f>
        <v>5483.2</v>
      </c>
      <c r="BZ80" s="13">
        <f>SUMIF('reporting montigny'!$F$2:$EE$2,BZ$4,'reporting montigny'!$F80:$EE80)+SUMIF('reporting boissy'!$F$2:$EE$2,BZ$4,'reporting boissy'!$F80:$EE80)+SUMIF('reporting moussy'!$F$2:$EE$2,BZ$4,'reporting moussy'!$F80:$EE80)+SUMIF('reporting trappes'!$F$2:$EE$2,BZ$4,'reporting trappes'!$F80:$EE80)+SUMIF('SPACELOG 5 BP'!$F$2:$EE$2,BZ$4,'SPACELOG 5 BP'!$F80:$EE80)+SUMIF('SPACELOG 6 BP'!$F$2:$EE$2,BZ$4,'SPACELOG 6 BP'!$F80:$EE80)+SUMIF('SPACELOG 7 BP'!$F$2:$EE$2,BZ$4,'SPACELOG 7 BP'!$F80:$EE80)+SUMIF('SPACELOG 8 BP'!$F$2:$EE$2,BZ$4,'SPACELOG 8 BP'!$F80:$EE80)+SUMIF('SPACELOG 9 BP'!$F$2:$EE$2,BZ$4,'SPACELOG 9 BP'!$F80:$EE80)+SUMIF('SPACELOG 10 BP'!$F$2:$EE$2,BZ$4,'SPACELOG 10 BP'!$F80:$EE80)+SUMIF('SPACELOG 11 BP'!$F$2:$EE$2,BZ$4,'SPACELOG 11 BP'!$F80:$EE80)+SUMIF('SPACELOG 12 BP'!$F$2:$EE$2,BZ$4,'SPACELOG 12 BP'!$F80:$EE80)</f>
        <v>5483.2</v>
      </c>
      <c r="CA80" s="13">
        <f>SUMIF('reporting montigny'!$F$2:$EE$2,CA$4,'reporting montigny'!$F80:$EE80)+SUMIF('reporting boissy'!$F$2:$EE$2,CA$4,'reporting boissy'!$F80:$EE80)+SUMIF('reporting moussy'!$F$2:$EE$2,CA$4,'reporting moussy'!$F80:$EE80)+SUMIF('reporting trappes'!$F$2:$EE$2,CA$4,'reporting trappes'!$F80:$EE80)+SUMIF('SPACELOG 5 BP'!$F$2:$EE$2,CA$4,'SPACELOG 5 BP'!$F80:$EE80)+SUMIF('SPACELOG 6 BP'!$F$2:$EE$2,CA$4,'SPACELOG 6 BP'!$F80:$EE80)+SUMIF('SPACELOG 7 BP'!$F$2:$EE$2,CA$4,'SPACELOG 7 BP'!$F80:$EE80)+SUMIF('SPACELOG 8 BP'!$F$2:$EE$2,CA$4,'SPACELOG 8 BP'!$F80:$EE80)+SUMIF('SPACELOG 9 BP'!$F$2:$EE$2,CA$4,'SPACELOG 9 BP'!$F80:$EE80)+SUMIF('SPACELOG 10 BP'!$F$2:$EE$2,CA$4,'SPACELOG 10 BP'!$F80:$EE80)+SUMIF('SPACELOG 11 BP'!$F$2:$EE$2,CA$4,'SPACELOG 11 BP'!$F80:$EE80)+SUMIF('SPACELOG 12 BP'!$F$2:$EE$2,CA$4,'SPACELOG 12 BP'!$F80:$EE80)</f>
        <v>5483.2</v>
      </c>
      <c r="CB80" s="13">
        <f>SUMIF('reporting montigny'!$F$2:$EE$2,CB$4,'reporting montigny'!$F80:$EE80)+SUMIF('reporting boissy'!$F$2:$EE$2,CB$4,'reporting boissy'!$F80:$EE80)+SUMIF('reporting moussy'!$F$2:$EE$2,CB$4,'reporting moussy'!$F80:$EE80)+SUMIF('reporting trappes'!$F$2:$EE$2,CB$4,'reporting trappes'!$F80:$EE80)+SUMIF('SPACELOG 5 BP'!$F$2:$EE$2,CB$4,'SPACELOG 5 BP'!$F80:$EE80)+SUMIF('SPACELOG 6 BP'!$F$2:$EE$2,CB$4,'SPACELOG 6 BP'!$F80:$EE80)+SUMIF('SPACELOG 7 BP'!$F$2:$EE$2,CB$4,'SPACELOG 7 BP'!$F80:$EE80)+SUMIF('SPACELOG 8 BP'!$F$2:$EE$2,CB$4,'SPACELOG 8 BP'!$F80:$EE80)+SUMIF('SPACELOG 9 BP'!$F$2:$EE$2,CB$4,'SPACELOG 9 BP'!$F80:$EE80)+SUMIF('SPACELOG 10 BP'!$F$2:$EE$2,CB$4,'SPACELOG 10 BP'!$F80:$EE80)+SUMIF('SPACELOG 11 BP'!$F$2:$EE$2,CB$4,'SPACELOG 11 BP'!$F80:$EE80)+SUMIF('SPACELOG 12 BP'!$F$2:$EE$2,CB$4,'SPACELOG 12 BP'!$F80:$EE80)</f>
        <v>5483.2</v>
      </c>
      <c r="CC80" s="13">
        <f>SUMIF('reporting montigny'!$F$2:$EE$2,CC$4,'reporting montigny'!$F80:$EE80)+SUMIF('reporting boissy'!$F$2:$EE$2,CC$4,'reporting boissy'!$F80:$EE80)+SUMIF('reporting moussy'!$F$2:$EE$2,CC$4,'reporting moussy'!$F80:$EE80)+SUMIF('reporting trappes'!$F$2:$EE$2,CC$4,'reporting trappes'!$F80:$EE80)+SUMIF('SPACELOG 5 BP'!$F$2:$EE$2,CC$4,'SPACELOG 5 BP'!$F80:$EE80)+SUMIF('SPACELOG 6 BP'!$F$2:$EE$2,CC$4,'SPACELOG 6 BP'!$F80:$EE80)+SUMIF('SPACELOG 7 BP'!$F$2:$EE$2,CC$4,'SPACELOG 7 BP'!$F80:$EE80)+SUMIF('SPACELOG 8 BP'!$F$2:$EE$2,CC$4,'SPACELOG 8 BP'!$F80:$EE80)+SUMIF('SPACELOG 9 BP'!$F$2:$EE$2,CC$4,'SPACELOG 9 BP'!$F80:$EE80)+SUMIF('SPACELOG 10 BP'!$F$2:$EE$2,CC$4,'SPACELOG 10 BP'!$F80:$EE80)+SUMIF('SPACELOG 11 BP'!$F$2:$EE$2,CC$4,'SPACELOG 11 BP'!$F80:$EE80)+SUMIF('SPACELOG 12 BP'!$F$2:$EE$2,CC$4,'SPACELOG 12 BP'!$F80:$EE80)</f>
        <v>5285</v>
      </c>
      <c r="CD80" s="13">
        <f>SUMIF('reporting montigny'!$F$2:$EE$2,CD$4,'reporting montigny'!$F80:$EE80)+SUMIF('reporting boissy'!$F$2:$EE$2,CD$4,'reporting boissy'!$F80:$EE80)+SUMIF('reporting moussy'!$F$2:$EE$2,CD$4,'reporting moussy'!$F80:$EE80)+SUMIF('reporting trappes'!$F$2:$EE$2,CD$4,'reporting trappes'!$F80:$EE80)+SUMIF('SPACELOG 5 BP'!$F$2:$EE$2,CD$4,'SPACELOG 5 BP'!$F80:$EE80)+SUMIF('SPACELOG 6 BP'!$F$2:$EE$2,CD$4,'SPACELOG 6 BP'!$F80:$EE80)+SUMIF('SPACELOG 7 BP'!$F$2:$EE$2,CD$4,'SPACELOG 7 BP'!$F80:$EE80)+SUMIF('SPACELOG 8 BP'!$F$2:$EE$2,CD$4,'SPACELOG 8 BP'!$F80:$EE80)+SUMIF('SPACELOG 9 BP'!$F$2:$EE$2,CD$4,'SPACELOG 9 BP'!$F80:$EE80)+SUMIF('SPACELOG 10 BP'!$F$2:$EE$2,CD$4,'SPACELOG 10 BP'!$F80:$EE80)+SUMIF('SPACELOG 11 BP'!$F$2:$EE$2,CD$4,'SPACELOG 11 BP'!$F80:$EE80)+SUMIF('SPACELOG 12 BP'!$F$2:$EE$2,CD$4,'SPACELOG 12 BP'!$F80:$EE80)</f>
        <v>5285</v>
      </c>
      <c r="CE80" s="14">
        <f>SUM(BS80:CD80)</f>
        <v>65401.999999999985</v>
      </c>
      <c r="CF80" s="13">
        <f>SUMIF('reporting montigny'!$F$2:$EE$2,CF$4,'reporting montigny'!$F80:$EE80)+SUMIF('reporting boissy'!$F$2:$EE$2,CF$4,'reporting boissy'!$F80:$EE80)+SUMIF('reporting moussy'!$F$2:$EE$2,CF$4,'reporting moussy'!$F80:$EE80)+SUMIF('reporting trappes'!$F$2:$EE$2,CF$4,'reporting trappes'!$F80:$EE80)+SUMIF('SPACELOG 5 BP'!$F$2:$EE$2,CF$4,'SPACELOG 5 BP'!$F80:$EE80)+SUMIF('SPACELOG 6 BP'!$F$2:$EE$2,CF$4,'SPACELOG 6 BP'!$F80:$EE80)+SUMIF('SPACELOG 7 BP'!$F$2:$EE$2,CF$4,'SPACELOG 7 BP'!$F80:$EE80)+SUMIF('SPACELOG 8 BP'!$F$2:$EE$2,CF$4,'SPACELOG 8 BP'!$F80:$EE80)+SUMIF('SPACELOG 9 BP'!$F$2:$EE$2,CF$4,'SPACELOG 9 BP'!$F80:$EE80)+SUMIF('SPACELOG 10 BP'!$F$2:$EE$2,CF$4,'SPACELOG 10 BP'!$F80:$EE80)+SUMIF('SPACELOG 11 BP'!$F$2:$EE$2,CF$4,'SPACELOG 11 BP'!$F80:$EE80)+SUMIF('SPACELOG 12 BP'!$F$2:$EE$2,CF$4,'SPACELOG 12 BP'!$F80:$EE80)</f>
        <v>5285</v>
      </c>
      <c r="CG80" s="13">
        <f>SUMIF('reporting montigny'!$F$2:$EE$2,CG$4,'reporting montigny'!$F80:$EE80)+SUMIF('reporting boissy'!$F$2:$EE$2,CG$4,'reporting boissy'!$F80:$EE80)+SUMIF('reporting moussy'!$F$2:$EE$2,CG$4,'reporting moussy'!$F80:$EE80)+SUMIF('reporting trappes'!$F$2:$EE$2,CG$4,'reporting trappes'!$F80:$EE80)+SUMIF('SPACELOG 5 BP'!$F$2:$EE$2,CG$4,'SPACELOG 5 BP'!$F80:$EE80)+SUMIF('SPACELOG 6 BP'!$F$2:$EE$2,CG$4,'SPACELOG 6 BP'!$F80:$EE80)+SUMIF('SPACELOG 7 BP'!$F$2:$EE$2,CG$4,'SPACELOG 7 BP'!$F80:$EE80)+SUMIF('SPACELOG 8 BP'!$F$2:$EE$2,CG$4,'SPACELOG 8 BP'!$F80:$EE80)+SUMIF('SPACELOG 9 BP'!$F$2:$EE$2,CG$4,'SPACELOG 9 BP'!$F80:$EE80)+SUMIF('SPACELOG 10 BP'!$F$2:$EE$2,CG$4,'SPACELOG 10 BP'!$F80:$EE80)+SUMIF('SPACELOG 11 BP'!$F$2:$EE$2,CG$4,'SPACELOG 11 BP'!$F80:$EE80)+SUMIF('SPACELOG 12 BP'!$F$2:$EE$2,CG$4,'SPACELOG 12 BP'!$F80:$EE80)</f>
        <v>5285</v>
      </c>
      <c r="CH80" s="13">
        <f>SUMIF('reporting montigny'!$F$2:$EE$2,CH$4,'reporting montigny'!$F80:$EE80)+SUMIF('reporting boissy'!$F$2:$EE$2,CH$4,'reporting boissy'!$F80:$EE80)+SUMIF('reporting moussy'!$F$2:$EE$2,CH$4,'reporting moussy'!$F80:$EE80)+SUMIF('reporting trappes'!$F$2:$EE$2,CH$4,'reporting trappes'!$F80:$EE80)+SUMIF('SPACELOG 5 BP'!$F$2:$EE$2,CH$4,'SPACELOG 5 BP'!$F80:$EE80)+SUMIF('SPACELOG 6 BP'!$F$2:$EE$2,CH$4,'SPACELOG 6 BP'!$F80:$EE80)+SUMIF('SPACELOG 7 BP'!$F$2:$EE$2,CH$4,'SPACELOG 7 BP'!$F80:$EE80)+SUMIF('SPACELOG 8 BP'!$F$2:$EE$2,CH$4,'SPACELOG 8 BP'!$F80:$EE80)+SUMIF('SPACELOG 9 BP'!$F$2:$EE$2,CH$4,'SPACELOG 9 BP'!$F80:$EE80)+SUMIF('SPACELOG 10 BP'!$F$2:$EE$2,CH$4,'SPACELOG 10 BP'!$F80:$EE80)+SUMIF('SPACELOG 11 BP'!$F$2:$EE$2,CH$4,'SPACELOG 11 BP'!$F80:$EE80)+SUMIF('SPACELOG 12 BP'!$F$2:$EE$2,CH$4,'SPACELOG 12 BP'!$F80:$EE80)</f>
        <v>5285</v>
      </c>
      <c r="CI80" s="13">
        <f>SUMIF('reporting montigny'!$F$2:$EE$2,CI$4,'reporting montigny'!$F80:$EE80)+SUMIF('reporting boissy'!$F$2:$EE$2,CI$4,'reporting boissy'!$F80:$EE80)+SUMIF('reporting moussy'!$F$2:$EE$2,CI$4,'reporting moussy'!$F80:$EE80)+SUMIF('reporting trappes'!$F$2:$EE$2,CI$4,'reporting trappes'!$F80:$EE80)+SUMIF('SPACELOG 5 BP'!$F$2:$EE$2,CI$4,'SPACELOG 5 BP'!$F80:$EE80)+SUMIF('SPACELOG 6 BP'!$F$2:$EE$2,CI$4,'SPACELOG 6 BP'!$F80:$EE80)+SUMIF('SPACELOG 7 BP'!$F$2:$EE$2,CI$4,'SPACELOG 7 BP'!$F80:$EE80)+SUMIF('SPACELOG 8 BP'!$F$2:$EE$2,CI$4,'SPACELOG 8 BP'!$F80:$EE80)+SUMIF('SPACELOG 9 BP'!$F$2:$EE$2,CI$4,'SPACELOG 9 BP'!$F80:$EE80)+SUMIF('SPACELOG 10 BP'!$F$2:$EE$2,CI$4,'SPACELOG 10 BP'!$F80:$EE80)+SUMIF('SPACELOG 11 BP'!$F$2:$EE$2,CI$4,'SPACELOG 11 BP'!$F80:$EE80)+SUMIF('SPACELOG 12 BP'!$F$2:$EE$2,CI$4,'SPACELOG 12 BP'!$F80:$EE80)</f>
        <v>5285</v>
      </c>
      <c r="CJ80" s="13">
        <f>SUMIF('reporting montigny'!$F$2:$EE$2,CJ$4,'reporting montigny'!$F80:$EE80)+SUMIF('reporting boissy'!$F$2:$EE$2,CJ$4,'reporting boissy'!$F80:$EE80)+SUMIF('reporting moussy'!$F$2:$EE$2,CJ$4,'reporting moussy'!$F80:$EE80)+SUMIF('reporting trappes'!$F$2:$EE$2,CJ$4,'reporting trappes'!$F80:$EE80)+SUMIF('SPACELOG 5 BP'!$F$2:$EE$2,CJ$4,'SPACELOG 5 BP'!$F80:$EE80)+SUMIF('SPACELOG 6 BP'!$F$2:$EE$2,CJ$4,'SPACELOG 6 BP'!$F80:$EE80)+SUMIF('SPACELOG 7 BP'!$F$2:$EE$2,CJ$4,'SPACELOG 7 BP'!$F80:$EE80)+SUMIF('SPACELOG 8 BP'!$F$2:$EE$2,CJ$4,'SPACELOG 8 BP'!$F80:$EE80)+SUMIF('SPACELOG 9 BP'!$F$2:$EE$2,CJ$4,'SPACELOG 9 BP'!$F80:$EE80)+SUMIF('SPACELOG 10 BP'!$F$2:$EE$2,CJ$4,'SPACELOG 10 BP'!$F80:$EE80)+SUMIF('SPACELOG 11 BP'!$F$2:$EE$2,CJ$4,'SPACELOG 11 BP'!$F80:$EE80)+SUMIF('SPACELOG 12 BP'!$F$2:$EE$2,CJ$4,'SPACELOG 12 BP'!$F80:$EE80)</f>
        <v>4125</v>
      </c>
      <c r="CK80" s="13">
        <f>SUMIF('reporting montigny'!$F$2:$EE$2,CK$4,'reporting montigny'!$F80:$EE80)+SUMIF('reporting boissy'!$F$2:$EE$2,CK$4,'reporting boissy'!$F80:$EE80)+SUMIF('reporting moussy'!$F$2:$EE$2,CK$4,'reporting moussy'!$F80:$EE80)+SUMIF('reporting trappes'!$F$2:$EE$2,CK$4,'reporting trappes'!$F80:$EE80)+SUMIF('SPACELOG 5 BP'!$F$2:$EE$2,CK$4,'SPACELOG 5 BP'!$F80:$EE80)+SUMIF('SPACELOG 6 BP'!$F$2:$EE$2,CK$4,'SPACELOG 6 BP'!$F80:$EE80)+SUMIF('SPACELOG 7 BP'!$F$2:$EE$2,CK$4,'SPACELOG 7 BP'!$F80:$EE80)+SUMIF('SPACELOG 8 BP'!$F$2:$EE$2,CK$4,'SPACELOG 8 BP'!$F80:$EE80)+SUMIF('SPACELOG 9 BP'!$F$2:$EE$2,CK$4,'SPACELOG 9 BP'!$F80:$EE80)+SUMIF('SPACELOG 10 BP'!$F$2:$EE$2,CK$4,'SPACELOG 10 BP'!$F80:$EE80)+SUMIF('SPACELOG 11 BP'!$F$2:$EE$2,CK$4,'SPACELOG 11 BP'!$F80:$EE80)+SUMIF('SPACELOG 12 BP'!$F$2:$EE$2,CK$4,'SPACELOG 12 BP'!$F80:$EE80)</f>
        <v>4125</v>
      </c>
      <c r="CL80" s="13">
        <f>SUMIF('reporting montigny'!$F$2:$EE$2,CL$4,'reporting montigny'!$F80:$EE80)+SUMIF('reporting boissy'!$F$2:$EE$2,CL$4,'reporting boissy'!$F80:$EE80)+SUMIF('reporting moussy'!$F$2:$EE$2,CL$4,'reporting moussy'!$F80:$EE80)+SUMIF('reporting trappes'!$F$2:$EE$2,CL$4,'reporting trappes'!$F80:$EE80)+SUMIF('SPACELOG 5 BP'!$F$2:$EE$2,CL$4,'SPACELOG 5 BP'!$F80:$EE80)+SUMIF('SPACELOG 6 BP'!$F$2:$EE$2,CL$4,'SPACELOG 6 BP'!$F80:$EE80)+SUMIF('SPACELOG 7 BP'!$F$2:$EE$2,CL$4,'SPACELOG 7 BP'!$F80:$EE80)+SUMIF('SPACELOG 8 BP'!$F$2:$EE$2,CL$4,'SPACELOG 8 BP'!$F80:$EE80)+SUMIF('SPACELOG 9 BP'!$F$2:$EE$2,CL$4,'SPACELOG 9 BP'!$F80:$EE80)+SUMIF('SPACELOG 10 BP'!$F$2:$EE$2,CL$4,'SPACELOG 10 BP'!$F80:$EE80)+SUMIF('SPACELOG 11 BP'!$F$2:$EE$2,CL$4,'SPACELOG 11 BP'!$F80:$EE80)+SUMIF('SPACELOG 12 BP'!$F$2:$EE$2,CL$4,'SPACELOG 12 BP'!$F80:$EE80)</f>
        <v>4125</v>
      </c>
      <c r="CM80" s="13">
        <f>SUMIF('reporting montigny'!$F$2:$EE$2,CM$4,'reporting montigny'!$F80:$EE80)+SUMIF('reporting boissy'!$F$2:$EE$2,CM$4,'reporting boissy'!$F80:$EE80)+SUMIF('reporting moussy'!$F$2:$EE$2,CM$4,'reporting moussy'!$F80:$EE80)+SUMIF('reporting trappes'!$F$2:$EE$2,CM$4,'reporting trappes'!$F80:$EE80)+SUMIF('SPACELOG 5 BP'!$F$2:$EE$2,CM$4,'SPACELOG 5 BP'!$F80:$EE80)+SUMIF('SPACELOG 6 BP'!$F$2:$EE$2,CM$4,'SPACELOG 6 BP'!$F80:$EE80)+SUMIF('SPACELOG 7 BP'!$F$2:$EE$2,CM$4,'SPACELOG 7 BP'!$F80:$EE80)+SUMIF('SPACELOG 8 BP'!$F$2:$EE$2,CM$4,'SPACELOG 8 BP'!$F80:$EE80)+SUMIF('SPACELOG 9 BP'!$F$2:$EE$2,CM$4,'SPACELOG 9 BP'!$F80:$EE80)+SUMIF('SPACELOG 10 BP'!$F$2:$EE$2,CM$4,'SPACELOG 10 BP'!$F80:$EE80)+SUMIF('SPACELOG 11 BP'!$F$2:$EE$2,CM$4,'SPACELOG 11 BP'!$F80:$EE80)+SUMIF('SPACELOG 12 BP'!$F$2:$EE$2,CM$4,'SPACELOG 12 BP'!$F80:$EE80)</f>
        <v>4125</v>
      </c>
      <c r="CN80" s="13">
        <f>SUMIF('reporting montigny'!$F$2:$EE$2,CN$4,'reporting montigny'!$F80:$EE80)+SUMIF('reporting boissy'!$F$2:$EE$2,CN$4,'reporting boissy'!$F80:$EE80)+SUMIF('reporting moussy'!$F$2:$EE$2,CN$4,'reporting moussy'!$F80:$EE80)+SUMIF('reporting trappes'!$F$2:$EE$2,CN$4,'reporting trappes'!$F80:$EE80)+SUMIF('SPACELOG 5 BP'!$F$2:$EE$2,CN$4,'SPACELOG 5 BP'!$F80:$EE80)+SUMIF('SPACELOG 6 BP'!$F$2:$EE$2,CN$4,'SPACELOG 6 BP'!$F80:$EE80)+SUMIF('SPACELOG 7 BP'!$F$2:$EE$2,CN$4,'SPACELOG 7 BP'!$F80:$EE80)+SUMIF('SPACELOG 8 BP'!$F$2:$EE$2,CN$4,'SPACELOG 8 BP'!$F80:$EE80)+SUMIF('SPACELOG 9 BP'!$F$2:$EE$2,CN$4,'SPACELOG 9 BP'!$F80:$EE80)+SUMIF('SPACELOG 10 BP'!$F$2:$EE$2,CN$4,'SPACELOG 10 BP'!$F80:$EE80)+SUMIF('SPACELOG 11 BP'!$F$2:$EE$2,CN$4,'SPACELOG 11 BP'!$F80:$EE80)+SUMIF('SPACELOG 12 BP'!$F$2:$EE$2,CN$4,'SPACELOG 12 BP'!$F80:$EE80)</f>
        <v>4125</v>
      </c>
      <c r="CO80" s="13">
        <f>SUMIF('reporting montigny'!$F$2:$EE$2,CO$4,'reporting montigny'!$F80:$EE80)+SUMIF('reporting boissy'!$F$2:$EE$2,CO$4,'reporting boissy'!$F80:$EE80)+SUMIF('reporting moussy'!$F$2:$EE$2,CO$4,'reporting moussy'!$F80:$EE80)+SUMIF('reporting trappes'!$F$2:$EE$2,CO$4,'reporting trappes'!$F80:$EE80)+SUMIF('SPACELOG 5 BP'!$F$2:$EE$2,CO$4,'SPACELOG 5 BP'!$F80:$EE80)+SUMIF('SPACELOG 6 BP'!$F$2:$EE$2,CO$4,'SPACELOG 6 BP'!$F80:$EE80)+SUMIF('SPACELOG 7 BP'!$F$2:$EE$2,CO$4,'SPACELOG 7 BP'!$F80:$EE80)+SUMIF('SPACELOG 8 BP'!$F$2:$EE$2,CO$4,'SPACELOG 8 BP'!$F80:$EE80)+SUMIF('SPACELOG 9 BP'!$F$2:$EE$2,CO$4,'SPACELOG 9 BP'!$F80:$EE80)+SUMIF('SPACELOG 10 BP'!$F$2:$EE$2,CO$4,'SPACELOG 10 BP'!$F80:$EE80)+SUMIF('SPACELOG 11 BP'!$F$2:$EE$2,CO$4,'SPACELOG 11 BP'!$F80:$EE80)+SUMIF('SPACELOG 12 BP'!$F$2:$EE$2,CO$4,'SPACELOG 12 BP'!$F80:$EE80)</f>
        <v>4125</v>
      </c>
      <c r="CP80" s="13">
        <f>SUMIF('reporting montigny'!$F$2:$EE$2,CP$4,'reporting montigny'!$F80:$EE80)+SUMIF('reporting boissy'!$F$2:$EE$2,CP$4,'reporting boissy'!$F80:$EE80)+SUMIF('reporting moussy'!$F$2:$EE$2,CP$4,'reporting moussy'!$F80:$EE80)+SUMIF('reporting trappes'!$F$2:$EE$2,CP$4,'reporting trappes'!$F80:$EE80)+SUMIF('SPACELOG 5 BP'!$F$2:$EE$2,CP$4,'SPACELOG 5 BP'!$F80:$EE80)+SUMIF('SPACELOG 6 BP'!$F$2:$EE$2,CP$4,'SPACELOG 6 BP'!$F80:$EE80)+SUMIF('SPACELOG 7 BP'!$F$2:$EE$2,CP$4,'SPACELOG 7 BP'!$F80:$EE80)+SUMIF('SPACELOG 8 BP'!$F$2:$EE$2,CP$4,'SPACELOG 8 BP'!$F80:$EE80)+SUMIF('SPACELOG 9 BP'!$F$2:$EE$2,CP$4,'SPACELOG 9 BP'!$F80:$EE80)+SUMIF('SPACELOG 10 BP'!$F$2:$EE$2,CP$4,'SPACELOG 10 BP'!$F80:$EE80)+SUMIF('SPACELOG 11 BP'!$F$2:$EE$2,CP$4,'SPACELOG 11 BP'!$F80:$EE80)+SUMIF('SPACELOG 12 BP'!$F$2:$EE$2,CP$4,'SPACELOG 12 BP'!$F80:$EE80)</f>
        <v>4125</v>
      </c>
      <c r="CQ80" s="13">
        <f>SUMIF('reporting montigny'!$F$2:$EE$2,CQ$4,'reporting montigny'!$F80:$EE80)+SUMIF('reporting boissy'!$F$2:$EE$2,CQ$4,'reporting boissy'!$F80:$EE80)+SUMIF('reporting moussy'!$F$2:$EE$2,CQ$4,'reporting moussy'!$F80:$EE80)+SUMIF('reporting trappes'!$F$2:$EE$2,CQ$4,'reporting trappes'!$F80:$EE80)+SUMIF('SPACELOG 5 BP'!$F$2:$EE$2,CQ$4,'SPACELOG 5 BP'!$F80:$EE80)+SUMIF('SPACELOG 6 BP'!$F$2:$EE$2,CQ$4,'SPACELOG 6 BP'!$F80:$EE80)+SUMIF('SPACELOG 7 BP'!$F$2:$EE$2,CQ$4,'SPACELOG 7 BP'!$F80:$EE80)+SUMIF('SPACELOG 8 BP'!$F$2:$EE$2,CQ$4,'SPACELOG 8 BP'!$F80:$EE80)+SUMIF('SPACELOG 9 BP'!$F$2:$EE$2,CQ$4,'SPACELOG 9 BP'!$F80:$EE80)+SUMIF('SPACELOG 10 BP'!$F$2:$EE$2,CQ$4,'SPACELOG 10 BP'!$F80:$EE80)+SUMIF('SPACELOG 11 BP'!$F$2:$EE$2,CQ$4,'SPACELOG 11 BP'!$F80:$EE80)+SUMIF('SPACELOG 12 BP'!$F$2:$EE$2,CQ$4,'SPACELOG 12 BP'!$F80:$EE80)</f>
        <v>4125</v>
      </c>
      <c r="CR80" s="14">
        <f>SUM(CF80:CQ80)</f>
        <v>54140</v>
      </c>
      <c r="CS80" s="13">
        <f>SUMIF('reporting montigny'!$F$2:$EE$2,CS$4,'reporting montigny'!$F80:$EE80)+SUMIF('reporting boissy'!$F$2:$EE$2,CS$4,'reporting boissy'!$F80:$EE80)+SUMIF('reporting moussy'!$F$2:$EE$2,CS$4,'reporting moussy'!$F80:$EE80)+SUMIF('reporting trappes'!$F$2:$EE$2,CS$4,'reporting trappes'!$F80:$EE80)+SUMIF('SPACELOG 5 BP'!$F$2:$EE$2,CS$4,'SPACELOG 5 BP'!$F80:$EE80)+SUMIF('SPACELOG 6 BP'!$F$2:$EE$2,CS$4,'SPACELOG 6 BP'!$F80:$EE80)+SUMIF('SPACELOG 7 BP'!$F$2:$EE$2,CS$4,'SPACELOG 7 BP'!$F80:$EE80)+SUMIF('SPACELOG 8 BP'!$F$2:$EE$2,CS$4,'SPACELOG 8 BP'!$F80:$EE80)+SUMIF('SPACELOG 9 BP'!$F$2:$EE$2,CS$4,'SPACELOG 9 BP'!$F80:$EE80)+SUMIF('SPACELOG 10 BP'!$F$2:$EE$2,CS$4,'SPACELOG 10 BP'!$F80:$EE80)+SUMIF('SPACELOG 11 BP'!$F$2:$EE$2,CS$4,'SPACELOG 11 BP'!$F80:$EE80)+SUMIF('SPACELOG 12 BP'!$F$2:$EE$2,CS$4,'SPACELOG 12 BP'!$F80:$EE80)</f>
        <v>4125</v>
      </c>
      <c r="CT80" s="13">
        <f>SUMIF('reporting montigny'!$F$2:$EE$2,CT$4,'reporting montigny'!$F80:$EE80)+SUMIF('reporting boissy'!$F$2:$EE$2,CT$4,'reporting boissy'!$F80:$EE80)+SUMIF('reporting moussy'!$F$2:$EE$2,CT$4,'reporting moussy'!$F80:$EE80)+SUMIF('reporting trappes'!$F$2:$EE$2,CT$4,'reporting trappes'!$F80:$EE80)+SUMIF('SPACELOG 5 BP'!$F$2:$EE$2,CT$4,'SPACELOG 5 BP'!$F80:$EE80)+SUMIF('SPACELOG 6 BP'!$F$2:$EE$2,CT$4,'SPACELOG 6 BP'!$F80:$EE80)+SUMIF('SPACELOG 7 BP'!$F$2:$EE$2,CT$4,'SPACELOG 7 BP'!$F80:$EE80)+SUMIF('SPACELOG 8 BP'!$F$2:$EE$2,CT$4,'SPACELOG 8 BP'!$F80:$EE80)+SUMIF('SPACELOG 9 BP'!$F$2:$EE$2,CT$4,'SPACELOG 9 BP'!$F80:$EE80)+SUMIF('SPACELOG 10 BP'!$F$2:$EE$2,CT$4,'SPACELOG 10 BP'!$F80:$EE80)+SUMIF('SPACELOG 11 BP'!$F$2:$EE$2,CT$4,'SPACELOG 11 BP'!$F80:$EE80)+SUMIF('SPACELOG 12 BP'!$F$2:$EE$2,CT$4,'SPACELOG 12 BP'!$F80:$EE80)</f>
        <v>4125</v>
      </c>
      <c r="CU80" s="13">
        <f>SUMIF('reporting montigny'!$F$2:$EE$2,CU$4,'reporting montigny'!$F80:$EE80)+SUMIF('reporting boissy'!$F$2:$EE$2,CU$4,'reporting boissy'!$F80:$EE80)+SUMIF('reporting moussy'!$F$2:$EE$2,CU$4,'reporting moussy'!$F80:$EE80)+SUMIF('reporting trappes'!$F$2:$EE$2,CU$4,'reporting trappes'!$F80:$EE80)+SUMIF('SPACELOG 5 BP'!$F$2:$EE$2,CU$4,'SPACELOG 5 BP'!$F80:$EE80)+SUMIF('SPACELOG 6 BP'!$F$2:$EE$2,CU$4,'SPACELOG 6 BP'!$F80:$EE80)+SUMIF('SPACELOG 7 BP'!$F$2:$EE$2,CU$4,'SPACELOG 7 BP'!$F80:$EE80)+SUMIF('SPACELOG 8 BP'!$F$2:$EE$2,CU$4,'SPACELOG 8 BP'!$F80:$EE80)+SUMIF('SPACELOG 9 BP'!$F$2:$EE$2,CU$4,'SPACELOG 9 BP'!$F80:$EE80)+SUMIF('SPACELOG 10 BP'!$F$2:$EE$2,CU$4,'SPACELOG 10 BP'!$F80:$EE80)+SUMIF('SPACELOG 11 BP'!$F$2:$EE$2,CU$4,'SPACELOG 11 BP'!$F80:$EE80)+SUMIF('SPACELOG 12 BP'!$F$2:$EE$2,CU$4,'SPACELOG 12 BP'!$F80:$EE80)</f>
        <v>4125</v>
      </c>
      <c r="CV80" s="13">
        <f>SUMIF('reporting montigny'!$F$2:$EE$2,CV$4,'reporting montigny'!$F80:$EE80)+SUMIF('reporting boissy'!$F$2:$EE$2,CV$4,'reporting boissy'!$F80:$EE80)+SUMIF('reporting moussy'!$F$2:$EE$2,CV$4,'reporting moussy'!$F80:$EE80)+SUMIF('reporting trappes'!$F$2:$EE$2,CV$4,'reporting trappes'!$F80:$EE80)+SUMIF('SPACELOG 5 BP'!$F$2:$EE$2,CV$4,'SPACELOG 5 BP'!$F80:$EE80)+SUMIF('SPACELOG 6 BP'!$F$2:$EE$2,CV$4,'SPACELOG 6 BP'!$F80:$EE80)+SUMIF('SPACELOG 7 BP'!$F$2:$EE$2,CV$4,'SPACELOG 7 BP'!$F80:$EE80)+SUMIF('SPACELOG 8 BP'!$F$2:$EE$2,CV$4,'SPACELOG 8 BP'!$F80:$EE80)+SUMIF('SPACELOG 9 BP'!$F$2:$EE$2,CV$4,'SPACELOG 9 BP'!$F80:$EE80)+SUMIF('SPACELOG 10 BP'!$F$2:$EE$2,CV$4,'SPACELOG 10 BP'!$F80:$EE80)+SUMIF('SPACELOG 11 BP'!$F$2:$EE$2,CV$4,'SPACELOG 11 BP'!$F80:$EE80)+SUMIF('SPACELOG 12 BP'!$F$2:$EE$2,CV$4,'SPACELOG 12 BP'!$F80:$EE80)</f>
        <v>4125</v>
      </c>
      <c r="CW80" s="13">
        <f>SUMIF('reporting montigny'!$F$2:$EE$2,CW$4,'reporting montigny'!$F80:$EE80)+SUMIF('reporting boissy'!$F$2:$EE$2,CW$4,'reporting boissy'!$F80:$EE80)+SUMIF('reporting moussy'!$F$2:$EE$2,CW$4,'reporting moussy'!$F80:$EE80)+SUMIF('reporting trappes'!$F$2:$EE$2,CW$4,'reporting trappes'!$F80:$EE80)+SUMIF('SPACELOG 5 BP'!$F$2:$EE$2,CW$4,'SPACELOG 5 BP'!$F80:$EE80)+SUMIF('SPACELOG 6 BP'!$F$2:$EE$2,CW$4,'SPACELOG 6 BP'!$F80:$EE80)+SUMIF('SPACELOG 7 BP'!$F$2:$EE$2,CW$4,'SPACELOG 7 BP'!$F80:$EE80)+SUMIF('SPACELOG 8 BP'!$F$2:$EE$2,CW$4,'SPACELOG 8 BP'!$F80:$EE80)+SUMIF('SPACELOG 9 BP'!$F$2:$EE$2,CW$4,'SPACELOG 9 BP'!$F80:$EE80)+SUMIF('SPACELOG 10 BP'!$F$2:$EE$2,CW$4,'SPACELOG 10 BP'!$F80:$EE80)+SUMIF('SPACELOG 11 BP'!$F$2:$EE$2,CW$4,'SPACELOG 11 BP'!$F80:$EE80)+SUMIF('SPACELOG 12 BP'!$F$2:$EE$2,CW$4,'SPACELOG 12 BP'!$F80:$EE80)</f>
        <v>4125</v>
      </c>
      <c r="CX80" s="13">
        <f>SUMIF('reporting montigny'!$F$2:$EE$2,CX$4,'reporting montigny'!$F80:$EE80)+SUMIF('reporting boissy'!$F$2:$EE$2,CX$4,'reporting boissy'!$F80:$EE80)+SUMIF('reporting moussy'!$F$2:$EE$2,CX$4,'reporting moussy'!$F80:$EE80)+SUMIF('reporting trappes'!$F$2:$EE$2,CX$4,'reporting trappes'!$F80:$EE80)+SUMIF('SPACELOG 5 BP'!$F$2:$EE$2,CX$4,'SPACELOG 5 BP'!$F80:$EE80)+SUMIF('SPACELOG 6 BP'!$F$2:$EE$2,CX$4,'SPACELOG 6 BP'!$F80:$EE80)+SUMIF('SPACELOG 7 BP'!$F$2:$EE$2,CX$4,'SPACELOG 7 BP'!$F80:$EE80)+SUMIF('SPACELOG 8 BP'!$F$2:$EE$2,CX$4,'SPACELOG 8 BP'!$F80:$EE80)+SUMIF('SPACELOG 9 BP'!$F$2:$EE$2,CX$4,'SPACELOG 9 BP'!$F80:$EE80)+SUMIF('SPACELOG 10 BP'!$F$2:$EE$2,CX$4,'SPACELOG 10 BP'!$F80:$EE80)+SUMIF('SPACELOG 11 BP'!$F$2:$EE$2,CX$4,'SPACELOG 11 BP'!$F80:$EE80)+SUMIF('SPACELOG 12 BP'!$F$2:$EE$2,CX$4,'SPACELOG 12 BP'!$F80:$EE80)</f>
        <v>4125</v>
      </c>
      <c r="CY80" s="13">
        <f>SUMIF('reporting montigny'!$F$2:$EE$2,CY$4,'reporting montigny'!$F80:$EE80)+SUMIF('reporting boissy'!$F$2:$EE$2,CY$4,'reporting boissy'!$F80:$EE80)+SUMIF('reporting moussy'!$F$2:$EE$2,CY$4,'reporting moussy'!$F80:$EE80)+SUMIF('reporting trappes'!$F$2:$EE$2,CY$4,'reporting trappes'!$F80:$EE80)+SUMIF('SPACELOG 5 BP'!$F$2:$EE$2,CY$4,'SPACELOG 5 BP'!$F80:$EE80)+SUMIF('SPACELOG 6 BP'!$F$2:$EE$2,CY$4,'SPACELOG 6 BP'!$F80:$EE80)+SUMIF('SPACELOG 7 BP'!$F$2:$EE$2,CY$4,'SPACELOG 7 BP'!$F80:$EE80)+SUMIF('SPACELOG 8 BP'!$F$2:$EE$2,CY$4,'SPACELOG 8 BP'!$F80:$EE80)+SUMIF('SPACELOG 9 BP'!$F$2:$EE$2,CY$4,'SPACELOG 9 BP'!$F80:$EE80)+SUMIF('SPACELOG 10 BP'!$F$2:$EE$2,CY$4,'SPACELOG 10 BP'!$F80:$EE80)+SUMIF('SPACELOG 11 BP'!$F$2:$EE$2,CY$4,'SPACELOG 11 BP'!$F80:$EE80)+SUMIF('SPACELOG 12 BP'!$F$2:$EE$2,CY$4,'SPACELOG 12 BP'!$F80:$EE80)</f>
        <v>4125</v>
      </c>
      <c r="CZ80" s="13">
        <f>SUMIF('reporting montigny'!$F$2:$EE$2,CZ$4,'reporting montigny'!$F80:$EE80)+SUMIF('reporting boissy'!$F$2:$EE$2,CZ$4,'reporting boissy'!$F80:$EE80)+SUMIF('reporting moussy'!$F$2:$EE$2,CZ$4,'reporting moussy'!$F80:$EE80)+SUMIF('reporting trappes'!$F$2:$EE$2,CZ$4,'reporting trappes'!$F80:$EE80)+SUMIF('SPACELOG 5 BP'!$F$2:$EE$2,CZ$4,'SPACELOG 5 BP'!$F80:$EE80)+SUMIF('SPACELOG 6 BP'!$F$2:$EE$2,CZ$4,'SPACELOG 6 BP'!$F80:$EE80)+SUMIF('SPACELOG 7 BP'!$F$2:$EE$2,CZ$4,'SPACELOG 7 BP'!$F80:$EE80)+SUMIF('SPACELOG 8 BP'!$F$2:$EE$2,CZ$4,'SPACELOG 8 BP'!$F80:$EE80)+SUMIF('SPACELOG 9 BP'!$F$2:$EE$2,CZ$4,'SPACELOG 9 BP'!$F80:$EE80)+SUMIF('SPACELOG 10 BP'!$F$2:$EE$2,CZ$4,'SPACELOG 10 BP'!$F80:$EE80)+SUMIF('SPACELOG 11 BP'!$F$2:$EE$2,CZ$4,'SPACELOG 11 BP'!$F80:$EE80)+SUMIF('SPACELOG 12 BP'!$F$2:$EE$2,CZ$4,'SPACELOG 12 BP'!$F80:$EE80)</f>
        <v>4125</v>
      </c>
      <c r="DA80" s="13">
        <f>SUMIF('reporting montigny'!$F$2:$EE$2,DA$4,'reporting montigny'!$F80:$EE80)+SUMIF('reporting boissy'!$F$2:$EE$2,DA$4,'reporting boissy'!$F80:$EE80)+SUMIF('reporting moussy'!$F$2:$EE$2,DA$4,'reporting moussy'!$F80:$EE80)+SUMIF('reporting trappes'!$F$2:$EE$2,DA$4,'reporting trappes'!$F80:$EE80)+SUMIF('SPACELOG 5 BP'!$F$2:$EE$2,DA$4,'SPACELOG 5 BP'!$F80:$EE80)+SUMIF('SPACELOG 6 BP'!$F$2:$EE$2,DA$4,'SPACELOG 6 BP'!$F80:$EE80)+SUMIF('SPACELOG 7 BP'!$F$2:$EE$2,DA$4,'SPACELOG 7 BP'!$F80:$EE80)+SUMIF('SPACELOG 8 BP'!$F$2:$EE$2,DA$4,'SPACELOG 8 BP'!$F80:$EE80)+SUMIF('SPACELOG 9 BP'!$F$2:$EE$2,DA$4,'SPACELOG 9 BP'!$F80:$EE80)+SUMIF('SPACELOG 10 BP'!$F$2:$EE$2,DA$4,'SPACELOG 10 BP'!$F80:$EE80)+SUMIF('SPACELOG 11 BP'!$F$2:$EE$2,DA$4,'SPACELOG 11 BP'!$F80:$EE80)+SUMIF('SPACELOG 12 BP'!$F$2:$EE$2,DA$4,'SPACELOG 12 BP'!$F80:$EE80)</f>
        <v>4125</v>
      </c>
      <c r="DB80" s="13">
        <f>SUMIF('reporting montigny'!$F$2:$EE$2,DB$4,'reporting montigny'!$F80:$EE80)+SUMIF('reporting boissy'!$F$2:$EE$2,DB$4,'reporting boissy'!$F80:$EE80)+SUMIF('reporting moussy'!$F$2:$EE$2,DB$4,'reporting moussy'!$F80:$EE80)+SUMIF('reporting trappes'!$F$2:$EE$2,DB$4,'reporting trappes'!$F80:$EE80)+SUMIF('SPACELOG 5 BP'!$F$2:$EE$2,DB$4,'SPACELOG 5 BP'!$F80:$EE80)+SUMIF('SPACELOG 6 BP'!$F$2:$EE$2,DB$4,'SPACELOG 6 BP'!$F80:$EE80)+SUMIF('SPACELOG 7 BP'!$F$2:$EE$2,DB$4,'SPACELOG 7 BP'!$F80:$EE80)+SUMIF('SPACELOG 8 BP'!$F$2:$EE$2,DB$4,'SPACELOG 8 BP'!$F80:$EE80)+SUMIF('SPACELOG 9 BP'!$F$2:$EE$2,DB$4,'SPACELOG 9 BP'!$F80:$EE80)+SUMIF('SPACELOG 10 BP'!$F$2:$EE$2,DB$4,'SPACELOG 10 BP'!$F80:$EE80)+SUMIF('SPACELOG 11 BP'!$F$2:$EE$2,DB$4,'SPACELOG 11 BP'!$F80:$EE80)+SUMIF('SPACELOG 12 BP'!$F$2:$EE$2,DB$4,'SPACELOG 12 BP'!$F80:$EE80)</f>
        <v>4125</v>
      </c>
      <c r="DC80" s="13">
        <f>SUMIF('reporting montigny'!$F$2:$EE$2,DC$4,'reporting montigny'!$F80:$EE80)+SUMIF('reporting boissy'!$F$2:$EE$2,DC$4,'reporting boissy'!$F80:$EE80)+SUMIF('reporting moussy'!$F$2:$EE$2,DC$4,'reporting moussy'!$F80:$EE80)+SUMIF('reporting trappes'!$F$2:$EE$2,DC$4,'reporting trappes'!$F80:$EE80)+SUMIF('SPACELOG 5 BP'!$F$2:$EE$2,DC$4,'SPACELOG 5 BP'!$F80:$EE80)+SUMIF('SPACELOG 6 BP'!$F$2:$EE$2,DC$4,'SPACELOG 6 BP'!$F80:$EE80)+SUMIF('SPACELOG 7 BP'!$F$2:$EE$2,DC$4,'SPACELOG 7 BP'!$F80:$EE80)+SUMIF('SPACELOG 8 BP'!$F$2:$EE$2,DC$4,'SPACELOG 8 BP'!$F80:$EE80)+SUMIF('SPACELOG 9 BP'!$F$2:$EE$2,DC$4,'SPACELOG 9 BP'!$F80:$EE80)+SUMIF('SPACELOG 10 BP'!$F$2:$EE$2,DC$4,'SPACELOG 10 BP'!$F80:$EE80)+SUMIF('SPACELOG 11 BP'!$F$2:$EE$2,DC$4,'SPACELOG 11 BP'!$F80:$EE80)+SUMIF('SPACELOG 12 BP'!$F$2:$EE$2,DC$4,'SPACELOG 12 BP'!$F80:$EE80)</f>
        <v>4125</v>
      </c>
      <c r="DD80" s="13">
        <f>SUMIF('reporting montigny'!$F$2:$EE$2,DD$4,'reporting montigny'!$F80:$EE80)+SUMIF('reporting boissy'!$F$2:$EE$2,DD$4,'reporting boissy'!$F80:$EE80)+SUMIF('reporting moussy'!$F$2:$EE$2,DD$4,'reporting moussy'!$F80:$EE80)+SUMIF('reporting trappes'!$F$2:$EE$2,DD$4,'reporting trappes'!$F80:$EE80)+SUMIF('SPACELOG 5 BP'!$F$2:$EE$2,DD$4,'SPACELOG 5 BP'!$F80:$EE80)+SUMIF('SPACELOG 6 BP'!$F$2:$EE$2,DD$4,'SPACELOG 6 BP'!$F80:$EE80)+SUMIF('SPACELOG 7 BP'!$F$2:$EE$2,DD$4,'SPACELOG 7 BP'!$F80:$EE80)+SUMIF('SPACELOG 8 BP'!$F$2:$EE$2,DD$4,'SPACELOG 8 BP'!$F80:$EE80)+SUMIF('SPACELOG 9 BP'!$F$2:$EE$2,DD$4,'SPACELOG 9 BP'!$F80:$EE80)+SUMIF('SPACELOG 10 BP'!$F$2:$EE$2,DD$4,'SPACELOG 10 BP'!$F80:$EE80)+SUMIF('SPACELOG 11 BP'!$F$2:$EE$2,DD$4,'SPACELOG 11 BP'!$F80:$EE80)+SUMIF('SPACELOG 12 BP'!$F$2:$EE$2,DD$4,'SPACELOG 12 BP'!$F80:$EE80)</f>
        <v>4125</v>
      </c>
      <c r="DE80" s="14">
        <f>SUM(CS80:DD80)</f>
        <v>49500</v>
      </c>
      <c r="DF80" s="13">
        <f>SUMIF('reporting montigny'!$F$2:$EE$2,DF$4,'reporting montigny'!$F80:$EE80)+SUMIF('reporting boissy'!$F$2:$EE$2,DF$4,'reporting boissy'!$F80:$EE80)+SUMIF('reporting moussy'!$F$2:$EE$2,DF$4,'reporting moussy'!$F80:$EE80)+SUMIF('reporting trappes'!$F$2:$EE$2,DF$4,'reporting trappes'!$F80:$EE80)+SUMIF('SPACELOG 5 BP'!$F$2:$EE$2,DF$4,'SPACELOG 5 BP'!$F80:$EE80)+SUMIF('SPACELOG 6 BP'!$F$2:$EE$2,DF$4,'SPACELOG 6 BP'!$F80:$EE80)+SUMIF('SPACELOG 7 BP'!$F$2:$EE$2,DF$4,'SPACELOG 7 BP'!$F80:$EE80)+SUMIF('SPACELOG 8 BP'!$F$2:$EE$2,DF$4,'SPACELOG 8 BP'!$F80:$EE80)+SUMIF('SPACELOG 9 BP'!$F$2:$EE$2,DF$4,'SPACELOG 9 BP'!$F80:$EE80)+SUMIF('SPACELOG 10 BP'!$F$2:$EE$2,DF$4,'SPACELOG 10 BP'!$F80:$EE80)+SUMIF('SPACELOG 11 BP'!$F$2:$EE$2,DF$4,'SPACELOG 11 BP'!$F80:$EE80)+SUMIF('SPACELOG 12 BP'!$F$2:$EE$2,DF$4,'SPACELOG 12 BP'!$F80:$EE80)</f>
        <v>4125</v>
      </c>
      <c r="DG80" s="13">
        <f>SUMIF('reporting montigny'!$F$2:$EE$2,DG$4,'reporting montigny'!$F80:$EE80)+SUMIF('reporting boissy'!$F$2:$EE$2,DG$4,'reporting boissy'!$F80:$EE80)+SUMIF('reporting moussy'!$F$2:$EE$2,DG$4,'reporting moussy'!$F80:$EE80)+SUMIF('reporting trappes'!$F$2:$EE$2,DG$4,'reporting trappes'!$F80:$EE80)+SUMIF('SPACELOG 5 BP'!$F$2:$EE$2,DG$4,'SPACELOG 5 BP'!$F80:$EE80)+SUMIF('SPACELOG 6 BP'!$F$2:$EE$2,DG$4,'SPACELOG 6 BP'!$F80:$EE80)+SUMIF('SPACELOG 7 BP'!$F$2:$EE$2,DG$4,'SPACELOG 7 BP'!$F80:$EE80)+SUMIF('SPACELOG 8 BP'!$F$2:$EE$2,DG$4,'SPACELOG 8 BP'!$F80:$EE80)+SUMIF('SPACELOG 9 BP'!$F$2:$EE$2,DG$4,'SPACELOG 9 BP'!$F80:$EE80)+SUMIF('SPACELOG 10 BP'!$F$2:$EE$2,DG$4,'SPACELOG 10 BP'!$F80:$EE80)+SUMIF('SPACELOG 11 BP'!$F$2:$EE$2,DG$4,'SPACELOG 11 BP'!$F80:$EE80)+SUMIF('SPACELOG 12 BP'!$F$2:$EE$2,DG$4,'SPACELOG 12 BP'!$F80:$EE80)</f>
        <v>4125</v>
      </c>
      <c r="DH80" s="13">
        <f>SUMIF('reporting montigny'!$F$2:$EE$2,DH$4,'reporting montigny'!$F80:$EE80)+SUMIF('reporting boissy'!$F$2:$EE$2,DH$4,'reporting boissy'!$F80:$EE80)+SUMIF('reporting moussy'!$F$2:$EE$2,DH$4,'reporting moussy'!$F80:$EE80)+SUMIF('reporting trappes'!$F$2:$EE$2,DH$4,'reporting trappes'!$F80:$EE80)+SUMIF('SPACELOG 5 BP'!$F$2:$EE$2,DH$4,'SPACELOG 5 BP'!$F80:$EE80)+SUMIF('SPACELOG 6 BP'!$F$2:$EE$2,DH$4,'SPACELOG 6 BP'!$F80:$EE80)+SUMIF('SPACELOG 7 BP'!$F$2:$EE$2,DH$4,'SPACELOG 7 BP'!$F80:$EE80)+SUMIF('SPACELOG 8 BP'!$F$2:$EE$2,DH$4,'SPACELOG 8 BP'!$F80:$EE80)+SUMIF('SPACELOG 9 BP'!$F$2:$EE$2,DH$4,'SPACELOG 9 BP'!$F80:$EE80)+SUMIF('SPACELOG 10 BP'!$F$2:$EE$2,DH$4,'SPACELOG 10 BP'!$F80:$EE80)+SUMIF('SPACELOG 11 BP'!$F$2:$EE$2,DH$4,'SPACELOG 11 BP'!$F80:$EE80)+SUMIF('SPACELOG 12 BP'!$F$2:$EE$2,DH$4,'SPACELOG 12 BP'!$F80:$EE80)</f>
        <v>4125</v>
      </c>
      <c r="DI80" s="13">
        <f>SUMIF('reporting montigny'!$F$2:$EE$2,DI$4,'reporting montigny'!$F80:$EE80)+SUMIF('reporting boissy'!$F$2:$EE$2,DI$4,'reporting boissy'!$F80:$EE80)+SUMIF('reporting moussy'!$F$2:$EE$2,DI$4,'reporting moussy'!$F80:$EE80)+SUMIF('reporting trappes'!$F$2:$EE$2,DI$4,'reporting trappes'!$F80:$EE80)+SUMIF('SPACELOG 5 BP'!$F$2:$EE$2,DI$4,'SPACELOG 5 BP'!$F80:$EE80)+SUMIF('SPACELOG 6 BP'!$F$2:$EE$2,DI$4,'SPACELOG 6 BP'!$F80:$EE80)+SUMIF('SPACELOG 7 BP'!$F$2:$EE$2,DI$4,'SPACELOG 7 BP'!$F80:$EE80)+SUMIF('SPACELOG 8 BP'!$F$2:$EE$2,DI$4,'SPACELOG 8 BP'!$F80:$EE80)+SUMIF('SPACELOG 9 BP'!$F$2:$EE$2,DI$4,'SPACELOG 9 BP'!$F80:$EE80)+SUMIF('SPACELOG 10 BP'!$F$2:$EE$2,DI$4,'SPACELOG 10 BP'!$F80:$EE80)+SUMIF('SPACELOG 11 BP'!$F$2:$EE$2,DI$4,'SPACELOG 11 BP'!$F80:$EE80)+SUMIF('SPACELOG 12 BP'!$F$2:$EE$2,DI$4,'SPACELOG 12 BP'!$F80:$EE80)</f>
        <v>4125</v>
      </c>
      <c r="DJ80" s="13">
        <f>SUMIF('reporting montigny'!$F$2:$EE$2,DJ$4,'reporting montigny'!$F80:$EE80)+SUMIF('reporting boissy'!$F$2:$EE$2,DJ$4,'reporting boissy'!$F80:$EE80)+SUMIF('reporting moussy'!$F$2:$EE$2,DJ$4,'reporting moussy'!$F80:$EE80)+SUMIF('reporting trappes'!$F$2:$EE$2,DJ$4,'reporting trappes'!$F80:$EE80)+SUMIF('SPACELOG 5 BP'!$F$2:$EE$2,DJ$4,'SPACELOG 5 BP'!$F80:$EE80)+SUMIF('SPACELOG 6 BP'!$F$2:$EE$2,DJ$4,'SPACELOG 6 BP'!$F80:$EE80)+SUMIF('SPACELOG 7 BP'!$F$2:$EE$2,DJ$4,'SPACELOG 7 BP'!$F80:$EE80)+SUMIF('SPACELOG 8 BP'!$F$2:$EE$2,DJ$4,'SPACELOG 8 BP'!$F80:$EE80)+SUMIF('SPACELOG 9 BP'!$F$2:$EE$2,DJ$4,'SPACELOG 9 BP'!$F80:$EE80)+SUMIF('SPACELOG 10 BP'!$F$2:$EE$2,DJ$4,'SPACELOG 10 BP'!$F80:$EE80)+SUMIF('SPACELOG 11 BP'!$F$2:$EE$2,DJ$4,'SPACELOG 11 BP'!$F80:$EE80)+SUMIF('SPACELOG 12 BP'!$F$2:$EE$2,DJ$4,'SPACELOG 12 BP'!$F80:$EE80)</f>
        <v>4125</v>
      </c>
      <c r="DK80" s="13">
        <f>SUMIF('reporting montigny'!$F$2:$EE$2,DK$4,'reporting montigny'!$F80:$EE80)+SUMIF('reporting boissy'!$F$2:$EE$2,DK$4,'reporting boissy'!$F80:$EE80)+SUMIF('reporting moussy'!$F$2:$EE$2,DK$4,'reporting moussy'!$F80:$EE80)+SUMIF('reporting trappes'!$F$2:$EE$2,DK$4,'reporting trappes'!$F80:$EE80)+SUMIF('SPACELOG 5 BP'!$F$2:$EE$2,DK$4,'SPACELOG 5 BP'!$F80:$EE80)+SUMIF('SPACELOG 6 BP'!$F$2:$EE$2,DK$4,'SPACELOG 6 BP'!$F80:$EE80)+SUMIF('SPACELOG 7 BP'!$F$2:$EE$2,DK$4,'SPACELOG 7 BP'!$F80:$EE80)+SUMIF('SPACELOG 8 BP'!$F$2:$EE$2,DK$4,'SPACELOG 8 BP'!$F80:$EE80)+SUMIF('SPACELOG 9 BP'!$F$2:$EE$2,DK$4,'SPACELOG 9 BP'!$F80:$EE80)+SUMIF('SPACELOG 10 BP'!$F$2:$EE$2,DK$4,'SPACELOG 10 BP'!$F80:$EE80)+SUMIF('SPACELOG 11 BP'!$F$2:$EE$2,DK$4,'SPACELOG 11 BP'!$F80:$EE80)+SUMIF('SPACELOG 12 BP'!$F$2:$EE$2,DK$4,'SPACELOG 12 BP'!$F80:$EE80)</f>
        <v>4125</v>
      </c>
      <c r="DL80" s="13">
        <f>SUMIF('reporting montigny'!$F$2:$EE$2,DL$4,'reporting montigny'!$F80:$EE80)+SUMIF('reporting boissy'!$F$2:$EE$2,DL$4,'reporting boissy'!$F80:$EE80)+SUMIF('reporting moussy'!$F$2:$EE$2,DL$4,'reporting moussy'!$F80:$EE80)+SUMIF('reporting trappes'!$F$2:$EE$2,DL$4,'reporting trappes'!$F80:$EE80)+SUMIF('SPACELOG 5 BP'!$F$2:$EE$2,DL$4,'SPACELOG 5 BP'!$F80:$EE80)+SUMIF('SPACELOG 6 BP'!$F$2:$EE$2,DL$4,'SPACELOG 6 BP'!$F80:$EE80)+SUMIF('SPACELOG 7 BP'!$F$2:$EE$2,DL$4,'SPACELOG 7 BP'!$F80:$EE80)+SUMIF('SPACELOG 8 BP'!$F$2:$EE$2,DL$4,'SPACELOG 8 BP'!$F80:$EE80)+SUMIF('SPACELOG 9 BP'!$F$2:$EE$2,DL$4,'SPACELOG 9 BP'!$F80:$EE80)+SUMIF('SPACELOG 10 BP'!$F$2:$EE$2,DL$4,'SPACELOG 10 BP'!$F80:$EE80)+SUMIF('SPACELOG 11 BP'!$F$2:$EE$2,DL$4,'SPACELOG 11 BP'!$F80:$EE80)+SUMIF('SPACELOG 12 BP'!$F$2:$EE$2,DL$4,'SPACELOG 12 BP'!$F80:$EE80)</f>
        <v>4125</v>
      </c>
      <c r="DM80" s="13">
        <f>SUMIF('reporting montigny'!$F$2:$EE$2,DM$4,'reporting montigny'!$F80:$EE80)+SUMIF('reporting boissy'!$F$2:$EE$2,DM$4,'reporting boissy'!$F80:$EE80)+SUMIF('reporting moussy'!$F$2:$EE$2,DM$4,'reporting moussy'!$F80:$EE80)+SUMIF('reporting trappes'!$F$2:$EE$2,DM$4,'reporting trappes'!$F80:$EE80)+SUMIF('SPACELOG 5 BP'!$F$2:$EE$2,DM$4,'SPACELOG 5 BP'!$F80:$EE80)+SUMIF('SPACELOG 6 BP'!$F$2:$EE$2,DM$4,'SPACELOG 6 BP'!$F80:$EE80)+SUMIF('SPACELOG 7 BP'!$F$2:$EE$2,DM$4,'SPACELOG 7 BP'!$F80:$EE80)+SUMIF('SPACELOG 8 BP'!$F$2:$EE$2,DM$4,'SPACELOG 8 BP'!$F80:$EE80)+SUMIF('SPACELOG 9 BP'!$F$2:$EE$2,DM$4,'SPACELOG 9 BP'!$F80:$EE80)+SUMIF('SPACELOG 10 BP'!$F$2:$EE$2,DM$4,'SPACELOG 10 BP'!$F80:$EE80)+SUMIF('SPACELOG 11 BP'!$F$2:$EE$2,DM$4,'SPACELOG 11 BP'!$F80:$EE80)+SUMIF('SPACELOG 12 BP'!$F$2:$EE$2,DM$4,'SPACELOG 12 BP'!$F80:$EE80)</f>
        <v>4125</v>
      </c>
      <c r="DN80" s="13">
        <f>SUMIF('reporting montigny'!$F$2:$EE$2,DN$4,'reporting montigny'!$F80:$EE80)+SUMIF('reporting boissy'!$F$2:$EE$2,DN$4,'reporting boissy'!$F80:$EE80)+SUMIF('reporting moussy'!$F$2:$EE$2,DN$4,'reporting moussy'!$F80:$EE80)+SUMIF('reporting trappes'!$F$2:$EE$2,DN$4,'reporting trappes'!$F80:$EE80)+SUMIF('SPACELOG 5 BP'!$F$2:$EE$2,DN$4,'SPACELOG 5 BP'!$F80:$EE80)+SUMIF('SPACELOG 6 BP'!$F$2:$EE$2,DN$4,'SPACELOG 6 BP'!$F80:$EE80)+SUMIF('SPACELOG 7 BP'!$F$2:$EE$2,DN$4,'SPACELOG 7 BP'!$F80:$EE80)+SUMIF('SPACELOG 8 BP'!$F$2:$EE$2,DN$4,'SPACELOG 8 BP'!$F80:$EE80)+SUMIF('SPACELOG 9 BP'!$F$2:$EE$2,DN$4,'SPACELOG 9 BP'!$F80:$EE80)+SUMIF('SPACELOG 10 BP'!$F$2:$EE$2,DN$4,'SPACELOG 10 BP'!$F80:$EE80)+SUMIF('SPACELOG 11 BP'!$F$2:$EE$2,DN$4,'SPACELOG 11 BP'!$F80:$EE80)+SUMIF('SPACELOG 12 BP'!$F$2:$EE$2,DN$4,'SPACELOG 12 BP'!$F80:$EE80)</f>
        <v>4125</v>
      </c>
      <c r="DO80" s="13">
        <f>SUMIF('reporting montigny'!$F$2:$EE$2,DO$4,'reporting montigny'!$F80:$EE80)+SUMIF('reporting boissy'!$F$2:$EE$2,DO$4,'reporting boissy'!$F80:$EE80)+SUMIF('reporting moussy'!$F$2:$EE$2,DO$4,'reporting moussy'!$F80:$EE80)+SUMIF('reporting trappes'!$F$2:$EE$2,DO$4,'reporting trappes'!$F80:$EE80)+SUMIF('SPACELOG 5 BP'!$F$2:$EE$2,DO$4,'SPACELOG 5 BP'!$F80:$EE80)+SUMIF('SPACELOG 6 BP'!$F$2:$EE$2,DO$4,'SPACELOG 6 BP'!$F80:$EE80)+SUMIF('SPACELOG 7 BP'!$F$2:$EE$2,DO$4,'SPACELOG 7 BP'!$F80:$EE80)+SUMIF('SPACELOG 8 BP'!$F$2:$EE$2,DO$4,'SPACELOG 8 BP'!$F80:$EE80)+SUMIF('SPACELOG 9 BP'!$F$2:$EE$2,DO$4,'SPACELOG 9 BP'!$F80:$EE80)+SUMIF('SPACELOG 10 BP'!$F$2:$EE$2,DO$4,'SPACELOG 10 BP'!$F80:$EE80)+SUMIF('SPACELOG 11 BP'!$F$2:$EE$2,DO$4,'SPACELOG 11 BP'!$F80:$EE80)+SUMIF('SPACELOG 12 BP'!$F$2:$EE$2,DO$4,'SPACELOG 12 BP'!$F80:$EE80)</f>
        <v>4125</v>
      </c>
      <c r="DP80" s="13">
        <f>SUMIF('reporting montigny'!$F$2:$EE$2,DP$4,'reporting montigny'!$F80:$EE80)+SUMIF('reporting boissy'!$F$2:$EE$2,DP$4,'reporting boissy'!$F80:$EE80)+SUMIF('reporting moussy'!$F$2:$EE$2,DP$4,'reporting moussy'!$F80:$EE80)+SUMIF('reporting trappes'!$F$2:$EE$2,DP$4,'reporting trappes'!$F80:$EE80)+SUMIF('SPACELOG 5 BP'!$F$2:$EE$2,DP$4,'SPACELOG 5 BP'!$F80:$EE80)+SUMIF('SPACELOG 6 BP'!$F$2:$EE$2,DP$4,'SPACELOG 6 BP'!$F80:$EE80)+SUMIF('SPACELOG 7 BP'!$F$2:$EE$2,DP$4,'SPACELOG 7 BP'!$F80:$EE80)+SUMIF('SPACELOG 8 BP'!$F$2:$EE$2,DP$4,'SPACELOG 8 BP'!$F80:$EE80)+SUMIF('SPACELOG 9 BP'!$F$2:$EE$2,DP$4,'SPACELOG 9 BP'!$F80:$EE80)+SUMIF('SPACELOG 10 BP'!$F$2:$EE$2,DP$4,'SPACELOG 10 BP'!$F80:$EE80)+SUMIF('SPACELOG 11 BP'!$F$2:$EE$2,DP$4,'SPACELOG 11 BP'!$F80:$EE80)+SUMIF('SPACELOG 12 BP'!$F$2:$EE$2,DP$4,'SPACELOG 12 BP'!$F80:$EE80)</f>
        <v>4125</v>
      </c>
      <c r="DQ80" s="13">
        <f>SUMIF('reporting montigny'!$F$2:$EE$2,DQ$4,'reporting montigny'!$F80:$EE80)+SUMIF('reporting boissy'!$F$2:$EE$2,DQ$4,'reporting boissy'!$F80:$EE80)+SUMIF('reporting moussy'!$F$2:$EE$2,DQ$4,'reporting moussy'!$F80:$EE80)+SUMIF('reporting trappes'!$F$2:$EE$2,DQ$4,'reporting trappes'!$F80:$EE80)+SUMIF('SPACELOG 5 BP'!$F$2:$EE$2,DQ$4,'SPACELOG 5 BP'!$F80:$EE80)+SUMIF('SPACELOG 6 BP'!$F$2:$EE$2,DQ$4,'SPACELOG 6 BP'!$F80:$EE80)+SUMIF('SPACELOG 7 BP'!$F$2:$EE$2,DQ$4,'SPACELOG 7 BP'!$F80:$EE80)+SUMIF('SPACELOG 8 BP'!$F$2:$EE$2,DQ$4,'SPACELOG 8 BP'!$F80:$EE80)+SUMIF('SPACELOG 9 BP'!$F$2:$EE$2,DQ$4,'SPACELOG 9 BP'!$F80:$EE80)+SUMIF('SPACELOG 10 BP'!$F$2:$EE$2,DQ$4,'SPACELOG 10 BP'!$F80:$EE80)+SUMIF('SPACELOG 11 BP'!$F$2:$EE$2,DQ$4,'SPACELOG 11 BP'!$F80:$EE80)+SUMIF('SPACELOG 12 BP'!$F$2:$EE$2,DQ$4,'SPACELOG 12 BP'!$F80:$EE80)</f>
        <v>4125</v>
      </c>
      <c r="DR80" s="14">
        <f>SUM(DF80:DQ80)</f>
        <v>49500</v>
      </c>
    </row>
    <row r="81" spans="2:122" x14ac:dyDescent="0.2">
      <c r="E81" s="30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4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4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4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4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4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4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4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4"/>
    </row>
    <row r="82" spans="2:122" s="10" customFormat="1" x14ac:dyDescent="0.2">
      <c r="B82" s="19"/>
      <c r="E82" s="31" t="s">
        <v>114</v>
      </c>
      <c r="F82" s="23">
        <f t="shared" ref="F82:Q82" si="79">F72-F80</f>
        <v>9079.4000000000015</v>
      </c>
      <c r="G82" s="23">
        <f t="shared" si="79"/>
        <v>9433</v>
      </c>
      <c r="H82" s="23">
        <f t="shared" si="79"/>
        <v>9813</v>
      </c>
      <c r="I82" s="23">
        <f t="shared" si="79"/>
        <v>11099.400000000001</v>
      </c>
      <c r="J82" s="23">
        <f t="shared" si="79"/>
        <v>11433</v>
      </c>
      <c r="K82" s="23">
        <f t="shared" si="79"/>
        <v>11513</v>
      </c>
      <c r="L82" s="23">
        <f t="shared" si="79"/>
        <v>10473</v>
      </c>
      <c r="M82" s="23">
        <f t="shared" si="79"/>
        <v>11173</v>
      </c>
      <c r="N82" s="23">
        <f t="shared" si="79"/>
        <v>11343</v>
      </c>
      <c r="O82" s="23">
        <f t="shared" si="79"/>
        <v>11683</v>
      </c>
      <c r="P82" s="23">
        <f t="shared" si="79"/>
        <v>11270.8</v>
      </c>
      <c r="Q82" s="23">
        <f t="shared" si="79"/>
        <v>11725.8</v>
      </c>
      <c r="R82" s="24">
        <f>SUM(F82:Q82)</f>
        <v>130039.40000000001</v>
      </c>
      <c r="S82" s="23">
        <f t="shared" ref="S82:AD82" si="80">S72-S80</f>
        <v>8681.4</v>
      </c>
      <c r="T82" s="23">
        <f t="shared" si="80"/>
        <v>10129.4</v>
      </c>
      <c r="U82" s="23">
        <f t="shared" si="80"/>
        <v>11739.8</v>
      </c>
      <c r="V82" s="23">
        <f t="shared" si="80"/>
        <v>11923.8</v>
      </c>
      <c r="W82" s="23">
        <f t="shared" si="80"/>
        <v>11019.8</v>
      </c>
      <c r="X82" s="23">
        <f t="shared" si="80"/>
        <v>10887.8</v>
      </c>
      <c r="Y82" s="23">
        <f t="shared" si="80"/>
        <v>12577.8</v>
      </c>
      <c r="Z82" s="23">
        <f t="shared" si="80"/>
        <v>13087.8</v>
      </c>
      <c r="AA82" s="23">
        <f t="shared" si="80"/>
        <v>13597.8</v>
      </c>
      <c r="AB82" s="23">
        <f t="shared" si="80"/>
        <v>14107.8</v>
      </c>
      <c r="AC82" s="23">
        <f t="shared" si="80"/>
        <v>14933.8</v>
      </c>
      <c r="AD82" s="23">
        <f t="shared" si="80"/>
        <v>15443.8</v>
      </c>
      <c r="AE82" s="24">
        <f>SUM(S82:AD82)</f>
        <v>148130.79999999999</v>
      </c>
      <c r="AF82" s="23">
        <f t="shared" ref="AF82:AQ82" si="81">AF72-AF80</f>
        <v>15613.8</v>
      </c>
      <c r="AG82" s="23">
        <f t="shared" si="81"/>
        <v>16448.8</v>
      </c>
      <c r="AH82" s="23">
        <f t="shared" si="81"/>
        <v>17274.8</v>
      </c>
      <c r="AI82" s="23">
        <f t="shared" si="81"/>
        <v>17784.8</v>
      </c>
      <c r="AJ82" s="23">
        <f t="shared" si="81"/>
        <v>17644.8</v>
      </c>
      <c r="AK82" s="23">
        <f t="shared" si="81"/>
        <v>17664.8</v>
      </c>
      <c r="AL82" s="23">
        <f t="shared" si="81"/>
        <v>18504.8</v>
      </c>
      <c r="AM82" s="23">
        <f t="shared" si="81"/>
        <v>18504.8</v>
      </c>
      <c r="AN82" s="23">
        <f t="shared" si="81"/>
        <v>18504.8</v>
      </c>
      <c r="AO82" s="23">
        <f t="shared" si="81"/>
        <v>18504.8</v>
      </c>
      <c r="AP82" s="23">
        <f t="shared" si="81"/>
        <v>18504.8</v>
      </c>
      <c r="AQ82" s="23">
        <f t="shared" si="81"/>
        <v>18504.8</v>
      </c>
      <c r="AR82" s="24">
        <f>SUM(AF82:AQ82)</f>
        <v>213460.59999999995</v>
      </c>
      <c r="AS82" s="23">
        <f t="shared" ref="AS82:BD82" si="82">AS72-AS80</f>
        <v>18971.8</v>
      </c>
      <c r="AT82" s="23">
        <f t="shared" si="82"/>
        <v>19296.8</v>
      </c>
      <c r="AU82" s="23">
        <f t="shared" si="82"/>
        <v>19296.8</v>
      </c>
      <c r="AV82" s="23">
        <f t="shared" si="82"/>
        <v>19296.8</v>
      </c>
      <c r="AW82" s="23">
        <f t="shared" si="82"/>
        <v>18796.8</v>
      </c>
      <c r="AX82" s="23">
        <f t="shared" si="82"/>
        <v>18456.8</v>
      </c>
      <c r="AY82" s="23">
        <f t="shared" si="82"/>
        <v>19296.8</v>
      </c>
      <c r="AZ82" s="23">
        <f t="shared" si="82"/>
        <v>19296.8</v>
      </c>
      <c r="BA82" s="23">
        <f t="shared" si="82"/>
        <v>19296.8</v>
      </c>
      <c r="BB82" s="23">
        <f t="shared" si="82"/>
        <v>19296.8</v>
      </c>
      <c r="BC82" s="23">
        <f t="shared" si="82"/>
        <v>19296.8</v>
      </c>
      <c r="BD82" s="23">
        <f t="shared" si="82"/>
        <v>19296.8</v>
      </c>
      <c r="BE82" s="24">
        <f>SUM(AS82:BD82)</f>
        <v>229896.59999999995</v>
      </c>
      <c r="BF82" s="23">
        <f t="shared" ref="BF82:BQ82" si="83">BF72-BF80</f>
        <v>18971.8</v>
      </c>
      <c r="BG82" s="23">
        <f t="shared" si="83"/>
        <v>19296.8</v>
      </c>
      <c r="BH82" s="23">
        <f t="shared" si="83"/>
        <v>19296.8</v>
      </c>
      <c r="BI82" s="23">
        <f t="shared" si="83"/>
        <v>19296.8</v>
      </c>
      <c r="BJ82" s="23">
        <f t="shared" si="83"/>
        <v>18796.8</v>
      </c>
      <c r="BK82" s="23">
        <f t="shared" si="83"/>
        <v>18456.8</v>
      </c>
      <c r="BL82" s="23">
        <f t="shared" si="83"/>
        <v>19296.8</v>
      </c>
      <c r="BM82" s="23">
        <f t="shared" si="83"/>
        <v>19296.8</v>
      </c>
      <c r="BN82" s="23">
        <f t="shared" si="83"/>
        <v>19296.8</v>
      </c>
      <c r="BO82" s="23">
        <f t="shared" si="83"/>
        <v>20153.8</v>
      </c>
      <c r="BP82" s="23">
        <f t="shared" si="83"/>
        <v>20153.8</v>
      </c>
      <c r="BQ82" s="23">
        <f t="shared" si="83"/>
        <v>20153.8</v>
      </c>
      <c r="BR82" s="24">
        <f>SUM(BF82:BQ82)</f>
        <v>232467.59999999995</v>
      </c>
      <c r="BS82" s="23">
        <f t="shared" ref="BS82:CD82" si="84">BS72-BS80</f>
        <v>19828.8</v>
      </c>
      <c r="BT82" s="23">
        <f t="shared" si="84"/>
        <v>20153.8</v>
      </c>
      <c r="BU82" s="23">
        <f t="shared" si="84"/>
        <v>20153.8</v>
      </c>
      <c r="BV82" s="23">
        <f t="shared" si="84"/>
        <v>20153.8</v>
      </c>
      <c r="BW82" s="23">
        <f t="shared" si="84"/>
        <v>19653.8</v>
      </c>
      <c r="BX82" s="23">
        <f t="shared" si="84"/>
        <v>19313.8</v>
      </c>
      <c r="BY82" s="23">
        <f t="shared" si="84"/>
        <v>20153.8</v>
      </c>
      <c r="BZ82" s="23">
        <f t="shared" si="84"/>
        <v>20153.8</v>
      </c>
      <c r="CA82" s="23">
        <f t="shared" si="84"/>
        <v>20153.8</v>
      </c>
      <c r="CB82" s="23">
        <f t="shared" si="84"/>
        <v>20153.8</v>
      </c>
      <c r="CC82" s="23">
        <f t="shared" si="84"/>
        <v>20352</v>
      </c>
      <c r="CD82" s="23">
        <f t="shared" si="84"/>
        <v>20352</v>
      </c>
      <c r="CE82" s="24">
        <f>SUM(BS82:CD82)</f>
        <v>240576.99999999997</v>
      </c>
      <c r="CF82" s="23">
        <f t="shared" ref="CF82:CQ82" si="85">CF72-CF80</f>
        <v>20027</v>
      </c>
      <c r="CG82" s="23">
        <f t="shared" si="85"/>
        <v>20352</v>
      </c>
      <c r="CH82" s="23">
        <f t="shared" si="85"/>
        <v>20352</v>
      </c>
      <c r="CI82" s="23">
        <f t="shared" si="85"/>
        <v>20352</v>
      </c>
      <c r="CJ82" s="23">
        <f t="shared" si="85"/>
        <v>21012</v>
      </c>
      <c r="CK82" s="23">
        <f t="shared" si="85"/>
        <v>20672</v>
      </c>
      <c r="CL82" s="23">
        <f t="shared" si="85"/>
        <v>21512</v>
      </c>
      <c r="CM82" s="23">
        <f t="shared" si="85"/>
        <v>21512</v>
      </c>
      <c r="CN82" s="23">
        <f t="shared" si="85"/>
        <v>21512</v>
      </c>
      <c r="CO82" s="23">
        <f t="shared" si="85"/>
        <v>21512</v>
      </c>
      <c r="CP82" s="23">
        <f t="shared" si="85"/>
        <v>21512</v>
      </c>
      <c r="CQ82" s="23">
        <f t="shared" si="85"/>
        <v>21512</v>
      </c>
      <c r="CR82" s="24">
        <f>SUM(CF82:CQ82)</f>
        <v>251839</v>
      </c>
      <c r="CS82" s="23">
        <f t="shared" ref="CS82:DD82" si="86">CS72-CS80</f>
        <v>21187</v>
      </c>
      <c r="CT82" s="23">
        <f t="shared" si="86"/>
        <v>21512</v>
      </c>
      <c r="CU82" s="23">
        <f t="shared" si="86"/>
        <v>21512</v>
      </c>
      <c r="CV82" s="23">
        <f t="shared" si="86"/>
        <v>21512</v>
      </c>
      <c r="CW82" s="23">
        <f t="shared" si="86"/>
        <v>21012</v>
      </c>
      <c r="CX82" s="23">
        <f t="shared" si="86"/>
        <v>20672</v>
      </c>
      <c r="CY82" s="23">
        <f t="shared" si="86"/>
        <v>21512</v>
      </c>
      <c r="CZ82" s="23">
        <f t="shared" si="86"/>
        <v>21512</v>
      </c>
      <c r="DA82" s="23">
        <f t="shared" si="86"/>
        <v>21512</v>
      </c>
      <c r="DB82" s="23">
        <f t="shared" si="86"/>
        <v>21512</v>
      </c>
      <c r="DC82" s="23">
        <f t="shared" si="86"/>
        <v>21512</v>
      </c>
      <c r="DD82" s="23">
        <f t="shared" si="86"/>
        <v>21512</v>
      </c>
      <c r="DE82" s="24">
        <f>SUM(CS82:DD82)</f>
        <v>256479</v>
      </c>
      <c r="DF82" s="23">
        <f t="shared" ref="DF82:DQ82" si="87">DF72-DF80</f>
        <v>21187</v>
      </c>
      <c r="DG82" s="23">
        <f t="shared" si="87"/>
        <v>21512</v>
      </c>
      <c r="DH82" s="23">
        <f t="shared" si="87"/>
        <v>21512</v>
      </c>
      <c r="DI82" s="23">
        <f t="shared" si="87"/>
        <v>21512</v>
      </c>
      <c r="DJ82" s="23">
        <f t="shared" si="87"/>
        <v>21012</v>
      </c>
      <c r="DK82" s="23">
        <f t="shared" si="87"/>
        <v>20672</v>
      </c>
      <c r="DL82" s="23">
        <f t="shared" si="87"/>
        <v>21512</v>
      </c>
      <c r="DM82" s="23">
        <f t="shared" si="87"/>
        <v>21512</v>
      </c>
      <c r="DN82" s="23">
        <f t="shared" si="87"/>
        <v>21512</v>
      </c>
      <c r="DO82" s="23">
        <f t="shared" si="87"/>
        <v>21512</v>
      </c>
      <c r="DP82" s="23">
        <f t="shared" si="87"/>
        <v>21512</v>
      </c>
      <c r="DQ82" s="23">
        <f t="shared" si="87"/>
        <v>21512</v>
      </c>
      <c r="DR82" s="24">
        <f>SUM(DF82:DQ82)</f>
        <v>256479</v>
      </c>
    </row>
    <row r="83" spans="2:122" x14ac:dyDescent="0.2"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4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4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4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4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4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4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4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4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4"/>
    </row>
    <row r="84" spans="2:122" s="10" customFormat="1" x14ac:dyDescent="0.2">
      <c r="B84" s="19"/>
      <c r="E84" s="10" t="s">
        <v>115</v>
      </c>
      <c r="F84" s="23">
        <f t="shared" ref="F84:Q84" si="88">SUM(F76:F82)</f>
        <v>40301.4</v>
      </c>
      <c r="G84" s="23">
        <f t="shared" si="88"/>
        <v>40655</v>
      </c>
      <c r="H84" s="23">
        <f t="shared" si="88"/>
        <v>41035</v>
      </c>
      <c r="I84" s="23">
        <f t="shared" si="88"/>
        <v>42321.4</v>
      </c>
      <c r="J84" s="23">
        <f t="shared" si="88"/>
        <v>42655</v>
      </c>
      <c r="K84" s="23">
        <f t="shared" si="88"/>
        <v>42735</v>
      </c>
      <c r="L84" s="23">
        <f t="shared" si="88"/>
        <v>45895</v>
      </c>
      <c r="M84" s="23">
        <f t="shared" si="88"/>
        <v>42395</v>
      </c>
      <c r="N84" s="23">
        <f t="shared" si="88"/>
        <v>42565</v>
      </c>
      <c r="O84" s="23">
        <f t="shared" si="88"/>
        <v>42905</v>
      </c>
      <c r="P84" s="23">
        <f t="shared" si="88"/>
        <v>49646</v>
      </c>
      <c r="Q84" s="23">
        <f t="shared" si="88"/>
        <v>54451</v>
      </c>
      <c r="R84" s="24">
        <f>SUM(F84:Q84)</f>
        <v>527559.80000000005</v>
      </c>
      <c r="S84" s="23">
        <f t="shared" ref="S84:AD84" si="89">SUM(S76:S82)</f>
        <v>62649</v>
      </c>
      <c r="T84" s="23">
        <f t="shared" si="89"/>
        <v>57359</v>
      </c>
      <c r="U84" s="23">
        <f t="shared" si="89"/>
        <v>64248</v>
      </c>
      <c r="V84" s="23">
        <f t="shared" si="89"/>
        <v>45447</v>
      </c>
      <c r="W84" s="23">
        <f t="shared" si="89"/>
        <v>62327</v>
      </c>
      <c r="X84" s="23">
        <f t="shared" si="89"/>
        <v>61967</v>
      </c>
      <c r="Y84" s="23">
        <f t="shared" si="89"/>
        <v>63657</v>
      </c>
      <c r="Z84" s="23">
        <f t="shared" si="89"/>
        <v>64167</v>
      </c>
      <c r="AA84" s="23">
        <f t="shared" si="89"/>
        <v>64677</v>
      </c>
      <c r="AB84" s="23">
        <f t="shared" si="89"/>
        <v>77187</v>
      </c>
      <c r="AC84" s="23">
        <f t="shared" si="89"/>
        <v>64117</v>
      </c>
      <c r="AD84" s="23">
        <f t="shared" si="89"/>
        <v>64627</v>
      </c>
      <c r="AE84" s="24">
        <f>SUM(S84:AD84)</f>
        <v>752429</v>
      </c>
      <c r="AF84" s="23">
        <f t="shared" ref="AF84:AQ84" si="90">SUM(AF76:AF82)</f>
        <v>66187</v>
      </c>
      <c r="AG84" s="23">
        <f t="shared" si="90"/>
        <v>67022</v>
      </c>
      <c r="AH84" s="23">
        <f t="shared" si="90"/>
        <v>77293</v>
      </c>
      <c r="AI84" s="23">
        <f t="shared" si="90"/>
        <v>66462</v>
      </c>
      <c r="AJ84" s="23">
        <f t="shared" si="90"/>
        <v>66322</v>
      </c>
      <c r="AK84" s="23">
        <f t="shared" si="90"/>
        <v>66342</v>
      </c>
      <c r="AL84" s="23">
        <f t="shared" si="90"/>
        <v>67182</v>
      </c>
      <c r="AM84" s="23">
        <f t="shared" si="90"/>
        <v>67182</v>
      </c>
      <c r="AN84" s="23">
        <f t="shared" si="90"/>
        <v>67182</v>
      </c>
      <c r="AO84" s="23">
        <f t="shared" si="90"/>
        <v>67182</v>
      </c>
      <c r="AP84" s="23">
        <f t="shared" si="90"/>
        <v>67182</v>
      </c>
      <c r="AQ84" s="23">
        <f t="shared" si="90"/>
        <v>67182</v>
      </c>
      <c r="AR84" s="24">
        <f>SUM(AF84:AQ84)</f>
        <v>812720</v>
      </c>
      <c r="AS84" s="23">
        <f t="shared" ref="AS84:BD84" si="91">SUM(AS76:AS82)</f>
        <v>62897</v>
      </c>
      <c r="AT84" s="23">
        <f t="shared" si="91"/>
        <v>63222</v>
      </c>
      <c r="AU84" s="23">
        <f t="shared" si="91"/>
        <v>74563</v>
      </c>
      <c r="AV84" s="23">
        <f t="shared" si="91"/>
        <v>63222</v>
      </c>
      <c r="AW84" s="23">
        <f t="shared" si="91"/>
        <v>62722</v>
      </c>
      <c r="AX84" s="23">
        <f t="shared" si="91"/>
        <v>62382</v>
      </c>
      <c r="AY84" s="23">
        <f t="shared" si="91"/>
        <v>63222</v>
      </c>
      <c r="AZ84" s="23">
        <f t="shared" si="91"/>
        <v>63222</v>
      </c>
      <c r="BA84" s="23">
        <f t="shared" si="91"/>
        <v>63222</v>
      </c>
      <c r="BB84" s="23">
        <f t="shared" si="91"/>
        <v>63222</v>
      </c>
      <c r="BC84" s="23">
        <f t="shared" si="91"/>
        <v>63222</v>
      </c>
      <c r="BD84" s="23">
        <f t="shared" si="91"/>
        <v>63222</v>
      </c>
      <c r="BE84" s="24">
        <f>SUM(AS84:BD84)</f>
        <v>768340</v>
      </c>
      <c r="BF84" s="23">
        <f t="shared" ref="BF84:BQ84" si="92">SUM(BF76:BF82)</f>
        <v>62897</v>
      </c>
      <c r="BG84" s="23">
        <f t="shared" si="92"/>
        <v>63222</v>
      </c>
      <c r="BH84" s="23">
        <f t="shared" si="92"/>
        <v>74563</v>
      </c>
      <c r="BI84" s="23">
        <f t="shared" si="92"/>
        <v>63222</v>
      </c>
      <c r="BJ84" s="23">
        <f t="shared" si="92"/>
        <v>62722</v>
      </c>
      <c r="BK84" s="23">
        <f t="shared" si="92"/>
        <v>62382</v>
      </c>
      <c r="BL84" s="23">
        <f t="shared" si="92"/>
        <v>63222</v>
      </c>
      <c r="BM84" s="23">
        <f t="shared" si="92"/>
        <v>63222</v>
      </c>
      <c r="BN84" s="23">
        <f t="shared" si="92"/>
        <v>63222</v>
      </c>
      <c r="BO84" s="23">
        <f t="shared" si="92"/>
        <v>58937</v>
      </c>
      <c r="BP84" s="23">
        <f t="shared" si="92"/>
        <v>58937</v>
      </c>
      <c r="BQ84" s="23">
        <f t="shared" si="92"/>
        <v>58937</v>
      </c>
      <c r="BR84" s="24">
        <f>SUM(BF84:BQ84)</f>
        <v>755485</v>
      </c>
      <c r="BS84" s="23">
        <f t="shared" ref="BS84:CD84" si="93">SUM(BS76:BS82)</f>
        <v>58612</v>
      </c>
      <c r="BT84" s="23">
        <f t="shared" si="93"/>
        <v>58937</v>
      </c>
      <c r="BU84" s="23">
        <f t="shared" si="93"/>
        <v>70278</v>
      </c>
      <c r="BV84" s="23">
        <f t="shared" si="93"/>
        <v>58937</v>
      </c>
      <c r="BW84" s="23">
        <f t="shared" si="93"/>
        <v>58437</v>
      </c>
      <c r="BX84" s="23">
        <f t="shared" si="93"/>
        <v>58097</v>
      </c>
      <c r="BY84" s="23">
        <f t="shared" si="93"/>
        <v>58937</v>
      </c>
      <c r="BZ84" s="23">
        <f t="shared" si="93"/>
        <v>58937</v>
      </c>
      <c r="CA84" s="23">
        <f t="shared" si="93"/>
        <v>58937</v>
      </c>
      <c r="CB84" s="23">
        <f t="shared" si="93"/>
        <v>58937</v>
      </c>
      <c r="CC84" s="23">
        <f t="shared" si="93"/>
        <v>57946</v>
      </c>
      <c r="CD84" s="23">
        <f t="shared" si="93"/>
        <v>57946</v>
      </c>
      <c r="CE84" s="24">
        <f>SUM(BS84:CD84)</f>
        <v>714938</v>
      </c>
      <c r="CF84" s="23">
        <f t="shared" ref="CF84:CQ84" si="94">SUM(CF76:CF82)</f>
        <v>57621</v>
      </c>
      <c r="CG84" s="23">
        <f t="shared" si="94"/>
        <v>57946</v>
      </c>
      <c r="CH84" s="23">
        <f t="shared" si="94"/>
        <v>69287</v>
      </c>
      <c r="CI84" s="23">
        <f t="shared" si="94"/>
        <v>57946</v>
      </c>
      <c r="CJ84" s="23">
        <f t="shared" si="94"/>
        <v>51646</v>
      </c>
      <c r="CK84" s="23">
        <f t="shared" si="94"/>
        <v>51306</v>
      </c>
      <c r="CL84" s="23">
        <f t="shared" si="94"/>
        <v>52146</v>
      </c>
      <c r="CM84" s="23">
        <f t="shared" si="94"/>
        <v>52146</v>
      </c>
      <c r="CN84" s="23">
        <f t="shared" si="94"/>
        <v>52146</v>
      </c>
      <c r="CO84" s="23">
        <f t="shared" si="94"/>
        <v>52146</v>
      </c>
      <c r="CP84" s="23">
        <f t="shared" si="94"/>
        <v>52146</v>
      </c>
      <c r="CQ84" s="23">
        <f t="shared" si="94"/>
        <v>52146</v>
      </c>
      <c r="CR84" s="24">
        <f>SUM(CF84:CQ84)</f>
        <v>658628</v>
      </c>
      <c r="CS84" s="23">
        <f t="shared" ref="CS84:DD84" si="95">SUM(CS76:CS82)</f>
        <v>51821</v>
      </c>
      <c r="CT84" s="23">
        <f t="shared" si="95"/>
        <v>52146</v>
      </c>
      <c r="CU84" s="23">
        <f t="shared" si="95"/>
        <v>63487</v>
      </c>
      <c r="CV84" s="23">
        <f t="shared" si="95"/>
        <v>52146</v>
      </c>
      <c r="CW84" s="23">
        <f t="shared" si="95"/>
        <v>51646</v>
      </c>
      <c r="CX84" s="23">
        <f t="shared" si="95"/>
        <v>51306</v>
      </c>
      <c r="CY84" s="23">
        <f t="shared" si="95"/>
        <v>52146</v>
      </c>
      <c r="CZ84" s="23">
        <f t="shared" si="95"/>
        <v>52146</v>
      </c>
      <c r="DA84" s="23">
        <f t="shared" si="95"/>
        <v>52146</v>
      </c>
      <c r="DB84" s="23">
        <f t="shared" si="95"/>
        <v>52146</v>
      </c>
      <c r="DC84" s="23">
        <f t="shared" si="95"/>
        <v>52146</v>
      </c>
      <c r="DD84" s="23">
        <f t="shared" si="95"/>
        <v>52146</v>
      </c>
      <c r="DE84" s="24">
        <f>SUM(CS84:DD84)</f>
        <v>635428</v>
      </c>
      <c r="DF84" s="23">
        <f t="shared" ref="DF84:DQ84" si="96">SUM(DF76:DF82)</f>
        <v>51821</v>
      </c>
      <c r="DG84" s="23">
        <f t="shared" si="96"/>
        <v>52146</v>
      </c>
      <c r="DH84" s="23">
        <f t="shared" si="96"/>
        <v>63487</v>
      </c>
      <c r="DI84" s="23">
        <f t="shared" si="96"/>
        <v>52146</v>
      </c>
      <c r="DJ84" s="23">
        <f t="shared" si="96"/>
        <v>51646</v>
      </c>
      <c r="DK84" s="23">
        <f t="shared" si="96"/>
        <v>51306</v>
      </c>
      <c r="DL84" s="23">
        <f t="shared" si="96"/>
        <v>52146</v>
      </c>
      <c r="DM84" s="23">
        <f t="shared" si="96"/>
        <v>52146</v>
      </c>
      <c r="DN84" s="23">
        <f t="shared" si="96"/>
        <v>52146</v>
      </c>
      <c r="DO84" s="23">
        <f t="shared" si="96"/>
        <v>52146</v>
      </c>
      <c r="DP84" s="23">
        <f t="shared" si="96"/>
        <v>52146</v>
      </c>
      <c r="DQ84" s="23">
        <f t="shared" si="96"/>
        <v>52146</v>
      </c>
      <c r="DR84" s="24">
        <f>SUM(DF84:DQ84)</f>
        <v>635428</v>
      </c>
    </row>
    <row r="85" spans="2:122" x14ac:dyDescent="0.2">
      <c r="E85" s="10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4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4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4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4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4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4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4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4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4"/>
    </row>
    <row r="86" spans="2:122" s="10" customFormat="1" x14ac:dyDescent="0.2">
      <c r="B86" s="19"/>
      <c r="E86" s="10" t="s">
        <v>116</v>
      </c>
      <c r="F86" s="23">
        <f t="shared" ref="F86:Q86" si="97">F74-F84</f>
        <v>39068.999999999993</v>
      </c>
      <c r="G86" s="23">
        <f t="shared" si="97"/>
        <v>40837</v>
      </c>
      <c r="H86" s="23">
        <f t="shared" si="97"/>
        <v>42737</v>
      </c>
      <c r="I86" s="23">
        <f t="shared" si="97"/>
        <v>49168.999999999993</v>
      </c>
      <c r="J86" s="23">
        <f t="shared" si="97"/>
        <v>50837</v>
      </c>
      <c r="K86" s="23">
        <f t="shared" si="97"/>
        <v>51237</v>
      </c>
      <c r="L86" s="23">
        <f t="shared" si="97"/>
        <v>46037</v>
      </c>
      <c r="M86" s="23">
        <f t="shared" si="97"/>
        <v>49537</v>
      </c>
      <c r="N86" s="23">
        <f t="shared" si="97"/>
        <v>50387</v>
      </c>
      <c r="O86" s="23">
        <f t="shared" si="97"/>
        <v>52087</v>
      </c>
      <c r="P86" s="23">
        <f t="shared" si="97"/>
        <v>50026</v>
      </c>
      <c r="Q86" s="23">
        <f t="shared" si="97"/>
        <v>52301</v>
      </c>
      <c r="R86" s="24">
        <f>SUM(F86:Q86)</f>
        <v>574261</v>
      </c>
      <c r="S86" s="23">
        <f t="shared" ref="S86:AD86" si="98">S74-S84</f>
        <v>38823</v>
      </c>
      <c r="T86" s="23">
        <f t="shared" si="98"/>
        <v>46063</v>
      </c>
      <c r="U86" s="23">
        <f t="shared" si="98"/>
        <v>42774</v>
      </c>
      <c r="V86" s="23">
        <f t="shared" si="98"/>
        <v>55035</v>
      </c>
      <c r="W86" s="23">
        <f t="shared" si="98"/>
        <v>50515</v>
      </c>
      <c r="X86" s="23">
        <f t="shared" si="98"/>
        <v>49855</v>
      </c>
      <c r="Y86" s="23">
        <f t="shared" si="98"/>
        <v>58305</v>
      </c>
      <c r="Z86" s="23">
        <f t="shared" si="98"/>
        <v>60855</v>
      </c>
      <c r="AA86" s="23">
        <f t="shared" si="98"/>
        <v>63405</v>
      </c>
      <c r="AB86" s="23">
        <f t="shared" si="98"/>
        <v>53955</v>
      </c>
      <c r="AC86" s="23">
        <f t="shared" si="98"/>
        <v>70085</v>
      </c>
      <c r="AD86" s="23">
        <f t="shared" si="98"/>
        <v>72635</v>
      </c>
      <c r="AE86" s="24">
        <f>SUM(S86:AD86)</f>
        <v>662305</v>
      </c>
      <c r="AF86" s="23">
        <f t="shared" ref="AF86:AQ86" si="99">AF74-AF84</f>
        <v>72185</v>
      </c>
      <c r="AG86" s="23">
        <f t="shared" si="99"/>
        <v>76360</v>
      </c>
      <c r="AH86" s="23">
        <f t="shared" si="99"/>
        <v>69149</v>
      </c>
      <c r="AI86" s="23">
        <f t="shared" si="99"/>
        <v>83040</v>
      </c>
      <c r="AJ86" s="23">
        <f t="shared" si="99"/>
        <v>82340</v>
      </c>
      <c r="AK86" s="23">
        <f t="shared" si="99"/>
        <v>82440</v>
      </c>
      <c r="AL86" s="23">
        <f t="shared" si="99"/>
        <v>86640</v>
      </c>
      <c r="AM86" s="23">
        <f t="shared" si="99"/>
        <v>86640</v>
      </c>
      <c r="AN86" s="23">
        <f t="shared" si="99"/>
        <v>86640</v>
      </c>
      <c r="AO86" s="23">
        <f t="shared" si="99"/>
        <v>86640</v>
      </c>
      <c r="AP86" s="23">
        <f t="shared" si="99"/>
        <v>86640</v>
      </c>
      <c r="AQ86" s="23">
        <f t="shared" si="99"/>
        <v>86640</v>
      </c>
      <c r="AR86" s="24">
        <f>SUM(AF86:AQ86)</f>
        <v>985354</v>
      </c>
      <c r="AS86" s="23">
        <f t="shared" ref="AS86:BD86" si="100">AS74-AS84</f>
        <v>88975</v>
      </c>
      <c r="AT86" s="23">
        <f t="shared" si="100"/>
        <v>90600</v>
      </c>
      <c r="AU86" s="23">
        <f t="shared" si="100"/>
        <v>79259</v>
      </c>
      <c r="AV86" s="23">
        <f t="shared" si="100"/>
        <v>90600</v>
      </c>
      <c r="AW86" s="23">
        <f t="shared" si="100"/>
        <v>88100</v>
      </c>
      <c r="AX86" s="23">
        <f t="shared" si="100"/>
        <v>86400</v>
      </c>
      <c r="AY86" s="23">
        <f t="shared" si="100"/>
        <v>90600</v>
      </c>
      <c r="AZ86" s="23">
        <f t="shared" si="100"/>
        <v>90600</v>
      </c>
      <c r="BA86" s="23">
        <f t="shared" si="100"/>
        <v>90600</v>
      </c>
      <c r="BB86" s="23">
        <f t="shared" si="100"/>
        <v>90600</v>
      </c>
      <c r="BC86" s="23">
        <f t="shared" si="100"/>
        <v>90600</v>
      </c>
      <c r="BD86" s="23">
        <f t="shared" si="100"/>
        <v>90600</v>
      </c>
      <c r="BE86" s="24">
        <f>SUM(AS86:BD86)</f>
        <v>1067534</v>
      </c>
      <c r="BF86" s="23">
        <f t="shared" ref="BF86:BQ86" si="101">BF74-BF84</f>
        <v>88975</v>
      </c>
      <c r="BG86" s="23">
        <f t="shared" si="101"/>
        <v>90600</v>
      </c>
      <c r="BH86" s="23">
        <f t="shared" si="101"/>
        <v>79259</v>
      </c>
      <c r="BI86" s="23">
        <f t="shared" si="101"/>
        <v>90600</v>
      </c>
      <c r="BJ86" s="23">
        <f t="shared" si="101"/>
        <v>88100</v>
      </c>
      <c r="BK86" s="23">
        <f t="shared" si="101"/>
        <v>86400</v>
      </c>
      <c r="BL86" s="23">
        <f t="shared" si="101"/>
        <v>90600</v>
      </c>
      <c r="BM86" s="23">
        <f t="shared" si="101"/>
        <v>90600</v>
      </c>
      <c r="BN86" s="23">
        <f t="shared" si="101"/>
        <v>90600</v>
      </c>
      <c r="BO86" s="23">
        <f t="shared" si="101"/>
        <v>94885</v>
      </c>
      <c r="BP86" s="23">
        <f t="shared" si="101"/>
        <v>94885</v>
      </c>
      <c r="BQ86" s="23">
        <f t="shared" si="101"/>
        <v>94885</v>
      </c>
      <c r="BR86" s="24">
        <f>SUM(BF86:BQ86)</f>
        <v>1080389</v>
      </c>
      <c r="BS86" s="23">
        <f t="shared" ref="BS86:CD86" si="102">BS74-BS84</f>
        <v>93260</v>
      </c>
      <c r="BT86" s="23">
        <f t="shared" si="102"/>
        <v>94885</v>
      </c>
      <c r="BU86" s="23">
        <f t="shared" si="102"/>
        <v>83544</v>
      </c>
      <c r="BV86" s="23">
        <f t="shared" si="102"/>
        <v>94885</v>
      </c>
      <c r="BW86" s="23">
        <f t="shared" si="102"/>
        <v>92385</v>
      </c>
      <c r="BX86" s="23">
        <f t="shared" si="102"/>
        <v>90685</v>
      </c>
      <c r="BY86" s="23">
        <f t="shared" si="102"/>
        <v>94885</v>
      </c>
      <c r="BZ86" s="23">
        <f t="shared" si="102"/>
        <v>94885</v>
      </c>
      <c r="CA86" s="23">
        <f t="shared" si="102"/>
        <v>94885</v>
      </c>
      <c r="CB86" s="23">
        <f t="shared" si="102"/>
        <v>94885</v>
      </c>
      <c r="CC86" s="23">
        <f t="shared" si="102"/>
        <v>95876</v>
      </c>
      <c r="CD86" s="23">
        <f t="shared" si="102"/>
        <v>95876</v>
      </c>
      <c r="CE86" s="24">
        <f>SUM(BS86:CD86)</f>
        <v>1120936</v>
      </c>
      <c r="CF86" s="23">
        <f t="shared" ref="CF86:CQ86" si="103">CF74-CF84</f>
        <v>94251</v>
      </c>
      <c r="CG86" s="23">
        <f t="shared" si="103"/>
        <v>95876</v>
      </c>
      <c r="CH86" s="23">
        <f t="shared" si="103"/>
        <v>84535</v>
      </c>
      <c r="CI86" s="23">
        <f t="shared" si="103"/>
        <v>95876</v>
      </c>
      <c r="CJ86" s="23">
        <f t="shared" si="103"/>
        <v>99176</v>
      </c>
      <c r="CK86" s="23">
        <f t="shared" si="103"/>
        <v>97476</v>
      </c>
      <c r="CL86" s="23">
        <f t="shared" si="103"/>
        <v>101676</v>
      </c>
      <c r="CM86" s="23">
        <f t="shared" si="103"/>
        <v>101676</v>
      </c>
      <c r="CN86" s="23">
        <f t="shared" si="103"/>
        <v>101676</v>
      </c>
      <c r="CO86" s="23">
        <f t="shared" si="103"/>
        <v>101676</v>
      </c>
      <c r="CP86" s="23">
        <f t="shared" si="103"/>
        <v>101676</v>
      </c>
      <c r="CQ86" s="23">
        <f t="shared" si="103"/>
        <v>101676</v>
      </c>
      <c r="CR86" s="24">
        <f>SUM(CF86:CQ86)</f>
        <v>1177246</v>
      </c>
      <c r="CS86" s="23">
        <f t="shared" ref="CS86:DD86" si="104">CS74-CS84</f>
        <v>100051</v>
      </c>
      <c r="CT86" s="23">
        <f t="shared" si="104"/>
        <v>101676</v>
      </c>
      <c r="CU86" s="23">
        <f t="shared" si="104"/>
        <v>90335</v>
      </c>
      <c r="CV86" s="23">
        <f t="shared" si="104"/>
        <v>101676</v>
      </c>
      <c r="CW86" s="23">
        <f t="shared" si="104"/>
        <v>99176</v>
      </c>
      <c r="CX86" s="23">
        <f t="shared" si="104"/>
        <v>97476</v>
      </c>
      <c r="CY86" s="23">
        <f t="shared" si="104"/>
        <v>101676</v>
      </c>
      <c r="CZ86" s="23">
        <f t="shared" si="104"/>
        <v>101676</v>
      </c>
      <c r="DA86" s="23">
        <f t="shared" si="104"/>
        <v>101676</v>
      </c>
      <c r="DB86" s="23">
        <f t="shared" si="104"/>
        <v>101676</v>
      </c>
      <c r="DC86" s="23">
        <f t="shared" si="104"/>
        <v>101676</v>
      </c>
      <c r="DD86" s="23">
        <f t="shared" si="104"/>
        <v>101676</v>
      </c>
      <c r="DE86" s="24">
        <f>SUM(CS86:DD86)</f>
        <v>1200446</v>
      </c>
      <c r="DF86" s="23">
        <f t="shared" ref="DF86:DQ86" si="105">DF74-DF84</f>
        <v>100051</v>
      </c>
      <c r="DG86" s="23">
        <f t="shared" si="105"/>
        <v>101676</v>
      </c>
      <c r="DH86" s="23">
        <f t="shared" si="105"/>
        <v>90335</v>
      </c>
      <c r="DI86" s="23">
        <f t="shared" si="105"/>
        <v>101676</v>
      </c>
      <c r="DJ86" s="23">
        <f t="shared" si="105"/>
        <v>99176</v>
      </c>
      <c r="DK86" s="23">
        <f t="shared" si="105"/>
        <v>97476</v>
      </c>
      <c r="DL86" s="23">
        <f t="shared" si="105"/>
        <v>101676</v>
      </c>
      <c r="DM86" s="23">
        <f t="shared" si="105"/>
        <v>101676</v>
      </c>
      <c r="DN86" s="23">
        <f t="shared" si="105"/>
        <v>101676</v>
      </c>
      <c r="DO86" s="23">
        <f t="shared" si="105"/>
        <v>101676</v>
      </c>
      <c r="DP86" s="23">
        <f t="shared" si="105"/>
        <v>101676</v>
      </c>
      <c r="DQ86" s="23">
        <f t="shared" si="105"/>
        <v>101676</v>
      </c>
      <c r="DR86" s="24">
        <f>SUM(DF86:DQ86)</f>
        <v>1200446</v>
      </c>
    </row>
    <row r="87" spans="2:122" x14ac:dyDescent="0.2"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4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4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4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4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4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4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4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4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4"/>
    </row>
    <row r="88" spans="2:122" x14ac:dyDescent="0.2">
      <c r="E88" s="2" t="s">
        <v>117</v>
      </c>
      <c r="F88" s="13">
        <f>SUMIF('reporting montigny'!$F$2:$EE$2,F$4,'reporting montigny'!$F88:$EE88)+SUMIF('reporting boissy'!$F$2:$EE$2,F$4,'reporting boissy'!$F88:$EE88)+SUMIF('reporting moussy'!$F$2:$EE$2,F$4,'reporting moussy'!$F88:$EE88)+SUMIF('reporting trappes'!$F$2:$EE$2,F$4,'reporting trappes'!$F88:$EE88)+SUMIF('SPACELOG 5 BP'!$F$2:$EE$2,F$4,'SPACELOG 5 BP'!$F88:$EE88)+SUMIF('SPACELOG 6 BP'!$F$2:$EE$2,F$4,'SPACELOG 6 BP'!$F88:$EE88)+SUMIF('SPACELOG 7 BP'!$F$2:$EE$2,F$4,'SPACELOG 7 BP'!$F88:$EE88)+SUMIF('SPACELOG 8 BP'!$F$2:$EE$2,F$4,'SPACELOG 8 BP'!$F88:$EE88)+SUMIF('SPACELOG 9 BP'!$F$2:$EE$2,F$4,'SPACELOG 9 BP'!$F88:$EE88)+SUMIF('SPACELOG 10 BP'!$F$2:$EE$2,F$4,'SPACELOG 10 BP'!$F88:$EE88)+SUMIF('SPACELOG 11 BP'!$F$2:$EE$2,F$4,'SPACELOG 11 BP'!$F88:$EE88)+SUMIF('SPACELOG 12 BP'!$F$2:$EE$2,F$4,'SPACELOG 12 BP'!$F88:$EE88)</f>
        <v>27438.172115569552</v>
      </c>
      <c r="G88" s="13">
        <f>SUMIF('reporting montigny'!$F$2:$EE$2,G$4,'reporting montigny'!$F88:$EE88)+SUMIF('reporting boissy'!$F$2:$EE$2,G$4,'reporting boissy'!$F88:$EE88)+SUMIF('reporting moussy'!$F$2:$EE$2,G$4,'reporting moussy'!$F88:$EE88)+SUMIF('reporting trappes'!$F$2:$EE$2,G$4,'reporting trappes'!$F88:$EE88)+SUMIF('SPACELOG 5 BP'!$F$2:$EE$2,G$4,'SPACELOG 5 BP'!$F88:$EE88)+SUMIF('SPACELOG 6 BP'!$F$2:$EE$2,G$4,'SPACELOG 6 BP'!$F88:$EE88)+SUMIF('SPACELOG 7 BP'!$F$2:$EE$2,G$4,'SPACELOG 7 BP'!$F88:$EE88)+SUMIF('SPACELOG 8 BP'!$F$2:$EE$2,G$4,'SPACELOG 8 BP'!$F88:$EE88)+SUMIF('SPACELOG 9 BP'!$F$2:$EE$2,G$4,'SPACELOG 9 BP'!$F88:$EE88)+SUMIF('SPACELOG 10 BP'!$F$2:$EE$2,G$4,'SPACELOG 10 BP'!$F88:$EE88)+SUMIF('SPACELOG 11 BP'!$F$2:$EE$2,G$4,'SPACELOG 11 BP'!$F88:$EE88)+SUMIF('SPACELOG 12 BP'!$F$2:$EE$2,G$4,'SPACELOG 12 BP'!$F88:$EE88)</f>
        <v>27438.172115569552</v>
      </c>
      <c r="H88" s="13">
        <f>SUMIF('reporting montigny'!$F$2:$EE$2,H$4,'reporting montigny'!$F88:$EE88)+SUMIF('reporting boissy'!$F$2:$EE$2,H$4,'reporting boissy'!$F88:$EE88)+SUMIF('reporting moussy'!$F$2:$EE$2,H$4,'reporting moussy'!$F88:$EE88)+SUMIF('reporting trappes'!$F$2:$EE$2,H$4,'reporting trappes'!$F88:$EE88)+SUMIF('SPACELOG 5 BP'!$F$2:$EE$2,H$4,'SPACELOG 5 BP'!$F88:$EE88)+SUMIF('SPACELOG 6 BP'!$F$2:$EE$2,H$4,'SPACELOG 6 BP'!$F88:$EE88)+SUMIF('SPACELOG 7 BP'!$F$2:$EE$2,H$4,'SPACELOG 7 BP'!$F88:$EE88)+SUMIF('SPACELOG 8 BP'!$F$2:$EE$2,H$4,'SPACELOG 8 BP'!$F88:$EE88)+SUMIF('SPACELOG 9 BP'!$F$2:$EE$2,H$4,'SPACELOG 9 BP'!$F88:$EE88)+SUMIF('SPACELOG 10 BP'!$F$2:$EE$2,H$4,'SPACELOG 10 BP'!$F88:$EE88)+SUMIF('SPACELOG 11 BP'!$F$2:$EE$2,H$4,'SPACELOG 11 BP'!$F88:$EE88)+SUMIF('SPACELOG 12 BP'!$F$2:$EE$2,H$4,'SPACELOG 12 BP'!$F88:$EE88)</f>
        <v>27438.172115569552</v>
      </c>
      <c r="I88" s="13">
        <f>SUMIF('reporting montigny'!$F$2:$EE$2,I$4,'reporting montigny'!$F88:$EE88)+SUMIF('reporting boissy'!$F$2:$EE$2,I$4,'reporting boissy'!$F88:$EE88)+SUMIF('reporting moussy'!$F$2:$EE$2,I$4,'reporting moussy'!$F88:$EE88)+SUMIF('reporting trappes'!$F$2:$EE$2,I$4,'reporting trappes'!$F88:$EE88)+SUMIF('SPACELOG 5 BP'!$F$2:$EE$2,I$4,'SPACELOG 5 BP'!$F88:$EE88)+SUMIF('SPACELOG 6 BP'!$F$2:$EE$2,I$4,'SPACELOG 6 BP'!$F88:$EE88)+SUMIF('SPACELOG 7 BP'!$F$2:$EE$2,I$4,'SPACELOG 7 BP'!$F88:$EE88)+SUMIF('SPACELOG 8 BP'!$F$2:$EE$2,I$4,'SPACELOG 8 BP'!$F88:$EE88)+SUMIF('SPACELOG 9 BP'!$F$2:$EE$2,I$4,'SPACELOG 9 BP'!$F88:$EE88)+SUMIF('SPACELOG 10 BP'!$F$2:$EE$2,I$4,'SPACELOG 10 BP'!$F88:$EE88)+SUMIF('SPACELOG 11 BP'!$F$2:$EE$2,I$4,'SPACELOG 11 BP'!$F88:$EE88)+SUMIF('SPACELOG 12 BP'!$F$2:$EE$2,I$4,'SPACELOG 12 BP'!$F88:$EE88)</f>
        <v>27438.172115569552</v>
      </c>
      <c r="J88" s="13">
        <f>SUMIF('reporting montigny'!$F$2:$EE$2,J$4,'reporting montigny'!$F88:$EE88)+SUMIF('reporting boissy'!$F$2:$EE$2,J$4,'reporting boissy'!$F88:$EE88)+SUMIF('reporting moussy'!$F$2:$EE$2,J$4,'reporting moussy'!$F88:$EE88)+SUMIF('reporting trappes'!$F$2:$EE$2,J$4,'reporting trappes'!$F88:$EE88)+SUMIF('SPACELOG 5 BP'!$F$2:$EE$2,J$4,'SPACELOG 5 BP'!$F88:$EE88)+SUMIF('SPACELOG 6 BP'!$F$2:$EE$2,J$4,'SPACELOG 6 BP'!$F88:$EE88)+SUMIF('SPACELOG 7 BP'!$F$2:$EE$2,J$4,'SPACELOG 7 BP'!$F88:$EE88)+SUMIF('SPACELOG 8 BP'!$F$2:$EE$2,J$4,'SPACELOG 8 BP'!$F88:$EE88)+SUMIF('SPACELOG 9 BP'!$F$2:$EE$2,J$4,'SPACELOG 9 BP'!$F88:$EE88)+SUMIF('SPACELOG 10 BP'!$F$2:$EE$2,J$4,'SPACELOG 10 BP'!$F88:$EE88)+SUMIF('SPACELOG 11 BP'!$F$2:$EE$2,J$4,'SPACELOG 11 BP'!$F88:$EE88)+SUMIF('SPACELOG 12 BP'!$F$2:$EE$2,J$4,'SPACELOG 12 BP'!$F88:$EE88)</f>
        <v>27438.172115569552</v>
      </c>
      <c r="K88" s="13">
        <f>SUMIF('reporting montigny'!$F$2:$EE$2,K$4,'reporting montigny'!$F88:$EE88)+SUMIF('reporting boissy'!$F$2:$EE$2,K$4,'reporting boissy'!$F88:$EE88)+SUMIF('reporting moussy'!$F$2:$EE$2,K$4,'reporting moussy'!$F88:$EE88)+SUMIF('reporting trappes'!$F$2:$EE$2,K$4,'reporting trappes'!$F88:$EE88)+SUMIF('SPACELOG 5 BP'!$F$2:$EE$2,K$4,'SPACELOG 5 BP'!$F88:$EE88)+SUMIF('SPACELOG 6 BP'!$F$2:$EE$2,K$4,'SPACELOG 6 BP'!$F88:$EE88)+SUMIF('SPACELOG 7 BP'!$F$2:$EE$2,K$4,'SPACELOG 7 BP'!$F88:$EE88)+SUMIF('SPACELOG 8 BP'!$F$2:$EE$2,K$4,'SPACELOG 8 BP'!$F88:$EE88)+SUMIF('SPACELOG 9 BP'!$F$2:$EE$2,K$4,'SPACELOG 9 BP'!$F88:$EE88)+SUMIF('SPACELOG 10 BP'!$F$2:$EE$2,K$4,'SPACELOG 10 BP'!$F88:$EE88)+SUMIF('SPACELOG 11 BP'!$F$2:$EE$2,K$4,'SPACELOG 11 BP'!$F88:$EE88)+SUMIF('SPACELOG 12 BP'!$F$2:$EE$2,K$4,'SPACELOG 12 BP'!$F88:$EE88)</f>
        <v>27438.172115569552</v>
      </c>
      <c r="L88" s="13">
        <f>SUMIF('reporting montigny'!$F$2:$EE$2,L$4,'reporting montigny'!$F88:$EE88)+SUMIF('reporting boissy'!$F$2:$EE$2,L$4,'reporting boissy'!$F88:$EE88)+SUMIF('reporting moussy'!$F$2:$EE$2,L$4,'reporting moussy'!$F88:$EE88)+SUMIF('reporting trappes'!$F$2:$EE$2,L$4,'reporting trappes'!$F88:$EE88)+SUMIF('SPACELOG 5 BP'!$F$2:$EE$2,L$4,'SPACELOG 5 BP'!$F88:$EE88)+SUMIF('SPACELOG 6 BP'!$F$2:$EE$2,L$4,'SPACELOG 6 BP'!$F88:$EE88)+SUMIF('SPACELOG 7 BP'!$F$2:$EE$2,L$4,'SPACELOG 7 BP'!$F88:$EE88)+SUMIF('SPACELOG 8 BP'!$F$2:$EE$2,L$4,'SPACELOG 8 BP'!$F88:$EE88)+SUMIF('SPACELOG 9 BP'!$F$2:$EE$2,L$4,'SPACELOG 9 BP'!$F88:$EE88)+SUMIF('SPACELOG 10 BP'!$F$2:$EE$2,L$4,'SPACELOG 10 BP'!$F88:$EE88)+SUMIF('SPACELOG 11 BP'!$F$2:$EE$2,L$4,'SPACELOG 11 BP'!$F88:$EE88)+SUMIF('SPACELOG 12 BP'!$F$2:$EE$2,L$4,'SPACELOG 12 BP'!$F88:$EE88)</f>
        <v>28371.472115569552</v>
      </c>
      <c r="M88" s="13">
        <f>SUMIF('reporting montigny'!$F$2:$EE$2,M$4,'reporting montigny'!$F88:$EE88)+SUMIF('reporting boissy'!$F$2:$EE$2,M$4,'reporting boissy'!$F88:$EE88)+SUMIF('reporting moussy'!$F$2:$EE$2,M$4,'reporting moussy'!$F88:$EE88)+SUMIF('reporting trappes'!$F$2:$EE$2,M$4,'reporting trappes'!$F88:$EE88)+SUMIF('SPACELOG 5 BP'!$F$2:$EE$2,M$4,'SPACELOG 5 BP'!$F88:$EE88)+SUMIF('SPACELOG 6 BP'!$F$2:$EE$2,M$4,'SPACELOG 6 BP'!$F88:$EE88)+SUMIF('SPACELOG 7 BP'!$F$2:$EE$2,M$4,'SPACELOG 7 BP'!$F88:$EE88)+SUMIF('SPACELOG 8 BP'!$F$2:$EE$2,M$4,'SPACELOG 8 BP'!$F88:$EE88)+SUMIF('SPACELOG 9 BP'!$F$2:$EE$2,M$4,'SPACELOG 9 BP'!$F88:$EE88)+SUMIF('SPACELOG 10 BP'!$F$2:$EE$2,M$4,'SPACELOG 10 BP'!$F88:$EE88)+SUMIF('SPACELOG 11 BP'!$F$2:$EE$2,M$4,'SPACELOG 11 BP'!$F88:$EE88)+SUMIF('SPACELOG 12 BP'!$F$2:$EE$2,M$4,'SPACELOG 12 BP'!$F88:$EE88)</f>
        <v>28371.472115569552</v>
      </c>
      <c r="N88" s="13">
        <f>SUMIF('reporting montigny'!$F$2:$EE$2,N$4,'reporting montigny'!$F88:$EE88)+SUMIF('reporting boissy'!$F$2:$EE$2,N$4,'reporting boissy'!$F88:$EE88)+SUMIF('reporting moussy'!$F$2:$EE$2,N$4,'reporting moussy'!$F88:$EE88)+SUMIF('reporting trappes'!$F$2:$EE$2,N$4,'reporting trappes'!$F88:$EE88)+SUMIF('SPACELOG 5 BP'!$F$2:$EE$2,N$4,'SPACELOG 5 BP'!$F88:$EE88)+SUMIF('SPACELOG 6 BP'!$F$2:$EE$2,N$4,'SPACELOG 6 BP'!$F88:$EE88)+SUMIF('SPACELOG 7 BP'!$F$2:$EE$2,N$4,'SPACELOG 7 BP'!$F88:$EE88)+SUMIF('SPACELOG 8 BP'!$F$2:$EE$2,N$4,'SPACELOG 8 BP'!$F88:$EE88)+SUMIF('SPACELOG 9 BP'!$F$2:$EE$2,N$4,'SPACELOG 9 BP'!$F88:$EE88)+SUMIF('SPACELOG 10 BP'!$F$2:$EE$2,N$4,'SPACELOG 10 BP'!$F88:$EE88)+SUMIF('SPACELOG 11 BP'!$F$2:$EE$2,N$4,'SPACELOG 11 BP'!$F88:$EE88)+SUMIF('SPACELOG 12 BP'!$F$2:$EE$2,N$4,'SPACELOG 12 BP'!$F88:$EE88)</f>
        <v>28371.472115569552</v>
      </c>
      <c r="O88" s="13">
        <f>SUMIF('reporting montigny'!$F$2:$EE$2,O$4,'reporting montigny'!$F88:$EE88)+SUMIF('reporting boissy'!$F$2:$EE$2,O$4,'reporting boissy'!$F88:$EE88)+SUMIF('reporting moussy'!$F$2:$EE$2,O$4,'reporting moussy'!$F88:$EE88)+SUMIF('reporting trappes'!$F$2:$EE$2,O$4,'reporting trappes'!$F88:$EE88)+SUMIF('SPACELOG 5 BP'!$F$2:$EE$2,O$4,'SPACELOG 5 BP'!$F88:$EE88)+SUMIF('SPACELOG 6 BP'!$F$2:$EE$2,O$4,'SPACELOG 6 BP'!$F88:$EE88)+SUMIF('SPACELOG 7 BP'!$F$2:$EE$2,O$4,'SPACELOG 7 BP'!$F88:$EE88)+SUMIF('SPACELOG 8 BP'!$F$2:$EE$2,O$4,'SPACELOG 8 BP'!$F88:$EE88)+SUMIF('SPACELOG 9 BP'!$F$2:$EE$2,O$4,'SPACELOG 9 BP'!$F88:$EE88)+SUMIF('SPACELOG 10 BP'!$F$2:$EE$2,O$4,'SPACELOG 10 BP'!$F88:$EE88)+SUMIF('SPACELOG 11 BP'!$F$2:$EE$2,O$4,'SPACELOG 11 BP'!$F88:$EE88)+SUMIF('SPACELOG 12 BP'!$F$2:$EE$2,O$4,'SPACELOG 12 BP'!$F88:$EE88)</f>
        <v>28371.472115569552</v>
      </c>
      <c r="P88" s="13">
        <f>SUMIF('reporting montigny'!$F$2:$EE$2,P$4,'reporting montigny'!$F88:$EE88)+SUMIF('reporting boissy'!$F$2:$EE$2,P$4,'reporting boissy'!$F88:$EE88)+SUMIF('reporting moussy'!$F$2:$EE$2,P$4,'reporting moussy'!$F88:$EE88)+SUMIF('reporting trappes'!$F$2:$EE$2,P$4,'reporting trappes'!$F88:$EE88)+SUMIF('SPACELOG 5 BP'!$F$2:$EE$2,P$4,'SPACELOG 5 BP'!$F88:$EE88)+SUMIF('SPACELOG 6 BP'!$F$2:$EE$2,P$4,'SPACELOG 6 BP'!$F88:$EE88)+SUMIF('SPACELOG 7 BP'!$F$2:$EE$2,P$4,'SPACELOG 7 BP'!$F88:$EE88)+SUMIF('SPACELOG 8 BP'!$F$2:$EE$2,P$4,'SPACELOG 8 BP'!$F88:$EE88)+SUMIF('SPACELOG 9 BP'!$F$2:$EE$2,P$4,'SPACELOG 9 BP'!$F88:$EE88)+SUMIF('SPACELOG 10 BP'!$F$2:$EE$2,P$4,'SPACELOG 10 BP'!$F88:$EE88)+SUMIF('SPACELOG 11 BP'!$F$2:$EE$2,P$4,'SPACELOG 11 BP'!$F88:$EE88)+SUMIF('SPACELOG 12 BP'!$F$2:$EE$2,P$4,'SPACELOG 12 BP'!$F88:$EE88)</f>
        <v>28371.472115569552</v>
      </c>
      <c r="Q88" s="13">
        <f>SUMIF('reporting montigny'!$F$2:$EE$2,Q$4,'reporting montigny'!$F88:$EE88)+SUMIF('reporting boissy'!$F$2:$EE$2,Q$4,'reporting boissy'!$F88:$EE88)+SUMIF('reporting moussy'!$F$2:$EE$2,Q$4,'reporting moussy'!$F88:$EE88)+SUMIF('reporting trappes'!$F$2:$EE$2,Q$4,'reporting trappes'!$F88:$EE88)+SUMIF('SPACELOG 5 BP'!$F$2:$EE$2,Q$4,'SPACELOG 5 BP'!$F88:$EE88)+SUMIF('SPACELOG 6 BP'!$F$2:$EE$2,Q$4,'SPACELOG 6 BP'!$F88:$EE88)+SUMIF('SPACELOG 7 BP'!$F$2:$EE$2,Q$4,'SPACELOG 7 BP'!$F88:$EE88)+SUMIF('SPACELOG 8 BP'!$F$2:$EE$2,Q$4,'SPACELOG 8 BP'!$F88:$EE88)+SUMIF('SPACELOG 9 BP'!$F$2:$EE$2,Q$4,'SPACELOG 9 BP'!$F88:$EE88)+SUMIF('SPACELOG 10 BP'!$F$2:$EE$2,Q$4,'SPACELOG 10 BP'!$F88:$EE88)+SUMIF('SPACELOG 11 BP'!$F$2:$EE$2,Q$4,'SPACELOG 11 BP'!$F88:$EE88)+SUMIF('SPACELOG 12 BP'!$F$2:$EE$2,Q$4,'SPACELOG 12 BP'!$F88:$EE88)</f>
        <v>33969.225448902886</v>
      </c>
      <c r="R88" s="14">
        <f>SUM(F88:Q88)</f>
        <v>340455.61872016796</v>
      </c>
      <c r="S88" s="13">
        <f>SUMIF('reporting montigny'!$F$2:$EE$2,S$4,'reporting montigny'!$F88:$EE88)+SUMIF('reporting boissy'!$F$2:$EE$2,S$4,'reporting boissy'!$F88:$EE88)+SUMIF('reporting moussy'!$F$2:$EE$2,S$4,'reporting moussy'!$F88:$EE88)+SUMIF('reporting trappes'!$F$2:$EE$2,S$4,'reporting trappes'!$F88:$EE88)+SUMIF('SPACELOG 5 BP'!$F$2:$EE$2,S$4,'SPACELOG 5 BP'!$F88:$EE88)+SUMIF('SPACELOG 6 BP'!$F$2:$EE$2,S$4,'SPACELOG 6 BP'!$F88:$EE88)+SUMIF('SPACELOG 7 BP'!$F$2:$EE$2,S$4,'SPACELOG 7 BP'!$F88:$EE88)+SUMIF('SPACELOG 8 BP'!$F$2:$EE$2,S$4,'SPACELOG 8 BP'!$F88:$EE88)+SUMIF('SPACELOG 9 BP'!$F$2:$EE$2,S$4,'SPACELOG 9 BP'!$F88:$EE88)+SUMIF('SPACELOG 10 BP'!$F$2:$EE$2,S$4,'SPACELOG 10 BP'!$F88:$EE88)+SUMIF('SPACELOG 11 BP'!$F$2:$EE$2,S$4,'SPACELOG 11 BP'!$F88:$EE88)+SUMIF('SPACELOG 12 BP'!$F$2:$EE$2,S$4,'SPACELOG 12 BP'!$F88:$EE88)</f>
        <v>37348.515080761892</v>
      </c>
      <c r="T88" s="13">
        <f>SUMIF('reporting montigny'!$F$2:$EE$2,T$4,'reporting montigny'!$F88:$EE88)+SUMIF('reporting boissy'!$F$2:$EE$2,T$4,'reporting boissy'!$F88:$EE88)+SUMIF('reporting moussy'!$F$2:$EE$2,T$4,'reporting moussy'!$F88:$EE88)+SUMIF('reporting trappes'!$F$2:$EE$2,T$4,'reporting trappes'!$F88:$EE88)+SUMIF('SPACELOG 5 BP'!$F$2:$EE$2,T$4,'SPACELOG 5 BP'!$F88:$EE88)+SUMIF('SPACELOG 6 BP'!$F$2:$EE$2,T$4,'SPACELOG 6 BP'!$F88:$EE88)+SUMIF('SPACELOG 7 BP'!$F$2:$EE$2,T$4,'SPACELOG 7 BP'!$F88:$EE88)+SUMIF('SPACELOG 8 BP'!$F$2:$EE$2,T$4,'SPACELOG 8 BP'!$F88:$EE88)+SUMIF('SPACELOG 9 BP'!$F$2:$EE$2,T$4,'SPACELOG 9 BP'!$F88:$EE88)+SUMIF('SPACELOG 10 BP'!$F$2:$EE$2,T$4,'SPACELOG 10 BP'!$F88:$EE88)+SUMIF('SPACELOG 11 BP'!$F$2:$EE$2,T$4,'SPACELOG 11 BP'!$F88:$EE88)+SUMIF('SPACELOG 12 BP'!$F$2:$EE$2,T$4,'SPACELOG 12 BP'!$F88:$EE88)</f>
        <v>34738.515080761892</v>
      </c>
      <c r="U88" s="13">
        <f>SUMIF('reporting montigny'!$F$2:$EE$2,U$4,'reporting montigny'!$F88:$EE88)+SUMIF('reporting boissy'!$F$2:$EE$2,U$4,'reporting boissy'!$F88:$EE88)+SUMIF('reporting moussy'!$F$2:$EE$2,U$4,'reporting moussy'!$F88:$EE88)+SUMIF('reporting trappes'!$F$2:$EE$2,U$4,'reporting trappes'!$F88:$EE88)+SUMIF('SPACELOG 5 BP'!$F$2:$EE$2,U$4,'SPACELOG 5 BP'!$F88:$EE88)+SUMIF('SPACELOG 6 BP'!$F$2:$EE$2,U$4,'SPACELOG 6 BP'!$F88:$EE88)+SUMIF('SPACELOG 7 BP'!$F$2:$EE$2,U$4,'SPACELOG 7 BP'!$F88:$EE88)+SUMIF('SPACELOG 8 BP'!$F$2:$EE$2,U$4,'SPACELOG 8 BP'!$F88:$EE88)+SUMIF('SPACELOG 9 BP'!$F$2:$EE$2,U$4,'SPACELOG 9 BP'!$F88:$EE88)+SUMIF('SPACELOG 10 BP'!$F$2:$EE$2,U$4,'SPACELOG 10 BP'!$F88:$EE88)+SUMIF('SPACELOG 11 BP'!$F$2:$EE$2,U$4,'SPACELOG 11 BP'!$F88:$EE88)+SUMIF('SPACELOG 12 BP'!$F$2:$EE$2,U$4,'SPACELOG 12 BP'!$F88:$EE88)</f>
        <v>35043.515080761892</v>
      </c>
      <c r="V88" s="13">
        <f>SUMIF('reporting montigny'!$F$2:$EE$2,V$4,'reporting montigny'!$F88:$EE88)+SUMIF('reporting boissy'!$F$2:$EE$2,V$4,'reporting boissy'!$F88:$EE88)+SUMIF('reporting moussy'!$F$2:$EE$2,V$4,'reporting moussy'!$F88:$EE88)+SUMIF('reporting trappes'!$F$2:$EE$2,V$4,'reporting trappes'!$F88:$EE88)+SUMIF('SPACELOG 5 BP'!$F$2:$EE$2,V$4,'SPACELOG 5 BP'!$F88:$EE88)+SUMIF('SPACELOG 6 BP'!$F$2:$EE$2,V$4,'SPACELOG 6 BP'!$F88:$EE88)+SUMIF('SPACELOG 7 BP'!$F$2:$EE$2,V$4,'SPACELOG 7 BP'!$F88:$EE88)+SUMIF('SPACELOG 8 BP'!$F$2:$EE$2,V$4,'SPACELOG 8 BP'!$F88:$EE88)+SUMIF('SPACELOG 9 BP'!$F$2:$EE$2,V$4,'SPACELOG 9 BP'!$F88:$EE88)+SUMIF('SPACELOG 10 BP'!$F$2:$EE$2,V$4,'SPACELOG 10 BP'!$F88:$EE88)+SUMIF('SPACELOG 11 BP'!$F$2:$EE$2,V$4,'SPACELOG 11 BP'!$F88:$EE88)+SUMIF('SPACELOG 12 BP'!$F$2:$EE$2,V$4,'SPACELOG 12 BP'!$F88:$EE88)</f>
        <v>35043.515080761892</v>
      </c>
      <c r="W88" s="13">
        <f>SUMIF('reporting montigny'!$F$2:$EE$2,W$4,'reporting montigny'!$F88:$EE88)+SUMIF('reporting boissy'!$F$2:$EE$2,W$4,'reporting boissy'!$F88:$EE88)+SUMIF('reporting moussy'!$F$2:$EE$2,W$4,'reporting moussy'!$F88:$EE88)+SUMIF('reporting trappes'!$F$2:$EE$2,W$4,'reporting trappes'!$F88:$EE88)+SUMIF('SPACELOG 5 BP'!$F$2:$EE$2,W$4,'SPACELOG 5 BP'!$F88:$EE88)+SUMIF('SPACELOG 6 BP'!$F$2:$EE$2,W$4,'SPACELOG 6 BP'!$F88:$EE88)+SUMIF('SPACELOG 7 BP'!$F$2:$EE$2,W$4,'SPACELOG 7 BP'!$F88:$EE88)+SUMIF('SPACELOG 8 BP'!$F$2:$EE$2,W$4,'SPACELOG 8 BP'!$F88:$EE88)+SUMIF('SPACELOG 9 BP'!$F$2:$EE$2,W$4,'SPACELOG 9 BP'!$F88:$EE88)+SUMIF('SPACELOG 10 BP'!$F$2:$EE$2,W$4,'SPACELOG 10 BP'!$F88:$EE88)+SUMIF('SPACELOG 11 BP'!$F$2:$EE$2,W$4,'SPACELOG 11 BP'!$F88:$EE88)+SUMIF('SPACELOG 12 BP'!$F$2:$EE$2,W$4,'SPACELOG 12 BP'!$F88:$EE88)</f>
        <v>35043.515080761892</v>
      </c>
      <c r="X88" s="13">
        <f>SUMIF('reporting montigny'!$F$2:$EE$2,X$4,'reporting montigny'!$F88:$EE88)+SUMIF('reporting boissy'!$F$2:$EE$2,X$4,'reporting boissy'!$F88:$EE88)+SUMIF('reporting moussy'!$F$2:$EE$2,X$4,'reporting moussy'!$F88:$EE88)+SUMIF('reporting trappes'!$F$2:$EE$2,X$4,'reporting trappes'!$F88:$EE88)+SUMIF('SPACELOG 5 BP'!$F$2:$EE$2,X$4,'SPACELOG 5 BP'!$F88:$EE88)+SUMIF('SPACELOG 6 BP'!$F$2:$EE$2,X$4,'SPACELOG 6 BP'!$F88:$EE88)+SUMIF('SPACELOG 7 BP'!$F$2:$EE$2,X$4,'SPACELOG 7 BP'!$F88:$EE88)+SUMIF('SPACELOG 8 BP'!$F$2:$EE$2,X$4,'SPACELOG 8 BP'!$F88:$EE88)+SUMIF('SPACELOG 9 BP'!$F$2:$EE$2,X$4,'SPACELOG 9 BP'!$F88:$EE88)+SUMIF('SPACELOG 10 BP'!$F$2:$EE$2,X$4,'SPACELOG 10 BP'!$F88:$EE88)+SUMIF('SPACELOG 11 BP'!$F$2:$EE$2,X$4,'SPACELOG 11 BP'!$F88:$EE88)+SUMIF('SPACELOG 12 BP'!$F$2:$EE$2,X$4,'SPACELOG 12 BP'!$F88:$EE88)</f>
        <v>35043.515080761892</v>
      </c>
      <c r="Y88" s="13">
        <f>SUMIF('reporting montigny'!$F$2:$EE$2,Y$4,'reporting montigny'!$F88:$EE88)+SUMIF('reporting boissy'!$F$2:$EE$2,Y$4,'reporting boissy'!$F88:$EE88)+SUMIF('reporting moussy'!$F$2:$EE$2,Y$4,'reporting moussy'!$F88:$EE88)+SUMIF('reporting trappes'!$F$2:$EE$2,Y$4,'reporting trappes'!$F88:$EE88)+SUMIF('SPACELOG 5 BP'!$F$2:$EE$2,Y$4,'SPACELOG 5 BP'!$F88:$EE88)+SUMIF('SPACELOG 6 BP'!$F$2:$EE$2,Y$4,'SPACELOG 6 BP'!$F88:$EE88)+SUMIF('SPACELOG 7 BP'!$F$2:$EE$2,Y$4,'SPACELOG 7 BP'!$F88:$EE88)+SUMIF('SPACELOG 8 BP'!$F$2:$EE$2,Y$4,'SPACELOG 8 BP'!$F88:$EE88)+SUMIF('SPACELOG 9 BP'!$F$2:$EE$2,Y$4,'SPACELOG 9 BP'!$F88:$EE88)+SUMIF('SPACELOG 10 BP'!$F$2:$EE$2,Y$4,'SPACELOG 10 BP'!$F88:$EE88)+SUMIF('SPACELOG 11 BP'!$F$2:$EE$2,Y$4,'SPACELOG 11 BP'!$F88:$EE88)+SUMIF('SPACELOG 12 BP'!$F$2:$EE$2,Y$4,'SPACELOG 12 BP'!$F88:$EE88)</f>
        <v>41965.125880398511</v>
      </c>
      <c r="Z88" s="13">
        <f>SUMIF('reporting montigny'!$F$2:$EE$2,Z$4,'reporting montigny'!$F88:$EE88)+SUMIF('reporting boissy'!$F$2:$EE$2,Z$4,'reporting boissy'!$F88:$EE88)+SUMIF('reporting moussy'!$F$2:$EE$2,Z$4,'reporting moussy'!$F88:$EE88)+SUMIF('reporting trappes'!$F$2:$EE$2,Z$4,'reporting trappes'!$F88:$EE88)+SUMIF('SPACELOG 5 BP'!$F$2:$EE$2,Z$4,'SPACELOG 5 BP'!$F88:$EE88)+SUMIF('SPACELOG 6 BP'!$F$2:$EE$2,Z$4,'SPACELOG 6 BP'!$F88:$EE88)+SUMIF('SPACELOG 7 BP'!$F$2:$EE$2,Z$4,'SPACELOG 7 BP'!$F88:$EE88)+SUMIF('SPACELOG 8 BP'!$F$2:$EE$2,Z$4,'SPACELOG 8 BP'!$F88:$EE88)+SUMIF('SPACELOG 9 BP'!$F$2:$EE$2,Z$4,'SPACELOG 9 BP'!$F88:$EE88)+SUMIF('SPACELOG 10 BP'!$F$2:$EE$2,Z$4,'SPACELOG 10 BP'!$F88:$EE88)+SUMIF('SPACELOG 11 BP'!$F$2:$EE$2,Z$4,'SPACELOG 11 BP'!$F88:$EE88)+SUMIF('SPACELOG 12 BP'!$F$2:$EE$2,Z$4,'SPACELOG 12 BP'!$F88:$EE88)</f>
        <v>41965.125880398511</v>
      </c>
      <c r="AA88" s="13">
        <f>SUMIF('reporting montigny'!$F$2:$EE$2,AA$4,'reporting montigny'!$F88:$EE88)+SUMIF('reporting boissy'!$F$2:$EE$2,AA$4,'reporting boissy'!$F88:$EE88)+SUMIF('reporting moussy'!$F$2:$EE$2,AA$4,'reporting moussy'!$F88:$EE88)+SUMIF('reporting trappes'!$F$2:$EE$2,AA$4,'reporting trappes'!$F88:$EE88)+SUMIF('SPACELOG 5 BP'!$F$2:$EE$2,AA$4,'SPACELOG 5 BP'!$F88:$EE88)+SUMIF('SPACELOG 6 BP'!$F$2:$EE$2,AA$4,'SPACELOG 6 BP'!$F88:$EE88)+SUMIF('SPACELOG 7 BP'!$F$2:$EE$2,AA$4,'SPACELOG 7 BP'!$F88:$EE88)+SUMIF('SPACELOG 8 BP'!$F$2:$EE$2,AA$4,'SPACELOG 8 BP'!$F88:$EE88)+SUMIF('SPACELOG 9 BP'!$F$2:$EE$2,AA$4,'SPACELOG 9 BP'!$F88:$EE88)+SUMIF('SPACELOG 10 BP'!$F$2:$EE$2,AA$4,'SPACELOG 10 BP'!$F88:$EE88)+SUMIF('SPACELOG 11 BP'!$F$2:$EE$2,AA$4,'SPACELOG 11 BP'!$F88:$EE88)+SUMIF('SPACELOG 12 BP'!$F$2:$EE$2,AA$4,'SPACELOG 12 BP'!$F88:$EE88)</f>
        <v>41965.125880398511</v>
      </c>
      <c r="AB88" s="13">
        <f>SUMIF('reporting montigny'!$F$2:$EE$2,AB$4,'reporting montigny'!$F88:$EE88)+SUMIF('reporting boissy'!$F$2:$EE$2,AB$4,'reporting boissy'!$F88:$EE88)+SUMIF('reporting moussy'!$F$2:$EE$2,AB$4,'reporting moussy'!$F88:$EE88)+SUMIF('reporting trappes'!$F$2:$EE$2,AB$4,'reporting trappes'!$F88:$EE88)+SUMIF('SPACELOG 5 BP'!$F$2:$EE$2,AB$4,'SPACELOG 5 BP'!$F88:$EE88)+SUMIF('SPACELOG 6 BP'!$F$2:$EE$2,AB$4,'SPACELOG 6 BP'!$F88:$EE88)+SUMIF('SPACELOG 7 BP'!$F$2:$EE$2,AB$4,'SPACELOG 7 BP'!$F88:$EE88)+SUMIF('SPACELOG 8 BP'!$F$2:$EE$2,AB$4,'SPACELOG 8 BP'!$F88:$EE88)+SUMIF('SPACELOG 9 BP'!$F$2:$EE$2,AB$4,'SPACELOG 9 BP'!$F88:$EE88)+SUMIF('SPACELOG 10 BP'!$F$2:$EE$2,AB$4,'SPACELOG 10 BP'!$F88:$EE88)+SUMIF('SPACELOG 11 BP'!$F$2:$EE$2,AB$4,'SPACELOG 11 BP'!$F88:$EE88)+SUMIF('SPACELOG 12 BP'!$F$2:$EE$2,AB$4,'SPACELOG 12 BP'!$F88:$EE88)</f>
        <v>41965.125880398511</v>
      </c>
      <c r="AC88" s="13">
        <f>SUMIF('reporting montigny'!$F$2:$EE$2,AC$4,'reporting montigny'!$F88:$EE88)+SUMIF('reporting boissy'!$F$2:$EE$2,AC$4,'reporting boissy'!$F88:$EE88)+SUMIF('reporting moussy'!$F$2:$EE$2,AC$4,'reporting moussy'!$F88:$EE88)+SUMIF('reporting trappes'!$F$2:$EE$2,AC$4,'reporting trappes'!$F88:$EE88)+SUMIF('SPACELOG 5 BP'!$F$2:$EE$2,AC$4,'SPACELOG 5 BP'!$F88:$EE88)+SUMIF('SPACELOG 6 BP'!$F$2:$EE$2,AC$4,'SPACELOG 6 BP'!$F88:$EE88)+SUMIF('SPACELOG 7 BP'!$F$2:$EE$2,AC$4,'SPACELOG 7 BP'!$F88:$EE88)+SUMIF('SPACELOG 8 BP'!$F$2:$EE$2,AC$4,'SPACELOG 8 BP'!$F88:$EE88)+SUMIF('SPACELOG 9 BP'!$F$2:$EE$2,AC$4,'SPACELOG 9 BP'!$F88:$EE88)+SUMIF('SPACELOG 10 BP'!$F$2:$EE$2,AC$4,'SPACELOG 10 BP'!$F88:$EE88)+SUMIF('SPACELOG 11 BP'!$F$2:$EE$2,AC$4,'SPACELOG 11 BP'!$F88:$EE88)+SUMIF('SPACELOG 12 BP'!$F$2:$EE$2,AC$4,'SPACELOG 12 BP'!$F88:$EE88)</f>
        <v>41965.125880398511</v>
      </c>
      <c r="AD88" s="13">
        <f>SUMIF('reporting montigny'!$F$2:$EE$2,AD$4,'reporting montigny'!$F88:$EE88)+SUMIF('reporting boissy'!$F$2:$EE$2,AD$4,'reporting boissy'!$F88:$EE88)+SUMIF('reporting moussy'!$F$2:$EE$2,AD$4,'reporting moussy'!$F88:$EE88)+SUMIF('reporting trappes'!$F$2:$EE$2,AD$4,'reporting trappes'!$F88:$EE88)+SUMIF('SPACELOG 5 BP'!$F$2:$EE$2,AD$4,'SPACELOG 5 BP'!$F88:$EE88)+SUMIF('SPACELOG 6 BP'!$F$2:$EE$2,AD$4,'SPACELOG 6 BP'!$F88:$EE88)+SUMIF('SPACELOG 7 BP'!$F$2:$EE$2,AD$4,'SPACELOG 7 BP'!$F88:$EE88)+SUMIF('SPACELOG 8 BP'!$F$2:$EE$2,AD$4,'SPACELOG 8 BP'!$F88:$EE88)+SUMIF('SPACELOG 9 BP'!$F$2:$EE$2,AD$4,'SPACELOG 9 BP'!$F88:$EE88)+SUMIF('SPACELOG 10 BP'!$F$2:$EE$2,AD$4,'SPACELOG 10 BP'!$F88:$EE88)+SUMIF('SPACELOG 11 BP'!$F$2:$EE$2,AD$4,'SPACELOG 11 BP'!$F88:$EE88)+SUMIF('SPACELOG 12 BP'!$F$2:$EE$2,AD$4,'SPACELOG 12 BP'!$F88:$EE88)</f>
        <v>41965.125880398511</v>
      </c>
      <c r="AE88" s="14">
        <f>SUM(S88:AD88)</f>
        <v>464051.84576696233</v>
      </c>
      <c r="AF88" s="13">
        <f>SUMIF('reporting montigny'!$F$2:$EE$2,AF$4,'reporting montigny'!$F88:$EE88)+SUMIF('reporting boissy'!$F$2:$EE$2,AF$4,'reporting boissy'!$F88:$EE88)+SUMIF('reporting moussy'!$F$2:$EE$2,AF$4,'reporting moussy'!$F88:$EE88)+SUMIF('reporting trappes'!$F$2:$EE$2,AF$4,'reporting trappes'!$F88:$EE88)+SUMIF('SPACELOG 5 BP'!$F$2:$EE$2,AF$4,'SPACELOG 5 BP'!$F88:$EE88)+SUMIF('SPACELOG 6 BP'!$F$2:$EE$2,AF$4,'SPACELOG 6 BP'!$F88:$EE88)+SUMIF('SPACELOG 7 BP'!$F$2:$EE$2,AF$4,'SPACELOG 7 BP'!$F88:$EE88)+SUMIF('SPACELOG 8 BP'!$F$2:$EE$2,AF$4,'SPACELOG 8 BP'!$F88:$EE88)+SUMIF('SPACELOG 9 BP'!$F$2:$EE$2,AF$4,'SPACELOG 9 BP'!$F88:$EE88)+SUMIF('SPACELOG 10 BP'!$F$2:$EE$2,AF$4,'SPACELOG 10 BP'!$F88:$EE88)+SUMIF('SPACELOG 11 BP'!$F$2:$EE$2,AF$4,'SPACELOG 11 BP'!$F88:$EE88)+SUMIF('SPACELOG 12 BP'!$F$2:$EE$2,AF$4,'SPACELOG 12 BP'!$F88:$EE88)</f>
        <v>41965.125880398511</v>
      </c>
      <c r="AG88" s="13">
        <f>SUMIF('reporting montigny'!$F$2:$EE$2,AG$4,'reporting montigny'!$F88:$EE88)+SUMIF('reporting boissy'!$F$2:$EE$2,AG$4,'reporting boissy'!$F88:$EE88)+SUMIF('reporting moussy'!$F$2:$EE$2,AG$4,'reporting moussy'!$F88:$EE88)+SUMIF('reporting trappes'!$F$2:$EE$2,AG$4,'reporting trappes'!$F88:$EE88)+SUMIF('SPACELOG 5 BP'!$F$2:$EE$2,AG$4,'SPACELOG 5 BP'!$F88:$EE88)+SUMIF('SPACELOG 6 BP'!$F$2:$EE$2,AG$4,'SPACELOG 6 BP'!$F88:$EE88)+SUMIF('SPACELOG 7 BP'!$F$2:$EE$2,AG$4,'SPACELOG 7 BP'!$F88:$EE88)+SUMIF('SPACELOG 8 BP'!$F$2:$EE$2,AG$4,'SPACELOG 8 BP'!$F88:$EE88)+SUMIF('SPACELOG 9 BP'!$F$2:$EE$2,AG$4,'SPACELOG 9 BP'!$F88:$EE88)+SUMIF('SPACELOG 10 BP'!$F$2:$EE$2,AG$4,'SPACELOG 10 BP'!$F88:$EE88)+SUMIF('SPACELOG 11 BP'!$F$2:$EE$2,AG$4,'SPACELOG 11 BP'!$F88:$EE88)+SUMIF('SPACELOG 12 BP'!$F$2:$EE$2,AG$4,'SPACELOG 12 BP'!$F88:$EE88)</f>
        <v>41965.125880398511</v>
      </c>
      <c r="AH88" s="13">
        <f>SUMIF('reporting montigny'!$F$2:$EE$2,AH$4,'reporting montigny'!$F88:$EE88)+SUMIF('reporting boissy'!$F$2:$EE$2,AH$4,'reporting boissy'!$F88:$EE88)+SUMIF('reporting moussy'!$F$2:$EE$2,AH$4,'reporting moussy'!$F88:$EE88)+SUMIF('reporting trappes'!$F$2:$EE$2,AH$4,'reporting trappes'!$F88:$EE88)+SUMIF('SPACELOG 5 BP'!$F$2:$EE$2,AH$4,'SPACELOG 5 BP'!$F88:$EE88)+SUMIF('SPACELOG 6 BP'!$F$2:$EE$2,AH$4,'SPACELOG 6 BP'!$F88:$EE88)+SUMIF('SPACELOG 7 BP'!$F$2:$EE$2,AH$4,'SPACELOG 7 BP'!$F88:$EE88)+SUMIF('SPACELOG 8 BP'!$F$2:$EE$2,AH$4,'SPACELOG 8 BP'!$F88:$EE88)+SUMIF('SPACELOG 9 BP'!$F$2:$EE$2,AH$4,'SPACELOG 9 BP'!$F88:$EE88)+SUMIF('SPACELOG 10 BP'!$F$2:$EE$2,AH$4,'SPACELOG 10 BP'!$F88:$EE88)+SUMIF('SPACELOG 11 BP'!$F$2:$EE$2,AH$4,'SPACELOG 11 BP'!$F88:$EE88)+SUMIF('SPACELOG 12 BP'!$F$2:$EE$2,AH$4,'SPACELOG 12 BP'!$F88:$EE88)</f>
        <v>41965.125880398511</v>
      </c>
      <c r="AI88" s="13">
        <f>SUMIF('reporting montigny'!$F$2:$EE$2,AI$4,'reporting montigny'!$F88:$EE88)+SUMIF('reporting boissy'!$F$2:$EE$2,AI$4,'reporting boissy'!$F88:$EE88)+SUMIF('reporting moussy'!$F$2:$EE$2,AI$4,'reporting moussy'!$F88:$EE88)+SUMIF('reporting trappes'!$F$2:$EE$2,AI$4,'reporting trappes'!$F88:$EE88)+SUMIF('SPACELOG 5 BP'!$F$2:$EE$2,AI$4,'SPACELOG 5 BP'!$F88:$EE88)+SUMIF('SPACELOG 6 BP'!$F$2:$EE$2,AI$4,'SPACELOG 6 BP'!$F88:$EE88)+SUMIF('SPACELOG 7 BP'!$F$2:$EE$2,AI$4,'SPACELOG 7 BP'!$F88:$EE88)+SUMIF('SPACELOG 8 BP'!$F$2:$EE$2,AI$4,'SPACELOG 8 BP'!$F88:$EE88)+SUMIF('SPACELOG 9 BP'!$F$2:$EE$2,AI$4,'SPACELOG 9 BP'!$F88:$EE88)+SUMIF('SPACELOG 10 BP'!$F$2:$EE$2,AI$4,'SPACELOG 10 BP'!$F88:$EE88)+SUMIF('SPACELOG 11 BP'!$F$2:$EE$2,AI$4,'SPACELOG 11 BP'!$F88:$EE88)+SUMIF('SPACELOG 12 BP'!$F$2:$EE$2,AI$4,'SPACELOG 12 BP'!$F88:$EE88)</f>
        <v>41965.125880398511</v>
      </c>
      <c r="AJ88" s="13">
        <f>SUMIF('reporting montigny'!$F$2:$EE$2,AJ$4,'reporting montigny'!$F88:$EE88)+SUMIF('reporting boissy'!$F$2:$EE$2,AJ$4,'reporting boissy'!$F88:$EE88)+SUMIF('reporting moussy'!$F$2:$EE$2,AJ$4,'reporting moussy'!$F88:$EE88)+SUMIF('reporting trappes'!$F$2:$EE$2,AJ$4,'reporting trappes'!$F88:$EE88)+SUMIF('SPACELOG 5 BP'!$F$2:$EE$2,AJ$4,'SPACELOG 5 BP'!$F88:$EE88)+SUMIF('SPACELOG 6 BP'!$F$2:$EE$2,AJ$4,'SPACELOG 6 BP'!$F88:$EE88)+SUMIF('SPACELOG 7 BP'!$F$2:$EE$2,AJ$4,'SPACELOG 7 BP'!$F88:$EE88)+SUMIF('SPACELOG 8 BP'!$F$2:$EE$2,AJ$4,'SPACELOG 8 BP'!$F88:$EE88)+SUMIF('SPACELOG 9 BP'!$F$2:$EE$2,AJ$4,'SPACELOG 9 BP'!$F88:$EE88)+SUMIF('SPACELOG 10 BP'!$F$2:$EE$2,AJ$4,'SPACELOG 10 BP'!$F88:$EE88)+SUMIF('SPACELOG 11 BP'!$F$2:$EE$2,AJ$4,'SPACELOG 11 BP'!$F88:$EE88)+SUMIF('SPACELOG 12 BP'!$F$2:$EE$2,AJ$4,'SPACELOG 12 BP'!$F88:$EE88)</f>
        <v>41965.125880398511</v>
      </c>
      <c r="AK88" s="13">
        <f>SUMIF('reporting montigny'!$F$2:$EE$2,AK$4,'reporting montigny'!$F88:$EE88)+SUMIF('reporting boissy'!$F$2:$EE$2,AK$4,'reporting boissy'!$F88:$EE88)+SUMIF('reporting moussy'!$F$2:$EE$2,AK$4,'reporting moussy'!$F88:$EE88)+SUMIF('reporting trappes'!$F$2:$EE$2,AK$4,'reporting trappes'!$F88:$EE88)+SUMIF('SPACELOG 5 BP'!$F$2:$EE$2,AK$4,'SPACELOG 5 BP'!$F88:$EE88)+SUMIF('SPACELOG 6 BP'!$F$2:$EE$2,AK$4,'SPACELOG 6 BP'!$F88:$EE88)+SUMIF('SPACELOG 7 BP'!$F$2:$EE$2,AK$4,'SPACELOG 7 BP'!$F88:$EE88)+SUMIF('SPACELOG 8 BP'!$F$2:$EE$2,AK$4,'SPACELOG 8 BP'!$F88:$EE88)+SUMIF('SPACELOG 9 BP'!$F$2:$EE$2,AK$4,'SPACELOG 9 BP'!$F88:$EE88)+SUMIF('SPACELOG 10 BP'!$F$2:$EE$2,AK$4,'SPACELOG 10 BP'!$F88:$EE88)+SUMIF('SPACELOG 11 BP'!$F$2:$EE$2,AK$4,'SPACELOG 11 BP'!$F88:$EE88)+SUMIF('SPACELOG 12 BP'!$F$2:$EE$2,AK$4,'SPACELOG 12 BP'!$F88:$EE88)</f>
        <v>41965.125880398511</v>
      </c>
      <c r="AL88" s="13">
        <f>SUMIF('reporting montigny'!$F$2:$EE$2,AL$4,'reporting montigny'!$F88:$EE88)+SUMIF('reporting boissy'!$F$2:$EE$2,AL$4,'reporting boissy'!$F88:$EE88)+SUMIF('reporting moussy'!$F$2:$EE$2,AL$4,'reporting moussy'!$F88:$EE88)+SUMIF('reporting trappes'!$F$2:$EE$2,AL$4,'reporting trappes'!$F88:$EE88)+SUMIF('SPACELOG 5 BP'!$F$2:$EE$2,AL$4,'SPACELOG 5 BP'!$F88:$EE88)+SUMIF('SPACELOG 6 BP'!$F$2:$EE$2,AL$4,'SPACELOG 6 BP'!$F88:$EE88)+SUMIF('SPACELOG 7 BP'!$F$2:$EE$2,AL$4,'SPACELOG 7 BP'!$F88:$EE88)+SUMIF('SPACELOG 8 BP'!$F$2:$EE$2,AL$4,'SPACELOG 8 BP'!$F88:$EE88)+SUMIF('SPACELOG 9 BP'!$F$2:$EE$2,AL$4,'SPACELOG 9 BP'!$F88:$EE88)+SUMIF('SPACELOG 10 BP'!$F$2:$EE$2,AL$4,'SPACELOG 10 BP'!$F88:$EE88)+SUMIF('SPACELOG 11 BP'!$F$2:$EE$2,AL$4,'SPACELOG 11 BP'!$F88:$EE88)+SUMIF('SPACELOG 12 BP'!$F$2:$EE$2,AL$4,'SPACELOG 12 BP'!$F88:$EE88)</f>
        <v>41965.125880398511</v>
      </c>
      <c r="AM88" s="13">
        <f>SUMIF('reporting montigny'!$F$2:$EE$2,AM$4,'reporting montigny'!$F88:$EE88)+SUMIF('reporting boissy'!$F$2:$EE$2,AM$4,'reporting boissy'!$F88:$EE88)+SUMIF('reporting moussy'!$F$2:$EE$2,AM$4,'reporting moussy'!$F88:$EE88)+SUMIF('reporting trappes'!$F$2:$EE$2,AM$4,'reporting trappes'!$F88:$EE88)+SUMIF('SPACELOG 5 BP'!$F$2:$EE$2,AM$4,'SPACELOG 5 BP'!$F88:$EE88)+SUMIF('SPACELOG 6 BP'!$F$2:$EE$2,AM$4,'SPACELOG 6 BP'!$F88:$EE88)+SUMIF('SPACELOG 7 BP'!$F$2:$EE$2,AM$4,'SPACELOG 7 BP'!$F88:$EE88)+SUMIF('SPACELOG 8 BP'!$F$2:$EE$2,AM$4,'SPACELOG 8 BP'!$F88:$EE88)+SUMIF('SPACELOG 9 BP'!$F$2:$EE$2,AM$4,'SPACELOG 9 BP'!$F88:$EE88)+SUMIF('SPACELOG 10 BP'!$F$2:$EE$2,AM$4,'SPACELOG 10 BP'!$F88:$EE88)+SUMIF('SPACELOG 11 BP'!$F$2:$EE$2,AM$4,'SPACELOG 11 BP'!$F88:$EE88)+SUMIF('SPACELOG 12 BP'!$F$2:$EE$2,AM$4,'SPACELOG 12 BP'!$F88:$EE88)</f>
        <v>41965.125880398511</v>
      </c>
      <c r="AN88" s="13">
        <f>SUMIF('reporting montigny'!$F$2:$EE$2,AN$4,'reporting montigny'!$F88:$EE88)+SUMIF('reporting boissy'!$F$2:$EE$2,AN$4,'reporting boissy'!$F88:$EE88)+SUMIF('reporting moussy'!$F$2:$EE$2,AN$4,'reporting moussy'!$F88:$EE88)+SUMIF('reporting trappes'!$F$2:$EE$2,AN$4,'reporting trappes'!$F88:$EE88)+SUMIF('SPACELOG 5 BP'!$F$2:$EE$2,AN$4,'SPACELOG 5 BP'!$F88:$EE88)+SUMIF('SPACELOG 6 BP'!$F$2:$EE$2,AN$4,'SPACELOG 6 BP'!$F88:$EE88)+SUMIF('SPACELOG 7 BP'!$F$2:$EE$2,AN$4,'SPACELOG 7 BP'!$F88:$EE88)+SUMIF('SPACELOG 8 BP'!$F$2:$EE$2,AN$4,'SPACELOG 8 BP'!$F88:$EE88)+SUMIF('SPACELOG 9 BP'!$F$2:$EE$2,AN$4,'SPACELOG 9 BP'!$F88:$EE88)+SUMIF('SPACELOG 10 BP'!$F$2:$EE$2,AN$4,'SPACELOG 10 BP'!$F88:$EE88)+SUMIF('SPACELOG 11 BP'!$F$2:$EE$2,AN$4,'SPACELOG 11 BP'!$F88:$EE88)+SUMIF('SPACELOG 12 BP'!$F$2:$EE$2,AN$4,'SPACELOG 12 BP'!$F88:$EE88)</f>
        <v>41965.125880398511</v>
      </c>
      <c r="AO88" s="13">
        <f>SUMIF('reporting montigny'!$F$2:$EE$2,AO$4,'reporting montigny'!$F88:$EE88)+SUMIF('reporting boissy'!$F$2:$EE$2,AO$4,'reporting boissy'!$F88:$EE88)+SUMIF('reporting moussy'!$F$2:$EE$2,AO$4,'reporting moussy'!$F88:$EE88)+SUMIF('reporting trappes'!$F$2:$EE$2,AO$4,'reporting trappes'!$F88:$EE88)+SUMIF('SPACELOG 5 BP'!$F$2:$EE$2,AO$4,'SPACELOG 5 BP'!$F88:$EE88)+SUMIF('SPACELOG 6 BP'!$F$2:$EE$2,AO$4,'SPACELOG 6 BP'!$F88:$EE88)+SUMIF('SPACELOG 7 BP'!$F$2:$EE$2,AO$4,'SPACELOG 7 BP'!$F88:$EE88)+SUMIF('SPACELOG 8 BP'!$F$2:$EE$2,AO$4,'SPACELOG 8 BP'!$F88:$EE88)+SUMIF('SPACELOG 9 BP'!$F$2:$EE$2,AO$4,'SPACELOG 9 BP'!$F88:$EE88)+SUMIF('SPACELOG 10 BP'!$F$2:$EE$2,AO$4,'SPACELOG 10 BP'!$F88:$EE88)+SUMIF('SPACELOG 11 BP'!$F$2:$EE$2,AO$4,'SPACELOG 11 BP'!$F88:$EE88)+SUMIF('SPACELOG 12 BP'!$F$2:$EE$2,AO$4,'SPACELOG 12 BP'!$F88:$EE88)</f>
        <v>41965.125880398511</v>
      </c>
      <c r="AP88" s="13">
        <f>SUMIF('reporting montigny'!$F$2:$EE$2,AP$4,'reporting montigny'!$F88:$EE88)+SUMIF('reporting boissy'!$F$2:$EE$2,AP$4,'reporting boissy'!$F88:$EE88)+SUMIF('reporting moussy'!$F$2:$EE$2,AP$4,'reporting moussy'!$F88:$EE88)+SUMIF('reporting trappes'!$F$2:$EE$2,AP$4,'reporting trappes'!$F88:$EE88)+SUMIF('SPACELOG 5 BP'!$F$2:$EE$2,AP$4,'SPACELOG 5 BP'!$F88:$EE88)+SUMIF('SPACELOG 6 BP'!$F$2:$EE$2,AP$4,'SPACELOG 6 BP'!$F88:$EE88)+SUMIF('SPACELOG 7 BP'!$F$2:$EE$2,AP$4,'SPACELOG 7 BP'!$F88:$EE88)+SUMIF('SPACELOG 8 BP'!$F$2:$EE$2,AP$4,'SPACELOG 8 BP'!$F88:$EE88)+SUMIF('SPACELOG 9 BP'!$F$2:$EE$2,AP$4,'SPACELOG 9 BP'!$F88:$EE88)+SUMIF('SPACELOG 10 BP'!$F$2:$EE$2,AP$4,'SPACELOG 10 BP'!$F88:$EE88)+SUMIF('SPACELOG 11 BP'!$F$2:$EE$2,AP$4,'SPACELOG 11 BP'!$F88:$EE88)+SUMIF('SPACELOG 12 BP'!$F$2:$EE$2,AP$4,'SPACELOG 12 BP'!$F88:$EE88)</f>
        <v>41965.125880398511</v>
      </c>
      <c r="AQ88" s="13">
        <f>SUMIF('reporting montigny'!$F$2:$EE$2,AQ$4,'reporting montigny'!$F88:$EE88)+SUMIF('reporting boissy'!$F$2:$EE$2,AQ$4,'reporting boissy'!$F88:$EE88)+SUMIF('reporting moussy'!$F$2:$EE$2,AQ$4,'reporting moussy'!$F88:$EE88)+SUMIF('reporting trappes'!$F$2:$EE$2,AQ$4,'reporting trappes'!$F88:$EE88)+SUMIF('SPACELOG 5 BP'!$F$2:$EE$2,AQ$4,'SPACELOG 5 BP'!$F88:$EE88)+SUMIF('SPACELOG 6 BP'!$F$2:$EE$2,AQ$4,'SPACELOG 6 BP'!$F88:$EE88)+SUMIF('SPACELOG 7 BP'!$F$2:$EE$2,AQ$4,'SPACELOG 7 BP'!$F88:$EE88)+SUMIF('SPACELOG 8 BP'!$F$2:$EE$2,AQ$4,'SPACELOG 8 BP'!$F88:$EE88)+SUMIF('SPACELOG 9 BP'!$F$2:$EE$2,AQ$4,'SPACELOG 9 BP'!$F88:$EE88)+SUMIF('SPACELOG 10 BP'!$F$2:$EE$2,AQ$4,'SPACELOG 10 BP'!$F88:$EE88)+SUMIF('SPACELOG 11 BP'!$F$2:$EE$2,AQ$4,'SPACELOG 11 BP'!$F88:$EE88)+SUMIF('SPACELOG 12 BP'!$F$2:$EE$2,AQ$4,'SPACELOG 12 BP'!$F88:$EE88)</f>
        <v>41965.125880398511</v>
      </c>
      <c r="AR88" s="14">
        <f>SUM(AF88:AQ88)</f>
        <v>503581.51056478202</v>
      </c>
      <c r="AS88" s="13">
        <f>SUMIF('reporting montigny'!$F$2:$EE$2,AS$4,'reporting montigny'!$F88:$EE88)+SUMIF('reporting boissy'!$F$2:$EE$2,AS$4,'reporting boissy'!$F88:$EE88)+SUMIF('reporting moussy'!$F$2:$EE$2,AS$4,'reporting moussy'!$F88:$EE88)+SUMIF('reporting trappes'!$F$2:$EE$2,AS$4,'reporting trappes'!$F88:$EE88)+SUMIF('SPACELOG 5 BP'!$F$2:$EE$2,AS$4,'SPACELOG 5 BP'!$F88:$EE88)+SUMIF('SPACELOG 6 BP'!$F$2:$EE$2,AS$4,'SPACELOG 6 BP'!$F88:$EE88)+SUMIF('SPACELOG 7 BP'!$F$2:$EE$2,AS$4,'SPACELOG 7 BP'!$F88:$EE88)+SUMIF('SPACELOG 8 BP'!$F$2:$EE$2,AS$4,'SPACELOG 8 BP'!$F88:$EE88)+SUMIF('SPACELOG 9 BP'!$F$2:$EE$2,AS$4,'SPACELOG 9 BP'!$F88:$EE88)+SUMIF('SPACELOG 10 BP'!$F$2:$EE$2,AS$4,'SPACELOG 10 BP'!$F88:$EE88)+SUMIF('SPACELOG 11 BP'!$F$2:$EE$2,AS$4,'SPACELOG 11 BP'!$F88:$EE88)+SUMIF('SPACELOG 12 BP'!$F$2:$EE$2,AS$4,'SPACELOG 12 BP'!$F88:$EE88)</f>
        <v>41965.125880398511</v>
      </c>
      <c r="AT88" s="13">
        <f>SUMIF('reporting montigny'!$F$2:$EE$2,AT$4,'reporting montigny'!$F88:$EE88)+SUMIF('reporting boissy'!$F$2:$EE$2,AT$4,'reporting boissy'!$F88:$EE88)+SUMIF('reporting moussy'!$F$2:$EE$2,AT$4,'reporting moussy'!$F88:$EE88)+SUMIF('reporting trappes'!$F$2:$EE$2,AT$4,'reporting trappes'!$F88:$EE88)+SUMIF('SPACELOG 5 BP'!$F$2:$EE$2,AT$4,'SPACELOG 5 BP'!$F88:$EE88)+SUMIF('SPACELOG 6 BP'!$F$2:$EE$2,AT$4,'SPACELOG 6 BP'!$F88:$EE88)+SUMIF('SPACELOG 7 BP'!$F$2:$EE$2,AT$4,'SPACELOG 7 BP'!$F88:$EE88)+SUMIF('SPACELOG 8 BP'!$F$2:$EE$2,AT$4,'SPACELOG 8 BP'!$F88:$EE88)+SUMIF('SPACELOG 9 BP'!$F$2:$EE$2,AT$4,'SPACELOG 9 BP'!$F88:$EE88)+SUMIF('SPACELOG 10 BP'!$F$2:$EE$2,AT$4,'SPACELOG 10 BP'!$F88:$EE88)+SUMIF('SPACELOG 11 BP'!$F$2:$EE$2,AT$4,'SPACELOG 11 BP'!$F88:$EE88)+SUMIF('SPACELOG 12 BP'!$F$2:$EE$2,AT$4,'SPACELOG 12 BP'!$F88:$EE88)</f>
        <v>41965.125880398511</v>
      </c>
      <c r="AU88" s="13">
        <f>SUMIF('reporting montigny'!$F$2:$EE$2,AU$4,'reporting montigny'!$F88:$EE88)+SUMIF('reporting boissy'!$F$2:$EE$2,AU$4,'reporting boissy'!$F88:$EE88)+SUMIF('reporting moussy'!$F$2:$EE$2,AU$4,'reporting moussy'!$F88:$EE88)+SUMIF('reporting trappes'!$F$2:$EE$2,AU$4,'reporting trappes'!$F88:$EE88)+SUMIF('SPACELOG 5 BP'!$F$2:$EE$2,AU$4,'SPACELOG 5 BP'!$F88:$EE88)+SUMIF('SPACELOG 6 BP'!$F$2:$EE$2,AU$4,'SPACELOG 6 BP'!$F88:$EE88)+SUMIF('SPACELOG 7 BP'!$F$2:$EE$2,AU$4,'SPACELOG 7 BP'!$F88:$EE88)+SUMIF('SPACELOG 8 BP'!$F$2:$EE$2,AU$4,'SPACELOG 8 BP'!$F88:$EE88)+SUMIF('SPACELOG 9 BP'!$F$2:$EE$2,AU$4,'SPACELOG 9 BP'!$F88:$EE88)+SUMIF('SPACELOG 10 BP'!$F$2:$EE$2,AU$4,'SPACELOG 10 BP'!$F88:$EE88)+SUMIF('SPACELOG 11 BP'!$F$2:$EE$2,AU$4,'SPACELOG 11 BP'!$F88:$EE88)+SUMIF('SPACELOG 12 BP'!$F$2:$EE$2,AU$4,'SPACELOG 12 BP'!$F88:$EE88)</f>
        <v>41965.125880398511</v>
      </c>
      <c r="AV88" s="13">
        <f>SUMIF('reporting montigny'!$F$2:$EE$2,AV$4,'reporting montigny'!$F88:$EE88)+SUMIF('reporting boissy'!$F$2:$EE$2,AV$4,'reporting boissy'!$F88:$EE88)+SUMIF('reporting moussy'!$F$2:$EE$2,AV$4,'reporting moussy'!$F88:$EE88)+SUMIF('reporting trappes'!$F$2:$EE$2,AV$4,'reporting trappes'!$F88:$EE88)+SUMIF('SPACELOG 5 BP'!$F$2:$EE$2,AV$4,'SPACELOG 5 BP'!$F88:$EE88)+SUMIF('SPACELOG 6 BP'!$F$2:$EE$2,AV$4,'SPACELOG 6 BP'!$F88:$EE88)+SUMIF('SPACELOG 7 BP'!$F$2:$EE$2,AV$4,'SPACELOG 7 BP'!$F88:$EE88)+SUMIF('SPACELOG 8 BP'!$F$2:$EE$2,AV$4,'SPACELOG 8 BP'!$F88:$EE88)+SUMIF('SPACELOG 9 BP'!$F$2:$EE$2,AV$4,'SPACELOG 9 BP'!$F88:$EE88)+SUMIF('SPACELOG 10 BP'!$F$2:$EE$2,AV$4,'SPACELOG 10 BP'!$F88:$EE88)+SUMIF('SPACELOG 11 BP'!$F$2:$EE$2,AV$4,'SPACELOG 11 BP'!$F88:$EE88)+SUMIF('SPACELOG 12 BP'!$F$2:$EE$2,AV$4,'SPACELOG 12 BP'!$F88:$EE88)</f>
        <v>41965.125880398511</v>
      </c>
      <c r="AW88" s="13">
        <f>SUMIF('reporting montigny'!$F$2:$EE$2,AW$4,'reporting montigny'!$F88:$EE88)+SUMIF('reporting boissy'!$F$2:$EE$2,AW$4,'reporting boissy'!$F88:$EE88)+SUMIF('reporting moussy'!$F$2:$EE$2,AW$4,'reporting moussy'!$F88:$EE88)+SUMIF('reporting trappes'!$F$2:$EE$2,AW$4,'reporting trappes'!$F88:$EE88)+SUMIF('SPACELOG 5 BP'!$F$2:$EE$2,AW$4,'SPACELOG 5 BP'!$F88:$EE88)+SUMIF('SPACELOG 6 BP'!$F$2:$EE$2,AW$4,'SPACELOG 6 BP'!$F88:$EE88)+SUMIF('SPACELOG 7 BP'!$F$2:$EE$2,AW$4,'SPACELOG 7 BP'!$F88:$EE88)+SUMIF('SPACELOG 8 BP'!$F$2:$EE$2,AW$4,'SPACELOG 8 BP'!$F88:$EE88)+SUMIF('SPACELOG 9 BP'!$F$2:$EE$2,AW$4,'SPACELOG 9 BP'!$F88:$EE88)+SUMIF('SPACELOG 10 BP'!$F$2:$EE$2,AW$4,'SPACELOG 10 BP'!$F88:$EE88)+SUMIF('SPACELOG 11 BP'!$F$2:$EE$2,AW$4,'SPACELOG 11 BP'!$F88:$EE88)+SUMIF('SPACELOG 12 BP'!$F$2:$EE$2,AW$4,'SPACELOG 12 BP'!$F88:$EE88)</f>
        <v>41965.125880398511</v>
      </c>
      <c r="AX88" s="13">
        <f>SUMIF('reporting montigny'!$F$2:$EE$2,AX$4,'reporting montigny'!$F88:$EE88)+SUMIF('reporting boissy'!$F$2:$EE$2,AX$4,'reporting boissy'!$F88:$EE88)+SUMIF('reporting moussy'!$F$2:$EE$2,AX$4,'reporting moussy'!$F88:$EE88)+SUMIF('reporting trappes'!$F$2:$EE$2,AX$4,'reporting trappes'!$F88:$EE88)+SUMIF('SPACELOG 5 BP'!$F$2:$EE$2,AX$4,'SPACELOG 5 BP'!$F88:$EE88)+SUMIF('SPACELOG 6 BP'!$F$2:$EE$2,AX$4,'SPACELOG 6 BP'!$F88:$EE88)+SUMIF('SPACELOG 7 BP'!$F$2:$EE$2,AX$4,'SPACELOG 7 BP'!$F88:$EE88)+SUMIF('SPACELOG 8 BP'!$F$2:$EE$2,AX$4,'SPACELOG 8 BP'!$F88:$EE88)+SUMIF('SPACELOG 9 BP'!$F$2:$EE$2,AX$4,'SPACELOG 9 BP'!$F88:$EE88)+SUMIF('SPACELOG 10 BP'!$F$2:$EE$2,AX$4,'SPACELOG 10 BP'!$F88:$EE88)+SUMIF('SPACELOG 11 BP'!$F$2:$EE$2,AX$4,'SPACELOG 11 BP'!$F88:$EE88)+SUMIF('SPACELOG 12 BP'!$F$2:$EE$2,AX$4,'SPACELOG 12 BP'!$F88:$EE88)</f>
        <v>41965.125880398511</v>
      </c>
      <c r="AY88" s="13">
        <f>SUMIF('reporting montigny'!$F$2:$EE$2,AY$4,'reporting montigny'!$F88:$EE88)+SUMIF('reporting boissy'!$F$2:$EE$2,AY$4,'reporting boissy'!$F88:$EE88)+SUMIF('reporting moussy'!$F$2:$EE$2,AY$4,'reporting moussy'!$F88:$EE88)+SUMIF('reporting trappes'!$F$2:$EE$2,AY$4,'reporting trappes'!$F88:$EE88)+SUMIF('SPACELOG 5 BP'!$F$2:$EE$2,AY$4,'SPACELOG 5 BP'!$F88:$EE88)+SUMIF('SPACELOG 6 BP'!$F$2:$EE$2,AY$4,'SPACELOG 6 BP'!$F88:$EE88)+SUMIF('SPACELOG 7 BP'!$F$2:$EE$2,AY$4,'SPACELOG 7 BP'!$F88:$EE88)+SUMIF('SPACELOG 8 BP'!$F$2:$EE$2,AY$4,'SPACELOG 8 BP'!$F88:$EE88)+SUMIF('SPACELOG 9 BP'!$F$2:$EE$2,AY$4,'SPACELOG 9 BP'!$F88:$EE88)+SUMIF('SPACELOG 10 BP'!$F$2:$EE$2,AY$4,'SPACELOG 10 BP'!$F88:$EE88)+SUMIF('SPACELOG 11 BP'!$F$2:$EE$2,AY$4,'SPACELOG 11 BP'!$F88:$EE88)+SUMIF('SPACELOG 12 BP'!$F$2:$EE$2,AY$4,'SPACELOG 12 BP'!$F88:$EE88)</f>
        <v>41965.125880398511</v>
      </c>
      <c r="AZ88" s="13">
        <f>SUMIF('reporting montigny'!$F$2:$EE$2,AZ$4,'reporting montigny'!$F88:$EE88)+SUMIF('reporting boissy'!$F$2:$EE$2,AZ$4,'reporting boissy'!$F88:$EE88)+SUMIF('reporting moussy'!$F$2:$EE$2,AZ$4,'reporting moussy'!$F88:$EE88)+SUMIF('reporting trappes'!$F$2:$EE$2,AZ$4,'reporting trappes'!$F88:$EE88)+SUMIF('SPACELOG 5 BP'!$F$2:$EE$2,AZ$4,'SPACELOG 5 BP'!$F88:$EE88)+SUMIF('SPACELOG 6 BP'!$F$2:$EE$2,AZ$4,'SPACELOG 6 BP'!$F88:$EE88)+SUMIF('SPACELOG 7 BP'!$F$2:$EE$2,AZ$4,'SPACELOG 7 BP'!$F88:$EE88)+SUMIF('SPACELOG 8 BP'!$F$2:$EE$2,AZ$4,'SPACELOG 8 BP'!$F88:$EE88)+SUMIF('SPACELOG 9 BP'!$F$2:$EE$2,AZ$4,'SPACELOG 9 BP'!$F88:$EE88)+SUMIF('SPACELOG 10 BP'!$F$2:$EE$2,AZ$4,'SPACELOG 10 BP'!$F88:$EE88)+SUMIF('SPACELOG 11 BP'!$F$2:$EE$2,AZ$4,'SPACELOG 11 BP'!$F88:$EE88)+SUMIF('SPACELOG 12 BP'!$F$2:$EE$2,AZ$4,'SPACELOG 12 BP'!$F88:$EE88)</f>
        <v>41965.125880398511</v>
      </c>
      <c r="BA88" s="13">
        <f>SUMIF('reporting montigny'!$F$2:$EE$2,BA$4,'reporting montigny'!$F88:$EE88)+SUMIF('reporting boissy'!$F$2:$EE$2,BA$4,'reporting boissy'!$F88:$EE88)+SUMIF('reporting moussy'!$F$2:$EE$2,BA$4,'reporting moussy'!$F88:$EE88)+SUMIF('reporting trappes'!$F$2:$EE$2,BA$4,'reporting trappes'!$F88:$EE88)+SUMIF('SPACELOG 5 BP'!$F$2:$EE$2,BA$4,'SPACELOG 5 BP'!$F88:$EE88)+SUMIF('SPACELOG 6 BP'!$F$2:$EE$2,BA$4,'SPACELOG 6 BP'!$F88:$EE88)+SUMIF('SPACELOG 7 BP'!$F$2:$EE$2,BA$4,'SPACELOG 7 BP'!$F88:$EE88)+SUMIF('SPACELOG 8 BP'!$F$2:$EE$2,BA$4,'SPACELOG 8 BP'!$F88:$EE88)+SUMIF('SPACELOG 9 BP'!$F$2:$EE$2,BA$4,'SPACELOG 9 BP'!$F88:$EE88)+SUMIF('SPACELOG 10 BP'!$F$2:$EE$2,BA$4,'SPACELOG 10 BP'!$F88:$EE88)+SUMIF('SPACELOG 11 BP'!$F$2:$EE$2,BA$4,'SPACELOG 11 BP'!$F88:$EE88)+SUMIF('SPACELOG 12 BP'!$F$2:$EE$2,BA$4,'SPACELOG 12 BP'!$F88:$EE88)</f>
        <v>41965.125880398511</v>
      </c>
      <c r="BB88" s="13">
        <f>SUMIF('reporting montigny'!$F$2:$EE$2,BB$4,'reporting montigny'!$F88:$EE88)+SUMIF('reporting boissy'!$F$2:$EE$2,BB$4,'reporting boissy'!$F88:$EE88)+SUMIF('reporting moussy'!$F$2:$EE$2,BB$4,'reporting moussy'!$F88:$EE88)+SUMIF('reporting trappes'!$F$2:$EE$2,BB$4,'reporting trappes'!$F88:$EE88)+SUMIF('SPACELOG 5 BP'!$F$2:$EE$2,BB$4,'SPACELOG 5 BP'!$F88:$EE88)+SUMIF('SPACELOG 6 BP'!$F$2:$EE$2,BB$4,'SPACELOG 6 BP'!$F88:$EE88)+SUMIF('SPACELOG 7 BP'!$F$2:$EE$2,BB$4,'SPACELOG 7 BP'!$F88:$EE88)+SUMIF('SPACELOG 8 BP'!$F$2:$EE$2,BB$4,'SPACELOG 8 BP'!$F88:$EE88)+SUMIF('SPACELOG 9 BP'!$F$2:$EE$2,BB$4,'SPACELOG 9 BP'!$F88:$EE88)+SUMIF('SPACELOG 10 BP'!$F$2:$EE$2,BB$4,'SPACELOG 10 BP'!$F88:$EE88)+SUMIF('SPACELOG 11 BP'!$F$2:$EE$2,BB$4,'SPACELOG 11 BP'!$F88:$EE88)+SUMIF('SPACELOG 12 BP'!$F$2:$EE$2,BB$4,'SPACELOG 12 BP'!$F88:$EE88)</f>
        <v>41965.125880398511</v>
      </c>
      <c r="BC88" s="13">
        <f>SUMIF('reporting montigny'!$F$2:$EE$2,BC$4,'reporting montigny'!$F88:$EE88)+SUMIF('reporting boissy'!$F$2:$EE$2,BC$4,'reporting boissy'!$F88:$EE88)+SUMIF('reporting moussy'!$F$2:$EE$2,BC$4,'reporting moussy'!$F88:$EE88)+SUMIF('reporting trappes'!$F$2:$EE$2,BC$4,'reporting trappes'!$F88:$EE88)+SUMIF('SPACELOG 5 BP'!$F$2:$EE$2,BC$4,'SPACELOG 5 BP'!$F88:$EE88)+SUMIF('SPACELOG 6 BP'!$F$2:$EE$2,BC$4,'SPACELOG 6 BP'!$F88:$EE88)+SUMIF('SPACELOG 7 BP'!$F$2:$EE$2,BC$4,'SPACELOG 7 BP'!$F88:$EE88)+SUMIF('SPACELOG 8 BP'!$F$2:$EE$2,BC$4,'SPACELOG 8 BP'!$F88:$EE88)+SUMIF('SPACELOG 9 BP'!$F$2:$EE$2,BC$4,'SPACELOG 9 BP'!$F88:$EE88)+SUMIF('SPACELOG 10 BP'!$F$2:$EE$2,BC$4,'SPACELOG 10 BP'!$F88:$EE88)+SUMIF('SPACELOG 11 BP'!$F$2:$EE$2,BC$4,'SPACELOG 11 BP'!$F88:$EE88)+SUMIF('SPACELOG 12 BP'!$F$2:$EE$2,BC$4,'SPACELOG 12 BP'!$F88:$EE88)</f>
        <v>41965.125880398511</v>
      </c>
      <c r="BD88" s="13">
        <f>SUMIF('reporting montigny'!$F$2:$EE$2,BD$4,'reporting montigny'!$F88:$EE88)+SUMIF('reporting boissy'!$F$2:$EE$2,BD$4,'reporting boissy'!$F88:$EE88)+SUMIF('reporting moussy'!$F$2:$EE$2,BD$4,'reporting moussy'!$F88:$EE88)+SUMIF('reporting trappes'!$F$2:$EE$2,BD$4,'reporting trappes'!$F88:$EE88)+SUMIF('SPACELOG 5 BP'!$F$2:$EE$2,BD$4,'SPACELOG 5 BP'!$F88:$EE88)+SUMIF('SPACELOG 6 BP'!$F$2:$EE$2,BD$4,'SPACELOG 6 BP'!$F88:$EE88)+SUMIF('SPACELOG 7 BP'!$F$2:$EE$2,BD$4,'SPACELOG 7 BP'!$F88:$EE88)+SUMIF('SPACELOG 8 BP'!$F$2:$EE$2,BD$4,'SPACELOG 8 BP'!$F88:$EE88)+SUMIF('SPACELOG 9 BP'!$F$2:$EE$2,BD$4,'SPACELOG 9 BP'!$F88:$EE88)+SUMIF('SPACELOG 10 BP'!$F$2:$EE$2,BD$4,'SPACELOG 10 BP'!$F88:$EE88)+SUMIF('SPACELOG 11 BP'!$F$2:$EE$2,BD$4,'SPACELOG 11 BP'!$F88:$EE88)+SUMIF('SPACELOG 12 BP'!$F$2:$EE$2,BD$4,'SPACELOG 12 BP'!$F88:$EE88)</f>
        <v>41965.125880398511</v>
      </c>
      <c r="BE88" s="14">
        <f>SUM(AS88:BD88)</f>
        <v>503581.51056478202</v>
      </c>
      <c r="BF88" s="13">
        <f>SUMIF('reporting montigny'!$F$2:$EE$2,BF$4,'reporting montigny'!$F88:$EE88)+SUMIF('reporting boissy'!$F$2:$EE$2,BF$4,'reporting boissy'!$F88:$EE88)+SUMIF('reporting moussy'!$F$2:$EE$2,BF$4,'reporting moussy'!$F88:$EE88)+SUMIF('reporting trappes'!$F$2:$EE$2,BF$4,'reporting trappes'!$F88:$EE88)+SUMIF('SPACELOG 5 BP'!$F$2:$EE$2,BF$4,'SPACELOG 5 BP'!$F88:$EE88)+SUMIF('SPACELOG 6 BP'!$F$2:$EE$2,BF$4,'SPACELOG 6 BP'!$F88:$EE88)+SUMIF('SPACELOG 7 BP'!$F$2:$EE$2,BF$4,'SPACELOG 7 BP'!$F88:$EE88)+SUMIF('SPACELOG 8 BP'!$F$2:$EE$2,BF$4,'SPACELOG 8 BP'!$F88:$EE88)+SUMIF('SPACELOG 9 BP'!$F$2:$EE$2,BF$4,'SPACELOG 9 BP'!$F88:$EE88)+SUMIF('SPACELOG 10 BP'!$F$2:$EE$2,BF$4,'SPACELOG 10 BP'!$F88:$EE88)+SUMIF('SPACELOG 11 BP'!$F$2:$EE$2,BF$4,'SPACELOG 11 BP'!$F88:$EE88)+SUMIF('SPACELOG 12 BP'!$F$2:$EE$2,BF$4,'SPACELOG 12 BP'!$F88:$EE88)</f>
        <v>41965.125880398511</v>
      </c>
      <c r="BG88" s="13">
        <f>SUMIF('reporting montigny'!$F$2:$EE$2,BG$4,'reporting montigny'!$F88:$EE88)+SUMIF('reporting boissy'!$F$2:$EE$2,BG$4,'reporting boissy'!$F88:$EE88)+SUMIF('reporting moussy'!$F$2:$EE$2,BG$4,'reporting moussy'!$F88:$EE88)+SUMIF('reporting trappes'!$F$2:$EE$2,BG$4,'reporting trappes'!$F88:$EE88)+SUMIF('SPACELOG 5 BP'!$F$2:$EE$2,BG$4,'SPACELOG 5 BP'!$F88:$EE88)+SUMIF('SPACELOG 6 BP'!$F$2:$EE$2,BG$4,'SPACELOG 6 BP'!$F88:$EE88)+SUMIF('SPACELOG 7 BP'!$F$2:$EE$2,BG$4,'SPACELOG 7 BP'!$F88:$EE88)+SUMIF('SPACELOG 8 BP'!$F$2:$EE$2,BG$4,'SPACELOG 8 BP'!$F88:$EE88)+SUMIF('SPACELOG 9 BP'!$F$2:$EE$2,BG$4,'SPACELOG 9 BP'!$F88:$EE88)+SUMIF('SPACELOG 10 BP'!$F$2:$EE$2,BG$4,'SPACELOG 10 BP'!$F88:$EE88)+SUMIF('SPACELOG 11 BP'!$F$2:$EE$2,BG$4,'SPACELOG 11 BP'!$F88:$EE88)+SUMIF('SPACELOG 12 BP'!$F$2:$EE$2,BG$4,'SPACELOG 12 BP'!$F88:$EE88)</f>
        <v>41965.125880398511</v>
      </c>
      <c r="BH88" s="13">
        <f>SUMIF('reporting montigny'!$F$2:$EE$2,BH$4,'reporting montigny'!$F88:$EE88)+SUMIF('reporting boissy'!$F$2:$EE$2,BH$4,'reporting boissy'!$F88:$EE88)+SUMIF('reporting moussy'!$F$2:$EE$2,BH$4,'reporting moussy'!$F88:$EE88)+SUMIF('reporting trappes'!$F$2:$EE$2,BH$4,'reporting trappes'!$F88:$EE88)+SUMIF('SPACELOG 5 BP'!$F$2:$EE$2,BH$4,'SPACELOG 5 BP'!$F88:$EE88)+SUMIF('SPACELOG 6 BP'!$F$2:$EE$2,BH$4,'SPACELOG 6 BP'!$F88:$EE88)+SUMIF('SPACELOG 7 BP'!$F$2:$EE$2,BH$4,'SPACELOG 7 BP'!$F88:$EE88)+SUMIF('SPACELOG 8 BP'!$F$2:$EE$2,BH$4,'SPACELOG 8 BP'!$F88:$EE88)+SUMIF('SPACELOG 9 BP'!$F$2:$EE$2,BH$4,'SPACELOG 9 BP'!$F88:$EE88)+SUMIF('SPACELOG 10 BP'!$F$2:$EE$2,BH$4,'SPACELOG 10 BP'!$F88:$EE88)+SUMIF('SPACELOG 11 BP'!$F$2:$EE$2,BH$4,'SPACELOG 11 BP'!$F88:$EE88)+SUMIF('SPACELOG 12 BP'!$F$2:$EE$2,BH$4,'SPACELOG 12 BP'!$F88:$EE88)</f>
        <v>41965.125880398511</v>
      </c>
      <c r="BI88" s="13">
        <f>SUMIF('reporting montigny'!$F$2:$EE$2,BI$4,'reporting montigny'!$F88:$EE88)+SUMIF('reporting boissy'!$F$2:$EE$2,BI$4,'reporting boissy'!$F88:$EE88)+SUMIF('reporting moussy'!$F$2:$EE$2,BI$4,'reporting moussy'!$F88:$EE88)+SUMIF('reporting trappes'!$F$2:$EE$2,BI$4,'reporting trappes'!$F88:$EE88)+SUMIF('SPACELOG 5 BP'!$F$2:$EE$2,BI$4,'SPACELOG 5 BP'!$F88:$EE88)+SUMIF('SPACELOG 6 BP'!$F$2:$EE$2,BI$4,'SPACELOG 6 BP'!$F88:$EE88)+SUMIF('SPACELOG 7 BP'!$F$2:$EE$2,BI$4,'SPACELOG 7 BP'!$F88:$EE88)+SUMIF('SPACELOG 8 BP'!$F$2:$EE$2,BI$4,'SPACELOG 8 BP'!$F88:$EE88)+SUMIF('SPACELOG 9 BP'!$F$2:$EE$2,BI$4,'SPACELOG 9 BP'!$F88:$EE88)+SUMIF('SPACELOG 10 BP'!$F$2:$EE$2,BI$4,'SPACELOG 10 BP'!$F88:$EE88)+SUMIF('SPACELOG 11 BP'!$F$2:$EE$2,BI$4,'SPACELOG 11 BP'!$F88:$EE88)+SUMIF('SPACELOG 12 BP'!$F$2:$EE$2,BI$4,'SPACELOG 12 BP'!$F88:$EE88)</f>
        <v>41965.125880398511</v>
      </c>
      <c r="BJ88" s="13">
        <f>SUMIF('reporting montigny'!$F$2:$EE$2,BJ$4,'reporting montigny'!$F88:$EE88)+SUMIF('reporting boissy'!$F$2:$EE$2,BJ$4,'reporting boissy'!$F88:$EE88)+SUMIF('reporting moussy'!$F$2:$EE$2,BJ$4,'reporting moussy'!$F88:$EE88)+SUMIF('reporting trappes'!$F$2:$EE$2,BJ$4,'reporting trappes'!$F88:$EE88)+SUMIF('SPACELOG 5 BP'!$F$2:$EE$2,BJ$4,'SPACELOG 5 BP'!$F88:$EE88)+SUMIF('SPACELOG 6 BP'!$F$2:$EE$2,BJ$4,'SPACELOG 6 BP'!$F88:$EE88)+SUMIF('SPACELOG 7 BP'!$F$2:$EE$2,BJ$4,'SPACELOG 7 BP'!$F88:$EE88)+SUMIF('SPACELOG 8 BP'!$F$2:$EE$2,BJ$4,'SPACELOG 8 BP'!$F88:$EE88)+SUMIF('SPACELOG 9 BP'!$F$2:$EE$2,BJ$4,'SPACELOG 9 BP'!$F88:$EE88)+SUMIF('SPACELOG 10 BP'!$F$2:$EE$2,BJ$4,'SPACELOG 10 BP'!$F88:$EE88)+SUMIF('SPACELOG 11 BP'!$F$2:$EE$2,BJ$4,'SPACELOG 11 BP'!$F88:$EE88)+SUMIF('SPACELOG 12 BP'!$F$2:$EE$2,BJ$4,'SPACELOG 12 BP'!$F88:$EE88)</f>
        <v>41965.125880398511</v>
      </c>
      <c r="BK88" s="13">
        <f>SUMIF('reporting montigny'!$F$2:$EE$2,BK$4,'reporting montigny'!$F88:$EE88)+SUMIF('reporting boissy'!$F$2:$EE$2,BK$4,'reporting boissy'!$F88:$EE88)+SUMIF('reporting moussy'!$F$2:$EE$2,BK$4,'reporting moussy'!$F88:$EE88)+SUMIF('reporting trappes'!$F$2:$EE$2,BK$4,'reporting trappes'!$F88:$EE88)+SUMIF('SPACELOG 5 BP'!$F$2:$EE$2,BK$4,'SPACELOG 5 BP'!$F88:$EE88)+SUMIF('SPACELOG 6 BP'!$F$2:$EE$2,BK$4,'SPACELOG 6 BP'!$F88:$EE88)+SUMIF('SPACELOG 7 BP'!$F$2:$EE$2,BK$4,'SPACELOG 7 BP'!$F88:$EE88)+SUMIF('SPACELOG 8 BP'!$F$2:$EE$2,BK$4,'SPACELOG 8 BP'!$F88:$EE88)+SUMIF('SPACELOG 9 BP'!$F$2:$EE$2,BK$4,'SPACELOG 9 BP'!$F88:$EE88)+SUMIF('SPACELOG 10 BP'!$F$2:$EE$2,BK$4,'SPACELOG 10 BP'!$F88:$EE88)+SUMIF('SPACELOG 11 BP'!$F$2:$EE$2,BK$4,'SPACELOG 11 BP'!$F88:$EE88)+SUMIF('SPACELOG 12 BP'!$F$2:$EE$2,BK$4,'SPACELOG 12 BP'!$F88:$EE88)</f>
        <v>41965.125880398511</v>
      </c>
      <c r="BL88" s="13">
        <f>SUMIF('reporting montigny'!$F$2:$EE$2,BL$4,'reporting montigny'!$F88:$EE88)+SUMIF('reporting boissy'!$F$2:$EE$2,BL$4,'reporting boissy'!$F88:$EE88)+SUMIF('reporting moussy'!$F$2:$EE$2,BL$4,'reporting moussy'!$F88:$EE88)+SUMIF('reporting trappes'!$F$2:$EE$2,BL$4,'reporting trappes'!$F88:$EE88)+SUMIF('SPACELOG 5 BP'!$F$2:$EE$2,BL$4,'SPACELOG 5 BP'!$F88:$EE88)+SUMIF('SPACELOG 6 BP'!$F$2:$EE$2,BL$4,'SPACELOG 6 BP'!$F88:$EE88)+SUMIF('SPACELOG 7 BP'!$F$2:$EE$2,BL$4,'SPACELOG 7 BP'!$F88:$EE88)+SUMIF('SPACELOG 8 BP'!$F$2:$EE$2,BL$4,'SPACELOG 8 BP'!$F88:$EE88)+SUMIF('SPACELOG 9 BP'!$F$2:$EE$2,BL$4,'SPACELOG 9 BP'!$F88:$EE88)+SUMIF('SPACELOG 10 BP'!$F$2:$EE$2,BL$4,'SPACELOG 10 BP'!$F88:$EE88)+SUMIF('SPACELOG 11 BP'!$F$2:$EE$2,BL$4,'SPACELOG 11 BP'!$F88:$EE88)+SUMIF('SPACELOG 12 BP'!$F$2:$EE$2,BL$4,'SPACELOG 12 BP'!$F88:$EE88)</f>
        <v>41965.125880398511</v>
      </c>
      <c r="BM88" s="13">
        <f>SUMIF('reporting montigny'!$F$2:$EE$2,BM$4,'reporting montigny'!$F88:$EE88)+SUMIF('reporting boissy'!$F$2:$EE$2,BM$4,'reporting boissy'!$F88:$EE88)+SUMIF('reporting moussy'!$F$2:$EE$2,BM$4,'reporting moussy'!$F88:$EE88)+SUMIF('reporting trappes'!$F$2:$EE$2,BM$4,'reporting trappes'!$F88:$EE88)+SUMIF('SPACELOG 5 BP'!$F$2:$EE$2,BM$4,'SPACELOG 5 BP'!$F88:$EE88)+SUMIF('SPACELOG 6 BP'!$F$2:$EE$2,BM$4,'SPACELOG 6 BP'!$F88:$EE88)+SUMIF('SPACELOG 7 BP'!$F$2:$EE$2,BM$4,'SPACELOG 7 BP'!$F88:$EE88)+SUMIF('SPACELOG 8 BP'!$F$2:$EE$2,BM$4,'SPACELOG 8 BP'!$F88:$EE88)+SUMIF('SPACELOG 9 BP'!$F$2:$EE$2,BM$4,'SPACELOG 9 BP'!$F88:$EE88)+SUMIF('SPACELOG 10 BP'!$F$2:$EE$2,BM$4,'SPACELOG 10 BP'!$F88:$EE88)+SUMIF('SPACELOG 11 BP'!$F$2:$EE$2,BM$4,'SPACELOG 11 BP'!$F88:$EE88)+SUMIF('SPACELOG 12 BP'!$F$2:$EE$2,BM$4,'SPACELOG 12 BP'!$F88:$EE88)</f>
        <v>41965.125880398511</v>
      </c>
      <c r="BN88" s="13">
        <f>SUMIF('reporting montigny'!$F$2:$EE$2,BN$4,'reporting montigny'!$F88:$EE88)+SUMIF('reporting boissy'!$F$2:$EE$2,BN$4,'reporting boissy'!$F88:$EE88)+SUMIF('reporting moussy'!$F$2:$EE$2,BN$4,'reporting moussy'!$F88:$EE88)+SUMIF('reporting trappes'!$F$2:$EE$2,BN$4,'reporting trappes'!$F88:$EE88)+SUMIF('SPACELOG 5 BP'!$F$2:$EE$2,BN$4,'SPACELOG 5 BP'!$F88:$EE88)+SUMIF('SPACELOG 6 BP'!$F$2:$EE$2,BN$4,'SPACELOG 6 BP'!$F88:$EE88)+SUMIF('SPACELOG 7 BP'!$F$2:$EE$2,BN$4,'SPACELOG 7 BP'!$F88:$EE88)+SUMIF('SPACELOG 8 BP'!$F$2:$EE$2,BN$4,'SPACELOG 8 BP'!$F88:$EE88)+SUMIF('SPACELOG 9 BP'!$F$2:$EE$2,BN$4,'SPACELOG 9 BP'!$F88:$EE88)+SUMIF('SPACELOG 10 BP'!$F$2:$EE$2,BN$4,'SPACELOG 10 BP'!$F88:$EE88)+SUMIF('SPACELOG 11 BP'!$F$2:$EE$2,BN$4,'SPACELOG 11 BP'!$F88:$EE88)+SUMIF('SPACELOG 12 BP'!$F$2:$EE$2,BN$4,'SPACELOG 12 BP'!$F88:$EE88)</f>
        <v>41965.125880398511</v>
      </c>
      <c r="BO88" s="13">
        <f>SUMIF('reporting montigny'!$F$2:$EE$2,BO$4,'reporting montigny'!$F88:$EE88)+SUMIF('reporting boissy'!$F$2:$EE$2,BO$4,'reporting boissy'!$F88:$EE88)+SUMIF('reporting moussy'!$F$2:$EE$2,BO$4,'reporting moussy'!$F88:$EE88)+SUMIF('reporting trappes'!$F$2:$EE$2,BO$4,'reporting trappes'!$F88:$EE88)+SUMIF('SPACELOG 5 BP'!$F$2:$EE$2,BO$4,'SPACELOG 5 BP'!$F88:$EE88)+SUMIF('SPACELOG 6 BP'!$F$2:$EE$2,BO$4,'SPACELOG 6 BP'!$F88:$EE88)+SUMIF('SPACELOG 7 BP'!$F$2:$EE$2,BO$4,'SPACELOG 7 BP'!$F88:$EE88)+SUMIF('SPACELOG 8 BP'!$F$2:$EE$2,BO$4,'SPACELOG 8 BP'!$F88:$EE88)+SUMIF('SPACELOG 9 BP'!$F$2:$EE$2,BO$4,'SPACELOG 9 BP'!$F88:$EE88)+SUMIF('SPACELOG 10 BP'!$F$2:$EE$2,BO$4,'SPACELOG 10 BP'!$F88:$EE88)+SUMIF('SPACELOG 11 BP'!$F$2:$EE$2,BO$4,'SPACELOG 11 BP'!$F88:$EE88)+SUMIF('SPACELOG 12 BP'!$F$2:$EE$2,BO$4,'SPACELOG 12 BP'!$F88:$EE88)</f>
        <v>41965.125880398511</v>
      </c>
      <c r="BP88" s="13">
        <f>SUMIF('reporting montigny'!$F$2:$EE$2,BP$4,'reporting montigny'!$F88:$EE88)+SUMIF('reporting boissy'!$F$2:$EE$2,BP$4,'reporting boissy'!$F88:$EE88)+SUMIF('reporting moussy'!$F$2:$EE$2,BP$4,'reporting moussy'!$F88:$EE88)+SUMIF('reporting trappes'!$F$2:$EE$2,BP$4,'reporting trappes'!$F88:$EE88)+SUMIF('SPACELOG 5 BP'!$F$2:$EE$2,BP$4,'SPACELOG 5 BP'!$F88:$EE88)+SUMIF('SPACELOG 6 BP'!$F$2:$EE$2,BP$4,'SPACELOG 6 BP'!$F88:$EE88)+SUMIF('SPACELOG 7 BP'!$F$2:$EE$2,BP$4,'SPACELOG 7 BP'!$F88:$EE88)+SUMIF('SPACELOG 8 BP'!$F$2:$EE$2,BP$4,'SPACELOG 8 BP'!$F88:$EE88)+SUMIF('SPACELOG 9 BP'!$F$2:$EE$2,BP$4,'SPACELOG 9 BP'!$F88:$EE88)+SUMIF('SPACELOG 10 BP'!$F$2:$EE$2,BP$4,'SPACELOG 10 BP'!$F88:$EE88)+SUMIF('SPACELOG 11 BP'!$F$2:$EE$2,BP$4,'SPACELOG 11 BP'!$F88:$EE88)+SUMIF('SPACELOG 12 BP'!$F$2:$EE$2,BP$4,'SPACELOG 12 BP'!$F88:$EE88)</f>
        <v>41965.125880398511</v>
      </c>
      <c r="BQ88" s="13">
        <f>SUMIF('reporting montigny'!$F$2:$EE$2,BQ$4,'reporting montigny'!$F88:$EE88)+SUMIF('reporting boissy'!$F$2:$EE$2,BQ$4,'reporting boissy'!$F88:$EE88)+SUMIF('reporting moussy'!$F$2:$EE$2,BQ$4,'reporting moussy'!$F88:$EE88)+SUMIF('reporting trappes'!$F$2:$EE$2,BQ$4,'reporting trappes'!$F88:$EE88)+SUMIF('SPACELOG 5 BP'!$F$2:$EE$2,BQ$4,'SPACELOG 5 BP'!$F88:$EE88)+SUMIF('SPACELOG 6 BP'!$F$2:$EE$2,BQ$4,'SPACELOG 6 BP'!$F88:$EE88)+SUMIF('SPACELOG 7 BP'!$F$2:$EE$2,BQ$4,'SPACELOG 7 BP'!$F88:$EE88)+SUMIF('SPACELOG 8 BP'!$F$2:$EE$2,BQ$4,'SPACELOG 8 BP'!$F88:$EE88)+SUMIF('SPACELOG 9 BP'!$F$2:$EE$2,BQ$4,'SPACELOG 9 BP'!$F88:$EE88)+SUMIF('SPACELOG 10 BP'!$F$2:$EE$2,BQ$4,'SPACELOG 10 BP'!$F88:$EE88)+SUMIF('SPACELOG 11 BP'!$F$2:$EE$2,BQ$4,'SPACELOG 11 BP'!$F88:$EE88)+SUMIF('SPACELOG 12 BP'!$F$2:$EE$2,BQ$4,'SPACELOG 12 BP'!$F88:$EE88)</f>
        <v>41965.125880398511</v>
      </c>
      <c r="BR88" s="14">
        <f>SUM(BF88:BQ88)</f>
        <v>503581.51056478202</v>
      </c>
      <c r="BS88" s="13">
        <f>SUMIF('reporting montigny'!$F$2:$EE$2,BS$4,'reporting montigny'!$F88:$EE88)+SUMIF('reporting boissy'!$F$2:$EE$2,BS$4,'reporting boissy'!$F88:$EE88)+SUMIF('reporting moussy'!$F$2:$EE$2,BS$4,'reporting moussy'!$F88:$EE88)+SUMIF('reporting trappes'!$F$2:$EE$2,BS$4,'reporting trappes'!$F88:$EE88)+SUMIF('SPACELOG 5 BP'!$F$2:$EE$2,BS$4,'SPACELOG 5 BP'!$F88:$EE88)+SUMIF('SPACELOG 6 BP'!$F$2:$EE$2,BS$4,'SPACELOG 6 BP'!$F88:$EE88)+SUMIF('SPACELOG 7 BP'!$F$2:$EE$2,BS$4,'SPACELOG 7 BP'!$F88:$EE88)+SUMIF('SPACELOG 8 BP'!$F$2:$EE$2,BS$4,'SPACELOG 8 BP'!$F88:$EE88)+SUMIF('SPACELOG 9 BP'!$F$2:$EE$2,BS$4,'SPACELOG 9 BP'!$F88:$EE88)+SUMIF('SPACELOG 10 BP'!$F$2:$EE$2,BS$4,'SPACELOG 10 BP'!$F88:$EE88)+SUMIF('SPACELOG 11 BP'!$F$2:$EE$2,BS$4,'SPACELOG 11 BP'!$F88:$EE88)+SUMIF('SPACELOG 12 BP'!$F$2:$EE$2,BS$4,'SPACELOG 12 BP'!$F88:$EE88)</f>
        <v>41965.125880398511</v>
      </c>
      <c r="BT88" s="13">
        <f>SUMIF('reporting montigny'!$F$2:$EE$2,BT$4,'reporting montigny'!$F88:$EE88)+SUMIF('reporting boissy'!$F$2:$EE$2,BT$4,'reporting boissy'!$F88:$EE88)+SUMIF('reporting moussy'!$F$2:$EE$2,BT$4,'reporting moussy'!$F88:$EE88)+SUMIF('reporting trappes'!$F$2:$EE$2,BT$4,'reporting trappes'!$F88:$EE88)+SUMIF('SPACELOG 5 BP'!$F$2:$EE$2,BT$4,'SPACELOG 5 BP'!$F88:$EE88)+SUMIF('SPACELOG 6 BP'!$F$2:$EE$2,BT$4,'SPACELOG 6 BP'!$F88:$EE88)+SUMIF('SPACELOG 7 BP'!$F$2:$EE$2,BT$4,'SPACELOG 7 BP'!$F88:$EE88)+SUMIF('SPACELOG 8 BP'!$F$2:$EE$2,BT$4,'SPACELOG 8 BP'!$F88:$EE88)+SUMIF('SPACELOG 9 BP'!$F$2:$EE$2,BT$4,'SPACELOG 9 BP'!$F88:$EE88)+SUMIF('SPACELOG 10 BP'!$F$2:$EE$2,BT$4,'SPACELOG 10 BP'!$F88:$EE88)+SUMIF('SPACELOG 11 BP'!$F$2:$EE$2,BT$4,'SPACELOG 11 BP'!$F88:$EE88)+SUMIF('SPACELOG 12 BP'!$F$2:$EE$2,BT$4,'SPACELOG 12 BP'!$F88:$EE88)</f>
        <v>41965.125880398511</v>
      </c>
      <c r="BU88" s="13">
        <f>SUMIF('reporting montigny'!$F$2:$EE$2,BU$4,'reporting montigny'!$F88:$EE88)+SUMIF('reporting boissy'!$F$2:$EE$2,BU$4,'reporting boissy'!$F88:$EE88)+SUMIF('reporting moussy'!$F$2:$EE$2,BU$4,'reporting moussy'!$F88:$EE88)+SUMIF('reporting trappes'!$F$2:$EE$2,BU$4,'reporting trappes'!$F88:$EE88)+SUMIF('SPACELOG 5 BP'!$F$2:$EE$2,BU$4,'SPACELOG 5 BP'!$F88:$EE88)+SUMIF('SPACELOG 6 BP'!$F$2:$EE$2,BU$4,'SPACELOG 6 BP'!$F88:$EE88)+SUMIF('SPACELOG 7 BP'!$F$2:$EE$2,BU$4,'SPACELOG 7 BP'!$F88:$EE88)+SUMIF('SPACELOG 8 BP'!$F$2:$EE$2,BU$4,'SPACELOG 8 BP'!$F88:$EE88)+SUMIF('SPACELOG 9 BP'!$F$2:$EE$2,BU$4,'SPACELOG 9 BP'!$F88:$EE88)+SUMIF('SPACELOG 10 BP'!$F$2:$EE$2,BU$4,'SPACELOG 10 BP'!$F88:$EE88)+SUMIF('SPACELOG 11 BP'!$F$2:$EE$2,BU$4,'SPACELOG 11 BP'!$F88:$EE88)+SUMIF('SPACELOG 12 BP'!$F$2:$EE$2,BU$4,'SPACELOG 12 BP'!$F88:$EE88)</f>
        <v>41965.125880398511</v>
      </c>
      <c r="BV88" s="13">
        <f>SUMIF('reporting montigny'!$F$2:$EE$2,BV$4,'reporting montigny'!$F88:$EE88)+SUMIF('reporting boissy'!$F$2:$EE$2,BV$4,'reporting boissy'!$F88:$EE88)+SUMIF('reporting moussy'!$F$2:$EE$2,BV$4,'reporting moussy'!$F88:$EE88)+SUMIF('reporting trappes'!$F$2:$EE$2,BV$4,'reporting trappes'!$F88:$EE88)+SUMIF('SPACELOG 5 BP'!$F$2:$EE$2,BV$4,'SPACELOG 5 BP'!$F88:$EE88)+SUMIF('SPACELOG 6 BP'!$F$2:$EE$2,BV$4,'SPACELOG 6 BP'!$F88:$EE88)+SUMIF('SPACELOG 7 BP'!$F$2:$EE$2,BV$4,'SPACELOG 7 BP'!$F88:$EE88)+SUMIF('SPACELOG 8 BP'!$F$2:$EE$2,BV$4,'SPACELOG 8 BP'!$F88:$EE88)+SUMIF('SPACELOG 9 BP'!$F$2:$EE$2,BV$4,'SPACELOG 9 BP'!$F88:$EE88)+SUMIF('SPACELOG 10 BP'!$F$2:$EE$2,BV$4,'SPACELOG 10 BP'!$F88:$EE88)+SUMIF('SPACELOG 11 BP'!$F$2:$EE$2,BV$4,'SPACELOG 11 BP'!$F88:$EE88)+SUMIF('SPACELOG 12 BP'!$F$2:$EE$2,BV$4,'SPACELOG 12 BP'!$F88:$EE88)</f>
        <v>41965.125880398511</v>
      </c>
      <c r="BW88" s="13">
        <f>SUMIF('reporting montigny'!$F$2:$EE$2,BW$4,'reporting montigny'!$F88:$EE88)+SUMIF('reporting boissy'!$F$2:$EE$2,BW$4,'reporting boissy'!$F88:$EE88)+SUMIF('reporting moussy'!$F$2:$EE$2,BW$4,'reporting moussy'!$F88:$EE88)+SUMIF('reporting trappes'!$F$2:$EE$2,BW$4,'reporting trappes'!$F88:$EE88)+SUMIF('SPACELOG 5 BP'!$F$2:$EE$2,BW$4,'SPACELOG 5 BP'!$F88:$EE88)+SUMIF('SPACELOG 6 BP'!$F$2:$EE$2,BW$4,'SPACELOG 6 BP'!$F88:$EE88)+SUMIF('SPACELOG 7 BP'!$F$2:$EE$2,BW$4,'SPACELOG 7 BP'!$F88:$EE88)+SUMIF('SPACELOG 8 BP'!$F$2:$EE$2,BW$4,'SPACELOG 8 BP'!$F88:$EE88)+SUMIF('SPACELOG 9 BP'!$F$2:$EE$2,BW$4,'SPACELOG 9 BP'!$F88:$EE88)+SUMIF('SPACELOG 10 BP'!$F$2:$EE$2,BW$4,'SPACELOG 10 BP'!$F88:$EE88)+SUMIF('SPACELOG 11 BP'!$F$2:$EE$2,BW$4,'SPACELOG 11 BP'!$F88:$EE88)+SUMIF('SPACELOG 12 BP'!$F$2:$EE$2,BW$4,'SPACELOG 12 BP'!$F88:$EE88)</f>
        <v>41965.125880398511</v>
      </c>
      <c r="BX88" s="13">
        <f>SUMIF('reporting montigny'!$F$2:$EE$2,BX$4,'reporting montigny'!$F88:$EE88)+SUMIF('reporting boissy'!$F$2:$EE$2,BX$4,'reporting boissy'!$F88:$EE88)+SUMIF('reporting moussy'!$F$2:$EE$2,BX$4,'reporting moussy'!$F88:$EE88)+SUMIF('reporting trappes'!$F$2:$EE$2,BX$4,'reporting trappes'!$F88:$EE88)+SUMIF('SPACELOG 5 BP'!$F$2:$EE$2,BX$4,'SPACELOG 5 BP'!$F88:$EE88)+SUMIF('SPACELOG 6 BP'!$F$2:$EE$2,BX$4,'SPACELOG 6 BP'!$F88:$EE88)+SUMIF('SPACELOG 7 BP'!$F$2:$EE$2,BX$4,'SPACELOG 7 BP'!$F88:$EE88)+SUMIF('SPACELOG 8 BP'!$F$2:$EE$2,BX$4,'SPACELOG 8 BP'!$F88:$EE88)+SUMIF('SPACELOG 9 BP'!$F$2:$EE$2,BX$4,'SPACELOG 9 BP'!$F88:$EE88)+SUMIF('SPACELOG 10 BP'!$F$2:$EE$2,BX$4,'SPACELOG 10 BP'!$F88:$EE88)+SUMIF('SPACELOG 11 BP'!$F$2:$EE$2,BX$4,'SPACELOG 11 BP'!$F88:$EE88)+SUMIF('SPACELOG 12 BP'!$F$2:$EE$2,BX$4,'SPACELOG 12 BP'!$F88:$EE88)</f>
        <v>41965.125880398511</v>
      </c>
      <c r="BY88" s="13">
        <f>SUMIF('reporting montigny'!$F$2:$EE$2,BY$4,'reporting montigny'!$F88:$EE88)+SUMIF('reporting boissy'!$F$2:$EE$2,BY$4,'reporting boissy'!$F88:$EE88)+SUMIF('reporting moussy'!$F$2:$EE$2,BY$4,'reporting moussy'!$F88:$EE88)+SUMIF('reporting trappes'!$F$2:$EE$2,BY$4,'reporting trappes'!$F88:$EE88)+SUMIF('SPACELOG 5 BP'!$F$2:$EE$2,BY$4,'SPACELOG 5 BP'!$F88:$EE88)+SUMIF('SPACELOG 6 BP'!$F$2:$EE$2,BY$4,'SPACELOG 6 BP'!$F88:$EE88)+SUMIF('SPACELOG 7 BP'!$F$2:$EE$2,BY$4,'SPACELOG 7 BP'!$F88:$EE88)+SUMIF('SPACELOG 8 BP'!$F$2:$EE$2,BY$4,'SPACELOG 8 BP'!$F88:$EE88)+SUMIF('SPACELOG 9 BP'!$F$2:$EE$2,BY$4,'SPACELOG 9 BP'!$F88:$EE88)+SUMIF('SPACELOG 10 BP'!$F$2:$EE$2,BY$4,'SPACELOG 10 BP'!$F88:$EE88)+SUMIF('SPACELOG 11 BP'!$F$2:$EE$2,BY$4,'SPACELOG 11 BP'!$F88:$EE88)+SUMIF('SPACELOG 12 BP'!$F$2:$EE$2,BY$4,'SPACELOG 12 BP'!$F88:$EE88)</f>
        <v>41965.125880398511</v>
      </c>
      <c r="BZ88" s="13">
        <f>SUMIF('reporting montigny'!$F$2:$EE$2,BZ$4,'reporting montigny'!$F88:$EE88)+SUMIF('reporting boissy'!$F$2:$EE$2,BZ$4,'reporting boissy'!$F88:$EE88)+SUMIF('reporting moussy'!$F$2:$EE$2,BZ$4,'reporting moussy'!$F88:$EE88)+SUMIF('reporting trappes'!$F$2:$EE$2,BZ$4,'reporting trappes'!$F88:$EE88)+SUMIF('SPACELOG 5 BP'!$F$2:$EE$2,BZ$4,'SPACELOG 5 BP'!$F88:$EE88)+SUMIF('SPACELOG 6 BP'!$F$2:$EE$2,BZ$4,'SPACELOG 6 BP'!$F88:$EE88)+SUMIF('SPACELOG 7 BP'!$F$2:$EE$2,BZ$4,'SPACELOG 7 BP'!$F88:$EE88)+SUMIF('SPACELOG 8 BP'!$F$2:$EE$2,BZ$4,'SPACELOG 8 BP'!$F88:$EE88)+SUMIF('SPACELOG 9 BP'!$F$2:$EE$2,BZ$4,'SPACELOG 9 BP'!$F88:$EE88)+SUMIF('SPACELOG 10 BP'!$F$2:$EE$2,BZ$4,'SPACELOG 10 BP'!$F88:$EE88)+SUMIF('SPACELOG 11 BP'!$F$2:$EE$2,BZ$4,'SPACELOG 11 BP'!$F88:$EE88)+SUMIF('SPACELOG 12 BP'!$F$2:$EE$2,BZ$4,'SPACELOG 12 BP'!$F88:$EE88)</f>
        <v>41965.125880398511</v>
      </c>
      <c r="CA88" s="13">
        <f>SUMIF('reporting montigny'!$F$2:$EE$2,CA$4,'reporting montigny'!$F88:$EE88)+SUMIF('reporting boissy'!$F$2:$EE$2,CA$4,'reporting boissy'!$F88:$EE88)+SUMIF('reporting moussy'!$F$2:$EE$2,CA$4,'reporting moussy'!$F88:$EE88)+SUMIF('reporting trappes'!$F$2:$EE$2,CA$4,'reporting trappes'!$F88:$EE88)+SUMIF('SPACELOG 5 BP'!$F$2:$EE$2,CA$4,'SPACELOG 5 BP'!$F88:$EE88)+SUMIF('SPACELOG 6 BP'!$F$2:$EE$2,CA$4,'SPACELOG 6 BP'!$F88:$EE88)+SUMIF('SPACELOG 7 BP'!$F$2:$EE$2,CA$4,'SPACELOG 7 BP'!$F88:$EE88)+SUMIF('SPACELOG 8 BP'!$F$2:$EE$2,CA$4,'SPACELOG 8 BP'!$F88:$EE88)+SUMIF('SPACELOG 9 BP'!$F$2:$EE$2,CA$4,'SPACELOG 9 BP'!$F88:$EE88)+SUMIF('SPACELOG 10 BP'!$F$2:$EE$2,CA$4,'SPACELOG 10 BP'!$F88:$EE88)+SUMIF('SPACELOG 11 BP'!$F$2:$EE$2,CA$4,'SPACELOG 11 BP'!$F88:$EE88)+SUMIF('SPACELOG 12 BP'!$F$2:$EE$2,CA$4,'SPACELOG 12 BP'!$F88:$EE88)</f>
        <v>41965.125880398511</v>
      </c>
      <c r="CB88" s="13">
        <f>SUMIF('reporting montigny'!$F$2:$EE$2,CB$4,'reporting montigny'!$F88:$EE88)+SUMIF('reporting boissy'!$F$2:$EE$2,CB$4,'reporting boissy'!$F88:$EE88)+SUMIF('reporting moussy'!$F$2:$EE$2,CB$4,'reporting moussy'!$F88:$EE88)+SUMIF('reporting trappes'!$F$2:$EE$2,CB$4,'reporting trappes'!$F88:$EE88)+SUMIF('SPACELOG 5 BP'!$F$2:$EE$2,CB$4,'SPACELOG 5 BP'!$F88:$EE88)+SUMIF('SPACELOG 6 BP'!$F$2:$EE$2,CB$4,'SPACELOG 6 BP'!$F88:$EE88)+SUMIF('SPACELOG 7 BP'!$F$2:$EE$2,CB$4,'SPACELOG 7 BP'!$F88:$EE88)+SUMIF('SPACELOG 8 BP'!$F$2:$EE$2,CB$4,'SPACELOG 8 BP'!$F88:$EE88)+SUMIF('SPACELOG 9 BP'!$F$2:$EE$2,CB$4,'SPACELOG 9 BP'!$F88:$EE88)+SUMIF('SPACELOG 10 BP'!$F$2:$EE$2,CB$4,'SPACELOG 10 BP'!$F88:$EE88)+SUMIF('SPACELOG 11 BP'!$F$2:$EE$2,CB$4,'SPACELOG 11 BP'!$F88:$EE88)+SUMIF('SPACELOG 12 BP'!$F$2:$EE$2,CB$4,'SPACELOG 12 BP'!$F88:$EE88)</f>
        <v>41965.125880398511</v>
      </c>
      <c r="CC88" s="13">
        <f>SUMIF('reporting montigny'!$F$2:$EE$2,CC$4,'reporting montigny'!$F88:$EE88)+SUMIF('reporting boissy'!$F$2:$EE$2,CC$4,'reporting boissy'!$F88:$EE88)+SUMIF('reporting moussy'!$F$2:$EE$2,CC$4,'reporting moussy'!$F88:$EE88)+SUMIF('reporting trappes'!$F$2:$EE$2,CC$4,'reporting trappes'!$F88:$EE88)+SUMIF('SPACELOG 5 BP'!$F$2:$EE$2,CC$4,'SPACELOG 5 BP'!$F88:$EE88)+SUMIF('SPACELOG 6 BP'!$F$2:$EE$2,CC$4,'SPACELOG 6 BP'!$F88:$EE88)+SUMIF('SPACELOG 7 BP'!$F$2:$EE$2,CC$4,'SPACELOG 7 BP'!$F88:$EE88)+SUMIF('SPACELOG 8 BP'!$F$2:$EE$2,CC$4,'SPACELOG 8 BP'!$F88:$EE88)+SUMIF('SPACELOG 9 BP'!$F$2:$EE$2,CC$4,'SPACELOG 9 BP'!$F88:$EE88)+SUMIF('SPACELOG 10 BP'!$F$2:$EE$2,CC$4,'SPACELOG 10 BP'!$F88:$EE88)+SUMIF('SPACELOG 11 BP'!$F$2:$EE$2,CC$4,'SPACELOG 11 BP'!$F88:$EE88)+SUMIF('SPACELOG 12 BP'!$F$2:$EE$2,CC$4,'SPACELOG 12 BP'!$F88:$EE88)</f>
        <v>41965.125880398511</v>
      </c>
      <c r="CD88" s="13">
        <f>SUMIF('reporting montigny'!$F$2:$EE$2,CD$4,'reporting montigny'!$F88:$EE88)+SUMIF('reporting boissy'!$F$2:$EE$2,CD$4,'reporting boissy'!$F88:$EE88)+SUMIF('reporting moussy'!$F$2:$EE$2,CD$4,'reporting moussy'!$F88:$EE88)+SUMIF('reporting trappes'!$F$2:$EE$2,CD$4,'reporting trappes'!$F88:$EE88)+SUMIF('SPACELOG 5 BP'!$F$2:$EE$2,CD$4,'SPACELOG 5 BP'!$F88:$EE88)+SUMIF('SPACELOG 6 BP'!$F$2:$EE$2,CD$4,'SPACELOG 6 BP'!$F88:$EE88)+SUMIF('SPACELOG 7 BP'!$F$2:$EE$2,CD$4,'SPACELOG 7 BP'!$F88:$EE88)+SUMIF('SPACELOG 8 BP'!$F$2:$EE$2,CD$4,'SPACELOG 8 BP'!$F88:$EE88)+SUMIF('SPACELOG 9 BP'!$F$2:$EE$2,CD$4,'SPACELOG 9 BP'!$F88:$EE88)+SUMIF('SPACELOG 10 BP'!$F$2:$EE$2,CD$4,'SPACELOG 10 BP'!$F88:$EE88)+SUMIF('SPACELOG 11 BP'!$F$2:$EE$2,CD$4,'SPACELOG 11 BP'!$F88:$EE88)+SUMIF('SPACELOG 12 BP'!$F$2:$EE$2,CD$4,'SPACELOG 12 BP'!$F88:$EE88)</f>
        <v>41965.125880398511</v>
      </c>
      <c r="CE88" s="14">
        <f>SUM(BS88:CD88)</f>
        <v>503581.51056478202</v>
      </c>
      <c r="CF88" s="13">
        <f>SUMIF('reporting montigny'!$F$2:$EE$2,CF$4,'reporting montigny'!$F88:$EE88)+SUMIF('reporting boissy'!$F$2:$EE$2,CF$4,'reporting boissy'!$F88:$EE88)+SUMIF('reporting moussy'!$F$2:$EE$2,CF$4,'reporting moussy'!$F88:$EE88)+SUMIF('reporting trappes'!$F$2:$EE$2,CF$4,'reporting trappes'!$F88:$EE88)+SUMIF('SPACELOG 5 BP'!$F$2:$EE$2,CF$4,'SPACELOG 5 BP'!$F88:$EE88)+SUMIF('SPACELOG 6 BP'!$F$2:$EE$2,CF$4,'SPACELOG 6 BP'!$F88:$EE88)+SUMIF('SPACELOG 7 BP'!$F$2:$EE$2,CF$4,'SPACELOG 7 BP'!$F88:$EE88)+SUMIF('SPACELOG 8 BP'!$F$2:$EE$2,CF$4,'SPACELOG 8 BP'!$F88:$EE88)+SUMIF('SPACELOG 9 BP'!$F$2:$EE$2,CF$4,'SPACELOG 9 BP'!$F88:$EE88)+SUMIF('SPACELOG 10 BP'!$F$2:$EE$2,CF$4,'SPACELOG 10 BP'!$F88:$EE88)+SUMIF('SPACELOG 11 BP'!$F$2:$EE$2,CF$4,'SPACELOG 11 BP'!$F88:$EE88)+SUMIF('SPACELOG 12 BP'!$F$2:$EE$2,CF$4,'SPACELOG 12 BP'!$F88:$EE88)</f>
        <v>41965.125880398511</v>
      </c>
      <c r="CG88" s="13">
        <f>SUMIF('reporting montigny'!$F$2:$EE$2,CG$4,'reporting montigny'!$F88:$EE88)+SUMIF('reporting boissy'!$F$2:$EE$2,CG$4,'reporting boissy'!$F88:$EE88)+SUMIF('reporting moussy'!$F$2:$EE$2,CG$4,'reporting moussy'!$F88:$EE88)+SUMIF('reporting trappes'!$F$2:$EE$2,CG$4,'reporting trappes'!$F88:$EE88)+SUMIF('SPACELOG 5 BP'!$F$2:$EE$2,CG$4,'SPACELOG 5 BP'!$F88:$EE88)+SUMIF('SPACELOG 6 BP'!$F$2:$EE$2,CG$4,'SPACELOG 6 BP'!$F88:$EE88)+SUMIF('SPACELOG 7 BP'!$F$2:$EE$2,CG$4,'SPACELOG 7 BP'!$F88:$EE88)+SUMIF('SPACELOG 8 BP'!$F$2:$EE$2,CG$4,'SPACELOG 8 BP'!$F88:$EE88)+SUMIF('SPACELOG 9 BP'!$F$2:$EE$2,CG$4,'SPACELOG 9 BP'!$F88:$EE88)+SUMIF('SPACELOG 10 BP'!$F$2:$EE$2,CG$4,'SPACELOG 10 BP'!$F88:$EE88)+SUMIF('SPACELOG 11 BP'!$F$2:$EE$2,CG$4,'SPACELOG 11 BP'!$F88:$EE88)+SUMIF('SPACELOG 12 BP'!$F$2:$EE$2,CG$4,'SPACELOG 12 BP'!$F88:$EE88)</f>
        <v>41965.125880398511</v>
      </c>
      <c r="CH88" s="13">
        <f>SUMIF('reporting montigny'!$F$2:$EE$2,CH$4,'reporting montigny'!$F88:$EE88)+SUMIF('reporting boissy'!$F$2:$EE$2,CH$4,'reporting boissy'!$F88:$EE88)+SUMIF('reporting moussy'!$F$2:$EE$2,CH$4,'reporting moussy'!$F88:$EE88)+SUMIF('reporting trappes'!$F$2:$EE$2,CH$4,'reporting trappes'!$F88:$EE88)+SUMIF('SPACELOG 5 BP'!$F$2:$EE$2,CH$4,'SPACELOG 5 BP'!$F88:$EE88)+SUMIF('SPACELOG 6 BP'!$F$2:$EE$2,CH$4,'SPACELOG 6 BP'!$F88:$EE88)+SUMIF('SPACELOG 7 BP'!$F$2:$EE$2,CH$4,'SPACELOG 7 BP'!$F88:$EE88)+SUMIF('SPACELOG 8 BP'!$F$2:$EE$2,CH$4,'SPACELOG 8 BP'!$F88:$EE88)+SUMIF('SPACELOG 9 BP'!$F$2:$EE$2,CH$4,'SPACELOG 9 BP'!$F88:$EE88)+SUMIF('SPACELOG 10 BP'!$F$2:$EE$2,CH$4,'SPACELOG 10 BP'!$F88:$EE88)+SUMIF('SPACELOG 11 BP'!$F$2:$EE$2,CH$4,'SPACELOG 11 BP'!$F88:$EE88)+SUMIF('SPACELOG 12 BP'!$F$2:$EE$2,CH$4,'SPACELOG 12 BP'!$F88:$EE88)</f>
        <v>41965.125880398511</v>
      </c>
      <c r="CI88" s="13">
        <f>SUMIF('reporting montigny'!$F$2:$EE$2,CI$4,'reporting montigny'!$F88:$EE88)+SUMIF('reporting boissy'!$F$2:$EE$2,CI$4,'reporting boissy'!$F88:$EE88)+SUMIF('reporting moussy'!$F$2:$EE$2,CI$4,'reporting moussy'!$F88:$EE88)+SUMIF('reporting trappes'!$F$2:$EE$2,CI$4,'reporting trappes'!$F88:$EE88)+SUMIF('SPACELOG 5 BP'!$F$2:$EE$2,CI$4,'SPACELOG 5 BP'!$F88:$EE88)+SUMIF('SPACELOG 6 BP'!$F$2:$EE$2,CI$4,'SPACELOG 6 BP'!$F88:$EE88)+SUMIF('SPACELOG 7 BP'!$F$2:$EE$2,CI$4,'SPACELOG 7 BP'!$F88:$EE88)+SUMIF('SPACELOG 8 BP'!$F$2:$EE$2,CI$4,'SPACELOG 8 BP'!$F88:$EE88)+SUMIF('SPACELOG 9 BP'!$F$2:$EE$2,CI$4,'SPACELOG 9 BP'!$F88:$EE88)+SUMIF('SPACELOG 10 BP'!$F$2:$EE$2,CI$4,'SPACELOG 10 BP'!$F88:$EE88)+SUMIF('SPACELOG 11 BP'!$F$2:$EE$2,CI$4,'SPACELOG 11 BP'!$F88:$EE88)+SUMIF('SPACELOG 12 BP'!$F$2:$EE$2,CI$4,'SPACELOG 12 BP'!$F88:$EE88)</f>
        <v>41965.125880398511</v>
      </c>
      <c r="CJ88" s="13">
        <f>SUMIF('reporting montigny'!$F$2:$EE$2,CJ$4,'reporting montigny'!$F88:$EE88)+SUMIF('reporting boissy'!$F$2:$EE$2,CJ$4,'reporting boissy'!$F88:$EE88)+SUMIF('reporting moussy'!$F$2:$EE$2,CJ$4,'reporting moussy'!$F88:$EE88)+SUMIF('reporting trappes'!$F$2:$EE$2,CJ$4,'reporting trappes'!$F88:$EE88)+SUMIF('SPACELOG 5 BP'!$F$2:$EE$2,CJ$4,'SPACELOG 5 BP'!$F88:$EE88)+SUMIF('SPACELOG 6 BP'!$F$2:$EE$2,CJ$4,'SPACELOG 6 BP'!$F88:$EE88)+SUMIF('SPACELOG 7 BP'!$F$2:$EE$2,CJ$4,'SPACELOG 7 BP'!$F88:$EE88)+SUMIF('SPACELOG 8 BP'!$F$2:$EE$2,CJ$4,'SPACELOG 8 BP'!$F88:$EE88)+SUMIF('SPACELOG 9 BP'!$F$2:$EE$2,CJ$4,'SPACELOG 9 BP'!$F88:$EE88)+SUMIF('SPACELOG 10 BP'!$F$2:$EE$2,CJ$4,'SPACELOG 10 BP'!$F88:$EE88)+SUMIF('SPACELOG 11 BP'!$F$2:$EE$2,CJ$4,'SPACELOG 11 BP'!$F88:$EE88)+SUMIF('SPACELOG 12 BP'!$F$2:$EE$2,CJ$4,'SPACELOG 12 BP'!$F88:$EE88)</f>
        <v>41965.125880398511</v>
      </c>
      <c r="CK88" s="13">
        <f>SUMIF('reporting montigny'!$F$2:$EE$2,CK$4,'reporting montigny'!$F88:$EE88)+SUMIF('reporting boissy'!$F$2:$EE$2,CK$4,'reporting boissy'!$F88:$EE88)+SUMIF('reporting moussy'!$F$2:$EE$2,CK$4,'reporting moussy'!$F88:$EE88)+SUMIF('reporting trappes'!$F$2:$EE$2,CK$4,'reporting trappes'!$F88:$EE88)+SUMIF('SPACELOG 5 BP'!$F$2:$EE$2,CK$4,'SPACELOG 5 BP'!$F88:$EE88)+SUMIF('SPACELOG 6 BP'!$F$2:$EE$2,CK$4,'SPACELOG 6 BP'!$F88:$EE88)+SUMIF('SPACELOG 7 BP'!$F$2:$EE$2,CK$4,'SPACELOG 7 BP'!$F88:$EE88)+SUMIF('SPACELOG 8 BP'!$F$2:$EE$2,CK$4,'SPACELOG 8 BP'!$F88:$EE88)+SUMIF('SPACELOG 9 BP'!$F$2:$EE$2,CK$4,'SPACELOG 9 BP'!$F88:$EE88)+SUMIF('SPACELOG 10 BP'!$F$2:$EE$2,CK$4,'SPACELOG 10 BP'!$F88:$EE88)+SUMIF('SPACELOG 11 BP'!$F$2:$EE$2,CK$4,'SPACELOG 11 BP'!$F88:$EE88)+SUMIF('SPACELOG 12 BP'!$F$2:$EE$2,CK$4,'SPACELOG 12 BP'!$F88:$EE88)</f>
        <v>41965.125880398511</v>
      </c>
      <c r="CL88" s="13">
        <f>SUMIF('reporting montigny'!$F$2:$EE$2,CL$4,'reporting montigny'!$F88:$EE88)+SUMIF('reporting boissy'!$F$2:$EE$2,CL$4,'reporting boissy'!$F88:$EE88)+SUMIF('reporting moussy'!$F$2:$EE$2,CL$4,'reporting moussy'!$F88:$EE88)+SUMIF('reporting trappes'!$F$2:$EE$2,CL$4,'reporting trappes'!$F88:$EE88)+SUMIF('SPACELOG 5 BP'!$F$2:$EE$2,CL$4,'SPACELOG 5 BP'!$F88:$EE88)+SUMIF('SPACELOG 6 BP'!$F$2:$EE$2,CL$4,'SPACELOG 6 BP'!$F88:$EE88)+SUMIF('SPACELOG 7 BP'!$F$2:$EE$2,CL$4,'SPACELOG 7 BP'!$F88:$EE88)+SUMIF('SPACELOG 8 BP'!$F$2:$EE$2,CL$4,'SPACELOG 8 BP'!$F88:$EE88)+SUMIF('SPACELOG 9 BP'!$F$2:$EE$2,CL$4,'SPACELOG 9 BP'!$F88:$EE88)+SUMIF('SPACELOG 10 BP'!$F$2:$EE$2,CL$4,'SPACELOG 10 BP'!$F88:$EE88)+SUMIF('SPACELOG 11 BP'!$F$2:$EE$2,CL$4,'SPACELOG 11 BP'!$F88:$EE88)+SUMIF('SPACELOG 12 BP'!$F$2:$EE$2,CL$4,'SPACELOG 12 BP'!$F88:$EE88)</f>
        <v>41965.125880398511</v>
      </c>
      <c r="CM88" s="13">
        <f>SUMIF('reporting montigny'!$F$2:$EE$2,CM$4,'reporting montigny'!$F88:$EE88)+SUMIF('reporting boissy'!$F$2:$EE$2,CM$4,'reporting boissy'!$F88:$EE88)+SUMIF('reporting moussy'!$F$2:$EE$2,CM$4,'reporting moussy'!$F88:$EE88)+SUMIF('reporting trappes'!$F$2:$EE$2,CM$4,'reporting trappes'!$F88:$EE88)+SUMIF('SPACELOG 5 BP'!$F$2:$EE$2,CM$4,'SPACELOG 5 BP'!$F88:$EE88)+SUMIF('SPACELOG 6 BP'!$F$2:$EE$2,CM$4,'SPACELOG 6 BP'!$F88:$EE88)+SUMIF('SPACELOG 7 BP'!$F$2:$EE$2,CM$4,'SPACELOG 7 BP'!$F88:$EE88)+SUMIF('SPACELOG 8 BP'!$F$2:$EE$2,CM$4,'SPACELOG 8 BP'!$F88:$EE88)+SUMIF('SPACELOG 9 BP'!$F$2:$EE$2,CM$4,'SPACELOG 9 BP'!$F88:$EE88)+SUMIF('SPACELOG 10 BP'!$F$2:$EE$2,CM$4,'SPACELOG 10 BP'!$F88:$EE88)+SUMIF('SPACELOG 11 BP'!$F$2:$EE$2,CM$4,'SPACELOG 11 BP'!$F88:$EE88)+SUMIF('SPACELOG 12 BP'!$F$2:$EE$2,CM$4,'SPACELOG 12 BP'!$F88:$EE88)</f>
        <v>41965.125880398511</v>
      </c>
      <c r="CN88" s="13">
        <f>SUMIF('reporting montigny'!$F$2:$EE$2,CN$4,'reporting montigny'!$F88:$EE88)+SUMIF('reporting boissy'!$F$2:$EE$2,CN$4,'reporting boissy'!$F88:$EE88)+SUMIF('reporting moussy'!$F$2:$EE$2,CN$4,'reporting moussy'!$F88:$EE88)+SUMIF('reporting trappes'!$F$2:$EE$2,CN$4,'reporting trappes'!$F88:$EE88)+SUMIF('SPACELOG 5 BP'!$F$2:$EE$2,CN$4,'SPACELOG 5 BP'!$F88:$EE88)+SUMIF('SPACELOG 6 BP'!$F$2:$EE$2,CN$4,'SPACELOG 6 BP'!$F88:$EE88)+SUMIF('SPACELOG 7 BP'!$F$2:$EE$2,CN$4,'SPACELOG 7 BP'!$F88:$EE88)+SUMIF('SPACELOG 8 BP'!$F$2:$EE$2,CN$4,'SPACELOG 8 BP'!$F88:$EE88)+SUMIF('SPACELOG 9 BP'!$F$2:$EE$2,CN$4,'SPACELOG 9 BP'!$F88:$EE88)+SUMIF('SPACELOG 10 BP'!$F$2:$EE$2,CN$4,'SPACELOG 10 BP'!$F88:$EE88)+SUMIF('SPACELOG 11 BP'!$F$2:$EE$2,CN$4,'SPACELOG 11 BP'!$F88:$EE88)+SUMIF('SPACELOG 12 BP'!$F$2:$EE$2,CN$4,'SPACELOG 12 BP'!$F88:$EE88)</f>
        <v>41965.125880398511</v>
      </c>
      <c r="CO88" s="13">
        <f>SUMIF('reporting montigny'!$F$2:$EE$2,CO$4,'reporting montigny'!$F88:$EE88)+SUMIF('reporting boissy'!$F$2:$EE$2,CO$4,'reporting boissy'!$F88:$EE88)+SUMIF('reporting moussy'!$F$2:$EE$2,CO$4,'reporting moussy'!$F88:$EE88)+SUMIF('reporting trappes'!$F$2:$EE$2,CO$4,'reporting trappes'!$F88:$EE88)+SUMIF('SPACELOG 5 BP'!$F$2:$EE$2,CO$4,'SPACELOG 5 BP'!$F88:$EE88)+SUMIF('SPACELOG 6 BP'!$F$2:$EE$2,CO$4,'SPACELOG 6 BP'!$F88:$EE88)+SUMIF('SPACELOG 7 BP'!$F$2:$EE$2,CO$4,'SPACELOG 7 BP'!$F88:$EE88)+SUMIF('SPACELOG 8 BP'!$F$2:$EE$2,CO$4,'SPACELOG 8 BP'!$F88:$EE88)+SUMIF('SPACELOG 9 BP'!$F$2:$EE$2,CO$4,'SPACELOG 9 BP'!$F88:$EE88)+SUMIF('SPACELOG 10 BP'!$F$2:$EE$2,CO$4,'SPACELOG 10 BP'!$F88:$EE88)+SUMIF('SPACELOG 11 BP'!$F$2:$EE$2,CO$4,'SPACELOG 11 BP'!$F88:$EE88)+SUMIF('SPACELOG 12 BP'!$F$2:$EE$2,CO$4,'SPACELOG 12 BP'!$F88:$EE88)</f>
        <v>41965.125880398511</v>
      </c>
      <c r="CP88" s="13">
        <f>SUMIF('reporting montigny'!$F$2:$EE$2,CP$4,'reporting montigny'!$F88:$EE88)+SUMIF('reporting boissy'!$F$2:$EE$2,CP$4,'reporting boissy'!$F88:$EE88)+SUMIF('reporting moussy'!$F$2:$EE$2,CP$4,'reporting moussy'!$F88:$EE88)+SUMIF('reporting trappes'!$F$2:$EE$2,CP$4,'reporting trappes'!$F88:$EE88)+SUMIF('SPACELOG 5 BP'!$F$2:$EE$2,CP$4,'SPACELOG 5 BP'!$F88:$EE88)+SUMIF('SPACELOG 6 BP'!$F$2:$EE$2,CP$4,'SPACELOG 6 BP'!$F88:$EE88)+SUMIF('SPACELOG 7 BP'!$F$2:$EE$2,CP$4,'SPACELOG 7 BP'!$F88:$EE88)+SUMIF('SPACELOG 8 BP'!$F$2:$EE$2,CP$4,'SPACELOG 8 BP'!$F88:$EE88)+SUMIF('SPACELOG 9 BP'!$F$2:$EE$2,CP$4,'SPACELOG 9 BP'!$F88:$EE88)+SUMIF('SPACELOG 10 BP'!$F$2:$EE$2,CP$4,'SPACELOG 10 BP'!$F88:$EE88)+SUMIF('SPACELOG 11 BP'!$F$2:$EE$2,CP$4,'SPACELOG 11 BP'!$F88:$EE88)+SUMIF('SPACELOG 12 BP'!$F$2:$EE$2,CP$4,'SPACELOG 12 BP'!$F88:$EE88)</f>
        <v>41965.125880398511</v>
      </c>
      <c r="CQ88" s="13">
        <f>SUMIF('reporting montigny'!$F$2:$EE$2,CQ$4,'reporting montigny'!$F88:$EE88)+SUMIF('reporting boissy'!$F$2:$EE$2,CQ$4,'reporting boissy'!$F88:$EE88)+SUMIF('reporting moussy'!$F$2:$EE$2,CQ$4,'reporting moussy'!$F88:$EE88)+SUMIF('reporting trappes'!$F$2:$EE$2,CQ$4,'reporting trappes'!$F88:$EE88)+SUMIF('SPACELOG 5 BP'!$F$2:$EE$2,CQ$4,'SPACELOG 5 BP'!$F88:$EE88)+SUMIF('SPACELOG 6 BP'!$F$2:$EE$2,CQ$4,'SPACELOG 6 BP'!$F88:$EE88)+SUMIF('SPACELOG 7 BP'!$F$2:$EE$2,CQ$4,'SPACELOG 7 BP'!$F88:$EE88)+SUMIF('SPACELOG 8 BP'!$F$2:$EE$2,CQ$4,'SPACELOG 8 BP'!$F88:$EE88)+SUMIF('SPACELOG 9 BP'!$F$2:$EE$2,CQ$4,'SPACELOG 9 BP'!$F88:$EE88)+SUMIF('SPACELOG 10 BP'!$F$2:$EE$2,CQ$4,'SPACELOG 10 BP'!$F88:$EE88)+SUMIF('SPACELOG 11 BP'!$F$2:$EE$2,CQ$4,'SPACELOG 11 BP'!$F88:$EE88)+SUMIF('SPACELOG 12 BP'!$F$2:$EE$2,CQ$4,'SPACELOG 12 BP'!$F88:$EE88)</f>
        <v>41965.125880398511</v>
      </c>
      <c r="CR88" s="14">
        <f>SUM(CF88:CQ88)</f>
        <v>503581.51056478202</v>
      </c>
      <c r="CS88" s="13">
        <f>SUMIF('reporting montigny'!$F$2:$EE$2,CS$4,'reporting montigny'!$F88:$EE88)+SUMIF('reporting boissy'!$F$2:$EE$2,CS$4,'reporting boissy'!$F88:$EE88)+SUMIF('reporting moussy'!$F$2:$EE$2,CS$4,'reporting moussy'!$F88:$EE88)+SUMIF('reporting trappes'!$F$2:$EE$2,CS$4,'reporting trappes'!$F88:$EE88)+SUMIF('SPACELOG 5 BP'!$F$2:$EE$2,CS$4,'SPACELOG 5 BP'!$F88:$EE88)+SUMIF('SPACELOG 6 BP'!$F$2:$EE$2,CS$4,'SPACELOG 6 BP'!$F88:$EE88)+SUMIF('SPACELOG 7 BP'!$F$2:$EE$2,CS$4,'SPACELOG 7 BP'!$F88:$EE88)+SUMIF('SPACELOG 8 BP'!$F$2:$EE$2,CS$4,'SPACELOG 8 BP'!$F88:$EE88)+SUMIF('SPACELOG 9 BP'!$F$2:$EE$2,CS$4,'SPACELOG 9 BP'!$F88:$EE88)+SUMIF('SPACELOG 10 BP'!$F$2:$EE$2,CS$4,'SPACELOG 10 BP'!$F88:$EE88)+SUMIF('SPACELOG 11 BP'!$F$2:$EE$2,CS$4,'SPACELOG 11 BP'!$F88:$EE88)+SUMIF('SPACELOG 12 BP'!$F$2:$EE$2,CS$4,'SPACELOG 12 BP'!$F88:$EE88)</f>
        <v>41965.125880398511</v>
      </c>
      <c r="CT88" s="13">
        <f>SUMIF('reporting montigny'!$F$2:$EE$2,CT$4,'reporting montigny'!$F88:$EE88)+SUMIF('reporting boissy'!$F$2:$EE$2,CT$4,'reporting boissy'!$F88:$EE88)+SUMIF('reporting moussy'!$F$2:$EE$2,CT$4,'reporting moussy'!$F88:$EE88)+SUMIF('reporting trappes'!$F$2:$EE$2,CT$4,'reporting trappes'!$F88:$EE88)+SUMIF('SPACELOG 5 BP'!$F$2:$EE$2,CT$4,'SPACELOG 5 BP'!$F88:$EE88)+SUMIF('SPACELOG 6 BP'!$F$2:$EE$2,CT$4,'SPACELOG 6 BP'!$F88:$EE88)+SUMIF('SPACELOG 7 BP'!$F$2:$EE$2,CT$4,'SPACELOG 7 BP'!$F88:$EE88)+SUMIF('SPACELOG 8 BP'!$F$2:$EE$2,CT$4,'SPACELOG 8 BP'!$F88:$EE88)+SUMIF('SPACELOG 9 BP'!$F$2:$EE$2,CT$4,'SPACELOG 9 BP'!$F88:$EE88)+SUMIF('SPACELOG 10 BP'!$F$2:$EE$2,CT$4,'SPACELOG 10 BP'!$F88:$EE88)+SUMIF('SPACELOG 11 BP'!$F$2:$EE$2,CT$4,'SPACELOG 11 BP'!$F88:$EE88)+SUMIF('SPACELOG 12 BP'!$F$2:$EE$2,CT$4,'SPACELOG 12 BP'!$F88:$EE88)</f>
        <v>41965.125880398511</v>
      </c>
      <c r="CU88" s="13">
        <f>SUMIF('reporting montigny'!$F$2:$EE$2,CU$4,'reporting montigny'!$F88:$EE88)+SUMIF('reporting boissy'!$F$2:$EE$2,CU$4,'reporting boissy'!$F88:$EE88)+SUMIF('reporting moussy'!$F$2:$EE$2,CU$4,'reporting moussy'!$F88:$EE88)+SUMIF('reporting trappes'!$F$2:$EE$2,CU$4,'reporting trappes'!$F88:$EE88)+SUMIF('SPACELOG 5 BP'!$F$2:$EE$2,CU$4,'SPACELOG 5 BP'!$F88:$EE88)+SUMIF('SPACELOG 6 BP'!$F$2:$EE$2,CU$4,'SPACELOG 6 BP'!$F88:$EE88)+SUMIF('SPACELOG 7 BP'!$F$2:$EE$2,CU$4,'SPACELOG 7 BP'!$F88:$EE88)+SUMIF('SPACELOG 8 BP'!$F$2:$EE$2,CU$4,'SPACELOG 8 BP'!$F88:$EE88)+SUMIF('SPACELOG 9 BP'!$F$2:$EE$2,CU$4,'SPACELOG 9 BP'!$F88:$EE88)+SUMIF('SPACELOG 10 BP'!$F$2:$EE$2,CU$4,'SPACELOG 10 BP'!$F88:$EE88)+SUMIF('SPACELOG 11 BP'!$F$2:$EE$2,CU$4,'SPACELOG 11 BP'!$F88:$EE88)+SUMIF('SPACELOG 12 BP'!$F$2:$EE$2,CU$4,'SPACELOG 12 BP'!$F88:$EE88)</f>
        <v>41965.125880398511</v>
      </c>
      <c r="CV88" s="13">
        <f>SUMIF('reporting montigny'!$F$2:$EE$2,CV$4,'reporting montigny'!$F88:$EE88)+SUMIF('reporting boissy'!$F$2:$EE$2,CV$4,'reporting boissy'!$F88:$EE88)+SUMIF('reporting moussy'!$F$2:$EE$2,CV$4,'reporting moussy'!$F88:$EE88)+SUMIF('reporting trappes'!$F$2:$EE$2,CV$4,'reporting trappes'!$F88:$EE88)+SUMIF('SPACELOG 5 BP'!$F$2:$EE$2,CV$4,'SPACELOG 5 BP'!$F88:$EE88)+SUMIF('SPACELOG 6 BP'!$F$2:$EE$2,CV$4,'SPACELOG 6 BP'!$F88:$EE88)+SUMIF('SPACELOG 7 BP'!$F$2:$EE$2,CV$4,'SPACELOG 7 BP'!$F88:$EE88)+SUMIF('SPACELOG 8 BP'!$F$2:$EE$2,CV$4,'SPACELOG 8 BP'!$F88:$EE88)+SUMIF('SPACELOG 9 BP'!$F$2:$EE$2,CV$4,'SPACELOG 9 BP'!$F88:$EE88)+SUMIF('SPACELOG 10 BP'!$F$2:$EE$2,CV$4,'SPACELOG 10 BP'!$F88:$EE88)+SUMIF('SPACELOG 11 BP'!$F$2:$EE$2,CV$4,'SPACELOG 11 BP'!$F88:$EE88)+SUMIF('SPACELOG 12 BP'!$F$2:$EE$2,CV$4,'SPACELOG 12 BP'!$F88:$EE88)</f>
        <v>41965.125880398511</v>
      </c>
      <c r="CW88" s="13">
        <f>SUMIF('reporting montigny'!$F$2:$EE$2,CW$4,'reporting montigny'!$F88:$EE88)+SUMIF('reporting boissy'!$F$2:$EE$2,CW$4,'reporting boissy'!$F88:$EE88)+SUMIF('reporting moussy'!$F$2:$EE$2,CW$4,'reporting moussy'!$F88:$EE88)+SUMIF('reporting trappes'!$F$2:$EE$2,CW$4,'reporting trappes'!$F88:$EE88)+SUMIF('SPACELOG 5 BP'!$F$2:$EE$2,CW$4,'SPACELOG 5 BP'!$F88:$EE88)+SUMIF('SPACELOG 6 BP'!$F$2:$EE$2,CW$4,'SPACELOG 6 BP'!$F88:$EE88)+SUMIF('SPACELOG 7 BP'!$F$2:$EE$2,CW$4,'SPACELOG 7 BP'!$F88:$EE88)+SUMIF('SPACELOG 8 BP'!$F$2:$EE$2,CW$4,'SPACELOG 8 BP'!$F88:$EE88)+SUMIF('SPACELOG 9 BP'!$F$2:$EE$2,CW$4,'SPACELOG 9 BP'!$F88:$EE88)+SUMIF('SPACELOG 10 BP'!$F$2:$EE$2,CW$4,'SPACELOG 10 BP'!$F88:$EE88)+SUMIF('SPACELOG 11 BP'!$F$2:$EE$2,CW$4,'SPACELOG 11 BP'!$F88:$EE88)+SUMIF('SPACELOG 12 BP'!$F$2:$EE$2,CW$4,'SPACELOG 12 BP'!$F88:$EE88)</f>
        <v>41965.125880398511</v>
      </c>
      <c r="CX88" s="13">
        <f>SUMIF('reporting montigny'!$F$2:$EE$2,CX$4,'reporting montigny'!$F88:$EE88)+SUMIF('reporting boissy'!$F$2:$EE$2,CX$4,'reporting boissy'!$F88:$EE88)+SUMIF('reporting moussy'!$F$2:$EE$2,CX$4,'reporting moussy'!$F88:$EE88)+SUMIF('reporting trappes'!$F$2:$EE$2,CX$4,'reporting trappes'!$F88:$EE88)+SUMIF('SPACELOG 5 BP'!$F$2:$EE$2,CX$4,'SPACELOG 5 BP'!$F88:$EE88)+SUMIF('SPACELOG 6 BP'!$F$2:$EE$2,CX$4,'SPACELOG 6 BP'!$F88:$EE88)+SUMIF('SPACELOG 7 BP'!$F$2:$EE$2,CX$4,'SPACELOG 7 BP'!$F88:$EE88)+SUMIF('SPACELOG 8 BP'!$F$2:$EE$2,CX$4,'SPACELOG 8 BP'!$F88:$EE88)+SUMIF('SPACELOG 9 BP'!$F$2:$EE$2,CX$4,'SPACELOG 9 BP'!$F88:$EE88)+SUMIF('SPACELOG 10 BP'!$F$2:$EE$2,CX$4,'SPACELOG 10 BP'!$F88:$EE88)+SUMIF('SPACELOG 11 BP'!$F$2:$EE$2,CX$4,'SPACELOG 11 BP'!$F88:$EE88)+SUMIF('SPACELOG 12 BP'!$F$2:$EE$2,CX$4,'SPACELOG 12 BP'!$F88:$EE88)</f>
        <v>41965.125880398511</v>
      </c>
      <c r="CY88" s="13">
        <f>SUMIF('reporting montigny'!$F$2:$EE$2,CY$4,'reporting montigny'!$F88:$EE88)+SUMIF('reporting boissy'!$F$2:$EE$2,CY$4,'reporting boissy'!$F88:$EE88)+SUMIF('reporting moussy'!$F$2:$EE$2,CY$4,'reporting moussy'!$F88:$EE88)+SUMIF('reporting trappes'!$F$2:$EE$2,CY$4,'reporting trappes'!$F88:$EE88)+SUMIF('SPACELOG 5 BP'!$F$2:$EE$2,CY$4,'SPACELOG 5 BP'!$F88:$EE88)+SUMIF('SPACELOG 6 BP'!$F$2:$EE$2,CY$4,'SPACELOG 6 BP'!$F88:$EE88)+SUMIF('SPACELOG 7 BP'!$F$2:$EE$2,CY$4,'SPACELOG 7 BP'!$F88:$EE88)+SUMIF('SPACELOG 8 BP'!$F$2:$EE$2,CY$4,'SPACELOG 8 BP'!$F88:$EE88)+SUMIF('SPACELOG 9 BP'!$F$2:$EE$2,CY$4,'SPACELOG 9 BP'!$F88:$EE88)+SUMIF('SPACELOG 10 BP'!$F$2:$EE$2,CY$4,'SPACELOG 10 BP'!$F88:$EE88)+SUMIF('SPACELOG 11 BP'!$F$2:$EE$2,CY$4,'SPACELOG 11 BP'!$F88:$EE88)+SUMIF('SPACELOG 12 BP'!$F$2:$EE$2,CY$4,'SPACELOG 12 BP'!$F88:$EE88)</f>
        <v>41965.125880398511</v>
      </c>
      <c r="CZ88" s="13">
        <f>SUMIF('reporting montigny'!$F$2:$EE$2,CZ$4,'reporting montigny'!$F88:$EE88)+SUMIF('reporting boissy'!$F$2:$EE$2,CZ$4,'reporting boissy'!$F88:$EE88)+SUMIF('reporting moussy'!$F$2:$EE$2,CZ$4,'reporting moussy'!$F88:$EE88)+SUMIF('reporting trappes'!$F$2:$EE$2,CZ$4,'reporting trappes'!$F88:$EE88)+SUMIF('SPACELOG 5 BP'!$F$2:$EE$2,CZ$4,'SPACELOG 5 BP'!$F88:$EE88)+SUMIF('SPACELOG 6 BP'!$F$2:$EE$2,CZ$4,'SPACELOG 6 BP'!$F88:$EE88)+SUMIF('SPACELOG 7 BP'!$F$2:$EE$2,CZ$4,'SPACELOG 7 BP'!$F88:$EE88)+SUMIF('SPACELOG 8 BP'!$F$2:$EE$2,CZ$4,'SPACELOG 8 BP'!$F88:$EE88)+SUMIF('SPACELOG 9 BP'!$F$2:$EE$2,CZ$4,'SPACELOG 9 BP'!$F88:$EE88)+SUMIF('SPACELOG 10 BP'!$F$2:$EE$2,CZ$4,'SPACELOG 10 BP'!$F88:$EE88)+SUMIF('SPACELOG 11 BP'!$F$2:$EE$2,CZ$4,'SPACELOG 11 BP'!$F88:$EE88)+SUMIF('SPACELOG 12 BP'!$F$2:$EE$2,CZ$4,'SPACELOG 12 BP'!$F88:$EE88)</f>
        <v>41965.125880398511</v>
      </c>
      <c r="DA88" s="13">
        <f>SUMIF('reporting montigny'!$F$2:$EE$2,DA$4,'reporting montigny'!$F88:$EE88)+SUMIF('reporting boissy'!$F$2:$EE$2,DA$4,'reporting boissy'!$F88:$EE88)+SUMIF('reporting moussy'!$F$2:$EE$2,DA$4,'reporting moussy'!$F88:$EE88)+SUMIF('reporting trappes'!$F$2:$EE$2,DA$4,'reporting trappes'!$F88:$EE88)+SUMIF('SPACELOG 5 BP'!$F$2:$EE$2,DA$4,'SPACELOG 5 BP'!$F88:$EE88)+SUMIF('SPACELOG 6 BP'!$F$2:$EE$2,DA$4,'SPACELOG 6 BP'!$F88:$EE88)+SUMIF('SPACELOG 7 BP'!$F$2:$EE$2,DA$4,'SPACELOG 7 BP'!$F88:$EE88)+SUMIF('SPACELOG 8 BP'!$F$2:$EE$2,DA$4,'SPACELOG 8 BP'!$F88:$EE88)+SUMIF('SPACELOG 9 BP'!$F$2:$EE$2,DA$4,'SPACELOG 9 BP'!$F88:$EE88)+SUMIF('SPACELOG 10 BP'!$F$2:$EE$2,DA$4,'SPACELOG 10 BP'!$F88:$EE88)+SUMIF('SPACELOG 11 BP'!$F$2:$EE$2,DA$4,'SPACELOG 11 BP'!$F88:$EE88)+SUMIF('SPACELOG 12 BP'!$F$2:$EE$2,DA$4,'SPACELOG 12 BP'!$F88:$EE88)</f>
        <v>41965.125880398511</v>
      </c>
      <c r="DB88" s="13">
        <f>SUMIF('reporting montigny'!$F$2:$EE$2,DB$4,'reporting montigny'!$F88:$EE88)+SUMIF('reporting boissy'!$F$2:$EE$2,DB$4,'reporting boissy'!$F88:$EE88)+SUMIF('reporting moussy'!$F$2:$EE$2,DB$4,'reporting moussy'!$F88:$EE88)+SUMIF('reporting trappes'!$F$2:$EE$2,DB$4,'reporting trappes'!$F88:$EE88)+SUMIF('SPACELOG 5 BP'!$F$2:$EE$2,DB$4,'SPACELOG 5 BP'!$F88:$EE88)+SUMIF('SPACELOG 6 BP'!$F$2:$EE$2,DB$4,'SPACELOG 6 BP'!$F88:$EE88)+SUMIF('SPACELOG 7 BP'!$F$2:$EE$2,DB$4,'SPACELOG 7 BP'!$F88:$EE88)+SUMIF('SPACELOG 8 BP'!$F$2:$EE$2,DB$4,'SPACELOG 8 BP'!$F88:$EE88)+SUMIF('SPACELOG 9 BP'!$F$2:$EE$2,DB$4,'SPACELOG 9 BP'!$F88:$EE88)+SUMIF('SPACELOG 10 BP'!$F$2:$EE$2,DB$4,'SPACELOG 10 BP'!$F88:$EE88)+SUMIF('SPACELOG 11 BP'!$F$2:$EE$2,DB$4,'SPACELOG 11 BP'!$F88:$EE88)+SUMIF('SPACELOG 12 BP'!$F$2:$EE$2,DB$4,'SPACELOG 12 BP'!$F88:$EE88)</f>
        <v>41965.125880398511</v>
      </c>
      <c r="DC88" s="13">
        <f>SUMIF('reporting montigny'!$F$2:$EE$2,DC$4,'reporting montigny'!$F88:$EE88)+SUMIF('reporting boissy'!$F$2:$EE$2,DC$4,'reporting boissy'!$F88:$EE88)+SUMIF('reporting moussy'!$F$2:$EE$2,DC$4,'reporting moussy'!$F88:$EE88)+SUMIF('reporting trappes'!$F$2:$EE$2,DC$4,'reporting trappes'!$F88:$EE88)+SUMIF('SPACELOG 5 BP'!$F$2:$EE$2,DC$4,'SPACELOG 5 BP'!$F88:$EE88)+SUMIF('SPACELOG 6 BP'!$F$2:$EE$2,DC$4,'SPACELOG 6 BP'!$F88:$EE88)+SUMIF('SPACELOG 7 BP'!$F$2:$EE$2,DC$4,'SPACELOG 7 BP'!$F88:$EE88)+SUMIF('SPACELOG 8 BP'!$F$2:$EE$2,DC$4,'SPACELOG 8 BP'!$F88:$EE88)+SUMIF('SPACELOG 9 BP'!$F$2:$EE$2,DC$4,'SPACELOG 9 BP'!$F88:$EE88)+SUMIF('SPACELOG 10 BP'!$F$2:$EE$2,DC$4,'SPACELOG 10 BP'!$F88:$EE88)+SUMIF('SPACELOG 11 BP'!$F$2:$EE$2,DC$4,'SPACELOG 11 BP'!$F88:$EE88)+SUMIF('SPACELOG 12 BP'!$F$2:$EE$2,DC$4,'SPACELOG 12 BP'!$F88:$EE88)</f>
        <v>41965.125880398511</v>
      </c>
      <c r="DD88" s="13">
        <f>SUMIF('reporting montigny'!$F$2:$EE$2,DD$4,'reporting montigny'!$F88:$EE88)+SUMIF('reporting boissy'!$F$2:$EE$2,DD$4,'reporting boissy'!$F88:$EE88)+SUMIF('reporting moussy'!$F$2:$EE$2,DD$4,'reporting moussy'!$F88:$EE88)+SUMIF('reporting trappes'!$F$2:$EE$2,DD$4,'reporting trappes'!$F88:$EE88)+SUMIF('SPACELOG 5 BP'!$F$2:$EE$2,DD$4,'SPACELOG 5 BP'!$F88:$EE88)+SUMIF('SPACELOG 6 BP'!$F$2:$EE$2,DD$4,'SPACELOG 6 BP'!$F88:$EE88)+SUMIF('SPACELOG 7 BP'!$F$2:$EE$2,DD$4,'SPACELOG 7 BP'!$F88:$EE88)+SUMIF('SPACELOG 8 BP'!$F$2:$EE$2,DD$4,'SPACELOG 8 BP'!$F88:$EE88)+SUMIF('SPACELOG 9 BP'!$F$2:$EE$2,DD$4,'SPACELOG 9 BP'!$F88:$EE88)+SUMIF('SPACELOG 10 BP'!$F$2:$EE$2,DD$4,'SPACELOG 10 BP'!$F88:$EE88)+SUMIF('SPACELOG 11 BP'!$F$2:$EE$2,DD$4,'SPACELOG 11 BP'!$F88:$EE88)+SUMIF('SPACELOG 12 BP'!$F$2:$EE$2,DD$4,'SPACELOG 12 BP'!$F88:$EE88)</f>
        <v>41965.125880398511</v>
      </c>
      <c r="DE88" s="14">
        <f>SUM(CS88:DD88)</f>
        <v>503581.51056478202</v>
      </c>
      <c r="DF88" s="13">
        <f>SUMIF('reporting montigny'!$F$2:$EE$2,DF$4,'reporting montigny'!$F88:$EE88)+SUMIF('reporting boissy'!$F$2:$EE$2,DF$4,'reporting boissy'!$F88:$EE88)+SUMIF('reporting moussy'!$F$2:$EE$2,DF$4,'reporting moussy'!$F88:$EE88)+SUMIF('reporting trappes'!$F$2:$EE$2,DF$4,'reporting trappes'!$F88:$EE88)+SUMIF('SPACELOG 5 BP'!$F$2:$EE$2,DF$4,'SPACELOG 5 BP'!$F88:$EE88)+SUMIF('SPACELOG 6 BP'!$F$2:$EE$2,DF$4,'SPACELOG 6 BP'!$F88:$EE88)+SUMIF('SPACELOG 7 BP'!$F$2:$EE$2,DF$4,'SPACELOG 7 BP'!$F88:$EE88)+SUMIF('SPACELOG 8 BP'!$F$2:$EE$2,DF$4,'SPACELOG 8 BP'!$F88:$EE88)+SUMIF('SPACELOG 9 BP'!$F$2:$EE$2,DF$4,'SPACELOG 9 BP'!$F88:$EE88)+SUMIF('SPACELOG 10 BP'!$F$2:$EE$2,DF$4,'SPACELOG 10 BP'!$F88:$EE88)+SUMIF('SPACELOG 11 BP'!$F$2:$EE$2,DF$4,'SPACELOG 11 BP'!$F88:$EE88)+SUMIF('SPACELOG 12 BP'!$F$2:$EE$2,DF$4,'SPACELOG 12 BP'!$F88:$EE88)</f>
        <v>41965.125880398511</v>
      </c>
      <c r="DG88" s="13">
        <f>SUMIF('reporting montigny'!$F$2:$EE$2,DG$4,'reporting montigny'!$F88:$EE88)+SUMIF('reporting boissy'!$F$2:$EE$2,DG$4,'reporting boissy'!$F88:$EE88)+SUMIF('reporting moussy'!$F$2:$EE$2,DG$4,'reporting moussy'!$F88:$EE88)+SUMIF('reporting trappes'!$F$2:$EE$2,DG$4,'reporting trappes'!$F88:$EE88)+SUMIF('SPACELOG 5 BP'!$F$2:$EE$2,DG$4,'SPACELOG 5 BP'!$F88:$EE88)+SUMIF('SPACELOG 6 BP'!$F$2:$EE$2,DG$4,'SPACELOG 6 BP'!$F88:$EE88)+SUMIF('SPACELOG 7 BP'!$F$2:$EE$2,DG$4,'SPACELOG 7 BP'!$F88:$EE88)+SUMIF('SPACELOG 8 BP'!$F$2:$EE$2,DG$4,'SPACELOG 8 BP'!$F88:$EE88)+SUMIF('SPACELOG 9 BP'!$F$2:$EE$2,DG$4,'SPACELOG 9 BP'!$F88:$EE88)+SUMIF('SPACELOG 10 BP'!$F$2:$EE$2,DG$4,'SPACELOG 10 BP'!$F88:$EE88)+SUMIF('SPACELOG 11 BP'!$F$2:$EE$2,DG$4,'SPACELOG 11 BP'!$F88:$EE88)+SUMIF('SPACELOG 12 BP'!$F$2:$EE$2,DG$4,'SPACELOG 12 BP'!$F88:$EE88)</f>
        <v>41965.125880398511</v>
      </c>
      <c r="DH88" s="13">
        <f>SUMIF('reporting montigny'!$F$2:$EE$2,DH$4,'reporting montigny'!$F88:$EE88)+SUMIF('reporting boissy'!$F$2:$EE$2,DH$4,'reporting boissy'!$F88:$EE88)+SUMIF('reporting moussy'!$F$2:$EE$2,DH$4,'reporting moussy'!$F88:$EE88)+SUMIF('reporting trappes'!$F$2:$EE$2,DH$4,'reporting trappes'!$F88:$EE88)+SUMIF('SPACELOG 5 BP'!$F$2:$EE$2,DH$4,'SPACELOG 5 BP'!$F88:$EE88)+SUMIF('SPACELOG 6 BP'!$F$2:$EE$2,DH$4,'SPACELOG 6 BP'!$F88:$EE88)+SUMIF('SPACELOG 7 BP'!$F$2:$EE$2,DH$4,'SPACELOG 7 BP'!$F88:$EE88)+SUMIF('SPACELOG 8 BP'!$F$2:$EE$2,DH$4,'SPACELOG 8 BP'!$F88:$EE88)+SUMIF('SPACELOG 9 BP'!$F$2:$EE$2,DH$4,'SPACELOG 9 BP'!$F88:$EE88)+SUMIF('SPACELOG 10 BP'!$F$2:$EE$2,DH$4,'SPACELOG 10 BP'!$F88:$EE88)+SUMIF('SPACELOG 11 BP'!$F$2:$EE$2,DH$4,'SPACELOG 11 BP'!$F88:$EE88)+SUMIF('SPACELOG 12 BP'!$F$2:$EE$2,DH$4,'SPACELOG 12 BP'!$F88:$EE88)</f>
        <v>41965.125880398511</v>
      </c>
      <c r="DI88" s="13">
        <f>SUMIF('reporting montigny'!$F$2:$EE$2,DI$4,'reporting montigny'!$F88:$EE88)+SUMIF('reporting boissy'!$F$2:$EE$2,DI$4,'reporting boissy'!$F88:$EE88)+SUMIF('reporting moussy'!$F$2:$EE$2,DI$4,'reporting moussy'!$F88:$EE88)+SUMIF('reporting trappes'!$F$2:$EE$2,DI$4,'reporting trappes'!$F88:$EE88)+SUMIF('SPACELOG 5 BP'!$F$2:$EE$2,DI$4,'SPACELOG 5 BP'!$F88:$EE88)+SUMIF('SPACELOG 6 BP'!$F$2:$EE$2,DI$4,'SPACELOG 6 BP'!$F88:$EE88)+SUMIF('SPACELOG 7 BP'!$F$2:$EE$2,DI$4,'SPACELOG 7 BP'!$F88:$EE88)+SUMIF('SPACELOG 8 BP'!$F$2:$EE$2,DI$4,'SPACELOG 8 BP'!$F88:$EE88)+SUMIF('SPACELOG 9 BP'!$F$2:$EE$2,DI$4,'SPACELOG 9 BP'!$F88:$EE88)+SUMIF('SPACELOG 10 BP'!$F$2:$EE$2,DI$4,'SPACELOG 10 BP'!$F88:$EE88)+SUMIF('SPACELOG 11 BP'!$F$2:$EE$2,DI$4,'SPACELOG 11 BP'!$F88:$EE88)+SUMIF('SPACELOG 12 BP'!$F$2:$EE$2,DI$4,'SPACELOG 12 BP'!$F88:$EE88)</f>
        <v>41965.125880398511</v>
      </c>
      <c r="DJ88" s="13">
        <f>SUMIF('reporting montigny'!$F$2:$EE$2,DJ$4,'reporting montigny'!$F88:$EE88)+SUMIF('reporting boissy'!$F$2:$EE$2,DJ$4,'reporting boissy'!$F88:$EE88)+SUMIF('reporting moussy'!$F$2:$EE$2,DJ$4,'reporting moussy'!$F88:$EE88)+SUMIF('reporting trappes'!$F$2:$EE$2,DJ$4,'reporting trappes'!$F88:$EE88)+SUMIF('SPACELOG 5 BP'!$F$2:$EE$2,DJ$4,'SPACELOG 5 BP'!$F88:$EE88)+SUMIF('SPACELOG 6 BP'!$F$2:$EE$2,DJ$4,'SPACELOG 6 BP'!$F88:$EE88)+SUMIF('SPACELOG 7 BP'!$F$2:$EE$2,DJ$4,'SPACELOG 7 BP'!$F88:$EE88)+SUMIF('SPACELOG 8 BP'!$F$2:$EE$2,DJ$4,'SPACELOG 8 BP'!$F88:$EE88)+SUMIF('SPACELOG 9 BP'!$F$2:$EE$2,DJ$4,'SPACELOG 9 BP'!$F88:$EE88)+SUMIF('SPACELOG 10 BP'!$F$2:$EE$2,DJ$4,'SPACELOG 10 BP'!$F88:$EE88)+SUMIF('SPACELOG 11 BP'!$F$2:$EE$2,DJ$4,'SPACELOG 11 BP'!$F88:$EE88)+SUMIF('SPACELOG 12 BP'!$F$2:$EE$2,DJ$4,'SPACELOG 12 BP'!$F88:$EE88)</f>
        <v>41965.125880398511</v>
      </c>
      <c r="DK88" s="13">
        <f>SUMIF('reporting montigny'!$F$2:$EE$2,DK$4,'reporting montigny'!$F88:$EE88)+SUMIF('reporting boissy'!$F$2:$EE$2,DK$4,'reporting boissy'!$F88:$EE88)+SUMIF('reporting moussy'!$F$2:$EE$2,DK$4,'reporting moussy'!$F88:$EE88)+SUMIF('reporting trappes'!$F$2:$EE$2,DK$4,'reporting trappes'!$F88:$EE88)+SUMIF('SPACELOG 5 BP'!$F$2:$EE$2,DK$4,'SPACELOG 5 BP'!$F88:$EE88)+SUMIF('SPACELOG 6 BP'!$F$2:$EE$2,DK$4,'SPACELOG 6 BP'!$F88:$EE88)+SUMIF('SPACELOG 7 BP'!$F$2:$EE$2,DK$4,'SPACELOG 7 BP'!$F88:$EE88)+SUMIF('SPACELOG 8 BP'!$F$2:$EE$2,DK$4,'SPACELOG 8 BP'!$F88:$EE88)+SUMIF('SPACELOG 9 BP'!$F$2:$EE$2,DK$4,'SPACELOG 9 BP'!$F88:$EE88)+SUMIF('SPACELOG 10 BP'!$F$2:$EE$2,DK$4,'SPACELOG 10 BP'!$F88:$EE88)+SUMIF('SPACELOG 11 BP'!$F$2:$EE$2,DK$4,'SPACELOG 11 BP'!$F88:$EE88)+SUMIF('SPACELOG 12 BP'!$F$2:$EE$2,DK$4,'SPACELOG 12 BP'!$F88:$EE88)</f>
        <v>41965.125880398511</v>
      </c>
      <c r="DL88" s="13">
        <f>SUMIF('reporting montigny'!$F$2:$EE$2,DL$4,'reporting montigny'!$F88:$EE88)+SUMIF('reporting boissy'!$F$2:$EE$2,DL$4,'reporting boissy'!$F88:$EE88)+SUMIF('reporting moussy'!$F$2:$EE$2,DL$4,'reporting moussy'!$F88:$EE88)+SUMIF('reporting trappes'!$F$2:$EE$2,DL$4,'reporting trappes'!$F88:$EE88)+SUMIF('SPACELOG 5 BP'!$F$2:$EE$2,DL$4,'SPACELOG 5 BP'!$F88:$EE88)+SUMIF('SPACELOG 6 BP'!$F$2:$EE$2,DL$4,'SPACELOG 6 BP'!$F88:$EE88)+SUMIF('SPACELOG 7 BP'!$F$2:$EE$2,DL$4,'SPACELOG 7 BP'!$F88:$EE88)+SUMIF('SPACELOG 8 BP'!$F$2:$EE$2,DL$4,'SPACELOG 8 BP'!$F88:$EE88)+SUMIF('SPACELOG 9 BP'!$F$2:$EE$2,DL$4,'SPACELOG 9 BP'!$F88:$EE88)+SUMIF('SPACELOG 10 BP'!$F$2:$EE$2,DL$4,'SPACELOG 10 BP'!$F88:$EE88)+SUMIF('SPACELOG 11 BP'!$F$2:$EE$2,DL$4,'SPACELOG 11 BP'!$F88:$EE88)+SUMIF('SPACELOG 12 BP'!$F$2:$EE$2,DL$4,'SPACELOG 12 BP'!$F88:$EE88)</f>
        <v>41965.125880398511</v>
      </c>
      <c r="DM88" s="13">
        <f>SUMIF('reporting montigny'!$F$2:$EE$2,DM$4,'reporting montigny'!$F88:$EE88)+SUMIF('reporting boissy'!$F$2:$EE$2,DM$4,'reporting boissy'!$F88:$EE88)+SUMIF('reporting moussy'!$F$2:$EE$2,DM$4,'reporting moussy'!$F88:$EE88)+SUMIF('reporting trappes'!$F$2:$EE$2,DM$4,'reporting trappes'!$F88:$EE88)+SUMIF('SPACELOG 5 BP'!$F$2:$EE$2,DM$4,'SPACELOG 5 BP'!$F88:$EE88)+SUMIF('SPACELOG 6 BP'!$F$2:$EE$2,DM$4,'SPACELOG 6 BP'!$F88:$EE88)+SUMIF('SPACELOG 7 BP'!$F$2:$EE$2,DM$4,'SPACELOG 7 BP'!$F88:$EE88)+SUMIF('SPACELOG 8 BP'!$F$2:$EE$2,DM$4,'SPACELOG 8 BP'!$F88:$EE88)+SUMIF('SPACELOG 9 BP'!$F$2:$EE$2,DM$4,'SPACELOG 9 BP'!$F88:$EE88)+SUMIF('SPACELOG 10 BP'!$F$2:$EE$2,DM$4,'SPACELOG 10 BP'!$F88:$EE88)+SUMIF('SPACELOG 11 BP'!$F$2:$EE$2,DM$4,'SPACELOG 11 BP'!$F88:$EE88)+SUMIF('SPACELOG 12 BP'!$F$2:$EE$2,DM$4,'SPACELOG 12 BP'!$F88:$EE88)</f>
        <v>41965.125880398511</v>
      </c>
      <c r="DN88" s="13">
        <f>SUMIF('reporting montigny'!$F$2:$EE$2,DN$4,'reporting montigny'!$F88:$EE88)+SUMIF('reporting boissy'!$F$2:$EE$2,DN$4,'reporting boissy'!$F88:$EE88)+SUMIF('reporting moussy'!$F$2:$EE$2,DN$4,'reporting moussy'!$F88:$EE88)+SUMIF('reporting trappes'!$F$2:$EE$2,DN$4,'reporting trappes'!$F88:$EE88)+SUMIF('SPACELOG 5 BP'!$F$2:$EE$2,DN$4,'SPACELOG 5 BP'!$F88:$EE88)+SUMIF('SPACELOG 6 BP'!$F$2:$EE$2,DN$4,'SPACELOG 6 BP'!$F88:$EE88)+SUMIF('SPACELOG 7 BP'!$F$2:$EE$2,DN$4,'SPACELOG 7 BP'!$F88:$EE88)+SUMIF('SPACELOG 8 BP'!$F$2:$EE$2,DN$4,'SPACELOG 8 BP'!$F88:$EE88)+SUMIF('SPACELOG 9 BP'!$F$2:$EE$2,DN$4,'SPACELOG 9 BP'!$F88:$EE88)+SUMIF('SPACELOG 10 BP'!$F$2:$EE$2,DN$4,'SPACELOG 10 BP'!$F88:$EE88)+SUMIF('SPACELOG 11 BP'!$F$2:$EE$2,DN$4,'SPACELOG 11 BP'!$F88:$EE88)+SUMIF('SPACELOG 12 BP'!$F$2:$EE$2,DN$4,'SPACELOG 12 BP'!$F88:$EE88)</f>
        <v>41965.125880398511</v>
      </c>
      <c r="DO88" s="13">
        <f>SUMIF('reporting montigny'!$F$2:$EE$2,DO$4,'reporting montigny'!$F88:$EE88)+SUMIF('reporting boissy'!$F$2:$EE$2,DO$4,'reporting boissy'!$F88:$EE88)+SUMIF('reporting moussy'!$F$2:$EE$2,DO$4,'reporting moussy'!$F88:$EE88)+SUMIF('reporting trappes'!$F$2:$EE$2,DO$4,'reporting trappes'!$F88:$EE88)+SUMIF('SPACELOG 5 BP'!$F$2:$EE$2,DO$4,'SPACELOG 5 BP'!$F88:$EE88)+SUMIF('SPACELOG 6 BP'!$F$2:$EE$2,DO$4,'SPACELOG 6 BP'!$F88:$EE88)+SUMIF('SPACELOG 7 BP'!$F$2:$EE$2,DO$4,'SPACELOG 7 BP'!$F88:$EE88)+SUMIF('SPACELOG 8 BP'!$F$2:$EE$2,DO$4,'SPACELOG 8 BP'!$F88:$EE88)+SUMIF('SPACELOG 9 BP'!$F$2:$EE$2,DO$4,'SPACELOG 9 BP'!$F88:$EE88)+SUMIF('SPACELOG 10 BP'!$F$2:$EE$2,DO$4,'SPACELOG 10 BP'!$F88:$EE88)+SUMIF('SPACELOG 11 BP'!$F$2:$EE$2,DO$4,'SPACELOG 11 BP'!$F88:$EE88)+SUMIF('SPACELOG 12 BP'!$F$2:$EE$2,DO$4,'SPACELOG 12 BP'!$F88:$EE88)</f>
        <v>41965.125880398511</v>
      </c>
      <c r="DP88" s="13">
        <f>SUMIF('reporting montigny'!$F$2:$EE$2,DP$4,'reporting montigny'!$F88:$EE88)+SUMIF('reporting boissy'!$F$2:$EE$2,DP$4,'reporting boissy'!$F88:$EE88)+SUMIF('reporting moussy'!$F$2:$EE$2,DP$4,'reporting moussy'!$F88:$EE88)+SUMIF('reporting trappes'!$F$2:$EE$2,DP$4,'reporting trappes'!$F88:$EE88)+SUMIF('SPACELOG 5 BP'!$F$2:$EE$2,DP$4,'SPACELOG 5 BP'!$F88:$EE88)+SUMIF('SPACELOG 6 BP'!$F$2:$EE$2,DP$4,'SPACELOG 6 BP'!$F88:$EE88)+SUMIF('SPACELOG 7 BP'!$F$2:$EE$2,DP$4,'SPACELOG 7 BP'!$F88:$EE88)+SUMIF('SPACELOG 8 BP'!$F$2:$EE$2,DP$4,'SPACELOG 8 BP'!$F88:$EE88)+SUMIF('SPACELOG 9 BP'!$F$2:$EE$2,DP$4,'SPACELOG 9 BP'!$F88:$EE88)+SUMIF('SPACELOG 10 BP'!$F$2:$EE$2,DP$4,'SPACELOG 10 BP'!$F88:$EE88)+SUMIF('SPACELOG 11 BP'!$F$2:$EE$2,DP$4,'SPACELOG 11 BP'!$F88:$EE88)+SUMIF('SPACELOG 12 BP'!$F$2:$EE$2,DP$4,'SPACELOG 12 BP'!$F88:$EE88)</f>
        <v>41965.125880398511</v>
      </c>
      <c r="DQ88" s="13">
        <f>SUMIF('reporting montigny'!$F$2:$EE$2,DQ$4,'reporting montigny'!$F88:$EE88)+SUMIF('reporting boissy'!$F$2:$EE$2,DQ$4,'reporting boissy'!$F88:$EE88)+SUMIF('reporting moussy'!$F$2:$EE$2,DQ$4,'reporting moussy'!$F88:$EE88)+SUMIF('reporting trappes'!$F$2:$EE$2,DQ$4,'reporting trappes'!$F88:$EE88)+SUMIF('SPACELOG 5 BP'!$F$2:$EE$2,DQ$4,'SPACELOG 5 BP'!$F88:$EE88)+SUMIF('SPACELOG 6 BP'!$F$2:$EE$2,DQ$4,'SPACELOG 6 BP'!$F88:$EE88)+SUMIF('SPACELOG 7 BP'!$F$2:$EE$2,DQ$4,'SPACELOG 7 BP'!$F88:$EE88)+SUMIF('SPACELOG 8 BP'!$F$2:$EE$2,DQ$4,'SPACELOG 8 BP'!$F88:$EE88)+SUMIF('SPACELOG 9 BP'!$F$2:$EE$2,DQ$4,'SPACELOG 9 BP'!$F88:$EE88)+SUMIF('SPACELOG 10 BP'!$F$2:$EE$2,DQ$4,'SPACELOG 10 BP'!$F88:$EE88)+SUMIF('SPACELOG 11 BP'!$F$2:$EE$2,DQ$4,'SPACELOG 11 BP'!$F88:$EE88)+SUMIF('SPACELOG 12 BP'!$F$2:$EE$2,DQ$4,'SPACELOG 12 BP'!$F88:$EE88)</f>
        <v>41965.125880398511</v>
      </c>
      <c r="DR88" s="14">
        <f>SUM(DF88:DQ88)</f>
        <v>503581.51056478202</v>
      </c>
    </row>
    <row r="89" spans="2:122" x14ac:dyDescent="0.2">
      <c r="D89" s="32"/>
      <c r="E89" s="2" t="s">
        <v>118</v>
      </c>
      <c r="F89" s="13">
        <f>SUMIF('reporting montigny'!$F$2:$EE$2,F$4,'reporting montigny'!$F89:$EE89)+SUMIF('reporting boissy'!$F$2:$EE$2,F$4,'reporting boissy'!$F89:$EE89)+SUMIF('reporting moussy'!$F$2:$EE$2,F$4,'reporting moussy'!$F89:$EE89)+SUMIF('reporting trappes'!$F$2:$EE$2,F$4,'reporting trappes'!$F89:$EE89)+SUMIF('SPACELOG 5 BP'!$F$2:$EE$2,F$4,'SPACELOG 5 BP'!$F89:$EE89)+SUMIF('SPACELOG 6 BP'!$F$2:$EE$2,F$4,'SPACELOG 6 BP'!$F89:$EE89)+SUMIF('SPACELOG 7 BP'!$F$2:$EE$2,F$4,'SPACELOG 7 BP'!$F89:$EE89)+SUMIF('SPACELOG 8 BP'!$F$2:$EE$2,F$4,'SPACELOG 8 BP'!$F89:$EE89)+SUMIF('SPACELOG 9 BP'!$F$2:$EE$2,F$4,'SPACELOG 9 BP'!$F89:$EE89)+SUMIF('SPACELOG 10 BP'!$F$2:$EE$2,F$4,'SPACELOG 10 BP'!$F89:$EE89)+SUMIF('SPACELOG 11 BP'!$F$2:$EE$2,F$4,'SPACELOG 11 BP'!$F89:$EE89)+SUMIF('SPACELOG 12 BP'!$F$2:$EE$2,F$4,'SPACELOG 12 BP'!$F89:$EE89)</f>
        <v>5977.8180397761407</v>
      </c>
      <c r="G89" s="13">
        <f>SUMIF('reporting montigny'!$F$2:$EE$2,G$4,'reporting montigny'!$F89:$EE89)+SUMIF('reporting boissy'!$F$2:$EE$2,G$4,'reporting boissy'!$F89:$EE89)+SUMIF('reporting moussy'!$F$2:$EE$2,G$4,'reporting moussy'!$F89:$EE89)+SUMIF('reporting trappes'!$F$2:$EE$2,G$4,'reporting trappes'!$F89:$EE89)+SUMIF('SPACELOG 5 BP'!$F$2:$EE$2,G$4,'SPACELOG 5 BP'!$F89:$EE89)+SUMIF('SPACELOG 6 BP'!$F$2:$EE$2,G$4,'SPACELOG 6 BP'!$F89:$EE89)+SUMIF('SPACELOG 7 BP'!$F$2:$EE$2,G$4,'SPACELOG 7 BP'!$F89:$EE89)+SUMIF('SPACELOG 8 BP'!$F$2:$EE$2,G$4,'SPACELOG 8 BP'!$F89:$EE89)+SUMIF('SPACELOG 9 BP'!$F$2:$EE$2,G$4,'SPACELOG 9 BP'!$F89:$EE89)+SUMIF('SPACELOG 10 BP'!$F$2:$EE$2,G$4,'SPACELOG 10 BP'!$F89:$EE89)+SUMIF('SPACELOG 11 BP'!$F$2:$EE$2,G$4,'SPACELOG 11 BP'!$F89:$EE89)+SUMIF('SPACELOG 12 BP'!$F$2:$EE$2,G$4,'SPACELOG 12 BP'!$F89:$EE89)</f>
        <v>5977.8180397761407</v>
      </c>
      <c r="H89" s="13">
        <f>SUMIF('reporting montigny'!$F$2:$EE$2,H$4,'reporting montigny'!$F89:$EE89)+SUMIF('reporting boissy'!$F$2:$EE$2,H$4,'reporting boissy'!$F89:$EE89)+SUMIF('reporting moussy'!$F$2:$EE$2,H$4,'reporting moussy'!$F89:$EE89)+SUMIF('reporting trappes'!$F$2:$EE$2,H$4,'reporting trappes'!$F89:$EE89)+SUMIF('SPACELOG 5 BP'!$F$2:$EE$2,H$4,'SPACELOG 5 BP'!$F89:$EE89)+SUMIF('SPACELOG 6 BP'!$F$2:$EE$2,H$4,'SPACELOG 6 BP'!$F89:$EE89)+SUMIF('SPACELOG 7 BP'!$F$2:$EE$2,H$4,'SPACELOG 7 BP'!$F89:$EE89)+SUMIF('SPACELOG 8 BP'!$F$2:$EE$2,H$4,'SPACELOG 8 BP'!$F89:$EE89)+SUMIF('SPACELOG 9 BP'!$F$2:$EE$2,H$4,'SPACELOG 9 BP'!$F89:$EE89)+SUMIF('SPACELOG 10 BP'!$F$2:$EE$2,H$4,'SPACELOG 10 BP'!$F89:$EE89)+SUMIF('SPACELOG 11 BP'!$F$2:$EE$2,H$4,'SPACELOG 11 BP'!$F89:$EE89)+SUMIF('SPACELOG 12 BP'!$F$2:$EE$2,H$4,'SPACELOG 12 BP'!$F89:$EE89)</f>
        <v>5977.8180397761407</v>
      </c>
      <c r="I89" s="13">
        <f>SUMIF('reporting montigny'!$F$2:$EE$2,I$4,'reporting montigny'!$F89:$EE89)+SUMIF('reporting boissy'!$F$2:$EE$2,I$4,'reporting boissy'!$F89:$EE89)+SUMIF('reporting moussy'!$F$2:$EE$2,I$4,'reporting moussy'!$F89:$EE89)+SUMIF('reporting trappes'!$F$2:$EE$2,I$4,'reporting trappes'!$F89:$EE89)+SUMIF('SPACELOG 5 BP'!$F$2:$EE$2,I$4,'SPACELOG 5 BP'!$F89:$EE89)+SUMIF('SPACELOG 6 BP'!$F$2:$EE$2,I$4,'SPACELOG 6 BP'!$F89:$EE89)+SUMIF('SPACELOG 7 BP'!$F$2:$EE$2,I$4,'SPACELOG 7 BP'!$F89:$EE89)+SUMIF('SPACELOG 8 BP'!$F$2:$EE$2,I$4,'SPACELOG 8 BP'!$F89:$EE89)+SUMIF('SPACELOG 9 BP'!$F$2:$EE$2,I$4,'SPACELOG 9 BP'!$F89:$EE89)+SUMIF('SPACELOG 10 BP'!$F$2:$EE$2,I$4,'SPACELOG 10 BP'!$F89:$EE89)+SUMIF('SPACELOG 11 BP'!$F$2:$EE$2,I$4,'SPACELOG 11 BP'!$F89:$EE89)+SUMIF('SPACELOG 12 BP'!$F$2:$EE$2,I$4,'SPACELOG 12 BP'!$F89:$EE89)</f>
        <v>5977.8180397761407</v>
      </c>
      <c r="J89" s="13">
        <f>SUMIF('reporting montigny'!$F$2:$EE$2,J$4,'reporting montigny'!$F89:$EE89)+SUMIF('reporting boissy'!$F$2:$EE$2,J$4,'reporting boissy'!$F89:$EE89)+SUMIF('reporting moussy'!$F$2:$EE$2,J$4,'reporting moussy'!$F89:$EE89)+SUMIF('reporting trappes'!$F$2:$EE$2,J$4,'reporting trappes'!$F89:$EE89)+SUMIF('SPACELOG 5 BP'!$F$2:$EE$2,J$4,'SPACELOG 5 BP'!$F89:$EE89)+SUMIF('SPACELOG 6 BP'!$F$2:$EE$2,J$4,'SPACELOG 6 BP'!$F89:$EE89)+SUMIF('SPACELOG 7 BP'!$F$2:$EE$2,J$4,'SPACELOG 7 BP'!$F89:$EE89)+SUMIF('SPACELOG 8 BP'!$F$2:$EE$2,J$4,'SPACELOG 8 BP'!$F89:$EE89)+SUMIF('SPACELOG 9 BP'!$F$2:$EE$2,J$4,'SPACELOG 9 BP'!$F89:$EE89)+SUMIF('SPACELOG 10 BP'!$F$2:$EE$2,J$4,'SPACELOG 10 BP'!$F89:$EE89)+SUMIF('SPACELOG 11 BP'!$F$2:$EE$2,J$4,'SPACELOG 11 BP'!$F89:$EE89)+SUMIF('SPACELOG 12 BP'!$F$2:$EE$2,J$4,'SPACELOG 12 BP'!$F89:$EE89)</f>
        <v>5977.8180397761407</v>
      </c>
      <c r="K89" s="13">
        <f>SUMIF('reporting montigny'!$F$2:$EE$2,K$4,'reporting montigny'!$F89:$EE89)+SUMIF('reporting boissy'!$F$2:$EE$2,K$4,'reporting boissy'!$F89:$EE89)+SUMIF('reporting moussy'!$F$2:$EE$2,K$4,'reporting moussy'!$F89:$EE89)+SUMIF('reporting trappes'!$F$2:$EE$2,K$4,'reporting trappes'!$F89:$EE89)+SUMIF('SPACELOG 5 BP'!$F$2:$EE$2,K$4,'SPACELOG 5 BP'!$F89:$EE89)+SUMIF('SPACELOG 6 BP'!$F$2:$EE$2,K$4,'SPACELOG 6 BP'!$F89:$EE89)+SUMIF('SPACELOG 7 BP'!$F$2:$EE$2,K$4,'SPACELOG 7 BP'!$F89:$EE89)+SUMIF('SPACELOG 8 BP'!$F$2:$EE$2,K$4,'SPACELOG 8 BP'!$F89:$EE89)+SUMIF('SPACELOG 9 BP'!$F$2:$EE$2,K$4,'SPACELOG 9 BP'!$F89:$EE89)+SUMIF('SPACELOG 10 BP'!$F$2:$EE$2,K$4,'SPACELOG 10 BP'!$F89:$EE89)+SUMIF('SPACELOG 11 BP'!$F$2:$EE$2,K$4,'SPACELOG 11 BP'!$F89:$EE89)+SUMIF('SPACELOG 12 BP'!$F$2:$EE$2,K$4,'SPACELOG 12 BP'!$F89:$EE89)</f>
        <v>5977.8180397761407</v>
      </c>
      <c r="L89" s="13">
        <f>SUMIF('reporting montigny'!$F$2:$EE$2,L$4,'reporting montigny'!$F89:$EE89)+SUMIF('reporting boissy'!$F$2:$EE$2,L$4,'reporting boissy'!$F89:$EE89)+SUMIF('reporting moussy'!$F$2:$EE$2,L$4,'reporting moussy'!$F89:$EE89)+SUMIF('reporting trappes'!$F$2:$EE$2,L$4,'reporting trappes'!$F89:$EE89)+SUMIF('SPACELOG 5 BP'!$F$2:$EE$2,L$4,'SPACELOG 5 BP'!$F89:$EE89)+SUMIF('SPACELOG 6 BP'!$F$2:$EE$2,L$4,'SPACELOG 6 BP'!$F89:$EE89)+SUMIF('SPACELOG 7 BP'!$F$2:$EE$2,L$4,'SPACELOG 7 BP'!$F89:$EE89)+SUMIF('SPACELOG 8 BP'!$F$2:$EE$2,L$4,'SPACELOG 8 BP'!$F89:$EE89)+SUMIF('SPACELOG 9 BP'!$F$2:$EE$2,L$4,'SPACELOG 9 BP'!$F89:$EE89)+SUMIF('SPACELOG 10 BP'!$F$2:$EE$2,L$4,'SPACELOG 10 BP'!$F89:$EE89)+SUMIF('SPACELOG 11 BP'!$F$2:$EE$2,L$4,'SPACELOG 11 BP'!$F89:$EE89)+SUMIF('SPACELOG 12 BP'!$F$2:$EE$2,L$4,'SPACELOG 12 BP'!$F89:$EE89)</f>
        <v>6692.7555397761407</v>
      </c>
      <c r="M89" s="13">
        <f>SUMIF('reporting montigny'!$F$2:$EE$2,M$4,'reporting montigny'!$F89:$EE89)+SUMIF('reporting boissy'!$F$2:$EE$2,M$4,'reporting boissy'!$F89:$EE89)+SUMIF('reporting moussy'!$F$2:$EE$2,M$4,'reporting moussy'!$F89:$EE89)+SUMIF('reporting trappes'!$F$2:$EE$2,M$4,'reporting trappes'!$F89:$EE89)+SUMIF('SPACELOG 5 BP'!$F$2:$EE$2,M$4,'SPACELOG 5 BP'!$F89:$EE89)+SUMIF('SPACELOG 6 BP'!$F$2:$EE$2,M$4,'SPACELOG 6 BP'!$F89:$EE89)+SUMIF('SPACELOG 7 BP'!$F$2:$EE$2,M$4,'SPACELOG 7 BP'!$F89:$EE89)+SUMIF('SPACELOG 8 BP'!$F$2:$EE$2,M$4,'SPACELOG 8 BP'!$F89:$EE89)+SUMIF('SPACELOG 9 BP'!$F$2:$EE$2,M$4,'SPACELOG 9 BP'!$F89:$EE89)+SUMIF('SPACELOG 10 BP'!$F$2:$EE$2,M$4,'SPACELOG 10 BP'!$F89:$EE89)+SUMIF('SPACELOG 11 BP'!$F$2:$EE$2,M$4,'SPACELOG 11 BP'!$F89:$EE89)+SUMIF('SPACELOG 12 BP'!$F$2:$EE$2,M$4,'SPACELOG 12 BP'!$F89:$EE89)</f>
        <v>6692.7555397761407</v>
      </c>
      <c r="N89" s="13">
        <f>SUMIF('reporting montigny'!$F$2:$EE$2,N$4,'reporting montigny'!$F89:$EE89)+SUMIF('reporting boissy'!$F$2:$EE$2,N$4,'reporting boissy'!$F89:$EE89)+SUMIF('reporting moussy'!$F$2:$EE$2,N$4,'reporting moussy'!$F89:$EE89)+SUMIF('reporting trappes'!$F$2:$EE$2,N$4,'reporting trappes'!$F89:$EE89)+SUMIF('SPACELOG 5 BP'!$F$2:$EE$2,N$4,'SPACELOG 5 BP'!$F89:$EE89)+SUMIF('SPACELOG 6 BP'!$F$2:$EE$2,N$4,'SPACELOG 6 BP'!$F89:$EE89)+SUMIF('SPACELOG 7 BP'!$F$2:$EE$2,N$4,'SPACELOG 7 BP'!$F89:$EE89)+SUMIF('SPACELOG 8 BP'!$F$2:$EE$2,N$4,'SPACELOG 8 BP'!$F89:$EE89)+SUMIF('SPACELOG 9 BP'!$F$2:$EE$2,N$4,'SPACELOG 9 BP'!$F89:$EE89)+SUMIF('SPACELOG 10 BP'!$F$2:$EE$2,N$4,'SPACELOG 10 BP'!$F89:$EE89)+SUMIF('SPACELOG 11 BP'!$F$2:$EE$2,N$4,'SPACELOG 11 BP'!$F89:$EE89)+SUMIF('SPACELOG 12 BP'!$F$2:$EE$2,N$4,'SPACELOG 12 BP'!$F89:$EE89)</f>
        <v>6692.7555397761407</v>
      </c>
      <c r="O89" s="13">
        <f>SUMIF('reporting montigny'!$F$2:$EE$2,O$4,'reporting montigny'!$F89:$EE89)+SUMIF('reporting boissy'!$F$2:$EE$2,O$4,'reporting boissy'!$F89:$EE89)+SUMIF('reporting moussy'!$F$2:$EE$2,O$4,'reporting moussy'!$F89:$EE89)+SUMIF('reporting trappes'!$F$2:$EE$2,O$4,'reporting trappes'!$F89:$EE89)+SUMIF('SPACELOG 5 BP'!$F$2:$EE$2,O$4,'SPACELOG 5 BP'!$F89:$EE89)+SUMIF('SPACELOG 6 BP'!$F$2:$EE$2,O$4,'SPACELOG 6 BP'!$F89:$EE89)+SUMIF('SPACELOG 7 BP'!$F$2:$EE$2,O$4,'SPACELOG 7 BP'!$F89:$EE89)+SUMIF('SPACELOG 8 BP'!$F$2:$EE$2,O$4,'SPACELOG 8 BP'!$F89:$EE89)+SUMIF('SPACELOG 9 BP'!$F$2:$EE$2,O$4,'SPACELOG 9 BP'!$F89:$EE89)+SUMIF('SPACELOG 10 BP'!$F$2:$EE$2,O$4,'SPACELOG 10 BP'!$F89:$EE89)+SUMIF('SPACELOG 11 BP'!$F$2:$EE$2,O$4,'SPACELOG 11 BP'!$F89:$EE89)+SUMIF('SPACELOG 12 BP'!$F$2:$EE$2,O$4,'SPACELOG 12 BP'!$F89:$EE89)</f>
        <v>6692.7555397761407</v>
      </c>
      <c r="P89" s="13">
        <f>SUMIF('reporting montigny'!$F$2:$EE$2,P$4,'reporting montigny'!$F89:$EE89)+SUMIF('reporting boissy'!$F$2:$EE$2,P$4,'reporting boissy'!$F89:$EE89)+SUMIF('reporting moussy'!$F$2:$EE$2,P$4,'reporting moussy'!$F89:$EE89)+SUMIF('reporting trappes'!$F$2:$EE$2,P$4,'reporting trappes'!$F89:$EE89)+SUMIF('SPACELOG 5 BP'!$F$2:$EE$2,P$4,'SPACELOG 5 BP'!$F89:$EE89)+SUMIF('SPACELOG 6 BP'!$F$2:$EE$2,P$4,'SPACELOG 6 BP'!$F89:$EE89)+SUMIF('SPACELOG 7 BP'!$F$2:$EE$2,P$4,'SPACELOG 7 BP'!$F89:$EE89)+SUMIF('SPACELOG 8 BP'!$F$2:$EE$2,P$4,'SPACELOG 8 BP'!$F89:$EE89)+SUMIF('SPACELOG 9 BP'!$F$2:$EE$2,P$4,'SPACELOG 9 BP'!$F89:$EE89)+SUMIF('SPACELOG 10 BP'!$F$2:$EE$2,P$4,'SPACELOG 10 BP'!$F89:$EE89)+SUMIF('SPACELOG 11 BP'!$F$2:$EE$2,P$4,'SPACELOG 11 BP'!$F89:$EE89)+SUMIF('SPACELOG 12 BP'!$F$2:$EE$2,P$4,'SPACELOG 12 BP'!$F89:$EE89)</f>
        <v>6692.7555397761407</v>
      </c>
      <c r="Q89" s="13">
        <f>SUMIF('reporting montigny'!$F$2:$EE$2,Q$4,'reporting montigny'!$F89:$EE89)+SUMIF('reporting boissy'!$F$2:$EE$2,Q$4,'reporting boissy'!$F89:$EE89)+SUMIF('reporting moussy'!$F$2:$EE$2,Q$4,'reporting moussy'!$F89:$EE89)+SUMIF('reporting trappes'!$F$2:$EE$2,Q$4,'reporting trappes'!$F89:$EE89)+SUMIF('SPACELOG 5 BP'!$F$2:$EE$2,Q$4,'SPACELOG 5 BP'!$F89:$EE89)+SUMIF('SPACELOG 6 BP'!$F$2:$EE$2,Q$4,'SPACELOG 6 BP'!$F89:$EE89)+SUMIF('SPACELOG 7 BP'!$F$2:$EE$2,Q$4,'SPACELOG 7 BP'!$F89:$EE89)+SUMIF('SPACELOG 8 BP'!$F$2:$EE$2,Q$4,'SPACELOG 8 BP'!$F89:$EE89)+SUMIF('SPACELOG 9 BP'!$F$2:$EE$2,Q$4,'SPACELOG 9 BP'!$F89:$EE89)+SUMIF('SPACELOG 10 BP'!$F$2:$EE$2,Q$4,'SPACELOG 10 BP'!$F89:$EE89)+SUMIF('SPACELOG 11 BP'!$F$2:$EE$2,Q$4,'SPACELOG 11 BP'!$F89:$EE89)+SUMIF('SPACELOG 12 BP'!$F$2:$EE$2,Q$4,'SPACELOG 12 BP'!$F89:$EE89)</f>
        <v>6692.7555397761407</v>
      </c>
      <c r="R89" s="14">
        <f>SUM(F89:Q89)</f>
        <v>76023.441477313681</v>
      </c>
      <c r="S89" s="13">
        <f>SUMIF('reporting montigny'!$F$2:$EE$2,S$4,'reporting montigny'!$F89:$EE89)+SUMIF('reporting boissy'!$F$2:$EE$2,S$4,'reporting boissy'!$F89:$EE89)+SUMIF('reporting moussy'!$F$2:$EE$2,S$4,'reporting moussy'!$F89:$EE89)+SUMIF('reporting trappes'!$F$2:$EE$2,S$4,'reporting trappes'!$F89:$EE89)+SUMIF('SPACELOG 5 BP'!$F$2:$EE$2,S$4,'SPACELOG 5 BP'!$F89:$EE89)+SUMIF('SPACELOG 6 BP'!$F$2:$EE$2,S$4,'SPACELOG 6 BP'!$F89:$EE89)+SUMIF('SPACELOG 7 BP'!$F$2:$EE$2,S$4,'SPACELOG 7 BP'!$F89:$EE89)+SUMIF('SPACELOG 8 BP'!$F$2:$EE$2,S$4,'SPACELOG 8 BP'!$F89:$EE89)+SUMIF('SPACELOG 9 BP'!$F$2:$EE$2,S$4,'SPACELOG 9 BP'!$F89:$EE89)+SUMIF('SPACELOG 10 BP'!$F$2:$EE$2,S$4,'SPACELOG 10 BP'!$F89:$EE89)+SUMIF('SPACELOG 11 BP'!$F$2:$EE$2,S$4,'SPACELOG 11 BP'!$F89:$EE89)+SUMIF('SPACELOG 12 BP'!$F$2:$EE$2,S$4,'SPACELOG 12 BP'!$F89:$EE89)</f>
        <v>7575.0792255609322</v>
      </c>
      <c r="T89" s="13">
        <f>SUMIF('reporting montigny'!$F$2:$EE$2,T$4,'reporting montigny'!$F89:$EE89)+SUMIF('reporting boissy'!$F$2:$EE$2,T$4,'reporting boissy'!$F89:$EE89)+SUMIF('reporting moussy'!$F$2:$EE$2,T$4,'reporting moussy'!$F89:$EE89)+SUMIF('reporting trappes'!$F$2:$EE$2,T$4,'reporting trappes'!$F89:$EE89)+SUMIF('SPACELOG 5 BP'!$F$2:$EE$2,T$4,'SPACELOG 5 BP'!$F89:$EE89)+SUMIF('SPACELOG 6 BP'!$F$2:$EE$2,T$4,'SPACELOG 6 BP'!$F89:$EE89)+SUMIF('SPACELOG 7 BP'!$F$2:$EE$2,T$4,'SPACELOG 7 BP'!$F89:$EE89)+SUMIF('SPACELOG 8 BP'!$F$2:$EE$2,T$4,'SPACELOG 8 BP'!$F89:$EE89)+SUMIF('SPACELOG 9 BP'!$F$2:$EE$2,T$4,'SPACELOG 9 BP'!$F89:$EE89)+SUMIF('SPACELOG 10 BP'!$F$2:$EE$2,T$4,'SPACELOG 10 BP'!$F89:$EE89)+SUMIF('SPACELOG 11 BP'!$F$2:$EE$2,T$4,'SPACELOG 11 BP'!$F89:$EE89)+SUMIF('SPACELOG 12 BP'!$F$2:$EE$2,T$4,'SPACELOG 12 BP'!$F89:$EE89)</f>
        <v>7575.0792255609322</v>
      </c>
      <c r="U89" s="13">
        <f>SUMIF('reporting montigny'!$F$2:$EE$2,U$4,'reporting montigny'!$F89:$EE89)+SUMIF('reporting boissy'!$F$2:$EE$2,U$4,'reporting boissy'!$F89:$EE89)+SUMIF('reporting moussy'!$F$2:$EE$2,U$4,'reporting moussy'!$F89:$EE89)+SUMIF('reporting trappes'!$F$2:$EE$2,U$4,'reporting trappes'!$F89:$EE89)+SUMIF('SPACELOG 5 BP'!$F$2:$EE$2,U$4,'SPACELOG 5 BP'!$F89:$EE89)+SUMIF('SPACELOG 6 BP'!$F$2:$EE$2,U$4,'SPACELOG 6 BP'!$F89:$EE89)+SUMIF('SPACELOG 7 BP'!$F$2:$EE$2,U$4,'SPACELOG 7 BP'!$F89:$EE89)+SUMIF('SPACELOG 8 BP'!$F$2:$EE$2,U$4,'SPACELOG 8 BP'!$F89:$EE89)+SUMIF('SPACELOG 9 BP'!$F$2:$EE$2,U$4,'SPACELOG 9 BP'!$F89:$EE89)+SUMIF('SPACELOG 10 BP'!$F$2:$EE$2,U$4,'SPACELOG 10 BP'!$F89:$EE89)+SUMIF('SPACELOG 11 BP'!$F$2:$EE$2,U$4,'SPACELOG 11 BP'!$F89:$EE89)+SUMIF('SPACELOG 12 BP'!$F$2:$EE$2,U$4,'SPACELOG 12 BP'!$F89:$EE89)</f>
        <v>7575.0792255609322</v>
      </c>
      <c r="V89" s="13">
        <f>SUMIF('reporting montigny'!$F$2:$EE$2,V$4,'reporting montigny'!$F89:$EE89)+SUMIF('reporting boissy'!$F$2:$EE$2,V$4,'reporting boissy'!$F89:$EE89)+SUMIF('reporting moussy'!$F$2:$EE$2,V$4,'reporting moussy'!$F89:$EE89)+SUMIF('reporting trappes'!$F$2:$EE$2,V$4,'reporting trappes'!$F89:$EE89)+SUMIF('SPACELOG 5 BP'!$F$2:$EE$2,V$4,'SPACELOG 5 BP'!$F89:$EE89)+SUMIF('SPACELOG 6 BP'!$F$2:$EE$2,V$4,'SPACELOG 6 BP'!$F89:$EE89)+SUMIF('SPACELOG 7 BP'!$F$2:$EE$2,V$4,'SPACELOG 7 BP'!$F89:$EE89)+SUMIF('SPACELOG 8 BP'!$F$2:$EE$2,V$4,'SPACELOG 8 BP'!$F89:$EE89)+SUMIF('SPACELOG 9 BP'!$F$2:$EE$2,V$4,'SPACELOG 9 BP'!$F89:$EE89)+SUMIF('SPACELOG 10 BP'!$F$2:$EE$2,V$4,'SPACELOG 10 BP'!$F89:$EE89)+SUMIF('SPACELOG 11 BP'!$F$2:$EE$2,V$4,'SPACELOG 11 BP'!$F89:$EE89)+SUMIF('SPACELOG 12 BP'!$F$2:$EE$2,V$4,'SPACELOG 12 BP'!$F89:$EE89)</f>
        <v>7575.0792255609322</v>
      </c>
      <c r="W89" s="13">
        <f>SUMIF('reporting montigny'!$F$2:$EE$2,W$4,'reporting montigny'!$F89:$EE89)+SUMIF('reporting boissy'!$F$2:$EE$2,W$4,'reporting boissy'!$F89:$EE89)+SUMIF('reporting moussy'!$F$2:$EE$2,W$4,'reporting moussy'!$F89:$EE89)+SUMIF('reporting trappes'!$F$2:$EE$2,W$4,'reporting trappes'!$F89:$EE89)+SUMIF('SPACELOG 5 BP'!$F$2:$EE$2,W$4,'SPACELOG 5 BP'!$F89:$EE89)+SUMIF('SPACELOG 6 BP'!$F$2:$EE$2,W$4,'SPACELOG 6 BP'!$F89:$EE89)+SUMIF('SPACELOG 7 BP'!$F$2:$EE$2,W$4,'SPACELOG 7 BP'!$F89:$EE89)+SUMIF('SPACELOG 8 BP'!$F$2:$EE$2,W$4,'SPACELOG 8 BP'!$F89:$EE89)+SUMIF('SPACELOG 9 BP'!$F$2:$EE$2,W$4,'SPACELOG 9 BP'!$F89:$EE89)+SUMIF('SPACELOG 10 BP'!$F$2:$EE$2,W$4,'SPACELOG 10 BP'!$F89:$EE89)+SUMIF('SPACELOG 11 BP'!$F$2:$EE$2,W$4,'SPACELOG 11 BP'!$F89:$EE89)+SUMIF('SPACELOG 12 BP'!$F$2:$EE$2,W$4,'SPACELOG 12 BP'!$F89:$EE89)</f>
        <v>7575.0792255609322</v>
      </c>
      <c r="X89" s="13">
        <f>SUMIF('reporting montigny'!$F$2:$EE$2,X$4,'reporting montigny'!$F89:$EE89)+SUMIF('reporting boissy'!$F$2:$EE$2,X$4,'reporting boissy'!$F89:$EE89)+SUMIF('reporting moussy'!$F$2:$EE$2,X$4,'reporting moussy'!$F89:$EE89)+SUMIF('reporting trappes'!$F$2:$EE$2,X$4,'reporting trappes'!$F89:$EE89)+SUMIF('SPACELOG 5 BP'!$F$2:$EE$2,X$4,'SPACELOG 5 BP'!$F89:$EE89)+SUMIF('SPACELOG 6 BP'!$F$2:$EE$2,X$4,'SPACELOG 6 BP'!$F89:$EE89)+SUMIF('SPACELOG 7 BP'!$F$2:$EE$2,X$4,'SPACELOG 7 BP'!$F89:$EE89)+SUMIF('SPACELOG 8 BP'!$F$2:$EE$2,X$4,'SPACELOG 8 BP'!$F89:$EE89)+SUMIF('SPACELOG 9 BP'!$F$2:$EE$2,X$4,'SPACELOG 9 BP'!$F89:$EE89)+SUMIF('SPACELOG 10 BP'!$F$2:$EE$2,X$4,'SPACELOG 10 BP'!$F89:$EE89)+SUMIF('SPACELOG 11 BP'!$F$2:$EE$2,X$4,'SPACELOG 11 BP'!$F89:$EE89)+SUMIF('SPACELOG 12 BP'!$F$2:$EE$2,X$4,'SPACELOG 12 BP'!$F89:$EE89)</f>
        <v>7575.0792255609322</v>
      </c>
      <c r="Y89" s="13">
        <f>SUMIF('reporting montigny'!$F$2:$EE$2,Y$4,'reporting montigny'!$F89:$EE89)+SUMIF('reporting boissy'!$F$2:$EE$2,Y$4,'reporting boissy'!$F89:$EE89)+SUMIF('reporting moussy'!$F$2:$EE$2,Y$4,'reporting moussy'!$F89:$EE89)+SUMIF('reporting trappes'!$F$2:$EE$2,Y$4,'reporting trappes'!$F89:$EE89)+SUMIF('SPACELOG 5 BP'!$F$2:$EE$2,Y$4,'SPACELOG 5 BP'!$F89:$EE89)+SUMIF('SPACELOG 6 BP'!$F$2:$EE$2,Y$4,'SPACELOG 6 BP'!$F89:$EE89)+SUMIF('SPACELOG 7 BP'!$F$2:$EE$2,Y$4,'SPACELOG 7 BP'!$F89:$EE89)+SUMIF('SPACELOG 8 BP'!$F$2:$EE$2,Y$4,'SPACELOG 8 BP'!$F89:$EE89)+SUMIF('SPACELOG 9 BP'!$F$2:$EE$2,Y$4,'SPACELOG 9 BP'!$F89:$EE89)+SUMIF('SPACELOG 10 BP'!$F$2:$EE$2,Y$4,'SPACELOG 10 BP'!$F89:$EE89)+SUMIF('SPACELOG 11 BP'!$F$2:$EE$2,Y$4,'SPACELOG 11 BP'!$F89:$EE89)+SUMIF('SPACELOG 12 BP'!$F$2:$EE$2,Y$4,'SPACELOG 12 BP'!$F89:$EE89)</f>
        <v>7575.0792255609322</v>
      </c>
      <c r="Z89" s="13">
        <f>SUMIF('reporting montigny'!$F$2:$EE$2,Z$4,'reporting montigny'!$F89:$EE89)+SUMIF('reporting boissy'!$F$2:$EE$2,Z$4,'reporting boissy'!$F89:$EE89)+SUMIF('reporting moussy'!$F$2:$EE$2,Z$4,'reporting moussy'!$F89:$EE89)+SUMIF('reporting trappes'!$F$2:$EE$2,Z$4,'reporting trappes'!$F89:$EE89)+SUMIF('SPACELOG 5 BP'!$F$2:$EE$2,Z$4,'SPACELOG 5 BP'!$F89:$EE89)+SUMIF('SPACELOG 6 BP'!$F$2:$EE$2,Z$4,'SPACELOG 6 BP'!$F89:$EE89)+SUMIF('SPACELOG 7 BP'!$F$2:$EE$2,Z$4,'SPACELOG 7 BP'!$F89:$EE89)+SUMIF('SPACELOG 8 BP'!$F$2:$EE$2,Z$4,'SPACELOG 8 BP'!$F89:$EE89)+SUMIF('SPACELOG 9 BP'!$F$2:$EE$2,Z$4,'SPACELOG 9 BP'!$F89:$EE89)+SUMIF('SPACELOG 10 BP'!$F$2:$EE$2,Z$4,'SPACELOG 10 BP'!$F89:$EE89)+SUMIF('SPACELOG 11 BP'!$F$2:$EE$2,Z$4,'SPACELOG 11 BP'!$F89:$EE89)+SUMIF('SPACELOG 12 BP'!$F$2:$EE$2,Z$4,'SPACELOG 12 BP'!$F89:$EE89)</f>
        <v>7575.0792255609322</v>
      </c>
      <c r="AA89" s="13">
        <f>SUMIF('reporting montigny'!$F$2:$EE$2,AA$4,'reporting montigny'!$F89:$EE89)+SUMIF('reporting boissy'!$F$2:$EE$2,AA$4,'reporting boissy'!$F89:$EE89)+SUMIF('reporting moussy'!$F$2:$EE$2,AA$4,'reporting moussy'!$F89:$EE89)+SUMIF('reporting trappes'!$F$2:$EE$2,AA$4,'reporting trappes'!$F89:$EE89)+SUMIF('SPACELOG 5 BP'!$F$2:$EE$2,AA$4,'SPACELOG 5 BP'!$F89:$EE89)+SUMIF('SPACELOG 6 BP'!$F$2:$EE$2,AA$4,'SPACELOG 6 BP'!$F89:$EE89)+SUMIF('SPACELOG 7 BP'!$F$2:$EE$2,AA$4,'SPACELOG 7 BP'!$F89:$EE89)+SUMIF('SPACELOG 8 BP'!$F$2:$EE$2,AA$4,'SPACELOG 8 BP'!$F89:$EE89)+SUMIF('SPACELOG 9 BP'!$F$2:$EE$2,AA$4,'SPACELOG 9 BP'!$F89:$EE89)+SUMIF('SPACELOG 10 BP'!$F$2:$EE$2,AA$4,'SPACELOG 10 BP'!$F89:$EE89)+SUMIF('SPACELOG 11 BP'!$F$2:$EE$2,AA$4,'SPACELOG 11 BP'!$F89:$EE89)+SUMIF('SPACELOG 12 BP'!$F$2:$EE$2,AA$4,'SPACELOG 12 BP'!$F89:$EE89)</f>
        <v>7575.0792255609322</v>
      </c>
      <c r="AB89" s="13">
        <f>SUMIF('reporting montigny'!$F$2:$EE$2,AB$4,'reporting montigny'!$F89:$EE89)+SUMIF('reporting boissy'!$F$2:$EE$2,AB$4,'reporting boissy'!$F89:$EE89)+SUMIF('reporting moussy'!$F$2:$EE$2,AB$4,'reporting moussy'!$F89:$EE89)+SUMIF('reporting trappes'!$F$2:$EE$2,AB$4,'reporting trappes'!$F89:$EE89)+SUMIF('SPACELOG 5 BP'!$F$2:$EE$2,AB$4,'SPACELOG 5 BP'!$F89:$EE89)+SUMIF('SPACELOG 6 BP'!$F$2:$EE$2,AB$4,'SPACELOG 6 BP'!$F89:$EE89)+SUMIF('SPACELOG 7 BP'!$F$2:$EE$2,AB$4,'SPACELOG 7 BP'!$F89:$EE89)+SUMIF('SPACELOG 8 BP'!$F$2:$EE$2,AB$4,'SPACELOG 8 BP'!$F89:$EE89)+SUMIF('SPACELOG 9 BP'!$F$2:$EE$2,AB$4,'SPACELOG 9 BP'!$F89:$EE89)+SUMIF('SPACELOG 10 BP'!$F$2:$EE$2,AB$4,'SPACELOG 10 BP'!$F89:$EE89)+SUMIF('SPACELOG 11 BP'!$F$2:$EE$2,AB$4,'SPACELOG 11 BP'!$F89:$EE89)+SUMIF('SPACELOG 12 BP'!$F$2:$EE$2,AB$4,'SPACELOG 12 BP'!$F89:$EE89)</f>
        <v>7575.0792255609322</v>
      </c>
      <c r="AC89" s="13">
        <f>SUMIF('reporting montigny'!$F$2:$EE$2,AC$4,'reporting montigny'!$F89:$EE89)+SUMIF('reporting boissy'!$F$2:$EE$2,AC$4,'reporting boissy'!$F89:$EE89)+SUMIF('reporting moussy'!$F$2:$EE$2,AC$4,'reporting moussy'!$F89:$EE89)+SUMIF('reporting trappes'!$F$2:$EE$2,AC$4,'reporting trappes'!$F89:$EE89)+SUMIF('SPACELOG 5 BP'!$F$2:$EE$2,AC$4,'SPACELOG 5 BP'!$F89:$EE89)+SUMIF('SPACELOG 6 BP'!$F$2:$EE$2,AC$4,'SPACELOG 6 BP'!$F89:$EE89)+SUMIF('SPACELOG 7 BP'!$F$2:$EE$2,AC$4,'SPACELOG 7 BP'!$F89:$EE89)+SUMIF('SPACELOG 8 BP'!$F$2:$EE$2,AC$4,'SPACELOG 8 BP'!$F89:$EE89)+SUMIF('SPACELOG 9 BP'!$F$2:$EE$2,AC$4,'SPACELOG 9 BP'!$F89:$EE89)+SUMIF('SPACELOG 10 BP'!$F$2:$EE$2,AC$4,'SPACELOG 10 BP'!$F89:$EE89)+SUMIF('SPACELOG 11 BP'!$F$2:$EE$2,AC$4,'SPACELOG 11 BP'!$F89:$EE89)+SUMIF('SPACELOG 12 BP'!$F$2:$EE$2,AC$4,'SPACELOG 12 BP'!$F89:$EE89)</f>
        <v>7575.0792255609322</v>
      </c>
      <c r="AD89" s="13">
        <f>SUMIF('reporting montigny'!$F$2:$EE$2,AD$4,'reporting montigny'!$F89:$EE89)+SUMIF('reporting boissy'!$F$2:$EE$2,AD$4,'reporting boissy'!$F89:$EE89)+SUMIF('reporting moussy'!$F$2:$EE$2,AD$4,'reporting moussy'!$F89:$EE89)+SUMIF('reporting trappes'!$F$2:$EE$2,AD$4,'reporting trappes'!$F89:$EE89)+SUMIF('SPACELOG 5 BP'!$F$2:$EE$2,AD$4,'SPACELOG 5 BP'!$F89:$EE89)+SUMIF('SPACELOG 6 BP'!$F$2:$EE$2,AD$4,'SPACELOG 6 BP'!$F89:$EE89)+SUMIF('SPACELOG 7 BP'!$F$2:$EE$2,AD$4,'SPACELOG 7 BP'!$F89:$EE89)+SUMIF('SPACELOG 8 BP'!$F$2:$EE$2,AD$4,'SPACELOG 8 BP'!$F89:$EE89)+SUMIF('SPACELOG 9 BP'!$F$2:$EE$2,AD$4,'SPACELOG 9 BP'!$F89:$EE89)+SUMIF('SPACELOG 10 BP'!$F$2:$EE$2,AD$4,'SPACELOG 10 BP'!$F89:$EE89)+SUMIF('SPACELOG 11 BP'!$F$2:$EE$2,AD$4,'SPACELOG 11 BP'!$F89:$EE89)+SUMIF('SPACELOG 12 BP'!$F$2:$EE$2,AD$4,'SPACELOG 12 BP'!$F89:$EE89)</f>
        <v>7575.0792255609322</v>
      </c>
      <c r="AE89" s="14">
        <f>SUM(S89:AD89)</f>
        <v>90900.950706731179</v>
      </c>
      <c r="AF89" s="13">
        <f>SUMIF('reporting montigny'!$F$2:$EE$2,AF$4,'reporting montigny'!$F89:$EE89)+SUMIF('reporting boissy'!$F$2:$EE$2,AF$4,'reporting boissy'!$F89:$EE89)+SUMIF('reporting moussy'!$F$2:$EE$2,AF$4,'reporting moussy'!$F89:$EE89)+SUMIF('reporting trappes'!$F$2:$EE$2,AF$4,'reporting trappes'!$F89:$EE89)+SUMIF('SPACELOG 5 BP'!$F$2:$EE$2,AF$4,'SPACELOG 5 BP'!$F89:$EE89)+SUMIF('SPACELOG 6 BP'!$F$2:$EE$2,AF$4,'SPACELOG 6 BP'!$F89:$EE89)+SUMIF('SPACELOG 7 BP'!$F$2:$EE$2,AF$4,'SPACELOG 7 BP'!$F89:$EE89)+SUMIF('SPACELOG 8 BP'!$F$2:$EE$2,AF$4,'SPACELOG 8 BP'!$F89:$EE89)+SUMIF('SPACELOG 9 BP'!$F$2:$EE$2,AF$4,'SPACELOG 9 BP'!$F89:$EE89)+SUMIF('SPACELOG 10 BP'!$F$2:$EE$2,AF$4,'SPACELOG 10 BP'!$F89:$EE89)+SUMIF('SPACELOG 11 BP'!$F$2:$EE$2,AF$4,'SPACELOG 11 BP'!$F89:$EE89)+SUMIF('SPACELOG 12 BP'!$F$2:$EE$2,AF$4,'SPACELOG 12 BP'!$F89:$EE89)</f>
        <v>7575.0792255609322</v>
      </c>
      <c r="AG89" s="13">
        <f>SUMIF('reporting montigny'!$F$2:$EE$2,AG$4,'reporting montigny'!$F89:$EE89)+SUMIF('reporting boissy'!$F$2:$EE$2,AG$4,'reporting boissy'!$F89:$EE89)+SUMIF('reporting moussy'!$F$2:$EE$2,AG$4,'reporting moussy'!$F89:$EE89)+SUMIF('reporting trappes'!$F$2:$EE$2,AG$4,'reporting trappes'!$F89:$EE89)+SUMIF('SPACELOG 5 BP'!$F$2:$EE$2,AG$4,'SPACELOG 5 BP'!$F89:$EE89)+SUMIF('SPACELOG 6 BP'!$F$2:$EE$2,AG$4,'SPACELOG 6 BP'!$F89:$EE89)+SUMIF('SPACELOG 7 BP'!$F$2:$EE$2,AG$4,'SPACELOG 7 BP'!$F89:$EE89)+SUMIF('SPACELOG 8 BP'!$F$2:$EE$2,AG$4,'SPACELOG 8 BP'!$F89:$EE89)+SUMIF('SPACELOG 9 BP'!$F$2:$EE$2,AG$4,'SPACELOG 9 BP'!$F89:$EE89)+SUMIF('SPACELOG 10 BP'!$F$2:$EE$2,AG$4,'SPACELOG 10 BP'!$F89:$EE89)+SUMIF('SPACELOG 11 BP'!$F$2:$EE$2,AG$4,'SPACELOG 11 BP'!$F89:$EE89)+SUMIF('SPACELOG 12 BP'!$F$2:$EE$2,AG$4,'SPACELOG 12 BP'!$F89:$EE89)</f>
        <v>7575.0792255609322</v>
      </c>
      <c r="AH89" s="13">
        <f>SUMIF('reporting montigny'!$F$2:$EE$2,AH$4,'reporting montigny'!$F89:$EE89)+SUMIF('reporting boissy'!$F$2:$EE$2,AH$4,'reporting boissy'!$F89:$EE89)+SUMIF('reporting moussy'!$F$2:$EE$2,AH$4,'reporting moussy'!$F89:$EE89)+SUMIF('reporting trappes'!$F$2:$EE$2,AH$4,'reporting trappes'!$F89:$EE89)+SUMIF('SPACELOG 5 BP'!$F$2:$EE$2,AH$4,'SPACELOG 5 BP'!$F89:$EE89)+SUMIF('SPACELOG 6 BP'!$F$2:$EE$2,AH$4,'SPACELOG 6 BP'!$F89:$EE89)+SUMIF('SPACELOG 7 BP'!$F$2:$EE$2,AH$4,'SPACELOG 7 BP'!$F89:$EE89)+SUMIF('SPACELOG 8 BP'!$F$2:$EE$2,AH$4,'SPACELOG 8 BP'!$F89:$EE89)+SUMIF('SPACELOG 9 BP'!$F$2:$EE$2,AH$4,'SPACELOG 9 BP'!$F89:$EE89)+SUMIF('SPACELOG 10 BP'!$F$2:$EE$2,AH$4,'SPACELOG 10 BP'!$F89:$EE89)+SUMIF('SPACELOG 11 BP'!$F$2:$EE$2,AH$4,'SPACELOG 11 BP'!$F89:$EE89)+SUMIF('SPACELOG 12 BP'!$F$2:$EE$2,AH$4,'SPACELOG 12 BP'!$F89:$EE89)</f>
        <v>7575.0792255609322</v>
      </c>
      <c r="AI89" s="13">
        <f>SUMIF('reporting montigny'!$F$2:$EE$2,AI$4,'reporting montigny'!$F89:$EE89)+SUMIF('reporting boissy'!$F$2:$EE$2,AI$4,'reporting boissy'!$F89:$EE89)+SUMIF('reporting moussy'!$F$2:$EE$2,AI$4,'reporting moussy'!$F89:$EE89)+SUMIF('reporting trappes'!$F$2:$EE$2,AI$4,'reporting trappes'!$F89:$EE89)+SUMIF('SPACELOG 5 BP'!$F$2:$EE$2,AI$4,'SPACELOG 5 BP'!$F89:$EE89)+SUMIF('SPACELOG 6 BP'!$F$2:$EE$2,AI$4,'SPACELOG 6 BP'!$F89:$EE89)+SUMIF('SPACELOG 7 BP'!$F$2:$EE$2,AI$4,'SPACELOG 7 BP'!$F89:$EE89)+SUMIF('SPACELOG 8 BP'!$F$2:$EE$2,AI$4,'SPACELOG 8 BP'!$F89:$EE89)+SUMIF('SPACELOG 9 BP'!$F$2:$EE$2,AI$4,'SPACELOG 9 BP'!$F89:$EE89)+SUMIF('SPACELOG 10 BP'!$F$2:$EE$2,AI$4,'SPACELOG 10 BP'!$F89:$EE89)+SUMIF('SPACELOG 11 BP'!$F$2:$EE$2,AI$4,'SPACELOG 11 BP'!$F89:$EE89)+SUMIF('SPACELOG 12 BP'!$F$2:$EE$2,AI$4,'SPACELOG 12 BP'!$F89:$EE89)</f>
        <v>7575.0792255609322</v>
      </c>
      <c r="AJ89" s="13">
        <f>SUMIF('reporting montigny'!$F$2:$EE$2,AJ$4,'reporting montigny'!$F89:$EE89)+SUMIF('reporting boissy'!$F$2:$EE$2,AJ$4,'reporting boissy'!$F89:$EE89)+SUMIF('reporting moussy'!$F$2:$EE$2,AJ$4,'reporting moussy'!$F89:$EE89)+SUMIF('reporting trappes'!$F$2:$EE$2,AJ$4,'reporting trappes'!$F89:$EE89)+SUMIF('SPACELOG 5 BP'!$F$2:$EE$2,AJ$4,'SPACELOG 5 BP'!$F89:$EE89)+SUMIF('SPACELOG 6 BP'!$F$2:$EE$2,AJ$4,'SPACELOG 6 BP'!$F89:$EE89)+SUMIF('SPACELOG 7 BP'!$F$2:$EE$2,AJ$4,'SPACELOG 7 BP'!$F89:$EE89)+SUMIF('SPACELOG 8 BP'!$F$2:$EE$2,AJ$4,'SPACELOG 8 BP'!$F89:$EE89)+SUMIF('SPACELOG 9 BP'!$F$2:$EE$2,AJ$4,'SPACELOG 9 BP'!$F89:$EE89)+SUMIF('SPACELOG 10 BP'!$F$2:$EE$2,AJ$4,'SPACELOG 10 BP'!$F89:$EE89)+SUMIF('SPACELOG 11 BP'!$F$2:$EE$2,AJ$4,'SPACELOG 11 BP'!$F89:$EE89)+SUMIF('SPACELOG 12 BP'!$F$2:$EE$2,AJ$4,'SPACELOG 12 BP'!$F89:$EE89)</f>
        <v>7575.0792255609322</v>
      </c>
      <c r="AK89" s="13">
        <f>SUMIF('reporting montigny'!$F$2:$EE$2,AK$4,'reporting montigny'!$F89:$EE89)+SUMIF('reporting boissy'!$F$2:$EE$2,AK$4,'reporting boissy'!$F89:$EE89)+SUMIF('reporting moussy'!$F$2:$EE$2,AK$4,'reporting moussy'!$F89:$EE89)+SUMIF('reporting trappes'!$F$2:$EE$2,AK$4,'reporting trappes'!$F89:$EE89)+SUMIF('SPACELOG 5 BP'!$F$2:$EE$2,AK$4,'SPACELOG 5 BP'!$F89:$EE89)+SUMIF('SPACELOG 6 BP'!$F$2:$EE$2,AK$4,'SPACELOG 6 BP'!$F89:$EE89)+SUMIF('SPACELOG 7 BP'!$F$2:$EE$2,AK$4,'SPACELOG 7 BP'!$F89:$EE89)+SUMIF('SPACELOG 8 BP'!$F$2:$EE$2,AK$4,'SPACELOG 8 BP'!$F89:$EE89)+SUMIF('SPACELOG 9 BP'!$F$2:$EE$2,AK$4,'SPACELOG 9 BP'!$F89:$EE89)+SUMIF('SPACELOG 10 BP'!$F$2:$EE$2,AK$4,'SPACELOG 10 BP'!$F89:$EE89)+SUMIF('SPACELOG 11 BP'!$F$2:$EE$2,AK$4,'SPACELOG 11 BP'!$F89:$EE89)+SUMIF('SPACELOG 12 BP'!$F$2:$EE$2,AK$4,'SPACELOG 12 BP'!$F89:$EE89)</f>
        <v>7575.0792255609322</v>
      </c>
      <c r="AL89" s="13">
        <f>SUMIF('reporting montigny'!$F$2:$EE$2,AL$4,'reporting montigny'!$F89:$EE89)+SUMIF('reporting boissy'!$F$2:$EE$2,AL$4,'reporting boissy'!$F89:$EE89)+SUMIF('reporting moussy'!$F$2:$EE$2,AL$4,'reporting moussy'!$F89:$EE89)+SUMIF('reporting trappes'!$F$2:$EE$2,AL$4,'reporting trappes'!$F89:$EE89)+SUMIF('SPACELOG 5 BP'!$F$2:$EE$2,AL$4,'SPACELOG 5 BP'!$F89:$EE89)+SUMIF('SPACELOG 6 BP'!$F$2:$EE$2,AL$4,'SPACELOG 6 BP'!$F89:$EE89)+SUMIF('SPACELOG 7 BP'!$F$2:$EE$2,AL$4,'SPACELOG 7 BP'!$F89:$EE89)+SUMIF('SPACELOG 8 BP'!$F$2:$EE$2,AL$4,'SPACELOG 8 BP'!$F89:$EE89)+SUMIF('SPACELOG 9 BP'!$F$2:$EE$2,AL$4,'SPACELOG 9 BP'!$F89:$EE89)+SUMIF('SPACELOG 10 BP'!$F$2:$EE$2,AL$4,'SPACELOG 10 BP'!$F89:$EE89)+SUMIF('SPACELOG 11 BP'!$F$2:$EE$2,AL$4,'SPACELOG 11 BP'!$F89:$EE89)+SUMIF('SPACELOG 12 BP'!$F$2:$EE$2,AL$4,'SPACELOG 12 BP'!$F89:$EE89)</f>
        <v>7575.0792255609322</v>
      </c>
      <c r="AM89" s="13">
        <f>SUMIF('reporting montigny'!$F$2:$EE$2,AM$4,'reporting montigny'!$F89:$EE89)+SUMIF('reporting boissy'!$F$2:$EE$2,AM$4,'reporting boissy'!$F89:$EE89)+SUMIF('reporting moussy'!$F$2:$EE$2,AM$4,'reporting moussy'!$F89:$EE89)+SUMIF('reporting trappes'!$F$2:$EE$2,AM$4,'reporting trappes'!$F89:$EE89)+SUMIF('SPACELOG 5 BP'!$F$2:$EE$2,AM$4,'SPACELOG 5 BP'!$F89:$EE89)+SUMIF('SPACELOG 6 BP'!$F$2:$EE$2,AM$4,'SPACELOG 6 BP'!$F89:$EE89)+SUMIF('SPACELOG 7 BP'!$F$2:$EE$2,AM$4,'SPACELOG 7 BP'!$F89:$EE89)+SUMIF('SPACELOG 8 BP'!$F$2:$EE$2,AM$4,'SPACELOG 8 BP'!$F89:$EE89)+SUMIF('SPACELOG 9 BP'!$F$2:$EE$2,AM$4,'SPACELOG 9 BP'!$F89:$EE89)+SUMIF('SPACELOG 10 BP'!$F$2:$EE$2,AM$4,'SPACELOG 10 BP'!$F89:$EE89)+SUMIF('SPACELOG 11 BP'!$F$2:$EE$2,AM$4,'SPACELOG 11 BP'!$F89:$EE89)+SUMIF('SPACELOG 12 BP'!$F$2:$EE$2,AM$4,'SPACELOG 12 BP'!$F89:$EE89)</f>
        <v>7575.0792255609322</v>
      </c>
      <c r="AN89" s="13">
        <f>SUMIF('reporting montigny'!$F$2:$EE$2,AN$4,'reporting montigny'!$F89:$EE89)+SUMIF('reporting boissy'!$F$2:$EE$2,AN$4,'reporting boissy'!$F89:$EE89)+SUMIF('reporting moussy'!$F$2:$EE$2,AN$4,'reporting moussy'!$F89:$EE89)+SUMIF('reporting trappes'!$F$2:$EE$2,AN$4,'reporting trappes'!$F89:$EE89)+SUMIF('SPACELOG 5 BP'!$F$2:$EE$2,AN$4,'SPACELOG 5 BP'!$F89:$EE89)+SUMIF('SPACELOG 6 BP'!$F$2:$EE$2,AN$4,'SPACELOG 6 BP'!$F89:$EE89)+SUMIF('SPACELOG 7 BP'!$F$2:$EE$2,AN$4,'SPACELOG 7 BP'!$F89:$EE89)+SUMIF('SPACELOG 8 BP'!$F$2:$EE$2,AN$4,'SPACELOG 8 BP'!$F89:$EE89)+SUMIF('SPACELOG 9 BP'!$F$2:$EE$2,AN$4,'SPACELOG 9 BP'!$F89:$EE89)+SUMIF('SPACELOG 10 BP'!$F$2:$EE$2,AN$4,'SPACELOG 10 BP'!$F89:$EE89)+SUMIF('SPACELOG 11 BP'!$F$2:$EE$2,AN$4,'SPACELOG 11 BP'!$F89:$EE89)+SUMIF('SPACELOG 12 BP'!$F$2:$EE$2,AN$4,'SPACELOG 12 BP'!$F89:$EE89)</f>
        <v>7575.0792255609322</v>
      </c>
      <c r="AO89" s="13">
        <f>SUMIF('reporting montigny'!$F$2:$EE$2,AO$4,'reporting montigny'!$F89:$EE89)+SUMIF('reporting boissy'!$F$2:$EE$2,AO$4,'reporting boissy'!$F89:$EE89)+SUMIF('reporting moussy'!$F$2:$EE$2,AO$4,'reporting moussy'!$F89:$EE89)+SUMIF('reporting trappes'!$F$2:$EE$2,AO$4,'reporting trappes'!$F89:$EE89)+SUMIF('SPACELOG 5 BP'!$F$2:$EE$2,AO$4,'SPACELOG 5 BP'!$F89:$EE89)+SUMIF('SPACELOG 6 BP'!$F$2:$EE$2,AO$4,'SPACELOG 6 BP'!$F89:$EE89)+SUMIF('SPACELOG 7 BP'!$F$2:$EE$2,AO$4,'SPACELOG 7 BP'!$F89:$EE89)+SUMIF('SPACELOG 8 BP'!$F$2:$EE$2,AO$4,'SPACELOG 8 BP'!$F89:$EE89)+SUMIF('SPACELOG 9 BP'!$F$2:$EE$2,AO$4,'SPACELOG 9 BP'!$F89:$EE89)+SUMIF('SPACELOG 10 BP'!$F$2:$EE$2,AO$4,'SPACELOG 10 BP'!$F89:$EE89)+SUMIF('SPACELOG 11 BP'!$F$2:$EE$2,AO$4,'SPACELOG 11 BP'!$F89:$EE89)+SUMIF('SPACELOG 12 BP'!$F$2:$EE$2,AO$4,'SPACELOG 12 BP'!$F89:$EE89)</f>
        <v>7575.0792255609322</v>
      </c>
      <c r="AP89" s="13">
        <f>SUMIF('reporting montigny'!$F$2:$EE$2,AP$4,'reporting montigny'!$F89:$EE89)+SUMIF('reporting boissy'!$F$2:$EE$2,AP$4,'reporting boissy'!$F89:$EE89)+SUMIF('reporting moussy'!$F$2:$EE$2,AP$4,'reporting moussy'!$F89:$EE89)+SUMIF('reporting trappes'!$F$2:$EE$2,AP$4,'reporting trappes'!$F89:$EE89)+SUMIF('SPACELOG 5 BP'!$F$2:$EE$2,AP$4,'SPACELOG 5 BP'!$F89:$EE89)+SUMIF('SPACELOG 6 BP'!$F$2:$EE$2,AP$4,'SPACELOG 6 BP'!$F89:$EE89)+SUMIF('SPACELOG 7 BP'!$F$2:$EE$2,AP$4,'SPACELOG 7 BP'!$F89:$EE89)+SUMIF('SPACELOG 8 BP'!$F$2:$EE$2,AP$4,'SPACELOG 8 BP'!$F89:$EE89)+SUMIF('SPACELOG 9 BP'!$F$2:$EE$2,AP$4,'SPACELOG 9 BP'!$F89:$EE89)+SUMIF('SPACELOG 10 BP'!$F$2:$EE$2,AP$4,'SPACELOG 10 BP'!$F89:$EE89)+SUMIF('SPACELOG 11 BP'!$F$2:$EE$2,AP$4,'SPACELOG 11 BP'!$F89:$EE89)+SUMIF('SPACELOG 12 BP'!$F$2:$EE$2,AP$4,'SPACELOG 12 BP'!$F89:$EE89)</f>
        <v>7575.0792255609322</v>
      </c>
      <c r="AQ89" s="13">
        <f>SUMIF('reporting montigny'!$F$2:$EE$2,AQ$4,'reporting montigny'!$F89:$EE89)+SUMIF('reporting boissy'!$F$2:$EE$2,AQ$4,'reporting boissy'!$F89:$EE89)+SUMIF('reporting moussy'!$F$2:$EE$2,AQ$4,'reporting moussy'!$F89:$EE89)+SUMIF('reporting trappes'!$F$2:$EE$2,AQ$4,'reporting trappes'!$F89:$EE89)+SUMIF('SPACELOG 5 BP'!$F$2:$EE$2,AQ$4,'SPACELOG 5 BP'!$F89:$EE89)+SUMIF('SPACELOG 6 BP'!$F$2:$EE$2,AQ$4,'SPACELOG 6 BP'!$F89:$EE89)+SUMIF('SPACELOG 7 BP'!$F$2:$EE$2,AQ$4,'SPACELOG 7 BP'!$F89:$EE89)+SUMIF('SPACELOG 8 BP'!$F$2:$EE$2,AQ$4,'SPACELOG 8 BP'!$F89:$EE89)+SUMIF('SPACELOG 9 BP'!$F$2:$EE$2,AQ$4,'SPACELOG 9 BP'!$F89:$EE89)+SUMIF('SPACELOG 10 BP'!$F$2:$EE$2,AQ$4,'SPACELOG 10 BP'!$F89:$EE89)+SUMIF('SPACELOG 11 BP'!$F$2:$EE$2,AQ$4,'SPACELOG 11 BP'!$F89:$EE89)+SUMIF('SPACELOG 12 BP'!$F$2:$EE$2,AQ$4,'SPACELOG 12 BP'!$F89:$EE89)</f>
        <v>7575.0792255609322</v>
      </c>
      <c r="AR89" s="14">
        <f>SUM(AF89:AQ89)</f>
        <v>90900.950706731179</v>
      </c>
      <c r="AS89" s="13">
        <f>SUMIF('reporting montigny'!$F$2:$EE$2,AS$4,'reporting montigny'!$F89:$EE89)+SUMIF('reporting boissy'!$F$2:$EE$2,AS$4,'reporting boissy'!$F89:$EE89)+SUMIF('reporting moussy'!$F$2:$EE$2,AS$4,'reporting moussy'!$F89:$EE89)+SUMIF('reporting trappes'!$F$2:$EE$2,AS$4,'reporting trappes'!$F89:$EE89)+SUMIF('SPACELOG 5 BP'!$F$2:$EE$2,AS$4,'SPACELOG 5 BP'!$F89:$EE89)+SUMIF('SPACELOG 6 BP'!$F$2:$EE$2,AS$4,'SPACELOG 6 BP'!$F89:$EE89)+SUMIF('SPACELOG 7 BP'!$F$2:$EE$2,AS$4,'SPACELOG 7 BP'!$F89:$EE89)+SUMIF('SPACELOG 8 BP'!$F$2:$EE$2,AS$4,'SPACELOG 8 BP'!$F89:$EE89)+SUMIF('SPACELOG 9 BP'!$F$2:$EE$2,AS$4,'SPACELOG 9 BP'!$F89:$EE89)+SUMIF('SPACELOG 10 BP'!$F$2:$EE$2,AS$4,'SPACELOG 10 BP'!$F89:$EE89)+SUMIF('SPACELOG 11 BP'!$F$2:$EE$2,AS$4,'SPACELOG 11 BP'!$F89:$EE89)+SUMIF('SPACELOG 12 BP'!$F$2:$EE$2,AS$4,'SPACELOG 12 BP'!$F89:$EE89)</f>
        <v>7575.0792255609322</v>
      </c>
      <c r="AT89" s="13">
        <f>SUMIF('reporting montigny'!$F$2:$EE$2,AT$4,'reporting montigny'!$F89:$EE89)+SUMIF('reporting boissy'!$F$2:$EE$2,AT$4,'reporting boissy'!$F89:$EE89)+SUMIF('reporting moussy'!$F$2:$EE$2,AT$4,'reporting moussy'!$F89:$EE89)+SUMIF('reporting trappes'!$F$2:$EE$2,AT$4,'reporting trappes'!$F89:$EE89)+SUMIF('SPACELOG 5 BP'!$F$2:$EE$2,AT$4,'SPACELOG 5 BP'!$F89:$EE89)+SUMIF('SPACELOG 6 BP'!$F$2:$EE$2,AT$4,'SPACELOG 6 BP'!$F89:$EE89)+SUMIF('SPACELOG 7 BP'!$F$2:$EE$2,AT$4,'SPACELOG 7 BP'!$F89:$EE89)+SUMIF('SPACELOG 8 BP'!$F$2:$EE$2,AT$4,'SPACELOG 8 BP'!$F89:$EE89)+SUMIF('SPACELOG 9 BP'!$F$2:$EE$2,AT$4,'SPACELOG 9 BP'!$F89:$EE89)+SUMIF('SPACELOG 10 BP'!$F$2:$EE$2,AT$4,'SPACELOG 10 BP'!$F89:$EE89)+SUMIF('SPACELOG 11 BP'!$F$2:$EE$2,AT$4,'SPACELOG 11 BP'!$F89:$EE89)+SUMIF('SPACELOG 12 BP'!$F$2:$EE$2,AT$4,'SPACELOG 12 BP'!$F89:$EE89)</f>
        <v>7575.0792255609322</v>
      </c>
      <c r="AU89" s="13">
        <f>SUMIF('reporting montigny'!$F$2:$EE$2,AU$4,'reporting montigny'!$F89:$EE89)+SUMIF('reporting boissy'!$F$2:$EE$2,AU$4,'reporting boissy'!$F89:$EE89)+SUMIF('reporting moussy'!$F$2:$EE$2,AU$4,'reporting moussy'!$F89:$EE89)+SUMIF('reporting trappes'!$F$2:$EE$2,AU$4,'reporting trappes'!$F89:$EE89)+SUMIF('SPACELOG 5 BP'!$F$2:$EE$2,AU$4,'SPACELOG 5 BP'!$F89:$EE89)+SUMIF('SPACELOG 6 BP'!$F$2:$EE$2,AU$4,'SPACELOG 6 BP'!$F89:$EE89)+SUMIF('SPACELOG 7 BP'!$F$2:$EE$2,AU$4,'SPACELOG 7 BP'!$F89:$EE89)+SUMIF('SPACELOG 8 BP'!$F$2:$EE$2,AU$4,'SPACELOG 8 BP'!$F89:$EE89)+SUMIF('SPACELOG 9 BP'!$F$2:$EE$2,AU$4,'SPACELOG 9 BP'!$F89:$EE89)+SUMIF('SPACELOG 10 BP'!$F$2:$EE$2,AU$4,'SPACELOG 10 BP'!$F89:$EE89)+SUMIF('SPACELOG 11 BP'!$F$2:$EE$2,AU$4,'SPACELOG 11 BP'!$F89:$EE89)+SUMIF('SPACELOG 12 BP'!$F$2:$EE$2,AU$4,'SPACELOG 12 BP'!$F89:$EE89)</f>
        <v>7575.0792255609322</v>
      </c>
      <c r="AV89" s="13">
        <f>SUMIF('reporting montigny'!$F$2:$EE$2,AV$4,'reporting montigny'!$F89:$EE89)+SUMIF('reporting boissy'!$F$2:$EE$2,AV$4,'reporting boissy'!$F89:$EE89)+SUMIF('reporting moussy'!$F$2:$EE$2,AV$4,'reporting moussy'!$F89:$EE89)+SUMIF('reporting trappes'!$F$2:$EE$2,AV$4,'reporting trappes'!$F89:$EE89)+SUMIF('SPACELOG 5 BP'!$F$2:$EE$2,AV$4,'SPACELOG 5 BP'!$F89:$EE89)+SUMIF('SPACELOG 6 BP'!$F$2:$EE$2,AV$4,'SPACELOG 6 BP'!$F89:$EE89)+SUMIF('SPACELOG 7 BP'!$F$2:$EE$2,AV$4,'SPACELOG 7 BP'!$F89:$EE89)+SUMIF('SPACELOG 8 BP'!$F$2:$EE$2,AV$4,'SPACELOG 8 BP'!$F89:$EE89)+SUMIF('SPACELOG 9 BP'!$F$2:$EE$2,AV$4,'SPACELOG 9 BP'!$F89:$EE89)+SUMIF('SPACELOG 10 BP'!$F$2:$EE$2,AV$4,'SPACELOG 10 BP'!$F89:$EE89)+SUMIF('SPACELOG 11 BP'!$F$2:$EE$2,AV$4,'SPACELOG 11 BP'!$F89:$EE89)+SUMIF('SPACELOG 12 BP'!$F$2:$EE$2,AV$4,'SPACELOG 12 BP'!$F89:$EE89)</f>
        <v>7575.0792255609322</v>
      </c>
      <c r="AW89" s="13">
        <f>SUMIF('reporting montigny'!$F$2:$EE$2,AW$4,'reporting montigny'!$F89:$EE89)+SUMIF('reporting boissy'!$F$2:$EE$2,AW$4,'reporting boissy'!$F89:$EE89)+SUMIF('reporting moussy'!$F$2:$EE$2,AW$4,'reporting moussy'!$F89:$EE89)+SUMIF('reporting trappes'!$F$2:$EE$2,AW$4,'reporting trappes'!$F89:$EE89)+SUMIF('SPACELOG 5 BP'!$F$2:$EE$2,AW$4,'SPACELOG 5 BP'!$F89:$EE89)+SUMIF('SPACELOG 6 BP'!$F$2:$EE$2,AW$4,'SPACELOG 6 BP'!$F89:$EE89)+SUMIF('SPACELOG 7 BP'!$F$2:$EE$2,AW$4,'SPACELOG 7 BP'!$F89:$EE89)+SUMIF('SPACELOG 8 BP'!$F$2:$EE$2,AW$4,'SPACELOG 8 BP'!$F89:$EE89)+SUMIF('SPACELOG 9 BP'!$F$2:$EE$2,AW$4,'SPACELOG 9 BP'!$F89:$EE89)+SUMIF('SPACELOG 10 BP'!$F$2:$EE$2,AW$4,'SPACELOG 10 BP'!$F89:$EE89)+SUMIF('SPACELOG 11 BP'!$F$2:$EE$2,AW$4,'SPACELOG 11 BP'!$F89:$EE89)+SUMIF('SPACELOG 12 BP'!$F$2:$EE$2,AW$4,'SPACELOG 12 BP'!$F89:$EE89)</f>
        <v>7575.0792255609322</v>
      </c>
      <c r="AX89" s="13">
        <f>SUMIF('reporting montigny'!$F$2:$EE$2,AX$4,'reporting montigny'!$F89:$EE89)+SUMIF('reporting boissy'!$F$2:$EE$2,AX$4,'reporting boissy'!$F89:$EE89)+SUMIF('reporting moussy'!$F$2:$EE$2,AX$4,'reporting moussy'!$F89:$EE89)+SUMIF('reporting trappes'!$F$2:$EE$2,AX$4,'reporting trappes'!$F89:$EE89)+SUMIF('SPACELOG 5 BP'!$F$2:$EE$2,AX$4,'SPACELOG 5 BP'!$F89:$EE89)+SUMIF('SPACELOG 6 BP'!$F$2:$EE$2,AX$4,'SPACELOG 6 BP'!$F89:$EE89)+SUMIF('SPACELOG 7 BP'!$F$2:$EE$2,AX$4,'SPACELOG 7 BP'!$F89:$EE89)+SUMIF('SPACELOG 8 BP'!$F$2:$EE$2,AX$4,'SPACELOG 8 BP'!$F89:$EE89)+SUMIF('SPACELOG 9 BP'!$F$2:$EE$2,AX$4,'SPACELOG 9 BP'!$F89:$EE89)+SUMIF('SPACELOG 10 BP'!$F$2:$EE$2,AX$4,'SPACELOG 10 BP'!$F89:$EE89)+SUMIF('SPACELOG 11 BP'!$F$2:$EE$2,AX$4,'SPACELOG 11 BP'!$F89:$EE89)+SUMIF('SPACELOG 12 BP'!$F$2:$EE$2,AX$4,'SPACELOG 12 BP'!$F89:$EE89)</f>
        <v>7575.0792255609322</v>
      </c>
      <c r="AY89" s="13">
        <f>SUMIF('reporting montigny'!$F$2:$EE$2,AY$4,'reporting montigny'!$F89:$EE89)+SUMIF('reporting boissy'!$F$2:$EE$2,AY$4,'reporting boissy'!$F89:$EE89)+SUMIF('reporting moussy'!$F$2:$EE$2,AY$4,'reporting moussy'!$F89:$EE89)+SUMIF('reporting trappes'!$F$2:$EE$2,AY$4,'reporting trappes'!$F89:$EE89)+SUMIF('SPACELOG 5 BP'!$F$2:$EE$2,AY$4,'SPACELOG 5 BP'!$F89:$EE89)+SUMIF('SPACELOG 6 BP'!$F$2:$EE$2,AY$4,'SPACELOG 6 BP'!$F89:$EE89)+SUMIF('SPACELOG 7 BP'!$F$2:$EE$2,AY$4,'SPACELOG 7 BP'!$F89:$EE89)+SUMIF('SPACELOG 8 BP'!$F$2:$EE$2,AY$4,'SPACELOG 8 BP'!$F89:$EE89)+SUMIF('SPACELOG 9 BP'!$F$2:$EE$2,AY$4,'SPACELOG 9 BP'!$F89:$EE89)+SUMIF('SPACELOG 10 BP'!$F$2:$EE$2,AY$4,'SPACELOG 10 BP'!$F89:$EE89)+SUMIF('SPACELOG 11 BP'!$F$2:$EE$2,AY$4,'SPACELOG 11 BP'!$F89:$EE89)+SUMIF('SPACELOG 12 BP'!$F$2:$EE$2,AY$4,'SPACELOG 12 BP'!$F89:$EE89)</f>
        <v>7575.0792255609322</v>
      </c>
      <c r="AZ89" s="13">
        <f>SUMIF('reporting montigny'!$F$2:$EE$2,AZ$4,'reporting montigny'!$F89:$EE89)+SUMIF('reporting boissy'!$F$2:$EE$2,AZ$4,'reporting boissy'!$F89:$EE89)+SUMIF('reporting moussy'!$F$2:$EE$2,AZ$4,'reporting moussy'!$F89:$EE89)+SUMIF('reporting trappes'!$F$2:$EE$2,AZ$4,'reporting trappes'!$F89:$EE89)+SUMIF('SPACELOG 5 BP'!$F$2:$EE$2,AZ$4,'SPACELOG 5 BP'!$F89:$EE89)+SUMIF('SPACELOG 6 BP'!$F$2:$EE$2,AZ$4,'SPACELOG 6 BP'!$F89:$EE89)+SUMIF('SPACELOG 7 BP'!$F$2:$EE$2,AZ$4,'SPACELOG 7 BP'!$F89:$EE89)+SUMIF('SPACELOG 8 BP'!$F$2:$EE$2,AZ$4,'SPACELOG 8 BP'!$F89:$EE89)+SUMIF('SPACELOG 9 BP'!$F$2:$EE$2,AZ$4,'SPACELOG 9 BP'!$F89:$EE89)+SUMIF('SPACELOG 10 BP'!$F$2:$EE$2,AZ$4,'SPACELOG 10 BP'!$F89:$EE89)+SUMIF('SPACELOG 11 BP'!$F$2:$EE$2,AZ$4,'SPACELOG 11 BP'!$F89:$EE89)+SUMIF('SPACELOG 12 BP'!$F$2:$EE$2,AZ$4,'SPACELOG 12 BP'!$F89:$EE89)</f>
        <v>7575.0792255609322</v>
      </c>
      <c r="BA89" s="13">
        <f>SUMIF('reporting montigny'!$F$2:$EE$2,BA$4,'reporting montigny'!$F89:$EE89)+SUMIF('reporting boissy'!$F$2:$EE$2,BA$4,'reporting boissy'!$F89:$EE89)+SUMIF('reporting moussy'!$F$2:$EE$2,BA$4,'reporting moussy'!$F89:$EE89)+SUMIF('reporting trappes'!$F$2:$EE$2,BA$4,'reporting trappes'!$F89:$EE89)+SUMIF('SPACELOG 5 BP'!$F$2:$EE$2,BA$4,'SPACELOG 5 BP'!$F89:$EE89)+SUMIF('SPACELOG 6 BP'!$F$2:$EE$2,BA$4,'SPACELOG 6 BP'!$F89:$EE89)+SUMIF('SPACELOG 7 BP'!$F$2:$EE$2,BA$4,'SPACELOG 7 BP'!$F89:$EE89)+SUMIF('SPACELOG 8 BP'!$F$2:$EE$2,BA$4,'SPACELOG 8 BP'!$F89:$EE89)+SUMIF('SPACELOG 9 BP'!$F$2:$EE$2,BA$4,'SPACELOG 9 BP'!$F89:$EE89)+SUMIF('SPACELOG 10 BP'!$F$2:$EE$2,BA$4,'SPACELOG 10 BP'!$F89:$EE89)+SUMIF('SPACELOG 11 BP'!$F$2:$EE$2,BA$4,'SPACELOG 11 BP'!$F89:$EE89)+SUMIF('SPACELOG 12 BP'!$F$2:$EE$2,BA$4,'SPACELOG 12 BP'!$F89:$EE89)</f>
        <v>7575.0792255609322</v>
      </c>
      <c r="BB89" s="13">
        <f>SUMIF('reporting montigny'!$F$2:$EE$2,BB$4,'reporting montigny'!$F89:$EE89)+SUMIF('reporting boissy'!$F$2:$EE$2,BB$4,'reporting boissy'!$F89:$EE89)+SUMIF('reporting moussy'!$F$2:$EE$2,BB$4,'reporting moussy'!$F89:$EE89)+SUMIF('reporting trappes'!$F$2:$EE$2,BB$4,'reporting trappes'!$F89:$EE89)+SUMIF('SPACELOG 5 BP'!$F$2:$EE$2,BB$4,'SPACELOG 5 BP'!$F89:$EE89)+SUMIF('SPACELOG 6 BP'!$F$2:$EE$2,BB$4,'SPACELOG 6 BP'!$F89:$EE89)+SUMIF('SPACELOG 7 BP'!$F$2:$EE$2,BB$4,'SPACELOG 7 BP'!$F89:$EE89)+SUMIF('SPACELOG 8 BP'!$F$2:$EE$2,BB$4,'SPACELOG 8 BP'!$F89:$EE89)+SUMIF('SPACELOG 9 BP'!$F$2:$EE$2,BB$4,'SPACELOG 9 BP'!$F89:$EE89)+SUMIF('SPACELOG 10 BP'!$F$2:$EE$2,BB$4,'SPACELOG 10 BP'!$F89:$EE89)+SUMIF('SPACELOG 11 BP'!$F$2:$EE$2,BB$4,'SPACELOG 11 BP'!$F89:$EE89)+SUMIF('SPACELOG 12 BP'!$F$2:$EE$2,BB$4,'SPACELOG 12 BP'!$F89:$EE89)</f>
        <v>7575.0792255609322</v>
      </c>
      <c r="BC89" s="13">
        <f>SUMIF('reporting montigny'!$F$2:$EE$2,BC$4,'reporting montigny'!$F89:$EE89)+SUMIF('reporting boissy'!$F$2:$EE$2,BC$4,'reporting boissy'!$F89:$EE89)+SUMIF('reporting moussy'!$F$2:$EE$2,BC$4,'reporting moussy'!$F89:$EE89)+SUMIF('reporting trappes'!$F$2:$EE$2,BC$4,'reporting trappes'!$F89:$EE89)+SUMIF('SPACELOG 5 BP'!$F$2:$EE$2,BC$4,'SPACELOG 5 BP'!$F89:$EE89)+SUMIF('SPACELOG 6 BP'!$F$2:$EE$2,BC$4,'SPACELOG 6 BP'!$F89:$EE89)+SUMIF('SPACELOG 7 BP'!$F$2:$EE$2,BC$4,'SPACELOG 7 BP'!$F89:$EE89)+SUMIF('SPACELOG 8 BP'!$F$2:$EE$2,BC$4,'SPACELOG 8 BP'!$F89:$EE89)+SUMIF('SPACELOG 9 BP'!$F$2:$EE$2,BC$4,'SPACELOG 9 BP'!$F89:$EE89)+SUMIF('SPACELOG 10 BP'!$F$2:$EE$2,BC$4,'SPACELOG 10 BP'!$F89:$EE89)+SUMIF('SPACELOG 11 BP'!$F$2:$EE$2,BC$4,'SPACELOG 11 BP'!$F89:$EE89)+SUMIF('SPACELOG 12 BP'!$F$2:$EE$2,BC$4,'SPACELOG 12 BP'!$F89:$EE89)</f>
        <v>7575.0792255609322</v>
      </c>
      <c r="BD89" s="13">
        <f>SUMIF('reporting montigny'!$F$2:$EE$2,BD$4,'reporting montigny'!$F89:$EE89)+SUMIF('reporting boissy'!$F$2:$EE$2,BD$4,'reporting boissy'!$F89:$EE89)+SUMIF('reporting moussy'!$F$2:$EE$2,BD$4,'reporting moussy'!$F89:$EE89)+SUMIF('reporting trappes'!$F$2:$EE$2,BD$4,'reporting trappes'!$F89:$EE89)+SUMIF('SPACELOG 5 BP'!$F$2:$EE$2,BD$4,'SPACELOG 5 BP'!$F89:$EE89)+SUMIF('SPACELOG 6 BP'!$F$2:$EE$2,BD$4,'SPACELOG 6 BP'!$F89:$EE89)+SUMIF('SPACELOG 7 BP'!$F$2:$EE$2,BD$4,'SPACELOG 7 BP'!$F89:$EE89)+SUMIF('SPACELOG 8 BP'!$F$2:$EE$2,BD$4,'SPACELOG 8 BP'!$F89:$EE89)+SUMIF('SPACELOG 9 BP'!$F$2:$EE$2,BD$4,'SPACELOG 9 BP'!$F89:$EE89)+SUMIF('SPACELOG 10 BP'!$F$2:$EE$2,BD$4,'SPACELOG 10 BP'!$F89:$EE89)+SUMIF('SPACELOG 11 BP'!$F$2:$EE$2,BD$4,'SPACELOG 11 BP'!$F89:$EE89)+SUMIF('SPACELOG 12 BP'!$F$2:$EE$2,BD$4,'SPACELOG 12 BP'!$F89:$EE89)</f>
        <v>7575.0792255609322</v>
      </c>
      <c r="BE89" s="14">
        <f>SUM(AS89:BD89)</f>
        <v>90900.950706731179</v>
      </c>
      <c r="BF89" s="13">
        <f>SUMIF('reporting montigny'!$F$2:$EE$2,BF$4,'reporting montigny'!$F89:$EE89)+SUMIF('reporting boissy'!$F$2:$EE$2,BF$4,'reporting boissy'!$F89:$EE89)+SUMIF('reporting moussy'!$F$2:$EE$2,BF$4,'reporting moussy'!$F89:$EE89)+SUMIF('reporting trappes'!$F$2:$EE$2,BF$4,'reporting trappes'!$F89:$EE89)+SUMIF('SPACELOG 5 BP'!$F$2:$EE$2,BF$4,'SPACELOG 5 BP'!$F89:$EE89)+SUMIF('SPACELOG 6 BP'!$F$2:$EE$2,BF$4,'SPACELOG 6 BP'!$F89:$EE89)+SUMIF('SPACELOG 7 BP'!$F$2:$EE$2,BF$4,'SPACELOG 7 BP'!$F89:$EE89)+SUMIF('SPACELOG 8 BP'!$F$2:$EE$2,BF$4,'SPACELOG 8 BP'!$F89:$EE89)+SUMIF('SPACELOG 9 BP'!$F$2:$EE$2,BF$4,'SPACELOG 9 BP'!$F89:$EE89)+SUMIF('SPACELOG 10 BP'!$F$2:$EE$2,BF$4,'SPACELOG 10 BP'!$F89:$EE89)+SUMIF('SPACELOG 11 BP'!$F$2:$EE$2,BF$4,'SPACELOG 11 BP'!$F89:$EE89)+SUMIF('SPACELOG 12 BP'!$F$2:$EE$2,BF$4,'SPACELOG 12 BP'!$F89:$EE89)</f>
        <v>7575.0792255609322</v>
      </c>
      <c r="BG89" s="13">
        <f>SUMIF('reporting montigny'!$F$2:$EE$2,BG$4,'reporting montigny'!$F89:$EE89)+SUMIF('reporting boissy'!$F$2:$EE$2,BG$4,'reporting boissy'!$F89:$EE89)+SUMIF('reporting moussy'!$F$2:$EE$2,BG$4,'reporting moussy'!$F89:$EE89)+SUMIF('reporting trappes'!$F$2:$EE$2,BG$4,'reporting trappes'!$F89:$EE89)+SUMIF('SPACELOG 5 BP'!$F$2:$EE$2,BG$4,'SPACELOG 5 BP'!$F89:$EE89)+SUMIF('SPACELOG 6 BP'!$F$2:$EE$2,BG$4,'SPACELOG 6 BP'!$F89:$EE89)+SUMIF('SPACELOG 7 BP'!$F$2:$EE$2,BG$4,'SPACELOG 7 BP'!$F89:$EE89)+SUMIF('SPACELOG 8 BP'!$F$2:$EE$2,BG$4,'SPACELOG 8 BP'!$F89:$EE89)+SUMIF('SPACELOG 9 BP'!$F$2:$EE$2,BG$4,'SPACELOG 9 BP'!$F89:$EE89)+SUMIF('SPACELOG 10 BP'!$F$2:$EE$2,BG$4,'SPACELOG 10 BP'!$F89:$EE89)+SUMIF('SPACELOG 11 BP'!$F$2:$EE$2,BG$4,'SPACELOG 11 BP'!$F89:$EE89)+SUMIF('SPACELOG 12 BP'!$F$2:$EE$2,BG$4,'SPACELOG 12 BP'!$F89:$EE89)</f>
        <v>7575.0792255609322</v>
      </c>
      <c r="BH89" s="13">
        <f>SUMIF('reporting montigny'!$F$2:$EE$2,BH$4,'reporting montigny'!$F89:$EE89)+SUMIF('reporting boissy'!$F$2:$EE$2,BH$4,'reporting boissy'!$F89:$EE89)+SUMIF('reporting moussy'!$F$2:$EE$2,BH$4,'reporting moussy'!$F89:$EE89)+SUMIF('reporting trappes'!$F$2:$EE$2,BH$4,'reporting trappes'!$F89:$EE89)+SUMIF('SPACELOG 5 BP'!$F$2:$EE$2,BH$4,'SPACELOG 5 BP'!$F89:$EE89)+SUMIF('SPACELOG 6 BP'!$F$2:$EE$2,BH$4,'SPACELOG 6 BP'!$F89:$EE89)+SUMIF('SPACELOG 7 BP'!$F$2:$EE$2,BH$4,'SPACELOG 7 BP'!$F89:$EE89)+SUMIF('SPACELOG 8 BP'!$F$2:$EE$2,BH$4,'SPACELOG 8 BP'!$F89:$EE89)+SUMIF('SPACELOG 9 BP'!$F$2:$EE$2,BH$4,'SPACELOG 9 BP'!$F89:$EE89)+SUMIF('SPACELOG 10 BP'!$F$2:$EE$2,BH$4,'SPACELOG 10 BP'!$F89:$EE89)+SUMIF('SPACELOG 11 BP'!$F$2:$EE$2,BH$4,'SPACELOG 11 BP'!$F89:$EE89)+SUMIF('SPACELOG 12 BP'!$F$2:$EE$2,BH$4,'SPACELOG 12 BP'!$F89:$EE89)</f>
        <v>7575.0792255609322</v>
      </c>
      <c r="BI89" s="13">
        <f>SUMIF('reporting montigny'!$F$2:$EE$2,BI$4,'reporting montigny'!$F89:$EE89)+SUMIF('reporting boissy'!$F$2:$EE$2,BI$4,'reporting boissy'!$F89:$EE89)+SUMIF('reporting moussy'!$F$2:$EE$2,BI$4,'reporting moussy'!$F89:$EE89)+SUMIF('reporting trappes'!$F$2:$EE$2,BI$4,'reporting trappes'!$F89:$EE89)+SUMIF('SPACELOG 5 BP'!$F$2:$EE$2,BI$4,'SPACELOG 5 BP'!$F89:$EE89)+SUMIF('SPACELOG 6 BP'!$F$2:$EE$2,BI$4,'SPACELOG 6 BP'!$F89:$EE89)+SUMIF('SPACELOG 7 BP'!$F$2:$EE$2,BI$4,'SPACELOG 7 BP'!$F89:$EE89)+SUMIF('SPACELOG 8 BP'!$F$2:$EE$2,BI$4,'SPACELOG 8 BP'!$F89:$EE89)+SUMIF('SPACELOG 9 BP'!$F$2:$EE$2,BI$4,'SPACELOG 9 BP'!$F89:$EE89)+SUMIF('SPACELOG 10 BP'!$F$2:$EE$2,BI$4,'SPACELOG 10 BP'!$F89:$EE89)+SUMIF('SPACELOG 11 BP'!$F$2:$EE$2,BI$4,'SPACELOG 11 BP'!$F89:$EE89)+SUMIF('SPACELOG 12 BP'!$F$2:$EE$2,BI$4,'SPACELOG 12 BP'!$F89:$EE89)</f>
        <v>7575.0792255609322</v>
      </c>
      <c r="BJ89" s="13">
        <f>SUMIF('reporting montigny'!$F$2:$EE$2,BJ$4,'reporting montigny'!$F89:$EE89)+SUMIF('reporting boissy'!$F$2:$EE$2,BJ$4,'reporting boissy'!$F89:$EE89)+SUMIF('reporting moussy'!$F$2:$EE$2,BJ$4,'reporting moussy'!$F89:$EE89)+SUMIF('reporting trappes'!$F$2:$EE$2,BJ$4,'reporting trappes'!$F89:$EE89)+SUMIF('SPACELOG 5 BP'!$F$2:$EE$2,BJ$4,'SPACELOG 5 BP'!$F89:$EE89)+SUMIF('SPACELOG 6 BP'!$F$2:$EE$2,BJ$4,'SPACELOG 6 BP'!$F89:$EE89)+SUMIF('SPACELOG 7 BP'!$F$2:$EE$2,BJ$4,'SPACELOG 7 BP'!$F89:$EE89)+SUMIF('SPACELOG 8 BP'!$F$2:$EE$2,BJ$4,'SPACELOG 8 BP'!$F89:$EE89)+SUMIF('SPACELOG 9 BP'!$F$2:$EE$2,BJ$4,'SPACELOG 9 BP'!$F89:$EE89)+SUMIF('SPACELOG 10 BP'!$F$2:$EE$2,BJ$4,'SPACELOG 10 BP'!$F89:$EE89)+SUMIF('SPACELOG 11 BP'!$F$2:$EE$2,BJ$4,'SPACELOG 11 BP'!$F89:$EE89)+SUMIF('SPACELOG 12 BP'!$F$2:$EE$2,BJ$4,'SPACELOG 12 BP'!$F89:$EE89)</f>
        <v>7575.0792255609322</v>
      </c>
      <c r="BK89" s="13">
        <f>SUMIF('reporting montigny'!$F$2:$EE$2,BK$4,'reporting montigny'!$F89:$EE89)+SUMIF('reporting boissy'!$F$2:$EE$2,BK$4,'reporting boissy'!$F89:$EE89)+SUMIF('reporting moussy'!$F$2:$EE$2,BK$4,'reporting moussy'!$F89:$EE89)+SUMIF('reporting trappes'!$F$2:$EE$2,BK$4,'reporting trappes'!$F89:$EE89)+SUMIF('SPACELOG 5 BP'!$F$2:$EE$2,BK$4,'SPACELOG 5 BP'!$F89:$EE89)+SUMIF('SPACELOG 6 BP'!$F$2:$EE$2,BK$4,'SPACELOG 6 BP'!$F89:$EE89)+SUMIF('SPACELOG 7 BP'!$F$2:$EE$2,BK$4,'SPACELOG 7 BP'!$F89:$EE89)+SUMIF('SPACELOG 8 BP'!$F$2:$EE$2,BK$4,'SPACELOG 8 BP'!$F89:$EE89)+SUMIF('SPACELOG 9 BP'!$F$2:$EE$2,BK$4,'SPACELOG 9 BP'!$F89:$EE89)+SUMIF('SPACELOG 10 BP'!$F$2:$EE$2,BK$4,'SPACELOG 10 BP'!$F89:$EE89)+SUMIF('SPACELOG 11 BP'!$F$2:$EE$2,BK$4,'SPACELOG 11 BP'!$F89:$EE89)+SUMIF('SPACELOG 12 BP'!$F$2:$EE$2,BK$4,'SPACELOG 12 BP'!$F89:$EE89)</f>
        <v>7575.0792255609322</v>
      </c>
      <c r="BL89" s="13">
        <f>SUMIF('reporting montigny'!$F$2:$EE$2,BL$4,'reporting montigny'!$F89:$EE89)+SUMIF('reporting boissy'!$F$2:$EE$2,BL$4,'reporting boissy'!$F89:$EE89)+SUMIF('reporting moussy'!$F$2:$EE$2,BL$4,'reporting moussy'!$F89:$EE89)+SUMIF('reporting trappes'!$F$2:$EE$2,BL$4,'reporting trappes'!$F89:$EE89)+SUMIF('SPACELOG 5 BP'!$F$2:$EE$2,BL$4,'SPACELOG 5 BP'!$F89:$EE89)+SUMIF('SPACELOG 6 BP'!$F$2:$EE$2,BL$4,'SPACELOG 6 BP'!$F89:$EE89)+SUMIF('SPACELOG 7 BP'!$F$2:$EE$2,BL$4,'SPACELOG 7 BP'!$F89:$EE89)+SUMIF('SPACELOG 8 BP'!$F$2:$EE$2,BL$4,'SPACELOG 8 BP'!$F89:$EE89)+SUMIF('SPACELOG 9 BP'!$F$2:$EE$2,BL$4,'SPACELOG 9 BP'!$F89:$EE89)+SUMIF('SPACELOG 10 BP'!$F$2:$EE$2,BL$4,'SPACELOG 10 BP'!$F89:$EE89)+SUMIF('SPACELOG 11 BP'!$F$2:$EE$2,BL$4,'SPACELOG 11 BP'!$F89:$EE89)+SUMIF('SPACELOG 12 BP'!$F$2:$EE$2,BL$4,'SPACELOG 12 BP'!$F89:$EE89)</f>
        <v>7575.0792255609322</v>
      </c>
      <c r="BM89" s="13">
        <f>SUMIF('reporting montigny'!$F$2:$EE$2,BM$4,'reporting montigny'!$F89:$EE89)+SUMIF('reporting boissy'!$F$2:$EE$2,BM$4,'reporting boissy'!$F89:$EE89)+SUMIF('reporting moussy'!$F$2:$EE$2,BM$4,'reporting moussy'!$F89:$EE89)+SUMIF('reporting trappes'!$F$2:$EE$2,BM$4,'reporting trappes'!$F89:$EE89)+SUMIF('SPACELOG 5 BP'!$F$2:$EE$2,BM$4,'SPACELOG 5 BP'!$F89:$EE89)+SUMIF('SPACELOG 6 BP'!$F$2:$EE$2,BM$4,'SPACELOG 6 BP'!$F89:$EE89)+SUMIF('SPACELOG 7 BP'!$F$2:$EE$2,BM$4,'SPACELOG 7 BP'!$F89:$EE89)+SUMIF('SPACELOG 8 BP'!$F$2:$EE$2,BM$4,'SPACELOG 8 BP'!$F89:$EE89)+SUMIF('SPACELOG 9 BP'!$F$2:$EE$2,BM$4,'SPACELOG 9 BP'!$F89:$EE89)+SUMIF('SPACELOG 10 BP'!$F$2:$EE$2,BM$4,'SPACELOG 10 BP'!$F89:$EE89)+SUMIF('SPACELOG 11 BP'!$F$2:$EE$2,BM$4,'SPACELOG 11 BP'!$F89:$EE89)+SUMIF('SPACELOG 12 BP'!$F$2:$EE$2,BM$4,'SPACELOG 12 BP'!$F89:$EE89)</f>
        <v>7575.0792255609322</v>
      </c>
      <c r="BN89" s="13">
        <f>SUMIF('reporting montigny'!$F$2:$EE$2,BN$4,'reporting montigny'!$F89:$EE89)+SUMIF('reporting boissy'!$F$2:$EE$2,BN$4,'reporting boissy'!$F89:$EE89)+SUMIF('reporting moussy'!$F$2:$EE$2,BN$4,'reporting moussy'!$F89:$EE89)+SUMIF('reporting trappes'!$F$2:$EE$2,BN$4,'reporting trappes'!$F89:$EE89)+SUMIF('SPACELOG 5 BP'!$F$2:$EE$2,BN$4,'SPACELOG 5 BP'!$F89:$EE89)+SUMIF('SPACELOG 6 BP'!$F$2:$EE$2,BN$4,'SPACELOG 6 BP'!$F89:$EE89)+SUMIF('SPACELOG 7 BP'!$F$2:$EE$2,BN$4,'SPACELOG 7 BP'!$F89:$EE89)+SUMIF('SPACELOG 8 BP'!$F$2:$EE$2,BN$4,'SPACELOG 8 BP'!$F89:$EE89)+SUMIF('SPACELOG 9 BP'!$F$2:$EE$2,BN$4,'SPACELOG 9 BP'!$F89:$EE89)+SUMIF('SPACELOG 10 BP'!$F$2:$EE$2,BN$4,'SPACELOG 10 BP'!$F89:$EE89)+SUMIF('SPACELOG 11 BP'!$F$2:$EE$2,BN$4,'SPACELOG 11 BP'!$F89:$EE89)+SUMIF('SPACELOG 12 BP'!$F$2:$EE$2,BN$4,'SPACELOG 12 BP'!$F89:$EE89)</f>
        <v>7575.0792255609322</v>
      </c>
      <c r="BO89" s="13">
        <f>SUMIF('reporting montigny'!$F$2:$EE$2,BO$4,'reporting montigny'!$F89:$EE89)+SUMIF('reporting boissy'!$F$2:$EE$2,BO$4,'reporting boissy'!$F89:$EE89)+SUMIF('reporting moussy'!$F$2:$EE$2,BO$4,'reporting moussy'!$F89:$EE89)+SUMIF('reporting trappes'!$F$2:$EE$2,BO$4,'reporting trappes'!$F89:$EE89)+SUMIF('SPACELOG 5 BP'!$F$2:$EE$2,BO$4,'SPACELOG 5 BP'!$F89:$EE89)+SUMIF('SPACELOG 6 BP'!$F$2:$EE$2,BO$4,'SPACELOG 6 BP'!$F89:$EE89)+SUMIF('SPACELOG 7 BP'!$F$2:$EE$2,BO$4,'SPACELOG 7 BP'!$F89:$EE89)+SUMIF('SPACELOG 8 BP'!$F$2:$EE$2,BO$4,'SPACELOG 8 BP'!$F89:$EE89)+SUMIF('SPACELOG 9 BP'!$F$2:$EE$2,BO$4,'SPACELOG 9 BP'!$F89:$EE89)+SUMIF('SPACELOG 10 BP'!$F$2:$EE$2,BO$4,'SPACELOG 10 BP'!$F89:$EE89)+SUMIF('SPACELOG 11 BP'!$F$2:$EE$2,BO$4,'SPACELOG 11 BP'!$F89:$EE89)+SUMIF('SPACELOG 12 BP'!$F$2:$EE$2,BO$4,'SPACELOG 12 BP'!$F89:$EE89)</f>
        <v>7575.0792255609322</v>
      </c>
      <c r="BP89" s="13">
        <f>SUMIF('reporting montigny'!$F$2:$EE$2,BP$4,'reporting montigny'!$F89:$EE89)+SUMIF('reporting boissy'!$F$2:$EE$2,BP$4,'reporting boissy'!$F89:$EE89)+SUMIF('reporting moussy'!$F$2:$EE$2,BP$4,'reporting moussy'!$F89:$EE89)+SUMIF('reporting trappes'!$F$2:$EE$2,BP$4,'reporting trappes'!$F89:$EE89)+SUMIF('SPACELOG 5 BP'!$F$2:$EE$2,BP$4,'SPACELOG 5 BP'!$F89:$EE89)+SUMIF('SPACELOG 6 BP'!$F$2:$EE$2,BP$4,'SPACELOG 6 BP'!$F89:$EE89)+SUMIF('SPACELOG 7 BP'!$F$2:$EE$2,BP$4,'SPACELOG 7 BP'!$F89:$EE89)+SUMIF('SPACELOG 8 BP'!$F$2:$EE$2,BP$4,'SPACELOG 8 BP'!$F89:$EE89)+SUMIF('SPACELOG 9 BP'!$F$2:$EE$2,BP$4,'SPACELOG 9 BP'!$F89:$EE89)+SUMIF('SPACELOG 10 BP'!$F$2:$EE$2,BP$4,'SPACELOG 10 BP'!$F89:$EE89)+SUMIF('SPACELOG 11 BP'!$F$2:$EE$2,BP$4,'SPACELOG 11 BP'!$F89:$EE89)+SUMIF('SPACELOG 12 BP'!$F$2:$EE$2,BP$4,'SPACELOG 12 BP'!$F89:$EE89)</f>
        <v>7575.0792255609322</v>
      </c>
      <c r="BQ89" s="13">
        <f>SUMIF('reporting montigny'!$F$2:$EE$2,BQ$4,'reporting montigny'!$F89:$EE89)+SUMIF('reporting boissy'!$F$2:$EE$2,BQ$4,'reporting boissy'!$F89:$EE89)+SUMIF('reporting moussy'!$F$2:$EE$2,BQ$4,'reporting moussy'!$F89:$EE89)+SUMIF('reporting trappes'!$F$2:$EE$2,BQ$4,'reporting trappes'!$F89:$EE89)+SUMIF('SPACELOG 5 BP'!$F$2:$EE$2,BQ$4,'SPACELOG 5 BP'!$F89:$EE89)+SUMIF('SPACELOG 6 BP'!$F$2:$EE$2,BQ$4,'SPACELOG 6 BP'!$F89:$EE89)+SUMIF('SPACELOG 7 BP'!$F$2:$EE$2,BQ$4,'SPACELOG 7 BP'!$F89:$EE89)+SUMIF('SPACELOG 8 BP'!$F$2:$EE$2,BQ$4,'SPACELOG 8 BP'!$F89:$EE89)+SUMIF('SPACELOG 9 BP'!$F$2:$EE$2,BQ$4,'SPACELOG 9 BP'!$F89:$EE89)+SUMIF('SPACELOG 10 BP'!$F$2:$EE$2,BQ$4,'SPACELOG 10 BP'!$F89:$EE89)+SUMIF('SPACELOG 11 BP'!$F$2:$EE$2,BQ$4,'SPACELOG 11 BP'!$F89:$EE89)+SUMIF('SPACELOG 12 BP'!$F$2:$EE$2,BQ$4,'SPACELOG 12 BP'!$F89:$EE89)</f>
        <v>7575.0792255609322</v>
      </c>
      <c r="BR89" s="14">
        <f>SUM(BF89:BQ89)</f>
        <v>90900.950706731179</v>
      </c>
      <c r="BS89" s="13">
        <f>SUMIF('reporting montigny'!$F$2:$EE$2,BS$4,'reporting montigny'!$F89:$EE89)+SUMIF('reporting boissy'!$F$2:$EE$2,BS$4,'reporting boissy'!$F89:$EE89)+SUMIF('reporting moussy'!$F$2:$EE$2,BS$4,'reporting moussy'!$F89:$EE89)+SUMIF('reporting trappes'!$F$2:$EE$2,BS$4,'reporting trappes'!$F89:$EE89)+SUMIF('SPACELOG 5 BP'!$F$2:$EE$2,BS$4,'SPACELOG 5 BP'!$F89:$EE89)+SUMIF('SPACELOG 6 BP'!$F$2:$EE$2,BS$4,'SPACELOG 6 BP'!$F89:$EE89)+SUMIF('SPACELOG 7 BP'!$F$2:$EE$2,BS$4,'SPACELOG 7 BP'!$F89:$EE89)+SUMIF('SPACELOG 8 BP'!$F$2:$EE$2,BS$4,'SPACELOG 8 BP'!$F89:$EE89)+SUMIF('SPACELOG 9 BP'!$F$2:$EE$2,BS$4,'SPACELOG 9 BP'!$F89:$EE89)+SUMIF('SPACELOG 10 BP'!$F$2:$EE$2,BS$4,'SPACELOG 10 BP'!$F89:$EE89)+SUMIF('SPACELOG 11 BP'!$F$2:$EE$2,BS$4,'SPACELOG 11 BP'!$F89:$EE89)+SUMIF('SPACELOG 12 BP'!$F$2:$EE$2,BS$4,'SPACELOG 12 BP'!$F89:$EE89)</f>
        <v>7575.0792255609322</v>
      </c>
      <c r="BT89" s="13">
        <f>SUMIF('reporting montigny'!$F$2:$EE$2,BT$4,'reporting montigny'!$F89:$EE89)+SUMIF('reporting boissy'!$F$2:$EE$2,BT$4,'reporting boissy'!$F89:$EE89)+SUMIF('reporting moussy'!$F$2:$EE$2,BT$4,'reporting moussy'!$F89:$EE89)+SUMIF('reporting trappes'!$F$2:$EE$2,BT$4,'reporting trappes'!$F89:$EE89)+SUMIF('SPACELOG 5 BP'!$F$2:$EE$2,BT$4,'SPACELOG 5 BP'!$F89:$EE89)+SUMIF('SPACELOG 6 BP'!$F$2:$EE$2,BT$4,'SPACELOG 6 BP'!$F89:$EE89)+SUMIF('SPACELOG 7 BP'!$F$2:$EE$2,BT$4,'SPACELOG 7 BP'!$F89:$EE89)+SUMIF('SPACELOG 8 BP'!$F$2:$EE$2,BT$4,'SPACELOG 8 BP'!$F89:$EE89)+SUMIF('SPACELOG 9 BP'!$F$2:$EE$2,BT$4,'SPACELOG 9 BP'!$F89:$EE89)+SUMIF('SPACELOG 10 BP'!$F$2:$EE$2,BT$4,'SPACELOG 10 BP'!$F89:$EE89)+SUMIF('SPACELOG 11 BP'!$F$2:$EE$2,BT$4,'SPACELOG 11 BP'!$F89:$EE89)+SUMIF('SPACELOG 12 BP'!$F$2:$EE$2,BT$4,'SPACELOG 12 BP'!$F89:$EE89)</f>
        <v>7575.0792255609322</v>
      </c>
      <c r="BU89" s="13">
        <f>SUMIF('reporting montigny'!$F$2:$EE$2,BU$4,'reporting montigny'!$F89:$EE89)+SUMIF('reporting boissy'!$F$2:$EE$2,BU$4,'reporting boissy'!$F89:$EE89)+SUMIF('reporting moussy'!$F$2:$EE$2,BU$4,'reporting moussy'!$F89:$EE89)+SUMIF('reporting trappes'!$F$2:$EE$2,BU$4,'reporting trappes'!$F89:$EE89)+SUMIF('SPACELOG 5 BP'!$F$2:$EE$2,BU$4,'SPACELOG 5 BP'!$F89:$EE89)+SUMIF('SPACELOG 6 BP'!$F$2:$EE$2,BU$4,'SPACELOG 6 BP'!$F89:$EE89)+SUMIF('SPACELOG 7 BP'!$F$2:$EE$2,BU$4,'SPACELOG 7 BP'!$F89:$EE89)+SUMIF('SPACELOG 8 BP'!$F$2:$EE$2,BU$4,'SPACELOG 8 BP'!$F89:$EE89)+SUMIF('SPACELOG 9 BP'!$F$2:$EE$2,BU$4,'SPACELOG 9 BP'!$F89:$EE89)+SUMIF('SPACELOG 10 BP'!$F$2:$EE$2,BU$4,'SPACELOG 10 BP'!$F89:$EE89)+SUMIF('SPACELOG 11 BP'!$F$2:$EE$2,BU$4,'SPACELOG 11 BP'!$F89:$EE89)+SUMIF('SPACELOG 12 BP'!$F$2:$EE$2,BU$4,'SPACELOG 12 BP'!$F89:$EE89)</f>
        <v>7575.0792255609322</v>
      </c>
      <c r="BV89" s="13">
        <f>SUMIF('reporting montigny'!$F$2:$EE$2,BV$4,'reporting montigny'!$F89:$EE89)+SUMIF('reporting boissy'!$F$2:$EE$2,BV$4,'reporting boissy'!$F89:$EE89)+SUMIF('reporting moussy'!$F$2:$EE$2,BV$4,'reporting moussy'!$F89:$EE89)+SUMIF('reporting trappes'!$F$2:$EE$2,BV$4,'reporting trappes'!$F89:$EE89)+SUMIF('SPACELOG 5 BP'!$F$2:$EE$2,BV$4,'SPACELOG 5 BP'!$F89:$EE89)+SUMIF('SPACELOG 6 BP'!$F$2:$EE$2,BV$4,'SPACELOG 6 BP'!$F89:$EE89)+SUMIF('SPACELOG 7 BP'!$F$2:$EE$2,BV$4,'SPACELOG 7 BP'!$F89:$EE89)+SUMIF('SPACELOG 8 BP'!$F$2:$EE$2,BV$4,'SPACELOG 8 BP'!$F89:$EE89)+SUMIF('SPACELOG 9 BP'!$F$2:$EE$2,BV$4,'SPACELOG 9 BP'!$F89:$EE89)+SUMIF('SPACELOG 10 BP'!$F$2:$EE$2,BV$4,'SPACELOG 10 BP'!$F89:$EE89)+SUMIF('SPACELOG 11 BP'!$F$2:$EE$2,BV$4,'SPACELOG 11 BP'!$F89:$EE89)+SUMIF('SPACELOG 12 BP'!$F$2:$EE$2,BV$4,'SPACELOG 12 BP'!$F89:$EE89)</f>
        <v>7575.0792255609322</v>
      </c>
      <c r="BW89" s="13">
        <f>SUMIF('reporting montigny'!$F$2:$EE$2,BW$4,'reporting montigny'!$F89:$EE89)+SUMIF('reporting boissy'!$F$2:$EE$2,BW$4,'reporting boissy'!$F89:$EE89)+SUMIF('reporting moussy'!$F$2:$EE$2,BW$4,'reporting moussy'!$F89:$EE89)+SUMIF('reporting trappes'!$F$2:$EE$2,BW$4,'reporting trappes'!$F89:$EE89)+SUMIF('SPACELOG 5 BP'!$F$2:$EE$2,BW$4,'SPACELOG 5 BP'!$F89:$EE89)+SUMIF('SPACELOG 6 BP'!$F$2:$EE$2,BW$4,'SPACELOG 6 BP'!$F89:$EE89)+SUMIF('SPACELOG 7 BP'!$F$2:$EE$2,BW$4,'SPACELOG 7 BP'!$F89:$EE89)+SUMIF('SPACELOG 8 BP'!$F$2:$EE$2,BW$4,'SPACELOG 8 BP'!$F89:$EE89)+SUMIF('SPACELOG 9 BP'!$F$2:$EE$2,BW$4,'SPACELOG 9 BP'!$F89:$EE89)+SUMIF('SPACELOG 10 BP'!$F$2:$EE$2,BW$4,'SPACELOG 10 BP'!$F89:$EE89)+SUMIF('SPACELOG 11 BP'!$F$2:$EE$2,BW$4,'SPACELOG 11 BP'!$F89:$EE89)+SUMIF('SPACELOG 12 BP'!$F$2:$EE$2,BW$4,'SPACELOG 12 BP'!$F89:$EE89)</f>
        <v>7575.0792255609322</v>
      </c>
      <c r="BX89" s="13">
        <f>SUMIF('reporting montigny'!$F$2:$EE$2,BX$4,'reporting montigny'!$F89:$EE89)+SUMIF('reporting boissy'!$F$2:$EE$2,BX$4,'reporting boissy'!$F89:$EE89)+SUMIF('reporting moussy'!$F$2:$EE$2,BX$4,'reporting moussy'!$F89:$EE89)+SUMIF('reporting trappes'!$F$2:$EE$2,BX$4,'reporting trappes'!$F89:$EE89)+SUMIF('SPACELOG 5 BP'!$F$2:$EE$2,BX$4,'SPACELOG 5 BP'!$F89:$EE89)+SUMIF('SPACELOG 6 BP'!$F$2:$EE$2,BX$4,'SPACELOG 6 BP'!$F89:$EE89)+SUMIF('SPACELOG 7 BP'!$F$2:$EE$2,BX$4,'SPACELOG 7 BP'!$F89:$EE89)+SUMIF('SPACELOG 8 BP'!$F$2:$EE$2,BX$4,'SPACELOG 8 BP'!$F89:$EE89)+SUMIF('SPACELOG 9 BP'!$F$2:$EE$2,BX$4,'SPACELOG 9 BP'!$F89:$EE89)+SUMIF('SPACELOG 10 BP'!$F$2:$EE$2,BX$4,'SPACELOG 10 BP'!$F89:$EE89)+SUMIF('SPACELOG 11 BP'!$F$2:$EE$2,BX$4,'SPACELOG 11 BP'!$F89:$EE89)+SUMIF('SPACELOG 12 BP'!$F$2:$EE$2,BX$4,'SPACELOG 12 BP'!$F89:$EE89)</f>
        <v>7575.0792255609322</v>
      </c>
      <c r="BY89" s="13">
        <f>SUMIF('reporting montigny'!$F$2:$EE$2,BY$4,'reporting montigny'!$F89:$EE89)+SUMIF('reporting boissy'!$F$2:$EE$2,BY$4,'reporting boissy'!$F89:$EE89)+SUMIF('reporting moussy'!$F$2:$EE$2,BY$4,'reporting moussy'!$F89:$EE89)+SUMIF('reporting trappes'!$F$2:$EE$2,BY$4,'reporting trappes'!$F89:$EE89)+SUMIF('SPACELOG 5 BP'!$F$2:$EE$2,BY$4,'SPACELOG 5 BP'!$F89:$EE89)+SUMIF('SPACELOG 6 BP'!$F$2:$EE$2,BY$4,'SPACELOG 6 BP'!$F89:$EE89)+SUMIF('SPACELOG 7 BP'!$F$2:$EE$2,BY$4,'SPACELOG 7 BP'!$F89:$EE89)+SUMIF('SPACELOG 8 BP'!$F$2:$EE$2,BY$4,'SPACELOG 8 BP'!$F89:$EE89)+SUMIF('SPACELOG 9 BP'!$F$2:$EE$2,BY$4,'SPACELOG 9 BP'!$F89:$EE89)+SUMIF('SPACELOG 10 BP'!$F$2:$EE$2,BY$4,'SPACELOG 10 BP'!$F89:$EE89)+SUMIF('SPACELOG 11 BP'!$F$2:$EE$2,BY$4,'SPACELOG 11 BP'!$F89:$EE89)+SUMIF('SPACELOG 12 BP'!$F$2:$EE$2,BY$4,'SPACELOG 12 BP'!$F89:$EE89)</f>
        <v>7575.0792255609322</v>
      </c>
      <c r="BZ89" s="13">
        <f>SUMIF('reporting montigny'!$F$2:$EE$2,BZ$4,'reporting montigny'!$F89:$EE89)+SUMIF('reporting boissy'!$F$2:$EE$2,BZ$4,'reporting boissy'!$F89:$EE89)+SUMIF('reporting moussy'!$F$2:$EE$2,BZ$4,'reporting moussy'!$F89:$EE89)+SUMIF('reporting trappes'!$F$2:$EE$2,BZ$4,'reporting trappes'!$F89:$EE89)+SUMIF('SPACELOG 5 BP'!$F$2:$EE$2,BZ$4,'SPACELOG 5 BP'!$F89:$EE89)+SUMIF('SPACELOG 6 BP'!$F$2:$EE$2,BZ$4,'SPACELOG 6 BP'!$F89:$EE89)+SUMIF('SPACELOG 7 BP'!$F$2:$EE$2,BZ$4,'SPACELOG 7 BP'!$F89:$EE89)+SUMIF('SPACELOG 8 BP'!$F$2:$EE$2,BZ$4,'SPACELOG 8 BP'!$F89:$EE89)+SUMIF('SPACELOG 9 BP'!$F$2:$EE$2,BZ$4,'SPACELOG 9 BP'!$F89:$EE89)+SUMIF('SPACELOG 10 BP'!$F$2:$EE$2,BZ$4,'SPACELOG 10 BP'!$F89:$EE89)+SUMIF('SPACELOG 11 BP'!$F$2:$EE$2,BZ$4,'SPACELOG 11 BP'!$F89:$EE89)+SUMIF('SPACELOG 12 BP'!$F$2:$EE$2,BZ$4,'SPACELOG 12 BP'!$F89:$EE89)</f>
        <v>7575.0792255609322</v>
      </c>
      <c r="CA89" s="13">
        <f>SUMIF('reporting montigny'!$F$2:$EE$2,CA$4,'reporting montigny'!$F89:$EE89)+SUMIF('reporting boissy'!$F$2:$EE$2,CA$4,'reporting boissy'!$F89:$EE89)+SUMIF('reporting moussy'!$F$2:$EE$2,CA$4,'reporting moussy'!$F89:$EE89)+SUMIF('reporting trappes'!$F$2:$EE$2,CA$4,'reporting trappes'!$F89:$EE89)+SUMIF('SPACELOG 5 BP'!$F$2:$EE$2,CA$4,'SPACELOG 5 BP'!$F89:$EE89)+SUMIF('SPACELOG 6 BP'!$F$2:$EE$2,CA$4,'SPACELOG 6 BP'!$F89:$EE89)+SUMIF('SPACELOG 7 BP'!$F$2:$EE$2,CA$4,'SPACELOG 7 BP'!$F89:$EE89)+SUMIF('SPACELOG 8 BP'!$F$2:$EE$2,CA$4,'SPACELOG 8 BP'!$F89:$EE89)+SUMIF('SPACELOG 9 BP'!$F$2:$EE$2,CA$4,'SPACELOG 9 BP'!$F89:$EE89)+SUMIF('SPACELOG 10 BP'!$F$2:$EE$2,CA$4,'SPACELOG 10 BP'!$F89:$EE89)+SUMIF('SPACELOG 11 BP'!$F$2:$EE$2,CA$4,'SPACELOG 11 BP'!$F89:$EE89)+SUMIF('SPACELOG 12 BP'!$F$2:$EE$2,CA$4,'SPACELOG 12 BP'!$F89:$EE89)</f>
        <v>7575.0792255609322</v>
      </c>
      <c r="CB89" s="13">
        <f>SUMIF('reporting montigny'!$F$2:$EE$2,CB$4,'reporting montigny'!$F89:$EE89)+SUMIF('reporting boissy'!$F$2:$EE$2,CB$4,'reporting boissy'!$F89:$EE89)+SUMIF('reporting moussy'!$F$2:$EE$2,CB$4,'reporting moussy'!$F89:$EE89)+SUMIF('reporting trappes'!$F$2:$EE$2,CB$4,'reporting trappes'!$F89:$EE89)+SUMIF('SPACELOG 5 BP'!$F$2:$EE$2,CB$4,'SPACELOG 5 BP'!$F89:$EE89)+SUMIF('SPACELOG 6 BP'!$F$2:$EE$2,CB$4,'SPACELOG 6 BP'!$F89:$EE89)+SUMIF('SPACELOG 7 BP'!$F$2:$EE$2,CB$4,'SPACELOG 7 BP'!$F89:$EE89)+SUMIF('SPACELOG 8 BP'!$F$2:$EE$2,CB$4,'SPACELOG 8 BP'!$F89:$EE89)+SUMIF('SPACELOG 9 BP'!$F$2:$EE$2,CB$4,'SPACELOG 9 BP'!$F89:$EE89)+SUMIF('SPACELOG 10 BP'!$F$2:$EE$2,CB$4,'SPACELOG 10 BP'!$F89:$EE89)+SUMIF('SPACELOG 11 BP'!$F$2:$EE$2,CB$4,'SPACELOG 11 BP'!$F89:$EE89)+SUMIF('SPACELOG 12 BP'!$F$2:$EE$2,CB$4,'SPACELOG 12 BP'!$F89:$EE89)</f>
        <v>7575.0792255609322</v>
      </c>
      <c r="CC89" s="13">
        <f>SUMIF('reporting montigny'!$F$2:$EE$2,CC$4,'reporting montigny'!$F89:$EE89)+SUMIF('reporting boissy'!$F$2:$EE$2,CC$4,'reporting boissy'!$F89:$EE89)+SUMIF('reporting moussy'!$F$2:$EE$2,CC$4,'reporting moussy'!$F89:$EE89)+SUMIF('reporting trappes'!$F$2:$EE$2,CC$4,'reporting trappes'!$F89:$EE89)+SUMIF('SPACELOG 5 BP'!$F$2:$EE$2,CC$4,'SPACELOG 5 BP'!$F89:$EE89)+SUMIF('SPACELOG 6 BP'!$F$2:$EE$2,CC$4,'SPACELOG 6 BP'!$F89:$EE89)+SUMIF('SPACELOG 7 BP'!$F$2:$EE$2,CC$4,'SPACELOG 7 BP'!$F89:$EE89)+SUMIF('SPACELOG 8 BP'!$F$2:$EE$2,CC$4,'SPACELOG 8 BP'!$F89:$EE89)+SUMIF('SPACELOG 9 BP'!$F$2:$EE$2,CC$4,'SPACELOG 9 BP'!$F89:$EE89)+SUMIF('SPACELOG 10 BP'!$F$2:$EE$2,CC$4,'SPACELOG 10 BP'!$F89:$EE89)+SUMIF('SPACELOG 11 BP'!$F$2:$EE$2,CC$4,'SPACELOG 11 BP'!$F89:$EE89)+SUMIF('SPACELOG 12 BP'!$F$2:$EE$2,CC$4,'SPACELOG 12 BP'!$F89:$EE89)</f>
        <v>7575.0792255609322</v>
      </c>
      <c r="CD89" s="13">
        <f>SUMIF('reporting montigny'!$F$2:$EE$2,CD$4,'reporting montigny'!$F89:$EE89)+SUMIF('reporting boissy'!$F$2:$EE$2,CD$4,'reporting boissy'!$F89:$EE89)+SUMIF('reporting moussy'!$F$2:$EE$2,CD$4,'reporting moussy'!$F89:$EE89)+SUMIF('reporting trappes'!$F$2:$EE$2,CD$4,'reporting trappes'!$F89:$EE89)+SUMIF('SPACELOG 5 BP'!$F$2:$EE$2,CD$4,'SPACELOG 5 BP'!$F89:$EE89)+SUMIF('SPACELOG 6 BP'!$F$2:$EE$2,CD$4,'SPACELOG 6 BP'!$F89:$EE89)+SUMIF('SPACELOG 7 BP'!$F$2:$EE$2,CD$4,'SPACELOG 7 BP'!$F89:$EE89)+SUMIF('SPACELOG 8 BP'!$F$2:$EE$2,CD$4,'SPACELOG 8 BP'!$F89:$EE89)+SUMIF('SPACELOG 9 BP'!$F$2:$EE$2,CD$4,'SPACELOG 9 BP'!$F89:$EE89)+SUMIF('SPACELOG 10 BP'!$F$2:$EE$2,CD$4,'SPACELOG 10 BP'!$F89:$EE89)+SUMIF('SPACELOG 11 BP'!$F$2:$EE$2,CD$4,'SPACELOG 11 BP'!$F89:$EE89)+SUMIF('SPACELOG 12 BP'!$F$2:$EE$2,CD$4,'SPACELOG 12 BP'!$F89:$EE89)</f>
        <v>7575.0792255609322</v>
      </c>
      <c r="CE89" s="14">
        <f>SUM(BS89:CD89)</f>
        <v>90900.950706731179</v>
      </c>
      <c r="CF89" s="13">
        <f>SUMIF('reporting montigny'!$F$2:$EE$2,CF$4,'reporting montigny'!$F89:$EE89)+SUMIF('reporting boissy'!$F$2:$EE$2,CF$4,'reporting boissy'!$F89:$EE89)+SUMIF('reporting moussy'!$F$2:$EE$2,CF$4,'reporting moussy'!$F89:$EE89)+SUMIF('reporting trappes'!$F$2:$EE$2,CF$4,'reporting trappes'!$F89:$EE89)+SUMIF('SPACELOG 5 BP'!$F$2:$EE$2,CF$4,'SPACELOG 5 BP'!$F89:$EE89)+SUMIF('SPACELOG 6 BP'!$F$2:$EE$2,CF$4,'SPACELOG 6 BP'!$F89:$EE89)+SUMIF('SPACELOG 7 BP'!$F$2:$EE$2,CF$4,'SPACELOG 7 BP'!$F89:$EE89)+SUMIF('SPACELOG 8 BP'!$F$2:$EE$2,CF$4,'SPACELOG 8 BP'!$F89:$EE89)+SUMIF('SPACELOG 9 BP'!$F$2:$EE$2,CF$4,'SPACELOG 9 BP'!$F89:$EE89)+SUMIF('SPACELOG 10 BP'!$F$2:$EE$2,CF$4,'SPACELOG 10 BP'!$F89:$EE89)+SUMIF('SPACELOG 11 BP'!$F$2:$EE$2,CF$4,'SPACELOG 11 BP'!$F89:$EE89)+SUMIF('SPACELOG 12 BP'!$F$2:$EE$2,CF$4,'SPACELOG 12 BP'!$F89:$EE89)</f>
        <v>7575.0792255609322</v>
      </c>
      <c r="CG89" s="13">
        <f>SUMIF('reporting montigny'!$F$2:$EE$2,CG$4,'reporting montigny'!$F89:$EE89)+SUMIF('reporting boissy'!$F$2:$EE$2,CG$4,'reporting boissy'!$F89:$EE89)+SUMIF('reporting moussy'!$F$2:$EE$2,CG$4,'reporting moussy'!$F89:$EE89)+SUMIF('reporting trappes'!$F$2:$EE$2,CG$4,'reporting trappes'!$F89:$EE89)+SUMIF('SPACELOG 5 BP'!$F$2:$EE$2,CG$4,'SPACELOG 5 BP'!$F89:$EE89)+SUMIF('SPACELOG 6 BP'!$F$2:$EE$2,CG$4,'SPACELOG 6 BP'!$F89:$EE89)+SUMIF('SPACELOG 7 BP'!$F$2:$EE$2,CG$4,'SPACELOG 7 BP'!$F89:$EE89)+SUMIF('SPACELOG 8 BP'!$F$2:$EE$2,CG$4,'SPACELOG 8 BP'!$F89:$EE89)+SUMIF('SPACELOG 9 BP'!$F$2:$EE$2,CG$4,'SPACELOG 9 BP'!$F89:$EE89)+SUMIF('SPACELOG 10 BP'!$F$2:$EE$2,CG$4,'SPACELOG 10 BP'!$F89:$EE89)+SUMIF('SPACELOG 11 BP'!$F$2:$EE$2,CG$4,'SPACELOG 11 BP'!$F89:$EE89)+SUMIF('SPACELOG 12 BP'!$F$2:$EE$2,CG$4,'SPACELOG 12 BP'!$F89:$EE89)</f>
        <v>7575.0792255609322</v>
      </c>
      <c r="CH89" s="13">
        <f>SUMIF('reporting montigny'!$F$2:$EE$2,CH$4,'reporting montigny'!$F89:$EE89)+SUMIF('reporting boissy'!$F$2:$EE$2,CH$4,'reporting boissy'!$F89:$EE89)+SUMIF('reporting moussy'!$F$2:$EE$2,CH$4,'reporting moussy'!$F89:$EE89)+SUMIF('reporting trappes'!$F$2:$EE$2,CH$4,'reporting trappes'!$F89:$EE89)+SUMIF('SPACELOG 5 BP'!$F$2:$EE$2,CH$4,'SPACELOG 5 BP'!$F89:$EE89)+SUMIF('SPACELOG 6 BP'!$F$2:$EE$2,CH$4,'SPACELOG 6 BP'!$F89:$EE89)+SUMIF('SPACELOG 7 BP'!$F$2:$EE$2,CH$4,'SPACELOG 7 BP'!$F89:$EE89)+SUMIF('SPACELOG 8 BP'!$F$2:$EE$2,CH$4,'SPACELOG 8 BP'!$F89:$EE89)+SUMIF('SPACELOG 9 BP'!$F$2:$EE$2,CH$4,'SPACELOG 9 BP'!$F89:$EE89)+SUMIF('SPACELOG 10 BP'!$F$2:$EE$2,CH$4,'SPACELOG 10 BP'!$F89:$EE89)+SUMIF('SPACELOG 11 BP'!$F$2:$EE$2,CH$4,'SPACELOG 11 BP'!$F89:$EE89)+SUMIF('SPACELOG 12 BP'!$F$2:$EE$2,CH$4,'SPACELOG 12 BP'!$F89:$EE89)</f>
        <v>7575.0792255609322</v>
      </c>
      <c r="CI89" s="13">
        <f>SUMIF('reporting montigny'!$F$2:$EE$2,CI$4,'reporting montigny'!$F89:$EE89)+SUMIF('reporting boissy'!$F$2:$EE$2,CI$4,'reporting boissy'!$F89:$EE89)+SUMIF('reporting moussy'!$F$2:$EE$2,CI$4,'reporting moussy'!$F89:$EE89)+SUMIF('reporting trappes'!$F$2:$EE$2,CI$4,'reporting trappes'!$F89:$EE89)+SUMIF('SPACELOG 5 BP'!$F$2:$EE$2,CI$4,'SPACELOG 5 BP'!$F89:$EE89)+SUMIF('SPACELOG 6 BP'!$F$2:$EE$2,CI$4,'SPACELOG 6 BP'!$F89:$EE89)+SUMIF('SPACELOG 7 BP'!$F$2:$EE$2,CI$4,'SPACELOG 7 BP'!$F89:$EE89)+SUMIF('SPACELOG 8 BP'!$F$2:$EE$2,CI$4,'SPACELOG 8 BP'!$F89:$EE89)+SUMIF('SPACELOG 9 BP'!$F$2:$EE$2,CI$4,'SPACELOG 9 BP'!$F89:$EE89)+SUMIF('SPACELOG 10 BP'!$F$2:$EE$2,CI$4,'SPACELOG 10 BP'!$F89:$EE89)+SUMIF('SPACELOG 11 BP'!$F$2:$EE$2,CI$4,'SPACELOG 11 BP'!$F89:$EE89)+SUMIF('SPACELOG 12 BP'!$F$2:$EE$2,CI$4,'SPACELOG 12 BP'!$F89:$EE89)</f>
        <v>7575.0792255609322</v>
      </c>
      <c r="CJ89" s="13">
        <f>SUMIF('reporting montigny'!$F$2:$EE$2,CJ$4,'reporting montigny'!$F89:$EE89)+SUMIF('reporting boissy'!$F$2:$EE$2,CJ$4,'reporting boissy'!$F89:$EE89)+SUMIF('reporting moussy'!$F$2:$EE$2,CJ$4,'reporting moussy'!$F89:$EE89)+SUMIF('reporting trappes'!$F$2:$EE$2,CJ$4,'reporting trappes'!$F89:$EE89)+SUMIF('SPACELOG 5 BP'!$F$2:$EE$2,CJ$4,'SPACELOG 5 BP'!$F89:$EE89)+SUMIF('SPACELOG 6 BP'!$F$2:$EE$2,CJ$4,'SPACELOG 6 BP'!$F89:$EE89)+SUMIF('SPACELOG 7 BP'!$F$2:$EE$2,CJ$4,'SPACELOG 7 BP'!$F89:$EE89)+SUMIF('SPACELOG 8 BP'!$F$2:$EE$2,CJ$4,'SPACELOG 8 BP'!$F89:$EE89)+SUMIF('SPACELOG 9 BP'!$F$2:$EE$2,CJ$4,'SPACELOG 9 BP'!$F89:$EE89)+SUMIF('SPACELOG 10 BP'!$F$2:$EE$2,CJ$4,'SPACELOG 10 BP'!$F89:$EE89)+SUMIF('SPACELOG 11 BP'!$F$2:$EE$2,CJ$4,'SPACELOG 11 BP'!$F89:$EE89)+SUMIF('SPACELOG 12 BP'!$F$2:$EE$2,CJ$4,'SPACELOG 12 BP'!$F89:$EE89)</f>
        <v>7575.0792255609322</v>
      </c>
      <c r="CK89" s="13">
        <f>SUMIF('reporting montigny'!$F$2:$EE$2,CK$4,'reporting montigny'!$F89:$EE89)+SUMIF('reporting boissy'!$F$2:$EE$2,CK$4,'reporting boissy'!$F89:$EE89)+SUMIF('reporting moussy'!$F$2:$EE$2,CK$4,'reporting moussy'!$F89:$EE89)+SUMIF('reporting trappes'!$F$2:$EE$2,CK$4,'reporting trappes'!$F89:$EE89)+SUMIF('SPACELOG 5 BP'!$F$2:$EE$2,CK$4,'SPACELOG 5 BP'!$F89:$EE89)+SUMIF('SPACELOG 6 BP'!$F$2:$EE$2,CK$4,'SPACELOG 6 BP'!$F89:$EE89)+SUMIF('SPACELOG 7 BP'!$F$2:$EE$2,CK$4,'SPACELOG 7 BP'!$F89:$EE89)+SUMIF('SPACELOG 8 BP'!$F$2:$EE$2,CK$4,'SPACELOG 8 BP'!$F89:$EE89)+SUMIF('SPACELOG 9 BP'!$F$2:$EE$2,CK$4,'SPACELOG 9 BP'!$F89:$EE89)+SUMIF('SPACELOG 10 BP'!$F$2:$EE$2,CK$4,'SPACELOG 10 BP'!$F89:$EE89)+SUMIF('SPACELOG 11 BP'!$F$2:$EE$2,CK$4,'SPACELOG 11 BP'!$F89:$EE89)+SUMIF('SPACELOG 12 BP'!$F$2:$EE$2,CK$4,'SPACELOG 12 BP'!$F89:$EE89)</f>
        <v>7575.0792255609322</v>
      </c>
      <c r="CL89" s="13">
        <f>SUMIF('reporting montigny'!$F$2:$EE$2,CL$4,'reporting montigny'!$F89:$EE89)+SUMIF('reporting boissy'!$F$2:$EE$2,CL$4,'reporting boissy'!$F89:$EE89)+SUMIF('reporting moussy'!$F$2:$EE$2,CL$4,'reporting moussy'!$F89:$EE89)+SUMIF('reporting trappes'!$F$2:$EE$2,CL$4,'reporting trappes'!$F89:$EE89)+SUMIF('SPACELOG 5 BP'!$F$2:$EE$2,CL$4,'SPACELOG 5 BP'!$F89:$EE89)+SUMIF('SPACELOG 6 BP'!$F$2:$EE$2,CL$4,'SPACELOG 6 BP'!$F89:$EE89)+SUMIF('SPACELOG 7 BP'!$F$2:$EE$2,CL$4,'SPACELOG 7 BP'!$F89:$EE89)+SUMIF('SPACELOG 8 BP'!$F$2:$EE$2,CL$4,'SPACELOG 8 BP'!$F89:$EE89)+SUMIF('SPACELOG 9 BP'!$F$2:$EE$2,CL$4,'SPACELOG 9 BP'!$F89:$EE89)+SUMIF('SPACELOG 10 BP'!$F$2:$EE$2,CL$4,'SPACELOG 10 BP'!$F89:$EE89)+SUMIF('SPACELOG 11 BP'!$F$2:$EE$2,CL$4,'SPACELOG 11 BP'!$F89:$EE89)+SUMIF('SPACELOG 12 BP'!$F$2:$EE$2,CL$4,'SPACELOG 12 BP'!$F89:$EE89)</f>
        <v>7575.0792255609322</v>
      </c>
      <c r="CM89" s="13">
        <f>SUMIF('reporting montigny'!$F$2:$EE$2,CM$4,'reporting montigny'!$F89:$EE89)+SUMIF('reporting boissy'!$F$2:$EE$2,CM$4,'reporting boissy'!$F89:$EE89)+SUMIF('reporting moussy'!$F$2:$EE$2,CM$4,'reporting moussy'!$F89:$EE89)+SUMIF('reporting trappes'!$F$2:$EE$2,CM$4,'reporting trappes'!$F89:$EE89)+SUMIF('SPACELOG 5 BP'!$F$2:$EE$2,CM$4,'SPACELOG 5 BP'!$F89:$EE89)+SUMIF('SPACELOG 6 BP'!$F$2:$EE$2,CM$4,'SPACELOG 6 BP'!$F89:$EE89)+SUMIF('SPACELOG 7 BP'!$F$2:$EE$2,CM$4,'SPACELOG 7 BP'!$F89:$EE89)+SUMIF('SPACELOG 8 BP'!$F$2:$EE$2,CM$4,'SPACELOG 8 BP'!$F89:$EE89)+SUMIF('SPACELOG 9 BP'!$F$2:$EE$2,CM$4,'SPACELOG 9 BP'!$F89:$EE89)+SUMIF('SPACELOG 10 BP'!$F$2:$EE$2,CM$4,'SPACELOG 10 BP'!$F89:$EE89)+SUMIF('SPACELOG 11 BP'!$F$2:$EE$2,CM$4,'SPACELOG 11 BP'!$F89:$EE89)+SUMIF('SPACELOG 12 BP'!$F$2:$EE$2,CM$4,'SPACELOG 12 BP'!$F89:$EE89)</f>
        <v>7575.0792255609322</v>
      </c>
      <c r="CN89" s="13">
        <f>SUMIF('reporting montigny'!$F$2:$EE$2,CN$4,'reporting montigny'!$F89:$EE89)+SUMIF('reporting boissy'!$F$2:$EE$2,CN$4,'reporting boissy'!$F89:$EE89)+SUMIF('reporting moussy'!$F$2:$EE$2,CN$4,'reporting moussy'!$F89:$EE89)+SUMIF('reporting trappes'!$F$2:$EE$2,CN$4,'reporting trappes'!$F89:$EE89)+SUMIF('SPACELOG 5 BP'!$F$2:$EE$2,CN$4,'SPACELOG 5 BP'!$F89:$EE89)+SUMIF('SPACELOG 6 BP'!$F$2:$EE$2,CN$4,'SPACELOG 6 BP'!$F89:$EE89)+SUMIF('SPACELOG 7 BP'!$F$2:$EE$2,CN$4,'SPACELOG 7 BP'!$F89:$EE89)+SUMIF('SPACELOG 8 BP'!$F$2:$EE$2,CN$4,'SPACELOG 8 BP'!$F89:$EE89)+SUMIF('SPACELOG 9 BP'!$F$2:$EE$2,CN$4,'SPACELOG 9 BP'!$F89:$EE89)+SUMIF('SPACELOG 10 BP'!$F$2:$EE$2,CN$4,'SPACELOG 10 BP'!$F89:$EE89)+SUMIF('SPACELOG 11 BP'!$F$2:$EE$2,CN$4,'SPACELOG 11 BP'!$F89:$EE89)+SUMIF('SPACELOG 12 BP'!$F$2:$EE$2,CN$4,'SPACELOG 12 BP'!$F89:$EE89)</f>
        <v>7575.0792255609322</v>
      </c>
      <c r="CO89" s="13">
        <f>SUMIF('reporting montigny'!$F$2:$EE$2,CO$4,'reporting montigny'!$F89:$EE89)+SUMIF('reporting boissy'!$F$2:$EE$2,CO$4,'reporting boissy'!$F89:$EE89)+SUMIF('reporting moussy'!$F$2:$EE$2,CO$4,'reporting moussy'!$F89:$EE89)+SUMIF('reporting trappes'!$F$2:$EE$2,CO$4,'reporting trappes'!$F89:$EE89)+SUMIF('SPACELOG 5 BP'!$F$2:$EE$2,CO$4,'SPACELOG 5 BP'!$F89:$EE89)+SUMIF('SPACELOG 6 BP'!$F$2:$EE$2,CO$4,'SPACELOG 6 BP'!$F89:$EE89)+SUMIF('SPACELOG 7 BP'!$F$2:$EE$2,CO$4,'SPACELOG 7 BP'!$F89:$EE89)+SUMIF('SPACELOG 8 BP'!$F$2:$EE$2,CO$4,'SPACELOG 8 BP'!$F89:$EE89)+SUMIF('SPACELOG 9 BP'!$F$2:$EE$2,CO$4,'SPACELOG 9 BP'!$F89:$EE89)+SUMIF('SPACELOG 10 BP'!$F$2:$EE$2,CO$4,'SPACELOG 10 BP'!$F89:$EE89)+SUMIF('SPACELOG 11 BP'!$F$2:$EE$2,CO$4,'SPACELOG 11 BP'!$F89:$EE89)+SUMIF('SPACELOG 12 BP'!$F$2:$EE$2,CO$4,'SPACELOG 12 BP'!$F89:$EE89)</f>
        <v>7575.0792255609322</v>
      </c>
      <c r="CP89" s="13">
        <f>SUMIF('reporting montigny'!$F$2:$EE$2,CP$4,'reporting montigny'!$F89:$EE89)+SUMIF('reporting boissy'!$F$2:$EE$2,CP$4,'reporting boissy'!$F89:$EE89)+SUMIF('reporting moussy'!$F$2:$EE$2,CP$4,'reporting moussy'!$F89:$EE89)+SUMIF('reporting trappes'!$F$2:$EE$2,CP$4,'reporting trappes'!$F89:$EE89)+SUMIF('SPACELOG 5 BP'!$F$2:$EE$2,CP$4,'SPACELOG 5 BP'!$F89:$EE89)+SUMIF('SPACELOG 6 BP'!$F$2:$EE$2,CP$4,'SPACELOG 6 BP'!$F89:$EE89)+SUMIF('SPACELOG 7 BP'!$F$2:$EE$2,CP$4,'SPACELOG 7 BP'!$F89:$EE89)+SUMIF('SPACELOG 8 BP'!$F$2:$EE$2,CP$4,'SPACELOG 8 BP'!$F89:$EE89)+SUMIF('SPACELOG 9 BP'!$F$2:$EE$2,CP$4,'SPACELOG 9 BP'!$F89:$EE89)+SUMIF('SPACELOG 10 BP'!$F$2:$EE$2,CP$4,'SPACELOG 10 BP'!$F89:$EE89)+SUMIF('SPACELOG 11 BP'!$F$2:$EE$2,CP$4,'SPACELOG 11 BP'!$F89:$EE89)+SUMIF('SPACELOG 12 BP'!$F$2:$EE$2,CP$4,'SPACELOG 12 BP'!$F89:$EE89)</f>
        <v>7575.0792255609322</v>
      </c>
      <c r="CQ89" s="13">
        <f>SUMIF('reporting montigny'!$F$2:$EE$2,CQ$4,'reporting montigny'!$F89:$EE89)+SUMIF('reporting boissy'!$F$2:$EE$2,CQ$4,'reporting boissy'!$F89:$EE89)+SUMIF('reporting moussy'!$F$2:$EE$2,CQ$4,'reporting moussy'!$F89:$EE89)+SUMIF('reporting trappes'!$F$2:$EE$2,CQ$4,'reporting trappes'!$F89:$EE89)+SUMIF('SPACELOG 5 BP'!$F$2:$EE$2,CQ$4,'SPACELOG 5 BP'!$F89:$EE89)+SUMIF('SPACELOG 6 BP'!$F$2:$EE$2,CQ$4,'SPACELOG 6 BP'!$F89:$EE89)+SUMIF('SPACELOG 7 BP'!$F$2:$EE$2,CQ$4,'SPACELOG 7 BP'!$F89:$EE89)+SUMIF('SPACELOG 8 BP'!$F$2:$EE$2,CQ$4,'SPACELOG 8 BP'!$F89:$EE89)+SUMIF('SPACELOG 9 BP'!$F$2:$EE$2,CQ$4,'SPACELOG 9 BP'!$F89:$EE89)+SUMIF('SPACELOG 10 BP'!$F$2:$EE$2,CQ$4,'SPACELOG 10 BP'!$F89:$EE89)+SUMIF('SPACELOG 11 BP'!$F$2:$EE$2,CQ$4,'SPACELOG 11 BP'!$F89:$EE89)+SUMIF('SPACELOG 12 BP'!$F$2:$EE$2,CQ$4,'SPACELOG 12 BP'!$F89:$EE89)</f>
        <v>7575.0792255609322</v>
      </c>
      <c r="CR89" s="14">
        <f>SUM(CF89:CQ89)</f>
        <v>90900.950706731179</v>
      </c>
      <c r="CS89" s="13">
        <f>SUMIF('reporting montigny'!$F$2:$EE$2,CS$4,'reporting montigny'!$F89:$EE89)+SUMIF('reporting boissy'!$F$2:$EE$2,CS$4,'reporting boissy'!$F89:$EE89)+SUMIF('reporting moussy'!$F$2:$EE$2,CS$4,'reporting moussy'!$F89:$EE89)+SUMIF('reporting trappes'!$F$2:$EE$2,CS$4,'reporting trappes'!$F89:$EE89)+SUMIF('SPACELOG 5 BP'!$F$2:$EE$2,CS$4,'SPACELOG 5 BP'!$F89:$EE89)+SUMIF('SPACELOG 6 BP'!$F$2:$EE$2,CS$4,'SPACELOG 6 BP'!$F89:$EE89)+SUMIF('SPACELOG 7 BP'!$F$2:$EE$2,CS$4,'SPACELOG 7 BP'!$F89:$EE89)+SUMIF('SPACELOG 8 BP'!$F$2:$EE$2,CS$4,'SPACELOG 8 BP'!$F89:$EE89)+SUMIF('SPACELOG 9 BP'!$F$2:$EE$2,CS$4,'SPACELOG 9 BP'!$F89:$EE89)+SUMIF('SPACELOG 10 BP'!$F$2:$EE$2,CS$4,'SPACELOG 10 BP'!$F89:$EE89)+SUMIF('SPACELOG 11 BP'!$F$2:$EE$2,CS$4,'SPACELOG 11 BP'!$F89:$EE89)+SUMIF('SPACELOG 12 BP'!$F$2:$EE$2,CS$4,'SPACELOG 12 BP'!$F89:$EE89)</f>
        <v>7575.0792255609322</v>
      </c>
      <c r="CT89" s="13">
        <f>SUMIF('reporting montigny'!$F$2:$EE$2,CT$4,'reporting montigny'!$F89:$EE89)+SUMIF('reporting boissy'!$F$2:$EE$2,CT$4,'reporting boissy'!$F89:$EE89)+SUMIF('reporting moussy'!$F$2:$EE$2,CT$4,'reporting moussy'!$F89:$EE89)+SUMIF('reporting trappes'!$F$2:$EE$2,CT$4,'reporting trappes'!$F89:$EE89)+SUMIF('SPACELOG 5 BP'!$F$2:$EE$2,CT$4,'SPACELOG 5 BP'!$F89:$EE89)+SUMIF('SPACELOG 6 BP'!$F$2:$EE$2,CT$4,'SPACELOG 6 BP'!$F89:$EE89)+SUMIF('SPACELOG 7 BP'!$F$2:$EE$2,CT$4,'SPACELOG 7 BP'!$F89:$EE89)+SUMIF('SPACELOG 8 BP'!$F$2:$EE$2,CT$4,'SPACELOG 8 BP'!$F89:$EE89)+SUMIF('SPACELOG 9 BP'!$F$2:$EE$2,CT$4,'SPACELOG 9 BP'!$F89:$EE89)+SUMIF('SPACELOG 10 BP'!$F$2:$EE$2,CT$4,'SPACELOG 10 BP'!$F89:$EE89)+SUMIF('SPACELOG 11 BP'!$F$2:$EE$2,CT$4,'SPACELOG 11 BP'!$F89:$EE89)+SUMIF('SPACELOG 12 BP'!$F$2:$EE$2,CT$4,'SPACELOG 12 BP'!$F89:$EE89)</f>
        <v>7575.0792255609322</v>
      </c>
      <c r="CU89" s="13">
        <f>SUMIF('reporting montigny'!$F$2:$EE$2,CU$4,'reporting montigny'!$F89:$EE89)+SUMIF('reporting boissy'!$F$2:$EE$2,CU$4,'reporting boissy'!$F89:$EE89)+SUMIF('reporting moussy'!$F$2:$EE$2,CU$4,'reporting moussy'!$F89:$EE89)+SUMIF('reporting trappes'!$F$2:$EE$2,CU$4,'reporting trappes'!$F89:$EE89)+SUMIF('SPACELOG 5 BP'!$F$2:$EE$2,CU$4,'SPACELOG 5 BP'!$F89:$EE89)+SUMIF('SPACELOG 6 BP'!$F$2:$EE$2,CU$4,'SPACELOG 6 BP'!$F89:$EE89)+SUMIF('SPACELOG 7 BP'!$F$2:$EE$2,CU$4,'SPACELOG 7 BP'!$F89:$EE89)+SUMIF('SPACELOG 8 BP'!$F$2:$EE$2,CU$4,'SPACELOG 8 BP'!$F89:$EE89)+SUMIF('SPACELOG 9 BP'!$F$2:$EE$2,CU$4,'SPACELOG 9 BP'!$F89:$EE89)+SUMIF('SPACELOG 10 BP'!$F$2:$EE$2,CU$4,'SPACELOG 10 BP'!$F89:$EE89)+SUMIF('SPACELOG 11 BP'!$F$2:$EE$2,CU$4,'SPACELOG 11 BP'!$F89:$EE89)+SUMIF('SPACELOG 12 BP'!$F$2:$EE$2,CU$4,'SPACELOG 12 BP'!$F89:$EE89)</f>
        <v>7575.0792255609322</v>
      </c>
      <c r="CV89" s="13">
        <f>SUMIF('reporting montigny'!$F$2:$EE$2,CV$4,'reporting montigny'!$F89:$EE89)+SUMIF('reporting boissy'!$F$2:$EE$2,CV$4,'reporting boissy'!$F89:$EE89)+SUMIF('reporting moussy'!$F$2:$EE$2,CV$4,'reporting moussy'!$F89:$EE89)+SUMIF('reporting trappes'!$F$2:$EE$2,CV$4,'reporting trappes'!$F89:$EE89)+SUMIF('SPACELOG 5 BP'!$F$2:$EE$2,CV$4,'SPACELOG 5 BP'!$F89:$EE89)+SUMIF('SPACELOG 6 BP'!$F$2:$EE$2,CV$4,'SPACELOG 6 BP'!$F89:$EE89)+SUMIF('SPACELOG 7 BP'!$F$2:$EE$2,CV$4,'SPACELOG 7 BP'!$F89:$EE89)+SUMIF('SPACELOG 8 BP'!$F$2:$EE$2,CV$4,'SPACELOG 8 BP'!$F89:$EE89)+SUMIF('SPACELOG 9 BP'!$F$2:$EE$2,CV$4,'SPACELOG 9 BP'!$F89:$EE89)+SUMIF('SPACELOG 10 BP'!$F$2:$EE$2,CV$4,'SPACELOG 10 BP'!$F89:$EE89)+SUMIF('SPACELOG 11 BP'!$F$2:$EE$2,CV$4,'SPACELOG 11 BP'!$F89:$EE89)+SUMIF('SPACELOG 12 BP'!$F$2:$EE$2,CV$4,'SPACELOG 12 BP'!$F89:$EE89)</f>
        <v>7575.0792255609322</v>
      </c>
      <c r="CW89" s="13">
        <f>SUMIF('reporting montigny'!$F$2:$EE$2,CW$4,'reporting montigny'!$F89:$EE89)+SUMIF('reporting boissy'!$F$2:$EE$2,CW$4,'reporting boissy'!$F89:$EE89)+SUMIF('reporting moussy'!$F$2:$EE$2,CW$4,'reporting moussy'!$F89:$EE89)+SUMIF('reporting trappes'!$F$2:$EE$2,CW$4,'reporting trappes'!$F89:$EE89)+SUMIF('SPACELOG 5 BP'!$F$2:$EE$2,CW$4,'SPACELOG 5 BP'!$F89:$EE89)+SUMIF('SPACELOG 6 BP'!$F$2:$EE$2,CW$4,'SPACELOG 6 BP'!$F89:$EE89)+SUMIF('SPACELOG 7 BP'!$F$2:$EE$2,CW$4,'SPACELOG 7 BP'!$F89:$EE89)+SUMIF('SPACELOG 8 BP'!$F$2:$EE$2,CW$4,'SPACELOG 8 BP'!$F89:$EE89)+SUMIF('SPACELOG 9 BP'!$F$2:$EE$2,CW$4,'SPACELOG 9 BP'!$F89:$EE89)+SUMIF('SPACELOG 10 BP'!$F$2:$EE$2,CW$4,'SPACELOG 10 BP'!$F89:$EE89)+SUMIF('SPACELOG 11 BP'!$F$2:$EE$2,CW$4,'SPACELOG 11 BP'!$F89:$EE89)+SUMIF('SPACELOG 12 BP'!$F$2:$EE$2,CW$4,'SPACELOG 12 BP'!$F89:$EE89)</f>
        <v>7575.0792255609322</v>
      </c>
      <c r="CX89" s="13">
        <f>SUMIF('reporting montigny'!$F$2:$EE$2,CX$4,'reporting montigny'!$F89:$EE89)+SUMIF('reporting boissy'!$F$2:$EE$2,CX$4,'reporting boissy'!$F89:$EE89)+SUMIF('reporting moussy'!$F$2:$EE$2,CX$4,'reporting moussy'!$F89:$EE89)+SUMIF('reporting trappes'!$F$2:$EE$2,CX$4,'reporting trappes'!$F89:$EE89)+SUMIF('SPACELOG 5 BP'!$F$2:$EE$2,CX$4,'SPACELOG 5 BP'!$F89:$EE89)+SUMIF('SPACELOG 6 BP'!$F$2:$EE$2,CX$4,'SPACELOG 6 BP'!$F89:$EE89)+SUMIF('SPACELOG 7 BP'!$F$2:$EE$2,CX$4,'SPACELOG 7 BP'!$F89:$EE89)+SUMIF('SPACELOG 8 BP'!$F$2:$EE$2,CX$4,'SPACELOG 8 BP'!$F89:$EE89)+SUMIF('SPACELOG 9 BP'!$F$2:$EE$2,CX$4,'SPACELOG 9 BP'!$F89:$EE89)+SUMIF('SPACELOG 10 BP'!$F$2:$EE$2,CX$4,'SPACELOG 10 BP'!$F89:$EE89)+SUMIF('SPACELOG 11 BP'!$F$2:$EE$2,CX$4,'SPACELOG 11 BP'!$F89:$EE89)+SUMIF('SPACELOG 12 BP'!$F$2:$EE$2,CX$4,'SPACELOG 12 BP'!$F89:$EE89)</f>
        <v>7575.0792255609322</v>
      </c>
      <c r="CY89" s="13">
        <f>SUMIF('reporting montigny'!$F$2:$EE$2,CY$4,'reporting montigny'!$F89:$EE89)+SUMIF('reporting boissy'!$F$2:$EE$2,CY$4,'reporting boissy'!$F89:$EE89)+SUMIF('reporting moussy'!$F$2:$EE$2,CY$4,'reporting moussy'!$F89:$EE89)+SUMIF('reporting trappes'!$F$2:$EE$2,CY$4,'reporting trappes'!$F89:$EE89)+SUMIF('SPACELOG 5 BP'!$F$2:$EE$2,CY$4,'SPACELOG 5 BP'!$F89:$EE89)+SUMIF('SPACELOG 6 BP'!$F$2:$EE$2,CY$4,'SPACELOG 6 BP'!$F89:$EE89)+SUMIF('SPACELOG 7 BP'!$F$2:$EE$2,CY$4,'SPACELOG 7 BP'!$F89:$EE89)+SUMIF('SPACELOG 8 BP'!$F$2:$EE$2,CY$4,'SPACELOG 8 BP'!$F89:$EE89)+SUMIF('SPACELOG 9 BP'!$F$2:$EE$2,CY$4,'SPACELOG 9 BP'!$F89:$EE89)+SUMIF('SPACELOG 10 BP'!$F$2:$EE$2,CY$4,'SPACELOG 10 BP'!$F89:$EE89)+SUMIF('SPACELOG 11 BP'!$F$2:$EE$2,CY$4,'SPACELOG 11 BP'!$F89:$EE89)+SUMIF('SPACELOG 12 BP'!$F$2:$EE$2,CY$4,'SPACELOG 12 BP'!$F89:$EE89)</f>
        <v>7575.0792255609322</v>
      </c>
      <c r="CZ89" s="13">
        <f>SUMIF('reporting montigny'!$F$2:$EE$2,CZ$4,'reporting montigny'!$F89:$EE89)+SUMIF('reporting boissy'!$F$2:$EE$2,CZ$4,'reporting boissy'!$F89:$EE89)+SUMIF('reporting moussy'!$F$2:$EE$2,CZ$4,'reporting moussy'!$F89:$EE89)+SUMIF('reporting trappes'!$F$2:$EE$2,CZ$4,'reporting trappes'!$F89:$EE89)+SUMIF('SPACELOG 5 BP'!$F$2:$EE$2,CZ$4,'SPACELOG 5 BP'!$F89:$EE89)+SUMIF('SPACELOG 6 BP'!$F$2:$EE$2,CZ$4,'SPACELOG 6 BP'!$F89:$EE89)+SUMIF('SPACELOG 7 BP'!$F$2:$EE$2,CZ$4,'SPACELOG 7 BP'!$F89:$EE89)+SUMIF('SPACELOG 8 BP'!$F$2:$EE$2,CZ$4,'SPACELOG 8 BP'!$F89:$EE89)+SUMIF('SPACELOG 9 BP'!$F$2:$EE$2,CZ$4,'SPACELOG 9 BP'!$F89:$EE89)+SUMIF('SPACELOG 10 BP'!$F$2:$EE$2,CZ$4,'SPACELOG 10 BP'!$F89:$EE89)+SUMIF('SPACELOG 11 BP'!$F$2:$EE$2,CZ$4,'SPACELOG 11 BP'!$F89:$EE89)+SUMIF('SPACELOG 12 BP'!$F$2:$EE$2,CZ$4,'SPACELOG 12 BP'!$F89:$EE89)</f>
        <v>7575.0792255609322</v>
      </c>
      <c r="DA89" s="13">
        <f>SUMIF('reporting montigny'!$F$2:$EE$2,DA$4,'reporting montigny'!$F89:$EE89)+SUMIF('reporting boissy'!$F$2:$EE$2,DA$4,'reporting boissy'!$F89:$EE89)+SUMIF('reporting moussy'!$F$2:$EE$2,DA$4,'reporting moussy'!$F89:$EE89)+SUMIF('reporting trappes'!$F$2:$EE$2,DA$4,'reporting trappes'!$F89:$EE89)+SUMIF('SPACELOG 5 BP'!$F$2:$EE$2,DA$4,'SPACELOG 5 BP'!$F89:$EE89)+SUMIF('SPACELOG 6 BP'!$F$2:$EE$2,DA$4,'SPACELOG 6 BP'!$F89:$EE89)+SUMIF('SPACELOG 7 BP'!$F$2:$EE$2,DA$4,'SPACELOG 7 BP'!$F89:$EE89)+SUMIF('SPACELOG 8 BP'!$F$2:$EE$2,DA$4,'SPACELOG 8 BP'!$F89:$EE89)+SUMIF('SPACELOG 9 BP'!$F$2:$EE$2,DA$4,'SPACELOG 9 BP'!$F89:$EE89)+SUMIF('SPACELOG 10 BP'!$F$2:$EE$2,DA$4,'SPACELOG 10 BP'!$F89:$EE89)+SUMIF('SPACELOG 11 BP'!$F$2:$EE$2,DA$4,'SPACELOG 11 BP'!$F89:$EE89)+SUMIF('SPACELOG 12 BP'!$F$2:$EE$2,DA$4,'SPACELOG 12 BP'!$F89:$EE89)</f>
        <v>7575.0792255609322</v>
      </c>
      <c r="DB89" s="13">
        <f>SUMIF('reporting montigny'!$F$2:$EE$2,DB$4,'reporting montigny'!$F89:$EE89)+SUMIF('reporting boissy'!$F$2:$EE$2,DB$4,'reporting boissy'!$F89:$EE89)+SUMIF('reporting moussy'!$F$2:$EE$2,DB$4,'reporting moussy'!$F89:$EE89)+SUMIF('reporting trappes'!$F$2:$EE$2,DB$4,'reporting trappes'!$F89:$EE89)+SUMIF('SPACELOG 5 BP'!$F$2:$EE$2,DB$4,'SPACELOG 5 BP'!$F89:$EE89)+SUMIF('SPACELOG 6 BP'!$F$2:$EE$2,DB$4,'SPACELOG 6 BP'!$F89:$EE89)+SUMIF('SPACELOG 7 BP'!$F$2:$EE$2,DB$4,'SPACELOG 7 BP'!$F89:$EE89)+SUMIF('SPACELOG 8 BP'!$F$2:$EE$2,DB$4,'SPACELOG 8 BP'!$F89:$EE89)+SUMIF('SPACELOG 9 BP'!$F$2:$EE$2,DB$4,'SPACELOG 9 BP'!$F89:$EE89)+SUMIF('SPACELOG 10 BP'!$F$2:$EE$2,DB$4,'SPACELOG 10 BP'!$F89:$EE89)+SUMIF('SPACELOG 11 BP'!$F$2:$EE$2,DB$4,'SPACELOG 11 BP'!$F89:$EE89)+SUMIF('SPACELOG 12 BP'!$F$2:$EE$2,DB$4,'SPACELOG 12 BP'!$F89:$EE89)</f>
        <v>7575.0792255609322</v>
      </c>
      <c r="DC89" s="13">
        <f>SUMIF('reporting montigny'!$F$2:$EE$2,DC$4,'reporting montigny'!$F89:$EE89)+SUMIF('reporting boissy'!$F$2:$EE$2,DC$4,'reporting boissy'!$F89:$EE89)+SUMIF('reporting moussy'!$F$2:$EE$2,DC$4,'reporting moussy'!$F89:$EE89)+SUMIF('reporting trappes'!$F$2:$EE$2,DC$4,'reporting trappes'!$F89:$EE89)+SUMIF('SPACELOG 5 BP'!$F$2:$EE$2,DC$4,'SPACELOG 5 BP'!$F89:$EE89)+SUMIF('SPACELOG 6 BP'!$F$2:$EE$2,DC$4,'SPACELOG 6 BP'!$F89:$EE89)+SUMIF('SPACELOG 7 BP'!$F$2:$EE$2,DC$4,'SPACELOG 7 BP'!$F89:$EE89)+SUMIF('SPACELOG 8 BP'!$F$2:$EE$2,DC$4,'SPACELOG 8 BP'!$F89:$EE89)+SUMIF('SPACELOG 9 BP'!$F$2:$EE$2,DC$4,'SPACELOG 9 BP'!$F89:$EE89)+SUMIF('SPACELOG 10 BP'!$F$2:$EE$2,DC$4,'SPACELOG 10 BP'!$F89:$EE89)+SUMIF('SPACELOG 11 BP'!$F$2:$EE$2,DC$4,'SPACELOG 11 BP'!$F89:$EE89)+SUMIF('SPACELOG 12 BP'!$F$2:$EE$2,DC$4,'SPACELOG 12 BP'!$F89:$EE89)</f>
        <v>7575.0792255609322</v>
      </c>
      <c r="DD89" s="13">
        <f>SUMIF('reporting montigny'!$F$2:$EE$2,DD$4,'reporting montigny'!$F89:$EE89)+SUMIF('reporting boissy'!$F$2:$EE$2,DD$4,'reporting boissy'!$F89:$EE89)+SUMIF('reporting moussy'!$F$2:$EE$2,DD$4,'reporting moussy'!$F89:$EE89)+SUMIF('reporting trappes'!$F$2:$EE$2,DD$4,'reporting trappes'!$F89:$EE89)+SUMIF('SPACELOG 5 BP'!$F$2:$EE$2,DD$4,'SPACELOG 5 BP'!$F89:$EE89)+SUMIF('SPACELOG 6 BP'!$F$2:$EE$2,DD$4,'SPACELOG 6 BP'!$F89:$EE89)+SUMIF('SPACELOG 7 BP'!$F$2:$EE$2,DD$4,'SPACELOG 7 BP'!$F89:$EE89)+SUMIF('SPACELOG 8 BP'!$F$2:$EE$2,DD$4,'SPACELOG 8 BP'!$F89:$EE89)+SUMIF('SPACELOG 9 BP'!$F$2:$EE$2,DD$4,'SPACELOG 9 BP'!$F89:$EE89)+SUMIF('SPACELOG 10 BP'!$F$2:$EE$2,DD$4,'SPACELOG 10 BP'!$F89:$EE89)+SUMIF('SPACELOG 11 BP'!$F$2:$EE$2,DD$4,'SPACELOG 11 BP'!$F89:$EE89)+SUMIF('SPACELOG 12 BP'!$F$2:$EE$2,DD$4,'SPACELOG 12 BP'!$F89:$EE89)</f>
        <v>7575.0792255609322</v>
      </c>
      <c r="DE89" s="14">
        <f>SUM(CS89:DD89)</f>
        <v>90900.950706731179</v>
      </c>
      <c r="DF89" s="13">
        <f>SUMIF('reporting montigny'!$F$2:$EE$2,DF$4,'reporting montigny'!$F89:$EE89)+SUMIF('reporting boissy'!$F$2:$EE$2,DF$4,'reporting boissy'!$F89:$EE89)+SUMIF('reporting moussy'!$F$2:$EE$2,DF$4,'reporting moussy'!$F89:$EE89)+SUMIF('reporting trappes'!$F$2:$EE$2,DF$4,'reporting trappes'!$F89:$EE89)+SUMIF('SPACELOG 5 BP'!$F$2:$EE$2,DF$4,'SPACELOG 5 BP'!$F89:$EE89)+SUMIF('SPACELOG 6 BP'!$F$2:$EE$2,DF$4,'SPACELOG 6 BP'!$F89:$EE89)+SUMIF('SPACELOG 7 BP'!$F$2:$EE$2,DF$4,'SPACELOG 7 BP'!$F89:$EE89)+SUMIF('SPACELOG 8 BP'!$F$2:$EE$2,DF$4,'SPACELOG 8 BP'!$F89:$EE89)+SUMIF('SPACELOG 9 BP'!$F$2:$EE$2,DF$4,'SPACELOG 9 BP'!$F89:$EE89)+SUMIF('SPACELOG 10 BP'!$F$2:$EE$2,DF$4,'SPACELOG 10 BP'!$F89:$EE89)+SUMIF('SPACELOG 11 BP'!$F$2:$EE$2,DF$4,'SPACELOG 11 BP'!$F89:$EE89)+SUMIF('SPACELOG 12 BP'!$F$2:$EE$2,DF$4,'SPACELOG 12 BP'!$F89:$EE89)</f>
        <v>7575.0792255609322</v>
      </c>
      <c r="DG89" s="13">
        <f>SUMIF('reporting montigny'!$F$2:$EE$2,DG$4,'reporting montigny'!$F89:$EE89)+SUMIF('reporting boissy'!$F$2:$EE$2,DG$4,'reporting boissy'!$F89:$EE89)+SUMIF('reporting moussy'!$F$2:$EE$2,DG$4,'reporting moussy'!$F89:$EE89)+SUMIF('reporting trappes'!$F$2:$EE$2,DG$4,'reporting trappes'!$F89:$EE89)+SUMIF('SPACELOG 5 BP'!$F$2:$EE$2,DG$4,'SPACELOG 5 BP'!$F89:$EE89)+SUMIF('SPACELOG 6 BP'!$F$2:$EE$2,DG$4,'SPACELOG 6 BP'!$F89:$EE89)+SUMIF('SPACELOG 7 BP'!$F$2:$EE$2,DG$4,'SPACELOG 7 BP'!$F89:$EE89)+SUMIF('SPACELOG 8 BP'!$F$2:$EE$2,DG$4,'SPACELOG 8 BP'!$F89:$EE89)+SUMIF('SPACELOG 9 BP'!$F$2:$EE$2,DG$4,'SPACELOG 9 BP'!$F89:$EE89)+SUMIF('SPACELOG 10 BP'!$F$2:$EE$2,DG$4,'SPACELOG 10 BP'!$F89:$EE89)+SUMIF('SPACELOG 11 BP'!$F$2:$EE$2,DG$4,'SPACELOG 11 BP'!$F89:$EE89)+SUMIF('SPACELOG 12 BP'!$F$2:$EE$2,DG$4,'SPACELOG 12 BP'!$F89:$EE89)</f>
        <v>7575.0792255609322</v>
      </c>
      <c r="DH89" s="13">
        <f>SUMIF('reporting montigny'!$F$2:$EE$2,DH$4,'reporting montigny'!$F89:$EE89)+SUMIF('reporting boissy'!$F$2:$EE$2,DH$4,'reporting boissy'!$F89:$EE89)+SUMIF('reporting moussy'!$F$2:$EE$2,DH$4,'reporting moussy'!$F89:$EE89)+SUMIF('reporting trappes'!$F$2:$EE$2,DH$4,'reporting trappes'!$F89:$EE89)+SUMIF('SPACELOG 5 BP'!$F$2:$EE$2,DH$4,'SPACELOG 5 BP'!$F89:$EE89)+SUMIF('SPACELOG 6 BP'!$F$2:$EE$2,DH$4,'SPACELOG 6 BP'!$F89:$EE89)+SUMIF('SPACELOG 7 BP'!$F$2:$EE$2,DH$4,'SPACELOG 7 BP'!$F89:$EE89)+SUMIF('SPACELOG 8 BP'!$F$2:$EE$2,DH$4,'SPACELOG 8 BP'!$F89:$EE89)+SUMIF('SPACELOG 9 BP'!$F$2:$EE$2,DH$4,'SPACELOG 9 BP'!$F89:$EE89)+SUMIF('SPACELOG 10 BP'!$F$2:$EE$2,DH$4,'SPACELOG 10 BP'!$F89:$EE89)+SUMIF('SPACELOG 11 BP'!$F$2:$EE$2,DH$4,'SPACELOG 11 BP'!$F89:$EE89)+SUMIF('SPACELOG 12 BP'!$F$2:$EE$2,DH$4,'SPACELOG 12 BP'!$F89:$EE89)</f>
        <v>7575.0792255609322</v>
      </c>
      <c r="DI89" s="13">
        <f>SUMIF('reporting montigny'!$F$2:$EE$2,DI$4,'reporting montigny'!$F89:$EE89)+SUMIF('reporting boissy'!$F$2:$EE$2,DI$4,'reporting boissy'!$F89:$EE89)+SUMIF('reporting moussy'!$F$2:$EE$2,DI$4,'reporting moussy'!$F89:$EE89)+SUMIF('reporting trappes'!$F$2:$EE$2,DI$4,'reporting trappes'!$F89:$EE89)+SUMIF('SPACELOG 5 BP'!$F$2:$EE$2,DI$4,'SPACELOG 5 BP'!$F89:$EE89)+SUMIF('SPACELOG 6 BP'!$F$2:$EE$2,DI$4,'SPACELOG 6 BP'!$F89:$EE89)+SUMIF('SPACELOG 7 BP'!$F$2:$EE$2,DI$4,'SPACELOG 7 BP'!$F89:$EE89)+SUMIF('SPACELOG 8 BP'!$F$2:$EE$2,DI$4,'SPACELOG 8 BP'!$F89:$EE89)+SUMIF('SPACELOG 9 BP'!$F$2:$EE$2,DI$4,'SPACELOG 9 BP'!$F89:$EE89)+SUMIF('SPACELOG 10 BP'!$F$2:$EE$2,DI$4,'SPACELOG 10 BP'!$F89:$EE89)+SUMIF('SPACELOG 11 BP'!$F$2:$EE$2,DI$4,'SPACELOG 11 BP'!$F89:$EE89)+SUMIF('SPACELOG 12 BP'!$F$2:$EE$2,DI$4,'SPACELOG 12 BP'!$F89:$EE89)</f>
        <v>7575.0792255609322</v>
      </c>
      <c r="DJ89" s="13">
        <f>SUMIF('reporting montigny'!$F$2:$EE$2,DJ$4,'reporting montigny'!$F89:$EE89)+SUMIF('reporting boissy'!$F$2:$EE$2,DJ$4,'reporting boissy'!$F89:$EE89)+SUMIF('reporting moussy'!$F$2:$EE$2,DJ$4,'reporting moussy'!$F89:$EE89)+SUMIF('reporting trappes'!$F$2:$EE$2,DJ$4,'reporting trappes'!$F89:$EE89)+SUMIF('SPACELOG 5 BP'!$F$2:$EE$2,DJ$4,'SPACELOG 5 BP'!$F89:$EE89)+SUMIF('SPACELOG 6 BP'!$F$2:$EE$2,DJ$4,'SPACELOG 6 BP'!$F89:$EE89)+SUMIF('SPACELOG 7 BP'!$F$2:$EE$2,DJ$4,'SPACELOG 7 BP'!$F89:$EE89)+SUMIF('SPACELOG 8 BP'!$F$2:$EE$2,DJ$4,'SPACELOG 8 BP'!$F89:$EE89)+SUMIF('SPACELOG 9 BP'!$F$2:$EE$2,DJ$4,'SPACELOG 9 BP'!$F89:$EE89)+SUMIF('SPACELOG 10 BP'!$F$2:$EE$2,DJ$4,'SPACELOG 10 BP'!$F89:$EE89)+SUMIF('SPACELOG 11 BP'!$F$2:$EE$2,DJ$4,'SPACELOG 11 BP'!$F89:$EE89)+SUMIF('SPACELOG 12 BP'!$F$2:$EE$2,DJ$4,'SPACELOG 12 BP'!$F89:$EE89)</f>
        <v>7575.0792255609322</v>
      </c>
      <c r="DK89" s="13">
        <f>SUMIF('reporting montigny'!$F$2:$EE$2,DK$4,'reporting montigny'!$F89:$EE89)+SUMIF('reporting boissy'!$F$2:$EE$2,DK$4,'reporting boissy'!$F89:$EE89)+SUMIF('reporting moussy'!$F$2:$EE$2,DK$4,'reporting moussy'!$F89:$EE89)+SUMIF('reporting trappes'!$F$2:$EE$2,DK$4,'reporting trappes'!$F89:$EE89)+SUMIF('SPACELOG 5 BP'!$F$2:$EE$2,DK$4,'SPACELOG 5 BP'!$F89:$EE89)+SUMIF('SPACELOG 6 BP'!$F$2:$EE$2,DK$4,'SPACELOG 6 BP'!$F89:$EE89)+SUMIF('SPACELOG 7 BP'!$F$2:$EE$2,DK$4,'SPACELOG 7 BP'!$F89:$EE89)+SUMIF('SPACELOG 8 BP'!$F$2:$EE$2,DK$4,'SPACELOG 8 BP'!$F89:$EE89)+SUMIF('SPACELOG 9 BP'!$F$2:$EE$2,DK$4,'SPACELOG 9 BP'!$F89:$EE89)+SUMIF('SPACELOG 10 BP'!$F$2:$EE$2,DK$4,'SPACELOG 10 BP'!$F89:$EE89)+SUMIF('SPACELOG 11 BP'!$F$2:$EE$2,DK$4,'SPACELOG 11 BP'!$F89:$EE89)+SUMIF('SPACELOG 12 BP'!$F$2:$EE$2,DK$4,'SPACELOG 12 BP'!$F89:$EE89)</f>
        <v>7575.0792255609322</v>
      </c>
      <c r="DL89" s="13">
        <f>SUMIF('reporting montigny'!$F$2:$EE$2,DL$4,'reporting montigny'!$F89:$EE89)+SUMIF('reporting boissy'!$F$2:$EE$2,DL$4,'reporting boissy'!$F89:$EE89)+SUMIF('reporting moussy'!$F$2:$EE$2,DL$4,'reporting moussy'!$F89:$EE89)+SUMIF('reporting trappes'!$F$2:$EE$2,DL$4,'reporting trappes'!$F89:$EE89)+SUMIF('SPACELOG 5 BP'!$F$2:$EE$2,DL$4,'SPACELOG 5 BP'!$F89:$EE89)+SUMIF('SPACELOG 6 BP'!$F$2:$EE$2,DL$4,'SPACELOG 6 BP'!$F89:$EE89)+SUMIF('SPACELOG 7 BP'!$F$2:$EE$2,DL$4,'SPACELOG 7 BP'!$F89:$EE89)+SUMIF('SPACELOG 8 BP'!$F$2:$EE$2,DL$4,'SPACELOG 8 BP'!$F89:$EE89)+SUMIF('SPACELOG 9 BP'!$F$2:$EE$2,DL$4,'SPACELOG 9 BP'!$F89:$EE89)+SUMIF('SPACELOG 10 BP'!$F$2:$EE$2,DL$4,'SPACELOG 10 BP'!$F89:$EE89)+SUMIF('SPACELOG 11 BP'!$F$2:$EE$2,DL$4,'SPACELOG 11 BP'!$F89:$EE89)+SUMIF('SPACELOG 12 BP'!$F$2:$EE$2,DL$4,'SPACELOG 12 BP'!$F89:$EE89)</f>
        <v>7575.0792255609322</v>
      </c>
      <c r="DM89" s="13">
        <f>SUMIF('reporting montigny'!$F$2:$EE$2,DM$4,'reporting montigny'!$F89:$EE89)+SUMIF('reporting boissy'!$F$2:$EE$2,DM$4,'reporting boissy'!$F89:$EE89)+SUMIF('reporting moussy'!$F$2:$EE$2,DM$4,'reporting moussy'!$F89:$EE89)+SUMIF('reporting trappes'!$F$2:$EE$2,DM$4,'reporting trappes'!$F89:$EE89)+SUMIF('SPACELOG 5 BP'!$F$2:$EE$2,DM$4,'SPACELOG 5 BP'!$F89:$EE89)+SUMIF('SPACELOG 6 BP'!$F$2:$EE$2,DM$4,'SPACELOG 6 BP'!$F89:$EE89)+SUMIF('SPACELOG 7 BP'!$F$2:$EE$2,DM$4,'SPACELOG 7 BP'!$F89:$EE89)+SUMIF('SPACELOG 8 BP'!$F$2:$EE$2,DM$4,'SPACELOG 8 BP'!$F89:$EE89)+SUMIF('SPACELOG 9 BP'!$F$2:$EE$2,DM$4,'SPACELOG 9 BP'!$F89:$EE89)+SUMIF('SPACELOG 10 BP'!$F$2:$EE$2,DM$4,'SPACELOG 10 BP'!$F89:$EE89)+SUMIF('SPACELOG 11 BP'!$F$2:$EE$2,DM$4,'SPACELOG 11 BP'!$F89:$EE89)+SUMIF('SPACELOG 12 BP'!$F$2:$EE$2,DM$4,'SPACELOG 12 BP'!$F89:$EE89)</f>
        <v>7575.0792255609322</v>
      </c>
      <c r="DN89" s="13">
        <f>SUMIF('reporting montigny'!$F$2:$EE$2,DN$4,'reporting montigny'!$F89:$EE89)+SUMIF('reporting boissy'!$F$2:$EE$2,DN$4,'reporting boissy'!$F89:$EE89)+SUMIF('reporting moussy'!$F$2:$EE$2,DN$4,'reporting moussy'!$F89:$EE89)+SUMIF('reporting trappes'!$F$2:$EE$2,DN$4,'reporting trappes'!$F89:$EE89)+SUMIF('SPACELOG 5 BP'!$F$2:$EE$2,DN$4,'SPACELOG 5 BP'!$F89:$EE89)+SUMIF('SPACELOG 6 BP'!$F$2:$EE$2,DN$4,'SPACELOG 6 BP'!$F89:$EE89)+SUMIF('SPACELOG 7 BP'!$F$2:$EE$2,DN$4,'SPACELOG 7 BP'!$F89:$EE89)+SUMIF('SPACELOG 8 BP'!$F$2:$EE$2,DN$4,'SPACELOG 8 BP'!$F89:$EE89)+SUMIF('SPACELOG 9 BP'!$F$2:$EE$2,DN$4,'SPACELOG 9 BP'!$F89:$EE89)+SUMIF('SPACELOG 10 BP'!$F$2:$EE$2,DN$4,'SPACELOG 10 BP'!$F89:$EE89)+SUMIF('SPACELOG 11 BP'!$F$2:$EE$2,DN$4,'SPACELOG 11 BP'!$F89:$EE89)+SUMIF('SPACELOG 12 BP'!$F$2:$EE$2,DN$4,'SPACELOG 12 BP'!$F89:$EE89)</f>
        <v>7575.0792255609322</v>
      </c>
      <c r="DO89" s="13">
        <f>SUMIF('reporting montigny'!$F$2:$EE$2,DO$4,'reporting montigny'!$F89:$EE89)+SUMIF('reporting boissy'!$F$2:$EE$2,DO$4,'reporting boissy'!$F89:$EE89)+SUMIF('reporting moussy'!$F$2:$EE$2,DO$4,'reporting moussy'!$F89:$EE89)+SUMIF('reporting trappes'!$F$2:$EE$2,DO$4,'reporting trappes'!$F89:$EE89)+SUMIF('SPACELOG 5 BP'!$F$2:$EE$2,DO$4,'SPACELOG 5 BP'!$F89:$EE89)+SUMIF('SPACELOG 6 BP'!$F$2:$EE$2,DO$4,'SPACELOG 6 BP'!$F89:$EE89)+SUMIF('SPACELOG 7 BP'!$F$2:$EE$2,DO$4,'SPACELOG 7 BP'!$F89:$EE89)+SUMIF('SPACELOG 8 BP'!$F$2:$EE$2,DO$4,'SPACELOG 8 BP'!$F89:$EE89)+SUMIF('SPACELOG 9 BP'!$F$2:$EE$2,DO$4,'SPACELOG 9 BP'!$F89:$EE89)+SUMIF('SPACELOG 10 BP'!$F$2:$EE$2,DO$4,'SPACELOG 10 BP'!$F89:$EE89)+SUMIF('SPACELOG 11 BP'!$F$2:$EE$2,DO$4,'SPACELOG 11 BP'!$F89:$EE89)+SUMIF('SPACELOG 12 BP'!$F$2:$EE$2,DO$4,'SPACELOG 12 BP'!$F89:$EE89)</f>
        <v>7575.0792255609322</v>
      </c>
      <c r="DP89" s="13">
        <f>SUMIF('reporting montigny'!$F$2:$EE$2,DP$4,'reporting montigny'!$F89:$EE89)+SUMIF('reporting boissy'!$F$2:$EE$2,DP$4,'reporting boissy'!$F89:$EE89)+SUMIF('reporting moussy'!$F$2:$EE$2,DP$4,'reporting moussy'!$F89:$EE89)+SUMIF('reporting trappes'!$F$2:$EE$2,DP$4,'reporting trappes'!$F89:$EE89)+SUMIF('SPACELOG 5 BP'!$F$2:$EE$2,DP$4,'SPACELOG 5 BP'!$F89:$EE89)+SUMIF('SPACELOG 6 BP'!$F$2:$EE$2,DP$4,'SPACELOG 6 BP'!$F89:$EE89)+SUMIF('SPACELOG 7 BP'!$F$2:$EE$2,DP$4,'SPACELOG 7 BP'!$F89:$EE89)+SUMIF('SPACELOG 8 BP'!$F$2:$EE$2,DP$4,'SPACELOG 8 BP'!$F89:$EE89)+SUMIF('SPACELOG 9 BP'!$F$2:$EE$2,DP$4,'SPACELOG 9 BP'!$F89:$EE89)+SUMIF('SPACELOG 10 BP'!$F$2:$EE$2,DP$4,'SPACELOG 10 BP'!$F89:$EE89)+SUMIF('SPACELOG 11 BP'!$F$2:$EE$2,DP$4,'SPACELOG 11 BP'!$F89:$EE89)+SUMIF('SPACELOG 12 BP'!$F$2:$EE$2,DP$4,'SPACELOG 12 BP'!$F89:$EE89)</f>
        <v>7575.0792255609322</v>
      </c>
      <c r="DQ89" s="13">
        <f>SUMIF('reporting montigny'!$F$2:$EE$2,DQ$4,'reporting montigny'!$F89:$EE89)+SUMIF('reporting boissy'!$F$2:$EE$2,DQ$4,'reporting boissy'!$F89:$EE89)+SUMIF('reporting moussy'!$F$2:$EE$2,DQ$4,'reporting moussy'!$F89:$EE89)+SUMIF('reporting trappes'!$F$2:$EE$2,DQ$4,'reporting trappes'!$F89:$EE89)+SUMIF('SPACELOG 5 BP'!$F$2:$EE$2,DQ$4,'SPACELOG 5 BP'!$F89:$EE89)+SUMIF('SPACELOG 6 BP'!$F$2:$EE$2,DQ$4,'SPACELOG 6 BP'!$F89:$EE89)+SUMIF('SPACELOG 7 BP'!$F$2:$EE$2,DQ$4,'SPACELOG 7 BP'!$F89:$EE89)+SUMIF('SPACELOG 8 BP'!$F$2:$EE$2,DQ$4,'SPACELOG 8 BP'!$F89:$EE89)+SUMIF('SPACELOG 9 BP'!$F$2:$EE$2,DQ$4,'SPACELOG 9 BP'!$F89:$EE89)+SUMIF('SPACELOG 10 BP'!$F$2:$EE$2,DQ$4,'SPACELOG 10 BP'!$F89:$EE89)+SUMIF('SPACELOG 11 BP'!$F$2:$EE$2,DQ$4,'SPACELOG 11 BP'!$F89:$EE89)+SUMIF('SPACELOG 12 BP'!$F$2:$EE$2,DQ$4,'SPACELOG 12 BP'!$F89:$EE89)</f>
        <v>7575.0792255609322</v>
      </c>
      <c r="DR89" s="14">
        <f>SUM(DF89:DQ89)</f>
        <v>90900.950706731179</v>
      </c>
    </row>
    <row r="90" spans="2:122" x14ac:dyDescent="0.2">
      <c r="D90" s="32"/>
      <c r="E90" s="2" t="s">
        <v>119</v>
      </c>
      <c r="F90" s="13">
        <f>SUMIF('reporting montigny'!$F$2:$EE$2,F$4,'reporting montigny'!$F90:$EE90)+SUMIF('reporting boissy'!$F$2:$EE$2,F$4,'reporting boissy'!$F90:$EE90)+SUMIF('reporting moussy'!$F$2:$EE$2,F$4,'reporting moussy'!$F90:$EE90)+SUMIF('reporting trappes'!$F$2:$EE$2,F$4,'reporting trappes'!$F90:$EE90)+SUMIF('SPACELOG 5 BP'!$F$2:$EE$2,F$4,'SPACELOG 5 BP'!$F90:$EE90)+SUMIF('SPACELOG 6 BP'!$F$2:$EE$2,F$4,'SPACELOG 6 BP'!$F90:$EE90)+SUMIF('SPACELOG 7 BP'!$F$2:$EE$2,F$4,'SPACELOG 7 BP'!$F90:$EE90)+SUMIF('SPACELOG 8 BP'!$F$2:$EE$2,F$4,'SPACELOG 8 BP'!$F90:$EE90)+SUMIF('SPACELOG 9 BP'!$F$2:$EE$2,F$4,'SPACELOG 9 BP'!$F90:$EE90)+SUMIF('SPACELOG 10 BP'!$F$2:$EE$2,F$4,'SPACELOG 10 BP'!$F90:$EE90)+SUMIF('SPACELOG 11 BP'!$F$2:$EE$2,F$4,'SPACELOG 11 BP'!$F90:$EE90)+SUMIF('SPACELOG 12 BP'!$F$2:$EE$2,F$4,'SPACELOG 12 BP'!$F90:$EE90)</f>
        <v>0</v>
      </c>
      <c r="G90" s="13">
        <f>SUMIF('reporting montigny'!$F$2:$EE$2,G$4,'reporting montigny'!$F90:$EE90)+SUMIF('reporting boissy'!$F$2:$EE$2,G$4,'reporting boissy'!$F90:$EE90)+SUMIF('reporting moussy'!$F$2:$EE$2,G$4,'reporting moussy'!$F90:$EE90)+SUMIF('reporting trappes'!$F$2:$EE$2,G$4,'reporting trappes'!$F90:$EE90)+SUMIF('SPACELOG 5 BP'!$F$2:$EE$2,G$4,'SPACELOG 5 BP'!$F90:$EE90)+SUMIF('SPACELOG 6 BP'!$F$2:$EE$2,G$4,'SPACELOG 6 BP'!$F90:$EE90)+SUMIF('SPACELOG 7 BP'!$F$2:$EE$2,G$4,'SPACELOG 7 BP'!$F90:$EE90)+SUMIF('SPACELOG 8 BP'!$F$2:$EE$2,G$4,'SPACELOG 8 BP'!$F90:$EE90)+SUMIF('SPACELOG 9 BP'!$F$2:$EE$2,G$4,'SPACELOG 9 BP'!$F90:$EE90)+SUMIF('SPACELOG 10 BP'!$F$2:$EE$2,G$4,'SPACELOG 10 BP'!$F90:$EE90)+SUMIF('SPACELOG 11 BP'!$F$2:$EE$2,G$4,'SPACELOG 11 BP'!$F90:$EE90)+SUMIF('SPACELOG 12 BP'!$F$2:$EE$2,G$4,'SPACELOG 12 BP'!$F90:$EE90)</f>
        <v>0</v>
      </c>
      <c r="H90" s="13">
        <f>SUMIF('reporting montigny'!$F$2:$EE$2,H$4,'reporting montigny'!$F90:$EE90)+SUMIF('reporting boissy'!$F$2:$EE$2,H$4,'reporting boissy'!$F90:$EE90)+SUMIF('reporting moussy'!$F$2:$EE$2,H$4,'reporting moussy'!$F90:$EE90)+SUMIF('reporting trappes'!$F$2:$EE$2,H$4,'reporting trappes'!$F90:$EE90)+SUMIF('SPACELOG 5 BP'!$F$2:$EE$2,H$4,'SPACELOG 5 BP'!$F90:$EE90)+SUMIF('SPACELOG 6 BP'!$F$2:$EE$2,H$4,'SPACELOG 6 BP'!$F90:$EE90)+SUMIF('SPACELOG 7 BP'!$F$2:$EE$2,H$4,'SPACELOG 7 BP'!$F90:$EE90)+SUMIF('SPACELOG 8 BP'!$F$2:$EE$2,H$4,'SPACELOG 8 BP'!$F90:$EE90)+SUMIF('SPACELOG 9 BP'!$F$2:$EE$2,H$4,'SPACELOG 9 BP'!$F90:$EE90)+SUMIF('SPACELOG 10 BP'!$F$2:$EE$2,H$4,'SPACELOG 10 BP'!$F90:$EE90)+SUMIF('SPACELOG 11 BP'!$F$2:$EE$2,H$4,'SPACELOG 11 BP'!$F90:$EE90)+SUMIF('SPACELOG 12 BP'!$F$2:$EE$2,H$4,'SPACELOG 12 BP'!$F90:$EE90)</f>
        <v>0</v>
      </c>
      <c r="I90" s="13">
        <f>SUMIF('reporting montigny'!$F$2:$EE$2,I$4,'reporting montigny'!$F90:$EE90)+SUMIF('reporting boissy'!$F$2:$EE$2,I$4,'reporting boissy'!$F90:$EE90)+SUMIF('reporting moussy'!$F$2:$EE$2,I$4,'reporting moussy'!$F90:$EE90)+SUMIF('reporting trappes'!$F$2:$EE$2,I$4,'reporting trappes'!$F90:$EE90)+SUMIF('SPACELOG 5 BP'!$F$2:$EE$2,I$4,'SPACELOG 5 BP'!$F90:$EE90)+SUMIF('SPACELOG 6 BP'!$F$2:$EE$2,I$4,'SPACELOG 6 BP'!$F90:$EE90)+SUMIF('SPACELOG 7 BP'!$F$2:$EE$2,I$4,'SPACELOG 7 BP'!$F90:$EE90)+SUMIF('SPACELOG 8 BP'!$F$2:$EE$2,I$4,'SPACELOG 8 BP'!$F90:$EE90)+SUMIF('SPACELOG 9 BP'!$F$2:$EE$2,I$4,'SPACELOG 9 BP'!$F90:$EE90)+SUMIF('SPACELOG 10 BP'!$F$2:$EE$2,I$4,'SPACELOG 10 BP'!$F90:$EE90)+SUMIF('SPACELOG 11 BP'!$F$2:$EE$2,I$4,'SPACELOG 11 BP'!$F90:$EE90)+SUMIF('SPACELOG 12 BP'!$F$2:$EE$2,I$4,'SPACELOG 12 BP'!$F90:$EE90)</f>
        <v>0</v>
      </c>
      <c r="J90" s="13">
        <f>SUMIF('reporting montigny'!$F$2:$EE$2,J$4,'reporting montigny'!$F90:$EE90)+SUMIF('reporting boissy'!$F$2:$EE$2,J$4,'reporting boissy'!$F90:$EE90)+SUMIF('reporting moussy'!$F$2:$EE$2,J$4,'reporting moussy'!$F90:$EE90)+SUMIF('reporting trappes'!$F$2:$EE$2,J$4,'reporting trappes'!$F90:$EE90)+SUMIF('SPACELOG 5 BP'!$F$2:$EE$2,J$4,'SPACELOG 5 BP'!$F90:$EE90)+SUMIF('SPACELOG 6 BP'!$F$2:$EE$2,J$4,'SPACELOG 6 BP'!$F90:$EE90)+SUMIF('SPACELOG 7 BP'!$F$2:$EE$2,J$4,'SPACELOG 7 BP'!$F90:$EE90)+SUMIF('SPACELOG 8 BP'!$F$2:$EE$2,J$4,'SPACELOG 8 BP'!$F90:$EE90)+SUMIF('SPACELOG 9 BP'!$F$2:$EE$2,J$4,'SPACELOG 9 BP'!$F90:$EE90)+SUMIF('SPACELOG 10 BP'!$F$2:$EE$2,J$4,'SPACELOG 10 BP'!$F90:$EE90)+SUMIF('SPACELOG 11 BP'!$F$2:$EE$2,J$4,'SPACELOG 11 BP'!$F90:$EE90)+SUMIF('SPACELOG 12 BP'!$F$2:$EE$2,J$4,'SPACELOG 12 BP'!$F90:$EE90)</f>
        <v>0</v>
      </c>
      <c r="K90" s="13">
        <f>SUMIF('reporting montigny'!$F$2:$EE$2,K$4,'reporting montigny'!$F90:$EE90)+SUMIF('reporting boissy'!$F$2:$EE$2,K$4,'reporting boissy'!$F90:$EE90)+SUMIF('reporting moussy'!$F$2:$EE$2,K$4,'reporting moussy'!$F90:$EE90)+SUMIF('reporting trappes'!$F$2:$EE$2,K$4,'reporting trappes'!$F90:$EE90)+SUMIF('SPACELOG 5 BP'!$F$2:$EE$2,K$4,'SPACELOG 5 BP'!$F90:$EE90)+SUMIF('SPACELOG 6 BP'!$F$2:$EE$2,K$4,'SPACELOG 6 BP'!$F90:$EE90)+SUMIF('SPACELOG 7 BP'!$F$2:$EE$2,K$4,'SPACELOG 7 BP'!$F90:$EE90)+SUMIF('SPACELOG 8 BP'!$F$2:$EE$2,K$4,'SPACELOG 8 BP'!$F90:$EE90)+SUMIF('SPACELOG 9 BP'!$F$2:$EE$2,K$4,'SPACELOG 9 BP'!$F90:$EE90)+SUMIF('SPACELOG 10 BP'!$F$2:$EE$2,K$4,'SPACELOG 10 BP'!$F90:$EE90)+SUMIF('SPACELOG 11 BP'!$F$2:$EE$2,K$4,'SPACELOG 11 BP'!$F90:$EE90)+SUMIF('SPACELOG 12 BP'!$F$2:$EE$2,K$4,'SPACELOG 12 BP'!$F90:$EE90)</f>
        <v>0</v>
      </c>
      <c r="L90" s="13">
        <f>SUMIF('reporting montigny'!$F$2:$EE$2,L$4,'reporting montigny'!$F90:$EE90)+SUMIF('reporting boissy'!$F$2:$EE$2,L$4,'reporting boissy'!$F90:$EE90)+SUMIF('reporting moussy'!$F$2:$EE$2,L$4,'reporting moussy'!$F90:$EE90)+SUMIF('reporting trappes'!$F$2:$EE$2,L$4,'reporting trappes'!$F90:$EE90)+SUMIF('SPACELOG 5 BP'!$F$2:$EE$2,L$4,'SPACELOG 5 BP'!$F90:$EE90)+SUMIF('SPACELOG 6 BP'!$F$2:$EE$2,L$4,'SPACELOG 6 BP'!$F90:$EE90)+SUMIF('SPACELOG 7 BP'!$F$2:$EE$2,L$4,'SPACELOG 7 BP'!$F90:$EE90)+SUMIF('SPACELOG 8 BP'!$F$2:$EE$2,L$4,'SPACELOG 8 BP'!$F90:$EE90)+SUMIF('SPACELOG 9 BP'!$F$2:$EE$2,L$4,'SPACELOG 9 BP'!$F90:$EE90)+SUMIF('SPACELOG 10 BP'!$F$2:$EE$2,L$4,'SPACELOG 10 BP'!$F90:$EE90)+SUMIF('SPACELOG 11 BP'!$F$2:$EE$2,L$4,'SPACELOG 11 BP'!$F90:$EE90)+SUMIF('SPACELOG 12 BP'!$F$2:$EE$2,L$4,'SPACELOG 12 BP'!$F90:$EE90)</f>
        <v>0</v>
      </c>
      <c r="M90" s="13">
        <f>SUMIF('reporting montigny'!$F$2:$EE$2,M$4,'reporting montigny'!$F90:$EE90)+SUMIF('reporting boissy'!$F$2:$EE$2,M$4,'reporting boissy'!$F90:$EE90)+SUMIF('reporting moussy'!$F$2:$EE$2,M$4,'reporting moussy'!$F90:$EE90)+SUMIF('reporting trappes'!$F$2:$EE$2,M$4,'reporting trappes'!$F90:$EE90)+SUMIF('SPACELOG 5 BP'!$F$2:$EE$2,M$4,'SPACELOG 5 BP'!$F90:$EE90)+SUMIF('SPACELOG 6 BP'!$F$2:$EE$2,M$4,'SPACELOG 6 BP'!$F90:$EE90)+SUMIF('SPACELOG 7 BP'!$F$2:$EE$2,M$4,'SPACELOG 7 BP'!$F90:$EE90)+SUMIF('SPACELOG 8 BP'!$F$2:$EE$2,M$4,'SPACELOG 8 BP'!$F90:$EE90)+SUMIF('SPACELOG 9 BP'!$F$2:$EE$2,M$4,'SPACELOG 9 BP'!$F90:$EE90)+SUMIF('SPACELOG 10 BP'!$F$2:$EE$2,M$4,'SPACELOG 10 BP'!$F90:$EE90)+SUMIF('SPACELOG 11 BP'!$F$2:$EE$2,M$4,'SPACELOG 11 BP'!$F90:$EE90)+SUMIF('SPACELOG 12 BP'!$F$2:$EE$2,M$4,'SPACELOG 12 BP'!$F90:$EE90)</f>
        <v>0</v>
      </c>
      <c r="N90" s="13">
        <f>SUMIF('reporting montigny'!$F$2:$EE$2,N$4,'reporting montigny'!$F90:$EE90)+SUMIF('reporting boissy'!$F$2:$EE$2,N$4,'reporting boissy'!$F90:$EE90)+SUMIF('reporting moussy'!$F$2:$EE$2,N$4,'reporting moussy'!$F90:$EE90)+SUMIF('reporting trappes'!$F$2:$EE$2,N$4,'reporting trappes'!$F90:$EE90)+SUMIF('SPACELOG 5 BP'!$F$2:$EE$2,N$4,'SPACELOG 5 BP'!$F90:$EE90)+SUMIF('SPACELOG 6 BP'!$F$2:$EE$2,N$4,'SPACELOG 6 BP'!$F90:$EE90)+SUMIF('SPACELOG 7 BP'!$F$2:$EE$2,N$4,'SPACELOG 7 BP'!$F90:$EE90)+SUMIF('SPACELOG 8 BP'!$F$2:$EE$2,N$4,'SPACELOG 8 BP'!$F90:$EE90)+SUMIF('SPACELOG 9 BP'!$F$2:$EE$2,N$4,'SPACELOG 9 BP'!$F90:$EE90)+SUMIF('SPACELOG 10 BP'!$F$2:$EE$2,N$4,'SPACELOG 10 BP'!$F90:$EE90)+SUMIF('SPACELOG 11 BP'!$F$2:$EE$2,N$4,'SPACELOG 11 BP'!$F90:$EE90)+SUMIF('SPACELOG 12 BP'!$F$2:$EE$2,N$4,'SPACELOG 12 BP'!$F90:$EE90)</f>
        <v>149.99999999999997</v>
      </c>
      <c r="O90" s="13">
        <f>SUMIF('reporting montigny'!$F$2:$EE$2,O$4,'reporting montigny'!$F90:$EE90)+SUMIF('reporting boissy'!$F$2:$EE$2,O$4,'reporting boissy'!$F90:$EE90)+SUMIF('reporting moussy'!$F$2:$EE$2,O$4,'reporting moussy'!$F90:$EE90)+SUMIF('reporting trappes'!$F$2:$EE$2,O$4,'reporting trappes'!$F90:$EE90)+SUMIF('SPACELOG 5 BP'!$F$2:$EE$2,O$4,'SPACELOG 5 BP'!$F90:$EE90)+SUMIF('SPACELOG 6 BP'!$F$2:$EE$2,O$4,'SPACELOG 6 BP'!$F90:$EE90)+SUMIF('SPACELOG 7 BP'!$F$2:$EE$2,O$4,'SPACELOG 7 BP'!$F90:$EE90)+SUMIF('SPACELOG 8 BP'!$F$2:$EE$2,O$4,'SPACELOG 8 BP'!$F90:$EE90)+SUMIF('SPACELOG 9 BP'!$F$2:$EE$2,O$4,'SPACELOG 9 BP'!$F90:$EE90)+SUMIF('SPACELOG 10 BP'!$F$2:$EE$2,O$4,'SPACELOG 10 BP'!$F90:$EE90)+SUMIF('SPACELOG 11 BP'!$F$2:$EE$2,O$4,'SPACELOG 11 BP'!$F90:$EE90)+SUMIF('SPACELOG 12 BP'!$F$2:$EE$2,O$4,'SPACELOG 12 BP'!$F90:$EE90)</f>
        <v>149.99999999999997</v>
      </c>
      <c r="P90" s="13">
        <f>SUMIF('reporting montigny'!$F$2:$EE$2,P$4,'reporting montigny'!$F90:$EE90)+SUMIF('reporting boissy'!$F$2:$EE$2,P$4,'reporting boissy'!$F90:$EE90)+SUMIF('reporting moussy'!$F$2:$EE$2,P$4,'reporting moussy'!$F90:$EE90)+SUMIF('reporting trappes'!$F$2:$EE$2,P$4,'reporting trappes'!$F90:$EE90)+SUMIF('SPACELOG 5 BP'!$F$2:$EE$2,P$4,'SPACELOG 5 BP'!$F90:$EE90)+SUMIF('SPACELOG 6 BP'!$F$2:$EE$2,P$4,'SPACELOG 6 BP'!$F90:$EE90)+SUMIF('SPACELOG 7 BP'!$F$2:$EE$2,P$4,'SPACELOG 7 BP'!$F90:$EE90)+SUMIF('SPACELOG 8 BP'!$F$2:$EE$2,P$4,'SPACELOG 8 BP'!$F90:$EE90)+SUMIF('SPACELOG 9 BP'!$F$2:$EE$2,P$4,'SPACELOG 9 BP'!$F90:$EE90)+SUMIF('SPACELOG 10 BP'!$F$2:$EE$2,P$4,'SPACELOG 10 BP'!$F90:$EE90)+SUMIF('SPACELOG 11 BP'!$F$2:$EE$2,P$4,'SPACELOG 11 BP'!$F90:$EE90)+SUMIF('SPACELOG 12 BP'!$F$2:$EE$2,P$4,'SPACELOG 12 BP'!$F90:$EE90)</f>
        <v>149.99999999999997</v>
      </c>
      <c r="Q90" s="13">
        <f>SUMIF('reporting montigny'!$F$2:$EE$2,Q$4,'reporting montigny'!$F90:$EE90)+SUMIF('reporting boissy'!$F$2:$EE$2,Q$4,'reporting boissy'!$F90:$EE90)+SUMIF('reporting moussy'!$F$2:$EE$2,Q$4,'reporting moussy'!$F90:$EE90)+SUMIF('reporting trappes'!$F$2:$EE$2,Q$4,'reporting trappes'!$F90:$EE90)+SUMIF('SPACELOG 5 BP'!$F$2:$EE$2,Q$4,'SPACELOG 5 BP'!$F90:$EE90)+SUMIF('SPACELOG 6 BP'!$F$2:$EE$2,Q$4,'SPACELOG 6 BP'!$F90:$EE90)+SUMIF('SPACELOG 7 BP'!$F$2:$EE$2,Q$4,'SPACELOG 7 BP'!$F90:$EE90)+SUMIF('SPACELOG 8 BP'!$F$2:$EE$2,Q$4,'SPACELOG 8 BP'!$F90:$EE90)+SUMIF('SPACELOG 9 BP'!$F$2:$EE$2,Q$4,'SPACELOG 9 BP'!$F90:$EE90)+SUMIF('SPACELOG 10 BP'!$F$2:$EE$2,Q$4,'SPACELOG 10 BP'!$F90:$EE90)+SUMIF('SPACELOG 11 BP'!$F$2:$EE$2,Q$4,'SPACELOG 11 BP'!$F90:$EE90)+SUMIF('SPACELOG 12 BP'!$F$2:$EE$2,Q$4,'SPACELOG 12 BP'!$F90:$EE90)</f>
        <v>149.99999999999997</v>
      </c>
      <c r="R90" s="14">
        <f>SUM(F90:Q90)</f>
        <v>599.99999999999989</v>
      </c>
      <c r="S90" s="13">
        <f>SUMIF('reporting montigny'!$F$2:$EE$2,S$4,'reporting montigny'!$F90:$EE90)+SUMIF('reporting boissy'!$F$2:$EE$2,S$4,'reporting boissy'!$F90:$EE90)+SUMIF('reporting moussy'!$F$2:$EE$2,S$4,'reporting moussy'!$F90:$EE90)+SUMIF('reporting trappes'!$F$2:$EE$2,S$4,'reporting trappes'!$F90:$EE90)+SUMIF('SPACELOG 5 BP'!$F$2:$EE$2,S$4,'SPACELOG 5 BP'!$F90:$EE90)+SUMIF('SPACELOG 6 BP'!$F$2:$EE$2,S$4,'SPACELOG 6 BP'!$F90:$EE90)+SUMIF('SPACELOG 7 BP'!$F$2:$EE$2,S$4,'SPACELOG 7 BP'!$F90:$EE90)+SUMIF('SPACELOG 8 BP'!$F$2:$EE$2,S$4,'SPACELOG 8 BP'!$F90:$EE90)+SUMIF('SPACELOG 9 BP'!$F$2:$EE$2,S$4,'SPACELOG 9 BP'!$F90:$EE90)+SUMIF('SPACELOG 10 BP'!$F$2:$EE$2,S$4,'SPACELOG 10 BP'!$F90:$EE90)+SUMIF('SPACELOG 11 BP'!$F$2:$EE$2,S$4,'SPACELOG 11 BP'!$F90:$EE90)+SUMIF('SPACELOG 12 BP'!$F$2:$EE$2,S$4,'SPACELOG 12 BP'!$F90:$EE90)</f>
        <v>149.99999999999997</v>
      </c>
      <c r="T90" s="13">
        <f>SUMIF('reporting montigny'!$F$2:$EE$2,T$4,'reporting montigny'!$F90:$EE90)+SUMIF('reporting boissy'!$F$2:$EE$2,T$4,'reporting boissy'!$F90:$EE90)+SUMIF('reporting moussy'!$F$2:$EE$2,T$4,'reporting moussy'!$F90:$EE90)+SUMIF('reporting trappes'!$F$2:$EE$2,T$4,'reporting trappes'!$F90:$EE90)+SUMIF('SPACELOG 5 BP'!$F$2:$EE$2,T$4,'SPACELOG 5 BP'!$F90:$EE90)+SUMIF('SPACELOG 6 BP'!$F$2:$EE$2,T$4,'SPACELOG 6 BP'!$F90:$EE90)+SUMIF('SPACELOG 7 BP'!$F$2:$EE$2,T$4,'SPACELOG 7 BP'!$F90:$EE90)+SUMIF('SPACELOG 8 BP'!$F$2:$EE$2,T$4,'SPACELOG 8 BP'!$F90:$EE90)+SUMIF('SPACELOG 9 BP'!$F$2:$EE$2,T$4,'SPACELOG 9 BP'!$F90:$EE90)+SUMIF('SPACELOG 10 BP'!$F$2:$EE$2,T$4,'SPACELOG 10 BP'!$F90:$EE90)+SUMIF('SPACELOG 11 BP'!$F$2:$EE$2,T$4,'SPACELOG 11 BP'!$F90:$EE90)+SUMIF('SPACELOG 12 BP'!$F$2:$EE$2,T$4,'SPACELOG 12 BP'!$F90:$EE90)</f>
        <v>149.99999999999997</v>
      </c>
      <c r="U90" s="13">
        <f>SUMIF('reporting montigny'!$F$2:$EE$2,U$4,'reporting montigny'!$F90:$EE90)+SUMIF('reporting boissy'!$F$2:$EE$2,U$4,'reporting boissy'!$F90:$EE90)+SUMIF('reporting moussy'!$F$2:$EE$2,U$4,'reporting moussy'!$F90:$EE90)+SUMIF('reporting trappes'!$F$2:$EE$2,U$4,'reporting trappes'!$F90:$EE90)+SUMIF('SPACELOG 5 BP'!$F$2:$EE$2,U$4,'SPACELOG 5 BP'!$F90:$EE90)+SUMIF('SPACELOG 6 BP'!$F$2:$EE$2,U$4,'SPACELOG 6 BP'!$F90:$EE90)+SUMIF('SPACELOG 7 BP'!$F$2:$EE$2,U$4,'SPACELOG 7 BP'!$F90:$EE90)+SUMIF('SPACELOG 8 BP'!$F$2:$EE$2,U$4,'SPACELOG 8 BP'!$F90:$EE90)+SUMIF('SPACELOG 9 BP'!$F$2:$EE$2,U$4,'SPACELOG 9 BP'!$F90:$EE90)+SUMIF('SPACELOG 10 BP'!$F$2:$EE$2,U$4,'SPACELOG 10 BP'!$F90:$EE90)+SUMIF('SPACELOG 11 BP'!$F$2:$EE$2,U$4,'SPACELOG 11 BP'!$F90:$EE90)+SUMIF('SPACELOG 12 BP'!$F$2:$EE$2,U$4,'SPACELOG 12 BP'!$F90:$EE90)</f>
        <v>719.90466675762673</v>
      </c>
      <c r="V90" s="13">
        <f>SUMIF('reporting montigny'!$F$2:$EE$2,V$4,'reporting montigny'!$F90:$EE90)+SUMIF('reporting boissy'!$F$2:$EE$2,V$4,'reporting boissy'!$F90:$EE90)+SUMIF('reporting moussy'!$F$2:$EE$2,V$4,'reporting moussy'!$F90:$EE90)+SUMIF('reporting trappes'!$F$2:$EE$2,V$4,'reporting trappes'!$F90:$EE90)+SUMIF('SPACELOG 5 BP'!$F$2:$EE$2,V$4,'SPACELOG 5 BP'!$F90:$EE90)+SUMIF('SPACELOG 6 BP'!$F$2:$EE$2,V$4,'SPACELOG 6 BP'!$F90:$EE90)+SUMIF('SPACELOG 7 BP'!$F$2:$EE$2,V$4,'SPACELOG 7 BP'!$F90:$EE90)+SUMIF('SPACELOG 8 BP'!$F$2:$EE$2,V$4,'SPACELOG 8 BP'!$F90:$EE90)+SUMIF('SPACELOG 9 BP'!$F$2:$EE$2,V$4,'SPACELOG 9 BP'!$F90:$EE90)+SUMIF('SPACELOG 10 BP'!$F$2:$EE$2,V$4,'SPACELOG 10 BP'!$F90:$EE90)+SUMIF('SPACELOG 11 BP'!$F$2:$EE$2,V$4,'SPACELOG 11 BP'!$F90:$EE90)+SUMIF('SPACELOG 12 BP'!$F$2:$EE$2,V$4,'SPACELOG 12 BP'!$F90:$EE90)</f>
        <v>719.90466675762673</v>
      </c>
      <c r="W90" s="13">
        <f>SUMIF('reporting montigny'!$F$2:$EE$2,W$4,'reporting montigny'!$F90:$EE90)+SUMIF('reporting boissy'!$F$2:$EE$2,W$4,'reporting boissy'!$F90:$EE90)+SUMIF('reporting moussy'!$F$2:$EE$2,W$4,'reporting moussy'!$F90:$EE90)+SUMIF('reporting trappes'!$F$2:$EE$2,W$4,'reporting trappes'!$F90:$EE90)+SUMIF('SPACELOG 5 BP'!$F$2:$EE$2,W$4,'SPACELOG 5 BP'!$F90:$EE90)+SUMIF('SPACELOG 6 BP'!$F$2:$EE$2,W$4,'SPACELOG 6 BP'!$F90:$EE90)+SUMIF('SPACELOG 7 BP'!$F$2:$EE$2,W$4,'SPACELOG 7 BP'!$F90:$EE90)+SUMIF('SPACELOG 8 BP'!$F$2:$EE$2,W$4,'SPACELOG 8 BP'!$F90:$EE90)+SUMIF('SPACELOG 9 BP'!$F$2:$EE$2,W$4,'SPACELOG 9 BP'!$F90:$EE90)+SUMIF('SPACELOG 10 BP'!$F$2:$EE$2,W$4,'SPACELOG 10 BP'!$F90:$EE90)+SUMIF('SPACELOG 11 BP'!$F$2:$EE$2,W$4,'SPACELOG 11 BP'!$F90:$EE90)+SUMIF('SPACELOG 12 BP'!$F$2:$EE$2,W$4,'SPACELOG 12 BP'!$F90:$EE90)</f>
        <v>719.90466675762673</v>
      </c>
      <c r="X90" s="13">
        <f>SUMIF('reporting montigny'!$F$2:$EE$2,X$4,'reporting montigny'!$F90:$EE90)+SUMIF('reporting boissy'!$F$2:$EE$2,X$4,'reporting boissy'!$F90:$EE90)+SUMIF('reporting moussy'!$F$2:$EE$2,X$4,'reporting moussy'!$F90:$EE90)+SUMIF('reporting trappes'!$F$2:$EE$2,X$4,'reporting trappes'!$F90:$EE90)+SUMIF('SPACELOG 5 BP'!$F$2:$EE$2,X$4,'SPACELOG 5 BP'!$F90:$EE90)+SUMIF('SPACELOG 6 BP'!$F$2:$EE$2,X$4,'SPACELOG 6 BP'!$F90:$EE90)+SUMIF('SPACELOG 7 BP'!$F$2:$EE$2,X$4,'SPACELOG 7 BP'!$F90:$EE90)+SUMIF('SPACELOG 8 BP'!$F$2:$EE$2,X$4,'SPACELOG 8 BP'!$F90:$EE90)+SUMIF('SPACELOG 9 BP'!$F$2:$EE$2,X$4,'SPACELOG 9 BP'!$F90:$EE90)+SUMIF('SPACELOG 10 BP'!$F$2:$EE$2,X$4,'SPACELOG 10 BP'!$F90:$EE90)+SUMIF('SPACELOG 11 BP'!$F$2:$EE$2,X$4,'SPACELOG 11 BP'!$F90:$EE90)+SUMIF('SPACELOG 12 BP'!$F$2:$EE$2,X$4,'SPACELOG 12 BP'!$F90:$EE90)</f>
        <v>719.90466675762673</v>
      </c>
      <c r="Y90" s="13">
        <f>SUMIF('reporting montigny'!$F$2:$EE$2,Y$4,'reporting montigny'!$F90:$EE90)+SUMIF('reporting boissy'!$F$2:$EE$2,Y$4,'reporting boissy'!$F90:$EE90)+SUMIF('reporting moussy'!$F$2:$EE$2,Y$4,'reporting moussy'!$F90:$EE90)+SUMIF('reporting trappes'!$F$2:$EE$2,Y$4,'reporting trappes'!$F90:$EE90)+SUMIF('SPACELOG 5 BP'!$F$2:$EE$2,Y$4,'SPACELOG 5 BP'!$F90:$EE90)+SUMIF('SPACELOG 6 BP'!$F$2:$EE$2,Y$4,'SPACELOG 6 BP'!$F90:$EE90)+SUMIF('SPACELOG 7 BP'!$F$2:$EE$2,Y$4,'SPACELOG 7 BP'!$F90:$EE90)+SUMIF('SPACELOG 8 BP'!$F$2:$EE$2,Y$4,'SPACELOG 8 BP'!$F90:$EE90)+SUMIF('SPACELOG 9 BP'!$F$2:$EE$2,Y$4,'SPACELOG 9 BP'!$F90:$EE90)+SUMIF('SPACELOG 10 BP'!$F$2:$EE$2,Y$4,'SPACELOG 10 BP'!$F90:$EE90)+SUMIF('SPACELOG 11 BP'!$F$2:$EE$2,Y$4,'SPACELOG 11 BP'!$F90:$EE90)+SUMIF('SPACELOG 12 BP'!$F$2:$EE$2,Y$4,'SPACELOG 12 BP'!$F90:$EE90)</f>
        <v>719.90466675762673</v>
      </c>
      <c r="Z90" s="13">
        <f>SUMIF('reporting montigny'!$F$2:$EE$2,Z$4,'reporting montigny'!$F90:$EE90)+SUMIF('reporting boissy'!$F$2:$EE$2,Z$4,'reporting boissy'!$F90:$EE90)+SUMIF('reporting moussy'!$F$2:$EE$2,Z$4,'reporting moussy'!$F90:$EE90)+SUMIF('reporting trappes'!$F$2:$EE$2,Z$4,'reporting trappes'!$F90:$EE90)+SUMIF('SPACELOG 5 BP'!$F$2:$EE$2,Z$4,'SPACELOG 5 BP'!$F90:$EE90)+SUMIF('SPACELOG 6 BP'!$F$2:$EE$2,Z$4,'SPACELOG 6 BP'!$F90:$EE90)+SUMIF('SPACELOG 7 BP'!$F$2:$EE$2,Z$4,'SPACELOG 7 BP'!$F90:$EE90)+SUMIF('SPACELOG 8 BP'!$F$2:$EE$2,Z$4,'SPACELOG 8 BP'!$F90:$EE90)+SUMIF('SPACELOG 9 BP'!$F$2:$EE$2,Z$4,'SPACELOG 9 BP'!$F90:$EE90)+SUMIF('SPACELOG 10 BP'!$F$2:$EE$2,Z$4,'SPACELOG 10 BP'!$F90:$EE90)+SUMIF('SPACELOG 11 BP'!$F$2:$EE$2,Z$4,'SPACELOG 11 BP'!$F90:$EE90)+SUMIF('SPACELOG 12 BP'!$F$2:$EE$2,Z$4,'SPACELOG 12 BP'!$F90:$EE90)</f>
        <v>719.90466675762673</v>
      </c>
      <c r="AA90" s="13">
        <f>SUMIF('reporting montigny'!$F$2:$EE$2,AA$4,'reporting montigny'!$F90:$EE90)+SUMIF('reporting boissy'!$F$2:$EE$2,AA$4,'reporting boissy'!$F90:$EE90)+SUMIF('reporting moussy'!$F$2:$EE$2,AA$4,'reporting moussy'!$F90:$EE90)+SUMIF('reporting trappes'!$F$2:$EE$2,AA$4,'reporting trappes'!$F90:$EE90)+SUMIF('SPACELOG 5 BP'!$F$2:$EE$2,AA$4,'SPACELOG 5 BP'!$F90:$EE90)+SUMIF('SPACELOG 6 BP'!$F$2:$EE$2,AA$4,'SPACELOG 6 BP'!$F90:$EE90)+SUMIF('SPACELOG 7 BP'!$F$2:$EE$2,AA$4,'SPACELOG 7 BP'!$F90:$EE90)+SUMIF('SPACELOG 8 BP'!$F$2:$EE$2,AA$4,'SPACELOG 8 BP'!$F90:$EE90)+SUMIF('SPACELOG 9 BP'!$F$2:$EE$2,AA$4,'SPACELOG 9 BP'!$F90:$EE90)+SUMIF('SPACELOG 10 BP'!$F$2:$EE$2,AA$4,'SPACELOG 10 BP'!$F90:$EE90)+SUMIF('SPACELOG 11 BP'!$F$2:$EE$2,AA$4,'SPACELOG 11 BP'!$F90:$EE90)+SUMIF('SPACELOG 12 BP'!$F$2:$EE$2,AA$4,'SPACELOG 12 BP'!$F90:$EE90)</f>
        <v>719.90466675762673</v>
      </c>
      <c r="AB90" s="13">
        <f>SUMIF('reporting montigny'!$F$2:$EE$2,AB$4,'reporting montigny'!$F90:$EE90)+SUMIF('reporting boissy'!$F$2:$EE$2,AB$4,'reporting boissy'!$F90:$EE90)+SUMIF('reporting moussy'!$F$2:$EE$2,AB$4,'reporting moussy'!$F90:$EE90)+SUMIF('reporting trappes'!$F$2:$EE$2,AB$4,'reporting trappes'!$F90:$EE90)+SUMIF('SPACELOG 5 BP'!$F$2:$EE$2,AB$4,'SPACELOG 5 BP'!$F90:$EE90)+SUMIF('SPACELOG 6 BP'!$F$2:$EE$2,AB$4,'SPACELOG 6 BP'!$F90:$EE90)+SUMIF('SPACELOG 7 BP'!$F$2:$EE$2,AB$4,'SPACELOG 7 BP'!$F90:$EE90)+SUMIF('SPACELOG 8 BP'!$F$2:$EE$2,AB$4,'SPACELOG 8 BP'!$F90:$EE90)+SUMIF('SPACELOG 9 BP'!$F$2:$EE$2,AB$4,'SPACELOG 9 BP'!$F90:$EE90)+SUMIF('SPACELOG 10 BP'!$F$2:$EE$2,AB$4,'SPACELOG 10 BP'!$F90:$EE90)+SUMIF('SPACELOG 11 BP'!$F$2:$EE$2,AB$4,'SPACELOG 11 BP'!$F90:$EE90)+SUMIF('SPACELOG 12 BP'!$F$2:$EE$2,AB$4,'SPACELOG 12 BP'!$F90:$EE90)</f>
        <v>719.90466675762673</v>
      </c>
      <c r="AC90" s="13">
        <f>SUMIF('reporting montigny'!$F$2:$EE$2,AC$4,'reporting montigny'!$F90:$EE90)+SUMIF('reporting boissy'!$F$2:$EE$2,AC$4,'reporting boissy'!$F90:$EE90)+SUMIF('reporting moussy'!$F$2:$EE$2,AC$4,'reporting moussy'!$F90:$EE90)+SUMIF('reporting trappes'!$F$2:$EE$2,AC$4,'reporting trappes'!$F90:$EE90)+SUMIF('SPACELOG 5 BP'!$F$2:$EE$2,AC$4,'SPACELOG 5 BP'!$F90:$EE90)+SUMIF('SPACELOG 6 BP'!$F$2:$EE$2,AC$4,'SPACELOG 6 BP'!$F90:$EE90)+SUMIF('SPACELOG 7 BP'!$F$2:$EE$2,AC$4,'SPACELOG 7 BP'!$F90:$EE90)+SUMIF('SPACELOG 8 BP'!$F$2:$EE$2,AC$4,'SPACELOG 8 BP'!$F90:$EE90)+SUMIF('SPACELOG 9 BP'!$F$2:$EE$2,AC$4,'SPACELOG 9 BP'!$F90:$EE90)+SUMIF('SPACELOG 10 BP'!$F$2:$EE$2,AC$4,'SPACELOG 10 BP'!$F90:$EE90)+SUMIF('SPACELOG 11 BP'!$F$2:$EE$2,AC$4,'SPACELOG 11 BP'!$F90:$EE90)+SUMIF('SPACELOG 12 BP'!$F$2:$EE$2,AC$4,'SPACELOG 12 BP'!$F90:$EE90)</f>
        <v>719.90466675762673</v>
      </c>
      <c r="AD90" s="13">
        <f>SUMIF('reporting montigny'!$F$2:$EE$2,AD$4,'reporting montigny'!$F90:$EE90)+SUMIF('reporting boissy'!$F$2:$EE$2,AD$4,'reporting boissy'!$F90:$EE90)+SUMIF('reporting moussy'!$F$2:$EE$2,AD$4,'reporting moussy'!$F90:$EE90)+SUMIF('reporting trappes'!$F$2:$EE$2,AD$4,'reporting trappes'!$F90:$EE90)+SUMIF('SPACELOG 5 BP'!$F$2:$EE$2,AD$4,'SPACELOG 5 BP'!$F90:$EE90)+SUMIF('SPACELOG 6 BP'!$F$2:$EE$2,AD$4,'SPACELOG 6 BP'!$F90:$EE90)+SUMIF('SPACELOG 7 BP'!$F$2:$EE$2,AD$4,'SPACELOG 7 BP'!$F90:$EE90)+SUMIF('SPACELOG 8 BP'!$F$2:$EE$2,AD$4,'SPACELOG 8 BP'!$F90:$EE90)+SUMIF('SPACELOG 9 BP'!$F$2:$EE$2,AD$4,'SPACELOG 9 BP'!$F90:$EE90)+SUMIF('SPACELOG 10 BP'!$F$2:$EE$2,AD$4,'SPACELOG 10 BP'!$F90:$EE90)+SUMIF('SPACELOG 11 BP'!$F$2:$EE$2,AD$4,'SPACELOG 11 BP'!$F90:$EE90)+SUMIF('SPACELOG 12 BP'!$F$2:$EE$2,AD$4,'SPACELOG 12 BP'!$F90:$EE90)</f>
        <v>719.90466675762673</v>
      </c>
      <c r="AE90" s="14">
        <f>SUM(S90:AD90)</f>
        <v>7499.0466675762673</v>
      </c>
      <c r="AF90" s="13">
        <f>SUMIF('reporting montigny'!$F$2:$EE$2,AF$4,'reporting montigny'!$F90:$EE90)+SUMIF('reporting boissy'!$F$2:$EE$2,AF$4,'reporting boissy'!$F90:$EE90)+SUMIF('reporting moussy'!$F$2:$EE$2,AF$4,'reporting moussy'!$F90:$EE90)+SUMIF('reporting trappes'!$F$2:$EE$2,AF$4,'reporting trappes'!$F90:$EE90)+SUMIF('SPACELOG 5 BP'!$F$2:$EE$2,AF$4,'SPACELOG 5 BP'!$F90:$EE90)+SUMIF('SPACELOG 6 BP'!$F$2:$EE$2,AF$4,'SPACELOG 6 BP'!$F90:$EE90)+SUMIF('SPACELOG 7 BP'!$F$2:$EE$2,AF$4,'SPACELOG 7 BP'!$F90:$EE90)+SUMIF('SPACELOG 8 BP'!$F$2:$EE$2,AF$4,'SPACELOG 8 BP'!$F90:$EE90)+SUMIF('SPACELOG 9 BP'!$F$2:$EE$2,AF$4,'SPACELOG 9 BP'!$F90:$EE90)+SUMIF('SPACELOG 10 BP'!$F$2:$EE$2,AF$4,'SPACELOG 10 BP'!$F90:$EE90)+SUMIF('SPACELOG 11 BP'!$F$2:$EE$2,AF$4,'SPACELOG 11 BP'!$F90:$EE90)+SUMIF('SPACELOG 12 BP'!$F$2:$EE$2,AF$4,'SPACELOG 12 BP'!$F90:$EE90)</f>
        <v>719.90466675762673</v>
      </c>
      <c r="AG90" s="13">
        <f>SUMIF('reporting montigny'!$F$2:$EE$2,AG$4,'reporting montigny'!$F90:$EE90)+SUMIF('reporting boissy'!$F$2:$EE$2,AG$4,'reporting boissy'!$F90:$EE90)+SUMIF('reporting moussy'!$F$2:$EE$2,AG$4,'reporting moussy'!$F90:$EE90)+SUMIF('reporting trappes'!$F$2:$EE$2,AG$4,'reporting trappes'!$F90:$EE90)+SUMIF('SPACELOG 5 BP'!$F$2:$EE$2,AG$4,'SPACELOG 5 BP'!$F90:$EE90)+SUMIF('SPACELOG 6 BP'!$F$2:$EE$2,AG$4,'SPACELOG 6 BP'!$F90:$EE90)+SUMIF('SPACELOG 7 BP'!$F$2:$EE$2,AG$4,'SPACELOG 7 BP'!$F90:$EE90)+SUMIF('SPACELOG 8 BP'!$F$2:$EE$2,AG$4,'SPACELOG 8 BP'!$F90:$EE90)+SUMIF('SPACELOG 9 BP'!$F$2:$EE$2,AG$4,'SPACELOG 9 BP'!$F90:$EE90)+SUMIF('SPACELOG 10 BP'!$F$2:$EE$2,AG$4,'SPACELOG 10 BP'!$F90:$EE90)+SUMIF('SPACELOG 11 BP'!$F$2:$EE$2,AG$4,'SPACELOG 11 BP'!$F90:$EE90)+SUMIF('SPACELOG 12 BP'!$F$2:$EE$2,AG$4,'SPACELOG 12 BP'!$F90:$EE90)</f>
        <v>719.90466675762673</v>
      </c>
      <c r="AH90" s="13">
        <f>SUMIF('reporting montigny'!$F$2:$EE$2,AH$4,'reporting montigny'!$F90:$EE90)+SUMIF('reporting boissy'!$F$2:$EE$2,AH$4,'reporting boissy'!$F90:$EE90)+SUMIF('reporting moussy'!$F$2:$EE$2,AH$4,'reporting moussy'!$F90:$EE90)+SUMIF('reporting trappes'!$F$2:$EE$2,AH$4,'reporting trappes'!$F90:$EE90)+SUMIF('SPACELOG 5 BP'!$F$2:$EE$2,AH$4,'SPACELOG 5 BP'!$F90:$EE90)+SUMIF('SPACELOG 6 BP'!$F$2:$EE$2,AH$4,'SPACELOG 6 BP'!$F90:$EE90)+SUMIF('SPACELOG 7 BP'!$F$2:$EE$2,AH$4,'SPACELOG 7 BP'!$F90:$EE90)+SUMIF('SPACELOG 8 BP'!$F$2:$EE$2,AH$4,'SPACELOG 8 BP'!$F90:$EE90)+SUMIF('SPACELOG 9 BP'!$F$2:$EE$2,AH$4,'SPACELOG 9 BP'!$F90:$EE90)+SUMIF('SPACELOG 10 BP'!$F$2:$EE$2,AH$4,'SPACELOG 10 BP'!$F90:$EE90)+SUMIF('SPACELOG 11 BP'!$F$2:$EE$2,AH$4,'SPACELOG 11 BP'!$F90:$EE90)+SUMIF('SPACELOG 12 BP'!$F$2:$EE$2,AH$4,'SPACELOG 12 BP'!$F90:$EE90)</f>
        <v>719.90466675762673</v>
      </c>
      <c r="AI90" s="13">
        <f>SUMIF('reporting montigny'!$F$2:$EE$2,AI$4,'reporting montigny'!$F90:$EE90)+SUMIF('reporting boissy'!$F$2:$EE$2,AI$4,'reporting boissy'!$F90:$EE90)+SUMIF('reporting moussy'!$F$2:$EE$2,AI$4,'reporting moussy'!$F90:$EE90)+SUMIF('reporting trappes'!$F$2:$EE$2,AI$4,'reporting trappes'!$F90:$EE90)+SUMIF('SPACELOG 5 BP'!$F$2:$EE$2,AI$4,'SPACELOG 5 BP'!$F90:$EE90)+SUMIF('SPACELOG 6 BP'!$F$2:$EE$2,AI$4,'SPACELOG 6 BP'!$F90:$EE90)+SUMIF('SPACELOG 7 BP'!$F$2:$EE$2,AI$4,'SPACELOG 7 BP'!$F90:$EE90)+SUMIF('SPACELOG 8 BP'!$F$2:$EE$2,AI$4,'SPACELOG 8 BP'!$F90:$EE90)+SUMIF('SPACELOG 9 BP'!$F$2:$EE$2,AI$4,'SPACELOG 9 BP'!$F90:$EE90)+SUMIF('SPACELOG 10 BP'!$F$2:$EE$2,AI$4,'SPACELOG 10 BP'!$F90:$EE90)+SUMIF('SPACELOG 11 BP'!$F$2:$EE$2,AI$4,'SPACELOG 11 BP'!$F90:$EE90)+SUMIF('SPACELOG 12 BP'!$F$2:$EE$2,AI$4,'SPACELOG 12 BP'!$F90:$EE90)</f>
        <v>719.90466675762673</v>
      </c>
      <c r="AJ90" s="13">
        <f>SUMIF('reporting montigny'!$F$2:$EE$2,AJ$4,'reporting montigny'!$F90:$EE90)+SUMIF('reporting boissy'!$F$2:$EE$2,AJ$4,'reporting boissy'!$F90:$EE90)+SUMIF('reporting moussy'!$F$2:$EE$2,AJ$4,'reporting moussy'!$F90:$EE90)+SUMIF('reporting trappes'!$F$2:$EE$2,AJ$4,'reporting trappes'!$F90:$EE90)+SUMIF('SPACELOG 5 BP'!$F$2:$EE$2,AJ$4,'SPACELOG 5 BP'!$F90:$EE90)+SUMIF('SPACELOG 6 BP'!$F$2:$EE$2,AJ$4,'SPACELOG 6 BP'!$F90:$EE90)+SUMIF('SPACELOG 7 BP'!$F$2:$EE$2,AJ$4,'SPACELOG 7 BP'!$F90:$EE90)+SUMIF('SPACELOG 8 BP'!$F$2:$EE$2,AJ$4,'SPACELOG 8 BP'!$F90:$EE90)+SUMIF('SPACELOG 9 BP'!$F$2:$EE$2,AJ$4,'SPACELOG 9 BP'!$F90:$EE90)+SUMIF('SPACELOG 10 BP'!$F$2:$EE$2,AJ$4,'SPACELOG 10 BP'!$F90:$EE90)+SUMIF('SPACELOG 11 BP'!$F$2:$EE$2,AJ$4,'SPACELOG 11 BP'!$F90:$EE90)+SUMIF('SPACELOG 12 BP'!$F$2:$EE$2,AJ$4,'SPACELOG 12 BP'!$F90:$EE90)</f>
        <v>719.90466675762673</v>
      </c>
      <c r="AK90" s="13">
        <f>SUMIF('reporting montigny'!$F$2:$EE$2,AK$4,'reporting montigny'!$F90:$EE90)+SUMIF('reporting boissy'!$F$2:$EE$2,AK$4,'reporting boissy'!$F90:$EE90)+SUMIF('reporting moussy'!$F$2:$EE$2,AK$4,'reporting moussy'!$F90:$EE90)+SUMIF('reporting trappes'!$F$2:$EE$2,AK$4,'reporting trappes'!$F90:$EE90)+SUMIF('SPACELOG 5 BP'!$F$2:$EE$2,AK$4,'SPACELOG 5 BP'!$F90:$EE90)+SUMIF('SPACELOG 6 BP'!$F$2:$EE$2,AK$4,'SPACELOG 6 BP'!$F90:$EE90)+SUMIF('SPACELOG 7 BP'!$F$2:$EE$2,AK$4,'SPACELOG 7 BP'!$F90:$EE90)+SUMIF('SPACELOG 8 BP'!$F$2:$EE$2,AK$4,'SPACELOG 8 BP'!$F90:$EE90)+SUMIF('SPACELOG 9 BP'!$F$2:$EE$2,AK$4,'SPACELOG 9 BP'!$F90:$EE90)+SUMIF('SPACELOG 10 BP'!$F$2:$EE$2,AK$4,'SPACELOG 10 BP'!$F90:$EE90)+SUMIF('SPACELOG 11 BP'!$F$2:$EE$2,AK$4,'SPACELOG 11 BP'!$F90:$EE90)+SUMIF('SPACELOG 12 BP'!$F$2:$EE$2,AK$4,'SPACELOG 12 BP'!$F90:$EE90)</f>
        <v>719.90466675762673</v>
      </c>
      <c r="AL90" s="13">
        <f>SUMIF('reporting montigny'!$F$2:$EE$2,AL$4,'reporting montigny'!$F90:$EE90)+SUMIF('reporting boissy'!$F$2:$EE$2,AL$4,'reporting boissy'!$F90:$EE90)+SUMIF('reporting moussy'!$F$2:$EE$2,AL$4,'reporting moussy'!$F90:$EE90)+SUMIF('reporting trappes'!$F$2:$EE$2,AL$4,'reporting trappes'!$F90:$EE90)+SUMIF('SPACELOG 5 BP'!$F$2:$EE$2,AL$4,'SPACELOG 5 BP'!$F90:$EE90)+SUMIF('SPACELOG 6 BP'!$F$2:$EE$2,AL$4,'SPACELOG 6 BP'!$F90:$EE90)+SUMIF('SPACELOG 7 BP'!$F$2:$EE$2,AL$4,'SPACELOG 7 BP'!$F90:$EE90)+SUMIF('SPACELOG 8 BP'!$F$2:$EE$2,AL$4,'SPACELOG 8 BP'!$F90:$EE90)+SUMIF('SPACELOG 9 BP'!$F$2:$EE$2,AL$4,'SPACELOG 9 BP'!$F90:$EE90)+SUMIF('SPACELOG 10 BP'!$F$2:$EE$2,AL$4,'SPACELOG 10 BP'!$F90:$EE90)+SUMIF('SPACELOG 11 BP'!$F$2:$EE$2,AL$4,'SPACELOG 11 BP'!$F90:$EE90)+SUMIF('SPACELOG 12 BP'!$F$2:$EE$2,AL$4,'SPACELOG 12 BP'!$F90:$EE90)</f>
        <v>719.90466675762673</v>
      </c>
      <c r="AM90" s="13">
        <f>SUMIF('reporting montigny'!$F$2:$EE$2,AM$4,'reporting montigny'!$F90:$EE90)+SUMIF('reporting boissy'!$F$2:$EE$2,AM$4,'reporting boissy'!$F90:$EE90)+SUMIF('reporting moussy'!$F$2:$EE$2,AM$4,'reporting moussy'!$F90:$EE90)+SUMIF('reporting trappes'!$F$2:$EE$2,AM$4,'reporting trappes'!$F90:$EE90)+SUMIF('SPACELOG 5 BP'!$F$2:$EE$2,AM$4,'SPACELOG 5 BP'!$F90:$EE90)+SUMIF('SPACELOG 6 BP'!$F$2:$EE$2,AM$4,'SPACELOG 6 BP'!$F90:$EE90)+SUMIF('SPACELOG 7 BP'!$F$2:$EE$2,AM$4,'SPACELOG 7 BP'!$F90:$EE90)+SUMIF('SPACELOG 8 BP'!$F$2:$EE$2,AM$4,'SPACELOG 8 BP'!$F90:$EE90)+SUMIF('SPACELOG 9 BP'!$F$2:$EE$2,AM$4,'SPACELOG 9 BP'!$F90:$EE90)+SUMIF('SPACELOG 10 BP'!$F$2:$EE$2,AM$4,'SPACELOG 10 BP'!$F90:$EE90)+SUMIF('SPACELOG 11 BP'!$F$2:$EE$2,AM$4,'SPACELOG 11 BP'!$F90:$EE90)+SUMIF('SPACELOG 12 BP'!$F$2:$EE$2,AM$4,'SPACELOG 12 BP'!$F90:$EE90)</f>
        <v>719.90466675762673</v>
      </c>
      <c r="AN90" s="13">
        <f>SUMIF('reporting montigny'!$F$2:$EE$2,AN$4,'reporting montigny'!$F90:$EE90)+SUMIF('reporting boissy'!$F$2:$EE$2,AN$4,'reporting boissy'!$F90:$EE90)+SUMIF('reporting moussy'!$F$2:$EE$2,AN$4,'reporting moussy'!$F90:$EE90)+SUMIF('reporting trappes'!$F$2:$EE$2,AN$4,'reporting trappes'!$F90:$EE90)+SUMIF('SPACELOG 5 BP'!$F$2:$EE$2,AN$4,'SPACELOG 5 BP'!$F90:$EE90)+SUMIF('SPACELOG 6 BP'!$F$2:$EE$2,AN$4,'SPACELOG 6 BP'!$F90:$EE90)+SUMIF('SPACELOG 7 BP'!$F$2:$EE$2,AN$4,'SPACELOG 7 BP'!$F90:$EE90)+SUMIF('SPACELOG 8 BP'!$F$2:$EE$2,AN$4,'SPACELOG 8 BP'!$F90:$EE90)+SUMIF('SPACELOG 9 BP'!$F$2:$EE$2,AN$4,'SPACELOG 9 BP'!$F90:$EE90)+SUMIF('SPACELOG 10 BP'!$F$2:$EE$2,AN$4,'SPACELOG 10 BP'!$F90:$EE90)+SUMIF('SPACELOG 11 BP'!$F$2:$EE$2,AN$4,'SPACELOG 11 BP'!$F90:$EE90)+SUMIF('SPACELOG 12 BP'!$F$2:$EE$2,AN$4,'SPACELOG 12 BP'!$F90:$EE90)</f>
        <v>719.90466675762673</v>
      </c>
      <c r="AO90" s="13">
        <f>SUMIF('reporting montigny'!$F$2:$EE$2,AO$4,'reporting montigny'!$F90:$EE90)+SUMIF('reporting boissy'!$F$2:$EE$2,AO$4,'reporting boissy'!$F90:$EE90)+SUMIF('reporting moussy'!$F$2:$EE$2,AO$4,'reporting moussy'!$F90:$EE90)+SUMIF('reporting trappes'!$F$2:$EE$2,AO$4,'reporting trappes'!$F90:$EE90)+SUMIF('SPACELOG 5 BP'!$F$2:$EE$2,AO$4,'SPACELOG 5 BP'!$F90:$EE90)+SUMIF('SPACELOG 6 BP'!$F$2:$EE$2,AO$4,'SPACELOG 6 BP'!$F90:$EE90)+SUMIF('SPACELOG 7 BP'!$F$2:$EE$2,AO$4,'SPACELOG 7 BP'!$F90:$EE90)+SUMIF('SPACELOG 8 BP'!$F$2:$EE$2,AO$4,'SPACELOG 8 BP'!$F90:$EE90)+SUMIF('SPACELOG 9 BP'!$F$2:$EE$2,AO$4,'SPACELOG 9 BP'!$F90:$EE90)+SUMIF('SPACELOG 10 BP'!$F$2:$EE$2,AO$4,'SPACELOG 10 BP'!$F90:$EE90)+SUMIF('SPACELOG 11 BP'!$F$2:$EE$2,AO$4,'SPACELOG 11 BP'!$F90:$EE90)+SUMIF('SPACELOG 12 BP'!$F$2:$EE$2,AO$4,'SPACELOG 12 BP'!$F90:$EE90)</f>
        <v>719.90466675762673</v>
      </c>
      <c r="AP90" s="13">
        <f>SUMIF('reporting montigny'!$F$2:$EE$2,AP$4,'reporting montigny'!$F90:$EE90)+SUMIF('reporting boissy'!$F$2:$EE$2,AP$4,'reporting boissy'!$F90:$EE90)+SUMIF('reporting moussy'!$F$2:$EE$2,AP$4,'reporting moussy'!$F90:$EE90)+SUMIF('reporting trappes'!$F$2:$EE$2,AP$4,'reporting trappes'!$F90:$EE90)+SUMIF('SPACELOG 5 BP'!$F$2:$EE$2,AP$4,'SPACELOG 5 BP'!$F90:$EE90)+SUMIF('SPACELOG 6 BP'!$F$2:$EE$2,AP$4,'SPACELOG 6 BP'!$F90:$EE90)+SUMIF('SPACELOG 7 BP'!$F$2:$EE$2,AP$4,'SPACELOG 7 BP'!$F90:$EE90)+SUMIF('SPACELOG 8 BP'!$F$2:$EE$2,AP$4,'SPACELOG 8 BP'!$F90:$EE90)+SUMIF('SPACELOG 9 BP'!$F$2:$EE$2,AP$4,'SPACELOG 9 BP'!$F90:$EE90)+SUMIF('SPACELOG 10 BP'!$F$2:$EE$2,AP$4,'SPACELOG 10 BP'!$F90:$EE90)+SUMIF('SPACELOG 11 BP'!$F$2:$EE$2,AP$4,'SPACELOG 11 BP'!$F90:$EE90)+SUMIF('SPACELOG 12 BP'!$F$2:$EE$2,AP$4,'SPACELOG 12 BP'!$F90:$EE90)</f>
        <v>719.90466675762673</v>
      </c>
      <c r="AQ90" s="13">
        <f>SUMIF('reporting montigny'!$F$2:$EE$2,AQ$4,'reporting montigny'!$F90:$EE90)+SUMIF('reporting boissy'!$F$2:$EE$2,AQ$4,'reporting boissy'!$F90:$EE90)+SUMIF('reporting moussy'!$F$2:$EE$2,AQ$4,'reporting moussy'!$F90:$EE90)+SUMIF('reporting trappes'!$F$2:$EE$2,AQ$4,'reporting trappes'!$F90:$EE90)+SUMIF('SPACELOG 5 BP'!$F$2:$EE$2,AQ$4,'SPACELOG 5 BP'!$F90:$EE90)+SUMIF('SPACELOG 6 BP'!$F$2:$EE$2,AQ$4,'SPACELOG 6 BP'!$F90:$EE90)+SUMIF('SPACELOG 7 BP'!$F$2:$EE$2,AQ$4,'SPACELOG 7 BP'!$F90:$EE90)+SUMIF('SPACELOG 8 BP'!$F$2:$EE$2,AQ$4,'SPACELOG 8 BP'!$F90:$EE90)+SUMIF('SPACELOG 9 BP'!$F$2:$EE$2,AQ$4,'SPACELOG 9 BP'!$F90:$EE90)+SUMIF('SPACELOG 10 BP'!$F$2:$EE$2,AQ$4,'SPACELOG 10 BP'!$F90:$EE90)+SUMIF('SPACELOG 11 BP'!$F$2:$EE$2,AQ$4,'SPACELOG 11 BP'!$F90:$EE90)+SUMIF('SPACELOG 12 BP'!$F$2:$EE$2,AQ$4,'SPACELOG 12 BP'!$F90:$EE90)</f>
        <v>719.90466675762673</v>
      </c>
      <c r="AR90" s="14">
        <f>SUM(AF90:AQ90)</f>
        <v>8638.8560010915207</v>
      </c>
      <c r="AS90" s="13">
        <f>SUMIF('reporting montigny'!$F$2:$EE$2,AS$4,'reporting montigny'!$F90:$EE90)+SUMIF('reporting boissy'!$F$2:$EE$2,AS$4,'reporting boissy'!$F90:$EE90)+SUMIF('reporting moussy'!$F$2:$EE$2,AS$4,'reporting moussy'!$F90:$EE90)+SUMIF('reporting trappes'!$F$2:$EE$2,AS$4,'reporting trappes'!$F90:$EE90)+SUMIF('SPACELOG 5 BP'!$F$2:$EE$2,AS$4,'SPACELOG 5 BP'!$F90:$EE90)+SUMIF('SPACELOG 6 BP'!$F$2:$EE$2,AS$4,'SPACELOG 6 BP'!$F90:$EE90)+SUMIF('SPACELOG 7 BP'!$F$2:$EE$2,AS$4,'SPACELOG 7 BP'!$F90:$EE90)+SUMIF('SPACELOG 8 BP'!$F$2:$EE$2,AS$4,'SPACELOG 8 BP'!$F90:$EE90)+SUMIF('SPACELOG 9 BP'!$F$2:$EE$2,AS$4,'SPACELOG 9 BP'!$F90:$EE90)+SUMIF('SPACELOG 10 BP'!$F$2:$EE$2,AS$4,'SPACELOG 10 BP'!$F90:$EE90)+SUMIF('SPACELOG 11 BP'!$F$2:$EE$2,AS$4,'SPACELOG 11 BP'!$F90:$EE90)+SUMIF('SPACELOG 12 BP'!$F$2:$EE$2,AS$4,'SPACELOG 12 BP'!$F90:$EE90)</f>
        <v>719.90466675762673</v>
      </c>
      <c r="AT90" s="13">
        <f>SUMIF('reporting montigny'!$F$2:$EE$2,AT$4,'reporting montigny'!$F90:$EE90)+SUMIF('reporting boissy'!$F$2:$EE$2,AT$4,'reporting boissy'!$F90:$EE90)+SUMIF('reporting moussy'!$F$2:$EE$2,AT$4,'reporting moussy'!$F90:$EE90)+SUMIF('reporting trappes'!$F$2:$EE$2,AT$4,'reporting trappes'!$F90:$EE90)+SUMIF('SPACELOG 5 BP'!$F$2:$EE$2,AT$4,'SPACELOG 5 BP'!$F90:$EE90)+SUMIF('SPACELOG 6 BP'!$F$2:$EE$2,AT$4,'SPACELOG 6 BP'!$F90:$EE90)+SUMIF('SPACELOG 7 BP'!$F$2:$EE$2,AT$4,'SPACELOG 7 BP'!$F90:$EE90)+SUMIF('SPACELOG 8 BP'!$F$2:$EE$2,AT$4,'SPACELOG 8 BP'!$F90:$EE90)+SUMIF('SPACELOG 9 BP'!$F$2:$EE$2,AT$4,'SPACELOG 9 BP'!$F90:$EE90)+SUMIF('SPACELOG 10 BP'!$F$2:$EE$2,AT$4,'SPACELOG 10 BP'!$F90:$EE90)+SUMIF('SPACELOG 11 BP'!$F$2:$EE$2,AT$4,'SPACELOG 11 BP'!$F90:$EE90)+SUMIF('SPACELOG 12 BP'!$F$2:$EE$2,AT$4,'SPACELOG 12 BP'!$F90:$EE90)</f>
        <v>719.90466675762673</v>
      </c>
      <c r="AU90" s="13">
        <f>SUMIF('reporting montigny'!$F$2:$EE$2,AU$4,'reporting montigny'!$F90:$EE90)+SUMIF('reporting boissy'!$F$2:$EE$2,AU$4,'reporting boissy'!$F90:$EE90)+SUMIF('reporting moussy'!$F$2:$EE$2,AU$4,'reporting moussy'!$F90:$EE90)+SUMIF('reporting trappes'!$F$2:$EE$2,AU$4,'reporting trappes'!$F90:$EE90)+SUMIF('SPACELOG 5 BP'!$F$2:$EE$2,AU$4,'SPACELOG 5 BP'!$F90:$EE90)+SUMIF('SPACELOG 6 BP'!$F$2:$EE$2,AU$4,'SPACELOG 6 BP'!$F90:$EE90)+SUMIF('SPACELOG 7 BP'!$F$2:$EE$2,AU$4,'SPACELOG 7 BP'!$F90:$EE90)+SUMIF('SPACELOG 8 BP'!$F$2:$EE$2,AU$4,'SPACELOG 8 BP'!$F90:$EE90)+SUMIF('SPACELOG 9 BP'!$F$2:$EE$2,AU$4,'SPACELOG 9 BP'!$F90:$EE90)+SUMIF('SPACELOG 10 BP'!$F$2:$EE$2,AU$4,'SPACELOG 10 BP'!$F90:$EE90)+SUMIF('SPACELOG 11 BP'!$F$2:$EE$2,AU$4,'SPACELOG 11 BP'!$F90:$EE90)+SUMIF('SPACELOG 12 BP'!$F$2:$EE$2,AU$4,'SPACELOG 12 BP'!$F90:$EE90)</f>
        <v>719.90466675762673</v>
      </c>
      <c r="AV90" s="13">
        <f>SUMIF('reporting montigny'!$F$2:$EE$2,AV$4,'reporting montigny'!$F90:$EE90)+SUMIF('reporting boissy'!$F$2:$EE$2,AV$4,'reporting boissy'!$F90:$EE90)+SUMIF('reporting moussy'!$F$2:$EE$2,AV$4,'reporting moussy'!$F90:$EE90)+SUMIF('reporting trappes'!$F$2:$EE$2,AV$4,'reporting trappes'!$F90:$EE90)+SUMIF('SPACELOG 5 BP'!$F$2:$EE$2,AV$4,'SPACELOG 5 BP'!$F90:$EE90)+SUMIF('SPACELOG 6 BP'!$F$2:$EE$2,AV$4,'SPACELOG 6 BP'!$F90:$EE90)+SUMIF('SPACELOG 7 BP'!$F$2:$EE$2,AV$4,'SPACELOG 7 BP'!$F90:$EE90)+SUMIF('SPACELOG 8 BP'!$F$2:$EE$2,AV$4,'SPACELOG 8 BP'!$F90:$EE90)+SUMIF('SPACELOG 9 BP'!$F$2:$EE$2,AV$4,'SPACELOG 9 BP'!$F90:$EE90)+SUMIF('SPACELOG 10 BP'!$F$2:$EE$2,AV$4,'SPACELOG 10 BP'!$F90:$EE90)+SUMIF('SPACELOG 11 BP'!$F$2:$EE$2,AV$4,'SPACELOG 11 BP'!$F90:$EE90)+SUMIF('SPACELOG 12 BP'!$F$2:$EE$2,AV$4,'SPACELOG 12 BP'!$F90:$EE90)</f>
        <v>719.90466675762673</v>
      </c>
      <c r="AW90" s="13">
        <f>SUMIF('reporting montigny'!$F$2:$EE$2,AW$4,'reporting montigny'!$F90:$EE90)+SUMIF('reporting boissy'!$F$2:$EE$2,AW$4,'reporting boissy'!$F90:$EE90)+SUMIF('reporting moussy'!$F$2:$EE$2,AW$4,'reporting moussy'!$F90:$EE90)+SUMIF('reporting trappes'!$F$2:$EE$2,AW$4,'reporting trappes'!$F90:$EE90)+SUMIF('SPACELOG 5 BP'!$F$2:$EE$2,AW$4,'SPACELOG 5 BP'!$F90:$EE90)+SUMIF('SPACELOG 6 BP'!$F$2:$EE$2,AW$4,'SPACELOG 6 BP'!$F90:$EE90)+SUMIF('SPACELOG 7 BP'!$F$2:$EE$2,AW$4,'SPACELOG 7 BP'!$F90:$EE90)+SUMIF('SPACELOG 8 BP'!$F$2:$EE$2,AW$4,'SPACELOG 8 BP'!$F90:$EE90)+SUMIF('SPACELOG 9 BP'!$F$2:$EE$2,AW$4,'SPACELOG 9 BP'!$F90:$EE90)+SUMIF('SPACELOG 10 BP'!$F$2:$EE$2,AW$4,'SPACELOG 10 BP'!$F90:$EE90)+SUMIF('SPACELOG 11 BP'!$F$2:$EE$2,AW$4,'SPACELOG 11 BP'!$F90:$EE90)+SUMIF('SPACELOG 12 BP'!$F$2:$EE$2,AW$4,'SPACELOG 12 BP'!$F90:$EE90)</f>
        <v>719.90466675762673</v>
      </c>
      <c r="AX90" s="13">
        <f>SUMIF('reporting montigny'!$F$2:$EE$2,AX$4,'reporting montigny'!$F90:$EE90)+SUMIF('reporting boissy'!$F$2:$EE$2,AX$4,'reporting boissy'!$F90:$EE90)+SUMIF('reporting moussy'!$F$2:$EE$2,AX$4,'reporting moussy'!$F90:$EE90)+SUMIF('reporting trappes'!$F$2:$EE$2,AX$4,'reporting trappes'!$F90:$EE90)+SUMIF('SPACELOG 5 BP'!$F$2:$EE$2,AX$4,'SPACELOG 5 BP'!$F90:$EE90)+SUMIF('SPACELOG 6 BP'!$F$2:$EE$2,AX$4,'SPACELOG 6 BP'!$F90:$EE90)+SUMIF('SPACELOG 7 BP'!$F$2:$EE$2,AX$4,'SPACELOG 7 BP'!$F90:$EE90)+SUMIF('SPACELOG 8 BP'!$F$2:$EE$2,AX$4,'SPACELOG 8 BP'!$F90:$EE90)+SUMIF('SPACELOG 9 BP'!$F$2:$EE$2,AX$4,'SPACELOG 9 BP'!$F90:$EE90)+SUMIF('SPACELOG 10 BP'!$F$2:$EE$2,AX$4,'SPACELOG 10 BP'!$F90:$EE90)+SUMIF('SPACELOG 11 BP'!$F$2:$EE$2,AX$4,'SPACELOG 11 BP'!$F90:$EE90)+SUMIF('SPACELOG 12 BP'!$F$2:$EE$2,AX$4,'SPACELOG 12 BP'!$F90:$EE90)</f>
        <v>719.90466675762673</v>
      </c>
      <c r="AY90" s="13">
        <f>SUMIF('reporting montigny'!$F$2:$EE$2,AY$4,'reporting montigny'!$F90:$EE90)+SUMIF('reporting boissy'!$F$2:$EE$2,AY$4,'reporting boissy'!$F90:$EE90)+SUMIF('reporting moussy'!$F$2:$EE$2,AY$4,'reporting moussy'!$F90:$EE90)+SUMIF('reporting trappes'!$F$2:$EE$2,AY$4,'reporting trappes'!$F90:$EE90)+SUMIF('SPACELOG 5 BP'!$F$2:$EE$2,AY$4,'SPACELOG 5 BP'!$F90:$EE90)+SUMIF('SPACELOG 6 BP'!$F$2:$EE$2,AY$4,'SPACELOG 6 BP'!$F90:$EE90)+SUMIF('SPACELOG 7 BP'!$F$2:$EE$2,AY$4,'SPACELOG 7 BP'!$F90:$EE90)+SUMIF('SPACELOG 8 BP'!$F$2:$EE$2,AY$4,'SPACELOG 8 BP'!$F90:$EE90)+SUMIF('SPACELOG 9 BP'!$F$2:$EE$2,AY$4,'SPACELOG 9 BP'!$F90:$EE90)+SUMIF('SPACELOG 10 BP'!$F$2:$EE$2,AY$4,'SPACELOG 10 BP'!$F90:$EE90)+SUMIF('SPACELOG 11 BP'!$F$2:$EE$2,AY$4,'SPACELOG 11 BP'!$F90:$EE90)+SUMIF('SPACELOG 12 BP'!$F$2:$EE$2,AY$4,'SPACELOG 12 BP'!$F90:$EE90)</f>
        <v>719.90466675762673</v>
      </c>
      <c r="AZ90" s="13">
        <f>SUMIF('reporting montigny'!$F$2:$EE$2,AZ$4,'reporting montigny'!$F90:$EE90)+SUMIF('reporting boissy'!$F$2:$EE$2,AZ$4,'reporting boissy'!$F90:$EE90)+SUMIF('reporting moussy'!$F$2:$EE$2,AZ$4,'reporting moussy'!$F90:$EE90)+SUMIF('reporting trappes'!$F$2:$EE$2,AZ$4,'reporting trappes'!$F90:$EE90)+SUMIF('SPACELOG 5 BP'!$F$2:$EE$2,AZ$4,'SPACELOG 5 BP'!$F90:$EE90)+SUMIF('SPACELOG 6 BP'!$F$2:$EE$2,AZ$4,'SPACELOG 6 BP'!$F90:$EE90)+SUMIF('SPACELOG 7 BP'!$F$2:$EE$2,AZ$4,'SPACELOG 7 BP'!$F90:$EE90)+SUMIF('SPACELOG 8 BP'!$F$2:$EE$2,AZ$4,'SPACELOG 8 BP'!$F90:$EE90)+SUMIF('SPACELOG 9 BP'!$F$2:$EE$2,AZ$4,'SPACELOG 9 BP'!$F90:$EE90)+SUMIF('SPACELOG 10 BP'!$F$2:$EE$2,AZ$4,'SPACELOG 10 BP'!$F90:$EE90)+SUMIF('SPACELOG 11 BP'!$F$2:$EE$2,AZ$4,'SPACELOG 11 BP'!$F90:$EE90)+SUMIF('SPACELOG 12 BP'!$F$2:$EE$2,AZ$4,'SPACELOG 12 BP'!$F90:$EE90)</f>
        <v>719.90466675762673</v>
      </c>
      <c r="BA90" s="13">
        <f>SUMIF('reporting montigny'!$F$2:$EE$2,BA$4,'reporting montigny'!$F90:$EE90)+SUMIF('reporting boissy'!$F$2:$EE$2,BA$4,'reporting boissy'!$F90:$EE90)+SUMIF('reporting moussy'!$F$2:$EE$2,BA$4,'reporting moussy'!$F90:$EE90)+SUMIF('reporting trappes'!$F$2:$EE$2,BA$4,'reporting trappes'!$F90:$EE90)+SUMIF('SPACELOG 5 BP'!$F$2:$EE$2,BA$4,'SPACELOG 5 BP'!$F90:$EE90)+SUMIF('SPACELOG 6 BP'!$F$2:$EE$2,BA$4,'SPACELOG 6 BP'!$F90:$EE90)+SUMIF('SPACELOG 7 BP'!$F$2:$EE$2,BA$4,'SPACELOG 7 BP'!$F90:$EE90)+SUMIF('SPACELOG 8 BP'!$F$2:$EE$2,BA$4,'SPACELOG 8 BP'!$F90:$EE90)+SUMIF('SPACELOG 9 BP'!$F$2:$EE$2,BA$4,'SPACELOG 9 BP'!$F90:$EE90)+SUMIF('SPACELOG 10 BP'!$F$2:$EE$2,BA$4,'SPACELOG 10 BP'!$F90:$EE90)+SUMIF('SPACELOG 11 BP'!$F$2:$EE$2,BA$4,'SPACELOG 11 BP'!$F90:$EE90)+SUMIF('SPACELOG 12 BP'!$F$2:$EE$2,BA$4,'SPACELOG 12 BP'!$F90:$EE90)</f>
        <v>719.90466675762673</v>
      </c>
      <c r="BB90" s="13">
        <f>SUMIF('reporting montigny'!$F$2:$EE$2,BB$4,'reporting montigny'!$F90:$EE90)+SUMIF('reporting boissy'!$F$2:$EE$2,BB$4,'reporting boissy'!$F90:$EE90)+SUMIF('reporting moussy'!$F$2:$EE$2,BB$4,'reporting moussy'!$F90:$EE90)+SUMIF('reporting trappes'!$F$2:$EE$2,BB$4,'reporting trappes'!$F90:$EE90)+SUMIF('SPACELOG 5 BP'!$F$2:$EE$2,BB$4,'SPACELOG 5 BP'!$F90:$EE90)+SUMIF('SPACELOG 6 BP'!$F$2:$EE$2,BB$4,'SPACELOG 6 BP'!$F90:$EE90)+SUMIF('SPACELOG 7 BP'!$F$2:$EE$2,BB$4,'SPACELOG 7 BP'!$F90:$EE90)+SUMIF('SPACELOG 8 BP'!$F$2:$EE$2,BB$4,'SPACELOG 8 BP'!$F90:$EE90)+SUMIF('SPACELOG 9 BP'!$F$2:$EE$2,BB$4,'SPACELOG 9 BP'!$F90:$EE90)+SUMIF('SPACELOG 10 BP'!$F$2:$EE$2,BB$4,'SPACELOG 10 BP'!$F90:$EE90)+SUMIF('SPACELOG 11 BP'!$F$2:$EE$2,BB$4,'SPACELOG 11 BP'!$F90:$EE90)+SUMIF('SPACELOG 12 BP'!$F$2:$EE$2,BB$4,'SPACELOG 12 BP'!$F90:$EE90)</f>
        <v>719.90466675762673</v>
      </c>
      <c r="BC90" s="13">
        <f>SUMIF('reporting montigny'!$F$2:$EE$2,BC$4,'reporting montigny'!$F90:$EE90)+SUMIF('reporting boissy'!$F$2:$EE$2,BC$4,'reporting boissy'!$F90:$EE90)+SUMIF('reporting moussy'!$F$2:$EE$2,BC$4,'reporting moussy'!$F90:$EE90)+SUMIF('reporting trappes'!$F$2:$EE$2,BC$4,'reporting trappes'!$F90:$EE90)+SUMIF('SPACELOG 5 BP'!$F$2:$EE$2,BC$4,'SPACELOG 5 BP'!$F90:$EE90)+SUMIF('SPACELOG 6 BP'!$F$2:$EE$2,BC$4,'SPACELOG 6 BP'!$F90:$EE90)+SUMIF('SPACELOG 7 BP'!$F$2:$EE$2,BC$4,'SPACELOG 7 BP'!$F90:$EE90)+SUMIF('SPACELOG 8 BP'!$F$2:$EE$2,BC$4,'SPACELOG 8 BP'!$F90:$EE90)+SUMIF('SPACELOG 9 BP'!$F$2:$EE$2,BC$4,'SPACELOG 9 BP'!$F90:$EE90)+SUMIF('SPACELOG 10 BP'!$F$2:$EE$2,BC$4,'SPACELOG 10 BP'!$F90:$EE90)+SUMIF('SPACELOG 11 BP'!$F$2:$EE$2,BC$4,'SPACELOG 11 BP'!$F90:$EE90)+SUMIF('SPACELOG 12 BP'!$F$2:$EE$2,BC$4,'SPACELOG 12 BP'!$F90:$EE90)</f>
        <v>719.90466675762673</v>
      </c>
      <c r="BD90" s="13">
        <f>SUMIF('reporting montigny'!$F$2:$EE$2,BD$4,'reporting montigny'!$F90:$EE90)+SUMIF('reporting boissy'!$F$2:$EE$2,BD$4,'reporting boissy'!$F90:$EE90)+SUMIF('reporting moussy'!$F$2:$EE$2,BD$4,'reporting moussy'!$F90:$EE90)+SUMIF('reporting trappes'!$F$2:$EE$2,BD$4,'reporting trappes'!$F90:$EE90)+SUMIF('SPACELOG 5 BP'!$F$2:$EE$2,BD$4,'SPACELOG 5 BP'!$F90:$EE90)+SUMIF('SPACELOG 6 BP'!$F$2:$EE$2,BD$4,'SPACELOG 6 BP'!$F90:$EE90)+SUMIF('SPACELOG 7 BP'!$F$2:$EE$2,BD$4,'SPACELOG 7 BP'!$F90:$EE90)+SUMIF('SPACELOG 8 BP'!$F$2:$EE$2,BD$4,'SPACELOG 8 BP'!$F90:$EE90)+SUMIF('SPACELOG 9 BP'!$F$2:$EE$2,BD$4,'SPACELOG 9 BP'!$F90:$EE90)+SUMIF('SPACELOG 10 BP'!$F$2:$EE$2,BD$4,'SPACELOG 10 BP'!$F90:$EE90)+SUMIF('SPACELOG 11 BP'!$F$2:$EE$2,BD$4,'SPACELOG 11 BP'!$F90:$EE90)+SUMIF('SPACELOG 12 BP'!$F$2:$EE$2,BD$4,'SPACELOG 12 BP'!$F90:$EE90)</f>
        <v>719.90466675762673</v>
      </c>
      <c r="BE90" s="14">
        <f>SUM(AS90:BD90)</f>
        <v>8638.8560010915207</v>
      </c>
      <c r="BF90" s="13">
        <f>SUMIF('reporting montigny'!$F$2:$EE$2,BF$4,'reporting montigny'!$F90:$EE90)+SUMIF('reporting boissy'!$F$2:$EE$2,BF$4,'reporting boissy'!$F90:$EE90)+SUMIF('reporting moussy'!$F$2:$EE$2,BF$4,'reporting moussy'!$F90:$EE90)+SUMIF('reporting trappes'!$F$2:$EE$2,BF$4,'reporting trappes'!$F90:$EE90)+SUMIF('SPACELOG 5 BP'!$F$2:$EE$2,BF$4,'SPACELOG 5 BP'!$F90:$EE90)+SUMIF('SPACELOG 6 BP'!$F$2:$EE$2,BF$4,'SPACELOG 6 BP'!$F90:$EE90)+SUMIF('SPACELOG 7 BP'!$F$2:$EE$2,BF$4,'SPACELOG 7 BP'!$F90:$EE90)+SUMIF('SPACELOG 8 BP'!$F$2:$EE$2,BF$4,'SPACELOG 8 BP'!$F90:$EE90)+SUMIF('SPACELOG 9 BP'!$F$2:$EE$2,BF$4,'SPACELOG 9 BP'!$F90:$EE90)+SUMIF('SPACELOG 10 BP'!$F$2:$EE$2,BF$4,'SPACELOG 10 BP'!$F90:$EE90)+SUMIF('SPACELOG 11 BP'!$F$2:$EE$2,BF$4,'SPACELOG 11 BP'!$F90:$EE90)+SUMIF('SPACELOG 12 BP'!$F$2:$EE$2,BF$4,'SPACELOG 12 BP'!$F90:$EE90)</f>
        <v>719.90466675762673</v>
      </c>
      <c r="BG90" s="13">
        <f>SUMIF('reporting montigny'!$F$2:$EE$2,BG$4,'reporting montigny'!$F90:$EE90)+SUMIF('reporting boissy'!$F$2:$EE$2,BG$4,'reporting boissy'!$F90:$EE90)+SUMIF('reporting moussy'!$F$2:$EE$2,BG$4,'reporting moussy'!$F90:$EE90)+SUMIF('reporting trappes'!$F$2:$EE$2,BG$4,'reporting trappes'!$F90:$EE90)+SUMIF('SPACELOG 5 BP'!$F$2:$EE$2,BG$4,'SPACELOG 5 BP'!$F90:$EE90)+SUMIF('SPACELOG 6 BP'!$F$2:$EE$2,BG$4,'SPACELOG 6 BP'!$F90:$EE90)+SUMIF('SPACELOG 7 BP'!$F$2:$EE$2,BG$4,'SPACELOG 7 BP'!$F90:$EE90)+SUMIF('SPACELOG 8 BP'!$F$2:$EE$2,BG$4,'SPACELOG 8 BP'!$F90:$EE90)+SUMIF('SPACELOG 9 BP'!$F$2:$EE$2,BG$4,'SPACELOG 9 BP'!$F90:$EE90)+SUMIF('SPACELOG 10 BP'!$F$2:$EE$2,BG$4,'SPACELOG 10 BP'!$F90:$EE90)+SUMIF('SPACELOG 11 BP'!$F$2:$EE$2,BG$4,'SPACELOG 11 BP'!$F90:$EE90)+SUMIF('SPACELOG 12 BP'!$F$2:$EE$2,BG$4,'SPACELOG 12 BP'!$F90:$EE90)</f>
        <v>719.90466675762673</v>
      </c>
      <c r="BH90" s="13">
        <f>SUMIF('reporting montigny'!$F$2:$EE$2,BH$4,'reporting montigny'!$F90:$EE90)+SUMIF('reporting boissy'!$F$2:$EE$2,BH$4,'reporting boissy'!$F90:$EE90)+SUMIF('reporting moussy'!$F$2:$EE$2,BH$4,'reporting moussy'!$F90:$EE90)+SUMIF('reporting trappes'!$F$2:$EE$2,BH$4,'reporting trappes'!$F90:$EE90)+SUMIF('SPACELOG 5 BP'!$F$2:$EE$2,BH$4,'SPACELOG 5 BP'!$F90:$EE90)+SUMIF('SPACELOG 6 BP'!$F$2:$EE$2,BH$4,'SPACELOG 6 BP'!$F90:$EE90)+SUMIF('SPACELOG 7 BP'!$F$2:$EE$2,BH$4,'SPACELOG 7 BP'!$F90:$EE90)+SUMIF('SPACELOG 8 BP'!$F$2:$EE$2,BH$4,'SPACELOG 8 BP'!$F90:$EE90)+SUMIF('SPACELOG 9 BP'!$F$2:$EE$2,BH$4,'SPACELOG 9 BP'!$F90:$EE90)+SUMIF('SPACELOG 10 BP'!$F$2:$EE$2,BH$4,'SPACELOG 10 BP'!$F90:$EE90)+SUMIF('SPACELOG 11 BP'!$F$2:$EE$2,BH$4,'SPACELOG 11 BP'!$F90:$EE90)+SUMIF('SPACELOG 12 BP'!$F$2:$EE$2,BH$4,'SPACELOG 12 BP'!$F90:$EE90)</f>
        <v>719.90466675762673</v>
      </c>
      <c r="BI90" s="13">
        <f>SUMIF('reporting montigny'!$F$2:$EE$2,BI$4,'reporting montigny'!$F90:$EE90)+SUMIF('reporting boissy'!$F$2:$EE$2,BI$4,'reporting boissy'!$F90:$EE90)+SUMIF('reporting moussy'!$F$2:$EE$2,BI$4,'reporting moussy'!$F90:$EE90)+SUMIF('reporting trappes'!$F$2:$EE$2,BI$4,'reporting trappes'!$F90:$EE90)+SUMIF('SPACELOG 5 BP'!$F$2:$EE$2,BI$4,'SPACELOG 5 BP'!$F90:$EE90)+SUMIF('SPACELOG 6 BP'!$F$2:$EE$2,BI$4,'SPACELOG 6 BP'!$F90:$EE90)+SUMIF('SPACELOG 7 BP'!$F$2:$EE$2,BI$4,'SPACELOG 7 BP'!$F90:$EE90)+SUMIF('SPACELOG 8 BP'!$F$2:$EE$2,BI$4,'SPACELOG 8 BP'!$F90:$EE90)+SUMIF('SPACELOG 9 BP'!$F$2:$EE$2,BI$4,'SPACELOG 9 BP'!$F90:$EE90)+SUMIF('SPACELOG 10 BP'!$F$2:$EE$2,BI$4,'SPACELOG 10 BP'!$F90:$EE90)+SUMIF('SPACELOG 11 BP'!$F$2:$EE$2,BI$4,'SPACELOG 11 BP'!$F90:$EE90)+SUMIF('SPACELOG 12 BP'!$F$2:$EE$2,BI$4,'SPACELOG 12 BP'!$F90:$EE90)</f>
        <v>719.90466675762673</v>
      </c>
      <c r="BJ90" s="13">
        <f>SUMIF('reporting montigny'!$F$2:$EE$2,BJ$4,'reporting montigny'!$F90:$EE90)+SUMIF('reporting boissy'!$F$2:$EE$2,BJ$4,'reporting boissy'!$F90:$EE90)+SUMIF('reporting moussy'!$F$2:$EE$2,BJ$4,'reporting moussy'!$F90:$EE90)+SUMIF('reporting trappes'!$F$2:$EE$2,BJ$4,'reporting trappes'!$F90:$EE90)+SUMIF('SPACELOG 5 BP'!$F$2:$EE$2,BJ$4,'SPACELOG 5 BP'!$F90:$EE90)+SUMIF('SPACELOG 6 BP'!$F$2:$EE$2,BJ$4,'SPACELOG 6 BP'!$F90:$EE90)+SUMIF('SPACELOG 7 BP'!$F$2:$EE$2,BJ$4,'SPACELOG 7 BP'!$F90:$EE90)+SUMIF('SPACELOG 8 BP'!$F$2:$EE$2,BJ$4,'SPACELOG 8 BP'!$F90:$EE90)+SUMIF('SPACELOG 9 BP'!$F$2:$EE$2,BJ$4,'SPACELOG 9 BP'!$F90:$EE90)+SUMIF('SPACELOG 10 BP'!$F$2:$EE$2,BJ$4,'SPACELOG 10 BP'!$F90:$EE90)+SUMIF('SPACELOG 11 BP'!$F$2:$EE$2,BJ$4,'SPACELOG 11 BP'!$F90:$EE90)+SUMIF('SPACELOG 12 BP'!$F$2:$EE$2,BJ$4,'SPACELOG 12 BP'!$F90:$EE90)</f>
        <v>719.90466675762673</v>
      </c>
      <c r="BK90" s="13">
        <f>SUMIF('reporting montigny'!$F$2:$EE$2,BK$4,'reporting montigny'!$F90:$EE90)+SUMIF('reporting boissy'!$F$2:$EE$2,BK$4,'reporting boissy'!$F90:$EE90)+SUMIF('reporting moussy'!$F$2:$EE$2,BK$4,'reporting moussy'!$F90:$EE90)+SUMIF('reporting trappes'!$F$2:$EE$2,BK$4,'reporting trappes'!$F90:$EE90)+SUMIF('SPACELOG 5 BP'!$F$2:$EE$2,BK$4,'SPACELOG 5 BP'!$F90:$EE90)+SUMIF('SPACELOG 6 BP'!$F$2:$EE$2,BK$4,'SPACELOG 6 BP'!$F90:$EE90)+SUMIF('SPACELOG 7 BP'!$F$2:$EE$2,BK$4,'SPACELOG 7 BP'!$F90:$EE90)+SUMIF('SPACELOG 8 BP'!$F$2:$EE$2,BK$4,'SPACELOG 8 BP'!$F90:$EE90)+SUMIF('SPACELOG 9 BP'!$F$2:$EE$2,BK$4,'SPACELOG 9 BP'!$F90:$EE90)+SUMIF('SPACELOG 10 BP'!$F$2:$EE$2,BK$4,'SPACELOG 10 BP'!$F90:$EE90)+SUMIF('SPACELOG 11 BP'!$F$2:$EE$2,BK$4,'SPACELOG 11 BP'!$F90:$EE90)+SUMIF('SPACELOG 12 BP'!$F$2:$EE$2,BK$4,'SPACELOG 12 BP'!$F90:$EE90)</f>
        <v>719.90466675762673</v>
      </c>
      <c r="BL90" s="13">
        <f>SUMIF('reporting montigny'!$F$2:$EE$2,BL$4,'reporting montigny'!$F90:$EE90)+SUMIF('reporting boissy'!$F$2:$EE$2,BL$4,'reporting boissy'!$F90:$EE90)+SUMIF('reporting moussy'!$F$2:$EE$2,BL$4,'reporting moussy'!$F90:$EE90)+SUMIF('reporting trappes'!$F$2:$EE$2,BL$4,'reporting trappes'!$F90:$EE90)+SUMIF('SPACELOG 5 BP'!$F$2:$EE$2,BL$4,'SPACELOG 5 BP'!$F90:$EE90)+SUMIF('SPACELOG 6 BP'!$F$2:$EE$2,BL$4,'SPACELOG 6 BP'!$F90:$EE90)+SUMIF('SPACELOG 7 BP'!$F$2:$EE$2,BL$4,'SPACELOG 7 BP'!$F90:$EE90)+SUMIF('SPACELOG 8 BP'!$F$2:$EE$2,BL$4,'SPACELOG 8 BP'!$F90:$EE90)+SUMIF('SPACELOG 9 BP'!$F$2:$EE$2,BL$4,'SPACELOG 9 BP'!$F90:$EE90)+SUMIF('SPACELOG 10 BP'!$F$2:$EE$2,BL$4,'SPACELOG 10 BP'!$F90:$EE90)+SUMIF('SPACELOG 11 BP'!$F$2:$EE$2,BL$4,'SPACELOG 11 BP'!$F90:$EE90)+SUMIF('SPACELOG 12 BP'!$F$2:$EE$2,BL$4,'SPACELOG 12 BP'!$F90:$EE90)</f>
        <v>719.90466675762673</v>
      </c>
      <c r="BM90" s="13">
        <f>SUMIF('reporting montigny'!$F$2:$EE$2,BM$4,'reporting montigny'!$F90:$EE90)+SUMIF('reporting boissy'!$F$2:$EE$2,BM$4,'reporting boissy'!$F90:$EE90)+SUMIF('reporting moussy'!$F$2:$EE$2,BM$4,'reporting moussy'!$F90:$EE90)+SUMIF('reporting trappes'!$F$2:$EE$2,BM$4,'reporting trappes'!$F90:$EE90)+SUMIF('SPACELOG 5 BP'!$F$2:$EE$2,BM$4,'SPACELOG 5 BP'!$F90:$EE90)+SUMIF('SPACELOG 6 BP'!$F$2:$EE$2,BM$4,'SPACELOG 6 BP'!$F90:$EE90)+SUMIF('SPACELOG 7 BP'!$F$2:$EE$2,BM$4,'SPACELOG 7 BP'!$F90:$EE90)+SUMIF('SPACELOG 8 BP'!$F$2:$EE$2,BM$4,'SPACELOG 8 BP'!$F90:$EE90)+SUMIF('SPACELOG 9 BP'!$F$2:$EE$2,BM$4,'SPACELOG 9 BP'!$F90:$EE90)+SUMIF('SPACELOG 10 BP'!$F$2:$EE$2,BM$4,'SPACELOG 10 BP'!$F90:$EE90)+SUMIF('SPACELOG 11 BP'!$F$2:$EE$2,BM$4,'SPACELOG 11 BP'!$F90:$EE90)+SUMIF('SPACELOG 12 BP'!$F$2:$EE$2,BM$4,'SPACELOG 12 BP'!$F90:$EE90)</f>
        <v>719.90466675762673</v>
      </c>
      <c r="BN90" s="13">
        <f>SUMIF('reporting montigny'!$F$2:$EE$2,BN$4,'reporting montigny'!$F90:$EE90)+SUMIF('reporting boissy'!$F$2:$EE$2,BN$4,'reporting boissy'!$F90:$EE90)+SUMIF('reporting moussy'!$F$2:$EE$2,BN$4,'reporting moussy'!$F90:$EE90)+SUMIF('reporting trappes'!$F$2:$EE$2,BN$4,'reporting trappes'!$F90:$EE90)+SUMIF('SPACELOG 5 BP'!$F$2:$EE$2,BN$4,'SPACELOG 5 BP'!$F90:$EE90)+SUMIF('SPACELOG 6 BP'!$F$2:$EE$2,BN$4,'SPACELOG 6 BP'!$F90:$EE90)+SUMIF('SPACELOG 7 BP'!$F$2:$EE$2,BN$4,'SPACELOG 7 BP'!$F90:$EE90)+SUMIF('SPACELOG 8 BP'!$F$2:$EE$2,BN$4,'SPACELOG 8 BP'!$F90:$EE90)+SUMIF('SPACELOG 9 BP'!$F$2:$EE$2,BN$4,'SPACELOG 9 BP'!$F90:$EE90)+SUMIF('SPACELOG 10 BP'!$F$2:$EE$2,BN$4,'SPACELOG 10 BP'!$F90:$EE90)+SUMIF('SPACELOG 11 BP'!$F$2:$EE$2,BN$4,'SPACELOG 11 BP'!$F90:$EE90)+SUMIF('SPACELOG 12 BP'!$F$2:$EE$2,BN$4,'SPACELOG 12 BP'!$F90:$EE90)</f>
        <v>719.90466675762673</v>
      </c>
      <c r="BO90" s="13">
        <f>SUMIF('reporting montigny'!$F$2:$EE$2,BO$4,'reporting montigny'!$F90:$EE90)+SUMIF('reporting boissy'!$F$2:$EE$2,BO$4,'reporting boissy'!$F90:$EE90)+SUMIF('reporting moussy'!$F$2:$EE$2,BO$4,'reporting moussy'!$F90:$EE90)+SUMIF('reporting trappes'!$F$2:$EE$2,BO$4,'reporting trappes'!$F90:$EE90)+SUMIF('SPACELOG 5 BP'!$F$2:$EE$2,BO$4,'SPACELOG 5 BP'!$F90:$EE90)+SUMIF('SPACELOG 6 BP'!$F$2:$EE$2,BO$4,'SPACELOG 6 BP'!$F90:$EE90)+SUMIF('SPACELOG 7 BP'!$F$2:$EE$2,BO$4,'SPACELOG 7 BP'!$F90:$EE90)+SUMIF('SPACELOG 8 BP'!$F$2:$EE$2,BO$4,'SPACELOG 8 BP'!$F90:$EE90)+SUMIF('SPACELOG 9 BP'!$F$2:$EE$2,BO$4,'SPACELOG 9 BP'!$F90:$EE90)+SUMIF('SPACELOG 10 BP'!$F$2:$EE$2,BO$4,'SPACELOG 10 BP'!$F90:$EE90)+SUMIF('SPACELOG 11 BP'!$F$2:$EE$2,BO$4,'SPACELOG 11 BP'!$F90:$EE90)+SUMIF('SPACELOG 12 BP'!$F$2:$EE$2,BO$4,'SPACELOG 12 BP'!$F90:$EE90)</f>
        <v>719.90466675762673</v>
      </c>
      <c r="BP90" s="13">
        <f>SUMIF('reporting montigny'!$F$2:$EE$2,BP$4,'reporting montigny'!$F90:$EE90)+SUMIF('reporting boissy'!$F$2:$EE$2,BP$4,'reporting boissy'!$F90:$EE90)+SUMIF('reporting moussy'!$F$2:$EE$2,BP$4,'reporting moussy'!$F90:$EE90)+SUMIF('reporting trappes'!$F$2:$EE$2,BP$4,'reporting trappes'!$F90:$EE90)+SUMIF('SPACELOG 5 BP'!$F$2:$EE$2,BP$4,'SPACELOG 5 BP'!$F90:$EE90)+SUMIF('SPACELOG 6 BP'!$F$2:$EE$2,BP$4,'SPACELOG 6 BP'!$F90:$EE90)+SUMIF('SPACELOG 7 BP'!$F$2:$EE$2,BP$4,'SPACELOG 7 BP'!$F90:$EE90)+SUMIF('SPACELOG 8 BP'!$F$2:$EE$2,BP$4,'SPACELOG 8 BP'!$F90:$EE90)+SUMIF('SPACELOG 9 BP'!$F$2:$EE$2,BP$4,'SPACELOG 9 BP'!$F90:$EE90)+SUMIF('SPACELOG 10 BP'!$F$2:$EE$2,BP$4,'SPACELOG 10 BP'!$F90:$EE90)+SUMIF('SPACELOG 11 BP'!$F$2:$EE$2,BP$4,'SPACELOG 11 BP'!$F90:$EE90)+SUMIF('SPACELOG 12 BP'!$F$2:$EE$2,BP$4,'SPACELOG 12 BP'!$F90:$EE90)</f>
        <v>719.90466675762673</v>
      </c>
      <c r="BQ90" s="13">
        <f>SUMIF('reporting montigny'!$F$2:$EE$2,BQ$4,'reporting montigny'!$F90:$EE90)+SUMIF('reporting boissy'!$F$2:$EE$2,BQ$4,'reporting boissy'!$F90:$EE90)+SUMIF('reporting moussy'!$F$2:$EE$2,BQ$4,'reporting moussy'!$F90:$EE90)+SUMIF('reporting trappes'!$F$2:$EE$2,BQ$4,'reporting trappes'!$F90:$EE90)+SUMIF('SPACELOG 5 BP'!$F$2:$EE$2,BQ$4,'SPACELOG 5 BP'!$F90:$EE90)+SUMIF('SPACELOG 6 BP'!$F$2:$EE$2,BQ$4,'SPACELOG 6 BP'!$F90:$EE90)+SUMIF('SPACELOG 7 BP'!$F$2:$EE$2,BQ$4,'SPACELOG 7 BP'!$F90:$EE90)+SUMIF('SPACELOG 8 BP'!$F$2:$EE$2,BQ$4,'SPACELOG 8 BP'!$F90:$EE90)+SUMIF('SPACELOG 9 BP'!$F$2:$EE$2,BQ$4,'SPACELOG 9 BP'!$F90:$EE90)+SUMIF('SPACELOG 10 BP'!$F$2:$EE$2,BQ$4,'SPACELOG 10 BP'!$F90:$EE90)+SUMIF('SPACELOG 11 BP'!$F$2:$EE$2,BQ$4,'SPACELOG 11 BP'!$F90:$EE90)+SUMIF('SPACELOG 12 BP'!$F$2:$EE$2,BQ$4,'SPACELOG 12 BP'!$F90:$EE90)</f>
        <v>719.90466675762673</v>
      </c>
      <c r="BR90" s="14">
        <f>SUM(BF90:BQ90)</f>
        <v>8638.8560010915207</v>
      </c>
      <c r="BS90" s="13">
        <f>SUMIF('reporting montigny'!$F$2:$EE$2,BS$4,'reporting montigny'!$F90:$EE90)+SUMIF('reporting boissy'!$F$2:$EE$2,BS$4,'reporting boissy'!$F90:$EE90)+SUMIF('reporting moussy'!$F$2:$EE$2,BS$4,'reporting moussy'!$F90:$EE90)+SUMIF('reporting trappes'!$F$2:$EE$2,BS$4,'reporting trappes'!$F90:$EE90)+SUMIF('SPACELOG 5 BP'!$F$2:$EE$2,BS$4,'SPACELOG 5 BP'!$F90:$EE90)+SUMIF('SPACELOG 6 BP'!$F$2:$EE$2,BS$4,'SPACELOG 6 BP'!$F90:$EE90)+SUMIF('SPACELOG 7 BP'!$F$2:$EE$2,BS$4,'SPACELOG 7 BP'!$F90:$EE90)+SUMIF('SPACELOG 8 BP'!$F$2:$EE$2,BS$4,'SPACELOG 8 BP'!$F90:$EE90)+SUMIF('SPACELOG 9 BP'!$F$2:$EE$2,BS$4,'SPACELOG 9 BP'!$F90:$EE90)+SUMIF('SPACELOG 10 BP'!$F$2:$EE$2,BS$4,'SPACELOG 10 BP'!$F90:$EE90)+SUMIF('SPACELOG 11 BP'!$F$2:$EE$2,BS$4,'SPACELOG 11 BP'!$F90:$EE90)+SUMIF('SPACELOG 12 BP'!$F$2:$EE$2,BS$4,'SPACELOG 12 BP'!$F90:$EE90)</f>
        <v>719.90466675762673</v>
      </c>
      <c r="BT90" s="13">
        <f>SUMIF('reporting montigny'!$F$2:$EE$2,BT$4,'reporting montigny'!$F90:$EE90)+SUMIF('reporting boissy'!$F$2:$EE$2,BT$4,'reporting boissy'!$F90:$EE90)+SUMIF('reporting moussy'!$F$2:$EE$2,BT$4,'reporting moussy'!$F90:$EE90)+SUMIF('reporting trappes'!$F$2:$EE$2,BT$4,'reporting trappes'!$F90:$EE90)+SUMIF('SPACELOG 5 BP'!$F$2:$EE$2,BT$4,'SPACELOG 5 BP'!$F90:$EE90)+SUMIF('SPACELOG 6 BP'!$F$2:$EE$2,BT$4,'SPACELOG 6 BP'!$F90:$EE90)+SUMIF('SPACELOG 7 BP'!$F$2:$EE$2,BT$4,'SPACELOG 7 BP'!$F90:$EE90)+SUMIF('SPACELOG 8 BP'!$F$2:$EE$2,BT$4,'SPACELOG 8 BP'!$F90:$EE90)+SUMIF('SPACELOG 9 BP'!$F$2:$EE$2,BT$4,'SPACELOG 9 BP'!$F90:$EE90)+SUMIF('SPACELOG 10 BP'!$F$2:$EE$2,BT$4,'SPACELOG 10 BP'!$F90:$EE90)+SUMIF('SPACELOG 11 BP'!$F$2:$EE$2,BT$4,'SPACELOG 11 BP'!$F90:$EE90)+SUMIF('SPACELOG 12 BP'!$F$2:$EE$2,BT$4,'SPACELOG 12 BP'!$F90:$EE90)</f>
        <v>719.90466675762673</v>
      </c>
      <c r="BU90" s="13">
        <f>SUMIF('reporting montigny'!$F$2:$EE$2,BU$4,'reporting montigny'!$F90:$EE90)+SUMIF('reporting boissy'!$F$2:$EE$2,BU$4,'reporting boissy'!$F90:$EE90)+SUMIF('reporting moussy'!$F$2:$EE$2,BU$4,'reporting moussy'!$F90:$EE90)+SUMIF('reporting trappes'!$F$2:$EE$2,BU$4,'reporting trappes'!$F90:$EE90)+SUMIF('SPACELOG 5 BP'!$F$2:$EE$2,BU$4,'SPACELOG 5 BP'!$F90:$EE90)+SUMIF('SPACELOG 6 BP'!$F$2:$EE$2,BU$4,'SPACELOG 6 BP'!$F90:$EE90)+SUMIF('SPACELOG 7 BP'!$F$2:$EE$2,BU$4,'SPACELOG 7 BP'!$F90:$EE90)+SUMIF('SPACELOG 8 BP'!$F$2:$EE$2,BU$4,'SPACELOG 8 BP'!$F90:$EE90)+SUMIF('SPACELOG 9 BP'!$F$2:$EE$2,BU$4,'SPACELOG 9 BP'!$F90:$EE90)+SUMIF('SPACELOG 10 BP'!$F$2:$EE$2,BU$4,'SPACELOG 10 BP'!$F90:$EE90)+SUMIF('SPACELOG 11 BP'!$F$2:$EE$2,BU$4,'SPACELOG 11 BP'!$F90:$EE90)+SUMIF('SPACELOG 12 BP'!$F$2:$EE$2,BU$4,'SPACELOG 12 BP'!$F90:$EE90)</f>
        <v>719.90466675762673</v>
      </c>
      <c r="BV90" s="13">
        <f>SUMIF('reporting montigny'!$F$2:$EE$2,BV$4,'reporting montigny'!$F90:$EE90)+SUMIF('reporting boissy'!$F$2:$EE$2,BV$4,'reporting boissy'!$F90:$EE90)+SUMIF('reporting moussy'!$F$2:$EE$2,BV$4,'reporting moussy'!$F90:$EE90)+SUMIF('reporting trappes'!$F$2:$EE$2,BV$4,'reporting trappes'!$F90:$EE90)+SUMIF('SPACELOG 5 BP'!$F$2:$EE$2,BV$4,'SPACELOG 5 BP'!$F90:$EE90)+SUMIF('SPACELOG 6 BP'!$F$2:$EE$2,BV$4,'SPACELOG 6 BP'!$F90:$EE90)+SUMIF('SPACELOG 7 BP'!$F$2:$EE$2,BV$4,'SPACELOG 7 BP'!$F90:$EE90)+SUMIF('SPACELOG 8 BP'!$F$2:$EE$2,BV$4,'SPACELOG 8 BP'!$F90:$EE90)+SUMIF('SPACELOG 9 BP'!$F$2:$EE$2,BV$4,'SPACELOG 9 BP'!$F90:$EE90)+SUMIF('SPACELOG 10 BP'!$F$2:$EE$2,BV$4,'SPACELOG 10 BP'!$F90:$EE90)+SUMIF('SPACELOG 11 BP'!$F$2:$EE$2,BV$4,'SPACELOG 11 BP'!$F90:$EE90)+SUMIF('SPACELOG 12 BP'!$F$2:$EE$2,BV$4,'SPACELOG 12 BP'!$F90:$EE90)</f>
        <v>719.90466675762673</v>
      </c>
      <c r="BW90" s="13">
        <f>SUMIF('reporting montigny'!$F$2:$EE$2,BW$4,'reporting montigny'!$F90:$EE90)+SUMIF('reporting boissy'!$F$2:$EE$2,BW$4,'reporting boissy'!$F90:$EE90)+SUMIF('reporting moussy'!$F$2:$EE$2,BW$4,'reporting moussy'!$F90:$EE90)+SUMIF('reporting trappes'!$F$2:$EE$2,BW$4,'reporting trappes'!$F90:$EE90)+SUMIF('SPACELOG 5 BP'!$F$2:$EE$2,BW$4,'SPACELOG 5 BP'!$F90:$EE90)+SUMIF('SPACELOG 6 BP'!$F$2:$EE$2,BW$4,'SPACELOG 6 BP'!$F90:$EE90)+SUMIF('SPACELOG 7 BP'!$F$2:$EE$2,BW$4,'SPACELOG 7 BP'!$F90:$EE90)+SUMIF('SPACELOG 8 BP'!$F$2:$EE$2,BW$4,'SPACELOG 8 BP'!$F90:$EE90)+SUMIF('SPACELOG 9 BP'!$F$2:$EE$2,BW$4,'SPACELOG 9 BP'!$F90:$EE90)+SUMIF('SPACELOG 10 BP'!$F$2:$EE$2,BW$4,'SPACELOG 10 BP'!$F90:$EE90)+SUMIF('SPACELOG 11 BP'!$F$2:$EE$2,BW$4,'SPACELOG 11 BP'!$F90:$EE90)+SUMIF('SPACELOG 12 BP'!$F$2:$EE$2,BW$4,'SPACELOG 12 BP'!$F90:$EE90)</f>
        <v>719.90466675762673</v>
      </c>
      <c r="BX90" s="13">
        <f>SUMIF('reporting montigny'!$F$2:$EE$2,BX$4,'reporting montigny'!$F90:$EE90)+SUMIF('reporting boissy'!$F$2:$EE$2,BX$4,'reporting boissy'!$F90:$EE90)+SUMIF('reporting moussy'!$F$2:$EE$2,BX$4,'reporting moussy'!$F90:$EE90)+SUMIF('reporting trappes'!$F$2:$EE$2,BX$4,'reporting trappes'!$F90:$EE90)+SUMIF('SPACELOG 5 BP'!$F$2:$EE$2,BX$4,'SPACELOG 5 BP'!$F90:$EE90)+SUMIF('SPACELOG 6 BP'!$F$2:$EE$2,BX$4,'SPACELOG 6 BP'!$F90:$EE90)+SUMIF('SPACELOG 7 BP'!$F$2:$EE$2,BX$4,'SPACELOG 7 BP'!$F90:$EE90)+SUMIF('SPACELOG 8 BP'!$F$2:$EE$2,BX$4,'SPACELOG 8 BP'!$F90:$EE90)+SUMIF('SPACELOG 9 BP'!$F$2:$EE$2,BX$4,'SPACELOG 9 BP'!$F90:$EE90)+SUMIF('SPACELOG 10 BP'!$F$2:$EE$2,BX$4,'SPACELOG 10 BP'!$F90:$EE90)+SUMIF('SPACELOG 11 BP'!$F$2:$EE$2,BX$4,'SPACELOG 11 BP'!$F90:$EE90)+SUMIF('SPACELOG 12 BP'!$F$2:$EE$2,BX$4,'SPACELOG 12 BP'!$F90:$EE90)</f>
        <v>719.90466675762673</v>
      </c>
      <c r="BY90" s="13">
        <f>SUMIF('reporting montigny'!$F$2:$EE$2,BY$4,'reporting montigny'!$F90:$EE90)+SUMIF('reporting boissy'!$F$2:$EE$2,BY$4,'reporting boissy'!$F90:$EE90)+SUMIF('reporting moussy'!$F$2:$EE$2,BY$4,'reporting moussy'!$F90:$EE90)+SUMIF('reporting trappes'!$F$2:$EE$2,BY$4,'reporting trappes'!$F90:$EE90)+SUMIF('SPACELOG 5 BP'!$F$2:$EE$2,BY$4,'SPACELOG 5 BP'!$F90:$EE90)+SUMIF('SPACELOG 6 BP'!$F$2:$EE$2,BY$4,'SPACELOG 6 BP'!$F90:$EE90)+SUMIF('SPACELOG 7 BP'!$F$2:$EE$2,BY$4,'SPACELOG 7 BP'!$F90:$EE90)+SUMIF('SPACELOG 8 BP'!$F$2:$EE$2,BY$4,'SPACELOG 8 BP'!$F90:$EE90)+SUMIF('SPACELOG 9 BP'!$F$2:$EE$2,BY$4,'SPACELOG 9 BP'!$F90:$EE90)+SUMIF('SPACELOG 10 BP'!$F$2:$EE$2,BY$4,'SPACELOG 10 BP'!$F90:$EE90)+SUMIF('SPACELOG 11 BP'!$F$2:$EE$2,BY$4,'SPACELOG 11 BP'!$F90:$EE90)+SUMIF('SPACELOG 12 BP'!$F$2:$EE$2,BY$4,'SPACELOG 12 BP'!$F90:$EE90)</f>
        <v>719.90466675762673</v>
      </c>
      <c r="BZ90" s="13">
        <f>SUMIF('reporting montigny'!$F$2:$EE$2,BZ$4,'reporting montigny'!$F90:$EE90)+SUMIF('reporting boissy'!$F$2:$EE$2,BZ$4,'reporting boissy'!$F90:$EE90)+SUMIF('reporting moussy'!$F$2:$EE$2,BZ$4,'reporting moussy'!$F90:$EE90)+SUMIF('reporting trappes'!$F$2:$EE$2,BZ$4,'reporting trappes'!$F90:$EE90)+SUMIF('SPACELOG 5 BP'!$F$2:$EE$2,BZ$4,'SPACELOG 5 BP'!$F90:$EE90)+SUMIF('SPACELOG 6 BP'!$F$2:$EE$2,BZ$4,'SPACELOG 6 BP'!$F90:$EE90)+SUMIF('SPACELOG 7 BP'!$F$2:$EE$2,BZ$4,'SPACELOG 7 BP'!$F90:$EE90)+SUMIF('SPACELOG 8 BP'!$F$2:$EE$2,BZ$4,'SPACELOG 8 BP'!$F90:$EE90)+SUMIF('SPACELOG 9 BP'!$F$2:$EE$2,BZ$4,'SPACELOG 9 BP'!$F90:$EE90)+SUMIF('SPACELOG 10 BP'!$F$2:$EE$2,BZ$4,'SPACELOG 10 BP'!$F90:$EE90)+SUMIF('SPACELOG 11 BP'!$F$2:$EE$2,BZ$4,'SPACELOG 11 BP'!$F90:$EE90)+SUMIF('SPACELOG 12 BP'!$F$2:$EE$2,BZ$4,'SPACELOG 12 BP'!$F90:$EE90)</f>
        <v>719.90466675762673</v>
      </c>
      <c r="CA90" s="13">
        <f>SUMIF('reporting montigny'!$F$2:$EE$2,CA$4,'reporting montigny'!$F90:$EE90)+SUMIF('reporting boissy'!$F$2:$EE$2,CA$4,'reporting boissy'!$F90:$EE90)+SUMIF('reporting moussy'!$F$2:$EE$2,CA$4,'reporting moussy'!$F90:$EE90)+SUMIF('reporting trappes'!$F$2:$EE$2,CA$4,'reporting trappes'!$F90:$EE90)+SUMIF('SPACELOG 5 BP'!$F$2:$EE$2,CA$4,'SPACELOG 5 BP'!$F90:$EE90)+SUMIF('SPACELOG 6 BP'!$F$2:$EE$2,CA$4,'SPACELOG 6 BP'!$F90:$EE90)+SUMIF('SPACELOG 7 BP'!$F$2:$EE$2,CA$4,'SPACELOG 7 BP'!$F90:$EE90)+SUMIF('SPACELOG 8 BP'!$F$2:$EE$2,CA$4,'SPACELOG 8 BP'!$F90:$EE90)+SUMIF('SPACELOG 9 BP'!$F$2:$EE$2,CA$4,'SPACELOG 9 BP'!$F90:$EE90)+SUMIF('SPACELOG 10 BP'!$F$2:$EE$2,CA$4,'SPACELOG 10 BP'!$F90:$EE90)+SUMIF('SPACELOG 11 BP'!$F$2:$EE$2,CA$4,'SPACELOG 11 BP'!$F90:$EE90)+SUMIF('SPACELOG 12 BP'!$F$2:$EE$2,CA$4,'SPACELOG 12 BP'!$F90:$EE90)</f>
        <v>719.90466675762673</v>
      </c>
      <c r="CB90" s="13">
        <f>SUMIF('reporting montigny'!$F$2:$EE$2,CB$4,'reporting montigny'!$F90:$EE90)+SUMIF('reporting boissy'!$F$2:$EE$2,CB$4,'reporting boissy'!$F90:$EE90)+SUMIF('reporting moussy'!$F$2:$EE$2,CB$4,'reporting moussy'!$F90:$EE90)+SUMIF('reporting trappes'!$F$2:$EE$2,CB$4,'reporting trappes'!$F90:$EE90)+SUMIF('SPACELOG 5 BP'!$F$2:$EE$2,CB$4,'SPACELOG 5 BP'!$F90:$EE90)+SUMIF('SPACELOG 6 BP'!$F$2:$EE$2,CB$4,'SPACELOG 6 BP'!$F90:$EE90)+SUMIF('SPACELOG 7 BP'!$F$2:$EE$2,CB$4,'SPACELOG 7 BP'!$F90:$EE90)+SUMIF('SPACELOG 8 BP'!$F$2:$EE$2,CB$4,'SPACELOG 8 BP'!$F90:$EE90)+SUMIF('SPACELOG 9 BP'!$F$2:$EE$2,CB$4,'SPACELOG 9 BP'!$F90:$EE90)+SUMIF('SPACELOG 10 BP'!$F$2:$EE$2,CB$4,'SPACELOG 10 BP'!$F90:$EE90)+SUMIF('SPACELOG 11 BP'!$F$2:$EE$2,CB$4,'SPACELOG 11 BP'!$F90:$EE90)+SUMIF('SPACELOG 12 BP'!$F$2:$EE$2,CB$4,'SPACELOG 12 BP'!$F90:$EE90)</f>
        <v>719.90466675762673</v>
      </c>
      <c r="CC90" s="13">
        <f>SUMIF('reporting montigny'!$F$2:$EE$2,CC$4,'reporting montigny'!$F90:$EE90)+SUMIF('reporting boissy'!$F$2:$EE$2,CC$4,'reporting boissy'!$F90:$EE90)+SUMIF('reporting moussy'!$F$2:$EE$2,CC$4,'reporting moussy'!$F90:$EE90)+SUMIF('reporting trappes'!$F$2:$EE$2,CC$4,'reporting trappes'!$F90:$EE90)+SUMIF('SPACELOG 5 BP'!$F$2:$EE$2,CC$4,'SPACELOG 5 BP'!$F90:$EE90)+SUMIF('SPACELOG 6 BP'!$F$2:$EE$2,CC$4,'SPACELOG 6 BP'!$F90:$EE90)+SUMIF('SPACELOG 7 BP'!$F$2:$EE$2,CC$4,'SPACELOG 7 BP'!$F90:$EE90)+SUMIF('SPACELOG 8 BP'!$F$2:$EE$2,CC$4,'SPACELOG 8 BP'!$F90:$EE90)+SUMIF('SPACELOG 9 BP'!$F$2:$EE$2,CC$4,'SPACELOG 9 BP'!$F90:$EE90)+SUMIF('SPACELOG 10 BP'!$F$2:$EE$2,CC$4,'SPACELOG 10 BP'!$F90:$EE90)+SUMIF('SPACELOG 11 BP'!$F$2:$EE$2,CC$4,'SPACELOG 11 BP'!$F90:$EE90)+SUMIF('SPACELOG 12 BP'!$F$2:$EE$2,CC$4,'SPACELOG 12 BP'!$F90:$EE90)</f>
        <v>719.90466675762673</v>
      </c>
      <c r="CD90" s="13">
        <f>SUMIF('reporting montigny'!$F$2:$EE$2,CD$4,'reporting montigny'!$F90:$EE90)+SUMIF('reporting boissy'!$F$2:$EE$2,CD$4,'reporting boissy'!$F90:$EE90)+SUMIF('reporting moussy'!$F$2:$EE$2,CD$4,'reporting moussy'!$F90:$EE90)+SUMIF('reporting trappes'!$F$2:$EE$2,CD$4,'reporting trappes'!$F90:$EE90)+SUMIF('SPACELOG 5 BP'!$F$2:$EE$2,CD$4,'SPACELOG 5 BP'!$F90:$EE90)+SUMIF('SPACELOG 6 BP'!$F$2:$EE$2,CD$4,'SPACELOG 6 BP'!$F90:$EE90)+SUMIF('SPACELOG 7 BP'!$F$2:$EE$2,CD$4,'SPACELOG 7 BP'!$F90:$EE90)+SUMIF('SPACELOG 8 BP'!$F$2:$EE$2,CD$4,'SPACELOG 8 BP'!$F90:$EE90)+SUMIF('SPACELOG 9 BP'!$F$2:$EE$2,CD$4,'SPACELOG 9 BP'!$F90:$EE90)+SUMIF('SPACELOG 10 BP'!$F$2:$EE$2,CD$4,'SPACELOG 10 BP'!$F90:$EE90)+SUMIF('SPACELOG 11 BP'!$F$2:$EE$2,CD$4,'SPACELOG 11 BP'!$F90:$EE90)+SUMIF('SPACELOG 12 BP'!$F$2:$EE$2,CD$4,'SPACELOG 12 BP'!$F90:$EE90)</f>
        <v>719.90466675762673</v>
      </c>
      <c r="CE90" s="14">
        <f>SUM(BS90:CD90)</f>
        <v>8638.8560010915207</v>
      </c>
      <c r="CF90" s="13">
        <f>SUMIF('reporting montigny'!$F$2:$EE$2,CF$4,'reporting montigny'!$F90:$EE90)+SUMIF('reporting boissy'!$F$2:$EE$2,CF$4,'reporting boissy'!$F90:$EE90)+SUMIF('reporting moussy'!$F$2:$EE$2,CF$4,'reporting moussy'!$F90:$EE90)+SUMIF('reporting trappes'!$F$2:$EE$2,CF$4,'reporting trappes'!$F90:$EE90)+SUMIF('SPACELOG 5 BP'!$F$2:$EE$2,CF$4,'SPACELOG 5 BP'!$F90:$EE90)+SUMIF('SPACELOG 6 BP'!$F$2:$EE$2,CF$4,'SPACELOG 6 BP'!$F90:$EE90)+SUMIF('SPACELOG 7 BP'!$F$2:$EE$2,CF$4,'SPACELOG 7 BP'!$F90:$EE90)+SUMIF('SPACELOG 8 BP'!$F$2:$EE$2,CF$4,'SPACELOG 8 BP'!$F90:$EE90)+SUMIF('SPACELOG 9 BP'!$F$2:$EE$2,CF$4,'SPACELOG 9 BP'!$F90:$EE90)+SUMIF('SPACELOG 10 BP'!$F$2:$EE$2,CF$4,'SPACELOG 10 BP'!$F90:$EE90)+SUMIF('SPACELOG 11 BP'!$F$2:$EE$2,CF$4,'SPACELOG 11 BP'!$F90:$EE90)+SUMIF('SPACELOG 12 BP'!$F$2:$EE$2,CF$4,'SPACELOG 12 BP'!$F90:$EE90)</f>
        <v>719.90466675762673</v>
      </c>
      <c r="CG90" s="13">
        <f>SUMIF('reporting montigny'!$F$2:$EE$2,CG$4,'reporting montigny'!$F90:$EE90)+SUMIF('reporting boissy'!$F$2:$EE$2,CG$4,'reporting boissy'!$F90:$EE90)+SUMIF('reporting moussy'!$F$2:$EE$2,CG$4,'reporting moussy'!$F90:$EE90)+SUMIF('reporting trappes'!$F$2:$EE$2,CG$4,'reporting trappes'!$F90:$EE90)+SUMIF('SPACELOG 5 BP'!$F$2:$EE$2,CG$4,'SPACELOG 5 BP'!$F90:$EE90)+SUMIF('SPACELOG 6 BP'!$F$2:$EE$2,CG$4,'SPACELOG 6 BP'!$F90:$EE90)+SUMIF('SPACELOG 7 BP'!$F$2:$EE$2,CG$4,'SPACELOG 7 BP'!$F90:$EE90)+SUMIF('SPACELOG 8 BP'!$F$2:$EE$2,CG$4,'SPACELOG 8 BP'!$F90:$EE90)+SUMIF('SPACELOG 9 BP'!$F$2:$EE$2,CG$4,'SPACELOG 9 BP'!$F90:$EE90)+SUMIF('SPACELOG 10 BP'!$F$2:$EE$2,CG$4,'SPACELOG 10 BP'!$F90:$EE90)+SUMIF('SPACELOG 11 BP'!$F$2:$EE$2,CG$4,'SPACELOG 11 BP'!$F90:$EE90)+SUMIF('SPACELOG 12 BP'!$F$2:$EE$2,CG$4,'SPACELOG 12 BP'!$F90:$EE90)</f>
        <v>719.90466675762673</v>
      </c>
      <c r="CH90" s="13">
        <f>SUMIF('reporting montigny'!$F$2:$EE$2,CH$4,'reporting montigny'!$F90:$EE90)+SUMIF('reporting boissy'!$F$2:$EE$2,CH$4,'reporting boissy'!$F90:$EE90)+SUMIF('reporting moussy'!$F$2:$EE$2,CH$4,'reporting moussy'!$F90:$EE90)+SUMIF('reporting trappes'!$F$2:$EE$2,CH$4,'reporting trappes'!$F90:$EE90)+SUMIF('SPACELOG 5 BP'!$F$2:$EE$2,CH$4,'SPACELOG 5 BP'!$F90:$EE90)+SUMIF('SPACELOG 6 BP'!$F$2:$EE$2,CH$4,'SPACELOG 6 BP'!$F90:$EE90)+SUMIF('SPACELOG 7 BP'!$F$2:$EE$2,CH$4,'SPACELOG 7 BP'!$F90:$EE90)+SUMIF('SPACELOG 8 BP'!$F$2:$EE$2,CH$4,'SPACELOG 8 BP'!$F90:$EE90)+SUMIF('SPACELOG 9 BP'!$F$2:$EE$2,CH$4,'SPACELOG 9 BP'!$F90:$EE90)+SUMIF('SPACELOG 10 BP'!$F$2:$EE$2,CH$4,'SPACELOG 10 BP'!$F90:$EE90)+SUMIF('SPACELOG 11 BP'!$F$2:$EE$2,CH$4,'SPACELOG 11 BP'!$F90:$EE90)+SUMIF('SPACELOG 12 BP'!$F$2:$EE$2,CH$4,'SPACELOG 12 BP'!$F90:$EE90)</f>
        <v>719.90466675762673</v>
      </c>
      <c r="CI90" s="13">
        <f>SUMIF('reporting montigny'!$F$2:$EE$2,CI$4,'reporting montigny'!$F90:$EE90)+SUMIF('reporting boissy'!$F$2:$EE$2,CI$4,'reporting boissy'!$F90:$EE90)+SUMIF('reporting moussy'!$F$2:$EE$2,CI$4,'reporting moussy'!$F90:$EE90)+SUMIF('reporting trappes'!$F$2:$EE$2,CI$4,'reporting trappes'!$F90:$EE90)+SUMIF('SPACELOG 5 BP'!$F$2:$EE$2,CI$4,'SPACELOG 5 BP'!$F90:$EE90)+SUMIF('SPACELOG 6 BP'!$F$2:$EE$2,CI$4,'SPACELOG 6 BP'!$F90:$EE90)+SUMIF('SPACELOG 7 BP'!$F$2:$EE$2,CI$4,'SPACELOG 7 BP'!$F90:$EE90)+SUMIF('SPACELOG 8 BP'!$F$2:$EE$2,CI$4,'SPACELOG 8 BP'!$F90:$EE90)+SUMIF('SPACELOG 9 BP'!$F$2:$EE$2,CI$4,'SPACELOG 9 BP'!$F90:$EE90)+SUMIF('SPACELOG 10 BP'!$F$2:$EE$2,CI$4,'SPACELOG 10 BP'!$F90:$EE90)+SUMIF('SPACELOG 11 BP'!$F$2:$EE$2,CI$4,'SPACELOG 11 BP'!$F90:$EE90)+SUMIF('SPACELOG 12 BP'!$F$2:$EE$2,CI$4,'SPACELOG 12 BP'!$F90:$EE90)</f>
        <v>719.90466675762673</v>
      </c>
      <c r="CJ90" s="13">
        <f>SUMIF('reporting montigny'!$F$2:$EE$2,CJ$4,'reporting montigny'!$F90:$EE90)+SUMIF('reporting boissy'!$F$2:$EE$2,CJ$4,'reporting boissy'!$F90:$EE90)+SUMIF('reporting moussy'!$F$2:$EE$2,CJ$4,'reporting moussy'!$F90:$EE90)+SUMIF('reporting trappes'!$F$2:$EE$2,CJ$4,'reporting trappes'!$F90:$EE90)+SUMIF('SPACELOG 5 BP'!$F$2:$EE$2,CJ$4,'SPACELOG 5 BP'!$F90:$EE90)+SUMIF('SPACELOG 6 BP'!$F$2:$EE$2,CJ$4,'SPACELOG 6 BP'!$F90:$EE90)+SUMIF('SPACELOG 7 BP'!$F$2:$EE$2,CJ$4,'SPACELOG 7 BP'!$F90:$EE90)+SUMIF('SPACELOG 8 BP'!$F$2:$EE$2,CJ$4,'SPACELOG 8 BP'!$F90:$EE90)+SUMIF('SPACELOG 9 BP'!$F$2:$EE$2,CJ$4,'SPACELOG 9 BP'!$F90:$EE90)+SUMIF('SPACELOG 10 BP'!$F$2:$EE$2,CJ$4,'SPACELOG 10 BP'!$F90:$EE90)+SUMIF('SPACELOG 11 BP'!$F$2:$EE$2,CJ$4,'SPACELOG 11 BP'!$F90:$EE90)+SUMIF('SPACELOG 12 BP'!$F$2:$EE$2,CJ$4,'SPACELOG 12 BP'!$F90:$EE90)</f>
        <v>719.90466675762673</v>
      </c>
      <c r="CK90" s="13">
        <f>SUMIF('reporting montigny'!$F$2:$EE$2,CK$4,'reporting montigny'!$F90:$EE90)+SUMIF('reporting boissy'!$F$2:$EE$2,CK$4,'reporting boissy'!$F90:$EE90)+SUMIF('reporting moussy'!$F$2:$EE$2,CK$4,'reporting moussy'!$F90:$EE90)+SUMIF('reporting trappes'!$F$2:$EE$2,CK$4,'reporting trappes'!$F90:$EE90)+SUMIF('SPACELOG 5 BP'!$F$2:$EE$2,CK$4,'SPACELOG 5 BP'!$F90:$EE90)+SUMIF('SPACELOG 6 BP'!$F$2:$EE$2,CK$4,'SPACELOG 6 BP'!$F90:$EE90)+SUMIF('SPACELOG 7 BP'!$F$2:$EE$2,CK$4,'SPACELOG 7 BP'!$F90:$EE90)+SUMIF('SPACELOG 8 BP'!$F$2:$EE$2,CK$4,'SPACELOG 8 BP'!$F90:$EE90)+SUMIF('SPACELOG 9 BP'!$F$2:$EE$2,CK$4,'SPACELOG 9 BP'!$F90:$EE90)+SUMIF('SPACELOG 10 BP'!$F$2:$EE$2,CK$4,'SPACELOG 10 BP'!$F90:$EE90)+SUMIF('SPACELOG 11 BP'!$F$2:$EE$2,CK$4,'SPACELOG 11 BP'!$F90:$EE90)+SUMIF('SPACELOG 12 BP'!$F$2:$EE$2,CK$4,'SPACELOG 12 BP'!$F90:$EE90)</f>
        <v>719.90466675762673</v>
      </c>
      <c r="CL90" s="13">
        <f>SUMIF('reporting montigny'!$F$2:$EE$2,CL$4,'reporting montigny'!$F90:$EE90)+SUMIF('reporting boissy'!$F$2:$EE$2,CL$4,'reporting boissy'!$F90:$EE90)+SUMIF('reporting moussy'!$F$2:$EE$2,CL$4,'reporting moussy'!$F90:$EE90)+SUMIF('reporting trappes'!$F$2:$EE$2,CL$4,'reporting trappes'!$F90:$EE90)+SUMIF('SPACELOG 5 BP'!$F$2:$EE$2,CL$4,'SPACELOG 5 BP'!$F90:$EE90)+SUMIF('SPACELOG 6 BP'!$F$2:$EE$2,CL$4,'SPACELOG 6 BP'!$F90:$EE90)+SUMIF('SPACELOG 7 BP'!$F$2:$EE$2,CL$4,'SPACELOG 7 BP'!$F90:$EE90)+SUMIF('SPACELOG 8 BP'!$F$2:$EE$2,CL$4,'SPACELOG 8 BP'!$F90:$EE90)+SUMIF('SPACELOG 9 BP'!$F$2:$EE$2,CL$4,'SPACELOG 9 BP'!$F90:$EE90)+SUMIF('SPACELOG 10 BP'!$F$2:$EE$2,CL$4,'SPACELOG 10 BP'!$F90:$EE90)+SUMIF('SPACELOG 11 BP'!$F$2:$EE$2,CL$4,'SPACELOG 11 BP'!$F90:$EE90)+SUMIF('SPACELOG 12 BP'!$F$2:$EE$2,CL$4,'SPACELOG 12 BP'!$F90:$EE90)</f>
        <v>719.90466675762673</v>
      </c>
      <c r="CM90" s="13">
        <f>SUMIF('reporting montigny'!$F$2:$EE$2,CM$4,'reporting montigny'!$F90:$EE90)+SUMIF('reporting boissy'!$F$2:$EE$2,CM$4,'reporting boissy'!$F90:$EE90)+SUMIF('reporting moussy'!$F$2:$EE$2,CM$4,'reporting moussy'!$F90:$EE90)+SUMIF('reporting trappes'!$F$2:$EE$2,CM$4,'reporting trappes'!$F90:$EE90)+SUMIF('SPACELOG 5 BP'!$F$2:$EE$2,CM$4,'SPACELOG 5 BP'!$F90:$EE90)+SUMIF('SPACELOG 6 BP'!$F$2:$EE$2,CM$4,'SPACELOG 6 BP'!$F90:$EE90)+SUMIF('SPACELOG 7 BP'!$F$2:$EE$2,CM$4,'SPACELOG 7 BP'!$F90:$EE90)+SUMIF('SPACELOG 8 BP'!$F$2:$EE$2,CM$4,'SPACELOG 8 BP'!$F90:$EE90)+SUMIF('SPACELOG 9 BP'!$F$2:$EE$2,CM$4,'SPACELOG 9 BP'!$F90:$EE90)+SUMIF('SPACELOG 10 BP'!$F$2:$EE$2,CM$4,'SPACELOG 10 BP'!$F90:$EE90)+SUMIF('SPACELOG 11 BP'!$F$2:$EE$2,CM$4,'SPACELOG 11 BP'!$F90:$EE90)+SUMIF('SPACELOG 12 BP'!$F$2:$EE$2,CM$4,'SPACELOG 12 BP'!$F90:$EE90)</f>
        <v>719.90466675762673</v>
      </c>
      <c r="CN90" s="13">
        <f>SUMIF('reporting montigny'!$F$2:$EE$2,CN$4,'reporting montigny'!$F90:$EE90)+SUMIF('reporting boissy'!$F$2:$EE$2,CN$4,'reporting boissy'!$F90:$EE90)+SUMIF('reporting moussy'!$F$2:$EE$2,CN$4,'reporting moussy'!$F90:$EE90)+SUMIF('reporting trappes'!$F$2:$EE$2,CN$4,'reporting trappes'!$F90:$EE90)+SUMIF('SPACELOG 5 BP'!$F$2:$EE$2,CN$4,'SPACELOG 5 BP'!$F90:$EE90)+SUMIF('SPACELOG 6 BP'!$F$2:$EE$2,CN$4,'SPACELOG 6 BP'!$F90:$EE90)+SUMIF('SPACELOG 7 BP'!$F$2:$EE$2,CN$4,'SPACELOG 7 BP'!$F90:$EE90)+SUMIF('SPACELOG 8 BP'!$F$2:$EE$2,CN$4,'SPACELOG 8 BP'!$F90:$EE90)+SUMIF('SPACELOG 9 BP'!$F$2:$EE$2,CN$4,'SPACELOG 9 BP'!$F90:$EE90)+SUMIF('SPACELOG 10 BP'!$F$2:$EE$2,CN$4,'SPACELOG 10 BP'!$F90:$EE90)+SUMIF('SPACELOG 11 BP'!$F$2:$EE$2,CN$4,'SPACELOG 11 BP'!$F90:$EE90)+SUMIF('SPACELOG 12 BP'!$F$2:$EE$2,CN$4,'SPACELOG 12 BP'!$F90:$EE90)</f>
        <v>719.90466675762673</v>
      </c>
      <c r="CO90" s="13">
        <f>SUMIF('reporting montigny'!$F$2:$EE$2,CO$4,'reporting montigny'!$F90:$EE90)+SUMIF('reporting boissy'!$F$2:$EE$2,CO$4,'reporting boissy'!$F90:$EE90)+SUMIF('reporting moussy'!$F$2:$EE$2,CO$4,'reporting moussy'!$F90:$EE90)+SUMIF('reporting trappes'!$F$2:$EE$2,CO$4,'reporting trappes'!$F90:$EE90)+SUMIF('SPACELOG 5 BP'!$F$2:$EE$2,CO$4,'SPACELOG 5 BP'!$F90:$EE90)+SUMIF('SPACELOG 6 BP'!$F$2:$EE$2,CO$4,'SPACELOG 6 BP'!$F90:$EE90)+SUMIF('SPACELOG 7 BP'!$F$2:$EE$2,CO$4,'SPACELOG 7 BP'!$F90:$EE90)+SUMIF('SPACELOG 8 BP'!$F$2:$EE$2,CO$4,'SPACELOG 8 BP'!$F90:$EE90)+SUMIF('SPACELOG 9 BP'!$F$2:$EE$2,CO$4,'SPACELOG 9 BP'!$F90:$EE90)+SUMIF('SPACELOG 10 BP'!$F$2:$EE$2,CO$4,'SPACELOG 10 BP'!$F90:$EE90)+SUMIF('SPACELOG 11 BP'!$F$2:$EE$2,CO$4,'SPACELOG 11 BP'!$F90:$EE90)+SUMIF('SPACELOG 12 BP'!$F$2:$EE$2,CO$4,'SPACELOG 12 BP'!$F90:$EE90)</f>
        <v>719.90466675762673</v>
      </c>
      <c r="CP90" s="13">
        <f>SUMIF('reporting montigny'!$F$2:$EE$2,CP$4,'reporting montigny'!$F90:$EE90)+SUMIF('reporting boissy'!$F$2:$EE$2,CP$4,'reporting boissy'!$F90:$EE90)+SUMIF('reporting moussy'!$F$2:$EE$2,CP$4,'reporting moussy'!$F90:$EE90)+SUMIF('reporting trappes'!$F$2:$EE$2,CP$4,'reporting trappes'!$F90:$EE90)+SUMIF('SPACELOG 5 BP'!$F$2:$EE$2,CP$4,'SPACELOG 5 BP'!$F90:$EE90)+SUMIF('SPACELOG 6 BP'!$F$2:$EE$2,CP$4,'SPACELOG 6 BP'!$F90:$EE90)+SUMIF('SPACELOG 7 BP'!$F$2:$EE$2,CP$4,'SPACELOG 7 BP'!$F90:$EE90)+SUMIF('SPACELOG 8 BP'!$F$2:$EE$2,CP$4,'SPACELOG 8 BP'!$F90:$EE90)+SUMIF('SPACELOG 9 BP'!$F$2:$EE$2,CP$4,'SPACELOG 9 BP'!$F90:$EE90)+SUMIF('SPACELOG 10 BP'!$F$2:$EE$2,CP$4,'SPACELOG 10 BP'!$F90:$EE90)+SUMIF('SPACELOG 11 BP'!$F$2:$EE$2,CP$4,'SPACELOG 11 BP'!$F90:$EE90)+SUMIF('SPACELOG 12 BP'!$F$2:$EE$2,CP$4,'SPACELOG 12 BP'!$F90:$EE90)</f>
        <v>719.90466675762673</v>
      </c>
      <c r="CQ90" s="13">
        <f>SUMIF('reporting montigny'!$F$2:$EE$2,CQ$4,'reporting montigny'!$F90:$EE90)+SUMIF('reporting boissy'!$F$2:$EE$2,CQ$4,'reporting boissy'!$F90:$EE90)+SUMIF('reporting moussy'!$F$2:$EE$2,CQ$4,'reporting moussy'!$F90:$EE90)+SUMIF('reporting trappes'!$F$2:$EE$2,CQ$4,'reporting trappes'!$F90:$EE90)+SUMIF('SPACELOG 5 BP'!$F$2:$EE$2,CQ$4,'SPACELOG 5 BP'!$F90:$EE90)+SUMIF('SPACELOG 6 BP'!$F$2:$EE$2,CQ$4,'SPACELOG 6 BP'!$F90:$EE90)+SUMIF('SPACELOG 7 BP'!$F$2:$EE$2,CQ$4,'SPACELOG 7 BP'!$F90:$EE90)+SUMIF('SPACELOG 8 BP'!$F$2:$EE$2,CQ$4,'SPACELOG 8 BP'!$F90:$EE90)+SUMIF('SPACELOG 9 BP'!$F$2:$EE$2,CQ$4,'SPACELOG 9 BP'!$F90:$EE90)+SUMIF('SPACELOG 10 BP'!$F$2:$EE$2,CQ$4,'SPACELOG 10 BP'!$F90:$EE90)+SUMIF('SPACELOG 11 BP'!$F$2:$EE$2,CQ$4,'SPACELOG 11 BP'!$F90:$EE90)+SUMIF('SPACELOG 12 BP'!$F$2:$EE$2,CQ$4,'SPACELOG 12 BP'!$F90:$EE90)</f>
        <v>719.90466675762673</v>
      </c>
      <c r="CR90" s="14">
        <f>SUM(CF90:CQ90)</f>
        <v>8638.8560010915207</v>
      </c>
      <c r="CS90" s="13">
        <f>SUMIF('reporting montigny'!$F$2:$EE$2,CS$4,'reporting montigny'!$F90:$EE90)+SUMIF('reporting boissy'!$F$2:$EE$2,CS$4,'reporting boissy'!$F90:$EE90)+SUMIF('reporting moussy'!$F$2:$EE$2,CS$4,'reporting moussy'!$F90:$EE90)+SUMIF('reporting trappes'!$F$2:$EE$2,CS$4,'reporting trappes'!$F90:$EE90)+SUMIF('SPACELOG 5 BP'!$F$2:$EE$2,CS$4,'SPACELOG 5 BP'!$F90:$EE90)+SUMIF('SPACELOG 6 BP'!$F$2:$EE$2,CS$4,'SPACELOG 6 BP'!$F90:$EE90)+SUMIF('SPACELOG 7 BP'!$F$2:$EE$2,CS$4,'SPACELOG 7 BP'!$F90:$EE90)+SUMIF('SPACELOG 8 BP'!$F$2:$EE$2,CS$4,'SPACELOG 8 BP'!$F90:$EE90)+SUMIF('SPACELOG 9 BP'!$F$2:$EE$2,CS$4,'SPACELOG 9 BP'!$F90:$EE90)+SUMIF('SPACELOG 10 BP'!$F$2:$EE$2,CS$4,'SPACELOG 10 BP'!$F90:$EE90)+SUMIF('SPACELOG 11 BP'!$F$2:$EE$2,CS$4,'SPACELOG 11 BP'!$F90:$EE90)+SUMIF('SPACELOG 12 BP'!$F$2:$EE$2,CS$4,'SPACELOG 12 BP'!$F90:$EE90)</f>
        <v>719.90466675762673</v>
      </c>
      <c r="CT90" s="13">
        <f>SUMIF('reporting montigny'!$F$2:$EE$2,CT$4,'reporting montigny'!$F90:$EE90)+SUMIF('reporting boissy'!$F$2:$EE$2,CT$4,'reporting boissy'!$F90:$EE90)+SUMIF('reporting moussy'!$F$2:$EE$2,CT$4,'reporting moussy'!$F90:$EE90)+SUMIF('reporting trappes'!$F$2:$EE$2,CT$4,'reporting trappes'!$F90:$EE90)+SUMIF('SPACELOG 5 BP'!$F$2:$EE$2,CT$4,'SPACELOG 5 BP'!$F90:$EE90)+SUMIF('SPACELOG 6 BP'!$F$2:$EE$2,CT$4,'SPACELOG 6 BP'!$F90:$EE90)+SUMIF('SPACELOG 7 BP'!$F$2:$EE$2,CT$4,'SPACELOG 7 BP'!$F90:$EE90)+SUMIF('SPACELOG 8 BP'!$F$2:$EE$2,CT$4,'SPACELOG 8 BP'!$F90:$EE90)+SUMIF('SPACELOG 9 BP'!$F$2:$EE$2,CT$4,'SPACELOG 9 BP'!$F90:$EE90)+SUMIF('SPACELOG 10 BP'!$F$2:$EE$2,CT$4,'SPACELOG 10 BP'!$F90:$EE90)+SUMIF('SPACELOG 11 BP'!$F$2:$EE$2,CT$4,'SPACELOG 11 BP'!$F90:$EE90)+SUMIF('SPACELOG 12 BP'!$F$2:$EE$2,CT$4,'SPACELOG 12 BP'!$F90:$EE90)</f>
        <v>719.90466675762673</v>
      </c>
      <c r="CU90" s="13">
        <f>SUMIF('reporting montigny'!$F$2:$EE$2,CU$4,'reporting montigny'!$F90:$EE90)+SUMIF('reporting boissy'!$F$2:$EE$2,CU$4,'reporting boissy'!$F90:$EE90)+SUMIF('reporting moussy'!$F$2:$EE$2,CU$4,'reporting moussy'!$F90:$EE90)+SUMIF('reporting trappes'!$F$2:$EE$2,CU$4,'reporting trappes'!$F90:$EE90)+SUMIF('SPACELOG 5 BP'!$F$2:$EE$2,CU$4,'SPACELOG 5 BP'!$F90:$EE90)+SUMIF('SPACELOG 6 BP'!$F$2:$EE$2,CU$4,'SPACELOG 6 BP'!$F90:$EE90)+SUMIF('SPACELOG 7 BP'!$F$2:$EE$2,CU$4,'SPACELOG 7 BP'!$F90:$EE90)+SUMIF('SPACELOG 8 BP'!$F$2:$EE$2,CU$4,'SPACELOG 8 BP'!$F90:$EE90)+SUMIF('SPACELOG 9 BP'!$F$2:$EE$2,CU$4,'SPACELOG 9 BP'!$F90:$EE90)+SUMIF('SPACELOG 10 BP'!$F$2:$EE$2,CU$4,'SPACELOG 10 BP'!$F90:$EE90)+SUMIF('SPACELOG 11 BP'!$F$2:$EE$2,CU$4,'SPACELOG 11 BP'!$F90:$EE90)+SUMIF('SPACELOG 12 BP'!$F$2:$EE$2,CU$4,'SPACELOG 12 BP'!$F90:$EE90)</f>
        <v>719.90466675762673</v>
      </c>
      <c r="CV90" s="13">
        <f>SUMIF('reporting montigny'!$F$2:$EE$2,CV$4,'reporting montigny'!$F90:$EE90)+SUMIF('reporting boissy'!$F$2:$EE$2,CV$4,'reporting boissy'!$F90:$EE90)+SUMIF('reporting moussy'!$F$2:$EE$2,CV$4,'reporting moussy'!$F90:$EE90)+SUMIF('reporting trappes'!$F$2:$EE$2,CV$4,'reporting trappes'!$F90:$EE90)+SUMIF('SPACELOG 5 BP'!$F$2:$EE$2,CV$4,'SPACELOG 5 BP'!$F90:$EE90)+SUMIF('SPACELOG 6 BP'!$F$2:$EE$2,CV$4,'SPACELOG 6 BP'!$F90:$EE90)+SUMIF('SPACELOG 7 BP'!$F$2:$EE$2,CV$4,'SPACELOG 7 BP'!$F90:$EE90)+SUMIF('SPACELOG 8 BP'!$F$2:$EE$2,CV$4,'SPACELOG 8 BP'!$F90:$EE90)+SUMIF('SPACELOG 9 BP'!$F$2:$EE$2,CV$4,'SPACELOG 9 BP'!$F90:$EE90)+SUMIF('SPACELOG 10 BP'!$F$2:$EE$2,CV$4,'SPACELOG 10 BP'!$F90:$EE90)+SUMIF('SPACELOG 11 BP'!$F$2:$EE$2,CV$4,'SPACELOG 11 BP'!$F90:$EE90)+SUMIF('SPACELOG 12 BP'!$F$2:$EE$2,CV$4,'SPACELOG 12 BP'!$F90:$EE90)</f>
        <v>719.90466675762673</v>
      </c>
      <c r="CW90" s="13">
        <f>SUMIF('reporting montigny'!$F$2:$EE$2,CW$4,'reporting montigny'!$F90:$EE90)+SUMIF('reporting boissy'!$F$2:$EE$2,CW$4,'reporting boissy'!$F90:$EE90)+SUMIF('reporting moussy'!$F$2:$EE$2,CW$4,'reporting moussy'!$F90:$EE90)+SUMIF('reporting trappes'!$F$2:$EE$2,CW$4,'reporting trappes'!$F90:$EE90)+SUMIF('SPACELOG 5 BP'!$F$2:$EE$2,CW$4,'SPACELOG 5 BP'!$F90:$EE90)+SUMIF('SPACELOG 6 BP'!$F$2:$EE$2,CW$4,'SPACELOG 6 BP'!$F90:$EE90)+SUMIF('SPACELOG 7 BP'!$F$2:$EE$2,CW$4,'SPACELOG 7 BP'!$F90:$EE90)+SUMIF('SPACELOG 8 BP'!$F$2:$EE$2,CW$4,'SPACELOG 8 BP'!$F90:$EE90)+SUMIF('SPACELOG 9 BP'!$F$2:$EE$2,CW$4,'SPACELOG 9 BP'!$F90:$EE90)+SUMIF('SPACELOG 10 BP'!$F$2:$EE$2,CW$4,'SPACELOG 10 BP'!$F90:$EE90)+SUMIF('SPACELOG 11 BP'!$F$2:$EE$2,CW$4,'SPACELOG 11 BP'!$F90:$EE90)+SUMIF('SPACELOG 12 BP'!$F$2:$EE$2,CW$4,'SPACELOG 12 BP'!$F90:$EE90)</f>
        <v>719.90466675762673</v>
      </c>
      <c r="CX90" s="13">
        <f>SUMIF('reporting montigny'!$F$2:$EE$2,CX$4,'reporting montigny'!$F90:$EE90)+SUMIF('reporting boissy'!$F$2:$EE$2,CX$4,'reporting boissy'!$F90:$EE90)+SUMIF('reporting moussy'!$F$2:$EE$2,CX$4,'reporting moussy'!$F90:$EE90)+SUMIF('reporting trappes'!$F$2:$EE$2,CX$4,'reporting trappes'!$F90:$EE90)+SUMIF('SPACELOG 5 BP'!$F$2:$EE$2,CX$4,'SPACELOG 5 BP'!$F90:$EE90)+SUMIF('SPACELOG 6 BP'!$F$2:$EE$2,CX$4,'SPACELOG 6 BP'!$F90:$EE90)+SUMIF('SPACELOG 7 BP'!$F$2:$EE$2,CX$4,'SPACELOG 7 BP'!$F90:$EE90)+SUMIF('SPACELOG 8 BP'!$F$2:$EE$2,CX$4,'SPACELOG 8 BP'!$F90:$EE90)+SUMIF('SPACELOG 9 BP'!$F$2:$EE$2,CX$4,'SPACELOG 9 BP'!$F90:$EE90)+SUMIF('SPACELOG 10 BP'!$F$2:$EE$2,CX$4,'SPACELOG 10 BP'!$F90:$EE90)+SUMIF('SPACELOG 11 BP'!$F$2:$EE$2,CX$4,'SPACELOG 11 BP'!$F90:$EE90)+SUMIF('SPACELOG 12 BP'!$F$2:$EE$2,CX$4,'SPACELOG 12 BP'!$F90:$EE90)</f>
        <v>719.90466675762673</v>
      </c>
      <c r="CY90" s="13">
        <f>SUMIF('reporting montigny'!$F$2:$EE$2,CY$4,'reporting montigny'!$F90:$EE90)+SUMIF('reporting boissy'!$F$2:$EE$2,CY$4,'reporting boissy'!$F90:$EE90)+SUMIF('reporting moussy'!$F$2:$EE$2,CY$4,'reporting moussy'!$F90:$EE90)+SUMIF('reporting trappes'!$F$2:$EE$2,CY$4,'reporting trappes'!$F90:$EE90)+SUMIF('SPACELOG 5 BP'!$F$2:$EE$2,CY$4,'SPACELOG 5 BP'!$F90:$EE90)+SUMIF('SPACELOG 6 BP'!$F$2:$EE$2,CY$4,'SPACELOG 6 BP'!$F90:$EE90)+SUMIF('SPACELOG 7 BP'!$F$2:$EE$2,CY$4,'SPACELOG 7 BP'!$F90:$EE90)+SUMIF('SPACELOG 8 BP'!$F$2:$EE$2,CY$4,'SPACELOG 8 BP'!$F90:$EE90)+SUMIF('SPACELOG 9 BP'!$F$2:$EE$2,CY$4,'SPACELOG 9 BP'!$F90:$EE90)+SUMIF('SPACELOG 10 BP'!$F$2:$EE$2,CY$4,'SPACELOG 10 BP'!$F90:$EE90)+SUMIF('SPACELOG 11 BP'!$F$2:$EE$2,CY$4,'SPACELOG 11 BP'!$F90:$EE90)+SUMIF('SPACELOG 12 BP'!$F$2:$EE$2,CY$4,'SPACELOG 12 BP'!$F90:$EE90)</f>
        <v>719.90466675762673</v>
      </c>
      <c r="CZ90" s="13">
        <f>SUMIF('reporting montigny'!$F$2:$EE$2,CZ$4,'reporting montigny'!$F90:$EE90)+SUMIF('reporting boissy'!$F$2:$EE$2,CZ$4,'reporting boissy'!$F90:$EE90)+SUMIF('reporting moussy'!$F$2:$EE$2,CZ$4,'reporting moussy'!$F90:$EE90)+SUMIF('reporting trappes'!$F$2:$EE$2,CZ$4,'reporting trappes'!$F90:$EE90)+SUMIF('SPACELOG 5 BP'!$F$2:$EE$2,CZ$4,'SPACELOG 5 BP'!$F90:$EE90)+SUMIF('SPACELOG 6 BP'!$F$2:$EE$2,CZ$4,'SPACELOG 6 BP'!$F90:$EE90)+SUMIF('SPACELOG 7 BP'!$F$2:$EE$2,CZ$4,'SPACELOG 7 BP'!$F90:$EE90)+SUMIF('SPACELOG 8 BP'!$F$2:$EE$2,CZ$4,'SPACELOG 8 BP'!$F90:$EE90)+SUMIF('SPACELOG 9 BP'!$F$2:$EE$2,CZ$4,'SPACELOG 9 BP'!$F90:$EE90)+SUMIF('SPACELOG 10 BP'!$F$2:$EE$2,CZ$4,'SPACELOG 10 BP'!$F90:$EE90)+SUMIF('SPACELOG 11 BP'!$F$2:$EE$2,CZ$4,'SPACELOG 11 BP'!$F90:$EE90)+SUMIF('SPACELOG 12 BP'!$F$2:$EE$2,CZ$4,'SPACELOG 12 BP'!$F90:$EE90)</f>
        <v>719.90466675762673</v>
      </c>
      <c r="DA90" s="13">
        <f>SUMIF('reporting montigny'!$F$2:$EE$2,DA$4,'reporting montigny'!$F90:$EE90)+SUMIF('reporting boissy'!$F$2:$EE$2,DA$4,'reporting boissy'!$F90:$EE90)+SUMIF('reporting moussy'!$F$2:$EE$2,DA$4,'reporting moussy'!$F90:$EE90)+SUMIF('reporting trappes'!$F$2:$EE$2,DA$4,'reporting trappes'!$F90:$EE90)+SUMIF('SPACELOG 5 BP'!$F$2:$EE$2,DA$4,'SPACELOG 5 BP'!$F90:$EE90)+SUMIF('SPACELOG 6 BP'!$F$2:$EE$2,DA$4,'SPACELOG 6 BP'!$F90:$EE90)+SUMIF('SPACELOG 7 BP'!$F$2:$EE$2,DA$4,'SPACELOG 7 BP'!$F90:$EE90)+SUMIF('SPACELOG 8 BP'!$F$2:$EE$2,DA$4,'SPACELOG 8 BP'!$F90:$EE90)+SUMIF('SPACELOG 9 BP'!$F$2:$EE$2,DA$4,'SPACELOG 9 BP'!$F90:$EE90)+SUMIF('SPACELOG 10 BP'!$F$2:$EE$2,DA$4,'SPACELOG 10 BP'!$F90:$EE90)+SUMIF('SPACELOG 11 BP'!$F$2:$EE$2,DA$4,'SPACELOG 11 BP'!$F90:$EE90)+SUMIF('SPACELOG 12 BP'!$F$2:$EE$2,DA$4,'SPACELOG 12 BP'!$F90:$EE90)</f>
        <v>0</v>
      </c>
      <c r="DB90" s="13">
        <f>SUMIF('reporting montigny'!$F$2:$EE$2,DB$4,'reporting montigny'!$F90:$EE90)+SUMIF('reporting boissy'!$F$2:$EE$2,DB$4,'reporting boissy'!$F90:$EE90)+SUMIF('reporting moussy'!$F$2:$EE$2,DB$4,'reporting moussy'!$F90:$EE90)+SUMIF('reporting trappes'!$F$2:$EE$2,DB$4,'reporting trappes'!$F90:$EE90)+SUMIF('SPACELOG 5 BP'!$F$2:$EE$2,DB$4,'SPACELOG 5 BP'!$F90:$EE90)+SUMIF('SPACELOG 6 BP'!$F$2:$EE$2,DB$4,'SPACELOG 6 BP'!$F90:$EE90)+SUMIF('SPACELOG 7 BP'!$F$2:$EE$2,DB$4,'SPACELOG 7 BP'!$F90:$EE90)+SUMIF('SPACELOG 8 BP'!$F$2:$EE$2,DB$4,'SPACELOG 8 BP'!$F90:$EE90)+SUMIF('SPACELOG 9 BP'!$F$2:$EE$2,DB$4,'SPACELOG 9 BP'!$F90:$EE90)+SUMIF('SPACELOG 10 BP'!$F$2:$EE$2,DB$4,'SPACELOG 10 BP'!$F90:$EE90)+SUMIF('SPACELOG 11 BP'!$F$2:$EE$2,DB$4,'SPACELOG 11 BP'!$F90:$EE90)+SUMIF('SPACELOG 12 BP'!$F$2:$EE$2,DB$4,'SPACELOG 12 BP'!$F90:$EE90)</f>
        <v>0</v>
      </c>
      <c r="DC90" s="13">
        <f>SUMIF('reporting montigny'!$F$2:$EE$2,DC$4,'reporting montigny'!$F90:$EE90)+SUMIF('reporting boissy'!$F$2:$EE$2,DC$4,'reporting boissy'!$F90:$EE90)+SUMIF('reporting moussy'!$F$2:$EE$2,DC$4,'reporting moussy'!$F90:$EE90)+SUMIF('reporting trappes'!$F$2:$EE$2,DC$4,'reporting trappes'!$F90:$EE90)+SUMIF('SPACELOG 5 BP'!$F$2:$EE$2,DC$4,'SPACELOG 5 BP'!$F90:$EE90)+SUMIF('SPACELOG 6 BP'!$F$2:$EE$2,DC$4,'SPACELOG 6 BP'!$F90:$EE90)+SUMIF('SPACELOG 7 BP'!$F$2:$EE$2,DC$4,'SPACELOG 7 BP'!$F90:$EE90)+SUMIF('SPACELOG 8 BP'!$F$2:$EE$2,DC$4,'SPACELOG 8 BP'!$F90:$EE90)+SUMIF('SPACELOG 9 BP'!$F$2:$EE$2,DC$4,'SPACELOG 9 BP'!$F90:$EE90)+SUMIF('SPACELOG 10 BP'!$F$2:$EE$2,DC$4,'SPACELOG 10 BP'!$F90:$EE90)+SUMIF('SPACELOG 11 BP'!$F$2:$EE$2,DC$4,'SPACELOG 11 BP'!$F90:$EE90)+SUMIF('SPACELOG 12 BP'!$F$2:$EE$2,DC$4,'SPACELOG 12 BP'!$F90:$EE90)</f>
        <v>0</v>
      </c>
      <c r="DD90" s="13">
        <f>SUMIF('reporting montigny'!$F$2:$EE$2,DD$4,'reporting montigny'!$F90:$EE90)+SUMIF('reporting boissy'!$F$2:$EE$2,DD$4,'reporting boissy'!$F90:$EE90)+SUMIF('reporting moussy'!$F$2:$EE$2,DD$4,'reporting moussy'!$F90:$EE90)+SUMIF('reporting trappes'!$F$2:$EE$2,DD$4,'reporting trappes'!$F90:$EE90)+SUMIF('SPACELOG 5 BP'!$F$2:$EE$2,DD$4,'SPACELOG 5 BP'!$F90:$EE90)+SUMIF('SPACELOG 6 BP'!$F$2:$EE$2,DD$4,'SPACELOG 6 BP'!$F90:$EE90)+SUMIF('SPACELOG 7 BP'!$F$2:$EE$2,DD$4,'SPACELOG 7 BP'!$F90:$EE90)+SUMIF('SPACELOG 8 BP'!$F$2:$EE$2,DD$4,'SPACELOG 8 BP'!$F90:$EE90)+SUMIF('SPACELOG 9 BP'!$F$2:$EE$2,DD$4,'SPACELOG 9 BP'!$F90:$EE90)+SUMIF('SPACELOG 10 BP'!$F$2:$EE$2,DD$4,'SPACELOG 10 BP'!$F90:$EE90)+SUMIF('SPACELOG 11 BP'!$F$2:$EE$2,DD$4,'SPACELOG 11 BP'!$F90:$EE90)+SUMIF('SPACELOG 12 BP'!$F$2:$EE$2,DD$4,'SPACELOG 12 BP'!$F90:$EE90)</f>
        <v>0</v>
      </c>
      <c r="DE90" s="14">
        <f>SUM(CS90:DD90)</f>
        <v>5759.2373340610138</v>
      </c>
      <c r="DF90" s="13">
        <f>SUMIF('reporting montigny'!$F$2:$EE$2,DF$4,'reporting montigny'!$F90:$EE90)+SUMIF('reporting boissy'!$F$2:$EE$2,DF$4,'reporting boissy'!$F90:$EE90)+SUMIF('reporting moussy'!$F$2:$EE$2,DF$4,'reporting moussy'!$F90:$EE90)+SUMIF('reporting trappes'!$F$2:$EE$2,DF$4,'reporting trappes'!$F90:$EE90)+SUMIF('SPACELOG 5 BP'!$F$2:$EE$2,DF$4,'SPACELOG 5 BP'!$F90:$EE90)+SUMIF('SPACELOG 6 BP'!$F$2:$EE$2,DF$4,'SPACELOG 6 BP'!$F90:$EE90)+SUMIF('SPACELOG 7 BP'!$F$2:$EE$2,DF$4,'SPACELOG 7 BP'!$F90:$EE90)+SUMIF('SPACELOG 8 BP'!$F$2:$EE$2,DF$4,'SPACELOG 8 BP'!$F90:$EE90)+SUMIF('SPACELOG 9 BP'!$F$2:$EE$2,DF$4,'SPACELOG 9 BP'!$F90:$EE90)+SUMIF('SPACELOG 10 BP'!$F$2:$EE$2,DF$4,'SPACELOG 10 BP'!$F90:$EE90)+SUMIF('SPACELOG 11 BP'!$F$2:$EE$2,DF$4,'SPACELOG 11 BP'!$F90:$EE90)+SUMIF('SPACELOG 12 BP'!$F$2:$EE$2,DF$4,'SPACELOG 12 BP'!$F90:$EE90)</f>
        <v>0</v>
      </c>
      <c r="DG90" s="13">
        <f>SUMIF('reporting montigny'!$F$2:$EE$2,DG$4,'reporting montigny'!$F90:$EE90)+SUMIF('reporting boissy'!$F$2:$EE$2,DG$4,'reporting boissy'!$F90:$EE90)+SUMIF('reporting moussy'!$F$2:$EE$2,DG$4,'reporting moussy'!$F90:$EE90)+SUMIF('reporting trappes'!$F$2:$EE$2,DG$4,'reporting trappes'!$F90:$EE90)+SUMIF('SPACELOG 5 BP'!$F$2:$EE$2,DG$4,'SPACELOG 5 BP'!$F90:$EE90)+SUMIF('SPACELOG 6 BP'!$F$2:$EE$2,DG$4,'SPACELOG 6 BP'!$F90:$EE90)+SUMIF('SPACELOG 7 BP'!$F$2:$EE$2,DG$4,'SPACELOG 7 BP'!$F90:$EE90)+SUMIF('SPACELOG 8 BP'!$F$2:$EE$2,DG$4,'SPACELOG 8 BP'!$F90:$EE90)+SUMIF('SPACELOG 9 BP'!$F$2:$EE$2,DG$4,'SPACELOG 9 BP'!$F90:$EE90)+SUMIF('SPACELOG 10 BP'!$F$2:$EE$2,DG$4,'SPACELOG 10 BP'!$F90:$EE90)+SUMIF('SPACELOG 11 BP'!$F$2:$EE$2,DG$4,'SPACELOG 11 BP'!$F90:$EE90)+SUMIF('SPACELOG 12 BP'!$F$2:$EE$2,DG$4,'SPACELOG 12 BP'!$F90:$EE90)</f>
        <v>0</v>
      </c>
      <c r="DH90" s="13">
        <f>SUMIF('reporting montigny'!$F$2:$EE$2,DH$4,'reporting montigny'!$F90:$EE90)+SUMIF('reporting boissy'!$F$2:$EE$2,DH$4,'reporting boissy'!$F90:$EE90)+SUMIF('reporting moussy'!$F$2:$EE$2,DH$4,'reporting moussy'!$F90:$EE90)+SUMIF('reporting trappes'!$F$2:$EE$2,DH$4,'reporting trappes'!$F90:$EE90)+SUMIF('SPACELOG 5 BP'!$F$2:$EE$2,DH$4,'SPACELOG 5 BP'!$F90:$EE90)+SUMIF('SPACELOG 6 BP'!$F$2:$EE$2,DH$4,'SPACELOG 6 BP'!$F90:$EE90)+SUMIF('SPACELOG 7 BP'!$F$2:$EE$2,DH$4,'SPACELOG 7 BP'!$F90:$EE90)+SUMIF('SPACELOG 8 BP'!$F$2:$EE$2,DH$4,'SPACELOG 8 BP'!$F90:$EE90)+SUMIF('SPACELOG 9 BP'!$F$2:$EE$2,DH$4,'SPACELOG 9 BP'!$F90:$EE90)+SUMIF('SPACELOG 10 BP'!$F$2:$EE$2,DH$4,'SPACELOG 10 BP'!$F90:$EE90)+SUMIF('SPACELOG 11 BP'!$F$2:$EE$2,DH$4,'SPACELOG 11 BP'!$F90:$EE90)+SUMIF('SPACELOG 12 BP'!$F$2:$EE$2,DH$4,'SPACELOG 12 BP'!$F90:$EE90)</f>
        <v>0</v>
      </c>
      <c r="DI90" s="13">
        <f>SUMIF('reporting montigny'!$F$2:$EE$2,DI$4,'reporting montigny'!$F90:$EE90)+SUMIF('reporting boissy'!$F$2:$EE$2,DI$4,'reporting boissy'!$F90:$EE90)+SUMIF('reporting moussy'!$F$2:$EE$2,DI$4,'reporting moussy'!$F90:$EE90)+SUMIF('reporting trappes'!$F$2:$EE$2,DI$4,'reporting trappes'!$F90:$EE90)+SUMIF('SPACELOG 5 BP'!$F$2:$EE$2,DI$4,'SPACELOG 5 BP'!$F90:$EE90)+SUMIF('SPACELOG 6 BP'!$F$2:$EE$2,DI$4,'SPACELOG 6 BP'!$F90:$EE90)+SUMIF('SPACELOG 7 BP'!$F$2:$EE$2,DI$4,'SPACELOG 7 BP'!$F90:$EE90)+SUMIF('SPACELOG 8 BP'!$F$2:$EE$2,DI$4,'SPACELOG 8 BP'!$F90:$EE90)+SUMIF('SPACELOG 9 BP'!$F$2:$EE$2,DI$4,'SPACELOG 9 BP'!$F90:$EE90)+SUMIF('SPACELOG 10 BP'!$F$2:$EE$2,DI$4,'SPACELOG 10 BP'!$F90:$EE90)+SUMIF('SPACELOG 11 BP'!$F$2:$EE$2,DI$4,'SPACELOG 11 BP'!$F90:$EE90)+SUMIF('SPACELOG 12 BP'!$F$2:$EE$2,DI$4,'SPACELOG 12 BP'!$F90:$EE90)</f>
        <v>0</v>
      </c>
      <c r="DJ90" s="13">
        <f>SUMIF('reporting montigny'!$F$2:$EE$2,DJ$4,'reporting montigny'!$F90:$EE90)+SUMIF('reporting boissy'!$F$2:$EE$2,DJ$4,'reporting boissy'!$F90:$EE90)+SUMIF('reporting moussy'!$F$2:$EE$2,DJ$4,'reporting moussy'!$F90:$EE90)+SUMIF('reporting trappes'!$F$2:$EE$2,DJ$4,'reporting trappes'!$F90:$EE90)+SUMIF('SPACELOG 5 BP'!$F$2:$EE$2,DJ$4,'SPACELOG 5 BP'!$F90:$EE90)+SUMIF('SPACELOG 6 BP'!$F$2:$EE$2,DJ$4,'SPACELOG 6 BP'!$F90:$EE90)+SUMIF('SPACELOG 7 BP'!$F$2:$EE$2,DJ$4,'SPACELOG 7 BP'!$F90:$EE90)+SUMIF('SPACELOG 8 BP'!$F$2:$EE$2,DJ$4,'SPACELOG 8 BP'!$F90:$EE90)+SUMIF('SPACELOG 9 BP'!$F$2:$EE$2,DJ$4,'SPACELOG 9 BP'!$F90:$EE90)+SUMIF('SPACELOG 10 BP'!$F$2:$EE$2,DJ$4,'SPACELOG 10 BP'!$F90:$EE90)+SUMIF('SPACELOG 11 BP'!$F$2:$EE$2,DJ$4,'SPACELOG 11 BP'!$F90:$EE90)+SUMIF('SPACELOG 12 BP'!$F$2:$EE$2,DJ$4,'SPACELOG 12 BP'!$F90:$EE90)</f>
        <v>0</v>
      </c>
      <c r="DK90" s="13">
        <f>SUMIF('reporting montigny'!$F$2:$EE$2,DK$4,'reporting montigny'!$F90:$EE90)+SUMIF('reporting boissy'!$F$2:$EE$2,DK$4,'reporting boissy'!$F90:$EE90)+SUMIF('reporting moussy'!$F$2:$EE$2,DK$4,'reporting moussy'!$F90:$EE90)+SUMIF('reporting trappes'!$F$2:$EE$2,DK$4,'reporting trappes'!$F90:$EE90)+SUMIF('SPACELOG 5 BP'!$F$2:$EE$2,DK$4,'SPACELOG 5 BP'!$F90:$EE90)+SUMIF('SPACELOG 6 BP'!$F$2:$EE$2,DK$4,'SPACELOG 6 BP'!$F90:$EE90)+SUMIF('SPACELOG 7 BP'!$F$2:$EE$2,DK$4,'SPACELOG 7 BP'!$F90:$EE90)+SUMIF('SPACELOG 8 BP'!$F$2:$EE$2,DK$4,'SPACELOG 8 BP'!$F90:$EE90)+SUMIF('SPACELOG 9 BP'!$F$2:$EE$2,DK$4,'SPACELOG 9 BP'!$F90:$EE90)+SUMIF('SPACELOG 10 BP'!$F$2:$EE$2,DK$4,'SPACELOG 10 BP'!$F90:$EE90)+SUMIF('SPACELOG 11 BP'!$F$2:$EE$2,DK$4,'SPACELOG 11 BP'!$F90:$EE90)+SUMIF('SPACELOG 12 BP'!$F$2:$EE$2,DK$4,'SPACELOG 12 BP'!$F90:$EE90)</f>
        <v>0</v>
      </c>
      <c r="DL90" s="13">
        <f>SUMIF('reporting montigny'!$F$2:$EE$2,DL$4,'reporting montigny'!$F90:$EE90)+SUMIF('reporting boissy'!$F$2:$EE$2,DL$4,'reporting boissy'!$F90:$EE90)+SUMIF('reporting moussy'!$F$2:$EE$2,DL$4,'reporting moussy'!$F90:$EE90)+SUMIF('reporting trappes'!$F$2:$EE$2,DL$4,'reporting trappes'!$F90:$EE90)+SUMIF('SPACELOG 5 BP'!$F$2:$EE$2,DL$4,'SPACELOG 5 BP'!$F90:$EE90)+SUMIF('SPACELOG 6 BP'!$F$2:$EE$2,DL$4,'SPACELOG 6 BP'!$F90:$EE90)+SUMIF('SPACELOG 7 BP'!$F$2:$EE$2,DL$4,'SPACELOG 7 BP'!$F90:$EE90)+SUMIF('SPACELOG 8 BP'!$F$2:$EE$2,DL$4,'SPACELOG 8 BP'!$F90:$EE90)+SUMIF('SPACELOG 9 BP'!$F$2:$EE$2,DL$4,'SPACELOG 9 BP'!$F90:$EE90)+SUMIF('SPACELOG 10 BP'!$F$2:$EE$2,DL$4,'SPACELOG 10 BP'!$F90:$EE90)+SUMIF('SPACELOG 11 BP'!$F$2:$EE$2,DL$4,'SPACELOG 11 BP'!$F90:$EE90)+SUMIF('SPACELOG 12 BP'!$F$2:$EE$2,DL$4,'SPACELOG 12 BP'!$F90:$EE90)</f>
        <v>0</v>
      </c>
      <c r="DM90" s="13">
        <f>SUMIF('reporting montigny'!$F$2:$EE$2,DM$4,'reporting montigny'!$F90:$EE90)+SUMIF('reporting boissy'!$F$2:$EE$2,DM$4,'reporting boissy'!$F90:$EE90)+SUMIF('reporting moussy'!$F$2:$EE$2,DM$4,'reporting moussy'!$F90:$EE90)+SUMIF('reporting trappes'!$F$2:$EE$2,DM$4,'reporting trappes'!$F90:$EE90)+SUMIF('SPACELOG 5 BP'!$F$2:$EE$2,DM$4,'SPACELOG 5 BP'!$F90:$EE90)+SUMIF('SPACELOG 6 BP'!$F$2:$EE$2,DM$4,'SPACELOG 6 BP'!$F90:$EE90)+SUMIF('SPACELOG 7 BP'!$F$2:$EE$2,DM$4,'SPACELOG 7 BP'!$F90:$EE90)+SUMIF('SPACELOG 8 BP'!$F$2:$EE$2,DM$4,'SPACELOG 8 BP'!$F90:$EE90)+SUMIF('SPACELOG 9 BP'!$F$2:$EE$2,DM$4,'SPACELOG 9 BP'!$F90:$EE90)+SUMIF('SPACELOG 10 BP'!$F$2:$EE$2,DM$4,'SPACELOG 10 BP'!$F90:$EE90)+SUMIF('SPACELOG 11 BP'!$F$2:$EE$2,DM$4,'SPACELOG 11 BP'!$F90:$EE90)+SUMIF('SPACELOG 12 BP'!$F$2:$EE$2,DM$4,'SPACELOG 12 BP'!$F90:$EE90)</f>
        <v>0</v>
      </c>
      <c r="DN90" s="13">
        <f>SUMIF('reporting montigny'!$F$2:$EE$2,DN$4,'reporting montigny'!$F90:$EE90)+SUMIF('reporting boissy'!$F$2:$EE$2,DN$4,'reporting boissy'!$F90:$EE90)+SUMIF('reporting moussy'!$F$2:$EE$2,DN$4,'reporting moussy'!$F90:$EE90)+SUMIF('reporting trappes'!$F$2:$EE$2,DN$4,'reporting trappes'!$F90:$EE90)+SUMIF('SPACELOG 5 BP'!$F$2:$EE$2,DN$4,'SPACELOG 5 BP'!$F90:$EE90)+SUMIF('SPACELOG 6 BP'!$F$2:$EE$2,DN$4,'SPACELOG 6 BP'!$F90:$EE90)+SUMIF('SPACELOG 7 BP'!$F$2:$EE$2,DN$4,'SPACELOG 7 BP'!$F90:$EE90)+SUMIF('SPACELOG 8 BP'!$F$2:$EE$2,DN$4,'SPACELOG 8 BP'!$F90:$EE90)+SUMIF('SPACELOG 9 BP'!$F$2:$EE$2,DN$4,'SPACELOG 9 BP'!$F90:$EE90)+SUMIF('SPACELOG 10 BP'!$F$2:$EE$2,DN$4,'SPACELOG 10 BP'!$F90:$EE90)+SUMIF('SPACELOG 11 BP'!$F$2:$EE$2,DN$4,'SPACELOG 11 BP'!$F90:$EE90)+SUMIF('SPACELOG 12 BP'!$F$2:$EE$2,DN$4,'SPACELOG 12 BP'!$F90:$EE90)</f>
        <v>0</v>
      </c>
      <c r="DO90" s="13">
        <f>SUMIF('reporting montigny'!$F$2:$EE$2,DO$4,'reporting montigny'!$F90:$EE90)+SUMIF('reporting boissy'!$F$2:$EE$2,DO$4,'reporting boissy'!$F90:$EE90)+SUMIF('reporting moussy'!$F$2:$EE$2,DO$4,'reporting moussy'!$F90:$EE90)+SUMIF('reporting trappes'!$F$2:$EE$2,DO$4,'reporting trappes'!$F90:$EE90)+SUMIF('SPACELOG 5 BP'!$F$2:$EE$2,DO$4,'SPACELOG 5 BP'!$F90:$EE90)+SUMIF('SPACELOG 6 BP'!$F$2:$EE$2,DO$4,'SPACELOG 6 BP'!$F90:$EE90)+SUMIF('SPACELOG 7 BP'!$F$2:$EE$2,DO$4,'SPACELOG 7 BP'!$F90:$EE90)+SUMIF('SPACELOG 8 BP'!$F$2:$EE$2,DO$4,'SPACELOG 8 BP'!$F90:$EE90)+SUMIF('SPACELOG 9 BP'!$F$2:$EE$2,DO$4,'SPACELOG 9 BP'!$F90:$EE90)+SUMIF('SPACELOG 10 BP'!$F$2:$EE$2,DO$4,'SPACELOG 10 BP'!$F90:$EE90)+SUMIF('SPACELOG 11 BP'!$F$2:$EE$2,DO$4,'SPACELOG 11 BP'!$F90:$EE90)+SUMIF('SPACELOG 12 BP'!$F$2:$EE$2,DO$4,'SPACELOG 12 BP'!$F90:$EE90)</f>
        <v>0</v>
      </c>
      <c r="DP90" s="13">
        <f>SUMIF('reporting montigny'!$F$2:$EE$2,DP$4,'reporting montigny'!$F90:$EE90)+SUMIF('reporting boissy'!$F$2:$EE$2,DP$4,'reporting boissy'!$F90:$EE90)+SUMIF('reporting moussy'!$F$2:$EE$2,DP$4,'reporting moussy'!$F90:$EE90)+SUMIF('reporting trappes'!$F$2:$EE$2,DP$4,'reporting trappes'!$F90:$EE90)+SUMIF('SPACELOG 5 BP'!$F$2:$EE$2,DP$4,'SPACELOG 5 BP'!$F90:$EE90)+SUMIF('SPACELOG 6 BP'!$F$2:$EE$2,DP$4,'SPACELOG 6 BP'!$F90:$EE90)+SUMIF('SPACELOG 7 BP'!$F$2:$EE$2,DP$4,'SPACELOG 7 BP'!$F90:$EE90)+SUMIF('SPACELOG 8 BP'!$F$2:$EE$2,DP$4,'SPACELOG 8 BP'!$F90:$EE90)+SUMIF('SPACELOG 9 BP'!$F$2:$EE$2,DP$4,'SPACELOG 9 BP'!$F90:$EE90)+SUMIF('SPACELOG 10 BP'!$F$2:$EE$2,DP$4,'SPACELOG 10 BP'!$F90:$EE90)+SUMIF('SPACELOG 11 BP'!$F$2:$EE$2,DP$4,'SPACELOG 11 BP'!$F90:$EE90)+SUMIF('SPACELOG 12 BP'!$F$2:$EE$2,DP$4,'SPACELOG 12 BP'!$F90:$EE90)</f>
        <v>0</v>
      </c>
      <c r="DQ90" s="13">
        <f>SUMIF('reporting montigny'!$F$2:$EE$2,DQ$4,'reporting montigny'!$F90:$EE90)+SUMIF('reporting boissy'!$F$2:$EE$2,DQ$4,'reporting boissy'!$F90:$EE90)+SUMIF('reporting moussy'!$F$2:$EE$2,DQ$4,'reporting moussy'!$F90:$EE90)+SUMIF('reporting trappes'!$F$2:$EE$2,DQ$4,'reporting trappes'!$F90:$EE90)+SUMIF('SPACELOG 5 BP'!$F$2:$EE$2,DQ$4,'SPACELOG 5 BP'!$F90:$EE90)+SUMIF('SPACELOG 6 BP'!$F$2:$EE$2,DQ$4,'SPACELOG 6 BP'!$F90:$EE90)+SUMIF('SPACELOG 7 BP'!$F$2:$EE$2,DQ$4,'SPACELOG 7 BP'!$F90:$EE90)+SUMIF('SPACELOG 8 BP'!$F$2:$EE$2,DQ$4,'SPACELOG 8 BP'!$F90:$EE90)+SUMIF('SPACELOG 9 BP'!$F$2:$EE$2,DQ$4,'SPACELOG 9 BP'!$F90:$EE90)+SUMIF('SPACELOG 10 BP'!$F$2:$EE$2,DQ$4,'SPACELOG 10 BP'!$F90:$EE90)+SUMIF('SPACELOG 11 BP'!$F$2:$EE$2,DQ$4,'SPACELOG 11 BP'!$F90:$EE90)+SUMIF('SPACELOG 12 BP'!$F$2:$EE$2,DQ$4,'SPACELOG 12 BP'!$F90:$EE90)</f>
        <v>0</v>
      </c>
      <c r="DR90" s="14">
        <f>SUM(DF90:DQ90)</f>
        <v>0</v>
      </c>
    </row>
    <row r="91" spans="2:122" s="10" customFormat="1" x14ac:dyDescent="0.2">
      <c r="B91" s="19"/>
      <c r="E91" s="10" t="s">
        <v>120</v>
      </c>
      <c r="F91" s="23">
        <f t="shared" ref="F91:Q91" si="106">SUM(F88:F90)</f>
        <v>33415.990155345695</v>
      </c>
      <c r="G91" s="23">
        <f t="shared" si="106"/>
        <v>33415.990155345695</v>
      </c>
      <c r="H91" s="23">
        <f t="shared" si="106"/>
        <v>33415.990155345695</v>
      </c>
      <c r="I91" s="23">
        <f t="shared" si="106"/>
        <v>33415.990155345695</v>
      </c>
      <c r="J91" s="23">
        <f t="shared" si="106"/>
        <v>33415.990155345695</v>
      </c>
      <c r="K91" s="23">
        <f t="shared" si="106"/>
        <v>33415.990155345695</v>
      </c>
      <c r="L91" s="23">
        <f t="shared" si="106"/>
        <v>35064.22765534569</v>
      </c>
      <c r="M91" s="23">
        <f t="shared" si="106"/>
        <v>35064.22765534569</v>
      </c>
      <c r="N91" s="23">
        <f t="shared" si="106"/>
        <v>35214.22765534569</v>
      </c>
      <c r="O91" s="23">
        <f t="shared" si="106"/>
        <v>35214.22765534569</v>
      </c>
      <c r="P91" s="23">
        <f t="shared" si="106"/>
        <v>35214.22765534569</v>
      </c>
      <c r="Q91" s="23">
        <f t="shared" si="106"/>
        <v>40811.980988679024</v>
      </c>
      <c r="R91" s="24">
        <f>SUM(F91:Q91)</f>
        <v>417079.06019748171</v>
      </c>
      <c r="S91" s="23">
        <f t="shared" ref="S91:AD91" si="107">SUM(S88:S90)</f>
        <v>45073.594306322826</v>
      </c>
      <c r="T91" s="23">
        <f t="shared" si="107"/>
        <v>42463.594306322826</v>
      </c>
      <c r="U91" s="23">
        <f t="shared" si="107"/>
        <v>43338.498973080452</v>
      </c>
      <c r="V91" s="23">
        <f t="shared" si="107"/>
        <v>43338.498973080452</v>
      </c>
      <c r="W91" s="23">
        <f t="shared" si="107"/>
        <v>43338.498973080452</v>
      </c>
      <c r="X91" s="23">
        <f t="shared" si="107"/>
        <v>43338.498973080452</v>
      </c>
      <c r="Y91" s="23">
        <f t="shared" si="107"/>
        <v>50260.109772717071</v>
      </c>
      <c r="Z91" s="23">
        <f t="shared" si="107"/>
        <v>50260.109772717071</v>
      </c>
      <c r="AA91" s="23">
        <f t="shared" si="107"/>
        <v>50260.109772717071</v>
      </c>
      <c r="AB91" s="23">
        <f t="shared" si="107"/>
        <v>50260.109772717071</v>
      </c>
      <c r="AC91" s="23">
        <f t="shared" si="107"/>
        <v>50260.109772717071</v>
      </c>
      <c r="AD91" s="23">
        <f t="shared" si="107"/>
        <v>50260.109772717071</v>
      </c>
      <c r="AE91" s="24">
        <f>SUM(S91:AD91)</f>
        <v>562451.84314126987</v>
      </c>
      <c r="AF91" s="23">
        <f t="shared" ref="AF91:AQ91" si="108">SUM(AF88:AF90)</f>
        <v>50260.109772717071</v>
      </c>
      <c r="AG91" s="23">
        <f t="shared" si="108"/>
        <v>50260.109772717071</v>
      </c>
      <c r="AH91" s="23">
        <f t="shared" si="108"/>
        <v>50260.109772717071</v>
      </c>
      <c r="AI91" s="23">
        <f t="shared" si="108"/>
        <v>50260.109772717071</v>
      </c>
      <c r="AJ91" s="23">
        <f t="shared" si="108"/>
        <v>50260.109772717071</v>
      </c>
      <c r="AK91" s="23">
        <f t="shared" si="108"/>
        <v>50260.109772717071</v>
      </c>
      <c r="AL91" s="23">
        <f t="shared" si="108"/>
        <v>50260.109772717071</v>
      </c>
      <c r="AM91" s="23">
        <f t="shared" si="108"/>
        <v>50260.109772717071</v>
      </c>
      <c r="AN91" s="23">
        <f t="shared" si="108"/>
        <v>50260.109772717071</v>
      </c>
      <c r="AO91" s="23">
        <f t="shared" si="108"/>
        <v>50260.109772717071</v>
      </c>
      <c r="AP91" s="23">
        <f t="shared" si="108"/>
        <v>50260.109772717071</v>
      </c>
      <c r="AQ91" s="23">
        <f t="shared" si="108"/>
        <v>50260.109772717071</v>
      </c>
      <c r="AR91" s="24">
        <f>SUM(AF91:AQ91)</f>
        <v>603121.31727260479</v>
      </c>
      <c r="AS91" s="23">
        <f t="shared" ref="AS91:BD91" si="109">SUM(AS88:AS90)</f>
        <v>50260.109772717071</v>
      </c>
      <c r="AT91" s="23">
        <f t="shared" si="109"/>
        <v>50260.109772717071</v>
      </c>
      <c r="AU91" s="23">
        <f t="shared" si="109"/>
        <v>50260.109772717071</v>
      </c>
      <c r="AV91" s="23">
        <f t="shared" si="109"/>
        <v>50260.109772717071</v>
      </c>
      <c r="AW91" s="23">
        <f t="shared" si="109"/>
        <v>50260.109772717071</v>
      </c>
      <c r="AX91" s="23">
        <f t="shared" si="109"/>
        <v>50260.109772717071</v>
      </c>
      <c r="AY91" s="23">
        <f t="shared" si="109"/>
        <v>50260.109772717071</v>
      </c>
      <c r="AZ91" s="23">
        <f t="shared" si="109"/>
        <v>50260.109772717071</v>
      </c>
      <c r="BA91" s="23">
        <f t="shared" si="109"/>
        <v>50260.109772717071</v>
      </c>
      <c r="BB91" s="23">
        <f t="shared" si="109"/>
        <v>50260.109772717071</v>
      </c>
      <c r="BC91" s="23">
        <f t="shared" si="109"/>
        <v>50260.109772717071</v>
      </c>
      <c r="BD91" s="23">
        <f t="shared" si="109"/>
        <v>50260.109772717071</v>
      </c>
      <c r="BE91" s="24">
        <f>SUM(AS91:BD91)</f>
        <v>603121.31727260479</v>
      </c>
      <c r="BF91" s="23">
        <f t="shared" ref="BF91:BQ91" si="110">SUM(BF88:BF90)</f>
        <v>50260.109772717071</v>
      </c>
      <c r="BG91" s="23">
        <f t="shared" si="110"/>
        <v>50260.109772717071</v>
      </c>
      <c r="BH91" s="23">
        <f t="shared" si="110"/>
        <v>50260.109772717071</v>
      </c>
      <c r="BI91" s="23">
        <f t="shared" si="110"/>
        <v>50260.109772717071</v>
      </c>
      <c r="BJ91" s="23">
        <f t="shared" si="110"/>
        <v>50260.109772717071</v>
      </c>
      <c r="BK91" s="23">
        <f t="shared" si="110"/>
        <v>50260.109772717071</v>
      </c>
      <c r="BL91" s="23">
        <f t="shared" si="110"/>
        <v>50260.109772717071</v>
      </c>
      <c r="BM91" s="23">
        <f t="shared" si="110"/>
        <v>50260.109772717071</v>
      </c>
      <c r="BN91" s="23">
        <f t="shared" si="110"/>
        <v>50260.109772717071</v>
      </c>
      <c r="BO91" s="23">
        <f t="shared" si="110"/>
        <v>50260.109772717071</v>
      </c>
      <c r="BP91" s="23">
        <f t="shared" si="110"/>
        <v>50260.109772717071</v>
      </c>
      <c r="BQ91" s="23">
        <f t="shared" si="110"/>
        <v>50260.109772717071</v>
      </c>
      <c r="BR91" s="24">
        <f>SUM(BF91:BQ91)</f>
        <v>603121.31727260479</v>
      </c>
      <c r="BS91" s="23">
        <f t="shared" ref="BS91:CD91" si="111">SUM(BS88:BS90)</f>
        <v>50260.109772717071</v>
      </c>
      <c r="BT91" s="23">
        <f t="shared" si="111"/>
        <v>50260.109772717071</v>
      </c>
      <c r="BU91" s="23">
        <f t="shared" si="111"/>
        <v>50260.109772717071</v>
      </c>
      <c r="BV91" s="23">
        <f t="shared" si="111"/>
        <v>50260.109772717071</v>
      </c>
      <c r="BW91" s="23">
        <f t="shared" si="111"/>
        <v>50260.109772717071</v>
      </c>
      <c r="BX91" s="23">
        <f t="shared" si="111"/>
        <v>50260.109772717071</v>
      </c>
      <c r="BY91" s="23">
        <f t="shared" si="111"/>
        <v>50260.109772717071</v>
      </c>
      <c r="BZ91" s="23">
        <f t="shared" si="111"/>
        <v>50260.109772717071</v>
      </c>
      <c r="CA91" s="23">
        <f t="shared" si="111"/>
        <v>50260.109772717071</v>
      </c>
      <c r="CB91" s="23">
        <f t="shared" si="111"/>
        <v>50260.109772717071</v>
      </c>
      <c r="CC91" s="23">
        <f t="shared" si="111"/>
        <v>50260.109772717071</v>
      </c>
      <c r="CD91" s="23">
        <f t="shared" si="111"/>
        <v>50260.109772717071</v>
      </c>
      <c r="CE91" s="24">
        <f>SUM(BS91:CD91)</f>
        <v>603121.31727260479</v>
      </c>
      <c r="CF91" s="23">
        <f t="shared" ref="CF91:CQ91" si="112">SUM(CF88:CF90)</f>
        <v>50260.109772717071</v>
      </c>
      <c r="CG91" s="23">
        <f t="shared" si="112"/>
        <v>50260.109772717071</v>
      </c>
      <c r="CH91" s="23">
        <f t="shared" si="112"/>
        <v>50260.109772717071</v>
      </c>
      <c r="CI91" s="23">
        <f t="shared" si="112"/>
        <v>50260.109772717071</v>
      </c>
      <c r="CJ91" s="23">
        <f t="shared" si="112"/>
        <v>50260.109772717071</v>
      </c>
      <c r="CK91" s="23">
        <f t="shared" si="112"/>
        <v>50260.109772717071</v>
      </c>
      <c r="CL91" s="23">
        <f t="shared" si="112"/>
        <v>50260.109772717071</v>
      </c>
      <c r="CM91" s="23">
        <f t="shared" si="112"/>
        <v>50260.109772717071</v>
      </c>
      <c r="CN91" s="23">
        <f t="shared" si="112"/>
        <v>50260.109772717071</v>
      </c>
      <c r="CO91" s="23">
        <f t="shared" si="112"/>
        <v>50260.109772717071</v>
      </c>
      <c r="CP91" s="23">
        <f t="shared" si="112"/>
        <v>50260.109772717071</v>
      </c>
      <c r="CQ91" s="23">
        <f t="shared" si="112"/>
        <v>50260.109772717071</v>
      </c>
      <c r="CR91" s="24">
        <f>SUM(CF91:CQ91)</f>
        <v>603121.31727260479</v>
      </c>
      <c r="CS91" s="23">
        <f t="shared" ref="CS91:DD91" si="113">SUM(CS88:CS90)</f>
        <v>50260.109772717071</v>
      </c>
      <c r="CT91" s="23">
        <f t="shared" si="113"/>
        <v>50260.109772717071</v>
      </c>
      <c r="CU91" s="23">
        <f t="shared" si="113"/>
        <v>50260.109772717071</v>
      </c>
      <c r="CV91" s="23">
        <f t="shared" si="113"/>
        <v>50260.109772717071</v>
      </c>
      <c r="CW91" s="23">
        <f t="shared" si="113"/>
        <v>50260.109772717071</v>
      </c>
      <c r="CX91" s="23">
        <f t="shared" si="113"/>
        <v>50260.109772717071</v>
      </c>
      <c r="CY91" s="23">
        <f t="shared" si="113"/>
        <v>50260.109772717071</v>
      </c>
      <c r="CZ91" s="23">
        <f t="shared" si="113"/>
        <v>50260.109772717071</v>
      </c>
      <c r="DA91" s="23">
        <f t="shared" si="113"/>
        <v>49540.205105959445</v>
      </c>
      <c r="DB91" s="23">
        <f t="shared" si="113"/>
        <v>49540.205105959445</v>
      </c>
      <c r="DC91" s="23">
        <f t="shared" si="113"/>
        <v>49540.205105959445</v>
      </c>
      <c r="DD91" s="23">
        <f t="shared" si="113"/>
        <v>49540.205105959445</v>
      </c>
      <c r="DE91" s="24">
        <f>SUM(CS91:DD91)</f>
        <v>600241.69860557432</v>
      </c>
      <c r="DF91" s="23">
        <f t="shared" ref="DF91:DQ91" si="114">SUM(DF88:DF90)</f>
        <v>49540.205105959445</v>
      </c>
      <c r="DG91" s="23">
        <f t="shared" si="114"/>
        <v>49540.205105959445</v>
      </c>
      <c r="DH91" s="23">
        <f t="shared" si="114"/>
        <v>49540.205105959445</v>
      </c>
      <c r="DI91" s="23">
        <f t="shared" si="114"/>
        <v>49540.205105959445</v>
      </c>
      <c r="DJ91" s="23">
        <f t="shared" si="114"/>
        <v>49540.205105959445</v>
      </c>
      <c r="DK91" s="23">
        <f t="shared" si="114"/>
        <v>49540.205105959445</v>
      </c>
      <c r="DL91" s="23">
        <f t="shared" si="114"/>
        <v>49540.205105959445</v>
      </c>
      <c r="DM91" s="23">
        <f t="shared" si="114"/>
        <v>49540.205105959445</v>
      </c>
      <c r="DN91" s="23">
        <f t="shared" si="114"/>
        <v>49540.205105959445</v>
      </c>
      <c r="DO91" s="23">
        <f t="shared" si="114"/>
        <v>49540.205105959445</v>
      </c>
      <c r="DP91" s="23">
        <f t="shared" si="114"/>
        <v>49540.205105959445</v>
      </c>
      <c r="DQ91" s="23">
        <f t="shared" si="114"/>
        <v>49540.205105959445</v>
      </c>
      <c r="DR91" s="24">
        <f>SUM(DF91:DQ91)</f>
        <v>594482.46127151337</v>
      </c>
    </row>
    <row r="92" spans="2:122" x14ac:dyDescent="0.2"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4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4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4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4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4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4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4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4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4"/>
    </row>
    <row r="93" spans="2:122" s="10" customFormat="1" x14ac:dyDescent="0.2">
      <c r="B93" s="19"/>
      <c r="E93" s="33" t="s">
        <v>121</v>
      </c>
      <c r="F93" s="34">
        <f t="shared" ref="F93:Q93" si="115">F86-F91</f>
        <v>5653.0098446542979</v>
      </c>
      <c r="G93" s="34">
        <f t="shared" si="115"/>
        <v>7421.0098446543052</v>
      </c>
      <c r="H93" s="34">
        <f t="shared" si="115"/>
        <v>9321.0098446543052</v>
      </c>
      <c r="I93" s="34">
        <f t="shared" si="115"/>
        <v>15753.009844654298</v>
      </c>
      <c r="J93" s="34">
        <f t="shared" si="115"/>
        <v>17421.009844654305</v>
      </c>
      <c r="K93" s="34">
        <f t="shared" si="115"/>
        <v>17821.009844654305</v>
      </c>
      <c r="L93" s="34">
        <f t="shared" si="115"/>
        <v>10972.77234465431</v>
      </c>
      <c r="M93" s="34">
        <f t="shared" si="115"/>
        <v>14472.77234465431</v>
      </c>
      <c r="N93" s="34">
        <f t="shared" si="115"/>
        <v>15172.77234465431</v>
      </c>
      <c r="O93" s="34">
        <f t="shared" si="115"/>
        <v>16872.77234465431</v>
      </c>
      <c r="P93" s="34">
        <f t="shared" si="115"/>
        <v>14811.77234465431</v>
      </c>
      <c r="Q93" s="34">
        <f t="shared" si="115"/>
        <v>11489.019011320976</v>
      </c>
      <c r="R93" s="24">
        <f>SUM(F93:Q93)</f>
        <v>157181.93980251835</v>
      </c>
      <c r="S93" s="34">
        <f>SUMIF('reporting montigny'!$F$2:$EE$2,S$4,'reporting montigny'!$F93:$EE93)+SUMIF('reporting boissy'!$F$2:$EE$2,S$4,'reporting boissy'!$F93:$EE93)+SUMIF('reporting moussy'!$F$2:$EE$2,S$4,'reporting moussy'!$F92:$EE92)+SUMIF('reporting trappes'!$F$2:$EE$2,S$4,'reporting trappes'!$F93:$EE93)+SUMIF('SPACELOG 5 BP'!$F$2:$EE$2,S$4,'SPACELOG 5 BP'!$F93:$EE93)+SUMIF('SPACELOG 6 BP'!$F$2:$EE$2,S$4,'SPACELOG 6 BP'!$F93:$EE93)+SUMIF('SPACELOG 7 BP'!$F$2:$EE$2,S$4,'SPACELOG 7 BP'!$F93:$EE93)+SUMIF('SPACELOG 8 BP'!$F$2:$EE$2,S$4,'SPACELOG 8 BP'!$F93:$EE93)+SUMIF('SPACELOG 9 BP'!$F$2:$EE$2,S$4,'SPACELOG 9 BP'!$F93:$EE93)+SUMIF('SPACELOG 10 BP'!$F$2:$EE$2,S$4,'SPACELOG 10 BP'!$F93:$EE93)+SUMIF('SPACELOG 11 BP'!$F$2:$EE$2,S$4,'SPACELOG 11 BP'!$F93:$EE93)+SUMIF('SPACELOG 12 BP'!$F$2:$EE$2,S$4,'SPACELOG 12 BP'!$F93:$EE93)</f>
        <v>-2844.7434886790288</v>
      </c>
      <c r="T93" s="34">
        <f>SUMIF('reporting montigny'!$F$2:$EE$2,T$4,'reporting montigny'!$F93:$EE93)+SUMIF('reporting boissy'!$F$2:$EE$2,T$4,'reporting boissy'!$F93:$EE93)+SUMIF('reporting moussy'!$F$2:$EE$2,T$4,'reporting moussy'!$F92:$EE92)+SUMIF('reporting trappes'!$F$2:$EE$2,T$4,'reporting trappes'!$F93:$EE93)+SUMIF('SPACELOG 5 BP'!$F$2:$EE$2,T$4,'SPACELOG 5 BP'!$F93:$EE93)+SUMIF('SPACELOG 6 BP'!$F$2:$EE$2,T$4,'SPACELOG 6 BP'!$F93:$EE93)+SUMIF('SPACELOG 7 BP'!$F$2:$EE$2,T$4,'SPACELOG 7 BP'!$F93:$EE93)+SUMIF('SPACELOG 8 BP'!$F$2:$EE$2,T$4,'SPACELOG 8 BP'!$F93:$EE93)+SUMIF('SPACELOG 9 BP'!$F$2:$EE$2,T$4,'SPACELOG 9 BP'!$F93:$EE93)+SUMIF('SPACELOG 10 BP'!$F$2:$EE$2,T$4,'SPACELOG 10 BP'!$F93:$EE93)+SUMIF('SPACELOG 11 BP'!$F$2:$EE$2,T$4,'SPACELOG 11 BP'!$F93:$EE93)+SUMIF('SPACELOG 12 BP'!$F$2:$EE$2,T$4,'SPACELOG 12 BP'!$F93:$EE93)</f>
        <v>8662.2565113209712</v>
      </c>
      <c r="U93" s="34">
        <f>SUMIF('reporting montigny'!$F$2:$EE$2,U$4,'reporting montigny'!$F93:$EE93)+SUMIF('reporting boissy'!$F$2:$EE$2,U$4,'reporting boissy'!$F93:$EE93)+SUMIF('reporting moussy'!$F$2:$EE$2,U$4,'reporting moussy'!$F92:$EE92)+SUMIF('reporting trappes'!$F$2:$EE$2,U$4,'reporting trappes'!$F93:$EE93)+SUMIF('SPACELOG 5 BP'!$F$2:$EE$2,U$4,'SPACELOG 5 BP'!$F93:$EE93)+SUMIF('SPACELOG 6 BP'!$F$2:$EE$2,U$4,'SPACELOG 6 BP'!$F93:$EE93)+SUMIF('SPACELOG 7 BP'!$F$2:$EE$2,U$4,'SPACELOG 7 BP'!$F93:$EE93)+SUMIF('SPACELOG 8 BP'!$F$2:$EE$2,U$4,'SPACELOG 8 BP'!$F93:$EE93)+SUMIF('SPACELOG 9 BP'!$F$2:$EE$2,U$4,'SPACELOG 9 BP'!$F93:$EE93)+SUMIF('SPACELOG 10 BP'!$F$2:$EE$2,U$4,'SPACELOG 10 BP'!$F93:$EE93)+SUMIF('SPACELOG 11 BP'!$F$2:$EE$2,U$4,'SPACELOG 11 BP'!$F93:$EE93)+SUMIF('SPACELOG 12 BP'!$F$2:$EE$2,U$4,'SPACELOG 12 BP'!$F93:$EE93)</f>
        <v>3846.2565113209712</v>
      </c>
      <c r="V93" s="34">
        <f>SUMIF('reporting montigny'!$F$2:$EE$2,V$4,'reporting montigny'!$F93:$EE93)+SUMIF('reporting boissy'!$F$2:$EE$2,V$4,'reporting boissy'!$F93:$EE93)+SUMIF('reporting moussy'!$F$2:$EE$2,V$4,'reporting moussy'!$F92:$EE92)+SUMIF('reporting trappes'!$F$2:$EE$2,V$4,'reporting trappes'!$F93:$EE93)+SUMIF('SPACELOG 5 BP'!$F$2:$EE$2,V$4,'SPACELOG 5 BP'!$F93:$EE93)+SUMIF('SPACELOG 6 BP'!$F$2:$EE$2,V$4,'SPACELOG 6 BP'!$F93:$EE93)+SUMIF('SPACELOG 7 BP'!$F$2:$EE$2,V$4,'SPACELOG 7 BP'!$F93:$EE93)+SUMIF('SPACELOG 8 BP'!$F$2:$EE$2,V$4,'SPACELOG 8 BP'!$F93:$EE93)+SUMIF('SPACELOG 9 BP'!$F$2:$EE$2,V$4,'SPACELOG 9 BP'!$F93:$EE93)+SUMIF('SPACELOG 10 BP'!$F$2:$EE$2,V$4,'SPACELOG 10 BP'!$F93:$EE93)+SUMIF('SPACELOG 11 BP'!$F$2:$EE$2,V$4,'SPACELOG 11 BP'!$F93:$EE93)+SUMIF('SPACELOG 12 BP'!$F$2:$EE$2,V$4,'SPACELOG 12 BP'!$F93:$EE93)</f>
        <v>14207.256511320971</v>
      </c>
      <c r="W93" s="34">
        <f>SUMIF('reporting montigny'!$F$2:$EE$2,W$4,'reporting montigny'!$F93:$EE93)+SUMIF('reporting boissy'!$F$2:$EE$2,W$4,'reporting boissy'!$F93:$EE93)+SUMIF('reporting moussy'!$F$2:$EE$2,W$4,'reporting moussy'!$F92:$EE92)+SUMIF('reporting trappes'!$F$2:$EE$2,W$4,'reporting trappes'!$F93:$EE93)+SUMIF('SPACELOG 5 BP'!$F$2:$EE$2,W$4,'SPACELOG 5 BP'!$F93:$EE93)+SUMIF('SPACELOG 6 BP'!$F$2:$EE$2,W$4,'SPACELOG 6 BP'!$F93:$EE93)+SUMIF('SPACELOG 7 BP'!$F$2:$EE$2,W$4,'SPACELOG 7 BP'!$F93:$EE93)+SUMIF('SPACELOG 8 BP'!$F$2:$EE$2,W$4,'SPACELOG 8 BP'!$F93:$EE93)+SUMIF('SPACELOG 9 BP'!$F$2:$EE$2,W$4,'SPACELOG 9 BP'!$F93:$EE93)+SUMIF('SPACELOG 10 BP'!$F$2:$EE$2,W$4,'SPACELOG 10 BP'!$F93:$EE93)+SUMIF('SPACELOG 11 BP'!$F$2:$EE$2,W$4,'SPACELOG 11 BP'!$F93:$EE93)+SUMIF('SPACELOG 12 BP'!$F$2:$EE$2,W$4,'SPACELOG 12 BP'!$F93:$EE93)</f>
        <v>6417.2565113209712</v>
      </c>
      <c r="X93" s="34">
        <f>SUMIF('reporting montigny'!$F$2:$EE$2,X$4,'reporting montigny'!$F93:$EE93)+SUMIF('reporting boissy'!$F$2:$EE$2,X$4,'reporting boissy'!$F93:$EE93)+SUMIF('reporting moussy'!$F$2:$EE$2,X$4,'reporting moussy'!$F92:$EE92)+SUMIF('reporting trappes'!$F$2:$EE$2,X$4,'reporting trappes'!$F93:$EE93)+SUMIF('SPACELOG 5 BP'!$F$2:$EE$2,X$4,'SPACELOG 5 BP'!$F93:$EE93)+SUMIF('SPACELOG 6 BP'!$F$2:$EE$2,X$4,'SPACELOG 6 BP'!$F93:$EE93)+SUMIF('SPACELOG 7 BP'!$F$2:$EE$2,X$4,'SPACELOG 7 BP'!$F93:$EE93)+SUMIF('SPACELOG 8 BP'!$F$2:$EE$2,X$4,'SPACELOG 8 BP'!$F93:$EE93)+SUMIF('SPACELOG 9 BP'!$F$2:$EE$2,X$4,'SPACELOG 9 BP'!$F93:$EE93)+SUMIF('SPACELOG 10 BP'!$F$2:$EE$2,X$4,'SPACELOG 10 BP'!$F93:$EE93)+SUMIF('SPACELOG 11 BP'!$F$2:$EE$2,X$4,'SPACELOG 11 BP'!$F93:$EE93)+SUMIF('SPACELOG 12 BP'!$F$2:$EE$2,X$4,'SPACELOG 12 BP'!$F93:$EE93)</f>
        <v>5757.2565113209712</v>
      </c>
      <c r="Y93" s="34">
        <f>SUMIF('reporting montigny'!$F$2:$EE$2,Y$4,'reporting montigny'!$F93:$EE93)+SUMIF('reporting boissy'!$F$2:$EE$2,Y$4,'reporting boissy'!$F93:$EE93)+SUMIF('reporting moussy'!$F$2:$EE$2,Y$4,'reporting moussy'!$F92:$EE92)+SUMIF('reporting trappes'!$F$2:$EE$2,Y$4,'reporting trappes'!$F93:$EE93)+SUMIF('SPACELOG 5 BP'!$F$2:$EE$2,Y$4,'SPACELOG 5 BP'!$F93:$EE93)+SUMIF('SPACELOG 6 BP'!$F$2:$EE$2,Y$4,'SPACELOG 6 BP'!$F93:$EE93)+SUMIF('SPACELOG 7 BP'!$F$2:$EE$2,Y$4,'SPACELOG 7 BP'!$F93:$EE93)+SUMIF('SPACELOG 8 BP'!$F$2:$EE$2,Y$4,'SPACELOG 8 BP'!$F93:$EE93)+SUMIF('SPACELOG 9 BP'!$F$2:$EE$2,Y$4,'SPACELOG 9 BP'!$F93:$EE93)+SUMIF('SPACELOG 10 BP'!$F$2:$EE$2,Y$4,'SPACELOG 10 BP'!$F93:$EE93)+SUMIF('SPACELOG 11 BP'!$F$2:$EE$2,Y$4,'SPACELOG 11 BP'!$F93:$EE93)+SUMIF('SPACELOG 12 BP'!$F$2:$EE$2,Y$4,'SPACELOG 12 BP'!$F93:$EE93)</f>
        <v>7285.6457116843558</v>
      </c>
      <c r="Z93" s="34">
        <f>SUMIF('reporting montigny'!$F$2:$EE$2,Z$4,'reporting montigny'!$F93:$EE93)+SUMIF('reporting boissy'!$F$2:$EE$2,Z$4,'reporting boissy'!$F93:$EE93)+SUMIF('reporting moussy'!$F$2:$EE$2,Z$4,'reporting moussy'!$F92:$EE92)+SUMIF('reporting trappes'!$F$2:$EE$2,Z$4,'reporting trappes'!$F93:$EE93)+SUMIF('SPACELOG 5 BP'!$F$2:$EE$2,Z$4,'SPACELOG 5 BP'!$F93:$EE93)+SUMIF('SPACELOG 6 BP'!$F$2:$EE$2,Z$4,'SPACELOG 6 BP'!$F93:$EE93)+SUMIF('SPACELOG 7 BP'!$F$2:$EE$2,Z$4,'SPACELOG 7 BP'!$F93:$EE93)+SUMIF('SPACELOG 8 BP'!$F$2:$EE$2,Z$4,'SPACELOG 8 BP'!$F93:$EE93)+SUMIF('SPACELOG 9 BP'!$F$2:$EE$2,Z$4,'SPACELOG 9 BP'!$F93:$EE93)+SUMIF('SPACELOG 10 BP'!$F$2:$EE$2,Z$4,'SPACELOG 10 BP'!$F93:$EE93)+SUMIF('SPACELOG 11 BP'!$F$2:$EE$2,Z$4,'SPACELOG 11 BP'!$F93:$EE93)+SUMIF('SPACELOG 12 BP'!$F$2:$EE$2,Z$4,'SPACELOG 12 BP'!$F93:$EE93)</f>
        <v>9835.6457116843558</v>
      </c>
      <c r="AA93" s="34">
        <f>SUMIF('reporting montigny'!$F$2:$EE$2,AA$4,'reporting montigny'!$F93:$EE93)+SUMIF('reporting boissy'!$F$2:$EE$2,AA$4,'reporting boissy'!$F93:$EE93)+SUMIF('reporting moussy'!$F$2:$EE$2,AA$4,'reporting moussy'!$F92:$EE92)+SUMIF('reporting trappes'!$F$2:$EE$2,AA$4,'reporting trappes'!$F93:$EE93)+SUMIF('SPACELOG 5 BP'!$F$2:$EE$2,AA$4,'SPACELOG 5 BP'!$F93:$EE93)+SUMIF('SPACELOG 6 BP'!$F$2:$EE$2,AA$4,'SPACELOG 6 BP'!$F93:$EE93)+SUMIF('SPACELOG 7 BP'!$F$2:$EE$2,AA$4,'SPACELOG 7 BP'!$F93:$EE93)+SUMIF('SPACELOG 8 BP'!$F$2:$EE$2,AA$4,'SPACELOG 8 BP'!$F93:$EE93)+SUMIF('SPACELOG 9 BP'!$F$2:$EE$2,AA$4,'SPACELOG 9 BP'!$F93:$EE93)+SUMIF('SPACELOG 10 BP'!$F$2:$EE$2,AA$4,'SPACELOG 10 BP'!$F93:$EE93)+SUMIF('SPACELOG 11 BP'!$F$2:$EE$2,AA$4,'SPACELOG 11 BP'!$F93:$EE93)+SUMIF('SPACELOG 12 BP'!$F$2:$EE$2,AA$4,'SPACELOG 12 BP'!$F93:$EE93)</f>
        <v>12385.645711684356</v>
      </c>
      <c r="AB93" s="34">
        <f>SUMIF('reporting montigny'!$F$2:$EE$2,AB$4,'reporting montigny'!$F93:$EE93)+SUMIF('reporting boissy'!$F$2:$EE$2,AB$4,'reporting boissy'!$F93:$EE93)+SUMIF('reporting moussy'!$F$2:$EE$2,AB$4,'reporting moussy'!$F92:$EE92)+SUMIF('reporting trappes'!$F$2:$EE$2,AB$4,'reporting trappes'!$F93:$EE93)+SUMIF('SPACELOG 5 BP'!$F$2:$EE$2,AB$4,'SPACELOG 5 BP'!$F93:$EE93)+SUMIF('SPACELOG 6 BP'!$F$2:$EE$2,AB$4,'SPACELOG 6 BP'!$F93:$EE93)+SUMIF('SPACELOG 7 BP'!$F$2:$EE$2,AB$4,'SPACELOG 7 BP'!$F93:$EE93)+SUMIF('SPACELOG 8 BP'!$F$2:$EE$2,AB$4,'SPACELOG 8 BP'!$F93:$EE93)+SUMIF('SPACELOG 9 BP'!$F$2:$EE$2,AB$4,'SPACELOG 9 BP'!$F93:$EE93)+SUMIF('SPACELOG 10 BP'!$F$2:$EE$2,AB$4,'SPACELOG 10 BP'!$F93:$EE93)+SUMIF('SPACELOG 11 BP'!$F$2:$EE$2,AB$4,'SPACELOG 11 BP'!$F93:$EE93)+SUMIF('SPACELOG 12 BP'!$F$2:$EE$2,AB$4,'SPACELOG 12 BP'!$F93:$EE93)</f>
        <v>2935.6457116843558</v>
      </c>
      <c r="AC93" s="34">
        <f>SUMIF('reporting montigny'!$F$2:$EE$2,AC$4,'reporting montigny'!$F93:$EE93)+SUMIF('reporting boissy'!$F$2:$EE$2,AC$4,'reporting boissy'!$F93:$EE93)+SUMIF('reporting moussy'!$F$2:$EE$2,AC$4,'reporting moussy'!$F92:$EE92)+SUMIF('reporting trappes'!$F$2:$EE$2,AC$4,'reporting trappes'!$F93:$EE93)+SUMIF('SPACELOG 5 BP'!$F$2:$EE$2,AC$4,'SPACELOG 5 BP'!$F93:$EE93)+SUMIF('SPACELOG 6 BP'!$F$2:$EE$2,AC$4,'SPACELOG 6 BP'!$F93:$EE93)+SUMIF('SPACELOG 7 BP'!$F$2:$EE$2,AC$4,'SPACELOG 7 BP'!$F93:$EE93)+SUMIF('SPACELOG 8 BP'!$F$2:$EE$2,AC$4,'SPACELOG 8 BP'!$F93:$EE93)+SUMIF('SPACELOG 9 BP'!$F$2:$EE$2,AC$4,'SPACELOG 9 BP'!$F93:$EE93)+SUMIF('SPACELOG 10 BP'!$F$2:$EE$2,AC$4,'SPACELOG 10 BP'!$F93:$EE93)+SUMIF('SPACELOG 11 BP'!$F$2:$EE$2,AC$4,'SPACELOG 11 BP'!$F93:$EE93)+SUMIF('SPACELOG 12 BP'!$F$2:$EE$2,AC$4,'SPACELOG 12 BP'!$F93:$EE93)</f>
        <v>19065.645711684356</v>
      </c>
      <c r="AD93" s="34">
        <f>SUMIF('reporting montigny'!$F$2:$EE$2,AD$4,'reporting montigny'!$F93:$EE93)+SUMIF('reporting boissy'!$F$2:$EE$2,AD$4,'reporting boissy'!$F93:$EE93)+SUMIF('reporting moussy'!$F$2:$EE$2,AD$4,'reporting moussy'!$F92:$EE92)+SUMIF('reporting trappes'!$F$2:$EE$2,AD$4,'reporting trappes'!$F93:$EE93)+SUMIF('SPACELOG 5 BP'!$F$2:$EE$2,AD$4,'SPACELOG 5 BP'!$F93:$EE93)+SUMIF('SPACELOG 6 BP'!$F$2:$EE$2,AD$4,'SPACELOG 6 BP'!$F93:$EE93)+SUMIF('SPACELOG 7 BP'!$F$2:$EE$2,AD$4,'SPACELOG 7 BP'!$F93:$EE93)+SUMIF('SPACELOG 8 BP'!$F$2:$EE$2,AD$4,'SPACELOG 8 BP'!$F93:$EE93)+SUMIF('SPACELOG 9 BP'!$F$2:$EE$2,AD$4,'SPACELOG 9 BP'!$F93:$EE93)+SUMIF('SPACELOG 10 BP'!$F$2:$EE$2,AD$4,'SPACELOG 10 BP'!$F93:$EE93)+SUMIF('SPACELOG 11 BP'!$F$2:$EE$2,AD$4,'SPACELOG 11 BP'!$F93:$EE93)+SUMIF('SPACELOG 12 BP'!$F$2:$EE$2,AD$4,'SPACELOG 12 BP'!$F93:$EE93)</f>
        <v>21615.645711684356</v>
      </c>
      <c r="AE93" s="24">
        <f>SUM(S93:AD93)</f>
        <v>109169.41333803194</v>
      </c>
      <c r="AF93" s="34">
        <f>SUMIF('reporting montigny'!$F$2:$EE$2,AF$4,'reporting montigny'!$F93:$EE93)+SUMIF('reporting boissy'!$F$2:$EE$2,AF$4,'reporting boissy'!$F93:$EE93)+SUMIF('reporting moussy'!$F$2:$EE$2,AF$4,'reporting moussy'!$F92:$EE92)+SUMIF('reporting trappes'!$F$2:$EE$2,AF$4,'reporting trappes'!$F93:$EE93)+SUMIF('SPACELOG 5 BP'!$F$2:$EE$2,AF$4,'SPACELOG 5 BP'!$F93:$EE93)+SUMIF('SPACELOG 6 BP'!$F$2:$EE$2,AF$4,'SPACELOG 6 BP'!$F93:$EE93)+SUMIF('SPACELOG 7 BP'!$F$2:$EE$2,AF$4,'SPACELOG 7 BP'!$F93:$EE93)+SUMIF('SPACELOG 8 BP'!$F$2:$EE$2,AF$4,'SPACELOG 8 BP'!$F93:$EE93)+SUMIF('SPACELOG 9 BP'!$F$2:$EE$2,AF$4,'SPACELOG 9 BP'!$F93:$EE93)+SUMIF('SPACELOG 10 BP'!$F$2:$EE$2,AF$4,'SPACELOG 10 BP'!$F93:$EE93)+SUMIF('SPACELOG 11 BP'!$F$2:$EE$2,AF$4,'SPACELOG 11 BP'!$F93:$EE93)+SUMIF('SPACELOG 12 BP'!$F$2:$EE$2,AF$4,'SPACELOG 12 BP'!$F93:$EE93)</f>
        <v>21110.645711684356</v>
      </c>
      <c r="AG93" s="34">
        <f>SUMIF('reporting montigny'!$F$2:$EE$2,AG$4,'reporting montigny'!$F93:$EE93)+SUMIF('reporting boissy'!$F$2:$EE$2,AG$4,'reporting boissy'!$F93:$EE93)+SUMIF('reporting moussy'!$F$2:$EE$2,AG$4,'reporting moussy'!$F92:$EE92)+SUMIF('reporting trappes'!$F$2:$EE$2,AG$4,'reporting trappes'!$F93:$EE93)+SUMIF('SPACELOG 5 BP'!$F$2:$EE$2,AG$4,'SPACELOG 5 BP'!$F93:$EE93)+SUMIF('SPACELOG 6 BP'!$F$2:$EE$2,AG$4,'SPACELOG 6 BP'!$F93:$EE93)+SUMIF('SPACELOG 7 BP'!$F$2:$EE$2,AG$4,'SPACELOG 7 BP'!$F93:$EE93)+SUMIF('SPACELOG 8 BP'!$F$2:$EE$2,AG$4,'SPACELOG 8 BP'!$F93:$EE93)+SUMIF('SPACELOG 9 BP'!$F$2:$EE$2,AG$4,'SPACELOG 9 BP'!$F93:$EE93)+SUMIF('SPACELOG 10 BP'!$F$2:$EE$2,AG$4,'SPACELOG 10 BP'!$F93:$EE93)+SUMIF('SPACELOG 11 BP'!$F$2:$EE$2,AG$4,'SPACELOG 11 BP'!$F93:$EE93)+SUMIF('SPACELOG 12 BP'!$F$2:$EE$2,AG$4,'SPACELOG 12 BP'!$F93:$EE93)</f>
        <v>25285.645711684356</v>
      </c>
      <c r="AH93" s="34">
        <f>SUMIF('reporting montigny'!$F$2:$EE$2,AH$4,'reporting montigny'!$F93:$EE93)+SUMIF('reporting boissy'!$F$2:$EE$2,AH$4,'reporting boissy'!$F93:$EE93)+SUMIF('reporting moussy'!$F$2:$EE$2,AH$4,'reporting moussy'!$F92:$EE92)+SUMIF('reporting trappes'!$F$2:$EE$2,AH$4,'reporting trappes'!$F93:$EE93)+SUMIF('SPACELOG 5 BP'!$F$2:$EE$2,AH$4,'SPACELOG 5 BP'!$F93:$EE93)+SUMIF('SPACELOG 6 BP'!$F$2:$EE$2,AH$4,'SPACELOG 6 BP'!$F93:$EE93)+SUMIF('SPACELOG 7 BP'!$F$2:$EE$2,AH$4,'SPACELOG 7 BP'!$F93:$EE93)+SUMIF('SPACELOG 8 BP'!$F$2:$EE$2,AH$4,'SPACELOG 8 BP'!$F93:$EE93)+SUMIF('SPACELOG 9 BP'!$F$2:$EE$2,AH$4,'SPACELOG 9 BP'!$F93:$EE93)+SUMIF('SPACELOG 10 BP'!$F$2:$EE$2,AH$4,'SPACELOG 10 BP'!$F93:$EE93)+SUMIF('SPACELOG 11 BP'!$F$2:$EE$2,AH$4,'SPACELOG 11 BP'!$F93:$EE93)+SUMIF('SPACELOG 12 BP'!$F$2:$EE$2,AH$4,'SPACELOG 12 BP'!$F93:$EE93)</f>
        <v>18074.645711684356</v>
      </c>
      <c r="AI93" s="34">
        <f>SUMIF('reporting montigny'!$F$2:$EE$2,AI$4,'reporting montigny'!$F93:$EE93)+SUMIF('reporting boissy'!$F$2:$EE$2,AI$4,'reporting boissy'!$F93:$EE93)+SUMIF('reporting moussy'!$F$2:$EE$2,AI$4,'reporting moussy'!$F92:$EE92)+SUMIF('reporting trappes'!$F$2:$EE$2,AI$4,'reporting trappes'!$F93:$EE93)+SUMIF('SPACELOG 5 BP'!$F$2:$EE$2,AI$4,'SPACELOG 5 BP'!$F93:$EE93)+SUMIF('SPACELOG 6 BP'!$F$2:$EE$2,AI$4,'SPACELOG 6 BP'!$F93:$EE93)+SUMIF('SPACELOG 7 BP'!$F$2:$EE$2,AI$4,'SPACELOG 7 BP'!$F93:$EE93)+SUMIF('SPACELOG 8 BP'!$F$2:$EE$2,AI$4,'SPACELOG 8 BP'!$F93:$EE93)+SUMIF('SPACELOG 9 BP'!$F$2:$EE$2,AI$4,'SPACELOG 9 BP'!$F93:$EE93)+SUMIF('SPACELOG 10 BP'!$F$2:$EE$2,AI$4,'SPACELOG 10 BP'!$F93:$EE93)+SUMIF('SPACELOG 11 BP'!$F$2:$EE$2,AI$4,'SPACELOG 11 BP'!$F93:$EE93)+SUMIF('SPACELOG 12 BP'!$F$2:$EE$2,AI$4,'SPACELOG 12 BP'!$F93:$EE93)</f>
        <v>31965.645711684356</v>
      </c>
      <c r="AJ93" s="34">
        <f>SUMIF('reporting montigny'!$F$2:$EE$2,AJ$4,'reporting montigny'!$F93:$EE93)+SUMIF('reporting boissy'!$F$2:$EE$2,AJ$4,'reporting boissy'!$F93:$EE93)+SUMIF('reporting moussy'!$F$2:$EE$2,AJ$4,'reporting moussy'!$F92:$EE92)+SUMIF('reporting trappes'!$F$2:$EE$2,AJ$4,'reporting trappes'!$F93:$EE93)+SUMIF('SPACELOG 5 BP'!$F$2:$EE$2,AJ$4,'SPACELOG 5 BP'!$F93:$EE93)+SUMIF('SPACELOG 6 BP'!$F$2:$EE$2,AJ$4,'SPACELOG 6 BP'!$F93:$EE93)+SUMIF('SPACELOG 7 BP'!$F$2:$EE$2,AJ$4,'SPACELOG 7 BP'!$F93:$EE93)+SUMIF('SPACELOG 8 BP'!$F$2:$EE$2,AJ$4,'SPACELOG 8 BP'!$F93:$EE93)+SUMIF('SPACELOG 9 BP'!$F$2:$EE$2,AJ$4,'SPACELOG 9 BP'!$F93:$EE93)+SUMIF('SPACELOG 10 BP'!$F$2:$EE$2,AJ$4,'SPACELOG 10 BP'!$F93:$EE93)+SUMIF('SPACELOG 11 BP'!$F$2:$EE$2,AJ$4,'SPACELOG 11 BP'!$F93:$EE93)+SUMIF('SPACELOG 12 BP'!$F$2:$EE$2,AJ$4,'SPACELOG 12 BP'!$F93:$EE93)</f>
        <v>31265.645711684356</v>
      </c>
      <c r="AK93" s="34">
        <f>SUMIF('reporting montigny'!$F$2:$EE$2,AK$4,'reporting montigny'!$F93:$EE93)+SUMIF('reporting boissy'!$F$2:$EE$2,AK$4,'reporting boissy'!$F93:$EE93)+SUMIF('reporting moussy'!$F$2:$EE$2,AK$4,'reporting moussy'!$F92:$EE92)+SUMIF('reporting trappes'!$F$2:$EE$2,AK$4,'reporting trappes'!$F93:$EE93)+SUMIF('SPACELOG 5 BP'!$F$2:$EE$2,AK$4,'SPACELOG 5 BP'!$F93:$EE93)+SUMIF('SPACELOG 6 BP'!$F$2:$EE$2,AK$4,'SPACELOG 6 BP'!$F93:$EE93)+SUMIF('SPACELOG 7 BP'!$F$2:$EE$2,AK$4,'SPACELOG 7 BP'!$F93:$EE93)+SUMIF('SPACELOG 8 BP'!$F$2:$EE$2,AK$4,'SPACELOG 8 BP'!$F93:$EE93)+SUMIF('SPACELOG 9 BP'!$F$2:$EE$2,AK$4,'SPACELOG 9 BP'!$F93:$EE93)+SUMIF('SPACELOG 10 BP'!$F$2:$EE$2,AK$4,'SPACELOG 10 BP'!$F93:$EE93)+SUMIF('SPACELOG 11 BP'!$F$2:$EE$2,AK$4,'SPACELOG 11 BP'!$F93:$EE93)+SUMIF('SPACELOG 12 BP'!$F$2:$EE$2,AK$4,'SPACELOG 12 BP'!$F93:$EE93)</f>
        <v>31365.645711684356</v>
      </c>
      <c r="AL93" s="34">
        <f>SUMIF('reporting montigny'!$F$2:$EE$2,AL$4,'reporting montigny'!$F93:$EE93)+SUMIF('reporting boissy'!$F$2:$EE$2,AL$4,'reporting boissy'!$F93:$EE93)+SUMIF('reporting moussy'!$F$2:$EE$2,AL$4,'reporting moussy'!$F92:$EE92)+SUMIF('reporting trappes'!$F$2:$EE$2,AL$4,'reporting trappes'!$F93:$EE93)+SUMIF('SPACELOG 5 BP'!$F$2:$EE$2,AL$4,'SPACELOG 5 BP'!$F93:$EE93)+SUMIF('SPACELOG 6 BP'!$F$2:$EE$2,AL$4,'SPACELOG 6 BP'!$F93:$EE93)+SUMIF('SPACELOG 7 BP'!$F$2:$EE$2,AL$4,'SPACELOG 7 BP'!$F93:$EE93)+SUMIF('SPACELOG 8 BP'!$F$2:$EE$2,AL$4,'SPACELOG 8 BP'!$F93:$EE93)+SUMIF('SPACELOG 9 BP'!$F$2:$EE$2,AL$4,'SPACELOG 9 BP'!$F93:$EE93)+SUMIF('SPACELOG 10 BP'!$F$2:$EE$2,AL$4,'SPACELOG 10 BP'!$F93:$EE93)+SUMIF('SPACELOG 11 BP'!$F$2:$EE$2,AL$4,'SPACELOG 11 BP'!$F93:$EE93)+SUMIF('SPACELOG 12 BP'!$F$2:$EE$2,AL$4,'SPACELOG 12 BP'!$F93:$EE93)</f>
        <v>35565.645711684352</v>
      </c>
      <c r="AM93" s="34">
        <f>SUMIF('reporting montigny'!$F$2:$EE$2,AM$4,'reporting montigny'!$F93:$EE93)+SUMIF('reporting boissy'!$F$2:$EE$2,AM$4,'reporting boissy'!$F93:$EE93)+SUMIF('reporting moussy'!$F$2:$EE$2,AM$4,'reporting moussy'!$F92:$EE92)+SUMIF('reporting trappes'!$F$2:$EE$2,AM$4,'reporting trappes'!$F93:$EE93)+SUMIF('SPACELOG 5 BP'!$F$2:$EE$2,AM$4,'SPACELOG 5 BP'!$F93:$EE93)+SUMIF('SPACELOG 6 BP'!$F$2:$EE$2,AM$4,'SPACELOG 6 BP'!$F93:$EE93)+SUMIF('SPACELOG 7 BP'!$F$2:$EE$2,AM$4,'SPACELOG 7 BP'!$F93:$EE93)+SUMIF('SPACELOG 8 BP'!$F$2:$EE$2,AM$4,'SPACELOG 8 BP'!$F93:$EE93)+SUMIF('SPACELOG 9 BP'!$F$2:$EE$2,AM$4,'SPACELOG 9 BP'!$F93:$EE93)+SUMIF('SPACELOG 10 BP'!$F$2:$EE$2,AM$4,'SPACELOG 10 BP'!$F93:$EE93)+SUMIF('SPACELOG 11 BP'!$F$2:$EE$2,AM$4,'SPACELOG 11 BP'!$F93:$EE93)+SUMIF('SPACELOG 12 BP'!$F$2:$EE$2,AM$4,'SPACELOG 12 BP'!$F93:$EE93)</f>
        <v>35565.645711684352</v>
      </c>
      <c r="AN93" s="34">
        <f>SUMIF('reporting montigny'!$F$2:$EE$2,AN$4,'reporting montigny'!$F93:$EE93)+SUMIF('reporting boissy'!$F$2:$EE$2,AN$4,'reporting boissy'!$F93:$EE93)+SUMIF('reporting moussy'!$F$2:$EE$2,AN$4,'reporting moussy'!$F92:$EE92)+SUMIF('reporting trappes'!$F$2:$EE$2,AN$4,'reporting trappes'!$F93:$EE93)+SUMIF('SPACELOG 5 BP'!$F$2:$EE$2,AN$4,'SPACELOG 5 BP'!$F93:$EE93)+SUMIF('SPACELOG 6 BP'!$F$2:$EE$2,AN$4,'SPACELOG 6 BP'!$F93:$EE93)+SUMIF('SPACELOG 7 BP'!$F$2:$EE$2,AN$4,'SPACELOG 7 BP'!$F93:$EE93)+SUMIF('SPACELOG 8 BP'!$F$2:$EE$2,AN$4,'SPACELOG 8 BP'!$F93:$EE93)+SUMIF('SPACELOG 9 BP'!$F$2:$EE$2,AN$4,'SPACELOG 9 BP'!$F93:$EE93)+SUMIF('SPACELOG 10 BP'!$F$2:$EE$2,AN$4,'SPACELOG 10 BP'!$F93:$EE93)+SUMIF('SPACELOG 11 BP'!$F$2:$EE$2,AN$4,'SPACELOG 11 BP'!$F93:$EE93)+SUMIF('SPACELOG 12 BP'!$F$2:$EE$2,AN$4,'SPACELOG 12 BP'!$F93:$EE93)</f>
        <v>35565.645711684352</v>
      </c>
      <c r="AO93" s="34">
        <f>SUMIF('reporting montigny'!$F$2:$EE$2,AO$4,'reporting montigny'!$F93:$EE93)+SUMIF('reporting boissy'!$F$2:$EE$2,AO$4,'reporting boissy'!$F93:$EE93)+SUMIF('reporting moussy'!$F$2:$EE$2,AO$4,'reporting moussy'!$F92:$EE92)+SUMIF('reporting trappes'!$F$2:$EE$2,AO$4,'reporting trappes'!$F93:$EE93)+SUMIF('SPACELOG 5 BP'!$F$2:$EE$2,AO$4,'SPACELOG 5 BP'!$F93:$EE93)+SUMIF('SPACELOG 6 BP'!$F$2:$EE$2,AO$4,'SPACELOG 6 BP'!$F93:$EE93)+SUMIF('SPACELOG 7 BP'!$F$2:$EE$2,AO$4,'SPACELOG 7 BP'!$F93:$EE93)+SUMIF('SPACELOG 8 BP'!$F$2:$EE$2,AO$4,'SPACELOG 8 BP'!$F93:$EE93)+SUMIF('SPACELOG 9 BP'!$F$2:$EE$2,AO$4,'SPACELOG 9 BP'!$F93:$EE93)+SUMIF('SPACELOG 10 BP'!$F$2:$EE$2,AO$4,'SPACELOG 10 BP'!$F93:$EE93)+SUMIF('SPACELOG 11 BP'!$F$2:$EE$2,AO$4,'SPACELOG 11 BP'!$F93:$EE93)+SUMIF('SPACELOG 12 BP'!$F$2:$EE$2,AO$4,'SPACELOG 12 BP'!$F93:$EE93)</f>
        <v>35565.645711684352</v>
      </c>
      <c r="AP93" s="34">
        <f>SUMIF('reporting montigny'!$F$2:$EE$2,AP$4,'reporting montigny'!$F93:$EE93)+SUMIF('reporting boissy'!$F$2:$EE$2,AP$4,'reporting boissy'!$F93:$EE93)+SUMIF('reporting moussy'!$F$2:$EE$2,AP$4,'reporting moussy'!$F92:$EE92)+SUMIF('reporting trappes'!$F$2:$EE$2,AP$4,'reporting trappes'!$F93:$EE93)+SUMIF('SPACELOG 5 BP'!$F$2:$EE$2,AP$4,'SPACELOG 5 BP'!$F93:$EE93)+SUMIF('SPACELOG 6 BP'!$F$2:$EE$2,AP$4,'SPACELOG 6 BP'!$F93:$EE93)+SUMIF('SPACELOG 7 BP'!$F$2:$EE$2,AP$4,'SPACELOG 7 BP'!$F93:$EE93)+SUMIF('SPACELOG 8 BP'!$F$2:$EE$2,AP$4,'SPACELOG 8 BP'!$F93:$EE93)+SUMIF('SPACELOG 9 BP'!$F$2:$EE$2,AP$4,'SPACELOG 9 BP'!$F93:$EE93)+SUMIF('SPACELOG 10 BP'!$F$2:$EE$2,AP$4,'SPACELOG 10 BP'!$F93:$EE93)+SUMIF('SPACELOG 11 BP'!$F$2:$EE$2,AP$4,'SPACELOG 11 BP'!$F93:$EE93)+SUMIF('SPACELOG 12 BP'!$F$2:$EE$2,AP$4,'SPACELOG 12 BP'!$F93:$EE93)</f>
        <v>35565.645711684352</v>
      </c>
      <c r="AQ93" s="34">
        <f>SUMIF('reporting montigny'!$F$2:$EE$2,AQ$4,'reporting montigny'!$F93:$EE93)+SUMIF('reporting boissy'!$F$2:$EE$2,AQ$4,'reporting boissy'!$F93:$EE93)+SUMIF('reporting moussy'!$F$2:$EE$2,AQ$4,'reporting moussy'!$F92:$EE92)+SUMIF('reporting trappes'!$F$2:$EE$2,AQ$4,'reporting trappes'!$F93:$EE93)+SUMIF('SPACELOG 5 BP'!$F$2:$EE$2,AQ$4,'SPACELOG 5 BP'!$F93:$EE93)+SUMIF('SPACELOG 6 BP'!$F$2:$EE$2,AQ$4,'SPACELOG 6 BP'!$F93:$EE93)+SUMIF('SPACELOG 7 BP'!$F$2:$EE$2,AQ$4,'SPACELOG 7 BP'!$F93:$EE93)+SUMIF('SPACELOG 8 BP'!$F$2:$EE$2,AQ$4,'SPACELOG 8 BP'!$F93:$EE93)+SUMIF('SPACELOG 9 BP'!$F$2:$EE$2,AQ$4,'SPACELOG 9 BP'!$F93:$EE93)+SUMIF('SPACELOG 10 BP'!$F$2:$EE$2,AQ$4,'SPACELOG 10 BP'!$F93:$EE93)+SUMIF('SPACELOG 11 BP'!$F$2:$EE$2,AQ$4,'SPACELOG 11 BP'!$F93:$EE93)+SUMIF('SPACELOG 12 BP'!$F$2:$EE$2,AQ$4,'SPACELOG 12 BP'!$F93:$EE93)</f>
        <v>35565.645711684352</v>
      </c>
      <c r="AR93" s="24">
        <f>SUM(AF93:AQ93)</f>
        <v>372461.74854021234</v>
      </c>
      <c r="AS93" s="34">
        <f>SUMIF('reporting montigny'!$F$2:$EE$2,AS$4,'reporting montigny'!$F93:$EE93)+SUMIF('reporting boissy'!$F$2:$EE$2,AS$4,'reporting boissy'!$F93:$EE93)+SUMIF('reporting moussy'!$F$2:$EE$2,AS$4,'reporting moussy'!$F92:$EE92)+SUMIF('reporting trappes'!$F$2:$EE$2,AS$4,'reporting trappes'!$F93:$EE93)+SUMIF('SPACELOG 5 BP'!$F$2:$EE$2,AS$4,'SPACELOG 5 BP'!$F93:$EE93)+SUMIF('SPACELOG 6 BP'!$F$2:$EE$2,AS$4,'SPACELOG 6 BP'!$F93:$EE93)+SUMIF('SPACELOG 7 BP'!$F$2:$EE$2,AS$4,'SPACELOG 7 BP'!$F93:$EE93)+SUMIF('SPACELOG 8 BP'!$F$2:$EE$2,AS$4,'SPACELOG 8 BP'!$F93:$EE93)+SUMIF('SPACELOG 9 BP'!$F$2:$EE$2,AS$4,'SPACELOG 9 BP'!$F93:$EE93)+SUMIF('SPACELOG 10 BP'!$F$2:$EE$2,AS$4,'SPACELOG 10 BP'!$F93:$EE93)+SUMIF('SPACELOG 11 BP'!$F$2:$EE$2,AS$4,'SPACELOG 11 BP'!$F93:$EE93)+SUMIF('SPACELOG 12 BP'!$F$2:$EE$2,AS$4,'SPACELOG 12 BP'!$F93:$EE93)</f>
        <v>37900.645711684352</v>
      </c>
      <c r="AT93" s="34">
        <f>SUMIF('reporting montigny'!$F$2:$EE$2,AT$4,'reporting montigny'!$F93:$EE93)+SUMIF('reporting boissy'!$F$2:$EE$2,AT$4,'reporting boissy'!$F93:$EE93)+SUMIF('reporting moussy'!$F$2:$EE$2,AT$4,'reporting moussy'!$F92:$EE92)+SUMIF('reporting trappes'!$F$2:$EE$2,AT$4,'reporting trappes'!$F93:$EE93)+SUMIF('SPACELOG 5 BP'!$F$2:$EE$2,AT$4,'SPACELOG 5 BP'!$F93:$EE93)+SUMIF('SPACELOG 6 BP'!$F$2:$EE$2,AT$4,'SPACELOG 6 BP'!$F93:$EE93)+SUMIF('SPACELOG 7 BP'!$F$2:$EE$2,AT$4,'SPACELOG 7 BP'!$F93:$EE93)+SUMIF('SPACELOG 8 BP'!$F$2:$EE$2,AT$4,'SPACELOG 8 BP'!$F93:$EE93)+SUMIF('SPACELOG 9 BP'!$F$2:$EE$2,AT$4,'SPACELOG 9 BP'!$F93:$EE93)+SUMIF('SPACELOG 10 BP'!$F$2:$EE$2,AT$4,'SPACELOG 10 BP'!$F93:$EE93)+SUMIF('SPACELOG 11 BP'!$F$2:$EE$2,AT$4,'SPACELOG 11 BP'!$F93:$EE93)+SUMIF('SPACELOG 12 BP'!$F$2:$EE$2,AT$4,'SPACELOG 12 BP'!$F93:$EE93)</f>
        <v>39525.645711684352</v>
      </c>
      <c r="AU93" s="34">
        <f>SUMIF('reporting montigny'!$F$2:$EE$2,AU$4,'reporting montigny'!$F93:$EE93)+SUMIF('reporting boissy'!$F$2:$EE$2,AU$4,'reporting boissy'!$F93:$EE93)+SUMIF('reporting moussy'!$F$2:$EE$2,AU$4,'reporting moussy'!$F92:$EE92)+SUMIF('reporting trappes'!$F$2:$EE$2,AU$4,'reporting trappes'!$F93:$EE93)+SUMIF('SPACELOG 5 BP'!$F$2:$EE$2,AU$4,'SPACELOG 5 BP'!$F93:$EE93)+SUMIF('SPACELOG 6 BP'!$F$2:$EE$2,AU$4,'SPACELOG 6 BP'!$F93:$EE93)+SUMIF('SPACELOG 7 BP'!$F$2:$EE$2,AU$4,'SPACELOG 7 BP'!$F93:$EE93)+SUMIF('SPACELOG 8 BP'!$F$2:$EE$2,AU$4,'SPACELOG 8 BP'!$F93:$EE93)+SUMIF('SPACELOG 9 BP'!$F$2:$EE$2,AU$4,'SPACELOG 9 BP'!$F93:$EE93)+SUMIF('SPACELOG 10 BP'!$F$2:$EE$2,AU$4,'SPACELOG 10 BP'!$F93:$EE93)+SUMIF('SPACELOG 11 BP'!$F$2:$EE$2,AU$4,'SPACELOG 11 BP'!$F93:$EE93)+SUMIF('SPACELOG 12 BP'!$F$2:$EE$2,AU$4,'SPACELOG 12 BP'!$F93:$EE93)</f>
        <v>28184.645711684356</v>
      </c>
      <c r="AV93" s="34">
        <f>SUMIF('reporting montigny'!$F$2:$EE$2,AV$4,'reporting montigny'!$F93:$EE93)+SUMIF('reporting boissy'!$F$2:$EE$2,AV$4,'reporting boissy'!$F93:$EE93)+SUMIF('reporting moussy'!$F$2:$EE$2,AV$4,'reporting moussy'!$F92:$EE92)+SUMIF('reporting trappes'!$F$2:$EE$2,AV$4,'reporting trappes'!$F93:$EE93)+SUMIF('SPACELOG 5 BP'!$F$2:$EE$2,AV$4,'SPACELOG 5 BP'!$F93:$EE93)+SUMIF('SPACELOG 6 BP'!$F$2:$EE$2,AV$4,'SPACELOG 6 BP'!$F93:$EE93)+SUMIF('SPACELOG 7 BP'!$F$2:$EE$2,AV$4,'SPACELOG 7 BP'!$F93:$EE93)+SUMIF('SPACELOG 8 BP'!$F$2:$EE$2,AV$4,'SPACELOG 8 BP'!$F93:$EE93)+SUMIF('SPACELOG 9 BP'!$F$2:$EE$2,AV$4,'SPACELOG 9 BP'!$F93:$EE93)+SUMIF('SPACELOG 10 BP'!$F$2:$EE$2,AV$4,'SPACELOG 10 BP'!$F93:$EE93)+SUMIF('SPACELOG 11 BP'!$F$2:$EE$2,AV$4,'SPACELOG 11 BP'!$F93:$EE93)+SUMIF('SPACELOG 12 BP'!$F$2:$EE$2,AV$4,'SPACELOG 12 BP'!$F93:$EE93)</f>
        <v>39525.645711684352</v>
      </c>
      <c r="AW93" s="34">
        <f>SUMIF('reporting montigny'!$F$2:$EE$2,AW$4,'reporting montigny'!$F93:$EE93)+SUMIF('reporting boissy'!$F$2:$EE$2,AW$4,'reporting boissy'!$F93:$EE93)+SUMIF('reporting moussy'!$F$2:$EE$2,AW$4,'reporting moussy'!$F92:$EE92)+SUMIF('reporting trappes'!$F$2:$EE$2,AW$4,'reporting trappes'!$F93:$EE93)+SUMIF('SPACELOG 5 BP'!$F$2:$EE$2,AW$4,'SPACELOG 5 BP'!$F93:$EE93)+SUMIF('SPACELOG 6 BP'!$F$2:$EE$2,AW$4,'SPACELOG 6 BP'!$F93:$EE93)+SUMIF('SPACELOG 7 BP'!$F$2:$EE$2,AW$4,'SPACELOG 7 BP'!$F93:$EE93)+SUMIF('SPACELOG 8 BP'!$F$2:$EE$2,AW$4,'SPACELOG 8 BP'!$F93:$EE93)+SUMIF('SPACELOG 9 BP'!$F$2:$EE$2,AW$4,'SPACELOG 9 BP'!$F93:$EE93)+SUMIF('SPACELOG 10 BP'!$F$2:$EE$2,AW$4,'SPACELOG 10 BP'!$F93:$EE93)+SUMIF('SPACELOG 11 BP'!$F$2:$EE$2,AW$4,'SPACELOG 11 BP'!$F93:$EE93)+SUMIF('SPACELOG 12 BP'!$F$2:$EE$2,AW$4,'SPACELOG 12 BP'!$F93:$EE93)</f>
        <v>37025.645711684352</v>
      </c>
      <c r="AX93" s="34">
        <f>SUMIF('reporting montigny'!$F$2:$EE$2,AX$4,'reporting montigny'!$F93:$EE93)+SUMIF('reporting boissy'!$F$2:$EE$2,AX$4,'reporting boissy'!$F93:$EE93)+SUMIF('reporting moussy'!$F$2:$EE$2,AX$4,'reporting moussy'!$F92:$EE92)+SUMIF('reporting trappes'!$F$2:$EE$2,AX$4,'reporting trappes'!$F93:$EE93)+SUMIF('SPACELOG 5 BP'!$F$2:$EE$2,AX$4,'SPACELOG 5 BP'!$F93:$EE93)+SUMIF('SPACELOG 6 BP'!$F$2:$EE$2,AX$4,'SPACELOG 6 BP'!$F93:$EE93)+SUMIF('SPACELOG 7 BP'!$F$2:$EE$2,AX$4,'SPACELOG 7 BP'!$F93:$EE93)+SUMIF('SPACELOG 8 BP'!$F$2:$EE$2,AX$4,'SPACELOG 8 BP'!$F93:$EE93)+SUMIF('SPACELOG 9 BP'!$F$2:$EE$2,AX$4,'SPACELOG 9 BP'!$F93:$EE93)+SUMIF('SPACELOG 10 BP'!$F$2:$EE$2,AX$4,'SPACELOG 10 BP'!$F93:$EE93)+SUMIF('SPACELOG 11 BP'!$F$2:$EE$2,AX$4,'SPACELOG 11 BP'!$F93:$EE93)+SUMIF('SPACELOG 12 BP'!$F$2:$EE$2,AX$4,'SPACELOG 12 BP'!$F93:$EE93)</f>
        <v>35325.645711684352</v>
      </c>
      <c r="AY93" s="34">
        <f>SUMIF('reporting montigny'!$F$2:$EE$2,AY$4,'reporting montigny'!$F93:$EE93)+SUMIF('reporting boissy'!$F$2:$EE$2,AY$4,'reporting boissy'!$F93:$EE93)+SUMIF('reporting moussy'!$F$2:$EE$2,AY$4,'reporting moussy'!$F92:$EE92)+SUMIF('reporting trappes'!$F$2:$EE$2,AY$4,'reporting trappes'!$F93:$EE93)+SUMIF('SPACELOG 5 BP'!$F$2:$EE$2,AY$4,'SPACELOG 5 BP'!$F93:$EE93)+SUMIF('SPACELOG 6 BP'!$F$2:$EE$2,AY$4,'SPACELOG 6 BP'!$F93:$EE93)+SUMIF('SPACELOG 7 BP'!$F$2:$EE$2,AY$4,'SPACELOG 7 BP'!$F93:$EE93)+SUMIF('SPACELOG 8 BP'!$F$2:$EE$2,AY$4,'SPACELOG 8 BP'!$F93:$EE93)+SUMIF('SPACELOG 9 BP'!$F$2:$EE$2,AY$4,'SPACELOG 9 BP'!$F93:$EE93)+SUMIF('SPACELOG 10 BP'!$F$2:$EE$2,AY$4,'SPACELOG 10 BP'!$F93:$EE93)+SUMIF('SPACELOG 11 BP'!$F$2:$EE$2,AY$4,'SPACELOG 11 BP'!$F93:$EE93)+SUMIF('SPACELOG 12 BP'!$F$2:$EE$2,AY$4,'SPACELOG 12 BP'!$F93:$EE93)</f>
        <v>39525.645711684352</v>
      </c>
      <c r="AZ93" s="34">
        <f>SUMIF('reporting montigny'!$F$2:$EE$2,AZ$4,'reporting montigny'!$F93:$EE93)+SUMIF('reporting boissy'!$F$2:$EE$2,AZ$4,'reporting boissy'!$F93:$EE93)+SUMIF('reporting moussy'!$F$2:$EE$2,AZ$4,'reporting moussy'!$F92:$EE92)+SUMIF('reporting trappes'!$F$2:$EE$2,AZ$4,'reporting trappes'!$F93:$EE93)+SUMIF('SPACELOG 5 BP'!$F$2:$EE$2,AZ$4,'SPACELOG 5 BP'!$F93:$EE93)+SUMIF('SPACELOG 6 BP'!$F$2:$EE$2,AZ$4,'SPACELOG 6 BP'!$F93:$EE93)+SUMIF('SPACELOG 7 BP'!$F$2:$EE$2,AZ$4,'SPACELOG 7 BP'!$F93:$EE93)+SUMIF('SPACELOG 8 BP'!$F$2:$EE$2,AZ$4,'SPACELOG 8 BP'!$F93:$EE93)+SUMIF('SPACELOG 9 BP'!$F$2:$EE$2,AZ$4,'SPACELOG 9 BP'!$F93:$EE93)+SUMIF('SPACELOG 10 BP'!$F$2:$EE$2,AZ$4,'SPACELOG 10 BP'!$F93:$EE93)+SUMIF('SPACELOG 11 BP'!$F$2:$EE$2,AZ$4,'SPACELOG 11 BP'!$F93:$EE93)+SUMIF('SPACELOG 12 BP'!$F$2:$EE$2,AZ$4,'SPACELOG 12 BP'!$F93:$EE93)</f>
        <v>39525.645711684352</v>
      </c>
      <c r="BA93" s="34">
        <f>SUMIF('reporting montigny'!$F$2:$EE$2,BA$4,'reporting montigny'!$F93:$EE93)+SUMIF('reporting boissy'!$F$2:$EE$2,BA$4,'reporting boissy'!$F93:$EE93)+SUMIF('reporting moussy'!$F$2:$EE$2,BA$4,'reporting moussy'!$F92:$EE92)+SUMIF('reporting trappes'!$F$2:$EE$2,BA$4,'reporting trappes'!$F93:$EE93)+SUMIF('SPACELOG 5 BP'!$F$2:$EE$2,BA$4,'SPACELOG 5 BP'!$F93:$EE93)+SUMIF('SPACELOG 6 BP'!$F$2:$EE$2,BA$4,'SPACELOG 6 BP'!$F93:$EE93)+SUMIF('SPACELOG 7 BP'!$F$2:$EE$2,BA$4,'SPACELOG 7 BP'!$F93:$EE93)+SUMIF('SPACELOG 8 BP'!$F$2:$EE$2,BA$4,'SPACELOG 8 BP'!$F93:$EE93)+SUMIF('SPACELOG 9 BP'!$F$2:$EE$2,BA$4,'SPACELOG 9 BP'!$F93:$EE93)+SUMIF('SPACELOG 10 BP'!$F$2:$EE$2,BA$4,'SPACELOG 10 BP'!$F93:$EE93)+SUMIF('SPACELOG 11 BP'!$F$2:$EE$2,BA$4,'SPACELOG 11 BP'!$F93:$EE93)+SUMIF('SPACELOG 12 BP'!$F$2:$EE$2,BA$4,'SPACELOG 12 BP'!$F93:$EE93)</f>
        <v>39525.645711684352</v>
      </c>
      <c r="BB93" s="34">
        <f>SUMIF('reporting montigny'!$F$2:$EE$2,BB$4,'reporting montigny'!$F93:$EE93)+SUMIF('reporting boissy'!$F$2:$EE$2,BB$4,'reporting boissy'!$F93:$EE93)+SUMIF('reporting moussy'!$F$2:$EE$2,BB$4,'reporting moussy'!$F92:$EE92)+SUMIF('reporting trappes'!$F$2:$EE$2,BB$4,'reporting trappes'!$F93:$EE93)+SUMIF('SPACELOG 5 BP'!$F$2:$EE$2,BB$4,'SPACELOG 5 BP'!$F93:$EE93)+SUMIF('SPACELOG 6 BP'!$F$2:$EE$2,BB$4,'SPACELOG 6 BP'!$F93:$EE93)+SUMIF('SPACELOG 7 BP'!$F$2:$EE$2,BB$4,'SPACELOG 7 BP'!$F93:$EE93)+SUMIF('SPACELOG 8 BP'!$F$2:$EE$2,BB$4,'SPACELOG 8 BP'!$F93:$EE93)+SUMIF('SPACELOG 9 BP'!$F$2:$EE$2,BB$4,'SPACELOG 9 BP'!$F93:$EE93)+SUMIF('SPACELOG 10 BP'!$F$2:$EE$2,BB$4,'SPACELOG 10 BP'!$F93:$EE93)+SUMIF('SPACELOG 11 BP'!$F$2:$EE$2,BB$4,'SPACELOG 11 BP'!$F93:$EE93)+SUMIF('SPACELOG 12 BP'!$F$2:$EE$2,BB$4,'SPACELOG 12 BP'!$F93:$EE93)</f>
        <v>39525.645711684352</v>
      </c>
      <c r="BC93" s="34">
        <f>SUMIF('reporting montigny'!$F$2:$EE$2,BC$4,'reporting montigny'!$F93:$EE93)+SUMIF('reporting boissy'!$F$2:$EE$2,BC$4,'reporting boissy'!$F93:$EE93)+SUMIF('reporting moussy'!$F$2:$EE$2,BC$4,'reporting moussy'!$F92:$EE92)+SUMIF('reporting trappes'!$F$2:$EE$2,BC$4,'reporting trappes'!$F93:$EE93)+SUMIF('SPACELOG 5 BP'!$F$2:$EE$2,BC$4,'SPACELOG 5 BP'!$F93:$EE93)+SUMIF('SPACELOG 6 BP'!$F$2:$EE$2,BC$4,'SPACELOG 6 BP'!$F93:$EE93)+SUMIF('SPACELOG 7 BP'!$F$2:$EE$2,BC$4,'SPACELOG 7 BP'!$F93:$EE93)+SUMIF('SPACELOG 8 BP'!$F$2:$EE$2,BC$4,'SPACELOG 8 BP'!$F93:$EE93)+SUMIF('SPACELOG 9 BP'!$F$2:$EE$2,BC$4,'SPACELOG 9 BP'!$F93:$EE93)+SUMIF('SPACELOG 10 BP'!$F$2:$EE$2,BC$4,'SPACELOG 10 BP'!$F93:$EE93)+SUMIF('SPACELOG 11 BP'!$F$2:$EE$2,BC$4,'SPACELOG 11 BP'!$F93:$EE93)+SUMIF('SPACELOG 12 BP'!$F$2:$EE$2,BC$4,'SPACELOG 12 BP'!$F93:$EE93)</f>
        <v>39525.645711684352</v>
      </c>
      <c r="BD93" s="34">
        <f>SUMIF('reporting montigny'!$F$2:$EE$2,BD$4,'reporting montigny'!$F93:$EE93)+SUMIF('reporting boissy'!$F$2:$EE$2,BD$4,'reporting boissy'!$F93:$EE93)+SUMIF('reporting moussy'!$F$2:$EE$2,BD$4,'reporting moussy'!$F92:$EE92)+SUMIF('reporting trappes'!$F$2:$EE$2,BD$4,'reporting trappes'!$F93:$EE93)+SUMIF('SPACELOG 5 BP'!$F$2:$EE$2,BD$4,'SPACELOG 5 BP'!$F93:$EE93)+SUMIF('SPACELOG 6 BP'!$F$2:$EE$2,BD$4,'SPACELOG 6 BP'!$F93:$EE93)+SUMIF('SPACELOG 7 BP'!$F$2:$EE$2,BD$4,'SPACELOG 7 BP'!$F93:$EE93)+SUMIF('SPACELOG 8 BP'!$F$2:$EE$2,BD$4,'SPACELOG 8 BP'!$F93:$EE93)+SUMIF('SPACELOG 9 BP'!$F$2:$EE$2,BD$4,'SPACELOG 9 BP'!$F93:$EE93)+SUMIF('SPACELOG 10 BP'!$F$2:$EE$2,BD$4,'SPACELOG 10 BP'!$F93:$EE93)+SUMIF('SPACELOG 11 BP'!$F$2:$EE$2,BD$4,'SPACELOG 11 BP'!$F93:$EE93)+SUMIF('SPACELOG 12 BP'!$F$2:$EE$2,BD$4,'SPACELOG 12 BP'!$F93:$EE93)</f>
        <v>39525.645711684352</v>
      </c>
      <c r="BE93" s="24">
        <f>SUM(AS93:BD93)</f>
        <v>454641.74854021234</v>
      </c>
      <c r="BF93" s="34">
        <f>SUMIF('reporting montigny'!$F$2:$EE$2,BF$4,'reporting montigny'!$F93:$EE93)+SUMIF('reporting boissy'!$F$2:$EE$2,BF$4,'reporting boissy'!$F93:$EE93)+SUMIF('reporting moussy'!$F$2:$EE$2,BF$4,'reporting moussy'!$F92:$EE92)+SUMIF('reporting trappes'!$F$2:$EE$2,BF$4,'reporting trappes'!$F93:$EE93)+SUMIF('SPACELOG 5 BP'!$F$2:$EE$2,BF$4,'SPACELOG 5 BP'!$F93:$EE93)+SUMIF('SPACELOG 6 BP'!$F$2:$EE$2,BF$4,'SPACELOG 6 BP'!$F93:$EE93)+SUMIF('SPACELOG 7 BP'!$F$2:$EE$2,BF$4,'SPACELOG 7 BP'!$F93:$EE93)+SUMIF('SPACELOG 8 BP'!$F$2:$EE$2,BF$4,'SPACELOG 8 BP'!$F93:$EE93)+SUMIF('SPACELOG 9 BP'!$F$2:$EE$2,BF$4,'SPACELOG 9 BP'!$F93:$EE93)+SUMIF('SPACELOG 10 BP'!$F$2:$EE$2,BF$4,'SPACELOG 10 BP'!$F93:$EE93)+SUMIF('SPACELOG 11 BP'!$F$2:$EE$2,BF$4,'SPACELOG 11 BP'!$F93:$EE93)+SUMIF('SPACELOG 12 BP'!$F$2:$EE$2,BF$4,'SPACELOG 12 BP'!$F93:$EE93)</f>
        <v>37900.645711684352</v>
      </c>
      <c r="BG93" s="34">
        <f>SUMIF('reporting montigny'!$F$2:$EE$2,BG$4,'reporting montigny'!$F93:$EE93)+SUMIF('reporting boissy'!$F$2:$EE$2,BG$4,'reporting boissy'!$F93:$EE93)+SUMIF('reporting moussy'!$F$2:$EE$2,BG$4,'reporting moussy'!$F92:$EE92)+SUMIF('reporting trappes'!$F$2:$EE$2,BG$4,'reporting trappes'!$F93:$EE93)+SUMIF('SPACELOG 5 BP'!$F$2:$EE$2,BG$4,'SPACELOG 5 BP'!$F93:$EE93)+SUMIF('SPACELOG 6 BP'!$F$2:$EE$2,BG$4,'SPACELOG 6 BP'!$F93:$EE93)+SUMIF('SPACELOG 7 BP'!$F$2:$EE$2,BG$4,'SPACELOG 7 BP'!$F93:$EE93)+SUMIF('SPACELOG 8 BP'!$F$2:$EE$2,BG$4,'SPACELOG 8 BP'!$F93:$EE93)+SUMIF('SPACELOG 9 BP'!$F$2:$EE$2,BG$4,'SPACELOG 9 BP'!$F93:$EE93)+SUMIF('SPACELOG 10 BP'!$F$2:$EE$2,BG$4,'SPACELOG 10 BP'!$F93:$EE93)+SUMIF('SPACELOG 11 BP'!$F$2:$EE$2,BG$4,'SPACELOG 11 BP'!$F93:$EE93)+SUMIF('SPACELOG 12 BP'!$F$2:$EE$2,BG$4,'SPACELOG 12 BP'!$F93:$EE93)</f>
        <v>39525.645711684352</v>
      </c>
      <c r="BH93" s="34">
        <f>SUMIF('reporting montigny'!$F$2:$EE$2,BH$4,'reporting montigny'!$F93:$EE93)+SUMIF('reporting boissy'!$F$2:$EE$2,BH$4,'reporting boissy'!$F93:$EE93)+SUMIF('reporting moussy'!$F$2:$EE$2,BH$4,'reporting moussy'!$F92:$EE92)+SUMIF('reporting trappes'!$F$2:$EE$2,BH$4,'reporting trappes'!$F93:$EE93)+SUMIF('SPACELOG 5 BP'!$F$2:$EE$2,BH$4,'SPACELOG 5 BP'!$F93:$EE93)+SUMIF('SPACELOG 6 BP'!$F$2:$EE$2,BH$4,'SPACELOG 6 BP'!$F93:$EE93)+SUMIF('SPACELOG 7 BP'!$F$2:$EE$2,BH$4,'SPACELOG 7 BP'!$F93:$EE93)+SUMIF('SPACELOG 8 BP'!$F$2:$EE$2,BH$4,'SPACELOG 8 BP'!$F93:$EE93)+SUMIF('SPACELOG 9 BP'!$F$2:$EE$2,BH$4,'SPACELOG 9 BP'!$F93:$EE93)+SUMIF('SPACELOG 10 BP'!$F$2:$EE$2,BH$4,'SPACELOG 10 BP'!$F93:$EE93)+SUMIF('SPACELOG 11 BP'!$F$2:$EE$2,BH$4,'SPACELOG 11 BP'!$F93:$EE93)+SUMIF('SPACELOG 12 BP'!$F$2:$EE$2,BH$4,'SPACELOG 12 BP'!$F93:$EE93)</f>
        <v>28184.645711684356</v>
      </c>
      <c r="BI93" s="34">
        <f>SUMIF('reporting montigny'!$F$2:$EE$2,BI$4,'reporting montigny'!$F93:$EE93)+SUMIF('reporting boissy'!$F$2:$EE$2,BI$4,'reporting boissy'!$F93:$EE93)+SUMIF('reporting moussy'!$F$2:$EE$2,BI$4,'reporting moussy'!$F92:$EE92)+SUMIF('reporting trappes'!$F$2:$EE$2,BI$4,'reporting trappes'!$F93:$EE93)+SUMIF('SPACELOG 5 BP'!$F$2:$EE$2,BI$4,'SPACELOG 5 BP'!$F93:$EE93)+SUMIF('SPACELOG 6 BP'!$F$2:$EE$2,BI$4,'SPACELOG 6 BP'!$F93:$EE93)+SUMIF('SPACELOG 7 BP'!$F$2:$EE$2,BI$4,'SPACELOG 7 BP'!$F93:$EE93)+SUMIF('SPACELOG 8 BP'!$F$2:$EE$2,BI$4,'SPACELOG 8 BP'!$F93:$EE93)+SUMIF('SPACELOG 9 BP'!$F$2:$EE$2,BI$4,'SPACELOG 9 BP'!$F93:$EE93)+SUMIF('SPACELOG 10 BP'!$F$2:$EE$2,BI$4,'SPACELOG 10 BP'!$F93:$EE93)+SUMIF('SPACELOG 11 BP'!$F$2:$EE$2,BI$4,'SPACELOG 11 BP'!$F93:$EE93)+SUMIF('SPACELOG 12 BP'!$F$2:$EE$2,BI$4,'SPACELOG 12 BP'!$F93:$EE93)</f>
        <v>39525.645711684352</v>
      </c>
      <c r="BJ93" s="34">
        <f>SUMIF('reporting montigny'!$F$2:$EE$2,BJ$4,'reporting montigny'!$F93:$EE93)+SUMIF('reporting boissy'!$F$2:$EE$2,BJ$4,'reporting boissy'!$F93:$EE93)+SUMIF('reporting moussy'!$F$2:$EE$2,BJ$4,'reporting moussy'!$F92:$EE92)+SUMIF('reporting trappes'!$F$2:$EE$2,BJ$4,'reporting trappes'!$F93:$EE93)+SUMIF('SPACELOG 5 BP'!$F$2:$EE$2,BJ$4,'SPACELOG 5 BP'!$F93:$EE93)+SUMIF('SPACELOG 6 BP'!$F$2:$EE$2,BJ$4,'SPACELOG 6 BP'!$F93:$EE93)+SUMIF('SPACELOG 7 BP'!$F$2:$EE$2,BJ$4,'SPACELOG 7 BP'!$F93:$EE93)+SUMIF('SPACELOG 8 BP'!$F$2:$EE$2,BJ$4,'SPACELOG 8 BP'!$F93:$EE93)+SUMIF('SPACELOG 9 BP'!$F$2:$EE$2,BJ$4,'SPACELOG 9 BP'!$F93:$EE93)+SUMIF('SPACELOG 10 BP'!$F$2:$EE$2,BJ$4,'SPACELOG 10 BP'!$F93:$EE93)+SUMIF('SPACELOG 11 BP'!$F$2:$EE$2,BJ$4,'SPACELOG 11 BP'!$F93:$EE93)+SUMIF('SPACELOG 12 BP'!$F$2:$EE$2,BJ$4,'SPACELOG 12 BP'!$F93:$EE93)</f>
        <v>37025.645711684352</v>
      </c>
      <c r="BK93" s="34">
        <f>SUMIF('reporting montigny'!$F$2:$EE$2,BK$4,'reporting montigny'!$F93:$EE93)+SUMIF('reporting boissy'!$F$2:$EE$2,BK$4,'reporting boissy'!$F93:$EE93)+SUMIF('reporting moussy'!$F$2:$EE$2,BK$4,'reporting moussy'!$F92:$EE92)+SUMIF('reporting trappes'!$F$2:$EE$2,BK$4,'reporting trappes'!$F93:$EE93)+SUMIF('SPACELOG 5 BP'!$F$2:$EE$2,BK$4,'SPACELOG 5 BP'!$F93:$EE93)+SUMIF('SPACELOG 6 BP'!$F$2:$EE$2,BK$4,'SPACELOG 6 BP'!$F93:$EE93)+SUMIF('SPACELOG 7 BP'!$F$2:$EE$2,BK$4,'SPACELOG 7 BP'!$F93:$EE93)+SUMIF('SPACELOG 8 BP'!$F$2:$EE$2,BK$4,'SPACELOG 8 BP'!$F93:$EE93)+SUMIF('SPACELOG 9 BP'!$F$2:$EE$2,BK$4,'SPACELOG 9 BP'!$F93:$EE93)+SUMIF('SPACELOG 10 BP'!$F$2:$EE$2,BK$4,'SPACELOG 10 BP'!$F93:$EE93)+SUMIF('SPACELOG 11 BP'!$F$2:$EE$2,BK$4,'SPACELOG 11 BP'!$F93:$EE93)+SUMIF('SPACELOG 12 BP'!$F$2:$EE$2,BK$4,'SPACELOG 12 BP'!$F93:$EE93)</f>
        <v>35325.645711684352</v>
      </c>
      <c r="BL93" s="34">
        <f>SUMIF('reporting montigny'!$F$2:$EE$2,BL$4,'reporting montigny'!$F93:$EE93)+SUMIF('reporting boissy'!$F$2:$EE$2,BL$4,'reporting boissy'!$F93:$EE93)+SUMIF('reporting moussy'!$F$2:$EE$2,BL$4,'reporting moussy'!$F92:$EE92)+SUMIF('reporting trappes'!$F$2:$EE$2,BL$4,'reporting trappes'!$F93:$EE93)+SUMIF('SPACELOG 5 BP'!$F$2:$EE$2,BL$4,'SPACELOG 5 BP'!$F93:$EE93)+SUMIF('SPACELOG 6 BP'!$F$2:$EE$2,BL$4,'SPACELOG 6 BP'!$F93:$EE93)+SUMIF('SPACELOG 7 BP'!$F$2:$EE$2,BL$4,'SPACELOG 7 BP'!$F93:$EE93)+SUMIF('SPACELOG 8 BP'!$F$2:$EE$2,BL$4,'SPACELOG 8 BP'!$F93:$EE93)+SUMIF('SPACELOG 9 BP'!$F$2:$EE$2,BL$4,'SPACELOG 9 BP'!$F93:$EE93)+SUMIF('SPACELOG 10 BP'!$F$2:$EE$2,BL$4,'SPACELOG 10 BP'!$F93:$EE93)+SUMIF('SPACELOG 11 BP'!$F$2:$EE$2,BL$4,'SPACELOG 11 BP'!$F93:$EE93)+SUMIF('SPACELOG 12 BP'!$F$2:$EE$2,BL$4,'SPACELOG 12 BP'!$F93:$EE93)</f>
        <v>39525.645711684352</v>
      </c>
      <c r="BM93" s="34">
        <f>SUMIF('reporting montigny'!$F$2:$EE$2,BM$4,'reporting montigny'!$F93:$EE93)+SUMIF('reporting boissy'!$F$2:$EE$2,BM$4,'reporting boissy'!$F93:$EE93)+SUMIF('reporting moussy'!$F$2:$EE$2,BM$4,'reporting moussy'!$F92:$EE92)+SUMIF('reporting trappes'!$F$2:$EE$2,BM$4,'reporting trappes'!$F93:$EE93)+SUMIF('SPACELOG 5 BP'!$F$2:$EE$2,BM$4,'SPACELOG 5 BP'!$F93:$EE93)+SUMIF('SPACELOG 6 BP'!$F$2:$EE$2,BM$4,'SPACELOG 6 BP'!$F93:$EE93)+SUMIF('SPACELOG 7 BP'!$F$2:$EE$2,BM$4,'SPACELOG 7 BP'!$F93:$EE93)+SUMIF('SPACELOG 8 BP'!$F$2:$EE$2,BM$4,'SPACELOG 8 BP'!$F93:$EE93)+SUMIF('SPACELOG 9 BP'!$F$2:$EE$2,BM$4,'SPACELOG 9 BP'!$F93:$EE93)+SUMIF('SPACELOG 10 BP'!$F$2:$EE$2,BM$4,'SPACELOG 10 BP'!$F93:$EE93)+SUMIF('SPACELOG 11 BP'!$F$2:$EE$2,BM$4,'SPACELOG 11 BP'!$F93:$EE93)+SUMIF('SPACELOG 12 BP'!$F$2:$EE$2,BM$4,'SPACELOG 12 BP'!$F93:$EE93)</f>
        <v>39525.645711684352</v>
      </c>
      <c r="BN93" s="34">
        <f>SUMIF('reporting montigny'!$F$2:$EE$2,BN$4,'reporting montigny'!$F93:$EE93)+SUMIF('reporting boissy'!$F$2:$EE$2,BN$4,'reporting boissy'!$F93:$EE93)+SUMIF('reporting moussy'!$F$2:$EE$2,BN$4,'reporting moussy'!$F92:$EE92)+SUMIF('reporting trappes'!$F$2:$EE$2,BN$4,'reporting trappes'!$F93:$EE93)+SUMIF('SPACELOG 5 BP'!$F$2:$EE$2,BN$4,'SPACELOG 5 BP'!$F93:$EE93)+SUMIF('SPACELOG 6 BP'!$F$2:$EE$2,BN$4,'SPACELOG 6 BP'!$F93:$EE93)+SUMIF('SPACELOG 7 BP'!$F$2:$EE$2,BN$4,'SPACELOG 7 BP'!$F93:$EE93)+SUMIF('SPACELOG 8 BP'!$F$2:$EE$2,BN$4,'SPACELOG 8 BP'!$F93:$EE93)+SUMIF('SPACELOG 9 BP'!$F$2:$EE$2,BN$4,'SPACELOG 9 BP'!$F93:$EE93)+SUMIF('SPACELOG 10 BP'!$F$2:$EE$2,BN$4,'SPACELOG 10 BP'!$F93:$EE93)+SUMIF('SPACELOG 11 BP'!$F$2:$EE$2,BN$4,'SPACELOG 11 BP'!$F93:$EE93)+SUMIF('SPACELOG 12 BP'!$F$2:$EE$2,BN$4,'SPACELOG 12 BP'!$F93:$EE93)</f>
        <v>39525.645711684352</v>
      </c>
      <c r="BO93" s="34">
        <f>SUMIF('reporting montigny'!$F$2:$EE$2,BO$4,'reporting montigny'!$F93:$EE93)+SUMIF('reporting boissy'!$F$2:$EE$2,BO$4,'reporting boissy'!$F93:$EE93)+SUMIF('reporting moussy'!$F$2:$EE$2,BO$4,'reporting moussy'!$F92:$EE92)+SUMIF('reporting trappes'!$F$2:$EE$2,BO$4,'reporting trappes'!$F93:$EE93)+SUMIF('SPACELOG 5 BP'!$F$2:$EE$2,BO$4,'SPACELOG 5 BP'!$F93:$EE93)+SUMIF('SPACELOG 6 BP'!$F$2:$EE$2,BO$4,'SPACELOG 6 BP'!$F93:$EE93)+SUMIF('SPACELOG 7 BP'!$F$2:$EE$2,BO$4,'SPACELOG 7 BP'!$F93:$EE93)+SUMIF('SPACELOG 8 BP'!$F$2:$EE$2,BO$4,'SPACELOG 8 BP'!$F93:$EE93)+SUMIF('SPACELOG 9 BP'!$F$2:$EE$2,BO$4,'SPACELOG 9 BP'!$F93:$EE93)+SUMIF('SPACELOG 10 BP'!$F$2:$EE$2,BO$4,'SPACELOG 10 BP'!$F93:$EE93)+SUMIF('SPACELOG 11 BP'!$F$2:$EE$2,BO$4,'SPACELOG 11 BP'!$F93:$EE93)+SUMIF('SPACELOG 12 BP'!$F$2:$EE$2,BO$4,'SPACELOG 12 BP'!$F93:$EE93)</f>
        <v>43810.645711684352</v>
      </c>
      <c r="BP93" s="34">
        <f>SUMIF('reporting montigny'!$F$2:$EE$2,BP$4,'reporting montigny'!$F93:$EE93)+SUMIF('reporting boissy'!$F$2:$EE$2,BP$4,'reporting boissy'!$F93:$EE93)+SUMIF('reporting moussy'!$F$2:$EE$2,BP$4,'reporting moussy'!$F92:$EE92)+SUMIF('reporting trappes'!$F$2:$EE$2,BP$4,'reporting trappes'!$F93:$EE93)+SUMIF('SPACELOG 5 BP'!$F$2:$EE$2,BP$4,'SPACELOG 5 BP'!$F93:$EE93)+SUMIF('SPACELOG 6 BP'!$F$2:$EE$2,BP$4,'SPACELOG 6 BP'!$F93:$EE93)+SUMIF('SPACELOG 7 BP'!$F$2:$EE$2,BP$4,'SPACELOG 7 BP'!$F93:$EE93)+SUMIF('SPACELOG 8 BP'!$F$2:$EE$2,BP$4,'SPACELOG 8 BP'!$F93:$EE93)+SUMIF('SPACELOG 9 BP'!$F$2:$EE$2,BP$4,'SPACELOG 9 BP'!$F93:$EE93)+SUMIF('SPACELOG 10 BP'!$F$2:$EE$2,BP$4,'SPACELOG 10 BP'!$F93:$EE93)+SUMIF('SPACELOG 11 BP'!$F$2:$EE$2,BP$4,'SPACELOG 11 BP'!$F93:$EE93)+SUMIF('SPACELOG 12 BP'!$F$2:$EE$2,BP$4,'SPACELOG 12 BP'!$F93:$EE93)</f>
        <v>43810.645711684352</v>
      </c>
      <c r="BQ93" s="34">
        <f>SUMIF('reporting montigny'!$F$2:$EE$2,BQ$4,'reporting montigny'!$F93:$EE93)+SUMIF('reporting boissy'!$F$2:$EE$2,BQ$4,'reporting boissy'!$F93:$EE93)+SUMIF('reporting moussy'!$F$2:$EE$2,BQ$4,'reporting moussy'!$F92:$EE92)+SUMIF('reporting trappes'!$F$2:$EE$2,BQ$4,'reporting trappes'!$F93:$EE93)+SUMIF('SPACELOG 5 BP'!$F$2:$EE$2,BQ$4,'SPACELOG 5 BP'!$F93:$EE93)+SUMIF('SPACELOG 6 BP'!$F$2:$EE$2,BQ$4,'SPACELOG 6 BP'!$F93:$EE93)+SUMIF('SPACELOG 7 BP'!$F$2:$EE$2,BQ$4,'SPACELOG 7 BP'!$F93:$EE93)+SUMIF('SPACELOG 8 BP'!$F$2:$EE$2,BQ$4,'SPACELOG 8 BP'!$F93:$EE93)+SUMIF('SPACELOG 9 BP'!$F$2:$EE$2,BQ$4,'SPACELOG 9 BP'!$F93:$EE93)+SUMIF('SPACELOG 10 BP'!$F$2:$EE$2,BQ$4,'SPACELOG 10 BP'!$F93:$EE93)+SUMIF('SPACELOG 11 BP'!$F$2:$EE$2,BQ$4,'SPACELOG 11 BP'!$F93:$EE93)+SUMIF('SPACELOG 12 BP'!$F$2:$EE$2,BQ$4,'SPACELOG 12 BP'!$F93:$EE93)</f>
        <v>43810.645711684352</v>
      </c>
      <c r="BR93" s="24">
        <f>SUM(BF93:BQ93)</f>
        <v>467496.74854021234</v>
      </c>
      <c r="BS93" s="34">
        <f>SUMIF('reporting montigny'!$F$2:$EE$2,BS$4,'reporting montigny'!$F93:$EE93)+SUMIF('reporting boissy'!$F$2:$EE$2,BS$4,'reporting boissy'!$F93:$EE93)+SUMIF('reporting moussy'!$F$2:$EE$2,BS$4,'reporting moussy'!$F92:$EE92)+SUMIF('reporting trappes'!$F$2:$EE$2,BS$4,'reporting trappes'!$F93:$EE93)+SUMIF('SPACELOG 5 BP'!$F$2:$EE$2,BS$4,'SPACELOG 5 BP'!$F93:$EE93)+SUMIF('SPACELOG 6 BP'!$F$2:$EE$2,BS$4,'SPACELOG 6 BP'!$F93:$EE93)+SUMIF('SPACELOG 7 BP'!$F$2:$EE$2,BS$4,'SPACELOG 7 BP'!$F93:$EE93)+SUMIF('SPACELOG 8 BP'!$F$2:$EE$2,BS$4,'SPACELOG 8 BP'!$F93:$EE93)+SUMIF('SPACELOG 9 BP'!$F$2:$EE$2,BS$4,'SPACELOG 9 BP'!$F93:$EE93)+SUMIF('SPACELOG 10 BP'!$F$2:$EE$2,BS$4,'SPACELOG 10 BP'!$F93:$EE93)+SUMIF('SPACELOG 11 BP'!$F$2:$EE$2,BS$4,'SPACELOG 11 BP'!$F93:$EE93)+SUMIF('SPACELOG 12 BP'!$F$2:$EE$2,BS$4,'SPACELOG 12 BP'!$F93:$EE93)</f>
        <v>42185.645711684352</v>
      </c>
      <c r="BT93" s="34">
        <f>SUMIF('reporting montigny'!$F$2:$EE$2,BT$4,'reporting montigny'!$F93:$EE93)+SUMIF('reporting boissy'!$F$2:$EE$2,BT$4,'reporting boissy'!$F93:$EE93)+SUMIF('reporting moussy'!$F$2:$EE$2,BT$4,'reporting moussy'!$F92:$EE92)+SUMIF('reporting trappes'!$F$2:$EE$2,BT$4,'reporting trappes'!$F93:$EE93)+SUMIF('SPACELOG 5 BP'!$F$2:$EE$2,BT$4,'SPACELOG 5 BP'!$F93:$EE93)+SUMIF('SPACELOG 6 BP'!$F$2:$EE$2,BT$4,'SPACELOG 6 BP'!$F93:$EE93)+SUMIF('SPACELOG 7 BP'!$F$2:$EE$2,BT$4,'SPACELOG 7 BP'!$F93:$EE93)+SUMIF('SPACELOG 8 BP'!$F$2:$EE$2,BT$4,'SPACELOG 8 BP'!$F93:$EE93)+SUMIF('SPACELOG 9 BP'!$F$2:$EE$2,BT$4,'SPACELOG 9 BP'!$F93:$EE93)+SUMIF('SPACELOG 10 BP'!$F$2:$EE$2,BT$4,'SPACELOG 10 BP'!$F93:$EE93)+SUMIF('SPACELOG 11 BP'!$F$2:$EE$2,BT$4,'SPACELOG 11 BP'!$F93:$EE93)+SUMIF('SPACELOG 12 BP'!$F$2:$EE$2,BT$4,'SPACELOG 12 BP'!$F93:$EE93)</f>
        <v>43810.645711684352</v>
      </c>
      <c r="BU93" s="34">
        <f>SUMIF('reporting montigny'!$F$2:$EE$2,BU$4,'reporting montigny'!$F93:$EE93)+SUMIF('reporting boissy'!$F$2:$EE$2,BU$4,'reporting boissy'!$F93:$EE93)+SUMIF('reporting moussy'!$F$2:$EE$2,BU$4,'reporting moussy'!$F92:$EE92)+SUMIF('reporting trappes'!$F$2:$EE$2,BU$4,'reporting trappes'!$F93:$EE93)+SUMIF('SPACELOG 5 BP'!$F$2:$EE$2,BU$4,'SPACELOG 5 BP'!$F93:$EE93)+SUMIF('SPACELOG 6 BP'!$F$2:$EE$2,BU$4,'SPACELOG 6 BP'!$F93:$EE93)+SUMIF('SPACELOG 7 BP'!$F$2:$EE$2,BU$4,'SPACELOG 7 BP'!$F93:$EE93)+SUMIF('SPACELOG 8 BP'!$F$2:$EE$2,BU$4,'SPACELOG 8 BP'!$F93:$EE93)+SUMIF('SPACELOG 9 BP'!$F$2:$EE$2,BU$4,'SPACELOG 9 BP'!$F93:$EE93)+SUMIF('SPACELOG 10 BP'!$F$2:$EE$2,BU$4,'SPACELOG 10 BP'!$F93:$EE93)+SUMIF('SPACELOG 11 BP'!$F$2:$EE$2,BU$4,'SPACELOG 11 BP'!$F93:$EE93)+SUMIF('SPACELOG 12 BP'!$F$2:$EE$2,BU$4,'SPACELOG 12 BP'!$F93:$EE93)</f>
        <v>32469.645711684356</v>
      </c>
      <c r="BV93" s="34">
        <f>SUMIF('reporting montigny'!$F$2:$EE$2,BV$4,'reporting montigny'!$F93:$EE93)+SUMIF('reporting boissy'!$F$2:$EE$2,BV$4,'reporting boissy'!$F93:$EE93)+SUMIF('reporting moussy'!$F$2:$EE$2,BV$4,'reporting moussy'!$F92:$EE92)+SUMIF('reporting trappes'!$F$2:$EE$2,BV$4,'reporting trappes'!$F93:$EE93)+SUMIF('SPACELOG 5 BP'!$F$2:$EE$2,BV$4,'SPACELOG 5 BP'!$F93:$EE93)+SUMIF('SPACELOG 6 BP'!$F$2:$EE$2,BV$4,'SPACELOG 6 BP'!$F93:$EE93)+SUMIF('SPACELOG 7 BP'!$F$2:$EE$2,BV$4,'SPACELOG 7 BP'!$F93:$EE93)+SUMIF('SPACELOG 8 BP'!$F$2:$EE$2,BV$4,'SPACELOG 8 BP'!$F93:$EE93)+SUMIF('SPACELOG 9 BP'!$F$2:$EE$2,BV$4,'SPACELOG 9 BP'!$F93:$EE93)+SUMIF('SPACELOG 10 BP'!$F$2:$EE$2,BV$4,'SPACELOG 10 BP'!$F93:$EE93)+SUMIF('SPACELOG 11 BP'!$F$2:$EE$2,BV$4,'SPACELOG 11 BP'!$F93:$EE93)+SUMIF('SPACELOG 12 BP'!$F$2:$EE$2,BV$4,'SPACELOG 12 BP'!$F93:$EE93)</f>
        <v>43810.645711684352</v>
      </c>
      <c r="BW93" s="34">
        <f>SUMIF('reporting montigny'!$F$2:$EE$2,BW$4,'reporting montigny'!$F93:$EE93)+SUMIF('reporting boissy'!$F$2:$EE$2,BW$4,'reporting boissy'!$F93:$EE93)+SUMIF('reporting moussy'!$F$2:$EE$2,BW$4,'reporting moussy'!$F92:$EE92)+SUMIF('reporting trappes'!$F$2:$EE$2,BW$4,'reporting trappes'!$F93:$EE93)+SUMIF('SPACELOG 5 BP'!$F$2:$EE$2,BW$4,'SPACELOG 5 BP'!$F93:$EE93)+SUMIF('SPACELOG 6 BP'!$F$2:$EE$2,BW$4,'SPACELOG 6 BP'!$F93:$EE93)+SUMIF('SPACELOG 7 BP'!$F$2:$EE$2,BW$4,'SPACELOG 7 BP'!$F93:$EE93)+SUMIF('SPACELOG 8 BP'!$F$2:$EE$2,BW$4,'SPACELOG 8 BP'!$F93:$EE93)+SUMIF('SPACELOG 9 BP'!$F$2:$EE$2,BW$4,'SPACELOG 9 BP'!$F93:$EE93)+SUMIF('SPACELOG 10 BP'!$F$2:$EE$2,BW$4,'SPACELOG 10 BP'!$F93:$EE93)+SUMIF('SPACELOG 11 BP'!$F$2:$EE$2,BW$4,'SPACELOG 11 BP'!$F93:$EE93)+SUMIF('SPACELOG 12 BP'!$F$2:$EE$2,BW$4,'SPACELOG 12 BP'!$F93:$EE93)</f>
        <v>41310.645711684352</v>
      </c>
      <c r="BX93" s="34">
        <f>SUMIF('reporting montigny'!$F$2:$EE$2,BX$4,'reporting montigny'!$F93:$EE93)+SUMIF('reporting boissy'!$F$2:$EE$2,BX$4,'reporting boissy'!$F93:$EE93)+SUMIF('reporting moussy'!$F$2:$EE$2,BX$4,'reporting moussy'!$F92:$EE92)+SUMIF('reporting trappes'!$F$2:$EE$2,BX$4,'reporting trappes'!$F93:$EE93)+SUMIF('SPACELOG 5 BP'!$F$2:$EE$2,BX$4,'SPACELOG 5 BP'!$F93:$EE93)+SUMIF('SPACELOG 6 BP'!$F$2:$EE$2,BX$4,'SPACELOG 6 BP'!$F93:$EE93)+SUMIF('SPACELOG 7 BP'!$F$2:$EE$2,BX$4,'SPACELOG 7 BP'!$F93:$EE93)+SUMIF('SPACELOG 8 BP'!$F$2:$EE$2,BX$4,'SPACELOG 8 BP'!$F93:$EE93)+SUMIF('SPACELOG 9 BP'!$F$2:$EE$2,BX$4,'SPACELOG 9 BP'!$F93:$EE93)+SUMIF('SPACELOG 10 BP'!$F$2:$EE$2,BX$4,'SPACELOG 10 BP'!$F93:$EE93)+SUMIF('SPACELOG 11 BP'!$F$2:$EE$2,BX$4,'SPACELOG 11 BP'!$F93:$EE93)+SUMIF('SPACELOG 12 BP'!$F$2:$EE$2,BX$4,'SPACELOG 12 BP'!$F93:$EE93)</f>
        <v>39610.645711684352</v>
      </c>
      <c r="BY93" s="34">
        <f>SUMIF('reporting montigny'!$F$2:$EE$2,BY$4,'reporting montigny'!$F93:$EE93)+SUMIF('reporting boissy'!$F$2:$EE$2,BY$4,'reporting boissy'!$F93:$EE93)+SUMIF('reporting moussy'!$F$2:$EE$2,BY$4,'reporting moussy'!$F92:$EE92)+SUMIF('reporting trappes'!$F$2:$EE$2,BY$4,'reporting trappes'!$F93:$EE93)+SUMIF('SPACELOG 5 BP'!$F$2:$EE$2,BY$4,'SPACELOG 5 BP'!$F93:$EE93)+SUMIF('SPACELOG 6 BP'!$F$2:$EE$2,BY$4,'SPACELOG 6 BP'!$F93:$EE93)+SUMIF('SPACELOG 7 BP'!$F$2:$EE$2,BY$4,'SPACELOG 7 BP'!$F93:$EE93)+SUMIF('SPACELOG 8 BP'!$F$2:$EE$2,BY$4,'SPACELOG 8 BP'!$F93:$EE93)+SUMIF('SPACELOG 9 BP'!$F$2:$EE$2,BY$4,'SPACELOG 9 BP'!$F93:$EE93)+SUMIF('SPACELOG 10 BP'!$F$2:$EE$2,BY$4,'SPACELOG 10 BP'!$F93:$EE93)+SUMIF('SPACELOG 11 BP'!$F$2:$EE$2,BY$4,'SPACELOG 11 BP'!$F93:$EE93)+SUMIF('SPACELOG 12 BP'!$F$2:$EE$2,BY$4,'SPACELOG 12 BP'!$F93:$EE93)</f>
        <v>43810.645711684352</v>
      </c>
      <c r="BZ93" s="34">
        <f>SUMIF('reporting montigny'!$F$2:$EE$2,BZ$4,'reporting montigny'!$F93:$EE93)+SUMIF('reporting boissy'!$F$2:$EE$2,BZ$4,'reporting boissy'!$F93:$EE93)+SUMIF('reporting moussy'!$F$2:$EE$2,BZ$4,'reporting moussy'!$F92:$EE92)+SUMIF('reporting trappes'!$F$2:$EE$2,BZ$4,'reporting trappes'!$F93:$EE93)+SUMIF('SPACELOG 5 BP'!$F$2:$EE$2,BZ$4,'SPACELOG 5 BP'!$F93:$EE93)+SUMIF('SPACELOG 6 BP'!$F$2:$EE$2,BZ$4,'SPACELOG 6 BP'!$F93:$EE93)+SUMIF('SPACELOG 7 BP'!$F$2:$EE$2,BZ$4,'SPACELOG 7 BP'!$F93:$EE93)+SUMIF('SPACELOG 8 BP'!$F$2:$EE$2,BZ$4,'SPACELOG 8 BP'!$F93:$EE93)+SUMIF('SPACELOG 9 BP'!$F$2:$EE$2,BZ$4,'SPACELOG 9 BP'!$F93:$EE93)+SUMIF('SPACELOG 10 BP'!$F$2:$EE$2,BZ$4,'SPACELOG 10 BP'!$F93:$EE93)+SUMIF('SPACELOG 11 BP'!$F$2:$EE$2,BZ$4,'SPACELOG 11 BP'!$F93:$EE93)+SUMIF('SPACELOG 12 BP'!$F$2:$EE$2,BZ$4,'SPACELOG 12 BP'!$F93:$EE93)</f>
        <v>43810.645711684352</v>
      </c>
      <c r="CA93" s="34">
        <f>SUMIF('reporting montigny'!$F$2:$EE$2,CA$4,'reporting montigny'!$F93:$EE93)+SUMIF('reporting boissy'!$F$2:$EE$2,CA$4,'reporting boissy'!$F93:$EE93)+SUMIF('reporting moussy'!$F$2:$EE$2,CA$4,'reporting moussy'!$F92:$EE92)+SUMIF('reporting trappes'!$F$2:$EE$2,CA$4,'reporting trappes'!$F93:$EE93)+SUMIF('SPACELOG 5 BP'!$F$2:$EE$2,CA$4,'SPACELOG 5 BP'!$F93:$EE93)+SUMIF('SPACELOG 6 BP'!$F$2:$EE$2,CA$4,'SPACELOG 6 BP'!$F93:$EE93)+SUMIF('SPACELOG 7 BP'!$F$2:$EE$2,CA$4,'SPACELOG 7 BP'!$F93:$EE93)+SUMIF('SPACELOG 8 BP'!$F$2:$EE$2,CA$4,'SPACELOG 8 BP'!$F93:$EE93)+SUMIF('SPACELOG 9 BP'!$F$2:$EE$2,CA$4,'SPACELOG 9 BP'!$F93:$EE93)+SUMIF('SPACELOG 10 BP'!$F$2:$EE$2,CA$4,'SPACELOG 10 BP'!$F93:$EE93)+SUMIF('SPACELOG 11 BP'!$F$2:$EE$2,CA$4,'SPACELOG 11 BP'!$F93:$EE93)+SUMIF('SPACELOG 12 BP'!$F$2:$EE$2,CA$4,'SPACELOG 12 BP'!$F93:$EE93)</f>
        <v>43810.645711684352</v>
      </c>
      <c r="CB93" s="34">
        <f>SUMIF('reporting montigny'!$F$2:$EE$2,CB$4,'reporting montigny'!$F93:$EE93)+SUMIF('reporting boissy'!$F$2:$EE$2,CB$4,'reporting boissy'!$F93:$EE93)+SUMIF('reporting moussy'!$F$2:$EE$2,CB$4,'reporting moussy'!$F92:$EE92)+SUMIF('reporting trappes'!$F$2:$EE$2,CB$4,'reporting trappes'!$F93:$EE93)+SUMIF('SPACELOG 5 BP'!$F$2:$EE$2,CB$4,'SPACELOG 5 BP'!$F93:$EE93)+SUMIF('SPACELOG 6 BP'!$F$2:$EE$2,CB$4,'SPACELOG 6 BP'!$F93:$EE93)+SUMIF('SPACELOG 7 BP'!$F$2:$EE$2,CB$4,'SPACELOG 7 BP'!$F93:$EE93)+SUMIF('SPACELOG 8 BP'!$F$2:$EE$2,CB$4,'SPACELOG 8 BP'!$F93:$EE93)+SUMIF('SPACELOG 9 BP'!$F$2:$EE$2,CB$4,'SPACELOG 9 BP'!$F93:$EE93)+SUMIF('SPACELOG 10 BP'!$F$2:$EE$2,CB$4,'SPACELOG 10 BP'!$F93:$EE93)+SUMIF('SPACELOG 11 BP'!$F$2:$EE$2,CB$4,'SPACELOG 11 BP'!$F93:$EE93)+SUMIF('SPACELOG 12 BP'!$F$2:$EE$2,CB$4,'SPACELOG 12 BP'!$F93:$EE93)</f>
        <v>43810.645711684352</v>
      </c>
      <c r="CC93" s="34">
        <f>SUMIF('reporting montigny'!$F$2:$EE$2,CC$4,'reporting montigny'!$F93:$EE93)+SUMIF('reporting boissy'!$F$2:$EE$2,CC$4,'reporting boissy'!$F93:$EE93)+SUMIF('reporting moussy'!$F$2:$EE$2,CC$4,'reporting moussy'!$F92:$EE92)+SUMIF('reporting trappes'!$F$2:$EE$2,CC$4,'reporting trappes'!$F93:$EE93)+SUMIF('SPACELOG 5 BP'!$F$2:$EE$2,CC$4,'SPACELOG 5 BP'!$F93:$EE93)+SUMIF('SPACELOG 6 BP'!$F$2:$EE$2,CC$4,'SPACELOG 6 BP'!$F93:$EE93)+SUMIF('SPACELOG 7 BP'!$F$2:$EE$2,CC$4,'SPACELOG 7 BP'!$F93:$EE93)+SUMIF('SPACELOG 8 BP'!$F$2:$EE$2,CC$4,'SPACELOG 8 BP'!$F93:$EE93)+SUMIF('SPACELOG 9 BP'!$F$2:$EE$2,CC$4,'SPACELOG 9 BP'!$F93:$EE93)+SUMIF('SPACELOG 10 BP'!$F$2:$EE$2,CC$4,'SPACELOG 10 BP'!$F93:$EE93)+SUMIF('SPACELOG 11 BP'!$F$2:$EE$2,CC$4,'SPACELOG 11 BP'!$F93:$EE93)+SUMIF('SPACELOG 12 BP'!$F$2:$EE$2,CC$4,'SPACELOG 12 BP'!$F93:$EE93)</f>
        <v>43810.645711684352</v>
      </c>
      <c r="CD93" s="34">
        <f>SUMIF('reporting montigny'!$F$2:$EE$2,CD$4,'reporting montigny'!$F93:$EE93)+SUMIF('reporting boissy'!$F$2:$EE$2,CD$4,'reporting boissy'!$F93:$EE93)+SUMIF('reporting moussy'!$F$2:$EE$2,CD$4,'reporting moussy'!$F92:$EE92)+SUMIF('reporting trappes'!$F$2:$EE$2,CD$4,'reporting trappes'!$F93:$EE93)+SUMIF('SPACELOG 5 BP'!$F$2:$EE$2,CD$4,'SPACELOG 5 BP'!$F93:$EE93)+SUMIF('SPACELOG 6 BP'!$F$2:$EE$2,CD$4,'SPACELOG 6 BP'!$F93:$EE93)+SUMIF('SPACELOG 7 BP'!$F$2:$EE$2,CD$4,'SPACELOG 7 BP'!$F93:$EE93)+SUMIF('SPACELOG 8 BP'!$F$2:$EE$2,CD$4,'SPACELOG 8 BP'!$F93:$EE93)+SUMIF('SPACELOG 9 BP'!$F$2:$EE$2,CD$4,'SPACELOG 9 BP'!$F93:$EE93)+SUMIF('SPACELOG 10 BP'!$F$2:$EE$2,CD$4,'SPACELOG 10 BP'!$F93:$EE93)+SUMIF('SPACELOG 11 BP'!$F$2:$EE$2,CD$4,'SPACELOG 11 BP'!$F93:$EE93)+SUMIF('SPACELOG 12 BP'!$F$2:$EE$2,CD$4,'SPACELOG 12 BP'!$F93:$EE93)</f>
        <v>43810.645711684352</v>
      </c>
      <c r="CE93" s="24">
        <f>SUM(BS93:CD93)</f>
        <v>506061.74854021234</v>
      </c>
      <c r="CF93" s="34">
        <f>SUMIF('reporting montigny'!$F$2:$EE$2,CF$4,'reporting montigny'!$F93:$EE93)+SUMIF('reporting boissy'!$F$2:$EE$2,CF$4,'reporting boissy'!$F93:$EE93)+SUMIF('reporting moussy'!$F$2:$EE$2,CF$4,'reporting moussy'!$F92:$EE92)+SUMIF('reporting trappes'!$F$2:$EE$2,CF$4,'reporting trappes'!$F93:$EE93)+SUMIF('SPACELOG 5 BP'!$F$2:$EE$2,CF$4,'SPACELOG 5 BP'!$F93:$EE93)+SUMIF('SPACELOG 6 BP'!$F$2:$EE$2,CF$4,'SPACELOG 6 BP'!$F93:$EE93)+SUMIF('SPACELOG 7 BP'!$F$2:$EE$2,CF$4,'SPACELOG 7 BP'!$F93:$EE93)+SUMIF('SPACELOG 8 BP'!$F$2:$EE$2,CF$4,'SPACELOG 8 BP'!$F93:$EE93)+SUMIF('SPACELOG 9 BP'!$F$2:$EE$2,CF$4,'SPACELOG 9 BP'!$F93:$EE93)+SUMIF('SPACELOG 10 BP'!$F$2:$EE$2,CF$4,'SPACELOG 10 BP'!$F93:$EE93)+SUMIF('SPACELOG 11 BP'!$F$2:$EE$2,CF$4,'SPACELOG 11 BP'!$F93:$EE93)+SUMIF('SPACELOG 12 BP'!$F$2:$EE$2,CF$4,'SPACELOG 12 BP'!$F93:$EE93)</f>
        <v>42185.645711684352</v>
      </c>
      <c r="CG93" s="34">
        <f>SUMIF('reporting montigny'!$F$2:$EE$2,CG$4,'reporting montigny'!$F93:$EE93)+SUMIF('reporting boissy'!$F$2:$EE$2,CG$4,'reporting boissy'!$F93:$EE93)+SUMIF('reporting moussy'!$F$2:$EE$2,CG$4,'reporting moussy'!$F92:$EE92)+SUMIF('reporting trappes'!$F$2:$EE$2,CG$4,'reporting trappes'!$F93:$EE93)+SUMIF('SPACELOG 5 BP'!$F$2:$EE$2,CG$4,'SPACELOG 5 BP'!$F93:$EE93)+SUMIF('SPACELOG 6 BP'!$F$2:$EE$2,CG$4,'SPACELOG 6 BP'!$F93:$EE93)+SUMIF('SPACELOG 7 BP'!$F$2:$EE$2,CG$4,'SPACELOG 7 BP'!$F93:$EE93)+SUMIF('SPACELOG 8 BP'!$F$2:$EE$2,CG$4,'SPACELOG 8 BP'!$F93:$EE93)+SUMIF('SPACELOG 9 BP'!$F$2:$EE$2,CG$4,'SPACELOG 9 BP'!$F93:$EE93)+SUMIF('SPACELOG 10 BP'!$F$2:$EE$2,CG$4,'SPACELOG 10 BP'!$F93:$EE93)+SUMIF('SPACELOG 11 BP'!$F$2:$EE$2,CG$4,'SPACELOG 11 BP'!$F93:$EE93)+SUMIF('SPACELOG 12 BP'!$F$2:$EE$2,CG$4,'SPACELOG 12 BP'!$F93:$EE93)</f>
        <v>43810.645711684352</v>
      </c>
      <c r="CH93" s="34">
        <f>SUMIF('reporting montigny'!$F$2:$EE$2,CH$4,'reporting montigny'!$F93:$EE93)+SUMIF('reporting boissy'!$F$2:$EE$2,CH$4,'reporting boissy'!$F93:$EE93)+SUMIF('reporting moussy'!$F$2:$EE$2,CH$4,'reporting moussy'!$F92:$EE92)+SUMIF('reporting trappes'!$F$2:$EE$2,CH$4,'reporting trappes'!$F93:$EE93)+SUMIF('SPACELOG 5 BP'!$F$2:$EE$2,CH$4,'SPACELOG 5 BP'!$F93:$EE93)+SUMIF('SPACELOG 6 BP'!$F$2:$EE$2,CH$4,'SPACELOG 6 BP'!$F93:$EE93)+SUMIF('SPACELOG 7 BP'!$F$2:$EE$2,CH$4,'SPACELOG 7 BP'!$F93:$EE93)+SUMIF('SPACELOG 8 BP'!$F$2:$EE$2,CH$4,'SPACELOG 8 BP'!$F93:$EE93)+SUMIF('SPACELOG 9 BP'!$F$2:$EE$2,CH$4,'SPACELOG 9 BP'!$F93:$EE93)+SUMIF('SPACELOG 10 BP'!$F$2:$EE$2,CH$4,'SPACELOG 10 BP'!$F93:$EE93)+SUMIF('SPACELOG 11 BP'!$F$2:$EE$2,CH$4,'SPACELOG 11 BP'!$F93:$EE93)+SUMIF('SPACELOG 12 BP'!$F$2:$EE$2,CH$4,'SPACELOG 12 BP'!$F93:$EE93)</f>
        <v>32469.645711684356</v>
      </c>
      <c r="CI93" s="34">
        <f>SUMIF('reporting montigny'!$F$2:$EE$2,CI$4,'reporting montigny'!$F93:$EE93)+SUMIF('reporting boissy'!$F$2:$EE$2,CI$4,'reporting boissy'!$F93:$EE93)+SUMIF('reporting moussy'!$F$2:$EE$2,CI$4,'reporting moussy'!$F92:$EE92)+SUMIF('reporting trappes'!$F$2:$EE$2,CI$4,'reporting trappes'!$F93:$EE93)+SUMIF('SPACELOG 5 BP'!$F$2:$EE$2,CI$4,'SPACELOG 5 BP'!$F93:$EE93)+SUMIF('SPACELOG 6 BP'!$F$2:$EE$2,CI$4,'SPACELOG 6 BP'!$F93:$EE93)+SUMIF('SPACELOG 7 BP'!$F$2:$EE$2,CI$4,'SPACELOG 7 BP'!$F93:$EE93)+SUMIF('SPACELOG 8 BP'!$F$2:$EE$2,CI$4,'SPACELOG 8 BP'!$F93:$EE93)+SUMIF('SPACELOG 9 BP'!$F$2:$EE$2,CI$4,'SPACELOG 9 BP'!$F93:$EE93)+SUMIF('SPACELOG 10 BP'!$F$2:$EE$2,CI$4,'SPACELOG 10 BP'!$F93:$EE93)+SUMIF('SPACELOG 11 BP'!$F$2:$EE$2,CI$4,'SPACELOG 11 BP'!$F93:$EE93)+SUMIF('SPACELOG 12 BP'!$F$2:$EE$2,CI$4,'SPACELOG 12 BP'!$F93:$EE93)</f>
        <v>43810.645711684352</v>
      </c>
      <c r="CJ93" s="34">
        <f>SUMIF('reporting montigny'!$F$2:$EE$2,CJ$4,'reporting montigny'!$F93:$EE93)+SUMIF('reporting boissy'!$F$2:$EE$2,CJ$4,'reporting boissy'!$F93:$EE93)+SUMIF('reporting moussy'!$F$2:$EE$2,CJ$4,'reporting moussy'!$F92:$EE92)+SUMIF('reporting trappes'!$F$2:$EE$2,CJ$4,'reporting trappes'!$F93:$EE93)+SUMIF('SPACELOG 5 BP'!$F$2:$EE$2,CJ$4,'SPACELOG 5 BP'!$F93:$EE93)+SUMIF('SPACELOG 6 BP'!$F$2:$EE$2,CJ$4,'SPACELOG 6 BP'!$F93:$EE93)+SUMIF('SPACELOG 7 BP'!$F$2:$EE$2,CJ$4,'SPACELOG 7 BP'!$F93:$EE93)+SUMIF('SPACELOG 8 BP'!$F$2:$EE$2,CJ$4,'SPACELOG 8 BP'!$F93:$EE93)+SUMIF('SPACELOG 9 BP'!$F$2:$EE$2,CJ$4,'SPACELOG 9 BP'!$F93:$EE93)+SUMIF('SPACELOG 10 BP'!$F$2:$EE$2,CJ$4,'SPACELOG 10 BP'!$F93:$EE93)+SUMIF('SPACELOG 11 BP'!$F$2:$EE$2,CJ$4,'SPACELOG 11 BP'!$F93:$EE93)+SUMIF('SPACELOG 12 BP'!$F$2:$EE$2,CJ$4,'SPACELOG 12 BP'!$F93:$EE93)</f>
        <v>47110.645711684352</v>
      </c>
      <c r="CK93" s="34">
        <f>SUMIF('reporting montigny'!$F$2:$EE$2,CK$4,'reporting montigny'!$F93:$EE93)+SUMIF('reporting boissy'!$F$2:$EE$2,CK$4,'reporting boissy'!$F93:$EE93)+SUMIF('reporting moussy'!$F$2:$EE$2,CK$4,'reporting moussy'!$F92:$EE92)+SUMIF('reporting trappes'!$F$2:$EE$2,CK$4,'reporting trappes'!$F93:$EE93)+SUMIF('SPACELOG 5 BP'!$F$2:$EE$2,CK$4,'SPACELOG 5 BP'!$F93:$EE93)+SUMIF('SPACELOG 6 BP'!$F$2:$EE$2,CK$4,'SPACELOG 6 BP'!$F93:$EE93)+SUMIF('SPACELOG 7 BP'!$F$2:$EE$2,CK$4,'SPACELOG 7 BP'!$F93:$EE93)+SUMIF('SPACELOG 8 BP'!$F$2:$EE$2,CK$4,'SPACELOG 8 BP'!$F93:$EE93)+SUMIF('SPACELOG 9 BP'!$F$2:$EE$2,CK$4,'SPACELOG 9 BP'!$F93:$EE93)+SUMIF('SPACELOG 10 BP'!$F$2:$EE$2,CK$4,'SPACELOG 10 BP'!$F93:$EE93)+SUMIF('SPACELOG 11 BP'!$F$2:$EE$2,CK$4,'SPACELOG 11 BP'!$F93:$EE93)+SUMIF('SPACELOG 12 BP'!$F$2:$EE$2,CK$4,'SPACELOG 12 BP'!$F93:$EE93)</f>
        <v>45410.645711684352</v>
      </c>
      <c r="CL93" s="34">
        <f>SUMIF('reporting montigny'!$F$2:$EE$2,CL$4,'reporting montigny'!$F93:$EE93)+SUMIF('reporting boissy'!$F$2:$EE$2,CL$4,'reporting boissy'!$F93:$EE93)+SUMIF('reporting moussy'!$F$2:$EE$2,CL$4,'reporting moussy'!$F92:$EE92)+SUMIF('reporting trappes'!$F$2:$EE$2,CL$4,'reporting trappes'!$F93:$EE93)+SUMIF('SPACELOG 5 BP'!$F$2:$EE$2,CL$4,'SPACELOG 5 BP'!$F93:$EE93)+SUMIF('SPACELOG 6 BP'!$F$2:$EE$2,CL$4,'SPACELOG 6 BP'!$F93:$EE93)+SUMIF('SPACELOG 7 BP'!$F$2:$EE$2,CL$4,'SPACELOG 7 BP'!$F93:$EE93)+SUMIF('SPACELOG 8 BP'!$F$2:$EE$2,CL$4,'SPACELOG 8 BP'!$F93:$EE93)+SUMIF('SPACELOG 9 BP'!$F$2:$EE$2,CL$4,'SPACELOG 9 BP'!$F93:$EE93)+SUMIF('SPACELOG 10 BP'!$F$2:$EE$2,CL$4,'SPACELOG 10 BP'!$F93:$EE93)+SUMIF('SPACELOG 11 BP'!$F$2:$EE$2,CL$4,'SPACELOG 11 BP'!$F93:$EE93)+SUMIF('SPACELOG 12 BP'!$F$2:$EE$2,CL$4,'SPACELOG 12 BP'!$F93:$EE93)</f>
        <v>49610.645711684352</v>
      </c>
      <c r="CM93" s="34">
        <f>SUMIF('reporting montigny'!$F$2:$EE$2,CM$4,'reporting montigny'!$F93:$EE93)+SUMIF('reporting boissy'!$F$2:$EE$2,CM$4,'reporting boissy'!$F93:$EE93)+SUMIF('reporting moussy'!$F$2:$EE$2,CM$4,'reporting moussy'!$F92:$EE92)+SUMIF('reporting trappes'!$F$2:$EE$2,CM$4,'reporting trappes'!$F93:$EE93)+SUMIF('SPACELOG 5 BP'!$F$2:$EE$2,CM$4,'SPACELOG 5 BP'!$F93:$EE93)+SUMIF('SPACELOG 6 BP'!$F$2:$EE$2,CM$4,'SPACELOG 6 BP'!$F93:$EE93)+SUMIF('SPACELOG 7 BP'!$F$2:$EE$2,CM$4,'SPACELOG 7 BP'!$F93:$EE93)+SUMIF('SPACELOG 8 BP'!$F$2:$EE$2,CM$4,'SPACELOG 8 BP'!$F93:$EE93)+SUMIF('SPACELOG 9 BP'!$F$2:$EE$2,CM$4,'SPACELOG 9 BP'!$F93:$EE93)+SUMIF('SPACELOG 10 BP'!$F$2:$EE$2,CM$4,'SPACELOG 10 BP'!$F93:$EE93)+SUMIF('SPACELOG 11 BP'!$F$2:$EE$2,CM$4,'SPACELOG 11 BP'!$F93:$EE93)+SUMIF('SPACELOG 12 BP'!$F$2:$EE$2,CM$4,'SPACELOG 12 BP'!$F93:$EE93)</f>
        <v>49610.645711684352</v>
      </c>
      <c r="CN93" s="34">
        <f>SUMIF('reporting montigny'!$F$2:$EE$2,CN$4,'reporting montigny'!$F93:$EE93)+SUMIF('reporting boissy'!$F$2:$EE$2,CN$4,'reporting boissy'!$F93:$EE93)+SUMIF('reporting moussy'!$F$2:$EE$2,CN$4,'reporting moussy'!$F92:$EE92)+SUMIF('reporting trappes'!$F$2:$EE$2,CN$4,'reporting trappes'!$F93:$EE93)+SUMIF('SPACELOG 5 BP'!$F$2:$EE$2,CN$4,'SPACELOG 5 BP'!$F93:$EE93)+SUMIF('SPACELOG 6 BP'!$F$2:$EE$2,CN$4,'SPACELOG 6 BP'!$F93:$EE93)+SUMIF('SPACELOG 7 BP'!$F$2:$EE$2,CN$4,'SPACELOG 7 BP'!$F93:$EE93)+SUMIF('SPACELOG 8 BP'!$F$2:$EE$2,CN$4,'SPACELOG 8 BP'!$F93:$EE93)+SUMIF('SPACELOG 9 BP'!$F$2:$EE$2,CN$4,'SPACELOG 9 BP'!$F93:$EE93)+SUMIF('SPACELOG 10 BP'!$F$2:$EE$2,CN$4,'SPACELOG 10 BP'!$F93:$EE93)+SUMIF('SPACELOG 11 BP'!$F$2:$EE$2,CN$4,'SPACELOG 11 BP'!$F93:$EE93)+SUMIF('SPACELOG 12 BP'!$F$2:$EE$2,CN$4,'SPACELOG 12 BP'!$F93:$EE93)</f>
        <v>49610.645711684352</v>
      </c>
      <c r="CO93" s="34">
        <f>SUMIF('reporting montigny'!$F$2:$EE$2,CO$4,'reporting montigny'!$F93:$EE93)+SUMIF('reporting boissy'!$F$2:$EE$2,CO$4,'reporting boissy'!$F93:$EE93)+SUMIF('reporting moussy'!$F$2:$EE$2,CO$4,'reporting moussy'!$F92:$EE92)+SUMIF('reporting trappes'!$F$2:$EE$2,CO$4,'reporting trappes'!$F93:$EE93)+SUMIF('SPACELOG 5 BP'!$F$2:$EE$2,CO$4,'SPACELOG 5 BP'!$F93:$EE93)+SUMIF('SPACELOG 6 BP'!$F$2:$EE$2,CO$4,'SPACELOG 6 BP'!$F93:$EE93)+SUMIF('SPACELOG 7 BP'!$F$2:$EE$2,CO$4,'SPACELOG 7 BP'!$F93:$EE93)+SUMIF('SPACELOG 8 BP'!$F$2:$EE$2,CO$4,'SPACELOG 8 BP'!$F93:$EE93)+SUMIF('SPACELOG 9 BP'!$F$2:$EE$2,CO$4,'SPACELOG 9 BP'!$F93:$EE93)+SUMIF('SPACELOG 10 BP'!$F$2:$EE$2,CO$4,'SPACELOG 10 BP'!$F93:$EE93)+SUMIF('SPACELOG 11 BP'!$F$2:$EE$2,CO$4,'SPACELOG 11 BP'!$F93:$EE93)+SUMIF('SPACELOG 12 BP'!$F$2:$EE$2,CO$4,'SPACELOG 12 BP'!$F93:$EE93)</f>
        <v>49610.645711684352</v>
      </c>
      <c r="CP93" s="34">
        <f>SUMIF('reporting montigny'!$F$2:$EE$2,CP$4,'reporting montigny'!$F93:$EE93)+SUMIF('reporting boissy'!$F$2:$EE$2,CP$4,'reporting boissy'!$F93:$EE93)+SUMIF('reporting moussy'!$F$2:$EE$2,CP$4,'reporting moussy'!$F92:$EE92)+SUMIF('reporting trappes'!$F$2:$EE$2,CP$4,'reporting trappes'!$F93:$EE93)+SUMIF('SPACELOG 5 BP'!$F$2:$EE$2,CP$4,'SPACELOG 5 BP'!$F93:$EE93)+SUMIF('SPACELOG 6 BP'!$F$2:$EE$2,CP$4,'SPACELOG 6 BP'!$F93:$EE93)+SUMIF('SPACELOG 7 BP'!$F$2:$EE$2,CP$4,'SPACELOG 7 BP'!$F93:$EE93)+SUMIF('SPACELOG 8 BP'!$F$2:$EE$2,CP$4,'SPACELOG 8 BP'!$F93:$EE93)+SUMIF('SPACELOG 9 BP'!$F$2:$EE$2,CP$4,'SPACELOG 9 BP'!$F93:$EE93)+SUMIF('SPACELOG 10 BP'!$F$2:$EE$2,CP$4,'SPACELOG 10 BP'!$F93:$EE93)+SUMIF('SPACELOG 11 BP'!$F$2:$EE$2,CP$4,'SPACELOG 11 BP'!$F93:$EE93)+SUMIF('SPACELOG 12 BP'!$F$2:$EE$2,CP$4,'SPACELOG 12 BP'!$F93:$EE93)</f>
        <v>49610.645711684352</v>
      </c>
      <c r="CQ93" s="34">
        <f>SUMIF('reporting montigny'!$F$2:$EE$2,CQ$4,'reporting montigny'!$F93:$EE93)+SUMIF('reporting boissy'!$F$2:$EE$2,CQ$4,'reporting boissy'!$F93:$EE93)+SUMIF('reporting moussy'!$F$2:$EE$2,CQ$4,'reporting moussy'!$F92:$EE92)+SUMIF('reporting trappes'!$F$2:$EE$2,CQ$4,'reporting trappes'!$F93:$EE93)+SUMIF('SPACELOG 5 BP'!$F$2:$EE$2,CQ$4,'SPACELOG 5 BP'!$F93:$EE93)+SUMIF('SPACELOG 6 BP'!$F$2:$EE$2,CQ$4,'SPACELOG 6 BP'!$F93:$EE93)+SUMIF('SPACELOG 7 BP'!$F$2:$EE$2,CQ$4,'SPACELOG 7 BP'!$F93:$EE93)+SUMIF('SPACELOG 8 BP'!$F$2:$EE$2,CQ$4,'SPACELOG 8 BP'!$F93:$EE93)+SUMIF('SPACELOG 9 BP'!$F$2:$EE$2,CQ$4,'SPACELOG 9 BP'!$F93:$EE93)+SUMIF('SPACELOG 10 BP'!$F$2:$EE$2,CQ$4,'SPACELOG 10 BP'!$F93:$EE93)+SUMIF('SPACELOG 11 BP'!$F$2:$EE$2,CQ$4,'SPACELOG 11 BP'!$F93:$EE93)+SUMIF('SPACELOG 12 BP'!$F$2:$EE$2,CQ$4,'SPACELOG 12 BP'!$F93:$EE93)</f>
        <v>49610.645711684352</v>
      </c>
      <c r="CR93" s="24">
        <f>SUM(CF93:CQ93)</f>
        <v>552461.74854021228</v>
      </c>
      <c r="CS93" s="34">
        <f>SUMIF('reporting montigny'!$F$2:$EE$2,CS$4,'reporting montigny'!$F93:$EE93)+SUMIF('reporting boissy'!$F$2:$EE$2,CS$4,'reporting boissy'!$F93:$EE93)+SUMIF('reporting moussy'!$F$2:$EE$2,CS$4,'reporting moussy'!$F92:$EE92)+SUMIF('reporting trappes'!$F$2:$EE$2,CS$4,'reporting trappes'!$F93:$EE93)+SUMIF('SPACELOG 5 BP'!$F$2:$EE$2,CS$4,'SPACELOG 5 BP'!$F93:$EE93)+SUMIF('SPACELOG 6 BP'!$F$2:$EE$2,CS$4,'SPACELOG 6 BP'!$F93:$EE93)+SUMIF('SPACELOG 7 BP'!$F$2:$EE$2,CS$4,'SPACELOG 7 BP'!$F93:$EE93)+SUMIF('SPACELOG 8 BP'!$F$2:$EE$2,CS$4,'SPACELOG 8 BP'!$F93:$EE93)+SUMIF('SPACELOG 9 BP'!$F$2:$EE$2,CS$4,'SPACELOG 9 BP'!$F93:$EE93)+SUMIF('SPACELOG 10 BP'!$F$2:$EE$2,CS$4,'SPACELOG 10 BP'!$F93:$EE93)+SUMIF('SPACELOG 11 BP'!$F$2:$EE$2,CS$4,'SPACELOG 11 BP'!$F93:$EE93)+SUMIF('SPACELOG 12 BP'!$F$2:$EE$2,CS$4,'SPACELOG 12 BP'!$F93:$EE93)</f>
        <v>47985.645711684352</v>
      </c>
      <c r="CT93" s="34">
        <f>SUMIF('reporting montigny'!$F$2:$EE$2,CT$4,'reporting montigny'!$F93:$EE93)+SUMIF('reporting boissy'!$F$2:$EE$2,CT$4,'reporting boissy'!$F93:$EE93)+SUMIF('reporting moussy'!$F$2:$EE$2,CT$4,'reporting moussy'!$F92:$EE92)+SUMIF('reporting trappes'!$F$2:$EE$2,CT$4,'reporting trappes'!$F93:$EE93)+SUMIF('SPACELOG 5 BP'!$F$2:$EE$2,CT$4,'SPACELOG 5 BP'!$F93:$EE93)+SUMIF('SPACELOG 6 BP'!$F$2:$EE$2,CT$4,'SPACELOG 6 BP'!$F93:$EE93)+SUMIF('SPACELOG 7 BP'!$F$2:$EE$2,CT$4,'SPACELOG 7 BP'!$F93:$EE93)+SUMIF('SPACELOG 8 BP'!$F$2:$EE$2,CT$4,'SPACELOG 8 BP'!$F93:$EE93)+SUMIF('SPACELOG 9 BP'!$F$2:$EE$2,CT$4,'SPACELOG 9 BP'!$F93:$EE93)+SUMIF('SPACELOG 10 BP'!$F$2:$EE$2,CT$4,'SPACELOG 10 BP'!$F93:$EE93)+SUMIF('SPACELOG 11 BP'!$F$2:$EE$2,CT$4,'SPACELOG 11 BP'!$F93:$EE93)+SUMIF('SPACELOG 12 BP'!$F$2:$EE$2,CT$4,'SPACELOG 12 BP'!$F93:$EE93)</f>
        <v>49610.645711684352</v>
      </c>
      <c r="CU93" s="34">
        <f>SUMIF('reporting montigny'!$F$2:$EE$2,CU$4,'reporting montigny'!$F93:$EE93)+SUMIF('reporting boissy'!$F$2:$EE$2,CU$4,'reporting boissy'!$F93:$EE93)+SUMIF('reporting moussy'!$F$2:$EE$2,CU$4,'reporting moussy'!$F92:$EE92)+SUMIF('reporting trappes'!$F$2:$EE$2,CU$4,'reporting trappes'!$F93:$EE93)+SUMIF('SPACELOG 5 BP'!$F$2:$EE$2,CU$4,'SPACELOG 5 BP'!$F93:$EE93)+SUMIF('SPACELOG 6 BP'!$F$2:$EE$2,CU$4,'SPACELOG 6 BP'!$F93:$EE93)+SUMIF('SPACELOG 7 BP'!$F$2:$EE$2,CU$4,'SPACELOG 7 BP'!$F93:$EE93)+SUMIF('SPACELOG 8 BP'!$F$2:$EE$2,CU$4,'SPACELOG 8 BP'!$F93:$EE93)+SUMIF('SPACELOG 9 BP'!$F$2:$EE$2,CU$4,'SPACELOG 9 BP'!$F93:$EE93)+SUMIF('SPACELOG 10 BP'!$F$2:$EE$2,CU$4,'SPACELOG 10 BP'!$F93:$EE93)+SUMIF('SPACELOG 11 BP'!$F$2:$EE$2,CU$4,'SPACELOG 11 BP'!$F93:$EE93)+SUMIF('SPACELOG 12 BP'!$F$2:$EE$2,CU$4,'SPACELOG 12 BP'!$F93:$EE93)</f>
        <v>38269.645711684352</v>
      </c>
      <c r="CV93" s="34">
        <f>SUMIF('reporting montigny'!$F$2:$EE$2,CV$4,'reporting montigny'!$F93:$EE93)+SUMIF('reporting boissy'!$F$2:$EE$2,CV$4,'reporting boissy'!$F93:$EE93)+SUMIF('reporting moussy'!$F$2:$EE$2,CV$4,'reporting moussy'!$F92:$EE92)+SUMIF('reporting trappes'!$F$2:$EE$2,CV$4,'reporting trappes'!$F93:$EE93)+SUMIF('SPACELOG 5 BP'!$F$2:$EE$2,CV$4,'SPACELOG 5 BP'!$F93:$EE93)+SUMIF('SPACELOG 6 BP'!$F$2:$EE$2,CV$4,'SPACELOG 6 BP'!$F93:$EE93)+SUMIF('SPACELOG 7 BP'!$F$2:$EE$2,CV$4,'SPACELOG 7 BP'!$F93:$EE93)+SUMIF('SPACELOG 8 BP'!$F$2:$EE$2,CV$4,'SPACELOG 8 BP'!$F93:$EE93)+SUMIF('SPACELOG 9 BP'!$F$2:$EE$2,CV$4,'SPACELOG 9 BP'!$F93:$EE93)+SUMIF('SPACELOG 10 BP'!$F$2:$EE$2,CV$4,'SPACELOG 10 BP'!$F93:$EE93)+SUMIF('SPACELOG 11 BP'!$F$2:$EE$2,CV$4,'SPACELOG 11 BP'!$F93:$EE93)+SUMIF('SPACELOG 12 BP'!$F$2:$EE$2,CV$4,'SPACELOG 12 BP'!$F93:$EE93)</f>
        <v>49610.645711684352</v>
      </c>
      <c r="CW93" s="34">
        <f>SUMIF('reporting montigny'!$F$2:$EE$2,CW$4,'reporting montigny'!$F93:$EE93)+SUMIF('reporting boissy'!$F$2:$EE$2,CW$4,'reporting boissy'!$F93:$EE93)+SUMIF('reporting moussy'!$F$2:$EE$2,CW$4,'reporting moussy'!$F92:$EE92)+SUMIF('reporting trappes'!$F$2:$EE$2,CW$4,'reporting trappes'!$F93:$EE93)+SUMIF('SPACELOG 5 BP'!$F$2:$EE$2,CW$4,'SPACELOG 5 BP'!$F93:$EE93)+SUMIF('SPACELOG 6 BP'!$F$2:$EE$2,CW$4,'SPACELOG 6 BP'!$F93:$EE93)+SUMIF('SPACELOG 7 BP'!$F$2:$EE$2,CW$4,'SPACELOG 7 BP'!$F93:$EE93)+SUMIF('SPACELOG 8 BP'!$F$2:$EE$2,CW$4,'SPACELOG 8 BP'!$F93:$EE93)+SUMIF('SPACELOG 9 BP'!$F$2:$EE$2,CW$4,'SPACELOG 9 BP'!$F93:$EE93)+SUMIF('SPACELOG 10 BP'!$F$2:$EE$2,CW$4,'SPACELOG 10 BP'!$F93:$EE93)+SUMIF('SPACELOG 11 BP'!$F$2:$EE$2,CW$4,'SPACELOG 11 BP'!$F93:$EE93)+SUMIF('SPACELOG 12 BP'!$F$2:$EE$2,CW$4,'SPACELOG 12 BP'!$F93:$EE93)</f>
        <v>47110.645711684352</v>
      </c>
      <c r="CX93" s="34">
        <f>SUMIF('reporting montigny'!$F$2:$EE$2,CX$4,'reporting montigny'!$F93:$EE93)+SUMIF('reporting boissy'!$F$2:$EE$2,CX$4,'reporting boissy'!$F93:$EE93)+SUMIF('reporting moussy'!$F$2:$EE$2,CX$4,'reporting moussy'!$F92:$EE92)+SUMIF('reporting trappes'!$F$2:$EE$2,CX$4,'reporting trappes'!$F93:$EE93)+SUMIF('SPACELOG 5 BP'!$F$2:$EE$2,CX$4,'SPACELOG 5 BP'!$F93:$EE93)+SUMIF('SPACELOG 6 BP'!$F$2:$EE$2,CX$4,'SPACELOG 6 BP'!$F93:$EE93)+SUMIF('SPACELOG 7 BP'!$F$2:$EE$2,CX$4,'SPACELOG 7 BP'!$F93:$EE93)+SUMIF('SPACELOG 8 BP'!$F$2:$EE$2,CX$4,'SPACELOG 8 BP'!$F93:$EE93)+SUMIF('SPACELOG 9 BP'!$F$2:$EE$2,CX$4,'SPACELOG 9 BP'!$F93:$EE93)+SUMIF('SPACELOG 10 BP'!$F$2:$EE$2,CX$4,'SPACELOG 10 BP'!$F93:$EE93)+SUMIF('SPACELOG 11 BP'!$F$2:$EE$2,CX$4,'SPACELOG 11 BP'!$F93:$EE93)+SUMIF('SPACELOG 12 BP'!$F$2:$EE$2,CX$4,'SPACELOG 12 BP'!$F93:$EE93)</f>
        <v>45410.645711684352</v>
      </c>
      <c r="CY93" s="34">
        <f>SUMIF('reporting montigny'!$F$2:$EE$2,CY$4,'reporting montigny'!$F93:$EE93)+SUMIF('reporting boissy'!$F$2:$EE$2,CY$4,'reporting boissy'!$F93:$EE93)+SUMIF('reporting moussy'!$F$2:$EE$2,CY$4,'reporting moussy'!$F92:$EE92)+SUMIF('reporting trappes'!$F$2:$EE$2,CY$4,'reporting trappes'!$F93:$EE93)+SUMIF('SPACELOG 5 BP'!$F$2:$EE$2,CY$4,'SPACELOG 5 BP'!$F93:$EE93)+SUMIF('SPACELOG 6 BP'!$F$2:$EE$2,CY$4,'SPACELOG 6 BP'!$F93:$EE93)+SUMIF('SPACELOG 7 BP'!$F$2:$EE$2,CY$4,'SPACELOG 7 BP'!$F93:$EE93)+SUMIF('SPACELOG 8 BP'!$F$2:$EE$2,CY$4,'SPACELOG 8 BP'!$F93:$EE93)+SUMIF('SPACELOG 9 BP'!$F$2:$EE$2,CY$4,'SPACELOG 9 BP'!$F93:$EE93)+SUMIF('SPACELOG 10 BP'!$F$2:$EE$2,CY$4,'SPACELOG 10 BP'!$F93:$EE93)+SUMIF('SPACELOG 11 BP'!$F$2:$EE$2,CY$4,'SPACELOG 11 BP'!$F93:$EE93)+SUMIF('SPACELOG 12 BP'!$F$2:$EE$2,CY$4,'SPACELOG 12 BP'!$F93:$EE93)</f>
        <v>49610.645711684352</v>
      </c>
      <c r="CZ93" s="34">
        <f>SUMIF('reporting montigny'!$F$2:$EE$2,CZ$4,'reporting montigny'!$F93:$EE93)+SUMIF('reporting boissy'!$F$2:$EE$2,CZ$4,'reporting boissy'!$F93:$EE93)+SUMIF('reporting moussy'!$F$2:$EE$2,CZ$4,'reporting moussy'!$F92:$EE92)+SUMIF('reporting trappes'!$F$2:$EE$2,CZ$4,'reporting trappes'!$F93:$EE93)+SUMIF('SPACELOG 5 BP'!$F$2:$EE$2,CZ$4,'SPACELOG 5 BP'!$F93:$EE93)+SUMIF('SPACELOG 6 BP'!$F$2:$EE$2,CZ$4,'SPACELOG 6 BP'!$F93:$EE93)+SUMIF('SPACELOG 7 BP'!$F$2:$EE$2,CZ$4,'SPACELOG 7 BP'!$F93:$EE93)+SUMIF('SPACELOG 8 BP'!$F$2:$EE$2,CZ$4,'SPACELOG 8 BP'!$F93:$EE93)+SUMIF('SPACELOG 9 BP'!$F$2:$EE$2,CZ$4,'SPACELOG 9 BP'!$F93:$EE93)+SUMIF('SPACELOG 10 BP'!$F$2:$EE$2,CZ$4,'SPACELOG 10 BP'!$F93:$EE93)+SUMIF('SPACELOG 11 BP'!$F$2:$EE$2,CZ$4,'SPACELOG 11 BP'!$F93:$EE93)+SUMIF('SPACELOG 12 BP'!$F$2:$EE$2,CZ$4,'SPACELOG 12 BP'!$F93:$EE93)</f>
        <v>49610.645711684352</v>
      </c>
      <c r="DA93" s="34">
        <f>SUMIF('reporting montigny'!$F$2:$EE$2,DA$4,'reporting montigny'!$F93:$EE93)+SUMIF('reporting boissy'!$F$2:$EE$2,DA$4,'reporting boissy'!$F93:$EE93)+SUMIF('reporting moussy'!$F$2:$EE$2,DA$4,'reporting moussy'!$F92:$EE92)+SUMIF('reporting trappes'!$F$2:$EE$2,DA$4,'reporting trappes'!$F93:$EE93)+SUMIF('SPACELOG 5 BP'!$F$2:$EE$2,DA$4,'SPACELOG 5 BP'!$F93:$EE93)+SUMIF('SPACELOG 6 BP'!$F$2:$EE$2,DA$4,'SPACELOG 6 BP'!$F93:$EE93)+SUMIF('SPACELOG 7 BP'!$F$2:$EE$2,DA$4,'SPACELOG 7 BP'!$F93:$EE93)+SUMIF('SPACELOG 8 BP'!$F$2:$EE$2,DA$4,'SPACELOG 8 BP'!$F93:$EE93)+SUMIF('SPACELOG 9 BP'!$F$2:$EE$2,DA$4,'SPACELOG 9 BP'!$F93:$EE93)+SUMIF('SPACELOG 10 BP'!$F$2:$EE$2,DA$4,'SPACELOG 10 BP'!$F93:$EE93)+SUMIF('SPACELOG 11 BP'!$F$2:$EE$2,DA$4,'SPACELOG 11 BP'!$F93:$EE93)+SUMIF('SPACELOG 12 BP'!$F$2:$EE$2,DA$4,'SPACELOG 12 BP'!$F93:$EE93)</f>
        <v>49610.645711684352</v>
      </c>
      <c r="DB93" s="34">
        <f>SUMIF('reporting montigny'!$F$2:$EE$2,DB$4,'reporting montigny'!$F93:$EE93)+SUMIF('reporting boissy'!$F$2:$EE$2,DB$4,'reporting boissy'!$F93:$EE93)+SUMIF('reporting moussy'!$F$2:$EE$2,DB$4,'reporting moussy'!$F92:$EE92)+SUMIF('reporting trappes'!$F$2:$EE$2,DB$4,'reporting trappes'!$F93:$EE93)+SUMIF('SPACELOG 5 BP'!$F$2:$EE$2,DB$4,'SPACELOG 5 BP'!$F93:$EE93)+SUMIF('SPACELOG 6 BP'!$F$2:$EE$2,DB$4,'SPACELOG 6 BP'!$F93:$EE93)+SUMIF('SPACELOG 7 BP'!$F$2:$EE$2,DB$4,'SPACELOG 7 BP'!$F93:$EE93)+SUMIF('SPACELOG 8 BP'!$F$2:$EE$2,DB$4,'SPACELOG 8 BP'!$F93:$EE93)+SUMIF('SPACELOG 9 BP'!$F$2:$EE$2,DB$4,'SPACELOG 9 BP'!$F93:$EE93)+SUMIF('SPACELOG 10 BP'!$F$2:$EE$2,DB$4,'SPACELOG 10 BP'!$F93:$EE93)+SUMIF('SPACELOG 11 BP'!$F$2:$EE$2,DB$4,'SPACELOG 11 BP'!$F93:$EE93)+SUMIF('SPACELOG 12 BP'!$F$2:$EE$2,DB$4,'SPACELOG 12 BP'!$F93:$EE93)</f>
        <v>49610.645711684352</v>
      </c>
      <c r="DC93" s="34">
        <f>SUMIF('reporting montigny'!$F$2:$EE$2,DC$4,'reporting montigny'!$F93:$EE93)+SUMIF('reporting boissy'!$F$2:$EE$2,DC$4,'reporting boissy'!$F93:$EE93)+SUMIF('reporting moussy'!$F$2:$EE$2,DC$4,'reporting moussy'!$F92:$EE92)+SUMIF('reporting trappes'!$F$2:$EE$2,DC$4,'reporting trappes'!$F93:$EE93)+SUMIF('SPACELOG 5 BP'!$F$2:$EE$2,DC$4,'SPACELOG 5 BP'!$F93:$EE93)+SUMIF('SPACELOG 6 BP'!$F$2:$EE$2,DC$4,'SPACELOG 6 BP'!$F93:$EE93)+SUMIF('SPACELOG 7 BP'!$F$2:$EE$2,DC$4,'SPACELOG 7 BP'!$F93:$EE93)+SUMIF('SPACELOG 8 BP'!$F$2:$EE$2,DC$4,'SPACELOG 8 BP'!$F93:$EE93)+SUMIF('SPACELOG 9 BP'!$F$2:$EE$2,DC$4,'SPACELOG 9 BP'!$F93:$EE93)+SUMIF('SPACELOG 10 BP'!$F$2:$EE$2,DC$4,'SPACELOG 10 BP'!$F93:$EE93)+SUMIF('SPACELOG 11 BP'!$F$2:$EE$2,DC$4,'SPACELOG 11 BP'!$F93:$EE93)+SUMIF('SPACELOG 12 BP'!$F$2:$EE$2,DC$4,'SPACELOG 12 BP'!$F93:$EE93)</f>
        <v>49610.645711684352</v>
      </c>
      <c r="DD93" s="34">
        <f>SUMIF('reporting montigny'!$F$2:$EE$2,DD$4,'reporting montigny'!$F93:$EE93)+SUMIF('reporting boissy'!$F$2:$EE$2,DD$4,'reporting boissy'!$F93:$EE93)+SUMIF('reporting moussy'!$F$2:$EE$2,DD$4,'reporting moussy'!$F92:$EE92)+SUMIF('reporting trappes'!$F$2:$EE$2,DD$4,'reporting trappes'!$F93:$EE93)+SUMIF('SPACELOG 5 BP'!$F$2:$EE$2,DD$4,'SPACELOG 5 BP'!$F93:$EE93)+SUMIF('SPACELOG 6 BP'!$F$2:$EE$2,DD$4,'SPACELOG 6 BP'!$F93:$EE93)+SUMIF('SPACELOG 7 BP'!$F$2:$EE$2,DD$4,'SPACELOG 7 BP'!$F93:$EE93)+SUMIF('SPACELOG 8 BP'!$F$2:$EE$2,DD$4,'SPACELOG 8 BP'!$F93:$EE93)+SUMIF('SPACELOG 9 BP'!$F$2:$EE$2,DD$4,'SPACELOG 9 BP'!$F93:$EE93)+SUMIF('SPACELOG 10 BP'!$F$2:$EE$2,DD$4,'SPACELOG 10 BP'!$F93:$EE93)+SUMIF('SPACELOG 11 BP'!$F$2:$EE$2,DD$4,'SPACELOG 11 BP'!$F93:$EE93)+SUMIF('SPACELOG 12 BP'!$F$2:$EE$2,DD$4,'SPACELOG 12 BP'!$F93:$EE93)</f>
        <v>49610.645711684352</v>
      </c>
      <c r="DE93" s="24">
        <f>SUM(CS93:DD93)</f>
        <v>575661.74854021228</v>
      </c>
      <c r="DF93" s="34">
        <f>SUMIF('reporting montigny'!$F$2:$EE$2,DF$4,'reporting montigny'!$F93:$EE93)+SUMIF('reporting boissy'!$F$2:$EE$2,DF$4,'reporting boissy'!$F93:$EE93)+SUMIF('reporting moussy'!$F$2:$EE$2,DF$4,'reporting moussy'!$F92:$EE92)+SUMIF('reporting trappes'!$F$2:$EE$2,DF$4,'reporting trappes'!$F93:$EE93)+SUMIF('SPACELOG 5 BP'!$F$2:$EE$2,DF$4,'SPACELOG 5 BP'!$F93:$EE93)+SUMIF('SPACELOG 6 BP'!$F$2:$EE$2,DF$4,'SPACELOG 6 BP'!$F93:$EE93)+SUMIF('SPACELOG 7 BP'!$F$2:$EE$2,DF$4,'SPACELOG 7 BP'!$F93:$EE93)+SUMIF('SPACELOG 8 BP'!$F$2:$EE$2,DF$4,'SPACELOG 8 BP'!$F93:$EE93)+SUMIF('SPACELOG 9 BP'!$F$2:$EE$2,DF$4,'SPACELOG 9 BP'!$F93:$EE93)+SUMIF('SPACELOG 10 BP'!$F$2:$EE$2,DF$4,'SPACELOG 10 BP'!$F93:$EE93)+SUMIF('SPACELOG 11 BP'!$F$2:$EE$2,DF$4,'SPACELOG 11 BP'!$F93:$EE93)+SUMIF('SPACELOG 12 BP'!$F$2:$EE$2,DF$4,'SPACELOG 12 BP'!$F93:$EE93)</f>
        <v>47985.645711684352</v>
      </c>
      <c r="DG93" s="34">
        <f>SUMIF('reporting montigny'!$F$2:$EE$2,DG$4,'reporting montigny'!$F93:$EE93)+SUMIF('reporting boissy'!$F$2:$EE$2,DG$4,'reporting boissy'!$F93:$EE93)+SUMIF('reporting moussy'!$F$2:$EE$2,DG$4,'reporting moussy'!$F92:$EE92)+SUMIF('reporting trappes'!$F$2:$EE$2,DG$4,'reporting trappes'!$F93:$EE93)+SUMIF('SPACELOG 5 BP'!$F$2:$EE$2,DG$4,'SPACELOG 5 BP'!$F93:$EE93)+SUMIF('SPACELOG 6 BP'!$F$2:$EE$2,DG$4,'SPACELOG 6 BP'!$F93:$EE93)+SUMIF('SPACELOG 7 BP'!$F$2:$EE$2,DG$4,'SPACELOG 7 BP'!$F93:$EE93)+SUMIF('SPACELOG 8 BP'!$F$2:$EE$2,DG$4,'SPACELOG 8 BP'!$F93:$EE93)+SUMIF('SPACELOG 9 BP'!$F$2:$EE$2,DG$4,'SPACELOG 9 BP'!$F93:$EE93)+SUMIF('SPACELOG 10 BP'!$F$2:$EE$2,DG$4,'SPACELOG 10 BP'!$F93:$EE93)+SUMIF('SPACELOG 11 BP'!$F$2:$EE$2,DG$4,'SPACELOG 11 BP'!$F93:$EE93)+SUMIF('SPACELOG 12 BP'!$F$2:$EE$2,DG$4,'SPACELOG 12 BP'!$F93:$EE93)</f>
        <v>49610.645711684352</v>
      </c>
      <c r="DH93" s="34">
        <f>SUMIF('reporting montigny'!$F$2:$EE$2,DH$4,'reporting montigny'!$F93:$EE93)+SUMIF('reporting boissy'!$F$2:$EE$2,DH$4,'reporting boissy'!$F93:$EE93)+SUMIF('reporting moussy'!$F$2:$EE$2,DH$4,'reporting moussy'!$F92:$EE92)+SUMIF('reporting trappes'!$F$2:$EE$2,DH$4,'reporting trappes'!$F93:$EE93)+SUMIF('SPACELOG 5 BP'!$F$2:$EE$2,DH$4,'SPACELOG 5 BP'!$F93:$EE93)+SUMIF('SPACELOG 6 BP'!$F$2:$EE$2,DH$4,'SPACELOG 6 BP'!$F93:$EE93)+SUMIF('SPACELOG 7 BP'!$F$2:$EE$2,DH$4,'SPACELOG 7 BP'!$F93:$EE93)+SUMIF('SPACELOG 8 BP'!$F$2:$EE$2,DH$4,'SPACELOG 8 BP'!$F93:$EE93)+SUMIF('SPACELOG 9 BP'!$F$2:$EE$2,DH$4,'SPACELOG 9 BP'!$F93:$EE93)+SUMIF('SPACELOG 10 BP'!$F$2:$EE$2,DH$4,'SPACELOG 10 BP'!$F93:$EE93)+SUMIF('SPACELOG 11 BP'!$F$2:$EE$2,DH$4,'SPACELOG 11 BP'!$F93:$EE93)+SUMIF('SPACELOG 12 BP'!$F$2:$EE$2,DH$4,'SPACELOG 12 BP'!$F93:$EE93)</f>
        <v>38269.645711684352</v>
      </c>
      <c r="DI93" s="34">
        <f>SUMIF('reporting montigny'!$F$2:$EE$2,DI$4,'reporting montigny'!$F93:$EE93)+SUMIF('reporting boissy'!$F$2:$EE$2,DI$4,'reporting boissy'!$F93:$EE93)+SUMIF('reporting moussy'!$F$2:$EE$2,DI$4,'reporting moussy'!$F92:$EE92)+SUMIF('reporting trappes'!$F$2:$EE$2,DI$4,'reporting trappes'!$F93:$EE93)+SUMIF('SPACELOG 5 BP'!$F$2:$EE$2,DI$4,'SPACELOG 5 BP'!$F93:$EE93)+SUMIF('SPACELOG 6 BP'!$F$2:$EE$2,DI$4,'SPACELOG 6 BP'!$F93:$EE93)+SUMIF('SPACELOG 7 BP'!$F$2:$EE$2,DI$4,'SPACELOG 7 BP'!$F93:$EE93)+SUMIF('SPACELOG 8 BP'!$F$2:$EE$2,DI$4,'SPACELOG 8 BP'!$F93:$EE93)+SUMIF('SPACELOG 9 BP'!$F$2:$EE$2,DI$4,'SPACELOG 9 BP'!$F93:$EE93)+SUMIF('SPACELOG 10 BP'!$F$2:$EE$2,DI$4,'SPACELOG 10 BP'!$F93:$EE93)+SUMIF('SPACELOG 11 BP'!$F$2:$EE$2,DI$4,'SPACELOG 11 BP'!$F93:$EE93)+SUMIF('SPACELOG 12 BP'!$F$2:$EE$2,DI$4,'SPACELOG 12 BP'!$F93:$EE93)</f>
        <v>49610.645711684352</v>
      </c>
      <c r="DJ93" s="34">
        <f>SUMIF('reporting montigny'!$F$2:$EE$2,DJ$4,'reporting montigny'!$F93:$EE93)+SUMIF('reporting boissy'!$F$2:$EE$2,DJ$4,'reporting boissy'!$F93:$EE93)+SUMIF('reporting moussy'!$F$2:$EE$2,DJ$4,'reporting moussy'!$F92:$EE92)+SUMIF('reporting trappes'!$F$2:$EE$2,DJ$4,'reporting trappes'!$F93:$EE93)+SUMIF('SPACELOG 5 BP'!$F$2:$EE$2,DJ$4,'SPACELOG 5 BP'!$F93:$EE93)+SUMIF('SPACELOG 6 BP'!$F$2:$EE$2,DJ$4,'SPACELOG 6 BP'!$F93:$EE93)+SUMIF('SPACELOG 7 BP'!$F$2:$EE$2,DJ$4,'SPACELOG 7 BP'!$F93:$EE93)+SUMIF('SPACELOG 8 BP'!$F$2:$EE$2,DJ$4,'SPACELOG 8 BP'!$F93:$EE93)+SUMIF('SPACELOG 9 BP'!$F$2:$EE$2,DJ$4,'SPACELOG 9 BP'!$F93:$EE93)+SUMIF('SPACELOG 10 BP'!$F$2:$EE$2,DJ$4,'SPACELOG 10 BP'!$F93:$EE93)+SUMIF('SPACELOG 11 BP'!$F$2:$EE$2,DJ$4,'SPACELOG 11 BP'!$F93:$EE93)+SUMIF('SPACELOG 12 BP'!$F$2:$EE$2,DJ$4,'SPACELOG 12 BP'!$F93:$EE93)</f>
        <v>47110.645711684352</v>
      </c>
      <c r="DK93" s="34">
        <f>SUMIF('reporting montigny'!$F$2:$EE$2,DK$4,'reporting montigny'!$F93:$EE93)+SUMIF('reporting boissy'!$F$2:$EE$2,DK$4,'reporting boissy'!$F93:$EE93)+SUMIF('reporting moussy'!$F$2:$EE$2,DK$4,'reporting moussy'!$F92:$EE92)+SUMIF('reporting trappes'!$F$2:$EE$2,DK$4,'reporting trappes'!$F93:$EE93)+SUMIF('SPACELOG 5 BP'!$F$2:$EE$2,DK$4,'SPACELOG 5 BP'!$F93:$EE93)+SUMIF('SPACELOG 6 BP'!$F$2:$EE$2,DK$4,'SPACELOG 6 BP'!$F93:$EE93)+SUMIF('SPACELOG 7 BP'!$F$2:$EE$2,DK$4,'SPACELOG 7 BP'!$F93:$EE93)+SUMIF('SPACELOG 8 BP'!$F$2:$EE$2,DK$4,'SPACELOG 8 BP'!$F93:$EE93)+SUMIF('SPACELOG 9 BP'!$F$2:$EE$2,DK$4,'SPACELOG 9 BP'!$F93:$EE93)+SUMIF('SPACELOG 10 BP'!$F$2:$EE$2,DK$4,'SPACELOG 10 BP'!$F93:$EE93)+SUMIF('SPACELOG 11 BP'!$F$2:$EE$2,DK$4,'SPACELOG 11 BP'!$F93:$EE93)+SUMIF('SPACELOG 12 BP'!$F$2:$EE$2,DK$4,'SPACELOG 12 BP'!$F93:$EE93)</f>
        <v>45410.645711684352</v>
      </c>
      <c r="DL93" s="34">
        <f>SUMIF('reporting montigny'!$F$2:$EE$2,DL$4,'reporting montigny'!$F93:$EE93)+SUMIF('reporting boissy'!$F$2:$EE$2,DL$4,'reporting boissy'!$F93:$EE93)+SUMIF('reporting moussy'!$F$2:$EE$2,DL$4,'reporting moussy'!$F92:$EE92)+SUMIF('reporting trappes'!$F$2:$EE$2,DL$4,'reporting trappes'!$F93:$EE93)+SUMIF('SPACELOG 5 BP'!$F$2:$EE$2,DL$4,'SPACELOG 5 BP'!$F93:$EE93)+SUMIF('SPACELOG 6 BP'!$F$2:$EE$2,DL$4,'SPACELOG 6 BP'!$F93:$EE93)+SUMIF('SPACELOG 7 BP'!$F$2:$EE$2,DL$4,'SPACELOG 7 BP'!$F93:$EE93)+SUMIF('SPACELOG 8 BP'!$F$2:$EE$2,DL$4,'SPACELOG 8 BP'!$F93:$EE93)+SUMIF('SPACELOG 9 BP'!$F$2:$EE$2,DL$4,'SPACELOG 9 BP'!$F93:$EE93)+SUMIF('SPACELOG 10 BP'!$F$2:$EE$2,DL$4,'SPACELOG 10 BP'!$F93:$EE93)+SUMIF('SPACELOG 11 BP'!$F$2:$EE$2,DL$4,'SPACELOG 11 BP'!$F93:$EE93)+SUMIF('SPACELOG 12 BP'!$F$2:$EE$2,DL$4,'SPACELOG 12 BP'!$F93:$EE93)</f>
        <v>49610.645711684352</v>
      </c>
      <c r="DM93" s="34">
        <f>SUMIF('reporting montigny'!$F$2:$EE$2,DM$4,'reporting montigny'!$F93:$EE93)+SUMIF('reporting boissy'!$F$2:$EE$2,DM$4,'reporting boissy'!$F93:$EE93)+SUMIF('reporting moussy'!$F$2:$EE$2,DM$4,'reporting moussy'!$F92:$EE92)+SUMIF('reporting trappes'!$F$2:$EE$2,DM$4,'reporting trappes'!$F93:$EE93)+SUMIF('SPACELOG 5 BP'!$F$2:$EE$2,DM$4,'SPACELOG 5 BP'!$F93:$EE93)+SUMIF('SPACELOG 6 BP'!$F$2:$EE$2,DM$4,'SPACELOG 6 BP'!$F93:$EE93)+SUMIF('SPACELOG 7 BP'!$F$2:$EE$2,DM$4,'SPACELOG 7 BP'!$F93:$EE93)+SUMIF('SPACELOG 8 BP'!$F$2:$EE$2,DM$4,'SPACELOG 8 BP'!$F93:$EE93)+SUMIF('SPACELOG 9 BP'!$F$2:$EE$2,DM$4,'SPACELOG 9 BP'!$F93:$EE93)+SUMIF('SPACELOG 10 BP'!$F$2:$EE$2,DM$4,'SPACELOG 10 BP'!$F93:$EE93)+SUMIF('SPACELOG 11 BP'!$F$2:$EE$2,DM$4,'SPACELOG 11 BP'!$F93:$EE93)+SUMIF('SPACELOG 12 BP'!$F$2:$EE$2,DM$4,'SPACELOG 12 BP'!$F93:$EE93)</f>
        <v>49610.645711684352</v>
      </c>
      <c r="DN93" s="34">
        <f>SUMIF('reporting montigny'!$F$2:$EE$2,DN$4,'reporting montigny'!$F93:$EE93)+SUMIF('reporting boissy'!$F$2:$EE$2,DN$4,'reporting boissy'!$F93:$EE93)+SUMIF('reporting moussy'!$F$2:$EE$2,DN$4,'reporting moussy'!$F92:$EE92)+SUMIF('reporting trappes'!$F$2:$EE$2,DN$4,'reporting trappes'!$F93:$EE93)+SUMIF('SPACELOG 5 BP'!$F$2:$EE$2,DN$4,'SPACELOG 5 BP'!$F93:$EE93)+SUMIF('SPACELOG 6 BP'!$F$2:$EE$2,DN$4,'SPACELOG 6 BP'!$F93:$EE93)+SUMIF('SPACELOG 7 BP'!$F$2:$EE$2,DN$4,'SPACELOG 7 BP'!$F93:$EE93)+SUMIF('SPACELOG 8 BP'!$F$2:$EE$2,DN$4,'SPACELOG 8 BP'!$F93:$EE93)+SUMIF('SPACELOG 9 BP'!$F$2:$EE$2,DN$4,'SPACELOG 9 BP'!$F93:$EE93)+SUMIF('SPACELOG 10 BP'!$F$2:$EE$2,DN$4,'SPACELOG 10 BP'!$F93:$EE93)+SUMIF('SPACELOG 11 BP'!$F$2:$EE$2,DN$4,'SPACELOG 11 BP'!$F93:$EE93)+SUMIF('SPACELOG 12 BP'!$F$2:$EE$2,DN$4,'SPACELOG 12 BP'!$F93:$EE93)</f>
        <v>49610.645711684352</v>
      </c>
      <c r="DO93" s="34">
        <f>SUMIF('reporting montigny'!$F$2:$EE$2,DO$4,'reporting montigny'!$F93:$EE93)+SUMIF('reporting boissy'!$F$2:$EE$2,DO$4,'reporting boissy'!$F93:$EE93)+SUMIF('reporting moussy'!$F$2:$EE$2,DO$4,'reporting moussy'!$F92:$EE92)+SUMIF('reporting trappes'!$F$2:$EE$2,DO$4,'reporting trappes'!$F93:$EE93)+SUMIF('SPACELOG 5 BP'!$F$2:$EE$2,DO$4,'SPACELOG 5 BP'!$F93:$EE93)+SUMIF('SPACELOG 6 BP'!$F$2:$EE$2,DO$4,'SPACELOG 6 BP'!$F93:$EE93)+SUMIF('SPACELOG 7 BP'!$F$2:$EE$2,DO$4,'SPACELOG 7 BP'!$F93:$EE93)+SUMIF('SPACELOG 8 BP'!$F$2:$EE$2,DO$4,'SPACELOG 8 BP'!$F93:$EE93)+SUMIF('SPACELOG 9 BP'!$F$2:$EE$2,DO$4,'SPACELOG 9 BP'!$F93:$EE93)+SUMIF('SPACELOG 10 BP'!$F$2:$EE$2,DO$4,'SPACELOG 10 BP'!$F93:$EE93)+SUMIF('SPACELOG 11 BP'!$F$2:$EE$2,DO$4,'SPACELOG 11 BP'!$F93:$EE93)+SUMIF('SPACELOG 12 BP'!$F$2:$EE$2,DO$4,'SPACELOG 12 BP'!$F93:$EE93)</f>
        <v>49610.645711684352</v>
      </c>
      <c r="DP93" s="34">
        <f>SUMIF('reporting montigny'!$F$2:$EE$2,DP$4,'reporting montigny'!$F93:$EE93)+SUMIF('reporting boissy'!$F$2:$EE$2,DP$4,'reporting boissy'!$F93:$EE93)+SUMIF('reporting moussy'!$F$2:$EE$2,DP$4,'reporting moussy'!$F92:$EE92)+SUMIF('reporting trappes'!$F$2:$EE$2,DP$4,'reporting trappes'!$F93:$EE93)+SUMIF('SPACELOG 5 BP'!$F$2:$EE$2,DP$4,'SPACELOG 5 BP'!$F93:$EE93)+SUMIF('SPACELOG 6 BP'!$F$2:$EE$2,DP$4,'SPACELOG 6 BP'!$F93:$EE93)+SUMIF('SPACELOG 7 BP'!$F$2:$EE$2,DP$4,'SPACELOG 7 BP'!$F93:$EE93)+SUMIF('SPACELOG 8 BP'!$F$2:$EE$2,DP$4,'SPACELOG 8 BP'!$F93:$EE93)+SUMIF('SPACELOG 9 BP'!$F$2:$EE$2,DP$4,'SPACELOG 9 BP'!$F93:$EE93)+SUMIF('SPACELOG 10 BP'!$F$2:$EE$2,DP$4,'SPACELOG 10 BP'!$F93:$EE93)+SUMIF('SPACELOG 11 BP'!$F$2:$EE$2,DP$4,'SPACELOG 11 BP'!$F93:$EE93)+SUMIF('SPACELOG 12 BP'!$F$2:$EE$2,DP$4,'SPACELOG 12 BP'!$F93:$EE93)</f>
        <v>49610.645711684352</v>
      </c>
      <c r="DQ93" s="34">
        <f>SUMIF('reporting montigny'!$F$2:$EE$2,DQ$4,'reporting montigny'!$F93:$EE93)+SUMIF('reporting boissy'!$F$2:$EE$2,DQ$4,'reporting boissy'!$F93:$EE93)+SUMIF('reporting moussy'!$F$2:$EE$2,DQ$4,'reporting moussy'!$F92:$EE92)+SUMIF('reporting trappes'!$F$2:$EE$2,DQ$4,'reporting trappes'!$F93:$EE93)+SUMIF('SPACELOG 5 BP'!$F$2:$EE$2,DQ$4,'SPACELOG 5 BP'!$F93:$EE93)+SUMIF('SPACELOG 6 BP'!$F$2:$EE$2,DQ$4,'SPACELOG 6 BP'!$F93:$EE93)+SUMIF('SPACELOG 7 BP'!$F$2:$EE$2,DQ$4,'SPACELOG 7 BP'!$F93:$EE93)+SUMIF('SPACELOG 8 BP'!$F$2:$EE$2,DQ$4,'SPACELOG 8 BP'!$F93:$EE93)+SUMIF('SPACELOG 9 BP'!$F$2:$EE$2,DQ$4,'SPACELOG 9 BP'!$F93:$EE93)+SUMIF('SPACELOG 10 BP'!$F$2:$EE$2,DQ$4,'SPACELOG 10 BP'!$F93:$EE93)+SUMIF('SPACELOG 11 BP'!$F$2:$EE$2,DQ$4,'SPACELOG 11 BP'!$F93:$EE93)+SUMIF('SPACELOG 12 BP'!$F$2:$EE$2,DQ$4,'SPACELOG 12 BP'!$F93:$EE93)</f>
        <v>49610.645711684352</v>
      </c>
      <c r="DR93" s="24">
        <f>SUM(DF93:DQ93)</f>
        <v>575661.74854021228</v>
      </c>
    </row>
    <row r="94" spans="2:122" x14ac:dyDescent="0.2"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4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4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4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4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4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4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4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4"/>
    </row>
    <row r="95" spans="2:122" x14ac:dyDescent="0.2">
      <c r="E95" s="2" t="s">
        <v>122</v>
      </c>
      <c r="F95" s="13">
        <f>SUMIF('reporting montigny'!$F$2:$EE$2,F$4,'reporting montigny'!$F95:$EE95)+SUMIF('reporting boissy'!$F$2:$EE$2,F$4,'reporting boissy'!$F95:$EE95)+SUMIF('reporting moussy'!$F$2:$EE$2,F$4,'reporting moussy'!$F95:$EE95)+SUMIF('reporting trappes'!$F$2:$EE$2,F$4,'reporting trappes'!$F95:$EE95)+SUMIF('SPACELOG 5 BP'!$F$2:$EE$2,F$4,'SPACELOG 5 BP'!$F95:$EE95)+SUMIF('SPACELOG 6 BP'!$F$2:$EE$2,F$4,'SPACELOG 6 BP'!$F95:$EE95)+SUMIF('SPACELOG 7 BP'!$F$2:$EE$2,F$4,'SPACELOG 7 BP'!$F95:$EE95)+SUMIF('SPACELOG 8 BP'!$F$2:$EE$2,F$4,'SPACELOG 8 BP'!$F95:$EE95)+SUMIF('SPACELOG 9 BP'!$F$2:$EE$2,F$4,'SPACELOG 9 BP'!$F95:$EE95)+SUMIF('SPACELOG 10 BP'!$F$2:$EE$2,F$4,'SPACELOG 10 BP'!$F95:$EE95)+SUMIF('SPACELOG 11 BP'!$F$2:$EE$2,F$4,'SPACELOG 11 BP'!$F95:$EE95)+SUMIF('SPACELOG 12 BP'!$F$2:$EE$2,F$4,'SPACELOG 12 BP'!$F95:$EE95)</f>
        <v>0</v>
      </c>
      <c r="G95" s="13">
        <f>SUMIF('reporting montigny'!$F$2:$EE$2,G$4,'reporting montigny'!$F95:$EE95)+SUMIF('reporting boissy'!$F$2:$EE$2,G$4,'reporting boissy'!$F95:$EE95)+SUMIF('reporting moussy'!$F$2:$EE$2,G$4,'reporting moussy'!$F95:$EE95)+SUMIF('reporting trappes'!$F$2:$EE$2,G$4,'reporting trappes'!$F95:$EE95)+SUMIF('SPACELOG 5 BP'!$F$2:$EE$2,G$4,'SPACELOG 5 BP'!$F95:$EE95)+SUMIF('SPACELOG 6 BP'!$F$2:$EE$2,G$4,'SPACELOG 6 BP'!$F95:$EE95)+SUMIF('SPACELOG 7 BP'!$F$2:$EE$2,G$4,'SPACELOG 7 BP'!$F95:$EE95)+SUMIF('SPACELOG 8 BP'!$F$2:$EE$2,G$4,'SPACELOG 8 BP'!$F95:$EE95)+SUMIF('SPACELOG 9 BP'!$F$2:$EE$2,G$4,'SPACELOG 9 BP'!$F95:$EE95)+SUMIF('SPACELOG 10 BP'!$F$2:$EE$2,G$4,'SPACELOG 10 BP'!$F95:$EE95)+SUMIF('SPACELOG 11 BP'!$F$2:$EE$2,G$4,'SPACELOG 11 BP'!$F95:$EE95)+SUMIF('SPACELOG 12 BP'!$F$2:$EE$2,G$4,'SPACELOG 12 BP'!$F95:$EE95)</f>
        <v>5653.0098446542979</v>
      </c>
      <c r="H95" s="13">
        <f>SUMIF('reporting montigny'!$F$2:$EE$2,H$4,'reporting montigny'!$F95:$EE95)+SUMIF('reporting boissy'!$F$2:$EE$2,H$4,'reporting boissy'!$F95:$EE95)+SUMIF('reporting moussy'!$F$2:$EE$2,H$4,'reporting moussy'!$F95:$EE95)+SUMIF('reporting trappes'!$F$2:$EE$2,H$4,'reporting trappes'!$F95:$EE95)+SUMIF('SPACELOG 5 BP'!$F$2:$EE$2,H$4,'SPACELOG 5 BP'!$F95:$EE95)+SUMIF('SPACELOG 6 BP'!$F$2:$EE$2,H$4,'SPACELOG 6 BP'!$F95:$EE95)+SUMIF('SPACELOG 7 BP'!$F$2:$EE$2,H$4,'SPACELOG 7 BP'!$F95:$EE95)+SUMIF('SPACELOG 8 BP'!$F$2:$EE$2,H$4,'SPACELOG 8 BP'!$F95:$EE95)+SUMIF('SPACELOG 9 BP'!$F$2:$EE$2,H$4,'SPACELOG 9 BP'!$F95:$EE95)+SUMIF('SPACELOG 10 BP'!$F$2:$EE$2,H$4,'SPACELOG 10 BP'!$F95:$EE95)+SUMIF('SPACELOG 11 BP'!$F$2:$EE$2,H$4,'SPACELOG 11 BP'!$F95:$EE95)+SUMIF('SPACELOG 12 BP'!$F$2:$EE$2,H$4,'SPACELOG 12 BP'!$F95:$EE95)</f>
        <v>13074.019689308603</v>
      </c>
      <c r="I95" s="13">
        <f>SUMIF('reporting montigny'!$F$2:$EE$2,I$4,'reporting montigny'!$F95:$EE95)+SUMIF('reporting boissy'!$F$2:$EE$2,I$4,'reporting boissy'!$F95:$EE95)+SUMIF('reporting moussy'!$F$2:$EE$2,I$4,'reporting moussy'!$F95:$EE95)+SUMIF('reporting trappes'!$F$2:$EE$2,I$4,'reporting trappes'!$F95:$EE95)+SUMIF('SPACELOG 5 BP'!$F$2:$EE$2,I$4,'SPACELOG 5 BP'!$F95:$EE95)+SUMIF('SPACELOG 6 BP'!$F$2:$EE$2,I$4,'SPACELOG 6 BP'!$F95:$EE95)+SUMIF('SPACELOG 7 BP'!$F$2:$EE$2,I$4,'SPACELOG 7 BP'!$F95:$EE95)+SUMIF('SPACELOG 8 BP'!$F$2:$EE$2,I$4,'SPACELOG 8 BP'!$F95:$EE95)+SUMIF('SPACELOG 9 BP'!$F$2:$EE$2,I$4,'SPACELOG 9 BP'!$F95:$EE95)+SUMIF('SPACELOG 10 BP'!$F$2:$EE$2,I$4,'SPACELOG 10 BP'!$F95:$EE95)+SUMIF('SPACELOG 11 BP'!$F$2:$EE$2,I$4,'SPACELOG 11 BP'!$F95:$EE95)+SUMIF('SPACELOG 12 BP'!$F$2:$EE$2,I$4,'SPACELOG 12 BP'!$F95:$EE95)</f>
        <v>22395.029533962908</v>
      </c>
      <c r="J95" s="13">
        <f>SUMIF('reporting montigny'!$F$2:$EE$2,J$4,'reporting montigny'!$F95:$EE95)+SUMIF('reporting boissy'!$F$2:$EE$2,J$4,'reporting boissy'!$F95:$EE95)+SUMIF('reporting moussy'!$F$2:$EE$2,J$4,'reporting moussy'!$F95:$EE95)+SUMIF('reporting trappes'!$F$2:$EE$2,J$4,'reporting trappes'!$F95:$EE95)+SUMIF('SPACELOG 5 BP'!$F$2:$EE$2,J$4,'SPACELOG 5 BP'!$F95:$EE95)+SUMIF('SPACELOG 6 BP'!$F$2:$EE$2,J$4,'SPACELOG 6 BP'!$F95:$EE95)+SUMIF('SPACELOG 7 BP'!$F$2:$EE$2,J$4,'SPACELOG 7 BP'!$F95:$EE95)+SUMIF('SPACELOG 8 BP'!$F$2:$EE$2,J$4,'SPACELOG 8 BP'!$F95:$EE95)+SUMIF('SPACELOG 9 BP'!$F$2:$EE$2,J$4,'SPACELOG 9 BP'!$F95:$EE95)+SUMIF('SPACELOG 10 BP'!$F$2:$EE$2,J$4,'SPACELOG 10 BP'!$F95:$EE95)+SUMIF('SPACELOG 11 BP'!$F$2:$EE$2,J$4,'SPACELOG 11 BP'!$F95:$EE95)+SUMIF('SPACELOG 12 BP'!$F$2:$EE$2,J$4,'SPACELOG 12 BP'!$F95:$EE95)</f>
        <v>38148.039378617206</v>
      </c>
      <c r="K95" s="13">
        <f>SUMIF('reporting montigny'!$F$2:$EE$2,K$4,'reporting montigny'!$F95:$EE95)+SUMIF('reporting boissy'!$F$2:$EE$2,K$4,'reporting boissy'!$F95:$EE95)+SUMIF('reporting moussy'!$F$2:$EE$2,K$4,'reporting moussy'!$F95:$EE95)+SUMIF('reporting trappes'!$F$2:$EE$2,K$4,'reporting trappes'!$F95:$EE95)+SUMIF('SPACELOG 5 BP'!$F$2:$EE$2,K$4,'SPACELOG 5 BP'!$F95:$EE95)+SUMIF('SPACELOG 6 BP'!$F$2:$EE$2,K$4,'SPACELOG 6 BP'!$F95:$EE95)+SUMIF('SPACELOG 7 BP'!$F$2:$EE$2,K$4,'SPACELOG 7 BP'!$F95:$EE95)+SUMIF('SPACELOG 8 BP'!$F$2:$EE$2,K$4,'SPACELOG 8 BP'!$F95:$EE95)+SUMIF('SPACELOG 9 BP'!$F$2:$EE$2,K$4,'SPACELOG 9 BP'!$F95:$EE95)+SUMIF('SPACELOG 10 BP'!$F$2:$EE$2,K$4,'SPACELOG 10 BP'!$F95:$EE95)+SUMIF('SPACELOG 11 BP'!$F$2:$EE$2,K$4,'SPACELOG 11 BP'!$F95:$EE95)+SUMIF('SPACELOG 12 BP'!$F$2:$EE$2,K$4,'SPACELOG 12 BP'!$F95:$EE95)</f>
        <v>55569.049223271511</v>
      </c>
      <c r="L95" s="13">
        <f>SUMIF('reporting montigny'!$F$2:$EE$2,L$4,'reporting montigny'!$F95:$EE95)+SUMIF('reporting boissy'!$F$2:$EE$2,L$4,'reporting boissy'!$F95:$EE95)+SUMIF('reporting moussy'!$F$2:$EE$2,L$4,'reporting moussy'!$F95:$EE95)+SUMIF('reporting trappes'!$F$2:$EE$2,L$4,'reporting trappes'!$F95:$EE95)+SUMIF('SPACELOG 5 BP'!$F$2:$EE$2,L$4,'SPACELOG 5 BP'!$F95:$EE95)+SUMIF('SPACELOG 6 BP'!$F$2:$EE$2,L$4,'SPACELOG 6 BP'!$F95:$EE95)+SUMIF('SPACELOG 7 BP'!$F$2:$EE$2,L$4,'SPACELOG 7 BP'!$F95:$EE95)+SUMIF('SPACELOG 8 BP'!$F$2:$EE$2,L$4,'SPACELOG 8 BP'!$F95:$EE95)+SUMIF('SPACELOG 9 BP'!$F$2:$EE$2,L$4,'SPACELOG 9 BP'!$F95:$EE95)+SUMIF('SPACELOG 10 BP'!$F$2:$EE$2,L$4,'SPACELOG 10 BP'!$F95:$EE95)+SUMIF('SPACELOG 11 BP'!$F$2:$EE$2,L$4,'SPACELOG 11 BP'!$F95:$EE95)+SUMIF('SPACELOG 12 BP'!$F$2:$EE$2,L$4,'SPACELOG 12 BP'!$F95:$EE95)</f>
        <v>73390.059067925817</v>
      </c>
      <c r="M95" s="13">
        <f>SUMIF('reporting montigny'!$F$2:$EE$2,M$4,'reporting montigny'!$F95:$EE95)+SUMIF('reporting boissy'!$F$2:$EE$2,M$4,'reporting boissy'!$F95:$EE95)+SUMIF('reporting moussy'!$F$2:$EE$2,M$4,'reporting moussy'!$F95:$EE95)+SUMIF('reporting trappes'!$F$2:$EE$2,M$4,'reporting trappes'!$F95:$EE95)+SUMIF('SPACELOG 5 BP'!$F$2:$EE$2,M$4,'SPACELOG 5 BP'!$F95:$EE95)+SUMIF('SPACELOG 6 BP'!$F$2:$EE$2,M$4,'SPACELOG 6 BP'!$F95:$EE95)+SUMIF('SPACELOG 7 BP'!$F$2:$EE$2,M$4,'SPACELOG 7 BP'!$F95:$EE95)+SUMIF('SPACELOG 8 BP'!$F$2:$EE$2,M$4,'SPACELOG 8 BP'!$F95:$EE95)+SUMIF('SPACELOG 9 BP'!$F$2:$EE$2,M$4,'SPACELOG 9 BP'!$F95:$EE95)+SUMIF('SPACELOG 10 BP'!$F$2:$EE$2,M$4,'SPACELOG 10 BP'!$F95:$EE95)+SUMIF('SPACELOG 11 BP'!$F$2:$EE$2,M$4,'SPACELOG 11 BP'!$F95:$EE95)+SUMIF('SPACELOG 12 BP'!$F$2:$EE$2,M$4,'SPACELOG 12 BP'!$F95:$EE95)</f>
        <v>84362.831412580112</v>
      </c>
      <c r="N95" s="13">
        <f>SUMIF('reporting montigny'!$F$2:$EE$2,N$4,'reporting montigny'!$F95:$EE95)+SUMIF('reporting boissy'!$F$2:$EE$2,N$4,'reporting boissy'!$F95:$EE95)+SUMIF('reporting moussy'!$F$2:$EE$2,N$4,'reporting moussy'!$F95:$EE95)+SUMIF('reporting trappes'!$F$2:$EE$2,N$4,'reporting trappes'!$F95:$EE95)+SUMIF('SPACELOG 5 BP'!$F$2:$EE$2,N$4,'SPACELOG 5 BP'!$F95:$EE95)+SUMIF('SPACELOG 6 BP'!$F$2:$EE$2,N$4,'SPACELOG 6 BP'!$F95:$EE95)+SUMIF('SPACELOG 7 BP'!$F$2:$EE$2,N$4,'SPACELOG 7 BP'!$F95:$EE95)+SUMIF('SPACELOG 8 BP'!$F$2:$EE$2,N$4,'SPACELOG 8 BP'!$F95:$EE95)+SUMIF('SPACELOG 9 BP'!$F$2:$EE$2,N$4,'SPACELOG 9 BP'!$F95:$EE95)+SUMIF('SPACELOG 10 BP'!$F$2:$EE$2,N$4,'SPACELOG 10 BP'!$F95:$EE95)+SUMIF('SPACELOG 11 BP'!$F$2:$EE$2,N$4,'SPACELOG 11 BP'!$F95:$EE95)+SUMIF('SPACELOG 12 BP'!$F$2:$EE$2,N$4,'SPACELOG 12 BP'!$F95:$EE95)</f>
        <v>98835.603757234436</v>
      </c>
      <c r="O95" s="13">
        <f>SUMIF('reporting montigny'!$F$2:$EE$2,O$4,'reporting montigny'!$F95:$EE95)+SUMIF('reporting boissy'!$F$2:$EE$2,O$4,'reporting boissy'!$F95:$EE95)+SUMIF('reporting moussy'!$F$2:$EE$2,O$4,'reporting moussy'!$F95:$EE95)+SUMIF('reporting trappes'!$F$2:$EE$2,O$4,'reporting trappes'!$F95:$EE95)+SUMIF('SPACELOG 5 BP'!$F$2:$EE$2,O$4,'SPACELOG 5 BP'!$F95:$EE95)+SUMIF('SPACELOG 6 BP'!$F$2:$EE$2,O$4,'SPACELOG 6 BP'!$F95:$EE95)+SUMIF('SPACELOG 7 BP'!$F$2:$EE$2,O$4,'SPACELOG 7 BP'!$F95:$EE95)+SUMIF('SPACELOG 8 BP'!$F$2:$EE$2,O$4,'SPACELOG 8 BP'!$F95:$EE95)+SUMIF('SPACELOG 9 BP'!$F$2:$EE$2,O$4,'SPACELOG 9 BP'!$F95:$EE95)+SUMIF('SPACELOG 10 BP'!$F$2:$EE$2,O$4,'SPACELOG 10 BP'!$F95:$EE95)+SUMIF('SPACELOG 11 BP'!$F$2:$EE$2,O$4,'SPACELOG 11 BP'!$F95:$EE95)+SUMIF('SPACELOG 12 BP'!$F$2:$EE$2,O$4,'SPACELOG 12 BP'!$F95:$EE95)</f>
        <v>114008.37610188875</v>
      </c>
      <c r="P95" s="13">
        <f>SUMIF('reporting montigny'!$F$2:$EE$2,P$4,'reporting montigny'!$F95:$EE95)+SUMIF('reporting boissy'!$F$2:$EE$2,P$4,'reporting boissy'!$F95:$EE95)+SUMIF('reporting moussy'!$F$2:$EE$2,P$4,'reporting moussy'!$F95:$EE95)+SUMIF('reporting trappes'!$F$2:$EE$2,P$4,'reporting trappes'!$F95:$EE95)+SUMIF('SPACELOG 5 BP'!$F$2:$EE$2,P$4,'SPACELOG 5 BP'!$F95:$EE95)+SUMIF('SPACELOG 6 BP'!$F$2:$EE$2,P$4,'SPACELOG 6 BP'!$F95:$EE95)+SUMIF('SPACELOG 7 BP'!$F$2:$EE$2,P$4,'SPACELOG 7 BP'!$F95:$EE95)+SUMIF('SPACELOG 8 BP'!$F$2:$EE$2,P$4,'SPACELOG 8 BP'!$F95:$EE95)+SUMIF('SPACELOG 9 BP'!$F$2:$EE$2,P$4,'SPACELOG 9 BP'!$F95:$EE95)+SUMIF('SPACELOG 10 BP'!$F$2:$EE$2,P$4,'SPACELOG 10 BP'!$F95:$EE95)+SUMIF('SPACELOG 11 BP'!$F$2:$EE$2,P$4,'SPACELOG 11 BP'!$F95:$EE95)+SUMIF('SPACELOG 12 BP'!$F$2:$EE$2,P$4,'SPACELOG 12 BP'!$F95:$EE95)</f>
        <v>130881.14844654304</v>
      </c>
      <c r="Q95" s="13">
        <f>SUMIF('reporting montigny'!$F$2:$EE$2,Q$4,'reporting montigny'!$F95:$EE95)+SUMIF('reporting boissy'!$F$2:$EE$2,Q$4,'reporting boissy'!$F95:$EE95)+SUMIF('reporting moussy'!$F$2:$EE$2,Q$4,'reporting moussy'!$F95:$EE95)+SUMIF('reporting trappes'!$F$2:$EE$2,Q$4,'reporting trappes'!$F95:$EE95)+SUMIF('SPACELOG 5 BP'!$F$2:$EE$2,Q$4,'SPACELOG 5 BP'!$F95:$EE95)+SUMIF('SPACELOG 6 BP'!$F$2:$EE$2,Q$4,'SPACELOG 6 BP'!$F95:$EE95)+SUMIF('SPACELOG 7 BP'!$F$2:$EE$2,Q$4,'SPACELOG 7 BP'!$F95:$EE95)+SUMIF('SPACELOG 8 BP'!$F$2:$EE$2,Q$4,'SPACELOG 8 BP'!$F95:$EE95)+SUMIF('SPACELOG 9 BP'!$F$2:$EE$2,Q$4,'SPACELOG 9 BP'!$F95:$EE95)+SUMIF('SPACELOG 10 BP'!$F$2:$EE$2,Q$4,'SPACELOG 10 BP'!$F95:$EE95)+SUMIF('SPACELOG 11 BP'!$F$2:$EE$2,Q$4,'SPACELOG 11 BP'!$F95:$EE95)+SUMIF('SPACELOG 12 BP'!$F$2:$EE$2,Q$4,'SPACELOG 12 BP'!$F95:$EE95)</f>
        <v>145692.92079119736</v>
      </c>
      <c r="R95" s="14">
        <f>SUM(F95:Q95)</f>
        <v>782010.08724718401</v>
      </c>
      <c r="S95" s="13">
        <f>SUMIF('reporting montigny'!$F$2:$EE$2,S$4,'reporting montigny'!$F95:$EE95)+SUMIF('reporting boissy'!$F$2:$EE$2,S$4,'reporting boissy'!$F95:$EE95)+SUMIF('reporting moussy'!$F$2:$EE$2,S$4,'reporting moussy'!$F95:$EE95)+SUMIF('reporting trappes'!$F$2:$EE$2,S$4,'reporting trappes'!$F95:$EE95)+SUMIF('SPACELOG 5 BP'!$F$2:$EE$2,S$4,'SPACELOG 5 BP'!$F95:$EE95)+SUMIF('SPACELOG 6 BP'!$F$2:$EE$2,S$4,'SPACELOG 6 BP'!$F95:$EE95)+SUMIF('SPACELOG 7 BP'!$F$2:$EE$2,S$4,'SPACELOG 7 BP'!$F95:$EE95)+SUMIF('SPACELOG 8 BP'!$F$2:$EE$2,S$4,'SPACELOG 8 BP'!$F95:$EE95)+SUMIF('SPACELOG 9 BP'!$F$2:$EE$2,S$4,'SPACELOG 9 BP'!$F95:$EE95)+SUMIF('SPACELOG 10 BP'!$F$2:$EE$2,S$4,'SPACELOG 10 BP'!$F95:$EE95)+SUMIF('SPACELOG 11 BP'!$F$2:$EE$2,S$4,'SPACELOG 11 BP'!$F95:$EE95)+SUMIF('SPACELOG 12 BP'!$F$2:$EE$2,S$4,'SPACELOG 12 BP'!$F95:$EE95)</f>
        <v>157181.93980251835</v>
      </c>
      <c r="T95" s="13">
        <f>SUMIF('reporting montigny'!$F$2:$EE$2,T$4,'reporting montigny'!$F95:$EE95)+SUMIF('reporting boissy'!$F$2:$EE$2,T$4,'reporting boissy'!$F95:$EE95)+SUMIF('reporting moussy'!$F$2:$EE$2,T$4,'reporting moussy'!$F95:$EE95)+SUMIF('reporting trappes'!$F$2:$EE$2,T$4,'reporting trappes'!$F95:$EE95)+SUMIF('SPACELOG 5 BP'!$F$2:$EE$2,T$4,'SPACELOG 5 BP'!$F95:$EE95)+SUMIF('SPACELOG 6 BP'!$F$2:$EE$2,T$4,'SPACELOG 6 BP'!$F95:$EE95)+SUMIF('SPACELOG 7 BP'!$F$2:$EE$2,T$4,'SPACELOG 7 BP'!$F95:$EE95)+SUMIF('SPACELOG 8 BP'!$F$2:$EE$2,T$4,'SPACELOG 8 BP'!$F95:$EE95)+SUMIF('SPACELOG 9 BP'!$F$2:$EE$2,T$4,'SPACELOG 9 BP'!$F95:$EE95)+SUMIF('SPACELOG 10 BP'!$F$2:$EE$2,T$4,'SPACELOG 10 BP'!$F95:$EE95)+SUMIF('SPACELOG 11 BP'!$F$2:$EE$2,T$4,'SPACELOG 11 BP'!$F95:$EE95)+SUMIF('SPACELOG 12 BP'!$F$2:$EE$2,T$4,'SPACELOG 12 BP'!$F95:$EE95)</f>
        <v>150931.34549619548</v>
      </c>
      <c r="U95" s="13">
        <f>SUMIF('reporting montigny'!$F$2:$EE$2,U$4,'reporting montigny'!$F95:$EE95)+SUMIF('reporting boissy'!$F$2:$EE$2,U$4,'reporting boissy'!$F95:$EE95)+SUMIF('reporting moussy'!$F$2:$EE$2,U$4,'reporting moussy'!$F95:$EE95)+SUMIF('reporting trappes'!$F$2:$EE$2,U$4,'reporting trappes'!$F95:$EE95)+SUMIF('SPACELOG 5 BP'!$F$2:$EE$2,U$4,'SPACELOG 5 BP'!$F95:$EE95)+SUMIF('SPACELOG 6 BP'!$F$2:$EE$2,U$4,'SPACELOG 6 BP'!$F95:$EE95)+SUMIF('SPACELOG 7 BP'!$F$2:$EE$2,U$4,'SPACELOG 7 BP'!$F95:$EE95)+SUMIF('SPACELOG 8 BP'!$F$2:$EE$2,U$4,'SPACELOG 8 BP'!$F95:$EE95)+SUMIF('SPACELOG 9 BP'!$F$2:$EE$2,U$4,'SPACELOG 9 BP'!$F95:$EE95)+SUMIF('SPACELOG 10 BP'!$F$2:$EE$2,U$4,'SPACELOG 10 BP'!$F95:$EE95)+SUMIF('SPACELOG 11 BP'!$F$2:$EE$2,U$4,'SPACELOG 11 BP'!$F95:$EE95)+SUMIF('SPACELOG 12 BP'!$F$2:$EE$2,U$4,'SPACELOG 12 BP'!$F95:$EE95)</f>
        <v>154530.75118987268</v>
      </c>
      <c r="V95" s="13">
        <f>SUMIF('reporting montigny'!$F$2:$EE$2,V$4,'reporting montigny'!$F95:$EE95)+SUMIF('reporting boissy'!$F$2:$EE$2,V$4,'reporting boissy'!$F95:$EE95)+SUMIF('reporting moussy'!$F$2:$EE$2,V$4,'reporting moussy'!$F95:$EE95)+SUMIF('reporting trappes'!$F$2:$EE$2,V$4,'reporting trappes'!$F95:$EE95)+SUMIF('SPACELOG 5 BP'!$F$2:$EE$2,V$4,'SPACELOG 5 BP'!$F95:$EE95)+SUMIF('SPACELOG 6 BP'!$F$2:$EE$2,V$4,'SPACELOG 6 BP'!$F95:$EE95)+SUMIF('SPACELOG 7 BP'!$F$2:$EE$2,V$4,'SPACELOG 7 BP'!$F95:$EE95)+SUMIF('SPACELOG 8 BP'!$F$2:$EE$2,V$4,'SPACELOG 8 BP'!$F95:$EE95)+SUMIF('SPACELOG 9 BP'!$F$2:$EE$2,V$4,'SPACELOG 9 BP'!$F95:$EE95)+SUMIF('SPACELOG 10 BP'!$F$2:$EE$2,V$4,'SPACELOG 10 BP'!$F95:$EE95)+SUMIF('SPACELOG 11 BP'!$F$2:$EE$2,V$4,'SPACELOG 11 BP'!$F95:$EE95)+SUMIF('SPACELOG 12 BP'!$F$2:$EE$2,V$4,'SPACELOG 12 BP'!$F95:$EE95)</f>
        <v>153966.25221679223</v>
      </c>
      <c r="W95" s="13">
        <f>SUMIF('reporting montigny'!$F$2:$EE$2,W$4,'reporting montigny'!$F95:$EE95)+SUMIF('reporting boissy'!$F$2:$EE$2,W$4,'reporting boissy'!$F95:$EE95)+SUMIF('reporting moussy'!$F$2:$EE$2,W$4,'reporting moussy'!$F95:$EE95)+SUMIF('reporting trappes'!$F$2:$EE$2,W$4,'reporting trappes'!$F95:$EE95)+SUMIF('SPACELOG 5 BP'!$F$2:$EE$2,W$4,'SPACELOG 5 BP'!$F95:$EE95)+SUMIF('SPACELOG 6 BP'!$F$2:$EE$2,W$4,'SPACELOG 6 BP'!$F95:$EE95)+SUMIF('SPACELOG 7 BP'!$F$2:$EE$2,W$4,'SPACELOG 7 BP'!$F95:$EE95)+SUMIF('SPACELOG 8 BP'!$F$2:$EE$2,W$4,'SPACELOG 8 BP'!$F95:$EE95)+SUMIF('SPACELOG 9 BP'!$F$2:$EE$2,W$4,'SPACELOG 9 BP'!$F95:$EE95)+SUMIF('SPACELOG 10 BP'!$F$2:$EE$2,W$4,'SPACELOG 10 BP'!$F95:$EE95)+SUMIF('SPACELOG 11 BP'!$F$2:$EE$2,W$4,'SPACELOG 11 BP'!$F95:$EE95)+SUMIF('SPACELOG 12 BP'!$F$2:$EE$2,W$4,'SPACELOG 12 BP'!$F95:$EE95)</f>
        <v>165662.75324371178</v>
      </c>
      <c r="X95" s="13">
        <f>SUMIF('reporting montigny'!$F$2:$EE$2,X$4,'reporting montigny'!$F95:$EE95)+SUMIF('reporting boissy'!$F$2:$EE$2,X$4,'reporting boissy'!$F95:$EE95)+SUMIF('reporting moussy'!$F$2:$EE$2,X$4,'reporting moussy'!$F95:$EE95)+SUMIF('reporting trappes'!$F$2:$EE$2,X$4,'reporting trappes'!$F95:$EE95)+SUMIF('SPACELOG 5 BP'!$F$2:$EE$2,X$4,'SPACELOG 5 BP'!$F95:$EE95)+SUMIF('SPACELOG 6 BP'!$F$2:$EE$2,X$4,'SPACELOG 6 BP'!$F95:$EE95)+SUMIF('SPACELOG 7 BP'!$F$2:$EE$2,X$4,'SPACELOG 7 BP'!$F95:$EE95)+SUMIF('SPACELOG 8 BP'!$F$2:$EE$2,X$4,'SPACELOG 8 BP'!$F95:$EE95)+SUMIF('SPACELOG 9 BP'!$F$2:$EE$2,X$4,'SPACELOG 9 BP'!$F95:$EE95)+SUMIF('SPACELOG 10 BP'!$F$2:$EE$2,X$4,'SPACELOG 10 BP'!$F95:$EE95)+SUMIF('SPACELOG 11 BP'!$F$2:$EE$2,X$4,'SPACELOG 11 BP'!$F95:$EE95)+SUMIF('SPACELOG 12 BP'!$F$2:$EE$2,X$4,'SPACELOG 12 BP'!$F95:$EE95)</f>
        <v>172839.25427063138</v>
      </c>
      <c r="Y95" s="13">
        <f>SUMIF('reporting montigny'!$F$2:$EE$2,Y$4,'reporting montigny'!$F95:$EE95)+SUMIF('reporting boissy'!$F$2:$EE$2,Y$4,'reporting boissy'!$F95:$EE95)+SUMIF('reporting moussy'!$F$2:$EE$2,Y$4,'reporting moussy'!$F95:$EE95)+SUMIF('reporting trappes'!$F$2:$EE$2,Y$4,'reporting trappes'!$F95:$EE95)+SUMIF('SPACELOG 5 BP'!$F$2:$EE$2,Y$4,'SPACELOG 5 BP'!$F95:$EE95)+SUMIF('SPACELOG 6 BP'!$F$2:$EE$2,Y$4,'SPACELOG 6 BP'!$F95:$EE95)+SUMIF('SPACELOG 7 BP'!$F$2:$EE$2,Y$4,'SPACELOG 7 BP'!$F95:$EE95)+SUMIF('SPACELOG 8 BP'!$F$2:$EE$2,Y$4,'SPACELOG 8 BP'!$F95:$EE95)+SUMIF('SPACELOG 9 BP'!$F$2:$EE$2,Y$4,'SPACELOG 9 BP'!$F95:$EE95)+SUMIF('SPACELOG 10 BP'!$F$2:$EE$2,Y$4,'SPACELOG 10 BP'!$F95:$EE95)+SUMIF('SPACELOG 11 BP'!$F$2:$EE$2,Y$4,'SPACELOG 11 BP'!$F95:$EE95)+SUMIF('SPACELOG 12 BP'!$F$2:$EE$2,Y$4,'SPACELOG 12 BP'!$F95:$EE95)</f>
        <v>179355.75529755093</v>
      </c>
      <c r="Z95" s="13">
        <f>SUMIF('reporting montigny'!$F$2:$EE$2,Z$4,'reporting montigny'!$F95:$EE95)+SUMIF('reporting boissy'!$F$2:$EE$2,Z$4,'reporting boissy'!$F95:$EE95)+SUMIF('reporting moussy'!$F$2:$EE$2,Z$4,'reporting moussy'!$F95:$EE95)+SUMIF('reporting trappes'!$F$2:$EE$2,Z$4,'reporting trappes'!$F95:$EE95)+SUMIF('SPACELOG 5 BP'!$F$2:$EE$2,Z$4,'SPACELOG 5 BP'!$F95:$EE95)+SUMIF('SPACELOG 6 BP'!$F$2:$EE$2,Z$4,'SPACELOG 6 BP'!$F95:$EE95)+SUMIF('SPACELOG 7 BP'!$F$2:$EE$2,Z$4,'SPACELOG 7 BP'!$F95:$EE95)+SUMIF('SPACELOG 8 BP'!$F$2:$EE$2,Z$4,'SPACELOG 8 BP'!$F95:$EE95)+SUMIF('SPACELOG 9 BP'!$F$2:$EE$2,Z$4,'SPACELOG 9 BP'!$F95:$EE95)+SUMIF('SPACELOG 10 BP'!$F$2:$EE$2,Z$4,'SPACELOG 10 BP'!$F95:$EE95)+SUMIF('SPACELOG 11 BP'!$F$2:$EE$2,Z$4,'SPACELOG 11 BP'!$F95:$EE95)+SUMIF('SPACELOG 12 BP'!$F$2:$EE$2,Z$4,'SPACELOG 12 BP'!$F95:$EE95)</f>
        <v>187400.64552483393</v>
      </c>
      <c r="AA95" s="13">
        <f>SUMIF('reporting montigny'!$F$2:$EE$2,AA$4,'reporting montigny'!$F95:$EE95)+SUMIF('reporting boissy'!$F$2:$EE$2,AA$4,'reporting boissy'!$F95:$EE95)+SUMIF('reporting moussy'!$F$2:$EE$2,AA$4,'reporting moussy'!$F95:$EE95)+SUMIF('reporting trappes'!$F$2:$EE$2,AA$4,'reporting trappes'!$F95:$EE95)+SUMIF('SPACELOG 5 BP'!$F$2:$EE$2,AA$4,'SPACELOG 5 BP'!$F95:$EE95)+SUMIF('SPACELOG 6 BP'!$F$2:$EE$2,AA$4,'SPACELOG 6 BP'!$F95:$EE95)+SUMIF('SPACELOG 7 BP'!$F$2:$EE$2,AA$4,'SPACELOG 7 BP'!$F95:$EE95)+SUMIF('SPACELOG 8 BP'!$F$2:$EE$2,AA$4,'SPACELOG 8 BP'!$F95:$EE95)+SUMIF('SPACELOG 9 BP'!$F$2:$EE$2,AA$4,'SPACELOG 9 BP'!$F95:$EE95)+SUMIF('SPACELOG 10 BP'!$F$2:$EE$2,AA$4,'SPACELOG 10 BP'!$F95:$EE95)+SUMIF('SPACELOG 11 BP'!$F$2:$EE$2,AA$4,'SPACELOG 11 BP'!$F95:$EE95)+SUMIF('SPACELOG 12 BP'!$F$2:$EE$2,AA$4,'SPACELOG 12 BP'!$F95:$EE95)</f>
        <v>197995.53575211685</v>
      </c>
      <c r="AB95" s="13">
        <f>SUMIF('reporting montigny'!$F$2:$EE$2,AB$4,'reporting montigny'!$F95:$EE95)+SUMIF('reporting boissy'!$F$2:$EE$2,AB$4,'reporting boissy'!$F95:$EE95)+SUMIF('reporting moussy'!$F$2:$EE$2,AB$4,'reporting moussy'!$F95:$EE95)+SUMIF('reporting trappes'!$F$2:$EE$2,AB$4,'reporting trappes'!$F95:$EE95)+SUMIF('SPACELOG 5 BP'!$F$2:$EE$2,AB$4,'SPACELOG 5 BP'!$F95:$EE95)+SUMIF('SPACELOG 6 BP'!$F$2:$EE$2,AB$4,'SPACELOG 6 BP'!$F95:$EE95)+SUMIF('SPACELOG 7 BP'!$F$2:$EE$2,AB$4,'SPACELOG 7 BP'!$F95:$EE95)+SUMIF('SPACELOG 8 BP'!$F$2:$EE$2,AB$4,'SPACELOG 8 BP'!$F95:$EE95)+SUMIF('SPACELOG 9 BP'!$F$2:$EE$2,AB$4,'SPACELOG 9 BP'!$F95:$EE95)+SUMIF('SPACELOG 10 BP'!$F$2:$EE$2,AB$4,'SPACELOG 10 BP'!$F95:$EE95)+SUMIF('SPACELOG 11 BP'!$F$2:$EE$2,AB$4,'SPACELOG 11 BP'!$F95:$EE95)+SUMIF('SPACELOG 12 BP'!$F$2:$EE$2,AB$4,'SPACELOG 12 BP'!$F95:$EE95)</f>
        <v>211140.42597939982</v>
      </c>
      <c r="AC95" s="13">
        <f>SUMIF('reporting montigny'!$F$2:$EE$2,AC$4,'reporting montigny'!$F95:$EE95)+SUMIF('reporting boissy'!$F$2:$EE$2,AC$4,'reporting boissy'!$F95:$EE95)+SUMIF('reporting moussy'!$F$2:$EE$2,AC$4,'reporting moussy'!$F95:$EE95)+SUMIF('reporting trappes'!$F$2:$EE$2,AC$4,'reporting trappes'!$F95:$EE95)+SUMIF('SPACELOG 5 BP'!$F$2:$EE$2,AC$4,'SPACELOG 5 BP'!$F95:$EE95)+SUMIF('SPACELOG 6 BP'!$F$2:$EE$2,AC$4,'SPACELOG 6 BP'!$F95:$EE95)+SUMIF('SPACELOG 7 BP'!$F$2:$EE$2,AC$4,'SPACELOG 7 BP'!$F95:$EE95)+SUMIF('SPACELOG 8 BP'!$F$2:$EE$2,AC$4,'SPACELOG 8 BP'!$F95:$EE95)+SUMIF('SPACELOG 9 BP'!$F$2:$EE$2,AC$4,'SPACELOG 9 BP'!$F95:$EE95)+SUMIF('SPACELOG 10 BP'!$F$2:$EE$2,AC$4,'SPACELOG 10 BP'!$F95:$EE95)+SUMIF('SPACELOG 11 BP'!$F$2:$EE$2,AC$4,'SPACELOG 11 BP'!$F95:$EE95)+SUMIF('SPACELOG 12 BP'!$F$2:$EE$2,AC$4,'SPACELOG 12 BP'!$F95:$EE95)</f>
        <v>214835.31620668279</v>
      </c>
      <c r="AD95" s="13">
        <f>SUMIF('reporting montigny'!$F$2:$EE$2,AD$4,'reporting montigny'!$F95:$EE95)+SUMIF('reporting boissy'!$F$2:$EE$2,AD$4,'reporting boissy'!$F95:$EE95)+SUMIF('reporting moussy'!$F$2:$EE$2,AD$4,'reporting moussy'!$F95:$EE95)+SUMIF('reporting trappes'!$F$2:$EE$2,AD$4,'reporting trappes'!$F95:$EE95)+SUMIF('SPACELOG 5 BP'!$F$2:$EE$2,AD$4,'SPACELOG 5 BP'!$F95:$EE95)+SUMIF('SPACELOG 6 BP'!$F$2:$EE$2,AD$4,'SPACELOG 6 BP'!$F95:$EE95)+SUMIF('SPACELOG 7 BP'!$F$2:$EE$2,AD$4,'SPACELOG 7 BP'!$F95:$EE95)+SUMIF('SPACELOG 8 BP'!$F$2:$EE$2,AD$4,'SPACELOG 8 BP'!$F95:$EE95)+SUMIF('SPACELOG 9 BP'!$F$2:$EE$2,AD$4,'SPACELOG 9 BP'!$F95:$EE95)+SUMIF('SPACELOG 10 BP'!$F$2:$EE$2,AD$4,'SPACELOG 10 BP'!$F95:$EE95)+SUMIF('SPACELOG 11 BP'!$F$2:$EE$2,AD$4,'SPACELOG 11 BP'!$F95:$EE95)+SUMIF('SPACELOG 12 BP'!$F$2:$EE$2,AD$4,'SPACELOG 12 BP'!$F95:$EE95)</f>
        <v>234660.20643396571</v>
      </c>
      <c r="AE95" s="14">
        <f>SUM(S95:AD95)</f>
        <v>2180500.1814142717</v>
      </c>
      <c r="AF95" s="13">
        <f>SUMIF('reporting montigny'!$F$2:$EE$2,AF$4,'reporting montigny'!$F95:$EE95)+SUMIF('reporting boissy'!$F$2:$EE$2,AF$4,'reporting boissy'!$F95:$EE95)+SUMIF('reporting moussy'!$F$2:$EE$2,AF$4,'reporting moussy'!$F95:$EE95)+SUMIF('reporting trappes'!$F$2:$EE$2,AF$4,'reporting trappes'!$F95:$EE95)+SUMIF('SPACELOG 5 BP'!$F$2:$EE$2,AF$4,'SPACELOG 5 BP'!$F95:$EE95)+SUMIF('SPACELOG 6 BP'!$F$2:$EE$2,AF$4,'SPACELOG 6 BP'!$F95:$EE95)+SUMIF('SPACELOG 7 BP'!$F$2:$EE$2,AF$4,'SPACELOG 7 BP'!$F95:$EE95)+SUMIF('SPACELOG 8 BP'!$F$2:$EE$2,AF$4,'SPACELOG 8 BP'!$F95:$EE95)+SUMIF('SPACELOG 9 BP'!$F$2:$EE$2,AF$4,'SPACELOG 9 BP'!$F95:$EE95)+SUMIF('SPACELOG 10 BP'!$F$2:$EE$2,AF$4,'SPACELOG 10 BP'!$F95:$EE95)+SUMIF('SPACELOG 11 BP'!$F$2:$EE$2,AF$4,'SPACELOG 11 BP'!$F95:$EE95)+SUMIF('SPACELOG 12 BP'!$F$2:$EE$2,AF$4,'SPACELOG 12 BP'!$F95:$EE95)</f>
        <v>247718.84018194655</v>
      </c>
      <c r="AG95" s="13">
        <f>SUMIF('reporting montigny'!$F$2:$EE$2,AG$4,'reporting montigny'!$F95:$EE95)+SUMIF('reporting boissy'!$F$2:$EE$2,AG$4,'reporting boissy'!$F95:$EE95)+SUMIF('reporting moussy'!$F$2:$EE$2,AG$4,'reporting moussy'!$F95:$EE95)+SUMIF('reporting trappes'!$F$2:$EE$2,AG$4,'reporting trappes'!$F95:$EE95)+SUMIF('SPACELOG 5 BP'!$F$2:$EE$2,AG$4,'SPACELOG 5 BP'!$F95:$EE95)+SUMIF('SPACELOG 6 BP'!$F$2:$EE$2,AG$4,'SPACELOG 6 BP'!$F95:$EE95)+SUMIF('SPACELOG 7 BP'!$F$2:$EE$2,AG$4,'SPACELOG 7 BP'!$F95:$EE95)+SUMIF('SPACELOG 8 BP'!$F$2:$EE$2,AG$4,'SPACELOG 8 BP'!$F95:$EE95)+SUMIF('SPACELOG 9 BP'!$F$2:$EE$2,AG$4,'SPACELOG 9 BP'!$F95:$EE95)+SUMIF('SPACELOG 10 BP'!$F$2:$EE$2,AG$4,'SPACELOG 10 BP'!$F95:$EE95)+SUMIF('SPACELOG 11 BP'!$F$2:$EE$2,AG$4,'SPACELOG 11 BP'!$F95:$EE95)+SUMIF('SPACELOG 12 BP'!$F$2:$EE$2,AG$4,'SPACELOG 12 BP'!$F95:$EE95)</f>
        <v>269643.73040922952</v>
      </c>
      <c r="AH95" s="13">
        <f>SUMIF('reporting montigny'!$F$2:$EE$2,AH$4,'reporting montigny'!$F95:$EE95)+SUMIF('reporting boissy'!$F$2:$EE$2,AH$4,'reporting boissy'!$F95:$EE95)+SUMIF('reporting moussy'!$F$2:$EE$2,AH$4,'reporting moussy'!$F95:$EE95)+SUMIF('reporting trappes'!$F$2:$EE$2,AH$4,'reporting trappes'!$F95:$EE95)+SUMIF('SPACELOG 5 BP'!$F$2:$EE$2,AH$4,'SPACELOG 5 BP'!$F95:$EE95)+SUMIF('SPACELOG 6 BP'!$F$2:$EE$2,AH$4,'SPACELOG 6 BP'!$F95:$EE95)+SUMIF('SPACELOG 7 BP'!$F$2:$EE$2,AH$4,'SPACELOG 7 BP'!$F95:$EE95)+SUMIF('SPACELOG 8 BP'!$F$2:$EE$2,AH$4,'SPACELOG 8 BP'!$F95:$EE95)+SUMIF('SPACELOG 9 BP'!$F$2:$EE$2,AH$4,'SPACELOG 9 BP'!$F95:$EE95)+SUMIF('SPACELOG 10 BP'!$F$2:$EE$2,AH$4,'SPACELOG 10 BP'!$F95:$EE95)+SUMIF('SPACELOG 11 BP'!$F$2:$EE$2,AH$4,'SPACELOG 11 BP'!$F95:$EE95)+SUMIF('SPACELOG 12 BP'!$F$2:$EE$2,AH$4,'SPACELOG 12 BP'!$F95:$EE95)</f>
        <v>295743.62063651253</v>
      </c>
      <c r="AI95" s="13">
        <f>SUMIF('reporting montigny'!$F$2:$EE$2,AI$4,'reporting montigny'!$F95:$EE95)+SUMIF('reporting boissy'!$F$2:$EE$2,AI$4,'reporting boissy'!$F95:$EE95)+SUMIF('reporting moussy'!$F$2:$EE$2,AI$4,'reporting moussy'!$F95:$EE95)+SUMIF('reporting trappes'!$F$2:$EE$2,AI$4,'reporting trappes'!$F95:$EE95)+SUMIF('SPACELOG 5 BP'!$F$2:$EE$2,AI$4,'SPACELOG 5 BP'!$F95:$EE95)+SUMIF('SPACELOG 6 BP'!$F$2:$EE$2,AI$4,'SPACELOG 6 BP'!$F95:$EE95)+SUMIF('SPACELOG 7 BP'!$F$2:$EE$2,AI$4,'SPACELOG 7 BP'!$F95:$EE95)+SUMIF('SPACELOG 8 BP'!$F$2:$EE$2,AI$4,'SPACELOG 8 BP'!$F95:$EE95)+SUMIF('SPACELOG 9 BP'!$F$2:$EE$2,AI$4,'SPACELOG 9 BP'!$F95:$EE95)+SUMIF('SPACELOG 10 BP'!$F$2:$EE$2,AI$4,'SPACELOG 10 BP'!$F95:$EE95)+SUMIF('SPACELOG 11 BP'!$F$2:$EE$2,AI$4,'SPACELOG 11 BP'!$F95:$EE95)+SUMIF('SPACELOG 12 BP'!$F$2:$EE$2,AI$4,'SPACELOG 12 BP'!$F95:$EE95)</f>
        <v>314632.51086379547</v>
      </c>
      <c r="AJ95" s="13">
        <f>SUMIF('reporting montigny'!$F$2:$EE$2,AJ$4,'reporting montigny'!$F95:$EE95)+SUMIF('reporting boissy'!$F$2:$EE$2,AJ$4,'reporting boissy'!$F95:$EE95)+SUMIF('reporting moussy'!$F$2:$EE$2,AJ$4,'reporting moussy'!$F95:$EE95)+SUMIF('reporting trappes'!$F$2:$EE$2,AJ$4,'reporting trappes'!$F95:$EE95)+SUMIF('SPACELOG 5 BP'!$F$2:$EE$2,AJ$4,'SPACELOG 5 BP'!$F95:$EE95)+SUMIF('SPACELOG 6 BP'!$F$2:$EE$2,AJ$4,'SPACELOG 6 BP'!$F95:$EE95)+SUMIF('SPACELOG 7 BP'!$F$2:$EE$2,AJ$4,'SPACELOG 7 BP'!$F95:$EE95)+SUMIF('SPACELOG 8 BP'!$F$2:$EE$2,AJ$4,'SPACELOG 8 BP'!$F95:$EE95)+SUMIF('SPACELOG 9 BP'!$F$2:$EE$2,AJ$4,'SPACELOG 9 BP'!$F95:$EE95)+SUMIF('SPACELOG 10 BP'!$F$2:$EE$2,AJ$4,'SPACELOG 10 BP'!$F95:$EE95)+SUMIF('SPACELOG 11 BP'!$F$2:$EE$2,AJ$4,'SPACELOG 11 BP'!$F95:$EE95)+SUMIF('SPACELOG 12 BP'!$F$2:$EE$2,AJ$4,'SPACELOG 12 BP'!$F95:$EE95)</f>
        <v>347412.4010910783</v>
      </c>
      <c r="AK95" s="13">
        <f>SUMIF('reporting montigny'!$F$2:$EE$2,AK$4,'reporting montigny'!$F95:$EE95)+SUMIF('reporting boissy'!$F$2:$EE$2,AK$4,'reporting boissy'!$F95:$EE95)+SUMIF('reporting moussy'!$F$2:$EE$2,AK$4,'reporting moussy'!$F95:$EE95)+SUMIF('reporting trappes'!$F$2:$EE$2,AK$4,'reporting trappes'!$F95:$EE95)+SUMIF('SPACELOG 5 BP'!$F$2:$EE$2,AK$4,'SPACELOG 5 BP'!$F95:$EE95)+SUMIF('SPACELOG 6 BP'!$F$2:$EE$2,AK$4,'SPACELOG 6 BP'!$F95:$EE95)+SUMIF('SPACELOG 7 BP'!$F$2:$EE$2,AK$4,'SPACELOG 7 BP'!$F95:$EE95)+SUMIF('SPACELOG 8 BP'!$F$2:$EE$2,AK$4,'SPACELOG 8 BP'!$F95:$EE95)+SUMIF('SPACELOG 9 BP'!$F$2:$EE$2,AK$4,'SPACELOG 9 BP'!$F95:$EE95)+SUMIF('SPACELOG 10 BP'!$F$2:$EE$2,AK$4,'SPACELOG 10 BP'!$F95:$EE95)+SUMIF('SPACELOG 11 BP'!$F$2:$EE$2,AK$4,'SPACELOG 11 BP'!$F95:$EE95)+SUMIF('SPACELOG 12 BP'!$F$2:$EE$2,AK$4,'SPACELOG 12 BP'!$F95:$EE95)</f>
        <v>379492.2913183613</v>
      </c>
      <c r="AL95" s="13">
        <f>SUMIF('reporting montigny'!$F$2:$EE$2,AL$4,'reporting montigny'!$F95:$EE95)+SUMIF('reporting boissy'!$F$2:$EE$2,AL$4,'reporting boissy'!$F95:$EE95)+SUMIF('reporting moussy'!$F$2:$EE$2,AL$4,'reporting moussy'!$F95:$EE95)+SUMIF('reporting trappes'!$F$2:$EE$2,AL$4,'reporting trappes'!$F95:$EE95)+SUMIF('SPACELOG 5 BP'!$F$2:$EE$2,AL$4,'SPACELOG 5 BP'!$F95:$EE95)+SUMIF('SPACELOG 6 BP'!$F$2:$EE$2,AL$4,'SPACELOG 6 BP'!$F95:$EE95)+SUMIF('SPACELOG 7 BP'!$F$2:$EE$2,AL$4,'SPACELOG 7 BP'!$F95:$EE95)+SUMIF('SPACELOG 8 BP'!$F$2:$EE$2,AL$4,'SPACELOG 8 BP'!$F95:$EE95)+SUMIF('SPACELOG 9 BP'!$F$2:$EE$2,AL$4,'SPACELOG 9 BP'!$F95:$EE95)+SUMIF('SPACELOG 10 BP'!$F$2:$EE$2,AL$4,'SPACELOG 10 BP'!$F95:$EE95)+SUMIF('SPACELOG 11 BP'!$F$2:$EE$2,AL$4,'SPACELOG 11 BP'!$F95:$EE95)+SUMIF('SPACELOG 12 BP'!$F$2:$EE$2,AL$4,'SPACELOG 12 BP'!$F95:$EE95)</f>
        <v>411672.1815456443</v>
      </c>
      <c r="AM95" s="13">
        <f>SUMIF('reporting montigny'!$F$2:$EE$2,AM$4,'reporting montigny'!$F95:$EE95)+SUMIF('reporting boissy'!$F$2:$EE$2,AM$4,'reporting boissy'!$F95:$EE95)+SUMIF('reporting moussy'!$F$2:$EE$2,AM$4,'reporting moussy'!$F95:$EE95)+SUMIF('reporting trappes'!$F$2:$EE$2,AM$4,'reporting trappes'!$F95:$EE95)+SUMIF('SPACELOG 5 BP'!$F$2:$EE$2,AM$4,'SPACELOG 5 BP'!$F95:$EE95)+SUMIF('SPACELOG 6 BP'!$F$2:$EE$2,AM$4,'SPACELOG 6 BP'!$F95:$EE95)+SUMIF('SPACELOG 7 BP'!$F$2:$EE$2,AM$4,'SPACELOG 7 BP'!$F95:$EE95)+SUMIF('SPACELOG 8 BP'!$F$2:$EE$2,AM$4,'SPACELOG 8 BP'!$F95:$EE95)+SUMIF('SPACELOG 9 BP'!$F$2:$EE$2,AM$4,'SPACELOG 9 BP'!$F95:$EE95)+SUMIF('SPACELOG 10 BP'!$F$2:$EE$2,AM$4,'SPACELOG 10 BP'!$F95:$EE95)+SUMIF('SPACELOG 11 BP'!$F$2:$EE$2,AM$4,'SPACELOG 11 BP'!$F95:$EE95)+SUMIF('SPACELOG 12 BP'!$F$2:$EE$2,AM$4,'SPACELOG 12 BP'!$F95:$EE95)</f>
        <v>448052.07177292713</v>
      </c>
      <c r="AN95" s="13">
        <f>SUMIF('reporting montigny'!$F$2:$EE$2,AN$4,'reporting montigny'!$F95:$EE95)+SUMIF('reporting boissy'!$F$2:$EE$2,AN$4,'reporting boissy'!$F95:$EE95)+SUMIF('reporting moussy'!$F$2:$EE$2,AN$4,'reporting moussy'!$F95:$EE95)+SUMIF('reporting trappes'!$F$2:$EE$2,AN$4,'reporting trappes'!$F95:$EE95)+SUMIF('SPACELOG 5 BP'!$F$2:$EE$2,AN$4,'SPACELOG 5 BP'!$F95:$EE95)+SUMIF('SPACELOG 6 BP'!$F$2:$EE$2,AN$4,'SPACELOG 6 BP'!$F95:$EE95)+SUMIF('SPACELOG 7 BP'!$F$2:$EE$2,AN$4,'SPACELOG 7 BP'!$F95:$EE95)+SUMIF('SPACELOG 8 BP'!$F$2:$EE$2,AN$4,'SPACELOG 8 BP'!$F95:$EE95)+SUMIF('SPACELOG 9 BP'!$F$2:$EE$2,AN$4,'SPACELOG 9 BP'!$F95:$EE95)+SUMIF('SPACELOG 10 BP'!$F$2:$EE$2,AN$4,'SPACELOG 10 BP'!$F95:$EE95)+SUMIF('SPACELOG 11 BP'!$F$2:$EE$2,AN$4,'SPACELOG 11 BP'!$F95:$EE95)+SUMIF('SPACELOG 12 BP'!$F$2:$EE$2,AN$4,'SPACELOG 12 BP'!$F95:$EE95)</f>
        <v>484431.96200021019</v>
      </c>
      <c r="AO95" s="13">
        <f>SUMIF('reporting montigny'!$F$2:$EE$2,AO$4,'reporting montigny'!$F95:$EE95)+SUMIF('reporting boissy'!$F$2:$EE$2,AO$4,'reporting boissy'!$F95:$EE95)+SUMIF('reporting moussy'!$F$2:$EE$2,AO$4,'reporting moussy'!$F95:$EE95)+SUMIF('reporting trappes'!$F$2:$EE$2,AO$4,'reporting trappes'!$F95:$EE95)+SUMIF('SPACELOG 5 BP'!$F$2:$EE$2,AO$4,'SPACELOG 5 BP'!$F95:$EE95)+SUMIF('SPACELOG 6 BP'!$F$2:$EE$2,AO$4,'SPACELOG 6 BP'!$F95:$EE95)+SUMIF('SPACELOG 7 BP'!$F$2:$EE$2,AO$4,'SPACELOG 7 BP'!$F95:$EE95)+SUMIF('SPACELOG 8 BP'!$F$2:$EE$2,AO$4,'SPACELOG 8 BP'!$F95:$EE95)+SUMIF('SPACELOG 9 BP'!$F$2:$EE$2,AO$4,'SPACELOG 9 BP'!$F95:$EE95)+SUMIF('SPACELOG 10 BP'!$F$2:$EE$2,AO$4,'SPACELOG 10 BP'!$F95:$EE95)+SUMIF('SPACELOG 11 BP'!$F$2:$EE$2,AO$4,'SPACELOG 11 BP'!$F95:$EE95)+SUMIF('SPACELOG 12 BP'!$F$2:$EE$2,AO$4,'SPACELOG 12 BP'!$F95:$EE95)</f>
        <v>520811.85222749307</v>
      </c>
      <c r="AP95" s="13">
        <f>SUMIF('reporting montigny'!$F$2:$EE$2,AP$4,'reporting montigny'!$F95:$EE95)+SUMIF('reporting boissy'!$F$2:$EE$2,AP$4,'reporting boissy'!$F95:$EE95)+SUMIF('reporting moussy'!$F$2:$EE$2,AP$4,'reporting moussy'!$F95:$EE95)+SUMIF('reporting trappes'!$F$2:$EE$2,AP$4,'reporting trappes'!$F95:$EE95)+SUMIF('SPACELOG 5 BP'!$F$2:$EE$2,AP$4,'SPACELOG 5 BP'!$F95:$EE95)+SUMIF('SPACELOG 6 BP'!$F$2:$EE$2,AP$4,'SPACELOG 6 BP'!$F95:$EE95)+SUMIF('SPACELOG 7 BP'!$F$2:$EE$2,AP$4,'SPACELOG 7 BP'!$F95:$EE95)+SUMIF('SPACELOG 8 BP'!$F$2:$EE$2,AP$4,'SPACELOG 8 BP'!$F95:$EE95)+SUMIF('SPACELOG 9 BP'!$F$2:$EE$2,AP$4,'SPACELOG 9 BP'!$F95:$EE95)+SUMIF('SPACELOG 10 BP'!$F$2:$EE$2,AP$4,'SPACELOG 10 BP'!$F95:$EE95)+SUMIF('SPACELOG 11 BP'!$F$2:$EE$2,AP$4,'SPACELOG 11 BP'!$F95:$EE95)+SUMIF('SPACELOG 12 BP'!$F$2:$EE$2,AP$4,'SPACELOG 12 BP'!$F95:$EE95)</f>
        <v>557191.74245477596</v>
      </c>
      <c r="AQ95" s="13">
        <f>SUMIF('reporting montigny'!$F$2:$EE$2,AQ$4,'reporting montigny'!$F95:$EE95)+SUMIF('reporting boissy'!$F$2:$EE$2,AQ$4,'reporting boissy'!$F95:$EE95)+SUMIF('reporting moussy'!$F$2:$EE$2,AQ$4,'reporting moussy'!$F95:$EE95)+SUMIF('reporting trappes'!$F$2:$EE$2,AQ$4,'reporting trappes'!$F95:$EE95)+SUMIF('SPACELOG 5 BP'!$F$2:$EE$2,AQ$4,'SPACELOG 5 BP'!$F95:$EE95)+SUMIF('SPACELOG 6 BP'!$F$2:$EE$2,AQ$4,'SPACELOG 6 BP'!$F95:$EE95)+SUMIF('SPACELOG 7 BP'!$F$2:$EE$2,AQ$4,'SPACELOG 7 BP'!$F95:$EE95)+SUMIF('SPACELOG 8 BP'!$F$2:$EE$2,AQ$4,'SPACELOG 8 BP'!$F95:$EE95)+SUMIF('SPACELOG 9 BP'!$F$2:$EE$2,AQ$4,'SPACELOG 9 BP'!$F95:$EE95)+SUMIF('SPACELOG 10 BP'!$F$2:$EE$2,AQ$4,'SPACELOG 10 BP'!$F95:$EE95)+SUMIF('SPACELOG 11 BP'!$F$2:$EE$2,AQ$4,'SPACELOG 11 BP'!$F95:$EE95)+SUMIF('SPACELOG 12 BP'!$F$2:$EE$2,AQ$4,'SPACELOG 12 BP'!$F95:$EE95)</f>
        <v>593571.63268205896</v>
      </c>
      <c r="AR95" s="14">
        <f>SUM(AF95:AQ95)</f>
        <v>4870374.8371840334</v>
      </c>
      <c r="AS95" s="13">
        <f>SUMIF('reporting montigny'!$F$2:$EE$2,AS$4,'reporting montigny'!$F95:$EE95)+SUMIF('reporting boissy'!$F$2:$EE$2,AS$4,'reporting boissy'!$F95:$EE95)+SUMIF('reporting moussy'!$F$2:$EE$2,AS$4,'reporting moussy'!$F95:$EE95)+SUMIF('reporting trappes'!$F$2:$EE$2,AS$4,'reporting trappes'!$F95:$EE95)+SUMIF('SPACELOG 5 BP'!$F$2:$EE$2,AS$4,'SPACELOG 5 BP'!$F95:$EE95)+SUMIF('SPACELOG 6 BP'!$F$2:$EE$2,AS$4,'SPACELOG 6 BP'!$F95:$EE95)+SUMIF('SPACELOG 7 BP'!$F$2:$EE$2,AS$4,'SPACELOG 7 BP'!$F95:$EE95)+SUMIF('SPACELOG 8 BP'!$F$2:$EE$2,AS$4,'SPACELOG 8 BP'!$F95:$EE95)+SUMIF('SPACELOG 9 BP'!$F$2:$EE$2,AS$4,'SPACELOG 9 BP'!$F95:$EE95)+SUMIF('SPACELOG 10 BP'!$F$2:$EE$2,AS$4,'SPACELOG 10 BP'!$F95:$EE95)+SUMIF('SPACELOG 11 BP'!$F$2:$EE$2,AS$4,'SPACELOG 11 BP'!$F95:$EE95)+SUMIF('SPACELOG 12 BP'!$F$2:$EE$2,AS$4,'SPACELOG 12 BP'!$F95:$EE95)</f>
        <v>639722.45709652465</v>
      </c>
      <c r="AT95" s="13">
        <f>SUMIF('reporting montigny'!$F$2:$EE$2,AT$4,'reporting montigny'!$F95:$EE95)+SUMIF('reporting boissy'!$F$2:$EE$2,AT$4,'reporting boissy'!$F95:$EE95)+SUMIF('reporting moussy'!$F$2:$EE$2,AT$4,'reporting moussy'!$F95:$EE95)+SUMIF('reporting trappes'!$F$2:$EE$2,AT$4,'reporting trappes'!$F95:$EE95)+SUMIF('SPACELOG 5 BP'!$F$2:$EE$2,AT$4,'SPACELOG 5 BP'!$F95:$EE95)+SUMIF('SPACELOG 6 BP'!$F$2:$EE$2,AT$4,'SPACELOG 6 BP'!$F95:$EE95)+SUMIF('SPACELOG 7 BP'!$F$2:$EE$2,AT$4,'SPACELOG 7 BP'!$F95:$EE95)+SUMIF('SPACELOG 8 BP'!$F$2:$EE$2,AT$4,'SPACELOG 8 BP'!$F95:$EE95)+SUMIF('SPACELOG 9 BP'!$F$2:$EE$2,AT$4,'SPACELOG 9 BP'!$F95:$EE95)+SUMIF('SPACELOG 10 BP'!$F$2:$EE$2,AT$4,'SPACELOG 10 BP'!$F95:$EE95)+SUMIF('SPACELOG 11 BP'!$F$2:$EE$2,AT$4,'SPACELOG 11 BP'!$F95:$EE95)+SUMIF('SPACELOG 12 BP'!$F$2:$EE$2,AT$4,'SPACELOG 12 BP'!$F95:$EE95)</f>
        <v>678437.34732380754</v>
      </c>
      <c r="AU95" s="13">
        <f>SUMIF('reporting montigny'!$F$2:$EE$2,AU$4,'reporting montigny'!$F95:$EE95)+SUMIF('reporting boissy'!$F$2:$EE$2,AU$4,'reporting boissy'!$F95:$EE95)+SUMIF('reporting moussy'!$F$2:$EE$2,AU$4,'reporting moussy'!$F95:$EE95)+SUMIF('reporting trappes'!$F$2:$EE$2,AU$4,'reporting trappes'!$F95:$EE95)+SUMIF('SPACELOG 5 BP'!$F$2:$EE$2,AU$4,'SPACELOG 5 BP'!$F95:$EE95)+SUMIF('SPACELOG 6 BP'!$F$2:$EE$2,AU$4,'SPACELOG 6 BP'!$F95:$EE95)+SUMIF('SPACELOG 7 BP'!$F$2:$EE$2,AU$4,'SPACELOG 7 BP'!$F95:$EE95)+SUMIF('SPACELOG 8 BP'!$F$2:$EE$2,AU$4,'SPACELOG 8 BP'!$F95:$EE95)+SUMIF('SPACELOG 9 BP'!$F$2:$EE$2,AU$4,'SPACELOG 9 BP'!$F95:$EE95)+SUMIF('SPACELOG 10 BP'!$F$2:$EE$2,AU$4,'SPACELOG 10 BP'!$F95:$EE95)+SUMIF('SPACELOG 11 BP'!$F$2:$EE$2,AU$4,'SPACELOG 11 BP'!$F95:$EE95)+SUMIF('SPACELOG 12 BP'!$F$2:$EE$2,AU$4,'SPACELOG 12 BP'!$F95:$EE95)</f>
        <v>718777.23755109066</v>
      </c>
      <c r="AV95" s="13">
        <f>SUMIF('reporting montigny'!$F$2:$EE$2,AV$4,'reporting montigny'!$F95:$EE95)+SUMIF('reporting boissy'!$F$2:$EE$2,AV$4,'reporting boissy'!$F95:$EE95)+SUMIF('reporting moussy'!$F$2:$EE$2,AV$4,'reporting moussy'!$F95:$EE95)+SUMIF('reporting trappes'!$F$2:$EE$2,AV$4,'reporting trappes'!$F95:$EE95)+SUMIF('SPACELOG 5 BP'!$F$2:$EE$2,AV$4,'SPACELOG 5 BP'!$F95:$EE95)+SUMIF('SPACELOG 6 BP'!$F$2:$EE$2,AV$4,'SPACELOG 6 BP'!$F95:$EE95)+SUMIF('SPACELOG 7 BP'!$F$2:$EE$2,AV$4,'SPACELOG 7 BP'!$F95:$EE95)+SUMIF('SPACELOG 8 BP'!$F$2:$EE$2,AV$4,'SPACELOG 8 BP'!$F95:$EE95)+SUMIF('SPACELOG 9 BP'!$F$2:$EE$2,AV$4,'SPACELOG 9 BP'!$F95:$EE95)+SUMIF('SPACELOG 10 BP'!$F$2:$EE$2,AV$4,'SPACELOG 10 BP'!$F95:$EE95)+SUMIF('SPACELOG 11 BP'!$F$2:$EE$2,AV$4,'SPACELOG 11 BP'!$F95:$EE95)+SUMIF('SPACELOG 12 BP'!$F$2:$EE$2,AV$4,'SPACELOG 12 BP'!$F95:$EE95)</f>
        <v>747776.12777837354</v>
      </c>
      <c r="AW95" s="13">
        <f>SUMIF('reporting montigny'!$F$2:$EE$2,AW$4,'reporting montigny'!$F95:$EE95)+SUMIF('reporting boissy'!$F$2:$EE$2,AW$4,'reporting boissy'!$F95:$EE95)+SUMIF('reporting moussy'!$F$2:$EE$2,AW$4,'reporting moussy'!$F95:$EE95)+SUMIF('reporting trappes'!$F$2:$EE$2,AW$4,'reporting trappes'!$F95:$EE95)+SUMIF('SPACELOG 5 BP'!$F$2:$EE$2,AW$4,'SPACELOG 5 BP'!$F95:$EE95)+SUMIF('SPACELOG 6 BP'!$F$2:$EE$2,AW$4,'SPACELOG 6 BP'!$F95:$EE95)+SUMIF('SPACELOG 7 BP'!$F$2:$EE$2,AW$4,'SPACELOG 7 BP'!$F95:$EE95)+SUMIF('SPACELOG 8 BP'!$F$2:$EE$2,AW$4,'SPACELOG 8 BP'!$F95:$EE95)+SUMIF('SPACELOG 9 BP'!$F$2:$EE$2,AW$4,'SPACELOG 9 BP'!$F95:$EE95)+SUMIF('SPACELOG 10 BP'!$F$2:$EE$2,AW$4,'SPACELOG 10 BP'!$F95:$EE95)+SUMIF('SPACELOG 11 BP'!$F$2:$EE$2,AW$4,'SPACELOG 11 BP'!$F95:$EE95)+SUMIF('SPACELOG 12 BP'!$F$2:$EE$2,AW$4,'SPACELOG 12 BP'!$F95:$EE95)</f>
        <v>788116.01800565654</v>
      </c>
      <c r="AX95" s="13">
        <f>SUMIF('reporting montigny'!$F$2:$EE$2,AX$4,'reporting montigny'!$F95:$EE95)+SUMIF('reporting boissy'!$F$2:$EE$2,AX$4,'reporting boissy'!$F95:$EE95)+SUMIF('reporting moussy'!$F$2:$EE$2,AX$4,'reporting moussy'!$F95:$EE95)+SUMIF('reporting trappes'!$F$2:$EE$2,AX$4,'reporting trappes'!$F95:$EE95)+SUMIF('SPACELOG 5 BP'!$F$2:$EE$2,AX$4,'SPACELOG 5 BP'!$F95:$EE95)+SUMIF('SPACELOG 6 BP'!$F$2:$EE$2,AX$4,'SPACELOG 6 BP'!$F95:$EE95)+SUMIF('SPACELOG 7 BP'!$F$2:$EE$2,AX$4,'SPACELOG 7 BP'!$F95:$EE95)+SUMIF('SPACELOG 8 BP'!$F$2:$EE$2,AX$4,'SPACELOG 8 BP'!$F95:$EE95)+SUMIF('SPACELOG 9 BP'!$F$2:$EE$2,AX$4,'SPACELOG 9 BP'!$F95:$EE95)+SUMIF('SPACELOG 10 BP'!$F$2:$EE$2,AX$4,'SPACELOG 10 BP'!$F95:$EE95)+SUMIF('SPACELOG 11 BP'!$F$2:$EE$2,AX$4,'SPACELOG 11 BP'!$F95:$EE95)+SUMIF('SPACELOG 12 BP'!$F$2:$EE$2,AX$4,'SPACELOG 12 BP'!$F95:$EE95)</f>
        <v>825955.90823293955</v>
      </c>
      <c r="AY95" s="13">
        <f>SUMIF('reporting montigny'!$F$2:$EE$2,AY$4,'reporting montigny'!$F95:$EE95)+SUMIF('reporting boissy'!$F$2:$EE$2,AY$4,'reporting boissy'!$F95:$EE95)+SUMIF('reporting moussy'!$F$2:$EE$2,AY$4,'reporting moussy'!$F95:$EE95)+SUMIF('reporting trappes'!$F$2:$EE$2,AY$4,'reporting trappes'!$F95:$EE95)+SUMIF('SPACELOG 5 BP'!$F$2:$EE$2,AY$4,'SPACELOG 5 BP'!$F95:$EE95)+SUMIF('SPACELOG 6 BP'!$F$2:$EE$2,AY$4,'SPACELOG 6 BP'!$F95:$EE95)+SUMIF('SPACELOG 7 BP'!$F$2:$EE$2,AY$4,'SPACELOG 7 BP'!$F95:$EE95)+SUMIF('SPACELOG 8 BP'!$F$2:$EE$2,AY$4,'SPACELOG 8 BP'!$F95:$EE95)+SUMIF('SPACELOG 9 BP'!$F$2:$EE$2,AY$4,'SPACELOG 9 BP'!$F95:$EE95)+SUMIF('SPACELOG 10 BP'!$F$2:$EE$2,AY$4,'SPACELOG 10 BP'!$F95:$EE95)+SUMIF('SPACELOG 11 BP'!$F$2:$EE$2,AY$4,'SPACELOG 11 BP'!$F95:$EE95)+SUMIF('SPACELOG 12 BP'!$F$2:$EE$2,AY$4,'SPACELOG 12 BP'!$F95:$EE95)</f>
        <v>862095.79846022255</v>
      </c>
      <c r="AZ95" s="13">
        <f>SUMIF('reporting montigny'!$F$2:$EE$2,AZ$4,'reporting montigny'!$F95:$EE95)+SUMIF('reporting boissy'!$F$2:$EE$2,AZ$4,'reporting boissy'!$F95:$EE95)+SUMIF('reporting moussy'!$F$2:$EE$2,AZ$4,'reporting moussy'!$F95:$EE95)+SUMIF('reporting trappes'!$F$2:$EE$2,AZ$4,'reporting trappes'!$F95:$EE95)+SUMIF('SPACELOG 5 BP'!$F$2:$EE$2,AZ$4,'SPACELOG 5 BP'!$F95:$EE95)+SUMIF('SPACELOG 6 BP'!$F$2:$EE$2,AZ$4,'SPACELOG 6 BP'!$F95:$EE95)+SUMIF('SPACELOG 7 BP'!$F$2:$EE$2,AZ$4,'SPACELOG 7 BP'!$F95:$EE95)+SUMIF('SPACELOG 8 BP'!$F$2:$EE$2,AZ$4,'SPACELOG 8 BP'!$F95:$EE95)+SUMIF('SPACELOG 9 BP'!$F$2:$EE$2,AZ$4,'SPACELOG 9 BP'!$F95:$EE95)+SUMIF('SPACELOG 10 BP'!$F$2:$EE$2,AZ$4,'SPACELOG 10 BP'!$F95:$EE95)+SUMIF('SPACELOG 11 BP'!$F$2:$EE$2,AZ$4,'SPACELOG 11 BP'!$F95:$EE95)+SUMIF('SPACELOG 12 BP'!$F$2:$EE$2,AZ$4,'SPACELOG 12 BP'!$F95:$EE95)</f>
        <v>902435.68868750555</v>
      </c>
      <c r="BA95" s="13">
        <f>SUMIF('reporting montigny'!$F$2:$EE$2,BA$4,'reporting montigny'!$F95:$EE95)+SUMIF('reporting boissy'!$F$2:$EE$2,BA$4,'reporting boissy'!$F95:$EE95)+SUMIF('reporting moussy'!$F$2:$EE$2,BA$4,'reporting moussy'!$F95:$EE95)+SUMIF('reporting trappes'!$F$2:$EE$2,BA$4,'reporting trappes'!$F95:$EE95)+SUMIF('SPACELOG 5 BP'!$F$2:$EE$2,BA$4,'SPACELOG 5 BP'!$F95:$EE95)+SUMIF('SPACELOG 6 BP'!$F$2:$EE$2,BA$4,'SPACELOG 6 BP'!$F95:$EE95)+SUMIF('SPACELOG 7 BP'!$F$2:$EE$2,BA$4,'SPACELOG 7 BP'!$F95:$EE95)+SUMIF('SPACELOG 8 BP'!$F$2:$EE$2,BA$4,'SPACELOG 8 BP'!$F95:$EE95)+SUMIF('SPACELOG 9 BP'!$F$2:$EE$2,BA$4,'SPACELOG 9 BP'!$F95:$EE95)+SUMIF('SPACELOG 10 BP'!$F$2:$EE$2,BA$4,'SPACELOG 10 BP'!$F95:$EE95)+SUMIF('SPACELOG 11 BP'!$F$2:$EE$2,BA$4,'SPACELOG 11 BP'!$F95:$EE95)+SUMIF('SPACELOG 12 BP'!$F$2:$EE$2,BA$4,'SPACELOG 12 BP'!$F95:$EE95)</f>
        <v>942775.57891478855</v>
      </c>
      <c r="BB95" s="13">
        <f>SUMIF('reporting montigny'!$F$2:$EE$2,BB$4,'reporting montigny'!$F95:$EE95)+SUMIF('reporting boissy'!$F$2:$EE$2,BB$4,'reporting boissy'!$F95:$EE95)+SUMIF('reporting moussy'!$F$2:$EE$2,BB$4,'reporting moussy'!$F95:$EE95)+SUMIF('reporting trappes'!$F$2:$EE$2,BB$4,'reporting trappes'!$F95:$EE95)+SUMIF('SPACELOG 5 BP'!$F$2:$EE$2,BB$4,'SPACELOG 5 BP'!$F95:$EE95)+SUMIF('SPACELOG 6 BP'!$F$2:$EE$2,BB$4,'SPACELOG 6 BP'!$F95:$EE95)+SUMIF('SPACELOG 7 BP'!$F$2:$EE$2,BB$4,'SPACELOG 7 BP'!$F95:$EE95)+SUMIF('SPACELOG 8 BP'!$F$2:$EE$2,BB$4,'SPACELOG 8 BP'!$F95:$EE95)+SUMIF('SPACELOG 9 BP'!$F$2:$EE$2,BB$4,'SPACELOG 9 BP'!$F95:$EE95)+SUMIF('SPACELOG 10 BP'!$F$2:$EE$2,BB$4,'SPACELOG 10 BP'!$F95:$EE95)+SUMIF('SPACELOG 11 BP'!$F$2:$EE$2,BB$4,'SPACELOG 11 BP'!$F95:$EE95)+SUMIF('SPACELOG 12 BP'!$F$2:$EE$2,BB$4,'SPACELOG 12 BP'!$F95:$EE95)</f>
        <v>983115.46914207132</v>
      </c>
      <c r="BC95" s="13">
        <f>SUMIF('reporting montigny'!$F$2:$EE$2,BC$4,'reporting montigny'!$F95:$EE95)+SUMIF('reporting boissy'!$F$2:$EE$2,BC$4,'reporting boissy'!$F95:$EE95)+SUMIF('reporting moussy'!$F$2:$EE$2,BC$4,'reporting moussy'!$F95:$EE95)+SUMIF('reporting trappes'!$F$2:$EE$2,BC$4,'reporting trappes'!$F95:$EE95)+SUMIF('SPACELOG 5 BP'!$F$2:$EE$2,BC$4,'SPACELOG 5 BP'!$F95:$EE95)+SUMIF('SPACELOG 6 BP'!$F$2:$EE$2,BC$4,'SPACELOG 6 BP'!$F95:$EE95)+SUMIF('SPACELOG 7 BP'!$F$2:$EE$2,BC$4,'SPACELOG 7 BP'!$F95:$EE95)+SUMIF('SPACELOG 8 BP'!$F$2:$EE$2,BC$4,'SPACELOG 8 BP'!$F95:$EE95)+SUMIF('SPACELOG 9 BP'!$F$2:$EE$2,BC$4,'SPACELOG 9 BP'!$F95:$EE95)+SUMIF('SPACELOG 10 BP'!$F$2:$EE$2,BC$4,'SPACELOG 10 BP'!$F95:$EE95)+SUMIF('SPACELOG 11 BP'!$F$2:$EE$2,BC$4,'SPACELOG 11 BP'!$F95:$EE95)+SUMIF('SPACELOG 12 BP'!$F$2:$EE$2,BC$4,'SPACELOG 12 BP'!$F95:$EE95)</f>
        <v>1023455.3593693547</v>
      </c>
      <c r="BD95" s="13">
        <f>SUMIF('reporting montigny'!$F$2:$EE$2,BD$4,'reporting montigny'!$F95:$EE95)+SUMIF('reporting boissy'!$F$2:$EE$2,BD$4,'reporting boissy'!$F95:$EE95)+SUMIF('reporting moussy'!$F$2:$EE$2,BD$4,'reporting moussy'!$F95:$EE95)+SUMIF('reporting trappes'!$F$2:$EE$2,BD$4,'reporting trappes'!$F95:$EE95)+SUMIF('SPACELOG 5 BP'!$F$2:$EE$2,BD$4,'SPACELOG 5 BP'!$F95:$EE95)+SUMIF('SPACELOG 6 BP'!$F$2:$EE$2,BD$4,'SPACELOG 6 BP'!$F95:$EE95)+SUMIF('SPACELOG 7 BP'!$F$2:$EE$2,BD$4,'SPACELOG 7 BP'!$F95:$EE95)+SUMIF('SPACELOG 8 BP'!$F$2:$EE$2,BD$4,'SPACELOG 8 BP'!$F95:$EE95)+SUMIF('SPACELOG 9 BP'!$F$2:$EE$2,BD$4,'SPACELOG 9 BP'!$F95:$EE95)+SUMIF('SPACELOG 10 BP'!$F$2:$EE$2,BD$4,'SPACELOG 10 BP'!$F95:$EE95)+SUMIF('SPACELOG 11 BP'!$F$2:$EE$2,BD$4,'SPACELOG 11 BP'!$F95:$EE95)+SUMIF('SPACELOG 12 BP'!$F$2:$EE$2,BD$4,'SPACELOG 12 BP'!$F95:$EE95)</f>
        <v>1063795.2495966374</v>
      </c>
      <c r="BE95" s="14">
        <f>SUM(AS95:BD95)</f>
        <v>10176458.240158971</v>
      </c>
      <c r="BF95" s="13">
        <f>SUMIF('reporting montigny'!$F$2:$EE$2,BF$4,'reporting montigny'!$F95:$EE95)+SUMIF('reporting boissy'!$F$2:$EE$2,BF$4,'reporting boissy'!$F95:$EE95)+SUMIF('reporting moussy'!$F$2:$EE$2,BF$4,'reporting moussy'!$F95:$EE95)+SUMIF('reporting trappes'!$F$2:$EE$2,BF$4,'reporting trappes'!$F95:$EE95)+SUMIF('SPACELOG 5 BP'!$F$2:$EE$2,BF$4,'SPACELOG 5 BP'!$F95:$EE95)+SUMIF('SPACELOG 6 BP'!$F$2:$EE$2,BF$4,'SPACELOG 6 BP'!$F95:$EE95)+SUMIF('SPACELOG 7 BP'!$F$2:$EE$2,BF$4,'SPACELOG 7 BP'!$F95:$EE95)+SUMIF('SPACELOG 8 BP'!$F$2:$EE$2,BF$4,'SPACELOG 8 BP'!$F95:$EE95)+SUMIF('SPACELOG 9 BP'!$F$2:$EE$2,BF$4,'SPACELOG 9 BP'!$F95:$EE95)+SUMIF('SPACELOG 10 BP'!$F$2:$EE$2,BF$4,'SPACELOG 10 BP'!$F95:$EE95)+SUMIF('SPACELOG 11 BP'!$F$2:$EE$2,BF$4,'SPACELOG 11 BP'!$F95:$EE95)+SUMIF('SPACELOG 12 BP'!$F$2:$EE$2,BF$4,'SPACELOG 12 BP'!$F95:$EE95)</f>
        <v>1113906.0740111028</v>
      </c>
      <c r="BG95" s="13">
        <f>SUMIF('reporting montigny'!$F$2:$EE$2,BG$4,'reporting montigny'!$F95:$EE95)+SUMIF('reporting boissy'!$F$2:$EE$2,BG$4,'reporting boissy'!$F95:$EE95)+SUMIF('reporting moussy'!$F$2:$EE$2,BG$4,'reporting moussy'!$F95:$EE95)+SUMIF('reporting trappes'!$F$2:$EE$2,BG$4,'reporting trappes'!$F95:$EE95)+SUMIF('SPACELOG 5 BP'!$F$2:$EE$2,BG$4,'SPACELOG 5 BP'!$F95:$EE95)+SUMIF('SPACELOG 6 BP'!$F$2:$EE$2,BG$4,'SPACELOG 6 BP'!$F95:$EE95)+SUMIF('SPACELOG 7 BP'!$F$2:$EE$2,BG$4,'SPACELOG 7 BP'!$F95:$EE95)+SUMIF('SPACELOG 8 BP'!$F$2:$EE$2,BG$4,'SPACELOG 8 BP'!$F95:$EE95)+SUMIF('SPACELOG 9 BP'!$F$2:$EE$2,BG$4,'SPACELOG 9 BP'!$F95:$EE95)+SUMIF('SPACELOG 10 BP'!$F$2:$EE$2,BG$4,'SPACELOG 10 BP'!$F95:$EE95)+SUMIF('SPACELOG 11 BP'!$F$2:$EE$2,BG$4,'SPACELOG 11 BP'!$F95:$EE95)+SUMIF('SPACELOG 12 BP'!$F$2:$EE$2,BG$4,'SPACELOG 12 BP'!$F95:$EE95)</f>
        <v>1152620.9642383857</v>
      </c>
      <c r="BH95" s="13">
        <f>SUMIF('reporting montigny'!$F$2:$EE$2,BH$4,'reporting montigny'!$F95:$EE95)+SUMIF('reporting boissy'!$F$2:$EE$2,BH$4,'reporting boissy'!$F95:$EE95)+SUMIF('reporting moussy'!$F$2:$EE$2,BH$4,'reporting moussy'!$F95:$EE95)+SUMIF('reporting trappes'!$F$2:$EE$2,BH$4,'reporting trappes'!$F95:$EE95)+SUMIF('SPACELOG 5 BP'!$F$2:$EE$2,BH$4,'SPACELOG 5 BP'!$F95:$EE95)+SUMIF('SPACELOG 6 BP'!$F$2:$EE$2,BH$4,'SPACELOG 6 BP'!$F95:$EE95)+SUMIF('SPACELOG 7 BP'!$F$2:$EE$2,BH$4,'SPACELOG 7 BP'!$F95:$EE95)+SUMIF('SPACELOG 8 BP'!$F$2:$EE$2,BH$4,'SPACELOG 8 BP'!$F95:$EE95)+SUMIF('SPACELOG 9 BP'!$F$2:$EE$2,BH$4,'SPACELOG 9 BP'!$F95:$EE95)+SUMIF('SPACELOG 10 BP'!$F$2:$EE$2,BH$4,'SPACELOG 10 BP'!$F95:$EE95)+SUMIF('SPACELOG 11 BP'!$F$2:$EE$2,BH$4,'SPACELOG 11 BP'!$F95:$EE95)+SUMIF('SPACELOG 12 BP'!$F$2:$EE$2,BH$4,'SPACELOG 12 BP'!$F95:$EE95)</f>
        <v>1192960.8544656686</v>
      </c>
      <c r="BI95" s="13">
        <f>SUMIF('reporting montigny'!$F$2:$EE$2,BI$4,'reporting montigny'!$F95:$EE95)+SUMIF('reporting boissy'!$F$2:$EE$2,BI$4,'reporting boissy'!$F95:$EE95)+SUMIF('reporting moussy'!$F$2:$EE$2,BI$4,'reporting moussy'!$F95:$EE95)+SUMIF('reporting trappes'!$F$2:$EE$2,BI$4,'reporting trappes'!$F95:$EE95)+SUMIF('SPACELOG 5 BP'!$F$2:$EE$2,BI$4,'SPACELOG 5 BP'!$F95:$EE95)+SUMIF('SPACELOG 6 BP'!$F$2:$EE$2,BI$4,'SPACELOG 6 BP'!$F95:$EE95)+SUMIF('SPACELOG 7 BP'!$F$2:$EE$2,BI$4,'SPACELOG 7 BP'!$F95:$EE95)+SUMIF('SPACELOG 8 BP'!$F$2:$EE$2,BI$4,'SPACELOG 8 BP'!$F95:$EE95)+SUMIF('SPACELOG 9 BP'!$F$2:$EE$2,BI$4,'SPACELOG 9 BP'!$F95:$EE95)+SUMIF('SPACELOG 10 BP'!$F$2:$EE$2,BI$4,'SPACELOG 10 BP'!$F95:$EE95)+SUMIF('SPACELOG 11 BP'!$F$2:$EE$2,BI$4,'SPACELOG 11 BP'!$F95:$EE95)+SUMIF('SPACELOG 12 BP'!$F$2:$EE$2,BI$4,'SPACELOG 12 BP'!$F95:$EE95)</f>
        <v>1221959.7446929517</v>
      </c>
      <c r="BJ95" s="13">
        <f>SUMIF('reporting montigny'!$F$2:$EE$2,BJ$4,'reporting montigny'!$F95:$EE95)+SUMIF('reporting boissy'!$F$2:$EE$2,BJ$4,'reporting boissy'!$F95:$EE95)+SUMIF('reporting moussy'!$F$2:$EE$2,BJ$4,'reporting moussy'!$F95:$EE95)+SUMIF('reporting trappes'!$F$2:$EE$2,BJ$4,'reporting trappes'!$F95:$EE95)+SUMIF('SPACELOG 5 BP'!$F$2:$EE$2,BJ$4,'SPACELOG 5 BP'!$F95:$EE95)+SUMIF('SPACELOG 6 BP'!$F$2:$EE$2,BJ$4,'SPACELOG 6 BP'!$F95:$EE95)+SUMIF('SPACELOG 7 BP'!$F$2:$EE$2,BJ$4,'SPACELOG 7 BP'!$F95:$EE95)+SUMIF('SPACELOG 8 BP'!$F$2:$EE$2,BJ$4,'SPACELOG 8 BP'!$F95:$EE95)+SUMIF('SPACELOG 9 BP'!$F$2:$EE$2,BJ$4,'SPACELOG 9 BP'!$F95:$EE95)+SUMIF('SPACELOG 10 BP'!$F$2:$EE$2,BJ$4,'SPACELOG 10 BP'!$F95:$EE95)+SUMIF('SPACELOG 11 BP'!$F$2:$EE$2,BJ$4,'SPACELOG 11 BP'!$F95:$EE95)+SUMIF('SPACELOG 12 BP'!$F$2:$EE$2,BJ$4,'SPACELOG 12 BP'!$F95:$EE95)</f>
        <v>1262299.6349202346</v>
      </c>
      <c r="BK95" s="13">
        <f>SUMIF('reporting montigny'!$F$2:$EE$2,BK$4,'reporting montigny'!$F95:$EE95)+SUMIF('reporting boissy'!$F$2:$EE$2,BK$4,'reporting boissy'!$F95:$EE95)+SUMIF('reporting moussy'!$F$2:$EE$2,BK$4,'reporting moussy'!$F95:$EE95)+SUMIF('reporting trappes'!$F$2:$EE$2,BK$4,'reporting trappes'!$F95:$EE95)+SUMIF('SPACELOG 5 BP'!$F$2:$EE$2,BK$4,'SPACELOG 5 BP'!$F95:$EE95)+SUMIF('SPACELOG 6 BP'!$F$2:$EE$2,BK$4,'SPACELOG 6 BP'!$F95:$EE95)+SUMIF('SPACELOG 7 BP'!$F$2:$EE$2,BK$4,'SPACELOG 7 BP'!$F95:$EE95)+SUMIF('SPACELOG 8 BP'!$F$2:$EE$2,BK$4,'SPACELOG 8 BP'!$F95:$EE95)+SUMIF('SPACELOG 9 BP'!$F$2:$EE$2,BK$4,'SPACELOG 9 BP'!$F95:$EE95)+SUMIF('SPACELOG 10 BP'!$F$2:$EE$2,BK$4,'SPACELOG 10 BP'!$F95:$EE95)+SUMIF('SPACELOG 11 BP'!$F$2:$EE$2,BK$4,'SPACELOG 11 BP'!$F95:$EE95)+SUMIF('SPACELOG 12 BP'!$F$2:$EE$2,BK$4,'SPACELOG 12 BP'!$F95:$EE95)</f>
        <v>1300139.5251475177</v>
      </c>
      <c r="BL95" s="13">
        <f>SUMIF('reporting montigny'!$F$2:$EE$2,BL$4,'reporting montigny'!$F95:$EE95)+SUMIF('reporting boissy'!$F$2:$EE$2,BL$4,'reporting boissy'!$F95:$EE95)+SUMIF('reporting moussy'!$F$2:$EE$2,BL$4,'reporting moussy'!$F95:$EE95)+SUMIF('reporting trappes'!$F$2:$EE$2,BL$4,'reporting trappes'!$F95:$EE95)+SUMIF('SPACELOG 5 BP'!$F$2:$EE$2,BL$4,'SPACELOG 5 BP'!$F95:$EE95)+SUMIF('SPACELOG 6 BP'!$F$2:$EE$2,BL$4,'SPACELOG 6 BP'!$F95:$EE95)+SUMIF('SPACELOG 7 BP'!$F$2:$EE$2,BL$4,'SPACELOG 7 BP'!$F95:$EE95)+SUMIF('SPACELOG 8 BP'!$F$2:$EE$2,BL$4,'SPACELOG 8 BP'!$F95:$EE95)+SUMIF('SPACELOG 9 BP'!$F$2:$EE$2,BL$4,'SPACELOG 9 BP'!$F95:$EE95)+SUMIF('SPACELOG 10 BP'!$F$2:$EE$2,BL$4,'SPACELOG 10 BP'!$F95:$EE95)+SUMIF('SPACELOG 11 BP'!$F$2:$EE$2,BL$4,'SPACELOG 11 BP'!$F95:$EE95)+SUMIF('SPACELOG 12 BP'!$F$2:$EE$2,BL$4,'SPACELOG 12 BP'!$F95:$EE95)</f>
        <v>1336279.4153748006</v>
      </c>
      <c r="BM95" s="13">
        <f>SUMIF('reporting montigny'!$F$2:$EE$2,BM$4,'reporting montigny'!$F95:$EE95)+SUMIF('reporting boissy'!$F$2:$EE$2,BM$4,'reporting boissy'!$F95:$EE95)+SUMIF('reporting moussy'!$F$2:$EE$2,BM$4,'reporting moussy'!$F95:$EE95)+SUMIF('reporting trappes'!$F$2:$EE$2,BM$4,'reporting trappes'!$F95:$EE95)+SUMIF('SPACELOG 5 BP'!$F$2:$EE$2,BM$4,'SPACELOG 5 BP'!$F95:$EE95)+SUMIF('SPACELOG 6 BP'!$F$2:$EE$2,BM$4,'SPACELOG 6 BP'!$F95:$EE95)+SUMIF('SPACELOG 7 BP'!$F$2:$EE$2,BM$4,'SPACELOG 7 BP'!$F95:$EE95)+SUMIF('SPACELOG 8 BP'!$F$2:$EE$2,BM$4,'SPACELOG 8 BP'!$F95:$EE95)+SUMIF('SPACELOG 9 BP'!$F$2:$EE$2,BM$4,'SPACELOG 9 BP'!$F95:$EE95)+SUMIF('SPACELOG 10 BP'!$F$2:$EE$2,BM$4,'SPACELOG 10 BP'!$F95:$EE95)+SUMIF('SPACELOG 11 BP'!$F$2:$EE$2,BM$4,'SPACELOG 11 BP'!$F95:$EE95)+SUMIF('SPACELOG 12 BP'!$F$2:$EE$2,BM$4,'SPACELOG 12 BP'!$F95:$EE95)</f>
        <v>1376619.3056020834</v>
      </c>
      <c r="BN95" s="13">
        <f>SUMIF('reporting montigny'!$F$2:$EE$2,BN$4,'reporting montigny'!$F95:$EE95)+SUMIF('reporting boissy'!$F$2:$EE$2,BN$4,'reporting boissy'!$F95:$EE95)+SUMIF('reporting moussy'!$F$2:$EE$2,BN$4,'reporting moussy'!$F95:$EE95)+SUMIF('reporting trappes'!$F$2:$EE$2,BN$4,'reporting trappes'!$F95:$EE95)+SUMIF('SPACELOG 5 BP'!$F$2:$EE$2,BN$4,'SPACELOG 5 BP'!$F95:$EE95)+SUMIF('SPACELOG 6 BP'!$F$2:$EE$2,BN$4,'SPACELOG 6 BP'!$F95:$EE95)+SUMIF('SPACELOG 7 BP'!$F$2:$EE$2,BN$4,'SPACELOG 7 BP'!$F95:$EE95)+SUMIF('SPACELOG 8 BP'!$F$2:$EE$2,BN$4,'SPACELOG 8 BP'!$F95:$EE95)+SUMIF('SPACELOG 9 BP'!$F$2:$EE$2,BN$4,'SPACELOG 9 BP'!$F95:$EE95)+SUMIF('SPACELOG 10 BP'!$F$2:$EE$2,BN$4,'SPACELOG 10 BP'!$F95:$EE95)+SUMIF('SPACELOG 11 BP'!$F$2:$EE$2,BN$4,'SPACELOG 11 BP'!$F95:$EE95)+SUMIF('SPACELOG 12 BP'!$F$2:$EE$2,BN$4,'SPACELOG 12 BP'!$F95:$EE95)</f>
        <v>1416959.1958293666</v>
      </c>
      <c r="BO95" s="13">
        <f>SUMIF('reporting montigny'!$F$2:$EE$2,BO$4,'reporting montigny'!$F95:$EE95)+SUMIF('reporting boissy'!$F$2:$EE$2,BO$4,'reporting boissy'!$F95:$EE95)+SUMIF('reporting moussy'!$F$2:$EE$2,BO$4,'reporting moussy'!$F95:$EE95)+SUMIF('reporting trappes'!$F$2:$EE$2,BO$4,'reporting trappes'!$F95:$EE95)+SUMIF('SPACELOG 5 BP'!$F$2:$EE$2,BO$4,'SPACELOG 5 BP'!$F95:$EE95)+SUMIF('SPACELOG 6 BP'!$F$2:$EE$2,BO$4,'SPACELOG 6 BP'!$F95:$EE95)+SUMIF('SPACELOG 7 BP'!$F$2:$EE$2,BO$4,'SPACELOG 7 BP'!$F95:$EE95)+SUMIF('SPACELOG 8 BP'!$F$2:$EE$2,BO$4,'SPACELOG 8 BP'!$F95:$EE95)+SUMIF('SPACELOG 9 BP'!$F$2:$EE$2,BO$4,'SPACELOG 9 BP'!$F95:$EE95)+SUMIF('SPACELOG 10 BP'!$F$2:$EE$2,BO$4,'SPACELOG 10 BP'!$F95:$EE95)+SUMIF('SPACELOG 11 BP'!$F$2:$EE$2,BO$4,'SPACELOG 11 BP'!$F95:$EE95)+SUMIF('SPACELOG 12 BP'!$F$2:$EE$2,BO$4,'SPACELOG 12 BP'!$F95:$EE95)</f>
        <v>1457299.0860566497</v>
      </c>
      <c r="BP95" s="13">
        <f>SUMIF('reporting montigny'!$F$2:$EE$2,BP$4,'reporting montigny'!$F95:$EE95)+SUMIF('reporting boissy'!$F$2:$EE$2,BP$4,'reporting boissy'!$F95:$EE95)+SUMIF('reporting moussy'!$F$2:$EE$2,BP$4,'reporting moussy'!$F95:$EE95)+SUMIF('reporting trappes'!$F$2:$EE$2,BP$4,'reporting trappes'!$F95:$EE95)+SUMIF('SPACELOG 5 BP'!$F$2:$EE$2,BP$4,'SPACELOG 5 BP'!$F95:$EE95)+SUMIF('SPACELOG 6 BP'!$F$2:$EE$2,BP$4,'SPACELOG 6 BP'!$F95:$EE95)+SUMIF('SPACELOG 7 BP'!$F$2:$EE$2,BP$4,'SPACELOG 7 BP'!$F95:$EE95)+SUMIF('SPACELOG 8 BP'!$F$2:$EE$2,BP$4,'SPACELOG 8 BP'!$F95:$EE95)+SUMIF('SPACELOG 9 BP'!$F$2:$EE$2,BP$4,'SPACELOG 9 BP'!$F95:$EE95)+SUMIF('SPACELOG 10 BP'!$F$2:$EE$2,BP$4,'SPACELOG 10 BP'!$F95:$EE95)+SUMIF('SPACELOG 11 BP'!$F$2:$EE$2,BP$4,'SPACELOG 11 BP'!$F95:$EE95)+SUMIF('SPACELOG 12 BP'!$F$2:$EE$2,BP$4,'SPACELOG 12 BP'!$F95:$EE95)</f>
        <v>1501923.9762839323</v>
      </c>
      <c r="BQ95" s="13">
        <f>SUMIF('reporting montigny'!$F$2:$EE$2,BQ$4,'reporting montigny'!$F95:$EE95)+SUMIF('reporting boissy'!$F$2:$EE$2,BQ$4,'reporting boissy'!$F95:$EE95)+SUMIF('reporting moussy'!$F$2:$EE$2,BQ$4,'reporting moussy'!$F95:$EE95)+SUMIF('reporting trappes'!$F$2:$EE$2,BQ$4,'reporting trappes'!$F95:$EE95)+SUMIF('SPACELOG 5 BP'!$F$2:$EE$2,BQ$4,'SPACELOG 5 BP'!$F95:$EE95)+SUMIF('SPACELOG 6 BP'!$F$2:$EE$2,BQ$4,'SPACELOG 6 BP'!$F95:$EE95)+SUMIF('SPACELOG 7 BP'!$F$2:$EE$2,BQ$4,'SPACELOG 7 BP'!$F95:$EE95)+SUMIF('SPACELOG 8 BP'!$F$2:$EE$2,BQ$4,'SPACELOG 8 BP'!$F95:$EE95)+SUMIF('SPACELOG 9 BP'!$F$2:$EE$2,BQ$4,'SPACELOG 9 BP'!$F95:$EE95)+SUMIF('SPACELOG 10 BP'!$F$2:$EE$2,BQ$4,'SPACELOG 10 BP'!$F95:$EE95)+SUMIF('SPACELOG 11 BP'!$F$2:$EE$2,BQ$4,'SPACELOG 11 BP'!$F95:$EE95)+SUMIF('SPACELOG 12 BP'!$F$2:$EE$2,BQ$4,'SPACELOG 12 BP'!$F95:$EE95)</f>
        <v>1546548.8665112155</v>
      </c>
      <c r="BR95" s="14">
        <f>SUM(BF95:BQ95)</f>
        <v>15879516.643133909</v>
      </c>
      <c r="BS95" s="13">
        <f>SUMIF('reporting montigny'!$F$2:$EE$2,BS$4,'reporting montigny'!$F95:$EE95)+SUMIF('reporting boissy'!$F$2:$EE$2,BS$4,'reporting boissy'!$F95:$EE95)+SUMIF('reporting moussy'!$F$2:$EE$2,BS$4,'reporting moussy'!$F95:$EE95)+SUMIF('reporting trappes'!$F$2:$EE$2,BS$4,'reporting trappes'!$F95:$EE95)+SUMIF('SPACELOG 5 BP'!$F$2:$EE$2,BS$4,'SPACELOG 5 BP'!$F95:$EE95)+SUMIF('SPACELOG 6 BP'!$F$2:$EE$2,BS$4,'SPACELOG 6 BP'!$F95:$EE95)+SUMIF('SPACELOG 7 BP'!$F$2:$EE$2,BS$4,'SPACELOG 7 BP'!$F95:$EE95)+SUMIF('SPACELOG 8 BP'!$F$2:$EE$2,BS$4,'SPACELOG 8 BP'!$F95:$EE95)+SUMIF('SPACELOG 9 BP'!$F$2:$EE$2,BS$4,'SPACELOG 9 BP'!$F95:$EE95)+SUMIF('SPACELOG 10 BP'!$F$2:$EE$2,BS$4,'SPACELOG 10 BP'!$F95:$EE95)+SUMIF('SPACELOG 11 BP'!$F$2:$EE$2,BS$4,'SPACELOG 11 BP'!$F95:$EE95)+SUMIF('SPACELOG 12 BP'!$F$2:$EE$2,BS$4,'SPACELOG 12 BP'!$F95:$EE95)</f>
        <v>1600944.6909256808</v>
      </c>
      <c r="BT95" s="13">
        <f>SUMIF('reporting montigny'!$F$2:$EE$2,BT$4,'reporting montigny'!$F95:$EE95)+SUMIF('reporting boissy'!$F$2:$EE$2,BT$4,'reporting boissy'!$F95:$EE95)+SUMIF('reporting moussy'!$F$2:$EE$2,BT$4,'reporting moussy'!$F95:$EE95)+SUMIF('reporting trappes'!$F$2:$EE$2,BT$4,'reporting trappes'!$F95:$EE95)+SUMIF('SPACELOG 5 BP'!$F$2:$EE$2,BT$4,'SPACELOG 5 BP'!$F95:$EE95)+SUMIF('SPACELOG 6 BP'!$F$2:$EE$2,BT$4,'SPACELOG 6 BP'!$F95:$EE95)+SUMIF('SPACELOG 7 BP'!$F$2:$EE$2,BT$4,'SPACELOG 7 BP'!$F95:$EE95)+SUMIF('SPACELOG 8 BP'!$F$2:$EE$2,BT$4,'SPACELOG 8 BP'!$F95:$EE95)+SUMIF('SPACELOG 9 BP'!$F$2:$EE$2,BT$4,'SPACELOG 9 BP'!$F95:$EE95)+SUMIF('SPACELOG 10 BP'!$F$2:$EE$2,BT$4,'SPACELOG 10 BP'!$F95:$EE95)+SUMIF('SPACELOG 11 BP'!$F$2:$EE$2,BT$4,'SPACELOG 11 BP'!$F95:$EE95)+SUMIF('SPACELOG 12 BP'!$F$2:$EE$2,BT$4,'SPACELOG 12 BP'!$F95:$EE95)</f>
        <v>1643944.5811529639</v>
      </c>
      <c r="BU95" s="13">
        <f>SUMIF('reporting montigny'!$F$2:$EE$2,BU$4,'reporting montigny'!$F95:$EE95)+SUMIF('reporting boissy'!$F$2:$EE$2,BU$4,'reporting boissy'!$F95:$EE95)+SUMIF('reporting moussy'!$F$2:$EE$2,BU$4,'reporting moussy'!$F95:$EE95)+SUMIF('reporting trappes'!$F$2:$EE$2,BU$4,'reporting trappes'!$F95:$EE95)+SUMIF('SPACELOG 5 BP'!$F$2:$EE$2,BU$4,'SPACELOG 5 BP'!$F95:$EE95)+SUMIF('SPACELOG 6 BP'!$F$2:$EE$2,BU$4,'SPACELOG 6 BP'!$F95:$EE95)+SUMIF('SPACELOG 7 BP'!$F$2:$EE$2,BU$4,'SPACELOG 7 BP'!$F95:$EE95)+SUMIF('SPACELOG 8 BP'!$F$2:$EE$2,BU$4,'SPACELOG 8 BP'!$F95:$EE95)+SUMIF('SPACELOG 9 BP'!$F$2:$EE$2,BU$4,'SPACELOG 9 BP'!$F95:$EE95)+SUMIF('SPACELOG 10 BP'!$F$2:$EE$2,BU$4,'SPACELOG 10 BP'!$F95:$EE95)+SUMIF('SPACELOG 11 BP'!$F$2:$EE$2,BU$4,'SPACELOG 11 BP'!$F95:$EE95)+SUMIF('SPACELOG 12 BP'!$F$2:$EE$2,BU$4,'SPACELOG 12 BP'!$F95:$EE95)</f>
        <v>1688569.4713802468</v>
      </c>
      <c r="BV95" s="13">
        <f>SUMIF('reporting montigny'!$F$2:$EE$2,BV$4,'reporting montigny'!$F95:$EE95)+SUMIF('reporting boissy'!$F$2:$EE$2,BV$4,'reporting boissy'!$F95:$EE95)+SUMIF('reporting moussy'!$F$2:$EE$2,BV$4,'reporting moussy'!$F95:$EE95)+SUMIF('reporting trappes'!$F$2:$EE$2,BV$4,'reporting trappes'!$F95:$EE95)+SUMIF('SPACELOG 5 BP'!$F$2:$EE$2,BV$4,'SPACELOG 5 BP'!$F95:$EE95)+SUMIF('SPACELOG 6 BP'!$F$2:$EE$2,BV$4,'SPACELOG 6 BP'!$F95:$EE95)+SUMIF('SPACELOG 7 BP'!$F$2:$EE$2,BV$4,'SPACELOG 7 BP'!$F95:$EE95)+SUMIF('SPACELOG 8 BP'!$F$2:$EE$2,BV$4,'SPACELOG 8 BP'!$F95:$EE95)+SUMIF('SPACELOG 9 BP'!$F$2:$EE$2,BV$4,'SPACELOG 9 BP'!$F95:$EE95)+SUMIF('SPACELOG 10 BP'!$F$2:$EE$2,BV$4,'SPACELOG 10 BP'!$F95:$EE95)+SUMIF('SPACELOG 11 BP'!$F$2:$EE$2,BV$4,'SPACELOG 11 BP'!$F95:$EE95)+SUMIF('SPACELOG 12 BP'!$F$2:$EE$2,BV$4,'SPACELOG 12 BP'!$F95:$EE95)</f>
        <v>1721853.3616075299</v>
      </c>
      <c r="BW95" s="13">
        <f>SUMIF('reporting montigny'!$F$2:$EE$2,BW$4,'reporting montigny'!$F95:$EE95)+SUMIF('reporting boissy'!$F$2:$EE$2,BW$4,'reporting boissy'!$F95:$EE95)+SUMIF('reporting moussy'!$F$2:$EE$2,BW$4,'reporting moussy'!$F95:$EE95)+SUMIF('reporting trappes'!$F$2:$EE$2,BW$4,'reporting trappes'!$F95:$EE95)+SUMIF('SPACELOG 5 BP'!$F$2:$EE$2,BW$4,'SPACELOG 5 BP'!$F95:$EE95)+SUMIF('SPACELOG 6 BP'!$F$2:$EE$2,BW$4,'SPACELOG 6 BP'!$F95:$EE95)+SUMIF('SPACELOG 7 BP'!$F$2:$EE$2,BW$4,'SPACELOG 7 BP'!$F95:$EE95)+SUMIF('SPACELOG 8 BP'!$F$2:$EE$2,BW$4,'SPACELOG 8 BP'!$F95:$EE95)+SUMIF('SPACELOG 9 BP'!$F$2:$EE$2,BW$4,'SPACELOG 9 BP'!$F95:$EE95)+SUMIF('SPACELOG 10 BP'!$F$2:$EE$2,BW$4,'SPACELOG 10 BP'!$F95:$EE95)+SUMIF('SPACELOG 11 BP'!$F$2:$EE$2,BW$4,'SPACELOG 11 BP'!$F95:$EE95)+SUMIF('SPACELOG 12 BP'!$F$2:$EE$2,BW$4,'SPACELOG 12 BP'!$F95:$EE95)</f>
        <v>1766478.2518348128</v>
      </c>
      <c r="BX95" s="13">
        <f>SUMIF('reporting montigny'!$F$2:$EE$2,BX$4,'reporting montigny'!$F95:$EE95)+SUMIF('reporting boissy'!$F$2:$EE$2,BX$4,'reporting boissy'!$F95:$EE95)+SUMIF('reporting moussy'!$F$2:$EE$2,BX$4,'reporting moussy'!$F95:$EE95)+SUMIF('reporting trappes'!$F$2:$EE$2,BX$4,'reporting trappes'!$F95:$EE95)+SUMIF('SPACELOG 5 BP'!$F$2:$EE$2,BX$4,'SPACELOG 5 BP'!$F95:$EE95)+SUMIF('SPACELOG 6 BP'!$F$2:$EE$2,BX$4,'SPACELOG 6 BP'!$F95:$EE95)+SUMIF('SPACELOG 7 BP'!$F$2:$EE$2,BX$4,'SPACELOG 7 BP'!$F95:$EE95)+SUMIF('SPACELOG 8 BP'!$F$2:$EE$2,BX$4,'SPACELOG 8 BP'!$F95:$EE95)+SUMIF('SPACELOG 9 BP'!$F$2:$EE$2,BX$4,'SPACELOG 9 BP'!$F95:$EE95)+SUMIF('SPACELOG 10 BP'!$F$2:$EE$2,BX$4,'SPACELOG 10 BP'!$F95:$EE95)+SUMIF('SPACELOG 11 BP'!$F$2:$EE$2,BX$4,'SPACELOG 11 BP'!$F95:$EE95)+SUMIF('SPACELOG 12 BP'!$F$2:$EE$2,BX$4,'SPACELOG 12 BP'!$F95:$EE95)</f>
        <v>1808603.1420620955</v>
      </c>
      <c r="BY95" s="13">
        <f>SUMIF('reporting montigny'!$F$2:$EE$2,BY$4,'reporting montigny'!$F95:$EE95)+SUMIF('reporting boissy'!$F$2:$EE$2,BY$4,'reporting boissy'!$F95:$EE95)+SUMIF('reporting moussy'!$F$2:$EE$2,BY$4,'reporting moussy'!$F95:$EE95)+SUMIF('reporting trappes'!$F$2:$EE$2,BY$4,'reporting trappes'!$F95:$EE95)+SUMIF('SPACELOG 5 BP'!$F$2:$EE$2,BY$4,'SPACELOG 5 BP'!$F95:$EE95)+SUMIF('SPACELOG 6 BP'!$F$2:$EE$2,BY$4,'SPACELOG 6 BP'!$F95:$EE95)+SUMIF('SPACELOG 7 BP'!$F$2:$EE$2,BY$4,'SPACELOG 7 BP'!$F95:$EE95)+SUMIF('SPACELOG 8 BP'!$F$2:$EE$2,BY$4,'SPACELOG 8 BP'!$F95:$EE95)+SUMIF('SPACELOG 9 BP'!$F$2:$EE$2,BY$4,'SPACELOG 9 BP'!$F95:$EE95)+SUMIF('SPACELOG 10 BP'!$F$2:$EE$2,BY$4,'SPACELOG 10 BP'!$F95:$EE95)+SUMIF('SPACELOG 11 BP'!$F$2:$EE$2,BY$4,'SPACELOG 11 BP'!$F95:$EE95)+SUMIF('SPACELOG 12 BP'!$F$2:$EE$2,BY$4,'SPACELOG 12 BP'!$F95:$EE95)</f>
        <v>1849028.0322893786</v>
      </c>
      <c r="BZ95" s="13">
        <f>SUMIF('reporting montigny'!$F$2:$EE$2,BZ$4,'reporting montigny'!$F95:$EE95)+SUMIF('reporting boissy'!$F$2:$EE$2,BZ$4,'reporting boissy'!$F95:$EE95)+SUMIF('reporting moussy'!$F$2:$EE$2,BZ$4,'reporting moussy'!$F95:$EE95)+SUMIF('reporting trappes'!$F$2:$EE$2,BZ$4,'reporting trappes'!$F95:$EE95)+SUMIF('SPACELOG 5 BP'!$F$2:$EE$2,BZ$4,'SPACELOG 5 BP'!$F95:$EE95)+SUMIF('SPACELOG 6 BP'!$F$2:$EE$2,BZ$4,'SPACELOG 6 BP'!$F95:$EE95)+SUMIF('SPACELOG 7 BP'!$F$2:$EE$2,BZ$4,'SPACELOG 7 BP'!$F95:$EE95)+SUMIF('SPACELOG 8 BP'!$F$2:$EE$2,BZ$4,'SPACELOG 8 BP'!$F95:$EE95)+SUMIF('SPACELOG 9 BP'!$F$2:$EE$2,BZ$4,'SPACELOG 9 BP'!$F95:$EE95)+SUMIF('SPACELOG 10 BP'!$F$2:$EE$2,BZ$4,'SPACELOG 10 BP'!$F95:$EE95)+SUMIF('SPACELOG 11 BP'!$F$2:$EE$2,BZ$4,'SPACELOG 11 BP'!$F95:$EE95)+SUMIF('SPACELOG 12 BP'!$F$2:$EE$2,BZ$4,'SPACELOG 12 BP'!$F95:$EE95)</f>
        <v>1893652.9225166619</v>
      </c>
      <c r="CA95" s="13">
        <f>SUMIF('reporting montigny'!$F$2:$EE$2,CA$4,'reporting montigny'!$F95:$EE95)+SUMIF('reporting boissy'!$F$2:$EE$2,CA$4,'reporting boissy'!$F95:$EE95)+SUMIF('reporting moussy'!$F$2:$EE$2,CA$4,'reporting moussy'!$F95:$EE95)+SUMIF('reporting trappes'!$F$2:$EE$2,CA$4,'reporting trappes'!$F95:$EE95)+SUMIF('SPACELOG 5 BP'!$F$2:$EE$2,CA$4,'SPACELOG 5 BP'!$F95:$EE95)+SUMIF('SPACELOG 6 BP'!$F$2:$EE$2,CA$4,'SPACELOG 6 BP'!$F95:$EE95)+SUMIF('SPACELOG 7 BP'!$F$2:$EE$2,CA$4,'SPACELOG 7 BP'!$F95:$EE95)+SUMIF('SPACELOG 8 BP'!$F$2:$EE$2,CA$4,'SPACELOG 8 BP'!$F95:$EE95)+SUMIF('SPACELOG 9 BP'!$F$2:$EE$2,CA$4,'SPACELOG 9 BP'!$F95:$EE95)+SUMIF('SPACELOG 10 BP'!$F$2:$EE$2,CA$4,'SPACELOG 10 BP'!$F95:$EE95)+SUMIF('SPACELOG 11 BP'!$F$2:$EE$2,CA$4,'SPACELOG 11 BP'!$F95:$EE95)+SUMIF('SPACELOG 12 BP'!$F$2:$EE$2,CA$4,'SPACELOG 12 BP'!$F95:$EE95)</f>
        <v>1938277.8127439446</v>
      </c>
      <c r="CB95" s="13">
        <f>SUMIF('reporting montigny'!$F$2:$EE$2,CB$4,'reporting montigny'!$F95:$EE95)+SUMIF('reporting boissy'!$F$2:$EE$2,CB$4,'reporting boissy'!$F95:$EE95)+SUMIF('reporting moussy'!$F$2:$EE$2,CB$4,'reporting moussy'!$F95:$EE95)+SUMIF('reporting trappes'!$F$2:$EE$2,CB$4,'reporting trappes'!$F95:$EE95)+SUMIF('SPACELOG 5 BP'!$F$2:$EE$2,CB$4,'SPACELOG 5 BP'!$F95:$EE95)+SUMIF('SPACELOG 6 BP'!$F$2:$EE$2,CB$4,'SPACELOG 6 BP'!$F95:$EE95)+SUMIF('SPACELOG 7 BP'!$F$2:$EE$2,CB$4,'SPACELOG 7 BP'!$F95:$EE95)+SUMIF('SPACELOG 8 BP'!$F$2:$EE$2,CB$4,'SPACELOG 8 BP'!$F95:$EE95)+SUMIF('SPACELOG 9 BP'!$F$2:$EE$2,CB$4,'SPACELOG 9 BP'!$F95:$EE95)+SUMIF('SPACELOG 10 BP'!$F$2:$EE$2,CB$4,'SPACELOG 10 BP'!$F95:$EE95)+SUMIF('SPACELOG 11 BP'!$F$2:$EE$2,CB$4,'SPACELOG 11 BP'!$F95:$EE95)+SUMIF('SPACELOG 12 BP'!$F$2:$EE$2,CB$4,'SPACELOG 12 BP'!$F95:$EE95)</f>
        <v>1982902.7029712275</v>
      </c>
      <c r="CC95" s="13">
        <f>SUMIF('reporting montigny'!$F$2:$EE$2,CC$4,'reporting montigny'!$F95:$EE95)+SUMIF('reporting boissy'!$F$2:$EE$2,CC$4,'reporting boissy'!$F95:$EE95)+SUMIF('reporting moussy'!$F$2:$EE$2,CC$4,'reporting moussy'!$F95:$EE95)+SUMIF('reporting trappes'!$F$2:$EE$2,CC$4,'reporting trappes'!$F95:$EE95)+SUMIF('SPACELOG 5 BP'!$F$2:$EE$2,CC$4,'SPACELOG 5 BP'!$F95:$EE95)+SUMIF('SPACELOG 6 BP'!$F$2:$EE$2,CC$4,'SPACELOG 6 BP'!$F95:$EE95)+SUMIF('SPACELOG 7 BP'!$F$2:$EE$2,CC$4,'SPACELOG 7 BP'!$F95:$EE95)+SUMIF('SPACELOG 8 BP'!$F$2:$EE$2,CC$4,'SPACELOG 8 BP'!$F95:$EE95)+SUMIF('SPACELOG 9 BP'!$F$2:$EE$2,CC$4,'SPACELOG 9 BP'!$F95:$EE95)+SUMIF('SPACELOG 10 BP'!$F$2:$EE$2,CC$4,'SPACELOG 10 BP'!$F95:$EE95)+SUMIF('SPACELOG 11 BP'!$F$2:$EE$2,CC$4,'SPACELOG 11 BP'!$F95:$EE95)+SUMIF('SPACELOG 12 BP'!$F$2:$EE$2,CC$4,'SPACELOG 12 BP'!$F95:$EE95)</f>
        <v>2027527.5931985106</v>
      </c>
      <c r="CD95" s="13">
        <f>SUMIF('reporting montigny'!$F$2:$EE$2,CD$4,'reporting montigny'!$F95:$EE95)+SUMIF('reporting boissy'!$F$2:$EE$2,CD$4,'reporting boissy'!$F95:$EE95)+SUMIF('reporting moussy'!$F$2:$EE$2,CD$4,'reporting moussy'!$F95:$EE95)+SUMIF('reporting trappes'!$F$2:$EE$2,CD$4,'reporting trappes'!$F95:$EE95)+SUMIF('SPACELOG 5 BP'!$F$2:$EE$2,CD$4,'SPACELOG 5 BP'!$F95:$EE95)+SUMIF('SPACELOG 6 BP'!$F$2:$EE$2,CD$4,'SPACELOG 6 BP'!$F95:$EE95)+SUMIF('SPACELOG 7 BP'!$F$2:$EE$2,CD$4,'SPACELOG 7 BP'!$F95:$EE95)+SUMIF('SPACELOG 8 BP'!$F$2:$EE$2,CD$4,'SPACELOG 8 BP'!$F95:$EE95)+SUMIF('SPACELOG 9 BP'!$F$2:$EE$2,CD$4,'SPACELOG 9 BP'!$F95:$EE95)+SUMIF('SPACELOG 10 BP'!$F$2:$EE$2,CD$4,'SPACELOG 10 BP'!$F95:$EE95)+SUMIF('SPACELOG 11 BP'!$F$2:$EE$2,CD$4,'SPACELOG 11 BP'!$F95:$EE95)+SUMIF('SPACELOG 12 BP'!$F$2:$EE$2,CD$4,'SPACELOG 12 BP'!$F95:$EE95)</f>
        <v>2073143.4834257937</v>
      </c>
      <c r="CE95" s="14">
        <f>SUM(BS95:CD95)</f>
        <v>21994926.046108849</v>
      </c>
      <c r="CF95" s="13">
        <f>SUMIF('reporting montigny'!$F$2:$EE$2,CF$4,'reporting montigny'!$F95:$EE95)+SUMIF('reporting boissy'!$F$2:$EE$2,CF$4,'reporting boissy'!$F95:$EE95)+SUMIF('reporting moussy'!$F$2:$EE$2,CF$4,'reporting moussy'!$F95:$EE95)+SUMIF('reporting trappes'!$F$2:$EE$2,CF$4,'reporting trappes'!$F95:$EE95)+SUMIF('SPACELOG 5 BP'!$F$2:$EE$2,CF$4,'SPACELOG 5 BP'!$F95:$EE95)+SUMIF('SPACELOG 6 BP'!$F$2:$EE$2,CF$4,'SPACELOG 6 BP'!$F95:$EE95)+SUMIF('SPACELOG 7 BP'!$F$2:$EE$2,CF$4,'SPACELOG 7 BP'!$F95:$EE95)+SUMIF('SPACELOG 8 BP'!$F$2:$EE$2,CF$4,'SPACELOG 8 BP'!$F95:$EE95)+SUMIF('SPACELOG 9 BP'!$F$2:$EE$2,CF$4,'SPACELOG 9 BP'!$F95:$EE95)+SUMIF('SPACELOG 10 BP'!$F$2:$EE$2,CF$4,'SPACELOG 10 BP'!$F95:$EE95)+SUMIF('SPACELOG 11 BP'!$F$2:$EE$2,CF$4,'SPACELOG 11 BP'!$F95:$EE95)+SUMIF('SPACELOG 12 BP'!$F$2:$EE$2,CF$4,'SPACELOG 12 BP'!$F95:$EE95)</f>
        <v>2130512.3078402593</v>
      </c>
      <c r="CG95" s="13">
        <f>SUMIF('reporting montigny'!$F$2:$EE$2,CG$4,'reporting montigny'!$F95:$EE95)+SUMIF('reporting boissy'!$F$2:$EE$2,CG$4,'reporting boissy'!$F95:$EE95)+SUMIF('reporting moussy'!$F$2:$EE$2,CG$4,'reporting moussy'!$F95:$EE95)+SUMIF('reporting trappes'!$F$2:$EE$2,CG$4,'reporting trappes'!$F95:$EE95)+SUMIF('SPACELOG 5 BP'!$F$2:$EE$2,CG$4,'SPACELOG 5 BP'!$F95:$EE95)+SUMIF('SPACELOG 6 BP'!$F$2:$EE$2,CG$4,'SPACELOG 6 BP'!$F95:$EE95)+SUMIF('SPACELOG 7 BP'!$F$2:$EE$2,CG$4,'SPACELOG 7 BP'!$F95:$EE95)+SUMIF('SPACELOG 8 BP'!$F$2:$EE$2,CG$4,'SPACELOG 8 BP'!$F95:$EE95)+SUMIF('SPACELOG 9 BP'!$F$2:$EE$2,CG$4,'SPACELOG 9 BP'!$F95:$EE95)+SUMIF('SPACELOG 10 BP'!$F$2:$EE$2,CG$4,'SPACELOG 10 BP'!$F95:$EE95)+SUMIF('SPACELOG 11 BP'!$F$2:$EE$2,CG$4,'SPACELOG 11 BP'!$F95:$EE95)+SUMIF('SPACELOG 12 BP'!$F$2:$EE$2,CG$4,'SPACELOG 12 BP'!$F95:$EE95)</f>
        <v>2174503.1980675417</v>
      </c>
      <c r="CH95" s="13">
        <f>SUMIF('reporting montigny'!$F$2:$EE$2,CH$4,'reporting montigny'!$F95:$EE95)+SUMIF('reporting boissy'!$F$2:$EE$2,CH$4,'reporting boissy'!$F95:$EE95)+SUMIF('reporting moussy'!$F$2:$EE$2,CH$4,'reporting moussy'!$F95:$EE95)+SUMIF('reporting trappes'!$F$2:$EE$2,CH$4,'reporting trappes'!$F95:$EE95)+SUMIF('SPACELOG 5 BP'!$F$2:$EE$2,CH$4,'SPACELOG 5 BP'!$F95:$EE95)+SUMIF('SPACELOG 6 BP'!$F$2:$EE$2,CH$4,'SPACELOG 6 BP'!$F95:$EE95)+SUMIF('SPACELOG 7 BP'!$F$2:$EE$2,CH$4,'SPACELOG 7 BP'!$F95:$EE95)+SUMIF('SPACELOG 8 BP'!$F$2:$EE$2,CH$4,'SPACELOG 8 BP'!$F95:$EE95)+SUMIF('SPACELOG 9 BP'!$F$2:$EE$2,CH$4,'SPACELOG 9 BP'!$F95:$EE95)+SUMIF('SPACELOG 10 BP'!$F$2:$EE$2,CH$4,'SPACELOG 10 BP'!$F95:$EE95)+SUMIF('SPACELOG 11 BP'!$F$2:$EE$2,CH$4,'SPACELOG 11 BP'!$F95:$EE95)+SUMIF('SPACELOG 12 BP'!$F$2:$EE$2,CH$4,'SPACELOG 12 BP'!$F95:$EE95)</f>
        <v>2220119.0882948246</v>
      </c>
      <c r="CI95" s="13">
        <f>SUMIF('reporting montigny'!$F$2:$EE$2,CI$4,'reporting montigny'!$F95:$EE95)+SUMIF('reporting boissy'!$F$2:$EE$2,CI$4,'reporting boissy'!$F95:$EE95)+SUMIF('reporting moussy'!$F$2:$EE$2,CI$4,'reporting moussy'!$F95:$EE95)+SUMIF('reporting trappes'!$F$2:$EE$2,CI$4,'reporting trappes'!$F95:$EE95)+SUMIF('SPACELOG 5 BP'!$F$2:$EE$2,CI$4,'SPACELOG 5 BP'!$F95:$EE95)+SUMIF('SPACELOG 6 BP'!$F$2:$EE$2,CI$4,'SPACELOG 6 BP'!$F95:$EE95)+SUMIF('SPACELOG 7 BP'!$F$2:$EE$2,CI$4,'SPACELOG 7 BP'!$F95:$EE95)+SUMIF('SPACELOG 8 BP'!$F$2:$EE$2,CI$4,'SPACELOG 8 BP'!$F95:$EE95)+SUMIF('SPACELOG 9 BP'!$F$2:$EE$2,CI$4,'SPACELOG 9 BP'!$F95:$EE95)+SUMIF('SPACELOG 10 BP'!$F$2:$EE$2,CI$4,'SPACELOG 10 BP'!$F95:$EE95)+SUMIF('SPACELOG 11 BP'!$F$2:$EE$2,CI$4,'SPACELOG 11 BP'!$F95:$EE95)+SUMIF('SPACELOG 12 BP'!$F$2:$EE$2,CI$4,'SPACELOG 12 BP'!$F95:$EE95)</f>
        <v>2254393.9785221079</v>
      </c>
      <c r="CJ95" s="13">
        <f>SUMIF('reporting montigny'!$F$2:$EE$2,CJ$4,'reporting montigny'!$F95:$EE95)+SUMIF('reporting boissy'!$F$2:$EE$2,CJ$4,'reporting boissy'!$F95:$EE95)+SUMIF('reporting moussy'!$F$2:$EE$2,CJ$4,'reporting moussy'!$F95:$EE95)+SUMIF('reporting trappes'!$F$2:$EE$2,CJ$4,'reporting trappes'!$F95:$EE95)+SUMIF('SPACELOG 5 BP'!$F$2:$EE$2,CJ$4,'SPACELOG 5 BP'!$F95:$EE95)+SUMIF('SPACELOG 6 BP'!$F$2:$EE$2,CJ$4,'SPACELOG 6 BP'!$F95:$EE95)+SUMIF('SPACELOG 7 BP'!$F$2:$EE$2,CJ$4,'SPACELOG 7 BP'!$F95:$EE95)+SUMIF('SPACELOG 8 BP'!$F$2:$EE$2,CJ$4,'SPACELOG 8 BP'!$F95:$EE95)+SUMIF('SPACELOG 9 BP'!$F$2:$EE$2,CJ$4,'SPACELOG 9 BP'!$F95:$EE95)+SUMIF('SPACELOG 10 BP'!$F$2:$EE$2,CJ$4,'SPACELOG 10 BP'!$F95:$EE95)+SUMIF('SPACELOG 11 BP'!$F$2:$EE$2,CJ$4,'SPACELOG 11 BP'!$F95:$EE95)+SUMIF('SPACELOG 12 BP'!$F$2:$EE$2,CJ$4,'SPACELOG 12 BP'!$F95:$EE95)</f>
        <v>2300009.8687493908</v>
      </c>
      <c r="CK95" s="13">
        <f>SUMIF('reporting montigny'!$F$2:$EE$2,CK$4,'reporting montigny'!$F95:$EE95)+SUMIF('reporting boissy'!$F$2:$EE$2,CK$4,'reporting boissy'!$F95:$EE95)+SUMIF('reporting moussy'!$F$2:$EE$2,CK$4,'reporting moussy'!$F95:$EE95)+SUMIF('reporting trappes'!$F$2:$EE$2,CK$4,'reporting trappes'!$F95:$EE95)+SUMIF('SPACELOG 5 BP'!$F$2:$EE$2,CK$4,'SPACELOG 5 BP'!$F95:$EE95)+SUMIF('SPACELOG 6 BP'!$F$2:$EE$2,CK$4,'SPACELOG 6 BP'!$F95:$EE95)+SUMIF('SPACELOG 7 BP'!$F$2:$EE$2,CK$4,'SPACELOG 7 BP'!$F95:$EE95)+SUMIF('SPACELOG 8 BP'!$F$2:$EE$2,CK$4,'SPACELOG 8 BP'!$F95:$EE95)+SUMIF('SPACELOG 9 BP'!$F$2:$EE$2,CK$4,'SPACELOG 9 BP'!$F95:$EE95)+SUMIF('SPACELOG 10 BP'!$F$2:$EE$2,CK$4,'SPACELOG 10 BP'!$F95:$EE95)+SUMIF('SPACELOG 11 BP'!$F$2:$EE$2,CK$4,'SPACELOG 11 BP'!$F95:$EE95)+SUMIF('SPACELOG 12 BP'!$F$2:$EE$2,CK$4,'SPACELOG 12 BP'!$F95:$EE95)</f>
        <v>2348925.7589766737</v>
      </c>
      <c r="CL95" s="13">
        <f>SUMIF('reporting montigny'!$F$2:$EE$2,CL$4,'reporting montigny'!$F95:$EE95)+SUMIF('reporting boissy'!$F$2:$EE$2,CL$4,'reporting boissy'!$F95:$EE95)+SUMIF('reporting moussy'!$F$2:$EE$2,CL$4,'reporting moussy'!$F95:$EE95)+SUMIF('reporting trappes'!$F$2:$EE$2,CL$4,'reporting trappes'!$F95:$EE95)+SUMIF('SPACELOG 5 BP'!$F$2:$EE$2,CL$4,'SPACELOG 5 BP'!$F95:$EE95)+SUMIF('SPACELOG 6 BP'!$F$2:$EE$2,CL$4,'SPACELOG 6 BP'!$F95:$EE95)+SUMIF('SPACELOG 7 BP'!$F$2:$EE$2,CL$4,'SPACELOG 7 BP'!$F95:$EE95)+SUMIF('SPACELOG 8 BP'!$F$2:$EE$2,CL$4,'SPACELOG 8 BP'!$F95:$EE95)+SUMIF('SPACELOG 9 BP'!$F$2:$EE$2,CL$4,'SPACELOG 9 BP'!$F95:$EE95)+SUMIF('SPACELOG 10 BP'!$F$2:$EE$2,CL$4,'SPACELOG 10 BP'!$F95:$EE95)+SUMIF('SPACELOG 11 BP'!$F$2:$EE$2,CL$4,'SPACELOG 11 BP'!$F95:$EE95)+SUMIF('SPACELOG 12 BP'!$F$2:$EE$2,CL$4,'SPACELOG 12 BP'!$F95:$EE95)</f>
        <v>2396141.6492039571</v>
      </c>
      <c r="CM95" s="13">
        <f>SUMIF('reporting montigny'!$F$2:$EE$2,CM$4,'reporting montigny'!$F95:$EE95)+SUMIF('reporting boissy'!$F$2:$EE$2,CM$4,'reporting boissy'!$F95:$EE95)+SUMIF('reporting moussy'!$F$2:$EE$2,CM$4,'reporting moussy'!$F95:$EE95)+SUMIF('reporting trappes'!$F$2:$EE$2,CM$4,'reporting trappes'!$F95:$EE95)+SUMIF('SPACELOG 5 BP'!$F$2:$EE$2,CM$4,'SPACELOG 5 BP'!$F95:$EE95)+SUMIF('SPACELOG 6 BP'!$F$2:$EE$2,CM$4,'SPACELOG 6 BP'!$F95:$EE95)+SUMIF('SPACELOG 7 BP'!$F$2:$EE$2,CM$4,'SPACELOG 7 BP'!$F95:$EE95)+SUMIF('SPACELOG 8 BP'!$F$2:$EE$2,CM$4,'SPACELOG 8 BP'!$F95:$EE95)+SUMIF('SPACELOG 9 BP'!$F$2:$EE$2,CM$4,'SPACELOG 9 BP'!$F95:$EE95)+SUMIF('SPACELOG 10 BP'!$F$2:$EE$2,CM$4,'SPACELOG 10 BP'!$F95:$EE95)+SUMIF('SPACELOG 11 BP'!$F$2:$EE$2,CM$4,'SPACELOG 11 BP'!$F95:$EE95)+SUMIF('SPACELOG 12 BP'!$F$2:$EE$2,CM$4,'SPACELOG 12 BP'!$F95:$EE95)</f>
        <v>2447557.5394312399</v>
      </c>
      <c r="CN95" s="13">
        <f>SUMIF('reporting montigny'!$F$2:$EE$2,CN$4,'reporting montigny'!$F95:$EE95)+SUMIF('reporting boissy'!$F$2:$EE$2,CN$4,'reporting boissy'!$F95:$EE95)+SUMIF('reporting moussy'!$F$2:$EE$2,CN$4,'reporting moussy'!$F95:$EE95)+SUMIF('reporting trappes'!$F$2:$EE$2,CN$4,'reporting trappes'!$F95:$EE95)+SUMIF('SPACELOG 5 BP'!$F$2:$EE$2,CN$4,'SPACELOG 5 BP'!$F95:$EE95)+SUMIF('SPACELOG 6 BP'!$F$2:$EE$2,CN$4,'SPACELOG 6 BP'!$F95:$EE95)+SUMIF('SPACELOG 7 BP'!$F$2:$EE$2,CN$4,'SPACELOG 7 BP'!$F95:$EE95)+SUMIF('SPACELOG 8 BP'!$F$2:$EE$2,CN$4,'SPACELOG 8 BP'!$F95:$EE95)+SUMIF('SPACELOG 9 BP'!$F$2:$EE$2,CN$4,'SPACELOG 9 BP'!$F95:$EE95)+SUMIF('SPACELOG 10 BP'!$F$2:$EE$2,CN$4,'SPACELOG 10 BP'!$F95:$EE95)+SUMIF('SPACELOG 11 BP'!$F$2:$EE$2,CN$4,'SPACELOG 11 BP'!$F95:$EE95)+SUMIF('SPACELOG 12 BP'!$F$2:$EE$2,CN$4,'SPACELOG 12 BP'!$F95:$EE95)</f>
        <v>2498973.4296585228</v>
      </c>
      <c r="CO95" s="13">
        <f>SUMIF('reporting montigny'!$F$2:$EE$2,CO$4,'reporting montigny'!$F95:$EE95)+SUMIF('reporting boissy'!$F$2:$EE$2,CO$4,'reporting boissy'!$F95:$EE95)+SUMIF('reporting moussy'!$F$2:$EE$2,CO$4,'reporting moussy'!$F95:$EE95)+SUMIF('reporting trappes'!$F$2:$EE$2,CO$4,'reporting trappes'!$F95:$EE95)+SUMIF('SPACELOG 5 BP'!$F$2:$EE$2,CO$4,'SPACELOG 5 BP'!$F95:$EE95)+SUMIF('SPACELOG 6 BP'!$F$2:$EE$2,CO$4,'SPACELOG 6 BP'!$F95:$EE95)+SUMIF('SPACELOG 7 BP'!$F$2:$EE$2,CO$4,'SPACELOG 7 BP'!$F95:$EE95)+SUMIF('SPACELOG 8 BP'!$F$2:$EE$2,CO$4,'SPACELOG 8 BP'!$F95:$EE95)+SUMIF('SPACELOG 9 BP'!$F$2:$EE$2,CO$4,'SPACELOG 9 BP'!$F95:$EE95)+SUMIF('SPACELOG 10 BP'!$F$2:$EE$2,CO$4,'SPACELOG 10 BP'!$F95:$EE95)+SUMIF('SPACELOG 11 BP'!$F$2:$EE$2,CO$4,'SPACELOG 11 BP'!$F95:$EE95)+SUMIF('SPACELOG 12 BP'!$F$2:$EE$2,CO$4,'SPACELOG 12 BP'!$F95:$EE95)</f>
        <v>2550389.3198858052</v>
      </c>
      <c r="CP95" s="13">
        <f>SUMIF('reporting montigny'!$F$2:$EE$2,CP$4,'reporting montigny'!$F95:$EE95)+SUMIF('reporting boissy'!$F$2:$EE$2,CP$4,'reporting boissy'!$F95:$EE95)+SUMIF('reporting moussy'!$F$2:$EE$2,CP$4,'reporting moussy'!$F95:$EE95)+SUMIF('reporting trappes'!$F$2:$EE$2,CP$4,'reporting trappes'!$F95:$EE95)+SUMIF('SPACELOG 5 BP'!$F$2:$EE$2,CP$4,'SPACELOG 5 BP'!$F95:$EE95)+SUMIF('SPACELOG 6 BP'!$F$2:$EE$2,CP$4,'SPACELOG 6 BP'!$F95:$EE95)+SUMIF('SPACELOG 7 BP'!$F$2:$EE$2,CP$4,'SPACELOG 7 BP'!$F95:$EE95)+SUMIF('SPACELOG 8 BP'!$F$2:$EE$2,CP$4,'SPACELOG 8 BP'!$F95:$EE95)+SUMIF('SPACELOG 9 BP'!$F$2:$EE$2,CP$4,'SPACELOG 9 BP'!$F95:$EE95)+SUMIF('SPACELOG 10 BP'!$F$2:$EE$2,CP$4,'SPACELOG 10 BP'!$F95:$EE95)+SUMIF('SPACELOG 11 BP'!$F$2:$EE$2,CP$4,'SPACELOG 11 BP'!$F95:$EE95)+SUMIF('SPACELOG 12 BP'!$F$2:$EE$2,CP$4,'SPACELOG 12 BP'!$F95:$EE95)</f>
        <v>2601805.2101130886</v>
      </c>
      <c r="CQ95" s="13">
        <f>SUMIF('reporting montigny'!$F$2:$EE$2,CQ$4,'reporting montigny'!$F95:$EE95)+SUMIF('reporting boissy'!$F$2:$EE$2,CQ$4,'reporting boissy'!$F95:$EE95)+SUMIF('reporting moussy'!$F$2:$EE$2,CQ$4,'reporting moussy'!$F95:$EE95)+SUMIF('reporting trappes'!$F$2:$EE$2,CQ$4,'reporting trappes'!$F95:$EE95)+SUMIF('SPACELOG 5 BP'!$F$2:$EE$2,CQ$4,'SPACELOG 5 BP'!$F95:$EE95)+SUMIF('SPACELOG 6 BP'!$F$2:$EE$2,CQ$4,'SPACELOG 6 BP'!$F95:$EE95)+SUMIF('SPACELOG 7 BP'!$F$2:$EE$2,CQ$4,'SPACELOG 7 BP'!$F95:$EE95)+SUMIF('SPACELOG 8 BP'!$F$2:$EE$2,CQ$4,'SPACELOG 8 BP'!$F95:$EE95)+SUMIF('SPACELOG 9 BP'!$F$2:$EE$2,CQ$4,'SPACELOG 9 BP'!$F95:$EE95)+SUMIF('SPACELOG 10 BP'!$F$2:$EE$2,CQ$4,'SPACELOG 10 BP'!$F95:$EE95)+SUMIF('SPACELOG 11 BP'!$F$2:$EE$2,CQ$4,'SPACELOG 11 BP'!$F95:$EE95)+SUMIF('SPACELOG 12 BP'!$F$2:$EE$2,CQ$4,'SPACELOG 12 BP'!$F95:$EE95)</f>
        <v>2653221.1003403715</v>
      </c>
      <c r="CR95" s="14">
        <f>SUM(CF95:CQ95)</f>
        <v>28576552.449083783</v>
      </c>
      <c r="CS95" s="13">
        <f>SUMIF('reporting montigny'!$F$2:$EE$2,CS$4,'reporting montigny'!$F95:$EE95)+SUMIF('reporting boissy'!$F$2:$EE$2,CS$4,'reporting boissy'!$F95:$EE95)+SUMIF('reporting moussy'!$F$2:$EE$2,CS$4,'reporting moussy'!$F95:$EE95)+SUMIF('reporting trappes'!$F$2:$EE$2,CS$4,'reporting trappes'!$F95:$EE95)+SUMIF('SPACELOG 5 BP'!$F$2:$EE$2,CS$4,'SPACELOG 5 BP'!$F95:$EE95)+SUMIF('SPACELOG 6 BP'!$F$2:$EE$2,CS$4,'SPACELOG 6 BP'!$F95:$EE95)+SUMIF('SPACELOG 7 BP'!$F$2:$EE$2,CS$4,'SPACELOG 7 BP'!$F95:$EE95)+SUMIF('SPACELOG 8 BP'!$F$2:$EE$2,CS$4,'SPACELOG 8 BP'!$F95:$EE95)+SUMIF('SPACELOG 9 BP'!$F$2:$EE$2,CS$4,'SPACELOG 9 BP'!$F95:$EE95)+SUMIF('SPACELOG 10 BP'!$F$2:$EE$2,CS$4,'SPACELOG 10 BP'!$F95:$EE95)+SUMIF('SPACELOG 11 BP'!$F$2:$EE$2,CS$4,'SPACELOG 11 BP'!$F95:$EE95)+SUMIF('SPACELOG 12 BP'!$F$2:$EE$2,CS$4,'SPACELOG 12 BP'!$F95:$EE95)</f>
        <v>2726299.9247548375</v>
      </c>
      <c r="CT95" s="13">
        <f>SUMIF('reporting montigny'!$F$2:$EE$2,CT$4,'reporting montigny'!$F95:$EE95)+SUMIF('reporting boissy'!$F$2:$EE$2,CT$4,'reporting boissy'!$F95:$EE95)+SUMIF('reporting moussy'!$F$2:$EE$2,CT$4,'reporting moussy'!$F95:$EE95)+SUMIF('reporting trappes'!$F$2:$EE$2,CT$4,'reporting trappes'!$F95:$EE95)+SUMIF('SPACELOG 5 BP'!$F$2:$EE$2,CT$4,'SPACELOG 5 BP'!$F95:$EE95)+SUMIF('SPACELOG 6 BP'!$F$2:$EE$2,CT$4,'SPACELOG 6 BP'!$F95:$EE95)+SUMIF('SPACELOG 7 BP'!$F$2:$EE$2,CT$4,'SPACELOG 7 BP'!$F95:$EE95)+SUMIF('SPACELOG 8 BP'!$F$2:$EE$2,CT$4,'SPACELOG 8 BP'!$F95:$EE95)+SUMIF('SPACELOG 9 BP'!$F$2:$EE$2,CT$4,'SPACELOG 9 BP'!$F95:$EE95)+SUMIF('SPACELOG 10 BP'!$F$2:$EE$2,CT$4,'SPACELOG 10 BP'!$F95:$EE95)+SUMIF('SPACELOG 11 BP'!$F$2:$EE$2,CT$4,'SPACELOG 11 BP'!$F95:$EE95)+SUMIF('SPACELOG 12 BP'!$F$2:$EE$2,CT$4,'SPACELOG 12 BP'!$F95:$EE95)</f>
        <v>2776090.8149821199</v>
      </c>
      <c r="CU95" s="13">
        <f>SUMIF('reporting montigny'!$F$2:$EE$2,CU$4,'reporting montigny'!$F95:$EE95)+SUMIF('reporting boissy'!$F$2:$EE$2,CU$4,'reporting boissy'!$F95:$EE95)+SUMIF('reporting moussy'!$F$2:$EE$2,CU$4,'reporting moussy'!$F95:$EE95)+SUMIF('reporting trappes'!$F$2:$EE$2,CU$4,'reporting trappes'!$F95:$EE95)+SUMIF('SPACELOG 5 BP'!$F$2:$EE$2,CU$4,'SPACELOG 5 BP'!$F95:$EE95)+SUMIF('SPACELOG 6 BP'!$F$2:$EE$2,CU$4,'SPACELOG 6 BP'!$F95:$EE95)+SUMIF('SPACELOG 7 BP'!$F$2:$EE$2,CU$4,'SPACELOG 7 BP'!$F95:$EE95)+SUMIF('SPACELOG 8 BP'!$F$2:$EE$2,CU$4,'SPACELOG 8 BP'!$F95:$EE95)+SUMIF('SPACELOG 9 BP'!$F$2:$EE$2,CU$4,'SPACELOG 9 BP'!$F95:$EE95)+SUMIF('SPACELOG 10 BP'!$F$2:$EE$2,CU$4,'SPACELOG 10 BP'!$F95:$EE95)+SUMIF('SPACELOG 11 BP'!$F$2:$EE$2,CU$4,'SPACELOG 11 BP'!$F95:$EE95)+SUMIF('SPACELOG 12 BP'!$F$2:$EE$2,CU$4,'SPACELOG 12 BP'!$F95:$EE95)</f>
        <v>2827506.7052094028</v>
      </c>
      <c r="CV95" s="13">
        <f>SUMIF('reporting montigny'!$F$2:$EE$2,CV$4,'reporting montigny'!$F95:$EE95)+SUMIF('reporting boissy'!$F$2:$EE$2,CV$4,'reporting boissy'!$F95:$EE95)+SUMIF('reporting moussy'!$F$2:$EE$2,CV$4,'reporting moussy'!$F95:$EE95)+SUMIF('reporting trappes'!$F$2:$EE$2,CV$4,'reporting trappes'!$F95:$EE95)+SUMIF('SPACELOG 5 BP'!$F$2:$EE$2,CV$4,'SPACELOG 5 BP'!$F95:$EE95)+SUMIF('SPACELOG 6 BP'!$F$2:$EE$2,CV$4,'SPACELOG 6 BP'!$F95:$EE95)+SUMIF('SPACELOG 7 BP'!$F$2:$EE$2,CV$4,'SPACELOG 7 BP'!$F95:$EE95)+SUMIF('SPACELOG 8 BP'!$F$2:$EE$2,CV$4,'SPACELOG 8 BP'!$F95:$EE95)+SUMIF('SPACELOG 9 BP'!$F$2:$EE$2,CV$4,'SPACELOG 9 BP'!$F95:$EE95)+SUMIF('SPACELOG 10 BP'!$F$2:$EE$2,CV$4,'SPACELOG 10 BP'!$F95:$EE95)+SUMIF('SPACELOG 11 BP'!$F$2:$EE$2,CV$4,'SPACELOG 11 BP'!$F95:$EE95)+SUMIF('SPACELOG 12 BP'!$F$2:$EE$2,CV$4,'SPACELOG 12 BP'!$F95:$EE95)</f>
        <v>2867581.5954366862</v>
      </c>
      <c r="CW95" s="13">
        <f>SUMIF('reporting montigny'!$F$2:$EE$2,CW$4,'reporting montigny'!$F95:$EE95)+SUMIF('reporting boissy'!$F$2:$EE$2,CW$4,'reporting boissy'!$F95:$EE95)+SUMIF('reporting moussy'!$F$2:$EE$2,CW$4,'reporting moussy'!$F95:$EE95)+SUMIF('reporting trappes'!$F$2:$EE$2,CW$4,'reporting trappes'!$F95:$EE95)+SUMIF('SPACELOG 5 BP'!$F$2:$EE$2,CW$4,'SPACELOG 5 BP'!$F95:$EE95)+SUMIF('SPACELOG 6 BP'!$F$2:$EE$2,CW$4,'SPACELOG 6 BP'!$F95:$EE95)+SUMIF('SPACELOG 7 BP'!$F$2:$EE$2,CW$4,'SPACELOG 7 BP'!$F95:$EE95)+SUMIF('SPACELOG 8 BP'!$F$2:$EE$2,CW$4,'SPACELOG 8 BP'!$F95:$EE95)+SUMIF('SPACELOG 9 BP'!$F$2:$EE$2,CW$4,'SPACELOG 9 BP'!$F95:$EE95)+SUMIF('SPACELOG 10 BP'!$F$2:$EE$2,CW$4,'SPACELOG 10 BP'!$F95:$EE95)+SUMIF('SPACELOG 11 BP'!$F$2:$EE$2,CW$4,'SPACELOG 11 BP'!$F95:$EE95)+SUMIF('SPACELOG 12 BP'!$F$2:$EE$2,CW$4,'SPACELOG 12 BP'!$F95:$EE95)</f>
        <v>2918997.4856639686</v>
      </c>
      <c r="CX95" s="13">
        <f>SUMIF('reporting montigny'!$F$2:$EE$2,CX$4,'reporting montigny'!$F95:$EE95)+SUMIF('reporting boissy'!$F$2:$EE$2,CX$4,'reporting boissy'!$F95:$EE95)+SUMIF('reporting moussy'!$F$2:$EE$2,CX$4,'reporting moussy'!$F95:$EE95)+SUMIF('reporting trappes'!$F$2:$EE$2,CX$4,'reporting trappes'!$F95:$EE95)+SUMIF('SPACELOG 5 BP'!$F$2:$EE$2,CX$4,'SPACELOG 5 BP'!$F95:$EE95)+SUMIF('SPACELOG 6 BP'!$F$2:$EE$2,CX$4,'SPACELOG 6 BP'!$F95:$EE95)+SUMIF('SPACELOG 7 BP'!$F$2:$EE$2,CX$4,'SPACELOG 7 BP'!$F95:$EE95)+SUMIF('SPACELOG 8 BP'!$F$2:$EE$2,CX$4,'SPACELOG 8 BP'!$F95:$EE95)+SUMIF('SPACELOG 9 BP'!$F$2:$EE$2,CX$4,'SPACELOG 9 BP'!$F95:$EE95)+SUMIF('SPACELOG 10 BP'!$F$2:$EE$2,CX$4,'SPACELOG 10 BP'!$F95:$EE95)+SUMIF('SPACELOG 11 BP'!$F$2:$EE$2,CX$4,'SPACELOG 11 BP'!$F95:$EE95)+SUMIF('SPACELOG 12 BP'!$F$2:$EE$2,CX$4,'SPACELOG 12 BP'!$F95:$EE95)</f>
        <v>2967913.3758912515</v>
      </c>
      <c r="CY95" s="13">
        <f>SUMIF('reporting montigny'!$F$2:$EE$2,CY$4,'reporting montigny'!$F95:$EE95)+SUMIF('reporting boissy'!$F$2:$EE$2,CY$4,'reporting boissy'!$F95:$EE95)+SUMIF('reporting moussy'!$F$2:$EE$2,CY$4,'reporting moussy'!$F95:$EE95)+SUMIF('reporting trappes'!$F$2:$EE$2,CY$4,'reporting trappes'!$F95:$EE95)+SUMIF('SPACELOG 5 BP'!$F$2:$EE$2,CY$4,'SPACELOG 5 BP'!$F95:$EE95)+SUMIF('SPACELOG 6 BP'!$F$2:$EE$2,CY$4,'SPACELOG 6 BP'!$F95:$EE95)+SUMIF('SPACELOG 7 BP'!$F$2:$EE$2,CY$4,'SPACELOG 7 BP'!$F95:$EE95)+SUMIF('SPACELOG 8 BP'!$F$2:$EE$2,CY$4,'SPACELOG 8 BP'!$F95:$EE95)+SUMIF('SPACELOG 9 BP'!$F$2:$EE$2,CY$4,'SPACELOG 9 BP'!$F95:$EE95)+SUMIF('SPACELOG 10 BP'!$F$2:$EE$2,CY$4,'SPACELOG 10 BP'!$F95:$EE95)+SUMIF('SPACELOG 11 BP'!$F$2:$EE$2,CY$4,'SPACELOG 11 BP'!$F95:$EE95)+SUMIF('SPACELOG 12 BP'!$F$2:$EE$2,CY$4,'SPACELOG 12 BP'!$F95:$EE95)</f>
        <v>3015129.2661185348</v>
      </c>
      <c r="CZ95" s="13">
        <f>SUMIF('reporting montigny'!$F$2:$EE$2,CZ$4,'reporting montigny'!$F95:$EE95)+SUMIF('reporting boissy'!$F$2:$EE$2,CZ$4,'reporting boissy'!$F95:$EE95)+SUMIF('reporting moussy'!$F$2:$EE$2,CZ$4,'reporting moussy'!$F95:$EE95)+SUMIF('reporting trappes'!$F$2:$EE$2,CZ$4,'reporting trappes'!$F95:$EE95)+SUMIF('SPACELOG 5 BP'!$F$2:$EE$2,CZ$4,'SPACELOG 5 BP'!$F95:$EE95)+SUMIF('SPACELOG 6 BP'!$F$2:$EE$2,CZ$4,'SPACELOG 6 BP'!$F95:$EE95)+SUMIF('SPACELOG 7 BP'!$F$2:$EE$2,CZ$4,'SPACELOG 7 BP'!$F95:$EE95)+SUMIF('SPACELOG 8 BP'!$F$2:$EE$2,CZ$4,'SPACELOG 8 BP'!$F95:$EE95)+SUMIF('SPACELOG 9 BP'!$F$2:$EE$2,CZ$4,'SPACELOG 9 BP'!$F95:$EE95)+SUMIF('SPACELOG 10 BP'!$F$2:$EE$2,CZ$4,'SPACELOG 10 BP'!$F95:$EE95)+SUMIF('SPACELOG 11 BP'!$F$2:$EE$2,CZ$4,'SPACELOG 11 BP'!$F95:$EE95)+SUMIF('SPACELOG 12 BP'!$F$2:$EE$2,CZ$4,'SPACELOG 12 BP'!$F95:$EE95)</f>
        <v>3066545.1563458173</v>
      </c>
      <c r="DA95" s="13">
        <f>SUMIF('reporting montigny'!$F$2:$EE$2,DA$4,'reporting montigny'!$F95:$EE95)+SUMIF('reporting boissy'!$F$2:$EE$2,DA$4,'reporting boissy'!$F95:$EE95)+SUMIF('reporting moussy'!$F$2:$EE$2,DA$4,'reporting moussy'!$F95:$EE95)+SUMIF('reporting trappes'!$F$2:$EE$2,DA$4,'reporting trappes'!$F95:$EE95)+SUMIF('SPACELOG 5 BP'!$F$2:$EE$2,DA$4,'SPACELOG 5 BP'!$F95:$EE95)+SUMIF('SPACELOG 6 BP'!$F$2:$EE$2,DA$4,'SPACELOG 6 BP'!$F95:$EE95)+SUMIF('SPACELOG 7 BP'!$F$2:$EE$2,DA$4,'SPACELOG 7 BP'!$F95:$EE95)+SUMIF('SPACELOG 8 BP'!$F$2:$EE$2,DA$4,'SPACELOG 8 BP'!$F95:$EE95)+SUMIF('SPACELOG 9 BP'!$F$2:$EE$2,DA$4,'SPACELOG 9 BP'!$F95:$EE95)+SUMIF('SPACELOG 10 BP'!$F$2:$EE$2,DA$4,'SPACELOG 10 BP'!$F95:$EE95)+SUMIF('SPACELOG 11 BP'!$F$2:$EE$2,DA$4,'SPACELOG 11 BP'!$F95:$EE95)+SUMIF('SPACELOG 12 BP'!$F$2:$EE$2,DA$4,'SPACELOG 12 BP'!$F95:$EE95)</f>
        <v>3117961.0465731006</v>
      </c>
      <c r="DB95" s="13">
        <f>SUMIF('reporting montigny'!$F$2:$EE$2,DB$4,'reporting montigny'!$F95:$EE95)+SUMIF('reporting boissy'!$F$2:$EE$2,DB$4,'reporting boissy'!$F95:$EE95)+SUMIF('reporting moussy'!$F$2:$EE$2,DB$4,'reporting moussy'!$F95:$EE95)+SUMIF('reporting trappes'!$F$2:$EE$2,DB$4,'reporting trappes'!$F95:$EE95)+SUMIF('SPACELOG 5 BP'!$F$2:$EE$2,DB$4,'SPACELOG 5 BP'!$F95:$EE95)+SUMIF('SPACELOG 6 BP'!$F$2:$EE$2,DB$4,'SPACELOG 6 BP'!$F95:$EE95)+SUMIF('SPACELOG 7 BP'!$F$2:$EE$2,DB$4,'SPACELOG 7 BP'!$F95:$EE95)+SUMIF('SPACELOG 8 BP'!$F$2:$EE$2,DB$4,'SPACELOG 8 BP'!$F95:$EE95)+SUMIF('SPACELOG 9 BP'!$F$2:$EE$2,DB$4,'SPACELOG 9 BP'!$F95:$EE95)+SUMIF('SPACELOG 10 BP'!$F$2:$EE$2,DB$4,'SPACELOG 10 BP'!$F95:$EE95)+SUMIF('SPACELOG 11 BP'!$F$2:$EE$2,DB$4,'SPACELOG 11 BP'!$F95:$EE95)+SUMIF('SPACELOG 12 BP'!$F$2:$EE$2,DB$4,'SPACELOG 12 BP'!$F95:$EE95)</f>
        <v>3170096.8414671407</v>
      </c>
      <c r="DC95" s="13">
        <f>SUMIF('reporting montigny'!$F$2:$EE$2,DC$4,'reporting montigny'!$F95:$EE95)+SUMIF('reporting boissy'!$F$2:$EE$2,DC$4,'reporting boissy'!$F95:$EE95)+SUMIF('reporting moussy'!$F$2:$EE$2,DC$4,'reporting moussy'!$F95:$EE95)+SUMIF('reporting trappes'!$F$2:$EE$2,DC$4,'reporting trappes'!$F95:$EE95)+SUMIF('SPACELOG 5 BP'!$F$2:$EE$2,DC$4,'SPACELOG 5 BP'!$F95:$EE95)+SUMIF('SPACELOG 6 BP'!$F$2:$EE$2,DC$4,'SPACELOG 6 BP'!$F95:$EE95)+SUMIF('SPACELOG 7 BP'!$F$2:$EE$2,DC$4,'SPACELOG 7 BP'!$F95:$EE95)+SUMIF('SPACELOG 8 BP'!$F$2:$EE$2,DC$4,'SPACELOG 8 BP'!$F95:$EE95)+SUMIF('SPACELOG 9 BP'!$F$2:$EE$2,DC$4,'SPACELOG 9 BP'!$F95:$EE95)+SUMIF('SPACELOG 10 BP'!$F$2:$EE$2,DC$4,'SPACELOG 10 BP'!$F95:$EE95)+SUMIF('SPACELOG 11 BP'!$F$2:$EE$2,DC$4,'SPACELOG 11 BP'!$F95:$EE95)+SUMIF('SPACELOG 12 BP'!$F$2:$EE$2,DC$4,'SPACELOG 12 BP'!$F95:$EE95)</f>
        <v>3222232.6363611813</v>
      </c>
      <c r="DD95" s="13">
        <f>SUMIF('reporting montigny'!$F$2:$EE$2,DD$4,'reporting montigny'!$F95:$EE95)+SUMIF('reporting boissy'!$F$2:$EE$2,DD$4,'reporting boissy'!$F95:$EE95)+SUMIF('reporting moussy'!$F$2:$EE$2,DD$4,'reporting moussy'!$F95:$EE95)+SUMIF('reporting trappes'!$F$2:$EE$2,DD$4,'reporting trappes'!$F95:$EE95)+SUMIF('SPACELOG 5 BP'!$F$2:$EE$2,DD$4,'SPACELOG 5 BP'!$F95:$EE95)+SUMIF('SPACELOG 6 BP'!$F$2:$EE$2,DD$4,'SPACELOG 6 BP'!$F95:$EE95)+SUMIF('SPACELOG 7 BP'!$F$2:$EE$2,DD$4,'SPACELOG 7 BP'!$F95:$EE95)+SUMIF('SPACELOG 8 BP'!$F$2:$EE$2,DD$4,'SPACELOG 8 BP'!$F95:$EE95)+SUMIF('SPACELOG 9 BP'!$F$2:$EE$2,DD$4,'SPACELOG 9 BP'!$F95:$EE95)+SUMIF('SPACELOG 10 BP'!$F$2:$EE$2,DD$4,'SPACELOG 10 BP'!$F95:$EE95)+SUMIF('SPACELOG 11 BP'!$F$2:$EE$2,DD$4,'SPACELOG 11 BP'!$F95:$EE95)+SUMIF('SPACELOG 12 BP'!$F$2:$EE$2,DD$4,'SPACELOG 12 BP'!$F95:$EE95)</f>
        <v>3274368.4312552218</v>
      </c>
      <c r="DE95" s="14">
        <f>SUM(CS95:DD95)</f>
        <v>35950723.280059263</v>
      </c>
      <c r="DF95" s="13">
        <f>SUMIF('reporting montigny'!$F$2:$EE$2,DF$4,'reporting montigny'!$F95:$EE95)+SUMIF('reporting boissy'!$F$2:$EE$2,DF$4,'reporting boissy'!$F95:$EE95)+SUMIF('reporting moussy'!$F$2:$EE$2,DF$4,'reporting moussy'!$F95:$EE95)+SUMIF('reporting trappes'!$F$2:$EE$2,DF$4,'reporting trappes'!$F95:$EE95)+SUMIF('SPACELOG 5 BP'!$F$2:$EE$2,DF$4,'SPACELOG 5 BP'!$F95:$EE95)+SUMIF('SPACELOG 6 BP'!$F$2:$EE$2,DF$4,'SPACELOG 6 BP'!$F95:$EE95)+SUMIF('SPACELOG 7 BP'!$F$2:$EE$2,DF$4,'SPACELOG 7 BP'!$F95:$EE95)+SUMIF('SPACELOG 8 BP'!$F$2:$EE$2,DF$4,'SPACELOG 8 BP'!$F95:$EE95)+SUMIF('SPACELOG 9 BP'!$F$2:$EE$2,DF$4,'SPACELOG 9 BP'!$F95:$EE95)+SUMIF('SPACELOG 10 BP'!$F$2:$EE$2,DF$4,'SPACELOG 10 BP'!$F95:$EE95)+SUMIF('SPACELOG 11 BP'!$F$2:$EE$2,DF$4,'SPACELOG 11 BP'!$F95:$EE95)+SUMIF('SPACELOG 12 BP'!$F$2:$EE$2,DF$4,'SPACELOG 12 BP'!$F95:$EE95)</f>
        <v>3351046.7790034763</v>
      </c>
      <c r="DG95" s="13">
        <f>SUMIF('reporting montigny'!$F$2:$EE$2,DG$4,'reporting montigny'!$F95:$EE95)+SUMIF('reporting boissy'!$F$2:$EE$2,DG$4,'reporting boissy'!$F95:$EE95)+SUMIF('reporting moussy'!$F$2:$EE$2,DG$4,'reporting moussy'!$F95:$EE95)+SUMIF('reporting trappes'!$F$2:$EE$2,DG$4,'reporting trappes'!$F95:$EE95)+SUMIF('SPACELOG 5 BP'!$F$2:$EE$2,DG$4,'SPACELOG 5 BP'!$F95:$EE95)+SUMIF('SPACELOG 6 BP'!$F$2:$EE$2,DG$4,'SPACELOG 6 BP'!$F95:$EE95)+SUMIF('SPACELOG 7 BP'!$F$2:$EE$2,DG$4,'SPACELOG 7 BP'!$F95:$EE95)+SUMIF('SPACELOG 8 BP'!$F$2:$EE$2,DG$4,'SPACELOG 8 BP'!$F95:$EE95)+SUMIF('SPACELOG 9 BP'!$F$2:$EE$2,DG$4,'SPACELOG 9 BP'!$F95:$EE95)+SUMIF('SPACELOG 10 BP'!$F$2:$EE$2,DG$4,'SPACELOG 10 BP'!$F95:$EE95)+SUMIF('SPACELOG 11 BP'!$F$2:$EE$2,DG$4,'SPACELOG 11 BP'!$F95:$EE95)+SUMIF('SPACELOG 12 BP'!$F$2:$EE$2,DG$4,'SPACELOG 12 BP'!$F95:$EE95)</f>
        <v>3401557.5738975164</v>
      </c>
      <c r="DH95" s="13">
        <f>SUMIF('reporting montigny'!$F$2:$EE$2,DH$4,'reporting montigny'!$F95:$EE95)+SUMIF('reporting boissy'!$F$2:$EE$2,DH$4,'reporting boissy'!$F95:$EE95)+SUMIF('reporting moussy'!$F$2:$EE$2,DH$4,'reporting moussy'!$F95:$EE95)+SUMIF('reporting trappes'!$F$2:$EE$2,DH$4,'reporting trappes'!$F95:$EE95)+SUMIF('SPACELOG 5 BP'!$F$2:$EE$2,DH$4,'SPACELOG 5 BP'!$F95:$EE95)+SUMIF('SPACELOG 6 BP'!$F$2:$EE$2,DH$4,'SPACELOG 6 BP'!$F95:$EE95)+SUMIF('SPACELOG 7 BP'!$F$2:$EE$2,DH$4,'SPACELOG 7 BP'!$F95:$EE95)+SUMIF('SPACELOG 8 BP'!$F$2:$EE$2,DH$4,'SPACELOG 8 BP'!$F95:$EE95)+SUMIF('SPACELOG 9 BP'!$F$2:$EE$2,DH$4,'SPACELOG 9 BP'!$F95:$EE95)+SUMIF('SPACELOG 10 BP'!$F$2:$EE$2,DH$4,'SPACELOG 10 BP'!$F95:$EE95)+SUMIF('SPACELOG 11 BP'!$F$2:$EE$2,DH$4,'SPACELOG 11 BP'!$F95:$EE95)+SUMIF('SPACELOG 12 BP'!$F$2:$EE$2,DH$4,'SPACELOG 12 BP'!$F95:$EE95)</f>
        <v>3453693.3687915569</v>
      </c>
      <c r="DI95" s="13">
        <f>SUMIF('reporting montigny'!$F$2:$EE$2,DI$4,'reporting montigny'!$F95:$EE95)+SUMIF('reporting boissy'!$F$2:$EE$2,DI$4,'reporting boissy'!$F95:$EE95)+SUMIF('reporting moussy'!$F$2:$EE$2,DI$4,'reporting moussy'!$F95:$EE95)+SUMIF('reporting trappes'!$F$2:$EE$2,DI$4,'reporting trappes'!$F95:$EE95)+SUMIF('SPACELOG 5 BP'!$F$2:$EE$2,DI$4,'SPACELOG 5 BP'!$F95:$EE95)+SUMIF('SPACELOG 6 BP'!$F$2:$EE$2,DI$4,'SPACELOG 6 BP'!$F95:$EE95)+SUMIF('SPACELOG 7 BP'!$F$2:$EE$2,DI$4,'SPACELOG 7 BP'!$F95:$EE95)+SUMIF('SPACELOG 8 BP'!$F$2:$EE$2,DI$4,'SPACELOG 8 BP'!$F95:$EE95)+SUMIF('SPACELOG 9 BP'!$F$2:$EE$2,DI$4,'SPACELOG 9 BP'!$F95:$EE95)+SUMIF('SPACELOG 10 BP'!$F$2:$EE$2,DI$4,'SPACELOG 10 BP'!$F95:$EE95)+SUMIF('SPACELOG 11 BP'!$F$2:$EE$2,DI$4,'SPACELOG 11 BP'!$F95:$EE95)+SUMIF('SPACELOG 12 BP'!$F$2:$EE$2,DI$4,'SPACELOG 12 BP'!$F95:$EE95)</f>
        <v>3494488.1636855975</v>
      </c>
      <c r="DJ95" s="13">
        <f>SUMIF('reporting montigny'!$F$2:$EE$2,DJ$4,'reporting montigny'!$F95:$EE95)+SUMIF('reporting boissy'!$F$2:$EE$2,DJ$4,'reporting boissy'!$F95:$EE95)+SUMIF('reporting moussy'!$F$2:$EE$2,DJ$4,'reporting moussy'!$F95:$EE95)+SUMIF('reporting trappes'!$F$2:$EE$2,DJ$4,'reporting trappes'!$F95:$EE95)+SUMIF('SPACELOG 5 BP'!$F$2:$EE$2,DJ$4,'SPACELOG 5 BP'!$F95:$EE95)+SUMIF('SPACELOG 6 BP'!$F$2:$EE$2,DJ$4,'SPACELOG 6 BP'!$F95:$EE95)+SUMIF('SPACELOG 7 BP'!$F$2:$EE$2,DJ$4,'SPACELOG 7 BP'!$F95:$EE95)+SUMIF('SPACELOG 8 BP'!$F$2:$EE$2,DJ$4,'SPACELOG 8 BP'!$F95:$EE95)+SUMIF('SPACELOG 9 BP'!$F$2:$EE$2,DJ$4,'SPACELOG 9 BP'!$F95:$EE95)+SUMIF('SPACELOG 10 BP'!$F$2:$EE$2,DJ$4,'SPACELOG 10 BP'!$F95:$EE95)+SUMIF('SPACELOG 11 BP'!$F$2:$EE$2,DJ$4,'SPACELOG 11 BP'!$F95:$EE95)+SUMIF('SPACELOG 12 BP'!$F$2:$EE$2,DJ$4,'SPACELOG 12 BP'!$F95:$EE95)</f>
        <v>3546623.958579638</v>
      </c>
      <c r="DK95" s="13">
        <f>SUMIF('reporting montigny'!$F$2:$EE$2,DK$4,'reporting montigny'!$F95:$EE95)+SUMIF('reporting boissy'!$F$2:$EE$2,DK$4,'reporting boissy'!$F95:$EE95)+SUMIF('reporting moussy'!$F$2:$EE$2,DK$4,'reporting moussy'!$F95:$EE95)+SUMIF('reporting trappes'!$F$2:$EE$2,DK$4,'reporting trappes'!$F95:$EE95)+SUMIF('SPACELOG 5 BP'!$F$2:$EE$2,DK$4,'SPACELOG 5 BP'!$F95:$EE95)+SUMIF('SPACELOG 6 BP'!$F$2:$EE$2,DK$4,'SPACELOG 6 BP'!$F95:$EE95)+SUMIF('SPACELOG 7 BP'!$F$2:$EE$2,DK$4,'SPACELOG 7 BP'!$F95:$EE95)+SUMIF('SPACELOG 8 BP'!$F$2:$EE$2,DK$4,'SPACELOG 8 BP'!$F95:$EE95)+SUMIF('SPACELOG 9 BP'!$F$2:$EE$2,DK$4,'SPACELOG 9 BP'!$F95:$EE95)+SUMIF('SPACELOG 10 BP'!$F$2:$EE$2,DK$4,'SPACELOG 10 BP'!$F95:$EE95)+SUMIF('SPACELOG 11 BP'!$F$2:$EE$2,DK$4,'SPACELOG 11 BP'!$F95:$EE95)+SUMIF('SPACELOG 12 BP'!$F$2:$EE$2,DK$4,'SPACELOG 12 BP'!$F95:$EE95)</f>
        <v>3596259.7534736786</v>
      </c>
      <c r="DL95" s="13">
        <f>SUMIF('reporting montigny'!$F$2:$EE$2,DL$4,'reporting montigny'!$F95:$EE95)+SUMIF('reporting boissy'!$F$2:$EE$2,DL$4,'reporting boissy'!$F95:$EE95)+SUMIF('reporting moussy'!$F$2:$EE$2,DL$4,'reporting moussy'!$F95:$EE95)+SUMIF('reporting trappes'!$F$2:$EE$2,DL$4,'reporting trappes'!$F95:$EE95)+SUMIF('SPACELOG 5 BP'!$F$2:$EE$2,DL$4,'SPACELOG 5 BP'!$F95:$EE95)+SUMIF('SPACELOG 6 BP'!$F$2:$EE$2,DL$4,'SPACELOG 6 BP'!$F95:$EE95)+SUMIF('SPACELOG 7 BP'!$F$2:$EE$2,DL$4,'SPACELOG 7 BP'!$F95:$EE95)+SUMIF('SPACELOG 8 BP'!$F$2:$EE$2,DL$4,'SPACELOG 8 BP'!$F95:$EE95)+SUMIF('SPACELOG 9 BP'!$F$2:$EE$2,DL$4,'SPACELOG 9 BP'!$F95:$EE95)+SUMIF('SPACELOG 10 BP'!$F$2:$EE$2,DL$4,'SPACELOG 10 BP'!$F95:$EE95)+SUMIF('SPACELOG 11 BP'!$F$2:$EE$2,DL$4,'SPACELOG 11 BP'!$F95:$EE95)+SUMIF('SPACELOG 12 BP'!$F$2:$EE$2,DL$4,'SPACELOG 12 BP'!$F95:$EE95)</f>
        <v>3644195.5483677192</v>
      </c>
      <c r="DM95" s="13">
        <f>SUMIF('reporting montigny'!$F$2:$EE$2,DM$4,'reporting montigny'!$F95:$EE95)+SUMIF('reporting boissy'!$F$2:$EE$2,DM$4,'reporting boissy'!$F95:$EE95)+SUMIF('reporting moussy'!$F$2:$EE$2,DM$4,'reporting moussy'!$F95:$EE95)+SUMIF('reporting trappes'!$F$2:$EE$2,DM$4,'reporting trappes'!$F95:$EE95)+SUMIF('SPACELOG 5 BP'!$F$2:$EE$2,DM$4,'SPACELOG 5 BP'!$F95:$EE95)+SUMIF('SPACELOG 6 BP'!$F$2:$EE$2,DM$4,'SPACELOG 6 BP'!$F95:$EE95)+SUMIF('SPACELOG 7 BP'!$F$2:$EE$2,DM$4,'SPACELOG 7 BP'!$F95:$EE95)+SUMIF('SPACELOG 8 BP'!$F$2:$EE$2,DM$4,'SPACELOG 8 BP'!$F95:$EE95)+SUMIF('SPACELOG 9 BP'!$F$2:$EE$2,DM$4,'SPACELOG 9 BP'!$F95:$EE95)+SUMIF('SPACELOG 10 BP'!$F$2:$EE$2,DM$4,'SPACELOG 10 BP'!$F95:$EE95)+SUMIF('SPACELOG 11 BP'!$F$2:$EE$2,DM$4,'SPACELOG 11 BP'!$F95:$EE95)+SUMIF('SPACELOG 12 BP'!$F$2:$EE$2,DM$4,'SPACELOG 12 BP'!$F95:$EE95)</f>
        <v>3696331.3432617593</v>
      </c>
      <c r="DN95" s="13">
        <f>SUMIF('reporting montigny'!$F$2:$EE$2,DN$4,'reporting montigny'!$F95:$EE95)+SUMIF('reporting boissy'!$F$2:$EE$2,DN$4,'reporting boissy'!$F95:$EE95)+SUMIF('reporting moussy'!$F$2:$EE$2,DN$4,'reporting moussy'!$F95:$EE95)+SUMIF('reporting trappes'!$F$2:$EE$2,DN$4,'reporting trappes'!$F95:$EE95)+SUMIF('SPACELOG 5 BP'!$F$2:$EE$2,DN$4,'SPACELOG 5 BP'!$F95:$EE95)+SUMIF('SPACELOG 6 BP'!$F$2:$EE$2,DN$4,'SPACELOG 6 BP'!$F95:$EE95)+SUMIF('SPACELOG 7 BP'!$F$2:$EE$2,DN$4,'SPACELOG 7 BP'!$F95:$EE95)+SUMIF('SPACELOG 8 BP'!$F$2:$EE$2,DN$4,'SPACELOG 8 BP'!$F95:$EE95)+SUMIF('SPACELOG 9 BP'!$F$2:$EE$2,DN$4,'SPACELOG 9 BP'!$F95:$EE95)+SUMIF('SPACELOG 10 BP'!$F$2:$EE$2,DN$4,'SPACELOG 10 BP'!$F95:$EE95)+SUMIF('SPACELOG 11 BP'!$F$2:$EE$2,DN$4,'SPACELOG 11 BP'!$F95:$EE95)+SUMIF('SPACELOG 12 BP'!$F$2:$EE$2,DN$4,'SPACELOG 12 BP'!$F95:$EE95)</f>
        <v>3748467.1381558003</v>
      </c>
      <c r="DO95" s="13">
        <f>SUMIF('reporting montigny'!$F$2:$EE$2,DO$4,'reporting montigny'!$F95:$EE95)+SUMIF('reporting boissy'!$F$2:$EE$2,DO$4,'reporting boissy'!$F95:$EE95)+SUMIF('reporting moussy'!$F$2:$EE$2,DO$4,'reporting moussy'!$F95:$EE95)+SUMIF('reporting trappes'!$F$2:$EE$2,DO$4,'reporting trappes'!$F95:$EE95)+SUMIF('SPACELOG 5 BP'!$F$2:$EE$2,DO$4,'SPACELOG 5 BP'!$F95:$EE95)+SUMIF('SPACELOG 6 BP'!$F$2:$EE$2,DO$4,'SPACELOG 6 BP'!$F95:$EE95)+SUMIF('SPACELOG 7 BP'!$F$2:$EE$2,DO$4,'SPACELOG 7 BP'!$F95:$EE95)+SUMIF('SPACELOG 8 BP'!$F$2:$EE$2,DO$4,'SPACELOG 8 BP'!$F95:$EE95)+SUMIF('SPACELOG 9 BP'!$F$2:$EE$2,DO$4,'SPACELOG 9 BP'!$F95:$EE95)+SUMIF('SPACELOG 10 BP'!$F$2:$EE$2,DO$4,'SPACELOG 10 BP'!$F95:$EE95)+SUMIF('SPACELOG 11 BP'!$F$2:$EE$2,DO$4,'SPACELOG 11 BP'!$F95:$EE95)+SUMIF('SPACELOG 12 BP'!$F$2:$EE$2,DO$4,'SPACELOG 12 BP'!$F95:$EE95)</f>
        <v>3800602.9330498404</v>
      </c>
      <c r="DP95" s="13">
        <f>SUMIF('reporting montigny'!$F$2:$EE$2,DP$4,'reporting montigny'!$F95:$EE95)+SUMIF('reporting boissy'!$F$2:$EE$2,DP$4,'reporting boissy'!$F95:$EE95)+SUMIF('reporting moussy'!$F$2:$EE$2,DP$4,'reporting moussy'!$F95:$EE95)+SUMIF('reporting trappes'!$F$2:$EE$2,DP$4,'reporting trappes'!$F95:$EE95)+SUMIF('SPACELOG 5 BP'!$F$2:$EE$2,DP$4,'SPACELOG 5 BP'!$F95:$EE95)+SUMIF('SPACELOG 6 BP'!$F$2:$EE$2,DP$4,'SPACELOG 6 BP'!$F95:$EE95)+SUMIF('SPACELOG 7 BP'!$F$2:$EE$2,DP$4,'SPACELOG 7 BP'!$F95:$EE95)+SUMIF('SPACELOG 8 BP'!$F$2:$EE$2,DP$4,'SPACELOG 8 BP'!$F95:$EE95)+SUMIF('SPACELOG 9 BP'!$F$2:$EE$2,DP$4,'SPACELOG 9 BP'!$F95:$EE95)+SUMIF('SPACELOG 10 BP'!$F$2:$EE$2,DP$4,'SPACELOG 10 BP'!$F95:$EE95)+SUMIF('SPACELOG 11 BP'!$F$2:$EE$2,DP$4,'SPACELOG 11 BP'!$F95:$EE95)+SUMIF('SPACELOG 12 BP'!$F$2:$EE$2,DP$4,'SPACELOG 12 BP'!$F95:$EE95)</f>
        <v>3852738.7279438814</v>
      </c>
      <c r="DQ95" s="13">
        <f>SUMIF('reporting montigny'!$F$2:$EE$2,DQ$4,'reporting montigny'!$F95:$EE95)+SUMIF('reporting boissy'!$F$2:$EE$2,DQ$4,'reporting boissy'!$F95:$EE95)+SUMIF('reporting moussy'!$F$2:$EE$2,DQ$4,'reporting moussy'!$F95:$EE95)+SUMIF('reporting trappes'!$F$2:$EE$2,DQ$4,'reporting trappes'!$F95:$EE95)+SUMIF('SPACELOG 5 BP'!$F$2:$EE$2,DQ$4,'SPACELOG 5 BP'!$F95:$EE95)+SUMIF('SPACELOG 6 BP'!$F$2:$EE$2,DQ$4,'SPACELOG 6 BP'!$F95:$EE95)+SUMIF('SPACELOG 7 BP'!$F$2:$EE$2,DQ$4,'SPACELOG 7 BP'!$F95:$EE95)+SUMIF('SPACELOG 8 BP'!$F$2:$EE$2,DQ$4,'SPACELOG 8 BP'!$F95:$EE95)+SUMIF('SPACELOG 9 BP'!$F$2:$EE$2,DQ$4,'SPACELOG 9 BP'!$F95:$EE95)+SUMIF('SPACELOG 10 BP'!$F$2:$EE$2,DQ$4,'SPACELOG 10 BP'!$F95:$EE95)+SUMIF('SPACELOG 11 BP'!$F$2:$EE$2,DQ$4,'SPACELOG 11 BP'!$F95:$EE95)+SUMIF('SPACELOG 12 BP'!$F$2:$EE$2,DQ$4,'SPACELOG 12 BP'!$F95:$EE95)</f>
        <v>3904874.5228379215</v>
      </c>
      <c r="DR95" s="14">
        <f>SUM(DF95:DQ95)</f>
        <v>43490879.811048388</v>
      </c>
    </row>
    <row r="96" spans="2:122" x14ac:dyDescent="0.2">
      <c r="E96" s="2" t="s">
        <v>123</v>
      </c>
      <c r="F96" s="13">
        <f>SUMIF('reporting montigny'!$F$2:$EE$2,F$4,'reporting montigny'!$F96:$EE96)+SUMIF('reporting boissy'!$F$2:$EE$2,F$4,'reporting boissy'!$F96:$EE96)+SUMIF('reporting moussy'!$F$2:$EE$2,F$4,'reporting moussy'!$F96:$EE96)+SUMIF('reporting trappes'!$F$2:$EE$2,F$4,'reporting trappes'!$F96:$EE96)+SUMIF('SPACELOG 5 BP'!$F$2:$EE$2,F$4,'SPACELOG 5 BP'!$F96:$EE96)+SUMIF('SPACELOG 6 BP'!$F$2:$EE$2,F$4,'SPACELOG 6 BP'!$F96:$EE96)+SUMIF('SPACELOG 7 BP'!$F$2:$EE$2,F$4,'SPACELOG 7 BP'!$F96:$EE96)+SUMIF('SPACELOG 8 BP'!$F$2:$EE$2,F$4,'SPACELOG 8 BP'!$F96:$EE96)+SUMIF('SPACELOG 9 BP'!$F$2:$EE$2,F$4,'SPACELOG 9 BP'!$F96:$EE96)+SUMIF('SPACELOG 10 BP'!$F$2:$EE$2,F$4,'SPACELOG 10 BP'!$F96:$EE96)+SUMIF('SPACELOG 11 BP'!$F$2:$EE$2,F$4,'SPACELOG 11 BP'!$F96:$EE96)+SUMIF('SPACELOG 12 BP'!$F$2:$EE$2,F$4,'SPACELOG 12 BP'!$F96:$EE96)</f>
        <v>5653.0098446542979</v>
      </c>
      <c r="G96" s="13">
        <f>SUMIF('reporting montigny'!$F$2:$EE$2,G$4,'reporting montigny'!$F96:$EE96)+SUMIF('reporting boissy'!$F$2:$EE$2,G$4,'reporting boissy'!$F96:$EE96)+SUMIF('reporting moussy'!$F$2:$EE$2,G$4,'reporting moussy'!$F96:$EE96)+SUMIF('reporting trappes'!$F$2:$EE$2,G$4,'reporting trappes'!$F96:$EE96)+SUMIF('SPACELOG 5 BP'!$F$2:$EE$2,G$4,'SPACELOG 5 BP'!$F96:$EE96)+SUMIF('SPACELOG 6 BP'!$F$2:$EE$2,G$4,'SPACELOG 6 BP'!$F96:$EE96)+SUMIF('SPACELOG 7 BP'!$F$2:$EE$2,G$4,'SPACELOG 7 BP'!$F96:$EE96)+SUMIF('SPACELOG 8 BP'!$F$2:$EE$2,G$4,'SPACELOG 8 BP'!$F96:$EE96)+SUMIF('SPACELOG 9 BP'!$F$2:$EE$2,G$4,'SPACELOG 9 BP'!$F96:$EE96)+SUMIF('SPACELOG 10 BP'!$F$2:$EE$2,G$4,'SPACELOG 10 BP'!$F96:$EE96)+SUMIF('SPACELOG 11 BP'!$F$2:$EE$2,G$4,'SPACELOG 11 BP'!$F96:$EE96)+SUMIF('SPACELOG 12 BP'!$F$2:$EE$2,G$4,'SPACELOG 12 BP'!$F96:$EE96)</f>
        <v>7421.0098446543052</v>
      </c>
      <c r="H96" s="13">
        <f>SUMIF('reporting montigny'!$F$2:$EE$2,H$4,'reporting montigny'!$F96:$EE96)+SUMIF('reporting boissy'!$F$2:$EE$2,H$4,'reporting boissy'!$F96:$EE96)+SUMIF('reporting moussy'!$F$2:$EE$2,H$4,'reporting moussy'!$F96:$EE96)+SUMIF('reporting trappes'!$F$2:$EE$2,H$4,'reporting trappes'!$F96:$EE96)+SUMIF('SPACELOG 5 BP'!$F$2:$EE$2,H$4,'SPACELOG 5 BP'!$F96:$EE96)+SUMIF('SPACELOG 6 BP'!$F$2:$EE$2,H$4,'SPACELOG 6 BP'!$F96:$EE96)+SUMIF('SPACELOG 7 BP'!$F$2:$EE$2,H$4,'SPACELOG 7 BP'!$F96:$EE96)+SUMIF('SPACELOG 8 BP'!$F$2:$EE$2,H$4,'SPACELOG 8 BP'!$F96:$EE96)+SUMIF('SPACELOG 9 BP'!$F$2:$EE$2,H$4,'SPACELOG 9 BP'!$F96:$EE96)+SUMIF('SPACELOG 10 BP'!$F$2:$EE$2,H$4,'SPACELOG 10 BP'!$F96:$EE96)+SUMIF('SPACELOG 11 BP'!$F$2:$EE$2,H$4,'SPACELOG 11 BP'!$F96:$EE96)+SUMIF('SPACELOG 12 BP'!$F$2:$EE$2,H$4,'SPACELOG 12 BP'!$F96:$EE96)</f>
        <v>9321.0098446543052</v>
      </c>
      <c r="I96" s="13">
        <f>SUMIF('reporting montigny'!$F$2:$EE$2,I$4,'reporting montigny'!$F96:$EE96)+SUMIF('reporting boissy'!$F$2:$EE$2,I$4,'reporting boissy'!$F96:$EE96)+SUMIF('reporting moussy'!$F$2:$EE$2,I$4,'reporting moussy'!$F96:$EE96)+SUMIF('reporting trappes'!$F$2:$EE$2,I$4,'reporting trappes'!$F96:$EE96)+SUMIF('SPACELOG 5 BP'!$F$2:$EE$2,I$4,'SPACELOG 5 BP'!$F96:$EE96)+SUMIF('SPACELOG 6 BP'!$F$2:$EE$2,I$4,'SPACELOG 6 BP'!$F96:$EE96)+SUMIF('SPACELOG 7 BP'!$F$2:$EE$2,I$4,'SPACELOG 7 BP'!$F96:$EE96)+SUMIF('SPACELOG 8 BP'!$F$2:$EE$2,I$4,'SPACELOG 8 BP'!$F96:$EE96)+SUMIF('SPACELOG 9 BP'!$F$2:$EE$2,I$4,'SPACELOG 9 BP'!$F96:$EE96)+SUMIF('SPACELOG 10 BP'!$F$2:$EE$2,I$4,'SPACELOG 10 BP'!$F96:$EE96)+SUMIF('SPACELOG 11 BP'!$F$2:$EE$2,I$4,'SPACELOG 11 BP'!$F96:$EE96)+SUMIF('SPACELOG 12 BP'!$F$2:$EE$2,I$4,'SPACELOG 12 BP'!$F96:$EE96)</f>
        <v>15753.009844654298</v>
      </c>
      <c r="J96" s="13">
        <f>SUMIF('reporting montigny'!$F$2:$EE$2,J$4,'reporting montigny'!$F96:$EE96)+SUMIF('reporting boissy'!$F$2:$EE$2,J$4,'reporting boissy'!$F96:$EE96)+SUMIF('reporting moussy'!$F$2:$EE$2,J$4,'reporting moussy'!$F96:$EE96)+SUMIF('reporting trappes'!$F$2:$EE$2,J$4,'reporting trappes'!$F96:$EE96)+SUMIF('SPACELOG 5 BP'!$F$2:$EE$2,J$4,'SPACELOG 5 BP'!$F96:$EE96)+SUMIF('SPACELOG 6 BP'!$F$2:$EE$2,J$4,'SPACELOG 6 BP'!$F96:$EE96)+SUMIF('SPACELOG 7 BP'!$F$2:$EE$2,J$4,'SPACELOG 7 BP'!$F96:$EE96)+SUMIF('SPACELOG 8 BP'!$F$2:$EE$2,J$4,'SPACELOG 8 BP'!$F96:$EE96)+SUMIF('SPACELOG 9 BP'!$F$2:$EE$2,J$4,'SPACELOG 9 BP'!$F96:$EE96)+SUMIF('SPACELOG 10 BP'!$F$2:$EE$2,J$4,'SPACELOG 10 BP'!$F96:$EE96)+SUMIF('SPACELOG 11 BP'!$F$2:$EE$2,J$4,'SPACELOG 11 BP'!$F96:$EE96)+SUMIF('SPACELOG 12 BP'!$F$2:$EE$2,J$4,'SPACELOG 12 BP'!$F96:$EE96)</f>
        <v>17421.009844654305</v>
      </c>
      <c r="K96" s="13">
        <f>SUMIF('reporting montigny'!$F$2:$EE$2,K$4,'reporting montigny'!$F96:$EE96)+SUMIF('reporting boissy'!$F$2:$EE$2,K$4,'reporting boissy'!$F96:$EE96)+SUMIF('reporting moussy'!$F$2:$EE$2,K$4,'reporting moussy'!$F96:$EE96)+SUMIF('reporting trappes'!$F$2:$EE$2,K$4,'reporting trappes'!$F96:$EE96)+SUMIF('SPACELOG 5 BP'!$F$2:$EE$2,K$4,'SPACELOG 5 BP'!$F96:$EE96)+SUMIF('SPACELOG 6 BP'!$F$2:$EE$2,K$4,'SPACELOG 6 BP'!$F96:$EE96)+SUMIF('SPACELOG 7 BP'!$F$2:$EE$2,K$4,'SPACELOG 7 BP'!$F96:$EE96)+SUMIF('SPACELOG 8 BP'!$F$2:$EE$2,K$4,'SPACELOG 8 BP'!$F96:$EE96)+SUMIF('SPACELOG 9 BP'!$F$2:$EE$2,K$4,'SPACELOG 9 BP'!$F96:$EE96)+SUMIF('SPACELOG 10 BP'!$F$2:$EE$2,K$4,'SPACELOG 10 BP'!$F96:$EE96)+SUMIF('SPACELOG 11 BP'!$F$2:$EE$2,K$4,'SPACELOG 11 BP'!$F96:$EE96)+SUMIF('SPACELOG 12 BP'!$F$2:$EE$2,K$4,'SPACELOG 12 BP'!$F96:$EE96)</f>
        <v>17821.009844654305</v>
      </c>
      <c r="L96" s="13">
        <f>SUMIF('reporting montigny'!$F$2:$EE$2,L$4,'reporting montigny'!$F96:$EE96)+SUMIF('reporting boissy'!$F$2:$EE$2,L$4,'reporting boissy'!$F96:$EE96)+SUMIF('reporting moussy'!$F$2:$EE$2,L$4,'reporting moussy'!$F96:$EE96)+SUMIF('reporting trappes'!$F$2:$EE$2,L$4,'reporting trappes'!$F96:$EE96)+SUMIF('SPACELOG 5 BP'!$F$2:$EE$2,L$4,'SPACELOG 5 BP'!$F96:$EE96)+SUMIF('SPACELOG 6 BP'!$F$2:$EE$2,L$4,'SPACELOG 6 BP'!$F96:$EE96)+SUMIF('SPACELOG 7 BP'!$F$2:$EE$2,L$4,'SPACELOG 7 BP'!$F96:$EE96)+SUMIF('SPACELOG 8 BP'!$F$2:$EE$2,L$4,'SPACELOG 8 BP'!$F96:$EE96)+SUMIF('SPACELOG 9 BP'!$F$2:$EE$2,L$4,'SPACELOG 9 BP'!$F96:$EE96)+SUMIF('SPACELOG 10 BP'!$F$2:$EE$2,L$4,'SPACELOG 10 BP'!$F96:$EE96)+SUMIF('SPACELOG 11 BP'!$F$2:$EE$2,L$4,'SPACELOG 11 BP'!$F96:$EE96)+SUMIF('SPACELOG 12 BP'!$F$2:$EE$2,L$4,'SPACELOG 12 BP'!$F96:$EE96)</f>
        <v>10972.772344654306</v>
      </c>
      <c r="M96" s="13">
        <f>SUMIF('reporting montigny'!$F$2:$EE$2,M$4,'reporting montigny'!$F96:$EE96)+SUMIF('reporting boissy'!$F$2:$EE$2,M$4,'reporting boissy'!$F96:$EE96)+SUMIF('reporting moussy'!$F$2:$EE$2,M$4,'reporting moussy'!$F96:$EE96)+SUMIF('reporting trappes'!$F$2:$EE$2,M$4,'reporting trappes'!$F96:$EE96)+SUMIF('SPACELOG 5 BP'!$F$2:$EE$2,M$4,'SPACELOG 5 BP'!$F96:$EE96)+SUMIF('SPACELOG 6 BP'!$F$2:$EE$2,M$4,'SPACELOG 6 BP'!$F96:$EE96)+SUMIF('SPACELOG 7 BP'!$F$2:$EE$2,M$4,'SPACELOG 7 BP'!$F96:$EE96)+SUMIF('SPACELOG 8 BP'!$F$2:$EE$2,M$4,'SPACELOG 8 BP'!$F96:$EE96)+SUMIF('SPACELOG 9 BP'!$F$2:$EE$2,M$4,'SPACELOG 9 BP'!$F96:$EE96)+SUMIF('SPACELOG 10 BP'!$F$2:$EE$2,M$4,'SPACELOG 10 BP'!$F96:$EE96)+SUMIF('SPACELOG 11 BP'!$F$2:$EE$2,M$4,'SPACELOG 11 BP'!$F96:$EE96)+SUMIF('SPACELOG 12 BP'!$F$2:$EE$2,M$4,'SPACELOG 12 BP'!$F96:$EE96)</f>
        <v>14472.772344654306</v>
      </c>
      <c r="N96" s="13">
        <f>SUMIF('reporting montigny'!$F$2:$EE$2,N$4,'reporting montigny'!$F96:$EE96)+SUMIF('reporting boissy'!$F$2:$EE$2,N$4,'reporting boissy'!$F96:$EE96)+SUMIF('reporting moussy'!$F$2:$EE$2,N$4,'reporting moussy'!$F96:$EE96)+SUMIF('reporting trappes'!$F$2:$EE$2,N$4,'reporting trappes'!$F96:$EE96)+SUMIF('SPACELOG 5 BP'!$F$2:$EE$2,N$4,'SPACELOG 5 BP'!$F96:$EE96)+SUMIF('SPACELOG 6 BP'!$F$2:$EE$2,N$4,'SPACELOG 6 BP'!$F96:$EE96)+SUMIF('SPACELOG 7 BP'!$F$2:$EE$2,N$4,'SPACELOG 7 BP'!$F96:$EE96)+SUMIF('SPACELOG 8 BP'!$F$2:$EE$2,N$4,'SPACELOG 8 BP'!$F96:$EE96)+SUMIF('SPACELOG 9 BP'!$F$2:$EE$2,N$4,'SPACELOG 9 BP'!$F96:$EE96)+SUMIF('SPACELOG 10 BP'!$F$2:$EE$2,N$4,'SPACELOG 10 BP'!$F96:$EE96)+SUMIF('SPACELOG 11 BP'!$F$2:$EE$2,N$4,'SPACELOG 11 BP'!$F96:$EE96)+SUMIF('SPACELOG 12 BP'!$F$2:$EE$2,N$4,'SPACELOG 12 BP'!$F96:$EE96)</f>
        <v>15172.772344654306</v>
      </c>
      <c r="O96" s="13">
        <f>SUMIF('reporting montigny'!$F$2:$EE$2,O$4,'reporting montigny'!$F96:$EE96)+SUMIF('reporting boissy'!$F$2:$EE$2,O$4,'reporting boissy'!$F96:$EE96)+SUMIF('reporting moussy'!$F$2:$EE$2,O$4,'reporting moussy'!$F96:$EE96)+SUMIF('reporting trappes'!$F$2:$EE$2,O$4,'reporting trappes'!$F96:$EE96)+SUMIF('SPACELOG 5 BP'!$F$2:$EE$2,O$4,'SPACELOG 5 BP'!$F96:$EE96)+SUMIF('SPACELOG 6 BP'!$F$2:$EE$2,O$4,'SPACELOG 6 BP'!$F96:$EE96)+SUMIF('SPACELOG 7 BP'!$F$2:$EE$2,O$4,'SPACELOG 7 BP'!$F96:$EE96)+SUMIF('SPACELOG 8 BP'!$F$2:$EE$2,O$4,'SPACELOG 8 BP'!$F96:$EE96)+SUMIF('SPACELOG 9 BP'!$F$2:$EE$2,O$4,'SPACELOG 9 BP'!$F96:$EE96)+SUMIF('SPACELOG 10 BP'!$F$2:$EE$2,O$4,'SPACELOG 10 BP'!$F96:$EE96)+SUMIF('SPACELOG 11 BP'!$F$2:$EE$2,O$4,'SPACELOG 11 BP'!$F96:$EE96)+SUMIF('SPACELOG 12 BP'!$F$2:$EE$2,O$4,'SPACELOG 12 BP'!$F96:$EE96)</f>
        <v>16872.772344654306</v>
      </c>
      <c r="P96" s="13">
        <f>SUMIF('reporting montigny'!$F$2:$EE$2,P$4,'reporting montigny'!$F96:$EE96)+SUMIF('reporting boissy'!$F$2:$EE$2,P$4,'reporting boissy'!$F96:$EE96)+SUMIF('reporting moussy'!$F$2:$EE$2,P$4,'reporting moussy'!$F96:$EE96)+SUMIF('reporting trappes'!$F$2:$EE$2,P$4,'reporting trappes'!$F96:$EE96)+SUMIF('SPACELOG 5 BP'!$F$2:$EE$2,P$4,'SPACELOG 5 BP'!$F96:$EE96)+SUMIF('SPACELOG 6 BP'!$F$2:$EE$2,P$4,'SPACELOG 6 BP'!$F96:$EE96)+SUMIF('SPACELOG 7 BP'!$F$2:$EE$2,P$4,'SPACELOG 7 BP'!$F96:$EE96)+SUMIF('SPACELOG 8 BP'!$F$2:$EE$2,P$4,'SPACELOG 8 BP'!$F96:$EE96)+SUMIF('SPACELOG 9 BP'!$F$2:$EE$2,P$4,'SPACELOG 9 BP'!$F96:$EE96)+SUMIF('SPACELOG 10 BP'!$F$2:$EE$2,P$4,'SPACELOG 10 BP'!$F96:$EE96)+SUMIF('SPACELOG 11 BP'!$F$2:$EE$2,P$4,'SPACELOG 11 BP'!$F96:$EE96)+SUMIF('SPACELOG 12 BP'!$F$2:$EE$2,P$4,'SPACELOG 12 BP'!$F96:$EE96)</f>
        <v>14811.772344654306</v>
      </c>
      <c r="Q96" s="13">
        <f>SUMIF('reporting montigny'!$F$2:$EE$2,Q$4,'reporting montigny'!$F96:$EE96)+SUMIF('reporting boissy'!$F$2:$EE$2,Q$4,'reporting boissy'!$F96:$EE96)+SUMIF('reporting moussy'!$F$2:$EE$2,Q$4,'reporting moussy'!$F96:$EE96)+SUMIF('reporting trappes'!$F$2:$EE$2,Q$4,'reporting trappes'!$F96:$EE96)+SUMIF('SPACELOG 5 BP'!$F$2:$EE$2,Q$4,'SPACELOG 5 BP'!$F96:$EE96)+SUMIF('SPACELOG 6 BP'!$F$2:$EE$2,Q$4,'SPACELOG 6 BP'!$F96:$EE96)+SUMIF('SPACELOG 7 BP'!$F$2:$EE$2,Q$4,'SPACELOG 7 BP'!$F96:$EE96)+SUMIF('SPACELOG 8 BP'!$F$2:$EE$2,Q$4,'SPACELOG 8 BP'!$F96:$EE96)+SUMIF('SPACELOG 9 BP'!$F$2:$EE$2,Q$4,'SPACELOG 9 BP'!$F96:$EE96)+SUMIF('SPACELOG 10 BP'!$F$2:$EE$2,Q$4,'SPACELOG 10 BP'!$F96:$EE96)+SUMIF('SPACELOG 11 BP'!$F$2:$EE$2,Q$4,'SPACELOG 11 BP'!$F96:$EE96)+SUMIF('SPACELOG 12 BP'!$F$2:$EE$2,Q$4,'SPACELOG 12 BP'!$F96:$EE96)</f>
        <v>11489.019011320972</v>
      </c>
      <c r="R96" s="14">
        <f>SUM(F96:Q96)</f>
        <v>157181.93980251835</v>
      </c>
      <c r="S96" s="13">
        <f>SUMIF('reporting montigny'!$F$2:$EE$2,S$4,'reporting montigny'!$F96:$EE96)+SUMIF('reporting boissy'!$F$2:$EE$2,S$4,'reporting boissy'!$F96:$EE96)+SUMIF('reporting moussy'!$F$2:$EE$2,S$4,'reporting moussy'!$F96:$EE96)+SUMIF('reporting trappes'!$F$2:$EE$2,S$4,'reporting trappes'!$F96:$EE96)+SUMIF('SPACELOG 5 BP'!$F$2:$EE$2,S$4,'SPACELOG 5 BP'!$F96:$EE96)+SUMIF('SPACELOG 6 BP'!$F$2:$EE$2,S$4,'SPACELOG 6 BP'!$F96:$EE96)+SUMIF('SPACELOG 7 BP'!$F$2:$EE$2,S$4,'SPACELOG 7 BP'!$F96:$EE96)+SUMIF('SPACELOG 8 BP'!$F$2:$EE$2,S$4,'SPACELOG 8 BP'!$F96:$EE96)+SUMIF('SPACELOG 9 BP'!$F$2:$EE$2,S$4,'SPACELOG 9 BP'!$F96:$EE96)+SUMIF('SPACELOG 10 BP'!$F$2:$EE$2,S$4,'SPACELOG 10 BP'!$F96:$EE96)+SUMIF('SPACELOG 11 BP'!$F$2:$EE$2,S$4,'SPACELOG 11 BP'!$F96:$EE96)+SUMIF('SPACELOG 12 BP'!$F$2:$EE$2,S$4,'SPACELOG 12 BP'!$F96:$EE96)</f>
        <v>-6250.594306322826</v>
      </c>
      <c r="T96" s="13">
        <f>SUMIF('reporting montigny'!$F$2:$EE$2,T$4,'reporting montigny'!$F96:$EE96)+SUMIF('reporting boissy'!$F$2:$EE$2,T$4,'reporting boissy'!$F96:$EE96)+SUMIF('reporting moussy'!$F$2:$EE$2,T$4,'reporting moussy'!$F96:$EE96)+SUMIF('reporting trappes'!$F$2:$EE$2,T$4,'reporting trappes'!$F96:$EE96)+SUMIF('SPACELOG 5 BP'!$F$2:$EE$2,T$4,'SPACELOG 5 BP'!$F96:$EE96)+SUMIF('SPACELOG 6 BP'!$F$2:$EE$2,T$4,'SPACELOG 6 BP'!$F96:$EE96)+SUMIF('SPACELOG 7 BP'!$F$2:$EE$2,T$4,'SPACELOG 7 BP'!$F96:$EE96)+SUMIF('SPACELOG 8 BP'!$F$2:$EE$2,T$4,'SPACELOG 8 BP'!$F96:$EE96)+SUMIF('SPACELOG 9 BP'!$F$2:$EE$2,T$4,'SPACELOG 9 BP'!$F96:$EE96)+SUMIF('SPACELOG 10 BP'!$F$2:$EE$2,T$4,'SPACELOG 10 BP'!$F96:$EE96)+SUMIF('SPACELOG 11 BP'!$F$2:$EE$2,T$4,'SPACELOG 11 BP'!$F96:$EE96)+SUMIF('SPACELOG 12 BP'!$F$2:$EE$2,T$4,'SPACELOG 12 BP'!$F96:$EE96)</f>
        <v>3599.405693677174</v>
      </c>
      <c r="U96" s="13">
        <f>SUMIF('reporting montigny'!$F$2:$EE$2,U$4,'reporting montigny'!$F96:$EE96)+SUMIF('reporting boissy'!$F$2:$EE$2,U$4,'reporting boissy'!$F96:$EE96)+SUMIF('reporting moussy'!$F$2:$EE$2,U$4,'reporting moussy'!$F96:$EE96)+SUMIF('reporting trappes'!$F$2:$EE$2,U$4,'reporting trappes'!$F96:$EE96)+SUMIF('SPACELOG 5 BP'!$F$2:$EE$2,U$4,'SPACELOG 5 BP'!$F96:$EE96)+SUMIF('SPACELOG 6 BP'!$F$2:$EE$2,U$4,'SPACELOG 6 BP'!$F96:$EE96)+SUMIF('SPACELOG 7 BP'!$F$2:$EE$2,U$4,'SPACELOG 7 BP'!$F96:$EE96)+SUMIF('SPACELOG 8 BP'!$F$2:$EE$2,U$4,'SPACELOG 8 BP'!$F96:$EE96)+SUMIF('SPACELOG 9 BP'!$F$2:$EE$2,U$4,'SPACELOG 9 BP'!$F96:$EE96)+SUMIF('SPACELOG 10 BP'!$F$2:$EE$2,U$4,'SPACELOG 10 BP'!$F96:$EE96)+SUMIF('SPACELOG 11 BP'!$F$2:$EE$2,U$4,'SPACELOG 11 BP'!$F96:$EE96)+SUMIF('SPACELOG 12 BP'!$F$2:$EE$2,U$4,'SPACELOG 12 BP'!$F96:$EE96)</f>
        <v>-564.49897308045365</v>
      </c>
      <c r="V96" s="13">
        <f>SUMIF('reporting montigny'!$F$2:$EE$2,V$4,'reporting montigny'!$F96:$EE96)+SUMIF('reporting boissy'!$F$2:$EE$2,V$4,'reporting boissy'!$F96:$EE96)+SUMIF('reporting moussy'!$F$2:$EE$2,V$4,'reporting moussy'!$F96:$EE96)+SUMIF('reporting trappes'!$F$2:$EE$2,V$4,'reporting trappes'!$F96:$EE96)+SUMIF('SPACELOG 5 BP'!$F$2:$EE$2,V$4,'SPACELOG 5 BP'!$F96:$EE96)+SUMIF('SPACELOG 6 BP'!$F$2:$EE$2,V$4,'SPACELOG 6 BP'!$F96:$EE96)+SUMIF('SPACELOG 7 BP'!$F$2:$EE$2,V$4,'SPACELOG 7 BP'!$F96:$EE96)+SUMIF('SPACELOG 8 BP'!$F$2:$EE$2,V$4,'SPACELOG 8 BP'!$F96:$EE96)+SUMIF('SPACELOG 9 BP'!$F$2:$EE$2,V$4,'SPACELOG 9 BP'!$F96:$EE96)+SUMIF('SPACELOG 10 BP'!$F$2:$EE$2,V$4,'SPACELOG 10 BP'!$F96:$EE96)+SUMIF('SPACELOG 11 BP'!$F$2:$EE$2,V$4,'SPACELOG 11 BP'!$F96:$EE96)+SUMIF('SPACELOG 12 BP'!$F$2:$EE$2,V$4,'SPACELOG 12 BP'!$F96:$EE96)</f>
        <v>11696.501026919548</v>
      </c>
      <c r="W96" s="13">
        <f>SUMIF('reporting montigny'!$F$2:$EE$2,W$4,'reporting montigny'!$F96:$EE96)+SUMIF('reporting boissy'!$F$2:$EE$2,W$4,'reporting boissy'!$F96:$EE96)+SUMIF('reporting moussy'!$F$2:$EE$2,W$4,'reporting moussy'!$F96:$EE96)+SUMIF('reporting trappes'!$F$2:$EE$2,W$4,'reporting trappes'!$F96:$EE96)+SUMIF('SPACELOG 5 BP'!$F$2:$EE$2,W$4,'SPACELOG 5 BP'!$F96:$EE96)+SUMIF('SPACELOG 6 BP'!$F$2:$EE$2,W$4,'SPACELOG 6 BP'!$F96:$EE96)+SUMIF('SPACELOG 7 BP'!$F$2:$EE$2,W$4,'SPACELOG 7 BP'!$F96:$EE96)+SUMIF('SPACELOG 8 BP'!$F$2:$EE$2,W$4,'SPACELOG 8 BP'!$F96:$EE96)+SUMIF('SPACELOG 9 BP'!$F$2:$EE$2,W$4,'SPACELOG 9 BP'!$F96:$EE96)+SUMIF('SPACELOG 10 BP'!$F$2:$EE$2,W$4,'SPACELOG 10 BP'!$F96:$EE96)+SUMIF('SPACELOG 11 BP'!$F$2:$EE$2,W$4,'SPACELOG 11 BP'!$F96:$EE96)+SUMIF('SPACELOG 12 BP'!$F$2:$EE$2,W$4,'SPACELOG 12 BP'!$F96:$EE96)</f>
        <v>7176.5010269195482</v>
      </c>
      <c r="X96" s="13">
        <f>SUMIF('reporting montigny'!$F$2:$EE$2,X$4,'reporting montigny'!$F96:$EE96)+SUMIF('reporting boissy'!$F$2:$EE$2,X$4,'reporting boissy'!$F96:$EE96)+SUMIF('reporting moussy'!$F$2:$EE$2,X$4,'reporting moussy'!$F96:$EE96)+SUMIF('reporting trappes'!$F$2:$EE$2,X$4,'reporting trappes'!$F96:$EE96)+SUMIF('SPACELOG 5 BP'!$F$2:$EE$2,X$4,'SPACELOG 5 BP'!$F96:$EE96)+SUMIF('SPACELOG 6 BP'!$F$2:$EE$2,X$4,'SPACELOG 6 BP'!$F96:$EE96)+SUMIF('SPACELOG 7 BP'!$F$2:$EE$2,X$4,'SPACELOG 7 BP'!$F96:$EE96)+SUMIF('SPACELOG 8 BP'!$F$2:$EE$2,X$4,'SPACELOG 8 BP'!$F96:$EE96)+SUMIF('SPACELOG 9 BP'!$F$2:$EE$2,X$4,'SPACELOG 9 BP'!$F96:$EE96)+SUMIF('SPACELOG 10 BP'!$F$2:$EE$2,X$4,'SPACELOG 10 BP'!$F96:$EE96)+SUMIF('SPACELOG 11 BP'!$F$2:$EE$2,X$4,'SPACELOG 11 BP'!$F96:$EE96)+SUMIF('SPACELOG 12 BP'!$F$2:$EE$2,X$4,'SPACELOG 12 BP'!$F96:$EE96)</f>
        <v>6516.5010269195482</v>
      </c>
      <c r="Y96" s="13">
        <f>SUMIF('reporting montigny'!$F$2:$EE$2,Y$4,'reporting montigny'!$F96:$EE96)+SUMIF('reporting boissy'!$F$2:$EE$2,Y$4,'reporting boissy'!$F96:$EE96)+SUMIF('reporting moussy'!$F$2:$EE$2,Y$4,'reporting moussy'!$F96:$EE96)+SUMIF('reporting trappes'!$F$2:$EE$2,Y$4,'reporting trappes'!$F96:$EE96)+SUMIF('SPACELOG 5 BP'!$F$2:$EE$2,Y$4,'SPACELOG 5 BP'!$F96:$EE96)+SUMIF('SPACELOG 6 BP'!$F$2:$EE$2,Y$4,'SPACELOG 6 BP'!$F96:$EE96)+SUMIF('SPACELOG 7 BP'!$F$2:$EE$2,Y$4,'SPACELOG 7 BP'!$F96:$EE96)+SUMIF('SPACELOG 8 BP'!$F$2:$EE$2,Y$4,'SPACELOG 8 BP'!$F96:$EE96)+SUMIF('SPACELOG 9 BP'!$F$2:$EE$2,Y$4,'SPACELOG 9 BP'!$F96:$EE96)+SUMIF('SPACELOG 10 BP'!$F$2:$EE$2,Y$4,'SPACELOG 10 BP'!$F96:$EE96)+SUMIF('SPACELOG 11 BP'!$F$2:$EE$2,Y$4,'SPACELOG 11 BP'!$F96:$EE96)+SUMIF('SPACELOG 12 BP'!$F$2:$EE$2,Y$4,'SPACELOG 12 BP'!$F96:$EE96)</f>
        <v>8044.8902272829328</v>
      </c>
      <c r="Z96" s="13">
        <f>SUMIF('reporting montigny'!$F$2:$EE$2,Z$4,'reporting montigny'!$F96:$EE96)+SUMIF('reporting boissy'!$F$2:$EE$2,Z$4,'reporting boissy'!$F96:$EE96)+SUMIF('reporting moussy'!$F$2:$EE$2,Z$4,'reporting moussy'!$F96:$EE96)+SUMIF('reporting trappes'!$F$2:$EE$2,Z$4,'reporting trappes'!$F96:$EE96)+SUMIF('SPACELOG 5 BP'!$F$2:$EE$2,Z$4,'SPACELOG 5 BP'!$F96:$EE96)+SUMIF('SPACELOG 6 BP'!$F$2:$EE$2,Z$4,'SPACELOG 6 BP'!$F96:$EE96)+SUMIF('SPACELOG 7 BP'!$F$2:$EE$2,Z$4,'SPACELOG 7 BP'!$F96:$EE96)+SUMIF('SPACELOG 8 BP'!$F$2:$EE$2,Z$4,'SPACELOG 8 BP'!$F96:$EE96)+SUMIF('SPACELOG 9 BP'!$F$2:$EE$2,Z$4,'SPACELOG 9 BP'!$F96:$EE96)+SUMIF('SPACELOG 10 BP'!$F$2:$EE$2,Z$4,'SPACELOG 10 BP'!$F96:$EE96)+SUMIF('SPACELOG 11 BP'!$F$2:$EE$2,Z$4,'SPACELOG 11 BP'!$F96:$EE96)+SUMIF('SPACELOG 12 BP'!$F$2:$EE$2,Z$4,'SPACELOG 12 BP'!$F96:$EE96)</f>
        <v>10594.890227282933</v>
      </c>
      <c r="AA96" s="13">
        <f>SUMIF('reporting montigny'!$F$2:$EE$2,AA$4,'reporting montigny'!$F96:$EE96)+SUMIF('reporting boissy'!$F$2:$EE$2,AA$4,'reporting boissy'!$F96:$EE96)+SUMIF('reporting moussy'!$F$2:$EE$2,AA$4,'reporting moussy'!$F96:$EE96)+SUMIF('reporting trappes'!$F$2:$EE$2,AA$4,'reporting trappes'!$F96:$EE96)+SUMIF('SPACELOG 5 BP'!$F$2:$EE$2,AA$4,'SPACELOG 5 BP'!$F96:$EE96)+SUMIF('SPACELOG 6 BP'!$F$2:$EE$2,AA$4,'SPACELOG 6 BP'!$F96:$EE96)+SUMIF('SPACELOG 7 BP'!$F$2:$EE$2,AA$4,'SPACELOG 7 BP'!$F96:$EE96)+SUMIF('SPACELOG 8 BP'!$F$2:$EE$2,AA$4,'SPACELOG 8 BP'!$F96:$EE96)+SUMIF('SPACELOG 9 BP'!$F$2:$EE$2,AA$4,'SPACELOG 9 BP'!$F96:$EE96)+SUMIF('SPACELOG 10 BP'!$F$2:$EE$2,AA$4,'SPACELOG 10 BP'!$F96:$EE96)+SUMIF('SPACELOG 11 BP'!$F$2:$EE$2,AA$4,'SPACELOG 11 BP'!$F96:$EE96)+SUMIF('SPACELOG 12 BP'!$F$2:$EE$2,AA$4,'SPACELOG 12 BP'!$F96:$EE96)</f>
        <v>13144.890227282933</v>
      </c>
      <c r="AB96" s="13">
        <f>SUMIF('reporting montigny'!$F$2:$EE$2,AB$4,'reporting montigny'!$F96:$EE96)+SUMIF('reporting boissy'!$F$2:$EE$2,AB$4,'reporting boissy'!$F96:$EE96)+SUMIF('reporting moussy'!$F$2:$EE$2,AB$4,'reporting moussy'!$F96:$EE96)+SUMIF('reporting trappes'!$F$2:$EE$2,AB$4,'reporting trappes'!$F96:$EE96)+SUMIF('SPACELOG 5 BP'!$F$2:$EE$2,AB$4,'SPACELOG 5 BP'!$F96:$EE96)+SUMIF('SPACELOG 6 BP'!$F$2:$EE$2,AB$4,'SPACELOG 6 BP'!$F96:$EE96)+SUMIF('SPACELOG 7 BP'!$F$2:$EE$2,AB$4,'SPACELOG 7 BP'!$F96:$EE96)+SUMIF('SPACELOG 8 BP'!$F$2:$EE$2,AB$4,'SPACELOG 8 BP'!$F96:$EE96)+SUMIF('SPACELOG 9 BP'!$F$2:$EE$2,AB$4,'SPACELOG 9 BP'!$F96:$EE96)+SUMIF('SPACELOG 10 BP'!$F$2:$EE$2,AB$4,'SPACELOG 10 BP'!$F96:$EE96)+SUMIF('SPACELOG 11 BP'!$F$2:$EE$2,AB$4,'SPACELOG 11 BP'!$F96:$EE96)+SUMIF('SPACELOG 12 BP'!$F$2:$EE$2,AB$4,'SPACELOG 12 BP'!$F96:$EE96)</f>
        <v>3694.8902272829328</v>
      </c>
      <c r="AC96" s="13">
        <f>SUMIF('reporting montigny'!$F$2:$EE$2,AC$4,'reporting montigny'!$F96:$EE96)+SUMIF('reporting boissy'!$F$2:$EE$2,AC$4,'reporting boissy'!$F96:$EE96)+SUMIF('reporting moussy'!$F$2:$EE$2,AC$4,'reporting moussy'!$F96:$EE96)+SUMIF('reporting trappes'!$F$2:$EE$2,AC$4,'reporting trappes'!$F96:$EE96)+SUMIF('SPACELOG 5 BP'!$F$2:$EE$2,AC$4,'SPACELOG 5 BP'!$F96:$EE96)+SUMIF('SPACELOG 6 BP'!$F$2:$EE$2,AC$4,'SPACELOG 6 BP'!$F96:$EE96)+SUMIF('SPACELOG 7 BP'!$F$2:$EE$2,AC$4,'SPACELOG 7 BP'!$F96:$EE96)+SUMIF('SPACELOG 8 BP'!$F$2:$EE$2,AC$4,'SPACELOG 8 BP'!$F96:$EE96)+SUMIF('SPACELOG 9 BP'!$F$2:$EE$2,AC$4,'SPACELOG 9 BP'!$F96:$EE96)+SUMIF('SPACELOG 10 BP'!$F$2:$EE$2,AC$4,'SPACELOG 10 BP'!$F96:$EE96)+SUMIF('SPACELOG 11 BP'!$F$2:$EE$2,AC$4,'SPACELOG 11 BP'!$F96:$EE96)+SUMIF('SPACELOG 12 BP'!$F$2:$EE$2,AC$4,'SPACELOG 12 BP'!$F96:$EE96)</f>
        <v>19824.890227282933</v>
      </c>
      <c r="AD96" s="13">
        <f>SUMIF('reporting montigny'!$F$2:$EE$2,AD$4,'reporting montigny'!$F96:$EE96)+SUMIF('reporting boissy'!$F$2:$EE$2,AD$4,'reporting boissy'!$F96:$EE96)+SUMIF('reporting moussy'!$F$2:$EE$2,AD$4,'reporting moussy'!$F96:$EE96)+SUMIF('reporting trappes'!$F$2:$EE$2,AD$4,'reporting trappes'!$F96:$EE96)+SUMIF('SPACELOG 5 BP'!$F$2:$EE$2,AD$4,'SPACELOG 5 BP'!$F96:$EE96)+SUMIF('SPACELOG 6 BP'!$F$2:$EE$2,AD$4,'SPACELOG 6 BP'!$F96:$EE96)+SUMIF('SPACELOG 7 BP'!$F$2:$EE$2,AD$4,'SPACELOG 7 BP'!$F96:$EE96)+SUMIF('SPACELOG 8 BP'!$F$2:$EE$2,AD$4,'SPACELOG 8 BP'!$F96:$EE96)+SUMIF('SPACELOG 9 BP'!$F$2:$EE$2,AD$4,'SPACELOG 9 BP'!$F96:$EE96)+SUMIF('SPACELOG 10 BP'!$F$2:$EE$2,AD$4,'SPACELOG 10 BP'!$F96:$EE96)+SUMIF('SPACELOG 11 BP'!$F$2:$EE$2,AD$4,'SPACELOG 11 BP'!$F96:$EE96)+SUMIF('SPACELOG 12 BP'!$F$2:$EE$2,AD$4,'SPACELOG 12 BP'!$F96:$EE96)</f>
        <v>22374.890227282933</v>
      </c>
      <c r="AE96" s="14">
        <f>SUM(S96:AD96)</f>
        <v>99853.15685873013</v>
      </c>
      <c r="AF96" s="13">
        <f>SUMIF('reporting montigny'!$F$2:$EE$2,AF$4,'reporting montigny'!$F96:$EE96)+SUMIF('reporting boissy'!$F$2:$EE$2,AF$4,'reporting boissy'!$F96:$EE96)+SUMIF('reporting moussy'!$F$2:$EE$2,AF$4,'reporting moussy'!$F96:$EE96)+SUMIF('reporting trappes'!$F$2:$EE$2,AF$4,'reporting trappes'!$F96:$EE96)+SUMIF('SPACELOG 5 BP'!$F$2:$EE$2,AF$4,'SPACELOG 5 BP'!$F96:$EE96)+SUMIF('SPACELOG 6 BP'!$F$2:$EE$2,AF$4,'SPACELOG 6 BP'!$F96:$EE96)+SUMIF('SPACELOG 7 BP'!$F$2:$EE$2,AF$4,'SPACELOG 7 BP'!$F96:$EE96)+SUMIF('SPACELOG 8 BP'!$F$2:$EE$2,AF$4,'SPACELOG 8 BP'!$F96:$EE96)+SUMIF('SPACELOG 9 BP'!$F$2:$EE$2,AF$4,'SPACELOG 9 BP'!$F96:$EE96)+SUMIF('SPACELOG 10 BP'!$F$2:$EE$2,AF$4,'SPACELOG 10 BP'!$F96:$EE96)+SUMIF('SPACELOG 11 BP'!$F$2:$EE$2,AF$4,'SPACELOG 11 BP'!$F96:$EE96)+SUMIF('SPACELOG 12 BP'!$F$2:$EE$2,AF$4,'SPACELOG 12 BP'!$F96:$EE96)</f>
        <v>21924.890227282933</v>
      </c>
      <c r="AG96" s="13">
        <f>SUMIF('reporting montigny'!$F$2:$EE$2,AG$4,'reporting montigny'!$F96:$EE96)+SUMIF('reporting boissy'!$F$2:$EE$2,AG$4,'reporting boissy'!$F96:$EE96)+SUMIF('reporting moussy'!$F$2:$EE$2,AG$4,'reporting moussy'!$F96:$EE96)+SUMIF('reporting trappes'!$F$2:$EE$2,AG$4,'reporting trappes'!$F96:$EE96)+SUMIF('SPACELOG 5 BP'!$F$2:$EE$2,AG$4,'SPACELOG 5 BP'!$F96:$EE96)+SUMIF('SPACELOG 6 BP'!$F$2:$EE$2,AG$4,'SPACELOG 6 BP'!$F96:$EE96)+SUMIF('SPACELOG 7 BP'!$F$2:$EE$2,AG$4,'SPACELOG 7 BP'!$F96:$EE96)+SUMIF('SPACELOG 8 BP'!$F$2:$EE$2,AG$4,'SPACELOG 8 BP'!$F96:$EE96)+SUMIF('SPACELOG 9 BP'!$F$2:$EE$2,AG$4,'SPACELOG 9 BP'!$F96:$EE96)+SUMIF('SPACELOG 10 BP'!$F$2:$EE$2,AG$4,'SPACELOG 10 BP'!$F96:$EE96)+SUMIF('SPACELOG 11 BP'!$F$2:$EE$2,AG$4,'SPACELOG 11 BP'!$F96:$EE96)+SUMIF('SPACELOG 12 BP'!$F$2:$EE$2,AG$4,'SPACELOG 12 BP'!$F96:$EE96)</f>
        <v>26099.890227282933</v>
      </c>
      <c r="AH96" s="13">
        <f>SUMIF('reporting montigny'!$F$2:$EE$2,AH$4,'reporting montigny'!$F96:$EE96)+SUMIF('reporting boissy'!$F$2:$EE$2,AH$4,'reporting boissy'!$F96:$EE96)+SUMIF('reporting moussy'!$F$2:$EE$2,AH$4,'reporting moussy'!$F96:$EE96)+SUMIF('reporting trappes'!$F$2:$EE$2,AH$4,'reporting trappes'!$F96:$EE96)+SUMIF('SPACELOG 5 BP'!$F$2:$EE$2,AH$4,'SPACELOG 5 BP'!$F96:$EE96)+SUMIF('SPACELOG 6 BP'!$F$2:$EE$2,AH$4,'SPACELOG 6 BP'!$F96:$EE96)+SUMIF('SPACELOG 7 BP'!$F$2:$EE$2,AH$4,'SPACELOG 7 BP'!$F96:$EE96)+SUMIF('SPACELOG 8 BP'!$F$2:$EE$2,AH$4,'SPACELOG 8 BP'!$F96:$EE96)+SUMIF('SPACELOG 9 BP'!$F$2:$EE$2,AH$4,'SPACELOG 9 BP'!$F96:$EE96)+SUMIF('SPACELOG 10 BP'!$F$2:$EE$2,AH$4,'SPACELOG 10 BP'!$F96:$EE96)+SUMIF('SPACELOG 11 BP'!$F$2:$EE$2,AH$4,'SPACELOG 11 BP'!$F96:$EE96)+SUMIF('SPACELOG 12 BP'!$F$2:$EE$2,AH$4,'SPACELOG 12 BP'!$F96:$EE96)</f>
        <v>18888.890227282933</v>
      </c>
      <c r="AI96" s="13">
        <f>SUMIF('reporting montigny'!$F$2:$EE$2,AI$4,'reporting montigny'!$F96:$EE96)+SUMIF('reporting boissy'!$F$2:$EE$2,AI$4,'reporting boissy'!$F96:$EE96)+SUMIF('reporting moussy'!$F$2:$EE$2,AI$4,'reporting moussy'!$F96:$EE96)+SUMIF('reporting trappes'!$F$2:$EE$2,AI$4,'reporting trappes'!$F96:$EE96)+SUMIF('SPACELOG 5 BP'!$F$2:$EE$2,AI$4,'SPACELOG 5 BP'!$F96:$EE96)+SUMIF('SPACELOG 6 BP'!$F$2:$EE$2,AI$4,'SPACELOG 6 BP'!$F96:$EE96)+SUMIF('SPACELOG 7 BP'!$F$2:$EE$2,AI$4,'SPACELOG 7 BP'!$F96:$EE96)+SUMIF('SPACELOG 8 BP'!$F$2:$EE$2,AI$4,'SPACELOG 8 BP'!$F96:$EE96)+SUMIF('SPACELOG 9 BP'!$F$2:$EE$2,AI$4,'SPACELOG 9 BP'!$F96:$EE96)+SUMIF('SPACELOG 10 BP'!$F$2:$EE$2,AI$4,'SPACELOG 10 BP'!$F96:$EE96)+SUMIF('SPACELOG 11 BP'!$F$2:$EE$2,AI$4,'SPACELOG 11 BP'!$F96:$EE96)+SUMIF('SPACELOG 12 BP'!$F$2:$EE$2,AI$4,'SPACELOG 12 BP'!$F96:$EE96)</f>
        <v>32779.890227282929</v>
      </c>
      <c r="AJ96" s="13">
        <f>SUMIF('reporting montigny'!$F$2:$EE$2,AJ$4,'reporting montigny'!$F96:$EE96)+SUMIF('reporting boissy'!$F$2:$EE$2,AJ$4,'reporting boissy'!$F96:$EE96)+SUMIF('reporting moussy'!$F$2:$EE$2,AJ$4,'reporting moussy'!$F96:$EE96)+SUMIF('reporting trappes'!$F$2:$EE$2,AJ$4,'reporting trappes'!$F96:$EE96)+SUMIF('SPACELOG 5 BP'!$F$2:$EE$2,AJ$4,'SPACELOG 5 BP'!$F96:$EE96)+SUMIF('SPACELOG 6 BP'!$F$2:$EE$2,AJ$4,'SPACELOG 6 BP'!$F96:$EE96)+SUMIF('SPACELOG 7 BP'!$F$2:$EE$2,AJ$4,'SPACELOG 7 BP'!$F96:$EE96)+SUMIF('SPACELOG 8 BP'!$F$2:$EE$2,AJ$4,'SPACELOG 8 BP'!$F96:$EE96)+SUMIF('SPACELOG 9 BP'!$F$2:$EE$2,AJ$4,'SPACELOG 9 BP'!$F96:$EE96)+SUMIF('SPACELOG 10 BP'!$F$2:$EE$2,AJ$4,'SPACELOG 10 BP'!$F96:$EE96)+SUMIF('SPACELOG 11 BP'!$F$2:$EE$2,AJ$4,'SPACELOG 11 BP'!$F96:$EE96)+SUMIF('SPACELOG 12 BP'!$F$2:$EE$2,AJ$4,'SPACELOG 12 BP'!$F96:$EE96)</f>
        <v>32079.890227282933</v>
      </c>
      <c r="AK96" s="13">
        <f>SUMIF('reporting montigny'!$F$2:$EE$2,AK$4,'reporting montigny'!$F96:$EE96)+SUMIF('reporting boissy'!$F$2:$EE$2,AK$4,'reporting boissy'!$F96:$EE96)+SUMIF('reporting moussy'!$F$2:$EE$2,AK$4,'reporting moussy'!$F96:$EE96)+SUMIF('reporting trappes'!$F$2:$EE$2,AK$4,'reporting trappes'!$F96:$EE96)+SUMIF('SPACELOG 5 BP'!$F$2:$EE$2,AK$4,'SPACELOG 5 BP'!$F96:$EE96)+SUMIF('SPACELOG 6 BP'!$F$2:$EE$2,AK$4,'SPACELOG 6 BP'!$F96:$EE96)+SUMIF('SPACELOG 7 BP'!$F$2:$EE$2,AK$4,'SPACELOG 7 BP'!$F96:$EE96)+SUMIF('SPACELOG 8 BP'!$F$2:$EE$2,AK$4,'SPACELOG 8 BP'!$F96:$EE96)+SUMIF('SPACELOG 9 BP'!$F$2:$EE$2,AK$4,'SPACELOG 9 BP'!$F96:$EE96)+SUMIF('SPACELOG 10 BP'!$F$2:$EE$2,AK$4,'SPACELOG 10 BP'!$F96:$EE96)+SUMIF('SPACELOG 11 BP'!$F$2:$EE$2,AK$4,'SPACELOG 11 BP'!$F96:$EE96)+SUMIF('SPACELOG 12 BP'!$F$2:$EE$2,AK$4,'SPACELOG 12 BP'!$F96:$EE96)</f>
        <v>32179.890227282933</v>
      </c>
      <c r="AL96" s="13">
        <f>SUMIF('reporting montigny'!$F$2:$EE$2,AL$4,'reporting montigny'!$F96:$EE96)+SUMIF('reporting boissy'!$F$2:$EE$2,AL$4,'reporting boissy'!$F96:$EE96)+SUMIF('reporting moussy'!$F$2:$EE$2,AL$4,'reporting moussy'!$F96:$EE96)+SUMIF('reporting trappes'!$F$2:$EE$2,AL$4,'reporting trappes'!$F96:$EE96)+SUMIF('SPACELOG 5 BP'!$F$2:$EE$2,AL$4,'SPACELOG 5 BP'!$F96:$EE96)+SUMIF('SPACELOG 6 BP'!$F$2:$EE$2,AL$4,'SPACELOG 6 BP'!$F96:$EE96)+SUMIF('SPACELOG 7 BP'!$F$2:$EE$2,AL$4,'SPACELOG 7 BP'!$F96:$EE96)+SUMIF('SPACELOG 8 BP'!$F$2:$EE$2,AL$4,'SPACELOG 8 BP'!$F96:$EE96)+SUMIF('SPACELOG 9 BP'!$F$2:$EE$2,AL$4,'SPACELOG 9 BP'!$F96:$EE96)+SUMIF('SPACELOG 10 BP'!$F$2:$EE$2,AL$4,'SPACELOG 10 BP'!$F96:$EE96)+SUMIF('SPACELOG 11 BP'!$F$2:$EE$2,AL$4,'SPACELOG 11 BP'!$F96:$EE96)+SUMIF('SPACELOG 12 BP'!$F$2:$EE$2,AL$4,'SPACELOG 12 BP'!$F96:$EE96)</f>
        <v>36379.890227282929</v>
      </c>
      <c r="AM96" s="13">
        <f>SUMIF('reporting montigny'!$F$2:$EE$2,AM$4,'reporting montigny'!$F96:$EE96)+SUMIF('reporting boissy'!$F$2:$EE$2,AM$4,'reporting boissy'!$F96:$EE96)+SUMIF('reporting moussy'!$F$2:$EE$2,AM$4,'reporting moussy'!$F96:$EE96)+SUMIF('reporting trappes'!$F$2:$EE$2,AM$4,'reporting trappes'!$F96:$EE96)+SUMIF('SPACELOG 5 BP'!$F$2:$EE$2,AM$4,'SPACELOG 5 BP'!$F96:$EE96)+SUMIF('SPACELOG 6 BP'!$F$2:$EE$2,AM$4,'SPACELOG 6 BP'!$F96:$EE96)+SUMIF('SPACELOG 7 BP'!$F$2:$EE$2,AM$4,'SPACELOG 7 BP'!$F96:$EE96)+SUMIF('SPACELOG 8 BP'!$F$2:$EE$2,AM$4,'SPACELOG 8 BP'!$F96:$EE96)+SUMIF('SPACELOG 9 BP'!$F$2:$EE$2,AM$4,'SPACELOG 9 BP'!$F96:$EE96)+SUMIF('SPACELOG 10 BP'!$F$2:$EE$2,AM$4,'SPACELOG 10 BP'!$F96:$EE96)+SUMIF('SPACELOG 11 BP'!$F$2:$EE$2,AM$4,'SPACELOG 11 BP'!$F96:$EE96)+SUMIF('SPACELOG 12 BP'!$F$2:$EE$2,AM$4,'SPACELOG 12 BP'!$F96:$EE96)</f>
        <v>36379.890227282929</v>
      </c>
      <c r="AN96" s="13">
        <f>SUMIF('reporting montigny'!$F$2:$EE$2,AN$4,'reporting montigny'!$F96:$EE96)+SUMIF('reporting boissy'!$F$2:$EE$2,AN$4,'reporting boissy'!$F96:$EE96)+SUMIF('reporting moussy'!$F$2:$EE$2,AN$4,'reporting moussy'!$F96:$EE96)+SUMIF('reporting trappes'!$F$2:$EE$2,AN$4,'reporting trappes'!$F96:$EE96)+SUMIF('SPACELOG 5 BP'!$F$2:$EE$2,AN$4,'SPACELOG 5 BP'!$F96:$EE96)+SUMIF('SPACELOG 6 BP'!$F$2:$EE$2,AN$4,'SPACELOG 6 BP'!$F96:$EE96)+SUMIF('SPACELOG 7 BP'!$F$2:$EE$2,AN$4,'SPACELOG 7 BP'!$F96:$EE96)+SUMIF('SPACELOG 8 BP'!$F$2:$EE$2,AN$4,'SPACELOG 8 BP'!$F96:$EE96)+SUMIF('SPACELOG 9 BP'!$F$2:$EE$2,AN$4,'SPACELOG 9 BP'!$F96:$EE96)+SUMIF('SPACELOG 10 BP'!$F$2:$EE$2,AN$4,'SPACELOG 10 BP'!$F96:$EE96)+SUMIF('SPACELOG 11 BP'!$F$2:$EE$2,AN$4,'SPACELOG 11 BP'!$F96:$EE96)+SUMIF('SPACELOG 12 BP'!$F$2:$EE$2,AN$4,'SPACELOG 12 BP'!$F96:$EE96)</f>
        <v>36379.890227282929</v>
      </c>
      <c r="AO96" s="13">
        <f>SUMIF('reporting montigny'!$F$2:$EE$2,AO$4,'reporting montigny'!$F96:$EE96)+SUMIF('reporting boissy'!$F$2:$EE$2,AO$4,'reporting boissy'!$F96:$EE96)+SUMIF('reporting moussy'!$F$2:$EE$2,AO$4,'reporting moussy'!$F96:$EE96)+SUMIF('reporting trappes'!$F$2:$EE$2,AO$4,'reporting trappes'!$F96:$EE96)+SUMIF('SPACELOG 5 BP'!$F$2:$EE$2,AO$4,'SPACELOG 5 BP'!$F96:$EE96)+SUMIF('SPACELOG 6 BP'!$F$2:$EE$2,AO$4,'SPACELOG 6 BP'!$F96:$EE96)+SUMIF('SPACELOG 7 BP'!$F$2:$EE$2,AO$4,'SPACELOG 7 BP'!$F96:$EE96)+SUMIF('SPACELOG 8 BP'!$F$2:$EE$2,AO$4,'SPACELOG 8 BP'!$F96:$EE96)+SUMIF('SPACELOG 9 BP'!$F$2:$EE$2,AO$4,'SPACELOG 9 BP'!$F96:$EE96)+SUMIF('SPACELOG 10 BP'!$F$2:$EE$2,AO$4,'SPACELOG 10 BP'!$F96:$EE96)+SUMIF('SPACELOG 11 BP'!$F$2:$EE$2,AO$4,'SPACELOG 11 BP'!$F96:$EE96)+SUMIF('SPACELOG 12 BP'!$F$2:$EE$2,AO$4,'SPACELOG 12 BP'!$F96:$EE96)</f>
        <v>36379.890227282929</v>
      </c>
      <c r="AP96" s="13">
        <f>SUMIF('reporting montigny'!$F$2:$EE$2,AP$4,'reporting montigny'!$F96:$EE96)+SUMIF('reporting boissy'!$F$2:$EE$2,AP$4,'reporting boissy'!$F96:$EE96)+SUMIF('reporting moussy'!$F$2:$EE$2,AP$4,'reporting moussy'!$F96:$EE96)+SUMIF('reporting trappes'!$F$2:$EE$2,AP$4,'reporting trappes'!$F96:$EE96)+SUMIF('SPACELOG 5 BP'!$F$2:$EE$2,AP$4,'SPACELOG 5 BP'!$F96:$EE96)+SUMIF('SPACELOG 6 BP'!$F$2:$EE$2,AP$4,'SPACELOG 6 BP'!$F96:$EE96)+SUMIF('SPACELOG 7 BP'!$F$2:$EE$2,AP$4,'SPACELOG 7 BP'!$F96:$EE96)+SUMIF('SPACELOG 8 BP'!$F$2:$EE$2,AP$4,'SPACELOG 8 BP'!$F96:$EE96)+SUMIF('SPACELOG 9 BP'!$F$2:$EE$2,AP$4,'SPACELOG 9 BP'!$F96:$EE96)+SUMIF('SPACELOG 10 BP'!$F$2:$EE$2,AP$4,'SPACELOG 10 BP'!$F96:$EE96)+SUMIF('SPACELOG 11 BP'!$F$2:$EE$2,AP$4,'SPACELOG 11 BP'!$F96:$EE96)+SUMIF('SPACELOG 12 BP'!$F$2:$EE$2,AP$4,'SPACELOG 12 BP'!$F96:$EE96)</f>
        <v>36379.890227282929</v>
      </c>
      <c r="AQ96" s="13">
        <f>SUMIF('reporting montigny'!$F$2:$EE$2,AQ$4,'reporting montigny'!$F96:$EE96)+SUMIF('reporting boissy'!$F$2:$EE$2,AQ$4,'reporting boissy'!$F96:$EE96)+SUMIF('reporting moussy'!$F$2:$EE$2,AQ$4,'reporting moussy'!$F96:$EE96)+SUMIF('reporting trappes'!$F$2:$EE$2,AQ$4,'reporting trappes'!$F96:$EE96)+SUMIF('SPACELOG 5 BP'!$F$2:$EE$2,AQ$4,'SPACELOG 5 BP'!$F96:$EE96)+SUMIF('SPACELOG 6 BP'!$F$2:$EE$2,AQ$4,'SPACELOG 6 BP'!$F96:$EE96)+SUMIF('SPACELOG 7 BP'!$F$2:$EE$2,AQ$4,'SPACELOG 7 BP'!$F96:$EE96)+SUMIF('SPACELOG 8 BP'!$F$2:$EE$2,AQ$4,'SPACELOG 8 BP'!$F96:$EE96)+SUMIF('SPACELOG 9 BP'!$F$2:$EE$2,AQ$4,'SPACELOG 9 BP'!$F96:$EE96)+SUMIF('SPACELOG 10 BP'!$F$2:$EE$2,AQ$4,'SPACELOG 10 BP'!$F96:$EE96)+SUMIF('SPACELOG 11 BP'!$F$2:$EE$2,AQ$4,'SPACELOG 11 BP'!$F96:$EE96)+SUMIF('SPACELOG 12 BP'!$F$2:$EE$2,AQ$4,'SPACELOG 12 BP'!$F96:$EE96)</f>
        <v>36379.890227282929</v>
      </c>
      <c r="AR96" s="14">
        <f>SUM(AF96:AQ96)</f>
        <v>382232.68272739527</v>
      </c>
      <c r="AS96" s="13">
        <f>SUMIF('reporting montigny'!$F$2:$EE$2,AS$4,'reporting montigny'!$F96:$EE96)+SUMIF('reporting boissy'!$F$2:$EE$2,AS$4,'reporting boissy'!$F96:$EE96)+SUMIF('reporting moussy'!$F$2:$EE$2,AS$4,'reporting moussy'!$F96:$EE96)+SUMIF('reporting trappes'!$F$2:$EE$2,AS$4,'reporting trappes'!$F96:$EE96)+SUMIF('SPACELOG 5 BP'!$F$2:$EE$2,AS$4,'SPACELOG 5 BP'!$F96:$EE96)+SUMIF('SPACELOG 6 BP'!$F$2:$EE$2,AS$4,'SPACELOG 6 BP'!$F96:$EE96)+SUMIF('SPACELOG 7 BP'!$F$2:$EE$2,AS$4,'SPACELOG 7 BP'!$F96:$EE96)+SUMIF('SPACELOG 8 BP'!$F$2:$EE$2,AS$4,'SPACELOG 8 BP'!$F96:$EE96)+SUMIF('SPACELOG 9 BP'!$F$2:$EE$2,AS$4,'SPACELOG 9 BP'!$F96:$EE96)+SUMIF('SPACELOG 10 BP'!$F$2:$EE$2,AS$4,'SPACELOG 10 BP'!$F96:$EE96)+SUMIF('SPACELOG 11 BP'!$F$2:$EE$2,AS$4,'SPACELOG 11 BP'!$F96:$EE96)+SUMIF('SPACELOG 12 BP'!$F$2:$EE$2,AS$4,'SPACELOG 12 BP'!$F96:$EE96)</f>
        <v>38714.890227282929</v>
      </c>
      <c r="AT96" s="13">
        <f>SUMIF('reporting montigny'!$F$2:$EE$2,AT$4,'reporting montigny'!$F96:$EE96)+SUMIF('reporting boissy'!$F$2:$EE$2,AT$4,'reporting boissy'!$F96:$EE96)+SUMIF('reporting moussy'!$F$2:$EE$2,AT$4,'reporting moussy'!$F96:$EE96)+SUMIF('reporting trappes'!$F$2:$EE$2,AT$4,'reporting trappes'!$F96:$EE96)+SUMIF('SPACELOG 5 BP'!$F$2:$EE$2,AT$4,'SPACELOG 5 BP'!$F96:$EE96)+SUMIF('SPACELOG 6 BP'!$F$2:$EE$2,AT$4,'SPACELOG 6 BP'!$F96:$EE96)+SUMIF('SPACELOG 7 BP'!$F$2:$EE$2,AT$4,'SPACELOG 7 BP'!$F96:$EE96)+SUMIF('SPACELOG 8 BP'!$F$2:$EE$2,AT$4,'SPACELOG 8 BP'!$F96:$EE96)+SUMIF('SPACELOG 9 BP'!$F$2:$EE$2,AT$4,'SPACELOG 9 BP'!$F96:$EE96)+SUMIF('SPACELOG 10 BP'!$F$2:$EE$2,AT$4,'SPACELOG 10 BP'!$F96:$EE96)+SUMIF('SPACELOG 11 BP'!$F$2:$EE$2,AT$4,'SPACELOG 11 BP'!$F96:$EE96)+SUMIF('SPACELOG 12 BP'!$F$2:$EE$2,AT$4,'SPACELOG 12 BP'!$F96:$EE96)</f>
        <v>40339.890227282929</v>
      </c>
      <c r="AU96" s="13">
        <f>SUMIF('reporting montigny'!$F$2:$EE$2,AU$4,'reporting montigny'!$F96:$EE96)+SUMIF('reporting boissy'!$F$2:$EE$2,AU$4,'reporting boissy'!$F96:$EE96)+SUMIF('reporting moussy'!$F$2:$EE$2,AU$4,'reporting moussy'!$F96:$EE96)+SUMIF('reporting trappes'!$F$2:$EE$2,AU$4,'reporting trappes'!$F96:$EE96)+SUMIF('SPACELOG 5 BP'!$F$2:$EE$2,AU$4,'SPACELOG 5 BP'!$F96:$EE96)+SUMIF('SPACELOG 6 BP'!$F$2:$EE$2,AU$4,'SPACELOG 6 BP'!$F96:$EE96)+SUMIF('SPACELOG 7 BP'!$F$2:$EE$2,AU$4,'SPACELOG 7 BP'!$F96:$EE96)+SUMIF('SPACELOG 8 BP'!$F$2:$EE$2,AU$4,'SPACELOG 8 BP'!$F96:$EE96)+SUMIF('SPACELOG 9 BP'!$F$2:$EE$2,AU$4,'SPACELOG 9 BP'!$F96:$EE96)+SUMIF('SPACELOG 10 BP'!$F$2:$EE$2,AU$4,'SPACELOG 10 BP'!$F96:$EE96)+SUMIF('SPACELOG 11 BP'!$F$2:$EE$2,AU$4,'SPACELOG 11 BP'!$F96:$EE96)+SUMIF('SPACELOG 12 BP'!$F$2:$EE$2,AU$4,'SPACELOG 12 BP'!$F96:$EE96)</f>
        <v>28998.890227282933</v>
      </c>
      <c r="AV96" s="13">
        <f>SUMIF('reporting montigny'!$F$2:$EE$2,AV$4,'reporting montigny'!$F96:$EE96)+SUMIF('reporting boissy'!$F$2:$EE$2,AV$4,'reporting boissy'!$F96:$EE96)+SUMIF('reporting moussy'!$F$2:$EE$2,AV$4,'reporting moussy'!$F96:$EE96)+SUMIF('reporting trappes'!$F$2:$EE$2,AV$4,'reporting trappes'!$F96:$EE96)+SUMIF('SPACELOG 5 BP'!$F$2:$EE$2,AV$4,'SPACELOG 5 BP'!$F96:$EE96)+SUMIF('SPACELOG 6 BP'!$F$2:$EE$2,AV$4,'SPACELOG 6 BP'!$F96:$EE96)+SUMIF('SPACELOG 7 BP'!$F$2:$EE$2,AV$4,'SPACELOG 7 BP'!$F96:$EE96)+SUMIF('SPACELOG 8 BP'!$F$2:$EE$2,AV$4,'SPACELOG 8 BP'!$F96:$EE96)+SUMIF('SPACELOG 9 BP'!$F$2:$EE$2,AV$4,'SPACELOG 9 BP'!$F96:$EE96)+SUMIF('SPACELOG 10 BP'!$F$2:$EE$2,AV$4,'SPACELOG 10 BP'!$F96:$EE96)+SUMIF('SPACELOG 11 BP'!$F$2:$EE$2,AV$4,'SPACELOG 11 BP'!$F96:$EE96)+SUMIF('SPACELOG 12 BP'!$F$2:$EE$2,AV$4,'SPACELOG 12 BP'!$F96:$EE96)</f>
        <v>40339.890227282929</v>
      </c>
      <c r="AW96" s="13">
        <f>SUMIF('reporting montigny'!$F$2:$EE$2,AW$4,'reporting montigny'!$F96:$EE96)+SUMIF('reporting boissy'!$F$2:$EE$2,AW$4,'reporting boissy'!$F96:$EE96)+SUMIF('reporting moussy'!$F$2:$EE$2,AW$4,'reporting moussy'!$F96:$EE96)+SUMIF('reporting trappes'!$F$2:$EE$2,AW$4,'reporting trappes'!$F96:$EE96)+SUMIF('SPACELOG 5 BP'!$F$2:$EE$2,AW$4,'SPACELOG 5 BP'!$F96:$EE96)+SUMIF('SPACELOG 6 BP'!$F$2:$EE$2,AW$4,'SPACELOG 6 BP'!$F96:$EE96)+SUMIF('SPACELOG 7 BP'!$F$2:$EE$2,AW$4,'SPACELOG 7 BP'!$F96:$EE96)+SUMIF('SPACELOG 8 BP'!$F$2:$EE$2,AW$4,'SPACELOG 8 BP'!$F96:$EE96)+SUMIF('SPACELOG 9 BP'!$F$2:$EE$2,AW$4,'SPACELOG 9 BP'!$F96:$EE96)+SUMIF('SPACELOG 10 BP'!$F$2:$EE$2,AW$4,'SPACELOG 10 BP'!$F96:$EE96)+SUMIF('SPACELOG 11 BP'!$F$2:$EE$2,AW$4,'SPACELOG 11 BP'!$F96:$EE96)+SUMIF('SPACELOG 12 BP'!$F$2:$EE$2,AW$4,'SPACELOG 12 BP'!$F96:$EE96)</f>
        <v>37839.890227282929</v>
      </c>
      <c r="AX96" s="13">
        <f>SUMIF('reporting montigny'!$F$2:$EE$2,AX$4,'reporting montigny'!$F96:$EE96)+SUMIF('reporting boissy'!$F$2:$EE$2,AX$4,'reporting boissy'!$F96:$EE96)+SUMIF('reporting moussy'!$F$2:$EE$2,AX$4,'reporting moussy'!$F96:$EE96)+SUMIF('reporting trappes'!$F$2:$EE$2,AX$4,'reporting trappes'!$F96:$EE96)+SUMIF('SPACELOG 5 BP'!$F$2:$EE$2,AX$4,'SPACELOG 5 BP'!$F96:$EE96)+SUMIF('SPACELOG 6 BP'!$F$2:$EE$2,AX$4,'SPACELOG 6 BP'!$F96:$EE96)+SUMIF('SPACELOG 7 BP'!$F$2:$EE$2,AX$4,'SPACELOG 7 BP'!$F96:$EE96)+SUMIF('SPACELOG 8 BP'!$F$2:$EE$2,AX$4,'SPACELOG 8 BP'!$F96:$EE96)+SUMIF('SPACELOG 9 BP'!$F$2:$EE$2,AX$4,'SPACELOG 9 BP'!$F96:$EE96)+SUMIF('SPACELOG 10 BP'!$F$2:$EE$2,AX$4,'SPACELOG 10 BP'!$F96:$EE96)+SUMIF('SPACELOG 11 BP'!$F$2:$EE$2,AX$4,'SPACELOG 11 BP'!$F96:$EE96)+SUMIF('SPACELOG 12 BP'!$F$2:$EE$2,AX$4,'SPACELOG 12 BP'!$F96:$EE96)</f>
        <v>36139.890227282929</v>
      </c>
      <c r="AY96" s="13">
        <f>SUMIF('reporting montigny'!$F$2:$EE$2,AY$4,'reporting montigny'!$F96:$EE96)+SUMIF('reporting boissy'!$F$2:$EE$2,AY$4,'reporting boissy'!$F96:$EE96)+SUMIF('reporting moussy'!$F$2:$EE$2,AY$4,'reporting moussy'!$F96:$EE96)+SUMIF('reporting trappes'!$F$2:$EE$2,AY$4,'reporting trappes'!$F96:$EE96)+SUMIF('SPACELOG 5 BP'!$F$2:$EE$2,AY$4,'SPACELOG 5 BP'!$F96:$EE96)+SUMIF('SPACELOG 6 BP'!$F$2:$EE$2,AY$4,'SPACELOG 6 BP'!$F96:$EE96)+SUMIF('SPACELOG 7 BP'!$F$2:$EE$2,AY$4,'SPACELOG 7 BP'!$F96:$EE96)+SUMIF('SPACELOG 8 BP'!$F$2:$EE$2,AY$4,'SPACELOG 8 BP'!$F96:$EE96)+SUMIF('SPACELOG 9 BP'!$F$2:$EE$2,AY$4,'SPACELOG 9 BP'!$F96:$EE96)+SUMIF('SPACELOG 10 BP'!$F$2:$EE$2,AY$4,'SPACELOG 10 BP'!$F96:$EE96)+SUMIF('SPACELOG 11 BP'!$F$2:$EE$2,AY$4,'SPACELOG 11 BP'!$F96:$EE96)+SUMIF('SPACELOG 12 BP'!$F$2:$EE$2,AY$4,'SPACELOG 12 BP'!$F96:$EE96)</f>
        <v>40339.890227282929</v>
      </c>
      <c r="AZ96" s="13">
        <f>SUMIF('reporting montigny'!$F$2:$EE$2,AZ$4,'reporting montigny'!$F96:$EE96)+SUMIF('reporting boissy'!$F$2:$EE$2,AZ$4,'reporting boissy'!$F96:$EE96)+SUMIF('reporting moussy'!$F$2:$EE$2,AZ$4,'reporting moussy'!$F96:$EE96)+SUMIF('reporting trappes'!$F$2:$EE$2,AZ$4,'reporting trappes'!$F96:$EE96)+SUMIF('SPACELOG 5 BP'!$F$2:$EE$2,AZ$4,'SPACELOG 5 BP'!$F96:$EE96)+SUMIF('SPACELOG 6 BP'!$F$2:$EE$2,AZ$4,'SPACELOG 6 BP'!$F96:$EE96)+SUMIF('SPACELOG 7 BP'!$F$2:$EE$2,AZ$4,'SPACELOG 7 BP'!$F96:$EE96)+SUMIF('SPACELOG 8 BP'!$F$2:$EE$2,AZ$4,'SPACELOG 8 BP'!$F96:$EE96)+SUMIF('SPACELOG 9 BP'!$F$2:$EE$2,AZ$4,'SPACELOG 9 BP'!$F96:$EE96)+SUMIF('SPACELOG 10 BP'!$F$2:$EE$2,AZ$4,'SPACELOG 10 BP'!$F96:$EE96)+SUMIF('SPACELOG 11 BP'!$F$2:$EE$2,AZ$4,'SPACELOG 11 BP'!$F96:$EE96)+SUMIF('SPACELOG 12 BP'!$F$2:$EE$2,AZ$4,'SPACELOG 12 BP'!$F96:$EE96)</f>
        <v>40339.890227282929</v>
      </c>
      <c r="BA96" s="13">
        <f>SUMIF('reporting montigny'!$F$2:$EE$2,BA$4,'reporting montigny'!$F96:$EE96)+SUMIF('reporting boissy'!$F$2:$EE$2,BA$4,'reporting boissy'!$F96:$EE96)+SUMIF('reporting moussy'!$F$2:$EE$2,BA$4,'reporting moussy'!$F96:$EE96)+SUMIF('reporting trappes'!$F$2:$EE$2,BA$4,'reporting trappes'!$F96:$EE96)+SUMIF('SPACELOG 5 BP'!$F$2:$EE$2,BA$4,'SPACELOG 5 BP'!$F96:$EE96)+SUMIF('SPACELOG 6 BP'!$F$2:$EE$2,BA$4,'SPACELOG 6 BP'!$F96:$EE96)+SUMIF('SPACELOG 7 BP'!$F$2:$EE$2,BA$4,'SPACELOG 7 BP'!$F96:$EE96)+SUMIF('SPACELOG 8 BP'!$F$2:$EE$2,BA$4,'SPACELOG 8 BP'!$F96:$EE96)+SUMIF('SPACELOG 9 BP'!$F$2:$EE$2,BA$4,'SPACELOG 9 BP'!$F96:$EE96)+SUMIF('SPACELOG 10 BP'!$F$2:$EE$2,BA$4,'SPACELOG 10 BP'!$F96:$EE96)+SUMIF('SPACELOG 11 BP'!$F$2:$EE$2,BA$4,'SPACELOG 11 BP'!$F96:$EE96)+SUMIF('SPACELOG 12 BP'!$F$2:$EE$2,BA$4,'SPACELOG 12 BP'!$F96:$EE96)</f>
        <v>40339.890227282929</v>
      </c>
      <c r="BB96" s="13">
        <f>SUMIF('reporting montigny'!$F$2:$EE$2,BB$4,'reporting montigny'!$F96:$EE96)+SUMIF('reporting boissy'!$F$2:$EE$2,BB$4,'reporting boissy'!$F96:$EE96)+SUMIF('reporting moussy'!$F$2:$EE$2,BB$4,'reporting moussy'!$F96:$EE96)+SUMIF('reporting trappes'!$F$2:$EE$2,BB$4,'reporting trappes'!$F96:$EE96)+SUMIF('SPACELOG 5 BP'!$F$2:$EE$2,BB$4,'SPACELOG 5 BP'!$F96:$EE96)+SUMIF('SPACELOG 6 BP'!$F$2:$EE$2,BB$4,'SPACELOG 6 BP'!$F96:$EE96)+SUMIF('SPACELOG 7 BP'!$F$2:$EE$2,BB$4,'SPACELOG 7 BP'!$F96:$EE96)+SUMIF('SPACELOG 8 BP'!$F$2:$EE$2,BB$4,'SPACELOG 8 BP'!$F96:$EE96)+SUMIF('SPACELOG 9 BP'!$F$2:$EE$2,BB$4,'SPACELOG 9 BP'!$F96:$EE96)+SUMIF('SPACELOG 10 BP'!$F$2:$EE$2,BB$4,'SPACELOG 10 BP'!$F96:$EE96)+SUMIF('SPACELOG 11 BP'!$F$2:$EE$2,BB$4,'SPACELOG 11 BP'!$F96:$EE96)+SUMIF('SPACELOG 12 BP'!$F$2:$EE$2,BB$4,'SPACELOG 12 BP'!$F96:$EE96)</f>
        <v>40339.890227282929</v>
      </c>
      <c r="BC96" s="13">
        <f>SUMIF('reporting montigny'!$F$2:$EE$2,BC$4,'reporting montigny'!$F96:$EE96)+SUMIF('reporting boissy'!$F$2:$EE$2,BC$4,'reporting boissy'!$F96:$EE96)+SUMIF('reporting moussy'!$F$2:$EE$2,BC$4,'reporting moussy'!$F96:$EE96)+SUMIF('reporting trappes'!$F$2:$EE$2,BC$4,'reporting trappes'!$F96:$EE96)+SUMIF('SPACELOG 5 BP'!$F$2:$EE$2,BC$4,'SPACELOG 5 BP'!$F96:$EE96)+SUMIF('SPACELOG 6 BP'!$F$2:$EE$2,BC$4,'SPACELOG 6 BP'!$F96:$EE96)+SUMIF('SPACELOG 7 BP'!$F$2:$EE$2,BC$4,'SPACELOG 7 BP'!$F96:$EE96)+SUMIF('SPACELOG 8 BP'!$F$2:$EE$2,BC$4,'SPACELOG 8 BP'!$F96:$EE96)+SUMIF('SPACELOG 9 BP'!$F$2:$EE$2,BC$4,'SPACELOG 9 BP'!$F96:$EE96)+SUMIF('SPACELOG 10 BP'!$F$2:$EE$2,BC$4,'SPACELOG 10 BP'!$F96:$EE96)+SUMIF('SPACELOG 11 BP'!$F$2:$EE$2,BC$4,'SPACELOG 11 BP'!$F96:$EE96)+SUMIF('SPACELOG 12 BP'!$F$2:$EE$2,BC$4,'SPACELOG 12 BP'!$F96:$EE96)</f>
        <v>40339.890227282929</v>
      </c>
      <c r="BD96" s="13">
        <f>SUMIF('reporting montigny'!$F$2:$EE$2,BD$4,'reporting montigny'!$F96:$EE96)+SUMIF('reporting boissy'!$F$2:$EE$2,BD$4,'reporting boissy'!$F96:$EE96)+SUMIF('reporting moussy'!$F$2:$EE$2,BD$4,'reporting moussy'!$F96:$EE96)+SUMIF('reporting trappes'!$F$2:$EE$2,BD$4,'reporting trappes'!$F96:$EE96)+SUMIF('SPACELOG 5 BP'!$F$2:$EE$2,BD$4,'SPACELOG 5 BP'!$F96:$EE96)+SUMIF('SPACELOG 6 BP'!$F$2:$EE$2,BD$4,'SPACELOG 6 BP'!$F96:$EE96)+SUMIF('SPACELOG 7 BP'!$F$2:$EE$2,BD$4,'SPACELOG 7 BP'!$F96:$EE96)+SUMIF('SPACELOG 8 BP'!$F$2:$EE$2,BD$4,'SPACELOG 8 BP'!$F96:$EE96)+SUMIF('SPACELOG 9 BP'!$F$2:$EE$2,BD$4,'SPACELOG 9 BP'!$F96:$EE96)+SUMIF('SPACELOG 10 BP'!$F$2:$EE$2,BD$4,'SPACELOG 10 BP'!$F96:$EE96)+SUMIF('SPACELOG 11 BP'!$F$2:$EE$2,BD$4,'SPACELOG 11 BP'!$F96:$EE96)+SUMIF('SPACELOG 12 BP'!$F$2:$EE$2,BD$4,'SPACELOG 12 BP'!$F96:$EE96)</f>
        <v>40339.890227282929</v>
      </c>
      <c r="BE96" s="14">
        <f>SUM(AS96:BD96)</f>
        <v>464412.68272739527</v>
      </c>
      <c r="BF96" s="13">
        <f>SUMIF('reporting montigny'!$F$2:$EE$2,BF$4,'reporting montigny'!$F96:$EE96)+SUMIF('reporting boissy'!$F$2:$EE$2,BF$4,'reporting boissy'!$F96:$EE96)+SUMIF('reporting moussy'!$F$2:$EE$2,BF$4,'reporting moussy'!$F96:$EE96)+SUMIF('reporting trappes'!$F$2:$EE$2,BF$4,'reporting trappes'!$F96:$EE96)+SUMIF('SPACELOG 5 BP'!$F$2:$EE$2,BF$4,'SPACELOG 5 BP'!$F96:$EE96)+SUMIF('SPACELOG 6 BP'!$F$2:$EE$2,BF$4,'SPACELOG 6 BP'!$F96:$EE96)+SUMIF('SPACELOG 7 BP'!$F$2:$EE$2,BF$4,'SPACELOG 7 BP'!$F96:$EE96)+SUMIF('SPACELOG 8 BP'!$F$2:$EE$2,BF$4,'SPACELOG 8 BP'!$F96:$EE96)+SUMIF('SPACELOG 9 BP'!$F$2:$EE$2,BF$4,'SPACELOG 9 BP'!$F96:$EE96)+SUMIF('SPACELOG 10 BP'!$F$2:$EE$2,BF$4,'SPACELOG 10 BP'!$F96:$EE96)+SUMIF('SPACELOG 11 BP'!$F$2:$EE$2,BF$4,'SPACELOG 11 BP'!$F96:$EE96)+SUMIF('SPACELOG 12 BP'!$F$2:$EE$2,BF$4,'SPACELOG 12 BP'!$F96:$EE96)</f>
        <v>38714.890227282929</v>
      </c>
      <c r="BG96" s="13">
        <f>SUMIF('reporting montigny'!$F$2:$EE$2,BG$4,'reporting montigny'!$F96:$EE96)+SUMIF('reporting boissy'!$F$2:$EE$2,BG$4,'reporting boissy'!$F96:$EE96)+SUMIF('reporting moussy'!$F$2:$EE$2,BG$4,'reporting moussy'!$F96:$EE96)+SUMIF('reporting trappes'!$F$2:$EE$2,BG$4,'reporting trappes'!$F96:$EE96)+SUMIF('SPACELOG 5 BP'!$F$2:$EE$2,BG$4,'SPACELOG 5 BP'!$F96:$EE96)+SUMIF('SPACELOG 6 BP'!$F$2:$EE$2,BG$4,'SPACELOG 6 BP'!$F96:$EE96)+SUMIF('SPACELOG 7 BP'!$F$2:$EE$2,BG$4,'SPACELOG 7 BP'!$F96:$EE96)+SUMIF('SPACELOG 8 BP'!$F$2:$EE$2,BG$4,'SPACELOG 8 BP'!$F96:$EE96)+SUMIF('SPACELOG 9 BP'!$F$2:$EE$2,BG$4,'SPACELOG 9 BP'!$F96:$EE96)+SUMIF('SPACELOG 10 BP'!$F$2:$EE$2,BG$4,'SPACELOG 10 BP'!$F96:$EE96)+SUMIF('SPACELOG 11 BP'!$F$2:$EE$2,BG$4,'SPACELOG 11 BP'!$F96:$EE96)+SUMIF('SPACELOG 12 BP'!$F$2:$EE$2,BG$4,'SPACELOG 12 BP'!$F96:$EE96)</f>
        <v>40339.890227282929</v>
      </c>
      <c r="BH96" s="13">
        <f>SUMIF('reporting montigny'!$F$2:$EE$2,BH$4,'reporting montigny'!$F96:$EE96)+SUMIF('reporting boissy'!$F$2:$EE$2,BH$4,'reporting boissy'!$F96:$EE96)+SUMIF('reporting moussy'!$F$2:$EE$2,BH$4,'reporting moussy'!$F96:$EE96)+SUMIF('reporting trappes'!$F$2:$EE$2,BH$4,'reporting trappes'!$F96:$EE96)+SUMIF('SPACELOG 5 BP'!$F$2:$EE$2,BH$4,'SPACELOG 5 BP'!$F96:$EE96)+SUMIF('SPACELOG 6 BP'!$F$2:$EE$2,BH$4,'SPACELOG 6 BP'!$F96:$EE96)+SUMIF('SPACELOG 7 BP'!$F$2:$EE$2,BH$4,'SPACELOG 7 BP'!$F96:$EE96)+SUMIF('SPACELOG 8 BP'!$F$2:$EE$2,BH$4,'SPACELOG 8 BP'!$F96:$EE96)+SUMIF('SPACELOG 9 BP'!$F$2:$EE$2,BH$4,'SPACELOG 9 BP'!$F96:$EE96)+SUMIF('SPACELOG 10 BP'!$F$2:$EE$2,BH$4,'SPACELOG 10 BP'!$F96:$EE96)+SUMIF('SPACELOG 11 BP'!$F$2:$EE$2,BH$4,'SPACELOG 11 BP'!$F96:$EE96)+SUMIF('SPACELOG 12 BP'!$F$2:$EE$2,BH$4,'SPACELOG 12 BP'!$F96:$EE96)</f>
        <v>28998.890227282933</v>
      </c>
      <c r="BI96" s="13">
        <f>SUMIF('reporting montigny'!$F$2:$EE$2,BI$4,'reporting montigny'!$F96:$EE96)+SUMIF('reporting boissy'!$F$2:$EE$2,BI$4,'reporting boissy'!$F96:$EE96)+SUMIF('reporting moussy'!$F$2:$EE$2,BI$4,'reporting moussy'!$F96:$EE96)+SUMIF('reporting trappes'!$F$2:$EE$2,BI$4,'reporting trappes'!$F96:$EE96)+SUMIF('SPACELOG 5 BP'!$F$2:$EE$2,BI$4,'SPACELOG 5 BP'!$F96:$EE96)+SUMIF('SPACELOG 6 BP'!$F$2:$EE$2,BI$4,'SPACELOG 6 BP'!$F96:$EE96)+SUMIF('SPACELOG 7 BP'!$F$2:$EE$2,BI$4,'SPACELOG 7 BP'!$F96:$EE96)+SUMIF('SPACELOG 8 BP'!$F$2:$EE$2,BI$4,'SPACELOG 8 BP'!$F96:$EE96)+SUMIF('SPACELOG 9 BP'!$F$2:$EE$2,BI$4,'SPACELOG 9 BP'!$F96:$EE96)+SUMIF('SPACELOG 10 BP'!$F$2:$EE$2,BI$4,'SPACELOG 10 BP'!$F96:$EE96)+SUMIF('SPACELOG 11 BP'!$F$2:$EE$2,BI$4,'SPACELOG 11 BP'!$F96:$EE96)+SUMIF('SPACELOG 12 BP'!$F$2:$EE$2,BI$4,'SPACELOG 12 BP'!$F96:$EE96)</f>
        <v>40339.890227282929</v>
      </c>
      <c r="BJ96" s="13">
        <f>SUMIF('reporting montigny'!$F$2:$EE$2,BJ$4,'reporting montigny'!$F96:$EE96)+SUMIF('reporting boissy'!$F$2:$EE$2,BJ$4,'reporting boissy'!$F96:$EE96)+SUMIF('reporting moussy'!$F$2:$EE$2,BJ$4,'reporting moussy'!$F96:$EE96)+SUMIF('reporting trappes'!$F$2:$EE$2,BJ$4,'reporting trappes'!$F96:$EE96)+SUMIF('SPACELOG 5 BP'!$F$2:$EE$2,BJ$4,'SPACELOG 5 BP'!$F96:$EE96)+SUMIF('SPACELOG 6 BP'!$F$2:$EE$2,BJ$4,'SPACELOG 6 BP'!$F96:$EE96)+SUMIF('SPACELOG 7 BP'!$F$2:$EE$2,BJ$4,'SPACELOG 7 BP'!$F96:$EE96)+SUMIF('SPACELOG 8 BP'!$F$2:$EE$2,BJ$4,'SPACELOG 8 BP'!$F96:$EE96)+SUMIF('SPACELOG 9 BP'!$F$2:$EE$2,BJ$4,'SPACELOG 9 BP'!$F96:$EE96)+SUMIF('SPACELOG 10 BP'!$F$2:$EE$2,BJ$4,'SPACELOG 10 BP'!$F96:$EE96)+SUMIF('SPACELOG 11 BP'!$F$2:$EE$2,BJ$4,'SPACELOG 11 BP'!$F96:$EE96)+SUMIF('SPACELOG 12 BP'!$F$2:$EE$2,BJ$4,'SPACELOG 12 BP'!$F96:$EE96)</f>
        <v>37839.890227282929</v>
      </c>
      <c r="BK96" s="13">
        <f>SUMIF('reporting montigny'!$F$2:$EE$2,BK$4,'reporting montigny'!$F96:$EE96)+SUMIF('reporting boissy'!$F$2:$EE$2,BK$4,'reporting boissy'!$F96:$EE96)+SUMIF('reporting moussy'!$F$2:$EE$2,BK$4,'reporting moussy'!$F96:$EE96)+SUMIF('reporting trappes'!$F$2:$EE$2,BK$4,'reporting trappes'!$F96:$EE96)+SUMIF('SPACELOG 5 BP'!$F$2:$EE$2,BK$4,'SPACELOG 5 BP'!$F96:$EE96)+SUMIF('SPACELOG 6 BP'!$F$2:$EE$2,BK$4,'SPACELOG 6 BP'!$F96:$EE96)+SUMIF('SPACELOG 7 BP'!$F$2:$EE$2,BK$4,'SPACELOG 7 BP'!$F96:$EE96)+SUMIF('SPACELOG 8 BP'!$F$2:$EE$2,BK$4,'SPACELOG 8 BP'!$F96:$EE96)+SUMIF('SPACELOG 9 BP'!$F$2:$EE$2,BK$4,'SPACELOG 9 BP'!$F96:$EE96)+SUMIF('SPACELOG 10 BP'!$F$2:$EE$2,BK$4,'SPACELOG 10 BP'!$F96:$EE96)+SUMIF('SPACELOG 11 BP'!$F$2:$EE$2,BK$4,'SPACELOG 11 BP'!$F96:$EE96)+SUMIF('SPACELOG 12 BP'!$F$2:$EE$2,BK$4,'SPACELOG 12 BP'!$F96:$EE96)</f>
        <v>36139.890227282929</v>
      </c>
      <c r="BL96" s="13">
        <f>SUMIF('reporting montigny'!$F$2:$EE$2,BL$4,'reporting montigny'!$F96:$EE96)+SUMIF('reporting boissy'!$F$2:$EE$2,BL$4,'reporting boissy'!$F96:$EE96)+SUMIF('reporting moussy'!$F$2:$EE$2,BL$4,'reporting moussy'!$F96:$EE96)+SUMIF('reporting trappes'!$F$2:$EE$2,BL$4,'reporting trappes'!$F96:$EE96)+SUMIF('SPACELOG 5 BP'!$F$2:$EE$2,BL$4,'SPACELOG 5 BP'!$F96:$EE96)+SUMIF('SPACELOG 6 BP'!$F$2:$EE$2,BL$4,'SPACELOG 6 BP'!$F96:$EE96)+SUMIF('SPACELOG 7 BP'!$F$2:$EE$2,BL$4,'SPACELOG 7 BP'!$F96:$EE96)+SUMIF('SPACELOG 8 BP'!$F$2:$EE$2,BL$4,'SPACELOG 8 BP'!$F96:$EE96)+SUMIF('SPACELOG 9 BP'!$F$2:$EE$2,BL$4,'SPACELOG 9 BP'!$F96:$EE96)+SUMIF('SPACELOG 10 BP'!$F$2:$EE$2,BL$4,'SPACELOG 10 BP'!$F96:$EE96)+SUMIF('SPACELOG 11 BP'!$F$2:$EE$2,BL$4,'SPACELOG 11 BP'!$F96:$EE96)+SUMIF('SPACELOG 12 BP'!$F$2:$EE$2,BL$4,'SPACELOG 12 BP'!$F96:$EE96)</f>
        <v>40339.890227282929</v>
      </c>
      <c r="BM96" s="13">
        <f>SUMIF('reporting montigny'!$F$2:$EE$2,BM$4,'reporting montigny'!$F96:$EE96)+SUMIF('reporting boissy'!$F$2:$EE$2,BM$4,'reporting boissy'!$F96:$EE96)+SUMIF('reporting moussy'!$F$2:$EE$2,BM$4,'reporting moussy'!$F96:$EE96)+SUMIF('reporting trappes'!$F$2:$EE$2,BM$4,'reporting trappes'!$F96:$EE96)+SUMIF('SPACELOG 5 BP'!$F$2:$EE$2,BM$4,'SPACELOG 5 BP'!$F96:$EE96)+SUMIF('SPACELOG 6 BP'!$F$2:$EE$2,BM$4,'SPACELOG 6 BP'!$F96:$EE96)+SUMIF('SPACELOG 7 BP'!$F$2:$EE$2,BM$4,'SPACELOG 7 BP'!$F96:$EE96)+SUMIF('SPACELOG 8 BP'!$F$2:$EE$2,BM$4,'SPACELOG 8 BP'!$F96:$EE96)+SUMIF('SPACELOG 9 BP'!$F$2:$EE$2,BM$4,'SPACELOG 9 BP'!$F96:$EE96)+SUMIF('SPACELOG 10 BP'!$F$2:$EE$2,BM$4,'SPACELOG 10 BP'!$F96:$EE96)+SUMIF('SPACELOG 11 BP'!$F$2:$EE$2,BM$4,'SPACELOG 11 BP'!$F96:$EE96)+SUMIF('SPACELOG 12 BP'!$F$2:$EE$2,BM$4,'SPACELOG 12 BP'!$F96:$EE96)</f>
        <v>40339.890227282929</v>
      </c>
      <c r="BN96" s="13">
        <f>SUMIF('reporting montigny'!$F$2:$EE$2,BN$4,'reporting montigny'!$F96:$EE96)+SUMIF('reporting boissy'!$F$2:$EE$2,BN$4,'reporting boissy'!$F96:$EE96)+SUMIF('reporting moussy'!$F$2:$EE$2,BN$4,'reporting moussy'!$F96:$EE96)+SUMIF('reporting trappes'!$F$2:$EE$2,BN$4,'reporting trappes'!$F96:$EE96)+SUMIF('SPACELOG 5 BP'!$F$2:$EE$2,BN$4,'SPACELOG 5 BP'!$F96:$EE96)+SUMIF('SPACELOG 6 BP'!$F$2:$EE$2,BN$4,'SPACELOG 6 BP'!$F96:$EE96)+SUMIF('SPACELOG 7 BP'!$F$2:$EE$2,BN$4,'SPACELOG 7 BP'!$F96:$EE96)+SUMIF('SPACELOG 8 BP'!$F$2:$EE$2,BN$4,'SPACELOG 8 BP'!$F96:$EE96)+SUMIF('SPACELOG 9 BP'!$F$2:$EE$2,BN$4,'SPACELOG 9 BP'!$F96:$EE96)+SUMIF('SPACELOG 10 BP'!$F$2:$EE$2,BN$4,'SPACELOG 10 BP'!$F96:$EE96)+SUMIF('SPACELOG 11 BP'!$F$2:$EE$2,BN$4,'SPACELOG 11 BP'!$F96:$EE96)+SUMIF('SPACELOG 12 BP'!$F$2:$EE$2,BN$4,'SPACELOG 12 BP'!$F96:$EE96)</f>
        <v>40339.890227282929</v>
      </c>
      <c r="BO96" s="13">
        <f>SUMIF('reporting montigny'!$F$2:$EE$2,BO$4,'reporting montigny'!$F96:$EE96)+SUMIF('reporting boissy'!$F$2:$EE$2,BO$4,'reporting boissy'!$F96:$EE96)+SUMIF('reporting moussy'!$F$2:$EE$2,BO$4,'reporting moussy'!$F96:$EE96)+SUMIF('reporting trappes'!$F$2:$EE$2,BO$4,'reporting trappes'!$F96:$EE96)+SUMIF('SPACELOG 5 BP'!$F$2:$EE$2,BO$4,'SPACELOG 5 BP'!$F96:$EE96)+SUMIF('SPACELOG 6 BP'!$F$2:$EE$2,BO$4,'SPACELOG 6 BP'!$F96:$EE96)+SUMIF('SPACELOG 7 BP'!$F$2:$EE$2,BO$4,'SPACELOG 7 BP'!$F96:$EE96)+SUMIF('SPACELOG 8 BP'!$F$2:$EE$2,BO$4,'SPACELOG 8 BP'!$F96:$EE96)+SUMIF('SPACELOG 9 BP'!$F$2:$EE$2,BO$4,'SPACELOG 9 BP'!$F96:$EE96)+SUMIF('SPACELOG 10 BP'!$F$2:$EE$2,BO$4,'SPACELOG 10 BP'!$F96:$EE96)+SUMIF('SPACELOG 11 BP'!$F$2:$EE$2,BO$4,'SPACELOG 11 BP'!$F96:$EE96)+SUMIF('SPACELOG 12 BP'!$F$2:$EE$2,BO$4,'SPACELOG 12 BP'!$F96:$EE96)</f>
        <v>44624.890227282929</v>
      </c>
      <c r="BP96" s="13">
        <f>SUMIF('reporting montigny'!$F$2:$EE$2,BP$4,'reporting montigny'!$F96:$EE96)+SUMIF('reporting boissy'!$F$2:$EE$2,BP$4,'reporting boissy'!$F96:$EE96)+SUMIF('reporting moussy'!$F$2:$EE$2,BP$4,'reporting moussy'!$F96:$EE96)+SUMIF('reporting trappes'!$F$2:$EE$2,BP$4,'reporting trappes'!$F96:$EE96)+SUMIF('SPACELOG 5 BP'!$F$2:$EE$2,BP$4,'SPACELOG 5 BP'!$F96:$EE96)+SUMIF('SPACELOG 6 BP'!$F$2:$EE$2,BP$4,'SPACELOG 6 BP'!$F96:$EE96)+SUMIF('SPACELOG 7 BP'!$F$2:$EE$2,BP$4,'SPACELOG 7 BP'!$F96:$EE96)+SUMIF('SPACELOG 8 BP'!$F$2:$EE$2,BP$4,'SPACELOG 8 BP'!$F96:$EE96)+SUMIF('SPACELOG 9 BP'!$F$2:$EE$2,BP$4,'SPACELOG 9 BP'!$F96:$EE96)+SUMIF('SPACELOG 10 BP'!$F$2:$EE$2,BP$4,'SPACELOG 10 BP'!$F96:$EE96)+SUMIF('SPACELOG 11 BP'!$F$2:$EE$2,BP$4,'SPACELOG 11 BP'!$F96:$EE96)+SUMIF('SPACELOG 12 BP'!$F$2:$EE$2,BP$4,'SPACELOG 12 BP'!$F96:$EE96)</f>
        <v>44624.890227282929</v>
      </c>
      <c r="BQ96" s="13">
        <f>SUMIF('reporting montigny'!$F$2:$EE$2,BQ$4,'reporting montigny'!$F96:$EE96)+SUMIF('reporting boissy'!$F$2:$EE$2,BQ$4,'reporting boissy'!$F96:$EE96)+SUMIF('reporting moussy'!$F$2:$EE$2,BQ$4,'reporting moussy'!$F96:$EE96)+SUMIF('reporting trappes'!$F$2:$EE$2,BQ$4,'reporting trappes'!$F96:$EE96)+SUMIF('SPACELOG 5 BP'!$F$2:$EE$2,BQ$4,'SPACELOG 5 BP'!$F96:$EE96)+SUMIF('SPACELOG 6 BP'!$F$2:$EE$2,BQ$4,'SPACELOG 6 BP'!$F96:$EE96)+SUMIF('SPACELOG 7 BP'!$F$2:$EE$2,BQ$4,'SPACELOG 7 BP'!$F96:$EE96)+SUMIF('SPACELOG 8 BP'!$F$2:$EE$2,BQ$4,'SPACELOG 8 BP'!$F96:$EE96)+SUMIF('SPACELOG 9 BP'!$F$2:$EE$2,BQ$4,'SPACELOG 9 BP'!$F96:$EE96)+SUMIF('SPACELOG 10 BP'!$F$2:$EE$2,BQ$4,'SPACELOG 10 BP'!$F96:$EE96)+SUMIF('SPACELOG 11 BP'!$F$2:$EE$2,BQ$4,'SPACELOG 11 BP'!$F96:$EE96)+SUMIF('SPACELOG 12 BP'!$F$2:$EE$2,BQ$4,'SPACELOG 12 BP'!$F96:$EE96)</f>
        <v>44624.890227282929</v>
      </c>
      <c r="BR96" s="14">
        <f>SUM(BF96:BQ96)</f>
        <v>477267.68272739527</v>
      </c>
      <c r="BS96" s="13">
        <f>SUMIF('reporting montigny'!$F$2:$EE$2,BS$4,'reporting montigny'!$F96:$EE96)+SUMIF('reporting boissy'!$F$2:$EE$2,BS$4,'reporting boissy'!$F96:$EE96)+SUMIF('reporting moussy'!$F$2:$EE$2,BS$4,'reporting moussy'!$F96:$EE96)+SUMIF('reporting trappes'!$F$2:$EE$2,BS$4,'reporting trappes'!$F96:$EE96)+SUMIF('SPACELOG 5 BP'!$F$2:$EE$2,BS$4,'SPACELOG 5 BP'!$F96:$EE96)+SUMIF('SPACELOG 6 BP'!$F$2:$EE$2,BS$4,'SPACELOG 6 BP'!$F96:$EE96)+SUMIF('SPACELOG 7 BP'!$F$2:$EE$2,BS$4,'SPACELOG 7 BP'!$F96:$EE96)+SUMIF('SPACELOG 8 BP'!$F$2:$EE$2,BS$4,'SPACELOG 8 BP'!$F96:$EE96)+SUMIF('SPACELOG 9 BP'!$F$2:$EE$2,BS$4,'SPACELOG 9 BP'!$F96:$EE96)+SUMIF('SPACELOG 10 BP'!$F$2:$EE$2,BS$4,'SPACELOG 10 BP'!$F96:$EE96)+SUMIF('SPACELOG 11 BP'!$F$2:$EE$2,BS$4,'SPACELOG 11 BP'!$F96:$EE96)+SUMIF('SPACELOG 12 BP'!$F$2:$EE$2,BS$4,'SPACELOG 12 BP'!$F96:$EE96)</f>
        <v>42999.890227282929</v>
      </c>
      <c r="BT96" s="13">
        <f>SUMIF('reporting montigny'!$F$2:$EE$2,BT$4,'reporting montigny'!$F96:$EE96)+SUMIF('reporting boissy'!$F$2:$EE$2,BT$4,'reporting boissy'!$F96:$EE96)+SUMIF('reporting moussy'!$F$2:$EE$2,BT$4,'reporting moussy'!$F96:$EE96)+SUMIF('reporting trappes'!$F$2:$EE$2,BT$4,'reporting trappes'!$F96:$EE96)+SUMIF('SPACELOG 5 BP'!$F$2:$EE$2,BT$4,'SPACELOG 5 BP'!$F96:$EE96)+SUMIF('SPACELOG 6 BP'!$F$2:$EE$2,BT$4,'SPACELOG 6 BP'!$F96:$EE96)+SUMIF('SPACELOG 7 BP'!$F$2:$EE$2,BT$4,'SPACELOG 7 BP'!$F96:$EE96)+SUMIF('SPACELOG 8 BP'!$F$2:$EE$2,BT$4,'SPACELOG 8 BP'!$F96:$EE96)+SUMIF('SPACELOG 9 BP'!$F$2:$EE$2,BT$4,'SPACELOG 9 BP'!$F96:$EE96)+SUMIF('SPACELOG 10 BP'!$F$2:$EE$2,BT$4,'SPACELOG 10 BP'!$F96:$EE96)+SUMIF('SPACELOG 11 BP'!$F$2:$EE$2,BT$4,'SPACELOG 11 BP'!$F96:$EE96)+SUMIF('SPACELOG 12 BP'!$F$2:$EE$2,BT$4,'SPACELOG 12 BP'!$F96:$EE96)</f>
        <v>44624.890227282929</v>
      </c>
      <c r="BU96" s="13">
        <f>SUMIF('reporting montigny'!$F$2:$EE$2,BU$4,'reporting montigny'!$F96:$EE96)+SUMIF('reporting boissy'!$F$2:$EE$2,BU$4,'reporting boissy'!$F96:$EE96)+SUMIF('reporting moussy'!$F$2:$EE$2,BU$4,'reporting moussy'!$F96:$EE96)+SUMIF('reporting trappes'!$F$2:$EE$2,BU$4,'reporting trappes'!$F96:$EE96)+SUMIF('SPACELOG 5 BP'!$F$2:$EE$2,BU$4,'SPACELOG 5 BP'!$F96:$EE96)+SUMIF('SPACELOG 6 BP'!$F$2:$EE$2,BU$4,'SPACELOG 6 BP'!$F96:$EE96)+SUMIF('SPACELOG 7 BP'!$F$2:$EE$2,BU$4,'SPACELOG 7 BP'!$F96:$EE96)+SUMIF('SPACELOG 8 BP'!$F$2:$EE$2,BU$4,'SPACELOG 8 BP'!$F96:$EE96)+SUMIF('SPACELOG 9 BP'!$F$2:$EE$2,BU$4,'SPACELOG 9 BP'!$F96:$EE96)+SUMIF('SPACELOG 10 BP'!$F$2:$EE$2,BU$4,'SPACELOG 10 BP'!$F96:$EE96)+SUMIF('SPACELOG 11 BP'!$F$2:$EE$2,BU$4,'SPACELOG 11 BP'!$F96:$EE96)+SUMIF('SPACELOG 12 BP'!$F$2:$EE$2,BU$4,'SPACELOG 12 BP'!$F96:$EE96)</f>
        <v>33283.890227282929</v>
      </c>
      <c r="BV96" s="13">
        <f>SUMIF('reporting montigny'!$F$2:$EE$2,BV$4,'reporting montigny'!$F96:$EE96)+SUMIF('reporting boissy'!$F$2:$EE$2,BV$4,'reporting boissy'!$F96:$EE96)+SUMIF('reporting moussy'!$F$2:$EE$2,BV$4,'reporting moussy'!$F96:$EE96)+SUMIF('reporting trappes'!$F$2:$EE$2,BV$4,'reporting trappes'!$F96:$EE96)+SUMIF('SPACELOG 5 BP'!$F$2:$EE$2,BV$4,'SPACELOG 5 BP'!$F96:$EE96)+SUMIF('SPACELOG 6 BP'!$F$2:$EE$2,BV$4,'SPACELOG 6 BP'!$F96:$EE96)+SUMIF('SPACELOG 7 BP'!$F$2:$EE$2,BV$4,'SPACELOG 7 BP'!$F96:$EE96)+SUMIF('SPACELOG 8 BP'!$F$2:$EE$2,BV$4,'SPACELOG 8 BP'!$F96:$EE96)+SUMIF('SPACELOG 9 BP'!$F$2:$EE$2,BV$4,'SPACELOG 9 BP'!$F96:$EE96)+SUMIF('SPACELOG 10 BP'!$F$2:$EE$2,BV$4,'SPACELOG 10 BP'!$F96:$EE96)+SUMIF('SPACELOG 11 BP'!$F$2:$EE$2,BV$4,'SPACELOG 11 BP'!$F96:$EE96)+SUMIF('SPACELOG 12 BP'!$F$2:$EE$2,BV$4,'SPACELOG 12 BP'!$F96:$EE96)</f>
        <v>44624.890227282929</v>
      </c>
      <c r="BW96" s="13">
        <f>SUMIF('reporting montigny'!$F$2:$EE$2,BW$4,'reporting montigny'!$F96:$EE96)+SUMIF('reporting boissy'!$F$2:$EE$2,BW$4,'reporting boissy'!$F96:$EE96)+SUMIF('reporting moussy'!$F$2:$EE$2,BW$4,'reporting moussy'!$F96:$EE96)+SUMIF('reporting trappes'!$F$2:$EE$2,BW$4,'reporting trappes'!$F96:$EE96)+SUMIF('SPACELOG 5 BP'!$F$2:$EE$2,BW$4,'SPACELOG 5 BP'!$F96:$EE96)+SUMIF('SPACELOG 6 BP'!$F$2:$EE$2,BW$4,'SPACELOG 6 BP'!$F96:$EE96)+SUMIF('SPACELOG 7 BP'!$F$2:$EE$2,BW$4,'SPACELOG 7 BP'!$F96:$EE96)+SUMIF('SPACELOG 8 BP'!$F$2:$EE$2,BW$4,'SPACELOG 8 BP'!$F96:$EE96)+SUMIF('SPACELOG 9 BP'!$F$2:$EE$2,BW$4,'SPACELOG 9 BP'!$F96:$EE96)+SUMIF('SPACELOG 10 BP'!$F$2:$EE$2,BW$4,'SPACELOG 10 BP'!$F96:$EE96)+SUMIF('SPACELOG 11 BP'!$F$2:$EE$2,BW$4,'SPACELOG 11 BP'!$F96:$EE96)+SUMIF('SPACELOG 12 BP'!$F$2:$EE$2,BW$4,'SPACELOG 12 BP'!$F96:$EE96)</f>
        <v>42124.890227282929</v>
      </c>
      <c r="BX96" s="13">
        <f>SUMIF('reporting montigny'!$F$2:$EE$2,BX$4,'reporting montigny'!$F96:$EE96)+SUMIF('reporting boissy'!$F$2:$EE$2,BX$4,'reporting boissy'!$F96:$EE96)+SUMIF('reporting moussy'!$F$2:$EE$2,BX$4,'reporting moussy'!$F96:$EE96)+SUMIF('reporting trappes'!$F$2:$EE$2,BX$4,'reporting trappes'!$F96:$EE96)+SUMIF('SPACELOG 5 BP'!$F$2:$EE$2,BX$4,'SPACELOG 5 BP'!$F96:$EE96)+SUMIF('SPACELOG 6 BP'!$F$2:$EE$2,BX$4,'SPACELOG 6 BP'!$F96:$EE96)+SUMIF('SPACELOG 7 BP'!$F$2:$EE$2,BX$4,'SPACELOG 7 BP'!$F96:$EE96)+SUMIF('SPACELOG 8 BP'!$F$2:$EE$2,BX$4,'SPACELOG 8 BP'!$F96:$EE96)+SUMIF('SPACELOG 9 BP'!$F$2:$EE$2,BX$4,'SPACELOG 9 BP'!$F96:$EE96)+SUMIF('SPACELOG 10 BP'!$F$2:$EE$2,BX$4,'SPACELOG 10 BP'!$F96:$EE96)+SUMIF('SPACELOG 11 BP'!$F$2:$EE$2,BX$4,'SPACELOG 11 BP'!$F96:$EE96)+SUMIF('SPACELOG 12 BP'!$F$2:$EE$2,BX$4,'SPACELOG 12 BP'!$F96:$EE96)</f>
        <v>40424.890227282929</v>
      </c>
      <c r="BY96" s="13">
        <f>SUMIF('reporting montigny'!$F$2:$EE$2,BY$4,'reporting montigny'!$F96:$EE96)+SUMIF('reporting boissy'!$F$2:$EE$2,BY$4,'reporting boissy'!$F96:$EE96)+SUMIF('reporting moussy'!$F$2:$EE$2,BY$4,'reporting moussy'!$F96:$EE96)+SUMIF('reporting trappes'!$F$2:$EE$2,BY$4,'reporting trappes'!$F96:$EE96)+SUMIF('SPACELOG 5 BP'!$F$2:$EE$2,BY$4,'SPACELOG 5 BP'!$F96:$EE96)+SUMIF('SPACELOG 6 BP'!$F$2:$EE$2,BY$4,'SPACELOG 6 BP'!$F96:$EE96)+SUMIF('SPACELOG 7 BP'!$F$2:$EE$2,BY$4,'SPACELOG 7 BP'!$F96:$EE96)+SUMIF('SPACELOG 8 BP'!$F$2:$EE$2,BY$4,'SPACELOG 8 BP'!$F96:$EE96)+SUMIF('SPACELOG 9 BP'!$F$2:$EE$2,BY$4,'SPACELOG 9 BP'!$F96:$EE96)+SUMIF('SPACELOG 10 BP'!$F$2:$EE$2,BY$4,'SPACELOG 10 BP'!$F96:$EE96)+SUMIF('SPACELOG 11 BP'!$F$2:$EE$2,BY$4,'SPACELOG 11 BP'!$F96:$EE96)+SUMIF('SPACELOG 12 BP'!$F$2:$EE$2,BY$4,'SPACELOG 12 BP'!$F96:$EE96)</f>
        <v>44624.890227282929</v>
      </c>
      <c r="BZ96" s="13">
        <f>SUMIF('reporting montigny'!$F$2:$EE$2,BZ$4,'reporting montigny'!$F96:$EE96)+SUMIF('reporting boissy'!$F$2:$EE$2,BZ$4,'reporting boissy'!$F96:$EE96)+SUMIF('reporting moussy'!$F$2:$EE$2,BZ$4,'reporting moussy'!$F96:$EE96)+SUMIF('reporting trappes'!$F$2:$EE$2,BZ$4,'reporting trappes'!$F96:$EE96)+SUMIF('SPACELOG 5 BP'!$F$2:$EE$2,BZ$4,'SPACELOG 5 BP'!$F96:$EE96)+SUMIF('SPACELOG 6 BP'!$F$2:$EE$2,BZ$4,'SPACELOG 6 BP'!$F96:$EE96)+SUMIF('SPACELOG 7 BP'!$F$2:$EE$2,BZ$4,'SPACELOG 7 BP'!$F96:$EE96)+SUMIF('SPACELOG 8 BP'!$F$2:$EE$2,BZ$4,'SPACELOG 8 BP'!$F96:$EE96)+SUMIF('SPACELOG 9 BP'!$F$2:$EE$2,BZ$4,'SPACELOG 9 BP'!$F96:$EE96)+SUMIF('SPACELOG 10 BP'!$F$2:$EE$2,BZ$4,'SPACELOG 10 BP'!$F96:$EE96)+SUMIF('SPACELOG 11 BP'!$F$2:$EE$2,BZ$4,'SPACELOG 11 BP'!$F96:$EE96)+SUMIF('SPACELOG 12 BP'!$F$2:$EE$2,BZ$4,'SPACELOG 12 BP'!$F96:$EE96)</f>
        <v>44624.890227282929</v>
      </c>
      <c r="CA96" s="13">
        <f>SUMIF('reporting montigny'!$F$2:$EE$2,CA$4,'reporting montigny'!$F96:$EE96)+SUMIF('reporting boissy'!$F$2:$EE$2,CA$4,'reporting boissy'!$F96:$EE96)+SUMIF('reporting moussy'!$F$2:$EE$2,CA$4,'reporting moussy'!$F96:$EE96)+SUMIF('reporting trappes'!$F$2:$EE$2,CA$4,'reporting trappes'!$F96:$EE96)+SUMIF('SPACELOG 5 BP'!$F$2:$EE$2,CA$4,'SPACELOG 5 BP'!$F96:$EE96)+SUMIF('SPACELOG 6 BP'!$F$2:$EE$2,CA$4,'SPACELOG 6 BP'!$F96:$EE96)+SUMIF('SPACELOG 7 BP'!$F$2:$EE$2,CA$4,'SPACELOG 7 BP'!$F96:$EE96)+SUMIF('SPACELOG 8 BP'!$F$2:$EE$2,CA$4,'SPACELOG 8 BP'!$F96:$EE96)+SUMIF('SPACELOG 9 BP'!$F$2:$EE$2,CA$4,'SPACELOG 9 BP'!$F96:$EE96)+SUMIF('SPACELOG 10 BP'!$F$2:$EE$2,CA$4,'SPACELOG 10 BP'!$F96:$EE96)+SUMIF('SPACELOG 11 BP'!$F$2:$EE$2,CA$4,'SPACELOG 11 BP'!$F96:$EE96)+SUMIF('SPACELOG 12 BP'!$F$2:$EE$2,CA$4,'SPACELOG 12 BP'!$F96:$EE96)</f>
        <v>44624.890227282929</v>
      </c>
      <c r="CB96" s="13">
        <f>SUMIF('reporting montigny'!$F$2:$EE$2,CB$4,'reporting montigny'!$F96:$EE96)+SUMIF('reporting boissy'!$F$2:$EE$2,CB$4,'reporting boissy'!$F96:$EE96)+SUMIF('reporting moussy'!$F$2:$EE$2,CB$4,'reporting moussy'!$F96:$EE96)+SUMIF('reporting trappes'!$F$2:$EE$2,CB$4,'reporting trappes'!$F96:$EE96)+SUMIF('SPACELOG 5 BP'!$F$2:$EE$2,CB$4,'SPACELOG 5 BP'!$F96:$EE96)+SUMIF('SPACELOG 6 BP'!$F$2:$EE$2,CB$4,'SPACELOG 6 BP'!$F96:$EE96)+SUMIF('SPACELOG 7 BP'!$F$2:$EE$2,CB$4,'SPACELOG 7 BP'!$F96:$EE96)+SUMIF('SPACELOG 8 BP'!$F$2:$EE$2,CB$4,'SPACELOG 8 BP'!$F96:$EE96)+SUMIF('SPACELOG 9 BP'!$F$2:$EE$2,CB$4,'SPACELOG 9 BP'!$F96:$EE96)+SUMIF('SPACELOG 10 BP'!$F$2:$EE$2,CB$4,'SPACELOG 10 BP'!$F96:$EE96)+SUMIF('SPACELOG 11 BP'!$F$2:$EE$2,CB$4,'SPACELOG 11 BP'!$F96:$EE96)+SUMIF('SPACELOG 12 BP'!$F$2:$EE$2,CB$4,'SPACELOG 12 BP'!$F96:$EE96)</f>
        <v>44624.890227282929</v>
      </c>
      <c r="CC96" s="13">
        <f>SUMIF('reporting montigny'!$F$2:$EE$2,CC$4,'reporting montigny'!$F96:$EE96)+SUMIF('reporting boissy'!$F$2:$EE$2,CC$4,'reporting boissy'!$F96:$EE96)+SUMIF('reporting moussy'!$F$2:$EE$2,CC$4,'reporting moussy'!$F96:$EE96)+SUMIF('reporting trappes'!$F$2:$EE$2,CC$4,'reporting trappes'!$F96:$EE96)+SUMIF('SPACELOG 5 BP'!$F$2:$EE$2,CC$4,'SPACELOG 5 BP'!$F96:$EE96)+SUMIF('SPACELOG 6 BP'!$F$2:$EE$2,CC$4,'SPACELOG 6 BP'!$F96:$EE96)+SUMIF('SPACELOG 7 BP'!$F$2:$EE$2,CC$4,'SPACELOG 7 BP'!$F96:$EE96)+SUMIF('SPACELOG 8 BP'!$F$2:$EE$2,CC$4,'SPACELOG 8 BP'!$F96:$EE96)+SUMIF('SPACELOG 9 BP'!$F$2:$EE$2,CC$4,'SPACELOG 9 BP'!$F96:$EE96)+SUMIF('SPACELOG 10 BP'!$F$2:$EE$2,CC$4,'SPACELOG 10 BP'!$F96:$EE96)+SUMIF('SPACELOG 11 BP'!$F$2:$EE$2,CC$4,'SPACELOG 11 BP'!$F96:$EE96)+SUMIF('SPACELOG 12 BP'!$F$2:$EE$2,CC$4,'SPACELOG 12 BP'!$F96:$EE96)</f>
        <v>45615.890227282929</v>
      </c>
      <c r="CD96" s="13">
        <f>SUMIF('reporting montigny'!$F$2:$EE$2,CD$4,'reporting montigny'!$F96:$EE96)+SUMIF('reporting boissy'!$F$2:$EE$2,CD$4,'reporting boissy'!$F96:$EE96)+SUMIF('reporting moussy'!$F$2:$EE$2,CD$4,'reporting moussy'!$F96:$EE96)+SUMIF('reporting trappes'!$F$2:$EE$2,CD$4,'reporting trappes'!$F96:$EE96)+SUMIF('SPACELOG 5 BP'!$F$2:$EE$2,CD$4,'SPACELOG 5 BP'!$F96:$EE96)+SUMIF('SPACELOG 6 BP'!$F$2:$EE$2,CD$4,'SPACELOG 6 BP'!$F96:$EE96)+SUMIF('SPACELOG 7 BP'!$F$2:$EE$2,CD$4,'SPACELOG 7 BP'!$F96:$EE96)+SUMIF('SPACELOG 8 BP'!$F$2:$EE$2,CD$4,'SPACELOG 8 BP'!$F96:$EE96)+SUMIF('SPACELOG 9 BP'!$F$2:$EE$2,CD$4,'SPACELOG 9 BP'!$F96:$EE96)+SUMIF('SPACELOG 10 BP'!$F$2:$EE$2,CD$4,'SPACELOG 10 BP'!$F96:$EE96)+SUMIF('SPACELOG 11 BP'!$F$2:$EE$2,CD$4,'SPACELOG 11 BP'!$F96:$EE96)+SUMIF('SPACELOG 12 BP'!$F$2:$EE$2,CD$4,'SPACELOG 12 BP'!$F96:$EE96)</f>
        <v>45615.890227282929</v>
      </c>
      <c r="CE96" s="14">
        <f>SUM(BS96:CD96)</f>
        <v>517814.68272739527</v>
      </c>
      <c r="CF96" s="13">
        <f>SUMIF('reporting montigny'!$F$2:$EE$2,CF$4,'reporting montigny'!$F96:$EE96)+SUMIF('reporting boissy'!$F$2:$EE$2,CF$4,'reporting boissy'!$F96:$EE96)+SUMIF('reporting moussy'!$F$2:$EE$2,CF$4,'reporting moussy'!$F96:$EE96)+SUMIF('reporting trappes'!$F$2:$EE$2,CF$4,'reporting trappes'!$F96:$EE96)+SUMIF('SPACELOG 5 BP'!$F$2:$EE$2,CF$4,'SPACELOG 5 BP'!$F96:$EE96)+SUMIF('SPACELOG 6 BP'!$F$2:$EE$2,CF$4,'SPACELOG 6 BP'!$F96:$EE96)+SUMIF('SPACELOG 7 BP'!$F$2:$EE$2,CF$4,'SPACELOG 7 BP'!$F96:$EE96)+SUMIF('SPACELOG 8 BP'!$F$2:$EE$2,CF$4,'SPACELOG 8 BP'!$F96:$EE96)+SUMIF('SPACELOG 9 BP'!$F$2:$EE$2,CF$4,'SPACELOG 9 BP'!$F96:$EE96)+SUMIF('SPACELOG 10 BP'!$F$2:$EE$2,CF$4,'SPACELOG 10 BP'!$F96:$EE96)+SUMIF('SPACELOG 11 BP'!$F$2:$EE$2,CF$4,'SPACELOG 11 BP'!$F96:$EE96)+SUMIF('SPACELOG 12 BP'!$F$2:$EE$2,CF$4,'SPACELOG 12 BP'!$F96:$EE96)</f>
        <v>43990.890227282929</v>
      </c>
      <c r="CG96" s="13">
        <f>SUMIF('reporting montigny'!$F$2:$EE$2,CG$4,'reporting montigny'!$F96:$EE96)+SUMIF('reporting boissy'!$F$2:$EE$2,CG$4,'reporting boissy'!$F96:$EE96)+SUMIF('reporting moussy'!$F$2:$EE$2,CG$4,'reporting moussy'!$F96:$EE96)+SUMIF('reporting trappes'!$F$2:$EE$2,CG$4,'reporting trappes'!$F96:$EE96)+SUMIF('SPACELOG 5 BP'!$F$2:$EE$2,CG$4,'SPACELOG 5 BP'!$F96:$EE96)+SUMIF('SPACELOG 6 BP'!$F$2:$EE$2,CG$4,'SPACELOG 6 BP'!$F96:$EE96)+SUMIF('SPACELOG 7 BP'!$F$2:$EE$2,CG$4,'SPACELOG 7 BP'!$F96:$EE96)+SUMIF('SPACELOG 8 BP'!$F$2:$EE$2,CG$4,'SPACELOG 8 BP'!$F96:$EE96)+SUMIF('SPACELOG 9 BP'!$F$2:$EE$2,CG$4,'SPACELOG 9 BP'!$F96:$EE96)+SUMIF('SPACELOG 10 BP'!$F$2:$EE$2,CG$4,'SPACELOG 10 BP'!$F96:$EE96)+SUMIF('SPACELOG 11 BP'!$F$2:$EE$2,CG$4,'SPACELOG 11 BP'!$F96:$EE96)+SUMIF('SPACELOG 12 BP'!$F$2:$EE$2,CG$4,'SPACELOG 12 BP'!$F96:$EE96)</f>
        <v>45615.890227282929</v>
      </c>
      <c r="CH96" s="13">
        <f>SUMIF('reporting montigny'!$F$2:$EE$2,CH$4,'reporting montigny'!$F96:$EE96)+SUMIF('reporting boissy'!$F$2:$EE$2,CH$4,'reporting boissy'!$F96:$EE96)+SUMIF('reporting moussy'!$F$2:$EE$2,CH$4,'reporting moussy'!$F96:$EE96)+SUMIF('reporting trappes'!$F$2:$EE$2,CH$4,'reporting trappes'!$F96:$EE96)+SUMIF('SPACELOG 5 BP'!$F$2:$EE$2,CH$4,'SPACELOG 5 BP'!$F96:$EE96)+SUMIF('SPACELOG 6 BP'!$F$2:$EE$2,CH$4,'SPACELOG 6 BP'!$F96:$EE96)+SUMIF('SPACELOG 7 BP'!$F$2:$EE$2,CH$4,'SPACELOG 7 BP'!$F96:$EE96)+SUMIF('SPACELOG 8 BP'!$F$2:$EE$2,CH$4,'SPACELOG 8 BP'!$F96:$EE96)+SUMIF('SPACELOG 9 BP'!$F$2:$EE$2,CH$4,'SPACELOG 9 BP'!$F96:$EE96)+SUMIF('SPACELOG 10 BP'!$F$2:$EE$2,CH$4,'SPACELOG 10 BP'!$F96:$EE96)+SUMIF('SPACELOG 11 BP'!$F$2:$EE$2,CH$4,'SPACELOG 11 BP'!$F96:$EE96)+SUMIF('SPACELOG 12 BP'!$F$2:$EE$2,CH$4,'SPACELOG 12 BP'!$F96:$EE96)</f>
        <v>34274.890227282929</v>
      </c>
      <c r="CI96" s="13">
        <f>SUMIF('reporting montigny'!$F$2:$EE$2,CI$4,'reporting montigny'!$F96:$EE96)+SUMIF('reporting boissy'!$F$2:$EE$2,CI$4,'reporting boissy'!$F96:$EE96)+SUMIF('reporting moussy'!$F$2:$EE$2,CI$4,'reporting moussy'!$F96:$EE96)+SUMIF('reporting trappes'!$F$2:$EE$2,CI$4,'reporting trappes'!$F96:$EE96)+SUMIF('SPACELOG 5 BP'!$F$2:$EE$2,CI$4,'SPACELOG 5 BP'!$F96:$EE96)+SUMIF('SPACELOG 6 BP'!$F$2:$EE$2,CI$4,'SPACELOG 6 BP'!$F96:$EE96)+SUMIF('SPACELOG 7 BP'!$F$2:$EE$2,CI$4,'SPACELOG 7 BP'!$F96:$EE96)+SUMIF('SPACELOG 8 BP'!$F$2:$EE$2,CI$4,'SPACELOG 8 BP'!$F96:$EE96)+SUMIF('SPACELOG 9 BP'!$F$2:$EE$2,CI$4,'SPACELOG 9 BP'!$F96:$EE96)+SUMIF('SPACELOG 10 BP'!$F$2:$EE$2,CI$4,'SPACELOG 10 BP'!$F96:$EE96)+SUMIF('SPACELOG 11 BP'!$F$2:$EE$2,CI$4,'SPACELOG 11 BP'!$F96:$EE96)+SUMIF('SPACELOG 12 BP'!$F$2:$EE$2,CI$4,'SPACELOG 12 BP'!$F96:$EE96)</f>
        <v>45615.890227282929</v>
      </c>
      <c r="CJ96" s="13">
        <f>SUMIF('reporting montigny'!$F$2:$EE$2,CJ$4,'reporting montigny'!$F96:$EE96)+SUMIF('reporting boissy'!$F$2:$EE$2,CJ$4,'reporting boissy'!$F96:$EE96)+SUMIF('reporting moussy'!$F$2:$EE$2,CJ$4,'reporting moussy'!$F96:$EE96)+SUMIF('reporting trappes'!$F$2:$EE$2,CJ$4,'reporting trappes'!$F96:$EE96)+SUMIF('SPACELOG 5 BP'!$F$2:$EE$2,CJ$4,'SPACELOG 5 BP'!$F96:$EE96)+SUMIF('SPACELOG 6 BP'!$F$2:$EE$2,CJ$4,'SPACELOG 6 BP'!$F96:$EE96)+SUMIF('SPACELOG 7 BP'!$F$2:$EE$2,CJ$4,'SPACELOG 7 BP'!$F96:$EE96)+SUMIF('SPACELOG 8 BP'!$F$2:$EE$2,CJ$4,'SPACELOG 8 BP'!$F96:$EE96)+SUMIF('SPACELOG 9 BP'!$F$2:$EE$2,CJ$4,'SPACELOG 9 BP'!$F96:$EE96)+SUMIF('SPACELOG 10 BP'!$F$2:$EE$2,CJ$4,'SPACELOG 10 BP'!$F96:$EE96)+SUMIF('SPACELOG 11 BP'!$F$2:$EE$2,CJ$4,'SPACELOG 11 BP'!$F96:$EE96)+SUMIF('SPACELOG 12 BP'!$F$2:$EE$2,CJ$4,'SPACELOG 12 BP'!$F96:$EE96)</f>
        <v>48915.890227282929</v>
      </c>
      <c r="CK96" s="13">
        <f>SUMIF('reporting montigny'!$F$2:$EE$2,CK$4,'reporting montigny'!$F96:$EE96)+SUMIF('reporting boissy'!$F$2:$EE$2,CK$4,'reporting boissy'!$F96:$EE96)+SUMIF('reporting moussy'!$F$2:$EE$2,CK$4,'reporting moussy'!$F96:$EE96)+SUMIF('reporting trappes'!$F$2:$EE$2,CK$4,'reporting trappes'!$F96:$EE96)+SUMIF('SPACELOG 5 BP'!$F$2:$EE$2,CK$4,'SPACELOG 5 BP'!$F96:$EE96)+SUMIF('SPACELOG 6 BP'!$F$2:$EE$2,CK$4,'SPACELOG 6 BP'!$F96:$EE96)+SUMIF('SPACELOG 7 BP'!$F$2:$EE$2,CK$4,'SPACELOG 7 BP'!$F96:$EE96)+SUMIF('SPACELOG 8 BP'!$F$2:$EE$2,CK$4,'SPACELOG 8 BP'!$F96:$EE96)+SUMIF('SPACELOG 9 BP'!$F$2:$EE$2,CK$4,'SPACELOG 9 BP'!$F96:$EE96)+SUMIF('SPACELOG 10 BP'!$F$2:$EE$2,CK$4,'SPACELOG 10 BP'!$F96:$EE96)+SUMIF('SPACELOG 11 BP'!$F$2:$EE$2,CK$4,'SPACELOG 11 BP'!$F96:$EE96)+SUMIF('SPACELOG 12 BP'!$F$2:$EE$2,CK$4,'SPACELOG 12 BP'!$F96:$EE96)</f>
        <v>47215.890227282929</v>
      </c>
      <c r="CL96" s="13">
        <f>SUMIF('reporting montigny'!$F$2:$EE$2,CL$4,'reporting montigny'!$F96:$EE96)+SUMIF('reporting boissy'!$F$2:$EE$2,CL$4,'reporting boissy'!$F96:$EE96)+SUMIF('reporting moussy'!$F$2:$EE$2,CL$4,'reporting moussy'!$F96:$EE96)+SUMIF('reporting trappes'!$F$2:$EE$2,CL$4,'reporting trappes'!$F96:$EE96)+SUMIF('SPACELOG 5 BP'!$F$2:$EE$2,CL$4,'SPACELOG 5 BP'!$F96:$EE96)+SUMIF('SPACELOG 6 BP'!$F$2:$EE$2,CL$4,'SPACELOG 6 BP'!$F96:$EE96)+SUMIF('SPACELOG 7 BP'!$F$2:$EE$2,CL$4,'SPACELOG 7 BP'!$F96:$EE96)+SUMIF('SPACELOG 8 BP'!$F$2:$EE$2,CL$4,'SPACELOG 8 BP'!$F96:$EE96)+SUMIF('SPACELOG 9 BP'!$F$2:$EE$2,CL$4,'SPACELOG 9 BP'!$F96:$EE96)+SUMIF('SPACELOG 10 BP'!$F$2:$EE$2,CL$4,'SPACELOG 10 BP'!$F96:$EE96)+SUMIF('SPACELOG 11 BP'!$F$2:$EE$2,CL$4,'SPACELOG 11 BP'!$F96:$EE96)+SUMIF('SPACELOG 12 BP'!$F$2:$EE$2,CL$4,'SPACELOG 12 BP'!$F96:$EE96)</f>
        <v>51415.890227282929</v>
      </c>
      <c r="CM96" s="13">
        <f>SUMIF('reporting montigny'!$F$2:$EE$2,CM$4,'reporting montigny'!$F96:$EE96)+SUMIF('reporting boissy'!$F$2:$EE$2,CM$4,'reporting boissy'!$F96:$EE96)+SUMIF('reporting moussy'!$F$2:$EE$2,CM$4,'reporting moussy'!$F96:$EE96)+SUMIF('reporting trappes'!$F$2:$EE$2,CM$4,'reporting trappes'!$F96:$EE96)+SUMIF('SPACELOG 5 BP'!$F$2:$EE$2,CM$4,'SPACELOG 5 BP'!$F96:$EE96)+SUMIF('SPACELOG 6 BP'!$F$2:$EE$2,CM$4,'SPACELOG 6 BP'!$F96:$EE96)+SUMIF('SPACELOG 7 BP'!$F$2:$EE$2,CM$4,'SPACELOG 7 BP'!$F96:$EE96)+SUMIF('SPACELOG 8 BP'!$F$2:$EE$2,CM$4,'SPACELOG 8 BP'!$F96:$EE96)+SUMIF('SPACELOG 9 BP'!$F$2:$EE$2,CM$4,'SPACELOG 9 BP'!$F96:$EE96)+SUMIF('SPACELOG 10 BP'!$F$2:$EE$2,CM$4,'SPACELOG 10 BP'!$F96:$EE96)+SUMIF('SPACELOG 11 BP'!$F$2:$EE$2,CM$4,'SPACELOG 11 BP'!$F96:$EE96)+SUMIF('SPACELOG 12 BP'!$F$2:$EE$2,CM$4,'SPACELOG 12 BP'!$F96:$EE96)</f>
        <v>51415.890227282929</v>
      </c>
      <c r="CN96" s="13">
        <f>SUMIF('reporting montigny'!$F$2:$EE$2,CN$4,'reporting montigny'!$F96:$EE96)+SUMIF('reporting boissy'!$F$2:$EE$2,CN$4,'reporting boissy'!$F96:$EE96)+SUMIF('reporting moussy'!$F$2:$EE$2,CN$4,'reporting moussy'!$F96:$EE96)+SUMIF('reporting trappes'!$F$2:$EE$2,CN$4,'reporting trappes'!$F96:$EE96)+SUMIF('SPACELOG 5 BP'!$F$2:$EE$2,CN$4,'SPACELOG 5 BP'!$F96:$EE96)+SUMIF('SPACELOG 6 BP'!$F$2:$EE$2,CN$4,'SPACELOG 6 BP'!$F96:$EE96)+SUMIF('SPACELOG 7 BP'!$F$2:$EE$2,CN$4,'SPACELOG 7 BP'!$F96:$EE96)+SUMIF('SPACELOG 8 BP'!$F$2:$EE$2,CN$4,'SPACELOG 8 BP'!$F96:$EE96)+SUMIF('SPACELOG 9 BP'!$F$2:$EE$2,CN$4,'SPACELOG 9 BP'!$F96:$EE96)+SUMIF('SPACELOG 10 BP'!$F$2:$EE$2,CN$4,'SPACELOG 10 BP'!$F96:$EE96)+SUMIF('SPACELOG 11 BP'!$F$2:$EE$2,CN$4,'SPACELOG 11 BP'!$F96:$EE96)+SUMIF('SPACELOG 12 BP'!$F$2:$EE$2,CN$4,'SPACELOG 12 BP'!$F96:$EE96)</f>
        <v>51415.890227282929</v>
      </c>
      <c r="CO96" s="13">
        <f>SUMIF('reporting montigny'!$F$2:$EE$2,CO$4,'reporting montigny'!$F96:$EE96)+SUMIF('reporting boissy'!$F$2:$EE$2,CO$4,'reporting boissy'!$F96:$EE96)+SUMIF('reporting moussy'!$F$2:$EE$2,CO$4,'reporting moussy'!$F96:$EE96)+SUMIF('reporting trappes'!$F$2:$EE$2,CO$4,'reporting trappes'!$F96:$EE96)+SUMIF('SPACELOG 5 BP'!$F$2:$EE$2,CO$4,'SPACELOG 5 BP'!$F96:$EE96)+SUMIF('SPACELOG 6 BP'!$F$2:$EE$2,CO$4,'SPACELOG 6 BP'!$F96:$EE96)+SUMIF('SPACELOG 7 BP'!$F$2:$EE$2,CO$4,'SPACELOG 7 BP'!$F96:$EE96)+SUMIF('SPACELOG 8 BP'!$F$2:$EE$2,CO$4,'SPACELOG 8 BP'!$F96:$EE96)+SUMIF('SPACELOG 9 BP'!$F$2:$EE$2,CO$4,'SPACELOG 9 BP'!$F96:$EE96)+SUMIF('SPACELOG 10 BP'!$F$2:$EE$2,CO$4,'SPACELOG 10 BP'!$F96:$EE96)+SUMIF('SPACELOG 11 BP'!$F$2:$EE$2,CO$4,'SPACELOG 11 BP'!$F96:$EE96)+SUMIF('SPACELOG 12 BP'!$F$2:$EE$2,CO$4,'SPACELOG 12 BP'!$F96:$EE96)</f>
        <v>51415.890227282929</v>
      </c>
      <c r="CP96" s="13">
        <f>SUMIF('reporting montigny'!$F$2:$EE$2,CP$4,'reporting montigny'!$F96:$EE96)+SUMIF('reporting boissy'!$F$2:$EE$2,CP$4,'reporting boissy'!$F96:$EE96)+SUMIF('reporting moussy'!$F$2:$EE$2,CP$4,'reporting moussy'!$F96:$EE96)+SUMIF('reporting trappes'!$F$2:$EE$2,CP$4,'reporting trappes'!$F96:$EE96)+SUMIF('SPACELOG 5 BP'!$F$2:$EE$2,CP$4,'SPACELOG 5 BP'!$F96:$EE96)+SUMIF('SPACELOG 6 BP'!$F$2:$EE$2,CP$4,'SPACELOG 6 BP'!$F96:$EE96)+SUMIF('SPACELOG 7 BP'!$F$2:$EE$2,CP$4,'SPACELOG 7 BP'!$F96:$EE96)+SUMIF('SPACELOG 8 BP'!$F$2:$EE$2,CP$4,'SPACELOG 8 BP'!$F96:$EE96)+SUMIF('SPACELOG 9 BP'!$F$2:$EE$2,CP$4,'SPACELOG 9 BP'!$F96:$EE96)+SUMIF('SPACELOG 10 BP'!$F$2:$EE$2,CP$4,'SPACELOG 10 BP'!$F96:$EE96)+SUMIF('SPACELOG 11 BP'!$F$2:$EE$2,CP$4,'SPACELOG 11 BP'!$F96:$EE96)+SUMIF('SPACELOG 12 BP'!$F$2:$EE$2,CP$4,'SPACELOG 12 BP'!$F96:$EE96)</f>
        <v>51415.890227282929</v>
      </c>
      <c r="CQ96" s="13">
        <f>SUMIF('reporting montigny'!$F$2:$EE$2,CQ$4,'reporting montigny'!$F96:$EE96)+SUMIF('reporting boissy'!$F$2:$EE$2,CQ$4,'reporting boissy'!$F96:$EE96)+SUMIF('reporting moussy'!$F$2:$EE$2,CQ$4,'reporting moussy'!$F96:$EE96)+SUMIF('reporting trappes'!$F$2:$EE$2,CQ$4,'reporting trappes'!$F96:$EE96)+SUMIF('SPACELOG 5 BP'!$F$2:$EE$2,CQ$4,'SPACELOG 5 BP'!$F96:$EE96)+SUMIF('SPACELOG 6 BP'!$F$2:$EE$2,CQ$4,'SPACELOG 6 BP'!$F96:$EE96)+SUMIF('SPACELOG 7 BP'!$F$2:$EE$2,CQ$4,'SPACELOG 7 BP'!$F96:$EE96)+SUMIF('SPACELOG 8 BP'!$F$2:$EE$2,CQ$4,'SPACELOG 8 BP'!$F96:$EE96)+SUMIF('SPACELOG 9 BP'!$F$2:$EE$2,CQ$4,'SPACELOG 9 BP'!$F96:$EE96)+SUMIF('SPACELOG 10 BP'!$F$2:$EE$2,CQ$4,'SPACELOG 10 BP'!$F96:$EE96)+SUMIF('SPACELOG 11 BP'!$F$2:$EE$2,CQ$4,'SPACELOG 11 BP'!$F96:$EE96)+SUMIF('SPACELOG 12 BP'!$F$2:$EE$2,CQ$4,'SPACELOG 12 BP'!$F96:$EE96)</f>
        <v>51415.890227282929</v>
      </c>
      <c r="CR96" s="14">
        <f>SUM(CF96:CQ96)</f>
        <v>574124.68272739521</v>
      </c>
      <c r="CS96" s="13">
        <f>SUMIF('reporting montigny'!$F$2:$EE$2,CS$4,'reporting montigny'!$F96:$EE96)+SUMIF('reporting boissy'!$F$2:$EE$2,CS$4,'reporting boissy'!$F96:$EE96)+SUMIF('reporting moussy'!$F$2:$EE$2,CS$4,'reporting moussy'!$F96:$EE96)+SUMIF('reporting trappes'!$F$2:$EE$2,CS$4,'reporting trappes'!$F96:$EE96)+SUMIF('SPACELOG 5 BP'!$F$2:$EE$2,CS$4,'SPACELOG 5 BP'!$F96:$EE96)+SUMIF('SPACELOG 6 BP'!$F$2:$EE$2,CS$4,'SPACELOG 6 BP'!$F96:$EE96)+SUMIF('SPACELOG 7 BP'!$F$2:$EE$2,CS$4,'SPACELOG 7 BP'!$F96:$EE96)+SUMIF('SPACELOG 8 BP'!$F$2:$EE$2,CS$4,'SPACELOG 8 BP'!$F96:$EE96)+SUMIF('SPACELOG 9 BP'!$F$2:$EE$2,CS$4,'SPACELOG 9 BP'!$F96:$EE96)+SUMIF('SPACELOG 10 BP'!$F$2:$EE$2,CS$4,'SPACELOG 10 BP'!$F96:$EE96)+SUMIF('SPACELOG 11 BP'!$F$2:$EE$2,CS$4,'SPACELOG 11 BP'!$F96:$EE96)+SUMIF('SPACELOG 12 BP'!$F$2:$EE$2,CS$4,'SPACELOG 12 BP'!$F96:$EE96)</f>
        <v>49790.890227282929</v>
      </c>
      <c r="CT96" s="13">
        <f>SUMIF('reporting montigny'!$F$2:$EE$2,CT$4,'reporting montigny'!$F96:$EE96)+SUMIF('reporting boissy'!$F$2:$EE$2,CT$4,'reporting boissy'!$F96:$EE96)+SUMIF('reporting moussy'!$F$2:$EE$2,CT$4,'reporting moussy'!$F96:$EE96)+SUMIF('reporting trappes'!$F$2:$EE$2,CT$4,'reporting trappes'!$F96:$EE96)+SUMIF('SPACELOG 5 BP'!$F$2:$EE$2,CT$4,'SPACELOG 5 BP'!$F96:$EE96)+SUMIF('SPACELOG 6 BP'!$F$2:$EE$2,CT$4,'SPACELOG 6 BP'!$F96:$EE96)+SUMIF('SPACELOG 7 BP'!$F$2:$EE$2,CT$4,'SPACELOG 7 BP'!$F96:$EE96)+SUMIF('SPACELOG 8 BP'!$F$2:$EE$2,CT$4,'SPACELOG 8 BP'!$F96:$EE96)+SUMIF('SPACELOG 9 BP'!$F$2:$EE$2,CT$4,'SPACELOG 9 BP'!$F96:$EE96)+SUMIF('SPACELOG 10 BP'!$F$2:$EE$2,CT$4,'SPACELOG 10 BP'!$F96:$EE96)+SUMIF('SPACELOG 11 BP'!$F$2:$EE$2,CT$4,'SPACELOG 11 BP'!$F96:$EE96)+SUMIF('SPACELOG 12 BP'!$F$2:$EE$2,CT$4,'SPACELOG 12 BP'!$F96:$EE96)</f>
        <v>51415.890227282929</v>
      </c>
      <c r="CU96" s="13">
        <f>SUMIF('reporting montigny'!$F$2:$EE$2,CU$4,'reporting montigny'!$F96:$EE96)+SUMIF('reporting boissy'!$F$2:$EE$2,CU$4,'reporting boissy'!$F96:$EE96)+SUMIF('reporting moussy'!$F$2:$EE$2,CU$4,'reporting moussy'!$F96:$EE96)+SUMIF('reporting trappes'!$F$2:$EE$2,CU$4,'reporting trappes'!$F96:$EE96)+SUMIF('SPACELOG 5 BP'!$F$2:$EE$2,CU$4,'SPACELOG 5 BP'!$F96:$EE96)+SUMIF('SPACELOG 6 BP'!$F$2:$EE$2,CU$4,'SPACELOG 6 BP'!$F96:$EE96)+SUMIF('SPACELOG 7 BP'!$F$2:$EE$2,CU$4,'SPACELOG 7 BP'!$F96:$EE96)+SUMIF('SPACELOG 8 BP'!$F$2:$EE$2,CU$4,'SPACELOG 8 BP'!$F96:$EE96)+SUMIF('SPACELOG 9 BP'!$F$2:$EE$2,CU$4,'SPACELOG 9 BP'!$F96:$EE96)+SUMIF('SPACELOG 10 BP'!$F$2:$EE$2,CU$4,'SPACELOG 10 BP'!$F96:$EE96)+SUMIF('SPACELOG 11 BP'!$F$2:$EE$2,CU$4,'SPACELOG 11 BP'!$F96:$EE96)+SUMIF('SPACELOG 12 BP'!$F$2:$EE$2,CU$4,'SPACELOG 12 BP'!$F96:$EE96)</f>
        <v>40074.890227282929</v>
      </c>
      <c r="CV96" s="13">
        <f>SUMIF('reporting montigny'!$F$2:$EE$2,CV$4,'reporting montigny'!$F96:$EE96)+SUMIF('reporting boissy'!$F$2:$EE$2,CV$4,'reporting boissy'!$F96:$EE96)+SUMIF('reporting moussy'!$F$2:$EE$2,CV$4,'reporting moussy'!$F96:$EE96)+SUMIF('reporting trappes'!$F$2:$EE$2,CV$4,'reporting trappes'!$F96:$EE96)+SUMIF('SPACELOG 5 BP'!$F$2:$EE$2,CV$4,'SPACELOG 5 BP'!$F96:$EE96)+SUMIF('SPACELOG 6 BP'!$F$2:$EE$2,CV$4,'SPACELOG 6 BP'!$F96:$EE96)+SUMIF('SPACELOG 7 BP'!$F$2:$EE$2,CV$4,'SPACELOG 7 BP'!$F96:$EE96)+SUMIF('SPACELOG 8 BP'!$F$2:$EE$2,CV$4,'SPACELOG 8 BP'!$F96:$EE96)+SUMIF('SPACELOG 9 BP'!$F$2:$EE$2,CV$4,'SPACELOG 9 BP'!$F96:$EE96)+SUMIF('SPACELOG 10 BP'!$F$2:$EE$2,CV$4,'SPACELOG 10 BP'!$F96:$EE96)+SUMIF('SPACELOG 11 BP'!$F$2:$EE$2,CV$4,'SPACELOG 11 BP'!$F96:$EE96)+SUMIF('SPACELOG 12 BP'!$F$2:$EE$2,CV$4,'SPACELOG 12 BP'!$F96:$EE96)</f>
        <v>51415.890227282929</v>
      </c>
      <c r="CW96" s="13">
        <f>SUMIF('reporting montigny'!$F$2:$EE$2,CW$4,'reporting montigny'!$F96:$EE96)+SUMIF('reporting boissy'!$F$2:$EE$2,CW$4,'reporting boissy'!$F96:$EE96)+SUMIF('reporting moussy'!$F$2:$EE$2,CW$4,'reporting moussy'!$F96:$EE96)+SUMIF('reporting trappes'!$F$2:$EE$2,CW$4,'reporting trappes'!$F96:$EE96)+SUMIF('SPACELOG 5 BP'!$F$2:$EE$2,CW$4,'SPACELOG 5 BP'!$F96:$EE96)+SUMIF('SPACELOG 6 BP'!$F$2:$EE$2,CW$4,'SPACELOG 6 BP'!$F96:$EE96)+SUMIF('SPACELOG 7 BP'!$F$2:$EE$2,CW$4,'SPACELOG 7 BP'!$F96:$EE96)+SUMIF('SPACELOG 8 BP'!$F$2:$EE$2,CW$4,'SPACELOG 8 BP'!$F96:$EE96)+SUMIF('SPACELOG 9 BP'!$F$2:$EE$2,CW$4,'SPACELOG 9 BP'!$F96:$EE96)+SUMIF('SPACELOG 10 BP'!$F$2:$EE$2,CW$4,'SPACELOG 10 BP'!$F96:$EE96)+SUMIF('SPACELOG 11 BP'!$F$2:$EE$2,CW$4,'SPACELOG 11 BP'!$F96:$EE96)+SUMIF('SPACELOG 12 BP'!$F$2:$EE$2,CW$4,'SPACELOG 12 BP'!$F96:$EE96)</f>
        <v>48915.890227282929</v>
      </c>
      <c r="CX96" s="13">
        <f>SUMIF('reporting montigny'!$F$2:$EE$2,CX$4,'reporting montigny'!$F96:$EE96)+SUMIF('reporting boissy'!$F$2:$EE$2,CX$4,'reporting boissy'!$F96:$EE96)+SUMIF('reporting moussy'!$F$2:$EE$2,CX$4,'reporting moussy'!$F96:$EE96)+SUMIF('reporting trappes'!$F$2:$EE$2,CX$4,'reporting trappes'!$F96:$EE96)+SUMIF('SPACELOG 5 BP'!$F$2:$EE$2,CX$4,'SPACELOG 5 BP'!$F96:$EE96)+SUMIF('SPACELOG 6 BP'!$F$2:$EE$2,CX$4,'SPACELOG 6 BP'!$F96:$EE96)+SUMIF('SPACELOG 7 BP'!$F$2:$EE$2,CX$4,'SPACELOG 7 BP'!$F96:$EE96)+SUMIF('SPACELOG 8 BP'!$F$2:$EE$2,CX$4,'SPACELOG 8 BP'!$F96:$EE96)+SUMIF('SPACELOG 9 BP'!$F$2:$EE$2,CX$4,'SPACELOG 9 BP'!$F96:$EE96)+SUMIF('SPACELOG 10 BP'!$F$2:$EE$2,CX$4,'SPACELOG 10 BP'!$F96:$EE96)+SUMIF('SPACELOG 11 BP'!$F$2:$EE$2,CX$4,'SPACELOG 11 BP'!$F96:$EE96)+SUMIF('SPACELOG 12 BP'!$F$2:$EE$2,CX$4,'SPACELOG 12 BP'!$F96:$EE96)</f>
        <v>47215.890227282929</v>
      </c>
      <c r="CY96" s="13">
        <f>SUMIF('reporting montigny'!$F$2:$EE$2,CY$4,'reporting montigny'!$F96:$EE96)+SUMIF('reporting boissy'!$F$2:$EE$2,CY$4,'reporting boissy'!$F96:$EE96)+SUMIF('reporting moussy'!$F$2:$EE$2,CY$4,'reporting moussy'!$F96:$EE96)+SUMIF('reporting trappes'!$F$2:$EE$2,CY$4,'reporting trappes'!$F96:$EE96)+SUMIF('SPACELOG 5 BP'!$F$2:$EE$2,CY$4,'SPACELOG 5 BP'!$F96:$EE96)+SUMIF('SPACELOG 6 BP'!$F$2:$EE$2,CY$4,'SPACELOG 6 BP'!$F96:$EE96)+SUMIF('SPACELOG 7 BP'!$F$2:$EE$2,CY$4,'SPACELOG 7 BP'!$F96:$EE96)+SUMIF('SPACELOG 8 BP'!$F$2:$EE$2,CY$4,'SPACELOG 8 BP'!$F96:$EE96)+SUMIF('SPACELOG 9 BP'!$F$2:$EE$2,CY$4,'SPACELOG 9 BP'!$F96:$EE96)+SUMIF('SPACELOG 10 BP'!$F$2:$EE$2,CY$4,'SPACELOG 10 BP'!$F96:$EE96)+SUMIF('SPACELOG 11 BP'!$F$2:$EE$2,CY$4,'SPACELOG 11 BP'!$F96:$EE96)+SUMIF('SPACELOG 12 BP'!$F$2:$EE$2,CY$4,'SPACELOG 12 BP'!$F96:$EE96)</f>
        <v>51415.890227282929</v>
      </c>
      <c r="CZ96" s="13">
        <f>SUMIF('reporting montigny'!$F$2:$EE$2,CZ$4,'reporting montigny'!$F96:$EE96)+SUMIF('reporting boissy'!$F$2:$EE$2,CZ$4,'reporting boissy'!$F96:$EE96)+SUMIF('reporting moussy'!$F$2:$EE$2,CZ$4,'reporting moussy'!$F96:$EE96)+SUMIF('reporting trappes'!$F$2:$EE$2,CZ$4,'reporting trappes'!$F96:$EE96)+SUMIF('SPACELOG 5 BP'!$F$2:$EE$2,CZ$4,'SPACELOG 5 BP'!$F96:$EE96)+SUMIF('SPACELOG 6 BP'!$F$2:$EE$2,CZ$4,'SPACELOG 6 BP'!$F96:$EE96)+SUMIF('SPACELOG 7 BP'!$F$2:$EE$2,CZ$4,'SPACELOG 7 BP'!$F96:$EE96)+SUMIF('SPACELOG 8 BP'!$F$2:$EE$2,CZ$4,'SPACELOG 8 BP'!$F96:$EE96)+SUMIF('SPACELOG 9 BP'!$F$2:$EE$2,CZ$4,'SPACELOG 9 BP'!$F96:$EE96)+SUMIF('SPACELOG 10 BP'!$F$2:$EE$2,CZ$4,'SPACELOG 10 BP'!$F96:$EE96)+SUMIF('SPACELOG 11 BP'!$F$2:$EE$2,CZ$4,'SPACELOG 11 BP'!$F96:$EE96)+SUMIF('SPACELOG 12 BP'!$F$2:$EE$2,CZ$4,'SPACELOG 12 BP'!$F96:$EE96)</f>
        <v>51415.890227282929</v>
      </c>
      <c r="DA96" s="13">
        <f>SUMIF('reporting montigny'!$F$2:$EE$2,DA$4,'reporting montigny'!$F96:$EE96)+SUMIF('reporting boissy'!$F$2:$EE$2,DA$4,'reporting boissy'!$F96:$EE96)+SUMIF('reporting moussy'!$F$2:$EE$2,DA$4,'reporting moussy'!$F96:$EE96)+SUMIF('reporting trappes'!$F$2:$EE$2,DA$4,'reporting trappes'!$F96:$EE96)+SUMIF('SPACELOG 5 BP'!$F$2:$EE$2,DA$4,'SPACELOG 5 BP'!$F96:$EE96)+SUMIF('SPACELOG 6 BP'!$F$2:$EE$2,DA$4,'SPACELOG 6 BP'!$F96:$EE96)+SUMIF('SPACELOG 7 BP'!$F$2:$EE$2,DA$4,'SPACELOG 7 BP'!$F96:$EE96)+SUMIF('SPACELOG 8 BP'!$F$2:$EE$2,DA$4,'SPACELOG 8 BP'!$F96:$EE96)+SUMIF('SPACELOG 9 BP'!$F$2:$EE$2,DA$4,'SPACELOG 9 BP'!$F96:$EE96)+SUMIF('SPACELOG 10 BP'!$F$2:$EE$2,DA$4,'SPACELOG 10 BP'!$F96:$EE96)+SUMIF('SPACELOG 11 BP'!$F$2:$EE$2,DA$4,'SPACELOG 11 BP'!$F96:$EE96)+SUMIF('SPACELOG 12 BP'!$F$2:$EE$2,DA$4,'SPACELOG 12 BP'!$F96:$EE96)</f>
        <v>52135.794894040562</v>
      </c>
      <c r="DB96" s="13">
        <f>SUMIF('reporting montigny'!$F$2:$EE$2,DB$4,'reporting montigny'!$F96:$EE96)+SUMIF('reporting boissy'!$F$2:$EE$2,DB$4,'reporting boissy'!$F96:$EE96)+SUMIF('reporting moussy'!$F$2:$EE$2,DB$4,'reporting moussy'!$F96:$EE96)+SUMIF('reporting trappes'!$F$2:$EE$2,DB$4,'reporting trappes'!$F96:$EE96)+SUMIF('SPACELOG 5 BP'!$F$2:$EE$2,DB$4,'SPACELOG 5 BP'!$F96:$EE96)+SUMIF('SPACELOG 6 BP'!$F$2:$EE$2,DB$4,'SPACELOG 6 BP'!$F96:$EE96)+SUMIF('SPACELOG 7 BP'!$F$2:$EE$2,DB$4,'SPACELOG 7 BP'!$F96:$EE96)+SUMIF('SPACELOG 8 BP'!$F$2:$EE$2,DB$4,'SPACELOG 8 BP'!$F96:$EE96)+SUMIF('SPACELOG 9 BP'!$F$2:$EE$2,DB$4,'SPACELOG 9 BP'!$F96:$EE96)+SUMIF('SPACELOG 10 BP'!$F$2:$EE$2,DB$4,'SPACELOG 10 BP'!$F96:$EE96)+SUMIF('SPACELOG 11 BP'!$F$2:$EE$2,DB$4,'SPACELOG 11 BP'!$F96:$EE96)+SUMIF('SPACELOG 12 BP'!$F$2:$EE$2,DB$4,'SPACELOG 12 BP'!$F96:$EE96)</f>
        <v>52135.794894040562</v>
      </c>
      <c r="DC96" s="13">
        <f>SUMIF('reporting montigny'!$F$2:$EE$2,DC$4,'reporting montigny'!$F96:$EE96)+SUMIF('reporting boissy'!$F$2:$EE$2,DC$4,'reporting boissy'!$F96:$EE96)+SUMIF('reporting moussy'!$F$2:$EE$2,DC$4,'reporting moussy'!$F96:$EE96)+SUMIF('reporting trappes'!$F$2:$EE$2,DC$4,'reporting trappes'!$F96:$EE96)+SUMIF('SPACELOG 5 BP'!$F$2:$EE$2,DC$4,'SPACELOG 5 BP'!$F96:$EE96)+SUMIF('SPACELOG 6 BP'!$F$2:$EE$2,DC$4,'SPACELOG 6 BP'!$F96:$EE96)+SUMIF('SPACELOG 7 BP'!$F$2:$EE$2,DC$4,'SPACELOG 7 BP'!$F96:$EE96)+SUMIF('SPACELOG 8 BP'!$F$2:$EE$2,DC$4,'SPACELOG 8 BP'!$F96:$EE96)+SUMIF('SPACELOG 9 BP'!$F$2:$EE$2,DC$4,'SPACELOG 9 BP'!$F96:$EE96)+SUMIF('SPACELOG 10 BP'!$F$2:$EE$2,DC$4,'SPACELOG 10 BP'!$F96:$EE96)+SUMIF('SPACELOG 11 BP'!$F$2:$EE$2,DC$4,'SPACELOG 11 BP'!$F96:$EE96)+SUMIF('SPACELOG 12 BP'!$F$2:$EE$2,DC$4,'SPACELOG 12 BP'!$F96:$EE96)</f>
        <v>52135.794894040562</v>
      </c>
      <c r="DD96" s="13">
        <f>SUMIF('reporting montigny'!$F$2:$EE$2,DD$4,'reporting montigny'!$F96:$EE96)+SUMIF('reporting boissy'!$F$2:$EE$2,DD$4,'reporting boissy'!$F96:$EE96)+SUMIF('reporting moussy'!$F$2:$EE$2,DD$4,'reporting moussy'!$F96:$EE96)+SUMIF('reporting trappes'!$F$2:$EE$2,DD$4,'reporting trappes'!$F96:$EE96)+SUMIF('SPACELOG 5 BP'!$F$2:$EE$2,DD$4,'SPACELOG 5 BP'!$F96:$EE96)+SUMIF('SPACELOG 6 BP'!$F$2:$EE$2,DD$4,'SPACELOG 6 BP'!$F96:$EE96)+SUMIF('SPACELOG 7 BP'!$F$2:$EE$2,DD$4,'SPACELOG 7 BP'!$F96:$EE96)+SUMIF('SPACELOG 8 BP'!$F$2:$EE$2,DD$4,'SPACELOG 8 BP'!$F96:$EE96)+SUMIF('SPACELOG 9 BP'!$F$2:$EE$2,DD$4,'SPACELOG 9 BP'!$F96:$EE96)+SUMIF('SPACELOG 10 BP'!$F$2:$EE$2,DD$4,'SPACELOG 10 BP'!$F96:$EE96)+SUMIF('SPACELOG 11 BP'!$F$2:$EE$2,DD$4,'SPACELOG 11 BP'!$F96:$EE96)+SUMIF('SPACELOG 12 BP'!$F$2:$EE$2,DD$4,'SPACELOG 12 BP'!$F96:$EE96)</f>
        <v>52135.794894040562</v>
      </c>
      <c r="DE96" s="14">
        <f>SUM(CS96:DD96)</f>
        <v>600204.3013944258</v>
      </c>
      <c r="DF96" s="13">
        <f>SUMIF('reporting montigny'!$F$2:$EE$2,DF$4,'reporting montigny'!$F96:$EE96)+SUMIF('reporting boissy'!$F$2:$EE$2,DF$4,'reporting boissy'!$F96:$EE96)+SUMIF('reporting moussy'!$F$2:$EE$2,DF$4,'reporting moussy'!$F96:$EE96)+SUMIF('reporting trappes'!$F$2:$EE$2,DF$4,'reporting trappes'!$F96:$EE96)+SUMIF('SPACELOG 5 BP'!$F$2:$EE$2,DF$4,'SPACELOG 5 BP'!$F96:$EE96)+SUMIF('SPACELOG 6 BP'!$F$2:$EE$2,DF$4,'SPACELOG 6 BP'!$F96:$EE96)+SUMIF('SPACELOG 7 BP'!$F$2:$EE$2,DF$4,'SPACELOG 7 BP'!$F96:$EE96)+SUMIF('SPACELOG 8 BP'!$F$2:$EE$2,DF$4,'SPACELOG 8 BP'!$F96:$EE96)+SUMIF('SPACELOG 9 BP'!$F$2:$EE$2,DF$4,'SPACELOG 9 BP'!$F96:$EE96)+SUMIF('SPACELOG 10 BP'!$F$2:$EE$2,DF$4,'SPACELOG 10 BP'!$F96:$EE96)+SUMIF('SPACELOG 11 BP'!$F$2:$EE$2,DF$4,'SPACELOG 11 BP'!$F96:$EE96)+SUMIF('SPACELOG 12 BP'!$F$2:$EE$2,DF$4,'SPACELOG 12 BP'!$F96:$EE96)</f>
        <v>50510.794894040562</v>
      </c>
      <c r="DG96" s="13">
        <f>SUMIF('reporting montigny'!$F$2:$EE$2,DG$4,'reporting montigny'!$F96:$EE96)+SUMIF('reporting boissy'!$F$2:$EE$2,DG$4,'reporting boissy'!$F96:$EE96)+SUMIF('reporting moussy'!$F$2:$EE$2,DG$4,'reporting moussy'!$F96:$EE96)+SUMIF('reporting trappes'!$F$2:$EE$2,DG$4,'reporting trappes'!$F96:$EE96)+SUMIF('SPACELOG 5 BP'!$F$2:$EE$2,DG$4,'SPACELOG 5 BP'!$F96:$EE96)+SUMIF('SPACELOG 6 BP'!$F$2:$EE$2,DG$4,'SPACELOG 6 BP'!$F96:$EE96)+SUMIF('SPACELOG 7 BP'!$F$2:$EE$2,DG$4,'SPACELOG 7 BP'!$F96:$EE96)+SUMIF('SPACELOG 8 BP'!$F$2:$EE$2,DG$4,'SPACELOG 8 BP'!$F96:$EE96)+SUMIF('SPACELOG 9 BP'!$F$2:$EE$2,DG$4,'SPACELOG 9 BP'!$F96:$EE96)+SUMIF('SPACELOG 10 BP'!$F$2:$EE$2,DG$4,'SPACELOG 10 BP'!$F96:$EE96)+SUMIF('SPACELOG 11 BP'!$F$2:$EE$2,DG$4,'SPACELOG 11 BP'!$F96:$EE96)+SUMIF('SPACELOG 12 BP'!$F$2:$EE$2,DG$4,'SPACELOG 12 BP'!$F96:$EE96)</f>
        <v>52135.794894040562</v>
      </c>
      <c r="DH96" s="13">
        <f>SUMIF('reporting montigny'!$F$2:$EE$2,DH$4,'reporting montigny'!$F96:$EE96)+SUMIF('reporting boissy'!$F$2:$EE$2,DH$4,'reporting boissy'!$F96:$EE96)+SUMIF('reporting moussy'!$F$2:$EE$2,DH$4,'reporting moussy'!$F96:$EE96)+SUMIF('reporting trappes'!$F$2:$EE$2,DH$4,'reporting trappes'!$F96:$EE96)+SUMIF('SPACELOG 5 BP'!$F$2:$EE$2,DH$4,'SPACELOG 5 BP'!$F96:$EE96)+SUMIF('SPACELOG 6 BP'!$F$2:$EE$2,DH$4,'SPACELOG 6 BP'!$F96:$EE96)+SUMIF('SPACELOG 7 BP'!$F$2:$EE$2,DH$4,'SPACELOG 7 BP'!$F96:$EE96)+SUMIF('SPACELOG 8 BP'!$F$2:$EE$2,DH$4,'SPACELOG 8 BP'!$F96:$EE96)+SUMIF('SPACELOG 9 BP'!$F$2:$EE$2,DH$4,'SPACELOG 9 BP'!$F96:$EE96)+SUMIF('SPACELOG 10 BP'!$F$2:$EE$2,DH$4,'SPACELOG 10 BP'!$F96:$EE96)+SUMIF('SPACELOG 11 BP'!$F$2:$EE$2,DH$4,'SPACELOG 11 BP'!$F96:$EE96)+SUMIF('SPACELOG 12 BP'!$F$2:$EE$2,DH$4,'SPACELOG 12 BP'!$F96:$EE96)</f>
        <v>40794.794894040562</v>
      </c>
      <c r="DI96" s="13">
        <f>SUMIF('reporting montigny'!$F$2:$EE$2,DI$4,'reporting montigny'!$F96:$EE96)+SUMIF('reporting boissy'!$F$2:$EE$2,DI$4,'reporting boissy'!$F96:$EE96)+SUMIF('reporting moussy'!$F$2:$EE$2,DI$4,'reporting moussy'!$F96:$EE96)+SUMIF('reporting trappes'!$F$2:$EE$2,DI$4,'reporting trappes'!$F96:$EE96)+SUMIF('SPACELOG 5 BP'!$F$2:$EE$2,DI$4,'SPACELOG 5 BP'!$F96:$EE96)+SUMIF('SPACELOG 6 BP'!$F$2:$EE$2,DI$4,'SPACELOG 6 BP'!$F96:$EE96)+SUMIF('SPACELOG 7 BP'!$F$2:$EE$2,DI$4,'SPACELOG 7 BP'!$F96:$EE96)+SUMIF('SPACELOG 8 BP'!$F$2:$EE$2,DI$4,'SPACELOG 8 BP'!$F96:$EE96)+SUMIF('SPACELOG 9 BP'!$F$2:$EE$2,DI$4,'SPACELOG 9 BP'!$F96:$EE96)+SUMIF('SPACELOG 10 BP'!$F$2:$EE$2,DI$4,'SPACELOG 10 BP'!$F96:$EE96)+SUMIF('SPACELOG 11 BP'!$F$2:$EE$2,DI$4,'SPACELOG 11 BP'!$F96:$EE96)+SUMIF('SPACELOG 12 BP'!$F$2:$EE$2,DI$4,'SPACELOG 12 BP'!$F96:$EE96)</f>
        <v>52135.794894040562</v>
      </c>
      <c r="DJ96" s="13">
        <f>SUMIF('reporting montigny'!$F$2:$EE$2,DJ$4,'reporting montigny'!$F96:$EE96)+SUMIF('reporting boissy'!$F$2:$EE$2,DJ$4,'reporting boissy'!$F96:$EE96)+SUMIF('reporting moussy'!$F$2:$EE$2,DJ$4,'reporting moussy'!$F96:$EE96)+SUMIF('reporting trappes'!$F$2:$EE$2,DJ$4,'reporting trappes'!$F96:$EE96)+SUMIF('SPACELOG 5 BP'!$F$2:$EE$2,DJ$4,'SPACELOG 5 BP'!$F96:$EE96)+SUMIF('SPACELOG 6 BP'!$F$2:$EE$2,DJ$4,'SPACELOG 6 BP'!$F96:$EE96)+SUMIF('SPACELOG 7 BP'!$F$2:$EE$2,DJ$4,'SPACELOG 7 BP'!$F96:$EE96)+SUMIF('SPACELOG 8 BP'!$F$2:$EE$2,DJ$4,'SPACELOG 8 BP'!$F96:$EE96)+SUMIF('SPACELOG 9 BP'!$F$2:$EE$2,DJ$4,'SPACELOG 9 BP'!$F96:$EE96)+SUMIF('SPACELOG 10 BP'!$F$2:$EE$2,DJ$4,'SPACELOG 10 BP'!$F96:$EE96)+SUMIF('SPACELOG 11 BP'!$F$2:$EE$2,DJ$4,'SPACELOG 11 BP'!$F96:$EE96)+SUMIF('SPACELOG 12 BP'!$F$2:$EE$2,DJ$4,'SPACELOG 12 BP'!$F96:$EE96)</f>
        <v>49635.794894040562</v>
      </c>
      <c r="DK96" s="13">
        <f>SUMIF('reporting montigny'!$F$2:$EE$2,DK$4,'reporting montigny'!$F96:$EE96)+SUMIF('reporting boissy'!$F$2:$EE$2,DK$4,'reporting boissy'!$F96:$EE96)+SUMIF('reporting moussy'!$F$2:$EE$2,DK$4,'reporting moussy'!$F96:$EE96)+SUMIF('reporting trappes'!$F$2:$EE$2,DK$4,'reporting trappes'!$F96:$EE96)+SUMIF('SPACELOG 5 BP'!$F$2:$EE$2,DK$4,'SPACELOG 5 BP'!$F96:$EE96)+SUMIF('SPACELOG 6 BP'!$F$2:$EE$2,DK$4,'SPACELOG 6 BP'!$F96:$EE96)+SUMIF('SPACELOG 7 BP'!$F$2:$EE$2,DK$4,'SPACELOG 7 BP'!$F96:$EE96)+SUMIF('SPACELOG 8 BP'!$F$2:$EE$2,DK$4,'SPACELOG 8 BP'!$F96:$EE96)+SUMIF('SPACELOG 9 BP'!$F$2:$EE$2,DK$4,'SPACELOG 9 BP'!$F96:$EE96)+SUMIF('SPACELOG 10 BP'!$F$2:$EE$2,DK$4,'SPACELOG 10 BP'!$F96:$EE96)+SUMIF('SPACELOG 11 BP'!$F$2:$EE$2,DK$4,'SPACELOG 11 BP'!$F96:$EE96)+SUMIF('SPACELOG 12 BP'!$F$2:$EE$2,DK$4,'SPACELOG 12 BP'!$F96:$EE96)</f>
        <v>47935.794894040562</v>
      </c>
      <c r="DL96" s="13">
        <f>SUMIF('reporting montigny'!$F$2:$EE$2,DL$4,'reporting montigny'!$F96:$EE96)+SUMIF('reporting boissy'!$F$2:$EE$2,DL$4,'reporting boissy'!$F96:$EE96)+SUMIF('reporting moussy'!$F$2:$EE$2,DL$4,'reporting moussy'!$F96:$EE96)+SUMIF('reporting trappes'!$F$2:$EE$2,DL$4,'reporting trappes'!$F96:$EE96)+SUMIF('SPACELOG 5 BP'!$F$2:$EE$2,DL$4,'SPACELOG 5 BP'!$F96:$EE96)+SUMIF('SPACELOG 6 BP'!$F$2:$EE$2,DL$4,'SPACELOG 6 BP'!$F96:$EE96)+SUMIF('SPACELOG 7 BP'!$F$2:$EE$2,DL$4,'SPACELOG 7 BP'!$F96:$EE96)+SUMIF('SPACELOG 8 BP'!$F$2:$EE$2,DL$4,'SPACELOG 8 BP'!$F96:$EE96)+SUMIF('SPACELOG 9 BP'!$F$2:$EE$2,DL$4,'SPACELOG 9 BP'!$F96:$EE96)+SUMIF('SPACELOG 10 BP'!$F$2:$EE$2,DL$4,'SPACELOG 10 BP'!$F96:$EE96)+SUMIF('SPACELOG 11 BP'!$F$2:$EE$2,DL$4,'SPACELOG 11 BP'!$F96:$EE96)+SUMIF('SPACELOG 12 BP'!$F$2:$EE$2,DL$4,'SPACELOG 12 BP'!$F96:$EE96)</f>
        <v>52135.794894040562</v>
      </c>
      <c r="DM96" s="13">
        <f>SUMIF('reporting montigny'!$F$2:$EE$2,DM$4,'reporting montigny'!$F96:$EE96)+SUMIF('reporting boissy'!$F$2:$EE$2,DM$4,'reporting boissy'!$F96:$EE96)+SUMIF('reporting moussy'!$F$2:$EE$2,DM$4,'reporting moussy'!$F96:$EE96)+SUMIF('reporting trappes'!$F$2:$EE$2,DM$4,'reporting trappes'!$F96:$EE96)+SUMIF('SPACELOG 5 BP'!$F$2:$EE$2,DM$4,'SPACELOG 5 BP'!$F96:$EE96)+SUMIF('SPACELOG 6 BP'!$F$2:$EE$2,DM$4,'SPACELOG 6 BP'!$F96:$EE96)+SUMIF('SPACELOG 7 BP'!$F$2:$EE$2,DM$4,'SPACELOG 7 BP'!$F96:$EE96)+SUMIF('SPACELOG 8 BP'!$F$2:$EE$2,DM$4,'SPACELOG 8 BP'!$F96:$EE96)+SUMIF('SPACELOG 9 BP'!$F$2:$EE$2,DM$4,'SPACELOG 9 BP'!$F96:$EE96)+SUMIF('SPACELOG 10 BP'!$F$2:$EE$2,DM$4,'SPACELOG 10 BP'!$F96:$EE96)+SUMIF('SPACELOG 11 BP'!$F$2:$EE$2,DM$4,'SPACELOG 11 BP'!$F96:$EE96)+SUMIF('SPACELOG 12 BP'!$F$2:$EE$2,DM$4,'SPACELOG 12 BP'!$F96:$EE96)</f>
        <v>52135.794894040562</v>
      </c>
      <c r="DN96" s="13">
        <f>SUMIF('reporting montigny'!$F$2:$EE$2,DN$4,'reporting montigny'!$F96:$EE96)+SUMIF('reporting boissy'!$F$2:$EE$2,DN$4,'reporting boissy'!$F96:$EE96)+SUMIF('reporting moussy'!$F$2:$EE$2,DN$4,'reporting moussy'!$F96:$EE96)+SUMIF('reporting trappes'!$F$2:$EE$2,DN$4,'reporting trappes'!$F96:$EE96)+SUMIF('SPACELOG 5 BP'!$F$2:$EE$2,DN$4,'SPACELOG 5 BP'!$F96:$EE96)+SUMIF('SPACELOG 6 BP'!$F$2:$EE$2,DN$4,'SPACELOG 6 BP'!$F96:$EE96)+SUMIF('SPACELOG 7 BP'!$F$2:$EE$2,DN$4,'SPACELOG 7 BP'!$F96:$EE96)+SUMIF('SPACELOG 8 BP'!$F$2:$EE$2,DN$4,'SPACELOG 8 BP'!$F96:$EE96)+SUMIF('SPACELOG 9 BP'!$F$2:$EE$2,DN$4,'SPACELOG 9 BP'!$F96:$EE96)+SUMIF('SPACELOG 10 BP'!$F$2:$EE$2,DN$4,'SPACELOG 10 BP'!$F96:$EE96)+SUMIF('SPACELOG 11 BP'!$F$2:$EE$2,DN$4,'SPACELOG 11 BP'!$F96:$EE96)+SUMIF('SPACELOG 12 BP'!$F$2:$EE$2,DN$4,'SPACELOG 12 BP'!$F96:$EE96)</f>
        <v>52135.794894040562</v>
      </c>
      <c r="DO96" s="13">
        <f>SUMIF('reporting montigny'!$F$2:$EE$2,DO$4,'reporting montigny'!$F96:$EE96)+SUMIF('reporting boissy'!$F$2:$EE$2,DO$4,'reporting boissy'!$F96:$EE96)+SUMIF('reporting moussy'!$F$2:$EE$2,DO$4,'reporting moussy'!$F96:$EE96)+SUMIF('reporting trappes'!$F$2:$EE$2,DO$4,'reporting trappes'!$F96:$EE96)+SUMIF('SPACELOG 5 BP'!$F$2:$EE$2,DO$4,'SPACELOG 5 BP'!$F96:$EE96)+SUMIF('SPACELOG 6 BP'!$F$2:$EE$2,DO$4,'SPACELOG 6 BP'!$F96:$EE96)+SUMIF('SPACELOG 7 BP'!$F$2:$EE$2,DO$4,'SPACELOG 7 BP'!$F96:$EE96)+SUMIF('SPACELOG 8 BP'!$F$2:$EE$2,DO$4,'SPACELOG 8 BP'!$F96:$EE96)+SUMIF('SPACELOG 9 BP'!$F$2:$EE$2,DO$4,'SPACELOG 9 BP'!$F96:$EE96)+SUMIF('SPACELOG 10 BP'!$F$2:$EE$2,DO$4,'SPACELOG 10 BP'!$F96:$EE96)+SUMIF('SPACELOG 11 BP'!$F$2:$EE$2,DO$4,'SPACELOG 11 BP'!$F96:$EE96)+SUMIF('SPACELOG 12 BP'!$F$2:$EE$2,DO$4,'SPACELOG 12 BP'!$F96:$EE96)</f>
        <v>52135.794894040562</v>
      </c>
      <c r="DP96" s="13">
        <f>SUMIF('reporting montigny'!$F$2:$EE$2,DP$4,'reporting montigny'!$F96:$EE96)+SUMIF('reporting boissy'!$F$2:$EE$2,DP$4,'reporting boissy'!$F96:$EE96)+SUMIF('reporting moussy'!$F$2:$EE$2,DP$4,'reporting moussy'!$F96:$EE96)+SUMIF('reporting trappes'!$F$2:$EE$2,DP$4,'reporting trappes'!$F96:$EE96)+SUMIF('SPACELOG 5 BP'!$F$2:$EE$2,DP$4,'SPACELOG 5 BP'!$F96:$EE96)+SUMIF('SPACELOG 6 BP'!$F$2:$EE$2,DP$4,'SPACELOG 6 BP'!$F96:$EE96)+SUMIF('SPACELOG 7 BP'!$F$2:$EE$2,DP$4,'SPACELOG 7 BP'!$F96:$EE96)+SUMIF('SPACELOG 8 BP'!$F$2:$EE$2,DP$4,'SPACELOG 8 BP'!$F96:$EE96)+SUMIF('SPACELOG 9 BP'!$F$2:$EE$2,DP$4,'SPACELOG 9 BP'!$F96:$EE96)+SUMIF('SPACELOG 10 BP'!$F$2:$EE$2,DP$4,'SPACELOG 10 BP'!$F96:$EE96)+SUMIF('SPACELOG 11 BP'!$F$2:$EE$2,DP$4,'SPACELOG 11 BP'!$F96:$EE96)+SUMIF('SPACELOG 12 BP'!$F$2:$EE$2,DP$4,'SPACELOG 12 BP'!$F96:$EE96)</f>
        <v>52135.794894040562</v>
      </c>
      <c r="DQ96" s="13">
        <f>SUMIF('reporting montigny'!$F$2:$EE$2,DQ$4,'reporting montigny'!$F96:$EE96)+SUMIF('reporting boissy'!$F$2:$EE$2,DQ$4,'reporting boissy'!$F96:$EE96)+SUMIF('reporting moussy'!$F$2:$EE$2,DQ$4,'reporting moussy'!$F96:$EE96)+SUMIF('reporting trappes'!$F$2:$EE$2,DQ$4,'reporting trappes'!$F96:$EE96)+SUMIF('SPACELOG 5 BP'!$F$2:$EE$2,DQ$4,'SPACELOG 5 BP'!$F96:$EE96)+SUMIF('SPACELOG 6 BP'!$F$2:$EE$2,DQ$4,'SPACELOG 6 BP'!$F96:$EE96)+SUMIF('SPACELOG 7 BP'!$F$2:$EE$2,DQ$4,'SPACELOG 7 BP'!$F96:$EE96)+SUMIF('SPACELOG 8 BP'!$F$2:$EE$2,DQ$4,'SPACELOG 8 BP'!$F96:$EE96)+SUMIF('SPACELOG 9 BP'!$F$2:$EE$2,DQ$4,'SPACELOG 9 BP'!$F96:$EE96)+SUMIF('SPACELOG 10 BP'!$F$2:$EE$2,DQ$4,'SPACELOG 10 BP'!$F96:$EE96)+SUMIF('SPACELOG 11 BP'!$F$2:$EE$2,DQ$4,'SPACELOG 11 BP'!$F96:$EE96)+SUMIF('SPACELOG 12 BP'!$F$2:$EE$2,DQ$4,'SPACELOG 12 BP'!$F96:$EE96)</f>
        <v>52135.794894040562</v>
      </c>
      <c r="DR96" s="14">
        <f>SUM(DF96:DQ96)</f>
        <v>605963.53872848675</v>
      </c>
    </row>
    <row r="97" spans="5:122" x14ac:dyDescent="0.2">
      <c r="E97" s="2" t="s">
        <v>124</v>
      </c>
      <c r="F97" s="13">
        <f t="shared" ref="F97:Q97" si="116">SUM(F95:F96)</f>
        <v>5653.0098446542979</v>
      </c>
      <c r="G97" s="13">
        <f t="shared" si="116"/>
        <v>13074.019689308603</v>
      </c>
      <c r="H97" s="13">
        <f t="shared" si="116"/>
        <v>22395.029533962908</v>
      </c>
      <c r="I97" s="13">
        <f t="shared" si="116"/>
        <v>38148.039378617206</v>
      </c>
      <c r="J97" s="13">
        <f t="shared" si="116"/>
        <v>55569.049223271511</v>
      </c>
      <c r="K97" s="13">
        <f t="shared" si="116"/>
        <v>73390.059067925817</v>
      </c>
      <c r="L97" s="13">
        <f t="shared" si="116"/>
        <v>84362.831412580126</v>
      </c>
      <c r="M97" s="13">
        <f t="shared" si="116"/>
        <v>98835.603757234421</v>
      </c>
      <c r="N97" s="13">
        <f t="shared" si="116"/>
        <v>114008.37610188875</v>
      </c>
      <c r="O97" s="13">
        <f t="shared" si="116"/>
        <v>130881.14844654305</v>
      </c>
      <c r="P97" s="13">
        <f t="shared" si="116"/>
        <v>145692.92079119734</v>
      </c>
      <c r="Q97" s="13">
        <f t="shared" si="116"/>
        <v>157181.93980251835</v>
      </c>
      <c r="R97" s="14">
        <f>SUM(F97:Q97)</f>
        <v>939192.02704970236</v>
      </c>
      <c r="S97" s="13">
        <f t="shared" ref="S97:AD97" si="117">SUM(S95:S96)</f>
        <v>150931.34549619551</v>
      </c>
      <c r="T97" s="13">
        <f t="shared" si="117"/>
        <v>154530.75118987265</v>
      </c>
      <c r="U97" s="13">
        <f t="shared" si="117"/>
        <v>153966.25221679223</v>
      </c>
      <c r="V97" s="13">
        <f t="shared" si="117"/>
        <v>165662.75324371178</v>
      </c>
      <c r="W97" s="13">
        <f t="shared" si="117"/>
        <v>172839.25427063133</v>
      </c>
      <c r="X97" s="13">
        <f t="shared" si="117"/>
        <v>179355.75529755093</v>
      </c>
      <c r="Y97" s="13">
        <f t="shared" si="117"/>
        <v>187400.64552483388</v>
      </c>
      <c r="Z97" s="13">
        <f t="shared" si="117"/>
        <v>197995.53575211688</v>
      </c>
      <c r="AA97" s="13">
        <f t="shared" si="117"/>
        <v>211140.42597939979</v>
      </c>
      <c r="AB97" s="13">
        <f t="shared" si="117"/>
        <v>214835.31620668276</v>
      </c>
      <c r="AC97" s="13">
        <f t="shared" si="117"/>
        <v>234660.20643396574</v>
      </c>
      <c r="AD97" s="13">
        <f t="shared" si="117"/>
        <v>257035.09666124865</v>
      </c>
      <c r="AE97" s="14">
        <f>SUM(S97:AD97)</f>
        <v>2280353.3382730023</v>
      </c>
      <c r="AF97" s="13">
        <f t="shared" ref="AF97:AQ97" si="118">SUM(AF95:AF96)</f>
        <v>269643.73040922947</v>
      </c>
      <c r="AG97" s="13">
        <f t="shared" si="118"/>
        <v>295743.62063651247</v>
      </c>
      <c r="AH97" s="13">
        <f t="shared" si="118"/>
        <v>314632.51086379547</v>
      </c>
      <c r="AI97" s="13">
        <f t="shared" si="118"/>
        <v>347412.40109107841</v>
      </c>
      <c r="AJ97" s="13">
        <f t="shared" si="118"/>
        <v>379492.29131836124</v>
      </c>
      <c r="AK97" s="13">
        <f t="shared" si="118"/>
        <v>411672.18154564424</v>
      </c>
      <c r="AL97" s="13">
        <f t="shared" si="118"/>
        <v>448052.07177292724</v>
      </c>
      <c r="AM97" s="13">
        <f t="shared" si="118"/>
        <v>484431.96200021007</v>
      </c>
      <c r="AN97" s="13">
        <f t="shared" si="118"/>
        <v>520811.85222749313</v>
      </c>
      <c r="AO97" s="13">
        <f t="shared" si="118"/>
        <v>557191.74245477596</v>
      </c>
      <c r="AP97" s="13">
        <f t="shared" si="118"/>
        <v>593571.63268205884</v>
      </c>
      <c r="AQ97" s="13">
        <f t="shared" si="118"/>
        <v>629951.52290934185</v>
      </c>
      <c r="AR97" s="14">
        <f>SUM(AF97:AQ97)</f>
        <v>5252607.5199114289</v>
      </c>
      <c r="AS97" s="13">
        <f t="shared" ref="AS97:BD97" si="119">SUM(AS95:AS96)</f>
        <v>678437.34732380754</v>
      </c>
      <c r="AT97" s="13">
        <f t="shared" si="119"/>
        <v>718777.23755109042</v>
      </c>
      <c r="AU97" s="13">
        <f t="shared" si="119"/>
        <v>747776.12777837354</v>
      </c>
      <c r="AV97" s="13">
        <f t="shared" si="119"/>
        <v>788116.01800565643</v>
      </c>
      <c r="AW97" s="13">
        <f t="shared" si="119"/>
        <v>825955.90823293943</v>
      </c>
      <c r="AX97" s="13">
        <f t="shared" si="119"/>
        <v>862095.79846022243</v>
      </c>
      <c r="AY97" s="13">
        <f t="shared" si="119"/>
        <v>902435.68868750543</v>
      </c>
      <c r="AZ97" s="13">
        <f t="shared" si="119"/>
        <v>942775.57891478844</v>
      </c>
      <c r="BA97" s="13">
        <f t="shared" si="119"/>
        <v>983115.46914207144</v>
      </c>
      <c r="BB97" s="13">
        <f t="shared" si="119"/>
        <v>1023455.3593693542</v>
      </c>
      <c r="BC97" s="13">
        <f t="shared" si="119"/>
        <v>1063795.2495966377</v>
      </c>
      <c r="BD97" s="13">
        <f t="shared" si="119"/>
        <v>1104135.1398239203</v>
      </c>
      <c r="BE97" s="14">
        <f>SUM(AS97:BD97)</f>
        <v>10640870.922886368</v>
      </c>
      <c r="BF97" s="13">
        <f t="shared" ref="BF97:BQ97" si="120">SUM(BF95:BF96)</f>
        <v>1152620.9642383857</v>
      </c>
      <c r="BG97" s="13">
        <f t="shared" si="120"/>
        <v>1192960.8544656686</v>
      </c>
      <c r="BH97" s="13">
        <f t="shared" si="120"/>
        <v>1221959.7446929514</v>
      </c>
      <c r="BI97" s="13">
        <f t="shared" si="120"/>
        <v>1262299.6349202346</v>
      </c>
      <c r="BJ97" s="13">
        <f t="shared" si="120"/>
        <v>1300139.5251475174</v>
      </c>
      <c r="BK97" s="13">
        <f t="shared" si="120"/>
        <v>1336279.4153748006</v>
      </c>
      <c r="BL97" s="13">
        <f t="shared" si="120"/>
        <v>1376619.3056020834</v>
      </c>
      <c r="BM97" s="13">
        <f t="shared" si="120"/>
        <v>1416959.1958293663</v>
      </c>
      <c r="BN97" s="13">
        <f t="shared" si="120"/>
        <v>1457299.0860566495</v>
      </c>
      <c r="BO97" s="13">
        <f t="shared" si="120"/>
        <v>1501923.9762839326</v>
      </c>
      <c r="BP97" s="13">
        <f t="shared" si="120"/>
        <v>1546548.8665112152</v>
      </c>
      <c r="BQ97" s="13">
        <f t="shared" si="120"/>
        <v>1591173.7567384983</v>
      </c>
      <c r="BR97" s="14">
        <f>SUM(BF97:BQ97)</f>
        <v>16356784.325861303</v>
      </c>
      <c r="BS97" s="13">
        <f t="shared" ref="BS97:CD97" si="121">SUM(BS95:BS96)</f>
        <v>1643944.5811529637</v>
      </c>
      <c r="BT97" s="13">
        <f t="shared" si="121"/>
        <v>1688569.4713802468</v>
      </c>
      <c r="BU97" s="13">
        <f t="shared" si="121"/>
        <v>1721853.3616075297</v>
      </c>
      <c r="BV97" s="13">
        <f t="shared" si="121"/>
        <v>1766478.2518348128</v>
      </c>
      <c r="BW97" s="13">
        <f t="shared" si="121"/>
        <v>1808603.1420620957</v>
      </c>
      <c r="BX97" s="13">
        <f t="shared" si="121"/>
        <v>1849028.0322893783</v>
      </c>
      <c r="BY97" s="13">
        <f t="shared" si="121"/>
        <v>1893652.9225166615</v>
      </c>
      <c r="BZ97" s="13">
        <f t="shared" si="121"/>
        <v>1938277.8127439448</v>
      </c>
      <c r="CA97" s="13">
        <f t="shared" si="121"/>
        <v>1982902.7029712275</v>
      </c>
      <c r="CB97" s="13">
        <f t="shared" si="121"/>
        <v>2027527.5931985104</v>
      </c>
      <c r="CC97" s="13">
        <f t="shared" si="121"/>
        <v>2073143.4834257935</v>
      </c>
      <c r="CD97" s="13">
        <f t="shared" si="121"/>
        <v>2118759.3736530766</v>
      </c>
      <c r="CE97" s="14">
        <f>SUM(BS97:CD97)</f>
        <v>22512740.728836238</v>
      </c>
      <c r="CF97" s="13">
        <f t="shared" ref="CF97:CQ97" si="122">SUM(CF95:CF96)</f>
        <v>2174503.1980675422</v>
      </c>
      <c r="CG97" s="13">
        <f t="shared" si="122"/>
        <v>2220119.0882948246</v>
      </c>
      <c r="CH97" s="13">
        <f t="shared" si="122"/>
        <v>2254393.9785221075</v>
      </c>
      <c r="CI97" s="13">
        <f t="shared" si="122"/>
        <v>2300009.8687493908</v>
      </c>
      <c r="CJ97" s="13">
        <f t="shared" si="122"/>
        <v>2348925.7589766737</v>
      </c>
      <c r="CK97" s="13">
        <f t="shared" si="122"/>
        <v>2396141.6492039566</v>
      </c>
      <c r="CL97" s="13">
        <f t="shared" si="122"/>
        <v>2447557.5394312399</v>
      </c>
      <c r="CM97" s="13">
        <f t="shared" si="122"/>
        <v>2498973.4296585228</v>
      </c>
      <c r="CN97" s="13">
        <f t="shared" si="122"/>
        <v>2550389.3198858057</v>
      </c>
      <c r="CO97" s="13">
        <f t="shared" si="122"/>
        <v>2601805.2101130881</v>
      </c>
      <c r="CP97" s="13">
        <f t="shared" si="122"/>
        <v>2653221.1003403715</v>
      </c>
      <c r="CQ97" s="13">
        <f t="shared" si="122"/>
        <v>2704636.9905676544</v>
      </c>
      <c r="CR97" s="14">
        <f>SUM(CF97:CQ97)</f>
        <v>29150677.131811179</v>
      </c>
      <c r="CS97" s="13">
        <f t="shared" ref="CS97:DD97" si="123">SUM(CS95:CS96)</f>
        <v>2776090.8149821204</v>
      </c>
      <c r="CT97" s="13">
        <f t="shared" si="123"/>
        <v>2827506.7052094028</v>
      </c>
      <c r="CU97" s="13">
        <f t="shared" si="123"/>
        <v>2867581.5954366857</v>
      </c>
      <c r="CV97" s="13">
        <f t="shared" si="123"/>
        <v>2918997.4856639691</v>
      </c>
      <c r="CW97" s="13">
        <f t="shared" si="123"/>
        <v>2967913.3758912515</v>
      </c>
      <c r="CX97" s="13">
        <f t="shared" si="123"/>
        <v>3015129.2661185344</v>
      </c>
      <c r="CY97" s="13">
        <f t="shared" si="123"/>
        <v>3066545.1563458177</v>
      </c>
      <c r="CZ97" s="13">
        <f t="shared" si="123"/>
        <v>3117961.0465731001</v>
      </c>
      <c r="DA97" s="13">
        <f t="shared" si="123"/>
        <v>3170096.8414671412</v>
      </c>
      <c r="DB97" s="13">
        <f t="shared" si="123"/>
        <v>3222232.6363611813</v>
      </c>
      <c r="DC97" s="13">
        <f t="shared" si="123"/>
        <v>3274368.4312552218</v>
      </c>
      <c r="DD97" s="13">
        <f t="shared" si="123"/>
        <v>3326504.2261492624</v>
      </c>
      <c r="DE97" s="14">
        <f>SUM(CS97:DD97)</f>
        <v>36550927.581453688</v>
      </c>
      <c r="DF97" s="13">
        <f t="shared" ref="DF97:DQ97" si="124">SUM(DF95:DF96)</f>
        <v>3401557.5738975168</v>
      </c>
      <c r="DG97" s="13">
        <f t="shared" si="124"/>
        <v>3453693.3687915569</v>
      </c>
      <c r="DH97" s="13">
        <f t="shared" si="124"/>
        <v>3494488.1636855975</v>
      </c>
      <c r="DI97" s="13">
        <f t="shared" si="124"/>
        <v>3546623.958579638</v>
      </c>
      <c r="DJ97" s="13">
        <f t="shared" si="124"/>
        <v>3596259.7534736786</v>
      </c>
      <c r="DK97" s="13">
        <f t="shared" si="124"/>
        <v>3644195.5483677192</v>
      </c>
      <c r="DL97" s="13">
        <f t="shared" si="124"/>
        <v>3696331.3432617597</v>
      </c>
      <c r="DM97" s="13">
        <f t="shared" si="124"/>
        <v>3748467.1381557998</v>
      </c>
      <c r="DN97" s="13">
        <f t="shared" si="124"/>
        <v>3800602.9330498409</v>
      </c>
      <c r="DO97" s="13">
        <f t="shared" si="124"/>
        <v>3852738.7279438809</v>
      </c>
      <c r="DP97" s="13">
        <f t="shared" si="124"/>
        <v>3904874.522837922</v>
      </c>
      <c r="DQ97" s="13">
        <f t="shared" si="124"/>
        <v>3957010.3177319621</v>
      </c>
      <c r="DR97" s="14">
        <f>SUM(DF97:DQ97)</f>
        <v>44096843.349776872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65"/>
  <sheetViews>
    <sheetView tabSelected="1" topLeftCell="A28" zoomScale="88" zoomScaleNormal="88" workbookViewId="0">
      <selection activeCell="O63" sqref="O63"/>
    </sheetView>
  </sheetViews>
  <sheetFormatPr baseColWidth="10" defaultColWidth="11.42578125" defaultRowHeight="12" outlineLevelCol="1" x14ac:dyDescent="0.2"/>
  <cols>
    <col min="1" max="1" width="11.42578125" style="35" customWidth="1"/>
    <col min="2" max="2" width="30.28515625" style="35" customWidth="1"/>
    <col min="3" max="3" width="52" style="35" bestFit="1" customWidth="1"/>
    <col min="4" max="4" width="10.85546875" style="35" hidden="1" customWidth="1" outlineLevel="1"/>
    <col min="5" max="5" width="10.42578125" style="35" hidden="1" customWidth="1" outlineLevel="1"/>
    <col min="6" max="6" width="11.5703125" style="35" hidden="1" customWidth="1" outlineLevel="1"/>
    <col min="7" max="7" width="9.7109375" style="35" hidden="1" customWidth="1" outlineLevel="1"/>
    <col min="8" max="8" width="10.140625" style="35" hidden="1" customWidth="1" outlineLevel="1"/>
    <col min="9" max="9" width="10.5703125" style="35" hidden="1" customWidth="1" outlineLevel="1"/>
    <col min="10" max="10" width="9.85546875" style="35" hidden="1" customWidth="1" outlineLevel="1"/>
    <col min="11" max="11" width="10.5703125" style="35" hidden="1" customWidth="1" outlineLevel="1"/>
    <col min="12" max="12" width="10.85546875" style="35" hidden="1" customWidth="1" outlineLevel="1"/>
    <col min="13" max="13" width="9.5703125" style="35" hidden="1" customWidth="1" outlineLevel="1"/>
    <col min="14" max="14" width="10.140625" style="35" hidden="1" customWidth="1" outlineLevel="1"/>
    <col min="15" max="15" width="11.140625" style="35" customWidth="1" outlineLevel="1"/>
    <col min="16" max="16" width="10" style="35" customWidth="1"/>
    <col min="17" max="17" width="11.5703125" style="35" bestFit="1" customWidth="1" outlineLevel="1"/>
    <col min="18" max="18" width="11.85546875" style="35" bestFit="1" customWidth="1" outlineLevel="1"/>
    <col min="19" max="19" width="11.5703125" style="35" customWidth="1" outlineLevel="1"/>
    <col min="20" max="21" width="10.42578125" style="35" customWidth="1" outlineLevel="1"/>
    <col min="22" max="22" width="10.5703125" style="35" customWidth="1" outlineLevel="1"/>
    <col min="23" max="23" width="11.140625" style="35" customWidth="1" outlineLevel="1"/>
    <col min="24" max="24" width="11.5703125" style="35" customWidth="1" outlineLevel="1"/>
    <col min="25" max="26" width="11.85546875" style="35" customWidth="1" outlineLevel="1"/>
    <col min="27" max="28" width="12.140625" style="35" customWidth="1" outlineLevel="1"/>
    <col min="29" max="29" width="10.5703125" style="35" customWidth="1"/>
    <col min="30" max="30" width="11.5703125" style="35" customWidth="1" outlineLevel="1"/>
    <col min="31" max="33" width="12.140625" style="35" customWidth="1" outlineLevel="1"/>
    <col min="34" max="34" width="11.85546875" style="35" customWidth="1" outlineLevel="1"/>
    <col min="35" max="37" width="12.140625" style="35" customWidth="1" outlineLevel="1"/>
    <col min="38" max="38" width="11.85546875" style="35" customWidth="1" outlineLevel="1"/>
    <col min="39" max="41" width="12.140625" style="35" customWidth="1" outlineLevel="1"/>
    <col min="42" max="42" width="10.140625" style="35" customWidth="1"/>
    <col min="43" max="45" width="12.140625" style="35" customWidth="1" outlineLevel="1"/>
    <col min="46" max="46" width="11.85546875" style="35" customWidth="1" outlineLevel="1"/>
    <col min="47" max="47" width="11.5703125" style="35" customWidth="1" outlineLevel="1"/>
    <col min="48" max="49" width="11.85546875" style="35" customWidth="1" outlineLevel="1"/>
    <col min="50" max="53" width="12.140625" style="35" customWidth="1" outlineLevel="1"/>
    <col min="54" max="54" width="11.5703125" style="35" customWidth="1" outlineLevel="1"/>
    <col min="55" max="55" width="10" style="35" customWidth="1"/>
    <col min="56" max="57" width="12.140625" style="35" customWidth="1" outlineLevel="1"/>
    <col min="58" max="58" width="11.85546875" style="35" customWidth="1" outlineLevel="1"/>
    <col min="59" max="59" width="12.140625" style="35" customWidth="1" outlineLevel="1"/>
    <col min="60" max="61" width="11.85546875" style="35" customWidth="1" outlineLevel="1"/>
    <col min="62" max="62" width="12.140625" style="35" customWidth="1" outlineLevel="1"/>
    <col min="63" max="63" width="11.85546875" style="35" customWidth="1" outlineLevel="1"/>
    <col min="64" max="65" width="12.140625" style="35" customWidth="1" outlineLevel="1"/>
    <col min="66" max="67" width="11.85546875" style="35" customWidth="1" outlineLevel="1"/>
    <col min="68" max="68" width="11" style="35" customWidth="1"/>
    <col min="69" max="69" width="12.140625" style="35" customWidth="1" outlineLevel="1"/>
    <col min="70" max="70" width="11.5703125" style="35" customWidth="1" outlineLevel="1"/>
    <col min="71" max="71" width="11.85546875" style="35" customWidth="1" outlineLevel="1"/>
    <col min="72" max="72" width="12.140625" style="35" customWidth="1" outlineLevel="1"/>
    <col min="73" max="76" width="11.85546875" style="35" customWidth="1" outlineLevel="1"/>
    <col min="77" max="78" width="11.5703125" style="35" customWidth="1" outlineLevel="1"/>
    <col min="79" max="80" width="11.85546875" style="35" customWidth="1" outlineLevel="1"/>
    <col min="81" max="81" width="11.28515625" style="35" customWidth="1"/>
    <col min="82" max="83" width="11.5703125" style="35" customWidth="1" outlineLevel="1"/>
    <col min="84" max="85" width="11.28515625" style="35" customWidth="1" outlineLevel="1"/>
    <col min="86" max="86" width="10.7109375" style="35" customWidth="1" outlineLevel="1"/>
    <col min="87" max="89" width="11.28515625" style="35" customWidth="1" outlineLevel="1"/>
    <col min="90" max="92" width="11" style="35" customWidth="1" outlineLevel="1"/>
    <col min="93" max="93" width="11.28515625" style="35" customWidth="1" outlineLevel="1"/>
    <col min="94" max="94" width="11" style="35" customWidth="1"/>
    <col min="95" max="95" width="10.85546875" style="35" customWidth="1" outlineLevel="1"/>
    <col min="96" max="96" width="11" style="35" customWidth="1" outlineLevel="1"/>
    <col min="97" max="97" width="11.5703125" style="35" customWidth="1" outlineLevel="1"/>
    <col min="98" max="98" width="11.28515625" style="35" customWidth="1" outlineLevel="1"/>
    <col min="99" max="99" width="11" style="35" customWidth="1" outlineLevel="1"/>
    <col min="100" max="100" width="11.28515625" style="35" customWidth="1" outlineLevel="1"/>
    <col min="101" max="101" width="11" style="35" customWidth="1" outlineLevel="1"/>
    <col min="102" max="102" width="11.28515625" style="35" customWidth="1" outlineLevel="1"/>
    <col min="103" max="103" width="10.85546875" style="35" customWidth="1" outlineLevel="1"/>
    <col min="104" max="105" width="11.28515625" style="35" customWidth="1" outlineLevel="1"/>
    <col min="106" max="106" width="11" style="35" customWidth="1" outlineLevel="1"/>
    <col min="107" max="107" width="11.28515625" style="35" customWidth="1"/>
    <col min="108" max="108" width="11.28515625" style="35" customWidth="1" outlineLevel="1"/>
    <col min="109" max="109" width="10.7109375" style="35" customWidth="1" outlineLevel="1"/>
    <col min="110" max="110" width="11.5703125" style="35" customWidth="1" outlineLevel="1"/>
    <col min="111" max="112" width="11.28515625" style="35" customWidth="1" outlineLevel="1"/>
    <col min="113" max="113" width="11" style="35" customWidth="1" outlineLevel="1"/>
    <col min="114" max="116" width="11.28515625" style="35" customWidth="1" outlineLevel="1"/>
    <col min="117" max="117" width="11" style="35" customWidth="1" outlineLevel="1"/>
    <col min="118" max="118" width="11.28515625" style="35" customWidth="1" outlineLevel="1"/>
    <col min="119" max="119" width="11" style="35" customWidth="1" outlineLevel="1"/>
    <col min="120" max="120" width="11.28515625" style="35" customWidth="1"/>
    <col min="121" max="122" width="11.28515625" style="35" customWidth="1" outlineLevel="1"/>
    <col min="123" max="123" width="11.5703125" style="35" customWidth="1" outlineLevel="1"/>
    <col min="124" max="124" width="10.7109375" style="35" customWidth="1" outlineLevel="1"/>
    <col min="125" max="132" width="11.28515625" style="35" customWidth="1" outlineLevel="1"/>
    <col min="133" max="133" width="11.28515625" style="35" customWidth="1"/>
    <col min="134" max="134" width="11.42578125" style="35" customWidth="1"/>
    <col min="135" max="16384" width="11.42578125" style="35"/>
  </cols>
  <sheetData>
    <row r="1" spans="3:133" x14ac:dyDescent="0.2">
      <c r="D1" s="524" t="s">
        <v>0</v>
      </c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</row>
    <row r="2" spans="3:133" s="36" customFormat="1" x14ac:dyDescent="0.2">
      <c r="D2" s="36">
        <v>2025</v>
      </c>
      <c r="E2" s="36">
        <v>2025</v>
      </c>
      <c r="F2" s="36">
        <v>2025</v>
      </c>
      <c r="G2" s="36">
        <v>2025</v>
      </c>
      <c r="H2" s="36">
        <v>2025</v>
      </c>
      <c r="I2" s="36">
        <v>2025</v>
      </c>
      <c r="J2" s="36">
        <v>2025</v>
      </c>
      <c r="K2" s="36">
        <v>2025</v>
      </c>
      <c r="L2" s="36">
        <v>2025</v>
      </c>
      <c r="M2" s="36">
        <v>2025</v>
      </c>
      <c r="N2" s="36">
        <v>2025</v>
      </c>
      <c r="O2" s="36">
        <v>2025</v>
      </c>
      <c r="P2" s="37">
        <v>2025</v>
      </c>
      <c r="Q2" s="36">
        <v>2026</v>
      </c>
      <c r="R2" s="36">
        <v>2026</v>
      </c>
      <c r="S2" s="36">
        <v>2026</v>
      </c>
      <c r="T2" s="36">
        <v>2026</v>
      </c>
      <c r="U2" s="36">
        <v>2026</v>
      </c>
      <c r="V2" s="36">
        <v>2026</v>
      </c>
      <c r="W2" s="36">
        <v>2026</v>
      </c>
      <c r="X2" s="36">
        <v>2026</v>
      </c>
      <c r="Y2" s="36">
        <v>2026</v>
      </c>
      <c r="Z2" s="36">
        <v>2026</v>
      </c>
      <c r="AA2" s="36">
        <v>2026</v>
      </c>
      <c r="AB2" s="36">
        <v>2026</v>
      </c>
      <c r="AC2" s="37">
        <v>2026</v>
      </c>
      <c r="AD2" s="36">
        <v>2027</v>
      </c>
      <c r="AE2" s="36">
        <v>2027</v>
      </c>
      <c r="AF2" s="36">
        <v>2027</v>
      </c>
      <c r="AG2" s="36">
        <v>2027</v>
      </c>
      <c r="AH2" s="36">
        <v>2027</v>
      </c>
      <c r="AI2" s="36">
        <v>2027</v>
      </c>
      <c r="AJ2" s="36">
        <v>2027</v>
      </c>
      <c r="AK2" s="36">
        <v>2027</v>
      </c>
      <c r="AL2" s="36">
        <v>2027</v>
      </c>
      <c r="AM2" s="36">
        <v>2027</v>
      </c>
      <c r="AN2" s="36">
        <v>2027</v>
      </c>
      <c r="AO2" s="36">
        <v>2027</v>
      </c>
      <c r="AP2" s="37">
        <v>2027</v>
      </c>
      <c r="AQ2" s="36">
        <v>2028</v>
      </c>
      <c r="AR2" s="36">
        <v>2028</v>
      </c>
      <c r="AS2" s="36">
        <v>2028</v>
      </c>
      <c r="AT2" s="36">
        <v>2028</v>
      </c>
      <c r="AU2" s="36">
        <v>2028</v>
      </c>
      <c r="AV2" s="36">
        <v>2028</v>
      </c>
      <c r="AW2" s="36">
        <v>2028</v>
      </c>
      <c r="AX2" s="36">
        <v>2028</v>
      </c>
      <c r="AY2" s="36">
        <v>2028</v>
      </c>
      <c r="AZ2" s="36">
        <v>2028</v>
      </c>
      <c r="BA2" s="36">
        <v>2028</v>
      </c>
      <c r="BB2" s="36">
        <v>2028</v>
      </c>
      <c r="BC2" s="37">
        <v>2028</v>
      </c>
      <c r="BD2" s="36">
        <v>2029</v>
      </c>
      <c r="BE2" s="36">
        <v>2029</v>
      </c>
      <c r="BF2" s="36">
        <v>2029</v>
      </c>
      <c r="BG2" s="36">
        <v>2029</v>
      </c>
      <c r="BH2" s="36">
        <v>2029</v>
      </c>
      <c r="BI2" s="36">
        <v>2029</v>
      </c>
      <c r="BJ2" s="36">
        <v>2029</v>
      </c>
      <c r="BK2" s="36">
        <v>2029</v>
      </c>
      <c r="BL2" s="36">
        <v>2029</v>
      </c>
      <c r="BM2" s="36">
        <v>2029</v>
      </c>
      <c r="BN2" s="36">
        <v>2029</v>
      </c>
      <c r="BO2" s="36">
        <v>2029</v>
      </c>
      <c r="BP2" s="37">
        <v>2029</v>
      </c>
      <c r="BQ2" s="36">
        <v>2030</v>
      </c>
      <c r="BR2" s="36">
        <v>2030</v>
      </c>
      <c r="BS2" s="36">
        <v>2030</v>
      </c>
      <c r="BT2" s="36">
        <v>2030</v>
      </c>
      <c r="BU2" s="36">
        <v>2030</v>
      </c>
      <c r="BV2" s="36">
        <v>2030</v>
      </c>
      <c r="BW2" s="36">
        <v>2030</v>
      </c>
      <c r="BX2" s="36">
        <v>2030</v>
      </c>
      <c r="BY2" s="36">
        <v>2030</v>
      </c>
      <c r="BZ2" s="36">
        <v>2030</v>
      </c>
      <c r="CA2" s="36">
        <v>2030</v>
      </c>
      <c r="CB2" s="36">
        <v>2030</v>
      </c>
      <c r="CC2" s="37">
        <v>2030</v>
      </c>
      <c r="CD2" s="36">
        <v>2031</v>
      </c>
      <c r="CE2" s="36">
        <v>2031</v>
      </c>
      <c r="CF2" s="36">
        <v>2031</v>
      </c>
      <c r="CG2" s="36">
        <v>2031</v>
      </c>
      <c r="CH2" s="36">
        <v>2031</v>
      </c>
      <c r="CI2" s="36">
        <v>2031</v>
      </c>
      <c r="CJ2" s="36">
        <v>2031</v>
      </c>
      <c r="CK2" s="36">
        <v>2031</v>
      </c>
      <c r="CL2" s="36">
        <v>2031</v>
      </c>
      <c r="CM2" s="36">
        <v>2031</v>
      </c>
      <c r="CN2" s="36">
        <v>2031</v>
      </c>
      <c r="CO2" s="36">
        <v>2031</v>
      </c>
      <c r="CP2" s="37">
        <v>2031</v>
      </c>
      <c r="CQ2" s="36">
        <v>2032</v>
      </c>
      <c r="CR2" s="36">
        <v>2032</v>
      </c>
      <c r="CS2" s="36">
        <v>2032</v>
      </c>
      <c r="CT2" s="36">
        <v>2032</v>
      </c>
      <c r="CU2" s="36">
        <v>2032</v>
      </c>
      <c r="CV2" s="36">
        <v>2032</v>
      </c>
      <c r="CW2" s="36">
        <v>2032</v>
      </c>
      <c r="CX2" s="36">
        <v>2032</v>
      </c>
      <c r="CY2" s="36">
        <v>2032</v>
      </c>
      <c r="CZ2" s="36">
        <v>2032</v>
      </c>
      <c r="DA2" s="36">
        <v>2032</v>
      </c>
      <c r="DB2" s="36">
        <v>2032</v>
      </c>
      <c r="DC2" s="37">
        <v>2032</v>
      </c>
      <c r="DD2" s="36">
        <v>2033</v>
      </c>
      <c r="DE2" s="36">
        <v>2033</v>
      </c>
      <c r="DF2" s="36">
        <v>2033</v>
      </c>
      <c r="DG2" s="36">
        <v>2033</v>
      </c>
      <c r="DH2" s="36">
        <v>2033</v>
      </c>
      <c r="DI2" s="36">
        <v>2033</v>
      </c>
      <c r="DJ2" s="36">
        <v>2033</v>
      </c>
      <c r="DK2" s="36">
        <v>2033</v>
      </c>
      <c r="DL2" s="36">
        <v>2033</v>
      </c>
      <c r="DM2" s="36">
        <v>2033</v>
      </c>
      <c r="DN2" s="36">
        <v>2033</v>
      </c>
      <c r="DO2" s="36">
        <v>2033</v>
      </c>
      <c r="DP2" s="37">
        <v>2033</v>
      </c>
      <c r="DQ2" s="36">
        <v>2034</v>
      </c>
      <c r="DR2" s="36">
        <v>2034</v>
      </c>
      <c r="DS2" s="36">
        <v>2034</v>
      </c>
      <c r="DT2" s="36">
        <v>2034</v>
      </c>
      <c r="DU2" s="36">
        <v>2034</v>
      </c>
      <c r="DV2" s="36">
        <v>2034</v>
      </c>
      <c r="DW2" s="36">
        <v>2034</v>
      </c>
      <c r="DX2" s="36">
        <v>2034</v>
      </c>
      <c r="DY2" s="36">
        <v>2034</v>
      </c>
      <c r="DZ2" s="36">
        <v>2034</v>
      </c>
      <c r="EA2" s="36">
        <v>2034</v>
      </c>
      <c r="EB2" s="36">
        <v>2034</v>
      </c>
      <c r="EC2" s="37">
        <v>2034</v>
      </c>
    </row>
    <row r="3" spans="3:133" s="38" customFormat="1" x14ac:dyDescent="0.2">
      <c r="D3" s="38">
        <v>1</v>
      </c>
      <c r="E3" s="38">
        <v>2</v>
      </c>
      <c r="F3" s="38">
        <v>3</v>
      </c>
      <c r="G3" s="38">
        <v>4</v>
      </c>
      <c r="H3" s="38">
        <v>5</v>
      </c>
      <c r="I3" s="38">
        <v>6</v>
      </c>
      <c r="J3" s="38">
        <v>7</v>
      </c>
      <c r="K3" s="38">
        <v>8</v>
      </c>
      <c r="L3" s="38">
        <v>9</v>
      </c>
      <c r="M3" s="38">
        <v>10</v>
      </c>
      <c r="N3" s="38">
        <v>11</v>
      </c>
      <c r="O3" s="38">
        <v>12</v>
      </c>
      <c r="P3" s="39" t="s">
        <v>1</v>
      </c>
      <c r="Q3" s="38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38">
        <v>9</v>
      </c>
      <c r="Z3" s="38">
        <v>10</v>
      </c>
      <c r="AA3" s="38">
        <v>11</v>
      </c>
      <c r="AB3" s="38">
        <v>12</v>
      </c>
      <c r="AC3" s="39" t="s">
        <v>1</v>
      </c>
      <c r="AD3" s="38">
        <v>1</v>
      </c>
      <c r="AE3" s="38">
        <v>2</v>
      </c>
      <c r="AF3" s="38">
        <v>3</v>
      </c>
      <c r="AG3" s="38">
        <v>4</v>
      </c>
      <c r="AH3" s="38">
        <v>5</v>
      </c>
      <c r="AI3" s="38">
        <v>6</v>
      </c>
      <c r="AJ3" s="38">
        <v>7</v>
      </c>
      <c r="AK3" s="38">
        <v>8</v>
      </c>
      <c r="AL3" s="38">
        <v>9</v>
      </c>
      <c r="AM3" s="38">
        <v>10</v>
      </c>
      <c r="AN3" s="38">
        <v>11</v>
      </c>
      <c r="AO3" s="38">
        <v>12</v>
      </c>
      <c r="AP3" s="39" t="s">
        <v>1</v>
      </c>
      <c r="AQ3" s="38">
        <v>1</v>
      </c>
      <c r="AR3" s="38">
        <v>2</v>
      </c>
      <c r="AS3" s="38">
        <v>3</v>
      </c>
      <c r="AT3" s="38">
        <v>4</v>
      </c>
      <c r="AU3" s="38">
        <v>5</v>
      </c>
      <c r="AV3" s="38">
        <v>6</v>
      </c>
      <c r="AW3" s="38">
        <v>7</v>
      </c>
      <c r="AX3" s="38">
        <v>8</v>
      </c>
      <c r="AY3" s="38">
        <v>9</v>
      </c>
      <c r="AZ3" s="38">
        <v>10</v>
      </c>
      <c r="BA3" s="38">
        <v>11</v>
      </c>
      <c r="BB3" s="38">
        <v>12</v>
      </c>
      <c r="BC3" s="39" t="s">
        <v>1</v>
      </c>
      <c r="BD3" s="38">
        <v>1</v>
      </c>
      <c r="BE3" s="38">
        <v>2</v>
      </c>
      <c r="BF3" s="38">
        <v>3</v>
      </c>
      <c r="BG3" s="38">
        <v>4</v>
      </c>
      <c r="BH3" s="38">
        <v>5</v>
      </c>
      <c r="BI3" s="38">
        <v>6</v>
      </c>
      <c r="BJ3" s="38">
        <v>7</v>
      </c>
      <c r="BK3" s="38">
        <v>8</v>
      </c>
      <c r="BL3" s="38">
        <v>9</v>
      </c>
      <c r="BM3" s="38">
        <v>10</v>
      </c>
      <c r="BN3" s="38">
        <v>11</v>
      </c>
      <c r="BO3" s="38">
        <v>12</v>
      </c>
      <c r="BP3" s="39" t="s">
        <v>1</v>
      </c>
      <c r="BQ3" s="38">
        <v>1</v>
      </c>
      <c r="BR3" s="38">
        <v>2</v>
      </c>
      <c r="BS3" s="38">
        <v>3</v>
      </c>
      <c r="BT3" s="38">
        <v>4</v>
      </c>
      <c r="BU3" s="38">
        <v>5</v>
      </c>
      <c r="BV3" s="38">
        <v>6</v>
      </c>
      <c r="BW3" s="38">
        <v>7</v>
      </c>
      <c r="BX3" s="38">
        <v>8</v>
      </c>
      <c r="BY3" s="38">
        <v>9</v>
      </c>
      <c r="BZ3" s="38">
        <v>10</v>
      </c>
      <c r="CA3" s="38">
        <v>11</v>
      </c>
      <c r="CB3" s="38">
        <v>12</v>
      </c>
      <c r="CC3" s="39" t="s">
        <v>1</v>
      </c>
      <c r="CD3" s="38">
        <v>1</v>
      </c>
      <c r="CE3" s="38">
        <v>2</v>
      </c>
      <c r="CF3" s="38">
        <v>3</v>
      </c>
      <c r="CG3" s="38">
        <v>4</v>
      </c>
      <c r="CH3" s="38">
        <v>5</v>
      </c>
      <c r="CI3" s="38">
        <v>6</v>
      </c>
      <c r="CJ3" s="38">
        <v>7</v>
      </c>
      <c r="CK3" s="38">
        <v>8</v>
      </c>
      <c r="CL3" s="38">
        <v>9</v>
      </c>
      <c r="CM3" s="38">
        <v>10</v>
      </c>
      <c r="CN3" s="38">
        <v>11</v>
      </c>
      <c r="CO3" s="38">
        <v>12</v>
      </c>
      <c r="CP3" s="39" t="s">
        <v>1</v>
      </c>
      <c r="CQ3" s="38">
        <v>1</v>
      </c>
      <c r="CR3" s="38">
        <v>2</v>
      </c>
      <c r="CS3" s="38">
        <v>3</v>
      </c>
      <c r="CT3" s="38">
        <v>4</v>
      </c>
      <c r="CU3" s="38">
        <v>5</v>
      </c>
      <c r="CV3" s="38">
        <v>6</v>
      </c>
      <c r="CW3" s="38">
        <v>7</v>
      </c>
      <c r="CX3" s="38">
        <v>8</v>
      </c>
      <c r="CY3" s="38">
        <v>9</v>
      </c>
      <c r="CZ3" s="38">
        <v>10</v>
      </c>
      <c r="DA3" s="38">
        <v>11</v>
      </c>
      <c r="DB3" s="38">
        <v>12</v>
      </c>
      <c r="DC3" s="39" t="s">
        <v>1</v>
      </c>
      <c r="DD3" s="38">
        <v>1</v>
      </c>
      <c r="DE3" s="38">
        <v>2</v>
      </c>
      <c r="DF3" s="38">
        <v>3</v>
      </c>
      <c r="DG3" s="38">
        <v>4</v>
      </c>
      <c r="DH3" s="38">
        <v>5</v>
      </c>
      <c r="DI3" s="38">
        <v>6</v>
      </c>
      <c r="DJ3" s="38">
        <v>7</v>
      </c>
      <c r="DK3" s="38">
        <v>8</v>
      </c>
      <c r="DL3" s="38">
        <v>9</v>
      </c>
      <c r="DM3" s="38">
        <v>10</v>
      </c>
      <c r="DN3" s="38">
        <v>11</v>
      </c>
      <c r="DO3" s="38">
        <v>12</v>
      </c>
      <c r="DP3" s="39" t="s">
        <v>1</v>
      </c>
      <c r="DQ3" s="38">
        <v>1</v>
      </c>
      <c r="DR3" s="38">
        <v>2</v>
      </c>
      <c r="DS3" s="38">
        <v>3</v>
      </c>
      <c r="DT3" s="38">
        <v>4</v>
      </c>
      <c r="DU3" s="38">
        <v>5</v>
      </c>
      <c r="DV3" s="38">
        <v>6</v>
      </c>
      <c r="DW3" s="38">
        <v>7</v>
      </c>
      <c r="DX3" s="38">
        <v>8</v>
      </c>
      <c r="DY3" s="38">
        <v>9</v>
      </c>
      <c r="DZ3" s="38">
        <v>10</v>
      </c>
      <c r="EA3" s="38">
        <v>11</v>
      </c>
      <c r="EB3" s="38">
        <v>12</v>
      </c>
      <c r="EC3" s="39" t="s">
        <v>1</v>
      </c>
    </row>
    <row r="4" spans="3:133" s="40" customFormat="1" x14ac:dyDescent="0.2">
      <c r="D4" s="40">
        <f t="shared" ref="D4:O4" si="0">DATE(D2,D3,1)</f>
        <v>45658</v>
      </c>
      <c r="E4" s="40">
        <f t="shared" si="0"/>
        <v>45689</v>
      </c>
      <c r="F4" s="40">
        <f t="shared" si="0"/>
        <v>45717</v>
      </c>
      <c r="G4" s="40">
        <f t="shared" si="0"/>
        <v>45748</v>
      </c>
      <c r="H4" s="40">
        <f t="shared" si="0"/>
        <v>45778</v>
      </c>
      <c r="I4" s="40">
        <f t="shared" si="0"/>
        <v>45809</v>
      </c>
      <c r="J4" s="40">
        <f t="shared" si="0"/>
        <v>45839</v>
      </c>
      <c r="K4" s="40">
        <f t="shared" si="0"/>
        <v>45870</v>
      </c>
      <c r="L4" s="40">
        <f t="shared" si="0"/>
        <v>45901</v>
      </c>
      <c r="M4" s="40">
        <f t="shared" si="0"/>
        <v>45931</v>
      </c>
      <c r="N4" s="40">
        <f t="shared" si="0"/>
        <v>45962</v>
      </c>
      <c r="O4" s="40">
        <f t="shared" si="0"/>
        <v>45992</v>
      </c>
      <c r="P4" s="41">
        <f>DATE(P2,12,31)</f>
        <v>46022</v>
      </c>
      <c r="Q4" s="40">
        <f t="shared" ref="Q4:AB4" si="1">DATE(Q2,Q3,1)</f>
        <v>46023</v>
      </c>
      <c r="R4" s="40">
        <f t="shared" si="1"/>
        <v>46054</v>
      </c>
      <c r="S4" s="40">
        <f t="shared" si="1"/>
        <v>46082</v>
      </c>
      <c r="T4" s="40">
        <f t="shared" si="1"/>
        <v>46113</v>
      </c>
      <c r="U4" s="40">
        <f t="shared" si="1"/>
        <v>46143</v>
      </c>
      <c r="V4" s="40">
        <f t="shared" si="1"/>
        <v>46174</v>
      </c>
      <c r="W4" s="40">
        <f t="shared" si="1"/>
        <v>46204</v>
      </c>
      <c r="X4" s="40">
        <f t="shared" si="1"/>
        <v>46235</v>
      </c>
      <c r="Y4" s="40">
        <f t="shared" si="1"/>
        <v>46266</v>
      </c>
      <c r="Z4" s="40">
        <f t="shared" si="1"/>
        <v>46296</v>
      </c>
      <c r="AA4" s="40">
        <f t="shared" si="1"/>
        <v>46327</v>
      </c>
      <c r="AB4" s="40">
        <f t="shared" si="1"/>
        <v>46357</v>
      </c>
      <c r="AC4" s="41">
        <f>DATE(AC2,12,31)</f>
        <v>46387</v>
      </c>
      <c r="AD4" s="40">
        <f t="shared" ref="AD4:AO4" si="2">DATE(AD2,AD3,1)</f>
        <v>46388</v>
      </c>
      <c r="AE4" s="40">
        <f t="shared" si="2"/>
        <v>46419</v>
      </c>
      <c r="AF4" s="40">
        <f t="shared" si="2"/>
        <v>46447</v>
      </c>
      <c r="AG4" s="40">
        <f t="shared" si="2"/>
        <v>46478</v>
      </c>
      <c r="AH4" s="40">
        <f t="shared" si="2"/>
        <v>46508</v>
      </c>
      <c r="AI4" s="40">
        <f t="shared" si="2"/>
        <v>46539</v>
      </c>
      <c r="AJ4" s="40">
        <f t="shared" si="2"/>
        <v>46569</v>
      </c>
      <c r="AK4" s="40">
        <f t="shared" si="2"/>
        <v>46600</v>
      </c>
      <c r="AL4" s="40">
        <f t="shared" si="2"/>
        <v>46631</v>
      </c>
      <c r="AM4" s="40">
        <f t="shared" si="2"/>
        <v>46661</v>
      </c>
      <c r="AN4" s="40">
        <f t="shared" si="2"/>
        <v>46692</v>
      </c>
      <c r="AO4" s="40">
        <f t="shared" si="2"/>
        <v>46722</v>
      </c>
      <c r="AP4" s="41">
        <f>DATE(AP2,12,31)</f>
        <v>46752</v>
      </c>
      <c r="AQ4" s="40">
        <f t="shared" ref="AQ4:BB4" si="3">DATE(AQ2,AQ3,1)</f>
        <v>46753</v>
      </c>
      <c r="AR4" s="40">
        <f t="shared" si="3"/>
        <v>46784</v>
      </c>
      <c r="AS4" s="40">
        <f t="shared" si="3"/>
        <v>46813</v>
      </c>
      <c r="AT4" s="40">
        <f t="shared" si="3"/>
        <v>46844</v>
      </c>
      <c r="AU4" s="40">
        <f t="shared" si="3"/>
        <v>46874</v>
      </c>
      <c r="AV4" s="40">
        <f t="shared" si="3"/>
        <v>46905</v>
      </c>
      <c r="AW4" s="40">
        <f t="shared" si="3"/>
        <v>46935</v>
      </c>
      <c r="AX4" s="40">
        <f t="shared" si="3"/>
        <v>46966</v>
      </c>
      <c r="AY4" s="40">
        <f t="shared" si="3"/>
        <v>46997</v>
      </c>
      <c r="AZ4" s="40">
        <f t="shared" si="3"/>
        <v>47027</v>
      </c>
      <c r="BA4" s="40">
        <f t="shared" si="3"/>
        <v>47058</v>
      </c>
      <c r="BB4" s="40">
        <f t="shared" si="3"/>
        <v>47088</v>
      </c>
      <c r="BC4" s="41">
        <f>DATE(BC2,12,31)</f>
        <v>47118</v>
      </c>
      <c r="BD4" s="40">
        <f t="shared" ref="BD4:BO4" si="4">DATE(BD2,BD3,1)</f>
        <v>47119</v>
      </c>
      <c r="BE4" s="40">
        <f t="shared" si="4"/>
        <v>47150</v>
      </c>
      <c r="BF4" s="40">
        <f t="shared" si="4"/>
        <v>47178</v>
      </c>
      <c r="BG4" s="40">
        <f t="shared" si="4"/>
        <v>47209</v>
      </c>
      <c r="BH4" s="40">
        <f t="shared" si="4"/>
        <v>47239</v>
      </c>
      <c r="BI4" s="40">
        <f t="shared" si="4"/>
        <v>47270</v>
      </c>
      <c r="BJ4" s="40">
        <f t="shared" si="4"/>
        <v>47300</v>
      </c>
      <c r="BK4" s="40">
        <f t="shared" si="4"/>
        <v>47331</v>
      </c>
      <c r="BL4" s="40">
        <f t="shared" si="4"/>
        <v>47362</v>
      </c>
      <c r="BM4" s="40">
        <f t="shared" si="4"/>
        <v>47392</v>
      </c>
      <c r="BN4" s="40">
        <f t="shared" si="4"/>
        <v>47423</v>
      </c>
      <c r="BO4" s="40">
        <f t="shared" si="4"/>
        <v>47453</v>
      </c>
      <c r="BP4" s="41">
        <f>DATE(BP2,12,31)</f>
        <v>47483</v>
      </c>
      <c r="BQ4" s="40">
        <f t="shared" ref="BQ4:CB4" si="5">DATE(BQ2,BQ3,1)</f>
        <v>47484</v>
      </c>
      <c r="BR4" s="40">
        <f t="shared" si="5"/>
        <v>47515</v>
      </c>
      <c r="BS4" s="40">
        <f t="shared" si="5"/>
        <v>47543</v>
      </c>
      <c r="BT4" s="40">
        <f t="shared" si="5"/>
        <v>47574</v>
      </c>
      <c r="BU4" s="40">
        <f t="shared" si="5"/>
        <v>47604</v>
      </c>
      <c r="BV4" s="40">
        <f t="shared" si="5"/>
        <v>47635</v>
      </c>
      <c r="BW4" s="40">
        <f t="shared" si="5"/>
        <v>47665</v>
      </c>
      <c r="BX4" s="40">
        <f t="shared" si="5"/>
        <v>47696</v>
      </c>
      <c r="BY4" s="40">
        <f t="shared" si="5"/>
        <v>47727</v>
      </c>
      <c r="BZ4" s="40">
        <f t="shared" si="5"/>
        <v>47757</v>
      </c>
      <c r="CA4" s="40">
        <f t="shared" si="5"/>
        <v>47788</v>
      </c>
      <c r="CB4" s="40">
        <f t="shared" si="5"/>
        <v>47818</v>
      </c>
      <c r="CC4" s="41">
        <f>DATE(CC2,12,31)</f>
        <v>47848</v>
      </c>
      <c r="CD4" s="40">
        <f t="shared" ref="CD4:CO4" si="6">DATE(CD2,CD3,1)</f>
        <v>47849</v>
      </c>
      <c r="CE4" s="40">
        <f t="shared" si="6"/>
        <v>47880</v>
      </c>
      <c r="CF4" s="40">
        <f t="shared" si="6"/>
        <v>47908</v>
      </c>
      <c r="CG4" s="40">
        <f t="shared" si="6"/>
        <v>47939</v>
      </c>
      <c r="CH4" s="40">
        <f t="shared" si="6"/>
        <v>47969</v>
      </c>
      <c r="CI4" s="40">
        <f t="shared" si="6"/>
        <v>48000</v>
      </c>
      <c r="CJ4" s="40">
        <f t="shared" si="6"/>
        <v>48030</v>
      </c>
      <c r="CK4" s="40">
        <f t="shared" si="6"/>
        <v>48061</v>
      </c>
      <c r="CL4" s="40">
        <f t="shared" si="6"/>
        <v>48092</v>
      </c>
      <c r="CM4" s="40">
        <f t="shared" si="6"/>
        <v>48122</v>
      </c>
      <c r="CN4" s="40">
        <f t="shared" si="6"/>
        <v>48153</v>
      </c>
      <c r="CO4" s="40">
        <f t="shared" si="6"/>
        <v>48183</v>
      </c>
      <c r="CP4" s="41">
        <f>DATE(CP2,12,31)</f>
        <v>48213</v>
      </c>
      <c r="CQ4" s="40">
        <f t="shared" ref="CQ4:DB4" si="7">DATE(CQ2,CQ3,1)</f>
        <v>48214</v>
      </c>
      <c r="CR4" s="40">
        <f t="shared" si="7"/>
        <v>48245</v>
      </c>
      <c r="CS4" s="40">
        <f t="shared" si="7"/>
        <v>48274</v>
      </c>
      <c r="CT4" s="40">
        <f t="shared" si="7"/>
        <v>48305</v>
      </c>
      <c r="CU4" s="40">
        <f t="shared" si="7"/>
        <v>48335</v>
      </c>
      <c r="CV4" s="40">
        <f t="shared" si="7"/>
        <v>48366</v>
      </c>
      <c r="CW4" s="40">
        <f t="shared" si="7"/>
        <v>48396</v>
      </c>
      <c r="CX4" s="40">
        <f t="shared" si="7"/>
        <v>48427</v>
      </c>
      <c r="CY4" s="40">
        <f t="shared" si="7"/>
        <v>48458</v>
      </c>
      <c r="CZ4" s="40">
        <f t="shared" si="7"/>
        <v>48488</v>
      </c>
      <c r="DA4" s="40">
        <f t="shared" si="7"/>
        <v>48519</v>
      </c>
      <c r="DB4" s="40">
        <f t="shared" si="7"/>
        <v>48549</v>
      </c>
      <c r="DC4" s="41">
        <f>DATE(DC2,12,31)</f>
        <v>48579</v>
      </c>
      <c r="DD4" s="40">
        <f t="shared" ref="DD4:DO4" si="8">DATE(DD2,DD3,1)</f>
        <v>48580</v>
      </c>
      <c r="DE4" s="40">
        <f t="shared" si="8"/>
        <v>48611</v>
      </c>
      <c r="DF4" s="40">
        <f t="shared" si="8"/>
        <v>48639</v>
      </c>
      <c r="DG4" s="40">
        <f t="shared" si="8"/>
        <v>48670</v>
      </c>
      <c r="DH4" s="40">
        <f t="shared" si="8"/>
        <v>48700</v>
      </c>
      <c r="DI4" s="40">
        <f t="shared" si="8"/>
        <v>48731</v>
      </c>
      <c r="DJ4" s="40">
        <f t="shared" si="8"/>
        <v>48761</v>
      </c>
      <c r="DK4" s="40">
        <f t="shared" si="8"/>
        <v>48792</v>
      </c>
      <c r="DL4" s="40">
        <f t="shared" si="8"/>
        <v>48823</v>
      </c>
      <c r="DM4" s="40">
        <f t="shared" si="8"/>
        <v>48853</v>
      </c>
      <c r="DN4" s="40">
        <f t="shared" si="8"/>
        <v>48884</v>
      </c>
      <c r="DO4" s="40">
        <f t="shared" si="8"/>
        <v>48914</v>
      </c>
      <c r="DP4" s="41">
        <f>DATE(DP2,12,31)</f>
        <v>48944</v>
      </c>
      <c r="DQ4" s="40">
        <f t="shared" ref="DQ4:EB4" si="9">DATE(DQ2,DQ3,1)</f>
        <v>48945</v>
      </c>
      <c r="DR4" s="40">
        <f t="shared" si="9"/>
        <v>48976</v>
      </c>
      <c r="DS4" s="40">
        <f t="shared" si="9"/>
        <v>49004</v>
      </c>
      <c r="DT4" s="40">
        <f t="shared" si="9"/>
        <v>49035</v>
      </c>
      <c r="DU4" s="40">
        <f t="shared" si="9"/>
        <v>49065</v>
      </c>
      <c r="DV4" s="40">
        <f t="shared" si="9"/>
        <v>49096</v>
      </c>
      <c r="DW4" s="40">
        <f t="shared" si="9"/>
        <v>49126</v>
      </c>
      <c r="DX4" s="40">
        <f t="shared" si="9"/>
        <v>49157</v>
      </c>
      <c r="DY4" s="40">
        <f t="shared" si="9"/>
        <v>49188</v>
      </c>
      <c r="DZ4" s="40">
        <f t="shared" si="9"/>
        <v>49218</v>
      </c>
      <c r="EA4" s="40">
        <f t="shared" si="9"/>
        <v>49249</v>
      </c>
      <c r="EB4" s="40">
        <f t="shared" si="9"/>
        <v>49279</v>
      </c>
      <c r="EC4" s="41">
        <f>DATE(EC2,12,31)</f>
        <v>49309</v>
      </c>
    </row>
    <row r="5" spans="3:133" x14ac:dyDescent="0.2">
      <c r="P5" s="42"/>
      <c r="AC5" s="42"/>
      <c r="AP5" s="42"/>
      <c r="BC5" s="42"/>
      <c r="BP5" s="42"/>
      <c r="CC5" s="42"/>
      <c r="CP5" s="42"/>
      <c r="DC5" s="42"/>
      <c r="DP5" s="42"/>
      <c r="EC5" s="42"/>
    </row>
    <row r="6" spans="3:133" x14ac:dyDescent="0.2">
      <c r="C6" s="43" t="s">
        <v>2</v>
      </c>
      <c r="D6" s="44">
        <f>'reporting montigny'!F97</f>
        <v>18161.501108340184</v>
      </c>
      <c r="E6" s="44">
        <f>'reporting montigny'!G97</f>
        <v>34591.002216680376</v>
      </c>
      <c r="F6" s="44">
        <f>'reporting montigny'!H97</f>
        <v>49520.503325020567</v>
      </c>
      <c r="G6" s="44">
        <f>'reporting montigny'!I97</f>
        <v>70182.004433360751</v>
      </c>
      <c r="H6" s="44">
        <f>'reporting montigny'!J97</f>
        <v>89111.505541700943</v>
      </c>
      <c r="I6" s="44">
        <f>'reporting montigny'!K97</f>
        <v>104741.00665004113</v>
      </c>
      <c r="J6" s="44">
        <f>'reporting montigny'!L97</f>
        <v>120370.50775838133</v>
      </c>
      <c r="K6" s="44">
        <f>'reporting montigny'!M97</f>
        <v>136000.00886672153</v>
      </c>
      <c r="L6" s="44">
        <f>'reporting montigny'!N97</f>
        <v>151929.50997506172</v>
      </c>
      <c r="M6" s="44">
        <f>'reporting montigny'!O97</f>
        <v>165959.01108340191</v>
      </c>
      <c r="N6" s="44">
        <f>'reporting montigny'!P97</f>
        <v>182188.51219174211</v>
      </c>
      <c r="O6" s="44">
        <f>'reporting montigny'!Q97</f>
        <v>198418.0133000823</v>
      </c>
      <c r="P6" s="45">
        <f>'reporting montigny'!R97</f>
        <v>198418.0133000823</v>
      </c>
      <c r="Q6" s="44">
        <f>'reporting montigny'!S97</f>
        <v>210620.51440842249</v>
      </c>
      <c r="R6" s="44">
        <f>'reporting montigny'!T97</f>
        <v>228273.01551676268</v>
      </c>
      <c r="S6" s="44">
        <f>'reporting montigny'!U97</f>
        <v>238099.51662510287</v>
      </c>
      <c r="T6" s="44">
        <f>'reporting montigny'!V97</f>
        <v>255752.01773344306</v>
      </c>
      <c r="U6" s="44">
        <f>'reporting montigny'!W97</f>
        <v>267819.51884178328</v>
      </c>
      <c r="V6" s="44">
        <f>'reporting montigny'!X97</f>
        <v>278187.0199501235</v>
      </c>
      <c r="W6" s="44">
        <f>'reporting montigny'!Y97</f>
        <v>292754.52105846372</v>
      </c>
      <c r="X6" s="44">
        <f>'reporting montigny'!Z97</f>
        <v>307322.02216680394</v>
      </c>
      <c r="Y6" s="44">
        <f>'reporting montigny'!AA97</f>
        <v>321889.52327514417</v>
      </c>
      <c r="Z6" s="44">
        <f>'reporting montigny'!AB97</f>
        <v>336457.02438348439</v>
      </c>
      <c r="AA6" s="44">
        <f>'reporting montigny'!AC97</f>
        <v>351024.52549182461</v>
      </c>
      <c r="AB6" s="44">
        <f>'reporting montigny'!AD97</f>
        <v>365592.02660016483</v>
      </c>
      <c r="AC6" s="45">
        <f>'reporting montigny'!AE97</f>
        <v>365592.02660016459</v>
      </c>
      <c r="AD6" s="44">
        <f>'reporting montigny'!AF97</f>
        <v>377999.52770850481</v>
      </c>
      <c r="AE6" s="44">
        <f>'reporting montigny'!AG97</f>
        <v>392032.02881684504</v>
      </c>
      <c r="AF6" s="44">
        <f>'reporting montigny'!AH97</f>
        <v>399818.52992518526</v>
      </c>
      <c r="AG6" s="44">
        <f>'reporting montigny'!AI97</f>
        <v>415431.03103352548</v>
      </c>
      <c r="AH6" s="44">
        <f>'reporting montigny'!AJ97</f>
        <v>428543.5321418657</v>
      </c>
      <c r="AI6" s="44">
        <f>'reporting montigny'!AK97</f>
        <v>439956.03325020592</v>
      </c>
      <c r="AJ6" s="44">
        <f>'reporting montigny'!AL97</f>
        <v>455568.53435854614</v>
      </c>
      <c r="AK6" s="44">
        <f>'reporting montigny'!AM97</f>
        <v>471181.03546688636</v>
      </c>
      <c r="AL6" s="44">
        <f>'reporting montigny'!AN97</f>
        <v>486793.53657522658</v>
      </c>
      <c r="AM6" s="44">
        <f>'reporting montigny'!AO97</f>
        <v>502406.0376835668</v>
      </c>
      <c r="AN6" s="44">
        <f>'reporting montigny'!AP97</f>
        <v>518018.53879190702</v>
      </c>
      <c r="AO6" s="44">
        <f>'reporting montigny'!AQ97</f>
        <v>533631.03990024724</v>
      </c>
      <c r="AP6" s="45">
        <f>'reporting montigny'!AR97</f>
        <v>533631.03990024689</v>
      </c>
      <c r="AQ6" s="44">
        <f>'reporting montigny'!AS97</f>
        <v>551578.54100858711</v>
      </c>
      <c r="AR6" s="44">
        <f>'reporting montigny'!AT97</f>
        <v>571151.04211692733</v>
      </c>
      <c r="AS6" s="44">
        <f>'reporting montigny'!AU97</f>
        <v>582897.54322526755</v>
      </c>
      <c r="AT6" s="44">
        <f>'reporting montigny'!AV97</f>
        <v>602470.04433360777</v>
      </c>
      <c r="AU6" s="44">
        <f>'reporting montigny'!AW97</f>
        <v>619542.54544194799</v>
      </c>
      <c r="AV6" s="44">
        <f>'reporting montigny'!AX97</f>
        <v>634915.04655028821</v>
      </c>
      <c r="AW6" s="44">
        <f>'reporting montigny'!AY97</f>
        <v>654487.54765862843</v>
      </c>
      <c r="AX6" s="44">
        <f>'reporting montigny'!AZ97</f>
        <v>674060.04876696866</v>
      </c>
      <c r="AY6" s="44">
        <f>'reporting montigny'!BA97</f>
        <v>693632.54987530888</v>
      </c>
      <c r="AZ6" s="44">
        <f>'reporting montigny'!BB97</f>
        <v>713205.0509836491</v>
      </c>
      <c r="BA6" s="44">
        <f>'reporting montigny'!BC97</f>
        <v>732777.55209198932</v>
      </c>
      <c r="BB6" s="44">
        <f>'reporting montigny'!BD97</f>
        <v>752350.05320032954</v>
      </c>
      <c r="BC6" s="45">
        <f>'reporting montigny'!BE97</f>
        <v>752350.05320032919</v>
      </c>
      <c r="BD6" s="44">
        <f>'reporting montigny'!BF97</f>
        <v>770297.55430866941</v>
      </c>
      <c r="BE6" s="44">
        <f>'reporting montigny'!BG97</f>
        <v>789870.05541700963</v>
      </c>
      <c r="BF6" s="44">
        <f>'reporting montigny'!BH97</f>
        <v>801616.55652534985</v>
      </c>
      <c r="BG6" s="44">
        <f>'reporting montigny'!BI97</f>
        <v>821189.05763369007</v>
      </c>
      <c r="BH6" s="44">
        <f>'reporting montigny'!BJ97</f>
        <v>838261.55874203029</v>
      </c>
      <c r="BI6" s="44">
        <f>'reporting montigny'!BK97</f>
        <v>853634.05985037051</v>
      </c>
      <c r="BJ6" s="44">
        <f>'reporting montigny'!BL97</f>
        <v>873206.56095871073</v>
      </c>
      <c r="BK6" s="44">
        <f>'reporting montigny'!BM97</f>
        <v>892779.06206705095</v>
      </c>
      <c r="BL6" s="44">
        <f>'reporting montigny'!BN97</f>
        <v>912351.56317539117</v>
      </c>
      <c r="BM6" s="44">
        <f>'reporting montigny'!BO97</f>
        <v>931924.06428373139</v>
      </c>
      <c r="BN6" s="44">
        <f>'reporting montigny'!BP97</f>
        <v>951496.56539207161</v>
      </c>
      <c r="BO6" s="44">
        <f>'reporting montigny'!BQ97</f>
        <v>971069.06650041183</v>
      </c>
      <c r="BP6" s="45">
        <f>'reporting montigny'!BR97</f>
        <v>971069.06650041149</v>
      </c>
      <c r="BQ6" s="44">
        <f>'reporting montigny'!BS97</f>
        <v>989016.56760875171</v>
      </c>
      <c r="BR6" s="44">
        <f>'reporting montigny'!BT97</f>
        <v>1008589.0687170919</v>
      </c>
      <c r="BS6" s="44">
        <f>'reporting montigny'!BU97</f>
        <v>1020335.5698254321</v>
      </c>
      <c r="BT6" s="44">
        <f>'reporting montigny'!BV97</f>
        <v>1039908.0709337724</v>
      </c>
      <c r="BU6" s="44">
        <f>'reporting montigny'!BW97</f>
        <v>1056980.5720421125</v>
      </c>
      <c r="BV6" s="44">
        <f>'reporting montigny'!BX97</f>
        <v>1072353.0731504527</v>
      </c>
      <c r="BW6" s="44">
        <f>'reporting montigny'!BY97</f>
        <v>1091925.5742587929</v>
      </c>
      <c r="BX6" s="44">
        <f>'reporting montigny'!BZ97</f>
        <v>1111498.0753671331</v>
      </c>
      <c r="BY6" s="44">
        <f>'reporting montigny'!CA97</f>
        <v>1131070.5764754734</v>
      </c>
      <c r="BZ6" s="44">
        <f>'reporting montigny'!CB97</f>
        <v>1150643.0775838136</v>
      </c>
      <c r="CA6" s="44">
        <f>'reporting montigny'!CC97</f>
        <v>1170215.5786921538</v>
      </c>
      <c r="CB6" s="44">
        <f>'reporting montigny'!CD97</f>
        <v>1189788.079800494</v>
      </c>
      <c r="CC6" s="45">
        <f>'reporting montigny'!CE97</f>
        <v>1189788.0798004938</v>
      </c>
      <c r="CD6" s="44">
        <f>'reporting montigny'!CF97</f>
        <v>1207735.580908834</v>
      </c>
      <c r="CE6" s="44">
        <f>'reporting montigny'!CG97</f>
        <v>1227308.0820171742</v>
      </c>
      <c r="CF6" s="44">
        <f>'reporting montigny'!CH97</f>
        <v>1239054.5831255144</v>
      </c>
      <c r="CG6" s="44">
        <f>'reporting montigny'!CI97</f>
        <v>1258627.0842338547</v>
      </c>
      <c r="CH6" s="44">
        <f>'reporting montigny'!CJ97</f>
        <v>1275699.5853421949</v>
      </c>
      <c r="CI6" s="44">
        <f>'reporting montigny'!CK97</f>
        <v>1291072.0864505351</v>
      </c>
      <c r="CJ6" s="44">
        <f>'reporting montigny'!CL97</f>
        <v>1310644.5875588753</v>
      </c>
      <c r="CK6" s="44">
        <f>'reporting montigny'!CM97</f>
        <v>1330217.0886672155</v>
      </c>
      <c r="CL6" s="44">
        <f>'reporting montigny'!CN97</f>
        <v>1349789.5897755558</v>
      </c>
      <c r="CM6" s="44">
        <f>'reporting montigny'!CO97</f>
        <v>1369362.090883896</v>
      </c>
      <c r="CN6" s="44">
        <f>'reporting montigny'!CP97</f>
        <v>1388934.5919922362</v>
      </c>
      <c r="CO6" s="44">
        <f>'reporting montigny'!CQ97</f>
        <v>1408507.0931005764</v>
      </c>
      <c r="CP6" s="45">
        <f>'reporting montigny'!CR97</f>
        <v>1408507.0931005762</v>
      </c>
      <c r="CQ6" s="44">
        <f>'reporting montigny'!CS97</f>
        <v>1426454.5942089164</v>
      </c>
      <c r="CR6" s="44">
        <f>'reporting montigny'!CT97</f>
        <v>1446027.0953172566</v>
      </c>
      <c r="CS6" s="44">
        <f>'reporting montigny'!CU97</f>
        <v>1457773.5964255969</v>
      </c>
      <c r="CT6" s="44">
        <f>'reporting montigny'!CV97</f>
        <v>1477346.0975339371</v>
      </c>
      <c r="CU6" s="44">
        <f>'reporting montigny'!CW97</f>
        <v>1494418.5986422773</v>
      </c>
      <c r="CV6" s="44">
        <f>'reporting montigny'!CX97</f>
        <v>1509791.0997506175</v>
      </c>
      <c r="CW6" s="44">
        <f>'reporting montigny'!CY97</f>
        <v>1529363.6008589577</v>
      </c>
      <c r="CX6" s="44">
        <f>'reporting montigny'!CZ97</f>
        <v>1548936.101967298</v>
      </c>
      <c r="CY6" s="44">
        <f>'reporting montigny'!DA97</f>
        <v>1568508.6030756382</v>
      </c>
      <c r="CZ6" s="44">
        <f>'reporting montigny'!DB97</f>
        <v>1588081.1041839784</v>
      </c>
      <c r="DA6" s="44">
        <f>'reporting montigny'!DC97</f>
        <v>1607653.6052923186</v>
      </c>
      <c r="DB6" s="44">
        <f>'reporting montigny'!DD97</f>
        <v>1627226.1064006588</v>
      </c>
      <c r="DC6" s="45">
        <f>'reporting montigny'!DE97</f>
        <v>1627226.1064006584</v>
      </c>
      <c r="DD6" s="44">
        <f>'reporting montigny'!DF97</f>
        <v>1645173.6075089986</v>
      </c>
      <c r="DE6" s="44">
        <f>'reporting montigny'!DG97</f>
        <v>1664746.1086173388</v>
      </c>
      <c r="DF6" s="44">
        <f>'reporting montigny'!DH97</f>
        <v>1676492.609725679</v>
      </c>
      <c r="DG6" s="44">
        <f>'reporting montigny'!DI97</f>
        <v>1696065.1108340193</v>
      </c>
      <c r="DH6" s="44">
        <f>'reporting montigny'!DJ97</f>
        <v>1713137.6119423595</v>
      </c>
      <c r="DI6" s="44">
        <f>'reporting montigny'!DK97</f>
        <v>1728510.1130506997</v>
      </c>
      <c r="DJ6" s="44">
        <f>'reporting montigny'!DL97</f>
        <v>1748082.6141590399</v>
      </c>
      <c r="DK6" s="44">
        <f>'reporting montigny'!DM97</f>
        <v>1767655.1152673801</v>
      </c>
      <c r="DL6" s="44">
        <f>'reporting montigny'!DN97</f>
        <v>1787227.6163757204</v>
      </c>
      <c r="DM6" s="44">
        <f>'reporting montigny'!DO97</f>
        <v>1806800.1174840606</v>
      </c>
      <c r="DN6" s="44">
        <f>'reporting montigny'!DP97</f>
        <v>1826372.6185924008</v>
      </c>
      <c r="DO6" s="44">
        <f>'reporting montigny'!DQ97</f>
        <v>1845945.119700741</v>
      </c>
      <c r="DP6" s="45">
        <f>'reporting montigny'!DR97</f>
        <v>1845945.1197007406</v>
      </c>
      <c r="DQ6" s="44">
        <f>'reporting montigny'!DS97</f>
        <v>1863892.6208090808</v>
      </c>
      <c r="DR6" s="44">
        <f>'reporting montigny'!DT97</f>
        <v>1883465.121917421</v>
      </c>
      <c r="DS6" s="44">
        <f>'reporting montigny'!DU97</f>
        <v>1895211.6230257612</v>
      </c>
      <c r="DT6" s="44">
        <f>'reporting montigny'!DV97</f>
        <v>1914784.1241341014</v>
      </c>
      <c r="DU6" s="44">
        <f>'reporting montigny'!DW97</f>
        <v>1931856.6252424417</v>
      </c>
      <c r="DV6" s="44">
        <f>'reporting montigny'!DX97</f>
        <v>1947229.1263507819</v>
      </c>
      <c r="DW6" s="44">
        <f>'reporting montigny'!DY97</f>
        <v>1966801.6274591221</v>
      </c>
      <c r="DX6" s="44">
        <f>'reporting montigny'!DZ97</f>
        <v>1986374.1285674623</v>
      </c>
      <c r="DY6" s="44">
        <f>'reporting montigny'!EA97</f>
        <v>2005946.6296758025</v>
      </c>
      <c r="DZ6" s="44">
        <f>'reporting montigny'!EB97</f>
        <v>2025519.1307841428</v>
      </c>
      <c r="EA6" s="44">
        <f>'reporting montigny'!EC97</f>
        <v>2045091.631892483</v>
      </c>
      <c r="EB6" s="44">
        <f>'reporting montigny'!ED97</f>
        <v>2064664.1330008232</v>
      </c>
      <c r="EC6" s="45">
        <f>'reporting montigny'!EE97</f>
        <v>2064664.1330008227</v>
      </c>
    </row>
    <row r="7" spans="3:133" x14ac:dyDescent="0.2">
      <c r="C7" s="43" t="s">
        <v>3</v>
      </c>
      <c r="D7" s="44">
        <f>'reporting boissy'!F97</f>
        <v>-12508.491263685886</v>
      </c>
      <c r="E7" s="44">
        <f>'reporting boissy'!G97</f>
        <v>-21516.982527371772</v>
      </c>
      <c r="F7" s="44">
        <f>'reporting boissy'!H97</f>
        <v>-27125.473791057659</v>
      </c>
      <c r="G7" s="44">
        <f>'reporting boissy'!I97</f>
        <v>-32033.965054743545</v>
      </c>
      <c r="H7" s="44">
        <f>'reporting boissy'!J97</f>
        <v>-33542.456318429431</v>
      </c>
      <c r="I7" s="44">
        <f>'reporting boissy'!K97</f>
        <v>-31350.947582115317</v>
      </c>
      <c r="J7" s="44">
        <f>'reporting boissy'!L97</f>
        <v>-30859.438845801204</v>
      </c>
      <c r="K7" s="44">
        <f>'reporting boissy'!M97</f>
        <v>-30367.93010948709</v>
      </c>
      <c r="L7" s="44">
        <f>'reporting boissy'!N97</f>
        <v>-29326.421373172976</v>
      </c>
      <c r="M7" s="44">
        <f>'reporting boissy'!O97</f>
        <v>-24684.912636858862</v>
      </c>
      <c r="N7" s="44">
        <f>'reporting boissy'!P97</f>
        <v>-18343.403900544748</v>
      </c>
      <c r="O7" s="44">
        <f>'reporting boissy'!Q97</f>
        <v>-8101.8951642306347</v>
      </c>
      <c r="P7" s="45">
        <f>'reporting boissy'!R97</f>
        <v>-8101.8951642306347</v>
      </c>
      <c r="Q7" s="44">
        <f>'reporting boissy'!S97</f>
        <v>-279.38642791652092</v>
      </c>
      <c r="R7" s="44">
        <f>'reporting boissy'!T97</f>
        <v>8358.1223083975929</v>
      </c>
      <c r="S7" s="44">
        <f>'reporting boissy'!U97</f>
        <v>14960.631044711707</v>
      </c>
      <c r="T7" s="44">
        <f>'reporting boissy'!V97</f>
        <v>19098.13978102582</v>
      </c>
      <c r="U7" s="44">
        <f>'reporting boissy'!W97</f>
        <v>30100.648517339934</v>
      </c>
      <c r="V7" s="44">
        <f>'reporting boissy'!X97</f>
        <v>39403.157253654048</v>
      </c>
      <c r="W7" s="44">
        <f>'reporting boissy'!Y97</f>
        <v>50405.665989968162</v>
      </c>
      <c r="X7" s="44">
        <f>'reporting boissy'!Z97</f>
        <v>61408.174726282276</v>
      </c>
      <c r="Y7" s="44">
        <f>'reporting boissy'!AA97</f>
        <v>72410.683462596382</v>
      </c>
      <c r="Z7" s="44">
        <f>'reporting boissy'!AB97</f>
        <v>83413.192198910489</v>
      </c>
      <c r="AA7" s="44">
        <f>'reporting boissy'!AC97</f>
        <v>95995.700935224595</v>
      </c>
      <c r="AB7" s="44">
        <f>'reporting boissy'!AD97</f>
        <v>108578.2096715387</v>
      </c>
      <c r="AC7" s="45">
        <f>'reporting boissy'!AE97</f>
        <v>108578.2096715387</v>
      </c>
      <c r="AD7" s="44">
        <f>'reporting boissy'!AF97</f>
        <v>121565.71840785281</v>
      </c>
      <c r="AE7" s="44">
        <f>'reporting boissy'!AG97</f>
        <v>134553.22714416691</v>
      </c>
      <c r="AF7" s="44">
        <f>'reporting boissy'!AH97</f>
        <v>144025.73588048102</v>
      </c>
      <c r="AG7" s="44">
        <f>'reporting boissy'!AI97</f>
        <v>157013.24461679513</v>
      </c>
      <c r="AH7" s="44">
        <f>'reporting boissy'!AJ97</f>
        <v>170000.75335310923</v>
      </c>
      <c r="AI7" s="44">
        <f>'reporting boissy'!AK97</f>
        <v>182988.26208942334</v>
      </c>
      <c r="AJ7" s="44">
        <f>'reporting boissy'!AL97</f>
        <v>195975.77082573745</v>
      </c>
      <c r="AK7" s="44">
        <f>'reporting boissy'!AM97</f>
        <v>208963.27956205155</v>
      </c>
      <c r="AL7" s="44">
        <f>'reporting boissy'!AN97</f>
        <v>221950.78829836566</v>
      </c>
      <c r="AM7" s="44">
        <f>'reporting boissy'!AO97</f>
        <v>234938.29703467977</v>
      </c>
      <c r="AN7" s="44">
        <f>'reporting boissy'!AP97</f>
        <v>247925.80577099387</v>
      </c>
      <c r="AO7" s="44">
        <f>'reporting boissy'!AQ97</f>
        <v>260913.31450730798</v>
      </c>
      <c r="AP7" s="45">
        <f>'reporting boissy'!AR97</f>
        <v>260913.31450730804</v>
      </c>
      <c r="AQ7" s="44">
        <f>'reporting boissy'!AS97</f>
        <v>273900.82324362214</v>
      </c>
      <c r="AR7" s="44">
        <f>'reporting boissy'!AT97</f>
        <v>286888.33197993628</v>
      </c>
      <c r="AS7" s="44">
        <f>'reporting boissy'!AU97</f>
        <v>296360.84071625042</v>
      </c>
      <c r="AT7" s="44">
        <f>'reporting boissy'!AV97</f>
        <v>309348.34945256455</v>
      </c>
      <c r="AU7" s="44">
        <f>'reporting boissy'!AW97</f>
        <v>322335.85818887869</v>
      </c>
      <c r="AV7" s="44">
        <f>'reporting boissy'!AX97</f>
        <v>335323.36692519282</v>
      </c>
      <c r="AW7" s="44">
        <f>'reporting boissy'!AY97</f>
        <v>348310.87566150696</v>
      </c>
      <c r="AX7" s="44">
        <f>'reporting boissy'!AZ97</f>
        <v>361298.38439782109</v>
      </c>
      <c r="AY7" s="44">
        <f>'reporting boissy'!BA97</f>
        <v>374285.89313413523</v>
      </c>
      <c r="AZ7" s="44">
        <f>'reporting boissy'!BB97</f>
        <v>387273.40187044936</v>
      </c>
      <c r="BA7" s="44">
        <f>'reporting boissy'!BC97</f>
        <v>400260.9106067635</v>
      </c>
      <c r="BB7" s="44">
        <f>'reporting boissy'!BD97</f>
        <v>413248.41934307764</v>
      </c>
      <c r="BC7" s="45">
        <f>'reporting boissy'!BE97</f>
        <v>413248.41934307734</v>
      </c>
      <c r="BD7" s="44">
        <f>'reporting boissy'!BF97</f>
        <v>426235.92807939148</v>
      </c>
      <c r="BE7" s="44">
        <f>'reporting boissy'!BG97</f>
        <v>439223.43681570562</v>
      </c>
      <c r="BF7" s="44">
        <f>'reporting boissy'!BH97</f>
        <v>448695.94555201975</v>
      </c>
      <c r="BG7" s="44">
        <f>'reporting boissy'!BI97</f>
        <v>461683.45428833389</v>
      </c>
      <c r="BH7" s="44">
        <f>'reporting boissy'!BJ97</f>
        <v>474670.96302464802</v>
      </c>
      <c r="BI7" s="44">
        <f>'reporting boissy'!BK97</f>
        <v>487658.47176096216</v>
      </c>
      <c r="BJ7" s="44">
        <f>'reporting boissy'!BL97</f>
        <v>500645.98049727629</v>
      </c>
      <c r="BK7" s="44">
        <f>'reporting boissy'!BM97</f>
        <v>513633.48923359043</v>
      </c>
      <c r="BL7" s="44">
        <f>'reporting boissy'!BN97</f>
        <v>526620.99796990457</v>
      </c>
      <c r="BM7" s="44">
        <f>'reporting boissy'!BO97</f>
        <v>543893.5067062187</v>
      </c>
      <c r="BN7" s="44">
        <f>'reporting boissy'!BP97</f>
        <v>561166.01544253284</v>
      </c>
      <c r="BO7" s="44">
        <f>'reporting boissy'!BQ97</f>
        <v>578438.52417884697</v>
      </c>
      <c r="BP7" s="45">
        <f>'reporting boissy'!BR97</f>
        <v>578438.52417884674</v>
      </c>
      <c r="BQ7" s="44">
        <f>'reporting boissy'!BS97</f>
        <v>595711.03291516087</v>
      </c>
      <c r="BR7" s="44">
        <f>'reporting boissy'!BT97</f>
        <v>612983.54165147501</v>
      </c>
      <c r="BS7" s="44">
        <f>'reporting boissy'!BU97</f>
        <v>626741.05038778915</v>
      </c>
      <c r="BT7" s="44">
        <f>'reporting boissy'!BV97</f>
        <v>644013.55912410328</v>
      </c>
      <c r="BU7" s="44">
        <f>'reporting boissy'!BW97</f>
        <v>661286.06786041742</v>
      </c>
      <c r="BV7" s="44">
        <f>'reporting boissy'!BX97</f>
        <v>678558.57659673155</v>
      </c>
      <c r="BW7" s="44">
        <f>'reporting boissy'!BY97</f>
        <v>695831.08533304569</v>
      </c>
      <c r="BX7" s="44">
        <f>'reporting boissy'!BZ97</f>
        <v>713103.59406935982</v>
      </c>
      <c r="BY7" s="44">
        <f>'reporting boissy'!CA97</f>
        <v>730376.10280567396</v>
      </c>
      <c r="BZ7" s="44">
        <f>'reporting boissy'!CB97</f>
        <v>747648.6115419881</v>
      </c>
      <c r="CA7" s="44">
        <f>'reporting boissy'!CC97</f>
        <v>764921.12027830223</v>
      </c>
      <c r="CB7" s="44">
        <f>'reporting boissy'!CD97</f>
        <v>782193.62901461637</v>
      </c>
      <c r="CC7" s="45">
        <f>'reporting boissy'!CE97</f>
        <v>782193.62901461602</v>
      </c>
      <c r="CD7" s="44">
        <f>'reporting boissy'!CF97</f>
        <v>799466.13775093015</v>
      </c>
      <c r="CE7" s="44">
        <f>'reporting boissy'!CG97</f>
        <v>816738.64648724429</v>
      </c>
      <c r="CF7" s="44">
        <f>'reporting boissy'!CH97</f>
        <v>830496.15522355842</v>
      </c>
      <c r="CG7" s="44">
        <f>'reporting boissy'!CI97</f>
        <v>847768.66395987256</v>
      </c>
      <c r="CH7" s="44">
        <f>'reporting boissy'!CJ97</f>
        <v>865041.1726961867</v>
      </c>
      <c r="CI7" s="44">
        <f>'reporting boissy'!CK97</f>
        <v>882313.68143250083</v>
      </c>
      <c r="CJ7" s="44">
        <f>'reporting boissy'!CL97</f>
        <v>899586.19016881497</v>
      </c>
      <c r="CK7" s="44">
        <f>'reporting boissy'!CM97</f>
        <v>916858.6989051291</v>
      </c>
      <c r="CL7" s="44">
        <f>'reporting boissy'!CN97</f>
        <v>934131.20764144324</v>
      </c>
      <c r="CM7" s="44">
        <f>'reporting boissy'!CO97</f>
        <v>951403.71637775737</v>
      </c>
      <c r="CN7" s="44">
        <f>'reporting boissy'!CP97</f>
        <v>968676.22511407151</v>
      </c>
      <c r="CO7" s="44">
        <f>'reporting boissy'!CQ97</f>
        <v>985948.73385038564</v>
      </c>
      <c r="CP7" s="45">
        <f>'reporting boissy'!CR97</f>
        <v>985948.7338503853</v>
      </c>
      <c r="CQ7" s="44">
        <f>'reporting boissy'!CS97</f>
        <v>1003221.2425866994</v>
      </c>
      <c r="CR7" s="44">
        <f>'reporting boissy'!CT97</f>
        <v>1020493.7513230136</v>
      </c>
      <c r="CS7" s="44">
        <f>'reporting boissy'!CU97</f>
        <v>1034251.2600593277</v>
      </c>
      <c r="CT7" s="44">
        <f>'reporting boissy'!CV97</f>
        <v>1051523.7687956418</v>
      </c>
      <c r="CU7" s="44">
        <f>'reporting boissy'!CW97</f>
        <v>1068796.2775319559</v>
      </c>
      <c r="CV7" s="44">
        <f>'reporting boissy'!CX97</f>
        <v>1086068.7862682699</v>
      </c>
      <c r="CW7" s="44">
        <f>'reporting boissy'!CY97</f>
        <v>1103341.2950045839</v>
      </c>
      <c r="CX7" s="44">
        <f>'reporting boissy'!CZ97</f>
        <v>1120613.8037408979</v>
      </c>
      <c r="CY7" s="44">
        <f>'reporting boissy'!DA97</f>
        <v>1137886.3124772119</v>
      </c>
      <c r="CZ7" s="44">
        <f>'reporting boissy'!DB97</f>
        <v>1155158.821213526</v>
      </c>
      <c r="DA7" s="44">
        <f>'reporting boissy'!DC97</f>
        <v>1172431.32994984</v>
      </c>
      <c r="DB7" s="44">
        <f>'reporting boissy'!DD97</f>
        <v>1189703.838686154</v>
      </c>
      <c r="DC7" s="45">
        <f>'reporting boissy'!DE97</f>
        <v>1189703.8386861547</v>
      </c>
      <c r="DD7" s="44">
        <f>'reporting boissy'!DF97</f>
        <v>1206976.3474224687</v>
      </c>
      <c r="DE7" s="44">
        <f>'reporting boissy'!DG97</f>
        <v>1224248.8561587827</v>
      </c>
      <c r="DF7" s="44">
        <f>'reporting boissy'!DH97</f>
        <v>1238006.3648950967</v>
      </c>
      <c r="DG7" s="44">
        <f>'reporting boissy'!DI97</f>
        <v>1255278.8736314108</v>
      </c>
      <c r="DH7" s="44">
        <f>'reporting boissy'!DJ97</f>
        <v>1272551.3823677248</v>
      </c>
      <c r="DI7" s="44">
        <f>'reporting boissy'!DK97</f>
        <v>1289823.8911040388</v>
      </c>
      <c r="DJ7" s="44">
        <f>'reporting boissy'!DL97</f>
        <v>1307096.3998403528</v>
      </c>
      <c r="DK7" s="44">
        <f>'reporting boissy'!DM97</f>
        <v>1324368.9085766668</v>
      </c>
      <c r="DL7" s="44">
        <f>'reporting boissy'!DN97</f>
        <v>1341641.4173129809</v>
      </c>
      <c r="DM7" s="44">
        <f>'reporting boissy'!DO97</f>
        <v>1358913.9260492949</v>
      </c>
      <c r="DN7" s="44">
        <f>'reporting boissy'!DP97</f>
        <v>1376186.4347856089</v>
      </c>
      <c r="DO7" s="44">
        <f>'reporting boissy'!DQ97</f>
        <v>1393458.9435219229</v>
      </c>
      <c r="DP7" s="45">
        <f>'reporting boissy'!DR97</f>
        <v>1393458.9435219241</v>
      </c>
      <c r="DQ7" s="44">
        <f>'reporting boissy'!DS97</f>
        <v>1410731.4522582381</v>
      </c>
      <c r="DR7" s="44">
        <f>'reporting boissy'!DT97</f>
        <v>1428003.9609945521</v>
      </c>
      <c r="DS7" s="44">
        <f>'reporting boissy'!DU97</f>
        <v>1441761.4697308661</v>
      </c>
      <c r="DT7" s="44">
        <f>'reporting boissy'!DV97</f>
        <v>1459033.9784671802</v>
      </c>
      <c r="DU7" s="44">
        <f>'reporting boissy'!DW97</f>
        <v>1476306.4872034942</v>
      </c>
      <c r="DV7" s="44">
        <f>'reporting boissy'!DX97</f>
        <v>1493578.9959398082</v>
      </c>
      <c r="DW7" s="44">
        <f>'reporting boissy'!DY97</f>
        <v>1510851.5046761222</v>
      </c>
      <c r="DX7" s="44">
        <f>'reporting boissy'!DZ97</f>
        <v>1528124.0134124362</v>
      </c>
      <c r="DY7" s="44">
        <f>'reporting boissy'!EA97</f>
        <v>1545396.5221487503</v>
      </c>
      <c r="DZ7" s="44">
        <f>'reporting boissy'!EB97</f>
        <v>1562669.0308850643</v>
      </c>
      <c r="EA7" s="44">
        <f>'reporting boissy'!EC97</f>
        <v>1579941.5396213783</v>
      </c>
      <c r="EB7" s="44">
        <f>'reporting boissy'!ED97</f>
        <v>1597214.0483576923</v>
      </c>
      <c r="EC7" s="45">
        <f>'reporting boissy'!EE97</f>
        <v>1597214.0483576935</v>
      </c>
    </row>
    <row r="8" spans="3:133" x14ac:dyDescent="0.2">
      <c r="C8" s="43" t="s">
        <v>4</v>
      </c>
      <c r="D8" s="44">
        <f>'reporting moussy'!F97</f>
        <v>0</v>
      </c>
      <c r="E8" s="44">
        <f>'reporting moussy'!G97</f>
        <v>0</v>
      </c>
      <c r="F8" s="44">
        <f>'reporting moussy'!H97</f>
        <v>0</v>
      </c>
      <c r="G8" s="44">
        <f>'reporting moussy'!I97</f>
        <v>0</v>
      </c>
      <c r="H8" s="44">
        <f>'reporting moussy'!J97</f>
        <v>0</v>
      </c>
      <c r="I8" s="44">
        <f>'reporting moussy'!K97</f>
        <v>0</v>
      </c>
      <c r="J8" s="44">
        <f>'reporting moussy'!L97</f>
        <v>-5148.2375000000002</v>
      </c>
      <c r="K8" s="44">
        <f>'reporting moussy'!M97</f>
        <v>-6796.4750000000004</v>
      </c>
      <c r="L8" s="44">
        <f>'reporting moussy'!N97</f>
        <v>-8594.7125000000015</v>
      </c>
      <c r="M8" s="44">
        <f>'reporting moussy'!O97</f>
        <v>-10392.950000000001</v>
      </c>
      <c r="N8" s="44">
        <f>'reporting moussy'!P97</f>
        <v>-17352.1875</v>
      </c>
      <c r="O8" s="44">
        <f>'reporting moussy'!Q97</f>
        <v>-21011.424999999999</v>
      </c>
      <c r="P8" s="45">
        <f>'reporting moussy'!R97</f>
        <v>-21011.424999999999</v>
      </c>
      <c r="Q8" s="44">
        <f>'reporting moussy'!S97</f>
        <v>-24417.275817643796</v>
      </c>
      <c r="R8" s="44">
        <f>'reporting moussy'!T97</f>
        <v>-29480.126635287594</v>
      </c>
      <c r="S8" s="44">
        <f>'reporting moussy'!U97</f>
        <v>-33890.88211968902</v>
      </c>
      <c r="T8" s="44">
        <f>'reporting moussy'!V97</f>
        <v>-36401.637604090443</v>
      </c>
      <c r="U8" s="44">
        <f>'reporting moussy'!W97</f>
        <v>-35642.393088491866</v>
      </c>
      <c r="V8" s="44">
        <f>'reporting moussy'!X97</f>
        <v>-34883.148572893289</v>
      </c>
      <c r="W8" s="44">
        <f>'reporting moussy'!Y97</f>
        <v>-34123.904057294712</v>
      </c>
      <c r="X8" s="44">
        <f>'reporting moussy'!Z97</f>
        <v>-33364.659541696135</v>
      </c>
      <c r="Y8" s="44">
        <f>'reporting moussy'!AA97</f>
        <v>-32605.415026097558</v>
      </c>
      <c r="Z8" s="44">
        <f>'reporting moussy'!AB97</f>
        <v>-31846.170510498981</v>
      </c>
      <c r="AA8" s="44">
        <f>'reporting moussy'!AC97</f>
        <v>-31086.925994900404</v>
      </c>
      <c r="AB8" s="44">
        <f>'reporting moussy'!AD97</f>
        <v>-30327.681479301827</v>
      </c>
      <c r="AC8" s="45">
        <f>'reporting moussy'!AE97</f>
        <v>-39643.937958603667</v>
      </c>
      <c r="AD8" s="44">
        <f>'reporting moussy'!AF97</f>
        <v>-38829.69344300509</v>
      </c>
      <c r="AE8" s="44">
        <f>'reporting moussy'!AG97</f>
        <v>-38015.448927406513</v>
      </c>
      <c r="AF8" s="44">
        <f>'reporting moussy'!AH97</f>
        <v>-37201.204411807936</v>
      </c>
      <c r="AG8" s="44">
        <f>'reporting moussy'!AI97</f>
        <v>-36386.959896209359</v>
      </c>
      <c r="AH8" s="44">
        <f>'reporting moussy'!AJ97</f>
        <v>-35572.715380610782</v>
      </c>
      <c r="AI8" s="44">
        <f>'reporting moussy'!AK97</f>
        <v>-34758.470865012205</v>
      </c>
      <c r="AJ8" s="44">
        <f>'reporting moussy'!AL97</f>
        <v>-33944.226349413628</v>
      </c>
      <c r="AK8" s="44">
        <f>'reporting moussy'!AM97</f>
        <v>-33129.981833815051</v>
      </c>
      <c r="AL8" s="44">
        <f>'reporting moussy'!AN97</f>
        <v>-32315.737318216474</v>
      </c>
      <c r="AM8" s="44">
        <f>'reporting moussy'!AO97</f>
        <v>-31501.492802617897</v>
      </c>
      <c r="AN8" s="44">
        <f>'reporting moussy'!AP97</f>
        <v>-30687.24828701932</v>
      </c>
      <c r="AO8" s="44">
        <f>'reporting moussy'!AQ97</f>
        <v>-29873.003771420743</v>
      </c>
      <c r="AP8" s="45">
        <f>'reporting moussy'!AR97</f>
        <v>-20102.069584237841</v>
      </c>
      <c r="AQ8" s="44">
        <f>'reporting moussy'!AS97</f>
        <v>-19287.825068639264</v>
      </c>
      <c r="AR8" s="44">
        <f>'reporting moussy'!AT97</f>
        <v>-18473.580553040687</v>
      </c>
      <c r="AS8" s="44">
        <f>'reporting moussy'!AU97</f>
        <v>-17659.33603744211</v>
      </c>
      <c r="AT8" s="44">
        <f>'reporting moussy'!AV97</f>
        <v>-16845.091521843533</v>
      </c>
      <c r="AU8" s="44">
        <f>'reporting moussy'!AW97</f>
        <v>-16030.847006244958</v>
      </c>
      <c r="AV8" s="44">
        <f>'reporting moussy'!AX97</f>
        <v>-15216.602490646383</v>
      </c>
      <c r="AW8" s="44">
        <f>'reporting moussy'!AY97</f>
        <v>-14402.357975047807</v>
      </c>
      <c r="AX8" s="44">
        <f>'reporting moussy'!AZ97</f>
        <v>-13588.113459449232</v>
      </c>
      <c r="AY8" s="44">
        <f>'reporting moussy'!BA97</f>
        <v>-12773.868943850657</v>
      </c>
      <c r="AZ8" s="44">
        <f>'reporting moussy'!BB97</f>
        <v>-11959.624428252082</v>
      </c>
      <c r="BA8" s="44">
        <f>'reporting moussy'!BC97</f>
        <v>-11145.379912653507</v>
      </c>
      <c r="BB8" s="44">
        <f>'reporting moussy'!BD97</f>
        <v>-10331.135397054932</v>
      </c>
      <c r="BC8" s="45">
        <f>'reporting moussy'!BE97</f>
        <v>-560.20120987202972</v>
      </c>
      <c r="BD8" s="44">
        <f>'reporting moussy'!BF97</f>
        <v>254.04330572654544</v>
      </c>
      <c r="BE8" s="44">
        <f>'reporting moussy'!BG97</f>
        <v>1068.2878213251206</v>
      </c>
      <c r="BF8" s="44">
        <f>'reporting moussy'!BH97</f>
        <v>1882.5323369236958</v>
      </c>
      <c r="BG8" s="44">
        <f>'reporting moussy'!BI97</f>
        <v>2696.7768525222709</v>
      </c>
      <c r="BH8" s="44">
        <f>'reporting moussy'!BJ97</f>
        <v>3511.0213681208461</v>
      </c>
      <c r="BI8" s="44">
        <f>'reporting moussy'!BK97</f>
        <v>4325.2658837194213</v>
      </c>
      <c r="BJ8" s="44">
        <f>'reporting moussy'!BL97</f>
        <v>5139.5103993179964</v>
      </c>
      <c r="BK8" s="44">
        <f>'reporting moussy'!BM97</f>
        <v>5953.7549149165716</v>
      </c>
      <c r="BL8" s="44">
        <f>'reporting moussy'!BN97</f>
        <v>6767.9994305151467</v>
      </c>
      <c r="BM8" s="44">
        <f>'reporting moussy'!BO97</f>
        <v>7582.2439461137219</v>
      </c>
      <c r="BN8" s="44">
        <f>'reporting moussy'!BP97</f>
        <v>8396.4884617122971</v>
      </c>
      <c r="BO8" s="44">
        <f>'reporting moussy'!BQ97</f>
        <v>9210.7329773108722</v>
      </c>
      <c r="BP8" s="45">
        <f>'reporting moussy'!BR97</f>
        <v>18981.667164493774</v>
      </c>
      <c r="BQ8" s="44">
        <f>'reporting moussy'!BS97</f>
        <v>19795.911680092351</v>
      </c>
      <c r="BR8" s="44">
        <f>'reporting moussy'!BT97</f>
        <v>20610.156195690928</v>
      </c>
      <c r="BS8" s="44">
        <f>'reporting moussy'!BU97</f>
        <v>21424.400711289505</v>
      </c>
      <c r="BT8" s="44">
        <f>'reporting moussy'!BV97</f>
        <v>22238.645226888082</v>
      </c>
      <c r="BU8" s="44">
        <f>'reporting moussy'!BW97</f>
        <v>23052.889742486659</v>
      </c>
      <c r="BV8" s="44">
        <f>'reporting moussy'!BX97</f>
        <v>23867.134258085236</v>
      </c>
      <c r="BW8" s="44">
        <f>'reporting moussy'!BY97</f>
        <v>24681.378773683813</v>
      </c>
      <c r="BX8" s="44">
        <f>'reporting moussy'!BZ97</f>
        <v>25495.62328928239</v>
      </c>
      <c r="BY8" s="44">
        <f>'reporting moussy'!CA97</f>
        <v>26309.867804880967</v>
      </c>
      <c r="BZ8" s="44">
        <f>'reporting moussy'!CB97</f>
        <v>27124.112320479544</v>
      </c>
      <c r="CA8" s="44">
        <f>'reporting moussy'!CC97</f>
        <v>28929.356836078121</v>
      </c>
      <c r="CB8" s="44">
        <f>'reporting moussy'!CD97</f>
        <v>30734.601351676698</v>
      </c>
      <c r="CC8" s="45">
        <f>'reporting moussy'!CE97</f>
        <v>42487.5355388596</v>
      </c>
      <c r="CD8" s="44">
        <f>'reporting moussy'!CF97</f>
        <v>44292.780054458177</v>
      </c>
      <c r="CE8" s="44">
        <f>'reporting moussy'!CG97</f>
        <v>46098.024570056754</v>
      </c>
      <c r="CF8" s="44">
        <f>'reporting moussy'!CH97</f>
        <v>47903.269085655331</v>
      </c>
      <c r="CG8" s="44">
        <f>'reporting moussy'!CI97</f>
        <v>49708.513601253908</v>
      </c>
      <c r="CH8" s="44">
        <f>'reporting moussy'!CJ97</f>
        <v>51513.758116852485</v>
      </c>
      <c r="CI8" s="44">
        <f>'reporting moussy'!CK97</f>
        <v>53319.002632451062</v>
      </c>
      <c r="CJ8" s="44">
        <f>'reporting moussy'!CL97</f>
        <v>55124.247148049639</v>
      </c>
      <c r="CK8" s="44">
        <f>'reporting moussy'!CM97</f>
        <v>56929.491663648216</v>
      </c>
      <c r="CL8" s="44">
        <f>'reporting moussy'!CN97</f>
        <v>58734.736179246793</v>
      </c>
      <c r="CM8" s="44">
        <f>'reporting moussy'!CO97</f>
        <v>60539.98069484537</v>
      </c>
      <c r="CN8" s="44">
        <f>'reporting moussy'!CP97</f>
        <v>62345.225210443947</v>
      </c>
      <c r="CO8" s="44">
        <f>'reporting moussy'!CQ97</f>
        <v>64150.469726042524</v>
      </c>
      <c r="CP8" s="45">
        <f>'reporting moussy'!CR97</f>
        <v>85813.403913225426</v>
      </c>
      <c r="CQ8" s="44">
        <f>'reporting moussy'!CS97</f>
        <v>87618.648428824003</v>
      </c>
      <c r="CR8" s="44">
        <f>'reporting moussy'!CT97</f>
        <v>89423.89294442258</v>
      </c>
      <c r="CS8" s="44">
        <f>'reporting moussy'!CU97</f>
        <v>91229.137460021157</v>
      </c>
      <c r="CT8" s="44">
        <f>'reporting moussy'!CV97</f>
        <v>93034.381975619734</v>
      </c>
      <c r="CU8" s="44">
        <f>'reporting moussy'!CW97</f>
        <v>94839.626491218311</v>
      </c>
      <c r="CV8" s="44">
        <f>'reporting moussy'!CX97</f>
        <v>96644.871006816888</v>
      </c>
      <c r="CW8" s="44">
        <f>'reporting moussy'!CY97</f>
        <v>98450.115522415465</v>
      </c>
      <c r="CX8" s="44">
        <f>'reporting moussy'!CZ97</f>
        <v>100255.36003801404</v>
      </c>
      <c r="CY8" s="44">
        <f>'reporting moussy'!DA97</f>
        <v>102780.50922037024</v>
      </c>
      <c r="CZ8" s="44">
        <f>'reporting moussy'!DB97</f>
        <v>105305.65840272643</v>
      </c>
      <c r="DA8" s="44">
        <f>'reporting moussy'!DC97</f>
        <v>107830.80758508263</v>
      </c>
      <c r="DB8" s="44">
        <f>'reporting moussy'!DD97</f>
        <v>110355.95676743882</v>
      </c>
      <c r="DC8" s="45">
        <f>'reporting moussy'!DE97</f>
        <v>134898.50962165225</v>
      </c>
      <c r="DD8" s="44">
        <f>'reporting moussy'!DF97</f>
        <v>137423.65880400845</v>
      </c>
      <c r="DE8" s="44">
        <f>'reporting moussy'!DG97</f>
        <v>139948.80798636464</v>
      </c>
      <c r="DF8" s="44">
        <f>'reporting moussy'!DH97</f>
        <v>142473.95716872084</v>
      </c>
      <c r="DG8" s="44">
        <f>'reporting moussy'!DI97</f>
        <v>144999.10635107703</v>
      </c>
      <c r="DH8" s="44">
        <f>'reporting moussy'!DJ97</f>
        <v>147524.25553343323</v>
      </c>
      <c r="DI8" s="44">
        <f>'reporting moussy'!DK97</f>
        <v>150049.40471578942</v>
      </c>
      <c r="DJ8" s="44">
        <f>'reporting moussy'!DL97</f>
        <v>152574.55389814562</v>
      </c>
      <c r="DK8" s="44">
        <f>'reporting moussy'!DM97</f>
        <v>155099.70308050181</v>
      </c>
      <c r="DL8" s="44">
        <f>'reporting moussy'!DN97</f>
        <v>157624.85226285801</v>
      </c>
      <c r="DM8" s="44">
        <f>'reporting moussy'!DO97</f>
        <v>160150.00144521421</v>
      </c>
      <c r="DN8" s="44">
        <f>'reporting moussy'!DP97</f>
        <v>162675.1506275704</v>
      </c>
      <c r="DO8" s="44">
        <f>'reporting moussy'!DQ97</f>
        <v>165200.2998099266</v>
      </c>
      <c r="DP8" s="45">
        <f>'reporting moussy'!DR97</f>
        <v>195502.08999820103</v>
      </c>
      <c r="DQ8" s="44">
        <f>'reporting moussy'!DS97</f>
        <v>198027.23918055723</v>
      </c>
      <c r="DR8" s="44">
        <f>'reporting moussy'!DT97</f>
        <v>200552.38836291342</v>
      </c>
      <c r="DS8" s="44">
        <f>'reporting moussy'!DU97</f>
        <v>203077.53754526962</v>
      </c>
      <c r="DT8" s="44">
        <f>'reporting moussy'!DV97</f>
        <v>205602.68672762581</v>
      </c>
      <c r="DU8" s="44">
        <f>'reporting moussy'!DW97</f>
        <v>208127.83590998201</v>
      </c>
      <c r="DV8" s="44">
        <f>'reporting moussy'!DX97</f>
        <v>210652.9850923382</v>
      </c>
      <c r="DW8" s="44">
        <f>'reporting moussy'!DY97</f>
        <v>213178.1342746944</v>
      </c>
      <c r="DX8" s="44">
        <f>'reporting moussy'!DZ97</f>
        <v>215703.28345705059</v>
      </c>
      <c r="DY8" s="44">
        <f>'reporting moussy'!EA97</f>
        <v>218228.43263940679</v>
      </c>
      <c r="DZ8" s="44">
        <f>'reporting moussy'!EB97</f>
        <v>220753.58182176299</v>
      </c>
      <c r="EA8" s="44">
        <f>'reporting moussy'!EC97</f>
        <v>223278.73100411918</v>
      </c>
      <c r="EB8" s="44">
        <f>'reporting moussy'!ED97</f>
        <v>225803.88018647538</v>
      </c>
      <c r="EC8" s="45">
        <f>'reporting moussy'!EE97</f>
        <v>256105.67037474981</v>
      </c>
    </row>
    <row r="9" spans="3:133" x14ac:dyDescent="0.2">
      <c r="C9" s="43" t="s">
        <v>5</v>
      </c>
      <c r="D9" s="44">
        <f>'reporting trappes'!F97</f>
        <v>0</v>
      </c>
      <c r="E9" s="44">
        <f>'reporting trappes'!G97</f>
        <v>0</v>
      </c>
      <c r="F9" s="44">
        <f>'reporting trappes'!H97</f>
        <v>0</v>
      </c>
      <c r="G9" s="44">
        <f>'reporting trappes'!I97</f>
        <v>0</v>
      </c>
      <c r="H9" s="44">
        <f>'reporting trappes'!J97</f>
        <v>0</v>
      </c>
      <c r="I9" s="44">
        <f>'reporting trappes'!K97</f>
        <v>0</v>
      </c>
      <c r="J9" s="44">
        <f>'reporting trappes'!L97</f>
        <v>0</v>
      </c>
      <c r="K9" s="44">
        <f>'reporting trappes'!M97</f>
        <v>0</v>
      </c>
      <c r="L9" s="44">
        <f>'reporting trappes'!N97</f>
        <v>0</v>
      </c>
      <c r="M9" s="44">
        <f>'reporting trappes'!O97</f>
        <v>0</v>
      </c>
      <c r="N9" s="44">
        <f>'reporting trappes'!P97</f>
        <v>-800</v>
      </c>
      <c r="O9" s="44">
        <f>'reporting trappes'!Q97</f>
        <v>-12122.753333333334</v>
      </c>
      <c r="P9" s="45">
        <f>'reporting trappes'!R97</f>
        <v>-12122.753333333334</v>
      </c>
      <c r="Q9" s="44">
        <f>'reporting trappes'!S97</f>
        <v>-34992.506666666668</v>
      </c>
      <c r="R9" s="44">
        <f>'reporting trappes'!T97</f>
        <v>-52620.26</v>
      </c>
      <c r="S9" s="44">
        <f>'reporting trappes'!U97</f>
        <v>-65203.013333333336</v>
      </c>
      <c r="T9" s="44">
        <f>'reporting trappes'!V97</f>
        <v>-72785.766666666663</v>
      </c>
      <c r="U9" s="44">
        <f>'reporting trappes'!W97</f>
        <v>-89438.51999999999</v>
      </c>
      <c r="V9" s="44">
        <f>'reporting trappes'!X97</f>
        <v>-103351.27333333332</v>
      </c>
      <c r="W9" s="44">
        <f>'reporting trappes'!Y97</f>
        <v>-121635.63746630326</v>
      </c>
      <c r="X9" s="44">
        <f>'reporting trappes'!Z97</f>
        <v>-137370.00159927321</v>
      </c>
      <c r="Y9" s="44">
        <f>'reporting trappes'!AA97</f>
        <v>-150554.36573224317</v>
      </c>
      <c r="Z9" s="44">
        <f>'reporting trappes'!AB97</f>
        <v>-173188.72986521313</v>
      </c>
      <c r="AA9" s="44">
        <f>'reporting trappes'!AC97</f>
        <v>-181273.09399818309</v>
      </c>
      <c r="AB9" s="44">
        <f>'reporting trappes'!AD97</f>
        <v>-186807.45813115305</v>
      </c>
      <c r="AC9" s="45">
        <f>'reporting trappes'!AE97</f>
        <v>-186807.45813115305</v>
      </c>
      <c r="AD9" s="44">
        <f>'reporting trappes'!AF97</f>
        <v>-191091.82226412301</v>
      </c>
      <c r="AE9" s="44">
        <f>'reporting trappes'!AG97</f>
        <v>-192826.18639709297</v>
      </c>
      <c r="AF9" s="44">
        <f>'reporting trappes'!AH97</f>
        <v>-192010.55053006293</v>
      </c>
      <c r="AG9" s="44">
        <f>'reporting trappes'!AI97</f>
        <v>-188644.91466303289</v>
      </c>
      <c r="AH9" s="44">
        <f>'reporting trappes'!AJ97</f>
        <v>-183479.27879600285</v>
      </c>
      <c r="AI9" s="44">
        <f>'reporting trappes'!AK97</f>
        <v>-176513.64292897281</v>
      </c>
      <c r="AJ9" s="44">
        <f>'reporting trappes'!AL97</f>
        <v>-169548.00706194277</v>
      </c>
      <c r="AK9" s="44">
        <f>'reporting trappes'!AM97</f>
        <v>-162582.37119491273</v>
      </c>
      <c r="AL9" s="44">
        <f>'reporting trappes'!AN97</f>
        <v>-155616.73532788269</v>
      </c>
      <c r="AM9" s="44">
        <f>'reporting trappes'!AO97</f>
        <v>-148651.09946085265</v>
      </c>
      <c r="AN9" s="44">
        <f>'reporting trappes'!AP97</f>
        <v>-141685.46359382261</v>
      </c>
      <c r="AO9" s="44">
        <f>'reporting trappes'!AQ97</f>
        <v>-134719.82772679257</v>
      </c>
      <c r="AP9" s="45">
        <f>'reporting trappes'!AR97</f>
        <v>-134719.82772679243</v>
      </c>
      <c r="AQ9" s="44">
        <f>'reporting trappes'!AS97</f>
        <v>-127754.19185976237</v>
      </c>
      <c r="AR9" s="44">
        <f>'reporting trappes'!AT97</f>
        <v>-120788.55599273232</v>
      </c>
      <c r="AS9" s="44">
        <f>'reporting trappes'!AU97</f>
        <v>-113822.92012570227</v>
      </c>
      <c r="AT9" s="44">
        <f>'reporting trappes'!AV97</f>
        <v>-106857.28425867221</v>
      </c>
      <c r="AU9" s="44">
        <f>'reporting trappes'!AW97</f>
        <v>-99891.648391642157</v>
      </c>
      <c r="AV9" s="44">
        <f>'reporting trappes'!AX97</f>
        <v>-92926.012524612102</v>
      </c>
      <c r="AW9" s="44">
        <f>'reporting trappes'!AY97</f>
        <v>-85960.376657582048</v>
      </c>
      <c r="AX9" s="44">
        <f>'reporting trappes'!AZ97</f>
        <v>-78994.740790551994</v>
      </c>
      <c r="AY9" s="44">
        <f>'reporting trappes'!BA97</f>
        <v>-72029.10492352194</v>
      </c>
      <c r="AZ9" s="44">
        <f>'reporting trappes'!BB97</f>
        <v>-65063.469056491886</v>
      </c>
      <c r="BA9" s="44">
        <f>'reporting trappes'!BC97</f>
        <v>-58097.833189461831</v>
      </c>
      <c r="BB9" s="44">
        <f>'reporting trappes'!BD97</f>
        <v>-51132.197322431777</v>
      </c>
      <c r="BC9" s="45">
        <f>'reporting trappes'!BE97</f>
        <v>-51132.197322431792</v>
      </c>
      <c r="BD9" s="44">
        <f>'reporting trappes'!BF97</f>
        <v>-44166.561455401737</v>
      </c>
      <c r="BE9" s="44">
        <f>'reporting trappes'!BG97</f>
        <v>-37200.925588371683</v>
      </c>
      <c r="BF9" s="44">
        <f>'reporting trappes'!BH97</f>
        <v>-30235.289721341633</v>
      </c>
      <c r="BG9" s="44">
        <f>'reporting trappes'!BI97</f>
        <v>-23269.653854311582</v>
      </c>
      <c r="BH9" s="44">
        <f>'reporting trappes'!BJ97</f>
        <v>-16304.017987281532</v>
      </c>
      <c r="BI9" s="44">
        <f>'reporting trappes'!BK97</f>
        <v>-9338.382120251481</v>
      </c>
      <c r="BJ9" s="44">
        <f>'reporting trappes'!BL97</f>
        <v>-2372.7462532214304</v>
      </c>
      <c r="BK9" s="44">
        <f>'reporting trappes'!BM97</f>
        <v>4592.8896138086202</v>
      </c>
      <c r="BL9" s="44">
        <f>'reporting trappes'!BN97</f>
        <v>11558.525480838671</v>
      </c>
      <c r="BM9" s="44">
        <f>'reporting trappes'!BO97</f>
        <v>18524.161347868721</v>
      </c>
      <c r="BN9" s="44">
        <f>'reporting trappes'!BP97</f>
        <v>25489.797214898772</v>
      </c>
      <c r="BO9" s="44">
        <f>'reporting trappes'!BQ97</f>
        <v>32455.433081928823</v>
      </c>
      <c r="BP9" s="45">
        <f>'reporting trappes'!BR97</f>
        <v>32455.433081928844</v>
      </c>
      <c r="BQ9" s="44">
        <f>'reporting trappes'!BS97</f>
        <v>39421.068948958899</v>
      </c>
      <c r="BR9" s="44">
        <f>'reporting trappes'!BT97</f>
        <v>46386.704815988953</v>
      </c>
      <c r="BS9" s="44">
        <f>'reporting trappes'!BU97</f>
        <v>53352.340683019007</v>
      </c>
      <c r="BT9" s="44">
        <f>'reporting trappes'!BV97</f>
        <v>60317.976550049061</v>
      </c>
      <c r="BU9" s="44">
        <f>'reporting trappes'!BW97</f>
        <v>67283.612417079115</v>
      </c>
      <c r="BV9" s="44">
        <f>'reporting trappes'!BX97</f>
        <v>74249.24828410917</v>
      </c>
      <c r="BW9" s="44">
        <f>'reporting trappes'!BY97</f>
        <v>81214.884151139224</v>
      </c>
      <c r="BX9" s="44">
        <f>'reporting trappes'!BZ97</f>
        <v>88180.520018169278</v>
      </c>
      <c r="BY9" s="44">
        <f>'reporting trappes'!CA97</f>
        <v>95146.155885199332</v>
      </c>
      <c r="BZ9" s="44">
        <f>'reporting trappes'!CB97</f>
        <v>102111.79175222939</v>
      </c>
      <c r="CA9" s="44">
        <f>'reporting trappes'!CC97</f>
        <v>109077.42761925944</v>
      </c>
      <c r="CB9" s="44">
        <f>'reporting trappes'!CD97</f>
        <v>116043.06348628949</v>
      </c>
      <c r="CC9" s="45">
        <f>'reporting trappes'!CE97</f>
        <v>116043.06348628948</v>
      </c>
      <c r="CD9" s="44">
        <f>'reporting trappes'!CF97</f>
        <v>123008.69935331953</v>
      </c>
      <c r="CE9" s="44">
        <f>'reporting trappes'!CG97</f>
        <v>129974.33522034959</v>
      </c>
      <c r="CF9" s="44">
        <f>'reporting trappes'!CH97</f>
        <v>136939.97108737964</v>
      </c>
      <c r="CG9" s="44">
        <f>'reporting trappes'!CI97</f>
        <v>143905.60695440968</v>
      </c>
      <c r="CH9" s="44">
        <f>'reporting trappes'!CJ97</f>
        <v>156671.24282143972</v>
      </c>
      <c r="CI9" s="44">
        <f>'reporting trappes'!CK97</f>
        <v>169436.87868846976</v>
      </c>
      <c r="CJ9" s="44">
        <f>'reporting trappes'!CL97</f>
        <v>182202.5145554998</v>
      </c>
      <c r="CK9" s="44">
        <f>'reporting trappes'!CM97</f>
        <v>194968.15042252984</v>
      </c>
      <c r="CL9" s="44">
        <f>'reporting trappes'!CN97</f>
        <v>207733.78628955988</v>
      </c>
      <c r="CM9" s="44">
        <f>'reporting trappes'!CO97</f>
        <v>220499.42215658992</v>
      </c>
      <c r="CN9" s="44">
        <f>'reporting trappes'!CP97</f>
        <v>233265.05802361996</v>
      </c>
      <c r="CO9" s="44">
        <f>'reporting trappes'!CQ97</f>
        <v>246030.69389065</v>
      </c>
      <c r="CP9" s="45">
        <f>'reporting trappes'!CR97</f>
        <v>246030.69389065012</v>
      </c>
      <c r="CQ9" s="44">
        <f>'reporting trappes'!CS97</f>
        <v>258796.32975768016</v>
      </c>
      <c r="CR9" s="44">
        <f>'reporting trappes'!CT97</f>
        <v>271561.9656247102</v>
      </c>
      <c r="CS9" s="44">
        <f>'reporting trappes'!CU97</f>
        <v>284327.60149174026</v>
      </c>
      <c r="CT9" s="44">
        <f>'reporting trappes'!CV97</f>
        <v>297093.23735877033</v>
      </c>
      <c r="CU9" s="44">
        <f>'reporting trappes'!CW97</f>
        <v>309858.8732258004</v>
      </c>
      <c r="CV9" s="44">
        <f>'reporting trappes'!CX97</f>
        <v>322624.50909283047</v>
      </c>
      <c r="CW9" s="44">
        <f>'reporting trappes'!CY97</f>
        <v>335390.14495986054</v>
      </c>
      <c r="CX9" s="44">
        <f>'reporting trappes'!CZ97</f>
        <v>348155.78082689061</v>
      </c>
      <c r="CY9" s="44">
        <f>'reporting trappes'!DA97</f>
        <v>360921.41669392068</v>
      </c>
      <c r="CZ9" s="44">
        <f>'reporting trappes'!DB97</f>
        <v>373687.05256095075</v>
      </c>
      <c r="DA9" s="44">
        <f>'reporting trappes'!DC97</f>
        <v>386452.68842798081</v>
      </c>
      <c r="DB9" s="44">
        <f>'reporting trappes'!DD97</f>
        <v>399218.32429501088</v>
      </c>
      <c r="DC9" s="45">
        <f>'reporting trappes'!DE97</f>
        <v>399218.32429501077</v>
      </c>
      <c r="DD9" s="44">
        <f>'reporting trappes'!DF97</f>
        <v>411983.96016204084</v>
      </c>
      <c r="DE9" s="44">
        <f>'reporting trappes'!DG97</f>
        <v>424749.5960290709</v>
      </c>
      <c r="DF9" s="44">
        <f>'reporting trappes'!DH97</f>
        <v>437515.23189610097</v>
      </c>
      <c r="DG9" s="44">
        <f>'reporting trappes'!DI97</f>
        <v>450280.86776313104</v>
      </c>
      <c r="DH9" s="44">
        <f>'reporting trappes'!DJ97</f>
        <v>463046.50363016111</v>
      </c>
      <c r="DI9" s="44">
        <f>'reporting trappes'!DK97</f>
        <v>475812.13949719118</v>
      </c>
      <c r="DJ9" s="44">
        <f>'reporting trappes'!DL97</f>
        <v>488577.77536422125</v>
      </c>
      <c r="DK9" s="44">
        <f>'reporting trappes'!DM97</f>
        <v>501343.41123125132</v>
      </c>
      <c r="DL9" s="44">
        <f>'reporting trappes'!DN97</f>
        <v>514109.04709828139</v>
      </c>
      <c r="DM9" s="44">
        <f>'reporting trappes'!DO97</f>
        <v>526874.68296531145</v>
      </c>
      <c r="DN9" s="44">
        <f>'reporting trappes'!DP97</f>
        <v>539640.31883234147</v>
      </c>
      <c r="DO9" s="44">
        <f>'reporting trappes'!DQ97</f>
        <v>552405.95469937148</v>
      </c>
      <c r="DP9" s="45">
        <f>'reporting trappes'!DR97</f>
        <v>552405.95469937136</v>
      </c>
      <c r="DQ9" s="44">
        <f>'reporting trappes'!DS97</f>
        <v>565171.59056640137</v>
      </c>
      <c r="DR9" s="44">
        <f>'reporting trappes'!DT97</f>
        <v>577937.22643343138</v>
      </c>
      <c r="DS9" s="44">
        <f>'reporting trappes'!DU97</f>
        <v>590702.86230046139</v>
      </c>
      <c r="DT9" s="44">
        <f>'reporting trappes'!DV97</f>
        <v>603468.4981674914</v>
      </c>
      <c r="DU9" s="44">
        <f>'reporting trappes'!DW97</f>
        <v>616234.13403452141</v>
      </c>
      <c r="DV9" s="44">
        <f>'reporting trappes'!DX97</f>
        <v>628999.76990155142</v>
      </c>
      <c r="DW9" s="44">
        <f>'reporting trappes'!DY97</f>
        <v>641765.40576858143</v>
      </c>
      <c r="DX9" s="44">
        <f>'reporting trappes'!DZ97</f>
        <v>654531.04163561144</v>
      </c>
      <c r="DY9" s="44">
        <f>'reporting trappes'!EA97</f>
        <v>667296.67750264145</v>
      </c>
      <c r="DZ9" s="44">
        <f>'reporting trappes'!EB97</f>
        <v>680062.31336967146</v>
      </c>
      <c r="EA9" s="44">
        <f>'reporting trappes'!EC97</f>
        <v>692827.94923670148</v>
      </c>
      <c r="EB9" s="44">
        <f>'reporting trappes'!ED97</f>
        <v>705593.58510373149</v>
      </c>
      <c r="EC9" s="45">
        <f>'reporting trappes'!EE97</f>
        <v>705593.58510373195</v>
      </c>
    </row>
    <row r="10" spans="3:133" x14ac:dyDescent="0.2">
      <c r="C10" s="43" t="s">
        <v>6</v>
      </c>
      <c r="D10" s="44">
        <f>+'SPACELOG 5 BP'!F97</f>
        <v>0</v>
      </c>
      <c r="E10" s="44">
        <f>+'SPACELOG 5 BP'!G97</f>
        <v>0</v>
      </c>
      <c r="F10" s="44">
        <f>+'SPACELOG 5 BP'!H97</f>
        <v>0</v>
      </c>
      <c r="G10" s="44">
        <f>+'SPACELOG 5 BP'!I97</f>
        <v>0</v>
      </c>
      <c r="H10" s="44">
        <f>+'SPACELOG 5 BP'!J97</f>
        <v>0</v>
      </c>
      <c r="I10" s="44">
        <f>+'SPACELOG 5 BP'!K97</f>
        <v>0</v>
      </c>
      <c r="J10" s="44">
        <f>+'SPACELOG 5 BP'!L97</f>
        <v>0</v>
      </c>
      <c r="K10" s="44">
        <f>+'SPACELOG 5 BP'!M97</f>
        <v>0</v>
      </c>
      <c r="L10" s="44">
        <f>+'SPACELOG 5 BP'!N97</f>
        <v>0</v>
      </c>
      <c r="M10" s="44">
        <f>+'SPACELOG 5 BP'!O97</f>
        <v>0</v>
      </c>
      <c r="N10" s="44">
        <f>+'SPACELOG 5 BP'!P97</f>
        <v>0</v>
      </c>
      <c r="O10" s="44">
        <f>+'SPACELOG 5 BP'!Q97</f>
        <v>0</v>
      </c>
      <c r="P10" s="45">
        <f>+'SPACELOG 5 BP'!R97</f>
        <v>0</v>
      </c>
      <c r="Q10" s="44">
        <f>+'SPACELOG 5 BP'!S97</f>
        <v>0</v>
      </c>
      <c r="R10" s="44">
        <f>+'SPACELOG 5 BP'!T97</f>
        <v>0</v>
      </c>
      <c r="S10" s="44">
        <f>+'SPACELOG 5 BP'!U97</f>
        <v>0</v>
      </c>
      <c r="T10" s="44">
        <f>+'SPACELOG 5 BP'!V97</f>
        <v>0</v>
      </c>
      <c r="U10" s="44">
        <f>+'SPACELOG 5 BP'!W97</f>
        <v>0</v>
      </c>
      <c r="V10" s="44">
        <f>+'SPACELOG 5 BP'!X97</f>
        <v>0</v>
      </c>
      <c r="W10" s="44">
        <f>+'SPACELOG 5 BP'!Y97</f>
        <v>0</v>
      </c>
      <c r="X10" s="44">
        <f>+'SPACELOG 5 BP'!Z97</f>
        <v>0</v>
      </c>
      <c r="Y10" s="44">
        <f>+'SPACELOG 5 BP'!AA97</f>
        <v>0</v>
      </c>
      <c r="Z10" s="44">
        <f>+'SPACELOG 5 BP'!AB97</f>
        <v>0</v>
      </c>
      <c r="AA10" s="44">
        <f>+'SPACELOG 5 BP'!AC97</f>
        <v>0</v>
      </c>
      <c r="AB10" s="44">
        <f>+'SPACELOG 5 BP'!AD97</f>
        <v>0</v>
      </c>
      <c r="AC10" s="45">
        <f>+'SPACELOG 5 BP'!AE97</f>
        <v>0</v>
      </c>
      <c r="AD10" s="44">
        <f>+'SPACELOG 5 BP'!AF97</f>
        <v>0</v>
      </c>
      <c r="AE10" s="44">
        <f>+'SPACELOG 5 BP'!AG97</f>
        <v>0</v>
      </c>
      <c r="AF10" s="44">
        <f>+'SPACELOG 5 BP'!AH97</f>
        <v>0</v>
      </c>
      <c r="AG10" s="44">
        <f>+'SPACELOG 5 BP'!AI97</f>
        <v>0</v>
      </c>
      <c r="AH10" s="44">
        <f>+'SPACELOG 5 BP'!AJ97</f>
        <v>0</v>
      </c>
      <c r="AI10" s="44">
        <f>+'SPACELOG 5 BP'!AK97</f>
        <v>0</v>
      </c>
      <c r="AJ10" s="44">
        <f>+'SPACELOG 5 BP'!AL97</f>
        <v>0</v>
      </c>
      <c r="AK10" s="44">
        <f>+'SPACELOG 5 BP'!AM97</f>
        <v>0</v>
      </c>
      <c r="AL10" s="44">
        <f>+'SPACELOG 5 BP'!AN97</f>
        <v>0</v>
      </c>
      <c r="AM10" s="44">
        <f>+'SPACELOG 5 BP'!AO97</f>
        <v>0</v>
      </c>
      <c r="AN10" s="44">
        <f>+'SPACELOG 5 BP'!AP97</f>
        <v>0</v>
      </c>
      <c r="AO10" s="44">
        <f>+'SPACELOG 5 BP'!AQ97</f>
        <v>0</v>
      </c>
      <c r="AP10" s="45">
        <f>+'SPACELOG 5 BP'!AR97</f>
        <v>0</v>
      </c>
      <c r="AQ10" s="44">
        <f>+'SPACELOG 5 BP'!AS97</f>
        <v>0</v>
      </c>
      <c r="AR10" s="44">
        <f>+'SPACELOG 5 BP'!AT97</f>
        <v>0</v>
      </c>
      <c r="AS10" s="44">
        <f>+'SPACELOG 5 BP'!AU97</f>
        <v>0</v>
      </c>
      <c r="AT10" s="44">
        <f>+'SPACELOG 5 BP'!AV97</f>
        <v>0</v>
      </c>
      <c r="AU10" s="44">
        <f>+'SPACELOG 5 BP'!AW97</f>
        <v>0</v>
      </c>
      <c r="AV10" s="44">
        <f>+'SPACELOG 5 BP'!AX97</f>
        <v>0</v>
      </c>
      <c r="AW10" s="44">
        <f>+'SPACELOG 5 BP'!AY97</f>
        <v>0</v>
      </c>
      <c r="AX10" s="44">
        <f>+'SPACELOG 5 BP'!AZ97</f>
        <v>0</v>
      </c>
      <c r="AY10" s="44">
        <f>+'SPACELOG 5 BP'!BA97</f>
        <v>0</v>
      </c>
      <c r="AZ10" s="44">
        <f>+'SPACELOG 5 BP'!BB97</f>
        <v>0</v>
      </c>
      <c r="BA10" s="44">
        <f>+'SPACELOG 5 BP'!BC97</f>
        <v>0</v>
      </c>
      <c r="BB10" s="44">
        <f>+'SPACELOG 5 BP'!BD97</f>
        <v>0</v>
      </c>
      <c r="BC10" s="45">
        <f>+'SPACELOG 5 BP'!BE97</f>
        <v>0</v>
      </c>
      <c r="BD10" s="44">
        <f>+'SPACELOG 5 BP'!BF97</f>
        <v>0</v>
      </c>
      <c r="BE10" s="44">
        <f>+'SPACELOG 5 BP'!BG97</f>
        <v>0</v>
      </c>
      <c r="BF10" s="44">
        <f>+'SPACELOG 5 BP'!BH97</f>
        <v>0</v>
      </c>
      <c r="BG10" s="44">
        <f>+'SPACELOG 5 BP'!BI97</f>
        <v>0</v>
      </c>
      <c r="BH10" s="44">
        <f>+'SPACELOG 5 BP'!BJ97</f>
        <v>0</v>
      </c>
      <c r="BI10" s="44">
        <f>+'SPACELOG 5 BP'!BK97</f>
        <v>0</v>
      </c>
      <c r="BJ10" s="44">
        <f>+'SPACELOG 5 BP'!BL97</f>
        <v>0</v>
      </c>
      <c r="BK10" s="44">
        <f>+'SPACELOG 5 BP'!BM97</f>
        <v>0</v>
      </c>
      <c r="BL10" s="44">
        <f>+'SPACELOG 5 BP'!BN97</f>
        <v>0</v>
      </c>
      <c r="BM10" s="44">
        <f>+'SPACELOG 5 BP'!BO97</f>
        <v>0</v>
      </c>
      <c r="BN10" s="44">
        <f>+'SPACELOG 5 BP'!BP97</f>
        <v>0</v>
      </c>
      <c r="BO10" s="44">
        <f>+'SPACELOG 5 BP'!BQ97</f>
        <v>0</v>
      </c>
      <c r="BP10" s="45">
        <f>+'SPACELOG 5 BP'!BR97</f>
        <v>0</v>
      </c>
      <c r="BQ10" s="44">
        <f>+'SPACELOG 5 BP'!BS97</f>
        <v>0</v>
      </c>
      <c r="BR10" s="44">
        <f>+'SPACELOG 5 BP'!BT97</f>
        <v>0</v>
      </c>
      <c r="BS10" s="44">
        <f>+'SPACELOG 5 BP'!BU97</f>
        <v>0</v>
      </c>
      <c r="BT10" s="44">
        <f>+'SPACELOG 5 BP'!BV97</f>
        <v>0</v>
      </c>
      <c r="BU10" s="44">
        <f>+'SPACELOG 5 BP'!BW97</f>
        <v>0</v>
      </c>
      <c r="BV10" s="44">
        <f>+'SPACELOG 5 BP'!BX97</f>
        <v>0</v>
      </c>
      <c r="BW10" s="44">
        <f>+'SPACELOG 5 BP'!BY97</f>
        <v>0</v>
      </c>
      <c r="BX10" s="44">
        <f>+'SPACELOG 5 BP'!BZ97</f>
        <v>0</v>
      </c>
      <c r="BY10" s="44">
        <f>+'SPACELOG 5 BP'!CA97</f>
        <v>0</v>
      </c>
      <c r="BZ10" s="44">
        <f>+'SPACELOG 5 BP'!CB97</f>
        <v>0</v>
      </c>
      <c r="CA10" s="44">
        <f>+'SPACELOG 5 BP'!CC97</f>
        <v>0</v>
      </c>
      <c r="CB10" s="44">
        <f>+'SPACELOG 5 BP'!CD97</f>
        <v>0</v>
      </c>
      <c r="CC10" s="45">
        <f>+'SPACELOG 5 BP'!CE97</f>
        <v>0</v>
      </c>
      <c r="CD10" s="44">
        <f>+'SPACELOG 5 BP'!CF97</f>
        <v>0</v>
      </c>
      <c r="CE10" s="44">
        <f>+'SPACELOG 5 BP'!CG97</f>
        <v>0</v>
      </c>
      <c r="CF10" s="44">
        <f>+'SPACELOG 5 BP'!CH97</f>
        <v>0</v>
      </c>
      <c r="CG10" s="44">
        <f>+'SPACELOG 5 BP'!CI97</f>
        <v>0</v>
      </c>
      <c r="CH10" s="44">
        <f>+'SPACELOG 5 BP'!CJ97</f>
        <v>0</v>
      </c>
      <c r="CI10" s="44">
        <f>+'SPACELOG 5 BP'!CK97</f>
        <v>0</v>
      </c>
      <c r="CJ10" s="44">
        <f>+'SPACELOG 5 BP'!CL97</f>
        <v>0</v>
      </c>
      <c r="CK10" s="44">
        <f>+'SPACELOG 5 BP'!CM97</f>
        <v>0</v>
      </c>
      <c r="CL10" s="44">
        <f>+'SPACELOG 5 BP'!CN97</f>
        <v>0</v>
      </c>
      <c r="CM10" s="44">
        <f>+'SPACELOG 5 BP'!CO97</f>
        <v>0</v>
      </c>
      <c r="CN10" s="44">
        <f>+'SPACELOG 5 BP'!CP97</f>
        <v>0</v>
      </c>
      <c r="CO10" s="44">
        <f>+'SPACELOG 5 BP'!CQ97</f>
        <v>0</v>
      </c>
      <c r="CP10" s="45">
        <f>+'SPACELOG 5 BP'!CR97</f>
        <v>0</v>
      </c>
      <c r="CQ10" s="44">
        <f>+'SPACELOG 5 BP'!CS97</f>
        <v>0</v>
      </c>
      <c r="CR10" s="44">
        <f>+'SPACELOG 5 BP'!CT97</f>
        <v>0</v>
      </c>
      <c r="CS10" s="44">
        <f>+'SPACELOG 5 BP'!CU97</f>
        <v>0</v>
      </c>
      <c r="CT10" s="44">
        <f>+'SPACELOG 5 BP'!CV97</f>
        <v>0</v>
      </c>
      <c r="CU10" s="44">
        <f>+'SPACELOG 5 BP'!CW97</f>
        <v>0</v>
      </c>
      <c r="CV10" s="44">
        <f>+'SPACELOG 5 BP'!CX97</f>
        <v>0</v>
      </c>
      <c r="CW10" s="44">
        <f>+'SPACELOG 5 BP'!CY97</f>
        <v>0</v>
      </c>
      <c r="CX10" s="44">
        <f>+'SPACELOG 5 BP'!CZ97</f>
        <v>0</v>
      </c>
      <c r="CY10" s="44">
        <f>+'SPACELOG 5 BP'!DA97</f>
        <v>0</v>
      </c>
      <c r="CZ10" s="44">
        <f>+'SPACELOG 5 BP'!DB97</f>
        <v>0</v>
      </c>
      <c r="DA10" s="44">
        <f>+'SPACELOG 5 BP'!DC97</f>
        <v>0</v>
      </c>
      <c r="DB10" s="44">
        <f>+'SPACELOG 5 BP'!DD97</f>
        <v>0</v>
      </c>
      <c r="DC10" s="45">
        <f>+'SPACELOG 5 BP'!DE97</f>
        <v>0</v>
      </c>
      <c r="DD10" s="44">
        <f>+'SPACELOG 5 BP'!DF97</f>
        <v>0</v>
      </c>
      <c r="DE10" s="44">
        <f>+'SPACELOG 5 BP'!DG97</f>
        <v>0</v>
      </c>
      <c r="DF10" s="44">
        <f>+'SPACELOG 5 BP'!DH97</f>
        <v>0</v>
      </c>
      <c r="DG10" s="44">
        <f>+'SPACELOG 5 BP'!DI97</f>
        <v>0</v>
      </c>
      <c r="DH10" s="44">
        <f>+'SPACELOG 5 BP'!DJ97</f>
        <v>0</v>
      </c>
      <c r="DI10" s="44">
        <f>+'SPACELOG 5 BP'!DK97</f>
        <v>0</v>
      </c>
      <c r="DJ10" s="44">
        <f>+'SPACELOG 5 BP'!DL97</f>
        <v>0</v>
      </c>
      <c r="DK10" s="44">
        <f>+'SPACELOG 5 BP'!DM97</f>
        <v>0</v>
      </c>
      <c r="DL10" s="44">
        <f>+'SPACELOG 5 BP'!DN97</f>
        <v>0</v>
      </c>
      <c r="DM10" s="44">
        <f>+'SPACELOG 5 BP'!DO97</f>
        <v>0</v>
      </c>
      <c r="DN10" s="44">
        <f>+'SPACELOG 5 BP'!DP97</f>
        <v>0</v>
      </c>
      <c r="DO10" s="44">
        <f>+'SPACELOG 5 BP'!DQ97</f>
        <v>0</v>
      </c>
      <c r="DP10" s="45">
        <f>+'SPACELOG 5 BP'!DR97</f>
        <v>0</v>
      </c>
      <c r="DQ10" s="44">
        <f>+'SPACELOG 5 BP'!DS97</f>
        <v>0</v>
      </c>
      <c r="DR10" s="44">
        <f>+'SPACELOG 5 BP'!DT97</f>
        <v>0</v>
      </c>
      <c r="DS10" s="44">
        <f>+'SPACELOG 5 BP'!DU97</f>
        <v>0</v>
      </c>
      <c r="DT10" s="44">
        <f>+'SPACELOG 5 BP'!DV97</f>
        <v>0</v>
      </c>
      <c r="DU10" s="44">
        <f>+'SPACELOG 5 BP'!DW97</f>
        <v>0</v>
      </c>
      <c r="DV10" s="44">
        <f>+'SPACELOG 5 BP'!DX97</f>
        <v>0</v>
      </c>
      <c r="DW10" s="44">
        <f>+'SPACELOG 5 BP'!DY97</f>
        <v>0</v>
      </c>
      <c r="DX10" s="44">
        <f>+'SPACELOG 5 BP'!DZ97</f>
        <v>0</v>
      </c>
      <c r="DY10" s="44">
        <f>+'SPACELOG 5 BP'!EA97</f>
        <v>0</v>
      </c>
      <c r="DZ10" s="44">
        <f>+'SPACELOG 5 BP'!EB97</f>
        <v>0</v>
      </c>
      <c r="EA10" s="44">
        <f>+'SPACELOG 5 BP'!EC97</f>
        <v>0</v>
      </c>
      <c r="EB10" s="44">
        <f>+'SPACELOG 5 BP'!ED97</f>
        <v>0</v>
      </c>
      <c r="EC10" s="45">
        <f>+'SPACELOG 5 BP'!EE97</f>
        <v>0</v>
      </c>
    </row>
    <row r="11" spans="3:133" x14ac:dyDescent="0.2">
      <c r="C11" s="43" t="s">
        <v>7</v>
      </c>
      <c r="D11" s="44">
        <f>'SPACELOG 6 BP'!F97</f>
        <v>0</v>
      </c>
      <c r="E11" s="44">
        <f>'SPACELOG 6 BP'!G97</f>
        <v>0</v>
      </c>
      <c r="F11" s="44">
        <f>'SPACELOG 6 BP'!H97</f>
        <v>0</v>
      </c>
      <c r="G11" s="44">
        <f>'SPACELOG 6 BP'!I97</f>
        <v>0</v>
      </c>
      <c r="H11" s="44">
        <f>'SPACELOG 6 BP'!J97</f>
        <v>0</v>
      </c>
      <c r="I11" s="44">
        <f>'SPACELOG 6 BP'!K97</f>
        <v>0</v>
      </c>
      <c r="J11" s="44">
        <f>'SPACELOG 6 BP'!L97</f>
        <v>0</v>
      </c>
      <c r="K11" s="44">
        <f>'SPACELOG 6 BP'!M97</f>
        <v>0</v>
      </c>
      <c r="L11" s="44">
        <f>'SPACELOG 6 BP'!N97</f>
        <v>0</v>
      </c>
      <c r="M11" s="44">
        <f>'SPACELOG 6 BP'!O97</f>
        <v>0</v>
      </c>
      <c r="N11" s="44">
        <f>'SPACELOG 6 BP'!P97</f>
        <v>0</v>
      </c>
      <c r="O11" s="44">
        <f>'SPACELOG 6 BP'!Q97</f>
        <v>0</v>
      </c>
      <c r="P11" s="45">
        <f>'SPACELOG 6 BP'!R97</f>
        <v>0</v>
      </c>
      <c r="Q11" s="44">
        <f>'SPACELOG 6 BP'!S97</f>
        <v>0</v>
      </c>
      <c r="R11" s="44">
        <f>'SPACELOG 6 BP'!T97</f>
        <v>0</v>
      </c>
      <c r="S11" s="44">
        <f>'SPACELOG 6 BP'!U97</f>
        <v>0</v>
      </c>
      <c r="T11" s="44">
        <f>'SPACELOG 6 BP'!V97</f>
        <v>0</v>
      </c>
      <c r="U11" s="44">
        <f>'SPACELOG 6 BP'!W97</f>
        <v>0</v>
      </c>
      <c r="V11" s="44">
        <f>'SPACELOG 6 BP'!X97</f>
        <v>0</v>
      </c>
      <c r="W11" s="44">
        <f>'SPACELOG 6 BP'!Y97</f>
        <v>0</v>
      </c>
      <c r="X11" s="44">
        <f>'SPACELOG 6 BP'!Z97</f>
        <v>0</v>
      </c>
      <c r="Y11" s="44">
        <f>'SPACELOG 6 BP'!AA97</f>
        <v>0</v>
      </c>
      <c r="Z11" s="44">
        <f>'SPACELOG 6 BP'!AB97</f>
        <v>0</v>
      </c>
      <c r="AA11" s="44">
        <f>'SPACELOG 6 BP'!AC97</f>
        <v>0</v>
      </c>
      <c r="AB11" s="44">
        <f>'SPACELOG 6 BP'!AD97</f>
        <v>0</v>
      </c>
      <c r="AC11" s="45">
        <f>'SPACELOG 6 BP'!AE97</f>
        <v>0</v>
      </c>
      <c r="AD11" s="44">
        <f>'SPACELOG 6 BP'!AF97</f>
        <v>0</v>
      </c>
      <c r="AE11" s="44">
        <f>'SPACELOG 6 BP'!AG97</f>
        <v>0</v>
      </c>
      <c r="AF11" s="44">
        <f>'SPACELOG 6 BP'!AH97</f>
        <v>0</v>
      </c>
      <c r="AG11" s="44">
        <f>'SPACELOG 6 BP'!AI97</f>
        <v>0</v>
      </c>
      <c r="AH11" s="44">
        <f>'SPACELOG 6 BP'!AJ97</f>
        <v>0</v>
      </c>
      <c r="AI11" s="44">
        <f>'SPACELOG 6 BP'!AK97</f>
        <v>0</v>
      </c>
      <c r="AJ11" s="44">
        <f>'SPACELOG 6 BP'!AL97</f>
        <v>0</v>
      </c>
      <c r="AK11" s="44">
        <f>'SPACELOG 6 BP'!AM97</f>
        <v>0</v>
      </c>
      <c r="AL11" s="44">
        <f>'SPACELOG 6 BP'!AN97</f>
        <v>0</v>
      </c>
      <c r="AM11" s="44">
        <f>'SPACELOG 6 BP'!AO97</f>
        <v>0</v>
      </c>
      <c r="AN11" s="44">
        <f>'SPACELOG 6 BP'!AP97</f>
        <v>0</v>
      </c>
      <c r="AO11" s="44">
        <f>'SPACELOG 6 BP'!AQ97</f>
        <v>0</v>
      </c>
      <c r="AP11" s="45">
        <f>'SPACELOG 6 BP'!AR97</f>
        <v>0</v>
      </c>
      <c r="AQ11" s="44">
        <f>'SPACELOG 6 BP'!AS97</f>
        <v>0</v>
      </c>
      <c r="AR11" s="44">
        <f>'SPACELOG 6 BP'!AT97</f>
        <v>0</v>
      </c>
      <c r="AS11" s="44">
        <f>'SPACELOG 6 BP'!AU97</f>
        <v>0</v>
      </c>
      <c r="AT11" s="44">
        <f>'SPACELOG 6 BP'!AV97</f>
        <v>0</v>
      </c>
      <c r="AU11" s="44">
        <f>'SPACELOG 6 BP'!AW97</f>
        <v>0</v>
      </c>
      <c r="AV11" s="44">
        <f>'SPACELOG 6 BP'!AX97</f>
        <v>0</v>
      </c>
      <c r="AW11" s="44">
        <f>'SPACELOG 6 BP'!AY97</f>
        <v>0</v>
      </c>
      <c r="AX11" s="44">
        <f>'SPACELOG 6 BP'!AZ97</f>
        <v>0</v>
      </c>
      <c r="AY11" s="44">
        <f>'SPACELOG 6 BP'!BA97</f>
        <v>0</v>
      </c>
      <c r="AZ11" s="44">
        <f>'SPACELOG 6 BP'!BB97</f>
        <v>0</v>
      </c>
      <c r="BA11" s="44">
        <f>'SPACELOG 6 BP'!BC97</f>
        <v>0</v>
      </c>
      <c r="BB11" s="44">
        <f>'SPACELOG 6 BP'!BD97</f>
        <v>0</v>
      </c>
      <c r="BC11" s="45">
        <f>'SPACELOG 6 BP'!BE97</f>
        <v>0</v>
      </c>
      <c r="BD11" s="44">
        <f>'SPACELOG 6 BP'!BF97</f>
        <v>0</v>
      </c>
      <c r="BE11" s="44">
        <f>'SPACELOG 6 BP'!BG97</f>
        <v>0</v>
      </c>
      <c r="BF11" s="44">
        <f>'SPACELOG 6 BP'!BH97</f>
        <v>0</v>
      </c>
      <c r="BG11" s="44">
        <f>'SPACELOG 6 BP'!BI97</f>
        <v>0</v>
      </c>
      <c r="BH11" s="44">
        <f>'SPACELOG 6 BP'!BJ97</f>
        <v>0</v>
      </c>
      <c r="BI11" s="44">
        <f>'SPACELOG 6 BP'!BK97</f>
        <v>0</v>
      </c>
      <c r="BJ11" s="44">
        <f>'SPACELOG 6 BP'!BL97</f>
        <v>0</v>
      </c>
      <c r="BK11" s="44">
        <f>'SPACELOG 6 BP'!BM97</f>
        <v>0</v>
      </c>
      <c r="BL11" s="44">
        <f>'SPACELOG 6 BP'!BN97</f>
        <v>0</v>
      </c>
      <c r="BM11" s="44">
        <f>'SPACELOG 6 BP'!BO97</f>
        <v>0</v>
      </c>
      <c r="BN11" s="44">
        <f>'SPACELOG 6 BP'!BP97</f>
        <v>0</v>
      </c>
      <c r="BO11" s="44">
        <f>'SPACELOG 6 BP'!BQ97</f>
        <v>0</v>
      </c>
      <c r="BP11" s="45">
        <f>'SPACELOG 6 BP'!BR97</f>
        <v>0</v>
      </c>
      <c r="BQ11" s="44">
        <f>'SPACELOG 6 BP'!BS97</f>
        <v>0</v>
      </c>
      <c r="BR11" s="44">
        <f>'SPACELOG 6 BP'!BT97</f>
        <v>0</v>
      </c>
      <c r="BS11" s="44">
        <f>'SPACELOG 6 BP'!BU97</f>
        <v>0</v>
      </c>
      <c r="BT11" s="44">
        <f>'SPACELOG 6 BP'!BV97</f>
        <v>0</v>
      </c>
      <c r="BU11" s="44">
        <f>'SPACELOG 6 BP'!BW97</f>
        <v>0</v>
      </c>
      <c r="BV11" s="44">
        <f>'SPACELOG 6 BP'!BX97</f>
        <v>0</v>
      </c>
      <c r="BW11" s="44">
        <f>'SPACELOG 6 BP'!BY97</f>
        <v>0</v>
      </c>
      <c r="BX11" s="44">
        <f>'SPACELOG 6 BP'!BZ97</f>
        <v>0</v>
      </c>
      <c r="BY11" s="44">
        <f>'SPACELOG 6 BP'!CA97</f>
        <v>0</v>
      </c>
      <c r="BZ11" s="44">
        <f>'SPACELOG 6 BP'!CB97</f>
        <v>0</v>
      </c>
      <c r="CA11" s="44">
        <f>'SPACELOG 6 BP'!CC97</f>
        <v>0</v>
      </c>
      <c r="CB11" s="44">
        <f>'SPACELOG 6 BP'!CD97</f>
        <v>0</v>
      </c>
      <c r="CC11" s="45">
        <f>'SPACELOG 6 BP'!CE97</f>
        <v>0</v>
      </c>
      <c r="CD11" s="44">
        <f>'SPACELOG 6 BP'!CF97</f>
        <v>0</v>
      </c>
      <c r="CE11" s="44">
        <f>'SPACELOG 6 BP'!CG97</f>
        <v>0</v>
      </c>
      <c r="CF11" s="44">
        <f>'SPACELOG 6 BP'!CH97</f>
        <v>0</v>
      </c>
      <c r="CG11" s="44">
        <f>'SPACELOG 6 BP'!CI97</f>
        <v>0</v>
      </c>
      <c r="CH11" s="44">
        <f>'SPACELOG 6 BP'!CJ97</f>
        <v>0</v>
      </c>
      <c r="CI11" s="44">
        <f>'SPACELOG 6 BP'!CK97</f>
        <v>0</v>
      </c>
      <c r="CJ11" s="44">
        <f>'SPACELOG 6 BP'!CL97</f>
        <v>0</v>
      </c>
      <c r="CK11" s="44">
        <f>'SPACELOG 6 BP'!CM97</f>
        <v>0</v>
      </c>
      <c r="CL11" s="44">
        <f>'SPACELOG 6 BP'!CN97</f>
        <v>0</v>
      </c>
      <c r="CM11" s="44">
        <f>'SPACELOG 6 BP'!CO97</f>
        <v>0</v>
      </c>
      <c r="CN11" s="44">
        <f>'SPACELOG 6 BP'!CP97</f>
        <v>0</v>
      </c>
      <c r="CO11" s="44">
        <f>'SPACELOG 6 BP'!CQ97</f>
        <v>0</v>
      </c>
      <c r="CP11" s="45">
        <f>'SPACELOG 6 BP'!CR97</f>
        <v>0</v>
      </c>
      <c r="CQ11" s="44">
        <f>'SPACELOG 6 BP'!CS97</f>
        <v>0</v>
      </c>
      <c r="CR11" s="44">
        <f>'SPACELOG 6 BP'!CT97</f>
        <v>0</v>
      </c>
      <c r="CS11" s="44">
        <f>'SPACELOG 6 BP'!CU97</f>
        <v>0</v>
      </c>
      <c r="CT11" s="44">
        <f>'SPACELOG 6 BP'!CV97</f>
        <v>0</v>
      </c>
      <c r="CU11" s="44">
        <f>'SPACELOG 6 BP'!CW97</f>
        <v>0</v>
      </c>
      <c r="CV11" s="44">
        <f>'SPACELOG 6 BP'!CX97</f>
        <v>0</v>
      </c>
      <c r="CW11" s="44">
        <f>'SPACELOG 6 BP'!CY97</f>
        <v>0</v>
      </c>
      <c r="CX11" s="44">
        <f>'SPACELOG 6 BP'!CZ97</f>
        <v>0</v>
      </c>
      <c r="CY11" s="44">
        <f>'SPACELOG 6 BP'!DA97</f>
        <v>0</v>
      </c>
      <c r="CZ11" s="44">
        <f>'SPACELOG 6 BP'!DB97</f>
        <v>0</v>
      </c>
      <c r="DA11" s="44">
        <f>'SPACELOG 6 BP'!DC97</f>
        <v>0</v>
      </c>
      <c r="DB11" s="44">
        <f>'SPACELOG 6 BP'!DD97</f>
        <v>0</v>
      </c>
      <c r="DC11" s="45">
        <f>'SPACELOG 6 BP'!DE97</f>
        <v>0</v>
      </c>
      <c r="DD11" s="44">
        <f>'SPACELOG 6 BP'!DF97</f>
        <v>0</v>
      </c>
      <c r="DE11" s="44">
        <f>'SPACELOG 6 BP'!DG97</f>
        <v>0</v>
      </c>
      <c r="DF11" s="44">
        <f>'SPACELOG 6 BP'!DH97</f>
        <v>0</v>
      </c>
      <c r="DG11" s="44">
        <f>'SPACELOG 6 BP'!DI97</f>
        <v>0</v>
      </c>
      <c r="DH11" s="44">
        <f>'SPACELOG 6 BP'!DJ97</f>
        <v>0</v>
      </c>
      <c r="DI11" s="44">
        <f>'SPACELOG 6 BP'!DK97</f>
        <v>0</v>
      </c>
      <c r="DJ11" s="44">
        <f>'SPACELOG 6 BP'!DL97</f>
        <v>0</v>
      </c>
      <c r="DK11" s="44">
        <f>'SPACELOG 6 BP'!DM97</f>
        <v>0</v>
      </c>
      <c r="DL11" s="44">
        <f>'SPACELOG 6 BP'!DN97</f>
        <v>0</v>
      </c>
      <c r="DM11" s="44">
        <f>'SPACELOG 6 BP'!DO97</f>
        <v>0</v>
      </c>
      <c r="DN11" s="44">
        <f>'SPACELOG 6 BP'!DP97</f>
        <v>0</v>
      </c>
      <c r="DO11" s="44">
        <f>'SPACELOG 6 BP'!DQ97</f>
        <v>0</v>
      </c>
      <c r="DP11" s="45">
        <f>'SPACELOG 6 BP'!DR97</f>
        <v>0</v>
      </c>
      <c r="DQ11" s="44">
        <f>'SPACELOG 6 BP'!DS97</f>
        <v>0</v>
      </c>
      <c r="DR11" s="44">
        <f>'SPACELOG 6 BP'!DT97</f>
        <v>0</v>
      </c>
      <c r="DS11" s="44">
        <f>'SPACELOG 6 BP'!DU97</f>
        <v>0</v>
      </c>
      <c r="DT11" s="44">
        <f>'SPACELOG 6 BP'!DV97</f>
        <v>0</v>
      </c>
      <c r="DU11" s="44">
        <f>'SPACELOG 6 BP'!DW97</f>
        <v>0</v>
      </c>
      <c r="DV11" s="44">
        <f>'SPACELOG 6 BP'!DX97</f>
        <v>0</v>
      </c>
      <c r="DW11" s="44">
        <f>'SPACELOG 6 BP'!DY97</f>
        <v>0</v>
      </c>
      <c r="DX11" s="44">
        <f>'SPACELOG 6 BP'!DZ97</f>
        <v>0</v>
      </c>
      <c r="DY11" s="44">
        <f>'SPACELOG 6 BP'!EA97</f>
        <v>0</v>
      </c>
      <c r="DZ11" s="44">
        <f>'SPACELOG 6 BP'!EB97</f>
        <v>0</v>
      </c>
      <c r="EA11" s="44">
        <f>'SPACELOG 6 BP'!EC97</f>
        <v>0</v>
      </c>
      <c r="EB11" s="44">
        <f>'SPACELOG 6 BP'!ED97</f>
        <v>0</v>
      </c>
      <c r="EC11" s="45">
        <f>'SPACELOG 6 BP'!EE97</f>
        <v>0</v>
      </c>
    </row>
    <row r="12" spans="3:133" x14ac:dyDescent="0.2">
      <c r="C12" s="43" t="s">
        <v>8</v>
      </c>
      <c r="D12" s="44">
        <f>'SPACELOG 7 BP'!F97</f>
        <v>0</v>
      </c>
      <c r="E12" s="44">
        <f>'SPACELOG 7 BP'!G97</f>
        <v>0</v>
      </c>
      <c r="F12" s="44">
        <f>'SPACELOG 7 BP'!H97</f>
        <v>0</v>
      </c>
      <c r="G12" s="44">
        <f>'SPACELOG 7 BP'!I97</f>
        <v>0</v>
      </c>
      <c r="H12" s="44">
        <f>'SPACELOG 7 BP'!J97</f>
        <v>0</v>
      </c>
      <c r="I12" s="44">
        <f>'SPACELOG 7 BP'!K97</f>
        <v>0</v>
      </c>
      <c r="J12" s="44">
        <f>'SPACELOG 7 BP'!L97</f>
        <v>0</v>
      </c>
      <c r="K12" s="44">
        <f>'SPACELOG 7 BP'!M97</f>
        <v>0</v>
      </c>
      <c r="L12" s="44">
        <f>'SPACELOG 7 BP'!N97</f>
        <v>0</v>
      </c>
      <c r="M12" s="44">
        <f>'SPACELOG 7 BP'!O97</f>
        <v>0</v>
      </c>
      <c r="N12" s="44">
        <f>'SPACELOG 7 BP'!P97</f>
        <v>0</v>
      </c>
      <c r="O12" s="44">
        <f>'SPACELOG 7 BP'!Q97</f>
        <v>0</v>
      </c>
      <c r="P12" s="45">
        <f>'SPACELOG 7 BP'!R97</f>
        <v>0</v>
      </c>
      <c r="Q12" s="44">
        <f>'SPACELOG 7 BP'!S97</f>
        <v>0</v>
      </c>
      <c r="R12" s="44">
        <f>'SPACELOG 7 BP'!T97</f>
        <v>0</v>
      </c>
      <c r="S12" s="44">
        <f>'SPACELOG 7 BP'!U97</f>
        <v>0</v>
      </c>
      <c r="T12" s="44">
        <f>'SPACELOG 7 BP'!V97</f>
        <v>0</v>
      </c>
      <c r="U12" s="44">
        <f>'SPACELOG 7 BP'!W97</f>
        <v>0</v>
      </c>
      <c r="V12" s="44">
        <f>'SPACELOG 7 BP'!X97</f>
        <v>0</v>
      </c>
      <c r="W12" s="44">
        <f>'SPACELOG 7 BP'!Y97</f>
        <v>0</v>
      </c>
      <c r="X12" s="44">
        <f>'SPACELOG 7 BP'!Z97</f>
        <v>0</v>
      </c>
      <c r="Y12" s="44">
        <f>'SPACELOG 7 BP'!AA97</f>
        <v>0</v>
      </c>
      <c r="Z12" s="44">
        <f>'SPACELOG 7 BP'!AB97</f>
        <v>0</v>
      </c>
      <c r="AA12" s="44">
        <f>'SPACELOG 7 BP'!AC97</f>
        <v>0</v>
      </c>
      <c r="AB12" s="44">
        <f>'SPACELOG 7 BP'!AD97</f>
        <v>0</v>
      </c>
      <c r="AC12" s="45">
        <f>'SPACELOG 7 BP'!AE97</f>
        <v>0</v>
      </c>
      <c r="AD12" s="44">
        <f>'SPACELOG 7 BP'!AF97</f>
        <v>0</v>
      </c>
      <c r="AE12" s="44">
        <f>'SPACELOG 7 BP'!AG97</f>
        <v>0</v>
      </c>
      <c r="AF12" s="44">
        <f>'SPACELOG 7 BP'!AH97</f>
        <v>0</v>
      </c>
      <c r="AG12" s="44">
        <f>'SPACELOG 7 BP'!AI97</f>
        <v>0</v>
      </c>
      <c r="AH12" s="44">
        <f>'SPACELOG 7 BP'!AJ97</f>
        <v>0</v>
      </c>
      <c r="AI12" s="44">
        <f>'SPACELOG 7 BP'!AK97</f>
        <v>0</v>
      </c>
      <c r="AJ12" s="44">
        <f>'SPACELOG 7 BP'!AL97</f>
        <v>0</v>
      </c>
      <c r="AK12" s="44">
        <f>'SPACELOG 7 BP'!AM97</f>
        <v>0</v>
      </c>
      <c r="AL12" s="44">
        <f>'SPACELOG 7 BP'!AN97</f>
        <v>0</v>
      </c>
      <c r="AM12" s="44">
        <f>'SPACELOG 7 BP'!AO97</f>
        <v>0</v>
      </c>
      <c r="AN12" s="44">
        <f>'SPACELOG 7 BP'!AP97</f>
        <v>0</v>
      </c>
      <c r="AO12" s="44">
        <f>'SPACELOG 7 BP'!AQ97</f>
        <v>0</v>
      </c>
      <c r="AP12" s="45">
        <f>'SPACELOG 7 BP'!AR97</f>
        <v>0</v>
      </c>
      <c r="AQ12" s="44">
        <f>'SPACELOG 7 BP'!AS97</f>
        <v>0</v>
      </c>
      <c r="AR12" s="44">
        <f>'SPACELOG 7 BP'!AT97</f>
        <v>0</v>
      </c>
      <c r="AS12" s="44">
        <f>'SPACELOG 7 BP'!AU97</f>
        <v>0</v>
      </c>
      <c r="AT12" s="44">
        <f>'SPACELOG 7 BP'!AV97</f>
        <v>0</v>
      </c>
      <c r="AU12" s="44">
        <f>'SPACELOG 7 BP'!AW97</f>
        <v>0</v>
      </c>
      <c r="AV12" s="44">
        <f>'SPACELOG 7 BP'!AX97</f>
        <v>0</v>
      </c>
      <c r="AW12" s="44">
        <f>'SPACELOG 7 BP'!AY97</f>
        <v>0</v>
      </c>
      <c r="AX12" s="44">
        <f>'SPACELOG 7 BP'!AZ97</f>
        <v>0</v>
      </c>
      <c r="AY12" s="44">
        <f>'SPACELOG 7 BP'!BA97</f>
        <v>0</v>
      </c>
      <c r="AZ12" s="44">
        <f>'SPACELOG 7 BP'!BB97</f>
        <v>0</v>
      </c>
      <c r="BA12" s="44">
        <f>'SPACELOG 7 BP'!BC97</f>
        <v>0</v>
      </c>
      <c r="BB12" s="44">
        <f>'SPACELOG 7 BP'!BD97</f>
        <v>0</v>
      </c>
      <c r="BC12" s="45">
        <f>'SPACELOG 7 BP'!BE97</f>
        <v>0</v>
      </c>
      <c r="BD12" s="44">
        <f>'SPACELOG 7 BP'!BF97</f>
        <v>0</v>
      </c>
      <c r="BE12" s="44">
        <f>'SPACELOG 7 BP'!BG97</f>
        <v>0</v>
      </c>
      <c r="BF12" s="44">
        <f>'SPACELOG 7 BP'!BH97</f>
        <v>0</v>
      </c>
      <c r="BG12" s="44">
        <f>'SPACELOG 7 BP'!BI97</f>
        <v>0</v>
      </c>
      <c r="BH12" s="44">
        <f>'SPACELOG 7 BP'!BJ97</f>
        <v>0</v>
      </c>
      <c r="BI12" s="44">
        <f>'SPACELOG 7 BP'!BK97</f>
        <v>0</v>
      </c>
      <c r="BJ12" s="44">
        <f>'SPACELOG 7 BP'!BL97</f>
        <v>0</v>
      </c>
      <c r="BK12" s="44">
        <f>'SPACELOG 7 BP'!BM97</f>
        <v>0</v>
      </c>
      <c r="BL12" s="44">
        <f>'SPACELOG 7 BP'!BN97</f>
        <v>0</v>
      </c>
      <c r="BM12" s="44">
        <f>'SPACELOG 7 BP'!BO97</f>
        <v>0</v>
      </c>
      <c r="BN12" s="44">
        <f>'SPACELOG 7 BP'!BP97</f>
        <v>0</v>
      </c>
      <c r="BO12" s="44">
        <f>'SPACELOG 7 BP'!BQ97</f>
        <v>0</v>
      </c>
      <c r="BP12" s="45">
        <f>'SPACELOG 7 BP'!BR97</f>
        <v>0</v>
      </c>
      <c r="BQ12" s="44">
        <f>'SPACELOG 7 BP'!BS97</f>
        <v>0</v>
      </c>
      <c r="BR12" s="44">
        <f>'SPACELOG 7 BP'!BT97</f>
        <v>0</v>
      </c>
      <c r="BS12" s="44">
        <f>'SPACELOG 7 BP'!BU97</f>
        <v>0</v>
      </c>
      <c r="BT12" s="44">
        <f>'SPACELOG 7 BP'!BV97</f>
        <v>0</v>
      </c>
      <c r="BU12" s="44">
        <f>'SPACELOG 7 BP'!BW97</f>
        <v>0</v>
      </c>
      <c r="BV12" s="44">
        <f>'SPACELOG 7 BP'!BX97</f>
        <v>0</v>
      </c>
      <c r="BW12" s="44">
        <f>'SPACELOG 7 BP'!BY97</f>
        <v>0</v>
      </c>
      <c r="BX12" s="44">
        <f>'SPACELOG 7 BP'!BZ97</f>
        <v>0</v>
      </c>
      <c r="BY12" s="44">
        <f>'SPACELOG 7 BP'!CA97</f>
        <v>0</v>
      </c>
      <c r="BZ12" s="44">
        <f>'SPACELOG 7 BP'!CB97</f>
        <v>0</v>
      </c>
      <c r="CA12" s="44">
        <f>'SPACELOG 7 BP'!CC97</f>
        <v>0</v>
      </c>
      <c r="CB12" s="44">
        <f>'SPACELOG 7 BP'!CD97</f>
        <v>0</v>
      </c>
      <c r="CC12" s="45">
        <f>'SPACELOG 7 BP'!CE97</f>
        <v>0</v>
      </c>
      <c r="CD12" s="44">
        <f>'SPACELOG 7 BP'!CF97</f>
        <v>0</v>
      </c>
      <c r="CE12" s="44">
        <f>'SPACELOG 7 BP'!CG97</f>
        <v>0</v>
      </c>
      <c r="CF12" s="44">
        <f>'SPACELOG 7 BP'!CH97</f>
        <v>0</v>
      </c>
      <c r="CG12" s="44">
        <f>'SPACELOG 7 BP'!CI97</f>
        <v>0</v>
      </c>
      <c r="CH12" s="44">
        <f>'SPACELOG 7 BP'!CJ97</f>
        <v>0</v>
      </c>
      <c r="CI12" s="44">
        <f>'SPACELOG 7 BP'!CK97</f>
        <v>0</v>
      </c>
      <c r="CJ12" s="44">
        <f>'SPACELOG 7 BP'!CL97</f>
        <v>0</v>
      </c>
      <c r="CK12" s="44">
        <f>'SPACELOG 7 BP'!CM97</f>
        <v>0</v>
      </c>
      <c r="CL12" s="44">
        <f>'SPACELOG 7 BP'!CN97</f>
        <v>0</v>
      </c>
      <c r="CM12" s="44">
        <f>'SPACELOG 7 BP'!CO97</f>
        <v>0</v>
      </c>
      <c r="CN12" s="44">
        <f>'SPACELOG 7 BP'!CP97</f>
        <v>0</v>
      </c>
      <c r="CO12" s="44">
        <f>'SPACELOG 7 BP'!CQ97</f>
        <v>0</v>
      </c>
      <c r="CP12" s="45">
        <f>'SPACELOG 7 BP'!CR97</f>
        <v>0</v>
      </c>
      <c r="CQ12" s="44">
        <f>'SPACELOG 7 BP'!CS97</f>
        <v>0</v>
      </c>
      <c r="CR12" s="44">
        <f>'SPACELOG 7 BP'!CT97</f>
        <v>0</v>
      </c>
      <c r="CS12" s="44">
        <f>'SPACELOG 7 BP'!CU97</f>
        <v>0</v>
      </c>
      <c r="CT12" s="44">
        <f>'SPACELOG 7 BP'!CV97</f>
        <v>0</v>
      </c>
      <c r="CU12" s="44">
        <f>'SPACELOG 7 BP'!CW97</f>
        <v>0</v>
      </c>
      <c r="CV12" s="44">
        <f>'SPACELOG 7 BP'!CX97</f>
        <v>0</v>
      </c>
      <c r="CW12" s="44">
        <f>'SPACELOG 7 BP'!CY97</f>
        <v>0</v>
      </c>
      <c r="CX12" s="44">
        <f>'SPACELOG 7 BP'!CZ97</f>
        <v>0</v>
      </c>
      <c r="CY12" s="44">
        <f>'SPACELOG 7 BP'!DA97</f>
        <v>0</v>
      </c>
      <c r="CZ12" s="44">
        <f>'SPACELOG 7 BP'!DB97</f>
        <v>0</v>
      </c>
      <c r="DA12" s="44">
        <f>'SPACELOG 7 BP'!DC97</f>
        <v>0</v>
      </c>
      <c r="DB12" s="44">
        <f>'SPACELOG 7 BP'!DD97</f>
        <v>0</v>
      </c>
      <c r="DC12" s="45">
        <f>'SPACELOG 7 BP'!DE97</f>
        <v>0</v>
      </c>
      <c r="DD12" s="44">
        <f>'SPACELOG 7 BP'!DF97</f>
        <v>0</v>
      </c>
      <c r="DE12" s="44">
        <f>'SPACELOG 7 BP'!DG97</f>
        <v>0</v>
      </c>
      <c r="DF12" s="44">
        <f>'SPACELOG 7 BP'!DH97</f>
        <v>0</v>
      </c>
      <c r="DG12" s="44">
        <f>'SPACELOG 7 BP'!DI97</f>
        <v>0</v>
      </c>
      <c r="DH12" s="44">
        <f>'SPACELOG 7 BP'!DJ97</f>
        <v>0</v>
      </c>
      <c r="DI12" s="44">
        <f>'SPACELOG 7 BP'!DK97</f>
        <v>0</v>
      </c>
      <c r="DJ12" s="44">
        <f>'SPACELOG 7 BP'!DL97</f>
        <v>0</v>
      </c>
      <c r="DK12" s="44">
        <f>'SPACELOG 7 BP'!DM97</f>
        <v>0</v>
      </c>
      <c r="DL12" s="44">
        <f>'SPACELOG 7 BP'!DN97</f>
        <v>0</v>
      </c>
      <c r="DM12" s="44">
        <f>'SPACELOG 7 BP'!DO97</f>
        <v>0</v>
      </c>
      <c r="DN12" s="44">
        <f>'SPACELOG 7 BP'!DP97</f>
        <v>0</v>
      </c>
      <c r="DO12" s="44">
        <f>'SPACELOG 7 BP'!DQ97</f>
        <v>0</v>
      </c>
      <c r="DP12" s="45">
        <f>'SPACELOG 7 BP'!DR97</f>
        <v>0</v>
      </c>
      <c r="DQ12" s="44">
        <f>'SPACELOG 7 BP'!DS97</f>
        <v>0</v>
      </c>
      <c r="DR12" s="44">
        <f>'SPACELOG 7 BP'!DT97</f>
        <v>0</v>
      </c>
      <c r="DS12" s="44">
        <f>'SPACELOG 7 BP'!DU97</f>
        <v>0</v>
      </c>
      <c r="DT12" s="44">
        <f>'SPACELOG 7 BP'!DV97</f>
        <v>0</v>
      </c>
      <c r="DU12" s="44">
        <f>'SPACELOG 7 BP'!DW97</f>
        <v>0</v>
      </c>
      <c r="DV12" s="44">
        <f>'SPACELOG 7 BP'!DX97</f>
        <v>0</v>
      </c>
      <c r="DW12" s="44">
        <f>'SPACELOG 7 BP'!DY97</f>
        <v>0</v>
      </c>
      <c r="DX12" s="44">
        <f>'SPACELOG 7 BP'!DZ97</f>
        <v>0</v>
      </c>
      <c r="DY12" s="44">
        <f>'SPACELOG 7 BP'!EA97</f>
        <v>0</v>
      </c>
      <c r="DZ12" s="44">
        <f>'SPACELOG 7 BP'!EB97</f>
        <v>0</v>
      </c>
      <c r="EA12" s="44">
        <f>'SPACELOG 7 BP'!EC97</f>
        <v>0</v>
      </c>
      <c r="EB12" s="44">
        <f>'SPACELOG 7 BP'!ED97</f>
        <v>0</v>
      </c>
      <c r="EC12" s="45">
        <f>'SPACELOG 7 BP'!EE97</f>
        <v>0</v>
      </c>
    </row>
    <row r="13" spans="3:133" x14ac:dyDescent="0.2">
      <c r="C13" s="43" t="s">
        <v>9</v>
      </c>
      <c r="D13" s="44">
        <f>'SPACELOG 8 BP'!F97</f>
        <v>0</v>
      </c>
      <c r="E13" s="44">
        <f>'SPACELOG 8 BP'!G97</f>
        <v>0</v>
      </c>
      <c r="F13" s="44">
        <f>'SPACELOG 8 BP'!H97</f>
        <v>0</v>
      </c>
      <c r="G13" s="44">
        <f>'SPACELOG 8 BP'!I97</f>
        <v>0</v>
      </c>
      <c r="H13" s="44">
        <f>'SPACELOG 8 BP'!J97</f>
        <v>0</v>
      </c>
      <c r="I13" s="44">
        <f>'SPACELOG 8 BP'!K97</f>
        <v>0</v>
      </c>
      <c r="J13" s="44">
        <f>'SPACELOG 8 BP'!L97</f>
        <v>0</v>
      </c>
      <c r="K13" s="44">
        <f>'SPACELOG 8 BP'!M97</f>
        <v>0</v>
      </c>
      <c r="L13" s="44">
        <f>'SPACELOG 8 BP'!N97</f>
        <v>0</v>
      </c>
      <c r="M13" s="44">
        <f>'SPACELOG 8 BP'!O97</f>
        <v>0</v>
      </c>
      <c r="N13" s="44">
        <f>'SPACELOG 8 BP'!P97</f>
        <v>0</v>
      </c>
      <c r="O13" s="44">
        <f>'SPACELOG 8 BP'!Q97</f>
        <v>0</v>
      </c>
      <c r="P13" s="45">
        <f>'SPACELOG 8 BP'!R97</f>
        <v>0</v>
      </c>
      <c r="Q13" s="44">
        <f>'SPACELOG 8 BP'!S97</f>
        <v>0</v>
      </c>
      <c r="R13" s="44">
        <f>'SPACELOG 8 BP'!T97</f>
        <v>0</v>
      </c>
      <c r="S13" s="44">
        <f>'SPACELOG 8 BP'!U97</f>
        <v>0</v>
      </c>
      <c r="T13" s="44">
        <f>'SPACELOG 8 BP'!V97</f>
        <v>0</v>
      </c>
      <c r="U13" s="44">
        <f>'SPACELOG 8 BP'!W97</f>
        <v>0</v>
      </c>
      <c r="V13" s="44">
        <f>'SPACELOG 8 BP'!X97</f>
        <v>0</v>
      </c>
      <c r="W13" s="44">
        <f>'SPACELOG 8 BP'!Y97</f>
        <v>0</v>
      </c>
      <c r="X13" s="44">
        <f>'SPACELOG 8 BP'!Z97</f>
        <v>0</v>
      </c>
      <c r="Y13" s="44">
        <f>'SPACELOG 8 BP'!AA97</f>
        <v>0</v>
      </c>
      <c r="Z13" s="44">
        <f>'SPACELOG 8 BP'!AB97</f>
        <v>0</v>
      </c>
      <c r="AA13" s="44">
        <f>'SPACELOG 8 BP'!AC97</f>
        <v>0</v>
      </c>
      <c r="AB13" s="44">
        <f>'SPACELOG 8 BP'!AD97</f>
        <v>0</v>
      </c>
      <c r="AC13" s="45">
        <f>'SPACELOG 8 BP'!AE97</f>
        <v>0</v>
      </c>
      <c r="AD13" s="44">
        <f>'SPACELOG 8 BP'!AF97</f>
        <v>0</v>
      </c>
      <c r="AE13" s="44">
        <f>'SPACELOG 8 BP'!AG97</f>
        <v>0</v>
      </c>
      <c r="AF13" s="44">
        <f>'SPACELOG 8 BP'!AH97</f>
        <v>0</v>
      </c>
      <c r="AG13" s="44">
        <f>'SPACELOG 8 BP'!AI97</f>
        <v>0</v>
      </c>
      <c r="AH13" s="44">
        <f>'SPACELOG 8 BP'!AJ97</f>
        <v>0</v>
      </c>
      <c r="AI13" s="44">
        <f>'SPACELOG 8 BP'!AK97</f>
        <v>0</v>
      </c>
      <c r="AJ13" s="44">
        <f>'SPACELOG 8 BP'!AL97</f>
        <v>0</v>
      </c>
      <c r="AK13" s="44">
        <f>'SPACELOG 8 BP'!AM97</f>
        <v>0</v>
      </c>
      <c r="AL13" s="44">
        <f>'SPACELOG 8 BP'!AN97</f>
        <v>0</v>
      </c>
      <c r="AM13" s="44">
        <f>'SPACELOG 8 BP'!AO97</f>
        <v>0</v>
      </c>
      <c r="AN13" s="44">
        <f>'SPACELOG 8 BP'!AP97</f>
        <v>0</v>
      </c>
      <c r="AO13" s="44">
        <f>'SPACELOG 8 BP'!AQ97</f>
        <v>0</v>
      </c>
      <c r="AP13" s="45">
        <f>'SPACELOG 8 BP'!AR97</f>
        <v>0</v>
      </c>
      <c r="AQ13" s="44">
        <f>'SPACELOG 8 BP'!AS97</f>
        <v>0</v>
      </c>
      <c r="AR13" s="44">
        <f>'SPACELOG 8 BP'!AT97</f>
        <v>0</v>
      </c>
      <c r="AS13" s="44">
        <f>'SPACELOG 8 BP'!AU97</f>
        <v>0</v>
      </c>
      <c r="AT13" s="44">
        <f>'SPACELOG 8 BP'!AV97</f>
        <v>0</v>
      </c>
      <c r="AU13" s="44">
        <f>'SPACELOG 8 BP'!AW97</f>
        <v>0</v>
      </c>
      <c r="AV13" s="44">
        <f>'SPACELOG 8 BP'!AX97</f>
        <v>0</v>
      </c>
      <c r="AW13" s="44">
        <f>'SPACELOG 8 BP'!AY97</f>
        <v>0</v>
      </c>
      <c r="AX13" s="44">
        <f>'SPACELOG 8 BP'!AZ97</f>
        <v>0</v>
      </c>
      <c r="AY13" s="44">
        <f>'SPACELOG 8 BP'!BA97</f>
        <v>0</v>
      </c>
      <c r="AZ13" s="44">
        <f>'SPACELOG 8 BP'!BB97</f>
        <v>0</v>
      </c>
      <c r="BA13" s="44">
        <f>'SPACELOG 8 BP'!BC97</f>
        <v>0</v>
      </c>
      <c r="BB13" s="44">
        <f>'SPACELOG 8 BP'!BD97</f>
        <v>0</v>
      </c>
      <c r="BC13" s="45">
        <f>'SPACELOG 8 BP'!BE97</f>
        <v>0</v>
      </c>
      <c r="BD13" s="44">
        <f>'SPACELOG 8 BP'!BF97</f>
        <v>0</v>
      </c>
      <c r="BE13" s="44">
        <f>'SPACELOG 8 BP'!BG97</f>
        <v>0</v>
      </c>
      <c r="BF13" s="44">
        <f>'SPACELOG 8 BP'!BH97</f>
        <v>0</v>
      </c>
      <c r="BG13" s="44">
        <f>'SPACELOG 8 BP'!BI97</f>
        <v>0</v>
      </c>
      <c r="BH13" s="44">
        <f>'SPACELOG 8 BP'!BJ97</f>
        <v>0</v>
      </c>
      <c r="BI13" s="44">
        <f>'SPACELOG 8 BP'!BK97</f>
        <v>0</v>
      </c>
      <c r="BJ13" s="44">
        <f>'SPACELOG 8 BP'!BL97</f>
        <v>0</v>
      </c>
      <c r="BK13" s="44">
        <f>'SPACELOG 8 BP'!BM97</f>
        <v>0</v>
      </c>
      <c r="BL13" s="44">
        <f>'SPACELOG 8 BP'!BN97</f>
        <v>0</v>
      </c>
      <c r="BM13" s="44">
        <f>'SPACELOG 8 BP'!BO97</f>
        <v>0</v>
      </c>
      <c r="BN13" s="44">
        <f>'SPACELOG 8 BP'!BP97</f>
        <v>0</v>
      </c>
      <c r="BO13" s="44">
        <f>'SPACELOG 8 BP'!BQ97</f>
        <v>0</v>
      </c>
      <c r="BP13" s="45">
        <f>'SPACELOG 8 BP'!BR97</f>
        <v>0</v>
      </c>
      <c r="BQ13" s="44">
        <f>'SPACELOG 8 BP'!BS97</f>
        <v>0</v>
      </c>
      <c r="BR13" s="44">
        <f>'SPACELOG 8 BP'!BT97</f>
        <v>0</v>
      </c>
      <c r="BS13" s="44">
        <f>'SPACELOG 8 BP'!BU97</f>
        <v>0</v>
      </c>
      <c r="BT13" s="44">
        <f>'SPACELOG 8 BP'!BV97</f>
        <v>0</v>
      </c>
      <c r="BU13" s="44">
        <f>'SPACELOG 8 BP'!BW97</f>
        <v>0</v>
      </c>
      <c r="BV13" s="44">
        <f>'SPACELOG 8 BP'!BX97</f>
        <v>0</v>
      </c>
      <c r="BW13" s="44">
        <f>'SPACELOG 8 BP'!BY97</f>
        <v>0</v>
      </c>
      <c r="BX13" s="44">
        <f>'SPACELOG 8 BP'!BZ97</f>
        <v>0</v>
      </c>
      <c r="BY13" s="44">
        <f>'SPACELOG 8 BP'!CA97</f>
        <v>0</v>
      </c>
      <c r="BZ13" s="44">
        <f>'SPACELOG 8 BP'!CB97</f>
        <v>0</v>
      </c>
      <c r="CA13" s="44">
        <f>'SPACELOG 8 BP'!CC97</f>
        <v>0</v>
      </c>
      <c r="CB13" s="44">
        <f>'SPACELOG 8 BP'!CD97</f>
        <v>0</v>
      </c>
      <c r="CC13" s="45">
        <f>'SPACELOG 8 BP'!CE97</f>
        <v>0</v>
      </c>
      <c r="CD13" s="44">
        <f>'SPACELOG 8 BP'!CF97</f>
        <v>0</v>
      </c>
      <c r="CE13" s="44">
        <f>'SPACELOG 8 BP'!CG97</f>
        <v>0</v>
      </c>
      <c r="CF13" s="44">
        <f>'SPACELOG 8 BP'!CH97</f>
        <v>0</v>
      </c>
      <c r="CG13" s="44">
        <f>'SPACELOG 8 BP'!CI97</f>
        <v>0</v>
      </c>
      <c r="CH13" s="44">
        <f>'SPACELOG 8 BP'!CJ97</f>
        <v>0</v>
      </c>
      <c r="CI13" s="44">
        <f>'SPACELOG 8 BP'!CK97</f>
        <v>0</v>
      </c>
      <c r="CJ13" s="44">
        <f>'SPACELOG 8 BP'!CL97</f>
        <v>0</v>
      </c>
      <c r="CK13" s="44">
        <f>'SPACELOG 8 BP'!CM97</f>
        <v>0</v>
      </c>
      <c r="CL13" s="44">
        <f>'SPACELOG 8 BP'!CN97</f>
        <v>0</v>
      </c>
      <c r="CM13" s="44">
        <f>'SPACELOG 8 BP'!CO97</f>
        <v>0</v>
      </c>
      <c r="CN13" s="44">
        <f>'SPACELOG 8 BP'!CP97</f>
        <v>0</v>
      </c>
      <c r="CO13" s="44">
        <f>'SPACELOG 8 BP'!CQ97</f>
        <v>0</v>
      </c>
      <c r="CP13" s="45">
        <f>'SPACELOG 8 BP'!CR97</f>
        <v>0</v>
      </c>
      <c r="CQ13" s="44">
        <f>'SPACELOG 8 BP'!CS97</f>
        <v>0</v>
      </c>
      <c r="CR13" s="44">
        <f>'SPACELOG 8 BP'!CT97</f>
        <v>0</v>
      </c>
      <c r="CS13" s="44">
        <f>'SPACELOG 8 BP'!CU97</f>
        <v>0</v>
      </c>
      <c r="CT13" s="44">
        <f>'SPACELOG 8 BP'!CV97</f>
        <v>0</v>
      </c>
      <c r="CU13" s="44">
        <f>'SPACELOG 8 BP'!CW97</f>
        <v>0</v>
      </c>
      <c r="CV13" s="44">
        <f>'SPACELOG 8 BP'!CX97</f>
        <v>0</v>
      </c>
      <c r="CW13" s="44">
        <f>'SPACELOG 8 BP'!CY97</f>
        <v>0</v>
      </c>
      <c r="CX13" s="44">
        <f>'SPACELOG 8 BP'!CZ97</f>
        <v>0</v>
      </c>
      <c r="CY13" s="44">
        <f>'SPACELOG 8 BP'!DA97</f>
        <v>0</v>
      </c>
      <c r="CZ13" s="44">
        <f>'SPACELOG 8 BP'!DB97</f>
        <v>0</v>
      </c>
      <c r="DA13" s="44">
        <f>'SPACELOG 8 BP'!DC97</f>
        <v>0</v>
      </c>
      <c r="DB13" s="44">
        <f>'SPACELOG 8 BP'!DD97</f>
        <v>0</v>
      </c>
      <c r="DC13" s="45">
        <f>'SPACELOG 8 BP'!DE97</f>
        <v>0</v>
      </c>
      <c r="DD13" s="44">
        <f>'SPACELOG 8 BP'!DF97</f>
        <v>0</v>
      </c>
      <c r="DE13" s="44">
        <f>'SPACELOG 8 BP'!DG97</f>
        <v>0</v>
      </c>
      <c r="DF13" s="44">
        <f>'SPACELOG 8 BP'!DH97</f>
        <v>0</v>
      </c>
      <c r="DG13" s="44">
        <f>'SPACELOG 8 BP'!DI97</f>
        <v>0</v>
      </c>
      <c r="DH13" s="44">
        <f>'SPACELOG 8 BP'!DJ97</f>
        <v>0</v>
      </c>
      <c r="DI13" s="44">
        <f>'SPACELOG 8 BP'!DK97</f>
        <v>0</v>
      </c>
      <c r="DJ13" s="44">
        <f>'SPACELOG 8 BP'!DL97</f>
        <v>0</v>
      </c>
      <c r="DK13" s="44">
        <f>'SPACELOG 8 BP'!DM97</f>
        <v>0</v>
      </c>
      <c r="DL13" s="44">
        <f>'SPACELOG 8 BP'!DN97</f>
        <v>0</v>
      </c>
      <c r="DM13" s="44">
        <f>'SPACELOG 8 BP'!DO97</f>
        <v>0</v>
      </c>
      <c r="DN13" s="44">
        <f>'SPACELOG 8 BP'!DP97</f>
        <v>0</v>
      </c>
      <c r="DO13" s="44">
        <f>'SPACELOG 8 BP'!DQ97</f>
        <v>0</v>
      </c>
      <c r="DP13" s="45">
        <f>'SPACELOG 8 BP'!DR97</f>
        <v>0</v>
      </c>
      <c r="DQ13" s="44">
        <f>'SPACELOG 8 BP'!DS97</f>
        <v>0</v>
      </c>
      <c r="DR13" s="44">
        <f>'SPACELOG 8 BP'!DT97</f>
        <v>0</v>
      </c>
      <c r="DS13" s="44">
        <f>'SPACELOG 8 BP'!DU97</f>
        <v>0</v>
      </c>
      <c r="DT13" s="44">
        <f>'SPACELOG 8 BP'!DV97</f>
        <v>0</v>
      </c>
      <c r="DU13" s="44">
        <f>'SPACELOG 8 BP'!DW97</f>
        <v>0</v>
      </c>
      <c r="DV13" s="44">
        <f>'SPACELOG 8 BP'!DX97</f>
        <v>0</v>
      </c>
      <c r="DW13" s="44">
        <f>'SPACELOG 8 BP'!DY97</f>
        <v>0</v>
      </c>
      <c r="DX13" s="44">
        <f>'SPACELOG 8 BP'!DZ97</f>
        <v>0</v>
      </c>
      <c r="DY13" s="44">
        <f>'SPACELOG 8 BP'!EA97</f>
        <v>0</v>
      </c>
      <c r="DZ13" s="44">
        <f>'SPACELOG 8 BP'!EB97</f>
        <v>0</v>
      </c>
      <c r="EA13" s="44">
        <f>'SPACELOG 8 BP'!EC97</f>
        <v>0</v>
      </c>
      <c r="EB13" s="44">
        <f>'SPACELOG 8 BP'!ED97</f>
        <v>0</v>
      </c>
      <c r="EC13" s="45">
        <f>'SPACELOG 8 BP'!EE97</f>
        <v>0</v>
      </c>
    </row>
    <row r="14" spans="3:133" x14ac:dyDescent="0.2">
      <c r="C14" s="43" t="s">
        <v>10</v>
      </c>
      <c r="D14" s="44">
        <f>'SPACELOG 9 BP'!F97</f>
        <v>0</v>
      </c>
      <c r="E14" s="44">
        <f>'SPACELOG 9 BP'!G97</f>
        <v>0</v>
      </c>
      <c r="F14" s="44">
        <f>'SPACELOG 9 BP'!H97</f>
        <v>0</v>
      </c>
      <c r="G14" s="44">
        <f>'SPACELOG 9 BP'!I97</f>
        <v>0</v>
      </c>
      <c r="H14" s="44">
        <f>'SPACELOG 9 BP'!J97</f>
        <v>0</v>
      </c>
      <c r="I14" s="44">
        <f>'SPACELOG 9 BP'!K97</f>
        <v>0</v>
      </c>
      <c r="J14" s="44">
        <f>'SPACELOG 9 BP'!L97</f>
        <v>0</v>
      </c>
      <c r="K14" s="44">
        <f>'SPACELOG 9 BP'!M97</f>
        <v>0</v>
      </c>
      <c r="L14" s="44">
        <f>'SPACELOG 9 BP'!N97</f>
        <v>0</v>
      </c>
      <c r="M14" s="44">
        <f>'SPACELOG 9 BP'!O97</f>
        <v>0</v>
      </c>
      <c r="N14" s="44">
        <f>'SPACELOG 9 BP'!P97</f>
        <v>0</v>
      </c>
      <c r="O14" s="44">
        <f>'SPACELOG 9 BP'!Q97</f>
        <v>0</v>
      </c>
      <c r="P14" s="45">
        <f>'SPACELOG 9 BP'!R97</f>
        <v>0</v>
      </c>
      <c r="Q14" s="44">
        <f>'SPACELOG 9 BP'!S97</f>
        <v>0</v>
      </c>
      <c r="R14" s="44">
        <f>'SPACELOG 9 BP'!T97</f>
        <v>0</v>
      </c>
      <c r="S14" s="44">
        <f>'SPACELOG 9 BP'!U97</f>
        <v>0</v>
      </c>
      <c r="T14" s="44">
        <f>'SPACELOG 9 BP'!V97</f>
        <v>0</v>
      </c>
      <c r="U14" s="44">
        <f>'SPACELOG 9 BP'!W97</f>
        <v>0</v>
      </c>
      <c r="V14" s="44">
        <f>'SPACELOG 9 BP'!X97</f>
        <v>0</v>
      </c>
      <c r="W14" s="44">
        <f>'SPACELOG 9 BP'!Y97</f>
        <v>0</v>
      </c>
      <c r="X14" s="44">
        <f>'SPACELOG 9 BP'!Z97</f>
        <v>0</v>
      </c>
      <c r="Y14" s="44">
        <f>'SPACELOG 9 BP'!AA97</f>
        <v>0</v>
      </c>
      <c r="Z14" s="44">
        <f>'SPACELOG 9 BP'!AB97</f>
        <v>0</v>
      </c>
      <c r="AA14" s="44">
        <f>'SPACELOG 9 BP'!AC97</f>
        <v>0</v>
      </c>
      <c r="AB14" s="44">
        <f>'SPACELOG 9 BP'!AD97</f>
        <v>0</v>
      </c>
      <c r="AC14" s="45">
        <f>'SPACELOG 9 BP'!AE97</f>
        <v>0</v>
      </c>
      <c r="AD14" s="44">
        <f>'SPACELOG 9 BP'!AF97</f>
        <v>0</v>
      </c>
      <c r="AE14" s="44">
        <f>'SPACELOG 9 BP'!AG97</f>
        <v>0</v>
      </c>
      <c r="AF14" s="44">
        <f>'SPACELOG 9 BP'!AH97</f>
        <v>0</v>
      </c>
      <c r="AG14" s="44">
        <f>'SPACELOG 9 BP'!AI97</f>
        <v>0</v>
      </c>
      <c r="AH14" s="44">
        <f>'SPACELOG 9 BP'!AJ97</f>
        <v>0</v>
      </c>
      <c r="AI14" s="44">
        <f>'SPACELOG 9 BP'!AK97</f>
        <v>0</v>
      </c>
      <c r="AJ14" s="44">
        <f>'SPACELOG 9 BP'!AL97</f>
        <v>0</v>
      </c>
      <c r="AK14" s="44">
        <f>'SPACELOG 9 BP'!AM97</f>
        <v>0</v>
      </c>
      <c r="AL14" s="44">
        <f>'SPACELOG 9 BP'!AN97</f>
        <v>0</v>
      </c>
      <c r="AM14" s="44">
        <f>'SPACELOG 9 BP'!AO97</f>
        <v>0</v>
      </c>
      <c r="AN14" s="44">
        <f>'SPACELOG 9 BP'!AP97</f>
        <v>0</v>
      </c>
      <c r="AO14" s="44">
        <f>'SPACELOG 9 BP'!AQ97</f>
        <v>0</v>
      </c>
      <c r="AP14" s="45">
        <f>'SPACELOG 9 BP'!AR97</f>
        <v>0</v>
      </c>
      <c r="AQ14" s="44">
        <f>'SPACELOG 9 BP'!AS97</f>
        <v>0</v>
      </c>
      <c r="AR14" s="44">
        <f>'SPACELOG 9 BP'!AT97</f>
        <v>0</v>
      </c>
      <c r="AS14" s="44">
        <f>'SPACELOG 9 BP'!AU97</f>
        <v>0</v>
      </c>
      <c r="AT14" s="44">
        <f>'SPACELOG 9 BP'!AV97</f>
        <v>0</v>
      </c>
      <c r="AU14" s="44">
        <f>'SPACELOG 9 BP'!AW97</f>
        <v>0</v>
      </c>
      <c r="AV14" s="44">
        <f>'SPACELOG 9 BP'!AX97</f>
        <v>0</v>
      </c>
      <c r="AW14" s="44">
        <f>'SPACELOG 9 BP'!AY97</f>
        <v>0</v>
      </c>
      <c r="AX14" s="44">
        <f>'SPACELOG 9 BP'!AZ97</f>
        <v>0</v>
      </c>
      <c r="AY14" s="44">
        <f>'SPACELOG 9 BP'!BA97</f>
        <v>0</v>
      </c>
      <c r="AZ14" s="44">
        <f>'SPACELOG 9 BP'!BB97</f>
        <v>0</v>
      </c>
      <c r="BA14" s="44">
        <f>'SPACELOG 9 BP'!BC97</f>
        <v>0</v>
      </c>
      <c r="BB14" s="44">
        <f>'SPACELOG 9 BP'!BD97</f>
        <v>0</v>
      </c>
      <c r="BC14" s="45">
        <f>'SPACELOG 9 BP'!BE97</f>
        <v>0</v>
      </c>
      <c r="BD14" s="44">
        <f>'SPACELOG 9 BP'!BF97</f>
        <v>0</v>
      </c>
      <c r="BE14" s="44">
        <f>'SPACELOG 9 BP'!BG97</f>
        <v>0</v>
      </c>
      <c r="BF14" s="44">
        <f>'SPACELOG 9 BP'!BH97</f>
        <v>0</v>
      </c>
      <c r="BG14" s="44">
        <f>'SPACELOG 9 BP'!BI97</f>
        <v>0</v>
      </c>
      <c r="BH14" s="44">
        <f>'SPACELOG 9 BP'!BJ97</f>
        <v>0</v>
      </c>
      <c r="BI14" s="44">
        <f>'SPACELOG 9 BP'!BK97</f>
        <v>0</v>
      </c>
      <c r="BJ14" s="44">
        <f>'SPACELOG 9 BP'!BL97</f>
        <v>0</v>
      </c>
      <c r="BK14" s="44">
        <f>'SPACELOG 9 BP'!BM97</f>
        <v>0</v>
      </c>
      <c r="BL14" s="44">
        <f>'SPACELOG 9 BP'!BN97</f>
        <v>0</v>
      </c>
      <c r="BM14" s="44">
        <f>'SPACELOG 9 BP'!BO97</f>
        <v>0</v>
      </c>
      <c r="BN14" s="44">
        <f>'SPACELOG 9 BP'!BP97</f>
        <v>0</v>
      </c>
      <c r="BO14" s="44">
        <f>'SPACELOG 9 BP'!BQ97</f>
        <v>0</v>
      </c>
      <c r="BP14" s="45">
        <f>'SPACELOG 9 BP'!BR97</f>
        <v>0</v>
      </c>
      <c r="BQ14" s="44">
        <f>'SPACELOG 9 BP'!BS97</f>
        <v>0</v>
      </c>
      <c r="BR14" s="44">
        <f>'SPACELOG 9 BP'!BT97</f>
        <v>0</v>
      </c>
      <c r="BS14" s="44">
        <f>'SPACELOG 9 BP'!BU97</f>
        <v>0</v>
      </c>
      <c r="BT14" s="44">
        <f>'SPACELOG 9 BP'!BV97</f>
        <v>0</v>
      </c>
      <c r="BU14" s="44">
        <f>'SPACELOG 9 BP'!BW97</f>
        <v>0</v>
      </c>
      <c r="BV14" s="44">
        <f>'SPACELOG 9 BP'!BX97</f>
        <v>0</v>
      </c>
      <c r="BW14" s="44">
        <f>'SPACELOG 9 BP'!BY97</f>
        <v>0</v>
      </c>
      <c r="BX14" s="44">
        <f>'SPACELOG 9 BP'!BZ97</f>
        <v>0</v>
      </c>
      <c r="BY14" s="44">
        <f>'SPACELOG 9 BP'!CA97</f>
        <v>0</v>
      </c>
      <c r="BZ14" s="44">
        <f>'SPACELOG 9 BP'!CB97</f>
        <v>0</v>
      </c>
      <c r="CA14" s="44">
        <f>'SPACELOG 9 BP'!CC97</f>
        <v>0</v>
      </c>
      <c r="CB14" s="44">
        <f>'SPACELOG 9 BP'!CD97</f>
        <v>0</v>
      </c>
      <c r="CC14" s="45">
        <f>'SPACELOG 9 BP'!CE97</f>
        <v>0</v>
      </c>
      <c r="CD14" s="44">
        <f>'SPACELOG 9 BP'!CF97</f>
        <v>0</v>
      </c>
      <c r="CE14" s="44">
        <f>'SPACELOG 9 BP'!CG97</f>
        <v>0</v>
      </c>
      <c r="CF14" s="44">
        <f>'SPACELOG 9 BP'!CH97</f>
        <v>0</v>
      </c>
      <c r="CG14" s="44">
        <f>'SPACELOG 9 BP'!CI97</f>
        <v>0</v>
      </c>
      <c r="CH14" s="44">
        <f>'SPACELOG 9 BP'!CJ97</f>
        <v>0</v>
      </c>
      <c r="CI14" s="44">
        <f>'SPACELOG 9 BP'!CK97</f>
        <v>0</v>
      </c>
      <c r="CJ14" s="44">
        <f>'SPACELOG 9 BP'!CL97</f>
        <v>0</v>
      </c>
      <c r="CK14" s="44">
        <f>'SPACELOG 9 BP'!CM97</f>
        <v>0</v>
      </c>
      <c r="CL14" s="44">
        <f>'SPACELOG 9 BP'!CN97</f>
        <v>0</v>
      </c>
      <c r="CM14" s="44">
        <f>'SPACELOG 9 BP'!CO97</f>
        <v>0</v>
      </c>
      <c r="CN14" s="44">
        <f>'SPACELOG 9 BP'!CP97</f>
        <v>0</v>
      </c>
      <c r="CO14" s="44">
        <f>'SPACELOG 9 BP'!CQ97</f>
        <v>0</v>
      </c>
      <c r="CP14" s="45">
        <f>'SPACELOG 9 BP'!CR97</f>
        <v>0</v>
      </c>
      <c r="CQ14" s="44">
        <f>'SPACELOG 9 BP'!CS97</f>
        <v>0</v>
      </c>
      <c r="CR14" s="44">
        <f>'SPACELOG 9 BP'!CT97</f>
        <v>0</v>
      </c>
      <c r="CS14" s="44">
        <f>'SPACELOG 9 BP'!CU97</f>
        <v>0</v>
      </c>
      <c r="CT14" s="44">
        <f>'SPACELOG 9 BP'!CV97</f>
        <v>0</v>
      </c>
      <c r="CU14" s="44">
        <f>'SPACELOG 9 BP'!CW97</f>
        <v>0</v>
      </c>
      <c r="CV14" s="44">
        <f>'SPACELOG 9 BP'!CX97</f>
        <v>0</v>
      </c>
      <c r="CW14" s="44">
        <f>'SPACELOG 9 BP'!CY97</f>
        <v>0</v>
      </c>
      <c r="CX14" s="44">
        <f>'SPACELOG 9 BP'!CZ97</f>
        <v>0</v>
      </c>
      <c r="CY14" s="44">
        <f>'SPACELOG 9 BP'!DA97</f>
        <v>0</v>
      </c>
      <c r="CZ14" s="44">
        <f>'SPACELOG 9 BP'!DB97</f>
        <v>0</v>
      </c>
      <c r="DA14" s="44">
        <f>'SPACELOG 9 BP'!DC97</f>
        <v>0</v>
      </c>
      <c r="DB14" s="44">
        <f>'SPACELOG 9 BP'!DD97</f>
        <v>0</v>
      </c>
      <c r="DC14" s="45">
        <f>'SPACELOG 9 BP'!DE97</f>
        <v>0</v>
      </c>
      <c r="DD14" s="44">
        <f>'SPACELOG 9 BP'!DF97</f>
        <v>0</v>
      </c>
      <c r="DE14" s="44">
        <f>'SPACELOG 9 BP'!DG97</f>
        <v>0</v>
      </c>
      <c r="DF14" s="44">
        <f>'SPACELOG 9 BP'!DH97</f>
        <v>0</v>
      </c>
      <c r="DG14" s="44">
        <f>'SPACELOG 9 BP'!DI97</f>
        <v>0</v>
      </c>
      <c r="DH14" s="44">
        <f>'SPACELOG 9 BP'!DJ97</f>
        <v>0</v>
      </c>
      <c r="DI14" s="44">
        <f>'SPACELOG 9 BP'!DK97</f>
        <v>0</v>
      </c>
      <c r="DJ14" s="44">
        <f>'SPACELOG 9 BP'!DL97</f>
        <v>0</v>
      </c>
      <c r="DK14" s="44">
        <f>'SPACELOG 9 BP'!DM97</f>
        <v>0</v>
      </c>
      <c r="DL14" s="44">
        <f>'SPACELOG 9 BP'!DN97</f>
        <v>0</v>
      </c>
      <c r="DM14" s="44">
        <f>'SPACELOG 9 BP'!DO97</f>
        <v>0</v>
      </c>
      <c r="DN14" s="44">
        <f>'SPACELOG 9 BP'!DP97</f>
        <v>0</v>
      </c>
      <c r="DO14" s="44">
        <f>'SPACELOG 9 BP'!DQ97</f>
        <v>0</v>
      </c>
      <c r="DP14" s="45">
        <f>'SPACELOG 9 BP'!DR97</f>
        <v>0</v>
      </c>
      <c r="DQ14" s="44">
        <f>'SPACELOG 9 BP'!DS97</f>
        <v>0</v>
      </c>
      <c r="DR14" s="44">
        <f>'SPACELOG 9 BP'!DT97</f>
        <v>0</v>
      </c>
      <c r="DS14" s="44">
        <f>'SPACELOG 9 BP'!DU97</f>
        <v>0</v>
      </c>
      <c r="DT14" s="44">
        <f>'SPACELOG 9 BP'!DV97</f>
        <v>0</v>
      </c>
      <c r="DU14" s="44">
        <f>'SPACELOG 9 BP'!DW97</f>
        <v>0</v>
      </c>
      <c r="DV14" s="44">
        <f>'SPACELOG 9 BP'!DX97</f>
        <v>0</v>
      </c>
      <c r="DW14" s="44">
        <f>'SPACELOG 9 BP'!DY97</f>
        <v>0</v>
      </c>
      <c r="DX14" s="44">
        <f>'SPACELOG 9 BP'!DZ97</f>
        <v>0</v>
      </c>
      <c r="DY14" s="44">
        <f>'SPACELOG 9 BP'!EA97</f>
        <v>0</v>
      </c>
      <c r="DZ14" s="44">
        <f>'SPACELOG 9 BP'!EB97</f>
        <v>0</v>
      </c>
      <c r="EA14" s="44">
        <f>'SPACELOG 9 BP'!EC97</f>
        <v>0</v>
      </c>
      <c r="EB14" s="44">
        <f>'SPACELOG 9 BP'!ED97</f>
        <v>0</v>
      </c>
      <c r="EC14" s="45">
        <f>'SPACELOG 9 BP'!EE97</f>
        <v>0</v>
      </c>
    </row>
    <row r="15" spans="3:133" x14ac:dyDescent="0.2">
      <c r="C15" s="43" t="s">
        <v>11</v>
      </c>
      <c r="D15" s="44">
        <f>'SPACELOG 10 BP'!F97</f>
        <v>0</v>
      </c>
      <c r="E15" s="44">
        <f>'SPACELOG 10 BP'!G97</f>
        <v>0</v>
      </c>
      <c r="F15" s="44">
        <f>'SPACELOG 10 BP'!H97</f>
        <v>0</v>
      </c>
      <c r="G15" s="44">
        <f>'SPACELOG 10 BP'!I97</f>
        <v>0</v>
      </c>
      <c r="H15" s="44">
        <f>'SPACELOG 10 BP'!J97</f>
        <v>0</v>
      </c>
      <c r="I15" s="44">
        <f>'SPACELOG 10 BP'!K97</f>
        <v>0</v>
      </c>
      <c r="J15" s="44">
        <f>'SPACELOG 10 BP'!L97</f>
        <v>0</v>
      </c>
      <c r="K15" s="44">
        <f>'SPACELOG 10 BP'!M97</f>
        <v>0</v>
      </c>
      <c r="L15" s="44">
        <f>'SPACELOG 10 BP'!N97</f>
        <v>0</v>
      </c>
      <c r="M15" s="44">
        <f>'SPACELOG 10 BP'!O97</f>
        <v>0</v>
      </c>
      <c r="N15" s="44">
        <f>'SPACELOG 10 BP'!P97</f>
        <v>0</v>
      </c>
      <c r="O15" s="44">
        <f>'SPACELOG 10 BP'!Q97</f>
        <v>0</v>
      </c>
      <c r="P15" s="45">
        <f>'SPACELOG 10 BP'!R97</f>
        <v>0</v>
      </c>
      <c r="Q15" s="44">
        <f>'SPACELOG 10 BP'!S97</f>
        <v>0</v>
      </c>
      <c r="R15" s="44">
        <f>'SPACELOG 10 BP'!T97</f>
        <v>0</v>
      </c>
      <c r="S15" s="44">
        <f>'SPACELOG 10 BP'!U97</f>
        <v>0</v>
      </c>
      <c r="T15" s="44">
        <f>'SPACELOG 10 BP'!V97</f>
        <v>0</v>
      </c>
      <c r="U15" s="44">
        <f>'SPACELOG 10 BP'!W97</f>
        <v>0</v>
      </c>
      <c r="V15" s="44">
        <f>'SPACELOG 10 BP'!X97</f>
        <v>0</v>
      </c>
      <c r="W15" s="44">
        <f>'SPACELOG 10 BP'!Y97</f>
        <v>0</v>
      </c>
      <c r="X15" s="44">
        <f>'SPACELOG 10 BP'!Z97</f>
        <v>0</v>
      </c>
      <c r="Y15" s="44">
        <f>'SPACELOG 10 BP'!AA97</f>
        <v>0</v>
      </c>
      <c r="Z15" s="44">
        <f>'SPACELOG 10 BP'!AB97</f>
        <v>0</v>
      </c>
      <c r="AA15" s="44">
        <f>'SPACELOG 10 BP'!AC97</f>
        <v>0</v>
      </c>
      <c r="AB15" s="44">
        <f>'SPACELOG 10 BP'!AD97</f>
        <v>0</v>
      </c>
      <c r="AC15" s="45">
        <f>'SPACELOG 10 BP'!AE97</f>
        <v>0</v>
      </c>
      <c r="AD15" s="44">
        <f>'SPACELOG 10 BP'!AF97</f>
        <v>0</v>
      </c>
      <c r="AE15" s="44">
        <f>'SPACELOG 10 BP'!AG97</f>
        <v>0</v>
      </c>
      <c r="AF15" s="44">
        <f>'SPACELOG 10 BP'!AH97</f>
        <v>0</v>
      </c>
      <c r="AG15" s="44">
        <f>'SPACELOG 10 BP'!AI97</f>
        <v>0</v>
      </c>
      <c r="AH15" s="44">
        <f>'SPACELOG 10 BP'!AJ97</f>
        <v>0</v>
      </c>
      <c r="AI15" s="44">
        <f>'SPACELOG 10 BP'!AK97</f>
        <v>0</v>
      </c>
      <c r="AJ15" s="44">
        <f>'SPACELOG 10 BP'!AL97</f>
        <v>0</v>
      </c>
      <c r="AK15" s="44">
        <f>'SPACELOG 10 BP'!AM97</f>
        <v>0</v>
      </c>
      <c r="AL15" s="44">
        <f>'SPACELOG 10 BP'!AN97</f>
        <v>0</v>
      </c>
      <c r="AM15" s="44">
        <f>'SPACELOG 10 BP'!AO97</f>
        <v>0</v>
      </c>
      <c r="AN15" s="44">
        <f>'SPACELOG 10 BP'!AP97</f>
        <v>0</v>
      </c>
      <c r="AO15" s="44">
        <f>'SPACELOG 10 BP'!AQ97</f>
        <v>0</v>
      </c>
      <c r="AP15" s="45">
        <f>'SPACELOG 10 BP'!AR97</f>
        <v>0</v>
      </c>
      <c r="AQ15" s="44">
        <f>'SPACELOG 10 BP'!AS97</f>
        <v>0</v>
      </c>
      <c r="AR15" s="44">
        <f>'SPACELOG 10 BP'!AT97</f>
        <v>0</v>
      </c>
      <c r="AS15" s="44">
        <f>'SPACELOG 10 BP'!AU97</f>
        <v>0</v>
      </c>
      <c r="AT15" s="44">
        <f>'SPACELOG 10 BP'!AV97</f>
        <v>0</v>
      </c>
      <c r="AU15" s="44">
        <f>'SPACELOG 10 BP'!AW97</f>
        <v>0</v>
      </c>
      <c r="AV15" s="44">
        <f>'SPACELOG 10 BP'!AX97</f>
        <v>0</v>
      </c>
      <c r="AW15" s="44">
        <f>'SPACELOG 10 BP'!AY97</f>
        <v>0</v>
      </c>
      <c r="AX15" s="44">
        <f>'SPACELOG 10 BP'!AZ97</f>
        <v>0</v>
      </c>
      <c r="AY15" s="44">
        <f>'SPACELOG 10 BP'!BA97</f>
        <v>0</v>
      </c>
      <c r="AZ15" s="44">
        <f>'SPACELOG 10 BP'!BB97</f>
        <v>0</v>
      </c>
      <c r="BA15" s="44">
        <f>'SPACELOG 10 BP'!BC97</f>
        <v>0</v>
      </c>
      <c r="BB15" s="44">
        <f>'SPACELOG 10 BP'!BD97</f>
        <v>0</v>
      </c>
      <c r="BC15" s="45">
        <f>'SPACELOG 10 BP'!BE97</f>
        <v>0</v>
      </c>
      <c r="BD15" s="44">
        <f>'SPACELOG 10 BP'!BF97</f>
        <v>0</v>
      </c>
      <c r="BE15" s="44">
        <f>'SPACELOG 10 BP'!BG97</f>
        <v>0</v>
      </c>
      <c r="BF15" s="44">
        <f>'SPACELOG 10 BP'!BH97</f>
        <v>0</v>
      </c>
      <c r="BG15" s="44">
        <f>'SPACELOG 10 BP'!BI97</f>
        <v>0</v>
      </c>
      <c r="BH15" s="44">
        <f>'SPACELOG 10 BP'!BJ97</f>
        <v>0</v>
      </c>
      <c r="BI15" s="44">
        <f>'SPACELOG 10 BP'!BK97</f>
        <v>0</v>
      </c>
      <c r="BJ15" s="44">
        <f>'SPACELOG 10 BP'!BL97</f>
        <v>0</v>
      </c>
      <c r="BK15" s="44">
        <f>'SPACELOG 10 BP'!BM97</f>
        <v>0</v>
      </c>
      <c r="BL15" s="44">
        <f>'SPACELOG 10 BP'!BN97</f>
        <v>0</v>
      </c>
      <c r="BM15" s="44">
        <f>'SPACELOG 10 BP'!BO97</f>
        <v>0</v>
      </c>
      <c r="BN15" s="44">
        <f>'SPACELOG 10 BP'!BP97</f>
        <v>0</v>
      </c>
      <c r="BO15" s="44">
        <f>'SPACELOG 10 BP'!BQ97</f>
        <v>0</v>
      </c>
      <c r="BP15" s="45">
        <f>'SPACELOG 10 BP'!BR97</f>
        <v>0</v>
      </c>
      <c r="BQ15" s="44">
        <f>'SPACELOG 10 BP'!BS97</f>
        <v>0</v>
      </c>
      <c r="BR15" s="44">
        <f>'SPACELOG 10 BP'!BT97</f>
        <v>0</v>
      </c>
      <c r="BS15" s="44">
        <f>'SPACELOG 10 BP'!BU97</f>
        <v>0</v>
      </c>
      <c r="BT15" s="44">
        <f>'SPACELOG 10 BP'!BV97</f>
        <v>0</v>
      </c>
      <c r="BU15" s="44">
        <f>'SPACELOG 10 BP'!BW97</f>
        <v>0</v>
      </c>
      <c r="BV15" s="44">
        <f>'SPACELOG 10 BP'!BX97</f>
        <v>0</v>
      </c>
      <c r="BW15" s="44">
        <f>'SPACELOG 10 BP'!BY97</f>
        <v>0</v>
      </c>
      <c r="BX15" s="44">
        <f>'SPACELOG 10 BP'!BZ97</f>
        <v>0</v>
      </c>
      <c r="BY15" s="44">
        <f>'SPACELOG 10 BP'!CA97</f>
        <v>0</v>
      </c>
      <c r="BZ15" s="44">
        <f>'SPACELOG 10 BP'!CB97</f>
        <v>0</v>
      </c>
      <c r="CA15" s="44">
        <f>'SPACELOG 10 BP'!CC97</f>
        <v>0</v>
      </c>
      <c r="CB15" s="44">
        <f>'SPACELOG 10 BP'!CD97</f>
        <v>0</v>
      </c>
      <c r="CC15" s="45">
        <f>'SPACELOG 10 BP'!CE97</f>
        <v>0</v>
      </c>
      <c r="CD15" s="44">
        <f>'SPACELOG 10 BP'!CF97</f>
        <v>0</v>
      </c>
      <c r="CE15" s="44">
        <f>'SPACELOG 10 BP'!CG97</f>
        <v>0</v>
      </c>
      <c r="CF15" s="44">
        <f>'SPACELOG 10 BP'!CH97</f>
        <v>0</v>
      </c>
      <c r="CG15" s="44">
        <f>'SPACELOG 10 BP'!CI97</f>
        <v>0</v>
      </c>
      <c r="CH15" s="44">
        <f>'SPACELOG 10 BP'!CJ97</f>
        <v>0</v>
      </c>
      <c r="CI15" s="44">
        <f>'SPACELOG 10 BP'!CK97</f>
        <v>0</v>
      </c>
      <c r="CJ15" s="44">
        <f>'SPACELOG 10 BP'!CL97</f>
        <v>0</v>
      </c>
      <c r="CK15" s="44">
        <f>'SPACELOG 10 BP'!CM97</f>
        <v>0</v>
      </c>
      <c r="CL15" s="44">
        <f>'SPACELOG 10 BP'!CN97</f>
        <v>0</v>
      </c>
      <c r="CM15" s="44">
        <f>'SPACELOG 10 BP'!CO97</f>
        <v>0</v>
      </c>
      <c r="CN15" s="44">
        <f>'SPACELOG 10 BP'!CP97</f>
        <v>0</v>
      </c>
      <c r="CO15" s="44">
        <f>'SPACELOG 10 BP'!CQ97</f>
        <v>0</v>
      </c>
      <c r="CP15" s="45">
        <f>'SPACELOG 10 BP'!CR97</f>
        <v>0</v>
      </c>
      <c r="CQ15" s="44">
        <f>'SPACELOG 10 BP'!CS97</f>
        <v>0</v>
      </c>
      <c r="CR15" s="44">
        <f>'SPACELOG 10 BP'!CT97</f>
        <v>0</v>
      </c>
      <c r="CS15" s="44">
        <f>'SPACELOG 10 BP'!CU97</f>
        <v>0</v>
      </c>
      <c r="CT15" s="44">
        <f>'SPACELOG 10 BP'!CV97</f>
        <v>0</v>
      </c>
      <c r="CU15" s="44">
        <f>'SPACELOG 10 BP'!CW97</f>
        <v>0</v>
      </c>
      <c r="CV15" s="44">
        <f>'SPACELOG 10 BP'!CX97</f>
        <v>0</v>
      </c>
      <c r="CW15" s="44">
        <f>'SPACELOG 10 BP'!CY97</f>
        <v>0</v>
      </c>
      <c r="CX15" s="44">
        <f>'SPACELOG 10 BP'!CZ97</f>
        <v>0</v>
      </c>
      <c r="CY15" s="44">
        <f>'SPACELOG 10 BP'!DA97</f>
        <v>0</v>
      </c>
      <c r="CZ15" s="44">
        <f>'SPACELOG 10 BP'!DB97</f>
        <v>0</v>
      </c>
      <c r="DA15" s="44">
        <f>'SPACELOG 10 BP'!DC97</f>
        <v>0</v>
      </c>
      <c r="DB15" s="44">
        <f>'SPACELOG 10 BP'!DD97</f>
        <v>0</v>
      </c>
      <c r="DC15" s="45">
        <f>'SPACELOG 10 BP'!DE97</f>
        <v>0</v>
      </c>
      <c r="DD15" s="44">
        <f>'SPACELOG 10 BP'!DF97</f>
        <v>0</v>
      </c>
      <c r="DE15" s="44">
        <f>'SPACELOG 10 BP'!DG97</f>
        <v>0</v>
      </c>
      <c r="DF15" s="44">
        <f>'SPACELOG 10 BP'!DH97</f>
        <v>0</v>
      </c>
      <c r="DG15" s="44">
        <f>'SPACELOG 10 BP'!DI97</f>
        <v>0</v>
      </c>
      <c r="DH15" s="44">
        <f>'SPACELOG 10 BP'!DJ97</f>
        <v>0</v>
      </c>
      <c r="DI15" s="44">
        <f>'SPACELOG 10 BP'!DK97</f>
        <v>0</v>
      </c>
      <c r="DJ15" s="44">
        <f>'SPACELOG 10 BP'!DL97</f>
        <v>0</v>
      </c>
      <c r="DK15" s="44">
        <f>'SPACELOG 10 BP'!DM97</f>
        <v>0</v>
      </c>
      <c r="DL15" s="44">
        <f>'SPACELOG 10 BP'!DN97</f>
        <v>0</v>
      </c>
      <c r="DM15" s="44">
        <f>'SPACELOG 10 BP'!DO97</f>
        <v>0</v>
      </c>
      <c r="DN15" s="44">
        <f>'SPACELOG 10 BP'!DP97</f>
        <v>0</v>
      </c>
      <c r="DO15" s="44">
        <f>'SPACELOG 10 BP'!DQ97</f>
        <v>0</v>
      </c>
      <c r="DP15" s="45">
        <f>'SPACELOG 10 BP'!DR97</f>
        <v>0</v>
      </c>
      <c r="DQ15" s="44">
        <f>'SPACELOG 10 BP'!DS97</f>
        <v>0</v>
      </c>
      <c r="DR15" s="44">
        <f>'SPACELOG 10 BP'!DT97</f>
        <v>0</v>
      </c>
      <c r="DS15" s="44">
        <f>'SPACELOG 10 BP'!DU97</f>
        <v>0</v>
      </c>
      <c r="DT15" s="44">
        <f>'SPACELOG 10 BP'!DV97</f>
        <v>0</v>
      </c>
      <c r="DU15" s="44">
        <f>'SPACELOG 10 BP'!DW97</f>
        <v>0</v>
      </c>
      <c r="DV15" s="44">
        <f>'SPACELOG 10 BP'!DX97</f>
        <v>0</v>
      </c>
      <c r="DW15" s="44">
        <f>'SPACELOG 10 BP'!DY97</f>
        <v>0</v>
      </c>
      <c r="DX15" s="44">
        <f>'SPACELOG 10 BP'!DZ97</f>
        <v>0</v>
      </c>
      <c r="DY15" s="44">
        <f>'SPACELOG 10 BP'!EA97</f>
        <v>0</v>
      </c>
      <c r="DZ15" s="44">
        <f>'SPACELOG 10 BP'!EB97</f>
        <v>0</v>
      </c>
      <c r="EA15" s="44">
        <f>'SPACELOG 10 BP'!EC97</f>
        <v>0</v>
      </c>
      <c r="EB15" s="44">
        <f>'SPACELOG 10 BP'!ED97</f>
        <v>0</v>
      </c>
      <c r="EC15" s="45">
        <f>'SPACELOG 10 BP'!EE97</f>
        <v>0</v>
      </c>
    </row>
    <row r="16" spans="3:133" x14ac:dyDescent="0.2">
      <c r="C16" s="43" t="s">
        <v>12</v>
      </c>
      <c r="D16" s="44">
        <f>'SPACELOG 11 BP'!F97</f>
        <v>0</v>
      </c>
      <c r="E16" s="44">
        <f>'SPACELOG 11 BP'!G97</f>
        <v>0</v>
      </c>
      <c r="F16" s="44">
        <f>'SPACELOG 11 BP'!H97</f>
        <v>0</v>
      </c>
      <c r="G16" s="44">
        <f>'SPACELOG 11 BP'!I97</f>
        <v>0</v>
      </c>
      <c r="H16" s="44">
        <f>'SPACELOG 11 BP'!J97</f>
        <v>0</v>
      </c>
      <c r="I16" s="44">
        <f>'SPACELOG 11 BP'!K97</f>
        <v>0</v>
      </c>
      <c r="J16" s="44">
        <f>'SPACELOG 11 BP'!L97</f>
        <v>0</v>
      </c>
      <c r="K16" s="44">
        <f>'SPACELOG 11 BP'!M97</f>
        <v>0</v>
      </c>
      <c r="L16" s="44">
        <f>'SPACELOG 11 BP'!N97</f>
        <v>0</v>
      </c>
      <c r="M16" s="44">
        <f>'SPACELOG 11 BP'!O97</f>
        <v>0</v>
      </c>
      <c r="N16" s="44">
        <f>'SPACELOG 11 BP'!P97</f>
        <v>0</v>
      </c>
      <c r="O16" s="44">
        <f>'SPACELOG 11 BP'!Q97</f>
        <v>0</v>
      </c>
      <c r="P16" s="45">
        <f>'SPACELOG 11 BP'!R97</f>
        <v>0</v>
      </c>
      <c r="Q16" s="44">
        <f>'SPACELOG 11 BP'!S97</f>
        <v>0</v>
      </c>
      <c r="R16" s="44">
        <f>'SPACELOG 11 BP'!T97</f>
        <v>0</v>
      </c>
      <c r="S16" s="44">
        <f>'SPACELOG 11 BP'!U97</f>
        <v>0</v>
      </c>
      <c r="T16" s="44">
        <f>'SPACELOG 11 BP'!V97</f>
        <v>0</v>
      </c>
      <c r="U16" s="44">
        <f>'SPACELOG 11 BP'!W97</f>
        <v>0</v>
      </c>
      <c r="V16" s="44">
        <f>'SPACELOG 11 BP'!X97</f>
        <v>0</v>
      </c>
      <c r="W16" s="44">
        <f>'SPACELOG 11 BP'!Y97</f>
        <v>0</v>
      </c>
      <c r="X16" s="44">
        <f>'SPACELOG 11 BP'!Z97</f>
        <v>0</v>
      </c>
      <c r="Y16" s="44">
        <f>'SPACELOG 11 BP'!AA97</f>
        <v>0</v>
      </c>
      <c r="Z16" s="44">
        <f>'SPACELOG 11 BP'!AB97</f>
        <v>0</v>
      </c>
      <c r="AA16" s="44">
        <f>'SPACELOG 11 BP'!AC97</f>
        <v>0</v>
      </c>
      <c r="AB16" s="44">
        <f>'SPACELOG 11 BP'!AD97</f>
        <v>0</v>
      </c>
      <c r="AC16" s="45">
        <f>'SPACELOG 11 BP'!AE97</f>
        <v>0</v>
      </c>
      <c r="AD16" s="44">
        <f>'SPACELOG 11 BP'!AF97</f>
        <v>0</v>
      </c>
      <c r="AE16" s="44">
        <f>'SPACELOG 11 BP'!AG97</f>
        <v>0</v>
      </c>
      <c r="AF16" s="44">
        <f>'SPACELOG 11 BP'!AH97</f>
        <v>0</v>
      </c>
      <c r="AG16" s="44">
        <f>'SPACELOG 11 BP'!AI97</f>
        <v>0</v>
      </c>
      <c r="AH16" s="44">
        <f>'SPACELOG 11 BP'!AJ97</f>
        <v>0</v>
      </c>
      <c r="AI16" s="44">
        <f>'SPACELOG 11 BP'!AK97</f>
        <v>0</v>
      </c>
      <c r="AJ16" s="44">
        <f>'SPACELOG 11 BP'!AL97</f>
        <v>0</v>
      </c>
      <c r="AK16" s="44">
        <f>'SPACELOG 11 BP'!AM97</f>
        <v>0</v>
      </c>
      <c r="AL16" s="44">
        <f>'SPACELOG 11 BP'!AN97</f>
        <v>0</v>
      </c>
      <c r="AM16" s="44">
        <f>'SPACELOG 11 BP'!AO97</f>
        <v>0</v>
      </c>
      <c r="AN16" s="44">
        <f>'SPACELOG 11 BP'!AP97</f>
        <v>0</v>
      </c>
      <c r="AO16" s="44">
        <f>'SPACELOG 11 BP'!AQ97</f>
        <v>0</v>
      </c>
      <c r="AP16" s="45">
        <f>'SPACELOG 11 BP'!AR97</f>
        <v>0</v>
      </c>
      <c r="AQ16" s="44">
        <f>'SPACELOG 11 BP'!AS97</f>
        <v>0</v>
      </c>
      <c r="AR16" s="44">
        <f>'SPACELOG 11 BP'!AT97</f>
        <v>0</v>
      </c>
      <c r="AS16" s="44">
        <f>'SPACELOG 11 BP'!AU97</f>
        <v>0</v>
      </c>
      <c r="AT16" s="44">
        <f>'SPACELOG 11 BP'!AV97</f>
        <v>0</v>
      </c>
      <c r="AU16" s="44">
        <f>'SPACELOG 11 BP'!AW97</f>
        <v>0</v>
      </c>
      <c r="AV16" s="44">
        <f>'SPACELOG 11 BP'!AX97</f>
        <v>0</v>
      </c>
      <c r="AW16" s="44">
        <f>'SPACELOG 11 BP'!AY97</f>
        <v>0</v>
      </c>
      <c r="AX16" s="44">
        <f>'SPACELOG 11 BP'!AZ97</f>
        <v>0</v>
      </c>
      <c r="AY16" s="44">
        <f>'SPACELOG 11 BP'!BA97</f>
        <v>0</v>
      </c>
      <c r="AZ16" s="44">
        <f>'SPACELOG 11 BP'!BB97</f>
        <v>0</v>
      </c>
      <c r="BA16" s="44">
        <f>'SPACELOG 11 BP'!BC97</f>
        <v>0</v>
      </c>
      <c r="BB16" s="44">
        <f>'SPACELOG 11 BP'!BD97</f>
        <v>0</v>
      </c>
      <c r="BC16" s="45">
        <f>'SPACELOG 11 BP'!BE97</f>
        <v>0</v>
      </c>
      <c r="BD16" s="44">
        <f>'SPACELOG 11 BP'!BF97</f>
        <v>0</v>
      </c>
      <c r="BE16" s="44">
        <f>'SPACELOG 11 BP'!BG97</f>
        <v>0</v>
      </c>
      <c r="BF16" s="44">
        <f>'SPACELOG 11 BP'!BH97</f>
        <v>0</v>
      </c>
      <c r="BG16" s="44">
        <f>'SPACELOG 11 BP'!BI97</f>
        <v>0</v>
      </c>
      <c r="BH16" s="44">
        <f>'SPACELOG 11 BP'!BJ97</f>
        <v>0</v>
      </c>
      <c r="BI16" s="44">
        <f>'SPACELOG 11 BP'!BK97</f>
        <v>0</v>
      </c>
      <c r="BJ16" s="44">
        <f>'SPACELOG 11 BP'!BL97</f>
        <v>0</v>
      </c>
      <c r="BK16" s="44">
        <f>'SPACELOG 11 BP'!BM97</f>
        <v>0</v>
      </c>
      <c r="BL16" s="44">
        <f>'SPACELOG 11 BP'!BN97</f>
        <v>0</v>
      </c>
      <c r="BM16" s="44">
        <f>'SPACELOG 11 BP'!BO97</f>
        <v>0</v>
      </c>
      <c r="BN16" s="44">
        <f>'SPACELOG 11 BP'!BP97</f>
        <v>0</v>
      </c>
      <c r="BO16" s="44">
        <f>'SPACELOG 11 BP'!BQ97</f>
        <v>0</v>
      </c>
      <c r="BP16" s="45">
        <f>'SPACELOG 11 BP'!BR97</f>
        <v>0</v>
      </c>
      <c r="BQ16" s="44">
        <f>'SPACELOG 11 BP'!BS97</f>
        <v>0</v>
      </c>
      <c r="BR16" s="44">
        <f>'SPACELOG 11 BP'!BT97</f>
        <v>0</v>
      </c>
      <c r="BS16" s="44">
        <f>'SPACELOG 11 BP'!BU97</f>
        <v>0</v>
      </c>
      <c r="BT16" s="44">
        <f>'SPACELOG 11 BP'!BV97</f>
        <v>0</v>
      </c>
      <c r="BU16" s="44">
        <f>'SPACELOG 11 BP'!BW97</f>
        <v>0</v>
      </c>
      <c r="BV16" s="44">
        <f>'SPACELOG 11 BP'!BX97</f>
        <v>0</v>
      </c>
      <c r="BW16" s="44">
        <f>'SPACELOG 11 BP'!BY97</f>
        <v>0</v>
      </c>
      <c r="BX16" s="44">
        <f>'SPACELOG 11 BP'!BZ97</f>
        <v>0</v>
      </c>
      <c r="BY16" s="44">
        <f>'SPACELOG 11 BP'!CA97</f>
        <v>0</v>
      </c>
      <c r="BZ16" s="44">
        <f>'SPACELOG 11 BP'!CB97</f>
        <v>0</v>
      </c>
      <c r="CA16" s="44">
        <f>'SPACELOG 11 BP'!CC97</f>
        <v>0</v>
      </c>
      <c r="CB16" s="44">
        <f>'SPACELOG 11 BP'!CD97</f>
        <v>0</v>
      </c>
      <c r="CC16" s="45">
        <f>'SPACELOG 11 BP'!CE97</f>
        <v>0</v>
      </c>
      <c r="CD16" s="44">
        <f>'SPACELOG 11 BP'!CF97</f>
        <v>0</v>
      </c>
      <c r="CE16" s="44">
        <f>'SPACELOG 11 BP'!CG97</f>
        <v>0</v>
      </c>
      <c r="CF16" s="44">
        <f>'SPACELOG 11 BP'!CH97</f>
        <v>0</v>
      </c>
      <c r="CG16" s="44">
        <f>'SPACELOG 11 BP'!CI97</f>
        <v>0</v>
      </c>
      <c r="CH16" s="44">
        <f>'SPACELOG 11 BP'!CJ97</f>
        <v>0</v>
      </c>
      <c r="CI16" s="44">
        <f>'SPACELOG 11 BP'!CK97</f>
        <v>0</v>
      </c>
      <c r="CJ16" s="44">
        <f>'SPACELOG 11 BP'!CL97</f>
        <v>0</v>
      </c>
      <c r="CK16" s="44">
        <f>'SPACELOG 11 BP'!CM97</f>
        <v>0</v>
      </c>
      <c r="CL16" s="44">
        <f>'SPACELOG 11 BP'!CN97</f>
        <v>0</v>
      </c>
      <c r="CM16" s="44">
        <f>'SPACELOG 11 BP'!CO97</f>
        <v>0</v>
      </c>
      <c r="CN16" s="44">
        <f>'SPACELOG 11 BP'!CP97</f>
        <v>0</v>
      </c>
      <c r="CO16" s="44">
        <f>'SPACELOG 11 BP'!CQ97</f>
        <v>0</v>
      </c>
      <c r="CP16" s="45">
        <f>'SPACELOG 11 BP'!CR97</f>
        <v>0</v>
      </c>
      <c r="CQ16" s="44">
        <f>'SPACELOG 11 BP'!CS97</f>
        <v>0</v>
      </c>
      <c r="CR16" s="44">
        <f>'SPACELOG 11 BP'!CT97</f>
        <v>0</v>
      </c>
      <c r="CS16" s="44">
        <f>'SPACELOG 11 BP'!CU97</f>
        <v>0</v>
      </c>
      <c r="CT16" s="44">
        <f>'SPACELOG 11 BP'!CV97</f>
        <v>0</v>
      </c>
      <c r="CU16" s="44">
        <f>'SPACELOG 11 BP'!CW97</f>
        <v>0</v>
      </c>
      <c r="CV16" s="44">
        <f>'SPACELOG 11 BP'!CX97</f>
        <v>0</v>
      </c>
      <c r="CW16" s="44">
        <f>'SPACELOG 11 BP'!CY97</f>
        <v>0</v>
      </c>
      <c r="CX16" s="44">
        <f>'SPACELOG 11 BP'!CZ97</f>
        <v>0</v>
      </c>
      <c r="CY16" s="44">
        <f>'SPACELOG 11 BP'!DA97</f>
        <v>0</v>
      </c>
      <c r="CZ16" s="44">
        <f>'SPACELOG 11 BP'!DB97</f>
        <v>0</v>
      </c>
      <c r="DA16" s="44">
        <f>'SPACELOG 11 BP'!DC97</f>
        <v>0</v>
      </c>
      <c r="DB16" s="44">
        <f>'SPACELOG 11 BP'!DD97</f>
        <v>0</v>
      </c>
      <c r="DC16" s="45">
        <f>'SPACELOG 11 BP'!DE97</f>
        <v>0</v>
      </c>
      <c r="DD16" s="44">
        <f>'SPACELOG 11 BP'!DF97</f>
        <v>0</v>
      </c>
      <c r="DE16" s="44">
        <f>'SPACELOG 11 BP'!DG97</f>
        <v>0</v>
      </c>
      <c r="DF16" s="44">
        <f>'SPACELOG 11 BP'!DH97</f>
        <v>0</v>
      </c>
      <c r="DG16" s="44">
        <f>'SPACELOG 11 BP'!DI97</f>
        <v>0</v>
      </c>
      <c r="DH16" s="44">
        <f>'SPACELOG 11 BP'!DJ97</f>
        <v>0</v>
      </c>
      <c r="DI16" s="44">
        <f>'SPACELOG 11 BP'!DK97</f>
        <v>0</v>
      </c>
      <c r="DJ16" s="44">
        <f>'SPACELOG 11 BP'!DL97</f>
        <v>0</v>
      </c>
      <c r="DK16" s="44">
        <f>'SPACELOG 11 BP'!DM97</f>
        <v>0</v>
      </c>
      <c r="DL16" s="44">
        <f>'SPACELOG 11 BP'!DN97</f>
        <v>0</v>
      </c>
      <c r="DM16" s="44">
        <f>'SPACELOG 11 BP'!DO97</f>
        <v>0</v>
      </c>
      <c r="DN16" s="44">
        <f>'SPACELOG 11 BP'!DP97</f>
        <v>0</v>
      </c>
      <c r="DO16" s="44">
        <f>'SPACELOG 11 BP'!DQ97</f>
        <v>0</v>
      </c>
      <c r="DP16" s="45">
        <f>'SPACELOG 11 BP'!DR97</f>
        <v>0</v>
      </c>
      <c r="DQ16" s="44">
        <f>'SPACELOG 11 BP'!DS97</f>
        <v>0</v>
      </c>
      <c r="DR16" s="44">
        <f>'SPACELOG 11 BP'!DT97</f>
        <v>0</v>
      </c>
      <c r="DS16" s="44">
        <f>'SPACELOG 11 BP'!DU97</f>
        <v>0</v>
      </c>
      <c r="DT16" s="44">
        <f>'SPACELOG 11 BP'!DV97</f>
        <v>0</v>
      </c>
      <c r="DU16" s="44">
        <f>'SPACELOG 11 BP'!DW97</f>
        <v>0</v>
      </c>
      <c r="DV16" s="44">
        <f>'SPACELOG 11 BP'!DX97</f>
        <v>0</v>
      </c>
      <c r="DW16" s="44">
        <f>'SPACELOG 11 BP'!DY97</f>
        <v>0</v>
      </c>
      <c r="DX16" s="44">
        <f>'SPACELOG 11 BP'!DZ97</f>
        <v>0</v>
      </c>
      <c r="DY16" s="44">
        <f>'SPACELOG 11 BP'!EA97</f>
        <v>0</v>
      </c>
      <c r="DZ16" s="44">
        <f>'SPACELOG 11 BP'!EB97</f>
        <v>0</v>
      </c>
      <c r="EA16" s="44">
        <f>'SPACELOG 11 BP'!EC97</f>
        <v>0</v>
      </c>
      <c r="EB16" s="44">
        <f>'SPACELOG 11 BP'!ED97</f>
        <v>0</v>
      </c>
      <c r="EC16" s="45">
        <f>'SPACELOG 11 BP'!EE97</f>
        <v>0</v>
      </c>
    </row>
    <row r="17" spans="2:133" x14ac:dyDescent="0.2">
      <c r="C17" s="43" t="s">
        <v>13</v>
      </c>
      <c r="D17" s="44">
        <f>'SPACELOG 12 BP'!F97</f>
        <v>0</v>
      </c>
      <c r="E17" s="44">
        <f>'SPACELOG 12 BP'!G97</f>
        <v>0</v>
      </c>
      <c r="F17" s="44">
        <f>'SPACELOG 12 BP'!H97</f>
        <v>0</v>
      </c>
      <c r="G17" s="44">
        <f>'SPACELOG 12 BP'!I97</f>
        <v>0</v>
      </c>
      <c r="H17" s="44">
        <f>'SPACELOG 12 BP'!J97</f>
        <v>0</v>
      </c>
      <c r="I17" s="44">
        <f>'SPACELOG 12 BP'!K97</f>
        <v>0</v>
      </c>
      <c r="J17" s="44">
        <f>'SPACELOG 12 BP'!L97</f>
        <v>0</v>
      </c>
      <c r="K17" s="44">
        <f>'SPACELOG 12 BP'!M97</f>
        <v>0</v>
      </c>
      <c r="L17" s="44">
        <f>'SPACELOG 12 BP'!N97</f>
        <v>0</v>
      </c>
      <c r="M17" s="44">
        <f>'SPACELOG 12 BP'!O97</f>
        <v>0</v>
      </c>
      <c r="N17" s="44">
        <f>'SPACELOG 12 BP'!P97</f>
        <v>0</v>
      </c>
      <c r="O17" s="44">
        <f>'SPACELOG 12 BP'!Q97</f>
        <v>0</v>
      </c>
      <c r="P17" s="45">
        <f>'SPACELOG 12 BP'!R97</f>
        <v>0</v>
      </c>
      <c r="Q17" s="44">
        <f>'SPACELOG 12 BP'!S97</f>
        <v>0</v>
      </c>
      <c r="R17" s="44">
        <f>'SPACELOG 12 BP'!T97</f>
        <v>0</v>
      </c>
      <c r="S17" s="44">
        <f>'SPACELOG 12 BP'!U97</f>
        <v>0</v>
      </c>
      <c r="T17" s="44">
        <f>'SPACELOG 12 BP'!V97</f>
        <v>0</v>
      </c>
      <c r="U17" s="44">
        <f>'SPACELOG 12 BP'!W97</f>
        <v>0</v>
      </c>
      <c r="V17" s="44">
        <f>'SPACELOG 12 BP'!X97</f>
        <v>0</v>
      </c>
      <c r="W17" s="44">
        <f>'SPACELOG 12 BP'!Y97</f>
        <v>0</v>
      </c>
      <c r="X17" s="44">
        <f>'SPACELOG 12 BP'!Z97</f>
        <v>0</v>
      </c>
      <c r="Y17" s="44">
        <f>'SPACELOG 12 BP'!AA97</f>
        <v>0</v>
      </c>
      <c r="Z17" s="44">
        <f>'SPACELOG 12 BP'!AB97</f>
        <v>0</v>
      </c>
      <c r="AA17" s="44">
        <f>'SPACELOG 12 BP'!AC97</f>
        <v>0</v>
      </c>
      <c r="AB17" s="44">
        <f>'SPACELOG 12 BP'!AD97</f>
        <v>0</v>
      </c>
      <c r="AC17" s="45">
        <f>'SPACELOG 12 BP'!AE97</f>
        <v>0</v>
      </c>
      <c r="AD17" s="44">
        <f>'SPACELOG 12 BP'!AF97</f>
        <v>0</v>
      </c>
      <c r="AE17" s="44">
        <f>'SPACELOG 12 BP'!AG97</f>
        <v>0</v>
      </c>
      <c r="AF17" s="44">
        <f>'SPACELOG 12 BP'!AH97</f>
        <v>0</v>
      </c>
      <c r="AG17" s="44">
        <f>'SPACELOG 12 BP'!AI97</f>
        <v>0</v>
      </c>
      <c r="AH17" s="44">
        <f>'SPACELOG 12 BP'!AJ97</f>
        <v>0</v>
      </c>
      <c r="AI17" s="44">
        <f>'SPACELOG 12 BP'!AK97</f>
        <v>0</v>
      </c>
      <c r="AJ17" s="44">
        <f>'SPACELOG 12 BP'!AL97</f>
        <v>0</v>
      </c>
      <c r="AK17" s="44">
        <f>'SPACELOG 12 BP'!AM97</f>
        <v>0</v>
      </c>
      <c r="AL17" s="44">
        <f>'SPACELOG 12 BP'!AN97</f>
        <v>0</v>
      </c>
      <c r="AM17" s="44">
        <f>'SPACELOG 12 BP'!AO97</f>
        <v>0</v>
      </c>
      <c r="AN17" s="44">
        <f>'SPACELOG 12 BP'!AP97</f>
        <v>0</v>
      </c>
      <c r="AO17" s="44">
        <f>'SPACELOG 12 BP'!AQ97</f>
        <v>0</v>
      </c>
      <c r="AP17" s="45">
        <f>'SPACELOG 12 BP'!AR97</f>
        <v>0</v>
      </c>
      <c r="AQ17" s="44">
        <f>'SPACELOG 12 BP'!AS97</f>
        <v>0</v>
      </c>
      <c r="AR17" s="44">
        <f>'SPACELOG 12 BP'!AT97</f>
        <v>0</v>
      </c>
      <c r="AS17" s="44">
        <f>'SPACELOG 12 BP'!AU97</f>
        <v>0</v>
      </c>
      <c r="AT17" s="44">
        <f>'SPACELOG 12 BP'!AV97</f>
        <v>0</v>
      </c>
      <c r="AU17" s="44">
        <f>'SPACELOG 12 BP'!AW97</f>
        <v>0</v>
      </c>
      <c r="AV17" s="44">
        <f>'SPACELOG 12 BP'!AX97</f>
        <v>0</v>
      </c>
      <c r="AW17" s="44">
        <f>'SPACELOG 12 BP'!AY97</f>
        <v>0</v>
      </c>
      <c r="AX17" s="44">
        <f>'SPACELOG 12 BP'!AZ97</f>
        <v>0</v>
      </c>
      <c r="AY17" s="44">
        <f>'SPACELOG 12 BP'!BA97</f>
        <v>0</v>
      </c>
      <c r="AZ17" s="44">
        <f>'SPACELOG 12 BP'!BB97</f>
        <v>0</v>
      </c>
      <c r="BA17" s="44">
        <f>'SPACELOG 12 BP'!BC97</f>
        <v>0</v>
      </c>
      <c r="BB17" s="44">
        <f>'SPACELOG 12 BP'!BD97</f>
        <v>0</v>
      </c>
      <c r="BC17" s="45">
        <f>'SPACELOG 12 BP'!BE97</f>
        <v>0</v>
      </c>
      <c r="BD17" s="44">
        <f>'SPACELOG 12 BP'!BF97</f>
        <v>0</v>
      </c>
      <c r="BE17" s="44">
        <f>'SPACELOG 12 BP'!BG97</f>
        <v>0</v>
      </c>
      <c r="BF17" s="44">
        <f>'SPACELOG 12 BP'!BH97</f>
        <v>0</v>
      </c>
      <c r="BG17" s="44">
        <f>'SPACELOG 12 BP'!BI97</f>
        <v>0</v>
      </c>
      <c r="BH17" s="44">
        <f>'SPACELOG 12 BP'!BJ97</f>
        <v>0</v>
      </c>
      <c r="BI17" s="44">
        <f>'SPACELOG 12 BP'!BK97</f>
        <v>0</v>
      </c>
      <c r="BJ17" s="44">
        <f>'SPACELOG 12 BP'!BL97</f>
        <v>0</v>
      </c>
      <c r="BK17" s="44">
        <f>'SPACELOG 12 BP'!BM97</f>
        <v>0</v>
      </c>
      <c r="BL17" s="44">
        <f>'SPACELOG 12 BP'!BN97</f>
        <v>0</v>
      </c>
      <c r="BM17" s="44">
        <f>'SPACELOG 12 BP'!BO97</f>
        <v>0</v>
      </c>
      <c r="BN17" s="44">
        <f>'SPACELOG 12 BP'!BP97</f>
        <v>0</v>
      </c>
      <c r="BO17" s="44">
        <f>'SPACELOG 12 BP'!BQ97</f>
        <v>0</v>
      </c>
      <c r="BP17" s="45">
        <f>'SPACELOG 12 BP'!BR97</f>
        <v>0</v>
      </c>
      <c r="BQ17" s="44">
        <f>'SPACELOG 12 BP'!BS97</f>
        <v>0</v>
      </c>
      <c r="BR17" s="44">
        <f>'SPACELOG 12 BP'!BT97</f>
        <v>0</v>
      </c>
      <c r="BS17" s="44">
        <f>'SPACELOG 12 BP'!BU97</f>
        <v>0</v>
      </c>
      <c r="BT17" s="44">
        <f>'SPACELOG 12 BP'!BV97</f>
        <v>0</v>
      </c>
      <c r="BU17" s="44">
        <f>'SPACELOG 12 BP'!BW97</f>
        <v>0</v>
      </c>
      <c r="BV17" s="44">
        <f>'SPACELOG 12 BP'!BX97</f>
        <v>0</v>
      </c>
      <c r="BW17" s="44">
        <f>'SPACELOG 12 BP'!BY97</f>
        <v>0</v>
      </c>
      <c r="BX17" s="44">
        <f>'SPACELOG 12 BP'!BZ97</f>
        <v>0</v>
      </c>
      <c r="BY17" s="44">
        <f>'SPACELOG 12 BP'!CA97</f>
        <v>0</v>
      </c>
      <c r="BZ17" s="44">
        <f>'SPACELOG 12 BP'!CB97</f>
        <v>0</v>
      </c>
      <c r="CA17" s="44">
        <f>'SPACELOG 12 BP'!CC97</f>
        <v>0</v>
      </c>
      <c r="CB17" s="44">
        <f>'SPACELOG 12 BP'!CD97</f>
        <v>0</v>
      </c>
      <c r="CC17" s="45">
        <f>'SPACELOG 12 BP'!CE97</f>
        <v>0</v>
      </c>
      <c r="CD17" s="44">
        <f>'SPACELOG 12 BP'!CF97</f>
        <v>0</v>
      </c>
      <c r="CE17" s="44">
        <f>'SPACELOG 12 BP'!CG97</f>
        <v>0</v>
      </c>
      <c r="CF17" s="44">
        <f>'SPACELOG 12 BP'!CH97</f>
        <v>0</v>
      </c>
      <c r="CG17" s="44">
        <f>'SPACELOG 12 BP'!CI97</f>
        <v>0</v>
      </c>
      <c r="CH17" s="44">
        <f>'SPACELOG 12 BP'!CJ97</f>
        <v>0</v>
      </c>
      <c r="CI17" s="44">
        <f>'SPACELOG 12 BP'!CK97</f>
        <v>0</v>
      </c>
      <c r="CJ17" s="44">
        <f>'SPACELOG 12 BP'!CL97</f>
        <v>0</v>
      </c>
      <c r="CK17" s="44">
        <f>'SPACELOG 12 BP'!CM97</f>
        <v>0</v>
      </c>
      <c r="CL17" s="44">
        <f>'SPACELOG 12 BP'!CN97</f>
        <v>0</v>
      </c>
      <c r="CM17" s="44">
        <f>'SPACELOG 12 BP'!CO97</f>
        <v>0</v>
      </c>
      <c r="CN17" s="44">
        <f>'SPACELOG 12 BP'!CP97</f>
        <v>0</v>
      </c>
      <c r="CO17" s="44">
        <f>'SPACELOG 12 BP'!CQ97</f>
        <v>0</v>
      </c>
      <c r="CP17" s="45">
        <f>'SPACELOG 12 BP'!CR97</f>
        <v>0</v>
      </c>
      <c r="CQ17" s="44">
        <f>'SPACELOG 12 BP'!CS97</f>
        <v>0</v>
      </c>
      <c r="CR17" s="44">
        <f>'SPACELOG 12 BP'!CT97</f>
        <v>0</v>
      </c>
      <c r="CS17" s="44">
        <f>'SPACELOG 12 BP'!CU97</f>
        <v>0</v>
      </c>
      <c r="CT17" s="44">
        <f>'SPACELOG 12 BP'!CV97</f>
        <v>0</v>
      </c>
      <c r="CU17" s="44">
        <f>'SPACELOG 12 BP'!CW97</f>
        <v>0</v>
      </c>
      <c r="CV17" s="44">
        <f>'SPACELOG 12 BP'!CX97</f>
        <v>0</v>
      </c>
      <c r="CW17" s="44">
        <f>'SPACELOG 12 BP'!CY97</f>
        <v>0</v>
      </c>
      <c r="CX17" s="44">
        <f>'SPACELOG 12 BP'!CZ97</f>
        <v>0</v>
      </c>
      <c r="CY17" s="44">
        <f>'SPACELOG 12 BP'!DA97</f>
        <v>0</v>
      </c>
      <c r="CZ17" s="44">
        <f>'SPACELOG 12 BP'!DB97</f>
        <v>0</v>
      </c>
      <c r="DA17" s="44">
        <f>'SPACELOG 12 BP'!DC97</f>
        <v>0</v>
      </c>
      <c r="DB17" s="44">
        <f>'SPACELOG 12 BP'!DD97</f>
        <v>0</v>
      </c>
      <c r="DC17" s="45">
        <f>'SPACELOG 12 BP'!DE97</f>
        <v>0</v>
      </c>
      <c r="DD17" s="44">
        <f>'SPACELOG 12 BP'!DF97</f>
        <v>0</v>
      </c>
      <c r="DE17" s="44">
        <f>'SPACELOG 12 BP'!DG97</f>
        <v>0</v>
      </c>
      <c r="DF17" s="44">
        <f>'SPACELOG 12 BP'!DH97</f>
        <v>0</v>
      </c>
      <c r="DG17" s="44">
        <f>'SPACELOG 12 BP'!DI97</f>
        <v>0</v>
      </c>
      <c r="DH17" s="44">
        <f>'SPACELOG 12 BP'!DJ97</f>
        <v>0</v>
      </c>
      <c r="DI17" s="44">
        <f>'SPACELOG 12 BP'!DK97</f>
        <v>0</v>
      </c>
      <c r="DJ17" s="44">
        <f>'SPACELOG 12 BP'!DL97</f>
        <v>0</v>
      </c>
      <c r="DK17" s="44">
        <f>'SPACELOG 12 BP'!DM97</f>
        <v>0</v>
      </c>
      <c r="DL17" s="44">
        <f>'SPACELOG 12 BP'!DN97</f>
        <v>0</v>
      </c>
      <c r="DM17" s="44">
        <f>'SPACELOG 12 BP'!DO97</f>
        <v>0</v>
      </c>
      <c r="DN17" s="44">
        <f>'SPACELOG 12 BP'!DP97</f>
        <v>0</v>
      </c>
      <c r="DO17" s="44">
        <f>'SPACELOG 12 BP'!DQ97</f>
        <v>0</v>
      </c>
      <c r="DP17" s="45">
        <f>'SPACELOG 12 BP'!DR97</f>
        <v>0</v>
      </c>
      <c r="DQ17" s="44">
        <f>'SPACELOG 12 BP'!DS97</f>
        <v>0</v>
      </c>
      <c r="DR17" s="44">
        <f>'SPACELOG 12 BP'!DT97</f>
        <v>0</v>
      </c>
      <c r="DS17" s="44">
        <f>'SPACELOG 12 BP'!DU97</f>
        <v>0</v>
      </c>
      <c r="DT17" s="44">
        <f>'SPACELOG 12 BP'!DV97</f>
        <v>0</v>
      </c>
      <c r="DU17" s="44">
        <f>'SPACELOG 12 BP'!DW97</f>
        <v>0</v>
      </c>
      <c r="DV17" s="44">
        <f>'SPACELOG 12 BP'!DX97</f>
        <v>0</v>
      </c>
      <c r="DW17" s="44">
        <f>'SPACELOG 12 BP'!DY97</f>
        <v>0</v>
      </c>
      <c r="DX17" s="44">
        <f>'SPACELOG 12 BP'!DZ97</f>
        <v>0</v>
      </c>
      <c r="DY17" s="44">
        <f>'SPACELOG 12 BP'!EA97</f>
        <v>0</v>
      </c>
      <c r="DZ17" s="44">
        <f>'SPACELOG 12 BP'!EB97</f>
        <v>0</v>
      </c>
      <c r="EA17" s="44">
        <f>'SPACELOG 12 BP'!EC97</f>
        <v>0</v>
      </c>
      <c r="EB17" s="44">
        <f>'SPACELOG 12 BP'!ED97</f>
        <v>0</v>
      </c>
      <c r="EC17" s="45">
        <f>'SPACELOG 12 BP'!EE97</f>
        <v>0</v>
      </c>
    </row>
    <row r="18" spans="2:133" x14ac:dyDescent="0.2"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2"/>
      <c r="AC18" s="42"/>
      <c r="AP18" s="42"/>
      <c r="BC18" s="42"/>
      <c r="BP18" s="42"/>
      <c r="CC18" s="42"/>
      <c r="CP18" s="42"/>
      <c r="DC18" s="42"/>
      <c r="DP18" s="42"/>
      <c r="EC18" s="42"/>
    </row>
    <row r="19" spans="2:133" x14ac:dyDescent="0.2">
      <c r="C19" s="43" t="s">
        <v>14</v>
      </c>
      <c r="D19" s="46">
        <f t="shared" ref="D19:AI19" si="10">SUM(D6:D17)</f>
        <v>5653.0098446542979</v>
      </c>
      <c r="E19" s="46">
        <f t="shared" si="10"/>
        <v>13074.019689308603</v>
      </c>
      <c r="F19" s="46">
        <f t="shared" si="10"/>
        <v>22395.029533962908</v>
      </c>
      <c r="G19" s="46">
        <f t="shared" si="10"/>
        <v>38148.039378617206</v>
      </c>
      <c r="H19" s="46">
        <f t="shared" si="10"/>
        <v>55569.049223271511</v>
      </c>
      <c r="I19" s="46">
        <f t="shared" si="10"/>
        <v>73390.059067925817</v>
      </c>
      <c r="J19" s="46">
        <f t="shared" si="10"/>
        <v>84362.831412580112</v>
      </c>
      <c r="K19" s="46">
        <f t="shared" si="10"/>
        <v>98835.603757234436</v>
      </c>
      <c r="L19" s="46">
        <f t="shared" si="10"/>
        <v>114008.37610188875</v>
      </c>
      <c r="M19" s="46">
        <f t="shared" si="10"/>
        <v>130881.14844654304</v>
      </c>
      <c r="N19" s="46">
        <f t="shared" si="10"/>
        <v>145692.92079119736</v>
      </c>
      <c r="O19" s="46">
        <f t="shared" si="10"/>
        <v>157181.93980251835</v>
      </c>
      <c r="P19" s="47">
        <f t="shared" si="10"/>
        <v>157181.93980251835</v>
      </c>
      <c r="Q19" s="48">
        <f t="shared" si="10"/>
        <v>150931.34549619548</v>
      </c>
      <c r="R19" s="48">
        <f t="shared" si="10"/>
        <v>154530.75118987268</v>
      </c>
      <c r="S19" s="48">
        <f t="shared" si="10"/>
        <v>153966.25221679223</v>
      </c>
      <c r="T19" s="48">
        <f t="shared" si="10"/>
        <v>165662.75324371178</v>
      </c>
      <c r="U19" s="48">
        <f t="shared" si="10"/>
        <v>172839.25427063138</v>
      </c>
      <c r="V19" s="48">
        <f t="shared" si="10"/>
        <v>179355.75529755093</v>
      </c>
      <c r="W19" s="48">
        <f t="shared" si="10"/>
        <v>187400.64552483393</v>
      </c>
      <c r="X19" s="48">
        <f t="shared" si="10"/>
        <v>197995.53575211685</v>
      </c>
      <c r="Y19" s="48">
        <f t="shared" si="10"/>
        <v>211140.42597939982</v>
      </c>
      <c r="Z19" s="48">
        <f t="shared" si="10"/>
        <v>214835.31620668279</v>
      </c>
      <c r="AA19" s="48">
        <f t="shared" si="10"/>
        <v>234660.20643396571</v>
      </c>
      <c r="AB19" s="48">
        <f t="shared" si="10"/>
        <v>257035.09666124862</v>
      </c>
      <c r="AC19" s="47">
        <f t="shared" si="10"/>
        <v>247718.84018194655</v>
      </c>
      <c r="AD19" s="48">
        <f t="shared" si="10"/>
        <v>269643.73040922952</v>
      </c>
      <c r="AE19" s="48">
        <f t="shared" si="10"/>
        <v>295743.62063651253</v>
      </c>
      <c r="AF19" s="48">
        <f t="shared" si="10"/>
        <v>314632.51086379547</v>
      </c>
      <c r="AG19" s="48">
        <f t="shared" si="10"/>
        <v>347412.4010910783</v>
      </c>
      <c r="AH19" s="48">
        <f t="shared" si="10"/>
        <v>379492.2913183613</v>
      </c>
      <c r="AI19" s="48">
        <f t="shared" si="10"/>
        <v>411672.1815456443</v>
      </c>
      <c r="AJ19" s="48">
        <f t="shared" ref="AJ19:BO19" si="11">SUM(AJ6:AJ17)</f>
        <v>448052.07177292713</v>
      </c>
      <c r="AK19" s="48">
        <f t="shared" si="11"/>
        <v>484431.96200021019</v>
      </c>
      <c r="AL19" s="48">
        <f t="shared" si="11"/>
        <v>520811.85222749307</v>
      </c>
      <c r="AM19" s="48">
        <f t="shared" si="11"/>
        <v>557191.74245477596</v>
      </c>
      <c r="AN19" s="48">
        <f t="shared" si="11"/>
        <v>593571.63268205896</v>
      </c>
      <c r="AO19" s="48">
        <f t="shared" si="11"/>
        <v>629951.52290934185</v>
      </c>
      <c r="AP19" s="47">
        <f t="shared" si="11"/>
        <v>639722.45709652465</v>
      </c>
      <c r="AQ19" s="48">
        <f t="shared" si="11"/>
        <v>678437.34732380754</v>
      </c>
      <c r="AR19" s="48">
        <f t="shared" si="11"/>
        <v>718777.23755109066</v>
      </c>
      <c r="AS19" s="48">
        <f t="shared" si="11"/>
        <v>747776.12777837354</v>
      </c>
      <c r="AT19" s="48">
        <f t="shared" si="11"/>
        <v>788116.01800565654</v>
      </c>
      <c r="AU19" s="48">
        <f t="shared" si="11"/>
        <v>825955.90823293955</v>
      </c>
      <c r="AV19" s="48">
        <f t="shared" si="11"/>
        <v>862095.79846022255</v>
      </c>
      <c r="AW19" s="48">
        <f t="shared" si="11"/>
        <v>902435.68868750555</v>
      </c>
      <c r="AX19" s="48">
        <f t="shared" si="11"/>
        <v>942775.57891478855</v>
      </c>
      <c r="AY19" s="48">
        <f t="shared" si="11"/>
        <v>983115.46914207132</v>
      </c>
      <c r="AZ19" s="48">
        <f t="shared" si="11"/>
        <v>1023455.3593693547</v>
      </c>
      <c r="BA19" s="48">
        <f t="shared" si="11"/>
        <v>1063795.2495966374</v>
      </c>
      <c r="BB19" s="48">
        <f t="shared" si="11"/>
        <v>1104135.1398239206</v>
      </c>
      <c r="BC19" s="47">
        <f t="shared" si="11"/>
        <v>1113906.0740111028</v>
      </c>
      <c r="BD19" s="48">
        <f t="shared" si="11"/>
        <v>1152620.9642383857</v>
      </c>
      <c r="BE19" s="48">
        <f t="shared" si="11"/>
        <v>1192960.8544656686</v>
      </c>
      <c r="BF19" s="48">
        <f t="shared" si="11"/>
        <v>1221959.7446929517</v>
      </c>
      <c r="BG19" s="48">
        <f t="shared" si="11"/>
        <v>1262299.6349202346</v>
      </c>
      <c r="BH19" s="48">
        <f t="shared" si="11"/>
        <v>1300139.5251475177</v>
      </c>
      <c r="BI19" s="48">
        <f t="shared" si="11"/>
        <v>1336279.4153748006</v>
      </c>
      <c r="BJ19" s="48">
        <f t="shared" si="11"/>
        <v>1376619.3056020834</v>
      </c>
      <c r="BK19" s="48">
        <f t="shared" si="11"/>
        <v>1416959.1958293666</v>
      </c>
      <c r="BL19" s="48">
        <f t="shared" si="11"/>
        <v>1457299.0860566497</v>
      </c>
      <c r="BM19" s="48">
        <f t="shared" si="11"/>
        <v>1501923.9762839323</v>
      </c>
      <c r="BN19" s="48">
        <f t="shared" si="11"/>
        <v>1546548.8665112155</v>
      </c>
      <c r="BO19" s="48">
        <f t="shared" si="11"/>
        <v>1591173.7567384986</v>
      </c>
      <c r="BP19" s="47">
        <f t="shared" ref="BP19:CU19" si="12">SUM(BP6:BP17)</f>
        <v>1600944.6909256808</v>
      </c>
      <c r="BQ19" s="48">
        <f t="shared" si="12"/>
        <v>1643944.5811529639</v>
      </c>
      <c r="BR19" s="48">
        <f t="shared" si="12"/>
        <v>1688569.4713802468</v>
      </c>
      <c r="BS19" s="48">
        <f t="shared" si="12"/>
        <v>1721853.3616075299</v>
      </c>
      <c r="BT19" s="48">
        <f t="shared" si="12"/>
        <v>1766478.2518348128</v>
      </c>
      <c r="BU19" s="48">
        <f t="shared" si="12"/>
        <v>1808603.1420620955</v>
      </c>
      <c r="BV19" s="48">
        <f t="shared" si="12"/>
        <v>1849028.0322893786</v>
      </c>
      <c r="BW19" s="48">
        <f t="shared" si="12"/>
        <v>1893652.9225166619</v>
      </c>
      <c r="BX19" s="48">
        <f t="shared" si="12"/>
        <v>1938277.8127439446</v>
      </c>
      <c r="BY19" s="48">
        <f t="shared" si="12"/>
        <v>1982902.7029712275</v>
      </c>
      <c r="BZ19" s="48">
        <f t="shared" si="12"/>
        <v>2027527.5931985106</v>
      </c>
      <c r="CA19" s="48">
        <f t="shared" si="12"/>
        <v>2073143.4834257937</v>
      </c>
      <c r="CB19" s="48">
        <f t="shared" si="12"/>
        <v>2118759.3736530766</v>
      </c>
      <c r="CC19" s="47">
        <f t="shared" si="12"/>
        <v>2130512.3078402593</v>
      </c>
      <c r="CD19" s="48">
        <f t="shared" si="12"/>
        <v>2174503.1980675417</v>
      </c>
      <c r="CE19" s="48">
        <f t="shared" si="12"/>
        <v>2220119.0882948246</v>
      </c>
      <c r="CF19" s="48">
        <f t="shared" si="12"/>
        <v>2254393.9785221079</v>
      </c>
      <c r="CG19" s="48">
        <f t="shared" si="12"/>
        <v>2300009.8687493908</v>
      </c>
      <c r="CH19" s="48">
        <f t="shared" si="12"/>
        <v>2348925.7589766737</v>
      </c>
      <c r="CI19" s="48">
        <f t="shared" si="12"/>
        <v>2396141.6492039571</v>
      </c>
      <c r="CJ19" s="48">
        <f t="shared" si="12"/>
        <v>2447557.5394312399</v>
      </c>
      <c r="CK19" s="48">
        <f t="shared" si="12"/>
        <v>2498973.4296585228</v>
      </c>
      <c r="CL19" s="48">
        <f t="shared" si="12"/>
        <v>2550389.3198858052</v>
      </c>
      <c r="CM19" s="48">
        <f t="shared" si="12"/>
        <v>2601805.2101130886</v>
      </c>
      <c r="CN19" s="48">
        <f t="shared" si="12"/>
        <v>2653221.1003403715</v>
      </c>
      <c r="CO19" s="48">
        <f t="shared" si="12"/>
        <v>2704636.9905676544</v>
      </c>
      <c r="CP19" s="47">
        <f t="shared" si="12"/>
        <v>2726299.9247548375</v>
      </c>
      <c r="CQ19" s="48">
        <f t="shared" si="12"/>
        <v>2776090.8149821199</v>
      </c>
      <c r="CR19" s="48">
        <f t="shared" si="12"/>
        <v>2827506.7052094028</v>
      </c>
      <c r="CS19" s="48">
        <f t="shared" si="12"/>
        <v>2867581.5954366862</v>
      </c>
      <c r="CT19" s="48">
        <f t="shared" si="12"/>
        <v>2918997.4856639686</v>
      </c>
      <c r="CU19" s="48">
        <f t="shared" si="12"/>
        <v>2967913.3758912515</v>
      </c>
      <c r="CV19" s="48">
        <f t="shared" ref="CV19:EC19" si="13">SUM(CV6:CV17)</f>
        <v>3015129.2661185348</v>
      </c>
      <c r="CW19" s="48">
        <f t="shared" si="13"/>
        <v>3066545.1563458173</v>
      </c>
      <c r="CX19" s="48">
        <f t="shared" si="13"/>
        <v>3117961.0465731006</v>
      </c>
      <c r="CY19" s="48">
        <f t="shared" si="13"/>
        <v>3170096.8414671407</v>
      </c>
      <c r="CZ19" s="48">
        <f t="shared" si="13"/>
        <v>3222232.6363611813</v>
      </c>
      <c r="DA19" s="48">
        <f t="shared" si="13"/>
        <v>3274368.4312552218</v>
      </c>
      <c r="DB19" s="48">
        <f t="shared" si="13"/>
        <v>3326504.2261492624</v>
      </c>
      <c r="DC19" s="47">
        <f t="shared" si="13"/>
        <v>3351046.7790034763</v>
      </c>
      <c r="DD19" s="48">
        <f t="shared" si="13"/>
        <v>3401557.5738975164</v>
      </c>
      <c r="DE19" s="48">
        <f t="shared" si="13"/>
        <v>3453693.3687915569</v>
      </c>
      <c r="DF19" s="48">
        <f t="shared" si="13"/>
        <v>3494488.1636855975</v>
      </c>
      <c r="DG19" s="48">
        <f t="shared" si="13"/>
        <v>3546623.958579638</v>
      </c>
      <c r="DH19" s="48">
        <f t="shared" si="13"/>
        <v>3596259.7534736786</v>
      </c>
      <c r="DI19" s="48">
        <f t="shared" si="13"/>
        <v>3644195.5483677192</v>
      </c>
      <c r="DJ19" s="48">
        <f t="shared" si="13"/>
        <v>3696331.3432617593</v>
      </c>
      <c r="DK19" s="48">
        <f t="shared" si="13"/>
        <v>3748467.1381558003</v>
      </c>
      <c r="DL19" s="48">
        <f t="shared" si="13"/>
        <v>3800602.9330498404</v>
      </c>
      <c r="DM19" s="48">
        <f t="shared" si="13"/>
        <v>3852738.7279438814</v>
      </c>
      <c r="DN19" s="48">
        <f t="shared" si="13"/>
        <v>3904874.5228379215</v>
      </c>
      <c r="DO19" s="48">
        <f t="shared" si="13"/>
        <v>3957010.3177319621</v>
      </c>
      <c r="DP19" s="47">
        <f t="shared" si="13"/>
        <v>3987312.1079202369</v>
      </c>
      <c r="DQ19" s="48">
        <f t="shared" si="13"/>
        <v>4037822.9028142774</v>
      </c>
      <c r="DR19" s="48">
        <f t="shared" si="13"/>
        <v>4089958.6977083175</v>
      </c>
      <c r="DS19" s="48">
        <f t="shared" si="13"/>
        <v>4130753.4926023586</v>
      </c>
      <c r="DT19" s="48">
        <f t="shared" si="13"/>
        <v>4182889.2874963987</v>
      </c>
      <c r="DU19" s="48">
        <f t="shared" si="13"/>
        <v>4232525.0823904388</v>
      </c>
      <c r="DV19" s="48">
        <f t="shared" si="13"/>
        <v>4280460.8772844793</v>
      </c>
      <c r="DW19" s="48">
        <f t="shared" si="13"/>
        <v>4332596.6721785199</v>
      </c>
      <c r="DX19" s="48">
        <f t="shared" si="13"/>
        <v>4384732.4670725605</v>
      </c>
      <c r="DY19" s="48">
        <f t="shared" si="13"/>
        <v>4436868.261966601</v>
      </c>
      <c r="DZ19" s="48">
        <f t="shared" si="13"/>
        <v>4489004.0568606416</v>
      </c>
      <c r="EA19" s="48">
        <f t="shared" si="13"/>
        <v>4541139.8517546821</v>
      </c>
      <c r="EB19" s="48">
        <f t="shared" si="13"/>
        <v>4593275.6466487218</v>
      </c>
      <c r="EC19" s="47">
        <f t="shared" si="13"/>
        <v>4623577.436836998</v>
      </c>
    </row>
    <row r="20" spans="2:133" x14ac:dyDescent="0.2">
      <c r="C20" s="43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7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7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7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7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7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7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7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7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7"/>
    </row>
    <row r="21" spans="2:133" s="49" customFormat="1" x14ac:dyDescent="0.2">
      <c r="B21" s="35"/>
      <c r="C21" s="50" t="s">
        <v>15</v>
      </c>
      <c r="E21" s="49">
        <f t="shared" ref="E21:O21" si="14">-D37</f>
        <v>0</v>
      </c>
      <c r="F21" s="49">
        <f t="shared" si="14"/>
        <v>0</v>
      </c>
      <c r="G21" s="49">
        <f t="shared" si="14"/>
        <v>0</v>
      </c>
      <c r="H21" s="49">
        <f t="shared" si="14"/>
        <v>0</v>
      </c>
      <c r="I21" s="49">
        <f t="shared" si="14"/>
        <v>0</v>
      </c>
      <c r="J21" s="49">
        <f t="shared" si="14"/>
        <v>0</v>
      </c>
      <c r="K21" s="49">
        <f t="shared" si="14"/>
        <v>0</v>
      </c>
      <c r="L21" s="49">
        <f t="shared" si="14"/>
        <v>0</v>
      </c>
      <c r="M21" s="49">
        <f t="shared" si="14"/>
        <v>0</v>
      </c>
      <c r="N21" s="49">
        <f t="shared" si="14"/>
        <v>4200</v>
      </c>
      <c r="O21" s="49">
        <f t="shared" si="14"/>
        <v>4200</v>
      </c>
      <c r="P21" s="51"/>
      <c r="Q21" s="49">
        <f>-O37</f>
        <v>44200</v>
      </c>
      <c r="R21" s="49">
        <f t="shared" ref="R21:AB21" si="15">-Q37</f>
        <v>0</v>
      </c>
      <c r="S21" s="49">
        <f t="shared" si="15"/>
        <v>24053</v>
      </c>
      <c r="T21" s="49">
        <f t="shared" si="15"/>
        <v>26200</v>
      </c>
      <c r="U21" s="49">
        <f t="shared" si="15"/>
        <v>0</v>
      </c>
      <c r="V21" s="49">
        <f t="shared" si="15"/>
        <v>0</v>
      </c>
      <c r="W21" s="49">
        <f t="shared" si="15"/>
        <v>0</v>
      </c>
      <c r="X21" s="49">
        <f t="shared" si="15"/>
        <v>0</v>
      </c>
      <c r="Y21" s="49">
        <f t="shared" si="15"/>
        <v>0</v>
      </c>
      <c r="Z21" s="49">
        <f t="shared" si="15"/>
        <v>0</v>
      </c>
      <c r="AA21" s="49">
        <f t="shared" si="15"/>
        <v>0</v>
      </c>
      <c r="AB21" s="49">
        <f t="shared" si="15"/>
        <v>0</v>
      </c>
      <c r="AC21" s="51"/>
      <c r="AD21" s="49">
        <f>-AB37</f>
        <v>0</v>
      </c>
      <c r="AE21" s="49">
        <f t="shared" ref="AE21:AO21" si="16">-AD37</f>
        <v>0</v>
      </c>
      <c r="AF21" s="49">
        <f t="shared" si="16"/>
        <v>0</v>
      </c>
      <c r="AG21" s="49">
        <f t="shared" si="16"/>
        <v>0</v>
      </c>
      <c r="AH21" s="49">
        <f t="shared" si="16"/>
        <v>0</v>
      </c>
      <c r="AI21" s="49">
        <f t="shared" si="16"/>
        <v>0</v>
      </c>
      <c r="AJ21" s="49">
        <f t="shared" si="16"/>
        <v>0</v>
      </c>
      <c r="AK21" s="49">
        <f t="shared" si="16"/>
        <v>0</v>
      </c>
      <c r="AL21" s="49">
        <f t="shared" si="16"/>
        <v>0</v>
      </c>
      <c r="AM21" s="49">
        <f t="shared" si="16"/>
        <v>0</v>
      </c>
      <c r="AN21" s="49">
        <f t="shared" si="16"/>
        <v>0</v>
      </c>
      <c r="AO21" s="49">
        <f t="shared" si="16"/>
        <v>0</v>
      </c>
      <c r="AP21" s="51"/>
      <c r="AQ21" s="49">
        <f>-AO37</f>
        <v>0</v>
      </c>
      <c r="AR21" s="49">
        <f t="shared" ref="AR21:BB21" si="17">-AQ37</f>
        <v>0</v>
      </c>
      <c r="AS21" s="49">
        <f t="shared" si="17"/>
        <v>0</v>
      </c>
      <c r="AT21" s="49">
        <f t="shared" si="17"/>
        <v>0</v>
      </c>
      <c r="AU21" s="49">
        <f t="shared" si="17"/>
        <v>0</v>
      </c>
      <c r="AV21" s="49">
        <f t="shared" si="17"/>
        <v>0</v>
      </c>
      <c r="AW21" s="49">
        <f t="shared" si="17"/>
        <v>0</v>
      </c>
      <c r="AX21" s="49">
        <f t="shared" si="17"/>
        <v>0</v>
      </c>
      <c r="AY21" s="49">
        <f t="shared" si="17"/>
        <v>0</v>
      </c>
      <c r="AZ21" s="49">
        <f t="shared" si="17"/>
        <v>0</v>
      </c>
      <c r="BA21" s="49">
        <f t="shared" si="17"/>
        <v>0</v>
      </c>
      <c r="BB21" s="49">
        <f t="shared" si="17"/>
        <v>0</v>
      </c>
      <c r="BC21" s="51"/>
      <c r="BD21" s="49">
        <f>-BB37</f>
        <v>0</v>
      </c>
      <c r="BE21" s="49">
        <f t="shared" ref="BE21:BO21" si="18">-BD37</f>
        <v>0</v>
      </c>
      <c r="BF21" s="49">
        <f t="shared" si="18"/>
        <v>0</v>
      </c>
      <c r="BG21" s="49">
        <f t="shared" si="18"/>
        <v>0</v>
      </c>
      <c r="BH21" s="49">
        <f t="shared" si="18"/>
        <v>0</v>
      </c>
      <c r="BI21" s="49">
        <f t="shared" si="18"/>
        <v>0</v>
      </c>
      <c r="BJ21" s="49">
        <f t="shared" si="18"/>
        <v>0</v>
      </c>
      <c r="BK21" s="49">
        <f t="shared" si="18"/>
        <v>0</v>
      </c>
      <c r="BL21" s="49">
        <f t="shared" si="18"/>
        <v>0</v>
      </c>
      <c r="BM21" s="49">
        <f t="shared" si="18"/>
        <v>0</v>
      </c>
      <c r="BN21" s="49">
        <f t="shared" si="18"/>
        <v>0</v>
      </c>
      <c r="BO21" s="49">
        <f t="shared" si="18"/>
        <v>0</v>
      </c>
      <c r="BP21" s="51"/>
      <c r="BQ21" s="49">
        <f>-BO37</f>
        <v>0</v>
      </c>
      <c r="BR21" s="49">
        <f t="shared" ref="BR21:CB21" si="19">-BQ37</f>
        <v>0</v>
      </c>
      <c r="BS21" s="49">
        <f t="shared" si="19"/>
        <v>0</v>
      </c>
      <c r="BT21" s="49">
        <f t="shared" si="19"/>
        <v>0</v>
      </c>
      <c r="BU21" s="49">
        <f t="shared" si="19"/>
        <v>0</v>
      </c>
      <c r="BV21" s="49">
        <f t="shared" si="19"/>
        <v>0</v>
      </c>
      <c r="BW21" s="49">
        <f t="shared" si="19"/>
        <v>0</v>
      </c>
      <c r="BX21" s="49">
        <f t="shared" si="19"/>
        <v>0</v>
      </c>
      <c r="BY21" s="49">
        <f t="shared" si="19"/>
        <v>0</v>
      </c>
      <c r="BZ21" s="49">
        <f t="shared" si="19"/>
        <v>0</v>
      </c>
      <c r="CA21" s="49">
        <f t="shared" si="19"/>
        <v>0</v>
      </c>
      <c r="CB21" s="49">
        <f t="shared" si="19"/>
        <v>0</v>
      </c>
      <c r="CC21" s="51"/>
      <c r="CD21" s="49">
        <f>-CB37</f>
        <v>0</v>
      </c>
      <c r="CE21" s="49">
        <f t="shared" ref="CE21:CO21" si="20">-CD37</f>
        <v>0</v>
      </c>
      <c r="CF21" s="49">
        <f t="shared" si="20"/>
        <v>0</v>
      </c>
      <c r="CG21" s="49">
        <f t="shared" si="20"/>
        <v>0</v>
      </c>
      <c r="CH21" s="49">
        <f t="shared" si="20"/>
        <v>0</v>
      </c>
      <c r="CI21" s="49">
        <f t="shared" si="20"/>
        <v>0</v>
      </c>
      <c r="CJ21" s="49">
        <f t="shared" si="20"/>
        <v>0</v>
      </c>
      <c r="CK21" s="49">
        <f t="shared" si="20"/>
        <v>0</v>
      </c>
      <c r="CL21" s="49">
        <f t="shared" si="20"/>
        <v>0</v>
      </c>
      <c r="CM21" s="49">
        <f t="shared" si="20"/>
        <v>0</v>
      </c>
      <c r="CN21" s="49">
        <f t="shared" si="20"/>
        <v>0</v>
      </c>
      <c r="CO21" s="49">
        <f t="shared" si="20"/>
        <v>0</v>
      </c>
      <c r="CP21" s="51"/>
      <c r="DC21" s="51"/>
      <c r="DP21" s="51"/>
      <c r="EC21" s="51"/>
    </row>
    <row r="22" spans="2:133" x14ac:dyDescent="0.2">
      <c r="C22" s="43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7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7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7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7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7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7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7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7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7"/>
    </row>
    <row r="23" spans="2:133" x14ac:dyDescent="0.2">
      <c r="C23" s="43" t="s">
        <v>16</v>
      </c>
      <c r="D23" s="46">
        <f t="shared" ref="D23:AI23" si="21">+D19+D21</f>
        <v>5653.0098446542979</v>
      </c>
      <c r="E23" s="46">
        <f t="shared" si="21"/>
        <v>13074.019689308603</v>
      </c>
      <c r="F23" s="46">
        <f t="shared" si="21"/>
        <v>22395.029533962908</v>
      </c>
      <c r="G23" s="46">
        <f t="shared" si="21"/>
        <v>38148.039378617206</v>
      </c>
      <c r="H23" s="46">
        <f t="shared" si="21"/>
        <v>55569.049223271511</v>
      </c>
      <c r="I23" s="46">
        <f t="shared" si="21"/>
        <v>73390.059067925817</v>
      </c>
      <c r="J23" s="46">
        <f t="shared" si="21"/>
        <v>84362.831412580112</v>
      </c>
      <c r="K23" s="46">
        <f t="shared" si="21"/>
        <v>98835.603757234436</v>
      </c>
      <c r="L23" s="46">
        <f t="shared" si="21"/>
        <v>114008.37610188875</v>
      </c>
      <c r="M23" s="46">
        <f t="shared" si="21"/>
        <v>130881.14844654304</v>
      </c>
      <c r="N23" s="46">
        <f t="shared" si="21"/>
        <v>149892.92079119736</v>
      </c>
      <c r="O23" s="46">
        <f t="shared" si="21"/>
        <v>161381.93980251835</v>
      </c>
      <c r="P23" s="52">
        <f t="shared" si="21"/>
        <v>157181.93980251835</v>
      </c>
      <c r="Q23" s="46">
        <f t="shared" si="21"/>
        <v>195131.34549619548</v>
      </c>
      <c r="R23" s="46">
        <f t="shared" si="21"/>
        <v>154530.75118987268</v>
      </c>
      <c r="S23" s="46">
        <f t="shared" si="21"/>
        <v>178019.25221679223</v>
      </c>
      <c r="T23" s="46">
        <f t="shared" si="21"/>
        <v>191862.75324371178</v>
      </c>
      <c r="U23" s="46">
        <f t="shared" si="21"/>
        <v>172839.25427063138</v>
      </c>
      <c r="V23" s="46">
        <f t="shared" si="21"/>
        <v>179355.75529755093</v>
      </c>
      <c r="W23" s="46">
        <f t="shared" si="21"/>
        <v>187400.64552483393</v>
      </c>
      <c r="X23" s="46">
        <f t="shared" si="21"/>
        <v>197995.53575211685</v>
      </c>
      <c r="Y23" s="46">
        <f t="shared" si="21"/>
        <v>211140.42597939982</v>
      </c>
      <c r="Z23" s="46">
        <f t="shared" si="21"/>
        <v>214835.31620668279</v>
      </c>
      <c r="AA23" s="46">
        <f t="shared" si="21"/>
        <v>234660.20643396571</v>
      </c>
      <c r="AB23" s="46">
        <f t="shared" si="21"/>
        <v>257035.09666124862</v>
      </c>
      <c r="AC23" s="52">
        <f t="shared" si="21"/>
        <v>247718.84018194655</v>
      </c>
      <c r="AD23" s="46">
        <f t="shared" si="21"/>
        <v>269643.73040922952</v>
      </c>
      <c r="AE23" s="46">
        <f t="shared" si="21"/>
        <v>295743.62063651253</v>
      </c>
      <c r="AF23" s="46">
        <f t="shared" si="21"/>
        <v>314632.51086379547</v>
      </c>
      <c r="AG23" s="46">
        <f t="shared" si="21"/>
        <v>347412.4010910783</v>
      </c>
      <c r="AH23" s="46">
        <f t="shared" si="21"/>
        <v>379492.2913183613</v>
      </c>
      <c r="AI23" s="46">
        <f t="shared" si="21"/>
        <v>411672.1815456443</v>
      </c>
      <c r="AJ23" s="46">
        <f t="shared" ref="AJ23:BO23" si="22">+AJ19+AJ21</f>
        <v>448052.07177292713</v>
      </c>
      <c r="AK23" s="46">
        <f t="shared" si="22"/>
        <v>484431.96200021019</v>
      </c>
      <c r="AL23" s="46">
        <f t="shared" si="22"/>
        <v>520811.85222749307</v>
      </c>
      <c r="AM23" s="46">
        <f t="shared" si="22"/>
        <v>557191.74245477596</v>
      </c>
      <c r="AN23" s="46">
        <f t="shared" si="22"/>
        <v>593571.63268205896</v>
      </c>
      <c r="AO23" s="46">
        <f t="shared" si="22"/>
        <v>629951.52290934185</v>
      </c>
      <c r="AP23" s="52">
        <f t="shared" si="22"/>
        <v>639722.45709652465</v>
      </c>
      <c r="AQ23" s="46">
        <f t="shared" si="22"/>
        <v>678437.34732380754</v>
      </c>
      <c r="AR23" s="46">
        <f t="shared" si="22"/>
        <v>718777.23755109066</v>
      </c>
      <c r="AS23" s="46">
        <f t="shared" si="22"/>
        <v>747776.12777837354</v>
      </c>
      <c r="AT23" s="46">
        <f t="shared" si="22"/>
        <v>788116.01800565654</v>
      </c>
      <c r="AU23" s="46">
        <f t="shared" si="22"/>
        <v>825955.90823293955</v>
      </c>
      <c r="AV23" s="46">
        <f t="shared" si="22"/>
        <v>862095.79846022255</v>
      </c>
      <c r="AW23" s="46">
        <f t="shared" si="22"/>
        <v>902435.68868750555</v>
      </c>
      <c r="AX23" s="46">
        <f t="shared" si="22"/>
        <v>942775.57891478855</v>
      </c>
      <c r="AY23" s="46">
        <f t="shared" si="22"/>
        <v>983115.46914207132</v>
      </c>
      <c r="AZ23" s="46">
        <f t="shared" si="22"/>
        <v>1023455.3593693547</v>
      </c>
      <c r="BA23" s="46">
        <f t="shared" si="22"/>
        <v>1063795.2495966374</v>
      </c>
      <c r="BB23" s="46">
        <f t="shared" si="22"/>
        <v>1104135.1398239206</v>
      </c>
      <c r="BC23" s="52">
        <f t="shared" si="22"/>
        <v>1113906.0740111028</v>
      </c>
      <c r="BD23" s="46">
        <f t="shared" si="22"/>
        <v>1152620.9642383857</v>
      </c>
      <c r="BE23" s="46">
        <f t="shared" si="22"/>
        <v>1192960.8544656686</v>
      </c>
      <c r="BF23" s="46">
        <f t="shared" si="22"/>
        <v>1221959.7446929517</v>
      </c>
      <c r="BG23" s="46">
        <f t="shared" si="22"/>
        <v>1262299.6349202346</v>
      </c>
      <c r="BH23" s="46">
        <f t="shared" si="22"/>
        <v>1300139.5251475177</v>
      </c>
      <c r="BI23" s="46">
        <f t="shared" si="22"/>
        <v>1336279.4153748006</v>
      </c>
      <c r="BJ23" s="46">
        <f t="shared" si="22"/>
        <v>1376619.3056020834</v>
      </c>
      <c r="BK23" s="46">
        <f t="shared" si="22"/>
        <v>1416959.1958293666</v>
      </c>
      <c r="BL23" s="46">
        <f t="shared" si="22"/>
        <v>1457299.0860566497</v>
      </c>
      <c r="BM23" s="46">
        <f t="shared" si="22"/>
        <v>1501923.9762839323</v>
      </c>
      <c r="BN23" s="46">
        <f t="shared" si="22"/>
        <v>1546548.8665112155</v>
      </c>
      <c r="BO23" s="46">
        <f t="shared" si="22"/>
        <v>1591173.7567384986</v>
      </c>
      <c r="BP23" s="52">
        <f t="shared" ref="BP23:CU23" si="23">+BP19+BP21</f>
        <v>1600944.6909256808</v>
      </c>
      <c r="BQ23" s="46">
        <f t="shared" si="23"/>
        <v>1643944.5811529639</v>
      </c>
      <c r="BR23" s="46">
        <f t="shared" si="23"/>
        <v>1688569.4713802468</v>
      </c>
      <c r="BS23" s="46">
        <f t="shared" si="23"/>
        <v>1721853.3616075299</v>
      </c>
      <c r="BT23" s="46">
        <f t="shared" si="23"/>
        <v>1766478.2518348128</v>
      </c>
      <c r="BU23" s="46">
        <f t="shared" si="23"/>
        <v>1808603.1420620955</v>
      </c>
      <c r="BV23" s="46">
        <f t="shared" si="23"/>
        <v>1849028.0322893786</v>
      </c>
      <c r="BW23" s="46">
        <f t="shared" si="23"/>
        <v>1893652.9225166619</v>
      </c>
      <c r="BX23" s="46">
        <f t="shared" si="23"/>
        <v>1938277.8127439446</v>
      </c>
      <c r="BY23" s="46">
        <f t="shared" si="23"/>
        <v>1982902.7029712275</v>
      </c>
      <c r="BZ23" s="46">
        <f t="shared" si="23"/>
        <v>2027527.5931985106</v>
      </c>
      <c r="CA23" s="46">
        <f t="shared" si="23"/>
        <v>2073143.4834257937</v>
      </c>
      <c r="CB23" s="46">
        <f t="shared" si="23"/>
        <v>2118759.3736530766</v>
      </c>
      <c r="CC23" s="52">
        <f t="shared" si="23"/>
        <v>2130512.3078402593</v>
      </c>
      <c r="CD23" s="46">
        <f t="shared" si="23"/>
        <v>2174503.1980675417</v>
      </c>
      <c r="CE23" s="46">
        <f t="shared" si="23"/>
        <v>2220119.0882948246</v>
      </c>
      <c r="CF23" s="46">
        <f t="shared" si="23"/>
        <v>2254393.9785221079</v>
      </c>
      <c r="CG23" s="46">
        <f t="shared" si="23"/>
        <v>2300009.8687493908</v>
      </c>
      <c r="CH23" s="46">
        <f t="shared" si="23"/>
        <v>2348925.7589766737</v>
      </c>
      <c r="CI23" s="46">
        <f t="shared" si="23"/>
        <v>2396141.6492039571</v>
      </c>
      <c r="CJ23" s="46">
        <f t="shared" si="23"/>
        <v>2447557.5394312399</v>
      </c>
      <c r="CK23" s="46">
        <f t="shared" si="23"/>
        <v>2498973.4296585228</v>
      </c>
      <c r="CL23" s="46">
        <f t="shared" si="23"/>
        <v>2550389.3198858052</v>
      </c>
      <c r="CM23" s="46">
        <f t="shared" si="23"/>
        <v>2601805.2101130886</v>
      </c>
      <c r="CN23" s="46">
        <f t="shared" si="23"/>
        <v>2653221.1003403715</v>
      </c>
      <c r="CO23" s="46">
        <f t="shared" si="23"/>
        <v>2704636.9905676544</v>
      </c>
      <c r="CP23" s="52">
        <f t="shared" si="23"/>
        <v>2726299.9247548375</v>
      </c>
      <c r="CQ23" s="46">
        <f t="shared" si="23"/>
        <v>2776090.8149821199</v>
      </c>
      <c r="CR23" s="46">
        <f t="shared" si="23"/>
        <v>2827506.7052094028</v>
      </c>
      <c r="CS23" s="46">
        <f t="shared" si="23"/>
        <v>2867581.5954366862</v>
      </c>
      <c r="CT23" s="46">
        <f t="shared" si="23"/>
        <v>2918997.4856639686</v>
      </c>
      <c r="CU23" s="46">
        <f t="shared" si="23"/>
        <v>2967913.3758912515</v>
      </c>
      <c r="CV23" s="46">
        <f t="shared" ref="CV23:EC23" si="24">+CV19+CV21</f>
        <v>3015129.2661185348</v>
      </c>
      <c r="CW23" s="46">
        <f t="shared" si="24"/>
        <v>3066545.1563458173</v>
      </c>
      <c r="CX23" s="46">
        <f t="shared" si="24"/>
        <v>3117961.0465731006</v>
      </c>
      <c r="CY23" s="46">
        <f t="shared" si="24"/>
        <v>3170096.8414671407</v>
      </c>
      <c r="CZ23" s="46">
        <f t="shared" si="24"/>
        <v>3222232.6363611813</v>
      </c>
      <c r="DA23" s="46">
        <f t="shared" si="24"/>
        <v>3274368.4312552218</v>
      </c>
      <c r="DB23" s="46">
        <f t="shared" si="24"/>
        <v>3326504.2261492624</v>
      </c>
      <c r="DC23" s="52">
        <f t="shared" si="24"/>
        <v>3351046.7790034763</v>
      </c>
      <c r="DD23" s="46">
        <f t="shared" si="24"/>
        <v>3401557.5738975164</v>
      </c>
      <c r="DE23" s="46">
        <f t="shared" si="24"/>
        <v>3453693.3687915569</v>
      </c>
      <c r="DF23" s="46">
        <f t="shared" si="24"/>
        <v>3494488.1636855975</v>
      </c>
      <c r="DG23" s="46">
        <f t="shared" si="24"/>
        <v>3546623.958579638</v>
      </c>
      <c r="DH23" s="46">
        <f t="shared" si="24"/>
        <v>3596259.7534736786</v>
      </c>
      <c r="DI23" s="46">
        <f t="shared" si="24"/>
        <v>3644195.5483677192</v>
      </c>
      <c r="DJ23" s="46">
        <f t="shared" si="24"/>
        <v>3696331.3432617593</v>
      </c>
      <c r="DK23" s="46">
        <f t="shared" si="24"/>
        <v>3748467.1381558003</v>
      </c>
      <c r="DL23" s="46">
        <f t="shared" si="24"/>
        <v>3800602.9330498404</v>
      </c>
      <c r="DM23" s="46">
        <f t="shared" si="24"/>
        <v>3852738.7279438814</v>
      </c>
      <c r="DN23" s="46">
        <f t="shared" si="24"/>
        <v>3904874.5228379215</v>
      </c>
      <c r="DO23" s="46">
        <f t="shared" si="24"/>
        <v>3957010.3177319621</v>
      </c>
      <c r="DP23" s="52">
        <f t="shared" si="24"/>
        <v>3987312.1079202369</v>
      </c>
      <c r="DQ23" s="46">
        <f t="shared" si="24"/>
        <v>4037822.9028142774</v>
      </c>
      <c r="DR23" s="46">
        <f t="shared" si="24"/>
        <v>4089958.6977083175</v>
      </c>
      <c r="DS23" s="46">
        <f t="shared" si="24"/>
        <v>4130753.4926023586</v>
      </c>
      <c r="DT23" s="46">
        <f t="shared" si="24"/>
        <v>4182889.2874963987</v>
      </c>
      <c r="DU23" s="46">
        <f t="shared" si="24"/>
        <v>4232525.0823904388</v>
      </c>
      <c r="DV23" s="46">
        <f t="shared" si="24"/>
        <v>4280460.8772844793</v>
      </c>
      <c r="DW23" s="46">
        <f t="shared" si="24"/>
        <v>4332596.6721785199</v>
      </c>
      <c r="DX23" s="46">
        <f t="shared" si="24"/>
        <v>4384732.4670725605</v>
      </c>
      <c r="DY23" s="46">
        <f t="shared" si="24"/>
        <v>4436868.261966601</v>
      </c>
      <c r="DZ23" s="46">
        <f t="shared" si="24"/>
        <v>4489004.0568606416</v>
      </c>
      <c r="EA23" s="46">
        <f t="shared" si="24"/>
        <v>4541139.8517546821</v>
      </c>
      <c r="EB23" s="46">
        <f t="shared" si="24"/>
        <v>4593275.6466487218</v>
      </c>
      <c r="EC23" s="52">
        <f t="shared" si="24"/>
        <v>4623577.436836998</v>
      </c>
    </row>
    <row r="24" spans="2:133" x14ac:dyDescent="0.2">
      <c r="C24" s="43" t="s">
        <v>17</v>
      </c>
      <c r="D24" s="46"/>
      <c r="E24" s="46">
        <f t="shared" ref="E24:O24" si="25">E23-D23</f>
        <v>7421.0098446543052</v>
      </c>
      <c r="F24" s="46">
        <f t="shared" si="25"/>
        <v>9321.0098446543052</v>
      </c>
      <c r="G24" s="46">
        <f t="shared" si="25"/>
        <v>15753.009844654298</v>
      </c>
      <c r="H24" s="46">
        <f t="shared" si="25"/>
        <v>17421.009844654305</v>
      </c>
      <c r="I24" s="46">
        <f t="shared" si="25"/>
        <v>17821.009844654305</v>
      </c>
      <c r="J24" s="46">
        <f t="shared" si="25"/>
        <v>10972.772344654295</v>
      </c>
      <c r="K24" s="46">
        <f t="shared" si="25"/>
        <v>14472.772344654324</v>
      </c>
      <c r="L24" s="46">
        <f t="shared" si="25"/>
        <v>15172.77234465431</v>
      </c>
      <c r="M24" s="46">
        <f t="shared" si="25"/>
        <v>16872.772344654295</v>
      </c>
      <c r="N24" s="46">
        <f t="shared" si="25"/>
        <v>19011.772344654324</v>
      </c>
      <c r="O24" s="46">
        <f t="shared" si="25"/>
        <v>11489.019011320983</v>
      </c>
      <c r="P24" s="46"/>
      <c r="Q24" s="46">
        <f>Q23-O23</f>
        <v>33749.405693677138</v>
      </c>
      <c r="R24" s="46">
        <f t="shared" ref="R24:AB24" si="26">R23-Q23</f>
        <v>-40600.594306322804</v>
      </c>
      <c r="S24" s="46">
        <f t="shared" si="26"/>
        <v>23488.501026919548</v>
      </c>
      <c r="T24" s="46">
        <f t="shared" si="26"/>
        <v>13843.501026919548</v>
      </c>
      <c r="U24" s="46">
        <f t="shared" si="26"/>
        <v>-19023.498973080394</v>
      </c>
      <c r="V24" s="46">
        <f t="shared" si="26"/>
        <v>6516.5010269195482</v>
      </c>
      <c r="W24" s="46">
        <f t="shared" si="26"/>
        <v>8044.8902272830019</v>
      </c>
      <c r="X24" s="46">
        <f t="shared" si="26"/>
        <v>10594.890227282915</v>
      </c>
      <c r="Y24" s="46">
        <f t="shared" si="26"/>
        <v>13144.890227282973</v>
      </c>
      <c r="Z24" s="46">
        <f t="shared" si="26"/>
        <v>3694.8902272829728</v>
      </c>
      <c r="AA24" s="46">
        <f t="shared" si="26"/>
        <v>19824.890227282915</v>
      </c>
      <c r="AB24" s="46">
        <f t="shared" si="26"/>
        <v>22374.890227282915</v>
      </c>
      <c r="AC24" s="46"/>
      <c r="AD24" s="46">
        <f>AD23-AB23</f>
        <v>12608.633747980901</v>
      </c>
      <c r="AE24" s="46">
        <f t="shared" ref="AE24:AP24" si="27">AE23-AD23</f>
        <v>26099.890227283002</v>
      </c>
      <c r="AF24" s="46">
        <f t="shared" si="27"/>
        <v>18888.890227282944</v>
      </c>
      <c r="AG24" s="46">
        <f t="shared" si="27"/>
        <v>32779.890227282827</v>
      </c>
      <c r="AH24" s="46">
        <f t="shared" si="27"/>
        <v>32079.890227283002</v>
      </c>
      <c r="AI24" s="46">
        <f t="shared" si="27"/>
        <v>32179.890227283002</v>
      </c>
      <c r="AJ24" s="46">
        <f t="shared" si="27"/>
        <v>36379.890227282827</v>
      </c>
      <c r="AK24" s="46">
        <f t="shared" si="27"/>
        <v>36379.89022728306</v>
      </c>
      <c r="AL24" s="46">
        <f t="shared" si="27"/>
        <v>36379.890227282885</v>
      </c>
      <c r="AM24" s="46">
        <f t="shared" si="27"/>
        <v>36379.890227282885</v>
      </c>
      <c r="AN24" s="46">
        <f t="shared" si="27"/>
        <v>36379.890227283002</v>
      </c>
      <c r="AO24" s="46">
        <f t="shared" si="27"/>
        <v>36379.890227282885</v>
      </c>
      <c r="AP24" s="52">
        <f t="shared" si="27"/>
        <v>9770.9341871828074</v>
      </c>
      <c r="AQ24" s="46">
        <f>AQ23-AO23</f>
        <v>48485.824414465693</v>
      </c>
      <c r="AR24" s="46">
        <f t="shared" ref="AR24:BC24" si="28">AR23-AQ23</f>
        <v>40339.890227283118</v>
      </c>
      <c r="AS24" s="46">
        <f t="shared" si="28"/>
        <v>28998.890227282885</v>
      </c>
      <c r="AT24" s="46">
        <f t="shared" si="28"/>
        <v>40339.890227283002</v>
      </c>
      <c r="AU24" s="46">
        <f t="shared" si="28"/>
        <v>37839.890227283002</v>
      </c>
      <c r="AV24" s="46">
        <f t="shared" si="28"/>
        <v>36139.890227283002</v>
      </c>
      <c r="AW24" s="46">
        <f t="shared" si="28"/>
        <v>40339.890227283002</v>
      </c>
      <c r="AX24" s="46">
        <f t="shared" si="28"/>
        <v>40339.890227283002</v>
      </c>
      <c r="AY24" s="46">
        <f t="shared" si="28"/>
        <v>40339.890227282769</v>
      </c>
      <c r="AZ24" s="46">
        <f t="shared" si="28"/>
        <v>40339.890227283351</v>
      </c>
      <c r="BA24" s="46">
        <f t="shared" si="28"/>
        <v>40339.890227282769</v>
      </c>
      <c r="BB24" s="46">
        <f t="shared" si="28"/>
        <v>40339.890227283118</v>
      </c>
      <c r="BC24" s="52">
        <f t="shared" si="28"/>
        <v>9770.9341871822253</v>
      </c>
      <c r="BD24" s="46">
        <f>BD23-BB23</f>
        <v>48485.824414465111</v>
      </c>
      <c r="BE24" s="46">
        <f t="shared" ref="BE24:BP24" si="29">BE23-BD23</f>
        <v>40339.890227282885</v>
      </c>
      <c r="BF24" s="46">
        <f t="shared" si="29"/>
        <v>28998.890227283118</v>
      </c>
      <c r="BG24" s="46">
        <f t="shared" si="29"/>
        <v>40339.890227282885</v>
      </c>
      <c r="BH24" s="46">
        <f t="shared" si="29"/>
        <v>37839.890227283118</v>
      </c>
      <c r="BI24" s="46">
        <f t="shared" si="29"/>
        <v>36139.890227282885</v>
      </c>
      <c r="BJ24" s="46">
        <f t="shared" si="29"/>
        <v>40339.890227282885</v>
      </c>
      <c r="BK24" s="46">
        <f t="shared" si="29"/>
        <v>40339.890227283118</v>
      </c>
      <c r="BL24" s="46">
        <f t="shared" si="29"/>
        <v>40339.890227283118</v>
      </c>
      <c r="BM24" s="46">
        <f t="shared" si="29"/>
        <v>44624.890227282653</v>
      </c>
      <c r="BN24" s="46">
        <f t="shared" si="29"/>
        <v>44624.890227283118</v>
      </c>
      <c r="BO24" s="46">
        <f t="shared" si="29"/>
        <v>44624.890227283118</v>
      </c>
      <c r="BP24" s="52">
        <f t="shared" si="29"/>
        <v>9770.9341871822253</v>
      </c>
      <c r="BQ24" s="46">
        <f>BQ23-BO23</f>
        <v>52770.824414465344</v>
      </c>
      <c r="BR24" s="46">
        <f t="shared" ref="BR24:CC24" si="30">BR23-BQ23</f>
        <v>44624.890227282885</v>
      </c>
      <c r="BS24" s="46">
        <f t="shared" si="30"/>
        <v>33283.890227283118</v>
      </c>
      <c r="BT24" s="46">
        <f t="shared" si="30"/>
        <v>44624.890227282885</v>
      </c>
      <c r="BU24" s="46">
        <f t="shared" si="30"/>
        <v>42124.890227282653</v>
      </c>
      <c r="BV24" s="46">
        <f t="shared" si="30"/>
        <v>40424.890227283118</v>
      </c>
      <c r="BW24" s="46">
        <f t="shared" si="30"/>
        <v>44624.890227283351</v>
      </c>
      <c r="BX24" s="46">
        <f t="shared" si="30"/>
        <v>44624.890227282653</v>
      </c>
      <c r="BY24" s="46">
        <f t="shared" si="30"/>
        <v>44624.890227282885</v>
      </c>
      <c r="BZ24" s="46">
        <f t="shared" si="30"/>
        <v>44624.890227283118</v>
      </c>
      <c r="CA24" s="46">
        <f t="shared" si="30"/>
        <v>45615.890227283118</v>
      </c>
      <c r="CB24" s="46">
        <f t="shared" si="30"/>
        <v>45615.890227282885</v>
      </c>
      <c r="CC24" s="52">
        <f t="shared" si="30"/>
        <v>11752.934187182691</v>
      </c>
      <c r="CD24" s="46">
        <f>CD23-CB23</f>
        <v>55743.824414465111</v>
      </c>
      <c r="CE24" s="46">
        <f t="shared" ref="CE24:CP24" si="31">CE23-CD23</f>
        <v>45615.890227282885</v>
      </c>
      <c r="CF24" s="46">
        <f t="shared" si="31"/>
        <v>34274.890227283351</v>
      </c>
      <c r="CG24" s="46">
        <f t="shared" si="31"/>
        <v>45615.890227282885</v>
      </c>
      <c r="CH24" s="46">
        <f t="shared" si="31"/>
        <v>48915.890227282885</v>
      </c>
      <c r="CI24" s="46">
        <f t="shared" si="31"/>
        <v>47215.890227283351</v>
      </c>
      <c r="CJ24" s="46">
        <f t="shared" si="31"/>
        <v>51415.890227282885</v>
      </c>
      <c r="CK24" s="46">
        <f t="shared" si="31"/>
        <v>51415.890227282885</v>
      </c>
      <c r="CL24" s="46">
        <f t="shared" si="31"/>
        <v>51415.89022728242</v>
      </c>
      <c r="CM24" s="46">
        <f t="shared" si="31"/>
        <v>51415.890227283351</v>
      </c>
      <c r="CN24" s="46">
        <f t="shared" si="31"/>
        <v>51415.890227282885</v>
      </c>
      <c r="CO24" s="46">
        <f t="shared" si="31"/>
        <v>51415.890227282885</v>
      </c>
      <c r="CP24" s="52">
        <f t="shared" si="31"/>
        <v>21662.934187183157</v>
      </c>
      <c r="CQ24" s="46">
        <f>CQ23-CO23</f>
        <v>71453.824414465576</v>
      </c>
      <c r="CR24" s="46">
        <f t="shared" ref="CR24:DC24" si="32">CR23-CQ23</f>
        <v>51415.890227282885</v>
      </c>
      <c r="CS24" s="46">
        <f t="shared" si="32"/>
        <v>40074.890227283351</v>
      </c>
      <c r="CT24" s="46">
        <f t="shared" si="32"/>
        <v>51415.89022728242</v>
      </c>
      <c r="CU24" s="46">
        <f t="shared" si="32"/>
        <v>48915.890227282885</v>
      </c>
      <c r="CV24" s="46">
        <f t="shared" si="32"/>
        <v>47215.890227283351</v>
      </c>
      <c r="CW24" s="46">
        <f t="shared" si="32"/>
        <v>51415.89022728242</v>
      </c>
      <c r="CX24" s="46">
        <f t="shared" si="32"/>
        <v>51415.890227283351</v>
      </c>
      <c r="CY24" s="46">
        <f t="shared" si="32"/>
        <v>52135.794894040097</v>
      </c>
      <c r="CZ24" s="46">
        <f t="shared" si="32"/>
        <v>52135.794894040562</v>
      </c>
      <c r="DA24" s="46">
        <f t="shared" si="32"/>
        <v>52135.794894040562</v>
      </c>
      <c r="DB24" s="46">
        <f t="shared" si="32"/>
        <v>52135.794894040562</v>
      </c>
      <c r="DC24" s="52">
        <f t="shared" si="32"/>
        <v>24542.552854213864</v>
      </c>
      <c r="DD24" s="46">
        <f>DD23-DB23</f>
        <v>75053.34774825396</v>
      </c>
      <c r="DE24" s="46">
        <f t="shared" ref="DE24:DP24" si="33">DE23-DD23</f>
        <v>52135.794894040562</v>
      </c>
      <c r="DF24" s="46">
        <f t="shared" si="33"/>
        <v>40794.794894040562</v>
      </c>
      <c r="DG24" s="46">
        <f t="shared" si="33"/>
        <v>52135.794894040562</v>
      </c>
      <c r="DH24" s="46">
        <f t="shared" si="33"/>
        <v>49635.794894040562</v>
      </c>
      <c r="DI24" s="46">
        <f t="shared" si="33"/>
        <v>47935.794894040562</v>
      </c>
      <c r="DJ24" s="46">
        <f t="shared" si="33"/>
        <v>52135.794894040097</v>
      </c>
      <c r="DK24" s="46">
        <f t="shared" si="33"/>
        <v>52135.794894041028</v>
      </c>
      <c r="DL24" s="46">
        <f t="shared" si="33"/>
        <v>52135.794894040097</v>
      </c>
      <c r="DM24" s="46">
        <f t="shared" si="33"/>
        <v>52135.794894041028</v>
      </c>
      <c r="DN24" s="46">
        <f t="shared" si="33"/>
        <v>52135.794894040097</v>
      </c>
      <c r="DO24" s="46">
        <f t="shared" si="33"/>
        <v>52135.794894040562</v>
      </c>
      <c r="DP24" s="52">
        <f t="shared" si="33"/>
        <v>30301.790188274812</v>
      </c>
      <c r="DQ24" s="46">
        <f>DQ23-DO23</f>
        <v>80812.585082315374</v>
      </c>
      <c r="DR24" s="46">
        <f t="shared" ref="DR24:EC24" si="34">DR23-DQ23</f>
        <v>52135.794894040097</v>
      </c>
      <c r="DS24" s="46">
        <f t="shared" si="34"/>
        <v>40794.794894041028</v>
      </c>
      <c r="DT24" s="46">
        <f t="shared" si="34"/>
        <v>52135.794894040097</v>
      </c>
      <c r="DU24" s="46">
        <f t="shared" si="34"/>
        <v>49635.794894040097</v>
      </c>
      <c r="DV24" s="46">
        <f t="shared" si="34"/>
        <v>47935.794894040562</v>
      </c>
      <c r="DW24" s="46">
        <f t="shared" si="34"/>
        <v>52135.794894040562</v>
      </c>
      <c r="DX24" s="46">
        <f t="shared" si="34"/>
        <v>52135.794894040562</v>
      </c>
      <c r="DY24" s="46">
        <f t="shared" si="34"/>
        <v>52135.794894040562</v>
      </c>
      <c r="DZ24" s="46">
        <f t="shared" si="34"/>
        <v>52135.794894040562</v>
      </c>
      <c r="EA24" s="46">
        <f t="shared" si="34"/>
        <v>52135.794894040562</v>
      </c>
      <c r="EB24" s="46">
        <f t="shared" si="34"/>
        <v>52135.794894039631</v>
      </c>
      <c r="EC24" s="52">
        <f t="shared" si="34"/>
        <v>30301.790188276209</v>
      </c>
    </row>
    <row r="25" spans="2:133" x14ac:dyDescent="0.2"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4"/>
      <c r="Q25" s="53"/>
      <c r="R25" s="53"/>
      <c r="AC25" s="42"/>
      <c r="AP25" s="42"/>
      <c r="BC25" s="42"/>
      <c r="BP25" s="42"/>
      <c r="CC25" s="42"/>
      <c r="CP25" s="42"/>
      <c r="DC25" s="42"/>
      <c r="DP25" s="42"/>
      <c r="EC25" s="42"/>
    </row>
    <row r="26" spans="2:133" x14ac:dyDescent="0.2">
      <c r="C26" s="35" t="s">
        <v>18</v>
      </c>
      <c r="D26" s="53"/>
      <c r="E26" s="53"/>
      <c r="F26" s="53"/>
      <c r="G26" s="53"/>
      <c r="H26" s="53"/>
      <c r="I26" s="53"/>
      <c r="J26" s="53"/>
      <c r="K26" s="53"/>
      <c r="L26" s="53">
        <v>50000</v>
      </c>
      <c r="M26" s="53"/>
      <c r="N26" s="53"/>
      <c r="O26" s="53">
        <v>1350000</v>
      </c>
      <c r="P26" s="54">
        <f>SUM(D26:O26)</f>
        <v>1400000</v>
      </c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4">
        <f t="shared" ref="AC26:AC32" si="35">SUM(Q26:AB26)</f>
        <v>0</v>
      </c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>
        <f t="shared" ref="AP26:AP32" si="36">SUM(AD26:AO26)</f>
        <v>0</v>
      </c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4">
        <f t="shared" ref="BC26:BC32" si="37">SUM(AQ26:BB26)</f>
        <v>0</v>
      </c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4">
        <f>SUM(BD26:BO26)</f>
        <v>0</v>
      </c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4">
        <f t="shared" ref="CC26:CC31" si="38">SUM(BQ26:CB26)</f>
        <v>0</v>
      </c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4">
        <f>SUM(CD26:CO26)</f>
        <v>0</v>
      </c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4">
        <f>SUM(CQ26:DB26)</f>
        <v>0</v>
      </c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>
        <f>SUM(DC26:DN26)</f>
        <v>0</v>
      </c>
      <c r="DP26" s="54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4">
        <f>SUM(DQ26:EB26)</f>
        <v>0</v>
      </c>
    </row>
    <row r="27" spans="2:133" x14ac:dyDescent="0.2">
      <c r="C27" s="35" t="s">
        <v>19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>
        <v>31770</v>
      </c>
      <c r="P27" s="54">
        <f>SUM(D27:O27)</f>
        <v>31770</v>
      </c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4">
        <f t="shared" si="35"/>
        <v>0</v>
      </c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>
        <f t="shared" si="36"/>
        <v>0</v>
      </c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 t="shared" si="37"/>
        <v>0</v>
      </c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4">
        <f>SUM(BD27:BO27)</f>
        <v>0</v>
      </c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4">
        <f t="shared" si="38"/>
        <v>0</v>
      </c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4">
        <f>SUM(CD27:CO27)</f>
        <v>0</v>
      </c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4">
        <f>SUM(CQ27:DB27)</f>
        <v>0</v>
      </c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>
        <f>SUM(DC27:DN27)</f>
        <v>0</v>
      </c>
      <c r="DP27" s="54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4">
        <f>SUM(DQ27:EB27)</f>
        <v>0</v>
      </c>
    </row>
    <row r="28" spans="2:133" x14ac:dyDescent="0.2">
      <c r="C28" s="35" t="s">
        <v>20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>
        <v>65000</v>
      </c>
      <c r="P28" s="54">
        <f>SUM(D28:O28)</f>
        <v>65000</v>
      </c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4">
        <f t="shared" si="35"/>
        <v>0</v>
      </c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>
        <f t="shared" si="36"/>
        <v>0</v>
      </c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4">
        <f t="shared" si="37"/>
        <v>0</v>
      </c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4">
        <f>SUM(BD28:BO28)</f>
        <v>0</v>
      </c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4">
        <f t="shared" si="38"/>
        <v>0</v>
      </c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4">
        <f>SUM(CD28:CO28)</f>
        <v>0</v>
      </c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4">
        <f>SUM(CQ28:DB28)</f>
        <v>0</v>
      </c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>
        <f>SUM(DC28:DN28)</f>
        <v>0</v>
      </c>
      <c r="DP28" s="54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4">
        <f>SUM(DQ28:EB28)</f>
        <v>0</v>
      </c>
    </row>
    <row r="29" spans="2:133" s="53" customFormat="1" x14ac:dyDescent="0.2">
      <c r="B29" s="35"/>
      <c r="C29" s="53" t="s">
        <v>21</v>
      </c>
      <c r="D29" s="53">
        <f t="shared" ref="D29:N29" si="39">+D28*0.2</f>
        <v>0</v>
      </c>
      <c r="E29" s="53">
        <f t="shared" si="39"/>
        <v>0</v>
      </c>
      <c r="F29" s="53">
        <f t="shared" si="39"/>
        <v>0</v>
      </c>
      <c r="G29" s="53">
        <f t="shared" si="39"/>
        <v>0</v>
      </c>
      <c r="H29" s="53">
        <f t="shared" si="39"/>
        <v>0</v>
      </c>
      <c r="I29" s="53">
        <f t="shared" si="39"/>
        <v>0</v>
      </c>
      <c r="J29" s="53">
        <f t="shared" si="39"/>
        <v>0</v>
      </c>
      <c r="K29" s="53">
        <f t="shared" si="39"/>
        <v>0</v>
      </c>
      <c r="L29" s="53">
        <f t="shared" si="39"/>
        <v>0</v>
      </c>
      <c r="M29" s="53">
        <f t="shared" si="39"/>
        <v>0</v>
      </c>
      <c r="N29" s="53">
        <f t="shared" si="39"/>
        <v>0</v>
      </c>
      <c r="O29" s="53">
        <f>O28*20/100</f>
        <v>13000</v>
      </c>
      <c r="P29" s="54"/>
      <c r="Q29" s="53">
        <f t="shared" ref="Q29:AB29" si="40">+Q28*20/100</f>
        <v>0</v>
      </c>
      <c r="R29" s="53">
        <f t="shared" si="40"/>
        <v>0</v>
      </c>
      <c r="S29" s="53">
        <f t="shared" si="40"/>
        <v>0</v>
      </c>
      <c r="T29" s="53">
        <f t="shared" si="40"/>
        <v>0</v>
      </c>
      <c r="U29" s="53">
        <f t="shared" si="40"/>
        <v>0</v>
      </c>
      <c r="V29" s="53">
        <f t="shared" si="40"/>
        <v>0</v>
      </c>
      <c r="W29" s="53">
        <f t="shared" si="40"/>
        <v>0</v>
      </c>
      <c r="X29" s="53">
        <f t="shared" si="40"/>
        <v>0</v>
      </c>
      <c r="Y29" s="53">
        <f t="shared" si="40"/>
        <v>0</v>
      </c>
      <c r="Z29" s="53">
        <f t="shared" si="40"/>
        <v>0</v>
      </c>
      <c r="AA29" s="53">
        <f t="shared" si="40"/>
        <v>0</v>
      </c>
      <c r="AB29" s="53">
        <f t="shared" si="40"/>
        <v>0</v>
      </c>
      <c r="AC29" s="54">
        <f t="shared" si="35"/>
        <v>0</v>
      </c>
      <c r="AD29" s="53">
        <f t="shared" ref="AD29:AO29" si="41">+AD28*20/100</f>
        <v>0</v>
      </c>
      <c r="AE29" s="53">
        <f t="shared" si="41"/>
        <v>0</v>
      </c>
      <c r="AF29" s="53">
        <f t="shared" si="41"/>
        <v>0</v>
      </c>
      <c r="AG29" s="53">
        <f t="shared" si="41"/>
        <v>0</v>
      </c>
      <c r="AH29" s="53">
        <f t="shared" si="41"/>
        <v>0</v>
      </c>
      <c r="AI29" s="53">
        <f t="shared" si="41"/>
        <v>0</v>
      </c>
      <c r="AJ29" s="53">
        <f t="shared" si="41"/>
        <v>0</v>
      </c>
      <c r="AK29" s="53">
        <f t="shared" si="41"/>
        <v>0</v>
      </c>
      <c r="AL29" s="53">
        <f t="shared" si="41"/>
        <v>0</v>
      </c>
      <c r="AM29" s="53">
        <f t="shared" si="41"/>
        <v>0</v>
      </c>
      <c r="AN29" s="53">
        <f t="shared" si="41"/>
        <v>0</v>
      </c>
      <c r="AO29" s="53">
        <f t="shared" si="41"/>
        <v>0</v>
      </c>
      <c r="AP29" s="54">
        <f t="shared" si="36"/>
        <v>0</v>
      </c>
      <c r="AQ29" s="53">
        <f t="shared" ref="AQ29:BB29" si="42">+AQ28*20/100</f>
        <v>0</v>
      </c>
      <c r="AR29" s="53">
        <f t="shared" si="42"/>
        <v>0</v>
      </c>
      <c r="AS29" s="53">
        <f t="shared" si="42"/>
        <v>0</v>
      </c>
      <c r="AT29" s="53">
        <f t="shared" si="42"/>
        <v>0</v>
      </c>
      <c r="AU29" s="53">
        <f t="shared" si="42"/>
        <v>0</v>
      </c>
      <c r="AV29" s="53">
        <f t="shared" si="42"/>
        <v>0</v>
      </c>
      <c r="AW29" s="53">
        <f t="shared" si="42"/>
        <v>0</v>
      </c>
      <c r="AX29" s="53">
        <f t="shared" si="42"/>
        <v>0</v>
      </c>
      <c r="AY29" s="53">
        <f t="shared" si="42"/>
        <v>0</v>
      </c>
      <c r="AZ29" s="53">
        <f t="shared" si="42"/>
        <v>0</v>
      </c>
      <c r="BA29" s="53">
        <f t="shared" si="42"/>
        <v>0</v>
      </c>
      <c r="BB29" s="53">
        <f t="shared" si="42"/>
        <v>0</v>
      </c>
      <c r="BC29" s="54">
        <f t="shared" si="37"/>
        <v>0</v>
      </c>
      <c r="BD29" s="53">
        <f t="shared" ref="BD29:BO29" si="43">+BD28*20/100</f>
        <v>0</v>
      </c>
      <c r="BE29" s="53">
        <f t="shared" si="43"/>
        <v>0</v>
      </c>
      <c r="BF29" s="53">
        <f t="shared" si="43"/>
        <v>0</v>
      </c>
      <c r="BG29" s="53">
        <f t="shared" si="43"/>
        <v>0</v>
      </c>
      <c r="BH29" s="53">
        <f t="shared" si="43"/>
        <v>0</v>
      </c>
      <c r="BI29" s="53">
        <f t="shared" si="43"/>
        <v>0</v>
      </c>
      <c r="BJ29" s="53">
        <f t="shared" si="43"/>
        <v>0</v>
      </c>
      <c r="BK29" s="53">
        <f t="shared" si="43"/>
        <v>0</v>
      </c>
      <c r="BL29" s="53">
        <f t="shared" si="43"/>
        <v>0</v>
      </c>
      <c r="BM29" s="53">
        <f t="shared" si="43"/>
        <v>0</v>
      </c>
      <c r="BN29" s="53">
        <f t="shared" si="43"/>
        <v>0</v>
      </c>
      <c r="BO29" s="53">
        <f t="shared" si="43"/>
        <v>0</v>
      </c>
      <c r="BP29" s="54"/>
      <c r="BQ29" s="53">
        <f t="shared" ref="BQ29:CB29" si="44">+BQ28*20/100</f>
        <v>0</v>
      </c>
      <c r="BR29" s="53">
        <f t="shared" si="44"/>
        <v>0</v>
      </c>
      <c r="BS29" s="53">
        <f t="shared" si="44"/>
        <v>0</v>
      </c>
      <c r="BT29" s="53">
        <f t="shared" si="44"/>
        <v>0</v>
      </c>
      <c r="BU29" s="53">
        <f t="shared" si="44"/>
        <v>0</v>
      </c>
      <c r="BV29" s="53">
        <f t="shared" si="44"/>
        <v>0</v>
      </c>
      <c r="BW29" s="53">
        <f t="shared" si="44"/>
        <v>0</v>
      </c>
      <c r="BX29" s="53">
        <f t="shared" si="44"/>
        <v>0</v>
      </c>
      <c r="BY29" s="53">
        <f t="shared" si="44"/>
        <v>0</v>
      </c>
      <c r="BZ29" s="53">
        <f t="shared" si="44"/>
        <v>0</v>
      </c>
      <c r="CA29" s="53">
        <f t="shared" si="44"/>
        <v>0</v>
      </c>
      <c r="CB29" s="53">
        <f t="shared" si="44"/>
        <v>0</v>
      </c>
      <c r="CC29" s="54">
        <f t="shared" si="38"/>
        <v>0</v>
      </c>
      <c r="CD29" s="53">
        <f t="shared" ref="CD29:CO29" si="45">+CD28*20/100</f>
        <v>0</v>
      </c>
      <c r="CE29" s="53">
        <f t="shared" si="45"/>
        <v>0</v>
      </c>
      <c r="CF29" s="53">
        <f t="shared" si="45"/>
        <v>0</v>
      </c>
      <c r="CG29" s="53">
        <f t="shared" si="45"/>
        <v>0</v>
      </c>
      <c r="CH29" s="53">
        <f t="shared" si="45"/>
        <v>0</v>
      </c>
      <c r="CI29" s="53">
        <f t="shared" si="45"/>
        <v>0</v>
      </c>
      <c r="CJ29" s="53">
        <f t="shared" si="45"/>
        <v>0</v>
      </c>
      <c r="CK29" s="53">
        <f t="shared" si="45"/>
        <v>0</v>
      </c>
      <c r="CL29" s="53">
        <f t="shared" si="45"/>
        <v>0</v>
      </c>
      <c r="CM29" s="53">
        <f t="shared" si="45"/>
        <v>0</v>
      </c>
      <c r="CN29" s="53">
        <f t="shared" si="45"/>
        <v>0</v>
      </c>
      <c r="CO29" s="53">
        <f t="shared" si="45"/>
        <v>0</v>
      </c>
      <c r="CP29" s="54"/>
      <c r="CQ29" s="53">
        <f t="shared" ref="CQ29:DB29" si="46">+CQ28*20/100</f>
        <v>0</v>
      </c>
      <c r="CR29" s="53">
        <f t="shared" si="46"/>
        <v>0</v>
      </c>
      <c r="CS29" s="53">
        <f t="shared" si="46"/>
        <v>0</v>
      </c>
      <c r="CT29" s="53">
        <f t="shared" si="46"/>
        <v>0</v>
      </c>
      <c r="CU29" s="53">
        <f t="shared" si="46"/>
        <v>0</v>
      </c>
      <c r="CV29" s="53">
        <f t="shared" si="46"/>
        <v>0</v>
      </c>
      <c r="CW29" s="53">
        <f t="shared" si="46"/>
        <v>0</v>
      </c>
      <c r="CX29" s="53">
        <f t="shared" si="46"/>
        <v>0</v>
      </c>
      <c r="CY29" s="53">
        <f t="shared" si="46"/>
        <v>0</v>
      </c>
      <c r="CZ29" s="53">
        <f t="shared" si="46"/>
        <v>0</v>
      </c>
      <c r="DA29" s="53">
        <f t="shared" si="46"/>
        <v>0</v>
      </c>
      <c r="DB29" s="53">
        <f t="shared" si="46"/>
        <v>0</v>
      </c>
      <c r="DC29" s="54"/>
      <c r="DD29" s="53">
        <f t="shared" ref="DD29:DO29" si="47">+DD28*20/100</f>
        <v>0</v>
      </c>
      <c r="DE29" s="53">
        <f t="shared" si="47"/>
        <v>0</v>
      </c>
      <c r="DF29" s="53">
        <f t="shared" si="47"/>
        <v>0</v>
      </c>
      <c r="DG29" s="53">
        <f t="shared" si="47"/>
        <v>0</v>
      </c>
      <c r="DH29" s="53">
        <f t="shared" si="47"/>
        <v>0</v>
      </c>
      <c r="DI29" s="53">
        <f t="shared" si="47"/>
        <v>0</v>
      </c>
      <c r="DJ29" s="53">
        <f t="shared" si="47"/>
        <v>0</v>
      </c>
      <c r="DK29" s="53">
        <f t="shared" si="47"/>
        <v>0</v>
      </c>
      <c r="DL29" s="53">
        <f t="shared" si="47"/>
        <v>0</v>
      </c>
      <c r="DM29" s="53">
        <f t="shared" si="47"/>
        <v>0</v>
      </c>
      <c r="DN29" s="53">
        <f t="shared" si="47"/>
        <v>0</v>
      </c>
      <c r="DO29" s="53">
        <f t="shared" si="47"/>
        <v>0</v>
      </c>
      <c r="DP29" s="54"/>
      <c r="DQ29" s="53">
        <f t="shared" ref="DQ29:EB29" si="48">+DQ28*20/100</f>
        <v>0</v>
      </c>
      <c r="DR29" s="53">
        <f t="shared" si="48"/>
        <v>0</v>
      </c>
      <c r="DS29" s="53">
        <f t="shared" si="48"/>
        <v>0</v>
      </c>
      <c r="DT29" s="53">
        <f t="shared" si="48"/>
        <v>0</v>
      </c>
      <c r="DU29" s="53">
        <f t="shared" si="48"/>
        <v>0</v>
      </c>
      <c r="DV29" s="53">
        <f t="shared" si="48"/>
        <v>0</v>
      </c>
      <c r="DW29" s="53">
        <f t="shared" si="48"/>
        <v>0</v>
      </c>
      <c r="DX29" s="53">
        <f t="shared" si="48"/>
        <v>0</v>
      </c>
      <c r="DY29" s="53">
        <f t="shared" si="48"/>
        <v>0</v>
      </c>
      <c r="DZ29" s="53">
        <f t="shared" si="48"/>
        <v>0</v>
      </c>
      <c r="EA29" s="53">
        <f t="shared" si="48"/>
        <v>0</v>
      </c>
      <c r="EB29" s="53">
        <f t="shared" si="48"/>
        <v>0</v>
      </c>
      <c r="EC29" s="54"/>
    </row>
    <row r="30" spans="2:133" x14ac:dyDescent="0.2">
      <c r="C30" s="35" t="s">
        <v>22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>
        <v>5000</v>
      </c>
      <c r="P30" s="54">
        <f>SUM(D30:O30)</f>
        <v>5000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4">
        <f t="shared" si="35"/>
        <v>0</v>
      </c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>
        <f t="shared" si="36"/>
        <v>0</v>
      </c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4">
        <f t="shared" si="37"/>
        <v>0</v>
      </c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4">
        <f>SUM(BD30:BO30)</f>
        <v>0</v>
      </c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4">
        <f t="shared" si="38"/>
        <v>0</v>
      </c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4">
        <f>SUM(CD30:CO30)</f>
        <v>0</v>
      </c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4">
        <f>SUM(CQ30:DB30)</f>
        <v>0</v>
      </c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>
        <f>SUM(DC30:DN30)</f>
        <v>0</v>
      </c>
      <c r="DP30" s="54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4">
        <f>SUM(DQ30:EB30)</f>
        <v>0</v>
      </c>
    </row>
    <row r="31" spans="2:133" x14ac:dyDescent="0.2">
      <c r="C31" s="35" t="s">
        <v>23</v>
      </c>
      <c r="D31" s="53"/>
      <c r="E31" s="53"/>
      <c r="F31" s="53"/>
      <c r="G31" s="53"/>
      <c r="H31" s="53"/>
      <c r="I31" s="53"/>
      <c r="J31" s="53"/>
      <c r="K31" s="53"/>
      <c r="L31" s="53"/>
      <c r="M31" s="53">
        <v>21000</v>
      </c>
      <c r="N31" s="53">
        <v>21000</v>
      </c>
      <c r="O31" s="53">
        <v>156000</v>
      </c>
      <c r="P31" s="54">
        <f>SUM(D31:O31)</f>
        <v>198000</v>
      </c>
      <c r="Q31" s="53">
        <v>0</v>
      </c>
      <c r="R31" s="53">
        <v>120265</v>
      </c>
      <c r="S31" s="53">
        <v>131000</v>
      </c>
      <c r="T31" s="53"/>
      <c r="U31" s="53"/>
      <c r="V31" s="53"/>
      <c r="W31" s="53"/>
      <c r="X31" s="53"/>
      <c r="Y31" s="53"/>
      <c r="Z31" s="53"/>
      <c r="AA31" s="53"/>
      <c r="AB31" s="53"/>
      <c r="AC31" s="54">
        <f t="shared" si="35"/>
        <v>251265</v>
      </c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>
        <f t="shared" si="36"/>
        <v>0</v>
      </c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 t="shared" si="37"/>
        <v>0</v>
      </c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4">
        <f>SUM(BD31:BO31)</f>
        <v>0</v>
      </c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4">
        <f t="shared" si="38"/>
        <v>0</v>
      </c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4">
        <f>SUM(CD31:CO31)</f>
        <v>0</v>
      </c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4">
        <f>SUM(CQ31:DB31)</f>
        <v>0</v>
      </c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>
        <f>SUM(DC31:DN31)</f>
        <v>0</v>
      </c>
      <c r="DP31" s="54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4">
        <f>SUM(DQ31:EB31)</f>
        <v>0</v>
      </c>
    </row>
    <row r="32" spans="2:133" x14ac:dyDescent="0.2">
      <c r="C32" s="35" t="s">
        <v>24</v>
      </c>
      <c r="D32" s="53">
        <f t="shared" ref="D32:O32" si="49">D31*20/100</f>
        <v>0</v>
      </c>
      <c r="E32" s="53">
        <f t="shared" si="49"/>
        <v>0</v>
      </c>
      <c r="F32" s="53">
        <f t="shared" si="49"/>
        <v>0</v>
      </c>
      <c r="G32" s="53">
        <f t="shared" si="49"/>
        <v>0</v>
      </c>
      <c r="H32" s="53">
        <f t="shared" si="49"/>
        <v>0</v>
      </c>
      <c r="I32" s="53">
        <f t="shared" si="49"/>
        <v>0</v>
      </c>
      <c r="J32" s="53">
        <f t="shared" si="49"/>
        <v>0</v>
      </c>
      <c r="K32" s="53">
        <f t="shared" si="49"/>
        <v>0</v>
      </c>
      <c r="L32" s="53">
        <f t="shared" si="49"/>
        <v>0</v>
      </c>
      <c r="M32" s="53">
        <f t="shared" si="49"/>
        <v>4200</v>
      </c>
      <c r="N32" s="53">
        <f t="shared" si="49"/>
        <v>4200</v>
      </c>
      <c r="O32" s="53">
        <f t="shared" si="49"/>
        <v>31200</v>
      </c>
      <c r="P32" s="54"/>
      <c r="Q32" s="53">
        <f t="shared" ref="Q32:AB32" si="50">+Q31*20/100</f>
        <v>0</v>
      </c>
      <c r="R32" s="53">
        <f t="shared" si="50"/>
        <v>24053</v>
      </c>
      <c r="S32" s="53">
        <f t="shared" si="50"/>
        <v>26200</v>
      </c>
      <c r="T32" s="53">
        <f t="shared" si="50"/>
        <v>0</v>
      </c>
      <c r="U32" s="53">
        <f t="shared" si="50"/>
        <v>0</v>
      </c>
      <c r="V32" s="53">
        <f t="shared" si="50"/>
        <v>0</v>
      </c>
      <c r="W32" s="53">
        <f t="shared" si="50"/>
        <v>0</v>
      </c>
      <c r="X32" s="53">
        <f t="shared" si="50"/>
        <v>0</v>
      </c>
      <c r="Y32" s="53">
        <f t="shared" si="50"/>
        <v>0</v>
      </c>
      <c r="Z32" s="53">
        <f t="shared" si="50"/>
        <v>0</v>
      </c>
      <c r="AA32" s="53">
        <f t="shared" si="50"/>
        <v>0</v>
      </c>
      <c r="AB32" s="53">
        <f t="shared" si="50"/>
        <v>0</v>
      </c>
      <c r="AC32" s="54">
        <f t="shared" si="35"/>
        <v>50253</v>
      </c>
      <c r="AD32" s="53">
        <f t="shared" ref="AD32:AO32" si="51">+AD31*20/100</f>
        <v>0</v>
      </c>
      <c r="AE32" s="53">
        <f t="shared" si="51"/>
        <v>0</v>
      </c>
      <c r="AF32" s="53">
        <f t="shared" si="51"/>
        <v>0</v>
      </c>
      <c r="AG32" s="53">
        <f t="shared" si="51"/>
        <v>0</v>
      </c>
      <c r="AH32" s="53">
        <f t="shared" si="51"/>
        <v>0</v>
      </c>
      <c r="AI32" s="53">
        <f t="shared" si="51"/>
        <v>0</v>
      </c>
      <c r="AJ32" s="53">
        <f t="shared" si="51"/>
        <v>0</v>
      </c>
      <c r="AK32" s="53">
        <f t="shared" si="51"/>
        <v>0</v>
      </c>
      <c r="AL32" s="53">
        <f t="shared" si="51"/>
        <v>0</v>
      </c>
      <c r="AM32" s="53">
        <f t="shared" si="51"/>
        <v>0</v>
      </c>
      <c r="AN32" s="53">
        <f t="shared" si="51"/>
        <v>0</v>
      </c>
      <c r="AO32" s="53">
        <f t="shared" si="51"/>
        <v>0</v>
      </c>
      <c r="AP32" s="54">
        <f t="shared" si="36"/>
        <v>0</v>
      </c>
      <c r="AQ32" s="53">
        <f t="shared" ref="AQ32:BB32" si="52">+AQ31*20/100</f>
        <v>0</v>
      </c>
      <c r="AR32" s="53">
        <f t="shared" si="52"/>
        <v>0</v>
      </c>
      <c r="AS32" s="53">
        <f t="shared" si="52"/>
        <v>0</v>
      </c>
      <c r="AT32" s="53">
        <f t="shared" si="52"/>
        <v>0</v>
      </c>
      <c r="AU32" s="53">
        <f t="shared" si="52"/>
        <v>0</v>
      </c>
      <c r="AV32" s="53">
        <f t="shared" si="52"/>
        <v>0</v>
      </c>
      <c r="AW32" s="53">
        <f t="shared" si="52"/>
        <v>0</v>
      </c>
      <c r="AX32" s="53">
        <f t="shared" si="52"/>
        <v>0</v>
      </c>
      <c r="AY32" s="53">
        <f t="shared" si="52"/>
        <v>0</v>
      </c>
      <c r="AZ32" s="53">
        <f t="shared" si="52"/>
        <v>0</v>
      </c>
      <c r="BA32" s="53">
        <f t="shared" si="52"/>
        <v>0</v>
      </c>
      <c r="BB32" s="53">
        <f t="shared" si="52"/>
        <v>0</v>
      </c>
      <c r="BC32" s="54">
        <f t="shared" si="37"/>
        <v>0</v>
      </c>
      <c r="BD32" s="53">
        <f t="shared" ref="BD32:BO32" si="53">+BD31*20/100</f>
        <v>0</v>
      </c>
      <c r="BE32" s="53">
        <f t="shared" si="53"/>
        <v>0</v>
      </c>
      <c r="BF32" s="53">
        <f t="shared" si="53"/>
        <v>0</v>
      </c>
      <c r="BG32" s="53">
        <f t="shared" si="53"/>
        <v>0</v>
      </c>
      <c r="BH32" s="53">
        <f t="shared" si="53"/>
        <v>0</v>
      </c>
      <c r="BI32" s="53">
        <f t="shared" si="53"/>
        <v>0</v>
      </c>
      <c r="BJ32" s="53">
        <f t="shared" si="53"/>
        <v>0</v>
      </c>
      <c r="BK32" s="53">
        <f t="shared" si="53"/>
        <v>0</v>
      </c>
      <c r="BL32" s="53">
        <f t="shared" si="53"/>
        <v>0</v>
      </c>
      <c r="BM32" s="53">
        <f t="shared" si="53"/>
        <v>0</v>
      </c>
      <c r="BN32" s="53">
        <f t="shared" si="53"/>
        <v>0</v>
      </c>
      <c r="BO32" s="53">
        <f t="shared" si="53"/>
        <v>0</v>
      </c>
      <c r="BP32" s="54"/>
      <c r="BQ32" s="53">
        <f t="shared" ref="BQ32:CB32" si="54">+BQ31*20/100</f>
        <v>0</v>
      </c>
      <c r="BR32" s="53">
        <f t="shared" si="54"/>
        <v>0</v>
      </c>
      <c r="BS32" s="53">
        <f t="shared" si="54"/>
        <v>0</v>
      </c>
      <c r="BT32" s="53">
        <f t="shared" si="54"/>
        <v>0</v>
      </c>
      <c r="BU32" s="53">
        <f t="shared" si="54"/>
        <v>0</v>
      </c>
      <c r="BV32" s="53">
        <f t="shared" si="54"/>
        <v>0</v>
      </c>
      <c r="BW32" s="53">
        <f t="shared" si="54"/>
        <v>0</v>
      </c>
      <c r="BX32" s="53">
        <f t="shared" si="54"/>
        <v>0</v>
      </c>
      <c r="BY32" s="53">
        <f t="shared" si="54"/>
        <v>0</v>
      </c>
      <c r="BZ32" s="53">
        <f t="shared" si="54"/>
        <v>0</v>
      </c>
      <c r="CA32" s="53">
        <f t="shared" si="54"/>
        <v>0</v>
      </c>
      <c r="CB32" s="53">
        <f t="shared" si="54"/>
        <v>0</v>
      </c>
      <c r="CC32" s="54"/>
      <c r="CD32" s="53">
        <f t="shared" ref="CD32:CO32" si="55">+CD31*20/100</f>
        <v>0</v>
      </c>
      <c r="CE32" s="53">
        <f t="shared" si="55"/>
        <v>0</v>
      </c>
      <c r="CF32" s="53">
        <f t="shared" si="55"/>
        <v>0</v>
      </c>
      <c r="CG32" s="53">
        <f t="shared" si="55"/>
        <v>0</v>
      </c>
      <c r="CH32" s="53">
        <f t="shared" si="55"/>
        <v>0</v>
      </c>
      <c r="CI32" s="53">
        <f t="shared" si="55"/>
        <v>0</v>
      </c>
      <c r="CJ32" s="53">
        <f t="shared" si="55"/>
        <v>0</v>
      </c>
      <c r="CK32" s="53">
        <f t="shared" si="55"/>
        <v>0</v>
      </c>
      <c r="CL32" s="53">
        <f t="shared" si="55"/>
        <v>0</v>
      </c>
      <c r="CM32" s="53">
        <f t="shared" si="55"/>
        <v>0</v>
      </c>
      <c r="CN32" s="53">
        <f t="shared" si="55"/>
        <v>0</v>
      </c>
      <c r="CO32" s="53">
        <f t="shared" si="55"/>
        <v>0</v>
      </c>
      <c r="CP32" s="54"/>
      <c r="CQ32" s="53">
        <f t="shared" ref="CQ32:DB32" si="56">+CQ31*20/100</f>
        <v>0</v>
      </c>
      <c r="CR32" s="53">
        <f t="shared" si="56"/>
        <v>0</v>
      </c>
      <c r="CS32" s="53">
        <f t="shared" si="56"/>
        <v>0</v>
      </c>
      <c r="CT32" s="53">
        <f t="shared" si="56"/>
        <v>0</v>
      </c>
      <c r="CU32" s="53">
        <f t="shared" si="56"/>
        <v>0</v>
      </c>
      <c r="CV32" s="53">
        <f t="shared" si="56"/>
        <v>0</v>
      </c>
      <c r="CW32" s="53">
        <f t="shared" si="56"/>
        <v>0</v>
      </c>
      <c r="CX32" s="53">
        <f t="shared" si="56"/>
        <v>0</v>
      </c>
      <c r="CY32" s="53">
        <f t="shared" si="56"/>
        <v>0</v>
      </c>
      <c r="CZ32" s="53">
        <f t="shared" si="56"/>
        <v>0</v>
      </c>
      <c r="DA32" s="53">
        <f t="shared" si="56"/>
        <v>0</v>
      </c>
      <c r="DB32" s="53">
        <f t="shared" si="56"/>
        <v>0</v>
      </c>
      <c r="DC32" s="54"/>
      <c r="DD32" s="53">
        <f t="shared" ref="DD32:DO32" si="57">+DD31*20/100</f>
        <v>0</v>
      </c>
      <c r="DE32" s="53">
        <f t="shared" si="57"/>
        <v>0</v>
      </c>
      <c r="DF32" s="53">
        <f t="shared" si="57"/>
        <v>0</v>
      </c>
      <c r="DG32" s="53">
        <f t="shared" si="57"/>
        <v>0</v>
      </c>
      <c r="DH32" s="53">
        <f t="shared" si="57"/>
        <v>0</v>
      </c>
      <c r="DI32" s="53">
        <f t="shared" si="57"/>
        <v>0</v>
      </c>
      <c r="DJ32" s="53">
        <f t="shared" si="57"/>
        <v>0</v>
      </c>
      <c r="DK32" s="53">
        <f t="shared" si="57"/>
        <v>0</v>
      </c>
      <c r="DL32" s="53">
        <f t="shared" si="57"/>
        <v>0</v>
      </c>
      <c r="DM32" s="53">
        <f t="shared" si="57"/>
        <v>0</v>
      </c>
      <c r="DN32" s="53">
        <f t="shared" si="57"/>
        <v>0</v>
      </c>
      <c r="DO32" s="53">
        <f t="shared" si="57"/>
        <v>0</v>
      </c>
      <c r="DP32" s="54"/>
      <c r="DQ32" s="53">
        <f t="shared" ref="DQ32:EB32" si="58">+DQ31*20/100</f>
        <v>0</v>
      </c>
      <c r="DR32" s="53">
        <f t="shared" si="58"/>
        <v>0</v>
      </c>
      <c r="DS32" s="53">
        <f t="shared" si="58"/>
        <v>0</v>
      </c>
      <c r="DT32" s="53">
        <f t="shared" si="58"/>
        <v>0</v>
      </c>
      <c r="DU32" s="53">
        <f t="shared" si="58"/>
        <v>0</v>
      </c>
      <c r="DV32" s="53">
        <f t="shared" si="58"/>
        <v>0</v>
      </c>
      <c r="DW32" s="53">
        <f t="shared" si="58"/>
        <v>0</v>
      </c>
      <c r="DX32" s="53">
        <f t="shared" si="58"/>
        <v>0</v>
      </c>
      <c r="DY32" s="53">
        <f t="shared" si="58"/>
        <v>0</v>
      </c>
      <c r="DZ32" s="53">
        <f t="shared" si="58"/>
        <v>0</v>
      </c>
      <c r="EA32" s="53">
        <f t="shared" si="58"/>
        <v>0</v>
      </c>
      <c r="EB32" s="53">
        <f t="shared" si="58"/>
        <v>0</v>
      </c>
      <c r="EC32" s="54"/>
    </row>
    <row r="33" spans="1:133" x14ac:dyDescent="0.2">
      <c r="C33" s="35" t="s">
        <v>25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4"/>
      <c r="Q33" s="53"/>
      <c r="R33" s="53">
        <v>9000</v>
      </c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4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4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4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4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4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4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4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4"/>
    </row>
    <row r="34" spans="1:133" x14ac:dyDescent="0.2">
      <c r="C34" s="35" t="s">
        <v>26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4"/>
      <c r="R34" s="53">
        <v>12000</v>
      </c>
      <c r="S34" s="53">
        <v>12000</v>
      </c>
      <c r="T34" s="53"/>
      <c r="U34" s="53"/>
      <c r="V34" s="53"/>
      <c r="W34" s="53"/>
      <c r="X34" s="53"/>
      <c r="Y34" s="53"/>
      <c r="Z34" s="53"/>
      <c r="AA34" s="53"/>
      <c r="AB34" s="53"/>
      <c r="AC34" s="54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4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4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4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4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4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4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4"/>
    </row>
    <row r="35" spans="1:133" x14ac:dyDescent="0.2"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4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4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SUM(AD35:AO35)</f>
        <v>0</v>
      </c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4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4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4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4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4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4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4"/>
    </row>
    <row r="36" spans="1:133" x14ac:dyDescent="0.2">
      <c r="C36" s="43" t="s">
        <v>27</v>
      </c>
      <c r="D36" s="53">
        <f t="shared" ref="D36:O36" si="59">SUM(D26:D32)</f>
        <v>0</v>
      </c>
      <c r="E36" s="53">
        <f t="shared" si="59"/>
        <v>0</v>
      </c>
      <c r="F36" s="53">
        <f t="shared" si="59"/>
        <v>0</v>
      </c>
      <c r="G36" s="53">
        <f t="shared" si="59"/>
        <v>0</v>
      </c>
      <c r="H36" s="53">
        <f t="shared" si="59"/>
        <v>0</v>
      </c>
      <c r="I36" s="53">
        <f t="shared" si="59"/>
        <v>0</v>
      </c>
      <c r="J36" s="53">
        <f t="shared" si="59"/>
        <v>0</v>
      </c>
      <c r="K36" s="53">
        <f t="shared" si="59"/>
        <v>0</v>
      </c>
      <c r="L36" s="53">
        <f t="shared" si="59"/>
        <v>50000</v>
      </c>
      <c r="M36" s="53">
        <f t="shared" si="59"/>
        <v>25200</v>
      </c>
      <c r="N36" s="53">
        <f t="shared" si="59"/>
        <v>25200</v>
      </c>
      <c r="O36" s="53">
        <f t="shared" si="59"/>
        <v>1651970</v>
      </c>
      <c r="P36" s="54">
        <f>SUM(D36:O36)</f>
        <v>1752370</v>
      </c>
      <c r="Q36" s="53">
        <f t="shared" ref="Q36:AB36" si="60">SUM(Q26:Q34)</f>
        <v>0</v>
      </c>
      <c r="R36" s="53">
        <f t="shared" si="60"/>
        <v>165318</v>
      </c>
      <c r="S36" s="53">
        <f t="shared" si="60"/>
        <v>169200</v>
      </c>
      <c r="T36" s="53">
        <f t="shared" si="60"/>
        <v>0</v>
      </c>
      <c r="U36" s="53">
        <f t="shared" si="60"/>
        <v>0</v>
      </c>
      <c r="V36" s="53">
        <f t="shared" si="60"/>
        <v>0</v>
      </c>
      <c r="W36" s="53">
        <f t="shared" si="60"/>
        <v>0</v>
      </c>
      <c r="X36" s="53">
        <f t="shared" si="60"/>
        <v>0</v>
      </c>
      <c r="Y36" s="53">
        <f t="shared" si="60"/>
        <v>0</v>
      </c>
      <c r="Z36" s="53">
        <f t="shared" si="60"/>
        <v>0</v>
      </c>
      <c r="AA36" s="53">
        <f t="shared" si="60"/>
        <v>0</v>
      </c>
      <c r="AB36" s="53">
        <f t="shared" si="60"/>
        <v>0</v>
      </c>
      <c r="AC36" s="54">
        <f>SUM(Q36:AB36)</f>
        <v>334518</v>
      </c>
      <c r="AD36" s="53">
        <f t="shared" ref="AD36:AO36" si="61">SUM(AD26:AD34)</f>
        <v>0</v>
      </c>
      <c r="AE36" s="53">
        <f t="shared" si="61"/>
        <v>0</v>
      </c>
      <c r="AF36" s="53">
        <f t="shared" si="61"/>
        <v>0</v>
      </c>
      <c r="AG36" s="53">
        <f t="shared" si="61"/>
        <v>0</v>
      </c>
      <c r="AH36" s="53">
        <f t="shared" si="61"/>
        <v>0</v>
      </c>
      <c r="AI36" s="53">
        <f t="shared" si="61"/>
        <v>0</v>
      </c>
      <c r="AJ36" s="53">
        <f t="shared" si="61"/>
        <v>0</v>
      </c>
      <c r="AK36" s="53">
        <f t="shared" si="61"/>
        <v>0</v>
      </c>
      <c r="AL36" s="53">
        <f t="shared" si="61"/>
        <v>0</v>
      </c>
      <c r="AM36" s="53">
        <f t="shared" si="61"/>
        <v>0</v>
      </c>
      <c r="AN36" s="53">
        <f t="shared" si="61"/>
        <v>0</v>
      </c>
      <c r="AO36" s="53">
        <f t="shared" si="61"/>
        <v>0</v>
      </c>
      <c r="AP36" s="54">
        <f>SUM(AD36:AO36)</f>
        <v>0</v>
      </c>
      <c r="AQ36" s="53">
        <f t="shared" ref="AQ36:BB36" si="62">SUM(AQ26:AQ34)</f>
        <v>0</v>
      </c>
      <c r="AR36" s="53">
        <f t="shared" si="62"/>
        <v>0</v>
      </c>
      <c r="AS36" s="53">
        <f t="shared" si="62"/>
        <v>0</v>
      </c>
      <c r="AT36" s="53">
        <f t="shared" si="62"/>
        <v>0</v>
      </c>
      <c r="AU36" s="53">
        <f t="shared" si="62"/>
        <v>0</v>
      </c>
      <c r="AV36" s="53">
        <f t="shared" si="62"/>
        <v>0</v>
      </c>
      <c r="AW36" s="53">
        <f t="shared" si="62"/>
        <v>0</v>
      </c>
      <c r="AX36" s="53">
        <f t="shared" si="62"/>
        <v>0</v>
      </c>
      <c r="AY36" s="53">
        <f t="shared" si="62"/>
        <v>0</v>
      </c>
      <c r="AZ36" s="53">
        <f t="shared" si="62"/>
        <v>0</v>
      </c>
      <c r="BA36" s="53">
        <f t="shared" si="62"/>
        <v>0</v>
      </c>
      <c r="BB36" s="53">
        <f t="shared" si="62"/>
        <v>0</v>
      </c>
      <c r="BC36" s="54">
        <f>SUM(AQ36:BB36)</f>
        <v>0</v>
      </c>
      <c r="BD36" s="53">
        <f t="shared" ref="BD36:BO36" si="63">SUM(BD26:BD32)</f>
        <v>0</v>
      </c>
      <c r="BE36" s="53">
        <f t="shared" si="63"/>
        <v>0</v>
      </c>
      <c r="BF36" s="53">
        <f t="shared" si="63"/>
        <v>0</v>
      </c>
      <c r="BG36" s="53">
        <f t="shared" si="63"/>
        <v>0</v>
      </c>
      <c r="BH36" s="53">
        <f t="shared" si="63"/>
        <v>0</v>
      </c>
      <c r="BI36" s="53">
        <f t="shared" si="63"/>
        <v>0</v>
      </c>
      <c r="BJ36" s="53">
        <f t="shared" si="63"/>
        <v>0</v>
      </c>
      <c r="BK36" s="53">
        <f t="shared" si="63"/>
        <v>0</v>
      </c>
      <c r="BL36" s="53">
        <f t="shared" si="63"/>
        <v>0</v>
      </c>
      <c r="BM36" s="53">
        <f t="shared" si="63"/>
        <v>0</v>
      </c>
      <c r="BN36" s="53">
        <f t="shared" si="63"/>
        <v>0</v>
      </c>
      <c r="BO36" s="53">
        <f t="shared" si="63"/>
        <v>0</v>
      </c>
      <c r="BP36" s="54">
        <f>SUM(BD36:BO36)</f>
        <v>0</v>
      </c>
      <c r="BQ36" s="53">
        <f t="shared" ref="BQ36:CB36" si="64">SUM(BQ26:BQ31)</f>
        <v>0</v>
      </c>
      <c r="BR36" s="53">
        <f t="shared" si="64"/>
        <v>0</v>
      </c>
      <c r="BS36" s="53">
        <f t="shared" si="64"/>
        <v>0</v>
      </c>
      <c r="BT36" s="53">
        <f t="shared" si="64"/>
        <v>0</v>
      </c>
      <c r="BU36" s="53">
        <f t="shared" si="64"/>
        <v>0</v>
      </c>
      <c r="BV36" s="53">
        <f t="shared" si="64"/>
        <v>0</v>
      </c>
      <c r="BW36" s="53">
        <f t="shared" si="64"/>
        <v>0</v>
      </c>
      <c r="BX36" s="53">
        <f t="shared" si="64"/>
        <v>0</v>
      </c>
      <c r="BY36" s="53">
        <f t="shared" si="64"/>
        <v>0</v>
      </c>
      <c r="BZ36" s="53">
        <f t="shared" si="64"/>
        <v>0</v>
      </c>
      <c r="CA36" s="53">
        <f t="shared" si="64"/>
        <v>0</v>
      </c>
      <c r="CB36" s="53">
        <f t="shared" si="64"/>
        <v>0</v>
      </c>
      <c r="CC36" s="54">
        <f>SUM(BQ36:CB36)</f>
        <v>0</v>
      </c>
      <c r="CD36" s="53">
        <f t="shared" ref="CD36:CO36" si="65">SUM(CD26:CD31)</f>
        <v>0</v>
      </c>
      <c r="CE36" s="53">
        <f t="shared" si="65"/>
        <v>0</v>
      </c>
      <c r="CF36" s="53">
        <f t="shared" si="65"/>
        <v>0</v>
      </c>
      <c r="CG36" s="53">
        <f t="shared" si="65"/>
        <v>0</v>
      </c>
      <c r="CH36" s="53">
        <f t="shared" si="65"/>
        <v>0</v>
      </c>
      <c r="CI36" s="53">
        <f t="shared" si="65"/>
        <v>0</v>
      </c>
      <c r="CJ36" s="53">
        <f t="shared" si="65"/>
        <v>0</v>
      </c>
      <c r="CK36" s="53">
        <f t="shared" si="65"/>
        <v>0</v>
      </c>
      <c r="CL36" s="53">
        <f t="shared" si="65"/>
        <v>0</v>
      </c>
      <c r="CM36" s="53">
        <f t="shared" si="65"/>
        <v>0</v>
      </c>
      <c r="CN36" s="53">
        <f t="shared" si="65"/>
        <v>0</v>
      </c>
      <c r="CO36" s="53">
        <f t="shared" si="65"/>
        <v>0</v>
      </c>
      <c r="CP36" s="54">
        <f>SUM(CD36:CO36)</f>
        <v>0</v>
      </c>
      <c r="CQ36" s="53">
        <f t="shared" ref="CQ36:DB36" si="66">SUM(CQ26:CQ31)</f>
        <v>0</v>
      </c>
      <c r="CR36" s="53">
        <f t="shared" si="66"/>
        <v>0</v>
      </c>
      <c r="CS36" s="53">
        <f t="shared" si="66"/>
        <v>0</v>
      </c>
      <c r="CT36" s="53">
        <f t="shared" si="66"/>
        <v>0</v>
      </c>
      <c r="CU36" s="53">
        <f t="shared" si="66"/>
        <v>0</v>
      </c>
      <c r="CV36" s="53">
        <f t="shared" si="66"/>
        <v>0</v>
      </c>
      <c r="CW36" s="53">
        <f t="shared" si="66"/>
        <v>0</v>
      </c>
      <c r="CX36" s="53">
        <f t="shared" si="66"/>
        <v>0</v>
      </c>
      <c r="CY36" s="53">
        <f t="shared" si="66"/>
        <v>0</v>
      </c>
      <c r="CZ36" s="53">
        <f t="shared" si="66"/>
        <v>0</v>
      </c>
      <c r="DA36" s="53">
        <f t="shared" si="66"/>
        <v>0</v>
      </c>
      <c r="DB36" s="53">
        <f t="shared" si="66"/>
        <v>0</v>
      </c>
      <c r="DC36" s="54">
        <f>SUM(CQ36:DB36)</f>
        <v>0</v>
      </c>
      <c r="DD36" s="53">
        <f t="shared" ref="DD36:DN36" si="67">SUM(DD26:DD31)</f>
        <v>0</v>
      </c>
      <c r="DE36" s="53">
        <f t="shared" si="67"/>
        <v>0</v>
      </c>
      <c r="DF36" s="53">
        <f t="shared" si="67"/>
        <v>0</v>
      </c>
      <c r="DG36" s="53">
        <f t="shared" si="67"/>
        <v>0</v>
      </c>
      <c r="DH36" s="53">
        <f t="shared" si="67"/>
        <v>0</v>
      </c>
      <c r="DI36" s="53">
        <f t="shared" si="67"/>
        <v>0</v>
      </c>
      <c r="DJ36" s="53">
        <f t="shared" si="67"/>
        <v>0</v>
      </c>
      <c r="DK36" s="53">
        <f t="shared" si="67"/>
        <v>0</v>
      </c>
      <c r="DL36" s="53">
        <f t="shared" si="67"/>
        <v>0</v>
      </c>
      <c r="DM36" s="53">
        <f t="shared" si="67"/>
        <v>0</v>
      </c>
      <c r="DN36" s="53">
        <f t="shared" si="67"/>
        <v>0</v>
      </c>
      <c r="DO36" s="53">
        <f>SUM(DC36:DN36)</f>
        <v>0</v>
      </c>
      <c r="DP36" s="54">
        <f t="shared" ref="DP36:EB36" si="68">SUM(DP26:DP31)</f>
        <v>0</v>
      </c>
      <c r="DQ36" s="53">
        <f t="shared" si="68"/>
        <v>0</v>
      </c>
      <c r="DR36" s="53">
        <f t="shared" si="68"/>
        <v>0</v>
      </c>
      <c r="DS36" s="53">
        <f t="shared" si="68"/>
        <v>0</v>
      </c>
      <c r="DT36" s="53">
        <f t="shared" si="68"/>
        <v>0</v>
      </c>
      <c r="DU36" s="53">
        <f t="shared" si="68"/>
        <v>0</v>
      </c>
      <c r="DV36" s="53">
        <f t="shared" si="68"/>
        <v>0</v>
      </c>
      <c r="DW36" s="53">
        <f t="shared" si="68"/>
        <v>0</v>
      </c>
      <c r="DX36" s="53">
        <f t="shared" si="68"/>
        <v>0</v>
      </c>
      <c r="DY36" s="53">
        <f t="shared" si="68"/>
        <v>0</v>
      </c>
      <c r="DZ36" s="53">
        <f t="shared" si="68"/>
        <v>0</v>
      </c>
      <c r="EA36" s="53">
        <f t="shared" si="68"/>
        <v>0</v>
      </c>
      <c r="EB36" s="53">
        <f t="shared" si="68"/>
        <v>0</v>
      </c>
      <c r="EC36" s="54">
        <f>SUM(DQ36:EB36)</f>
        <v>0</v>
      </c>
    </row>
    <row r="37" spans="1:133" s="55" customFormat="1" x14ac:dyDescent="0.2">
      <c r="C37" s="55" t="s">
        <v>28</v>
      </c>
      <c r="D37" s="49">
        <f t="shared" ref="D37:O37" si="69">-D29-D32</f>
        <v>0</v>
      </c>
      <c r="E37" s="49">
        <f t="shared" si="69"/>
        <v>0</v>
      </c>
      <c r="F37" s="49">
        <f t="shared" si="69"/>
        <v>0</v>
      </c>
      <c r="G37" s="49">
        <f t="shared" si="69"/>
        <v>0</v>
      </c>
      <c r="H37" s="49">
        <f t="shared" si="69"/>
        <v>0</v>
      </c>
      <c r="I37" s="49">
        <f t="shared" si="69"/>
        <v>0</v>
      </c>
      <c r="J37" s="49">
        <f t="shared" si="69"/>
        <v>0</v>
      </c>
      <c r="K37" s="49">
        <f t="shared" si="69"/>
        <v>0</v>
      </c>
      <c r="L37" s="49">
        <f t="shared" si="69"/>
        <v>0</v>
      </c>
      <c r="M37" s="49">
        <f t="shared" si="69"/>
        <v>-4200</v>
      </c>
      <c r="N37" s="49">
        <f t="shared" si="69"/>
        <v>-4200</v>
      </c>
      <c r="O37" s="49">
        <f t="shared" si="69"/>
        <v>-44200</v>
      </c>
      <c r="P37" s="51"/>
      <c r="Q37" s="49">
        <f t="shared" ref="Q37:AO37" si="70">-Q29-Q32</f>
        <v>0</v>
      </c>
      <c r="R37" s="49">
        <f t="shared" si="70"/>
        <v>-24053</v>
      </c>
      <c r="S37" s="49">
        <f t="shared" si="70"/>
        <v>-26200</v>
      </c>
      <c r="T37" s="49">
        <f t="shared" si="70"/>
        <v>0</v>
      </c>
      <c r="U37" s="49">
        <f t="shared" si="70"/>
        <v>0</v>
      </c>
      <c r="V37" s="49">
        <f t="shared" si="70"/>
        <v>0</v>
      </c>
      <c r="W37" s="49">
        <f t="shared" si="70"/>
        <v>0</v>
      </c>
      <c r="X37" s="49">
        <f t="shared" si="70"/>
        <v>0</v>
      </c>
      <c r="Y37" s="49">
        <f t="shared" si="70"/>
        <v>0</v>
      </c>
      <c r="Z37" s="49">
        <f t="shared" si="70"/>
        <v>0</v>
      </c>
      <c r="AA37" s="49">
        <f t="shared" si="70"/>
        <v>0</v>
      </c>
      <c r="AB37" s="49">
        <f t="shared" si="70"/>
        <v>0</v>
      </c>
      <c r="AC37" s="51">
        <f t="shared" si="70"/>
        <v>-50253</v>
      </c>
      <c r="AD37" s="49">
        <f t="shared" si="70"/>
        <v>0</v>
      </c>
      <c r="AE37" s="49">
        <f t="shared" si="70"/>
        <v>0</v>
      </c>
      <c r="AF37" s="49">
        <f t="shared" si="70"/>
        <v>0</v>
      </c>
      <c r="AG37" s="49">
        <f t="shared" si="70"/>
        <v>0</v>
      </c>
      <c r="AH37" s="49">
        <f t="shared" si="70"/>
        <v>0</v>
      </c>
      <c r="AI37" s="49">
        <f t="shared" si="70"/>
        <v>0</v>
      </c>
      <c r="AJ37" s="49">
        <f t="shared" si="70"/>
        <v>0</v>
      </c>
      <c r="AK37" s="49">
        <f t="shared" si="70"/>
        <v>0</v>
      </c>
      <c r="AL37" s="49">
        <f t="shared" si="70"/>
        <v>0</v>
      </c>
      <c r="AM37" s="49">
        <f t="shared" si="70"/>
        <v>0</v>
      </c>
      <c r="AN37" s="49">
        <f t="shared" si="70"/>
        <v>0</v>
      </c>
      <c r="AO37" s="49">
        <f t="shared" si="70"/>
        <v>0</v>
      </c>
      <c r="AP37" s="51">
        <f>SUM(AD37:AO37)</f>
        <v>0</v>
      </c>
      <c r="AQ37" s="49">
        <f t="shared" ref="AQ37:BV37" si="71">-AQ29-AQ32</f>
        <v>0</v>
      </c>
      <c r="AR37" s="49">
        <f t="shared" si="71"/>
        <v>0</v>
      </c>
      <c r="AS37" s="49">
        <f t="shared" si="71"/>
        <v>0</v>
      </c>
      <c r="AT37" s="49">
        <f t="shared" si="71"/>
        <v>0</v>
      </c>
      <c r="AU37" s="49">
        <f t="shared" si="71"/>
        <v>0</v>
      </c>
      <c r="AV37" s="49">
        <f t="shared" si="71"/>
        <v>0</v>
      </c>
      <c r="AW37" s="49">
        <f t="shared" si="71"/>
        <v>0</v>
      </c>
      <c r="AX37" s="49">
        <f t="shared" si="71"/>
        <v>0</v>
      </c>
      <c r="AY37" s="49">
        <f t="shared" si="71"/>
        <v>0</v>
      </c>
      <c r="AZ37" s="49">
        <f t="shared" si="71"/>
        <v>0</v>
      </c>
      <c r="BA37" s="49">
        <f t="shared" si="71"/>
        <v>0</v>
      </c>
      <c r="BB37" s="49">
        <f t="shared" si="71"/>
        <v>0</v>
      </c>
      <c r="BC37" s="51">
        <f t="shared" si="71"/>
        <v>0</v>
      </c>
      <c r="BD37" s="49">
        <f t="shared" si="71"/>
        <v>0</v>
      </c>
      <c r="BE37" s="49">
        <f t="shared" si="71"/>
        <v>0</v>
      </c>
      <c r="BF37" s="49">
        <f t="shared" si="71"/>
        <v>0</v>
      </c>
      <c r="BG37" s="49">
        <f t="shared" si="71"/>
        <v>0</v>
      </c>
      <c r="BH37" s="49">
        <f t="shared" si="71"/>
        <v>0</v>
      </c>
      <c r="BI37" s="49">
        <f t="shared" si="71"/>
        <v>0</v>
      </c>
      <c r="BJ37" s="49">
        <f t="shared" si="71"/>
        <v>0</v>
      </c>
      <c r="BK37" s="49">
        <f t="shared" si="71"/>
        <v>0</v>
      </c>
      <c r="BL37" s="49">
        <f t="shared" si="71"/>
        <v>0</v>
      </c>
      <c r="BM37" s="49">
        <f t="shared" si="71"/>
        <v>0</v>
      </c>
      <c r="BN37" s="49">
        <f t="shared" si="71"/>
        <v>0</v>
      </c>
      <c r="BO37" s="49">
        <f t="shared" si="71"/>
        <v>0</v>
      </c>
      <c r="BP37" s="51">
        <f t="shared" si="71"/>
        <v>0</v>
      </c>
      <c r="BQ37" s="49">
        <f t="shared" si="71"/>
        <v>0</v>
      </c>
      <c r="BR37" s="49">
        <f t="shared" si="71"/>
        <v>0</v>
      </c>
      <c r="BS37" s="49">
        <f t="shared" si="71"/>
        <v>0</v>
      </c>
      <c r="BT37" s="49">
        <f t="shared" si="71"/>
        <v>0</v>
      </c>
      <c r="BU37" s="49">
        <f t="shared" si="71"/>
        <v>0</v>
      </c>
      <c r="BV37" s="49">
        <f t="shared" si="71"/>
        <v>0</v>
      </c>
      <c r="BW37" s="49">
        <f t="shared" ref="BW37:DB37" si="72">-BW29-BW32</f>
        <v>0</v>
      </c>
      <c r="BX37" s="49">
        <f t="shared" si="72"/>
        <v>0</v>
      </c>
      <c r="BY37" s="49">
        <f t="shared" si="72"/>
        <v>0</v>
      </c>
      <c r="BZ37" s="49">
        <f t="shared" si="72"/>
        <v>0</v>
      </c>
      <c r="CA37" s="49">
        <f t="shared" si="72"/>
        <v>0</v>
      </c>
      <c r="CB37" s="49">
        <f t="shared" si="72"/>
        <v>0</v>
      </c>
      <c r="CC37" s="51">
        <f t="shared" si="72"/>
        <v>0</v>
      </c>
      <c r="CD37" s="49">
        <f t="shared" si="72"/>
        <v>0</v>
      </c>
      <c r="CE37" s="49">
        <f t="shared" si="72"/>
        <v>0</v>
      </c>
      <c r="CF37" s="49">
        <f t="shared" si="72"/>
        <v>0</v>
      </c>
      <c r="CG37" s="49">
        <f t="shared" si="72"/>
        <v>0</v>
      </c>
      <c r="CH37" s="49">
        <f t="shared" si="72"/>
        <v>0</v>
      </c>
      <c r="CI37" s="49">
        <f t="shared" si="72"/>
        <v>0</v>
      </c>
      <c r="CJ37" s="49">
        <f t="shared" si="72"/>
        <v>0</v>
      </c>
      <c r="CK37" s="49">
        <f t="shared" si="72"/>
        <v>0</v>
      </c>
      <c r="CL37" s="49">
        <f t="shared" si="72"/>
        <v>0</v>
      </c>
      <c r="CM37" s="49">
        <f t="shared" si="72"/>
        <v>0</v>
      </c>
      <c r="CN37" s="49">
        <f t="shared" si="72"/>
        <v>0</v>
      </c>
      <c r="CO37" s="49">
        <f t="shared" si="72"/>
        <v>0</v>
      </c>
      <c r="CP37" s="51">
        <f t="shared" si="72"/>
        <v>0</v>
      </c>
      <c r="CQ37" s="49">
        <f t="shared" si="72"/>
        <v>0</v>
      </c>
      <c r="CR37" s="49">
        <f t="shared" si="72"/>
        <v>0</v>
      </c>
      <c r="CS37" s="49">
        <f t="shared" si="72"/>
        <v>0</v>
      </c>
      <c r="CT37" s="49">
        <f t="shared" si="72"/>
        <v>0</v>
      </c>
      <c r="CU37" s="49">
        <f t="shared" si="72"/>
        <v>0</v>
      </c>
      <c r="CV37" s="49">
        <f t="shared" si="72"/>
        <v>0</v>
      </c>
      <c r="CW37" s="49">
        <f t="shared" si="72"/>
        <v>0</v>
      </c>
      <c r="CX37" s="49">
        <f t="shared" si="72"/>
        <v>0</v>
      </c>
      <c r="CY37" s="49">
        <f t="shared" si="72"/>
        <v>0</v>
      </c>
      <c r="CZ37" s="49">
        <f t="shared" si="72"/>
        <v>0</v>
      </c>
      <c r="DA37" s="49">
        <f t="shared" si="72"/>
        <v>0</v>
      </c>
      <c r="DB37" s="49">
        <f t="shared" si="72"/>
        <v>0</v>
      </c>
      <c r="DC37" s="51">
        <f t="shared" ref="DC37:EC37" si="73">-DC29-DC32</f>
        <v>0</v>
      </c>
      <c r="DD37" s="49">
        <f t="shared" si="73"/>
        <v>0</v>
      </c>
      <c r="DE37" s="49">
        <f t="shared" si="73"/>
        <v>0</v>
      </c>
      <c r="DF37" s="49">
        <f t="shared" si="73"/>
        <v>0</v>
      </c>
      <c r="DG37" s="49">
        <f t="shared" si="73"/>
        <v>0</v>
      </c>
      <c r="DH37" s="49">
        <f t="shared" si="73"/>
        <v>0</v>
      </c>
      <c r="DI37" s="49">
        <f t="shared" si="73"/>
        <v>0</v>
      </c>
      <c r="DJ37" s="49">
        <f t="shared" si="73"/>
        <v>0</v>
      </c>
      <c r="DK37" s="49">
        <f t="shared" si="73"/>
        <v>0</v>
      </c>
      <c r="DL37" s="49">
        <f t="shared" si="73"/>
        <v>0</v>
      </c>
      <c r="DM37" s="49">
        <f t="shared" si="73"/>
        <v>0</v>
      </c>
      <c r="DN37" s="49">
        <f t="shared" si="73"/>
        <v>0</v>
      </c>
      <c r="DO37" s="49">
        <f t="shared" si="73"/>
        <v>0</v>
      </c>
      <c r="DP37" s="51">
        <f t="shared" si="73"/>
        <v>0</v>
      </c>
      <c r="DQ37" s="49">
        <f t="shared" si="73"/>
        <v>0</v>
      </c>
      <c r="DR37" s="49">
        <f t="shared" si="73"/>
        <v>0</v>
      </c>
      <c r="DS37" s="49">
        <f t="shared" si="73"/>
        <v>0</v>
      </c>
      <c r="DT37" s="49">
        <f t="shared" si="73"/>
        <v>0</v>
      </c>
      <c r="DU37" s="49">
        <f t="shared" si="73"/>
        <v>0</v>
      </c>
      <c r="DV37" s="49">
        <f t="shared" si="73"/>
        <v>0</v>
      </c>
      <c r="DW37" s="49">
        <f t="shared" si="73"/>
        <v>0</v>
      </c>
      <c r="DX37" s="49">
        <f t="shared" si="73"/>
        <v>0</v>
      </c>
      <c r="DY37" s="49">
        <f t="shared" si="73"/>
        <v>0</v>
      </c>
      <c r="DZ37" s="49">
        <f t="shared" si="73"/>
        <v>0</v>
      </c>
      <c r="EA37" s="49">
        <f t="shared" si="73"/>
        <v>0</v>
      </c>
      <c r="EB37" s="49">
        <f t="shared" si="73"/>
        <v>0</v>
      </c>
      <c r="EC37" s="51">
        <f t="shared" si="73"/>
        <v>0</v>
      </c>
    </row>
    <row r="38" spans="1:133" x14ac:dyDescent="0.2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42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4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4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4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4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4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4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4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4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4"/>
    </row>
    <row r="39" spans="1:133" x14ac:dyDescent="0.2">
      <c r="C39" s="35" t="s">
        <v>29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>
        <v>1120000</v>
      </c>
      <c r="P39" s="56">
        <f>SUM(D39:O39)</f>
        <v>1120000</v>
      </c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4">
        <f>SUM(Q39:AB39)</f>
        <v>0</v>
      </c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4">
        <f>SUM(AD39:AO39)</f>
        <v>0</v>
      </c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SUM(AQ39:BB39)</f>
        <v>0</v>
      </c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4">
        <f>SUM(BD39:BO39)</f>
        <v>0</v>
      </c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4">
        <f>SUM(BQ39:CB39)</f>
        <v>0</v>
      </c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4">
        <f>SUM(CD39:CO39)</f>
        <v>0</v>
      </c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4">
        <f>SUM(CQ39:DB39)</f>
        <v>0</v>
      </c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>
        <f>SUM(DC39:DN39)</f>
        <v>0</v>
      </c>
      <c r="DP39" s="54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4">
        <f>SUM(DQ39:EB39)</f>
        <v>0</v>
      </c>
    </row>
    <row r="40" spans="1:133" x14ac:dyDescent="0.2">
      <c r="C40" s="35" t="s">
        <v>30</v>
      </c>
      <c r="D40" s="53"/>
      <c r="E40" s="53"/>
      <c r="F40" s="53"/>
      <c r="G40" s="53"/>
      <c r="H40" s="53"/>
      <c r="I40" s="53"/>
      <c r="J40" s="53"/>
      <c r="K40" s="53"/>
      <c r="L40" s="53"/>
      <c r="M40" s="53">
        <v>50000</v>
      </c>
      <c r="N40" s="53"/>
      <c r="O40" s="53">
        <v>187200</v>
      </c>
      <c r="P40" s="56">
        <f>SUM(D40:O40)</f>
        <v>237200</v>
      </c>
      <c r="Q40" s="53"/>
      <c r="R40" s="53">
        <v>144320</v>
      </c>
      <c r="S40" s="53">
        <v>157200</v>
      </c>
      <c r="T40" s="53"/>
      <c r="U40" s="53"/>
      <c r="V40" s="53"/>
      <c r="W40" s="53"/>
      <c r="X40" s="53"/>
      <c r="Y40" s="53"/>
      <c r="Z40" s="53"/>
      <c r="AA40" s="53"/>
      <c r="AB40" s="53"/>
      <c r="AC40" s="54">
        <f>SUM(R40:AB40)</f>
        <v>301520</v>
      </c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4">
        <f>SUM(AD40:AO40)</f>
        <v>0</v>
      </c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4">
        <f>SUM(AQ40:BB40)</f>
        <v>0</v>
      </c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4">
        <f>SUM(BD40:BO40)</f>
        <v>0</v>
      </c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4">
        <f>SUM(BQ40:CB40)</f>
        <v>0</v>
      </c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4">
        <f>SUM(CD40:CO40)</f>
        <v>0</v>
      </c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4">
        <f>SUM(CQ40:DB40)</f>
        <v>0</v>
      </c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>
        <f>SUM(DC40:DN40)</f>
        <v>0</v>
      </c>
      <c r="DP40" s="54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4">
        <f>SUM(DQ40:EB40)</f>
        <v>0</v>
      </c>
    </row>
    <row r="41" spans="1:133" x14ac:dyDescent="0.2">
      <c r="C41" s="35" t="s">
        <v>31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>
        <v>250000</v>
      </c>
      <c r="P41" s="56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4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4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4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4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4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4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4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4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4"/>
    </row>
    <row r="42" spans="1:133" x14ac:dyDescent="0.2"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42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4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4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4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4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4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4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4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4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4"/>
    </row>
    <row r="43" spans="1:133" s="53" customFormat="1" x14ac:dyDescent="0.2">
      <c r="B43" s="35"/>
      <c r="C43" s="57" t="s">
        <v>32</v>
      </c>
      <c r="D43" s="53">
        <f t="shared" ref="D43:O43" si="74">SUM(D39:D41)</f>
        <v>0</v>
      </c>
      <c r="E43" s="53">
        <f t="shared" si="74"/>
        <v>0</v>
      </c>
      <c r="F43" s="53">
        <f t="shared" si="74"/>
        <v>0</v>
      </c>
      <c r="G43" s="53">
        <f t="shared" si="74"/>
        <v>0</v>
      </c>
      <c r="H43" s="53">
        <f t="shared" si="74"/>
        <v>0</v>
      </c>
      <c r="I43" s="53">
        <f t="shared" si="74"/>
        <v>0</v>
      </c>
      <c r="J43" s="53">
        <f t="shared" si="74"/>
        <v>0</v>
      </c>
      <c r="K43" s="53">
        <f t="shared" si="74"/>
        <v>0</v>
      </c>
      <c r="L43" s="53">
        <f t="shared" si="74"/>
        <v>0</v>
      </c>
      <c r="M43" s="53">
        <f t="shared" si="74"/>
        <v>50000</v>
      </c>
      <c r="N43" s="53">
        <f t="shared" si="74"/>
        <v>0</v>
      </c>
      <c r="O43" s="53">
        <f t="shared" si="74"/>
        <v>1557200</v>
      </c>
      <c r="P43" s="54">
        <f>SUM(D43:O43)</f>
        <v>1607200</v>
      </c>
      <c r="Q43" s="53">
        <f t="shared" ref="Q43:AB43" si="75">SUM(Q39:Q41)</f>
        <v>0</v>
      </c>
      <c r="R43" s="53">
        <f t="shared" si="75"/>
        <v>144320</v>
      </c>
      <c r="S43" s="53">
        <f t="shared" si="75"/>
        <v>157200</v>
      </c>
      <c r="T43" s="53">
        <f t="shared" si="75"/>
        <v>0</v>
      </c>
      <c r="U43" s="53">
        <f t="shared" si="75"/>
        <v>0</v>
      </c>
      <c r="V43" s="53">
        <f t="shared" si="75"/>
        <v>0</v>
      </c>
      <c r="W43" s="53">
        <f t="shared" si="75"/>
        <v>0</v>
      </c>
      <c r="X43" s="53">
        <f t="shared" si="75"/>
        <v>0</v>
      </c>
      <c r="Y43" s="53">
        <f t="shared" si="75"/>
        <v>0</v>
      </c>
      <c r="Z43" s="53">
        <f t="shared" si="75"/>
        <v>0</v>
      </c>
      <c r="AA43" s="53">
        <f t="shared" si="75"/>
        <v>0</v>
      </c>
      <c r="AB43" s="53">
        <f t="shared" si="75"/>
        <v>0</v>
      </c>
      <c r="AC43" s="54">
        <f>SUM(Q43:AB43)</f>
        <v>301520</v>
      </c>
      <c r="AD43" s="53">
        <f t="shared" ref="AD43:AO43" si="76">SUM(AD39:AD41)</f>
        <v>0</v>
      </c>
      <c r="AE43" s="53">
        <f t="shared" si="76"/>
        <v>0</v>
      </c>
      <c r="AF43" s="53">
        <f t="shared" si="76"/>
        <v>0</v>
      </c>
      <c r="AG43" s="53">
        <f t="shared" si="76"/>
        <v>0</v>
      </c>
      <c r="AH43" s="53">
        <f t="shared" si="76"/>
        <v>0</v>
      </c>
      <c r="AI43" s="53">
        <f t="shared" si="76"/>
        <v>0</v>
      </c>
      <c r="AJ43" s="53">
        <f t="shared" si="76"/>
        <v>0</v>
      </c>
      <c r="AK43" s="53">
        <f t="shared" si="76"/>
        <v>0</v>
      </c>
      <c r="AL43" s="53">
        <f t="shared" si="76"/>
        <v>0</v>
      </c>
      <c r="AM43" s="53">
        <f t="shared" si="76"/>
        <v>0</v>
      </c>
      <c r="AN43" s="53">
        <f t="shared" si="76"/>
        <v>0</v>
      </c>
      <c r="AO43" s="53">
        <f t="shared" si="76"/>
        <v>0</v>
      </c>
      <c r="AP43" s="54">
        <f>SUM(AD43:AO43)</f>
        <v>0</v>
      </c>
      <c r="AQ43" s="53">
        <f t="shared" ref="AQ43:BB43" si="77">SUM(AQ39:AQ41)</f>
        <v>0</v>
      </c>
      <c r="AR43" s="53">
        <f t="shared" si="77"/>
        <v>0</v>
      </c>
      <c r="AS43" s="53">
        <f t="shared" si="77"/>
        <v>0</v>
      </c>
      <c r="AT43" s="53">
        <f t="shared" si="77"/>
        <v>0</v>
      </c>
      <c r="AU43" s="53">
        <f t="shared" si="77"/>
        <v>0</v>
      </c>
      <c r="AV43" s="53">
        <f t="shared" si="77"/>
        <v>0</v>
      </c>
      <c r="AW43" s="53">
        <f t="shared" si="77"/>
        <v>0</v>
      </c>
      <c r="AX43" s="53">
        <f t="shared" si="77"/>
        <v>0</v>
      </c>
      <c r="AY43" s="53">
        <f t="shared" si="77"/>
        <v>0</v>
      </c>
      <c r="AZ43" s="53">
        <f t="shared" si="77"/>
        <v>0</v>
      </c>
      <c r="BA43" s="53">
        <f t="shared" si="77"/>
        <v>0</v>
      </c>
      <c r="BB43" s="53">
        <f t="shared" si="77"/>
        <v>0</v>
      </c>
      <c r="BC43" s="54">
        <f>SUM(AQ43:BB43)</f>
        <v>0</v>
      </c>
      <c r="BD43" s="53">
        <f t="shared" ref="BD43:BO43" si="78">+BD39+BD40+BD41</f>
        <v>0</v>
      </c>
      <c r="BE43" s="53">
        <f t="shared" si="78"/>
        <v>0</v>
      </c>
      <c r="BF43" s="53">
        <f t="shared" si="78"/>
        <v>0</v>
      </c>
      <c r="BG43" s="53">
        <f t="shared" si="78"/>
        <v>0</v>
      </c>
      <c r="BH43" s="53">
        <f t="shared" si="78"/>
        <v>0</v>
      </c>
      <c r="BI43" s="53">
        <f t="shared" si="78"/>
        <v>0</v>
      </c>
      <c r="BJ43" s="53">
        <f t="shared" si="78"/>
        <v>0</v>
      </c>
      <c r="BK43" s="53">
        <f t="shared" si="78"/>
        <v>0</v>
      </c>
      <c r="BL43" s="53">
        <f t="shared" si="78"/>
        <v>0</v>
      </c>
      <c r="BM43" s="53">
        <f t="shared" si="78"/>
        <v>0</v>
      </c>
      <c r="BN43" s="53">
        <f t="shared" si="78"/>
        <v>0</v>
      </c>
      <c r="BO43" s="53">
        <f t="shared" si="78"/>
        <v>0</v>
      </c>
      <c r="BP43" s="54">
        <f>SUM(BD43:BO43)</f>
        <v>0</v>
      </c>
      <c r="BQ43" s="53">
        <f t="shared" ref="BQ43:CB43" si="79">SUM(BQ39:BQ41)</f>
        <v>0</v>
      </c>
      <c r="BR43" s="53">
        <f t="shared" si="79"/>
        <v>0</v>
      </c>
      <c r="BS43" s="53">
        <f t="shared" si="79"/>
        <v>0</v>
      </c>
      <c r="BT43" s="53">
        <f t="shared" si="79"/>
        <v>0</v>
      </c>
      <c r="BU43" s="53">
        <f t="shared" si="79"/>
        <v>0</v>
      </c>
      <c r="BV43" s="53">
        <f t="shared" si="79"/>
        <v>0</v>
      </c>
      <c r="BW43" s="53">
        <f t="shared" si="79"/>
        <v>0</v>
      </c>
      <c r="BX43" s="53">
        <f t="shared" si="79"/>
        <v>0</v>
      </c>
      <c r="BY43" s="53">
        <f t="shared" si="79"/>
        <v>0</v>
      </c>
      <c r="BZ43" s="53">
        <f t="shared" si="79"/>
        <v>0</v>
      </c>
      <c r="CA43" s="53">
        <f t="shared" si="79"/>
        <v>0</v>
      </c>
      <c r="CB43" s="53">
        <f t="shared" si="79"/>
        <v>0</v>
      </c>
      <c r="CC43" s="54">
        <f>SUM(BQ43:CB43)</f>
        <v>0</v>
      </c>
      <c r="CD43" s="53">
        <f t="shared" ref="CD43:CO43" si="80">SUM(CD39:CD41)</f>
        <v>0</v>
      </c>
      <c r="CE43" s="53">
        <f t="shared" si="80"/>
        <v>0</v>
      </c>
      <c r="CF43" s="53">
        <f t="shared" si="80"/>
        <v>0</v>
      </c>
      <c r="CG43" s="53">
        <f t="shared" si="80"/>
        <v>0</v>
      </c>
      <c r="CH43" s="53">
        <f t="shared" si="80"/>
        <v>0</v>
      </c>
      <c r="CI43" s="53">
        <f t="shared" si="80"/>
        <v>0</v>
      </c>
      <c r="CJ43" s="53">
        <f t="shared" si="80"/>
        <v>0</v>
      </c>
      <c r="CK43" s="53">
        <f t="shared" si="80"/>
        <v>0</v>
      </c>
      <c r="CL43" s="53">
        <f t="shared" si="80"/>
        <v>0</v>
      </c>
      <c r="CM43" s="53">
        <f t="shared" si="80"/>
        <v>0</v>
      </c>
      <c r="CN43" s="53">
        <f t="shared" si="80"/>
        <v>0</v>
      </c>
      <c r="CO43" s="53">
        <f t="shared" si="80"/>
        <v>0</v>
      </c>
      <c r="CP43" s="54">
        <f>SUM(CD43:CO43)</f>
        <v>0</v>
      </c>
      <c r="CQ43" s="53">
        <f t="shared" ref="CQ43:DB43" si="81">SUM(CQ39:CQ41)</f>
        <v>0</v>
      </c>
      <c r="CR43" s="53">
        <f t="shared" si="81"/>
        <v>0</v>
      </c>
      <c r="CS43" s="53">
        <f t="shared" si="81"/>
        <v>0</v>
      </c>
      <c r="CT43" s="53">
        <f t="shared" si="81"/>
        <v>0</v>
      </c>
      <c r="CU43" s="53">
        <f t="shared" si="81"/>
        <v>0</v>
      </c>
      <c r="CV43" s="53">
        <f t="shared" si="81"/>
        <v>0</v>
      </c>
      <c r="CW43" s="53">
        <f t="shared" si="81"/>
        <v>0</v>
      </c>
      <c r="CX43" s="53">
        <f t="shared" si="81"/>
        <v>0</v>
      </c>
      <c r="CY43" s="53">
        <f t="shared" si="81"/>
        <v>0</v>
      </c>
      <c r="CZ43" s="53">
        <f t="shared" si="81"/>
        <v>0</v>
      </c>
      <c r="DA43" s="53">
        <f t="shared" si="81"/>
        <v>0</v>
      </c>
      <c r="DB43" s="53">
        <f t="shared" si="81"/>
        <v>0</v>
      </c>
      <c r="DC43" s="54">
        <f>SUM(CQ43:DB43)</f>
        <v>0</v>
      </c>
      <c r="DD43" s="53">
        <f t="shared" ref="DD43:DN43" si="82">SUM(DD39:DD41)</f>
        <v>0</v>
      </c>
      <c r="DE43" s="53">
        <f t="shared" si="82"/>
        <v>0</v>
      </c>
      <c r="DF43" s="53">
        <f t="shared" si="82"/>
        <v>0</v>
      </c>
      <c r="DG43" s="53">
        <f t="shared" si="82"/>
        <v>0</v>
      </c>
      <c r="DH43" s="53">
        <f t="shared" si="82"/>
        <v>0</v>
      </c>
      <c r="DI43" s="53">
        <f t="shared" si="82"/>
        <v>0</v>
      </c>
      <c r="DJ43" s="53">
        <f t="shared" si="82"/>
        <v>0</v>
      </c>
      <c r="DK43" s="53">
        <f t="shared" si="82"/>
        <v>0</v>
      </c>
      <c r="DL43" s="53">
        <f t="shared" si="82"/>
        <v>0</v>
      </c>
      <c r="DM43" s="53">
        <f t="shared" si="82"/>
        <v>0</v>
      </c>
      <c r="DN43" s="53">
        <f t="shared" si="82"/>
        <v>0</v>
      </c>
      <c r="DO43" s="53">
        <f>SUM(DC43:DN43)</f>
        <v>0</v>
      </c>
      <c r="DP43" s="54">
        <f t="shared" ref="DP43:EB43" si="83">SUM(DP39:DP41)</f>
        <v>0</v>
      </c>
      <c r="DQ43" s="53">
        <f t="shared" si="83"/>
        <v>0</v>
      </c>
      <c r="DR43" s="53">
        <f t="shared" si="83"/>
        <v>0</v>
      </c>
      <c r="DS43" s="53">
        <f t="shared" si="83"/>
        <v>0</v>
      </c>
      <c r="DT43" s="53">
        <f t="shared" si="83"/>
        <v>0</v>
      </c>
      <c r="DU43" s="53">
        <f t="shared" si="83"/>
        <v>0</v>
      </c>
      <c r="DV43" s="53">
        <f t="shared" si="83"/>
        <v>0</v>
      </c>
      <c r="DW43" s="53">
        <f t="shared" si="83"/>
        <v>0</v>
      </c>
      <c r="DX43" s="53">
        <f t="shared" si="83"/>
        <v>0</v>
      </c>
      <c r="DY43" s="53">
        <f t="shared" si="83"/>
        <v>0</v>
      </c>
      <c r="DZ43" s="53">
        <f t="shared" si="83"/>
        <v>0</v>
      </c>
      <c r="EA43" s="53">
        <f t="shared" si="83"/>
        <v>0</v>
      </c>
      <c r="EB43" s="53">
        <f t="shared" si="83"/>
        <v>0</v>
      </c>
      <c r="EC43" s="54">
        <f>SUM(DQ43:EB43)</f>
        <v>0</v>
      </c>
    </row>
    <row r="44" spans="1:133" x14ac:dyDescent="0.2"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33" s="43" customFormat="1" x14ac:dyDescent="0.2">
      <c r="B45" s="35"/>
      <c r="C45" s="43" t="s">
        <v>33</v>
      </c>
      <c r="D45" s="58">
        <f>+D19-D36+D43</f>
        <v>5653.0098446542979</v>
      </c>
      <c r="E45" s="58">
        <f t="shared" ref="E45:O45" si="84">D45+E24-E36+E43</f>
        <v>13074.019689308603</v>
      </c>
      <c r="F45" s="58">
        <f t="shared" si="84"/>
        <v>22395.029533962908</v>
      </c>
      <c r="G45" s="58">
        <f t="shared" si="84"/>
        <v>38148.039378617206</v>
      </c>
      <c r="H45" s="58">
        <f t="shared" si="84"/>
        <v>55569.049223271511</v>
      </c>
      <c r="I45" s="58">
        <f t="shared" si="84"/>
        <v>73390.059067925817</v>
      </c>
      <c r="J45" s="58">
        <f t="shared" si="84"/>
        <v>84362.831412580112</v>
      </c>
      <c r="K45" s="58">
        <f t="shared" si="84"/>
        <v>98835.603757234436</v>
      </c>
      <c r="L45" s="58">
        <f t="shared" si="84"/>
        <v>64008.376101888745</v>
      </c>
      <c r="M45" s="58">
        <f t="shared" si="84"/>
        <v>105681.14844654304</v>
      </c>
      <c r="N45" s="58">
        <f t="shared" si="84"/>
        <v>99492.920791197364</v>
      </c>
      <c r="O45" s="58">
        <f t="shared" si="84"/>
        <v>16211.939802518347</v>
      </c>
      <c r="P45" s="58"/>
      <c r="Q45" s="58">
        <f>O45+Q24-Q36+Q43</f>
        <v>49961.345496195485</v>
      </c>
      <c r="R45" s="58">
        <f t="shared" ref="R45:AB45" si="85">Q45+R24-R36+R43</f>
        <v>-11637.248810127319</v>
      </c>
      <c r="S45" s="58">
        <f t="shared" si="85"/>
        <v>-148.74778320777114</v>
      </c>
      <c r="T45" s="58">
        <f t="shared" si="85"/>
        <v>13694.753243711777</v>
      </c>
      <c r="U45" s="58">
        <f t="shared" si="85"/>
        <v>-5328.7457293686166</v>
      </c>
      <c r="V45" s="58">
        <f t="shared" si="85"/>
        <v>1187.7552975509316</v>
      </c>
      <c r="W45" s="58">
        <f t="shared" si="85"/>
        <v>9232.6455248339335</v>
      </c>
      <c r="X45" s="58">
        <f t="shared" si="85"/>
        <v>19827.535752116848</v>
      </c>
      <c r="Y45" s="58">
        <f t="shared" si="85"/>
        <v>32972.425979399821</v>
      </c>
      <c r="Z45" s="58">
        <f t="shared" si="85"/>
        <v>36667.316206682794</v>
      </c>
      <c r="AA45" s="58">
        <f t="shared" si="85"/>
        <v>56492.206433965708</v>
      </c>
      <c r="AB45" s="58">
        <f t="shared" si="85"/>
        <v>78867.096661248623</v>
      </c>
      <c r="AC45" s="58"/>
      <c r="AD45" s="58">
        <f>AB45+AD24-AD36+AD43</f>
        <v>91475.730409229524</v>
      </c>
      <c r="AE45" s="58">
        <f t="shared" ref="AE45:AO45" si="86">AD45+AE24-AE36+AE43</f>
        <v>117575.62063651253</v>
      </c>
      <c r="AF45" s="58">
        <f t="shared" si="86"/>
        <v>136464.51086379547</v>
      </c>
      <c r="AG45" s="58">
        <f t="shared" si="86"/>
        <v>169244.4010910783</v>
      </c>
      <c r="AH45" s="58">
        <f t="shared" si="86"/>
        <v>201324.2913183613</v>
      </c>
      <c r="AI45" s="58">
        <f t="shared" si="86"/>
        <v>233504.1815456443</v>
      </c>
      <c r="AJ45" s="58">
        <f t="shared" si="86"/>
        <v>269884.07177292713</v>
      </c>
      <c r="AK45" s="58">
        <f t="shared" si="86"/>
        <v>306263.96200021019</v>
      </c>
      <c r="AL45" s="58">
        <f t="shared" si="86"/>
        <v>342643.85222749307</v>
      </c>
      <c r="AM45" s="58">
        <f t="shared" si="86"/>
        <v>379023.74245477596</v>
      </c>
      <c r="AN45" s="58">
        <f t="shared" si="86"/>
        <v>415403.63268205896</v>
      </c>
      <c r="AO45" s="58">
        <f t="shared" si="86"/>
        <v>451783.52290934185</v>
      </c>
      <c r="AP45" s="58"/>
      <c r="AQ45" s="58">
        <f>AO45+AQ24-AQ36+AQ43</f>
        <v>500269.34732380754</v>
      </c>
      <c r="AR45" s="58">
        <f t="shared" ref="AR45:BB45" si="87">AQ45+AR24-AR36+AR43</f>
        <v>540609.23755109066</v>
      </c>
      <c r="AS45" s="58">
        <f t="shared" si="87"/>
        <v>569608.12777837354</v>
      </c>
      <c r="AT45" s="58">
        <f t="shared" si="87"/>
        <v>609948.01800565654</v>
      </c>
      <c r="AU45" s="58">
        <f t="shared" si="87"/>
        <v>647787.90823293955</v>
      </c>
      <c r="AV45" s="58">
        <f t="shared" si="87"/>
        <v>683927.79846022255</v>
      </c>
      <c r="AW45" s="58">
        <f t="shared" si="87"/>
        <v>724267.68868750555</v>
      </c>
      <c r="AX45" s="58">
        <f t="shared" si="87"/>
        <v>764607.57891478855</v>
      </c>
      <c r="AY45" s="58">
        <f t="shared" si="87"/>
        <v>804947.46914207132</v>
      </c>
      <c r="AZ45" s="58">
        <f t="shared" si="87"/>
        <v>845287.35936935467</v>
      </c>
      <c r="BA45" s="58">
        <f t="shared" si="87"/>
        <v>885627.24959663744</v>
      </c>
      <c r="BB45" s="58">
        <f t="shared" si="87"/>
        <v>925967.13982392056</v>
      </c>
      <c r="BC45" s="58"/>
      <c r="BD45" s="58">
        <f>BB45+BD24-BD36+BD43</f>
        <v>974452.96423838567</v>
      </c>
      <c r="BE45" s="58">
        <f t="shared" ref="BE45:BO45" si="88">BD45+BE24-BE36+BE43</f>
        <v>1014792.8544656686</v>
      </c>
      <c r="BF45" s="58">
        <f t="shared" si="88"/>
        <v>1043791.7446929517</v>
      </c>
      <c r="BG45" s="58">
        <f t="shared" si="88"/>
        <v>1084131.6349202346</v>
      </c>
      <c r="BH45" s="58">
        <f t="shared" si="88"/>
        <v>1121971.5251475177</v>
      </c>
      <c r="BI45" s="58">
        <f t="shared" si="88"/>
        <v>1158111.4153748006</v>
      </c>
      <c r="BJ45" s="58">
        <f t="shared" si="88"/>
        <v>1198451.3056020834</v>
      </c>
      <c r="BK45" s="58">
        <f t="shared" si="88"/>
        <v>1238791.1958293666</v>
      </c>
      <c r="BL45" s="58">
        <f t="shared" si="88"/>
        <v>1279131.0860566497</v>
      </c>
      <c r="BM45" s="58">
        <f t="shared" si="88"/>
        <v>1323755.9762839323</v>
      </c>
      <c r="BN45" s="58">
        <f t="shared" si="88"/>
        <v>1368380.8665112155</v>
      </c>
      <c r="BO45" s="58">
        <f t="shared" si="88"/>
        <v>1413005.7567384986</v>
      </c>
      <c r="BP45" s="58"/>
      <c r="BQ45" s="58">
        <f>BO45+BQ24-BQ36+BQ43</f>
        <v>1465776.5811529639</v>
      </c>
      <c r="BR45" s="58">
        <f t="shared" ref="BR45:CB45" si="89">BQ45+BR24-BR36+BR43</f>
        <v>1510401.4713802468</v>
      </c>
      <c r="BS45" s="58">
        <f t="shared" si="89"/>
        <v>1543685.3616075299</v>
      </c>
      <c r="BT45" s="58">
        <f t="shared" si="89"/>
        <v>1588310.2518348128</v>
      </c>
      <c r="BU45" s="58">
        <f t="shared" si="89"/>
        <v>1630435.1420620955</v>
      </c>
      <c r="BV45" s="58">
        <f t="shared" si="89"/>
        <v>1670860.0322893786</v>
      </c>
      <c r="BW45" s="58">
        <f t="shared" si="89"/>
        <v>1715484.9225166619</v>
      </c>
      <c r="BX45" s="58">
        <f t="shared" si="89"/>
        <v>1760109.8127439446</v>
      </c>
      <c r="BY45" s="58">
        <f t="shared" si="89"/>
        <v>1804734.7029712275</v>
      </c>
      <c r="BZ45" s="58">
        <f t="shared" si="89"/>
        <v>1849359.5931985106</v>
      </c>
      <c r="CA45" s="58">
        <f t="shared" si="89"/>
        <v>1894975.4834257937</v>
      </c>
      <c r="CB45" s="58">
        <f t="shared" si="89"/>
        <v>1940591.3736530766</v>
      </c>
      <c r="CC45" s="58"/>
      <c r="CD45" s="58">
        <f>CB45+CD24-CD36+CD43</f>
        <v>1996335.1980675417</v>
      </c>
      <c r="CE45" s="58">
        <f t="shared" ref="CE45:CO45" si="90">CD45+CE24-CE36+CE43</f>
        <v>2041951.0882948246</v>
      </c>
      <c r="CF45" s="58">
        <f t="shared" si="90"/>
        <v>2076225.9785221079</v>
      </c>
      <c r="CG45" s="58">
        <f t="shared" si="90"/>
        <v>2121841.8687493908</v>
      </c>
      <c r="CH45" s="58">
        <f t="shared" si="90"/>
        <v>2170757.7589766737</v>
      </c>
      <c r="CI45" s="58">
        <f t="shared" si="90"/>
        <v>2217973.6492039571</v>
      </c>
      <c r="CJ45" s="58">
        <f t="shared" si="90"/>
        <v>2269389.5394312399</v>
      </c>
      <c r="CK45" s="58">
        <f t="shared" si="90"/>
        <v>2320805.4296585228</v>
      </c>
      <c r="CL45" s="58">
        <f t="shared" si="90"/>
        <v>2372221.3198858052</v>
      </c>
      <c r="CM45" s="58">
        <f t="shared" si="90"/>
        <v>2423637.2101130886</v>
      </c>
      <c r="CN45" s="58">
        <f t="shared" si="90"/>
        <v>2475053.1003403715</v>
      </c>
      <c r="CO45" s="58">
        <f t="shared" si="90"/>
        <v>2526468.9905676544</v>
      </c>
      <c r="CP45" s="58"/>
      <c r="CQ45" s="58">
        <f>CO45+CQ24-CQ36+CQ43</f>
        <v>2597922.8149821199</v>
      </c>
      <c r="CR45" s="58">
        <f t="shared" ref="CR45:DB45" si="91">CQ45+CR24-CR36+CR43</f>
        <v>2649338.7052094028</v>
      </c>
      <c r="CS45" s="58">
        <f t="shared" si="91"/>
        <v>2689413.5954366862</v>
      </c>
      <c r="CT45" s="58">
        <f t="shared" si="91"/>
        <v>2740829.4856639686</v>
      </c>
      <c r="CU45" s="58">
        <f t="shared" si="91"/>
        <v>2789745.3758912515</v>
      </c>
      <c r="CV45" s="58">
        <f t="shared" si="91"/>
        <v>2836961.2661185348</v>
      </c>
      <c r="CW45" s="58">
        <f t="shared" si="91"/>
        <v>2888377.1563458173</v>
      </c>
      <c r="CX45" s="58">
        <f t="shared" si="91"/>
        <v>2939793.0465731006</v>
      </c>
      <c r="CY45" s="58">
        <f t="shared" si="91"/>
        <v>2991928.8414671407</v>
      </c>
      <c r="CZ45" s="58">
        <f t="shared" si="91"/>
        <v>3044064.6363611813</v>
      </c>
      <c r="DA45" s="58">
        <f t="shared" si="91"/>
        <v>3096200.4312552218</v>
      </c>
      <c r="DB45" s="58">
        <f t="shared" si="91"/>
        <v>3148336.2261492624</v>
      </c>
      <c r="DC45" s="58"/>
      <c r="DD45" s="58">
        <f>DB45+DD24-DD36+DD43</f>
        <v>3223389.5738975164</v>
      </c>
      <c r="DE45" s="58">
        <f t="shared" ref="DE45:DO45" si="92">DD45+DE24-DE36+DE43</f>
        <v>3275525.3687915569</v>
      </c>
      <c r="DF45" s="58">
        <f t="shared" si="92"/>
        <v>3316320.1636855975</v>
      </c>
      <c r="DG45" s="58">
        <f t="shared" si="92"/>
        <v>3368455.958579638</v>
      </c>
      <c r="DH45" s="58">
        <f t="shared" si="92"/>
        <v>3418091.7534736786</v>
      </c>
      <c r="DI45" s="58">
        <f t="shared" si="92"/>
        <v>3466027.5483677192</v>
      </c>
      <c r="DJ45" s="58">
        <f t="shared" si="92"/>
        <v>3518163.3432617593</v>
      </c>
      <c r="DK45" s="58">
        <f t="shared" si="92"/>
        <v>3570299.1381558003</v>
      </c>
      <c r="DL45" s="58">
        <f t="shared" si="92"/>
        <v>3622434.9330498404</v>
      </c>
      <c r="DM45" s="58">
        <f t="shared" si="92"/>
        <v>3674570.7279438814</v>
      </c>
      <c r="DN45" s="58">
        <f t="shared" si="92"/>
        <v>3726706.5228379215</v>
      </c>
      <c r="DO45" s="58">
        <f t="shared" si="92"/>
        <v>3778842.3177319621</v>
      </c>
      <c r="DP45" s="58"/>
      <c r="DQ45" s="58">
        <f>DO45+DQ24-DQ36+DQ43</f>
        <v>3859654.9028142774</v>
      </c>
      <c r="DR45" s="58">
        <f t="shared" ref="DR45:EB45" si="93">DQ45+DR24-DR36+DR43</f>
        <v>3911790.6977083175</v>
      </c>
      <c r="DS45" s="58">
        <f t="shared" si="93"/>
        <v>3952585.4926023586</v>
      </c>
      <c r="DT45" s="58">
        <f t="shared" si="93"/>
        <v>4004721.2874963987</v>
      </c>
      <c r="DU45" s="58">
        <f t="shared" si="93"/>
        <v>4054357.0823904388</v>
      </c>
      <c r="DV45" s="58">
        <f t="shared" si="93"/>
        <v>4102292.8772844793</v>
      </c>
      <c r="DW45" s="58">
        <f t="shared" si="93"/>
        <v>4154428.6721785199</v>
      </c>
      <c r="DX45" s="58">
        <f t="shared" si="93"/>
        <v>4206564.4670725605</v>
      </c>
      <c r="DY45" s="58">
        <f t="shared" si="93"/>
        <v>4258700.261966601</v>
      </c>
      <c r="DZ45" s="58">
        <f t="shared" si="93"/>
        <v>4310836.0568606416</v>
      </c>
      <c r="EA45" s="58">
        <f t="shared" si="93"/>
        <v>4362971.8517546821</v>
      </c>
      <c r="EB45" s="58">
        <f t="shared" si="93"/>
        <v>4415107.6466487218</v>
      </c>
      <c r="EC45" s="58"/>
    </row>
    <row r="46" spans="1:133" s="43" customFormat="1" x14ac:dyDescent="0.2">
      <c r="B46" s="3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</row>
    <row r="47" spans="1:133" s="472" customFormat="1" ht="26.1" customHeight="1" x14ac:dyDescent="0.2">
      <c r="A47" s="475"/>
      <c r="B47" s="475"/>
      <c r="C47" s="476" t="s">
        <v>34</v>
      </c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7"/>
      <c r="R47" s="477"/>
      <c r="S47" s="477"/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  <c r="AP47" s="477"/>
      <c r="AQ47" s="477"/>
      <c r="AR47" s="477"/>
      <c r="AS47" s="477"/>
      <c r="AT47" s="477"/>
      <c r="AU47" s="477"/>
      <c r="AV47" s="477"/>
      <c r="AW47" s="477"/>
      <c r="AX47" s="477"/>
      <c r="AY47" s="477"/>
      <c r="AZ47" s="477"/>
      <c r="BA47" s="477"/>
      <c r="BB47" s="477"/>
      <c r="BC47" s="477"/>
      <c r="BD47" s="477"/>
      <c r="BE47" s="477"/>
      <c r="BF47" s="477"/>
      <c r="BG47" s="477"/>
      <c r="BH47" s="477"/>
      <c r="BI47" s="477"/>
      <c r="BJ47" s="477"/>
      <c r="BK47" s="477"/>
      <c r="BL47" s="477"/>
      <c r="BM47" s="477"/>
      <c r="BN47" s="477"/>
      <c r="BO47" s="477"/>
      <c r="BP47" s="477"/>
      <c r="BQ47" s="477"/>
      <c r="BR47" s="477"/>
      <c r="BS47" s="477"/>
      <c r="BT47" s="477"/>
      <c r="BU47" s="477"/>
      <c r="BV47" s="477"/>
      <c r="BW47" s="477"/>
      <c r="BX47" s="477"/>
      <c r="BY47" s="477"/>
      <c r="BZ47" s="477"/>
      <c r="CA47" s="477"/>
      <c r="CB47" s="477"/>
      <c r="CC47" s="477"/>
      <c r="CD47" s="477"/>
      <c r="CE47" s="477"/>
      <c r="CF47" s="477"/>
      <c r="CG47" s="477"/>
      <c r="CH47" s="477"/>
      <c r="CI47" s="477"/>
      <c r="CJ47" s="477"/>
      <c r="CK47" s="477"/>
      <c r="CL47" s="477"/>
      <c r="CM47" s="477"/>
      <c r="CN47" s="477"/>
      <c r="CO47" s="477"/>
      <c r="CP47" s="477"/>
      <c r="CQ47" s="477"/>
      <c r="CR47" s="477"/>
      <c r="CS47" s="477"/>
      <c r="CT47" s="477"/>
      <c r="CU47" s="477"/>
      <c r="CV47" s="477"/>
      <c r="CW47" s="477"/>
      <c r="CX47" s="477"/>
      <c r="CY47" s="477"/>
      <c r="CZ47" s="477"/>
      <c r="DA47" s="477"/>
      <c r="DB47" s="477"/>
      <c r="DC47" s="477"/>
      <c r="DD47" s="477"/>
      <c r="DE47" s="477"/>
      <c r="DF47" s="477"/>
      <c r="DG47" s="477"/>
      <c r="DH47" s="477"/>
      <c r="DI47" s="477"/>
      <c r="DJ47" s="477"/>
      <c r="DK47" s="477"/>
      <c r="DL47" s="477"/>
      <c r="DM47" s="477"/>
      <c r="DN47" s="477"/>
      <c r="DO47" s="477"/>
      <c r="DP47" s="477"/>
      <c r="DQ47" s="477"/>
      <c r="DR47" s="477"/>
      <c r="DS47" s="477"/>
      <c r="DT47" s="477"/>
      <c r="DU47" s="477"/>
      <c r="DV47" s="477"/>
      <c r="DW47" s="477"/>
      <c r="DX47" s="477"/>
      <c r="DY47" s="477"/>
      <c r="DZ47" s="477"/>
      <c r="EA47" s="477"/>
      <c r="EB47" s="477"/>
      <c r="EC47" s="477"/>
    </row>
    <row r="48" spans="1:133" s="472" customFormat="1" ht="14.1" customHeight="1" x14ac:dyDescent="0.2">
      <c r="A48" s="478"/>
      <c r="B48" s="478"/>
      <c r="C48" s="479" t="s">
        <v>35</v>
      </c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0"/>
      <c r="AL48" s="480"/>
      <c r="AM48" s="480"/>
      <c r="AN48" s="480"/>
      <c r="AO48" s="480"/>
      <c r="AP48" s="480"/>
      <c r="AQ48" s="480"/>
      <c r="AR48" s="480"/>
      <c r="AS48" s="480"/>
      <c r="AT48" s="480"/>
      <c r="AU48" s="480"/>
      <c r="AV48" s="480"/>
      <c r="AW48" s="480"/>
      <c r="AX48" s="480"/>
      <c r="AY48" s="480"/>
      <c r="AZ48" s="480"/>
      <c r="BA48" s="480"/>
      <c r="BB48" s="480"/>
      <c r="BC48" s="480"/>
      <c r="BD48" s="480"/>
      <c r="BE48" s="480"/>
      <c r="BF48" s="480"/>
      <c r="BG48" s="480"/>
      <c r="BH48" s="480"/>
      <c r="BI48" s="480"/>
      <c r="BJ48" s="480"/>
      <c r="BK48" s="480"/>
      <c r="BL48" s="480"/>
      <c r="BM48" s="480"/>
      <c r="BN48" s="480"/>
      <c r="BO48" s="480"/>
      <c r="BP48" s="480"/>
      <c r="BQ48" s="480"/>
      <c r="BR48" s="480"/>
      <c r="BS48" s="480"/>
      <c r="BT48" s="480"/>
      <c r="BU48" s="480"/>
      <c r="BV48" s="480"/>
      <c r="BW48" s="480"/>
      <c r="BX48" s="480"/>
      <c r="BY48" s="480"/>
      <c r="BZ48" s="480"/>
      <c r="CA48" s="480"/>
      <c r="CB48" s="480"/>
      <c r="CC48" s="480"/>
      <c r="CD48" s="480"/>
      <c r="CE48" s="480"/>
      <c r="CF48" s="480"/>
      <c r="CG48" s="480"/>
      <c r="CH48" s="480"/>
      <c r="CI48" s="480"/>
      <c r="CJ48" s="480"/>
      <c r="CK48" s="480"/>
      <c r="CL48" s="480"/>
      <c r="CM48" s="480"/>
      <c r="CN48" s="480"/>
      <c r="CO48" s="480"/>
      <c r="CP48" s="480"/>
      <c r="CQ48" s="480"/>
      <c r="CR48" s="480"/>
      <c r="CS48" s="480"/>
      <c r="CT48" s="480"/>
      <c r="CU48" s="480"/>
      <c r="CV48" s="480"/>
      <c r="CW48" s="480"/>
      <c r="CX48" s="480"/>
      <c r="CY48" s="480"/>
      <c r="CZ48" s="480"/>
      <c r="DA48" s="480"/>
      <c r="DB48" s="480"/>
      <c r="DC48" s="480"/>
      <c r="DD48" s="480"/>
      <c r="DE48" s="480"/>
      <c r="DF48" s="480"/>
      <c r="DG48" s="480"/>
      <c r="DH48" s="480"/>
      <c r="DI48" s="480"/>
      <c r="DJ48" s="480"/>
      <c r="DK48" s="480"/>
      <c r="DL48" s="480"/>
      <c r="DM48" s="480"/>
      <c r="DN48" s="480"/>
      <c r="DO48" s="480"/>
      <c r="DP48" s="480"/>
      <c r="DQ48" s="480"/>
      <c r="DR48" s="480"/>
      <c r="DS48" s="480"/>
      <c r="DT48" s="480"/>
      <c r="DU48" s="480"/>
      <c r="DV48" s="480"/>
      <c r="DW48" s="480"/>
      <c r="DX48" s="480"/>
      <c r="DY48" s="480"/>
      <c r="DZ48" s="480"/>
      <c r="EA48" s="480"/>
      <c r="EB48" s="480"/>
      <c r="EC48" s="480"/>
    </row>
    <row r="49" spans="1:133" s="472" customFormat="1" ht="5.0999999999999996" customHeight="1" x14ac:dyDescent="0.2">
      <c r="A49" s="475"/>
      <c r="B49" s="475"/>
      <c r="C49" s="475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1"/>
      <c r="P49" s="477"/>
      <c r="Q49" s="481"/>
      <c r="R49" s="481"/>
      <c r="S49" s="481"/>
      <c r="T49" s="481"/>
      <c r="U49" s="481"/>
      <c r="V49" s="481"/>
      <c r="W49" s="481"/>
      <c r="X49" s="481"/>
      <c r="Y49" s="481"/>
      <c r="Z49" s="481"/>
      <c r="AA49" s="481"/>
      <c r="AB49" s="481"/>
      <c r="AC49" s="477"/>
      <c r="AD49" s="481"/>
      <c r="AE49" s="481"/>
      <c r="AF49" s="481"/>
      <c r="AG49" s="481"/>
      <c r="AH49" s="481"/>
      <c r="AI49" s="481"/>
      <c r="AJ49" s="481"/>
      <c r="AK49" s="481"/>
      <c r="AL49" s="481"/>
      <c r="AM49" s="481"/>
      <c r="AN49" s="481"/>
      <c r="AO49" s="481"/>
      <c r="AP49" s="477"/>
      <c r="AQ49" s="481"/>
      <c r="AR49" s="481"/>
      <c r="AS49" s="481"/>
      <c r="AT49" s="481"/>
      <c r="AU49" s="481"/>
      <c r="AV49" s="481"/>
      <c r="AW49" s="481"/>
      <c r="AX49" s="481"/>
      <c r="AY49" s="481"/>
      <c r="AZ49" s="481"/>
      <c r="BA49" s="481"/>
      <c r="BB49" s="481"/>
      <c r="BC49" s="477"/>
      <c r="BD49" s="481"/>
      <c r="BE49" s="481"/>
      <c r="BF49" s="481"/>
      <c r="BG49" s="481"/>
      <c r="BH49" s="481"/>
      <c r="BI49" s="481"/>
      <c r="BJ49" s="481"/>
      <c r="BK49" s="481"/>
      <c r="BL49" s="481"/>
      <c r="BM49" s="481"/>
      <c r="BN49" s="481"/>
      <c r="BO49" s="481"/>
      <c r="BP49" s="477"/>
      <c r="BQ49" s="481"/>
      <c r="BR49" s="481"/>
      <c r="BS49" s="481"/>
      <c r="BT49" s="481"/>
      <c r="BU49" s="481"/>
      <c r="BV49" s="481"/>
      <c r="BW49" s="481"/>
      <c r="BX49" s="481"/>
      <c r="BY49" s="481"/>
      <c r="BZ49" s="481"/>
      <c r="CA49" s="481"/>
      <c r="CB49" s="481"/>
      <c r="CC49" s="477"/>
      <c r="CD49" s="481"/>
      <c r="CE49" s="481"/>
      <c r="CF49" s="481"/>
      <c r="CG49" s="481"/>
      <c r="CH49" s="481"/>
      <c r="CI49" s="481"/>
      <c r="CJ49" s="481"/>
      <c r="CK49" s="481"/>
      <c r="CL49" s="481"/>
      <c r="CM49" s="481"/>
      <c r="CN49" s="481"/>
      <c r="CO49" s="481"/>
      <c r="CP49" s="477"/>
      <c r="CQ49" s="481"/>
      <c r="CR49" s="481"/>
      <c r="CS49" s="481"/>
      <c r="CT49" s="481"/>
      <c r="CU49" s="481"/>
      <c r="CV49" s="481"/>
      <c r="CW49" s="481"/>
      <c r="CX49" s="481"/>
      <c r="CY49" s="481"/>
      <c r="CZ49" s="481"/>
      <c r="DA49" s="481"/>
      <c r="DB49" s="481"/>
      <c r="DC49" s="477"/>
      <c r="DD49" s="481"/>
      <c r="DE49" s="481"/>
      <c r="DF49" s="481"/>
      <c r="DG49" s="481"/>
      <c r="DH49" s="481"/>
      <c r="DI49" s="481"/>
      <c r="DJ49" s="481"/>
      <c r="DK49" s="481"/>
      <c r="DL49" s="481"/>
      <c r="DM49" s="481"/>
      <c r="DN49" s="481"/>
      <c r="DO49" s="481"/>
      <c r="DP49" s="477"/>
      <c r="DQ49" s="481"/>
      <c r="DR49" s="481"/>
      <c r="DS49" s="481"/>
      <c r="DT49" s="481"/>
      <c r="DU49" s="481"/>
      <c r="DV49" s="481"/>
      <c r="DW49" s="481"/>
      <c r="DX49" s="481"/>
      <c r="DY49" s="481"/>
      <c r="DZ49" s="481"/>
      <c r="EA49" s="481"/>
      <c r="EB49" s="481"/>
      <c r="EC49" s="477"/>
    </row>
    <row r="50" spans="1:133" s="473" customFormat="1" ht="15.95" customHeight="1" x14ac:dyDescent="0.2">
      <c r="A50" s="478"/>
      <c r="B50" s="478"/>
      <c r="C50" s="482" t="s">
        <v>36</v>
      </c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483"/>
      <c r="P50" s="478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78"/>
      <c r="AD50" s="483"/>
      <c r="AE50" s="483"/>
      <c r="AF50" s="483"/>
      <c r="AG50" s="483"/>
      <c r="AH50" s="483"/>
      <c r="AI50" s="483"/>
      <c r="AJ50" s="483"/>
      <c r="AK50" s="483"/>
      <c r="AL50" s="483"/>
      <c r="AM50" s="483"/>
      <c r="AN50" s="483"/>
      <c r="AO50" s="483"/>
      <c r="AP50" s="478"/>
      <c r="AQ50" s="483"/>
      <c r="AR50" s="483"/>
      <c r="AS50" s="483"/>
      <c r="AT50" s="483"/>
      <c r="AU50" s="483"/>
      <c r="AV50" s="483"/>
      <c r="AW50" s="483"/>
      <c r="AX50" s="483"/>
      <c r="AY50" s="483"/>
      <c r="AZ50" s="483"/>
      <c r="BA50" s="483"/>
      <c r="BB50" s="483"/>
      <c r="BC50" s="478"/>
      <c r="BD50" s="483"/>
      <c r="BE50" s="483"/>
      <c r="BF50" s="483"/>
      <c r="BG50" s="483"/>
      <c r="BH50" s="483"/>
      <c r="BI50" s="483"/>
      <c r="BJ50" s="483"/>
      <c r="BK50" s="483"/>
      <c r="BL50" s="483"/>
      <c r="BM50" s="483"/>
      <c r="BN50" s="483"/>
      <c r="BO50" s="483"/>
      <c r="BP50" s="478"/>
      <c r="BQ50" s="483"/>
      <c r="BR50" s="483"/>
      <c r="BS50" s="483"/>
      <c r="BT50" s="483"/>
      <c r="BU50" s="483"/>
      <c r="BV50" s="483"/>
      <c r="BW50" s="483"/>
      <c r="BX50" s="483"/>
      <c r="BY50" s="483"/>
      <c r="BZ50" s="483"/>
      <c r="CA50" s="483"/>
      <c r="CB50" s="483"/>
      <c r="CC50" s="478"/>
      <c r="CD50" s="483"/>
      <c r="CE50" s="483"/>
      <c r="CF50" s="483"/>
      <c r="CG50" s="483"/>
      <c r="CH50" s="483"/>
      <c r="CI50" s="483"/>
      <c r="CJ50" s="483"/>
      <c r="CK50" s="483"/>
      <c r="CL50" s="483"/>
      <c r="CM50" s="483"/>
      <c r="CN50" s="483"/>
      <c r="CO50" s="483"/>
      <c r="CP50" s="478"/>
      <c r="CQ50" s="483"/>
      <c r="CR50" s="483"/>
      <c r="CS50" s="483"/>
      <c r="CT50" s="483"/>
      <c r="CU50" s="483"/>
      <c r="CV50" s="483"/>
      <c r="CW50" s="483"/>
      <c r="CX50" s="483"/>
      <c r="CY50" s="483"/>
      <c r="CZ50" s="483"/>
      <c r="DA50" s="483"/>
      <c r="DB50" s="483"/>
      <c r="DC50" s="478"/>
      <c r="DD50" s="483"/>
      <c r="DE50" s="483"/>
      <c r="DF50" s="483"/>
      <c r="DG50" s="483"/>
      <c r="DH50" s="483"/>
      <c r="DI50" s="483"/>
      <c r="DJ50" s="483"/>
      <c r="DK50" s="483"/>
      <c r="DL50" s="483"/>
      <c r="DM50" s="483"/>
      <c r="DN50" s="483"/>
      <c r="DO50" s="483"/>
      <c r="DP50" s="478"/>
      <c r="DQ50" s="483"/>
      <c r="DR50" s="483"/>
      <c r="DS50" s="483"/>
      <c r="DT50" s="483"/>
      <c r="DU50" s="483"/>
      <c r="DV50" s="483"/>
      <c r="DW50" s="483"/>
      <c r="DX50" s="483"/>
      <c r="DY50" s="483"/>
      <c r="DZ50" s="483"/>
      <c r="EA50" s="483"/>
      <c r="EB50" s="483"/>
      <c r="EC50" s="478"/>
    </row>
    <row r="51" spans="1:133" s="473" customFormat="1" ht="18" customHeight="1" x14ac:dyDescent="0.2">
      <c r="A51" s="484"/>
      <c r="B51" s="484"/>
      <c r="C51" s="485" t="s">
        <v>37</v>
      </c>
      <c r="D51" s="486">
        <f t="shared" ref="D51:O51" si="94">D45</f>
        <v>5653.0098446542979</v>
      </c>
      <c r="E51" s="486">
        <f t="shared" si="94"/>
        <v>13074.019689308603</v>
      </c>
      <c r="F51" s="486">
        <f t="shared" si="94"/>
        <v>22395.029533962908</v>
      </c>
      <c r="G51" s="486">
        <f t="shared" si="94"/>
        <v>38148.039378617206</v>
      </c>
      <c r="H51" s="486">
        <f t="shared" si="94"/>
        <v>55569.049223271511</v>
      </c>
      <c r="I51" s="486">
        <f t="shared" si="94"/>
        <v>73390.059067925817</v>
      </c>
      <c r="J51" s="486">
        <f t="shared" si="94"/>
        <v>84362.831412580112</v>
      </c>
      <c r="K51" s="486">
        <f t="shared" si="94"/>
        <v>98835.603757234436</v>
      </c>
      <c r="L51" s="486">
        <f t="shared" si="94"/>
        <v>64008.376101888745</v>
      </c>
      <c r="M51" s="486">
        <f t="shared" si="94"/>
        <v>105681.14844654304</v>
      </c>
      <c r="N51" s="486">
        <f t="shared" si="94"/>
        <v>99492.920791197364</v>
      </c>
      <c r="O51" s="486">
        <f t="shared" si="94"/>
        <v>16211.939802518347</v>
      </c>
      <c r="P51" s="487"/>
      <c r="Q51" s="488">
        <f t="shared" ref="Q51:AB51" si="95">Q45</f>
        <v>49961.345496195485</v>
      </c>
      <c r="R51" s="488">
        <f t="shared" si="95"/>
        <v>-11637.248810127319</v>
      </c>
      <c r="S51" s="488">
        <f t="shared" si="95"/>
        <v>-148.74778320777114</v>
      </c>
      <c r="T51" s="488">
        <f t="shared" si="95"/>
        <v>13694.753243711777</v>
      </c>
      <c r="U51" s="488">
        <f t="shared" si="95"/>
        <v>-5328.7457293686166</v>
      </c>
      <c r="V51" s="488">
        <f t="shared" si="95"/>
        <v>1187.7552975509316</v>
      </c>
      <c r="W51" s="488">
        <f t="shared" si="95"/>
        <v>9232.6455248339335</v>
      </c>
      <c r="X51" s="488">
        <f t="shared" si="95"/>
        <v>19827.535752116848</v>
      </c>
      <c r="Y51" s="488">
        <f t="shared" si="95"/>
        <v>32972.425979399821</v>
      </c>
      <c r="Z51" s="488">
        <f t="shared" si="95"/>
        <v>36667.316206682794</v>
      </c>
      <c r="AA51" s="488">
        <f t="shared" si="95"/>
        <v>56492.206433965708</v>
      </c>
      <c r="AB51" s="488">
        <f t="shared" si="95"/>
        <v>78867.096661248623</v>
      </c>
      <c r="AC51" s="487"/>
      <c r="AD51" s="488">
        <f t="shared" ref="AD51:AO51" si="96">AD45</f>
        <v>91475.730409229524</v>
      </c>
      <c r="AE51" s="488">
        <f t="shared" si="96"/>
        <v>117575.62063651253</v>
      </c>
      <c r="AF51" s="488">
        <f t="shared" si="96"/>
        <v>136464.51086379547</v>
      </c>
      <c r="AG51" s="488">
        <f t="shared" si="96"/>
        <v>169244.4010910783</v>
      </c>
      <c r="AH51" s="488">
        <f t="shared" si="96"/>
        <v>201324.2913183613</v>
      </c>
      <c r="AI51" s="488">
        <f t="shared" si="96"/>
        <v>233504.1815456443</v>
      </c>
      <c r="AJ51" s="488">
        <f t="shared" si="96"/>
        <v>269884.07177292713</v>
      </c>
      <c r="AK51" s="488">
        <f t="shared" si="96"/>
        <v>306263.96200021019</v>
      </c>
      <c r="AL51" s="488">
        <f t="shared" si="96"/>
        <v>342643.85222749307</v>
      </c>
      <c r="AM51" s="488">
        <f t="shared" si="96"/>
        <v>379023.74245477596</v>
      </c>
      <c r="AN51" s="488">
        <f t="shared" si="96"/>
        <v>415403.63268205896</v>
      </c>
      <c r="AO51" s="488">
        <f t="shared" si="96"/>
        <v>451783.52290934185</v>
      </c>
      <c r="AP51" s="487"/>
      <c r="AQ51" s="488">
        <f t="shared" ref="AQ51:BB51" si="97">AQ45</f>
        <v>500269.34732380754</v>
      </c>
      <c r="AR51" s="488">
        <f t="shared" si="97"/>
        <v>540609.23755109066</v>
      </c>
      <c r="AS51" s="488">
        <f t="shared" si="97"/>
        <v>569608.12777837354</v>
      </c>
      <c r="AT51" s="488">
        <f t="shared" si="97"/>
        <v>609948.01800565654</v>
      </c>
      <c r="AU51" s="488">
        <f t="shared" si="97"/>
        <v>647787.90823293955</v>
      </c>
      <c r="AV51" s="488">
        <f t="shared" si="97"/>
        <v>683927.79846022255</v>
      </c>
      <c r="AW51" s="488">
        <f t="shared" si="97"/>
        <v>724267.68868750555</v>
      </c>
      <c r="AX51" s="488">
        <f t="shared" si="97"/>
        <v>764607.57891478855</v>
      </c>
      <c r="AY51" s="488">
        <f t="shared" si="97"/>
        <v>804947.46914207132</v>
      </c>
      <c r="AZ51" s="488">
        <f t="shared" si="97"/>
        <v>845287.35936935467</v>
      </c>
      <c r="BA51" s="488">
        <f t="shared" si="97"/>
        <v>885627.24959663744</v>
      </c>
      <c r="BB51" s="488">
        <f t="shared" si="97"/>
        <v>925967.13982392056</v>
      </c>
      <c r="BC51" s="487"/>
      <c r="BD51" s="488">
        <f t="shared" ref="BD51:BO51" si="98">BD45</f>
        <v>974452.96423838567</v>
      </c>
      <c r="BE51" s="488">
        <f t="shared" si="98"/>
        <v>1014792.8544656686</v>
      </c>
      <c r="BF51" s="488">
        <f t="shared" si="98"/>
        <v>1043791.7446929517</v>
      </c>
      <c r="BG51" s="488">
        <f t="shared" si="98"/>
        <v>1084131.6349202346</v>
      </c>
      <c r="BH51" s="488">
        <f t="shared" si="98"/>
        <v>1121971.5251475177</v>
      </c>
      <c r="BI51" s="488">
        <f t="shared" si="98"/>
        <v>1158111.4153748006</v>
      </c>
      <c r="BJ51" s="488">
        <f t="shared" si="98"/>
        <v>1198451.3056020834</v>
      </c>
      <c r="BK51" s="488">
        <f t="shared" si="98"/>
        <v>1238791.1958293666</v>
      </c>
      <c r="BL51" s="488">
        <f t="shared" si="98"/>
        <v>1279131.0860566497</v>
      </c>
      <c r="BM51" s="488">
        <f t="shared" si="98"/>
        <v>1323755.9762839323</v>
      </c>
      <c r="BN51" s="488">
        <f t="shared" si="98"/>
        <v>1368380.8665112155</v>
      </c>
      <c r="BO51" s="488">
        <f t="shared" si="98"/>
        <v>1413005.7567384986</v>
      </c>
      <c r="BP51" s="487"/>
      <c r="BQ51" s="488">
        <f t="shared" ref="BQ51:CB51" si="99">BQ45</f>
        <v>1465776.5811529639</v>
      </c>
      <c r="BR51" s="488">
        <f t="shared" si="99"/>
        <v>1510401.4713802468</v>
      </c>
      <c r="BS51" s="488">
        <f t="shared" si="99"/>
        <v>1543685.3616075299</v>
      </c>
      <c r="BT51" s="488">
        <f t="shared" si="99"/>
        <v>1588310.2518348128</v>
      </c>
      <c r="BU51" s="488">
        <f t="shared" si="99"/>
        <v>1630435.1420620955</v>
      </c>
      <c r="BV51" s="488">
        <f t="shared" si="99"/>
        <v>1670860.0322893786</v>
      </c>
      <c r="BW51" s="488">
        <f t="shared" si="99"/>
        <v>1715484.9225166619</v>
      </c>
      <c r="BX51" s="488">
        <f t="shared" si="99"/>
        <v>1760109.8127439446</v>
      </c>
      <c r="BY51" s="488">
        <f t="shared" si="99"/>
        <v>1804734.7029712275</v>
      </c>
      <c r="BZ51" s="488">
        <f t="shared" si="99"/>
        <v>1849359.5931985106</v>
      </c>
      <c r="CA51" s="488">
        <f t="shared" si="99"/>
        <v>1894975.4834257937</v>
      </c>
      <c r="CB51" s="488">
        <f t="shared" si="99"/>
        <v>1940591.3736530766</v>
      </c>
      <c r="CC51" s="487"/>
      <c r="CD51" s="488">
        <f t="shared" ref="CD51:CO51" si="100">CD45</f>
        <v>1996335.1980675417</v>
      </c>
      <c r="CE51" s="488">
        <f t="shared" si="100"/>
        <v>2041951.0882948246</v>
      </c>
      <c r="CF51" s="488">
        <f t="shared" si="100"/>
        <v>2076225.9785221079</v>
      </c>
      <c r="CG51" s="488">
        <f t="shared" si="100"/>
        <v>2121841.8687493908</v>
      </c>
      <c r="CH51" s="488">
        <f t="shared" si="100"/>
        <v>2170757.7589766737</v>
      </c>
      <c r="CI51" s="488">
        <f t="shared" si="100"/>
        <v>2217973.6492039571</v>
      </c>
      <c r="CJ51" s="488">
        <f t="shared" si="100"/>
        <v>2269389.5394312399</v>
      </c>
      <c r="CK51" s="488">
        <f t="shared" si="100"/>
        <v>2320805.4296585228</v>
      </c>
      <c r="CL51" s="488">
        <f t="shared" si="100"/>
        <v>2372221.3198858052</v>
      </c>
      <c r="CM51" s="488">
        <f t="shared" si="100"/>
        <v>2423637.2101130886</v>
      </c>
      <c r="CN51" s="488">
        <f t="shared" si="100"/>
        <v>2475053.1003403715</v>
      </c>
      <c r="CO51" s="488">
        <f t="shared" si="100"/>
        <v>2526468.9905676544</v>
      </c>
      <c r="CP51" s="487"/>
      <c r="CQ51" s="488">
        <f t="shared" ref="CQ51:DB51" si="101">CQ45</f>
        <v>2597922.8149821199</v>
      </c>
      <c r="CR51" s="488">
        <f t="shared" si="101"/>
        <v>2649338.7052094028</v>
      </c>
      <c r="CS51" s="488">
        <f t="shared" si="101"/>
        <v>2689413.5954366862</v>
      </c>
      <c r="CT51" s="488">
        <f t="shared" si="101"/>
        <v>2740829.4856639686</v>
      </c>
      <c r="CU51" s="488">
        <f t="shared" si="101"/>
        <v>2789745.3758912515</v>
      </c>
      <c r="CV51" s="488">
        <f t="shared" si="101"/>
        <v>2836961.2661185348</v>
      </c>
      <c r="CW51" s="488">
        <f t="shared" si="101"/>
        <v>2888377.1563458173</v>
      </c>
      <c r="CX51" s="488">
        <f t="shared" si="101"/>
        <v>2939793.0465731006</v>
      </c>
      <c r="CY51" s="488">
        <f t="shared" si="101"/>
        <v>2991928.8414671407</v>
      </c>
      <c r="CZ51" s="488">
        <f t="shared" si="101"/>
        <v>3044064.6363611813</v>
      </c>
      <c r="DA51" s="488">
        <f t="shared" si="101"/>
        <v>3096200.4312552218</v>
      </c>
      <c r="DB51" s="488">
        <f t="shared" si="101"/>
        <v>3148336.2261492624</v>
      </c>
      <c r="DC51" s="487"/>
      <c r="DD51" s="488">
        <f t="shared" ref="DD51:DO51" si="102">DD45</f>
        <v>3223389.5738975164</v>
      </c>
      <c r="DE51" s="488">
        <f t="shared" si="102"/>
        <v>3275525.3687915569</v>
      </c>
      <c r="DF51" s="488">
        <f t="shared" si="102"/>
        <v>3316320.1636855975</v>
      </c>
      <c r="DG51" s="488">
        <f t="shared" si="102"/>
        <v>3368455.958579638</v>
      </c>
      <c r="DH51" s="488">
        <f t="shared" si="102"/>
        <v>3418091.7534736786</v>
      </c>
      <c r="DI51" s="488">
        <f t="shared" si="102"/>
        <v>3466027.5483677192</v>
      </c>
      <c r="DJ51" s="488">
        <f t="shared" si="102"/>
        <v>3518163.3432617593</v>
      </c>
      <c r="DK51" s="488">
        <f t="shared" si="102"/>
        <v>3570299.1381558003</v>
      </c>
      <c r="DL51" s="488">
        <f t="shared" si="102"/>
        <v>3622434.9330498404</v>
      </c>
      <c r="DM51" s="488">
        <f t="shared" si="102"/>
        <v>3674570.7279438814</v>
      </c>
      <c r="DN51" s="488">
        <f t="shared" si="102"/>
        <v>3726706.5228379215</v>
      </c>
      <c r="DO51" s="488">
        <f t="shared" si="102"/>
        <v>3778842.3177319621</v>
      </c>
      <c r="DP51" s="487"/>
      <c r="DQ51" s="488">
        <f t="shared" ref="DQ51:EB51" si="103">DQ45</f>
        <v>3859654.9028142774</v>
      </c>
      <c r="DR51" s="488">
        <f t="shared" si="103"/>
        <v>3911790.6977083175</v>
      </c>
      <c r="DS51" s="488">
        <f t="shared" si="103"/>
        <v>3952585.4926023586</v>
      </c>
      <c r="DT51" s="488">
        <f t="shared" si="103"/>
        <v>4004721.2874963987</v>
      </c>
      <c r="DU51" s="488">
        <f t="shared" si="103"/>
        <v>4054357.0823904388</v>
      </c>
      <c r="DV51" s="488">
        <f t="shared" si="103"/>
        <v>4102292.8772844793</v>
      </c>
      <c r="DW51" s="488">
        <f t="shared" si="103"/>
        <v>4154428.6721785199</v>
      </c>
      <c r="DX51" s="488">
        <f t="shared" si="103"/>
        <v>4206564.4670725605</v>
      </c>
      <c r="DY51" s="488">
        <f t="shared" si="103"/>
        <v>4258700.261966601</v>
      </c>
      <c r="DZ51" s="488">
        <f t="shared" si="103"/>
        <v>4310836.0568606416</v>
      </c>
      <c r="EA51" s="488">
        <f t="shared" si="103"/>
        <v>4362971.8517546821</v>
      </c>
      <c r="EB51" s="488">
        <f t="shared" si="103"/>
        <v>4415107.6466487218</v>
      </c>
      <c r="EC51" s="487"/>
    </row>
    <row r="52" spans="1:133" s="473" customFormat="1" ht="15.95" customHeight="1" x14ac:dyDescent="0.2">
      <c r="A52" s="489"/>
      <c r="B52" s="489"/>
      <c r="C52" s="490" t="s">
        <v>38</v>
      </c>
      <c r="D52" s="491">
        <f>-'reporting conso 4 batiments'!F82</f>
        <v>-9079.4000000000015</v>
      </c>
      <c r="E52" s="491">
        <f>-'reporting conso 4 batiments'!G82</f>
        <v>-9433</v>
      </c>
      <c r="F52" s="491">
        <f>-'reporting conso 4 batiments'!H82</f>
        <v>-9813</v>
      </c>
      <c r="G52" s="491">
        <f>-'reporting conso 4 batiments'!I82</f>
        <v>-11099.400000000001</v>
      </c>
      <c r="H52" s="491">
        <f>-'reporting conso 4 batiments'!J82</f>
        <v>-11433</v>
      </c>
      <c r="I52" s="491">
        <f>-'reporting conso 4 batiments'!K82</f>
        <v>-11513</v>
      </c>
      <c r="J52" s="491">
        <f>-'reporting conso 4 batiments'!L82</f>
        <v>-10473</v>
      </c>
      <c r="K52" s="491">
        <f>-'reporting conso 4 batiments'!M82</f>
        <v>-11173</v>
      </c>
      <c r="L52" s="491">
        <f>-'reporting conso 4 batiments'!N82</f>
        <v>-11343</v>
      </c>
      <c r="M52" s="491">
        <f>-'reporting conso 4 batiments'!O82</f>
        <v>-11683</v>
      </c>
      <c r="N52" s="491">
        <f>-'reporting conso 4 batiments'!P82</f>
        <v>-11270.8</v>
      </c>
      <c r="O52" s="491">
        <f>-'reporting conso 4 batiments'!Q82</f>
        <v>-11725.8</v>
      </c>
      <c r="P52" s="492"/>
      <c r="Q52" s="491">
        <f>-'reporting conso 4 batiments'!S82</f>
        <v>-8681.4</v>
      </c>
      <c r="R52" s="491">
        <f>-'reporting conso 4 batiments'!T82</f>
        <v>-10129.4</v>
      </c>
      <c r="S52" s="491">
        <f>-'reporting conso 4 batiments'!U82</f>
        <v>-11739.8</v>
      </c>
      <c r="T52" s="491">
        <f>-'reporting conso 4 batiments'!V82</f>
        <v>-11923.8</v>
      </c>
      <c r="U52" s="491">
        <f>-'reporting conso 4 batiments'!W82</f>
        <v>-11019.8</v>
      </c>
      <c r="V52" s="491">
        <f>-'reporting conso 4 batiments'!X82</f>
        <v>-10887.8</v>
      </c>
      <c r="W52" s="491">
        <f>-'reporting conso 4 batiments'!Y82</f>
        <v>-12577.8</v>
      </c>
      <c r="X52" s="491">
        <f>-'reporting conso 4 batiments'!Z82</f>
        <v>-13087.8</v>
      </c>
      <c r="Y52" s="491">
        <f>-'reporting conso 4 batiments'!AA82</f>
        <v>-13597.8</v>
      </c>
      <c r="Z52" s="491">
        <f>-'reporting conso 4 batiments'!AB82</f>
        <v>-14107.8</v>
      </c>
      <c r="AA52" s="491">
        <f>-'reporting conso 4 batiments'!AC82</f>
        <v>-14933.8</v>
      </c>
      <c r="AB52" s="491">
        <f>-'reporting conso 4 batiments'!AD82</f>
        <v>-15443.8</v>
      </c>
      <c r="AC52" s="492"/>
      <c r="AD52" s="491">
        <f>-'reporting conso 4 batiments'!AF82</f>
        <v>-15613.8</v>
      </c>
      <c r="AE52" s="491">
        <f>-'reporting conso 4 batiments'!AG82</f>
        <v>-16448.8</v>
      </c>
      <c r="AF52" s="491">
        <f>-'reporting conso 4 batiments'!AH82</f>
        <v>-17274.8</v>
      </c>
      <c r="AG52" s="491">
        <f>-'reporting conso 4 batiments'!AI82</f>
        <v>-17784.8</v>
      </c>
      <c r="AH52" s="491">
        <f>-'reporting conso 4 batiments'!AJ82</f>
        <v>-17644.8</v>
      </c>
      <c r="AI52" s="491">
        <f>-'reporting conso 4 batiments'!AK82</f>
        <v>-17664.8</v>
      </c>
      <c r="AJ52" s="491">
        <f>-'reporting conso 4 batiments'!AL82</f>
        <v>-18504.8</v>
      </c>
      <c r="AK52" s="491">
        <f>-'reporting conso 4 batiments'!AM82</f>
        <v>-18504.8</v>
      </c>
      <c r="AL52" s="491">
        <f>-'reporting conso 4 batiments'!AN82</f>
        <v>-18504.8</v>
      </c>
      <c r="AM52" s="491">
        <f>-'reporting conso 4 batiments'!AO82</f>
        <v>-18504.8</v>
      </c>
      <c r="AN52" s="491">
        <f>-'reporting conso 4 batiments'!AP82</f>
        <v>-18504.8</v>
      </c>
      <c r="AO52" s="491">
        <f>-'reporting conso 4 batiments'!AQ82</f>
        <v>-18504.8</v>
      </c>
      <c r="AP52" s="492"/>
      <c r="AQ52" s="491">
        <f>-'reporting conso 4 batiments'!AS82</f>
        <v>-18971.8</v>
      </c>
      <c r="AR52" s="491">
        <f>-'reporting conso 4 batiments'!AT82</f>
        <v>-19296.8</v>
      </c>
      <c r="AS52" s="491">
        <f>-'reporting conso 4 batiments'!AU82</f>
        <v>-19296.8</v>
      </c>
      <c r="AT52" s="491">
        <f>-'reporting conso 4 batiments'!AV82</f>
        <v>-19296.8</v>
      </c>
      <c r="AU52" s="491">
        <f>-'reporting conso 4 batiments'!AW82</f>
        <v>-18796.8</v>
      </c>
      <c r="AV52" s="491">
        <f>-'reporting conso 4 batiments'!AX82</f>
        <v>-18456.8</v>
      </c>
      <c r="AW52" s="491">
        <f>-'reporting conso 4 batiments'!AY82</f>
        <v>-19296.8</v>
      </c>
      <c r="AX52" s="491">
        <f>-'reporting conso 4 batiments'!AZ82</f>
        <v>-19296.8</v>
      </c>
      <c r="AY52" s="491">
        <f>-'reporting conso 4 batiments'!BA82</f>
        <v>-19296.8</v>
      </c>
      <c r="AZ52" s="491">
        <f>-'reporting conso 4 batiments'!BB82</f>
        <v>-19296.8</v>
      </c>
      <c r="BA52" s="491">
        <f>-'reporting conso 4 batiments'!BC82</f>
        <v>-19296.8</v>
      </c>
      <c r="BB52" s="491">
        <f>-'reporting conso 4 batiments'!BD82</f>
        <v>-19296.8</v>
      </c>
      <c r="BC52" s="492"/>
      <c r="BD52" s="491">
        <f>-'reporting conso 4 batiments'!BF82</f>
        <v>-18971.8</v>
      </c>
      <c r="BE52" s="491">
        <f>-'reporting conso 4 batiments'!BG82</f>
        <v>-19296.8</v>
      </c>
      <c r="BF52" s="491">
        <f>-'reporting conso 4 batiments'!BH82</f>
        <v>-19296.8</v>
      </c>
      <c r="BG52" s="491">
        <f>-'reporting conso 4 batiments'!BI82</f>
        <v>-19296.8</v>
      </c>
      <c r="BH52" s="491">
        <f>-'reporting conso 4 batiments'!BJ82</f>
        <v>-18796.8</v>
      </c>
      <c r="BI52" s="491">
        <f>-'reporting conso 4 batiments'!BK82</f>
        <v>-18456.8</v>
      </c>
      <c r="BJ52" s="491">
        <f>-'reporting conso 4 batiments'!BL82</f>
        <v>-19296.8</v>
      </c>
      <c r="BK52" s="491">
        <f>-'reporting conso 4 batiments'!BM82</f>
        <v>-19296.8</v>
      </c>
      <c r="BL52" s="491">
        <f>-'reporting conso 4 batiments'!BN82</f>
        <v>-19296.8</v>
      </c>
      <c r="BM52" s="491">
        <f>-'reporting conso 4 batiments'!BO82</f>
        <v>-20153.8</v>
      </c>
      <c r="BN52" s="491">
        <f>-'reporting conso 4 batiments'!BP82</f>
        <v>-20153.8</v>
      </c>
      <c r="BO52" s="491">
        <f>-'reporting conso 4 batiments'!BQ82</f>
        <v>-20153.8</v>
      </c>
      <c r="BP52" s="492"/>
      <c r="BQ52" s="491">
        <f>-'reporting conso 4 batiments'!BS82</f>
        <v>-19828.8</v>
      </c>
      <c r="BR52" s="491">
        <f>-'reporting conso 4 batiments'!BT82</f>
        <v>-20153.8</v>
      </c>
      <c r="BS52" s="491">
        <f>-'reporting conso 4 batiments'!BU82</f>
        <v>-20153.8</v>
      </c>
      <c r="BT52" s="491">
        <f>-'reporting conso 4 batiments'!BV82</f>
        <v>-20153.8</v>
      </c>
      <c r="BU52" s="491">
        <f>-'reporting conso 4 batiments'!BW82</f>
        <v>-19653.8</v>
      </c>
      <c r="BV52" s="491">
        <f>-'reporting conso 4 batiments'!BX82</f>
        <v>-19313.8</v>
      </c>
      <c r="BW52" s="491">
        <f>-'reporting conso 4 batiments'!BY82</f>
        <v>-20153.8</v>
      </c>
      <c r="BX52" s="491">
        <f>-'reporting conso 4 batiments'!BZ82</f>
        <v>-20153.8</v>
      </c>
      <c r="BY52" s="491">
        <f>-'reporting conso 4 batiments'!CA82</f>
        <v>-20153.8</v>
      </c>
      <c r="BZ52" s="491">
        <f>-'reporting conso 4 batiments'!CB82</f>
        <v>-20153.8</v>
      </c>
      <c r="CA52" s="491">
        <f>-'reporting conso 4 batiments'!CC82</f>
        <v>-20352</v>
      </c>
      <c r="CB52" s="491">
        <f>-'reporting conso 4 batiments'!CD82</f>
        <v>-20352</v>
      </c>
      <c r="CC52" s="492"/>
      <c r="CD52" s="491">
        <f>-'reporting conso 4 batiments'!CF82</f>
        <v>-20027</v>
      </c>
      <c r="CE52" s="491">
        <f>-'reporting conso 4 batiments'!CG82</f>
        <v>-20352</v>
      </c>
      <c r="CF52" s="491">
        <f>-'reporting conso 4 batiments'!CH82</f>
        <v>-20352</v>
      </c>
      <c r="CG52" s="491">
        <f>-'reporting conso 4 batiments'!CI82</f>
        <v>-20352</v>
      </c>
      <c r="CH52" s="491">
        <f>-'reporting conso 4 batiments'!CJ82</f>
        <v>-21012</v>
      </c>
      <c r="CI52" s="491">
        <f>-'reporting conso 4 batiments'!CK82</f>
        <v>-20672</v>
      </c>
      <c r="CJ52" s="491">
        <f>-'reporting conso 4 batiments'!CL82</f>
        <v>-21512</v>
      </c>
      <c r="CK52" s="491">
        <f>-'reporting conso 4 batiments'!CM82</f>
        <v>-21512</v>
      </c>
      <c r="CL52" s="491">
        <f>-'reporting conso 4 batiments'!CN82</f>
        <v>-21512</v>
      </c>
      <c r="CM52" s="491">
        <f>-'reporting conso 4 batiments'!CO82</f>
        <v>-21512</v>
      </c>
      <c r="CN52" s="491">
        <f>-'reporting conso 4 batiments'!CP82</f>
        <v>-21512</v>
      </c>
      <c r="CO52" s="491">
        <f>-'reporting conso 4 batiments'!CQ82</f>
        <v>-21512</v>
      </c>
      <c r="CP52" s="492"/>
      <c r="CQ52" s="491">
        <f>-'reporting conso 4 batiments'!CS82</f>
        <v>-21187</v>
      </c>
      <c r="CR52" s="491">
        <f>-'reporting conso 4 batiments'!CT82</f>
        <v>-21512</v>
      </c>
      <c r="CS52" s="491">
        <f>-'reporting conso 4 batiments'!CU82</f>
        <v>-21512</v>
      </c>
      <c r="CT52" s="491">
        <f>-'reporting conso 4 batiments'!CV82</f>
        <v>-21512</v>
      </c>
      <c r="CU52" s="491">
        <f>-'reporting conso 4 batiments'!CW82</f>
        <v>-21012</v>
      </c>
      <c r="CV52" s="491">
        <f>-'reporting conso 4 batiments'!CX82</f>
        <v>-20672</v>
      </c>
      <c r="CW52" s="491">
        <f>-'reporting conso 4 batiments'!CY82</f>
        <v>-21512</v>
      </c>
      <c r="CX52" s="491">
        <f>-'reporting conso 4 batiments'!CZ82</f>
        <v>-21512</v>
      </c>
      <c r="CY52" s="491">
        <f>-'reporting conso 4 batiments'!DA82</f>
        <v>-21512</v>
      </c>
      <c r="CZ52" s="491">
        <f>-'reporting conso 4 batiments'!DB82</f>
        <v>-21512</v>
      </c>
      <c r="DA52" s="491">
        <f>-'reporting conso 4 batiments'!DC82</f>
        <v>-21512</v>
      </c>
      <c r="DB52" s="491">
        <f>-'reporting conso 4 batiments'!DD82</f>
        <v>-21512</v>
      </c>
      <c r="DC52" s="492"/>
      <c r="DD52" s="491">
        <f>-'reporting conso 4 batiments'!DF82</f>
        <v>-21187</v>
      </c>
      <c r="DE52" s="491">
        <f>-'reporting conso 4 batiments'!DG82</f>
        <v>-21512</v>
      </c>
      <c r="DF52" s="491">
        <f>-'reporting conso 4 batiments'!DH82</f>
        <v>-21512</v>
      </c>
      <c r="DG52" s="491">
        <f>-'reporting conso 4 batiments'!DI82</f>
        <v>-21512</v>
      </c>
      <c r="DH52" s="491">
        <f>-'reporting conso 4 batiments'!DJ82</f>
        <v>-21012</v>
      </c>
      <c r="DI52" s="491">
        <f>-'reporting conso 4 batiments'!DK82</f>
        <v>-20672</v>
      </c>
      <c r="DJ52" s="491">
        <f>-'reporting conso 4 batiments'!DL82</f>
        <v>-21512</v>
      </c>
      <c r="DK52" s="491">
        <f>-'reporting conso 4 batiments'!DM82</f>
        <v>-21512</v>
      </c>
      <c r="DL52" s="491">
        <f>-'reporting conso 4 batiments'!DN82</f>
        <v>-21512</v>
      </c>
      <c r="DM52" s="491">
        <f>-'reporting conso 4 batiments'!DO82</f>
        <v>-21512</v>
      </c>
      <c r="DN52" s="491">
        <f>-'reporting conso 4 batiments'!DP82</f>
        <v>-21512</v>
      </c>
      <c r="DO52" s="491">
        <f>-'reporting conso 4 batiments'!DQ82</f>
        <v>-21512</v>
      </c>
      <c r="DP52" s="492"/>
      <c r="DQ52" s="491">
        <f>-'reporting conso 4 batiments'!DS82</f>
        <v>0</v>
      </c>
      <c r="DR52" s="491">
        <f>-'reporting conso 4 batiments'!DT82</f>
        <v>0</v>
      </c>
      <c r="DS52" s="491">
        <f>-'reporting conso 4 batiments'!DU82</f>
        <v>0</v>
      </c>
      <c r="DT52" s="491">
        <f>-'reporting conso 4 batiments'!DV82</f>
        <v>0</v>
      </c>
      <c r="DU52" s="491">
        <f>-'reporting conso 4 batiments'!DW82</f>
        <v>0</v>
      </c>
      <c r="DV52" s="491">
        <f>-'reporting conso 4 batiments'!DX82</f>
        <v>0</v>
      </c>
      <c r="DW52" s="491">
        <f>-'reporting conso 4 batiments'!DY82</f>
        <v>0</v>
      </c>
      <c r="DX52" s="491">
        <f>-'reporting conso 4 batiments'!DZ82</f>
        <v>0</v>
      </c>
      <c r="DY52" s="491">
        <f>-'reporting conso 4 batiments'!EA82</f>
        <v>0</v>
      </c>
      <c r="DZ52" s="491">
        <f>-'reporting conso 4 batiments'!EB82</f>
        <v>0</v>
      </c>
      <c r="EA52" s="491">
        <f>-'reporting conso 4 batiments'!EC82</f>
        <v>0</v>
      </c>
      <c r="EB52" s="491">
        <f>-'reporting conso 4 batiments'!ED82</f>
        <v>0</v>
      </c>
      <c r="EC52" s="492"/>
    </row>
    <row r="53" spans="1:133" s="473" customFormat="1" ht="21.95" customHeight="1" x14ac:dyDescent="0.2">
      <c r="A53" s="478"/>
      <c r="B53" s="478"/>
      <c r="C53" s="493" t="s">
        <v>39</v>
      </c>
      <c r="D53" s="494">
        <f t="shared" ref="D53:O53" si="104">D51+D52</f>
        <v>-3426.3901553457035</v>
      </c>
      <c r="E53" s="494">
        <f t="shared" si="104"/>
        <v>3641.0196893086031</v>
      </c>
      <c r="F53" s="494">
        <f t="shared" si="104"/>
        <v>12582.029533962908</v>
      </c>
      <c r="G53" s="494">
        <f t="shared" si="104"/>
        <v>27048.639378617205</v>
      </c>
      <c r="H53" s="494">
        <f t="shared" si="104"/>
        <v>44136.049223271511</v>
      </c>
      <c r="I53" s="494">
        <f t="shared" si="104"/>
        <v>61877.059067925817</v>
      </c>
      <c r="J53" s="494">
        <f t="shared" si="104"/>
        <v>73889.831412580112</v>
      </c>
      <c r="K53" s="494">
        <f t="shared" si="104"/>
        <v>87662.603757234436</v>
      </c>
      <c r="L53" s="494">
        <f t="shared" si="104"/>
        <v>52665.376101888745</v>
      </c>
      <c r="M53" s="494">
        <f t="shared" si="104"/>
        <v>93998.14844654304</v>
      </c>
      <c r="N53" s="494">
        <f t="shared" si="104"/>
        <v>88222.120791197362</v>
      </c>
      <c r="O53" s="494">
        <f t="shared" si="104"/>
        <v>4486.139802518348</v>
      </c>
      <c r="P53" s="487"/>
      <c r="Q53" s="494">
        <f t="shared" ref="Q53:AB53" si="105">Q51+Q52</f>
        <v>41279.945496195483</v>
      </c>
      <c r="R53" s="494">
        <f t="shared" si="105"/>
        <v>-21766.648810127321</v>
      </c>
      <c r="S53" s="494">
        <f t="shared" si="105"/>
        <v>-11888.54778320777</v>
      </c>
      <c r="T53" s="494">
        <f t="shared" si="105"/>
        <v>1770.9532437117778</v>
      </c>
      <c r="U53" s="494">
        <f t="shared" si="105"/>
        <v>-16348.545729368616</v>
      </c>
      <c r="V53" s="494">
        <f t="shared" si="105"/>
        <v>-9700.0447024490677</v>
      </c>
      <c r="W53" s="494">
        <f t="shared" si="105"/>
        <v>-3345.1544751660658</v>
      </c>
      <c r="X53" s="494">
        <f t="shared" si="105"/>
        <v>6739.7357521168487</v>
      </c>
      <c r="Y53" s="494">
        <f t="shared" si="105"/>
        <v>19374.625979399822</v>
      </c>
      <c r="Z53" s="494">
        <f t="shared" si="105"/>
        <v>22559.516206682794</v>
      </c>
      <c r="AA53" s="494">
        <f t="shared" si="105"/>
        <v>41558.406433965705</v>
      </c>
      <c r="AB53" s="494">
        <f t="shared" si="105"/>
        <v>63423.29666124862</v>
      </c>
      <c r="AC53" s="487"/>
      <c r="AD53" s="494">
        <f t="shared" ref="AD53:AO53" si="106">AD51+AD52</f>
        <v>75861.930409229521</v>
      </c>
      <c r="AE53" s="494">
        <f t="shared" si="106"/>
        <v>101126.82063651252</v>
      </c>
      <c r="AF53" s="494">
        <f t="shared" si="106"/>
        <v>119189.71086379547</v>
      </c>
      <c r="AG53" s="494">
        <f t="shared" si="106"/>
        <v>151459.60109107831</v>
      </c>
      <c r="AH53" s="494">
        <f t="shared" si="106"/>
        <v>183679.49131836131</v>
      </c>
      <c r="AI53" s="494">
        <f t="shared" si="106"/>
        <v>215839.38154564431</v>
      </c>
      <c r="AJ53" s="494">
        <f t="shared" si="106"/>
        <v>251379.27177292714</v>
      </c>
      <c r="AK53" s="494">
        <f t="shared" si="106"/>
        <v>287759.1620002102</v>
      </c>
      <c r="AL53" s="494">
        <f t="shared" si="106"/>
        <v>324139.05222749308</v>
      </c>
      <c r="AM53" s="494">
        <f t="shared" si="106"/>
        <v>360518.94245477597</v>
      </c>
      <c r="AN53" s="494">
        <f t="shared" si="106"/>
        <v>396898.83268205897</v>
      </c>
      <c r="AO53" s="494">
        <f t="shared" si="106"/>
        <v>433278.72290934186</v>
      </c>
      <c r="AP53" s="487"/>
      <c r="AQ53" s="494">
        <f t="shared" ref="AQ53:BB53" si="107">AQ51+AQ52</f>
        <v>481297.54732380755</v>
      </c>
      <c r="AR53" s="494">
        <f t="shared" si="107"/>
        <v>521312.43755109067</v>
      </c>
      <c r="AS53" s="494">
        <f t="shared" si="107"/>
        <v>550311.3277783735</v>
      </c>
      <c r="AT53" s="494">
        <f t="shared" si="107"/>
        <v>590651.2180056565</v>
      </c>
      <c r="AU53" s="494">
        <f t="shared" si="107"/>
        <v>628991.1082329395</v>
      </c>
      <c r="AV53" s="494">
        <f t="shared" si="107"/>
        <v>665470.9984602225</v>
      </c>
      <c r="AW53" s="494">
        <f t="shared" si="107"/>
        <v>704970.8886875055</v>
      </c>
      <c r="AX53" s="494">
        <f t="shared" si="107"/>
        <v>745310.77891478851</v>
      </c>
      <c r="AY53" s="494">
        <f t="shared" si="107"/>
        <v>785650.66914207127</v>
      </c>
      <c r="AZ53" s="494">
        <f t="shared" si="107"/>
        <v>825990.55936935463</v>
      </c>
      <c r="BA53" s="494">
        <f t="shared" si="107"/>
        <v>866330.44959663739</v>
      </c>
      <c r="BB53" s="494">
        <f t="shared" si="107"/>
        <v>906670.33982392051</v>
      </c>
      <c r="BC53" s="487"/>
      <c r="BD53" s="494">
        <f t="shared" ref="BD53:BO53" si="108">BD51+BD52</f>
        <v>955481.16423838562</v>
      </c>
      <c r="BE53" s="494">
        <f t="shared" si="108"/>
        <v>995496.05446566851</v>
      </c>
      <c r="BF53" s="494">
        <f t="shared" si="108"/>
        <v>1024494.9446929516</v>
      </c>
      <c r="BG53" s="494">
        <f t="shared" si="108"/>
        <v>1064834.8349202345</v>
      </c>
      <c r="BH53" s="494">
        <f t="shared" si="108"/>
        <v>1103174.7251475176</v>
      </c>
      <c r="BI53" s="494">
        <f t="shared" si="108"/>
        <v>1139654.6153748005</v>
      </c>
      <c r="BJ53" s="494">
        <f t="shared" si="108"/>
        <v>1179154.5056020834</v>
      </c>
      <c r="BK53" s="494">
        <f t="shared" si="108"/>
        <v>1219494.3958293665</v>
      </c>
      <c r="BL53" s="494">
        <f t="shared" si="108"/>
        <v>1259834.2860566496</v>
      </c>
      <c r="BM53" s="494">
        <f t="shared" si="108"/>
        <v>1303602.1762839323</v>
      </c>
      <c r="BN53" s="494">
        <f t="shared" si="108"/>
        <v>1348227.0665112154</v>
      </c>
      <c r="BO53" s="494">
        <f t="shared" si="108"/>
        <v>1392851.9567384985</v>
      </c>
      <c r="BP53" s="487"/>
      <c r="BQ53" s="494">
        <f t="shared" ref="BQ53:CB53" si="109">BQ51+BQ52</f>
        <v>1445947.7811529639</v>
      </c>
      <c r="BR53" s="494">
        <f t="shared" si="109"/>
        <v>1490247.6713802468</v>
      </c>
      <c r="BS53" s="494">
        <f t="shared" si="109"/>
        <v>1523531.5616075299</v>
      </c>
      <c r="BT53" s="494">
        <f t="shared" si="109"/>
        <v>1568156.4518348128</v>
      </c>
      <c r="BU53" s="494">
        <f t="shared" si="109"/>
        <v>1610781.3420620954</v>
      </c>
      <c r="BV53" s="494">
        <f t="shared" si="109"/>
        <v>1651546.2322893785</v>
      </c>
      <c r="BW53" s="494">
        <f t="shared" si="109"/>
        <v>1695331.1225166619</v>
      </c>
      <c r="BX53" s="494">
        <f t="shared" si="109"/>
        <v>1739956.0127439445</v>
      </c>
      <c r="BY53" s="494">
        <f t="shared" si="109"/>
        <v>1784580.9029712274</v>
      </c>
      <c r="BZ53" s="494">
        <f t="shared" si="109"/>
        <v>1829205.7931985105</v>
      </c>
      <c r="CA53" s="494">
        <f t="shared" si="109"/>
        <v>1874623.4834257937</v>
      </c>
      <c r="CB53" s="494">
        <f t="shared" si="109"/>
        <v>1920239.3736530766</v>
      </c>
      <c r="CC53" s="487"/>
      <c r="CD53" s="494">
        <f t="shared" ref="CD53:CO53" si="110">CD51+CD52</f>
        <v>1976308.1980675417</v>
      </c>
      <c r="CE53" s="494">
        <f t="shared" si="110"/>
        <v>2021599.0882948246</v>
      </c>
      <c r="CF53" s="494">
        <f t="shared" si="110"/>
        <v>2055873.9785221079</v>
      </c>
      <c r="CG53" s="494">
        <f t="shared" si="110"/>
        <v>2101489.8687493908</v>
      </c>
      <c r="CH53" s="494">
        <f t="shared" si="110"/>
        <v>2149745.7589766737</v>
      </c>
      <c r="CI53" s="494">
        <f t="shared" si="110"/>
        <v>2197301.6492039571</v>
      </c>
      <c r="CJ53" s="494">
        <f t="shared" si="110"/>
        <v>2247877.5394312399</v>
      </c>
      <c r="CK53" s="494">
        <f t="shared" si="110"/>
        <v>2299293.4296585228</v>
      </c>
      <c r="CL53" s="494">
        <f t="shared" si="110"/>
        <v>2350709.3198858052</v>
      </c>
      <c r="CM53" s="494">
        <f t="shared" si="110"/>
        <v>2402125.2101130886</v>
      </c>
      <c r="CN53" s="494">
        <f t="shared" si="110"/>
        <v>2453541.1003403715</v>
      </c>
      <c r="CO53" s="494">
        <f t="shared" si="110"/>
        <v>2504956.9905676544</v>
      </c>
      <c r="CP53" s="487"/>
      <c r="CQ53" s="494">
        <f t="shared" ref="CQ53:DB53" si="111">CQ51+CQ52</f>
        <v>2576735.8149821199</v>
      </c>
      <c r="CR53" s="494">
        <f t="shared" si="111"/>
        <v>2627826.7052094028</v>
      </c>
      <c r="CS53" s="494">
        <f t="shared" si="111"/>
        <v>2667901.5954366862</v>
      </c>
      <c r="CT53" s="494">
        <f t="shared" si="111"/>
        <v>2719317.4856639686</v>
      </c>
      <c r="CU53" s="494">
        <f t="shared" si="111"/>
        <v>2768733.3758912515</v>
      </c>
      <c r="CV53" s="494">
        <f t="shared" si="111"/>
        <v>2816289.2661185348</v>
      </c>
      <c r="CW53" s="494">
        <f t="shared" si="111"/>
        <v>2866865.1563458173</v>
      </c>
      <c r="CX53" s="494">
        <f t="shared" si="111"/>
        <v>2918281.0465731006</v>
      </c>
      <c r="CY53" s="494">
        <f t="shared" si="111"/>
        <v>2970416.8414671407</v>
      </c>
      <c r="CZ53" s="494">
        <f t="shared" si="111"/>
        <v>3022552.6363611813</v>
      </c>
      <c r="DA53" s="494">
        <f t="shared" si="111"/>
        <v>3074688.4312552218</v>
      </c>
      <c r="DB53" s="494">
        <f t="shared" si="111"/>
        <v>3126824.2261492624</v>
      </c>
      <c r="DC53" s="487"/>
      <c r="DD53" s="494">
        <f t="shared" ref="DD53:DO53" si="112">DD51+DD52</f>
        <v>3202202.5738975164</v>
      </c>
      <c r="DE53" s="494">
        <f t="shared" si="112"/>
        <v>3254013.3687915569</v>
      </c>
      <c r="DF53" s="494">
        <f t="shared" si="112"/>
        <v>3294808.1636855975</v>
      </c>
      <c r="DG53" s="494">
        <f t="shared" si="112"/>
        <v>3346943.958579638</v>
      </c>
      <c r="DH53" s="494">
        <f t="shared" si="112"/>
        <v>3397079.7534736786</v>
      </c>
      <c r="DI53" s="494">
        <f t="shared" si="112"/>
        <v>3445355.5483677192</v>
      </c>
      <c r="DJ53" s="494">
        <f t="shared" si="112"/>
        <v>3496651.3432617593</v>
      </c>
      <c r="DK53" s="494">
        <f t="shared" si="112"/>
        <v>3548787.1381558003</v>
      </c>
      <c r="DL53" s="494">
        <f t="shared" si="112"/>
        <v>3600922.9330498404</v>
      </c>
      <c r="DM53" s="494">
        <f t="shared" si="112"/>
        <v>3653058.7279438814</v>
      </c>
      <c r="DN53" s="494">
        <f t="shared" si="112"/>
        <v>3705194.5228379215</v>
      </c>
      <c r="DO53" s="494">
        <f t="shared" si="112"/>
        <v>3757330.3177319621</v>
      </c>
      <c r="DP53" s="487"/>
      <c r="DQ53" s="494">
        <f t="shared" ref="DQ53:EB53" si="113">DQ51+DQ52</f>
        <v>3859654.9028142774</v>
      </c>
      <c r="DR53" s="494">
        <f t="shared" si="113"/>
        <v>3911790.6977083175</v>
      </c>
      <c r="DS53" s="494">
        <f t="shared" si="113"/>
        <v>3952585.4926023586</v>
      </c>
      <c r="DT53" s="494">
        <f t="shared" si="113"/>
        <v>4004721.2874963987</v>
      </c>
      <c r="DU53" s="494">
        <f t="shared" si="113"/>
        <v>4054357.0823904388</v>
      </c>
      <c r="DV53" s="494">
        <f t="shared" si="113"/>
        <v>4102292.8772844793</v>
      </c>
      <c r="DW53" s="494">
        <f t="shared" si="113"/>
        <v>4154428.6721785199</v>
      </c>
      <c r="DX53" s="494">
        <f t="shared" si="113"/>
        <v>4206564.4670725605</v>
      </c>
      <c r="DY53" s="494">
        <f t="shared" si="113"/>
        <v>4258700.261966601</v>
      </c>
      <c r="DZ53" s="494">
        <f t="shared" si="113"/>
        <v>4310836.0568606416</v>
      </c>
      <c r="EA53" s="494">
        <f t="shared" si="113"/>
        <v>4362971.8517546821</v>
      </c>
      <c r="EB53" s="494">
        <f t="shared" si="113"/>
        <v>4415107.6466487218</v>
      </c>
      <c r="EC53" s="487"/>
    </row>
    <row r="54" spans="1:133" s="473" customFormat="1" ht="9.9499999999999993" customHeight="1" x14ac:dyDescent="0.2">
      <c r="A54" s="495"/>
      <c r="B54" s="495"/>
      <c r="C54" s="495"/>
      <c r="D54" s="496"/>
      <c r="E54" s="496"/>
      <c r="F54" s="496"/>
      <c r="G54" s="496"/>
      <c r="H54" s="496"/>
      <c r="I54" s="496"/>
      <c r="J54" s="496"/>
      <c r="K54" s="496"/>
      <c r="L54" s="496"/>
      <c r="M54" s="496"/>
      <c r="N54" s="496"/>
      <c r="O54" s="496"/>
      <c r="P54" s="495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6"/>
      <c r="AB54" s="496"/>
      <c r="AC54" s="495"/>
      <c r="AD54" s="496"/>
      <c r="AE54" s="496"/>
      <c r="AF54" s="496"/>
      <c r="AG54" s="496"/>
      <c r="AH54" s="496"/>
      <c r="AI54" s="496"/>
      <c r="AJ54" s="496"/>
      <c r="AK54" s="496"/>
      <c r="AL54" s="496"/>
      <c r="AM54" s="496"/>
      <c r="AN54" s="496"/>
      <c r="AO54" s="496"/>
      <c r="AP54" s="495"/>
      <c r="AQ54" s="496"/>
      <c r="AR54" s="496"/>
      <c r="AS54" s="496"/>
      <c r="AT54" s="496"/>
      <c r="AU54" s="496"/>
      <c r="AV54" s="496"/>
      <c r="AW54" s="496"/>
      <c r="AX54" s="496"/>
      <c r="AY54" s="496"/>
      <c r="AZ54" s="496"/>
      <c r="BA54" s="496"/>
      <c r="BB54" s="496"/>
      <c r="BC54" s="495"/>
      <c r="BD54" s="496"/>
      <c r="BE54" s="496"/>
      <c r="BF54" s="496"/>
      <c r="BG54" s="496"/>
      <c r="BH54" s="496"/>
      <c r="BI54" s="496"/>
      <c r="BJ54" s="496"/>
      <c r="BK54" s="496"/>
      <c r="BL54" s="496"/>
      <c r="BM54" s="496"/>
      <c r="BN54" s="496"/>
      <c r="BO54" s="496"/>
      <c r="BP54" s="495"/>
      <c r="BQ54" s="496"/>
      <c r="BR54" s="496"/>
      <c r="BS54" s="496"/>
      <c r="BT54" s="496"/>
      <c r="BU54" s="496"/>
      <c r="BV54" s="496"/>
      <c r="BW54" s="496"/>
      <c r="BX54" s="496"/>
      <c r="BY54" s="496"/>
      <c r="BZ54" s="496"/>
      <c r="CA54" s="496"/>
      <c r="CB54" s="496"/>
      <c r="CC54" s="495"/>
      <c r="CD54" s="496"/>
      <c r="CE54" s="496"/>
      <c r="CF54" s="496"/>
      <c r="CG54" s="496"/>
      <c r="CH54" s="496"/>
      <c r="CI54" s="496"/>
      <c r="CJ54" s="496"/>
      <c r="CK54" s="496"/>
      <c r="CL54" s="496"/>
      <c r="CM54" s="496"/>
      <c r="CN54" s="496"/>
      <c r="CO54" s="496"/>
      <c r="CP54" s="495"/>
      <c r="CQ54" s="496"/>
      <c r="CR54" s="496"/>
      <c r="CS54" s="496"/>
      <c r="CT54" s="496"/>
      <c r="CU54" s="496"/>
      <c r="CV54" s="496"/>
      <c r="CW54" s="496"/>
      <c r="CX54" s="496"/>
      <c r="CY54" s="496"/>
      <c r="CZ54" s="496"/>
      <c r="DA54" s="496"/>
      <c r="DB54" s="496"/>
      <c r="DC54" s="495"/>
      <c r="DD54" s="496"/>
      <c r="DE54" s="496"/>
      <c r="DF54" s="496"/>
      <c r="DG54" s="496"/>
      <c r="DH54" s="496"/>
      <c r="DI54" s="496"/>
      <c r="DJ54" s="496"/>
      <c r="DK54" s="496"/>
      <c r="DL54" s="496"/>
      <c r="DM54" s="496"/>
      <c r="DN54" s="496"/>
      <c r="DO54" s="496"/>
      <c r="DP54" s="495"/>
      <c r="DQ54" s="496"/>
      <c r="DR54" s="496"/>
      <c r="DS54" s="496"/>
      <c r="DT54" s="496"/>
      <c r="DU54" s="496"/>
      <c r="DV54" s="496"/>
      <c r="DW54" s="496"/>
      <c r="DX54" s="496"/>
      <c r="DY54" s="496"/>
      <c r="DZ54" s="496"/>
      <c r="EA54" s="496"/>
      <c r="EB54" s="496"/>
      <c r="EC54" s="495"/>
    </row>
    <row r="55" spans="1:133" s="473" customFormat="1" ht="15.95" customHeight="1" x14ac:dyDescent="0.2">
      <c r="A55" s="497"/>
      <c r="B55" s="497"/>
      <c r="C55" s="498" t="s">
        <v>40</v>
      </c>
      <c r="D55" s="499"/>
      <c r="E55" s="499"/>
      <c r="F55" s="499"/>
      <c r="G55" s="499"/>
      <c r="H55" s="499"/>
      <c r="I55" s="499"/>
      <c r="J55" s="499"/>
      <c r="K55" s="499"/>
      <c r="L55" s="499"/>
      <c r="M55" s="499"/>
      <c r="N55" s="499"/>
      <c r="O55" s="499"/>
      <c r="P55" s="497"/>
      <c r="Q55" s="499"/>
      <c r="R55" s="499"/>
      <c r="S55" s="499"/>
      <c r="T55" s="499"/>
      <c r="U55" s="499"/>
      <c r="V55" s="499"/>
      <c r="W55" s="499"/>
      <c r="X55" s="499"/>
      <c r="Y55" s="499"/>
      <c r="Z55" s="499"/>
      <c r="AA55" s="499"/>
      <c r="AB55" s="499"/>
      <c r="AC55" s="497"/>
      <c r="AD55" s="499"/>
      <c r="AE55" s="499"/>
      <c r="AF55" s="499"/>
      <c r="AG55" s="499"/>
      <c r="AH55" s="499"/>
      <c r="AI55" s="499"/>
      <c r="AJ55" s="499"/>
      <c r="AK55" s="499"/>
      <c r="AL55" s="499"/>
      <c r="AM55" s="499"/>
      <c r="AN55" s="499"/>
      <c r="AO55" s="499"/>
      <c r="AP55" s="497"/>
      <c r="AQ55" s="499"/>
      <c r="AR55" s="499"/>
      <c r="AS55" s="499"/>
      <c r="AT55" s="499"/>
      <c r="AU55" s="499"/>
      <c r="AV55" s="499"/>
      <c r="AW55" s="499"/>
      <c r="AX55" s="499"/>
      <c r="AY55" s="499"/>
      <c r="AZ55" s="499"/>
      <c r="BA55" s="499"/>
      <c r="BB55" s="499"/>
      <c r="BC55" s="497"/>
      <c r="BD55" s="499"/>
      <c r="BE55" s="499"/>
      <c r="BF55" s="499"/>
      <c r="BG55" s="499"/>
      <c r="BH55" s="499"/>
      <c r="BI55" s="499"/>
      <c r="BJ55" s="499"/>
      <c r="BK55" s="499"/>
      <c r="BL55" s="499"/>
      <c r="BM55" s="499"/>
      <c r="BN55" s="499"/>
      <c r="BO55" s="499"/>
      <c r="BP55" s="497"/>
      <c r="BQ55" s="499"/>
      <c r="BR55" s="499"/>
      <c r="BS55" s="499"/>
      <c r="BT55" s="499"/>
      <c r="BU55" s="499"/>
      <c r="BV55" s="499"/>
      <c r="BW55" s="499"/>
      <c r="BX55" s="499"/>
      <c r="BY55" s="499"/>
      <c r="BZ55" s="499"/>
      <c r="CA55" s="499"/>
      <c r="CB55" s="499"/>
      <c r="CC55" s="497"/>
      <c r="CD55" s="499"/>
      <c r="CE55" s="499"/>
      <c r="CF55" s="499"/>
      <c r="CG55" s="499"/>
      <c r="CH55" s="499"/>
      <c r="CI55" s="499"/>
      <c r="CJ55" s="499"/>
      <c r="CK55" s="499"/>
      <c r="CL55" s="499"/>
      <c r="CM55" s="499"/>
      <c r="CN55" s="499"/>
      <c r="CO55" s="499"/>
      <c r="CP55" s="497"/>
      <c r="CQ55" s="499"/>
      <c r="CR55" s="499"/>
      <c r="CS55" s="499"/>
      <c r="CT55" s="499"/>
      <c r="CU55" s="499"/>
      <c r="CV55" s="499"/>
      <c r="CW55" s="499"/>
      <c r="CX55" s="499"/>
      <c r="CY55" s="499"/>
      <c r="CZ55" s="499"/>
      <c r="DA55" s="499"/>
      <c r="DB55" s="499"/>
      <c r="DC55" s="497"/>
      <c r="DD55" s="499"/>
      <c r="DE55" s="499"/>
      <c r="DF55" s="499"/>
      <c r="DG55" s="499"/>
      <c r="DH55" s="499"/>
      <c r="DI55" s="499"/>
      <c r="DJ55" s="499"/>
      <c r="DK55" s="499"/>
      <c r="DL55" s="499"/>
      <c r="DM55" s="499"/>
      <c r="DN55" s="499"/>
      <c r="DO55" s="499"/>
      <c r="DP55" s="497"/>
      <c r="DQ55" s="499"/>
      <c r="DR55" s="499"/>
      <c r="DS55" s="499"/>
      <c r="DT55" s="499"/>
      <c r="DU55" s="499"/>
      <c r="DV55" s="499"/>
      <c r="DW55" s="499"/>
      <c r="DX55" s="499"/>
      <c r="DY55" s="499"/>
      <c r="DZ55" s="499"/>
      <c r="EA55" s="499"/>
      <c r="EB55" s="499"/>
      <c r="EC55" s="497"/>
    </row>
    <row r="56" spans="1:133" s="473" customFormat="1" ht="21.95" customHeight="1" x14ac:dyDescent="0.2">
      <c r="A56" s="500"/>
      <c r="B56" s="500"/>
      <c r="C56" s="501" t="s">
        <v>41</v>
      </c>
      <c r="D56" s="502"/>
      <c r="E56" s="502"/>
      <c r="F56" s="502"/>
      <c r="G56" s="502"/>
      <c r="H56" s="502"/>
      <c r="I56" s="502"/>
      <c r="J56" s="502"/>
      <c r="K56" s="502"/>
      <c r="L56" s="502"/>
      <c r="M56" s="502"/>
      <c r="N56" s="502"/>
      <c r="O56" s="502">
        <v>23309</v>
      </c>
      <c r="P56" s="487"/>
      <c r="Q56" s="502">
        <v>34585</v>
      </c>
      <c r="R56" s="502">
        <v>48155</v>
      </c>
      <c r="S56" s="502"/>
      <c r="T56" s="502"/>
      <c r="U56" s="502"/>
      <c r="V56" s="502"/>
      <c r="W56" s="502"/>
      <c r="X56" s="502"/>
      <c r="Y56" s="502"/>
      <c r="Z56" s="502"/>
      <c r="AA56" s="502"/>
      <c r="AB56" s="502"/>
      <c r="AC56" s="487"/>
      <c r="AD56" s="502"/>
      <c r="AE56" s="502"/>
      <c r="AF56" s="502"/>
      <c r="AG56" s="502"/>
      <c r="AH56" s="502"/>
      <c r="AI56" s="502"/>
      <c r="AJ56" s="502"/>
      <c r="AK56" s="502"/>
      <c r="AL56" s="502"/>
      <c r="AM56" s="502"/>
      <c r="AN56" s="502"/>
      <c r="AO56" s="502"/>
      <c r="AP56" s="487"/>
      <c r="AQ56" s="502"/>
      <c r="AR56" s="502"/>
      <c r="AS56" s="502"/>
      <c r="AT56" s="502"/>
      <c r="AU56" s="502"/>
      <c r="AV56" s="502"/>
      <c r="AW56" s="502"/>
      <c r="AX56" s="502"/>
      <c r="AY56" s="502"/>
      <c r="AZ56" s="502"/>
      <c r="BA56" s="502"/>
      <c r="BB56" s="502"/>
      <c r="BC56" s="487"/>
      <c r="BD56" s="502"/>
      <c r="BE56" s="502"/>
      <c r="BF56" s="502"/>
      <c r="BG56" s="502"/>
      <c r="BH56" s="502"/>
      <c r="BI56" s="502"/>
      <c r="BJ56" s="502"/>
      <c r="BK56" s="502"/>
      <c r="BL56" s="502"/>
      <c r="BM56" s="502"/>
      <c r="BN56" s="502"/>
      <c r="BO56" s="502"/>
      <c r="BP56" s="487"/>
      <c r="BQ56" s="502"/>
      <c r="BR56" s="502"/>
      <c r="BS56" s="502"/>
      <c r="BT56" s="502"/>
      <c r="BU56" s="502"/>
      <c r="BV56" s="502"/>
      <c r="BW56" s="502"/>
      <c r="BX56" s="502"/>
      <c r="BY56" s="502"/>
      <c r="BZ56" s="502"/>
      <c r="CA56" s="502"/>
      <c r="CB56" s="502"/>
      <c r="CC56" s="487"/>
      <c r="CD56" s="502"/>
      <c r="CE56" s="502"/>
      <c r="CF56" s="502"/>
      <c r="CG56" s="502"/>
      <c r="CH56" s="502"/>
      <c r="CI56" s="502"/>
      <c r="CJ56" s="502"/>
      <c r="CK56" s="502"/>
      <c r="CL56" s="502"/>
      <c r="CM56" s="502"/>
      <c r="CN56" s="502"/>
      <c r="CO56" s="502"/>
      <c r="CP56" s="487"/>
      <c r="CQ56" s="502"/>
      <c r="CR56" s="502"/>
      <c r="CS56" s="502"/>
      <c r="CT56" s="502"/>
      <c r="CU56" s="502"/>
      <c r="CV56" s="502"/>
      <c r="CW56" s="502"/>
      <c r="CX56" s="502"/>
      <c r="CY56" s="502"/>
      <c r="CZ56" s="502"/>
      <c r="DA56" s="502"/>
      <c r="DB56" s="502"/>
      <c r="DC56" s="487"/>
      <c r="DD56" s="502"/>
      <c r="DE56" s="502"/>
      <c r="DF56" s="502"/>
      <c r="DG56" s="502"/>
      <c r="DH56" s="502"/>
      <c r="DI56" s="502"/>
      <c r="DJ56" s="502"/>
      <c r="DK56" s="502"/>
      <c r="DL56" s="502"/>
      <c r="DM56" s="502"/>
      <c r="DN56" s="502"/>
      <c r="DO56" s="502"/>
      <c r="DP56" s="487"/>
      <c r="DQ56" s="502"/>
      <c r="DR56" s="502"/>
      <c r="DS56" s="502"/>
      <c r="DT56" s="502"/>
      <c r="DU56" s="502"/>
      <c r="DV56" s="502"/>
      <c r="DW56" s="502"/>
      <c r="DX56" s="502"/>
      <c r="DY56" s="502"/>
      <c r="DZ56" s="502"/>
      <c r="EA56" s="502"/>
      <c r="EB56" s="502"/>
      <c r="EC56" s="487"/>
    </row>
    <row r="57" spans="1:133" s="473" customFormat="1" ht="21.95" customHeight="1" x14ac:dyDescent="0.2">
      <c r="A57" s="503"/>
      <c r="B57" s="503"/>
      <c r="C57" s="504" t="s">
        <v>42</v>
      </c>
      <c r="D57" s="505"/>
      <c r="E57" s="505"/>
      <c r="F57" s="505"/>
      <c r="G57" s="505"/>
      <c r="H57" s="505"/>
      <c r="I57" s="505"/>
      <c r="J57" s="505"/>
      <c r="K57" s="505"/>
      <c r="L57" s="505"/>
      <c r="M57" s="505"/>
      <c r="N57" s="505"/>
      <c r="O57" s="505">
        <v>46431</v>
      </c>
      <c r="P57" s="487"/>
      <c r="Q57" s="505">
        <v>32859</v>
      </c>
      <c r="R57" s="505">
        <v>55766</v>
      </c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487"/>
      <c r="AD57" s="505"/>
      <c r="AE57" s="505"/>
      <c r="AF57" s="505"/>
      <c r="AG57" s="505"/>
      <c r="AH57" s="505"/>
      <c r="AI57" s="505"/>
      <c r="AJ57" s="505"/>
      <c r="AK57" s="505"/>
      <c r="AL57" s="505"/>
      <c r="AM57" s="505"/>
      <c r="AN57" s="505"/>
      <c r="AO57" s="505"/>
      <c r="AP57" s="487"/>
      <c r="AQ57" s="505"/>
      <c r="AR57" s="505"/>
      <c r="AS57" s="505"/>
      <c r="AT57" s="505"/>
      <c r="AU57" s="505"/>
      <c r="AV57" s="505"/>
      <c r="AW57" s="505"/>
      <c r="AX57" s="505"/>
      <c r="AY57" s="505"/>
      <c r="AZ57" s="505"/>
      <c r="BA57" s="505"/>
      <c r="BB57" s="505"/>
      <c r="BC57" s="487"/>
      <c r="BD57" s="505"/>
      <c r="BE57" s="505"/>
      <c r="BF57" s="505"/>
      <c r="BG57" s="505"/>
      <c r="BH57" s="505"/>
      <c r="BI57" s="505"/>
      <c r="BJ57" s="505"/>
      <c r="BK57" s="505"/>
      <c r="BL57" s="505"/>
      <c r="BM57" s="505"/>
      <c r="BN57" s="505"/>
      <c r="BO57" s="505"/>
      <c r="BP57" s="487"/>
      <c r="BQ57" s="505"/>
      <c r="BR57" s="505"/>
      <c r="BS57" s="505"/>
      <c r="BT57" s="505"/>
      <c r="BU57" s="505"/>
      <c r="BV57" s="505"/>
      <c r="BW57" s="505"/>
      <c r="BX57" s="505"/>
      <c r="BY57" s="505"/>
      <c r="BZ57" s="505"/>
      <c r="CA57" s="505"/>
      <c r="CB57" s="505"/>
      <c r="CC57" s="487"/>
      <c r="CD57" s="505"/>
      <c r="CE57" s="505"/>
      <c r="CF57" s="505"/>
      <c r="CG57" s="505"/>
      <c r="CH57" s="505"/>
      <c r="CI57" s="505"/>
      <c r="CJ57" s="505"/>
      <c r="CK57" s="505"/>
      <c r="CL57" s="505"/>
      <c r="CM57" s="505"/>
      <c r="CN57" s="505"/>
      <c r="CO57" s="505"/>
      <c r="CP57" s="487"/>
      <c r="CQ57" s="505"/>
      <c r="CR57" s="505"/>
      <c r="CS57" s="505"/>
      <c r="CT57" s="505"/>
      <c r="CU57" s="505"/>
      <c r="CV57" s="505"/>
      <c r="CW57" s="505"/>
      <c r="CX57" s="505"/>
      <c r="CY57" s="505"/>
      <c r="CZ57" s="505"/>
      <c r="DA57" s="505"/>
      <c r="DB57" s="505"/>
      <c r="DC57" s="487"/>
      <c r="DD57" s="505"/>
      <c r="DE57" s="505"/>
      <c r="DF57" s="505"/>
      <c r="DG57" s="505"/>
      <c r="DH57" s="505"/>
      <c r="DI57" s="505"/>
      <c r="DJ57" s="505"/>
      <c r="DK57" s="505"/>
      <c r="DL57" s="505"/>
      <c r="DM57" s="505"/>
      <c r="DN57" s="505"/>
      <c r="DO57" s="505"/>
      <c r="DP57" s="487"/>
      <c r="DQ57" s="505"/>
      <c r="DR57" s="505"/>
      <c r="DS57" s="505"/>
      <c r="DT57" s="505"/>
      <c r="DU57" s="505"/>
      <c r="DV57" s="505"/>
      <c r="DW57" s="505"/>
      <c r="DX57" s="505"/>
      <c r="DY57" s="505"/>
      <c r="DZ57" s="505"/>
      <c r="EA57" s="505"/>
      <c r="EB57" s="505"/>
      <c r="EC57" s="487"/>
    </row>
    <row r="58" spans="1:133" s="473" customFormat="1" ht="9.9499999999999993" customHeight="1" x14ac:dyDescent="0.2">
      <c r="A58" s="495"/>
      <c r="B58" s="495"/>
      <c r="C58" s="495"/>
      <c r="D58" s="495"/>
      <c r="E58" s="495"/>
      <c r="F58" s="495"/>
      <c r="G58" s="495"/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5"/>
      <c r="AB58" s="495"/>
      <c r="AC58" s="495"/>
      <c r="AD58" s="495"/>
      <c r="AE58" s="495"/>
      <c r="AF58" s="495"/>
      <c r="AG58" s="495"/>
      <c r="AH58" s="495"/>
      <c r="AI58" s="495"/>
      <c r="AJ58" s="495"/>
      <c r="AK58" s="495"/>
      <c r="AL58" s="495"/>
      <c r="AM58" s="495"/>
      <c r="AN58" s="495"/>
      <c r="AO58" s="495"/>
      <c r="AP58" s="495"/>
      <c r="AQ58" s="495"/>
      <c r="AR58" s="495"/>
      <c r="AS58" s="495"/>
      <c r="AT58" s="495"/>
      <c r="AU58" s="495"/>
      <c r="AV58" s="495"/>
      <c r="AW58" s="495"/>
      <c r="AX58" s="495"/>
      <c r="AY58" s="495"/>
      <c r="AZ58" s="495"/>
      <c r="BA58" s="495"/>
      <c r="BB58" s="495"/>
      <c r="BC58" s="495"/>
      <c r="BD58" s="495"/>
      <c r="BE58" s="495"/>
      <c r="BF58" s="495"/>
      <c r="BG58" s="495"/>
      <c r="BH58" s="495"/>
      <c r="BI58" s="495"/>
      <c r="BJ58" s="495"/>
      <c r="BK58" s="495"/>
      <c r="BL58" s="495"/>
      <c r="BM58" s="495"/>
      <c r="BN58" s="495"/>
      <c r="BO58" s="495"/>
      <c r="BP58" s="495"/>
      <c r="BQ58" s="495"/>
      <c r="BR58" s="495"/>
      <c r="BS58" s="495"/>
      <c r="BT58" s="495"/>
      <c r="BU58" s="495"/>
      <c r="BV58" s="495"/>
      <c r="BW58" s="495"/>
      <c r="BX58" s="495"/>
      <c r="BY58" s="495"/>
      <c r="BZ58" s="495"/>
      <c r="CA58" s="495"/>
      <c r="CB58" s="495"/>
      <c r="CC58" s="495"/>
      <c r="CD58" s="495"/>
      <c r="CE58" s="495"/>
      <c r="CF58" s="495"/>
      <c r="CG58" s="495"/>
      <c r="CH58" s="495"/>
      <c r="CI58" s="495"/>
      <c r="CJ58" s="495"/>
      <c r="CK58" s="495"/>
      <c r="CL58" s="495"/>
      <c r="CM58" s="495"/>
      <c r="CN58" s="495"/>
      <c r="CO58" s="495"/>
      <c r="CP58" s="495"/>
      <c r="CQ58" s="495"/>
      <c r="CR58" s="495"/>
      <c r="CS58" s="495"/>
      <c r="CT58" s="495"/>
      <c r="CU58" s="495"/>
      <c r="CV58" s="495"/>
      <c r="CW58" s="495"/>
      <c r="CX58" s="495"/>
      <c r="CY58" s="495"/>
      <c r="CZ58" s="495"/>
      <c r="DA58" s="495"/>
      <c r="DB58" s="495"/>
      <c r="DC58" s="495"/>
      <c r="DD58" s="495"/>
      <c r="DE58" s="495"/>
      <c r="DF58" s="495"/>
      <c r="DG58" s="495"/>
      <c r="DH58" s="495"/>
      <c r="DI58" s="495"/>
      <c r="DJ58" s="495"/>
      <c r="DK58" s="495"/>
      <c r="DL58" s="495"/>
      <c r="DM58" s="495"/>
      <c r="DN58" s="495"/>
      <c r="DO58" s="495"/>
      <c r="DP58" s="495"/>
      <c r="DQ58" s="495"/>
      <c r="DR58" s="495"/>
      <c r="DS58" s="495"/>
      <c r="DT58" s="495"/>
      <c r="DU58" s="495"/>
      <c r="DV58" s="495"/>
      <c r="DW58" s="495"/>
      <c r="DX58" s="495"/>
      <c r="DY58" s="495"/>
      <c r="DZ58" s="495"/>
      <c r="EA58" s="495"/>
      <c r="EB58" s="495"/>
      <c r="EC58" s="495"/>
    </row>
    <row r="59" spans="1:133" s="473" customFormat="1" ht="15.95" customHeight="1" x14ac:dyDescent="0.2">
      <c r="A59" s="506"/>
      <c r="B59" s="506"/>
      <c r="C59" s="507" t="s">
        <v>43</v>
      </c>
      <c r="D59" s="508"/>
      <c r="E59" s="508"/>
      <c r="F59" s="508"/>
      <c r="G59" s="508"/>
      <c r="H59" s="508"/>
      <c r="I59" s="508"/>
      <c r="J59" s="508"/>
      <c r="K59" s="508"/>
      <c r="L59" s="508"/>
      <c r="M59" s="508"/>
      <c r="N59" s="508"/>
      <c r="O59" s="508"/>
      <c r="P59" s="506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8"/>
      <c r="AB59" s="508"/>
      <c r="AC59" s="506"/>
      <c r="AD59" s="508"/>
      <c r="AE59" s="508"/>
      <c r="AF59" s="508"/>
      <c r="AG59" s="508"/>
      <c r="AH59" s="508"/>
      <c r="AI59" s="508"/>
      <c r="AJ59" s="508"/>
      <c r="AK59" s="508"/>
      <c r="AL59" s="508"/>
      <c r="AM59" s="508"/>
      <c r="AN59" s="508"/>
      <c r="AO59" s="508"/>
      <c r="AP59" s="506"/>
      <c r="AQ59" s="508"/>
      <c r="AR59" s="508"/>
      <c r="AS59" s="508"/>
      <c r="AT59" s="508"/>
      <c r="AU59" s="508"/>
      <c r="AV59" s="508"/>
      <c r="AW59" s="508"/>
      <c r="AX59" s="508"/>
      <c r="AY59" s="508"/>
      <c r="AZ59" s="508"/>
      <c r="BA59" s="508"/>
      <c r="BB59" s="508"/>
      <c r="BC59" s="506"/>
      <c r="BD59" s="508"/>
      <c r="BE59" s="508"/>
      <c r="BF59" s="508"/>
      <c r="BG59" s="508"/>
      <c r="BH59" s="508"/>
      <c r="BI59" s="508"/>
      <c r="BJ59" s="508"/>
      <c r="BK59" s="508"/>
      <c r="BL59" s="508"/>
      <c r="BM59" s="508"/>
      <c r="BN59" s="508"/>
      <c r="BO59" s="508"/>
      <c r="BP59" s="506"/>
      <c r="BQ59" s="508"/>
      <c r="BR59" s="508"/>
      <c r="BS59" s="508"/>
      <c r="BT59" s="508"/>
      <c r="BU59" s="508"/>
      <c r="BV59" s="508"/>
      <c r="BW59" s="508"/>
      <c r="BX59" s="508"/>
      <c r="BY59" s="508"/>
      <c r="BZ59" s="508"/>
      <c r="CA59" s="508"/>
      <c r="CB59" s="508"/>
      <c r="CC59" s="506"/>
      <c r="CD59" s="508"/>
      <c r="CE59" s="508"/>
      <c r="CF59" s="508"/>
      <c r="CG59" s="508"/>
      <c r="CH59" s="508"/>
      <c r="CI59" s="508"/>
      <c r="CJ59" s="508"/>
      <c r="CK59" s="508"/>
      <c r="CL59" s="508"/>
      <c r="CM59" s="508"/>
      <c r="CN59" s="508"/>
      <c r="CO59" s="508"/>
      <c r="CP59" s="506"/>
      <c r="CQ59" s="508"/>
      <c r="CR59" s="508"/>
      <c r="CS59" s="508"/>
      <c r="CT59" s="508"/>
      <c r="CU59" s="508"/>
      <c r="CV59" s="508"/>
      <c r="CW59" s="508"/>
      <c r="CX59" s="508"/>
      <c r="CY59" s="508"/>
      <c r="CZ59" s="508"/>
      <c r="DA59" s="508"/>
      <c r="DB59" s="508"/>
      <c r="DC59" s="506"/>
      <c r="DD59" s="508"/>
      <c r="DE59" s="508"/>
      <c r="DF59" s="508"/>
      <c r="DG59" s="508"/>
      <c r="DH59" s="508"/>
      <c r="DI59" s="508"/>
      <c r="DJ59" s="508"/>
      <c r="DK59" s="508"/>
      <c r="DL59" s="508"/>
      <c r="DM59" s="508"/>
      <c r="DN59" s="508"/>
      <c r="DO59" s="508"/>
      <c r="DP59" s="506"/>
      <c r="DQ59" s="508"/>
      <c r="DR59" s="508"/>
      <c r="DS59" s="508"/>
      <c r="DT59" s="508"/>
      <c r="DU59" s="508"/>
      <c r="DV59" s="508"/>
      <c r="DW59" s="508"/>
      <c r="DX59" s="508"/>
      <c r="DY59" s="508"/>
      <c r="DZ59" s="508"/>
      <c r="EA59" s="508"/>
      <c r="EB59" s="508"/>
      <c r="EC59" s="506"/>
    </row>
    <row r="60" spans="1:133" s="473" customFormat="1" ht="21.95" customHeight="1" x14ac:dyDescent="0.2">
      <c r="A60" s="509"/>
      <c r="B60" s="509"/>
      <c r="C60" s="510" t="s">
        <v>44</v>
      </c>
      <c r="D60" s="511" t="str">
        <f t="shared" ref="D60:O60" si="114">IF(D56="","",D56+IF(D57="",0,D57))</f>
        <v/>
      </c>
      <c r="E60" s="511" t="str">
        <f t="shared" si="114"/>
        <v/>
      </c>
      <c r="F60" s="511" t="str">
        <f t="shared" si="114"/>
        <v/>
      </c>
      <c r="G60" s="511" t="str">
        <f t="shared" si="114"/>
        <v/>
      </c>
      <c r="H60" s="511" t="str">
        <f t="shared" si="114"/>
        <v/>
      </c>
      <c r="I60" s="511" t="str">
        <f t="shared" si="114"/>
        <v/>
      </c>
      <c r="J60" s="511" t="str">
        <f t="shared" si="114"/>
        <v/>
      </c>
      <c r="K60" s="511" t="str">
        <f t="shared" si="114"/>
        <v/>
      </c>
      <c r="L60" s="511" t="str">
        <f t="shared" si="114"/>
        <v/>
      </c>
      <c r="M60" s="511" t="str">
        <f t="shared" si="114"/>
        <v/>
      </c>
      <c r="N60" s="511" t="str">
        <f t="shared" si="114"/>
        <v/>
      </c>
      <c r="O60" s="511">
        <f t="shared" si="114"/>
        <v>69740</v>
      </c>
      <c r="P60" s="487"/>
      <c r="Q60" s="511">
        <f t="shared" ref="Q60:AB60" si="115">IF(Q56="","",Q56+IF(Q57="",0,Q57))</f>
        <v>67444</v>
      </c>
      <c r="R60" s="511">
        <f t="shared" si="115"/>
        <v>103921</v>
      </c>
      <c r="S60" s="511" t="str">
        <f t="shared" si="115"/>
        <v/>
      </c>
      <c r="T60" s="511" t="str">
        <f t="shared" si="115"/>
        <v/>
      </c>
      <c r="U60" s="511" t="str">
        <f t="shared" si="115"/>
        <v/>
      </c>
      <c r="V60" s="511" t="str">
        <f t="shared" si="115"/>
        <v/>
      </c>
      <c r="W60" s="511" t="str">
        <f t="shared" si="115"/>
        <v/>
      </c>
      <c r="X60" s="511" t="str">
        <f t="shared" si="115"/>
        <v/>
      </c>
      <c r="Y60" s="511" t="str">
        <f t="shared" si="115"/>
        <v/>
      </c>
      <c r="Z60" s="511" t="str">
        <f t="shared" si="115"/>
        <v/>
      </c>
      <c r="AA60" s="511" t="str">
        <f t="shared" si="115"/>
        <v/>
      </c>
      <c r="AB60" s="511" t="str">
        <f t="shared" si="115"/>
        <v/>
      </c>
      <c r="AC60" s="487"/>
      <c r="AD60" s="511" t="str">
        <f t="shared" ref="AD60:AO60" si="116">IF(AD56="","",AD56+IF(AD57="",0,AD57))</f>
        <v/>
      </c>
      <c r="AE60" s="511" t="str">
        <f t="shared" si="116"/>
        <v/>
      </c>
      <c r="AF60" s="511" t="str">
        <f t="shared" si="116"/>
        <v/>
      </c>
      <c r="AG60" s="511" t="str">
        <f t="shared" si="116"/>
        <v/>
      </c>
      <c r="AH60" s="511" t="str">
        <f t="shared" si="116"/>
        <v/>
      </c>
      <c r="AI60" s="511" t="str">
        <f t="shared" si="116"/>
        <v/>
      </c>
      <c r="AJ60" s="511" t="str">
        <f t="shared" si="116"/>
        <v/>
      </c>
      <c r="AK60" s="511" t="str">
        <f t="shared" si="116"/>
        <v/>
      </c>
      <c r="AL60" s="511" t="str">
        <f t="shared" si="116"/>
        <v/>
      </c>
      <c r="AM60" s="511" t="str">
        <f t="shared" si="116"/>
        <v/>
      </c>
      <c r="AN60" s="511" t="str">
        <f t="shared" si="116"/>
        <v/>
      </c>
      <c r="AO60" s="511" t="str">
        <f t="shared" si="116"/>
        <v/>
      </c>
      <c r="AP60" s="487"/>
      <c r="AQ60" s="511" t="str">
        <f t="shared" ref="AQ60:BB60" si="117">IF(AQ56="","",AQ56+IF(AQ57="",0,AQ57))</f>
        <v/>
      </c>
      <c r="AR60" s="511" t="str">
        <f t="shared" si="117"/>
        <v/>
      </c>
      <c r="AS60" s="511" t="str">
        <f t="shared" si="117"/>
        <v/>
      </c>
      <c r="AT60" s="511" t="str">
        <f t="shared" si="117"/>
        <v/>
      </c>
      <c r="AU60" s="511" t="str">
        <f t="shared" si="117"/>
        <v/>
      </c>
      <c r="AV60" s="511" t="str">
        <f t="shared" si="117"/>
        <v/>
      </c>
      <c r="AW60" s="511" t="str">
        <f t="shared" si="117"/>
        <v/>
      </c>
      <c r="AX60" s="511" t="str">
        <f t="shared" si="117"/>
        <v/>
      </c>
      <c r="AY60" s="511" t="str">
        <f t="shared" si="117"/>
        <v/>
      </c>
      <c r="AZ60" s="511" t="str">
        <f t="shared" si="117"/>
        <v/>
      </c>
      <c r="BA60" s="511" t="str">
        <f t="shared" si="117"/>
        <v/>
      </c>
      <c r="BB60" s="511" t="str">
        <f t="shared" si="117"/>
        <v/>
      </c>
      <c r="BC60" s="487"/>
      <c r="BD60" s="511" t="str">
        <f t="shared" ref="BD60:BO60" si="118">IF(BD56="","",BD56+IF(BD57="",0,BD57))</f>
        <v/>
      </c>
      <c r="BE60" s="511" t="str">
        <f t="shared" si="118"/>
        <v/>
      </c>
      <c r="BF60" s="511" t="str">
        <f t="shared" si="118"/>
        <v/>
      </c>
      <c r="BG60" s="511" t="str">
        <f t="shared" si="118"/>
        <v/>
      </c>
      <c r="BH60" s="511" t="str">
        <f t="shared" si="118"/>
        <v/>
      </c>
      <c r="BI60" s="511" t="str">
        <f t="shared" si="118"/>
        <v/>
      </c>
      <c r="BJ60" s="511" t="str">
        <f t="shared" si="118"/>
        <v/>
      </c>
      <c r="BK60" s="511" t="str">
        <f t="shared" si="118"/>
        <v/>
      </c>
      <c r="BL60" s="511" t="str">
        <f t="shared" si="118"/>
        <v/>
      </c>
      <c r="BM60" s="511" t="str">
        <f t="shared" si="118"/>
        <v/>
      </c>
      <c r="BN60" s="511" t="str">
        <f t="shared" si="118"/>
        <v/>
      </c>
      <c r="BO60" s="511" t="str">
        <f t="shared" si="118"/>
        <v/>
      </c>
      <c r="BP60" s="487"/>
      <c r="BQ60" s="511" t="str">
        <f t="shared" ref="BQ60:CB60" si="119">IF(BQ56="","",BQ56+IF(BQ57="",0,BQ57))</f>
        <v/>
      </c>
      <c r="BR60" s="511" t="str">
        <f t="shared" si="119"/>
        <v/>
      </c>
      <c r="BS60" s="511" t="str">
        <f t="shared" si="119"/>
        <v/>
      </c>
      <c r="BT60" s="511" t="str">
        <f t="shared" si="119"/>
        <v/>
      </c>
      <c r="BU60" s="511" t="str">
        <f t="shared" si="119"/>
        <v/>
      </c>
      <c r="BV60" s="511" t="str">
        <f t="shared" si="119"/>
        <v/>
      </c>
      <c r="BW60" s="511" t="str">
        <f t="shared" si="119"/>
        <v/>
      </c>
      <c r="BX60" s="511" t="str">
        <f t="shared" si="119"/>
        <v/>
      </c>
      <c r="BY60" s="511" t="str">
        <f t="shared" si="119"/>
        <v/>
      </c>
      <c r="BZ60" s="511" t="str">
        <f t="shared" si="119"/>
        <v/>
      </c>
      <c r="CA60" s="511" t="str">
        <f t="shared" si="119"/>
        <v/>
      </c>
      <c r="CB60" s="511" t="str">
        <f t="shared" si="119"/>
        <v/>
      </c>
      <c r="CC60" s="487"/>
      <c r="CD60" s="511" t="str">
        <f t="shared" ref="CD60:CO60" si="120">IF(CD56="","",CD56+IF(CD57="",0,CD57))</f>
        <v/>
      </c>
      <c r="CE60" s="511" t="str">
        <f t="shared" si="120"/>
        <v/>
      </c>
      <c r="CF60" s="511" t="str">
        <f t="shared" si="120"/>
        <v/>
      </c>
      <c r="CG60" s="511" t="str">
        <f t="shared" si="120"/>
        <v/>
      </c>
      <c r="CH60" s="511" t="str">
        <f t="shared" si="120"/>
        <v/>
      </c>
      <c r="CI60" s="511" t="str">
        <f t="shared" si="120"/>
        <v/>
      </c>
      <c r="CJ60" s="511" t="str">
        <f t="shared" si="120"/>
        <v/>
      </c>
      <c r="CK60" s="511" t="str">
        <f t="shared" si="120"/>
        <v/>
      </c>
      <c r="CL60" s="511" t="str">
        <f t="shared" si="120"/>
        <v/>
      </c>
      <c r="CM60" s="511" t="str">
        <f t="shared" si="120"/>
        <v/>
      </c>
      <c r="CN60" s="511" t="str">
        <f t="shared" si="120"/>
        <v/>
      </c>
      <c r="CO60" s="511" t="str">
        <f t="shared" si="120"/>
        <v/>
      </c>
      <c r="CP60" s="487"/>
      <c r="CQ60" s="511" t="str">
        <f t="shared" ref="CQ60:DB60" si="121">IF(CQ56="","",CQ56+IF(CQ57="",0,CQ57))</f>
        <v/>
      </c>
      <c r="CR60" s="511" t="str">
        <f t="shared" si="121"/>
        <v/>
      </c>
      <c r="CS60" s="511" t="str">
        <f t="shared" si="121"/>
        <v/>
      </c>
      <c r="CT60" s="511" t="str">
        <f t="shared" si="121"/>
        <v/>
      </c>
      <c r="CU60" s="511" t="str">
        <f t="shared" si="121"/>
        <v/>
      </c>
      <c r="CV60" s="511" t="str">
        <f t="shared" si="121"/>
        <v/>
      </c>
      <c r="CW60" s="511" t="str">
        <f t="shared" si="121"/>
        <v/>
      </c>
      <c r="CX60" s="511" t="str">
        <f t="shared" si="121"/>
        <v/>
      </c>
      <c r="CY60" s="511" t="str">
        <f t="shared" si="121"/>
        <v/>
      </c>
      <c r="CZ60" s="511" t="str">
        <f t="shared" si="121"/>
        <v/>
      </c>
      <c r="DA60" s="511" t="str">
        <f t="shared" si="121"/>
        <v/>
      </c>
      <c r="DB60" s="511" t="str">
        <f t="shared" si="121"/>
        <v/>
      </c>
      <c r="DC60" s="487"/>
      <c r="DD60" s="511" t="str">
        <f t="shared" ref="DD60:DO60" si="122">IF(DD56="","",DD56+IF(DD57="",0,DD57))</f>
        <v/>
      </c>
      <c r="DE60" s="511" t="str">
        <f t="shared" si="122"/>
        <v/>
      </c>
      <c r="DF60" s="511" t="str">
        <f t="shared" si="122"/>
        <v/>
      </c>
      <c r="DG60" s="511" t="str">
        <f t="shared" si="122"/>
        <v/>
      </c>
      <c r="DH60" s="511" t="str">
        <f t="shared" si="122"/>
        <v/>
      </c>
      <c r="DI60" s="511" t="str">
        <f t="shared" si="122"/>
        <v/>
      </c>
      <c r="DJ60" s="511" t="str">
        <f t="shared" si="122"/>
        <v/>
      </c>
      <c r="DK60" s="511" t="str">
        <f t="shared" si="122"/>
        <v/>
      </c>
      <c r="DL60" s="511" t="str">
        <f t="shared" si="122"/>
        <v/>
      </c>
      <c r="DM60" s="511" t="str">
        <f t="shared" si="122"/>
        <v/>
      </c>
      <c r="DN60" s="511" t="str">
        <f t="shared" si="122"/>
        <v/>
      </c>
      <c r="DO60" s="511" t="str">
        <f t="shared" si="122"/>
        <v/>
      </c>
      <c r="DP60" s="487"/>
      <c r="DQ60" s="511" t="str">
        <f t="shared" ref="DQ60:EB60" si="123">IF(DQ56="","",DQ56+IF(DQ57="",0,DQ57))</f>
        <v/>
      </c>
      <c r="DR60" s="511" t="str">
        <f t="shared" si="123"/>
        <v/>
      </c>
      <c r="DS60" s="511" t="str">
        <f t="shared" si="123"/>
        <v/>
      </c>
      <c r="DT60" s="511" t="str">
        <f t="shared" si="123"/>
        <v/>
      </c>
      <c r="DU60" s="511" t="str">
        <f t="shared" si="123"/>
        <v/>
      </c>
      <c r="DV60" s="511" t="str">
        <f t="shared" si="123"/>
        <v/>
      </c>
      <c r="DW60" s="511" t="str">
        <f t="shared" si="123"/>
        <v/>
      </c>
      <c r="DX60" s="511" t="str">
        <f t="shared" si="123"/>
        <v/>
      </c>
      <c r="DY60" s="511" t="str">
        <f t="shared" si="123"/>
        <v/>
      </c>
      <c r="DZ60" s="511" t="str">
        <f t="shared" si="123"/>
        <v/>
      </c>
      <c r="EA60" s="511" t="str">
        <f t="shared" si="123"/>
        <v/>
      </c>
      <c r="EB60" s="511" t="str">
        <f t="shared" si="123"/>
        <v/>
      </c>
      <c r="EC60" s="487"/>
    </row>
    <row r="61" spans="1:133" s="473" customFormat="1" ht="5.0999999999999996" customHeight="1" x14ac:dyDescent="0.2">
      <c r="A61" s="492"/>
      <c r="B61" s="492"/>
      <c r="C61" s="492"/>
      <c r="D61" s="492"/>
      <c r="E61" s="492"/>
      <c r="F61" s="492"/>
      <c r="G61" s="492"/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2"/>
      <c r="AB61" s="492"/>
      <c r="AC61" s="492"/>
      <c r="AD61" s="512"/>
      <c r="AE61" s="512"/>
      <c r="AF61" s="512"/>
      <c r="AG61" s="512"/>
      <c r="AH61" s="512"/>
      <c r="AI61" s="512"/>
      <c r="AJ61" s="512"/>
      <c r="AK61" s="512"/>
      <c r="AL61" s="512"/>
      <c r="AM61" s="512"/>
      <c r="AN61" s="512"/>
      <c r="AO61" s="512"/>
      <c r="AP61" s="49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49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49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49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49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49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49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492"/>
    </row>
    <row r="62" spans="1:133" s="473" customFormat="1" ht="20.100000000000001" customHeight="1" x14ac:dyDescent="0.2">
      <c r="A62" s="513"/>
      <c r="B62" s="513"/>
      <c r="C62" s="514" t="s">
        <v>45</v>
      </c>
      <c r="D62" s="515" t="str">
        <f t="shared" ref="D62:O62" si="124">IF(OR(D56="",D53=""),"",D56-D53)</f>
        <v/>
      </c>
      <c r="E62" s="515" t="str">
        <f t="shared" si="124"/>
        <v/>
      </c>
      <c r="F62" s="515" t="str">
        <f t="shared" si="124"/>
        <v/>
      </c>
      <c r="G62" s="515" t="str">
        <f t="shared" si="124"/>
        <v/>
      </c>
      <c r="H62" s="515" t="str">
        <f t="shared" si="124"/>
        <v/>
      </c>
      <c r="I62" s="515" t="str">
        <f t="shared" si="124"/>
        <v/>
      </c>
      <c r="J62" s="515" t="str">
        <f t="shared" si="124"/>
        <v/>
      </c>
      <c r="K62" s="515" t="str">
        <f t="shared" si="124"/>
        <v/>
      </c>
      <c r="L62" s="515" t="str">
        <f t="shared" si="124"/>
        <v/>
      </c>
      <c r="M62" s="515" t="str">
        <f t="shared" si="124"/>
        <v/>
      </c>
      <c r="N62" s="515" t="str">
        <f t="shared" si="124"/>
        <v/>
      </c>
      <c r="O62" s="515">
        <f>IF(OR(O56="",O53=""),"",O56-O53)</f>
        <v>18822.860197481652</v>
      </c>
      <c r="P62" s="516"/>
      <c r="Q62" s="515">
        <f t="shared" ref="Q62:AB62" si="125">IF(OR(Q56="",Q53=""),"",Q56-Q53)</f>
        <v>-6694.9454961954834</v>
      </c>
      <c r="R62" s="515">
        <f t="shared" si="125"/>
        <v>69921.648810127313</v>
      </c>
      <c r="S62" s="515" t="str">
        <f t="shared" si="125"/>
        <v/>
      </c>
      <c r="T62" s="515" t="str">
        <f t="shared" si="125"/>
        <v/>
      </c>
      <c r="U62" s="515" t="str">
        <f t="shared" si="125"/>
        <v/>
      </c>
      <c r="V62" s="515" t="str">
        <f t="shared" si="125"/>
        <v/>
      </c>
      <c r="W62" s="515" t="str">
        <f t="shared" si="125"/>
        <v/>
      </c>
      <c r="X62" s="515" t="str">
        <f t="shared" si="125"/>
        <v/>
      </c>
      <c r="Y62" s="515" t="str">
        <f t="shared" si="125"/>
        <v/>
      </c>
      <c r="Z62" s="515" t="str">
        <f t="shared" si="125"/>
        <v/>
      </c>
      <c r="AA62" s="515" t="str">
        <f t="shared" si="125"/>
        <v/>
      </c>
      <c r="AB62" s="515" t="str">
        <f t="shared" si="125"/>
        <v/>
      </c>
      <c r="AC62" s="516"/>
      <c r="AD62" s="515" t="str">
        <f t="shared" ref="AD62:AO62" si="126">IF(OR(AD56="",AD53=""),"",AD56-AD53)</f>
        <v/>
      </c>
      <c r="AE62" s="515" t="str">
        <f t="shared" si="126"/>
        <v/>
      </c>
      <c r="AF62" s="515" t="str">
        <f t="shared" si="126"/>
        <v/>
      </c>
      <c r="AG62" s="515" t="str">
        <f t="shared" si="126"/>
        <v/>
      </c>
      <c r="AH62" s="515" t="str">
        <f t="shared" si="126"/>
        <v/>
      </c>
      <c r="AI62" s="515" t="str">
        <f t="shared" si="126"/>
        <v/>
      </c>
      <c r="AJ62" s="515" t="str">
        <f t="shared" si="126"/>
        <v/>
      </c>
      <c r="AK62" s="515" t="str">
        <f t="shared" si="126"/>
        <v/>
      </c>
      <c r="AL62" s="515" t="str">
        <f t="shared" si="126"/>
        <v/>
      </c>
      <c r="AM62" s="515" t="str">
        <f t="shared" si="126"/>
        <v/>
      </c>
      <c r="AN62" s="515" t="str">
        <f t="shared" si="126"/>
        <v/>
      </c>
      <c r="AO62" s="515" t="str">
        <f t="shared" si="126"/>
        <v/>
      </c>
      <c r="AP62" s="516"/>
      <c r="AQ62" s="515" t="str">
        <f t="shared" ref="AQ62:BB62" si="127">IF(OR(AQ56="",AQ53=""),"",AQ56-AQ53)</f>
        <v/>
      </c>
      <c r="AR62" s="515" t="str">
        <f t="shared" si="127"/>
        <v/>
      </c>
      <c r="AS62" s="515" t="str">
        <f t="shared" si="127"/>
        <v/>
      </c>
      <c r="AT62" s="515" t="str">
        <f t="shared" si="127"/>
        <v/>
      </c>
      <c r="AU62" s="515" t="str">
        <f t="shared" si="127"/>
        <v/>
      </c>
      <c r="AV62" s="515" t="str">
        <f t="shared" si="127"/>
        <v/>
      </c>
      <c r="AW62" s="515" t="str">
        <f t="shared" si="127"/>
        <v/>
      </c>
      <c r="AX62" s="515" t="str">
        <f t="shared" si="127"/>
        <v/>
      </c>
      <c r="AY62" s="515" t="str">
        <f t="shared" si="127"/>
        <v/>
      </c>
      <c r="AZ62" s="515" t="str">
        <f t="shared" si="127"/>
        <v/>
      </c>
      <c r="BA62" s="515" t="str">
        <f t="shared" si="127"/>
        <v/>
      </c>
      <c r="BB62" s="515" t="str">
        <f t="shared" si="127"/>
        <v/>
      </c>
      <c r="BC62" s="516"/>
      <c r="BD62" s="515" t="str">
        <f t="shared" ref="BD62:BO62" si="128">IF(OR(BD56="",BD53=""),"",BD56-BD53)</f>
        <v/>
      </c>
      <c r="BE62" s="515" t="str">
        <f t="shared" si="128"/>
        <v/>
      </c>
      <c r="BF62" s="515" t="str">
        <f t="shared" si="128"/>
        <v/>
      </c>
      <c r="BG62" s="515" t="str">
        <f t="shared" si="128"/>
        <v/>
      </c>
      <c r="BH62" s="515" t="str">
        <f t="shared" si="128"/>
        <v/>
      </c>
      <c r="BI62" s="515" t="str">
        <f t="shared" si="128"/>
        <v/>
      </c>
      <c r="BJ62" s="515" t="str">
        <f t="shared" si="128"/>
        <v/>
      </c>
      <c r="BK62" s="515" t="str">
        <f t="shared" si="128"/>
        <v/>
      </c>
      <c r="BL62" s="515" t="str">
        <f t="shared" si="128"/>
        <v/>
      </c>
      <c r="BM62" s="515" t="str">
        <f t="shared" si="128"/>
        <v/>
      </c>
      <c r="BN62" s="515" t="str">
        <f t="shared" si="128"/>
        <v/>
      </c>
      <c r="BO62" s="515" t="str">
        <f t="shared" si="128"/>
        <v/>
      </c>
      <c r="BP62" s="516"/>
      <c r="BQ62" s="515" t="str">
        <f t="shared" ref="BQ62:CB62" si="129">IF(OR(BQ56="",BQ53=""),"",BQ56-BQ53)</f>
        <v/>
      </c>
      <c r="BR62" s="515" t="str">
        <f t="shared" si="129"/>
        <v/>
      </c>
      <c r="BS62" s="515" t="str">
        <f t="shared" si="129"/>
        <v/>
      </c>
      <c r="BT62" s="515" t="str">
        <f t="shared" si="129"/>
        <v/>
      </c>
      <c r="BU62" s="515" t="str">
        <f t="shared" si="129"/>
        <v/>
      </c>
      <c r="BV62" s="515" t="str">
        <f t="shared" si="129"/>
        <v/>
      </c>
      <c r="BW62" s="515" t="str">
        <f t="shared" si="129"/>
        <v/>
      </c>
      <c r="BX62" s="515" t="str">
        <f t="shared" si="129"/>
        <v/>
      </c>
      <c r="BY62" s="515" t="str">
        <f t="shared" si="129"/>
        <v/>
      </c>
      <c r="BZ62" s="515" t="str">
        <f t="shared" si="129"/>
        <v/>
      </c>
      <c r="CA62" s="515" t="str">
        <f t="shared" si="129"/>
        <v/>
      </c>
      <c r="CB62" s="515" t="str">
        <f t="shared" si="129"/>
        <v/>
      </c>
      <c r="CC62" s="516"/>
      <c r="CD62" s="515" t="str">
        <f t="shared" ref="CD62:CO62" si="130">IF(OR(CD56="",CD53=""),"",CD56-CD53)</f>
        <v/>
      </c>
      <c r="CE62" s="515" t="str">
        <f t="shared" si="130"/>
        <v/>
      </c>
      <c r="CF62" s="515" t="str">
        <f t="shared" si="130"/>
        <v/>
      </c>
      <c r="CG62" s="515" t="str">
        <f t="shared" si="130"/>
        <v/>
      </c>
      <c r="CH62" s="515" t="str">
        <f t="shared" si="130"/>
        <v/>
      </c>
      <c r="CI62" s="515" t="str">
        <f t="shared" si="130"/>
        <v/>
      </c>
      <c r="CJ62" s="515" t="str">
        <f t="shared" si="130"/>
        <v/>
      </c>
      <c r="CK62" s="515" t="str">
        <f t="shared" si="130"/>
        <v/>
      </c>
      <c r="CL62" s="515" t="str">
        <f t="shared" si="130"/>
        <v/>
      </c>
      <c r="CM62" s="515" t="str">
        <f t="shared" si="130"/>
        <v/>
      </c>
      <c r="CN62" s="515" t="str">
        <f t="shared" si="130"/>
        <v/>
      </c>
      <c r="CO62" s="515" t="str">
        <f t="shared" si="130"/>
        <v/>
      </c>
      <c r="CP62" s="516"/>
      <c r="CQ62" s="515" t="str">
        <f t="shared" ref="CQ62:DB62" si="131">IF(OR(CQ56="",CQ53=""),"",CQ56-CQ53)</f>
        <v/>
      </c>
      <c r="CR62" s="515" t="str">
        <f t="shared" si="131"/>
        <v/>
      </c>
      <c r="CS62" s="515" t="str">
        <f t="shared" si="131"/>
        <v/>
      </c>
      <c r="CT62" s="515" t="str">
        <f t="shared" si="131"/>
        <v/>
      </c>
      <c r="CU62" s="515" t="str">
        <f t="shared" si="131"/>
        <v/>
      </c>
      <c r="CV62" s="515" t="str">
        <f t="shared" si="131"/>
        <v/>
      </c>
      <c r="CW62" s="515" t="str">
        <f t="shared" si="131"/>
        <v/>
      </c>
      <c r="CX62" s="515" t="str">
        <f t="shared" si="131"/>
        <v/>
      </c>
      <c r="CY62" s="515" t="str">
        <f t="shared" si="131"/>
        <v/>
      </c>
      <c r="CZ62" s="515" t="str">
        <f t="shared" si="131"/>
        <v/>
      </c>
      <c r="DA62" s="515" t="str">
        <f t="shared" si="131"/>
        <v/>
      </c>
      <c r="DB62" s="515" t="str">
        <f t="shared" si="131"/>
        <v/>
      </c>
      <c r="DC62" s="516"/>
      <c r="DD62" s="515" t="str">
        <f t="shared" ref="DD62:DO62" si="132">IF(OR(DD56="",DD53=""),"",DD56-DD53)</f>
        <v/>
      </c>
      <c r="DE62" s="515" t="str">
        <f t="shared" si="132"/>
        <v/>
      </c>
      <c r="DF62" s="515" t="str">
        <f t="shared" si="132"/>
        <v/>
      </c>
      <c r="DG62" s="515" t="str">
        <f t="shared" si="132"/>
        <v/>
      </c>
      <c r="DH62" s="515" t="str">
        <f t="shared" si="132"/>
        <v/>
      </c>
      <c r="DI62" s="515" t="str">
        <f t="shared" si="132"/>
        <v/>
      </c>
      <c r="DJ62" s="515" t="str">
        <f t="shared" si="132"/>
        <v/>
      </c>
      <c r="DK62" s="515" t="str">
        <f t="shared" si="132"/>
        <v/>
      </c>
      <c r="DL62" s="515" t="str">
        <f t="shared" si="132"/>
        <v/>
      </c>
      <c r="DM62" s="515" t="str">
        <f t="shared" si="132"/>
        <v/>
      </c>
      <c r="DN62" s="515" t="str">
        <f t="shared" si="132"/>
        <v/>
      </c>
      <c r="DO62" s="515" t="str">
        <f t="shared" si="132"/>
        <v/>
      </c>
      <c r="DP62" s="516"/>
      <c r="DQ62" s="515" t="str">
        <f t="shared" ref="DQ62:EB62" si="133">IF(OR(DQ56="",DQ53=""),"",DQ56-DQ53)</f>
        <v/>
      </c>
      <c r="DR62" s="515" t="str">
        <f t="shared" si="133"/>
        <v/>
      </c>
      <c r="DS62" s="515" t="str">
        <f t="shared" si="133"/>
        <v/>
      </c>
      <c r="DT62" s="515" t="str">
        <f t="shared" si="133"/>
        <v/>
      </c>
      <c r="DU62" s="515" t="str">
        <f t="shared" si="133"/>
        <v/>
      </c>
      <c r="DV62" s="515" t="str">
        <f t="shared" si="133"/>
        <v/>
      </c>
      <c r="DW62" s="515" t="str">
        <f t="shared" si="133"/>
        <v/>
      </c>
      <c r="DX62" s="515" t="str">
        <f t="shared" si="133"/>
        <v/>
      </c>
      <c r="DY62" s="515" t="str">
        <f t="shared" si="133"/>
        <v/>
      </c>
      <c r="DZ62" s="515" t="str">
        <f t="shared" si="133"/>
        <v/>
      </c>
      <c r="EA62" s="515" t="str">
        <f t="shared" si="133"/>
        <v/>
      </c>
      <c r="EB62" s="515" t="str">
        <f t="shared" si="133"/>
        <v/>
      </c>
      <c r="EC62" s="516"/>
    </row>
    <row r="63" spans="1:133" s="473" customFormat="1" ht="21.95" customHeight="1" x14ac:dyDescent="0.2">
      <c r="A63" s="506"/>
      <c r="B63" s="506"/>
      <c r="C63" s="517" t="s">
        <v>46</v>
      </c>
      <c r="D63" s="518" t="str">
        <f t="shared" ref="D63:O63" si="134">IF(OR(D60="",D53=""),"",D60-D53)</f>
        <v/>
      </c>
      <c r="E63" s="518" t="str">
        <f t="shared" si="134"/>
        <v/>
      </c>
      <c r="F63" s="518" t="str">
        <f t="shared" si="134"/>
        <v/>
      </c>
      <c r="G63" s="518" t="str">
        <f t="shared" si="134"/>
        <v/>
      </c>
      <c r="H63" s="518" t="str">
        <f t="shared" si="134"/>
        <v/>
      </c>
      <c r="I63" s="518" t="str">
        <f t="shared" si="134"/>
        <v/>
      </c>
      <c r="J63" s="518" t="str">
        <f t="shared" si="134"/>
        <v/>
      </c>
      <c r="K63" s="518" t="str">
        <f t="shared" si="134"/>
        <v/>
      </c>
      <c r="L63" s="518" t="str">
        <f t="shared" si="134"/>
        <v/>
      </c>
      <c r="M63" s="518" t="str">
        <f t="shared" si="134"/>
        <v/>
      </c>
      <c r="N63" s="518" t="str">
        <f t="shared" si="134"/>
        <v/>
      </c>
      <c r="O63" s="518">
        <f t="shared" si="134"/>
        <v>65253.860197481656</v>
      </c>
      <c r="P63" s="516"/>
      <c r="Q63" s="518">
        <f t="shared" ref="Q63:AB63" si="135">IF(OR(Q60="",Q53=""),"",Q60-Q53)</f>
        <v>26164.054503804517</v>
      </c>
      <c r="R63" s="518">
        <f t="shared" si="135"/>
        <v>125687.64881012731</v>
      </c>
      <c r="S63" s="518" t="str">
        <f t="shared" si="135"/>
        <v/>
      </c>
      <c r="T63" s="518" t="str">
        <f t="shared" si="135"/>
        <v/>
      </c>
      <c r="U63" s="518" t="str">
        <f t="shared" si="135"/>
        <v/>
      </c>
      <c r="V63" s="518" t="str">
        <f t="shared" si="135"/>
        <v/>
      </c>
      <c r="W63" s="518" t="str">
        <f t="shared" si="135"/>
        <v/>
      </c>
      <c r="X63" s="518" t="str">
        <f t="shared" si="135"/>
        <v/>
      </c>
      <c r="Y63" s="518" t="str">
        <f t="shared" si="135"/>
        <v/>
      </c>
      <c r="Z63" s="518" t="str">
        <f t="shared" si="135"/>
        <v/>
      </c>
      <c r="AA63" s="518" t="str">
        <f t="shared" si="135"/>
        <v/>
      </c>
      <c r="AB63" s="518" t="str">
        <f t="shared" si="135"/>
        <v/>
      </c>
      <c r="AC63" s="516"/>
      <c r="AD63" s="518" t="str">
        <f t="shared" ref="AD63:AO63" si="136">IF(OR(AD60="",AD53=""),"",AD60-AD53)</f>
        <v/>
      </c>
      <c r="AE63" s="518" t="str">
        <f t="shared" si="136"/>
        <v/>
      </c>
      <c r="AF63" s="518" t="str">
        <f t="shared" si="136"/>
        <v/>
      </c>
      <c r="AG63" s="518" t="str">
        <f t="shared" si="136"/>
        <v/>
      </c>
      <c r="AH63" s="518" t="str">
        <f t="shared" si="136"/>
        <v/>
      </c>
      <c r="AI63" s="518" t="str">
        <f t="shared" si="136"/>
        <v/>
      </c>
      <c r="AJ63" s="518" t="str">
        <f t="shared" si="136"/>
        <v/>
      </c>
      <c r="AK63" s="518" t="str">
        <f t="shared" si="136"/>
        <v/>
      </c>
      <c r="AL63" s="518" t="str">
        <f t="shared" si="136"/>
        <v/>
      </c>
      <c r="AM63" s="518" t="str">
        <f t="shared" si="136"/>
        <v/>
      </c>
      <c r="AN63" s="518" t="str">
        <f t="shared" si="136"/>
        <v/>
      </c>
      <c r="AO63" s="518" t="str">
        <f t="shared" si="136"/>
        <v/>
      </c>
      <c r="AP63" s="516"/>
      <c r="AQ63" s="518" t="str">
        <f t="shared" ref="AQ63:BB63" si="137">IF(OR(AQ60="",AQ53=""),"",AQ60-AQ53)</f>
        <v/>
      </c>
      <c r="AR63" s="518" t="str">
        <f t="shared" si="137"/>
        <v/>
      </c>
      <c r="AS63" s="518" t="str">
        <f t="shared" si="137"/>
        <v/>
      </c>
      <c r="AT63" s="518" t="str">
        <f t="shared" si="137"/>
        <v/>
      </c>
      <c r="AU63" s="518" t="str">
        <f t="shared" si="137"/>
        <v/>
      </c>
      <c r="AV63" s="518" t="str">
        <f t="shared" si="137"/>
        <v/>
      </c>
      <c r="AW63" s="518" t="str">
        <f t="shared" si="137"/>
        <v/>
      </c>
      <c r="AX63" s="518" t="str">
        <f t="shared" si="137"/>
        <v/>
      </c>
      <c r="AY63" s="518" t="str">
        <f t="shared" si="137"/>
        <v/>
      </c>
      <c r="AZ63" s="518" t="str">
        <f t="shared" si="137"/>
        <v/>
      </c>
      <c r="BA63" s="518" t="str">
        <f t="shared" si="137"/>
        <v/>
      </c>
      <c r="BB63" s="518" t="str">
        <f t="shared" si="137"/>
        <v/>
      </c>
      <c r="BC63" s="516"/>
      <c r="BD63" s="518" t="str">
        <f t="shared" ref="BD63:BO63" si="138">IF(OR(BD60="",BD53=""),"",BD60-BD53)</f>
        <v/>
      </c>
      <c r="BE63" s="518" t="str">
        <f t="shared" si="138"/>
        <v/>
      </c>
      <c r="BF63" s="518" t="str">
        <f t="shared" si="138"/>
        <v/>
      </c>
      <c r="BG63" s="518" t="str">
        <f t="shared" si="138"/>
        <v/>
      </c>
      <c r="BH63" s="518" t="str">
        <f t="shared" si="138"/>
        <v/>
      </c>
      <c r="BI63" s="518" t="str">
        <f t="shared" si="138"/>
        <v/>
      </c>
      <c r="BJ63" s="518" t="str">
        <f t="shared" si="138"/>
        <v/>
      </c>
      <c r="BK63" s="518" t="str">
        <f t="shared" si="138"/>
        <v/>
      </c>
      <c r="BL63" s="518" t="str">
        <f t="shared" si="138"/>
        <v/>
      </c>
      <c r="BM63" s="518" t="str">
        <f t="shared" si="138"/>
        <v/>
      </c>
      <c r="BN63" s="518" t="str">
        <f t="shared" si="138"/>
        <v/>
      </c>
      <c r="BO63" s="518" t="str">
        <f t="shared" si="138"/>
        <v/>
      </c>
      <c r="BP63" s="516"/>
      <c r="BQ63" s="518" t="str">
        <f t="shared" ref="BQ63:CB63" si="139">IF(OR(BQ60="",BQ53=""),"",BQ60-BQ53)</f>
        <v/>
      </c>
      <c r="BR63" s="518" t="str">
        <f t="shared" si="139"/>
        <v/>
      </c>
      <c r="BS63" s="518" t="str">
        <f t="shared" si="139"/>
        <v/>
      </c>
      <c r="BT63" s="518" t="str">
        <f t="shared" si="139"/>
        <v/>
      </c>
      <c r="BU63" s="518" t="str">
        <f t="shared" si="139"/>
        <v/>
      </c>
      <c r="BV63" s="518" t="str">
        <f t="shared" si="139"/>
        <v/>
      </c>
      <c r="BW63" s="518" t="str">
        <f t="shared" si="139"/>
        <v/>
      </c>
      <c r="BX63" s="518" t="str">
        <f t="shared" si="139"/>
        <v/>
      </c>
      <c r="BY63" s="518" t="str">
        <f t="shared" si="139"/>
        <v/>
      </c>
      <c r="BZ63" s="518" t="str">
        <f t="shared" si="139"/>
        <v/>
      </c>
      <c r="CA63" s="518" t="str">
        <f t="shared" si="139"/>
        <v/>
      </c>
      <c r="CB63" s="518" t="str">
        <f t="shared" si="139"/>
        <v/>
      </c>
      <c r="CC63" s="516"/>
      <c r="CD63" s="518" t="str">
        <f t="shared" ref="CD63:CO63" si="140">IF(OR(CD60="",CD53=""),"",CD60-CD53)</f>
        <v/>
      </c>
      <c r="CE63" s="518" t="str">
        <f t="shared" si="140"/>
        <v/>
      </c>
      <c r="CF63" s="518" t="str">
        <f t="shared" si="140"/>
        <v/>
      </c>
      <c r="CG63" s="518" t="str">
        <f t="shared" si="140"/>
        <v/>
      </c>
      <c r="CH63" s="518" t="str">
        <f t="shared" si="140"/>
        <v/>
      </c>
      <c r="CI63" s="518" t="str">
        <f t="shared" si="140"/>
        <v/>
      </c>
      <c r="CJ63" s="518" t="str">
        <f t="shared" si="140"/>
        <v/>
      </c>
      <c r="CK63" s="518" t="str">
        <f t="shared" si="140"/>
        <v/>
      </c>
      <c r="CL63" s="518" t="str">
        <f t="shared" si="140"/>
        <v/>
      </c>
      <c r="CM63" s="518" t="str">
        <f t="shared" si="140"/>
        <v/>
      </c>
      <c r="CN63" s="518" t="str">
        <f t="shared" si="140"/>
        <v/>
      </c>
      <c r="CO63" s="518" t="str">
        <f t="shared" si="140"/>
        <v/>
      </c>
      <c r="CP63" s="516"/>
      <c r="CQ63" s="518" t="str">
        <f t="shared" ref="CQ63:DB63" si="141">IF(OR(CQ60="",CQ53=""),"",CQ60-CQ53)</f>
        <v/>
      </c>
      <c r="CR63" s="518" t="str">
        <f t="shared" si="141"/>
        <v/>
      </c>
      <c r="CS63" s="518" t="str">
        <f t="shared" si="141"/>
        <v/>
      </c>
      <c r="CT63" s="518" t="str">
        <f t="shared" si="141"/>
        <v/>
      </c>
      <c r="CU63" s="518" t="str">
        <f t="shared" si="141"/>
        <v/>
      </c>
      <c r="CV63" s="518" t="str">
        <f t="shared" si="141"/>
        <v/>
      </c>
      <c r="CW63" s="518" t="str">
        <f t="shared" si="141"/>
        <v/>
      </c>
      <c r="CX63" s="518" t="str">
        <f t="shared" si="141"/>
        <v/>
      </c>
      <c r="CY63" s="518" t="str">
        <f t="shared" si="141"/>
        <v/>
      </c>
      <c r="CZ63" s="518" t="str">
        <f t="shared" si="141"/>
        <v/>
      </c>
      <c r="DA63" s="518" t="str">
        <f t="shared" si="141"/>
        <v/>
      </c>
      <c r="DB63" s="518" t="str">
        <f t="shared" si="141"/>
        <v/>
      </c>
      <c r="DC63" s="516"/>
      <c r="DD63" s="518" t="str">
        <f t="shared" ref="DD63:DO63" si="142">IF(OR(DD60="",DD53=""),"",DD60-DD53)</f>
        <v/>
      </c>
      <c r="DE63" s="518" t="str">
        <f t="shared" si="142"/>
        <v/>
      </c>
      <c r="DF63" s="518" t="str">
        <f t="shared" si="142"/>
        <v/>
      </c>
      <c r="DG63" s="518" t="str">
        <f t="shared" si="142"/>
        <v/>
      </c>
      <c r="DH63" s="518" t="str">
        <f t="shared" si="142"/>
        <v/>
      </c>
      <c r="DI63" s="518" t="str">
        <f t="shared" si="142"/>
        <v/>
      </c>
      <c r="DJ63" s="518" t="str">
        <f t="shared" si="142"/>
        <v/>
      </c>
      <c r="DK63" s="518" t="str">
        <f t="shared" si="142"/>
        <v/>
      </c>
      <c r="DL63" s="518" t="str">
        <f t="shared" si="142"/>
        <v/>
      </c>
      <c r="DM63" s="518" t="str">
        <f t="shared" si="142"/>
        <v/>
      </c>
      <c r="DN63" s="518" t="str">
        <f t="shared" si="142"/>
        <v/>
      </c>
      <c r="DO63" s="518" t="str">
        <f t="shared" si="142"/>
        <v/>
      </c>
      <c r="DP63" s="516"/>
      <c r="DQ63" s="518" t="str">
        <f t="shared" ref="DQ63:EB63" si="143">IF(OR(DQ60="",DQ53=""),"",DQ60-DQ53)</f>
        <v/>
      </c>
      <c r="DR63" s="518" t="str">
        <f t="shared" si="143"/>
        <v/>
      </c>
      <c r="DS63" s="518" t="str">
        <f t="shared" si="143"/>
        <v/>
      </c>
      <c r="DT63" s="518" t="str">
        <f t="shared" si="143"/>
        <v/>
      </c>
      <c r="DU63" s="518" t="str">
        <f t="shared" si="143"/>
        <v/>
      </c>
      <c r="DV63" s="518" t="str">
        <f t="shared" si="143"/>
        <v/>
      </c>
      <c r="DW63" s="518" t="str">
        <f t="shared" si="143"/>
        <v/>
      </c>
      <c r="DX63" s="518" t="str">
        <f t="shared" si="143"/>
        <v/>
      </c>
      <c r="DY63" s="518" t="str">
        <f t="shared" si="143"/>
        <v/>
      </c>
      <c r="DZ63" s="518" t="str">
        <f t="shared" si="143"/>
        <v/>
      </c>
      <c r="EA63" s="518" t="str">
        <f t="shared" si="143"/>
        <v/>
      </c>
      <c r="EB63" s="518" t="str">
        <f t="shared" si="143"/>
        <v/>
      </c>
      <c r="EC63" s="516"/>
    </row>
    <row r="64" spans="1:133" s="473" customFormat="1" ht="3.95" customHeight="1" x14ac:dyDescent="0.2">
      <c r="A64" s="475"/>
      <c r="B64" s="475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  <c r="AS64" s="475"/>
      <c r="AT64" s="475"/>
      <c r="AU64" s="475"/>
      <c r="AV64" s="475"/>
      <c r="AW64" s="475"/>
      <c r="AX64" s="475"/>
      <c r="AY64" s="475"/>
      <c r="AZ64" s="475"/>
      <c r="BA64" s="475"/>
      <c r="BB64" s="475"/>
      <c r="BC64" s="475"/>
      <c r="BD64" s="475"/>
      <c r="BE64" s="475"/>
      <c r="BF64" s="475"/>
      <c r="BG64" s="475"/>
      <c r="BH64" s="475"/>
      <c r="BI64" s="475"/>
      <c r="BJ64" s="475"/>
      <c r="BK64" s="475"/>
      <c r="BL64" s="475"/>
      <c r="BM64" s="475"/>
      <c r="BN64" s="475"/>
      <c r="BO64" s="475"/>
      <c r="BP64" s="475"/>
      <c r="BQ64" s="475"/>
      <c r="BR64" s="475"/>
      <c r="BS64" s="475"/>
      <c r="BT64" s="475"/>
      <c r="BU64" s="475"/>
      <c r="BV64" s="475"/>
      <c r="BW64" s="475"/>
      <c r="BX64" s="475"/>
      <c r="BY64" s="475"/>
      <c r="BZ64" s="475"/>
      <c r="CA64" s="475"/>
      <c r="CB64" s="475"/>
      <c r="CC64" s="475"/>
      <c r="CD64" s="475"/>
      <c r="CE64" s="475"/>
      <c r="CF64" s="475"/>
      <c r="CG64" s="475"/>
      <c r="CH64" s="475"/>
      <c r="CI64" s="475"/>
      <c r="CJ64" s="475"/>
      <c r="CK64" s="475"/>
      <c r="CL64" s="475"/>
      <c r="CM64" s="475"/>
      <c r="CN64" s="475"/>
      <c r="CO64" s="475"/>
      <c r="CP64" s="475"/>
      <c r="CQ64" s="475"/>
      <c r="CR64" s="475"/>
      <c r="CS64" s="475"/>
      <c r="CT64" s="475"/>
      <c r="CU64" s="475"/>
      <c r="CV64" s="475"/>
      <c r="CW64" s="475"/>
      <c r="CX64" s="475"/>
      <c r="CY64" s="475"/>
      <c r="CZ64" s="475"/>
      <c r="DA64" s="475"/>
      <c r="DB64" s="475"/>
      <c r="DC64" s="475"/>
      <c r="DD64" s="475"/>
      <c r="DE64" s="475"/>
      <c r="DF64" s="475"/>
      <c r="DG64" s="475"/>
      <c r="DH64" s="475"/>
      <c r="DI64" s="475"/>
      <c r="DJ64" s="475"/>
      <c r="DK64" s="475"/>
      <c r="DL64" s="475"/>
      <c r="DM64" s="475"/>
      <c r="DN64" s="475"/>
      <c r="DO64" s="475"/>
      <c r="DP64" s="475"/>
      <c r="DQ64" s="475"/>
      <c r="DR64" s="475"/>
      <c r="DS64" s="475"/>
      <c r="DT64" s="475"/>
      <c r="DU64" s="475"/>
      <c r="DV64" s="475"/>
      <c r="DW64" s="475"/>
      <c r="DX64" s="475"/>
      <c r="DY64" s="475"/>
      <c r="DZ64" s="475"/>
      <c r="EA64" s="475"/>
      <c r="EB64" s="475"/>
      <c r="EC64" s="475"/>
    </row>
    <row r="65" spans="1:133" s="474" customFormat="1" ht="18" customHeight="1" x14ac:dyDescent="0.2">
      <c r="A65" s="519"/>
      <c r="B65" s="519"/>
      <c r="C65" s="520" t="s">
        <v>47</v>
      </c>
      <c r="D65" s="519"/>
      <c r="E65" s="519"/>
      <c r="F65" s="519"/>
      <c r="G65" s="519"/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  <c r="AA65" s="519"/>
      <c r="AB65" s="519"/>
      <c r="AC65" s="519"/>
      <c r="AD65" s="519"/>
      <c r="AE65" s="519"/>
      <c r="AF65" s="519"/>
      <c r="AG65" s="519"/>
      <c r="AH65" s="519"/>
      <c r="AI65" s="519"/>
      <c r="AJ65" s="519"/>
      <c r="AK65" s="519"/>
      <c r="AL65" s="519"/>
      <c r="AM65" s="519"/>
      <c r="AN65" s="519"/>
      <c r="AO65" s="519"/>
      <c r="AP65" s="519"/>
      <c r="AQ65" s="519"/>
      <c r="AR65" s="519"/>
      <c r="AS65" s="519"/>
      <c r="AT65" s="519"/>
      <c r="AU65" s="519"/>
      <c r="AV65" s="519"/>
      <c r="AW65" s="519"/>
      <c r="AX65" s="519"/>
      <c r="AY65" s="519"/>
      <c r="AZ65" s="519"/>
      <c r="BA65" s="519"/>
      <c r="BB65" s="519"/>
      <c r="BC65" s="519"/>
      <c r="BD65" s="519"/>
      <c r="BE65" s="519"/>
      <c r="BF65" s="519"/>
      <c r="BG65" s="519"/>
      <c r="BH65" s="519"/>
      <c r="BI65" s="519"/>
      <c r="BJ65" s="519"/>
      <c r="BK65" s="519"/>
      <c r="BL65" s="519"/>
      <c r="BM65" s="519"/>
      <c r="BN65" s="519"/>
      <c r="BO65" s="519"/>
      <c r="BP65" s="519"/>
      <c r="BQ65" s="519"/>
      <c r="BR65" s="519"/>
      <c r="BS65" s="519"/>
      <c r="BT65" s="519"/>
      <c r="BU65" s="519"/>
      <c r="BV65" s="519"/>
      <c r="BW65" s="519"/>
      <c r="BX65" s="519"/>
      <c r="BY65" s="519"/>
      <c r="BZ65" s="519"/>
      <c r="CA65" s="519"/>
      <c r="CB65" s="519"/>
      <c r="CC65" s="519"/>
      <c r="CD65" s="519"/>
      <c r="CE65" s="519"/>
      <c r="CF65" s="519"/>
      <c r="CG65" s="519"/>
      <c r="CH65" s="519"/>
      <c r="CI65" s="519"/>
      <c r="CJ65" s="519"/>
      <c r="CK65" s="519"/>
      <c r="CL65" s="519"/>
      <c r="CM65" s="519"/>
      <c r="CN65" s="519"/>
      <c r="CO65" s="519"/>
      <c r="CP65" s="519"/>
      <c r="CQ65" s="519"/>
      <c r="CR65" s="519"/>
      <c r="CS65" s="519"/>
      <c r="CT65" s="519"/>
      <c r="CU65" s="519"/>
      <c r="CV65" s="519"/>
      <c r="CW65" s="519"/>
      <c r="CX65" s="519"/>
      <c r="CY65" s="519"/>
      <c r="CZ65" s="519"/>
      <c r="DA65" s="519"/>
      <c r="DB65" s="519"/>
      <c r="DC65" s="519"/>
      <c r="DD65" s="519"/>
      <c r="DE65" s="519"/>
      <c r="DF65" s="519"/>
      <c r="DG65" s="519"/>
      <c r="DH65" s="519"/>
      <c r="DI65" s="519"/>
      <c r="DJ65" s="519"/>
      <c r="DK65" s="519"/>
      <c r="DL65" s="519"/>
      <c r="DM65" s="519"/>
      <c r="DN65" s="519"/>
      <c r="DO65" s="519"/>
      <c r="DP65" s="519"/>
      <c r="DQ65" s="519"/>
      <c r="DR65" s="519"/>
      <c r="DS65" s="519"/>
      <c r="DT65" s="519"/>
      <c r="DU65" s="519"/>
      <c r="DV65" s="519"/>
      <c r="DW65" s="519"/>
      <c r="DX65" s="519"/>
      <c r="DY65" s="519"/>
      <c r="DZ65" s="519"/>
      <c r="EA65" s="519"/>
      <c r="EB65" s="519"/>
      <c r="EC65" s="519"/>
    </row>
  </sheetData>
  <mergeCells count="1">
    <mergeCell ref="D1:O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zoomScaleNormal="100" workbookViewId="0">
      <selection activeCell="C19" sqref="C19"/>
    </sheetView>
  </sheetViews>
  <sheetFormatPr baseColWidth="10" defaultColWidth="8.5703125" defaultRowHeight="15" x14ac:dyDescent="0.25"/>
  <cols>
    <col min="1" max="1" width="14" customWidth="1"/>
    <col min="2" max="3" width="22" customWidth="1"/>
    <col min="4" max="4" width="18" customWidth="1"/>
    <col min="5" max="5" width="12" customWidth="1"/>
  </cols>
  <sheetData>
    <row r="1" spans="1:5" ht="30" customHeight="1" x14ac:dyDescent="0.25">
      <c r="A1" s="528" t="s">
        <v>125</v>
      </c>
      <c r="B1" s="527"/>
      <c r="C1" s="527"/>
      <c r="D1" s="527"/>
      <c r="E1" s="527"/>
    </row>
    <row r="2" spans="1:5" ht="15.75" customHeight="1" x14ac:dyDescent="0.25">
      <c r="A2" s="526" t="s">
        <v>126</v>
      </c>
      <c r="B2" s="527"/>
      <c r="C2" s="527"/>
      <c r="D2" s="527"/>
      <c r="E2" s="527"/>
    </row>
    <row r="3" spans="1:5" ht="7.5" customHeight="1" x14ac:dyDescent="0.25"/>
    <row r="4" spans="1:5" ht="39.75" customHeight="1" x14ac:dyDescent="0.25">
      <c r="A4" s="59" t="s">
        <v>127</v>
      </c>
      <c r="B4" s="59" t="s">
        <v>128</v>
      </c>
      <c r="C4" s="59" t="s">
        <v>129</v>
      </c>
      <c r="D4" s="59" t="s">
        <v>130</v>
      </c>
      <c r="E4" s="59" t="s">
        <v>131</v>
      </c>
    </row>
    <row r="5" spans="1:5" ht="13.5" customHeight="1" x14ac:dyDescent="0.25">
      <c r="A5" s="529" t="s">
        <v>132</v>
      </c>
      <c r="B5" s="527"/>
      <c r="C5" s="527"/>
      <c r="D5" s="527"/>
      <c r="E5" s="527"/>
    </row>
    <row r="6" spans="1:5" ht="19.5" customHeight="1" x14ac:dyDescent="0.25">
      <c r="A6" s="60" t="s">
        <v>133</v>
      </c>
      <c r="B6" s="61"/>
      <c r="C6" s="62">
        <v>66142</v>
      </c>
      <c r="D6" s="63" t="str">
        <f t="shared" ref="D6:D17" si="0">IF(OR(B6="",C6=0),"",B6-C6)</f>
        <v/>
      </c>
      <c r="E6" s="64" t="str">
        <f t="shared" ref="E6:E17" si="1">IF(OR(B6="",C6=0),"",(B6-C6)/C6)</f>
        <v/>
      </c>
    </row>
    <row r="7" spans="1:5" ht="19.5" customHeight="1" x14ac:dyDescent="0.25">
      <c r="A7" s="60" t="s">
        <v>134</v>
      </c>
      <c r="B7" s="61"/>
      <c r="C7" s="62">
        <v>67910</v>
      </c>
      <c r="D7" s="63" t="str">
        <f t="shared" si="0"/>
        <v/>
      </c>
      <c r="E7" s="64" t="str">
        <f t="shared" si="1"/>
        <v/>
      </c>
    </row>
    <row r="8" spans="1:5" ht="19.5" customHeight="1" x14ac:dyDescent="0.25">
      <c r="A8" s="60" t="s">
        <v>135</v>
      </c>
      <c r="B8" s="61"/>
      <c r="C8" s="62">
        <v>69810</v>
      </c>
      <c r="D8" s="63" t="str">
        <f t="shared" si="0"/>
        <v/>
      </c>
      <c r="E8" s="64" t="str">
        <f t="shared" si="1"/>
        <v/>
      </c>
    </row>
    <row r="9" spans="1:5" ht="19.5" customHeight="1" x14ac:dyDescent="0.25">
      <c r="A9" s="60" t="s">
        <v>136</v>
      </c>
      <c r="B9" s="61"/>
      <c r="C9" s="62">
        <v>76242</v>
      </c>
      <c r="D9" s="63" t="str">
        <f t="shared" si="0"/>
        <v/>
      </c>
      <c r="E9" s="64" t="str">
        <f t="shared" si="1"/>
        <v/>
      </c>
    </row>
    <row r="10" spans="1:5" ht="19.5" customHeight="1" x14ac:dyDescent="0.25">
      <c r="A10" s="60" t="s">
        <v>137</v>
      </c>
      <c r="B10" s="61"/>
      <c r="C10" s="62">
        <v>77910</v>
      </c>
      <c r="D10" s="63" t="str">
        <f t="shared" si="0"/>
        <v/>
      </c>
      <c r="E10" s="64" t="str">
        <f t="shared" si="1"/>
        <v/>
      </c>
    </row>
    <row r="11" spans="1:5" ht="19.5" customHeight="1" x14ac:dyDescent="0.25">
      <c r="A11" s="60" t="s">
        <v>138</v>
      </c>
      <c r="B11" s="61"/>
      <c r="C11" s="62">
        <v>78310</v>
      </c>
      <c r="D11" s="63" t="str">
        <f t="shared" si="0"/>
        <v/>
      </c>
      <c r="E11" s="64" t="str">
        <f t="shared" si="1"/>
        <v/>
      </c>
    </row>
    <row r="12" spans="1:5" ht="19.5" customHeight="1" x14ac:dyDescent="0.25">
      <c r="A12" s="60" t="s">
        <v>139</v>
      </c>
      <c r="B12" s="61"/>
      <c r="C12" s="62">
        <v>76610</v>
      </c>
      <c r="D12" s="63" t="str">
        <f t="shared" si="0"/>
        <v/>
      </c>
      <c r="E12" s="64" t="str">
        <f t="shared" si="1"/>
        <v/>
      </c>
    </row>
    <row r="13" spans="1:5" ht="19.5" customHeight="1" x14ac:dyDescent="0.25">
      <c r="A13" s="60" t="s">
        <v>140</v>
      </c>
      <c r="B13" s="61"/>
      <c r="C13" s="62">
        <v>76610</v>
      </c>
      <c r="D13" s="63" t="str">
        <f t="shared" si="0"/>
        <v/>
      </c>
      <c r="E13" s="64" t="str">
        <f t="shared" si="1"/>
        <v/>
      </c>
    </row>
    <row r="14" spans="1:5" ht="19.5" customHeight="1" x14ac:dyDescent="0.25">
      <c r="A14" s="60" t="s">
        <v>141</v>
      </c>
      <c r="B14" s="61"/>
      <c r="C14" s="62">
        <v>77460</v>
      </c>
      <c r="D14" s="63" t="str">
        <f t="shared" si="0"/>
        <v/>
      </c>
      <c r="E14" s="64" t="str">
        <f t="shared" si="1"/>
        <v/>
      </c>
    </row>
    <row r="15" spans="1:5" ht="19.5" customHeight="1" x14ac:dyDescent="0.25">
      <c r="A15" s="60" t="s">
        <v>142</v>
      </c>
      <c r="B15" s="61"/>
      <c r="C15" s="62">
        <v>79160</v>
      </c>
      <c r="D15" s="63" t="str">
        <f t="shared" si="0"/>
        <v/>
      </c>
      <c r="E15" s="64" t="str">
        <f t="shared" si="1"/>
        <v/>
      </c>
    </row>
    <row r="16" spans="1:5" ht="19.5" customHeight="1" x14ac:dyDescent="0.25">
      <c r="A16" s="60" t="s">
        <v>143</v>
      </c>
      <c r="B16" s="61"/>
      <c r="C16" s="62">
        <v>83060</v>
      </c>
      <c r="D16" s="63" t="str">
        <f t="shared" si="0"/>
        <v/>
      </c>
      <c r="E16" s="64" t="str">
        <f t="shared" si="1"/>
        <v/>
      </c>
    </row>
    <row r="17" spans="1:5" ht="19.5" customHeight="1" x14ac:dyDescent="0.25">
      <c r="A17" s="60" t="s">
        <v>144</v>
      </c>
      <c r="B17" s="65">
        <v>119145</v>
      </c>
      <c r="C17" s="62">
        <v>88960</v>
      </c>
      <c r="D17" s="63">
        <f t="shared" si="0"/>
        <v>30185</v>
      </c>
      <c r="E17" s="64">
        <f t="shared" si="1"/>
        <v>0.33930980215827339</v>
      </c>
    </row>
    <row r="18" spans="1:5" ht="13.5" customHeight="1" x14ac:dyDescent="0.25">
      <c r="A18" s="529" t="s">
        <v>145</v>
      </c>
      <c r="B18" s="527"/>
      <c r="C18" s="527"/>
      <c r="D18" s="527"/>
      <c r="E18" s="527"/>
    </row>
    <row r="19" spans="1:5" ht="19.5" customHeight="1" x14ac:dyDescent="0.25">
      <c r="A19" s="60" t="s">
        <v>146</v>
      </c>
      <c r="B19" s="65">
        <f>55780+21250</f>
        <v>77030</v>
      </c>
      <c r="C19" s="62">
        <v>84560</v>
      </c>
      <c r="D19" s="63">
        <f t="shared" ref="D19:D30" si="2">IF(OR(B19="",C19=0),"",B19-C19)</f>
        <v>-7530</v>
      </c>
      <c r="E19" s="64">
        <f t="shared" ref="E19:E30" si="3">IF(OR(B19="",C19=0),"",(B19-C19)/C19)</f>
        <v>-8.9049195837275302E-2</v>
      </c>
    </row>
    <row r="20" spans="1:5" ht="19.5" customHeight="1" x14ac:dyDescent="0.25">
      <c r="A20" s="60" t="s">
        <v>147</v>
      </c>
      <c r="B20" s="65">
        <f>61625+21250</f>
        <v>82875</v>
      </c>
      <c r="C20" s="62">
        <v>86185</v>
      </c>
      <c r="D20" s="63">
        <f t="shared" si="2"/>
        <v>-3310</v>
      </c>
      <c r="E20" s="64">
        <f t="shared" si="3"/>
        <v>-3.8405755061785694E-2</v>
      </c>
    </row>
    <row r="21" spans="1:5" ht="19.5" customHeight="1" x14ac:dyDescent="0.25">
      <c r="A21" s="60" t="s">
        <v>148</v>
      </c>
      <c r="B21" s="61"/>
      <c r="C21" s="62">
        <v>91385</v>
      </c>
      <c r="D21" s="63" t="str">
        <f t="shared" si="2"/>
        <v/>
      </c>
      <c r="E21" s="64" t="str">
        <f t="shared" si="3"/>
        <v/>
      </c>
    </row>
    <row r="22" spans="1:5" ht="19.5" customHeight="1" x14ac:dyDescent="0.25">
      <c r="A22" s="60" t="s">
        <v>149</v>
      </c>
      <c r="B22" s="61"/>
      <c r="C22" s="62">
        <v>92885</v>
      </c>
      <c r="D22" s="63" t="str">
        <f t="shared" si="2"/>
        <v/>
      </c>
      <c r="E22" s="64" t="str">
        <f t="shared" si="3"/>
        <v/>
      </c>
    </row>
    <row r="23" spans="1:5" ht="19.5" customHeight="1" x14ac:dyDescent="0.25">
      <c r="A23" s="60" t="s">
        <v>150</v>
      </c>
      <c r="B23" s="61"/>
      <c r="C23" s="62">
        <v>97235</v>
      </c>
      <c r="D23" s="63" t="str">
        <f t="shared" si="2"/>
        <v/>
      </c>
      <c r="E23" s="64" t="str">
        <f t="shared" si="3"/>
        <v/>
      </c>
    </row>
    <row r="24" spans="1:5" ht="19.5" customHeight="1" x14ac:dyDescent="0.25">
      <c r="A24" s="60" t="s">
        <v>151</v>
      </c>
      <c r="B24" s="61"/>
      <c r="C24" s="62">
        <v>99785</v>
      </c>
      <c r="D24" s="63" t="str">
        <f t="shared" si="2"/>
        <v/>
      </c>
      <c r="E24" s="64" t="str">
        <f t="shared" si="3"/>
        <v/>
      </c>
    </row>
    <row r="25" spans="1:5" ht="19.5" customHeight="1" x14ac:dyDescent="0.25">
      <c r="A25" s="60" t="s">
        <v>152</v>
      </c>
      <c r="B25" s="61"/>
      <c r="C25" s="62">
        <v>102335</v>
      </c>
      <c r="D25" s="63" t="str">
        <f t="shared" si="2"/>
        <v/>
      </c>
      <c r="E25" s="64" t="str">
        <f t="shared" si="3"/>
        <v/>
      </c>
    </row>
    <row r="26" spans="1:5" ht="19.5" customHeight="1" x14ac:dyDescent="0.25">
      <c r="A26" s="60" t="s">
        <v>153</v>
      </c>
      <c r="B26" s="61"/>
      <c r="C26" s="62">
        <v>104885</v>
      </c>
      <c r="D26" s="63" t="str">
        <f t="shared" si="2"/>
        <v/>
      </c>
      <c r="E26" s="64" t="str">
        <f t="shared" si="3"/>
        <v/>
      </c>
    </row>
    <row r="27" spans="1:5" ht="19.5" customHeight="1" x14ac:dyDescent="0.25">
      <c r="A27" s="60" t="s">
        <v>154</v>
      </c>
      <c r="B27" s="61"/>
      <c r="C27" s="62">
        <v>107435</v>
      </c>
      <c r="D27" s="63" t="str">
        <f t="shared" si="2"/>
        <v/>
      </c>
      <c r="E27" s="64" t="str">
        <f t="shared" si="3"/>
        <v/>
      </c>
    </row>
    <row r="28" spans="1:5" ht="19.5" customHeight="1" x14ac:dyDescent="0.25">
      <c r="A28" s="60" t="s">
        <v>155</v>
      </c>
      <c r="B28" s="61"/>
      <c r="C28" s="62">
        <v>109985</v>
      </c>
      <c r="D28" s="63" t="str">
        <f t="shared" si="2"/>
        <v/>
      </c>
      <c r="E28" s="64" t="str">
        <f t="shared" si="3"/>
        <v/>
      </c>
    </row>
    <row r="29" spans="1:5" ht="19.5" customHeight="1" x14ac:dyDescent="0.25">
      <c r="A29" s="60" t="s">
        <v>156</v>
      </c>
      <c r="B29" s="61"/>
      <c r="C29" s="62">
        <v>112535</v>
      </c>
      <c r="D29" s="63" t="str">
        <f t="shared" si="2"/>
        <v/>
      </c>
      <c r="E29" s="64" t="str">
        <f t="shared" si="3"/>
        <v/>
      </c>
    </row>
    <row r="30" spans="1:5" ht="19.5" customHeight="1" x14ac:dyDescent="0.25">
      <c r="A30" s="60" t="s">
        <v>157</v>
      </c>
      <c r="B30" s="61"/>
      <c r="C30" s="62">
        <v>115085</v>
      </c>
      <c r="D30" s="63" t="str">
        <f t="shared" si="2"/>
        <v/>
      </c>
      <c r="E30" s="64" t="str">
        <f t="shared" si="3"/>
        <v/>
      </c>
    </row>
    <row r="32" spans="1:5" ht="18" customHeight="1" x14ac:dyDescent="0.25">
      <c r="A32" s="530" t="s">
        <v>158</v>
      </c>
      <c r="B32" s="527"/>
      <c r="C32" s="527"/>
      <c r="D32" s="527"/>
      <c r="E32" s="527"/>
    </row>
  </sheetData>
  <mergeCells count="5">
    <mergeCell ref="A2:E2"/>
    <mergeCell ref="A1:E1"/>
    <mergeCell ref="A5:E5"/>
    <mergeCell ref="A32:E32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S100"/>
  <sheetViews>
    <sheetView topLeftCell="A18" zoomScaleNormal="100" workbookViewId="0">
      <selection activeCell="S49" sqref="S49"/>
    </sheetView>
  </sheetViews>
  <sheetFormatPr baseColWidth="10" defaultColWidth="11.42578125" defaultRowHeight="11.25" outlineLevelCol="1" x14ac:dyDescent="0.2"/>
  <cols>
    <col min="1" max="1" width="22" style="3" customWidth="1"/>
    <col min="2" max="2" width="9.28515625" style="2" customWidth="1"/>
    <col min="3" max="3" width="8.5703125" style="2" customWidth="1"/>
    <col min="4" max="4" width="27.85546875" style="2" customWidth="1"/>
    <col min="5" max="5" width="6.140625" style="66" customWidth="1"/>
    <col min="6" max="17" width="9" style="2" hidden="1" customWidth="1" outlineLevel="1"/>
    <col min="18" max="18" width="8.140625" style="2" customWidth="1" collapsed="1"/>
    <col min="19" max="30" width="9" style="2" customWidth="1" outlineLevel="1"/>
    <col min="31" max="31" width="8.140625" style="2" customWidth="1"/>
    <col min="32" max="43" width="9" style="2" customWidth="1" outlineLevel="1"/>
    <col min="44" max="44" width="8.140625" style="2" customWidth="1"/>
    <col min="45" max="56" width="9" style="2" customWidth="1" outlineLevel="1"/>
    <col min="57" max="57" width="8.140625" style="2" customWidth="1"/>
    <col min="58" max="69" width="9" style="2" customWidth="1" outlineLevel="1"/>
    <col min="70" max="70" width="8.140625" style="2" customWidth="1"/>
    <col min="71" max="82" width="9" style="2" customWidth="1" outlineLevel="1"/>
    <col min="83" max="83" width="8.140625" style="2" customWidth="1"/>
    <col min="84" max="95" width="9" style="2" customWidth="1" outlineLevel="1"/>
    <col min="96" max="96" width="8.140625" style="2" customWidth="1"/>
    <col min="97" max="108" width="9" style="2" customWidth="1" outlineLevel="1"/>
    <col min="109" max="109" width="8.140625" style="2" customWidth="1"/>
    <col min="110" max="121" width="9" style="2" customWidth="1" outlineLevel="1"/>
    <col min="122" max="122" width="8.140625" style="2" customWidth="1"/>
    <col min="123" max="134" width="9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1" customFormat="1" x14ac:dyDescent="0.2">
      <c r="D3" s="11" t="s">
        <v>161</v>
      </c>
      <c r="E3" s="69"/>
      <c r="F3" s="11">
        <f>R4</f>
        <v>2025</v>
      </c>
      <c r="G3" s="11">
        <f t="shared" ref="G3:R3" si="10">F3</f>
        <v>2025</v>
      </c>
      <c r="H3" s="11">
        <f t="shared" si="10"/>
        <v>2025</v>
      </c>
      <c r="I3" s="11">
        <f t="shared" si="10"/>
        <v>2025</v>
      </c>
      <c r="J3" s="11">
        <f t="shared" si="10"/>
        <v>2025</v>
      </c>
      <c r="K3" s="11">
        <f t="shared" si="10"/>
        <v>2025</v>
      </c>
      <c r="L3" s="11">
        <f t="shared" si="10"/>
        <v>2025</v>
      </c>
      <c r="M3" s="11">
        <f t="shared" si="10"/>
        <v>2025</v>
      </c>
      <c r="N3" s="11">
        <f t="shared" si="10"/>
        <v>2025</v>
      </c>
      <c r="O3" s="11">
        <f t="shared" si="10"/>
        <v>2025</v>
      </c>
      <c r="P3" s="11">
        <f t="shared" si="10"/>
        <v>2025</v>
      </c>
      <c r="Q3" s="11">
        <f t="shared" si="10"/>
        <v>2025</v>
      </c>
      <c r="R3" s="70">
        <f t="shared" si="10"/>
        <v>2025</v>
      </c>
      <c r="S3" s="11">
        <f>AE4</f>
        <v>2026</v>
      </c>
      <c r="T3" s="11">
        <f t="shared" ref="T3:AE3" si="11">S3</f>
        <v>2026</v>
      </c>
      <c r="U3" s="11">
        <f t="shared" si="11"/>
        <v>2026</v>
      </c>
      <c r="V3" s="11">
        <f t="shared" si="11"/>
        <v>2026</v>
      </c>
      <c r="W3" s="11">
        <f t="shared" si="11"/>
        <v>2026</v>
      </c>
      <c r="X3" s="11">
        <f t="shared" si="11"/>
        <v>2026</v>
      </c>
      <c r="Y3" s="11">
        <f t="shared" si="11"/>
        <v>2026</v>
      </c>
      <c r="Z3" s="11">
        <f t="shared" si="11"/>
        <v>2026</v>
      </c>
      <c r="AA3" s="11">
        <f t="shared" si="11"/>
        <v>2026</v>
      </c>
      <c r="AB3" s="11">
        <f t="shared" si="11"/>
        <v>2026</v>
      </c>
      <c r="AC3" s="11">
        <f t="shared" si="11"/>
        <v>2026</v>
      </c>
      <c r="AD3" s="11">
        <f t="shared" si="11"/>
        <v>2026</v>
      </c>
      <c r="AE3" s="70">
        <f t="shared" si="11"/>
        <v>2026</v>
      </c>
      <c r="AF3" s="11">
        <f>AR4</f>
        <v>2027</v>
      </c>
      <c r="AG3" s="11">
        <f t="shared" ref="AG3:AR3" si="12">AF3</f>
        <v>2027</v>
      </c>
      <c r="AH3" s="11">
        <f t="shared" si="12"/>
        <v>2027</v>
      </c>
      <c r="AI3" s="11">
        <f t="shared" si="12"/>
        <v>2027</v>
      </c>
      <c r="AJ3" s="11">
        <f t="shared" si="12"/>
        <v>2027</v>
      </c>
      <c r="AK3" s="11">
        <f t="shared" si="12"/>
        <v>2027</v>
      </c>
      <c r="AL3" s="11">
        <f t="shared" si="12"/>
        <v>2027</v>
      </c>
      <c r="AM3" s="11">
        <f t="shared" si="12"/>
        <v>2027</v>
      </c>
      <c r="AN3" s="11">
        <f t="shared" si="12"/>
        <v>2027</v>
      </c>
      <c r="AO3" s="11">
        <f t="shared" si="12"/>
        <v>2027</v>
      </c>
      <c r="AP3" s="11">
        <f t="shared" si="12"/>
        <v>2027</v>
      </c>
      <c r="AQ3" s="11">
        <f t="shared" si="12"/>
        <v>2027</v>
      </c>
      <c r="AR3" s="70">
        <f t="shared" si="12"/>
        <v>2027</v>
      </c>
      <c r="AS3" s="11">
        <f>BE4</f>
        <v>2028</v>
      </c>
      <c r="AT3" s="11">
        <f t="shared" ref="AT3:BE3" si="13">AS3</f>
        <v>2028</v>
      </c>
      <c r="AU3" s="11">
        <f t="shared" si="13"/>
        <v>2028</v>
      </c>
      <c r="AV3" s="11">
        <f t="shared" si="13"/>
        <v>2028</v>
      </c>
      <c r="AW3" s="11">
        <f t="shared" si="13"/>
        <v>2028</v>
      </c>
      <c r="AX3" s="11">
        <f t="shared" si="13"/>
        <v>2028</v>
      </c>
      <c r="AY3" s="11">
        <f t="shared" si="13"/>
        <v>2028</v>
      </c>
      <c r="AZ3" s="11">
        <f t="shared" si="13"/>
        <v>2028</v>
      </c>
      <c r="BA3" s="11">
        <f t="shared" si="13"/>
        <v>2028</v>
      </c>
      <c r="BB3" s="11">
        <f t="shared" si="13"/>
        <v>2028</v>
      </c>
      <c r="BC3" s="11">
        <f t="shared" si="13"/>
        <v>2028</v>
      </c>
      <c r="BD3" s="11">
        <f t="shared" si="13"/>
        <v>2028</v>
      </c>
      <c r="BE3" s="70">
        <f t="shared" si="13"/>
        <v>2028</v>
      </c>
      <c r="BF3" s="11">
        <f>BR4</f>
        <v>2029</v>
      </c>
      <c r="BG3" s="11">
        <f t="shared" ref="BG3:BR3" si="14">BF3</f>
        <v>2029</v>
      </c>
      <c r="BH3" s="11">
        <f t="shared" si="14"/>
        <v>2029</v>
      </c>
      <c r="BI3" s="11">
        <f t="shared" si="14"/>
        <v>2029</v>
      </c>
      <c r="BJ3" s="11">
        <f t="shared" si="14"/>
        <v>2029</v>
      </c>
      <c r="BK3" s="11">
        <f t="shared" si="14"/>
        <v>2029</v>
      </c>
      <c r="BL3" s="11">
        <f t="shared" si="14"/>
        <v>2029</v>
      </c>
      <c r="BM3" s="11">
        <f t="shared" si="14"/>
        <v>2029</v>
      </c>
      <c r="BN3" s="11">
        <f t="shared" si="14"/>
        <v>2029</v>
      </c>
      <c r="BO3" s="11">
        <f t="shared" si="14"/>
        <v>2029</v>
      </c>
      <c r="BP3" s="11">
        <f t="shared" si="14"/>
        <v>2029</v>
      </c>
      <c r="BQ3" s="11">
        <f t="shared" si="14"/>
        <v>2029</v>
      </c>
      <c r="BR3" s="70">
        <f t="shared" si="14"/>
        <v>2029</v>
      </c>
      <c r="BS3" s="11">
        <f>CE4</f>
        <v>2030</v>
      </c>
      <c r="BT3" s="11">
        <f t="shared" ref="BT3:CE3" si="15">BS3</f>
        <v>2030</v>
      </c>
      <c r="BU3" s="11">
        <f t="shared" si="15"/>
        <v>2030</v>
      </c>
      <c r="BV3" s="11">
        <f t="shared" si="15"/>
        <v>2030</v>
      </c>
      <c r="BW3" s="11">
        <f t="shared" si="15"/>
        <v>2030</v>
      </c>
      <c r="BX3" s="11">
        <f t="shared" si="15"/>
        <v>2030</v>
      </c>
      <c r="BY3" s="11">
        <f t="shared" si="15"/>
        <v>2030</v>
      </c>
      <c r="BZ3" s="11">
        <f t="shared" si="15"/>
        <v>2030</v>
      </c>
      <c r="CA3" s="11">
        <f t="shared" si="15"/>
        <v>2030</v>
      </c>
      <c r="CB3" s="11">
        <f t="shared" si="15"/>
        <v>2030</v>
      </c>
      <c r="CC3" s="11">
        <f t="shared" si="15"/>
        <v>2030</v>
      </c>
      <c r="CD3" s="11">
        <f t="shared" si="15"/>
        <v>2030</v>
      </c>
      <c r="CE3" s="70">
        <f t="shared" si="15"/>
        <v>2030</v>
      </c>
      <c r="CF3" s="11">
        <f>CR4</f>
        <v>2031</v>
      </c>
      <c r="CG3" s="11">
        <f t="shared" ref="CG3:CR3" si="16">CF3</f>
        <v>2031</v>
      </c>
      <c r="CH3" s="11">
        <f t="shared" si="16"/>
        <v>2031</v>
      </c>
      <c r="CI3" s="11">
        <f t="shared" si="16"/>
        <v>2031</v>
      </c>
      <c r="CJ3" s="11">
        <f t="shared" si="16"/>
        <v>2031</v>
      </c>
      <c r="CK3" s="11">
        <f t="shared" si="16"/>
        <v>2031</v>
      </c>
      <c r="CL3" s="11">
        <f t="shared" si="16"/>
        <v>2031</v>
      </c>
      <c r="CM3" s="11">
        <f t="shared" si="16"/>
        <v>2031</v>
      </c>
      <c r="CN3" s="11">
        <f t="shared" si="16"/>
        <v>2031</v>
      </c>
      <c r="CO3" s="11">
        <f t="shared" si="16"/>
        <v>2031</v>
      </c>
      <c r="CP3" s="11">
        <f t="shared" si="16"/>
        <v>2031</v>
      </c>
      <c r="CQ3" s="11">
        <f t="shared" si="16"/>
        <v>2031</v>
      </c>
      <c r="CR3" s="70">
        <f t="shared" si="16"/>
        <v>2031</v>
      </c>
      <c r="CS3" s="11">
        <f>DE4</f>
        <v>2032</v>
      </c>
      <c r="CT3" s="11">
        <f t="shared" ref="CT3:DE3" si="17">CS3</f>
        <v>2032</v>
      </c>
      <c r="CU3" s="11">
        <f t="shared" si="17"/>
        <v>2032</v>
      </c>
      <c r="CV3" s="11">
        <f t="shared" si="17"/>
        <v>2032</v>
      </c>
      <c r="CW3" s="11">
        <f t="shared" si="17"/>
        <v>2032</v>
      </c>
      <c r="CX3" s="11">
        <f t="shared" si="17"/>
        <v>2032</v>
      </c>
      <c r="CY3" s="11">
        <f t="shared" si="17"/>
        <v>2032</v>
      </c>
      <c r="CZ3" s="11">
        <f t="shared" si="17"/>
        <v>2032</v>
      </c>
      <c r="DA3" s="11">
        <f t="shared" si="17"/>
        <v>2032</v>
      </c>
      <c r="DB3" s="11">
        <f t="shared" si="17"/>
        <v>2032</v>
      </c>
      <c r="DC3" s="11">
        <f t="shared" si="17"/>
        <v>2032</v>
      </c>
      <c r="DD3" s="11">
        <f t="shared" si="17"/>
        <v>2032</v>
      </c>
      <c r="DE3" s="70">
        <f t="shared" si="17"/>
        <v>2032</v>
      </c>
      <c r="DF3" s="11">
        <f>DR4</f>
        <v>2033</v>
      </c>
      <c r="DG3" s="11">
        <f t="shared" ref="DG3:DR3" si="18">DF3</f>
        <v>2033</v>
      </c>
      <c r="DH3" s="11">
        <f t="shared" si="18"/>
        <v>2033</v>
      </c>
      <c r="DI3" s="11">
        <f t="shared" si="18"/>
        <v>2033</v>
      </c>
      <c r="DJ3" s="11">
        <f t="shared" si="18"/>
        <v>2033</v>
      </c>
      <c r="DK3" s="11">
        <f t="shared" si="18"/>
        <v>2033</v>
      </c>
      <c r="DL3" s="11">
        <f t="shared" si="18"/>
        <v>2033</v>
      </c>
      <c r="DM3" s="11">
        <f t="shared" si="18"/>
        <v>2033</v>
      </c>
      <c r="DN3" s="11">
        <f t="shared" si="18"/>
        <v>2033</v>
      </c>
      <c r="DO3" s="11">
        <f t="shared" si="18"/>
        <v>2033</v>
      </c>
      <c r="DP3" s="11">
        <f t="shared" si="18"/>
        <v>2033</v>
      </c>
      <c r="DQ3" s="11">
        <f t="shared" si="18"/>
        <v>2033</v>
      </c>
      <c r="DR3" s="70">
        <f t="shared" si="18"/>
        <v>2033</v>
      </c>
      <c r="DS3" s="11">
        <f>EE4</f>
        <v>2034</v>
      </c>
      <c r="DT3" s="11">
        <f t="shared" ref="DT3:EE3" si="19">DS3</f>
        <v>2034</v>
      </c>
      <c r="DU3" s="11">
        <f t="shared" si="19"/>
        <v>2034</v>
      </c>
      <c r="DV3" s="11">
        <f t="shared" si="19"/>
        <v>2034</v>
      </c>
      <c r="DW3" s="11">
        <f t="shared" si="19"/>
        <v>2034</v>
      </c>
      <c r="DX3" s="11">
        <f t="shared" si="19"/>
        <v>2034</v>
      </c>
      <c r="DY3" s="11">
        <f t="shared" si="19"/>
        <v>2034</v>
      </c>
      <c r="DZ3" s="11">
        <f t="shared" si="19"/>
        <v>2034</v>
      </c>
      <c r="EA3" s="11">
        <f t="shared" si="19"/>
        <v>2034</v>
      </c>
      <c r="EB3" s="11">
        <f t="shared" si="19"/>
        <v>2034</v>
      </c>
      <c r="EC3" s="11">
        <f t="shared" si="19"/>
        <v>2034</v>
      </c>
      <c r="ED3" s="11">
        <f t="shared" si="19"/>
        <v>2034</v>
      </c>
      <c r="EE3" s="7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1" customFormat="1" x14ac:dyDescent="0.2">
      <c r="A4" s="11" t="s">
        <v>162</v>
      </c>
      <c r="D4" s="11" t="s">
        <v>127</v>
      </c>
      <c r="E4" s="69"/>
      <c r="F4" s="11">
        <v>1</v>
      </c>
      <c r="G4" s="11">
        <f t="shared" ref="G4:Q4" si="20">+F4+1</f>
        <v>2</v>
      </c>
      <c r="H4" s="11">
        <f t="shared" si="20"/>
        <v>3</v>
      </c>
      <c r="I4" s="11">
        <f t="shared" si="20"/>
        <v>4</v>
      </c>
      <c r="J4" s="11">
        <f t="shared" si="20"/>
        <v>5</v>
      </c>
      <c r="K4" s="11">
        <f t="shared" si="20"/>
        <v>6</v>
      </c>
      <c r="L4" s="11">
        <f t="shared" si="20"/>
        <v>7</v>
      </c>
      <c r="M4" s="11">
        <f t="shared" si="20"/>
        <v>8</v>
      </c>
      <c r="N4" s="11">
        <f t="shared" si="20"/>
        <v>9</v>
      </c>
      <c r="O4" s="11">
        <f t="shared" si="20"/>
        <v>10</v>
      </c>
      <c r="P4" s="11">
        <f t="shared" si="20"/>
        <v>11</v>
      </c>
      <c r="Q4" s="11">
        <f t="shared" si="20"/>
        <v>12</v>
      </c>
      <c r="R4" s="72">
        <v>2025</v>
      </c>
      <c r="S4" s="11">
        <f t="shared" ref="S4:AD4" si="21">F4</f>
        <v>1</v>
      </c>
      <c r="T4" s="11">
        <f t="shared" si="21"/>
        <v>2</v>
      </c>
      <c r="U4" s="11">
        <f t="shared" si="21"/>
        <v>3</v>
      </c>
      <c r="V4" s="11">
        <f t="shared" si="21"/>
        <v>4</v>
      </c>
      <c r="W4" s="11">
        <f t="shared" si="21"/>
        <v>5</v>
      </c>
      <c r="X4" s="11">
        <f t="shared" si="21"/>
        <v>6</v>
      </c>
      <c r="Y4" s="11">
        <f t="shared" si="21"/>
        <v>7</v>
      </c>
      <c r="Z4" s="11">
        <f t="shared" si="21"/>
        <v>8</v>
      </c>
      <c r="AA4" s="11">
        <f t="shared" si="21"/>
        <v>9</v>
      </c>
      <c r="AB4" s="11">
        <f t="shared" si="21"/>
        <v>10</v>
      </c>
      <c r="AC4" s="11">
        <f t="shared" si="21"/>
        <v>11</v>
      </c>
      <c r="AD4" s="11">
        <f t="shared" si="21"/>
        <v>12</v>
      </c>
      <c r="AE4" s="72">
        <f>R4+1</f>
        <v>2026</v>
      </c>
      <c r="AF4" s="11">
        <f t="shared" ref="AF4:AQ4" si="22">S4</f>
        <v>1</v>
      </c>
      <c r="AG4" s="11">
        <f t="shared" si="22"/>
        <v>2</v>
      </c>
      <c r="AH4" s="11">
        <f t="shared" si="22"/>
        <v>3</v>
      </c>
      <c r="AI4" s="11">
        <f t="shared" si="22"/>
        <v>4</v>
      </c>
      <c r="AJ4" s="11">
        <f t="shared" si="22"/>
        <v>5</v>
      </c>
      <c r="AK4" s="11">
        <f t="shared" si="22"/>
        <v>6</v>
      </c>
      <c r="AL4" s="11">
        <f t="shared" si="22"/>
        <v>7</v>
      </c>
      <c r="AM4" s="11">
        <f t="shared" si="22"/>
        <v>8</v>
      </c>
      <c r="AN4" s="11">
        <f t="shared" si="22"/>
        <v>9</v>
      </c>
      <c r="AO4" s="11">
        <f t="shared" si="22"/>
        <v>10</v>
      </c>
      <c r="AP4" s="11">
        <f t="shared" si="22"/>
        <v>11</v>
      </c>
      <c r="AQ4" s="11">
        <f t="shared" si="22"/>
        <v>12</v>
      </c>
      <c r="AR4" s="72">
        <f>AE4+1</f>
        <v>2027</v>
      </c>
      <c r="AS4" s="11">
        <f t="shared" ref="AS4:BD4" si="23">AF4</f>
        <v>1</v>
      </c>
      <c r="AT4" s="11">
        <f t="shared" si="23"/>
        <v>2</v>
      </c>
      <c r="AU4" s="11">
        <f t="shared" si="23"/>
        <v>3</v>
      </c>
      <c r="AV4" s="11">
        <f t="shared" si="23"/>
        <v>4</v>
      </c>
      <c r="AW4" s="11">
        <f t="shared" si="23"/>
        <v>5</v>
      </c>
      <c r="AX4" s="11">
        <f t="shared" si="23"/>
        <v>6</v>
      </c>
      <c r="AY4" s="11">
        <f t="shared" si="23"/>
        <v>7</v>
      </c>
      <c r="AZ4" s="11">
        <f t="shared" si="23"/>
        <v>8</v>
      </c>
      <c r="BA4" s="11">
        <f t="shared" si="23"/>
        <v>9</v>
      </c>
      <c r="BB4" s="11">
        <f t="shared" si="23"/>
        <v>10</v>
      </c>
      <c r="BC4" s="11">
        <f t="shared" si="23"/>
        <v>11</v>
      </c>
      <c r="BD4" s="11">
        <f t="shared" si="23"/>
        <v>12</v>
      </c>
      <c r="BE4" s="72">
        <f>AR4+1</f>
        <v>2028</v>
      </c>
      <c r="BF4" s="11">
        <f t="shared" ref="BF4:BQ4" si="24">AS4</f>
        <v>1</v>
      </c>
      <c r="BG4" s="11">
        <f t="shared" si="24"/>
        <v>2</v>
      </c>
      <c r="BH4" s="11">
        <f t="shared" si="24"/>
        <v>3</v>
      </c>
      <c r="BI4" s="11">
        <f t="shared" si="24"/>
        <v>4</v>
      </c>
      <c r="BJ4" s="11">
        <f t="shared" si="24"/>
        <v>5</v>
      </c>
      <c r="BK4" s="11">
        <f t="shared" si="24"/>
        <v>6</v>
      </c>
      <c r="BL4" s="11">
        <f t="shared" si="24"/>
        <v>7</v>
      </c>
      <c r="BM4" s="11">
        <f t="shared" si="24"/>
        <v>8</v>
      </c>
      <c r="BN4" s="11">
        <f t="shared" si="24"/>
        <v>9</v>
      </c>
      <c r="BO4" s="11">
        <f t="shared" si="24"/>
        <v>10</v>
      </c>
      <c r="BP4" s="11">
        <f t="shared" si="24"/>
        <v>11</v>
      </c>
      <c r="BQ4" s="11">
        <f t="shared" si="24"/>
        <v>12</v>
      </c>
      <c r="BR4" s="72">
        <f>BE4+1</f>
        <v>2029</v>
      </c>
      <c r="BS4" s="11">
        <f t="shared" ref="BS4:CD4" si="25">BF4</f>
        <v>1</v>
      </c>
      <c r="BT4" s="11">
        <f t="shared" si="25"/>
        <v>2</v>
      </c>
      <c r="BU4" s="11">
        <f t="shared" si="25"/>
        <v>3</v>
      </c>
      <c r="BV4" s="11">
        <f t="shared" si="25"/>
        <v>4</v>
      </c>
      <c r="BW4" s="11">
        <f t="shared" si="25"/>
        <v>5</v>
      </c>
      <c r="BX4" s="11">
        <f t="shared" si="25"/>
        <v>6</v>
      </c>
      <c r="BY4" s="11">
        <f t="shared" si="25"/>
        <v>7</v>
      </c>
      <c r="BZ4" s="11">
        <f t="shared" si="25"/>
        <v>8</v>
      </c>
      <c r="CA4" s="11">
        <f t="shared" si="25"/>
        <v>9</v>
      </c>
      <c r="CB4" s="11">
        <f t="shared" si="25"/>
        <v>10</v>
      </c>
      <c r="CC4" s="11">
        <f t="shared" si="25"/>
        <v>11</v>
      </c>
      <c r="CD4" s="11">
        <f t="shared" si="25"/>
        <v>12</v>
      </c>
      <c r="CE4" s="72">
        <f>BR4+1</f>
        <v>2030</v>
      </c>
      <c r="CF4" s="11">
        <f t="shared" ref="CF4:CQ4" si="26">BS4</f>
        <v>1</v>
      </c>
      <c r="CG4" s="11">
        <f t="shared" si="26"/>
        <v>2</v>
      </c>
      <c r="CH4" s="11">
        <f t="shared" si="26"/>
        <v>3</v>
      </c>
      <c r="CI4" s="11">
        <f t="shared" si="26"/>
        <v>4</v>
      </c>
      <c r="CJ4" s="11">
        <f t="shared" si="26"/>
        <v>5</v>
      </c>
      <c r="CK4" s="11">
        <f t="shared" si="26"/>
        <v>6</v>
      </c>
      <c r="CL4" s="11">
        <f t="shared" si="26"/>
        <v>7</v>
      </c>
      <c r="CM4" s="11">
        <f t="shared" si="26"/>
        <v>8</v>
      </c>
      <c r="CN4" s="11">
        <f t="shared" si="26"/>
        <v>9</v>
      </c>
      <c r="CO4" s="11">
        <f t="shared" si="26"/>
        <v>10</v>
      </c>
      <c r="CP4" s="11">
        <f t="shared" si="26"/>
        <v>11</v>
      </c>
      <c r="CQ4" s="11">
        <f t="shared" si="26"/>
        <v>12</v>
      </c>
      <c r="CR4" s="72">
        <f>CE4+1</f>
        <v>2031</v>
      </c>
      <c r="CS4" s="11">
        <f t="shared" ref="CS4:DD4" si="27">CF4</f>
        <v>1</v>
      </c>
      <c r="CT4" s="11">
        <f t="shared" si="27"/>
        <v>2</v>
      </c>
      <c r="CU4" s="11">
        <f t="shared" si="27"/>
        <v>3</v>
      </c>
      <c r="CV4" s="11">
        <f t="shared" si="27"/>
        <v>4</v>
      </c>
      <c r="CW4" s="11">
        <f t="shared" si="27"/>
        <v>5</v>
      </c>
      <c r="CX4" s="11">
        <f t="shared" si="27"/>
        <v>6</v>
      </c>
      <c r="CY4" s="11">
        <f t="shared" si="27"/>
        <v>7</v>
      </c>
      <c r="CZ4" s="11">
        <f t="shared" si="27"/>
        <v>8</v>
      </c>
      <c r="DA4" s="11">
        <f t="shared" si="27"/>
        <v>9</v>
      </c>
      <c r="DB4" s="11">
        <f t="shared" si="27"/>
        <v>10</v>
      </c>
      <c r="DC4" s="11">
        <f t="shared" si="27"/>
        <v>11</v>
      </c>
      <c r="DD4" s="11">
        <f t="shared" si="27"/>
        <v>12</v>
      </c>
      <c r="DE4" s="72">
        <f>CR4+1</f>
        <v>2032</v>
      </c>
      <c r="DF4" s="11">
        <f t="shared" ref="DF4:DQ4" si="28">CS4</f>
        <v>1</v>
      </c>
      <c r="DG4" s="11">
        <f t="shared" si="28"/>
        <v>2</v>
      </c>
      <c r="DH4" s="11">
        <f t="shared" si="28"/>
        <v>3</v>
      </c>
      <c r="DI4" s="11">
        <f t="shared" si="28"/>
        <v>4</v>
      </c>
      <c r="DJ4" s="11">
        <f t="shared" si="28"/>
        <v>5</v>
      </c>
      <c r="DK4" s="11">
        <f t="shared" si="28"/>
        <v>6</v>
      </c>
      <c r="DL4" s="11">
        <f t="shared" si="28"/>
        <v>7</v>
      </c>
      <c r="DM4" s="11">
        <f t="shared" si="28"/>
        <v>8</v>
      </c>
      <c r="DN4" s="11">
        <f t="shared" si="28"/>
        <v>9</v>
      </c>
      <c r="DO4" s="11">
        <f t="shared" si="28"/>
        <v>10</v>
      </c>
      <c r="DP4" s="11">
        <f t="shared" si="28"/>
        <v>11</v>
      </c>
      <c r="DQ4" s="11">
        <f t="shared" si="28"/>
        <v>12</v>
      </c>
      <c r="DR4" s="72">
        <f>DE4+1</f>
        <v>2033</v>
      </c>
      <c r="DS4" s="11">
        <f t="shared" ref="DS4:ED4" si="29">DF4</f>
        <v>1</v>
      </c>
      <c r="DT4" s="11">
        <f t="shared" si="29"/>
        <v>2</v>
      </c>
      <c r="DU4" s="11">
        <f t="shared" si="29"/>
        <v>3</v>
      </c>
      <c r="DV4" s="11">
        <f t="shared" si="29"/>
        <v>4</v>
      </c>
      <c r="DW4" s="11">
        <f t="shared" si="29"/>
        <v>5</v>
      </c>
      <c r="DX4" s="11">
        <f t="shared" si="29"/>
        <v>6</v>
      </c>
      <c r="DY4" s="11">
        <f t="shared" si="29"/>
        <v>7</v>
      </c>
      <c r="DZ4" s="11">
        <f t="shared" si="29"/>
        <v>8</v>
      </c>
      <c r="EA4" s="11">
        <f t="shared" si="29"/>
        <v>9</v>
      </c>
      <c r="EB4" s="11">
        <f t="shared" si="29"/>
        <v>10</v>
      </c>
      <c r="EC4" s="11">
        <f t="shared" si="29"/>
        <v>11</v>
      </c>
      <c r="ED4" s="11">
        <f t="shared" si="29"/>
        <v>12</v>
      </c>
      <c r="EE4" s="7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" t="s">
        <v>2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/>
      <c r="C6" s="2" t="s">
        <v>50</v>
      </c>
      <c r="D6" s="3" t="s">
        <v>51</v>
      </c>
      <c r="F6" s="66">
        <f>'MONTIGNY CLIENTS'!H24</f>
        <v>56692</v>
      </c>
      <c r="G6" s="66">
        <f>'MONTIGNY CLIENTS'!I24</f>
        <v>54960</v>
      </c>
      <c r="H6" s="66">
        <f>'MONTIGNY CLIENTS'!J24</f>
        <v>53460</v>
      </c>
      <c r="I6" s="66">
        <f>'MONTIGNY CLIENTS'!K24</f>
        <v>59192</v>
      </c>
      <c r="J6" s="66">
        <f>'MONTIGNY CLIENTS'!L24</f>
        <v>57460</v>
      </c>
      <c r="K6" s="66">
        <f>'MONTIGNY CLIENTS'!M24</f>
        <v>54160</v>
      </c>
      <c r="L6" s="66">
        <f>'MONTIGNY CLIENTS'!N24</f>
        <v>54160</v>
      </c>
      <c r="M6" s="66">
        <f>'MONTIGNY CLIENTS'!O24</f>
        <v>54160</v>
      </c>
      <c r="N6" s="66">
        <f>'MONTIGNY CLIENTS'!P24</f>
        <v>54460</v>
      </c>
      <c r="O6" s="66">
        <f>'MONTIGNY CLIENTS'!Q24</f>
        <v>52560</v>
      </c>
      <c r="P6" s="66">
        <f>'MONTIGNY CLIENTS'!R24</f>
        <v>54760</v>
      </c>
      <c r="Q6" s="66">
        <f>'MONTIGNY CLIENTS'!S24</f>
        <v>54760</v>
      </c>
      <c r="R6" s="75">
        <f>SUM(F6:Q6)</f>
        <v>660784</v>
      </c>
      <c r="S6" s="66">
        <f>'MONTIGNY CLIENTS'!T24</f>
        <v>52560</v>
      </c>
      <c r="T6" s="66">
        <f>'MONTIGNY CLIENTS'!U24</f>
        <v>54185</v>
      </c>
      <c r="U6" s="66">
        <f>'MONTIGNY CLIENTS'!V24</f>
        <v>54185</v>
      </c>
      <c r="V6" s="66">
        <f>'MONTIGNY CLIENTS'!W24</f>
        <v>54185</v>
      </c>
      <c r="W6" s="66">
        <f>'MONTIGNY CLIENTS'!X24</f>
        <v>51685</v>
      </c>
      <c r="X6" s="66">
        <f>'MONTIGNY CLIENTS'!Y24</f>
        <v>49985</v>
      </c>
      <c r="Y6" s="66">
        <f>'MONTIGNY CLIENTS'!Z24</f>
        <v>54185</v>
      </c>
      <c r="Z6" s="66">
        <f>'MONTIGNY CLIENTS'!AA24</f>
        <v>54185</v>
      </c>
      <c r="AA6" s="66">
        <f>'MONTIGNY CLIENTS'!AB24</f>
        <v>54185</v>
      </c>
      <c r="AB6" s="66">
        <f>'MONTIGNY CLIENTS'!AC24</f>
        <v>54185</v>
      </c>
      <c r="AC6" s="66">
        <f>'MONTIGNY CLIENTS'!AD24</f>
        <v>54185</v>
      </c>
      <c r="AD6" s="66">
        <f>'MONTIGNY CLIENTS'!AE24</f>
        <v>54185</v>
      </c>
      <c r="AE6" s="75">
        <f>SUM(S6:AD6)</f>
        <v>641895</v>
      </c>
      <c r="AF6" s="66">
        <f>'MONTIGNY CLIENTS'!AF24</f>
        <v>54185</v>
      </c>
      <c r="AG6" s="66">
        <f>'MONTIGNY CLIENTS'!AG24</f>
        <v>54185</v>
      </c>
      <c r="AH6" s="66">
        <f>'MONTIGNY CLIENTS'!AH24</f>
        <v>54185</v>
      </c>
      <c r="AI6" s="66">
        <f>'MONTIGNY CLIENTS'!AI24</f>
        <v>54185</v>
      </c>
      <c r="AJ6" s="66">
        <f>'MONTIGNY CLIENTS'!AJ24</f>
        <v>54185</v>
      </c>
      <c r="AK6" s="66">
        <f>'MONTIGNY CLIENTS'!AK24</f>
        <v>54185</v>
      </c>
      <c r="AL6" s="66">
        <f>'MONTIGNY CLIENTS'!AL24</f>
        <v>54185</v>
      </c>
      <c r="AM6" s="66">
        <f>'MONTIGNY CLIENTS'!AM24</f>
        <v>54185</v>
      </c>
      <c r="AN6" s="66">
        <f>'MONTIGNY CLIENTS'!AN24</f>
        <v>54185</v>
      </c>
      <c r="AO6" s="66">
        <f>'MONTIGNY CLIENTS'!AO24</f>
        <v>54185</v>
      </c>
      <c r="AP6" s="66">
        <f>'MONTIGNY CLIENTS'!AP24</f>
        <v>54185</v>
      </c>
      <c r="AQ6" s="66">
        <f>'MONTIGNY CLIENTS'!AQ24</f>
        <v>54185</v>
      </c>
      <c r="AR6" s="75">
        <f>SUM(AF6:AQ6)</f>
        <v>650220</v>
      </c>
      <c r="AS6" s="66">
        <f>'MONTIGNY CLIENTS'!AR24</f>
        <v>54185</v>
      </c>
      <c r="AT6" s="66">
        <f>'MONTIGNY CLIENTS'!AS24</f>
        <v>54185</v>
      </c>
      <c r="AU6" s="66">
        <f>'MONTIGNY CLIENTS'!AT24</f>
        <v>54185</v>
      </c>
      <c r="AV6" s="66">
        <f>'MONTIGNY CLIENTS'!AU24</f>
        <v>54185</v>
      </c>
      <c r="AW6" s="66">
        <f>'MONTIGNY CLIENTS'!AV24</f>
        <v>54185</v>
      </c>
      <c r="AX6" s="66">
        <f>'MONTIGNY CLIENTS'!AW24</f>
        <v>54185</v>
      </c>
      <c r="AY6" s="66">
        <f>'MONTIGNY CLIENTS'!AX24</f>
        <v>54185</v>
      </c>
      <c r="AZ6" s="66">
        <f>'MONTIGNY CLIENTS'!AY24</f>
        <v>54185</v>
      </c>
      <c r="BA6" s="66">
        <f>'MONTIGNY CLIENTS'!AZ24</f>
        <v>54185</v>
      </c>
      <c r="BB6" s="66">
        <f>'MONTIGNY CLIENTS'!BA24</f>
        <v>54185</v>
      </c>
      <c r="BC6" s="66">
        <f>'MONTIGNY CLIENTS'!BB24</f>
        <v>54185</v>
      </c>
      <c r="BD6" s="66">
        <f>'MONTIGNY CLIENTS'!BC24</f>
        <v>54185</v>
      </c>
      <c r="BE6" s="75">
        <f>SUM(AS6:BD6)</f>
        <v>650220</v>
      </c>
      <c r="BF6" s="66">
        <f>'MONTIGNY CLIENTS'!BD24</f>
        <v>54185</v>
      </c>
      <c r="BG6" s="66">
        <f>'MONTIGNY CLIENTS'!BE24</f>
        <v>54185</v>
      </c>
      <c r="BH6" s="66">
        <f>'MONTIGNY CLIENTS'!BF24</f>
        <v>54185</v>
      </c>
      <c r="BI6" s="66">
        <f>'MONTIGNY CLIENTS'!BG24</f>
        <v>54185</v>
      </c>
      <c r="BJ6" s="66">
        <f>'MONTIGNY CLIENTS'!BH24</f>
        <v>54185</v>
      </c>
      <c r="BK6" s="66">
        <f>'MONTIGNY CLIENTS'!BI24</f>
        <v>54185</v>
      </c>
      <c r="BL6" s="66">
        <f>'MONTIGNY CLIENTS'!BJ24</f>
        <v>54185</v>
      </c>
      <c r="BM6" s="66">
        <f>'MONTIGNY CLIENTS'!BK24</f>
        <v>54185</v>
      </c>
      <c r="BN6" s="66">
        <f>'MONTIGNY CLIENTS'!BL24</f>
        <v>54185</v>
      </c>
      <c r="BO6" s="66">
        <f>'MONTIGNY CLIENTS'!BM24</f>
        <v>54185</v>
      </c>
      <c r="BP6" s="66">
        <f>'MONTIGNY CLIENTS'!BN24</f>
        <v>54185</v>
      </c>
      <c r="BQ6" s="66">
        <f>'MONTIGNY CLIENTS'!BO24</f>
        <v>54185</v>
      </c>
      <c r="BR6" s="75">
        <f>SUM(BF6:BQ6)</f>
        <v>650220</v>
      </c>
      <c r="BS6" s="66">
        <f>'MONTIGNY CLIENTS'!BP24</f>
        <v>54185</v>
      </c>
      <c r="BT6" s="66">
        <f>'MONTIGNY CLIENTS'!BQ24</f>
        <v>54185</v>
      </c>
      <c r="BU6" s="66">
        <f>'MONTIGNY CLIENTS'!BR24</f>
        <v>54185</v>
      </c>
      <c r="BV6" s="66">
        <f>'MONTIGNY CLIENTS'!BS24</f>
        <v>54185</v>
      </c>
      <c r="BW6" s="66">
        <f>'MONTIGNY CLIENTS'!BT24</f>
        <v>54185</v>
      </c>
      <c r="BX6" s="66">
        <f>'MONTIGNY CLIENTS'!BU24</f>
        <v>54185</v>
      </c>
      <c r="BY6" s="66">
        <f>'MONTIGNY CLIENTS'!BV24</f>
        <v>54185</v>
      </c>
      <c r="BZ6" s="66">
        <f>'MONTIGNY CLIENTS'!BW24</f>
        <v>54185</v>
      </c>
      <c r="CA6" s="66">
        <f>'MONTIGNY CLIENTS'!BX24</f>
        <v>54185</v>
      </c>
      <c r="CB6" s="66">
        <f>'MONTIGNY CLIENTS'!BY24</f>
        <v>54185</v>
      </c>
      <c r="CC6" s="66">
        <f>'MONTIGNY CLIENTS'!BZ24</f>
        <v>54185</v>
      </c>
      <c r="CD6" s="66">
        <f>'MONTIGNY CLIENTS'!CA24</f>
        <v>54185</v>
      </c>
      <c r="CE6" s="75">
        <f>SUM(BS6:CD6)</f>
        <v>650220</v>
      </c>
      <c r="CF6" s="66">
        <f>'MONTIGNY CLIENTS'!CB24</f>
        <v>54185</v>
      </c>
      <c r="CG6" s="66">
        <f>'MONTIGNY CLIENTS'!CC24</f>
        <v>54185</v>
      </c>
      <c r="CH6" s="66">
        <f>'MONTIGNY CLIENTS'!CD24</f>
        <v>54185</v>
      </c>
      <c r="CI6" s="66">
        <f>'MONTIGNY CLIENTS'!CE24</f>
        <v>54185</v>
      </c>
      <c r="CJ6" s="66">
        <f>'MONTIGNY CLIENTS'!CF24</f>
        <v>54185</v>
      </c>
      <c r="CK6" s="66">
        <f>'MONTIGNY CLIENTS'!CG24</f>
        <v>54185</v>
      </c>
      <c r="CL6" s="66">
        <f>'MONTIGNY CLIENTS'!CH24</f>
        <v>54185</v>
      </c>
      <c r="CM6" s="66">
        <f>'MONTIGNY CLIENTS'!CI24</f>
        <v>54185</v>
      </c>
      <c r="CN6" s="66">
        <f>'MONTIGNY CLIENTS'!CJ24</f>
        <v>54185</v>
      </c>
      <c r="CO6" s="66">
        <f>'MONTIGNY CLIENTS'!CK24</f>
        <v>54185</v>
      </c>
      <c r="CP6" s="66">
        <f>'MONTIGNY CLIENTS'!CL24</f>
        <v>54185</v>
      </c>
      <c r="CQ6" s="66">
        <f>'MONTIGNY CLIENTS'!CM24</f>
        <v>54185</v>
      </c>
      <c r="CR6" s="75">
        <f>SUM(CF6:CQ6)</f>
        <v>650220</v>
      </c>
      <c r="CS6" s="66">
        <f>'MONTIGNY CLIENTS'!CN24</f>
        <v>54185</v>
      </c>
      <c r="CT6" s="66">
        <f>'MONTIGNY CLIENTS'!CO24</f>
        <v>54185</v>
      </c>
      <c r="CU6" s="66">
        <f>'MONTIGNY CLIENTS'!CP24</f>
        <v>54185</v>
      </c>
      <c r="CV6" s="66">
        <f>'MONTIGNY CLIENTS'!CQ24</f>
        <v>54185</v>
      </c>
      <c r="CW6" s="66">
        <f>'MONTIGNY CLIENTS'!CR24</f>
        <v>54185</v>
      </c>
      <c r="CX6" s="66">
        <f>'MONTIGNY CLIENTS'!CS24</f>
        <v>54185</v>
      </c>
      <c r="CY6" s="66">
        <f>'MONTIGNY CLIENTS'!CT24</f>
        <v>54185</v>
      </c>
      <c r="CZ6" s="66">
        <f>'MONTIGNY CLIENTS'!CU24</f>
        <v>54185</v>
      </c>
      <c r="DA6" s="66">
        <f>'MONTIGNY CLIENTS'!CV24</f>
        <v>54185</v>
      </c>
      <c r="DB6" s="66">
        <f>'MONTIGNY CLIENTS'!CW24</f>
        <v>54185</v>
      </c>
      <c r="DC6" s="66">
        <f>'MONTIGNY CLIENTS'!CX24</f>
        <v>54185</v>
      </c>
      <c r="DD6" s="66">
        <f>'MONTIGNY CLIENTS'!CY24</f>
        <v>54185</v>
      </c>
      <c r="DE6" s="75">
        <f>SUM(CS6:DD6)</f>
        <v>650220</v>
      </c>
      <c r="DF6" s="66">
        <f>'MONTIGNY CLIENTS'!CZ24</f>
        <v>54185</v>
      </c>
      <c r="DG6" s="66">
        <f>'MONTIGNY CLIENTS'!DA24</f>
        <v>54185</v>
      </c>
      <c r="DH6" s="66">
        <f>'MONTIGNY CLIENTS'!DB24</f>
        <v>54185</v>
      </c>
      <c r="DI6" s="66">
        <f>'MONTIGNY CLIENTS'!DC24</f>
        <v>54185</v>
      </c>
      <c r="DJ6" s="66">
        <f>'MONTIGNY CLIENTS'!DD24</f>
        <v>54185</v>
      </c>
      <c r="DK6" s="66">
        <f>'MONTIGNY CLIENTS'!DE24</f>
        <v>54185</v>
      </c>
      <c r="DL6" s="66">
        <f>'MONTIGNY CLIENTS'!DF24</f>
        <v>54185</v>
      </c>
      <c r="DM6" s="66">
        <f>'MONTIGNY CLIENTS'!DG24</f>
        <v>54185</v>
      </c>
      <c r="DN6" s="66">
        <f>'MONTIGNY CLIENTS'!DH24</f>
        <v>54185</v>
      </c>
      <c r="DO6" s="66">
        <f>'MONTIGNY CLIENTS'!DI24</f>
        <v>54185</v>
      </c>
      <c r="DP6" s="66">
        <f>'MONTIGNY CLIENTS'!DJ24</f>
        <v>54185</v>
      </c>
      <c r="DQ6" s="66">
        <f>'MONTIGNY CLIENTS'!DK24</f>
        <v>54185</v>
      </c>
      <c r="DR6" s="75">
        <f>SUM(DF6:DQ6)</f>
        <v>650220</v>
      </c>
      <c r="DS6" s="66">
        <f>'MONTIGNY CLIENTS'!DL24</f>
        <v>54185</v>
      </c>
      <c r="DT6" s="66">
        <f>'MONTIGNY CLIENTS'!DM24</f>
        <v>54185</v>
      </c>
      <c r="DU6" s="66">
        <f>'MONTIGNY CLIENTS'!DN24</f>
        <v>54185</v>
      </c>
      <c r="DV6" s="66">
        <f>'MONTIGNY CLIENTS'!DO24</f>
        <v>54185</v>
      </c>
      <c r="DW6" s="66">
        <f>'MONTIGNY CLIENTS'!DP24</f>
        <v>54185</v>
      </c>
      <c r="DX6" s="66">
        <f>'MONTIGNY CLIENTS'!DQ24</f>
        <v>54185</v>
      </c>
      <c r="DY6" s="66">
        <f>'MONTIGNY CLIENTS'!DR24</f>
        <v>54185</v>
      </c>
      <c r="DZ6" s="66">
        <f>'MONTIGNY CLIENTS'!DS24</f>
        <v>54185</v>
      </c>
      <c r="EA6" s="66">
        <f>'MONTIGNY CLIENTS'!DT24</f>
        <v>54185</v>
      </c>
      <c r="EB6" s="66">
        <f>'MONTIGNY CLIENTS'!DU24</f>
        <v>54185</v>
      </c>
      <c r="EC6" s="66">
        <f>'MONTIGNY CLIENTS'!DV24</f>
        <v>54185</v>
      </c>
      <c r="ED6" s="66">
        <f>'MONTIGNY CLIENTS'!DW24</f>
        <v>54185</v>
      </c>
      <c r="EE6" s="76">
        <f>SUM(DS6:ED6)</f>
        <v>650220</v>
      </c>
    </row>
    <row r="7" spans="1:149" x14ac:dyDescent="0.2">
      <c r="A7" s="2" t="s">
        <v>164</v>
      </c>
      <c r="B7" s="77">
        <v>44805</v>
      </c>
      <c r="D7" s="3" t="s">
        <v>52</v>
      </c>
      <c r="F7" s="66">
        <f t="shared" ref="F7:Q7" si="30">F6</f>
        <v>56692</v>
      </c>
      <c r="G7" s="69">
        <f t="shared" si="30"/>
        <v>54960</v>
      </c>
      <c r="H7" s="66">
        <f t="shared" si="30"/>
        <v>53460</v>
      </c>
      <c r="I7" s="66">
        <f t="shared" si="30"/>
        <v>59192</v>
      </c>
      <c r="J7" s="66">
        <f t="shared" si="30"/>
        <v>57460</v>
      </c>
      <c r="K7" s="66">
        <f t="shared" si="30"/>
        <v>54160</v>
      </c>
      <c r="L7" s="66">
        <f t="shared" si="30"/>
        <v>54160</v>
      </c>
      <c r="M7" s="66">
        <f t="shared" si="30"/>
        <v>54160</v>
      </c>
      <c r="N7" s="66">
        <f t="shared" si="30"/>
        <v>54460</v>
      </c>
      <c r="O7" s="66">
        <f t="shared" si="30"/>
        <v>52560</v>
      </c>
      <c r="P7" s="66">
        <f t="shared" si="30"/>
        <v>54760</v>
      </c>
      <c r="Q7" s="66">
        <f t="shared" si="30"/>
        <v>54760</v>
      </c>
      <c r="R7" s="75">
        <f>SUM(F7:Q7)</f>
        <v>660784</v>
      </c>
      <c r="S7" s="66">
        <f t="shared" ref="S7:AD7" si="31">S6</f>
        <v>52560</v>
      </c>
      <c r="T7" s="69">
        <f t="shared" si="31"/>
        <v>54185</v>
      </c>
      <c r="U7" s="66">
        <f t="shared" si="31"/>
        <v>54185</v>
      </c>
      <c r="V7" s="66">
        <f t="shared" si="31"/>
        <v>54185</v>
      </c>
      <c r="W7" s="66">
        <f t="shared" si="31"/>
        <v>51685</v>
      </c>
      <c r="X7" s="66">
        <f t="shared" si="31"/>
        <v>49985</v>
      </c>
      <c r="Y7" s="66">
        <f t="shared" si="31"/>
        <v>54185</v>
      </c>
      <c r="Z7" s="66">
        <f t="shared" si="31"/>
        <v>54185</v>
      </c>
      <c r="AA7" s="66">
        <f t="shared" si="31"/>
        <v>54185</v>
      </c>
      <c r="AB7" s="66">
        <f t="shared" si="31"/>
        <v>54185</v>
      </c>
      <c r="AC7" s="66">
        <f t="shared" si="31"/>
        <v>54185</v>
      </c>
      <c r="AD7" s="66">
        <f t="shared" si="31"/>
        <v>54185</v>
      </c>
      <c r="AE7" s="75">
        <f>SUM(S7:AD7)</f>
        <v>641895</v>
      </c>
      <c r="AF7" s="66">
        <f t="shared" ref="AF7:AQ7" si="32">AF6</f>
        <v>54185</v>
      </c>
      <c r="AG7" s="69">
        <f t="shared" si="32"/>
        <v>54185</v>
      </c>
      <c r="AH7" s="66">
        <f t="shared" si="32"/>
        <v>54185</v>
      </c>
      <c r="AI7" s="66">
        <f t="shared" si="32"/>
        <v>54185</v>
      </c>
      <c r="AJ7" s="66">
        <f t="shared" si="32"/>
        <v>54185</v>
      </c>
      <c r="AK7" s="66">
        <f t="shared" si="32"/>
        <v>54185</v>
      </c>
      <c r="AL7" s="66">
        <f t="shared" si="32"/>
        <v>54185</v>
      </c>
      <c r="AM7" s="66">
        <f t="shared" si="32"/>
        <v>54185</v>
      </c>
      <c r="AN7" s="66">
        <f t="shared" si="32"/>
        <v>54185</v>
      </c>
      <c r="AO7" s="66">
        <f t="shared" si="32"/>
        <v>54185</v>
      </c>
      <c r="AP7" s="66">
        <f t="shared" si="32"/>
        <v>54185</v>
      </c>
      <c r="AQ7" s="66">
        <f t="shared" si="32"/>
        <v>54185</v>
      </c>
      <c r="AR7" s="75">
        <f>SUM(AF7:AQ7)</f>
        <v>650220</v>
      </c>
      <c r="AS7" s="66">
        <f t="shared" ref="AS7:BD7" si="33">AS6</f>
        <v>54185</v>
      </c>
      <c r="AT7" s="69">
        <f t="shared" si="33"/>
        <v>54185</v>
      </c>
      <c r="AU7" s="66">
        <f t="shared" si="33"/>
        <v>54185</v>
      </c>
      <c r="AV7" s="66">
        <f t="shared" si="33"/>
        <v>54185</v>
      </c>
      <c r="AW7" s="66">
        <f t="shared" si="33"/>
        <v>54185</v>
      </c>
      <c r="AX7" s="66">
        <f t="shared" si="33"/>
        <v>54185</v>
      </c>
      <c r="AY7" s="66">
        <f t="shared" si="33"/>
        <v>54185</v>
      </c>
      <c r="AZ7" s="66">
        <f t="shared" si="33"/>
        <v>54185</v>
      </c>
      <c r="BA7" s="66">
        <f t="shared" si="33"/>
        <v>54185</v>
      </c>
      <c r="BB7" s="66">
        <f t="shared" si="33"/>
        <v>54185</v>
      </c>
      <c r="BC7" s="66">
        <f t="shared" si="33"/>
        <v>54185</v>
      </c>
      <c r="BD7" s="66">
        <f t="shared" si="33"/>
        <v>54185</v>
      </c>
      <c r="BE7" s="75">
        <f>SUM(AS7:BD7)</f>
        <v>650220</v>
      </c>
      <c r="BF7" s="66">
        <f t="shared" ref="BF7:BQ7" si="34">BF6</f>
        <v>54185</v>
      </c>
      <c r="BG7" s="69">
        <f t="shared" si="34"/>
        <v>54185</v>
      </c>
      <c r="BH7" s="66">
        <f t="shared" si="34"/>
        <v>54185</v>
      </c>
      <c r="BI7" s="66">
        <f t="shared" si="34"/>
        <v>54185</v>
      </c>
      <c r="BJ7" s="66">
        <f t="shared" si="34"/>
        <v>54185</v>
      </c>
      <c r="BK7" s="66">
        <f t="shared" si="34"/>
        <v>54185</v>
      </c>
      <c r="BL7" s="66">
        <f t="shared" si="34"/>
        <v>54185</v>
      </c>
      <c r="BM7" s="66">
        <f t="shared" si="34"/>
        <v>54185</v>
      </c>
      <c r="BN7" s="66">
        <f t="shared" si="34"/>
        <v>54185</v>
      </c>
      <c r="BO7" s="66">
        <f t="shared" si="34"/>
        <v>54185</v>
      </c>
      <c r="BP7" s="66">
        <f t="shared" si="34"/>
        <v>54185</v>
      </c>
      <c r="BQ7" s="66">
        <f t="shared" si="34"/>
        <v>54185</v>
      </c>
      <c r="BR7" s="75">
        <f>SUM(BF7:BQ7)</f>
        <v>650220</v>
      </c>
      <c r="BS7" s="66">
        <f t="shared" ref="BS7:CD7" si="35">BS6</f>
        <v>54185</v>
      </c>
      <c r="BT7" s="69">
        <f t="shared" si="35"/>
        <v>54185</v>
      </c>
      <c r="BU7" s="66">
        <f t="shared" si="35"/>
        <v>54185</v>
      </c>
      <c r="BV7" s="66">
        <f t="shared" si="35"/>
        <v>54185</v>
      </c>
      <c r="BW7" s="66">
        <f t="shared" si="35"/>
        <v>54185</v>
      </c>
      <c r="BX7" s="66">
        <f t="shared" si="35"/>
        <v>54185</v>
      </c>
      <c r="BY7" s="66">
        <f t="shared" si="35"/>
        <v>54185</v>
      </c>
      <c r="BZ7" s="66">
        <f t="shared" si="35"/>
        <v>54185</v>
      </c>
      <c r="CA7" s="66">
        <f t="shared" si="35"/>
        <v>54185</v>
      </c>
      <c r="CB7" s="66">
        <f t="shared" si="35"/>
        <v>54185</v>
      </c>
      <c r="CC7" s="66">
        <f t="shared" si="35"/>
        <v>54185</v>
      </c>
      <c r="CD7" s="66">
        <f t="shared" si="35"/>
        <v>54185</v>
      </c>
      <c r="CE7" s="75">
        <f>SUM(BS7:CD7)</f>
        <v>650220</v>
      </c>
      <c r="CF7" s="66">
        <f t="shared" ref="CF7:CQ7" si="36">CF6</f>
        <v>54185</v>
      </c>
      <c r="CG7" s="69">
        <f t="shared" si="36"/>
        <v>54185</v>
      </c>
      <c r="CH7" s="66">
        <f t="shared" si="36"/>
        <v>54185</v>
      </c>
      <c r="CI7" s="66">
        <f t="shared" si="36"/>
        <v>54185</v>
      </c>
      <c r="CJ7" s="66">
        <f t="shared" si="36"/>
        <v>54185</v>
      </c>
      <c r="CK7" s="66">
        <f t="shared" si="36"/>
        <v>54185</v>
      </c>
      <c r="CL7" s="66">
        <f t="shared" si="36"/>
        <v>54185</v>
      </c>
      <c r="CM7" s="66">
        <f t="shared" si="36"/>
        <v>54185</v>
      </c>
      <c r="CN7" s="66">
        <f t="shared" si="36"/>
        <v>54185</v>
      </c>
      <c r="CO7" s="66">
        <f t="shared" si="36"/>
        <v>54185</v>
      </c>
      <c r="CP7" s="66">
        <f t="shared" si="36"/>
        <v>54185</v>
      </c>
      <c r="CQ7" s="66">
        <f t="shared" si="36"/>
        <v>54185</v>
      </c>
      <c r="CR7" s="75">
        <f>SUM(CF7:CQ7)</f>
        <v>650220</v>
      </c>
      <c r="CS7" s="66">
        <f t="shared" ref="CS7:DD7" si="37">CS6</f>
        <v>54185</v>
      </c>
      <c r="CT7" s="69">
        <f t="shared" si="37"/>
        <v>54185</v>
      </c>
      <c r="CU7" s="66">
        <f t="shared" si="37"/>
        <v>54185</v>
      </c>
      <c r="CV7" s="66">
        <f t="shared" si="37"/>
        <v>54185</v>
      </c>
      <c r="CW7" s="66">
        <f t="shared" si="37"/>
        <v>54185</v>
      </c>
      <c r="CX7" s="66">
        <f t="shared" si="37"/>
        <v>54185</v>
      </c>
      <c r="CY7" s="66">
        <f t="shared" si="37"/>
        <v>54185</v>
      </c>
      <c r="CZ7" s="66">
        <f t="shared" si="37"/>
        <v>54185</v>
      </c>
      <c r="DA7" s="66">
        <f t="shared" si="37"/>
        <v>54185</v>
      </c>
      <c r="DB7" s="66">
        <f t="shared" si="37"/>
        <v>54185</v>
      </c>
      <c r="DC7" s="66">
        <f t="shared" si="37"/>
        <v>54185</v>
      </c>
      <c r="DD7" s="66">
        <f t="shared" si="37"/>
        <v>54185</v>
      </c>
      <c r="DE7" s="75">
        <f>SUM(CS7:DD7)</f>
        <v>650220</v>
      </c>
      <c r="DF7" s="66">
        <f t="shared" ref="DF7:DQ7" si="38">DF6</f>
        <v>54185</v>
      </c>
      <c r="DG7" s="69">
        <f t="shared" si="38"/>
        <v>54185</v>
      </c>
      <c r="DH7" s="66">
        <f t="shared" si="38"/>
        <v>54185</v>
      </c>
      <c r="DI7" s="66">
        <f t="shared" si="38"/>
        <v>54185</v>
      </c>
      <c r="DJ7" s="66">
        <f t="shared" si="38"/>
        <v>54185</v>
      </c>
      <c r="DK7" s="66">
        <f t="shared" si="38"/>
        <v>54185</v>
      </c>
      <c r="DL7" s="66">
        <f t="shared" si="38"/>
        <v>54185</v>
      </c>
      <c r="DM7" s="66">
        <f t="shared" si="38"/>
        <v>54185</v>
      </c>
      <c r="DN7" s="66">
        <f t="shared" si="38"/>
        <v>54185</v>
      </c>
      <c r="DO7" s="66">
        <f t="shared" si="38"/>
        <v>54185</v>
      </c>
      <c r="DP7" s="66">
        <f t="shared" si="38"/>
        <v>54185</v>
      </c>
      <c r="DQ7" s="66">
        <f t="shared" si="38"/>
        <v>54185</v>
      </c>
      <c r="DR7" s="75">
        <f>SUM(DF7:DQ7)</f>
        <v>650220</v>
      </c>
      <c r="DS7" s="66">
        <f t="shared" ref="DS7:ED7" si="39">DS6</f>
        <v>54185</v>
      </c>
      <c r="DT7" s="69">
        <f t="shared" si="39"/>
        <v>54185</v>
      </c>
      <c r="DU7" s="66">
        <f t="shared" si="39"/>
        <v>54185</v>
      </c>
      <c r="DV7" s="66">
        <f t="shared" si="39"/>
        <v>54185</v>
      </c>
      <c r="DW7" s="66">
        <f t="shared" si="39"/>
        <v>54185</v>
      </c>
      <c r="DX7" s="66">
        <f t="shared" si="39"/>
        <v>54185</v>
      </c>
      <c r="DY7" s="66">
        <f t="shared" si="39"/>
        <v>54185</v>
      </c>
      <c r="DZ7" s="66">
        <f t="shared" si="39"/>
        <v>54185</v>
      </c>
      <c r="EA7" s="66">
        <f t="shared" si="39"/>
        <v>54185</v>
      </c>
      <c r="EB7" s="66">
        <f t="shared" si="39"/>
        <v>54185</v>
      </c>
      <c r="EC7" s="66">
        <f t="shared" si="39"/>
        <v>54185</v>
      </c>
      <c r="ED7" s="66">
        <f t="shared" si="39"/>
        <v>54185</v>
      </c>
      <c r="EE7" s="76">
        <f>SUM(DS7:ED7)</f>
        <v>650220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75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66">
        <v>3500000</v>
      </c>
      <c r="C9" s="2" t="s">
        <v>54</v>
      </c>
      <c r="D9" s="3" t="s">
        <v>55</v>
      </c>
      <c r="E9" s="66">
        <v>90</v>
      </c>
      <c r="F9" s="66">
        <f t="shared" ref="F9:Q18" si="40">IF(F$2&gt;=$B$18,$E9,0)</f>
        <v>90</v>
      </c>
      <c r="G9" s="66">
        <f t="shared" si="40"/>
        <v>90</v>
      </c>
      <c r="H9" s="66">
        <f t="shared" si="40"/>
        <v>90</v>
      </c>
      <c r="I9" s="66">
        <f t="shared" si="40"/>
        <v>90</v>
      </c>
      <c r="J9" s="66">
        <f t="shared" si="40"/>
        <v>90</v>
      </c>
      <c r="K9" s="66">
        <f t="shared" si="40"/>
        <v>90</v>
      </c>
      <c r="L9" s="66">
        <f t="shared" si="40"/>
        <v>90</v>
      </c>
      <c r="M9" s="66">
        <f t="shared" si="40"/>
        <v>90</v>
      </c>
      <c r="N9" s="66">
        <f t="shared" si="40"/>
        <v>90</v>
      </c>
      <c r="O9" s="66">
        <f t="shared" si="40"/>
        <v>90</v>
      </c>
      <c r="P9" s="66">
        <f t="shared" si="40"/>
        <v>90</v>
      </c>
      <c r="Q9" s="66">
        <f t="shared" si="40"/>
        <v>90</v>
      </c>
      <c r="R9" s="75">
        <f t="shared" ref="R9:R34" si="41">SUM(F9:Q9)</f>
        <v>1080</v>
      </c>
      <c r="S9" s="66">
        <f t="shared" ref="S9:AD9" si="42">IF(S$2&gt;=$B$18,$E9,0)</f>
        <v>90</v>
      </c>
      <c r="T9" s="66">
        <f t="shared" si="42"/>
        <v>90</v>
      </c>
      <c r="U9" s="66">
        <f t="shared" si="42"/>
        <v>90</v>
      </c>
      <c r="V9" s="66">
        <f t="shared" si="42"/>
        <v>90</v>
      </c>
      <c r="W9" s="66">
        <f t="shared" si="42"/>
        <v>90</v>
      </c>
      <c r="X9" s="66">
        <f t="shared" si="42"/>
        <v>90</v>
      </c>
      <c r="Y9" s="66">
        <f t="shared" si="42"/>
        <v>90</v>
      </c>
      <c r="Z9" s="66">
        <f t="shared" si="42"/>
        <v>90</v>
      </c>
      <c r="AA9" s="66">
        <f t="shared" si="42"/>
        <v>90</v>
      </c>
      <c r="AB9" s="66">
        <f t="shared" si="42"/>
        <v>90</v>
      </c>
      <c r="AC9" s="66">
        <f t="shared" si="42"/>
        <v>90</v>
      </c>
      <c r="AD9" s="66">
        <f t="shared" si="42"/>
        <v>90</v>
      </c>
      <c r="AE9" s="75">
        <f t="shared" ref="AE9:AE34" si="43">SUM(S9:AD9)</f>
        <v>1080</v>
      </c>
      <c r="AF9" s="66">
        <f t="shared" ref="AF9:AQ12" si="44">IF(AF$2&gt;=$B$18,$E9,0)</f>
        <v>90</v>
      </c>
      <c r="AG9" s="66">
        <f t="shared" si="44"/>
        <v>90</v>
      </c>
      <c r="AH9" s="66">
        <f t="shared" si="44"/>
        <v>90</v>
      </c>
      <c r="AI9" s="66">
        <f t="shared" si="44"/>
        <v>90</v>
      </c>
      <c r="AJ9" s="66">
        <f t="shared" si="44"/>
        <v>90</v>
      </c>
      <c r="AK9" s="66">
        <f t="shared" si="44"/>
        <v>90</v>
      </c>
      <c r="AL9" s="66">
        <f t="shared" si="44"/>
        <v>90</v>
      </c>
      <c r="AM9" s="66">
        <f t="shared" si="44"/>
        <v>90</v>
      </c>
      <c r="AN9" s="66">
        <f t="shared" si="44"/>
        <v>90</v>
      </c>
      <c r="AO9" s="66">
        <f t="shared" si="44"/>
        <v>90</v>
      </c>
      <c r="AP9" s="66">
        <f t="shared" si="44"/>
        <v>90</v>
      </c>
      <c r="AQ9" s="66">
        <f t="shared" si="44"/>
        <v>90</v>
      </c>
      <c r="AR9" s="75">
        <f t="shared" ref="AR9:AR34" si="45">SUM(AF9:AQ9)</f>
        <v>1080</v>
      </c>
      <c r="AS9" s="66">
        <f t="shared" ref="AS9:BD12" si="46">IF(AS$2&gt;=$B$18,$E9,0)</f>
        <v>90</v>
      </c>
      <c r="AT9" s="66">
        <f t="shared" si="46"/>
        <v>90</v>
      </c>
      <c r="AU9" s="66">
        <f t="shared" si="46"/>
        <v>90</v>
      </c>
      <c r="AV9" s="66">
        <f t="shared" si="46"/>
        <v>90</v>
      </c>
      <c r="AW9" s="66">
        <f t="shared" si="46"/>
        <v>90</v>
      </c>
      <c r="AX9" s="66">
        <f t="shared" si="46"/>
        <v>90</v>
      </c>
      <c r="AY9" s="66">
        <f t="shared" si="46"/>
        <v>90</v>
      </c>
      <c r="AZ9" s="66">
        <f t="shared" si="46"/>
        <v>90</v>
      </c>
      <c r="BA9" s="66">
        <f t="shared" si="46"/>
        <v>90</v>
      </c>
      <c r="BB9" s="66">
        <f t="shared" si="46"/>
        <v>90</v>
      </c>
      <c r="BC9" s="66">
        <f t="shared" si="46"/>
        <v>90</v>
      </c>
      <c r="BD9" s="66">
        <f t="shared" si="46"/>
        <v>90</v>
      </c>
      <c r="BE9" s="75">
        <f t="shared" ref="BE9:BE34" si="47">SUM(AS9:BD9)</f>
        <v>1080</v>
      </c>
      <c r="BF9" s="66">
        <f t="shared" ref="BF9:BQ12" si="48">IF(BF$2&gt;=$B$18,$E9,0)</f>
        <v>90</v>
      </c>
      <c r="BG9" s="66">
        <f t="shared" si="48"/>
        <v>90</v>
      </c>
      <c r="BH9" s="66">
        <f t="shared" si="48"/>
        <v>90</v>
      </c>
      <c r="BI9" s="66">
        <f t="shared" si="48"/>
        <v>90</v>
      </c>
      <c r="BJ9" s="66">
        <f t="shared" si="48"/>
        <v>90</v>
      </c>
      <c r="BK9" s="66">
        <f t="shared" si="48"/>
        <v>90</v>
      </c>
      <c r="BL9" s="66">
        <f t="shared" si="48"/>
        <v>90</v>
      </c>
      <c r="BM9" s="66">
        <f t="shared" si="48"/>
        <v>90</v>
      </c>
      <c r="BN9" s="66">
        <f t="shared" si="48"/>
        <v>90</v>
      </c>
      <c r="BO9" s="66">
        <f t="shared" si="48"/>
        <v>90</v>
      </c>
      <c r="BP9" s="66">
        <f t="shared" si="48"/>
        <v>90</v>
      </c>
      <c r="BQ9" s="66">
        <f t="shared" si="48"/>
        <v>90</v>
      </c>
      <c r="BR9" s="75">
        <f t="shared" ref="BR9:BR34" si="49">SUM(BF9:BQ9)</f>
        <v>1080</v>
      </c>
      <c r="BS9" s="66">
        <f t="shared" ref="BS9:CD12" si="50">IF(BS$2&gt;=$B$18,$E9,0)</f>
        <v>90</v>
      </c>
      <c r="BT9" s="66">
        <f t="shared" si="50"/>
        <v>90</v>
      </c>
      <c r="BU9" s="66">
        <f t="shared" si="50"/>
        <v>90</v>
      </c>
      <c r="BV9" s="66">
        <f t="shared" si="50"/>
        <v>90</v>
      </c>
      <c r="BW9" s="66">
        <f t="shared" si="50"/>
        <v>90</v>
      </c>
      <c r="BX9" s="66">
        <f t="shared" si="50"/>
        <v>90</v>
      </c>
      <c r="BY9" s="66">
        <f t="shared" si="50"/>
        <v>90</v>
      </c>
      <c r="BZ9" s="66">
        <f t="shared" si="50"/>
        <v>90</v>
      </c>
      <c r="CA9" s="66">
        <f t="shared" si="50"/>
        <v>90</v>
      </c>
      <c r="CB9" s="66">
        <f t="shared" si="50"/>
        <v>90</v>
      </c>
      <c r="CC9" s="66">
        <f t="shared" si="50"/>
        <v>90</v>
      </c>
      <c r="CD9" s="66">
        <f t="shared" si="50"/>
        <v>90</v>
      </c>
      <c r="CE9" s="75">
        <f t="shared" ref="CE9:CE34" si="51">SUM(BS9:CD9)</f>
        <v>1080</v>
      </c>
      <c r="CF9" s="66">
        <f t="shared" ref="CF9:CQ12" si="52">IF(CF$2&gt;=$B$18,$E9,0)</f>
        <v>90</v>
      </c>
      <c r="CG9" s="66">
        <f t="shared" si="52"/>
        <v>90</v>
      </c>
      <c r="CH9" s="66">
        <f t="shared" si="52"/>
        <v>90</v>
      </c>
      <c r="CI9" s="66">
        <f t="shared" si="52"/>
        <v>90</v>
      </c>
      <c r="CJ9" s="66">
        <f t="shared" si="52"/>
        <v>90</v>
      </c>
      <c r="CK9" s="66">
        <f t="shared" si="52"/>
        <v>90</v>
      </c>
      <c r="CL9" s="66">
        <f t="shared" si="52"/>
        <v>90</v>
      </c>
      <c r="CM9" s="66">
        <f t="shared" si="52"/>
        <v>90</v>
      </c>
      <c r="CN9" s="66">
        <f t="shared" si="52"/>
        <v>90</v>
      </c>
      <c r="CO9" s="66">
        <f t="shared" si="52"/>
        <v>90</v>
      </c>
      <c r="CP9" s="66">
        <f t="shared" si="52"/>
        <v>90</v>
      </c>
      <c r="CQ9" s="66">
        <f t="shared" si="52"/>
        <v>90</v>
      </c>
      <c r="CR9" s="75">
        <f t="shared" ref="CR9:CR34" si="53">SUM(CF9:CQ9)</f>
        <v>1080</v>
      </c>
      <c r="CS9" s="66">
        <f t="shared" ref="CS9:DD12" si="54">IF(CS$2&gt;=$B$18,$E9,0)</f>
        <v>90</v>
      </c>
      <c r="CT9" s="66">
        <f t="shared" si="54"/>
        <v>90</v>
      </c>
      <c r="CU9" s="66">
        <f t="shared" si="54"/>
        <v>90</v>
      </c>
      <c r="CV9" s="66">
        <f t="shared" si="54"/>
        <v>90</v>
      </c>
      <c r="CW9" s="66">
        <f t="shared" si="54"/>
        <v>90</v>
      </c>
      <c r="CX9" s="66">
        <f t="shared" si="54"/>
        <v>90</v>
      </c>
      <c r="CY9" s="66">
        <f t="shared" si="54"/>
        <v>90</v>
      </c>
      <c r="CZ9" s="66">
        <f t="shared" si="54"/>
        <v>90</v>
      </c>
      <c r="DA9" s="66">
        <f t="shared" si="54"/>
        <v>90</v>
      </c>
      <c r="DB9" s="66">
        <f t="shared" si="54"/>
        <v>90</v>
      </c>
      <c r="DC9" s="66">
        <f t="shared" si="54"/>
        <v>90</v>
      </c>
      <c r="DD9" s="66">
        <f t="shared" si="54"/>
        <v>90</v>
      </c>
      <c r="DE9" s="75">
        <f t="shared" ref="DE9:DE34" si="55">SUM(CS9:DD9)</f>
        <v>1080</v>
      </c>
      <c r="DF9" s="66">
        <f t="shared" ref="DF9:DQ12" si="56">IF(DF$2&gt;=$B$18,$E9,0)</f>
        <v>90</v>
      </c>
      <c r="DG9" s="66">
        <f t="shared" si="56"/>
        <v>90</v>
      </c>
      <c r="DH9" s="66">
        <f t="shared" si="56"/>
        <v>90</v>
      </c>
      <c r="DI9" s="66">
        <f t="shared" si="56"/>
        <v>90</v>
      </c>
      <c r="DJ9" s="66">
        <f t="shared" si="56"/>
        <v>90</v>
      </c>
      <c r="DK9" s="66">
        <f t="shared" si="56"/>
        <v>90</v>
      </c>
      <c r="DL9" s="66">
        <f t="shared" si="56"/>
        <v>90</v>
      </c>
      <c r="DM9" s="66">
        <f t="shared" si="56"/>
        <v>90</v>
      </c>
      <c r="DN9" s="66">
        <f t="shared" si="56"/>
        <v>90</v>
      </c>
      <c r="DO9" s="66">
        <f t="shared" si="56"/>
        <v>90</v>
      </c>
      <c r="DP9" s="66">
        <f t="shared" si="56"/>
        <v>90</v>
      </c>
      <c r="DQ9" s="66">
        <f t="shared" si="56"/>
        <v>90</v>
      </c>
      <c r="DR9" s="75">
        <f t="shared" ref="DR9:DR34" si="57">SUM(DF9:DQ9)</f>
        <v>1080</v>
      </c>
      <c r="DS9" s="66">
        <f t="shared" ref="DS9:ED12" si="58">IF(DS$2&gt;=$B$18,$E9,0)</f>
        <v>90</v>
      </c>
      <c r="DT9" s="66">
        <f t="shared" si="58"/>
        <v>90</v>
      </c>
      <c r="DU9" s="66">
        <f t="shared" si="58"/>
        <v>90</v>
      </c>
      <c r="DV9" s="66">
        <f t="shared" si="58"/>
        <v>90</v>
      </c>
      <c r="DW9" s="66">
        <f t="shared" si="58"/>
        <v>90</v>
      </c>
      <c r="DX9" s="66">
        <f t="shared" si="58"/>
        <v>90</v>
      </c>
      <c r="DY9" s="66">
        <f t="shared" si="58"/>
        <v>90</v>
      </c>
      <c r="DZ9" s="66">
        <f t="shared" si="58"/>
        <v>90</v>
      </c>
      <c r="EA9" s="66">
        <f t="shared" si="58"/>
        <v>90</v>
      </c>
      <c r="EB9" s="66">
        <f t="shared" si="58"/>
        <v>90</v>
      </c>
      <c r="EC9" s="66">
        <f t="shared" si="58"/>
        <v>90</v>
      </c>
      <c r="ED9" s="66">
        <f t="shared" si="58"/>
        <v>90</v>
      </c>
      <c r="EE9" s="76">
        <f t="shared" ref="EE9:EE34" si="59">SUM(DS9:ED9)</f>
        <v>1080</v>
      </c>
    </row>
    <row r="10" spans="1:149" x14ac:dyDescent="0.2">
      <c r="A10" s="19" t="s">
        <v>19</v>
      </c>
      <c r="B10" s="66">
        <v>34000</v>
      </c>
      <c r="D10" s="3" t="s">
        <v>56</v>
      </c>
      <c r="E10" s="66">
        <v>2300</v>
      </c>
      <c r="F10" s="66">
        <f t="shared" si="40"/>
        <v>2300</v>
      </c>
      <c r="G10" s="66">
        <f t="shared" si="40"/>
        <v>2300</v>
      </c>
      <c r="H10" s="66">
        <f t="shared" si="40"/>
        <v>2300</v>
      </c>
      <c r="I10" s="66">
        <f t="shared" si="40"/>
        <v>2300</v>
      </c>
      <c r="J10" s="66">
        <f t="shared" si="40"/>
        <v>2300</v>
      </c>
      <c r="K10" s="66">
        <f t="shared" si="40"/>
        <v>2300</v>
      </c>
      <c r="L10" s="66">
        <f t="shared" si="40"/>
        <v>2300</v>
      </c>
      <c r="M10" s="66">
        <f t="shared" si="40"/>
        <v>2300</v>
      </c>
      <c r="N10" s="66">
        <f t="shared" si="40"/>
        <v>2300</v>
      </c>
      <c r="O10" s="66">
        <f t="shared" si="40"/>
        <v>2300</v>
      </c>
      <c r="P10" s="66">
        <f t="shared" si="40"/>
        <v>2300</v>
      </c>
      <c r="Q10" s="66">
        <f t="shared" si="40"/>
        <v>2300</v>
      </c>
      <c r="R10" s="75">
        <f t="shared" si="41"/>
        <v>27600</v>
      </c>
      <c r="S10" s="66">
        <v>3130</v>
      </c>
      <c r="T10" s="66">
        <v>2165</v>
      </c>
      <c r="U10" s="66">
        <v>2165</v>
      </c>
      <c r="V10" s="66">
        <v>2165</v>
      </c>
      <c r="W10" s="66">
        <v>2165</v>
      </c>
      <c r="X10" s="66">
        <v>2165</v>
      </c>
      <c r="Y10" s="66">
        <v>2165</v>
      </c>
      <c r="Z10" s="66">
        <v>2165</v>
      </c>
      <c r="AA10" s="66">
        <v>2165</v>
      </c>
      <c r="AB10" s="66">
        <v>2165</v>
      </c>
      <c r="AC10" s="66">
        <v>2165</v>
      </c>
      <c r="AD10" s="66">
        <v>2165</v>
      </c>
      <c r="AE10" s="75">
        <f t="shared" si="43"/>
        <v>26945</v>
      </c>
      <c r="AF10" s="66">
        <f t="shared" si="44"/>
        <v>2300</v>
      </c>
      <c r="AG10" s="66">
        <f t="shared" si="44"/>
        <v>2300</v>
      </c>
      <c r="AH10" s="66">
        <f t="shared" si="44"/>
        <v>2300</v>
      </c>
      <c r="AI10" s="66">
        <f t="shared" si="44"/>
        <v>2300</v>
      </c>
      <c r="AJ10" s="66">
        <f t="shared" si="44"/>
        <v>2300</v>
      </c>
      <c r="AK10" s="66">
        <f t="shared" si="44"/>
        <v>2300</v>
      </c>
      <c r="AL10" s="66">
        <f t="shared" si="44"/>
        <v>2300</v>
      </c>
      <c r="AM10" s="66">
        <f t="shared" si="44"/>
        <v>2300</v>
      </c>
      <c r="AN10" s="66">
        <f t="shared" si="44"/>
        <v>2300</v>
      </c>
      <c r="AO10" s="66">
        <f t="shared" si="44"/>
        <v>2300</v>
      </c>
      <c r="AP10" s="66">
        <f t="shared" si="44"/>
        <v>2300</v>
      </c>
      <c r="AQ10" s="66">
        <f t="shared" si="44"/>
        <v>2300</v>
      </c>
      <c r="AR10" s="75">
        <f t="shared" si="45"/>
        <v>27600</v>
      </c>
      <c r="AS10" s="66">
        <f t="shared" si="46"/>
        <v>2300</v>
      </c>
      <c r="AT10" s="66">
        <f t="shared" si="46"/>
        <v>2300</v>
      </c>
      <c r="AU10" s="66">
        <f t="shared" si="46"/>
        <v>2300</v>
      </c>
      <c r="AV10" s="66">
        <f t="shared" si="46"/>
        <v>2300</v>
      </c>
      <c r="AW10" s="66">
        <f t="shared" si="46"/>
        <v>2300</v>
      </c>
      <c r="AX10" s="66">
        <f t="shared" si="46"/>
        <v>2300</v>
      </c>
      <c r="AY10" s="66">
        <f t="shared" si="46"/>
        <v>2300</v>
      </c>
      <c r="AZ10" s="66">
        <f t="shared" si="46"/>
        <v>2300</v>
      </c>
      <c r="BA10" s="66">
        <f t="shared" si="46"/>
        <v>2300</v>
      </c>
      <c r="BB10" s="66">
        <f t="shared" si="46"/>
        <v>2300</v>
      </c>
      <c r="BC10" s="66">
        <f t="shared" si="46"/>
        <v>2300</v>
      </c>
      <c r="BD10" s="66">
        <f t="shared" si="46"/>
        <v>2300</v>
      </c>
      <c r="BE10" s="75">
        <f t="shared" si="47"/>
        <v>27600</v>
      </c>
      <c r="BF10" s="66">
        <f t="shared" si="48"/>
        <v>2300</v>
      </c>
      <c r="BG10" s="66">
        <f t="shared" si="48"/>
        <v>2300</v>
      </c>
      <c r="BH10" s="66">
        <f t="shared" si="48"/>
        <v>2300</v>
      </c>
      <c r="BI10" s="66">
        <f t="shared" si="48"/>
        <v>2300</v>
      </c>
      <c r="BJ10" s="66">
        <f t="shared" si="48"/>
        <v>2300</v>
      </c>
      <c r="BK10" s="66">
        <f t="shared" si="48"/>
        <v>2300</v>
      </c>
      <c r="BL10" s="66">
        <f t="shared" si="48"/>
        <v>2300</v>
      </c>
      <c r="BM10" s="66">
        <f t="shared" si="48"/>
        <v>2300</v>
      </c>
      <c r="BN10" s="66">
        <f t="shared" si="48"/>
        <v>2300</v>
      </c>
      <c r="BO10" s="66">
        <f t="shared" si="48"/>
        <v>2300</v>
      </c>
      <c r="BP10" s="66">
        <f t="shared" si="48"/>
        <v>2300</v>
      </c>
      <c r="BQ10" s="66">
        <f t="shared" si="48"/>
        <v>2300</v>
      </c>
      <c r="BR10" s="75">
        <f t="shared" si="49"/>
        <v>27600</v>
      </c>
      <c r="BS10" s="66">
        <f t="shared" si="50"/>
        <v>2300</v>
      </c>
      <c r="BT10" s="66">
        <f t="shared" si="50"/>
        <v>2300</v>
      </c>
      <c r="BU10" s="66">
        <f t="shared" si="50"/>
        <v>2300</v>
      </c>
      <c r="BV10" s="66">
        <f t="shared" si="50"/>
        <v>2300</v>
      </c>
      <c r="BW10" s="66">
        <f t="shared" si="50"/>
        <v>2300</v>
      </c>
      <c r="BX10" s="66">
        <f t="shared" si="50"/>
        <v>2300</v>
      </c>
      <c r="BY10" s="66">
        <f t="shared" si="50"/>
        <v>2300</v>
      </c>
      <c r="BZ10" s="66">
        <f t="shared" si="50"/>
        <v>2300</v>
      </c>
      <c r="CA10" s="66">
        <f t="shared" si="50"/>
        <v>2300</v>
      </c>
      <c r="CB10" s="66">
        <f t="shared" si="50"/>
        <v>2300</v>
      </c>
      <c r="CC10" s="66">
        <f t="shared" si="50"/>
        <v>2300</v>
      </c>
      <c r="CD10" s="66">
        <f t="shared" si="50"/>
        <v>2300</v>
      </c>
      <c r="CE10" s="75">
        <f t="shared" si="51"/>
        <v>27600</v>
      </c>
      <c r="CF10" s="66">
        <f t="shared" si="52"/>
        <v>2300</v>
      </c>
      <c r="CG10" s="66">
        <f t="shared" si="52"/>
        <v>2300</v>
      </c>
      <c r="CH10" s="66">
        <f t="shared" si="52"/>
        <v>2300</v>
      </c>
      <c r="CI10" s="66">
        <f t="shared" si="52"/>
        <v>2300</v>
      </c>
      <c r="CJ10" s="66">
        <f t="shared" si="52"/>
        <v>2300</v>
      </c>
      <c r="CK10" s="66">
        <f t="shared" si="52"/>
        <v>2300</v>
      </c>
      <c r="CL10" s="66">
        <f t="shared" si="52"/>
        <v>2300</v>
      </c>
      <c r="CM10" s="66">
        <f t="shared" si="52"/>
        <v>2300</v>
      </c>
      <c r="CN10" s="66">
        <f t="shared" si="52"/>
        <v>2300</v>
      </c>
      <c r="CO10" s="66">
        <f t="shared" si="52"/>
        <v>2300</v>
      </c>
      <c r="CP10" s="66">
        <f t="shared" si="52"/>
        <v>2300</v>
      </c>
      <c r="CQ10" s="66">
        <f t="shared" si="52"/>
        <v>2300</v>
      </c>
      <c r="CR10" s="75">
        <f t="shared" si="53"/>
        <v>27600</v>
      </c>
      <c r="CS10" s="66">
        <f t="shared" si="54"/>
        <v>2300</v>
      </c>
      <c r="CT10" s="66">
        <f t="shared" si="54"/>
        <v>2300</v>
      </c>
      <c r="CU10" s="66">
        <f t="shared" si="54"/>
        <v>2300</v>
      </c>
      <c r="CV10" s="66">
        <f t="shared" si="54"/>
        <v>2300</v>
      </c>
      <c r="CW10" s="66">
        <f t="shared" si="54"/>
        <v>2300</v>
      </c>
      <c r="CX10" s="66">
        <f t="shared" si="54"/>
        <v>2300</v>
      </c>
      <c r="CY10" s="66">
        <f t="shared" si="54"/>
        <v>2300</v>
      </c>
      <c r="CZ10" s="66">
        <f t="shared" si="54"/>
        <v>2300</v>
      </c>
      <c r="DA10" s="66">
        <f t="shared" si="54"/>
        <v>2300</v>
      </c>
      <c r="DB10" s="66">
        <f t="shared" si="54"/>
        <v>2300</v>
      </c>
      <c r="DC10" s="66">
        <f t="shared" si="54"/>
        <v>2300</v>
      </c>
      <c r="DD10" s="66">
        <f t="shared" si="54"/>
        <v>2300</v>
      </c>
      <c r="DE10" s="75">
        <f t="shared" si="55"/>
        <v>27600</v>
      </c>
      <c r="DF10" s="66">
        <f t="shared" si="56"/>
        <v>2300</v>
      </c>
      <c r="DG10" s="66">
        <f t="shared" si="56"/>
        <v>2300</v>
      </c>
      <c r="DH10" s="66">
        <f t="shared" si="56"/>
        <v>2300</v>
      </c>
      <c r="DI10" s="66">
        <f t="shared" si="56"/>
        <v>2300</v>
      </c>
      <c r="DJ10" s="66">
        <f t="shared" si="56"/>
        <v>2300</v>
      </c>
      <c r="DK10" s="66">
        <f t="shared" si="56"/>
        <v>2300</v>
      </c>
      <c r="DL10" s="66">
        <f t="shared" si="56"/>
        <v>2300</v>
      </c>
      <c r="DM10" s="66">
        <f t="shared" si="56"/>
        <v>2300</v>
      </c>
      <c r="DN10" s="66">
        <f t="shared" si="56"/>
        <v>2300</v>
      </c>
      <c r="DO10" s="66">
        <f t="shared" si="56"/>
        <v>2300</v>
      </c>
      <c r="DP10" s="66">
        <f t="shared" si="56"/>
        <v>2300</v>
      </c>
      <c r="DQ10" s="66">
        <f t="shared" si="56"/>
        <v>2300</v>
      </c>
      <c r="DR10" s="75">
        <f t="shared" si="57"/>
        <v>27600</v>
      </c>
      <c r="DS10" s="66">
        <f t="shared" si="58"/>
        <v>2300</v>
      </c>
      <c r="DT10" s="66">
        <f t="shared" si="58"/>
        <v>2300</v>
      </c>
      <c r="DU10" s="66">
        <f t="shared" si="58"/>
        <v>2300</v>
      </c>
      <c r="DV10" s="66">
        <f t="shared" si="58"/>
        <v>2300</v>
      </c>
      <c r="DW10" s="66">
        <f t="shared" si="58"/>
        <v>2300</v>
      </c>
      <c r="DX10" s="66">
        <f t="shared" si="58"/>
        <v>2300</v>
      </c>
      <c r="DY10" s="66">
        <f t="shared" si="58"/>
        <v>2300</v>
      </c>
      <c r="DZ10" s="66">
        <f t="shared" si="58"/>
        <v>2300</v>
      </c>
      <c r="EA10" s="66">
        <f t="shared" si="58"/>
        <v>2300</v>
      </c>
      <c r="EB10" s="66">
        <f t="shared" si="58"/>
        <v>2300</v>
      </c>
      <c r="EC10" s="66">
        <f t="shared" si="58"/>
        <v>2300</v>
      </c>
      <c r="ED10" s="66">
        <f t="shared" si="58"/>
        <v>2300</v>
      </c>
      <c r="EE10" s="76">
        <f t="shared" si="59"/>
        <v>27600</v>
      </c>
    </row>
    <row r="11" spans="1:149" x14ac:dyDescent="0.2">
      <c r="A11" s="19" t="s">
        <v>57</v>
      </c>
      <c r="B11" s="66">
        <v>125000</v>
      </c>
      <c r="D11" s="3" t="s">
        <v>58</v>
      </c>
      <c r="E11" s="66">
        <v>890</v>
      </c>
      <c r="F11" s="66">
        <f t="shared" si="40"/>
        <v>890</v>
      </c>
      <c r="G11" s="66">
        <f t="shared" si="40"/>
        <v>890</v>
      </c>
      <c r="H11" s="66">
        <f t="shared" si="40"/>
        <v>890</v>
      </c>
      <c r="I11" s="66">
        <f t="shared" si="40"/>
        <v>890</v>
      </c>
      <c r="J11" s="66">
        <f t="shared" si="40"/>
        <v>890</v>
      </c>
      <c r="K11" s="66">
        <f t="shared" si="40"/>
        <v>890</v>
      </c>
      <c r="L11" s="66">
        <f t="shared" si="40"/>
        <v>890</v>
      </c>
      <c r="M11" s="66">
        <f t="shared" si="40"/>
        <v>890</v>
      </c>
      <c r="N11" s="66">
        <f t="shared" si="40"/>
        <v>890</v>
      </c>
      <c r="O11" s="66">
        <f t="shared" si="40"/>
        <v>890</v>
      </c>
      <c r="P11" s="66">
        <f t="shared" si="40"/>
        <v>890</v>
      </c>
      <c r="Q11" s="66">
        <f t="shared" si="40"/>
        <v>890</v>
      </c>
      <c r="R11" s="75">
        <f t="shared" si="41"/>
        <v>10680</v>
      </c>
      <c r="S11" s="66">
        <f t="shared" ref="S11:AD12" si="60">IF(S$2&gt;=$B$18,$E11,0)</f>
        <v>890</v>
      </c>
      <c r="T11" s="66">
        <f t="shared" si="60"/>
        <v>890</v>
      </c>
      <c r="U11" s="66">
        <f t="shared" si="60"/>
        <v>890</v>
      </c>
      <c r="V11" s="66">
        <f t="shared" si="60"/>
        <v>890</v>
      </c>
      <c r="W11" s="66">
        <f t="shared" si="60"/>
        <v>890</v>
      </c>
      <c r="X11" s="66">
        <f t="shared" si="60"/>
        <v>890</v>
      </c>
      <c r="Y11" s="66">
        <f t="shared" si="60"/>
        <v>890</v>
      </c>
      <c r="Z11" s="66">
        <f t="shared" si="60"/>
        <v>890</v>
      </c>
      <c r="AA11" s="66">
        <f t="shared" si="60"/>
        <v>890</v>
      </c>
      <c r="AB11" s="66">
        <f t="shared" si="60"/>
        <v>890</v>
      </c>
      <c r="AC11" s="66">
        <f t="shared" si="60"/>
        <v>890</v>
      </c>
      <c r="AD11" s="66">
        <f t="shared" si="60"/>
        <v>890</v>
      </c>
      <c r="AE11" s="75">
        <f t="shared" si="43"/>
        <v>10680</v>
      </c>
      <c r="AF11" s="66">
        <f t="shared" si="44"/>
        <v>890</v>
      </c>
      <c r="AG11" s="66">
        <f t="shared" si="44"/>
        <v>890</v>
      </c>
      <c r="AH11" s="66">
        <f t="shared" si="44"/>
        <v>890</v>
      </c>
      <c r="AI11" s="66">
        <f t="shared" si="44"/>
        <v>890</v>
      </c>
      <c r="AJ11" s="66">
        <f t="shared" si="44"/>
        <v>890</v>
      </c>
      <c r="AK11" s="66">
        <f t="shared" si="44"/>
        <v>890</v>
      </c>
      <c r="AL11" s="66">
        <f t="shared" si="44"/>
        <v>890</v>
      </c>
      <c r="AM11" s="66">
        <f t="shared" si="44"/>
        <v>890</v>
      </c>
      <c r="AN11" s="66">
        <f t="shared" si="44"/>
        <v>890</v>
      </c>
      <c r="AO11" s="66">
        <f t="shared" si="44"/>
        <v>890</v>
      </c>
      <c r="AP11" s="66">
        <f t="shared" si="44"/>
        <v>890</v>
      </c>
      <c r="AQ11" s="66">
        <f t="shared" si="44"/>
        <v>890</v>
      </c>
      <c r="AR11" s="75">
        <f t="shared" si="45"/>
        <v>10680</v>
      </c>
      <c r="AS11" s="66">
        <f t="shared" si="46"/>
        <v>890</v>
      </c>
      <c r="AT11" s="66">
        <f t="shared" si="46"/>
        <v>890</v>
      </c>
      <c r="AU11" s="66">
        <f t="shared" si="46"/>
        <v>890</v>
      </c>
      <c r="AV11" s="66">
        <f t="shared" si="46"/>
        <v>890</v>
      </c>
      <c r="AW11" s="66">
        <f t="shared" si="46"/>
        <v>890</v>
      </c>
      <c r="AX11" s="66">
        <f t="shared" si="46"/>
        <v>890</v>
      </c>
      <c r="AY11" s="66">
        <f t="shared" si="46"/>
        <v>890</v>
      </c>
      <c r="AZ11" s="66">
        <f t="shared" si="46"/>
        <v>890</v>
      </c>
      <c r="BA11" s="66">
        <f t="shared" si="46"/>
        <v>890</v>
      </c>
      <c r="BB11" s="66">
        <f t="shared" si="46"/>
        <v>890</v>
      </c>
      <c r="BC11" s="66">
        <f t="shared" si="46"/>
        <v>890</v>
      </c>
      <c r="BD11" s="66">
        <f t="shared" si="46"/>
        <v>890</v>
      </c>
      <c r="BE11" s="75">
        <f t="shared" si="47"/>
        <v>10680</v>
      </c>
      <c r="BF11" s="66">
        <f t="shared" si="48"/>
        <v>890</v>
      </c>
      <c r="BG11" s="66">
        <f t="shared" si="48"/>
        <v>890</v>
      </c>
      <c r="BH11" s="66">
        <f t="shared" si="48"/>
        <v>890</v>
      </c>
      <c r="BI11" s="66">
        <f t="shared" si="48"/>
        <v>890</v>
      </c>
      <c r="BJ11" s="66">
        <f t="shared" si="48"/>
        <v>890</v>
      </c>
      <c r="BK11" s="66">
        <f t="shared" si="48"/>
        <v>890</v>
      </c>
      <c r="BL11" s="66">
        <f t="shared" si="48"/>
        <v>890</v>
      </c>
      <c r="BM11" s="66">
        <f t="shared" si="48"/>
        <v>890</v>
      </c>
      <c r="BN11" s="66">
        <f t="shared" si="48"/>
        <v>890</v>
      </c>
      <c r="BO11" s="66">
        <f t="shared" si="48"/>
        <v>890</v>
      </c>
      <c r="BP11" s="66">
        <f t="shared" si="48"/>
        <v>890</v>
      </c>
      <c r="BQ11" s="66">
        <f t="shared" si="48"/>
        <v>890</v>
      </c>
      <c r="BR11" s="75">
        <f t="shared" si="49"/>
        <v>10680</v>
      </c>
      <c r="BS11" s="66">
        <f t="shared" si="50"/>
        <v>890</v>
      </c>
      <c r="BT11" s="66">
        <f t="shared" si="50"/>
        <v>890</v>
      </c>
      <c r="BU11" s="66">
        <f t="shared" si="50"/>
        <v>890</v>
      </c>
      <c r="BV11" s="66">
        <f t="shared" si="50"/>
        <v>890</v>
      </c>
      <c r="BW11" s="66">
        <f t="shared" si="50"/>
        <v>890</v>
      </c>
      <c r="BX11" s="66">
        <f t="shared" si="50"/>
        <v>890</v>
      </c>
      <c r="BY11" s="66">
        <f t="shared" si="50"/>
        <v>890</v>
      </c>
      <c r="BZ11" s="66">
        <f t="shared" si="50"/>
        <v>890</v>
      </c>
      <c r="CA11" s="66">
        <f t="shared" si="50"/>
        <v>890</v>
      </c>
      <c r="CB11" s="66">
        <f t="shared" si="50"/>
        <v>890</v>
      </c>
      <c r="CC11" s="66">
        <f t="shared" si="50"/>
        <v>890</v>
      </c>
      <c r="CD11" s="66">
        <f t="shared" si="50"/>
        <v>890</v>
      </c>
      <c r="CE11" s="75">
        <f t="shared" si="51"/>
        <v>10680</v>
      </c>
      <c r="CF11" s="66">
        <f t="shared" si="52"/>
        <v>890</v>
      </c>
      <c r="CG11" s="66">
        <f t="shared" si="52"/>
        <v>890</v>
      </c>
      <c r="CH11" s="66">
        <f t="shared" si="52"/>
        <v>890</v>
      </c>
      <c r="CI11" s="66">
        <f t="shared" si="52"/>
        <v>890</v>
      </c>
      <c r="CJ11" s="66">
        <f t="shared" si="52"/>
        <v>890</v>
      </c>
      <c r="CK11" s="66">
        <f t="shared" si="52"/>
        <v>890</v>
      </c>
      <c r="CL11" s="66">
        <f t="shared" si="52"/>
        <v>890</v>
      </c>
      <c r="CM11" s="66">
        <f t="shared" si="52"/>
        <v>890</v>
      </c>
      <c r="CN11" s="66">
        <f t="shared" si="52"/>
        <v>890</v>
      </c>
      <c r="CO11" s="66">
        <f t="shared" si="52"/>
        <v>890</v>
      </c>
      <c r="CP11" s="66">
        <f t="shared" si="52"/>
        <v>890</v>
      </c>
      <c r="CQ11" s="66">
        <f t="shared" si="52"/>
        <v>890</v>
      </c>
      <c r="CR11" s="75">
        <f t="shared" si="53"/>
        <v>10680</v>
      </c>
      <c r="CS11" s="66">
        <f t="shared" si="54"/>
        <v>890</v>
      </c>
      <c r="CT11" s="66">
        <f t="shared" si="54"/>
        <v>890</v>
      </c>
      <c r="CU11" s="66">
        <f t="shared" si="54"/>
        <v>890</v>
      </c>
      <c r="CV11" s="66">
        <f t="shared" si="54"/>
        <v>890</v>
      </c>
      <c r="CW11" s="66">
        <f t="shared" si="54"/>
        <v>890</v>
      </c>
      <c r="CX11" s="66">
        <f t="shared" si="54"/>
        <v>890</v>
      </c>
      <c r="CY11" s="66">
        <f t="shared" si="54"/>
        <v>890</v>
      </c>
      <c r="CZ11" s="66">
        <f t="shared" si="54"/>
        <v>890</v>
      </c>
      <c r="DA11" s="66">
        <f t="shared" si="54"/>
        <v>890</v>
      </c>
      <c r="DB11" s="66">
        <f t="shared" si="54"/>
        <v>890</v>
      </c>
      <c r="DC11" s="66">
        <f t="shared" si="54"/>
        <v>890</v>
      </c>
      <c r="DD11" s="66">
        <f t="shared" si="54"/>
        <v>890</v>
      </c>
      <c r="DE11" s="75">
        <f t="shared" si="55"/>
        <v>10680</v>
      </c>
      <c r="DF11" s="66">
        <f t="shared" si="56"/>
        <v>890</v>
      </c>
      <c r="DG11" s="66">
        <f t="shared" si="56"/>
        <v>890</v>
      </c>
      <c r="DH11" s="66">
        <f t="shared" si="56"/>
        <v>890</v>
      </c>
      <c r="DI11" s="66">
        <f t="shared" si="56"/>
        <v>890</v>
      </c>
      <c r="DJ11" s="66">
        <f t="shared" si="56"/>
        <v>890</v>
      </c>
      <c r="DK11" s="66">
        <f t="shared" si="56"/>
        <v>890</v>
      </c>
      <c r="DL11" s="66">
        <f t="shared" si="56"/>
        <v>890</v>
      </c>
      <c r="DM11" s="66">
        <f t="shared" si="56"/>
        <v>890</v>
      </c>
      <c r="DN11" s="66">
        <f t="shared" si="56"/>
        <v>890</v>
      </c>
      <c r="DO11" s="66">
        <f t="shared" si="56"/>
        <v>890</v>
      </c>
      <c r="DP11" s="66">
        <f t="shared" si="56"/>
        <v>890</v>
      </c>
      <c r="DQ11" s="66">
        <f t="shared" si="56"/>
        <v>890</v>
      </c>
      <c r="DR11" s="75">
        <f t="shared" si="57"/>
        <v>10680</v>
      </c>
      <c r="DS11" s="66">
        <f t="shared" si="58"/>
        <v>890</v>
      </c>
      <c r="DT11" s="66">
        <f t="shared" si="58"/>
        <v>890</v>
      </c>
      <c r="DU11" s="66">
        <f t="shared" si="58"/>
        <v>890</v>
      </c>
      <c r="DV11" s="66">
        <f t="shared" si="58"/>
        <v>890</v>
      </c>
      <c r="DW11" s="66">
        <f t="shared" si="58"/>
        <v>890</v>
      </c>
      <c r="DX11" s="66">
        <f t="shared" si="58"/>
        <v>890</v>
      </c>
      <c r="DY11" s="66">
        <f t="shared" si="58"/>
        <v>890</v>
      </c>
      <c r="DZ11" s="66">
        <f t="shared" si="58"/>
        <v>890</v>
      </c>
      <c r="EA11" s="66">
        <f t="shared" si="58"/>
        <v>890</v>
      </c>
      <c r="EB11" s="66">
        <f t="shared" si="58"/>
        <v>890</v>
      </c>
      <c r="EC11" s="66">
        <f t="shared" si="58"/>
        <v>890</v>
      </c>
      <c r="ED11" s="66">
        <f t="shared" si="58"/>
        <v>890</v>
      </c>
      <c r="EE11" s="76">
        <f t="shared" si="59"/>
        <v>10680</v>
      </c>
    </row>
    <row r="12" spans="1:149" x14ac:dyDescent="0.2">
      <c r="A12" s="19" t="s">
        <v>59</v>
      </c>
      <c r="B12" s="66">
        <v>700000</v>
      </c>
      <c r="D12" s="3" t="s">
        <v>60</v>
      </c>
      <c r="E12" s="66">
        <v>50</v>
      </c>
      <c r="F12" s="66">
        <f t="shared" si="40"/>
        <v>50</v>
      </c>
      <c r="G12" s="66">
        <f t="shared" si="40"/>
        <v>50</v>
      </c>
      <c r="H12" s="66">
        <f t="shared" si="40"/>
        <v>50</v>
      </c>
      <c r="I12" s="66">
        <f t="shared" si="40"/>
        <v>50</v>
      </c>
      <c r="J12" s="66">
        <f t="shared" si="40"/>
        <v>50</v>
      </c>
      <c r="K12" s="66">
        <f t="shared" si="40"/>
        <v>50</v>
      </c>
      <c r="L12" s="66">
        <f t="shared" si="40"/>
        <v>50</v>
      </c>
      <c r="M12" s="66">
        <f t="shared" si="40"/>
        <v>50</v>
      </c>
      <c r="N12" s="66">
        <f t="shared" si="40"/>
        <v>50</v>
      </c>
      <c r="O12" s="66">
        <f t="shared" si="40"/>
        <v>50</v>
      </c>
      <c r="P12" s="66">
        <f t="shared" si="40"/>
        <v>50</v>
      </c>
      <c r="Q12" s="66">
        <f t="shared" si="40"/>
        <v>50</v>
      </c>
      <c r="R12" s="75">
        <f t="shared" si="41"/>
        <v>600</v>
      </c>
      <c r="S12" s="66">
        <f t="shared" si="60"/>
        <v>50</v>
      </c>
      <c r="T12" s="66">
        <f t="shared" si="60"/>
        <v>50</v>
      </c>
      <c r="U12" s="66">
        <f t="shared" si="60"/>
        <v>50</v>
      </c>
      <c r="V12" s="66">
        <f t="shared" si="60"/>
        <v>50</v>
      </c>
      <c r="W12" s="66">
        <f t="shared" si="60"/>
        <v>50</v>
      </c>
      <c r="X12" s="66">
        <f t="shared" si="60"/>
        <v>50</v>
      </c>
      <c r="Y12" s="66">
        <f t="shared" si="60"/>
        <v>50</v>
      </c>
      <c r="Z12" s="66">
        <f t="shared" si="60"/>
        <v>50</v>
      </c>
      <c r="AA12" s="66">
        <f t="shared" si="60"/>
        <v>50</v>
      </c>
      <c r="AB12" s="66">
        <f t="shared" si="60"/>
        <v>50</v>
      </c>
      <c r="AC12" s="66">
        <f t="shared" si="60"/>
        <v>50</v>
      </c>
      <c r="AD12" s="66">
        <f t="shared" si="60"/>
        <v>50</v>
      </c>
      <c r="AE12" s="75">
        <f t="shared" si="43"/>
        <v>600</v>
      </c>
      <c r="AF12" s="66">
        <f t="shared" si="44"/>
        <v>50</v>
      </c>
      <c r="AG12" s="66">
        <f t="shared" si="44"/>
        <v>50</v>
      </c>
      <c r="AH12" s="66">
        <f t="shared" si="44"/>
        <v>50</v>
      </c>
      <c r="AI12" s="66">
        <f t="shared" si="44"/>
        <v>50</v>
      </c>
      <c r="AJ12" s="66">
        <f t="shared" si="44"/>
        <v>50</v>
      </c>
      <c r="AK12" s="66">
        <f t="shared" si="44"/>
        <v>50</v>
      </c>
      <c r="AL12" s="66">
        <f t="shared" si="44"/>
        <v>50</v>
      </c>
      <c r="AM12" s="66">
        <f t="shared" si="44"/>
        <v>50</v>
      </c>
      <c r="AN12" s="66">
        <f t="shared" si="44"/>
        <v>50</v>
      </c>
      <c r="AO12" s="66">
        <f t="shared" si="44"/>
        <v>50</v>
      </c>
      <c r="AP12" s="66">
        <f t="shared" si="44"/>
        <v>50</v>
      </c>
      <c r="AQ12" s="66">
        <f t="shared" si="44"/>
        <v>50</v>
      </c>
      <c r="AR12" s="75">
        <f t="shared" si="45"/>
        <v>600</v>
      </c>
      <c r="AS12" s="66">
        <f t="shared" si="46"/>
        <v>50</v>
      </c>
      <c r="AT12" s="66">
        <f t="shared" si="46"/>
        <v>50</v>
      </c>
      <c r="AU12" s="66">
        <f t="shared" si="46"/>
        <v>50</v>
      </c>
      <c r="AV12" s="66">
        <f t="shared" si="46"/>
        <v>50</v>
      </c>
      <c r="AW12" s="66">
        <f t="shared" si="46"/>
        <v>50</v>
      </c>
      <c r="AX12" s="66">
        <f t="shared" si="46"/>
        <v>50</v>
      </c>
      <c r="AY12" s="66">
        <f t="shared" si="46"/>
        <v>50</v>
      </c>
      <c r="AZ12" s="66">
        <f t="shared" si="46"/>
        <v>50</v>
      </c>
      <c r="BA12" s="66">
        <f t="shared" si="46"/>
        <v>50</v>
      </c>
      <c r="BB12" s="66">
        <f t="shared" si="46"/>
        <v>50</v>
      </c>
      <c r="BC12" s="66">
        <f t="shared" si="46"/>
        <v>50</v>
      </c>
      <c r="BD12" s="66">
        <f t="shared" si="46"/>
        <v>50</v>
      </c>
      <c r="BE12" s="75">
        <f t="shared" si="47"/>
        <v>600</v>
      </c>
      <c r="BF12" s="66">
        <f t="shared" si="48"/>
        <v>50</v>
      </c>
      <c r="BG12" s="66">
        <f t="shared" si="48"/>
        <v>50</v>
      </c>
      <c r="BH12" s="66">
        <f t="shared" si="48"/>
        <v>50</v>
      </c>
      <c r="BI12" s="66">
        <f t="shared" si="48"/>
        <v>50</v>
      </c>
      <c r="BJ12" s="66">
        <f t="shared" si="48"/>
        <v>50</v>
      </c>
      <c r="BK12" s="66">
        <f t="shared" si="48"/>
        <v>50</v>
      </c>
      <c r="BL12" s="66">
        <f t="shared" si="48"/>
        <v>50</v>
      </c>
      <c r="BM12" s="66">
        <f t="shared" si="48"/>
        <v>50</v>
      </c>
      <c r="BN12" s="66">
        <f t="shared" si="48"/>
        <v>50</v>
      </c>
      <c r="BO12" s="66">
        <f t="shared" si="48"/>
        <v>50</v>
      </c>
      <c r="BP12" s="66">
        <f t="shared" si="48"/>
        <v>50</v>
      </c>
      <c r="BQ12" s="66">
        <f t="shared" si="48"/>
        <v>50</v>
      </c>
      <c r="BR12" s="75">
        <f t="shared" si="49"/>
        <v>600</v>
      </c>
      <c r="BS12" s="66">
        <f t="shared" si="50"/>
        <v>50</v>
      </c>
      <c r="BT12" s="66">
        <f t="shared" si="50"/>
        <v>50</v>
      </c>
      <c r="BU12" s="66">
        <f t="shared" si="50"/>
        <v>50</v>
      </c>
      <c r="BV12" s="66">
        <f t="shared" si="50"/>
        <v>50</v>
      </c>
      <c r="BW12" s="66">
        <f t="shared" si="50"/>
        <v>50</v>
      </c>
      <c r="BX12" s="66">
        <f t="shared" si="50"/>
        <v>50</v>
      </c>
      <c r="BY12" s="66">
        <f t="shared" si="50"/>
        <v>50</v>
      </c>
      <c r="BZ12" s="66">
        <f t="shared" si="50"/>
        <v>50</v>
      </c>
      <c r="CA12" s="66">
        <f t="shared" si="50"/>
        <v>50</v>
      </c>
      <c r="CB12" s="66">
        <f t="shared" si="50"/>
        <v>50</v>
      </c>
      <c r="CC12" s="66">
        <f t="shared" si="50"/>
        <v>50</v>
      </c>
      <c r="CD12" s="66">
        <f t="shared" si="50"/>
        <v>50</v>
      </c>
      <c r="CE12" s="75">
        <f t="shared" si="51"/>
        <v>600</v>
      </c>
      <c r="CF12" s="66">
        <f t="shared" si="52"/>
        <v>50</v>
      </c>
      <c r="CG12" s="66">
        <f t="shared" si="52"/>
        <v>50</v>
      </c>
      <c r="CH12" s="66">
        <f t="shared" si="52"/>
        <v>50</v>
      </c>
      <c r="CI12" s="66">
        <f t="shared" si="52"/>
        <v>50</v>
      </c>
      <c r="CJ12" s="66">
        <f t="shared" si="52"/>
        <v>50</v>
      </c>
      <c r="CK12" s="66">
        <f t="shared" si="52"/>
        <v>50</v>
      </c>
      <c r="CL12" s="66">
        <f t="shared" si="52"/>
        <v>50</v>
      </c>
      <c r="CM12" s="66">
        <f t="shared" si="52"/>
        <v>50</v>
      </c>
      <c r="CN12" s="66">
        <f t="shared" si="52"/>
        <v>50</v>
      </c>
      <c r="CO12" s="66">
        <f t="shared" si="52"/>
        <v>50</v>
      </c>
      <c r="CP12" s="66">
        <f t="shared" si="52"/>
        <v>50</v>
      </c>
      <c r="CQ12" s="66">
        <f t="shared" si="52"/>
        <v>50</v>
      </c>
      <c r="CR12" s="75">
        <f t="shared" si="53"/>
        <v>600</v>
      </c>
      <c r="CS12" s="66">
        <f t="shared" si="54"/>
        <v>50</v>
      </c>
      <c r="CT12" s="66">
        <f t="shared" si="54"/>
        <v>50</v>
      </c>
      <c r="CU12" s="66">
        <f t="shared" si="54"/>
        <v>50</v>
      </c>
      <c r="CV12" s="66">
        <f t="shared" si="54"/>
        <v>50</v>
      </c>
      <c r="CW12" s="66">
        <f t="shared" si="54"/>
        <v>50</v>
      </c>
      <c r="CX12" s="66">
        <f t="shared" si="54"/>
        <v>50</v>
      </c>
      <c r="CY12" s="66">
        <f t="shared" si="54"/>
        <v>50</v>
      </c>
      <c r="CZ12" s="66">
        <f t="shared" si="54"/>
        <v>50</v>
      </c>
      <c r="DA12" s="66">
        <f t="shared" si="54"/>
        <v>50</v>
      </c>
      <c r="DB12" s="66">
        <f t="shared" si="54"/>
        <v>50</v>
      </c>
      <c r="DC12" s="66">
        <f t="shared" si="54"/>
        <v>50</v>
      </c>
      <c r="DD12" s="66">
        <f t="shared" si="54"/>
        <v>50</v>
      </c>
      <c r="DE12" s="75">
        <f t="shared" si="55"/>
        <v>600</v>
      </c>
      <c r="DF12" s="66">
        <f t="shared" si="56"/>
        <v>50</v>
      </c>
      <c r="DG12" s="66">
        <f t="shared" si="56"/>
        <v>50</v>
      </c>
      <c r="DH12" s="66">
        <f t="shared" si="56"/>
        <v>50</v>
      </c>
      <c r="DI12" s="66">
        <f t="shared" si="56"/>
        <v>50</v>
      </c>
      <c r="DJ12" s="66">
        <f t="shared" si="56"/>
        <v>50</v>
      </c>
      <c r="DK12" s="66">
        <f t="shared" si="56"/>
        <v>50</v>
      </c>
      <c r="DL12" s="66">
        <f t="shared" si="56"/>
        <v>50</v>
      </c>
      <c r="DM12" s="66">
        <f t="shared" si="56"/>
        <v>50</v>
      </c>
      <c r="DN12" s="66">
        <f t="shared" si="56"/>
        <v>50</v>
      </c>
      <c r="DO12" s="66">
        <f t="shared" si="56"/>
        <v>50</v>
      </c>
      <c r="DP12" s="66">
        <f t="shared" si="56"/>
        <v>50</v>
      </c>
      <c r="DQ12" s="66">
        <f t="shared" si="56"/>
        <v>50</v>
      </c>
      <c r="DR12" s="75">
        <f t="shared" si="57"/>
        <v>600</v>
      </c>
      <c r="DS12" s="66">
        <f t="shared" si="58"/>
        <v>50</v>
      </c>
      <c r="DT12" s="66">
        <f t="shared" si="58"/>
        <v>50</v>
      </c>
      <c r="DU12" s="66">
        <f t="shared" si="58"/>
        <v>50</v>
      </c>
      <c r="DV12" s="66">
        <f t="shared" si="58"/>
        <v>50</v>
      </c>
      <c r="DW12" s="66">
        <f t="shared" si="58"/>
        <v>50</v>
      </c>
      <c r="DX12" s="66">
        <f t="shared" si="58"/>
        <v>50</v>
      </c>
      <c r="DY12" s="66">
        <f t="shared" si="58"/>
        <v>50</v>
      </c>
      <c r="DZ12" s="66">
        <f t="shared" si="58"/>
        <v>50</v>
      </c>
      <c r="EA12" s="66">
        <f t="shared" si="58"/>
        <v>50</v>
      </c>
      <c r="EB12" s="66">
        <f t="shared" si="58"/>
        <v>50</v>
      </c>
      <c r="EC12" s="66">
        <f t="shared" si="58"/>
        <v>50</v>
      </c>
      <c r="ED12" s="66">
        <f t="shared" si="58"/>
        <v>50</v>
      </c>
      <c r="EE12" s="76">
        <f t="shared" si="59"/>
        <v>600</v>
      </c>
    </row>
    <row r="13" spans="1:149" x14ac:dyDescent="0.2">
      <c r="A13" s="2"/>
      <c r="D13" s="3" t="s">
        <v>61</v>
      </c>
      <c r="E13" s="66">
        <v>1580</v>
      </c>
      <c r="F13" s="66">
        <f t="shared" si="40"/>
        <v>1580</v>
      </c>
      <c r="G13" s="66">
        <f t="shared" si="40"/>
        <v>1580</v>
      </c>
      <c r="H13" s="66">
        <f t="shared" si="40"/>
        <v>1580</v>
      </c>
      <c r="I13" s="66">
        <f t="shared" si="40"/>
        <v>1580</v>
      </c>
      <c r="J13" s="66">
        <f t="shared" si="40"/>
        <v>1580</v>
      </c>
      <c r="K13" s="66">
        <f t="shared" si="40"/>
        <v>1580</v>
      </c>
      <c r="L13" s="66">
        <f t="shared" si="40"/>
        <v>1580</v>
      </c>
      <c r="M13" s="66">
        <f t="shared" si="40"/>
        <v>1580</v>
      </c>
      <c r="N13" s="66">
        <f t="shared" si="40"/>
        <v>1580</v>
      </c>
      <c r="O13" s="66">
        <f t="shared" si="40"/>
        <v>1580</v>
      </c>
      <c r="P13" s="66">
        <f t="shared" si="40"/>
        <v>1580</v>
      </c>
      <c r="Q13" s="66">
        <f t="shared" si="40"/>
        <v>1580</v>
      </c>
      <c r="R13" s="75">
        <f t="shared" si="41"/>
        <v>18960</v>
      </c>
      <c r="S13" s="66">
        <f t="shared" ref="S13:U31" si="61">IF(S$2&gt;=$B$18,$E13,0)</f>
        <v>1580</v>
      </c>
      <c r="T13" s="66">
        <f t="shared" si="61"/>
        <v>1580</v>
      </c>
      <c r="U13" s="66">
        <f t="shared" si="61"/>
        <v>1580</v>
      </c>
      <c r="V13" s="66">
        <v>1580</v>
      </c>
      <c r="W13" s="66">
        <v>1580</v>
      </c>
      <c r="X13" s="66">
        <v>1580</v>
      </c>
      <c r="Y13" s="66">
        <v>1580</v>
      </c>
      <c r="Z13" s="66">
        <v>1580</v>
      </c>
      <c r="AA13" s="66">
        <v>1580</v>
      </c>
      <c r="AB13" s="66">
        <v>1580</v>
      </c>
      <c r="AC13" s="66">
        <v>1580</v>
      </c>
      <c r="AD13" s="66">
        <v>1580</v>
      </c>
      <c r="AE13" s="75">
        <f t="shared" si="43"/>
        <v>18960</v>
      </c>
      <c r="AF13" s="66">
        <v>1580</v>
      </c>
      <c r="AG13" s="66">
        <v>1580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75">
        <f t="shared" si="45"/>
        <v>3160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75">
        <f t="shared" si="47"/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75">
        <f t="shared" si="49"/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75">
        <f t="shared" si="51"/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75">
        <f t="shared" si="53"/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75">
        <f t="shared" si="55"/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75">
        <f t="shared" si="57"/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76">
        <f t="shared" si="59"/>
        <v>0</v>
      </c>
    </row>
    <row r="14" spans="1:149" x14ac:dyDescent="0.2">
      <c r="A14" s="2"/>
      <c r="D14" s="3" t="s">
        <v>63</v>
      </c>
      <c r="E14" s="66">
        <v>1000</v>
      </c>
      <c r="F14" s="66">
        <f t="shared" si="40"/>
        <v>1000</v>
      </c>
      <c r="G14" s="66">
        <f t="shared" si="40"/>
        <v>1000</v>
      </c>
      <c r="H14" s="66">
        <f t="shared" si="40"/>
        <v>1000</v>
      </c>
      <c r="I14" s="66">
        <f t="shared" si="40"/>
        <v>1000</v>
      </c>
      <c r="J14" s="66">
        <f t="shared" si="40"/>
        <v>1000</v>
      </c>
      <c r="K14" s="66">
        <f t="shared" si="40"/>
        <v>1000</v>
      </c>
      <c r="L14" s="66">
        <f t="shared" si="40"/>
        <v>1000</v>
      </c>
      <c r="M14" s="66">
        <f t="shared" si="40"/>
        <v>1000</v>
      </c>
      <c r="N14" s="66">
        <f t="shared" si="40"/>
        <v>1000</v>
      </c>
      <c r="O14" s="66">
        <f t="shared" si="40"/>
        <v>1000</v>
      </c>
      <c r="P14" s="66">
        <f t="shared" si="40"/>
        <v>1000</v>
      </c>
      <c r="Q14" s="66">
        <f t="shared" si="40"/>
        <v>1000</v>
      </c>
      <c r="R14" s="75">
        <f t="shared" si="41"/>
        <v>12000</v>
      </c>
      <c r="S14" s="66">
        <f t="shared" si="61"/>
        <v>1000</v>
      </c>
      <c r="T14" s="66">
        <f t="shared" si="61"/>
        <v>1000</v>
      </c>
      <c r="U14" s="66">
        <f t="shared" si="61"/>
        <v>1000</v>
      </c>
      <c r="V14" s="66">
        <f t="shared" ref="V14:AD23" si="62">IF(V$2&gt;=$B$18,$E14,0)</f>
        <v>1000</v>
      </c>
      <c r="W14" s="66">
        <f t="shared" si="62"/>
        <v>1000</v>
      </c>
      <c r="X14" s="66">
        <f t="shared" si="62"/>
        <v>1000</v>
      </c>
      <c r="Y14" s="66">
        <f t="shared" si="62"/>
        <v>1000</v>
      </c>
      <c r="Z14" s="66">
        <f t="shared" si="62"/>
        <v>1000</v>
      </c>
      <c r="AA14" s="66">
        <f t="shared" si="62"/>
        <v>1000</v>
      </c>
      <c r="AB14" s="66">
        <f t="shared" si="62"/>
        <v>1000</v>
      </c>
      <c r="AC14" s="66">
        <f t="shared" si="62"/>
        <v>1000</v>
      </c>
      <c r="AD14" s="66">
        <f t="shared" si="62"/>
        <v>1000</v>
      </c>
      <c r="AE14" s="75">
        <f t="shared" si="43"/>
        <v>12000</v>
      </c>
      <c r="AF14" s="66">
        <f t="shared" ref="AF14:AQ23" si="63">IF(AF$2&gt;=$B$18,$E14,0)</f>
        <v>1000</v>
      </c>
      <c r="AG14" s="66">
        <f t="shared" si="63"/>
        <v>1000</v>
      </c>
      <c r="AH14" s="66">
        <f t="shared" si="63"/>
        <v>1000</v>
      </c>
      <c r="AI14" s="66">
        <f t="shared" si="63"/>
        <v>1000</v>
      </c>
      <c r="AJ14" s="66">
        <f t="shared" si="63"/>
        <v>1000</v>
      </c>
      <c r="AK14" s="66">
        <f t="shared" si="63"/>
        <v>1000</v>
      </c>
      <c r="AL14" s="66">
        <f t="shared" si="63"/>
        <v>1000</v>
      </c>
      <c r="AM14" s="66">
        <f t="shared" si="63"/>
        <v>1000</v>
      </c>
      <c r="AN14" s="66">
        <f t="shared" si="63"/>
        <v>1000</v>
      </c>
      <c r="AO14" s="66">
        <f t="shared" si="63"/>
        <v>1000</v>
      </c>
      <c r="AP14" s="66">
        <f t="shared" si="63"/>
        <v>1000</v>
      </c>
      <c r="AQ14" s="66">
        <f t="shared" si="63"/>
        <v>1000</v>
      </c>
      <c r="AR14" s="75">
        <f t="shared" si="45"/>
        <v>12000</v>
      </c>
      <c r="AS14" s="66">
        <f t="shared" ref="AS14:BD23" si="64">IF(AS$2&gt;=$B$18,$E14,0)</f>
        <v>1000</v>
      </c>
      <c r="AT14" s="66">
        <f t="shared" si="64"/>
        <v>1000</v>
      </c>
      <c r="AU14" s="66">
        <f t="shared" si="64"/>
        <v>1000</v>
      </c>
      <c r="AV14" s="66">
        <f t="shared" si="64"/>
        <v>1000</v>
      </c>
      <c r="AW14" s="66">
        <f t="shared" si="64"/>
        <v>1000</v>
      </c>
      <c r="AX14" s="66">
        <f t="shared" si="64"/>
        <v>1000</v>
      </c>
      <c r="AY14" s="66">
        <f t="shared" si="64"/>
        <v>1000</v>
      </c>
      <c r="AZ14" s="66">
        <f t="shared" si="64"/>
        <v>1000</v>
      </c>
      <c r="BA14" s="66">
        <f t="shared" si="64"/>
        <v>1000</v>
      </c>
      <c r="BB14" s="66">
        <f t="shared" si="64"/>
        <v>1000</v>
      </c>
      <c r="BC14" s="66">
        <f t="shared" si="64"/>
        <v>1000</v>
      </c>
      <c r="BD14" s="66">
        <f t="shared" si="64"/>
        <v>1000</v>
      </c>
      <c r="BE14" s="75">
        <f t="shared" si="47"/>
        <v>12000</v>
      </c>
      <c r="BF14" s="66">
        <f t="shared" ref="BF14:BQ23" si="65">IF(BF$2&gt;=$B$18,$E14,0)</f>
        <v>1000</v>
      </c>
      <c r="BG14" s="66">
        <f t="shared" si="65"/>
        <v>1000</v>
      </c>
      <c r="BH14" s="66">
        <f t="shared" si="65"/>
        <v>1000</v>
      </c>
      <c r="BI14" s="66">
        <f t="shared" si="65"/>
        <v>1000</v>
      </c>
      <c r="BJ14" s="66">
        <f t="shared" si="65"/>
        <v>1000</v>
      </c>
      <c r="BK14" s="66">
        <f t="shared" si="65"/>
        <v>1000</v>
      </c>
      <c r="BL14" s="66">
        <f t="shared" si="65"/>
        <v>1000</v>
      </c>
      <c r="BM14" s="66">
        <f t="shared" si="65"/>
        <v>1000</v>
      </c>
      <c r="BN14" s="66">
        <f t="shared" si="65"/>
        <v>1000</v>
      </c>
      <c r="BO14" s="66">
        <f t="shared" si="65"/>
        <v>1000</v>
      </c>
      <c r="BP14" s="66">
        <f t="shared" si="65"/>
        <v>1000</v>
      </c>
      <c r="BQ14" s="66">
        <f t="shared" si="65"/>
        <v>1000</v>
      </c>
      <c r="BR14" s="75">
        <f t="shared" si="49"/>
        <v>12000</v>
      </c>
      <c r="BS14" s="66">
        <f t="shared" ref="BS14:CD23" si="66">IF(BS$2&gt;=$B$18,$E14,0)</f>
        <v>1000</v>
      </c>
      <c r="BT14" s="66">
        <f t="shared" si="66"/>
        <v>1000</v>
      </c>
      <c r="BU14" s="66">
        <f t="shared" si="66"/>
        <v>1000</v>
      </c>
      <c r="BV14" s="66">
        <f t="shared" si="66"/>
        <v>1000</v>
      </c>
      <c r="BW14" s="66">
        <f t="shared" si="66"/>
        <v>1000</v>
      </c>
      <c r="BX14" s="66">
        <f t="shared" si="66"/>
        <v>1000</v>
      </c>
      <c r="BY14" s="66">
        <f t="shared" si="66"/>
        <v>1000</v>
      </c>
      <c r="BZ14" s="66">
        <f t="shared" si="66"/>
        <v>1000</v>
      </c>
      <c r="CA14" s="66">
        <f t="shared" si="66"/>
        <v>1000</v>
      </c>
      <c r="CB14" s="66">
        <f t="shared" si="66"/>
        <v>1000</v>
      </c>
      <c r="CC14" s="66">
        <f t="shared" si="66"/>
        <v>1000</v>
      </c>
      <c r="CD14" s="66">
        <f t="shared" si="66"/>
        <v>1000</v>
      </c>
      <c r="CE14" s="75">
        <f t="shared" si="51"/>
        <v>12000</v>
      </c>
      <c r="CF14" s="66">
        <f t="shared" ref="CF14:CQ23" si="67">IF(CF$2&gt;=$B$18,$E14,0)</f>
        <v>1000</v>
      </c>
      <c r="CG14" s="66">
        <f t="shared" si="67"/>
        <v>1000</v>
      </c>
      <c r="CH14" s="66">
        <f t="shared" si="67"/>
        <v>1000</v>
      </c>
      <c r="CI14" s="66">
        <f t="shared" si="67"/>
        <v>1000</v>
      </c>
      <c r="CJ14" s="66">
        <f t="shared" si="67"/>
        <v>1000</v>
      </c>
      <c r="CK14" s="66">
        <f t="shared" si="67"/>
        <v>1000</v>
      </c>
      <c r="CL14" s="66">
        <f t="shared" si="67"/>
        <v>1000</v>
      </c>
      <c r="CM14" s="66">
        <f t="shared" si="67"/>
        <v>1000</v>
      </c>
      <c r="CN14" s="66">
        <f t="shared" si="67"/>
        <v>1000</v>
      </c>
      <c r="CO14" s="66">
        <f t="shared" si="67"/>
        <v>1000</v>
      </c>
      <c r="CP14" s="66">
        <f t="shared" si="67"/>
        <v>1000</v>
      </c>
      <c r="CQ14" s="66">
        <f t="shared" si="67"/>
        <v>1000</v>
      </c>
      <c r="CR14" s="75">
        <f t="shared" si="53"/>
        <v>12000</v>
      </c>
      <c r="CS14" s="66">
        <f t="shared" ref="CS14:DD23" si="68">IF(CS$2&gt;=$B$18,$E14,0)</f>
        <v>1000</v>
      </c>
      <c r="CT14" s="66">
        <f t="shared" si="68"/>
        <v>1000</v>
      </c>
      <c r="CU14" s="66">
        <f t="shared" si="68"/>
        <v>1000</v>
      </c>
      <c r="CV14" s="66">
        <f t="shared" si="68"/>
        <v>1000</v>
      </c>
      <c r="CW14" s="66">
        <f t="shared" si="68"/>
        <v>1000</v>
      </c>
      <c r="CX14" s="66">
        <f t="shared" si="68"/>
        <v>1000</v>
      </c>
      <c r="CY14" s="66">
        <f t="shared" si="68"/>
        <v>1000</v>
      </c>
      <c r="CZ14" s="66">
        <f t="shared" si="68"/>
        <v>1000</v>
      </c>
      <c r="DA14" s="66">
        <f t="shared" si="68"/>
        <v>1000</v>
      </c>
      <c r="DB14" s="66">
        <f t="shared" si="68"/>
        <v>1000</v>
      </c>
      <c r="DC14" s="66">
        <f t="shared" si="68"/>
        <v>1000</v>
      </c>
      <c r="DD14" s="66">
        <f t="shared" si="68"/>
        <v>1000</v>
      </c>
      <c r="DE14" s="75">
        <f t="shared" si="55"/>
        <v>12000</v>
      </c>
      <c r="DF14" s="66">
        <f t="shared" ref="DF14:DQ23" si="69">IF(DF$2&gt;=$B$18,$E14,0)</f>
        <v>1000</v>
      </c>
      <c r="DG14" s="66">
        <f t="shared" si="69"/>
        <v>1000</v>
      </c>
      <c r="DH14" s="66">
        <f t="shared" si="69"/>
        <v>1000</v>
      </c>
      <c r="DI14" s="66">
        <f t="shared" si="69"/>
        <v>1000</v>
      </c>
      <c r="DJ14" s="66">
        <f t="shared" si="69"/>
        <v>1000</v>
      </c>
      <c r="DK14" s="66">
        <f t="shared" si="69"/>
        <v>1000</v>
      </c>
      <c r="DL14" s="66">
        <f t="shared" si="69"/>
        <v>1000</v>
      </c>
      <c r="DM14" s="66">
        <f t="shared" si="69"/>
        <v>1000</v>
      </c>
      <c r="DN14" s="66">
        <f t="shared" si="69"/>
        <v>1000</v>
      </c>
      <c r="DO14" s="66">
        <f t="shared" si="69"/>
        <v>1000</v>
      </c>
      <c r="DP14" s="66">
        <f t="shared" si="69"/>
        <v>1000</v>
      </c>
      <c r="DQ14" s="66">
        <f t="shared" si="69"/>
        <v>1000</v>
      </c>
      <c r="DR14" s="75">
        <f t="shared" si="57"/>
        <v>12000</v>
      </c>
      <c r="DS14" s="66">
        <f t="shared" ref="DS14:ED23" si="70">IF(DS$2&gt;=$B$18,$E14,0)</f>
        <v>1000</v>
      </c>
      <c r="DT14" s="66">
        <f t="shared" si="70"/>
        <v>1000</v>
      </c>
      <c r="DU14" s="66">
        <f t="shared" si="70"/>
        <v>1000</v>
      </c>
      <c r="DV14" s="66">
        <f t="shared" si="70"/>
        <v>1000</v>
      </c>
      <c r="DW14" s="66">
        <f t="shared" si="70"/>
        <v>1000</v>
      </c>
      <c r="DX14" s="66">
        <f t="shared" si="70"/>
        <v>1000</v>
      </c>
      <c r="DY14" s="66">
        <f t="shared" si="70"/>
        <v>1000</v>
      </c>
      <c r="DZ14" s="66">
        <f t="shared" si="70"/>
        <v>1000</v>
      </c>
      <c r="EA14" s="66">
        <f t="shared" si="70"/>
        <v>1000</v>
      </c>
      <c r="EB14" s="66">
        <f t="shared" si="70"/>
        <v>1000</v>
      </c>
      <c r="EC14" s="66">
        <f t="shared" si="70"/>
        <v>1000</v>
      </c>
      <c r="ED14" s="66">
        <f t="shared" si="70"/>
        <v>1000</v>
      </c>
      <c r="EE14" s="76">
        <f t="shared" si="59"/>
        <v>12000</v>
      </c>
    </row>
    <row r="15" spans="1:149" x14ac:dyDescent="0.2">
      <c r="A15" s="2" t="s">
        <v>62</v>
      </c>
      <c r="B15" s="66">
        <f>SUM(B9:B13)</f>
        <v>4359000</v>
      </c>
      <c r="D15" s="3" t="s">
        <v>65</v>
      </c>
      <c r="E15" s="66">
        <v>600</v>
      </c>
      <c r="F15" s="66">
        <f t="shared" si="40"/>
        <v>600</v>
      </c>
      <c r="G15" s="66">
        <f t="shared" si="40"/>
        <v>600</v>
      </c>
      <c r="H15" s="66">
        <f t="shared" si="40"/>
        <v>600</v>
      </c>
      <c r="I15" s="66">
        <f t="shared" si="40"/>
        <v>600</v>
      </c>
      <c r="J15" s="66">
        <f t="shared" si="40"/>
        <v>600</v>
      </c>
      <c r="K15" s="66">
        <f t="shared" si="40"/>
        <v>600</v>
      </c>
      <c r="L15" s="66">
        <f t="shared" si="40"/>
        <v>600</v>
      </c>
      <c r="M15" s="66">
        <f t="shared" si="40"/>
        <v>600</v>
      </c>
      <c r="N15" s="66">
        <f t="shared" si="40"/>
        <v>600</v>
      </c>
      <c r="O15" s="66">
        <f t="shared" si="40"/>
        <v>600</v>
      </c>
      <c r="P15" s="66">
        <f t="shared" si="40"/>
        <v>600</v>
      </c>
      <c r="Q15" s="66">
        <f t="shared" si="40"/>
        <v>600</v>
      </c>
      <c r="R15" s="75">
        <f t="shared" si="41"/>
        <v>7200</v>
      </c>
      <c r="S15" s="66">
        <f t="shared" si="61"/>
        <v>600</v>
      </c>
      <c r="T15" s="66">
        <f t="shared" si="61"/>
        <v>600</v>
      </c>
      <c r="U15" s="66">
        <f t="shared" si="61"/>
        <v>600</v>
      </c>
      <c r="V15" s="66">
        <f t="shared" si="62"/>
        <v>600</v>
      </c>
      <c r="W15" s="66">
        <f t="shared" si="62"/>
        <v>600</v>
      </c>
      <c r="X15" s="66">
        <f t="shared" si="62"/>
        <v>600</v>
      </c>
      <c r="Y15" s="66">
        <f t="shared" si="62"/>
        <v>600</v>
      </c>
      <c r="Z15" s="66">
        <f t="shared" si="62"/>
        <v>600</v>
      </c>
      <c r="AA15" s="66">
        <f t="shared" si="62"/>
        <v>600</v>
      </c>
      <c r="AB15" s="66">
        <f t="shared" si="62"/>
        <v>600</v>
      </c>
      <c r="AC15" s="66">
        <f t="shared" si="62"/>
        <v>600</v>
      </c>
      <c r="AD15" s="66">
        <f t="shared" si="62"/>
        <v>600</v>
      </c>
      <c r="AE15" s="75">
        <f t="shared" si="43"/>
        <v>7200</v>
      </c>
      <c r="AF15" s="66">
        <f t="shared" si="63"/>
        <v>600</v>
      </c>
      <c r="AG15" s="66">
        <f t="shared" si="63"/>
        <v>600</v>
      </c>
      <c r="AH15" s="66">
        <f t="shared" si="63"/>
        <v>600</v>
      </c>
      <c r="AI15" s="66">
        <f t="shared" si="63"/>
        <v>600</v>
      </c>
      <c r="AJ15" s="66">
        <f t="shared" si="63"/>
        <v>600</v>
      </c>
      <c r="AK15" s="66">
        <f t="shared" si="63"/>
        <v>600</v>
      </c>
      <c r="AL15" s="66">
        <f t="shared" si="63"/>
        <v>600</v>
      </c>
      <c r="AM15" s="66">
        <f t="shared" si="63"/>
        <v>600</v>
      </c>
      <c r="AN15" s="66">
        <f t="shared" si="63"/>
        <v>600</v>
      </c>
      <c r="AO15" s="66">
        <f t="shared" si="63"/>
        <v>600</v>
      </c>
      <c r="AP15" s="66">
        <f t="shared" si="63"/>
        <v>600</v>
      </c>
      <c r="AQ15" s="66">
        <f t="shared" si="63"/>
        <v>600</v>
      </c>
      <c r="AR15" s="75">
        <f t="shared" si="45"/>
        <v>7200</v>
      </c>
      <c r="AS15" s="66">
        <f t="shared" si="64"/>
        <v>600</v>
      </c>
      <c r="AT15" s="66">
        <f t="shared" si="64"/>
        <v>600</v>
      </c>
      <c r="AU15" s="66">
        <f t="shared" si="64"/>
        <v>600</v>
      </c>
      <c r="AV15" s="66">
        <f t="shared" si="64"/>
        <v>600</v>
      </c>
      <c r="AW15" s="66">
        <f t="shared" si="64"/>
        <v>600</v>
      </c>
      <c r="AX15" s="66">
        <f t="shared" si="64"/>
        <v>600</v>
      </c>
      <c r="AY15" s="66">
        <f t="shared" si="64"/>
        <v>600</v>
      </c>
      <c r="AZ15" s="66">
        <f t="shared" si="64"/>
        <v>600</v>
      </c>
      <c r="BA15" s="66">
        <f t="shared" si="64"/>
        <v>600</v>
      </c>
      <c r="BB15" s="66">
        <f t="shared" si="64"/>
        <v>600</v>
      </c>
      <c r="BC15" s="66">
        <f t="shared" si="64"/>
        <v>600</v>
      </c>
      <c r="BD15" s="66">
        <f t="shared" si="64"/>
        <v>600</v>
      </c>
      <c r="BE15" s="75">
        <f t="shared" si="47"/>
        <v>7200</v>
      </c>
      <c r="BF15" s="66">
        <f t="shared" si="65"/>
        <v>600</v>
      </c>
      <c r="BG15" s="66">
        <f t="shared" si="65"/>
        <v>600</v>
      </c>
      <c r="BH15" s="66">
        <f t="shared" si="65"/>
        <v>600</v>
      </c>
      <c r="BI15" s="66">
        <f t="shared" si="65"/>
        <v>600</v>
      </c>
      <c r="BJ15" s="66">
        <f t="shared" si="65"/>
        <v>600</v>
      </c>
      <c r="BK15" s="66">
        <f t="shared" si="65"/>
        <v>600</v>
      </c>
      <c r="BL15" s="66">
        <f t="shared" si="65"/>
        <v>600</v>
      </c>
      <c r="BM15" s="66">
        <f t="shared" si="65"/>
        <v>600</v>
      </c>
      <c r="BN15" s="66">
        <f t="shared" si="65"/>
        <v>600</v>
      </c>
      <c r="BO15" s="66">
        <f t="shared" si="65"/>
        <v>600</v>
      </c>
      <c r="BP15" s="66">
        <f t="shared" si="65"/>
        <v>600</v>
      </c>
      <c r="BQ15" s="66">
        <f t="shared" si="65"/>
        <v>600</v>
      </c>
      <c r="BR15" s="75">
        <f t="shared" si="49"/>
        <v>7200</v>
      </c>
      <c r="BS15" s="66">
        <f t="shared" si="66"/>
        <v>600</v>
      </c>
      <c r="BT15" s="66">
        <f t="shared" si="66"/>
        <v>600</v>
      </c>
      <c r="BU15" s="66">
        <f t="shared" si="66"/>
        <v>600</v>
      </c>
      <c r="BV15" s="66">
        <f t="shared" si="66"/>
        <v>600</v>
      </c>
      <c r="BW15" s="66">
        <f t="shared" si="66"/>
        <v>600</v>
      </c>
      <c r="BX15" s="66">
        <f t="shared" si="66"/>
        <v>600</v>
      </c>
      <c r="BY15" s="66">
        <f t="shared" si="66"/>
        <v>600</v>
      </c>
      <c r="BZ15" s="66">
        <f t="shared" si="66"/>
        <v>600</v>
      </c>
      <c r="CA15" s="66">
        <f t="shared" si="66"/>
        <v>600</v>
      </c>
      <c r="CB15" s="66">
        <f t="shared" si="66"/>
        <v>600</v>
      </c>
      <c r="CC15" s="66">
        <f t="shared" si="66"/>
        <v>600</v>
      </c>
      <c r="CD15" s="66">
        <f t="shared" si="66"/>
        <v>600</v>
      </c>
      <c r="CE15" s="75">
        <f t="shared" si="51"/>
        <v>7200</v>
      </c>
      <c r="CF15" s="66">
        <f t="shared" si="67"/>
        <v>600</v>
      </c>
      <c r="CG15" s="66">
        <f t="shared" si="67"/>
        <v>600</v>
      </c>
      <c r="CH15" s="66">
        <f t="shared" si="67"/>
        <v>600</v>
      </c>
      <c r="CI15" s="66">
        <f t="shared" si="67"/>
        <v>600</v>
      </c>
      <c r="CJ15" s="66">
        <f t="shared" si="67"/>
        <v>600</v>
      </c>
      <c r="CK15" s="66">
        <f t="shared" si="67"/>
        <v>600</v>
      </c>
      <c r="CL15" s="66">
        <f t="shared" si="67"/>
        <v>600</v>
      </c>
      <c r="CM15" s="66">
        <f t="shared" si="67"/>
        <v>600</v>
      </c>
      <c r="CN15" s="66">
        <f t="shared" si="67"/>
        <v>600</v>
      </c>
      <c r="CO15" s="66">
        <f t="shared" si="67"/>
        <v>600</v>
      </c>
      <c r="CP15" s="66">
        <f t="shared" si="67"/>
        <v>600</v>
      </c>
      <c r="CQ15" s="66">
        <f t="shared" si="67"/>
        <v>600</v>
      </c>
      <c r="CR15" s="75">
        <f t="shared" si="53"/>
        <v>7200</v>
      </c>
      <c r="CS15" s="66">
        <f t="shared" si="68"/>
        <v>600</v>
      </c>
      <c r="CT15" s="66">
        <f t="shared" si="68"/>
        <v>600</v>
      </c>
      <c r="CU15" s="66">
        <f t="shared" si="68"/>
        <v>600</v>
      </c>
      <c r="CV15" s="66">
        <f t="shared" si="68"/>
        <v>600</v>
      </c>
      <c r="CW15" s="66">
        <f t="shared" si="68"/>
        <v>600</v>
      </c>
      <c r="CX15" s="66">
        <f t="shared" si="68"/>
        <v>600</v>
      </c>
      <c r="CY15" s="66">
        <f t="shared" si="68"/>
        <v>600</v>
      </c>
      <c r="CZ15" s="66">
        <f t="shared" si="68"/>
        <v>600</v>
      </c>
      <c r="DA15" s="66">
        <f t="shared" si="68"/>
        <v>600</v>
      </c>
      <c r="DB15" s="66">
        <f t="shared" si="68"/>
        <v>600</v>
      </c>
      <c r="DC15" s="66">
        <f t="shared" si="68"/>
        <v>600</v>
      </c>
      <c r="DD15" s="66">
        <f t="shared" si="68"/>
        <v>600</v>
      </c>
      <c r="DE15" s="75">
        <f t="shared" si="55"/>
        <v>7200</v>
      </c>
      <c r="DF15" s="66">
        <f t="shared" si="69"/>
        <v>600</v>
      </c>
      <c r="DG15" s="66">
        <f t="shared" si="69"/>
        <v>600</v>
      </c>
      <c r="DH15" s="66">
        <f t="shared" si="69"/>
        <v>600</v>
      </c>
      <c r="DI15" s="66">
        <f t="shared" si="69"/>
        <v>600</v>
      </c>
      <c r="DJ15" s="66">
        <f t="shared" si="69"/>
        <v>600</v>
      </c>
      <c r="DK15" s="66">
        <f t="shared" si="69"/>
        <v>600</v>
      </c>
      <c r="DL15" s="66">
        <f t="shared" si="69"/>
        <v>600</v>
      </c>
      <c r="DM15" s="66">
        <f t="shared" si="69"/>
        <v>600</v>
      </c>
      <c r="DN15" s="66">
        <f t="shared" si="69"/>
        <v>600</v>
      </c>
      <c r="DO15" s="66">
        <f t="shared" si="69"/>
        <v>600</v>
      </c>
      <c r="DP15" s="66">
        <f t="shared" si="69"/>
        <v>600</v>
      </c>
      <c r="DQ15" s="66">
        <f t="shared" si="69"/>
        <v>600</v>
      </c>
      <c r="DR15" s="75">
        <f t="shared" si="57"/>
        <v>7200</v>
      </c>
      <c r="DS15" s="66">
        <f t="shared" si="70"/>
        <v>600</v>
      </c>
      <c r="DT15" s="66">
        <f t="shared" si="70"/>
        <v>600</v>
      </c>
      <c r="DU15" s="66">
        <f t="shared" si="70"/>
        <v>600</v>
      </c>
      <c r="DV15" s="66">
        <f t="shared" si="70"/>
        <v>600</v>
      </c>
      <c r="DW15" s="66">
        <f t="shared" si="70"/>
        <v>600</v>
      </c>
      <c r="DX15" s="66">
        <f t="shared" si="70"/>
        <v>600</v>
      </c>
      <c r="DY15" s="66">
        <f t="shared" si="70"/>
        <v>600</v>
      </c>
      <c r="DZ15" s="66">
        <f t="shared" si="70"/>
        <v>600</v>
      </c>
      <c r="EA15" s="66">
        <f t="shared" si="70"/>
        <v>600</v>
      </c>
      <c r="EB15" s="66">
        <f t="shared" si="70"/>
        <v>600</v>
      </c>
      <c r="EC15" s="66">
        <f t="shared" si="70"/>
        <v>600</v>
      </c>
      <c r="ED15" s="66">
        <f t="shared" si="70"/>
        <v>600</v>
      </c>
      <c r="EE15" s="76">
        <f t="shared" si="59"/>
        <v>7200</v>
      </c>
    </row>
    <row r="16" spans="1:149" x14ac:dyDescent="0.2">
      <c r="A16" s="2" t="s">
        <v>64</v>
      </c>
      <c r="B16" s="66">
        <f>+B15*20/100</f>
        <v>871800</v>
      </c>
      <c r="D16" s="3" t="s">
        <v>66</v>
      </c>
      <c r="E16" s="66">
        <v>85</v>
      </c>
      <c r="F16" s="66">
        <f t="shared" si="40"/>
        <v>85</v>
      </c>
      <c r="G16" s="66">
        <f t="shared" si="40"/>
        <v>85</v>
      </c>
      <c r="H16" s="66">
        <f t="shared" si="40"/>
        <v>85</v>
      </c>
      <c r="I16" s="66">
        <f t="shared" si="40"/>
        <v>85</v>
      </c>
      <c r="J16" s="66">
        <f t="shared" si="40"/>
        <v>85</v>
      </c>
      <c r="K16" s="66">
        <f t="shared" si="40"/>
        <v>85</v>
      </c>
      <c r="L16" s="66">
        <f t="shared" si="40"/>
        <v>85</v>
      </c>
      <c r="M16" s="66">
        <f t="shared" si="40"/>
        <v>85</v>
      </c>
      <c r="N16" s="66">
        <f t="shared" si="40"/>
        <v>85</v>
      </c>
      <c r="O16" s="66">
        <f t="shared" si="40"/>
        <v>85</v>
      </c>
      <c r="P16" s="66">
        <f t="shared" si="40"/>
        <v>85</v>
      </c>
      <c r="Q16" s="66">
        <f t="shared" si="40"/>
        <v>85</v>
      </c>
      <c r="R16" s="75">
        <f t="shared" si="41"/>
        <v>1020</v>
      </c>
      <c r="S16" s="66">
        <v>0</v>
      </c>
      <c r="T16" s="66">
        <v>0</v>
      </c>
      <c r="U16" s="66">
        <v>0</v>
      </c>
      <c r="V16" s="66">
        <v>0</v>
      </c>
      <c r="W16" s="66">
        <f t="shared" si="62"/>
        <v>85</v>
      </c>
      <c r="X16" s="66">
        <f t="shared" si="62"/>
        <v>85</v>
      </c>
      <c r="Y16" s="66">
        <f t="shared" si="62"/>
        <v>85</v>
      </c>
      <c r="Z16" s="66">
        <f t="shared" si="62"/>
        <v>85</v>
      </c>
      <c r="AA16" s="66">
        <f t="shared" si="62"/>
        <v>85</v>
      </c>
      <c r="AB16" s="66">
        <f t="shared" si="62"/>
        <v>85</v>
      </c>
      <c r="AC16" s="66">
        <f t="shared" si="62"/>
        <v>85</v>
      </c>
      <c r="AD16" s="66">
        <f t="shared" si="62"/>
        <v>85</v>
      </c>
      <c r="AE16" s="75">
        <f t="shared" si="43"/>
        <v>680</v>
      </c>
      <c r="AF16" s="66">
        <f t="shared" si="63"/>
        <v>85</v>
      </c>
      <c r="AG16" s="66">
        <f t="shared" si="63"/>
        <v>85</v>
      </c>
      <c r="AH16" s="66">
        <f t="shared" si="63"/>
        <v>85</v>
      </c>
      <c r="AI16" s="66">
        <f t="shared" si="63"/>
        <v>85</v>
      </c>
      <c r="AJ16" s="66">
        <f t="shared" si="63"/>
        <v>85</v>
      </c>
      <c r="AK16" s="66">
        <f t="shared" si="63"/>
        <v>85</v>
      </c>
      <c r="AL16" s="66">
        <f t="shared" si="63"/>
        <v>85</v>
      </c>
      <c r="AM16" s="66">
        <f t="shared" si="63"/>
        <v>85</v>
      </c>
      <c r="AN16" s="66">
        <f t="shared" si="63"/>
        <v>85</v>
      </c>
      <c r="AO16" s="66">
        <f t="shared" si="63"/>
        <v>85</v>
      </c>
      <c r="AP16" s="66">
        <f t="shared" si="63"/>
        <v>85</v>
      </c>
      <c r="AQ16" s="66">
        <f t="shared" si="63"/>
        <v>85</v>
      </c>
      <c r="AR16" s="75">
        <f t="shared" si="45"/>
        <v>1020</v>
      </c>
      <c r="AS16" s="66">
        <f t="shared" si="64"/>
        <v>85</v>
      </c>
      <c r="AT16" s="66">
        <f t="shared" si="64"/>
        <v>85</v>
      </c>
      <c r="AU16" s="66">
        <f t="shared" si="64"/>
        <v>85</v>
      </c>
      <c r="AV16" s="66">
        <f t="shared" si="64"/>
        <v>85</v>
      </c>
      <c r="AW16" s="66">
        <f t="shared" si="64"/>
        <v>85</v>
      </c>
      <c r="AX16" s="66">
        <f t="shared" si="64"/>
        <v>85</v>
      </c>
      <c r="AY16" s="66">
        <f t="shared" si="64"/>
        <v>85</v>
      </c>
      <c r="AZ16" s="66">
        <f t="shared" si="64"/>
        <v>85</v>
      </c>
      <c r="BA16" s="66">
        <f t="shared" si="64"/>
        <v>85</v>
      </c>
      <c r="BB16" s="66">
        <f t="shared" si="64"/>
        <v>85</v>
      </c>
      <c r="BC16" s="66">
        <f t="shared" si="64"/>
        <v>85</v>
      </c>
      <c r="BD16" s="66">
        <f t="shared" si="64"/>
        <v>85</v>
      </c>
      <c r="BE16" s="75">
        <f t="shared" si="47"/>
        <v>1020</v>
      </c>
      <c r="BF16" s="66">
        <f t="shared" si="65"/>
        <v>85</v>
      </c>
      <c r="BG16" s="66">
        <f t="shared" si="65"/>
        <v>85</v>
      </c>
      <c r="BH16" s="66">
        <f t="shared" si="65"/>
        <v>85</v>
      </c>
      <c r="BI16" s="66">
        <f t="shared" si="65"/>
        <v>85</v>
      </c>
      <c r="BJ16" s="66">
        <f t="shared" si="65"/>
        <v>85</v>
      </c>
      <c r="BK16" s="66">
        <f t="shared" si="65"/>
        <v>85</v>
      </c>
      <c r="BL16" s="66">
        <f t="shared" si="65"/>
        <v>85</v>
      </c>
      <c r="BM16" s="66">
        <f t="shared" si="65"/>
        <v>85</v>
      </c>
      <c r="BN16" s="66">
        <f t="shared" si="65"/>
        <v>85</v>
      </c>
      <c r="BO16" s="66">
        <f t="shared" si="65"/>
        <v>85</v>
      </c>
      <c r="BP16" s="66">
        <f t="shared" si="65"/>
        <v>85</v>
      </c>
      <c r="BQ16" s="66">
        <f t="shared" si="65"/>
        <v>85</v>
      </c>
      <c r="BR16" s="75">
        <f t="shared" si="49"/>
        <v>1020</v>
      </c>
      <c r="BS16" s="66">
        <f t="shared" si="66"/>
        <v>85</v>
      </c>
      <c r="BT16" s="66">
        <f t="shared" si="66"/>
        <v>85</v>
      </c>
      <c r="BU16" s="66">
        <f t="shared" si="66"/>
        <v>85</v>
      </c>
      <c r="BV16" s="66">
        <f t="shared" si="66"/>
        <v>85</v>
      </c>
      <c r="BW16" s="66">
        <f t="shared" si="66"/>
        <v>85</v>
      </c>
      <c r="BX16" s="66">
        <f t="shared" si="66"/>
        <v>85</v>
      </c>
      <c r="BY16" s="66">
        <f t="shared" si="66"/>
        <v>85</v>
      </c>
      <c r="BZ16" s="66">
        <f t="shared" si="66"/>
        <v>85</v>
      </c>
      <c r="CA16" s="66">
        <f t="shared" si="66"/>
        <v>85</v>
      </c>
      <c r="CB16" s="66">
        <f t="shared" si="66"/>
        <v>85</v>
      </c>
      <c r="CC16" s="66">
        <f t="shared" si="66"/>
        <v>85</v>
      </c>
      <c r="CD16" s="66">
        <f t="shared" si="66"/>
        <v>85</v>
      </c>
      <c r="CE16" s="75">
        <f t="shared" si="51"/>
        <v>1020</v>
      </c>
      <c r="CF16" s="66">
        <f t="shared" si="67"/>
        <v>85</v>
      </c>
      <c r="CG16" s="66">
        <f t="shared" si="67"/>
        <v>85</v>
      </c>
      <c r="CH16" s="66">
        <f t="shared" si="67"/>
        <v>85</v>
      </c>
      <c r="CI16" s="66">
        <f t="shared" si="67"/>
        <v>85</v>
      </c>
      <c r="CJ16" s="66">
        <f t="shared" si="67"/>
        <v>85</v>
      </c>
      <c r="CK16" s="66">
        <f t="shared" si="67"/>
        <v>85</v>
      </c>
      <c r="CL16" s="66">
        <f t="shared" si="67"/>
        <v>85</v>
      </c>
      <c r="CM16" s="66">
        <f t="shared" si="67"/>
        <v>85</v>
      </c>
      <c r="CN16" s="66">
        <f t="shared" si="67"/>
        <v>85</v>
      </c>
      <c r="CO16" s="66">
        <f t="shared" si="67"/>
        <v>85</v>
      </c>
      <c r="CP16" s="66">
        <f t="shared" si="67"/>
        <v>85</v>
      </c>
      <c r="CQ16" s="66">
        <f t="shared" si="67"/>
        <v>85</v>
      </c>
      <c r="CR16" s="75">
        <f t="shared" si="53"/>
        <v>1020</v>
      </c>
      <c r="CS16" s="66">
        <f t="shared" si="68"/>
        <v>85</v>
      </c>
      <c r="CT16" s="66">
        <f t="shared" si="68"/>
        <v>85</v>
      </c>
      <c r="CU16" s="66">
        <f t="shared" si="68"/>
        <v>85</v>
      </c>
      <c r="CV16" s="66">
        <f t="shared" si="68"/>
        <v>85</v>
      </c>
      <c r="CW16" s="66">
        <f t="shared" si="68"/>
        <v>85</v>
      </c>
      <c r="CX16" s="66">
        <f t="shared" si="68"/>
        <v>85</v>
      </c>
      <c r="CY16" s="66">
        <f t="shared" si="68"/>
        <v>85</v>
      </c>
      <c r="CZ16" s="66">
        <f t="shared" si="68"/>
        <v>85</v>
      </c>
      <c r="DA16" s="66">
        <f t="shared" si="68"/>
        <v>85</v>
      </c>
      <c r="DB16" s="66">
        <f t="shared" si="68"/>
        <v>85</v>
      </c>
      <c r="DC16" s="66">
        <f t="shared" si="68"/>
        <v>85</v>
      </c>
      <c r="DD16" s="66">
        <f t="shared" si="68"/>
        <v>85</v>
      </c>
      <c r="DE16" s="75">
        <f t="shared" si="55"/>
        <v>1020</v>
      </c>
      <c r="DF16" s="66">
        <f t="shared" si="69"/>
        <v>85</v>
      </c>
      <c r="DG16" s="66">
        <f t="shared" si="69"/>
        <v>85</v>
      </c>
      <c r="DH16" s="66">
        <f t="shared" si="69"/>
        <v>85</v>
      </c>
      <c r="DI16" s="66">
        <f t="shared" si="69"/>
        <v>85</v>
      </c>
      <c r="DJ16" s="66">
        <f t="shared" si="69"/>
        <v>85</v>
      </c>
      <c r="DK16" s="66">
        <f t="shared" si="69"/>
        <v>85</v>
      </c>
      <c r="DL16" s="66">
        <f t="shared" si="69"/>
        <v>85</v>
      </c>
      <c r="DM16" s="66">
        <f t="shared" si="69"/>
        <v>85</v>
      </c>
      <c r="DN16" s="66">
        <f t="shared" si="69"/>
        <v>85</v>
      </c>
      <c r="DO16" s="66">
        <f t="shared" si="69"/>
        <v>85</v>
      </c>
      <c r="DP16" s="66">
        <f t="shared" si="69"/>
        <v>85</v>
      </c>
      <c r="DQ16" s="66">
        <f t="shared" si="69"/>
        <v>85</v>
      </c>
      <c r="DR16" s="75">
        <f t="shared" si="57"/>
        <v>1020</v>
      </c>
      <c r="DS16" s="66">
        <f t="shared" si="70"/>
        <v>85</v>
      </c>
      <c r="DT16" s="66">
        <f t="shared" si="70"/>
        <v>85</v>
      </c>
      <c r="DU16" s="66">
        <f t="shared" si="70"/>
        <v>85</v>
      </c>
      <c r="DV16" s="66">
        <f t="shared" si="70"/>
        <v>85</v>
      </c>
      <c r="DW16" s="66">
        <f t="shared" si="70"/>
        <v>85</v>
      </c>
      <c r="DX16" s="66">
        <f t="shared" si="70"/>
        <v>85</v>
      </c>
      <c r="DY16" s="66">
        <f t="shared" si="70"/>
        <v>85</v>
      </c>
      <c r="DZ16" s="66">
        <f t="shared" si="70"/>
        <v>85</v>
      </c>
      <c r="EA16" s="66">
        <f t="shared" si="70"/>
        <v>85</v>
      </c>
      <c r="EB16" s="66">
        <f t="shared" si="70"/>
        <v>85</v>
      </c>
      <c r="EC16" s="66">
        <f t="shared" si="70"/>
        <v>85</v>
      </c>
      <c r="ED16" s="66">
        <f t="shared" si="70"/>
        <v>85</v>
      </c>
      <c r="EE16" s="76">
        <f t="shared" si="59"/>
        <v>1020</v>
      </c>
    </row>
    <row r="17" spans="1:135" x14ac:dyDescent="0.2">
      <c r="A17" s="2"/>
      <c r="D17" s="3" t="s">
        <v>67</v>
      </c>
      <c r="E17" s="66">
        <v>150</v>
      </c>
      <c r="F17" s="66">
        <f t="shared" si="40"/>
        <v>150</v>
      </c>
      <c r="G17" s="66">
        <f t="shared" si="40"/>
        <v>150</v>
      </c>
      <c r="H17" s="66">
        <f t="shared" si="40"/>
        <v>150</v>
      </c>
      <c r="I17" s="66">
        <f t="shared" si="40"/>
        <v>150</v>
      </c>
      <c r="J17" s="66">
        <f t="shared" si="40"/>
        <v>150</v>
      </c>
      <c r="K17" s="66">
        <f t="shared" si="40"/>
        <v>150</v>
      </c>
      <c r="L17" s="66">
        <f t="shared" si="40"/>
        <v>150</v>
      </c>
      <c r="M17" s="66">
        <f t="shared" si="40"/>
        <v>150</v>
      </c>
      <c r="N17" s="66">
        <f t="shared" si="40"/>
        <v>150</v>
      </c>
      <c r="O17" s="66">
        <f t="shared" si="40"/>
        <v>150</v>
      </c>
      <c r="P17" s="66">
        <f t="shared" si="40"/>
        <v>150</v>
      </c>
      <c r="Q17" s="66">
        <f t="shared" si="40"/>
        <v>150</v>
      </c>
      <c r="R17" s="75">
        <f t="shared" si="41"/>
        <v>1800</v>
      </c>
      <c r="S17" s="66">
        <f t="shared" si="61"/>
        <v>150</v>
      </c>
      <c r="T17" s="66">
        <f t="shared" si="61"/>
        <v>150</v>
      </c>
      <c r="U17" s="66">
        <f t="shared" si="61"/>
        <v>150</v>
      </c>
      <c r="V17" s="66">
        <f t="shared" si="62"/>
        <v>150</v>
      </c>
      <c r="W17" s="66">
        <f t="shared" si="62"/>
        <v>150</v>
      </c>
      <c r="X17" s="66">
        <f t="shared" si="62"/>
        <v>150</v>
      </c>
      <c r="Y17" s="66">
        <f t="shared" si="62"/>
        <v>150</v>
      </c>
      <c r="Z17" s="66">
        <f t="shared" si="62"/>
        <v>150</v>
      </c>
      <c r="AA17" s="66">
        <f t="shared" si="62"/>
        <v>150</v>
      </c>
      <c r="AB17" s="66">
        <f t="shared" si="62"/>
        <v>150</v>
      </c>
      <c r="AC17" s="66">
        <f t="shared" si="62"/>
        <v>150</v>
      </c>
      <c r="AD17" s="66">
        <f t="shared" si="62"/>
        <v>150</v>
      </c>
      <c r="AE17" s="75">
        <f t="shared" si="43"/>
        <v>1800</v>
      </c>
      <c r="AF17" s="66">
        <f t="shared" si="63"/>
        <v>150</v>
      </c>
      <c r="AG17" s="66">
        <f t="shared" si="63"/>
        <v>150</v>
      </c>
      <c r="AH17" s="66">
        <f t="shared" si="63"/>
        <v>150</v>
      </c>
      <c r="AI17" s="66">
        <f t="shared" si="63"/>
        <v>150</v>
      </c>
      <c r="AJ17" s="66">
        <f t="shared" si="63"/>
        <v>150</v>
      </c>
      <c r="AK17" s="66">
        <f t="shared" si="63"/>
        <v>150</v>
      </c>
      <c r="AL17" s="66">
        <f t="shared" si="63"/>
        <v>150</v>
      </c>
      <c r="AM17" s="66">
        <f t="shared" si="63"/>
        <v>150</v>
      </c>
      <c r="AN17" s="66">
        <f t="shared" si="63"/>
        <v>150</v>
      </c>
      <c r="AO17" s="66">
        <f t="shared" si="63"/>
        <v>150</v>
      </c>
      <c r="AP17" s="66">
        <f t="shared" si="63"/>
        <v>150</v>
      </c>
      <c r="AQ17" s="66">
        <f t="shared" si="63"/>
        <v>150</v>
      </c>
      <c r="AR17" s="75">
        <f t="shared" si="45"/>
        <v>1800</v>
      </c>
      <c r="AS17" s="66">
        <f t="shared" si="64"/>
        <v>150</v>
      </c>
      <c r="AT17" s="66">
        <f t="shared" si="64"/>
        <v>150</v>
      </c>
      <c r="AU17" s="66">
        <f t="shared" si="64"/>
        <v>150</v>
      </c>
      <c r="AV17" s="66">
        <f t="shared" si="64"/>
        <v>150</v>
      </c>
      <c r="AW17" s="66">
        <f t="shared" si="64"/>
        <v>150</v>
      </c>
      <c r="AX17" s="66">
        <f t="shared" si="64"/>
        <v>150</v>
      </c>
      <c r="AY17" s="66">
        <f t="shared" si="64"/>
        <v>150</v>
      </c>
      <c r="AZ17" s="66">
        <f t="shared" si="64"/>
        <v>150</v>
      </c>
      <c r="BA17" s="66">
        <f t="shared" si="64"/>
        <v>150</v>
      </c>
      <c r="BB17" s="66">
        <f t="shared" si="64"/>
        <v>150</v>
      </c>
      <c r="BC17" s="66">
        <f t="shared" si="64"/>
        <v>150</v>
      </c>
      <c r="BD17" s="66">
        <f t="shared" si="64"/>
        <v>150</v>
      </c>
      <c r="BE17" s="75">
        <f t="shared" si="47"/>
        <v>1800</v>
      </c>
      <c r="BF17" s="66">
        <f t="shared" si="65"/>
        <v>150</v>
      </c>
      <c r="BG17" s="66">
        <f t="shared" si="65"/>
        <v>150</v>
      </c>
      <c r="BH17" s="66">
        <f t="shared" si="65"/>
        <v>150</v>
      </c>
      <c r="BI17" s="66">
        <f t="shared" si="65"/>
        <v>150</v>
      </c>
      <c r="BJ17" s="66">
        <f t="shared" si="65"/>
        <v>150</v>
      </c>
      <c r="BK17" s="66">
        <f t="shared" si="65"/>
        <v>150</v>
      </c>
      <c r="BL17" s="66">
        <f t="shared" si="65"/>
        <v>150</v>
      </c>
      <c r="BM17" s="66">
        <f t="shared" si="65"/>
        <v>150</v>
      </c>
      <c r="BN17" s="66">
        <f t="shared" si="65"/>
        <v>150</v>
      </c>
      <c r="BO17" s="66">
        <f t="shared" si="65"/>
        <v>150</v>
      </c>
      <c r="BP17" s="66">
        <f t="shared" si="65"/>
        <v>150</v>
      </c>
      <c r="BQ17" s="66">
        <f t="shared" si="65"/>
        <v>150</v>
      </c>
      <c r="BR17" s="75">
        <f t="shared" si="49"/>
        <v>1800</v>
      </c>
      <c r="BS17" s="66">
        <f t="shared" si="66"/>
        <v>150</v>
      </c>
      <c r="BT17" s="66">
        <f t="shared" si="66"/>
        <v>150</v>
      </c>
      <c r="BU17" s="66">
        <f t="shared" si="66"/>
        <v>150</v>
      </c>
      <c r="BV17" s="66">
        <f t="shared" si="66"/>
        <v>150</v>
      </c>
      <c r="BW17" s="66">
        <f t="shared" si="66"/>
        <v>150</v>
      </c>
      <c r="BX17" s="66">
        <f t="shared" si="66"/>
        <v>150</v>
      </c>
      <c r="BY17" s="66">
        <f t="shared" si="66"/>
        <v>150</v>
      </c>
      <c r="BZ17" s="66">
        <f t="shared" si="66"/>
        <v>150</v>
      </c>
      <c r="CA17" s="66">
        <f t="shared" si="66"/>
        <v>150</v>
      </c>
      <c r="CB17" s="66">
        <f t="shared" si="66"/>
        <v>150</v>
      </c>
      <c r="CC17" s="66">
        <f t="shared" si="66"/>
        <v>150</v>
      </c>
      <c r="CD17" s="66">
        <f t="shared" si="66"/>
        <v>150</v>
      </c>
      <c r="CE17" s="75">
        <f t="shared" si="51"/>
        <v>1800</v>
      </c>
      <c r="CF17" s="66">
        <f t="shared" si="67"/>
        <v>150</v>
      </c>
      <c r="CG17" s="66">
        <f t="shared" si="67"/>
        <v>150</v>
      </c>
      <c r="CH17" s="66">
        <f t="shared" si="67"/>
        <v>150</v>
      </c>
      <c r="CI17" s="66">
        <f t="shared" si="67"/>
        <v>150</v>
      </c>
      <c r="CJ17" s="66">
        <f t="shared" si="67"/>
        <v>150</v>
      </c>
      <c r="CK17" s="66">
        <f t="shared" si="67"/>
        <v>150</v>
      </c>
      <c r="CL17" s="66">
        <f t="shared" si="67"/>
        <v>150</v>
      </c>
      <c r="CM17" s="66">
        <f t="shared" si="67"/>
        <v>150</v>
      </c>
      <c r="CN17" s="66">
        <f t="shared" si="67"/>
        <v>150</v>
      </c>
      <c r="CO17" s="66">
        <f t="shared" si="67"/>
        <v>150</v>
      </c>
      <c r="CP17" s="66">
        <f t="shared" si="67"/>
        <v>150</v>
      </c>
      <c r="CQ17" s="66">
        <f t="shared" si="67"/>
        <v>150</v>
      </c>
      <c r="CR17" s="75">
        <f t="shared" si="53"/>
        <v>1800</v>
      </c>
      <c r="CS17" s="66">
        <f t="shared" si="68"/>
        <v>150</v>
      </c>
      <c r="CT17" s="66">
        <f t="shared" si="68"/>
        <v>150</v>
      </c>
      <c r="CU17" s="66">
        <f t="shared" si="68"/>
        <v>150</v>
      </c>
      <c r="CV17" s="66">
        <f t="shared" si="68"/>
        <v>150</v>
      </c>
      <c r="CW17" s="66">
        <f t="shared" si="68"/>
        <v>150</v>
      </c>
      <c r="CX17" s="66">
        <f t="shared" si="68"/>
        <v>150</v>
      </c>
      <c r="CY17" s="66">
        <f t="shared" si="68"/>
        <v>150</v>
      </c>
      <c r="CZ17" s="66">
        <f t="shared" si="68"/>
        <v>150</v>
      </c>
      <c r="DA17" s="66">
        <f t="shared" si="68"/>
        <v>150</v>
      </c>
      <c r="DB17" s="66">
        <f t="shared" si="68"/>
        <v>150</v>
      </c>
      <c r="DC17" s="66">
        <f t="shared" si="68"/>
        <v>150</v>
      </c>
      <c r="DD17" s="66">
        <f t="shared" si="68"/>
        <v>150</v>
      </c>
      <c r="DE17" s="75">
        <f t="shared" si="55"/>
        <v>1800</v>
      </c>
      <c r="DF17" s="66">
        <f t="shared" si="69"/>
        <v>150</v>
      </c>
      <c r="DG17" s="66">
        <f t="shared" si="69"/>
        <v>150</v>
      </c>
      <c r="DH17" s="66">
        <f t="shared" si="69"/>
        <v>150</v>
      </c>
      <c r="DI17" s="66">
        <f t="shared" si="69"/>
        <v>150</v>
      </c>
      <c r="DJ17" s="66">
        <f t="shared" si="69"/>
        <v>150</v>
      </c>
      <c r="DK17" s="66">
        <f t="shared" si="69"/>
        <v>150</v>
      </c>
      <c r="DL17" s="66">
        <f t="shared" si="69"/>
        <v>150</v>
      </c>
      <c r="DM17" s="66">
        <f t="shared" si="69"/>
        <v>150</v>
      </c>
      <c r="DN17" s="66">
        <f t="shared" si="69"/>
        <v>150</v>
      </c>
      <c r="DO17" s="66">
        <f t="shared" si="69"/>
        <v>150</v>
      </c>
      <c r="DP17" s="66">
        <f t="shared" si="69"/>
        <v>150</v>
      </c>
      <c r="DQ17" s="66">
        <f t="shared" si="69"/>
        <v>150</v>
      </c>
      <c r="DR17" s="75">
        <f t="shared" si="57"/>
        <v>1800</v>
      </c>
      <c r="DS17" s="66">
        <f t="shared" si="70"/>
        <v>150</v>
      </c>
      <c r="DT17" s="66">
        <f t="shared" si="70"/>
        <v>150</v>
      </c>
      <c r="DU17" s="66">
        <f t="shared" si="70"/>
        <v>150</v>
      </c>
      <c r="DV17" s="66">
        <f t="shared" si="70"/>
        <v>150</v>
      </c>
      <c r="DW17" s="66">
        <f t="shared" si="70"/>
        <v>150</v>
      </c>
      <c r="DX17" s="66">
        <f t="shared" si="70"/>
        <v>150</v>
      </c>
      <c r="DY17" s="66">
        <f t="shared" si="70"/>
        <v>150</v>
      </c>
      <c r="DZ17" s="66">
        <f t="shared" si="70"/>
        <v>150</v>
      </c>
      <c r="EA17" s="66">
        <f t="shared" si="70"/>
        <v>150</v>
      </c>
      <c r="EB17" s="66">
        <f t="shared" si="70"/>
        <v>150</v>
      </c>
      <c r="EC17" s="66">
        <f t="shared" si="70"/>
        <v>150</v>
      </c>
      <c r="ED17" s="66">
        <f t="shared" si="70"/>
        <v>150</v>
      </c>
      <c r="EE17" s="76">
        <f t="shared" si="59"/>
        <v>1800</v>
      </c>
    </row>
    <row r="18" spans="1:135" x14ac:dyDescent="0.2">
      <c r="A18" s="3" t="s">
        <v>165</v>
      </c>
      <c r="B18" s="77">
        <f>EDATE(B7, 4)</f>
        <v>44927</v>
      </c>
      <c r="D18" s="3" t="s">
        <v>69</v>
      </c>
      <c r="E18" s="66">
        <v>780</v>
      </c>
      <c r="F18" s="66">
        <f t="shared" si="40"/>
        <v>780</v>
      </c>
      <c r="G18" s="66">
        <f t="shared" si="40"/>
        <v>780</v>
      </c>
      <c r="H18" s="66">
        <f t="shared" si="40"/>
        <v>780</v>
      </c>
      <c r="I18" s="66">
        <f t="shared" si="40"/>
        <v>780</v>
      </c>
      <c r="J18" s="66">
        <f t="shared" si="40"/>
        <v>780</v>
      </c>
      <c r="K18" s="66">
        <f t="shared" si="40"/>
        <v>780</v>
      </c>
      <c r="L18" s="66">
        <f t="shared" si="40"/>
        <v>780</v>
      </c>
      <c r="M18" s="66">
        <f t="shared" si="40"/>
        <v>780</v>
      </c>
      <c r="N18" s="66">
        <f t="shared" si="40"/>
        <v>780</v>
      </c>
      <c r="O18" s="66">
        <f t="shared" si="40"/>
        <v>780</v>
      </c>
      <c r="P18" s="66">
        <f t="shared" si="40"/>
        <v>780</v>
      </c>
      <c r="Q18" s="66">
        <f t="shared" si="40"/>
        <v>780</v>
      </c>
      <c r="R18" s="75">
        <f t="shared" si="41"/>
        <v>9360</v>
      </c>
      <c r="S18" s="66">
        <f t="shared" si="61"/>
        <v>780</v>
      </c>
      <c r="T18" s="66">
        <f t="shared" si="61"/>
        <v>780</v>
      </c>
      <c r="U18" s="66">
        <f t="shared" si="61"/>
        <v>780</v>
      </c>
      <c r="V18" s="66">
        <f t="shared" si="62"/>
        <v>780</v>
      </c>
      <c r="W18" s="66">
        <f t="shared" si="62"/>
        <v>780</v>
      </c>
      <c r="X18" s="66">
        <f t="shared" si="62"/>
        <v>780</v>
      </c>
      <c r="Y18" s="66">
        <f t="shared" si="62"/>
        <v>780</v>
      </c>
      <c r="Z18" s="66">
        <f t="shared" si="62"/>
        <v>780</v>
      </c>
      <c r="AA18" s="66">
        <f t="shared" si="62"/>
        <v>780</v>
      </c>
      <c r="AB18" s="66">
        <f t="shared" si="62"/>
        <v>780</v>
      </c>
      <c r="AC18" s="66">
        <f t="shared" si="62"/>
        <v>780</v>
      </c>
      <c r="AD18" s="66">
        <f t="shared" si="62"/>
        <v>780</v>
      </c>
      <c r="AE18" s="75">
        <f t="shared" si="43"/>
        <v>9360</v>
      </c>
      <c r="AF18" s="66">
        <f t="shared" si="63"/>
        <v>780</v>
      </c>
      <c r="AG18" s="66">
        <f t="shared" si="63"/>
        <v>780</v>
      </c>
      <c r="AH18" s="66">
        <f t="shared" si="63"/>
        <v>780</v>
      </c>
      <c r="AI18" s="66">
        <f t="shared" si="63"/>
        <v>780</v>
      </c>
      <c r="AJ18" s="66">
        <f t="shared" si="63"/>
        <v>780</v>
      </c>
      <c r="AK18" s="66">
        <f t="shared" si="63"/>
        <v>780</v>
      </c>
      <c r="AL18" s="66">
        <f t="shared" si="63"/>
        <v>780</v>
      </c>
      <c r="AM18" s="66">
        <f t="shared" si="63"/>
        <v>780</v>
      </c>
      <c r="AN18" s="66">
        <f t="shared" si="63"/>
        <v>780</v>
      </c>
      <c r="AO18" s="66">
        <f t="shared" si="63"/>
        <v>780</v>
      </c>
      <c r="AP18" s="66">
        <f t="shared" si="63"/>
        <v>780</v>
      </c>
      <c r="AQ18" s="66">
        <f t="shared" si="63"/>
        <v>780</v>
      </c>
      <c r="AR18" s="75">
        <f t="shared" si="45"/>
        <v>9360</v>
      </c>
      <c r="AS18" s="66">
        <f t="shared" si="64"/>
        <v>780</v>
      </c>
      <c r="AT18" s="66">
        <f t="shared" si="64"/>
        <v>780</v>
      </c>
      <c r="AU18" s="66">
        <f t="shared" si="64"/>
        <v>780</v>
      </c>
      <c r="AV18" s="66">
        <f t="shared" si="64"/>
        <v>780</v>
      </c>
      <c r="AW18" s="66">
        <f t="shared" si="64"/>
        <v>780</v>
      </c>
      <c r="AX18" s="66">
        <f t="shared" si="64"/>
        <v>780</v>
      </c>
      <c r="AY18" s="66">
        <f t="shared" si="64"/>
        <v>780</v>
      </c>
      <c r="AZ18" s="66">
        <f t="shared" si="64"/>
        <v>780</v>
      </c>
      <c r="BA18" s="66">
        <f t="shared" si="64"/>
        <v>780</v>
      </c>
      <c r="BB18" s="66">
        <f t="shared" si="64"/>
        <v>780</v>
      </c>
      <c r="BC18" s="66">
        <f t="shared" si="64"/>
        <v>780</v>
      </c>
      <c r="BD18" s="66">
        <f t="shared" si="64"/>
        <v>780</v>
      </c>
      <c r="BE18" s="75">
        <f t="shared" si="47"/>
        <v>9360</v>
      </c>
      <c r="BF18" s="66">
        <f t="shared" si="65"/>
        <v>780</v>
      </c>
      <c r="BG18" s="66">
        <f t="shared" si="65"/>
        <v>780</v>
      </c>
      <c r="BH18" s="66">
        <f t="shared" si="65"/>
        <v>780</v>
      </c>
      <c r="BI18" s="66">
        <f t="shared" si="65"/>
        <v>780</v>
      </c>
      <c r="BJ18" s="66">
        <f t="shared" si="65"/>
        <v>780</v>
      </c>
      <c r="BK18" s="66">
        <f t="shared" si="65"/>
        <v>780</v>
      </c>
      <c r="BL18" s="66">
        <f t="shared" si="65"/>
        <v>780</v>
      </c>
      <c r="BM18" s="66">
        <f t="shared" si="65"/>
        <v>780</v>
      </c>
      <c r="BN18" s="66">
        <f t="shared" si="65"/>
        <v>780</v>
      </c>
      <c r="BO18" s="66">
        <f t="shared" si="65"/>
        <v>780</v>
      </c>
      <c r="BP18" s="66">
        <f t="shared" si="65"/>
        <v>780</v>
      </c>
      <c r="BQ18" s="66">
        <f t="shared" si="65"/>
        <v>780</v>
      </c>
      <c r="BR18" s="75">
        <f t="shared" si="49"/>
        <v>9360</v>
      </c>
      <c r="BS18" s="66">
        <f t="shared" si="66"/>
        <v>780</v>
      </c>
      <c r="BT18" s="66">
        <f t="shared" si="66"/>
        <v>780</v>
      </c>
      <c r="BU18" s="66">
        <f t="shared" si="66"/>
        <v>780</v>
      </c>
      <c r="BV18" s="66">
        <f t="shared" si="66"/>
        <v>780</v>
      </c>
      <c r="BW18" s="66">
        <f t="shared" si="66"/>
        <v>780</v>
      </c>
      <c r="BX18" s="66">
        <f t="shared" si="66"/>
        <v>780</v>
      </c>
      <c r="BY18" s="66">
        <f t="shared" si="66"/>
        <v>780</v>
      </c>
      <c r="BZ18" s="66">
        <f t="shared" si="66"/>
        <v>780</v>
      </c>
      <c r="CA18" s="66">
        <f t="shared" si="66"/>
        <v>780</v>
      </c>
      <c r="CB18" s="66">
        <f t="shared" si="66"/>
        <v>780</v>
      </c>
      <c r="CC18" s="66">
        <f t="shared" si="66"/>
        <v>780</v>
      </c>
      <c r="CD18" s="66">
        <f t="shared" si="66"/>
        <v>780</v>
      </c>
      <c r="CE18" s="75">
        <f t="shared" si="51"/>
        <v>9360</v>
      </c>
      <c r="CF18" s="66">
        <f t="shared" si="67"/>
        <v>780</v>
      </c>
      <c r="CG18" s="66">
        <f t="shared" si="67"/>
        <v>780</v>
      </c>
      <c r="CH18" s="66">
        <f t="shared" si="67"/>
        <v>780</v>
      </c>
      <c r="CI18" s="66">
        <f t="shared" si="67"/>
        <v>780</v>
      </c>
      <c r="CJ18" s="66">
        <f t="shared" si="67"/>
        <v>780</v>
      </c>
      <c r="CK18" s="66">
        <f t="shared" si="67"/>
        <v>780</v>
      </c>
      <c r="CL18" s="66">
        <f t="shared" si="67"/>
        <v>780</v>
      </c>
      <c r="CM18" s="66">
        <f t="shared" si="67"/>
        <v>780</v>
      </c>
      <c r="CN18" s="66">
        <f t="shared" si="67"/>
        <v>780</v>
      </c>
      <c r="CO18" s="66">
        <f t="shared" si="67"/>
        <v>780</v>
      </c>
      <c r="CP18" s="66">
        <f t="shared" si="67"/>
        <v>780</v>
      </c>
      <c r="CQ18" s="66">
        <f t="shared" si="67"/>
        <v>780</v>
      </c>
      <c r="CR18" s="75">
        <f t="shared" si="53"/>
        <v>9360</v>
      </c>
      <c r="CS18" s="66">
        <f t="shared" si="68"/>
        <v>780</v>
      </c>
      <c r="CT18" s="66">
        <f t="shared" si="68"/>
        <v>780</v>
      </c>
      <c r="CU18" s="66">
        <f t="shared" si="68"/>
        <v>780</v>
      </c>
      <c r="CV18" s="66">
        <f t="shared" si="68"/>
        <v>780</v>
      </c>
      <c r="CW18" s="66">
        <f t="shared" si="68"/>
        <v>780</v>
      </c>
      <c r="CX18" s="66">
        <f t="shared" si="68"/>
        <v>780</v>
      </c>
      <c r="CY18" s="66">
        <f t="shared" si="68"/>
        <v>780</v>
      </c>
      <c r="CZ18" s="66">
        <f t="shared" si="68"/>
        <v>780</v>
      </c>
      <c r="DA18" s="66">
        <f t="shared" si="68"/>
        <v>780</v>
      </c>
      <c r="DB18" s="66">
        <f t="shared" si="68"/>
        <v>780</v>
      </c>
      <c r="DC18" s="66">
        <f t="shared" si="68"/>
        <v>780</v>
      </c>
      <c r="DD18" s="66">
        <f t="shared" si="68"/>
        <v>780</v>
      </c>
      <c r="DE18" s="75">
        <f t="shared" si="55"/>
        <v>9360</v>
      </c>
      <c r="DF18" s="66">
        <f t="shared" si="69"/>
        <v>780</v>
      </c>
      <c r="DG18" s="66">
        <f t="shared" si="69"/>
        <v>780</v>
      </c>
      <c r="DH18" s="66">
        <f t="shared" si="69"/>
        <v>780</v>
      </c>
      <c r="DI18" s="66">
        <f t="shared" si="69"/>
        <v>780</v>
      </c>
      <c r="DJ18" s="66">
        <f t="shared" si="69"/>
        <v>780</v>
      </c>
      <c r="DK18" s="66">
        <f t="shared" si="69"/>
        <v>780</v>
      </c>
      <c r="DL18" s="66">
        <f t="shared" si="69"/>
        <v>780</v>
      </c>
      <c r="DM18" s="66">
        <f t="shared" si="69"/>
        <v>780</v>
      </c>
      <c r="DN18" s="66">
        <f t="shared" si="69"/>
        <v>780</v>
      </c>
      <c r="DO18" s="66">
        <f t="shared" si="69"/>
        <v>780</v>
      </c>
      <c r="DP18" s="66">
        <f t="shared" si="69"/>
        <v>780</v>
      </c>
      <c r="DQ18" s="66">
        <f t="shared" si="69"/>
        <v>780</v>
      </c>
      <c r="DR18" s="75">
        <f t="shared" si="57"/>
        <v>9360</v>
      </c>
      <c r="DS18" s="66">
        <f t="shared" si="70"/>
        <v>780</v>
      </c>
      <c r="DT18" s="66">
        <f t="shared" si="70"/>
        <v>780</v>
      </c>
      <c r="DU18" s="66">
        <f t="shared" si="70"/>
        <v>780</v>
      </c>
      <c r="DV18" s="66">
        <f t="shared" si="70"/>
        <v>780</v>
      </c>
      <c r="DW18" s="66">
        <f t="shared" si="70"/>
        <v>780</v>
      </c>
      <c r="DX18" s="66">
        <f t="shared" si="70"/>
        <v>780</v>
      </c>
      <c r="DY18" s="66">
        <f t="shared" si="70"/>
        <v>780</v>
      </c>
      <c r="DZ18" s="66">
        <f t="shared" si="70"/>
        <v>780</v>
      </c>
      <c r="EA18" s="66">
        <f t="shared" si="70"/>
        <v>780</v>
      </c>
      <c r="EB18" s="66">
        <f t="shared" si="70"/>
        <v>780</v>
      </c>
      <c r="EC18" s="66">
        <f t="shared" si="70"/>
        <v>780</v>
      </c>
      <c r="ED18" s="66">
        <f t="shared" si="70"/>
        <v>780</v>
      </c>
      <c r="EE18" s="76">
        <f t="shared" si="59"/>
        <v>9360</v>
      </c>
    </row>
    <row r="19" spans="1:135" x14ac:dyDescent="0.2">
      <c r="A19" s="19" t="s">
        <v>166</v>
      </c>
      <c r="B19" s="20">
        <f>EDATE(B18, 8)</f>
        <v>45170</v>
      </c>
      <c r="D19" s="3" t="s">
        <v>71</v>
      </c>
      <c r="E19" s="66">
        <v>220</v>
      </c>
      <c r="F19" s="66">
        <f t="shared" ref="F19:Q33" si="71">IF(F$2&gt;=$B$18,$E19,0)</f>
        <v>220</v>
      </c>
      <c r="G19" s="66">
        <f t="shared" si="71"/>
        <v>220</v>
      </c>
      <c r="H19" s="66">
        <f t="shared" si="71"/>
        <v>220</v>
      </c>
      <c r="I19" s="66">
        <f t="shared" si="71"/>
        <v>220</v>
      </c>
      <c r="J19" s="66">
        <f t="shared" si="71"/>
        <v>220</v>
      </c>
      <c r="K19" s="66">
        <f t="shared" si="71"/>
        <v>220</v>
      </c>
      <c r="L19" s="66">
        <f t="shared" si="71"/>
        <v>220</v>
      </c>
      <c r="M19" s="66">
        <f t="shared" si="71"/>
        <v>220</v>
      </c>
      <c r="N19" s="66">
        <f t="shared" si="71"/>
        <v>220</v>
      </c>
      <c r="O19" s="66">
        <f t="shared" si="71"/>
        <v>220</v>
      </c>
      <c r="P19" s="66">
        <f t="shared" si="71"/>
        <v>220</v>
      </c>
      <c r="Q19" s="66">
        <f t="shared" si="71"/>
        <v>220</v>
      </c>
      <c r="R19" s="75">
        <f t="shared" si="41"/>
        <v>2640</v>
      </c>
      <c r="S19" s="66">
        <f t="shared" si="61"/>
        <v>220</v>
      </c>
      <c r="T19" s="66">
        <f t="shared" si="61"/>
        <v>220</v>
      </c>
      <c r="U19" s="66">
        <f t="shared" si="61"/>
        <v>220</v>
      </c>
      <c r="V19" s="66">
        <f t="shared" si="62"/>
        <v>220</v>
      </c>
      <c r="W19" s="66">
        <f t="shared" si="62"/>
        <v>220</v>
      </c>
      <c r="X19" s="66">
        <f t="shared" si="62"/>
        <v>220</v>
      </c>
      <c r="Y19" s="66">
        <f t="shared" si="62"/>
        <v>220</v>
      </c>
      <c r="Z19" s="66">
        <f t="shared" si="62"/>
        <v>220</v>
      </c>
      <c r="AA19" s="66">
        <f t="shared" si="62"/>
        <v>220</v>
      </c>
      <c r="AB19" s="66">
        <f t="shared" si="62"/>
        <v>220</v>
      </c>
      <c r="AC19" s="66">
        <f t="shared" si="62"/>
        <v>220</v>
      </c>
      <c r="AD19" s="66">
        <f t="shared" si="62"/>
        <v>220</v>
      </c>
      <c r="AE19" s="75">
        <f t="shared" si="43"/>
        <v>2640</v>
      </c>
      <c r="AF19" s="66">
        <f t="shared" si="63"/>
        <v>220</v>
      </c>
      <c r="AG19" s="66">
        <f t="shared" si="63"/>
        <v>220</v>
      </c>
      <c r="AH19" s="66">
        <f t="shared" si="63"/>
        <v>220</v>
      </c>
      <c r="AI19" s="66">
        <f t="shared" si="63"/>
        <v>220</v>
      </c>
      <c r="AJ19" s="66">
        <f t="shared" si="63"/>
        <v>220</v>
      </c>
      <c r="AK19" s="66">
        <f t="shared" si="63"/>
        <v>220</v>
      </c>
      <c r="AL19" s="66">
        <f t="shared" si="63"/>
        <v>220</v>
      </c>
      <c r="AM19" s="66">
        <f t="shared" si="63"/>
        <v>220</v>
      </c>
      <c r="AN19" s="66">
        <f t="shared" si="63"/>
        <v>220</v>
      </c>
      <c r="AO19" s="66">
        <f t="shared" si="63"/>
        <v>220</v>
      </c>
      <c r="AP19" s="66">
        <f t="shared" si="63"/>
        <v>220</v>
      </c>
      <c r="AQ19" s="66">
        <f t="shared" si="63"/>
        <v>220</v>
      </c>
      <c r="AR19" s="75">
        <f t="shared" si="45"/>
        <v>2640</v>
      </c>
      <c r="AS19" s="66">
        <f t="shared" si="64"/>
        <v>220</v>
      </c>
      <c r="AT19" s="66">
        <f t="shared" si="64"/>
        <v>220</v>
      </c>
      <c r="AU19" s="66">
        <f t="shared" si="64"/>
        <v>220</v>
      </c>
      <c r="AV19" s="66">
        <f t="shared" si="64"/>
        <v>220</v>
      </c>
      <c r="AW19" s="66">
        <f t="shared" si="64"/>
        <v>220</v>
      </c>
      <c r="AX19" s="66">
        <f t="shared" si="64"/>
        <v>220</v>
      </c>
      <c r="AY19" s="66">
        <f t="shared" si="64"/>
        <v>220</v>
      </c>
      <c r="AZ19" s="66">
        <f t="shared" si="64"/>
        <v>220</v>
      </c>
      <c r="BA19" s="66">
        <f t="shared" si="64"/>
        <v>220</v>
      </c>
      <c r="BB19" s="66">
        <f t="shared" si="64"/>
        <v>220</v>
      </c>
      <c r="BC19" s="66">
        <f t="shared" si="64"/>
        <v>220</v>
      </c>
      <c r="BD19" s="66">
        <f t="shared" si="64"/>
        <v>220</v>
      </c>
      <c r="BE19" s="75">
        <f t="shared" si="47"/>
        <v>2640</v>
      </c>
      <c r="BF19" s="66">
        <f t="shared" si="65"/>
        <v>220</v>
      </c>
      <c r="BG19" s="66">
        <f t="shared" si="65"/>
        <v>220</v>
      </c>
      <c r="BH19" s="66">
        <f t="shared" si="65"/>
        <v>220</v>
      </c>
      <c r="BI19" s="66">
        <f t="shared" si="65"/>
        <v>220</v>
      </c>
      <c r="BJ19" s="66">
        <f t="shared" si="65"/>
        <v>220</v>
      </c>
      <c r="BK19" s="66">
        <f t="shared" si="65"/>
        <v>220</v>
      </c>
      <c r="BL19" s="66">
        <f t="shared" si="65"/>
        <v>220</v>
      </c>
      <c r="BM19" s="66">
        <f t="shared" si="65"/>
        <v>220</v>
      </c>
      <c r="BN19" s="66">
        <f t="shared" si="65"/>
        <v>220</v>
      </c>
      <c r="BO19" s="66">
        <f t="shared" si="65"/>
        <v>220</v>
      </c>
      <c r="BP19" s="66">
        <f t="shared" si="65"/>
        <v>220</v>
      </c>
      <c r="BQ19" s="66">
        <f t="shared" si="65"/>
        <v>220</v>
      </c>
      <c r="BR19" s="75">
        <f t="shared" si="49"/>
        <v>2640</v>
      </c>
      <c r="BS19" s="66">
        <f t="shared" si="66"/>
        <v>220</v>
      </c>
      <c r="BT19" s="66">
        <f t="shared" si="66"/>
        <v>220</v>
      </c>
      <c r="BU19" s="66">
        <f t="shared" si="66"/>
        <v>220</v>
      </c>
      <c r="BV19" s="66">
        <f t="shared" si="66"/>
        <v>220</v>
      </c>
      <c r="BW19" s="66">
        <f t="shared" si="66"/>
        <v>220</v>
      </c>
      <c r="BX19" s="66">
        <f t="shared" si="66"/>
        <v>220</v>
      </c>
      <c r="BY19" s="66">
        <f t="shared" si="66"/>
        <v>220</v>
      </c>
      <c r="BZ19" s="66">
        <f t="shared" si="66"/>
        <v>220</v>
      </c>
      <c r="CA19" s="66">
        <f t="shared" si="66"/>
        <v>220</v>
      </c>
      <c r="CB19" s="66">
        <f t="shared" si="66"/>
        <v>220</v>
      </c>
      <c r="CC19" s="66">
        <f t="shared" si="66"/>
        <v>220</v>
      </c>
      <c r="CD19" s="66">
        <f t="shared" si="66"/>
        <v>220</v>
      </c>
      <c r="CE19" s="75">
        <f t="shared" si="51"/>
        <v>2640</v>
      </c>
      <c r="CF19" s="66">
        <f t="shared" si="67"/>
        <v>220</v>
      </c>
      <c r="CG19" s="66">
        <f t="shared" si="67"/>
        <v>220</v>
      </c>
      <c r="CH19" s="66">
        <f t="shared" si="67"/>
        <v>220</v>
      </c>
      <c r="CI19" s="66">
        <f t="shared" si="67"/>
        <v>220</v>
      </c>
      <c r="CJ19" s="66">
        <f t="shared" si="67"/>
        <v>220</v>
      </c>
      <c r="CK19" s="66">
        <f t="shared" si="67"/>
        <v>220</v>
      </c>
      <c r="CL19" s="66">
        <f t="shared" si="67"/>
        <v>220</v>
      </c>
      <c r="CM19" s="66">
        <f t="shared" si="67"/>
        <v>220</v>
      </c>
      <c r="CN19" s="66">
        <f t="shared" si="67"/>
        <v>220</v>
      </c>
      <c r="CO19" s="66">
        <f t="shared" si="67"/>
        <v>220</v>
      </c>
      <c r="CP19" s="66">
        <f t="shared" si="67"/>
        <v>220</v>
      </c>
      <c r="CQ19" s="66">
        <f t="shared" si="67"/>
        <v>220</v>
      </c>
      <c r="CR19" s="75">
        <f t="shared" si="53"/>
        <v>2640</v>
      </c>
      <c r="CS19" s="66">
        <f t="shared" si="68"/>
        <v>220</v>
      </c>
      <c r="CT19" s="66">
        <f t="shared" si="68"/>
        <v>220</v>
      </c>
      <c r="CU19" s="66">
        <f t="shared" si="68"/>
        <v>220</v>
      </c>
      <c r="CV19" s="66">
        <f t="shared" si="68"/>
        <v>220</v>
      </c>
      <c r="CW19" s="66">
        <f t="shared" si="68"/>
        <v>220</v>
      </c>
      <c r="CX19" s="66">
        <f t="shared" si="68"/>
        <v>220</v>
      </c>
      <c r="CY19" s="66">
        <f t="shared" si="68"/>
        <v>220</v>
      </c>
      <c r="CZ19" s="66">
        <f t="shared" si="68"/>
        <v>220</v>
      </c>
      <c r="DA19" s="66">
        <f t="shared" si="68"/>
        <v>220</v>
      </c>
      <c r="DB19" s="66">
        <f t="shared" si="68"/>
        <v>220</v>
      </c>
      <c r="DC19" s="66">
        <f t="shared" si="68"/>
        <v>220</v>
      </c>
      <c r="DD19" s="66">
        <f t="shared" si="68"/>
        <v>220</v>
      </c>
      <c r="DE19" s="75">
        <f t="shared" si="55"/>
        <v>2640</v>
      </c>
      <c r="DF19" s="66">
        <f t="shared" si="69"/>
        <v>220</v>
      </c>
      <c r="DG19" s="66">
        <f t="shared" si="69"/>
        <v>220</v>
      </c>
      <c r="DH19" s="66">
        <f t="shared" si="69"/>
        <v>220</v>
      </c>
      <c r="DI19" s="66">
        <f t="shared" si="69"/>
        <v>220</v>
      </c>
      <c r="DJ19" s="66">
        <f t="shared" si="69"/>
        <v>220</v>
      </c>
      <c r="DK19" s="66">
        <f t="shared" si="69"/>
        <v>220</v>
      </c>
      <c r="DL19" s="66">
        <f t="shared" si="69"/>
        <v>220</v>
      </c>
      <c r="DM19" s="66">
        <f t="shared" si="69"/>
        <v>220</v>
      </c>
      <c r="DN19" s="66">
        <f t="shared" si="69"/>
        <v>220</v>
      </c>
      <c r="DO19" s="66">
        <f t="shared" si="69"/>
        <v>220</v>
      </c>
      <c r="DP19" s="66">
        <f t="shared" si="69"/>
        <v>220</v>
      </c>
      <c r="DQ19" s="66">
        <f t="shared" si="69"/>
        <v>220</v>
      </c>
      <c r="DR19" s="75">
        <f t="shared" si="57"/>
        <v>2640</v>
      </c>
      <c r="DS19" s="66">
        <f t="shared" si="70"/>
        <v>220</v>
      </c>
      <c r="DT19" s="66">
        <f t="shared" si="70"/>
        <v>220</v>
      </c>
      <c r="DU19" s="66">
        <f t="shared" si="70"/>
        <v>220</v>
      </c>
      <c r="DV19" s="66">
        <f t="shared" si="70"/>
        <v>220</v>
      </c>
      <c r="DW19" s="66">
        <f t="shared" si="70"/>
        <v>220</v>
      </c>
      <c r="DX19" s="66">
        <f t="shared" si="70"/>
        <v>220</v>
      </c>
      <c r="DY19" s="66">
        <f t="shared" si="70"/>
        <v>220</v>
      </c>
      <c r="DZ19" s="66">
        <f t="shared" si="70"/>
        <v>220</v>
      </c>
      <c r="EA19" s="66">
        <f t="shared" si="70"/>
        <v>220</v>
      </c>
      <c r="EB19" s="66">
        <f t="shared" si="70"/>
        <v>220</v>
      </c>
      <c r="EC19" s="66">
        <f t="shared" si="70"/>
        <v>220</v>
      </c>
      <c r="ED19" s="66">
        <f t="shared" si="70"/>
        <v>220</v>
      </c>
      <c r="EE19" s="76">
        <f t="shared" si="59"/>
        <v>2640</v>
      </c>
    </row>
    <row r="20" spans="1:135" x14ac:dyDescent="0.2">
      <c r="A20" s="19" t="s">
        <v>68</v>
      </c>
      <c r="B20" s="2">
        <v>15</v>
      </c>
      <c r="D20" s="2" t="s">
        <v>72</v>
      </c>
      <c r="E20" s="66">
        <v>2400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75">
        <f t="shared" si="41"/>
        <v>0</v>
      </c>
      <c r="S20" s="66">
        <v>0</v>
      </c>
      <c r="T20" s="66">
        <v>0</v>
      </c>
      <c r="U20" s="66">
        <v>0</v>
      </c>
      <c r="V20" s="66">
        <v>0</v>
      </c>
      <c r="W20" s="66">
        <v>2400</v>
      </c>
      <c r="X20" s="66">
        <v>2400</v>
      </c>
      <c r="Y20" s="66">
        <v>2400</v>
      </c>
      <c r="Z20" s="66">
        <v>2400</v>
      </c>
      <c r="AA20" s="66">
        <v>2400</v>
      </c>
      <c r="AB20" s="66">
        <v>2400</v>
      </c>
      <c r="AC20" s="66">
        <v>2400</v>
      </c>
      <c r="AD20" s="66">
        <v>2400</v>
      </c>
      <c r="AE20" s="75">
        <f t="shared" si="43"/>
        <v>19200</v>
      </c>
      <c r="AF20" s="66">
        <v>2400</v>
      </c>
      <c r="AG20" s="66">
        <f t="shared" si="63"/>
        <v>2400</v>
      </c>
      <c r="AH20" s="66">
        <f t="shared" si="63"/>
        <v>2400</v>
      </c>
      <c r="AI20" s="66">
        <f t="shared" si="63"/>
        <v>2400</v>
      </c>
      <c r="AJ20" s="66">
        <f t="shared" si="63"/>
        <v>2400</v>
      </c>
      <c r="AK20" s="66">
        <f t="shared" si="63"/>
        <v>2400</v>
      </c>
      <c r="AL20" s="66">
        <f t="shared" si="63"/>
        <v>2400</v>
      </c>
      <c r="AM20" s="66">
        <f t="shared" si="63"/>
        <v>2400</v>
      </c>
      <c r="AN20" s="66">
        <f t="shared" si="63"/>
        <v>2400</v>
      </c>
      <c r="AO20" s="66">
        <f t="shared" si="63"/>
        <v>2400</v>
      </c>
      <c r="AP20" s="66">
        <f t="shared" si="63"/>
        <v>2400</v>
      </c>
      <c r="AQ20" s="66">
        <f t="shared" si="63"/>
        <v>2400</v>
      </c>
      <c r="AR20" s="75">
        <f t="shared" si="45"/>
        <v>28800</v>
      </c>
      <c r="AS20" s="66">
        <f t="shared" si="64"/>
        <v>2400</v>
      </c>
      <c r="AT20" s="66">
        <f t="shared" si="64"/>
        <v>2400</v>
      </c>
      <c r="AU20" s="66">
        <f t="shared" si="64"/>
        <v>2400</v>
      </c>
      <c r="AV20" s="66">
        <f t="shared" si="64"/>
        <v>2400</v>
      </c>
      <c r="AW20" s="66">
        <f t="shared" si="64"/>
        <v>2400</v>
      </c>
      <c r="AX20" s="66">
        <f t="shared" si="64"/>
        <v>2400</v>
      </c>
      <c r="AY20" s="66">
        <f t="shared" si="64"/>
        <v>2400</v>
      </c>
      <c r="AZ20" s="66">
        <f t="shared" si="64"/>
        <v>2400</v>
      </c>
      <c r="BA20" s="66">
        <f t="shared" si="64"/>
        <v>2400</v>
      </c>
      <c r="BB20" s="66">
        <f t="shared" si="64"/>
        <v>2400</v>
      </c>
      <c r="BC20" s="66">
        <f t="shared" si="64"/>
        <v>2400</v>
      </c>
      <c r="BD20" s="66">
        <f t="shared" si="64"/>
        <v>2400</v>
      </c>
      <c r="BE20" s="75">
        <f t="shared" si="47"/>
        <v>28800</v>
      </c>
      <c r="BF20" s="66">
        <f t="shared" si="65"/>
        <v>2400</v>
      </c>
      <c r="BG20" s="66">
        <f t="shared" si="65"/>
        <v>2400</v>
      </c>
      <c r="BH20" s="66">
        <f t="shared" si="65"/>
        <v>2400</v>
      </c>
      <c r="BI20" s="66">
        <f t="shared" si="65"/>
        <v>2400</v>
      </c>
      <c r="BJ20" s="66">
        <f t="shared" si="65"/>
        <v>2400</v>
      </c>
      <c r="BK20" s="66">
        <f t="shared" si="65"/>
        <v>2400</v>
      </c>
      <c r="BL20" s="66">
        <f t="shared" si="65"/>
        <v>2400</v>
      </c>
      <c r="BM20" s="66">
        <f t="shared" si="65"/>
        <v>2400</v>
      </c>
      <c r="BN20" s="66">
        <f t="shared" si="65"/>
        <v>2400</v>
      </c>
      <c r="BO20" s="66">
        <f t="shared" si="65"/>
        <v>2400</v>
      </c>
      <c r="BP20" s="66">
        <f t="shared" si="65"/>
        <v>2400</v>
      </c>
      <c r="BQ20" s="66">
        <f t="shared" si="65"/>
        <v>2400</v>
      </c>
      <c r="BR20" s="75">
        <f t="shared" si="49"/>
        <v>28800</v>
      </c>
      <c r="BS20" s="66">
        <f t="shared" si="66"/>
        <v>2400</v>
      </c>
      <c r="BT20" s="66">
        <f t="shared" si="66"/>
        <v>2400</v>
      </c>
      <c r="BU20" s="66">
        <f t="shared" si="66"/>
        <v>2400</v>
      </c>
      <c r="BV20" s="66">
        <f t="shared" si="66"/>
        <v>2400</v>
      </c>
      <c r="BW20" s="66">
        <f t="shared" si="66"/>
        <v>2400</v>
      </c>
      <c r="BX20" s="66">
        <f t="shared" si="66"/>
        <v>2400</v>
      </c>
      <c r="BY20" s="66">
        <f t="shared" si="66"/>
        <v>2400</v>
      </c>
      <c r="BZ20" s="66">
        <f t="shared" si="66"/>
        <v>2400</v>
      </c>
      <c r="CA20" s="66">
        <f t="shared" si="66"/>
        <v>2400</v>
      </c>
      <c r="CB20" s="66">
        <f t="shared" si="66"/>
        <v>2400</v>
      </c>
      <c r="CC20" s="66">
        <f t="shared" si="66"/>
        <v>2400</v>
      </c>
      <c r="CD20" s="66">
        <f t="shared" si="66"/>
        <v>2400</v>
      </c>
      <c r="CE20" s="75">
        <f t="shared" si="51"/>
        <v>28800</v>
      </c>
      <c r="CF20" s="66">
        <f t="shared" si="67"/>
        <v>2400</v>
      </c>
      <c r="CG20" s="66">
        <f t="shared" si="67"/>
        <v>2400</v>
      </c>
      <c r="CH20" s="66">
        <f t="shared" si="67"/>
        <v>2400</v>
      </c>
      <c r="CI20" s="66">
        <f t="shared" si="67"/>
        <v>2400</v>
      </c>
      <c r="CJ20" s="66">
        <f t="shared" si="67"/>
        <v>2400</v>
      </c>
      <c r="CK20" s="66">
        <f t="shared" si="67"/>
        <v>2400</v>
      </c>
      <c r="CL20" s="66">
        <f t="shared" si="67"/>
        <v>2400</v>
      </c>
      <c r="CM20" s="66">
        <f t="shared" si="67"/>
        <v>2400</v>
      </c>
      <c r="CN20" s="66">
        <f t="shared" si="67"/>
        <v>2400</v>
      </c>
      <c r="CO20" s="66">
        <f t="shared" si="67"/>
        <v>2400</v>
      </c>
      <c r="CP20" s="66">
        <f t="shared" si="67"/>
        <v>2400</v>
      </c>
      <c r="CQ20" s="66">
        <f t="shared" si="67"/>
        <v>2400</v>
      </c>
      <c r="CR20" s="75">
        <f t="shared" si="53"/>
        <v>28800</v>
      </c>
      <c r="CS20" s="66">
        <f t="shared" si="68"/>
        <v>2400</v>
      </c>
      <c r="CT20" s="66">
        <f t="shared" si="68"/>
        <v>2400</v>
      </c>
      <c r="CU20" s="66">
        <f t="shared" si="68"/>
        <v>2400</v>
      </c>
      <c r="CV20" s="66">
        <f t="shared" si="68"/>
        <v>2400</v>
      </c>
      <c r="CW20" s="66">
        <f t="shared" si="68"/>
        <v>2400</v>
      </c>
      <c r="CX20" s="66">
        <f t="shared" si="68"/>
        <v>2400</v>
      </c>
      <c r="CY20" s="66">
        <f t="shared" si="68"/>
        <v>2400</v>
      </c>
      <c r="CZ20" s="66">
        <f t="shared" si="68"/>
        <v>2400</v>
      </c>
      <c r="DA20" s="66">
        <f t="shared" si="68"/>
        <v>2400</v>
      </c>
      <c r="DB20" s="66">
        <f t="shared" si="68"/>
        <v>2400</v>
      </c>
      <c r="DC20" s="66">
        <f t="shared" si="68"/>
        <v>2400</v>
      </c>
      <c r="DD20" s="66">
        <f t="shared" si="68"/>
        <v>2400</v>
      </c>
      <c r="DE20" s="75">
        <f t="shared" si="55"/>
        <v>28800</v>
      </c>
      <c r="DF20" s="66">
        <f t="shared" si="69"/>
        <v>2400</v>
      </c>
      <c r="DG20" s="66">
        <f t="shared" si="69"/>
        <v>2400</v>
      </c>
      <c r="DH20" s="66">
        <f t="shared" si="69"/>
        <v>2400</v>
      </c>
      <c r="DI20" s="66">
        <f t="shared" si="69"/>
        <v>2400</v>
      </c>
      <c r="DJ20" s="66">
        <f t="shared" si="69"/>
        <v>2400</v>
      </c>
      <c r="DK20" s="66">
        <f t="shared" si="69"/>
        <v>2400</v>
      </c>
      <c r="DL20" s="66">
        <f t="shared" si="69"/>
        <v>2400</v>
      </c>
      <c r="DM20" s="66">
        <f t="shared" si="69"/>
        <v>2400</v>
      </c>
      <c r="DN20" s="66">
        <f t="shared" si="69"/>
        <v>2400</v>
      </c>
      <c r="DO20" s="66">
        <f t="shared" si="69"/>
        <v>2400</v>
      </c>
      <c r="DP20" s="66">
        <f t="shared" si="69"/>
        <v>2400</v>
      </c>
      <c r="DQ20" s="66">
        <f t="shared" si="69"/>
        <v>2400</v>
      </c>
      <c r="DR20" s="75">
        <f t="shared" si="57"/>
        <v>28800</v>
      </c>
      <c r="DS20" s="66">
        <f t="shared" si="70"/>
        <v>2400</v>
      </c>
      <c r="DT20" s="66">
        <f t="shared" si="70"/>
        <v>2400</v>
      </c>
      <c r="DU20" s="66">
        <f t="shared" si="70"/>
        <v>2400</v>
      </c>
      <c r="DV20" s="66">
        <f t="shared" si="70"/>
        <v>2400</v>
      </c>
      <c r="DW20" s="66">
        <f t="shared" si="70"/>
        <v>2400</v>
      </c>
      <c r="DX20" s="66">
        <f t="shared" si="70"/>
        <v>2400</v>
      </c>
      <c r="DY20" s="66">
        <f t="shared" si="70"/>
        <v>2400</v>
      </c>
      <c r="DZ20" s="66">
        <f t="shared" si="70"/>
        <v>2400</v>
      </c>
      <c r="EA20" s="66">
        <f t="shared" si="70"/>
        <v>2400</v>
      </c>
      <c r="EB20" s="66">
        <f t="shared" si="70"/>
        <v>2400</v>
      </c>
      <c r="EC20" s="66">
        <f t="shared" si="70"/>
        <v>2400</v>
      </c>
      <c r="ED20" s="66">
        <f t="shared" si="70"/>
        <v>2400</v>
      </c>
      <c r="EE20" s="76">
        <f t="shared" si="59"/>
        <v>28800</v>
      </c>
    </row>
    <row r="21" spans="1:135" x14ac:dyDescent="0.2">
      <c r="A21" s="19" t="s">
        <v>70</v>
      </c>
      <c r="B21" s="66">
        <v>1800</v>
      </c>
      <c r="D21" s="2" t="s">
        <v>73</v>
      </c>
      <c r="E21" s="66">
        <v>600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75">
        <f t="shared" si="41"/>
        <v>0</v>
      </c>
      <c r="S21" s="66">
        <v>0</v>
      </c>
      <c r="T21" s="66">
        <v>0</v>
      </c>
      <c r="U21" s="66">
        <v>0</v>
      </c>
      <c r="V21" s="66">
        <v>0</v>
      </c>
      <c r="W21" s="66">
        <f t="shared" si="62"/>
        <v>600</v>
      </c>
      <c r="X21" s="66">
        <f t="shared" si="62"/>
        <v>600</v>
      </c>
      <c r="Y21" s="66">
        <f t="shared" si="62"/>
        <v>600</v>
      </c>
      <c r="Z21" s="66">
        <f t="shared" si="62"/>
        <v>600</v>
      </c>
      <c r="AA21" s="66">
        <f t="shared" si="62"/>
        <v>600</v>
      </c>
      <c r="AB21" s="66">
        <f t="shared" si="62"/>
        <v>600</v>
      </c>
      <c r="AC21" s="66">
        <f t="shared" si="62"/>
        <v>600</v>
      </c>
      <c r="AD21" s="66">
        <f t="shared" si="62"/>
        <v>600</v>
      </c>
      <c r="AE21" s="75">
        <f t="shared" si="43"/>
        <v>4800</v>
      </c>
      <c r="AF21" s="66">
        <f t="shared" si="63"/>
        <v>600</v>
      </c>
      <c r="AG21" s="66">
        <f t="shared" si="63"/>
        <v>600</v>
      </c>
      <c r="AH21" s="66">
        <f t="shared" si="63"/>
        <v>600</v>
      </c>
      <c r="AI21" s="66">
        <f t="shared" si="63"/>
        <v>600</v>
      </c>
      <c r="AJ21" s="66">
        <f t="shared" si="63"/>
        <v>600</v>
      </c>
      <c r="AK21" s="66">
        <f t="shared" si="63"/>
        <v>600</v>
      </c>
      <c r="AL21" s="66">
        <f t="shared" si="63"/>
        <v>600</v>
      </c>
      <c r="AM21" s="66">
        <f t="shared" si="63"/>
        <v>600</v>
      </c>
      <c r="AN21" s="66">
        <f t="shared" si="63"/>
        <v>600</v>
      </c>
      <c r="AO21" s="66">
        <f t="shared" si="63"/>
        <v>600</v>
      </c>
      <c r="AP21" s="66">
        <f t="shared" si="63"/>
        <v>600</v>
      </c>
      <c r="AQ21" s="66">
        <f t="shared" si="63"/>
        <v>600</v>
      </c>
      <c r="AR21" s="75">
        <f t="shared" si="45"/>
        <v>7200</v>
      </c>
      <c r="AS21" s="66">
        <f t="shared" si="64"/>
        <v>600</v>
      </c>
      <c r="AT21" s="66">
        <f t="shared" si="64"/>
        <v>600</v>
      </c>
      <c r="AU21" s="66">
        <f t="shared" si="64"/>
        <v>600</v>
      </c>
      <c r="AV21" s="66">
        <f t="shared" si="64"/>
        <v>600</v>
      </c>
      <c r="AW21" s="66">
        <f t="shared" si="64"/>
        <v>600</v>
      </c>
      <c r="AX21" s="66">
        <f t="shared" si="64"/>
        <v>600</v>
      </c>
      <c r="AY21" s="66">
        <f t="shared" si="64"/>
        <v>600</v>
      </c>
      <c r="AZ21" s="66">
        <f t="shared" si="64"/>
        <v>600</v>
      </c>
      <c r="BA21" s="66">
        <f t="shared" si="64"/>
        <v>600</v>
      </c>
      <c r="BB21" s="66">
        <f t="shared" si="64"/>
        <v>600</v>
      </c>
      <c r="BC21" s="66">
        <f t="shared" si="64"/>
        <v>600</v>
      </c>
      <c r="BD21" s="66">
        <f t="shared" si="64"/>
        <v>600</v>
      </c>
      <c r="BE21" s="75">
        <f t="shared" si="47"/>
        <v>7200</v>
      </c>
      <c r="BF21" s="66">
        <f t="shared" si="65"/>
        <v>600</v>
      </c>
      <c r="BG21" s="66">
        <f t="shared" si="65"/>
        <v>600</v>
      </c>
      <c r="BH21" s="66">
        <f t="shared" si="65"/>
        <v>600</v>
      </c>
      <c r="BI21" s="66">
        <f t="shared" si="65"/>
        <v>600</v>
      </c>
      <c r="BJ21" s="66">
        <f t="shared" si="65"/>
        <v>600</v>
      </c>
      <c r="BK21" s="66">
        <f t="shared" si="65"/>
        <v>600</v>
      </c>
      <c r="BL21" s="66">
        <f t="shared" si="65"/>
        <v>600</v>
      </c>
      <c r="BM21" s="66">
        <f t="shared" si="65"/>
        <v>600</v>
      </c>
      <c r="BN21" s="66">
        <f t="shared" si="65"/>
        <v>600</v>
      </c>
      <c r="BO21" s="66">
        <f t="shared" si="65"/>
        <v>600</v>
      </c>
      <c r="BP21" s="66">
        <f t="shared" si="65"/>
        <v>600</v>
      </c>
      <c r="BQ21" s="66">
        <f t="shared" si="65"/>
        <v>600</v>
      </c>
      <c r="BR21" s="75">
        <f t="shared" si="49"/>
        <v>7200</v>
      </c>
      <c r="BS21" s="66">
        <f t="shared" si="66"/>
        <v>600</v>
      </c>
      <c r="BT21" s="66">
        <f t="shared" si="66"/>
        <v>600</v>
      </c>
      <c r="BU21" s="66">
        <f t="shared" si="66"/>
        <v>600</v>
      </c>
      <c r="BV21" s="66">
        <f t="shared" si="66"/>
        <v>600</v>
      </c>
      <c r="BW21" s="66">
        <f t="shared" si="66"/>
        <v>600</v>
      </c>
      <c r="BX21" s="66">
        <f t="shared" si="66"/>
        <v>600</v>
      </c>
      <c r="BY21" s="66">
        <f t="shared" si="66"/>
        <v>600</v>
      </c>
      <c r="BZ21" s="66">
        <f t="shared" si="66"/>
        <v>600</v>
      </c>
      <c r="CA21" s="66">
        <f t="shared" si="66"/>
        <v>600</v>
      </c>
      <c r="CB21" s="66">
        <f t="shared" si="66"/>
        <v>600</v>
      </c>
      <c r="CC21" s="66">
        <f t="shared" si="66"/>
        <v>600</v>
      </c>
      <c r="CD21" s="66">
        <f t="shared" si="66"/>
        <v>600</v>
      </c>
      <c r="CE21" s="75">
        <f t="shared" si="51"/>
        <v>7200</v>
      </c>
      <c r="CF21" s="66">
        <f t="shared" si="67"/>
        <v>600</v>
      </c>
      <c r="CG21" s="66">
        <f t="shared" si="67"/>
        <v>600</v>
      </c>
      <c r="CH21" s="66">
        <f t="shared" si="67"/>
        <v>600</v>
      </c>
      <c r="CI21" s="66">
        <f t="shared" si="67"/>
        <v>600</v>
      </c>
      <c r="CJ21" s="66">
        <f t="shared" si="67"/>
        <v>600</v>
      </c>
      <c r="CK21" s="66">
        <f t="shared" si="67"/>
        <v>600</v>
      </c>
      <c r="CL21" s="66">
        <f t="shared" si="67"/>
        <v>600</v>
      </c>
      <c r="CM21" s="66">
        <f t="shared" si="67"/>
        <v>600</v>
      </c>
      <c r="CN21" s="66">
        <f t="shared" si="67"/>
        <v>600</v>
      </c>
      <c r="CO21" s="66">
        <f t="shared" si="67"/>
        <v>600</v>
      </c>
      <c r="CP21" s="66">
        <f t="shared" si="67"/>
        <v>600</v>
      </c>
      <c r="CQ21" s="66">
        <f t="shared" si="67"/>
        <v>600</v>
      </c>
      <c r="CR21" s="75">
        <f t="shared" si="53"/>
        <v>7200</v>
      </c>
      <c r="CS21" s="66">
        <f t="shared" si="68"/>
        <v>600</v>
      </c>
      <c r="CT21" s="66">
        <f t="shared" si="68"/>
        <v>600</v>
      </c>
      <c r="CU21" s="66">
        <f t="shared" si="68"/>
        <v>600</v>
      </c>
      <c r="CV21" s="66">
        <f t="shared" si="68"/>
        <v>600</v>
      </c>
      <c r="CW21" s="66">
        <f t="shared" si="68"/>
        <v>600</v>
      </c>
      <c r="CX21" s="66">
        <f t="shared" si="68"/>
        <v>600</v>
      </c>
      <c r="CY21" s="66">
        <f t="shared" si="68"/>
        <v>600</v>
      </c>
      <c r="CZ21" s="66">
        <f t="shared" si="68"/>
        <v>600</v>
      </c>
      <c r="DA21" s="66">
        <f t="shared" si="68"/>
        <v>600</v>
      </c>
      <c r="DB21" s="66">
        <f t="shared" si="68"/>
        <v>600</v>
      </c>
      <c r="DC21" s="66">
        <f t="shared" si="68"/>
        <v>600</v>
      </c>
      <c r="DD21" s="66">
        <f t="shared" si="68"/>
        <v>600</v>
      </c>
      <c r="DE21" s="75">
        <f t="shared" si="55"/>
        <v>7200</v>
      </c>
      <c r="DF21" s="66">
        <f t="shared" si="69"/>
        <v>600</v>
      </c>
      <c r="DG21" s="66">
        <f t="shared" si="69"/>
        <v>600</v>
      </c>
      <c r="DH21" s="66">
        <f t="shared" si="69"/>
        <v>600</v>
      </c>
      <c r="DI21" s="66">
        <f t="shared" si="69"/>
        <v>600</v>
      </c>
      <c r="DJ21" s="66">
        <f t="shared" si="69"/>
        <v>600</v>
      </c>
      <c r="DK21" s="66">
        <f t="shared" si="69"/>
        <v>600</v>
      </c>
      <c r="DL21" s="66">
        <f t="shared" si="69"/>
        <v>600</v>
      </c>
      <c r="DM21" s="66">
        <f t="shared" si="69"/>
        <v>600</v>
      </c>
      <c r="DN21" s="66">
        <f t="shared" si="69"/>
        <v>600</v>
      </c>
      <c r="DO21" s="66">
        <f t="shared" si="69"/>
        <v>600</v>
      </c>
      <c r="DP21" s="66">
        <f t="shared" si="69"/>
        <v>600</v>
      </c>
      <c r="DQ21" s="66">
        <f t="shared" si="69"/>
        <v>600</v>
      </c>
      <c r="DR21" s="75">
        <f t="shared" si="57"/>
        <v>7200</v>
      </c>
      <c r="DS21" s="66">
        <f t="shared" si="70"/>
        <v>600</v>
      </c>
      <c r="DT21" s="66">
        <f t="shared" si="70"/>
        <v>600</v>
      </c>
      <c r="DU21" s="66">
        <f t="shared" si="70"/>
        <v>600</v>
      </c>
      <c r="DV21" s="66">
        <f t="shared" si="70"/>
        <v>600</v>
      </c>
      <c r="DW21" s="66">
        <f t="shared" si="70"/>
        <v>600</v>
      </c>
      <c r="DX21" s="66">
        <f t="shared" si="70"/>
        <v>600</v>
      </c>
      <c r="DY21" s="66">
        <f t="shared" si="70"/>
        <v>600</v>
      </c>
      <c r="DZ21" s="66">
        <f t="shared" si="70"/>
        <v>600</v>
      </c>
      <c r="EA21" s="66">
        <f t="shared" si="70"/>
        <v>600</v>
      </c>
      <c r="EB21" s="66">
        <f t="shared" si="70"/>
        <v>600</v>
      </c>
      <c r="EC21" s="66">
        <f t="shared" si="70"/>
        <v>600</v>
      </c>
      <c r="ED21" s="66">
        <f t="shared" si="70"/>
        <v>600</v>
      </c>
      <c r="EE21" s="76">
        <f t="shared" si="59"/>
        <v>7200</v>
      </c>
    </row>
    <row r="22" spans="1:135" x14ac:dyDescent="0.2">
      <c r="D22" s="2" t="s">
        <v>74</v>
      </c>
      <c r="E22" s="66">
        <v>0</v>
      </c>
      <c r="F22" s="66">
        <f t="shared" si="71"/>
        <v>0</v>
      </c>
      <c r="G22" s="66">
        <f t="shared" si="71"/>
        <v>0</v>
      </c>
      <c r="H22" s="66">
        <f t="shared" si="71"/>
        <v>0</v>
      </c>
      <c r="I22" s="66">
        <f t="shared" si="71"/>
        <v>0</v>
      </c>
      <c r="J22" s="66">
        <f t="shared" si="71"/>
        <v>0</v>
      </c>
      <c r="K22" s="66">
        <f t="shared" si="71"/>
        <v>0</v>
      </c>
      <c r="L22" s="66">
        <f t="shared" si="71"/>
        <v>0</v>
      </c>
      <c r="M22" s="66">
        <f t="shared" si="71"/>
        <v>0</v>
      </c>
      <c r="N22" s="66">
        <f t="shared" si="71"/>
        <v>0</v>
      </c>
      <c r="O22" s="66">
        <f t="shared" si="71"/>
        <v>0</v>
      </c>
      <c r="P22" s="66">
        <f t="shared" si="71"/>
        <v>0</v>
      </c>
      <c r="Q22" s="66">
        <f t="shared" si="71"/>
        <v>0</v>
      </c>
      <c r="R22" s="75">
        <f t="shared" si="41"/>
        <v>0</v>
      </c>
      <c r="S22" s="66">
        <f t="shared" si="61"/>
        <v>0</v>
      </c>
      <c r="T22" s="66">
        <f t="shared" si="61"/>
        <v>0</v>
      </c>
      <c r="U22" s="66">
        <f t="shared" si="61"/>
        <v>0</v>
      </c>
      <c r="V22" s="66">
        <f t="shared" si="62"/>
        <v>0</v>
      </c>
      <c r="W22" s="66">
        <f t="shared" si="62"/>
        <v>0</v>
      </c>
      <c r="X22" s="66">
        <f t="shared" si="62"/>
        <v>0</v>
      </c>
      <c r="Y22" s="66">
        <f t="shared" si="62"/>
        <v>0</v>
      </c>
      <c r="Z22" s="66">
        <f t="shared" si="62"/>
        <v>0</v>
      </c>
      <c r="AA22" s="66">
        <f t="shared" si="62"/>
        <v>0</v>
      </c>
      <c r="AB22" s="66">
        <f t="shared" si="62"/>
        <v>0</v>
      </c>
      <c r="AC22" s="66">
        <f t="shared" si="62"/>
        <v>0</v>
      </c>
      <c r="AD22" s="66">
        <f t="shared" si="62"/>
        <v>0</v>
      </c>
      <c r="AE22" s="75">
        <f t="shared" si="43"/>
        <v>0</v>
      </c>
      <c r="AF22" s="66">
        <f t="shared" si="63"/>
        <v>0</v>
      </c>
      <c r="AG22" s="66">
        <f t="shared" si="63"/>
        <v>0</v>
      </c>
      <c r="AH22" s="66">
        <f t="shared" si="63"/>
        <v>0</v>
      </c>
      <c r="AI22" s="66">
        <f t="shared" si="63"/>
        <v>0</v>
      </c>
      <c r="AJ22" s="66">
        <f t="shared" si="63"/>
        <v>0</v>
      </c>
      <c r="AK22" s="66">
        <f t="shared" si="63"/>
        <v>0</v>
      </c>
      <c r="AL22" s="66">
        <f t="shared" si="63"/>
        <v>0</v>
      </c>
      <c r="AM22" s="66">
        <f t="shared" si="63"/>
        <v>0</v>
      </c>
      <c r="AN22" s="66">
        <f t="shared" si="63"/>
        <v>0</v>
      </c>
      <c r="AO22" s="66">
        <f t="shared" si="63"/>
        <v>0</v>
      </c>
      <c r="AP22" s="66">
        <f t="shared" si="63"/>
        <v>0</v>
      </c>
      <c r="AQ22" s="66">
        <f t="shared" si="63"/>
        <v>0</v>
      </c>
      <c r="AR22" s="75">
        <f t="shared" si="45"/>
        <v>0</v>
      </c>
      <c r="AS22" s="66">
        <f t="shared" si="64"/>
        <v>0</v>
      </c>
      <c r="AT22" s="66">
        <f t="shared" si="64"/>
        <v>0</v>
      </c>
      <c r="AU22" s="66">
        <f t="shared" si="64"/>
        <v>0</v>
      </c>
      <c r="AV22" s="66">
        <f t="shared" si="64"/>
        <v>0</v>
      </c>
      <c r="AW22" s="66">
        <f t="shared" si="64"/>
        <v>0</v>
      </c>
      <c r="AX22" s="66">
        <f t="shared" si="64"/>
        <v>0</v>
      </c>
      <c r="AY22" s="66">
        <f t="shared" si="64"/>
        <v>0</v>
      </c>
      <c r="AZ22" s="66">
        <f t="shared" si="64"/>
        <v>0</v>
      </c>
      <c r="BA22" s="66">
        <f t="shared" si="64"/>
        <v>0</v>
      </c>
      <c r="BB22" s="66">
        <f t="shared" si="64"/>
        <v>0</v>
      </c>
      <c r="BC22" s="66">
        <f t="shared" si="64"/>
        <v>0</v>
      </c>
      <c r="BD22" s="66">
        <f t="shared" si="64"/>
        <v>0</v>
      </c>
      <c r="BE22" s="75">
        <f t="shared" si="47"/>
        <v>0</v>
      </c>
      <c r="BF22" s="66">
        <f t="shared" si="65"/>
        <v>0</v>
      </c>
      <c r="BG22" s="66">
        <f t="shared" si="65"/>
        <v>0</v>
      </c>
      <c r="BH22" s="66">
        <f t="shared" si="65"/>
        <v>0</v>
      </c>
      <c r="BI22" s="66">
        <f t="shared" si="65"/>
        <v>0</v>
      </c>
      <c r="BJ22" s="66">
        <f t="shared" si="65"/>
        <v>0</v>
      </c>
      <c r="BK22" s="66">
        <f t="shared" si="65"/>
        <v>0</v>
      </c>
      <c r="BL22" s="66">
        <f t="shared" si="65"/>
        <v>0</v>
      </c>
      <c r="BM22" s="66">
        <f t="shared" si="65"/>
        <v>0</v>
      </c>
      <c r="BN22" s="66">
        <f t="shared" si="65"/>
        <v>0</v>
      </c>
      <c r="BO22" s="66">
        <f t="shared" si="65"/>
        <v>0</v>
      </c>
      <c r="BP22" s="66">
        <f t="shared" si="65"/>
        <v>0</v>
      </c>
      <c r="BQ22" s="66">
        <f t="shared" si="65"/>
        <v>0</v>
      </c>
      <c r="BR22" s="75">
        <f t="shared" si="49"/>
        <v>0</v>
      </c>
      <c r="BS22" s="66">
        <f t="shared" si="66"/>
        <v>0</v>
      </c>
      <c r="BT22" s="66">
        <f t="shared" si="66"/>
        <v>0</v>
      </c>
      <c r="BU22" s="66">
        <f t="shared" si="66"/>
        <v>0</v>
      </c>
      <c r="BV22" s="66">
        <f t="shared" si="66"/>
        <v>0</v>
      </c>
      <c r="BW22" s="66">
        <f t="shared" si="66"/>
        <v>0</v>
      </c>
      <c r="BX22" s="66">
        <f t="shared" si="66"/>
        <v>0</v>
      </c>
      <c r="BY22" s="66">
        <f t="shared" si="66"/>
        <v>0</v>
      </c>
      <c r="BZ22" s="66">
        <f t="shared" si="66"/>
        <v>0</v>
      </c>
      <c r="CA22" s="66">
        <f t="shared" si="66"/>
        <v>0</v>
      </c>
      <c r="CB22" s="66">
        <f t="shared" si="66"/>
        <v>0</v>
      </c>
      <c r="CC22" s="66">
        <f t="shared" si="66"/>
        <v>0</v>
      </c>
      <c r="CD22" s="66">
        <f t="shared" si="66"/>
        <v>0</v>
      </c>
      <c r="CE22" s="75">
        <f t="shared" si="51"/>
        <v>0</v>
      </c>
      <c r="CF22" s="66">
        <f t="shared" si="67"/>
        <v>0</v>
      </c>
      <c r="CG22" s="66">
        <f t="shared" si="67"/>
        <v>0</v>
      </c>
      <c r="CH22" s="66">
        <f t="shared" si="67"/>
        <v>0</v>
      </c>
      <c r="CI22" s="66">
        <f t="shared" si="67"/>
        <v>0</v>
      </c>
      <c r="CJ22" s="66">
        <f t="shared" si="67"/>
        <v>0</v>
      </c>
      <c r="CK22" s="66">
        <f t="shared" si="67"/>
        <v>0</v>
      </c>
      <c r="CL22" s="66">
        <f t="shared" si="67"/>
        <v>0</v>
      </c>
      <c r="CM22" s="66">
        <f t="shared" si="67"/>
        <v>0</v>
      </c>
      <c r="CN22" s="66">
        <f t="shared" si="67"/>
        <v>0</v>
      </c>
      <c r="CO22" s="66">
        <f t="shared" si="67"/>
        <v>0</v>
      </c>
      <c r="CP22" s="66">
        <f t="shared" si="67"/>
        <v>0</v>
      </c>
      <c r="CQ22" s="66">
        <f t="shared" si="67"/>
        <v>0</v>
      </c>
      <c r="CR22" s="75">
        <f t="shared" si="53"/>
        <v>0</v>
      </c>
      <c r="CS22" s="66">
        <f t="shared" si="68"/>
        <v>0</v>
      </c>
      <c r="CT22" s="66">
        <f t="shared" si="68"/>
        <v>0</v>
      </c>
      <c r="CU22" s="66">
        <f t="shared" si="68"/>
        <v>0</v>
      </c>
      <c r="CV22" s="66">
        <f t="shared" si="68"/>
        <v>0</v>
      </c>
      <c r="CW22" s="66">
        <f t="shared" si="68"/>
        <v>0</v>
      </c>
      <c r="CX22" s="66">
        <f t="shared" si="68"/>
        <v>0</v>
      </c>
      <c r="CY22" s="66">
        <f t="shared" si="68"/>
        <v>0</v>
      </c>
      <c r="CZ22" s="66">
        <f t="shared" si="68"/>
        <v>0</v>
      </c>
      <c r="DA22" s="66">
        <f t="shared" si="68"/>
        <v>0</v>
      </c>
      <c r="DB22" s="66">
        <f t="shared" si="68"/>
        <v>0</v>
      </c>
      <c r="DC22" s="66">
        <f t="shared" si="68"/>
        <v>0</v>
      </c>
      <c r="DD22" s="66">
        <f t="shared" si="68"/>
        <v>0</v>
      </c>
      <c r="DE22" s="75">
        <f t="shared" si="55"/>
        <v>0</v>
      </c>
      <c r="DF22" s="66">
        <f t="shared" si="69"/>
        <v>0</v>
      </c>
      <c r="DG22" s="66">
        <f t="shared" si="69"/>
        <v>0</v>
      </c>
      <c r="DH22" s="66">
        <f t="shared" si="69"/>
        <v>0</v>
      </c>
      <c r="DI22" s="66">
        <f t="shared" si="69"/>
        <v>0</v>
      </c>
      <c r="DJ22" s="66">
        <f t="shared" si="69"/>
        <v>0</v>
      </c>
      <c r="DK22" s="66">
        <f t="shared" si="69"/>
        <v>0</v>
      </c>
      <c r="DL22" s="66">
        <f t="shared" si="69"/>
        <v>0</v>
      </c>
      <c r="DM22" s="66">
        <f t="shared" si="69"/>
        <v>0</v>
      </c>
      <c r="DN22" s="66">
        <f t="shared" si="69"/>
        <v>0</v>
      </c>
      <c r="DO22" s="66">
        <f t="shared" si="69"/>
        <v>0</v>
      </c>
      <c r="DP22" s="66">
        <f t="shared" si="69"/>
        <v>0</v>
      </c>
      <c r="DQ22" s="66">
        <f t="shared" si="69"/>
        <v>0</v>
      </c>
      <c r="DR22" s="75">
        <f t="shared" si="57"/>
        <v>0</v>
      </c>
      <c r="DS22" s="66">
        <f t="shared" si="70"/>
        <v>0</v>
      </c>
      <c r="DT22" s="66">
        <f t="shared" si="70"/>
        <v>0</v>
      </c>
      <c r="DU22" s="66">
        <f t="shared" si="70"/>
        <v>0</v>
      </c>
      <c r="DV22" s="66">
        <f t="shared" si="70"/>
        <v>0</v>
      </c>
      <c r="DW22" s="66">
        <f t="shared" si="70"/>
        <v>0</v>
      </c>
      <c r="DX22" s="66">
        <f t="shared" si="70"/>
        <v>0</v>
      </c>
      <c r="DY22" s="66">
        <f t="shared" si="70"/>
        <v>0</v>
      </c>
      <c r="DZ22" s="66">
        <f t="shared" si="70"/>
        <v>0</v>
      </c>
      <c r="EA22" s="66">
        <f t="shared" si="70"/>
        <v>0</v>
      </c>
      <c r="EB22" s="66">
        <f t="shared" si="70"/>
        <v>0</v>
      </c>
      <c r="EC22" s="66">
        <f t="shared" si="70"/>
        <v>0</v>
      </c>
      <c r="ED22" s="66">
        <f t="shared" si="70"/>
        <v>0</v>
      </c>
      <c r="EE22" s="76">
        <f t="shared" si="59"/>
        <v>0</v>
      </c>
    </row>
    <row r="23" spans="1:135" x14ac:dyDescent="0.2">
      <c r="D23" s="2" t="s">
        <v>75</v>
      </c>
      <c r="E23" s="66">
        <v>0</v>
      </c>
      <c r="F23" s="66">
        <f t="shared" si="71"/>
        <v>0</v>
      </c>
      <c r="G23" s="66">
        <f t="shared" si="71"/>
        <v>0</v>
      </c>
      <c r="H23" s="66">
        <f t="shared" si="71"/>
        <v>0</v>
      </c>
      <c r="I23" s="66">
        <f t="shared" si="71"/>
        <v>0</v>
      </c>
      <c r="J23" s="66">
        <f t="shared" si="71"/>
        <v>0</v>
      </c>
      <c r="K23" s="66">
        <f t="shared" si="71"/>
        <v>0</v>
      </c>
      <c r="L23" s="66">
        <f t="shared" si="71"/>
        <v>0</v>
      </c>
      <c r="M23" s="66">
        <f t="shared" si="71"/>
        <v>0</v>
      </c>
      <c r="N23" s="66">
        <f t="shared" si="71"/>
        <v>0</v>
      </c>
      <c r="O23" s="66">
        <f t="shared" si="71"/>
        <v>0</v>
      </c>
      <c r="P23" s="66">
        <f t="shared" si="71"/>
        <v>0</v>
      </c>
      <c r="Q23" s="66">
        <f t="shared" si="71"/>
        <v>0</v>
      </c>
      <c r="R23" s="75">
        <f t="shared" si="41"/>
        <v>0</v>
      </c>
      <c r="S23" s="66">
        <f t="shared" si="61"/>
        <v>0</v>
      </c>
      <c r="T23" s="66">
        <f t="shared" si="61"/>
        <v>0</v>
      </c>
      <c r="U23" s="66">
        <f t="shared" si="61"/>
        <v>0</v>
      </c>
      <c r="V23" s="66">
        <f t="shared" si="62"/>
        <v>0</v>
      </c>
      <c r="W23" s="66">
        <f t="shared" si="62"/>
        <v>0</v>
      </c>
      <c r="X23" s="66">
        <f t="shared" si="62"/>
        <v>0</v>
      </c>
      <c r="Y23" s="66">
        <f t="shared" si="62"/>
        <v>0</v>
      </c>
      <c r="Z23" s="66">
        <f t="shared" si="62"/>
        <v>0</v>
      </c>
      <c r="AA23" s="66">
        <f t="shared" si="62"/>
        <v>0</v>
      </c>
      <c r="AB23" s="66">
        <f t="shared" si="62"/>
        <v>0</v>
      </c>
      <c r="AC23" s="66">
        <f t="shared" si="62"/>
        <v>0</v>
      </c>
      <c r="AD23" s="66">
        <f t="shared" si="62"/>
        <v>0</v>
      </c>
      <c r="AE23" s="75">
        <f t="shared" si="43"/>
        <v>0</v>
      </c>
      <c r="AF23" s="66">
        <f t="shared" si="63"/>
        <v>0</v>
      </c>
      <c r="AG23" s="66">
        <f t="shared" si="63"/>
        <v>0</v>
      </c>
      <c r="AH23" s="66">
        <f t="shared" si="63"/>
        <v>0</v>
      </c>
      <c r="AI23" s="66">
        <f t="shared" si="63"/>
        <v>0</v>
      </c>
      <c r="AJ23" s="66">
        <f t="shared" si="63"/>
        <v>0</v>
      </c>
      <c r="AK23" s="66">
        <f t="shared" si="63"/>
        <v>0</v>
      </c>
      <c r="AL23" s="66">
        <f t="shared" si="63"/>
        <v>0</v>
      </c>
      <c r="AM23" s="66">
        <f t="shared" si="63"/>
        <v>0</v>
      </c>
      <c r="AN23" s="66">
        <f t="shared" si="63"/>
        <v>0</v>
      </c>
      <c r="AO23" s="66">
        <f t="shared" si="63"/>
        <v>0</v>
      </c>
      <c r="AP23" s="66">
        <f t="shared" si="63"/>
        <v>0</v>
      </c>
      <c r="AQ23" s="66">
        <f t="shared" si="63"/>
        <v>0</v>
      </c>
      <c r="AR23" s="75">
        <f t="shared" si="45"/>
        <v>0</v>
      </c>
      <c r="AS23" s="66">
        <f t="shared" si="64"/>
        <v>0</v>
      </c>
      <c r="AT23" s="66">
        <f t="shared" si="64"/>
        <v>0</v>
      </c>
      <c r="AU23" s="66">
        <f t="shared" si="64"/>
        <v>0</v>
      </c>
      <c r="AV23" s="66">
        <f t="shared" si="64"/>
        <v>0</v>
      </c>
      <c r="AW23" s="66">
        <f t="shared" si="64"/>
        <v>0</v>
      </c>
      <c r="AX23" s="66">
        <f t="shared" si="64"/>
        <v>0</v>
      </c>
      <c r="AY23" s="66">
        <f t="shared" si="64"/>
        <v>0</v>
      </c>
      <c r="AZ23" s="66">
        <f t="shared" si="64"/>
        <v>0</v>
      </c>
      <c r="BA23" s="66">
        <f t="shared" si="64"/>
        <v>0</v>
      </c>
      <c r="BB23" s="66">
        <f t="shared" si="64"/>
        <v>0</v>
      </c>
      <c r="BC23" s="66">
        <f t="shared" si="64"/>
        <v>0</v>
      </c>
      <c r="BD23" s="66">
        <f t="shared" si="64"/>
        <v>0</v>
      </c>
      <c r="BE23" s="75">
        <f t="shared" si="47"/>
        <v>0</v>
      </c>
      <c r="BF23" s="66">
        <f t="shared" si="65"/>
        <v>0</v>
      </c>
      <c r="BG23" s="66">
        <f t="shared" si="65"/>
        <v>0</v>
      </c>
      <c r="BH23" s="66">
        <f t="shared" si="65"/>
        <v>0</v>
      </c>
      <c r="BI23" s="66">
        <f t="shared" si="65"/>
        <v>0</v>
      </c>
      <c r="BJ23" s="66">
        <f t="shared" si="65"/>
        <v>0</v>
      </c>
      <c r="BK23" s="66">
        <f t="shared" si="65"/>
        <v>0</v>
      </c>
      <c r="BL23" s="66">
        <f t="shared" si="65"/>
        <v>0</v>
      </c>
      <c r="BM23" s="66">
        <f t="shared" si="65"/>
        <v>0</v>
      </c>
      <c r="BN23" s="66">
        <f t="shared" si="65"/>
        <v>0</v>
      </c>
      <c r="BO23" s="66">
        <f t="shared" si="65"/>
        <v>0</v>
      </c>
      <c r="BP23" s="66">
        <f t="shared" si="65"/>
        <v>0</v>
      </c>
      <c r="BQ23" s="66">
        <f t="shared" si="65"/>
        <v>0</v>
      </c>
      <c r="BR23" s="75">
        <f t="shared" si="49"/>
        <v>0</v>
      </c>
      <c r="BS23" s="66">
        <f t="shared" si="66"/>
        <v>0</v>
      </c>
      <c r="BT23" s="66">
        <f t="shared" si="66"/>
        <v>0</v>
      </c>
      <c r="BU23" s="66">
        <f t="shared" si="66"/>
        <v>0</v>
      </c>
      <c r="BV23" s="66">
        <f t="shared" si="66"/>
        <v>0</v>
      </c>
      <c r="BW23" s="66">
        <f t="shared" si="66"/>
        <v>0</v>
      </c>
      <c r="BX23" s="66">
        <f t="shared" si="66"/>
        <v>0</v>
      </c>
      <c r="BY23" s="66">
        <f t="shared" si="66"/>
        <v>0</v>
      </c>
      <c r="BZ23" s="66">
        <f t="shared" si="66"/>
        <v>0</v>
      </c>
      <c r="CA23" s="66">
        <f t="shared" si="66"/>
        <v>0</v>
      </c>
      <c r="CB23" s="66">
        <f t="shared" si="66"/>
        <v>0</v>
      </c>
      <c r="CC23" s="66">
        <f t="shared" si="66"/>
        <v>0</v>
      </c>
      <c r="CD23" s="66">
        <f t="shared" si="66"/>
        <v>0</v>
      </c>
      <c r="CE23" s="75">
        <f t="shared" si="51"/>
        <v>0</v>
      </c>
      <c r="CF23" s="66">
        <f t="shared" si="67"/>
        <v>0</v>
      </c>
      <c r="CG23" s="66">
        <f t="shared" si="67"/>
        <v>0</v>
      </c>
      <c r="CH23" s="66">
        <f t="shared" si="67"/>
        <v>0</v>
      </c>
      <c r="CI23" s="66">
        <f t="shared" si="67"/>
        <v>0</v>
      </c>
      <c r="CJ23" s="66">
        <f t="shared" si="67"/>
        <v>0</v>
      </c>
      <c r="CK23" s="66">
        <f t="shared" si="67"/>
        <v>0</v>
      </c>
      <c r="CL23" s="66">
        <f t="shared" si="67"/>
        <v>0</v>
      </c>
      <c r="CM23" s="66">
        <f t="shared" si="67"/>
        <v>0</v>
      </c>
      <c r="CN23" s="66">
        <f t="shared" si="67"/>
        <v>0</v>
      </c>
      <c r="CO23" s="66">
        <f t="shared" si="67"/>
        <v>0</v>
      </c>
      <c r="CP23" s="66">
        <f t="shared" si="67"/>
        <v>0</v>
      </c>
      <c r="CQ23" s="66">
        <f t="shared" si="67"/>
        <v>0</v>
      </c>
      <c r="CR23" s="75">
        <f t="shared" si="53"/>
        <v>0</v>
      </c>
      <c r="CS23" s="66">
        <f t="shared" si="68"/>
        <v>0</v>
      </c>
      <c r="CT23" s="66">
        <f t="shared" si="68"/>
        <v>0</v>
      </c>
      <c r="CU23" s="66">
        <f t="shared" si="68"/>
        <v>0</v>
      </c>
      <c r="CV23" s="66">
        <f t="shared" si="68"/>
        <v>0</v>
      </c>
      <c r="CW23" s="66">
        <f t="shared" si="68"/>
        <v>0</v>
      </c>
      <c r="CX23" s="66">
        <f t="shared" si="68"/>
        <v>0</v>
      </c>
      <c r="CY23" s="66">
        <f t="shared" si="68"/>
        <v>0</v>
      </c>
      <c r="CZ23" s="66">
        <f t="shared" si="68"/>
        <v>0</v>
      </c>
      <c r="DA23" s="66">
        <f t="shared" si="68"/>
        <v>0</v>
      </c>
      <c r="DB23" s="66">
        <f t="shared" si="68"/>
        <v>0</v>
      </c>
      <c r="DC23" s="66">
        <f t="shared" si="68"/>
        <v>0</v>
      </c>
      <c r="DD23" s="66">
        <f t="shared" si="68"/>
        <v>0</v>
      </c>
      <c r="DE23" s="75">
        <f t="shared" si="55"/>
        <v>0</v>
      </c>
      <c r="DF23" s="66">
        <f t="shared" si="69"/>
        <v>0</v>
      </c>
      <c r="DG23" s="66">
        <f t="shared" si="69"/>
        <v>0</v>
      </c>
      <c r="DH23" s="66">
        <f t="shared" si="69"/>
        <v>0</v>
      </c>
      <c r="DI23" s="66">
        <f t="shared" si="69"/>
        <v>0</v>
      </c>
      <c r="DJ23" s="66">
        <f t="shared" si="69"/>
        <v>0</v>
      </c>
      <c r="DK23" s="66">
        <f t="shared" si="69"/>
        <v>0</v>
      </c>
      <c r="DL23" s="66">
        <f t="shared" si="69"/>
        <v>0</v>
      </c>
      <c r="DM23" s="66">
        <f t="shared" si="69"/>
        <v>0</v>
      </c>
      <c r="DN23" s="66">
        <f t="shared" si="69"/>
        <v>0</v>
      </c>
      <c r="DO23" s="66">
        <f t="shared" si="69"/>
        <v>0</v>
      </c>
      <c r="DP23" s="66">
        <f t="shared" si="69"/>
        <v>0</v>
      </c>
      <c r="DQ23" s="66">
        <f t="shared" si="69"/>
        <v>0</v>
      </c>
      <c r="DR23" s="75">
        <f t="shared" si="57"/>
        <v>0</v>
      </c>
      <c r="DS23" s="66">
        <f t="shared" si="70"/>
        <v>0</v>
      </c>
      <c r="DT23" s="66">
        <f t="shared" si="70"/>
        <v>0</v>
      </c>
      <c r="DU23" s="66">
        <f t="shared" si="70"/>
        <v>0</v>
      </c>
      <c r="DV23" s="66">
        <f t="shared" si="70"/>
        <v>0</v>
      </c>
      <c r="DW23" s="66">
        <f t="shared" si="70"/>
        <v>0</v>
      </c>
      <c r="DX23" s="66">
        <f t="shared" si="70"/>
        <v>0</v>
      </c>
      <c r="DY23" s="66">
        <f t="shared" si="70"/>
        <v>0</v>
      </c>
      <c r="DZ23" s="66">
        <f t="shared" si="70"/>
        <v>0</v>
      </c>
      <c r="EA23" s="66">
        <f t="shared" si="70"/>
        <v>0</v>
      </c>
      <c r="EB23" s="66">
        <f t="shared" si="70"/>
        <v>0</v>
      </c>
      <c r="EC23" s="66">
        <f t="shared" si="70"/>
        <v>0</v>
      </c>
      <c r="ED23" s="66">
        <f t="shared" si="70"/>
        <v>0</v>
      </c>
      <c r="EE23" s="76">
        <f t="shared" si="59"/>
        <v>0</v>
      </c>
    </row>
    <row r="24" spans="1:135" x14ac:dyDescent="0.2">
      <c r="A24" s="2"/>
      <c r="D24" s="2" t="s">
        <v>76</v>
      </c>
      <c r="E24" s="66">
        <v>0</v>
      </c>
      <c r="F24" s="66">
        <f t="shared" si="71"/>
        <v>0</v>
      </c>
      <c r="G24" s="66">
        <f t="shared" si="71"/>
        <v>0</v>
      </c>
      <c r="H24" s="66">
        <f t="shared" si="71"/>
        <v>0</v>
      </c>
      <c r="I24" s="66">
        <f t="shared" si="71"/>
        <v>0</v>
      </c>
      <c r="J24" s="66">
        <f t="shared" si="71"/>
        <v>0</v>
      </c>
      <c r="K24" s="66">
        <f t="shared" si="71"/>
        <v>0</v>
      </c>
      <c r="L24" s="66">
        <f t="shared" si="71"/>
        <v>0</v>
      </c>
      <c r="M24" s="66">
        <f t="shared" si="71"/>
        <v>0</v>
      </c>
      <c r="N24" s="66">
        <f t="shared" si="71"/>
        <v>0</v>
      </c>
      <c r="O24" s="66">
        <f t="shared" si="71"/>
        <v>0</v>
      </c>
      <c r="P24" s="66">
        <f t="shared" si="71"/>
        <v>0</v>
      </c>
      <c r="Q24" s="66">
        <f t="shared" si="71"/>
        <v>0</v>
      </c>
      <c r="R24" s="75">
        <f t="shared" si="41"/>
        <v>0</v>
      </c>
      <c r="S24" s="66">
        <f t="shared" si="61"/>
        <v>0</v>
      </c>
      <c r="T24" s="66">
        <f t="shared" si="61"/>
        <v>0</v>
      </c>
      <c r="U24" s="66">
        <f t="shared" si="61"/>
        <v>0</v>
      </c>
      <c r="V24" s="66">
        <f t="shared" ref="V24:AD33" si="72">IF(V$2&gt;=$B$18,$E24,0)</f>
        <v>0</v>
      </c>
      <c r="W24" s="66">
        <f t="shared" si="72"/>
        <v>0</v>
      </c>
      <c r="X24" s="66">
        <f t="shared" si="72"/>
        <v>0</v>
      </c>
      <c r="Y24" s="66">
        <f t="shared" si="72"/>
        <v>0</v>
      </c>
      <c r="Z24" s="66">
        <f t="shared" si="72"/>
        <v>0</v>
      </c>
      <c r="AA24" s="66">
        <f t="shared" si="72"/>
        <v>0</v>
      </c>
      <c r="AB24" s="66">
        <f t="shared" si="72"/>
        <v>0</v>
      </c>
      <c r="AC24" s="66">
        <f t="shared" si="72"/>
        <v>0</v>
      </c>
      <c r="AD24" s="66">
        <f t="shared" si="72"/>
        <v>0</v>
      </c>
      <c r="AE24" s="75">
        <f t="shared" si="43"/>
        <v>0</v>
      </c>
      <c r="AF24" s="66">
        <f t="shared" ref="AF24:AQ33" si="73">IF(AF$2&gt;=$B$18,$E24,0)</f>
        <v>0</v>
      </c>
      <c r="AG24" s="66">
        <f t="shared" si="73"/>
        <v>0</v>
      </c>
      <c r="AH24" s="66">
        <f t="shared" si="73"/>
        <v>0</v>
      </c>
      <c r="AI24" s="66">
        <f t="shared" si="73"/>
        <v>0</v>
      </c>
      <c r="AJ24" s="66">
        <f t="shared" si="73"/>
        <v>0</v>
      </c>
      <c r="AK24" s="66">
        <f t="shared" si="73"/>
        <v>0</v>
      </c>
      <c r="AL24" s="66">
        <f t="shared" si="73"/>
        <v>0</v>
      </c>
      <c r="AM24" s="66">
        <f t="shared" si="73"/>
        <v>0</v>
      </c>
      <c r="AN24" s="66">
        <f t="shared" si="73"/>
        <v>0</v>
      </c>
      <c r="AO24" s="66">
        <f t="shared" si="73"/>
        <v>0</v>
      </c>
      <c r="AP24" s="66">
        <f t="shared" si="73"/>
        <v>0</v>
      </c>
      <c r="AQ24" s="66">
        <f t="shared" si="73"/>
        <v>0</v>
      </c>
      <c r="AR24" s="75">
        <f t="shared" si="45"/>
        <v>0</v>
      </c>
      <c r="AS24" s="66">
        <f t="shared" ref="AS24:BD33" si="74">IF(AS$2&gt;=$B$18,$E24,0)</f>
        <v>0</v>
      </c>
      <c r="AT24" s="66">
        <f t="shared" si="74"/>
        <v>0</v>
      </c>
      <c r="AU24" s="66">
        <f t="shared" si="74"/>
        <v>0</v>
      </c>
      <c r="AV24" s="66">
        <f t="shared" si="74"/>
        <v>0</v>
      </c>
      <c r="AW24" s="66">
        <f t="shared" si="74"/>
        <v>0</v>
      </c>
      <c r="AX24" s="66">
        <f t="shared" si="74"/>
        <v>0</v>
      </c>
      <c r="AY24" s="66">
        <f t="shared" si="74"/>
        <v>0</v>
      </c>
      <c r="AZ24" s="66">
        <f t="shared" si="74"/>
        <v>0</v>
      </c>
      <c r="BA24" s="66">
        <f t="shared" si="74"/>
        <v>0</v>
      </c>
      <c r="BB24" s="66">
        <f t="shared" si="74"/>
        <v>0</v>
      </c>
      <c r="BC24" s="66">
        <f t="shared" si="74"/>
        <v>0</v>
      </c>
      <c r="BD24" s="66">
        <f t="shared" si="74"/>
        <v>0</v>
      </c>
      <c r="BE24" s="75">
        <f t="shared" si="47"/>
        <v>0</v>
      </c>
      <c r="BF24" s="66">
        <f t="shared" ref="BF24:BQ33" si="75">IF(BF$2&gt;=$B$18,$E24,0)</f>
        <v>0</v>
      </c>
      <c r="BG24" s="66">
        <f t="shared" si="75"/>
        <v>0</v>
      </c>
      <c r="BH24" s="66">
        <f t="shared" si="75"/>
        <v>0</v>
      </c>
      <c r="BI24" s="66">
        <f t="shared" si="75"/>
        <v>0</v>
      </c>
      <c r="BJ24" s="66">
        <f t="shared" si="75"/>
        <v>0</v>
      </c>
      <c r="BK24" s="66">
        <f t="shared" si="75"/>
        <v>0</v>
      </c>
      <c r="BL24" s="66">
        <f t="shared" si="75"/>
        <v>0</v>
      </c>
      <c r="BM24" s="66">
        <f t="shared" si="75"/>
        <v>0</v>
      </c>
      <c r="BN24" s="66">
        <f t="shared" si="75"/>
        <v>0</v>
      </c>
      <c r="BO24" s="66">
        <f t="shared" si="75"/>
        <v>0</v>
      </c>
      <c r="BP24" s="66">
        <f t="shared" si="75"/>
        <v>0</v>
      </c>
      <c r="BQ24" s="66">
        <f t="shared" si="75"/>
        <v>0</v>
      </c>
      <c r="BR24" s="75">
        <f t="shared" si="49"/>
        <v>0</v>
      </c>
      <c r="BS24" s="66">
        <f t="shared" ref="BS24:CD33" si="76">IF(BS$2&gt;=$B$18,$E24,0)</f>
        <v>0</v>
      </c>
      <c r="BT24" s="66">
        <f t="shared" si="76"/>
        <v>0</v>
      </c>
      <c r="BU24" s="66">
        <f t="shared" si="76"/>
        <v>0</v>
      </c>
      <c r="BV24" s="66">
        <f t="shared" si="76"/>
        <v>0</v>
      </c>
      <c r="BW24" s="66">
        <f t="shared" si="76"/>
        <v>0</v>
      </c>
      <c r="BX24" s="66">
        <f t="shared" si="76"/>
        <v>0</v>
      </c>
      <c r="BY24" s="66">
        <f t="shared" si="76"/>
        <v>0</v>
      </c>
      <c r="BZ24" s="66">
        <f t="shared" si="76"/>
        <v>0</v>
      </c>
      <c r="CA24" s="66">
        <f t="shared" si="76"/>
        <v>0</v>
      </c>
      <c r="CB24" s="66">
        <f t="shared" si="76"/>
        <v>0</v>
      </c>
      <c r="CC24" s="66">
        <f t="shared" si="76"/>
        <v>0</v>
      </c>
      <c r="CD24" s="66">
        <f t="shared" si="76"/>
        <v>0</v>
      </c>
      <c r="CE24" s="75">
        <f t="shared" si="51"/>
        <v>0</v>
      </c>
      <c r="CF24" s="66">
        <f t="shared" ref="CF24:CQ33" si="77">IF(CF$2&gt;=$B$18,$E24,0)</f>
        <v>0</v>
      </c>
      <c r="CG24" s="66">
        <f t="shared" si="77"/>
        <v>0</v>
      </c>
      <c r="CH24" s="66">
        <f t="shared" si="77"/>
        <v>0</v>
      </c>
      <c r="CI24" s="66">
        <f t="shared" si="77"/>
        <v>0</v>
      </c>
      <c r="CJ24" s="66">
        <f t="shared" si="77"/>
        <v>0</v>
      </c>
      <c r="CK24" s="66">
        <f t="shared" si="77"/>
        <v>0</v>
      </c>
      <c r="CL24" s="66">
        <f t="shared" si="77"/>
        <v>0</v>
      </c>
      <c r="CM24" s="66">
        <f t="shared" si="77"/>
        <v>0</v>
      </c>
      <c r="CN24" s="66">
        <f t="shared" si="77"/>
        <v>0</v>
      </c>
      <c r="CO24" s="66">
        <f t="shared" si="77"/>
        <v>0</v>
      </c>
      <c r="CP24" s="66">
        <f t="shared" si="77"/>
        <v>0</v>
      </c>
      <c r="CQ24" s="66">
        <f t="shared" si="77"/>
        <v>0</v>
      </c>
      <c r="CR24" s="75">
        <f t="shared" si="53"/>
        <v>0</v>
      </c>
      <c r="CS24" s="66">
        <f t="shared" ref="CS24:DD33" si="78">IF(CS$2&gt;=$B$18,$E24,0)</f>
        <v>0</v>
      </c>
      <c r="CT24" s="66">
        <f t="shared" si="78"/>
        <v>0</v>
      </c>
      <c r="CU24" s="66">
        <f t="shared" si="78"/>
        <v>0</v>
      </c>
      <c r="CV24" s="66">
        <f t="shared" si="78"/>
        <v>0</v>
      </c>
      <c r="CW24" s="66">
        <f t="shared" si="78"/>
        <v>0</v>
      </c>
      <c r="CX24" s="66">
        <f t="shared" si="78"/>
        <v>0</v>
      </c>
      <c r="CY24" s="66">
        <f t="shared" si="78"/>
        <v>0</v>
      </c>
      <c r="CZ24" s="66">
        <f t="shared" si="78"/>
        <v>0</v>
      </c>
      <c r="DA24" s="66">
        <f t="shared" si="78"/>
        <v>0</v>
      </c>
      <c r="DB24" s="66">
        <f t="shared" si="78"/>
        <v>0</v>
      </c>
      <c r="DC24" s="66">
        <f t="shared" si="78"/>
        <v>0</v>
      </c>
      <c r="DD24" s="66">
        <f t="shared" si="78"/>
        <v>0</v>
      </c>
      <c r="DE24" s="75">
        <f t="shared" si="55"/>
        <v>0</v>
      </c>
      <c r="DF24" s="66">
        <f t="shared" ref="DF24:DQ33" si="79">IF(DF$2&gt;=$B$18,$E24,0)</f>
        <v>0</v>
      </c>
      <c r="DG24" s="66">
        <f t="shared" si="79"/>
        <v>0</v>
      </c>
      <c r="DH24" s="66">
        <f t="shared" si="79"/>
        <v>0</v>
      </c>
      <c r="DI24" s="66">
        <f t="shared" si="79"/>
        <v>0</v>
      </c>
      <c r="DJ24" s="66">
        <f t="shared" si="79"/>
        <v>0</v>
      </c>
      <c r="DK24" s="66">
        <f t="shared" si="79"/>
        <v>0</v>
      </c>
      <c r="DL24" s="66">
        <f t="shared" si="79"/>
        <v>0</v>
      </c>
      <c r="DM24" s="66">
        <f t="shared" si="79"/>
        <v>0</v>
      </c>
      <c r="DN24" s="66">
        <f t="shared" si="79"/>
        <v>0</v>
      </c>
      <c r="DO24" s="66">
        <f t="shared" si="79"/>
        <v>0</v>
      </c>
      <c r="DP24" s="66">
        <f t="shared" si="79"/>
        <v>0</v>
      </c>
      <c r="DQ24" s="66">
        <f t="shared" si="79"/>
        <v>0</v>
      </c>
      <c r="DR24" s="75">
        <f t="shared" si="57"/>
        <v>0</v>
      </c>
      <c r="DS24" s="66">
        <f t="shared" ref="DS24:ED33" si="80">IF(DS$2&gt;=$B$18,$E24,0)</f>
        <v>0</v>
      </c>
      <c r="DT24" s="66">
        <f t="shared" si="80"/>
        <v>0</v>
      </c>
      <c r="DU24" s="66">
        <f t="shared" si="80"/>
        <v>0</v>
      </c>
      <c r="DV24" s="66">
        <f t="shared" si="80"/>
        <v>0</v>
      </c>
      <c r="DW24" s="66">
        <f t="shared" si="80"/>
        <v>0</v>
      </c>
      <c r="DX24" s="66">
        <f t="shared" si="80"/>
        <v>0</v>
      </c>
      <c r="DY24" s="66">
        <f t="shared" si="80"/>
        <v>0</v>
      </c>
      <c r="DZ24" s="66">
        <f t="shared" si="80"/>
        <v>0</v>
      </c>
      <c r="EA24" s="66">
        <f t="shared" si="80"/>
        <v>0</v>
      </c>
      <c r="EB24" s="66">
        <f t="shared" si="80"/>
        <v>0</v>
      </c>
      <c r="EC24" s="66">
        <f t="shared" si="80"/>
        <v>0</v>
      </c>
      <c r="ED24" s="66">
        <f t="shared" si="80"/>
        <v>0</v>
      </c>
      <c r="EE24" s="76">
        <f t="shared" si="59"/>
        <v>0</v>
      </c>
    </row>
    <row r="25" spans="1:135" x14ac:dyDescent="0.2">
      <c r="A25" s="2"/>
      <c r="D25" s="2" t="s">
        <v>77</v>
      </c>
      <c r="E25" s="66">
        <v>0</v>
      </c>
      <c r="F25" s="66">
        <f t="shared" si="71"/>
        <v>0</v>
      </c>
      <c r="G25" s="66">
        <f t="shared" si="71"/>
        <v>0</v>
      </c>
      <c r="H25" s="66">
        <f t="shared" si="71"/>
        <v>0</v>
      </c>
      <c r="I25" s="66">
        <f t="shared" si="71"/>
        <v>0</v>
      </c>
      <c r="J25" s="66">
        <f t="shared" si="71"/>
        <v>0</v>
      </c>
      <c r="K25" s="66">
        <f t="shared" si="71"/>
        <v>0</v>
      </c>
      <c r="L25" s="66">
        <f t="shared" si="71"/>
        <v>0</v>
      </c>
      <c r="M25" s="66">
        <f t="shared" si="71"/>
        <v>0</v>
      </c>
      <c r="N25" s="66">
        <f t="shared" si="71"/>
        <v>0</v>
      </c>
      <c r="O25" s="66">
        <f t="shared" si="71"/>
        <v>0</v>
      </c>
      <c r="P25" s="66">
        <f t="shared" si="71"/>
        <v>0</v>
      </c>
      <c r="Q25" s="66">
        <f t="shared" si="71"/>
        <v>0</v>
      </c>
      <c r="R25" s="75">
        <f t="shared" si="41"/>
        <v>0</v>
      </c>
      <c r="S25" s="66">
        <f t="shared" si="61"/>
        <v>0</v>
      </c>
      <c r="T25" s="66">
        <f t="shared" si="61"/>
        <v>0</v>
      </c>
      <c r="U25" s="66">
        <f t="shared" si="61"/>
        <v>0</v>
      </c>
      <c r="V25" s="66">
        <f t="shared" si="72"/>
        <v>0</v>
      </c>
      <c r="W25" s="66">
        <f t="shared" si="72"/>
        <v>0</v>
      </c>
      <c r="X25" s="66">
        <f t="shared" si="72"/>
        <v>0</v>
      </c>
      <c r="Y25" s="66">
        <f t="shared" si="72"/>
        <v>0</v>
      </c>
      <c r="Z25" s="66">
        <f t="shared" si="72"/>
        <v>0</v>
      </c>
      <c r="AA25" s="66">
        <f t="shared" si="72"/>
        <v>0</v>
      </c>
      <c r="AB25" s="66">
        <f t="shared" si="72"/>
        <v>0</v>
      </c>
      <c r="AC25" s="66">
        <f t="shared" si="72"/>
        <v>0</v>
      </c>
      <c r="AD25" s="66">
        <f t="shared" si="72"/>
        <v>0</v>
      </c>
      <c r="AE25" s="75">
        <f t="shared" si="43"/>
        <v>0</v>
      </c>
      <c r="AF25" s="66">
        <f t="shared" si="73"/>
        <v>0</v>
      </c>
      <c r="AG25" s="66">
        <f t="shared" si="73"/>
        <v>0</v>
      </c>
      <c r="AH25" s="66">
        <f t="shared" si="73"/>
        <v>0</v>
      </c>
      <c r="AI25" s="66">
        <f t="shared" si="73"/>
        <v>0</v>
      </c>
      <c r="AJ25" s="66">
        <f t="shared" si="73"/>
        <v>0</v>
      </c>
      <c r="AK25" s="66">
        <f t="shared" si="73"/>
        <v>0</v>
      </c>
      <c r="AL25" s="66">
        <f t="shared" si="73"/>
        <v>0</v>
      </c>
      <c r="AM25" s="66">
        <f t="shared" si="73"/>
        <v>0</v>
      </c>
      <c r="AN25" s="66">
        <f t="shared" si="73"/>
        <v>0</v>
      </c>
      <c r="AO25" s="66">
        <f t="shared" si="73"/>
        <v>0</v>
      </c>
      <c r="AP25" s="66">
        <f t="shared" si="73"/>
        <v>0</v>
      </c>
      <c r="AQ25" s="66">
        <f t="shared" si="73"/>
        <v>0</v>
      </c>
      <c r="AR25" s="75">
        <f t="shared" si="45"/>
        <v>0</v>
      </c>
      <c r="AS25" s="66">
        <f t="shared" si="74"/>
        <v>0</v>
      </c>
      <c r="AT25" s="66">
        <f t="shared" si="74"/>
        <v>0</v>
      </c>
      <c r="AU25" s="66">
        <f t="shared" si="74"/>
        <v>0</v>
      </c>
      <c r="AV25" s="66">
        <f t="shared" si="74"/>
        <v>0</v>
      </c>
      <c r="AW25" s="66">
        <f t="shared" si="74"/>
        <v>0</v>
      </c>
      <c r="AX25" s="66">
        <f t="shared" si="74"/>
        <v>0</v>
      </c>
      <c r="AY25" s="66">
        <f t="shared" si="74"/>
        <v>0</v>
      </c>
      <c r="AZ25" s="66">
        <f t="shared" si="74"/>
        <v>0</v>
      </c>
      <c r="BA25" s="66">
        <f t="shared" si="74"/>
        <v>0</v>
      </c>
      <c r="BB25" s="66">
        <f t="shared" si="74"/>
        <v>0</v>
      </c>
      <c r="BC25" s="66">
        <f t="shared" si="74"/>
        <v>0</v>
      </c>
      <c r="BD25" s="66">
        <f t="shared" si="74"/>
        <v>0</v>
      </c>
      <c r="BE25" s="75">
        <f t="shared" si="47"/>
        <v>0</v>
      </c>
      <c r="BF25" s="66">
        <f t="shared" si="75"/>
        <v>0</v>
      </c>
      <c r="BG25" s="66">
        <f t="shared" si="75"/>
        <v>0</v>
      </c>
      <c r="BH25" s="66">
        <f t="shared" si="75"/>
        <v>0</v>
      </c>
      <c r="BI25" s="66">
        <f t="shared" si="75"/>
        <v>0</v>
      </c>
      <c r="BJ25" s="66">
        <f t="shared" si="75"/>
        <v>0</v>
      </c>
      <c r="BK25" s="66">
        <f t="shared" si="75"/>
        <v>0</v>
      </c>
      <c r="BL25" s="66">
        <f t="shared" si="75"/>
        <v>0</v>
      </c>
      <c r="BM25" s="66">
        <f t="shared" si="75"/>
        <v>0</v>
      </c>
      <c r="BN25" s="66">
        <f t="shared" si="75"/>
        <v>0</v>
      </c>
      <c r="BO25" s="66">
        <f t="shared" si="75"/>
        <v>0</v>
      </c>
      <c r="BP25" s="66">
        <f t="shared" si="75"/>
        <v>0</v>
      </c>
      <c r="BQ25" s="66">
        <f t="shared" si="75"/>
        <v>0</v>
      </c>
      <c r="BR25" s="75">
        <f t="shared" si="49"/>
        <v>0</v>
      </c>
      <c r="BS25" s="66">
        <f t="shared" si="76"/>
        <v>0</v>
      </c>
      <c r="BT25" s="66">
        <f t="shared" si="76"/>
        <v>0</v>
      </c>
      <c r="BU25" s="66">
        <f t="shared" si="76"/>
        <v>0</v>
      </c>
      <c r="BV25" s="66">
        <f t="shared" si="76"/>
        <v>0</v>
      </c>
      <c r="BW25" s="66">
        <f t="shared" si="76"/>
        <v>0</v>
      </c>
      <c r="BX25" s="66">
        <f t="shared" si="76"/>
        <v>0</v>
      </c>
      <c r="BY25" s="66">
        <f t="shared" si="76"/>
        <v>0</v>
      </c>
      <c r="BZ25" s="66">
        <f t="shared" si="76"/>
        <v>0</v>
      </c>
      <c r="CA25" s="66">
        <f t="shared" si="76"/>
        <v>0</v>
      </c>
      <c r="CB25" s="66">
        <f t="shared" si="76"/>
        <v>0</v>
      </c>
      <c r="CC25" s="66">
        <f t="shared" si="76"/>
        <v>0</v>
      </c>
      <c r="CD25" s="66">
        <f t="shared" si="76"/>
        <v>0</v>
      </c>
      <c r="CE25" s="75">
        <f t="shared" si="51"/>
        <v>0</v>
      </c>
      <c r="CF25" s="66">
        <f t="shared" si="77"/>
        <v>0</v>
      </c>
      <c r="CG25" s="66">
        <f t="shared" si="77"/>
        <v>0</v>
      </c>
      <c r="CH25" s="66">
        <f t="shared" si="77"/>
        <v>0</v>
      </c>
      <c r="CI25" s="66">
        <f t="shared" si="77"/>
        <v>0</v>
      </c>
      <c r="CJ25" s="66">
        <f t="shared" si="77"/>
        <v>0</v>
      </c>
      <c r="CK25" s="66">
        <f t="shared" si="77"/>
        <v>0</v>
      </c>
      <c r="CL25" s="66">
        <f t="shared" si="77"/>
        <v>0</v>
      </c>
      <c r="CM25" s="66">
        <f t="shared" si="77"/>
        <v>0</v>
      </c>
      <c r="CN25" s="66">
        <f t="shared" si="77"/>
        <v>0</v>
      </c>
      <c r="CO25" s="66">
        <f t="shared" si="77"/>
        <v>0</v>
      </c>
      <c r="CP25" s="66">
        <f t="shared" si="77"/>
        <v>0</v>
      </c>
      <c r="CQ25" s="66">
        <f t="shared" si="77"/>
        <v>0</v>
      </c>
      <c r="CR25" s="75">
        <f t="shared" si="53"/>
        <v>0</v>
      </c>
      <c r="CS25" s="66">
        <f t="shared" si="78"/>
        <v>0</v>
      </c>
      <c r="CT25" s="66">
        <f t="shared" si="78"/>
        <v>0</v>
      </c>
      <c r="CU25" s="66">
        <f t="shared" si="78"/>
        <v>0</v>
      </c>
      <c r="CV25" s="66">
        <f t="shared" si="78"/>
        <v>0</v>
      </c>
      <c r="CW25" s="66">
        <f t="shared" si="78"/>
        <v>0</v>
      </c>
      <c r="CX25" s="66">
        <f t="shared" si="78"/>
        <v>0</v>
      </c>
      <c r="CY25" s="66">
        <f t="shared" si="78"/>
        <v>0</v>
      </c>
      <c r="CZ25" s="66">
        <f t="shared" si="78"/>
        <v>0</v>
      </c>
      <c r="DA25" s="66">
        <f t="shared" si="78"/>
        <v>0</v>
      </c>
      <c r="DB25" s="66">
        <f t="shared" si="78"/>
        <v>0</v>
      </c>
      <c r="DC25" s="66">
        <f t="shared" si="78"/>
        <v>0</v>
      </c>
      <c r="DD25" s="66">
        <f t="shared" si="78"/>
        <v>0</v>
      </c>
      <c r="DE25" s="75">
        <f t="shared" si="55"/>
        <v>0</v>
      </c>
      <c r="DF25" s="66">
        <f t="shared" si="79"/>
        <v>0</v>
      </c>
      <c r="DG25" s="66">
        <f t="shared" si="79"/>
        <v>0</v>
      </c>
      <c r="DH25" s="66">
        <f t="shared" si="79"/>
        <v>0</v>
      </c>
      <c r="DI25" s="66">
        <f t="shared" si="79"/>
        <v>0</v>
      </c>
      <c r="DJ25" s="66">
        <f t="shared" si="79"/>
        <v>0</v>
      </c>
      <c r="DK25" s="66">
        <f t="shared" si="79"/>
        <v>0</v>
      </c>
      <c r="DL25" s="66">
        <f t="shared" si="79"/>
        <v>0</v>
      </c>
      <c r="DM25" s="66">
        <f t="shared" si="79"/>
        <v>0</v>
      </c>
      <c r="DN25" s="66">
        <f t="shared" si="79"/>
        <v>0</v>
      </c>
      <c r="DO25" s="66">
        <f t="shared" si="79"/>
        <v>0</v>
      </c>
      <c r="DP25" s="66">
        <f t="shared" si="79"/>
        <v>0</v>
      </c>
      <c r="DQ25" s="66">
        <f t="shared" si="79"/>
        <v>0</v>
      </c>
      <c r="DR25" s="75">
        <f t="shared" si="57"/>
        <v>0</v>
      </c>
      <c r="DS25" s="66">
        <f t="shared" si="80"/>
        <v>0</v>
      </c>
      <c r="DT25" s="66">
        <f t="shared" si="80"/>
        <v>0</v>
      </c>
      <c r="DU25" s="66">
        <f t="shared" si="80"/>
        <v>0</v>
      </c>
      <c r="DV25" s="66">
        <f t="shared" si="80"/>
        <v>0</v>
      </c>
      <c r="DW25" s="66">
        <f t="shared" si="80"/>
        <v>0</v>
      </c>
      <c r="DX25" s="66">
        <f t="shared" si="80"/>
        <v>0</v>
      </c>
      <c r="DY25" s="66">
        <f t="shared" si="80"/>
        <v>0</v>
      </c>
      <c r="DZ25" s="66">
        <f t="shared" si="80"/>
        <v>0</v>
      </c>
      <c r="EA25" s="66">
        <f t="shared" si="80"/>
        <v>0</v>
      </c>
      <c r="EB25" s="66">
        <f t="shared" si="80"/>
        <v>0</v>
      </c>
      <c r="EC25" s="66">
        <f t="shared" si="80"/>
        <v>0</v>
      </c>
      <c r="ED25" s="66">
        <f t="shared" si="80"/>
        <v>0</v>
      </c>
      <c r="EE25" s="76">
        <f t="shared" si="59"/>
        <v>0</v>
      </c>
    </row>
    <row r="26" spans="1:135" x14ac:dyDescent="0.2">
      <c r="A26" s="2"/>
      <c r="D26" s="2" t="s">
        <v>78</v>
      </c>
      <c r="E26" s="66">
        <v>0</v>
      </c>
      <c r="F26" s="66">
        <f t="shared" si="71"/>
        <v>0</v>
      </c>
      <c r="G26" s="66">
        <f t="shared" si="71"/>
        <v>0</v>
      </c>
      <c r="H26" s="66">
        <f t="shared" si="71"/>
        <v>0</v>
      </c>
      <c r="I26" s="66">
        <f t="shared" si="71"/>
        <v>0</v>
      </c>
      <c r="J26" s="66">
        <f t="shared" si="71"/>
        <v>0</v>
      </c>
      <c r="K26" s="66">
        <f t="shared" si="71"/>
        <v>0</v>
      </c>
      <c r="L26" s="66">
        <f t="shared" si="71"/>
        <v>0</v>
      </c>
      <c r="M26" s="66">
        <f t="shared" si="71"/>
        <v>0</v>
      </c>
      <c r="N26" s="66">
        <f t="shared" si="71"/>
        <v>0</v>
      </c>
      <c r="O26" s="66">
        <f t="shared" si="71"/>
        <v>0</v>
      </c>
      <c r="P26" s="66">
        <f t="shared" si="71"/>
        <v>0</v>
      </c>
      <c r="Q26" s="66">
        <f t="shared" si="71"/>
        <v>0</v>
      </c>
      <c r="R26" s="75">
        <f t="shared" si="41"/>
        <v>0</v>
      </c>
      <c r="S26" s="66">
        <f t="shared" si="61"/>
        <v>0</v>
      </c>
      <c r="T26" s="66">
        <f t="shared" si="61"/>
        <v>0</v>
      </c>
      <c r="U26" s="66">
        <f t="shared" si="61"/>
        <v>0</v>
      </c>
      <c r="V26" s="66">
        <f t="shared" si="72"/>
        <v>0</v>
      </c>
      <c r="W26" s="66">
        <f t="shared" si="72"/>
        <v>0</v>
      </c>
      <c r="X26" s="66">
        <f t="shared" si="72"/>
        <v>0</v>
      </c>
      <c r="Y26" s="66">
        <f t="shared" si="72"/>
        <v>0</v>
      </c>
      <c r="Z26" s="66">
        <f t="shared" si="72"/>
        <v>0</v>
      </c>
      <c r="AA26" s="66">
        <f t="shared" si="72"/>
        <v>0</v>
      </c>
      <c r="AB26" s="66">
        <f t="shared" si="72"/>
        <v>0</v>
      </c>
      <c r="AC26" s="66">
        <f t="shared" si="72"/>
        <v>0</v>
      </c>
      <c r="AD26" s="66">
        <f t="shared" si="72"/>
        <v>0</v>
      </c>
      <c r="AE26" s="75">
        <f t="shared" si="43"/>
        <v>0</v>
      </c>
      <c r="AF26" s="66">
        <f t="shared" si="73"/>
        <v>0</v>
      </c>
      <c r="AG26" s="66">
        <f t="shared" si="73"/>
        <v>0</v>
      </c>
      <c r="AH26" s="66">
        <f t="shared" si="73"/>
        <v>0</v>
      </c>
      <c r="AI26" s="66">
        <f t="shared" si="73"/>
        <v>0</v>
      </c>
      <c r="AJ26" s="66">
        <f t="shared" si="73"/>
        <v>0</v>
      </c>
      <c r="AK26" s="66">
        <f t="shared" si="73"/>
        <v>0</v>
      </c>
      <c r="AL26" s="66">
        <f t="shared" si="73"/>
        <v>0</v>
      </c>
      <c r="AM26" s="66">
        <f t="shared" si="73"/>
        <v>0</v>
      </c>
      <c r="AN26" s="66">
        <f t="shared" si="73"/>
        <v>0</v>
      </c>
      <c r="AO26" s="66">
        <f t="shared" si="73"/>
        <v>0</v>
      </c>
      <c r="AP26" s="66">
        <f t="shared" si="73"/>
        <v>0</v>
      </c>
      <c r="AQ26" s="66">
        <f t="shared" si="73"/>
        <v>0</v>
      </c>
      <c r="AR26" s="75">
        <f t="shared" si="45"/>
        <v>0</v>
      </c>
      <c r="AS26" s="66">
        <f t="shared" si="74"/>
        <v>0</v>
      </c>
      <c r="AT26" s="66">
        <f t="shared" si="74"/>
        <v>0</v>
      </c>
      <c r="AU26" s="66">
        <f t="shared" si="74"/>
        <v>0</v>
      </c>
      <c r="AV26" s="66">
        <f t="shared" si="74"/>
        <v>0</v>
      </c>
      <c r="AW26" s="66">
        <f t="shared" si="74"/>
        <v>0</v>
      </c>
      <c r="AX26" s="66">
        <f t="shared" si="74"/>
        <v>0</v>
      </c>
      <c r="AY26" s="66">
        <f t="shared" si="74"/>
        <v>0</v>
      </c>
      <c r="AZ26" s="66">
        <f t="shared" si="74"/>
        <v>0</v>
      </c>
      <c r="BA26" s="66">
        <f t="shared" si="74"/>
        <v>0</v>
      </c>
      <c r="BB26" s="66">
        <f t="shared" si="74"/>
        <v>0</v>
      </c>
      <c r="BC26" s="66">
        <f t="shared" si="74"/>
        <v>0</v>
      </c>
      <c r="BD26" s="66">
        <f t="shared" si="74"/>
        <v>0</v>
      </c>
      <c r="BE26" s="75">
        <f t="shared" si="47"/>
        <v>0</v>
      </c>
      <c r="BF26" s="66">
        <f t="shared" si="75"/>
        <v>0</v>
      </c>
      <c r="BG26" s="66">
        <f t="shared" si="75"/>
        <v>0</v>
      </c>
      <c r="BH26" s="66">
        <f t="shared" si="75"/>
        <v>0</v>
      </c>
      <c r="BI26" s="66">
        <f t="shared" si="75"/>
        <v>0</v>
      </c>
      <c r="BJ26" s="66">
        <f t="shared" si="75"/>
        <v>0</v>
      </c>
      <c r="BK26" s="66">
        <f t="shared" si="75"/>
        <v>0</v>
      </c>
      <c r="BL26" s="66">
        <f t="shared" si="75"/>
        <v>0</v>
      </c>
      <c r="BM26" s="66">
        <f t="shared" si="75"/>
        <v>0</v>
      </c>
      <c r="BN26" s="66">
        <f t="shared" si="75"/>
        <v>0</v>
      </c>
      <c r="BO26" s="66">
        <f t="shared" si="75"/>
        <v>0</v>
      </c>
      <c r="BP26" s="66">
        <f t="shared" si="75"/>
        <v>0</v>
      </c>
      <c r="BQ26" s="66">
        <f t="shared" si="75"/>
        <v>0</v>
      </c>
      <c r="BR26" s="75">
        <f t="shared" si="49"/>
        <v>0</v>
      </c>
      <c r="BS26" s="66">
        <f t="shared" si="76"/>
        <v>0</v>
      </c>
      <c r="BT26" s="66">
        <f t="shared" si="76"/>
        <v>0</v>
      </c>
      <c r="BU26" s="66">
        <f t="shared" si="76"/>
        <v>0</v>
      </c>
      <c r="BV26" s="66">
        <f t="shared" si="76"/>
        <v>0</v>
      </c>
      <c r="BW26" s="66">
        <f t="shared" si="76"/>
        <v>0</v>
      </c>
      <c r="BX26" s="66">
        <f t="shared" si="76"/>
        <v>0</v>
      </c>
      <c r="BY26" s="66">
        <f t="shared" si="76"/>
        <v>0</v>
      </c>
      <c r="BZ26" s="66">
        <f t="shared" si="76"/>
        <v>0</v>
      </c>
      <c r="CA26" s="66">
        <f t="shared" si="76"/>
        <v>0</v>
      </c>
      <c r="CB26" s="66">
        <f t="shared" si="76"/>
        <v>0</v>
      </c>
      <c r="CC26" s="66">
        <f t="shared" si="76"/>
        <v>0</v>
      </c>
      <c r="CD26" s="66">
        <f t="shared" si="76"/>
        <v>0</v>
      </c>
      <c r="CE26" s="75">
        <f t="shared" si="51"/>
        <v>0</v>
      </c>
      <c r="CF26" s="66">
        <f t="shared" si="77"/>
        <v>0</v>
      </c>
      <c r="CG26" s="66">
        <f t="shared" si="77"/>
        <v>0</v>
      </c>
      <c r="CH26" s="66">
        <f t="shared" si="77"/>
        <v>0</v>
      </c>
      <c r="CI26" s="66">
        <f t="shared" si="77"/>
        <v>0</v>
      </c>
      <c r="CJ26" s="66">
        <f t="shared" si="77"/>
        <v>0</v>
      </c>
      <c r="CK26" s="66">
        <f t="shared" si="77"/>
        <v>0</v>
      </c>
      <c r="CL26" s="66">
        <f t="shared" si="77"/>
        <v>0</v>
      </c>
      <c r="CM26" s="66">
        <f t="shared" si="77"/>
        <v>0</v>
      </c>
      <c r="CN26" s="66">
        <f t="shared" si="77"/>
        <v>0</v>
      </c>
      <c r="CO26" s="66">
        <f t="shared" si="77"/>
        <v>0</v>
      </c>
      <c r="CP26" s="66">
        <f t="shared" si="77"/>
        <v>0</v>
      </c>
      <c r="CQ26" s="66">
        <f t="shared" si="77"/>
        <v>0</v>
      </c>
      <c r="CR26" s="75">
        <f t="shared" si="53"/>
        <v>0</v>
      </c>
      <c r="CS26" s="66">
        <f t="shared" si="78"/>
        <v>0</v>
      </c>
      <c r="CT26" s="66">
        <f t="shared" si="78"/>
        <v>0</v>
      </c>
      <c r="CU26" s="66">
        <f t="shared" si="78"/>
        <v>0</v>
      </c>
      <c r="CV26" s="66">
        <f t="shared" si="78"/>
        <v>0</v>
      </c>
      <c r="CW26" s="66">
        <f t="shared" si="78"/>
        <v>0</v>
      </c>
      <c r="CX26" s="66">
        <f t="shared" si="78"/>
        <v>0</v>
      </c>
      <c r="CY26" s="66">
        <f t="shared" si="78"/>
        <v>0</v>
      </c>
      <c r="CZ26" s="66">
        <f t="shared" si="78"/>
        <v>0</v>
      </c>
      <c r="DA26" s="66">
        <f t="shared" si="78"/>
        <v>0</v>
      </c>
      <c r="DB26" s="66">
        <f t="shared" si="78"/>
        <v>0</v>
      </c>
      <c r="DC26" s="66">
        <f t="shared" si="78"/>
        <v>0</v>
      </c>
      <c r="DD26" s="66">
        <f t="shared" si="78"/>
        <v>0</v>
      </c>
      <c r="DE26" s="75">
        <f t="shared" si="55"/>
        <v>0</v>
      </c>
      <c r="DF26" s="66">
        <f t="shared" si="79"/>
        <v>0</v>
      </c>
      <c r="DG26" s="66">
        <f t="shared" si="79"/>
        <v>0</v>
      </c>
      <c r="DH26" s="66">
        <f t="shared" si="79"/>
        <v>0</v>
      </c>
      <c r="DI26" s="66">
        <f t="shared" si="79"/>
        <v>0</v>
      </c>
      <c r="DJ26" s="66">
        <f t="shared" si="79"/>
        <v>0</v>
      </c>
      <c r="DK26" s="66">
        <f t="shared" si="79"/>
        <v>0</v>
      </c>
      <c r="DL26" s="66">
        <f t="shared" si="79"/>
        <v>0</v>
      </c>
      <c r="DM26" s="66">
        <f t="shared" si="79"/>
        <v>0</v>
      </c>
      <c r="DN26" s="66">
        <f t="shared" si="79"/>
        <v>0</v>
      </c>
      <c r="DO26" s="66">
        <f t="shared" si="79"/>
        <v>0</v>
      </c>
      <c r="DP26" s="66">
        <f t="shared" si="79"/>
        <v>0</v>
      </c>
      <c r="DQ26" s="66">
        <f t="shared" si="79"/>
        <v>0</v>
      </c>
      <c r="DR26" s="75">
        <f t="shared" si="57"/>
        <v>0</v>
      </c>
      <c r="DS26" s="66">
        <f t="shared" si="80"/>
        <v>0</v>
      </c>
      <c r="DT26" s="66">
        <f t="shared" si="80"/>
        <v>0</v>
      </c>
      <c r="DU26" s="66">
        <f t="shared" si="80"/>
        <v>0</v>
      </c>
      <c r="DV26" s="66">
        <f t="shared" si="80"/>
        <v>0</v>
      </c>
      <c r="DW26" s="66">
        <f t="shared" si="80"/>
        <v>0</v>
      </c>
      <c r="DX26" s="66">
        <f t="shared" si="80"/>
        <v>0</v>
      </c>
      <c r="DY26" s="66">
        <f t="shared" si="80"/>
        <v>0</v>
      </c>
      <c r="DZ26" s="66">
        <f t="shared" si="80"/>
        <v>0</v>
      </c>
      <c r="EA26" s="66">
        <f t="shared" si="80"/>
        <v>0</v>
      </c>
      <c r="EB26" s="66">
        <f t="shared" si="80"/>
        <v>0</v>
      </c>
      <c r="EC26" s="66">
        <f t="shared" si="80"/>
        <v>0</v>
      </c>
      <c r="ED26" s="66">
        <f t="shared" si="80"/>
        <v>0</v>
      </c>
      <c r="EE26" s="76">
        <f t="shared" si="59"/>
        <v>0</v>
      </c>
    </row>
    <row r="27" spans="1:135" x14ac:dyDescent="0.2">
      <c r="A27" s="2"/>
      <c r="D27" s="2" t="s">
        <v>79</v>
      </c>
      <c r="E27" s="66">
        <v>200</v>
      </c>
      <c r="F27" s="66">
        <f t="shared" si="71"/>
        <v>200</v>
      </c>
      <c r="G27" s="66">
        <f t="shared" si="71"/>
        <v>200</v>
      </c>
      <c r="H27" s="66">
        <f t="shared" si="71"/>
        <v>200</v>
      </c>
      <c r="I27" s="66">
        <f t="shared" si="71"/>
        <v>200</v>
      </c>
      <c r="J27" s="66">
        <f t="shared" si="71"/>
        <v>200</v>
      </c>
      <c r="K27" s="66">
        <f t="shared" si="71"/>
        <v>200</v>
      </c>
      <c r="L27" s="66">
        <f t="shared" si="71"/>
        <v>200</v>
      </c>
      <c r="M27" s="66">
        <f t="shared" si="71"/>
        <v>200</v>
      </c>
      <c r="N27" s="66">
        <f t="shared" si="71"/>
        <v>200</v>
      </c>
      <c r="O27" s="66">
        <f t="shared" si="71"/>
        <v>200</v>
      </c>
      <c r="P27" s="66">
        <f t="shared" si="71"/>
        <v>200</v>
      </c>
      <c r="Q27" s="66">
        <f t="shared" si="71"/>
        <v>200</v>
      </c>
      <c r="R27" s="75">
        <f t="shared" si="41"/>
        <v>2400</v>
      </c>
      <c r="S27" s="66">
        <f t="shared" si="61"/>
        <v>200</v>
      </c>
      <c r="T27" s="66">
        <f t="shared" si="61"/>
        <v>200</v>
      </c>
      <c r="U27" s="66">
        <f t="shared" si="61"/>
        <v>200</v>
      </c>
      <c r="V27" s="66">
        <f t="shared" si="72"/>
        <v>200</v>
      </c>
      <c r="W27" s="66">
        <f t="shared" si="72"/>
        <v>200</v>
      </c>
      <c r="X27" s="66">
        <f t="shared" si="72"/>
        <v>200</v>
      </c>
      <c r="Y27" s="66">
        <f t="shared" si="72"/>
        <v>200</v>
      </c>
      <c r="Z27" s="66">
        <f t="shared" si="72"/>
        <v>200</v>
      </c>
      <c r="AA27" s="66">
        <f t="shared" si="72"/>
        <v>200</v>
      </c>
      <c r="AB27" s="66">
        <f t="shared" si="72"/>
        <v>200</v>
      </c>
      <c r="AC27" s="66">
        <f t="shared" si="72"/>
        <v>200</v>
      </c>
      <c r="AD27" s="66">
        <f t="shared" si="72"/>
        <v>200</v>
      </c>
      <c r="AE27" s="75">
        <f t="shared" si="43"/>
        <v>2400</v>
      </c>
      <c r="AF27" s="66">
        <f t="shared" si="73"/>
        <v>200</v>
      </c>
      <c r="AG27" s="66">
        <f t="shared" si="73"/>
        <v>200</v>
      </c>
      <c r="AH27" s="66">
        <f t="shared" si="73"/>
        <v>200</v>
      </c>
      <c r="AI27" s="66">
        <f t="shared" si="73"/>
        <v>200</v>
      </c>
      <c r="AJ27" s="66">
        <f t="shared" si="73"/>
        <v>200</v>
      </c>
      <c r="AK27" s="66">
        <f t="shared" si="73"/>
        <v>200</v>
      </c>
      <c r="AL27" s="66">
        <f t="shared" si="73"/>
        <v>200</v>
      </c>
      <c r="AM27" s="66">
        <f t="shared" si="73"/>
        <v>200</v>
      </c>
      <c r="AN27" s="66">
        <f t="shared" si="73"/>
        <v>200</v>
      </c>
      <c r="AO27" s="66">
        <f t="shared" si="73"/>
        <v>200</v>
      </c>
      <c r="AP27" s="66">
        <f t="shared" si="73"/>
        <v>200</v>
      </c>
      <c r="AQ27" s="66">
        <f t="shared" si="73"/>
        <v>200</v>
      </c>
      <c r="AR27" s="75">
        <f t="shared" si="45"/>
        <v>2400</v>
      </c>
      <c r="AS27" s="66">
        <f t="shared" si="74"/>
        <v>200</v>
      </c>
      <c r="AT27" s="66">
        <f t="shared" si="74"/>
        <v>200</v>
      </c>
      <c r="AU27" s="66">
        <f t="shared" si="74"/>
        <v>200</v>
      </c>
      <c r="AV27" s="66">
        <f t="shared" si="74"/>
        <v>200</v>
      </c>
      <c r="AW27" s="66">
        <f t="shared" si="74"/>
        <v>200</v>
      </c>
      <c r="AX27" s="66">
        <f t="shared" si="74"/>
        <v>200</v>
      </c>
      <c r="AY27" s="66">
        <f t="shared" si="74"/>
        <v>200</v>
      </c>
      <c r="AZ27" s="66">
        <f t="shared" si="74"/>
        <v>200</v>
      </c>
      <c r="BA27" s="66">
        <f t="shared" si="74"/>
        <v>200</v>
      </c>
      <c r="BB27" s="66">
        <f t="shared" si="74"/>
        <v>200</v>
      </c>
      <c r="BC27" s="66">
        <f t="shared" si="74"/>
        <v>200</v>
      </c>
      <c r="BD27" s="66">
        <f t="shared" si="74"/>
        <v>200</v>
      </c>
      <c r="BE27" s="75">
        <f t="shared" si="47"/>
        <v>2400</v>
      </c>
      <c r="BF27" s="66">
        <f t="shared" si="75"/>
        <v>200</v>
      </c>
      <c r="BG27" s="66">
        <f t="shared" si="75"/>
        <v>200</v>
      </c>
      <c r="BH27" s="66">
        <f t="shared" si="75"/>
        <v>200</v>
      </c>
      <c r="BI27" s="66">
        <f t="shared" si="75"/>
        <v>200</v>
      </c>
      <c r="BJ27" s="66">
        <f t="shared" si="75"/>
        <v>200</v>
      </c>
      <c r="BK27" s="66">
        <f t="shared" si="75"/>
        <v>200</v>
      </c>
      <c r="BL27" s="66">
        <f t="shared" si="75"/>
        <v>200</v>
      </c>
      <c r="BM27" s="66">
        <f t="shared" si="75"/>
        <v>200</v>
      </c>
      <c r="BN27" s="66">
        <f t="shared" si="75"/>
        <v>200</v>
      </c>
      <c r="BO27" s="66">
        <f t="shared" si="75"/>
        <v>200</v>
      </c>
      <c r="BP27" s="66">
        <f t="shared" si="75"/>
        <v>200</v>
      </c>
      <c r="BQ27" s="66">
        <f t="shared" si="75"/>
        <v>200</v>
      </c>
      <c r="BR27" s="75">
        <f t="shared" si="49"/>
        <v>2400</v>
      </c>
      <c r="BS27" s="66">
        <f t="shared" si="76"/>
        <v>200</v>
      </c>
      <c r="BT27" s="66">
        <f t="shared" si="76"/>
        <v>200</v>
      </c>
      <c r="BU27" s="66">
        <f t="shared" si="76"/>
        <v>200</v>
      </c>
      <c r="BV27" s="66">
        <f t="shared" si="76"/>
        <v>200</v>
      </c>
      <c r="BW27" s="66">
        <f t="shared" si="76"/>
        <v>200</v>
      </c>
      <c r="BX27" s="66">
        <f t="shared" si="76"/>
        <v>200</v>
      </c>
      <c r="BY27" s="66">
        <f t="shared" si="76"/>
        <v>200</v>
      </c>
      <c r="BZ27" s="66">
        <f t="shared" si="76"/>
        <v>200</v>
      </c>
      <c r="CA27" s="66">
        <f t="shared" si="76"/>
        <v>200</v>
      </c>
      <c r="CB27" s="66">
        <f t="shared" si="76"/>
        <v>200</v>
      </c>
      <c r="CC27" s="66">
        <f t="shared" si="76"/>
        <v>200</v>
      </c>
      <c r="CD27" s="66">
        <f t="shared" si="76"/>
        <v>200</v>
      </c>
      <c r="CE27" s="75">
        <f t="shared" si="51"/>
        <v>2400</v>
      </c>
      <c r="CF27" s="66">
        <f t="shared" si="77"/>
        <v>200</v>
      </c>
      <c r="CG27" s="66">
        <f t="shared" si="77"/>
        <v>200</v>
      </c>
      <c r="CH27" s="66">
        <f t="shared" si="77"/>
        <v>200</v>
      </c>
      <c r="CI27" s="66">
        <f t="shared" si="77"/>
        <v>200</v>
      </c>
      <c r="CJ27" s="66">
        <f t="shared" si="77"/>
        <v>200</v>
      </c>
      <c r="CK27" s="66">
        <f t="shared" si="77"/>
        <v>200</v>
      </c>
      <c r="CL27" s="66">
        <f t="shared" si="77"/>
        <v>200</v>
      </c>
      <c r="CM27" s="66">
        <f t="shared" si="77"/>
        <v>200</v>
      </c>
      <c r="CN27" s="66">
        <f t="shared" si="77"/>
        <v>200</v>
      </c>
      <c r="CO27" s="66">
        <f t="shared" si="77"/>
        <v>200</v>
      </c>
      <c r="CP27" s="66">
        <f t="shared" si="77"/>
        <v>200</v>
      </c>
      <c r="CQ27" s="66">
        <f t="shared" si="77"/>
        <v>200</v>
      </c>
      <c r="CR27" s="75">
        <f t="shared" si="53"/>
        <v>2400</v>
      </c>
      <c r="CS27" s="66">
        <f t="shared" si="78"/>
        <v>200</v>
      </c>
      <c r="CT27" s="66">
        <f t="shared" si="78"/>
        <v>200</v>
      </c>
      <c r="CU27" s="66">
        <f t="shared" si="78"/>
        <v>200</v>
      </c>
      <c r="CV27" s="66">
        <f t="shared" si="78"/>
        <v>200</v>
      </c>
      <c r="CW27" s="66">
        <f t="shared" si="78"/>
        <v>200</v>
      </c>
      <c r="CX27" s="66">
        <f t="shared" si="78"/>
        <v>200</v>
      </c>
      <c r="CY27" s="66">
        <f t="shared" si="78"/>
        <v>200</v>
      </c>
      <c r="CZ27" s="66">
        <f t="shared" si="78"/>
        <v>200</v>
      </c>
      <c r="DA27" s="66">
        <f t="shared" si="78"/>
        <v>200</v>
      </c>
      <c r="DB27" s="66">
        <f t="shared" si="78"/>
        <v>200</v>
      </c>
      <c r="DC27" s="66">
        <f t="shared" si="78"/>
        <v>200</v>
      </c>
      <c r="DD27" s="66">
        <f t="shared" si="78"/>
        <v>200</v>
      </c>
      <c r="DE27" s="75">
        <f t="shared" si="55"/>
        <v>2400</v>
      </c>
      <c r="DF27" s="66">
        <f t="shared" si="79"/>
        <v>200</v>
      </c>
      <c r="DG27" s="66">
        <f t="shared" si="79"/>
        <v>200</v>
      </c>
      <c r="DH27" s="66">
        <f t="shared" si="79"/>
        <v>200</v>
      </c>
      <c r="DI27" s="66">
        <f t="shared" si="79"/>
        <v>200</v>
      </c>
      <c r="DJ27" s="66">
        <f t="shared" si="79"/>
        <v>200</v>
      </c>
      <c r="DK27" s="66">
        <f t="shared" si="79"/>
        <v>200</v>
      </c>
      <c r="DL27" s="66">
        <f t="shared" si="79"/>
        <v>200</v>
      </c>
      <c r="DM27" s="66">
        <f t="shared" si="79"/>
        <v>200</v>
      </c>
      <c r="DN27" s="66">
        <f t="shared" si="79"/>
        <v>200</v>
      </c>
      <c r="DO27" s="66">
        <f t="shared" si="79"/>
        <v>200</v>
      </c>
      <c r="DP27" s="66">
        <f t="shared" si="79"/>
        <v>200</v>
      </c>
      <c r="DQ27" s="66">
        <f t="shared" si="79"/>
        <v>200</v>
      </c>
      <c r="DR27" s="75">
        <f t="shared" si="57"/>
        <v>2400</v>
      </c>
      <c r="DS27" s="66">
        <f t="shared" si="80"/>
        <v>200</v>
      </c>
      <c r="DT27" s="66">
        <f t="shared" si="80"/>
        <v>200</v>
      </c>
      <c r="DU27" s="66">
        <f t="shared" si="80"/>
        <v>200</v>
      </c>
      <c r="DV27" s="66">
        <f t="shared" si="80"/>
        <v>200</v>
      </c>
      <c r="DW27" s="66">
        <f t="shared" si="80"/>
        <v>200</v>
      </c>
      <c r="DX27" s="66">
        <f t="shared" si="80"/>
        <v>200</v>
      </c>
      <c r="DY27" s="66">
        <f t="shared" si="80"/>
        <v>200</v>
      </c>
      <c r="DZ27" s="66">
        <f t="shared" si="80"/>
        <v>200</v>
      </c>
      <c r="EA27" s="66">
        <f t="shared" si="80"/>
        <v>200</v>
      </c>
      <c r="EB27" s="66">
        <f t="shared" si="80"/>
        <v>200</v>
      </c>
      <c r="EC27" s="66">
        <f t="shared" si="80"/>
        <v>200</v>
      </c>
      <c r="ED27" s="66">
        <f t="shared" si="80"/>
        <v>200</v>
      </c>
      <c r="EE27" s="76">
        <f t="shared" si="59"/>
        <v>2400</v>
      </c>
    </row>
    <row r="28" spans="1:135" x14ac:dyDescent="0.2">
      <c r="A28" s="2"/>
      <c r="D28" s="2" t="s">
        <v>80</v>
      </c>
      <c r="F28" s="66">
        <f t="shared" si="71"/>
        <v>0</v>
      </c>
      <c r="G28" s="66">
        <f t="shared" si="71"/>
        <v>0</v>
      </c>
      <c r="H28" s="66">
        <f t="shared" si="71"/>
        <v>0</v>
      </c>
      <c r="I28" s="66">
        <f t="shared" si="71"/>
        <v>0</v>
      </c>
      <c r="J28" s="66">
        <f t="shared" si="71"/>
        <v>0</v>
      </c>
      <c r="K28" s="66">
        <f t="shared" si="71"/>
        <v>0</v>
      </c>
      <c r="L28" s="66">
        <f t="shared" si="71"/>
        <v>0</v>
      </c>
      <c r="M28" s="66">
        <f t="shared" si="71"/>
        <v>0</v>
      </c>
      <c r="N28" s="66">
        <f t="shared" si="71"/>
        <v>0</v>
      </c>
      <c r="O28" s="66">
        <f t="shared" si="71"/>
        <v>0</v>
      </c>
      <c r="P28" s="66">
        <f t="shared" si="71"/>
        <v>0</v>
      </c>
      <c r="Q28" s="66">
        <f t="shared" si="71"/>
        <v>0</v>
      </c>
      <c r="R28" s="75">
        <f t="shared" si="41"/>
        <v>0</v>
      </c>
      <c r="S28" s="66">
        <f t="shared" si="61"/>
        <v>0</v>
      </c>
      <c r="T28" s="66">
        <f t="shared" si="61"/>
        <v>0</v>
      </c>
      <c r="U28" s="66">
        <f t="shared" si="61"/>
        <v>0</v>
      </c>
      <c r="V28" s="66">
        <f t="shared" si="72"/>
        <v>0</v>
      </c>
      <c r="W28" s="66">
        <f t="shared" si="72"/>
        <v>0</v>
      </c>
      <c r="X28" s="66">
        <f t="shared" si="72"/>
        <v>0</v>
      </c>
      <c r="Y28" s="66">
        <f t="shared" si="72"/>
        <v>0</v>
      </c>
      <c r="Z28" s="66">
        <f t="shared" si="72"/>
        <v>0</v>
      </c>
      <c r="AA28" s="66">
        <f t="shared" si="72"/>
        <v>0</v>
      </c>
      <c r="AB28" s="66">
        <f t="shared" si="72"/>
        <v>0</v>
      </c>
      <c r="AC28" s="66">
        <f t="shared" si="72"/>
        <v>0</v>
      </c>
      <c r="AD28" s="66">
        <f t="shared" si="72"/>
        <v>0</v>
      </c>
      <c r="AE28" s="75">
        <f t="shared" si="43"/>
        <v>0</v>
      </c>
      <c r="AF28" s="66">
        <f t="shared" si="73"/>
        <v>0</v>
      </c>
      <c r="AG28" s="66">
        <f t="shared" si="73"/>
        <v>0</v>
      </c>
      <c r="AH28" s="66">
        <f t="shared" si="73"/>
        <v>0</v>
      </c>
      <c r="AI28" s="66">
        <f t="shared" si="73"/>
        <v>0</v>
      </c>
      <c r="AJ28" s="66">
        <f t="shared" si="73"/>
        <v>0</v>
      </c>
      <c r="AK28" s="66">
        <f t="shared" si="73"/>
        <v>0</v>
      </c>
      <c r="AL28" s="66">
        <f t="shared" si="73"/>
        <v>0</v>
      </c>
      <c r="AM28" s="66">
        <f t="shared" si="73"/>
        <v>0</v>
      </c>
      <c r="AN28" s="66">
        <f t="shared" si="73"/>
        <v>0</v>
      </c>
      <c r="AO28" s="66">
        <f t="shared" si="73"/>
        <v>0</v>
      </c>
      <c r="AP28" s="66">
        <f t="shared" si="73"/>
        <v>0</v>
      </c>
      <c r="AQ28" s="66">
        <f t="shared" si="73"/>
        <v>0</v>
      </c>
      <c r="AR28" s="75">
        <f t="shared" si="45"/>
        <v>0</v>
      </c>
      <c r="AS28" s="66">
        <f t="shared" si="74"/>
        <v>0</v>
      </c>
      <c r="AT28" s="66">
        <f t="shared" si="74"/>
        <v>0</v>
      </c>
      <c r="AU28" s="66">
        <f t="shared" si="74"/>
        <v>0</v>
      </c>
      <c r="AV28" s="66">
        <f t="shared" si="74"/>
        <v>0</v>
      </c>
      <c r="AW28" s="66">
        <f t="shared" si="74"/>
        <v>0</v>
      </c>
      <c r="AX28" s="66">
        <f t="shared" si="74"/>
        <v>0</v>
      </c>
      <c r="AY28" s="66">
        <f t="shared" si="74"/>
        <v>0</v>
      </c>
      <c r="AZ28" s="66">
        <f t="shared" si="74"/>
        <v>0</v>
      </c>
      <c r="BA28" s="66">
        <f t="shared" si="74"/>
        <v>0</v>
      </c>
      <c r="BB28" s="66">
        <f t="shared" si="74"/>
        <v>0</v>
      </c>
      <c r="BC28" s="66">
        <f t="shared" si="74"/>
        <v>0</v>
      </c>
      <c r="BD28" s="66">
        <f t="shared" si="74"/>
        <v>0</v>
      </c>
      <c r="BE28" s="75">
        <f t="shared" si="47"/>
        <v>0</v>
      </c>
      <c r="BF28" s="66">
        <f t="shared" si="75"/>
        <v>0</v>
      </c>
      <c r="BG28" s="66">
        <f t="shared" si="75"/>
        <v>0</v>
      </c>
      <c r="BH28" s="66">
        <f t="shared" si="75"/>
        <v>0</v>
      </c>
      <c r="BI28" s="66">
        <f t="shared" si="75"/>
        <v>0</v>
      </c>
      <c r="BJ28" s="66">
        <f t="shared" si="75"/>
        <v>0</v>
      </c>
      <c r="BK28" s="66">
        <f t="shared" si="75"/>
        <v>0</v>
      </c>
      <c r="BL28" s="66">
        <f t="shared" si="75"/>
        <v>0</v>
      </c>
      <c r="BM28" s="66">
        <f t="shared" si="75"/>
        <v>0</v>
      </c>
      <c r="BN28" s="66">
        <f t="shared" si="75"/>
        <v>0</v>
      </c>
      <c r="BO28" s="66">
        <f t="shared" si="75"/>
        <v>0</v>
      </c>
      <c r="BP28" s="66">
        <f t="shared" si="75"/>
        <v>0</v>
      </c>
      <c r="BQ28" s="66">
        <f t="shared" si="75"/>
        <v>0</v>
      </c>
      <c r="BR28" s="75">
        <f t="shared" si="49"/>
        <v>0</v>
      </c>
      <c r="BS28" s="66">
        <f t="shared" si="76"/>
        <v>0</v>
      </c>
      <c r="BT28" s="66">
        <f t="shared" si="76"/>
        <v>0</v>
      </c>
      <c r="BU28" s="66">
        <f t="shared" si="76"/>
        <v>0</v>
      </c>
      <c r="BV28" s="66">
        <f t="shared" si="76"/>
        <v>0</v>
      </c>
      <c r="BW28" s="66">
        <f t="shared" si="76"/>
        <v>0</v>
      </c>
      <c r="BX28" s="66">
        <f t="shared" si="76"/>
        <v>0</v>
      </c>
      <c r="BY28" s="66">
        <f t="shared" si="76"/>
        <v>0</v>
      </c>
      <c r="BZ28" s="66">
        <f t="shared" si="76"/>
        <v>0</v>
      </c>
      <c r="CA28" s="66">
        <f t="shared" si="76"/>
        <v>0</v>
      </c>
      <c r="CB28" s="66">
        <f t="shared" si="76"/>
        <v>0</v>
      </c>
      <c r="CC28" s="66">
        <f t="shared" si="76"/>
        <v>0</v>
      </c>
      <c r="CD28" s="66">
        <f t="shared" si="76"/>
        <v>0</v>
      </c>
      <c r="CE28" s="75">
        <f t="shared" si="51"/>
        <v>0</v>
      </c>
      <c r="CF28" s="66">
        <f t="shared" si="77"/>
        <v>0</v>
      </c>
      <c r="CG28" s="66">
        <f t="shared" si="77"/>
        <v>0</v>
      </c>
      <c r="CH28" s="66">
        <f t="shared" si="77"/>
        <v>0</v>
      </c>
      <c r="CI28" s="66">
        <f t="shared" si="77"/>
        <v>0</v>
      </c>
      <c r="CJ28" s="66">
        <f t="shared" si="77"/>
        <v>0</v>
      </c>
      <c r="CK28" s="66">
        <f t="shared" si="77"/>
        <v>0</v>
      </c>
      <c r="CL28" s="66">
        <f t="shared" si="77"/>
        <v>0</v>
      </c>
      <c r="CM28" s="66">
        <f t="shared" si="77"/>
        <v>0</v>
      </c>
      <c r="CN28" s="66">
        <f t="shared" si="77"/>
        <v>0</v>
      </c>
      <c r="CO28" s="66">
        <f t="shared" si="77"/>
        <v>0</v>
      </c>
      <c r="CP28" s="66">
        <f t="shared" si="77"/>
        <v>0</v>
      </c>
      <c r="CQ28" s="66">
        <f t="shared" si="77"/>
        <v>0</v>
      </c>
      <c r="CR28" s="75">
        <f t="shared" si="53"/>
        <v>0</v>
      </c>
      <c r="CS28" s="66">
        <f t="shared" si="78"/>
        <v>0</v>
      </c>
      <c r="CT28" s="66">
        <f t="shared" si="78"/>
        <v>0</v>
      </c>
      <c r="CU28" s="66">
        <f t="shared" si="78"/>
        <v>0</v>
      </c>
      <c r="CV28" s="66">
        <f t="shared" si="78"/>
        <v>0</v>
      </c>
      <c r="CW28" s="66">
        <f t="shared" si="78"/>
        <v>0</v>
      </c>
      <c r="CX28" s="66">
        <f t="shared" si="78"/>
        <v>0</v>
      </c>
      <c r="CY28" s="66">
        <f t="shared" si="78"/>
        <v>0</v>
      </c>
      <c r="CZ28" s="66">
        <f t="shared" si="78"/>
        <v>0</v>
      </c>
      <c r="DA28" s="66">
        <f t="shared" si="78"/>
        <v>0</v>
      </c>
      <c r="DB28" s="66">
        <f t="shared" si="78"/>
        <v>0</v>
      </c>
      <c r="DC28" s="66">
        <f t="shared" si="78"/>
        <v>0</v>
      </c>
      <c r="DD28" s="66">
        <f t="shared" si="78"/>
        <v>0</v>
      </c>
      <c r="DE28" s="75">
        <f t="shared" si="55"/>
        <v>0</v>
      </c>
      <c r="DF28" s="66">
        <f t="shared" si="79"/>
        <v>0</v>
      </c>
      <c r="DG28" s="66">
        <f t="shared" si="79"/>
        <v>0</v>
      </c>
      <c r="DH28" s="66">
        <f t="shared" si="79"/>
        <v>0</v>
      </c>
      <c r="DI28" s="66">
        <f t="shared" si="79"/>
        <v>0</v>
      </c>
      <c r="DJ28" s="66">
        <f t="shared" si="79"/>
        <v>0</v>
      </c>
      <c r="DK28" s="66">
        <f t="shared" si="79"/>
        <v>0</v>
      </c>
      <c r="DL28" s="66">
        <f t="shared" si="79"/>
        <v>0</v>
      </c>
      <c r="DM28" s="66">
        <f t="shared" si="79"/>
        <v>0</v>
      </c>
      <c r="DN28" s="66">
        <f t="shared" si="79"/>
        <v>0</v>
      </c>
      <c r="DO28" s="66">
        <f t="shared" si="79"/>
        <v>0</v>
      </c>
      <c r="DP28" s="66">
        <f t="shared" si="79"/>
        <v>0</v>
      </c>
      <c r="DQ28" s="66">
        <f t="shared" si="79"/>
        <v>0</v>
      </c>
      <c r="DR28" s="75">
        <f t="shared" si="57"/>
        <v>0</v>
      </c>
      <c r="DS28" s="66">
        <f t="shared" si="80"/>
        <v>0</v>
      </c>
      <c r="DT28" s="66">
        <f t="shared" si="80"/>
        <v>0</v>
      </c>
      <c r="DU28" s="66">
        <f t="shared" si="80"/>
        <v>0</v>
      </c>
      <c r="DV28" s="66">
        <f t="shared" si="80"/>
        <v>0</v>
      </c>
      <c r="DW28" s="66">
        <f t="shared" si="80"/>
        <v>0</v>
      </c>
      <c r="DX28" s="66">
        <f t="shared" si="80"/>
        <v>0</v>
      </c>
      <c r="DY28" s="66">
        <f t="shared" si="80"/>
        <v>0</v>
      </c>
      <c r="DZ28" s="66">
        <f t="shared" si="80"/>
        <v>0</v>
      </c>
      <c r="EA28" s="66">
        <f t="shared" si="80"/>
        <v>0</v>
      </c>
      <c r="EB28" s="66">
        <f t="shared" si="80"/>
        <v>0</v>
      </c>
      <c r="EC28" s="66">
        <f t="shared" si="80"/>
        <v>0</v>
      </c>
      <c r="ED28" s="66">
        <f t="shared" si="80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71"/>
        <v>0</v>
      </c>
      <c r="G29" s="66">
        <f t="shared" si="71"/>
        <v>0</v>
      </c>
      <c r="H29" s="66">
        <f t="shared" si="71"/>
        <v>0</v>
      </c>
      <c r="I29" s="66">
        <f t="shared" si="71"/>
        <v>0</v>
      </c>
      <c r="J29" s="66">
        <f t="shared" si="71"/>
        <v>0</v>
      </c>
      <c r="K29" s="66">
        <f t="shared" si="71"/>
        <v>0</v>
      </c>
      <c r="L29" s="66">
        <f t="shared" si="71"/>
        <v>0</v>
      </c>
      <c r="M29" s="66">
        <f t="shared" si="71"/>
        <v>0</v>
      </c>
      <c r="N29" s="66">
        <f t="shared" si="71"/>
        <v>0</v>
      </c>
      <c r="O29" s="66">
        <f t="shared" si="71"/>
        <v>0</v>
      </c>
      <c r="P29" s="66">
        <f t="shared" si="71"/>
        <v>0</v>
      </c>
      <c r="Q29" s="66">
        <f t="shared" si="71"/>
        <v>0</v>
      </c>
      <c r="R29" s="75">
        <f t="shared" si="41"/>
        <v>0</v>
      </c>
      <c r="S29" s="66">
        <f t="shared" si="61"/>
        <v>0</v>
      </c>
      <c r="T29" s="66">
        <f t="shared" si="61"/>
        <v>0</v>
      </c>
      <c r="U29" s="66">
        <f t="shared" si="61"/>
        <v>0</v>
      </c>
      <c r="V29" s="66">
        <f t="shared" si="72"/>
        <v>0</v>
      </c>
      <c r="W29" s="66">
        <f t="shared" si="72"/>
        <v>0</v>
      </c>
      <c r="X29" s="66">
        <f t="shared" si="72"/>
        <v>0</v>
      </c>
      <c r="Y29" s="66">
        <f t="shared" si="72"/>
        <v>0</v>
      </c>
      <c r="Z29" s="66">
        <f t="shared" si="72"/>
        <v>0</v>
      </c>
      <c r="AA29" s="66">
        <f t="shared" si="72"/>
        <v>0</v>
      </c>
      <c r="AB29" s="66">
        <f t="shared" si="72"/>
        <v>0</v>
      </c>
      <c r="AC29" s="66">
        <f t="shared" si="72"/>
        <v>0</v>
      </c>
      <c r="AD29" s="66">
        <f t="shared" si="72"/>
        <v>0</v>
      </c>
      <c r="AE29" s="75">
        <f t="shared" si="43"/>
        <v>0</v>
      </c>
      <c r="AF29" s="66">
        <f t="shared" si="73"/>
        <v>0</v>
      </c>
      <c r="AG29" s="66">
        <f t="shared" si="73"/>
        <v>0</v>
      </c>
      <c r="AH29" s="66">
        <f t="shared" si="73"/>
        <v>0</v>
      </c>
      <c r="AI29" s="66">
        <f t="shared" si="73"/>
        <v>0</v>
      </c>
      <c r="AJ29" s="66">
        <f t="shared" si="73"/>
        <v>0</v>
      </c>
      <c r="AK29" s="66">
        <f t="shared" si="73"/>
        <v>0</v>
      </c>
      <c r="AL29" s="66">
        <f t="shared" si="73"/>
        <v>0</v>
      </c>
      <c r="AM29" s="66">
        <f t="shared" si="73"/>
        <v>0</v>
      </c>
      <c r="AN29" s="66">
        <f t="shared" si="73"/>
        <v>0</v>
      </c>
      <c r="AO29" s="66">
        <f t="shared" si="73"/>
        <v>0</v>
      </c>
      <c r="AP29" s="66">
        <f t="shared" si="73"/>
        <v>0</v>
      </c>
      <c r="AQ29" s="66">
        <f t="shared" si="73"/>
        <v>0</v>
      </c>
      <c r="AR29" s="75">
        <f t="shared" si="45"/>
        <v>0</v>
      </c>
      <c r="AS29" s="66">
        <f t="shared" si="74"/>
        <v>0</v>
      </c>
      <c r="AT29" s="66">
        <f t="shared" si="74"/>
        <v>0</v>
      </c>
      <c r="AU29" s="66">
        <f t="shared" si="74"/>
        <v>0</v>
      </c>
      <c r="AV29" s="66">
        <f t="shared" si="74"/>
        <v>0</v>
      </c>
      <c r="AW29" s="66">
        <f t="shared" si="74"/>
        <v>0</v>
      </c>
      <c r="AX29" s="66">
        <f t="shared" si="74"/>
        <v>0</v>
      </c>
      <c r="AY29" s="66">
        <f t="shared" si="74"/>
        <v>0</v>
      </c>
      <c r="AZ29" s="66">
        <f t="shared" si="74"/>
        <v>0</v>
      </c>
      <c r="BA29" s="66">
        <f t="shared" si="74"/>
        <v>0</v>
      </c>
      <c r="BB29" s="66">
        <f t="shared" si="74"/>
        <v>0</v>
      </c>
      <c r="BC29" s="66">
        <f t="shared" si="74"/>
        <v>0</v>
      </c>
      <c r="BD29" s="66">
        <f t="shared" si="74"/>
        <v>0</v>
      </c>
      <c r="BE29" s="75">
        <f t="shared" si="47"/>
        <v>0</v>
      </c>
      <c r="BF29" s="66">
        <f t="shared" si="75"/>
        <v>0</v>
      </c>
      <c r="BG29" s="66">
        <f t="shared" si="75"/>
        <v>0</v>
      </c>
      <c r="BH29" s="66">
        <f t="shared" si="75"/>
        <v>0</v>
      </c>
      <c r="BI29" s="66">
        <f t="shared" si="75"/>
        <v>0</v>
      </c>
      <c r="BJ29" s="66">
        <f t="shared" si="75"/>
        <v>0</v>
      </c>
      <c r="BK29" s="66">
        <f t="shared" si="75"/>
        <v>0</v>
      </c>
      <c r="BL29" s="66">
        <f t="shared" si="75"/>
        <v>0</v>
      </c>
      <c r="BM29" s="66">
        <f t="shared" si="75"/>
        <v>0</v>
      </c>
      <c r="BN29" s="66">
        <f t="shared" si="75"/>
        <v>0</v>
      </c>
      <c r="BO29" s="66">
        <f t="shared" si="75"/>
        <v>0</v>
      </c>
      <c r="BP29" s="66">
        <f t="shared" si="75"/>
        <v>0</v>
      </c>
      <c r="BQ29" s="66">
        <f t="shared" si="75"/>
        <v>0</v>
      </c>
      <c r="BR29" s="75">
        <f t="shared" si="49"/>
        <v>0</v>
      </c>
      <c r="BS29" s="66">
        <f t="shared" si="76"/>
        <v>0</v>
      </c>
      <c r="BT29" s="66">
        <f t="shared" si="76"/>
        <v>0</v>
      </c>
      <c r="BU29" s="66">
        <f t="shared" si="76"/>
        <v>0</v>
      </c>
      <c r="BV29" s="66">
        <f t="shared" si="76"/>
        <v>0</v>
      </c>
      <c r="BW29" s="66">
        <f t="shared" si="76"/>
        <v>0</v>
      </c>
      <c r="BX29" s="66">
        <f t="shared" si="76"/>
        <v>0</v>
      </c>
      <c r="BY29" s="66">
        <f t="shared" si="76"/>
        <v>0</v>
      </c>
      <c r="BZ29" s="66">
        <f t="shared" si="76"/>
        <v>0</v>
      </c>
      <c r="CA29" s="66">
        <f t="shared" si="76"/>
        <v>0</v>
      </c>
      <c r="CB29" s="66">
        <f t="shared" si="76"/>
        <v>0</v>
      </c>
      <c r="CC29" s="66">
        <f t="shared" si="76"/>
        <v>0</v>
      </c>
      <c r="CD29" s="66">
        <f t="shared" si="76"/>
        <v>0</v>
      </c>
      <c r="CE29" s="75">
        <f t="shared" si="51"/>
        <v>0</v>
      </c>
      <c r="CF29" s="66">
        <f t="shared" si="77"/>
        <v>0</v>
      </c>
      <c r="CG29" s="66">
        <f t="shared" si="77"/>
        <v>0</v>
      </c>
      <c r="CH29" s="66">
        <f t="shared" si="77"/>
        <v>0</v>
      </c>
      <c r="CI29" s="66">
        <f t="shared" si="77"/>
        <v>0</v>
      </c>
      <c r="CJ29" s="66">
        <f t="shared" si="77"/>
        <v>0</v>
      </c>
      <c r="CK29" s="66">
        <f t="shared" si="77"/>
        <v>0</v>
      </c>
      <c r="CL29" s="66">
        <f t="shared" si="77"/>
        <v>0</v>
      </c>
      <c r="CM29" s="66">
        <f t="shared" si="77"/>
        <v>0</v>
      </c>
      <c r="CN29" s="66">
        <f t="shared" si="77"/>
        <v>0</v>
      </c>
      <c r="CO29" s="66">
        <f t="shared" si="77"/>
        <v>0</v>
      </c>
      <c r="CP29" s="66">
        <f t="shared" si="77"/>
        <v>0</v>
      </c>
      <c r="CQ29" s="66">
        <f t="shared" si="77"/>
        <v>0</v>
      </c>
      <c r="CR29" s="75">
        <f t="shared" si="53"/>
        <v>0</v>
      </c>
      <c r="CS29" s="66">
        <f t="shared" si="78"/>
        <v>0</v>
      </c>
      <c r="CT29" s="66">
        <f t="shared" si="78"/>
        <v>0</v>
      </c>
      <c r="CU29" s="66">
        <f t="shared" si="78"/>
        <v>0</v>
      </c>
      <c r="CV29" s="66">
        <f t="shared" si="78"/>
        <v>0</v>
      </c>
      <c r="CW29" s="66">
        <f t="shared" si="78"/>
        <v>0</v>
      </c>
      <c r="CX29" s="66">
        <f t="shared" si="78"/>
        <v>0</v>
      </c>
      <c r="CY29" s="66">
        <f t="shared" si="78"/>
        <v>0</v>
      </c>
      <c r="CZ29" s="66">
        <f t="shared" si="78"/>
        <v>0</v>
      </c>
      <c r="DA29" s="66">
        <f t="shared" si="78"/>
        <v>0</v>
      </c>
      <c r="DB29" s="66">
        <f t="shared" si="78"/>
        <v>0</v>
      </c>
      <c r="DC29" s="66">
        <f t="shared" si="78"/>
        <v>0</v>
      </c>
      <c r="DD29" s="66">
        <f t="shared" si="78"/>
        <v>0</v>
      </c>
      <c r="DE29" s="75">
        <f t="shared" si="55"/>
        <v>0</v>
      </c>
      <c r="DF29" s="66">
        <f t="shared" si="79"/>
        <v>0</v>
      </c>
      <c r="DG29" s="66">
        <f t="shared" si="79"/>
        <v>0</v>
      </c>
      <c r="DH29" s="66">
        <f t="shared" si="79"/>
        <v>0</v>
      </c>
      <c r="DI29" s="66">
        <f t="shared" si="79"/>
        <v>0</v>
      </c>
      <c r="DJ29" s="66">
        <f t="shared" si="79"/>
        <v>0</v>
      </c>
      <c r="DK29" s="66">
        <f t="shared" si="79"/>
        <v>0</v>
      </c>
      <c r="DL29" s="66">
        <f t="shared" si="79"/>
        <v>0</v>
      </c>
      <c r="DM29" s="66">
        <f t="shared" si="79"/>
        <v>0</v>
      </c>
      <c r="DN29" s="66">
        <f t="shared" si="79"/>
        <v>0</v>
      </c>
      <c r="DO29" s="66">
        <f t="shared" si="79"/>
        <v>0</v>
      </c>
      <c r="DP29" s="66">
        <f t="shared" si="79"/>
        <v>0</v>
      </c>
      <c r="DQ29" s="66">
        <f t="shared" si="79"/>
        <v>0</v>
      </c>
      <c r="DR29" s="75">
        <f t="shared" si="57"/>
        <v>0</v>
      </c>
      <c r="DS29" s="66">
        <f t="shared" si="80"/>
        <v>0</v>
      </c>
      <c r="DT29" s="66">
        <f t="shared" si="80"/>
        <v>0</v>
      </c>
      <c r="DU29" s="66">
        <f t="shared" si="80"/>
        <v>0</v>
      </c>
      <c r="DV29" s="66">
        <f t="shared" si="80"/>
        <v>0</v>
      </c>
      <c r="DW29" s="66">
        <f t="shared" si="80"/>
        <v>0</v>
      </c>
      <c r="DX29" s="66">
        <f t="shared" si="80"/>
        <v>0</v>
      </c>
      <c r="DY29" s="66">
        <f t="shared" si="80"/>
        <v>0</v>
      </c>
      <c r="DZ29" s="66">
        <f t="shared" si="80"/>
        <v>0</v>
      </c>
      <c r="EA29" s="66">
        <f t="shared" si="80"/>
        <v>0</v>
      </c>
      <c r="EB29" s="66">
        <f t="shared" si="80"/>
        <v>0</v>
      </c>
      <c r="EC29" s="66">
        <f t="shared" si="80"/>
        <v>0</v>
      </c>
      <c r="ED29" s="66">
        <f t="shared" si="80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71"/>
        <v>0</v>
      </c>
      <c r="G30" s="66">
        <f t="shared" si="71"/>
        <v>0</v>
      </c>
      <c r="H30" s="66">
        <f t="shared" si="71"/>
        <v>0</v>
      </c>
      <c r="I30" s="66">
        <f t="shared" si="71"/>
        <v>0</v>
      </c>
      <c r="J30" s="66">
        <f t="shared" si="71"/>
        <v>0</v>
      </c>
      <c r="K30" s="66">
        <f t="shared" si="71"/>
        <v>0</v>
      </c>
      <c r="L30" s="66">
        <f t="shared" si="71"/>
        <v>0</v>
      </c>
      <c r="M30" s="66">
        <f t="shared" si="71"/>
        <v>0</v>
      </c>
      <c r="N30" s="66">
        <f t="shared" si="71"/>
        <v>0</v>
      </c>
      <c r="O30" s="66">
        <f t="shared" si="71"/>
        <v>0</v>
      </c>
      <c r="P30" s="66">
        <f t="shared" si="71"/>
        <v>0</v>
      </c>
      <c r="Q30" s="66">
        <f t="shared" si="71"/>
        <v>0</v>
      </c>
      <c r="R30" s="75">
        <f t="shared" si="41"/>
        <v>0</v>
      </c>
      <c r="S30" s="66">
        <f t="shared" si="61"/>
        <v>0</v>
      </c>
      <c r="T30" s="66">
        <f t="shared" si="61"/>
        <v>0</v>
      </c>
      <c r="U30" s="66">
        <f t="shared" si="61"/>
        <v>0</v>
      </c>
      <c r="V30" s="66">
        <f t="shared" si="72"/>
        <v>0</v>
      </c>
      <c r="W30" s="66">
        <f t="shared" si="72"/>
        <v>0</v>
      </c>
      <c r="X30" s="66">
        <f t="shared" si="72"/>
        <v>0</v>
      </c>
      <c r="Y30" s="66">
        <f t="shared" si="72"/>
        <v>0</v>
      </c>
      <c r="Z30" s="66">
        <f t="shared" si="72"/>
        <v>0</v>
      </c>
      <c r="AA30" s="66">
        <f t="shared" si="72"/>
        <v>0</v>
      </c>
      <c r="AB30" s="66">
        <f t="shared" si="72"/>
        <v>0</v>
      </c>
      <c r="AC30" s="66">
        <f t="shared" si="72"/>
        <v>0</v>
      </c>
      <c r="AD30" s="66">
        <f t="shared" si="72"/>
        <v>0</v>
      </c>
      <c r="AE30" s="75">
        <f t="shared" si="43"/>
        <v>0</v>
      </c>
      <c r="AF30" s="66">
        <f t="shared" si="73"/>
        <v>0</v>
      </c>
      <c r="AG30" s="66">
        <f t="shared" si="73"/>
        <v>0</v>
      </c>
      <c r="AH30" s="66">
        <f t="shared" si="73"/>
        <v>0</v>
      </c>
      <c r="AI30" s="66">
        <f t="shared" si="73"/>
        <v>0</v>
      </c>
      <c r="AJ30" s="66">
        <f t="shared" si="73"/>
        <v>0</v>
      </c>
      <c r="AK30" s="66">
        <f t="shared" si="73"/>
        <v>0</v>
      </c>
      <c r="AL30" s="66">
        <f t="shared" si="73"/>
        <v>0</v>
      </c>
      <c r="AM30" s="66">
        <f t="shared" si="73"/>
        <v>0</v>
      </c>
      <c r="AN30" s="66">
        <f t="shared" si="73"/>
        <v>0</v>
      </c>
      <c r="AO30" s="66">
        <f t="shared" si="73"/>
        <v>0</v>
      </c>
      <c r="AP30" s="66">
        <f t="shared" si="73"/>
        <v>0</v>
      </c>
      <c r="AQ30" s="66">
        <f t="shared" si="73"/>
        <v>0</v>
      </c>
      <c r="AR30" s="75">
        <f t="shared" si="45"/>
        <v>0</v>
      </c>
      <c r="AS30" s="66">
        <f t="shared" si="74"/>
        <v>0</v>
      </c>
      <c r="AT30" s="66">
        <f t="shared" si="74"/>
        <v>0</v>
      </c>
      <c r="AU30" s="66">
        <f t="shared" si="74"/>
        <v>0</v>
      </c>
      <c r="AV30" s="66">
        <f t="shared" si="74"/>
        <v>0</v>
      </c>
      <c r="AW30" s="66">
        <f t="shared" si="74"/>
        <v>0</v>
      </c>
      <c r="AX30" s="66">
        <f t="shared" si="74"/>
        <v>0</v>
      </c>
      <c r="AY30" s="66">
        <f t="shared" si="74"/>
        <v>0</v>
      </c>
      <c r="AZ30" s="66">
        <f t="shared" si="74"/>
        <v>0</v>
      </c>
      <c r="BA30" s="66">
        <f t="shared" si="74"/>
        <v>0</v>
      </c>
      <c r="BB30" s="66">
        <f t="shared" si="74"/>
        <v>0</v>
      </c>
      <c r="BC30" s="66">
        <f t="shared" si="74"/>
        <v>0</v>
      </c>
      <c r="BD30" s="66">
        <f t="shared" si="74"/>
        <v>0</v>
      </c>
      <c r="BE30" s="75">
        <f t="shared" si="47"/>
        <v>0</v>
      </c>
      <c r="BF30" s="66">
        <f t="shared" si="75"/>
        <v>0</v>
      </c>
      <c r="BG30" s="66">
        <f t="shared" si="75"/>
        <v>0</v>
      </c>
      <c r="BH30" s="66">
        <f t="shared" si="75"/>
        <v>0</v>
      </c>
      <c r="BI30" s="66">
        <f t="shared" si="75"/>
        <v>0</v>
      </c>
      <c r="BJ30" s="66">
        <f t="shared" si="75"/>
        <v>0</v>
      </c>
      <c r="BK30" s="66">
        <f t="shared" si="75"/>
        <v>0</v>
      </c>
      <c r="BL30" s="66">
        <f t="shared" si="75"/>
        <v>0</v>
      </c>
      <c r="BM30" s="66">
        <f t="shared" si="75"/>
        <v>0</v>
      </c>
      <c r="BN30" s="66">
        <f t="shared" si="75"/>
        <v>0</v>
      </c>
      <c r="BO30" s="66">
        <f t="shared" si="75"/>
        <v>0</v>
      </c>
      <c r="BP30" s="66">
        <f t="shared" si="75"/>
        <v>0</v>
      </c>
      <c r="BQ30" s="66">
        <f t="shared" si="75"/>
        <v>0</v>
      </c>
      <c r="BR30" s="75">
        <f t="shared" si="49"/>
        <v>0</v>
      </c>
      <c r="BS30" s="66">
        <f t="shared" si="76"/>
        <v>0</v>
      </c>
      <c r="BT30" s="66">
        <f t="shared" si="76"/>
        <v>0</v>
      </c>
      <c r="BU30" s="66">
        <f t="shared" si="76"/>
        <v>0</v>
      </c>
      <c r="BV30" s="66">
        <f t="shared" si="76"/>
        <v>0</v>
      </c>
      <c r="BW30" s="66">
        <f t="shared" si="76"/>
        <v>0</v>
      </c>
      <c r="BX30" s="66">
        <f t="shared" si="76"/>
        <v>0</v>
      </c>
      <c r="BY30" s="66">
        <f t="shared" si="76"/>
        <v>0</v>
      </c>
      <c r="BZ30" s="66">
        <f t="shared" si="76"/>
        <v>0</v>
      </c>
      <c r="CA30" s="66">
        <f t="shared" si="76"/>
        <v>0</v>
      </c>
      <c r="CB30" s="66">
        <f t="shared" si="76"/>
        <v>0</v>
      </c>
      <c r="CC30" s="66">
        <f t="shared" si="76"/>
        <v>0</v>
      </c>
      <c r="CD30" s="66">
        <f t="shared" si="76"/>
        <v>0</v>
      </c>
      <c r="CE30" s="75">
        <f t="shared" si="51"/>
        <v>0</v>
      </c>
      <c r="CF30" s="66">
        <f t="shared" si="77"/>
        <v>0</v>
      </c>
      <c r="CG30" s="66">
        <f t="shared" si="77"/>
        <v>0</v>
      </c>
      <c r="CH30" s="66">
        <f t="shared" si="77"/>
        <v>0</v>
      </c>
      <c r="CI30" s="66">
        <f t="shared" si="77"/>
        <v>0</v>
      </c>
      <c r="CJ30" s="66">
        <f t="shared" si="77"/>
        <v>0</v>
      </c>
      <c r="CK30" s="66">
        <f t="shared" si="77"/>
        <v>0</v>
      </c>
      <c r="CL30" s="66">
        <f t="shared" si="77"/>
        <v>0</v>
      </c>
      <c r="CM30" s="66">
        <f t="shared" si="77"/>
        <v>0</v>
      </c>
      <c r="CN30" s="66">
        <f t="shared" si="77"/>
        <v>0</v>
      </c>
      <c r="CO30" s="66">
        <f t="shared" si="77"/>
        <v>0</v>
      </c>
      <c r="CP30" s="66">
        <f t="shared" si="77"/>
        <v>0</v>
      </c>
      <c r="CQ30" s="66">
        <f t="shared" si="77"/>
        <v>0</v>
      </c>
      <c r="CR30" s="75">
        <f t="shared" si="53"/>
        <v>0</v>
      </c>
      <c r="CS30" s="66">
        <f t="shared" si="78"/>
        <v>0</v>
      </c>
      <c r="CT30" s="66">
        <f t="shared" si="78"/>
        <v>0</v>
      </c>
      <c r="CU30" s="66">
        <f t="shared" si="78"/>
        <v>0</v>
      </c>
      <c r="CV30" s="66">
        <f t="shared" si="78"/>
        <v>0</v>
      </c>
      <c r="CW30" s="66">
        <f t="shared" si="78"/>
        <v>0</v>
      </c>
      <c r="CX30" s="66">
        <f t="shared" si="78"/>
        <v>0</v>
      </c>
      <c r="CY30" s="66">
        <f t="shared" si="78"/>
        <v>0</v>
      </c>
      <c r="CZ30" s="66">
        <f t="shared" si="78"/>
        <v>0</v>
      </c>
      <c r="DA30" s="66">
        <f t="shared" si="78"/>
        <v>0</v>
      </c>
      <c r="DB30" s="66">
        <f t="shared" si="78"/>
        <v>0</v>
      </c>
      <c r="DC30" s="66">
        <f t="shared" si="78"/>
        <v>0</v>
      </c>
      <c r="DD30" s="66">
        <f t="shared" si="78"/>
        <v>0</v>
      </c>
      <c r="DE30" s="75">
        <f t="shared" si="55"/>
        <v>0</v>
      </c>
      <c r="DF30" s="66">
        <f t="shared" si="79"/>
        <v>0</v>
      </c>
      <c r="DG30" s="66">
        <f t="shared" si="79"/>
        <v>0</v>
      </c>
      <c r="DH30" s="66">
        <f t="shared" si="79"/>
        <v>0</v>
      </c>
      <c r="DI30" s="66">
        <f t="shared" si="79"/>
        <v>0</v>
      </c>
      <c r="DJ30" s="66">
        <f t="shared" si="79"/>
        <v>0</v>
      </c>
      <c r="DK30" s="66">
        <f t="shared" si="79"/>
        <v>0</v>
      </c>
      <c r="DL30" s="66">
        <f t="shared" si="79"/>
        <v>0</v>
      </c>
      <c r="DM30" s="66">
        <f t="shared" si="79"/>
        <v>0</v>
      </c>
      <c r="DN30" s="66">
        <f t="shared" si="79"/>
        <v>0</v>
      </c>
      <c r="DO30" s="66">
        <f t="shared" si="79"/>
        <v>0</v>
      </c>
      <c r="DP30" s="66">
        <f t="shared" si="79"/>
        <v>0</v>
      </c>
      <c r="DQ30" s="66">
        <f t="shared" si="79"/>
        <v>0</v>
      </c>
      <c r="DR30" s="75">
        <f t="shared" si="57"/>
        <v>0</v>
      </c>
      <c r="DS30" s="66">
        <f t="shared" si="80"/>
        <v>0</v>
      </c>
      <c r="DT30" s="66">
        <f t="shared" si="80"/>
        <v>0</v>
      </c>
      <c r="DU30" s="66">
        <f t="shared" si="80"/>
        <v>0</v>
      </c>
      <c r="DV30" s="66">
        <f t="shared" si="80"/>
        <v>0</v>
      </c>
      <c r="DW30" s="66">
        <f t="shared" si="80"/>
        <v>0</v>
      </c>
      <c r="DX30" s="66">
        <f t="shared" si="80"/>
        <v>0</v>
      </c>
      <c r="DY30" s="66">
        <f t="shared" si="80"/>
        <v>0</v>
      </c>
      <c r="DZ30" s="66">
        <f t="shared" si="80"/>
        <v>0</v>
      </c>
      <c r="EA30" s="66">
        <f t="shared" si="80"/>
        <v>0</v>
      </c>
      <c r="EB30" s="66">
        <f t="shared" si="80"/>
        <v>0</v>
      </c>
      <c r="EC30" s="66">
        <f t="shared" si="80"/>
        <v>0</v>
      </c>
      <c r="ED30" s="66">
        <f t="shared" si="80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71"/>
        <v>0</v>
      </c>
      <c r="G31" s="66">
        <f t="shared" si="71"/>
        <v>0</v>
      </c>
      <c r="H31" s="66">
        <f t="shared" si="71"/>
        <v>0</v>
      </c>
      <c r="I31" s="66">
        <f t="shared" si="71"/>
        <v>0</v>
      </c>
      <c r="J31" s="66">
        <f t="shared" si="71"/>
        <v>0</v>
      </c>
      <c r="K31" s="66">
        <f t="shared" si="71"/>
        <v>0</v>
      </c>
      <c r="L31" s="66">
        <f t="shared" si="71"/>
        <v>0</v>
      </c>
      <c r="M31" s="66">
        <f t="shared" si="71"/>
        <v>0</v>
      </c>
      <c r="N31" s="66">
        <f t="shared" si="71"/>
        <v>0</v>
      </c>
      <c r="O31" s="66">
        <f t="shared" si="71"/>
        <v>0</v>
      </c>
      <c r="P31" s="66">
        <f t="shared" si="71"/>
        <v>0</v>
      </c>
      <c r="Q31" s="66">
        <f t="shared" si="71"/>
        <v>0</v>
      </c>
      <c r="R31" s="75">
        <f t="shared" si="41"/>
        <v>0</v>
      </c>
      <c r="S31" s="66">
        <f t="shared" si="61"/>
        <v>0</v>
      </c>
      <c r="T31" s="66">
        <f t="shared" si="61"/>
        <v>0</v>
      </c>
      <c r="U31" s="66">
        <f t="shared" si="61"/>
        <v>0</v>
      </c>
      <c r="V31" s="66">
        <f t="shared" si="72"/>
        <v>0</v>
      </c>
      <c r="W31" s="66">
        <f t="shared" si="72"/>
        <v>0</v>
      </c>
      <c r="X31" s="66">
        <f t="shared" si="72"/>
        <v>0</v>
      </c>
      <c r="Y31" s="66">
        <f t="shared" si="72"/>
        <v>0</v>
      </c>
      <c r="Z31" s="66">
        <f t="shared" si="72"/>
        <v>0</v>
      </c>
      <c r="AA31" s="66">
        <f t="shared" si="72"/>
        <v>0</v>
      </c>
      <c r="AB31" s="66">
        <f t="shared" si="72"/>
        <v>0</v>
      </c>
      <c r="AC31" s="66">
        <f t="shared" si="72"/>
        <v>0</v>
      </c>
      <c r="AD31" s="66">
        <f t="shared" si="72"/>
        <v>0</v>
      </c>
      <c r="AE31" s="75">
        <f t="shared" si="43"/>
        <v>0</v>
      </c>
      <c r="AF31" s="66">
        <f t="shared" si="73"/>
        <v>0</v>
      </c>
      <c r="AG31" s="66">
        <f t="shared" si="73"/>
        <v>0</v>
      </c>
      <c r="AH31" s="66">
        <f t="shared" si="73"/>
        <v>0</v>
      </c>
      <c r="AI31" s="66">
        <f t="shared" si="73"/>
        <v>0</v>
      </c>
      <c r="AJ31" s="66">
        <f t="shared" si="73"/>
        <v>0</v>
      </c>
      <c r="AK31" s="66">
        <f t="shared" si="73"/>
        <v>0</v>
      </c>
      <c r="AL31" s="66">
        <f t="shared" si="73"/>
        <v>0</v>
      </c>
      <c r="AM31" s="66">
        <f t="shared" si="73"/>
        <v>0</v>
      </c>
      <c r="AN31" s="66">
        <f t="shared" si="73"/>
        <v>0</v>
      </c>
      <c r="AO31" s="66">
        <f t="shared" si="73"/>
        <v>0</v>
      </c>
      <c r="AP31" s="66">
        <f t="shared" si="73"/>
        <v>0</v>
      </c>
      <c r="AQ31" s="66">
        <f t="shared" si="73"/>
        <v>0</v>
      </c>
      <c r="AR31" s="75">
        <f t="shared" si="45"/>
        <v>0</v>
      </c>
      <c r="AS31" s="66">
        <f t="shared" si="74"/>
        <v>0</v>
      </c>
      <c r="AT31" s="66">
        <f t="shared" si="74"/>
        <v>0</v>
      </c>
      <c r="AU31" s="66">
        <f t="shared" si="74"/>
        <v>0</v>
      </c>
      <c r="AV31" s="66">
        <f t="shared" si="74"/>
        <v>0</v>
      </c>
      <c r="AW31" s="66">
        <f t="shared" si="74"/>
        <v>0</v>
      </c>
      <c r="AX31" s="66">
        <f t="shared" si="74"/>
        <v>0</v>
      </c>
      <c r="AY31" s="66">
        <f t="shared" si="74"/>
        <v>0</v>
      </c>
      <c r="AZ31" s="66">
        <f t="shared" si="74"/>
        <v>0</v>
      </c>
      <c r="BA31" s="66">
        <f t="shared" si="74"/>
        <v>0</v>
      </c>
      <c r="BB31" s="66">
        <f t="shared" si="74"/>
        <v>0</v>
      </c>
      <c r="BC31" s="66">
        <f t="shared" si="74"/>
        <v>0</v>
      </c>
      <c r="BD31" s="66">
        <f t="shared" si="74"/>
        <v>0</v>
      </c>
      <c r="BE31" s="75">
        <f t="shared" si="47"/>
        <v>0</v>
      </c>
      <c r="BF31" s="66">
        <f t="shared" si="75"/>
        <v>0</v>
      </c>
      <c r="BG31" s="66">
        <f t="shared" si="75"/>
        <v>0</v>
      </c>
      <c r="BH31" s="66">
        <f t="shared" si="75"/>
        <v>0</v>
      </c>
      <c r="BI31" s="66">
        <f t="shared" si="75"/>
        <v>0</v>
      </c>
      <c r="BJ31" s="66">
        <f t="shared" si="75"/>
        <v>0</v>
      </c>
      <c r="BK31" s="66">
        <f t="shared" si="75"/>
        <v>0</v>
      </c>
      <c r="BL31" s="66">
        <f t="shared" si="75"/>
        <v>0</v>
      </c>
      <c r="BM31" s="66">
        <f t="shared" si="75"/>
        <v>0</v>
      </c>
      <c r="BN31" s="66">
        <f t="shared" si="75"/>
        <v>0</v>
      </c>
      <c r="BO31" s="66">
        <f t="shared" si="75"/>
        <v>0</v>
      </c>
      <c r="BP31" s="66">
        <f t="shared" si="75"/>
        <v>0</v>
      </c>
      <c r="BQ31" s="66">
        <f t="shared" si="75"/>
        <v>0</v>
      </c>
      <c r="BR31" s="75">
        <f t="shared" si="49"/>
        <v>0</v>
      </c>
      <c r="BS31" s="66">
        <f t="shared" si="76"/>
        <v>0</v>
      </c>
      <c r="BT31" s="66">
        <f t="shared" si="76"/>
        <v>0</v>
      </c>
      <c r="BU31" s="66">
        <f t="shared" si="76"/>
        <v>0</v>
      </c>
      <c r="BV31" s="66">
        <f t="shared" si="76"/>
        <v>0</v>
      </c>
      <c r="BW31" s="66">
        <f t="shared" si="76"/>
        <v>0</v>
      </c>
      <c r="BX31" s="66">
        <f t="shared" si="76"/>
        <v>0</v>
      </c>
      <c r="BY31" s="66">
        <f t="shared" si="76"/>
        <v>0</v>
      </c>
      <c r="BZ31" s="66">
        <f t="shared" si="76"/>
        <v>0</v>
      </c>
      <c r="CA31" s="66">
        <f t="shared" si="76"/>
        <v>0</v>
      </c>
      <c r="CB31" s="66">
        <f t="shared" si="76"/>
        <v>0</v>
      </c>
      <c r="CC31" s="66">
        <f t="shared" si="76"/>
        <v>0</v>
      </c>
      <c r="CD31" s="66">
        <f t="shared" si="76"/>
        <v>0</v>
      </c>
      <c r="CE31" s="75">
        <f t="shared" si="51"/>
        <v>0</v>
      </c>
      <c r="CF31" s="66">
        <f t="shared" si="77"/>
        <v>0</v>
      </c>
      <c r="CG31" s="66">
        <f t="shared" si="77"/>
        <v>0</v>
      </c>
      <c r="CH31" s="66">
        <f t="shared" si="77"/>
        <v>0</v>
      </c>
      <c r="CI31" s="66">
        <f t="shared" si="77"/>
        <v>0</v>
      </c>
      <c r="CJ31" s="66">
        <f t="shared" si="77"/>
        <v>0</v>
      </c>
      <c r="CK31" s="66">
        <f t="shared" si="77"/>
        <v>0</v>
      </c>
      <c r="CL31" s="66">
        <f t="shared" si="77"/>
        <v>0</v>
      </c>
      <c r="CM31" s="66">
        <f t="shared" si="77"/>
        <v>0</v>
      </c>
      <c r="CN31" s="66">
        <f t="shared" si="77"/>
        <v>0</v>
      </c>
      <c r="CO31" s="66">
        <f t="shared" si="77"/>
        <v>0</v>
      </c>
      <c r="CP31" s="66">
        <f t="shared" si="77"/>
        <v>0</v>
      </c>
      <c r="CQ31" s="66">
        <f t="shared" si="77"/>
        <v>0</v>
      </c>
      <c r="CR31" s="75">
        <f t="shared" si="53"/>
        <v>0</v>
      </c>
      <c r="CS31" s="66">
        <f t="shared" si="78"/>
        <v>0</v>
      </c>
      <c r="CT31" s="66">
        <f t="shared" si="78"/>
        <v>0</v>
      </c>
      <c r="CU31" s="66">
        <f t="shared" si="78"/>
        <v>0</v>
      </c>
      <c r="CV31" s="66">
        <f t="shared" si="78"/>
        <v>0</v>
      </c>
      <c r="CW31" s="66">
        <f t="shared" si="78"/>
        <v>0</v>
      </c>
      <c r="CX31" s="66">
        <f t="shared" si="78"/>
        <v>0</v>
      </c>
      <c r="CY31" s="66">
        <f t="shared" si="78"/>
        <v>0</v>
      </c>
      <c r="CZ31" s="66">
        <f t="shared" si="78"/>
        <v>0</v>
      </c>
      <c r="DA31" s="66">
        <f t="shared" si="78"/>
        <v>0</v>
      </c>
      <c r="DB31" s="66">
        <f t="shared" si="78"/>
        <v>0</v>
      </c>
      <c r="DC31" s="66">
        <f t="shared" si="78"/>
        <v>0</v>
      </c>
      <c r="DD31" s="66">
        <f t="shared" si="78"/>
        <v>0</v>
      </c>
      <c r="DE31" s="75">
        <f t="shared" si="55"/>
        <v>0</v>
      </c>
      <c r="DF31" s="66">
        <f t="shared" si="79"/>
        <v>0</v>
      </c>
      <c r="DG31" s="66">
        <f t="shared" si="79"/>
        <v>0</v>
      </c>
      <c r="DH31" s="66">
        <f t="shared" si="79"/>
        <v>0</v>
      </c>
      <c r="DI31" s="66">
        <f t="shared" si="79"/>
        <v>0</v>
      </c>
      <c r="DJ31" s="66">
        <f t="shared" si="79"/>
        <v>0</v>
      </c>
      <c r="DK31" s="66">
        <f t="shared" si="79"/>
        <v>0</v>
      </c>
      <c r="DL31" s="66">
        <f t="shared" si="79"/>
        <v>0</v>
      </c>
      <c r="DM31" s="66">
        <f t="shared" si="79"/>
        <v>0</v>
      </c>
      <c r="DN31" s="66">
        <f t="shared" si="79"/>
        <v>0</v>
      </c>
      <c r="DO31" s="66">
        <f t="shared" si="79"/>
        <v>0</v>
      </c>
      <c r="DP31" s="66">
        <f t="shared" si="79"/>
        <v>0</v>
      </c>
      <c r="DQ31" s="66">
        <f t="shared" si="79"/>
        <v>0</v>
      </c>
      <c r="DR31" s="75">
        <f t="shared" si="57"/>
        <v>0</v>
      </c>
      <c r="DS31" s="66">
        <f t="shared" si="80"/>
        <v>0</v>
      </c>
      <c r="DT31" s="66">
        <f t="shared" si="80"/>
        <v>0</v>
      </c>
      <c r="DU31" s="66">
        <f t="shared" si="80"/>
        <v>0</v>
      </c>
      <c r="DV31" s="66">
        <f t="shared" si="80"/>
        <v>0</v>
      </c>
      <c r="DW31" s="66">
        <f t="shared" si="80"/>
        <v>0</v>
      </c>
      <c r="DX31" s="66">
        <f t="shared" si="80"/>
        <v>0</v>
      </c>
      <c r="DY31" s="66">
        <f t="shared" si="80"/>
        <v>0</v>
      </c>
      <c r="DZ31" s="66">
        <f t="shared" si="80"/>
        <v>0</v>
      </c>
      <c r="EA31" s="66">
        <f t="shared" si="80"/>
        <v>0</v>
      </c>
      <c r="EB31" s="66">
        <f t="shared" si="80"/>
        <v>0</v>
      </c>
      <c r="EC31" s="66">
        <f t="shared" si="80"/>
        <v>0</v>
      </c>
      <c r="ED31" s="66">
        <f t="shared" si="80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71"/>
        <v>0</v>
      </c>
      <c r="G32" s="66">
        <f t="shared" si="71"/>
        <v>0</v>
      </c>
      <c r="H32" s="66">
        <f t="shared" si="71"/>
        <v>0</v>
      </c>
      <c r="I32" s="66">
        <f t="shared" si="71"/>
        <v>0</v>
      </c>
      <c r="J32" s="66">
        <f t="shared" si="71"/>
        <v>0</v>
      </c>
      <c r="K32" s="66">
        <f t="shared" si="71"/>
        <v>0</v>
      </c>
      <c r="L32" s="66">
        <f t="shared" si="71"/>
        <v>0</v>
      </c>
      <c r="M32" s="66">
        <f t="shared" si="71"/>
        <v>0</v>
      </c>
      <c r="N32" s="66">
        <f t="shared" si="71"/>
        <v>0</v>
      </c>
      <c r="O32" s="66">
        <f t="shared" si="71"/>
        <v>0</v>
      </c>
      <c r="P32" s="66">
        <f t="shared" si="71"/>
        <v>0</v>
      </c>
      <c r="Q32" s="66">
        <f t="shared" si="71"/>
        <v>0</v>
      </c>
      <c r="R32" s="75">
        <f t="shared" si="41"/>
        <v>0</v>
      </c>
      <c r="S32" s="66">
        <v>830</v>
      </c>
      <c r="T32" s="66">
        <f>IF(T$2&gt;=$B$18,$E32,0)</f>
        <v>0</v>
      </c>
      <c r="U32" s="66">
        <f>IF(U$2&gt;=$B$18,$E32,0)</f>
        <v>0</v>
      </c>
      <c r="V32" s="66">
        <f t="shared" si="72"/>
        <v>0</v>
      </c>
      <c r="W32" s="66">
        <f t="shared" si="72"/>
        <v>0</v>
      </c>
      <c r="X32" s="66">
        <f t="shared" si="72"/>
        <v>0</v>
      </c>
      <c r="Y32" s="66">
        <f t="shared" si="72"/>
        <v>0</v>
      </c>
      <c r="Z32" s="66">
        <f t="shared" si="72"/>
        <v>0</v>
      </c>
      <c r="AA32" s="66">
        <f t="shared" si="72"/>
        <v>0</v>
      </c>
      <c r="AB32" s="66">
        <f t="shared" si="72"/>
        <v>0</v>
      </c>
      <c r="AC32" s="66">
        <f t="shared" si="72"/>
        <v>0</v>
      </c>
      <c r="AD32" s="66">
        <f t="shared" si="72"/>
        <v>0</v>
      </c>
      <c r="AE32" s="75">
        <f t="shared" si="43"/>
        <v>830</v>
      </c>
      <c r="AF32" s="66">
        <f t="shared" si="73"/>
        <v>0</v>
      </c>
      <c r="AG32" s="66">
        <f t="shared" si="73"/>
        <v>0</v>
      </c>
      <c r="AH32" s="66">
        <f t="shared" si="73"/>
        <v>0</v>
      </c>
      <c r="AI32" s="66">
        <f t="shared" si="73"/>
        <v>0</v>
      </c>
      <c r="AJ32" s="66">
        <f t="shared" si="73"/>
        <v>0</v>
      </c>
      <c r="AK32" s="66">
        <f t="shared" si="73"/>
        <v>0</v>
      </c>
      <c r="AL32" s="66">
        <f t="shared" si="73"/>
        <v>0</v>
      </c>
      <c r="AM32" s="66">
        <f t="shared" si="73"/>
        <v>0</v>
      </c>
      <c r="AN32" s="66">
        <f t="shared" si="73"/>
        <v>0</v>
      </c>
      <c r="AO32" s="66">
        <f t="shared" si="73"/>
        <v>0</v>
      </c>
      <c r="AP32" s="66">
        <f t="shared" si="73"/>
        <v>0</v>
      </c>
      <c r="AQ32" s="66">
        <f t="shared" si="73"/>
        <v>0</v>
      </c>
      <c r="AR32" s="75">
        <f t="shared" si="45"/>
        <v>0</v>
      </c>
      <c r="AS32" s="66">
        <f t="shared" si="74"/>
        <v>0</v>
      </c>
      <c r="AT32" s="66">
        <f t="shared" si="74"/>
        <v>0</v>
      </c>
      <c r="AU32" s="66">
        <f t="shared" si="74"/>
        <v>0</v>
      </c>
      <c r="AV32" s="66">
        <f t="shared" si="74"/>
        <v>0</v>
      </c>
      <c r="AW32" s="66">
        <f t="shared" si="74"/>
        <v>0</v>
      </c>
      <c r="AX32" s="66">
        <f t="shared" si="74"/>
        <v>0</v>
      </c>
      <c r="AY32" s="66">
        <f t="shared" si="74"/>
        <v>0</v>
      </c>
      <c r="AZ32" s="66">
        <f t="shared" si="74"/>
        <v>0</v>
      </c>
      <c r="BA32" s="66">
        <f t="shared" si="74"/>
        <v>0</v>
      </c>
      <c r="BB32" s="66">
        <f t="shared" si="74"/>
        <v>0</v>
      </c>
      <c r="BC32" s="66">
        <f t="shared" si="74"/>
        <v>0</v>
      </c>
      <c r="BD32" s="66">
        <f t="shared" si="74"/>
        <v>0</v>
      </c>
      <c r="BE32" s="75">
        <f t="shared" si="47"/>
        <v>0</v>
      </c>
      <c r="BF32" s="66">
        <f t="shared" si="75"/>
        <v>0</v>
      </c>
      <c r="BG32" s="66">
        <f t="shared" si="75"/>
        <v>0</v>
      </c>
      <c r="BH32" s="66">
        <f t="shared" si="75"/>
        <v>0</v>
      </c>
      <c r="BI32" s="66">
        <f t="shared" si="75"/>
        <v>0</v>
      </c>
      <c r="BJ32" s="66">
        <f t="shared" si="75"/>
        <v>0</v>
      </c>
      <c r="BK32" s="66">
        <f t="shared" si="75"/>
        <v>0</v>
      </c>
      <c r="BL32" s="66">
        <f t="shared" si="75"/>
        <v>0</v>
      </c>
      <c r="BM32" s="66">
        <f t="shared" si="75"/>
        <v>0</v>
      </c>
      <c r="BN32" s="66">
        <f t="shared" si="75"/>
        <v>0</v>
      </c>
      <c r="BO32" s="66">
        <f t="shared" si="75"/>
        <v>0</v>
      </c>
      <c r="BP32" s="66">
        <f t="shared" si="75"/>
        <v>0</v>
      </c>
      <c r="BQ32" s="66">
        <f t="shared" si="75"/>
        <v>0</v>
      </c>
      <c r="BR32" s="75">
        <f t="shared" si="49"/>
        <v>0</v>
      </c>
      <c r="BS32" s="66">
        <f t="shared" si="76"/>
        <v>0</v>
      </c>
      <c r="BT32" s="66">
        <f t="shared" si="76"/>
        <v>0</v>
      </c>
      <c r="BU32" s="66">
        <f t="shared" si="76"/>
        <v>0</v>
      </c>
      <c r="BV32" s="66">
        <f t="shared" si="76"/>
        <v>0</v>
      </c>
      <c r="BW32" s="66">
        <f t="shared" si="76"/>
        <v>0</v>
      </c>
      <c r="BX32" s="66">
        <f t="shared" si="76"/>
        <v>0</v>
      </c>
      <c r="BY32" s="66">
        <f t="shared" si="76"/>
        <v>0</v>
      </c>
      <c r="BZ32" s="66">
        <f t="shared" si="76"/>
        <v>0</v>
      </c>
      <c r="CA32" s="66">
        <f t="shared" si="76"/>
        <v>0</v>
      </c>
      <c r="CB32" s="66">
        <f t="shared" si="76"/>
        <v>0</v>
      </c>
      <c r="CC32" s="66">
        <f t="shared" si="76"/>
        <v>0</v>
      </c>
      <c r="CD32" s="66">
        <f t="shared" si="76"/>
        <v>0</v>
      </c>
      <c r="CE32" s="75">
        <f t="shared" si="51"/>
        <v>0</v>
      </c>
      <c r="CF32" s="66">
        <f t="shared" si="77"/>
        <v>0</v>
      </c>
      <c r="CG32" s="66">
        <f t="shared" si="77"/>
        <v>0</v>
      </c>
      <c r="CH32" s="66">
        <f t="shared" si="77"/>
        <v>0</v>
      </c>
      <c r="CI32" s="66">
        <f t="shared" si="77"/>
        <v>0</v>
      </c>
      <c r="CJ32" s="66">
        <f t="shared" si="77"/>
        <v>0</v>
      </c>
      <c r="CK32" s="66">
        <f t="shared" si="77"/>
        <v>0</v>
      </c>
      <c r="CL32" s="66">
        <f t="shared" si="77"/>
        <v>0</v>
      </c>
      <c r="CM32" s="66">
        <f t="shared" si="77"/>
        <v>0</v>
      </c>
      <c r="CN32" s="66">
        <f t="shared" si="77"/>
        <v>0</v>
      </c>
      <c r="CO32" s="66">
        <f t="shared" si="77"/>
        <v>0</v>
      </c>
      <c r="CP32" s="66">
        <f t="shared" si="77"/>
        <v>0</v>
      </c>
      <c r="CQ32" s="66">
        <f t="shared" si="77"/>
        <v>0</v>
      </c>
      <c r="CR32" s="75">
        <f t="shared" si="53"/>
        <v>0</v>
      </c>
      <c r="CS32" s="66">
        <f t="shared" si="78"/>
        <v>0</v>
      </c>
      <c r="CT32" s="66">
        <f t="shared" si="78"/>
        <v>0</v>
      </c>
      <c r="CU32" s="66">
        <f t="shared" si="78"/>
        <v>0</v>
      </c>
      <c r="CV32" s="66">
        <f t="shared" si="78"/>
        <v>0</v>
      </c>
      <c r="CW32" s="66">
        <f t="shared" si="78"/>
        <v>0</v>
      </c>
      <c r="CX32" s="66">
        <f t="shared" si="78"/>
        <v>0</v>
      </c>
      <c r="CY32" s="66">
        <f t="shared" si="78"/>
        <v>0</v>
      </c>
      <c r="CZ32" s="66">
        <f t="shared" si="78"/>
        <v>0</v>
      </c>
      <c r="DA32" s="66">
        <f t="shared" si="78"/>
        <v>0</v>
      </c>
      <c r="DB32" s="66">
        <f t="shared" si="78"/>
        <v>0</v>
      </c>
      <c r="DC32" s="66">
        <f t="shared" si="78"/>
        <v>0</v>
      </c>
      <c r="DD32" s="66">
        <f t="shared" si="78"/>
        <v>0</v>
      </c>
      <c r="DE32" s="75">
        <f t="shared" si="55"/>
        <v>0</v>
      </c>
      <c r="DF32" s="66">
        <f t="shared" si="79"/>
        <v>0</v>
      </c>
      <c r="DG32" s="66">
        <f t="shared" si="79"/>
        <v>0</v>
      </c>
      <c r="DH32" s="66">
        <f t="shared" si="79"/>
        <v>0</v>
      </c>
      <c r="DI32" s="66">
        <f t="shared" si="79"/>
        <v>0</v>
      </c>
      <c r="DJ32" s="66">
        <f t="shared" si="79"/>
        <v>0</v>
      </c>
      <c r="DK32" s="66">
        <f t="shared" si="79"/>
        <v>0</v>
      </c>
      <c r="DL32" s="66">
        <f t="shared" si="79"/>
        <v>0</v>
      </c>
      <c r="DM32" s="66">
        <f t="shared" si="79"/>
        <v>0</v>
      </c>
      <c r="DN32" s="66">
        <f t="shared" si="79"/>
        <v>0</v>
      </c>
      <c r="DO32" s="66">
        <f t="shared" si="79"/>
        <v>0</v>
      </c>
      <c r="DP32" s="66">
        <f t="shared" si="79"/>
        <v>0</v>
      </c>
      <c r="DQ32" s="66">
        <f t="shared" si="79"/>
        <v>0</v>
      </c>
      <c r="DR32" s="75">
        <f t="shared" si="57"/>
        <v>0</v>
      </c>
      <c r="DS32" s="66">
        <f t="shared" si="80"/>
        <v>0</v>
      </c>
      <c r="DT32" s="66">
        <f t="shared" si="80"/>
        <v>0</v>
      </c>
      <c r="DU32" s="66">
        <f t="shared" si="80"/>
        <v>0</v>
      </c>
      <c r="DV32" s="66">
        <f t="shared" si="80"/>
        <v>0</v>
      </c>
      <c r="DW32" s="66">
        <f t="shared" si="80"/>
        <v>0</v>
      </c>
      <c r="DX32" s="66">
        <f t="shared" si="80"/>
        <v>0</v>
      </c>
      <c r="DY32" s="66">
        <f t="shared" si="80"/>
        <v>0</v>
      </c>
      <c r="DZ32" s="66">
        <f t="shared" si="80"/>
        <v>0</v>
      </c>
      <c r="EA32" s="66">
        <f t="shared" si="80"/>
        <v>0</v>
      </c>
      <c r="EB32" s="66">
        <f t="shared" si="80"/>
        <v>0</v>
      </c>
      <c r="EC32" s="66">
        <f t="shared" si="80"/>
        <v>0</v>
      </c>
      <c r="ED32" s="66">
        <f t="shared" si="80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71"/>
        <v>0</v>
      </c>
      <c r="G33" s="66">
        <f t="shared" si="71"/>
        <v>0</v>
      </c>
      <c r="H33" s="66">
        <f t="shared" si="71"/>
        <v>0</v>
      </c>
      <c r="I33" s="66">
        <f t="shared" si="71"/>
        <v>0</v>
      </c>
      <c r="J33" s="66">
        <f t="shared" si="71"/>
        <v>0</v>
      </c>
      <c r="K33" s="66">
        <f t="shared" si="71"/>
        <v>0</v>
      </c>
      <c r="L33" s="66">
        <f t="shared" si="71"/>
        <v>0</v>
      </c>
      <c r="M33" s="66">
        <f t="shared" si="71"/>
        <v>0</v>
      </c>
      <c r="N33" s="66">
        <f t="shared" si="71"/>
        <v>0</v>
      </c>
      <c r="O33" s="66">
        <f t="shared" si="71"/>
        <v>0</v>
      </c>
      <c r="P33" s="66">
        <f t="shared" si="71"/>
        <v>0</v>
      </c>
      <c r="Q33" s="66">
        <f t="shared" si="71"/>
        <v>0</v>
      </c>
      <c r="R33" s="75">
        <f t="shared" si="41"/>
        <v>0</v>
      </c>
      <c r="S33" s="66">
        <v>2030</v>
      </c>
      <c r="T33" s="66">
        <f>IF(T$2&gt;=$B$18,$E33,0)</f>
        <v>0</v>
      </c>
      <c r="U33" s="66">
        <f>IF(U$2&gt;=$B$18,$E33,0)</f>
        <v>0</v>
      </c>
      <c r="V33" s="66">
        <f t="shared" si="72"/>
        <v>0</v>
      </c>
      <c r="W33" s="66">
        <f t="shared" si="72"/>
        <v>0</v>
      </c>
      <c r="X33" s="66">
        <f t="shared" si="72"/>
        <v>0</v>
      </c>
      <c r="Y33" s="66">
        <f t="shared" si="72"/>
        <v>0</v>
      </c>
      <c r="Z33" s="66">
        <f t="shared" si="72"/>
        <v>0</v>
      </c>
      <c r="AA33" s="66">
        <f t="shared" si="72"/>
        <v>0</v>
      </c>
      <c r="AB33" s="66">
        <f t="shared" si="72"/>
        <v>0</v>
      </c>
      <c r="AC33" s="66">
        <f t="shared" si="72"/>
        <v>0</v>
      </c>
      <c r="AD33" s="66">
        <f t="shared" si="72"/>
        <v>0</v>
      </c>
      <c r="AE33" s="75">
        <f t="shared" si="43"/>
        <v>2030</v>
      </c>
      <c r="AF33" s="66">
        <f t="shared" si="73"/>
        <v>0</v>
      </c>
      <c r="AG33" s="66">
        <f t="shared" si="73"/>
        <v>0</v>
      </c>
      <c r="AH33" s="66">
        <f t="shared" si="73"/>
        <v>0</v>
      </c>
      <c r="AI33" s="66">
        <f t="shared" si="73"/>
        <v>0</v>
      </c>
      <c r="AJ33" s="66">
        <f t="shared" si="73"/>
        <v>0</v>
      </c>
      <c r="AK33" s="66">
        <f t="shared" si="73"/>
        <v>0</v>
      </c>
      <c r="AL33" s="66">
        <f t="shared" si="73"/>
        <v>0</v>
      </c>
      <c r="AM33" s="66">
        <f t="shared" si="73"/>
        <v>0</v>
      </c>
      <c r="AN33" s="66">
        <f t="shared" si="73"/>
        <v>0</v>
      </c>
      <c r="AO33" s="66">
        <f t="shared" si="73"/>
        <v>0</v>
      </c>
      <c r="AP33" s="66">
        <f t="shared" si="73"/>
        <v>0</v>
      </c>
      <c r="AQ33" s="66">
        <f t="shared" si="73"/>
        <v>0</v>
      </c>
      <c r="AR33" s="75">
        <f t="shared" si="45"/>
        <v>0</v>
      </c>
      <c r="AS33" s="66">
        <f t="shared" si="74"/>
        <v>0</v>
      </c>
      <c r="AT33" s="66">
        <f t="shared" si="74"/>
        <v>0</v>
      </c>
      <c r="AU33" s="66">
        <f t="shared" si="74"/>
        <v>0</v>
      </c>
      <c r="AV33" s="66">
        <f t="shared" si="74"/>
        <v>0</v>
      </c>
      <c r="AW33" s="66">
        <f t="shared" si="74"/>
        <v>0</v>
      </c>
      <c r="AX33" s="66">
        <f t="shared" si="74"/>
        <v>0</v>
      </c>
      <c r="AY33" s="66">
        <f t="shared" si="74"/>
        <v>0</v>
      </c>
      <c r="AZ33" s="66">
        <f t="shared" si="74"/>
        <v>0</v>
      </c>
      <c r="BA33" s="66">
        <f t="shared" si="74"/>
        <v>0</v>
      </c>
      <c r="BB33" s="66">
        <f t="shared" si="74"/>
        <v>0</v>
      </c>
      <c r="BC33" s="66">
        <f t="shared" si="74"/>
        <v>0</v>
      </c>
      <c r="BD33" s="66">
        <f t="shared" si="74"/>
        <v>0</v>
      </c>
      <c r="BE33" s="75">
        <f t="shared" si="47"/>
        <v>0</v>
      </c>
      <c r="BF33" s="66">
        <f t="shared" si="75"/>
        <v>0</v>
      </c>
      <c r="BG33" s="66">
        <f t="shared" si="75"/>
        <v>0</v>
      </c>
      <c r="BH33" s="66">
        <f t="shared" si="75"/>
        <v>0</v>
      </c>
      <c r="BI33" s="66">
        <f t="shared" si="75"/>
        <v>0</v>
      </c>
      <c r="BJ33" s="66">
        <f t="shared" si="75"/>
        <v>0</v>
      </c>
      <c r="BK33" s="66">
        <f t="shared" si="75"/>
        <v>0</v>
      </c>
      <c r="BL33" s="66">
        <f t="shared" si="75"/>
        <v>0</v>
      </c>
      <c r="BM33" s="66">
        <f t="shared" si="75"/>
        <v>0</v>
      </c>
      <c r="BN33" s="66">
        <f t="shared" si="75"/>
        <v>0</v>
      </c>
      <c r="BO33" s="66">
        <f t="shared" si="75"/>
        <v>0</v>
      </c>
      <c r="BP33" s="66">
        <f t="shared" si="75"/>
        <v>0</v>
      </c>
      <c r="BQ33" s="66">
        <f t="shared" si="75"/>
        <v>0</v>
      </c>
      <c r="BR33" s="75">
        <f t="shared" si="49"/>
        <v>0</v>
      </c>
      <c r="BS33" s="66">
        <f t="shared" si="76"/>
        <v>0</v>
      </c>
      <c r="BT33" s="66">
        <f t="shared" si="76"/>
        <v>0</v>
      </c>
      <c r="BU33" s="66">
        <f t="shared" si="76"/>
        <v>0</v>
      </c>
      <c r="BV33" s="66">
        <f t="shared" si="76"/>
        <v>0</v>
      </c>
      <c r="BW33" s="66">
        <f t="shared" si="76"/>
        <v>0</v>
      </c>
      <c r="BX33" s="66">
        <f t="shared" si="76"/>
        <v>0</v>
      </c>
      <c r="BY33" s="66">
        <f t="shared" si="76"/>
        <v>0</v>
      </c>
      <c r="BZ33" s="66">
        <f t="shared" si="76"/>
        <v>0</v>
      </c>
      <c r="CA33" s="66">
        <f t="shared" si="76"/>
        <v>0</v>
      </c>
      <c r="CB33" s="66">
        <f t="shared" si="76"/>
        <v>0</v>
      </c>
      <c r="CC33" s="66">
        <f t="shared" si="76"/>
        <v>0</v>
      </c>
      <c r="CD33" s="66">
        <f t="shared" si="76"/>
        <v>0</v>
      </c>
      <c r="CE33" s="75">
        <f t="shared" si="51"/>
        <v>0</v>
      </c>
      <c r="CF33" s="66">
        <f t="shared" si="77"/>
        <v>0</v>
      </c>
      <c r="CG33" s="66">
        <f t="shared" si="77"/>
        <v>0</v>
      </c>
      <c r="CH33" s="66">
        <f t="shared" si="77"/>
        <v>0</v>
      </c>
      <c r="CI33" s="66">
        <f t="shared" si="77"/>
        <v>0</v>
      </c>
      <c r="CJ33" s="66">
        <f t="shared" si="77"/>
        <v>0</v>
      </c>
      <c r="CK33" s="66">
        <f t="shared" si="77"/>
        <v>0</v>
      </c>
      <c r="CL33" s="66">
        <f t="shared" si="77"/>
        <v>0</v>
      </c>
      <c r="CM33" s="66">
        <f t="shared" si="77"/>
        <v>0</v>
      </c>
      <c r="CN33" s="66">
        <f t="shared" si="77"/>
        <v>0</v>
      </c>
      <c r="CO33" s="66">
        <f t="shared" si="77"/>
        <v>0</v>
      </c>
      <c r="CP33" s="66">
        <f t="shared" si="77"/>
        <v>0</v>
      </c>
      <c r="CQ33" s="66">
        <f t="shared" si="77"/>
        <v>0</v>
      </c>
      <c r="CR33" s="75">
        <f t="shared" si="53"/>
        <v>0</v>
      </c>
      <c r="CS33" s="66">
        <f t="shared" si="78"/>
        <v>0</v>
      </c>
      <c r="CT33" s="66">
        <f t="shared" si="78"/>
        <v>0</v>
      </c>
      <c r="CU33" s="66">
        <f t="shared" si="78"/>
        <v>0</v>
      </c>
      <c r="CV33" s="66">
        <f t="shared" si="78"/>
        <v>0</v>
      </c>
      <c r="CW33" s="66">
        <f t="shared" si="78"/>
        <v>0</v>
      </c>
      <c r="CX33" s="66">
        <f t="shared" si="78"/>
        <v>0</v>
      </c>
      <c r="CY33" s="66">
        <f t="shared" si="78"/>
        <v>0</v>
      </c>
      <c r="CZ33" s="66">
        <f t="shared" si="78"/>
        <v>0</v>
      </c>
      <c r="DA33" s="66">
        <f t="shared" si="78"/>
        <v>0</v>
      </c>
      <c r="DB33" s="66">
        <f t="shared" si="78"/>
        <v>0</v>
      </c>
      <c r="DC33" s="66">
        <f t="shared" si="78"/>
        <v>0</v>
      </c>
      <c r="DD33" s="66">
        <f t="shared" si="78"/>
        <v>0</v>
      </c>
      <c r="DE33" s="75">
        <f t="shared" si="55"/>
        <v>0</v>
      </c>
      <c r="DF33" s="66">
        <f t="shared" si="79"/>
        <v>0</v>
      </c>
      <c r="DG33" s="66">
        <f t="shared" si="79"/>
        <v>0</v>
      </c>
      <c r="DH33" s="66">
        <f t="shared" si="79"/>
        <v>0</v>
      </c>
      <c r="DI33" s="66">
        <f t="shared" si="79"/>
        <v>0</v>
      </c>
      <c r="DJ33" s="66">
        <f t="shared" si="79"/>
        <v>0</v>
      </c>
      <c r="DK33" s="66">
        <f t="shared" si="79"/>
        <v>0</v>
      </c>
      <c r="DL33" s="66">
        <f t="shared" si="79"/>
        <v>0</v>
      </c>
      <c r="DM33" s="66">
        <f t="shared" si="79"/>
        <v>0</v>
      </c>
      <c r="DN33" s="66">
        <f t="shared" si="79"/>
        <v>0</v>
      </c>
      <c r="DO33" s="66">
        <f t="shared" si="79"/>
        <v>0</v>
      </c>
      <c r="DP33" s="66">
        <f t="shared" si="79"/>
        <v>0</v>
      </c>
      <c r="DQ33" s="66">
        <f t="shared" si="79"/>
        <v>0</v>
      </c>
      <c r="DR33" s="75">
        <f t="shared" si="57"/>
        <v>0</v>
      </c>
      <c r="DS33" s="66">
        <f t="shared" si="80"/>
        <v>0</v>
      </c>
      <c r="DT33" s="66">
        <f t="shared" si="80"/>
        <v>0</v>
      </c>
      <c r="DU33" s="66">
        <f t="shared" si="80"/>
        <v>0</v>
      </c>
      <c r="DV33" s="66">
        <f t="shared" si="80"/>
        <v>0</v>
      </c>
      <c r="DW33" s="66">
        <f t="shared" si="80"/>
        <v>0</v>
      </c>
      <c r="DX33" s="66">
        <f t="shared" si="80"/>
        <v>0</v>
      </c>
      <c r="DY33" s="66">
        <f t="shared" si="80"/>
        <v>0</v>
      </c>
      <c r="DZ33" s="66">
        <f t="shared" si="80"/>
        <v>0</v>
      </c>
      <c r="EA33" s="66">
        <f t="shared" si="80"/>
        <v>0</v>
      </c>
      <c r="EB33" s="66">
        <f t="shared" si="80"/>
        <v>0</v>
      </c>
      <c r="EC33" s="66">
        <f t="shared" si="80"/>
        <v>0</v>
      </c>
      <c r="ED33" s="66">
        <f t="shared" si="80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81">SUM(F9:F33)</f>
        <v>7945</v>
      </c>
      <c r="G34" s="66">
        <f t="shared" si="81"/>
        <v>7945</v>
      </c>
      <c r="H34" s="66">
        <f t="shared" si="81"/>
        <v>7945</v>
      </c>
      <c r="I34" s="66">
        <f t="shared" si="81"/>
        <v>7945</v>
      </c>
      <c r="J34" s="66">
        <f t="shared" si="81"/>
        <v>7945</v>
      </c>
      <c r="K34" s="66">
        <f t="shared" si="81"/>
        <v>7945</v>
      </c>
      <c r="L34" s="66">
        <f t="shared" si="81"/>
        <v>7945</v>
      </c>
      <c r="M34" s="66">
        <f t="shared" si="81"/>
        <v>7945</v>
      </c>
      <c r="N34" s="66">
        <f t="shared" si="81"/>
        <v>7945</v>
      </c>
      <c r="O34" s="66">
        <f t="shared" si="81"/>
        <v>7945</v>
      </c>
      <c r="P34" s="66">
        <f t="shared" si="81"/>
        <v>7945</v>
      </c>
      <c r="Q34" s="66">
        <f t="shared" si="81"/>
        <v>7945</v>
      </c>
      <c r="R34" s="75">
        <f t="shared" si="41"/>
        <v>95340</v>
      </c>
      <c r="S34" s="66">
        <f t="shared" ref="S34:AD34" si="82">SUM(S9:S33)</f>
        <v>11550</v>
      </c>
      <c r="T34" s="66">
        <f t="shared" si="82"/>
        <v>7725</v>
      </c>
      <c r="U34" s="66">
        <f t="shared" si="82"/>
        <v>7725</v>
      </c>
      <c r="V34" s="66">
        <f t="shared" si="82"/>
        <v>7725</v>
      </c>
      <c r="W34" s="66">
        <f t="shared" si="82"/>
        <v>10810</v>
      </c>
      <c r="X34" s="66">
        <f t="shared" si="82"/>
        <v>10810</v>
      </c>
      <c r="Y34" s="66">
        <f t="shared" si="82"/>
        <v>10810</v>
      </c>
      <c r="Z34" s="66">
        <f t="shared" si="82"/>
        <v>10810</v>
      </c>
      <c r="AA34" s="66">
        <f t="shared" si="82"/>
        <v>10810</v>
      </c>
      <c r="AB34" s="66">
        <f t="shared" si="82"/>
        <v>10810</v>
      </c>
      <c r="AC34" s="66">
        <f t="shared" si="82"/>
        <v>10810</v>
      </c>
      <c r="AD34" s="66">
        <f t="shared" si="82"/>
        <v>10810</v>
      </c>
      <c r="AE34" s="75">
        <f t="shared" si="43"/>
        <v>121205</v>
      </c>
      <c r="AF34" s="66">
        <f t="shared" ref="AF34:AQ34" si="83">SUM(AF9:AF33)</f>
        <v>10945</v>
      </c>
      <c r="AG34" s="66">
        <f t="shared" si="83"/>
        <v>10945</v>
      </c>
      <c r="AH34" s="66">
        <f t="shared" si="83"/>
        <v>9365</v>
      </c>
      <c r="AI34" s="66">
        <f t="shared" si="83"/>
        <v>9365</v>
      </c>
      <c r="AJ34" s="66">
        <f t="shared" si="83"/>
        <v>9365</v>
      </c>
      <c r="AK34" s="66">
        <f t="shared" si="83"/>
        <v>9365</v>
      </c>
      <c r="AL34" s="66">
        <f t="shared" si="83"/>
        <v>9365</v>
      </c>
      <c r="AM34" s="66">
        <f t="shared" si="83"/>
        <v>9365</v>
      </c>
      <c r="AN34" s="66">
        <f t="shared" si="83"/>
        <v>9365</v>
      </c>
      <c r="AO34" s="66">
        <f t="shared" si="83"/>
        <v>9365</v>
      </c>
      <c r="AP34" s="66">
        <f t="shared" si="83"/>
        <v>9365</v>
      </c>
      <c r="AQ34" s="66">
        <f t="shared" si="83"/>
        <v>9365</v>
      </c>
      <c r="AR34" s="75">
        <f t="shared" si="45"/>
        <v>115540</v>
      </c>
      <c r="AS34" s="66">
        <f t="shared" ref="AS34:BD34" si="84">SUM(AS9:AS33)</f>
        <v>9365</v>
      </c>
      <c r="AT34" s="66">
        <f t="shared" si="84"/>
        <v>9365</v>
      </c>
      <c r="AU34" s="66">
        <f t="shared" si="84"/>
        <v>9365</v>
      </c>
      <c r="AV34" s="66">
        <f t="shared" si="84"/>
        <v>9365</v>
      </c>
      <c r="AW34" s="66">
        <f t="shared" si="84"/>
        <v>9365</v>
      </c>
      <c r="AX34" s="66">
        <f t="shared" si="84"/>
        <v>9365</v>
      </c>
      <c r="AY34" s="66">
        <f t="shared" si="84"/>
        <v>9365</v>
      </c>
      <c r="AZ34" s="66">
        <f t="shared" si="84"/>
        <v>9365</v>
      </c>
      <c r="BA34" s="66">
        <f t="shared" si="84"/>
        <v>9365</v>
      </c>
      <c r="BB34" s="66">
        <f t="shared" si="84"/>
        <v>9365</v>
      </c>
      <c r="BC34" s="66">
        <f t="shared" si="84"/>
        <v>9365</v>
      </c>
      <c r="BD34" s="66">
        <f t="shared" si="84"/>
        <v>9365</v>
      </c>
      <c r="BE34" s="75">
        <f t="shared" si="47"/>
        <v>112380</v>
      </c>
      <c r="BF34" s="66">
        <f t="shared" ref="BF34:BQ34" si="85">SUM(BF9:BF33)</f>
        <v>9365</v>
      </c>
      <c r="BG34" s="66">
        <f t="shared" si="85"/>
        <v>9365</v>
      </c>
      <c r="BH34" s="66">
        <f t="shared" si="85"/>
        <v>9365</v>
      </c>
      <c r="BI34" s="66">
        <f t="shared" si="85"/>
        <v>9365</v>
      </c>
      <c r="BJ34" s="66">
        <f t="shared" si="85"/>
        <v>9365</v>
      </c>
      <c r="BK34" s="66">
        <f t="shared" si="85"/>
        <v>9365</v>
      </c>
      <c r="BL34" s="66">
        <f t="shared" si="85"/>
        <v>9365</v>
      </c>
      <c r="BM34" s="66">
        <f t="shared" si="85"/>
        <v>9365</v>
      </c>
      <c r="BN34" s="66">
        <f t="shared" si="85"/>
        <v>9365</v>
      </c>
      <c r="BO34" s="66">
        <f t="shared" si="85"/>
        <v>9365</v>
      </c>
      <c r="BP34" s="66">
        <f t="shared" si="85"/>
        <v>9365</v>
      </c>
      <c r="BQ34" s="66">
        <f t="shared" si="85"/>
        <v>9365</v>
      </c>
      <c r="BR34" s="75">
        <f t="shared" si="49"/>
        <v>112380</v>
      </c>
      <c r="BS34" s="66">
        <f t="shared" ref="BS34:CD34" si="86">SUM(BS9:BS33)</f>
        <v>9365</v>
      </c>
      <c r="BT34" s="66">
        <f t="shared" si="86"/>
        <v>9365</v>
      </c>
      <c r="BU34" s="66">
        <f t="shared" si="86"/>
        <v>9365</v>
      </c>
      <c r="BV34" s="66">
        <f t="shared" si="86"/>
        <v>9365</v>
      </c>
      <c r="BW34" s="66">
        <f t="shared" si="86"/>
        <v>9365</v>
      </c>
      <c r="BX34" s="66">
        <f t="shared" si="86"/>
        <v>9365</v>
      </c>
      <c r="BY34" s="66">
        <f t="shared" si="86"/>
        <v>9365</v>
      </c>
      <c r="BZ34" s="66">
        <f t="shared" si="86"/>
        <v>9365</v>
      </c>
      <c r="CA34" s="66">
        <f t="shared" si="86"/>
        <v>9365</v>
      </c>
      <c r="CB34" s="66">
        <f t="shared" si="86"/>
        <v>9365</v>
      </c>
      <c r="CC34" s="66">
        <f t="shared" si="86"/>
        <v>9365</v>
      </c>
      <c r="CD34" s="66">
        <f t="shared" si="86"/>
        <v>9365</v>
      </c>
      <c r="CE34" s="75">
        <f t="shared" si="51"/>
        <v>112380</v>
      </c>
      <c r="CF34" s="66">
        <f t="shared" ref="CF34:CQ34" si="87">SUM(CF9:CF33)</f>
        <v>9365</v>
      </c>
      <c r="CG34" s="66">
        <f t="shared" si="87"/>
        <v>9365</v>
      </c>
      <c r="CH34" s="66">
        <f t="shared" si="87"/>
        <v>9365</v>
      </c>
      <c r="CI34" s="66">
        <f t="shared" si="87"/>
        <v>9365</v>
      </c>
      <c r="CJ34" s="66">
        <f t="shared" si="87"/>
        <v>9365</v>
      </c>
      <c r="CK34" s="66">
        <f t="shared" si="87"/>
        <v>9365</v>
      </c>
      <c r="CL34" s="66">
        <f t="shared" si="87"/>
        <v>9365</v>
      </c>
      <c r="CM34" s="66">
        <f t="shared" si="87"/>
        <v>9365</v>
      </c>
      <c r="CN34" s="66">
        <f t="shared" si="87"/>
        <v>9365</v>
      </c>
      <c r="CO34" s="66">
        <f t="shared" si="87"/>
        <v>9365</v>
      </c>
      <c r="CP34" s="66">
        <f t="shared" si="87"/>
        <v>9365</v>
      </c>
      <c r="CQ34" s="66">
        <f t="shared" si="87"/>
        <v>9365</v>
      </c>
      <c r="CR34" s="75">
        <f t="shared" si="53"/>
        <v>112380</v>
      </c>
      <c r="CS34" s="66">
        <f t="shared" ref="CS34:DD34" si="88">SUM(CS9:CS33)</f>
        <v>9365</v>
      </c>
      <c r="CT34" s="66">
        <f t="shared" si="88"/>
        <v>9365</v>
      </c>
      <c r="CU34" s="66">
        <f t="shared" si="88"/>
        <v>9365</v>
      </c>
      <c r="CV34" s="66">
        <f t="shared" si="88"/>
        <v>9365</v>
      </c>
      <c r="CW34" s="66">
        <f t="shared" si="88"/>
        <v>9365</v>
      </c>
      <c r="CX34" s="66">
        <f t="shared" si="88"/>
        <v>9365</v>
      </c>
      <c r="CY34" s="66">
        <f t="shared" si="88"/>
        <v>9365</v>
      </c>
      <c r="CZ34" s="66">
        <f t="shared" si="88"/>
        <v>9365</v>
      </c>
      <c r="DA34" s="66">
        <f t="shared" si="88"/>
        <v>9365</v>
      </c>
      <c r="DB34" s="66">
        <f t="shared" si="88"/>
        <v>9365</v>
      </c>
      <c r="DC34" s="66">
        <f t="shared" si="88"/>
        <v>9365</v>
      </c>
      <c r="DD34" s="66">
        <f t="shared" si="88"/>
        <v>9365</v>
      </c>
      <c r="DE34" s="75">
        <f t="shared" si="55"/>
        <v>112380</v>
      </c>
      <c r="DF34" s="66">
        <f t="shared" ref="DF34:DQ34" si="89">SUM(DF9:DF33)</f>
        <v>9365</v>
      </c>
      <c r="DG34" s="66">
        <f t="shared" si="89"/>
        <v>9365</v>
      </c>
      <c r="DH34" s="66">
        <f t="shared" si="89"/>
        <v>9365</v>
      </c>
      <c r="DI34" s="66">
        <f t="shared" si="89"/>
        <v>9365</v>
      </c>
      <c r="DJ34" s="66">
        <f t="shared" si="89"/>
        <v>9365</v>
      </c>
      <c r="DK34" s="66">
        <f t="shared" si="89"/>
        <v>9365</v>
      </c>
      <c r="DL34" s="66">
        <f t="shared" si="89"/>
        <v>9365</v>
      </c>
      <c r="DM34" s="66">
        <f t="shared" si="89"/>
        <v>9365</v>
      </c>
      <c r="DN34" s="66">
        <f t="shared" si="89"/>
        <v>9365</v>
      </c>
      <c r="DO34" s="66">
        <f t="shared" si="89"/>
        <v>9365</v>
      </c>
      <c r="DP34" s="66">
        <f t="shared" si="89"/>
        <v>9365</v>
      </c>
      <c r="DQ34" s="66">
        <f t="shared" si="89"/>
        <v>9365</v>
      </c>
      <c r="DR34" s="75">
        <f t="shared" si="57"/>
        <v>112380</v>
      </c>
      <c r="DS34" s="66">
        <f t="shared" ref="DS34:ED34" si="90">SUM(DS9:DS33)</f>
        <v>9365</v>
      </c>
      <c r="DT34" s="66">
        <f t="shared" si="90"/>
        <v>9365</v>
      </c>
      <c r="DU34" s="66">
        <f t="shared" si="90"/>
        <v>9365</v>
      </c>
      <c r="DV34" s="66">
        <f t="shared" si="90"/>
        <v>9365</v>
      </c>
      <c r="DW34" s="66">
        <f t="shared" si="90"/>
        <v>9365</v>
      </c>
      <c r="DX34" s="66">
        <f t="shared" si="90"/>
        <v>9365</v>
      </c>
      <c r="DY34" s="66">
        <f t="shared" si="90"/>
        <v>9365</v>
      </c>
      <c r="DZ34" s="66">
        <f t="shared" si="90"/>
        <v>9365</v>
      </c>
      <c r="EA34" s="66">
        <f t="shared" si="90"/>
        <v>9365</v>
      </c>
      <c r="EB34" s="66">
        <f t="shared" si="90"/>
        <v>9365</v>
      </c>
      <c r="EC34" s="66">
        <f t="shared" si="90"/>
        <v>9365</v>
      </c>
      <c r="ED34" s="66">
        <f t="shared" si="90"/>
        <v>9365</v>
      </c>
      <c r="EE34" s="76">
        <f t="shared" si="59"/>
        <v>112380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91">F6-F34</f>
        <v>48747</v>
      </c>
      <c r="G36" s="66">
        <f t="shared" si="91"/>
        <v>47015</v>
      </c>
      <c r="H36" s="66">
        <f t="shared" si="91"/>
        <v>45515</v>
      </c>
      <c r="I36" s="66">
        <f t="shared" si="91"/>
        <v>51247</v>
      </c>
      <c r="J36" s="66">
        <f t="shared" si="91"/>
        <v>49515</v>
      </c>
      <c r="K36" s="66">
        <f t="shared" si="91"/>
        <v>46215</v>
      </c>
      <c r="L36" s="66">
        <f t="shared" si="91"/>
        <v>46215</v>
      </c>
      <c r="M36" s="66">
        <f t="shared" si="91"/>
        <v>46215</v>
      </c>
      <c r="N36" s="66">
        <f t="shared" si="91"/>
        <v>46515</v>
      </c>
      <c r="O36" s="66">
        <f t="shared" si="91"/>
        <v>44615</v>
      </c>
      <c r="P36" s="66">
        <f t="shared" si="91"/>
        <v>46815</v>
      </c>
      <c r="Q36" s="66">
        <f t="shared" si="91"/>
        <v>46815</v>
      </c>
      <c r="R36" s="75">
        <f>SUM(F36:Q36)</f>
        <v>565444</v>
      </c>
      <c r="S36" s="66">
        <f t="shared" ref="S36:AD36" si="92">S6-S34</f>
        <v>41010</v>
      </c>
      <c r="T36" s="66">
        <f t="shared" si="92"/>
        <v>46460</v>
      </c>
      <c r="U36" s="66">
        <f t="shared" si="92"/>
        <v>46460</v>
      </c>
      <c r="V36" s="66">
        <f t="shared" si="92"/>
        <v>46460</v>
      </c>
      <c r="W36" s="66">
        <f t="shared" si="92"/>
        <v>40875</v>
      </c>
      <c r="X36" s="66">
        <f t="shared" si="92"/>
        <v>39175</v>
      </c>
      <c r="Y36" s="66">
        <f t="shared" si="92"/>
        <v>43375</v>
      </c>
      <c r="Z36" s="66">
        <f t="shared" si="92"/>
        <v>43375</v>
      </c>
      <c r="AA36" s="66">
        <f t="shared" si="92"/>
        <v>43375</v>
      </c>
      <c r="AB36" s="66">
        <f t="shared" si="92"/>
        <v>43375</v>
      </c>
      <c r="AC36" s="66">
        <f t="shared" si="92"/>
        <v>43375</v>
      </c>
      <c r="AD36" s="66">
        <f t="shared" si="92"/>
        <v>43375</v>
      </c>
      <c r="AE36" s="75">
        <f>SUM(S36:AD36)</f>
        <v>520690</v>
      </c>
      <c r="AF36" s="66">
        <f t="shared" ref="AF36:AQ36" si="93">AF6-AF34</f>
        <v>43240</v>
      </c>
      <c r="AG36" s="66">
        <f t="shared" si="93"/>
        <v>43240</v>
      </c>
      <c r="AH36" s="66">
        <f t="shared" si="93"/>
        <v>44820</v>
      </c>
      <c r="AI36" s="66">
        <f t="shared" si="93"/>
        <v>44820</v>
      </c>
      <c r="AJ36" s="66">
        <f t="shared" si="93"/>
        <v>44820</v>
      </c>
      <c r="AK36" s="66">
        <f t="shared" si="93"/>
        <v>44820</v>
      </c>
      <c r="AL36" s="66">
        <f t="shared" si="93"/>
        <v>44820</v>
      </c>
      <c r="AM36" s="66">
        <f t="shared" si="93"/>
        <v>44820</v>
      </c>
      <c r="AN36" s="66">
        <f t="shared" si="93"/>
        <v>44820</v>
      </c>
      <c r="AO36" s="66">
        <f t="shared" si="93"/>
        <v>44820</v>
      </c>
      <c r="AP36" s="66">
        <f t="shared" si="93"/>
        <v>44820</v>
      </c>
      <c r="AQ36" s="66">
        <f t="shared" si="93"/>
        <v>44820</v>
      </c>
      <c r="AR36" s="75">
        <f>SUM(AF36:AQ36)</f>
        <v>534680</v>
      </c>
      <c r="AS36" s="66">
        <f t="shared" ref="AS36:BD36" si="94">AS6-AS34</f>
        <v>44820</v>
      </c>
      <c r="AT36" s="66">
        <f t="shared" si="94"/>
        <v>44820</v>
      </c>
      <c r="AU36" s="66">
        <f t="shared" si="94"/>
        <v>44820</v>
      </c>
      <c r="AV36" s="66">
        <f t="shared" si="94"/>
        <v>44820</v>
      </c>
      <c r="AW36" s="66">
        <f t="shared" si="94"/>
        <v>44820</v>
      </c>
      <c r="AX36" s="66">
        <f t="shared" si="94"/>
        <v>44820</v>
      </c>
      <c r="AY36" s="66">
        <f t="shared" si="94"/>
        <v>44820</v>
      </c>
      <c r="AZ36" s="66">
        <f t="shared" si="94"/>
        <v>44820</v>
      </c>
      <c r="BA36" s="66">
        <f t="shared" si="94"/>
        <v>44820</v>
      </c>
      <c r="BB36" s="66">
        <f t="shared" si="94"/>
        <v>44820</v>
      </c>
      <c r="BC36" s="66">
        <f t="shared" si="94"/>
        <v>44820</v>
      </c>
      <c r="BD36" s="66">
        <f t="shared" si="94"/>
        <v>44820</v>
      </c>
      <c r="BE36" s="75">
        <f>SUM(AS36:BD36)</f>
        <v>537840</v>
      </c>
      <c r="BF36" s="66">
        <f t="shared" ref="BF36:BQ36" si="95">BF6-BF34</f>
        <v>44820</v>
      </c>
      <c r="BG36" s="66">
        <f t="shared" si="95"/>
        <v>44820</v>
      </c>
      <c r="BH36" s="66">
        <f t="shared" si="95"/>
        <v>44820</v>
      </c>
      <c r="BI36" s="66">
        <f t="shared" si="95"/>
        <v>44820</v>
      </c>
      <c r="BJ36" s="66">
        <f t="shared" si="95"/>
        <v>44820</v>
      </c>
      <c r="BK36" s="66">
        <f t="shared" si="95"/>
        <v>44820</v>
      </c>
      <c r="BL36" s="66">
        <f t="shared" si="95"/>
        <v>44820</v>
      </c>
      <c r="BM36" s="66">
        <f t="shared" si="95"/>
        <v>44820</v>
      </c>
      <c r="BN36" s="66">
        <f t="shared" si="95"/>
        <v>44820</v>
      </c>
      <c r="BO36" s="66">
        <f t="shared" si="95"/>
        <v>44820</v>
      </c>
      <c r="BP36" s="66">
        <f t="shared" si="95"/>
        <v>44820</v>
      </c>
      <c r="BQ36" s="66">
        <f t="shared" si="95"/>
        <v>44820</v>
      </c>
      <c r="BR36" s="75">
        <f>SUM(BF36:BQ36)</f>
        <v>537840</v>
      </c>
      <c r="BS36" s="66">
        <f t="shared" ref="BS36:CD36" si="96">BS6-BS34</f>
        <v>44820</v>
      </c>
      <c r="BT36" s="66">
        <f t="shared" si="96"/>
        <v>44820</v>
      </c>
      <c r="BU36" s="66">
        <f t="shared" si="96"/>
        <v>44820</v>
      </c>
      <c r="BV36" s="66">
        <f t="shared" si="96"/>
        <v>44820</v>
      </c>
      <c r="BW36" s="66">
        <f t="shared" si="96"/>
        <v>44820</v>
      </c>
      <c r="BX36" s="66">
        <f t="shared" si="96"/>
        <v>44820</v>
      </c>
      <c r="BY36" s="66">
        <f t="shared" si="96"/>
        <v>44820</v>
      </c>
      <c r="BZ36" s="66">
        <f t="shared" si="96"/>
        <v>44820</v>
      </c>
      <c r="CA36" s="66">
        <f t="shared" si="96"/>
        <v>44820</v>
      </c>
      <c r="CB36" s="66">
        <f t="shared" si="96"/>
        <v>44820</v>
      </c>
      <c r="CC36" s="66">
        <f t="shared" si="96"/>
        <v>44820</v>
      </c>
      <c r="CD36" s="66">
        <f t="shared" si="96"/>
        <v>44820</v>
      </c>
      <c r="CE36" s="75">
        <f>SUM(BS36:CD36)</f>
        <v>537840</v>
      </c>
      <c r="CF36" s="66">
        <f t="shared" ref="CF36:CQ36" si="97">CF6-CF34</f>
        <v>44820</v>
      </c>
      <c r="CG36" s="66">
        <f t="shared" si="97"/>
        <v>44820</v>
      </c>
      <c r="CH36" s="66">
        <f t="shared" si="97"/>
        <v>44820</v>
      </c>
      <c r="CI36" s="66">
        <f t="shared" si="97"/>
        <v>44820</v>
      </c>
      <c r="CJ36" s="66">
        <f t="shared" si="97"/>
        <v>44820</v>
      </c>
      <c r="CK36" s="66">
        <f t="shared" si="97"/>
        <v>44820</v>
      </c>
      <c r="CL36" s="66">
        <f t="shared" si="97"/>
        <v>44820</v>
      </c>
      <c r="CM36" s="66">
        <f t="shared" si="97"/>
        <v>44820</v>
      </c>
      <c r="CN36" s="66">
        <f t="shared" si="97"/>
        <v>44820</v>
      </c>
      <c r="CO36" s="66">
        <f t="shared" si="97"/>
        <v>44820</v>
      </c>
      <c r="CP36" s="66">
        <f t="shared" si="97"/>
        <v>44820</v>
      </c>
      <c r="CQ36" s="66">
        <f t="shared" si="97"/>
        <v>44820</v>
      </c>
      <c r="CR36" s="75">
        <f>SUM(CF36:CQ36)</f>
        <v>537840</v>
      </c>
      <c r="CS36" s="66">
        <f t="shared" ref="CS36:DD36" si="98">CS6-CS34</f>
        <v>44820</v>
      </c>
      <c r="CT36" s="66">
        <f t="shared" si="98"/>
        <v>44820</v>
      </c>
      <c r="CU36" s="66">
        <f t="shared" si="98"/>
        <v>44820</v>
      </c>
      <c r="CV36" s="66">
        <f t="shared" si="98"/>
        <v>44820</v>
      </c>
      <c r="CW36" s="66">
        <f t="shared" si="98"/>
        <v>44820</v>
      </c>
      <c r="CX36" s="66">
        <f t="shared" si="98"/>
        <v>44820</v>
      </c>
      <c r="CY36" s="66">
        <f t="shared" si="98"/>
        <v>44820</v>
      </c>
      <c r="CZ36" s="66">
        <f t="shared" si="98"/>
        <v>44820</v>
      </c>
      <c r="DA36" s="66">
        <f t="shared" si="98"/>
        <v>44820</v>
      </c>
      <c r="DB36" s="66">
        <f t="shared" si="98"/>
        <v>44820</v>
      </c>
      <c r="DC36" s="66">
        <f t="shared" si="98"/>
        <v>44820</v>
      </c>
      <c r="DD36" s="66">
        <f t="shared" si="98"/>
        <v>44820</v>
      </c>
      <c r="DE36" s="75">
        <f>SUM(CS36:DD36)</f>
        <v>537840</v>
      </c>
      <c r="DF36" s="66">
        <f t="shared" ref="DF36:DQ36" si="99">DF6-DF34</f>
        <v>44820</v>
      </c>
      <c r="DG36" s="66">
        <f t="shared" si="99"/>
        <v>44820</v>
      </c>
      <c r="DH36" s="66">
        <f t="shared" si="99"/>
        <v>44820</v>
      </c>
      <c r="DI36" s="66">
        <f t="shared" si="99"/>
        <v>44820</v>
      </c>
      <c r="DJ36" s="66">
        <f t="shared" si="99"/>
        <v>44820</v>
      </c>
      <c r="DK36" s="66">
        <f t="shared" si="99"/>
        <v>44820</v>
      </c>
      <c r="DL36" s="66">
        <f t="shared" si="99"/>
        <v>44820</v>
      </c>
      <c r="DM36" s="66">
        <f t="shared" si="99"/>
        <v>44820</v>
      </c>
      <c r="DN36" s="66">
        <f t="shared" si="99"/>
        <v>44820</v>
      </c>
      <c r="DO36" s="66">
        <f t="shared" si="99"/>
        <v>44820</v>
      </c>
      <c r="DP36" s="66">
        <f t="shared" si="99"/>
        <v>44820</v>
      </c>
      <c r="DQ36" s="66">
        <f t="shared" si="99"/>
        <v>44820</v>
      </c>
      <c r="DR36" s="75">
        <f>SUM(DF36:DQ36)</f>
        <v>537840</v>
      </c>
      <c r="DS36" s="66">
        <f t="shared" ref="DS36:ED36" si="100">DS6-DS34</f>
        <v>44820</v>
      </c>
      <c r="DT36" s="66">
        <f t="shared" si="100"/>
        <v>44820</v>
      </c>
      <c r="DU36" s="66">
        <f t="shared" si="100"/>
        <v>44820</v>
      </c>
      <c r="DV36" s="66">
        <f t="shared" si="100"/>
        <v>44820</v>
      </c>
      <c r="DW36" s="66">
        <f t="shared" si="100"/>
        <v>44820</v>
      </c>
      <c r="DX36" s="66">
        <f t="shared" si="100"/>
        <v>44820</v>
      </c>
      <c r="DY36" s="66">
        <f t="shared" si="100"/>
        <v>44820</v>
      </c>
      <c r="DZ36" s="66">
        <f t="shared" si="100"/>
        <v>44820</v>
      </c>
      <c r="EA36" s="66">
        <f t="shared" si="100"/>
        <v>44820</v>
      </c>
      <c r="EB36" s="66">
        <f t="shared" si="100"/>
        <v>44820</v>
      </c>
      <c r="EC36" s="66">
        <f t="shared" si="100"/>
        <v>44820</v>
      </c>
      <c r="ED36" s="66">
        <f t="shared" si="100"/>
        <v>44820</v>
      </c>
      <c r="EE36" s="76">
        <f>SUM(DS36:ED36)</f>
        <v>537840</v>
      </c>
    </row>
    <row r="37" spans="1:135" x14ac:dyDescent="0.2"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80" t="s">
        <v>167</v>
      </c>
      <c r="D38" s="3" t="s">
        <v>87</v>
      </c>
      <c r="F38" s="66">
        <v>1350</v>
      </c>
      <c r="G38" s="66">
        <f t="shared" ref="G38:Q38" si="101">F38</f>
        <v>1350</v>
      </c>
      <c r="H38" s="66">
        <f t="shared" si="101"/>
        <v>1350</v>
      </c>
      <c r="I38" s="66">
        <f t="shared" si="101"/>
        <v>1350</v>
      </c>
      <c r="J38" s="66">
        <f t="shared" si="101"/>
        <v>1350</v>
      </c>
      <c r="K38" s="66">
        <f t="shared" si="101"/>
        <v>1350</v>
      </c>
      <c r="L38" s="66">
        <f t="shared" si="101"/>
        <v>1350</v>
      </c>
      <c r="M38" s="66">
        <f t="shared" si="101"/>
        <v>1350</v>
      </c>
      <c r="N38" s="66">
        <f t="shared" si="101"/>
        <v>1350</v>
      </c>
      <c r="O38" s="66">
        <f t="shared" si="101"/>
        <v>1350</v>
      </c>
      <c r="P38" s="66">
        <f t="shared" si="101"/>
        <v>1350</v>
      </c>
      <c r="Q38" s="66">
        <f t="shared" si="101"/>
        <v>1350</v>
      </c>
      <c r="R38" s="75">
        <f>SUM(F38:Q38)</f>
        <v>16200</v>
      </c>
      <c r="S38" s="66">
        <v>0</v>
      </c>
      <c r="T38" s="66">
        <v>0</v>
      </c>
      <c r="U38" s="66">
        <f>2635+2671+2520</f>
        <v>7826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75">
        <f>SUM(S38:AD38)</f>
        <v>7826</v>
      </c>
      <c r="AF38" s="66">
        <f t="shared" ref="AF38:AQ39" si="102">S38</f>
        <v>0</v>
      </c>
      <c r="AG38" s="66">
        <f t="shared" si="102"/>
        <v>0</v>
      </c>
      <c r="AH38" s="66">
        <f t="shared" si="102"/>
        <v>7826</v>
      </c>
      <c r="AI38" s="66">
        <f t="shared" si="102"/>
        <v>0</v>
      </c>
      <c r="AJ38" s="66">
        <f t="shared" si="102"/>
        <v>0</v>
      </c>
      <c r="AK38" s="66">
        <f t="shared" si="102"/>
        <v>0</v>
      </c>
      <c r="AL38" s="66">
        <f t="shared" si="102"/>
        <v>0</v>
      </c>
      <c r="AM38" s="66">
        <f t="shared" si="102"/>
        <v>0</v>
      </c>
      <c r="AN38" s="66">
        <f t="shared" si="102"/>
        <v>0</v>
      </c>
      <c r="AO38" s="66">
        <f t="shared" si="102"/>
        <v>0</v>
      </c>
      <c r="AP38" s="66">
        <f t="shared" si="102"/>
        <v>0</v>
      </c>
      <c r="AQ38" s="66">
        <f t="shared" si="102"/>
        <v>0</v>
      </c>
      <c r="AR38" s="75">
        <f>SUM(AF38:AQ38)</f>
        <v>7826</v>
      </c>
      <c r="AS38" s="66">
        <f t="shared" ref="AS38:BD39" si="103">AF38</f>
        <v>0</v>
      </c>
      <c r="AT38" s="66">
        <f t="shared" si="103"/>
        <v>0</v>
      </c>
      <c r="AU38" s="66">
        <f t="shared" si="103"/>
        <v>7826</v>
      </c>
      <c r="AV38" s="66">
        <f t="shared" si="103"/>
        <v>0</v>
      </c>
      <c r="AW38" s="66">
        <f t="shared" si="103"/>
        <v>0</v>
      </c>
      <c r="AX38" s="66">
        <f t="shared" si="103"/>
        <v>0</v>
      </c>
      <c r="AY38" s="66">
        <f t="shared" si="103"/>
        <v>0</v>
      </c>
      <c r="AZ38" s="66">
        <f t="shared" si="103"/>
        <v>0</v>
      </c>
      <c r="BA38" s="66">
        <f t="shared" si="103"/>
        <v>0</v>
      </c>
      <c r="BB38" s="66">
        <f t="shared" si="103"/>
        <v>0</v>
      </c>
      <c r="BC38" s="66">
        <f t="shared" si="103"/>
        <v>0</v>
      </c>
      <c r="BD38" s="66">
        <f t="shared" si="103"/>
        <v>0</v>
      </c>
      <c r="BE38" s="75">
        <f>SUM(AS38:BD38)</f>
        <v>7826</v>
      </c>
      <c r="BF38" s="66">
        <f t="shared" ref="BF38:BQ39" si="104">AS38</f>
        <v>0</v>
      </c>
      <c r="BG38" s="66">
        <f t="shared" si="104"/>
        <v>0</v>
      </c>
      <c r="BH38" s="66">
        <f t="shared" si="104"/>
        <v>7826</v>
      </c>
      <c r="BI38" s="66">
        <f t="shared" si="104"/>
        <v>0</v>
      </c>
      <c r="BJ38" s="66">
        <f t="shared" si="104"/>
        <v>0</v>
      </c>
      <c r="BK38" s="66">
        <f t="shared" si="104"/>
        <v>0</v>
      </c>
      <c r="BL38" s="66">
        <f t="shared" si="104"/>
        <v>0</v>
      </c>
      <c r="BM38" s="66">
        <f t="shared" si="104"/>
        <v>0</v>
      </c>
      <c r="BN38" s="66">
        <f t="shared" si="104"/>
        <v>0</v>
      </c>
      <c r="BO38" s="66">
        <f t="shared" si="104"/>
        <v>0</v>
      </c>
      <c r="BP38" s="66">
        <f t="shared" si="104"/>
        <v>0</v>
      </c>
      <c r="BQ38" s="66">
        <f t="shared" si="104"/>
        <v>0</v>
      </c>
      <c r="BR38" s="75">
        <f>SUM(BF38:BQ38)</f>
        <v>7826</v>
      </c>
      <c r="BS38" s="66">
        <f t="shared" ref="BS38:CD39" si="105">BF38</f>
        <v>0</v>
      </c>
      <c r="BT38" s="66">
        <f t="shared" si="105"/>
        <v>0</v>
      </c>
      <c r="BU38" s="66">
        <f t="shared" si="105"/>
        <v>7826</v>
      </c>
      <c r="BV38" s="66">
        <f t="shared" si="105"/>
        <v>0</v>
      </c>
      <c r="BW38" s="66">
        <f t="shared" si="105"/>
        <v>0</v>
      </c>
      <c r="BX38" s="66">
        <f t="shared" si="105"/>
        <v>0</v>
      </c>
      <c r="BY38" s="66">
        <f t="shared" si="105"/>
        <v>0</v>
      </c>
      <c r="BZ38" s="66">
        <f t="shared" si="105"/>
        <v>0</v>
      </c>
      <c r="CA38" s="66">
        <f t="shared" si="105"/>
        <v>0</v>
      </c>
      <c r="CB38" s="66">
        <f t="shared" si="105"/>
        <v>0</v>
      </c>
      <c r="CC38" s="66">
        <f t="shared" si="105"/>
        <v>0</v>
      </c>
      <c r="CD38" s="66">
        <f t="shared" si="105"/>
        <v>0</v>
      </c>
      <c r="CE38" s="75">
        <f>SUM(BS38:CD38)</f>
        <v>7826</v>
      </c>
      <c r="CF38" s="66">
        <f t="shared" ref="CF38:CQ39" si="106">BS38</f>
        <v>0</v>
      </c>
      <c r="CG38" s="66">
        <f t="shared" si="106"/>
        <v>0</v>
      </c>
      <c r="CH38" s="66">
        <f t="shared" si="106"/>
        <v>7826</v>
      </c>
      <c r="CI38" s="66">
        <f t="shared" si="106"/>
        <v>0</v>
      </c>
      <c r="CJ38" s="66">
        <f t="shared" si="106"/>
        <v>0</v>
      </c>
      <c r="CK38" s="66">
        <f t="shared" si="106"/>
        <v>0</v>
      </c>
      <c r="CL38" s="66">
        <f t="shared" si="106"/>
        <v>0</v>
      </c>
      <c r="CM38" s="66">
        <f t="shared" si="106"/>
        <v>0</v>
      </c>
      <c r="CN38" s="66">
        <f t="shared" si="106"/>
        <v>0</v>
      </c>
      <c r="CO38" s="66">
        <f t="shared" si="106"/>
        <v>0</v>
      </c>
      <c r="CP38" s="66">
        <f t="shared" si="106"/>
        <v>0</v>
      </c>
      <c r="CQ38" s="66">
        <f t="shared" si="106"/>
        <v>0</v>
      </c>
      <c r="CR38" s="75">
        <f>SUM(CF38:CQ38)</f>
        <v>7826</v>
      </c>
      <c r="CS38" s="66">
        <f t="shared" ref="CS38:DD39" si="107">CF38</f>
        <v>0</v>
      </c>
      <c r="CT38" s="66">
        <f t="shared" si="107"/>
        <v>0</v>
      </c>
      <c r="CU38" s="66">
        <f t="shared" si="107"/>
        <v>7826</v>
      </c>
      <c r="CV38" s="66">
        <f t="shared" si="107"/>
        <v>0</v>
      </c>
      <c r="CW38" s="66">
        <f t="shared" si="107"/>
        <v>0</v>
      </c>
      <c r="CX38" s="66">
        <f t="shared" si="107"/>
        <v>0</v>
      </c>
      <c r="CY38" s="66">
        <f t="shared" si="107"/>
        <v>0</v>
      </c>
      <c r="CZ38" s="66">
        <f t="shared" si="107"/>
        <v>0</v>
      </c>
      <c r="DA38" s="66">
        <f t="shared" si="107"/>
        <v>0</v>
      </c>
      <c r="DB38" s="66">
        <f t="shared" si="107"/>
        <v>0</v>
      </c>
      <c r="DC38" s="66">
        <f t="shared" si="107"/>
        <v>0</v>
      </c>
      <c r="DD38" s="66">
        <f t="shared" si="107"/>
        <v>0</v>
      </c>
      <c r="DE38" s="75">
        <f>SUM(CS38:DD38)</f>
        <v>7826</v>
      </c>
      <c r="DF38" s="66">
        <f t="shared" ref="DF38:DQ39" si="108">CS38</f>
        <v>0</v>
      </c>
      <c r="DG38" s="66">
        <f t="shared" si="108"/>
        <v>0</v>
      </c>
      <c r="DH38" s="66">
        <f t="shared" si="108"/>
        <v>7826</v>
      </c>
      <c r="DI38" s="66">
        <f t="shared" si="108"/>
        <v>0</v>
      </c>
      <c r="DJ38" s="66">
        <f t="shared" si="108"/>
        <v>0</v>
      </c>
      <c r="DK38" s="66">
        <f t="shared" si="108"/>
        <v>0</v>
      </c>
      <c r="DL38" s="66">
        <f t="shared" si="108"/>
        <v>0</v>
      </c>
      <c r="DM38" s="66">
        <f t="shared" si="108"/>
        <v>0</v>
      </c>
      <c r="DN38" s="66">
        <f t="shared" si="108"/>
        <v>0</v>
      </c>
      <c r="DO38" s="66">
        <f t="shared" si="108"/>
        <v>0</v>
      </c>
      <c r="DP38" s="66">
        <f t="shared" si="108"/>
        <v>0</v>
      </c>
      <c r="DQ38" s="66">
        <f t="shared" si="108"/>
        <v>0</v>
      </c>
      <c r="DR38" s="75">
        <f>SUM(DF38:DQ38)</f>
        <v>7826</v>
      </c>
      <c r="DS38" s="66">
        <f t="shared" ref="DS38:ED39" si="109">DF38</f>
        <v>0</v>
      </c>
      <c r="DT38" s="66">
        <f t="shared" si="109"/>
        <v>0</v>
      </c>
      <c r="DU38" s="66">
        <f t="shared" si="109"/>
        <v>7826</v>
      </c>
      <c r="DV38" s="66">
        <f t="shared" si="109"/>
        <v>0</v>
      </c>
      <c r="DW38" s="66">
        <f t="shared" si="109"/>
        <v>0</v>
      </c>
      <c r="DX38" s="66">
        <f t="shared" si="109"/>
        <v>0</v>
      </c>
      <c r="DY38" s="66">
        <f t="shared" si="109"/>
        <v>0</v>
      </c>
      <c r="DZ38" s="66">
        <f t="shared" si="109"/>
        <v>0</v>
      </c>
      <c r="EA38" s="66">
        <f t="shared" si="109"/>
        <v>0</v>
      </c>
      <c r="EB38" s="66">
        <f t="shared" si="109"/>
        <v>0</v>
      </c>
      <c r="EC38" s="66">
        <f t="shared" si="109"/>
        <v>0</v>
      </c>
      <c r="ED38" s="66">
        <f t="shared" si="109"/>
        <v>0</v>
      </c>
      <c r="EE38" s="76">
        <f>SUM(DS38:ED38)</f>
        <v>7826</v>
      </c>
    </row>
    <row r="39" spans="1:135" x14ac:dyDescent="0.2">
      <c r="A39" s="19" t="s">
        <v>168</v>
      </c>
      <c r="B39" s="69">
        <f>'MONTIGNY EMPRUNT'!E5</f>
        <v>3350000</v>
      </c>
      <c r="D39" s="3" t="s">
        <v>88</v>
      </c>
      <c r="F39" s="66">
        <v>3795</v>
      </c>
      <c r="G39" s="66">
        <f t="shared" ref="G39:Q39" si="110">F39</f>
        <v>3795</v>
      </c>
      <c r="H39" s="66">
        <f t="shared" si="110"/>
        <v>3795</v>
      </c>
      <c r="I39" s="66">
        <f t="shared" si="110"/>
        <v>3795</v>
      </c>
      <c r="J39" s="66">
        <f t="shared" si="110"/>
        <v>3795</v>
      </c>
      <c r="K39" s="66">
        <f t="shared" si="110"/>
        <v>3795</v>
      </c>
      <c r="L39" s="66">
        <f t="shared" si="110"/>
        <v>3795</v>
      </c>
      <c r="M39" s="66">
        <f t="shared" si="110"/>
        <v>3795</v>
      </c>
      <c r="N39" s="66">
        <f t="shared" si="110"/>
        <v>3795</v>
      </c>
      <c r="O39" s="66">
        <f t="shared" si="110"/>
        <v>3795</v>
      </c>
      <c r="P39" s="66">
        <f t="shared" si="110"/>
        <v>3795</v>
      </c>
      <c r="Q39" s="66">
        <f t="shared" si="110"/>
        <v>3795</v>
      </c>
      <c r="R39" s="75">
        <f>SUM(F39:Q39)</f>
        <v>45540</v>
      </c>
      <c r="S39" s="66">
        <v>3767</v>
      </c>
      <c r="T39" s="66">
        <v>3767</v>
      </c>
      <c r="U39" s="66">
        <v>3767</v>
      </c>
      <c r="V39" s="66">
        <v>3767</v>
      </c>
      <c r="W39" s="66">
        <v>3767</v>
      </c>
      <c r="X39" s="66">
        <v>3767</v>
      </c>
      <c r="Y39" s="66">
        <v>3767</v>
      </c>
      <c r="Z39" s="66">
        <v>3767</v>
      </c>
      <c r="AA39" s="66">
        <v>3767</v>
      </c>
      <c r="AB39" s="66">
        <v>3767</v>
      </c>
      <c r="AC39" s="66">
        <v>3767</v>
      </c>
      <c r="AD39" s="66">
        <v>3767</v>
      </c>
      <c r="AE39" s="75">
        <f>SUM(S39:AD39)</f>
        <v>45204</v>
      </c>
      <c r="AF39" s="66">
        <f t="shared" si="102"/>
        <v>3767</v>
      </c>
      <c r="AG39" s="66">
        <f t="shared" si="102"/>
        <v>3767</v>
      </c>
      <c r="AH39" s="66">
        <f t="shared" si="102"/>
        <v>3767</v>
      </c>
      <c r="AI39" s="66">
        <f t="shared" si="102"/>
        <v>3767</v>
      </c>
      <c r="AJ39" s="66">
        <f t="shared" si="102"/>
        <v>3767</v>
      </c>
      <c r="AK39" s="66">
        <f t="shared" si="102"/>
        <v>3767</v>
      </c>
      <c r="AL39" s="66">
        <f t="shared" si="102"/>
        <v>3767</v>
      </c>
      <c r="AM39" s="66">
        <f t="shared" si="102"/>
        <v>3767</v>
      </c>
      <c r="AN39" s="66">
        <f t="shared" si="102"/>
        <v>3767</v>
      </c>
      <c r="AO39" s="66">
        <f t="shared" si="102"/>
        <v>3767</v>
      </c>
      <c r="AP39" s="66">
        <f t="shared" si="102"/>
        <v>3767</v>
      </c>
      <c r="AQ39" s="66">
        <f t="shared" si="102"/>
        <v>3767</v>
      </c>
      <c r="AR39" s="75">
        <f>SUM(AF39:AQ39)</f>
        <v>45204</v>
      </c>
      <c r="AS39" s="66">
        <f t="shared" si="103"/>
        <v>3767</v>
      </c>
      <c r="AT39" s="66">
        <f t="shared" si="103"/>
        <v>3767</v>
      </c>
      <c r="AU39" s="66">
        <f t="shared" si="103"/>
        <v>3767</v>
      </c>
      <c r="AV39" s="66">
        <f t="shared" si="103"/>
        <v>3767</v>
      </c>
      <c r="AW39" s="66">
        <f t="shared" si="103"/>
        <v>3767</v>
      </c>
      <c r="AX39" s="66">
        <f t="shared" si="103"/>
        <v>3767</v>
      </c>
      <c r="AY39" s="66">
        <f t="shared" si="103"/>
        <v>3767</v>
      </c>
      <c r="AZ39" s="66">
        <f t="shared" si="103"/>
        <v>3767</v>
      </c>
      <c r="BA39" s="66">
        <f t="shared" si="103"/>
        <v>3767</v>
      </c>
      <c r="BB39" s="66">
        <f t="shared" si="103"/>
        <v>3767</v>
      </c>
      <c r="BC39" s="66">
        <f t="shared" si="103"/>
        <v>3767</v>
      </c>
      <c r="BD39" s="66">
        <f t="shared" si="103"/>
        <v>3767</v>
      </c>
      <c r="BE39" s="75">
        <f>SUM(AS39:BD39)</f>
        <v>45204</v>
      </c>
      <c r="BF39" s="66">
        <f t="shared" si="104"/>
        <v>3767</v>
      </c>
      <c r="BG39" s="66">
        <f t="shared" si="104"/>
        <v>3767</v>
      </c>
      <c r="BH39" s="66">
        <f t="shared" si="104"/>
        <v>3767</v>
      </c>
      <c r="BI39" s="66">
        <f t="shared" si="104"/>
        <v>3767</v>
      </c>
      <c r="BJ39" s="66">
        <f t="shared" si="104"/>
        <v>3767</v>
      </c>
      <c r="BK39" s="66">
        <f t="shared" si="104"/>
        <v>3767</v>
      </c>
      <c r="BL39" s="66">
        <f t="shared" si="104"/>
        <v>3767</v>
      </c>
      <c r="BM39" s="66">
        <f t="shared" si="104"/>
        <v>3767</v>
      </c>
      <c r="BN39" s="66">
        <f t="shared" si="104"/>
        <v>3767</v>
      </c>
      <c r="BO39" s="66">
        <f t="shared" si="104"/>
        <v>3767</v>
      </c>
      <c r="BP39" s="66">
        <f t="shared" si="104"/>
        <v>3767</v>
      </c>
      <c r="BQ39" s="66">
        <f t="shared" si="104"/>
        <v>3767</v>
      </c>
      <c r="BR39" s="75">
        <f>SUM(BF39:BQ39)</f>
        <v>45204</v>
      </c>
      <c r="BS39" s="66">
        <f t="shared" si="105"/>
        <v>3767</v>
      </c>
      <c r="BT39" s="66">
        <f t="shared" si="105"/>
        <v>3767</v>
      </c>
      <c r="BU39" s="66">
        <f t="shared" si="105"/>
        <v>3767</v>
      </c>
      <c r="BV39" s="66">
        <f t="shared" si="105"/>
        <v>3767</v>
      </c>
      <c r="BW39" s="66">
        <f t="shared" si="105"/>
        <v>3767</v>
      </c>
      <c r="BX39" s="66">
        <f t="shared" si="105"/>
        <v>3767</v>
      </c>
      <c r="BY39" s="66">
        <f t="shared" si="105"/>
        <v>3767</v>
      </c>
      <c r="BZ39" s="66">
        <f t="shared" si="105"/>
        <v>3767</v>
      </c>
      <c r="CA39" s="66">
        <f t="shared" si="105"/>
        <v>3767</v>
      </c>
      <c r="CB39" s="66">
        <f t="shared" si="105"/>
        <v>3767</v>
      </c>
      <c r="CC39" s="66">
        <f t="shared" si="105"/>
        <v>3767</v>
      </c>
      <c r="CD39" s="66">
        <f t="shared" si="105"/>
        <v>3767</v>
      </c>
      <c r="CE39" s="75">
        <f>SUM(BS39:CD39)</f>
        <v>45204</v>
      </c>
      <c r="CF39" s="66">
        <f t="shared" si="106"/>
        <v>3767</v>
      </c>
      <c r="CG39" s="66">
        <f t="shared" si="106"/>
        <v>3767</v>
      </c>
      <c r="CH39" s="66">
        <f t="shared" si="106"/>
        <v>3767</v>
      </c>
      <c r="CI39" s="66">
        <f t="shared" si="106"/>
        <v>3767</v>
      </c>
      <c r="CJ39" s="66">
        <f t="shared" si="106"/>
        <v>3767</v>
      </c>
      <c r="CK39" s="66">
        <f t="shared" si="106"/>
        <v>3767</v>
      </c>
      <c r="CL39" s="66">
        <f t="shared" si="106"/>
        <v>3767</v>
      </c>
      <c r="CM39" s="66">
        <f t="shared" si="106"/>
        <v>3767</v>
      </c>
      <c r="CN39" s="66">
        <f t="shared" si="106"/>
        <v>3767</v>
      </c>
      <c r="CO39" s="66">
        <f t="shared" si="106"/>
        <v>3767</v>
      </c>
      <c r="CP39" s="66">
        <f t="shared" si="106"/>
        <v>3767</v>
      </c>
      <c r="CQ39" s="66">
        <f t="shared" si="106"/>
        <v>3767</v>
      </c>
      <c r="CR39" s="75">
        <f>SUM(CF39:CQ39)</f>
        <v>45204</v>
      </c>
      <c r="CS39" s="66">
        <f t="shared" si="107"/>
        <v>3767</v>
      </c>
      <c r="CT39" s="66">
        <f t="shared" si="107"/>
        <v>3767</v>
      </c>
      <c r="CU39" s="66">
        <f t="shared" si="107"/>
        <v>3767</v>
      </c>
      <c r="CV39" s="66">
        <f t="shared" si="107"/>
        <v>3767</v>
      </c>
      <c r="CW39" s="66">
        <f t="shared" si="107"/>
        <v>3767</v>
      </c>
      <c r="CX39" s="66">
        <f t="shared" si="107"/>
        <v>3767</v>
      </c>
      <c r="CY39" s="66">
        <f t="shared" si="107"/>
        <v>3767</v>
      </c>
      <c r="CZ39" s="66">
        <f t="shared" si="107"/>
        <v>3767</v>
      </c>
      <c r="DA39" s="66">
        <f t="shared" si="107"/>
        <v>3767</v>
      </c>
      <c r="DB39" s="66">
        <f t="shared" si="107"/>
        <v>3767</v>
      </c>
      <c r="DC39" s="66">
        <f t="shared" si="107"/>
        <v>3767</v>
      </c>
      <c r="DD39" s="66">
        <f t="shared" si="107"/>
        <v>3767</v>
      </c>
      <c r="DE39" s="75">
        <f>SUM(CS39:DD39)</f>
        <v>45204</v>
      </c>
      <c r="DF39" s="66">
        <f t="shared" si="108"/>
        <v>3767</v>
      </c>
      <c r="DG39" s="66">
        <f t="shared" si="108"/>
        <v>3767</v>
      </c>
      <c r="DH39" s="66">
        <f t="shared" si="108"/>
        <v>3767</v>
      </c>
      <c r="DI39" s="66">
        <f t="shared" si="108"/>
        <v>3767</v>
      </c>
      <c r="DJ39" s="66">
        <f t="shared" si="108"/>
        <v>3767</v>
      </c>
      <c r="DK39" s="66">
        <f t="shared" si="108"/>
        <v>3767</v>
      </c>
      <c r="DL39" s="66">
        <f t="shared" si="108"/>
        <v>3767</v>
      </c>
      <c r="DM39" s="66">
        <f t="shared" si="108"/>
        <v>3767</v>
      </c>
      <c r="DN39" s="66">
        <f t="shared" si="108"/>
        <v>3767</v>
      </c>
      <c r="DO39" s="66">
        <f t="shared" si="108"/>
        <v>3767</v>
      </c>
      <c r="DP39" s="66">
        <f t="shared" si="108"/>
        <v>3767</v>
      </c>
      <c r="DQ39" s="66">
        <f t="shared" si="108"/>
        <v>3767</v>
      </c>
      <c r="DR39" s="75">
        <f>SUM(DF39:DQ39)</f>
        <v>45204</v>
      </c>
      <c r="DS39" s="66">
        <f t="shared" si="109"/>
        <v>3767</v>
      </c>
      <c r="DT39" s="66">
        <f t="shared" si="109"/>
        <v>3767</v>
      </c>
      <c r="DU39" s="66">
        <f t="shared" si="109"/>
        <v>3767</v>
      </c>
      <c r="DV39" s="66">
        <f t="shared" si="109"/>
        <v>3767</v>
      </c>
      <c r="DW39" s="66">
        <f t="shared" si="109"/>
        <v>3767</v>
      </c>
      <c r="DX39" s="66">
        <f t="shared" si="109"/>
        <v>3767</v>
      </c>
      <c r="DY39" s="66">
        <f t="shared" si="109"/>
        <v>3767</v>
      </c>
      <c r="DZ39" s="66">
        <f t="shared" si="109"/>
        <v>3767</v>
      </c>
      <c r="EA39" s="66">
        <f t="shared" si="109"/>
        <v>3767</v>
      </c>
      <c r="EB39" s="66">
        <f t="shared" si="109"/>
        <v>3767</v>
      </c>
      <c r="EC39" s="66">
        <f t="shared" si="109"/>
        <v>3767</v>
      </c>
      <c r="ED39" s="66">
        <f t="shared" si="109"/>
        <v>3767</v>
      </c>
      <c r="EE39" s="76">
        <f>SUM(DS39:ED39)</f>
        <v>45204</v>
      </c>
    </row>
    <row r="40" spans="1:135" x14ac:dyDescent="0.2">
      <c r="A40" s="19" t="s">
        <v>169</v>
      </c>
      <c r="B40" s="81">
        <f>'MONTIGNY EMPRUNT'!E7</f>
        <v>15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19" t="s">
        <v>170</v>
      </c>
      <c r="B41" s="81">
        <f>'MONTIGNY EMPRUNT'!I6</f>
        <v>180</v>
      </c>
      <c r="D41" s="22" t="s">
        <v>89</v>
      </c>
      <c r="E41" s="79"/>
      <c r="F41" s="66">
        <f t="shared" ref="F41:Q41" si="111">F39+F38</f>
        <v>5145</v>
      </c>
      <c r="G41" s="66">
        <f t="shared" si="111"/>
        <v>5145</v>
      </c>
      <c r="H41" s="66">
        <f t="shared" si="111"/>
        <v>5145</v>
      </c>
      <c r="I41" s="66">
        <f t="shared" si="111"/>
        <v>5145</v>
      </c>
      <c r="J41" s="66">
        <f t="shared" si="111"/>
        <v>5145</v>
      </c>
      <c r="K41" s="66">
        <f t="shared" si="111"/>
        <v>5145</v>
      </c>
      <c r="L41" s="66">
        <f t="shared" si="111"/>
        <v>5145</v>
      </c>
      <c r="M41" s="66">
        <f t="shared" si="111"/>
        <v>5145</v>
      </c>
      <c r="N41" s="66">
        <f t="shared" si="111"/>
        <v>5145</v>
      </c>
      <c r="O41" s="66">
        <f t="shared" si="111"/>
        <v>5145</v>
      </c>
      <c r="P41" s="66">
        <f t="shared" si="111"/>
        <v>5145</v>
      </c>
      <c r="Q41" s="66">
        <f t="shared" si="111"/>
        <v>5145</v>
      </c>
      <c r="R41" s="75">
        <f>SUM(F41:Q41)</f>
        <v>61740</v>
      </c>
      <c r="S41" s="66">
        <f t="shared" ref="S41:AD41" si="112">S39+S38</f>
        <v>3767</v>
      </c>
      <c r="T41" s="66">
        <f t="shared" si="112"/>
        <v>3767</v>
      </c>
      <c r="U41" s="66">
        <f t="shared" si="112"/>
        <v>11593</v>
      </c>
      <c r="V41" s="66">
        <f t="shared" si="112"/>
        <v>3767</v>
      </c>
      <c r="W41" s="66">
        <f t="shared" si="112"/>
        <v>3767</v>
      </c>
      <c r="X41" s="66">
        <f t="shared" si="112"/>
        <v>3767</v>
      </c>
      <c r="Y41" s="66">
        <f t="shared" si="112"/>
        <v>3767</v>
      </c>
      <c r="Z41" s="66">
        <f t="shared" si="112"/>
        <v>3767</v>
      </c>
      <c r="AA41" s="66">
        <f t="shared" si="112"/>
        <v>3767</v>
      </c>
      <c r="AB41" s="66">
        <f t="shared" si="112"/>
        <v>3767</v>
      </c>
      <c r="AC41" s="66">
        <f t="shared" si="112"/>
        <v>3767</v>
      </c>
      <c r="AD41" s="66">
        <f t="shared" si="112"/>
        <v>3767</v>
      </c>
      <c r="AE41" s="75">
        <f>SUM(S41:AD41)</f>
        <v>53030</v>
      </c>
      <c r="AF41" s="66">
        <f t="shared" ref="AF41:AQ41" si="113">AF39+AF38</f>
        <v>3767</v>
      </c>
      <c r="AG41" s="66">
        <f t="shared" si="113"/>
        <v>3767</v>
      </c>
      <c r="AH41" s="66">
        <f t="shared" si="113"/>
        <v>11593</v>
      </c>
      <c r="AI41" s="66">
        <f t="shared" si="113"/>
        <v>3767</v>
      </c>
      <c r="AJ41" s="66">
        <f t="shared" si="113"/>
        <v>3767</v>
      </c>
      <c r="AK41" s="66">
        <f t="shared" si="113"/>
        <v>3767</v>
      </c>
      <c r="AL41" s="66">
        <f t="shared" si="113"/>
        <v>3767</v>
      </c>
      <c r="AM41" s="66">
        <f t="shared" si="113"/>
        <v>3767</v>
      </c>
      <c r="AN41" s="66">
        <f t="shared" si="113"/>
        <v>3767</v>
      </c>
      <c r="AO41" s="66">
        <f t="shared" si="113"/>
        <v>3767</v>
      </c>
      <c r="AP41" s="66">
        <f t="shared" si="113"/>
        <v>3767</v>
      </c>
      <c r="AQ41" s="66">
        <f t="shared" si="113"/>
        <v>3767</v>
      </c>
      <c r="AR41" s="75">
        <f>SUM(AF41:AQ41)</f>
        <v>53030</v>
      </c>
      <c r="AS41" s="66">
        <f t="shared" ref="AS41:BD41" si="114">AS39+AS38</f>
        <v>3767</v>
      </c>
      <c r="AT41" s="66">
        <f t="shared" si="114"/>
        <v>3767</v>
      </c>
      <c r="AU41" s="66">
        <f t="shared" si="114"/>
        <v>11593</v>
      </c>
      <c r="AV41" s="66">
        <f t="shared" si="114"/>
        <v>3767</v>
      </c>
      <c r="AW41" s="66">
        <f t="shared" si="114"/>
        <v>3767</v>
      </c>
      <c r="AX41" s="66">
        <f t="shared" si="114"/>
        <v>3767</v>
      </c>
      <c r="AY41" s="66">
        <f t="shared" si="114"/>
        <v>3767</v>
      </c>
      <c r="AZ41" s="66">
        <f t="shared" si="114"/>
        <v>3767</v>
      </c>
      <c r="BA41" s="66">
        <f t="shared" si="114"/>
        <v>3767</v>
      </c>
      <c r="BB41" s="66">
        <f t="shared" si="114"/>
        <v>3767</v>
      </c>
      <c r="BC41" s="66">
        <f t="shared" si="114"/>
        <v>3767</v>
      </c>
      <c r="BD41" s="66">
        <f t="shared" si="114"/>
        <v>3767</v>
      </c>
      <c r="BE41" s="75">
        <f>SUM(AS41:BD41)</f>
        <v>53030</v>
      </c>
      <c r="BF41" s="66">
        <f t="shared" ref="BF41:BQ41" si="115">BF39+BF38</f>
        <v>3767</v>
      </c>
      <c r="BG41" s="66">
        <f t="shared" si="115"/>
        <v>3767</v>
      </c>
      <c r="BH41" s="66">
        <f t="shared" si="115"/>
        <v>11593</v>
      </c>
      <c r="BI41" s="66">
        <f t="shared" si="115"/>
        <v>3767</v>
      </c>
      <c r="BJ41" s="66">
        <f t="shared" si="115"/>
        <v>3767</v>
      </c>
      <c r="BK41" s="66">
        <f t="shared" si="115"/>
        <v>3767</v>
      </c>
      <c r="BL41" s="66">
        <f t="shared" si="115"/>
        <v>3767</v>
      </c>
      <c r="BM41" s="66">
        <f t="shared" si="115"/>
        <v>3767</v>
      </c>
      <c r="BN41" s="66">
        <f t="shared" si="115"/>
        <v>3767</v>
      </c>
      <c r="BO41" s="66">
        <f t="shared" si="115"/>
        <v>3767</v>
      </c>
      <c r="BP41" s="66">
        <f t="shared" si="115"/>
        <v>3767</v>
      </c>
      <c r="BQ41" s="66">
        <f t="shared" si="115"/>
        <v>3767</v>
      </c>
      <c r="BR41" s="75">
        <f>SUM(BF41:BQ41)</f>
        <v>53030</v>
      </c>
      <c r="BS41" s="66">
        <f t="shared" ref="BS41:CD41" si="116">BS39+BS38</f>
        <v>3767</v>
      </c>
      <c r="BT41" s="66">
        <f t="shared" si="116"/>
        <v>3767</v>
      </c>
      <c r="BU41" s="66">
        <f t="shared" si="116"/>
        <v>11593</v>
      </c>
      <c r="BV41" s="66">
        <f t="shared" si="116"/>
        <v>3767</v>
      </c>
      <c r="BW41" s="66">
        <f t="shared" si="116"/>
        <v>3767</v>
      </c>
      <c r="BX41" s="66">
        <f t="shared" si="116"/>
        <v>3767</v>
      </c>
      <c r="BY41" s="66">
        <f t="shared" si="116"/>
        <v>3767</v>
      </c>
      <c r="BZ41" s="66">
        <f t="shared" si="116"/>
        <v>3767</v>
      </c>
      <c r="CA41" s="66">
        <f t="shared" si="116"/>
        <v>3767</v>
      </c>
      <c r="CB41" s="66">
        <f t="shared" si="116"/>
        <v>3767</v>
      </c>
      <c r="CC41" s="66">
        <f t="shared" si="116"/>
        <v>3767</v>
      </c>
      <c r="CD41" s="66">
        <f t="shared" si="116"/>
        <v>3767</v>
      </c>
      <c r="CE41" s="75">
        <f>SUM(BS41:CD41)</f>
        <v>53030</v>
      </c>
      <c r="CF41" s="66">
        <f t="shared" ref="CF41:CQ41" si="117">CF39+CF38</f>
        <v>3767</v>
      </c>
      <c r="CG41" s="66">
        <f t="shared" si="117"/>
        <v>3767</v>
      </c>
      <c r="CH41" s="66">
        <f t="shared" si="117"/>
        <v>11593</v>
      </c>
      <c r="CI41" s="66">
        <f t="shared" si="117"/>
        <v>3767</v>
      </c>
      <c r="CJ41" s="66">
        <f t="shared" si="117"/>
        <v>3767</v>
      </c>
      <c r="CK41" s="66">
        <f t="shared" si="117"/>
        <v>3767</v>
      </c>
      <c r="CL41" s="66">
        <f t="shared" si="117"/>
        <v>3767</v>
      </c>
      <c r="CM41" s="66">
        <f t="shared" si="117"/>
        <v>3767</v>
      </c>
      <c r="CN41" s="66">
        <f t="shared" si="117"/>
        <v>3767</v>
      </c>
      <c r="CO41" s="66">
        <f t="shared" si="117"/>
        <v>3767</v>
      </c>
      <c r="CP41" s="66">
        <f t="shared" si="117"/>
        <v>3767</v>
      </c>
      <c r="CQ41" s="66">
        <f t="shared" si="117"/>
        <v>3767</v>
      </c>
      <c r="CR41" s="75">
        <f>SUM(CF41:CQ41)</f>
        <v>53030</v>
      </c>
      <c r="CS41" s="66">
        <f t="shared" ref="CS41:DD41" si="118">CS39+CS38</f>
        <v>3767</v>
      </c>
      <c r="CT41" s="66">
        <f t="shared" si="118"/>
        <v>3767</v>
      </c>
      <c r="CU41" s="66">
        <f t="shared" si="118"/>
        <v>11593</v>
      </c>
      <c r="CV41" s="66">
        <f t="shared" si="118"/>
        <v>3767</v>
      </c>
      <c r="CW41" s="66">
        <f t="shared" si="118"/>
        <v>3767</v>
      </c>
      <c r="CX41" s="66">
        <f t="shared" si="118"/>
        <v>3767</v>
      </c>
      <c r="CY41" s="66">
        <f t="shared" si="118"/>
        <v>3767</v>
      </c>
      <c r="CZ41" s="66">
        <f t="shared" si="118"/>
        <v>3767</v>
      </c>
      <c r="DA41" s="66">
        <f t="shared" si="118"/>
        <v>3767</v>
      </c>
      <c r="DB41" s="66">
        <f t="shared" si="118"/>
        <v>3767</v>
      </c>
      <c r="DC41" s="66">
        <f t="shared" si="118"/>
        <v>3767</v>
      </c>
      <c r="DD41" s="66">
        <f t="shared" si="118"/>
        <v>3767</v>
      </c>
      <c r="DE41" s="75">
        <f>SUM(CS41:DD41)</f>
        <v>53030</v>
      </c>
      <c r="DF41" s="66">
        <f t="shared" ref="DF41:DQ41" si="119">DF39+DF38</f>
        <v>3767</v>
      </c>
      <c r="DG41" s="66">
        <f t="shared" si="119"/>
        <v>3767</v>
      </c>
      <c r="DH41" s="66">
        <f t="shared" si="119"/>
        <v>11593</v>
      </c>
      <c r="DI41" s="66">
        <f t="shared" si="119"/>
        <v>3767</v>
      </c>
      <c r="DJ41" s="66">
        <f t="shared" si="119"/>
        <v>3767</v>
      </c>
      <c r="DK41" s="66">
        <f t="shared" si="119"/>
        <v>3767</v>
      </c>
      <c r="DL41" s="66">
        <f t="shared" si="119"/>
        <v>3767</v>
      </c>
      <c r="DM41" s="66">
        <f t="shared" si="119"/>
        <v>3767</v>
      </c>
      <c r="DN41" s="66">
        <f t="shared" si="119"/>
        <v>3767</v>
      </c>
      <c r="DO41" s="66">
        <f t="shared" si="119"/>
        <v>3767</v>
      </c>
      <c r="DP41" s="66">
        <f t="shared" si="119"/>
        <v>3767</v>
      </c>
      <c r="DQ41" s="66">
        <f t="shared" si="119"/>
        <v>3767</v>
      </c>
      <c r="DR41" s="75">
        <f>SUM(DF41:DQ41)</f>
        <v>53030</v>
      </c>
      <c r="DS41" s="66">
        <f t="shared" ref="DS41:ED41" si="120">DS39+DS38</f>
        <v>3767</v>
      </c>
      <c r="DT41" s="66">
        <f t="shared" si="120"/>
        <v>3767</v>
      </c>
      <c r="DU41" s="66">
        <f t="shared" si="120"/>
        <v>11593</v>
      </c>
      <c r="DV41" s="66">
        <f t="shared" si="120"/>
        <v>3767</v>
      </c>
      <c r="DW41" s="66">
        <f t="shared" si="120"/>
        <v>3767</v>
      </c>
      <c r="DX41" s="66">
        <f t="shared" si="120"/>
        <v>3767</v>
      </c>
      <c r="DY41" s="66">
        <f t="shared" si="120"/>
        <v>3767</v>
      </c>
      <c r="DZ41" s="66">
        <f t="shared" si="120"/>
        <v>3767</v>
      </c>
      <c r="EA41" s="66">
        <f t="shared" si="120"/>
        <v>3767</v>
      </c>
      <c r="EB41" s="66">
        <f t="shared" si="120"/>
        <v>3767</v>
      </c>
      <c r="EC41" s="66">
        <f t="shared" si="120"/>
        <v>3767</v>
      </c>
      <c r="ED41" s="66">
        <f t="shared" si="120"/>
        <v>3767</v>
      </c>
      <c r="EE41" s="76">
        <f>SUM(DS41:ED41)</f>
        <v>53030</v>
      </c>
    </row>
    <row r="42" spans="1:135" x14ac:dyDescent="0.2">
      <c r="A42" s="82" t="s">
        <v>171</v>
      </c>
      <c r="B42" s="83">
        <f>'MONTIGNY EMPRUNT'!E6</f>
        <v>1.95E-2</v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26" t="s">
        <v>172</v>
      </c>
      <c r="B43" s="66">
        <f>'MONTIGNY EMPRUNT'!I5</f>
        <v>21480.498891659809</v>
      </c>
      <c r="D43" s="3" t="s">
        <v>173</v>
      </c>
      <c r="F43" s="66">
        <f t="shared" ref="F43:Q43" si="121">IFERROR(IF(EOMONTH(F$2,0)&gt;=EOMONTH($B$44,0),ROUND($B$47/12,0),0),0)</f>
        <v>18611</v>
      </c>
      <c r="G43" s="66">
        <f t="shared" si="121"/>
        <v>18611</v>
      </c>
      <c r="H43" s="66">
        <f t="shared" si="121"/>
        <v>18611</v>
      </c>
      <c r="I43" s="66">
        <f t="shared" si="121"/>
        <v>18611</v>
      </c>
      <c r="J43" s="66">
        <f t="shared" si="121"/>
        <v>18611</v>
      </c>
      <c r="K43" s="66">
        <f t="shared" si="121"/>
        <v>18611</v>
      </c>
      <c r="L43" s="66">
        <f t="shared" si="121"/>
        <v>18611</v>
      </c>
      <c r="M43" s="66">
        <f t="shared" si="121"/>
        <v>18611</v>
      </c>
      <c r="N43" s="66">
        <f t="shared" si="121"/>
        <v>18611</v>
      </c>
      <c r="O43" s="66">
        <f t="shared" si="121"/>
        <v>18611</v>
      </c>
      <c r="P43" s="66">
        <f t="shared" si="121"/>
        <v>18611</v>
      </c>
      <c r="Q43" s="66">
        <f t="shared" si="121"/>
        <v>18611</v>
      </c>
      <c r="R43" s="75">
        <f>SUM(F43:Q43)</f>
        <v>223332</v>
      </c>
      <c r="S43" s="66">
        <f t="shared" ref="S43:AD43" si="122">IFERROR(IF(EOMONTH(S$2,0)&gt;=EOMONTH($B$44,0),ROUND($B$47/12,0),0),0)</f>
        <v>18611</v>
      </c>
      <c r="T43" s="66">
        <f t="shared" si="122"/>
        <v>18611</v>
      </c>
      <c r="U43" s="66">
        <f t="shared" si="122"/>
        <v>18611</v>
      </c>
      <c r="V43" s="66">
        <f t="shared" si="122"/>
        <v>18611</v>
      </c>
      <c r="W43" s="66">
        <f t="shared" si="122"/>
        <v>18611</v>
      </c>
      <c r="X43" s="66">
        <f t="shared" si="122"/>
        <v>18611</v>
      </c>
      <c r="Y43" s="66">
        <f t="shared" si="122"/>
        <v>18611</v>
      </c>
      <c r="Z43" s="66">
        <f t="shared" si="122"/>
        <v>18611</v>
      </c>
      <c r="AA43" s="66">
        <f t="shared" si="122"/>
        <v>18611</v>
      </c>
      <c r="AB43" s="66">
        <f t="shared" si="122"/>
        <v>18611</v>
      </c>
      <c r="AC43" s="66">
        <f t="shared" si="122"/>
        <v>18611</v>
      </c>
      <c r="AD43" s="66">
        <f t="shared" si="122"/>
        <v>18611</v>
      </c>
      <c r="AE43" s="75">
        <f>SUM(S43:AD43)</f>
        <v>223332</v>
      </c>
      <c r="AF43" s="66">
        <f t="shared" ref="AF43:AQ43" si="123">IFERROR(IF(EOMONTH(AF$2,0)&gt;=EOMONTH($B$44,0),ROUND($B$47/12,0),0),0)</f>
        <v>18611</v>
      </c>
      <c r="AG43" s="66">
        <f t="shared" si="123"/>
        <v>18611</v>
      </c>
      <c r="AH43" s="66">
        <f t="shared" si="123"/>
        <v>18611</v>
      </c>
      <c r="AI43" s="66">
        <f t="shared" si="123"/>
        <v>18611</v>
      </c>
      <c r="AJ43" s="66">
        <f t="shared" si="123"/>
        <v>18611</v>
      </c>
      <c r="AK43" s="66">
        <f t="shared" si="123"/>
        <v>18611</v>
      </c>
      <c r="AL43" s="66">
        <f t="shared" si="123"/>
        <v>18611</v>
      </c>
      <c r="AM43" s="66">
        <f t="shared" si="123"/>
        <v>18611</v>
      </c>
      <c r="AN43" s="66">
        <f t="shared" si="123"/>
        <v>18611</v>
      </c>
      <c r="AO43" s="66">
        <f t="shared" si="123"/>
        <v>18611</v>
      </c>
      <c r="AP43" s="66">
        <f t="shared" si="123"/>
        <v>18611</v>
      </c>
      <c r="AQ43" s="66">
        <f t="shared" si="123"/>
        <v>18611</v>
      </c>
      <c r="AR43" s="75">
        <f>SUM(AF43:AQ43)</f>
        <v>223332</v>
      </c>
      <c r="AS43" s="66">
        <f t="shared" ref="AS43:BD43" si="124">IFERROR(IF(EOMONTH(AS$2,0)&gt;=EOMONTH($B$44,0),ROUND($B$47/12,0),0),0)</f>
        <v>18611</v>
      </c>
      <c r="AT43" s="66">
        <f t="shared" si="124"/>
        <v>18611</v>
      </c>
      <c r="AU43" s="66">
        <f t="shared" si="124"/>
        <v>18611</v>
      </c>
      <c r="AV43" s="66">
        <f t="shared" si="124"/>
        <v>18611</v>
      </c>
      <c r="AW43" s="66">
        <f t="shared" si="124"/>
        <v>18611</v>
      </c>
      <c r="AX43" s="66">
        <f t="shared" si="124"/>
        <v>18611</v>
      </c>
      <c r="AY43" s="66">
        <f t="shared" si="124"/>
        <v>18611</v>
      </c>
      <c r="AZ43" s="66">
        <f t="shared" si="124"/>
        <v>18611</v>
      </c>
      <c r="BA43" s="66">
        <f t="shared" si="124"/>
        <v>18611</v>
      </c>
      <c r="BB43" s="66">
        <f t="shared" si="124"/>
        <v>18611</v>
      </c>
      <c r="BC43" s="66">
        <f t="shared" si="124"/>
        <v>18611</v>
      </c>
      <c r="BD43" s="66">
        <f t="shared" si="124"/>
        <v>18611</v>
      </c>
      <c r="BE43" s="75">
        <f>SUM(AS43:BD43)</f>
        <v>223332</v>
      </c>
      <c r="BF43" s="66">
        <f t="shared" ref="BF43:BQ43" si="125">IFERROR(IF(EOMONTH(BF$2,0)&gt;=EOMONTH($B$44,0),ROUND($B$47/12,0),0),0)</f>
        <v>18611</v>
      </c>
      <c r="BG43" s="66">
        <f t="shared" si="125"/>
        <v>18611</v>
      </c>
      <c r="BH43" s="66">
        <f t="shared" si="125"/>
        <v>18611</v>
      </c>
      <c r="BI43" s="66">
        <f t="shared" si="125"/>
        <v>18611</v>
      </c>
      <c r="BJ43" s="66">
        <f t="shared" si="125"/>
        <v>18611</v>
      </c>
      <c r="BK43" s="66">
        <f t="shared" si="125"/>
        <v>18611</v>
      </c>
      <c r="BL43" s="66">
        <f t="shared" si="125"/>
        <v>18611</v>
      </c>
      <c r="BM43" s="66">
        <f t="shared" si="125"/>
        <v>18611</v>
      </c>
      <c r="BN43" s="66">
        <f t="shared" si="125"/>
        <v>18611</v>
      </c>
      <c r="BO43" s="66">
        <f t="shared" si="125"/>
        <v>18611</v>
      </c>
      <c r="BP43" s="66">
        <f t="shared" si="125"/>
        <v>18611</v>
      </c>
      <c r="BQ43" s="66">
        <f t="shared" si="125"/>
        <v>18611</v>
      </c>
      <c r="BR43" s="75">
        <f>SUM(BF43:BQ43)</f>
        <v>223332</v>
      </c>
      <c r="BS43" s="66">
        <f t="shared" ref="BS43:CD43" si="126">IFERROR(IF(EOMONTH(BS$2,0)&gt;=EOMONTH($B$44,0),ROUND($B$47/12,0),0),0)</f>
        <v>18611</v>
      </c>
      <c r="BT43" s="66">
        <f t="shared" si="126"/>
        <v>18611</v>
      </c>
      <c r="BU43" s="66">
        <f t="shared" si="126"/>
        <v>18611</v>
      </c>
      <c r="BV43" s="66">
        <f t="shared" si="126"/>
        <v>18611</v>
      </c>
      <c r="BW43" s="66">
        <f t="shared" si="126"/>
        <v>18611</v>
      </c>
      <c r="BX43" s="66">
        <f t="shared" si="126"/>
        <v>18611</v>
      </c>
      <c r="BY43" s="66">
        <f t="shared" si="126"/>
        <v>18611</v>
      </c>
      <c r="BZ43" s="66">
        <f t="shared" si="126"/>
        <v>18611</v>
      </c>
      <c r="CA43" s="66">
        <f t="shared" si="126"/>
        <v>18611</v>
      </c>
      <c r="CB43" s="66">
        <f t="shared" si="126"/>
        <v>18611</v>
      </c>
      <c r="CC43" s="66">
        <f t="shared" si="126"/>
        <v>18611</v>
      </c>
      <c r="CD43" s="66">
        <f t="shared" si="126"/>
        <v>18611</v>
      </c>
      <c r="CE43" s="75">
        <f>SUM(BS43:CD43)</f>
        <v>223332</v>
      </c>
      <c r="CF43" s="66">
        <f t="shared" ref="CF43:CQ43" si="127">IFERROR(IF(EOMONTH(CF$2,0)&gt;=EOMONTH($B$44,0),ROUND($B$47/12,0),0),0)</f>
        <v>18611</v>
      </c>
      <c r="CG43" s="66">
        <f t="shared" si="127"/>
        <v>18611</v>
      </c>
      <c r="CH43" s="66">
        <f t="shared" si="127"/>
        <v>18611</v>
      </c>
      <c r="CI43" s="66">
        <f t="shared" si="127"/>
        <v>18611</v>
      </c>
      <c r="CJ43" s="66">
        <f t="shared" si="127"/>
        <v>18611</v>
      </c>
      <c r="CK43" s="66">
        <f t="shared" si="127"/>
        <v>18611</v>
      </c>
      <c r="CL43" s="66">
        <f t="shared" si="127"/>
        <v>18611</v>
      </c>
      <c r="CM43" s="66">
        <f t="shared" si="127"/>
        <v>18611</v>
      </c>
      <c r="CN43" s="66">
        <f t="shared" si="127"/>
        <v>18611</v>
      </c>
      <c r="CO43" s="66">
        <f t="shared" si="127"/>
        <v>18611</v>
      </c>
      <c r="CP43" s="66">
        <f t="shared" si="127"/>
        <v>18611</v>
      </c>
      <c r="CQ43" s="66">
        <f t="shared" si="127"/>
        <v>18611</v>
      </c>
      <c r="CR43" s="75">
        <f>SUM(CF43:CQ43)</f>
        <v>223332</v>
      </c>
      <c r="CS43" s="66">
        <f t="shared" ref="CS43:DD43" si="128">IFERROR(IF(EOMONTH(CS$2,0)&gt;=EOMONTH($B$44,0),ROUND($B$47/12,0),0),0)</f>
        <v>18611</v>
      </c>
      <c r="CT43" s="66">
        <f t="shared" si="128"/>
        <v>18611</v>
      </c>
      <c r="CU43" s="66">
        <f t="shared" si="128"/>
        <v>18611</v>
      </c>
      <c r="CV43" s="66">
        <f t="shared" si="128"/>
        <v>18611</v>
      </c>
      <c r="CW43" s="66">
        <f t="shared" si="128"/>
        <v>18611</v>
      </c>
      <c r="CX43" s="66">
        <f t="shared" si="128"/>
        <v>18611</v>
      </c>
      <c r="CY43" s="66">
        <f t="shared" si="128"/>
        <v>18611</v>
      </c>
      <c r="CZ43" s="66">
        <f t="shared" si="128"/>
        <v>18611</v>
      </c>
      <c r="DA43" s="66">
        <f t="shared" si="128"/>
        <v>18611</v>
      </c>
      <c r="DB43" s="66">
        <f t="shared" si="128"/>
        <v>18611</v>
      </c>
      <c r="DC43" s="66">
        <f t="shared" si="128"/>
        <v>18611</v>
      </c>
      <c r="DD43" s="66">
        <f t="shared" si="128"/>
        <v>18611</v>
      </c>
      <c r="DE43" s="75">
        <f>SUM(CS43:DD43)</f>
        <v>223332</v>
      </c>
      <c r="DF43" s="66">
        <f t="shared" ref="DF43:DQ43" si="129">IFERROR(IF(EOMONTH(DF$2,0)&gt;=EOMONTH($B$44,0),ROUND($B$47/12,0),0),0)</f>
        <v>18611</v>
      </c>
      <c r="DG43" s="66">
        <f t="shared" si="129"/>
        <v>18611</v>
      </c>
      <c r="DH43" s="66">
        <f t="shared" si="129"/>
        <v>18611</v>
      </c>
      <c r="DI43" s="66">
        <f t="shared" si="129"/>
        <v>18611</v>
      </c>
      <c r="DJ43" s="66">
        <f t="shared" si="129"/>
        <v>18611</v>
      </c>
      <c r="DK43" s="66">
        <f t="shared" si="129"/>
        <v>18611</v>
      </c>
      <c r="DL43" s="66">
        <f t="shared" si="129"/>
        <v>18611</v>
      </c>
      <c r="DM43" s="66">
        <f t="shared" si="129"/>
        <v>18611</v>
      </c>
      <c r="DN43" s="66">
        <f t="shared" si="129"/>
        <v>18611</v>
      </c>
      <c r="DO43" s="66">
        <f t="shared" si="129"/>
        <v>18611</v>
      </c>
      <c r="DP43" s="66">
        <f t="shared" si="129"/>
        <v>18611</v>
      </c>
      <c r="DQ43" s="66">
        <f t="shared" si="129"/>
        <v>18611</v>
      </c>
      <c r="DR43" s="75">
        <f>SUM(DF43:DQ43)</f>
        <v>223332</v>
      </c>
      <c r="DS43" s="66">
        <f t="shared" ref="DS43:ED43" si="130">IFERROR(IF(EOMONTH(DS$2,0)&gt;=EOMONTH($B$44,0),ROUND($B$47/12,0),0),0)</f>
        <v>18611</v>
      </c>
      <c r="DT43" s="66">
        <f t="shared" si="130"/>
        <v>18611</v>
      </c>
      <c r="DU43" s="66">
        <f t="shared" si="130"/>
        <v>18611</v>
      </c>
      <c r="DV43" s="66">
        <f t="shared" si="130"/>
        <v>18611</v>
      </c>
      <c r="DW43" s="66">
        <f t="shared" si="130"/>
        <v>18611</v>
      </c>
      <c r="DX43" s="66">
        <f t="shared" si="130"/>
        <v>18611</v>
      </c>
      <c r="DY43" s="66">
        <f t="shared" si="130"/>
        <v>18611</v>
      </c>
      <c r="DZ43" s="66">
        <f t="shared" si="130"/>
        <v>18611</v>
      </c>
      <c r="EA43" s="66">
        <f t="shared" si="130"/>
        <v>18611</v>
      </c>
      <c r="EB43" s="66">
        <f t="shared" si="130"/>
        <v>18611</v>
      </c>
      <c r="EC43" s="66">
        <f t="shared" si="130"/>
        <v>18611</v>
      </c>
      <c r="ED43" s="66">
        <f t="shared" si="130"/>
        <v>18611</v>
      </c>
      <c r="EE43" s="75">
        <f>SUM(DS43:ED43)</f>
        <v>223332</v>
      </c>
    </row>
    <row r="44" spans="1:135" x14ac:dyDescent="0.2">
      <c r="A44" s="82" t="s">
        <v>174</v>
      </c>
      <c r="B44" s="84">
        <f>'MONTIGNY EMPRUNT'!E9</f>
        <v>44880</v>
      </c>
      <c r="D44" s="3" t="s">
        <v>175</v>
      </c>
      <c r="F44" s="66">
        <f t="shared" ref="F44:Q44" si="131">IFERROR(IF(EOMONTH(F$2,0)&gt;=EOMONTH($B$55,0),ROUND($B$58/12,0),0),0)</f>
        <v>0</v>
      </c>
      <c r="G44" s="66">
        <f t="shared" si="131"/>
        <v>0</v>
      </c>
      <c r="H44" s="66">
        <f t="shared" si="131"/>
        <v>0</v>
      </c>
      <c r="I44" s="66">
        <f t="shared" si="131"/>
        <v>0</v>
      </c>
      <c r="J44" s="66">
        <f t="shared" si="131"/>
        <v>0</v>
      </c>
      <c r="K44" s="66">
        <f t="shared" si="131"/>
        <v>0</v>
      </c>
      <c r="L44" s="66">
        <f t="shared" si="131"/>
        <v>0</v>
      </c>
      <c r="M44" s="66">
        <f t="shared" si="131"/>
        <v>0</v>
      </c>
      <c r="N44" s="66">
        <f t="shared" si="131"/>
        <v>0</v>
      </c>
      <c r="O44" s="66">
        <f t="shared" si="131"/>
        <v>0</v>
      </c>
      <c r="P44" s="66">
        <f t="shared" si="131"/>
        <v>0</v>
      </c>
      <c r="Q44" s="66">
        <f t="shared" si="131"/>
        <v>0</v>
      </c>
      <c r="R44" s="75">
        <f>SUM(F44:Q44)</f>
        <v>0</v>
      </c>
      <c r="S44" s="66">
        <f t="shared" ref="S44:AD44" si="132">IFERROR(IF(EOMONTH(S$2,0)&gt;=EOMONTH($B$55,0),ROUND($B$58/12,0),0),0)</f>
        <v>0</v>
      </c>
      <c r="T44" s="66">
        <f t="shared" si="132"/>
        <v>0</v>
      </c>
      <c r="U44" s="66">
        <f t="shared" si="132"/>
        <v>0</v>
      </c>
      <c r="V44" s="66">
        <f t="shared" si="132"/>
        <v>0</v>
      </c>
      <c r="W44" s="66">
        <f t="shared" si="132"/>
        <v>0</v>
      </c>
      <c r="X44" s="66">
        <f t="shared" si="132"/>
        <v>0</v>
      </c>
      <c r="Y44" s="66">
        <f t="shared" si="132"/>
        <v>0</v>
      </c>
      <c r="Z44" s="66">
        <f t="shared" si="132"/>
        <v>0</v>
      </c>
      <c r="AA44" s="66">
        <f t="shared" si="132"/>
        <v>0</v>
      </c>
      <c r="AB44" s="66">
        <f t="shared" si="132"/>
        <v>0</v>
      </c>
      <c r="AC44" s="66">
        <f t="shared" si="132"/>
        <v>0</v>
      </c>
      <c r="AD44" s="66">
        <f t="shared" si="132"/>
        <v>0</v>
      </c>
      <c r="AE44" s="75">
        <f>SUM(S44:AD44)</f>
        <v>0</v>
      </c>
      <c r="AF44" s="66">
        <f t="shared" ref="AF44:AQ44" si="133">IFERROR(IF(EOMONTH(AF$2,0)&gt;=EOMONTH($B$55,0),ROUND($B$58/12,0),0),0)</f>
        <v>0</v>
      </c>
      <c r="AG44" s="66">
        <f t="shared" si="133"/>
        <v>0</v>
      </c>
      <c r="AH44" s="66">
        <f t="shared" si="133"/>
        <v>0</v>
      </c>
      <c r="AI44" s="66">
        <f t="shared" si="133"/>
        <v>0</v>
      </c>
      <c r="AJ44" s="66">
        <f t="shared" si="133"/>
        <v>0</v>
      </c>
      <c r="AK44" s="66">
        <f t="shared" si="133"/>
        <v>0</v>
      </c>
      <c r="AL44" s="66">
        <f t="shared" si="133"/>
        <v>0</v>
      </c>
      <c r="AM44" s="66">
        <f t="shared" si="133"/>
        <v>0</v>
      </c>
      <c r="AN44" s="66">
        <f t="shared" si="133"/>
        <v>0</v>
      </c>
      <c r="AO44" s="66">
        <f t="shared" si="133"/>
        <v>0</v>
      </c>
      <c r="AP44" s="66">
        <f t="shared" si="133"/>
        <v>0</v>
      </c>
      <c r="AQ44" s="66">
        <f t="shared" si="133"/>
        <v>0</v>
      </c>
      <c r="AR44" s="75">
        <f>SUM(AF44:AQ44)</f>
        <v>0</v>
      </c>
      <c r="AS44" s="66">
        <f t="shared" ref="AS44:BD44" si="134">IFERROR(IF(EOMONTH(AS$2,0)&gt;=EOMONTH($B$55,0),ROUND($B$58/12,0),0),0)</f>
        <v>0</v>
      </c>
      <c r="AT44" s="66">
        <f t="shared" si="134"/>
        <v>0</v>
      </c>
      <c r="AU44" s="66">
        <f t="shared" si="134"/>
        <v>0</v>
      </c>
      <c r="AV44" s="66">
        <f t="shared" si="134"/>
        <v>0</v>
      </c>
      <c r="AW44" s="66">
        <f t="shared" si="134"/>
        <v>0</v>
      </c>
      <c r="AX44" s="66">
        <f t="shared" si="134"/>
        <v>0</v>
      </c>
      <c r="AY44" s="66">
        <f t="shared" si="134"/>
        <v>0</v>
      </c>
      <c r="AZ44" s="66">
        <f t="shared" si="134"/>
        <v>0</v>
      </c>
      <c r="BA44" s="66">
        <f t="shared" si="134"/>
        <v>0</v>
      </c>
      <c r="BB44" s="66">
        <f t="shared" si="134"/>
        <v>0</v>
      </c>
      <c r="BC44" s="66">
        <f t="shared" si="134"/>
        <v>0</v>
      </c>
      <c r="BD44" s="66">
        <f t="shared" si="134"/>
        <v>0</v>
      </c>
      <c r="BE44" s="75">
        <f>SUM(AS44:BD44)</f>
        <v>0</v>
      </c>
      <c r="BF44" s="66">
        <f t="shared" ref="BF44:BQ44" si="135">IFERROR(IF(EOMONTH(BF$2,0)&gt;=EOMONTH($B$55,0),ROUND($B$58/12,0),0),0)</f>
        <v>0</v>
      </c>
      <c r="BG44" s="66">
        <f t="shared" si="135"/>
        <v>0</v>
      </c>
      <c r="BH44" s="66">
        <f t="shared" si="135"/>
        <v>0</v>
      </c>
      <c r="BI44" s="66">
        <f t="shared" si="135"/>
        <v>0</v>
      </c>
      <c r="BJ44" s="66">
        <f t="shared" si="135"/>
        <v>0</v>
      </c>
      <c r="BK44" s="66">
        <f t="shared" si="135"/>
        <v>0</v>
      </c>
      <c r="BL44" s="66">
        <f t="shared" si="135"/>
        <v>0</v>
      </c>
      <c r="BM44" s="66">
        <f t="shared" si="135"/>
        <v>0</v>
      </c>
      <c r="BN44" s="66">
        <f t="shared" si="135"/>
        <v>0</v>
      </c>
      <c r="BO44" s="66">
        <f t="shared" si="135"/>
        <v>0</v>
      </c>
      <c r="BP44" s="66">
        <f t="shared" si="135"/>
        <v>0</v>
      </c>
      <c r="BQ44" s="66">
        <f t="shared" si="135"/>
        <v>0</v>
      </c>
      <c r="BR44" s="75">
        <f>SUM(BF44:BQ44)</f>
        <v>0</v>
      </c>
      <c r="BS44" s="66">
        <f t="shared" ref="BS44:CD44" si="136">IFERROR(IF(EOMONTH(BS$2,0)&gt;=EOMONTH($B$55,0),ROUND($B$58/12,0),0),0)</f>
        <v>0</v>
      </c>
      <c r="BT44" s="66">
        <f t="shared" si="136"/>
        <v>0</v>
      </c>
      <c r="BU44" s="66">
        <f t="shared" si="136"/>
        <v>0</v>
      </c>
      <c r="BV44" s="66">
        <f t="shared" si="136"/>
        <v>0</v>
      </c>
      <c r="BW44" s="66">
        <f t="shared" si="136"/>
        <v>0</v>
      </c>
      <c r="BX44" s="66">
        <f t="shared" si="136"/>
        <v>0</v>
      </c>
      <c r="BY44" s="66">
        <f t="shared" si="136"/>
        <v>0</v>
      </c>
      <c r="BZ44" s="66">
        <f t="shared" si="136"/>
        <v>0</v>
      </c>
      <c r="CA44" s="66">
        <f t="shared" si="136"/>
        <v>0</v>
      </c>
      <c r="CB44" s="66">
        <f t="shared" si="136"/>
        <v>0</v>
      </c>
      <c r="CC44" s="66">
        <f t="shared" si="136"/>
        <v>0</v>
      </c>
      <c r="CD44" s="66">
        <f t="shared" si="136"/>
        <v>0</v>
      </c>
      <c r="CE44" s="75">
        <f>SUM(BS44:CD44)</f>
        <v>0</v>
      </c>
      <c r="CF44" s="66">
        <f t="shared" ref="CF44:CQ44" si="137">IFERROR(IF(EOMONTH(CF$2,0)&gt;=EOMONTH($B$55,0),ROUND($B$58/12,0),0),0)</f>
        <v>0</v>
      </c>
      <c r="CG44" s="66">
        <f t="shared" si="137"/>
        <v>0</v>
      </c>
      <c r="CH44" s="66">
        <f t="shared" si="137"/>
        <v>0</v>
      </c>
      <c r="CI44" s="66">
        <f t="shared" si="137"/>
        <v>0</v>
      </c>
      <c r="CJ44" s="66">
        <f t="shared" si="137"/>
        <v>0</v>
      </c>
      <c r="CK44" s="66">
        <f t="shared" si="137"/>
        <v>0</v>
      </c>
      <c r="CL44" s="66">
        <f t="shared" si="137"/>
        <v>0</v>
      </c>
      <c r="CM44" s="66">
        <f t="shared" si="137"/>
        <v>0</v>
      </c>
      <c r="CN44" s="66">
        <f t="shared" si="137"/>
        <v>0</v>
      </c>
      <c r="CO44" s="66">
        <f t="shared" si="137"/>
        <v>0</v>
      </c>
      <c r="CP44" s="66">
        <f t="shared" si="137"/>
        <v>0</v>
      </c>
      <c r="CQ44" s="66">
        <f t="shared" si="137"/>
        <v>0</v>
      </c>
      <c r="CR44" s="75">
        <f>SUM(CF44:CQ44)</f>
        <v>0</v>
      </c>
      <c r="CS44" s="66">
        <f t="shared" ref="CS44:DD44" si="138">IFERROR(IF(EOMONTH(CS$2,0)&gt;=EOMONTH($B$55,0),ROUND($B$58/12,0),0),0)</f>
        <v>0</v>
      </c>
      <c r="CT44" s="66">
        <f t="shared" si="138"/>
        <v>0</v>
      </c>
      <c r="CU44" s="66">
        <f t="shared" si="138"/>
        <v>0</v>
      </c>
      <c r="CV44" s="66">
        <f t="shared" si="138"/>
        <v>0</v>
      </c>
      <c r="CW44" s="66">
        <f t="shared" si="138"/>
        <v>0</v>
      </c>
      <c r="CX44" s="66">
        <f t="shared" si="138"/>
        <v>0</v>
      </c>
      <c r="CY44" s="66">
        <f t="shared" si="138"/>
        <v>0</v>
      </c>
      <c r="CZ44" s="66">
        <f t="shared" si="138"/>
        <v>0</v>
      </c>
      <c r="DA44" s="66">
        <f t="shared" si="138"/>
        <v>0</v>
      </c>
      <c r="DB44" s="66">
        <f t="shared" si="138"/>
        <v>0</v>
      </c>
      <c r="DC44" s="66">
        <f t="shared" si="138"/>
        <v>0</v>
      </c>
      <c r="DD44" s="66">
        <f t="shared" si="138"/>
        <v>0</v>
      </c>
      <c r="DE44" s="75">
        <f>SUM(CS44:DD44)</f>
        <v>0</v>
      </c>
      <c r="DF44" s="66">
        <f t="shared" ref="DF44:DQ44" si="139">IFERROR(IF(EOMONTH(DF$2,0)&gt;=EOMONTH($B$55,0),ROUND($B$58/12,0),0),0)</f>
        <v>0</v>
      </c>
      <c r="DG44" s="66">
        <f t="shared" si="139"/>
        <v>0</v>
      </c>
      <c r="DH44" s="66">
        <f t="shared" si="139"/>
        <v>0</v>
      </c>
      <c r="DI44" s="66">
        <f t="shared" si="139"/>
        <v>0</v>
      </c>
      <c r="DJ44" s="66">
        <f t="shared" si="139"/>
        <v>0</v>
      </c>
      <c r="DK44" s="66">
        <f t="shared" si="139"/>
        <v>0</v>
      </c>
      <c r="DL44" s="66">
        <f t="shared" si="139"/>
        <v>0</v>
      </c>
      <c r="DM44" s="66">
        <f t="shared" si="139"/>
        <v>0</v>
      </c>
      <c r="DN44" s="66">
        <f t="shared" si="139"/>
        <v>0</v>
      </c>
      <c r="DO44" s="66">
        <f t="shared" si="139"/>
        <v>0</v>
      </c>
      <c r="DP44" s="66">
        <f t="shared" si="139"/>
        <v>0</v>
      </c>
      <c r="DQ44" s="66">
        <f t="shared" si="139"/>
        <v>0</v>
      </c>
      <c r="DR44" s="75">
        <f>SUM(DF44:DQ44)</f>
        <v>0</v>
      </c>
      <c r="DS44" s="66">
        <f t="shared" ref="DS44:ED44" si="140">IFERROR(IF(EOMONTH(DS$2,0)&gt;=EOMONTH($B$55,0),ROUND($B$58/12,0),0),0)</f>
        <v>0</v>
      </c>
      <c r="DT44" s="66">
        <f t="shared" si="140"/>
        <v>0</v>
      </c>
      <c r="DU44" s="66">
        <f t="shared" si="140"/>
        <v>0</v>
      </c>
      <c r="DV44" s="66">
        <f t="shared" si="140"/>
        <v>0</v>
      </c>
      <c r="DW44" s="66">
        <f t="shared" si="140"/>
        <v>0</v>
      </c>
      <c r="DX44" s="66">
        <f t="shared" si="140"/>
        <v>0</v>
      </c>
      <c r="DY44" s="66">
        <f t="shared" si="140"/>
        <v>0</v>
      </c>
      <c r="DZ44" s="66">
        <f t="shared" si="140"/>
        <v>0</v>
      </c>
      <c r="EA44" s="66">
        <f t="shared" si="140"/>
        <v>0</v>
      </c>
      <c r="EB44" s="66">
        <f t="shared" si="140"/>
        <v>0</v>
      </c>
      <c r="EC44" s="66">
        <f t="shared" si="140"/>
        <v>0</v>
      </c>
      <c r="ED44" s="66">
        <f t="shared" si="140"/>
        <v>0</v>
      </c>
      <c r="EE44" s="75">
        <f>SUM(DS44:ED44)</f>
        <v>0</v>
      </c>
    </row>
    <row r="45" spans="1:135" x14ac:dyDescent="0.2">
      <c r="A45" s="26" t="s">
        <v>176</v>
      </c>
      <c r="B45" s="18">
        <f>EDATE(B44, 6)</f>
        <v>45061</v>
      </c>
      <c r="F45" s="66"/>
      <c r="G45" s="85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75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75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75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75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75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75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75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75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75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76"/>
    </row>
    <row r="46" spans="1:135" x14ac:dyDescent="0.2">
      <c r="A46" s="19" t="s">
        <v>177</v>
      </c>
      <c r="B46" s="81">
        <f>B40</f>
        <v>15</v>
      </c>
      <c r="D46" s="25" t="s">
        <v>93</v>
      </c>
      <c r="E46" s="86"/>
      <c r="F46" s="66">
        <f t="shared" ref="F46:Q46" si="141">F44+F43</f>
        <v>18611</v>
      </c>
      <c r="G46" s="85">
        <f t="shared" si="141"/>
        <v>18611</v>
      </c>
      <c r="H46" s="66">
        <f t="shared" si="141"/>
        <v>18611</v>
      </c>
      <c r="I46" s="66">
        <f t="shared" si="141"/>
        <v>18611</v>
      </c>
      <c r="J46" s="66">
        <f t="shared" si="141"/>
        <v>18611</v>
      </c>
      <c r="K46" s="66">
        <f t="shared" si="141"/>
        <v>18611</v>
      </c>
      <c r="L46" s="66">
        <f t="shared" si="141"/>
        <v>18611</v>
      </c>
      <c r="M46" s="66">
        <f t="shared" si="141"/>
        <v>18611</v>
      </c>
      <c r="N46" s="66">
        <f t="shared" si="141"/>
        <v>18611</v>
      </c>
      <c r="O46" s="66">
        <f t="shared" si="141"/>
        <v>18611</v>
      </c>
      <c r="P46" s="66">
        <f t="shared" si="141"/>
        <v>18611</v>
      </c>
      <c r="Q46" s="66">
        <f t="shared" si="141"/>
        <v>18611</v>
      </c>
      <c r="R46" s="75">
        <f>SUM(F46:Q46)</f>
        <v>223332</v>
      </c>
      <c r="S46" s="66">
        <f t="shared" ref="S46:AD46" si="142">S44+S43</f>
        <v>18611</v>
      </c>
      <c r="T46" s="66">
        <f t="shared" si="142"/>
        <v>18611</v>
      </c>
      <c r="U46" s="66">
        <f t="shared" si="142"/>
        <v>18611</v>
      </c>
      <c r="V46" s="66">
        <f t="shared" si="142"/>
        <v>18611</v>
      </c>
      <c r="W46" s="66">
        <f t="shared" si="142"/>
        <v>18611</v>
      </c>
      <c r="X46" s="66">
        <f t="shared" si="142"/>
        <v>18611</v>
      </c>
      <c r="Y46" s="66">
        <f t="shared" si="142"/>
        <v>18611</v>
      </c>
      <c r="Z46" s="66">
        <f t="shared" si="142"/>
        <v>18611</v>
      </c>
      <c r="AA46" s="66">
        <f t="shared" si="142"/>
        <v>18611</v>
      </c>
      <c r="AB46" s="66">
        <f t="shared" si="142"/>
        <v>18611</v>
      </c>
      <c r="AC46" s="66">
        <f t="shared" si="142"/>
        <v>18611</v>
      </c>
      <c r="AD46" s="66">
        <f t="shared" si="142"/>
        <v>18611</v>
      </c>
      <c r="AE46" s="75">
        <f>SUM(S46:AD46)</f>
        <v>223332</v>
      </c>
      <c r="AF46" s="66">
        <f t="shared" ref="AF46:AQ46" si="143">AF44+AF43</f>
        <v>18611</v>
      </c>
      <c r="AG46" s="66">
        <f t="shared" si="143"/>
        <v>18611</v>
      </c>
      <c r="AH46" s="66">
        <f t="shared" si="143"/>
        <v>18611</v>
      </c>
      <c r="AI46" s="66">
        <f t="shared" si="143"/>
        <v>18611</v>
      </c>
      <c r="AJ46" s="66">
        <f t="shared" si="143"/>
        <v>18611</v>
      </c>
      <c r="AK46" s="66">
        <f t="shared" si="143"/>
        <v>18611</v>
      </c>
      <c r="AL46" s="66">
        <f t="shared" si="143"/>
        <v>18611</v>
      </c>
      <c r="AM46" s="66">
        <f t="shared" si="143"/>
        <v>18611</v>
      </c>
      <c r="AN46" s="66">
        <f t="shared" si="143"/>
        <v>18611</v>
      </c>
      <c r="AO46" s="66">
        <f t="shared" si="143"/>
        <v>18611</v>
      </c>
      <c r="AP46" s="66">
        <f t="shared" si="143"/>
        <v>18611</v>
      </c>
      <c r="AQ46" s="66">
        <f t="shared" si="143"/>
        <v>18611</v>
      </c>
      <c r="AR46" s="75">
        <f>SUM(AF46:AQ46)</f>
        <v>223332</v>
      </c>
      <c r="AS46" s="66">
        <f t="shared" ref="AS46:BD46" si="144">AS44+AS43</f>
        <v>18611</v>
      </c>
      <c r="AT46" s="66">
        <f t="shared" si="144"/>
        <v>18611</v>
      </c>
      <c r="AU46" s="66">
        <f t="shared" si="144"/>
        <v>18611</v>
      </c>
      <c r="AV46" s="66">
        <f t="shared" si="144"/>
        <v>18611</v>
      </c>
      <c r="AW46" s="66">
        <f t="shared" si="144"/>
        <v>18611</v>
      </c>
      <c r="AX46" s="66">
        <f t="shared" si="144"/>
        <v>18611</v>
      </c>
      <c r="AY46" s="66">
        <f t="shared" si="144"/>
        <v>18611</v>
      </c>
      <c r="AZ46" s="66">
        <f t="shared" si="144"/>
        <v>18611</v>
      </c>
      <c r="BA46" s="66">
        <f t="shared" si="144"/>
        <v>18611</v>
      </c>
      <c r="BB46" s="66">
        <f t="shared" si="144"/>
        <v>18611</v>
      </c>
      <c r="BC46" s="66">
        <f t="shared" si="144"/>
        <v>18611</v>
      </c>
      <c r="BD46" s="66">
        <f t="shared" si="144"/>
        <v>18611</v>
      </c>
      <c r="BE46" s="75">
        <f>SUM(AS46:BD46)</f>
        <v>223332</v>
      </c>
      <c r="BF46" s="66">
        <f t="shared" ref="BF46:BQ46" si="145">BF44+BF43</f>
        <v>18611</v>
      </c>
      <c r="BG46" s="66">
        <f t="shared" si="145"/>
        <v>18611</v>
      </c>
      <c r="BH46" s="66">
        <f t="shared" si="145"/>
        <v>18611</v>
      </c>
      <c r="BI46" s="66">
        <f t="shared" si="145"/>
        <v>18611</v>
      </c>
      <c r="BJ46" s="66">
        <f t="shared" si="145"/>
        <v>18611</v>
      </c>
      <c r="BK46" s="66">
        <f t="shared" si="145"/>
        <v>18611</v>
      </c>
      <c r="BL46" s="66">
        <f t="shared" si="145"/>
        <v>18611</v>
      </c>
      <c r="BM46" s="66">
        <f t="shared" si="145"/>
        <v>18611</v>
      </c>
      <c r="BN46" s="66">
        <f t="shared" si="145"/>
        <v>18611</v>
      </c>
      <c r="BO46" s="66">
        <f t="shared" si="145"/>
        <v>18611</v>
      </c>
      <c r="BP46" s="66">
        <f t="shared" si="145"/>
        <v>18611</v>
      </c>
      <c r="BQ46" s="66">
        <f t="shared" si="145"/>
        <v>18611</v>
      </c>
      <c r="BR46" s="75">
        <f>SUM(BF46:BQ46)</f>
        <v>223332</v>
      </c>
      <c r="BS46" s="66">
        <f t="shared" ref="BS46:CD46" si="146">BS44+BS43</f>
        <v>18611</v>
      </c>
      <c r="BT46" s="66">
        <f t="shared" si="146"/>
        <v>18611</v>
      </c>
      <c r="BU46" s="66">
        <f t="shared" si="146"/>
        <v>18611</v>
      </c>
      <c r="BV46" s="66">
        <f t="shared" si="146"/>
        <v>18611</v>
      </c>
      <c r="BW46" s="66">
        <f t="shared" si="146"/>
        <v>18611</v>
      </c>
      <c r="BX46" s="66">
        <f t="shared" si="146"/>
        <v>18611</v>
      </c>
      <c r="BY46" s="66">
        <f t="shared" si="146"/>
        <v>18611</v>
      </c>
      <c r="BZ46" s="66">
        <f t="shared" si="146"/>
        <v>18611</v>
      </c>
      <c r="CA46" s="66">
        <f t="shared" si="146"/>
        <v>18611</v>
      </c>
      <c r="CB46" s="66">
        <f t="shared" si="146"/>
        <v>18611</v>
      </c>
      <c r="CC46" s="66">
        <f t="shared" si="146"/>
        <v>18611</v>
      </c>
      <c r="CD46" s="66">
        <f t="shared" si="146"/>
        <v>18611</v>
      </c>
      <c r="CE46" s="75">
        <f>SUM(BS46:CD46)</f>
        <v>223332</v>
      </c>
      <c r="CF46" s="66">
        <f t="shared" ref="CF46:CQ46" si="147">CF44+CF43</f>
        <v>18611</v>
      </c>
      <c r="CG46" s="66">
        <f t="shared" si="147"/>
        <v>18611</v>
      </c>
      <c r="CH46" s="66">
        <f t="shared" si="147"/>
        <v>18611</v>
      </c>
      <c r="CI46" s="66">
        <f t="shared" si="147"/>
        <v>18611</v>
      </c>
      <c r="CJ46" s="66">
        <f t="shared" si="147"/>
        <v>18611</v>
      </c>
      <c r="CK46" s="66">
        <f t="shared" si="147"/>
        <v>18611</v>
      </c>
      <c r="CL46" s="66">
        <f t="shared" si="147"/>
        <v>18611</v>
      </c>
      <c r="CM46" s="66">
        <f t="shared" si="147"/>
        <v>18611</v>
      </c>
      <c r="CN46" s="66">
        <f t="shared" si="147"/>
        <v>18611</v>
      </c>
      <c r="CO46" s="66">
        <f t="shared" si="147"/>
        <v>18611</v>
      </c>
      <c r="CP46" s="66">
        <f t="shared" si="147"/>
        <v>18611</v>
      </c>
      <c r="CQ46" s="66">
        <f t="shared" si="147"/>
        <v>18611</v>
      </c>
      <c r="CR46" s="75">
        <f>SUM(CF46:CQ46)</f>
        <v>223332</v>
      </c>
      <c r="CS46" s="66">
        <f t="shared" ref="CS46:DD46" si="148">CS44+CS43</f>
        <v>18611</v>
      </c>
      <c r="CT46" s="66">
        <f t="shared" si="148"/>
        <v>18611</v>
      </c>
      <c r="CU46" s="66">
        <f t="shared" si="148"/>
        <v>18611</v>
      </c>
      <c r="CV46" s="66">
        <f t="shared" si="148"/>
        <v>18611</v>
      </c>
      <c r="CW46" s="66">
        <f t="shared" si="148"/>
        <v>18611</v>
      </c>
      <c r="CX46" s="66">
        <f t="shared" si="148"/>
        <v>18611</v>
      </c>
      <c r="CY46" s="66">
        <f t="shared" si="148"/>
        <v>18611</v>
      </c>
      <c r="CZ46" s="66">
        <f t="shared" si="148"/>
        <v>18611</v>
      </c>
      <c r="DA46" s="66">
        <f t="shared" si="148"/>
        <v>18611</v>
      </c>
      <c r="DB46" s="66">
        <f t="shared" si="148"/>
        <v>18611</v>
      </c>
      <c r="DC46" s="66">
        <f t="shared" si="148"/>
        <v>18611</v>
      </c>
      <c r="DD46" s="66">
        <f t="shared" si="148"/>
        <v>18611</v>
      </c>
      <c r="DE46" s="75">
        <f>SUM(CS46:DD46)</f>
        <v>223332</v>
      </c>
      <c r="DF46" s="66">
        <f t="shared" ref="DF46:DQ46" si="149">DF44+DF43</f>
        <v>18611</v>
      </c>
      <c r="DG46" s="66">
        <f t="shared" si="149"/>
        <v>18611</v>
      </c>
      <c r="DH46" s="66">
        <f t="shared" si="149"/>
        <v>18611</v>
      </c>
      <c r="DI46" s="66">
        <f t="shared" si="149"/>
        <v>18611</v>
      </c>
      <c r="DJ46" s="66">
        <f t="shared" si="149"/>
        <v>18611</v>
      </c>
      <c r="DK46" s="66">
        <f t="shared" si="149"/>
        <v>18611</v>
      </c>
      <c r="DL46" s="66">
        <f t="shared" si="149"/>
        <v>18611</v>
      </c>
      <c r="DM46" s="66">
        <f t="shared" si="149"/>
        <v>18611</v>
      </c>
      <c r="DN46" s="66">
        <f t="shared" si="149"/>
        <v>18611</v>
      </c>
      <c r="DO46" s="66">
        <f t="shared" si="149"/>
        <v>18611</v>
      </c>
      <c r="DP46" s="66">
        <f t="shared" si="149"/>
        <v>18611</v>
      </c>
      <c r="DQ46" s="66">
        <f t="shared" si="149"/>
        <v>18611</v>
      </c>
      <c r="DR46" s="75">
        <f>SUM(DF46:DQ46)</f>
        <v>223332</v>
      </c>
      <c r="DS46" s="66">
        <f t="shared" ref="DS46:ED46" si="150">DS44+DS43</f>
        <v>18611</v>
      </c>
      <c r="DT46" s="66">
        <f t="shared" si="150"/>
        <v>18611</v>
      </c>
      <c r="DU46" s="66">
        <f t="shared" si="150"/>
        <v>18611</v>
      </c>
      <c r="DV46" s="66">
        <f t="shared" si="150"/>
        <v>18611</v>
      </c>
      <c r="DW46" s="66">
        <f t="shared" si="150"/>
        <v>18611</v>
      </c>
      <c r="DX46" s="66">
        <f t="shared" si="150"/>
        <v>18611</v>
      </c>
      <c r="DY46" s="66">
        <f t="shared" si="150"/>
        <v>18611</v>
      </c>
      <c r="DZ46" s="66">
        <f t="shared" si="150"/>
        <v>18611</v>
      </c>
      <c r="EA46" s="66">
        <f t="shared" si="150"/>
        <v>18611</v>
      </c>
      <c r="EB46" s="66">
        <f t="shared" si="150"/>
        <v>18611</v>
      </c>
      <c r="EC46" s="66">
        <f t="shared" si="150"/>
        <v>18611</v>
      </c>
      <c r="ED46" s="66">
        <f t="shared" si="150"/>
        <v>18611</v>
      </c>
      <c r="EE46" s="76">
        <f>SUM(DS46:ED46)</f>
        <v>223332</v>
      </c>
    </row>
    <row r="47" spans="1:135" x14ac:dyDescent="0.2">
      <c r="A47" s="3" t="s">
        <v>178</v>
      </c>
      <c r="B47" s="66">
        <f>ROUND(B39/B46,0)</f>
        <v>223333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3" t="s">
        <v>179</v>
      </c>
      <c r="B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80" t="s">
        <v>180</v>
      </c>
      <c r="B49" s="66"/>
      <c r="D49" s="2" t="s">
        <v>94</v>
      </c>
      <c r="E49" s="66">
        <v>2000</v>
      </c>
      <c r="F49" s="66">
        <f t="shared" ref="F49:Q51" si="151">IF(AND(F$2&gt;=EOMONTH(EDATE($B$18,0),0),F$2&lt;=EOMONTH(EDATE($B$18,59),0)),$E49,0)</f>
        <v>2000</v>
      </c>
      <c r="G49" s="66">
        <f t="shared" si="151"/>
        <v>2000</v>
      </c>
      <c r="H49" s="66">
        <f t="shared" si="151"/>
        <v>2000</v>
      </c>
      <c r="I49" s="66">
        <f t="shared" si="151"/>
        <v>2000</v>
      </c>
      <c r="J49" s="66">
        <f t="shared" si="151"/>
        <v>2000</v>
      </c>
      <c r="K49" s="66">
        <f t="shared" si="151"/>
        <v>2000</v>
      </c>
      <c r="L49" s="66">
        <f t="shared" si="151"/>
        <v>2000</v>
      </c>
      <c r="M49" s="66">
        <f t="shared" si="151"/>
        <v>2000</v>
      </c>
      <c r="N49" s="66">
        <f t="shared" si="151"/>
        <v>2000</v>
      </c>
      <c r="O49" s="66">
        <f t="shared" si="151"/>
        <v>2000</v>
      </c>
      <c r="P49" s="66">
        <f t="shared" si="151"/>
        <v>2000</v>
      </c>
      <c r="Q49" s="66">
        <f t="shared" si="151"/>
        <v>2000</v>
      </c>
      <c r="R49" s="75">
        <f>SUM(F49:Q49)</f>
        <v>24000</v>
      </c>
      <c r="S49" s="66">
        <v>1600</v>
      </c>
      <c r="T49" s="66">
        <v>1600</v>
      </c>
      <c r="U49" s="66">
        <v>1600</v>
      </c>
      <c r="V49" s="66">
        <v>1600</v>
      </c>
      <c r="W49" s="66">
        <v>1600</v>
      </c>
      <c r="X49" s="66">
        <v>1600</v>
      </c>
      <c r="Y49" s="66">
        <v>1600</v>
      </c>
      <c r="Z49" s="66">
        <v>1600</v>
      </c>
      <c r="AA49" s="66">
        <v>1600</v>
      </c>
      <c r="AB49" s="66">
        <v>1600</v>
      </c>
      <c r="AC49" s="66">
        <v>1600</v>
      </c>
      <c r="AD49" s="66">
        <v>1600</v>
      </c>
      <c r="AE49" s="75">
        <f>SUM(S49:AD49)</f>
        <v>19200</v>
      </c>
      <c r="AF49" s="66">
        <f t="shared" ref="AF49:AQ51" si="152">IF(AND(AF$2&gt;=EOMONTH(EDATE($B$18,0),0),AF$2&lt;=EOMONTH(EDATE($B$18,59),0)),$E49,0)</f>
        <v>2000</v>
      </c>
      <c r="AG49" s="66">
        <f t="shared" si="152"/>
        <v>2000</v>
      </c>
      <c r="AH49" s="66">
        <f t="shared" si="152"/>
        <v>2000</v>
      </c>
      <c r="AI49" s="66">
        <f t="shared" si="152"/>
        <v>2000</v>
      </c>
      <c r="AJ49" s="66">
        <f t="shared" si="152"/>
        <v>2000</v>
      </c>
      <c r="AK49" s="66">
        <f t="shared" si="152"/>
        <v>2000</v>
      </c>
      <c r="AL49" s="66">
        <f t="shared" si="152"/>
        <v>2000</v>
      </c>
      <c r="AM49" s="66">
        <f t="shared" si="152"/>
        <v>2000</v>
      </c>
      <c r="AN49" s="66">
        <f t="shared" si="152"/>
        <v>2000</v>
      </c>
      <c r="AO49" s="66">
        <f t="shared" si="152"/>
        <v>2000</v>
      </c>
      <c r="AP49" s="66">
        <f t="shared" si="152"/>
        <v>2000</v>
      </c>
      <c r="AQ49" s="66">
        <f t="shared" si="152"/>
        <v>2000</v>
      </c>
      <c r="AR49" s="75">
        <f>SUM(AF49:AQ49)</f>
        <v>24000</v>
      </c>
      <c r="AS49" s="66">
        <f t="shared" ref="AS49:BD51" si="153">IF(AND(AS$2&gt;=EOMONTH(EDATE($B$18,0),0),AS$2&lt;=EOMONTH(EDATE($B$18,59),0)),$E49,0)</f>
        <v>0</v>
      </c>
      <c r="AT49" s="66">
        <f t="shared" si="153"/>
        <v>0</v>
      </c>
      <c r="AU49" s="66">
        <f t="shared" si="153"/>
        <v>0</v>
      </c>
      <c r="AV49" s="66">
        <f t="shared" si="153"/>
        <v>0</v>
      </c>
      <c r="AW49" s="66">
        <f t="shared" si="153"/>
        <v>0</v>
      </c>
      <c r="AX49" s="66">
        <f t="shared" si="153"/>
        <v>0</v>
      </c>
      <c r="AY49" s="66">
        <f t="shared" si="153"/>
        <v>0</v>
      </c>
      <c r="AZ49" s="66">
        <f t="shared" si="153"/>
        <v>0</v>
      </c>
      <c r="BA49" s="66">
        <f t="shared" si="153"/>
        <v>0</v>
      </c>
      <c r="BB49" s="66">
        <f t="shared" si="153"/>
        <v>0</v>
      </c>
      <c r="BC49" s="66">
        <f t="shared" si="153"/>
        <v>0</v>
      </c>
      <c r="BD49" s="66">
        <f t="shared" si="153"/>
        <v>0</v>
      </c>
      <c r="BE49" s="75">
        <f>SUM(AS49:BD49)</f>
        <v>0</v>
      </c>
      <c r="BF49" s="66">
        <f t="shared" ref="BF49:BQ51" si="154">IF(AND(BF$2&gt;=EOMONTH(EDATE($B$18,0),0),BF$2&lt;=EOMONTH(EDATE($B$18,59),0)),$E49,0)</f>
        <v>0</v>
      </c>
      <c r="BG49" s="66">
        <f t="shared" si="154"/>
        <v>0</v>
      </c>
      <c r="BH49" s="66">
        <f t="shared" si="154"/>
        <v>0</v>
      </c>
      <c r="BI49" s="66">
        <f t="shared" si="154"/>
        <v>0</v>
      </c>
      <c r="BJ49" s="66">
        <f t="shared" si="154"/>
        <v>0</v>
      </c>
      <c r="BK49" s="66">
        <f t="shared" si="154"/>
        <v>0</v>
      </c>
      <c r="BL49" s="66">
        <f t="shared" si="154"/>
        <v>0</v>
      </c>
      <c r="BM49" s="66">
        <f t="shared" si="154"/>
        <v>0</v>
      </c>
      <c r="BN49" s="66">
        <f t="shared" si="154"/>
        <v>0</v>
      </c>
      <c r="BO49" s="66">
        <f t="shared" si="154"/>
        <v>0</v>
      </c>
      <c r="BP49" s="66">
        <f t="shared" si="154"/>
        <v>0</v>
      </c>
      <c r="BQ49" s="66">
        <f t="shared" si="154"/>
        <v>0</v>
      </c>
      <c r="BR49" s="75">
        <f>SUM(BF49:BQ49)</f>
        <v>0</v>
      </c>
      <c r="BS49" s="66">
        <f t="shared" ref="BS49:CD51" si="155">IF(AND(BS$2&gt;=EOMONTH(EDATE($B$18,0),0),BS$2&lt;=EOMONTH(EDATE($B$18,59),0)),$E49,0)</f>
        <v>0</v>
      </c>
      <c r="BT49" s="66">
        <f t="shared" si="155"/>
        <v>0</v>
      </c>
      <c r="BU49" s="66">
        <f t="shared" si="155"/>
        <v>0</v>
      </c>
      <c r="BV49" s="66">
        <f t="shared" si="155"/>
        <v>0</v>
      </c>
      <c r="BW49" s="66">
        <f t="shared" si="155"/>
        <v>0</v>
      </c>
      <c r="BX49" s="66">
        <f t="shared" si="155"/>
        <v>0</v>
      </c>
      <c r="BY49" s="66">
        <f t="shared" si="155"/>
        <v>0</v>
      </c>
      <c r="BZ49" s="66">
        <f t="shared" si="155"/>
        <v>0</v>
      </c>
      <c r="CA49" s="66">
        <f t="shared" si="155"/>
        <v>0</v>
      </c>
      <c r="CB49" s="66">
        <f t="shared" si="155"/>
        <v>0</v>
      </c>
      <c r="CC49" s="66">
        <f t="shared" si="155"/>
        <v>0</v>
      </c>
      <c r="CD49" s="66">
        <f t="shared" si="155"/>
        <v>0</v>
      </c>
      <c r="CE49" s="75">
        <f>SUM(BS49:CD49)</f>
        <v>0</v>
      </c>
      <c r="CF49" s="66">
        <f t="shared" ref="CF49:CQ51" si="156">IF(AND(CF$2&gt;=EOMONTH(EDATE($B$18,0),0),CF$2&lt;=EOMONTH(EDATE($B$18,59),0)),$E49,0)</f>
        <v>0</v>
      </c>
      <c r="CG49" s="66">
        <f t="shared" si="156"/>
        <v>0</v>
      </c>
      <c r="CH49" s="66">
        <f t="shared" si="156"/>
        <v>0</v>
      </c>
      <c r="CI49" s="66">
        <f t="shared" si="156"/>
        <v>0</v>
      </c>
      <c r="CJ49" s="66">
        <f t="shared" si="156"/>
        <v>0</v>
      </c>
      <c r="CK49" s="66">
        <f t="shared" si="156"/>
        <v>0</v>
      </c>
      <c r="CL49" s="66">
        <f t="shared" si="156"/>
        <v>0</v>
      </c>
      <c r="CM49" s="66">
        <f t="shared" si="156"/>
        <v>0</v>
      </c>
      <c r="CN49" s="66">
        <f t="shared" si="156"/>
        <v>0</v>
      </c>
      <c r="CO49" s="66">
        <f t="shared" si="156"/>
        <v>0</v>
      </c>
      <c r="CP49" s="66">
        <f t="shared" si="156"/>
        <v>0</v>
      </c>
      <c r="CQ49" s="66">
        <f t="shared" si="156"/>
        <v>0</v>
      </c>
      <c r="CR49" s="75">
        <f>SUM(CF49:CQ49)</f>
        <v>0</v>
      </c>
      <c r="CS49" s="66">
        <f t="shared" ref="CS49:DD51" si="157">IF(AND(CS$2&gt;=EOMONTH(EDATE($B$18,0),0),CS$2&lt;=EOMONTH(EDATE($B$18,59),0)),$E49,0)</f>
        <v>0</v>
      </c>
      <c r="CT49" s="66">
        <f t="shared" si="157"/>
        <v>0</v>
      </c>
      <c r="CU49" s="66">
        <f t="shared" si="157"/>
        <v>0</v>
      </c>
      <c r="CV49" s="66">
        <f t="shared" si="157"/>
        <v>0</v>
      </c>
      <c r="CW49" s="66">
        <f t="shared" si="157"/>
        <v>0</v>
      </c>
      <c r="CX49" s="66">
        <f t="shared" si="157"/>
        <v>0</v>
      </c>
      <c r="CY49" s="66">
        <f t="shared" si="157"/>
        <v>0</v>
      </c>
      <c r="CZ49" s="66">
        <f t="shared" si="157"/>
        <v>0</v>
      </c>
      <c r="DA49" s="66">
        <f t="shared" si="157"/>
        <v>0</v>
      </c>
      <c r="DB49" s="66">
        <f t="shared" si="157"/>
        <v>0</v>
      </c>
      <c r="DC49" s="66">
        <f t="shared" si="157"/>
        <v>0</v>
      </c>
      <c r="DD49" s="66">
        <f t="shared" si="157"/>
        <v>0</v>
      </c>
      <c r="DE49" s="75">
        <f>SUM(CS49:DD49)</f>
        <v>0</v>
      </c>
      <c r="DF49" s="66">
        <f t="shared" ref="DF49:DQ51" si="158">IF(AND(DF$2&gt;=EOMONTH(EDATE($B$18,0),0),DF$2&lt;=EOMONTH(EDATE($B$18,59),0)),$E49,0)</f>
        <v>0</v>
      </c>
      <c r="DG49" s="66">
        <f t="shared" si="158"/>
        <v>0</v>
      </c>
      <c r="DH49" s="66">
        <f t="shared" si="158"/>
        <v>0</v>
      </c>
      <c r="DI49" s="66">
        <f t="shared" si="158"/>
        <v>0</v>
      </c>
      <c r="DJ49" s="66">
        <f t="shared" si="158"/>
        <v>0</v>
      </c>
      <c r="DK49" s="66">
        <f t="shared" si="158"/>
        <v>0</v>
      </c>
      <c r="DL49" s="66">
        <f t="shared" si="158"/>
        <v>0</v>
      </c>
      <c r="DM49" s="66">
        <f t="shared" si="158"/>
        <v>0</v>
      </c>
      <c r="DN49" s="66">
        <f t="shared" si="158"/>
        <v>0</v>
      </c>
      <c r="DO49" s="66">
        <f t="shared" si="158"/>
        <v>0</v>
      </c>
      <c r="DP49" s="66">
        <f t="shared" si="158"/>
        <v>0</v>
      </c>
      <c r="DQ49" s="66">
        <f t="shared" si="158"/>
        <v>0</v>
      </c>
      <c r="DR49" s="75">
        <f>SUM(DF49:DQ49)</f>
        <v>0</v>
      </c>
      <c r="DS49" s="66">
        <f t="shared" ref="DS49:ED51" si="159">IF(AND(DS$2&gt;=EOMONTH(EDATE($B$18,0),0),DS$2&lt;=EOMONTH(EDATE($B$18,59),0)),$E49,0)</f>
        <v>0</v>
      </c>
      <c r="DT49" s="66">
        <f t="shared" si="159"/>
        <v>0</v>
      </c>
      <c r="DU49" s="66">
        <f t="shared" si="159"/>
        <v>0</v>
      </c>
      <c r="DV49" s="66">
        <f t="shared" si="159"/>
        <v>0</v>
      </c>
      <c r="DW49" s="66">
        <f t="shared" si="159"/>
        <v>0</v>
      </c>
      <c r="DX49" s="66">
        <f t="shared" si="159"/>
        <v>0</v>
      </c>
      <c r="DY49" s="66">
        <f t="shared" si="159"/>
        <v>0</v>
      </c>
      <c r="DZ49" s="66">
        <f t="shared" si="159"/>
        <v>0</v>
      </c>
      <c r="EA49" s="66">
        <f t="shared" si="159"/>
        <v>0</v>
      </c>
      <c r="EB49" s="66">
        <f t="shared" si="159"/>
        <v>0</v>
      </c>
      <c r="EC49" s="66">
        <f t="shared" si="159"/>
        <v>0</v>
      </c>
      <c r="ED49" s="66">
        <f t="shared" si="159"/>
        <v>0</v>
      </c>
      <c r="EE49" s="75">
        <f>SUM(DS49:ED49)</f>
        <v>0</v>
      </c>
    </row>
    <row r="50" spans="1:135" x14ac:dyDescent="0.2">
      <c r="A50" s="12" t="s">
        <v>59</v>
      </c>
      <c r="B50" s="87">
        <v>0</v>
      </c>
      <c r="D50" s="2" t="s">
        <v>95</v>
      </c>
      <c r="E50" s="66">
        <v>0</v>
      </c>
      <c r="F50" s="66">
        <f t="shared" si="151"/>
        <v>0</v>
      </c>
      <c r="G50" s="66">
        <f t="shared" si="151"/>
        <v>0</v>
      </c>
      <c r="H50" s="66">
        <f t="shared" si="151"/>
        <v>0</v>
      </c>
      <c r="I50" s="66">
        <f t="shared" si="151"/>
        <v>0</v>
      </c>
      <c r="J50" s="66">
        <f t="shared" si="151"/>
        <v>0</v>
      </c>
      <c r="K50" s="66">
        <f t="shared" si="151"/>
        <v>0</v>
      </c>
      <c r="L50" s="66">
        <f t="shared" si="151"/>
        <v>0</v>
      </c>
      <c r="M50" s="66">
        <f t="shared" si="151"/>
        <v>0</v>
      </c>
      <c r="N50" s="66">
        <f t="shared" si="151"/>
        <v>0</v>
      </c>
      <c r="O50" s="66">
        <f t="shared" si="151"/>
        <v>0</v>
      </c>
      <c r="P50" s="66">
        <f t="shared" si="151"/>
        <v>0</v>
      </c>
      <c r="Q50" s="66">
        <f t="shared" si="151"/>
        <v>0</v>
      </c>
      <c r="R50" s="75">
        <f>SUM(F50:Q50)</f>
        <v>0</v>
      </c>
      <c r="S50" s="66">
        <f t="shared" ref="S50:AD51" si="160">IF(AND(S$2&gt;=EOMONTH(EDATE($B$18,0),0),S$2&lt;=EOMONTH(EDATE($B$18,59),0)),$E50,0)</f>
        <v>0</v>
      </c>
      <c r="T50" s="66">
        <f t="shared" si="160"/>
        <v>0</v>
      </c>
      <c r="U50" s="66">
        <f t="shared" si="160"/>
        <v>0</v>
      </c>
      <c r="V50" s="66">
        <f t="shared" si="160"/>
        <v>0</v>
      </c>
      <c r="W50" s="66">
        <f t="shared" si="160"/>
        <v>0</v>
      </c>
      <c r="X50" s="66">
        <f t="shared" si="160"/>
        <v>0</v>
      </c>
      <c r="Y50" s="66">
        <f t="shared" si="160"/>
        <v>0</v>
      </c>
      <c r="Z50" s="66">
        <f t="shared" si="160"/>
        <v>0</v>
      </c>
      <c r="AA50" s="66">
        <f t="shared" si="160"/>
        <v>0</v>
      </c>
      <c r="AB50" s="66">
        <f t="shared" si="160"/>
        <v>0</v>
      </c>
      <c r="AC50" s="66">
        <f t="shared" si="160"/>
        <v>0</v>
      </c>
      <c r="AD50" s="66">
        <f t="shared" si="160"/>
        <v>0</v>
      </c>
      <c r="AE50" s="75">
        <f>SUM(S50:AD50)</f>
        <v>0</v>
      </c>
      <c r="AF50" s="66">
        <f t="shared" si="152"/>
        <v>0</v>
      </c>
      <c r="AG50" s="66">
        <f t="shared" si="152"/>
        <v>0</v>
      </c>
      <c r="AH50" s="66">
        <f t="shared" si="152"/>
        <v>0</v>
      </c>
      <c r="AI50" s="66">
        <f t="shared" si="152"/>
        <v>0</v>
      </c>
      <c r="AJ50" s="66">
        <f t="shared" si="152"/>
        <v>0</v>
      </c>
      <c r="AK50" s="66">
        <f t="shared" si="152"/>
        <v>0</v>
      </c>
      <c r="AL50" s="66">
        <f t="shared" si="152"/>
        <v>0</v>
      </c>
      <c r="AM50" s="66">
        <f t="shared" si="152"/>
        <v>0</v>
      </c>
      <c r="AN50" s="66">
        <f t="shared" si="152"/>
        <v>0</v>
      </c>
      <c r="AO50" s="66">
        <f t="shared" si="152"/>
        <v>0</v>
      </c>
      <c r="AP50" s="66">
        <f t="shared" si="152"/>
        <v>0</v>
      </c>
      <c r="AQ50" s="66">
        <f t="shared" si="152"/>
        <v>0</v>
      </c>
      <c r="AR50" s="75">
        <f>SUM(AF50:AQ50)</f>
        <v>0</v>
      </c>
      <c r="AS50" s="66">
        <f t="shared" si="153"/>
        <v>0</v>
      </c>
      <c r="AT50" s="66">
        <f t="shared" si="153"/>
        <v>0</v>
      </c>
      <c r="AU50" s="66">
        <f t="shared" si="153"/>
        <v>0</v>
      </c>
      <c r="AV50" s="66">
        <f t="shared" si="153"/>
        <v>0</v>
      </c>
      <c r="AW50" s="66">
        <f t="shared" si="153"/>
        <v>0</v>
      </c>
      <c r="AX50" s="66">
        <f t="shared" si="153"/>
        <v>0</v>
      </c>
      <c r="AY50" s="66">
        <f t="shared" si="153"/>
        <v>0</v>
      </c>
      <c r="AZ50" s="66">
        <f t="shared" si="153"/>
        <v>0</v>
      </c>
      <c r="BA50" s="66">
        <f t="shared" si="153"/>
        <v>0</v>
      </c>
      <c r="BB50" s="66">
        <f t="shared" si="153"/>
        <v>0</v>
      </c>
      <c r="BC50" s="66">
        <f t="shared" si="153"/>
        <v>0</v>
      </c>
      <c r="BD50" s="66">
        <f t="shared" si="153"/>
        <v>0</v>
      </c>
      <c r="BE50" s="75">
        <f>SUM(AS50:BD50)</f>
        <v>0</v>
      </c>
      <c r="BF50" s="66">
        <f t="shared" si="154"/>
        <v>0</v>
      </c>
      <c r="BG50" s="66">
        <f t="shared" si="154"/>
        <v>0</v>
      </c>
      <c r="BH50" s="66">
        <f t="shared" si="154"/>
        <v>0</v>
      </c>
      <c r="BI50" s="66">
        <f t="shared" si="154"/>
        <v>0</v>
      </c>
      <c r="BJ50" s="66">
        <f t="shared" si="154"/>
        <v>0</v>
      </c>
      <c r="BK50" s="66">
        <f t="shared" si="154"/>
        <v>0</v>
      </c>
      <c r="BL50" s="66">
        <f t="shared" si="154"/>
        <v>0</v>
      </c>
      <c r="BM50" s="66">
        <f t="shared" si="154"/>
        <v>0</v>
      </c>
      <c r="BN50" s="66">
        <f t="shared" si="154"/>
        <v>0</v>
      </c>
      <c r="BO50" s="66">
        <f t="shared" si="154"/>
        <v>0</v>
      </c>
      <c r="BP50" s="66">
        <f t="shared" si="154"/>
        <v>0</v>
      </c>
      <c r="BQ50" s="66">
        <f t="shared" si="154"/>
        <v>0</v>
      </c>
      <c r="BR50" s="75">
        <f>SUM(BF50:BQ50)</f>
        <v>0</v>
      </c>
      <c r="BS50" s="66">
        <f t="shared" si="155"/>
        <v>0</v>
      </c>
      <c r="BT50" s="66">
        <f t="shared" si="155"/>
        <v>0</v>
      </c>
      <c r="BU50" s="66">
        <f t="shared" si="155"/>
        <v>0</v>
      </c>
      <c r="BV50" s="66">
        <f t="shared" si="155"/>
        <v>0</v>
      </c>
      <c r="BW50" s="66">
        <f t="shared" si="155"/>
        <v>0</v>
      </c>
      <c r="BX50" s="66">
        <f t="shared" si="155"/>
        <v>0</v>
      </c>
      <c r="BY50" s="66">
        <f t="shared" si="155"/>
        <v>0</v>
      </c>
      <c r="BZ50" s="66">
        <f t="shared" si="155"/>
        <v>0</v>
      </c>
      <c r="CA50" s="66">
        <f t="shared" si="155"/>
        <v>0</v>
      </c>
      <c r="CB50" s="66">
        <f t="shared" si="155"/>
        <v>0</v>
      </c>
      <c r="CC50" s="66">
        <f t="shared" si="155"/>
        <v>0</v>
      </c>
      <c r="CD50" s="66">
        <f t="shared" si="155"/>
        <v>0</v>
      </c>
      <c r="CE50" s="75">
        <f>SUM(BS50:CD50)</f>
        <v>0</v>
      </c>
      <c r="CF50" s="66">
        <f t="shared" si="156"/>
        <v>0</v>
      </c>
      <c r="CG50" s="66">
        <f t="shared" si="156"/>
        <v>0</v>
      </c>
      <c r="CH50" s="66">
        <f t="shared" si="156"/>
        <v>0</v>
      </c>
      <c r="CI50" s="66">
        <f t="shared" si="156"/>
        <v>0</v>
      </c>
      <c r="CJ50" s="66">
        <f t="shared" si="156"/>
        <v>0</v>
      </c>
      <c r="CK50" s="66">
        <f t="shared" si="156"/>
        <v>0</v>
      </c>
      <c r="CL50" s="66">
        <f t="shared" si="156"/>
        <v>0</v>
      </c>
      <c r="CM50" s="66">
        <f t="shared" si="156"/>
        <v>0</v>
      </c>
      <c r="CN50" s="66">
        <f t="shared" si="156"/>
        <v>0</v>
      </c>
      <c r="CO50" s="66">
        <f t="shared" si="156"/>
        <v>0</v>
      </c>
      <c r="CP50" s="66">
        <f t="shared" si="156"/>
        <v>0</v>
      </c>
      <c r="CQ50" s="66">
        <f t="shared" si="156"/>
        <v>0</v>
      </c>
      <c r="CR50" s="75">
        <f>SUM(CF50:CQ50)</f>
        <v>0</v>
      </c>
      <c r="CS50" s="66">
        <f t="shared" si="157"/>
        <v>0</v>
      </c>
      <c r="CT50" s="66">
        <f t="shared" si="157"/>
        <v>0</v>
      </c>
      <c r="CU50" s="66">
        <f t="shared" si="157"/>
        <v>0</v>
      </c>
      <c r="CV50" s="66">
        <f t="shared" si="157"/>
        <v>0</v>
      </c>
      <c r="CW50" s="66">
        <f t="shared" si="157"/>
        <v>0</v>
      </c>
      <c r="CX50" s="66">
        <f t="shared" si="157"/>
        <v>0</v>
      </c>
      <c r="CY50" s="66">
        <f t="shared" si="157"/>
        <v>0</v>
      </c>
      <c r="CZ50" s="66">
        <f t="shared" si="157"/>
        <v>0</v>
      </c>
      <c r="DA50" s="66">
        <f t="shared" si="157"/>
        <v>0</v>
      </c>
      <c r="DB50" s="66">
        <f t="shared" si="157"/>
        <v>0</v>
      </c>
      <c r="DC50" s="66">
        <f t="shared" si="157"/>
        <v>0</v>
      </c>
      <c r="DD50" s="66">
        <f t="shared" si="157"/>
        <v>0</v>
      </c>
      <c r="DE50" s="75">
        <f>SUM(CS50:DD50)</f>
        <v>0</v>
      </c>
      <c r="DF50" s="66">
        <f t="shared" si="158"/>
        <v>0</v>
      </c>
      <c r="DG50" s="66">
        <f t="shared" si="158"/>
        <v>0</v>
      </c>
      <c r="DH50" s="66">
        <f t="shared" si="158"/>
        <v>0</v>
      </c>
      <c r="DI50" s="66">
        <f t="shared" si="158"/>
        <v>0</v>
      </c>
      <c r="DJ50" s="66">
        <f t="shared" si="158"/>
        <v>0</v>
      </c>
      <c r="DK50" s="66">
        <f t="shared" si="158"/>
        <v>0</v>
      </c>
      <c r="DL50" s="66">
        <f t="shared" si="158"/>
        <v>0</v>
      </c>
      <c r="DM50" s="66">
        <f t="shared" si="158"/>
        <v>0</v>
      </c>
      <c r="DN50" s="66">
        <f t="shared" si="158"/>
        <v>0</v>
      </c>
      <c r="DO50" s="66">
        <f t="shared" si="158"/>
        <v>0</v>
      </c>
      <c r="DP50" s="66">
        <f t="shared" si="158"/>
        <v>0</v>
      </c>
      <c r="DQ50" s="66">
        <f t="shared" si="158"/>
        <v>0</v>
      </c>
      <c r="DR50" s="75">
        <f>SUM(DF50:DQ50)</f>
        <v>0</v>
      </c>
      <c r="DS50" s="66">
        <f t="shared" si="159"/>
        <v>0</v>
      </c>
      <c r="DT50" s="66">
        <f t="shared" si="159"/>
        <v>0</v>
      </c>
      <c r="DU50" s="66">
        <f t="shared" si="159"/>
        <v>0</v>
      </c>
      <c r="DV50" s="66">
        <f t="shared" si="159"/>
        <v>0</v>
      </c>
      <c r="DW50" s="66">
        <f t="shared" si="159"/>
        <v>0</v>
      </c>
      <c r="DX50" s="66">
        <f t="shared" si="159"/>
        <v>0</v>
      </c>
      <c r="DY50" s="66">
        <f t="shared" si="159"/>
        <v>0</v>
      </c>
      <c r="DZ50" s="66">
        <f t="shared" si="159"/>
        <v>0</v>
      </c>
      <c r="EA50" s="66">
        <f t="shared" si="159"/>
        <v>0</v>
      </c>
      <c r="EB50" s="66">
        <f t="shared" si="159"/>
        <v>0</v>
      </c>
      <c r="EC50" s="66">
        <f t="shared" si="159"/>
        <v>0</v>
      </c>
      <c r="ED50" s="66">
        <f t="shared" si="159"/>
        <v>0</v>
      </c>
      <c r="EE50" s="75">
        <f>SUM(DS50:ED50)</f>
        <v>0</v>
      </c>
    </row>
    <row r="51" spans="1:135" x14ac:dyDescent="0.2">
      <c r="A51" s="12" t="str">
        <f t="shared" ref="A51:A56" si="161">A40</f>
        <v>Durée remboursement</v>
      </c>
      <c r="B51" s="88">
        <v>15</v>
      </c>
      <c r="D51" s="2" t="s">
        <v>96</v>
      </c>
      <c r="E51" s="66">
        <v>1960</v>
      </c>
      <c r="F51" s="66">
        <f t="shared" si="151"/>
        <v>1960</v>
      </c>
      <c r="G51" s="66">
        <f t="shared" si="151"/>
        <v>1960</v>
      </c>
      <c r="H51" s="66">
        <f t="shared" si="151"/>
        <v>1960</v>
      </c>
      <c r="I51" s="66">
        <f t="shared" si="151"/>
        <v>1960</v>
      </c>
      <c r="J51" s="66">
        <f t="shared" si="151"/>
        <v>1960</v>
      </c>
      <c r="K51" s="66">
        <f t="shared" si="151"/>
        <v>1960</v>
      </c>
      <c r="L51" s="66">
        <f t="shared" si="151"/>
        <v>1960</v>
      </c>
      <c r="M51" s="66">
        <f t="shared" si="151"/>
        <v>1960</v>
      </c>
      <c r="N51" s="66">
        <f t="shared" si="151"/>
        <v>1960</v>
      </c>
      <c r="O51" s="66">
        <f t="shared" si="151"/>
        <v>1960</v>
      </c>
      <c r="P51" s="66">
        <f t="shared" si="151"/>
        <v>1960</v>
      </c>
      <c r="Q51" s="66">
        <f t="shared" si="151"/>
        <v>1960</v>
      </c>
      <c r="R51" s="75">
        <f>SUM(F51:Q51)</f>
        <v>23520</v>
      </c>
      <c r="S51" s="66">
        <f t="shared" si="160"/>
        <v>1960</v>
      </c>
      <c r="T51" s="66">
        <f t="shared" si="160"/>
        <v>1960</v>
      </c>
      <c r="U51" s="66">
        <f t="shared" si="160"/>
        <v>1960</v>
      </c>
      <c r="V51" s="66">
        <f t="shared" si="160"/>
        <v>1960</v>
      </c>
      <c r="W51" s="66">
        <f t="shared" si="160"/>
        <v>1960</v>
      </c>
      <c r="X51" s="66">
        <f t="shared" si="160"/>
        <v>1960</v>
      </c>
      <c r="Y51" s="66">
        <f t="shared" si="160"/>
        <v>1960</v>
      </c>
      <c r="Z51" s="66">
        <f t="shared" si="160"/>
        <v>1960</v>
      </c>
      <c r="AA51" s="66">
        <f t="shared" si="160"/>
        <v>1960</v>
      </c>
      <c r="AB51" s="66">
        <f t="shared" si="160"/>
        <v>1960</v>
      </c>
      <c r="AC51" s="66">
        <f t="shared" si="160"/>
        <v>1960</v>
      </c>
      <c r="AD51" s="66">
        <f t="shared" si="160"/>
        <v>1960</v>
      </c>
      <c r="AE51" s="75">
        <f>SUM(S51:AD51)</f>
        <v>23520</v>
      </c>
      <c r="AF51" s="66">
        <f t="shared" si="152"/>
        <v>1960</v>
      </c>
      <c r="AG51" s="66">
        <f t="shared" si="152"/>
        <v>1960</v>
      </c>
      <c r="AH51" s="66">
        <f t="shared" si="152"/>
        <v>1960</v>
      </c>
      <c r="AI51" s="66">
        <f t="shared" si="152"/>
        <v>1960</v>
      </c>
      <c r="AJ51" s="66">
        <f t="shared" si="152"/>
        <v>1960</v>
      </c>
      <c r="AK51" s="66">
        <f t="shared" si="152"/>
        <v>1960</v>
      </c>
      <c r="AL51" s="66">
        <f t="shared" si="152"/>
        <v>1960</v>
      </c>
      <c r="AM51" s="66">
        <f t="shared" si="152"/>
        <v>1960</v>
      </c>
      <c r="AN51" s="66">
        <f t="shared" si="152"/>
        <v>1960</v>
      </c>
      <c r="AO51" s="66">
        <f t="shared" si="152"/>
        <v>1960</v>
      </c>
      <c r="AP51" s="66">
        <f t="shared" si="152"/>
        <v>1960</v>
      </c>
      <c r="AQ51" s="66">
        <f t="shared" si="152"/>
        <v>1960</v>
      </c>
      <c r="AR51" s="75">
        <f>SUM(AF51:AQ51)</f>
        <v>23520</v>
      </c>
      <c r="AS51" s="66">
        <f t="shared" si="153"/>
        <v>0</v>
      </c>
      <c r="AT51" s="66">
        <f t="shared" si="153"/>
        <v>0</v>
      </c>
      <c r="AU51" s="66">
        <f t="shared" si="153"/>
        <v>0</v>
      </c>
      <c r="AV51" s="66">
        <f t="shared" si="153"/>
        <v>0</v>
      </c>
      <c r="AW51" s="66">
        <f t="shared" si="153"/>
        <v>0</v>
      </c>
      <c r="AX51" s="66">
        <f t="shared" si="153"/>
        <v>0</v>
      </c>
      <c r="AY51" s="66">
        <f t="shared" si="153"/>
        <v>0</v>
      </c>
      <c r="AZ51" s="66">
        <f t="shared" si="153"/>
        <v>0</v>
      </c>
      <c r="BA51" s="66">
        <f t="shared" si="153"/>
        <v>0</v>
      </c>
      <c r="BB51" s="66">
        <f t="shared" si="153"/>
        <v>0</v>
      </c>
      <c r="BC51" s="66">
        <f t="shared" si="153"/>
        <v>0</v>
      </c>
      <c r="BD51" s="66">
        <f t="shared" si="153"/>
        <v>0</v>
      </c>
      <c r="BE51" s="75">
        <f>SUM(AS51:BD51)</f>
        <v>0</v>
      </c>
      <c r="BF51" s="66">
        <f t="shared" si="154"/>
        <v>0</v>
      </c>
      <c r="BG51" s="66">
        <f t="shared" si="154"/>
        <v>0</v>
      </c>
      <c r="BH51" s="66">
        <f t="shared" si="154"/>
        <v>0</v>
      </c>
      <c r="BI51" s="66">
        <f t="shared" si="154"/>
        <v>0</v>
      </c>
      <c r="BJ51" s="66">
        <f t="shared" si="154"/>
        <v>0</v>
      </c>
      <c r="BK51" s="66">
        <f t="shared" si="154"/>
        <v>0</v>
      </c>
      <c r="BL51" s="66">
        <f t="shared" si="154"/>
        <v>0</v>
      </c>
      <c r="BM51" s="66">
        <f t="shared" si="154"/>
        <v>0</v>
      </c>
      <c r="BN51" s="66">
        <f t="shared" si="154"/>
        <v>0</v>
      </c>
      <c r="BO51" s="66">
        <f t="shared" si="154"/>
        <v>0</v>
      </c>
      <c r="BP51" s="66">
        <f t="shared" si="154"/>
        <v>0</v>
      </c>
      <c r="BQ51" s="66">
        <f t="shared" si="154"/>
        <v>0</v>
      </c>
      <c r="BR51" s="75">
        <f>SUM(BF51:BQ51)</f>
        <v>0</v>
      </c>
      <c r="BS51" s="66">
        <f t="shared" si="155"/>
        <v>0</v>
      </c>
      <c r="BT51" s="66">
        <f t="shared" si="155"/>
        <v>0</v>
      </c>
      <c r="BU51" s="66">
        <f t="shared" si="155"/>
        <v>0</v>
      </c>
      <c r="BV51" s="66">
        <f t="shared" si="155"/>
        <v>0</v>
      </c>
      <c r="BW51" s="66">
        <f t="shared" si="155"/>
        <v>0</v>
      </c>
      <c r="BX51" s="66">
        <f t="shared" si="155"/>
        <v>0</v>
      </c>
      <c r="BY51" s="66">
        <f t="shared" si="155"/>
        <v>0</v>
      </c>
      <c r="BZ51" s="66">
        <f t="shared" si="155"/>
        <v>0</v>
      </c>
      <c r="CA51" s="66">
        <f t="shared" si="155"/>
        <v>0</v>
      </c>
      <c r="CB51" s="66">
        <f t="shared" si="155"/>
        <v>0</v>
      </c>
      <c r="CC51" s="66">
        <f t="shared" si="155"/>
        <v>0</v>
      </c>
      <c r="CD51" s="66">
        <f t="shared" si="155"/>
        <v>0</v>
      </c>
      <c r="CE51" s="75">
        <f>SUM(BS51:CD51)</f>
        <v>0</v>
      </c>
      <c r="CF51" s="66">
        <f t="shared" si="156"/>
        <v>0</v>
      </c>
      <c r="CG51" s="66">
        <f t="shared" si="156"/>
        <v>0</v>
      </c>
      <c r="CH51" s="66">
        <f t="shared" si="156"/>
        <v>0</v>
      </c>
      <c r="CI51" s="66">
        <f t="shared" si="156"/>
        <v>0</v>
      </c>
      <c r="CJ51" s="66">
        <f t="shared" si="156"/>
        <v>0</v>
      </c>
      <c r="CK51" s="66">
        <f t="shared" si="156"/>
        <v>0</v>
      </c>
      <c r="CL51" s="66">
        <f t="shared" si="156"/>
        <v>0</v>
      </c>
      <c r="CM51" s="66">
        <f t="shared" si="156"/>
        <v>0</v>
      </c>
      <c r="CN51" s="66">
        <f t="shared" si="156"/>
        <v>0</v>
      </c>
      <c r="CO51" s="66">
        <f t="shared" si="156"/>
        <v>0</v>
      </c>
      <c r="CP51" s="66">
        <f t="shared" si="156"/>
        <v>0</v>
      </c>
      <c r="CQ51" s="66">
        <f t="shared" si="156"/>
        <v>0</v>
      </c>
      <c r="CR51" s="75">
        <f>SUM(CF51:CQ51)</f>
        <v>0</v>
      </c>
      <c r="CS51" s="66">
        <f t="shared" si="157"/>
        <v>0</v>
      </c>
      <c r="CT51" s="66">
        <f t="shared" si="157"/>
        <v>0</v>
      </c>
      <c r="CU51" s="66">
        <f t="shared" si="157"/>
        <v>0</v>
      </c>
      <c r="CV51" s="66">
        <f t="shared" si="157"/>
        <v>0</v>
      </c>
      <c r="CW51" s="66">
        <f t="shared" si="157"/>
        <v>0</v>
      </c>
      <c r="CX51" s="66">
        <f t="shared" si="157"/>
        <v>0</v>
      </c>
      <c r="CY51" s="66">
        <f t="shared" si="157"/>
        <v>0</v>
      </c>
      <c r="CZ51" s="66">
        <f t="shared" si="157"/>
        <v>0</v>
      </c>
      <c r="DA51" s="66">
        <f t="shared" si="157"/>
        <v>0</v>
      </c>
      <c r="DB51" s="66">
        <f t="shared" si="157"/>
        <v>0</v>
      </c>
      <c r="DC51" s="66">
        <f t="shared" si="157"/>
        <v>0</v>
      </c>
      <c r="DD51" s="66">
        <f t="shared" si="157"/>
        <v>0</v>
      </c>
      <c r="DE51" s="75">
        <f>SUM(CS51:DD51)</f>
        <v>0</v>
      </c>
      <c r="DF51" s="66">
        <f t="shared" si="158"/>
        <v>0</v>
      </c>
      <c r="DG51" s="66">
        <f t="shared" si="158"/>
        <v>0</v>
      </c>
      <c r="DH51" s="66">
        <f t="shared" si="158"/>
        <v>0</v>
      </c>
      <c r="DI51" s="66">
        <f t="shared" si="158"/>
        <v>0</v>
      </c>
      <c r="DJ51" s="66">
        <f t="shared" si="158"/>
        <v>0</v>
      </c>
      <c r="DK51" s="66">
        <f t="shared" si="158"/>
        <v>0</v>
      </c>
      <c r="DL51" s="66">
        <f t="shared" si="158"/>
        <v>0</v>
      </c>
      <c r="DM51" s="66">
        <f t="shared" si="158"/>
        <v>0</v>
      </c>
      <c r="DN51" s="66">
        <f t="shared" si="158"/>
        <v>0</v>
      </c>
      <c r="DO51" s="66">
        <f t="shared" si="158"/>
        <v>0</v>
      </c>
      <c r="DP51" s="66">
        <f t="shared" si="158"/>
        <v>0</v>
      </c>
      <c r="DQ51" s="66">
        <f t="shared" si="158"/>
        <v>0</v>
      </c>
      <c r="DR51" s="75">
        <f>SUM(DF51:DQ51)</f>
        <v>0</v>
      </c>
      <c r="DS51" s="66">
        <f t="shared" si="159"/>
        <v>0</v>
      </c>
      <c r="DT51" s="66">
        <f t="shared" si="159"/>
        <v>0</v>
      </c>
      <c r="DU51" s="66">
        <f t="shared" si="159"/>
        <v>0</v>
      </c>
      <c r="DV51" s="66">
        <f t="shared" si="159"/>
        <v>0</v>
      </c>
      <c r="DW51" s="66">
        <f t="shared" si="159"/>
        <v>0</v>
      </c>
      <c r="DX51" s="66">
        <f t="shared" si="159"/>
        <v>0</v>
      </c>
      <c r="DY51" s="66">
        <f t="shared" si="159"/>
        <v>0</v>
      </c>
      <c r="DZ51" s="66">
        <f t="shared" si="159"/>
        <v>0</v>
      </c>
      <c r="EA51" s="66">
        <f t="shared" si="159"/>
        <v>0</v>
      </c>
      <c r="EB51" s="66">
        <f t="shared" si="159"/>
        <v>0</v>
      </c>
      <c r="EC51" s="66">
        <f t="shared" si="159"/>
        <v>0</v>
      </c>
      <c r="ED51" s="66">
        <f t="shared" si="159"/>
        <v>0</v>
      </c>
      <c r="EE51" s="75">
        <f>SUM(DS51:ED51)</f>
        <v>0</v>
      </c>
    </row>
    <row r="52" spans="1:135" x14ac:dyDescent="0.2">
      <c r="A52" s="12" t="str">
        <f t="shared" si="161"/>
        <v>Durée en mois</v>
      </c>
      <c r="B52" s="88">
        <f>B51*12</f>
        <v>180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2" t="str">
        <f t="shared" si="161"/>
        <v>Taux intérêt</v>
      </c>
      <c r="B53" s="89"/>
      <c r="D53" s="25" t="s">
        <v>97</v>
      </c>
      <c r="E53" s="86">
        <f t="shared" ref="E53:Q53" si="162">SUM(E49:E51)</f>
        <v>3960</v>
      </c>
      <c r="F53" s="66">
        <f t="shared" si="162"/>
        <v>3960</v>
      </c>
      <c r="G53" s="66">
        <f t="shared" si="162"/>
        <v>3960</v>
      </c>
      <c r="H53" s="66">
        <f t="shared" si="162"/>
        <v>3960</v>
      </c>
      <c r="I53" s="66">
        <f t="shared" si="162"/>
        <v>3960</v>
      </c>
      <c r="J53" s="66">
        <f t="shared" si="162"/>
        <v>3960</v>
      </c>
      <c r="K53" s="66">
        <f t="shared" si="162"/>
        <v>3960</v>
      </c>
      <c r="L53" s="66">
        <f t="shared" si="162"/>
        <v>3960</v>
      </c>
      <c r="M53" s="66">
        <f t="shared" si="162"/>
        <v>3960</v>
      </c>
      <c r="N53" s="66">
        <f t="shared" si="162"/>
        <v>3960</v>
      </c>
      <c r="O53" s="66">
        <f t="shared" si="162"/>
        <v>3960</v>
      </c>
      <c r="P53" s="66">
        <f t="shared" si="162"/>
        <v>3960</v>
      </c>
      <c r="Q53" s="66">
        <f t="shared" si="162"/>
        <v>3960</v>
      </c>
      <c r="R53" s="75">
        <f>SUM(F53:Q53)</f>
        <v>47520</v>
      </c>
      <c r="S53" s="66">
        <f t="shared" ref="S53:AD53" si="163">SUM(S49:S51)</f>
        <v>3560</v>
      </c>
      <c r="T53" s="66">
        <f t="shared" si="163"/>
        <v>3560</v>
      </c>
      <c r="U53" s="66">
        <f t="shared" si="163"/>
        <v>3560</v>
      </c>
      <c r="V53" s="66">
        <f t="shared" si="163"/>
        <v>3560</v>
      </c>
      <c r="W53" s="66">
        <f t="shared" si="163"/>
        <v>3560</v>
      </c>
      <c r="X53" s="66">
        <f t="shared" si="163"/>
        <v>3560</v>
      </c>
      <c r="Y53" s="66">
        <f t="shared" si="163"/>
        <v>3560</v>
      </c>
      <c r="Z53" s="66">
        <f t="shared" si="163"/>
        <v>3560</v>
      </c>
      <c r="AA53" s="66">
        <f t="shared" si="163"/>
        <v>3560</v>
      </c>
      <c r="AB53" s="66">
        <f t="shared" si="163"/>
        <v>3560</v>
      </c>
      <c r="AC53" s="66">
        <f t="shared" si="163"/>
        <v>3560</v>
      </c>
      <c r="AD53" s="66">
        <f t="shared" si="163"/>
        <v>3560</v>
      </c>
      <c r="AE53" s="75">
        <f>SUM(S53:AD53)</f>
        <v>42720</v>
      </c>
      <c r="AF53" s="66">
        <f t="shared" ref="AF53:AQ53" si="164">SUM(AF49:AF51)</f>
        <v>3960</v>
      </c>
      <c r="AG53" s="66">
        <f t="shared" si="164"/>
        <v>3960</v>
      </c>
      <c r="AH53" s="66">
        <f t="shared" si="164"/>
        <v>3960</v>
      </c>
      <c r="AI53" s="66">
        <f t="shared" si="164"/>
        <v>3960</v>
      </c>
      <c r="AJ53" s="66">
        <f t="shared" si="164"/>
        <v>3960</v>
      </c>
      <c r="AK53" s="66">
        <f t="shared" si="164"/>
        <v>3960</v>
      </c>
      <c r="AL53" s="66">
        <f t="shared" si="164"/>
        <v>3960</v>
      </c>
      <c r="AM53" s="66">
        <f t="shared" si="164"/>
        <v>3960</v>
      </c>
      <c r="AN53" s="66">
        <f t="shared" si="164"/>
        <v>3960</v>
      </c>
      <c r="AO53" s="66">
        <f t="shared" si="164"/>
        <v>3960</v>
      </c>
      <c r="AP53" s="66">
        <f t="shared" si="164"/>
        <v>3960</v>
      </c>
      <c r="AQ53" s="66">
        <f t="shared" si="164"/>
        <v>3960</v>
      </c>
      <c r="AR53" s="75">
        <f>SUM(AF53:AQ53)</f>
        <v>47520</v>
      </c>
      <c r="AS53" s="66">
        <f t="shared" ref="AS53:BD53" si="165">SUM(AS49:AS51)</f>
        <v>0</v>
      </c>
      <c r="AT53" s="66">
        <f t="shared" si="165"/>
        <v>0</v>
      </c>
      <c r="AU53" s="66">
        <f t="shared" si="165"/>
        <v>0</v>
      </c>
      <c r="AV53" s="66">
        <f t="shared" si="165"/>
        <v>0</v>
      </c>
      <c r="AW53" s="66">
        <f t="shared" si="165"/>
        <v>0</v>
      </c>
      <c r="AX53" s="66">
        <f t="shared" si="165"/>
        <v>0</v>
      </c>
      <c r="AY53" s="66">
        <f t="shared" si="165"/>
        <v>0</v>
      </c>
      <c r="AZ53" s="66">
        <f t="shared" si="165"/>
        <v>0</v>
      </c>
      <c r="BA53" s="66">
        <f t="shared" si="165"/>
        <v>0</v>
      </c>
      <c r="BB53" s="66">
        <f t="shared" si="165"/>
        <v>0</v>
      </c>
      <c r="BC53" s="66">
        <f t="shared" si="165"/>
        <v>0</v>
      </c>
      <c r="BD53" s="66">
        <f t="shared" si="165"/>
        <v>0</v>
      </c>
      <c r="BE53" s="75">
        <f>SUM(AS53:BD53)</f>
        <v>0</v>
      </c>
      <c r="BF53" s="66">
        <f t="shared" ref="BF53:BQ53" si="166">SUM(BF49:BF51)</f>
        <v>0</v>
      </c>
      <c r="BG53" s="66">
        <f t="shared" si="166"/>
        <v>0</v>
      </c>
      <c r="BH53" s="66">
        <f t="shared" si="166"/>
        <v>0</v>
      </c>
      <c r="BI53" s="66">
        <f t="shared" si="166"/>
        <v>0</v>
      </c>
      <c r="BJ53" s="66">
        <f t="shared" si="166"/>
        <v>0</v>
      </c>
      <c r="BK53" s="66">
        <f t="shared" si="166"/>
        <v>0</v>
      </c>
      <c r="BL53" s="66">
        <f t="shared" si="166"/>
        <v>0</v>
      </c>
      <c r="BM53" s="66">
        <f t="shared" si="166"/>
        <v>0</v>
      </c>
      <c r="BN53" s="66">
        <f t="shared" si="166"/>
        <v>0</v>
      </c>
      <c r="BO53" s="66">
        <f t="shared" si="166"/>
        <v>0</v>
      </c>
      <c r="BP53" s="66">
        <f t="shared" si="166"/>
        <v>0</v>
      </c>
      <c r="BQ53" s="66">
        <f t="shared" si="166"/>
        <v>0</v>
      </c>
      <c r="BR53" s="75">
        <f>SUM(BF53:BQ53)</f>
        <v>0</v>
      </c>
      <c r="BS53" s="66">
        <f t="shared" ref="BS53:CD53" si="167">SUM(BS49:BS51)</f>
        <v>0</v>
      </c>
      <c r="BT53" s="66">
        <f t="shared" si="167"/>
        <v>0</v>
      </c>
      <c r="BU53" s="66">
        <f t="shared" si="167"/>
        <v>0</v>
      </c>
      <c r="BV53" s="66">
        <f t="shared" si="167"/>
        <v>0</v>
      </c>
      <c r="BW53" s="66">
        <f t="shared" si="167"/>
        <v>0</v>
      </c>
      <c r="BX53" s="66">
        <f t="shared" si="167"/>
        <v>0</v>
      </c>
      <c r="BY53" s="66">
        <f t="shared" si="167"/>
        <v>0</v>
      </c>
      <c r="BZ53" s="66">
        <f t="shared" si="167"/>
        <v>0</v>
      </c>
      <c r="CA53" s="66">
        <f t="shared" si="167"/>
        <v>0</v>
      </c>
      <c r="CB53" s="66">
        <f t="shared" si="167"/>
        <v>0</v>
      </c>
      <c r="CC53" s="66">
        <f t="shared" si="167"/>
        <v>0</v>
      </c>
      <c r="CD53" s="66">
        <f t="shared" si="167"/>
        <v>0</v>
      </c>
      <c r="CE53" s="75">
        <f>SUM(BS53:CD53)</f>
        <v>0</v>
      </c>
      <c r="CF53" s="66">
        <f t="shared" ref="CF53:CQ53" si="168">SUM(CF49:CF51)</f>
        <v>0</v>
      </c>
      <c r="CG53" s="66">
        <f t="shared" si="168"/>
        <v>0</v>
      </c>
      <c r="CH53" s="66">
        <f t="shared" si="168"/>
        <v>0</v>
      </c>
      <c r="CI53" s="66">
        <f t="shared" si="168"/>
        <v>0</v>
      </c>
      <c r="CJ53" s="66">
        <f t="shared" si="168"/>
        <v>0</v>
      </c>
      <c r="CK53" s="66">
        <f t="shared" si="168"/>
        <v>0</v>
      </c>
      <c r="CL53" s="66">
        <f t="shared" si="168"/>
        <v>0</v>
      </c>
      <c r="CM53" s="66">
        <f t="shared" si="168"/>
        <v>0</v>
      </c>
      <c r="CN53" s="66">
        <f t="shared" si="168"/>
        <v>0</v>
      </c>
      <c r="CO53" s="66">
        <f t="shared" si="168"/>
        <v>0</v>
      </c>
      <c r="CP53" s="66">
        <f t="shared" si="168"/>
        <v>0</v>
      </c>
      <c r="CQ53" s="66">
        <f t="shared" si="168"/>
        <v>0</v>
      </c>
      <c r="CR53" s="75">
        <f>SUM(CF53:CQ53)</f>
        <v>0</v>
      </c>
      <c r="CS53" s="66">
        <f t="shared" ref="CS53:DD53" si="169">SUM(CS49:CS51)</f>
        <v>0</v>
      </c>
      <c r="CT53" s="66">
        <f t="shared" si="169"/>
        <v>0</v>
      </c>
      <c r="CU53" s="66">
        <f t="shared" si="169"/>
        <v>0</v>
      </c>
      <c r="CV53" s="66">
        <f t="shared" si="169"/>
        <v>0</v>
      </c>
      <c r="CW53" s="66">
        <f t="shared" si="169"/>
        <v>0</v>
      </c>
      <c r="CX53" s="66">
        <f t="shared" si="169"/>
        <v>0</v>
      </c>
      <c r="CY53" s="66">
        <f t="shared" si="169"/>
        <v>0</v>
      </c>
      <c r="CZ53" s="66">
        <f t="shared" si="169"/>
        <v>0</v>
      </c>
      <c r="DA53" s="66">
        <f t="shared" si="169"/>
        <v>0</v>
      </c>
      <c r="DB53" s="66">
        <f t="shared" si="169"/>
        <v>0</v>
      </c>
      <c r="DC53" s="66">
        <f t="shared" si="169"/>
        <v>0</v>
      </c>
      <c r="DD53" s="66">
        <f t="shared" si="169"/>
        <v>0</v>
      </c>
      <c r="DE53" s="75">
        <f>SUM(CS53:DD53)</f>
        <v>0</v>
      </c>
      <c r="DF53" s="66">
        <f t="shared" ref="DF53:DQ53" si="170">SUM(DF49:DF51)</f>
        <v>0</v>
      </c>
      <c r="DG53" s="66">
        <f t="shared" si="170"/>
        <v>0</v>
      </c>
      <c r="DH53" s="66">
        <f t="shared" si="170"/>
        <v>0</v>
      </c>
      <c r="DI53" s="66">
        <f t="shared" si="170"/>
        <v>0</v>
      </c>
      <c r="DJ53" s="66">
        <f t="shared" si="170"/>
        <v>0</v>
      </c>
      <c r="DK53" s="66">
        <f t="shared" si="170"/>
        <v>0</v>
      </c>
      <c r="DL53" s="66">
        <f t="shared" si="170"/>
        <v>0</v>
      </c>
      <c r="DM53" s="66">
        <f t="shared" si="170"/>
        <v>0</v>
      </c>
      <c r="DN53" s="66">
        <f t="shared" si="170"/>
        <v>0</v>
      </c>
      <c r="DO53" s="66">
        <f t="shared" si="170"/>
        <v>0</v>
      </c>
      <c r="DP53" s="66">
        <f t="shared" si="170"/>
        <v>0</v>
      </c>
      <c r="DQ53" s="66">
        <f t="shared" si="170"/>
        <v>0</v>
      </c>
      <c r="DR53" s="75">
        <f>SUM(DF53:DQ53)</f>
        <v>0</v>
      </c>
      <c r="DS53" s="66">
        <f t="shared" ref="DS53:ED53" si="171">SUM(DS49:DS51)</f>
        <v>0</v>
      </c>
      <c r="DT53" s="66">
        <f t="shared" si="171"/>
        <v>0</v>
      </c>
      <c r="DU53" s="66">
        <f t="shared" si="171"/>
        <v>0</v>
      </c>
      <c r="DV53" s="66">
        <f t="shared" si="171"/>
        <v>0</v>
      </c>
      <c r="DW53" s="66">
        <f t="shared" si="171"/>
        <v>0</v>
      </c>
      <c r="DX53" s="66">
        <f t="shared" si="171"/>
        <v>0</v>
      </c>
      <c r="DY53" s="66">
        <f t="shared" si="171"/>
        <v>0</v>
      </c>
      <c r="DZ53" s="66">
        <f t="shared" si="171"/>
        <v>0</v>
      </c>
      <c r="EA53" s="66">
        <f t="shared" si="171"/>
        <v>0</v>
      </c>
      <c r="EB53" s="66">
        <f t="shared" si="171"/>
        <v>0</v>
      </c>
      <c r="EC53" s="66">
        <f t="shared" si="171"/>
        <v>0</v>
      </c>
      <c r="ED53" s="66">
        <f t="shared" si="171"/>
        <v>0</v>
      </c>
      <c r="EE53" s="75">
        <f>SUM(DS53:ED53)</f>
        <v>0</v>
      </c>
    </row>
    <row r="54" spans="1:135" x14ac:dyDescent="0.2">
      <c r="A54" s="4" t="str">
        <f t="shared" si="161"/>
        <v>Remboursement mensuel</v>
      </c>
      <c r="B54" s="17">
        <f>ABS(ROUND(PMT(B53/12,B52,B50,0,0),2))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4" t="str">
        <f t="shared" si="161"/>
        <v>Date obtention prêt</v>
      </c>
      <c r="B55" s="90">
        <f>B44</f>
        <v>44880</v>
      </c>
      <c r="D55" s="22" t="s">
        <v>98</v>
      </c>
      <c r="E55" s="79"/>
      <c r="F55" s="66">
        <f t="shared" ref="F55:Q55" si="172">F36-F41-F46-F53</f>
        <v>21031</v>
      </c>
      <c r="G55" s="66">
        <f t="shared" si="172"/>
        <v>19299</v>
      </c>
      <c r="H55" s="66">
        <f t="shared" si="172"/>
        <v>17799</v>
      </c>
      <c r="I55" s="66">
        <f t="shared" si="172"/>
        <v>23531</v>
      </c>
      <c r="J55" s="66">
        <f t="shared" si="172"/>
        <v>21799</v>
      </c>
      <c r="K55" s="66">
        <f t="shared" si="172"/>
        <v>18499</v>
      </c>
      <c r="L55" s="66">
        <f t="shared" si="172"/>
        <v>18499</v>
      </c>
      <c r="M55" s="66">
        <f t="shared" si="172"/>
        <v>18499</v>
      </c>
      <c r="N55" s="66">
        <f t="shared" si="172"/>
        <v>18799</v>
      </c>
      <c r="O55" s="66">
        <f t="shared" si="172"/>
        <v>16899</v>
      </c>
      <c r="P55" s="66">
        <f t="shared" si="172"/>
        <v>19099</v>
      </c>
      <c r="Q55" s="66">
        <f t="shared" si="172"/>
        <v>19099</v>
      </c>
      <c r="R55" s="75">
        <f>SUM(F55:Q55)</f>
        <v>232852</v>
      </c>
      <c r="S55" s="66">
        <f t="shared" ref="S55:AD55" si="173">S36-S41-S46-S53</f>
        <v>15072</v>
      </c>
      <c r="T55" s="66">
        <f t="shared" si="173"/>
        <v>20522</v>
      </c>
      <c r="U55" s="66">
        <f t="shared" si="173"/>
        <v>12696</v>
      </c>
      <c r="V55" s="66">
        <f t="shared" si="173"/>
        <v>20522</v>
      </c>
      <c r="W55" s="66">
        <f t="shared" si="173"/>
        <v>14937</v>
      </c>
      <c r="X55" s="66">
        <f t="shared" si="173"/>
        <v>13237</v>
      </c>
      <c r="Y55" s="66">
        <f t="shared" si="173"/>
        <v>17437</v>
      </c>
      <c r="Z55" s="66">
        <f t="shared" si="173"/>
        <v>17437</v>
      </c>
      <c r="AA55" s="66">
        <f t="shared" si="173"/>
        <v>17437</v>
      </c>
      <c r="AB55" s="66">
        <f t="shared" si="173"/>
        <v>17437</v>
      </c>
      <c r="AC55" s="66">
        <f t="shared" si="173"/>
        <v>17437</v>
      </c>
      <c r="AD55" s="66">
        <f t="shared" si="173"/>
        <v>17437</v>
      </c>
      <c r="AE55" s="75">
        <f>SUM(S55:AD55)</f>
        <v>201608</v>
      </c>
      <c r="AF55" s="66">
        <f t="shared" ref="AF55:AQ55" si="174">AF36-AF41-AF46-AF53</f>
        <v>16902</v>
      </c>
      <c r="AG55" s="66">
        <f t="shared" si="174"/>
        <v>16902</v>
      </c>
      <c r="AH55" s="66">
        <f t="shared" si="174"/>
        <v>10656</v>
      </c>
      <c r="AI55" s="66">
        <f t="shared" si="174"/>
        <v>18482</v>
      </c>
      <c r="AJ55" s="66">
        <f t="shared" si="174"/>
        <v>18482</v>
      </c>
      <c r="AK55" s="66">
        <f t="shared" si="174"/>
        <v>18482</v>
      </c>
      <c r="AL55" s="66">
        <f t="shared" si="174"/>
        <v>18482</v>
      </c>
      <c r="AM55" s="66">
        <f t="shared" si="174"/>
        <v>18482</v>
      </c>
      <c r="AN55" s="66">
        <f t="shared" si="174"/>
        <v>18482</v>
      </c>
      <c r="AO55" s="66">
        <f t="shared" si="174"/>
        <v>18482</v>
      </c>
      <c r="AP55" s="66">
        <f t="shared" si="174"/>
        <v>18482</v>
      </c>
      <c r="AQ55" s="66">
        <f t="shared" si="174"/>
        <v>18482</v>
      </c>
      <c r="AR55" s="75">
        <f>SUM(AF55:AQ55)</f>
        <v>210798</v>
      </c>
      <c r="AS55" s="66">
        <f t="shared" ref="AS55:BD55" si="175">AS36-AS41-AS46-AS53</f>
        <v>22442</v>
      </c>
      <c r="AT55" s="66">
        <f t="shared" si="175"/>
        <v>22442</v>
      </c>
      <c r="AU55" s="66">
        <f t="shared" si="175"/>
        <v>14616</v>
      </c>
      <c r="AV55" s="66">
        <f t="shared" si="175"/>
        <v>22442</v>
      </c>
      <c r="AW55" s="66">
        <f t="shared" si="175"/>
        <v>22442</v>
      </c>
      <c r="AX55" s="66">
        <f t="shared" si="175"/>
        <v>22442</v>
      </c>
      <c r="AY55" s="66">
        <f t="shared" si="175"/>
        <v>22442</v>
      </c>
      <c r="AZ55" s="66">
        <f t="shared" si="175"/>
        <v>22442</v>
      </c>
      <c r="BA55" s="66">
        <f t="shared" si="175"/>
        <v>22442</v>
      </c>
      <c r="BB55" s="66">
        <f t="shared" si="175"/>
        <v>22442</v>
      </c>
      <c r="BC55" s="66">
        <f t="shared" si="175"/>
        <v>22442</v>
      </c>
      <c r="BD55" s="66">
        <f t="shared" si="175"/>
        <v>22442</v>
      </c>
      <c r="BE55" s="75">
        <f>SUM(AS55:BD55)</f>
        <v>261478</v>
      </c>
      <c r="BF55" s="66">
        <f t="shared" ref="BF55:BQ55" si="176">BF36-BF41-BF46-BF53</f>
        <v>22442</v>
      </c>
      <c r="BG55" s="66">
        <f t="shared" si="176"/>
        <v>22442</v>
      </c>
      <c r="BH55" s="66">
        <f t="shared" si="176"/>
        <v>14616</v>
      </c>
      <c r="BI55" s="66">
        <f t="shared" si="176"/>
        <v>22442</v>
      </c>
      <c r="BJ55" s="66">
        <f t="shared" si="176"/>
        <v>22442</v>
      </c>
      <c r="BK55" s="66">
        <f t="shared" si="176"/>
        <v>22442</v>
      </c>
      <c r="BL55" s="66">
        <f t="shared" si="176"/>
        <v>22442</v>
      </c>
      <c r="BM55" s="66">
        <f t="shared" si="176"/>
        <v>22442</v>
      </c>
      <c r="BN55" s="66">
        <f t="shared" si="176"/>
        <v>22442</v>
      </c>
      <c r="BO55" s="66">
        <f t="shared" si="176"/>
        <v>22442</v>
      </c>
      <c r="BP55" s="66">
        <f t="shared" si="176"/>
        <v>22442</v>
      </c>
      <c r="BQ55" s="66">
        <f t="shared" si="176"/>
        <v>22442</v>
      </c>
      <c r="BR55" s="75">
        <f>SUM(BF55:BQ55)</f>
        <v>261478</v>
      </c>
      <c r="BS55" s="66">
        <f t="shared" ref="BS55:CD55" si="177">BS36-BS41-BS46-BS53</f>
        <v>22442</v>
      </c>
      <c r="BT55" s="66">
        <f t="shared" si="177"/>
        <v>22442</v>
      </c>
      <c r="BU55" s="66">
        <f t="shared" si="177"/>
        <v>14616</v>
      </c>
      <c r="BV55" s="66">
        <f t="shared" si="177"/>
        <v>22442</v>
      </c>
      <c r="BW55" s="66">
        <f t="shared" si="177"/>
        <v>22442</v>
      </c>
      <c r="BX55" s="66">
        <f t="shared" si="177"/>
        <v>22442</v>
      </c>
      <c r="BY55" s="66">
        <f t="shared" si="177"/>
        <v>22442</v>
      </c>
      <c r="BZ55" s="66">
        <f t="shared" si="177"/>
        <v>22442</v>
      </c>
      <c r="CA55" s="66">
        <f t="shared" si="177"/>
        <v>22442</v>
      </c>
      <c r="CB55" s="66">
        <f t="shared" si="177"/>
        <v>22442</v>
      </c>
      <c r="CC55" s="66">
        <f t="shared" si="177"/>
        <v>22442</v>
      </c>
      <c r="CD55" s="66">
        <f t="shared" si="177"/>
        <v>22442</v>
      </c>
      <c r="CE55" s="75">
        <f>SUM(BS55:CD55)</f>
        <v>261478</v>
      </c>
      <c r="CF55" s="66">
        <f t="shared" ref="CF55:CQ55" si="178">CF36-CF41-CF46-CF53</f>
        <v>22442</v>
      </c>
      <c r="CG55" s="66">
        <f t="shared" si="178"/>
        <v>22442</v>
      </c>
      <c r="CH55" s="66">
        <f t="shared" si="178"/>
        <v>14616</v>
      </c>
      <c r="CI55" s="66">
        <f t="shared" si="178"/>
        <v>22442</v>
      </c>
      <c r="CJ55" s="66">
        <f t="shared" si="178"/>
        <v>22442</v>
      </c>
      <c r="CK55" s="66">
        <f t="shared" si="178"/>
        <v>22442</v>
      </c>
      <c r="CL55" s="66">
        <f t="shared" si="178"/>
        <v>22442</v>
      </c>
      <c r="CM55" s="66">
        <f t="shared" si="178"/>
        <v>22442</v>
      </c>
      <c r="CN55" s="66">
        <f t="shared" si="178"/>
        <v>22442</v>
      </c>
      <c r="CO55" s="66">
        <f t="shared" si="178"/>
        <v>22442</v>
      </c>
      <c r="CP55" s="66">
        <f t="shared" si="178"/>
        <v>22442</v>
      </c>
      <c r="CQ55" s="66">
        <f t="shared" si="178"/>
        <v>22442</v>
      </c>
      <c r="CR55" s="75">
        <f>SUM(CF55:CQ55)</f>
        <v>261478</v>
      </c>
      <c r="CS55" s="66">
        <f t="shared" ref="CS55:DD55" si="179">CS36-CS41-CS46-CS53</f>
        <v>22442</v>
      </c>
      <c r="CT55" s="66">
        <f t="shared" si="179"/>
        <v>22442</v>
      </c>
      <c r="CU55" s="66">
        <f t="shared" si="179"/>
        <v>14616</v>
      </c>
      <c r="CV55" s="66">
        <f t="shared" si="179"/>
        <v>22442</v>
      </c>
      <c r="CW55" s="66">
        <f t="shared" si="179"/>
        <v>22442</v>
      </c>
      <c r="CX55" s="66">
        <f t="shared" si="179"/>
        <v>22442</v>
      </c>
      <c r="CY55" s="66">
        <f t="shared" si="179"/>
        <v>22442</v>
      </c>
      <c r="CZ55" s="66">
        <f t="shared" si="179"/>
        <v>22442</v>
      </c>
      <c r="DA55" s="66">
        <f t="shared" si="179"/>
        <v>22442</v>
      </c>
      <c r="DB55" s="66">
        <f t="shared" si="179"/>
        <v>22442</v>
      </c>
      <c r="DC55" s="66">
        <f t="shared" si="179"/>
        <v>22442</v>
      </c>
      <c r="DD55" s="66">
        <f t="shared" si="179"/>
        <v>22442</v>
      </c>
      <c r="DE55" s="75">
        <f>SUM(CS55:DD55)</f>
        <v>261478</v>
      </c>
      <c r="DF55" s="66">
        <f t="shared" ref="DF55:DQ55" si="180">DF36-DF41-DF46-DF53</f>
        <v>22442</v>
      </c>
      <c r="DG55" s="66">
        <f t="shared" si="180"/>
        <v>22442</v>
      </c>
      <c r="DH55" s="66">
        <f t="shared" si="180"/>
        <v>14616</v>
      </c>
      <c r="DI55" s="66">
        <f t="shared" si="180"/>
        <v>22442</v>
      </c>
      <c r="DJ55" s="66">
        <f t="shared" si="180"/>
        <v>22442</v>
      </c>
      <c r="DK55" s="66">
        <f t="shared" si="180"/>
        <v>22442</v>
      </c>
      <c r="DL55" s="66">
        <f t="shared" si="180"/>
        <v>22442</v>
      </c>
      <c r="DM55" s="66">
        <f t="shared" si="180"/>
        <v>22442</v>
      </c>
      <c r="DN55" s="66">
        <f t="shared" si="180"/>
        <v>22442</v>
      </c>
      <c r="DO55" s="66">
        <f t="shared" si="180"/>
        <v>22442</v>
      </c>
      <c r="DP55" s="66">
        <f t="shared" si="180"/>
        <v>22442</v>
      </c>
      <c r="DQ55" s="66">
        <f t="shared" si="180"/>
        <v>22442</v>
      </c>
      <c r="DR55" s="75">
        <f>SUM(DF55:DQ55)</f>
        <v>261478</v>
      </c>
      <c r="DS55" s="66">
        <f t="shared" ref="DS55:ED55" si="181">DS36-DS41-DS46-DS53</f>
        <v>22442</v>
      </c>
      <c r="DT55" s="66">
        <f t="shared" si="181"/>
        <v>22442</v>
      </c>
      <c r="DU55" s="66">
        <f t="shared" si="181"/>
        <v>14616</v>
      </c>
      <c r="DV55" s="66">
        <f t="shared" si="181"/>
        <v>22442</v>
      </c>
      <c r="DW55" s="66">
        <f t="shared" si="181"/>
        <v>22442</v>
      </c>
      <c r="DX55" s="66">
        <f t="shared" si="181"/>
        <v>22442</v>
      </c>
      <c r="DY55" s="66">
        <f t="shared" si="181"/>
        <v>22442</v>
      </c>
      <c r="DZ55" s="66">
        <f t="shared" si="181"/>
        <v>22442</v>
      </c>
      <c r="EA55" s="66">
        <f t="shared" si="181"/>
        <v>22442</v>
      </c>
      <c r="EB55" s="66">
        <f t="shared" si="181"/>
        <v>22442</v>
      </c>
      <c r="EC55" s="66">
        <f t="shared" si="181"/>
        <v>22442</v>
      </c>
      <c r="ED55" s="66">
        <f t="shared" si="181"/>
        <v>22442</v>
      </c>
      <c r="EE55" s="76">
        <f>SUM(DS55:ED55)</f>
        <v>261478</v>
      </c>
    </row>
    <row r="56" spans="1:135" x14ac:dyDescent="0.2">
      <c r="A56" s="4" t="str">
        <f t="shared" si="161"/>
        <v>Début remboursement</v>
      </c>
      <c r="B56" s="90">
        <f>B45</f>
        <v>45061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2" t="s">
        <v>177</v>
      </c>
      <c r="B57" s="88">
        <v>10</v>
      </c>
      <c r="D57" s="2" t="s">
        <v>99</v>
      </c>
      <c r="F57" s="66">
        <f>IFERROR(INDEX('MONTIGNY EMPRUNT'!$I$14:$I$2000,MATCH('reporting montigny'!F$2,'MONTIGNY EMPRUNT'!$Z$14:$Z$2000,0)),0)</f>
        <v>4752.25</v>
      </c>
      <c r="G57" s="66">
        <f>IFERROR(INDEX('MONTIGNY EMPRUNT'!$I$14:$I$2000,MATCH('reporting montigny'!G$2,'MONTIGNY EMPRUNT'!$Z$14:$Z$2000,0)),0)</f>
        <v>4725.07</v>
      </c>
      <c r="H57" s="66">
        <f>IFERROR(INDEX('MONTIGNY EMPRUNT'!$I$14:$I$2000,MATCH('reporting montigny'!H$2,'MONTIGNY EMPRUNT'!$Z$14:$Z$2000,0)),0)</f>
        <v>4697.84</v>
      </c>
      <c r="I57" s="66">
        <f>IFERROR(INDEX('MONTIGNY EMPRUNT'!$I$14:$I$2000,MATCH('reporting montigny'!I$2,'MONTIGNY EMPRUNT'!$Z$14:$Z$2000,0)),0)</f>
        <v>4670.57</v>
      </c>
      <c r="J57" s="66">
        <f>IFERROR(INDEX('MONTIGNY EMPRUNT'!$I$14:$I$2000,MATCH('reporting montigny'!J$2,'MONTIGNY EMPRUNT'!$Z$14:$Z$2000,0)),0)</f>
        <v>4643.26</v>
      </c>
      <c r="K57" s="66">
        <f>IFERROR(INDEX('MONTIGNY EMPRUNT'!$I$14:$I$2000,MATCH('reporting montigny'!K$2,'MONTIGNY EMPRUNT'!$Z$14:$Z$2000,0)),0)</f>
        <v>4615.8900000000003</v>
      </c>
      <c r="L57" s="66">
        <f>IFERROR(INDEX('MONTIGNY EMPRUNT'!$I$14:$I$2000,MATCH('reporting montigny'!L$2,'MONTIGNY EMPRUNT'!$Z$14:$Z$2000,0)),0)</f>
        <v>4588.49</v>
      </c>
      <c r="M57" s="66">
        <f>IFERROR(INDEX('MONTIGNY EMPRUNT'!$I$14:$I$2000,MATCH('reporting montigny'!M$2,'MONTIGNY EMPRUNT'!$Z$14:$Z$2000,0)),0)</f>
        <v>4561.04</v>
      </c>
      <c r="N57" s="66">
        <f>IFERROR(INDEX('MONTIGNY EMPRUNT'!$I$14:$I$2000,MATCH('reporting montigny'!N$2,'MONTIGNY EMPRUNT'!$Z$14:$Z$2000,0)),0)</f>
        <v>4533.55</v>
      </c>
      <c r="O57" s="66">
        <f>IFERROR(INDEX('MONTIGNY EMPRUNT'!$I$14:$I$2000,MATCH('reporting montigny'!O$2,'MONTIGNY EMPRUNT'!$Z$14:$Z$2000,0)),0)</f>
        <v>4506.01</v>
      </c>
      <c r="P57" s="66">
        <f>IFERROR(INDEX('MONTIGNY EMPRUNT'!$I$14:$I$2000,MATCH('reporting montigny'!P$2,'MONTIGNY EMPRUNT'!$Z$14:$Z$2000,0)),0)</f>
        <v>4478.42</v>
      </c>
      <c r="Q57" s="66">
        <f>IFERROR(INDEX('MONTIGNY EMPRUNT'!$I$14:$I$2000,MATCH('reporting montigny'!Q$2,'MONTIGNY EMPRUNT'!$Z$14:$Z$2000,0)),0)</f>
        <v>4450.8</v>
      </c>
      <c r="R57" s="75">
        <f>SUM(F57:Q57)</f>
        <v>55223.19</v>
      </c>
      <c r="S57" s="66">
        <f>IFERROR(INDEX('MONTIGNY EMPRUNT'!$I$14:$I$2000,MATCH('reporting montigny'!S$2,'MONTIGNY EMPRUNT'!$Z$14:$Z$2000,0)),0)</f>
        <v>4423.12</v>
      </c>
      <c r="T57" s="66">
        <f>IFERROR(INDEX('MONTIGNY EMPRUNT'!$I$14:$I$2000,MATCH('reporting montigny'!T$2,'MONTIGNY EMPRUNT'!$Z$14:$Z$2000,0)),0)</f>
        <v>4395.3999999999996</v>
      </c>
      <c r="U57" s="66">
        <f>IFERROR(INDEX('MONTIGNY EMPRUNT'!$I$14:$I$2000,MATCH('reporting montigny'!U$2,'MONTIGNY EMPRUNT'!$Z$14:$Z$2000,0)),0)</f>
        <v>4367.6400000000003</v>
      </c>
      <c r="V57" s="66">
        <f>IFERROR(INDEX('MONTIGNY EMPRUNT'!$I$14:$I$2000,MATCH('reporting montigny'!V$2,'MONTIGNY EMPRUNT'!$Z$14:$Z$2000,0)),0)</f>
        <v>4339.83</v>
      </c>
      <c r="W57" s="66">
        <f>IFERROR(INDEX('MONTIGNY EMPRUNT'!$I$14:$I$2000,MATCH('reporting montigny'!W$2,'MONTIGNY EMPRUNT'!$Z$14:$Z$2000,0)),0)</f>
        <v>4311.9799999999996</v>
      </c>
      <c r="X57" s="66">
        <f>IFERROR(INDEX('MONTIGNY EMPRUNT'!$I$14:$I$2000,MATCH('reporting montigny'!X$2,'MONTIGNY EMPRUNT'!$Z$14:$Z$2000,0)),0)</f>
        <v>4284.08</v>
      </c>
      <c r="Y57" s="66">
        <f>IFERROR(INDEX('MONTIGNY EMPRUNT'!$I$14:$I$2000,MATCH('reporting montigny'!Y$2,'MONTIGNY EMPRUNT'!$Z$14:$Z$2000,0)),0)</f>
        <v>4256.1400000000003</v>
      </c>
      <c r="Z57" s="66">
        <f>IFERROR(INDEX('MONTIGNY EMPRUNT'!$I$14:$I$2000,MATCH('reporting montigny'!Z$2,'MONTIGNY EMPRUNT'!$Z$14:$Z$2000,0)),0)</f>
        <v>4228.1499999999996</v>
      </c>
      <c r="AA57" s="66">
        <f>IFERROR(INDEX('MONTIGNY EMPRUNT'!$I$14:$I$2000,MATCH('reporting montigny'!AA$2,'MONTIGNY EMPRUNT'!$Z$14:$Z$2000,0)),0)</f>
        <v>4200.1099999999997</v>
      </c>
      <c r="AB57" s="66">
        <f>IFERROR(INDEX('MONTIGNY EMPRUNT'!$I$14:$I$2000,MATCH('reporting montigny'!AB$2,'MONTIGNY EMPRUNT'!$Z$14:$Z$2000,0)),0)</f>
        <v>4172.03</v>
      </c>
      <c r="AC57" s="66">
        <f>IFERROR(INDEX('MONTIGNY EMPRUNT'!$I$14:$I$2000,MATCH('reporting montigny'!AC$2,'MONTIGNY EMPRUNT'!$Z$14:$Z$2000,0)),0)</f>
        <v>4143.8999999999996</v>
      </c>
      <c r="AD57" s="66">
        <f>IFERROR(INDEX('MONTIGNY EMPRUNT'!$I$14:$I$2000,MATCH('reporting montigny'!AD$2,'MONTIGNY EMPRUNT'!$Z$14:$Z$2000,0)),0)</f>
        <v>4115.7299999999996</v>
      </c>
      <c r="AE57" s="75">
        <f>SUM(S57:AD57)</f>
        <v>51238.11</v>
      </c>
      <c r="AF57" s="66">
        <f>IFERROR(INDEX('MONTIGNY EMPRUNT'!$I$14:$I$2000,MATCH('reporting montigny'!AF$2,'MONTIGNY EMPRUNT'!$Z$14:$Z$2000,0)),0)</f>
        <v>4087.51</v>
      </c>
      <c r="AG57" s="66">
        <f>IFERROR(INDEX('MONTIGNY EMPRUNT'!$I$14:$I$2000,MATCH('reporting montigny'!AG$2,'MONTIGNY EMPRUNT'!$Z$14:$Z$2000,0)),0)</f>
        <v>4059.25</v>
      </c>
      <c r="AH57" s="66">
        <f>IFERROR(INDEX('MONTIGNY EMPRUNT'!$I$14:$I$2000,MATCH('reporting montigny'!AH$2,'MONTIGNY EMPRUNT'!$Z$14:$Z$2000,0)),0)</f>
        <v>4030.94</v>
      </c>
      <c r="AI57" s="66">
        <f>IFERROR(INDEX('MONTIGNY EMPRUNT'!$I$14:$I$2000,MATCH('reporting montigny'!AI$2,'MONTIGNY EMPRUNT'!$Z$14:$Z$2000,0)),0)</f>
        <v>4002.59</v>
      </c>
      <c r="AJ57" s="66">
        <f>IFERROR(INDEX('MONTIGNY EMPRUNT'!$I$14:$I$2000,MATCH('reporting montigny'!AJ$2,'MONTIGNY EMPRUNT'!$Z$14:$Z$2000,0)),0)</f>
        <v>3974.18</v>
      </c>
      <c r="AK57" s="66">
        <f>IFERROR(INDEX('MONTIGNY EMPRUNT'!$I$14:$I$2000,MATCH('reporting montigny'!AK$2,'MONTIGNY EMPRUNT'!$Z$14:$Z$2000,0)),0)</f>
        <v>3945.74</v>
      </c>
      <c r="AL57" s="66">
        <f>IFERROR(INDEX('MONTIGNY EMPRUNT'!$I$14:$I$2000,MATCH('reporting montigny'!AL$2,'MONTIGNY EMPRUNT'!$Z$14:$Z$2000,0)),0)</f>
        <v>3917.24</v>
      </c>
      <c r="AM57" s="66">
        <f>IFERROR(INDEX('MONTIGNY EMPRUNT'!$I$14:$I$2000,MATCH('reporting montigny'!AM$2,'MONTIGNY EMPRUNT'!$Z$14:$Z$2000,0)),0)</f>
        <v>3888.7</v>
      </c>
      <c r="AN57" s="66">
        <f>IFERROR(INDEX('MONTIGNY EMPRUNT'!$I$14:$I$2000,MATCH('reporting montigny'!AN$2,'MONTIGNY EMPRUNT'!$Z$14:$Z$2000,0)),0)</f>
        <v>3860.12</v>
      </c>
      <c r="AO57" s="66">
        <f>IFERROR(INDEX('MONTIGNY EMPRUNT'!$I$14:$I$2000,MATCH('reporting montigny'!AO$2,'MONTIGNY EMPRUNT'!$Z$14:$Z$2000,0)),0)</f>
        <v>3831.48</v>
      </c>
      <c r="AP57" s="66">
        <f>IFERROR(INDEX('MONTIGNY EMPRUNT'!$I$14:$I$2000,MATCH('reporting montigny'!AP$2,'MONTIGNY EMPRUNT'!$Z$14:$Z$2000,0)),0)</f>
        <v>3802.8</v>
      </c>
      <c r="AQ57" s="66">
        <f>IFERROR(INDEX('MONTIGNY EMPRUNT'!$I$14:$I$2000,MATCH('reporting montigny'!AQ$2,'MONTIGNY EMPRUNT'!$Z$14:$Z$2000,0)),0)</f>
        <v>3774.08</v>
      </c>
      <c r="AR57" s="75">
        <f>SUM(AF57:AQ57)</f>
        <v>47174.630000000005</v>
      </c>
      <c r="AS57" s="66">
        <f>IFERROR(INDEX('MONTIGNY EMPRUNT'!$I$14:$I$2000,MATCH('reporting montigny'!AS$2,'MONTIGNY EMPRUNT'!$Z$14:$Z$2000,0)),0)</f>
        <v>3745.3</v>
      </c>
      <c r="AT57" s="66">
        <f>IFERROR(INDEX('MONTIGNY EMPRUNT'!$I$14:$I$2000,MATCH('reporting montigny'!AT$2,'MONTIGNY EMPRUNT'!$Z$14:$Z$2000,0)),0)</f>
        <v>3716.48</v>
      </c>
      <c r="AU57" s="66">
        <f>IFERROR(INDEX('MONTIGNY EMPRUNT'!$I$14:$I$2000,MATCH('reporting montigny'!AU$2,'MONTIGNY EMPRUNT'!$Z$14:$Z$2000,0)),0)</f>
        <v>3687.62</v>
      </c>
      <c r="AV57" s="66">
        <f>IFERROR(INDEX('MONTIGNY EMPRUNT'!$I$14:$I$2000,MATCH('reporting montigny'!AV$2,'MONTIGNY EMPRUNT'!$Z$14:$Z$2000,0)),0)</f>
        <v>3658.7</v>
      </c>
      <c r="AW57" s="66">
        <f>IFERROR(INDEX('MONTIGNY EMPRUNT'!$I$14:$I$2000,MATCH('reporting montigny'!AW$2,'MONTIGNY EMPRUNT'!$Z$14:$Z$2000,0)),0)</f>
        <v>3629.74</v>
      </c>
      <c r="AX57" s="66">
        <f>IFERROR(INDEX('MONTIGNY EMPRUNT'!$I$14:$I$2000,MATCH('reporting montigny'!AX$2,'MONTIGNY EMPRUNT'!$Z$14:$Z$2000,0)),0)</f>
        <v>3600.74</v>
      </c>
      <c r="AY57" s="66">
        <f>IFERROR(INDEX('MONTIGNY EMPRUNT'!$I$14:$I$2000,MATCH('reporting montigny'!AY$2,'MONTIGNY EMPRUNT'!$Z$14:$Z$2000,0)),0)</f>
        <v>3571.68</v>
      </c>
      <c r="AZ57" s="66">
        <f>IFERROR(INDEX('MONTIGNY EMPRUNT'!$I$14:$I$2000,MATCH('reporting montigny'!AZ$2,'MONTIGNY EMPRUNT'!$Z$14:$Z$2000,0)),0)</f>
        <v>3542.58</v>
      </c>
      <c r="BA57" s="66">
        <f>IFERROR(INDEX('MONTIGNY EMPRUNT'!$I$14:$I$2000,MATCH('reporting montigny'!BA$2,'MONTIGNY EMPRUNT'!$Z$14:$Z$2000,0)),0)</f>
        <v>3513.43</v>
      </c>
      <c r="BB57" s="66">
        <f>IFERROR(INDEX('MONTIGNY EMPRUNT'!$I$14:$I$2000,MATCH('reporting montigny'!BB$2,'MONTIGNY EMPRUNT'!$Z$14:$Z$2000,0)),0)</f>
        <v>3484.23</v>
      </c>
      <c r="BC57" s="66">
        <f>IFERROR(INDEX('MONTIGNY EMPRUNT'!$I$14:$I$2000,MATCH('reporting montigny'!BC$2,'MONTIGNY EMPRUNT'!$Z$14:$Z$2000,0)),0)</f>
        <v>3454.99</v>
      </c>
      <c r="BD57" s="66">
        <f>IFERROR(INDEX('MONTIGNY EMPRUNT'!$I$14:$I$2000,MATCH('reporting montigny'!BD$2,'MONTIGNY EMPRUNT'!$Z$14:$Z$2000,0)),0)</f>
        <v>3425.7</v>
      </c>
      <c r="BE57" s="75">
        <f>SUM(AS57:BD57)</f>
        <v>43031.19</v>
      </c>
      <c r="BF57" s="66">
        <f>IFERROR(INDEX('MONTIGNY EMPRUNT'!$I$14:$I$2000,MATCH('reporting montigny'!BF$2,'MONTIGNY EMPRUNT'!$Z$14:$Z$2000,0)),0)</f>
        <v>3396.36</v>
      </c>
      <c r="BG57" s="66">
        <f>IFERROR(INDEX('MONTIGNY EMPRUNT'!$I$14:$I$2000,MATCH('reporting montigny'!BG$2,'MONTIGNY EMPRUNT'!$Z$14:$Z$2000,0)),0)</f>
        <v>3366.97</v>
      </c>
      <c r="BH57" s="66">
        <f>IFERROR(INDEX('MONTIGNY EMPRUNT'!$I$14:$I$2000,MATCH('reporting montigny'!BH$2,'MONTIGNY EMPRUNT'!$Z$14:$Z$2000,0)),0)</f>
        <v>3337.54</v>
      </c>
      <c r="BI57" s="66">
        <f>IFERROR(INDEX('MONTIGNY EMPRUNT'!$I$14:$I$2000,MATCH('reporting montigny'!BI$2,'MONTIGNY EMPRUNT'!$Z$14:$Z$2000,0)),0)</f>
        <v>3308.06</v>
      </c>
      <c r="BJ57" s="66">
        <f>IFERROR(INDEX('MONTIGNY EMPRUNT'!$I$14:$I$2000,MATCH('reporting montigny'!BJ$2,'MONTIGNY EMPRUNT'!$Z$14:$Z$2000,0)),0)</f>
        <v>3278.53</v>
      </c>
      <c r="BK57" s="66">
        <f>IFERROR(INDEX('MONTIGNY EMPRUNT'!$I$14:$I$2000,MATCH('reporting montigny'!BK$2,'MONTIGNY EMPRUNT'!$Z$14:$Z$2000,0)),0)</f>
        <v>3248.95</v>
      </c>
      <c r="BL57" s="66">
        <f>IFERROR(INDEX('MONTIGNY EMPRUNT'!$I$14:$I$2000,MATCH('reporting montigny'!BL$2,'MONTIGNY EMPRUNT'!$Z$14:$Z$2000,0)),0)</f>
        <v>3219.32</v>
      </c>
      <c r="BM57" s="66">
        <f>IFERROR(INDEX('MONTIGNY EMPRUNT'!$I$14:$I$2000,MATCH('reporting montigny'!BM$2,'MONTIGNY EMPRUNT'!$Z$14:$Z$2000,0)),0)</f>
        <v>3189.65</v>
      </c>
      <c r="BN57" s="66">
        <f>IFERROR(INDEX('MONTIGNY EMPRUNT'!$I$14:$I$2000,MATCH('reporting montigny'!BN$2,'MONTIGNY EMPRUNT'!$Z$14:$Z$2000,0)),0)</f>
        <v>3159.92</v>
      </c>
      <c r="BO57" s="66">
        <f>IFERROR(INDEX('MONTIGNY EMPRUNT'!$I$14:$I$2000,MATCH('reporting montigny'!BO$2,'MONTIGNY EMPRUNT'!$Z$14:$Z$2000,0)),0)</f>
        <v>3130.15</v>
      </c>
      <c r="BP57" s="66">
        <f>IFERROR(INDEX('MONTIGNY EMPRUNT'!$I$14:$I$2000,MATCH('reporting montigny'!BP$2,'MONTIGNY EMPRUNT'!$Z$14:$Z$2000,0)),0)</f>
        <v>3100.33</v>
      </c>
      <c r="BQ57" s="66">
        <f>IFERROR(INDEX('MONTIGNY EMPRUNT'!$I$14:$I$2000,MATCH('reporting montigny'!BQ$2,'MONTIGNY EMPRUNT'!$Z$14:$Z$2000,0)),0)</f>
        <v>3070.47</v>
      </c>
      <c r="BR57" s="75">
        <f>SUM(BF57:BQ57)</f>
        <v>38806.250000000007</v>
      </c>
      <c r="BS57" s="66">
        <f>IFERROR(INDEX('MONTIGNY EMPRUNT'!$I$14:$I$2000,MATCH('reporting montigny'!BS$2,'MONTIGNY EMPRUNT'!$Z$14:$Z$2000,0)),0)</f>
        <v>3040.55</v>
      </c>
      <c r="BT57" s="66">
        <f>IFERROR(INDEX('MONTIGNY EMPRUNT'!$I$14:$I$2000,MATCH('reporting montigny'!BT$2,'MONTIGNY EMPRUNT'!$Z$14:$Z$2000,0)),0)</f>
        <v>3010.58</v>
      </c>
      <c r="BU57" s="66">
        <f>IFERROR(INDEX('MONTIGNY EMPRUNT'!$I$14:$I$2000,MATCH('reporting montigny'!BU$2,'MONTIGNY EMPRUNT'!$Z$14:$Z$2000,0)),0)</f>
        <v>2980.57</v>
      </c>
      <c r="BV57" s="66">
        <f>IFERROR(INDEX('MONTIGNY EMPRUNT'!$I$14:$I$2000,MATCH('reporting montigny'!BV$2,'MONTIGNY EMPRUNT'!$Z$14:$Z$2000,0)),0)</f>
        <v>2950.51</v>
      </c>
      <c r="BW57" s="66">
        <f>IFERROR(INDEX('MONTIGNY EMPRUNT'!$I$14:$I$2000,MATCH('reporting montigny'!BW$2,'MONTIGNY EMPRUNT'!$Z$14:$Z$2000,0)),0)</f>
        <v>2920.4</v>
      </c>
      <c r="BX57" s="66">
        <f>IFERROR(INDEX('MONTIGNY EMPRUNT'!$I$14:$I$2000,MATCH('reporting montigny'!BX$2,'MONTIGNY EMPRUNT'!$Z$14:$Z$2000,0)),0)</f>
        <v>2890.24</v>
      </c>
      <c r="BY57" s="66">
        <f>IFERROR(INDEX('MONTIGNY EMPRUNT'!$I$14:$I$2000,MATCH('reporting montigny'!BY$2,'MONTIGNY EMPRUNT'!$Z$14:$Z$2000,0)),0)</f>
        <v>2860.03</v>
      </c>
      <c r="BZ57" s="66">
        <f>IFERROR(INDEX('MONTIGNY EMPRUNT'!$I$14:$I$2000,MATCH('reporting montigny'!BZ$2,'MONTIGNY EMPRUNT'!$Z$14:$Z$2000,0)),0)</f>
        <v>2829.77</v>
      </c>
      <c r="CA57" s="66">
        <f>IFERROR(INDEX('MONTIGNY EMPRUNT'!$I$14:$I$2000,MATCH('reporting montigny'!CA$2,'MONTIGNY EMPRUNT'!$Z$14:$Z$2000,0)),0)</f>
        <v>2799.46</v>
      </c>
      <c r="CB57" s="66">
        <f>IFERROR(INDEX('MONTIGNY EMPRUNT'!$I$14:$I$2000,MATCH('reporting montigny'!CB$2,'MONTIGNY EMPRUNT'!$Z$14:$Z$2000,0)),0)</f>
        <v>2769.11</v>
      </c>
      <c r="CC57" s="66">
        <f>IFERROR(INDEX('MONTIGNY EMPRUNT'!$I$14:$I$2000,MATCH('reporting montigny'!CC$2,'MONTIGNY EMPRUNT'!$Z$14:$Z$2000,0)),0)</f>
        <v>2738.7</v>
      </c>
      <c r="CD57" s="66">
        <f>IFERROR(INDEX('MONTIGNY EMPRUNT'!$I$14:$I$2000,MATCH('reporting montigny'!CD$2,'MONTIGNY EMPRUNT'!$Z$14:$Z$2000,0)),0)</f>
        <v>2708.24</v>
      </c>
      <c r="CE57" s="75">
        <f>SUM(BS57:CD57)</f>
        <v>34498.159999999996</v>
      </c>
      <c r="CF57" s="66">
        <f>IFERROR(INDEX('MONTIGNY EMPRUNT'!$I$14:$I$2000,MATCH('reporting montigny'!CF$2,'MONTIGNY EMPRUNT'!$Z$14:$Z$2000,0)),0)</f>
        <v>2677.74</v>
      </c>
      <c r="CG57" s="66">
        <f>IFERROR(INDEX('MONTIGNY EMPRUNT'!$I$14:$I$2000,MATCH('reporting montigny'!CG$2,'MONTIGNY EMPRUNT'!$Z$14:$Z$2000,0)),0)</f>
        <v>2647.18</v>
      </c>
      <c r="CH57" s="66">
        <f>IFERROR(INDEX('MONTIGNY EMPRUNT'!$I$14:$I$2000,MATCH('reporting montigny'!CH$2,'MONTIGNY EMPRUNT'!$Z$14:$Z$2000,0)),0)</f>
        <v>2616.58</v>
      </c>
      <c r="CI57" s="66">
        <f>IFERROR(INDEX('MONTIGNY EMPRUNT'!$I$14:$I$2000,MATCH('reporting montigny'!CI$2,'MONTIGNY EMPRUNT'!$Z$14:$Z$2000,0)),0)</f>
        <v>2585.9299999999998</v>
      </c>
      <c r="CJ57" s="66">
        <f>IFERROR(INDEX('MONTIGNY EMPRUNT'!$I$14:$I$2000,MATCH('reporting montigny'!CJ$2,'MONTIGNY EMPRUNT'!$Z$14:$Z$2000,0)),0)</f>
        <v>2555.2199999999998</v>
      </c>
      <c r="CK57" s="66">
        <f>IFERROR(INDEX('MONTIGNY EMPRUNT'!$I$14:$I$2000,MATCH('reporting montigny'!CK$2,'MONTIGNY EMPRUNT'!$Z$14:$Z$2000,0)),0)</f>
        <v>2524.4699999999998</v>
      </c>
      <c r="CL57" s="66">
        <f>IFERROR(INDEX('MONTIGNY EMPRUNT'!$I$14:$I$2000,MATCH('reporting montigny'!CL$2,'MONTIGNY EMPRUNT'!$Z$14:$Z$2000,0)),0)</f>
        <v>2493.67</v>
      </c>
      <c r="CM57" s="66">
        <f>IFERROR(INDEX('MONTIGNY EMPRUNT'!$I$14:$I$2000,MATCH('reporting montigny'!CM$2,'MONTIGNY EMPRUNT'!$Z$14:$Z$2000,0)),0)</f>
        <v>2462.81</v>
      </c>
      <c r="CN57" s="66">
        <f>IFERROR(INDEX('MONTIGNY EMPRUNT'!$I$14:$I$2000,MATCH('reporting montigny'!CN$2,'MONTIGNY EMPRUNT'!$Z$14:$Z$2000,0)),0)</f>
        <v>2431.91</v>
      </c>
      <c r="CO57" s="66">
        <f>IFERROR(INDEX('MONTIGNY EMPRUNT'!$I$14:$I$2000,MATCH('reporting montigny'!CO$2,'MONTIGNY EMPRUNT'!$Z$14:$Z$2000,0)),0)</f>
        <v>2400.9499999999998</v>
      </c>
      <c r="CP57" s="66">
        <f>IFERROR(INDEX('MONTIGNY EMPRUNT'!$I$14:$I$2000,MATCH('reporting montigny'!CP$2,'MONTIGNY EMPRUNT'!$Z$14:$Z$2000,0)),0)</f>
        <v>2369.9499999999998</v>
      </c>
      <c r="CQ57" s="66">
        <f>IFERROR(INDEX('MONTIGNY EMPRUNT'!$I$14:$I$2000,MATCH('reporting montigny'!CQ$2,'MONTIGNY EMPRUNT'!$Z$14:$Z$2000,0)),0)</f>
        <v>2338.9</v>
      </c>
      <c r="CR57" s="75">
        <f>SUM(CF57:CQ57)</f>
        <v>30105.310000000005</v>
      </c>
      <c r="CS57" s="66">
        <f>IFERROR(INDEX('MONTIGNY EMPRUNT'!$I$14:$I$2000,MATCH('reporting montigny'!CS$2,'MONTIGNY EMPRUNT'!$Z$14:$Z$2000,0)),0)</f>
        <v>2307.79</v>
      </c>
      <c r="CT57" s="66">
        <f>IFERROR(INDEX('MONTIGNY EMPRUNT'!$I$14:$I$2000,MATCH('reporting montigny'!CT$2,'MONTIGNY EMPRUNT'!$Z$14:$Z$2000,0)),0)</f>
        <v>2276.64</v>
      </c>
      <c r="CU57" s="66">
        <f>IFERROR(INDEX('MONTIGNY EMPRUNT'!$I$14:$I$2000,MATCH('reporting montigny'!CU$2,'MONTIGNY EMPRUNT'!$Z$14:$Z$2000,0)),0)</f>
        <v>2245.4299999999998</v>
      </c>
      <c r="CV57" s="66">
        <f>IFERROR(INDEX('MONTIGNY EMPRUNT'!$I$14:$I$2000,MATCH('reporting montigny'!CV$2,'MONTIGNY EMPRUNT'!$Z$14:$Z$2000,0)),0)</f>
        <v>2214.17</v>
      </c>
      <c r="CW57" s="66">
        <f>IFERROR(INDEX('MONTIGNY EMPRUNT'!$I$14:$I$2000,MATCH('reporting montigny'!CW$2,'MONTIGNY EMPRUNT'!$Z$14:$Z$2000,0)),0)</f>
        <v>2182.86</v>
      </c>
      <c r="CX57" s="66">
        <f>IFERROR(INDEX('MONTIGNY EMPRUNT'!$I$14:$I$2000,MATCH('reporting montigny'!CX$2,'MONTIGNY EMPRUNT'!$Z$14:$Z$2000,0)),0)</f>
        <v>2151.5100000000002</v>
      </c>
      <c r="CY57" s="66">
        <f>IFERROR(INDEX('MONTIGNY EMPRUNT'!$I$14:$I$2000,MATCH('reporting montigny'!CY$2,'MONTIGNY EMPRUNT'!$Z$14:$Z$2000,0)),0)</f>
        <v>2120.1</v>
      </c>
      <c r="CZ57" s="66">
        <f>IFERROR(INDEX('MONTIGNY EMPRUNT'!$I$14:$I$2000,MATCH('reporting montigny'!CZ$2,'MONTIGNY EMPRUNT'!$Z$14:$Z$2000,0)),0)</f>
        <v>2088.64</v>
      </c>
      <c r="DA57" s="66">
        <f>IFERROR(INDEX('MONTIGNY EMPRUNT'!$I$14:$I$2000,MATCH('reporting montigny'!DA$2,'MONTIGNY EMPRUNT'!$Z$14:$Z$2000,0)),0)</f>
        <v>2057.12</v>
      </c>
      <c r="DB57" s="66">
        <f>IFERROR(INDEX('MONTIGNY EMPRUNT'!$I$14:$I$2000,MATCH('reporting montigny'!DB$2,'MONTIGNY EMPRUNT'!$Z$14:$Z$2000,0)),0)</f>
        <v>2025.56</v>
      </c>
      <c r="DC57" s="66">
        <f>IFERROR(INDEX('MONTIGNY EMPRUNT'!$I$14:$I$2000,MATCH('reporting montigny'!DC$2,'MONTIGNY EMPRUNT'!$Z$14:$Z$2000,0)),0)</f>
        <v>1993.95</v>
      </c>
      <c r="DD57" s="66">
        <f>IFERROR(INDEX('MONTIGNY EMPRUNT'!$I$14:$I$2000,MATCH('reporting montigny'!DD$2,'MONTIGNY EMPRUNT'!$Z$14:$Z$2000,0)),0)</f>
        <v>1962.28</v>
      </c>
      <c r="DE57" s="75">
        <f>SUM(CS57:DD57)</f>
        <v>25626.050000000003</v>
      </c>
      <c r="DF57" s="66">
        <f>IFERROR(INDEX('MONTIGNY EMPRUNT'!$I$14:$I$2000,MATCH('reporting montigny'!DF$2,'MONTIGNY EMPRUNT'!$Z$14:$Z$2000,0)),0)</f>
        <v>1930.56</v>
      </c>
      <c r="DG57" s="66">
        <f>IFERROR(INDEX('MONTIGNY EMPRUNT'!$I$14:$I$2000,MATCH('reporting montigny'!DG$2,'MONTIGNY EMPRUNT'!$Z$14:$Z$2000,0)),0)</f>
        <v>1898.79</v>
      </c>
      <c r="DH57" s="66">
        <f>IFERROR(INDEX('MONTIGNY EMPRUNT'!$I$14:$I$2000,MATCH('reporting montigny'!DH$2,'MONTIGNY EMPRUNT'!$Z$14:$Z$2000,0)),0)</f>
        <v>1866.97</v>
      </c>
      <c r="DI57" s="66">
        <f>IFERROR(INDEX('MONTIGNY EMPRUNT'!$I$14:$I$2000,MATCH('reporting montigny'!DI$2,'MONTIGNY EMPRUNT'!$Z$14:$Z$2000,0)),0)</f>
        <v>1835.1</v>
      </c>
      <c r="DJ57" s="66">
        <f>IFERROR(INDEX('MONTIGNY EMPRUNT'!$I$14:$I$2000,MATCH('reporting montigny'!DJ$2,'MONTIGNY EMPRUNT'!$Z$14:$Z$2000,0)),0)</f>
        <v>1803.18</v>
      </c>
      <c r="DK57" s="66">
        <f>IFERROR(INDEX('MONTIGNY EMPRUNT'!$I$14:$I$2000,MATCH('reporting montigny'!DK$2,'MONTIGNY EMPRUNT'!$Z$14:$Z$2000,0)),0)</f>
        <v>1771.2</v>
      </c>
      <c r="DL57" s="66">
        <f>IFERROR(INDEX('MONTIGNY EMPRUNT'!$I$14:$I$2000,MATCH('reporting montigny'!DL$2,'MONTIGNY EMPRUNT'!$Z$14:$Z$2000,0)),0)</f>
        <v>1739.18</v>
      </c>
      <c r="DM57" s="66">
        <f>IFERROR(INDEX('MONTIGNY EMPRUNT'!$I$14:$I$2000,MATCH('reporting montigny'!DM$2,'MONTIGNY EMPRUNT'!$Z$14:$Z$2000,0)),0)</f>
        <v>1707.1</v>
      </c>
      <c r="DN57" s="66">
        <f>IFERROR(INDEX('MONTIGNY EMPRUNT'!$I$14:$I$2000,MATCH('reporting montigny'!DN$2,'MONTIGNY EMPRUNT'!$Z$14:$Z$2000,0)),0)</f>
        <v>1674.96</v>
      </c>
      <c r="DO57" s="66">
        <f>IFERROR(INDEX('MONTIGNY EMPRUNT'!$I$14:$I$2000,MATCH('reporting montigny'!DO$2,'MONTIGNY EMPRUNT'!$Z$14:$Z$2000,0)),0)</f>
        <v>1642.78</v>
      </c>
      <c r="DP57" s="66">
        <f>IFERROR(INDEX('MONTIGNY EMPRUNT'!$I$14:$I$2000,MATCH('reporting montigny'!DP$2,'MONTIGNY EMPRUNT'!$Z$14:$Z$2000,0)),0)</f>
        <v>1610.54</v>
      </c>
      <c r="DQ57" s="66">
        <f>IFERROR(INDEX('MONTIGNY EMPRUNT'!$I$14:$I$2000,MATCH('reporting montigny'!DQ$2,'MONTIGNY EMPRUNT'!$Z$14:$Z$2000,0)),0)</f>
        <v>1578.26</v>
      </c>
      <c r="DR57" s="75">
        <f>SUM(DF57:DQ57)</f>
        <v>21058.62</v>
      </c>
      <c r="DS57" s="66">
        <f>IFERROR(INDEX('MONTIGNY EMPRUNT'!$I$14:$I$2000,MATCH('reporting montigny'!DS$2,'MONTIGNY EMPRUNT'!$Z$14:$Z$2000,0)),0)</f>
        <v>1545.91</v>
      </c>
      <c r="DT57" s="66">
        <f>IFERROR(INDEX('MONTIGNY EMPRUNT'!$I$14:$I$2000,MATCH('reporting montigny'!DT$2,'MONTIGNY EMPRUNT'!$Z$14:$Z$2000,0)),0)</f>
        <v>1513.52</v>
      </c>
      <c r="DU57" s="66">
        <f>IFERROR(INDEX('MONTIGNY EMPRUNT'!$I$14:$I$2000,MATCH('reporting montigny'!DU$2,'MONTIGNY EMPRUNT'!$Z$14:$Z$2000,0)),0)</f>
        <v>1481.07</v>
      </c>
      <c r="DV57" s="66">
        <f>IFERROR(INDEX('MONTIGNY EMPRUNT'!$I$14:$I$2000,MATCH('reporting montigny'!DV$2,'MONTIGNY EMPRUNT'!$Z$14:$Z$2000,0)),0)</f>
        <v>1448.57</v>
      </c>
      <c r="DW57" s="66">
        <f>IFERROR(INDEX('MONTIGNY EMPRUNT'!$I$14:$I$2000,MATCH('reporting montigny'!DW$2,'MONTIGNY EMPRUNT'!$Z$14:$Z$2000,0)),0)</f>
        <v>1416.02</v>
      </c>
      <c r="DX57" s="66">
        <f>IFERROR(INDEX('MONTIGNY EMPRUNT'!$I$14:$I$2000,MATCH('reporting montigny'!DX$2,'MONTIGNY EMPRUNT'!$Z$14:$Z$2000,0)),0)</f>
        <v>1383.42</v>
      </c>
      <c r="DY57" s="66">
        <f>IFERROR(INDEX('MONTIGNY EMPRUNT'!$I$14:$I$2000,MATCH('reporting montigny'!DY$2,'MONTIGNY EMPRUNT'!$Z$14:$Z$2000,0)),0)</f>
        <v>1350.76</v>
      </c>
      <c r="DZ57" s="66">
        <f>IFERROR(INDEX('MONTIGNY EMPRUNT'!$I$14:$I$2000,MATCH('reporting montigny'!DZ$2,'MONTIGNY EMPRUNT'!$Z$14:$Z$2000,0)),0)</f>
        <v>1318.05</v>
      </c>
      <c r="EA57" s="66">
        <f>IFERROR(INDEX('MONTIGNY EMPRUNT'!$I$14:$I$2000,MATCH('reporting montigny'!EA$2,'MONTIGNY EMPRUNT'!$Z$14:$Z$2000,0)),0)</f>
        <v>1285.29</v>
      </c>
      <c r="EB57" s="66">
        <f>IFERROR(INDEX('MONTIGNY EMPRUNT'!$I$14:$I$2000,MATCH('reporting montigny'!EB$2,'MONTIGNY EMPRUNT'!$Z$14:$Z$2000,0)),0)</f>
        <v>1252.47</v>
      </c>
      <c r="EC57" s="66">
        <f>IFERROR(INDEX('MONTIGNY EMPRUNT'!$I$14:$I$2000,MATCH('reporting montigny'!EC$2,'MONTIGNY EMPRUNT'!$Z$14:$Z$2000,0)),0)</f>
        <v>1219.5999999999999</v>
      </c>
      <c r="ED57" s="66">
        <f>IFERROR(INDEX('MONTIGNY EMPRUNT'!$I$14:$I$2000,MATCH('reporting montigny'!ED$2,'MONTIGNY EMPRUNT'!$Z$14:$Z$2000,0)),0)</f>
        <v>1186.67</v>
      </c>
      <c r="EE57" s="76">
        <f>SUM(DS57:ED57)</f>
        <v>16401.349999999999</v>
      </c>
    </row>
    <row r="58" spans="1:135" x14ac:dyDescent="0.2">
      <c r="A58" s="4" t="s">
        <v>178</v>
      </c>
      <c r="B58" s="17">
        <f>B50/B57</f>
        <v>0</v>
      </c>
      <c r="D58" s="2" t="s">
        <v>100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75">
        <f>SUM(F58:Q58)</f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75">
        <f>SUM(S58:AD58)</f>
        <v>0</v>
      </c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75">
        <f>SUM(AF58:AQ58)</f>
        <v>0</v>
      </c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75">
        <f>SUM(AS58:BD58)</f>
        <v>0</v>
      </c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75">
        <f>SUM(BF58:BQ58)</f>
        <v>0</v>
      </c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75">
        <f>SUM(BS58:CD58)</f>
        <v>0</v>
      </c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75">
        <f>SUM(CF58:CQ58)</f>
        <v>0</v>
      </c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75">
        <f>SUM(CS58:DD58)</f>
        <v>0</v>
      </c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75">
        <f>SUM(DF58:DQ58)</f>
        <v>0</v>
      </c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76">
        <f>SUM(DS58:ED58)</f>
        <v>0</v>
      </c>
    </row>
    <row r="59" spans="1:135" x14ac:dyDescent="0.2">
      <c r="A59" s="91" t="s">
        <v>179</v>
      </c>
      <c r="B59" s="92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75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75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75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75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75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75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75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75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75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76"/>
    </row>
    <row r="60" spans="1:135" x14ac:dyDescent="0.2">
      <c r="D60" s="22" t="s">
        <v>102</v>
      </c>
      <c r="E60" s="79"/>
      <c r="F60" s="66">
        <f t="shared" ref="F60:Q60" si="182">F55-F57-F58</f>
        <v>16278.75</v>
      </c>
      <c r="G60" s="66">
        <f t="shared" si="182"/>
        <v>14573.93</v>
      </c>
      <c r="H60" s="66">
        <f t="shared" si="182"/>
        <v>13101.16</v>
      </c>
      <c r="I60" s="66">
        <f t="shared" si="182"/>
        <v>18860.43</v>
      </c>
      <c r="J60" s="66">
        <f t="shared" si="182"/>
        <v>17155.739999999998</v>
      </c>
      <c r="K60" s="66">
        <f t="shared" si="182"/>
        <v>13883.11</v>
      </c>
      <c r="L60" s="66">
        <f t="shared" si="182"/>
        <v>13910.51</v>
      </c>
      <c r="M60" s="66">
        <f t="shared" si="182"/>
        <v>13937.96</v>
      </c>
      <c r="N60" s="66">
        <f t="shared" si="182"/>
        <v>14265.45</v>
      </c>
      <c r="O60" s="66">
        <f t="shared" si="182"/>
        <v>12392.99</v>
      </c>
      <c r="P60" s="66">
        <f t="shared" si="182"/>
        <v>14620.58</v>
      </c>
      <c r="Q60" s="66">
        <f t="shared" si="182"/>
        <v>14648.2</v>
      </c>
      <c r="R60" s="75">
        <f>SUM(F60:Q60)</f>
        <v>177628.81</v>
      </c>
      <c r="S60" s="66">
        <f t="shared" ref="S60:AD60" si="183">S55-S57-S58</f>
        <v>10648.880000000001</v>
      </c>
      <c r="T60" s="66">
        <f t="shared" si="183"/>
        <v>16126.6</v>
      </c>
      <c r="U60" s="66">
        <f t="shared" si="183"/>
        <v>8328.36</v>
      </c>
      <c r="V60" s="66">
        <f t="shared" si="183"/>
        <v>16182.17</v>
      </c>
      <c r="W60" s="66">
        <f t="shared" si="183"/>
        <v>10625.02</v>
      </c>
      <c r="X60" s="66">
        <f t="shared" si="183"/>
        <v>8952.92</v>
      </c>
      <c r="Y60" s="66">
        <f t="shared" si="183"/>
        <v>13180.86</v>
      </c>
      <c r="Z60" s="66">
        <f t="shared" si="183"/>
        <v>13208.85</v>
      </c>
      <c r="AA60" s="66">
        <f t="shared" si="183"/>
        <v>13236.89</v>
      </c>
      <c r="AB60" s="66">
        <f t="shared" si="183"/>
        <v>13264.970000000001</v>
      </c>
      <c r="AC60" s="66">
        <f t="shared" si="183"/>
        <v>13293.1</v>
      </c>
      <c r="AD60" s="66">
        <f t="shared" si="183"/>
        <v>13321.27</v>
      </c>
      <c r="AE60" s="75">
        <f>SUM(S60:AD60)</f>
        <v>150369.88999999998</v>
      </c>
      <c r="AF60" s="66">
        <f t="shared" ref="AF60:AQ60" si="184">AF55-AF57-AF58</f>
        <v>12814.49</v>
      </c>
      <c r="AG60" s="66">
        <f t="shared" si="184"/>
        <v>12842.75</v>
      </c>
      <c r="AH60" s="66">
        <f t="shared" si="184"/>
        <v>6625.0599999999995</v>
      </c>
      <c r="AI60" s="66">
        <f t="shared" si="184"/>
        <v>14479.41</v>
      </c>
      <c r="AJ60" s="66">
        <f t="shared" si="184"/>
        <v>14507.82</v>
      </c>
      <c r="AK60" s="66">
        <f t="shared" si="184"/>
        <v>14536.26</v>
      </c>
      <c r="AL60" s="66">
        <f t="shared" si="184"/>
        <v>14564.76</v>
      </c>
      <c r="AM60" s="66">
        <f t="shared" si="184"/>
        <v>14593.3</v>
      </c>
      <c r="AN60" s="66">
        <f t="shared" si="184"/>
        <v>14621.880000000001</v>
      </c>
      <c r="AO60" s="66">
        <f t="shared" si="184"/>
        <v>14650.52</v>
      </c>
      <c r="AP60" s="66">
        <f t="shared" si="184"/>
        <v>14679.2</v>
      </c>
      <c r="AQ60" s="66">
        <f t="shared" si="184"/>
        <v>14707.92</v>
      </c>
      <c r="AR60" s="75">
        <f>SUM(AF60:AQ60)</f>
        <v>163623.37000000002</v>
      </c>
      <c r="AS60" s="66">
        <f t="shared" ref="AS60:BD60" si="185">AS55-AS57-AS58</f>
        <v>18696.7</v>
      </c>
      <c r="AT60" s="66">
        <f t="shared" si="185"/>
        <v>18725.52</v>
      </c>
      <c r="AU60" s="66">
        <f t="shared" si="185"/>
        <v>10928.380000000001</v>
      </c>
      <c r="AV60" s="66">
        <f t="shared" si="185"/>
        <v>18783.3</v>
      </c>
      <c r="AW60" s="66">
        <f t="shared" si="185"/>
        <v>18812.260000000002</v>
      </c>
      <c r="AX60" s="66">
        <f t="shared" si="185"/>
        <v>18841.260000000002</v>
      </c>
      <c r="AY60" s="66">
        <f t="shared" si="185"/>
        <v>18870.32</v>
      </c>
      <c r="AZ60" s="66">
        <f t="shared" si="185"/>
        <v>18899.419999999998</v>
      </c>
      <c r="BA60" s="66">
        <f t="shared" si="185"/>
        <v>18928.57</v>
      </c>
      <c r="BB60" s="66">
        <f t="shared" si="185"/>
        <v>18957.77</v>
      </c>
      <c r="BC60" s="66">
        <f t="shared" si="185"/>
        <v>18987.010000000002</v>
      </c>
      <c r="BD60" s="66">
        <f t="shared" si="185"/>
        <v>19016.3</v>
      </c>
      <c r="BE60" s="75">
        <f>SUM(AS60:BD60)</f>
        <v>218446.81000000003</v>
      </c>
      <c r="BF60" s="66">
        <f t="shared" ref="BF60:BQ60" si="186">BF55-BF57-BF58</f>
        <v>19045.64</v>
      </c>
      <c r="BG60" s="66">
        <f t="shared" si="186"/>
        <v>19075.03</v>
      </c>
      <c r="BH60" s="66">
        <f t="shared" si="186"/>
        <v>11278.46</v>
      </c>
      <c r="BI60" s="66">
        <f t="shared" si="186"/>
        <v>19133.939999999999</v>
      </c>
      <c r="BJ60" s="66">
        <f t="shared" si="186"/>
        <v>19163.47</v>
      </c>
      <c r="BK60" s="66">
        <f t="shared" si="186"/>
        <v>19193.05</v>
      </c>
      <c r="BL60" s="66">
        <f t="shared" si="186"/>
        <v>19222.68</v>
      </c>
      <c r="BM60" s="66">
        <f t="shared" si="186"/>
        <v>19252.349999999999</v>
      </c>
      <c r="BN60" s="66">
        <f t="shared" si="186"/>
        <v>19282.080000000002</v>
      </c>
      <c r="BO60" s="66">
        <f t="shared" si="186"/>
        <v>19311.849999999999</v>
      </c>
      <c r="BP60" s="66">
        <f t="shared" si="186"/>
        <v>19341.669999999998</v>
      </c>
      <c r="BQ60" s="66">
        <f t="shared" si="186"/>
        <v>19371.53</v>
      </c>
      <c r="BR60" s="75">
        <f>SUM(BF60:BQ60)</f>
        <v>222671.75000000003</v>
      </c>
      <c r="BS60" s="66">
        <f t="shared" ref="BS60:CD60" si="187">BS55-BS57-BS58</f>
        <v>19401.45</v>
      </c>
      <c r="BT60" s="66">
        <f t="shared" si="187"/>
        <v>19431.419999999998</v>
      </c>
      <c r="BU60" s="66">
        <f t="shared" si="187"/>
        <v>11635.43</v>
      </c>
      <c r="BV60" s="66">
        <f t="shared" si="187"/>
        <v>19491.489999999998</v>
      </c>
      <c r="BW60" s="66">
        <f t="shared" si="187"/>
        <v>19521.599999999999</v>
      </c>
      <c r="BX60" s="66">
        <f t="shared" si="187"/>
        <v>19551.760000000002</v>
      </c>
      <c r="BY60" s="66">
        <f t="shared" si="187"/>
        <v>19581.97</v>
      </c>
      <c r="BZ60" s="66">
        <f t="shared" si="187"/>
        <v>19612.23</v>
      </c>
      <c r="CA60" s="66">
        <f t="shared" si="187"/>
        <v>19642.54</v>
      </c>
      <c r="CB60" s="66">
        <f t="shared" si="187"/>
        <v>19672.89</v>
      </c>
      <c r="CC60" s="66">
        <f t="shared" si="187"/>
        <v>19703.3</v>
      </c>
      <c r="CD60" s="66">
        <f t="shared" si="187"/>
        <v>19733.760000000002</v>
      </c>
      <c r="CE60" s="75">
        <f>SUM(BS60:CD60)</f>
        <v>226979.84000000003</v>
      </c>
      <c r="CF60" s="66">
        <f t="shared" ref="CF60:CQ60" si="188">CF55-CF57-CF58</f>
        <v>19764.260000000002</v>
      </c>
      <c r="CG60" s="66">
        <f t="shared" si="188"/>
        <v>19794.82</v>
      </c>
      <c r="CH60" s="66">
        <f t="shared" si="188"/>
        <v>11999.42</v>
      </c>
      <c r="CI60" s="66">
        <f t="shared" si="188"/>
        <v>19856.07</v>
      </c>
      <c r="CJ60" s="66">
        <f t="shared" si="188"/>
        <v>19886.78</v>
      </c>
      <c r="CK60" s="66">
        <f t="shared" si="188"/>
        <v>19917.53</v>
      </c>
      <c r="CL60" s="66">
        <f t="shared" si="188"/>
        <v>19948.330000000002</v>
      </c>
      <c r="CM60" s="66">
        <f t="shared" si="188"/>
        <v>19979.189999999999</v>
      </c>
      <c r="CN60" s="66">
        <f t="shared" si="188"/>
        <v>20010.09</v>
      </c>
      <c r="CO60" s="66">
        <f t="shared" si="188"/>
        <v>20041.05</v>
      </c>
      <c r="CP60" s="66">
        <f t="shared" si="188"/>
        <v>20072.05</v>
      </c>
      <c r="CQ60" s="66">
        <f t="shared" si="188"/>
        <v>20103.099999999999</v>
      </c>
      <c r="CR60" s="75">
        <f>SUM(CF60:CQ60)</f>
        <v>231372.69</v>
      </c>
      <c r="CS60" s="66">
        <f t="shared" ref="CS60:DD60" si="189">CS55-CS57-CS58</f>
        <v>20134.21</v>
      </c>
      <c r="CT60" s="66">
        <f t="shared" si="189"/>
        <v>20165.36</v>
      </c>
      <c r="CU60" s="66">
        <f t="shared" si="189"/>
        <v>12370.57</v>
      </c>
      <c r="CV60" s="66">
        <f t="shared" si="189"/>
        <v>20227.830000000002</v>
      </c>
      <c r="CW60" s="66">
        <f t="shared" si="189"/>
        <v>20259.14</v>
      </c>
      <c r="CX60" s="66">
        <f t="shared" si="189"/>
        <v>20290.489999999998</v>
      </c>
      <c r="CY60" s="66">
        <f t="shared" si="189"/>
        <v>20321.900000000001</v>
      </c>
      <c r="CZ60" s="66">
        <f t="shared" si="189"/>
        <v>20353.36</v>
      </c>
      <c r="DA60" s="66">
        <f t="shared" si="189"/>
        <v>20384.88</v>
      </c>
      <c r="DB60" s="66">
        <f t="shared" si="189"/>
        <v>20416.439999999999</v>
      </c>
      <c r="DC60" s="66">
        <f t="shared" si="189"/>
        <v>20448.05</v>
      </c>
      <c r="DD60" s="66">
        <f t="shared" si="189"/>
        <v>20479.72</v>
      </c>
      <c r="DE60" s="75">
        <f>SUM(CS60:DD60)</f>
        <v>235851.94999999998</v>
      </c>
      <c r="DF60" s="66">
        <f t="shared" ref="DF60:DQ60" si="190">DF55-DF57-DF58</f>
        <v>20511.439999999999</v>
      </c>
      <c r="DG60" s="66">
        <f t="shared" si="190"/>
        <v>20543.21</v>
      </c>
      <c r="DH60" s="66">
        <f t="shared" si="190"/>
        <v>12749.03</v>
      </c>
      <c r="DI60" s="66">
        <f t="shared" si="190"/>
        <v>20606.900000000001</v>
      </c>
      <c r="DJ60" s="66">
        <f t="shared" si="190"/>
        <v>20638.82</v>
      </c>
      <c r="DK60" s="66">
        <f t="shared" si="190"/>
        <v>20670.8</v>
      </c>
      <c r="DL60" s="66">
        <f t="shared" si="190"/>
        <v>20702.82</v>
      </c>
      <c r="DM60" s="66">
        <f t="shared" si="190"/>
        <v>20734.900000000001</v>
      </c>
      <c r="DN60" s="66">
        <f t="shared" si="190"/>
        <v>20767.04</v>
      </c>
      <c r="DO60" s="66">
        <f t="shared" si="190"/>
        <v>20799.22</v>
      </c>
      <c r="DP60" s="66">
        <f t="shared" si="190"/>
        <v>20831.46</v>
      </c>
      <c r="DQ60" s="66">
        <f t="shared" si="190"/>
        <v>20863.740000000002</v>
      </c>
      <c r="DR60" s="75">
        <f>SUM(DF60:DQ60)</f>
        <v>240419.37999999998</v>
      </c>
      <c r="DS60" s="66">
        <f t="shared" ref="DS60:ED60" si="191">DS55-DS57-DS58</f>
        <v>20896.09</v>
      </c>
      <c r="DT60" s="66">
        <f t="shared" si="191"/>
        <v>20928.48</v>
      </c>
      <c r="DU60" s="66">
        <f t="shared" si="191"/>
        <v>13134.93</v>
      </c>
      <c r="DV60" s="66">
        <f t="shared" si="191"/>
        <v>20993.43</v>
      </c>
      <c r="DW60" s="66">
        <f t="shared" si="191"/>
        <v>21025.98</v>
      </c>
      <c r="DX60" s="66">
        <f t="shared" si="191"/>
        <v>21058.58</v>
      </c>
      <c r="DY60" s="66">
        <f t="shared" si="191"/>
        <v>21091.24</v>
      </c>
      <c r="DZ60" s="66">
        <f t="shared" si="191"/>
        <v>21123.95</v>
      </c>
      <c r="EA60" s="66">
        <f t="shared" si="191"/>
        <v>21156.71</v>
      </c>
      <c r="EB60" s="66">
        <f t="shared" si="191"/>
        <v>21189.53</v>
      </c>
      <c r="EC60" s="66">
        <f t="shared" si="191"/>
        <v>21222.400000000001</v>
      </c>
      <c r="ED60" s="66">
        <f t="shared" si="191"/>
        <v>21255.33</v>
      </c>
      <c r="EE60" s="76">
        <f>SUM(DS60:ED60)</f>
        <v>245076.64999999997</v>
      </c>
    </row>
    <row r="61" spans="1:135" x14ac:dyDescent="0.2"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D62" s="2" t="s">
        <v>103</v>
      </c>
      <c r="F62" s="66">
        <f t="shared" ref="F62:Q62" si="192">IF(F60&gt;0,F60*$C$65,0)</f>
        <v>4069.6875</v>
      </c>
      <c r="G62" s="66">
        <f t="shared" si="192"/>
        <v>3643.4825000000001</v>
      </c>
      <c r="H62" s="66">
        <f t="shared" si="192"/>
        <v>3275.29</v>
      </c>
      <c r="I62" s="66">
        <f t="shared" si="192"/>
        <v>4715.1075000000001</v>
      </c>
      <c r="J62" s="66">
        <f t="shared" si="192"/>
        <v>4288.9349999999995</v>
      </c>
      <c r="K62" s="66">
        <f t="shared" si="192"/>
        <v>3470.7775000000001</v>
      </c>
      <c r="L62" s="66">
        <f t="shared" si="192"/>
        <v>3477.6275000000001</v>
      </c>
      <c r="M62" s="66">
        <f t="shared" si="192"/>
        <v>3484.49</v>
      </c>
      <c r="N62" s="66">
        <f t="shared" si="192"/>
        <v>3566.3625000000002</v>
      </c>
      <c r="O62" s="66">
        <f t="shared" si="192"/>
        <v>3098.2474999999999</v>
      </c>
      <c r="P62" s="66">
        <f t="shared" si="192"/>
        <v>3655.145</v>
      </c>
      <c r="Q62" s="66">
        <f t="shared" si="192"/>
        <v>3662.05</v>
      </c>
      <c r="R62" s="75">
        <f>SUM(F62:Q62)</f>
        <v>44407.202499999999</v>
      </c>
      <c r="S62" s="66">
        <f t="shared" ref="S62:AD62" si="193">IF(S60&gt;0,S60*$C$65,0)</f>
        <v>2662.2200000000003</v>
      </c>
      <c r="T62" s="66">
        <f t="shared" si="193"/>
        <v>4031.65</v>
      </c>
      <c r="U62" s="66">
        <f t="shared" si="193"/>
        <v>2082.09</v>
      </c>
      <c r="V62" s="66">
        <f t="shared" si="193"/>
        <v>4045.5425</v>
      </c>
      <c r="W62" s="66">
        <f t="shared" si="193"/>
        <v>2656.2550000000001</v>
      </c>
      <c r="X62" s="66">
        <f t="shared" si="193"/>
        <v>2238.23</v>
      </c>
      <c r="Y62" s="66">
        <f t="shared" si="193"/>
        <v>3295.2150000000001</v>
      </c>
      <c r="Z62" s="66">
        <f t="shared" si="193"/>
        <v>3302.2125000000001</v>
      </c>
      <c r="AA62" s="66">
        <f t="shared" si="193"/>
        <v>3309.2224999999999</v>
      </c>
      <c r="AB62" s="66">
        <f t="shared" si="193"/>
        <v>3316.2425000000003</v>
      </c>
      <c r="AC62" s="66">
        <f t="shared" si="193"/>
        <v>3323.2750000000001</v>
      </c>
      <c r="AD62" s="66">
        <f t="shared" si="193"/>
        <v>3330.3175000000001</v>
      </c>
      <c r="AE62" s="75">
        <f>SUM(S62:AD62)</f>
        <v>37592.472499999996</v>
      </c>
      <c r="AF62" s="66">
        <f t="shared" ref="AF62:AQ62" si="194">IF(AF60&gt;0,AF60*$C$65,0)</f>
        <v>3203.6224999999999</v>
      </c>
      <c r="AG62" s="66">
        <f t="shared" si="194"/>
        <v>3210.6875</v>
      </c>
      <c r="AH62" s="66">
        <f t="shared" si="194"/>
        <v>1656.2649999999999</v>
      </c>
      <c r="AI62" s="66">
        <f t="shared" si="194"/>
        <v>3619.8525</v>
      </c>
      <c r="AJ62" s="66">
        <f t="shared" si="194"/>
        <v>3626.9549999999999</v>
      </c>
      <c r="AK62" s="66">
        <f t="shared" si="194"/>
        <v>3634.0650000000001</v>
      </c>
      <c r="AL62" s="66">
        <f t="shared" si="194"/>
        <v>3641.19</v>
      </c>
      <c r="AM62" s="66">
        <f t="shared" si="194"/>
        <v>3648.3249999999998</v>
      </c>
      <c r="AN62" s="66">
        <f t="shared" si="194"/>
        <v>3655.4700000000003</v>
      </c>
      <c r="AO62" s="66">
        <f t="shared" si="194"/>
        <v>3662.63</v>
      </c>
      <c r="AP62" s="66">
        <f t="shared" si="194"/>
        <v>3669.8</v>
      </c>
      <c r="AQ62" s="66">
        <f t="shared" si="194"/>
        <v>3676.98</v>
      </c>
      <c r="AR62" s="75">
        <f>SUM(AF62:AQ62)</f>
        <v>40905.842500000006</v>
      </c>
      <c r="AS62" s="66">
        <f t="shared" ref="AS62:BD62" si="195">IF(AS60&gt;0,AS60*$C$65,0)</f>
        <v>4674.1750000000002</v>
      </c>
      <c r="AT62" s="66">
        <f t="shared" si="195"/>
        <v>4681.38</v>
      </c>
      <c r="AU62" s="66">
        <f t="shared" si="195"/>
        <v>2732.0950000000003</v>
      </c>
      <c r="AV62" s="66">
        <f t="shared" si="195"/>
        <v>4695.8249999999998</v>
      </c>
      <c r="AW62" s="66">
        <f t="shared" si="195"/>
        <v>4703.0650000000005</v>
      </c>
      <c r="AX62" s="66">
        <f t="shared" si="195"/>
        <v>4710.3150000000005</v>
      </c>
      <c r="AY62" s="66">
        <f t="shared" si="195"/>
        <v>4717.58</v>
      </c>
      <c r="AZ62" s="66">
        <f t="shared" si="195"/>
        <v>4724.8549999999996</v>
      </c>
      <c r="BA62" s="66">
        <f t="shared" si="195"/>
        <v>4732.1424999999999</v>
      </c>
      <c r="BB62" s="66">
        <f t="shared" si="195"/>
        <v>4739.4425000000001</v>
      </c>
      <c r="BC62" s="66">
        <f t="shared" si="195"/>
        <v>4746.7525000000005</v>
      </c>
      <c r="BD62" s="66">
        <f t="shared" si="195"/>
        <v>4754.0749999999998</v>
      </c>
      <c r="BE62" s="75">
        <f>SUM(AS62:BD62)</f>
        <v>54611.702500000007</v>
      </c>
      <c r="BF62" s="66">
        <f t="shared" ref="BF62:BQ62" si="196">IF(BF60&gt;0,BF60*$C$65,0)</f>
        <v>4761.41</v>
      </c>
      <c r="BG62" s="66">
        <f t="shared" si="196"/>
        <v>4768.7574999999997</v>
      </c>
      <c r="BH62" s="66">
        <f t="shared" si="196"/>
        <v>2819.6149999999998</v>
      </c>
      <c r="BI62" s="66">
        <f t="shared" si="196"/>
        <v>4783.4849999999997</v>
      </c>
      <c r="BJ62" s="66">
        <f t="shared" si="196"/>
        <v>4790.8675000000003</v>
      </c>
      <c r="BK62" s="66">
        <f t="shared" si="196"/>
        <v>4798.2624999999998</v>
      </c>
      <c r="BL62" s="66">
        <f t="shared" si="196"/>
        <v>4805.67</v>
      </c>
      <c r="BM62" s="66">
        <f t="shared" si="196"/>
        <v>4813.0874999999996</v>
      </c>
      <c r="BN62" s="66">
        <f t="shared" si="196"/>
        <v>4820.5200000000004</v>
      </c>
      <c r="BO62" s="66">
        <f t="shared" si="196"/>
        <v>4827.9624999999996</v>
      </c>
      <c r="BP62" s="66">
        <f t="shared" si="196"/>
        <v>4835.4174999999996</v>
      </c>
      <c r="BQ62" s="66">
        <f t="shared" si="196"/>
        <v>4842.8824999999997</v>
      </c>
      <c r="BR62" s="75">
        <f>SUM(BF62:BQ62)</f>
        <v>55667.937500000007</v>
      </c>
      <c r="BS62" s="66">
        <f t="shared" ref="BS62:CD62" si="197">IF(BS60&gt;0,BS60*$C$65,0)</f>
        <v>4850.3625000000002</v>
      </c>
      <c r="BT62" s="66">
        <f t="shared" si="197"/>
        <v>4857.8549999999996</v>
      </c>
      <c r="BU62" s="66">
        <f t="shared" si="197"/>
        <v>2908.8575000000001</v>
      </c>
      <c r="BV62" s="66">
        <f t="shared" si="197"/>
        <v>4872.8724999999995</v>
      </c>
      <c r="BW62" s="66">
        <f t="shared" si="197"/>
        <v>4880.3999999999996</v>
      </c>
      <c r="BX62" s="66">
        <f t="shared" si="197"/>
        <v>4887.9400000000005</v>
      </c>
      <c r="BY62" s="66">
        <f t="shared" si="197"/>
        <v>4895.4925000000003</v>
      </c>
      <c r="BZ62" s="66">
        <f t="shared" si="197"/>
        <v>4903.0574999999999</v>
      </c>
      <c r="CA62" s="66">
        <f t="shared" si="197"/>
        <v>4910.6350000000002</v>
      </c>
      <c r="CB62" s="66">
        <f t="shared" si="197"/>
        <v>4918.2224999999999</v>
      </c>
      <c r="CC62" s="66">
        <f t="shared" si="197"/>
        <v>4925.8249999999998</v>
      </c>
      <c r="CD62" s="66">
        <f t="shared" si="197"/>
        <v>4933.4400000000005</v>
      </c>
      <c r="CE62" s="75">
        <f>SUM(BS62:CD62)</f>
        <v>56744.960000000006</v>
      </c>
      <c r="CF62" s="66">
        <f t="shared" ref="CF62:CQ62" si="198">IF(CF60&gt;0,CF60*$C$65,0)</f>
        <v>4941.0650000000005</v>
      </c>
      <c r="CG62" s="66">
        <f t="shared" si="198"/>
        <v>4948.7049999999999</v>
      </c>
      <c r="CH62" s="66">
        <f t="shared" si="198"/>
        <v>2999.855</v>
      </c>
      <c r="CI62" s="66">
        <f t="shared" si="198"/>
        <v>4964.0174999999999</v>
      </c>
      <c r="CJ62" s="66">
        <f t="shared" si="198"/>
        <v>4971.6949999999997</v>
      </c>
      <c r="CK62" s="66">
        <f t="shared" si="198"/>
        <v>4979.3824999999997</v>
      </c>
      <c r="CL62" s="66">
        <f t="shared" si="198"/>
        <v>4987.0825000000004</v>
      </c>
      <c r="CM62" s="66">
        <f t="shared" si="198"/>
        <v>4994.7974999999997</v>
      </c>
      <c r="CN62" s="66">
        <f t="shared" si="198"/>
        <v>5002.5225</v>
      </c>
      <c r="CO62" s="66">
        <f t="shared" si="198"/>
        <v>5010.2624999999998</v>
      </c>
      <c r="CP62" s="66">
        <f t="shared" si="198"/>
        <v>5018.0124999999998</v>
      </c>
      <c r="CQ62" s="66">
        <f t="shared" si="198"/>
        <v>5025.7749999999996</v>
      </c>
      <c r="CR62" s="75">
        <f>SUM(CF62:CQ62)</f>
        <v>57843.172500000001</v>
      </c>
      <c r="CS62" s="66">
        <f t="shared" ref="CS62:DD62" si="199">IF(CS60&gt;0,CS60*$C$65,0)</f>
        <v>5033.5524999999998</v>
      </c>
      <c r="CT62" s="66">
        <f t="shared" si="199"/>
        <v>5041.34</v>
      </c>
      <c r="CU62" s="66">
        <f t="shared" si="199"/>
        <v>3092.6424999999999</v>
      </c>
      <c r="CV62" s="66">
        <f t="shared" si="199"/>
        <v>5056.9575000000004</v>
      </c>
      <c r="CW62" s="66">
        <f t="shared" si="199"/>
        <v>5064.7849999999999</v>
      </c>
      <c r="CX62" s="66">
        <f t="shared" si="199"/>
        <v>5072.6224999999995</v>
      </c>
      <c r="CY62" s="66">
        <f t="shared" si="199"/>
        <v>5080.4750000000004</v>
      </c>
      <c r="CZ62" s="66">
        <f t="shared" si="199"/>
        <v>5088.34</v>
      </c>
      <c r="DA62" s="66">
        <f t="shared" si="199"/>
        <v>5096.22</v>
      </c>
      <c r="DB62" s="66">
        <f t="shared" si="199"/>
        <v>5104.1099999999997</v>
      </c>
      <c r="DC62" s="66">
        <f t="shared" si="199"/>
        <v>5112.0124999999998</v>
      </c>
      <c r="DD62" s="66">
        <f t="shared" si="199"/>
        <v>5119.93</v>
      </c>
      <c r="DE62" s="75">
        <f>SUM(CS62:DD62)</f>
        <v>58962.987499999996</v>
      </c>
      <c r="DF62" s="66">
        <f t="shared" ref="DF62:DQ62" si="200">IF(DF60&gt;0,DF60*$C$65,0)</f>
        <v>5127.8599999999997</v>
      </c>
      <c r="DG62" s="66">
        <f t="shared" si="200"/>
        <v>5135.8024999999998</v>
      </c>
      <c r="DH62" s="66">
        <f t="shared" si="200"/>
        <v>3187.2575000000002</v>
      </c>
      <c r="DI62" s="66">
        <f t="shared" si="200"/>
        <v>5151.7250000000004</v>
      </c>
      <c r="DJ62" s="66">
        <f t="shared" si="200"/>
        <v>5159.7049999999999</v>
      </c>
      <c r="DK62" s="66">
        <f t="shared" si="200"/>
        <v>5167.7</v>
      </c>
      <c r="DL62" s="66">
        <f t="shared" si="200"/>
        <v>5175.7049999999999</v>
      </c>
      <c r="DM62" s="66">
        <f t="shared" si="200"/>
        <v>5183.7250000000004</v>
      </c>
      <c r="DN62" s="66">
        <f t="shared" si="200"/>
        <v>5191.76</v>
      </c>
      <c r="DO62" s="66">
        <f t="shared" si="200"/>
        <v>5199.8050000000003</v>
      </c>
      <c r="DP62" s="66">
        <f t="shared" si="200"/>
        <v>5207.8649999999998</v>
      </c>
      <c r="DQ62" s="66">
        <f t="shared" si="200"/>
        <v>5215.9350000000004</v>
      </c>
      <c r="DR62" s="75">
        <f>SUM(DF62:DQ62)</f>
        <v>60104.844999999994</v>
      </c>
      <c r="DS62" s="66">
        <f t="shared" ref="DS62:ED62" si="201">IF(DS60&gt;0,DS60*$C$65,0)</f>
        <v>5224.0225</v>
      </c>
      <c r="DT62" s="66">
        <f t="shared" si="201"/>
        <v>5232.12</v>
      </c>
      <c r="DU62" s="66">
        <f t="shared" si="201"/>
        <v>3283.7325000000001</v>
      </c>
      <c r="DV62" s="66">
        <f t="shared" si="201"/>
        <v>5248.3575000000001</v>
      </c>
      <c r="DW62" s="66">
        <f t="shared" si="201"/>
        <v>5256.4949999999999</v>
      </c>
      <c r="DX62" s="66">
        <f t="shared" si="201"/>
        <v>5264.6450000000004</v>
      </c>
      <c r="DY62" s="66">
        <f t="shared" si="201"/>
        <v>5272.81</v>
      </c>
      <c r="DZ62" s="66">
        <f t="shared" si="201"/>
        <v>5280.9875000000002</v>
      </c>
      <c r="EA62" s="66">
        <f t="shared" si="201"/>
        <v>5289.1774999999998</v>
      </c>
      <c r="EB62" s="66">
        <f t="shared" si="201"/>
        <v>5297.3824999999997</v>
      </c>
      <c r="EC62" s="66">
        <f t="shared" si="201"/>
        <v>5305.6</v>
      </c>
      <c r="ED62" s="66">
        <f t="shared" si="201"/>
        <v>5313.8325000000004</v>
      </c>
      <c r="EE62" s="76">
        <f>SUM(DS62:ED62)</f>
        <v>61269.162499999991</v>
      </c>
    </row>
    <row r="63" spans="1:135" x14ac:dyDescent="0.2"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202">F60-F62</f>
        <v>12209.0625</v>
      </c>
      <c r="G64" s="66">
        <f t="shared" si="202"/>
        <v>10930.4475</v>
      </c>
      <c r="H64" s="66">
        <f t="shared" si="202"/>
        <v>9825.869999999999</v>
      </c>
      <c r="I64" s="66">
        <f t="shared" si="202"/>
        <v>14145.3225</v>
      </c>
      <c r="J64" s="66">
        <f t="shared" si="202"/>
        <v>12866.804999999998</v>
      </c>
      <c r="K64" s="66">
        <f t="shared" si="202"/>
        <v>10412.3325</v>
      </c>
      <c r="L64" s="66">
        <f t="shared" si="202"/>
        <v>10432.8825</v>
      </c>
      <c r="M64" s="66">
        <f t="shared" si="202"/>
        <v>10453.469999999999</v>
      </c>
      <c r="N64" s="66">
        <f t="shared" si="202"/>
        <v>10699.087500000001</v>
      </c>
      <c r="O64" s="66">
        <f t="shared" si="202"/>
        <v>9294.7425000000003</v>
      </c>
      <c r="P64" s="66">
        <f t="shared" si="202"/>
        <v>10965.434999999999</v>
      </c>
      <c r="Q64" s="66">
        <f t="shared" si="202"/>
        <v>10986.150000000001</v>
      </c>
      <c r="R64" s="75">
        <f>SUM(F64:Q64)</f>
        <v>133221.60749999998</v>
      </c>
      <c r="S64" s="66">
        <f t="shared" ref="S64:AD64" si="203">S60-S62</f>
        <v>7986.6600000000008</v>
      </c>
      <c r="T64" s="66">
        <f t="shared" si="203"/>
        <v>12094.95</v>
      </c>
      <c r="U64" s="66">
        <f t="shared" si="203"/>
        <v>6246.27</v>
      </c>
      <c r="V64" s="66">
        <f t="shared" si="203"/>
        <v>12136.627500000001</v>
      </c>
      <c r="W64" s="66">
        <f t="shared" si="203"/>
        <v>7968.7650000000003</v>
      </c>
      <c r="X64" s="66">
        <f t="shared" si="203"/>
        <v>6714.6900000000005</v>
      </c>
      <c r="Y64" s="66">
        <f t="shared" si="203"/>
        <v>9885.6450000000004</v>
      </c>
      <c r="Z64" s="66">
        <f t="shared" si="203"/>
        <v>9906.6375000000007</v>
      </c>
      <c r="AA64" s="66">
        <f t="shared" si="203"/>
        <v>9927.6674999999996</v>
      </c>
      <c r="AB64" s="66">
        <f t="shared" si="203"/>
        <v>9948.7275000000009</v>
      </c>
      <c r="AC64" s="66">
        <f t="shared" si="203"/>
        <v>9969.8250000000007</v>
      </c>
      <c r="AD64" s="66">
        <f t="shared" si="203"/>
        <v>9990.9524999999994</v>
      </c>
      <c r="AE64" s="75">
        <f>SUM(S64:AD64)</f>
        <v>112777.41749999998</v>
      </c>
      <c r="AF64" s="66">
        <f t="shared" ref="AF64:AQ64" si="204">AF60-AF62</f>
        <v>9610.8675000000003</v>
      </c>
      <c r="AG64" s="66">
        <f t="shared" si="204"/>
        <v>9632.0625</v>
      </c>
      <c r="AH64" s="66">
        <f t="shared" si="204"/>
        <v>4968.7950000000001</v>
      </c>
      <c r="AI64" s="66">
        <f t="shared" si="204"/>
        <v>10859.557499999999</v>
      </c>
      <c r="AJ64" s="66">
        <f t="shared" si="204"/>
        <v>10880.865</v>
      </c>
      <c r="AK64" s="66">
        <f t="shared" si="204"/>
        <v>10902.195</v>
      </c>
      <c r="AL64" s="66">
        <f t="shared" si="204"/>
        <v>10923.57</v>
      </c>
      <c r="AM64" s="66">
        <f t="shared" si="204"/>
        <v>10944.974999999999</v>
      </c>
      <c r="AN64" s="66">
        <f t="shared" si="204"/>
        <v>10966.41</v>
      </c>
      <c r="AO64" s="66">
        <f t="shared" si="204"/>
        <v>10987.89</v>
      </c>
      <c r="AP64" s="66">
        <f t="shared" si="204"/>
        <v>11009.400000000001</v>
      </c>
      <c r="AQ64" s="66">
        <f t="shared" si="204"/>
        <v>11030.94</v>
      </c>
      <c r="AR64" s="75">
        <f>SUM(AF64:AQ64)</f>
        <v>122717.52750000003</v>
      </c>
      <c r="AS64" s="66">
        <f t="shared" ref="AS64:BD64" si="205">AS60-AS62</f>
        <v>14022.525000000001</v>
      </c>
      <c r="AT64" s="66">
        <f t="shared" si="205"/>
        <v>14044.14</v>
      </c>
      <c r="AU64" s="66">
        <f t="shared" si="205"/>
        <v>8196.2849999999999</v>
      </c>
      <c r="AV64" s="66">
        <f t="shared" si="205"/>
        <v>14087.474999999999</v>
      </c>
      <c r="AW64" s="66">
        <f t="shared" si="205"/>
        <v>14109.195000000002</v>
      </c>
      <c r="AX64" s="66">
        <f t="shared" si="205"/>
        <v>14130.945000000002</v>
      </c>
      <c r="AY64" s="66">
        <f t="shared" si="205"/>
        <v>14152.74</v>
      </c>
      <c r="AZ64" s="66">
        <f t="shared" si="205"/>
        <v>14174.564999999999</v>
      </c>
      <c r="BA64" s="66">
        <f t="shared" si="205"/>
        <v>14196.4275</v>
      </c>
      <c r="BB64" s="66">
        <f t="shared" si="205"/>
        <v>14218.327499999999</v>
      </c>
      <c r="BC64" s="66">
        <f t="shared" si="205"/>
        <v>14240.257500000002</v>
      </c>
      <c r="BD64" s="66">
        <f t="shared" si="205"/>
        <v>14262.224999999999</v>
      </c>
      <c r="BE64" s="75">
        <f>SUM(AS64:BD64)</f>
        <v>163835.10750000001</v>
      </c>
      <c r="BF64" s="66">
        <f t="shared" ref="BF64:BQ64" si="206">BF60-BF62</f>
        <v>14284.23</v>
      </c>
      <c r="BG64" s="66">
        <f t="shared" si="206"/>
        <v>14306.272499999999</v>
      </c>
      <c r="BH64" s="66">
        <f t="shared" si="206"/>
        <v>8458.8449999999993</v>
      </c>
      <c r="BI64" s="66">
        <f t="shared" si="206"/>
        <v>14350.454999999998</v>
      </c>
      <c r="BJ64" s="66">
        <f t="shared" si="206"/>
        <v>14372.602500000001</v>
      </c>
      <c r="BK64" s="66">
        <f t="shared" si="206"/>
        <v>14394.787499999999</v>
      </c>
      <c r="BL64" s="66">
        <f t="shared" si="206"/>
        <v>14417.01</v>
      </c>
      <c r="BM64" s="66">
        <f t="shared" si="206"/>
        <v>14439.262499999999</v>
      </c>
      <c r="BN64" s="66">
        <f t="shared" si="206"/>
        <v>14461.560000000001</v>
      </c>
      <c r="BO64" s="66">
        <f t="shared" si="206"/>
        <v>14483.887499999999</v>
      </c>
      <c r="BP64" s="66">
        <f t="shared" si="206"/>
        <v>14506.252499999999</v>
      </c>
      <c r="BQ64" s="66">
        <f t="shared" si="206"/>
        <v>14528.647499999999</v>
      </c>
      <c r="BR64" s="75">
        <f>SUM(BF64:BQ64)</f>
        <v>167003.8125</v>
      </c>
      <c r="BS64" s="66">
        <f t="shared" ref="BS64:CD64" si="207">BS60-BS62</f>
        <v>14551.087500000001</v>
      </c>
      <c r="BT64" s="66">
        <f t="shared" si="207"/>
        <v>14573.564999999999</v>
      </c>
      <c r="BU64" s="66">
        <f t="shared" si="207"/>
        <v>8726.5725000000002</v>
      </c>
      <c r="BV64" s="66">
        <f t="shared" si="207"/>
        <v>14618.617499999998</v>
      </c>
      <c r="BW64" s="66">
        <f t="shared" si="207"/>
        <v>14641.199999999999</v>
      </c>
      <c r="BX64" s="66">
        <f t="shared" si="207"/>
        <v>14663.820000000002</v>
      </c>
      <c r="BY64" s="66">
        <f t="shared" si="207"/>
        <v>14686.477500000001</v>
      </c>
      <c r="BZ64" s="66">
        <f t="shared" si="207"/>
        <v>14709.172500000001</v>
      </c>
      <c r="CA64" s="66">
        <f t="shared" si="207"/>
        <v>14731.905000000001</v>
      </c>
      <c r="CB64" s="66">
        <f t="shared" si="207"/>
        <v>14754.6675</v>
      </c>
      <c r="CC64" s="66">
        <f t="shared" si="207"/>
        <v>14777.474999999999</v>
      </c>
      <c r="CD64" s="66">
        <f t="shared" si="207"/>
        <v>14800.320000000002</v>
      </c>
      <c r="CE64" s="75">
        <f>SUM(BS64:CD64)</f>
        <v>170234.88</v>
      </c>
      <c r="CF64" s="66">
        <f t="shared" ref="CF64:CQ64" si="208">CF60-CF62</f>
        <v>14823.195000000002</v>
      </c>
      <c r="CG64" s="66">
        <f t="shared" si="208"/>
        <v>14846.115</v>
      </c>
      <c r="CH64" s="66">
        <f t="shared" si="208"/>
        <v>8999.5650000000005</v>
      </c>
      <c r="CI64" s="66">
        <f t="shared" si="208"/>
        <v>14892.0525</v>
      </c>
      <c r="CJ64" s="66">
        <f t="shared" si="208"/>
        <v>14915.084999999999</v>
      </c>
      <c r="CK64" s="66">
        <f t="shared" si="208"/>
        <v>14938.147499999999</v>
      </c>
      <c r="CL64" s="66">
        <f t="shared" si="208"/>
        <v>14961.247500000001</v>
      </c>
      <c r="CM64" s="66">
        <f t="shared" si="208"/>
        <v>14984.392499999998</v>
      </c>
      <c r="CN64" s="66">
        <f t="shared" si="208"/>
        <v>15007.567500000001</v>
      </c>
      <c r="CO64" s="66">
        <f t="shared" si="208"/>
        <v>15030.787499999999</v>
      </c>
      <c r="CP64" s="66">
        <f t="shared" si="208"/>
        <v>15054.037499999999</v>
      </c>
      <c r="CQ64" s="66">
        <f t="shared" si="208"/>
        <v>15077.324999999999</v>
      </c>
      <c r="CR64" s="75">
        <f>SUM(CF64:CQ64)</f>
        <v>173529.51750000002</v>
      </c>
      <c r="CS64" s="66">
        <f t="shared" ref="CS64:DD64" si="209">CS60-CS62</f>
        <v>15100.657499999999</v>
      </c>
      <c r="CT64" s="66">
        <f t="shared" si="209"/>
        <v>15124.02</v>
      </c>
      <c r="CU64" s="66">
        <f t="shared" si="209"/>
        <v>9277.9274999999998</v>
      </c>
      <c r="CV64" s="66">
        <f t="shared" si="209"/>
        <v>15170.872500000001</v>
      </c>
      <c r="CW64" s="66">
        <f t="shared" si="209"/>
        <v>15194.355</v>
      </c>
      <c r="CX64" s="66">
        <f t="shared" si="209"/>
        <v>15217.867499999998</v>
      </c>
      <c r="CY64" s="66">
        <f t="shared" si="209"/>
        <v>15241.425000000001</v>
      </c>
      <c r="CZ64" s="66">
        <f t="shared" si="209"/>
        <v>15265.02</v>
      </c>
      <c r="DA64" s="66">
        <f t="shared" si="209"/>
        <v>15288.66</v>
      </c>
      <c r="DB64" s="66">
        <f t="shared" si="209"/>
        <v>15312.329999999998</v>
      </c>
      <c r="DC64" s="66">
        <f t="shared" si="209"/>
        <v>15336.037499999999</v>
      </c>
      <c r="DD64" s="66">
        <f t="shared" si="209"/>
        <v>15359.79</v>
      </c>
      <c r="DE64" s="75">
        <f>SUM(CS64:DD64)</f>
        <v>176888.96249999999</v>
      </c>
      <c r="DF64" s="66">
        <f t="shared" ref="DF64:DQ64" si="210">DF60-DF62</f>
        <v>15383.579999999998</v>
      </c>
      <c r="DG64" s="66">
        <f t="shared" si="210"/>
        <v>15407.407499999999</v>
      </c>
      <c r="DH64" s="66">
        <f t="shared" si="210"/>
        <v>9561.7725000000009</v>
      </c>
      <c r="DI64" s="66">
        <f t="shared" si="210"/>
        <v>15455.175000000001</v>
      </c>
      <c r="DJ64" s="66">
        <f t="shared" si="210"/>
        <v>15479.115</v>
      </c>
      <c r="DK64" s="66">
        <f t="shared" si="210"/>
        <v>15503.099999999999</v>
      </c>
      <c r="DL64" s="66">
        <f t="shared" si="210"/>
        <v>15527.115</v>
      </c>
      <c r="DM64" s="66">
        <f t="shared" si="210"/>
        <v>15551.175000000001</v>
      </c>
      <c r="DN64" s="66">
        <f t="shared" si="210"/>
        <v>15575.28</v>
      </c>
      <c r="DO64" s="66">
        <f t="shared" si="210"/>
        <v>15599.415000000001</v>
      </c>
      <c r="DP64" s="66">
        <f t="shared" si="210"/>
        <v>15623.594999999999</v>
      </c>
      <c r="DQ64" s="66">
        <f t="shared" si="210"/>
        <v>15647.805</v>
      </c>
      <c r="DR64" s="75">
        <f>SUM(DF64:DQ64)</f>
        <v>180314.535</v>
      </c>
      <c r="DS64" s="66">
        <f t="shared" ref="DS64:ED64" si="211">DS60-DS62</f>
        <v>15672.067500000001</v>
      </c>
      <c r="DT64" s="66">
        <f t="shared" si="211"/>
        <v>15696.36</v>
      </c>
      <c r="DU64" s="66">
        <f t="shared" si="211"/>
        <v>9851.1975000000002</v>
      </c>
      <c r="DV64" s="66">
        <f t="shared" si="211"/>
        <v>15745.0725</v>
      </c>
      <c r="DW64" s="66">
        <f t="shared" si="211"/>
        <v>15769.485000000001</v>
      </c>
      <c r="DX64" s="66">
        <f t="shared" si="211"/>
        <v>15793.935000000001</v>
      </c>
      <c r="DY64" s="66">
        <f t="shared" si="211"/>
        <v>15818.43</v>
      </c>
      <c r="DZ64" s="66">
        <f t="shared" si="211"/>
        <v>15842.962500000001</v>
      </c>
      <c r="EA64" s="66">
        <f t="shared" si="211"/>
        <v>15867.532499999999</v>
      </c>
      <c r="EB64" s="66">
        <f t="shared" si="211"/>
        <v>15892.147499999999</v>
      </c>
      <c r="EC64" s="66">
        <f t="shared" si="211"/>
        <v>15916.800000000001</v>
      </c>
      <c r="ED64" s="66">
        <f t="shared" si="211"/>
        <v>15941.497500000001</v>
      </c>
      <c r="EE64" s="76">
        <f>SUM(DS64:ED64)</f>
        <v>183807.48749999996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/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/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12">F7</f>
        <v>56692</v>
      </c>
      <c r="G71" s="66">
        <f t="shared" si="212"/>
        <v>54960</v>
      </c>
      <c r="H71" s="66">
        <f t="shared" si="212"/>
        <v>53460</v>
      </c>
      <c r="I71" s="66">
        <f t="shared" si="212"/>
        <v>59192</v>
      </c>
      <c r="J71" s="66">
        <f t="shared" si="212"/>
        <v>57460</v>
      </c>
      <c r="K71" s="66">
        <f t="shared" si="212"/>
        <v>54160</v>
      </c>
      <c r="L71" s="66">
        <f t="shared" si="212"/>
        <v>54160</v>
      </c>
      <c r="M71" s="66">
        <f t="shared" si="212"/>
        <v>54160</v>
      </c>
      <c r="N71" s="66">
        <f t="shared" si="212"/>
        <v>54460</v>
      </c>
      <c r="O71" s="66">
        <f t="shared" si="212"/>
        <v>52560</v>
      </c>
      <c r="P71" s="66">
        <f t="shared" si="212"/>
        <v>54760</v>
      </c>
      <c r="Q71" s="66">
        <f t="shared" si="212"/>
        <v>54760</v>
      </c>
      <c r="R71" s="75">
        <f>SUM(F71:Q71)</f>
        <v>660784</v>
      </c>
      <c r="S71" s="66">
        <f t="shared" ref="S71:AD71" si="213">S7</f>
        <v>52560</v>
      </c>
      <c r="T71" s="66">
        <f t="shared" si="213"/>
        <v>54185</v>
      </c>
      <c r="U71" s="66">
        <f t="shared" si="213"/>
        <v>54185</v>
      </c>
      <c r="V71" s="66">
        <f t="shared" si="213"/>
        <v>54185</v>
      </c>
      <c r="W71" s="66">
        <f t="shared" si="213"/>
        <v>51685</v>
      </c>
      <c r="X71" s="66">
        <f t="shared" si="213"/>
        <v>49985</v>
      </c>
      <c r="Y71" s="66">
        <f t="shared" si="213"/>
        <v>54185</v>
      </c>
      <c r="Z71" s="66">
        <f t="shared" si="213"/>
        <v>54185</v>
      </c>
      <c r="AA71" s="66">
        <f t="shared" si="213"/>
        <v>54185</v>
      </c>
      <c r="AB71" s="66">
        <f t="shared" si="213"/>
        <v>54185</v>
      </c>
      <c r="AC71" s="66">
        <f t="shared" si="213"/>
        <v>54185</v>
      </c>
      <c r="AD71" s="66">
        <f t="shared" si="213"/>
        <v>54185</v>
      </c>
      <c r="AE71" s="75">
        <f>SUM(S71:AD71)</f>
        <v>641895</v>
      </c>
      <c r="AF71" s="66">
        <f t="shared" ref="AF71:AQ71" si="214">S71</f>
        <v>52560</v>
      </c>
      <c r="AG71" s="66">
        <f t="shared" si="214"/>
        <v>54185</v>
      </c>
      <c r="AH71" s="66">
        <f t="shared" si="214"/>
        <v>54185</v>
      </c>
      <c r="AI71" s="66">
        <f t="shared" si="214"/>
        <v>54185</v>
      </c>
      <c r="AJ71" s="66">
        <f t="shared" si="214"/>
        <v>51685</v>
      </c>
      <c r="AK71" s="66">
        <f t="shared" si="214"/>
        <v>49985</v>
      </c>
      <c r="AL71" s="66">
        <f t="shared" si="214"/>
        <v>54185</v>
      </c>
      <c r="AM71" s="66">
        <f t="shared" si="214"/>
        <v>54185</v>
      </c>
      <c r="AN71" s="66">
        <f t="shared" si="214"/>
        <v>54185</v>
      </c>
      <c r="AO71" s="66">
        <f t="shared" si="214"/>
        <v>54185</v>
      </c>
      <c r="AP71" s="66">
        <f t="shared" si="214"/>
        <v>54185</v>
      </c>
      <c r="AQ71" s="66">
        <f t="shared" si="214"/>
        <v>54185</v>
      </c>
      <c r="AR71" s="75">
        <f>SUM(AF71:AQ71)</f>
        <v>641895</v>
      </c>
      <c r="AS71" s="66">
        <f t="shared" ref="AS71:BD71" si="215">AF71</f>
        <v>52560</v>
      </c>
      <c r="AT71" s="66">
        <f t="shared" si="215"/>
        <v>54185</v>
      </c>
      <c r="AU71" s="66">
        <f t="shared" si="215"/>
        <v>54185</v>
      </c>
      <c r="AV71" s="66">
        <f t="shared" si="215"/>
        <v>54185</v>
      </c>
      <c r="AW71" s="66">
        <f t="shared" si="215"/>
        <v>51685</v>
      </c>
      <c r="AX71" s="66">
        <f t="shared" si="215"/>
        <v>49985</v>
      </c>
      <c r="AY71" s="66">
        <f t="shared" si="215"/>
        <v>54185</v>
      </c>
      <c r="AZ71" s="66">
        <f t="shared" si="215"/>
        <v>54185</v>
      </c>
      <c r="BA71" s="66">
        <f t="shared" si="215"/>
        <v>54185</v>
      </c>
      <c r="BB71" s="66">
        <f t="shared" si="215"/>
        <v>54185</v>
      </c>
      <c r="BC71" s="66">
        <f t="shared" si="215"/>
        <v>54185</v>
      </c>
      <c r="BD71" s="66">
        <f t="shared" si="215"/>
        <v>54185</v>
      </c>
      <c r="BE71" s="75">
        <f>SUM(AS71:BD71)</f>
        <v>641895</v>
      </c>
      <c r="BF71" s="66">
        <f t="shared" ref="BF71:BQ71" si="216">AS71</f>
        <v>52560</v>
      </c>
      <c r="BG71" s="66">
        <f t="shared" si="216"/>
        <v>54185</v>
      </c>
      <c r="BH71" s="66">
        <f t="shared" si="216"/>
        <v>54185</v>
      </c>
      <c r="BI71" s="66">
        <f t="shared" si="216"/>
        <v>54185</v>
      </c>
      <c r="BJ71" s="66">
        <f t="shared" si="216"/>
        <v>51685</v>
      </c>
      <c r="BK71" s="66">
        <f t="shared" si="216"/>
        <v>49985</v>
      </c>
      <c r="BL71" s="66">
        <f t="shared" si="216"/>
        <v>54185</v>
      </c>
      <c r="BM71" s="66">
        <f t="shared" si="216"/>
        <v>54185</v>
      </c>
      <c r="BN71" s="66">
        <f t="shared" si="216"/>
        <v>54185</v>
      </c>
      <c r="BO71" s="66">
        <f t="shared" si="216"/>
        <v>54185</v>
      </c>
      <c r="BP71" s="66">
        <f t="shared" si="216"/>
        <v>54185</v>
      </c>
      <c r="BQ71" s="66">
        <f t="shared" si="216"/>
        <v>54185</v>
      </c>
      <c r="BR71" s="75">
        <f>SUM(BF71:BQ71)</f>
        <v>641895</v>
      </c>
      <c r="BS71" s="66">
        <f t="shared" ref="BS71:CD71" si="217">BF71</f>
        <v>52560</v>
      </c>
      <c r="BT71" s="66">
        <f t="shared" si="217"/>
        <v>54185</v>
      </c>
      <c r="BU71" s="66">
        <f t="shared" si="217"/>
        <v>54185</v>
      </c>
      <c r="BV71" s="66">
        <f t="shared" si="217"/>
        <v>54185</v>
      </c>
      <c r="BW71" s="66">
        <f t="shared" si="217"/>
        <v>51685</v>
      </c>
      <c r="BX71" s="66">
        <f t="shared" si="217"/>
        <v>49985</v>
      </c>
      <c r="BY71" s="66">
        <f t="shared" si="217"/>
        <v>54185</v>
      </c>
      <c r="BZ71" s="66">
        <f t="shared" si="217"/>
        <v>54185</v>
      </c>
      <c r="CA71" s="66">
        <f t="shared" si="217"/>
        <v>54185</v>
      </c>
      <c r="CB71" s="66">
        <f t="shared" si="217"/>
        <v>54185</v>
      </c>
      <c r="CC71" s="66">
        <f t="shared" si="217"/>
        <v>54185</v>
      </c>
      <c r="CD71" s="66">
        <f t="shared" si="217"/>
        <v>54185</v>
      </c>
      <c r="CE71" s="75">
        <f>SUM(BS71:CD71)</f>
        <v>641895</v>
      </c>
      <c r="CF71" s="66">
        <f t="shared" ref="CF71:CQ72" si="218">BS71</f>
        <v>52560</v>
      </c>
      <c r="CG71" s="66">
        <f t="shared" si="218"/>
        <v>54185</v>
      </c>
      <c r="CH71" s="66">
        <f t="shared" si="218"/>
        <v>54185</v>
      </c>
      <c r="CI71" s="66">
        <f t="shared" si="218"/>
        <v>54185</v>
      </c>
      <c r="CJ71" s="66">
        <f t="shared" si="218"/>
        <v>51685</v>
      </c>
      <c r="CK71" s="66">
        <f t="shared" si="218"/>
        <v>49985</v>
      </c>
      <c r="CL71" s="66">
        <f t="shared" si="218"/>
        <v>54185</v>
      </c>
      <c r="CM71" s="66">
        <f t="shared" si="218"/>
        <v>54185</v>
      </c>
      <c r="CN71" s="66">
        <f t="shared" si="218"/>
        <v>54185</v>
      </c>
      <c r="CO71" s="66">
        <f t="shared" si="218"/>
        <v>54185</v>
      </c>
      <c r="CP71" s="66">
        <f t="shared" si="218"/>
        <v>54185</v>
      </c>
      <c r="CQ71" s="66">
        <f t="shared" si="218"/>
        <v>54185</v>
      </c>
      <c r="CR71" s="75">
        <f>SUM(CF71:CQ71)</f>
        <v>641895</v>
      </c>
      <c r="CS71" s="66">
        <f t="shared" ref="CS71:DD72" si="219">CF71</f>
        <v>52560</v>
      </c>
      <c r="CT71" s="66">
        <f t="shared" si="219"/>
        <v>54185</v>
      </c>
      <c r="CU71" s="66">
        <f t="shared" si="219"/>
        <v>54185</v>
      </c>
      <c r="CV71" s="66">
        <f t="shared" si="219"/>
        <v>54185</v>
      </c>
      <c r="CW71" s="66">
        <f t="shared" si="219"/>
        <v>51685</v>
      </c>
      <c r="CX71" s="66">
        <f t="shared" si="219"/>
        <v>49985</v>
      </c>
      <c r="CY71" s="66">
        <f t="shared" si="219"/>
        <v>54185</v>
      </c>
      <c r="CZ71" s="66">
        <f t="shared" si="219"/>
        <v>54185</v>
      </c>
      <c r="DA71" s="66">
        <f t="shared" si="219"/>
        <v>54185</v>
      </c>
      <c r="DB71" s="66">
        <f t="shared" si="219"/>
        <v>54185</v>
      </c>
      <c r="DC71" s="66">
        <f t="shared" si="219"/>
        <v>54185</v>
      </c>
      <c r="DD71" s="66">
        <f t="shared" si="219"/>
        <v>54185</v>
      </c>
      <c r="DE71" s="75">
        <f>SUM(CS71:DD71)</f>
        <v>641895</v>
      </c>
      <c r="DF71" s="66">
        <f t="shared" ref="DF71:DQ72" si="220">CS71</f>
        <v>52560</v>
      </c>
      <c r="DG71" s="66">
        <f t="shared" si="220"/>
        <v>54185</v>
      </c>
      <c r="DH71" s="66">
        <f t="shared" si="220"/>
        <v>54185</v>
      </c>
      <c r="DI71" s="66">
        <f t="shared" si="220"/>
        <v>54185</v>
      </c>
      <c r="DJ71" s="66">
        <f t="shared" si="220"/>
        <v>51685</v>
      </c>
      <c r="DK71" s="66">
        <f t="shared" si="220"/>
        <v>49985</v>
      </c>
      <c r="DL71" s="66">
        <f t="shared" si="220"/>
        <v>54185</v>
      </c>
      <c r="DM71" s="66">
        <f t="shared" si="220"/>
        <v>54185</v>
      </c>
      <c r="DN71" s="66">
        <f t="shared" si="220"/>
        <v>54185</v>
      </c>
      <c r="DO71" s="66">
        <f t="shared" si="220"/>
        <v>54185</v>
      </c>
      <c r="DP71" s="66">
        <f t="shared" si="220"/>
        <v>54185</v>
      </c>
      <c r="DQ71" s="66">
        <f t="shared" si="220"/>
        <v>54185</v>
      </c>
      <c r="DR71" s="75">
        <f>SUM(DF71:DQ71)</f>
        <v>641895</v>
      </c>
      <c r="DS71" s="66">
        <f t="shared" ref="DS71:ED72" si="221">DF71</f>
        <v>52560</v>
      </c>
      <c r="DT71" s="66">
        <f t="shared" si="221"/>
        <v>54185</v>
      </c>
      <c r="DU71" s="66">
        <f t="shared" si="221"/>
        <v>54185</v>
      </c>
      <c r="DV71" s="66">
        <f t="shared" si="221"/>
        <v>54185</v>
      </c>
      <c r="DW71" s="66">
        <f t="shared" si="221"/>
        <v>51685</v>
      </c>
      <c r="DX71" s="66">
        <f t="shared" si="221"/>
        <v>49985</v>
      </c>
      <c r="DY71" s="66">
        <f t="shared" si="221"/>
        <v>54185</v>
      </c>
      <c r="DZ71" s="66">
        <f t="shared" si="221"/>
        <v>54185</v>
      </c>
      <c r="EA71" s="66">
        <f t="shared" si="221"/>
        <v>54185</v>
      </c>
      <c r="EB71" s="66">
        <f t="shared" si="221"/>
        <v>54185</v>
      </c>
      <c r="EC71" s="66">
        <f t="shared" si="221"/>
        <v>54185</v>
      </c>
      <c r="ED71" s="66">
        <f t="shared" si="221"/>
        <v>54185</v>
      </c>
      <c r="EE71" s="76">
        <f>SUM(DS71:ED71)</f>
        <v>641895</v>
      </c>
    </row>
    <row r="72" spans="3:135" x14ac:dyDescent="0.2">
      <c r="D72" s="30" t="s">
        <v>108</v>
      </c>
      <c r="F72" s="66">
        <f t="shared" ref="F72:Q72" si="222">F71*$C$75</f>
        <v>11338.400000000001</v>
      </c>
      <c r="G72" s="66">
        <f t="shared" si="222"/>
        <v>10992</v>
      </c>
      <c r="H72" s="66">
        <f t="shared" si="222"/>
        <v>10692</v>
      </c>
      <c r="I72" s="66">
        <f t="shared" si="222"/>
        <v>11838.400000000001</v>
      </c>
      <c r="J72" s="66">
        <f t="shared" si="222"/>
        <v>11492</v>
      </c>
      <c r="K72" s="66">
        <f t="shared" si="222"/>
        <v>10832</v>
      </c>
      <c r="L72" s="66">
        <f t="shared" si="222"/>
        <v>10832</v>
      </c>
      <c r="M72" s="66">
        <f t="shared" si="222"/>
        <v>10832</v>
      </c>
      <c r="N72" s="66">
        <f t="shared" si="222"/>
        <v>10892</v>
      </c>
      <c r="O72" s="66">
        <f t="shared" si="222"/>
        <v>10512</v>
      </c>
      <c r="P72" s="66">
        <f t="shared" si="222"/>
        <v>10952</v>
      </c>
      <c r="Q72" s="66">
        <f t="shared" si="222"/>
        <v>10952</v>
      </c>
      <c r="R72" s="75">
        <f>SUM(F72:Q72)</f>
        <v>132156.79999999999</v>
      </c>
      <c r="S72" s="66">
        <f t="shared" ref="S72:AD72" si="223">+S71*$C$75</f>
        <v>10512</v>
      </c>
      <c r="T72" s="66">
        <f t="shared" si="223"/>
        <v>10837</v>
      </c>
      <c r="U72" s="66">
        <f t="shared" si="223"/>
        <v>10837</v>
      </c>
      <c r="V72" s="66">
        <f t="shared" si="223"/>
        <v>10837</v>
      </c>
      <c r="W72" s="66">
        <f t="shared" si="223"/>
        <v>10337</v>
      </c>
      <c r="X72" s="66">
        <f t="shared" si="223"/>
        <v>9997</v>
      </c>
      <c r="Y72" s="66">
        <f t="shared" si="223"/>
        <v>10837</v>
      </c>
      <c r="Z72" s="66">
        <f t="shared" si="223"/>
        <v>10837</v>
      </c>
      <c r="AA72" s="66">
        <f t="shared" si="223"/>
        <v>10837</v>
      </c>
      <c r="AB72" s="66">
        <f t="shared" si="223"/>
        <v>10837</v>
      </c>
      <c r="AC72" s="66">
        <f t="shared" si="223"/>
        <v>10837</v>
      </c>
      <c r="AD72" s="66">
        <f t="shared" si="223"/>
        <v>10837</v>
      </c>
      <c r="AE72" s="75">
        <f>SUM(S72:AD72)</f>
        <v>128379</v>
      </c>
      <c r="AF72" s="66">
        <f t="shared" ref="AF72:AQ72" si="224">AF71*$C$75</f>
        <v>10512</v>
      </c>
      <c r="AG72" s="66">
        <f t="shared" si="224"/>
        <v>10837</v>
      </c>
      <c r="AH72" s="66">
        <f t="shared" si="224"/>
        <v>10837</v>
      </c>
      <c r="AI72" s="66">
        <f t="shared" si="224"/>
        <v>10837</v>
      </c>
      <c r="AJ72" s="66">
        <f t="shared" si="224"/>
        <v>10337</v>
      </c>
      <c r="AK72" s="66">
        <f t="shared" si="224"/>
        <v>9997</v>
      </c>
      <c r="AL72" s="66">
        <f t="shared" si="224"/>
        <v>10837</v>
      </c>
      <c r="AM72" s="66">
        <f t="shared" si="224"/>
        <v>10837</v>
      </c>
      <c r="AN72" s="66">
        <f t="shared" si="224"/>
        <v>10837</v>
      </c>
      <c r="AO72" s="66">
        <f t="shared" si="224"/>
        <v>10837</v>
      </c>
      <c r="AP72" s="66">
        <f t="shared" si="224"/>
        <v>10837</v>
      </c>
      <c r="AQ72" s="66">
        <f t="shared" si="224"/>
        <v>10837</v>
      </c>
      <c r="AR72" s="75">
        <f>SUM(AF72:AQ72)</f>
        <v>128379</v>
      </c>
      <c r="AS72" s="66">
        <f t="shared" ref="AS72:BD72" si="225">AS71*$C$75</f>
        <v>10512</v>
      </c>
      <c r="AT72" s="66">
        <f t="shared" si="225"/>
        <v>10837</v>
      </c>
      <c r="AU72" s="66">
        <f t="shared" si="225"/>
        <v>10837</v>
      </c>
      <c r="AV72" s="66">
        <f t="shared" si="225"/>
        <v>10837</v>
      </c>
      <c r="AW72" s="66">
        <f t="shared" si="225"/>
        <v>10337</v>
      </c>
      <c r="AX72" s="66">
        <f t="shared" si="225"/>
        <v>9997</v>
      </c>
      <c r="AY72" s="66">
        <f t="shared" si="225"/>
        <v>10837</v>
      </c>
      <c r="AZ72" s="66">
        <f t="shared" si="225"/>
        <v>10837</v>
      </c>
      <c r="BA72" s="66">
        <f t="shared" si="225"/>
        <v>10837</v>
      </c>
      <c r="BB72" s="66">
        <f t="shared" si="225"/>
        <v>10837</v>
      </c>
      <c r="BC72" s="66">
        <f t="shared" si="225"/>
        <v>10837</v>
      </c>
      <c r="BD72" s="66">
        <f t="shared" si="225"/>
        <v>10837</v>
      </c>
      <c r="BE72" s="75">
        <f>SUM(AS72:BD72)</f>
        <v>128379</v>
      </c>
      <c r="BF72" s="66">
        <f t="shared" ref="BF72:BQ72" si="226">BF71*$C$75</f>
        <v>10512</v>
      </c>
      <c r="BG72" s="66">
        <f t="shared" si="226"/>
        <v>10837</v>
      </c>
      <c r="BH72" s="66">
        <f t="shared" si="226"/>
        <v>10837</v>
      </c>
      <c r="BI72" s="66">
        <f t="shared" si="226"/>
        <v>10837</v>
      </c>
      <c r="BJ72" s="66">
        <f t="shared" si="226"/>
        <v>10337</v>
      </c>
      <c r="BK72" s="66">
        <f t="shared" si="226"/>
        <v>9997</v>
      </c>
      <c r="BL72" s="66">
        <f t="shared" si="226"/>
        <v>10837</v>
      </c>
      <c r="BM72" s="66">
        <f t="shared" si="226"/>
        <v>10837</v>
      </c>
      <c r="BN72" s="66">
        <f t="shared" si="226"/>
        <v>10837</v>
      </c>
      <c r="BO72" s="66">
        <f t="shared" si="226"/>
        <v>10837</v>
      </c>
      <c r="BP72" s="66">
        <f t="shared" si="226"/>
        <v>10837</v>
      </c>
      <c r="BQ72" s="66">
        <f t="shared" si="226"/>
        <v>10837</v>
      </c>
      <c r="BR72" s="75">
        <f>SUM(BF72:BQ72)</f>
        <v>128379</v>
      </c>
      <c r="BS72" s="66">
        <f t="shared" ref="BS72:CD72" si="227">BS71*$C$75</f>
        <v>10512</v>
      </c>
      <c r="BT72" s="66">
        <f t="shared" si="227"/>
        <v>10837</v>
      </c>
      <c r="BU72" s="66">
        <f t="shared" si="227"/>
        <v>10837</v>
      </c>
      <c r="BV72" s="66">
        <f t="shared" si="227"/>
        <v>10837</v>
      </c>
      <c r="BW72" s="66">
        <f t="shared" si="227"/>
        <v>10337</v>
      </c>
      <c r="BX72" s="66">
        <f t="shared" si="227"/>
        <v>9997</v>
      </c>
      <c r="BY72" s="66">
        <f t="shared" si="227"/>
        <v>10837</v>
      </c>
      <c r="BZ72" s="66">
        <f t="shared" si="227"/>
        <v>10837</v>
      </c>
      <c r="CA72" s="66">
        <f t="shared" si="227"/>
        <v>10837</v>
      </c>
      <c r="CB72" s="66">
        <f t="shared" si="227"/>
        <v>10837</v>
      </c>
      <c r="CC72" s="66">
        <f t="shared" si="227"/>
        <v>10837</v>
      </c>
      <c r="CD72" s="66">
        <f t="shared" si="227"/>
        <v>10837</v>
      </c>
      <c r="CE72" s="75">
        <f>SUM(BS72:CD72)</f>
        <v>128379</v>
      </c>
      <c r="CF72" s="66">
        <f t="shared" si="218"/>
        <v>10512</v>
      </c>
      <c r="CG72" s="66">
        <f t="shared" si="218"/>
        <v>10837</v>
      </c>
      <c r="CH72" s="66">
        <f t="shared" si="218"/>
        <v>10837</v>
      </c>
      <c r="CI72" s="66">
        <f t="shared" si="218"/>
        <v>10837</v>
      </c>
      <c r="CJ72" s="66">
        <f t="shared" si="218"/>
        <v>10337</v>
      </c>
      <c r="CK72" s="66">
        <f t="shared" si="218"/>
        <v>9997</v>
      </c>
      <c r="CL72" s="66">
        <f t="shared" si="218"/>
        <v>10837</v>
      </c>
      <c r="CM72" s="66">
        <f t="shared" si="218"/>
        <v>10837</v>
      </c>
      <c r="CN72" s="66">
        <f t="shared" si="218"/>
        <v>10837</v>
      </c>
      <c r="CO72" s="66">
        <f t="shared" si="218"/>
        <v>10837</v>
      </c>
      <c r="CP72" s="66">
        <f t="shared" si="218"/>
        <v>10837</v>
      </c>
      <c r="CQ72" s="66">
        <f t="shared" si="218"/>
        <v>10837</v>
      </c>
      <c r="CR72" s="75">
        <f>SUM(CF72:CQ72)</f>
        <v>128379</v>
      </c>
      <c r="CS72" s="66">
        <f t="shared" si="219"/>
        <v>10512</v>
      </c>
      <c r="CT72" s="66">
        <f t="shared" si="219"/>
        <v>10837</v>
      </c>
      <c r="CU72" s="66">
        <f t="shared" si="219"/>
        <v>10837</v>
      </c>
      <c r="CV72" s="66">
        <f t="shared" si="219"/>
        <v>10837</v>
      </c>
      <c r="CW72" s="66">
        <f t="shared" si="219"/>
        <v>10337</v>
      </c>
      <c r="CX72" s="66">
        <f t="shared" si="219"/>
        <v>9997</v>
      </c>
      <c r="CY72" s="66">
        <f t="shared" si="219"/>
        <v>10837</v>
      </c>
      <c r="CZ72" s="66">
        <f t="shared" si="219"/>
        <v>10837</v>
      </c>
      <c r="DA72" s="66">
        <f t="shared" si="219"/>
        <v>10837</v>
      </c>
      <c r="DB72" s="66">
        <f t="shared" si="219"/>
        <v>10837</v>
      </c>
      <c r="DC72" s="66">
        <f t="shared" si="219"/>
        <v>10837</v>
      </c>
      <c r="DD72" s="66">
        <f t="shared" si="219"/>
        <v>10837</v>
      </c>
      <c r="DE72" s="75">
        <f>SUM(CS72:DD72)</f>
        <v>128379</v>
      </c>
      <c r="DF72" s="66">
        <f t="shared" si="220"/>
        <v>10512</v>
      </c>
      <c r="DG72" s="66">
        <f t="shared" si="220"/>
        <v>10837</v>
      </c>
      <c r="DH72" s="66">
        <f t="shared" si="220"/>
        <v>10837</v>
      </c>
      <c r="DI72" s="66">
        <f t="shared" si="220"/>
        <v>10837</v>
      </c>
      <c r="DJ72" s="66">
        <f t="shared" si="220"/>
        <v>10337</v>
      </c>
      <c r="DK72" s="66">
        <f t="shared" si="220"/>
        <v>9997</v>
      </c>
      <c r="DL72" s="66">
        <f t="shared" si="220"/>
        <v>10837</v>
      </c>
      <c r="DM72" s="66">
        <f t="shared" si="220"/>
        <v>10837</v>
      </c>
      <c r="DN72" s="66">
        <f t="shared" si="220"/>
        <v>10837</v>
      </c>
      <c r="DO72" s="66">
        <f t="shared" si="220"/>
        <v>10837</v>
      </c>
      <c r="DP72" s="66">
        <f t="shared" si="220"/>
        <v>10837</v>
      </c>
      <c r="DQ72" s="66">
        <f t="shared" si="220"/>
        <v>10837</v>
      </c>
      <c r="DR72" s="75">
        <f>SUM(DF72:DQ72)</f>
        <v>128379</v>
      </c>
      <c r="DS72" s="66">
        <f t="shared" si="221"/>
        <v>10512</v>
      </c>
      <c r="DT72" s="66">
        <f t="shared" si="221"/>
        <v>10837</v>
      </c>
      <c r="DU72" s="66">
        <f t="shared" si="221"/>
        <v>10837</v>
      </c>
      <c r="DV72" s="66">
        <f t="shared" si="221"/>
        <v>10837</v>
      </c>
      <c r="DW72" s="66">
        <f t="shared" si="221"/>
        <v>10337</v>
      </c>
      <c r="DX72" s="66">
        <f t="shared" si="221"/>
        <v>9997</v>
      </c>
      <c r="DY72" s="66">
        <f t="shared" si="221"/>
        <v>10837</v>
      </c>
      <c r="DZ72" s="66">
        <f t="shared" si="221"/>
        <v>10837</v>
      </c>
      <c r="EA72" s="66">
        <f t="shared" si="221"/>
        <v>10837</v>
      </c>
      <c r="EB72" s="66">
        <f t="shared" si="221"/>
        <v>10837</v>
      </c>
      <c r="EC72" s="66">
        <f t="shared" si="221"/>
        <v>10837</v>
      </c>
      <c r="ED72" s="66">
        <f t="shared" si="221"/>
        <v>10837</v>
      </c>
      <c r="EE72" s="76">
        <f>SUM(DS72:ED72)</f>
        <v>128379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ht="12" customHeight="1" x14ac:dyDescent="0.2">
      <c r="C74" s="35"/>
      <c r="D74" s="10" t="s">
        <v>109</v>
      </c>
      <c r="E74" s="69"/>
      <c r="F74" s="96">
        <f t="shared" ref="F74:Q74" si="228">SUM(F71:F72)</f>
        <v>68030.399999999994</v>
      </c>
      <c r="G74" s="66">
        <f t="shared" si="228"/>
        <v>65952</v>
      </c>
      <c r="H74" s="66">
        <f t="shared" si="228"/>
        <v>64152</v>
      </c>
      <c r="I74" s="66">
        <f t="shared" si="228"/>
        <v>71030.399999999994</v>
      </c>
      <c r="J74" s="66">
        <f t="shared" si="228"/>
        <v>68952</v>
      </c>
      <c r="K74" s="66">
        <f t="shared" si="228"/>
        <v>64992</v>
      </c>
      <c r="L74" s="66">
        <f t="shared" si="228"/>
        <v>64992</v>
      </c>
      <c r="M74" s="66">
        <f t="shared" si="228"/>
        <v>64992</v>
      </c>
      <c r="N74" s="66">
        <f t="shared" si="228"/>
        <v>65352</v>
      </c>
      <c r="O74" s="66">
        <f t="shared" si="228"/>
        <v>63072</v>
      </c>
      <c r="P74" s="66">
        <f t="shared" si="228"/>
        <v>65712</v>
      </c>
      <c r="Q74" s="66">
        <f t="shared" si="228"/>
        <v>65712</v>
      </c>
      <c r="R74" s="75">
        <f>SUM(F74:Q74)</f>
        <v>792940.8</v>
      </c>
      <c r="S74" s="96">
        <f t="shared" ref="S74:AD74" si="229">SUM(S71:S72)</f>
        <v>63072</v>
      </c>
      <c r="T74" s="66">
        <f t="shared" si="229"/>
        <v>65022</v>
      </c>
      <c r="U74" s="66">
        <f t="shared" si="229"/>
        <v>65022</v>
      </c>
      <c r="V74" s="66">
        <f t="shared" si="229"/>
        <v>65022</v>
      </c>
      <c r="W74" s="66">
        <f t="shared" si="229"/>
        <v>62022</v>
      </c>
      <c r="X74" s="66">
        <f t="shared" si="229"/>
        <v>59982</v>
      </c>
      <c r="Y74" s="66">
        <f t="shared" si="229"/>
        <v>65022</v>
      </c>
      <c r="Z74" s="66">
        <f t="shared" si="229"/>
        <v>65022</v>
      </c>
      <c r="AA74" s="66">
        <f t="shared" si="229"/>
        <v>65022</v>
      </c>
      <c r="AB74" s="66">
        <f t="shared" si="229"/>
        <v>65022</v>
      </c>
      <c r="AC74" s="66">
        <f t="shared" si="229"/>
        <v>65022</v>
      </c>
      <c r="AD74" s="66">
        <f t="shared" si="229"/>
        <v>65022</v>
      </c>
      <c r="AE74" s="75">
        <f>SUM(S74:AD74)</f>
        <v>770274</v>
      </c>
      <c r="AF74" s="96">
        <f t="shared" ref="AF74:AQ74" si="230">SUM(AF71:AF72)</f>
        <v>63072</v>
      </c>
      <c r="AG74" s="66">
        <f t="shared" si="230"/>
        <v>65022</v>
      </c>
      <c r="AH74" s="66">
        <f t="shared" si="230"/>
        <v>65022</v>
      </c>
      <c r="AI74" s="66">
        <f t="shared" si="230"/>
        <v>65022</v>
      </c>
      <c r="AJ74" s="66">
        <f t="shared" si="230"/>
        <v>62022</v>
      </c>
      <c r="AK74" s="66">
        <f t="shared" si="230"/>
        <v>59982</v>
      </c>
      <c r="AL74" s="66">
        <f t="shared" si="230"/>
        <v>65022</v>
      </c>
      <c r="AM74" s="66">
        <f t="shared" si="230"/>
        <v>65022</v>
      </c>
      <c r="AN74" s="66">
        <f t="shared" si="230"/>
        <v>65022</v>
      </c>
      <c r="AO74" s="66">
        <f t="shared" si="230"/>
        <v>65022</v>
      </c>
      <c r="AP74" s="66">
        <f t="shared" si="230"/>
        <v>65022</v>
      </c>
      <c r="AQ74" s="66">
        <f t="shared" si="230"/>
        <v>65022</v>
      </c>
      <c r="AR74" s="75">
        <f>SUM(AF74:AQ74)</f>
        <v>770274</v>
      </c>
      <c r="AS74" s="96">
        <f t="shared" ref="AS74:BD74" si="231">SUM(AS71:AS72)</f>
        <v>63072</v>
      </c>
      <c r="AT74" s="66">
        <f t="shared" si="231"/>
        <v>65022</v>
      </c>
      <c r="AU74" s="66">
        <f t="shared" si="231"/>
        <v>65022</v>
      </c>
      <c r="AV74" s="66">
        <f t="shared" si="231"/>
        <v>65022</v>
      </c>
      <c r="AW74" s="66">
        <f t="shared" si="231"/>
        <v>62022</v>
      </c>
      <c r="AX74" s="66">
        <f t="shared" si="231"/>
        <v>59982</v>
      </c>
      <c r="AY74" s="66">
        <f t="shared" si="231"/>
        <v>65022</v>
      </c>
      <c r="AZ74" s="66">
        <f t="shared" si="231"/>
        <v>65022</v>
      </c>
      <c r="BA74" s="66">
        <f t="shared" si="231"/>
        <v>65022</v>
      </c>
      <c r="BB74" s="66">
        <f t="shared" si="231"/>
        <v>65022</v>
      </c>
      <c r="BC74" s="66">
        <f t="shared" si="231"/>
        <v>65022</v>
      </c>
      <c r="BD74" s="66">
        <f t="shared" si="231"/>
        <v>65022</v>
      </c>
      <c r="BE74" s="75">
        <f>SUM(AS74:BD74)</f>
        <v>770274</v>
      </c>
      <c r="BF74" s="96">
        <f t="shared" ref="BF74:BQ74" si="232">SUM(BF71:BF72)</f>
        <v>63072</v>
      </c>
      <c r="BG74" s="66">
        <f t="shared" si="232"/>
        <v>65022</v>
      </c>
      <c r="BH74" s="66">
        <f t="shared" si="232"/>
        <v>65022</v>
      </c>
      <c r="BI74" s="66">
        <f t="shared" si="232"/>
        <v>65022</v>
      </c>
      <c r="BJ74" s="66">
        <f t="shared" si="232"/>
        <v>62022</v>
      </c>
      <c r="BK74" s="66">
        <f t="shared" si="232"/>
        <v>59982</v>
      </c>
      <c r="BL74" s="66">
        <f t="shared" si="232"/>
        <v>65022</v>
      </c>
      <c r="BM74" s="66">
        <f t="shared" si="232"/>
        <v>65022</v>
      </c>
      <c r="BN74" s="66">
        <f t="shared" si="232"/>
        <v>65022</v>
      </c>
      <c r="BO74" s="66">
        <f t="shared" si="232"/>
        <v>65022</v>
      </c>
      <c r="BP74" s="66">
        <f t="shared" si="232"/>
        <v>65022</v>
      </c>
      <c r="BQ74" s="66">
        <f t="shared" si="232"/>
        <v>65022</v>
      </c>
      <c r="BR74" s="75">
        <f>SUM(BF74:BQ74)</f>
        <v>770274</v>
      </c>
      <c r="BS74" s="96">
        <f t="shared" ref="BS74:CD74" si="233">SUM(BS71:BS72)</f>
        <v>63072</v>
      </c>
      <c r="BT74" s="66">
        <f t="shared" si="233"/>
        <v>65022</v>
      </c>
      <c r="BU74" s="66">
        <f t="shared" si="233"/>
        <v>65022</v>
      </c>
      <c r="BV74" s="66">
        <f t="shared" si="233"/>
        <v>65022</v>
      </c>
      <c r="BW74" s="66">
        <f t="shared" si="233"/>
        <v>62022</v>
      </c>
      <c r="BX74" s="66">
        <f t="shared" si="233"/>
        <v>59982</v>
      </c>
      <c r="BY74" s="66">
        <f t="shared" si="233"/>
        <v>65022</v>
      </c>
      <c r="BZ74" s="66">
        <f t="shared" si="233"/>
        <v>65022</v>
      </c>
      <c r="CA74" s="66">
        <f t="shared" si="233"/>
        <v>65022</v>
      </c>
      <c r="CB74" s="66">
        <f t="shared" si="233"/>
        <v>65022</v>
      </c>
      <c r="CC74" s="66">
        <f t="shared" si="233"/>
        <v>65022</v>
      </c>
      <c r="CD74" s="66">
        <f t="shared" si="233"/>
        <v>65022</v>
      </c>
      <c r="CE74" s="75">
        <f>SUM(BS74:CD74)</f>
        <v>770274</v>
      </c>
      <c r="CF74" s="96">
        <f t="shared" ref="CF74:CQ74" si="234">SUM(CF71:CF72)</f>
        <v>63072</v>
      </c>
      <c r="CG74" s="66">
        <f t="shared" si="234"/>
        <v>65022</v>
      </c>
      <c r="CH74" s="66">
        <f t="shared" si="234"/>
        <v>65022</v>
      </c>
      <c r="CI74" s="66">
        <f t="shared" si="234"/>
        <v>65022</v>
      </c>
      <c r="CJ74" s="66">
        <f t="shared" si="234"/>
        <v>62022</v>
      </c>
      <c r="CK74" s="66">
        <f t="shared" si="234"/>
        <v>59982</v>
      </c>
      <c r="CL74" s="66">
        <f t="shared" si="234"/>
        <v>65022</v>
      </c>
      <c r="CM74" s="66">
        <f t="shared" si="234"/>
        <v>65022</v>
      </c>
      <c r="CN74" s="66">
        <f t="shared" si="234"/>
        <v>65022</v>
      </c>
      <c r="CO74" s="66">
        <f t="shared" si="234"/>
        <v>65022</v>
      </c>
      <c r="CP74" s="66">
        <f t="shared" si="234"/>
        <v>65022</v>
      </c>
      <c r="CQ74" s="66">
        <f t="shared" si="234"/>
        <v>65022</v>
      </c>
      <c r="CR74" s="75">
        <f>SUM(CF74:CQ74)</f>
        <v>770274</v>
      </c>
      <c r="CS74" s="96">
        <f t="shared" ref="CS74:DD74" si="235">SUM(CS71:CS72)</f>
        <v>63072</v>
      </c>
      <c r="CT74" s="66">
        <f t="shared" si="235"/>
        <v>65022</v>
      </c>
      <c r="CU74" s="66">
        <f t="shared" si="235"/>
        <v>65022</v>
      </c>
      <c r="CV74" s="66">
        <f t="shared" si="235"/>
        <v>65022</v>
      </c>
      <c r="CW74" s="66">
        <f t="shared" si="235"/>
        <v>62022</v>
      </c>
      <c r="CX74" s="66">
        <f t="shared" si="235"/>
        <v>59982</v>
      </c>
      <c r="CY74" s="66">
        <f t="shared" si="235"/>
        <v>65022</v>
      </c>
      <c r="CZ74" s="66">
        <f t="shared" si="235"/>
        <v>65022</v>
      </c>
      <c r="DA74" s="66">
        <f t="shared" si="235"/>
        <v>65022</v>
      </c>
      <c r="DB74" s="66">
        <f t="shared" si="235"/>
        <v>65022</v>
      </c>
      <c r="DC74" s="66">
        <f t="shared" si="235"/>
        <v>65022</v>
      </c>
      <c r="DD74" s="66">
        <f t="shared" si="235"/>
        <v>65022</v>
      </c>
      <c r="DE74" s="75">
        <f>SUM(CS74:DD74)</f>
        <v>770274</v>
      </c>
      <c r="DF74" s="96">
        <f t="shared" ref="DF74:DQ74" si="236">SUM(DF71:DF72)</f>
        <v>63072</v>
      </c>
      <c r="DG74" s="66">
        <f t="shared" si="236"/>
        <v>65022</v>
      </c>
      <c r="DH74" s="66">
        <f t="shared" si="236"/>
        <v>65022</v>
      </c>
      <c r="DI74" s="66">
        <f t="shared" si="236"/>
        <v>65022</v>
      </c>
      <c r="DJ74" s="66">
        <f t="shared" si="236"/>
        <v>62022</v>
      </c>
      <c r="DK74" s="66">
        <f t="shared" si="236"/>
        <v>59982</v>
      </c>
      <c r="DL74" s="66">
        <f t="shared" si="236"/>
        <v>65022</v>
      </c>
      <c r="DM74" s="66">
        <f t="shared" si="236"/>
        <v>65022</v>
      </c>
      <c r="DN74" s="66">
        <f t="shared" si="236"/>
        <v>65022</v>
      </c>
      <c r="DO74" s="66">
        <f t="shared" si="236"/>
        <v>65022</v>
      </c>
      <c r="DP74" s="66">
        <f t="shared" si="236"/>
        <v>65022</v>
      </c>
      <c r="DQ74" s="66">
        <f t="shared" si="236"/>
        <v>65022</v>
      </c>
      <c r="DR74" s="75">
        <f>SUM(DF74:DQ74)</f>
        <v>770274</v>
      </c>
      <c r="DS74" s="96">
        <f t="shared" ref="DS74:ED74" si="237">SUM(DS71:DS72)</f>
        <v>63072</v>
      </c>
      <c r="DT74" s="66">
        <f t="shared" si="237"/>
        <v>65022</v>
      </c>
      <c r="DU74" s="66">
        <f t="shared" si="237"/>
        <v>65022</v>
      </c>
      <c r="DV74" s="66">
        <f t="shared" si="237"/>
        <v>65022</v>
      </c>
      <c r="DW74" s="66">
        <f t="shared" si="237"/>
        <v>62022</v>
      </c>
      <c r="DX74" s="66">
        <f t="shared" si="237"/>
        <v>59982</v>
      </c>
      <c r="DY74" s="66">
        <f t="shared" si="237"/>
        <v>65022</v>
      </c>
      <c r="DZ74" s="66">
        <f t="shared" si="237"/>
        <v>65022</v>
      </c>
      <c r="EA74" s="66">
        <f t="shared" si="237"/>
        <v>65022</v>
      </c>
      <c r="EB74" s="66">
        <f t="shared" si="237"/>
        <v>65022</v>
      </c>
      <c r="EC74" s="66">
        <f t="shared" si="237"/>
        <v>65022</v>
      </c>
      <c r="ED74" s="66">
        <f t="shared" si="237"/>
        <v>65022</v>
      </c>
      <c r="EE74" s="76">
        <f>SUM(DS74:ED74)</f>
        <v>770274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ht="12" customHeight="1" x14ac:dyDescent="0.2">
      <c r="C76" s="35"/>
      <c r="D76" s="30" t="s">
        <v>110</v>
      </c>
      <c r="F76" s="66">
        <f t="shared" ref="F76:Q76" si="238">F34</f>
        <v>7945</v>
      </c>
      <c r="G76" s="66">
        <f t="shared" si="238"/>
        <v>7945</v>
      </c>
      <c r="H76" s="66">
        <f t="shared" si="238"/>
        <v>7945</v>
      </c>
      <c r="I76" s="66">
        <f t="shared" si="238"/>
        <v>7945</v>
      </c>
      <c r="J76" s="66">
        <f t="shared" si="238"/>
        <v>7945</v>
      </c>
      <c r="K76" s="66">
        <f t="shared" si="238"/>
        <v>7945</v>
      </c>
      <c r="L76" s="66">
        <f t="shared" si="238"/>
        <v>7945</v>
      </c>
      <c r="M76" s="66">
        <f t="shared" si="238"/>
        <v>7945</v>
      </c>
      <c r="N76" s="66">
        <f t="shared" si="238"/>
        <v>7945</v>
      </c>
      <c r="O76" s="66">
        <f t="shared" si="238"/>
        <v>7945</v>
      </c>
      <c r="P76" s="66">
        <f t="shared" si="238"/>
        <v>7945</v>
      </c>
      <c r="Q76" s="66">
        <f t="shared" si="238"/>
        <v>7945</v>
      </c>
      <c r="R76" s="75">
        <f>SUM(F76:Q76)</f>
        <v>95340</v>
      </c>
      <c r="S76" s="66">
        <f t="shared" ref="S76:AD76" si="239">S34</f>
        <v>11550</v>
      </c>
      <c r="T76" s="66">
        <f t="shared" si="239"/>
        <v>7725</v>
      </c>
      <c r="U76" s="66">
        <f t="shared" si="239"/>
        <v>7725</v>
      </c>
      <c r="V76" s="66">
        <f t="shared" si="239"/>
        <v>7725</v>
      </c>
      <c r="W76" s="66">
        <f t="shared" si="239"/>
        <v>10810</v>
      </c>
      <c r="X76" s="66">
        <f t="shared" si="239"/>
        <v>10810</v>
      </c>
      <c r="Y76" s="66">
        <f t="shared" si="239"/>
        <v>10810</v>
      </c>
      <c r="Z76" s="66">
        <f t="shared" si="239"/>
        <v>10810</v>
      </c>
      <c r="AA76" s="66">
        <f t="shared" si="239"/>
        <v>10810</v>
      </c>
      <c r="AB76" s="66">
        <f t="shared" si="239"/>
        <v>10810</v>
      </c>
      <c r="AC76" s="66">
        <f t="shared" si="239"/>
        <v>10810</v>
      </c>
      <c r="AD76" s="66">
        <f t="shared" si="239"/>
        <v>10810</v>
      </c>
      <c r="AE76" s="75">
        <f>SUM(S76:AD76)</f>
        <v>121205</v>
      </c>
      <c r="AF76" s="66">
        <f t="shared" ref="AF76:AQ76" si="240">AF34</f>
        <v>10945</v>
      </c>
      <c r="AG76" s="66">
        <f t="shared" si="240"/>
        <v>10945</v>
      </c>
      <c r="AH76" s="66">
        <f t="shared" si="240"/>
        <v>9365</v>
      </c>
      <c r="AI76" s="66">
        <f t="shared" si="240"/>
        <v>9365</v>
      </c>
      <c r="AJ76" s="66">
        <f t="shared" si="240"/>
        <v>9365</v>
      </c>
      <c r="AK76" s="66">
        <f t="shared" si="240"/>
        <v>9365</v>
      </c>
      <c r="AL76" s="66">
        <f t="shared" si="240"/>
        <v>9365</v>
      </c>
      <c r="AM76" s="66">
        <f t="shared" si="240"/>
        <v>9365</v>
      </c>
      <c r="AN76" s="66">
        <f t="shared" si="240"/>
        <v>9365</v>
      </c>
      <c r="AO76" s="66">
        <f t="shared" si="240"/>
        <v>9365</v>
      </c>
      <c r="AP76" s="66">
        <f t="shared" si="240"/>
        <v>9365</v>
      </c>
      <c r="AQ76" s="66">
        <f t="shared" si="240"/>
        <v>9365</v>
      </c>
      <c r="AR76" s="75">
        <f>SUM(AF76:AQ76)</f>
        <v>115540</v>
      </c>
      <c r="AS76" s="66">
        <f t="shared" ref="AS76:BD76" si="241">AS34</f>
        <v>9365</v>
      </c>
      <c r="AT76" s="66">
        <f t="shared" si="241"/>
        <v>9365</v>
      </c>
      <c r="AU76" s="66">
        <f t="shared" si="241"/>
        <v>9365</v>
      </c>
      <c r="AV76" s="66">
        <f t="shared" si="241"/>
        <v>9365</v>
      </c>
      <c r="AW76" s="66">
        <f t="shared" si="241"/>
        <v>9365</v>
      </c>
      <c r="AX76" s="66">
        <f t="shared" si="241"/>
        <v>9365</v>
      </c>
      <c r="AY76" s="66">
        <f t="shared" si="241"/>
        <v>9365</v>
      </c>
      <c r="AZ76" s="66">
        <f t="shared" si="241"/>
        <v>9365</v>
      </c>
      <c r="BA76" s="66">
        <f t="shared" si="241"/>
        <v>9365</v>
      </c>
      <c r="BB76" s="66">
        <f t="shared" si="241"/>
        <v>9365</v>
      </c>
      <c r="BC76" s="66">
        <f t="shared" si="241"/>
        <v>9365</v>
      </c>
      <c r="BD76" s="66">
        <f t="shared" si="241"/>
        <v>9365</v>
      </c>
      <c r="BE76" s="75">
        <f>SUM(AS76:BD76)</f>
        <v>112380</v>
      </c>
      <c r="BF76" s="66">
        <f t="shared" ref="BF76:BQ76" si="242">BF34</f>
        <v>9365</v>
      </c>
      <c r="BG76" s="66">
        <f t="shared" si="242"/>
        <v>9365</v>
      </c>
      <c r="BH76" s="66">
        <f t="shared" si="242"/>
        <v>9365</v>
      </c>
      <c r="BI76" s="66">
        <f t="shared" si="242"/>
        <v>9365</v>
      </c>
      <c r="BJ76" s="66">
        <f t="shared" si="242"/>
        <v>9365</v>
      </c>
      <c r="BK76" s="66">
        <f t="shared" si="242"/>
        <v>9365</v>
      </c>
      <c r="BL76" s="66">
        <f t="shared" si="242"/>
        <v>9365</v>
      </c>
      <c r="BM76" s="66">
        <f t="shared" si="242"/>
        <v>9365</v>
      </c>
      <c r="BN76" s="66">
        <f t="shared" si="242"/>
        <v>9365</v>
      </c>
      <c r="BO76" s="66">
        <f t="shared" si="242"/>
        <v>9365</v>
      </c>
      <c r="BP76" s="66">
        <f t="shared" si="242"/>
        <v>9365</v>
      </c>
      <c r="BQ76" s="66">
        <f t="shared" si="242"/>
        <v>9365</v>
      </c>
      <c r="BR76" s="75">
        <f>SUM(BF76:BQ76)</f>
        <v>112380</v>
      </c>
      <c r="BS76" s="66">
        <f t="shared" ref="BS76:CD76" si="243">BS34</f>
        <v>9365</v>
      </c>
      <c r="BT76" s="66">
        <f t="shared" si="243"/>
        <v>9365</v>
      </c>
      <c r="BU76" s="66">
        <f t="shared" si="243"/>
        <v>9365</v>
      </c>
      <c r="BV76" s="66">
        <f t="shared" si="243"/>
        <v>9365</v>
      </c>
      <c r="BW76" s="66">
        <f t="shared" si="243"/>
        <v>9365</v>
      </c>
      <c r="BX76" s="66">
        <f t="shared" si="243"/>
        <v>9365</v>
      </c>
      <c r="BY76" s="66">
        <f t="shared" si="243"/>
        <v>9365</v>
      </c>
      <c r="BZ76" s="66">
        <f t="shared" si="243"/>
        <v>9365</v>
      </c>
      <c r="CA76" s="66">
        <f t="shared" si="243"/>
        <v>9365</v>
      </c>
      <c r="CB76" s="66">
        <f t="shared" si="243"/>
        <v>9365</v>
      </c>
      <c r="CC76" s="66">
        <f t="shared" si="243"/>
        <v>9365</v>
      </c>
      <c r="CD76" s="66">
        <f t="shared" si="243"/>
        <v>9365</v>
      </c>
      <c r="CE76" s="75">
        <f>SUM(BS76:CD76)</f>
        <v>112380</v>
      </c>
      <c r="CF76" s="66">
        <f t="shared" ref="CF76:CQ76" si="244">CF34</f>
        <v>9365</v>
      </c>
      <c r="CG76" s="66">
        <f t="shared" si="244"/>
        <v>9365</v>
      </c>
      <c r="CH76" s="66">
        <f t="shared" si="244"/>
        <v>9365</v>
      </c>
      <c r="CI76" s="66">
        <f t="shared" si="244"/>
        <v>9365</v>
      </c>
      <c r="CJ76" s="66">
        <f t="shared" si="244"/>
        <v>9365</v>
      </c>
      <c r="CK76" s="66">
        <f t="shared" si="244"/>
        <v>9365</v>
      </c>
      <c r="CL76" s="66">
        <f t="shared" si="244"/>
        <v>9365</v>
      </c>
      <c r="CM76" s="66">
        <f t="shared" si="244"/>
        <v>9365</v>
      </c>
      <c r="CN76" s="66">
        <f t="shared" si="244"/>
        <v>9365</v>
      </c>
      <c r="CO76" s="66">
        <f t="shared" si="244"/>
        <v>9365</v>
      </c>
      <c r="CP76" s="66">
        <f t="shared" si="244"/>
        <v>9365</v>
      </c>
      <c r="CQ76" s="66">
        <f t="shared" si="244"/>
        <v>9365</v>
      </c>
      <c r="CR76" s="75">
        <f>SUM(CF76:CQ76)</f>
        <v>112380</v>
      </c>
      <c r="CS76" s="66">
        <f t="shared" ref="CS76:DD76" si="245">CS34</f>
        <v>9365</v>
      </c>
      <c r="CT76" s="66">
        <f t="shared" si="245"/>
        <v>9365</v>
      </c>
      <c r="CU76" s="66">
        <f t="shared" si="245"/>
        <v>9365</v>
      </c>
      <c r="CV76" s="66">
        <f t="shared" si="245"/>
        <v>9365</v>
      </c>
      <c r="CW76" s="66">
        <f t="shared" si="245"/>
        <v>9365</v>
      </c>
      <c r="CX76" s="66">
        <f t="shared" si="245"/>
        <v>9365</v>
      </c>
      <c r="CY76" s="66">
        <f t="shared" si="245"/>
        <v>9365</v>
      </c>
      <c r="CZ76" s="66">
        <f t="shared" si="245"/>
        <v>9365</v>
      </c>
      <c r="DA76" s="66">
        <f t="shared" si="245"/>
        <v>9365</v>
      </c>
      <c r="DB76" s="66">
        <f t="shared" si="245"/>
        <v>9365</v>
      </c>
      <c r="DC76" s="66">
        <f t="shared" si="245"/>
        <v>9365</v>
      </c>
      <c r="DD76" s="66">
        <f t="shared" si="245"/>
        <v>9365</v>
      </c>
      <c r="DE76" s="75">
        <f>SUM(CS76:DD76)</f>
        <v>112380</v>
      </c>
      <c r="DF76" s="66">
        <f t="shared" ref="DF76:DQ76" si="246">DF34</f>
        <v>9365</v>
      </c>
      <c r="DG76" s="66">
        <f t="shared" si="246"/>
        <v>9365</v>
      </c>
      <c r="DH76" s="66">
        <f t="shared" si="246"/>
        <v>9365</v>
      </c>
      <c r="DI76" s="66">
        <f t="shared" si="246"/>
        <v>9365</v>
      </c>
      <c r="DJ76" s="66">
        <f t="shared" si="246"/>
        <v>9365</v>
      </c>
      <c r="DK76" s="66">
        <f t="shared" si="246"/>
        <v>9365</v>
      </c>
      <c r="DL76" s="66">
        <f t="shared" si="246"/>
        <v>9365</v>
      </c>
      <c r="DM76" s="66">
        <f t="shared" si="246"/>
        <v>9365</v>
      </c>
      <c r="DN76" s="66">
        <f t="shared" si="246"/>
        <v>9365</v>
      </c>
      <c r="DO76" s="66">
        <f t="shared" si="246"/>
        <v>9365</v>
      </c>
      <c r="DP76" s="66">
        <f t="shared" si="246"/>
        <v>9365</v>
      </c>
      <c r="DQ76" s="66">
        <f t="shared" si="246"/>
        <v>9365</v>
      </c>
      <c r="DR76" s="75">
        <f>SUM(DF76:DQ76)</f>
        <v>112380</v>
      </c>
      <c r="DS76" s="66">
        <f t="shared" ref="DS76:ED76" si="247">DS34</f>
        <v>9365</v>
      </c>
      <c r="DT76" s="66">
        <f t="shared" si="247"/>
        <v>9365</v>
      </c>
      <c r="DU76" s="66">
        <f t="shared" si="247"/>
        <v>9365</v>
      </c>
      <c r="DV76" s="66">
        <f t="shared" si="247"/>
        <v>9365</v>
      </c>
      <c r="DW76" s="66">
        <f t="shared" si="247"/>
        <v>9365</v>
      </c>
      <c r="DX76" s="66">
        <f t="shared" si="247"/>
        <v>9365</v>
      </c>
      <c r="DY76" s="66">
        <f t="shared" si="247"/>
        <v>9365</v>
      </c>
      <c r="DZ76" s="66">
        <f t="shared" si="247"/>
        <v>9365</v>
      </c>
      <c r="EA76" s="66">
        <f t="shared" si="247"/>
        <v>9365</v>
      </c>
      <c r="EB76" s="66">
        <f t="shared" si="247"/>
        <v>9365</v>
      </c>
      <c r="EC76" s="66">
        <f t="shared" si="247"/>
        <v>9365</v>
      </c>
      <c r="ED76" s="66">
        <f t="shared" si="247"/>
        <v>9365</v>
      </c>
      <c r="EE76" s="76">
        <f>SUM(DS76:ED76)</f>
        <v>112380</v>
      </c>
    </row>
    <row r="77" spans="3:135" ht="12" customHeight="1" x14ac:dyDescent="0.2">
      <c r="C77" s="35"/>
      <c r="D77" s="30" t="s">
        <v>89</v>
      </c>
      <c r="F77" s="66">
        <f t="shared" ref="F77:Q77" si="248">F41</f>
        <v>5145</v>
      </c>
      <c r="G77" s="66">
        <f t="shared" si="248"/>
        <v>5145</v>
      </c>
      <c r="H77" s="66">
        <f t="shared" si="248"/>
        <v>5145</v>
      </c>
      <c r="I77" s="66">
        <f t="shared" si="248"/>
        <v>5145</v>
      </c>
      <c r="J77" s="66">
        <f t="shared" si="248"/>
        <v>5145</v>
      </c>
      <c r="K77" s="66">
        <f t="shared" si="248"/>
        <v>5145</v>
      </c>
      <c r="L77" s="66">
        <f t="shared" si="248"/>
        <v>5145</v>
      </c>
      <c r="M77" s="66">
        <f t="shared" si="248"/>
        <v>5145</v>
      </c>
      <c r="N77" s="66">
        <f t="shared" si="248"/>
        <v>5145</v>
      </c>
      <c r="O77" s="66">
        <f t="shared" si="248"/>
        <v>5145</v>
      </c>
      <c r="P77" s="66">
        <f t="shared" si="248"/>
        <v>5145</v>
      </c>
      <c r="Q77" s="66">
        <f t="shared" si="248"/>
        <v>5145</v>
      </c>
      <c r="R77" s="75">
        <f>SUM(F77:Q77)</f>
        <v>61740</v>
      </c>
      <c r="S77" s="66">
        <f t="shared" ref="S77:AD77" si="249">S41</f>
        <v>3767</v>
      </c>
      <c r="T77" s="66">
        <f t="shared" si="249"/>
        <v>3767</v>
      </c>
      <c r="U77" s="66">
        <f t="shared" si="249"/>
        <v>11593</v>
      </c>
      <c r="V77" s="66">
        <f t="shared" si="249"/>
        <v>3767</v>
      </c>
      <c r="W77" s="66">
        <f t="shared" si="249"/>
        <v>3767</v>
      </c>
      <c r="X77" s="66">
        <f t="shared" si="249"/>
        <v>3767</v>
      </c>
      <c r="Y77" s="66">
        <f t="shared" si="249"/>
        <v>3767</v>
      </c>
      <c r="Z77" s="66">
        <f t="shared" si="249"/>
        <v>3767</v>
      </c>
      <c r="AA77" s="66">
        <f t="shared" si="249"/>
        <v>3767</v>
      </c>
      <c r="AB77" s="66">
        <f t="shared" si="249"/>
        <v>3767</v>
      </c>
      <c r="AC77" s="66">
        <f t="shared" si="249"/>
        <v>3767</v>
      </c>
      <c r="AD77" s="66">
        <f t="shared" si="249"/>
        <v>3767</v>
      </c>
      <c r="AE77" s="75">
        <f>SUM(S77:AD77)</f>
        <v>53030</v>
      </c>
      <c r="AF77" s="66">
        <f t="shared" ref="AF77:AQ77" si="250">AF41</f>
        <v>3767</v>
      </c>
      <c r="AG77" s="66">
        <f t="shared" si="250"/>
        <v>3767</v>
      </c>
      <c r="AH77" s="66">
        <f t="shared" si="250"/>
        <v>11593</v>
      </c>
      <c r="AI77" s="66">
        <f t="shared" si="250"/>
        <v>3767</v>
      </c>
      <c r="AJ77" s="66">
        <f t="shared" si="250"/>
        <v>3767</v>
      </c>
      <c r="AK77" s="66">
        <f t="shared" si="250"/>
        <v>3767</v>
      </c>
      <c r="AL77" s="66">
        <f t="shared" si="250"/>
        <v>3767</v>
      </c>
      <c r="AM77" s="66">
        <f t="shared" si="250"/>
        <v>3767</v>
      </c>
      <c r="AN77" s="66">
        <f t="shared" si="250"/>
        <v>3767</v>
      </c>
      <c r="AO77" s="66">
        <f t="shared" si="250"/>
        <v>3767</v>
      </c>
      <c r="AP77" s="66">
        <f t="shared" si="250"/>
        <v>3767</v>
      </c>
      <c r="AQ77" s="66">
        <f t="shared" si="250"/>
        <v>3767</v>
      </c>
      <c r="AR77" s="75">
        <f>SUM(AF77:AQ77)</f>
        <v>53030</v>
      </c>
      <c r="AS77" s="66">
        <f t="shared" ref="AS77:BD77" si="251">AS41</f>
        <v>3767</v>
      </c>
      <c r="AT77" s="66">
        <f t="shared" si="251"/>
        <v>3767</v>
      </c>
      <c r="AU77" s="66">
        <f t="shared" si="251"/>
        <v>11593</v>
      </c>
      <c r="AV77" s="66">
        <f t="shared" si="251"/>
        <v>3767</v>
      </c>
      <c r="AW77" s="66">
        <f t="shared" si="251"/>
        <v>3767</v>
      </c>
      <c r="AX77" s="66">
        <f t="shared" si="251"/>
        <v>3767</v>
      </c>
      <c r="AY77" s="66">
        <f t="shared" si="251"/>
        <v>3767</v>
      </c>
      <c r="AZ77" s="66">
        <f t="shared" si="251"/>
        <v>3767</v>
      </c>
      <c r="BA77" s="66">
        <f t="shared" si="251"/>
        <v>3767</v>
      </c>
      <c r="BB77" s="66">
        <f t="shared" si="251"/>
        <v>3767</v>
      </c>
      <c r="BC77" s="66">
        <f t="shared" si="251"/>
        <v>3767</v>
      </c>
      <c r="BD77" s="66">
        <f t="shared" si="251"/>
        <v>3767</v>
      </c>
      <c r="BE77" s="75">
        <f>SUM(AS77:BD77)</f>
        <v>53030</v>
      </c>
      <c r="BF77" s="66">
        <f t="shared" ref="BF77:BQ77" si="252">BF41</f>
        <v>3767</v>
      </c>
      <c r="BG77" s="66">
        <f t="shared" si="252"/>
        <v>3767</v>
      </c>
      <c r="BH77" s="66">
        <f t="shared" si="252"/>
        <v>11593</v>
      </c>
      <c r="BI77" s="66">
        <f t="shared" si="252"/>
        <v>3767</v>
      </c>
      <c r="BJ77" s="66">
        <f t="shared" si="252"/>
        <v>3767</v>
      </c>
      <c r="BK77" s="66">
        <f t="shared" si="252"/>
        <v>3767</v>
      </c>
      <c r="BL77" s="66">
        <f t="shared" si="252"/>
        <v>3767</v>
      </c>
      <c r="BM77" s="66">
        <f t="shared" si="252"/>
        <v>3767</v>
      </c>
      <c r="BN77" s="66">
        <f t="shared" si="252"/>
        <v>3767</v>
      </c>
      <c r="BO77" s="66">
        <f t="shared" si="252"/>
        <v>3767</v>
      </c>
      <c r="BP77" s="66">
        <f t="shared" si="252"/>
        <v>3767</v>
      </c>
      <c r="BQ77" s="66">
        <f t="shared" si="252"/>
        <v>3767</v>
      </c>
      <c r="BR77" s="75">
        <f>SUM(BF77:BQ77)</f>
        <v>53030</v>
      </c>
      <c r="BS77" s="66">
        <f t="shared" ref="BS77:CD77" si="253">BS41</f>
        <v>3767</v>
      </c>
      <c r="BT77" s="66">
        <f t="shared" si="253"/>
        <v>3767</v>
      </c>
      <c r="BU77" s="66">
        <f t="shared" si="253"/>
        <v>11593</v>
      </c>
      <c r="BV77" s="66">
        <f t="shared" si="253"/>
        <v>3767</v>
      </c>
      <c r="BW77" s="66">
        <f t="shared" si="253"/>
        <v>3767</v>
      </c>
      <c r="BX77" s="66">
        <f t="shared" si="253"/>
        <v>3767</v>
      </c>
      <c r="BY77" s="66">
        <f t="shared" si="253"/>
        <v>3767</v>
      </c>
      <c r="BZ77" s="66">
        <f t="shared" si="253"/>
        <v>3767</v>
      </c>
      <c r="CA77" s="66">
        <f t="shared" si="253"/>
        <v>3767</v>
      </c>
      <c r="CB77" s="66">
        <f t="shared" si="253"/>
        <v>3767</v>
      </c>
      <c r="CC77" s="66">
        <f t="shared" si="253"/>
        <v>3767</v>
      </c>
      <c r="CD77" s="66">
        <f t="shared" si="253"/>
        <v>3767</v>
      </c>
      <c r="CE77" s="75">
        <f>SUM(BS77:CD77)</f>
        <v>53030</v>
      </c>
      <c r="CF77" s="66">
        <f t="shared" ref="CF77:CQ77" si="254">CF41</f>
        <v>3767</v>
      </c>
      <c r="CG77" s="66">
        <f t="shared" si="254"/>
        <v>3767</v>
      </c>
      <c r="CH77" s="66">
        <f t="shared" si="254"/>
        <v>11593</v>
      </c>
      <c r="CI77" s="66">
        <f t="shared" si="254"/>
        <v>3767</v>
      </c>
      <c r="CJ77" s="66">
        <f t="shared" si="254"/>
        <v>3767</v>
      </c>
      <c r="CK77" s="66">
        <f t="shared" si="254"/>
        <v>3767</v>
      </c>
      <c r="CL77" s="66">
        <f t="shared" si="254"/>
        <v>3767</v>
      </c>
      <c r="CM77" s="66">
        <f t="shared" si="254"/>
        <v>3767</v>
      </c>
      <c r="CN77" s="66">
        <f t="shared" si="254"/>
        <v>3767</v>
      </c>
      <c r="CO77" s="66">
        <f t="shared" si="254"/>
        <v>3767</v>
      </c>
      <c r="CP77" s="66">
        <f t="shared" si="254"/>
        <v>3767</v>
      </c>
      <c r="CQ77" s="66">
        <f t="shared" si="254"/>
        <v>3767</v>
      </c>
      <c r="CR77" s="75">
        <f>SUM(CF77:CQ77)</f>
        <v>53030</v>
      </c>
      <c r="CS77" s="66">
        <f t="shared" ref="CS77:DD77" si="255">CS41</f>
        <v>3767</v>
      </c>
      <c r="CT77" s="66">
        <f t="shared" si="255"/>
        <v>3767</v>
      </c>
      <c r="CU77" s="66">
        <f t="shared" si="255"/>
        <v>11593</v>
      </c>
      <c r="CV77" s="66">
        <f t="shared" si="255"/>
        <v>3767</v>
      </c>
      <c r="CW77" s="66">
        <f t="shared" si="255"/>
        <v>3767</v>
      </c>
      <c r="CX77" s="66">
        <f t="shared" si="255"/>
        <v>3767</v>
      </c>
      <c r="CY77" s="66">
        <f t="shared" si="255"/>
        <v>3767</v>
      </c>
      <c r="CZ77" s="66">
        <f t="shared" si="255"/>
        <v>3767</v>
      </c>
      <c r="DA77" s="66">
        <f t="shared" si="255"/>
        <v>3767</v>
      </c>
      <c r="DB77" s="66">
        <f t="shared" si="255"/>
        <v>3767</v>
      </c>
      <c r="DC77" s="66">
        <f t="shared" si="255"/>
        <v>3767</v>
      </c>
      <c r="DD77" s="66">
        <f t="shared" si="255"/>
        <v>3767</v>
      </c>
      <c r="DE77" s="75">
        <f>SUM(CS77:DD77)</f>
        <v>53030</v>
      </c>
      <c r="DF77" s="66">
        <f t="shared" ref="DF77:DQ77" si="256">DF41</f>
        <v>3767</v>
      </c>
      <c r="DG77" s="66">
        <f t="shared" si="256"/>
        <v>3767</v>
      </c>
      <c r="DH77" s="66">
        <f t="shared" si="256"/>
        <v>11593</v>
      </c>
      <c r="DI77" s="66">
        <f t="shared" si="256"/>
        <v>3767</v>
      </c>
      <c r="DJ77" s="66">
        <f t="shared" si="256"/>
        <v>3767</v>
      </c>
      <c r="DK77" s="66">
        <f t="shared" si="256"/>
        <v>3767</v>
      </c>
      <c r="DL77" s="66">
        <f t="shared" si="256"/>
        <v>3767</v>
      </c>
      <c r="DM77" s="66">
        <f t="shared" si="256"/>
        <v>3767</v>
      </c>
      <c r="DN77" s="66">
        <f t="shared" si="256"/>
        <v>3767</v>
      </c>
      <c r="DO77" s="66">
        <f t="shared" si="256"/>
        <v>3767</v>
      </c>
      <c r="DP77" s="66">
        <f t="shared" si="256"/>
        <v>3767</v>
      </c>
      <c r="DQ77" s="66">
        <f t="shared" si="256"/>
        <v>3767</v>
      </c>
      <c r="DR77" s="75">
        <f>SUM(DF77:DQ77)</f>
        <v>53030</v>
      </c>
      <c r="DS77" s="66">
        <f t="shared" ref="DS77:ED77" si="257">DS41</f>
        <v>3767</v>
      </c>
      <c r="DT77" s="66">
        <f t="shared" si="257"/>
        <v>3767</v>
      </c>
      <c r="DU77" s="66">
        <f t="shared" si="257"/>
        <v>11593</v>
      </c>
      <c r="DV77" s="66">
        <f t="shared" si="257"/>
        <v>3767</v>
      </c>
      <c r="DW77" s="66">
        <f t="shared" si="257"/>
        <v>3767</v>
      </c>
      <c r="DX77" s="66">
        <f t="shared" si="257"/>
        <v>3767</v>
      </c>
      <c r="DY77" s="66">
        <f t="shared" si="257"/>
        <v>3767</v>
      </c>
      <c r="DZ77" s="66">
        <f t="shared" si="257"/>
        <v>3767</v>
      </c>
      <c r="EA77" s="66">
        <f t="shared" si="257"/>
        <v>3767</v>
      </c>
      <c r="EB77" s="66">
        <f t="shared" si="257"/>
        <v>3767</v>
      </c>
      <c r="EC77" s="66">
        <f t="shared" si="257"/>
        <v>3767</v>
      </c>
      <c r="ED77" s="66">
        <f t="shared" si="257"/>
        <v>3767</v>
      </c>
      <c r="EE77" s="76">
        <f>SUM(DS77:ED77)</f>
        <v>53030</v>
      </c>
    </row>
    <row r="78" spans="3:135" ht="12" customHeight="1" x14ac:dyDescent="0.2">
      <c r="C78" s="35"/>
      <c r="D78" s="30" t="s">
        <v>111</v>
      </c>
      <c r="F78" s="66">
        <f t="shared" ref="F78:Q78" si="258">F53</f>
        <v>3960</v>
      </c>
      <c r="G78" s="66">
        <f t="shared" si="258"/>
        <v>3960</v>
      </c>
      <c r="H78" s="66">
        <f t="shared" si="258"/>
        <v>3960</v>
      </c>
      <c r="I78" s="66">
        <f t="shared" si="258"/>
        <v>3960</v>
      </c>
      <c r="J78" s="66">
        <f t="shared" si="258"/>
        <v>3960</v>
      </c>
      <c r="K78" s="66">
        <f t="shared" si="258"/>
        <v>3960</v>
      </c>
      <c r="L78" s="66">
        <f t="shared" si="258"/>
        <v>3960</v>
      </c>
      <c r="M78" s="66">
        <f t="shared" si="258"/>
        <v>3960</v>
      </c>
      <c r="N78" s="66">
        <f t="shared" si="258"/>
        <v>3960</v>
      </c>
      <c r="O78" s="66">
        <f t="shared" si="258"/>
        <v>3960</v>
      </c>
      <c r="P78" s="66">
        <f t="shared" si="258"/>
        <v>3960</v>
      </c>
      <c r="Q78" s="66">
        <f t="shared" si="258"/>
        <v>3960</v>
      </c>
      <c r="R78" s="75">
        <f>SUM(F78:Q78)</f>
        <v>47520</v>
      </c>
      <c r="S78" s="66">
        <f t="shared" ref="S78:AD78" si="259">S53</f>
        <v>3560</v>
      </c>
      <c r="T78" s="66">
        <f t="shared" si="259"/>
        <v>3560</v>
      </c>
      <c r="U78" s="66">
        <f t="shared" si="259"/>
        <v>3560</v>
      </c>
      <c r="V78" s="66">
        <f t="shared" si="259"/>
        <v>3560</v>
      </c>
      <c r="W78" s="66">
        <f t="shared" si="259"/>
        <v>3560</v>
      </c>
      <c r="X78" s="66">
        <f t="shared" si="259"/>
        <v>3560</v>
      </c>
      <c r="Y78" s="66">
        <f t="shared" si="259"/>
        <v>3560</v>
      </c>
      <c r="Z78" s="66">
        <f t="shared" si="259"/>
        <v>3560</v>
      </c>
      <c r="AA78" s="66">
        <f t="shared" si="259"/>
        <v>3560</v>
      </c>
      <c r="AB78" s="66">
        <f t="shared" si="259"/>
        <v>3560</v>
      </c>
      <c r="AC78" s="66">
        <f t="shared" si="259"/>
        <v>3560</v>
      </c>
      <c r="AD78" s="66">
        <f t="shared" si="259"/>
        <v>3560</v>
      </c>
      <c r="AE78" s="75">
        <f>SUM(S78:AD78)</f>
        <v>42720</v>
      </c>
      <c r="AF78" s="66">
        <f t="shared" ref="AF78:AQ78" si="260">AF53</f>
        <v>3960</v>
      </c>
      <c r="AG78" s="66">
        <f t="shared" si="260"/>
        <v>3960</v>
      </c>
      <c r="AH78" s="66">
        <f t="shared" si="260"/>
        <v>3960</v>
      </c>
      <c r="AI78" s="66">
        <f t="shared" si="260"/>
        <v>3960</v>
      </c>
      <c r="AJ78" s="66">
        <f t="shared" si="260"/>
        <v>3960</v>
      </c>
      <c r="AK78" s="66">
        <f t="shared" si="260"/>
        <v>3960</v>
      </c>
      <c r="AL78" s="66">
        <f t="shared" si="260"/>
        <v>3960</v>
      </c>
      <c r="AM78" s="66">
        <f t="shared" si="260"/>
        <v>3960</v>
      </c>
      <c r="AN78" s="66">
        <f t="shared" si="260"/>
        <v>3960</v>
      </c>
      <c r="AO78" s="66">
        <f t="shared" si="260"/>
        <v>3960</v>
      </c>
      <c r="AP78" s="66">
        <f t="shared" si="260"/>
        <v>3960</v>
      </c>
      <c r="AQ78" s="66">
        <f t="shared" si="260"/>
        <v>3960</v>
      </c>
      <c r="AR78" s="75">
        <f>SUM(AF78:AQ78)</f>
        <v>47520</v>
      </c>
      <c r="AS78" s="66">
        <f t="shared" ref="AS78:BD78" si="261">AS53</f>
        <v>0</v>
      </c>
      <c r="AT78" s="66">
        <f t="shared" si="261"/>
        <v>0</v>
      </c>
      <c r="AU78" s="66">
        <f t="shared" si="261"/>
        <v>0</v>
      </c>
      <c r="AV78" s="66">
        <f t="shared" si="261"/>
        <v>0</v>
      </c>
      <c r="AW78" s="66">
        <f t="shared" si="261"/>
        <v>0</v>
      </c>
      <c r="AX78" s="66">
        <f t="shared" si="261"/>
        <v>0</v>
      </c>
      <c r="AY78" s="66">
        <f t="shared" si="261"/>
        <v>0</v>
      </c>
      <c r="AZ78" s="66">
        <f t="shared" si="261"/>
        <v>0</v>
      </c>
      <c r="BA78" s="66">
        <f t="shared" si="261"/>
        <v>0</v>
      </c>
      <c r="BB78" s="66">
        <f t="shared" si="261"/>
        <v>0</v>
      </c>
      <c r="BC78" s="66">
        <f t="shared" si="261"/>
        <v>0</v>
      </c>
      <c r="BD78" s="66">
        <f t="shared" si="261"/>
        <v>0</v>
      </c>
      <c r="BE78" s="75">
        <f>SUM(AS78:BD78)</f>
        <v>0</v>
      </c>
      <c r="BF78" s="66">
        <f t="shared" ref="BF78:BQ78" si="262">BF53</f>
        <v>0</v>
      </c>
      <c r="BG78" s="66">
        <f t="shared" si="262"/>
        <v>0</v>
      </c>
      <c r="BH78" s="66">
        <f t="shared" si="262"/>
        <v>0</v>
      </c>
      <c r="BI78" s="66">
        <f t="shared" si="262"/>
        <v>0</v>
      </c>
      <c r="BJ78" s="66">
        <f t="shared" si="262"/>
        <v>0</v>
      </c>
      <c r="BK78" s="66">
        <f t="shared" si="262"/>
        <v>0</v>
      </c>
      <c r="BL78" s="66">
        <f t="shared" si="262"/>
        <v>0</v>
      </c>
      <c r="BM78" s="66">
        <f t="shared" si="262"/>
        <v>0</v>
      </c>
      <c r="BN78" s="66">
        <f t="shared" si="262"/>
        <v>0</v>
      </c>
      <c r="BO78" s="66">
        <f t="shared" si="262"/>
        <v>0</v>
      </c>
      <c r="BP78" s="66">
        <f t="shared" si="262"/>
        <v>0</v>
      </c>
      <c r="BQ78" s="66">
        <f t="shared" si="262"/>
        <v>0</v>
      </c>
      <c r="BR78" s="75">
        <f>SUM(BF78:BQ78)</f>
        <v>0</v>
      </c>
      <c r="BS78" s="66">
        <f t="shared" ref="BS78:CD78" si="263">BS53</f>
        <v>0</v>
      </c>
      <c r="BT78" s="66">
        <f t="shared" si="263"/>
        <v>0</v>
      </c>
      <c r="BU78" s="66">
        <f t="shared" si="263"/>
        <v>0</v>
      </c>
      <c r="BV78" s="66">
        <f t="shared" si="263"/>
        <v>0</v>
      </c>
      <c r="BW78" s="66">
        <f t="shared" si="263"/>
        <v>0</v>
      </c>
      <c r="BX78" s="66">
        <f t="shared" si="263"/>
        <v>0</v>
      </c>
      <c r="BY78" s="66">
        <f t="shared" si="263"/>
        <v>0</v>
      </c>
      <c r="BZ78" s="66">
        <f t="shared" si="263"/>
        <v>0</v>
      </c>
      <c r="CA78" s="66">
        <f t="shared" si="263"/>
        <v>0</v>
      </c>
      <c r="CB78" s="66">
        <f t="shared" si="263"/>
        <v>0</v>
      </c>
      <c r="CC78" s="66">
        <f t="shared" si="263"/>
        <v>0</v>
      </c>
      <c r="CD78" s="66">
        <f t="shared" si="263"/>
        <v>0</v>
      </c>
      <c r="CE78" s="75">
        <f>SUM(BS78:CD78)</f>
        <v>0</v>
      </c>
      <c r="CF78" s="66">
        <f t="shared" ref="CF78:CQ78" si="264">CF53</f>
        <v>0</v>
      </c>
      <c r="CG78" s="66">
        <f t="shared" si="264"/>
        <v>0</v>
      </c>
      <c r="CH78" s="66">
        <f t="shared" si="264"/>
        <v>0</v>
      </c>
      <c r="CI78" s="66">
        <f t="shared" si="264"/>
        <v>0</v>
      </c>
      <c r="CJ78" s="66">
        <f t="shared" si="264"/>
        <v>0</v>
      </c>
      <c r="CK78" s="66">
        <f t="shared" si="264"/>
        <v>0</v>
      </c>
      <c r="CL78" s="66">
        <f t="shared" si="264"/>
        <v>0</v>
      </c>
      <c r="CM78" s="66">
        <f t="shared" si="264"/>
        <v>0</v>
      </c>
      <c r="CN78" s="66">
        <f t="shared" si="264"/>
        <v>0</v>
      </c>
      <c r="CO78" s="66">
        <f t="shared" si="264"/>
        <v>0</v>
      </c>
      <c r="CP78" s="66">
        <f t="shared" si="264"/>
        <v>0</v>
      </c>
      <c r="CQ78" s="66">
        <f t="shared" si="264"/>
        <v>0</v>
      </c>
      <c r="CR78" s="75">
        <f>SUM(CF78:CQ78)</f>
        <v>0</v>
      </c>
      <c r="CS78" s="66">
        <f t="shared" ref="CS78:DD78" si="265">CS53</f>
        <v>0</v>
      </c>
      <c r="CT78" s="66">
        <f t="shared" si="265"/>
        <v>0</v>
      </c>
      <c r="CU78" s="66">
        <f t="shared" si="265"/>
        <v>0</v>
      </c>
      <c r="CV78" s="66">
        <f t="shared" si="265"/>
        <v>0</v>
      </c>
      <c r="CW78" s="66">
        <f t="shared" si="265"/>
        <v>0</v>
      </c>
      <c r="CX78" s="66">
        <f t="shared" si="265"/>
        <v>0</v>
      </c>
      <c r="CY78" s="66">
        <f t="shared" si="265"/>
        <v>0</v>
      </c>
      <c r="CZ78" s="66">
        <f t="shared" si="265"/>
        <v>0</v>
      </c>
      <c r="DA78" s="66">
        <f t="shared" si="265"/>
        <v>0</v>
      </c>
      <c r="DB78" s="66">
        <f t="shared" si="265"/>
        <v>0</v>
      </c>
      <c r="DC78" s="66">
        <f t="shared" si="265"/>
        <v>0</v>
      </c>
      <c r="DD78" s="66">
        <f t="shared" si="265"/>
        <v>0</v>
      </c>
      <c r="DE78" s="75">
        <f>SUM(CS78:DD78)</f>
        <v>0</v>
      </c>
      <c r="DF78" s="66">
        <f t="shared" ref="DF78:DQ78" si="266">DF53</f>
        <v>0</v>
      </c>
      <c r="DG78" s="66">
        <f t="shared" si="266"/>
        <v>0</v>
      </c>
      <c r="DH78" s="66">
        <f t="shared" si="266"/>
        <v>0</v>
      </c>
      <c r="DI78" s="66">
        <f t="shared" si="266"/>
        <v>0</v>
      </c>
      <c r="DJ78" s="66">
        <f t="shared" si="266"/>
        <v>0</v>
      </c>
      <c r="DK78" s="66">
        <f t="shared" si="266"/>
        <v>0</v>
      </c>
      <c r="DL78" s="66">
        <f t="shared" si="266"/>
        <v>0</v>
      </c>
      <c r="DM78" s="66">
        <f t="shared" si="266"/>
        <v>0</v>
      </c>
      <c r="DN78" s="66">
        <f t="shared" si="266"/>
        <v>0</v>
      </c>
      <c r="DO78" s="66">
        <f t="shared" si="266"/>
        <v>0</v>
      </c>
      <c r="DP78" s="66">
        <f t="shared" si="266"/>
        <v>0</v>
      </c>
      <c r="DQ78" s="66">
        <f t="shared" si="266"/>
        <v>0</v>
      </c>
      <c r="DR78" s="75">
        <f>SUM(DF78:DQ78)</f>
        <v>0</v>
      </c>
      <c r="DS78" s="66">
        <f t="shared" ref="DS78:ED78" si="267">DS53</f>
        <v>0</v>
      </c>
      <c r="DT78" s="66">
        <f t="shared" si="267"/>
        <v>0</v>
      </c>
      <c r="DU78" s="66">
        <f t="shared" si="267"/>
        <v>0</v>
      </c>
      <c r="DV78" s="66">
        <f t="shared" si="267"/>
        <v>0</v>
      </c>
      <c r="DW78" s="66">
        <f t="shared" si="267"/>
        <v>0</v>
      </c>
      <c r="DX78" s="66">
        <f t="shared" si="267"/>
        <v>0</v>
      </c>
      <c r="DY78" s="66">
        <f t="shared" si="267"/>
        <v>0</v>
      </c>
      <c r="DZ78" s="66">
        <f t="shared" si="267"/>
        <v>0</v>
      </c>
      <c r="EA78" s="66">
        <f t="shared" si="267"/>
        <v>0</v>
      </c>
      <c r="EB78" s="66">
        <f t="shared" si="267"/>
        <v>0</v>
      </c>
      <c r="EC78" s="66">
        <f t="shared" si="267"/>
        <v>0</v>
      </c>
      <c r="ED78" s="66">
        <f t="shared" si="267"/>
        <v>0</v>
      </c>
      <c r="EE78" s="76">
        <f>SUM(DS78:ED78)</f>
        <v>0</v>
      </c>
    </row>
    <row r="79" spans="3:135" ht="12" customHeight="1" x14ac:dyDescent="0.2">
      <c r="C79" s="35"/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ht="12" customHeight="1" x14ac:dyDescent="0.2">
      <c r="C80" s="35"/>
      <c r="D80" s="30" t="s">
        <v>113</v>
      </c>
      <c r="F80" s="66">
        <f t="shared" ref="F80:Q80" si="268">(F76+F78+F79)*$C$83</f>
        <v>2381</v>
      </c>
      <c r="G80" s="66">
        <f t="shared" si="268"/>
        <v>2381</v>
      </c>
      <c r="H80" s="66">
        <f t="shared" si="268"/>
        <v>2381</v>
      </c>
      <c r="I80" s="66">
        <f t="shared" si="268"/>
        <v>2381</v>
      </c>
      <c r="J80" s="66">
        <f t="shared" si="268"/>
        <v>2381</v>
      </c>
      <c r="K80" s="66">
        <f t="shared" si="268"/>
        <v>2381</v>
      </c>
      <c r="L80" s="66">
        <f t="shared" si="268"/>
        <v>2381</v>
      </c>
      <c r="M80" s="66">
        <f t="shared" si="268"/>
        <v>2381</v>
      </c>
      <c r="N80" s="66">
        <f t="shared" si="268"/>
        <v>2381</v>
      </c>
      <c r="O80" s="66">
        <f t="shared" si="268"/>
        <v>2381</v>
      </c>
      <c r="P80" s="66">
        <f t="shared" si="268"/>
        <v>2381</v>
      </c>
      <c r="Q80" s="66">
        <f t="shared" si="268"/>
        <v>2381</v>
      </c>
      <c r="R80" s="75">
        <f>SUM(F80:Q80)</f>
        <v>28572</v>
      </c>
      <c r="S80" s="66">
        <f t="shared" ref="S80:AD80" si="269">(S76+S78+S79)*$C$83</f>
        <v>3022</v>
      </c>
      <c r="T80" s="66">
        <f t="shared" si="269"/>
        <v>2257</v>
      </c>
      <c r="U80" s="66">
        <f t="shared" si="269"/>
        <v>2257</v>
      </c>
      <c r="V80" s="66">
        <f t="shared" si="269"/>
        <v>2257</v>
      </c>
      <c r="W80" s="66">
        <f t="shared" si="269"/>
        <v>2874</v>
      </c>
      <c r="X80" s="66">
        <f t="shared" si="269"/>
        <v>2874</v>
      </c>
      <c r="Y80" s="66">
        <f t="shared" si="269"/>
        <v>2874</v>
      </c>
      <c r="Z80" s="66">
        <f t="shared" si="269"/>
        <v>2874</v>
      </c>
      <c r="AA80" s="66">
        <f t="shared" si="269"/>
        <v>2874</v>
      </c>
      <c r="AB80" s="66">
        <f t="shared" si="269"/>
        <v>2874</v>
      </c>
      <c r="AC80" s="66">
        <f t="shared" si="269"/>
        <v>2874</v>
      </c>
      <c r="AD80" s="66">
        <f t="shared" si="269"/>
        <v>2874</v>
      </c>
      <c r="AE80" s="75">
        <f>SUM(S80:AD80)</f>
        <v>32785</v>
      </c>
      <c r="AF80" s="66">
        <f t="shared" ref="AF80:AQ80" si="270">(AF76+AF78+AF79)*$C$83</f>
        <v>2981</v>
      </c>
      <c r="AG80" s="66">
        <f t="shared" si="270"/>
        <v>2981</v>
      </c>
      <c r="AH80" s="66">
        <f t="shared" si="270"/>
        <v>2665</v>
      </c>
      <c r="AI80" s="66">
        <f t="shared" si="270"/>
        <v>2665</v>
      </c>
      <c r="AJ80" s="66">
        <f t="shared" si="270"/>
        <v>2665</v>
      </c>
      <c r="AK80" s="66">
        <f t="shared" si="270"/>
        <v>2665</v>
      </c>
      <c r="AL80" s="66">
        <f t="shared" si="270"/>
        <v>2665</v>
      </c>
      <c r="AM80" s="66">
        <f t="shared" si="270"/>
        <v>2665</v>
      </c>
      <c r="AN80" s="66">
        <f t="shared" si="270"/>
        <v>2665</v>
      </c>
      <c r="AO80" s="66">
        <f t="shared" si="270"/>
        <v>2665</v>
      </c>
      <c r="AP80" s="66">
        <f t="shared" si="270"/>
        <v>2665</v>
      </c>
      <c r="AQ80" s="66">
        <f t="shared" si="270"/>
        <v>2665</v>
      </c>
      <c r="AR80" s="75">
        <f>SUM(AF80:AQ80)</f>
        <v>32612</v>
      </c>
      <c r="AS80" s="66">
        <f t="shared" ref="AS80:BD80" si="271">(AS76+AS78+AS79)*$C$83</f>
        <v>1873</v>
      </c>
      <c r="AT80" s="66">
        <f t="shared" si="271"/>
        <v>1873</v>
      </c>
      <c r="AU80" s="66">
        <f t="shared" si="271"/>
        <v>1873</v>
      </c>
      <c r="AV80" s="66">
        <f t="shared" si="271"/>
        <v>1873</v>
      </c>
      <c r="AW80" s="66">
        <f t="shared" si="271"/>
        <v>1873</v>
      </c>
      <c r="AX80" s="66">
        <f t="shared" si="271"/>
        <v>1873</v>
      </c>
      <c r="AY80" s="66">
        <f t="shared" si="271"/>
        <v>1873</v>
      </c>
      <c r="AZ80" s="66">
        <f t="shared" si="271"/>
        <v>1873</v>
      </c>
      <c r="BA80" s="66">
        <f t="shared" si="271"/>
        <v>1873</v>
      </c>
      <c r="BB80" s="66">
        <f t="shared" si="271"/>
        <v>1873</v>
      </c>
      <c r="BC80" s="66">
        <f t="shared" si="271"/>
        <v>1873</v>
      </c>
      <c r="BD80" s="66">
        <f t="shared" si="271"/>
        <v>1873</v>
      </c>
      <c r="BE80" s="75">
        <f>SUM(AS80:BD80)</f>
        <v>22476</v>
      </c>
      <c r="BF80" s="66">
        <f t="shared" ref="BF80:BQ80" si="272">(BF76+BF78+BF79)*$C$83</f>
        <v>1873</v>
      </c>
      <c r="BG80" s="66">
        <f t="shared" si="272"/>
        <v>1873</v>
      </c>
      <c r="BH80" s="66">
        <f t="shared" si="272"/>
        <v>1873</v>
      </c>
      <c r="BI80" s="66">
        <f t="shared" si="272"/>
        <v>1873</v>
      </c>
      <c r="BJ80" s="66">
        <f t="shared" si="272"/>
        <v>1873</v>
      </c>
      <c r="BK80" s="66">
        <f t="shared" si="272"/>
        <v>1873</v>
      </c>
      <c r="BL80" s="66">
        <f t="shared" si="272"/>
        <v>1873</v>
      </c>
      <c r="BM80" s="66">
        <f t="shared" si="272"/>
        <v>1873</v>
      </c>
      <c r="BN80" s="66">
        <f t="shared" si="272"/>
        <v>1873</v>
      </c>
      <c r="BO80" s="66">
        <f t="shared" si="272"/>
        <v>1873</v>
      </c>
      <c r="BP80" s="66">
        <f t="shared" si="272"/>
        <v>1873</v>
      </c>
      <c r="BQ80" s="66">
        <f t="shared" si="272"/>
        <v>1873</v>
      </c>
      <c r="BR80" s="75">
        <f>SUM(BF80:BQ80)</f>
        <v>22476</v>
      </c>
      <c r="BS80" s="66">
        <f t="shared" ref="BS80:CD80" si="273">(BS76+BS78+BS79)*$C$83</f>
        <v>1873</v>
      </c>
      <c r="BT80" s="66">
        <f t="shared" si="273"/>
        <v>1873</v>
      </c>
      <c r="BU80" s="66">
        <f t="shared" si="273"/>
        <v>1873</v>
      </c>
      <c r="BV80" s="66">
        <f t="shared" si="273"/>
        <v>1873</v>
      </c>
      <c r="BW80" s="66">
        <f t="shared" si="273"/>
        <v>1873</v>
      </c>
      <c r="BX80" s="66">
        <f t="shared" si="273"/>
        <v>1873</v>
      </c>
      <c r="BY80" s="66">
        <f t="shared" si="273"/>
        <v>1873</v>
      </c>
      <c r="BZ80" s="66">
        <f t="shared" si="273"/>
        <v>1873</v>
      </c>
      <c r="CA80" s="66">
        <f t="shared" si="273"/>
        <v>1873</v>
      </c>
      <c r="CB80" s="66">
        <f t="shared" si="273"/>
        <v>1873</v>
      </c>
      <c r="CC80" s="66">
        <f t="shared" si="273"/>
        <v>1873</v>
      </c>
      <c r="CD80" s="66">
        <f t="shared" si="273"/>
        <v>1873</v>
      </c>
      <c r="CE80" s="75">
        <f>SUM(BS80:CD80)</f>
        <v>22476</v>
      </c>
      <c r="CF80" s="66">
        <f t="shared" ref="CF80:CQ80" si="274">(CF76+CF78+CF79)*$C$83</f>
        <v>1873</v>
      </c>
      <c r="CG80" s="66">
        <f t="shared" si="274"/>
        <v>1873</v>
      </c>
      <c r="CH80" s="66">
        <f t="shared" si="274"/>
        <v>1873</v>
      </c>
      <c r="CI80" s="66">
        <f t="shared" si="274"/>
        <v>1873</v>
      </c>
      <c r="CJ80" s="66">
        <f t="shared" si="274"/>
        <v>1873</v>
      </c>
      <c r="CK80" s="66">
        <f t="shared" si="274"/>
        <v>1873</v>
      </c>
      <c r="CL80" s="66">
        <f t="shared" si="274"/>
        <v>1873</v>
      </c>
      <c r="CM80" s="66">
        <f t="shared" si="274"/>
        <v>1873</v>
      </c>
      <c r="CN80" s="66">
        <f t="shared" si="274"/>
        <v>1873</v>
      </c>
      <c r="CO80" s="66">
        <f t="shared" si="274"/>
        <v>1873</v>
      </c>
      <c r="CP80" s="66">
        <f t="shared" si="274"/>
        <v>1873</v>
      </c>
      <c r="CQ80" s="66">
        <f t="shared" si="274"/>
        <v>1873</v>
      </c>
      <c r="CR80" s="75">
        <f>SUM(CF80:CQ80)</f>
        <v>22476</v>
      </c>
      <c r="CS80" s="66">
        <f t="shared" ref="CS80:DD80" si="275">(CS76+CS78+CS79)*$C$83</f>
        <v>1873</v>
      </c>
      <c r="CT80" s="66">
        <f t="shared" si="275"/>
        <v>1873</v>
      </c>
      <c r="CU80" s="66">
        <f t="shared" si="275"/>
        <v>1873</v>
      </c>
      <c r="CV80" s="66">
        <f t="shared" si="275"/>
        <v>1873</v>
      </c>
      <c r="CW80" s="66">
        <f t="shared" si="275"/>
        <v>1873</v>
      </c>
      <c r="CX80" s="66">
        <f t="shared" si="275"/>
        <v>1873</v>
      </c>
      <c r="CY80" s="66">
        <f t="shared" si="275"/>
        <v>1873</v>
      </c>
      <c r="CZ80" s="66">
        <f t="shared" si="275"/>
        <v>1873</v>
      </c>
      <c r="DA80" s="66">
        <f t="shared" si="275"/>
        <v>1873</v>
      </c>
      <c r="DB80" s="66">
        <f t="shared" si="275"/>
        <v>1873</v>
      </c>
      <c r="DC80" s="66">
        <f t="shared" si="275"/>
        <v>1873</v>
      </c>
      <c r="DD80" s="66">
        <f t="shared" si="275"/>
        <v>1873</v>
      </c>
      <c r="DE80" s="75">
        <f>SUM(CS80:DD80)</f>
        <v>22476</v>
      </c>
      <c r="DF80" s="66">
        <f t="shared" ref="DF80:DQ80" si="276">(DF76+DF78+DF79)*$C$83</f>
        <v>1873</v>
      </c>
      <c r="DG80" s="66">
        <f t="shared" si="276"/>
        <v>1873</v>
      </c>
      <c r="DH80" s="66">
        <f t="shared" si="276"/>
        <v>1873</v>
      </c>
      <c r="DI80" s="66">
        <f t="shared" si="276"/>
        <v>1873</v>
      </c>
      <c r="DJ80" s="66">
        <f t="shared" si="276"/>
        <v>1873</v>
      </c>
      <c r="DK80" s="66">
        <f t="shared" si="276"/>
        <v>1873</v>
      </c>
      <c r="DL80" s="66">
        <f t="shared" si="276"/>
        <v>1873</v>
      </c>
      <c r="DM80" s="66">
        <f t="shared" si="276"/>
        <v>1873</v>
      </c>
      <c r="DN80" s="66">
        <f t="shared" si="276"/>
        <v>1873</v>
      </c>
      <c r="DO80" s="66">
        <f t="shared" si="276"/>
        <v>1873</v>
      </c>
      <c r="DP80" s="66">
        <f t="shared" si="276"/>
        <v>1873</v>
      </c>
      <c r="DQ80" s="66">
        <f t="shared" si="276"/>
        <v>1873</v>
      </c>
      <c r="DR80" s="75">
        <f>SUM(DF80:DQ80)</f>
        <v>22476</v>
      </c>
      <c r="DS80" s="66">
        <f t="shared" ref="DS80:ED80" si="277">(DS76+DS78+DS79)*$C$83</f>
        <v>1873</v>
      </c>
      <c r="DT80" s="66">
        <f t="shared" si="277"/>
        <v>1873</v>
      </c>
      <c r="DU80" s="66">
        <f t="shared" si="277"/>
        <v>1873</v>
      </c>
      <c r="DV80" s="66">
        <f t="shared" si="277"/>
        <v>1873</v>
      </c>
      <c r="DW80" s="66">
        <f t="shared" si="277"/>
        <v>1873</v>
      </c>
      <c r="DX80" s="66">
        <f t="shared" si="277"/>
        <v>1873</v>
      </c>
      <c r="DY80" s="66">
        <f t="shared" si="277"/>
        <v>1873</v>
      </c>
      <c r="DZ80" s="66">
        <f t="shared" si="277"/>
        <v>1873</v>
      </c>
      <c r="EA80" s="66">
        <f t="shared" si="277"/>
        <v>1873</v>
      </c>
      <c r="EB80" s="66">
        <f t="shared" si="277"/>
        <v>1873</v>
      </c>
      <c r="EC80" s="66">
        <f t="shared" si="277"/>
        <v>1873</v>
      </c>
      <c r="ED80" s="66">
        <f t="shared" si="277"/>
        <v>1873</v>
      </c>
      <c r="EE80" s="76">
        <f>SUM(DS80:ED80)</f>
        <v>22476</v>
      </c>
    </row>
    <row r="81" spans="3:148" ht="12" customHeight="1" x14ac:dyDescent="0.2">
      <c r="C81" s="35" t="str">
        <f>_xlfn.TRANSLATE(D81,"fr","en")</f>
        <v/>
      </c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8" ht="12" customHeight="1" x14ac:dyDescent="0.2">
      <c r="C82" s="35"/>
      <c r="D82" s="31" t="s">
        <v>114</v>
      </c>
      <c r="E82" s="69"/>
      <c r="F82" s="66">
        <f t="shared" ref="F82:Q82" si="278">F72-F80</f>
        <v>8957.4000000000015</v>
      </c>
      <c r="G82" s="66">
        <f t="shared" si="278"/>
        <v>8611</v>
      </c>
      <c r="H82" s="66">
        <f t="shared" si="278"/>
        <v>8311</v>
      </c>
      <c r="I82" s="66">
        <f t="shared" si="278"/>
        <v>9457.4000000000015</v>
      </c>
      <c r="J82" s="66">
        <f t="shared" si="278"/>
        <v>9111</v>
      </c>
      <c r="K82" s="66">
        <f t="shared" si="278"/>
        <v>8451</v>
      </c>
      <c r="L82" s="66">
        <f t="shared" si="278"/>
        <v>8451</v>
      </c>
      <c r="M82" s="66">
        <f t="shared" si="278"/>
        <v>8451</v>
      </c>
      <c r="N82" s="66">
        <f t="shared" si="278"/>
        <v>8511</v>
      </c>
      <c r="O82" s="66">
        <f t="shared" si="278"/>
        <v>8131</v>
      </c>
      <c r="P82" s="66">
        <f t="shared" si="278"/>
        <v>8571</v>
      </c>
      <c r="Q82" s="66">
        <f t="shared" si="278"/>
        <v>8571</v>
      </c>
      <c r="R82" s="75">
        <f>SUM(F82:Q82)</f>
        <v>103584.8</v>
      </c>
      <c r="S82" s="66">
        <f t="shared" ref="S82:AD82" si="279">S72-S80</f>
        <v>7490</v>
      </c>
      <c r="T82" s="66">
        <f t="shared" si="279"/>
        <v>8580</v>
      </c>
      <c r="U82" s="66">
        <f t="shared" si="279"/>
        <v>8580</v>
      </c>
      <c r="V82" s="66">
        <f t="shared" si="279"/>
        <v>8580</v>
      </c>
      <c r="W82" s="66">
        <f t="shared" si="279"/>
        <v>7463</v>
      </c>
      <c r="X82" s="66">
        <f t="shared" si="279"/>
        <v>7123</v>
      </c>
      <c r="Y82" s="66">
        <f t="shared" si="279"/>
        <v>7963</v>
      </c>
      <c r="Z82" s="66">
        <f t="shared" si="279"/>
        <v>7963</v>
      </c>
      <c r="AA82" s="66">
        <f t="shared" si="279"/>
        <v>7963</v>
      </c>
      <c r="AB82" s="66">
        <f t="shared" si="279"/>
        <v>7963</v>
      </c>
      <c r="AC82" s="66">
        <f t="shared" si="279"/>
        <v>7963</v>
      </c>
      <c r="AD82" s="66">
        <f t="shared" si="279"/>
        <v>7963</v>
      </c>
      <c r="AE82" s="75">
        <f>SUM(S82:AD82)</f>
        <v>95594</v>
      </c>
      <c r="AF82" s="66">
        <f t="shared" ref="AF82:AQ82" si="280">AF72-AF80</f>
        <v>7531</v>
      </c>
      <c r="AG82" s="66">
        <f t="shared" si="280"/>
        <v>7856</v>
      </c>
      <c r="AH82" s="66">
        <f t="shared" si="280"/>
        <v>8172</v>
      </c>
      <c r="AI82" s="66">
        <f t="shared" si="280"/>
        <v>8172</v>
      </c>
      <c r="AJ82" s="66">
        <f t="shared" si="280"/>
        <v>7672</v>
      </c>
      <c r="AK82" s="66">
        <f t="shared" si="280"/>
        <v>7332</v>
      </c>
      <c r="AL82" s="66">
        <f t="shared" si="280"/>
        <v>8172</v>
      </c>
      <c r="AM82" s="66">
        <f t="shared" si="280"/>
        <v>8172</v>
      </c>
      <c r="AN82" s="66">
        <f t="shared" si="280"/>
        <v>8172</v>
      </c>
      <c r="AO82" s="66">
        <f t="shared" si="280"/>
        <v>8172</v>
      </c>
      <c r="AP82" s="66">
        <f t="shared" si="280"/>
        <v>8172</v>
      </c>
      <c r="AQ82" s="66">
        <f t="shared" si="280"/>
        <v>8172</v>
      </c>
      <c r="AR82" s="75">
        <f>SUM(AF82:AQ82)</f>
        <v>95767</v>
      </c>
      <c r="AS82" s="66">
        <f t="shared" ref="AS82:BD82" si="281">AS72-AS80</f>
        <v>8639</v>
      </c>
      <c r="AT82" s="66">
        <f t="shared" si="281"/>
        <v>8964</v>
      </c>
      <c r="AU82" s="66">
        <f t="shared" si="281"/>
        <v>8964</v>
      </c>
      <c r="AV82" s="66">
        <f t="shared" si="281"/>
        <v>8964</v>
      </c>
      <c r="AW82" s="66">
        <f t="shared" si="281"/>
        <v>8464</v>
      </c>
      <c r="AX82" s="66">
        <f t="shared" si="281"/>
        <v>8124</v>
      </c>
      <c r="AY82" s="66">
        <f t="shared" si="281"/>
        <v>8964</v>
      </c>
      <c r="AZ82" s="66">
        <f t="shared" si="281"/>
        <v>8964</v>
      </c>
      <c r="BA82" s="66">
        <f t="shared" si="281"/>
        <v>8964</v>
      </c>
      <c r="BB82" s="66">
        <f t="shared" si="281"/>
        <v>8964</v>
      </c>
      <c r="BC82" s="66">
        <f t="shared" si="281"/>
        <v>8964</v>
      </c>
      <c r="BD82" s="66">
        <f t="shared" si="281"/>
        <v>8964</v>
      </c>
      <c r="BE82" s="75">
        <f>SUM(AS82:BD82)</f>
        <v>105903</v>
      </c>
      <c r="BF82" s="66">
        <f t="shared" ref="BF82:BQ82" si="282">BF72-BF80</f>
        <v>8639</v>
      </c>
      <c r="BG82" s="66">
        <f t="shared" si="282"/>
        <v>8964</v>
      </c>
      <c r="BH82" s="66">
        <f t="shared" si="282"/>
        <v>8964</v>
      </c>
      <c r="BI82" s="66">
        <f t="shared" si="282"/>
        <v>8964</v>
      </c>
      <c r="BJ82" s="66">
        <f t="shared" si="282"/>
        <v>8464</v>
      </c>
      <c r="BK82" s="66">
        <f t="shared" si="282"/>
        <v>8124</v>
      </c>
      <c r="BL82" s="66">
        <f t="shared" si="282"/>
        <v>8964</v>
      </c>
      <c r="BM82" s="66">
        <f t="shared" si="282"/>
        <v>8964</v>
      </c>
      <c r="BN82" s="66">
        <f t="shared" si="282"/>
        <v>8964</v>
      </c>
      <c r="BO82" s="66">
        <f t="shared" si="282"/>
        <v>8964</v>
      </c>
      <c r="BP82" s="66">
        <f t="shared" si="282"/>
        <v>8964</v>
      </c>
      <c r="BQ82" s="66">
        <f t="shared" si="282"/>
        <v>8964</v>
      </c>
      <c r="BR82" s="75">
        <f>SUM(BF82:BQ82)</f>
        <v>105903</v>
      </c>
      <c r="BS82" s="66">
        <f t="shared" ref="BS82:CD82" si="283">BS72-BS80</f>
        <v>8639</v>
      </c>
      <c r="BT82" s="66">
        <f t="shared" si="283"/>
        <v>8964</v>
      </c>
      <c r="BU82" s="66">
        <f t="shared" si="283"/>
        <v>8964</v>
      </c>
      <c r="BV82" s="66">
        <f t="shared" si="283"/>
        <v>8964</v>
      </c>
      <c r="BW82" s="66">
        <f t="shared" si="283"/>
        <v>8464</v>
      </c>
      <c r="BX82" s="66">
        <f t="shared" si="283"/>
        <v>8124</v>
      </c>
      <c r="BY82" s="66">
        <f t="shared" si="283"/>
        <v>8964</v>
      </c>
      <c r="BZ82" s="66">
        <f t="shared" si="283"/>
        <v>8964</v>
      </c>
      <c r="CA82" s="66">
        <f t="shared" si="283"/>
        <v>8964</v>
      </c>
      <c r="CB82" s="66">
        <f t="shared" si="283"/>
        <v>8964</v>
      </c>
      <c r="CC82" s="66">
        <f t="shared" si="283"/>
        <v>8964</v>
      </c>
      <c r="CD82" s="66">
        <f t="shared" si="283"/>
        <v>8964</v>
      </c>
      <c r="CE82" s="75">
        <f>SUM(BS82:CD82)</f>
        <v>105903</v>
      </c>
      <c r="CF82" s="66">
        <f t="shared" ref="CF82:CQ82" si="284">CF72-CF80</f>
        <v>8639</v>
      </c>
      <c r="CG82" s="66">
        <f t="shared" si="284"/>
        <v>8964</v>
      </c>
      <c r="CH82" s="66">
        <f t="shared" si="284"/>
        <v>8964</v>
      </c>
      <c r="CI82" s="66">
        <f t="shared" si="284"/>
        <v>8964</v>
      </c>
      <c r="CJ82" s="66">
        <f t="shared" si="284"/>
        <v>8464</v>
      </c>
      <c r="CK82" s="66">
        <f t="shared" si="284"/>
        <v>8124</v>
      </c>
      <c r="CL82" s="66">
        <f t="shared" si="284"/>
        <v>8964</v>
      </c>
      <c r="CM82" s="66">
        <f t="shared" si="284"/>
        <v>8964</v>
      </c>
      <c r="CN82" s="66">
        <f t="shared" si="284"/>
        <v>8964</v>
      </c>
      <c r="CO82" s="66">
        <f t="shared" si="284"/>
        <v>8964</v>
      </c>
      <c r="CP82" s="66">
        <f t="shared" si="284"/>
        <v>8964</v>
      </c>
      <c r="CQ82" s="66">
        <f t="shared" si="284"/>
        <v>8964</v>
      </c>
      <c r="CR82" s="75">
        <f>SUM(CF82:CQ82)</f>
        <v>105903</v>
      </c>
      <c r="CS82" s="66">
        <f t="shared" ref="CS82:DD82" si="285">CS72-CS80</f>
        <v>8639</v>
      </c>
      <c r="CT82" s="66">
        <f t="shared" si="285"/>
        <v>8964</v>
      </c>
      <c r="CU82" s="66">
        <f t="shared" si="285"/>
        <v>8964</v>
      </c>
      <c r="CV82" s="66">
        <f t="shared" si="285"/>
        <v>8964</v>
      </c>
      <c r="CW82" s="66">
        <f t="shared" si="285"/>
        <v>8464</v>
      </c>
      <c r="CX82" s="66">
        <f t="shared" si="285"/>
        <v>8124</v>
      </c>
      <c r="CY82" s="66">
        <f t="shared" si="285"/>
        <v>8964</v>
      </c>
      <c r="CZ82" s="66">
        <f t="shared" si="285"/>
        <v>8964</v>
      </c>
      <c r="DA82" s="66">
        <f t="shared" si="285"/>
        <v>8964</v>
      </c>
      <c r="DB82" s="66">
        <f t="shared" si="285"/>
        <v>8964</v>
      </c>
      <c r="DC82" s="66">
        <f t="shared" si="285"/>
        <v>8964</v>
      </c>
      <c r="DD82" s="66">
        <f t="shared" si="285"/>
        <v>8964</v>
      </c>
      <c r="DE82" s="75">
        <f>SUM(CS82:DD82)</f>
        <v>105903</v>
      </c>
      <c r="DF82" s="66">
        <f t="shared" ref="DF82:DQ82" si="286">DF72-DF80</f>
        <v>8639</v>
      </c>
      <c r="DG82" s="66">
        <f t="shared" si="286"/>
        <v>8964</v>
      </c>
      <c r="DH82" s="66">
        <f t="shared" si="286"/>
        <v>8964</v>
      </c>
      <c r="DI82" s="66">
        <f t="shared" si="286"/>
        <v>8964</v>
      </c>
      <c r="DJ82" s="66">
        <f t="shared" si="286"/>
        <v>8464</v>
      </c>
      <c r="DK82" s="66">
        <f t="shared" si="286"/>
        <v>8124</v>
      </c>
      <c r="DL82" s="66">
        <f t="shared" si="286"/>
        <v>8964</v>
      </c>
      <c r="DM82" s="66">
        <f t="shared" si="286"/>
        <v>8964</v>
      </c>
      <c r="DN82" s="66">
        <f t="shared" si="286"/>
        <v>8964</v>
      </c>
      <c r="DO82" s="66">
        <f t="shared" si="286"/>
        <v>8964</v>
      </c>
      <c r="DP82" s="66">
        <f t="shared" si="286"/>
        <v>8964</v>
      </c>
      <c r="DQ82" s="66">
        <f t="shared" si="286"/>
        <v>8964</v>
      </c>
      <c r="DR82" s="75">
        <f>SUM(DF82:DQ82)</f>
        <v>105903</v>
      </c>
      <c r="DS82" s="66">
        <f t="shared" ref="DS82:ED82" si="287">DS72-DS80</f>
        <v>8639</v>
      </c>
      <c r="DT82" s="66">
        <f t="shared" si="287"/>
        <v>8964</v>
      </c>
      <c r="DU82" s="66">
        <f t="shared" si="287"/>
        <v>8964</v>
      </c>
      <c r="DV82" s="66">
        <f t="shared" si="287"/>
        <v>8964</v>
      </c>
      <c r="DW82" s="66">
        <f t="shared" si="287"/>
        <v>8464</v>
      </c>
      <c r="DX82" s="66">
        <f t="shared" si="287"/>
        <v>8124</v>
      </c>
      <c r="DY82" s="66">
        <f t="shared" si="287"/>
        <v>8964</v>
      </c>
      <c r="DZ82" s="66">
        <f t="shared" si="287"/>
        <v>8964</v>
      </c>
      <c r="EA82" s="66">
        <f t="shared" si="287"/>
        <v>8964</v>
      </c>
      <c r="EB82" s="66">
        <f t="shared" si="287"/>
        <v>8964</v>
      </c>
      <c r="EC82" s="66">
        <f t="shared" si="287"/>
        <v>8964</v>
      </c>
      <c r="ED82" s="66">
        <f t="shared" si="287"/>
        <v>8964</v>
      </c>
      <c r="EE82" s="76">
        <f>SUM(DS82:ED82)</f>
        <v>105903</v>
      </c>
    </row>
    <row r="83" spans="3:148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8" ht="12" customHeight="1" x14ac:dyDescent="0.2">
      <c r="C84" s="35"/>
      <c r="D84" s="10" t="s">
        <v>115</v>
      </c>
      <c r="E84" s="69"/>
      <c r="F84" s="96">
        <f t="shared" ref="F84:Q84" si="288">SUM(F76:F82)</f>
        <v>28388.400000000001</v>
      </c>
      <c r="G84" s="66">
        <f t="shared" si="288"/>
        <v>28042</v>
      </c>
      <c r="H84" s="66">
        <f t="shared" si="288"/>
        <v>27742</v>
      </c>
      <c r="I84" s="66">
        <f t="shared" si="288"/>
        <v>28888.400000000001</v>
      </c>
      <c r="J84" s="66">
        <f t="shared" si="288"/>
        <v>28542</v>
      </c>
      <c r="K84" s="66">
        <f t="shared" si="288"/>
        <v>27882</v>
      </c>
      <c r="L84" s="66">
        <f t="shared" si="288"/>
        <v>27882</v>
      </c>
      <c r="M84" s="66">
        <f t="shared" si="288"/>
        <v>27882</v>
      </c>
      <c r="N84" s="66">
        <f t="shared" si="288"/>
        <v>27942</v>
      </c>
      <c r="O84" s="66">
        <f t="shared" si="288"/>
        <v>27562</v>
      </c>
      <c r="P84" s="66">
        <f t="shared" si="288"/>
        <v>28002</v>
      </c>
      <c r="Q84" s="66">
        <f t="shared" si="288"/>
        <v>28002</v>
      </c>
      <c r="R84" s="75">
        <f>SUM(F84:Q84)</f>
        <v>336756.8</v>
      </c>
      <c r="S84" s="66">
        <f t="shared" ref="S84:AD84" si="289">SUM(S76:S82)</f>
        <v>29389</v>
      </c>
      <c r="T84" s="66">
        <f t="shared" si="289"/>
        <v>25889</v>
      </c>
      <c r="U84" s="66">
        <f t="shared" si="289"/>
        <v>33715</v>
      </c>
      <c r="V84" s="66">
        <f t="shared" si="289"/>
        <v>25889</v>
      </c>
      <c r="W84" s="66">
        <f t="shared" si="289"/>
        <v>28474</v>
      </c>
      <c r="X84" s="66">
        <f t="shared" si="289"/>
        <v>28134</v>
      </c>
      <c r="Y84" s="66">
        <f t="shared" si="289"/>
        <v>28974</v>
      </c>
      <c r="Z84" s="66">
        <f t="shared" si="289"/>
        <v>28974</v>
      </c>
      <c r="AA84" s="66">
        <f t="shared" si="289"/>
        <v>28974</v>
      </c>
      <c r="AB84" s="66">
        <f t="shared" si="289"/>
        <v>28974</v>
      </c>
      <c r="AC84" s="66">
        <f t="shared" si="289"/>
        <v>28974</v>
      </c>
      <c r="AD84" s="66">
        <f t="shared" si="289"/>
        <v>28974</v>
      </c>
      <c r="AE84" s="75">
        <f>SUM(S84:AD84)</f>
        <v>345334</v>
      </c>
      <c r="AF84" s="66">
        <f t="shared" ref="AF84:AQ84" si="290">SUM(AF76:AF82)</f>
        <v>29184</v>
      </c>
      <c r="AG84" s="66">
        <f t="shared" si="290"/>
        <v>29509</v>
      </c>
      <c r="AH84" s="66">
        <f t="shared" si="290"/>
        <v>35755</v>
      </c>
      <c r="AI84" s="66">
        <f t="shared" si="290"/>
        <v>27929</v>
      </c>
      <c r="AJ84" s="66">
        <f t="shared" si="290"/>
        <v>27429</v>
      </c>
      <c r="AK84" s="66">
        <f t="shared" si="290"/>
        <v>27089</v>
      </c>
      <c r="AL84" s="66">
        <f t="shared" si="290"/>
        <v>27929</v>
      </c>
      <c r="AM84" s="66">
        <f t="shared" si="290"/>
        <v>27929</v>
      </c>
      <c r="AN84" s="66">
        <f t="shared" si="290"/>
        <v>27929</v>
      </c>
      <c r="AO84" s="66">
        <f t="shared" si="290"/>
        <v>27929</v>
      </c>
      <c r="AP84" s="66">
        <f t="shared" si="290"/>
        <v>27929</v>
      </c>
      <c r="AQ84" s="66">
        <f t="shared" si="290"/>
        <v>27929</v>
      </c>
      <c r="AR84" s="75">
        <f>SUM(AF84:AQ84)</f>
        <v>344469</v>
      </c>
      <c r="AS84" s="66">
        <f t="shared" ref="AS84:BD84" si="291">SUM(AS76:AS82)</f>
        <v>23644</v>
      </c>
      <c r="AT84" s="66">
        <f t="shared" si="291"/>
        <v>23969</v>
      </c>
      <c r="AU84" s="66">
        <f t="shared" si="291"/>
        <v>31795</v>
      </c>
      <c r="AV84" s="66">
        <f t="shared" si="291"/>
        <v>23969</v>
      </c>
      <c r="AW84" s="66">
        <f t="shared" si="291"/>
        <v>23469</v>
      </c>
      <c r="AX84" s="66">
        <f t="shared" si="291"/>
        <v>23129</v>
      </c>
      <c r="AY84" s="66">
        <f t="shared" si="291"/>
        <v>23969</v>
      </c>
      <c r="AZ84" s="66">
        <f t="shared" si="291"/>
        <v>23969</v>
      </c>
      <c r="BA84" s="66">
        <f t="shared" si="291"/>
        <v>23969</v>
      </c>
      <c r="BB84" s="66">
        <f t="shared" si="291"/>
        <v>23969</v>
      </c>
      <c r="BC84" s="66">
        <f t="shared" si="291"/>
        <v>23969</v>
      </c>
      <c r="BD84" s="66">
        <f t="shared" si="291"/>
        <v>23969</v>
      </c>
      <c r="BE84" s="75">
        <f>SUM(AS84:BD84)</f>
        <v>293789</v>
      </c>
      <c r="BF84" s="66">
        <f t="shared" ref="BF84:BQ84" si="292">SUM(BF76:BF82)</f>
        <v>23644</v>
      </c>
      <c r="BG84" s="66">
        <f t="shared" si="292"/>
        <v>23969</v>
      </c>
      <c r="BH84" s="66">
        <f t="shared" si="292"/>
        <v>31795</v>
      </c>
      <c r="BI84" s="66">
        <f t="shared" si="292"/>
        <v>23969</v>
      </c>
      <c r="BJ84" s="66">
        <f t="shared" si="292"/>
        <v>23469</v>
      </c>
      <c r="BK84" s="66">
        <f t="shared" si="292"/>
        <v>23129</v>
      </c>
      <c r="BL84" s="66">
        <f t="shared" si="292"/>
        <v>23969</v>
      </c>
      <c r="BM84" s="66">
        <f t="shared" si="292"/>
        <v>23969</v>
      </c>
      <c r="BN84" s="66">
        <f t="shared" si="292"/>
        <v>23969</v>
      </c>
      <c r="BO84" s="66">
        <f t="shared" si="292"/>
        <v>23969</v>
      </c>
      <c r="BP84" s="66">
        <f t="shared" si="292"/>
        <v>23969</v>
      </c>
      <c r="BQ84" s="66">
        <f t="shared" si="292"/>
        <v>23969</v>
      </c>
      <c r="BR84" s="75">
        <f>SUM(BF84:BQ84)</f>
        <v>293789</v>
      </c>
      <c r="BS84" s="66">
        <f t="shared" ref="BS84:CD84" si="293">SUM(BS76:BS82)</f>
        <v>23644</v>
      </c>
      <c r="BT84" s="66">
        <f t="shared" si="293"/>
        <v>23969</v>
      </c>
      <c r="BU84" s="66">
        <f t="shared" si="293"/>
        <v>31795</v>
      </c>
      <c r="BV84" s="66">
        <f t="shared" si="293"/>
        <v>23969</v>
      </c>
      <c r="BW84" s="66">
        <f t="shared" si="293"/>
        <v>23469</v>
      </c>
      <c r="BX84" s="66">
        <f t="shared" si="293"/>
        <v>23129</v>
      </c>
      <c r="BY84" s="66">
        <f t="shared" si="293"/>
        <v>23969</v>
      </c>
      <c r="BZ84" s="66">
        <f t="shared" si="293"/>
        <v>23969</v>
      </c>
      <c r="CA84" s="66">
        <f t="shared" si="293"/>
        <v>23969</v>
      </c>
      <c r="CB84" s="66">
        <f t="shared" si="293"/>
        <v>23969</v>
      </c>
      <c r="CC84" s="66">
        <f t="shared" si="293"/>
        <v>23969</v>
      </c>
      <c r="CD84" s="66">
        <f t="shared" si="293"/>
        <v>23969</v>
      </c>
      <c r="CE84" s="75">
        <f>SUM(BS84:CD84)</f>
        <v>293789</v>
      </c>
      <c r="CF84" s="66">
        <f t="shared" ref="CF84:CQ84" si="294">SUM(CF76:CF82)</f>
        <v>23644</v>
      </c>
      <c r="CG84" s="66">
        <f t="shared" si="294"/>
        <v>23969</v>
      </c>
      <c r="CH84" s="66">
        <f t="shared" si="294"/>
        <v>31795</v>
      </c>
      <c r="CI84" s="66">
        <f t="shared" si="294"/>
        <v>23969</v>
      </c>
      <c r="CJ84" s="66">
        <f t="shared" si="294"/>
        <v>23469</v>
      </c>
      <c r="CK84" s="66">
        <f t="shared" si="294"/>
        <v>23129</v>
      </c>
      <c r="CL84" s="66">
        <f t="shared" si="294"/>
        <v>23969</v>
      </c>
      <c r="CM84" s="66">
        <f t="shared" si="294"/>
        <v>23969</v>
      </c>
      <c r="CN84" s="66">
        <f t="shared" si="294"/>
        <v>23969</v>
      </c>
      <c r="CO84" s="66">
        <f t="shared" si="294"/>
        <v>23969</v>
      </c>
      <c r="CP84" s="66">
        <f t="shared" si="294"/>
        <v>23969</v>
      </c>
      <c r="CQ84" s="66">
        <f t="shared" si="294"/>
        <v>23969</v>
      </c>
      <c r="CR84" s="75">
        <f>SUM(CF84:CQ84)</f>
        <v>293789</v>
      </c>
      <c r="CS84" s="66">
        <f t="shared" ref="CS84:DD84" si="295">SUM(CS76:CS82)</f>
        <v>23644</v>
      </c>
      <c r="CT84" s="66">
        <f t="shared" si="295"/>
        <v>23969</v>
      </c>
      <c r="CU84" s="66">
        <f t="shared" si="295"/>
        <v>31795</v>
      </c>
      <c r="CV84" s="66">
        <f t="shared" si="295"/>
        <v>23969</v>
      </c>
      <c r="CW84" s="66">
        <f t="shared" si="295"/>
        <v>23469</v>
      </c>
      <c r="CX84" s="66">
        <f t="shared" si="295"/>
        <v>23129</v>
      </c>
      <c r="CY84" s="66">
        <f t="shared" si="295"/>
        <v>23969</v>
      </c>
      <c r="CZ84" s="66">
        <f t="shared" si="295"/>
        <v>23969</v>
      </c>
      <c r="DA84" s="66">
        <f t="shared" si="295"/>
        <v>23969</v>
      </c>
      <c r="DB84" s="66">
        <f t="shared" si="295"/>
        <v>23969</v>
      </c>
      <c r="DC84" s="66">
        <f t="shared" si="295"/>
        <v>23969</v>
      </c>
      <c r="DD84" s="66">
        <f t="shared" si="295"/>
        <v>23969</v>
      </c>
      <c r="DE84" s="75">
        <f>SUM(CS84:DD84)</f>
        <v>293789</v>
      </c>
      <c r="DF84" s="66">
        <f t="shared" ref="DF84:DQ84" si="296">SUM(DF76:DF82)</f>
        <v>23644</v>
      </c>
      <c r="DG84" s="66">
        <f t="shared" si="296"/>
        <v>23969</v>
      </c>
      <c r="DH84" s="66">
        <f t="shared" si="296"/>
        <v>31795</v>
      </c>
      <c r="DI84" s="66">
        <f t="shared" si="296"/>
        <v>23969</v>
      </c>
      <c r="DJ84" s="66">
        <f t="shared" si="296"/>
        <v>23469</v>
      </c>
      <c r="DK84" s="66">
        <f t="shared" si="296"/>
        <v>23129</v>
      </c>
      <c r="DL84" s="66">
        <f t="shared" si="296"/>
        <v>23969</v>
      </c>
      <c r="DM84" s="66">
        <f t="shared" si="296"/>
        <v>23969</v>
      </c>
      <c r="DN84" s="66">
        <f t="shared" si="296"/>
        <v>23969</v>
      </c>
      <c r="DO84" s="66">
        <f t="shared" si="296"/>
        <v>23969</v>
      </c>
      <c r="DP84" s="66">
        <f t="shared" si="296"/>
        <v>23969</v>
      </c>
      <c r="DQ84" s="66">
        <f t="shared" si="296"/>
        <v>23969</v>
      </c>
      <c r="DR84" s="75">
        <f>SUM(DF84:DQ84)</f>
        <v>293789</v>
      </c>
      <c r="DS84" s="66">
        <f t="shared" ref="DS84:ED84" si="297">SUM(DS76:DS82)</f>
        <v>23644</v>
      </c>
      <c r="DT84" s="66">
        <f t="shared" si="297"/>
        <v>23969</v>
      </c>
      <c r="DU84" s="66">
        <f t="shared" si="297"/>
        <v>31795</v>
      </c>
      <c r="DV84" s="66">
        <f t="shared" si="297"/>
        <v>23969</v>
      </c>
      <c r="DW84" s="66">
        <f t="shared" si="297"/>
        <v>23469</v>
      </c>
      <c r="DX84" s="66">
        <f t="shared" si="297"/>
        <v>23129</v>
      </c>
      <c r="DY84" s="66">
        <f t="shared" si="297"/>
        <v>23969</v>
      </c>
      <c r="DZ84" s="66">
        <f t="shared" si="297"/>
        <v>23969</v>
      </c>
      <c r="EA84" s="66">
        <f t="shared" si="297"/>
        <v>23969</v>
      </c>
      <c r="EB84" s="66">
        <f t="shared" si="297"/>
        <v>23969</v>
      </c>
      <c r="EC84" s="66">
        <f t="shared" si="297"/>
        <v>23969</v>
      </c>
      <c r="ED84" s="66">
        <f t="shared" si="297"/>
        <v>23969</v>
      </c>
      <c r="EE84" s="76">
        <f>SUM(DS84:ED84)</f>
        <v>293789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</row>
    <row r="85" spans="3:148" ht="12" customHeight="1" x14ac:dyDescent="0.2">
      <c r="C85" s="35" t="str">
        <f>_xlfn.TRANSLATE(D85,"fr","en")</f>
        <v/>
      </c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</row>
    <row r="86" spans="3:148" ht="12" customHeight="1" x14ac:dyDescent="0.2">
      <c r="C86" s="35"/>
      <c r="D86" s="10" t="s">
        <v>116</v>
      </c>
      <c r="E86" s="69"/>
      <c r="F86" s="66">
        <f t="shared" ref="F86:Q86" si="298">SUM(F71:F72)-F84</f>
        <v>39641.999999999993</v>
      </c>
      <c r="G86" s="66">
        <f t="shared" si="298"/>
        <v>37910</v>
      </c>
      <c r="H86" s="66">
        <f t="shared" si="298"/>
        <v>36410</v>
      </c>
      <c r="I86" s="66">
        <f t="shared" si="298"/>
        <v>42141.999999999993</v>
      </c>
      <c r="J86" s="66">
        <f t="shared" si="298"/>
        <v>40410</v>
      </c>
      <c r="K86" s="66">
        <f t="shared" si="298"/>
        <v>37110</v>
      </c>
      <c r="L86" s="66">
        <f t="shared" si="298"/>
        <v>37110</v>
      </c>
      <c r="M86" s="66">
        <f t="shared" si="298"/>
        <v>37110</v>
      </c>
      <c r="N86" s="66">
        <f t="shared" si="298"/>
        <v>37410</v>
      </c>
      <c r="O86" s="66">
        <f t="shared" si="298"/>
        <v>35510</v>
      </c>
      <c r="P86" s="66">
        <f t="shared" si="298"/>
        <v>37710</v>
      </c>
      <c r="Q86" s="66">
        <f t="shared" si="298"/>
        <v>37710</v>
      </c>
      <c r="R86" s="75">
        <f>SUM(F86:Q86)</f>
        <v>456184</v>
      </c>
      <c r="S86" s="66">
        <f t="shared" ref="S86:AD86" si="299">SUM(S71:S72)-S84</f>
        <v>33683</v>
      </c>
      <c r="T86" s="66">
        <f t="shared" si="299"/>
        <v>39133</v>
      </c>
      <c r="U86" s="66">
        <f t="shared" si="299"/>
        <v>31307</v>
      </c>
      <c r="V86" s="66">
        <f t="shared" si="299"/>
        <v>39133</v>
      </c>
      <c r="W86" s="66">
        <f t="shared" si="299"/>
        <v>33548</v>
      </c>
      <c r="X86" s="66">
        <f t="shared" si="299"/>
        <v>31848</v>
      </c>
      <c r="Y86" s="66">
        <f t="shared" si="299"/>
        <v>36048</v>
      </c>
      <c r="Z86" s="66">
        <f t="shared" si="299"/>
        <v>36048</v>
      </c>
      <c r="AA86" s="66">
        <f t="shared" si="299"/>
        <v>36048</v>
      </c>
      <c r="AB86" s="66">
        <f t="shared" si="299"/>
        <v>36048</v>
      </c>
      <c r="AC86" s="66">
        <f t="shared" si="299"/>
        <v>36048</v>
      </c>
      <c r="AD86" s="66">
        <f t="shared" si="299"/>
        <v>36048</v>
      </c>
      <c r="AE86" s="75">
        <f>SUM(S86:AD86)</f>
        <v>424940</v>
      </c>
      <c r="AF86" s="66">
        <f t="shared" ref="AF86:AQ86" si="300">SUM(AF71:AF72)-AF84</f>
        <v>33888</v>
      </c>
      <c r="AG86" s="66">
        <f t="shared" si="300"/>
        <v>35513</v>
      </c>
      <c r="AH86" s="66">
        <f t="shared" si="300"/>
        <v>29267</v>
      </c>
      <c r="AI86" s="66">
        <f t="shared" si="300"/>
        <v>37093</v>
      </c>
      <c r="AJ86" s="66">
        <f t="shared" si="300"/>
        <v>34593</v>
      </c>
      <c r="AK86" s="66">
        <f t="shared" si="300"/>
        <v>32893</v>
      </c>
      <c r="AL86" s="66">
        <f t="shared" si="300"/>
        <v>37093</v>
      </c>
      <c r="AM86" s="66">
        <f t="shared" si="300"/>
        <v>37093</v>
      </c>
      <c r="AN86" s="66">
        <f t="shared" si="300"/>
        <v>37093</v>
      </c>
      <c r="AO86" s="66">
        <f t="shared" si="300"/>
        <v>37093</v>
      </c>
      <c r="AP86" s="66">
        <f t="shared" si="300"/>
        <v>37093</v>
      </c>
      <c r="AQ86" s="66">
        <f t="shared" si="300"/>
        <v>37093</v>
      </c>
      <c r="AR86" s="75">
        <f>SUM(AF86:AQ86)</f>
        <v>425805</v>
      </c>
      <c r="AS86" s="66">
        <f t="shared" ref="AS86:BD86" si="301">SUM(AS71:AS72)-AS84</f>
        <v>39428</v>
      </c>
      <c r="AT86" s="66">
        <f t="shared" si="301"/>
        <v>41053</v>
      </c>
      <c r="AU86" s="66">
        <f t="shared" si="301"/>
        <v>33227</v>
      </c>
      <c r="AV86" s="66">
        <f t="shared" si="301"/>
        <v>41053</v>
      </c>
      <c r="AW86" s="66">
        <f t="shared" si="301"/>
        <v>38553</v>
      </c>
      <c r="AX86" s="66">
        <f t="shared" si="301"/>
        <v>36853</v>
      </c>
      <c r="AY86" s="66">
        <f t="shared" si="301"/>
        <v>41053</v>
      </c>
      <c r="AZ86" s="66">
        <f t="shared" si="301"/>
        <v>41053</v>
      </c>
      <c r="BA86" s="66">
        <f t="shared" si="301"/>
        <v>41053</v>
      </c>
      <c r="BB86" s="66">
        <f t="shared" si="301"/>
        <v>41053</v>
      </c>
      <c r="BC86" s="66">
        <f t="shared" si="301"/>
        <v>41053</v>
      </c>
      <c r="BD86" s="66">
        <f t="shared" si="301"/>
        <v>41053</v>
      </c>
      <c r="BE86" s="75">
        <f>SUM(AS86:BD86)</f>
        <v>476485</v>
      </c>
      <c r="BF86" s="66">
        <f t="shared" ref="BF86:BQ86" si="302">SUM(BF71:BF72)-BF84</f>
        <v>39428</v>
      </c>
      <c r="BG86" s="66">
        <f t="shared" si="302"/>
        <v>41053</v>
      </c>
      <c r="BH86" s="66">
        <f t="shared" si="302"/>
        <v>33227</v>
      </c>
      <c r="BI86" s="66">
        <f t="shared" si="302"/>
        <v>41053</v>
      </c>
      <c r="BJ86" s="66">
        <f t="shared" si="302"/>
        <v>38553</v>
      </c>
      <c r="BK86" s="66">
        <f t="shared" si="302"/>
        <v>36853</v>
      </c>
      <c r="BL86" s="66">
        <f t="shared" si="302"/>
        <v>41053</v>
      </c>
      <c r="BM86" s="66">
        <f t="shared" si="302"/>
        <v>41053</v>
      </c>
      <c r="BN86" s="66">
        <f t="shared" si="302"/>
        <v>41053</v>
      </c>
      <c r="BO86" s="66">
        <f t="shared" si="302"/>
        <v>41053</v>
      </c>
      <c r="BP86" s="66">
        <f t="shared" si="302"/>
        <v>41053</v>
      </c>
      <c r="BQ86" s="66">
        <f t="shared" si="302"/>
        <v>41053</v>
      </c>
      <c r="BR86" s="75">
        <f>SUM(BF86:BQ86)</f>
        <v>476485</v>
      </c>
      <c r="BS86" s="66">
        <f t="shared" ref="BS86:CD86" si="303">SUM(BS71:BS72)-BS84</f>
        <v>39428</v>
      </c>
      <c r="BT86" s="66">
        <f t="shared" si="303"/>
        <v>41053</v>
      </c>
      <c r="BU86" s="66">
        <f t="shared" si="303"/>
        <v>33227</v>
      </c>
      <c r="BV86" s="66">
        <f t="shared" si="303"/>
        <v>41053</v>
      </c>
      <c r="BW86" s="66">
        <f t="shared" si="303"/>
        <v>38553</v>
      </c>
      <c r="BX86" s="66">
        <f t="shared" si="303"/>
        <v>36853</v>
      </c>
      <c r="BY86" s="66">
        <f t="shared" si="303"/>
        <v>41053</v>
      </c>
      <c r="BZ86" s="66">
        <f t="shared" si="303"/>
        <v>41053</v>
      </c>
      <c r="CA86" s="66">
        <f t="shared" si="303"/>
        <v>41053</v>
      </c>
      <c r="CB86" s="66">
        <f t="shared" si="303"/>
        <v>41053</v>
      </c>
      <c r="CC86" s="66">
        <f t="shared" si="303"/>
        <v>41053</v>
      </c>
      <c r="CD86" s="66">
        <f t="shared" si="303"/>
        <v>41053</v>
      </c>
      <c r="CE86" s="75">
        <f>SUM(BS86:CD86)</f>
        <v>476485</v>
      </c>
      <c r="CF86" s="66">
        <f t="shared" ref="CF86:CQ86" si="304">SUM(CF71:CF72)-CF84</f>
        <v>39428</v>
      </c>
      <c r="CG86" s="66">
        <f t="shared" si="304"/>
        <v>41053</v>
      </c>
      <c r="CH86" s="66">
        <f t="shared" si="304"/>
        <v>33227</v>
      </c>
      <c r="CI86" s="66">
        <f t="shared" si="304"/>
        <v>41053</v>
      </c>
      <c r="CJ86" s="66">
        <f t="shared" si="304"/>
        <v>38553</v>
      </c>
      <c r="CK86" s="66">
        <f t="shared" si="304"/>
        <v>36853</v>
      </c>
      <c r="CL86" s="66">
        <f t="shared" si="304"/>
        <v>41053</v>
      </c>
      <c r="CM86" s="66">
        <f t="shared" si="304"/>
        <v>41053</v>
      </c>
      <c r="CN86" s="66">
        <f t="shared" si="304"/>
        <v>41053</v>
      </c>
      <c r="CO86" s="66">
        <f t="shared" si="304"/>
        <v>41053</v>
      </c>
      <c r="CP86" s="66">
        <f t="shared" si="304"/>
        <v>41053</v>
      </c>
      <c r="CQ86" s="66">
        <f t="shared" si="304"/>
        <v>41053</v>
      </c>
      <c r="CR86" s="75">
        <f>SUM(CF86:CQ86)</f>
        <v>476485</v>
      </c>
      <c r="CS86" s="66">
        <f t="shared" ref="CS86:DD86" si="305">SUM(CS71:CS72)-CS84</f>
        <v>39428</v>
      </c>
      <c r="CT86" s="66">
        <f t="shared" si="305"/>
        <v>41053</v>
      </c>
      <c r="CU86" s="66">
        <f t="shared" si="305"/>
        <v>33227</v>
      </c>
      <c r="CV86" s="66">
        <f t="shared" si="305"/>
        <v>41053</v>
      </c>
      <c r="CW86" s="66">
        <f t="shared" si="305"/>
        <v>38553</v>
      </c>
      <c r="CX86" s="66">
        <f t="shared" si="305"/>
        <v>36853</v>
      </c>
      <c r="CY86" s="66">
        <f t="shared" si="305"/>
        <v>41053</v>
      </c>
      <c r="CZ86" s="66">
        <f t="shared" si="305"/>
        <v>41053</v>
      </c>
      <c r="DA86" s="66">
        <f t="shared" si="305"/>
        <v>41053</v>
      </c>
      <c r="DB86" s="66">
        <f t="shared" si="305"/>
        <v>41053</v>
      </c>
      <c r="DC86" s="66">
        <f t="shared" si="305"/>
        <v>41053</v>
      </c>
      <c r="DD86" s="66">
        <f t="shared" si="305"/>
        <v>41053</v>
      </c>
      <c r="DE86" s="75">
        <f>SUM(CS86:DD86)</f>
        <v>476485</v>
      </c>
      <c r="DF86" s="66">
        <f t="shared" ref="DF86:DQ86" si="306">SUM(DF71:DF72)-DF84</f>
        <v>39428</v>
      </c>
      <c r="DG86" s="66">
        <f t="shared" si="306"/>
        <v>41053</v>
      </c>
      <c r="DH86" s="66">
        <f t="shared" si="306"/>
        <v>33227</v>
      </c>
      <c r="DI86" s="66">
        <f t="shared" si="306"/>
        <v>41053</v>
      </c>
      <c r="DJ86" s="66">
        <f t="shared" si="306"/>
        <v>38553</v>
      </c>
      <c r="DK86" s="66">
        <f t="shared" si="306"/>
        <v>36853</v>
      </c>
      <c r="DL86" s="66">
        <f t="shared" si="306"/>
        <v>41053</v>
      </c>
      <c r="DM86" s="66">
        <f t="shared" si="306"/>
        <v>41053</v>
      </c>
      <c r="DN86" s="66">
        <f t="shared" si="306"/>
        <v>41053</v>
      </c>
      <c r="DO86" s="66">
        <f t="shared" si="306"/>
        <v>41053</v>
      </c>
      <c r="DP86" s="66">
        <f t="shared" si="306"/>
        <v>41053</v>
      </c>
      <c r="DQ86" s="66">
        <f t="shared" si="306"/>
        <v>41053</v>
      </c>
      <c r="DR86" s="75">
        <f>SUM(DF86:DQ86)</f>
        <v>476485</v>
      </c>
      <c r="DS86" s="66">
        <f t="shared" ref="DS86:ED86" si="307">SUM(DS71:DS72)-DS84</f>
        <v>39428</v>
      </c>
      <c r="DT86" s="66">
        <f t="shared" si="307"/>
        <v>41053</v>
      </c>
      <c r="DU86" s="66">
        <f t="shared" si="307"/>
        <v>33227</v>
      </c>
      <c r="DV86" s="66">
        <f t="shared" si="307"/>
        <v>41053</v>
      </c>
      <c r="DW86" s="66">
        <f t="shared" si="307"/>
        <v>38553</v>
      </c>
      <c r="DX86" s="66">
        <f t="shared" si="307"/>
        <v>36853</v>
      </c>
      <c r="DY86" s="66">
        <f t="shared" si="307"/>
        <v>41053</v>
      </c>
      <c r="DZ86" s="66">
        <f t="shared" si="307"/>
        <v>41053</v>
      </c>
      <c r="EA86" s="66">
        <f t="shared" si="307"/>
        <v>41053</v>
      </c>
      <c r="EB86" s="66">
        <f t="shared" si="307"/>
        <v>41053</v>
      </c>
      <c r="EC86" s="66">
        <f t="shared" si="307"/>
        <v>41053</v>
      </c>
      <c r="ED86" s="66">
        <f t="shared" si="307"/>
        <v>41053</v>
      </c>
      <c r="EE86" s="76">
        <f>SUM(DS86:ED86)</f>
        <v>476485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</row>
    <row r="87" spans="3:148" ht="12" customHeight="1" x14ac:dyDescent="0.2">
      <c r="C87" s="35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</row>
    <row r="88" spans="3:148" ht="12" customHeight="1" x14ac:dyDescent="0.2">
      <c r="C88" s="35"/>
      <c r="D88" s="2" t="s">
        <v>117</v>
      </c>
      <c r="F88" s="66">
        <f>IFERROR(INDEX('MONTIGNY EMPRUNT'!$G$14:$G$2000,MATCH('reporting montigny'!F$2,'MONTIGNY EMPRUNT'!$Z$14:$Z$2000,0)),0)</f>
        <v>21480.498891659809</v>
      </c>
      <c r="G88" s="66">
        <f>IFERROR(INDEX('MONTIGNY EMPRUNT'!$G$14:$G$2000,MATCH('reporting montigny'!G$2,'MONTIGNY EMPRUNT'!$Z$14:$Z$2000,0)),0)</f>
        <v>21480.498891659809</v>
      </c>
      <c r="H88" s="66">
        <f>IFERROR(INDEX('MONTIGNY EMPRUNT'!$G$14:$G$2000,MATCH('reporting montigny'!H$2,'MONTIGNY EMPRUNT'!$Z$14:$Z$2000,0)),0)</f>
        <v>21480.498891659809</v>
      </c>
      <c r="I88" s="66">
        <f>IFERROR(INDEX('MONTIGNY EMPRUNT'!$G$14:$G$2000,MATCH('reporting montigny'!I$2,'MONTIGNY EMPRUNT'!$Z$14:$Z$2000,0)),0)</f>
        <v>21480.498891659809</v>
      </c>
      <c r="J88" s="66">
        <f>IFERROR(INDEX('MONTIGNY EMPRUNT'!$G$14:$G$2000,MATCH('reporting montigny'!J$2,'MONTIGNY EMPRUNT'!$Z$14:$Z$2000,0)),0)</f>
        <v>21480.498891659809</v>
      </c>
      <c r="K88" s="66">
        <f>IFERROR(INDEX('MONTIGNY EMPRUNT'!$G$14:$G$2000,MATCH('reporting montigny'!K$2,'MONTIGNY EMPRUNT'!$Z$14:$Z$2000,0)),0)</f>
        <v>21480.498891659809</v>
      </c>
      <c r="L88" s="66">
        <f>IFERROR(INDEX('MONTIGNY EMPRUNT'!$G$14:$G$2000,MATCH('reporting montigny'!L$2,'MONTIGNY EMPRUNT'!$Z$14:$Z$2000,0)),0)</f>
        <v>21480.498891659809</v>
      </c>
      <c r="M88" s="66">
        <f>IFERROR(INDEX('MONTIGNY EMPRUNT'!$G$14:$G$2000,MATCH('reporting montigny'!M$2,'MONTIGNY EMPRUNT'!$Z$14:$Z$2000,0)),0)</f>
        <v>21480.498891659809</v>
      </c>
      <c r="N88" s="66">
        <f>IFERROR(INDEX('MONTIGNY EMPRUNT'!$G$14:$G$2000,MATCH('reporting montigny'!N$2,'MONTIGNY EMPRUNT'!$Z$14:$Z$2000,0)),0)</f>
        <v>21480.498891659809</v>
      </c>
      <c r="O88" s="66">
        <f>IFERROR(INDEX('MONTIGNY EMPRUNT'!$G$14:$G$2000,MATCH('reporting montigny'!O$2,'MONTIGNY EMPRUNT'!$Z$14:$Z$2000,0)),0)</f>
        <v>21480.498891659809</v>
      </c>
      <c r="P88" s="66">
        <f>IFERROR(INDEX('MONTIGNY EMPRUNT'!$G$14:$G$2000,MATCH('reporting montigny'!P$2,'MONTIGNY EMPRUNT'!$Z$14:$Z$2000,0)),0)</f>
        <v>21480.498891659809</v>
      </c>
      <c r="Q88" s="66">
        <f>IFERROR(INDEX('MONTIGNY EMPRUNT'!$G$14:$G$2000,MATCH('reporting montigny'!Q$2,'MONTIGNY EMPRUNT'!$Z$14:$Z$2000,0)),0)</f>
        <v>21480.498891659809</v>
      </c>
      <c r="R88" s="75">
        <f>SUM(F88:Q88)</f>
        <v>257765.9866999177</v>
      </c>
      <c r="S88" s="66">
        <f>IFERROR(INDEX('MONTIGNY EMPRUNT'!$G$14:$G$2000,MATCH('reporting montigny'!S$2,'MONTIGNY EMPRUNT'!$Z$14:$Z$2000,0)),0)</f>
        <v>21480.498891659809</v>
      </c>
      <c r="T88" s="66">
        <f>IFERROR(INDEX('MONTIGNY EMPRUNT'!$G$14:$G$2000,MATCH('reporting montigny'!T$2,'MONTIGNY EMPRUNT'!$Z$14:$Z$2000,0)),0)</f>
        <v>21480.498891659809</v>
      </c>
      <c r="U88" s="66">
        <f>IFERROR(INDEX('MONTIGNY EMPRUNT'!$G$14:$G$2000,MATCH('reporting montigny'!U$2,'MONTIGNY EMPRUNT'!$Z$14:$Z$2000,0)),0)</f>
        <v>21480.498891659809</v>
      </c>
      <c r="V88" s="66">
        <f>IFERROR(INDEX('MONTIGNY EMPRUNT'!$G$14:$G$2000,MATCH('reporting montigny'!V$2,'MONTIGNY EMPRUNT'!$Z$14:$Z$2000,0)),0)</f>
        <v>21480.498891659809</v>
      </c>
      <c r="W88" s="66">
        <f>IFERROR(INDEX('MONTIGNY EMPRUNT'!$G$14:$G$2000,MATCH('reporting montigny'!W$2,'MONTIGNY EMPRUNT'!$Z$14:$Z$2000,0)),0)</f>
        <v>21480.498891659809</v>
      </c>
      <c r="X88" s="66">
        <f>IFERROR(INDEX('MONTIGNY EMPRUNT'!$G$14:$G$2000,MATCH('reporting montigny'!X$2,'MONTIGNY EMPRUNT'!$Z$14:$Z$2000,0)),0)</f>
        <v>21480.498891659809</v>
      </c>
      <c r="Y88" s="66">
        <f>IFERROR(INDEX('MONTIGNY EMPRUNT'!$G$14:$G$2000,MATCH('reporting montigny'!Y$2,'MONTIGNY EMPRUNT'!$Z$14:$Z$2000,0)),0)</f>
        <v>21480.498891659809</v>
      </c>
      <c r="Z88" s="66">
        <f>IFERROR(INDEX('MONTIGNY EMPRUNT'!$G$14:$G$2000,MATCH('reporting montigny'!Z$2,'MONTIGNY EMPRUNT'!$Z$14:$Z$2000,0)),0)</f>
        <v>21480.498891659809</v>
      </c>
      <c r="AA88" s="66">
        <f>IFERROR(INDEX('MONTIGNY EMPRUNT'!$G$14:$G$2000,MATCH('reporting montigny'!AA$2,'MONTIGNY EMPRUNT'!$Z$14:$Z$2000,0)),0)</f>
        <v>21480.498891659809</v>
      </c>
      <c r="AB88" s="66">
        <f>IFERROR(INDEX('MONTIGNY EMPRUNT'!$G$14:$G$2000,MATCH('reporting montigny'!AB$2,'MONTIGNY EMPRUNT'!$Z$14:$Z$2000,0)),0)</f>
        <v>21480.498891659809</v>
      </c>
      <c r="AC88" s="66">
        <f>IFERROR(INDEX('MONTIGNY EMPRUNT'!$G$14:$G$2000,MATCH('reporting montigny'!AC$2,'MONTIGNY EMPRUNT'!$Z$14:$Z$2000,0)),0)</f>
        <v>21480.498891659809</v>
      </c>
      <c r="AD88" s="66">
        <f>IFERROR(INDEX('MONTIGNY EMPRUNT'!$G$14:$G$2000,MATCH('reporting montigny'!AD$2,'MONTIGNY EMPRUNT'!$Z$14:$Z$2000,0)),0)</f>
        <v>21480.498891659809</v>
      </c>
      <c r="AE88" s="75">
        <f>SUM(S88:AD88)</f>
        <v>257765.9866999177</v>
      </c>
      <c r="AF88" s="66">
        <f>IFERROR(INDEX('MONTIGNY EMPRUNT'!$G$14:$G$2000,MATCH('reporting montigny'!AF$2,'MONTIGNY EMPRUNT'!$Z$14:$Z$2000,0)),0)</f>
        <v>21480.498891659809</v>
      </c>
      <c r="AG88" s="66">
        <f>IFERROR(INDEX('MONTIGNY EMPRUNT'!$G$14:$G$2000,MATCH('reporting montigny'!AG$2,'MONTIGNY EMPRUNT'!$Z$14:$Z$2000,0)),0)</f>
        <v>21480.498891659809</v>
      </c>
      <c r="AH88" s="66">
        <f>IFERROR(INDEX('MONTIGNY EMPRUNT'!$G$14:$G$2000,MATCH('reporting montigny'!AH$2,'MONTIGNY EMPRUNT'!$Z$14:$Z$2000,0)),0)</f>
        <v>21480.498891659809</v>
      </c>
      <c r="AI88" s="66">
        <f>IFERROR(INDEX('MONTIGNY EMPRUNT'!$G$14:$G$2000,MATCH('reporting montigny'!AI$2,'MONTIGNY EMPRUNT'!$Z$14:$Z$2000,0)),0)</f>
        <v>21480.498891659809</v>
      </c>
      <c r="AJ88" s="66">
        <f>IFERROR(INDEX('MONTIGNY EMPRUNT'!$G$14:$G$2000,MATCH('reporting montigny'!AJ$2,'MONTIGNY EMPRUNT'!$Z$14:$Z$2000,0)),0)</f>
        <v>21480.498891659809</v>
      </c>
      <c r="AK88" s="66">
        <f>IFERROR(INDEX('MONTIGNY EMPRUNT'!$G$14:$G$2000,MATCH('reporting montigny'!AK$2,'MONTIGNY EMPRUNT'!$Z$14:$Z$2000,0)),0)</f>
        <v>21480.498891659809</v>
      </c>
      <c r="AL88" s="66">
        <f>IFERROR(INDEX('MONTIGNY EMPRUNT'!$G$14:$G$2000,MATCH('reporting montigny'!AL$2,'MONTIGNY EMPRUNT'!$Z$14:$Z$2000,0)),0)</f>
        <v>21480.498891659809</v>
      </c>
      <c r="AM88" s="66">
        <f>IFERROR(INDEX('MONTIGNY EMPRUNT'!$G$14:$G$2000,MATCH('reporting montigny'!AM$2,'MONTIGNY EMPRUNT'!$Z$14:$Z$2000,0)),0)</f>
        <v>21480.498891659809</v>
      </c>
      <c r="AN88" s="66">
        <f>IFERROR(INDEX('MONTIGNY EMPRUNT'!$G$14:$G$2000,MATCH('reporting montigny'!AN$2,'MONTIGNY EMPRUNT'!$Z$14:$Z$2000,0)),0)</f>
        <v>21480.498891659809</v>
      </c>
      <c r="AO88" s="66">
        <f>IFERROR(INDEX('MONTIGNY EMPRUNT'!$G$14:$G$2000,MATCH('reporting montigny'!AO$2,'MONTIGNY EMPRUNT'!$Z$14:$Z$2000,0)),0)</f>
        <v>21480.498891659809</v>
      </c>
      <c r="AP88" s="66">
        <f>IFERROR(INDEX('MONTIGNY EMPRUNT'!$G$14:$G$2000,MATCH('reporting montigny'!AP$2,'MONTIGNY EMPRUNT'!$Z$14:$Z$2000,0)),0)</f>
        <v>21480.498891659809</v>
      </c>
      <c r="AQ88" s="66">
        <f>IFERROR(INDEX('MONTIGNY EMPRUNT'!$G$14:$G$2000,MATCH('reporting montigny'!AQ$2,'MONTIGNY EMPRUNT'!$Z$14:$Z$2000,0)),0)</f>
        <v>21480.498891659809</v>
      </c>
      <c r="AR88" s="75">
        <f>SUM(AF88:AQ88)</f>
        <v>257765.9866999177</v>
      </c>
      <c r="AS88" s="66">
        <f>IFERROR(INDEX('MONTIGNY EMPRUNT'!$G$14:$G$2000,MATCH('reporting montigny'!AS$2,'MONTIGNY EMPRUNT'!$Z$14:$Z$2000,0)),0)</f>
        <v>21480.498891659809</v>
      </c>
      <c r="AT88" s="66">
        <f>IFERROR(INDEX('MONTIGNY EMPRUNT'!$G$14:$G$2000,MATCH('reporting montigny'!AT$2,'MONTIGNY EMPRUNT'!$Z$14:$Z$2000,0)),0)</f>
        <v>21480.498891659809</v>
      </c>
      <c r="AU88" s="66">
        <f>IFERROR(INDEX('MONTIGNY EMPRUNT'!$G$14:$G$2000,MATCH('reporting montigny'!AU$2,'MONTIGNY EMPRUNT'!$Z$14:$Z$2000,0)),0)</f>
        <v>21480.498891659809</v>
      </c>
      <c r="AV88" s="66">
        <f>IFERROR(INDEX('MONTIGNY EMPRUNT'!$G$14:$G$2000,MATCH('reporting montigny'!AV$2,'MONTIGNY EMPRUNT'!$Z$14:$Z$2000,0)),0)</f>
        <v>21480.498891659809</v>
      </c>
      <c r="AW88" s="66">
        <f>IFERROR(INDEX('MONTIGNY EMPRUNT'!$G$14:$G$2000,MATCH('reporting montigny'!AW$2,'MONTIGNY EMPRUNT'!$Z$14:$Z$2000,0)),0)</f>
        <v>21480.498891659809</v>
      </c>
      <c r="AX88" s="66">
        <f>IFERROR(INDEX('MONTIGNY EMPRUNT'!$G$14:$G$2000,MATCH('reporting montigny'!AX$2,'MONTIGNY EMPRUNT'!$Z$14:$Z$2000,0)),0)</f>
        <v>21480.498891659809</v>
      </c>
      <c r="AY88" s="66">
        <f>IFERROR(INDEX('MONTIGNY EMPRUNT'!$G$14:$G$2000,MATCH('reporting montigny'!AY$2,'MONTIGNY EMPRUNT'!$Z$14:$Z$2000,0)),0)</f>
        <v>21480.498891659809</v>
      </c>
      <c r="AZ88" s="66">
        <f>IFERROR(INDEX('MONTIGNY EMPRUNT'!$G$14:$G$2000,MATCH('reporting montigny'!AZ$2,'MONTIGNY EMPRUNT'!$Z$14:$Z$2000,0)),0)</f>
        <v>21480.498891659809</v>
      </c>
      <c r="BA88" s="66">
        <f>IFERROR(INDEX('MONTIGNY EMPRUNT'!$G$14:$G$2000,MATCH('reporting montigny'!BA$2,'MONTIGNY EMPRUNT'!$Z$14:$Z$2000,0)),0)</f>
        <v>21480.498891659809</v>
      </c>
      <c r="BB88" s="66">
        <f>IFERROR(INDEX('MONTIGNY EMPRUNT'!$G$14:$G$2000,MATCH('reporting montigny'!BB$2,'MONTIGNY EMPRUNT'!$Z$14:$Z$2000,0)),0)</f>
        <v>21480.498891659809</v>
      </c>
      <c r="BC88" s="66">
        <f>IFERROR(INDEX('MONTIGNY EMPRUNT'!$G$14:$G$2000,MATCH('reporting montigny'!BC$2,'MONTIGNY EMPRUNT'!$Z$14:$Z$2000,0)),0)</f>
        <v>21480.498891659809</v>
      </c>
      <c r="BD88" s="66">
        <f>IFERROR(INDEX('MONTIGNY EMPRUNT'!$G$14:$G$2000,MATCH('reporting montigny'!BD$2,'MONTIGNY EMPRUNT'!$Z$14:$Z$2000,0)),0)</f>
        <v>21480.498891659809</v>
      </c>
      <c r="BE88" s="75">
        <f>SUM(AS88:BD88)</f>
        <v>257765.9866999177</v>
      </c>
      <c r="BF88" s="66">
        <f>IFERROR(INDEX('MONTIGNY EMPRUNT'!$G$14:$G$2000,MATCH('reporting montigny'!BF$2,'MONTIGNY EMPRUNT'!$Z$14:$Z$2000,0)),0)</f>
        <v>21480.498891659809</v>
      </c>
      <c r="BG88" s="66">
        <f>IFERROR(INDEX('MONTIGNY EMPRUNT'!$G$14:$G$2000,MATCH('reporting montigny'!BG$2,'MONTIGNY EMPRUNT'!$Z$14:$Z$2000,0)),0)</f>
        <v>21480.498891659809</v>
      </c>
      <c r="BH88" s="66">
        <f>IFERROR(INDEX('MONTIGNY EMPRUNT'!$G$14:$G$2000,MATCH('reporting montigny'!BH$2,'MONTIGNY EMPRUNT'!$Z$14:$Z$2000,0)),0)</f>
        <v>21480.498891659809</v>
      </c>
      <c r="BI88" s="66">
        <f>IFERROR(INDEX('MONTIGNY EMPRUNT'!$G$14:$G$2000,MATCH('reporting montigny'!BI$2,'MONTIGNY EMPRUNT'!$Z$14:$Z$2000,0)),0)</f>
        <v>21480.498891659809</v>
      </c>
      <c r="BJ88" s="66">
        <f>IFERROR(INDEX('MONTIGNY EMPRUNT'!$G$14:$G$2000,MATCH('reporting montigny'!BJ$2,'MONTIGNY EMPRUNT'!$Z$14:$Z$2000,0)),0)</f>
        <v>21480.498891659809</v>
      </c>
      <c r="BK88" s="66">
        <f>IFERROR(INDEX('MONTIGNY EMPRUNT'!$G$14:$G$2000,MATCH('reporting montigny'!BK$2,'MONTIGNY EMPRUNT'!$Z$14:$Z$2000,0)),0)</f>
        <v>21480.498891659809</v>
      </c>
      <c r="BL88" s="66">
        <f>IFERROR(INDEX('MONTIGNY EMPRUNT'!$G$14:$G$2000,MATCH('reporting montigny'!BL$2,'MONTIGNY EMPRUNT'!$Z$14:$Z$2000,0)),0)</f>
        <v>21480.498891659809</v>
      </c>
      <c r="BM88" s="66">
        <f>IFERROR(INDEX('MONTIGNY EMPRUNT'!$G$14:$G$2000,MATCH('reporting montigny'!BM$2,'MONTIGNY EMPRUNT'!$Z$14:$Z$2000,0)),0)</f>
        <v>21480.498891659809</v>
      </c>
      <c r="BN88" s="66">
        <f>IFERROR(INDEX('MONTIGNY EMPRUNT'!$G$14:$G$2000,MATCH('reporting montigny'!BN$2,'MONTIGNY EMPRUNT'!$Z$14:$Z$2000,0)),0)</f>
        <v>21480.498891659809</v>
      </c>
      <c r="BO88" s="66">
        <f>IFERROR(INDEX('MONTIGNY EMPRUNT'!$G$14:$G$2000,MATCH('reporting montigny'!BO$2,'MONTIGNY EMPRUNT'!$Z$14:$Z$2000,0)),0)</f>
        <v>21480.498891659809</v>
      </c>
      <c r="BP88" s="66">
        <f>IFERROR(INDEX('MONTIGNY EMPRUNT'!$G$14:$G$2000,MATCH('reporting montigny'!BP$2,'MONTIGNY EMPRUNT'!$Z$14:$Z$2000,0)),0)</f>
        <v>21480.498891659809</v>
      </c>
      <c r="BQ88" s="66">
        <f>IFERROR(INDEX('MONTIGNY EMPRUNT'!$G$14:$G$2000,MATCH('reporting montigny'!BQ$2,'MONTIGNY EMPRUNT'!$Z$14:$Z$2000,0)),0)</f>
        <v>21480.498891659809</v>
      </c>
      <c r="BR88" s="75">
        <f>SUM(BF88:BQ88)</f>
        <v>257765.9866999177</v>
      </c>
      <c r="BS88" s="66">
        <f>IFERROR(INDEX('MONTIGNY EMPRUNT'!$G$14:$G$2000,MATCH('reporting montigny'!BS$2,'MONTIGNY EMPRUNT'!$Z$14:$Z$2000,0)),0)</f>
        <v>21480.498891659809</v>
      </c>
      <c r="BT88" s="66">
        <f>IFERROR(INDEX('MONTIGNY EMPRUNT'!$G$14:$G$2000,MATCH('reporting montigny'!BT$2,'MONTIGNY EMPRUNT'!$Z$14:$Z$2000,0)),0)</f>
        <v>21480.498891659809</v>
      </c>
      <c r="BU88" s="66">
        <f>IFERROR(INDEX('MONTIGNY EMPRUNT'!$G$14:$G$2000,MATCH('reporting montigny'!BU$2,'MONTIGNY EMPRUNT'!$Z$14:$Z$2000,0)),0)</f>
        <v>21480.498891659809</v>
      </c>
      <c r="BV88" s="66">
        <f>IFERROR(INDEX('MONTIGNY EMPRUNT'!$G$14:$G$2000,MATCH('reporting montigny'!BV$2,'MONTIGNY EMPRUNT'!$Z$14:$Z$2000,0)),0)</f>
        <v>21480.498891659809</v>
      </c>
      <c r="BW88" s="66">
        <f>IFERROR(INDEX('MONTIGNY EMPRUNT'!$G$14:$G$2000,MATCH('reporting montigny'!BW$2,'MONTIGNY EMPRUNT'!$Z$14:$Z$2000,0)),0)</f>
        <v>21480.498891659809</v>
      </c>
      <c r="BX88" s="66">
        <f>IFERROR(INDEX('MONTIGNY EMPRUNT'!$G$14:$G$2000,MATCH('reporting montigny'!BX$2,'MONTIGNY EMPRUNT'!$Z$14:$Z$2000,0)),0)</f>
        <v>21480.498891659809</v>
      </c>
      <c r="BY88" s="66">
        <f>IFERROR(INDEX('MONTIGNY EMPRUNT'!$G$14:$G$2000,MATCH('reporting montigny'!BY$2,'MONTIGNY EMPRUNT'!$Z$14:$Z$2000,0)),0)</f>
        <v>21480.498891659809</v>
      </c>
      <c r="BZ88" s="66">
        <f>IFERROR(INDEX('MONTIGNY EMPRUNT'!$G$14:$G$2000,MATCH('reporting montigny'!BZ$2,'MONTIGNY EMPRUNT'!$Z$14:$Z$2000,0)),0)</f>
        <v>21480.498891659809</v>
      </c>
      <c r="CA88" s="66">
        <f>IFERROR(INDEX('MONTIGNY EMPRUNT'!$G$14:$G$2000,MATCH('reporting montigny'!CA$2,'MONTIGNY EMPRUNT'!$Z$14:$Z$2000,0)),0)</f>
        <v>21480.498891659809</v>
      </c>
      <c r="CB88" s="66">
        <f>IFERROR(INDEX('MONTIGNY EMPRUNT'!$G$14:$G$2000,MATCH('reporting montigny'!CB$2,'MONTIGNY EMPRUNT'!$Z$14:$Z$2000,0)),0)</f>
        <v>21480.498891659809</v>
      </c>
      <c r="CC88" s="66">
        <f>IFERROR(INDEX('MONTIGNY EMPRUNT'!$G$14:$G$2000,MATCH('reporting montigny'!CC$2,'MONTIGNY EMPRUNT'!$Z$14:$Z$2000,0)),0)</f>
        <v>21480.498891659809</v>
      </c>
      <c r="CD88" s="66">
        <f>IFERROR(INDEX('MONTIGNY EMPRUNT'!$G$14:$G$2000,MATCH('reporting montigny'!CD$2,'MONTIGNY EMPRUNT'!$Z$14:$Z$2000,0)),0)</f>
        <v>21480.498891659809</v>
      </c>
      <c r="CE88" s="75">
        <f>SUM(BS88:CD88)</f>
        <v>257765.9866999177</v>
      </c>
      <c r="CF88" s="66">
        <f>IFERROR(INDEX('MONTIGNY EMPRUNT'!$G$14:$G$2000,MATCH('reporting montigny'!CF$2,'MONTIGNY EMPRUNT'!$Z$14:$Z$2000,0)),0)</f>
        <v>21480.498891659809</v>
      </c>
      <c r="CG88" s="66">
        <f>IFERROR(INDEX('MONTIGNY EMPRUNT'!$G$14:$G$2000,MATCH('reporting montigny'!CG$2,'MONTIGNY EMPRUNT'!$Z$14:$Z$2000,0)),0)</f>
        <v>21480.498891659809</v>
      </c>
      <c r="CH88" s="66">
        <f>IFERROR(INDEX('MONTIGNY EMPRUNT'!$G$14:$G$2000,MATCH('reporting montigny'!CH$2,'MONTIGNY EMPRUNT'!$Z$14:$Z$2000,0)),0)</f>
        <v>21480.498891659809</v>
      </c>
      <c r="CI88" s="66">
        <f>IFERROR(INDEX('MONTIGNY EMPRUNT'!$G$14:$G$2000,MATCH('reporting montigny'!CI$2,'MONTIGNY EMPRUNT'!$Z$14:$Z$2000,0)),0)</f>
        <v>21480.498891659809</v>
      </c>
      <c r="CJ88" s="66">
        <f>IFERROR(INDEX('MONTIGNY EMPRUNT'!$G$14:$G$2000,MATCH('reporting montigny'!CJ$2,'MONTIGNY EMPRUNT'!$Z$14:$Z$2000,0)),0)</f>
        <v>21480.498891659809</v>
      </c>
      <c r="CK88" s="66">
        <f>IFERROR(INDEX('MONTIGNY EMPRUNT'!$G$14:$G$2000,MATCH('reporting montigny'!CK$2,'MONTIGNY EMPRUNT'!$Z$14:$Z$2000,0)),0)</f>
        <v>21480.498891659809</v>
      </c>
      <c r="CL88" s="66">
        <f>IFERROR(INDEX('MONTIGNY EMPRUNT'!$G$14:$G$2000,MATCH('reporting montigny'!CL$2,'MONTIGNY EMPRUNT'!$Z$14:$Z$2000,0)),0)</f>
        <v>21480.498891659809</v>
      </c>
      <c r="CM88" s="66">
        <f>IFERROR(INDEX('MONTIGNY EMPRUNT'!$G$14:$G$2000,MATCH('reporting montigny'!CM$2,'MONTIGNY EMPRUNT'!$Z$14:$Z$2000,0)),0)</f>
        <v>21480.498891659809</v>
      </c>
      <c r="CN88" s="66">
        <f>IFERROR(INDEX('MONTIGNY EMPRUNT'!$G$14:$G$2000,MATCH('reporting montigny'!CN$2,'MONTIGNY EMPRUNT'!$Z$14:$Z$2000,0)),0)</f>
        <v>21480.498891659809</v>
      </c>
      <c r="CO88" s="66">
        <f>IFERROR(INDEX('MONTIGNY EMPRUNT'!$G$14:$G$2000,MATCH('reporting montigny'!CO$2,'MONTIGNY EMPRUNT'!$Z$14:$Z$2000,0)),0)</f>
        <v>21480.498891659809</v>
      </c>
      <c r="CP88" s="66">
        <f>IFERROR(INDEX('MONTIGNY EMPRUNT'!$G$14:$G$2000,MATCH('reporting montigny'!CP$2,'MONTIGNY EMPRUNT'!$Z$14:$Z$2000,0)),0)</f>
        <v>21480.498891659809</v>
      </c>
      <c r="CQ88" s="66">
        <f>IFERROR(INDEX('MONTIGNY EMPRUNT'!$G$14:$G$2000,MATCH('reporting montigny'!CQ$2,'MONTIGNY EMPRUNT'!$Z$14:$Z$2000,0)),0)</f>
        <v>21480.498891659809</v>
      </c>
      <c r="CR88" s="75">
        <f>SUM(CF88:CQ88)</f>
        <v>257765.9866999177</v>
      </c>
      <c r="CS88" s="66">
        <f>IFERROR(INDEX('MONTIGNY EMPRUNT'!$G$14:$G$2000,MATCH('reporting montigny'!CS$2,'MONTIGNY EMPRUNT'!$Z$14:$Z$2000,0)),0)</f>
        <v>21480.498891659809</v>
      </c>
      <c r="CT88" s="66">
        <f>IFERROR(INDEX('MONTIGNY EMPRUNT'!$G$14:$G$2000,MATCH('reporting montigny'!CT$2,'MONTIGNY EMPRUNT'!$Z$14:$Z$2000,0)),0)</f>
        <v>21480.498891659809</v>
      </c>
      <c r="CU88" s="66">
        <f>IFERROR(INDEX('MONTIGNY EMPRUNT'!$G$14:$G$2000,MATCH('reporting montigny'!CU$2,'MONTIGNY EMPRUNT'!$Z$14:$Z$2000,0)),0)</f>
        <v>21480.498891659809</v>
      </c>
      <c r="CV88" s="66">
        <f>IFERROR(INDEX('MONTIGNY EMPRUNT'!$G$14:$G$2000,MATCH('reporting montigny'!CV$2,'MONTIGNY EMPRUNT'!$Z$14:$Z$2000,0)),0)</f>
        <v>21480.498891659809</v>
      </c>
      <c r="CW88" s="66">
        <f>IFERROR(INDEX('MONTIGNY EMPRUNT'!$G$14:$G$2000,MATCH('reporting montigny'!CW$2,'MONTIGNY EMPRUNT'!$Z$14:$Z$2000,0)),0)</f>
        <v>21480.498891659809</v>
      </c>
      <c r="CX88" s="66">
        <f>IFERROR(INDEX('MONTIGNY EMPRUNT'!$G$14:$G$2000,MATCH('reporting montigny'!CX$2,'MONTIGNY EMPRUNT'!$Z$14:$Z$2000,0)),0)</f>
        <v>21480.498891659809</v>
      </c>
      <c r="CY88" s="66">
        <f>IFERROR(INDEX('MONTIGNY EMPRUNT'!$G$14:$G$2000,MATCH('reporting montigny'!CY$2,'MONTIGNY EMPRUNT'!$Z$14:$Z$2000,0)),0)</f>
        <v>21480.498891659809</v>
      </c>
      <c r="CZ88" s="66">
        <f>IFERROR(INDEX('MONTIGNY EMPRUNT'!$G$14:$G$2000,MATCH('reporting montigny'!CZ$2,'MONTIGNY EMPRUNT'!$Z$14:$Z$2000,0)),0)</f>
        <v>21480.498891659809</v>
      </c>
      <c r="DA88" s="66">
        <f>IFERROR(INDEX('MONTIGNY EMPRUNT'!$G$14:$G$2000,MATCH('reporting montigny'!DA$2,'MONTIGNY EMPRUNT'!$Z$14:$Z$2000,0)),0)</f>
        <v>21480.498891659809</v>
      </c>
      <c r="DB88" s="66">
        <f>IFERROR(INDEX('MONTIGNY EMPRUNT'!$G$14:$G$2000,MATCH('reporting montigny'!DB$2,'MONTIGNY EMPRUNT'!$Z$14:$Z$2000,0)),0)</f>
        <v>21480.498891659809</v>
      </c>
      <c r="DC88" s="66">
        <f>IFERROR(INDEX('MONTIGNY EMPRUNT'!$G$14:$G$2000,MATCH('reporting montigny'!DC$2,'MONTIGNY EMPRUNT'!$Z$14:$Z$2000,0)),0)</f>
        <v>21480.498891659809</v>
      </c>
      <c r="DD88" s="66">
        <f>IFERROR(INDEX('MONTIGNY EMPRUNT'!$G$14:$G$2000,MATCH('reporting montigny'!DD$2,'MONTIGNY EMPRUNT'!$Z$14:$Z$2000,0)),0)</f>
        <v>21480.498891659809</v>
      </c>
      <c r="DE88" s="75">
        <f>SUM(CS88:DD88)</f>
        <v>257765.9866999177</v>
      </c>
      <c r="DF88" s="66">
        <f>IFERROR(INDEX('MONTIGNY EMPRUNT'!$G$14:$G$2000,MATCH('reporting montigny'!DF$2,'MONTIGNY EMPRUNT'!$Z$14:$Z$2000,0)),0)</f>
        <v>21480.498891659809</v>
      </c>
      <c r="DG88" s="66">
        <f>IFERROR(INDEX('MONTIGNY EMPRUNT'!$G$14:$G$2000,MATCH('reporting montigny'!DG$2,'MONTIGNY EMPRUNT'!$Z$14:$Z$2000,0)),0)</f>
        <v>21480.498891659809</v>
      </c>
      <c r="DH88" s="66">
        <f>IFERROR(INDEX('MONTIGNY EMPRUNT'!$G$14:$G$2000,MATCH('reporting montigny'!DH$2,'MONTIGNY EMPRUNT'!$Z$14:$Z$2000,0)),0)</f>
        <v>21480.498891659809</v>
      </c>
      <c r="DI88" s="66">
        <f>IFERROR(INDEX('MONTIGNY EMPRUNT'!$G$14:$G$2000,MATCH('reporting montigny'!DI$2,'MONTIGNY EMPRUNT'!$Z$14:$Z$2000,0)),0)</f>
        <v>21480.498891659809</v>
      </c>
      <c r="DJ88" s="66">
        <f>IFERROR(INDEX('MONTIGNY EMPRUNT'!$G$14:$G$2000,MATCH('reporting montigny'!DJ$2,'MONTIGNY EMPRUNT'!$Z$14:$Z$2000,0)),0)</f>
        <v>21480.498891659809</v>
      </c>
      <c r="DK88" s="66">
        <f>IFERROR(INDEX('MONTIGNY EMPRUNT'!$G$14:$G$2000,MATCH('reporting montigny'!DK$2,'MONTIGNY EMPRUNT'!$Z$14:$Z$2000,0)),0)</f>
        <v>21480.498891659809</v>
      </c>
      <c r="DL88" s="66">
        <f>IFERROR(INDEX('MONTIGNY EMPRUNT'!$G$14:$G$2000,MATCH('reporting montigny'!DL$2,'MONTIGNY EMPRUNT'!$Z$14:$Z$2000,0)),0)</f>
        <v>21480.498891659809</v>
      </c>
      <c r="DM88" s="66">
        <f>IFERROR(INDEX('MONTIGNY EMPRUNT'!$G$14:$G$2000,MATCH('reporting montigny'!DM$2,'MONTIGNY EMPRUNT'!$Z$14:$Z$2000,0)),0)</f>
        <v>21480.498891659809</v>
      </c>
      <c r="DN88" s="66">
        <f>IFERROR(INDEX('MONTIGNY EMPRUNT'!$G$14:$G$2000,MATCH('reporting montigny'!DN$2,'MONTIGNY EMPRUNT'!$Z$14:$Z$2000,0)),0)</f>
        <v>21480.498891659809</v>
      </c>
      <c r="DO88" s="66">
        <f>IFERROR(INDEX('MONTIGNY EMPRUNT'!$G$14:$G$2000,MATCH('reporting montigny'!DO$2,'MONTIGNY EMPRUNT'!$Z$14:$Z$2000,0)),0)</f>
        <v>21480.498891659809</v>
      </c>
      <c r="DP88" s="66">
        <f>IFERROR(INDEX('MONTIGNY EMPRUNT'!$G$14:$G$2000,MATCH('reporting montigny'!DP$2,'MONTIGNY EMPRUNT'!$Z$14:$Z$2000,0)),0)</f>
        <v>21480.498891659809</v>
      </c>
      <c r="DQ88" s="66">
        <f>IFERROR(INDEX('MONTIGNY EMPRUNT'!$G$14:$G$2000,MATCH('reporting montigny'!DQ$2,'MONTIGNY EMPRUNT'!$Z$14:$Z$2000,0)),0)</f>
        <v>21480.498891659809</v>
      </c>
      <c r="DR88" s="75">
        <f>SUM(DF88:DQ88)</f>
        <v>257765.9866999177</v>
      </c>
      <c r="DS88" s="66">
        <f>IFERROR(INDEX('MONTIGNY EMPRUNT'!$G$14:$G$2000,MATCH('reporting montigny'!DS$2,'MONTIGNY EMPRUNT'!$Z$14:$Z$2000,0)),0)</f>
        <v>21480.498891659809</v>
      </c>
      <c r="DT88" s="66">
        <f>IFERROR(INDEX('MONTIGNY EMPRUNT'!$G$14:$G$2000,MATCH('reporting montigny'!DT$2,'MONTIGNY EMPRUNT'!$Z$14:$Z$2000,0)),0)</f>
        <v>21480.498891659809</v>
      </c>
      <c r="DU88" s="66">
        <f>IFERROR(INDEX('MONTIGNY EMPRUNT'!$G$14:$G$2000,MATCH('reporting montigny'!DU$2,'MONTIGNY EMPRUNT'!$Z$14:$Z$2000,0)),0)</f>
        <v>21480.498891659809</v>
      </c>
      <c r="DV88" s="66">
        <f>IFERROR(INDEX('MONTIGNY EMPRUNT'!$G$14:$G$2000,MATCH('reporting montigny'!DV$2,'MONTIGNY EMPRUNT'!$Z$14:$Z$2000,0)),0)</f>
        <v>21480.498891659809</v>
      </c>
      <c r="DW88" s="66">
        <f>IFERROR(INDEX('MONTIGNY EMPRUNT'!$G$14:$G$2000,MATCH('reporting montigny'!DW$2,'MONTIGNY EMPRUNT'!$Z$14:$Z$2000,0)),0)</f>
        <v>21480.498891659809</v>
      </c>
      <c r="DX88" s="66">
        <f>IFERROR(INDEX('MONTIGNY EMPRUNT'!$G$14:$G$2000,MATCH('reporting montigny'!DX$2,'MONTIGNY EMPRUNT'!$Z$14:$Z$2000,0)),0)</f>
        <v>21480.498891659809</v>
      </c>
      <c r="DY88" s="66">
        <f>IFERROR(INDEX('MONTIGNY EMPRUNT'!$G$14:$G$2000,MATCH('reporting montigny'!DY$2,'MONTIGNY EMPRUNT'!$Z$14:$Z$2000,0)),0)</f>
        <v>21480.498891659809</v>
      </c>
      <c r="DZ88" s="66">
        <f>IFERROR(INDEX('MONTIGNY EMPRUNT'!$G$14:$G$2000,MATCH('reporting montigny'!DZ$2,'MONTIGNY EMPRUNT'!$Z$14:$Z$2000,0)),0)</f>
        <v>21480.498891659809</v>
      </c>
      <c r="EA88" s="66">
        <f>IFERROR(INDEX('MONTIGNY EMPRUNT'!$G$14:$G$2000,MATCH('reporting montigny'!EA$2,'MONTIGNY EMPRUNT'!$Z$14:$Z$2000,0)),0)</f>
        <v>21480.498891659809</v>
      </c>
      <c r="EB88" s="66">
        <f>IFERROR(INDEX('MONTIGNY EMPRUNT'!$G$14:$G$2000,MATCH('reporting montigny'!EB$2,'MONTIGNY EMPRUNT'!$Z$14:$Z$2000,0)),0)</f>
        <v>21480.498891659809</v>
      </c>
      <c r="EC88" s="66">
        <f>IFERROR(INDEX('MONTIGNY EMPRUNT'!$G$14:$G$2000,MATCH('reporting montigny'!EC$2,'MONTIGNY EMPRUNT'!$Z$14:$Z$2000,0)),0)</f>
        <v>21480.498891659809</v>
      </c>
      <c r="ED88" s="66">
        <f>IFERROR(INDEX('MONTIGNY EMPRUNT'!$G$14:$G$2000,MATCH('reporting montigny'!ED$2,'MONTIGNY EMPRUNT'!$Z$14:$Z$2000,0)),0)</f>
        <v>21480.498891659809</v>
      </c>
      <c r="EE88" s="76">
        <f>SUM(DS88:ED88)</f>
        <v>257765.9866999177</v>
      </c>
    </row>
    <row r="89" spans="3:148" ht="12" customHeight="1" x14ac:dyDescent="0.2">
      <c r="C89" s="35"/>
      <c r="D89" s="2" t="s">
        <v>118</v>
      </c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75">
        <f>SUM(F89:Q89)</f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75">
        <f>SUM(S89:AD89)</f>
        <v>0</v>
      </c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75">
        <f>SUM(AF89:AQ89)</f>
        <v>0</v>
      </c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75">
        <f>SUM(AS89:BD89)</f>
        <v>0</v>
      </c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75">
        <f>SUM(BF89:BQ89)</f>
        <v>0</v>
      </c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75">
        <f>SUM(BS89:CD89)</f>
        <v>0</v>
      </c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75">
        <f>SUM(CF89:CQ89)</f>
        <v>0</v>
      </c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75">
        <f>SUM(CS89:DD89)</f>
        <v>0</v>
      </c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75">
        <f>SUM(DF89:DQ89)</f>
        <v>0</v>
      </c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75">
        <f>SUM(DS89:ED89)</f>
        <v>0</v>
      </c>
    </row>
    <row r="90" spans="3:148" ht="12" customHeight="1" x14ac:dyDescent="0.2">
      <c r="C90" s="35"/>
      <c r="D90" s="2" t="s">
        <v>119</v>
      </c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75">
        <f>SUM(F90:Q90)</f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75">
        <f>SUM(S90:AD90)</f>
        <v>0</v>
      </c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75">
        <f>SUM(AF90:AQ90)</f>
        <v>0</v>
      </c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75">
        <f>SUM(AS90:BD90)</f>
        <v>0</v>
      </c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75">
        <f>SUM(BF90:BQ90)</f>
        <v>0</v>
      </c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75">
        <f>SUM(BS90:CD90)</f>
        <v>0</v>
      </c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75">
        <f>SUM(CF90:CQ90)</f>
        <v>0</v>
      </c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75">
        <f>SUM(CS90:DD90)</f>
        <v>0</v>
      </c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75">
        <f>SUM(DF90:DQ90)</f>
        <v>0</v>
      </c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75">
        <f>SUM(DS90:ED90)</f>
        <v>0</v>
      </c>
    </row>
    <row r="91" spans="3:148" ht="22.5" customHeight="1" x14ac:dyDescent="0.2">
      <c r="C91" s="35"/>
      <c r="D91" s="97" t="s">
        <v>181</v>
      </c>
      <c r="E91" s="69"/>
      <c r="F91" s="66">
        <f t="shared" ref="F91:Q91" si="308">SUM(F88:F90)</f>
        <v>21480.498891659809</v>
      </c>
      <c r="G91" s="66">
        <f t="shared" si="308"/>
        <v>21480.498891659809</v>
      </c>
      <c r="H91" s="66">
        <f t="shared" si="308"/>
        <v>21480.498891659809</v>
      </c>
      <c r="I91" s="66">
        <f t="shared" si="308"/>
        <v>21480.498891659809</v>
      </c>
      <c r="J91" s="66">
        <f t="shared" si="308"/>
        <v>21480.498891659809</v>
      </c>
      <c r="K91" s="66">
        <f t="shared" si="308"/>
        <v>21480.498891659809</v>
      </c>
      <c r="L91" s="66">
        <f t="shared" si="308"/>
        <v>21480.498891659809</v>
      </c>
      <c r="M91" s="66">
        <f t="shared" si="308"/>
        <v>21480.498891659809</v>
      </c>
      <c r="N91" s="66">
        <f t="shared" si="308"/>
        <v>21480.498891659809</v>
      </c>
      <c r="O91" s="66">
        <f t="shared" si="308"/>
        <v>21480.498891659809</v>
      </c>
      <c r="P91" s="66">
        <f t="shared" si="308"/>
        <v>21480.498891659809</v>
      </c>
      <c r="Q91" s="66">
        <f t="shared" si="308"/>
        <v>21480.498891659809</v>
      </c>
      <c r="R91" s="75">
        <f>SUM(F91:Q91)</f>
        <v>257765.9866999177</v>
      </c>
      <c r="S91" s="66">
        <f t="shared" ref="S91:AD91" si="309">SUM(S88:S90)</f>
        <v>21480.498891659809</v>
      </c>
      <c r="T91" s="66">
        <f t="shared" si="309"/>
        <v>21480.498891659809</v>
      </c>
      <c r="U91" s="66">
        <f t="shared" si="309"/>
        <v>21480.498891659809</v>
      </c>
      <c r="V91" s="66">
        <f t="shared" si="309"/>
        <v>21480.498891659809</v>
      </c>
      <c r="W91" s="66">
        <f t="shared" si="309"/>
        <v>21480.498891659809</v>
      </c>
      <c r="X91" s="66">
        <f t="shared" si="309"/>
        <v>21480.498891659809</v>
      </c>
      <c r="Y91" s="66">
        <f t="shared" si="309"/>
        <v>21480.498891659809</v>
      </c>
      <c r="Z91" s="66">
        <f t="shared" si="309"/>
        <v>21480.498891659809</v>
      </c>
      <c r="AA91" s="66">
        <f t="shared" si="309"/>
        <v>21480.498891659809</v>
      </c>
      <c r="AB91" s="66">
        <f t="shared" si="309"/>
        <v>21480.498891659809</v>
      </c>
      <c r="AC91" s="66">
        <f t="shared" si="309"/>
        <v>21480.498891659809</v>
      </c>
      <c r="AD91" s="66">
        <f t="shared" si="309"/>
        <v>21480.498891659809</v>
      </c>
      <c r="AE91" s="75">
        <f>SUM(S91:AD91)</f>
        <v>257765.9866999177</v>
      </c>
      <c r="AF91" s="66">
        <f t="shared" ref="AF91:AQ91" si="310">SUM(AF88:AF90)</f>
        <v>21480.498891659809</v>
      </c>
      <c r="AG91" s="66">
        <f t="shared" si="310"/>
        <v>21480.498891659809</v>
      </c>
      <c r="AH91" s="66">
        <f t="shared" si="310"/>
        <v>21480.498891659809</v>
      </c>
      <c r="AI91" s="66">
        <f t="shared" si="310"/>
        <v>21480.498891659809</v>
      </c>
      <c r="AJ91" s="66">
        <f t="shared" si="310"/>
        <v>21480.498891659809</v>
      </c>
      <c r="AK91" s="66">
        <f t="shared" si="310"/>
        <v>21480.498891659809</v>
      </c>
      <c r="AL91" s="66">
        <f t="shared" si="310"/>
        <v>21480.498891659809</v>
      </c>
      <c r="AM91" s="66">
        <f t="shared" si="310"/>
        <v>21480.498891659809</v>
      </c>
      <c r="AN91" s="66">
        <f t="shared" si="310"/>
        <v>21480.498891659809</v>
      </c>
      <c r="AO91" s="66">
        <f t="shared" si="310"/>
        <v>21480.498891659809</v>
      </c>
      <c r="AP91" s="66">
        <f t="shared" si="310"/>
        <v>21480.498891659809</v>
      </c>
      <c r="AQ91" s="66">
        <f t="shared" si="310"/>
        <v>21480.498891659809</v>
      </c>
      <c r="AR91" s="75">
        <f>SUM(AF91:AQ91)</f>
        <v>257765.9866999177</v>
      </c>
      <c r="AS91" s="66">
        <f t="shared" ref="AS91:BD91" si="311">SUM(AS88:AS90)</f>
        <v>21480.498891659809</v>
      </c>
      <c r="AT91" s="66">
        <f t="shared" si="311"/>
        <v>21480.498891659809</v>
      </c>
      <c r="AU91" s="66">
        <f t="shared" si="311"/>
        <v>21480.498891659809</v>
      </c>
      <c r="AV91" s="66">
        <f t="shared" si="311"/>
        <v>21480.498891659809</v>
      </c>
      <c r="AW91" s="66">
        <f t="shared" si="311"/>
        <v>21480.498891659809</v>
      </c>
      <c r="AX91" s="66">
        <f t="shared" si="311"/>
        <v>21480.498891659809</v>
      </c>
      <c r="AY91" s="66">
        <f t="shared" si="311"/>
        <v>21480.498891659809</v>
      </c>
      <c r="AZ91" s="66">
        <f t="shared" si="311"/>
        <v>21480.498891659809</v>
      </c>
      <c r="BA91" s="66">
        <f t="shared" si="311"/>
        <v>21480.498891659809</v>
      </c>
      <c r="BB91" s="66">
        <f t="shared" si="311"/>
        <v>21480.498891659809</v>
      </c>
      <c r="BC91" s="66">
        <f t="shared" si="311"/>
        <v>21480.498891659809</v>
      </c>
      <c r="BD91" s="66">
        <f t="shared" si="311"/>
        <v>21480.498891659809</v>
      </c>
      <c r="BE91" s="75">
        <f>SUM(AS91:BD91)</f>
        <v>257765.9866999177</v>
      </c>
      <c r="BF91" s="66">
        <f t="shared" ref="BF91:BQ91" si="312">SUM(BF88:BF90)</f>
        <v>21480.498891659809</v>
      </c>
      <c r="BG91" s="66">
        <f t="shared" si="312"/>
        <v>21480.498891659809</v>
      </c>
      <c r="BH91" s="66">
        <f t="shared" si="312"/>
        <v>21480.498891659809</v>
      </c>
      <c r="BI91" s="66">
        <f t="shared" si="312"/>
        <v>21480.498891659809</v>
      </c>
      <c r="BJ91" s="66">
        <f t="shared" si="312"/>
        <v>21480.498891659809</v>
      </c>
      <c r="BK91" s="66">
        <f t="shared" si="312"/>
        <v>21480.498891659809</v>
      </c>
      <c r="BL91" s="66">
        <f t="shared" si="312"/>
        <v>21480.498891659809</v>
      </c>
      <c r="BM91" s="66">
        <f t="shared" si="312"/>
        <v>21480.498891659809</v>
      </c>
      <c r="BN91" s="66">
        <f t="shared" si="312"/>
        <v>21480.498891659809</v>
      </c>
      <c r="BO91" s="66">
        <f t="shared" si="312"/>
        <v>21480.498891659809</v>
      </c>
      <c r="BP91" s="66">
        <f t="shared" si="312"/>
        <v>21480.498891659809</v>
      </c>
      <c r="BQ91" s="66">
        <f t="shared" si="312"/>
        <v>21480.498891659809</v>
      </c>
      <c r="BR91" s="75">
        <f>SUM(BF91:BQ91)</f>
        <v>257765.9866999177</v>
      </c>
      <c r="BS91" s="66">
        <f t="shared" ref="BS91:CD91" si="313">SUM(BS88:BS90)</f>
        <v>21480.498891659809</v>
      </c>
      <c r="BT91" s="66">
        <f t="shared" si="313"/>
        <v>21480.498891659809</v>
      </c>
      <c r="BU91" s="66">
        <f t="shared" si="313"/>
        <v>21480.498891659809</v>
      </c>
      <c r="BV91" s="66">
        <f t="shared" si="313"/>
        <v>21480.498891659809</v>
      </c>
      <c r="BW91" s="66">
        <f t="shared" si="313"/>
        <v>21480.498891659809</v>
      </c>
      <c r="BX91" s="66">
        <f t="shared" si="313"/>
        <v>21480.498891659809</v>
      </c>
      <c r="BY91" s="66">
        <f t="shared" si="313"/>
        <v>21480.498891659809</v>
      </c>
      <c r="BZ91" s="66">
        <f t="shared" si="313"/>
        <v>21480.498891659809</v>
      </c>
      <c r="CA91" s="66">
        <f t="shared" si="313"/>
        <v>21480.498891659809</v>
      </c>
      <c r="CB91" s="66">
        <f t="shared" si="313"/>
        <v>21480.498891659809</v>
      </c>
      <c r="CC91" s="66">
        <f t="shared" si="313"/>
        <v>21480.498891659809</v>
      </c>
      <c r="CD91" s="66">
        <f t="shared" si="313"/>
        <v>21480.498891659809</v>
      </c>
      <c r="CE91" s="75">
        <f>SUM(BS91:CD91)</f>
        <v>257765.9866999177</v>
      </c>
      <c r="CF91" s="66">
        <f t="shared" ref="CF91:CQ91" si="314">SUM(CF88:CF90)</f>
        <v>21480.498891659809</v>
      </c>
      <c r="CG91" s="66">
        <f t="shared" si="314"/>
        <v>21480.498891659809</v>
      </c>
      <c r="CH91" s="66">
        <f t="shared" si="314"/>
        <v>21480.498891659809</v>
      </c>
      <c r="CI91" s="66">
        <f t="shared" si="314"/>
        <v>21480.498891659809</v>
      </c>
      <c r="CJ91" s="66">
        <f t="shared" si="314"/>
        <v>21480.498891659809</v>
      </c>
      <c r="CK91" s="66">
        <f t="shared" si="314"/>
        <v>21480.498891659809</v>
      </c>
      <c r="CL91" s="66">
        <f t="shared" si="314"/>
        <v>21480.498891659809</v>
      </c>
      <c r="CM91" s="66">
        <f t="shared" si="314"/>
        <v>21480.498891659809</v>
      </c>
      <c r="CN91" s="66">
        <f t="shared" si="314"/>
        <v>21480.498891659809</v>
      </c>
      <c r="CO91" s="66">
        <f t="shared" si="314"/>
        <v>21480.498891659809</v>
      </c>
      <c r="CP91" s="66">
        <f t="shared" si="314"/>
        <v>21480.498891659809</v>
      </c>
      <c r="CQ91" s="66">
        <f t="shared" si="314"/>
        <v>21480.498891659809</v>
      </c>
      <c r="CR91" s="75">
        <f>SUM(CF91:CQ91)</f>
        <v>257765.9866999177</v>
      </c>
      <c r="CS91" s="66">
        <f t="shared" ref="CS91:DD91" si="315">SUM(CS88:CS90)</f>
        <v>21480.498891659809</v>
      </c>
      <c r="CT91" s="66">
        <f t="shared" si="315"/>
        <v>21480.498891659809</v>
      </c>
      <c r="CU91" s="66">
        <f t="shared" si="315"/>
        <v>21480.498891659809</v>
      </c>
      <c r="CV91" s="66">
        <f t="shared" si="315"/>
        <v>21480.498891659809</v>
      </c>
      <c r="CW91" s="66">
        <f t="shared" si="315"/>
        <v>21480.498891659809</v>
      </c>
      <c r="CX91" s="66">
        <f t="shared" si="315"/>
        <v>21480.498891659809</v>
      </c>
      <c r="CY91" s="66">
        <f t="shared" si="315"/>
        <v>21480.498891659809</v>
      </c>
      <c r="CZ91" s="66">
        <f t="shared" si="315"/>
        <v>21480.498891659809</v>
      </c>
      <c r="DA91" s="66">
        <f t="shared" si="315"/>
        <v>21480.498891659809</v>
      </c>
      <c r="DB91" s="66">
        <f t="shared" si="315"/>
        <v>21480.498891659809</v>
      </c>
      <c r="DC91" s="66">
        <f t="shared" si="315"/>
        <v>21480.498891659809</v>
      </c>
      <c r="DD91" s="66">
        <f t="shared" si="315"/>
        <v>21480.498891659809</v>
      </c>
      <c r="DE91" s="75">
        <f>SUM(CS91:DD91)</f>
        <v>257765.9866999177</v>
      </c>
      <c r="DF91" s="66">
        <f t="shared" ref="DF91:DQ91" si="316">SUM(DF88:DF90)</f>
        <v>21480.498891659809</v>
      </c>
      <c r="DG91" s="66">
        <f t="shared" si="316"/>
        <v>21480.498891659809</v>
      </c>
      <c r="DH91" s="66">
        <f t="shared" si="316"/>
        <v>21480.498891659809</v>
      </c>
      <c r="DI91" s="66">
        <f t="shared" si="316"/>
        <v>21480.498891659809</v>
      </c>
      <c r="DJ91" s="66">
        <f t="shared" si="316"/>
        <v>21480.498891659809</v>
      </c>
      <c r="DK91" s="66">
        <f t="shared" si="316"/>
        <v>21480.498891659809</v>
      </c>
      <c r="DL91" s="66">
        <f t="shared" si="316"/>
        <v>21480.498891659809</v>
      </c>
      <c r="DM91" s="66">
        <f t="shared" si="316"/>
        <v>21480.498891659809</v>
      </c>
      <c r="DN91" s="66">
        <f t="shared" si="316"/>
        <v>21480.498891659809</v>
      </c>
      <c r="DO91" s="66">
        <f t="shared" si="316"/>
        <v>21480.498891659809</v>
      </c>
      <c r="DP91" s="66">
        <f t="shared" si="316"/>
        <v>21480.498891659809</v>
      </c>
      <c r="DQ91" s="66">
        <f t="shared" si="316"/>
        <v>21480.498891659809</v>
      </c>
      <c r="DR91" s="75">
        <f>SUM(DF91:DQ91)</f>
        <v>257765.9866999177</v>
      </c>
      <c r="DS91" s="66">
        <f t="shared" ref="DS91:ED91" si="317">SUM(DS88:DS90)</f>
        <v>21480.498891659809</v>
      </c>
      <c r="DT91" s="66">
        <f t="shared" si="317"/>
        <v>21480.498891659809</v>
      </c>
      <c r="DU91" s="66">
        <f t="shared" si="317"/>
        <v>21480.498891659809</v>
      </c>
      <c r="DV91" s="66">
        <f t="shared" si="317"/>
        <v>21480.498891659809</v>
      </c>
      <c r="DW91" s="66">
        <f t="shared" si="317"/>
        <v>21480.498891659809</v>
      </c>
      <c r="DX91" s="66">
        <f t="shared" si="317"/>
        <v>21480.498891659809</v>
      </c>
      <c r="DY91" s="66">
        <f t="shared" si="317"/>
        <v>21480.498891659809</v>
      </c>
      <c r="DZ91" s="66">
        <f t="shared" si="317"/>
        <v>21480.498891659809</v>
      </c>
      <c r="EA91" s="66">
        <f t="shared" si="317"/>
        <v>21480.498891659809</v>
      </c>
      <c r="EB91" s="66">
        <f t="shared" si="317"/>
        <v>21480.498891659809</v>
      </c>
      <c r="EC91" s="66">
        <f t="shared" si="317"/>
        <v>21480.498891659809</v>
      </c>
      <c r="ED91" s="66">
        <f t="shared" si="317"/>
        <v>21480.498891659809</v>
      </c>
      <c r="EE91" s="76">
        <f>SUM(DS91:ED91)</f>
        <v>257765.9866999177</v>
      </c>
    </row>
    <row r="92" spans="3:148" ht="12" customHeight="1" x14ac:dyDescent="0.2">
      <c r="C92" s="35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8" ht="15" customHeight="1" x14ac:dyDescent="0.2">
      <c r="C93" s="35"/>
      <c r="D93" s="92" t="s">
        <v>121</v>
      </c>
      <c r="E93" s="96"/>
      <c r="F93" s="96">
        <f t="shared" ref="F93:AK93" si="318">F74-F84-F91</f>
        <v>18161.501108340184</v>
      </c>
      <c r="G93" s="96">
        <f t="shared" si="318"/>
        <v>16429.501108340191</v>
      </c>
      <c r="H93" s="96">
        <f t="shared" si="318"/>
        <v>14929.501108340191</v>
      </c>
      <c r="I93" s="96">
        <f t="shared" si="318"/>
        <v>20661.501108340184</v>
      </c>
      <c r="J93" s="96">
        <f t="shared" si="318"/>
        <v>18929.501108340191</v>
      </c>
      <c r="K93" s="96">
        <f t="shared" si="318"/>
        <v>15629.501108340191</v>
      </c>
      <c r="L93" s="96">
        <f t="shared" si="318"/>
        <v>15629.501108340191</v>
      </c>
      <c r="M93" s="96">
        <f t="shared" si="318"/>
        <v>15629.501108340191</v>
      </c>
      <c r="N93" s="96">
        <f t="shared" si="318"/>
        <v>15929.501108340191</v>
      </c>
      <c r="O93" s="96">
        <f t="shared" si="318"/>
        <v>14029.501108340191</v>
      </c>
      <c r="P93" s="96">
        <f t="shared" si="318"/>
        <v>16229.501108340191</v>
      </c>
      <c r="Q93" s="96">
        <f t="shared" si="318"/>
        <v>16229.501108340191</v>
      </c>
      <c r="R93" s="75">
        <f t="shared" si="318"/>
        <v>198418.01330008236</v>
      </c>
      <c r="S93" s="96">
        <f t="shared" si="318"/>
        <v>12202.501108340191</v>
      </c>
      <c r="T93" s="96">
        <f t="shared" si="318"/>
        <v>17652.501108340191</v>
      </c>
      <c r="U93" s="96">
        <f t="shared" si="318"/>
        <v>9826.5011083401914</v>
      </c>
      <c r="V93" s="96">
        <f t="shared" si="318"/>
        <v>17652.501108340191</v>
      </c>
      <c r="W93" s="96">
        <f t="shared" si="318"/>
        <v>12067.501108340191</v>
      </c>
      <c r="X93" s="96">
        <f t="shared" si="318"/>
        <v>10367.501108340191</v>
      </c>
      <c r="Y93" s="96">
        <f t="shared" si="318"/>
        <v>14567.501108340191</v>
      </c>
      <c r="Z93" s="96">
        <f t="shared" si="318"/>
        <v>14567.501108340191</v>
      </c>
      <c r="AA93" s="96">
        <f t="shared" si="318"/>
        <v>14567.501108340191</v>
      </c>
      <c r="AB93" s="96">
        <f t="shared" si="318"/>
        <v>14567.501108340191</v>
      </c>
      <c r="AC93" s="96">
        <f t="shared" si="318"/>
        <v>14567.501108340191</v>
      </c>
      <c r="AD93" s="96">
        <f t="shared" si="318"/>
        <v>14567.501108340191</v>
      </c>
      <c r="AE93" s="75">
        <f t="shared" si="318"/>
        <v>167174.0133000823</v>
      </c>
      <c r="AF93" s="96">
        <f t="shared" si="318"/>
        <v>12407.501108340191</v>
      </c>
      <c r="AG93" s="96">
        <f t="shared" si="318"/>
        <v>14032.501108340191</v>
      </c>
      <c r="AH93" s="96">
        <f t="shared" si="318"/>
        <v>7786.5011083401914</v>
      </c>
      <c r="AI93" s="96">
        <f t="shared" si="318"/>
        <v>15612.501108340191</v>
      </c>
      <c r="AJ93" s="96">
        <f t="shared" si="318"/>
        <v>13112.501108340191</v>
      </c>
      <c r="AK93" s="96">
        <f t="shared" si="318"/>
        <v>11412.501108340191</v>
      </c>
      <c r="AL93" s="96">
        <f t="shared" ref="AL93:BQ93" si="319">AL74-AL84-AL91</f>
        <v>15612.501108340191</v>
      </c>
      <c r="AM93" s="96">
        <f t="shared" si="319"/>
        <v>15612.501108340191</v>
      </c>
      <c r="AN93" s="96">
        <f t="shared" si="319"/>
        <v>15612.501108340191</v>
      </c>
      <c r="AO93" s="96">
        <f t="shared" si="319"/>
        <v>15612.501108340191</v>
      </c>
      <c r="AP93" s="96">
        <f t="shared" si="319"/>
        <v>15612.501108340191</v>
      </c>
      <c r="AQ93" s="96">
        <f t="shared" si="319"/>
        <v>15612.501108340191</v>
      </c>
      <c r="AR93" s="75">
        <f t="shared" si="319"/>
        <v>168039.0133000823</v>
      </c>
      <c r="AS93" s="96">
        <f t="shared" si="319"/>
        <v>17947.501108340191</v>
      </c>
      <c r="AT93" s="96">
        <f t="shared" si="319"/>
        <v>19572.501108340191</v>
      </c>
      <c r="AU93" s="96">
        <f t="shared" si="319"/>
        <v>11746.501108340191</v>
      </c>
      <c r="AV93" s="96">
        <f t="shared" si="319"/>
        <v>19572.501108340191</v>
      </c>
      <c r="AW93" s="96">
        <f t="shared" si="319"/>
        <v>17072.501108340191</v>
      </c>
      <c r="AX93" s="96">
        <f t="shared" si="319"/>
        <v>15372.501108340191</v>
      </c>
      <c r="AY93" s="96">
        <f t="shared" si="319"/>
        <v>19572.501108340191</v>
      </c>
      <c r="AZ93" s="96">
        <f t="shared" si="319"/>
        <v>19572.501108340191</v>
      </c>
      <c r="BA93" s="96">
        <f t="shared" si="319"/>
        <v>19572.501108340191</v>
      </c>
      <c r="BB93" s="96">
        <f t="shared" si="319"/>
        <v>19572.501108340191</v>
      </c>
      <c r="BC93" s="96">
        <f t="shared" si="319"/>
        <v>19572.501108340191</v>
      </c>
      <c r="BD93" s="96">
        <f t="shared" si="319"/>
        <v>19572.501108340191</v>
      </c>
      <c r="BE93" s="75">
        <f t="shared" si="319"/>
        <v>218719.0133000823</v>
      </c>
      <c r="BF93" s="96">
        <f t="shared" si="319"/>
        <v>17947.501108340191</v>
      </c>
      <c r="BG93" s="96">
        <f t="shared" si="319"/>
        <v>19572.501108340191</v>
      </c>
      <c r="BH93" s="96">
        <f t="shared" si="319"/>
        <v>11746.501108340191</v>
      </c>
      <c r="BI93" s="96">
        <f t="shared" si="319"/>
        <v>19572.501108340191</v>
      </c>
      <c r="BJ93" s="96">
        <f t="shared" si="319"/>
        <v>17072.501108340191</v>
      </c>
      <c r="BK93" s="96">
        <f t="shared" si="319"/>
        <v>15372.501108340191</v>
      </c>
      <c r="BL93" s="96">
        <f t="shared" si="319"/>
        <v>19572.501108340191</v>
      </c>
      <c r="BM93" s="96">
        <f t="shared" si="319"/>
        <v>19572.501108340191</v>
      </c>
      <c r="BN93" s="96">
        <f t="shared" si="319"/>
        <v>19572.501108340191</v>
      </c>
      <c r="BO93" s="96">
        <f t="shared" si="319"/>
        <v>19572.501108340191</v>
      </c>
      <c r="BP93" s="96">
        <f t="shared" si="319"/>
        <v>19572.501108340191</v>
      </c>
      <c r="BQ93" s="96">
        <f t="shared" si="319"/>
        <v>19572.501108340191</v>
      </c>
      <c r="BR93" s="75">
        <f t="shared" ref="BR93:CW93" si="320">BR74-BR84-BR91</f>
        <v>218719.0133000823</v>
      </c>
      <c r="BS93" s="96">
        <f t="shared" si="320"/>
        <v>17947.501108340191</v>
      </c>
      <c r="BT93" s="96">
        <f t="shared" si="320"/>
        <v>19572.501108340191</v>
      </c>
      <c r="BU93" s="96">
        <f t="shared" si="320"/>
        <v>11746.501108340191</v>
      </c>
      <c r="BV93" s="96">
        <f t="shared" si="320"/>
        <v>19572.501108340191</v>
      </c>
      <c r="BW93" s="96">
        <f t="shared" si="320"/>
        <v>17072.501108340191</v>
      </c>
      <c r="BX93" s="96">
        <f t="shared" si="320"/>
        <v>15372.501108340191</v>
      </c>
      <c r="BY93" s="96">
        <f t="shared" si="320"/>
        <v>19572.501108340191</v>
      </c>
      <c r="BZ93" s="96">
        <f t="shared" si="320"/>
        <v>19572.501108340191</v>
      </c>
      <c r="CA93" s="96">
        <f t="shared" si="320"/>
        <v>19572.501108340191</v>
      </c>
      <c r="CB93" s="96">
        <f t="shared" si="320"/>
        <v>19572.501108340191</v>
      </c>
      <c r="CC93" s="96">
        <f t="shared" si="320"/>
        <v>19572.501108340191</v>
      </c>
      <c r="CD93" s="96">
        <f t="shared" si="320"/>
        <v>19572.501108340191</v>
      </c>
      <c r="CE93" s="75">
        <f t="shared" si="320"/>
        <v>218719.0133000823</v>
      </c>
      <c r="CF93" s="96">
        <f t="shared" si="320"/>
        <v>17947.501108340191</v>
      </c>
      <c r="CG93" s="96">
        <f t="shared" si="320"/>
        <v>19572.501108340191</v>
      </c>
      <c r="CH93" s="96">
        <f t="shared" si="320"/>
        <v>11746.501108340191</v>
      </c>
      <c r="CI93" s="96">
        <f t="shared" si="320"/>
        <v>19572.501108340191</v>
      </c>
      <c r="CJ93" s="96">
        <f t="shared" si="320"/>
        <v>17072.501108340191</v>
      </c>
      <c r="CK93" s="96">
        <f t="shared" si="320"/>
        <v>15372.501108340191</v>
      </c>
      <c r="CL93" s="96">
        <f t="shared" si="320"/>
        <v>19572.501108340191</v>
      </c>
      <c r="CM93" s="96">
        <f t="shared" si="320"/>
        <v>19572.501108340191</v>
      </c>
      <c r="CN93" s="96">
        <f t="shared" si="320"/>
        <v>19572.501108340191</v>
      </c>
      <c r="CO93" s="96">
        <f t="shared" si="320"/>
        <v>19572.501108340191</v>
      </c>
      <c r="CP93" s="96">
        <f t="shared" si="320"/>
        <v>19572.501108340191</v>
      </c>
      <c r="CQ93" s="96">
        <f t="shared" si="320"/>
        <v>19572.501108340191</v>
      </c>
      <c r="CR93" s="75">
        <f t="shared" si="320"/>
        <v>218719.0133000823</v>
      </c>
      <c r="CS93" s="96">
        <f t="shared" si="320"/>
        <v>17947.501108340191</v>
      </c>
      <c r="CT93" s="96">
        <f t="shared" si="320"/>
        <v>19572.501108340191</v>
      </c>
      <c r="CU93" s="96">
        <f t="shared" si="320"/>
        <v>11746.501108340191</v>
      </c>
      <c r="CV93" s="96">
        <f t="shared" si="320"/>
        <v>19572.501108340191</v>
      </c>
      <c r="CW93" s="96">
        <f t="shared" si="320"/>
        <v>17072.501108340191</v>
      </c>
      <c r="CX93" s="96">
        <f t="shared" ref="CX93:EE93" si="321">CX74-CX84-CX91</f>
        <v>15372.501108340191</v>
      </c>
      <c r="CY93" s="96">
        <f t="shared" si="321"/>
        <v>19572.501108340191</v>
      </c>
      <c r="CZ93" s="96">
        <f t="shared" si="321"/>
        <v>19572.501108340191</v>
      </c>
      <c r="DA93" s="96">
        <f t="shared" si="321"/>
        <v>19572.501108340191</v>
      </c>
      <c r="DB93" s="96">
        <f t="shared" si="321"/>
        <v>19572.501108340191</v>
      </c>
      <c r="DC93" s="96">
        <f t="shared" si="321"/>
        <v>19572.501108340191</v>
      </c>
      <c r="DD93" s="96">
        <f t="shared" si="321"/>
        <v>19572.501108340191</v>
      </c>
      <c r="DE93" s="75">
        <f t="shared" si="321"/>
        <v>218719.0133000823</v>
      </c>
      <c r="DF93" s="96">
        <f t="shared" si="321"/>
        <v>17947.501108340191</v>
      </c>
      <c r="DG93" s="96">
        <f t="shared" si="321"/>
        <v>19572.501108340191</v>
      </c>
      <c r="DH93" s="96">
        <f t="shared" si="321"/>
        <v>11746.501108340191</v>
      </c>
      <c r="DI93" s="96">
        <f t="shared" si="321"/>
        <v>19572.501108340191</v>
      </c>
      <c r="DJ93" s="96">
        <f t="shared" si="321"/>
        <v>17072.501108340191</v>
      </c>
      <c r="DK93" s="96">
        <f t="shared" si="321"/>
        <v>15372.501108340191</v>
      </c>
      <c r="DL93" s="96">
        <f t="shared" si="321"/>
        <v>19572.501108340191</v>
      </c>
      <c r="DM93" s="96">
        <f t="shared" si="321"/>
        <v>19572.501108340191</v>
      </c>
      <c r="DN93" s="96">
        <f t="shared" si="321"/>
        <v>19572.501108340191</v>
      </c>
      <c r="DO93" s="96">
        <f t="shared" si="321"/>
        <v>19572.501108340191</v>
      </c>
      <c r="DP93" s="96">
        <f t="shared" si="321"/>
        <v>19572.501108340191</v>
      </c>
      <c r="DQ93" s="96">
        <f t="shared" si="321"/>
        <v>19572.501108340191</v>
      </c>
      <c r="DR93" s="75">
        <f t="shared" si="321"/>
        <v>218719.0133000823</v>
      </c>
      <c r="DS93" s="96">
        <f t="shared" si="321"/>
        <v>17947.501108340191</v>
      </c>
      <c r="DT93" s="96">
        <f t="shared" si="321"/>
        <v>19572.501108340191</v>
      </c>
      <c r="DU93" s="96">
        <f t="shared" si="321"/>
        <v>11746.501108340191</v>
      </c>
      <c r="DV93" s="96">
        <f t="shared" si="321"/>
        <v>19572.501108340191</v>
      </c>
      <c r="DW93" s="96">
        <f t="shared" si="321"/>
        <v>17072.501108340191</v>
      </c>
      <c r="DX93" s="96">
        <f t="shared" si="321"/>
        <v>15372.501108340191</v>
      </c>
      <c r="DY93" s="96">
        <f t="shared" si="321"/>
        <v>19572.501108340191</v>
      </c>
      <c r="DZ93" s="96">
        <f t="shared" si="321"/>
        <v>19572.501108340191</v>
      </c>
      <c r="EA93" s="96">
        <f t="shared" si="321"/>
        <v>19572.501108340191</v>
      </c>
      <c r="EB93" s="96">
        <f t="shared" si="321"/>
        <v>19572.501108340191</v>
      </c>
      <c r="EC93" s="96">
        <f t="shared" si="321"/>
        <v>19572.501108340191</v>
      </c>
      <c r="ED93" s="96">
        <f t="shared" si="321"/>
        <v>19572.501108340191</v>
      </c>
      <c r="EE93" s="76">
        <f t="shared" si="321"/>
        <v>218719.0133000823</v>
      </c>
    </row>
    <row r="94" spans="3:148" ht="15" customHeight="1" x14ac:dyDescent="0.2">
      <c r="C94" s="35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8" ht="15" customHeight="1" x14ac:dyDescent="0.2">
      <c r="C95" s="35"/>
      <c r="D95" s="92" t="s">
        <v>122</v>
      </c>
      <c r="E95" s="96"/>
      <c r="F95" s="96">
        <f t="shared" ref="F95:Q95" si="322">E97</f>
        <v>0</v>
      </c>
      <c r="G95" s="96">
        <f t="shared" si="322"/>
        <v>18161.501108340184</v>
      </c>
      <c r="H95" s="96">
        <f t="shared" si="322"/>
        <v>34591.002216680376</v>
      </c>
      <c r="I95" s="96">
        <f t="shared" si="322"/>
        <v>49520.503325020567</v>
      </c>
      <c r="J95" s="96">
        <f t="shared" si="322"/>
        <v>70182.004433360751</v>
      </c>
      <c r="K95" s="96">
        <f t="shared" si="322"/>
        <v>89111.505541700943</v>
      </c>
      <c r="L95" s="96">
        <f t="shared" si="322"/>
        <v>104741.00665004113</v>
      </c>
      <c r="M95" s="96">
        <f t="shared" si="322"/>
        <v>120370.50775838133</v>
      </c>
      <c r="N95" s="96">
        <f t="shared" si="322"/>
        <v>136000.00886672153</v>
      </c>
      <c r="O95" s="96">
        <f t="shared" si="322"/>
        <v>151929.50997506172</v>
      </c>
      <c r="P95" s="96">
        <f t="shared" si="322"/>
        <v>165959.01108340191</v>
      </c>
      <c r="Q95" s="96">
        <f t="shared" si="322"/>
        <v>182188.51219174211</v>
      </c>
      <c r="R95" s="75">
        <f>F95</f>
        <v>0</v>
      </c>
      <c r="S95" s="96">
        <f t="shared" ref="S95:AD95" si="323">R97</f>
        <v>198418.0133000823</v>
      </c>
      <c r="T95" s="96">
        <f t="shared" si="323"/>
        <v>210620.51440842249</v>
      </c>
      <c r="U95" s="96">
        <f t="shared" si="323"/>
        <v>228273.01551676268</v>
      </c>
      <c r="V95" s="96">
        <f t="shared" si="323"/>
        <v>238099.51662510287</v>
      </c>
      <c r="W95" s="96">
        <f t="shared" si="323"/>
        <v>255752.01773344306</v>
      </c>
      <c r="X95" s="96">
        <f t="shared" si="323"/>
        <v>267819.51884178328</v>
      </c>
      <c r="Y95" s="96">
        <f t="shared" si="323"/>
        <v>278187.0199501235</v>
      </c>
      <c r="Z95" s="96">
        <f t="shared" si="323"/>
        <v>292754.52105846372</v>
      </c>
      <c r="AA95" s="96">
        <f t="shared" si="323"/>
        <v>307322.02216680394</v>
      </c>
      <c r="AB95" s="96">
        <f t="shared" si="323"/>
        <v>321889.52327514417</v>
      </c>
      <c r="AC95" s="96">
        <f t="shared" si="323"/>
        <v>336457.02438348439</v>
      </c>
      <c r="AD95" s="96">
        <f t="shared" si="323"/>
        <v>351024.52549182461</v>
      </c>
      <c r="AE95" s="75">
        <f>S95</f>
        <v>198418.0133000823</v>
      </c>
      <c r="AF95" s="96">
        <f t="shared" ref="AF95:AQ95" si="324">AE97</f>
        <v>365592.02660016459</v>
      </c>
      <c r="AG95" s="96">
        <f t="shared" si="324"/>
        <v>377999.52770850481</v>
      </c>
      <c r="AH95" s="96">
        <f t="shared" si="324"/>
        <v>392032.02881684504</v>
      </c>
      <c r="AI95" s="96">
        <f t="shared" si="324"/>
        <v>399818.52992518526</v>
      </c>
      <c r="AJ95" s="96">
        <f t="shared" si="324"/>
        <v>415431.03103352548</v>
      </c>
      <c r="AK95" s="96">
        <f t="shared" si="324"/>
        <v>428543.5321418657</v>
      </c>
      <c r="AL95" s="96">
        <f t="shared" si="324"/>
        <v>439956.03325020592</v>
      </c>
      <c r="AM95" s="96">
        <f t="shared" si="324"/>
        <v>455568.53435854614</v>
      </c>
      <c r="AN95" s="96">
        <f t="shared" si="324"/>
        <v>471181.03546688636</v>
      </c>
      <c r="AO95" s="96">
        <f t="shared" si="324"/>
        <v>486793.53657522658</v>
      </c>
      <c r="AP95" s="96">
        <f t="shared" si="324"/>
        <v>502406.0376835668</v>
      </c>
      <c r="AQ95" s="96">
        <f t="shared" si="324"/>
        <v>518018.53879190702</v>
      </c>
      <c r="AR95" s="75">
        <f>AF95</f>
        <v>365592.02660016459</v>
      </c>
      <c r="AS95" s="96">
        <f t="shared" ref="AS95:BD95" si="325">AR97</f>
        <v>533631.03990024689</v>
      </c>
      <c r="AT95" s="96">
        <f t="shared" si="325"/>
        <v>551578.54100858711</v>
      </c>
      <c r="AU95" s="96">
        <f t="shared" si="325"/>
        <v>571151.04211692733</v>
      </c>
      <c r="AV95" s="96">
        <f t="shared" si="325"/>
        <v>582897.54322526755</v>
      </c>
      <c r="AW95" s="96">
        <f t="shared" si="325"/>
        <v>602470.04433360777</v>
      </c>
      <c r="AX95" s="96">
        <f t="shared" si="325"/>
        <v>619542.54544194799</v>
      </c>
      <c r="AY95" s="96">
        <f t="shared" si="325"/>
        <v>634915.04655028821</v>
      </c>
      <c r="AZ95" s="96">
        <f t="shared" si="325"/>
        <v>654487.54765862843</v>
      </c>
      <c r="BA95" s="96">
        <f t="shared" si="325"/>
        <v>674060.04876696866</v>
      </c>
      <c r="BB95" s="96">
        <f t="shared" si="325"/>
        <v>693632.54987530888</v>
      </c>
      <c r="BC95" s="96">
        <f t="shared" si="325"/>
        <v>713205.0509836491</v>
      </c>
      <c r="BD95" s="96">
        <f t="shared" si="325"/>
        <v>732777.55209198932</v>
      </c>
      <c r="BE95" s="75">
        <f>AS95</f>
        <v>533631.03990024689</v>
      </c>
      <c r="BF95" s="96">
        <f t="shared" ref="BF95:BQ95" si="326">BE97</f>
        <v>752350.05320032919</v>
      </c>
      <c r="BG95" s="96">
        <f t="shared" si="326"/>
        <v>770297.55430866941</v>
      </c>
      <c r="BH95" s="96">
        <f t="shared" si="326"/>
        <v>789870.05541700963</v>
      </c>
      <c r="BI95" s="96">
        <f t="shared" si="326"/>
        <v>801616.55652534985</v>
      </c>
      <c r="BJ95" s="96">
        <f t="shared" si="326"/>
        <v>821189.05763369007</v>
      </c>
      <c r="BK95" s="96">
        <f t="shared" si="326"/>
        <v>838261.55874203029</v>
      </c>
      <c r="BL95" s="96">
        <f t="shared" si="326"/>
        <v>853634.05985037051</v>
      </c>
      <c r="BM95" s="96">
        <f t="shared" si="326"/>
        <v>873206.56095871073</v>
      </c>
      <c r="BN95" s="96">
        <f t="shared" si="326"/>
        <v>892779.06206705095</v>
      </c>
      <c r="BO95" s="96">
        <f t="shared" si="326"/>
        <v>912351.56317539117</v>
      </c>
      <c r="BP95" s="96">
        <f t="shared" si="326"/>
        <v>931924.06428373139</v>
      </c>
      <c r="BQ95" s="96">
        <f t="shared" si="326"/>
        <v>951496.56539207161</v>
      </c>
      <c r="BR95" s="75">
        <f>BF95</f>
        <v>752350.05320032919</v>
      </c>
      <c r="BS95" s="96">
        <f t="shared" ref="BS95:CD95" si="327">BR97</f>
        <v>971069.06650041149</v>
      </c>
      <c r="BT95" s="96">
        <f t="shared" si="327"/>
        <v>989016.56760875171</v>
      </c>
      <c r="BU95" s="96">
        <f t="shared" si="327"/>
        <v>1008589.0687170919</v>
      </c>
      <c r="BV95" s="96">
        <f t="shared" si="327"/>
        <v>1020335.5698254321</v>
      </c>
      <c r="BW95" s="96">
        <f t="shared" si="327"/>
        <v>1039908.0709337724</v>
      </c>
      <c r="BX95" s="96">
        <f t="shared" si="327"/>
        <v>1056980.5720421125</v>
      </c>
      <c r="BY95" s="96">
        <f t="shared" si="327"/>
        <v>1072353.0731504527</v>
      </c>
      <c r="BZ95" s="96">
        <f t="shared" si="327"/>
        <v>1091925.5742587929</v>
      </c>
      <c r="CA95" s="96">
        <f t="shared" si="327"/>
        <v>1111498.0753671331</v>
      </c>
      <c r="CB95" s="96">
        <f t="shared" si="327"/>
        <v>1131070.5764754734</v>
      </c>
      <c r="CC95" s="96">
        <f t="shared" si="327"/>
        <v>1150643.0775838136</v>
      </c>
      <c r="CD95" s="96">
        <f t="shared" si="327"/>
        <v>1170215.5786921538</v>
      </c>
      <c r="CE95" s="75">
        <f>BS95</f>
        <v>971069.06650041149</v>
      </c>
      <c r="CF95" s="96">
        <f t="shared" ref="CF95:CQ95" si="328">CE97</f>
        <v>1189788.0798004938</v>
      </c>
      <c r="CG95" s="96">
        <f t="shared" si="328"/>
        <v>1207735.580908834</v>
      </c>
      <c r="CH95" s="96">
        <f t="shared" si="328"/>
        <v>1227308.0820171742</v>
      </c>
      <c r="CI95" s="96">
        <f t="shared" si="328"/>
        <v>1239054.5831255144</v>
      </c>
      <c r="CJ95" s="96">
        <f t="shared" si="328"/>
        <v>1258627.0842338547</v>
      </c>
      <c r="CK95" s="96">
        <f t="shared" si="328"/>
        <v>1275699.5853421949</v>
      </c>
      <c r="CL95" s="96">
        <f t="shared" si="328"/>
        <v>1291072.0864505351</v>
      </c>
      <c r="CM95" s="96">
        <f t="shared" si="328"/>
        <v>1310644.5875588753</v>
      </c>
      <c r="CN95" s="96">
        <f t="shared" si="328"/>
        <v>1330217.0886672155</v>
      </c>
      <c r="CO95" s="96">
        <f t="shared" si="328"/>
        <v>1349789.5897755558</v>
      </c>
      <c r="CP95" s="96">
        <f t="shared" si="328"/>
        <v>1369362.090883896</v>
      </c>
      <c r="CQ95" s="96">
        <f t="shared" si="328"/>
        <v>1388934.5919922362</v>
      </c>
      <c r="CR95" s="75">
        <f>CF95</f>
        <v>1189788.0798004938</v>
      </c>
      <c r="CS95" s="96">
        <f t="shared" ref="CS95:DD95" si="329">CR97</f>
        <v>1408507.0931005762</v>
      </c>
      <c r="CT95" s="96">
        <f t="shared" si="329"/>
        <v>1426454.5942089164</v>
      </c>
      <c r="CU95" s="96">
        <f t="shared" si="329"/>
        <v>1446027.0953172566</v>
      </c>
      <c r="CV95" s="96">
        <f t="shared" si="329"/>
        <v>1457773.5964255969</v>
      </c>
      <c r="CW95" s="96">
        <f t="shared" si="329"/>
        <v>1477346.0975339371</v>
      </c>
      <c r="CX95" s="96">
        <f t="shared" si="329"/>
        <v>1494418.5986422773</v>
      </c>
      <c r="CY95" s="96">
        <f t="shared" si="329"/>
        <v>1509791.0997506175</v>
      </c>
      <c r="CZ95" s="96">
        <f t="shared" si="329"/>
        <v>1529363.6008589577</v>
      </c>
      <c r="DA95" s="96">
        <f t="shared" si="329"/>
        <v>1548936.101967298</v>
      </c>
      <c r="DB95" s="96">
        <f t="shared" si="329"/>
        <v>1568508.6030756382</v>
      </c>
      <c r="DC95" s="96">
        <f t="shared" si="329"/>
        <v>1588081.1041839784</v>
      </c>
      <c r="DD95" s="96">
        <f t="shared" si="329"/>
        <v>1607653.6052923186</v>
      </c>
      <c r="DE95" s="75">
        <f>CS95</f>
        <v>1408507.0931005762</v>
      </c>
      <c r="DF95" s="96">
        <f t="shared" ref="DF95:DQ95" si="330">DE97</f>
        <v>1627226.1064006584</v>
      </c>
      <c r="DG95" s="96">
        <f t="shared" si="330"/>
        <v>1645173.6075089986</v>
      </c>
      <c r="DH95" s="96">
        <f t="shared" si="330"/>
        <v>1664746.1086173388</v>
      </c>
      <c r="DI95" s="96">
        <f t="shared" si="330"/>
        <v>1676492.609725679</v>
      </c>
      <c r="DJ95" s="96">
        <f t="shared" si="330"/>
        <v>1696065.1108340193</v>
      </c>
      <c r="DK95" s="96">
        <f t="shared" si="330"/>
        <v>1713137.6119423595</v>
      </c>
      <c r="DL95" s="96">
        <f t="shared" si="330"/>
        <v>1728510.1130506997</v>
      </c>
      <c r="DM95" s="96">
        <f t="shared" si="330"/>
        <v>1748082.6141590399</v>
      </c>
      <c r="DN95" s="96">
        <f t="shared" si="330"/>
        <v>1767655.1152673801</v>
      </c>
      <c r="DO95" s="96">
        <f t="shared" si="330"/>
        <v>1787227.6163757204</v>
      </c>
      <c r="DP95" s="96">
        <f t="shared" si="330"/>
        <v>1806800.1174840606</v>
      </c>
      <c r="DQ95" s="96">
        <f t="shared" si="330"/>
        <v>1826372.6185924008</v>
      </c>
      <c r="DR95" s="75">
        <f>DF95</f>
        <v>1627226.1064006584</v>
      </c>
      <c r="DS95" s="96">
        <f t="shared" ref="DS95:ED95" si="331">DR97</f>
        <v>1845945.1197007406</v>
      </c>
      <c r="DT95" s="96">
        <f t="shared" si="331"/>
        <v>1863892.6208090808</v>
      </c>
      <c r="DU95" s="96">
        <f t="shared" si="331"/>
        <v>1883465.121917421</v>
      </c>
      <c r="DV95" s="96">
        <f t="shared" si="331"/>
        <v>1895211.6230257612</v>
      </c>
      <c r="DW95" s="96">
        <f t="shared" si="331"/>
        <v>1914784.1241341014</v>
      </c>
      <c r="DX95" s="96">
        <f t="shared" si="331"/>
        <v>1931856.6252424417</v>
      </c>
      <c r="DY95" s="96">
        <f t="shared" si="331"/>
        <v>1947229.1263507819</v>
      </c>
      <c r="DZ95" s="96">
        <f t="shared" si="331"/>
        <v>1966801.6274591221</v>
      </c>
      <c r="EA95" s="96">
        <f t="shared" si="331"/>
        <v>1986374.1285674623</v>
      </c>
      <c r="EB95" s="96">
        <f t="shared" si="331"/>
        <v>2005946.6296758025</v>
      </c>
      <c r="EC95" s="96">
        <f t="shared" si="331"/>
        <v>2025519.1307841428</v>
      </c>
      <c r="ED95" s="96">
        <f t="shared" si="331"/>
        <v>2045091.631892483</v>
      </c>
      <c r="EE95" s="76">
        <f>DS95</f>
        <v>1845945.1197007406</v>
      </c>
    </row>
    <row r="96" spans="3:148" ht="15" customHeight="1" x14ac:dyDescent="0.2">
      <c r="D96" s="92" t="s">
        <v>123</v>
      </c>
      <c r="E96" s="96"/>
      <c r="F96" s="96">
        <f t="shared" ref="F96:Q96" si="332">F93</f>
        <v>18161.501108340184</v>
      </c>
      <c r="G96" s="96">
        <f t="shared" si="332"/>
        <v>16429.501108340191</v>
      </c>
      <c r="H96" s="96">
        <f t="shared" si="332"/>
        <v>14929.501108340191</v>
      </c>
      <c r="I96" s="96">
        <f t="shared" si="332"/>
        <v>20661.501108340184</v>
      </c>
      <c r="J96" s="96">
        <f t="shared" si="332"/>
        <v>18929.501108340191</v>
      </c>
      <c r="K96" s="96">
        <f t="shared" si="332"/>
        <v>15629.501108340191</v>
      </c>
      <c r="L96" s="96">
        <f t="shared" si="332"/>
        <v>15629.501108340191</v>
      </c>
      <c r="M96" s="96">
        <f t="shared" si="332"/>
        <v>15629.501108340191</v>
      </c>
      <c r="N96" s="96">
        <f t="shared" si="332"/>
        <v>15929.501108340191</v>
      </c>
      <c r="O96" s="96">
        <f t="shared" si="332"/>
        <v>14029.501108340191</v>
      </c>
      <c r="P96" s="96">
        <f t="shared" si="332"/>
        <v>16229.501108340191</v>
      </c>
      <c r="Q96" s="96">
        <f t="shared" si="332"/>
        <v>16229.501108340191</v>
      </c>
      <c r="R96" s="75">
        <f>SUM(F96:Q96)</f>
        <v>198418.0133000823</v>
      </c>
      <c r="S96" s="96">
        <f t="shared" ref="S96:AD96" si="333">S93</f>
        <v>12202.501108340191</v>
      </c>
      <c r="T96" s="96">
        <f t="shared" si="333"/>
        <v>17652.501108340191</v>
      </c>
      <c r="U96" s="96">
        <f t="shared" si="333"/>
        <v>9826.5011083401914</v>
      </c>
      <c r="V96" s="96">
        <f t="shared" si="333"/>
        <v>17652.501108340191</v>
      </c>
      <c r="W96" s="96">
        <f t="shared" si="333"/>
        <v>12067.501108340191</v>
      </c>
      <c r="X96" s="96">
        <f t="shared" si="333"/>
        <v>10367.501108340191</v>
      </c>
      <c r="Y96" s="96">
        <f t="shared" si="333"/>
        <v>14567.501108340191</v>
      </c>
      <c r="Z96" s="96">
        <f t="shared" si="333"/>
        <v>14567.501108340191</v>
      </c>
      <c r="AA96" s="96">
        <f t="shared" si="333"/>
        <v>14567.501108340191</v>
      </c>
      <c r="AB96" s="96">
        <f t="shared" si="333"/>
        <v>14567.501108340191</v>
      </c>
      <c r="AC96" s="96">
        <f t="shared" si="333"/>
        <v>14567.501108340191</v>
      </c>
      <c r="AD96" s="96">
        <f t="shared" si="333"/>
        <v>14567.501108340191</v>
      </c>
      <c r="AE96" s="75">
        <f>SUM(S96:AD96)</f>
        <v>167174.0133000823</v>
      </c>
      <c r="AF96" s="96">
        <f t="shared" ref="AF96:AQ96" si="334">AF93</f>
        <v>12407.501108340191</v>
      </c>
      <c r="AG96" s="96">
        <f t="shared" si="334"/>
        <v>14032.501108340191</v>
      </c>
      <c r="AH96" s="96">
        <f t="shared" si="334"/>
        <v>7786.5011083401914</v>
      </c>
      <c r="AI96" s="96">
        <f t="shared" si="334"/>
        <v>15612.501108340191</v>
      </c>
      <c r="AJ96" s="96">
        <f t="shared" si="334"/>
        <v>13112.501108340191</v>
      </c>
      <c r="AK96" s="96">
        <f t="shared" si="334"/>
        <v>11412.501108340191</v>
      </c>
      <c r="AL96" s="96">
        <f t="shared" si="334"/>
        <v>15612.501108340191</v>
      </c>
      <c r="AM96" s="96">
        <f t="shared" si="334"/>
        <v>15612.501108340191</v>
      </c>
      <c r="AN96" s="96">
        <f t="shared" si="334"/>
        <v>15612.501108340191</v>
      </c>
      <c r="AO96" s="96">
        <f t="shared" si="334"/>
        <v>15612.501108340191</v>
      </c>
      <c r="AP96" s="96">
        <f t="shared" si="334"/>
        <v>15612.501108340191</v>
      </c>
      <c r="AQ96" s="96">
        <f t="shared" si="334"/>
        <v>15612.501108340191</v>
      </c>
      <c r="AR96" s="75">
        <f>SUM(AF96:AQ96)</f>
        <v>168039.0133000823</v>
      </c>
      <c r="AS96" s="96">
        <f t="shared" ref="AS96:BD96" si="335">AS93</f>
        <v>17947.501108340191</v>
      </c>
      <c r="AT96" s="96">
        <f t="shared" si="335"/>
        <v>19572.501108340191</v>
      </c>
      <c r="AU96" s="96">
        <f t="shared" si="335"/>
        <v>11746.501108340191</v>
      </c>
      <c r="AV96" s="96">
        <f t="shared" si="335"/>
        <v>19572.501108340191</v>
      </c>
      <c r="AW96" s="96">
        <f t="shared" si="335"/>
        <v>17072.501108340191</v>
      </c>
      <c r="AX96" s="96">
        <f t="shared" si="335"/>
        <v>15372.501108340191</v>
      </c>
      <c r="AY96" s="96">
        <f t="shared" si="335"/>
        <v>19572.501108340191</v>
      </c>
      <c r="AZ96" s="96">
        <f t="shared" si="335"/>
        <v>19572.501108340191</v>
      </c>
      <c r="BA96" s="96">
        <f t="shared" si="335"/>
        <v>19572.501108340191</v>
      </c>
      <c r="BB96" s="96">
        <f t="shared" si="335"/>
        <v>19572.501108340191</v>
      </c>
      <c r="BC96" s="96">
        <f t="shared" si="335"/>
        <v>19572.501108340191</v>
      </c>
      <c r="BD96" s="96">
        <f t="shared" si="335"/>
        <v>19572.501108340191</v>
      </c>
      <c r="BE96" s="75">
        <f>SUM(AS96:BD96)</f>
        <v>218719.0133000823</v>
      </c>
      <c r="BF96" s="96">
        <f t="shared" ref="BF96:BQ96" si="336">BF93</f>
        <v>17947.501108340191</v>
      </c>
      <c r="BG96" s="96">
        <f t="shared" si="336"/>
        <v>19572.501108340191</v>
      </c>
      <c r="BH96" s="96">
        <f t="shared" si="336"/>
        <v>11746.501108340191</v>
      </c>
      <c r="BI96" s="96">
        <f t="shared" si="336"/>
        <v>19572.501108340191</v>
      </c>
      <c r="BJ96" s="96">
        <f t="shared" si="336"/>
        <v>17072.501108340191</v>
      </c>
      <c r="BK96" s="96">
        <f t="shared" si="336"/>
        <v>15372.501108340191</v>
      </c>
      <c r="BL96" s="96">
        <f t="shared" si="336"/>
        <v>19572.501108340191</v>
      </c>
      <c r="BM96" s="96">
        <f t="shared" si="336"/>
        <v>19572.501108340191</v>
      </c>
      <c r="BN96" s="96">
        <f t="shared" si="336"/>
        <v>19572.501108340191</v>
      </c>
      <c r="BO96" s="96">
        <f t="shared" si="336"/>
        <v>19572.501108340191</v>
      </c>
      <c r="BP96" s="96">
        <f t="shared" si="336"/>
        <v>19572.501108340191</v>
      </c>
      <c r="BQ96" s="96">
        <f t="shared" si="336"/>
        <v>19572.501108340191</v>
      </c>
      <c r="BR96" s="75">
        <f>SUM(BF96:BQ96)</f>
        <v>218719.0133000823</v>
      </c>
      <c r="BS96" s="96">
        <f t="shared" ref="BS96:CD96" si="337">BS93</f>
        <v>17947.501108340191</v>
      </c>
      <c r="BT96" s="96">
        <f t="shared" si="337"/>
        <v>19572.501108340191</v>
      </c>
      <c r="BU96" s="96">
        <f t="shared" si="337"/>
        <v>11746.501108340191</v>
      </c>
      <c r="BV96" s="96">
        <f t="shared" si="337"/>
        <v>19572.501108340191</v>
      </c>
      <c r="BW96" s="96">
        <f t="shared" si="337"/>
        <v>17072.501108340191</v>
      </c>
      <c r="BX96" s="96">
        <f t="shared" si="337"/>
        <v>15372.501108340191</v>
      </c>
      <c r="BY96" s="96">
        <f t="shared" si="337"/>
        <v>19572.501108340191</v>
      </c>
      <c r="BZ96" s="96">
        <f t="shared" si="337"/>
        <v>19572.501108340191</v>
      </c>
      <c r="CA96" s="96">
        <f t="shared" si="337"/>
        <v>19572.501108340191</v>
      </c>
      <c r="CB96" s="96">
        <f t="shared" si="337"/>
        <v>19572.501108340191</v>
      </c>
      <c r="CC96" s="96">
        <f t="shared" si="337"/>
        <v>19572.501108340191</v>
      </c>
      <c r="CD96" s="96">
        <f t="shared" si="337"/>
        <v>19572.501108340191</v>
      </c>
      <c r="CE96" s="75">
        <f>SUM(BS96:CD96)</f>
        <v>218719.0133000823</v>
      </c>
      <c r="CF96" s="96">
        <f t="shared" ref="CF96:CQ96" si="338">CF93</f>
        <v>17947.501108340191</v>
      </c>
      <c r="CG96" s="96">
        <f t="shared" si="338"/>
        <v>19572.501108340191</v>
      </c>
      <c r="CH96" s="96">
        <f t="shared" si="338"/>
        <v>11746.501108340191</v>
      </c>
      <c r="CI96" s="96">
        <f t="shared" si="338"/>
        <v>19572.501108340191</v>
      </c>
      <c r="CJ96" s="96">
        <f t="shared" si="338"/>
        <v>17072.501108340191</v>
      </c>
      <c r="CK96" s="96">
        <f t="shared" si="338"/>
        <v>15372.501108340191</v>
      </c>
      <c r="CL96" s="96">
        <f t="shared" si="338"/>
        <v>19572.501108340191</v>
      </c>
      <c r="CM96" s="96">
        <f t="shared" si="338"/>
        <v>19572.501108340191</v>
      </c>
      <c r="CN96" s="96">
        <f t="shared" si="338"/>
        <v>19572.501108340191</v>
      </c>
      <c r="CO96" s="96">
        <f t="shared" si="338"/>
        <v>19572.501108340191</v>
      </c>
      <c r="CP96" s="96">
        <f t="shared" si="338"/>
        <v>19572.501108340191</v>
      </c>
      <c r="CQ96" s="96">
        <f t="shared" si="338"/>
        <v>19572.501108340191</v>
      </c>
      <c r="CR96" s="75">
        <f>SUM(CF96:CQ96)</f>
        <v>218719.0133000823</v>
      </c>
      <c r="CS96" s="96">
        <f t="shared" ref="CS96:DD96" si="339">CS93</f>
        <v>17947.501108340191</v>
      </c>
      <c r="CT96" s="96">
        <f t="shared" si="339"/>
        <v>19572.501108340191</v>
      </c>
      <c r="CU96" s="96">
        <f t="shared" si="339"/>
        <v>11746.501108340191</v>
      </c>
      <c r="CV96" s="96">
        <f t="shared" si="339"/>
        <v>19572.501108340191</v>
      </c>
      <c r="CW96" s="96">
        <f t="shared" si="339"/>
        <v>17072.501108340191</v>
      </c>
      <c r="CX96" s="96">
        <f t="shared" si="339"/>
        <v>15372.501108340191</v>
      </c>
      <c r="CY96" s="96">
        <f t="shared" si="339"/>
        <v>19572.501108340191</v>
      </c>
      <c r="CZ96" s="96">
        <f t="shared" si="339"/>
        <v>19572.501108340191</v>
      </c>
      <c r="DA96" s="96">
        <f t="shared" si="339"/>
        <v>19572.501108340191</v>
      </c>
      <c r="DB96" s="96">
        <f t="shared" si="339"/>
        <v>19572.501108340191</v>
      </c>
      <c r="DC96" s="96">
        <f t="shared" si="339"/>
        <v>19572.501108340191</v>
      </c>
      <c r="DD96" s="96">
        <f t="shared" si="339"/>
        <v>19572.501108340191</v>
      </c>
      <c r="DE96" s="75">
        <f>SUM(CS96:DD96)</f>
        <v>218719.0133000823</v>
      </c>
      <c r="DF96" s="96">
        <f t="shared" ref="DF96:DQ96" si="340">DF93</f>
        <v>17947.501108340191</v>
      </c>
      <c r="DG96" s="96">
        <f t="shared" si="340"/>
        <v>19572.501108340191</v>
      </c>
      <c r="DH96" s="96">
        <f t="shared" si="340"/>
        <v>11746.501108340191</v>
      </c>
      <c r="DI96" s="96">
        <f t="shared" si="340"/>
        <v>19572.501108340191</v>
      </c>
      <c r="DJ96" s="96">
        <f t="shared" si="340"/>
        <v>17072.501108340191</v>
      </c>
      <c r="DK96" s="96">
        <f t="shared" si="340"/>
        <v>15372.501108340191</v>
      </c>
      <c r="DL96" s="96">
        <f t="shared" si="340"/>
        <v>19572.501108340191</v>
      </c>
      <c r="DM96" s="96">
        <f t="shared" si="340"/>
        <v>19572.501108340191</v>
      </c>
      <c r="DN96" s="96">
        <f t="shared" si="340"/>
        <v>19572.501108340191</v>
      </c>
      <c r="DO96" s="96">
        <f t="shared" si="340"/>
        <v>19572.501108340191</v>
      </c>
      <c r="DP96" s="96">
        <f t="shared" si="340"/>
        <v>19572.501108340191</v>
      </c>
      <c r="DQ96" s="96">
        <f t="shared" si="340"/>
        <v>19572.501108340191</v>
      </c>
      <c r="DR96" s="75">
        <f>SUM(DF96:DQ96)</f>
        <v>218719.0133000823</v>
      </c>
      <c r="DS96" s="96">
        <f t="shared" ref="DS96:ED96" si="341">DS93</f>
        <v>17947.501108340191</v>
      </c>
      <c r="DT96" s="96">
        <f t="shared" si="341"/>
        <v>19572.501108340191</v>
      </c>
      <c r="DU96" s="96">
        <f t="shared" si="341"/>
        <v>11746.501108340191</v>
      </c>
      <c r="DV96" s="96">
        <f t="shared" si="341"/>
        <v>19572.501108340191</v>
      </c>
      <c r="DW96" s="96">
        <f t="shared" si="341"/>
        <v>17072.501108340191</v>
      </c>
      <c r="DX96" s="96">
        <f t="shared" si="341"/>
        <v>15372.501108340191</v>
      </c>
      <c r="DY96" s="96">
        <f t="shared" si="341"/>
        <v>19572.501108340191</v>
      </c>
      <c r="DZ96" s="96">
        <f t="shared" si="341"/>
        <v>19572.501108340191</v>
      </c>
      <c r="EA96" s="96">
        <f t="shared" si="341"/>
        <v>19572.501108340191</v>
      </c>
      <c r="EB96" s="96">
        <f t="shared" si="341"/>
        <v>19572.501108340191</v>
      </c>
      <c r="EC96" s="96">
        <f t="shared" si="341"/>
        <v>19572.501108340191</v>
      </c>
      <c r="ED96" s="96">
        <f t="shared" si="341"/>
        <v>19572.501108340191</v>
      </c>
      <c r="EE96" s="76">
        <f>SUM(DS96:ED96)</f>
        <v>218719.0133000823</v>
      </c>
    </row>
    <row r="97" spans="4:135" ht="15.75" customHeight="1" x14ac:dyDescent="0.2">
      <c r="D97" s="92" t="s">
        <v>124</v>
      </c>
      <c r="E97" s="96"/>
      <c r="F97" s="96">
        <f t="shared" ref="F97:AK97" si="342">F95+F96</f>
        <v>18161.501108340184</v>
      </c>
      <c r="G97" s="96">
        <f t="shared" si="342"/>
        <v>34591.002216680376</v>
      </c>
      <c r="H97" s="96">
        <f t="shared" si="342"/>
        <v>49520.503325020567</v>
      </c>
      <c r="I97" s="96">
        <f t="shared" si="342"/>
        <v>70182.004433360751</v>
      </c>
      <c r="J97" s="96">
        <f t="shared" si="342"/>
        <v>89111.505541700943</v>
      </c>
      <c r="K97" s="96">
        <f t="shared" si="342"/>
        <v>104741.00665004113</v>
      </c>
      <c r="L97" s="96">
        <f t="shared" si="342"/>
        <v>120370.50775838133</v>
      </c>
      <c r="M97" s="96">
        <f t="shared" si="342"/>
        <v>136000.00886672153</v>
      </c>
      <c r="N97" s="96">
        <f t="shared" si="342"/>
        <v>151929.50997506172</v>
      </c>
      <c r="O97" s="96">
        <f t="shared" si="342"/>
        <v>165959.01108340191</v>
      </c>
      <c r="P97" s="96">
        <f t="shared" si="342"/>
        <v>182188.51219174211</v>
      </c>
      <c r="Q97" s="96">
        <f t="shared" si="342"/>
        <v>198418.0133000823</v>
      </c>
      <c r="R97" s="98">
        <f t="shared" si="342"/>
        <v>198418.0133000823</v>
      </c>
      <c r="S97" s="96">
        <f t="shared" si="342"/>
        <v>210620.51440842249</v>
      </c>
      <c r="T97" s="96">
        <f t="shared" si="342"/>
        <v>228273.01551676268</v>
      </c>
      <c r="U97" s="96">
        <f t="shared" si="342"/>
        <v>238099.51662510287</v>
      </c>
      <c r="V97" s="96">
        <f t="shared" si="342"/>
        <v>255752.01773344306</v>
      </c>
      <c r="W97" s="96">
        <f t="shared" si="342"/>
        <v>267819.51884178328</v>
      </c>
      <c r="X97" s="96">
        <f t="shared" si="342"/>
        <v>278187.0199501235</v>
      </c>
      <c r="Y97" s="96">
        <f t="shared" si="342"/>
        <v>292754.52105846372</v>
      </c>
      <c r="Z97" s="96">
        <f t="shared" si="342"/>
        <v>307322.02216680394</v>
      </c>
      <c r="AA97" s="96">
        <f t="shared" si="342"/>
        <v>321889.52327514417</v>
      </c>
      <c r="AB97" s="96">
        <f t="shared" si="342"/>
        <v>336457.02438348439</v>
      </c>
      <c r="AC97" s="96">
        <f t="shared" si="342"/>
        <v>351024.52549182461</v>
      </c>
      <c r="AD97" s="96">
        <f t="shared" si="342"/>
        <v>365592.02660016483</v>
      </c>
      <c r="AE97" s="98">
        <f t="shared" si="342"/>
        <v>365592.02660016459</v>
      </c>
      <c r="AF97" s="96">
        <f t="shared" si="342"/>
        <v>377999.52770850481</v>
      </c>
      <c r="AG97" s="96">
        <f t="shared" si="342"/>
        <v>392032.02881684504</v>
      </c>
      <c r="AH97" s="96">
        <f t="shared" si="342"/>
        <v>399818.52992518526</v>
      </c>
      <c r="AI97" s="96">
        <f t="shared" si="342"/>
        <v>415431.03103352548</v>
      </c>
      <c r="AJ97" s="96">
        <f t="shared" si="342"/>
        <v>428543.5321418657</v>
      </c>
      <c r="AK97" s="96">
        <f t="shared" si="342"/>
        <v>439956.03325020592</v>
      </c>
      <c r="AL97" s="96">
        <f t="shared" ref="AL97:BQ97" si="343">AL95+AL96</f>
        <v>455568.53435854614</v>
      </c>
      <c r="AM97" s="96">
        <f t="shared" si="343"/>
        <v>471181.03546688636</v>
      </c>
      <c r="AN97" s="96">
        <f t="shared" si="343"/>
        <v>486793.53657522658</v>
      </c>
      <c r="AO97" s="96">
        <f t="shared" si="343"/>
        <v>502406.0376835668</v>
      </c>
      <c r="AP97" s="96">
        <f t="shared" si="343"/>
        <v>518018.53879190702</v>
      </c>
      <c r="AQ97" s="96">
        <f t="shared" si="343"/>
        <v>533631.03990024724</v>
      </c>
      <c r="AR97" s="98">
        <f t="shared" si="343"/>
        <v>533631.03990024689</v>
      </c>
      <c r="AS97" s="96">
        <f t="shared" si="343"/>
        <v>551578.54100858711</v>
      </c>
      <c r="AT97" s="96">
        <f t="shared" si="343"/>
        <v>571151.04211692733</v>
      </c>
      <c r="AU97" s="96">
        <f t="shared" si="343"/>
        <v>582897.54322526755</v>
      </c>
      <c r="AV97" s="96">
        <f t="shared" si="343"/>
        <v>602470.04433360777</v>
      </c>
      <c r="AW97" s="96">
        <f t="shared" si="343"/>
        <v>619542.54544194799</v>
      </c>
      <c r="AX97" s="96">
        <f t="shared" si="343"/>
        <v>634915.04655028821</v>
      </c>
      <c r="AY97" s="96">
        <f t="shared" si="343"/>
        <v>654487.54765862843</v>
      </c>
      <c r="AZ97" s="96">
        <f t="shared" si="343"/>
        <v>674060.04876696866</v>
      </c>
      <c r="BA97" s="96">
        <f t="shared" si="343"/>
        <v>693632.54987530888</v>
      </c>
      <c r="BB97" s="96">
        <f t="shared" si="343"/>
        <v>713205.0509836491</v>
      </c>
      <c r="BC97" s="96">
        <f t="shared" si="343"/>
        <v>732777.55209198932</v>
      </c>
      <c r="BD97" s="96">
        <f t="shared" si="343"/>
        <v>752350.05320032954</v>
      </c>
      <c r="BE97" s="98">
        <f t="shared" si="343"/>
        <v>752350.05320032919</v>
      </c>
      <c r="BF97" s="96">
        <f t="shared" si="343"/>
        <v>770297.55430866941</v>
      </c>
      <c r="BG97" s="96">
        <f t="shared" si="343"/>
        <v>789870.05541700963</v>
      </c>
      <c r="BH97" s="96">
        <f t="shared" si="343"/>
        <v>801616.55652534985</v>
      </c>
      <c r="BI97" s="96">
        <f t="shared" si="343"/>
        <v>821189.05763369007</v>
      </c>
      <c r="BJ97" s="96">
        <f t="shared" si="343"/>
        <v>838261.55874203029</v>
      </c>
      <c r="BK97" s="96">
        <f t="shared" si="343"/>
        <v>853634.05985037051</v>
      </c>
      <c r="BL97" s="96">
        <f t="shared" si="343"/>
        <v>873206.56095871073</v>
      </c>
      <c r="BM97" s="96">
        <f t="shared" si="343"/>
        <v>892779.06206705095</v>
      </c>
      <c r="BN97" s="96">
        <f t="shared" si="343"/>
        <v>912351.56317539117</v>
      </c>
      <c r="BO97" s="96">
        <f t="shared" si="343"/>
        <v>931924.06428373139</v>
      </c>
      <c r="BP97" s="96">
        <f t="shared" si="343"/>
        <v>951496.56539207161</v>
      </c>
      <c r="BQ97" s="96">
        <f t="shared" si="343"/>
        <v>971069.06650041183</v>
      </c>
      <c r="BR97" s="98">
        <f t="shared" ref="BR97:CW97" si="344">BR95+BR96</f>
        <v>971069.06650041149</v>
      </c>
      <c r="BS97" s="96">
        <f t="shared" si="344"/>
        <v>989016.56760875171</v>
      </c>
      <c r="BT97" s="96">
        <f t="shared" si="344"/>
        <v>1008589.0687170919</v>
      </c>
      <c r="BU97" s="96">
        <f t="shared" si="344"/>
        <v>1020335.5698254321</v>
      </c>
      <c r="BV97" s="96">
        <f t="shared" si="344"/>
        <v>1039908.0709337724</v>
      </c>
      <c r="BW97" s="96">
        <f t="shared" si="344"/>
        <v>1056980.5720421125</v>
      </c>
      <c r="BX97" s="96">
        <f t="shared" si="344"/>
        <v>1072353.0731504527</v>
      </c>
      <c r="BY97" s="96">
        <f t="shared" si="344"/>
        <v>1091925.5742587929</v>
      </c>
      <c r="BZ97" s="96">
        <f t="shared" si="344"/>
        <v>1111498.0753671331</v>
      </c>
      <c r="CA97" s="96">
        <f t="shared" si="344"/>
        <v>1131070.5764754734</v>
      </c>
      <c r="CB97" s="96">
        <f t="shared" si="344"/>
        <v>1150643.0775838136</v>
      </c>
      <c r="CC97" s="96">
        <f t="shared" si="344"/>
        <v>1170215.5786921538</v>
      </c>
      <c r="CD97" s="96">
        <f t="shared" si="344"/>
        <v>1189788.079800494</v>
      </c>
      <c r="CE97" s="98">
        <f t="shared" si="344"/>
        <v>1189788.0798004938</v>
      </c>
      <c r="CF97" s="96">
        <f t="shared" si="344"/>
        <v>1207735.580908834</v>
      </c>
      <c r="CG97" s="96">
        <f t="shared" si="344"/>
        <v>1227308.0820171742</v>
      </c>
      <c r="CH97" s="96">
        <f t="shared" si="344"/>
        <v>1239054.5831255144</v>
      </c>
      <c r="CI97" s="96">
        <f t="shared" si="344"/>
        <v>1258627.0842338547</v>
      </c>
      <c r="CJ97" s="96">
        <f t="shared" si="344"/>
        <v>1275699.5853421949</v>
      </c>
      <c r="CK97" s="96">
        <f t="shared" si="344"/>
        <v>1291072.0864505351</v>
      </c>
      <c r="CL97" s="96">
        <f t="shared" si="344"/>
        <v>1310644.5875588753</v>
      </c>
      <c r="CM97" s="96">
        <f t="shared" si="344"/>
        <v>1330217.0886672155</v>
      </c>
      <c r="CN97" s="96">
        <f t="shared" si="344"/>
        <v>1349789.5897755558</v>
      </c>
      <c r="CO97" s="96">
        <f t="shared" si="344"/>
        <v>1369362.090883896</v>
      </c>
      <c r="CP97" s="96">
        <f t="shared" si="344"/>
        <v>1388934.5919922362</v>
      </c>
      <c r="CQ97" s="96">
        <f t="shared" si="344"/>
        <v>1408507.0931005764</v>
      </c>
      <c r="CR97" s="98">
        <f t="shared" si="344"/>
        <v>1408507.0931005762</v>
      </c>
      <c r="CS97" s="96">
        <f t="shared" si="344"/>
        <v>1426454.5942089164</v>
      </c>
      <c r="CT97" s="96">
        <f t="shared" si="344"/>
        <v>1446027.0953172566</v>
      </c>
      <c r="CU97" s="96">
        <f t="shared" si="344"/>
        <v>1457773.5964255969</v>
      </c>
      <c r="CV97" s="96">
        <f t="shared" si="344"/>
        <v>1477346.0975339371</v>
      </c>
      <c r="CW97" s="96">
        <f t="shared" si="344"/>
        <v>1494418.5986422773</v>
      </c>
      <c r="CX97" s="96">
        <f t="shared" ref="CX97:EC97" si="345">CX95+CX96</f>
        <v>1509791.0997506175</v>
      </c>
      <c r="CY97" s="96">
        <f t="shared" si="345"/>
        <v>1529363.6008589577</v>
      </c>
      <c r="CZ97" s="96">
        <f t="shared" si="345"/>
        <v>1548936.101967298</v>
      </c>
      <c r="DA97" s="96">
        <f t="shared" si="345"/>
        <v>1568508.6030756382</v>
      </c>
      <c r="DB97" s="96">
        <f t="shared" si="345"/>
        <v>1588081.1041839784</v>
      </c>
      <c r="DC97" s="96">
        <f t="shared" si="345"/>
        <v>1607653.6052923186</v>
      </c>
      <c r="DD97" s="96">
        <f t="shared" si="345"/>
        <v>1627226.1064006588</v>
      </c>
      <c r="DE97" s="98">
        <f t="shared" si="345"/>
        <v>1627226.1064006584</v>
      </c>
      <c r="DF97" s="96">
        <f t="shared" si="345"/>
        <v>1645173.6075089986</v>
      </c>
      <c r="DG97" s="96">
        <f t="shared" si="345"/>
        <v>1664746.1086173388</v>
      </c>
      <c r="DH97" s="96">
        <f t="shared" si="345"/>
        <v>1676492.609725679</v>
      </c>
      <c r="DI97" s="96">
        <f t="shared" si="345"/>
        <v>1696065.1108340193</v>
      </c>
      <c r="DJ97" s="96">
        <f t="shared" si="345"/>
        <v>1713137.6119423595</v>
      </c>
      <c r="DK97" s="96">
        <f t="shared" si="345"/>
        <v>1728510.1130506997</v>
      </c>
      <c r="DL97" s="96">
        <f t="shared" si="345"/>
        <v>1748082.6141590399</v>
      </c>
      <c r="DM97" s="96">
        <f t="shared" si="345"/>
        <v>1767655.1152673801</v>
      </c>
      <c r="DN97" s="96">
        <f t="shared" si="345"/>
        <v>1787227.6163757204</v>
      </c>
      <c r="DO97" s="96">
        <f t="shared" si="345"/>
        <v>1806800.1174840606</v>
      </c>
      <c r="DP97" s="96">
        <f t="shared" si="345"/>
        <v>1826372.6185924008</v>
      </c>
      <c r="DQ97" s="96">
        <f t="shared" si="345"/>
        <v>1845945.119700741</v>
      </c>
      <c r="DR97" s="98">
        <f t="shared" si="345"/>
        <v>1845945.1197007406</v>
      </c>
      <c r="DS97" s="96">
        <f t="shared" si="345"/>
        <v>1863892.6208090808</v>
      </c>
      <c r="DT97" s="96">
        <f t="shared" si="345"/>
        <v>1883465.121917421</v>
      </c>
      <c r="DU97" s="96">
        <f t="shared" si="345"/>
        <v>1895211.6230257612</v>
      </c>
      <c r="DV97" s="96">
        <f t="shared" si="345"/>
        <v>1914784.1241341014</v>
      </c>
      <c r="DW97" s="96">
        <f t="shared" si="345"/>
        <v>1931856.6252424417</v>
      </c>
      <c r="DX97" s="96">
        <f t="shared" si="345"/>
        <v>1947229.1263507819</v>
      </c>
      <c r="DY97" s="96">
        <f t="shared" si="345"/>
        <v>1966801.6274591221</v>
      </c>
      <c r="DZ97" s="96">
        <f t="shared" si="345"/>
        <v>1986374.1285674623</v>
      </c>
      <c r="EA97" s="96">
        <f t="shared" si="345"/>
        <v>2005946.6296758025</v>
      </c>
      <c r="EB97" s="96">
        <f t="shared" si="345"/>
        <v>2025519.1307841428</v>
      </c>
      <c r="EC97" s="96">
        <f t="shared" si="345"/>
        <v>2045091.631892483</v>
      </c>
      <c r="ED97" s="96">
        <f t="shared" ref="ED97:EE97" si="346">ED95+ED96</f>
        <v>2064664.1330008232</v>
      </c>
      <c r="EE97" s="76">
        <f t="shared" si="346"/>
        <v>2064664.1330008227</v>
      </c>
    </row>
    <row r="98" spans="4:135" ht="15" customHeight="1" x14ac:dyDescent="0.2"/>
    <row r="99" spans="4:135" ht="15" customHeight="1" x14ac:dyDescent="0.2"/>
    <row r="100" spans="4:135" ht="15" customHeight="1" x14ac:dyDescent="0.2"/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W1001"/>
  <sheetViews>
    <sheetView zoomScaleNormal="100" workbookViewId="0">
      <selection activeCell="C5" sqref="C5"/>
    </sheetView>
  </sheetViews>
  <sheetFormatPr baseColWidth="10" defaultColWidth="14.42578125" defaultRowHeight="11.25" x14ac:dyDescent="0.2"/>
  <cols>
    <col min="1" max="1" width="8" style="99" customWidth="1"/>
    <col min="2" max="2" width="6.7109375" style="99" customWidth="1"/>
    <col min="3" max="3" width="19" style="99" customWidth="1"/>
    <col min="4" max="4" width="7.7109375" style="99" customWidth="1"/>
    <col min="5" max="5" width="17.42578125" style="99" customWidth="1"/>
    <col min="6" max="6" width="5.42578125" style="99" customWidth="1"/>
    <col min="7" max="7" width="11.85546875" style="99" hidden="1" customWidth="1"/>
    <col min="8" max="19" width="10.42578125" style="99" hidden="1" customWidth="1"/>
    <col min="20" max="127" width="10.42578125" style="99" customWidth="1"/>
    <col min="128" max="128" width="14.42578125" style="99" customWidth="1"/>
    <col min="129" max="16384" width="14.42578125" style="99"/>
  </cols>
  <sheetData>
    <row r="1" spans="1:127" ht="12" customHeight="1" x14ac:dyDescent="0.25">
      <c r="A1" s="533" t="s">
        <v>182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  <c r="Q1" s="100"/>
      <c r="R1" s="100"/>
      <c r="S1" s="100"/>
    </row>
    <row r="2" spans="1:127" s="101" customFormat="1" ht="12" customHeight="1" x14ac:dyDescent="0.2">
      <c r="H2" s="101">
        <v>2025</v>
      </c>
      <c r="I2" s="101">
        <v>2025</v>
      </c>
      <c r="J2" s="101">
        <v>2025</v>
      </c>
      <c r="K2" s="101">
        <v>2025</v>
      </c>
      <c r="L2" s="101">
        <v>2025</v>
      </c>
      <c r="M2" s="101">
        <v>2025</v>
      </c>
      <c r="N2" s="101">
        <v>2025</v>
      </c>
      <c r="O2" s="101">
        <v>2025</v>
      </c>
      <c r="P2" s="101">
        <v>2025</v>
      </c>
      <c r="Q2" s="101">
        <v>2025</v>
      </c>
      <c r="R2" s="101">
        <v>2025</v>
      </c>
      <c r="S2" s="101">
        <v>2025</v>
      </c>
      <c r="T2" s="101">
        <v>2026</v>
      </c>
      <c r="U2" s="101">
        <v>2026</v>
      </c>
      <c r="V2" s="101">
        <v>2026</v>
      </c>
      <c r="W2" s="101">
        <v>2026</v>
      </c>
      <c r="X2" s="101">
        <v>2026</v>
      </c>
      <c r="Y2" s="101">
        <v>2026</v>
      </c>
      <c r="Z2" s="101">
        <v>2026</v>
      </c>
      <c r="AA2" s="101">
        <v>2026</v>
      </c>
      <c r="AB2" s="101">
        <v>2026</v>
      </c>
      <c r="AC2" s="101">
        <v>2026</v>
      </c>
      <c r="AD2" s="101">
        <v>2026</v>
      </c>
      <c r="AE2" s="101">
        <v>2026</v>
      </c>
      <c r="AF2" s="102">
        <v>2027</v>
      </c>
      <c r="AG2" s="102">
        <v>2027</v>
      </c>
      <c r="AH2" s="102">
        <v>2027</v>
      </c>
      <c r="AI2" s="102">
        <v>2027</v>
      </c>
      <c r="AJ2" s="102">
        <v>2027</v>
      </c>
      <c r="AK2" s="102">
        <v>2027</v>
      </c>
      <c r="AL2" s="102">
        <v>2027</v>
      </c>
      <c r="AM2" s="102">
        <v>2027</v>
      </c>
      <c r="AN2" s="102">
        <v>2027</v>
      </c>
      <c r="AO2" s="102">
        <v>2027</v>
      </c>
      <c r="AP2" s="102">
        <v>2027</v>
      </c>
      <c r="AQ2" s="102">
        <v>2027</v>
      </c>
      <c r="AR2" s="102">
        <v>2028</v>
      </c>
      <c r="AS2" s="102">
        <v>2028</v>
      </c>
      <c r="AT2" s="102">
        <v>2028</v>
      </c>
      <c r="AU2" s="102">
        <v>2028</v>
      </c>
      <c r="AV2" s="102">
        <v>2028</v>
      </c>
      <c r="AW2" s="102">
        <v>2028</v>
      </c>
      <c r="AX2" s="102">
        <v>2028</v>
      </c>
      <c r="AY2" s="102">
        <v>2028</v>
      </c>
      <c r="AZ2" s="102">
        <v>2028</v>
      </c>
      <c r="BA2" s="102">
        <v>2028</v>
      </c>
      <c r="BB2" s="102">
        <v>2028</v>
      </c>
      <c r="BC2" s="102">
        <v>2028</v>
      </c>
      <c r="BD2" s="102">
        <v>2029</v>
      </c>
      <c r="BE2" s="102">
        <v>2029</v>
      </c>
      <c r="BF2" s="102">
        <v>2029</v>
      </c>
      <c r="BG2" s="102">
        <v>2029</v>
      </c>
      <c r="BH2" s="102">
        <v>2029</v>
      </c>
      <c r="BI2" s="102">
        <v>2029</v>
      </c>
      <c r="BJ2" s="102">
        <v>2029</v>
      </c>
      <c r="BK2" s="102">
        <v>2029</v>
      </c>
      <c r="BL2" s="102">
        <v>2029</v>
      </c>
      <c r="BM2" s="102">
        <v>2029</v>
      </c>
      <c r="BN2" s="102">
        <v>2029</v>
      </c>
      <c r="BO2" s="102">
        <v>2029</v>
      </c>
      <c r="BP2" s="102">
        <v>2030</v>
      </c>
      <c r="BQ2" s="102">
        <v>2030</v>
      </c>
      <c r="BR2" s="102">
        <v>2030</v>
      </c>
      <c r="BS2" s="102">
        <v>2030</v>
      </c>
      <c r="BT2" s="102">
        <v>2030</v>
      </c>
      <c r="BU2" s="102">
        <v>2030</v>
      </c>
      <c r="BV2" s="102">
        <v>2030</v>
      </c>
      <c r="BW2" s="102">
        <v>2030</v>
      </c>
      <c r="BX2" s="102">
        <v>2030</v>
      </c>
      <c r="BY2" s="102">
        <v>2030</v>
      </c>
      <c r="BZ2" s="102">
        <v>2030</v>
      </c>
      <c r="CA2" s="102">
        <v>2030</v>
      </c>
      <c r="CB2" s="102">
        <v>2031</v>
      </c>
      <c r="CC2" s="102">
        <v>2031</v>
      </c>
      <c r="CD2" s="102">
        <v>2031</v>
      </c>
      <c r="CE2" s="102">
        <v>2031</v>
      </c>
      <c r="CF2" s="102">
        <v>2031</v>
      </c>
      <c r="CG2" s="102">
        <v>2031</v>
      </c>
      <c r="CH2" s="102">
        <v>2031</v>
      </c>
      <c r="CI2" s="102">
        <v>2031</v>
      </c>
      <c r="CJ2" s="102">
        <v>2031</v>
      </c>
      <c r="CK2" s="102">
        <v>2031</v>
      </c>
      <c r="CL2" s="102">
        <v>2031</v>
      </c>
      <c r="CM2" s="102">
        <v>2031</v>
      </c>
      <c r="CN2" s="102">
        <v>2032</v>
      </c>
      <c r="CO2" s="102">
        <v>2032</v>
      </c>
      <c r="CP2" s="102">
        <v>2032</v>
      </c>
      <c r="CQ2" s="102">
        <v>2032</v>
      </c>
      <c r="CR2" s="102">
        <v>2032</v>
      </c>
      <c r="CS2" s="102">
        <v>2032</v>
      </c>
      <c r="CT2" s="102">
        <v>2032</v>
      </c>
      <c r="CU2" s="102">
        <v>2032</v>
      </c>
      <c r="CV2" s="102">
        <v>2032</v>
      </c>
      <c r="CW2" s="102">
        <v>2032</v>
      </c>
      <c r="CX2" s="102">
        <v>2032</v>
      </c>
      <c r="CY2" s="102">
        <v>2032</v>
      </c>
      <c r="CZ2" s="101">
        <v>2033</v>
      </c>
      <c r="DA2" s="101">
        <v>2033</v>
      </c>
      <c r="DB2" s="101">
        <v>2033</v>
      </c>
      <c r="DC2" s="101">
        <v>2033</v>
      </c>
      <c r="DD2" s="101">
        <v>2033</v>
      </c>
      <c r="DE2" s="101">
        <v>2033</v>
      </c>
      <c r="DF2" s="101">
        <v>2033</v>
      </c>
      <c r="DG2" s="101">
        <v>2033</v>
      </c>
      <c r="DH2" s="101">
        <v>2033</v>
      </c>
      <c r="DI2" s="101">
        <v>2033</v>
      </c>
      <c r="DJ2" s="101">
        <v>2033</v>
      </c>
      <c r="DK2" s="101">
        <v>2033</v>
      </c>
      <c r="DL2" s="101">
        <v>2034</v>
      </c>
      <c r="DM2" s="101">
        <v>2034</v>
      </c>
      <c r="DN2" s="101">
        <v>2034</v>
      </c>
      <c r="DO2" s="101">
        <v>2034</v>
      </c>
      <c r="DP2" s="101">
        <v>2034</v>
      </c>
      <c r="DQ2" s="101">
        <v>2034</v>
      </c>
      <c r="DR2" s="101">
        <v>2034</v>
      </c>
      <c r="DS2" s="101">
        <v>2034</v>
      </c>
      <c r="DT2" s="101">
        <v>2034</v>
      </c>
      <c r="DU2" s="101">
        <v>2034</v>
      </c>
      <c r="DV2" s="101">
        <v>2034</v>
      </c>
      <c r="DW2" s="101">
        <v>2034</v>
      </c>
    </row>
    <row r="3" spans="1:127" ht="12" customHeight="1" x14ac:dyDescent="0.2">
      <c r="A3" s="103"/>
      <c r="B3" s="103" t="s">
        <v>183</v>
      </c>
      <c r="C3" s="103" t="s">
        <v>184</v>
      </c>
      <c r="D3" s="103" t="s">
        <v>185</v>
      </c>
      <c r="E3" s="103" t="s">
        <v>186</v>
      </c>
      <c r="F3" s="103" t="s">
        <v>187</v>
      </c>
      <c r="G3" s="103" t="s">
        <v>188</v>
      </c>
      <c r="H3" s="103" t="s">
        <v>189</v>
      </c>
      <c r="I3" s="103" t="s">
        <v>190</v>
      </c>
      <c r="J3" s="103" t="s">
        <v>191</v>
      </c>
      <c r="K3" s="103" t="s">
        <v>192</v>
      </c>
      <c r="L3" s="103" t="s">
        <v>193</v>
      </c>
      <c r="M3" s="103" t="s">
        <v>194</v>
      </c>
      <c r="N3" s="103" t="s">
        <v>195</v>
      </c>
      <c r="O3" s="103" t="s">
        <v>196</v>
      </c>
      <c r="P3" s="103" t="s">
        <v>197</v>
      </c>
      <c r="Q3" s="103" t="s">
        <v>198</v>
      </c>
      <c r="R3" s="103" t="s">
        <v>199</v>
      </c>
      <c r="S3" s="103" t="s">
        <v>200</v>
      </c>
      <c r="T3" s="103" t="s">
        <v>189</v>
      </c>
      <c r="U3" s="103" t="s">
        <v>190</v>
      </c>
      <c r="V3" s="103" t="s">
        <v>191</v>
      </c>
      <c r="W3" s="103" t="s">
        <v>192</v>
      </c>
      <c r="X3" s="103" t="s">
        <v>193</v>
      </c>
      <c r="Y3" s="103" t="s">
        <v>194</v>
      </c>
      <c r="Z3" s="103" t="s">
        <v>195</v>
      </c>
      <c r="AA3" s="103" t="s">
        <v>196</v>
      </c>
      <c r="AB3" s="103" t="s">
        <v>197</v>
      </c>
      <c r="AC3" s="103" t="s">
        <v>198</v>
      </c>
      <c r="AD3" s="103" t="s">
        <v>199</v>
      </c>
      <c r="AE3" s="103" t="s">
        <v>200</v>
      </c>
      <c r="AF3" s="104" t="s">
        <v>189</v>
      </c>
      <c r="AG3" s="104" t="s">
        <v>190</v>
      </c>
      <c r="AH3" s="104" t="s">
        <v>191</v>
      </c>
      <c r="AI3" s="104" t="s">
        <v>192</v>
      </c>
      <c r="AJ3" s="104" t="s">
        <v>193</v>
      </c>
      <c r="AK3" s="104" t="s">
        <v>194</v>
      </c>
      <c r="AL3" s="104" t="s">
        <v>195</v>
      </c>
      <c r="AM3" s="104" t="s">
        <v>196</v>
      </c>
      <c r="AN3" s="104" t="s">
        <v>197</v>
      </c>
      <c r="AO3" s="104" t="s">
        <v>198</v>
      </c>
      <c r="AP3" s="104" t="s">
        <v>199</v>
      </c>
      <c r="AQ3" s="104" t="s">
        <v>200</v>
      </c>
      <c r="AR3" s="104" t="s">
        <v>189</v>
      </c>
      <c r="AS3" s="104" t="s">
        <v>190</v>
      </c>
      <c r="AT3" s="104" t="s">
        <v>191</v>
      </c>
      <c r="AU3" s="104" t="s">
        <v>192</v>
      </c>
      <c r="AV3" s="104" t="s">
        <v>193</v>
      </c>
      <c r="AW3" s="104" t="s">
        <v>194</v>
      </c>
      <c r="AX3" s="104" t="s">
        <v>195</v>
      </c>
      <c r="AY3" s="104" t="s">
        <v>196</v>
      </c>
      <c r="AZ3" s="104" t="s">
        <v>197</v>
      </c>
      <c r="BA3" s="104" t="s">
        <v>198</v>
      </c>
      <c r="BB3" s="104" t="s">
        <v>199</v>
      </c>
      <c r="BC3" s="104" t="s">
        <v>200</v>
      </c>
      <c r="BD3" s="104" t="s">
        <v>189</v>
      </c>
      <c r="BE3" s="104" t="s">
        <v>190</v>
      </c>
      <c r="BF3" s="104" t="s">
        <v>191</v>
      </c>
      <c r="BG3" s="104" t="s">
        <v>192</v>
      </c>
      <c r="BH3" s="104" t="s">
        <v>193</v>
      </c>
      <c r="BI3" s="104" t="s">
        <v>194</v>
      </c>
      <c r="BJ3" s="104" t="s">
        <v>195</v>
      </c>
      <c r="BK3" s="104" t="s">
        <v>196</v>
      </c>
      <c r="BL3" s="104" t="s">
        <v>197</v>
      </c>
      <c r="BM3" s="104" t="s">
        <v>198</v>
      </c>
      <c r="BN3" s="104" t="s">
        <v>199</v>
      </c>
      <c r="BO3" s="104" t="s">
        <v>200</v>
      </c>
      <c r="BP3" s="104" t="s">
        <v>189</v>
      </c>
      <c r="BQ3" s="104" t="s">
        <v>190</v>
      </c>
      <c r="BR3" s="104" t="s">
        <v>191</v>
      </c>
      <c r="BS3" s="104" t="s">
        <v>192</v>
      </c>
      <c r="BT3" s="104" t="s">
        <v>193</v>
      </c>
      <c r="BU3" s="104" t="s">
        <v>194</v>
      </c>
      <c r="BV3" s="104" t="s">
        <v>195</v>
      </c>
      <c r="BW3" s="104" t="s">
        <v>196</v>
      </c>
      <c r="BX3" s="104" t="s">
        <v>197</v>
      </c>
      <c r="BY3" s="104" t="s">
        <v>198</v>
      </c>
      <c r="BZ3" s="104" t="s">
        <v>199</v>
      </c>
      <c r="CA3" s="104" t="s">
        <v>200</v>
      </c>
      <c r="CB3" s="104" t="s">
        <v>189</v>
      </c>
      <c r="CC3" s="104" t="s">
        <v>190</v>
      </c>
      <c r="CD3" s="104" t="s">
        <v>191</v>
      </c>
      <c r="CE3" s="104" t="s">
        <v>192</v>
      </c>
      <c r="CF3" s="104" t="s">
        <v>193</v>
      </c>
      <c r="CG3" s="104" t="s">
        <v>194</v>
      </c>
      <c r="CH3" s="104" t="s">
        <v>195</v>
      </c>
      <c r="CI3" s="104" t="s">
        <v>196</v>
      </c>
      <c r="CJ3" s="104" t="s">
        <v>197</v>
      </c>
      <c r="CK3" s="104" t="s">
        <v>198</v>
      </c>
      <c r="CL3" s="104" t="s">
        <v>199</v>
      </c>
      <c r="CM3" s="104" t="s">
        <v>200</v>
      </c>
      <c r="CN3" s="104" t="s">
        <v>189</v>
      </c>
      <c r="CO3" s="104" t="s">
        <v>190</v>
      </c>
      <c r="CP3" s="104" t="s">
        <v>191</v>
      </c>
      <c r="CQ3" s="104" t="s">
        <v>192</v>
      </c>
      <c r="CR3" s="104" t="s">
        <v>193</v>
      </c>
      <c r="CS3" s="104" t="s">
        <v>194</v>
      </c>
      <c r="CT3" s="104" t="s">
        <v>195</v>
      </c>
      <c r="CU3" s="104" t="s">
        <v>196</v>
      </c>
      <c r="CV3" s="104" t="s">
        <v>197</v>
      </c>
      <c r="CW3" s="104" t="s">
        <v>198</v>
      </c>
      <c r="CX3" s="104" t="s">
        <v>199</v>
      </c>
      <c r="CY3" s="104" t="s">
        <v>200</v>
      </c>
      <c r="CZ3" s="104" t="s">
        <v>189</v>
      </c>
      <c r="DA3" s="104" t="s">
        <v>190</v>
      </c>
      <c r="DB3" s="104" t="s">
        <v>191</v>
      </c>
      <c r="DC3" s="104" t="s">
        <v>192</v>
      </c>
      <c r="DD3" s="104" t="s">
        <v>193</v>
      </c>
      <c r="DE3" s="104" t="s">
        <v>194</v>
      </c>
      <c r="DF3" s="104" t="s">
        <v>195</v>
      </c>
      <c r="DG3" s="104" t="s">
        <v>196</v>
      </c>
      <c r="DH3" s="104" t="s">
        <v>197</v>
      </c>
      <c r="DI3" s="104" t="s">
        <v>198</v>
      </c>
      <c r="DJ3" s="104" t="s">
        <v>199</v>
      </c>
      <c r="DK3" s="104" t="s">
        <v>200</v>
      </c>
      <c r="DL3" s="104" t="s">
        <v>189</v>
      </c>
      <c r="DM3" s="104" t="s">
        <v>190</v>
      </c>
      <c r="DN3" s="104" t="s">
        <v>191</v>
      </c>
      <c r="DO3" s="104" t="s">
        <v>192</v>
      </c>
      <c r="DP3" s="104" t="s">
        <v>193</v>
      </c>
      <c r="DQ3" s="104" t="s">
        <v>194</v>
      </c>
      <c r="DR3" s="104" t="s">
        <v>195</v>
      </c>
      <c r="DS3" s="104" t="s">
        <v>196</v>
      </c>
      <c r="DT3" s="104" t="s">
        <v>197</v>
      </c>
      <c r="DU3" s="104" t="s">
        <v>198</v>
      </c>
      <c r="DV3" s="104" t="s">
        <v>199</v>
      </c>
      <c r="DW3" s="104" t="s">
        <v>200</v>
      </c>
    </row>
    <row r="4" spans="1:127" ht="12" customHeight="1" x14ac:dyDescent="0.2">
      <c r="F4" s="101"/>
    </row>
    <row r="5" spans="1:127" ht="12" customHeight="1" x14ac:dyDescent="0.2">
      <c r="A5" s="105" t="s">
        <v>201</v>
      </c>
      <c r="B5" s="101">
        <v>184</v>
      </c>
      <c r="C5" s="106" t="s">
        <v>202</v>
      </c>
      <c r="D5" s="107" t="s">
        <v>203</v>
      </c>
      <c r="E5" s="108" t="s">
        <v>204</v>
      </c>
      <c r="F5" s="109">
        <v>6</v>
      </c>
      <c r="G5" s="110">
        <v>5000</v>
      </c>
      <c r="H5" s="111">
        <v>2300</v>
      </c>
      <c r="I5" s="111">
        <v>2300</v>
      </c>
      <c r="J5" s="111">
        <v>2300</v>
      </c>
      <c r="K5" s="111">
        <v>2300</v>
      </c>
      <c r="L5" s="111">
        <v>2300</v>
      </c>
      <c r="M5" s="111">
        <v>2300</v>
      </c>
      <c r="N5" s="111">
        <v>2300</v>
      </c>
      <c r="O5" s="111">
        <v>2300</v>
      </c>
      <c r="P5" s="111">
        <v>2300</v>
      </c>
      <c r="Q5" s="111">
        <v>2500</v>
      </c>
      <c r="R5" s="111">
        <v>2500</v>
      </c>
      <c r="S5" s="111">
        <v>2500</v>
      </c>
      <c r="T5" s="111">
        <v>2500</v>
      </c>
      <c r="U5" s="111">
        <v>2500</v>
      </c>
      <c r="V5" s="111">
        <v>2500</v>
      </c>
      <c r="W5" s="111">
        <v>2500</v>
      </c>
      <c r="X5" s="523">
        <v>0</v>
      </c>
      <c r="Y5" s="111">
        <v>2500</v>
      </c>
      <c r="Z5" s="111">
        <v>2500</v>
      </c>
      <c r="AA5" s="111">
        <v>2500</v>
      </c>
      <c r="AB5" s="111">
        <v>2500</v>
      </c>
      <c r="AC5" s="111">
        <v>2500</v>
      </c>
      <c r="AD5" s="111">
        <v>2500</v>
      </c>
      <c r="AE5" s="111">
        <v>2500</v>
      </c>
      <c r="AF5" s="111">
        <v>2500</v>
      </c>
      <c r="AG5" s="111">
        <v>2500</v>
      </c>
      <c r="AH5" s="111">
        <v>2500</v>
      </c>
      <c r="AI5" s="111">
        <v>2500</v>
      </c>
      <c r="AJ5" s="111">
        <v>2500</v>
      </c>
      <c r="AK5" s="111">
        <v>2500</v>
      </c>
      <c r="AL5" s="111">
        <v>2500</v>
      </c>
      <c r="AM5" s="111">
        <v>2500</v>
      </c>
      <c r="AN5" s="111">
        <v>2500</v>
      </c>
      <c r="AO5" s="111">
        <v>2500</v>
      </c>
      <c r="AP5" s="111">
        <v>2500</v>
      </c>
      <c r="AQ5" s="111">
        <v>2500</v>
      </c>
      <c r="AR5" s="111">
        <v>2500</v>
      </c>
      <c r="AS5" s="111">
        <v>2500</v>
      </c>
      <c r="AT5" s="111">
        <v>2500</v>
      </c>
      <c r="AU5" s="111">
        <v>2500</v>
      </c>
      <c r="AV5" s="111">
        <v>2500</v>
      </c>
      <c r="AW5" s="111">
        <v>2500</v>
      </c>
      <c r="AX5" s="111">
        <v>2500</v>
      </c>
      <c r="AY5" s="111">
        <v>2500</v>
      </c>
      <c r="AZ5" s="111">
        <v>2500</v>
      </c>
      <c r="BA5" s="111">
        <v>2500</v>
      </c>
      <c r="BB5" s="111">
        <v>2500</v>
      </c>
      <c r="BC5" s="111">
        <v>2500</v>
      </c>
      <c r="BD5" s="111">
        <v>2500</v>
      </c>
      <c r="BE5" s="111">
        <v>2500</v>
      </c>
      <c r="BF5" s="111">
        <v>2500</v>
      </c>
      <c r="BG5" s="111">
        <v>2500</v>
      </c>
      <c r="BH5" s="111">
        <v>2500</v>
      </c>
      <c r="BI5" s="111">
        <v>2500</v>
      </c>
      <c r="BJ5" s="111">
        <v>2500</v>
      </c>
      <c r="BK5" s="111">
        <v>2500</v>
      </c>
      <c r="BL5" s="111">
        <v>2500</v>
      </c>
      <c r="BM5" s="111">
        <v>2500</v>
      </c>
      <c r="BN5" s="111">
        <v>2500</v>
      </c>
      <c r="BO5" s="111">
        <v>2500</v>
      </c>
      <c r="BP5" s="111">
        <v>2500</v>
      </c>
      <c r="BQ5" s="111">
        <v>2500</v>
      </c>
      <c r="BR5" s="111">
        <v>2500</v>
      </c>
      <c r="BS5" s="111">
        <v>2500</v>
      </c>
      <c r="BT5" s="111">
        <v>2500</v>
      </c>
      <c r="BU5" s="111">
        <v>2500</v>
      </c>
      <c r="BV5" s="111">
        <v>2500</v>
      </c>
      <c r="BW5" s="111">
        <v>2500</v>
      </c>
      <c r="BX5" s="111">
        <v>2500</v>
      </c>
      <c r="BY5" s="111">
        <v>2500</v>
      </c>
      <c r="BZ5" s="111">
        <v>2500</v>
      </c>
      <c r="CA5" s="111">
        <v>2500</v>
      </c>
      <c r="CB5" s="111">
        <v>2500</v>
      </c>
      <c r="CC5" s="111">
        <v>2500</v>
      </c>
      <c r="CD5" s="111">
        <v>2500</v>
      </c>
      <c r="CE5" s="111">
        <v>2500</v>
      </c>
      <c r="CF5" s="111">
        <v>2500</v>
      </c>
      <c r="CG5" s="111">
        <v>2500</v>
      </c>
      <c r="CH5" s="111">
        <v>2500</v>
      </c>
      <c r="CI5" s="111">
        <v>2500</v>
      </c>
      <c r="CJ5" s="111">
        <v>2500</v>
      </c>
      <c r="CK5" s="111">
        <v>2500</v>
      </c>
      <c r="CL5" s="111">
        <v>2500</v>
      </c>
      <c r="CM5" s="111">
        <v>2500</v>
      </c>
      <c r="CN5" s="111">
        <v>2500</v>
      </c>
      <c r="CO5" s="111">
        <v>2500</v>
      </c>
      <c r="CP5" s="111">
        <v>2500</v>
      </c>
      <c r="CQ5" s="111">
        <v>2500</v>
      </c>
      <c r="CR5" s="111">
        <v>2500</v>
      </c>
      <c r="CS5" s="111">
        <v>2500</v>
      </c>
      <c r="CT5" s="111">
        <v>2500</v>
      </c>
      <c r="CU5" s="111">
        <v>2500</v>
      </c>
      <c r="CV5" s="111">
        <v>2500</v>
      </c>
      <c r="CW5" s="111">
        <v>2500</v>
      </c>
      <c r="CX5" s="111">
        <v>2500</v>
      </c>
      <c r="CY5" s="111">
        <v>2500</v>
      </c>
      <c r="CZ5" s="111">
        <v>2500</v>
      </c>
      <c r="DA5" s="111">
        <v>2500</v>
      </c>
      <c r="DB5" s="111">
        <v>2500</v>
      </c>
      <c r="DC5" s="111">
        <v>2500</v>
      </c>
      <c r="DD5" s="111">
        <v>2500</v>
      </c>
      <c r="DE5" s="111">
        <v>2500</v>
      </c>
      <c r="DF5" s="111">
        <v>2500</v>
      </c>
      <c r="DG5" s="111">
        <v>2500</v>
      </c>
      <c r="DH5" s="111">
        <v>2500</v>
      </c>
      <c r="DI5" s="111">
        <v>2500</v>
      </c>
      <c r="DJ5" s="111">
        <v>2500</v>
      </c>
      <c r="DK5" s="111">
        <v>2500</v>
      </c>
      <c r="DL5" s="111">
        <v>2500</v>
      </c>
      <c r="DM5" s="111">
        <v>2500</v>
      </c>
      <c r="DN5" s="111">
        <v>2500</v>
      </c>
      <c r="DO5" s="111">
        <v>2500</v>
      </c>
      <c r="DP5" s="111">
        <v>2500</v>
      </c>
      <c r="DQ5" s="111">
        <v>2500</v>
      </c>
      <c r="DR5" s="111">
        <v>2500</v>
      </c>
      <c r="DS5" s="111">
        <v>2500</v>
      </c>
      <c r="DT5" s="111">
        <v>2500</v>
      </c>
      <c r="DU5" s="111">
        <v>2500</v>
      </c>
      <c r="DV5" s="111">
        <v>2500</v>
      </c>
      <c r="DW5" s="111">
        <v>2500</v>
      </c>
    </row>
    <row r="6" spans="1:127" ht="12" customHeight="1" x14ac:dyDescent="0.2">
      <c r="A6" s="105" t="s">
        <v>205</v>
      </c>
      <c r="B6" s="101">
        <v>185</v>
      </c>
      <c r="C6" s="106" t="s">
        <v>206</v>
      </c>
      <c r="D6" s="107" t="s">
        <v>203</v>
      </c>
      <c r="E6" s="108">
        <v>45778</v>
      </c>
      <c r="F6" s="109">
        <v>24</v>
      </c>
      <c r="G6" s="110">
        <v>5800</v>
      </c>
      <c r="H6" s="111">
        <v>2900</v>
      </c>
      <c r="I6" s="111">
        <v>2900</v>
      </c>
      <c r="J6" s="111">
        <v>1400</v>
      </c>
      <c r="K6" s="111">
        <v>2900</v>
      </c>
      <c r="L6" s="111">
        <v>2900</v>
      </c>
      <c r="M6" s="111">
        <v>0</v>
      </c>
      <c r="N6" s="111">
        <v>0</v>
      </c>
      <c r="O6" s="111">
        <v>0</v>
      </c>
      <c r="P6" s="111">
        <v>0</v>
      </c>
      <c r="Q6" s="111">
        <v>2500</v>
      </c>
      <c r="R6" s="111">
        <v>2500</v>
      </c>
      <c r="S6" s="111">
        <v>2500</v>
      </c>
      <c r="T6" s="111">
        <v>2500</v>
      </c>
      <c r="U6" s="111">
        <v>2500</v>
      </c>
      <c r="V6" s="111">
        <v>2500</v>
      </c>
      <c r="W6" s="111">
        <v>2500</v>
      </c>
      <c r="X6" s="111">
        <v>2500</v>
      </c>
      <c r="Y6" s="111">
        <v>2500</v>
      </c>
      <c r="Z6" s="111">
        <v>2500</v>
      </c>
      <c r="AA6" s="111">
        <v>2500</v>
      </c>
      <c r="AB6" s="111">
        <v>2500</v>
      </c>
      <c r="AC6" s="111">
        <v>2500</v>
      </c>
      <c r="AD6" s="111">
        <v>2500</v>
      </c>
      <c r="AE6" s="111">
        <v>2500</v>
      </c>
      <c r="AF6" s="111">
        <v>2500</v>
      </c>
      <c r="AG6" s="111">
        <v>2500</v>
      </c>
      <c r="AH6" s="111">
        <v>2500</v>
      </c>
      <c r="AI6" s="111">
        <v>2500</v>
      </c>
      <c r="AJ6" s="111">
        <v>2500</v>
      </c>
      <c r="AK6" s="111">
        <v>2500</v>
      </c>
      <c r="AL6" s="111">
        <v>2500</v>
      </c>
      <c r="AM6" s="111">
        <v>2500</v>
      </c>
      <c r="AN6" s="111">
        <v>2500</v>
      </c>
      <c r="AO6" s="111">
        <v>2500</v>
      </c>
      <c r="AP6" s="111">
        <v>2500</v>
      </c>
      <c r="AQ6" s="111">
        <v>2500</v>
      </c>
      <c r="AR6" s="111">
        <v>2500</v>
      </c>
      <c r="AS6" s="111">
        <v>2500</v>
      </c>
      <c r="AT6" s="111">
        <v>2500</v>
      </c>
      <c r="AU6" s="111">
        <v>2500</v>
      </c>
      <c r="AV6" s="111">
        <v>2500</v>
      </c>
      <c r="AW6" s="111">
        <v>2500</v>
      </c>
      <c r="AX6" s="111">
        <v>2500</v>
      </c>
      <c r="AY6" s="111">
        <v>2500</v>
      </c>
      <c r="AZ6" s="111">
        <v>2500</v>
      </c>
      <c r="BA6" s="111">
        <v>2500</v>
      </c>
      <c r="BB6" s="111">
        <v>2500</v>
      </c>
      <c r="BC6" s="111">
        <v>2500</v>
      </c>
      <c r="BD6" s="111">
        <v>2500</v>
      </c>
      <c r="BE6" s="111">
        <v>2500</v>
      </c>
      <c r="BF6" s="111">
        <v>2500</v>
      </c>
      <c r="BG6" s="111">
        <v>2500</v>
      </c>
      <c r="BH6" s="111">
        <v>2500</v>
      </c>
      <c r="BI6" s="111">
        <v>2500</v>
      </c>
      <c r="BJ6" s="111">
        <v>2500</v>
      </c>
      <c r="BK6" s="111">
        <v>2500</v>
      </c>
      <c r="BL6" s="111">
        <v>2500</v>
      </c>
      <c r="BM6" s="111">
        <v>2500</v>
      </c>
      <c r="BN6" s="111">
        <v>2500</v>
      </c>
      <c r="BO6" s="111">
        <v>2500</v>
      </c>
      <c r="BP6" s="111">
        <v>2500</v>
      </c>
      <c r="BQ6" s="111">
        <v>2500</v>
      </c>
      <c r="BR6" s="111">
        <v>2500</v>
      </c>
      <c r="BS6" s="111">
        <v>2500</v>
      </c>
      <c r="BT6" s="111">
        <v>2500</v>
      </c>
      <c r="BU6" s="111">
        <v>2500</v>
      </c>
      <c r="BV6" s="111">
        <v>2500</v>
      </c>
      <c r="BW6" s="111">
        <v>2500</v>
      </c>
      <c r="BX6" s="111">
        <v>2500</v>
      </c>
      <c r="BY6" s="111">
        <v>2500</v>
      </c>
      <c r="BZ6" s="111">
        <v>2500</v>
      </c>
      <c r="CA6" s="111">
        <v>2500</v>
      </c>
      <c r="CB6" s="111">
        <v>2500</v>
      </c>
      <c r="CC6" s="111">
        <v>2500</v>
      </c>
      <c r="CD6" s="111">
        <v>2500</v>
      </c>
      <c r="CE6" s="111">
        <v>2500</v>
      </c>
      <c r="CF6" s="111">
        <v>2500</v>
      </c>
      <c r="CG6" s="111">
        <v>2500</v>
      </c>
      <c r="CH6" s="111">
        <v>2500</v>
      </c>
      <c r="CI6" s="111">
        <v>2500</v>
      </c>
      <c r="CJ6" s="111">
        <v>2500</v>
      </c>
      <c r="CK6" s="111">
        <v>2500</v>
      </c>
      <c r="CL6" s="111">
        <v>2500</v>
      </c>
      <c r="CM6" s="111">
        <v>2500</v>
      </c>
      <c r="CN6" s="111">
        <v>2500</v>
      </c>
      <c r="CO6" s="111">
        <v>2500</v>
      </c>
      <c r="CP6" s="111">
        <v>2500</v>
      </c>
      <c r="CQ6" s="111">
        <v>2500</v>
      </c>
      <c r="CR6" s="111">
        <v>2500</v>
      </c>
      <c r="CS6" s="111">
        <v>2500</v>
      </c>
      <c r="CT6" s="111">
        <v>2500</v>
      </c>
      <c r="CU6" s="111">
        <v>2500</v>
      </c>
      <c r="CV6" s="111">
        <v>2500</v>
      </c>
      <c r="CW6" s="111">
        <v>2500</v>
      </c>
      <c r="CX6" s="111">
        <v>2500</v>
      </c>
      <c r="CY6" s="111">
        <v>2500</v>
      </c>
      <c r="CZ6" s="111">
        <v>2500</v>
      </c>
      <c r="DA6" s="111">
        <v>2500</v>
      </c>
      <c r="DB6" s="111">
        <v>2500</v>
      </c>
      <c r="DC6" s="111">
        <v>2500</v>
      </c>
      <c r="DD6" s="111">
        <v>2500</v>
      </c>
      <c r="DE6" s="111">
        <v>2500</v>
      </c>
      <c r="DF6" s="111">
        <v>2500</v>
      </c>
      <c r="DG6" s="111">
        <v>2500</v>
      </c>
      <c r="DH6" s="111">
        <v>2500</v>
      </c>
      <c r="DI6" s="111">
        <v>2500</v>
      </c>
      <c r="DJ6" s="111">
        <v>2500</v>
      </c>
      <c r="DK6" s="111">
        <v>2500</v>
      </c>
      <c r="DL6" s="111">
        <v>2500</v>
      </c>
      <c r="DM6" s="111">
        <v>2500</v>
      </c>
      <c r="DN6" s="111">
        <v>2500</v>
      </c>
      <c r="DO6" s="111">
        <v>2500</v>
      </c>
      <c r="DP6" s="111">
        <v>2500</v>
      </c>
      <c r="DQ6" s="111">
        <v>2500</v>
      </c>
      <c r="DR6" s="111">
        <v>2500</v>
      </c>
      <c r="DS6" s="111">
        <v>2500</v>
      </c>
      <c r="DT6" s="111">
        <v>2500</v>
      </c>
      <c r="DU6" s="111">
        <v>2500</v>
      </c>
      <c r="DV6" s="111">
        <v>2500</v>
      </c>
      <c r="DW6" s="111">
        <v>2500</v>
      </c>
    </row>
    <row r="7" spans="1:127" ht="12" customHeight="1" x14ac:dyDescent="0.2">
      <c r="A7" s="105" t="s">
        <v>207</v>
      </c>
      <c r="B7" s="101">
        <v>158</v>
      </c>
      <c r="C7" s="106" t="s">
        <v>208</v>
      </c>
      <c r="D7" s="107" t="s">
        <v>203</v>
      </c>
      <c r="E7" s="108">
        <v>45961</v>
      </c>
      <c r="F7" s="109">
        <v>12</v>
      </c>
      <c r="G7" s="110">
        <v>4200</v>
      </c>
      <c r="H7" s="111">
        <v>2100</v>
      </c>
      <c r="I7" s="111">
        <v>2100</v>
      </c>
      <c r="J7" s="111">
        <v>2100</v>
      </c>
      <c r="K7" s="111">
        <v>2100</v>
      </c>
      <c r="L7" s="111">
        <v>2100</v>
      </c>
      <c r="M7" s="111">
        <v>2100</v>
      </c>
      <c r="N7" s="111">
        <v>2100</v>
      </c>
      <c r="O7" s="111">
        <v>2100</v>
      </c>
      <c r="P7" s="111">
        <v>2100</v>
      </c>
      <c r="Q7" s="111">
        <v>2100</v>
      </c>
      <c r="R7" s="111">
        <v>2100</v>
      </c>
      <c r="S7" s="111">
        <v>2100</v>
      </c>
      <c r="T7" s="111">
        <v>2100</v>
      </c>
      <c r="U7" s="111">
        <v>2100</v>
      </c>
      <c r="V7" s="111">
        <v>2100</v>
      </c>
      <c r="W7" s="111">
        <v>2100</v>
      </c>
      <c r="X7" s="111">
        <v>2100</v>
      </c>
      <c r="Y7" s="111">
        <v>2100</v>
      </c>
      <c r="Z7" s="111">
        <v>2100</v>
      </c>
      <c r="AA7" s="111">
        <v>2100</v>
      </c>
      <c r="AB7" s="111">
        <v>2100</v>
      </c>
      <c r="AC7" s="111">
        <v>2100</v>
      </c>
      <c r="AD7" s="111">
        <v>2100</v>
      </c>
      <c r="AE7" s="111">
        <v>2100</v>
      </c>
      <c r="AF7" s="111">
        <v>2100</v>
      </c>
      <c r="AG7" s="111">
        <v>2100</v>
      </c>
      <c r="AH7" s="111">
        <v>2100</v>
      </c>
      <c r="AI7" s="111">
        <v>2100</v>
      </c>
      <c r="AJ7" s="111">
        <v>2100</v>
      </c>
      <c r="AK7" s="111">
        <v>2100</v>
      </c>
      <c r="AL7" s="111">
        <v>2100</v>
      </c>
      <c r="AM7" s="111">
        <v>2100</v>
      </c>
      <c r="AN7" s="111">
        <v>2100</v>
      </c>
      <c r="AO7" s="111">
        <v>2100</v>
      </c>
      <c r="AP7" s="111">
        <v>2100</v>
      </c>
      <c r="AQ7" s="111">
        <v>2100</v>
      </c>
      <c r="AR7" s="111">
        <v>2100</v>
      </c>
      <c r="AS7" s="111">
        <v>2100</v>
      </c>
      <c r="AT7" s="111">
        <v>2100</v>
      </c>
      <c r="AU7" s="111">
        <v>2100</v>
      </c>
      <c r="AV7" s="111">
        <v>2100</v>
      </c>
      <c r="AW7" s="111">
        <v>2100</v>
      </c>
      <c r="AX7" s="111">
        <v>2100</v>
      </c>
      <c r="AY7" s="111">
        <v>2100</v>
      </c>
      <c r="AZ7" s="111">
        <v>2100</v>
      </c>
      <c r="BA7" s="111">
        <v>2100</v>
      </c>
      <c r="BB7" s="111">
        <v>2100</v>
      </c>
      <c r="BC7" s="111">
        <v>2100</v>
      </c>
      <c r="BD7" s="111">
        <v>2100</v>
      </c>
      <c r="BE7" s="111">
        <v>2100</v>
      </c>
      <c r="BF7" s="111">
        <v>2100</v>
      </c>
      <c r="BG7" s="111">
        <v>2100</v>
      </c>
      <c r="BH7" s="111">
        <v>2100</v>
      </c>
      <c r="BI7" s="111">
        <v>2100</v>
      </c>
      <c r="BJ7" s="111">
        <v>2100</v>
      </c>
      <c r="BK7" s="111">
        <v>2100</v>
      </c>
      <c r="BL7" s="111">
        <v>2100</v>
      </c>
      <c r="BM7" s="111">
        <v>2100</v>
      </c>
      <c r="BN7" s="111">
        <v>2100</v>
      </c>
      <c r="BO7" s="111">
        <v>2100</v>
      </c>
      <c r="BP7" s="111">
        <v>2100</v>
      </c>
      <c r="BQ7" s="111">
        <v>2100</v>
      </c>
      <c r="BR7" s="111">
        <v>2100</v>
      </c>
      <c r="BS7" s="111">
        <v>2100</v>
      </c>
      <c r="BT7" s="111">
        <v>2100</v>
      </c>
      <c r="BU7" s="111">
        <v>2100</v>
      </c>
      <c r="BV7" s="111">
        <v>2100</v>
      </c>
      <c r="BW7" s="111">
        <v>2100</v>
      </c>
      <c r="BX7" s="111">
        <v>2100</v>
      </c>
      <c r="BY7" s="111">
        <v>2100</v>
      </c>
      <c r="BZ7" s="111">
        <v>2100</v>
      </c>
      <c r="CA7" s="111">
        <v>2100</v>
      </c>
      <c r="CB7" s="111">
        <v>2100</v>
      </c>
      <c r="CC7" s="111">
        <v>2100</v>
      </c>
      <c r="CD7" s="111">
        <v>2100</v>
      </c>
      <c r="CE7" s="111">
        <v>2100</v>
      </c>
      <c r="CF7" s="111">
        <v>2100</v>
      </c>
      <c r="CG7" s="111">
        <v>2100</v>
      </c>
      <c r="CH7" s="111">
        <v>2100</v>
      </c>
      <c r="CI7" s="111">
        <v>2100</v>
      </c>
      <c r="CJ7" s="111">
        <v>2100</v>
      </c>
      <c r="CK7" s="111">
        <v>2100</v>
      </c>
      <c r="CL7" s="111">
        <v>2100</v>
      </c>
      <c r="CM7" s="111">
        <v>2100</v>
      </c>
      <c r="CN7" s="111">
        <v>2100</v>
      </c>
      <c r="CO7" s="111">
        <v>2100</v>
      </c>
      <c r="CP7" s="111">
        <v>2100</v>
      </c>
      <c r="CQ7" s="111">
        <v>2100</v>
      </c>
      <c r="CR7" s="111">
        <v>2100</v>
      </c>
      <c r="CS7" s="111">
        <v>2100</v>
      </c>
      <c r="CT7" s="111">
        <v>2100</v>
      </c>
      <c r="CU7" s="111">
        <v>2100</v>
      </c>
      <c r="CV7" s="111">
        <v>2100</v>
      </c>
      <c r="CW7" s="111">
        <v>2100</v>
      </c>
      <c r="CX7" s="111">
        <v>2100</v>
      </c>
      <c r="CY7" s="111">
        <v>2100</v>
      </c>
      <c r="CZ7" s="111">
        <v>2100</v>
      </c>
      <c r="DA7" s="111">
        <v>2100</v>
      </c>
      <c r="DB7" s="111">
        <v>2100</v>
      </c>
      <c r="DC7" s="111">
        <v>2100</v>
      </c>
      <c r="DD7" s="111">
        <v>2100</v>
      </c>
      <c r="DE7" s="111">
        <v>2100</v>
      </c>
      <c r="DF7" s="111">
        <v>2100</v>
      </c>
      <c r="DG7" s="111">
        <v>2100</v>
      </c>
      <c r="DH7" s="111">
        <v>2100</v>
      </c>
      <c r="DI7" s="111">
        <v>2100</v>
      </c>
      <c r="DJ7" s="111">
        <v>2100</v>
      </c>
      <c r="DK7" s="111">
        <v>2100</v>
      </c>
      <c r="DL7" s="111">
        <v>2100</v>
      </c>
      <c r="DM7" s="111">
        <v>2100</v>
      </c>
      <c r="DN7" s="111">
        <v>2100</v>
      </c>
      <c r="DO7" s="111">
        <v>2100</v>
      </c>
      <c r="DP7" s="111">
        <v>2100</v>
      </c>
      <c r="DQ7" s="111">
        <v>2100</v>
      </c>
      <c r="DR7" s="111">
        <v>2100</v>
      </c>
      <c r="DS7" s="111">
        <v>2100</v>
      </c>
      <c r="DT7" s="111">
        <v>2100</v>
      </c>
      <c r="DU7" s="111">
        <v>2100</v>
      </c>
      <c r="DV7" s="111">
        <v>2100</v>
      </c>
      <c r="DW7" s="111">
        <v>2100</v>
      </c>
    </row>
    <row r="8" spans="1:127" ht="12" customHeight="1" x14ac:dyDescent="0.2">
      <c r="A8" s="105" t="s">
        <v>209</v>
      </c>
      <c r="B8" s="101">
        <v>157</v>
      </c>
      <c r="C8" s="106" t="s">
        <v>210</v>
      </c>
      <c r="D8" s="107" t="s">
        <v>203</v>
      </c>
      <c r="E8" s="108">
        <v>45787</v>
      </c>
      <c r="F8" s="109">
        <v>12</v>
      </c>
      <c r="G8" s="110">
        <v>4400</v>
      </c>
      <c r="H8" s="111">
        <v>2200</v>
      </c>
      <c r="I8" s="111">
        <v>2200</v>
      </c>
      <c r="J8" s="111">
        <v>2200</v>
      </c>
      <c r="K8" s="111">
        <v>2200</v>
      </c>
      <c r="L8" s="111">
        <v>2200</v>
      </c>
      <c r="M8" s="111">
        <v>2200</v>
      </c>
      <c r="N8" s="111">
        <v>2200</v>
      </c>
      <c r="O8" s="111">
        <v>2200</v>
      </c>
      <c r="P8" s="111">
        <v>2200</v>
      </c>
      <c r="Q8" s="111">
        <v>0</v>
      </c>
      <c r="R8" s="111">
        <v>2200</v>
      </c>
      <c r="S8" s="111">
        <v>2200</v>
      </c>
      <c r="T8" s="111">
        <v>0</v>
      </c>
      <c r="U8" s="111">
        <v>1800</v>
      </c>
      <c r="V8" s="111">
        <v>1800</v>
      </c>
      <c r="W8" s="111">
        <v>1800</v>
      </c>
      <c r="X8" s="111">
        <v>1800</v>
      </c>
      <c r="Y8" s="111">
        <v>1800</v>
      </c>
      <c r="Z8" s="111">
        <v>1800</v>
      </c>
      <c r="AA8" s="111">
        <v>1800</v>
      </c>
      <c r="AB8" s="111">
        <v>1800</v>
      </c>
      <c r="AC8" s="111">
        <v>1800</v>
      </c>
      <c r="AD8" s="111">
        <v>1800</v>
      </c>
      <c r="AE8" s="111">
        <v>1800</v>
      </c>
      <c r="AF8" s="111">
        <v>1800</v>
      </c>
      <c r="AG8" s="111">
        <v>1800</v>
      </c>
      <c r="AH8" s="111">
        <v>1800</v>
      </c>
      <c r="AI8" s="111">
        <v>1800</v>
      </c>
      <c r="AJ8" s="111">
        <v>1800</v>
      </c>
      <c r="AK8" s="111">
        <v>1800</v>
      </c>
      <c r="AL8" s="111">
        <v>1800</v>
      </c>
      <c r="AM8" s="111">
        <v>1800</v>
      </c>
      <c r="AN8" s="111">
        <v>1800</v>
      </c>
      <c r="AO8" s="111">
        <v>1800</v>
      </c>
      <c r="AP8" s="111">
        <v>1800</v>
      </c>
      <c r="AQ8" s="111">
        <v>1800</v>
      </c>
      <c r="AR8" s="111">
        <v>1800</v>
      </c>
      <c r="AS8" s="111">
        <v>1800</v>
      </c>
      <c r="AT8" s="111">
        <v>1800</v>
      </c>
      <c r="AU8" s="111">
        <v>1800</v>
      </c>
      <c r="AV8" s="111">
        <v>1800</v>
      </c>
      <c r="AW8" s="111">
        <v>1800</v>
      </c>
      <c r="AX8" s="111">
        <v>1800</v>
      </c>
      <c r="AY8" s="111">
        <v>1800</v>
      </c>
      <c r="AZ8" s="111">
        <v>1800</v>
      </c>
      <c r="BA8" s="111">
        <v>1800</v>
      </c>
      <c r="BB8" s="111">
        <v>1800</v>
      </c>
      <c r="BC8" s="111">
        <v>1800</v>
      </c>
      <c r="BD8" s="111">
        <v>1800</v>
      </c>
      <c r="BE8" s="111">
        <v>1800</v>
      </c>
      <c r="BF8" s="111">
        <v>1800</v>
      </c>
      <c r="BG8" s="111">
        <v>1800</v>
      </c>
      <c r="BH8" s="111">
        <v>1800</v>
      </c>
      <c r="BI8" s="111">
        <v>1800</v>
      </c>
      <c r="BJ8" s="111">
        <v>1800</v>
      </c>
      <c r="BK8" s="111">
        <v>1800</v>
      </c>
      <c r="BL8" s="111">
        <v>1800</v>
      </c>
      <c r="BM8" s="111">
        <v>1800</v>
      </c>
      <c r="BN8" s="111">
        <v>1800</v>
      </c>
      <c r="BO8" s="111">
        <v>1800</v>
      </c>
      <c r="BP8" s="111">
        <v>1800</v>
      </c>
      <c r="BQ8" s="111">
        <v>1800</v>
      </c>
      <c r="BR8" s="111">
        <v>1800</v>
      </c>
      <c r="BS8" s="111">
        <v>1800</v>
      </c>
      <c r="BT8" s="111">
        <v>1800</v>
      </c>
      <c r="BU8" s="111">
        <v>1800</v>
      </c>
      <c r="BV8" s="111">
        <v>1800</v>
      </c>
      <c r="BW8" s="111">
        <v>1800</v>
      </c>
      <c r="BX8" s="111">
        <v>1800</v>
      </c>
      <c r="BY8" s="111">
        <v>1800</v>
      </c>
      <c r="BZ8" s="111">
        <v>1800</v>
      </c>
      <c r="CA8" s="111">
        <v>1800</v>
      </c>
      <c r="CB8" s="111">
        <v>1800</v>
      </c>
      <c r="CC8" s="111">
        <v>1800</v>
      </c>
      <c r="CD8" s="111">
        <v>1800</v>
      </c>
      <c r="CE8" s="111">
        <v>1800</v>
      </c>
      <c r="CF8" s="111">
        <v>1800</v>
      </c>
      <c r="CG8" s="111">
        <v>1800</v>
      </c>
      <c r="CH8" s="111">
        <v>1800</v>
      </c>
      <c r="CI8" s="111">
        <v>1800</v>
      </c>
      <c r="CJ8" s="111">
        <v>1800</v>
      </c>
      <c r="CK8" s="111">
        <v>1800</v>
      </c>
      <c r="CL8" s="111">
        <v>1800</v>
      </c>
      <c r="CM8" s="111">
        <v>1800</v>
      </c>
      <c r="CN8" s="111">
        <v>1800</v>
      </c>
      <c r="CO8" s="111">
        <v>1800</v>
      </c>
      <c r="CP8" s="111">
        <v>1800</v>
      </c>
      <c r="CQ8" s="111">
        <v>1800</v>
      </c>
      <c r="CR8" s="111">
        <v>1800</v>
      </c>
      <c r="CS8" s="111">
        <v>1800</v>
      </c>
      <c r="CT8" s="111">
        <v>1800</v>
      </c>
      <c r="CU8" s="111">
        <v>1800</v>
      </c>
      <c r="CV8" s="111">
        <v>1800</v>
      </c>
      <c r="CW8" s="111">
        <v>1800</v>
      </c>
      <c r="CX8" s="111">
        <v>1800</v>
      </c>
      <c r="CY8" s="111">
        <v>1800</v>
      </c>
      <c r="CZ8" s="111">
        <v>1800</v>
      </c>
      <c r="DA8" s="111">
        <v>1800</v>
      </c>
      <c r="DB8" s="111">
        <v>1800</v>
      </c>
      <c r="DC8" s="111">
        <v>1800</v>
      </c>
      <c r="DD8" s="111">
        <v>1800</v>
      </c>
      <c r="DE8" s="111">
        <v>1800</v>
      </c>
      <c r="DF8" s="111">
        <v>1800</v>
      </c>
      <c r="DG8" s="111">
        <v>1800</v>
      </c>
      <c r="DH8" s="111">
        <v>1800</v>
      </c>
      <c r="DI8" s="111">
        <v>1800</v>
      </c>
      <c r="DJ8" s="111">
        <v>1800</v>
      </c>
      <c r="DK8" s="111">
        <v>1800</v>
      </c>
      <c r="DL8" s="111">
        <v>1800</v>
      </c>
      <c r="DM8" s="111">
        <v>1800</v>
      </c>
      <c r="DN8" s="111">
        <v>1800</v>
      </c>
      <c r="DO8" s="111">
        <v>1800</v>
      </c>
      <c r="DP8" s="111">
        <v>1800</v>
      </c>
      <c r="DQ8" s="111">
        <v>1800</v>
      </c>
      <c r="DR8" s="111">
        <v>1800</v>
      </c>
      <c r="DS8" s="111">
        <v>1800</v>
      </c>
      <c r="DT8" s="111">
        <v>1800</v>
      </c>
      <c r="DU8" s="111">
        <v>1800</v>
      </c>
      <c r="DV8" s="111">
        <v>1800</v>
      </c>
      <c r="DW8" s="111">
        <v>1800</v>
      </c>
    </row>
    <row r="9" spans="1:127" ht="12" customHeight="1" x14ac:dyDescent="0.2">
      <c r="A9" s="105" t="s">
        <v>211</v>
      </c>
      <c r="B9" s="101">
        <v>157</v>
      </c>
      <c r="C9" s="106" t="s">
        <v>212</v>
      </c>
      <c r="D9" s="107" t="s">
        <v>203</v>
      </c>
      <c r="E9" s="108">
        <v>45616</v>
      </c>
      <c r="F9" s="109">
        <v>6</v>
      </c>
      <c r="G9" s="110">
        <v>4680</v>
      </c>
      <c r="H9" s="111">
        <v>2140</v>
      </c>
      <c r="I9" s="111">
        <v>2140</v>
      </c>
      <c r="J9" s="111">
        <v>2140</v>
      </c>
      <c r="K9" s="111">
        <v>2140</v>
      </c>
      <c r="L9" s="111">
        <v>2140</v>
      </c>
      <c r="M9" s="111">
        <v>2140</v>
      </c>
      <c r="N9" s="111">
        <v>2140</v>
      </c>
      <c r="O9" s="111">
        <v>2140</v>
      </c>
      <c r="P9" s="111">
        <v>2140</v>
      </c>
      <c r="Q9" s="111">
        <v>2140</v>
      </c>
      <c r="R9" s="111">
        <v>2140</v>
      </c>
      <c r="S9" s="111">
        <v>2140</v>
      </c>
      <c r="T9" s="111">
        <v>2140</v>
      </c>
      <c r="U9" s="111">
        <v>2140</v>
      </c>
      <c r="V9" s="111">
        <v>2140</v>
      </c>
      <c r="W9" s="111">
        <v>2140</v>
      </c>
      <c r="X9" s="111">
        <v>2140</v>
      </c>
      <c r="Y9" s="111">
        <v>2140</v>
      </c>
      <c r="Z9" s="111">
        <v>2140</v>
      </c>
      <c r="AA9" s="111">
        <v>2140</v>
      </c>
      <c r="AB9" s="111">
        <v>2140</v>
      </c>
      <c r="AC9" s="111">
        <v>2140</v>
      </c>
      <c r="AD9" s="111">
        <v>2140</v>
      </c>
      <c r="AE9" s="111">
        <v>2140</v>
      </c>
      <c r="AF9" s="111">
        <v>2140</v>
      </c>
      <c r="AG9" s="111">
        <v>2140</v>
      </c>
      <c r="AH9" s="111">
        <v>2140</v>
      </c>
      <c r="AI9" s="111">
        <v>2140</v>
      </c>
      <c r="AJ9" s="111">
        <v>2140</v>
      </c>
      <c r="AK9" s="111">
        <v>2140</v>
      </c>
      <c r="AL9" s="111">
        <v>2140</v>
      </c>
      <c r="AM9" s="111">
        <v>2140</v>
      </c>
      <c r="AN9" s="111">
        <v>2140</v>
      </c>
      <c r="AO9" s="111">
        <v>2140</v>
      </c>
      <c r="AP9" s="111">
        <v>2140</v>
      </c>
      <c r="AQ9" s="111">
        <v>2140</v>
      </c>
      <c r="AR9" s="111">
        <v>2140</v>
      </c>
      <c r="AS9" s="111">
        <v>2140</v>
      </c>
      <c r="AT9" s="111">
        <v>2140</v>
      </c>
      <c r="AU9" s="111">
        <v>2140</v>
      </c>
      <c r="AV9" s="111">
        <v>2140</v>
      </c>
      <c r="AW9" s="111">
        <v>2140</v>
      </c>
      <c r="AX9" s="111">
        <v>2140</v>
      </c>
      <c r="AY9" s="111">
        <v>2140</v>
      </c>
      <c r="AZ9" s="111">
        <v>2140</v>
      </c>
      <c r="BA9" s="111">
        <v>2140</v>
      </c>
      <c r="BB9" s="111">
        <v>2140</v>
      </c>
      <c r="BC9" s="111">
        <v>2140</v>
      </c>
      <c r="BD9" s="111">
        <v>2140</v>
      </c>
      <c r="BE9" s="111">
        <v>2140</v>
      </c>
      <c r="BF9" s="111">
        <v>2140</v>
      </c>
      <c r="BG9" s="111">
        <v>2140</v>
      </c>
      <c r="BH9" s="111">
        <v>2140</v>
      </c>
      <c r="BI9" s="111">
        <v>2140</v>
      </c>
      <c r="BJ9" s="111">
        <v>2140</v>
      </c>
      <c r="BK9" s="111">
        <v>2140</v>
      </c>
      <c r="BL9" s="111">
        <v>2140</v>
      </c>
      <c r="BM9" s="111">
        <v>2140</v>
      </c>
      <c r="BN9" s="111">
        <v>2140</v>
      </c>
      <c r="BO9" s="111">
        <v>2140</v>
      </c>
      <c r="BP9" s="111">
        <v>2140</v>
      </c>
      <c r="BQ9" s="111">
        <v>2140</v>
      </c>
      <c r="BR9" s="111">
        <v>2140</v>
      </c>
      <c r="BS9" s="111">
        <v>2140</v>
      </c>
      <c r="BT9" s="111">
        <v>2140</v>
      </c>
      <c r="BU9" s="111">
        <v>2140</v>
      </c>
      <c r="BV9" s="111">
        <v>2140</v>
      </c>
      <c r="BW9" s="111">
        <v>2140</v>
      </c>
      <c r="BX9" s="111">
        <v>2140</v>
      </c>
      <c r="BY9" s="111">
        <v>2140</v>
      </c>
      <c r="BZ9" s="111">
        <v>2140</v>
      </c>
      <c r="CA9" s="111">
        <v>2140</v>
      </c>
      <c r="CB9" s="111">
        <v>2140</v>
      </c>
      <c r="CC9" s="111">
        <v>2140</v>
      </c>
      <c r="CD9" s="111">
        <v>2140</v>
      </c>
      <c r="CE9" s="111">
        <v>2140</v>
      </c>
      <c r="CF9" s="111">
        <v>2140</v>
      </c>
      <c r="CG9" s="111">
        <v>2140</v>
      </c>
      <c r="CH9" s="111">
        <v>2140</v>
      </c>
      <c r="CI9" s="111">
        <v>2140</v>
      </c>
      <c r="CJ9" s="111">
        <v>2140</v>
      </c>
      <c r="CK9" s="111">
        <v>2140</v>
      </c>
      <c r="CL9" s="111">
        <v>2140</v>
      </c>
      <c r="CM9" s="111">
        <v>2140</v>
      </c>
      <c r="CN9" s="111">
        <v>2140</v>
      </c>
      <c r="CO9" s="111">
        <v>2140</v>
      </c>
      <c r="CP9" s="111">
        <v>2140</v>
      </c>
      <c r="CQ9" s="111">
        <v>2140</v>
      </c>
      <c r="CR9" s="111">
        <v>2140</v>
      </c>
      <c r="CS9" s="111">
        <v>2140</v>
      </c>
      <c r="CT9" s="111">
        <v>2140</v>
      </c>
      <c r="CU9" s="111">
        <v>2140</v>
      </c>
      <c r="CV9" s="111">
        <v>2140</v>
      </c>
      <c r="CW9" s="111">
        <v>2140</v>
      </c>
      <c r="CX9" s="111">
        <v>2140</v>
      </c>
      <c r="CY9" s="111">
        <v>2140</v>
      </c>
      <c r="CZ9" s="111">
        <v>2140</v>
      </c>
      <c r="DA9" s="111">
        <v>2140</v>
      </c>
      <c r="DB9" s="111">
        <v>2140</v>
      </c>
      <c r="DC9" s="111">
        <v>2140</v>
      </c>
      <c r="DD9" s="111">
        <v>2140</v>
      </c>
      <c r="DE9" s="111">
        <v>2140</v>
      </c>
      <c r="DF9" s="111">
        <v>2140</v>
      </c>
      <c r="DG9" s="111">
        <v>2140</v>
      </c>
      <c r="DH9" s="111">
        <v>2140</v>
      </c>
      <c r="DI9" s="111">
        <v>2140</v>
      </c>
      <c r="DJ9" s="111">
        <v>2140</v>
      </c>
      <c r="DK9" s="111">
        <v>2140</v>
      </c>
      <c r="DL9" s="111">
        <v>2140</v>
      </c>
      <c r="DM9" s="111">
        <v>2140</v>
      </c>
      <c r="DN9" s="111">
        <v>2140</v>
      </c>
      <c r="DO9" s="111">
        <v>2140</v>
      </c>
      <c r="DP9" s="111">
        <v>2140</v>
      </c>
      <c r="DQ9" s="111">
        <v>2140</v>
      </c>
      <c r="DR9" s="111">
        <v>2140</v>
      </c>
      <c r="DS9" s="111">
        <v>2140</v>
      </c>
      <c r="DT9" s="111">
        <v>2140</v>
      </c>
      <c r="DU9" s="111">
        <v>2140</v>
      </c>
      <c r="DV9" s="111">
        <v>2140</v>
      </c>
      <c r="DW9" s="111">
        <v>2140</v>
      </c>
    </row>
    <row r="10" spans="1:127" ht="12" customHeight="1" x14ac:dyDescent="0.2">
      <c r="A10" s="105" t="s">
        <v>213</v>
      </c>
      <c r="B10" s="101">
        <v>158</v>
      </c>
      <c r="C10" s="106" t="s">
        <v>214</v>
      </c>
      <c r="D10" s="112"/>
      <c r="E10" s="108">
        <v>45563</v>
      </c>
      <c r="F10" s="109">
        <v>12</v>
      </c>
      <c r="G10" s="110">
        <v>4200</v>
      </c>
      <c r="H10" s="111">
        <v>2100</v>
      </c>
      <c r="I10" s="111">
        <v>2100</v>
      </c>
      <c r="J10" s="111">
        <v>2100</v>
      </c>
      <c r="K10" s="111">
        <v>2100</v>
      </c>
      <c r="L10" s="111">
        <v>2100</v>
      </c>
      <c r="M10" s="111">
        <v>2100</v>
      </c>
      <c r="N10" s="111">
        <v>2100</v>
      </c>
      <c r="O10" s="111">
        <v>2100</v>
      </c>
      <c r="P10" s="111">
        <v>2100</v>
      </c>
      <c r="Q10" s="111">
        <v>2100</v>
      </c>
      <c r="R10" s="111">
        <v>2100</v>
      </c>
      <c r="S10" s="111">
        <v>2100</v>
      </c>
      <c r="T10" s="111">
        <v>2100</v>
      </c>
      <c r="U10" s="111">
        <v>1925</v>
      </c>
      <c r="V10" s="111">
        <v>1925</v>
      </c>
      <c r="W10" s="111">
        <v>1925</v>
      </c>
      <c r="X10" s="111">
        <v>1925</v>
      </c>
      <c r="Y10" s="111">
        <v>1925</v>
      </c>
      <c r="Z10" s="111">
        <v>1925</v>
      </c>
      <c r="AA10" s="111">
        <v>1925</v>
      </c>
      <c r="AB10" s="111">
        <v>1925</v>
      </c>
      <c r="AC10" s="111">
        <v>1925</v>
      </c>
      <c r="AD10" s="111">
        <v>1925</v>
      </c>
      <c r="AE10" s="111">
        <v>1925</v>
      </c>
      <c r="AF10" s="111">
        <v>1925</v>
      </c>
      <c r="AG10" s="111">
        <v>1925</v>
      </c>
      <c r="AH10" s="111">
        <v>1925</v>
      </c>
      <c r="AI10" s="111">
        <v>1925</v>
      </c>
      <c r="AJ10" s="111">
        <v>1925</v>
      </c>
      <c r="AK10" s="111">
        <v>1925</v>
      </c>
      <c r="AL10" s="111">
        <v>1925</v>
      </c>
      <c r="AM10" s="111">
        <v>1925</v>
      </c>
      <c r="AN10" s="111">
        <v>1925</v>
      </c>
      <c r="AO10" s="111">
        <v>1925</v>
      </c>
      <c r="AP10" s="111">
        <v>1925</v>
      </c>
      <c r="AQ10" s="111">
        <v>1925</v>
      </c>
      <c r="AR10" s="111">
        <v>1925</v>
      </c>
      <c r="AS10" s="111">
        <v>1925</v>
      </c>
      <c r="AT10" s="111">
        <v>1925</v>
      </c>
      <c r="AU10" s="111">
        <v>1925</v>
      </c>
      <c r="AV10" s="111">
        <v>1925</v>
      </c>
      <c r="AW10" s="111">
        <v>1925</v>
      </c>
      <c r="AX10" s="111">
        <v>1925</v>
      </c>
      <c r="AY10" s="111">
        <v>1925</v>
      </c>
      <c r="AZ10" s="111">
        <v>1925</v>
      </c>
      <c r="BA10" s="111">
        <v>1925</v>
      </c>
      <c r="BB10" s="111">
        <v>1925</v>
      </c>
      <c r="BC10" s="111">
        <v>1925</v>
      </c>
      <c r="BD10" s="111">
        <v>1925</v>
      </c>
      <c r="BE10" s="111">
        <v>1925</v>
      </c>
      <c r="BF10" s="111">
        <v>1925</v>
      </c>
      <c r="BG10" s="111">
        <v>1925</v>
      </c>
      <c r="BH10" s="111">
        <v>1925</v>
      </c>
      <c r="BI10" s="111">
        <v>1925</v>
      </c>
      <c r="BJ10" s="111">
        <v>1925</v>
      </c>
      <c r="BK10" s="111">
        <v>1925</v>
      </c>
      <c r="BL10" s="111">
        <v>1925</v>
      </c>
      <c r="BM10" s="111">
        <v>1925</v>
      </c>
      <c r="BN10" s="111">
        <v>1925</v>
      </c>
      <c r="BO10" s="111">
        <v>1925</v>
      </c>
      <c r="BP10" s="111">
        <v>1925</v>
      </c>
      <c r="BQ10" s="111">
        <v>1925</v>
      </c>
      <c r="BR10" s="111">
        <v>1925</v>
      </c>
      <c r="BS10" s="111">
        <v>1925</v>
      </c>
      <c r="BT10" s="111">
        <v>1925</v>
      </c>
      <c r="BU10" s="111">
        <v>1925</v>
      </c>
      <c r="BV10" s="111">
        <v>1925</v>
      </c>
      <c r="BW10" s="111">
        <v>1925</v>
      </c>
      <c r="BX10" s="111">
        <v>1925</v>
      </c>
      <c r="BY10" s="111">
        <v>1925</v>
      </c>
      <c r="BZ10" s="111">
        <v>1925</v>
      </c>
      <c r="CA10" s="111">
        <v>1925</v>
      </c>
      <c r="CB10" s="111">
        <v>1925</v>
      </c>
      <c r="CC10" s="111">
        <v>1925</v>
      </c>
      <c r="CD10" s="111">
        <v>1925</v>
      </c>
      <c r="CE10" s="111">
        <v>1925</v>
      </c>
      <c r="CF10" s="111">
        <v>1925</v>
      </c>
      <c r="CG10" s="111">
        <v>1925</v>
      </c>
      <c r="CH10" s="111">
        <v>1925</v>
      </c>
      <c r="CI10" s="111">
        <v>1925</v>
      </c>
      <c r="CJ10" s="111">
        <v>1925</v>
      </c>
      <c r="CK10" s="111">
        <v>1925</v>
      </c>
      <c r="CL10" s="111">
        <v>1925</v>
      </c>
      <c r="CM10" s="111">
        <v>1925</v>
      </c>
      <c r="CN10" s="111">
        <v>1925</v>
      </c>
      <c r="CO10" s="111">
        <v>1925</v>
      </c>
      <c r="CP10" s="111">
        <v>1925</v>
      </c>
      <c r="CQ10" s="111">
        <v>1925</v>
      </c>
      <c r="CR10" s="111">
        <v>1925</v>
      </c>
      <c r="CS10" s="111">
        <v>1925</v>
      </c>
      <c r="CT10" s="111">
        <v>1925</v>
      </c>
      <c r="CU10" s="111">
        <v>1925</v>
      </c>
      <c r="CV10" s="111">
        <v>1925</v>
      </c>
      <c r="CW10" s="111">
        <v>1925</v>
      </c>
      <c r="CX10" s="111">
        <v>1925</v>
      </c>
      <c r="CY10" s="111">
        <v>1925</v>
      </c>
      <c r="CZ10" s="111">
        <v>1925</v>
      </c>
      <c r="DA10" s="111">
        <v>1925</v>
      </c>
      <c r="DB10" s="111">
        <v>1925</v>
      </c>
      <c r="DC10" s="111">
        <v>1925</v>
      </c>
      <c r="DD10" s="111">
        <v>1925</v>
      </c>
      <c r="DE10" s="111">
        <v>1925</v>
      </c>
      <c r="DF10" s="111">
        <v>1925</v>
      </c>
      <c r="DG10" s="111">
        <v>1925</v>
      </c>
      <c r="DH10" s="111">
        <v>1925</v>
      </c>
      <c r="DI10" s="111">
        <v>1925</v>
      </c>
      <c r="DJ10" s="111">
        <v>1925</v>
      </c>
      <c r="DK10" s="111">
        <v>1925</v>
      </c>
      <c r="DL10" s="111">
        <v>1925</v>
      </c>
      <c r="DM10" s="111">
        <v>1925</v>
      </c>
      <c r="DN10" s="111">
        <v>1925</v>
      </c>
      <c r="DO10" s="111">
        <v>1925</v>
      </c>
      <c r="DP10" s="111">
        <v>1925</v>
      </c>
      <c r="DQ10" s="111">
        <v>1925</v>
      </c>
      <c r="DR10" s="111">
        <v>1925</v>
      </c>
      <c r="DS10" s="111">
        <v>1925</v>
      </c>
      <c r="DT10" s="111">
        <v>1925</v>
      </c>
      <c r="DU10" s="111">
        <v>1925</v>
      </c>
      <c r="DV10" s="111">
        <v>1925</v>
      </c>
      <c r="DW10" s="111">
        <v>1925</v>
      </c>
    </row>
    <row r="11" spans="1:127" ht="12" customHeight="1" x14ac:dyDescent="0.2">
      <c r="A11" s="105" t="s">
        <v>215</v>
      </c>
      <c r="B11" s="101">
        <v>236</v>
      </c>
      <c r="C11" s="106" t="s">
        <v>216</v>
      </c>
      <c r="D11" s="107" t="s">
        <v>203</v>
      </c>
      <c r="E11" s="108"/>
      <c r="F11" s="109"/>
      <c r="G11" s="110">
        <v>0</v>
      </c>
      <c r="H11" s="111">
        <v>4300</v>
      </c>
      <c r="I11" s="111">
        <v>4300</v>
      </c>
      <c r="J11" s="111">
        <v>4300</v>
      </c>
      <c r="K11" s="111">
        <v>4300</v>
      </c>
      <c r="L11" s="111">
        <v>4300</v>
      </c>
      <c r="M11" s="111">
        <v>4300</v>
      </c>
      <c r="N11" s="111">
        <v>4300</v>
      </c>
      <c r="O11" s="111">
        <v>4300</v>
      </c>
      <c r="P11" s="111">
        <v>4300</v>
      </c>
      <c r="Q11" s="111">
        <v>2300</v>
      </c>
      <c r="R11" s="111">
        <v>2300</v>
      </c>
      <c r="S11" s="111">
        <v>2300</v>
      </c>
      <c r="T11" s="111">
        <v>2300</v>
      </c>
      <c r="U11" s="111">
        <v>2300</v>
      </c>
      <c r="V11" s="111">
        <v>2300</v>
      </c>
      <c r="W11" s="111">
        <v>2300</v>
      </c>
      <c r="X11" s="111">
        <v>2300</v>
      </c>
      <c r="Y11" s="111">
        <v>2300</v>
      </c>
      <c r="Z11" s="111">
        <v>2300</v>
      </c>
      <c r="AA11" s="111">
        <v>2300</v>
      </c>
      <c r="AB11" s="111">
        <v>2300</v>
      </c>
      <c r="AC11" s="111">
        <v>2300</v>
      </c>
      <c r="AD11" s="111">
        <v>2300</v>
      </c>
      <c r="AE11" s="111">
        <v>2300</v>
      </c>
      <c r="AF11" s="111">
        <v>2300</v>
      </c>
      <c r="AG11" s="111">
        <v>2300</v>
      </c>
      <c r="AH11" s="111">
        <v>2300</v>
      </c>
      <c r="AI11" s="111">
        <v>2300</v>
      </c>
      <c r="AJ11" s="111">
        <v>2300</v>
      </c>
      <c r="AK11" s="111">
        <v>2300</v>
      </c>
      <c r="AL11" s="111">
        <v>2300</v>
      </c>
      <c r="AM11" s="111">
        <v>2300</v>
      </c>
      <c r="AN11" s="111">
        <v>2300</v>
      </c>
      <c r="AO11" s="111">
        <v>2300</v>
      </c>
      <c r="AP11" s="111">
        <v>2300</v>
      </c>
      <c r="AQ11" s="111">
        <v>2300</v>
      </c>
      <c r="AR11" s="111">
        <v>2300</v>
      </c>
      <c r="AS11" s="111">
        <v>2300</v>
      </c>
      <c r="AT11" s="111">
        <v>2300</v>
      </c>
      <c r="AU11" s="111">
        <v>2300</v>
      </c>
      <c r="AV11" s="111">
        <v>2300</v>
      </c>
      <c r="AW11" s="111">
        <v>2300</v>
      </c>
      <c r="AX11" s="111">
        <v>2300</v>
      </c>
      <c r="AY11" s="111">
        <v>2300</v>
      </c>
      <c r="AZ11" s="111">
        <v>2300</v>
      </c>
      <c r="BA11" s="111">
        <v>2300</v>
      </c>
      <c r="BB11" s="111">
        <v>2300</v>
      </c>
      <c r="BC11" s="111">
        <v>2300</v>
      </c>
      <c r="BD11" s="111">
        <v>2300</v>
      </c>
      <c r="BE11" s="111">
        <v>2300</v>
      </c>
      <c r="BF11" s="111">
        <v>2300</v>
      </c>
      <c r="BG11" s="111">
        <v>2300</v>
      </c>
      <c r="BH11" s="111">
        <v>2300</v>
      </c>
      <c r="BI11" s="111">
        <v>2300</v>
      </c>
      <c r="BJ11" s="111">
        <v>2300</v>
      </c>
      <c r="BK11" s="111">
        <v>2300</v>
      </c>
      <c r="BL11" s="111">
        <v>2300</v>
      </c>
      <c r="BM11" s="111">
        <v>2300</v>
      </c>
      <c r="BN11" s="111">
        <v>2300</v>
      </c>
      <c r="BO11" s="111">
        <v>2300</v>
      </c>
      <c r="BP11" s="111">
        <v>2300</v>
      </c>
      <c r="BQ11" s="111">
        <v>2300</v>
      </c>
      <c r="BR11" s="111">
        <v>2300</v>
      </c>
      <c r="BS11" s="111">
        <v>2300</v>
      </c>
      <c r="BT11" s="111">
        <v>2300</v>
      </c>
      <c r="BU11" s="111">
        <v>2300</v>
      </c>
      <c r="BV11" s="111">
        <v>2300</v>
      </c>
      <c r="BW11" s="111">
        <v>2300</v>
      </c>
      <c r="BX11" s="111">
        <v>2300</v>
      </c>
      <c r="BY11" s="111">
        <v>2300</v>
      </c>
      <c r="BZ11" s="111">
        <v>2300</v>
      </c>
      <c r="CA11" s="111">
        <v>2300</v>
      </c>
      <c r="CB11" s="111">
        <v>2300</v>
      </c>
      <c r="CC11" s="111">
        <v>2300</v>
      </c>
      <c r="CD11" s="111">
        <v>2300</v>
      </c>
      <c r="CE11" s="111">
        <v>2300</v>
      </c>
      <c r="CF11" s="111">
        <v>2300</v>
      </c>
      <c r="CG11" s="111">
        <v>2300</v>
      </c>
      <c r="CH11" s="111">
        <v>2300</v>
      </c>
      <c r="CI11" s="111">
        <v>2300</v>
      </c>
      <c r="CJ11" s="111">
        <v>2300</v>
      </c>
      <c r="CK11" s="111">
        <v>2300</v>
      </c>
      <c r="CL11" s="111">
        <v>2300</v>
      </c>
      <c r="CM11" s="111">
        <v>2300</v>
      </c>
      <c r="CN11" s="111">
        <v>2300</v>
      </c>
      <c r="CO11" s="111">
        <v>2300</v>
      </c>
      <c r="CP11" s="111">
        <v>2300</v>
      </c>
      <c r="CQ11" s="111">
        <v>2300</v>
      </c>
      <c r="CR11" s="111">
        <v>2300</v>
      </c>
      <c r="CS11" s="111">
        <v>2300</v>
      </c>
      <c r="CT11" s="111">
        <v>2300</v>
      </c>
      <c r="CU11" s="111">
        <v>2300</v>
      </c>
      <c r="CV11" s="111">
        <v>2300</v>
      </c>
      <c r="CW11" s="111">
        <v>2300</v>
      </c>
      <c r="CX11" s="111">
        <v>2300</v>
      </c>
      <c r="CY11" s="111">
        <v>2300</v>
      </c>
      <c r="CZ11" s="111">
        <v>2300</v>
      </c>
      <c r="DA11" s="111">
        <v>2300</v>
      </c>
      <c r="DB11" s="111">
        <v>2300</v>
      </c>
      <c r="DC11" s="111">
        <v>2300</v>
      </c>
      <c r="DD11" s="111">
        <v>2300</v>
      </c>
      <c r="DE11" s="111">
        <v>2300</v>
      </c>
      <c r="DF11" s="111">
        <v>2300</v>
      </c>
      <c r="DG11" s="111">
        <v>2300</v>
      </c>
      <c r="DH11" s="111">
        <v>2300</v>
      </c>
      <c r="DI11" s="111">
        <v>2300</v>
      </c>
      <c r="DJ11" s="111">
        <v>2300</v>
      </c>
      <c r="DK11" s="111">
        <v>2300</v>
      </c>
      <c r="DL11" s="111">
        <v>2300</v>
      </c>
      <c r="DM11" s="111">
        <v>2300</v>
      </c>
      <c r="DN11" s="111">
        <v>2300</v>
      </c>
      <c r="DO11" s="111">
        <v>2300</v>
      </c>
      <c r="DP11" s="111">
        <v>2300</v>
      </c>
      <c r="DQ11" s="111">
        <v>2300</v>
      </c>
      <c r="DR11" s="111">
        <v>2300</v>
      </c>
      <c r="DS11" s="111">
        <v>2300</v>
      </c>
      <c r="DT11" s="111">
        <v>2300</v>
      </c>
      <c r="DU11" s="111">
        <v>2300</v>
      </c>
      <c r="DV11" s="111">
        <v>2300</v>
      </c>
      <c r="DW11" s="111">
        <v>2300</v>
      </c>
    </row>
    <row r="12" spans="1:127" ht="12" customHeight="1" x14ac:dyDescent="0.2">
      <c r="A12" s="105" t="s">
        <v>217</v>
      </c>
      <c r="B12" s="101">
        <v>162</v>
      </c>
      <c r="C12" s="106" t="s">
        <v>218</v>
      </c>
      <c r="D12" s="107" t="s">
        <v>203</v>
      </c>
      <c r="E12" s="108">
        <v>45473</v>
      </c>
      <c r="F12" s="109">
        <v>12</v>
      </c>
      <c r="G12" s="110">
        <v>5200</v>
      </c>
      <c r="H12" s="111">
        <f>2600+1732</f>
        <v>4332</v>
      </c>
      <c r="I12" s="111">
        <v>2600</v>
      </c>
      <c r="J12" s="111">
        <v>2600</v>
      </c>
      <c r="K12" s="111">
        <f>2600+1732</f>
        <v>4332</v>
      </c>
      <c r="L12" s="111">
        <v>2600</v>
      </c>
      <c r="M12" s="111">
        <v>2600</v>
      </c>
      <c r="N12" s="111">
        <v>2600</v>
      </c>
      <c r="O12" s="111">
        <v>2600</v>
      </c>
      <c r="P12" s="111">
        <v>2600</v>
      </c>
      <c r="Q12" s="111">
        <v>2600</v>
      </c>
      <c r="R12" s="111">
        <v>2600</v>
      </c>
      <c r="S12" s="111">
        <v>2600</v>
      </c>
      <c r="T12" s="111">
        <v>2600</v>
      </c>
      <c r="U12" s="111">
        <v>2600</v>
      </c>
      <c r="V12" s="111">
        <v>2600</v>
      </c>
      <c r="W12" s="111">
        <v>2600</v>
      </c>
      <c r="X12" s="111">
        <v>2600</v>
      </c>
      <c r="Y12" s="111">
        <v>2600</v>
      </c>
      <c r="Z12" s="111">
        <v>2600</v>
      </c>
      <c r="AA12" s="111">
        <v>2600</v>
      </c>
      <c r="AB12" s="111">
        <v>2600</v>
      </c>
      <c r="AC12" s="111">
        <v>2600</v>
      </c>
      <c r="AD12" s="111">
        <v>2600</v>
      </c>
      <c r="AE12" s="111">
        <v>2600</v>
      </c>
      <c r="AF12" s="111">
        <v>2600</v>
      </c>
      <c r="AG12" s="111">
        <v>2600</v>
      </c>
      <c r="AH12" s="111">
        <v>2600</v>
      </c>
      <c r="AI12" s="111">
        <v>2600</v>
      </c>
      <c r="AJ12" s="111">
        <v>2600</v>
      </c>
      <c r="AK12" s="111">
        <v>2600</v>
      </c>
      <c r="AL12" s="111">
        <v>2600</v>
      </c>
      <c r="AM12" s="111">
        <v>2600</v>
      </c>
      <c r="AN12" s="111">
        <v>2600</v>
      </c>
      <c r="AO12" s="111">
        <v>2600</v>
      </c>
      <c r="AP12" s="111">
        <v>2600</v>
      </c>
      <c r="AQ12" s="111">
        <v>2600</v>
      </c>
      <c r="AR12" s="111">
        <v>2600</v>
      </c>
      <c r="AS12" s="111">
        <v>2600</v>
      </c>
      <c r="AT12" s="111">
        <v>2600</v>
      </c>
      <c r="AU12" s="111">
        <v>2600</v>
      </c>
      <c r="AV12" s="111">
        <v>2600</v>
      </c>
      <c r="AW12" s="111">
        <v>2600</v>
      </c>
      <c r="AX12" s="111">
        <v>2600</v>
      </c>
      <c r="AY12" s="111">
        <v>2600</v>
      </c>
      <c r="AZ12" s="111">
        <v>2600</v>
      </c>
      <c r="BA12" s="111">
        <v>2600</v>
      </c>
      <c r="BB12" s="111">
        <v>2600</v>
      </c>
      <c r="BC12" s="111">
        <v>2600</v>
      </c>
      <c r="BD12" s="111">
        <v>2600</v>
      </c>
      <c r="BE12" s="111">
        <v>2600</v>
      </c>
      <c r="BF12" s="111">
        <v>2600</v>
      </c>
      <c r="BG12" s="111">
        <v>2600</v>
      </c>
      <c r="BH12" s="111">
        <v>2600</v>
      </c>
      <c r="BI12" s="111">
        <v>2600</v>
      </c>
      <c r="BJ12" s="111">
        <v>2600</v>
      </c>
      <c r="BK12" s="111">
        <v>2600</v>
      </c>
      <c r="BL12" s="111">
        <v>2600</v>
      </c>
      <c r="BM12" s="111">
        <v>2600</v>
      </c>
      <c r="BN12" s="111">
        <v>2600</v>
      </c>
      <c r="BO12" s="111">
        <v>2600</v>
      </c>
      <c r="BP12" s="111">
        <v>2600</v>
      </c>
      <c r="BQ12" s="111">
        <v>2600</v>
      </c>
      <c r="BR12" s="111">
        <v>2600</v>
      </c>
      <c r="BS12" s="111">
        <v>2600</v>
      </c>
      <c r="BT12" s="111">
        <v>2600</v>
      </c>
      <c r="BU12" s="111">
        <v>2600</v>
      </c>
      <c r="BV12" s="111">
        <v>2600</v>
      </c>
      <c r="BW12" s="111">
        <v>2600</v>
      </c>
      <c r="BX12" s="111">
        <v>2600</v>
      </c>
      <c r="BY12" s="111">
        <v>2600</v>
      </c>
      <c r="BZ12" s="111">
        <v>2600</v>
      </c>
      <c r="CA12" s="111">
        <v>2600</v>
      </c>
      <c r="CB12" s="111">
        <v>2600</v>
      </c>
      <c r="CC12" s="111">
        <v>2600</v>
      </c>
      <c r="CD12" s="111">
        <v>2600</v>
      </c>
      <c r="CE12" s="111">
        <v>2600</v>
      </c>
      <c r="CF12" s="111">
        <v>2600</v>
      </c>
      <c r="CG12" s="111">
        <v>2600</v>
      </c>
      <c r="CH12" s="111">
        <v>2600</v>
      </c>
      <c r="CI12" s="111">
        <v>2600</v>
      </c>
      <c r="CJ12" s="111">
        <v>2600</v>
      </c>
      <c r="CK12" s="111">
        <v>2600</v>
      </c>
      <c r="CL12" s="111">
        <v>2600</v>
      </c>
      <c r="CM12" s="111">
        <v>2600</v>
      </c>
      <c r="CN12" s="111">
        <v>2600</v>
      </c>
      <c r="CO12" s="111">
        <v>2600</v>
      </c>
      <c r="CP12" s="111">
        <v>2600</v>
      </c>
      <c r="CQ12" s="111">
        <v>2600</v>
      </c>
      <c r="CR12" s="111">
        <v>2600</v>
      </c>
      <c r="CS12" s="111">
        <v>2600</v>
      </c>
      <c r="CT12" s="111">
        <v>2600</v>
      </c>
      <c r="CU12" s="111">
        <v>2600</v>
      </c>
      <c r="CV12" s="111">
        <v>2600</v>
      </c>
      <c r="CW12" s="111">
        <v>2600</v>
      </c>
      <c r="CX12" s="111">
        <v>2600</v>
      </c>
      <c r="CY12" s="111">
        <v>2600</v>
      </c>
      <c r="CZ12" s="111">
        <v>2600</v>
      </c>
      <c r="DA12" s="111">
        <v>2600</v>
      </c>
      <c r="DB12" s="111">
        <v>2600</v>
      </c>
      <c r="DC12" s="111">
        <v>2600</v>
      </c>
      <c r="DD12" s="111">
        <v>2600</v>
      </c>
      <c r="DE12" s="111">
        <v>2600</v>
      </c>
      <c r="DF12" s="111">
        <v>2600</v>
      </c>
      <c r="DG12" s="111">
        <v>2600</v>
      </c>
      <c r="DH12" s="111">
        <v>2600</v>
      </c>
      <c r="DI12" s="111">
        <v>2600</v>
      </c>
      <c r="DJ12" s="111">
        <v>2600</v>
      </c>
      <c r="DK12" s="111">
        <v>2600</v>
      </c>
      <c r="DL12" s="111">
        <v>2600</v>
      </c>
      <c r="DM12" s="111">
        <v>2600</v>
      </c>
      <c r="DN12" s="111">
        <v>2600</v>
      </c>
      <c r="DO12" s="111">
        <v>2600</v>
      </c>
      <c r="DP12" s="111">
        <v>2600</v>
      </c>
      <c r="DQ12" s="111">
        <v>2600</v>
      </c>
      <c r="DR12" s="111">
        <v>2600</v>
      </c>
      <c r="DS12" s="111">
        <v>2600</v>
      </c>
      <c r="DT12" s="111">
        <v>2600</v>
      </c>
      <c r="DU12" s="111">
        <v>2600</v>
      </c>
      <c r="DV12" s="111">
        <v>2600</v>
      </c>
      <c r="DW12" s="111">
        <v>2600</v>
      </c>
    </row>
    <row r="13" spans="1:127" ht="12" customHeight="1" x14ac:dyDescent="0.2">
      <c r="A13" s="105" t="s">
        <v>219</v>
      </c>
      <c r="B13" s="101">
        <v>126</v>
      </c>
      <c r="C13" s="106" t="s">
        <v>202</v>
      </c>
      <c r="D13" s="107" t="s">
        <v>203</v>
      </c>
      <c r="E13" s="108">
        <v>45657</v>
      </c>
      <c r="F13" s="109">
        <v>6</v>
      </c>
      <c r="G13" s="110">
        <v>4400</v>
      </c>
      <c r="H13" s="111">
        <v>2200</v>
      </c>
      <c r="I13" s="111">
        <v>2200</v>
      </c>
      <c r="J13" s="111">
        <v>2200</v>
      </c>
      <c r="K13" s="111">
        <v>2200</v>
      </c>
      <c r="L13" s="111">
        <v>2200</v>
      </c>
      <c r="M13" s="111">
        <v>2200</v>
      </c>
      <c r="N13" s="111">
        <v>2200</v>
      </c>
      <c r="O13" s="111">
        <v>2200</v>
      </c>
      <c r="P13" s="111">
        <v>2500</v>
      </c>
      <c r="Q13" s="111">
        <v>2100</v>
      </c>
      <c r="R13" s="111">
        <v>2100</v>
      </c>
      <c r="S13" s="111">
        <v>2100</v>
      </c>
      <c r="T13" s="111">
        <v>2100</v>
      </c>
      <c r="U13" s="111">
        <v>2100</v>
      </c>
      <c r="V13" s="111">
        <v>2100</v>
      </c>
      <c r="W13" s="111">
        <v>2100</v>
      </c>
      <c r="X13" s="111">
        <v>2100</v>
      </c>
      <c r="Y13" s="523">
        <v>0</v>
      </c>
      <c r="Z13" s="111">
        <v>2100</v>
      </c>
      <c r="AA13" s="111">
        <v>2100</v>
      </c>
      <c r="AB13" s="111">
        <v>2100</v>
      </c>
      <c r="AC13" s="111">
        <v>2100</v>
      </c>
      <c r="AD13" s="111">
        <v>2100</v>
      </c>
      <c r="AE13" s="111">
        <v>2100</v>
      </c>
      <c r="AF13" s="111">
        <v>2100</v>
      </c>
      <c r="AG13" s="111">
        <v>2100</v>
      </c>
      <c r="AH13" s="111">
        <v>2100</v>
      </c>
      <c r="AI13" s="111">
        <v>2100</v>
      </c>
      <c r="AJ13" s="111">
        <v>2100</v>
      </c>
      <c r="AK13" s="111">
        <v>2100</v>
      </c>
      <c r="AL13" s="111">
        <v>2100</v>
      </c>
      <c r="AM13" s="111">
        <v>2100</v>
      </c>
      <c r="AN13" s="111">
        <v>2100</v>
      </c>
      <c r="AO13" s="111">
        <v>2100</v>
      </c>
      <c r="AP13" s="111">
        <v>2100</v>
      </c>
      <c r="AQ13" s="111">
        <v>2100</v>
      </c>
      <c r="AR13" s="111">
        <v>2100</v>
      </c>
      <c r="AS13" s="111">
        <v>2100</v>
      </c>
      <c r="AT13" s="111">
        <v>2100</v>
      </c>
      <c r="AU13" s="111">
        <v>2100</v>
      </c>
      <c r="AV13" s="111">
        <v>2100</v>
      </c>
      <c r="AW13" s="111">
        <v>2100</v>
      </c>
      <c r="AX13" s="111">
        <v>2100</v>
      </c>
      <c r="AY13" s="111">
        <v>2100</v>
      </c>
      <c r="AZ13" s="111">
        <v>2100</v>
      </c>
      <c r="BA13" s="111">
        <v>2100</v>
      </c>
      <c r="BB13" s="111">
        <v>2100</v>
      </c>
      <c r="BC13" s="111">
        <v>2100</v>
      </c>
      <c r="BD13" s="111">
        <v>2100</v>
      </c>
      <c r="BE13" s="111">
        <v>2100</v>
      </c>
      <c r="BF13" s="111">
        <v>2100</v>
      </c>
      <c r="BG13" s="111">
        <v>2100</v>
      </c>
      <c r="BH13" s="111">
        <v>2100</v>
      </c>
      <c r="BI13" s="111">
        <v>2100</v>
      </c>
      <c r="BJ13" s="111">
        <v>2100</v>
      </c>
      <c r="BK13" s="111">
        <v>2100</v>
      </c>
      <c r="BL13" s="111">
        <v>2100</v>
      </c>
      <c r="BM13" s="111">
        <v>2100</v>
      </c>
      <c r="BN13" s="111">
        <v>2100</v>
      </c>
      <c r="BO13" s="111">
        <v>2100</v>
      </c>
      <c r="BP13" s="111">
        <v>2100</v>
      </c>
      <c r="BQ13" s="111">
        <v>2100</v>
      </c>
      <c r="BR13" s="111">
        <v>2100</v>
      </c>
      <c r="BS13" s="111">
        <v>2100</v>
      </c>
      <c r="BT13" s="111">
        <v>2100</v>
      </c>
      <c r="BU13" s="111">
        <v>2100</v>
      </c>
      <c r="BV13" s="111">
        <v>2100</v>
      </c>
      <c r="BW13" s="111">
        <v>2100</v>
      </c>
      <c r="BX13" s="111">
        <v>2100</v>
      </c>
      <c r="BY13" s="111">
        <v>2100</v>
      </c>
      <c r="BZ13" s="111">
        <v>2100</v>
      </c>
      <c r="CA13" s="111">
        <v>2100</v>
      </c>
      <c r="CB13" s="111">
        <v>2100</v>
      </c>
      <c r="CC13" s="111">
        <v>2100</v>
      </c>
      <c r="CD13" s="111">
        <v>2100</v>
      </c>
      <c r="CE13" s="111">
        <v>2100</v>
      </c>
      <c r="CF13" s="111">
        <v>2100</v>
      </c>
      <c r="CG13" s="111">
        <v>2100</v>
      </c>
      <c r="CH13" s="111">
        <v>2100</v>
      </c>
      <c r="CI13" s="111">
        <v>2100</v>
      </c>
      <c r="CJ13" s="111">
        <v>2100</v>
      </c>
      <c r="CK13" s="111">
        <v>2100</v>
      </c>
      <c r="CL13" s="111">
        <v>2100</v>
      </c>
      <c r="CM13" s="111">
        <v>2100</v>
      </c>
      <c r="CN13" s="111">
        <v>2100</v>
      </c>
      <c r="CO13" s="111">
        <v>2100</v>
      </c>
      <c r="CP13" s="111">
        <v>2100</v>
      </c>
      <c r="CQ13" s="111">
        <v>2100</v>
      </c>
      <c r="CR13" s="111">
        <v>2100</v>
      </c>
      <c r="CS13" s="111">
        <v>2100</v>
      </c>
      <c r="CT13" s="111">
        <v>2100</v>
      </c>
      <c r="CU13" s="111">
        <v>2100</v>
      </c>
      <c r="CV13" s="111">
        <v>2100</v>
      </c>
      <c r="CW13" s="111">
        <v>2100</v>
      </c>
      <c r="CX13" s="111">
        <v>2100</v>
      </c>
      <c r="CY13" s="111">
        <v>2100</v>
      </c>
      <c r="CZ13" s="111">
        <v>2100</v>
      </c>
      <c r="DA13" s="111">
        <v>2100</v>
      </c>
      <c r="DB13" s="111">
        <v>2100</v>
      </c>
      <c r="DC13" s="111">
        <v>2100</v>
      </c>
      <c r="DD13" s="111">
        <v>2100</v>
      </c>
      <c r="DE13" s="111">
        <v>2100</v>
      </c>
      <c r="DF13" s="111">
        <v>2100</v>
      </c>
      <c r="DG13" s="111">
        <v>2100</v>
      </c>
      <c r="DH13" s="111">
        <v>2100</v>
      </c>
      <c r="DI13" s="111">
        <v>2100</v>
      </c>
      <c r="DJ13" s="111">
        <v>2100</v>
      </c>
      <c r="DK13" s="111">
        <v>2100</v>
      </c>
      <c r="DL13" s="111">
        <v>2100</v>
      </c>
      <c r="DM13" s="111">
        <v>2100</v>
      </c>
      <c r="DN13" s="111">
        <v>2100</v>
      </c>
      <c r="DO13" s="111">
        <v>2100</v>
      </c>
      <c r="DP13" s="111">
        <v>2100</v>
      </c>
      <c r="DQ13" s="111">
        <v>2100</v>
      </c>
      <c r="DR13" s="111">
        <v>2100</v>
      </c>
      <c r="DS13" s="111">
        <v>2100</v>
      </c>
      <c r="DT13" s="111">
        <v>2100</v>
      </c>
      <c r="DU13" s="111">
        <v>2100</v>
      </c>
      <c r="DV13" s="111">
        <v>2100</v>
      </c>
      <c r="DW13" s="111">
        <v>2100</v>
      </c>
    </row>
    <row r="14" spans="1:127" ht="12" customHeight="1" x14ac:dyDescent="0.2">
      <c r="A14" s="105" t="s">
        <v>220</v>
      </c>
      <c r="B14" s="101">
        <v>156</v>
      </c>
      <c r="C14" s="106" t="s">
        <v>221</v>
      </c>
      <c r="D14" s="112"/>
      <c r="E14" s="108">
        <v>46134</v>
      </c>
      <c r="F14" s="109">
        <v>12</v>
      </c>
      <c r="G14" s="110">
        <v>4200</v>
      </c>
      <c r="H14" s="111">
        <v>0</v>
      </c>
      <c r="I14" s="111">
        <v>0</v>
      </c>
      <c r="J14" s="111">
        <v>0</v>
      </c>
      <c r="K14" s="111">
        <v>2500</v>
      </c>
      <c r="L14" s="111">
        <v>2500</v>
      </c>
      <c r="M14" s="111">
        <v>2100</v>
      </c>
      <c r="N14" s="111">
        <v>2100</v>
      </c>
      <c r="O14" s="111">
        <v>2100</v>
      </c>
      <c r="P14" s="111">
        <v>2100</v>
      </c>
      <c r="Q14" s="111">
        <v>2100</v>
      </c>
      <c r="R14" s="111">
        <v>2100</v>
      </c>
      <c r="S14" s="111">
        <v>2100</v>
      </c>
      <c r="T14" s="111">
        <v>2100</v>
      </c>
      <c r="U14" s="111">
        <v>2100</v>
      </c>
      <c r="V14" s="111">
        <v>2100</v>
      </c>
      <c r="W14" s="111">
        <v>2100</v>
      </c>
      <c r="X14" s="111">
        <v>2100</v>
      </c>
      <c r="Y14" s="523">
        <v>0</v>
      </c>
      <c r="Z14" s="111">
        <v>2100</v>
      </c>
      <c r="AA14" s="111">
        <v>2100</v>
      </c>
      <c r="AB14" s="111">
        <v>2100</v>
      </c>
      <c r="AC14" s="111">
        <v>2100</v>
      </c>
      <c r="AD14" s="111">
        <v>2100</v>
      </c>
      <c r="AE14" s="111">
        <v>2100</v>
      </c>
      <c r="AF14" s="111">
        <v>2100</v>
      </c>
      <c r="AG14" s="111">
        <v>2100</v>
      </c>
      <c r="AH14" s="111">
        <v>2100</v>
      </c>
      <c r="AI14" s="111">
        <v>2100</v>
      </c>
      <c r="AJ14" s="111">
        <v>2100</v>
      </c>
      <c r="AK14" s="111">
        <v>2100</v>
      </c>
      <c r="AL14" s="111">
        <v>2100</v>
      </c>
      <c r="AM14" s="111">
        <v>2100</v>
      </c>
      <c r="AN14" s="111">
        <v>2100</v>
      </c>
      <c r="AO14" s="111">
        <v>2100</v>
      </c>
      <c r="AP14" s="111">
        <v>2100</v>
      </c>
      <c r="AQ14" s="111">
        <v>2100</v>
      </c>
      <c r="AR14" s="111">
        <v>2100</v>
      </c>
      <c r="AS14" s="111">
        <v>2100</v>
      </c>
      <c r="AT14" s="111">
        <v>2100</v>
      </c>
      <c r="AU14" s="111">
        <v>2100</v>
      </c>
      <c r="AV14" s="111">
        <v>2100</v>
      </c>
      <c r="AW14" s="111">
        <v>2100</v>
      </c>
      <c r="AX14" s="111">
        <v>2100</v>
      </c>
      <c r="AY14" s="111">
        <v>2100</v>
      </c>
      <c r="AZ14" s="111">
        <v>2100</v>
      </c>
      <c r="BA14" s="111">
        <v>2100</v>
      </c>
      <c r="BB14" s="111">
        <v>2100</v>
      </c>
      <c r="BC14" s="111">
        <v>2100</v>
      </c>
      <c r="BD14" s="111">
        <v>2100</v>
      </c>
      <c r="BE14" s="111">
        <v>2100</v>
      </c>
      <c r="BF14" s="111">
        <v>2100</v>
      </c>
      <c r="BG14" s="111">
        <v>2100</v>
      </c>
      <c r="BH14" s="111">
        <v>2100</v>
      </c>
      <c r="BI14" s="111">
        <v>2100</v>
      </c>
      <c r="BJ14" s="111">
        <v>2100</v>
      </c>
      <c r="BK14" s="111">
        <v>2100</v>
      </c>
      <c r="BL14" s="111">
        <v>2100</v>
      </c>
      <c r="BM14" s="111">
        <v>2100</v>
      </c>
      <c r="BN14" s="111">
        <v>2100</v>
      </c>
      <c r="BO14" s="111">
        <v>2100</v>
      </c>
      <c r="BP14" s="111">
        <v>2100</v>
      </c>
      <c r="BQ14" s="111">
        <v>2100</v>
      </c>
      <c r="BR14" s="111">
        <v>2100</v>
      </c>
      <c r="BS14" s="111">
        <v>2100</v>
      </c>
      <c r="BT14" s="111">
        <v>2100</v>
      </c>
      <c r="BU14" s="111">
        <v>2100</v>
      </c>
      <c r="BV14" s="111">
        <v>2100</v>
      </c>
      <c r="BW14" s="111">
        <v>2100</v>
      </c>
      <c r="BX14" s="111">
        <v>2100</v>
      </c>
      <c r="BY14" s="111">
        <v>2100</v>
      </c>
      <c r="BZ14" s="111">
        <v>2100</v>
      </c>
      <c r="CA14" s="111">
        <v>2100</v>
      </c>
      <c r="CB14" s="111">
        <v>2100</v>
      </c>
      <c r="CC14" s="111">
        <v>2100</v>
      </c>
      <c r="CD14" s="111">
        <v>2100</v>
      </c>
      <c r="CE14" s="111">
        <v>2100</v>
      </c>
      <c r="CF14" s="111">
        <v>2100</v>
      </c>
      <c r="CG14" s="111">
        <v>2100</v>
      </c>
      <c r="CH14" s="111">
        <v>2100</v>
      </c>
      <c r="CI14" s="111">
        <v>2100</v>
      </c>
      <c r="CJ14" s="111">
        <v>2100</v>
      </c>
      <c r="CK14" s="111">
        <v>2100</v>
      </c>
      <c r="CL14" s="111">
        <v>2100</v>
      </c>
      <c r="CM14" s="111">
        <v>2100</v>
      </c>
      <c r="CN14" s="111">
        <v>2100</v>
      </c>
      <c r="CO14" s="111">
        <v>2100</v>
      </c>
      <c r="CP14" s="111">
        <v>2100</v>
      </c>
      <c r="CQ14" s="111">
        <v>2100</v>
      </c>
      <c r="CR14" s="111">
        <v>2100</v>
      </c>
      <c r="CS14" s="111">
        <v>2100</v>
      </c>
      <c r="CT14" s="111">
        <v>2100</v>
      </c>
      <c r="CU14" s="111">
        <v>2100</v>
      </c>
      <c r="CV14" s="111">
        <v>2100</v>
      </c>
      <c r="CW14" s="111">
        <v>2100</v>
      </c>
      <c r="CX14" s="111">
        <v>2100</v>
      </c>
      <c r="CY14" s="111">
        <v>2100</v>
      </c>
      <c r="CZ14" s="111">
        <v>2100</v>
      </c>
      <c r="DA14" s="111">
        <v>2100</v>
      </c>
      <c r="DB14" s="111">
        <v>2100</v>
      </c>
      <c r="DC14" s="111">
        <v>2100</v>
      </c>
      <c r="DD14" s="111">
        <v>2100</v>
      </c>
      <c r="DE14" s="111">
        <v>2100</v>
      </c>
      <c r="DF14" s="111">
        <v>2100</v>
      </c>
      <c r="DG14" s="111">
        <v>2100</v>
      </c>
      <c r="DH14" s="111">
        <v>2100</v>
      </c>
      <c r="DI14" s="111">
        <v>2100</v>
      </c>
      <c r="DJ14" s="111">
        <v>2100</v>
      </c>
      <c r="DK14" s="111">
        <v>2100</v>
      </c>
      <c r="DL14" s="111">
        <v>2100</v>
      </c>
      <c r="DM14" s="111">
        <v>2100</v>
      </c>
      <c r="DN14" s="111">
        <v>2100</v>
      </c>
      <c r="DO14" s="111">
        <v>2100</v>
      </c>
      <c r="DP14" s="111">
        <v>2100</v>
      </c>
      <c r="DQ14" s="111">
        <v>2100</v>
      </c>
      <c r="DR14" s="111">
        <v>2100</v>
      </c>
      <c r="DS14" s="111">
        <v>2100</v>
      </c>
      <c r="DT14" s="111">
        <v>2100</v>
      </c>
      <c r="DU14" s="111">
        <v>2100</v>
      </c>
      <c r="DV14" s="111">
        <v>2100</v>
      </c>
      <c r="DW14" s="111">
        <v>2100</v>
      </c>
    </row>
    <row r="15" spans="1:127" ht="12" customHeight="1" x14ac:dyDescent="0.2">
      <c r="A15" s="105" t="s">
        <v>222</v>
      </c>
      <c r="B15" s="101">
        <v>133</v>
      </c>
      <c r="C15" s="106" t="s">
        <v>390</v>
      </c>
      <c r="D15" s="107" t="s">
        <v>203</v>
      </c>
      <c r="E15" s="108">
        <v>45657</v>
      </c>
      <c r="F15" s="109">
        <v>12</v>
      </c>
      <c r="G15" s="110">
        <f>2070*2</f>
        <v>4140</v>
      </c>
      <c r="H15" s="111">
        <v>2070</v>
      </c>
      <c r="I15" s="111">
        <v>2070</v>
      </c>
      <c r="J15" s="111">
        <v>2070</v>
      </c>
      <c r="K15" s="111">
        <v>2070</v>
      </c>
      <c r="L15" s="111">
        <v>2070</v>
      </c>
      <c r="M15" s="111">
        <v>2070</v>
      </c>
      <c r="N15" s="111">
        <v>2070</v>
      </c>
      <c r="O15" s="111">
        <v>2070</v>
      </c>
      <c r="P15" s="111">
        <v>2070</v>
      </c>
      <c r="Q15" s="111">
        <v>2070</v>
      </c>
      <c r="R15" s="111">
        <v>2070</v>
      </c>
      <c r="S15" s="111">
        <v>2070</v>
      </c>
      <c r="T15" s="111">
        <v>2070</v>
      </c>
      <c r="U15" s="111">
        <v>2070</v>
      </c>
      <c r="V15" s="111">
        <v>2070</v>
      </c>
      <c r="W15" s="111">
        <v>2070</v>
      </c>
      <c r="X15" s="111">
        <v>2070</v>
      </c>
      <c r="Y15" s="111">
        <v>2070</v>
      </c>
      <c r="Z15" s="111">
        <v>2070</v>
      </c>
      <c r="AA15" s="111">
        <v>2070</v>
      </c>
      <c r="AB15" s="111">
        <v>2070</v>
      </c>
      <c r="AC15" s="111">
        <v>2070</v>
      </c>
      <c r="AD15" s="111">
        <v>2070</v>
      </c>
      <c r="AE15" s="111">
        <v>2070</v>
      </c>
      <c r="AF15" s="111">
        <v>2070</v>
      </c>
      <c r="AG15" s="111">
        <v>2070</v>
      </c>
      <c r="AH15" s="111">
        <v>2070</v>
      </c>
      <c r="AI15" s="111">
        <v>2070</v>
      </c>
      <c r="AJ15" s="111">
        <v>2070</v>
      </c>
      <c r="AK15" s="111">
        <v>2070</v>
      </c>
      <c r="AL15" s="111">
        <v>2070</v>
      </c>
      <c r="AM15" s="111">
        <v>2070</v>
      </c>
      <c r="AN15" s="111">
        <v>2070</v>
      </c>
      <c r="AO15" s="111">
        <v>2070</v>
      </c>
      <c r="AP15" s="111">
        <v>2070</v>
      </c>
      <c r="AQ15" s="111">
        <v>2070</v>
      </c>
      <c r="AR15" s="111">
        <v>2070</v>
      </c>
      <c r="AS15" s="111">
        <v>2070</v>
      </c>
      <c r="AT15" s="111">
        <v>2070</v>
      </c>
      <c r="AU15" s="111">
        <v>2070</v>
      </c>
      <c r="AV15" s="111">
        <v>2070</v>
      </c>
      <c r="AW15" s="111">
        <v>2070</v>
      </c>
      <c r="AX15" s="111">
        <v>2070</v>
      </c>
      <c r="AY15" s="111">
        <v>2070</v>
      </c>
      <c r="AZ15" s="111">
        <v>2070</v>
      </c>
      <c r="BA15" s="111">
        <v>2070</v>
      </c>
      <c r="BB15" s="111">
        <v>2070</v>
      </c>
      <c r="BC15" s="111">
        <v>2070</v>
      </c>
      <c r="BD15" s="111">
        <v>2070</v>
      </c>
      <c r="BE15" s="111">
        <v>2070</v>
      </c>
      <c r="BF15" s="111">
        <v>2070</v>
      </c>
      <c r="BG15" s="111">
        <v>2070</v>
      </c>
      <c r="BH15" s="111">
        <v>2070</v>
      </c>
      <c r="BI15" s="111">
        <v>2070</v>
      </c>
      <c r="BJ15" s="111">
        <v>2070</v>
      </c>
      <c r="BK15" s="111">
        <v>2070</v>
      </c>
      <c r="BL15" s="111">
        <v>2070</v>
      </c>
      <c r="BM15" s="111">
        <v>2070</v>
      </c>
      <c r="BN15" s="111">
        <v>2070</v>
      </c>
      <c r="BO15" s="111">
        <v>2070</v>
      </c>
      <c r="BP15" s="111">
        <v>2070</v>
      </c>
      <c r="BQ15" s="111">
        <v>2070</v>
      </c>
      <c r="BR15" s="111">
        <v>2070</v>
      </c>
      <c r="BS15" s="111">
        <v>2070</v>
      </c>
      <c r="BT15" s="111">
        <v>2070</v>
      </c>
      <c r="BU15" s="111">
        <v>2070</v>
      </c>
      <c r="BV15" s="111">
        <v>2070</v>
      </c>
      <c r="BW15" s="111">
        <v>2070</v>
      </c>
      <c r="BX15" s="111">
        <v>2070</v>
      </c>
      <c r="BY15" s="111">
        <v>2070</v>
      </c>
      <c r="BZ15" s="111">
        <v>2070</v>
      </c>
      <c r="CA15" s="111">
        <v>2070</v>
      </c>
      <c r="CB15" s="111">
        <v>2070</v>
      </c>
      <c r="CC15" s="111">
        <v>2070</v>
      </c>
      <c r="CD15" s="111">
        <v>2070</v>
      </c>
      <c r="CE15" s="111">
        <v>2070</v>
      </c>
      <c r="CF15" s="111">
        <v>2070</v>
      </c>
      <c r="CG15" s="111">
        <v>2070</v>
      </c>
      <c r="CH15" s="111">
        <v>2070</v>
      </c>
      <c r="CI15" s="111">
        <v>2070</v>
      </c>
      <c r="CJ15" s="111">
        <v>2070</v>
      </c>
      <c r="CK15" s="111">
        <v>2070</v>
      </c>
      <c r="CL15" s="111">
        <v>2070</v>
      </c>
      <c r="CM15" s="111">
        <v>2070</v>
      </c>
      <c r="CN15" s="111">
        <v>2070</v>
      </c>
      <c r="CO15" s="111">
        <v>2070</v>
      </c>
      <c r="CP15" s="111">
        <v>2070</v>
      </c>
      <c r="CQ15" s="111">
        <v>2070</v>
      </c>
      <c r="CR15" s="111">
        <v>2070</v>
      </c>
      <c r="CS15" s="111">
        <v>2070</v>
      </c>
      <c r="CT15" s="111">
        <v>2070</v>
      </c>
      <c r="CU15" s="111">
        <v>2070</v>
      </c>
      <c r="CV15" s="111">
        <v>2070</v>
      </c>
      <c r="CW15" s="111">
        <v>2070</v>
      </c>
      <c r="CX15" s="111">
        <v>2070</v>
      </c>
      <c r="CY15" s="111">
        <v>2070</v>
      </c>
      <c r="CZ15" s="111">
        <v>2070</v>
      </c>
      <c r="DA15" s="111">
        <v>2070</v>
      </c>
      <c r="DB15" s="111">
        <v>2070</v>
      </c>
      <c r="DC15" s="111">
        <v>2070</v>
      </c>
      <c r="DD15" s="111">
        <v>2070</v>
      </c>
      <c r="DE15" s="111">
        <v>2070</v>
      </c>
      <c r="DF15" s="111">
        <v>2070</v>
      </c>
      <c r="DG15" s="111">
        <v>2070</v>
      </c>
      <c r="DH15" s="111">
        <v>2070</v>
      </c>
      <c r="DI15" s="111">
        <v>2070</v>
      </c>
      <c r="DJ15" s="111">
        <v>2070</v>
      </c>
      <c r="DK15" s="111">
        <v>2070</v>
      </c>
      <c r="DL15" s="111">
        <v>2070</v>
      </c>
      <c r="DM15" s="111">
        <v>2070</v>
      </c>
      <c r="DN15" s="111">
        <v>2070</v>
      </c>
      <c r="DO15" s="111">
        <v>2070</v>
      </c>
      <c r="DP15" s="111">
        <v>2070</v>
      </c>
      <c r="DQ15" s="111">
        <v>2070</v>
      </c>
      <c r="DR15" s="111">
        <v>2070</v>
      </c>
      <c r="DS15" s="111">
        <v>2070</v>
      </c>
      <c r="DT15" s="111">
        <v>2070</v>
      </c>
      <c r="DU15" s="111">
        <v>2070</v>
      </c>
      <c r="DV15" s="111">
        <v>2070</v>
      </c>
      <c r="DW15" s="111">
        <v>2070</v>
      </c>
    </row>
    <row r="16" spans="1:127" ht="12" customHeight="1" x14ac:dyDescent="0.2">
      <c r="A16" s="105" t="s">
        <v>223</v>
      </c>
      <c r="B16" s="101">
        <v>161</v>
      </c>
      <c r="C16" s="106" t="s">
        <v>389</v>
      </c>
      <c r="D16" s="107" t="s">
        <v>203</v>
      </c>
      <c r="E16" s="108">
        <v>45777</v>
      </c>
      <c r="F16" s="109">
        <v>13</v>
      </c>
      <c r="G16" s="110">
        <f>2210*2</f>
        <v>4420</v>
      </c>
      <c r="H16" s="111">
        <v>2210</v>
      </c>
      <c r="I16" s="111">
        <v>2210</v>
      </c>
      <c r="J16" s="111">
        <v>2210</v>
      </c>
      <c r="K16" s="111">
        <v>2210</v>
      </c>
      <c r="L16" s="111">
        <v>2210</v>
      </c>
      <c r="M16" s="111">
        <v>2210</v>
      </c>
      <c r="N16" s="111">
        <v>2210</v>
      </c>
      <c r="O16" s="111">
        <v>2210</v>
      </c>
      <c r="P16" s="111">
        <v>2210</v>
      </c>
      <c r="Q16" s="111">
        <v>2210</v>
      </c>
      <c r="R16" s="111">
        <v>2210</v>
      </c>
      <c r="S16" s="111">
        <v>2210</v>
      </c>
      <c r="T16" s="111">
        <v>2210</v>
      </c>
      <c r="U16" s="111">
        <v>2210</v>
      </c>
      <c r="V16" s="111">
        <v>2210</v>
      </c>
      <c r="W16" s="111">
        <v>2210</v>
      </c>
      <c r="X16" s="111">
        <v>2210</v>
      </c>
      <c r="Y16" s="111">
        <v>2210</v>
      </c>
      <c r="Z16" s="111">
        <v>2210</v>
      </c>
      <c r="AA16" s="111">
        <v>2210</v>
      </c>
      <c r="AB16" s="111">
        <v>2210</v>
      </c>
      <c r="AC16" s="111">
        <v>2210</v>
      </c>
      <c r="AD16" s="111">
        <v>2210</v>
      </c>
      <c r="AE16" s="111">
        <v>2210</v>
      </c>
      <c r="AF16" s="111">
        <v>2210</v>
      </c>
      <c r="AG16" s="111">
        <v>2210</v>
      </c>
      <c r="AH16" s="111">
        <v>2210</v>
      </c>
      <c r="AI16" s="111">
        <v>2210</v>
      </c>
      <c r="AJ16" s="111">
        <v>2210</v>
      </c>
      <c r="AK16" s="111">
        <v>2210</v>
      </c>
      <c r="AL16" s="111">
        <v>2210</v>
      </c>
      <c r="AM16" s="111">
        <v>2210</v>
      </c>
      <c r="AN16" s="111">
        <v>2210</v>
      </c>
      <c r="AO16" s="111">
        <v>2210</v>
      </c>
      <c r="AP16" s="111">
        <v>2210</v>
      </c>
      <c r="AQ16" s="111">
        <v>2210</v>
      </c>
      <c r="AR16" s="111">
        <v>2210</v>
      </c>
      <c r="AS16" s="111">
        <v>2210</v>
      </c>
      <c r="AT16" s="111">
        <v>2210</v>
      </c>
      <c r="AU16" s="111">
        <v>2210</v>
      </c>
      <c r="AV16" s="111">
        <v>2210</v>
      </c>
      <c r="AW16" s="111">
        <v>2210</v>
      </c>
      <c r="AX16" s="111">
        <v>2210</v>
      </c>
      <c r="AY16" s="111">
        <v>2210</v>
      </c>
      <c r="AZ16" s="111">
        <v>2210</v>
      </c>
      <c r="BA16" s="111">
        <v>2210</v>
      </c>
      <c r="BB16" s="111">
        <v>2210</v>
      </c>
      <c r="BC16" s="111">
        <v>2210</v>
      </c>
      <c r="BD16" s="111">
        <v>2210</v>
      </c>
      <c r="BE16" s="111">
        <v>2210</v>
      </c>
      <c r="BF16" s="111">
        <v>2210</v>
      </c>
      <c r="BG16" s="111">
        <v>2210</v>
      </c>
      <c r="BH16" s="111">
        <v>2210</v>
      </c>
      <c r="BI16" s="111">
        <v>2210</v>
      </c>
      <c r="BJ16" s="111">
        <v>2210</v>
      </c>
      <c r="BK16" s="111">
        <v>2210</v>
      </c>
      <c r="BL16" s="111">
        <v>2210</v>
      </c>
      <c r="BM16" s="111">
        <v>2210</v>
      </c>
      <c r="BN16" s="111">
        <v>2210</v>
      </c>
      <c r="BO16" s="111">
        <v>2210</v>
      </c>
      <c r="BP16" s="111">
        <v>2210</v>
      </c>
      <c r="BQ16" s="111">
        <v>2210</v>
      </c>
      <c r="BR16" s="111">
        <v>2210</v>
      </c>
      <c r="BS16" s="111">
        <v>2210</v>
      </c>
      <c r="BT16" s="111">
        <v>2210</v>
      </c>
      <c r="BU16" s="111">
        <v>2210</v>
      </c>
      <c r="BV16" s="111">
        <v>2210</v>
      </c>
      <c r="BW16" s="111">
        <v>2210</v>
      </c>
      <c r="BX16" s="111">
        <v>2210</v>
      </c>
      <c r="BY16" s="111">
        <v>2210</v>
      </c>
      <c r="BZ16" s="111">
        <v>2210</v>
      </c>
      <c r="CA16" s="111">
        <v>2210</v>
      </c>
      <c r="CB16" s="111">
        <v>2210</v>
      </c>
      <c r="CC16" s="111">
        <v>2210</v>
      </c>
      <c r="CD16" s="111">
        <v>2210</v>
      </c>
      <c r="CE16" s="111">
        <v>2210</v>
      </c>
      <c r="CF16" s="111">
        <v>2210</v>
      </c>
      <c r="CG16" s="111">
        <v>2210</v>
      </c>
      <c r="CH16" s="111">
        <v>2210</v>
      </c>
      <c r="CI16" s="111">
        <v>2210</v>
      </c>
      <c r="CJ16" s="111">
        <v>2210</v>
      </c>
      <c r="CK16" s="111">
        <v>2210</v>
      </c>
      <c r="CL16" s="111">
        <v>2210</v>
      </c>
      <c r="CM16" s="111">
        <v>2210</v>
      </c>
      <c r="CN16" s="111">
        <v>2210</v>
      </c>
      <c r="CO16" s="111">
        <v>2210</v>
      </c>
      <c r="CP16" s="111">
        <v>2210</v>
      </c>
      <c r="CQ16" s="111">
        <v>2210</v>
      </c>
      <c r="CR16" s="111">
        <v>2210</v>
      </c>
      <c r="CS16" s="111">
        <v>2210</v>
      </c>
      <c r="CT16" s="111">
        <v>2210</v>
      </c>
      <c r="CU16" s="111">
        <v>2210</v>
      </c>
      <c r="CV16" s="111">
        <v>2210</v>
      </c>
      <c r="CW16" s="111">
        <v>2210</v>
      </c>
      <c r="CX16" s="111">
        <v>2210</v>
      </c>
      <c r="CY16" s="111">
        <v>2210</v>
      </c>
      <c r="CZ16" s="111">
        <v>2210</v>
      </c>
      <c r="DA16" s="111">
        <v>2210</v>
      </c>
      <c r="DB16" s="111">
        <v>2210</v>
      </c>
      <c r="DC16" s="111">
        <v>2210</v>
      </c>
      <c r="DD16" s="111">
        <v>2210</v>
      </c>
      <c r="DE16" s="111">
        <v>2210</v>
      </c>
      <c r="DF16" s="111">
        <v>2210</v>
      </c>
      <c r="DG16" s="111">
        <v>2210</v>
      </c>
      <c r="DH16" s="111">
        <v>2210</v>
      </c>
      <c r="DI16" s="111">
        <v>2210</v>
      </c>
      <c r="DJ16" s="111">
        <v>2210</v>
      </c>
      <c r="DK16" s="111">
        <v>2210</v>
      </c>
      <c r="DL16" s="111">
        <v>2210</v>
      </c>
      <c r="DM16" s="111">
        <v>2210</v>
      </c>
      <c r="DN16" s="111">
        <v>2210</v>
      </c>
      <c r="DO16" s="111">
        <v>2210</v>
      </c>
      <c r="DP16" s="111">
        <v>2210</v>
      </c>
      <c r="DQ16" s="111">
        <v>2210</v>
      </c>
      <c r="DR16" s="111">
        <v>2210</v>
      </c>
      <c r="DS16" s="111">
        <v>2210</v>
      </c>
      <c r="DT16" s="111">
        <v>2210</v>
      </c>
      <c r="DU16" s="111">
        <v>2210</v>
      </c>
      <c r="DV16" s="111">
        <v>2210</v>
      </c>
      <c r="DW16" s="111">
        <v>2210</v>
      </c>
    </row>
    <row r="17" spans="1:127" ht="12" customHeight="1" x14ac:dyDescent="0.2">
      <c r="A17" s="105" t="s">
        <v>224</v>
      </c>
      <c r="B17" s="101">
        <v>132</v>
      </c>
      <c r="C17" s="106" t="s">
        <v>225</v>
      </c>
      <c r="D17" s="107" t="s">
        <v>203</v>
      </c>
      <c r="E17" s="108" t="s">
        <v>204</v>
      </c>
      <c r="F17" s="109">
        <v>6</v>
      </c>
      <c r="G17" s="110">
        <v>4600</v>
      </c>
      <c r="H17" s="111">
        <v>2100</v>
      </c>
      <c r="I17" s="111">
        <v>2100</v>
      </c>
      <c r="J17" s="111">
        <v>2100</v>
      </c>
      <c r="K17" s="111">
        <v>2100</v>
      </c>
      <c r="L17" s="111">
        <v>2100</v>
      </c>
      <c r="M17" s="111">
        <v>2100</v>
      </c>
      <c r="N17" s="111">
        <v>2100</v>
      </c>
      <c r="O17" s="111">
        <v>2100</v>
      </c>
      <c r="P17" s="111">
        <v>2100</v>
      </c>
      <c r="Q17" s="111">
        <v>2100</v>
      </c>
      <c r="R17" s="111">
        <v>2100</v>
      </c>
      <c r="S17" s="111">
        <v>2100</v>
      </c>
      <c r="T17" s="111">
        <v>2100</v>
      </c>
      <c r="U17" s="111">
        <v>2100</v>
      </c>
      <c r="V17" s="111">
        <v>2100</v>
      </c>
      <c r="W17" s="111">
        <v>2100</v>
      </c>
      <c r="X17" s="111">
        <v>2100</v>
      </c>
      <c r="Y17" s="111">
        <v>2100</v>
      </c>
      <c r="Z17" s="111">
        <v>2100</v>
      </c>
      <c r="AA17" s="111">
        <v>2100</v>
      </c>
      <c r="AB17" s="111">
        <v>2100</v>
      </c>
      <c r="AC17" s="111">
        <v>2100</v>
      </c>
      <c r="AD17" s="111">
        <v>2100</v>
      </c>
      <c r="AE17" s="111">
        <v>2100</v>
      </c>
      <c r="AF17" s="111">
        <v>2100</v>
      </c>
      <c r="AG17" s="111">
        <v>2100</v>
      </c>
      <c r="AH17" s="111">
        <v>2100</v>
      </c>
      <c r="AI17" s="111">
        <v>2100</v>
      </c>
      <c r="AJ17" s="111">
        <v>2100</v>
      </c>
      <c r="AK17" s="111">
        <v>2100</v>
      </c>
      <c r="AL17" s="111">
        <v>2100</v>
      </c>
      <c r="AM17" s="111">
        <v>2100</v>
      </c>
      <c r="AN17" s="111">
        <v>2100</v>
      </c>
      <c r="AO17" s="111">
        <v>2100</v>
      </c>
      <c r="AP17" s="111">
        <v>2100</v>
      </c>
      <c r="AQ17" s="111">
        <v>2100</v>
      </c>
      <c r="AR17" s="111">
        <v>2100</v>
      </c>
      <c r="AS17" s="111">
        <v>2100</v>
      </c>
      <c r="AT17" s="111">
        <v>2100</v>
      </c>
      <c r="AU17" s="111">
        <v>2100</v>
      </c>
      <c r="AV17" s="111">
        <v>2100</v>
      </c>
      <c r="AW17" s="111">
        <v>2100</v>
      </c>
      <c r="AX17" s="111">
        <v>2100</v>
      </c>
      <c r="AY17" s="111">
        <v>2100</v>
      </c>
      <c r="AZ17" s="111">
        <v>2100</v>
      </c>
      <c r="BA17" s="111">
        <v>2100</v>
      </c>
      <c r="BB17" s="111">
        <v>2100</v>
      </c>
      <c r="BC17" s="111">
        <v>2100</v>
      </c>
      <c r="BD17" s="111">
        <v>2100</v>
      </c>
      <c r="BE17" s="111">
        <v>2100</v>
      </c>
      <c r="BF17" s="111">
        <v>2100</v>
      </c>
      <c r="BG17" s="111">
        <v>2100</v>
      </c>
      <c r="BH17" s="111">
        <v>2100</v>
      </c>
      <c r="BI17" s="111">
        <v>2100</v>
      </c>
      <c r="BJ17" s="111">
        <v>2100</v>
      </c>
      <c r="BK17" s="111">
        <v>2100</v>
      </c>
      <c r="BL17" s="111">
        <v>2100</v>
      </c>
      <c r="BM17" s="111">
        <v>2100</v>
      </c>
      <c r="BN17" s="111">
        <v>2100</v>
      </c>
      <c r="BO17" s="111">
        <v>2100</v>
      </c>
      <c r="BP17" s="111">
        <v>2100</v>
      </c>
      <c r="BQ17" s="111">
        <v>2100</v>
      </c>
      <c r="BR17" s="111">
        <v>2100</v>
      </c>
      <c r="BS17" s="111">
        <v>2100</v>
      </c>
      <c r="BT17" s="111">
        <v>2100</v>
      </c>
      <c r="BU17" s="111">
        <v>2100</v>
      </c>
      <c r="BV17" s="111">
        <v>2100</v>
      </c>
      <c r="BW17" s="111">
        <v>2100</v>
      </c>
      <c r="BX17" s="111">
        <v>2100</v>
      </c>
      <c r="BY17" s="111">
        <v>2100</v>
      </c>
      <c r="BZ17" s="111">
        <v>2100</v>
      </c>
      <c r="CA17" s="111">
        <v>2100</v>
      </c>
      <c r="CB17" s="111">
        <v>2100</v>
      </c>
      <c r="CC17" s="111">
        <v>2100</v>
      </c>
      <c r="CD17" s="111">
        <v>2100</v>
      </c>
      <c r="CE17" s="111">
        <v>2100</v>
      </c>
      <c r="CF17" s="111">
        <v>2100</v>
      </c>
      <c r="CG17" s="111">
        <v>2100</v>
      </c>
      <c r="CH17" s="111">
        <v>2100</v>
      </c>
      <c r="CI17" s="111">
        <v>2100</v>
      </c>
      <c r="CJ17" s="111">
        <v>2100</v>
      </c>
      <c r="CK17" s="111">
        <v>2100</v>
      </c>
      <c r="CL17" s="111">
        <v>2100</v>
      </c>
      <c r="CM17" s="111">
        <v>2100</v>
      </c>
      <c r="CN17" s="111">
        <v>2100</v>
      </c>
      <c r="CO17" s="111">
        <v>2100</v>
      </c>
      <c r="CP17" s="111">
        <v>2100</v>
      </c>
      <c r="CQ17" s="111">
        <v>2100</v>
      </c>
      <c r="CR17" s="111">
        <v>2100</v>
      </c>
      <c r="CS17" s="111">
        <v>2100</v>
      </c>
      <c r="CT17" s="111">
        <v>2100</v>
      </c>
      <c r="CU17" s="111">
        <v>2100</v>
      </c>
      <c r="CV17" s="111">
        <v>2100</v>
      </c>
      <c r="CW17" s="111">
        <v>2100</v>
      </c>
      <c r="CX17" s="111">
        <v>2100</v>
      </c>
      <c r="CY17" s="111">
        <v>2100</v>
      </c>
      <c r="CZ17" s="111">
        <v>2100</v>
      </c>
      <c r="DA17" s="111">
        <v>2100</v>
      </c>
      <c r="DB17" s="111">
        <v>2100</v>
      </c>
      <c r="DC17" s="111">
        <v>2100</v>
      </c>
      <c r="DD17" s="111">
        <v>2100</v>
      </c>
      <c r="DE17" s="111">
        <v>2100</v>
      </c>
      <c r="DF17" s="111">
        <v>2100</v>
      </c>
      <c r="DG17" s="111">
        <v>2100</v>
      </c>
      <c r="DH17" s="111">
        <v>2100</v>
      </c>
      <c r="DI17" s="111">
        <v>2100</v>
      </c>
      <c r="DJ17" s="111">
        <v>2100</v>
      </c>
      <c r="DK17" s="111">
        <v>2100</v>
      </c>
      <c r="DL17" s="111">
        <v>2100</v>
      </c>
      <c r="DM17" s="111">
        <v>2100</v>
      </c>
      <c r="DN17" s="111">
        <v>2100</v>
      </c>
      <c r="DO17" s="111">
        <v>2100</v>
      </c>
      <c r="DP17" s="111">
        <v>2100</v>
      </c>
      <c r="DQ17" s="111">
        <v>2100</v>
      </c>
      <c r="DR17" s="111">
        <v>2100</v>
      </c>
      <c r="DS17" s="111">
        <v>2100</v>
      </c>
      <c r="DT17" s="111">
        <v>2100</v>
      </c>
      <c r="DU17" s="111">
        <v>2100</v>
      </c>
      <c r="DV17" s="111">
        <v>2100</v>
      </c>
      <c r="DW17" s="111">
        <v>2100</v>
      </c>
    </row>
    <row r="18" spans="1:127" ht="12" customHeight="1" x14ac:dyDescent="0.2">
      <c r="A18" s="105" t="s">
        <v>226</v>
      </c>
      <c r="B18" s="101">
        <v>139</v>
      </c>
      <c r="C18" s="106" t="s">
        <v>227</v>
      </c>
      <c r="D18" s="107" t="s">
        <v>203</v>
      </c>
      <c r="E18" s="108">
        <v>45747</v>
      </c>
      <c r="F18" s="109">
        <v>12</v>
      </c>
      <c r="G18" s="110">
        <v>4800</v>
      </c>
      <c r="H18" s="111">
        <v>2040</v>
      </c>
      <c r="I18" s="111">
        <v>2040</v>
      </c>
      <c r="J18" s="111">
        <v>2040</v>
      </c>
      <c r="K18" s="111">
        <v>2040</v>
      </c>
      <c r="L18" s="111">
        <v>2040</v>
      </c>
      <c r="M18" s="111">
        <v>2040</v>
      </c>
      <c r="N18" s="111">
        <v>2040</v>
      </c>
      <c r="O18" s="111">
        <v>2040</v>
      </c>
      <c r="P18" s="111">
        <v>2040</v>
      </c>
      <c r="Q18" s="111">
        <v>2040</v>
      </c>
      <c r="R18" s="111">
        <v>2040</v>
      </c>
      <c r="S18" s="111">
        <v>2040</v>
      </c>
      <c r="T18" s="111">
        <v>2040</v>
      </c>
      <c r="U18" s="111">
        <v>2040</v>
      </c>
      <c r="V18" s="111">
        <v>2040</v>
      </c>
      <c r="W18" s="111">
        <v>2040</v>
      </c>
      <c r="X18" s="111">
        <v>2040</v>
      </c>
      <c r="Y18" s="111">
        <v>2040</v>
      </c>
      <c r="Z18" s="111">
        <v>2040</v>
      </c>
      <c r="AA18" s="111">
        <v>2040</v>
      </c>
      <c r="AB18" s="111">
        <v>2040</v>
      </c>
      <c r="AC18" s="111">
        <v>2040</v>
      </c>
      <c r="AD18" s="111">
        <v>2040</v>
      </c>
      <c r="AE18" s="111">
        <v>2040</v>
      </c>
      <c r="AF18" s="111">
        <v>2040</v>
      </c>
      <c r="AG18" s="111">
        <v>2040</v>
      </c>
      <c r="AH18" s="111">
        <v>2040</v>
      </c>
      <c r="AI18" s="111">
        <v>2040</v>
      </c>
      <c r="AJ18" s="111">
        <v>2040</v>
      </c>
      <c r="AK18" s="111">
        <v>2040</v>
      </c>
      <c r="AL18" s="111">
        <v>2040</v>
      </c>
      <c r="AM18" s="111">
        <v>2040</v>
      </c>
      <c r="AN18" s="111">
        <v>2040</v>
      </c>
      <c r="AO18" s="111">
        <v>2040</v>
      </c>
      <c r="AP18" s="111">
        <v>2040</v>
      </c>
      <c r="AQ18" s="111">
        <v>2040</v>
      </c>
      <c r="AR18" s="111">
        <v>2040</v>
      </c>
      <c r="AS18" s="111">
        <v>2040</v>
      </c>
      <c r="AT18" s="111">
        <v>2040</v>
      </c>
      <c r="AU18" s="111">
        <v>2040</v>
      </c>
      <c r="AV18" s="111">
        <v>2040</v>
      </c>
      <c r="AW18" s="111">
        <v>2040</v>
      </c>
      <c r="AX18" s="111">
        <v>2040</v>
      </c>
      <c r="AY18" s="111">
        <v>2040</v>
      </c>
      <c r="AZ18" s="111">
        <v>2040</v>
      </c>
      <c r="BA18" s="111">
        <v>2040</v>
      </c>
      <c r="BB18" s="111">
        <v>2040</v>
      </c>
      <c r="BC18" s="111">
        <v>2040</v>
      </c>
      <c r="BD18" s="111">
        <v>2040</v>
      </c>
      <c r="BE18" s="111">
        <v>2040</v>
      </c>
      <c r="BF18" s="111">
        <v>2040</v>
      </c>
      <c r="BG18" s="111">
        <v>2040</v>
      </c>
      <c r="BH18" s="111">
        <v>2040</v>
      </c>
      <c r="BI18" s="111">
        <v>2040</v>
      </c>
      <c r="BJ18" s="111">
        <v>2040</v>
      </c>
      <c r="BK18" s="111">
        <v>2040</v>
      </c>
      <c r="BL18" s="111">
        <v>2040</v>
      </c>
      <c r="BM18" s="111">
        <v>2040</v>
      </c>
      <c r="BN18" s="111">
        <v>2040</v>
      </c>
      <c r="BO18" s="111">
        <v>2040</v>
      </c>
      <c r="BP18" s="111">
        <v>2040</v>
      </c>
      <c r="BQ18" s="111">
        <v>2040</v>
      </c>
      <c r="BR18" s="111">
        <v>2040</v>
      </c>
      <c r="BS18" s="111">
        <v>2040</v>
      </c>
      <c r="BT18" s="111">
        <v>2040</v>
      </c>
      <c r="BU18" s="111">
        <v>2040</v>
      </c>
      <c r="BV18" s="111">
        <v>2040</v>
      </c>
      <c r="BW18" s="111">
        <v>2040</v>
      </c>
      <c r="BX18" s="111">
        <v>2040</v>
      </c>
      <c r="BY18" s="111">
        <v>2040</v>
      </c>
      <c r="BZ18" s="111">
        <v>2040</v>
      </c>
      <c r="CA18" s="111">
        <v>2040</v>
      </c>
      <c r="CB18" s="111">
        <v>2040</v>
      </c>
      <c r="CC18" s="111">
        <v>2040</v>
      </c>
      <c r="CD18" s="111">
        <v>2040</v>
      </c>
      <c r="CE18" s="111">
        <v>2040</v>
      </c>
      <c r="CF18" s="111">
        <v>2040</v>
      </c>
      <c r="CG18" s="111">
        <v>2040</v>
      </c>
      <c r="CH18" s="111">
        <v>2040</v>
      </c>
      <c r="CI18" s="111">
        <v>2040</v>
      </c>
      <c r="CJ18" s="111">
        <v>2040</v>
      </c>
      <c r="CK18" s="111">
        <v>2040</v>
      </c>
      <c r="CL18" s="111">
        <v>2040</v>
      </c>
      <c r="CM18" s="111">
        <v>2040</v>
      </c>
      <c r="CN18" s="111">
        <v>2040</v>
      </c>
      <c r="CO18" s="111">
        <v>2040</v>
      </c>
      <c r="CP18" s="111">
        <v>2040</v>
      </c>
      <c r="CQ18" s="111">
        <v>2040</v>
      </c>
      <c r="CR18" s="111">
        <v>2040</v>
      </c>
      <c r="CS18" s="111">
        <v>2040</v>
      </c>
      <c r="CT18" s="111">
        <v>2040</v>
      </c>
      <c r="CU18" s="111">
        <v>2040</v>
      </c>
      <c r="CV18" s="111">
        <v>2040</v>
      </c>
      <c r="CW18" s="111">
        <v>2040</v>
      </c>
      <c r="CX18" s="111">
        <v>2040</v>
      </c>
      <c r="CY18" s="111">
        <v>2040</v>
      </c>
      <c r="CZ18" s="111">
        <v>2040</v>
      </c>
      <c r="DA18" s="111">
        <v>2040</v>
      </c>
      <c r="DB18" s="111">
        <v>2040</v>
      </c>
      <c r="DC18" s="111">
        <v>2040</v>
      </c>
      <c r="DD18" s="111">
        <v>2040</v>
      </c>
      <c r="DE18" s="111">
        <v>2040</v>
      </c>
      <c r="DF18" s="111">
        <v>2040</v>
      </c>
      <c r="DG18" s="111">
        <v>2040</v>
      </c>
      <c r="DH18" s="111">
        <v>2040</v>
      </c>
      <c r="DI18" s="111">
        <v>2040</v>
      </c>
      <c r="DJ18" s="111">
        <v>2040</v>
      </c>
      <c r="DK18" s="111">
        <v>2040</v>
      </c>
      <c r="DL18" s="111">
        <v>2040</v>
      </c>
      <c r="DM18" s="111">
        <v>2040</v>
      </c>
      <c r="DN18" s="111">
        <v>2040</v>
      </c>
      <c r="DO18" s="111">
        <v>2040</v>
      </c>
      <c r="DP18" s="111">
        <v>2040</v>
      </c>
      <c r="DQ18" s="111">
        <v>2040</v>
      </c>
      <c r="DR18" s="111">
        <v>2040</v>
      </c>
      <c r="DS18" s="111">
        <v>2040</v>
      </c>
      <c r="DT18" s="111">
        <v>2040</v>
      </c>
      <c r="DU18" s="111">
        <v>2040</v>
      </c>
      <c r="DV18" s="111">
        <v>2040</v>
      </c>
      <c r="DW18" s="111">
        <v>2040</v>
      </c>
    </row>
    <row r="19" spans="1:127" ht="12" customHeight="1" x14ac:dyDescent="0.2">
      <c r="A19" s="105" t="s">
        <v>228</v>
      </c>
      <c r="B19" s="101">
        <v>132</v>
      </c>
      <c r="C19" s="106" t="s">
        <v>229</v>
      </c>
      <c r="D19" s="112"/>
      <c r="E19" s="108">
        <v>45535</v>
      </c>
      <c r="F19" s="109">
        <v>6</v>
      </c>
      <c r="G19" s="110">
        <v>4400</v>
      </c>
      <c r="H19" s="111">
        <v>2200</v>
      </c>
      <c r="I19" s="111">
        <v>2200</v>
      </c>
      <c r="J19" s="111">
        <v>2200</v>
      </c>
      <c r="K19" s="111">
        <v>2200</v>
      </c>
      <c r="L19" s="111">
        <v>2200</v>
      </c>
      <c r="M19" s="111">
        <v>2200</v>
      </c>
      <c r="N19" s="111">
        <v>2200</v>
      </c>
      <c r="O19" s="111">
        <v>2200</v>
      </c>
      <c r="P19" s="111">
        <v>2200</v>
      </c>
      <c r="Q19" s="111">
        <v>2200</v>
      </c>
      <c r="R19" s="111">
        <v>2200</v>
      </c>
      <c r="S19" s="111">
        <v>2200</v>
      </c>
      <c r="T19" s="111">
        <v>2200</v>
      </c>
      <c r="U19" s="111">
        <v>2200</v>
      </c>
      <c r="V19" s="111">
        <v>2200</v>
      </c>
      <c r="W19" s="111">
        <v>2200</v>
      </c>
      <c r="X19" s="111">
        <v>2200</v>
      </c>
      <c r="Y19" s="111">
        <v>2200</v>
      </c>
      <c r="Z19" s="111">
        <v>2200</v>
      </c>
      <c r="AA19" s="111">
        <v>2200</v>
      </c>
      <c r="AB19" s="111">
        <v>2200</v>
      </c>
      <c r="AC19" s="111">
        <v>2200</v>
      </c>
      <c r="AD19" s="111">
        <v>2200</v>
      </c>
      <c r="AE19" s="111">
        <v>2200</v>
      </c>
      <c r="AF19" s="111">
        <v>2200</v>
      </c>
      <c r="AG19" s="111">
        <v>2200</v>
      </c>
      <c r="AH19" s="111">
        <v>2200</v>
      </c>
      <c r="AI19" s="111">
        <v>2200</v>
      </c>
      <c r="AJ19" s="111">
        <v>2200</v>
      </c>
      <c r="AK19" s="111">
        <v>2200</v>
      </c>
      <c r="AL19" s="111">
        <v>2200</v>
      </c>
      <c r="AM19" s="111">
        <v>2200</v>
      </c>
      <c r="AN19" s="111">
        <v>2200</v>
      </c>
      <c r="AO19" s="111">
        <v>2200</v>
      </c>
      <c r="AP19" s="111">
        <v>2200</v>
      </c>
      <c r="AQ19" s="111">
        <v>2200</v>
      </c>
      <c r="AR19" s="111">
        <v>2200</v>
      </c>
      <c r="AS19" s="111">
        <v>2200</v>
      </c>
      <c r="AT19" s="111">
        <v>2200</v>
      </c>
      <c r="AU19" s="111">
        <v>2200</v>
      </c>
      <c r="AV19" s="111">
        <v>2200</v>
      </c>
      <c r="AW19" s="111">
        <v>2200</v>
      </c>
      <c r="AX19" s="111">
        <v>2200</v>
      </c>
      <c r="AY19" s="111">
        <v>2200</v>
      </c>
      <c r="AZ19" s="111">
        <v>2200</v>
      </c>
      <c r="BA19" s="111">
        <v>2200</v>
      </c>
      <c r="BB19" s="111">
        <v>2200</v>
      </c>
      <c r="BC19" s="111">
        <v>2200</v>
      </c>
      <c r="BD19" s="111">
        <v>2200</v>
      </c>
      <c r="BE19" s="111">
        <v>2200</v>
      </c>
      <c r="BF19" s="111">
        <v>2200</v>
      </c>
      <c r="BG19" s="111">
        <v>2200</v>
      </c>
      <c r="BH19" s="111">
        <v>2200</v>
      </c>
      <c r="BI19" s="111">
        <v>2200</v>
      </c>
      <c r="BJ19" s="111">
        <v>2200</v>
      </c>
      <c r="BK19" s="111">
        <v>2200</v>
      </c>
      <c r="BL19" s="111">
        <v>2200</v>
      </c>
      <c r="BM19" s="111">
        <v>2200</v>
      </c>
      <c r="BN19" s="111">
        <v>2200</v>
      </c>
      <c r="BO19" s="111">
        <v>2200</v>
      </c>
      <c r="BP19" s="111">
        <v>2200</v>
      </c>
      <c r="BQ19" s="111">
        <v>2200</v>
      </c>
      <c r="BR19" s="111">
        <v>2200</v>
      </c>
      <c r="BS19" s="111">
        <v>2200</v>
      </c>
      <c r="BT19" s="111">
        <v>2200</v>
      </c>
      <c r="BU19" s="111">
        <v>2200</v>
      </c>
      <c r="BV19" s="111">
        <v>2200</v>
      </c>
      <c r="BW19" s="111">
        <v>2200</v>
      </c>
      <c r="BX19" s="111">
        <v>2200</v>
      </c>
      <c r="BY19" s="111">
        <v>2200</v>
      </c>
      <c r="BZ19" s="111">
        <v>2200</v>
      </c>
      <c r="CA19" s="111">
        <v>2200</v>
      </c>
      <c r="CB19" s="111">
        <v>2200</v>
      </c>
      <c r="CC19" s="111">
        <v>2200</v>
      </c>
      <c r="CD19" s="111">
        <v>2200</v>
      </c>
      <c r="CE19" s="111">
        <v>2200</v>
      </c>
      <c r="CF19" s="111">
        <v>2200</v>
      </c>
      <c r="CG19" s="111">
        <v>2200</v>
      </c>
      <c r="CH19" s="111">
        <v>2200</v>
      </c>
      <c r="CI19" s="111">
        <v>2200</v>
      </c>
      <c r="CJ19" s="111">
        <v>2200</v>
      </c>
      <c r="CK19" s="111">
        <v>2200</v>
      </c>
      <c r="CL19" s="111">
        <v>2200</v>
      </c>
      <c r="CM19" s="111">
        <v>2200</v>
      </c>
      <c r="CN19" s="111">
        <v>2200</v>
      </c>
      <c r="CO19" s="111">
        <v>2200</v>
      </c>
      <c r="CP19" s="111">
        <v>2200</v>
      </c>
      <c r="CQ19" s="111">
        <v>2200</v>
      </c>
      <c r="CR19" s="111">
        <v>2200</v>
      </c>
      <c r="CS19" s="111">
        <v>2200</v>
      </c>
      <c r="CT19" s="111">
        <v>2200</v>
      </c>
      <c r="CU19" s="111">
        <v>2200</v>
      </c>
      <c r="CV19" s="111">
        <v>2200</v>
      </c>
      <c r="CW19" s="111">
        <v>2200</v>
      </c>
      <c r="CX19" s="111">
        <v>2200</v>
      </c>
      <c r="CY19" s="111">
        <v>2200</v>
      </c>
      <c r="CZ19" s="111">
        <v>2200</v>
      </c>
      <c r="DA19" s="111">
        <v>2200</v>
      </c>
      <c r="DB19" s="111">
        <v>2200</v>
      </c>
      <c r="DC19" s="111">
        <v>2200</v>
      </c>
      <c r="DD19" s="111">
        <v>2200</v>
      </c>
      <c r="DE19" s="111">
        <v>2200</v>
      </c>
      <c r="DF19" s="111">
        <v>2200</v>
      </c>
      <c r="DG19" s="111">
        <v>2200</v>
      </c>
      <c r="DH19" s="111">
        <v>2200</v>
      </c>
      <c r="DI19" s="111">
        <v>2200</v>
      </c>
      <c r="DJ19" s="111">
        <v>2200</v>
      </c>
      <c r="DK19" s="111">
        <v>2200</v>
      </c>
      <c r="DL19" s="111">
        <v>2200</v>
      </c>
      <c r="DM19" s="111">
        <v>2200</v>
      </c>
      <c r="DN19" s="111">
        <v>2200</v>
      </c>
      <c r="DO19" s="111">
        <v>2200</v>
      </c>
      <c r="DP19" s="111">
        <v>2200</v>
      </c>
      <c r="DQ19" s="111">
        <v>2200</v>
      </c>
      <c r="DR19" s="111">
        <v>2200</v>
      </c>
      <c r="DS19" s="111">
        <v>2200</v>
      </c>
      <c r="DT19" s="111">
        <v>2200</v>
      </c>
      <c r="DU19" s="111">
        <v>2200</v>
      </c>
      <c r="DV19" s="111">
        <v>2200</v>
      </c>
      <c r="DW19" s="111">
        <v>2200</v>
      </c>
    </row>
    <row r="20" spans="1:127" ht="12" customHeight="1" x14ac:dyDescent="0.2">
      <c r="A20" s="105"/>
      <c r="B20" s="101"/>
      <c r="C20" s="106" t="s">
        <v>230</v>
      </c>
      <c r="D20" s="112"/>
      <c r="E20" s="108"/>
      <c r="F20" s="109"/>
      <c r="G20" s="110"/>
      <c r="H20" s="111">
        <v>21250</v>
      </c>
      <c r="I20" s="111">
        <v>21250</v>
      </c>
      <c r="J20" s="111">
        <v>21250</v>
      </c>
      <c r="K20" s="111">
        <v>21250</v>
      </c>
      <c r="L20" s="111">
        <v>21250</v>
      </c>
      <c r="M20" s="111">
        <v>21250</v>
      </c>
      <c r="N20" s="111">
        <v>21250</v>
      </c>
      <c r="O20" s="111">
        <v>21250</v>
      </c>
      <c r="P20" s="111">
        <v>21250</v>
      </c>
      <c r="Q20" s="111">
        <v>21250</v>
      </c>
      <c r="R20" s="111">
        <v>21250</v>
      </c>
      <c r="S20" s="111">
        <v>21250</v>
      </c>
      <c r="T20" s="111">
        <v>21250</v>
      </c>
      <c r="U20" s="111">
        <v>21250</v>
      </c>
      <c r="V20" s="111">
        <v>21250</v>
      </c>
      <c r="W20" s="111">
        <v>21250</v>
      </c>
      <c r="X20" s="111">
        <v>21250</v>
      </c>
      <c r="Y20" s="111">
        <v>21250</v>
      </c>
      <c r="Z20" s="111">
        <v>21250</v>
      </c>
      <c r="AA20" s="111">
        <v>21250</v>
      </c>
      <c r="AB20" s="111">
        <v>21250</v>
      </c>
      <c r="AC20" s="111">
        <v>21250</v>
      </c>
      <c r="AD20" s="111">
        <v>21250</v>
      </c>
      <c r="AE20" s="111">
        <v>21250</v>
      </c>
      <c r="AF20" s="111">
        <v>21250</v>
      </c>
      <c r="AG20" s="111">
        <v>21250</v>
      </c>
      <c r="AH20" s="111">
        <v>21250</v>
      </c>
      <c r="AI20" s="111">
        <v>21250</v>
      </c>
      <c r="AJ20" s="111">
        <v>21250</v>
      </c>
      <c r="AK20" s="111">
        <v>21250</v>
      </c>
      <c r="AL20" s="111">
        <v>21250</v>
      </c>
      <c r="AM20" s="111">
        <v>21250</v>
      </c>
      <c r="AN20" s="111">
        <v>21250</v>
      </c>
      <c r="AO20" s="111">
        <v>21250</v>
      </c>
      <c r="AP20" s="111">
        <v>21250</v>
      </c>
      <c r="AQ20" s="111">
        <v>21250</v>
      </c>
      <c r="AR20" s="111">
        <v>21250</v>
      </c>
      <c r="AS20" s="111">
        <v>21250</v>
      </c>
      <c r="AT20" s="111">
        <v>21250</v>
      </c>
      <c r="AU20" s="111">
        <v>21250</v>
      </c>
      <c r="AV20" s="111">
        <v>21250</v>
      </c>
      <c r="AW20" s="111">
        <v>21250</v>
      </c>
      <c r="AX20" s="111">
        <v>21250</v>
      </c>
      <c r="AY20" s="111">
        <v>21250</v>
      </c>
      <c r="AZ20" s="111">
        <v>21250</v>
      </c>
      <c r="BA20" s="111">
        <v>21250</v>
      </c>
      <c r="BB20" s="111">
        <v>21250</v>
      </c>
      <c r="BC20" s="111">
        <v>21250</v>
      </c>
      <c r="BD20" s="111">
        <v>21250</v>
      </c>
      <c r="BE20" s="111">
        <v>21250</v>
      </c>
      <c r="BF20" s="111">
        <v>21250</v>
      </c>
      <c r="BG20" s="111">
        <v>21250</v>
      </c>
      <c r="BH20" s="111">
        <v>21250</v>
      </c>
      <c r="BI20" s="111">
        <v>21250</v>
      </c>
      <c r="BJ20" s="111">
        <v>21250</v>
      </c>
      <c r="BK20" s="111">
        <v>21250</v>
      </c>
      <c r="BL20" s="111">
        <v>21250</v>
      </c>
      <c r="BM20" s="111">
        <v>21250</v>
      </c>
      <c r="BN20" s="111">
        <v>21250</v>
      </c>
      <c r="BO20" s="111">
        <v>21250</v>
      </c>
      <c r="BP20" s="111">
        <v>21250</v>
      </c>
      <c r="BQ20" s="111">
        <v>21250</v>
      </c>
      <c r="BR20" s="111">
        <v>21250</v>
      </c>
      <c r="BS20" s="111">
        <v>21250</v>
      </c>
      <c r="BT20" s="111">
        <v>21250</v>
      </c>
      <c r="BU20" s="111">
        <v>21250</v>
      </c>
      <c r="BV20" s="111">
        <v>21250</v>
      </c>
      <c r="BW20" s="111">
        <v>21250</v>
      </c>
      <c r="BX20" s="111">
        <v>21250</v>
      </c>
      <c r="BY20" s="111">
        <v>21250</v>
      </c>
      <c r="BZ20" s="111">
        <v>21250</v>
      </c>
      <c r="CA20" s="111">
        <v>21250</v>
      </c>
      <c r="CB20" s="111">
        <v>21250</v>
      </c>
      <c r="CC20" s="111">
        <v>21250</v>
      </c>
      <c r="CD20" s="111">
        <v>21250</v>
      </c>
      <c r="CE20" s="111">
        <v>21250</v>
      </c>
      <c r="CF20" s="111">
        <v>21250</v>
      </c>
      <c r="CG20" s="111">
        <v>21250</v>
      </c>
      <c r="CH20" s="111">
        <v>21250</v>
      </c>
      <c r="CI20" s="111">
        <v>21250</v>
      </c>
      <c r="CJ20" s="111">
        <v>21250</v>
      </c>
      <c r="CK20" s="111">
        <v>21250</v>
      </c>
      <c r="CL20" s="111">
        <v>21250</v>
      </c>
      <c r="CM20" s="111">
        <v>21250</v>
      </c>
      <c r="CN20" s="111">
        <v>21250</v>
      </c>
      <c r="CO20" s="111">
        <v>21250</v>
      </c>
      <c r="CP20" s="111">
        <v>21250</v>
      </c>
      <c r="CQ20" s="111">
        <v>21250</v>
      </c>
      <c r="CR20" s="111">
        <v>21250</v>
      </c>
      <c r="CS20" s="111">
        <v>21250</v>
      </c>
      <c r="CT20" s="111">
        <v>21250</v>
      </c>
      <c r="CU20" s="111">
        <v>21250</v>
      </c>
      <c r="CV20" s="111">
        <v>21250</v>
      </c>
      <c r="CW20" s="111">
        <v>21250</v>
      </c>
      <c r="CX20" s="111">
        <v>21250</v>
      </c>
      <c r="CY20" s="111">
        <v>21250</v>
      </c>
      <c r="CZ20" s="111">
        <v>21250</v>
      </c>
      <c r="DA20" s="111">
        <v>21250</v>
      </c>
      <c r="DB20" s="111">
        <v>21250</v>
      </c>
      <c r="DC20" s="111">
        <v>21250</v>
      </c>
      <c r="DD20" s="111">
        <v>21250</v>
      </c>
      <c r="DE20" s="111">
        <v>21250</v>
      </c>
      <c r="DF20" s="111">
        <v>21250</v>
      </c>
      <c r="DG20" s="111">
        <v>21250</v>
      </c>
      <c r="DH20" s="111">
        <v>21250</v>
      </c>
      <c r="DI20" s="111">
        <v>21250</v>
      </c>
      <c r="DJ20" s="111">
        <v>21250</v>
      </c>
      <c r="DK20" s="111">
        <v>21250</v>
      </c>
      <c r="DL20" s="111">
        <v>21250</v>
      </c>
      <c r="DM20" s="111">
        <v>21250</v>
      </c>
      <c r="DN20" s="111">
        <v>21250</v>
      </c>
      <c r="DO20" s="111">
        <v>21250</v>
      </c>
      <c r="DP20" s="111">
        <v>21250</v>
      </c>
      <c r="DQ20" s="111">
        <v>21250</v>
      </c>
      <c r="DR20" s="111">
        <v>21250</v>
      </c>
      <c r="DS20" s="111">
        <v>21250</v>
      </c>
      <c r="DT20" s="111">
        <v>21250</v>
      </c>
      <c r="DU20" s="111">
        <v>21250</v>
      </c>
      <c r="DV20" s="111">
        <v>21250</v>
      </c>
      <c r="DW20" s="111">
        <v>21250</v>
      </c>
    </row>
    <row r="21" spans="1:127" ht="12" customHeight="1" x14ac:dyDescent="0.2">
      <c r="A21" s="105"/>
      <c r="B21" s="101"/>
      <c r="C21" s="106"/>
      <c r="D21" s="107"/>
      <c r="E21" s="113"/>
      <c r="F21" s="109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  <c r="CZ21" s="111"/>
      <c r="DA21" s="111"/>
      <c r="DB21" s="111"/>
      <c r="DC21" s="111"/>
      <c r="DD21" s="111"/>
      <c r="DE21" s="111"/>
      <c r="DF21" s="111"/>
      <c r="DG21" s="111"/>
      <c r="DH21" s="111"/>
      <c r="DI21" s="111"/>
      <c r="DJ21" s="111"/>
      <c r="DK21" s="111"/>
      <c r="DL21" s="111"/>
      <c r="DM21" s="111"/>
      <c r="DN21" s="111"/>
      <c r="DO21" s="111"/>
      <c r="DP21" s="111"/>
      <c r="DQ21" s="111"/>
      <c r="DR21" s="111"/>
      <c r="DS21" s="111"/>
      <c r="DT21" s="111"/>
      <c r="DU21" s="111"/>
      <c r="DV21" s="111"/>
      <c r="DW21" s="111"/>
    </row>
    <row r="22" spans="1:127" ht="12" customHeight="1" x14ac:dyDescent="0.2">
      <c r="A22" s="105" t="s">
        <v>231</v>
      </c>
      <c r="B22" s="101">
        <v>12</v>
      </c>
      <c r="C22" s="106" t="s">
        <v>218</v>
      </c>
      <c r="D22" s="107" t="s">
        <v>203</v>
      </c>
      <c r="E22" s="108">
        <v>45473</v>
      </c>
      <c r="F22" s="109">
        <v>12</v>
      </c>
      <c r="G22" s="110">
        <v>500</v>
      </c>
      <c r="H22" s="111">
        <v>250</v>
      </c>
      <c r="I22" s="111">
        <v>250</v>
      </c>
      <c r="J22" s="111">
        <v>250</v>
      </c>
      <c r="K22" s="111">
        <v>250</v>
      </c>
      <c r="L22" s="111">
        <v>250</v>
      </c>
      <c r="M22" s="111">
        <v>250</v>
      </c>
      <c r="N22" s="111">
        <v>250</v>
      </c>
      <c r="O22" s="111">
        <v>250</v>
      </c>
      <c r="P22" s="111">
        <v>250</v>
      </c>
      <c r="Q22" s="111">
        <v>250</v>
      </c>
      <c r="R22" s="111">
        <v>250</v>
      </c>
      <c r="S22" s="111">
        <v>250</v>
      </c>
      <c r="T22" s="111">
        <v>250</v>
      </c>
      <c r="U22" s="111">
        <v>250</v>
      </c>
      <c r="V22" s="111">
        <v>250</v>
      </c>
      <c r="W22" s="111">
        <v>250</v>
      </c>
      <c r="X22" s="111">
        <v>250</v>
      </c>
      <c r="Y22" s="111">
        <v>250</v>
      </c>
      <c r="Z22" s="111">
        <v>250</v>
      </c>
      <c r="AA22" s="111">
        <v>250</v>
      </c>
      <c r="AB22" s="111">
        <v>250</v>
      </c>
      <c r="AC22" s="111">
        <v>250</v>
      </c>
      <c r="AD22" s="111">
        <v>250</v>
      </c>
      <c r="AE22" s="111">
        <v>250</v>
      </c>
      <c r="AF22" s="111">
        <v>250</v>
      </c>
      <c r="AG22" s="111">
        <v>250</v>
      </c>
      <c r="AH22" s="111">
        <v>250</v>
      </c>
      <c r="AI22" s="111">
        <v>250</v>
      </c>
      <c r="AJ22" s="111">
        <v>250</v>
      </c>
      <c r="AK22" s="111">
        <v>250</v>
      </c>
      <c r="AL22" s="111">
        <v>250</v>
      </c>
      <c r="AM22" s="111">
        <v>250</v>
      </c>
      <c r="AN22" s="111">
        <v>250</v>
      </c>
      <c r="AO22" s="111">
        <v>250</v>
      </c>
      <c r="AP22" s="111">
        <v>250</v>
      </c>
      <c r="AQ22" s="111">
        <v>250</v>
      </c>
      <c r="AR22" s="111">
        <v>250</v>
      </c>
      <c r="AS22" s="111">
        <v>250</v>
      </c>
      <c r="AT22" s="111">
        <v>250</v>
      </c>
      <c r="AU22" s="111">
        <v>250</v>
      </c>
      <c r="AV22" s="111">
        <v>250</v>
      </c>
      <c r="AW22" s="111">
        <v>250</v>
      </c>
      <c r="AX22" s="111">
        <v>250</v>
      </c>
      <c r="AY22" s="111">
        <v>250</v>
      </c>
      <c r="AZ22" s="111">
        <v>250</v>
      </c>
      <c r="BA22" s="111">
        <v>250</v>
      </c>
      <c r="BB22" s="111">
        <v>250</v>
      </c>
      <c r="BC22" s="111">
        <v>250</v>
      </c>
      <c r="BD22" s="111">
        <v>250</v>
      </c>
      <c r="BE22" s="111">
        <v>250</v>
      </c>
      <c r="BF22" s="111">
        <v>250</v>
      </c>
      <c r="BG22" s="111">
        <v>250</v>
      </c>
      <c r="BH22" s="111">
        <v>250</v>
      </c>
      <c r="BI22" s="111">
        <v>250</v>
      </c>
      <c r="BJ22" s="111">
        <v>250</v>
      </c>
      <c r="BK22" s="111">
        <v>250</v>
      </c>
      <c r="BL22" s="111">
        <v>250</v>
      </c>
      <c r="BM22" s="111">
        <v>250</v>
      </c>
      <c r="BN22" s="111">
        <v>250</v>
      </c>
      <c r="BO22" s="111">
        <v>250</v>
      </c>
      <c r="BP22" s="111">
        <v>250</v>
      </c>
      <c r="BQ22" s="111">
        <v>250</v>
      </c>
      <c r="BR22" s="111">
        <v>250</v>
      </c>
      <c r="BS22" s="111">
        <v>250</v>
      </c>
      <c r="BT22" s="111">
        <v>250</v>
      </c>
      <c r="BU22" s="111">
        <v>250</v>
      </c>
      <c r="BV22" s="111">
        <v>250</v>
      </c>
      <c r="BW22" s="111">
        <v>250</v>
      </c>
      <c r="BX22" s="111">
        <v>250</v>
      </c>
      <c r="BY22" s="111">
        <v>250</v>
      </c>
      <c r="BZ22" s="111">
        <v>250</v>
      </c>
      <c r="CA22" s="111">
        <v>250</v>
      </c>
      <c r="CB22" s="111">
        <v>250</v>
      </c>
      <c r="CC22" s="111">
        <v>250</v>
      </c>
      <c r="CD22" s="111">
        <v>250</v>
      </c>
      <c r="CE22" s="111">
        <v>250</v>
      </c>
      <c r="CF22" s="111">
        <v>250</v>
      </c>
      <c r="CG22" s="111">
        <v>250</v>
      </c>
      <c r="CH22" s="111">
        <v>250</v>
      </c>
      <c r="CI22" s="111">
        <v>250</v>
      </c>
      <c r="CJ22" s="111">
        <v>250</v>
      </c>
      <c r="CK22" s="111">
        <v>250</v>
      </c>
      <c r="CL22" s="111">
        <v>250</v>
      </c>
      <c r="CM22" s="111">
        <v>250</v>
      </c>
      <c r="CN22" s="111">
        <v>250</v>
      </c>
      <c r="CO22" s="111">
        <v>250</v>
      </c>
      <c r="CP22" s="111">
        <v>250</v>
      </c>
      <c r="CQ22" s="111">
        <v>250</v>
      </c>
      <c r="CR22" s="111">
        <v>250</v>
      </c>
      <c r="CS22" s="111">
        <v>250</v>
      </c>
      <c r="CT22" s="111">
        <v>250</v>
      </c>
      <c r="CU22" s="111">
        <v>250</v>
      </c>
      <c r="CV22" s="111">
        <v>250</v>
      </c>
      <c r="CW22" s="111">
        <v>250</v>
      </c>
      <c r="CX22" s="111">
        <v>250</v>
      </c>
      <c r="CY22" s="111">
        <v>250</v>
      </c>
      <c r="CZ22" s="111">
        <v>250</v>
      </c>
      <c r="DA22" s="111">
        <v>250</v>
      </c>
      <c r="DB22" s="111">
        <v>250</v>
      </c>
      <c r="DC22" s="111">
        <v>250</v>
      </c>
      <c r="DD22" s="111">
        <v>250</v>
      </c>
      <c r="DE22" s="111">
        <v>250</v>
      </c>
      <c r="DF22" s="111">
        <v>250</v>
      </c>
      <c r="DG22" s="111">
        <v>250</v>
      </c>
      <c r="DH22" s="111">
        <v>250</v>
      </c>
      <c r="DI22" s="111">
        <v>250</v>
      </c>
      <c r="DJ22" s="111">
        <v>250</v>
      </c>
      <c r="DK22" s="111">
        <v>250</v>
      </c>
      <c r="DL22" s="111">
        <v>250</v>
      </c>
      <c r="DM22" s="111">
        <v>250</v>
      </c>
      <c r="DN22" s="111">
        <v>250</v>
      </c>
      <c r="DO22" s="111">
        <v>250</v>
      </c>
      <c r="DP22" s="111">
        <v>250</v>
      </c>
      <c r="DQ22" s="111">
        <v>250</v>
      </c>
      <c r="DR22" s="111">
        <v>250</v>
      </c>
      <c r="DS22" s="111">
        <v>250</v>
      </c>
      <c r="DT22" s="111">
        <v>250</v>
      </c>
      <c r="DU22" s="111">
        <v>250</v>
      </c>
      <c r="DV22" s="111">
        <v>250</v>
      </c>
      <c r="DW22" s="111">
        <v>250</v>
      </c>
    </row>
    <row r="23" spans="1:127" ht="12" customHeight="1" x14ac:dyDescent="0.2">
      <c r="F23" s="101"/>
      <c r="G23" s="111"/>
      <c r="H23" s="111"/>
      <c r="I23" s="111"/>
      <c r="J23" s="111"/>
      <c r="K23" s="111"/>
      <c r="L23" s="111"/>
      <c r="M23" s="111"/>
      <c r="N23" s="111"/>
      <c r="O23" s="111"/>
      <c r="P23" s="111"/>
    </row>
    <row r="24" spans="1:127" ht="12" customHeight="1" x14ac:dyDescent="0.2">
      <c r="E24" s="114" t="s">
        <v>232</v>
      </c>
      <c r="F24" s="101"/>
      <c r="G24" s="115">
        <f>SUM(G5:G23)</f>
        <v>64940</v>
      </c>
      <c r="H24" s="115">
        <f t="shared" ref="H24:AM24" si="0">SUM(H5:H22)</f>
        <v>56692</v>
      </c>
      <c r="I24" s="115">
        <f t="shared" si="0"/>
        <v>54960</v>
      </c>
      <c r="J24" s="115">
        <f t="shared" si="0"/>
        <v>53460</v>
      </c>
      <c r="K24" s="115">
        <f t="shared" si="0"/>
        <v>59192</v>
      </c>
      <c r="L24" s="115">
        <f t="shared" si="0"/>
        <v>57460</v>
      </c>
      <c r="M24" s="115">
        <f t="shared" si="0"/>
        <v>54160</v>
      </c>
      <c r="N24" s="115">
        <f t="shared" si="0"/>
        <v>54160</v>
      </c>
      <c r="O24" s="115">
        <f t="shared" si="0"/>
        <v>54160</v>
      </c>
      <c r="P24" s="115">
        <f t="shared" si="0"/>
        <v>54460</v>
      </c>
      <c r="Q24" s="115">
        <f t="shared" si="0"/>
        <v>52560</v>
      </c>
      <c r="R24" s="115">
        <f t="shared" si="0"/>
        <v>54760</v>
      </c>
      <c r="S24" s="115">
        <f t="shared" si="0"/>
        <v>54760</v>
      </c>
      <c r="T24" s="115">
        <f t="shared" si="0"/>
        <v>52560</v>
      </c>
      <c r="U24" s="115">
        <f t="shared" si="0"/>
        <v>54185</v>
      </c>
      <c r="V24" s="115">
        <f t="shared" si="0"/>
        <v>54185</v>
      </c>
      <c r="W24" s="115">
        <f t="shared" si="0"/>
        <v>54185</v>
      </c>
      <c r="X24" s="115">
        <f t="shared" si="0"/>
        <v>51685</v>
      </c>
      <c r="Y24" s="115">
        <f t="shared" si="0"/>
        <v>49985</v>
      </c>
      <c r="Z24" s="115">
        <f t="shared" si="0"/>
        <v>54185</v>
      </c>
      <c r="AA24" s="115">
        <f t="shared" si="0"/>
        <v>54185</v>
      </c>
      <c r="AB24" s="115">
        <f t="shared" si="0"/>
        <v>54185</v>
      </c>
      <c r="AC24" s="115">
        <f t="shared" si="0"/>
        <v>54185</v>
      </c>
      <c r="AD24" s="115">
        <f t="shared" si="0"/>
        <v>54185</v>
      </c>
      <c r="AE24" s="115">
        <f t="shared" si="0"/>
        <v>54185</v>
      </c>
      <c r="AF24" s="115">
        <f t="shared" si="0"/>
        <v>54185</v>
      </c>
      <c r="AG24" s="115">
        <f t="shared" si="0"/>
        <v>54185</v>
      </c>
      <c r="AH24" s="115">
        <f t="shared" si="0"/>
        <v>54185</v>
      </c>
      <c r="AI24" s="115">
        <f t="shared" si="0"/>
        <v>54185</v>
      </c>
      <c r="AJ24" s="115">
        <f t="shared" si="0"/>
        <v>54185</v>
      </c>
      <c r="AK24" s="115">
        <f t="shared" si="0"/>
        <v>54185</v>
      </c>
      <c r="AL24" s="115">
        <f t="shared" si="0"/>
        <v>54185</v>
      </c>
      <c r="AM24" s="115">
        <f t="shared" si="0"/>
        <v>54185</v>
      </c>
      <c r="AN24" s="115">
        <f t="shared" ref="AN24:BS24" si="1">SUM(AN5:AN22)</f>
        <v>54185</v>
      </c>
      <c r="AO24" s="115">
        <f t="shared" si="1"/>
        <v>54185</v>
      </c>
      <c r="AP24" s="115">
        <f t="shared" si="1"/>
        <v>54185</v>
      </c>
      <c r="AQ24" s="115">
        <f t="shared" si="1"/>
        <v>54185</v>
      </c>
      <c r="AR24" s="115">
        <f t="shared" si="1"/>
        <v>54185</v>
      </c>
      <c r="AS24" s="115">
        <f t="shared" si="1"/>
        <v>54185</v>
      </c>
      <c r="AT24" s="115">
        <f t="shared" si="1"/>
        <v>54185</v>
      </c>
      <c r="AU24" s="115">
        <f t="shared" si="1"/>
        <v>54185</v>
      </c>
      <c r="AV24" s="115">
        <f t="shared" si="1"/>
        <v>54185</v>
      </c>
      <c r="AW24" s="115">
        <f t="shared" si="1"/>
        <v>54185</v>
      </c>
      <c r="AX24" s="115">
        <f t="shared" si="1"/>
        <v>54185</v>
      </c>
      <c r="AY24" s="115">
        <f t="shared" si="1"/>
        <v>54185</v>
      </c>
      <c r="AZ24" s="115">
        <f t="shared" si="1"/>
        <v>54185</v>
      </c>
      <c r="BA24" s="115">
        <f t="shared" si="1"/>
        <v>54185</v>
      </c>
      <c r="BB24" s="115">
        <f t="shared" si="1"/>
        <v>54185</v>
      </c>
      <c r="BC24" s="115">
        <f t="shared" si="1"/>
        <v>54185</v>
      </c>
      <c r="BD24" s="115">
        <f t="shared" si="1"/>
        <v>54185</v>
      </c>
      <c r="BE24" s="115">
        <f t="shared" si="1"/>
        <v>54185</v>
      </c>
      <c r="BF24" s="115">
        <f t="shared" si="1"/>
        <v>54185</v>
      </c>
      <c r="BG24" s="115">
        <f t="shared" si="1"/>
        <v>54185</v>
      </c>
      <c r="BH24" s="115">
        <f t="shared" si="1"/>
        <v>54185</v>
      </c>
      <c r="BI24" s="115">
        <f t="shared" si="1"/>
        <v>54185</v>
      </c>
      <c r="BJ24" s="115">
        <f t="shared" si="1"/>
        <v>54185</v>
      </c>
      <c r="BK24" s="115">
        <f t="shared" si="1"/>
        <v>54185</v>
      </c>
      <c r="BL24" s="115">
        <f t="shared" si="1"/>
        <v>54185</v>
      </c>
      <c r="BM24" s="115">
        <f t="shared" si="1"/>
        <v>54185</v>
      </c>
      <c r="BN24" s="115">
        <f t="shared" si="1"/>
        <v>54185</v>
      </c>
      <c r="BO24" s="115">
        <f t="shared" si="1"/>
        <v>54185</v>
      </c>
      <c r="BP24" s="115">
        <f t="shared" si="1"/>
        <v>54185</v>
      </c>
      <c r="BQ24" s="115">
        <f t="shared" si="1"/>
        <v>54185</v>
      </c>
      <c r="BR24" s="115">
        <f t="shared" si="1"/>
        <v>54185</v>
      </c>
      <c r="BS24" s="115">
        <f t="shared" si="1"/>
        <v>54185</v>
      </c>
      <c r="BT24" s="115">
        <f t="shared" ref="BT24:CY24" si="2">SUM(BT5:BT22)</f>
        <v>54185</v>
      </c>
      <c r="BU24" s="115">
        <f t="shared" si="2"/>
        <v>54185</v>
      </c>
      <c r="BV24" s="115">
        <f t="shared" si="2"/>
        <v>54185</v>
      </c>
      <c r="BW24" s="115">
        <f t="shared" si="2"/>
        <v>54185</v>
      </c>
      <c r="BX24" s="115">
        <f t="shared" si="2"/>
        <v>54185</v>
      </c>
      <c r="BY24" s="115">
        <f t="shared" si="2"/>
        <v>54185</v>
      </c>
      <c r="BZ24" s="115">
        <f t="shared" si="2"/>
        <v>54185</v>
      </c>
      <c r="CA24" s="115">
        <f t="shared" si="2"/>
        <v>54185</v>
      </c>
      <c r="CB24" s="115">
        <f t="shared" si="2"/>
        <v>54185</v>
      </c>
      <c r="CC24" s="115">
        <f t="shared" si="2"/>
        <v>54185</v>
      </c>
      <c r="CD24" s="115">
        <f t="shared" si="2"/>
        <v>54185</v>
      </c>
      <c r="CE24" s="115">
        <f t="shared" si="2"/>
        <v>54185</v>
      </c>
      <c r="CF24" s="115">
        <f t="shared" si="2"/>
        <v>54185</v>
      </c>
      <c r="CG24" s="115">
        <f t="shared" si="2"/>
        <v>54185</v>
      </c>
      <c r="CH24" s="115">
        <f t="shared" si="2"/>
        <v>54185</v>
      </c>
      <c r="CI24" s="115">
        <f t="shared" si="2"/>
        <v>54185</v>
      </c>
      <c r="CJ24" s="115">
        <f t="shared" si="2"/>
        <v>54185</v>
      </c>
      <c r="CK24" s="115">
        <f t="shared" si="2"/>
        <v>54185</v>
      </c>
      <c r="CL24" s="115">
        <f t="shared" si="2"/>
        <v>54185</v>
      </c>
      <c r="CM24" s="115">
        <f t="shared" si="2"/>
        <v>54185</v>
      </c>
      <c r="CN24" s="115">
        <f t="shared" si="2"/>
        <v>54185</v>
      </c>
      <c r="CO24" s="115">
        <f t="shared" si="2"/>
        <v>54185</v>
      </c>
      <c r="CP24" s="115">
        <f t="shared" si="2"/>
        <v>54185</v>
      </c>
      <c r="CQ24" s="115">
        <f t="shared" si="2"/>
        <v>54185</v>
      </c>
      <c r="CR24" s="115">
        <f t="shared" si="2"/>
        <v>54185</v>
      </c>
      <c r="CS24" s="115">
        <f t="shared" si="2"/>
        <v>54185</v>
      </c>
      <c r="CT24" s="115">
        <f t="shared" si="2"/>
        <v>54185</v>
      </c>
      <c r="CU24" s="115">
        <f t="shared" si="2"/>
        <v>54185</v>
      </c>
      <c r="CV24" s="115">
        <f t="shared" si="2"/>
        <v>54185</v>
      </c>
      <c r="CW24" s="115">
        <f t="shared" si="2"/>
        <v>54185</v>
      </c>
      <c r="CX24" s="115">
        <f t="shared" si="2"/>
        <v>54185</v>
      </c>
      <c r="CY24" s="115">
        <f t="shared" si="2"/>
        <v>54185</v>
      </c>
      <c r="CZ24" s="115">
        <f t="shared" ref="CZ24:DW24" si="3">SUM(CZ5:CZ22)</f>
        <v>54185</v>
      </c>
      <c r="DA24" s="115">
        <f t="shared" si="3"/>
        <v>54185</v>
      </c>
      <c r="DB24" s="115">
        <f t="shared" si="3"/>
        <v>54185</v>
      </c>
      <c r="DC24" s="115">
        <f t="shared" si="3"/>
        <v>54185</v>
      </c>
      <c r="DD24" s="115">
        <f t="shared" si="3"/>
        <v>54185</v>
      </c>
      <c r="DE24" s="115">
        <f t="shared" si="3"/>
        <v>54185</v>
      </c>
      <c r="DF24" s="115">
        <f t="shared" si="3"/>
        <v>54185</v>
      </c>
      <c r="DG24" s="115">
        <f t="shared" si="3"/>
        <v>54185</v>
      </c>
      <c r="DH24" s="115">
        <f t="shared" si="3"/>
        <v>54185</v>
      </c>
      <c r="DI24" s="115">
        <f t="shared" si="3"/>
        <v>54185</v>
      </c>
      <c r="DJ24" s="115">
        <f t="shared" si="3"/>
        <v>54185</v>
      </c>
      <c r="DK24" s="115">
        <f t="shared" si="3"/>
        <v>54185</v>
      </c>
      <c r="DL24" s="115">
        <f t="shared" si="3"/>
        <v>54185</v>
      </c>
      <c r="DM24" s="115">
        <f t="shared" si="3"/>
        <v>54185</v>
      </c>
      <c r="DN24" s="115">
        <f t="shared" si="3"/>
        <v>54185</v>
      </c>
      <c r="DO24" s="115">
        <f t="shared" si="3"/>
        <v>54185</v>
      </c>
      <c r="DP24" s="115">
        <f t="shared" si="3"/>
        <v>54185</v>
      </c>
      <c r="DQ24" s="115">
        <f t="shared" si="3"/>
        <v>54185</v>
      </c>
      <c r="DR24" s="115">
        <f t="shared" si="3"/>
        <v>54185</v>
      </c>
      <c r="DS24" s="115">
        <f t="shared" si="3"/>
        <v>54185</v>
      </c>
      <c r="DT24" s="115">
        <f t="shared" si="3"/>
        <v>54185</v>
      </c>
      <c r="DU24" s="115">
        <f t="shared" si="3"/>
        <v>54185</v>
      </c>
      <c r="DV24" s="115">
        <f t="shared" si="3"/>
        <v>54185</v>
      </c>
      <c r="DW24" s="115">
        <f t="shared" si="3"/>
        <v>54185</v>
      </c>
    </row>
    <row r="25" spans="1:127" ht="12" customHeight="1" x14ac:dyDescent="0.2">
      <c r="E25" s="105"/>
      <c r="F25" s="101"/>
      <c r="G25" s="110"/>
      <c r="H25" s="110"/>
      <c r="I25" s="110"/>
      <c r="J25" s="110"/>
      <c r="K25" s="110"/>
      <c r="L25" s="110"/>
      <c r="M25" s="110"/>
      <c r="N25" s="110"/>
      <c r="O25" s="110"/>
      <c r="P25" s="110"/>
    </row>
    <row r="26" spans="1:127" ht="12" customHeight="1" x14ac:dyDescent="0.2">
      <c r="E26" s="114" t="s">
        <v>233</v>
      </c>
      <c r="F26" s="101"/>
      <c r="G26" s="116"/>
      <c r="H26" s="116">
        <f t="shared" ref="H26:AM26" si="4">H24*1.2</f>
        <v>68030.399999999994</v>
      </c>
      <c r="I26" s="116">
        <f t="shared" si="4"/>
        <v>65952</v>
      </c>
      <c r="J26" s="116">
        <f t="shared" si="4"/>
        <v>64152</v>
      </c>
      <c r="K26" s="116">
        <f t="shared" si="4"/>
        <v>71030.399999999994</v>
      </c>
      <c r="L26" s="116">
        <f t="shared" si="4"/>
        <v>68952</v>
      </c>
      <c r="M26" s="116">
        <f t="shared" si="4"/>
        <v>64992</v>
      </c>
      <c r="N26" s="116">
        <f t="shared" si="4"/>
        <v>64992</v>
      </c>
      <c r="O26" s="116">
        <f t="shared" si="4"/>
        <v>64992</v>
      </c>
      <c r="P26" s="116">
        <f t="shared" si="4"/>
        <v>65352</v>
      </c>
      <c r="Q26" s="116">
        <f t="shared" si="4"/>
        <v>63072</v>
      </c>
      <c r="R26" s="116">
        <f t="shared" si="4"/>
        <v>65712</v>
      </c>
      <c r="S26" s="116">
        <f t="shared" si="4"/>
        <v>65712</v>
      </c>
      <c r="T26" s="116">
        <f t="shared" si="4"/>
        <v>63072</v>
      </c>
      <c r="U26" s="116">
        <f t="shared" si="4"/>
        <v>65022</v>
      </c>
      <c r="V26" s="116">
        <f t="shared" si="4"/>
        <v>65022</v>
      </c>
      <c r="W26" s="116">
        <f t="shared" si="4"/>
        <v>65022</v>
      </c>
      <c r="X26" s="116">
        <f t="shared" si="4"/>
        <v>62022</v>
      </c>
      <c r="Y26" s="116">
        <f t="shared" si="4"/>
        <v>59982</v>
      </c>
      <c r="Z26" s="116">
        <f t="shared" si="4"/>
        <v>65022</v>
      </c>
      <c r="AA26" s="116">
        <f t="shared" si="4"/>
        <v>65022</v>
      </c>
      <c r="AB26" s="116">
        <f t="shared" si="4"/>
        <v>65022</v>
      </c>
      <c r="AC26" s="116">
        <f t="shared" si="4"/>
        <v>65022</v>
      </c>
      <c r="AD26" s="116">
        <f t="shared" si="4"/>
        <v>65022</v>
      </c>
      <c r="AE26" s="116">
        <f t="shared" si="4"/>
        <v>65022</v>
      </c>
      <c r="AF26" s="116">
        <f t="shared" si="4"/>
        <v>65022</v>
      </c>
      <c r="AG26" s="116">
        <f t="shared" si="4"/>
        <v>65022</v>
      </c>
      <c r="AH26" s="116">
        <f t="shared" si="4"/>
        <v>65022</v>
      </c>
      <c r="AI26" s="116">
        <f t="shared" si="4"/>
        <v>65022</v>
      </c>
      <c r="AJ26" s="116">
        <f t="shared" si="4"/>
        <v>65022</v>
      </c>
      <c r="AK26" s="116">
        <f t="shared" si="4"/>
        <v>65022</v>
      </c>
      <c r="AL26" s="116">
        <f t="shared" si="4"/>
        <v>65022</v>
      </c>
      <c r="AM26" s="116">
        <f t="shared" si="4"/>
        <v>65022</v>
      </c>
      <c r="AN26" s="116">
        <f t="shared" ref="AN26:BS26" si="5">AN24*1.2</f>
        <v>65022</v>
      </c>
      <c r="AO26" s="116">
        <f t="shared" si="5"/>
        <v>65022</v>
      </c>
      <c r="AP26" s="116">
        <f t="shared" si="5"/>
        <v>65022</v>
      </c>
      <c r="AQ26" s="116">
        <f t="shared" si="5"/>
        <v>65022</v>
      </c>
      <c r="AR26" s="116">
        <f t="shared" si="5"/>
        <v>65022</v>
      </c>
      <c r="AS26" s="116">
        <f t="shared" si="5"/>
        <v>65022</v>
      </c>
      <c r="AT26" s="116">
        <f t="shared" si="5"/>
        <v>65022</v>
      </c>
      <c r="AU26" s="116">
        <f t="shared" si="5"/>
        <v>65022</v>
      </c>
      <c r="AV26" s="116">
        <f t="shared" si="5"/>
        <v>65022</v>
      </c>
      <c r="AW26" s="116">
        <f t="shared" si="5"/>
        <v>65022</v>
      </c>
      <c r="AX26" s="116">
        <f t="shared" si="5"/>
        <v>65022</v>
      </c>
      <c r="AY26" s="116">
        <f t="shared" si="5"/>
        <v>65022</v>
      </c>
      <c r="AZ26" s="116">
        <f t="shared" si="5"/>
        <v>65022</v>
      </c>
      <c r="BA26" s="116">
        <f t="shared" si="5"/>
        <v>65022</v>
      </c>
      <c r="BB26" s="116">
        <f t="shared" si="5"/>
        <v>65022</v>
      </c>
      <c r="BC26" s="116">
        <f t="shared" si="5"/>
        <v>65022</v>
      </c>
      <c r="BD26" s="116">
        <f t="shared" si="5"/>
        <v>65022</v>
      </c>
      <c r="BE26" s="116">
        <f t="shared" si="5"/>
        <v>65022</v>
      </c>
      <c r="BF26" s="116">
        <f t="shared" si="5"/>
        <v>65022</v>
      </c>
      <c r="BG26" s="116">
        <f t="shared" si="5"/>
        <v>65022</v>
      </c>
      <c r="BH26" s="116">
        <f t="shared" si="5"/>
        <v>65022</v>
      </c>
      <c r="BI26" s="116">
        <f t="shared" si="5"/>
        <v>65022</v>
      </c>
      <c r="BJ26" s="116">
        <f t="shared" si="5"/>
        <v>65022</v>
      </c>
      <c r="BK26" s="116">
        <f t="shared" si="5"/>
        <v>65022</v>
      </c>
      <c r="BL26" s="116">
        <f t="shared" si="5"/>
        <v>65022</v>
      </c>
      <c r="BM26" s="116">
        <f t="shared" si="5"/>
        <v>65022</v>
      </c>
      <c r="BN26" s="116">
        <f t="shared" si="5"/>
        <v>65022</v>
      </c>
      <c r="BO26" s="116">
        <f t="shared" si="5"/>
        <v>65022</v>
      </c>
      <c r="BP26" s="116">
        <f t="shared" si="5"/>
        <v>65022</v>
      </c>
      <c r="BQ26" s="116">
        <f t="shared" si="5"/>
        <v>65022</v>
      </c>
      <c r="BR26" s="116">
        <f t="shared" si="5"/>
        <v>65022</v>
      </c>
      <c r="BS26" s="116">
        <f t="shared" si="5"/>
        <v>65022</v>
      </c>
      <c r="BT26" s="116">
        <f t="shared" ref="BT26:CY26" si="6">BT24*1.2</f>
        <v>65022</v>
      </c>
      <c r="BU26" s="116">
        <f t="shared" si="6"/>
        <v>65022</v>
      </c>
      <c r="BV26" s="116">
        <f t="shared" si="6"/>
        <v>65022</v>
      </c>
      <c r="BW26" s="116">
        <f t="shared" si="6"/>
        <v>65022</v>
      </c>
      <c r="BX26" s="116">
        <f t="shared" si="6"/>
        <v>65022</v>
      </c>
      <c r="BY26" s="116">
        <f t="shared" si="6"/>
        <v>65022</v>
      </c>
      <c r="BZ26" s="116">
        <f t="shared" si="6"/>
        <v>65022</v>
      </c>
      <c r="CA26" s="116">
        <f t="shared" si="6"/>
        <v>65022</v>
      </c>
      <c r="CB26" s="116">
        <f t="shared" si="6"/>
        <v>65022</v>
      </c>
      <c r="CC26" s="116">
        <f t="shared" si="6"/>
        <v>65022</v>
      </c>
      <c r="CD26" s="116">
        <f t="shared" si="6"/>
        <v>65022</v>
      </c>
      <c r="CE26" s="116">
        <f t="shared" si="6"/>
        <v>65022</v>
      </c>
      <c r="CF26" s="116">
        <f t="shared" si="6"/>
        <v>65022</v>
      </c>
      <c r="CG26" s="116">
        <f t="shared" si="6"/>
        <v>65022</v>
      </c>
      <c r="CH26" s="116">
        <f t="shared" si="6"/>
        <v>65022</v>
      </c>
      <c r="CI26" s="116">
        <f t="shared" si="6"/>
        <v>65022</v>
      </c>
      <c r="CJ26" s="116">
        <f t="shared" si="6"/>
        <v>65022</v>
      </c>
      <c r="CK26" s="116">
        <f t="shared" si="6"/>
        <v>65022</v>
      </c>
      <c r="CL26" s="116">
        <f t="shared" si="6"/>
        <v>65022</v>
      </c>
      <c r="CM26" s="116">
        <f t="shared" si="6"/>
        <v>65022</v>
      </c>
      <c r="CN26" s="116">
        <f t="shared" si="6"/>
        <v>65022</v>
      </c>
      <c r="CO26" s="116">
        <f t="shared" si="6"/>
        <v>65022</v>
      </c>
      <c r="CP26" s="116">
        <f t="shared" si="6"/>
        <v>65022</v>
      </c>
      <c r="CQ26" s="116">
        <f t="shared" si="6"/>
        <v>65022</v>
      </c>
      <c r="CR26" s="116">
        <f t="shared" si="6"/>
        <v>65022</v>
      </c>
      <c r="CS26" s="116">
        <f t="shared" si="6"/>
        <v>65022</v>
      </c>
      <c r="CT26" s="116">
        <f t="shared" si="6"/>
        <v>65022</v>
      </c>
      <c r="CU26" s="116">
        <f t="shared" si="6"/>
        <v>65022</v>
      </c>
      <c r="CV26" s="116">
        <f t="shared" si="6"/>
        <v>65022</v>
      </c>
      <c r="CW26" s="116">
        <f t="shared" si="6"/>
        <v>65022</v>
      </c>
      <c r="CX26" s="116">
        <f t="shared" si="6"/>
        <v>65022</v>
      </c>
      <c r="CY26" s="116">
        <f t="shared" si="6"/>
        <v>65022</v>
      </c>
      <c r="CZ26" s="116">
        <f t="shared" ref="CZ26:DW26" si="7">CZ24*1.2</f>
        <v>65022</v>
      </c>
      <c r="DA26" s="116">
        <f t="shared" si="7"/>
        <v>65022</v>
      </c>
      <c r="DB26" s="116">
        <f t="shared" si="7"/>
        <v>65022</v>
      </c>
      <c r="DC26" s="116">
        <f t="shared" si="7"/>
        <v>65022</v>
      </c>
      <c r="DD26" s="116">
        <f t="shared" si="7"/>
        <v>65022</v>
      </c>
      <c r="DE26" s="116">
        <f t="shared" si="7"/>
        <v>65022</v>
      </c>
      <c r="DF26" s="116">
        <f t="shared" si="7"/>
        <v>65022</v>
      </c>
      <c r="DG26" s="116">
        <f t="shared" si="7"/>
        <v>65022</v>
      </c>
      <c r="DH26" s="116">
        <f t="shared" si="7"/>
        <v>65022</v>
      </c>
      <c r="DI26" s="116">
        <f t="shared" si="7"/>
        <v>65022</v>
      </c>
      <c r="DJ26" s="116">
        <f t="shared" si="7"/>
        <v>65022</v>
      </c>
      <c r="DK26" s="116">
        <f t="shared" si="7"/>
        <v>65022</v>
      </c>
      <c r="DL26" s="116">
        <f t="shared" si="7"/>
        <v>65022</v>
      </c>
      <c r="DM26" s="116">
        <f t="shared" si="7"/>
        <v>65022</v>
      </c>
      <c r="DN26" s="116">
        <f t="shared" si="7"/>
        <v>65022</v>
      </c>
      <c r="DO26" s="116">
        <f t="shared" si="7"/>
        <v>65022</v>
      </c>
      <c r="DP26" s="116">
        <f t="shared" si="7"/>
        <v>65022</v>
      </c>
      <c r="DQ26" s="116">
        <f t="shared" si="7"/>
        <v>65022</v>
      </c>
      <c r="DR26" s="116">
        <f t="shared" si="7"/>
        <v>65022</v>
      </c>
      <c r="DS26" s="116">
        <f t="shared" si="7"/>
        <v>65022</v>
      </c>
      <c r="DT26" s="116">
        <f t="shared" si="7"/>
        <v>65022</v>
      </c>
      <c r="DU26" s="116">
        <f t="shared" si="7"/>
        <v>65022</v>
      </c>
      <c r="DV26" s="116">
        <f t="shared" si="7"/>
        <v>65022</v>
      </c>
      <c r="DW26" s="116">
        <f t="shared" si="7"/>
        <v>65022</v>
      </c>
    </row>
    <row r="27" spans="1:127" ht="12" customHeight="1" x14ac:dyDescent="0.2">
      <c r="F27" s="101"/>
    </row>
    <row r="28" spans="1:127" ht="12" customHeight="1" x14ac:dyDescent="0.2">
      <c r="F28" s="101"/>
    </row>
    <row r="29" spans="1:127" ht="12" customHeight="1" x14ac:dyDescent="0.2">
      <c r="F29" s="101"/>
    </row>
    <row r="30" spans="1:127" ht="12" customHeight="1" x14ac:dyDescent="0.2">
      <c r="F30" s="101"/>
    </row>
    <row r="31" spans="1:127" ht="12" customHeight="1" x14ac:dyDescent="0.2">
      <c r="F31" s="101"/>
    </row>
    <row r="32" spans="1:127" ht="12" customHeight="1" x14ac:dyDescent="0.2">
      <c r="F32" s="101"/>
    </row>
    <row r="33" spans="6:6" ht="12" customHeight="1" x14ac:dyDescent="0.2">
      <c r="F33" s="101"/>
    </row>
    <row r="34" spans="6:6" ht="12" customHeight="1" x14ac:dyDescent="0.2">
      <c r="F34" s="101"/>
    </row>
    <row r="35" spans="6:6" ht="12" customHeight="1" x14ac:dyDescent="0.2">
      <c r="F35" s="101"/>
    </row>
    <row r="36" spans="6:6" ht="12" customHeight="1" x14ac:dyDescent="0.2">
      <c r="F36" s="101"/>
    </row>
    <row r="37" spans="6:6" ht="12" customHeight="1" x14ac:dyDescent="0.2">
      <c r="F37" s="101"/>
    </row>
    <row r="38" spans="6:6" ht="12" customHeight="1" x14ac:dyDescent="0.2">
      <c r="F38" s="101"/>
    </row>
    <row r="39" spans="6:6" ht="12" customHeight="1" x14ac:dyDescent="0.2">
      <c r="F39" s="101"/>
    </row>
    <row r="40" spans="6:6" ht="12" customHeight="1" x14ac:dyDescent="0.2">
      <c r="F40" s="101"/>
    </row>
    <row r="41" spans="6:6" ht="12" customHeight="1" x14ac:dyDescent="0.2">
      <c r="F41" s="101"/>
    </row>
    <row r="42" spans="6:6" ht="12" customHeight="1" x14ac:dyDescent="0.2">
      <c r="F42" s="101"/>
    </row>
    <row r="43" spans="6:6" ht="12" customHeight="1" x14ac:dyDescent="0.2">
      <c r="F43" s="101"/>
    </row>
    <row r="44" spans="6:6" ht="12" customHeight="1" x14ac:dyDescent="0.2">
      <c r="F44" s="101"/>
    </row>
    <row r="45" spans="6:6" ht="12" customHeight="1" x14ac:dyDescent="0.2">
      <c r="F45" s="101"/>
    </row>
    <row r="46" spans="6:6" ht="12" customHeight="1" x14ac:dyDescent="0.2">
      <c r="F46" s="101"/>
    </row>
    <row r="47" spans="6:6" ht="12" customHeight="1" x14ac:dyDescent="0.2">
      <c r="F47" s="101"/>
    </row>
    <row r="48" spans="6:6" ht="12" customHeight="1" x14ac:dyDescent="0.2">
      <c r="F48" s="101"/>
    </row>
    <row r="49" spans="6:6" ht="12" customHeight="1" x14ac:dyDescent="0.2">
      <c r="F49" s="101"/>
    </row>
    <row r="50" spans="6:6" ht="12" customHeight="1" x14ac:dyDescent="0.2">
      <c r="F50" s="101"/>
    </row>
    <row r="51" spans="6:6" ht="12" customHeight="1" x14ac:dyDescent="0.2">
      <c r="F51" s="101"/>
    </row>
    <row r="52" spans="6:6" ht="12" customHeight="1" x14ac:dyDescent="0.2">
      <c r="F52" s="101"/>
    </row>
    <row r="53" spans="6:6" ht="12" customHeight="1" x14ac:dyDescent="0.2">
      <c r="F53" s="101"/>
    </row>
    <row r="54" spans="6:6" ht="12" customHeight="1" x14ac:dyDescent="0.2">
      <c r="F54" s="101"/>
    </row>
    <row r="55" spans="6:6" ht="12" customHeight="1" x14ac:dyDescent="0.2">
      <c r="F55" s="101"/>
    </row>
    <row r="56" spans="6:6" ht="12" customHeight="1" x14ac:dyDescent="0.2">
      <c r="F56" s="101"/>
    </row>
    <row r="57" spans="6:6" ht="12" customHeight="1" x14ac:dyDescent="0.2">
      <c r="F57" s="101"/>
    </row>
    <row r="58" spans="6:6" ht="12" customHeight="1" x14ac:dyDescent="0.2">
      <c r="F58" s="101"/>
    </row>
    <row r="59" spans="6:6" ht="12" customHeight="1" x14ac:dyDescent="0.2">
      <c r="F59" s="101"/>
    </row>
    <row r="60" spans="6:6" ht="12" customHeight="1" x14ac:dyDescent="0.2">
      <c r="F60" s="101"/>
    </row>
    <row r="61" spans="6:6" ht="12" customHeight="1" x14ac:dyDescent="0.2">
      <c r="F61" s="101"/>
    </row>
    <row r="62" spans="6:6" ht="12" customHeight="1" x14ac:dyDescent="0.2">
      <c r="F62" s="101"/>
    </row>
    <row r="63" spans="6:6" ht="12" customHeight="1" x14ac:dyDescent="0.2">
      <c r="F63" s="101"/>
    </row>
    <row r="64" spans="6:6" ht="12" customHeight="1" x14ac:dyDescent="0.2">
      <c r="F64" s="101"/>
    </row>
    <row r="65" spans="6:6" ht="12" customHeight="1" x14ac:dyDescent="0.2">
      <c r="F65" s="101"/>
    </row>
    <row r="66" spans="6:6" ht="12" customHeight="1" x14ac:dyDescent="0.2">
      <c r="F66" s="101"/>
    </row>
    <row r="67" spans="6:6" ht="12" customHeight="1" x14ac:dyDescent="0.2">
      <c r="F67" s="101"/>
    </row>
    <row r="68" spans="6:6" ht="12" customHeight="1" x14ac:dyDescent="0.2">
      <c r="F68" s="101"/>
    </row>
    <row r="69" spans="6:6" ht="12" customHeight="1" x14ac:dyDescent="0.2">
      <c r="F69" s="101"/>
    </row>
    <row r="70" spans="6:6" ht="12" customHeight="1" x14ac:dyDescent="0.2">
      <c r="F70" s="101"/>
    </row>
    <row r="71" spans="6:6" ht="12" customHeight="1" x14ac:dyDescent="0.2">
      <c r="F71" s="101"/>
    </row>
    <row r="72" spans="6:6" ht="12" customHeight="1" x14ac:dyDescent="0.2">
      <c r="F72" s="101"/>
    </row>
    <row r="73" spans="6:6" ht="12" customHeight="1" x14ac:dyDescent="0.2">
      <c r="F73" s="101"/>
    </row>
    <row r="74" spans="6:6" ht="12" customHeight="1" x14ac:dyDescent="0.2">
      <c r="F74" s="101"/>
    </row>
    <row r="75" spans="6:6" ht="12" customHeight="1" x14ac:dyDescent="0.2">
      <c r="F75" s="101"/>
    </row>
    <row r="76" spans="6:6" ht="12" customHeight="1" x14ac:dyDescent="0.2">
      <c r="F76" s="101"/>
    </row>
    <row r="77" spans="6:6" ht="12" customHeight="1" x14ac:dyDescent="0.2">
      <c r="F77" s="101"/>
    </row>
    <row r="78" spans="6:6" ht="12" customHeight="1" x14ac:dyDescent="0.2">
      <c r="F78" s="101"/>
    </row>
    <row r="79" spans="6:6" ht="12" customHeight="1" x14ac:dyDescent="0.2">
      <c r="F79" s="101"/>
    </row>
    <row r="80" spans="6:6" ht="12" customHeight="1" x14ac:dyDescent="0.2">
      <c r="F80" s="101"/>
    </row>
    <row r="81" spans="6:6" ht="12" customHeight="1" x14ac:dyDescent="0.2">
      <c r="F81" s="101"/>
    </row>
    <row r="82" spans="6:6" ht="12" customHeight="1" x14ac:dyDescent="0.2">
      <c r="F82" s="101"/>
    </row>
    <row r="83" spans="6:6" ht="12" customHeight="1" x14ac:dyDescent="0.2">
      <c r="F83" s="101"/>
    </row>
    <row r="84" spans="6:6" ht="12" customHeight="1" x14ac:dyDescent="0.2">
      <c r="F84" s="101"/>
    </row>
    <row r="85" spans="6:6" ht="12" customHeight="1" x14ac:dyDescent="0.2">
      <c r="F85" s="101"/>
    </row>
    <row r="86" spans="6:6" ht="12" customHeight="1" x14ac:dyDescent="0.2">
      <c r="F86" s="101"/>
    </row>
    <row r="87" spans="6:6" ht="12" customHeight="1" x14ac:dyDescent="0.2">
      <c r="F87" s="101"/>
    </row>
    <row r="88" spans="6:6" ht="12" customHeight="1" x14ac:dyDescent="0.2">
      <c r="F88" s="101"/>
    </row>
    <row r="89" spans="6:6" ht="12" customHeight="1" x14ac:dyDescent="0.2">
      <c r="F89" s="101"/>
    </row>
    <row r="90" spans="6:6" ht="12" customHeight="1" x14ac:dyDescent="0.2">
      <c r="F90" s="101"/>
    </row>
    <row r="91" spans="6:6" ht="12" customHeight="1" x14ac:dyDescent="0.2">
      <c r="F91" s="101"/>
    </row>
    <row r="92" spans="6:6" ht="12" customHeight="1" x14ac:dyDescent="0.2">
      <c r="F92" s="101"/>
    </row>
    <row r="93" spans="6:6" ht="12" customHeight="1" x14ac:dyDescent="0.2">
      <c r="F93" s="101"/>
    </row>
    <row r="94" spans="6:6" ht="12" customHeight="1" x14ac:dyDescent="0.2">
      <c r="F94" s="101"/>
    </row>
    <row r="95" spans="6:6" ht="12" customHeight="1" x14ac:dyDescent="0.2">
      <c r="F95" s="101"/>
    </row>
    <row r="96" spans="6:6" ht="12" customHeight="1" x14ac:dyDescent="0.2">
      <c r="F96" s="101"/>
    </row>
    <row r="97" spans="6:6" ht="12" customHeight="1" x14ac:dyDescent="0.2">
      <c r="F97" s="101"/>
    </row>
    <row r="98" spans="6:6" ht="12" customHeight="1" x14ac:dyDescent="0.2">
      <c r="F98" s="101"/>
    </row>
    <row r="99" spans="6:6" ht="12" customHeight="1" x14ac:dyDescent="0.2">
      <c r="F99" s="101"/>
    </row>
    <row r="100" spans="6:6" ht="12" customHeight="1" x14ac:dyDescent="0.2">
      <c r="F100" s="101"/>
    </row>
    <row r="101" spans="6:6" ht="12" customHeight="1" x14ac:dyDescent="0.2">
      <c r="F101" s="101"/>
    </row>
    <row r="102" spans="6:6" ht="12" customHeight="1" x14ac:dyDescent="0.2">
      <c r="F102" s="101"/>
    </row>
    <row r="103" spans="6:6" ht="12" customHeight="1" x14ac:dyDescent="0.2">
      <c r="F103" s="101"/>
    </row>
    <row r="104" spans="6:6" ht="12" customHeight="1" x14ac:dyDescent="0.2">
      <c r="F104" s="101"/>
    </row>
    <row r="105" spans="6:6" ht="12" customHeight="1" x14ac:dyDescent="0.2">
      <c r="F105" s="101"/>
    </row>
    <row r="106" spans="6:6" ht="12" customHeight="1" x14ac:dyDescent="0.2">
      <c r="F106" s="101"/>
    </row>
    <row r="107" spans="6:6" ht="12" customHeight="1" x14ac:dyDescent="0.2">
      <c r="F107" s="101"/>
    </row>
    <row r="108" spans="6:6" ht="12" customHeight="1" x14ac:dyDescent="0.2">
      <c r="F108" s="101"/>
    </row>
    <row r="109" spans="6:6" ht="12" customHeight="1" x14ac:dyDescent="0.2">
      <c r="F109" s="101"/>
    </row>
    <row r="110" spans="6:6" ht="12" customHeight="1" x14ac:dyDescent="0.2">
      <c r="F110" s="101"/>
    </row>
    <row r="111" spans="6:6" ht="12" customHeight="1" x14ac:dyDescent="0.2">
      <c r="F111" s="101"/>
    </row>
    <row r="112" spans="6:6" ht="12" customHeight="1" x14ac:dyDescent="0.2">
      <c r="F112" s="101"/>
    </row>
    <row r="113" spans="6:6" ht="12" customHeight="1" x14ac:dyDescent="0.2">
      <c r="F113" s="101"/>
    </row>
    <row r="114" spans="6:6" ht="12" customHeight="1" x14ac:dyDescent="0.2">
      <c r="F114" s="101"/>
    </row>
    <row r="115" spans="6:6" ht="12" customHeight="1" x14ac:dyDescent="0.2">
      <c r="F115" s="101"/>
    </row>
    <row r="116" spans="6:6" ht="12" customHeight="1" x14ac:dyDescent="0.2">
      <c r="F116" s="101"/>
    </row>
    <row r="117" spans="6:6" ht="12" customHeight="1" x14ac:dyDescent="0.2">
      <c r="F117" s="101"/>
    </row>
    <row r="118" spans="6:6" ht="12" customHeight="1" x14ac:dyDescent="0.2">
      <c r="F118" s="101"/>
    </row>
    <row r="119" spans="6:6" ht="12" customHeight="1" x14ac:dyDescent="0.2">
      <c r="F119" s="101"/>
    </row>
    <row r="120" spans="6:6" ht="12" customHeight="1" x14ac:dyDescent="0.2">
      <c r="F120" s="101"/>
    </row>
    <row r="121" spans="6:6" ht="12" customHeight="1" x14ac:dyDescent="0.2">
      <c r="F121" s="101"/>
    </row>
    <row r="122" spans="6:6" ht="12" customHeight="1" x14ac:dyDescent="0.2">
      <c r="F122" s="101"/>
    </row>
    <row r="123" spans="6:6" ht="12" customHeight="1" x14ac:dyDescent="0.2">
      <c r="F123" s="101"/>
    </row>
    <row r="124" spans="6:6" ht="12" customHeight="1" x14ac:dyDescent="0.2">
      <c r="F124" s="101"/>
    </row>
    <row r="125" spans="6:6" ht="12" customHeight="1" x14ac:dyDescent="0.2">
      <c r="F125" s="101"/>
    </row>
    <row r="126" spans="6:6" ht="12" customHeight="1" x14ac:dyDescent="0.2">
      <c r="F126" s="101"/>
    </row>
    <row r="127" spans="6:6" ht="12" customHeight="1" x14ac:dyDescent="0.2">
      <c r="F127" s="101"/>
    </row>
    <row r="128" spans="6:6" ht="12" customHeight="1" x14ac:dyDescent="0.2">
      <c r="F128" s="101"/>
    </row>
    <row r="129" spans="6:6" ht="12" customHeight="1" x14ac:dyDescent="0.2">
      <c r="F129" s="101"/>
    </row>
    <row r="130" spans="6:6" ht="12" customHeight="1" x14ac:dyDescent="0.2">
      <c r="F130" s="101"/>
    </row>
    <row r="131" spans="6:6" ht="12" customHeight="1" x14ac:dyDescent="0.2">
      <c r="F131" s="101"/>
    </row>
    <row r="132" spans="6:6" ht="12" customHeight="1" x14ac:dyDescent="0.2">
      <c r="F132" s="101"/>
    </row>
    <row r="133" spans="6:6" ht="12" customHeight="1" x14ac:dyDescent="0.2">
      <c r="F133" s="101"/>
    </row>
    <row r="134" spans="6:6" ht="12" customHeight="1" x14ac:dyDescent="0.2">
      <c r="F134" s="101"/>
    </row>
    <row r="135" spans="6:6" ht="12" customHeight="1" x14ac:dyDescent="0.2">
      <c r="F135" s="101"/>
    </row>
    <row r="136" spans="6:6" ht="12" customHeight="1" x14ac:dyDescent="0.2">
      <c r="F136" s="101"/>
    </row>
    <row r="137" spans="6:6" ht="12" customHeight="1" x14ac:dyDescent="0.2">
      <c r="F137" s="101"/>
    </row>
    <row r="138" spans="6:6" ht="12" customHeight="1" x14ac:dyDescent="0.2">
      <c r="F138" s="101"/>
    </row>
    <row r="139" spans="6:6" ht="12" customHeight="1" x14ac:dyDescent="0.2">
      <c r="F139" s="101"/>
    </row>
    <row r="140" spans="6:6" ht="12" customHeight="1" x14ac:dyDescent="0.2">
      <c r="F140" s="101"/>
    </row>
    <row r="141" spans="6:6" ht="12" customHeight="1" x14ac:dyDescent="0.2">
      <c r="F141" s="101"/>
    </row>
    <row r="142" spans="6:6" ht="12" customHeight="1" x14ac:dyDescent="0.2">
      <c r="F142" s="101"/>
    </row>
    <row r="143" spans="6:6" ht="12" customHeight="1" x14ac:dyDescent="0.2">
      <c r="F143" s="101"/>
    </row>
    <row r="144" spans="6:6" ht="12" customHeight="1" x14ac:dyDescent="0.2">
      <c r="F144" s="101"/>
    </row>
    <row r="145" spans="6:6" ht="12" customHeight="1" x14ac:dyDescent="0.2">
      <c r="F145" s="101"/>
    </row>
    <row r="146" spans="6:6" ht="12" customHeight="1" x14ac:dyDescent="0.2">
      <c r="F146" s="101"/>
    </row>
    <row r="147" spans="6:6" ht="12" customHeight="1" x14ac:dyDescent="0.2">
      <c r="F147" s="101"/>
    </row>
    <row r="148" spans="6:6" ht="12" customHeight="1" x14ac:dyDescent="0.2">
      <c r="F148" s="101"/>
    </row>
    <row r="149" spans="6:6" ht="12" customHeight="1" x14ac:dyDescent="0.2">
      <c r="F149" s="101"/>
    </row>
    <row r="150" spans="6:6" ht="12" customHeight="1" x14ac:dyDescent="0.2">
      <c r="F150" s="101"/>
    </row>
    <row r="151" spans="6:6" ht="12" customHeight="1" x14ac:dyDescent="0.2">
      <c r="F151" s="101"/>
    </row>
    <row r="152" spans="6:6" ht="12" customHeight="1" x14ac:dyDescent="0.2">
      <c r="F152" s="101"/>
    </row>
    <row r="153" spans="6:6" ht="12" customHeight="1" x14ac:dyDescent="0.2">
      <c r="F153" s="101"/>
    </row>
    <row r="154" spans="6:6" ht="12" customHeight="1" x14ac:dyDescent="0.2">
      <c r="F154" s="101"/>
    </row>
    <row r="155" spans="6:6" ht="12" customHeight="1" x14ac:dyDescent="0.2">
      <c r="F155" s="101"/>
    </row>
    <row r="156" spans="6:6" ht="12" customHeight="1" x14ac:dyDescent="0.2">
      <c r="F156" s="101"/>
    </row>
    <row r="157" spans="6:6" ht="12" customHeight="1" x14ac:dyDescent="0.2">
      <c r="F157" s="101"/>
    </row>
    <row r="158" spans="6:6" ht="12" customHeight="1" x14ac:dyDescent="0.2">
      <c r="F158" s="101"/>
    </row>
    <row r="159" spans="6:6" ht="12" customHeight="1" x14ac:dyDescent="0.2">
      <c r="F159" s="101"/>
    </row>
    <row r="160" spans="6:6" ht="12" customHeight="1" x14ac:dyDescent="0.2">
      <c r="F160" s="101"/>
    </row>
    <row r="161" spans="6:6" ht="12" customHeight="1" x14ac:dyDescent="0.2">
      <c r="F161" s="101"/>
    </row>
    <row r="162" spans="6:6" ht="12" customHeight="1" x14ac:dyDescent="0.2">
      <c r="F162" s="101"/>
    </row>
    <row r="163" spans="6:6" ht="12" customHeight="1" x14ac:dyDescent="0.2">
      <c r="F163" s="101"/>
    </row>
    <row r="164" spans="6:6" ht="12" customHeight="1" x14ac:dyDescent="0.2">
      <c r="F164" s="101"/>
    </row>
    <row r="165" spans="6:6" ht="12" customHeight="1" x14ac:dyDescent="0.2">
      <c r="F165" s="101"/>
    </row>
    <row r="166" spans="6:6" ht="12" customHeight="1" x14ac:dyDescent="0.2">
      <c r="F166" s="101"/>
    </row>
    <row r="167" spans="6:6" ht="12" customHeight="1" x14ac:dyDescent="0.2">
      <c r="F167" s="101"/>
    </row>
    <row r="168" spans="6:6" ht="12" customHeight="1" x14ac:dyDescent="0.2">
      <c r="F168" s="101"/>
    </row>
    <row r="169" spans="6:6" ht="12" customHeight="1" x14ac:dyDescent="0.2">
      <c r="F169" s="101"/>
    </row>
    <row r="170" spans="6:6" ht="12" customHeight="1" x14ac:dyDescent="0.2">
      <c r="F170" s="101"/>
    </row>
    <row r="171" spans="6:6" ht="12" customHeight="1" x14ac:dyDescent="0.2">
      <c r="F171" s="101"/>
    </row>
    <row r="172" spans="6:6" ht="12" customHeight="1" x14ac:dyDescent="0.2">
      <c r="F172" s="101"/>
    </row>
    <row r="173" spans="6:6" ht="12" customHeight="1" x14ac:dyDescent="0.2">
      <c r="F173" s="101"/>
    </row>
    <row r="174" spans="6:6" ht="12" customHeight="1" x14ac:dyDescent="0.2">
      <c r="F174" s="101"/>
    </row>
    <row r="175" spans="6:6" ht="12" customHeight="1" x14ac:dyDescent="0.2">
      <c r="F175" s="101"/>
    </row>
    <row r="176" spans="6:6" ht="12" customHeight="1" x14ac:dyDescent="0.2">
      <c r="F176" s="101"/>
    </row>
    <row r="177" spans="6:6" ht="12" customHeight="1" x14ac:dyDescent="0.2">
      <c r="F177" s="101"/>
    </row>
    <row r="178" spans="6:6" ht="12" customHeight="1" x14ac:dyDescent="0.2">
      <c r="F178" s="101"/>
    </row>
    <row r="179" spans="6:6" ht="12" customHeight="1" x14ac:dyDescent="0.2">
      <c r="F179" s="101"/>
    </row>
    <row r="180" spans="6:6" ht="12" customHeight="1" x14ac:dyDescent="0.2">
      <c r="F180" s="101"/>
    </row>
    <row r="181" spans="6:6" ht="12" customHeight="1" x14ac:dyDescent="0.2">
      <c r="F181" s="101"/>
    </row>
    <row r="182" spans="6:6" ht="12" customHeight="1" x14ac:dyDescent="0.2">
      <c r="F182" s="101"/>
    </row>
    <row r="183" spans="6:6" ht="12" customHeight="1" x14ac:dyDescent="0.2">
      <c r="F183" s="101"/>
    </row>
    <row r="184" spans="6:6" ht="12" customHeight="1" x14ac:dyDescent="0.2">
      <c r="F184" s="101"/>
    </row>
    <row r="185" spans="6:6" ht="12" customHeight="1" x14ac:dyDescent="0.2">
      <c r="F185" s="101"/>
    </row>
    <row r="186" spans="6:6" ht="12" customHeight="1" x14ac:dyDescent="0.2">
      <c r="F186" s="101"/>
    </row>
    <row r="187" spans="6:6" ht="12" customHeight="1" x14ac:dyDescent="0.2">
      <c r="F187" s="101"/>
    </row>
    <row r="188" spans="6:6" ht="12" customHeight="1" x14ac:dyDescent="0.2">
      <c r="F188" s="101"/>
    </row>
    <row r="189" spans="6:6" ht="12" customHeight="1" x14ac:dyDescent="0.2">
      <c r="F189" s="101"/>
    </row>
    <row r="190" spans="6:6" ht="12" customHeight="1" x14ac:dyDescent="0.2">
      <c r="F190" s="101"/>
    </row>
    <row r="191" spans="6:6" ht="12" customHeight="1" x14ac:dyDescent="0.2">
      <c r="F191" s="101"/>
    </row>
    <row r="192" spans="6:6" ht="12" customHeight="1" x14ac:dyDescent="0.2">
      <c r="F192" s="101"/>
    </row>
    <row r="193" spans="6:6" ht="12" customHeight="1" x14ac:dyDescent="0.2">
      <c r="F193" s="101"/>
    </row>
    <row r="194" spans="6:6" ht="12" customHeight="1" x14ac:dyDescent="0.2">
      <c r="F194" s="101"/>
    </row>
    <row r="195" spans="6:6" ht="12" customHeight="1" x14ac:dyDescent="0.2">
      <c r="F195" s="101"/>
    </row>
    <row r="196" spans="6:6" ht="12" customHeight="1" x14ac:dyDescent="0.2">
      <c r="F196" s="101"/>
    </row>
    <row r="197" spans="6:6" ht="12" customHeight="1" x14ac:dyDescent="0.2">
      <c r="F197" s="101"/>
    </row>
    <row r="198" spans="6:6" ht="12" customHeight="1" x14ac:dyDescent="0.2">
      <c r="F198" s="101"/>
    </row>
    <row r="199" spans="6:6" ht="12" customHeight="1" x14ac:dyDescent="0.2">
      <c r="F199" s="101"/>
    </row>
    <row r="200" spans="6:6" ht="12" customHeight="1" x14ac:dyDescent="0.2">
      <c r="F200" s="101"/>
    </row>
    <row r="201" spans="6:6" ht="12" customHeight="1" x14ac:dyDescent="0.2">
      <c r="F201" s="101"/>
    </row>
    <row r="202" spans="6:6" ht="12" customHeight="1" x14ac:dyDescent="0.2">
      <c r="F202" s="101"/>
    </row>
    <row r="203" spans="6:6" ht="12" customHeight="1" x14ac:dyDescent="0.2">
      <c r="F203" s="101"/>
    </row>
    <row r="204" spans="6:6" ht="12" customHeight="1" x14ac:dyDescent="0.2">
      <c r="F204" s="101"/>
    </row>
    <row r="205" spans="6:6" ht="12" customHeight="1" x14ac:dyDescent="0.2">
      <c r="F205" s="101"/>
    </row>
    <row r="206" spans="6:6" ht="12" customHeight="1" x14ac:dyDescent="0.2">
      <c r="F206" s="101"/>
    </row>
    <row r="207" spans="6:6" ht="12" customHeight="1" x14ac:dyDescent="0.2">
      <c r="F207" s="101"/>
    </row>
    <row r="208" spans="6:6" ht="12" customHeight="1" x14ac:dyDescent="0.2">
      <c r="F208" s="101"/>
    </row>
    <row r="209" spans="6:6" ht="12" customHeight="1" x14ac:dyDescent="0.2">
      <c r="F209" s="101"/>
    </row>
    <row r="210" spans="6:6" ht="12" customHeight="1" x14ac:dyDescent="0.2">
      <c r="F210" s="101"/>
    </row>
    <row r="211" spans="6:6" ht="12" customHeight="1" x14ac:dyDescent="0.2">
      <c r="F211" s="101"/>
    </row>
    <row r="212" spans="6:6" ht="12" customHeight="1" x14ac:dyDescent="0.2">
      <c r="F212" s="101"/>
    </row>
    <row r="213" spans="6:6" ht="12" customHeight="1" x14ac:dyDescent="0.2">
      <c r="F213" s="101"/>
    </row>
    <row r="214" spans="6:6" ht="12" customHeight="1" x14ac:dyDescent="0.2">
      <c r="F214" s="101"/>
    </row>
    <row r="215" spans="6:6" ht="12" customHeight="1" x14ac:dyDescent="0.2">
      <c r="F215" s="101"/>
    </row>
    <row r="216" spans="6:6" ht="12" customHeight="1" x14ac:dyDescent="0.2">
      <c r="F216" s="101"/>
    </row>
    <row r="217" spans="6:6" ht="12" customHeight="1" x14ac:dyDescent="0.2">
      <c r="F217" s="101"/>
    </row>
    <row r="218" spans="6:6" ht="12" customHeight="1" x14ac:dyDescent="0.2">
      <c r="F218" s="101"/>
    </row>
    <row r="219" spans="6:6" ht="12" customHeight="1" x14ac:dyDescent="0.2">
      <c r="F219" s="101"/>
    </row>
    <row r="220" spans="6:6" ht="12" customHeight="1" x14ac:dyDescent="0.2">
      <c r="F220" s="101"/>
    </row>
    <row r="221" spans="6:6" ht="12" customHeight="1" x14ac:dyDescent="0.2">
      <c r="F221" s="101"/>
    </row>
    <row r="222" spans="6:6" ht="12" customHeight="1" x14ac:dyDescent="0.2">
      <c r="F222" s="101"/>
    </row>
    <row r="223" spans="6:6" ht="12" customHeight="1" x14ac:dyDescent="0.2">
      <c r="F223" s="101"/>
    </row>
    <row r="224" spans="6:6" ht="12" customHeight="1" x14ac:dyDescent="0.2">
      <c r="F224" s="101"/>
    </row>
    <row r="225" spans="6:6" ht="12" customHeight="1" x14ac:dyDescent="0.2">
      <c r="F225" s="101"/>
    </row>
    <row r="226" spans="6:6" ht="12" customHeight="1" x14ac:dyDescent="0.2">
      <c r="F226" s="101"/>
    </row>
    <row r="227" spans="6:6" ht="12" customHeight="1" x14ac:dyDescent="0.2">
      <c r="F227" s="101"/>
    </row>
    <row r="228" spans="6:6" ht="12" customHeight="1" x14ac:dyDescent="0.2">
      <c r="F228" s="101"/>
    </row>
    <row r="229" spans="6:6" ht="12" customHeight="1" x14ac:dyDescent="0.2">
      <c r="F229" s="101"/>
    </row>
    <row r="230" spans="6:6" ht="12" customHeight="1" x14ac:dyDescent="0.2">
      <c r="F230" s="101"/>
    </row>
    <row r="231" spans="6:6" ht="12" customHeight="1" x14ac:dyDescent="0.2">
      <c r="F231" s="101"/>
    </row>
    <row r="232" spans="6:6" ht="12" customHeight="1" x14ac:dyDescent="0.2">
      <c r="F232" s="101"/>
    </row>
    <row r="233" spans="6:6" ht="12" customHeight="1" x14ac:dyDescent="0.2">
      <c r="F233" s="101"/>
    </row>
    <row r="234" spans="6:6" ht="12" customHeight="1" x14ac:dyDescent="0.2">
      <c r="F234" s="101"/>
    </row>
    <row r="235" spans="6:6" ht="12" customHeight="1" x14ac:dyDescent="0.2">
      <c r="F235" s="101"/>
    </row>
    <row r="236" spans="6:6" ht="12" customHeight="1" x14ac:dyDescent="0.2">
      <c r="F236" s="101"/>
    </row>
    <row r="237" spans="6:6" ht="12" customHeight="1" x14ac:dyDescent="0.2">
      <c r="F237" s="101"/>
    </row>
    <row r="238" spans="6:6" ht="12" customHeight="1" x14ac:dyDescent="0.2">
      <c r="F238" s="101"/>
    </row>
    <row r="239" spans="6:6" ht="12" customHeight="1" x14ac:dyDescent="0.2">
      <c r="F239" s="101"/>
    </row>
    <row r="240" spans="6:6" ht="12" customHeight="1" x14ac:dyDescent="0.2">
      <c r="F240" s="101"/>
    </row>
    <row r="241" spans="6:6" ht="12" customHeight="1" x14ac:dyDescent="0.2">
      <c r="F241" s="101"/>
    </row>
    <row r="242" spans="6:6" ht="12" customHeight="1" x14ac:dyDescent="0.2">
      <c r="F242" s="101"/>
    </row>
    <row r="243" spans="6:6" ht="12" customHeight="1" x14ac:dyDescent="0.2">
      <c r="F243" s="101"/>
    </row>
    <row r="244" spans="6:6" ht="12" customHeight="1" x14ac:dyDescent="0.2">
      <c r="F244" s="101"/>
    </row>
    <row r="245" spans="6:6" ht="12" customHeight="1" x14ac:dyDescent="0.2">
      <c r="F245" s="101"/>
    </row>
    <row r="246" spans="6:6" ht="12" customHeight="1" x14ac:dyDescent="0.2">
      <c r="F246" s="101"/>
    </row>
    <row r="247" spans="6:6" ht="12" customHeight="1" x14ac:dyDescent="0.2">
      <c r="F247" s="101"/>
    </row>
    <row r="248" spans="6:6" ht="12" customHeight="1" x14ac:dyDescent="0.2">
      <c r="F248" s="101"/>
    </row>
    <row r="249" spans="6:6" ht="12" customHeight="1" x14ac:dyDescent="0.2">
      <c r="F249" s="101"/>
    </row>
    <row r="250" spans="6:6" ht="12" customHeight="1" x14ac:dyDescent="0.2">
      <c r="F250" s="101"/>
    </row>
    <row r="251" spans="6:6" ht="12" customHeight="1" x14ac:dyDescent="0.2">
      <c r="F251" s="101"/>
    </row>
    <row r="252" spans="6:6" ht="12" customHeight="1" x14ac:dyDescent="0.2">
      <c r="F252" s="101"/>
    </row>
    <row r="253" spans="6:6" ht="12" customHeight="1" x14ac:dyDescent="0.2">
      <c r="F253" s="101"/>
    </row>
    <row r="254" spans="6:6" ht="12" customHeight="1" x14ac:dyDescent="0.2">
      <c r="F254" s="101"/>
    </row>
    <row r="255" spans="6:6" ht="12" customHeight="1" x14ac:dyDescent="0.2">
      <c r="F255" s="101"/>
    </row>
    <row r="256" spans="6:6" ht="12" customHeight="1" x14ac:dyDescent="0.2">
      <c r="F256" s="101"/>
    </row>
    <row r="257" spans="6:6" ht="12" customHeight="1" x14ac:dyDescent="0.2">
      <c r="F257" s="101"/>
    </row>
    <row r="258" spans="6:6" ht="12" customHeight="1" x14ac:dyDescent="0.2">
      <c r="F258" s="101"/>
    </row>
    <row r="259" spans="6:6" ht="12" customHeight="1" x14ac:dyDescent="0.2">
      <c r="F259" s="101"/>
    </row>
    <row r="260" spans="6:6" ht="12" customHeight="1" x14ac:dyDescent="0.2">
      <c r="F260" s="101"/>
    </row>
    <row r="261" spans="6:6" ht="12" customHeight="1" x14ac:dyDescent="0.2">
      <c r="F261" s="101"/>
    </row>
    <row r="262" spans="6:6" ht="12" customHeight="1" x14ac:dyDescent="0.2">
      <c r="F262" s="101"/>
    </row>
    <row r="263" spans="6:6" ht="12" customHeight="1" x14ac:dyDescent="0.2">
      <c r="F263" s="101"/>
    </row>
    <row r="264" spans="6:6" ht="12" customHeight="1" x14ac:dyDescent="0.2">
      <c r="F264" s="101"/>
    </row>
    <row r="265" spans="6:6" ht="12" customHeight="1" x14ac:dyDescent="0.2">
      <c r="F265" s="101"/>
    </row>
    <row r="266" spans="6:6" ht="12" customHeight="1" x14ac:dyDescent="0.2">
      <c r="F266" s="101"/>
    </row>
    <row r="267" spans="6:6" ht="12" customHeight="1" x14ac:dyDescent="0.2">
      <c r="F267" s="101"/>
    </row>
    <row r="268" spans="6:6" ht="12" customHeight="1" x14ac:dyDescent="0.2">
      <c r="F268" s="101"/>
    </row>
    <row r="269" spans="6:6" ht="12" customHeight="1" x14ac:dyDescent="0.2">
      <c r="F269" s="101"/>
    </row>
    <row r="270" spans="6:6" ht="12" customHeight="1" x14ac:dyDescent="0.2">
      <c r="F270" s="101"/>
    </row>
    <row r="271" spans="6:6" ht="12" customHeight="1" x14ac:dyDescent="0.2">
      <c r="F271" s="101"/>
    </row>
    <row r="272" spans="6:6" ht="12" customHeight="1" x14ac:dyDescent="0.2">
      <c r="F272" s="101"/>
    </row>
    <row r="273" spans="6:6" ht="12" customHeight="1" x14ac:dyDescent="0.2">
      <c r="F273" s="101"/>
    </row>
    <row r="274" spans="6:6" ht="12" customHeight="1" x14ac:dyDescent="0.2">
      <c r="F274" s="101"/>
    </row>
    <row r="275" spans="6:6" ht="12" customHeight="1" x14ac:dyDescent="0.2">
      <c r="F275" s="101"/>
    </row>
    <row r="276" spans="6:6" ht="12" customHeight="1" x14ac:dyDescent="0.2">
      <c r="F276" s="101"/>
    </row>
    <row r="277" spans="6:6" ht="12" customHeight="1" x14ac:dyDescent="0.2">
      <c r="F277" s="101"/>
    </row>
    <row r="278" spans="6:6" ht="12" customHeight="1" x14ac:dyDescent="0.2">
      <c r="F278" s="101"/>
    </row>
    <row r="279" spans="6:6" ht="12" customHeight="1" x14ac:dyDescent="0.2">
      <c r="F279" s="101"/>
    </row>
    <row r="280" spans="6:6" ht="12" customHeight="1" x14ac:dyDescent="0.2">
      <c r="F280" s="101"/>
    </row>
    <row r="281" spans="6:6" ht="12" customHeight="1" x14ac:dyDescent="0.2">
      <c r="F281" s="101"/>
    </row>
    <row r="282" spans="6:6" ht="12" customHeight="1" x14ac:dyDescent="0.2">
      <c r="F282" s="101"/>
    </row>
    <row r="283" spans="6:6" ht="12" customHeight="1" x14ac:dyDescent="0.2">
      <c r="F283" s="101"/>
    </row>
    <row r="284" spans="6:6" ht="12" customHeight="1" x14ac:dyDescent="0.2">
      <c r="F284" s="101"/>
    </row>
    <row r="285" spans="6:6" ht="12" customHeight="1" x14ac:dyDescent="0.2">
      <c r="F285" s="101"/>
    </row>
    <row r="286" spans="6:6" ht="12" customHeight="1" x14ac:dyDescent="0.2">
      <c r="F286" s="101"/>
    </row>
    <row r="287" spans="6:6" ht="12" customHeight="1" x14ac:dyDescent="0.2">
      <c r="F287" s="101"/>
    </row>
    <row r="288" spans="6:6" ht="12" customHeight="1" x14ac:dyDescent="0.2">
      <c r="F288" s="101"/>
    </row>
    <row r="289" spans="6:6" ht="12" customHeight="1" x14ac:dyDescent="0.2">
      <c r="F289" s="101"/>
    </row>
    <row r="290" spans="6:6" ht="12" customHeight="1" x14ac:dyDescent="0.2">
      <c r="F290" s="101"/>
    </row>
    <row r="291" spans="6:6" ht="12" customHeight="1" x14ac:dyDescent="0.2">
      <c r="F291" s="101"/>
    </row>
    <row r="292" spans="6:6" ht="12" customHeight="1" x14ac:dyDescent="0.2">
      <c r="F292" s="101"/>
    </row>
    <row r="293" spans="6:6" ht="12" customHeight="1" x14ac:dyDescent="0.2">
      <c r="F293" s="101"/>
    </row>
    <row r="294" spans="6:6" ht="12" customHeight="1" x14ac:dyDescent="0.2">
      <c r="F294" s="101"/>
    </row>
    <row r="295" spans="6:6" ht="12" customHeight="1" x14ac:dyDescent="0.2">
      <c r="F295" s="101"/>
    </row>
    <row r="296" spans="6:6" ht="12" customHeight="1" x14ac:dyDescent="0.2">
      <c r="F296" s="101"/>
    </row>
    <row r="297" spans="6:6" ht="12" customHeight="1" x14ac:dyDescent="0.2">
      <c r="F297" s="101"/>
    </row>
    <row r="298" spans="6:6" ht="12" customHeight="1" x14ac:dyDescent="0.2">
      <c r="F298" s="101"/>
    </row>
    <row r="299" spans="6:6" ht="12" customHeight="1" x14ac:dyDescent="0.2">
      <c r="F299" s="101"/>
    </row>
    <row r="300" spans="6:6" ht="12" customHeight="1" x14ac:dyDescent="0.2">
      <c r="F300" s="101"/>
    </row>
    <row r="301" spans="6:6" ht="12" customHeight="1" x14ac:dyDescent="0.2">
      <c r="F301" s="101"/>
    </row>
    <row r="302" spans="6:6" ht="12" customHeight="1" x14ac:dyDescent="0.2">
      <c r="F302" s="101"/>
    </row>
    <row r="303" spans="6:6" ht="12" customHeight="1" x14ac:dyDescent="0.2">
      <c r="F303" s="101"/>
    </row>
    <row r="304" spans="6:6" ht="12" customHeight="1" x14ac:dyDescent="0.2">
      <c r="F304" s="101"/>
    </row>
    <row r="305" spans="6:6" ht="12" customHeight="1" x14ac:dyDescent="0.2">
      <c r="F305" s="101"/>
    </row>
    <row r="306" spans="6:6" ht="12" customHeight="1" x14ac:dyDescent="0.2">
      <c r="F306" s="101"/>
    </row>
    <row r="307" spans="6:6" ht="12" customHeight="1" x14ac:dyDescent="0.2">
      <c r="F307" s="101"/>
    </row>
    <row r="308" spans="6:6" ht="12" customHeight="1" x14ac:dyDescent="0.2">
      <c r="F308" s="101"/>
    </row>
    <row r="309" spans="6:6" ht="12" customHeight="1" x14ac:dyDescent="0.2">
      <c r="F309" s="101"/>
    </row>
    <row r="310" spans="6:6" ht="12" customHeight="1" x14ac:dyDescent="0.2">
      <c r="F310" s="101"/>
    </row>
    <row r="311" spans="6:6" ht="12" customHeight="1" x14ac:dyDescent="0.2">
      <c r="F311" s="101"/>
    </row>
    <row r="312" spans="6:6" ht="12" customHeight="1" x14ac:dyDescent="0.2">
      <c r="F312" s="101"/>
    </row>
    <row r="313" spans="6:6" ht="12" customHeight="1" x14ac:dyDescent="0.2">
      <c r="F313" s="101"/>
    </row>
    <row r="314" spans="6:6" ht="12" customHeight="1" x14ac:dyDescent="0.2">
      <c r="F314" s="101"/>
    </row>
    <row r="315" spans="6:6" ht="12" customHeight="1" x14ac:dyDescent="0.2">
      <c r="F315" s="101"/>
    </row>
    <row r="316" spans="6:6" ht="12" customHeight="1" x14ac:dyDescent="0.2">
      <c r="F316" s="101"/>
    </row>
    <row r="317" spans="6:6" ht="12" customHeight="1" x14ac:dyDescent="0.2">
      <c r="F317" s="101"/>
    </row>
    <row r="318" spans="6:6" ht="12" customHeight="1" x14ac:dyDescent="0.2">
      <c r="F318" s="101"/>
    </row>
    <row r="319" spans="6:6" ht="12" customHeight="1" x14ac:dyDescent="0.2">
      <c r="F319" s="101"/>
    </row>
    <row r="320" spans="6:6" ht="12" customHeight="1" x14ac:dyDescent="0.2">
      <c r="F320" s="101"/>
    </row>
    <row r="321" spans="6:6" ht="12" customHeight="1" x14ac:dyDescent="0.2">
      <c r="F321" s="101"/>
    </row>
    <row r="322" spans="6:6" ht="12" customHeight="1" x14ac:dyDescent="0.2">
      <c r="F322" s="101"/>
    </row>
    <row r="323" spans="6:6" ht="12" customHeight="1" x14ac:dyDescent="0.2">
      <c r="F323" s="101"/>
    </row>
    <row r="324" spans="6:6" ht="12" customHeight="1" x14ac:dyDescent="0.2">
      <c r="F324" s="101"/>
    </row>
    <row r="325" spans="6:6" ht="12" customHeight="1" x14ac:dyDescent="0.2">
      <c r="F325" s="101"/>
    </row>
    <row r="326" spans="6:6" ht="12" customHeight="1" x14ac:dyDescent="0.2">
      <c r="F326" s="101"/>
    </row>
    <row r="327" spans="6:6" ht="12" customHeight="1" x14ac:dyDescent="0.2">
      <c r="F327" s="101"/>
    </row>
    <row r="328" spans="6:6" ht="12" customHeight="1" x14ac:dyDescent="0.2">
      <c r="F328" s="101"/>
    </row>
    <row r="329" spans="6:6" ht="12" customHeight="1" x14ac:dyDescent="0.2">
      <c r="F329" s="101"/>
    </row>
    <row r="330" spans="6:6" ht="12" customHeight="1" x14ac:dyDescent="0.2">
      <c r="F330" s="101"/>
    </row>
    <row r="331" spans="6:6" ht="12" customHeight="1" x14ac:dyDescent="0.2">
      <c r="F331" s="101"/>
    </row>
    <row r="332" spans="6:6" ht="12" customHeight="1" x14ac:dyDescent="0.2">
      <c r="F332" s="101"/>
    </row>
    <row r="333" spans="6:6" ht="12" customHeight="1" x14ac:dyDescent="0.2">
      <c r="F333" s="101"/>
    </row>
    <row r="334" spans="6:6" ht="12" customHeight="1" x14ac:dyDescent="0.2">
      <c r="F334" s="101"/>
    </row>
    <row r="335" spans="6:6" ht="12" customHeight="1" x14ac:dyDescent="0.2">
      <c r="F335" s="101"/>
    </row>
    <row r="336" spans="6:6" ht="12" customHeight="1" x14ac:dyDescent="0.2">
      <c r="F336" s="101"/>
    </row>
    <row r="337" spans="6:6" ht="12" customHeight="1" x14ac:dyDescent="0.2">
      <c r="F337" s="101"/>
    </row>
    <row r="338" spans="6:6" ht="12" customHeight="1" x14ac:dyDescent="0.2">
      <c r="F338" s="101"/>
    </row>
    <row r="339" spans="6:6" ht="12" customHeight="1" x14ac:dyDescent="0.2">
      <c r="F339" s="101"/>
    </row>
    <row r="340" spans="6:6" ht="12" customHeight="1" x14ac:dyDescent="0.2">
      <c r="F340" s="101"/>
    </row>
    <row r="341" spans="6:6" ht="12" customHeight="1" x14ac:dyDescent="0.2">
      <c r="F341" s="101"/>
    </row>
    <row r="342" spans="6:6" ht="12" customHeight="1" x14ac:dyDescent="0.2">
      <c r="F342" s="101"/>
    </row>
    <row r="343" spans="6:6" ht="12" customHeight="1" x14ac:dyDescent="0.2">
      <c r="F343" s="101"/>
    </row>
    <row r="344" spans="6:6" ht="12" customHeight="1" x14ac:dyDescent="0.2">
      <c r="F344" s="101"/>
    </row>
    <row r="345" spans="6:6" ht="12" customHeight="1" x14ac:dyDescent="0.2">
      <c r="F345" s="101"/>
    </row>
    <row r="346" spans="6:6" ht="12" customHeight="1" x14ac:dyDescent="0.2">
      <c r="F346" s="101"/>
    </row>
    <row r="347" spans="6:6" ht="12" customHeight="1" x14ac:dyDescent="0.2">
      <c r="F347" s="101"/>
    </row>
    <row r="348" spans="6:6" ht="12" customHeight="1" x14ac:dyDescent="0.2">
      <c r="F348" s="101"/>
    </row>
    <row r="349" spans="6:6" ht="12" customHeight="1" x14ac:dyDescent="0.2">
      <c r="F349" s="101"/>
    </row>
    <row r="350" spans="6:6" ht="12" customHeight="1" x14ac:dyDescent="0.2">
      <c r="F350" s="101"/>
    </row>
    <row r="351" spans="6:6" ht="12" customHeight="1" x14ac:dyDescent="0.2">
      <c r="F351" s="101"/>
    </row>
    <row r="352" spans="6:6" ht="12" customHeight="1" x14ac:dyDescent="0.2">
      <c r="F352" s="101"/>
    </row>
    <row r="353" spans="6:6" ht="12" customHeight="1" x14ac:dyDescent="0.2">
      <c r="F353" s="101"/>
    </row>
    <row r="354" spans="6:6" ht="12" customHeight="1" x14ac:dyDescent="0.2">
      <c r="F354" s="101"/>
    </row>
    <row r="355" spans="6:6" ht="12" customHeight="1" x14ac:dyDescent="0.2">
      <c r="F355" s="101"/>
    </row>
    <row r="356" spans="6:6" ht="12" customHeight="1" x14ac:dyDescent="0.2">
      <c r="F356" s="101"/>
    </row>
    <row r="357" spans="6:6" ht="12" customHeight="1" x14ac:dyDescent="0.2">
      <c r="F357" s="101"/>
    </row>
    <row r="358" spans="6:6" ht="12" customHeight="1" x14ac:dyDescent="0.2">
      <c r="F358" s="101"/>
    </row>
    <row r="359" spans="6:6" ht="12" customHeight="1" x14ac:dyDescent="0.2">
      <c r="F359" s="101"/>
    </row>
    <row r="360" spans="6:6" ht="12" customHeight="1" x14ac:dyDescent="0.2">
      <c r="F360" s="101"/>
    </row>
    <row r="361" spans="6:6" ht="12" customHeight="1" x14ac:dyDescent="0.2">
      <c r="F361" s="101"/>
    </row>
    <row r="362" spans="6:6" ht="12" customHeight="1" x14ac:dyDescent="0.2">
      <c r="F362" s="101"/>
    </row>
    <row r="363" spans="6:6" ht="12" customHeight="1" x14ac:dyDescent="0.2">
      <c r="F363" s="101"/>
    </row>
    <row r="364" spans="6:6" ht="12" customHeight="1" x14ac:dyDescent="0.2">
      <c r="F364" s="101"/>
    </row>
    <row r="365" spans="6:6" ht="12" customHeight="1" x14ac:dyDescent="0.2">
      <c r="F365" s="101"/>
    </row>
    <row r="366" spans="6:6" ht="12" customHeight="1" x14ac:dyDescent="0.2">
      <c r="F366" s="101"/>
    </row>
    <row r="367" spans="6:6" ht="12" customHeight="1" x14ac:dyDescent="0.2">
      <c r="F367" s="101"/>
    </row>
    <row r="368" spans="6:6" ht="12" customHeight="1" x14ac:dyDescent="0.2">
      <c r="F368" s="101"/>
    </row>
    <row r="369" spans="6:6" ht="12" customHeight="1" x14ac:dyDescent="0.2">
      <c r="F369" s="101"/>
    </row>
    <row r="370" spans="6:6" ht="12" customHeight="1" x14ac:dyDescent="0.2">
      <c r="F370" s="101"/>
    </row>
    <row r="371" spans="6:6" ht="12" customHeight="1" x14ac:dyDescent="0.2">
      <c r="F371" s="101"/>
    </row>
    <row r="372" spans="6:6" ht="12" customHeight="1" x14ac:dyDescent="0.2">
      <c r="F372" s="101"/>
    </row>
    <row r="373" spans="6:6" ht="12" customHeight="1" x14ac:dyDescent="0.2">
      <c r="F373" s="101"/>
    </row>
    <row r="374" spans="6:6" ht="12" customHeight="1" x14ac:dyDescent="0.2">
      <c r="F374" s="101"/>
    </row>
    <row r="375" spans="6:6" ht="12" customHeight="1" x14ac:dyDescent="0.2">
      <c r="F375" s="101"/>
    </row>
    <row r="376" spans="6:6" ht="12" customHeight="1" x14ac:dyDescent="0.2">
      <c r="F376" s="101"/>
    </row>
    <row r="377" spans="6:6" ht="12" customHeight="1" x14ac:dyDescent="0.2">
      <c r="F377" s="101"/>
    </row>
    <row r="378" spans="6:6" ht="12" customHeight="1" x14ac:dyDescent="0.2">
      <c r="F378" s="101"/>
    </row>
    <row r="379" spans="6:6" ht="12" customHeight="1" x14ac:dyDescent="0.2">
      <c r="F379" s="101"/>
    </row>
    <row r="380" spans="6:6" ht="12" customHeight="1" x14ac:dyDescent="0.2">
      <c r="F380" s="101"/>
    </row>
    <row r="381" spans="6:6" ht="12" customHeight="1" x14ac:dyDescent="0.2">
      <c r="F381" s="101"/>
    </row>
    <row r="382" spans="6:6" ht="12" customHeight="1" x14ac:dyDescent="0.2">
      <c r="F382" s="101"/>
    </row>
    <row r="383" spans="6:6" ht="12" customHeight="1" x14ac:dyDescent="0.2">
      <c r="F383" s="101"/>
    </row>
    <row r="384" spans="6:6" ht="12" customHeight="1" x14ac:dyDescent="0.2">
      <c r="F384" s="101"/>
    </row>
    <row r="385" spans="6:6" ht="12" customHeight="1" x14ac:dyDescent="0.2">
      <c r="F385" s="101"/>
    </row>
    <row r="386" spans="6:6" ht="12" customHeight="1" x14ac:dyDescent="0.2">
      <c r="F386" s="101"/>
    </row>
    <row r="387" spans="6:6" ht="12" customHeight="1" x14ac:dyDescent="0.2">
      <c r="F387" s="101"/>
    </row>
    <row r="388" spans="6:6" ht="12" customHeight="1" x14ac:dyDescent="0.2">
      <c r="F388" s="101"/>
    </row>
    <row r="389" spans="6:6" ht="12" customHeight="1" x14ac:dyDescent="0.2">
      <c r="F389" s="101"/>
    </row>
    <row r="390" spans="6:6" ht="12" customHeight="1" x14ac:dyDescent="0.2">
      <c r="F390" s="101"/>
    </row>
    <row r="391" spans="6:6" ht="12" customHeight="1" x14ac:dyDescent="0.2">
      <c r="F391" s="101"/>
    </row>
    <row r="392" spans="6:6" ht="12" customHeight="1" x14ac:dyDescent="0.2">
      <c r="F392" s="101"/>
    </row>
    <row r="393" spans="6:6" ht="12" customHeight="1" x14ac:dyDescent="0.2">
      <c r="F393" s="101"/>
    </row>
    <row r="394" spans="6:6" ht="12" customHeight="1" x14ac:dyDescent="0.2">
      <c r="F394" s="101"/>
    </row>
    <row r="395" spans="6:6" ht="12" customHeight="1" x14ac:dyDescent="0.2">
      <c r="F395" s="101"/>
    </row>
    <row r="396" spans="6:6" ht="12" customHeight="1" x14ac:dyDescent="0.2">
      <c r="F396" s="101"/>
    </row>
    <row r="397" spans="6:6" ht="12" customHeight="1" x14ac:dyDescent="0.2">
      <c r="F397" s="101"/>
    </row>
    <row r="398" spans="6:6" ht="12" customHeight="1" x14ac:dyDescent="0.2">
      <c r="F398" s="101"/>
    </row>
    <row r="399" spans="6:6" ht="12" customHeight="1" x14ac:dyDescent="0.2">
      <c r="F399" s="101"/>
    </row>
    <row r="400" spans="6:6" ht="12" customHeight="1" x14ac:dyDescent="0.2">
      <c r="F400" s="101"/>
    </row>
    <row r="401" spans="6:6" ht="12" customHeight="1" x14ac:dyDescent="0.2">
      <c r="F401" s="101"/>
    </row>
    <row r="402" spans="6:6" ht="12" customHeight="1" x14ac:dyDescent="0.2">
      <c r="F402" s="101"/>
    </row>
    <row r="403" spans="6:6" ht="12" customHeight="1" x14ac:dyDescent="0.2">
      <c r="F403" s="101"/>
    </row>
    <row r="404" spans="6:6" ht="12" customHeight="1" x14ac:dyDescent="0.2">
      <c r="F404" s="101"/>
    </row>
    <row r="405" spans="6:6" ht="12" customHeight="1" x14ac:dyDescent="0.2">
      <c r="F405" s="101"/>
    </row>
    <row r="406" spans="6:6" ht="12" customHeight="1" x14ac:dyDescent="0.2">
      <c r="F406" s="101"/>
    </row>
    <row r="407" spans="6:6" ht="12" customHeight="1" x14ac:dyDescent="0.2">
      <c r="F407" s="101"/>
    </row>
    <row r="408" spans="6:6" ht="12" customHeight="1" x14ac:dyDescent="0.2">
      <c r="F408" s="101"/>
    </row>
    <row r="409" spans="6:6" ht="12" customHeight="1" x14ac:dyDescent="0.2">
      <c r="F409" s="101"/>
    </row>
    <row r="410" spans="6:6" ht="12" customHeight="1" x14ac:dyDescent="0.2">
      <c r="F410" s="101"/>
    </row>
    <row r="411" spans="6:6" ht="12" customHeight="1" x14ac:dyDescent="0.2">
      <c r="F411" s="101"/>
    </row>
    <row r="412" spans="6:6" ht="12" customHeight="1" x14ac:dyDescent="0.2">
      <c r="F412" s="101"/>
    </row>
    <row r="413" spans="6:6" ht="12" customHeight="1" x14ac:dyDescent="0.2">
      <c r="F413" s="101"/>
    </row>
    <row r="414" spans="6:6" ht="12" customHeight="1" x14ac:dyDescent="0.2">
      <c r="F414" s="101"/>
    </row>
    <row r="415" spans="6:6" ht="12" customHeight="1" x14ac:dyDescent="0.2">
      <c r="F415" s="101"/>
    </row>
    <row r="416" spans="6:6" ht="12" customHeight="1" x14ac:dyDescent="0.2">
      <c r="F416" s="101"/>
    </row>
    <row r="417" spans="6:6" ht="12" customHeight="1" x14ac:dyDescent="0.2">
      <c r="F417" s="101"/>
    </row>
    <row r="418" spans="6:6" ht="12" customHeight="1" x14ac:dyDescent="0.2">
      <c r="F418" s="101"/>
    </row>
    <row r="419" spans="6:6" ht="12" customHeight="1" x14ac:dyDescent="0.2">
      <c r="F419" s="101"/>
    </row>
    <row r="420" spans="6:6" ht="12" customHeight="1" x14ac:dyDescent="0.2">
      <c r="F420" s="101"/>
    </row>
    <row r="421" spans="6:6" ht="12" customHeight="1" x14ac:dyDescent="0.2">
      <c r="F421" s="101"/>
    </row>
    <row r="422" spans="6:6" ht="12" customHeight="1" x14ac:dyDescent="0.2">
      <c r="F422" s="101"/>
    </row>
    <row r="423" spans="6:6" ht="12" customHeight="1" x14ac:dyDescent="0.2">
      <c r="F423" s="101"/>
    </row>
    <row r="424" spans="6:6" ht="12" customHeight="1" x14ac:dyDescent="0.2">
      <c r="F424" s="101"/>
    </row>
    <row r="425" spans="6:6" ht="12" customHeight="1" x14ac:dyDescent="0.2">
      <c r="F425" s="101"/>
    </row>
    <row r="426" spans="6:6" ht="12" customHeight="1" x14ac:dyDescent="0.2">
      <c r="F426" s="101"/>
    </row>
    <row r="427" spans="6:6" ht="12" customHeight="1" x14ac:dyDescent="0.2">
      <c r="F427" s="101"/>
    </row>
    <row r="428" spans="6:6" ht="12" customHeight="1" x14ac:dyDescent="0.2">
      <c r="F428" s="101"/>
    </row>
    <row r="429" spans="6:6" ht="12" customHeight="1" x14ac:dyDescent="0.2">
      <c r="F429" s="101"/>
    </row>
    <row r="430" spans="6:6" ht="12" customHeight="1" x14ac:dyDescent="0.2">
      <c r="F430" s="101"/>
    </row>
    <row r="431" spans="6:6" ht="12" customHeight="1" x14ac:dyDescent="0.2">
      <c r="F431" s="101"/>
    </row>
    <row r="432" spans="6:6" ht="12" customHeight="1" x14ac:dyDescent="0.2">
      <c r="F432" s="101"/>
    </row>
    <row r="433" spans="6:6" ht="12" customHeight="1" x14ac:dyDescent="0.2">
      <c r="F433" s="101"/>
    </row>
    <row r="434" spans="6:6" ht="12" customHeight="1" x14ac:dyDescent="0.2">
      <c r="F434" s="101"/>
    </row>
    <row r="435" spans="6:6" ht="12" customHeight="1" x14ac:dyDescent="0.2">
      <c r="F435" s="101"/>
    </row>
    <row r="436" spans="6:6" ht="12" customHeight="1" x14ac:dyDescent="0.2">
      <c r="F436" s="101"/>
    </row>
    <row r="437" spans="6:6" ht="12" customHeight="1" x14ac:dyDescent="0.2">
      <c r="F437" s="101"/>
    </row>
    <row r="438" spans="6:6" ht="12" customHeight="1" x14ac:dyDescent="0.2">
      <c r="F438" s="101"/>
    </row>
    <row r="439" spans="6:6" ht="12" customHeight="1" x14ac:dyDescent="0.2">
      <c r="F439" s="101"/>
    </row>
    <row r="440" spans="6:6" ht="12" customHeight="1" x14ac:dyDescent="0.2">
      <c r="F440" s="101"/>
    </row>
    <row r="441" spans="6:6" ht="12" customHeight="1" x14ac:dyDescent="0.2">
      <c r="F441" s="101"/>
    </row>
    <row r="442" spans="6:6" ht="12" customHeight="1" x14ac:dyDescent="0.2">
      <c r="F442" s="101"/>
    </row>
    <row r="443" spans="6:6" ht="12" customHeight="1" x14ac:dyDescent="0.2">
      <c r="F443" s="101"/>
    </row>
    <row r="444" spans="6:6" ht="12" customHeight="1" x14ac:dyDescent="0.2">
      <c r="F444" s="101"/>
    </row>
    <row r="445" spans="6:6" ht="12" customHeight="1" x14ac:dyDescent="0.2">
      <c r="F445" s="101"/>
    </row>
    <row r="446" spans="6:6" ht="12" customHeight="1" x14ac:dyDescent="0.2">
      <c r="F446" s="101"/>
    </row>
    <row r="447" spans="6:6" ht="12" customHeight="1" x14ac:dyDescent="0.2">
      <c r="F447" s="101"/>
    </row>
    <row r="448" spans="6:6" ht="12" customHeight="1" x14ac:dyDescent="0.2">
      <c r="F448" s="101"/>
    </row>
    <row r="449" spans="6:6" ht="12" customHeight="1" x14ac:dyDescent="0.2">
      <c r="F449" s="101"/>
    </row>
    <row r="450" spans="6:6" ht="12" customHeight="1" x14ac:dyDescent="0.2">
      <c r="F450" s="101"/>
    </row>
    <row r="451" spans="6:6" ht="12" customHeight="1" x14ac:dyDescent="0.2">
      <c r="F451" s="101"/>
    </row>
    <row r="452" spans="6:6" ht="12" customHeight="1" x14ac:dyDescent="0.2">
      <c r="F452" s="101"/>
    </row>
    <row r="453" spans="6:6" ht="12" customHeight="1" x14ac:dyDescent="0.2">
      <c r="F453" s="101"/>
    </row>
    <row r="454" spans="6:6" ht="12" customHeight="1" x14ac:dyDescent="0.2">
      <c r="F454" s="101"/>
    </row>
    <row r="455" spans="6:6" ht="12" customHeight="1" x14ac:dyDescent="0.2">
      <c r="F455" s="101"/>
    </row>
    <row r="456" spans="6:6" ht="12" customHeight="1" x14ac:dyDescent="0.2">
      <c r="F456" s="101"/>
    </row>
    <row r="457" spans="6:6" ht="12" customHeight="1" x14ac:dyDescent="0.2">
      <c r="F457" s="101"/>
    </row>
    <row r="458" spans="6:6" ht="12" customHeight="1" x14ac:dyDescent="0.2">
      <c r="F458" s="101"/>
    </row>
    <row r="459" spans="6:6" ht="12" customHeight="1" x14ac:dyDescent="0.2">
      <c r="F459" s="101"/>
    </row>
    <row r="460" spans="6:6" ht="12" customHeight="1" x14ac:dyDescent="0.2">
      <c r="F460" s="101"/>
    </row>
    <row r="461" spans="6:6" ht="12" customHeight="1" x14ac:dyDescent="0.2">
      <c r="F461" s="101"/>
    </row>
    <row r="462" spans="6:6" ht="12" customHeight="1" x14ac:dyDescent="0.2">
      <c r="F462" s="101"/>
    </row>
    <row r="463" spans="6:6" ht="12" customHeight="1" x14ac:dyDescent="0.2">
      <c r="F463" s="101"/>
    </row>
    <row r="464" spans="6:6" ht="12" customHeight="1" x14ac:dyDescent="0.2">
      <c r="F464" s="101"/>
    </row>
    <row r="465" spans="6:6" ht="12" customHeight="1" x14ac:dyDescent="0.2">
      <c r="F465" s="101"/>
    </row>
    <row r="466" spans="6:6" ht="12" customHeight="1" x14ac:dyDescent="0.2">
      <c r="F466" s="101"/>
    </row>
    <row r="467" spans="6:6" ht="12" customHeight="1" x14ac:dyDescent="0.2">
      <c r="F467" s="101"/>
    </row>
    <row r="468" spans="6:6" ht="12" customHeight="1" x14ac:dyDescent="0.2">
      <c r="F468" s="101"/>
    </row>
    <row r="469" spans="6:6" ht="12" customHeight="1" x14ac:dyDescent="0.2">
      <c r="F469" s="101"/>
    </row>
    <row r="470" spans="6:6" ht="12" customHeight="1" x14ac:dyDescent="0.2">
      <c r="F470" s="101"/>
    </row>
    <row r="471" spans="6:6" ht="12" customHeight="1" x14ac:dyDescent="0.2">
      <c r="F471" s="101"/>
    </row>
    <row r="472" spans="6:6" ht="12" customHeight="1" x14ac:dyDescent="0.2">
      <c r="F472" s="101"/>
    </row>
    <row r="473" spans="6:6" ht="12" customHeight="1" x14ac:dyDescent="0.2">
      <c r="F473" s="101"/>
    </row>
    <row r="474" spans="6:6" ht="12" customHeight="1" x14ac:dyDescent="0.2">
      <c r="F474" s="101"/>
    </row>
    <row r="475" spans="6:6" ht="12" customHeight="1" x14ac:dyDescent="0.2">
      <c r="F475" s="101"/>
    </row>
    <row r="476" spans="6:6" ht="12" customHeight="1" x14ac:dyDescent="0.2">
      <c r="F476" s="101"/>
    </row>
    <row r="477" spans="6:6" ht="12" customHeight="1" x14ac:dyDescent="0.2">
      <c r="F477" s="101"/>
    </row>
    <row r="478" spans="6:6" ht="12" customHeight="1" x14ac:dyDescent="0.2">
      <c r="F478" s="101"/>
    </row>
    <row r="479" spans="6:6" ht="12" customHeight="1" x14ac:dyDescent="0.2">
      <c r="F479" s="101"/>
    </row>
    <row r="480" spans="6:6" ht="12" customHeight="1" x14ac:dyDescent="0.2">
      <c r="F480" s="101"/>
    </row>
    <row r="481" spans="6:6" ht="12" customHeight="1" x14ac:dyDescent="0.2">
      <c r="F481" s="101"/>
    </row>
    <row r="482" spans="6:6" ht="12" customHeight="1" x14ac:dyDescent="0.2">
      <c r="F482" s="101"/>
    </row>
    <row r="483" spans="6:6" ht="12" customHeight="1" x14ac:dyDescent="0.2">
      <c r="F483" s="101"/>
    </row>
    <row r="484" spans="6:6" ht="12" customHeight="1" x14ac:dyDescent="0.2">
      <c r="F484" s="101"/>
    </row>
    <row r="485" spans="6:6" ht="12" customHeight="1" x14ac:dyDescent="0.2">
      <c r="F485" s="101"/>
    </row>
    <row r="486" spans="6:6" ht="12" customHeight="1" x14ac:dyDescent="0.2">
      <c r="F486" s="101"/>
    </row>
    <row r="487" spans="6:6" ht="12" customHeight="1" x14ac:dyDescent="0.2">
      <c r="F487" s="101"/>
    </row>
    <row r="488" spans="6:6" ht="12" customHeight="1" x14ac:dyDescent="0.2">
      <c r="F488" s="101"/>
    </row>
    <row r="489" spans="6:6" ht="12" customHeight="1" x14ac:dyDescent="0.2">
      <c r="F489" s="101"/>
    </row>
    <row r="490" spans="6:6" ht="12" customHeight="1" x14ac:dyDescent="0.2">
      <c r="F490" s="101"/>
    </row>
    <row r="491" spans="6:6" ht="12" customHeight="1" x14ac:dyDescent="0.2">
      <c r="F491" s="101"/>
    </row>
    <row r="492" spans="6:6" ht="12" customHeight="1" x14ac:dyDescent="0.2">
      <c r="F492" s="101"/>
    </row>
    <row r="493" spans="6:6" ht="12" customHeight="1" x14ac:dyDescent="0.2">
      <c r="F493" s="101"/>
    </row>
    <row r="494" spans="6:6" ht="12" customHeight="1" x14ac:dyDescent="0.2">
      <c r="F494" s="101"/>
    </row>
    <row r="495" spans="6:6" ht="12" customHeight="1" x14ac:dyDescent="0.2">
      <c r="F495" s="101"/>
    </row>
    <row r="496" spans="6:6" ht="12" customHeight="1" x14ac:dyDescent="0.2">
      <c r="F496" s="101"/>
    </row>
    <row r="497" spans="6:6" ht="12" customHeight="1" x14ac:dyDescent="0.2">
      <c r="F497" s="101"/>
    </row>
    <row r="498" spans="6:6" ht="12" customHeight="1" x14ac:dyDescent="0.2">
      <c r="F498" s="101"/>
    </row>
    <row r="499" spans="6:6" ht="12" customHeight="1" x14ac:dyDescent="0.2">
      <c r="F499" s="101"/>
    </row>
    <row r="500" spans="6:6" ht="12" customHeight="1" x14ac:dyDescent="0.2">
      <c r="F500" s="101"/>
    </row>
    <row r="501" spans="6:6" ht="12" customHeight="1" x14ac:dyDescent="0.2">
      <c r="F501" s="101"/>
    </row>
    <row r="502" spans="6:6" ht="12" customHeight="1" x14ac:dyDescent="0.2">
      <c r="F502" s="101"/>
    </row>
    <row r="503" spans="6:6" ht="12" customHeight="1" x14ac:dyDescent="0.2">
      <c r="F503" s="101"/>
    </row>
    <row r="504" spans="6:6" ht="12" customHeight="1" x14ac:dyDescent="0.2">
      <c r="F504" s="101"/>
    </row>
    <row r="505" spans="6:6" ht="12" customHeight="1" x14ac:dyDescent="0.2">
      <c r="F505" s="101"/>
    </row>
    <row r="506" spans="6:6" ht="12" customHeight="1" x14ac:dyDescent="0.2">
      <c r="F506" s="101"/>
    </row>
    <row r="507" spans="6:6" ht="12" customHeight="1" x14ac:dyDescent="0.2">
      <c r="F507" s="101"/>
    </row>
    <row r="508" spans="6:6" ht="12" customHeight="1" x14ac:dyDescent="0.2">
      <c r="F508" s="101"/>
    </row>
    <row r="509" spans="6:6" ht="12" customHeight="1" x14ac:dyDescent="0.2">
      <c r="F509" s="101"/>
    </row>
    <row r="510" spans="6:6" ht="12" customHeight="1" x14ac:dyDescent="0.2">
      <c r="F510" s="101"/>
    </row>
    <row r="511" spans="6:6" ht="12" customHeight="1" x14ac:dyDescent="0.2">
      <c r="F511" s="101"/>
    </row>
    <row r="512" spans="6:6" ht="12" customHeight="1" x14ac:dyDescent="0.2">
      <c r="F512" s="101"/>
    </row>
    <row r="513" spans="6:6" ht="12" customHeight="1" x14ac:dyDescent="0.2">
      <c r="F513" s="101"/>
    </row>
    <row r="514" spans="6:6" ht="12" customHeight="1" x14ac:dyDescent="0.2">
      <c r="F514" s="101"/>
    </row>
    <row r="515" spans="6:6" ht="12" customHeight="1" x14ac:dyDescent="0.2">
      <c r="F515" s="101"/>
    </row>
    <row r="516" spans="6:6" ht="12" customHeight="1" x14ac:dyDescent="0.2">
      <c r="F516" s="101"/>
    </row>
    <row r="517" spans="6:6" ht="12" customHeight="1" x14ac:dyDescent="0.2">
      <c r="F517" s="101"/>
    </row>
    <row r="518" spans="6:6" ht="12" customHeight="1" x14ac:dyDescent="0.2">
      <c r="F518" s="101"/>
    </row>
    <row r="519" spans="6:6" ht="12" customHeight="1" x14ac:dyDescent="0.2">
      <c r="F519" s="101"/>
    </row>
    <row r="520" spans="6:6" ht="12" customHeight="1" x14ac:dyDescent="0.2">
      <c r="F520" s="101"/>
    </row>
    <row r="521" spans="6:6" ht="12" customHeight="1" x14ac:dyDescent="0.2">
      <c r="F521" s="101"/>
    </row>
    <row r="522" spans="6:6" ht="12" customHeight="1" x14ac:dyDescent="0.2">
      <c r="F522" s="101"/>
    </row>
    <row r="523" spans="6:6" ht="12" customHeight="1" x14ac:dyDescent="0.2">
      <c r="F523" s="101"/>
    </row>
    <row r="524" spans="6:6" ht="12" customHeight="1" x14ac:dyDescent="0.2">
      <c r="F524" s="101"/>
    </row>
    <row r="525" spans="6:6" ht="12" customHeight="1" x14ac:dyDescent="0.2">
      <c r="F525" s="101"/>
    </row>
    <row r="526" spans="6:6" ht="12" customHeight="1" x14ac:dyDescent="0.2">
      <c r="F526" s="101"/>
    </row>
    <row r="527" spans="6:6" ht="12" customHeight="1" x14ac:dyDescent="0.2">
      <c r="F527" s="101"/>
    </row>
    <row r="528" spans="6:6" ht="12" customHeight="1" x14ac:dyDescent="0.2">
      <c r="F528" s="101"/>
    </row>
    <row r="529" spans="6:6" ht="12" customHeight="1" x14ac:dyDescent="0.2">
      <c r="F529" s="101"/>
    </row>
    <row r="530" spans="6:6" ht="12" customHeight="1" x14ac:dyDescent="0.2">
      <c r="F530" s="101"/>
    </row>
    <row r="531" spans="6:6" ht="12" customHeight="1" x14ac:dyDescent="0.2">
      <c r="F531" s="101"/>
    </row>
    <row r="532" spans="6:6" ht="12" customHeight="1" x14ac:dyDescent="0.2">
      <c r="F532" s="101"/>
    </row>
    <row r="533" spans="6:6" ht="12" customHeight="1" x14ac:dyDescent="0.2">
      <c r="F533" s="101"/>
    </row>
    <row r="534" spans="6:6" ht="12" customHeight="1" x14ac:dyDescent="0.2">
      <c r="F534" s="101"/>
    </row>
    <row r="535" spans="6:6" ht="12" customHeight="1" x14ac:dyDescent="0.2">
      <c r="F535" s="101"/>
    </row>
    <row r="536" spans="6:6" ht="12" customHeight="1" x14ac:dyDescent="0.2">
      <c r="F536" s="101"/>
    </row>
    <row r="537" spans="6:6" ht="12" customHeight="1" x14ac:dyDescent="0.2">
      <c r="F537" s="101"/>
    </row>
    <row r="538" spans="6:6" ht="12" customHeight="1" x14ac:dyDescent="0.2">
      <c r="F538" s="101"/>
    </row>
    <row r="539" spans="6:6" ht="12" customHeight="1" x14ac:dyDescent="0.2">
      <c r="F539" s="101"/>
    </row>
    <row r="540" spans="6:6" ht="12" customHeight="1" x14ac:dyDescent="0.2">
      <c r="F540" s="101"/>
    </row>
    <row r="541" spans="6:6" ht="12" customHeight="1" x14ac:dyDescent="0.2">
      <c r="F541" s="101"/>
    </row>
    <row r="542" spans="6:6" ht="12" customHeight="1" x14ac:dyDescent="0.2">
      <c r="F542" s="101"/>
    </row>
    <row r="543" spans="6:6" ht="12" customHeight="1" x14ac:dyDescent="0.2">
      <c r="F543" s="101"/>
    </row>
    <row r="544" spans="6:6" ht="12" customHeight="1" x14ac:dyDescent="0.2">
      <c r="F544" s="101"/>
    </row>
    <row r="545" spans="6:6" ht="12" customHeight="1" x14ac:dyDescent="0.2">
      <c r="F545" s="101"/>
    </row>
    <row r="546" spans="6:6" ht="12" customHeight="1" x14ac:dyDescent="0.2">
      <c r="F546" s="101"/>
    </row>
    <row r="547" spans="6:6" ht="12" customHeight="1" x14ac:dyDescent="0.2">
      <c r="F547" s="101"/>
    </row>
    <row r="548" spans="6:6" ht="12" customHeight="1" x14ac:dyDescent="0.2">
      <c r="F548" s="101"/>
    </row>
    <row r="549" spans="6:6" ht="12" customHeight="1" x14ac:dyDescent="0.2">
      <c r="F549" s="101"/>
    </row>
    <row r="550" spans="6:6" ht="12" customHeight="1" x14ac:dyDescent="0.2">
      <c r="F550" s="101"/>
    </row>
    <row r="551" spans="6:6" ht="12" customHeight="1" x14ac:dyDescent="0.2">
      <c r="F551" s="101"/>
    </row>
    <row r="552" spans="6:6" ht="12" customHeight="1" x14ac:dyDescent="0.2">
      <c r="F552" s="101"/>
    </row>
    <row r="553" spans="6:6" ht="12" customHeight="1" x14ac:dyDescent="0.2">
      <c r="F553" s="101"/>
    </row>
    <row r="554" spans="6:6" ht="12" customHeight="1" x14ac:dyDescent="0.2">
      <c r="F554" s="101"/>
    </row>
    <row r="555" spans="6:6" ht="12" customHeight="1" x14ac:dyDescent="0.2">
      <c r="F555" s="101"/>
    </row>
    <row r="556" spans="6:6" ht="12" customHeight="1" x14ac:dyDescent="0.2">
      <c r="F556" s="101"/>
    </row>
    <row r="557" spans="6:6" ht="12" customHeight="1" x14ac:dyDescent="0.2">
      <c r="F557" s="101"/>
    </row>
    <row r="558" spans="6:6" ht="12" customHeight="1" x14ac:dyDescent="0.2">
      <c r="F558" s="101"/>
    </row>
    <row r="559" spans="6:6" ht="12" customHeight="1" x14ac:dyDescent="0.2">
      <c r="F559" s="101"/>
    </row>
    <row r="560" spans="6:6" ht="12" customHeight="1" x14ac:dyDescent="0.2">
      <c r="F560" s="101"/>
    </row>
    <row r="561" spans="6:6" ht="12" customHeight="1" x14ac:dyDescent="0.2">
      <c r="F561" s="101"/>
    </row>
    <row r="562" spans="6:6" ht="12" customHeight="1" x14ac:dyDescent="0.2">
      <c r="F562" s="101"/>
    </row>
    <row r="563" spans="6:6" ht="12" customHeight="1" x14ac:dyDescent="0.2">
      <c r="F563" s="101"/>
    </row>
    <row r="564" spans="6:6" ht="12" customHeight="1" x14ac:dyDescent="0.2">
      <c r="F564" s="101"/>
    </row>
    <row r="565" spans="6:6" ht="12" customHeight="1" x14ac:dyDescent="0.2">
      <c r="F565" s="101"/>
    </row>
    <row r="566" spans="6:6" ht="12" customHeight="1" x14ac:dyDescent="0.2">
      <c r="F566" s="101"/>
    </row>
    <row r="567" spans="6:6" ht="12" customHeight="1" x14ac:dyDescent="0.2">
      <c r="F567" s="101"/>
    </row>
    <row r="568" spans="6:6" ht="12" customHeight="1" x14ac:dyDescent="0.2">
      <c r="F568" s="101"/>
    </row>
    <row r="569" spans="6:6" ht="12" customHeight="1" x14ac:dyDescent="0.2">
      <c r="F569" s="101"/>
    </row>
    <row r="570" spans="6:6" ht="12" customHeight="1" x14ac:dyDescent="0.2">
      <c r="F570" s="101"/>
    </row>
    <row r="571" spans="6:6" ht="12" customHeight="1" x14ac:dyDescent="0.2">
      <c r="F571" s="101"/>
    </row>
    <row r="572" spans="6:6" ht="12" customHeight="1" x14ac:dyDescent="0.2">
      <c r="F572" s="101"/>
    </row>
    <row r="573" spans="6:6" ht="12" customHeight="1" x14ac:dyDescent="0.2">
      <c r="F573" s="101"/>
    </row>
    <row r="574" spans="6:6" ht="12" customHeight="1" x14ac:dyDescent="0.2">
      <c r="F574" s="101"/>
    </row>
    <row r="575" spans="6:6" ht="12" customHeight="1" x14ac:dyDescent="0.2">
      <c r="F575" s="101"/>
    </row>
    <row r="576" spans="6:6" ht="12" customHeight="1" x14ac:dyDescent="0.2">
      <c r="F576" s="101"/>
    </row>
    <row r="577" spans="6:6" ht="12" customHeight="1" x14ac:dyDescent="0.2">
      <c r="F577" s="101"/>
    </row>
    <row r="578" spans="6:6" ht="12" customHeight="1" x14ac:dyDescent="0.2">
      <c r="F578" s="101"/>
    </row>
    <row r="579" spans="6:6" ht="12" customHeight="1" x14ac:dyDescent="0.2">
      <c r="F579" s="101"/>
    </row>
    <row r="580" spans="6:6" ht="12" customHeight="1" x14ac:dyDescent="0.2">
      <c r="F580" s="101"/>
    </row>
    <row r="581" spans="6:6" ht="12" customHeight="1" x14ac:dyDescent="0.2">
      <c r="F581" s="101"/>
    </row>
    <row r="582" spans="6:6" ht="12" customHeight="1" x14ac:dyDescent="0.2">
      <c r="F582" s="101"/>
    </row>
    <row r="583" spans="6:6" ht="12" customHeight="1" x14ac:dyDescent="0.2">
      <c r="F583" s="101"/>
    </row>
    <row r="584" spans="6:6" ht="12" customHeight="1" x14ac:dyDescent="0.2">
      <c r="F584" s="101"/>
    </row>
    <row r="585" spans="6:6" ht="12" customHeight="1" x14ac:dyDescent="0.2">
      <c r="F585" s="101"/>
    </row>
    <row r="586" spans="6:6" ht="12" customHeight="1" x14ac:dyDescent="0.2">
      <c r="F586" s="101"/>
    </row>
    <row r="587" spans="6:6" ht="12" customHeight="1" x14ac:dyDescent="0.2">
      <c r="F587" s="101"/>
    </row>
    <row r="588" spans="6:6" ht="12" customHeight="1" x14ac:dyDescent="0.2">
      <c r="F588" s="101"/>
    </row>
    <row r="589" spans="6:6" ht="12" customHeight="1" x14ac:dyDescent="0.2">
      <c r="F589" s="101"/>
    </row>
    <row r="590" spans="6:6" ht="12" customHeight="1" x14ac:dyDescent="0.2">
      <c r="F590" s="101"/>
    </row>
    <row r="591" spans="6:6" ht="12" customHeight="1" x14ac:dyDescent="0.2">
      <c r="F591" s="101"/>
    </row>
    <row r="592" spans="6:6" ht="12" customHeight="1" x14ac:dyDescent="0.2">
      <c r="F592" s="101"/>
    </row>
    <row r="593" spans="6:6" ht="12" customHeight="1" x14ac:dyDescent="0.2">
      <c r="F593" s="101"/>
    </row>
    <row r="594" spans="6:6" ht="12" customHeight="1" x14ac:dyDescent="0.2">
      <c r="F594" s="101"/>
    </row>
    <row r="595" spans="6:6" ht="12" customHeight="1" x14ac:dyDescent="0.2">
      <c r="F595" s="101"/>
    </row>
    <row r="596" spans="6:6" ht="12" customHeight="1" x14ac:dyDescent="0.2">
      <c r="F596" s="101"/>
    </row>
    <row r="597" spans="6:6" ht="12" customHeight="1" x14ac:dyDescent="0.2">
      <c r="F597" s="101"/>
    </row>
    <row r="598" spans="6:6" ht="12" customHeight="1" x14ac:dyDescent="0.2">
      <c r="F598" s="101"/>
    </row>
    <row r="599" spans="6:6" ht="12" customHeight="1" x14ac:dyDescent="0.2">
      <c r="F599" s="101"/>
    </row>
    <row r="600" spans="6:6" ht="12" customHeight="1" x14ac:dyDescent="0.2">
      <c r="F600" s="101"/>
    </row>
    <row r="601" spans="6:6" ht="12" customHeight="1" x14ac:dyDescent="0.2">
      <c r="F601" s="101"/>
    </row>
    <row r="602" spans="6:6" ht="12" customHeight="1" x14ac:dyDescent="0.2">
      <c r="F602" s="101"/>
    </row>
    <row r="603" spans="6:6" ht="12" customHeight="1" x14ac:dyDescent="0.2">
      <c r="F603" s="101"/>
    </row>
    <row r="604" spans="6:6" ht="12" customHeight="1" x14ac:dyDescent="0.2">
      <c r="F604" s="101"/>
    </row>
    <row r="605" spans="6:6" ht="12" customHeight="1" x14ac:dyDescent="0.2">
      <c r="F605" s="101"/>
    </row>
    <row r="606" spans="6:6" ht="12" customHeight="1" x14ac:dyDescent="0.2">
      <c r="F606" s="101"/>
    </row>
    <row r="607" spans="6:6" ht="12" customHeight="1" x14ac:dyDescent="0.2">
      <c r="F607" s="101"/>
    </row>
    <row r="608" spans="6:6" ht="12" customHeight="1" x14ac:dyDescent="0.2">
      <c r="F608" s="101"/>
    </row>
    <row r="609" spans="6:6" ht="12" customHeight="1" x14ac:dyDescent="0.2">
      <c r="F609" s="101"/>
    </row>
    <row r="610" spans="6:6" ht="12" customHeight="1" x14ac:dyDescent="0.2">
      <c r="F610" s="101"/>
    </row>
    <row r="611" spans="6:6" ht="12" customHeight="1" x14ac:dyDescent="0.2">
      <c r="F611" s="101"/>
    </row>
    <row r="612" spans="6:6" ht="12" customHeight="1" x14ac:dyDescent="0.2">
      <c r="F612" s="101"/>
    </row>
    <row r="613" spans="6:6" ht="12" customHeight="1" x14ac:dyDescent="0.2">
      <c r="F613" s="101"/>
    </row>
    <row r="614" spans="6:6" ht="12" customHeight="1" x14ac:dyDescent="0.2">
      <c r="F614" s="101"/>
    </row>
    <row r="615" spans="6:6" ht="12" customHeight="1" x14ac:dyDescent="0.2">
      <c r="F615" s="101"/>
    </row>
    <row r="616" spans="6:6" ht="12" customHeight="1" x14ac:dyDescent="0.2">
      <c r="F616" s="101"/>
    </row>
    <row r="617" spans="6:6" ht="12" customHeight="1" x14ac:dyDescent="0.2">
      <c r="F617" s="101"/>
    </row>
    <row r="618" spans="6:6" ht="12" customHeight="1" x14ac:dyDescent="0.2">
      <c r="F618" s="101"/>
    </row>
    <row r="619" spans="6:6" ht="12" customHeight="1" x14ac:dyDescent="0.2">
      <c r="F619" s="101"/>
    </row>
    <row r="620" spans="6:6" ht="12" customHeight="1" x14ac:dyDescent="0.2">
      <c r="F620" s="101"/>
    </row>
    <row r="621" spans="6:6" ht="12" customHeight="1" x14ac:dyDescent="0.2">
      <c r="F621" s="101"/>
    </row>
    <row r="622" spans="6:6" ht="12" customHeight="1" x14ac:dyDescent="0.2">
      <c r="F622" s="101"/>
    </row>
    <row r="623" spans="6:6" ht="12" customHeight="1" x14ac:dyDescent="0.2">
      <c r="F623" s="101"/>
    </row>
    <row r="624" spans="6:6" ht="12" customHeight="1" x14ac:dyDescent="0.2">
      <c r="F624" s="101"/>
    </row>
    <row r="625" spans="6:6" ht="12" customHeight="1" x14ac:dyDescent="0.2">
      <c r="F625" s="101"/>
    </row>
    <row r="626" spans="6:6" ht="12" customHeight="1" x14ac:dyDescent="0.2">
      <c r="F626" s="101"/>
    </row>
    <row r="627" spans="6:6" ht="12" customHeight="1" x14ac:dyDescent="0.2">
      <c r="F627" s="101"/>
    </row>
    <row r="628" spans="6:6" ht="12" customHeight="1" x14ac:dyDescent="0.2">
      <c r="F628" s="101"/>
    </row>
    <row r="629" spans="6:6" ht="12" customHeight="1" x14ac:dyDescent="0.2">
      <c r="F629" s="101"/>
    </row>
    <row r="630" spans="6:6" ht="12" customHeight="1" x14ac:dyDescent="0.2">
      <c r="F630" s="101"/>
    </row>
    <row r="631" spans="6:6" ht="12" customHeight="1" x14ac:dyDescent="0.2">
      <c r="F631" s="101"/>
    </row>
    <row r="632" spans="6:6" ht="12" customHeight="1" x14ac:dyDescent="0.2">
      <c r="F632" s="101"/>
    </row>
    <row r="633" spans="6:6" ht="12" customHeight="1" x14ac:dyDescent="0.2">
      <c r="F633" s="101"/>
    </row>
    <row r="634" spans="6:6" ht="12" customHeight="1" x14ac:dyDescent="0.2">
      <c r="F634" s="101"/>
    </row>
    <row r="635" spans="6:6" ht="12" customHeight="1" x14ac:dyDescent="0.2">
      <c r="F635" s="101"/>
    </row>
    <row r="636" spans="6:6" ht="12" customHeight="1" x14ac:dyDescent="0.2">
      <c r="F636" s="101"/>
    </row>
    <row r="637" spans="6:6" ht="12" customHeight="1" x14ac:dyDescent="0.2">
      <c r="F637" s="101"/>
    </row>
    <row r="638" spans="6:6" ht="12" customHeight="1" x14ac:dyDescent="0.2">
      <c r="F638" s="101"/>
    </row>
    <row r="639" spans="6:6" ht="12" customHeight="1" x14ac:dyDescent="0.2">
      <c r="F639" s="101"/>
    </row>
    <row r="640" spans="6:6" ht="12" customHeight="1" x14ac:dyDescent="0.2">
      <c r="F640" s="101"/>
    </row>
    <row r="641" spans="6:6" ht="12" customHeight="1" x14ac:dyDescent="0.2">
      <c r="F641" s="101"/>
    </row>
    <row r="642" spans="6:6" ht="12" customHeight="1" x14ac:dyDescent="0.2">
      <c r="F642" s="101"/>
    </row>
    <row r="643" spans="6:6" ht="12" customHeight="1" x14ac:dyDescent="0.2">
      <c r="F643" s="101"/>
    </row>
    <row r="644" spans="6:6" ht="12" customHeight="1" x14ac:dyDescent="0.2">
      <c r="F644" s="101"/>
    </row>
    <row r="645" spans="6:6" ht="12" customHeight="1" x14ac:dyDescent="0.2">
      <c r="F645" s="101"/>
    </row>
    <row r="646" spans="6:6" ht="12" customHeight="1" x14ac:dyDescent="0.2">
      <c r="F646" s="101"/>
    </row>
    <row r="647" spans="6:6" ht="12" customHeight="1" x14ac:dyDescent="0.2">
      <c r="F647" s="101"/>
    </row>
    <row r="648" spans="6:6" ht="12" customHeight="1" x14ac:dyDescent="0.2">
      <c r="F648" s="101"/>
    </row>
    <row r="649" spans="6:6" ht="12" customHeight="1" x14ac:dyDescent="0.2">
      <c r="F649" s="101"/>
    </row>
    <row r="650" spans="6:6" ht="12" customHeight="1" x14ac:dyDescent="0.2">
      <c r="F650" s="101"/>
    </row>
    <row r="651" spans="6:6" ht="12" customHeight="1" x14ac:dyDescent="0.2">
      <c r="F651" s="101"/>
    </row>
    <row r="652" spans="6:6" ht="12" customHeight="1" x14ac:dyDescent="0.2">
      <c r="F652" s="101"/>
    </row>
    <row r="653" spans="6:6" ht="12" customHeight="1" x14ac:dyDescent="0.2">
      <c r="F653" s="101"/>
    </row>
    <row r="654" spans="6:6" ht="12" customHeight="1" x14ac:dyDescent="0.2">
      <c r="F654" s="101"/>
    </row>
    <row r="655" spans="6:6" ht="12" customHeight="1" x14ac:dyDescent="0.2">
      <c r="F655" s="101"/>
    </row>
    <row r="656" spans="6:6" ht="12" customHeight="1" x14ac:dyDescent="0.2">
      <c r="F656" s="101"/>
    </row>
    <row r="657" spans="6:6" ht="12" customHeight="1" x14ac:dyDescent="0.2">
      <c r="F657" s="101"/>
    </row>
    <row r="658" spans="6:6" ht="12" customHeight="1" x14ac:dyDescent="0.2">
      <c r="F658" s="101"/>
    </row>
    <row r="659" spans="6:6" ht="12" customHeight="1" x14ac:dyDescent="0.2">
      <c r="F659" s="101"/>
    </row>
    <row r="660" spans="6:6" ht="12" customHeight="1" x14ac:dyDescent="0.2">
      <c r="F660" s="101"/>
    </row>
    <row r="661" spans="6:6" ht="12" customHeight="1" x14ac:dyDescent="0.2">
      <c r="F661" s="101"/>
    </row>
    <row r="662" spans="6:6" ht="12" customHeight="1" x14ac:dyDescent="0.2">
      <c r="F662" s="101"/>
    </row>
    <row r="663" spans="6:6" ht="12" customHeight="1" x14ac:dyDescent="0.2">
      <c r="F663" s="101"/>
    </row>
    <row r="664" spans="6:6" ht="12" customHeight="1" x14ac:dyDescent="0.2">
      <c r="F664" s="101"/>
    </row>
    <row r="665" spans="6:6" ht="12" customHeight="1" x14ac:dyDescent="0.2">
      <c r="F665" s="101"/>
    </row>
    <row r="666" spans="6:6" ht="12" customHeight="1" x14ac:dyDescent="0.2">
      <c r="F666" s="101"/>
    </row>
    <row r="667" spans="6:6" ht="12" customHeight="1" x14ac:dyDescent="0.2">
      <c r="F667" s="101"/>
    </row>
    <row r="668" spans="6:6" ht="12" customHeight="1" x14ac:dyDescent="0.2">
      <c r="F668" s="101"/>
    </row>
    <row r="669" spans="6:6" ht="12" customHeight="1" x14ac:dyDescent="0.2">
      <c r="F669" s="101"/>
    </row>
    <row r="670" spans="6:6" ht="12" customHeight="1" x14ac:dyDescent="0.2">
      <c r="F670" s="101"/>
    </row>
    <row r="671" spans="6:6" ht="12" customHeight="1" x14ac:dyDescent="0.2">
      <c r="F671" s="101"/>
    </row>
    <row r="672" spans="6:6" ht="12" customHeight="1" x14ac:dyDescent="0.2">
      <c r="F672" s="101"/>
    </row>
    <row r="673" spans="6:6" ht="12" customHeight="1" x14ac:dyDescent="0.2">
      <c r="F673" s="101"/>
    </row>
    <row r="674" spans="6:6" ht="12" customHeight="1" x14ac:dyDescent="0.2">
      <c r="F674" s="101"/>
    </row>
    <row r="675" spans="6:6" ht="12" customHeight="1" x14ac:dyDescent="0.2">
      <c r="F675" s="101"/>
    </row>
    <row r="676" spans="6:6" ht="12" customHeight="1" x14ac:dyDescent="0.2">
      <c r="F676" s="101"/>
    </row>
    <row r="677" spans="6:6" ht="12" customHeight="1" x14ac:dyDescent="0.2">
      <c r="F677" s="101"/>
    </row>
    <row r="678" spans="6:6" ht="12" customHeight="1" x14ac:dyDescent="0.2">
      <c r="F678" s="101"/>
    </row>
    <row r="679" spans="6:6" ht="12" customHeight="1" x14ac:dyDescent="0.2">
      <c r="F679" s="101"/>
    </row>
    <row r="680" spans="6:6" ht="12" customHeight="1" x14ac:dyDescent="0.2">
      <c r="F680" s="101"/>
    </row>
    <row r="681" spans="6:6" ht="12" customHeight="1" x14ac:dyDescent="0.2">
      <c r="F681" s="101"/>
    </row>
    <row r="682" spans="6:6" ht="12" customHeight="1" x14ac:dyDescent="0.2">
      <c r="F682" s="101"/>
    </row>
    <row r="683" spans="6:6" ht="12" customHeight="1" x14ac:dyDescent="0.2">
      <c r="F683" s="101"/>
    </row>
    <row r="684" spans="6:6" ht="12" customHeight="1" x14ac:dyDescent="0.2">
      <c r="F684" s="101"/>
    </row>
    <row r="685" spans="6:6" ht="12" customHeight="1" x14ac:dyDescent="0.2">
      <c r="F685" s="101"/>
    </row>
    <row r="686" spans="6:6" ht="12" customHeight="1" x14ac:dyDescent="0.2">
      <c r="F686" s="101"/>
    </row>
    <row r="687" spans="6:6" ht="12" customHeight="1" x14ac:dyDescent="0.2">
      <c r="F687" s="101"/>
    </row>
    <row r="688" spans="6:6" ht="12" customHeight="1" x14ac:dyDescent="0.2">
      <c r="F688" s="101"/>
    </row>
    <row r="689" spans="6:6" ht="12" customHeight="1" x14ac:dyDescent="0.2">
      <c r="F689" s="101"/>
    </row>
    <row r="690" spans="6:6" ht="12" customHeight="1" x14ac:dyDescent="0.2">
      <c r="F690" s="101"/>
    </row>
    <row r="691" spans="6:6" ht="12" customHeight="1" x14ac:dyDescent="0.2">
      <c r="F691" s="101"/>
    </row>
    <row r="692" spans="6:6" ht="12" customHeight="1" x14ac:dyDescent="0.2">
      <c r="F692" s="101"/>
    </row>
    <row r="693" spans="6:6" ht="12" customHeight="1" x14ac:dyDescent="0.2">
      <c r="F693" s="101"/>
    </row>
    <row r="694" spans="6:6" ht="12" customHeight="1" x14ac:dyDescent="0.2">
      <c r="F694" s="101"/>
    </row>
    <row r="695" spans="6:6" ht="12" customHeight="1" x14ac:dyDescent="0.2">
      <c r="F695" s="101"/>
    </row>
    <row r="696" spans="6:6" ht="12" customHeight="1" x14ac:dyDescent="0.2">
      <c r="F696" s="101"/>
    </row>
    <row r="697" spans="6:6" ht="12" customHeight="1" x14ac:dyDescent="0.2">
      <c r="F697" s="101"/>
    </row>
    <row r="698" spans="6:6" ht="12" customHeight="1" x14ac:dyDescent="0.2">
      <c r="F698" s="101"/>
    </row>
    <row r="699" spans="6:6" ht="12" customHeight="1" x14ac:dyDescent="0.2">
      <c r="F699" s="101"/>
    </row>
    <row r="700" spans="6:6" ht="12" customHeight="1" x14ac:dyDescent="0.2">
      <c r="F700" s="101"/>
    </row>
    <row r="701" spans="6:6" ht="12" customHeight="1" x14ac:dyDescent="0.2">
      <c r="F701" s="101"/>
    </row>
    <row r="702" spans="6:6" ht="12" customHeight="1" x14ac:dyDescent="0.2">
      <c r="F702" s="101"/>
    </row>
    <row r="703" spans="6:6" ht="12" customHeight="1" x14ac:dyDescent="0.2">
      <c r="F703" s="101"/>
    </row>
    <row r="704" spans="6:6" ht="12" customHeight="1" x14ac:dyDescent="0.2">
      <c r="F704" s="101"/>
    </row>
    <row r="705" spans="6:6" ht="12" customHeight="1" x14ac:dyDescent="0.2">
      <c r="F705" s="101"/>
    </row>
    <row r="706" spans="6:6" ht="12" customHeight="1" x14ac:dyDescent="0.2">
      <c r="F706" s="101"/>
    </row>
    <row r="707" spans="6:6" ht="12" customHeight="1" x14ac:dyDescent="0.2">
      <c r="F707" s="101"/>
    </row>
    <row r="708" spans="6:6" ht="12" customHeight="1" x14ac:dyDescent="0.2">
      <c r="F708" s="101"/>
    </row>
    <row r="709" spans="6:6" ht="12" customHeight="1" x14ac:dyDescent="0.2">
      <c r="F709" s="101"/>
    </row>
    <row r="710" spans="6:6" ht="12" customHeight="1" x14ac:dyDescent="0.2">
      <c r="F710" s="101"/>
    </row>
    <row r="711" spans="6:6" ht="12" customHeight="1" x14ac:dyDescent="0.2">
      <c r="F711" s="101"/>
    </row>
    <row r="712" spans="6:6" ht="12" customHeight="1" x14ac:dyDescent="0.2">
      <c r="F712" s="101"/>
    </row>
    <row r="713" spans="6:6" ht="12" customHeight="1" x14ac:dyDescent="0.2">
      <c r="F713" s="101"/>
    </row>
    <row r="714" spans="6:6" ht="12" customHeight="1" x14ac:dyDescent="0.2">
      <c r="F714" s="101"/>
    </row>
    <row r="715" spans="6:6" ht="12" customHeight="1" x14ac:dyDescent="0.2">
      <c r="F715" s="101"/>
    </row>
    <row r="716" spans="6:6" ht="12" customHeight="1" x14ac:dyDescent="0.2">
      <c r="F716" s="101"/>
    </row>
    <row r="717" spans="6:6" ht="12" customHeight="1" x14ac:dyDescent="0.2">
      <c r="F717" s="101"/>
    </row>
    <row r="718" spans="6:6" ht="12" customHeight="1" x14ac:dyDescent="0.2">
      <c r="F718" s="101"/>
    </row>
    <row r="719" spans="6:6" ht="12" customHeight="1" x14ac:dyDescent="0.2">
      <c r="F719" s="101"/>
    </row>
    <row r="720" spans="6:6" ht="12" customHeight="1" x14ac:dyDescent="0.2">
      <c r="F720" s="101"/>
    </row>
    <row r="721" spans="6:6" ht="12" customHeight="1" x14ac:dyDescent="0.2">
      <c r="F721" s="101"/>
    </row>
    <row r="722" spans="6:6" ht="12" customHeight="1" x14ac:dyDescent="0.2">
      <c r="F722" s="101"/>
    </row>
    <row r="723" spans="6:6" ht="12" customHeight="1" x14ac:dyDescent="0.2">
      <c r="F723" s="101"/>
    </row>
    <row r="724" spans="6:6" ht="12" customHeight="1" x14ac:dyDescent="0.2">
      <c r="F724" s="101"/>
    </row>
    <row r="725" spans="6:6" ht="12" customHeight="1" x14ac:dyDescent="0.2">
      <c r="F725" s="101"/>
    </row>
    <row r="726" spans="6:6" ht="12" customHeight="1" x14ac:dyDescent="0.2">
      <c r="F726" s="101"/>
    </row>
    <row r="727" spans="6:6" ht="12" customHeight="1" x14ac:dyDescent="0.2">
      <c r="F727" s="101"/>
    </row>
    <row r="728" spans="6:6" ht="12" customHeight="1" x14ac:dyDescent="0.2">
      <c r="F728" s="101"/>
    </row>
    <row r="729" spans="6:6" ht="12" customHeight="1" x14ac:dyDescent="0.2">
      <c r="F729" s="101"/>
    </row>
    <row r="730" spans="6:6" ht="12" customHeight="1" x14ac:dyDescent="0.2">
      <c r="F730" s="101"/>
    </row>
    <row r="731" spans="6:6" ht="12" customHeight="1" x14ac:dyDescent="0.2">
      <c r="F731" s="101"/>
    </row>
    <row r="732" spans="6:6" ht="12" customHeight="1" x14ac:dyDescent="0.2">
      <c r="F732" s="101"/>
    </row>
    <row r="733" spans="6:6" ht="12" customHeight="1" x14ac:dyDescent="0.2">
      <c r="F733" s="101"/>
    </row>
    <row r="734" spans="6:6" ht="12" customHeight="1" x14ac:dyDescent="0.2">
      <c r="F734" s="101"/>
    </row>
    <row r="735" spans="6:6" ht="12" customHeight="1" x14ac:dyDescent="0.2">
      <c r="F735" s="101"/>
    </row>
    <row r="736" spans="6:6" ht="12" customHeight="1" x14ac:dyDescent="0.2">
      <c r="F736" s="101"/>
    </row>
    <row r="737" spans="6:6" ht="12" customHeight="1" x14ac:dyDescent="0.2">
      <c r="F737" s="101"/>
    </row>
    <row r="738" spans="6:6" ht="12" customHeight="1" x14ac:dyDescent="0.2">
      <c r="F738" s="101"/>
    </row>
    <row r="739" spans="6:6" ht="12" customHeight="1" x14ac:dyDescent="0.2">
      <c r="F739" s="101"/>
    </row>
    <row r="740" spans="6:6" ht="12" customHeight="1" x14ac:dyDescent="0.2">
      <c r="F740" s="101"/>
    </row>
    <row r="741" spans="6:6" ht="12" customHeight="1" x14ac:dyDescent="0.2">
      <c r="F741" s="101"/>
    </row>
    <row r="742" spans="6:6" ht="12" customHeight="1" x14ac:dyDescent="0.2">
      <c r="F742" s="101"/>
    </row>
    <row r="743" spans="6:6" ht="12" customHeight="1" x14ac:dyDescent="0.2">
      <c r="F743" s="101"/>
    </row>
    <row r="744" spans="6:6" ht="12" customHeight="1" x14ac:dyDescent="0.2">
      <c r="F744" s="101"/>
    </row>
    <row r="745" spans="6:6" ht="12" customHeight="1" x14ac:dyDescent="0.2">
      <c r="F745" s="101"/>
    </row>
    <row r="746" spans="6:6" ht="12" customHeight="1" x14ac:dyDescent="0.2">
      <c r="F746" s="101"/>
    </row>
    <row r="747" spans="6:6" ht="12" customHeight="1" x14ac:dyDescent="0.2">
      <c r="F747" s="101"/>
    </row>
    <row r="748" spans="6:6" ht="12" customHeight="1" x14ac:dyDescent="0.2">
      <c r="F748" s="101"/>
    </row>
    <row r="749" spans="6:6" ht="12" customHeight="1" x14ac:dyDescent="0.2">
      <c r="F749" s="101"/>
    </row>
    <row r="750" spans="6:6" ht="12" customHeight="1" x14ac:dyDescent="0.2">
      <c r="F750" s="101"/>
    </row>
    <row r="751" spans="6:6" ht="12" customHeight="1" x14ac:dyDescent="0.2">
      <c r="F751" s="101"/>
    </row>
    <row r="752" spans="6:6" ht="12" customHeight="1" x14ac:dyDescent="0.2">
      <c r="F752" s="101"/>
    </row>
    <row r="753" spans="6:6" ht="12" customHeight="1" x14ac:dyDescent="0.2">
      <c r="F753" s="101"/>
    </row>
    <row r="754" spans="6:6" ht="12" customHeight="1" x14ac:dyDescent="0.2">
      <c r="F754" s="101"/>
    </row>
    <row r="755" spans="6:6" ht="12" customHeight="1" x14ac:dyDescent="0.2">
      <c r="F755" s="101"/>
    </row>
    <row r="756" spans="6:6" ht="12" customHeight="1" x14ac:dyDescent="0.2">
      <c r="F756" s="101"/>
    </row>
    <row r="757" spans="6:6" ht="12" customHeight="1" x14ac:dyDescent="0.2">
      <c r="F757" s="101"/>
    </row>
    <row r="758" spans="6:6" ht="12" customHeight="1" x14ac:dyDescent="0.2">
      <c r="F758" s="101"/>
    </row>
    <row r="759" spans="6:6" ht="12" customHeight="1" x14ac:dyDescent="0.2">
      <c r="F759" s="101"/>
    </row>
    <row r="760" spans="6:6" ht="12" customHeight="1" x14ac:dyDescent="0.2">
      <c r="F760" s="101"/>
    </row>
    <row r="761" spans="6:6" ht="12" customHeight="1" x14ac:dyDescent="0.2">
      <c r="F761" s="101"/>
    </row>
    <row r="762" spans="6:6" ht="12" customHeight="1" x14ac:dyDescent="0.2">
      <c r="F762" s="101"/>
    </row>
    <row r="763" spans="6:6" ht="12" customHeight="1" x14ac:dyDescent="0.2">
      <c r="F763" s="101"/>
    </row>
    <row r="764" spans="6:6" ht="12" customHeight="1" x14ac:dyDescent="0.2">
      <c r="F764" s="101"/>
    </row>
    <row r="765" spans="6:6" ht="12" customHeight="1" x14ac:dyDescent="0.2">
      <c r="F765" s="101"/>
    </row>
    <row r="766" spans="6:6" ht="12" customHeight="1" x14ac:dyDescent="0.2">
      <c r="F766" s="101"/>
    </row>
    <row r="767" spans="6:6" ht="12" customHeight="1" x14ac:dyDescent="0.2">
      <c r="F767" s="101"/>
    </row>
    <row r="768" spans="6:6" ht="12" customHeight="1" x14ac:dyDescent="0.2">
      <c r="F768" s="101"/>
    </row>
    <row r="769" spans="6:6" ht="12" customHeight="1" x14ac:dyDescent="0.2">
      <c r="F769" s="101"/>
    </row>
    <row r="770" spans="6:6" ht="12" customHeight="1" x14ac:dyDescent="0.2">
      <c r="F770" s="101"/>
    </row>
    <row r="771" spans="6:6" ht="12" customHeight="1" x14ac:dyDescent="0.2">
      <c r="F771" s="101"/>
    </row>
    <row r="772" spans="6:6" ht="12" customHeight="1" x14ac:dyDescent="0.2">
      <c r="F772" s="101"/>
    </row>
    <row r="773" spans="6:6" ht="12" customHeight="1" x14ac:dyDescent="0.2">
      <c r="F773" s="101"/>
    </row>
    <row r="774" spans="6:6" ht="12" customHeight="1" x14ac:dyDescent="0.2">
      <c r="F774" s="101"/>
    </row>
    <row r="775" spans="6:6" ht="12" customHeight="1" x14ac:dyDescent="0.2">
      <c r="F775" s="101"/>
    </row>
    <row r="776" spans="6:6" ht="12" customHeight="1" x14ac:dyDescent="0.2">
      <c r="F776" s="101"/>
    </row>
    <row r="777" spans="6:6" ht="12" customHeight="1" x14ac:dyDescent="0.2">
      <c r="F777" s="101"/>
    </row>
    <row r="778" spans="6:6" ht="12" customHeight="1" x14ac:dyDescent="0.2">
      <c r="F778" s="101"/>
    </row>
    <row r="779" spans="6:6" ht="12" customHeight="1" x14ac:dyDescent="0.2">
      <c r="F779" s="101"/>
    </row>
    <row r="780" spans="6:6" ht="12" customHeight="1" x14ac:dyDescent="0.2">
      <c r="F780" s="101"/>
    </row>
    <row r="781" spans="6:6" ht="12" customHeight="1" x14ac:dyDescent="0.2">
      <c r="F781" s="101"/>
    </row>
    <row r="782" spans="6:6" ht="12" customHeight="1" x14ac:dyDescent="0.2">
      <c r="F782" s="101"/>
    </row>
    <row r="783" spans="6:6" ht="12" customHeight="1" x14ac:dyDescent="0.2">
      <c r="F783" s="101"/>
    </row>
    <row r="784" spans="6:6" ht="12" customHeight="1" x14ac:dyDescent="0.2">
      <c r="F784" s="101"/>
    </row>
    <row r="785" spans="6:6" ht="12" customHeight="1" x14ac:dyDescent="0.2">
      <c r="F785" s="101"/>
    </row>
    <row r="786" spans="6:6" ht="12" customHeight="1" x14ac:dyDescent="0.2">
      <c r="F786" s="101"/>
    </row>
    <row r="787" spans="6:6" ht="12" customHeight="1" x14ac:dyDescent="0.2">
      <c r="F787" s="101"/>
    </row>
    <row r="788" spans="6:6" ht="12" customHeight="1" x14ac:dyDescent="0.2">
      <c r="F788" s="101"/>
    </row>
    <row r="789" spans="6:6" ht="12" customHeight="1" x14ac:dyDescent="0.2">
      <c r="F789" s="101"/>
    </row>
    <row r="790" spans="6:6" ht="12" customHeight="1" x14ac:dyDescent="0.2">
      <c r="F790" s="101"/>
    </row>
    <row r="791" spans="6:6" ht="12" customHeight="1" x14ac:dyDescent="0.2">
      <c r="F791" s="101"/>
    </row>
    <row r="792" spans="6:6" ht="12" customHeight="1" x14ac:dyDescent="0.2">
      <c r="F792" s="101"/>
    </row>
    <row r="793" spans="6:6" ht="12" customHeight="1" x14ac:dyDescent="0.2">
      <c r="F793" s="101"/>
    </row>
    <row r="794" spans="6:6" ht="12" customHeight="1" x14ac:dyDescent="0.2">
      <c r="F794" s="101"/>
    </row>
    <row r="795" spans="6:6" ht="12" customHeight="1" x14ac:dyDescent="0.2">
      <c r="F795" s="101"/>
    </row>
    <row r="796" spans="6:6" ht="12" customHeight="1" x14ac:dyDescent="0.2">
      <c r="F796" s="101"/>
    </row>
    <row r="797" spans="6:6" ht="12" customHeight="1" x14ac:dyDescent="0.2">
      <c r="F797" s="101"/>
    </row>
    <row r="798" spans="6:6" ht="12" customHeight="1" x14ac:dyDescent="0.2">
      <c r="F798" s="101"/>
    </row>
    <row r="799" spans="6:6" ht="12" customHeight="1" x14ac:dyDescent="0.2">
      <c r="F799" s="101"/>
    </row>
    <row r="800" spans="6:6" ht="12" customHeight="1" x14ac:dyDescent="0.2">
      <c r="F800" s="101"/>
    </row>
    <row r="801" spans="6:6" ht="12" customHeight="1" x14ac:dyDescent="0.2">
      <c r="F801" s="101"/>
    </row>
    <row r="802" spans="6:6" ht="12" customHeight="1" x14ac:dyDescent="0.2">
      <c r="F802" s="101"/>
    </row>
    <row r="803" spans="6:6" ht="12" customHeight="1" x14ac:dyDescent="0.2">
      <c r="F803" s="101"/>
    </row>
    <row r="804" spans="6:6" ht="12" customHeight="1" x14ac:dyDescent="0.2">
      <c r="F804" s="101"/>
    </row>
    <row r="805" spans="6:6" ht="12" customHeight="1" x14ac:dyDescent="0.2">
      <c r="F805" s="101"/>
    </row>
    <row r="806" spans="6:6" ht="12" customHeight="1" x14ac:dyDescent="0.2">
      <c r="F806" s="101"/>
    </row>
    <row r="807" spans="6:6" ht="12" customHeight="1" x14ac:dyDescent="0.2">
      <c r="F807" s="101"/>
    </row>
    <row r="808" spans="6:6" ht="12" customHeight="1" x14ac:dyDescent="0.2">
      <c r="F808" s="101"/>
    </row>
    <row r="809" spans="6:6" ht="12" customHeight="1" x14ac:dyDescent="0.2">
      <c r="F809" s="101"/>
    </row>
    <row r="810" spans="6:6" ht="12" customHeight="1" x14ac:dyDescent="0.2">
      <c r="F810" s="101"/>
    </row>
    <row r="811" spans="6:6" ht="12" customHeight="1" x14ac:dyDescent="0.2">
      <c r="F811" s="101"/>
    </row>
    <row r="812" spans="6:6" ht="12" customHeight="1" x14ac:dyDescent="0.2">
      <c r="F812" s="101"/>
    </row>
    <row r="813" spans="6:6" ht="12" customHeight="1" x14ac:dyDescent="0.2">
      <c r="F813" s="101"/>
    </row>
    <row r="814" spans="6:6" ht="12" customHeight="1" x14ac:dyDescent="0.2">
      <c r="F814" s="101"/>
    </row>
    <row r="815" spans="6:6" ht="12" customHeight="1" x14ac:dyDescent="0.2">
      <c r="F815" s="101"/>
    </row>
    <row r="816" spans="6:6" ht="12" customHeight="1" x14ac:dyDescent="0.2">
      <c r="F816" s="101"/>
    </row>
    <row r="817" spans="6:6" ht="12" customHeight="1" x14ac:dyDescent="0.2">
      <c r="F817" s="101"/>
    </row>
    <row r="818" spans="6:6" ht="12" customHeight="1" x14ac:dyDescent="0.2">
      <c r="F818" s="101"/>
    </row>
    <row r="819" spans="6:6" ht="12" customHeight="1" x14ac:dyDescent="0.2">
      <c r="F819" s="101"/>
    </row>
    <row r="820" spans="6:6" ht="12" customHeight="1" x14ac:dyDescent="0.2">
      <c r="F820" s="101"/>
    </row>
    <row r="821" spans="6:6" ht="12" customHeight="1" x14ac:dyDescent="0.2">
      <c r="F821" s="101"/>
    </row>
    <row r="822" spans="6:6" ht="12" customHeight="1" x14ac:dyDescent="0.2">
      <c r="F822" s="101"/>
    </row>
    <row r="823" spans="6:6" ht="12" customHeight="1" x14ac:dyDescent="0.2">
      <c r="F823" s="101"/>
    </row>
    <row r="824" spans="6:6" ht="12" customHeight="1" x14ac:dyDescent="0.2">
      <c r="F824" s="101"/>
    </row>
    <row r="825" spans="6:6" ht="12" customHeight="1" x14ac:dyDescent="0.2">
      <c r="F825" s="101"/>
    </row>
    <row r="826" spans="6:6" ht="12" customHeight="1" x14ac:dyDescent="0.2">
      <c r="F826" s="101"/>
    </row>
    <row r="827" spans="6:6" ht="12" customHeight="1" x14ac:dyDescent="0.2">
      <c r="F827" s="101"/>
    </row>
    <row r="828" spans="6:6" ht="12" customHeight="1" x14ac:dyDescent="0.2">
      <c r="F828" s="101"/>
    </row>
    <row r="829" spans="6:6" ht="12" customHeight="1" x14ac:dyDescent="0.2">
      <c r="F829" s="101"/>
    </row>
    <row r="830" spans="6:6" ht="12" customHeight="1" x14ac:dyDescent="0.2">
      <c r="F830" s="101"/>
    </row>
    <row r="831" spans="6:6" ht="12" customHeight="1" x14ac:dyDescent="0.2">
      <c r="F831" s="101"/>
    </row>
    <row r="832" spans="6:6" ht="12" customHeight="1" x14ac:dyDescent="0.2">
      <c r="F832" s="101"/>
    </row>
    <row r="833" spans="6:6" ht="12" customHeight="1" x14ac:dyDescent="0.2">
      <c r="F833" s="101"/>
    </row>
    <row r="834" spans="6:6" ht="12" customHeight="1" x14ac:dyDescent="0.2">
      <c r="F834" s="101"/>
    </row>
    <row r="835" spans="6:6" ht="12" customHeight="1" x14ac:dyDescent="0.2">
      <c r="F835" s="101"/>
    </row>
    <row r="836" spans="6:6" ht="12" customHeight="1" x14ac:dyDescent="0.2">
      <c r="F836" s="101"/>
    </row>
    <row r="837" spans="6:6" ht="12" customHeight="1" x14ac:dyDescent="0.2">
      <c r="F837" s="101"/>
    </row>
    <row r="838" spans="6:6" ht="12" customHeight="1" x14ac:dyDescent="0.2">
      <c r="F838" s="101"/>
    </row>
    <row r="839" spans="6:6" ht="12" customHeight="1" x14ac:dyDescent="0.2">
      <c r="F839" s="101"/>
    </row>
    <row r="840" spans="6:6" ht="12" customHeight="1" x14ac:dyDescent="0.2">
      <c r="F840" s="101"/>
    </row>
    <row r="841" spans="6:6" ht="12" customHeight="1" x14ac:dyDescent="0.2">
      <c r="F841" s="101"/>
    </row>
    <row r="842" spans="6:6" ht="12" customHeight="1" x14ac:dyDescent="0.2">
      <c r="F842" s="101"/>
    </row>
    <row r="843" spans="6:6" ht="12" customHeight="1" x14ac:dyDescent="0.2">
      <c r="F843" s="101"/>
    </row>
    <row r="844" spans="6:6" ht="12" customHeight="1" x14ac:dyDescent="0.2">
      <c r="F844" s="101"/>
    </row>
    <row r="845" spans="6:6" ht="12" customHeight="1" x14ac:dyDescent="0.2">
      <c r="F845" s="101"/>
    </row>
    <row r="846" spans="6:6" ht="12" customHeight="1" x14ac:dyDescent="0.2">
      <c r="F846" s="101"/>
    </row>
    <row r="847" spans="6:6" ht="12" customHeight="1" x14ac:dyDescent="0.2">
      <c r="F847" s="101"/>
    </row>
    <row r="848" spans="6:6" ht="12" customHeight="1" x14ac:dyDescent="0.2">
      <c r="F848" s="101"/>
    </row>
    <row r="849" spans="6:6" ht="12" customHeight="1" x14ac:dyDescent="0.2">
      <c r="F849" s="101"/>
    </row>
    <row r="850" spans="6:6" ht="12" customHeight="1" x14ac:dyDescent="0.2">
      <c r="F850" s="101"/>
    </row>
    <row r="851" spans="6:6" ht="12" customHeight="1" x14ac:dyDescent="0.2">
      <c r="F851" s="101"/>
    </row>
    <row r="852" spans="6:6" ht="12" customHeight="1" x14ac:dyDescent="0.2">
      <c r="F852" s="101"/>
    </row>
    <row r="853" spans="6:6" ht="12" customHeight="1" x14ac:dyDescent="0.2">
      <c r="F853" s="101"/>
    </row>
    <row r="854" spans="6:6" ht="12" customHeight="1" x14ac:dyDescent="0.2">
      <c r="F854" s="101"/>
    </row>
    <row r="855" spans="6:6" ht="12" customHeight="1" x14ac:dyDescent="0.2">
      <c r="F855" s="101"/>
    </row>
    <row r="856" spans="6:6" ht="12" customHeight="1" x14ac:dyDescent="0.2">
      <c r="F856" s="101"/>
    </row>
    <row r="857" spans="6:6" ht="12" customHeight="1" x14ac:dyDescent="0.2">
      <c r="F857" s="101"/>
    </row>
    <row r="858" spans="6:6" ht="12" customHeight="1" x14ac:dyDescent="0.2">
      <c r="F858" s="101"/>
    </row>
    <row r="859" spans="6:6" ht="12" customHeight="1" x14ac:dyDescent="0.2">
      <c r="F859" s="101"/>
    </row>
    <row r="860" spans="6:6" ht="12" customHeight="1" x14ac:dyDescent="0.2">
      <c r="F860" s="101"/>
    </row>
    <row r="861" spans="6:6" ht="12" customHeight="1" x14ac:dyDescent="0.2">
      <c r="F861" s="101"/>
    </row>
    <row r="862" spans="6:6" ht="12" customHeight="1" x14ac:dyDescent="0.2">
      <c r="F862" s="101"/>
    </row>
    <row r="863" spans="6:6" ht="12" customHeight="1" x14ac:dyDescent="0.2">
      <c r="F863" s="101"/>
    </row>
    <row r="864" spans="6:6" ht="12" customHeight="1" x14ac:dyDescent="0.2">
      <c r="F864" s="101"/>
    </row>
    <row r="865" spans="6:6" ht="12" customHeight="1" x14ac:dyDescent="0.2">
      <c r="F865" s="101"/>
    </row>
    <row r="866" spans="6:6" ht="12" customHeight="1" x14ac:dyDescent="0.2">
      <c r="F866" s="101"/>
    </row>
    <row r="867" spans="6:6" ht="12" customHeight="1" x14ac:dyDescent="0.2">
      <c r="F867" s="101"/>
    </row>
    <row r="868" spans="6:6" ht="12" customHeight="1" x14ac:dyDescent="0.2">
      <c r="F868" s="101"/>
    </row>
    <row r="869" spans="6:6" ht="12" customHeight="1" x14ac:dyDescent="0.2">
      <c r="F869" s="101"/>
    </row>
    <row r="870" spans="6:6" ht="12" customHeight="1" x14ac:dyDescent="0.2">
      <c r="F870" s="101"/>
    </row>
    <row r="871" spans="6:6" ht="12" customHeight="1" x14ac:dyDescent="0.2">
      <c r="F871" s="101"/>
    </row>
    <row r="872" spans="6:6" ht="12" customHeight="1" x14ac:dyDescent="0.2">
      <c r="F872" s="101"/>
    </row>
    <row r="873" spans="6:6" ht="12" customHeight="1" x14ac:dyDescent="0.2">
      <c r="F873" s="101"/>
    </row>
    <row r="874" spans="6:6" ht="12" customHeight="1" x14ac:dyDescent="0.2">
      <c r="F874" s="101"/>
    </row>
    <row r="875" spans="6:6" ht="12" customHeight="1" x14ac:dyDescent="0.2">
      <c r="F875" s="101"/>
    </row>
    <row r="876" spans="6:6" ht="12" customHeight="1" x14ac:dyDescent="0.2">
      <c r="F876" s="101"/>
    </row>
    <row r="877" spans="6:6" ht="12" customHeight="1" x14ac:dyDescent="0.2">
      <c r="F877" s="101"/>
    </row>
    <row r="878" spans="6:6" ht="12" customHeight="1" x14ac:dyDescent="0.2">
      <c r="F878" s="101"/>
    </row>
    <row r="879" spans="6:6" ht="12" customHeight="1" x14ac:dyDescent="0.2">
      <c r="F879" s="101"/>
    </row>
    <row r="880" spans="6:6" ht="12" customHeight="1" x14ac:dyDescent="0.2">
      <c r="F880" s="101"/>
    </row>
    <row r="881" spans="6:6" ht="12" customHeight="1" x14ac:dyDescent="0.2">
      <c r="F881" s="101"/>
    </row>
    <row r="882" spans="6:6" ht="12" customHeight="1" x14ac:dyDescent="0.2">
      <c r="F882" s="101"/>
    </row>
    <row r="883" spans="6:6" ht="12" customHeight="1" x14ac:dyDescent="0.2">
      <c r="F883" s="101"/>
    </row>
    <row r="884" spans="6:6" ht="12" customHeight="1" x14ac:dyDescent="0.2">
      <c r="F884" s="101"/>
    </row>
    <row r="885" spans="6:6" ht="12" customHeight="1" x14ac:dyDescent="0.2">
      <c r="F885" s="101"/>
    </row>
    <row r="886" spans="6:6" ht="12" customHeight="1" x14ac:dyDescent="0.2">
      <c r="F886" s="101"/>
    </row>
    <row r="887" spans="6:6" ht="12" customHeight="1" x14ac:dyDescent="0.2">
      <c r="F887" s="101"/>
    </row>
    <row r="888" spans="6:6" ht="12" customHeight="1" x14ac:dyDescent="0.2">
      <c r="F888" s="101"/>
    </row>
    <row r="889" spans="6:6" ht="12" customHeight="1" x14ac:dyDescent="0.2">
      <c r="F889" s="101"/>
    </row>
    <row r="890" spans="6:6" ht="12" customHeight="1" x14ac:dyDescent="0.2">
      <c r="F890" s="101"/>
    </row>
    <row r="891" spans="6:6" ht="12" customHeight="1" x14ac:dyDescent="0.2">
      <c r="F891" s="101"/>
    </row>
    <row r="892" spans="6:6" ht="12" customHeight="1" x14ac:dyDescent="0.2">
      <c r="F892" s="101"/>
    </row>
    <row r="893" spans="6:6" ht="12" customHeight="1" x14ac:dyDescent="0.2">
      <c r="F893" s="101"/>
    </row>
    <row r="894" spans="6:6" ht="12" customHeight="1" x14ac:dyDescent="0.2">
      <c r="F894" s="101"/>
    </row>
    <row r="895" spans="6:6" ht="12" customHeight="1" x14ac:dyDescent="0.2">
      <c r="F895" s="101"/>
    </row>
    <row r="896" spans="6:6" ht="12" customHeight="1" x14ac:dyDescent="0.2">
      <c r="F896" s="101"/>
    </row>
    <row r="897" spans="6:6" ht="12" customHeight="1" x14ac:dyDescent="0.2">
      <c r="F897" s="101"/>
    </row>
    <row r="898" spans="6:6" ht="12" customHeight="1" x14ac:dyDescent="0.2">
      <c r="F898" s="101"/>
    </row>
    <row r="899" spans="6:6" ht="12" customHeight="1" x14ac:dyDescent="0.2">
      <c r="F899" s="101"/>
    </row>
    <row r="900" spans="6:6" ht="12" customHeight="1" x14ac:dyDescent="0.2">
      <c r="F900" s="101"/>
    </row>
    <row r="901" spans="6:6" ht="12" customHeight="1" x14ac:dyDescent="0.2">
      <c r="F901" s="101"/>
    </row>
    <row r="902" spans="6:6" ht="12" customHeight="1" x14ac:dyDescent="0.2">
      <c r="F902" s="101"/>
    </row>
    <row r="903" spans="6:6" ht="12" customHeight="1" x14ac:dyDescent="0.2">
      <c r="F903" s="101"/>
    </row>
    <row r="904" spans="6:6" ht="12" customHeight="1" x14ac:dyDescent="0.2">
      <c r="F904" s="101"/>
    </row>
    <row r="905" spans="6:6" ht="12" customHeight="1" x14ac:dyDescent="0.2">
      <c r="F905" s="101"/>
    </row>
    <row r="906" spans="6:6" ht="12" customHeight="1" x14ac:dyDescent="0.2">
      <c r="F906" s="101"/>
    </row>
    <row r="907" spans="6:6" ht="12" customHeight="1" x14ac:dyDescent="0.2">
      <c r="F907" s="101"/>
    </row>
    <row r="908" spans="6:6" ht="12" customHeight="1" x14ac:dyDescent="0.2">
      <c r="F908" s="101"/>
    </row>
    <row r="909" spans="6:6" ht="12" customHeight="1" x14ac:dyDescent="0.2">
      <c r="F909" s="101"/>
    </row>
    <row r="910" spans="6:6" ht="12" customHeight="1" x14ac:dyDescent="0.2">
      <c r="F910" s="101"/>
    </row>
    <row r="911" spans="6:6" ht="12" customHeight="1" x14ac:dyDescent="0.2">
      <c r="F911" s="101"/>
    </row>
    <row r="912" spans="6:6" ht="12" customHeight="1" x14ac:dyDescent="0.2">
      <c r="F912" s="101"/>
    </row>
    <row r="913" spans="6:6" ht="12" customHeight="1" x14ac:dyDescent="0.2">
      <c r="F913" s="101"/>
    </row>
    <row r="914" spans="6:6" ht="12" customHeight="1" x14ac:dyDescent="0.2">
      <c r="F914" s="101"/>
    </row>
    <row r="915" spans="6:6" ht="12" customHeight="1" x14ac:dyDescent="0.2">
      <c r="F915" s="101"/>
    </row>
    <row r="916" spans="6:6" ht="12" customHeight="1" x14ac:dyDescent="0.2">
      <c r="F916" s="101"/>
    </row>
    <row r="917" spans="6:6" ht="12" customHeight="1" x14ac:dyDescent="0.2">
      <c r="F917" s="101"/>
    </row>
    <row r="918" spans="6:6" ht="12" customHeight="1" x14ac:dyDescent="0.2">
      <c r="F918" s="101"/>
    </row>
    <row r="919" spans="6:6" ht="12" customHeight="1" x14ac:dyDescent="0.2">
      <c r="F919" s="101"/>
    </row>
    <row r="920" spans="6:6" ht="12" customHeight="1" x14ac:dyDescent="0.2">
      <c r="F920" s="101"/>
    </row>
    <row r="921" spans="6:6" ht="12" customHeight="1" x14ac:dyDescent="0.2">
      <c r="F921" s="101"/>
    </row>
    <row r="922" spans="6:6" ht="12" customHeight="1" x14ac:dyDescent="0.2">
      <c r="F922" s="101"/>
    </row>
    <row r="923" spans="6:6" ht="12" customHeight="1" x14ac:dyDescent="0.2">
      <c r="F923" s="101"/>
    </row>
    <row r="924" spans="6:6" ht="12" customHeight="1" x14ac:dyDescent="0.2">
      <c r="F924" s="101"/>
    </row>
    <row r="925" spans="6:6" ht="12" customHeight="1" x14ac:dyDescent="0.2">
      <c r="F925" s="101"/>
    </row>
    <row r="926" spans="6:6" ht="12" customHeight="1" x14ac:dyDescent="0.2">
      <c r="F926" s="101"/>
    </row>
    <row r="927" spans="6:6" ht="12" customHeight="1" x14ac:dyDescent="0.2">
      <c r="F927" s="101"/>
    </row>
    <row r="928" spans="6:6" ht="12" customHeight="1" x14ac:dyDescent="0.2">
      <c r="F928" s="101"/>
    </row>
    <row r="929" spans="6:6" ht="12" customHeight="1" x14ac:dyDescent="0.2">
      <c r="F929" s="101"/>
    </row>
    <row r="930" spans="6:6" ht="12" customHeight="1" x14ac:dyDescent="0.2">
      <c r="F930" s="101"/>
    </row>
    <row r="931" spans="6:6" ht="12" customHeight="1" x14ac:dyDescent="0.2">
      <c r="F931" s="101"/>
    </row>
    <row r="932" spans="6:6" ht="12" customHeight="1" x14ac:dyDescent="0.2">
      <c r="F932" s="101"/>
    </row>
    <row r="933" spans="6:6" ht="12" customHeight="1" x14ac:dyDescent="0.2">
      <c r="F933" s="101"/>
    </row>
    <row r="934" spans="6:6" ht="12" customHeight="1" x14ac:dyDescent="0.2">
      <c r="F934" s="101"/>
    </row>
    <row r="935" spans="6:6" ht="12" customHeight="1" x14ac:dyDescent="0.2">
      <c r="F935" s="101"/>
    </row>
    <row r="936" spans="6:6" ht="12" customHeight="1" x14ac:dyDescent="0.2">
      <c r="F936" s="101"/>
    </row>
    <row r="937" spans="6:6" ht="12" customHeight="1" x14ac:dyDescent="0.2">
      <c r="F937" s="101"/>
    </row>
    <row r="938" spans="6:6" ht="12" customHeight="1" x14ac:dyDescent="0.2">
      <c r="F938" s="101"/>
    </row>
    <row r="939" spans="6:6" ht="12" customHeight="1" x14ac:dyDescent="0.2">
      <c r="F939" s="101"/>
    </row>
    <row r="940" spans="6:6" ht="12" customHeight="1" x14ac:dyDescent="0.2">
      <c r="F940" s="101"/>
    </row>
    <row r="941" spans="6:6" ht="12" customHeight="1" x14ac:dyDescent="0.2">
      <c r="F941" s="101"/>
    </row>
    <row r="942" spans="6:6" ht="12" customHeight="1" x14ac:dyDescent="0.2">
      <c r="F942" s="101"/>
    </row>
    <row r="943" spans="6:6" ht="12" customHeight="1" x14ac:dyDescent="0.2">
      <c r="F943" s="101"/>
    </row>
    <row r="944" spans="6:6" ht="12" customHeight="1" x14ac:dyDescent="0.2">
      <c r="F944" s="101"/>
    </row>
    <row r="945" spans="6:6" ht="12" customHeight="1" x14ac:dyDescent="0.2">
      <c r="F945" s="101"/>
    </row>
    <row r="946" spans="6:6" ht="12" customHeight="1" x14ac:dyDescent="0.2">
      <c r="F946" s="101"/>
    </row>
    <row r="947" spans="6:6" ht="12" customHeight="1" x14ac:dyDescent="0.2">
      <c r="F947" s="101"/>
    </row>
    <row r="948" spans="6:6" ht="12" customHeight="1" x14ac:dyDescent="0.2">
      <c r="F948" s="101"/>
    </row>
    <row r="949" spans="6:6" ht="12" customHeight="1" x14ac:dyDescent="0.2">
      <c r="F949" s="101"/>
    </row>
    <row r="950" spans="6:6" ht="12" customHeight="1" x14ac:dyDescent="0.2">
      <c r="F950" s="101"/>
    </row>
    <row r="951" spans="6:6" ht="12" customHeight="1" x14ac:dyDescent="0.2">
      <c r="F951" s="101"/>
    </row>
    <row r="952" spans="6:6" ht="12" customHeight="1" x14ac:dyDescent="0.2">
      <c r="F952" s="101"/>
    </row>
    <row r="953" spans="6:6" ht="12" customHeight="1" x14ac:dyDescent="0.2">
      <c r="F953" s="101"/>
    </row>
    <row r="954" spans="6:6" ht="12" customHeight="1" x14ac:dyDescent="0.2">
      <c r="F954" s="101"/>
    </row>
    <row r="955" spans="6:6" ht="12" customHeight="1" x14ac:dyDescent="0.2">
      <c r="F955" s="101"/>
    </row>
    <row r="956" spans="6:6" ht="12" customHeight="1" x14ac:dyDescent="0.2">
      <c r="F956" s="101"/>
    </row>
    <row r="957" spans="6:6" ht="12" customHeight="1" x14ac:dyDescent="0.2">
      <c r="F957" s="101"/>
    </row>
    <row r="958" spans="6:6" ht="12" customHeight="1" x14ac:dyDescent="0.2">
      <c r="F958" s="101"/>
    </row>
    <row r="959" spans="6:6" ht="12" customHeight="1" x14ac:dyDescent="0.2">
      <c r="F959" s="101"/>
    </row>
    <row r="960" spans="6:6" ht="12" customHeight="1" x14ac:dyDescent="0.2">
      <c r="F960" s="101"/>
    </row>
    <row r="961" spans="6:6" ht="12" customHeight="1" x14ac:dyDescent="0.2">
      <c r="F961" s="101"/>
    </row>
    <row r="962" spans="6:6" ht="12" customHeight="1" x14ac:dyDescent="0.2">
      <c r="F962" s="101"/>
    </row>
    <row r="963" spans="6:6" ht="12" customHeight="1" x14ac:dyDescent="0.2">
      <c r="F963" s="101"/>
    </row>
    <row r="964" spans="6:6" ht="12" customHeight="1" x14ac:dyDescent="0.2">
      <c r="F964" s="101"/>
    </row>
    <row r="965" spans="6:6" ht="12" customHeight="1" x14ac:dyDescent="0.2">
      <c r="F965" s="101"/>
    </row>
    <row r="966" spans="6:6" ht="12" customHeight="1" x14ac:dyDescent="0.2">
      <c r="F966" s="101"/>
    </row>
    <row r="967" spans="6:6" ht="12" customHeight="1" x14ac:dyDescent="0.2">
      <c r="F967" s="101"/>
    </row>
    <row r="968" spans="6:6" ht="12" customHeight="1" x14ac:dyDescent="0.2">
      <c r="F968" s="101"/>
    </row>
    <row r="969" spans="6:6" ht="12" customHeight="1" x14ac:dyDescent="0.2">
      <c r="F969" s="101"/>
    </row>
    <row r="970" spans="6:6" ht="12" customHeight="1" x14ac:dyDescent="0.2">
      <c r="F970" s="101"/>
    </row>
    <row r="971" spans="6:6" ht="12" customHeight="1" x14ac:dyDescent="0.2">
      <c r="F971" s="101"/>
    </row>
    <row r="972" spans="6:6" ht="12" customHeight="1" x14ac:dyDescent="0.2">
      <c r="F972" s="101"/>
    </row>
    <row r="973" spans="6:6" ht="12" customHeight="1" x14ac:dyDescent="0.2">
      <c r="F973" s="101"/>
    </row>
    <row r="974" spans="6:6" ht="12" customHeight="1" x14ac:dyDescent="0.2">
      <c r="F974" s="101"/>
    </row>
    <row r="975" spans="6:6" ht="12" customHeight="1" x14ac:dyDescent="0.2">
      <c r="F975" s="101"/>
    </row>
    <row r="976" spans="6:6" ht="12" customHeight="1" x14ac:dyDescent="0.2">
      <c r="F976" s="101"/>
    </row>
    <row r="977" spans="6:6" ht="12" customHeight="1" x14ac:dyDescent="0.2">
      <c r="F977" s="101"/>
    </row>
    <row r="978" spans="6:6" ht="12" customHeight="1" x14ac:dyDescent="0.2">
      <c r="F978" s="101"/>
    </row>
    <row r="979" spans="6:6" ht="12" customHeight="1" x14ac:dyDescent="0.2">
      <c r="F979" s="101"/>
    </row>
    <row r="980" spans="6:6" ht="12" customHeight="1" x14ac:dyDescent="0.2">
      <c r="F980" s="101"/>
    </row>
    <row r="981" spans="6:6" ht="12" customHeight="1" x14ac:dyDescent="0.2">
      <c r="F981" s="101"/>
    </row>
    <row r="982" spans="6:6" ht="12" customHeight="1" x14ac:dyDescent="0.2">
      <c r="F982" s="101"/>
    </row>
    <row r="983" spans="6:6" ht="12" customHeight="1" x14ac:dyDescent="0.2">
      <c r="F983" s="101"/>
    </row>
    <row r="984" spans="6:6" ht="12" customHeight="1" x14ac:dyDescent="0.2">
      <c r="F984" s="101"/>
    </row>
    <row r="985" spans="6:6" ht="12" customHeight="1" x14ac:dyDescent="0.2">
      <c r="F985" s="101"/>
    </row>
    <row r="986" spans="6:6" ht="12" customHeight="1" x14ac:dyDescent="0.2">
      <c r="F986" s="101"/>
    </row>
    <row r="987" spans="6:6" ht="12" customHeight="1" x14ac:dyDescent="0.2">
      <c r="F987" s="101"/>
    </row>
    <row r="988" spans="6:6" ht="12" customHeight="1" x14ac:dyDescent="0.2">
      <c r="F988" s="101"/>
    </row>
    <row r="989" spans="6:6" ht="12" customHeight="1" x14ac:dyDescent="0.2">
      <c r="F989" s="101"/>
    </row>
    <row r="990" spans="6:6" ht="12" customHeight="1" x14ac:dyDescent="0.2">
      <c r="F990" s="101"/>
    </row>
    <row r="991" spans="6:6" ht="12" customHeight="1" x14ac:dyDescent="0.2">
      <c r="F991" s="101"/>
    </row>
    <row r="992" spans="6:6" ht="12" customHeight="1" x14ac:dyDescent="0.2">
      <c r="F992" s="101"/>
    </row>
    <row r="993" spans="6:6" ht="12" customHeight="1" x14ac:dyDescent="0.2">
      <c r="F993" s="101"/>
    </row>
    <row r="994" spans="6:6" ht="12" customHeight="1" x14ac:dyDescent="0.2">
      <c r="F994" s="101"/>
    </row>
    <row r="995" spans="6:6" ht="12" customHeight="1" x14ac:dyDescent="0.2">
      <c r="F995" s="101"/>
    </row>
    <row r="996" spans="6:6" ht="12" customHeight="1" x14ac:dyDescent="0.2">
      <c r="F996" s="101"/>
    </row>
    <row r="997" spans="6:6" ht="12" customHeight="1" x14ac:dyDescent="0.2">
      <c r="F997" s="101"/>
    </row>
    <row r="998" spans="6:6" ht="12" customHeight="1" x14ac:dyDescent="0.2">
      <c r="F998" s="101"/>
    </row>
    <row r="999" spans="6:6" ht="12" customHeight="1" x14ac:dyDescent="0.2">
      <c r="F999" s="101"/>
    </row>
    <row r="1000" spans="6:6" ht="12" customHeight="1" x14ac:dyDescent="0.2">
      <c r="F1000" s="101"/>
    </row>
    <row r="1001" spans="6:6" ht="12" customHeight="1" x14ac:dyDescent="0.2">
      <c r="F1001" s="101"/>
    </row>
  </sheetData>
  <mergeCells count="1">
    <mergeCell ref="A1:P1"/>
  </mergeCells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Z300"/>
  <sheetViews>
    <sheetView showGridLines="0" topLeftCell="B2" zoomScale="70" zoomScaleNormal="70" workbookViewId="0">
      <selection activeCell="B56" sqref="A56:XFD56"/>
    </sheetView>
  </sheetViews>
  <sheetFormatPr baseColWidth="10" defaultColWidth="8.85546875" defaultRowHeight="15" x14ac:dyDescent="0.25"/>
  <cols>
    <col min="1" max="1" width="3.5703125" style="117" customWidth="1"/>
    <col min="2" max="2" width="13.28515625" style="118" customWidth="1"/>
    <col min="3" max="3" width="14.7109375" style="119" customWidth="1"/>
    <col min="4" max="4" width="18.7109375" style="120" customWidth="1"/>
    <col min="5" max="5" width="16.7109375" style="120" customWidth="1"/>
    <col min="6" max="6" width="18.28515625" style="120" customWidth="1"/>
    <col min="7" max="7" width="12.28515625" style="120" customWidth="1"/>
    <col min="8" max="8" width="18.28515625" style="120" customWidth="1"/>
    <col min="9" max="9" width="12.140625" style="120" customWidth="1"/>
    <col min="10" max="10" width="13.5703125" style="120" customWidth="1"/>
    <col min="11" max="11" width="14.5703125" style="120" customWidth="1"/>
    <col min="12" max="12" width="14.85546875" style="121" customWidth="1"/>
    <col min="17" max="17" width="12.42578125" customWidth="1"/>
    <col min="26" max="26" width="19.42578125" style="119" customWidth="1"/>
  </cols>
  <sheetData>
    <row r="1" spans="1:26" ht="21" customHeight="1" x14ac:dyDescent="0.25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2"/>
      <c r="Z1" s="124"/>
    </row>
    <row r="2" spans="1:26" ht="67.5" customHeight="1" x14ac:dyDescent="0.25">
      <c r="A2" s="122"/>
      <c r="B2" s="123"/>
      <c r="C2" s="536" t="s">
        <v>234</v>
      </c>
      <c r="D2" s="537"/>
      <c r="E2" s="537"/>
      <c r="F2" s="537"/>
      <c r="G2" s="537"/>
      <c r="H2" s="537"/>
      <c r="I2" s="537"/>
      <c r="J2" s="537"/>
      <c r="K2" s="537"/>
      <c r="L2" s="122"/>
      <c r="Z2" s="124"/>
    </row>
    <row r="3" spans="1:26" ht="24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2"/>
      <c r="Z3" s="124"/>
    </row>
    <row r="4" spans="1:26" ht="37.5" customHeight="1" x14ac:dyDescent="0.25">
      <c r="B4" s="125" t="s">
        <v>235</v>
      </c>
      <c r="C4" s="126"/>
      <c r="D4" s="127"/>
      <c r="E4" s="128"/>
      <c r="F4" s="117"/>
      <c r="G4" s="129" t="s">
        <v>236</v>
      </c>
      <c r="H4" s="128"/>
      <c r="I4" s="128"/>
      <c r="J4" s="128"/>
      <c r="K4" s="117"/>
      <c r="L4" s="117"/>
      <c r="Z4" s="130"/>
    </row>
    <row r="5" spans="1:26" ht="24" customHeight="1" x14ac:dyDescent="0.25">
      <c r="B5" s="551" t="s">
        <v>237</v>
      </c>
      <c r="C5" s="552"/>
      <c r="D5" s="553"/>
      <c r="E5" s="131">
        <v>3350000</v>
      </c>
      <c r="F5" s="117"/>
      <c r="G5" s="555" t="s">
        <v>238</v>
      </c>
      <c r="H5" s="556"/>
      <c r="I5" s="542">
        <f>IF(OR(E5&lt;=0,E6&lt;=0,E7&lt;=0,E8&lt;=0),"", -PMT(E6/E8, (E7*E8)-E11, E5))</f>
        <v>21480.498891659809</v>
      </c>
      <c r="J5" s="543"/>
      <c r="K5" s="543"/>
      <c r="L5" s="132"/>
      <c r="Z5" s="130"/>
    </row>
    <row r="6" spans="1:26" ht="24" customHeight="1" x14ac:dyDescent="0.25">
      <c r="B6" s="546" t="s">
        <v>239</v>
      </c>
      <c r="C6" s="547"/>
      <c r="D6" s="548"/>
      <c r="E6" s="133">
        <v>1.95E-2</v>
      </c>
      <c r="F6" s="117"/>
      <c r="G6" s="538" t="s">
        <v>240</v>
      </c>
      <c r="H6" s="539"/>
      <c r="I6" s="544">
        <f>ROUND(IF(AND(E7&gt;0,E8&gt;0),E7*E8,""),0)</f>
        <v>180</v>
      </c>
      <c r="J6" s="545"/>
      <c r="K6" s="545"/>
      <c r="L6" s="117"/>
      <c r="Z6" s="130"/>
    </row>
    <row r="7" spans="1:26" ht="24" customHeight="1" x14ac:dyDescent="0.25">
      <c r="B7" s="546" t="s">
        <v>241</v>
      </c>
      <c r="C7" s="547"/>
      <c r="D7" s="548"/>
      <c r="E7" s="134">
        <v>15</v>
      </c>
      <c r="F7" s="117"/>
      <c r="G7" s="538" t="s">
        <v>242</v>
      </c>
      <c r="H7" s="539"/>
      <c r="I7" s="544">
        <f>I6</f>
        <v>180</v>
      </c>
      <c r="J7" s="545"/>
      <c r="K7" s="545"/>
      <c r="L7" s="117"/>
      <c r="Z7" s="130"/>
    </row>
    <row r="8" spans="1:26" ht="24" customHeight="1" x14ac:dyDescent="0.25">
      <c r="B8" s="546" t="s">
        <v>243</v>
      </c>
      <c r="C8" s="547"/>
      <c r="D8" s="548"/>
      <c r="E8" s="134">
        <v>12</v>
      </c>
      <c r="F8" s="117"/>
      <c r="G8" s="538" t="s">
        <v>244</v>
      </c>
      <c r="H8" s="539"/>
      <c r="I8" s="544">
        <f>IF(I7="", "", I7*E12)</f>
        <v>0</v>
      </c>
      <c r="J8" s="545"/>
      <c r="K8" s="545"/>
      <c r="L8" s="117"/>
      <c r="Z8" s="130"/>
    </row>
    <row r="9" spans="1:26" ht="24" customHeight="1" x14ac:dyDescent="0.25">
      <c r="B9" s="557" t="s">
        <v>245</v>
      </c>
      <c r="C9" s="547"/>
      <c r="D9" s="135"/>
      <c r="E9" s="136">
        <v>44880</v>
      </c>
      <c r="F9" s="117"/>
      <c r="G9" s="538" t="s">
        <v>246</v>
      </c>
      <c r="H9" s="539"/>
      <c r="I9" s="554">
        <f>IF(I7="","",SUM(_xlfn.ANCHORARRAY(I15)))</f>
        <v>516489.80999999982</v>
      </c>
      <c r="J9" s="545"/>
      <c r="K9" s="545"/>
      <c r="Z9" s="130"/>
    </row>
    <row r="10" spans="1:26" ht="24" customHeight="1" x14ac:dyDescent="0.25">
      <c r="C10" s="137"/>
      <c r="D10" s="121"/>
      <c r="E10" s="121"/>
      <c r="F10" s="138"/>
      <c r="G10" s="540" t="s">
        <v>247</v>
      </c>
      <c r="H10" s="541"/>
      <c r="I10" s="549">
        <f>IF(I7="","",SUM(_xlfn.ANCHORARRAY(G15)))</f>
        <v>3866489.8004987799</v>
      </c>
      <c r="J10" s="550"/>
      <c r="K10" s="550"/>
      <c r="L10" s="117"/>
      <c r="Z10" s="130"/>
    </row>
    <row r="11" spans="1:26" ht="24" customHeight="1" x14ac:dyDescent="0.25">
      <c r="B11" s="558" t="s">
        <v>248</v>
      </c>
      <c r="C11" s="559"/>
      <c r="D11" s="537"/>
      <c r="E11" s="140">
        <v>0</v>
      </c>
      <c r="F11" s="138"/>
      <c r="L11" s="117"/>
      <c r="Z11" s="130"/>
    </row>
    <row r="12" spans="1:26" ht="20.25" customHeight="1" x14ac:dyDescent="0.25">
      <c r="B12" s="558" t="s">
        <v>249</v>
      </c>
      <c r="C12" s="559"/>
      <c r="D12" s="537"/>
      <c r="E12" s="141">
        <v>0</v>
      </c>
      <c r="F12" s="138"/>
      <c r="G12" s="560" t="s">
        <v>250</v>
      </c>
      <c r="H12" s="537"/>
      <c r="I12" s="561" t="s">
        <v>251</v>
      </c>
      <c r="J12" s="537"/>
      <c r="K12" s="537"/>
      <c r="L12" s="117"/>
      <c r="Z12" s="130"/>
    </row>
    <row r="13" spans="1:26" ht="20.25" customHeight="1" x14ac:dyDescent="0.25">
      <c r="B13" s="139"/>
      <c r="C13" s="139"/>
      <c r="D13" s="139"/>
      <c r="E13" s="141"/>
      <c r="F13" s="138"/>
      <c r="G13" s="142"/>
      <c r="H13" s="142"/>
      <c r="I13" s="143"/>
      <c r="J13" s="143"/>
      <c r="K13" s="143"/>
      <c r="L13" s="117"/>
    </row>
    <row r="14" spans="1:26" s="146" customFormat="1" ht="56.25" customHeight="1" x14ac:dyDescent="0.25">
      <c r="A14" s="144"/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1:26" ht="18" customHeight="1" x14ac:dyDescent="0.25">
      <c r="B15" s="118">
        <f t="array" ref="B15:B194">IF(I7="","",_xlfn.SEQUENCE(I7))</f>
        <v>1</v>
      </c>
      <c r="C15" s="119">
        <f t="array" ref="C15:C194">IF(I7="","",EDATE($E$9,(_xlfn.SEQUENCE(I7)-1)*(12/$E$8)))</f>
        <v>44880</v>
      </c>
      <c r="D15" s="120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3350000</v>
      </c>
      <c r="E15" s="120">
        <f t="array" ref="E15:E194">IF(I7="","",IF(_xlfn.SEQUENCE(I7)&lt;=$E$11,_xlfn.ANCHORARRAY(D15)*($E$6/$E$8), -PMT($E$6/$E$8,($E$7*$E$8)-$E$11,$E$5)))</f>
        <v>21480.498891659809</v>
      </c>
      <c r="F15" s="120">
        <f t="array" ref="F15:F194">IF(I7="","",_xlfn.SEQUENCE(I7,1,1,1)*0 + $E$12)</f>
        <v>0</v>
      </c>
      <c r="G15" s="120">
        <f t="array" ref="G15:G194">IF(I7="","",_xlfn.ANCHORARRAY(E15)+_xlfn.ANCHORARRAY(F15))</f>
        <v>21480.498891659809</v>
      </c>
      <c r="H15" s="120">
        <f t="array" ref="H15:H194">IF(I7="","",ROUND(IF(_xlfn.SEQUENCE(I7)&lt;=$E$11,0,_xlfn.ANCHORARRAY( E15) -_xlfn.ANCHORARRAY( I15)),2))</f>
        <v>16036.75</v>
      </c>
      <c r="I15" s="120">
        <f t="array" ref="I15:I194">IF(I7="","",ROUND(_xlfn.ANCHORARRAY(D15)*($E$6/$E$8),2))</f>
        <v>5443.75</v>
      </c>
      <c r="J15" s="120">
        <f t="array" ref="J15:J194">IF(I7="","",ROUND(IF(_xlfn.SEQUENCE(I7)&lt;=$E$11,$E$5, $E$5*(1+($E$6/$E$8))^(_xlfn.SEQUENCE(I7)-$E$11) - (-PMT($E$6/$E$8,($E$7*$E$8)-$E$11,$E$5))*(((1+($E$6/$E$8))^(_xlfn.SEQUENCE(I7)-$E$11)-1)/($E$6/$E$8)) ),2))</f>
        <v>3333963.25</v>
      </c>
      <c r="K15" s="120">
        <f t="array" ref="K15:K194">IF(I7="","",_xlfn.SCAN(0,_xlfn.TAKE(_xlfn.ANCHORARRAY(I15),I7),_xlfn.LAMBDA(_xlpm.a,_xlpm.v,_xlpm.a+_xlpm.v)))</f>
        <v>5443.75</v>
      </c>
      <c r="Z15" s="119">
        <f t="array" ref="Z15:Z194">IFERROR(IF(I7="","",EOMONTH(EDATE($E$9,(_xlfn.SEQUENCE(I7)-1)*(12/$E$8)),0)),"")</f>
        <v>44895</v>
      </c>
    </row>
    <row r="16" spans="1:26" ht="18" customHeight="1" x14ac:dyDescent="0.25">
      <c r="B16" s="118">
        <v>2</v>
      </c>
      <c r="C16" s="119">
        <v>44910</v>
      </c>
      <c r="D16" s="120">
        <v>3333963.25</v>
      </c>
      <c r="E16" s="120">
        <v>21480.498891659809</v>
      </c>
      <c r="F16" s="120">
        <v>0</v>
      </c>
      <c r="G16" s="120">
        <v>21480.498891659809</v>
      </c>
      <c r="H16" s="120">
        <v>16062.81</v>
      </c>
      <c r="I16" s="120">
        <v>5417.69</v>
      </c>
      <c r="J16" s="120">
        <v>3317900.44</v>
      </c>
      <c r="K16" s="120">
        <v>10861.439999999999</v>
      </c>
      <c r="Z16" s="119">
        <v>44926</v>
      </c>
    </row>
    <row r="17" spans="2:26" ht="18" customHeight="1" x14ac:dyDescent="0.25">
      <c r="B17" s="118">
        <v>3</v>
      </c>
      <c r="C17" s="119">
        <v>44941</v>
      </c>
      <c r="D17" s="120">
        <v>3317900.44</v>
      </c>
      <c r="E17" s="120">
        <v>21480.498891659809</v>
      </c>
      <c r="F17" s="120">
        <v>0</v>
      </c>
      <c r="G17" s="120">
        <v>21480.498891659809</v>
      </c>
      <c r="H17" s="120">
        <v>16088.91</v>
      </c>
      <c r="I17" s="120">
        <v>5391.59</v>
      </c>
      <c r="J17" s="120">
        <v>3301811.53</v>
      </c>
      <c r="K17" s="120">
        <v>16253.029999999999</v>
      </c>
      <c r="Z17" s="119">
        <v>44957</v>
      </c>
    </row>
    <row r="18" spans="2:26" ht="18" customHeight="1" x14ac:dyDescent="0.25">
      <c r="B18" s="118">
        <v>4</v>
      </c>
      <c r="C18" s="119">
        <v>44972</v>
      </c>
      <c r="D18" s="120">
        <v>3301811.53</v>
      </c>
      <c r="E18" s="120">
        <v>21480.498891659809</v>
      </c>
      <c r="F18" s="120">
        <v>0</v>
      </c>
      <c r="G18" s="120">
        <v>21480.498891659809</v>
      </c>
      <c r="H18" s="120">
        <v>16115.06</v>
      </c>
      <c r="I18" s="120">
        <v>5365.44</v>
      </c>
      <c r="J18" s="120">
        <v>3285696.48</v>
      </c>
      <c r="K18" s="120">
        <v>21618.469999999998</v>
      </c>
      <c r="Z18" s="119">
        <v>44985</v>
      </c>
    </row>
    <row r="19" spans="2:26" ht="18" customHeight="1" x14ac:dyDescent="0.25">
      <c r="B19" s="118">
        <v>5</v>
      </c>
      <c r="C19" s="119">
        <v>45000</v>
      </c>
      <c r="D19" s="120">
        <v>3285696.48</v>
      </c>
      <c r="E19" s="120">
        <v>21480.498891659809</v>
      </c>
      <c r="F19" s="120">
        <v>0</v>
      </c>
      <c r="G19" s="120">
        <v>21480.498891659809</v>
      </c>
      <c r="H19" s="120">
        <v>16141.24</v>
      </c>
      <c r="I19" s="120">
        <v>5339.26</v>
      </c>
      <c r="J19" s="120">
        <v>3269555.23</v>
      </c>
      <c r="K19" s="120">
        <v>26957.729999999996</v>
      </c>
      <c r="Z19" s="119">
        <v>45016</v>
      </c>
    </row>
    <row r="20" spans="2:26" ht="18" customHeight="1" x14ac:dyDescent="0.25">
      <c r="B20" s="118">
        <v>6</v>
      </c>
      <c r="C20" s="119">
        <v>45031</v>
      </c>
      <c r="D20" s="120">
        <v>3269555.23</v>
      </c>
      <c r="E20" s="120">
        <v>21480.498891659809</v>
      </c>
      <c r="F20" s="120">
        <v>0</v>
      </c>
      <c r="G20" s="120">
        <v>21480.498891659809</v>
      </c>
      <c r="H20" s="120">
        <v>16167.47</v>
      </c>
      <c r="I20" s="120">
        <v>5313.03</v>
      </c>
      <c r="J20" s="120">
        <v>3253387.76</v>
      </c>
      <c r="K20" s="120">
        <v>32270.759999999995</v>
      </c>
      <c r="Z20" s="119">
        <v>45046</v>
      </c>
    </row>
    <row r="21" spans="2:26" ht="18" customHeight="1" x14ac:dyDescent="0.25">
      <c r="B21" s="118">
        <v>7</v>
      </c>
      <c r="C21" s="119">
        <v>45061</v>
      </c>
      <c r="D21" s="120">
        <v>3253387.76</v>
      </c>
      <c r="E21" s="120">
        <v>21480.498891659809</v>
      </c>
      <c r="F21" s="120">
        <v>0</v>
      </c>
      <c r="G21" s="120">
        <v>21480.498891659809</v>
      </c>
      <c r="H21" s="120">
        <v>16193.74</v>
      </c>
      <c r="I21" s="120">
        <v>5286.76</v>
      </c>
      <c r="J21" s="120">
        <v>3237194.02</v>
      </c>
      <c r="K21" s="120">
        <v>37557.519999999997</v>
      </c>
      <c r="Z21" s="119">
        <v>45077</v>
      </c>
    </row>
    <row r="22" spans="2:26" ht="18" customHeight="1" x14ac:dyDescent="0.25">
      <c r="B22" s="118">
        <v>8</v>
      </c>
      <c r="C22" s="119">
        <v>45092</v>
      </c>
      <c r="D22" s="120">
        <v>3237194.02</v>
      </c>
      <c r="E22" s="120">
        <v>21480.498891659809</v>
      </c>
      <c r="F22" s="120">
        <v>0</v>
      </c>
      <c r="G22" s="120">
        <v>21480.498891659809</v>
      </c>
      <c r="H22" s="120">
        <v>16220.06</v>
      </c>
      <c r="I22" s="120">
        <v>5260.44</v>
      </c>
      <c r="J22" s="120">
        <v>3220973.96</v>
      </c>
      <c r="K22" s="120">
        <v>42817.96</v>
      </c>
      <c r="Z22" s="119">
        <v>45107</v>
      </c>
    </row>
    <row r="23" spans="2:26" ht="18" customHeight="1" x14ac:dyDescent="0.25">
      <c r="B23" s="118">
        <v>9</v>
      </c>
      <c r="C23" s="119">
        <v>45122</v>
      </c>
      <c r="D23" s="120">
        <v>3220973.96</v>
      </c>
      <c r="E23" s="120">
        <v>21480.498891659809</v>
      </c>
      <c r="F23" s="120">
        <v>0</v>
      </c>
      <c r="G23" s="120">
        <v>21480.498891659809</v>
      </c>
      <c r="H23" s="120">
        <v>16246.42</v>
      </c>
      <c r="I23" s="120">
        <v>5234.08</v>
      </c>
      <c r="J23" s="120">
        <v>3204727.54</v>
      </c>
      <c r="K23" s="120">
        <v>48052.04</v>
      </c>
      <c r="Z23" s="119">
        <v>45138</v>
      </c>
    </row>
    <row r="24" spans="2:26" ht="18" customHeight="1" x14ac:dyDescent="0.25">
      <c r="B24" s="118">
        <v>10</v>
      </c>
      <c r="C24" s="119">
        <v>45153</v>
      </c>
      <c r="D24" s="120">
        <v>3204727.54</v>
      </c>
      <c r="E24" s="120">
        <v>21480.498891659809</v>
      </c>
      <c r="F24" s="120">
        <v>0</v>
      </c>
      <c r="G24" s="120">
        <v>21480.498891659809</v>
      </c>
      <c r="H24" s="120">
        <v>16272.82</v>
      </c>
      <c r="I24" s="120">
        <v>5207.68</v>
      </c>
      <c r="J24" s="120">
        <v>3188454.73</v>
      </c>
      <c r="K24" s="120">
        <v>53259.72</v>
      </c>
      <c r="Z24" s="119">
        <v>45169</v>
      </c>
    </row>
    <row r="25" spans="2:26" ht="18" customHeight="1" x14ac:dyDescent="0.25">
      <c r="B25" s="118">
        <v>11</v>
      </c>
      <c r="C25" s="119">
        <v>45184</v>
      </c>
      <c r="D25" s="120">
        <v>3188454.73</v>
      </c>
      <c r="E25" s="120">
        <v>21480.498891659809</v>
      </c>
      <c r="F25" s="120">
        <v>0</v>
      </c>
      <c r="G25" s="120">
        <v>21480.498891659809</v>
      </c>
      <c r="H25" s="120">
        <v>16299.26</v>
      </c>
      <c r="I25" s="120">
        <v>5181.24</v>
      </c>
      <c r="J25" s="120">
        <v>3172155.47</v>
      </c>
      <c r="K25" s="120">
        <v>58440.959999999999</v>
      </c>
      <c r="Z25" s="119">
        <v>45199</v>
      </c>
    </row>
    <row r="26" spans="2:26" ht="18" customHeight="1" x14ac:dyDescent="0.25">
      <c r="B26" s="118">
        <v>12</v>
      </c>
      <c r="C26" s="119">
        <v>45214</v>
      </c>
      <c r="D26" s="120">
        <v>3172155.47</v>
      </c>
      <c r="E26" s="120">
        <v>21480.498891659809</v>
      </c>
      <c r="F26" s="120">
        <v>0</v>
      </c>
      <c r="G26" s="120">
        <v>21480.498891659809</v>
      </c>
      <c r="H26" s="120">
        <v>16325.75</v>
      </c>
      <c r="I26" s="120">
        <v>5154.75</v>
      </c>
      <c r="J26" s="120">
        <v>3155829.72</v>
      </c>
      <c r="K26" s="120">
        <v>63595.71</v>
      </c>
      <c r="Z26" s="119">
        <v>45230</v>
      </c>
    </row>
    <row r="27" spans="2:26" ht="18" customHeight="1" x14ac:dyDescent="0.25">
      <c r="B27" s="118">
        <v>13</v>
      </c>
      <c r="C27" s="119">
        <v>45245</v>
      </c>
      <c r="D27" s="120">
        <v>3155829.72</v>
      </c>
      <c r="E27" s="120">
        <v>21480.498891659809</v>
      </c>
      <c r="F27" s="120">
        <v>0</v>
      </c>
      <c r="G27" s="120">
        <v>21480.498891659809</v>
      </c>
      <c r="H27" s="120">
        <v>16352.28</v>
      </c>
      <c r="I27" s="120">
        <v>5128.22</v>
      </c>
      <c r="J27" s="120">
        <v>3139477.45</v>
      </c>
      <c r="K27" s="120">
        <v>68723.929999999993</v>
      </c>
      <c r="Z27" s="119">
        <v>45260</v>
      </c>
    </row>
    <row r="28" spans="2:26" ht="18" customHeight="1" x14ac:dyDescent="0.25">
      <c r="B28" s="118">
        <v>14</v>
      </c>
      <c r="C28" s="119">
        <v>45275</v>
      </c>
      <c r="D28" s="120">
        <v>3139477.45</v>
      </c>
      <c r="E28" s="120">
        <v>21480.498891659809</v>
      </c>
      <c r="F28" s="120">
        <v>0</v>
      </c>
      <c r="G28" s="120">
        <v>21480.498891659809</v>
      </c>
      <c r="H28" s="120">
        <v>16378.85</v>
      </c>
      <c r="I28" s="120">
        <v>5101.6499999999996</v>
      </c>
      <c r="J28" s="120">
        <v>3123098.6</v>
      </c>
      <c r="K28" s="120">
        <v>73825.579999999987</v>
      </c>
      <c r="Z28" s="119">
        <v>45291</v>
      </c>
    </row>
    <row r="29" spans="2:26" ht="18" customHeight="1" x14ac:dyDescent="0.25">
      <c r="B29" s="118">
        <v>15</v>
      </c>
      <c r="C29" s="119">
        <v>45306</v>
      </c>
      <c r="D29" s="120">
        <v>3123098.6</v>
      </c>
      <c r="E29" s="120">
        <v>21480.498891659809</v>
      </c>
      <c r="F29" s="120">
        <v>0</v>
      </c>
      <c r="G29" s="120">
        <v>21480.498891659809</v>
      </c>
      <c r="H29" s="120">
        <v>16405.46</v>
      </c>
      <c r="I29" s="120">
        <v>5075.04</v>
      </c>
      <c r="J29" s="120">
        <v>3106693.13</v>
      </c>
      <c r="K29" s="120">
        <v>78900.619999999981</v>
      </c>
      <c r="Z29" s="119">
        <v>45322</v>
      </c>
    </row>
    <row r="30" spans="2:26" ht="18" customHeight="1" x14ac:dyDescent="0.25">
      <c r="B30" s="118">
        <v>16</v>
      </c>
      <c r="C30" s="119">
        <v>45337</v>
      </c>
      <c r="D30" s="120">
        <v>3106693.13</v>
      </c>
      <c r="E30" s="120">
        <v>21480.498891659809</v>
      </c>
      <c r="F30" s="120">
        <v>0</v>
      </c>
      <c r="G30" s="120">
        <v>21480.498891659809</v>
      </c>
      <c r="H30" s="120">
        <v>16432.12</v>
      </c>
      <c r="I30" s="120">
        <v>5048.38</v>
      </c>
      <c r="J30" s="120">
        <v>3090261.01</v>
      </c>
      <c r="K30" s="120">
        <v>83948.999999999985</v>
      </c>
      <c r="Z30" s="119">
        <v>45351</v>
      </c>
    </row>
    <row r="31" spans="2:26" ht="18" customHeight="1" x14ac:dyDescent="0.25">
      <c r="B31" s="118">
        <v>17</v>
      </c>
      <c r="C31" s="119">
        <v>45366</v>
      </c>
      <c r="D31" s="120">
        <v>3090261.01</v>
      </c>
      <c r="E31" s="120">
        <v>21480.498891659809</v>
      </c>
      <c r="F31" s="120">
        <v>0</v>
      </c>
      <c r="G31" s="120">
        <v>21480.498891659809</v>
      </c>
      <c r="H31" s="120">
        <v>16458.830000000002</v>
      </c>
      <c r="I31" s="120">
        <v>5021.67</v>
      </c>
      <c r="J31" s="120">
        <v>3073802.19</v>
      </c>
      <c r="K31" s="120">
        <v>88970.669999999984</v>
      </c>
      <c r="Z31" s="119">
        <v>45382</v>
      </c>
    </row>
    <row r="32" spans="2:26" ht="18" customHeight="1" x14ac:dyDescent="0.25">
      <c r="B32" s="118">
        <v>18</v>
      </c>
      <c r="C32" s="119">
        <v>45397</v>
      </c>
      <c r="D32" s="120">
        <v>3073802.19</v>
      </c>
      <c r="E32" s="120">
        <v>21480.498891659809</v>
      </c>
      <c r="F32" s="120">
        <v>0</v>
      </c>
      <c r="G32" s="120">
        <v>21480.498891659809</v>
      </c>
      <c r="H32" s="120">
        <v>16485.57</v>
      </c>
      <c r="I32" s="120">
        <v>4994.93</v>
      </c>
      <c r="J32" s="120">
        <v>3057316.62</v>
      </c>
      <c r="K32" s="120">
        <v>93965.599999999977</v>
      </c>
      <c r="Z32" s="119">
        <v>45412</v>
      </c>
    </row>
    <row r="33" spans="2:26" ht="18" customHeight="1" x14ac:dyDescent="0.25">
      <c r="B33" s="118">
        <v>19</v>
      </c>
      <c r="C33" s="119">
        <v>45427</v>
      </c>
      <c r="D33" s="120">
        <v>3057316.62</v>
      </c>
      <c r="E33" s="120">
        <v>21480.498891659809</v>
      </c>
      <c r="F33" s="120">
        <v>0</v>
      </c>
      <c r="G33" s="120">
        <v>21480.498891659809</v>
      </c>
      <c r="H33" s="120">
        <v>16512.36</v>
      </c>
      <c r="I33" s="120">
        <v>4968.1400000000003</v>
      </c>
      <c r="J33" s="120">
        <v>3040804.26</v>
      </c>
      <c r="K33" s="120">
        <v>98933.739999999976</v>
      </c>
      <c r="Z33" s="119">
        <v>45443</v>
      </c>
    </row>
    <row r="34" spans="2:26" ht="18" customHeight="1" x14ac:dyDescent="0.25">
      <c r="B34" s="118">
        <v>20</v>
      </c>
      <c r="C34" s="119">
        <v>45458</v>
      </c>
      <c r="D34" s="120">
        <v>3040804.26</v>
      </c>
      <c r="E34" s="120">
        <v>21480.498891659809</v>
      </c>
      <c r="F34" s="120">
        <v>0</v>
      </c>
      <c r="G34" s="120">
        <v>21480.498891659809</v>
      </c>
      <c r="H34" s="120">
        <v>16539.189999999999</v>
      </c>
      <c r="I34" s="120">
        <v>4941.3100000000004</v>
      </c>
      <c r="J34" s="120">
        <v>3024265.07</v>
      </c>
      <c r="K34" s="120">
        <v>103875.04999999997</v>
      </c>
      <c r="Z34" s="119">
        <v>45473</v>
      </c>
    </row>
    <row r="35" spans="2:26" ht="18" customHeight="1" x14ac:dyDescent="0.25">
      <c r="B35" s="118">
        <v>21</v>
      </c>
      <c r="C35" s="119">
        <v>45488</v>
      </c>
      <c r="D35" s="120">
        <v>3024265.07</v>
      </c>
      <c r="E35" s="120">
        <v>21480.498891659809</v>
      </c>
      <c r="F35" s="120">
        <v>0</v>
      </c>
      <c r="G35" s="120">
        <v>21480.498891659809</v>
      </c>
      <c r="H35" s="120">
        <v>16566.07</v>
      </c>
      <c r="I35" s="120">
        <v>4914.43</v>
      </c>
      <c r="J35" s="120">
        <v>3007699</v>
      </c>
      <c r="K35" s="120">
        <v>108789.47999999998</v>
      </c>
      <c r="Z35" s="119">
        <v>45504</v>
      </c>
    </row>
    <row r="36" spans="2:26" ht="18" customHeight="1" x14ac:dyDescent="0.25">
      <c r="B36" s="118">
        <v>22</v>
      </c>
      <c r="C36" s="119">
        <v>45519</v>
      </c>
      <c r="D36" s="120">
        <v>3007699</v>
      </c>
      <c r="E36" s="120">
        <v>21480.498891659809</v>
      </c>
      <c r="F36" s="120">
        <v>0</v>
      </c>
      <c r="G36" s="120">
        <v>21480.498891659809</v>
      </c>
      <c r="H36" s="120">
        <v>16592.990000000002</v>
      </c>
      <c r="I36" s="120">
        <v>4887.51</v>
      </c>
      <c r="J36" s="120">
        <v>2991106.01</v>
      </c>
      <c r="K36" s="120">
        <v>113676.98999999998</v>
      </c>
      <c r="Z36" s="119">
        <v>45535</v>
      </c>
    </row>
    <row r="37" spans="2:26" ht="18" customHeight="1" x14ac:dyDescent="0.25">
      <c r="B37" s="118">
        <v>23</v>
      </c>
      <c r="C37" s="119">
        <v>45550</v>
      </c>
      <c r="D37" s="120">
        <v>2991106.01</v>
      </c>
      <c r="E37" s="120">
        <v>21480.498891659809</v>
      </c>
      <c r="F37" s="120">
        <v>0</v>
      </c>
      <c r="G37" s="120">
        <v>21480.498891659809</v>
      </c>
      <c r="H37" s="120">
        <v>16619.95</v>
      </c>
      <c r="I37" s="120">
        <v>4860.55</v>
      </c>
      <c r="J37" s="120">
        <v>2974486.06</v>
      </c>
      <c r="K37" s="120">
        <v>118537.53999999998</v>
      </c>
      <c r="Z37" s="119">
        <v>45565</v>
      </c>
    </row>
    <row r="38" spans="2:26" ht="18" customHeight="1" x14ac:dyDescent="0.25">
      <c r="B38" s="118">
        <v>24</v>
      </c>
      <c r="C38" s="119">
        <v>45580</v>
      </c>
      <c r="D38" s="120">
        <v>2974486.06</v>
      </c>
      <c r="E38" s="120">
        <v>21480.498891659809</v>
      </c>
      <c r="F38" s="120">
        <v>0</v>
      </c>
      <c r="G38" s="120">
        <v>21480.498891659809</v>
      </c>
      <c r="H38" s="120">
        <v>16646.96</v>
      </c>
      <c r="I38" s="120">
        <v>4833.54</v>
      </c>
      <c r="J38" s="120">
        <v>2957839.1</v>
      </c>
      <c r="K38" s="120">
        <v>123371.07999999997</v>
      </c>
      <c r="Z38" s="119">
        <v>45596</v>
      </c>
    </row>
    <row r="39" spans="2:26" ht="18" customHeight="1" x14ac:dyDescent="0.25">
      <c r="B39" s="118">
        <v>25</v>
      </c>
      <c r="C39" s="119">
        <v>45611</v>
      </c>
      <c r="D39" s="120">
        <v>2957839.1</v>
      </c>
      <c r="E39" s="120">
        <v>21480.498891659809</v>
      </c>
      <c r="F39" s="120">
        <v>0</v>
      </c>
      <c r="G39" s="120">
        <v>21480.498891659809</v>
      </c>
      <c r="H39" s="120">
        <v>16674.009999999998</v>
      </c>
      <c r="I39" s="120">
        <v>4806.49</v>
      </c>
      <c r="J39" s="120">
        <v>2941165.09</v>
      </c>
      <c r="K39" s="120">
        <v>128177.56999999998</v>
      </c>
      <c r="Z39" s="119">
        <v>45626</v>
      </c>
    </row>
    <row r="40" spans="2:26" ht="18" customHeight="1" x14ac:dyDescent="0.25">
      <c r="B40" s="118">
        <v>26</v>
      </c>
      <c r="C40" s="119">
        <v>45641</v>
      </c>
      <c r="D40" s="120">
        <v>2941165.09</v>
      </c>
      <c r="E40" s="120">
        <v>21480.498891659809</v>
      </c>
      <c r="F40" s="120">
        <v>0</v>
      </c>
      <c r="G40" s="120">
        <v>21480.498891659809</v>
      </c>
      <c r="H40" s="120">
        <v>16701.11</v>
      </c>
      <c r="I40" s="120">
        <v>4779.3900000000003</v>
      </c>
      <c r="J40" s="120">
        <v>2924463.98</v>
      </c>
      <c r="K40" s="120">
        <v>132956.96</v>
      </c>
      <c r="Z40" s="119">
        <v>45657</v>
      </c>
    </row>
    <row r="41" spans="2:26" ht="18" customHeight="1" x14ac:dyDescent="0.25">
      <c r="B41" s="118">
        <v>27</v>
      </c>
      <c r="C41" s="119">
        <v>45672</v>
      </c>
      <c r="D41" s="120">
        <v>2924463.98</v>
      </c>
      <c r="E41" s="120">
        <v>21480.498891659809</v>
      </c>
      <c r="F41" s="120">
        <v>0</v>
      </c>
      <c r="G41" s="120">
        <v>21480.498891659809</v>
      </c>
      <c r="H41" s="120">
        <v>16728.25</v>
      </c>
      <c r="I41" s="120">
        <v>4752.25</v>
      </c>
      <c r="J41" s="120">
        <v>2907735.74</v>
      </c>
      <c r="K41" s="120">
        <v>137709.21</v>
      </c>
      <c r="Z41" s="119">
        <v>45688</v>
      </c>
    </row>
    <row r="42" spans="2:26" ht="18" customHeight="1" x14ac:dyDescent="0.25">
      <c r="B42" s="118">
        <v>28</v>
      </c>
      <c r="C42" s="119">
        <v>45703</v>
      </c>
      <c r="D42" s="120">
        <v>2907735.74</v>
      </c>
      <c r="E42" s="120">
        <v>21480.498891659809</v>
      </c>
      <c r="F42" s="120">
        <v>0</v>
      </c>
      <c r="G42" s="120">
        <v>21480.498891659809</v>
      </c>
      <c r="H42" s="120">
        <v>16755.43</v>
      </c>
      <c r="I42" s="120">
        <v>4725.07</v>
      </c>
      <c r="J42" s="120">
        <v>2890980.31</v>
      </c>
      <c r="K42" s="120">
        <v>142434.28</v>
      </c>
      <c r="Z42" s="119">
        <v>45716</v>
      </c>
    </row>
    <row r="43" spans="2:26" ht="18" customHeight="1" x14ac:dyDescent="0.25">
      <c r="B43" s="118">
        <v>29</v>
      </c>
      <c r="C43" s="119">
        <v>45731</v>
      </c>
      <c r="D43" s="120">
        <v>2890980.31</v>
      </c>
      <c r="E43" s="120">
        <v>21480.498891659809</v>
      </c>
      <c r="F43" s="120">
        <v>0</v>
      </c>
      <c r="G43" s="120">
        <v>21480.498891659809</v>
      </c>
      <c r="H43" s="120">
        <v>16782.66</v>
      </c>
      <c r="I43" s="120">
        <v>4697.84</v>
      </c>
      <c r="J43" s="120">
        <v>2874197.65</v>
      </c>
      <c r="K43" s="120">
        <v>147132.12</v>
      </c>
      <c r="Z43" s="119">
        <v>45747</v>
      </c>
    </row>
    <row r="44" spans="2:26" ht="18" customHeight="1" x14ac:dyDescent="0.25">
      <c r="B44" s="118">
        <v>30</v>
      </c>
      <c r="C44" s="119">
        <v>45762</v>
      </c>
      <c r="D44" s="120">
        <v>2874197.65</v>
      </c>
      <c r="E44" s="120">
        <v>21480.498891659809</v>
      </c>
      <c r="F44" s="120">
        <v>0</v>
      </c>
      <c r="G44" s="120">
        <v>21480.498891659809</v>
      </c>
      <c r="H44" s="120">
        <v>16809.93</v>
      </c>
      <c r="I44" s="120">
        <v>4670.57</v>
      </c>
      <c r="J44" s="120">
        <v>2857387.73</v>
      </c>
      <c r="K44" s="120">
        <v>151802.69</v>
      </c>
      <c r="Z44" s="119">
        <v>45777</v>
      </c>
    </row>
    <row r="45" spans="2:26" ht="18" customHeight="1" x14ac:dyDescent="0.25">
      <c r="B45" s="118">
        <v>31</v>
      </c>
      <c r="C45" s="119">
        <v>45792</v>
      </c>
      <c r="D45" s="120">
        <v>2857387.73</v>
      </c>
      <c r="E45" s="120">
        <v>21480.498891659809</v>
      </c>
      <c r="F45" s="120">
        <v>0</v>
      </c>
      <c r="G45" s="120">
        <v>21480.498891659809</v>
      </c>
      <c r="H45" s="120">
        <v>16837.240000000002</v>
      </c>
      <c r="I45" s="120">
        <v>4643.26</v>
      </c>
      <c r="J45" s="120">
        <v>2840550.48</v>
      </c>
      <c r="K45" s="120">
        <v>156445.95000000001</v>
      </c>
      <c r="Z45" s="119">
        <v>45808</v>
      </c>
    </row>
    <row r="46" spans="2:26" ht="18" customHeight="1" x14ac:dyDescent="0.25">
      <c r="B46" s="118">
        <v>32</v>
      </c>
      <c r="C46" s="119">
        <v>45823</v>
      </c>
      <c r="D46" s="120">
        <v>2840550.48</v>
      </c>
      <c r="E46" s="120">
        <v>21480.498891659809</v>
      </c>
      <c r="F46" s="120">
        <v>0</v>
      </c>
      <c r="G46" s="120">
        <v>21480.498891659809</v>
      </c>
      <c r="H46" s="120">
        <v>16864.61</v>
      </c>
      <c r="I46" s="120">
        <v>4615.8900000000003</v>
      </c>
      <c r="J46" s="120">
        <v>2823685.88</v>
      </c>
      <c r="K46" s="120">
        <v>161061.84000000003</v>
      </c>
      <c r="Z46" s="119">
        <v>45838</v>
      </c>
    </row>
    <row r="47" spans="2:26" ht="18" customHeight="1" x14ac:dyDescent="0.25">
      <c r="B47" s="118">
        <v>33</v>
      </c>
      <c r="C47" s="119">
        <v>45853</v>
      </c>
      <c r="D47" s="120">
        <v>2823685.88</v>
      </c>
      <c r="E47" s="120">
        <v>21480.498891659809</v>
      </c>
      <c r="F47" s="120">
        <v>0</v>
      </c>
      <c r="G47" s="120">
        <v>21480.498891659809</v>
      </c>
      <c r="H47" s="120">
        <v>16892.009999999998</v>
      </c>
      <c r="I47" s="120">
        <v>4588.49</v>
      </c>
      <c r="J47" s="120">
        <v>2806793.87</v>
      </c>
      <c r="K47" s="120">
        <v>165650.33000000002</v>
      </c>
      <c r="Z47" s="119">
        <v>45869</v>
      </c>
    </row>
    <row r="48" spans="2:26" ht="18" customHeight="1" x14ac:dyDescent="0.25">
      <c r="B48" s="118">
        <v>34</v>
      </c>
      <c r="C48" s="119">
        <v>45884</v>
      </c>
      <c r="D48" s="120">
        <v>2806793.87</v>
      </c>
      <c r="E48" s="120">
        <v>21480.498891659809</v>
      </c>
      <c r="F48" s="120">
        <v>0</v>
      </c>
      <c r="G48" s="120">
        <v>21480.498891659809</v>
      </c>
      <c r="H48" s="120">
        <v>16919.46</v>
      </c>
      <c r="I48" s="120">
        <v>4561.04</v>
      </c>
      <c r="J48" s="120">
        <v>2789874.41</v>
      </c>
      <c r="K48" s="120">
        <v>170211.37000000002</v>
      </c>
      <c r="Z48" s="119">
        <v>45900</v>
      </c>
    </row>
    <row r="49" spans="2:26" ht="18" customHeight="1" x14ac:dyDescent="0.25">
      <c r="B49" s="118">
        <v>35</v>
      </c>
      <c r="C49" s="119">
        <v>45915</v>
      </c>
      <c r="D49" s="120">
        <v>2789874.41</v>
      </c>
      <c r="E49" s="120">
        <v>21480.498891659809</v>
      </c>
      <c r="F49" s="120">
        <v>0</v>
      </c>
      <c r="G49" s="120">
        <v>21480.498891659809</v>
      </c>
      <c r="H49" s="120">
        <v>16946.95</v>
      </c>
      <c r="I49" s="120">
        <v>4533.55</v>
      </c>
      <c r="J49" s="120">
        <v>2772927.46</v>
      </c>
      <c r="K49" s="120">
        <v>174744.92</v>
      </c>
      <c r="Z49" s="119">
        <v>45930</v>
      </c>
    </row>
    <row r="50" spans="2:26" ht="18" customHeight="1" x14ac:dyDescent="0.25">
      <c r="B50" s="118">
        <v>36</v>
      </c>
      <c r="C50" s="119">
        <v>45945</v>
      </c>
      <c r="D50" s="120">
        <v>2772927.46</v>
      </c>
      <c r="E50" s="120">
        <v>21480.498891659809</v>
      </c>
      <c r="F50" s="120">
        <v>0</v>
      </c>
      <c r="G50" s="120">
        <v>21480.498891659809</v>
      </c>
      <c r="H50" s="120">
        <v>16974.490000000002</v>
      </c>
      <c r="I50" s="120">
        <v>4506.01</v>
      </c>
      <c r="J50" s="120">
        <v>2755952.96</v>
      </c>
      <c r="K50" s="120">
        <v>179250.93000000002</v>
      </c>
      <c r="Z50" s="119">
        <v>45961</v>
      </c>
    </row>
    <row r="51" spans="2:26" ht="18" customHeight="1" x14ac:dyDescent="0.25">
      <c r="B51" s="118">
        <v>37</v>
      </c>
      <c r="C51" s="119">
        <v>45976</v>
      </c>
      <c r="D51" s="120">
        <v>2755952.96</v>
      </c>
      <c r="E51" s="120">
        <v>21480.498891659809</v>
      </c>
      <c r="F51" s="120">
        <v>0</v>
      </c>
      <c r="G51" s="120">
        <v>21480.498891659809</v>
      </c>
      <c r="H51" s="120">
        <v>17002.080000000002</v>
      </c>
      <c r="I51" s="120">
        <v>4478.42</v>
      </c>
      <c r="J51" s="120">
        <v>2738950.89</v>
      </c>
      <c r="K51" s="120">
        <v>183729.35000000003</v>
      </c>
      <c r="Z51" s="119">
        <v>45991</v>
      </c>
    </row>
    <row r="52" spans="2:26" ht="18" customHeight="1" x14ac:dyDescent="0.25">
      <c r="B52" s="118">
        <v>38</v>
      </c>
      <c r="C52" s="119">
        <v>46006</v>
      </c>
      <c r="D52" s="120">
        <v>2738950.89</v>
      </c>
      <c r="E52" s="120">
        <v>21480.498891659809</v>
      </c>
      <c r="F52" s="120">
        <v>0</v>
      </c>
      <c r="G52" s="120">
        <v>21480.498891659809</v>
      </c>
      <c r="H52" s="120">
        <v>17029.7</v>
      </c>
      <c r="I52" s="120">
        <v>4450.8</v>
      </c>
      <c r="J52" s="120">
        <v>2721921.19</v>
      </c>
      <c r="K52" s="120">
        <v>188180.15000000002</v>
      </c>
      <c r="Z52" s="119">
        <v>46022</v>
      </c>
    </row>
    <row r="53" spans="2:26" ht="18" customHeight="1" x14ac:dyDescent="0.25">
      <c r="B53" s="118">
        <v>39</v>
      </c>
      <c r="C53" s="119">
        <v>46037</v>
      </c>
      <c r="D53" s="120">
        <v>2721921.19</v>
      </c>
      <c r="E53" s="120">
        <v>21480.498891659809</v>
      </c>
      <c r="F53" s="120">
        <v>0</v>
      </c>
      <c r="G53" s="120">
        <v>21480.498891659809</v>
      </c>
      <c r="H53" s="120">
        <v>17057.38</v>
      </c>
      <c r="I53" s="120">
        <v>4423.12</v>
      </c>
      <c r="J53" s="120">
        <v>2704863.81</v>
      </c>
      <c r="K53" s="120">
        <v>192603.27000000002</v>
      </c>
      <c r="Z53" s="119">
        <v>46053</v>
      </c>
    </row>
    <row r="54" spans="2:26" ht="18" customHeight="1" x14ac:dyDescent="0.25">
      <c r="B54" s="118">
        <v>40</v>
      </c>
      <c r="C54" s="119">
        <v>46068</v>
      </c>
      <c r="D54" s="120">
        <v>2704863.81</v>
      </c>
      <c r="E54" s="120">
        <v>21480.498891659809</v>
      </c>
      <c r="F54" s="120">
        <v>0</v>
      </c>
      <c r="G54" s="120">
        <v>21480.498891659809</v>
      </c>
      <c r="H54" s="120">
        <v>17085.099999999999</v>
      </c>
      <c r="I54" s="120">
        <v>4395.3999999999996</v>
      </c>
      <c r="J54" s="120">
        <v>2687778.71</v>
      </c>
      <c r="K54" s="120">
        <v>196998.67</v>
      </c>
      <c r="Z54" s="119">
        <v>46081</v>
      </c>
    </row>
    <row r="55" spans="2:26" ht="18" customHeight="1" x14ac:dyDescent="0.25">
      <c r="B55" s="118">
        <v>41</v>
      </c>
      <c r="C55" s="119">
        <v>46096</v>
      </c>
      <c r="D55" s="120">
        <v>2687778.71</v>
      </c>
      <c r="E55" s="120">
        <v>21480.498891659809</v>
      </c>
      <c r="F55" s="120">
        <v>0</v>
      </c>
      <c r="G55" s="120">
        <v>21480.498891659809</v>
      </c>
      <c r="H55" s="120">
        <v>17112.86</v>
      </c>
      <c r="I55" s="120">
        <v>4367.6400000000003</v>
      </c>
      <c r="J55" s="120">
        <v>2670665.85</v>
      </c>
      <c r="K55" s="120">
        <v>201366.31000000003</v>
      </c>
      <c r="Z55" s="119">
        <v>46112</v>
      </c>
    </row>
    <row r="56" spans="2:26" ht="18" customHeight="1" x14ac:dyDescent="0.25">
      <c r="B56" s="118">
        <v>42</v>
      </c>
      <c r="C56" s="119">
        <v>46127</v>
      </c>
      <c r="D56" s="120">
        <v>2670665.85</v>
      </c>
      <c r="E56" s="120">
        <v>21480.498891659809</v>
      </c>
      <c r="F56" s="120">
        <v>0</v>
      </c>
      <c r="G56" s="120">
        <v>21480.498891659809</v>
      </c>
      <c r="H56" s="120">
        <v>17140.669999999998</v>
      </c>
      <c r="I56" s="120">
        <v>4339.83</v>
      </c>
      <c r="J56" s="120">
        <v>2653525.19</v>
      </c>
      <c r="K56" s="120">
        <v>205706.14</v>
      </c>
      <c r="Z56" s="119">
        <v>46142</v>
      </c>
    </row>
    <row r="57" spans="2:26" ht="18" customHeight="1" x14ac:dyDescent="0.25">
      <c r="B57" s="118">
        <v>43</v>
      </c>
      <c r="C57" s="119">
        <v>46157</v>
      </c>
      <c r="D57" s="120">
        <v>2653525.19</v>
      </c>
      <c r="E57" s="120">
        <v>21480.498891659809</v>
      </c>
      <c r="F57" s="120">
        <v>0</v>
      </c>
      <c r="G57" s="120">
        <v>21480.498891659809</v>
      </c>
      <c r="H57" s="120">
        <v>17168.52</v>
      </c>
      <c r="I57" s="120">
        <v>4311.9799999999996</v>
      </c>
      <c r="J57" s="120">
        <v>2636356.67</v>
      </c>
      <c r="K57" s="120">
        <v>210018.12000000002</v>
      </c>
      <c r="Z57" s="119">
        <v>46173</v>
      </c>
    </row>
    <row r="58" spans="2:26" ht="18" customHeight="1" x14ac:dyDescent="0.25">
      <c r="B58" s="118">
        <v>44</v>
      </c>
      <c r="C58" s="119">
        <v>46188</v>
      </c>
      <c r="D58" s="120">
        <v>2636356.67</v>
      </c>
      <c r="E58" s="120">
        <v>21480.498891659809</v>
      </c>
      <c r="F58" s="120">
        <v>0</v>
      </c>
      <c r="G58" s="120">
        <v>21480.498891659809</v>
      </c>
      <c r="H58" s="120">
        <v>17196.419999999998</v>
      </c>
      <c r="I58" s="120">
        <v>4284.08</v>
      </c>
      <c r="J58" s="120">
        <v>2619160.25</v>
      </c>
      <c r="K58" s="120">
        <v>214302.2</v>
      </c>
      <c r="Z58" s="119">
        <v>46203</v>
      </c>
    </row>
    <row r="59" spans="2:26" ht="18" customHeight="1" x14ac:dyDescent="0.25">
      <c r="B59" s="118">
        <v>45</v>
      </c>
      <c r="C59" s="119">
        <v>46218</v>
      </c>
      <c r="D59" s="120">
        <v>2619160.25</v>
      </c>
      <c r="E59" s="120">
        <v>21480.498891659809</v>
      </c>
      <c r="F59" s="120">
        <v>0</v>
      </c>
      <c r="G59" s="120">
        <v>21480.498891659809</v>
      </c>
      <c r="H59" s="120">
        <v>17224.36</v>
      </c>
      <c r="I59" s="120">
        <v>4256.1400000000003</v>
      </c>
      <c r="J59" s="120">
        <v>2601935.88</v>
      </c>
      <c r="K59" s="120">
        <v>218558.34000000003</v>
      </c>
      <c r="Z59" s="119">
        <v>46234</v>
      </c>
    </row>
    <row r="60" spans="2:26" ht="18" customHeight="1" x14ac:dyDescent="0.25">
      <c r="B60" s="118">
        <v>46</v>
      </c>
      <c r="C60" s="119">
        <v>46249</v>
      </c>
      <c r="D60" s="120">
        <v>2601935.88</v>
      </c>
      <c r="E60" s="120">
        <v>21480.498891659809</v>
      </c>
      <c r="F60" s="120">
        <v>0</v>
      </c>
      <c r="G60" s="120">
        <v>21480.498891659809</v>
      </c>
      <c r="H60" s="120">
        <v>17252.349999999999</v>
      </c>
      <c r="I60" s="120">
        <v>4228.1499999999996</v>
      </c>
      <c r="J60" s="120">
        <v>2584683.5299999998</v>
      </c>
      <c r="K60" s="120">
        <v>222786.49000000002</v>
      </c>
      <c r="Z60" s="119">
        <v>46265</v>
      </c>
    </row>
    <row r="61" spans="2:26" ht="18" customHeight="1" x14ac:dyDescent="0.25">
      <c r="B61" s="118">
        <v>47</v>
      </c>
      <c r="C61" s="119">
        <v>46280</v>
      </c>
      <c r="D61" s="120">
        <v>2584683.5299999998</v>
      </c>
      <c r="E61" s="120">
        <v>21480.498891659809</v>
      </c>
      <c r="F61" s="120">
        <v>0</v>
      </c>
      <c r="G61" s="120">
        <v>21480.498891659809</v>
      </c>
      <c r="H61" s="120">
        <v>17280.39</v>
      </c>
      <c r="I61" s="120">
        <v>4200.1099999999997</v>
      </c>
      <c r="J61" s="120">
        <v>2567403.14</v>
      </c>
      <c r="K61" s="120">
        <v>226986.6</v>
      </c>
      <c r="Z61" s="119">
        <v>46295</v>
      </c>
    </row>
    <row r="62" spans="2:26" ht="18" customHeight="1" x14ac:dyDescent="0.25">
      <c r="B62" s="118">
        <v>48</v>
      </c>
      <c r="C62" s="119">
        <v>46310</v>
      </c>
      <c r="D62" s="120">
        <v>2567403.14</v>
      </c>
      <c r="E62" s="120">
        <v>21480.498891659809</v>
      </c>
      <c r="F62" s="120">
        <v>0</v>
      </c>
      <c r="G62" s="120">
        <v>21480.498891659809</v>
      </c>
      <c r="H62" s="120">
        <v>17308.47</v>
      </c>
      <c r="I62" s="120">
        <v>4172.03</v>
      </c>
      <c r="J62" s="120">
        <v>2550094.67</v>
      </c>
      <c r="K62" s="120">
        <v>231158.63</v>
      </c>
      <c r="Z62" s="119">
        <v>46326</v>
      </c>
    </row>
    <row r="63" spans="2:26" ht="18" customHeight="1" x14ac:dyDescent="0.25">
      <c r="B63" s="118">
        <v>49</v>
      </c>
      <c r="C63" s="119">
        <v>46341</v>
      </c>
      <c r="D63" s="120">
        <v>2550094.67</v>
      </c>
      <c r="E63" s="120">
        <v>21480.498891659809</v>
      </c>
      <c r="F63" s="120">
        <v>0</v>
      </c>
      <c r="G63" s="120">
        <v>21480.498891659809</v>
      </c>
      <c r="H63" s="120">
        <v>17336.599999999999</v>
      </c>
      <c r="I63" s="120">
        <v>4143.8999999999996</v>
      </c>
      <c r="J63" s="120">
        <v>2532758.08</v>
      </c>
      <c r="K63" s="120">
        <v>235302.53</v>
      </c>
      <c r="Z63" s="119">
        <v>46356</v>
      </c>
    </row>
    <row r="64" spans="2:26" ht="18" customHeight="1" x14ac:dyDescent="0.25">
      <c r="B64" s="118">
        <v>50</v>
      </c>
      <c r="C64" s="119">
        <v>46371</v>
      </c>
      <c r="D64" s="120">
        <v>2532758.08</v>
      </c>
      <c r="E64" s="120">
        <v>21480.498891659809</v>
      </c>
      <c r="F64" s="120">
        <v>0</v>
      </c>
      <c r="G64" s="120">
        <v>21480.498891659809</v>
      </c>
      <c r="H64" s="120">
        <v>17364.77</v>
      </c>
      <c r="I64" s="120">
        <v>4115.7299999999996</v>
      </c>
      <c r="J64" s="120">
        <v>2515393.31</v>
      </c>
      <c r="K64" s="120">
        <v>239418.26</v>
      </c>
      <c r="Z64" s="119">
        <v>46387</v>
      </c>
    </row>
    <row r="65" spans="2:26" ht="18" customHeight="1" x14ac:dyDescent="0.25">
      <c r="B65" s="118">
        <v>51</v>
      </c>
      <c r="C65" s="119">
        <v>46402</v>
      </c>
      <c r="D65" s="120">
        <v>2515393.31</v>
      </c>
      <c r="E65" s="120">
        <v>21480.498891659809</v>
      </c>
      <c r="F65" s="120">
        <v>0</v>
      </c>
      <c r="G65" s="120">
        <v>21480.498891659809</v>
      </c>
      <c r="H65" s="120">
        <v>17392.990000000002</v>
      </c>
      <c r="I65" s="120">
        <v>4087.51</v>
      </c>
      <c r="J65" s="120">
        <v>2498000.33</v>
      </c>
      <c r="K65" s="120">
        <v>243505.77000000002</v>
      </c>
      <c r="Z65" s="119">
        <v>46418</v>
      </c>
    </row>
    <row r="66" spans="2:26" ht="18" customHeight="1" x14ac:dyDescent="0.25">
      <c r="B66" s="118">
        <v>52</v>
      </c>
      <c r="C66" s="119">
        <v>46433</v>
      </c>
      <c r="D66" s="120">
        <v>2498000.33</v>
      </c>
      <c r="E66" s="120">
        <v>21480.498891659809</v>
      </c>
      <c r="F66" s="120">
        <v>0</v>
      </c>
      <c r="G66" s="120">
        <v>21480.498891659809</v>
      </c>
      <c r="H66" s="120">
        <v>17421.25</v>
      </c>
      <c r="I66" s="120">
        <v>4059.25</v>
      </c>
      <c r="J66" s="120">
        <v>2480579.08</v>
      </c>
      <c r="K66" s="120">
        <v>247565.02000000002</v>
      </c>
      <c r="Z66" s="119">
        <v>46446</v>
      </c>
    </row>
    <row r="67" spans="2:26" ht="18" customHeight="1" x14ac:dyDescent="0.25">
      <c r="B67" s="118">
        <v>53</v>
      </c>
      <c r="C67" s="119">
        <v>46461</v>
      </c>
      <c r="D67" s="120">
        <v>2480579.08</v>
      </c>
      <c r="E67" s="120">
        <v>21480.498891659809</v>
      </c>
      <c r="F67" s="120">
        <v>0</v>
      </c>
      <c r="G67" s="120">
        <v>21480.498891659809</v>
      </c>
      <c r="H67" s="120">
        <v>17449.560000000001</v>
      </c>
      <c r="I67" s="120">
        <v>4030.94</v>
      </c>
      <c r="J67" s="120">
        <v>2463129.52</v>
      </c>
      <c r="K67" s="120">
        <v>251595.96000000002</v>
      </c>
      <c r="Z67" s="119">
        <v>46477</v>
      </c>
    </row>
    <row r="68" spans="2:26" ht="18" customHeight="1" x14ac:dyDescent="0.25">
      <c r="B68" s="118">
        <v>54</v>
      </c>
      <c r="C68" s="119">
        <v>46492</v>
      </c>
      <c r="D68" s="120">
        <v>2463129.52</v>
      </c>
      <c r="E68" s="120">
        <v>21480.498891659809</v>
      </c>
      <c r="F68" s="120">
        <v>0</v>
      </c>
      <c r="G68" s="120">
        <v>21480.498891659809</v>
      </c>
      <c r="H68" s="120">
        <v>17477.91</v>
      </c>
      <c r="I68" s="120">
        <v>4002.59</v>
      </c>
      <c r="J68" s="120">
        <v>2445651.61</v>
      </c>
      <c r="K68" s="120">
        <v>255598.55000000002</v>
      </c>
      <c r="Z68" s="119">
        <v>46507</v>
      </c>
    </row>
    <row r="69" spans="2:26" ht="18" customHeight="1" x14ac:dyDescent="0.25">
      <c r="B69" s="118">
        <v>55</v>
      </c>
      <c r="C69" s="119">
        <v>46522</v>
      </c>
      <c r="D69" s="120">
        <v>2445651.61</v>
      </c>
      <c r="E69" s="120">
        <v>21480.498891659809</v>
      </c>
      <c r="F69" s="120">
        <v>0</v>
      </c>
      <c r="G69" s="120">
        <v>21480.498891659809</v>
      </c>
      <c r="H69" s="120">
        <v>17506.32</v>
      </c>
      <c r="I69" s="120">
        <v>3974.18</v>
      </c>
      <c r="J69" s="120">
        <v>2428145.29</v>
      </c>
      <c r="K69" s="120">
        <v>259572.73</v>
      </c>
      <c r="Z69" s="119">
        <v>46538</v>
      </c>
    </row>
    <row r="70" spans="2:26" ht="18" customHeight="1" x14ac:dyDescent="0.25">
      <c r="B70" s="118">
        <v>56</v>
      </c>
      <c r="C70" s="119">
        <v>46553</v>
      </c>
      <c r="D70" s="120">
        <v>2428145.29</v>
      </c>
      <c r="E70" s="120">
        <v>21480.498891659809</v>
      </c>
      <c r="F70" s="120">
        <v>0</v>
      </c>
      <c r="G70" s="120">
        <v>21480.498891659809</v>
      </c>
      <c r="H70" s="120">
        <v>17534.759999999998</v>
      </c>
      <c r="I70" s="120">
        <v>3945.74</v>
      </c>
      <c r="J70" s="120">
        <v>2410610.5299999998</v>
      </c>
      <c r="K70" s="120">
        <v>263518.47000000003</v>
      </c>
      <c r="Z70" s="119">
        <v>46568</v>
      </c>
    </row>
    <row r="71" spans="2:26" ht="18" customHeight="1" x14ac:dyDescent="0.25">
      <c r="B71" s="118">
        <v>57</v>
      </c>
      <c r="C71" s="119">
        <v>46583</v>
      </c>
      <c r="D71" s="120">
        <v>2410610.5299999998</v>
      </c>
      <c r="E71" s="120">
        <v>21480.498891659809</v>
      </c>
      <c r="F71" s="120">
        <v>0</v>
      </c>
      <c r="G71" s="120">
        <v>21480.498891659809</v>
      </c>
      <c r="H71" s="120">
        <v>17563.259999999998</v>
      </c>
      <c r="I71" s="120">
        <v>3917.24</v>
      </c>
      <c r="J71" s="120">
        <v>2393047.27</v>
      </c>
      <c r="K71" s="120">
        <v>267435.71000000002</v>
      </c>
      <c r="Z71" s="119">
        <v>46599</v>
      </c>
    </row>
    <row r="72" spans="2:26" ht="18" customHeight="1" x14ac:dyDescent="0.25">
      <c r="B72" s="118">
        <v>58</v>
      </c>
      <c r="C72" s="119">
        <v>46614</v>
      </c>
      <c r="D72" s="120">
        <v>2393047.27</v>
      </c>
      <c r="E72" s="120">
        <v>21480.498891659809</v>
      </c>
      <c r="F72" s="120">
        <v>0</v>
      </c>
      <c r="G72" s="120">
        <v>21480.498891659809</v>
      </c>
      <c r="H72" s="120">
        <v>17591.8</v>
      </c>
      <c r="I72" s="120">
        <v>3888.7</v>
      </c>
      <c r="J72" s="120">
        <v>2375455.48</v>
      </c>
      <c r="K72" s="120">
        <v>271324.41000000003</v>
      </c>
      <c r="Z72" s="119">
        <v>46630</v>
      </c>
    </row>
    <row r="73" spans="2:26" ht="18" customHeight="1" x14ac:dyDescent="0.25">
      <c r="B73" s="118">
        <v>59</v>
      </c>
      <c r="C73" s="119">
        <v>46645</v>
      </c>
      <c r="D73" s="120">
        <v>2375455.48</v>
      </c>
      <c r="E73" s="120">
        <v>21480.498891659809</v>
      </c>
      <c r="F73" s="120">
        <v>0</v>
      </c>
      <c r="G73" s="120">
        <v>21480.498891659809</v>
      </c>
      <c r="H73" s="120">
        <v>17620.38</v>
      </c>
      <c r="I73" s="120">
        <v>3860.12</v>
      </c>
      <c r="J73" s="120">
        <v>2357835.09</v>
      </c>
      <c r="K73" s="120">
        <v>275184.53000000003</v>
      </c>
      <c r="Z73" s="119">
        <v>46660</v>
      </c>
    </row>
    <row r="74" spans="2:26" ht="18" customHeight="1" x14ac:dyDescent="0.25">
      <c r="B74" s="118">
        <v>60</v>
      </c>
      <c r="C74" s="119">
        <v>46675</v>
      </c>
      <c r="D74" s="120">
        <v>2357835.09</v>
      </c>
      <c r="E74" s="120">
        <v>21480.498891659809</v>
      </c>
      <c r="F74" s="120">
        <v>0</v>
      </c>
      <c r="G74" s="120">
        <v>21480.498891659809</v>
      </c>
      <c r="H74" s="120">
        <v>17649.02</v>
      </c>
      <c r="I74" s="120">
        <v>3831.48</v>
      </c>
      <c r="J74" s="120">
        <v>2340186.08</v>
      </c>
      <c r="K74" s="120">
        <v>279016.01</v>
      </c>
      <c r="Z74" s="119">
        <v>46691</v>
      </c>
    </row>
    <row r="75" spans="2:26" ht="18" customHeight="1" x14ac:dyDescent="0.25">
      <c r="B75" s="118">
        <v>61</v>
      </c>
      <c r="C75" s="119">
        <v>46706</v>
      </c>
      <c r="D75" s="120">
        <v>2340186.08</v>
      </c>
      <c r="E75" s="120">
        <v>21480.498891659809</v>
      </c>
      <c r="F75" s="120">
        <v>0</v>
      </c>
      <c r="G75" s="120">
        <v>21480.498891659809</v>
      </c>
      <c r="H75" s="120">
        <v>17677.7</v>
      </c>
      <c r="I75" s="120">
        <v>3802.8</v>
      </c>
      <c r="J75" s="120">
        <v>2322508.38</v>
      </c>
      <c r="K75" s="120">
        <v>282818.81</v>
      </c>
      <c r="Z75" s="119">
        <v>46721</v>
      </c>
    </row>
    <row r="76" spans="2:26" ht="18" customHeight="1" x14ac:dyDescent="0.25">
      <c r="B76" s="118">
        <v>62</v>
      </c>
      <c r="C76" s="119">
        <v>46736</v>
      </c>
      <c r="D76" s="120">
        <v>2322508.38</v>
      </c>
      <c r="E76" s="120">
        <v>21480.498891659809</v>
      </c>
      <c r="F76" s="120">
        <v>0</v>
      </c>
      <c r="G76" s="120">
        <v>21480.498891659809</v>
      </c>
      <c r="H76" s="120">
        <v>17706.419999999998</v>
      </c>
      <c r="I76" s="120">
        <v>3774.08</v>
      </c>
      <c r="J76" s="120">
        <v>2304801.96</v>
      </c>
      <c r="K76" s="120">
        <v>286592.89</v>
      </c>
      <c r="Z76" s="119">
        <v>46752</v>
      </c>
    </row>
    <row r="77" spans="2:26" ht="18" customHeight="1" x14ac:dyDescent="0.25">
      <c r="B77" s="118">
        <v>63</v>
      </c>
      <c r="C77" s="119">
        <v>46767</v>
      </c>
      <c r="D77" s="120">
        <v>2304801.96</v>
      </c>
      <c r="E77" s="120">
        <v>21480.498891659809</v>
      </c>
      <c r="F77" s="120">
        <v>0</v>
      </c>
      <c r="G77" s="120">
        <v>21480.498891659809</v>
      </c>
      <c r="H77" s="120">
        <v>17735.2</v>
      </c>
      <c r="I77" s="120">
        <v>3745.3</v>
      </c>
      <c r="J77" s="120">
        <v>2287066.7599999998</v>
      </c>
      <c r="K77" s="120">
        <v>290338.19</v>
      </c>
      <c r="Z77" s="119">
        <v>46783</v>
      </c>
    </row>
    <row r="78" spans="2:26" ht="18" customHeight="1" x14ac:dyDescent="0.25">
      <c r="B78" s="118">
        <v>64</v>
      </c>
      <c r="C78" s="119">
        <v>46798</v>
      </c>
      <c r="D78" s="120">
        <v>2287066.7599999998</v>
      </c>
      <c r="E78" s="120">
        <v>21480.498891659809</v>
      </c>
      <c r="F78" s="120">
        <v>0</v>
      </c>
      <c r="G78" s="120">
        <v>21480.498891659809</v>
      </c>
      <c r="H78" s="120">
        <v>17764.02</v>
      </c>
      <c r="I78" s="120">
        <v>3716.48</v>
      </c>
      <c r="J78" s="120">
        <v>2269302.75</v>
      </c>
      <c r="K78" s="120">
        <v>294054.67</v>
      </c>
      <c r="Z78" s="119">
        <v>46812</v>
      </c>
    </row>
    <row r="79" spans="2:26" ht="18" customHeight="1" x14ac:dyDescent="0.25">
      <c r="B79" s="118">
        <v>65</v>
      </c>
      <c r="C79" s="119">
        <v>46827</v>
      </c>
      <c r="D79" s="120">
        <v>2269302.75</v>
      </c>
      <c r="E79" s="120">
        <v>21480.498891659809</v>
      </c>
      <c r="F79" s="120">
        <v>0</v>
      </c>
      <c r="G79" s="120">
        <v>21480.498891659809</v>
      </c>
      <c r="H79" s="120">
        <v>17792.88</v>
      </c>
      <c r="I79" s="120">
        <v>3687.62</v>
      </c>
      <c r="J79" s="120">
        <v>2251509.86</v>
      </c>
      <c r="K79" s="120">
        <v>297742.28999999998</v>
      </c>
      <c r="Z79" s="119">
        <v>46843</v>
      </c>
    </row>
    <row r="80" spans="2:26" ht="18" customHeight="1" x14ac:dyDescent="0.25">
      <c r="B80" s="118">
        <v>66</v>
      </c>
      <c r="C80" s="119">
        <v>46858</v>
      </c>
      <c r="D80" s="120">
        <v>2251509.86</v>
      </c>
      <c r="E80" s="120">
        <v>21480.498891659809</v>
      </c>
      <c r="F80" s="120">
        <v>0</v>
      </c>
      <c r="G80" s="120">
        <v>21480.498891659809</v>
      </c>
      <c r="H80" s="120">
        <v>17821.8</v>
      </c>
      <c r="I80" s="120">
        <v>3658.7</v>
      </c>
      <c r="J80" s="120">
        <v>2233688.0699999998</v>
      </c>
      <c r="K80" s="120">
        <v>301400.99</v>
      </c>
      <c r="Z80" s="119">
        <v>46873</v>
      </c>
    </row>
    <row r="81" spans="2:26" ht="18" customHeight="1" x14ac:dyDescent="0.25">
      <c r="B81" s="118">
        <v>67</v>
      </c>
      <c r="C81" s="119">
        <v>46888</v>
      </c>
      <c r="D81" s="120">
        <v>2233688.0699999998</v>
      </c>
      <c r="E81" s="120">
        <v>21480.498891659809</v>
      </c>
      <c r="F81" s="120">
        <v>0</v>
      </c>
      <c r="G81" s="120">
        <v>21480.498891659809</v>
      </c>
      <c r="H81" s="120">
        <v>17850.759999999998</v>
      </c>
      <c r="I81" s="120">
        <v>3629.74</v>
      </c>
      <c r="J81" s="120">
        <v>2215837.31</v>
      </c>
      <c r="K81" s="120">
        <v>305030.73</v>
      </c>
      <c r="Z81" s="119">
        <v>46904</v>
      </c>
    </row>
    <row r="82" spans="2:26" ht="18" customHeight="1" x14ac:dyDescent="0.25">
      <c r="B82" s="118">
        <v>68</v>
      </c>
      <c r="C82" s="119">
        <v>46919</v>
      </c>
      <c r="D82" s="120">
        <v>2215837.31</v>
      </c>
      <c r="E82" s="120">
        <v>21480.498891659809</v>
      </c>
      <c r="F82" s="120">
        <v>0</v>
      </c>
      <c r="G82" s="120">
        <v>21480.498891659809</v>
      </c>
      <c r="H82" s="120">
        <v>17879.759999999998</v>
      </c>
      <c r="I82" s="120">
        <v>3600.74</v>
      </c>
      <c r="J82" s="120">
        <v>2197957.5499999998</v>
      </c>
      <c r="K82" s="120">
        <v>308631.46999999997</v>
      </c>
      <c r="Z82" s="119">
        <v>46934</v>
      </c>
    </row>
    <row r="83" spans="2:26" ht="18" customHeight="1" x14ac:dyDescent="0.25">
      <c r="B83" s="118">
        <v>69</v>
      </c>
      <c r="C83" s="119">
        <v>46949</v>
      </c>
      <c r="D83" s="120">
        <v>2197957.5499999998</v>
      </c>
      <c r="E83" s="120">
        <v>21480.498891659809</v>
      </c>
      <c r="F83" s="120">
        <v>0</v>
      </c>
      <c r="G83" s="120">
        <v>21480.498891659809</v>
      </c>
      <c r="H83" s="120">
        <v>17908.82</v>
      </c>
      <c r="I83" s="120">
        <v>3571.68</v>
      </c>
      <c r="J83" s="120">
        <v>2180048.73</v>
      </c>
      <c r="K83" s="120">
        <v>312203.14999999997</v>
      </c>
      <c r="Z83" s="119">
        <v>46965</v>
      </c>
    </row>
    <row r="84" spans="2:26" ht="18" customHeight="1" x14ac:dyDescent="0.25">
      <c r="B84" s="118">
        <v>70</v>
      </c>
      <c r="C84" s="119">
        <v>46980</v>
      </c>
      <c r="D84" s="120">
        <v>2180048.73</v>
      </c>
      <c r="E84" s="120">
        <v>21480.498891659809</v>
      </c>
      <c r="F84" s="120">
        <v>0</v>
      </c>
      <c r="G84" s="120">
        <v>21480.498891659809</v>
      </c>
      <c r="H84" s="120">
        <v>17937.919999999998</v>
      </c>
      <c r="I84" s="120">
        <v>3542.58</v>
      </c>
      <c r="J84" s="120">
        <v>2162110.81</v>
      </c>
      <c r="K84" s="120">
        <v>315745.73</v>
      </c>
      <c r="Z84" s="119">
        <v>46996</v>
      </c>
    </row>
    <row r="85" spans="2:26" ht="18" customHeight="1" x14ac:dyDescent="0.25">
      <c r="B85" s="118">
        <v>71</v>
      </c>
      <c r="C85" s="119">
        <v>47011</v>
      </c>
      <c r="D85" s="120">
        <v>2162110.81</v>
      </c>
      <c r="E85" s="120">
        <v>21480.498891659809</v>
      </c>
      <c r="F85" s="120">
        <v>0</v>
      </c>
      <c r="G85" s="120">
        <v>21480.498891659809</v>
      </c>
      <c r="H85" s="120">
        <v>17967.07</v>
      </c>
      <c r="I85" s="120">
        <v>3513.43</v>
      </c>
      <c r="J85" s="120">
        <v>2144143.7400000002</v>
      </c>
      <c r="K85" s="120">
        <v>319259.15999999997</v>
      </c>
      <c r="Z85" s="119">
        <v>47026</v>
      </c>
    </row>
    <row r="86" spans="2:26" ht="18" customHeight="1" x14ac:dyDescent="0.25">
      <c r="B86" s="118">
        <v>72</v>
      </c>
      <c r="C86" s="119">
        <v>47041</v>
      </c>
      <c r="D86" s="120">
        <v>2144143.7400000002</v>
      </c>
      <c r="E86" s="120">
        <v>21480.498891659809</v>
      </c>
      <c r="F86" s="120">
        <v>0</v>
      </c>
      <c r="G86" s="120">
        <v>21480.498891659809</v>
      </c>
      <c r="H86" s="120">
        <v>17996.27</v>
      </c>
      <c r="I86" s="120">
        <v>3484.23</v>
      </c>
      <c r="J86" s="120">
        <v>2126147.48</v>
      </c>
      <c r="K86" s="120">
        <v>322743.38999999996</v>
      </c>
      <c r="Z86" s="119">
        <v>47057</v>
      </c>
    </row>
    <row r="87" spans="2:26" ht="18" customHeight="1" x14ac:dyDescent="0.25">
      <c r="B87" s="118">
        <v>73</v>
      </c>
      <c r="C87" s="119">
        <v>47072</v>
      </c>
      <c r="D87" s="120">
        <v>2126147.48</v>
      </c>
      <c r="E87" s="120">
        <v>21480.498891659809</v>
      </c>
      <c r="F87" s="120">
        <v>0</v>
      </c>
      <c r="G87" s="120">
        <v>21480.498891659809</v>
      </c>
      <c r="H87" s="120">
        <v>18025.509999999998</v>
      </c>
      <c r="I87" s="120">
        <v>3454.99</v>
      </c>
      <c r="J87" s="120">
        <v>2108121.9700000002</v>
      </c>
      <c r="K87" s="120">
        <v>326198.37999999995</v>
      </c>
      <c r="Z87" s="119">
        <v>47087</v>
      </c>
    </row>
    <row r="88" spans="2:26" ht="18" customHeight="1" x14ac:dyDescent="0.25">
      <c r="B88" s="118">
        <v>74</v>
      </c>
      <c r="C88" s="119">
        <v>47102</v>
      </c>
      <c r="D88" s="120">
        <v>2108121.9700000002</v>
      </c>
      <c r="E88" s="120">
        <v>21480.498891659809</v>
      </c>
      <c r="F88" s="120">
        <v>0</v>
      </c>
      <c r="G88" s="120">
        <v>21480.498891659809</v>
      </c>
      <c r="H88" s="120">
        <v>18054.8</v>
      </c>
      <c r="I88" s="120">
        <v>3425.7</v>
      </c>
      <c r="J88" s="120">
        <v>2090067.17</v>
      </c>
      <c r="K88" s="120">
        <v>329624.07999999996</v>
      </c>
      <c r="Z88" s="119">
        <v>47118</v>
      </c>
    </row>
    <row r="89" spans="2:26" ht="18" customHeight="1" x14ac:dyDescent="0.25">
      <c r="B89" s="118">
        <v>75</v>
      </c>
      <c r="C89" s="119">
        <v>47133</v>
      </c>
      <c r="D89" s="120">
        <v>2090067.17</v>
      </c>
      <c r="E89" s="120">
        <v>21480.498891659809</v>
      </c>
      <c r="F89" s="120">
        <v>0</v>
      </c>
      <c r="G89" s="120">
        <v>21480.498891659809</v>
      </c>
      <c r="H89" s="120">
        <v>18084.14</v>
      </c>
      <c r="I89" s="120">
        <v>3396.36</v>
      </c>
      <c r="J89" s="120">
        <v>2071983.03</v>
      </c>
      <c r="K89" s="120">
        <v>333020.43999999994</v>
      </c>
      <c r="Z89" s="119">
        <v>47149</v>
      </c>
    </row>
    <row r="90" spans="2:26" ht="18" customHeight="1" x14ac:dyDescent="0.25">
      <c r="B90" s="118">
        <v>76</v>
      </c>
      <c r="C90" s="119">
        <v>47164</v>
      </c>
      <c r="D90" s="120">
        <v>2071983.03</v>
      </c>
      <c r="E90" s="120">
        <v>21480.498891659809</v>
      </c>
      <c r="F90" s="120">
        <v>0</v>
      </c>
      <c r="G90" s="120">
        <v>21480.498891659809</v>
      </c>
      <c r="H90" s="120">
        <v>18113.53</v>
      </c>
      <c r="I90" s="120">
        <v>3366.97</v>
      </c>
      <c r="J90" s="120">
        <v>2053869.5</v>
      </c>
      <c r="K90" s="120">
        <v>336387.40999999992</v>
      </c>
      <c r="Z90" s="119">
        <v>47177</v>
      </c>
    </row>
    <row r="91" spans="2:26" ht="18" customHeight="1" x14ac:dyDescent="0.25">
      <c r="B91" s="118">
        <v>77</v>
      </c>
      <c r="C91" s="119">
        <v>47192</v>
      </c>
      <c r="D91" s="120">
        <v>2053869.5</v>
      </c>
      <c r="E91" s="120">
        <v>21480.498891659809</v>
      </c>
      <c r="F91" s="120">
        <v>0</v>
      </c>
      <c r="G91" s="120">
        <v>21480.498891659809</v>
      </c>
      <c r="H91" s="120">
        <v>18142.96</v>
      </c>
      <c r="I91" s="120">
        <v>3337.54</v>
      </c>
      <c r="J91" s="120">
        <v>2035726.54</v>
      </c>
      <c r="K91" s="120">
        <v>339724.9499999999</v>
      </c>
      <c r="Z91" s="119">
        <v>47208</v>
      </c>
    </row>
    <row r="92" spans="2:26" ht="18" customHeight="1" x14ac:dyDescent="0.25">
      <c r="B92" s="118">
        <v>78</v>
      </c>
      <c r="C92" s="119">
        <v>47223</v>
      </c>
      <c r="D92" s="120">
        <v>2035726.54</v>
      </c>
      <c r="E92" s="120">
        <v>21480.498891659809</v>
      </c>
      <c r="F92" s="120">
        <v>0</v>
      </c>
      <c r="G92" s="120">
        <v>21480.498891659809</v>
      </c>
      <c r="H92" s="120">
        <v>18172.439999999999</v>
      </c>
      <c r="I92" s="120">
        <v>3308.06</v>
      </c>
      <c r="J92" s="120">
        <v>2017554.1</v>
      </c>
      <c r="K92" s="120">
        <v>343033.00999999989</v>
      </c>
      <c r="Z92" s="119">
        <v>47238</v>
      </c>
    </row>
    <row r="93" spans="2:26" ht="18" customHeight="1" x14ac:dyDescent="0.25">
      <c r="B93" s="118">
        <v>79</v>
      </c>
      <c r="C93" s="119">
        <v>47253</v>
      </c>
      <c r="D93" s="120">
        <v>2017554.1</v>
      </c>
      <c r="E93" s="120">
        <v>21480.498891659809</v>
      </c>
      <c r="F93" s="120">
        <v>0</v>
      </c>
      <c r="G93" s="120">
        <v>21480.498891659809</v>
      </c>
      <c r="H93" s="120">
        <v>18201.97</v>
      </c>
      <c r="I93" s="120">
        <v>3278.53</v>
      </c>
      <c r="J93" s="120">
        <v>1999352.12</v>
      </c>
      <c r="K93" s="120">
        <v>346311.53999999992</v>
      </c>
      <c r="Z93" s="119">
        <v>47269</v>
      </c>
    </row>
    <row r="94" spans="2:26" ht="18" customHeight="1" x14ac:dyDescent="0.25">
      <c r="B94" s="118">
        <v>80</v>
      </c>
      <c r="C94" s="119">
        <v>47284</v>
      </c>
      <c r="D94" s="120">
        <v>1999352.12</v>
      </c>
      <c r="E94" s="120">
        <v>21480.498891659809</v>
      </c>
      <c r="F94" s="120">
        <v>0</v>
      </c>
      <c r="G94" s="120">
        <v>21480.498891659809</v>
      </c>
      <c r="H94" s="120">
        <v>18231.55</v>
      </c>
      <c r="I94" s="120">
        <v>3248.95</v>
      </c>
      <c r="J94" s="120">
        <v>1981120.57</v>
      </c>
      <c r="K94" s="120">
        <v>349560.48999999993</v>
      </c>
      <c r="Z94" s="119">
        <v>47299</v>
      </c>
    </row>
    <row r="95" spans="2:26" ht="18" customHeight="1" x14ac:dyDescent="0.25">
      <c r="B95" s="118">
        <v>81</v>
      </c>
      <c r="C95" s="119">
        <v>47314</v>
      </c>
      <c r="D95" s="120">
        <v>1981120.57</v>
      </c>
      <c r="E95" s="120">
        <v>21480.498891659809</v>
      </c>
      <c r="F95" s="120">
        <v>0</v>
      </c>
      <c r="G95" s="120">
        <v>21480.498891659809</v>
      </c>
      <c r="H95" s="120">
        <v>18261.18</v>
      </c>
      <c r="I95" s="120">
        <v>3219.32</v>
      </c>
      <c r="J95" s="120">
        <v>1962859.39</v>
      </c>
      <c r="K95" s="120">
        <v>352779.80999999994</v>
      </c>
      <c r="Z95" s="119">
        <v>47330</v>
      </c>
    </row>
    <row r="96" spans="2:26" ht="18" customHeight="1" x14ac:dyDescent="0.25">
      <c r="B96" s="118">
        <v>82</v>
      </c>
      <c r="C96" s="119">
        <v>47345</v>
      </c>
      <c r="D96" s="120">
        <v>1962859.39</v>
      </c>
      <c r="E96" s="120">
        <v>21480.498891659809</v>
      </c>
      <c r="F96" s="120">
        <v>0</v>
      </c>
      <c r="G96" s="120">
        <v>21480.498891659809</v>
      </c>
      <c r="H96" s="120">
        <v>18290.849999999999</v>
      </c>
      <c r="I96" s="120">
        <v>3189.65</v>
      </c>
      <c r="J96" s="120">
        <v>1944568.54</v>
      </c>
      <c r="K96" s="120">
        <v>355969.45999999996</v>
      </c>
      <c r="Z96" s="119">
        <v>47361</v>
      </c>
    </row>
    <row r="97" spans="2:26" ht="18" customHeight="1" x14ac:dyDescent="0.25">
      <c r="B97" s="118">
        <v>83</v>
      </c>
      <c r="C97" s="119">
        <v>47376</v>
      </c>
      <c r="D97" s="120">
        <v>1944568.54</v>
      </c>
      <c r="E97" s="120">
        <v>21480.498891659809</v>
      </c>
      <c r="F97" s="120">
        <v>0</v>
      </c>
      <c r="G97" s="120">
        <v>21480.498891659809</v>
      </c>
      <c r="H97" s="120">
        <v>18320.580000000002</v>
      </c>
      <c r="I97" s="120">
        <v>3159.92</v>
      </c>
      <c r="J97" s="120">
        <v>1926247.97</v>
      </c>
      <c r="K97" s="120">
        <v>359129.37999999995</v>
      </c>
      <c r="Z97" s="119">
        <v>47391</v>
      </c>
    </row>
    <row r="98" spans="2:26" ht="18" customHeight="1" x14ac:dyDescent="0.25">
      <c r="B98" s="118">
        <v>84</v>
      </c>
      <c r="C98" s="119">
        <v>47406</v>
      </c>
      <c r="D98" s="120">
        <v>1926247.97</v>
      </c>
      <c r="E98" s="120">
        <v>21480.498891659809</v>
      </c>
      <c r="F98" s="120">
        <v>0</v>
      </c>
      <c r="G98" s="120">
        <v>21480.498891659809</v>
      </c>
      <c r="H98" s="120">
        <v>18350.349999999999</v>
      </c>
      <c r="I98" s="120">
        <v>3130.15</v>
      </c>
      <c r="J98" s="120">
        <v>1907897.62</v>
      </c>
      <c r="K98" s="120">
        <v>362259.52999999997</v>
      </c>
      <c r="Z98" s="119">
        <v>47422</v>
      </c>
    </row>
    <row r="99" spans="2:26" ht="18" customHeight="1" x14ac:dyDescent="0.25">
      <c r="B99" s="118">
        <v>85</v>
      </c>
      <c r="C99" s="119">
        <v>47437</v>
      </c>
      <c r="D99" s="120">
        <v>1907897.62</v>
      </c>
      <c r="E99" s="120">
        <v>21480.498891659809</v>
      </c>
      <c r="F99" s="120">
        <v>0</v>
      </c>
      <c r="G99" s="120">
        <v>21480.498891659809</v>
      </c>
      <c r="H99" s="120">
        <v>18380.169999999998</v>
      </c>
      <c r="I99" s="120">
        <v>3100.33</v>
      </c>
      <c r="J99" s="120">
        <v>1889517.46</v>
      </c>
      <c r="K99" s="120">
        <v>365359.86</v>
      </c>
      <c r="Z99" s="119">
        <v>47452</v>
      </c>
    </row>
    <row r="100" spans="2:26" ht="18" customHeight="1" x14ac:dyDescent="0.25">
      <c r="B100" s="118">
        <v>86</v>
      </c>
      <c r="C100" s="119">
        <v>47467</v>
      </c>
      <c r="D100" s="120">
        <v>1889517.46</v>
      </c>
      <c r="E100" s="120">
        <v>21480.498891659809</v>
      </c>
      <c r="F100" s="120">
        <v>0</v>
      </c>
      <c r="G100" s="120">
        <v>21480.498891659809</v>
      </c>
      <c r="H100" s="120">
        <v>18410.03</v>
      </c>
      <c r="I100" s="120">
        <v>3070.47</v>
      </c>
      <c r="J100" s="120">
        <v>1871107.42</v>
      </c>
      <c r="K100" s="120">
        <v>368430.32999999996</v>
      </c>
      <c r="Z100" s="119">
        <v>47483</v>
      </c>
    </row>
    <row r="101" spans="2:26" ht="18" customHeight="1" x14ac:dyDescent="0.25">
      <c r="B101" s="118">
        <v>87</v>
      </c>
      <c r="C101" s="119">
        <v>47498</v>
      </c>
      <c r="D101" s="120">
        <v>1871107.42</v>
      </c>
      <c r="E101" s="120">
        <v>21480.498891659809</v>
      </c>
      <c r="F101" s="120">
        <v>0</v>
      </c>
      <c r="G101" s="120">
        <v>21480.498891659809</v>
      </c>
      <c r="H101" s="120">
        <v>18439.95</v>
      </c>
      <c r="I101" s="120">
        <v>3040.55</v>
      </c>
      <c r="J101" s="120">
        <v>1852667.47</v>
      </c>
      <c r="K101" s="120">
        <v>371470.87999999995</v>
      </c>
      <c r="Z101" s="119">
        <v>47514</v>
      </c>
    </row>
    <row r="102" spans="2:26" ht="18" customHeight="1" x14ac:dyDescent="0.25">
      <c r="B102" s="118">
        <v>88</v>
      </c>
      <c r="C102" s="119">
        <v>47529</v>
      </c>
      <c r="D102" s="120">
        <v>1852667.47</v>
      </c>
      <c r="E102" s="120">
        <v>21480.498891659809</v>
      </c>
      <c r="F102" s="120">
        <v>0</v>
      </c>
      <c r="G102" s="120">
        <v>21480.498891659809</v>
      </c>
      <c r="H102" s="120">
        <v>18469.919999999998</v>
      </c>
      <c r="I102" s="120">
        <v>3010.58</v>
      </c>
      <c r="J102" s="120">
        <v>1834197.56</v>
      </c>
      <c r="K102" s="120">
        <v>374481.45999999996</v>
      </c>
      <c r="Z102" s="119">
        <v>47542</v>
      </c>
    </row>
    <row r="103" spans="2:26" ht="18" customHeight="1" x14ac:dyDescent="0.25">
      <c r="B103" s="118">
        <v>89</v>
      </c>
      <c r="C103" s="119">
        <v>47557</v>
      </c>
      <c r="D103" s="120">
        <v>1834197.56</v>
      </c>
      <c r="E103" s="120">
        <v>21480.498891659809</v>
      </c>
      <c r="F103" s="120">
        <v>0</v>
      </c>
      <c r="G103" s="120">
        <v>21480.498891659809</v>
      </c>
      <c r="H103" s="120">
        <v>18499.93</v>
      </c>
      <c r="I103" s="120">
        <v>2980.57</v>
      </c>
      <c r="J103" s="120">
        <v>1815697.63</v>
      </c>
      <c r="K103" s="120">
        <v>377462.02999999997</v>
      </c>
      <c r="Z103" s="119">
        <v>47573</v>
      </c>
    </row>
    <row r="104" spans="2:26" ht="18" customHeight="1" x14ac:dyDescent="0.25">
      <c r="B104" s="118">
        <v>90</v>
      </c>
      <c r="C104" s="119">
        <v>47588</v>
      </c>
      <c r="D104" s="120">
        <v>1815697.63</v>
      </c>
      <c r="E104" s="120">
        <v>21480.498891659809</v>
      </c>
      <c r="F104" s="120">
        <v>0</v>
      </c>
      <c r="G104" s="120">
        <v>21480.498891659809</v>
      </c>
      <c r="H104" s="120">
        <v>18529.990000000002</v>
      </c>
      <c r="I104" s="120">
        <v>2950.51</v>
      </c>
      <c r="J104" s="120">
        <v>1797167.64</v>
      </c>
      <c r="K104" s="120">
        <v>380412.54</v>
      </c>
      <c r="Z104" s="119">
        <v>47603</v>
      </c>
    </row>
    <row r="105" spans="2:26" ht="18" customHeight="1" x14ac:dyDescent="0.25">
      <c r="B105" s="118">
        <v>91</v>
      </c>
      <c r="C105" s="119">
        <v>47618</v>
      </c>
      <c r="D105" s="120">
        <v>1797167.64</v>
      </c>
      <c r="E105" s="120">
        <v>21480.498891659809</v>
      </c>
      <c r="F105" s="120">
        <v>0</v>
      </c>
      <c r="G105" s="120">
        <v>21480.498891659809</v>
      </c>
      <c r="H105" s="120">
        <v>18560.099999999999</v>
      </c>
      <c r="I105" s="120">
        <v>2920.4</v>
      </c>
      <c r="J105" s="120">
        <v>1778607.54</v>
      </c>
      <c r="K105" s="120">
        <v>383332.94</v>
      </c>
      <c r="Z105" s="119">
        <v>47634</v>
      </c>
    </row>
    <row r="106" spans="2:26" ht="18" customHeight="1" x14ac:dyDescent="0.25">
      <c r="B106" s="118">
        <v>92</v>
      </c>
      <c r="C106" s="119">
        <v>47649</v>
      </c>
      <c r="D106" s="120">
        <v>1778607.54</v>
      </c>
      <c r="E106" s="120">
        <v>21480.498891659809</v>
      </c>
      <c r="F106" s="120">
        <v>0</v>
      </c>
      <c r="G106" s="120">
        <v>21480.498891659809</v>
      </c>
      <c r="H106" s="120">
        <v>18590.259999999998</v>
      </c>
      <c r="I106" s="120">
        <v>2890.24</v>
      </c>
      <c r="J106" s="120">
        <v>1760017.28</v>
      </c>
      <c r="K106" s="120">
        <v>386223.18</v>
      </c>
      <c r="Z106" s="119">
        <v>47664</v>
      </c>
    </row>
    <row r="107" spans="2:26" ht="18" customHeight="1" x14ac:dyDescent="0.25">
      <c r="B107" s="118">
        <v>93</v>
      </c>
      <c r="C107" s="119">
        <v>47679</v>
      </c>
      <c r="D107" s="120">
        <v>1760017.28</v>
      </c>
      <c r="E107" s="120">
        <v>21480.498891659809</v>
      </c>
      <c r="F107" s="120">
        <v>0</v>
      </c>
      <c r="G107" s="120">
        <v>21480.498891659809</v>
      </c>
      <c r="H107" s="120">
        <v>18620.47</v>
      </c>
      <c r="I107" s="120">
        <v>2860.03</v>
      </c>
      <c r="J107" s="120">
        <v>1741396.81</v>
      </c>
      <c r="K107" s="120">
        <v>389083.21</v>
      </c>
      <c r="Z107" s="119">
        <v>47695</v>
      </c>
    </row>
    <row r="108" spans="2:26" ht="18" customHeight="1" x14ac:dyDescent="0.25">
      <c r="B108" s="118">
        <v>94</v>
      </c>
      <c r="C108" s="119">
        <v>47710</v>
      </c>
      <c r="D108" s="120">
        <v>1741396.81</v>
      </c>
      <c r="E108" s="120">
        <v>21480.498891659809</v>
      </c>
      <c r="F108" s="120">
        <v>0</v>
      </c>
      <c r="G108" s="120">
        <v>21480.498891659809</v>
      </c>
      <c r="H108" s="120">
        <v>18650.73</v>
      </c>
      <c r="I108" s="120">
        <v>2829.77</v>
      </c>
      <c r="J108" s="120">
        <v>1722746.08</v>
      </c>
      <c r="K108" s="120">
        <v>391912.98000000004</v>
      </c>
      <c r="Z108" s="119">
        <v>47726</v>
      </c>
    </row>
    <row r="109" spans="2:26" ht="18" customHeight="1" x14ac:dyDescent="0.25">
      <c r="B109" s="118">
        <v>95</v>
      </c>
      <c r="C109" s="119">
        <v>47741</v>
      </c>
      <c r="D109" s="120">
        <v>1722746.08</v>
      </c>
      <c r="E109" s="120">
        <v>21480.498891659809</v>
      </c>
      <c r="F109" s="120">
        <v>0</v>
      </c>
      <c r="G109" s="120">
        <v>21480.498891659809</v>
      </c>
      <c r="H109" s="120">
        <v>18681.04</v>
      </c>
      <c r="I109" s="120">
        <v>2799.46</v>
      </c>
      <c r="J109" s="120">
        <v>1704065.04</v>
      </c>
      <c r="K109" s="120">
        <v>394712.44000000006</v>
      </c>
      <c r="Z109" s="119">
        <v>47756</v>
      </c>
    </row>
    <row r="110" spans="2:26" ht="18" customHeight="1" x14ac:dyDescent="0.25">
      <c r="B110" s="118">
        <v>96</v>
      </c>
      <c r="C110" s="119">
        <v>47771</v>
      </c>
      <c r="D110" s="120">
        <v>1704065.04</v>
      </c>
      <c r="E110" s="120">
        <v>21480.498891659809</v>
      </c>
      <c r="F110" s="120">
        <v>0</v>
      </c>
      <c r="G110" s="120">
        <v>21480.498891659809</v>
      </c>
      <c r="H110" s="120">
        <v>18711.39</v>
      </c>
      <c r="I110" s="120">
        <v>2769.11</v>
      </c>
      <c r="J110" s="120">
        <v>1685353.65</v>
      </c>
      <c r="K110" s="120">
        <v>397481.55000000005</v>
      </c>
      <c r="Z110" s="119">
        <v>47787</v>
      </c>
    </row>
    <row r="111" spans="2:26" ht="18" customHeight="1" x14ac:dyDescent="0.25">
      <c r="B111" s="118">
        <v>97</v>
      </c>
      <c r="C111" s="119">
        <v>47802</v>
      </c>
      <c r="D111" s="120">
        <v>1685353.65</v>
      </c>
      <c r="E111" s="120">
        <v>21480.498891659809</v>
      </c>
      <c r="F111" s="120">
        <v>0</v>
      </c>
      <c r="G111" s="120">
        <v>21480.498891659809</v>
      </c>
      <c r="H111" s="120">
        <v>18741.8</v>
      </c>
      <c r="I111" s="120">
        <v>2738.7</v>
      </c>
      <c r="J111" s="120">
        <v>1666611.85</v>
      </c>
      <c r="K111" s="120">
        <v>400220.25000000006</v>
      </c>
      <c r="Z111" s="119">
        <v>47817</v>
      </c>
    </row>
    <row r="112" spans="2:26" ht="18" customHeight="1" x14ac:dyDescent="0.25">
      <c r="B112" s="118">
        <v>98</v>
      </c>
      <c r="C112" s="119">
        <v>47832</v>
      </c>
      <c r="D112" s="120">
        <v>1666611.85</v>
      </c>
      <c r="E112" s="120">
        <v>21480.498891659809</v>
      </c>
      <c r="F112" s="120">
        <v>0</v>
      </c>
      <c r="G112" s="120">
        <v>21480.498891659809</v>
      </c>
      <c r="H112" s="120">
        <v>18772.259999999998</v>
      </c>
      <c r="I112" s="120">
        <v>2708.24</v>
      </c>
      <c r="J112" s="120">
        <v>1647839.59</v>
      </c>
      <c r="K112" s="120">
        <v>402928.49000000005</v>
      </c>
      <c r="Z112" s="119">
        <v>47848</v>
      </c>
    </row>
    <row r="113" spans="2:26" ht="18" customHeight="1" x14ac:dyDescent="0.25">
      <c r="B113" s="118">
        <v>99</v>
      </c>
      <c r="C113" s="119">
        <v>47863</v>
      </c>
      <c r="D113" s="120">
        <v>1647839.59</v>
      </c>
      <c r="E113" s="120">
        <v>21480.498891659809</v>
      </c>
      <c r="F113" s="120">
        <v>0</v>
      </c>
      <c r="G113" s="120">
        <v>21480.498891659809</v>
      </c>
      <c r="H113" s="120">
        <v>18802.759999999998</v>
      </c>
      <c r="I113" s="120">
        <v>2677.74</v>
      </c>
      <c r="J113" s="120">
        <v>1629036.83</v>
      </c>
      <c r="K113" s="120">
        <v>405606.23000000004</v>
      </c>
      <c r="Z113" s="119">
        <v>47879</v>
      </c>
    </row>
    <row r="114" spans="2:26" ht="18" customHeight="1" x14ac:dyDescent="0.25">
      <c r="B114" s="118">
        <v>100</v>
      </c>
      <c r="C114" s="119">
        <v>47894</v>
      </c>
      <c r="D114" s="120">
        <v>1629036.83</v>
      </c>
      <c r="E114" s="120">
        <v>21480.498891659809</v>
      </c>
      <c r="F114" s="120">
        <v>0</v>
      </c>
      <c r="G114" s="120">
        <v>21480.498891659809</v>
      </c>
      <c r="H114" s="120">
        <v>18833.32</v>
      </c>
      <c r="I114" s="120">
        <v>2647.18</v>
      </c>
      <c r="J114" s="120">
        <v>1610203.52</v>
      </c>
      <c r="K114" s="120">
        <v>408253.41000000003</v>
      </c>
      <c r="Z114" s="119">
        <v>47907</v>
      </c>
    </row>
    <row r="115" spans="2:26" ht="18" customHeight="1" x14ac:dyDescent="0.25">
      <c r="B115" s="118">
        <v>101</v>
      </c>
      <c r="C115" s="119">
        <v>47922</v>
      </c>
      <c r="D115" s="120">
        <v>1610203.52</v>
      </c>
      <c r="E115" s="120">
        <v>21480.498891659809</v>
      </c>
      <c r="F115" s="120">
        <v>0</v>
      </c>
      <c r="G115" s="120">
        <v>21480.498891659809</v>
      </c>
      <c r="H115" s="120">
        <v>18863.919999999998</v>
      </c>
      <c r="I115" s="120">
        <v>2616.58</v>
      </c>
      <c r="J115" s="120">
        <v>1591339.6</v>
      </c>
      <c r="K115" s="120">
        <v>410869.99000000005</v>
      </c>
      <c r="Z115" s="119">
        <v>47938</v>
      </c>
    </row>
    <row r="116" spans="2:26" ht="18" customHeight="1" x14ac:dyDescent="0.25">
      <c r="B116" s="118">
        <v>102</v>
      </c>
      <c r="C116" s="119">
        <v>47953</v>
      </c>
      <c r="D116" s="120">
        <v>1591339.6</v>
      </c>
      <c r="E116" s="120">
        <v>21480.498891659809</v>
      </c>
      <c r="F116" s="120">
        <v>0</v>
      </c>
      <c r="G116" s="120">
        <v>21480.498891659809</v>
      </c>
      <c r="H116" s="120">
        <v>18894.57</v>
      </c>
      <c r="I116" s="120">
        <v>2585.9299999999998</v>
      </c>
      <c r="J116" s="120">
        <v>1572445.03</v>
      </c>
      <c r="K116" s="120">
        <v>413455.92000000004</v>
      </c>
      <c r="Z116" s="119">
        <v>47968</v>
      </c>
    </row>
    <row r="117" spans="2:26" ht="18" customHeight="1" x14ac:dyDescent="0.25">
      <c r="B117" s="118">
        <v>103</v>
      </c>
      <c r="C117" s="119">
        <v>47983</v>
      </c>
      <c r="D117" s="120">
        <v>1572445.03</v>
      </c>
      <c r="E117" s="120">
        <v>21480.498891659809</v>
      </c>
      <c r="F117" s="120">
        <v>0</v>
      </c>
      <c r="G117" s="120">
        <v>21480.498891659809</v>
      </c>
      <c r="H117" s="120">
        <v>18925.28</v>
      </c>
      <c r="I117" s="120">
        <v>2555.2199999999998</v>
      </c>
      <c r="J117" s="120">
        <v>1553519.75</v>
      </c>
      <c r="K117" s="120">
        <v>416011.14</v>
      </c>
      <c r="Z117" s="119">
        <v>47999</v>
      </c>
    </row>
    <row r="118" spans="2:26" ht="18" customHeight="1" x14ac:dyDescent="0.25">
      <c r="B118" s="118">
        <v>104</v>
      </c>
      <c r="C118" s="119">
        <v>48014</v>
      </c>
      <c r="D118" s="120">
        <v>1553519.75</v>
      </c>
      <c r="E118" s="120">
        <v>21480.498891659809</v>
      </c>
      <c r="F118" s="120">
        <v>0</v>
      </c>
      <c r="G118" s="120">
        <v>21480.498891659809</v>
      </c>
      <c r="H118" s="120">
        <v>18956.03</v>
      </c>
      <c r="I118" s="120">
        <v>2524.4699999999998</v>
      </c>
      <c r="J118" s="120">
        <v>1534563.73</v>
      </c>
      <c r="K118" s="120">
        <v>418535.61</v>
      </c>
      <c r="Z118" s="119">
        <v>48029</v>
      </c>
    </row>
    <row r="119" spans="2:26" ht="18" customHeight="1" x14ac:dyDescent="0.25">
      <c r="B119" s="118">
        <v>105</v>
      </c>
      <c r="C119" s="119">
        <v>48044</v>
      </c>
      <c r="D119" s="120">
        <v>1534563.73</v>
      </c>
      <c r="E119" s="120">
        <v>21480.498891659809</v>
      </c>
      <c r="F119" s="120">
        <v>0</v>
      </c>
      <c r="G119" s="120">
        <v>21480.498891659809</v>
      </c>
      <c r="H119" s="120">
        <v>18986.830000000002</v>
      </c>
      <c r="I119" s="120">
        <v>2493.67</v>
      </c>
      <c r="J119" s="120">
        <v>1515576.89</v>
      </c>
      <c r="K119" s="120">
        <v>421029.27999999997</v>
      </c>
      <c r="Z119" s="119">
        <v>48060</v>
      </c>
    </row>
    <row r="120" spans="2:26" ht="18" customHeight="1" x14ac:dyDescent="0.25">
      <c r="B120" s="118">
        <v>106</v>
      </c>
      <c r="C120" s="119">
        <v>48075</v>
      </c>
      <c r="D120" s="120">
        <v>1515576.89</v>
      </c>
      <c r="E120" s="120">
        <v>21480.498891659809</v>
      </c>
      <c r="F120" s="120">
        <v>0</v>
      </c>
      <c r="G120" s="120">
        <v>21480.498891659809</v>
      </c>
      <c r="H120" s="120">
        <v>19017.689999999999</v>
      </c>
      <c r="I120" s="120">
        <v>2462.81</v>
      </c>
      <c r="J120" s="120">
        <v>1496559.21</v>
      </c>
      <c r="K120" s="120">
        <v>423492.08999999997</v>
      </c>
      <c r="Z120" s="119">
        <v>48091</v>
      </c>
    </row>
    <row r="121" spans="2:26" ht="18" customHeight="1" x14ac:dyDescent="0.25">
      <c r="B121" s="118">
        <v>107</v>
      </c>
      <c r="C121" s="119">
        <v>48106</v>
      </c>
      <c r="D121" s="120">
        <v>1496559.21</v>
      </c>
      <c r="E121" s="120">
        <v>21480.498891659809</v>
      </c>
      <c r="F121" s="120">
        <v>0</v>
      </c>
      <c r="G121" s="120">
        <v>21480.498891659809</v>
      </c>
      <c r="H121" s="120">
        <v>19048.59</v>
      </c>
      <c r="I121" s="120">
        <v>2431.91</v>
      </c>
      <c r="J121" s="120">
        <v>1477510.62</v>
      </c>
      <c r="K121" s="120">
        <v>425923.99999999994</v>
      </c>
      <c r="Z121" s="119">
        <v>48121</v>
      </c>
    </row>
    <row r="122" spans="2:26" ht="18" customHeight="1" x14ac:dyDescent="0.25">
      <c r="B122" s="118">
        <v>108</v>
      </c>
      <c r="C122" s="119">
        <v>48136</v>
      </c>
      <c r="D122" s="120">
        <v>1477510.62</v>
      </c>
      <c r="E122" s="120">
        <v>21480.498891659809</v>
      </c>
      <c r="F122" s="120">
        <v>0</v>
      </c>
      <c r="G122" s="120">
        <v>21480.498891659809</v>
      </c>
      <c r="H122" s="120">
        <v>19079.55</v>
      </c>
      <c r="I122" s="120">
        <v>2400.9499999999998</v>
      </c>
      <c r="J122" s="120">
        <v>1458431.07</v>
      </c>
      <c r="K122" s="120">
        <v>428324.94999999995</v>
      </c>
      <c r="Z122" s="119">
        <v>48152</v>
      </c>
    </row>
    <row r="123" spans="2:26" ht="18" customHeight="1" x14ac:dyDescent="0.25">
      <c r="B123" s="118">
        <v>109</v>
      </c>
      <c r="C123" s="119">
        <v>48167</v>
      </c>
      <c r="D123" s="120">
        <v>1458431.07</v>
      </c>
      <c r="E123" s="120">
        <v>21480.498891659809</v>
      </c>
      <c r="F123" s="120">
        <v>0</v>
      </c>
      <c r="G123" s="120">
        <v>21480.498891659809</v>
      </c>
      <c r="H123" s="120">
        <v>19110.55</v>
      </c>
      <c r="I123" s="120">
        <v>2369.9499999999998</v>
      </c>
      <c r="J123" s="120">
        <v>1439320.52</v>
      </c>
      <c r="K123" s="120">
        <v>430694.89999999997</v>
      </c>
      <c r="Z123" s="119">
        <v>48182</v>
      </c>
    </row>
    <row r="124" spans="2:26" ht="18" customHeight="1" x14ac:dyDescent="0.25">
      <c r="B124" s="118">
        <v>110</v>
      </c>
      <c r="C124" s="119">
        <v>48197</v>
      </c>
      <c r="D124" s="120">
        <v>1439320.52</v>
      </c>
      <c r="E124" s="120">
        <v>21480.498891659809</v>
      </c>
      <c r="F124" s="120">
        <v>0</v>
      </c>
      <c r="G124" s="120">
        <v>21480.498891659809</v>
      </c>
      <c r="H124" s="120">
        <v>19141.599999999999</v>
      </c>
      <c r="I124" s="120">
        <v>2338.9</v>
      </c>
      <c r="J124" s="120">
        <v>1420178.92</v>
      </c>
      <c r="K124" s="120">
        <v>433033.8</v>
      </c>
      <c r="Z124" s="119">
        <v>48213</v>
      </c>
    </row>
    <row r="125" spans="2:26" ht="18" customHeight="1" x14ac:dyDescent="0.25">
      <c r="B125" s="118">
        <v>111</v>
      </c>
      <c r="C125" s="119">
        <v>48228</v>
      </c>
      <c r="D125" s="120">
        <v>1420178.92</v>
      </c>
      <c r="E125" s="120">
        <v>21480.498891659809</v>
      </c>
      <c r="F125" s="120">
        <v>0</v>
      </c>
      <c r="G125" s="120">
        <v>21480.498891659809</v>
      </c>
      <c r="H125" s="120">
        <v>19172.71</v>
      </c>
      <c r="I125" s="120">
        <v>2307.79</v>
      </c>
      <c r="J125" s="120">
        <v>1401006.21</v>
      </c>
      <c r="K125" s="120">
        <v>435341.58999999997</v>
      </c>
      <c r="Z125" s="119">
        <v>48244</v>
      </c>
    </row>
    <row r="126" spans="2:26" ht="18" customHeight="1" x14ac:dyDescent="0.25">
      <c r="B126" s="118">
        <v>112</v>
      </c>
      <c r="C126" s="119">
        <v>48259</v>
      </c>
      <c r="D126" s="120">
        <v>1401006.21</v>
      </c>
      <c r="E126" s="120">
        <v>21480.498891659809</v>
      </c>
      <c r="F126" s="120">
        <v>0</v>
      </c>
      <c r="G126" s="120">
        <v>21480.498891659809</v>
      </c>
      <c r="H126" s="120">
        <v>19203.86</v>
      </c>
      <c r="I126" s="120">
        <v>2276.64</v>
      </c>
      <c r="J126" s="120">
        <v>1381802.35</v>
      </c>
      <c r="K126" s="120">
        <v>437618.23</v>
      </c>
      <c r="Z126" s="119">
        <v>48273</v>
      </c>
    </row>
    <row r="127" spans="2:26" ht="18" customHeight="1" x14ac:dyDescent="0.25">
      <c r="B127" s="118">
        <v>113</v>
      </c>
      <c r="C127" s="119">
        <v>48288</v>
      </c>
      <c r="D127" s="120">
        <v>1381802.35</v>
      </c>
      <c r="E127" s="120">
        <v>21480.498891659809</v>
      </c>
      <c r="F127" s="120">
        <v>0</v>
      </c>
      <c r="G127" s="120">
        <v>21480.498891659809</v>
      </c>
      <c r="H127" s="120">
        <v>19235.07</v>
      </c>
      <c r="I127" s="120">
        <v>2245.4299999999998</v>
      </c>
      <c r="J127" s="120">
        <v>1362567.28</v>
      </c>
      <c r="K127" s="120">
        <v>439863.66</v>
      </c>
      <c r="Z127" s="119">
        <v>48304</v>
      </c>
    </row>
    <row r="128" spans="2:26" ht="18" customHeight="1" x14ac:dyDescent="0.25">
      <c r="B128" s="118">
        <v>114</v>
      </c>
      <c r="C128" s="119">
        <v>48319</v>
      </c>
      <c r="D128" s="120">
        <v>1362567.28</v>
      </c>
      <c r="E128" s="120">
        <v>21480.498891659809</v>
      </c>
      <c r="F128" s="120">
        <v>0</v>
      </c>
      <c r="G128" s="120">
        <v>21480.498891659809</v>
      </c>
      <c r="H128" s="120">
        <v>19266.330000000002</v>
      </c>
      <c r="I128" s="120">
        <v>2214.17</v>
      </c>
      <c r="J128" s="120">
        <v>1343300.95</v>
      </c>
      <c r="K128" s="120">
        <v>442077.82999999996</v>
      </c>
      <c r="Z128" s="119">
        <v>48334</v>
      </c>
    </row>
    <row r="129" spans="2:26" ht="18" customHeight="1" x14ac:dyDescent="0.25">
      <c r="B129" s="118">
        <v>115</v>
      </c>
      <c r="C129" s="119">
        <v>48349</v>
      </c>
      <c r="D129" s="120">
        <v>1343300.95</v>
      </c>
      <c r="E129" s="120">
        <v>21480.498891659809</v>
      </c>
      <c r="F129" s="120">
        <v>0</v>
      </c>
      <c r="G129" s="120">
        <v>21480.498891659809</v>
      </c>
      <c r="H129" s="120">
        <v>19297.64</v>
      </c>
      <c r="I129" s="120">
        <v>2182.86</v>
      </c>
      <c r="J129" s="120">
        <v>1324003.32</v>
      </c>
      <c r="K129" s="120">
        <v>444260.68999999994</v>
      </c>
      <c r="Z129" s="119">
        <v>48365</v>
      </c>
    </row>
    <row r="130" spans="2:26" ht="18" customHeight="1" x14ac:dyDescent="0.25">
      <c r="B130" s="118">
        <v>116</v>
      </c>
      <c r="C130" s="119">
        <v>48380</v>
      </c>
      <c r="D130" s="120">
        <v>1324003.32</v>
      </c>
      <c r="E130" s="120">
        <v>21480.498891659809</v>
      </c>
      <c r="F130" s="120">
        <v>0</v>
      </c>
      <c r="G130" s="120">
        <v>21480.498891659809</v>
      </c>
      <c r="H130" s="120">
        <v>19328.990000000002</v>
      </c>
      <c r="I130" s="120">
        <v>2151.5100000000002</v>
      </c>
      <c r="J130" s="120">
        <v>1304674.32</v>
      </c>
      <c r="K130" s="120">
        <v>446412.19999999995</v>
      </c>
      <c r="Z130" s="119">
        <v>48395</v>
      </c>
    </row>
    <row r="131" spans="2:26" ht="18" customHeight="1" x14ac:dyDescent="0.25">
      <c r="B131" s="118">
        <v>117</v>
      </c>
      <c r="C131" s="119">
        <v>48410</v>
      </c>
      <c r="D131" s="120">
        <v>1304674.32</v>
      </c>
      <c r="E131" s="120">
        <v>21480.498891659809</v>
      </c>
      <c r="F131" s="120">
        <v>0</v>
      </c>
      <c r="G131" s="120">
        <v>21480.498891659809</v>
      </c>
      <c r="H131" s="120">
        <v>19360.400000000001</v>
      </c>
      <c r="I131" s="120">
        <v>2120.1</v>
      </c>
      <c r="J131" s="120">
        <v>1285313.92</v>
      </c>
      <c r="K131" s="120">
        <v>448532.29999999993</v>
      </c>
      <c r="Z131" s="119">
        <v>48426</v>
      </c>
    </row>
    <row r="132" spans="2:26" ht="18" customHeight="1" x14ac:dyDescent="0.25">
      <c r="B132" s="118">
        <v>118</v>
      </c>
      <c r="C132" s="119">
        <v>48441</v>
      </c>
      <c r="D132" s="120">
        <v>1285313.92</v>
      </c>
      <c r="E132" s="120">
        <v>21480.498891659809</v>
      </c>
      <c r="F132" s="120">
        <v>0</v>
      </c>
      <c r="G132" s="120">
        <v>21480.498891659809</v>
      </c>
      <c r="H132" s="120">
        <v>19391.86</v>
      </c>
      <c r="I132" s="120">
        <v>2088.64</v>
      </c>
      <c r="J132" s="120">
        <v>1265922.06</v>
      </c>
      <c r="K132" s="120">
        <v>450620.93999999994</v>
      </c>
      <c r="Z132" s="119">
        <v>48457</v>
      </c>
    </row>
    <row r="133" spans="2:26" ht="18" customHeight="1" x14ac:dyDescent="0.25">
      <c r="B133" s="118">
        <v>119</v>
      </c>
      <c r="C133" s="119">
        <v>48472</v>
      </c>
      <c r="D133" s="120">
        <v>1265922.06</v>
      </c>
      <c r="E133" s="120">
        <v>21480.498891659809</v>
      </c>
      <c r="F133" s="120">
        <v>0</v>
      </c>
      <c r="G133" s="120">
        <v>21480.498891659809</v>
      </c>
      <c r="H133" s="120">
        <v>19423.38</v>
      </c>
      <c r="I133" s="120">
        <v>2057.12</v>
      </c>
      <c r="J133" s="120">
        <v>1246498.68</v>
      </c>
      <c r="K133" s="120">
        <v>452678.05999999994</v>
      </c>
      <c r="Z133" s="119">
        <v>48487</v>
      </c>
    </row>
    <row r="134" spans="2:26" ht="18" customHeight="1" x14ac:dyDescent="0.25">
      <c r="B134" s="118">
        <v>120</v>
      </c>
      <c r="C134" s="119">
        <v>48502</v>
      </c>
      <c r="D134" s="120">
        <v>1246498.68</v>
      </c>
      <c r="E134" s="120">
        <v>21480.498891659809</v>
      </c>
      <c r="F134" s="120">
        <v>0</v>
      </c>
      <c r="G134" s="120">
        <v>21480.498891659809</v>
      </c>
      <c r="H134" s="120">
        <v>19454.939999999999</v>
      </c>
      <c r="I134" s="120">
        <v>2025.56</v>
      </c>
      <c r="J134" s="120">
        <v>1227043.74</v>
      </c>
      <c r="K134" s="120">
        <v>454703.61999999994</v>
      </c>
      <c r="Z134" s="119">
        <v>48518</v>
      </c>
    </row>
    <row r="135" spans="2:26" ht="18" customHeight="1" x14ac:dyDescent="0.25">
      <c r="B135" s="118">
        <v>121</v>
      </c>
      <c r="C135" s="119">
        <v>48533</v>
      </c>
      <c r="D135" s="120">
        <v>1227043.74</v>
      </c>
      <c r="E135" s="120">
        <v>21480.498891659809</v>
      </c>
      <c r="F135" s="120">
        <v>0</v>
      </c>
      <c r="G135" s="120">
        <v>21480.498891659809</v>
      </c>
      <c r="H135" s="120">
        <v>19486.55</v>
      </c>
      <c r="I135" s="120">
        <v>1993.95</v>
      </c>
      <c r="J135" s="120">
        <v>1207557.19</v>
      </c>
      <c r="K135" s="120">
        <v>456697.56999999995</v>
      </c>
      <c r="Z135" s="119">
        <v>48548</v>
      </c>
    </row>
    <row r="136" spans="2:26" ht="18" customHeight="1" x14ac:dyDescent="0.25">
      <c r="B136" s="118">
        <v>122</v>
      </c>
      <c r="C136" s="119">
        <v>48563</v>
      </c>
      <c r="D136" s="120">
        <v>1207557.19</v>
      </c>
      <c r="E136" s="120">
        <v>21480.498891659809</v>
      </c>
      <c r="F136" s="120">
        <v>0</v>
      </c>
      <c r="G136" s="120">
        <v>21480.498891659809</v>
      </c>
      <c r="H136" s="120">
        <v>19518.22</v>
      </c>
      <c r="I136" s="120">
        <v>1962.28</v>
      </c>
      <c r="J136" s="120">
        <v>1188038.97</v>
      </c>
      <c r="K136" s="120">
        <v>458659.85</v>
      </c>
      <c r="Z136" s="119">
        <v>48579</v>
      </c>
    </row>
    <row r="137" spans="2:26" ht="18" customHeight="1" x14ac:dyDescent="0.25">
      <c r="B137" s="118">
        <v>123</v>
      </c>
      <c r="C137" s="119">
        <v>48594</v>
      </c>
      <c r="D137" s="120">
        <v>1188038.97</v>
      </c>
      <c r="E137" s="120">
        <v>21480.498891659809</v>
      </c>
      <c r="F137" s="120">
        <v>0</v>
      </c>
      <c r="G137" s="120">
        <v>21480.498891659809</v>
      </c>
      <c r="H137" s="120">
        <v>19549.939999999999</v>
      </c>
      <c r="I137" s="120">
        <v>1930.56</v>
      </c>
      <c r="J137" s="120">
        <v>1168489.03</v>
      </c>
      <c r="K137" s="120">
        <v>460590.41</v>
      </c>
      <c r="Z137" s="119">
        <v>48610</v>
      </c>
    </row>
    <row r="138" spans="2:26" ht="18" customHeight="1" x14ac:dyDescent="0.25">
      <c r="B138" s="118">
        <v>124</v>
      </c>
      <c r="C138" s="119">
        <v>48625</v>
      </c>
      <c r="D138" s="120">
        <v>1168489.03</v>
      </c>
      <c r="E138" s="120">
        <v>21480.498891659809</v>
      </c>
      <c r="F138" s="120">
        <v>0</v>
      </c>
      <c r="G138" s="120">
        <v>21480.498891659809</v>
      </c>
      <c r="H138" s="120">
        <v>19581.71</v>
      </c>
      <c r="I138" s="120">
        <v>1898.79</v>
      </c>
      <c r="J138" s="120">
        <v>1148907.33</v>
      </c>
      <c r="K138" s="120">
        <v>462489.19999999995</v>
      </c>
      <c r="Z138" s="119">
        <v>48638</v>
      </c>
    </row>
    <row r="139" spans="2:26" ht="18" customHeight="1" x14ac:dyDescent="0.25">
      <c r="B139" s="118">
        <v>125</v>
      </c>
      <c r="C139" s="119">
        <v>48653</v>
      </c>
      <c r="D139" s="120">
        <v>1148907.33</v>
      </c>
      <c r="E139" s="120">
        <v>21480.498891659809</v>
      </c>
      <c r="F139" s="120">
        <v>0</v>
      </c>
      <c r="G139" s="120">
        <v>21480.498891659809</v>
      </c>
      <c r="H139" s="120">
        <v>19613.53</v>
      </c>
      <c r="I139" s="120">
        <v>1866.97</v>
      </c>
      <c r="J139" s="120">
        <v>1129293.81</v>
      </c>
      <c r="K139" s="120">
        <v>464356.16999999993</v>
      </c>
      <c r="Z139" s="119">
        <v>48669</v>
      </c>
    </row>
    <row r="140" spans="2:26" ht="18" customHeight="1" x14ac:dyDescent="0.25">
      <c r="B140" s="118">
        <v>126</v>
      </c>
      <c r="C140" s="119">
        <v>48684</v>
      </c>
      <c r="D140" s="120">
        <v>1129293.81</v>
      </c>
      <c r="E140" s="120">
        <v>21480.498891659809</v>
      </c>
      <c r="F140" s="120">
        <v>0</v>
      </c>
      <c r="G140" s="120">
        <v>21480.498891659809</v>
      </c>
      <c r="H140" s="120">
        <v>19645.400000000001</v>
      </c>
      <c r="I140" s="120">
        <v>1835.1</v>
      </c>
      <c r="J140" s="120">
        <v>1109648.4099999999</v>
      </c>
      <c r="K140" s="120">
        <v>466191.2699999999</v>
      </c>
      <c r="Z140" s="119">
        <v>48699</v>
      </c>
    </row>
    <row r="141" spans="2:26" ht="18" customHeight="1" x14ac:dyDescent="0.25">
      <c r="B141" s="118">
        <v>127</v>
      </c>
      <c r="C141" s="119">
        <v>48714</v>
      </c>
      <c r="D141" s="120">
        <v>1109648.4099999999</v>
      </c>
      <c r="E141" s="120">
        <v>21480.498891659809</v>
      </c>
      <c r="F141" s="120">
        <v>0</v>
      </c>
      <c r="G141" s="120">
        <v>21480.498891659809</v>
      </c>
      <c r="H141" s="120">
        <v>19677.32</v>
      </c>
      <c r="I141" s="120">
        <v>1803.18</v>
      </c>
      <c r="J141" s="120">
        <v>1089971.0900000001</v>
      </c>
      <c r="K141" s="120">
        <v>467994.4499999999</v>
      </c>
      <c r="Z141" s="119">
        <v>48730</v>
      </c>
    </row>
    <row r="142" spans="2:26" ht="18" customHeight="1" x14ac:dyDescent="0.25">
      <c r="B142" s="118">
        <v>128</v>
      </c>
      <c r="C142" s="119">
        <v>48745</v>
      </c>
      <c r="D142" s="120">
        <v>1089971.0900000001</v>
      </c>
      <c r="E142" s="120">
        <v>21480.498891659809</v>
      </c>
      <c r="F142" s="120">
        <v>0</v>
      </c>
      <c r="G142" s="120">
        <v>21480.498891659809</v>
      </c>
      <c r="H142" s="120">
        <v>19709.3</v>
      </c>
      <c r="I142" s="120">
        <v>1771.2</v>
      </c>
      <c r="J142" s="120">
        <v>1070261.79</v>
      </c>
      <c r="K142" s="120">
        <v>469765.64999999991</v>
      </c>
      <c r="Z142" s="119">
        <v>48760</v>
      </c>
    </row>
    <row r="143" spans="2:26" ht="18" customHeight="1" x14ac:dyDescent="0.25">
      <c r="B143" s="118">
        <v>129</v>
      </c>
      <c r="C143" s="119">
        <v>48775</v>
      </c>
      <c r="D143" s="120">
        <v>1070261.79</v>
      </c>
      <c r="E143" s="120">
        <v>21480.498891659809</v>
      </c>
      <c r="F143" s="120">
        <v>0</v>
      </c>
      <c r="G143" s="120">
        <v>21480.498891659809</v>
      </c>
      <c r="H143" s="120">
        <v>19741.32</v>
      </c>
      <c r="I143" s="120">
        <v>1739.18</v>
      </c>
      <c r="J143" s="120">
        <v>1050520.47</v>
      </c>
      <c r="K143" s="120">
        <v>471504.8299999999</v>
      </c>
      <c r="Z143" s="119">
        <v>48791</v>
      </c>
    </row>
    <row r="144" spans="2:26" ht="18" customHeight="1" x14ac:dyDescent="0.25">
      <c r="B144" s="118">
        <v>130</v>
      </c>
      <c r="C144" s="119">
        <v>48806</v>
      </c>
      <c r="D144" s="120">
        <v>1050520.47</v>
      </c>
      <c r="E144" s="120">
        <v>21480.498891659809</v>
      </c>
      <c r="F144" s="120">
        <v>0</v>
      </c>
      <c r="G144" s="120">
        <v>21480.498891659809</v>
      </c>
      <c r="H144" s="120">
        <v>19773.400000000001</v>
      </c>
      <c r="I144" s="120">
        <v>1707.1</v>
      </c>
      <c r="J144" s="120">
        <v>1030747.07</v>
      </c>
      <c r="K144" s="120">
        <v>473211.92999999988</v>
      </c>
      <c r="Z144" s="119">
        <v>48822</v>
      </c>
    </row>
    <row r="145" spans="2:26" ht="18" customHeight="1" x14ac:dyDescent="0.25">
      <c r="B145" s="118">
        <v>131</v>
      </c>
      <c r="C145" s="119">
        <v>48837</v>
      </c>
      <c r="D145" s="120">
        <v>1030747.07</v>
      </c>
      <c r="E145" s="120">
        <v>21480.498891659809</v>
      </c>
      <c r="F145" s="120">
        <v>0</v>
      </c>
      <c r="G145" s="120">
        <v>21480.498891659809</v>
      </c>
      <c r="H145" s="120">
        <v>19805.54</v>
      </c>
      <c r="I145" s="120">
        <v>1674.96</v>
      </c>
      <c r="J145" s="120">
        <v>1010941.53</v>
      </c>
      <c r="K145" s="120">
        <v>474886.8899999999</v>
      </c>
      <c r="Z145" s="119">
        <v>48852</v>
      </c>
    </row>
    <row r="146" spans="2:26" ht="18" customHeight="1" x14ac:dyDescent="0.25">
      <c r="B146" s="118">
        <v>132</v>
      </c>
      <c r="C146" s="119">
        <v>48867</v>
      </c>
      <c r="D146" s="120">
        <v>1010941.53</v>
      </c>
      <c r="E146" s="120">
        <v>21480.498891659809</v>
      </c>
      <c r="F146" s="120">
        <v>0</v>
      </c>
      <c r="G146" s="120">
        <v>21480.498891659809</v>
      </c>
      <c r="H146" s="120">
        <v>19837.72</v>
      </c>
      <c r="I146" s="120">
        <v>1642.78</v>
      </c>
      <c r="J146" s="120">
        <v>991103.81</v>
      </c>
      <c r="K146" s="120">
        <v>476529.66999999993</v>
      </c>
      <c r="Z146" s="119">
        <v>48883</v>
      </c>
    </row>
    <row r="147" spans="2:26" ht="18" customHeight="1" x14ac:dyDescent="0.25">
      <c r="B147" s="118">
        <v>133</v>
      </c>
      <c r="C147" s="119">
        <v>48898</v>
      </c>
      <c r="D147" s="120">
        <v>991103.81</v>
      </c>
      <c r="E147" s="120">
        <v>21480.498891659809</v>
      </c>
      <c r="F147" s="120">
        <v>0</v>
      </c>
      <c r="G147" s="120">
        <v>21480.498891659809</v>
      </c>
      <c r="H147" s="120">
        <v>19869.96</v>
      </c>
      <c r="I147" s="120">
        <v>1610.54</v>
      </c>
      <c r="J147" s="120">
        <v>971233.86</v>
      </c>
      <c r="K147" s="120">
        <v>478140.2099999999</v>
      </c>
      <c r="Z147" s="119">
        <v>48913</v>
      </c>
    </row>
    <row r="148" spans="2:26" ht="18" customHeight="1" x14ac:dyDescent="0.25">
      <c r="B148" s="118">
        <v>134</v>
      </c>
      <c r="C148" s="119">
        <v>48928</v>
      </c>
      <c r="D148" s="120">
        <v>971233.86</v>
      </c>
      <c r="E148" s="120">
        <v>21480.498891659809</v>
      </c>
      <c r="F148" s="120">
        <v>0</v>
      </c>
      <c r="G148" s="120">
        <v>21480.498891659809</v>
      </c>
      <c r="H148" s="120">
        <v>19902.240000000002</v>
      </c>
      <c r="I148" s="120">
        <v>1578.26</v>
      </c>
      <c r="J148" s="120">
        <v>951331.61</v>
      </c>
      <c r="K148" s="120">
        <v>479718.46999999991</v>
      </c>
      <c r="Z148" s="119">
        <v>48944</v>
      </c>
    </row>
    <row r="149" spans="2:26" ht="18" customHeight="1" x14ac:dyDescent="0.25">
      <c r="B149" s="118">
        <v>135</v>
      </c>
      <c r="C149" s="119">
        <v>48959</v>
      </c>
      <c r="D149" s="120">
        <v>951331.61</v>
      </c>
      <c r="E149" s="120">
        <v>21480.498891659809</v>
      </c>
      <c r="F149" s="120">
        <v>0</v>
      </c>
      <c r="G149" s="120">
        <v>21480.498891659809</v>
      </c>
      <c r="H149" s="120">
        <v>19934.59</v>
      </c>
      <c r="I149" s="120">
        <v>1545.91</v>
      </c>
      <c r="J149" s="120">
        <v>931397.03</v>
      </c>
      <c r="K149" s="120">
        <v>481264.37999999989</v>
      </c>
      <c r="Z149" s="119">
        <v>48975</v>
      </c>
    </row>
    <row r="150" spans="2:26" ht="18" customHeight="1" x14ac:dyDescent="0.25">
      <c r="B150" s="118">
        <v>136</v>
      </c>
      <c r="C150" s="119">
        <v>48990</v>
      </c>
      <c r="D150" s="120">
        <v>931397.03</v>
      </c>
      <c r="E150" s="120">
        <v>21480.498891659809</v>
      </c>
      <c r="F150" s="120">
        <v>0</v>
      </c>
      <c r="G150" s="120">
        <v>21480.498891659809</v>
      </c>
      <c r="H150" s="120">
        <v>19966.98</v>
      </c>
      <c r="I150" s="120">
        <v>1513.52</v>
      </c>
      <c r="J150" s="120">
        <v>911430.05</v>
      </c>
      <c r="K150" s="120">
        <v>482777.89999999991</v>
      </c>
      <c r="Z150" s="119">
        <v>49003</v>
      </c>
    </row>
    <row r="151" spans="2:26" ht="18" customHeight="1" x14ac:dyDescent="0.25">
      <c r="B151" s="118">
        <v>137</v>
      </c>
      <c r="C151" s="119">
        <v>49018</v>
      </c>
      <c r="D151" s="120">
        <v>911430.05</v>
      </c>
      <c r="E151" s="120">
        <v>21480.498891659809</v>
      </c>
      <c r="F151" s="120">
        <v>0</v>
      </c>
      <c r="G151" s="120">
        <v>21480.498891659809</v>
      </c>
      <c r="H151" s="120">
        <v>19999.43</v>
      </c>
      <c r="I151" s="120">
        <v>1481.07</v>
      </c>
      <c r="J151" s="120">
        <v>891430.63</v>
      </c>
      <c r="K151" s="120">
        <v>484258.96999999991</v>
      </c>
      <c r="Z151" s="119">
        <v>49034</v>
      </c>
    </row>
    <row r="152" spans="2:26" ht="18" customHeight="1" x14ac:dyDescent="0.25">
      <c r="B152" s="118">
        <v>138</v>
      </c>
      <c r="C152" s="119">
        <v>49049</v>
      </c>
      <c r="D152" s="120">
        <v>891430.63</v>
      </c>
      <c r="E152" s="120">
        <v>21480.498891659809</v>
      </c>
      <c r="F152" s="120">
        <v>0</v>
      </c>
      <c r="G152" s="120">
        <v>21480.498891659809</v>
      </c>
      <c r="H152" s="120">
        <v>20031.93</v>
      </c>
      <c r="I152" s="120">
        <v>1448.57</v>
      </c>
      <c r="J152" s="120">
        <v>871398.7</v>
      </c>
      <c r="K152" s="120">
        <v>485707.53999999992</v>
      </c>
      <c r="Z152" s="119">
        <v>49064</v>
      </c>
    </row>
    <row r="153" spans="2:26" ht="18" customHeight="1" x14ac:dyDescent="0.25">
      <c r="B153" s="118">
        <v>139</v>
      </c>
      <c r="C153" s="119">
        <v>49079</v>
      </c>
      <c r="D153" s="120">
        <v>871398.7</v>
      </c>
      <c r="E153" s="120">
        <v>21480.498891659809</v>
      </c>
      <c r="F153" s="120">
        <v>0</v>
      </c>
      <c r="G153" s="120">
        <v>21480.498891659809</v>
      </c>
      <c r="H153" s="120">
        <v>20064.48</v>
      </c>
      <c r="I153" s="120">
        <v>1416.02</v>
      </c>
      <c r="J153" s="120">
        <v>851334.23</v>
      </c>
      <c r="K153" s="120">
        <v>487123.55999999994</v>
      </c>
      <c r="Z153" s="119">
        <v>49095</v>
      </c>
    </row>
    <row r="154" spans="2:26" ht="18" customHeight="1" x14ac:dyDescent="0.25">
      <c r="B154" s="118">
        <v>140</v>
      </c>
      <c r="C154" s="119">
        <v>49110</v>
      </c>
      <c r="D154" s="120">
        <v>851334.23</v>
      </c>
      <c r="E154" s="120">
        <v>21480.498891659809</v>
      </c>
      <c r="F154" s="120">
        <v>0</v>
      </c>
      <c r="G154" s="120">
        <v>21480.498891659809</v>
      </c>
      <c r="H154" s="120">
        <v>20097.080000000002</v>
      </c>
      <c r="I154" s="120">
        <v>1383.42</v>
      </c>
      <c r="J154" s="120">
        <v>831237.14</v>
      </c>
      <c r="K154" s="120">
        <v>488506.97999999992</v>
      </c>
      <c r="Z154" s="119">
        <v>49125</v>
      </c>
    </row>
    <row r="155" spans="2:26" ht="18" customHeight="1" x14ac:dyDescent="0.25">
      <c r="B155" s="118">
        <v>141</v>
      </c>
      <c r="C155" s="119">
        <v>49140</v>
      </c>
      <c r="D155" s="120">
        <v>831237.14</v>
      </c>
      <c r="E155" s="120">
        <v>21480.498891659809</v>
      </c>
      <c r="F155" s="120">
        <v>0</v>
      </c>
      <c r="G155" s="120">
        <v>21480.498891659809</v>
      </c>
      <c r="H155" s="120">
        <v>20129.740000000002</v>
      </c>
      <c r="I155" s="120">
        <v>1350.76</v>
      </c>
      <c r="J155" s="120">
        <v>811107.41</v>
      </c>
      <c r="K155" s="120">
        <v>489857.73999999993</v>
      </c>
      <c r="Z155" s="119">
        <v>49156</v>
      </c>
    </row>
    <row r="156" spans="2:26" ht="18" customHeight="1" x14ac:dyDescent="0.25">
      <c r="B156" s="118">
        <v>142</v>
      </c>
      <c r="C156" s="119">
        <v>49171</v>
      </c>
      <c r="D156" s="120">
        <v>811107.41</v>
      </c>
      <c r="E156" s="120">
        <v>21480.498891659809</v>
      </c>
      <c r="F156" s="120">
        <v>0</v>
      </c>
      <c r="G156" s="120">
        <v>21480.498891659809</v>
      </c>
      <c r="H156" s="120">
        <v>20162.45</v>
      </c>
      <c r="I156" s="120">
        <v>1318.05</v>
      </c>
      <c r="J156" s="120">
        <v>790944.96</v>
      </c>
      <c r="K156" s="120">
        <v>491175.78999999992</v>
      </c>
      <c r="Z156" s="119">
        <v>49187</v>
      </c>
    </row>
    <row r="157" spans="2:26" ht="18" customHeight="1" x14ac:dyDescent="0.25">
      <c r="B157" s="118">
        <v>143</v>
      </c>
      <c r="C157" s="119">
        <v>49202</v>
      </c>
      <c r="D157" s="120">
        <v>790944.96</v>
      </c>
      <c r="E157" s="120">
        <v>21480.498891659809</v>
      </c>
      <c r="F157" s="120">
        <v>0</v>
      </c>
      <c r="G157" s="120">
        <v>21480.498891659809</v>
      </c>
      <c r="H157" s="120">
        <v>20195.21</v>
      </c>
      <c r="I157" s="120">
        <v>1285.29</v>
      </c>
      <c r="J157" s="120">
        <v>770749.74</v>
      </c>
      <c r="K157" s="120">
        <v>492461.0799999999</v>
      </c>
      <c r="Z157" s="119">
        <v>49217</v>
      </c>
    </row>
    <row r="158" spans="2:26" ht="18" customHeight="1" x14ac:dyDescent="0.25">
      <c r="B158" s="118">
        <v>144</v>
      </c>
      <c r="C158" s="119">
        <v>49232</v>
      </c>
      <c r="D158" s="120">
        <v>770749.74</v>
      </c>
      <c r="E158" s="120">
        <v>21480.498891659809</v>
      </c>
      <c r="F158" s="120">
        <v>0</v>
      </c>
      <c r="G158" s="120">
        <v>21480.498891659809</v>
      </c>
      <c r="H158" s="120">
        <v>20228.03</v>
      </c>
      <c r="I158" s="120">
        <v>1252.47</v>
      </c>
      <c r="J158" s="120">
        <v>750521.71</v>
      </c>
      <c r="K158" s="120">
        <v>493713.54999999987</v>
      </c>
      <c r="Z158" s="119">
        <v>49248</v>
      </c>
    </row>
    <row r="159" spans="2:26" ht="18" customHeight="1" x14ac:dyDescent="0.25">
      <c r="B159" s="118">
        <v>145</v>
      </c>
      <c r="C159" s="119">
        <v>49263</v>
      </c>
      <c r="D159" s="120">
        <v>750521.71</v>
      </c>
      <c r="E159" s="120">
        <v>21480.498891659809</v>
      </c>
      <c r="F159" s="120">
        <v>0</v>
      </c>
      <c r="G159" s="120">
        <v>21480.498891659809</v>
      </c>
      <c r="H159" s="120">
        <v>20260.900000000001</v>
      </c>
      <c r="I159" s="120">
        <v>1219.5999999999999</v>
      </c>
      <c r="J159" s="120">
        <v>730260.81</v>
      </c>
      <c r="K159" s="120">
        <v>494933.14999999985</v>
      </c>
      <c r="Z159" s="119">
        <v>49278</v>
      </c>
    </row>
    <row r="160" spans="2:26" ht="18" customHeight="1" x14ac:dyDescent="0.25">
      <c r="B160" s="118">
        <v>146</v>
      </c>
      <c r="C160" s="119">
        <v>49293</v>
      </c>
      <c r="D160" s="120">
        <v>730260.81</v>
      </c>
      <c r="E160" s="120">
        <v>21480.498891659809</v>
      </c>
      <c r="F160" s="120">
        <v>0</v>
      </c>
      <c r="G160" s="120">
        <v>21480.498891659809</v>
      </c>
      <c r="H160" s="120">
        <v>20293.830000000002</v>
      </c>
      <c r="I160" s="120">
        <v>1186.67</v>
      </c>
      <c r="J160" s="120">
        <v>709966.99</v>
      </c>
      <c r="K160" s="120">
        <v>496119.81999999983</v>
      </c>
      <c r="Z160" s="119">
        <v>49309</v>
      </c>
    </row>
    <row r="161" spans="2:26" ht="18" customHeight="1" x14ac:dyDescent="0.25">
      <c r="B161" s="118">
        <v>147</v>
      </c>
      <c r="C161" s="119">
        <v>49324</v>
      </c>
      <c r="D161" s="120">
        <v>709966.99</v>
      </c>
      <c r="E161" s="120">
        <v>21480.498891659809</v>
      </c>
      <c r="F161" s="120">
        <v>0</v>
      </c>
      <c r="G161" s="120">
        <v>21480.498891659809</v>
      </c>
      <c r="H161" s="120">
        <v>20326.8</v>
      </c>
      <c r="I161" s="120">
        <v>1153.7</v>
      </c>
      <c r="J161" s="120">
        <v>689640.18</v>
      </c>
      <c r="K161" s="120">
        <v>497273.51999999984</v>
      </c>
      <c r="Z161" s="119">
        <v>49340</v>
      </c>
    </row>
    <row r="162" spans="2:26" ht="18" customHeight="1" x14ac:dyDescent="0.25">
      <c r="B162" s="118">
        <v>148</v>
      </c>
      <c r="C162" s="119">
        <v>49355</v>
      </c>
      <c r="D162" s="120">
        <v>689640.18</v>
      </c>
      <c r="E162" s="120">
        <v>21480.498891659809</v>
      </c>
      <c r="F162" s="120">
        <v>0</v>
      </c>
      <c r="G162" s="120">
        <v>21480.498891659809</v>
      </c>
      <c r="H162" s="120">
        <v>20359.830000000002</v>
      </c>
      <c r="I162" s="120">
        <v>1120.67</v>
      </c>
      <c r="J162" s="120">
        <v>669280.35</v>
      </c>
      <c r="K162" s="120">
        <v>498394.18999999983</v>
      </c>
      <c r="Z162" s="119">
        <v>49368</v>
      </c>
    </row>
    <row r="163" spans="2:26" ht="18" customHeight="1" x14ac:dyDescent="0.25">
      <c r="B163" s="118">
        <v>149</v>
      </c>
      <c r="C163" s="119">
        <v>49383</v>
      </c>
      <c r="D163" s="120">
        <v>669280.35</v>
      </c>
      <c r="E163" s="120">
        <v>21480.498891659809</v>
      </c>
      <c r="F163" s="120">
        <v>0</v>
      </c>
      <c r="G163" s="120">
        <v>21480.498891659809</v>
      </c>
      <c r="H163" s="120">
        <v>20392.919999999998</v>
      </c>
      <c r="I163" s="120">
        <v>1087.58</v>
      </c>
      <c r="J163" s="120">
        <v>648887.43000000005</v>
      </c>
      <c r="K163" s="120">
        <v>499481.76999999984</v>
      </c>
      <c r="Z163" s="119">
        <v>49399</v>
      </c>
    </row>
    <row r="164" spans="2:26" ht="18" customHeight="1" x14ac:dyDescent="0.25">
      <c r="B164" s="118">
        <v>150</v>
      </c>
      <c r="C164" s="119">
        <v>49414</v>
      </c>
      <c r="D164" s="120">
        <v>648887.43000000005</v>
      </c>
      <c r="E164" s="120">
        <v>21480.498891659809</v>
      </c>
      <c r="F164" s="120">
        <v>0</v>
      </c>
      <c r="G164" s="120">
        <v>21480.498891659809</v>
      </c>
      <c r="H164" s="120">
        <v>20426.060000000001</v>
      </c>
      <c r="I164" s="120">
        <v>1054.44</v>
      </c>
      <c r="J164" s="120">
        <v>628461.38</v>
      </c>
      <c r="K164" s="120">
        <v>500536.20999999985</v>
      </c>
      <c r="Z164" s="119">
        <v>49429</v>
      </c>
    </row>
    <row r="165" spans="2:26" ht="18" customHeight="1" x14ac:dyDescent="0.25">
      <c r="B165" s="118">
        <v>151</v>
      </c>
      <c r="C165" s="119">
        <v>49444</v>
      </c>
      <c r="D165" s="120">
        <v>628461.38</v>
      </c>
      <c r="E165" s="120">
        <v>21480.498891659809</v>
      </c>
      <c r="F165" s="120">
        <v>0</v>
      </c>
      <c r="G165" s="120">
        <v>21480.498891659809</v>
      </c>
      <c r="H165" s="120">
        <v>20459.25</v>
      </c>
      <c r="I165" s="120">
        <v>1021.25</v>
      </c>
      <c r="J165" s="120">
        <v>608002.13</v>
      </c>
      <c r="K165" s="120">
        <v>501557.45999999985</v>
      </c>
      <c r="Z165" s="119">
        <v>49460</v>
      </c>
    </row>
    <row r="166" spans="2:26" ht="18" customHeight="1" x14ac:dyDescent="0.25">
      <c r="B166" s="118">
        <v>152</v>
      </c>
      <c r="C166" s="119">
        <v>49475</v>
      </c>
      <c r="D166" s="120">
        <v>608002.13</v>
      </c>
      <c r="E166" s="120">
        <v>21480.498891659809</v>
      </c>
      <c r="F166" s="120">
        <v>0</v>
      </c>
      <c r="G166" s="120">
        <v>21480.498891659809</v>
      </c>
      <c r="H166" s="120">
        <v>20492.5</v>
      </c>
      <c r="I166" s="120">
        <v>988</v>
      </c>
      <c r="J166" s="120">
        <v>587509.63</v>
      </c>
      <c r="K166" s="120">
        <v>502545.45999999985</v>
      </c>
      <c r="Z166" s="119">
        <v>49490</v>
      </c>
    </row>
    <row r="167" spans="2:26" ht="18" customHeight="1" x14ac:dyDescent="0.25">
      <c r="B167" s="118">
        <v>153</v>
      </c>
      <c r="C167" s="119">
        <v>49505</v>
      </c>
      <c r="D167" s="120">
        <v>587509.63</v>
      </c>
      <c r="E167" s="120">
        <v>21480.498891659809</v>
      </c>
      <c r="F167" s="120">
        <v>0</v>
      </c>
      <c r="G167" s="120">
        <v>21480.498891659809</v>
      </c>
      <c r="H167" s="120">
        <v>20525.8</v>
      </c>
      <c r="I167" s="120">
        <v>954.7</v>
      </c>
      <c r="J167" s="120">
        <v>566983.82999999996</v>
      </c>
      <c r="K167" s="120">
        <v>503500.15999999986</v>
      </c>
      <c r="Z167" s="119">
        <v>49521</v>
      </c>
    </row>
    <row r="168" spans="2:26" ht="18" customHeight="1" x14ac:dyDescent="0.25">
      <c r="B168" s="118">
        <v>154</v>
      </c>
      <c r="C168" s="119">
        <v>49536</v>
      </c>
      <c r="D168" s="120">
        <v>566983.82999999996</v>
      </c>
      <c r="E168" s="120">
        <v>21480.498891659809</v>
      </c>
      <c r="F168" s="120">
        <v>0</v>
      </c>
      <c r="G168" s="120">
        <v>21480.498891659809</v>
      </c>
      <c r="H168" s="120">
        <v>20559.150000000001</v>
      </c>
      <c r="I168" s="120">
        <v>921.35</v>
      </c>
      <c r="J168" s="120">
        <v>546424.68000000005</v>
      </c>
      <c r="K168" s="120">
        <v>504421.50999999983</v>
      </c>
      <c r="Z168" s="119">
        <v>49552</v>
      </c>
    </row>
    <row r="169" spans="2:26" ht="18" customHeight="1" x14ac:dyDescent="0.25">
      <c r="B169" s="118">
        <v>155</v>
      </c>
      <c r="C169" s="119">
        <v>49567</v>
      </c>
      <c r="D169" s="120">
        <v>546424.68000000005</v>
      </c>
      <c r="E169" s="120">
        <v>21480.498891659809</v>
      </c>
      <c r="F169" s="120">
        <v>0</v>
      </c>
      <c r="G169" s="120">
        <v>21480.498891659809</v>
      </c>
      <c r="H169" s="120">
        <v>20592.560000000001</v>
      </c>
      <c r="I169" s="120">
        <v>887.94</v>
      </c>
      <c r="J169" s="120">
        <v>525832.13</v>
      </c>
      <c r="K169" s="120">
        <v>505309.44999999984</v>
      </c>
      <c r="Z169" s="119">
        <v>49582</v>
      </c>
    </row>
    <row r="170" spans="2:26" ht="18" customHeight="1" x14ac:dyDescent="0.25">
      <c r="B170" s="118">
        <v>156</v>
      </c>
      <c r="C170" s="119">
        <v>49597</v>
      </c>
      <c r="D170" s="120">
        <v>525832.13</v>
      </c>
      <c r="E170" s="120">
        <v>21480.498891659809</v>
      </c>
      <c r="F170" s="120">
        <v>0</v>
      </c>
      <c r="G170" s="120">
        <v>21480.498891659809</v>
      </c>
      <c r="H170" s="120">
        <v>20626.02</v>
      </c>
      <c r="I170" s="120">
        <v>854.48</v>
      </c>
      <c r="J170" s="120">
        <v>505206.1</v>
      </c>
      <c r="K170" s="120">
        <v>506163.92999999982</v>
      </c>
      <c r="Z170" s="119">
        <v>49613</v>
      </c>
    </row>
    <row r="171" spans="2:26" ht="18" customHeight="1" x14ac:dyDescent="0.25">
      <c r="B171" s="118">
        <v>157</v>
      </c>
      <c r="C171" s="119">
        <v>49628</v>
      </c>
      <c r="D171" s="120">
        <v>505206.1</v>
      </c>
      <c r="E171" s="120">
        <v>21480.498891659809</v>
      </c>
      <c r="F171" s="120">
        <v>0</v>
      </c>
      <c r="G171" s="120">
        <v>21480.498891659809</v>
      </c>
      <c r="H171" s="120">
        <v>20659.54</v>
      </c>
      <c r="I171" s="120">
        <v>820.96</v>
      </c>
      <c r="J171" s="120">
        <v>484546.57</v>
      </c>
      <c r="K171" s="120">
        <v>506984.88999999984</v>
      </c>
      <c r="Z171" s="119">
        <v>49643</v>
      </c>
    </row>
    <row r="172" spans="2:26" ht="18" customHeight="1" x14ac:dyDescent="0.25">
      <c r="B172" s="118">
        <v>158</v>
      </c>
      <c r="C172" s="119">
        <v>49658</v>
      </c>
      <c r="D172" s="120">
        <v>484546.57</v>
      </c>
      <c r="E172" s="120">
        <v>21480.498891659809</v>
      </c>
      <c r="F172" s="120">
        <v>0</v>
      </c>
      <c r="G172" s="120">
        <v>21480.498891659809</v>
      </c>
      <c r="H172" s="120">
        <v>20693.11</v>
      </c>
      <c r="I172" s="120">
        <v>787.39</v>
      </c>
      <c r="J172" s="120">
        <v>463853.45</v>
      </c>
      <c r="K172" s="120">
        <v>507772.27999999985</v>
      </c>
      <c r="Z172" s="119">
        <v>49674</v>
      </c>
    </row>
    <row r="173" spans="2:26" ht="18" customHeight="1" x14ac:dyDescent="0.25">
      <c r="B173" s="118">
        <v>159</v>
      </c>
      <c r="C173" s="119">
        <v>49689</v>
      </c>
      <c r="D173" s="120">
        <v>463853.45</v>
      </c>
      <c r="E173" s="120">
        <v>21480.498891659809</v>
      </c>
      <c r="F173" s="120">
        <v>0</v>
      </c>
      <c r="G173" s="120">
        <v>21480.498891659809</v>
      </c>
      <c r="H173" s="120">
        <v>20726.740000000002</v>
      </c>
      <c r="I173" s="120">
        <v>753.76</v>
      </c>
      <c r="J173" s="120">
        <v>443126.72</v>
      </c>
      <c r="K173" s="120">
        <v>508526.03999999986</v>
      </c>
      <c r="Z173" s="119">
        <v>49705</v>
      </c>
    </row>
    <row r="174" spans="2:26" ht="18" customHeight="1" x14ac:dyDescent="0.25">
      <c r="B174" s="118">
        <v>160</v>
      </c>
      <c r="C174" s="119">
        <v>49720</v>
      </c>
      <c r="D174" s="120">
        <v>443126.72</v>
      </c>
      <c r="E174" s="120">
        <v>21480.498891659809</v>
      </c>
      <c r="F174" s="120">
        <v>0</v>
      </c>
      <c r="G174" s="120">
        <v>21480.498891659809</v>
      </c>
      <c r="H174" s="120">
        <v>20760.419999999998</v>
      </c>
      <c r="I174" s="120">
        <v>720.08</v>
      </c>
      <c r="J174" s="120">
        <v>422366.3</v>
      </c>
      <c r="K174" s="120">
        <v>509246.11999999988</v>
      </c>
      <c r="Z174" s="119">
        <v>49734</v>
      </c>
    </row>
    <row r="175" spans="2:26" ht="18" customHeight="1" x14ac:dyDescent="0.25">
      <c r="B175" s="118">
        <v>161</v>
      </c>
      <c r="C175" s="119">
        <v>49749</v>
      </c>
      <c r="D175" s="120">
        <v>422366.3</v>
      </c>
      <c r="E175" s="120">
        <v>21480.498891659809</v>
      </c>
      <c r="F175" s="120">
        <v>0</v>
      </c>
      <c r="G175" s="120">
        <v>21480.498891659809</v>
      </c>
      <c r="H175" s="120">
        <v>20794.150000000001</v>
      </c>
      <c r="I175" s="120">
        <v>686.35</v>
      </c>
      <c r="J175" s="120">
        <v>401572.15</v>
      </c>
      <c r="K175" s="120">
        <v>509932.46999999986</v>
      </c>
      <c r="Z175" s="119">
        <v>49765</v>
      </c>
    </row>
    <row r="176" spans="2:26" ht="18" customHeight="1" x14ac:dyDescent="0.25">
      <c r="B176" s="118">
        <v>162</v>
      </c>
      <c r="C176" s="119">
        <v>49780</v>
      </c>
      <c r="D176" s="120">
        <v>401572.15</v>
      </c>
      <c r="E176" s="120">
        <v>21480.498891659809</v>
      </c>
      <c r="F176" s="120">
        <v>0</v>
      </c>
      <c r="G176" s="120">
        <v>21480.498891659809</v>
      </c>
      <c r="H176" s="120">
        <v>20827.95</v>
      </c>
      <c r="I176" s="120">
        <v>652.54999999999995</v>
      </c>
      <c r="J176" s="120">
        <v>380744.2</v>
      </c>
      <c r="K176" s="120">
        <v>510585.01999999984</v>
      </c>
      <c r="Z176" s="119">
        <v>49795</v>
      </c>
    </row>
    <row r="177" spans="2:26" ht="18" customHeight="1" x14ac:dyDescent="0.25">
      <c r="B177" s="118">
        <v>163</v>
      </c>
      <c r="C177" s="119">
        <v>49810</v>
      </c>
      <c r="D177" s="120">
        <v>380744.2</v>
      </c>
      <c r="E177" s="120">
        <v>21480.498891659809</v>
      </c>
      <c r="F177" s="120">
        <v>0</v>
      </c>
      <c r="G177" s="120">
        <v>21480.498891659809</v>
      </c>
      <c r="H177" s="120">
        <v>20861.79</v>
      </c>
      <c r="I177" s="120">
        <v>618.71</v>
      </c>
      <c r="J177" s="120">
        <v>359882.41</v>
      </c>
      <c r="K177" s="120">
        <v>511203.72999999986</v>
      </c>
      <c r="Z177" s="119">
        <v>49826</v>
      </c>
    </row>
    <row r="178" spans="2:26" ht="18" customHeight="1" x14ac:dyDescent="0.25">
      <c r="B178" s="118">
        <v>164</v>
      </c>
      <c r="C178" s="119">
        <v>49841</v>
      </c>
      <c r="D178" s="120">
        <v>359882.41</v>
      </c>
      <c r="E178" s="120">
        <v>21480.498891659809</v>
      </c>
      <c r="F178" s="120">
        <v>0</v>
      </c>
      <c r="G178" s="120">
        <v>21480.498891659809</v>
      </c>
      <c r="H178" s="120">
        <v>20895.689999999999</v>
      </c>
      <c r="I178" s="120">
        <v>584.80999999999995</v>
      </c>
      <c r="J178" s="120">
        <v>338986.72</v>
      </c>
      <c r="K178" s="120">
        <v>511788.53999999986</v>
      </c>
      <c r="Z178" s="119">
        <v>49856</v>
      </c>
    </row>
    <row r="179" spans="2:26" ht="18" customHeight="1" x14ac:dyDescent="0.25">
      <c r="B179" s="118">
        <v>165</v>
      </c>
      <c r="C179" s="119">
        <v>49871</v>
      </c>
      <c r="D179" s="120">
        <v>338986.72</v>
      </c>
      <c r="E179" s="120">
        <v>21480.498891659809</v>
      </c>
      <c r="F179" s="120">
        <v>0</v>
      </c>
      <c r="G179" s="120">
        <v>21480.498891659809</v>
      </c>
      <c r="H179" s="120">
        <v>20929.650000000001</v>
      </c>
      <c r="I179" s="120">
        <v>550.85</v>
      </c>
      <c r="J179" s="120">
        <v>318057.08</v>
      </c>
      <c r="K179" s="120">
        <v>512339.38999999984</v>
      </c>
      <c r="Z179" s="119">
        <v>49887</v>
      </c>
    </row>
    <row r="180" spans="2:26" ht="18" customHeight="1" x14ac:dyDescent="0.25">
      <c r="B180" s="118">
        <v>166</v>
      </c>
      <c r="C180" s="119">
        <v>49902</v>
      </c>
      <c r="D180" s="120">
        <v>318057.08</v>
      </c>
      <c r="E180" s="120">
        <v>21480.498891659809</v>
      </c>
      <c r="F180" s="120">
        <v>0</v>
      </c>
      <c r="G180" s="120">
        <v>21480.498891659809</v>
      </c>
      <c r="H180" s="120">
        <v>20963.66</v>
      </c>
      <c r="I180" s="120">
        <v>516.84</v>
      </c>
      <c r="J180" s="120">
        <v>297093.42</v>
      </c>
      <c r="K180" s="120">
        <v>512856.22999999986</v>
      </c>
      <c r="Z180" s="119">
        <v>49918</v>
      </c>
    </row>
    <row r="181" spans="2:26" ht="18" customHeight="1" x14ac:dyDescent="0.25">
      <c r="B181" s="118">
        <v>167</v>
      </c>
      <c r="C181" s="119">
        <v>49933</v>
      </c>
      <c r="D181" s="120">
        <v>297093.42</v>
      </c>
      <c r="E181" s="120">
        <v>21480.498891659809</v>
      </c>
      <c r="F181" s="120">
        <v>0</v>
      </c>
      <c r="G181" s="120">
        <v>21480.498891659809</v>
      </c>
      <c r="H181" s="120">
        <v>20997.72</v>
      </c>
      <c r="I181" s="120">
        <v>482.78</v>
      </c>
      <c r="J181" s="120">
        <v>276095.7</v>
      </c>
      <c r="K181" s="120">
        <v>513339.00999999989</v>
      </c>
      <c r="Z181" s="119">
        <v>49948</v>
      </c>
    </row>
    <row r="182" spans="2:26" ht="18" customHeight="1" x14ac:dyDescent="0.25">
      <c r="B182" s="118">
        <v>168</v>
      </c>
      <c r="C182" s="119">
        <v>49963</v>
      </c>
      <c r="D182" s="120">
        <v>276095.7</v>
      </c>
      <c r="E182" s="120">
        <v>21480.498891659809</v>
      </c>
      <c r="F182" s="120">
        <v>0</v>
      </c>
      <c r="G182" s="120">
        <v>21480.498891659809</v>
      </c>
      <c r="H182" s="120">
        <v>21031.84</v>
      </c>
      <c r="I182" s="120">
        <v>448.66</v>
      </c>
      <c r="J182" s="120">
        <v>255063.86</v>
      </c>
      <c r="K182" s="120">
        <v>513787.66999999987</v>
      </c>
      <c r="Z182" s="119">
        <v>49979</v>
      </c>
    </row>
    <row r="183" spans="2:26" ht="18" customHeight="1" x14ac:dyDescent="0.25">
      <c r="B183" s="118">
        <v>169</v>
      </c>
      <c r="C183" s="119">
        <v>49994</v>
      </c>
      <c r="D183" s="120">
        <v>255063.86</v>
      </c>
      <c r="E183" s="120">
        <v>21480.498891659809</v>
      </c>
      <c r="F183" s="120">
        <v>0</v>
      </c>
      <c r="G183" s="120">
        <v>21480.498891659809</v>
      </c>
      <c r="H183" s="120">
        <v>21066.02</v>
      </c>
      <c r="I183" s="120">
        <v>414.48</v>
      </c>
      <c r="J183" s="120">
        <v>233997.83</v>
      </c>
      <c r="K183" s="120">
        <v>514202.14999999985</v>
      </c>
      <c r="Z183" s="119">
        <v>50009</v>
      </c>
    </row>
    <row r="184" spans="2:26" ht="18" customHeight="1" x14ac:dyDescent="0.25">
      <c r="B184" s="118">
        <v>170</v>
      </c>
      <c r="C184" s="119">
        <v>50024</v>
      </c>
      <c r="D184" s="120">
        <v>233997.83</v>
      </c>
      <c r="E184" s="120">
        <v>21480.498891659809</v>
      </c>
      <c r="F184" s="120">
        <v>0</v>
      </c>
      <c r="G184" s="120">
        <v>21480.498891659809</v>
      </c>
      <c r="H184" s="120">
        <v>21100.25</v>
      </c>
      <c r="I184" s="120">
        <v>380.25</v>
      </c>
      <c r="J184" s="120">
        <v>212897.58</v>
      </c>
      <c r="K184" s="120">
        <v>514582.39999999985</v>
      </c>
      <c r="Z184" s="119">
        <v>50040</v>
      </c>
    </row>
    <row r="185" spans="2:26" ht="18" customHeight="1" x14ac:dyDescent="0.25">
      <c r="B185" s="118">
        <v>171</v>
      </c>
      <c r="C185" s="119">
        <v>50055</v>
      </c>
      <c r="D185" s="120">
        <v>212897.58</v>
      </c>
      <c r="E185" s="120">
        <v>21480.498891659809</v>
      </c>
      <c r="F185" s="120">
        <v>0</v>
      </c>
      <c r="G185" s="120">
        <v>21480.498891659809</v>
      </c>
      <c r="H185" s="120">
        <v>21134.54</v>
      </c>
      <c r="I185" s="120">
        <v>345.96</v>
      </c>
      <c r="J185" s="120">
        <v>191763.04</v>
      </c>
      <c r="K185" s="120">
        <v>514928.35999999987</v>
      </c>
      <c r="Z185" s="119">
        <v>50071</v>
      </c>
    </row>
    <row r="186" spans="2:26" ht="18" customHeight="1" x14ac:dyDescent="0.25">
      <c r="B186" s="118">
        <v>172</v>
      </c>
      <c r="C186" s="119">
        <v>50086</v>
      </c>
      <c r="D186" s="120">
        <v>191763.04</v>
      </c>
      <c r="E186" s="120">
        <v>21480.498891659809</v>
      </c>
      <c r="F186" s="120">
        <v>0</v>
      </c>
      <c r="G186" s="120">
        <v>21480.498891659809</v>
      </c>
      <c r="H186" s="120">
        <v>21168.89</v>
      </c>
      <c r="I186" s="120">
        <v>311.61</v>
      </c>
      <c r="J186" s="120">
        <v>170594.16</v>
      </c>
      <c r="K186" s="120">
        <v>515239.96999999986</v>
      </c>
      <c r="Z186" s="119">
        <v>50099</v>
      </c>
    </row>
    <row r="187" spans="2:26" ht="18" customHeight="1" x14ac:dyDescent="0.25">
      <c r="B187" s="118">
        <v>173</v>
      </c>
      <c r="C187" s="119">
        <v>50114</v>
      </c>
      <c r="D187" s="120">
        <v>170594.16</v>
      </c>
      <c r="E187" s="120">
        <v>21480.498891659809</v>
      </c>
      <c r="F187" s="120">
        <v>0</v>
      </c>
      <c r="G187" s="120">
        <v>21480.498891659809</v>
      </c>
      <c r="H187" s="120">
        <v>21203.279999999999</v>
      </c>
      <c r="I187" s="120">
        <v>277.22000000000003</v>
      </c>
      <c r="J187" s="120">
        <v>149390.87</v>
      </c>
      <c r="K187" s="120">
        <v>515517.18999999983</v>
      </c>
      <c r="Z187" s="119">
        <v>50130</v>
      </c>
    </row>
    <row r="188" spans="2:26" ht="18" customHeight="1" x14ac:dyDescent="0.25">
      <c r="B188" s="118">
        <v>174</v>
      </c>
      <c r="C188" s="119">
        <v>50145</v>
      </c>
      <c r="D188" s="120">
        <v>149390.87</v>
      </c>
      <c r="E188" s="120">
        <v>21480.498891659809</v>
      </c>
      <c r="F188" s="120">
        <v>0</v>
      </c>
      <c r="G188" s="120">
        <v>21480.498891659809</v>
      </c>
      <c r="H188" s="120">
        <v>21237.74</v>
      </c>
      <c r="I188" s="120">
        <v>242.76</v>
      </c>
      <c r="J188" s="120">
        <v>128153.14</v>
      </c>
      <c r="K188" s="120">
        <v>515759.94999999984</v>
      </c>
      <c r="Z188" s="119">
        <v>50160</v>
      </c>
    </row>
    <row r="189" spans="2:26" ht="18" customHeight="1" x14ac:dyDescent="0.25">
      <c r="B189" s="118">
        <v>175</v>
      </c>
      <c r="C189" s="119">
        <v>50175</v>
      </c>
      <c r="D189" s="120">
        <v>128153.14</v>
      </c>
      <c r="E189" s="120">
        <v>21480.498891659809</v>
      </c>
      <c r="F189" s="120">
        <v>0</v>
      </c>
      <c r="G189" s="120">
        <v>21480.498891659809</v>
      </c>
      <c r="H189" s="120">
        <v>21272.25</v>
      </c>
      <c r="I189" s="120">
        <v>208.25</v>
      </c>
      <c r="J189" s="120">
        <v>106880.89</v>
      </c>
      <c r="K189" s="120">
        <v>515968.19999999984</v>
      </c>
      <c r="Z189" s="119">
        <v>50191</v>
      </c>
    </row>
    <row r="190" spans="2:26" ht="18" customHeight="1" x14ac:dyDescent="0.25">
      <c r="B190" s="118">
        <v>176</v>
      </c>
      <c r="C190" s="119">
        <v>50206</v>
      </c>
      <c r="D190" s="120">
        <v>106880.89</v>
      </c>
      <c r="E190" s="120">
        <v>21480.498891659809</v>
      </c>
      <c r="F190" s="120">
        <v>0</v>
      </c>
      <c r="G190" s="120">
        <v>21480.498891659809</v>
      </c>
      <c r="H190" s="120">
        <v>21306.82</v>
      </c>
      <c r="I190" s="120">
        <v>173.68</v>
      </c>
      <c r="J190" s="120">
        <v>85574.07</v>
      </c>
      <c r="K190" s="120">
        <v>516141.87999999983</v>
      </c>
      <c r="Z190" s="119">
        <v>50221</v>
      </c>
    </row>
    <row r="191" spans="2:26" ht="18" customHeight="1" x14ac:dyDescent="0.25">
      <c r="B191" s="118">
        <v>177</v>
      </c>
      <c r="C191" s="119">
        <v>50236</v>
      </c>
      <c r="D191" s="120">
        <v>85574.07</v>
      </c>
      <c r="E191" s="120">
        <v>21480.498891659809</v>
      </c>
      <c r="F191" s="120">
        <v>0</v>
      </c>
      <c r="G191" s="120">
        <v>21480.498891659809</v>
      </c>
      <c r="H191" s="120">
        <v>21341.439999999999</v>
      </c>
      <c r="I191" s="120">
        <v>139.06</v>
      </c>
      <c r="J191" s="120">
        <v>64232.63</v>
      </c>
      <c r="K191" s="120">
        <v>516280.93999999983</v>
      </c>
      <c r="Z191" s="119">
        <v>50252</v>
      </c>
    </row>
    <row r="192" spans="2:26" ht="18" customHeight="1" x14ac:dyDescent="0.25">
      <c r="B192" s="118">
        <v>178</v>
      </c>
      <c r="C192" s="119">
        <v>50267</v>
      </c>
      <c r="D192" s="120">
        <v>64232.63</v>
      </c>
      <c r="E192" s="120">
        <v>21480.498891659809</v>
      </c>
      <c r="F192" s="120">
        <v>0</v>
      </c>
      <c r="G192" s="120">
        <v>21480.498891659809</v>
      </c>
      <c r="H192" s="120">
        <v>21376.12</v>
      </c>
      <c r="I192" s="120">
        <v>104.38</v>
      </c>
      <c r="J192" s="120">
        <v>42856.51</v>
      </c>
      <c r="K192" s="120">
        <v>516385.31999999983</v>
      </c>
      <c r="Z192" s="119">
        <v>50283</v>
      </c>
    </row>
    <row r="193" spans="2:26" ht="18" customHeight="1" x14ac:dyDescent="0.25">
      <c r="B193" s="118">
        <v>179</v>
      </c>
      <c r="C193" s="119">
        <v>50298</v>
      </c>
      <c r="D193" s="120">
        <v>42856.51</v>
      </c>
      <c r="E193" s="120">
        <v>21480.498891659809</v>
      </c>
      <c r="F193" s="120">
        <v>0</v>
      </c>
      <c r="G193" s="120">
        <v>21480.498891659809</v>
      </c>
      <c r="H193" s="120">
        <v>21410.86</v>
      </c>
      <c r="I193" s="120">
        <v>69.64</v>
      </c>
      <c r="J193" s="120">
        <v>21445.65</v>
      </c>
      <c r="K193" s="120">
        <v>516454.95999999985</v>
      </c>
      <c r="Z193" s="119">
        <v>50313</v>
      </c>
    </row>
    <row r="194" spans="2:26" ht="18" customHeight="1" x14ac:dyDescent="0.25">
      <c r="B194" s="118">
        <v>180</v>
      </c>
      <c r="C194" s="119">
        <v>50328</v>
      </c>
      <c r="D194" s="120">
        <v>21445.65</v>
      </c>
      <c r="E194" s="120">
        <v>21480.498891659809</v>
      </c>
      <c r="F194" s="120">
        <v>0</v>
      </c>
      <c r="G194" s="120">
        <v>21480.498891659809</v>
      </c>
      <c r="H194" s="120">
        <v>21445.65</v>
      </c>
      <c r="I194" s="120">
        <v>34.85</v>
      </c>
      <c r="J194" s="120">
        <v>0</v>
      </c>
      <c r="K194" s="120">
        <v>516489.80999999982</v>
      </c>
      <c r="Z194" s="119">
        <v>50344</v>
      </c>
    </row>
    <row r="195" spans="2:26" ht="18" customHeight="1" x14ac:dyDescent="0.25"/>
    <row r="196" spans="2:26" ht="18" customHeight="1" x14ac:dyDescent="0.25"/>
    <row r="197" spans="2:26" ht="18" customHeight="1" x14ac:dyDescent="0.25"/>
    <row r="198" spans="2:26" ht="18" customHeight="1" x14ac:dyDescent="0.25"/>
    <row r="199" spans="2:26" ht="18" customHeight="1" x14ac:dyDescent="0.25"/>
    <row r="200" spans="2:26" ht="18" customHeight="1" x14ac:dyDescent="0.25"/>
    <row r="201" spans="2:26" ht="18" customHeight="1" x14ac:dyDescent="0.25"/>
    <row r="202" spans="2:26" ht="18" customHeight="1" x14ac:dyDescent="0.25"/>
    <row r="203" spans="2:26" ht="18" customHeight="1" x14ac:dyDescent="0.25"/>
    <row r="204" spans="2:26" ht="18" customHeight="1" x14ac:dyDescent="0.25"/>
    <row r="205" spans="2:26" ht="18" customHeight="1" x14ac:dyDescent="0.25"/>
    <row r="206" spans="2:26" ht="18" customHeight="1" x14ac:dyDescent="0.25"/>
    <row r="207" spans="2:26" ht="18" customHeight="1" x14ac:dyDescent="0.25"/>
    <row r="208" spans="2:26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3:K300">
    <cfRule type="expression" dxfId="61" priority="3">
      <formula>$B13&lt;&gt;""</formula>
    </cfRule>
  </conditionalFormatting>
  <conditionalFormatting sqref="Z14">
    <cfRule type="expression" dxfId="60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05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05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05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05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05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05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05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05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05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05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05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05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05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05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0500-00000E000000}">
      <formula1>0</formula1>
      <formula2>0</formula2>
    </dataValidation>
    <dataValidation allowBlank="1" showInputMessage="1" showErrorMessage="1" prompt="Total des intérêts calculé automatiquement" sqref="I9" xr:uid="{00000000-0002-0000-05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0500-000010000000}">
      <formula1>0</formula1>
      <formula2>0</formula2>
    </dataValidation>
    <dataValidation allowBlank="1" showInputMessage="1" showErrorMessage="1" prompt="Nombre prévu de paiements mis à jour automatiquement" sqref="I6" xr:uid="{00000000-0002-0000-0500-000011000000}">
      <formula1>0</formula1>
      <formula2>0</formula2>
    </dataValidation>
    <dataValidation allowBlank="1" showInputMessage="1" showErrorMessage="1" prompt="Nombre de paiements mis à jour automatiquement" sqref="I7" xr:uid="{00000000-0002-0000-05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0500-000013000000}">
      <formula1>0</formula1>
      <formula2>0</formula2>
    </dataValidation>
    <dataValidation allowBlank="1" showInputMessage="1" showErrorMessage="1" prompt="Entrez le montant du prêt dans cette cellule" sqref="E5" xr:uid="{00000000-0002-0000-0500-000014000000}">
      <formula1>0</formula1>
      <formula2>0</formula2>
    </dataValidation>
    <dataValidation allowBlank="1" showInputMessage="1" showErrorMessage="1" prompt="Entrez le taux d’intérêt annuel dans cette cellule" sqref="E6" xr:uid="{00000000-0002-0000-05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05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0500-000017000000}">
      <formula1>0</formula1>
      <formula2>0</formula2>
    </dataValidation>
    <dataValidation allowBlank="1" showInputMessage="1" showErrorMessage="1" prompt="Entrez la date de début du prêt dans cette cellule" sqref="E9" xr:uid="{00000000-0002-0000-05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0500-000019000000}">
      <formula1>0</formula1>
      <formula2>0</formula2>
    </dataValidation>
  </dataValidations>
  <printOptions horizontalCentered="1"/>
  <pageMargins left="0.4" right="0.4" top="0.4" bottom="0.34722222222222199" header="0.511811023622047" footer="0.3"/>
  <pageSetup paperSize="9" fitToHeight="0" orientation="landscape" horizontalDpi="300" verticalDpi="300"/>
  <headerFooter differentFirs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S98"/>
  <sheetViews>
    <sheetView topLeftCell="A33" zoomScaleNormal="100" workbookViewId="0">
      <selection activeCell="S51" sqref="S51"/>
    </sheetView>
  </sheetViews>
  <sheetFormatPr baseColWidth="10" defaultColWidth="11.42578125" defaultRowHeight="11.25" outlineLevelCol="1" x14ac:dyDescent="0.2"/>
  <cols>
    <col min="1" max="1" width="21.28515625" style="3" customWidth="1"/>
    <col min="2" max="2" width="9.28515625" style="2" customWidth="1"/>
    <col min="3" max="3" width="7.5703125" style="2" customWidth="1"/>
    <col min="4" max="4" width="34.28515625" style="2" customWidth="1"/>
    <col min="5" max="5" width="4.7109375" style="66" customWidth="1"/>
    <col min="6" max="17" width="9" style="2" hidden="1" customWidth="1" outlineLevel="1"/>
    <col min="18" max="18" width="6.42578125" style="2" customWidth="1" collapsed="1"/>
    <col min="19" max="30" width="9" style="2" customWidth="1" outlineLevel="1"/>
    <col min="31" max="31" width="6.42578125" style="2" customWidth="1"/>
    <col min="32" max="43" width="9" style="2" customWidth="1" outlineLevel="1"/>
    <col min="44" max="44" width="6.42578125" style="2" customWidth="1"/>
    <col min="45" max="56" width="9" style="2" customWidth="1" outlineLevel="1"/>
    <col min="57" max="57" width="6.42578125" style="2" customWidth="1"/>
    <col min="58" max="69" width="9" style="2" customWidth="1" outlineLevel="1"/>
    <col min="70" max="70" width="6.42578125" style="2" customWidth="1"/>
    <col min="71" max="82" width="9" style="2" customWidth="1" outlineLevel="1"/>
    <col min="83" max="83" width="6.42578125" style="2" customWidth="1"/>
    <col min="84" max="95" width="9" style="2" customWidth="1" outlineLevel="1"/>
    <col min="96" max="96" width="7.5703125" style="2" customWidth="1"/>
    <col min="97" max="108" width="9" style="2" customWidth="1" outlineLevel="1"/>
    <col min="109" max="109" width="7.5703125" style="2" customWidth="1"/>
    <col min="110" max="121" width="9" style="2" customWidth="1" outlineLevel="1"/>
    <col min="122" max="122" width="7.5703125" style="2" customWidth="1"/>
    <col min="123" max="134" width="9" style="2" customWidth="1" outlineLevel="1"/>
    <col min="135" max="135" width="7.57031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" t="s">
        <v>3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'BOISSY CLIENTS'!H25</f>
        <v>9450</v>
      </c>
      <c r="G6" s="66">
        <f>'BOISSY CLIENTS'!I25</f>
        <v>12950</v>
      </c>
      <c r="H6" s="66">
        <f>'BOISSY CLIENTS'!J25</f>
        <v>16350</v>
      </c>
      <c r="I6" s="66">
        <f>'BOISSY CLIENTS'!K25</f>
        <v>17050</v>
      </c>
      <c r="J6" s="66">
        <f>'BOISSY CLIENTS'!L25</f>
        <v>20450</v>
      </c>
      <c r="K6" s="66">
        <f>'BOISSY CLIENTS'!M25</f>
        <v>24150</v>
      </c>
      <c r="L6" s="66">
        <f>'BOISSY CLIENTS'!N25</f>
        <v>22450</v>
      </c>
      <c r="M6" s="66">
        <f>'BOISSY CLIENTS'!O25</f>
        <v>22450</v>
      </c>
      <c r="N6" s="66">
        <f>'BOISSY CLIENTS'!P25</f>
        <v>23000</v>
      </c>
      <c r="O6" s="66">
        <f>'BOISSY CLIENTS'!Q25</f>
        <v>26600</v>
      </c>
      <c r="P6" s="66">
        <f>'BOISSY CLIENTS'!R25</f>
        <v>28300</v>
      </c>
      <c r="Q6" s="66">
        <f>'BOISSY CLIENTS'!S25</f>
        <v>32200</v>
      </c>
      <c r="R6" s="75">
        <f>SUM(F6:Q6)</f>
        <v>255400</v>
      </c>
      <c r="S6" s="66">
        <f>'BOISSY CLIENTS'!T25</f>
        <v>30000</v>
      </c>
      <c r="T6" s="66">
        <f>'BOISSY CLIENTS'!U25</f>
        <v>30000</v>
      </c>
      <c r="U6" s="66">
        <f>'BOISSY CLIENTS'!V25</f>
        <v>33000</v>
      </c>
      <c r="V6" s="66">
        <f>'BOISSY CLIENTS'!W25</f>
        <v>26050</v>
      </c>
      <c r="W6" s="66">
        <f>'BOISSY CLIENTS'!X25</f>
        <v>33000</v>
      </c>
      <c r="X6" s="66">
        <f>'BOISSY CLIENTS'!Y25</f>
        <v>31300</v>
      </c>
      <c r="Y6" s="66">
        <f>'BOISSY CLIENTS'!Z25</f>
        <v>33000</v>
      </c>
      <c r="Z6" s="66">
        <f>'BOISSY CLIENTS'!AA25</f>
        <v>33000</v>
      </c>
      <c r="AA6" s="66">
        <f>'BOISSY CLIENTS'!AB25</f>
        <v>33000</v>
      </c>
      <c r="AB6" s="66">
        <f>'BOISSY CLIENTS'!AC25</f>
        <v>33000</v>
      </c>
      <c r="AC6" s="66">
        <f>'BOISSY CLIENTS'!AD25</f>
        <v>33000</v>
      </c>
      <c r="AD6" s="66">
        <f>'BOISSY CLIENTS'!AE25</f>
        <v>33000</v>
      </c>
      <c r="AE6" s="75">
        <f>SUM(S6:AD6)</f>
        <v>381350</v>
      </c>
      <c r="AF6" s="66">
        <f>'BOISSY CLIENTS'!AF25</f>
        <v>33000</v>
      </c>
      <c r="AG6" s="66">
        <f>'BOISSY CLIENTS'!AG25</f>
        <v>33000</v>
      </c>
      <c r="AH6" s="66">
        <f>'BOISSY CLIENTS'!AH25</f>
        <v>33000</v>
      </c>
      <c r="AI6" s="66">
        <f>'BOISSY CLIENTS'!AI25</f>
        <v>33000</v>
      </c>
      <c r="AJ6" s="66">
        <f>'BOISSY CLIENTS'!AJ25</f>
        <v>33000</v>
      </c>
      <c r="AK6" s="66">
        <f>'BOISSY CLIENTS'!AK25</f>
        <v>33000</v>
      </c>
      <c r="AL6" s="66">
        <f>'BOISSY CLIENTS'!AL25</f>
        <v>33000</v>
      </c>
      <c r="AM6" s="66">
        <f>'BOISSY CLIENTS'!AM25</f>
        <v>33000</v>
      </c>
      <c r="AN6" s="66">
        <f>'BOISSY CLIENTS'!AN25</f>
        <v>33000</v>
      </c>
      <c r="AO6" s="66">
        <f>'BOISSY CLIENTS'!AO25</f>
        <v>33000</v>
      </c>
      <c r="AP6" s="66">
        <f>'BOISSY CLIENTS'!AP25</f>
        <v>33000</v>
      </c>
      <c r="AQ6" s="66">
        <f>'BOISSY CLIENTS'!AQ25</f>
        <v>33000</v>
      </c>
      <c r="AR6" s="75">
        <f>SUM(AF6:AQ6)</f>
        <v>396000</v>
      </c>
      <c r="AS6" s="66">
        <f>'BOISSY CLIENTS'!AR25</f>
        <v>33000</v>
      </c>
      <c r="AT6" s="66">
        <f>'BOISSY CLIENTS'!AS25</f>
        <v>33000</v>
      </c>
      <c r="AU6" s="66">
        <f>'BOISSY CLIENTS'!AT25</f>
        <v>33000</v>
      </c>
      <c r="AV6" s="66">
        <f>'BOISSY CLIENTS'!AU25</f>
        <v>33000</v>
      </c>
      <c r="AW6" s="66">
        <f>'BOISSY CLIENTS'!AV25</f>
        <v>33000</v>
      </c>
      <c r="AX6" s="66">
        <f>'BOISSY CLIENTS'!AW25</f>
        <v>33000</v>
      </c>
      <c r="AY6" s="66">
        <f>'BOISSY CLIENTS'!AX25</f>
        <v>33000</v>
      </c>
      <c r="AZ6" s="66">
        <f>'BOISSY CLIENTS'!AY25</f>
        <v>33000</v>
      </c>
      <c r="BA6" s="66">
        <f>'BOISSY CLIENTS'!AZ25</f>
        <v>33000</v>
      </c>
      <c r="BB6" s="66">
        <f>'BOISSY CLIENTS'!BA25</f>
        <v>33000</v>
      </c>
      <c r="BC6" s="66">
        <f>'BOISSY CLIENTS'!BB25</f>
        <v>33000</v>
      </c>
      <c r="BD6" s="66">
        <f>'BOISSY CLIENTS'!BC25</f>
        <v>33000</v>
      </c>
      <c r="BE6" s="75">
        <f>SUM(AS6:BD6)</f>
        <v>396000</v>
      </c>
      <c r="BF6" s="66">
        <f>'BOISSY CLIENTS'!BD25</f>
        <v>33000</v>
      </c>
      <c r="BG6" s="66">
        <f>'BOISSY CLIENTS'!BE25</f>
        <v>33000</v>
      </c>
      <c r="BH6" s="66">
        <f>'BOISSY CLIENTS'!BF25</f>
        <v>33000</v>
      </c>
      <c r="BI6" s="66">
        <f>'BOISSY CLIENTS'!BG25</f>
        <v>33000</v>
      </c>
      <c r="BJ6" s="66">
        <f>'BOISSY CLIENTS'!BH25</f>
        <v>33000</v>
      </c>
      <c r="BK6" s="66">
        <f>'BOISSY CLIENTS'!BI25</f>
        <v>33000</v>
      </c>
      <c r="BL6" s="66">
        <f>'BOISSY CLIENTS'!BJ25</f>
        <v>33000</v>
      </c>
      <c r="BM6" s="66">
        <f>'BOISSY CLIENTS'!BK25</f>
        <v>33000</v>
      </c>
      <c r="BN6" s="66">
        <f>'BOISSY CLIENTS'!BL25</f>
        <v>33000</v>
      </c>
      <c r="BO6" s="66">
        <f>'BOISSY CLIENTS'!BM25</f>
        <v>33000</v>
      </c>
      <c r="BP6" s="66">
        <f>'BOISSY CLIENTS'!BN25</f>
        <v>33000</v>
      </c>
      <c r="BQ6" s="66">
        <f>'BOISSY CLIENTS'!BO25</f>
        <v>33000</v>
      </c>
      <c r="BR6" s="75">
        <f>SUM(BF6:BQ6)</f>
        <v>396000</v>
      </c>
      <c r="BS6" s="66">
        <f>'BOISSY CLIENTS'!BP25</f>
        <v>33000</v>
      </c>
      <c r="BT6" s="66">
        <f>'BOISSY CLIENTS'!BQ25</f>
        <v>33000</v>
      </c>
      <c r="BU6" s="66">
        <f>'BOISSY CLIENTS'!BR25</f>
        <v>33000</v>
      </c>
      <c r="BV6" s="66">
        <f>'BOISSY CLIENTS'!BS25</f>
        <v>33000</v>
      </c>
      <c r="BW6" s="66">
        <f>'BOISSY CLIENTS'!BT25</f>
        <v>33000</v>
      </c>
      <c r="BX6" s="66">
        <f>'BOISSY CLIENTS'!BU25</f>
        <v>33000</v>
      </c>
      <c r="BY6" s="66">
        <f>'BOISSY CLIENTS'!BV25</f>
        <v>33000</v>
      </c>
      <c r="BZ6" s="66">
        <f>'BOISSY CLIENTS'!BW25</f>
        <v>33000</v>
      </c>
      <c r="CA6" s="66">
        <f>'BOISSY CLIENTS'!BX25</f>
        <v>33000</v>
      </c>
      <c r="CB6" s="66">
        <f>'BOISSY CLIENTS'!BY25</f>
        <v>33000</v>
      </c>
      <c r="CC6" s="66">
        <f>'BOISSY CLIENTS'!BZ25</f>
        <v>33000</v>
      </c>
      <c r="CD6" s="66">
        <f>'BOISSY CLIENTS'!CA25</f>
        <v>33000</v>
      </c>
      <c r="CE6" s="75">
        <f>SUM(BS6:CD6)</f>
        <v>396000</v>
      </c>
      <c r="CF6" s="66">
        <f>'BOISSY CLIENTS'!CB25</f>
        <v>33000</v>
      </c>
      <c r="CG6" s="66">
        <f>'BOISSY CLIENTS'!CC25</f>
        <v>33000</v>
      </c>
      <c r="CH6" s="66">
        <f>'BOISSY CLIENTS'!CD25</f>
        <v>33000</v>
      </c>
      <c r="CI6" s="66">
        <f>'BOISSY CLIENTS'!CE25</f>
        <v>33000</v>
      </c>
      <c r="CJ6" s="66">
        <f>'BOISSY CLIENTS'!CF25</f>
        <v>33000</v>
      </c>
      <c r="CK6" s="66">
        <f>'BOISSY CLIENTS'!CG25</f>
        <v>33000</v>
      </c>
      <c r="CL6" s="66">
        <f>'BOISSY CLIENTS'!CH25</f>
        <v>33000</v>
      </c>
      <c r="CM6" s="66">
        <f>'BOISSY CLIENTS'!CI25</f>
        <v>33000</v>
      </c>
      <c r="CN6" s="66">
        <f>'BOISSY CLIENTS'!CJ25</f>
        <v>33000</v>
      </c>
      <c r="CO6" s="66">
        <f>'BOISSY CLIENTS'!CK25</f>
        <v>33000</v>
      </c>
      <c r="CP6" s="66">
        <f>'BOISSY CLIENTS'!CL25</f>
        <v>33000</v>
      </c>
      <c r="CQ6" s="66">
        <f>'BOISSY CLIENTS'!CM25</f>
        <v>33000</v>
      </c>
      <c r="CR6" s="75">
        <f>SUM(CF6:CQ6)</f>
        <v>396000</v>
      </c>
      <c r="CS6" s="66">
        <f>'BOISSY CLIENTS'!CN25</f>
        <v>33000</v>
      </c>
      <c r="CT6" s="66">
        <f>'BOISSY CLIENTS'!CO25</f>
        <v>33000</v>
      </c>
      <c r="CU6" s="66">
        <f>'BOISSY CLIENTS'!CP25</f>
        <v>33000</v>
      </c>
      <c r="CV6" s="66">
        <f>'BOISSY CLIENTS'!CQ25</f>
        <v>33000</v>
      </c>
      <c r="CW6" s="66">
        <f>'BOISSY CLIENTS'!CR25</f>
        <v>33000</v>
      </c>
      <c r="CX6" s="66">
        <f>'BOISSY CLIENTS'!CS25</f>
        <v>33000</v>
      </c>
      <c r="CY6" s="66">
        <f>'BOISSY CLIENTS'!CT25</f>
        <v>33000</v>
      </c>
      <c r="CZ6" s="66">
        <f>'BOISSY CLIENTS'!CU25</f>
        <v>33000</v>
      </c>
      <c r="DA6" s="66">
        <f>'BOISSY CLIENTS'!CV25</f>
        <v>33000</v>
      </c>
      <c r="DB6" s="66">
        <f>'BOISSY CLIENTS'!CW25</f>
        <v>33000</v>
      </c>
      <c r="DC6" s="66">
        <f>'BOISSY CLIENTS'!CX25</f>
        <v>33000</v>
      </c>
      <c r="DD6" s="66">
        <f>'BOISSY CLIENTS'!CY25</f>
        <v>33000</v>
      </c>
      <c r="DE6" s="75">
        <f>SUM(CS6:DD6)</f>
        <v>396000</v>
      </c>
      <c r="DF6" s="66">
        <f>'BOISSY CLIENTS'!CZ25</f>
        <v>33000</v>
      </c>
      <c r="DG6" s="66">
        <f>'BOISSY CLIENTS'!DA25</f>
        <v>33000</v>
      </c>
      <c r="DH6" s="66">
        <f>'BOISSY CLIENTS'!DB25</f>
        <v>33000</v>
      </c>
      <c r="DI6" s="66">
        <f>'BOISSY CLIENTS'!DC25</f>
        <v>33000</v>
      </c>
      <c r="DJ6" s="66">
        <f>'BOISSY CLIENTS'!DD25</f>
        <v>33000</v>
      </c>
      <c r="DK6" s="66">
        <f>'BOISSY CLIENTS'!DE25</f>
        <v>33000</v>
      </c>
      <c r="DL6" s="66">
        <f>'BOISSY CLIENTS'!DF25</f>
        <v>33000</v>
      </c>
      <c r="DM6" s="66">
        <f>'BOISSY CLIENTS'!DG25</f>
        <v>33000</v>
      </c>
      <c r="DN6" s="66">
        <f>'BOISSY CLIENTS'!DH25</f>
        <v>33000</v>
      </c>
      <c r="DO6" s="66">
        <f>'BOISSY CLIENTS'!DI25</f>
        <v>33000</v>
      </c>
      <c r="DP6" s="66">
        <f>'BOISSY CLIENTS'!DJ25</f>
        <v>33000</v>
      </c>
      <c r="DQ6" s="66">
        <f>'BOISSY CLIENTS'!DK25</f>
        <v>33000</v>
      </c>
      <c r="DR6" s="75">
        <f>SUM(DF6:DQ6)</f>
        <v>396000</v>
      </c>
      <c r="DS6" s="66">
        <f>'BOISSY CLIENTS'!DL25</f>
        <v>33000</v>
      </c>
      <c r="DT6" s="66">
        <f>'BOISSY CLIENTS'!DM25</f>
        <v>33000</v>
      </c>
      <c r="DU6" s="66">
        <f>'BOISSY CLIENTS'!DN25</f>
        <v>33000</v>
      </c>
      <c r="DV6" s="66">
        <f>'BOISSY CLIENTS'!DO25</f>
        <v>33000</v>
      </c>
      <c r="DW6" s="66">
        <f>'BOISSY CLIENTS'!DP25</f>
        <v>33000</v>
      </c>
      <c r="DX6" s="66">
        <f>'BOISSY CLIENTS'!DQ25</f>
        <v>33000</v>
      </c>
      <c r="DY6" s="66">
        <f>'BOISSY CLIENTS'!DR25</f>
        <v>33000</v>
      </c>
      <c r="DZ6" s="66">
        <f>'BOISSY CLIENTS'!DS25</f>
        <v>33000</v>
      </c>
      <c r="EA6" s="66">
        <f>'BOISSY CLIENTS'!DT25</f>
        <v>33000</v>
      </c>
      <c r="EB6" s="66">
        <f>'BOISSY CLIENTS'!DU25</f>
        <v>33000</v>
      </c>
      <c r="EC6" s="66">
        <f>'BOISSY CLIENTS'!DV25</f>
        <v>33000</v>
      </c>
      <c r="ED6" s="66">
        <f>'BOISSY CLIENTS'!DW25</f>
        <v>33000</v>
      </c>
      <c r="EE6" s="76">
        <f>SUM(DS6:ED6)</f>
        <v>396000</v>
      </c>
    </row>
    <row r="7" spans="1:149" x14ac:dyDescent="0.2">
      <c r="A7" s="2" t="s">
        <v>164</v>
      </c>
      <c r="B7" s="77">
        <v>45323</v>
      </c>
      <c r="D7" s="3" t="s">
        <v>52</v>
      </c>
      <c r="F7" s="66">
        <f t="shared" ref="F7:Q7" si="30">F6</f>
        <v>9450</v>
      </c>
      <c r="G7" s="69">
        <f t="shared" si="30"/>
        <v>12950</v>
      </c>
      <c r="H7" s="66">
        <f t="shared" si="30"/>
        <v>16350</v>
      </c>
      <c r="I7" s="66">
        <f t="shared" si="30"/>
        <v>17050</v>
      </c>
      <c r="J7" s="66">
        <f t="shared" si="30"/>
        <v>20450</v>
      </c>
      <c r="K7" s="66">
        <f t="shared" si="30"/>
        <v>24150</v>
      </c>
      <c r="L7" s="66">
        <f t="shared" si="30"/>
        <v>22450</v>
      </c>
      <c r="M7" s="66">
        <f t="shared" si="30"/>
        <v>22450</v>
      </c>
      <c r="N7" s="66">
        <f t="shared" si="30"/>
        <v>23000</v>
      </c>
      <c r="O7" s="66">
        <f t="shared" si="30"/>
        <v>26600</v>
      </c>
      <c r="P7" s="66">
        <f t="shared" si="30"/>
        <v>28300</v>
      </c>
      <c r="Q7" s="66">
        <f t="shared" si="30"/>
        <v>32200</v>
      </c>
      <c r="R7" s="75">
        <f>SUM(F7:Q7)</f>
        <v>255400</v>
      </c>
      <c r="S7" s="66">
        <f t="shared" ref="S7:AD7" si="31">S6</f>
        <v>30000</v>
      </c>
      <c r="T7" s="69">
        <f t="shared" si="31"/>
        <v>30000</v>
      </c>
      <c r="U7" s="66">
        <f t="shared" si="31"/>
        <v>33000</v>
      </c>
      <c r="V7" s="66">
        <f t="shared" si="31"/>
        <v>26050</v>
      </c>
      <c r="W7" s="66">
        <f t="shared" si="31"/>
        <v>33000</v>
      </c>
      <c r="X7" s="66">
        <f t="shared" si="31"/>
        <v>31300</v>
      </c>
      <c r="Y7" s="66">
        <f t="shared" si="31"/>
        <v>33000</v>
      </c>
      <c r="Z7" s="66">
        <f t="shared" si="31"/>
        <v>33000</v>
      </c>
      <c r="AA7" s="66">
        <f t="shared" si="31"/>
        <v>33000</v>
      </c>
      <c r="AB7" s="66">
        <f t="shared" si="31"/>
        <v>33000</v>
      </c>
      <c r="AC7" s="66">
        <f t="shared" si="31"/>
        <v>33000</v>
      </c>
      <c r="AD7" s="66">
        <f t="shared" si="31"/>
        <v>33000</v>
      </c>
      <c r="AE7" s="75">
        <f>SUM(S7:AD7)</f>
        <v>381350</v>
      </c>
      <c r="AF7" s="66">
        <f t="shared" ref="AF7:AQ7" si="32">AF6</f>
        <v>33000</v>
      </c>
      <c r="AG7" s="69">
        <f t="shared" si="32"/>
        <v>33000</v>
      </c>
      <c r="AH7" s="66">
        <f t="shared" si="32"/>
        <v>33000</v>
      </c>
      <c r="AI7" s="66">
        <f t="shared" si="32"/>
        <v>33000</v>
      </c>
      <c r="AJ7" s="66">
        <f t="shared" si="32"/>
        <v>33000</v>
      </c>
      <c r="AK7" s="66">
        <f t="shared" si="32"/>
        <v>33000</v>
      </c>
      <c r="AL7" s="66">
        <f t="shared" si="32"/>
        <v>33000</v>
      </c>
      <c r="AM7" s="66">
        <f t="shared" si="32"/>
        <v>33000</v>
      </c>
      <c r="AN7" s="66">
        <f t="shared" si="32"/>
        <v>33000</v>
      </c>
      <c r="AO7" s="66">
        <f t="shared" si="32"/>
        <v>33000</v>
      </c>
      <c r="AP7" s="66">
        <f t="shared" si="32"/>
        <v>33000</v>
      </c>
      <c r="AQ7" s="66">
        <f t="shared" si="32"/>
        <v>33000</v>
      </c>
      <c r="AR7" s="75">
        <f>SUM(AF7:AQ7)</f>
        <v>396000</v>
      </c>
      <c r="AS7" s="66">
        <f t="shared" ref="AS7:BD7" si="33">AS6</f>
        <v>33000</v>
      </c>
      <c r="AT7" s="69">
        <f t="shared" si="33"/>
        <v>33000</v>
      </c>
      <c r="AU7" s="66">
        <f t="shared" si="33"/>
        <v>33000</v>
      </c>
      <c r="AV7" s="66">
        <f t="shared" si="33"/>
        <v>33000</v>
      </c>
      <c r="AW7" s="66">
        <f t="shared" si="33"/>
        <v>33000</v>
      </c>
      <c r="AX7" s="66">
        <f t="shared" si="33"/>
        <v>33000</v>
      </c>
      <c r="AY7" s="66">
        <f t="shared" si="33"/>
        <v>33000</v>
      </c>
      <c r="AZ7" s="66">
        <f t="shared" si="33"/>
        <v>33000</v>
      </c>
      <c r="BA7" s="66">
        <f t="shared" si="33"/>
        <v>33000</v>
      </c>
      <c r="BB7" s="66">
        <f t="shared" si="33"/>
        <v>33000</v>
      </c>
      <c r="BC7" s="66">
        <f t="shared" si="33"/>
        <v>33000</v>
      </c>
      <c r="BD7" s="66">
        <f t="shared" si="33"/>
        <v>33000</v>
      </c>
      <c r="BE7" s="75">
        <f>SUM(AS7:BD7)</f>
        <v>396000</v>
      </c>
      <c r="BF7" s="66">
        <f t="shared" ref="BF7:BQ7" si="34">BF6</f>
        <v>33000</v>
      </c>
      <c r="BG7" s="69">
        <f t="shared" si="34"/>
        <v>33000</v>
      </c>
      <c r="BH7" s="66">
        <f t="shared" si="34"/>
        <v>33000</v>
      </c>
      <c r="BI7" s="66">
        <f t="shared" si="34"/>
        <v>33000</v>
      </c>
      <c r="BJ7" s="66">
        <f t="shared" si="34"/>
        <v>33000</v>
      </c>
      <c r="BK7" s="66">
        <f t="shared" si="34"/>
        <v>33000</v>
      </c>
      <c r="BL7" s="66">
        <f t="shared" si="34"/>
        <v>33000</v>
      </c>
      <c r="BM7" s="66">
        <f t="shared" si="34"/>
        <v>33000</v>
      </c>
      <c r="BN7" s="66">
        <f t="shared" si="34"/>
        <v>33000</v>
      </c>
      <c r="BO7" s="66">
        <f t="shared" si="34"/>
        <v>33000</v>
      </c>
      <c r="BP7" s="66">
        <f t="shared" si="34"/>
        <v>33000</v>
      </c>
      <c r="BQ7" s="66">
        <f t="shared" si="34"/>
        <v>33000</v>
      </c>
      <c r="BR7" s="75">
        <f>SUM(BF7:BQ7)</f>
        <v>396000</v>
      </c>
      <c r="BS7" s="66">
        <f t="shared" ref="BS7:CD7" si="35">BS6</f>
        <v>33000</v>
      </c>
      <c r="BT7" s="69">
        <f t="shared" si="35"/>
        <v>33000</v>
      </c>
      <c r="BU7" s="66">
        <f t="shared" si="35"/>
        <v>33000</v>
      </c>
      <c r="BV7" s="66">
        <f t="shared" si="35"/>
        <v>33000</v>
      </c>
      <c r="BW7" s="66">
        <f t="shared" si="35"/>
        <v>33000</v>
      </c>
      <c r="BX7" s="66">
        <f t="shared" si="35"/>
        <v>33000</v>
      </c>
      <c r="BY7" s="66">
        <f t="shared" si="35"/>
        <v>33000</v>
      </c>
      <c r="BZ7" s="66">
        <f t="shared" si="35"/>
        <v>33000</v>
      </c>
      <c r="CA7" s="66">
        <f t="shared" si="35"/>
        <v>33000</v>
      </c>
      <c r="CB7" s="66">
        <f t="shared" si="35"/>
        <v>33000</v>
      </c>
      <c r="CC7" s="66">
        <f t="shared" si="35"/>
        <v>33000</v>
      </c>
      <c r="CD7" s="66">
        <f t="shared" si="35"/>
        <v>33000</v>
      </c>
      <c r="CE7" s="75">
        <f>SUM(BS7:CD7)</f>
        <v>396000</v>
      </c>
      <c r="CF7" s="66">
        <f t="shared" ref="CF7:CQ7" si="36">CF6</f>
        <v>33000</v>
      </c>
      <c r="CG7" s="69">
        <f t="shared" si="36"/>
        <v>33000</v>
      </c>
      <c r="CH7" s="66">
        <f t="shared" si="36"/>
        <v>33000</v>
      </c>
      <c r="CI7" s="66">
        <f t="shared" si="36"/>
        <v>33000</v>
      </c>
      <c r="CJ7" s="66">
        <f t="shared" si="36"/>
        <v>33000</v>
      </c>
      <c r="CK7" s="66">
        <f t="shared" si="36"/>
        <v>33000</v>
      </c>
      <c r="CL7" s="66">
        <f t="shared" si="36"/>
        <v>33000</v>
      </c>
      <c r="CM7" s="66">
        <f t="shared" si="36"/>
        <v>33000</v>
      </c>
      <c r="CN7" s="66">
        <f t="shared" si="36"/>
        <v>33000</v>
      </c>
      <c r="CO7" s="66">
        <f t="shared" si="36"/>
        <v>33000</v>
      </c>
      <c r="CP7" s="66">
        <f t="shared" si="36"/>
        <v>33000</v>
      </c>
      <c r="CQ7" s="66">
        <f t="shared" si="36"/>
        <v>33000</v>
      </c>
      <c r="CR7" s="75">
        <f>SUM(CF7:CQ7)</f>
        <v>396000</v>
      </c>
      <c r="CS7" s="66">
        <f t="shared" ref="CS7:DD7" si="37">CS6</f>
        <v>33000</v>
      </c>
      <c r="CT7" s="69">
        <f t="shared" si="37"/>
        <v>33000</v>
      </c>
      <c r="CU7" s="66">
        <f t="shared" si="37"/>
        <v>33000</v>
      </c>
      <c r="CV7" s="66">
        <f t="shared" si="37"/>
        <v>33000</v>
      </c>
      <c r="CW7" s="66">
        <f t="shared" si="37"/>
        <v>33000</v>
      </c>
      <c r="CX7" s="66">
        <f t="shared" si="37"/>
        <v>33000</v>
      </c>
      <c r="CY7" s="66">
        <f t="shared" si="37"/>
        <v>33000</v>
      </c>
      <c r="CZ7" s="66">
        <f t="shared" si="37"/>
        <v>33000</v>
      </c>
      <c r="DA7" s="66">
        <f t="shared" si="37"/>
        <v>33000</v>
      </c>
      <c r="DB7" s="66">
        <f t="shared" si="37"/>
        <v>33000</v>
      </c>
      <c r="DC7" s="66">
        <f t="shared" si="37"/>
        <v>33000</v>
      </c>
      <c r="DD7" s="66">
        <f t="shared" si="37"/>
        <v>33000</v>
      </c>
      <c r="DE7" s="75">
        <f>SUM(CS7:DD7)</f>
        <v>396000</v>
      </c>
      <c r="DF7" s="66">
        <f t="shared" ref="DF7:DQ7" si="38">DF6</f>
        <v>33000</v>
      </c>
      <c r="DG7" s="69">
        <f t="shared" si="38"/>
        <v>33000</v>
      </c>
      <c r="DH7" s="66">
        <f t="shared" si="38"/>
        <v>33000</v>
      </c>
      <c r="DI7" s="66">
        <f t="shared" si="38"/>
        <v>33000</v>
      </c>
      <c r="DJ7" s="66">
        <f t="shared" si="38"/>
        <v>33000</v>
      </c>
      <c r="DK7" s="66">
        <f t="shared" si="38"/>
        <v>33000</v>
      </c>
      <c r="DL7" s="66">
        <f t="shared" si="38"/>
        <v>33000</v>
      </c>
      <c r="DM7" s="66">
        <f t="shared" si="38"/>
        <v>33000</v>
      </c>
      <c r="DN7" s="66">
        <f t="shared" si="38"/>
        <v>33000</v>
      </c>
      <c r="DO7" s="66">
        <f t="shared" si="38"/>
        <v>33000</v>
      </c>
      <c r="DP7" s="66">
        <f t="shared" si="38"/>
        <v>33000</v>
      </c>
      <c r="DQ7" s="66">
        <f t="shared" si="38"/>
        <v>33000</v>
      </c>
      <c r="DR7" s="75">
        <f>SUM(DF7:DQ7)</f>
        <v>396000</v>
      </c>
      <c r="DS7" s="66">
        <f t="shared" ref="DS7:ED7" si="39">DS6</f>
        <v>33000</v>
      </c>
      <c r="DT7" s="69">
        <f t="shared" si="39"/>
        <v>33000</v>
      </c>
      <c r="DU7" s="66">
        <f t="shared" si="39"/>
        <v>33000</v>
      </c>
      <c r="DV7" s="66">
        <f t="shared" si="39"/>
        <v>33000</v>
      </c>
      <c r="DW7" s="66">
        <f t="shared" si="39"/>
        <v>33000</v>
      </c>
      <c r="DX7" s="66">
        <f t="shared" si="39"/>
        <v>33000</v>
      </c>
      <c r="DY7" s="66">
        <f t="shared" si="39"/>
        <v>33000</v>
      </c>
      <c r="DZ7" s="66">
        <f t="shared" si="39"/>
        <v>33000</v>
      </c>
      <c r="EA7" s="66">
        <f t="shared" si="39"/>
        <v>33000</v>
      </c>
      <c r="EB7" s="66">
        <f t="shared" si="39"/>
        <v>33000</v>
      </c>
      <c r="EC7" s="66">
        <f t="shared" si="39"/>
        <v>33000</v>
      </c>
      <c r="ED7" s="66">
        <f t="shared" si="39"/>
        <v>33000</v>
      </c>
      <c r="EE7" s="76">
        <f>SUM(DS7:ED7)</f>
        <v>396000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75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66">
        <v>1450000</v>
      </c>
      <c r="C9" s="2" t="s">
        <v>54</v>
      </c>
      <c r="D9" s="3" t="s">
        <v>55</v>
      </c>
      <c r="E9" s="66">
        <v>90</v>
      </c>
      <c r="F9" s="66">
        <f t="shared" ref="F9:Q18" si="40">IF(F$2&gt;=$B$18,$E9,0)</f>
        <v>90</v>
      </c>
      <c r="G9" s="66">
        <f t="shared" si="40"/>
        <v>90</v>
      </c>
      <c r="H9" s="66">
        <f t="shared" si="40"/>
        <v>90</v>
      </c>
      <c r="I9" s="66">
        <f t="shared" si="40"/>
        <v>90</v>
      </c>
      <c r="J9" s="66">
        <f t="shared" si="40"/>
        <v>90</v>
      </c>
      <c r="K9" s="66">
        <f t="shared" si="40"/>
        <v>90</v>
      </c>
      <c r="L9" s="66">
        <f t="shared" si="40"/>
        <v>90</v>
      </c>
      <c r="M9" s="66">
        <f t="shared" si="40"/>
        <v>90</v>
      </c>
      <c r="N9" s="66">
        <f t="shared" si="40"/>
        <v>90</v>
      </c>
      <c r="O9" s="66">
        <f t="shared" si="40"/>
        <v>90</v>
      </c>
      <c r="P9" s="66">
        <f t="shared" si="40"/>
        <v>90</v>
      </c>
      <c r="Q9" s="66">
        <f t="shared" si="40"/>
        <v>90</v>
      </c>
      <c r="R9" s="75">
        <f t="shared" ref="R9:R34" si="41">SUM(F9:Q9)</f>
        <v>1080</v>
      </c>
      <c r="S9" s="66">
        <v>0</v>
      </c>
      <c r="T9" s="66">
        <v>0</v>
      </c>
      <c r="U9" s="66">
        <f t="shared" ref="U9:AD9" si="42">IF(U$2&gt;=$B$18,$E9,0)</f>
        <v>90</v>
      </c>
      <c r="V9" s="66">
        <f t="shared" si="42"/>
        <v>90</v>
      </c>
      <c r="W9" s="66">
        <f t="shared" si="42"/>
        <v>90</v>
      </c>
      <c r="X9" s="66">
        <f t="shared" si="42"/>
        <v>90</v>
      </c>
      <c r="Y9" s="66">
        <f t="shared" si="42"/>
        <v>90</v>
      </c>
      <c r="Z9" s="66">
        <f t="shared" si="42"/>
        <v>90</v>
      </c>
      <c r="AA9" s="66">
        <f t="shared" si="42"/>
        <v>90</v>
      </c>
      <c r="AB9" s="66">
        <f t="shared" si="42"/>
        <v>90</v>
      </c>
      <c r="AC9" s="66">
        <f t="shared" si="42"/>
        <v>90</v>
      </c>
      <c r="AD9" s="66">
        <f t="shared" si="42"/>
        <v>90</v>
      </c>
      <c r="AE9" s="75">
        <f t="shared" ref="AE9:AE34" si="43">SUM(S9:AD9)</f>
        <v>900</v>
      </c>
      <c r="AF9" s="66">
        <f t="shared" ref="AF9:AQ12" si="44">IF(AF$2&gt;=$B$18,$E9,0)</f>
        <v>90</v>
      </c>
      <c r="AG9" s="66">
        <f t="shared" si="44"/>
        <v>90</v>
      </c>
      <c r="AH9" s="66">
        <f t="shared" si="44"/>
        <v>90</v>
      </c>
      <c r="AI9" s="66">
        <f t="shared" si="44"/>
        <v>90</v>
      </c>
      <c r="AJ9" s="66">
        <f t="shared" si="44"/>
        <v>90</v>
      </c>
      <c r="AK9" s="66">
        <f t="shared" si="44"/>
        <v>90</v>
      </c>
      <c r="AL9" s="66">
        <f t="shared" si="44"/>
        <v>90</v>
      </c>
      <c r="AM9" s="66">
        <f t="shared" si="44"/>
        <v>90</v>
      </c>
      <c r="AN9" s="66">
        <f t="shared" si="44"/>
        <v>90</v>
      </c>
      <c r="AO9" s="66">
        <f t="shared" si="44"/>
        <v>90</v>
      </c>
      <c r="AP9" s="66">
        <f t="shared" si="44"/>
        <v>90</v>
      </c>
      <c r="AQ9" s="66">
        <f t="shared" si="44"/>
        <v>90</v>
      </c>
      <c r="AR9" s="75">
        <f t="shared" ref="AR9:AR34" si="45">SUM(AF9:AQ9)</f>
        <v>1080</v>
      </c>
      <c r="AS9" s="66">
        <f t="shared" ref="AS9:BD12" si="46">IF(AS$2&gt;=$B$18,$E9,0)</f>
        <v>90</v>
      </c>
      <c r="AT9" s="66">
        <f t="shared" si="46"/>
        <v>90</v>
      </c>
      <c r="AU9" s="66">
        <f t="shared" si="46"/>
        <v>90</v>
      </c>
      <c r="AV9" s="66">
        <f t="shared" si="46"/>
        <v>90</v>
      </c>
      <c r="AW9" s="66">
        <f t="shared" si="46"/>
        <v>90</v>
      </c>
      <c r="AX9" s="66">
        <f t="shared" si="46"/>
        <v>90</v>
      </c>
      <c r="AY9" s="66">
        <f t="shared" si="46"/>
        <v>90</v>
      </c>
      <c r="AZ9" s="66">
        <f t="shared" si="46"/>
        <v>90</v>
      </c>
      <c r="BA9" s="66">
        <f t="shared" si="46"/>
        <v>90</v>
      </c>
      <c r="BB9" s="66">
        <f t="shared" si="46"/>
        <v>90</v>
      </c>
      <c r="BC9" s="66">
        <f t="shared" si="46"/>
        <v>90</v>
      </c>
      <c r="BD9" s="66">
        <f t="shared" si="46"/>
        <v>90</v>
      </c>
      <c r="BE9" s="75">
        <f t="shared" ref="BE9:BE34" si="47">SUM(AS9:BD9)</f>
        <v>1080</v>
      </c>
      <c r="BF9" s="66">
        <f t="shared" ref="BF9:BQ12" si="48">IF(BF$2&gt;=$B$18,$E9,0)</f>
        <v>90</v>
      </c>
      <c r="BG9" s="66">
        <f t="shared" si="48"/>
        <v>90</v>
      </c>
      <c r="BH9" s="66">
        <f t="shared" si="48"/>
        <v>90</v>
      </c>
      <c r="BI9" s="66">
        <f t="shared" si="48"/>
        <v>90</v>
      </c>
      <c r="BJ9" s="66">
        <f t="shared" si="48"/>
        <v>90</v>
      </c>
      <c r="BK9" s="66">
        <f t="shared" si="48"/>
        <v>90</v>
      </c>
      <c r="BL9" s="66">
        <f t="shared" si="48"/>
        <v>90</v>
      </c>
      <c r="BM9" s="66">
        <f t="shared" si="48"/>
        <v>90</v>
      </c>
      <c r="BN9" s="66">
        <f t="shared" si="48"/>
        <v>90</v>
      </c>
      <c r="BO9" s="66">
        <f t="shared" si="48"/>
        <v>90</v>
      </c>
      <c r="BP9" s="66">
        <f t="shared" si="48"/>
        <v>90</v>
      </c>
      <c r="BQ9" s="66">
        <f t="shared" si="48"/>
        <v>90</v>
      </c>
      <c r="BR9" s="75">
        <f t="shared" ref="BR9:BR34" si="49">SUM(BF9:BQ9)</f>
        <v>1080</v>
      </c>
      <c r="BS9" s="66">
        <f t="shared" ref="BS9:CD12" si="50">IF(BS$2&gt;=$B$18,$E9,0)</f>
        <v>90</v>
      </c>
      <c r="BT9" s="66">
        <f t="shared" si="50"/>
        <v>90</v>
      </c>
      <c r="BU9" s="66">
        <f t="shared" si="50"/>
        <v>90</v>
      </c>
      <c r="BV9" s="66">
        <f t="shared" si="50"/>
        <v>90</v>
      </c>
      <c r="BW9" s="66">
        <f t="shared" si="50"/>
        <v>90</v>
      </c>
      <c r="BX9" s="66">
        <f t="shared" si="50"/>
        <v>90</v>
      </c>
      <c r="BY9" s="66">
        <f t="shared" si="50"/>
        <v>90</v>
      </c>
      <c r="BZ9" s="66">
        <f t="shared" si="50"/>
        <v>90</v>
      </c>
      <c r="CA9" s="66">
        <f t="shared" si="50"/>
        <v>90</v>
      </c>
      <c r="CB9" s="66">
        <f t="shared" si="50"/>
        <v>90</v>
      </c>
      <c r="CC9" s="66">
        <f t="shared" si="50"/>
        <v>90</v>
      </c>
      <c r="CD9" s="66">
        <f t="shared" si="50"/>
        <v>90</v>
      </c>
      <c r="CE9" s="75">
        <f t="shared" ref="CE9:CE34" si="51">SUM(BS9:CD9)</f>
        <v>1080</v>
      </c>
      <c r="CF9" s="66">
        <f t="shared" ref="CF9:CQ12" si="52">IF(CF$2&gt;=$B$18,$E9,0)</f>
        <v>90</v>
      </c>
      <c r="CG9" s="66">
        <f t="shared" si="52"/>
        <v>90</v>
      </c>
      <c r="CH9" s="66">
        <f t="shared" si="52"/>
        <v>90</v>
      </c>
      <c r="CI9" s="66">
        <f t="shared" si="52"/>
        <v>90</v>
      </c>
      <c r="CJ9" s="66">
        <f t="shared" si="52"/>
        <v>90</v>
      </c>
      <c r="CK9" s="66">
        <f t="shared" si="52"/>
        <v>90</v>
      </c>
      <c r="CL9" s="66">
        <f t="shared" si="52"/>
        <v>90</v>
      </c>
      <c r="CM9" s="66">
        <f t="shared" si="52"/>
        <v>90</v>
      </c>
      <c r="CN9" s="66">
        <f t="shared" si="52"/>
        <v>90</v>
      </c>
      <c r="CO9" s="66">
        <f t="shared" si="52"/>
        <v>90</v>
      </c>
      <c r="CP9" s="66">
        <f t="shared" si="52"/>
        <v>90</v>
      </c>
      <c r="CQ9" s="66">
        <f t="shared" si="52"/>
        <v>90</v>
      </c>
      <c r="CR9" s="75">
        <f t="shared" ref="CR9:CR34" si="53">SUM(CF9:CQ9)</f>
        <v>1080</v>
      </c>
      <c r="CS9" s="66">
        <f t="shared" ref="CS9:DD12" si="54">IF(CS$2&gt;=$B$18,$E9,0)</f>
        <v>90</v>
      </c>
      <c r="CT9" s="66">
        <f t="shared" si="54"/>
        <v>90</v>
      </c>
      <c r="CU9" s="66">
        <f t="shared" si="54"/>
        <v>90</v>
      </c>
      <c r="CV9" s="66">
        <f t="shared" si="54"/>
        <v>90</v>
      </c>
      <c r="CW9" s="66">
        <f t="shared" si="54"/>
        <v>90</v>
      </c>
      <c r="CX9" s="66">
        <f t="shared" si="54"/>
        <v>90</v>
      </c>
      <c r="CY9" s="66">
        <f t="shared" si="54"/>
        <v>90</v>
      </c>
      <c r="CZ9" s="66">
        <f t="shared" si="54"/>
        <v>90</v>
      </c>
      <c r="DA9" s="66">
        <f t="shared" si="54"/>
        <v>90</v>
      </c>
      <c r="DB9" s="66">
        <f t="shared" si="54"/>
        <v>90</v>
      </c>
      <c r="DC9" s="66">
        <f t="shared" si="54"/>
        <v>90</v>
      </c>
      <c r="DD9" s="66">
        <f t="shared" si="54"/>
        <v>90</v>
      </c>
      <c r="DE9" s="75">
        <f t="shared" ref="DE9:DE34" si="55">SUM(CS9:DD9)</f>
        <v>1080</v>
      </c>
      <c r="DF9" s="66">
        <f t="shared" ref="DF9:DQ12" si="56">IF(DF$2&gt;=$B$18,$E9,0)</f>
        <v>90</v>
      </c>
      <c r="DG9" s="66">
        <f t="shared" si="56"/>
        <v>90</v>
      </c>
      <c r="DH9" s="66">
        <f t="shared" si="56"/>
        <v>90</v>
      </c>
      <c r="DI9" s="66">
        <f t="shared" si="56"/>
        <v>90</v>
      </c>
      <c r="DJ9" s="66">
        <f t="shared" si="56"/>
        <v>90</v>
      </c>
      <c r="DK9" s="66">
        <f t="shared" si="56"/>
        <v>90</v>
      </c>
      <c r="DL9" s="66">
        <f t="shared" si="56"/>
        <v>90</v>
      </c>
      <c r="DM9" s="66">
        <f t="shared" si="56"/>
        <v>90</v>
      </c>
      <c r="DN9" s="66">
        <f t="shared" si="56"/>
        <v>90</v>
      </c>
      <c r="DO9" s="66">
        <f t="shared" si="56"/>
        <v>90</v>
      </c>
      <c r="DP9" s="66">
        <f t="shared" si="56"/>
        <v>90</v>
      </c>
      <c r="DQ9" s="66">
        <f t="shared" si="56"/>
        <v>90</v>
      </c>
      <c r="DR9" s="75">
        <f t="shared" ref="DR9:DR34" si="57">SUM(DF9:DQ9)</f>
        <v>1080</v>
      </c>
      <c r="DS9" s="66">
        <f t="shared" ref="DS9:ED12" si="58">IF(DS$2&gt;=$B$18,$E9,0)</f>
        <v>90</v>
      </c>
      <c r="DT9" s="66">
        <f t="shared" si="58"/>
        <v>90</v>
      </c>
      <c r="DU9" s="66">
        <f t="shared" si="58"/>
        <v>90</v>
      </c>
      <c r="DV9" s="66">
        <f t="shared" si="58"/>
        <v>90</v>
      </c>
      <c r="DW9" s="66">
        <f t="shared" si="58"/>
        <v>90</v>
      </c>
      <c r="DX9" s="66">
        <f t="shared" si="58"/>
        <v>90</v>
      </c>
      <c r="DY9" s="66">
        <f t="shared" si="58"/>
        <v>90</v>
      </c>
      <c r="DZ9" s="66">
        <f t="shared" si="58"/>
        <v>90</v>
      </c>
      <c r="EA9" s="66">
        <f t="shared" si="58"/>
        <v>90</v>
      </c>
      <c r="EB9" s="66">
        <f t="shared" si="58"/>
        <v>90</v>
      </c>
      <c r="EC9" s="66">
        <f t="shared" si="58"/>
        <v>90</v>
      </c>
      <c r="ED9" s="66">
        <f t="shared" si="58"/>
        <v>90</v>
      </c>
      <c r="EE9" s="76">
        <f t="shared" ref="EE9:EE34" si="59">SUM(DS9:ED9)</f>
        <v>1080</v>
      </c>
    </row>
    <row r="10" spans="1:149" x14ac:dyDescent="0.2">
      <c r="A10" s="19" t="s">
        <v>19</v>
      </c>
      <c r="B10" s="66">
        <f>B9*1/100</f>
        <v>14500</v>
      </c>
      <c r="D10" s="3" t="s">
        <v>56</v>
      </c>
      <c r="E10" s="66">
        <v>1200</v>
      </c>
      <c r="F10" s="66">
        <f t="shared" si="40"/>
        <v>1200</v>
      </c>
      <c r="G10" s="66">
        <f t="shared" si="40"/>
        <v>1200</v>
      </c>
      <c r="H10" s="66">
        <f t="shared" si="40"/>
        <v>1200</v>
      </c>
      <c r="I10" s="66">
        <f t="shared" si="40"/>
        <v>1200</v>
      </c>
      <c r="J10" s="66">
        <f t="shared" si="40"/>
        <v>1200</v>
      </c>
      <c r="K10" s="66">
        <f t="shared" si="40"/>
        <v>1200</v>
      </c>
      <c r="L10" s="66">
        <f t="shared" si="40"/>
        <v>1200</v>
      </c>
      <c r="M10" s="66">
        <f t="shared" si="40"/>
        <v>1200</v>
      </c>
      <c r="N10" s="66">
        <f t="shared" si="40"/>
        <v>1200</v>
      </c>
      <c r="O10" s="66">
        <f t="shared" si="40"/>
        <v>1200</v>
      </c>
      <c r="P10" s="66">
        <f t="shared" si="40"/>
        <v>1200</v>
      </c>
      <c r="Q10" s="66">
        <f t="shared" si="40"/>
        <v>1200</v>
      </c>
      <c r="R10" s="75">
        <f t="shared" si="41"/>
        <v>14400</v>
      </c>
      <c r="S10" s="69">
        <v>1750</v>
      </c>
      <c r="T10" s="69">
        <v>1595</v>
      </c>
      <c r="U10" s="66">
        <v>1595</v>
      </c>
      <c r="V10" s="66">
        <v>1595</v>
      </c>
      <c r="W10" s="66">
        <v>1595</v>
      </c>
      <c r="X10" s="66">
        <v>1595</v>
      </c>
      <c r="Y10" s="66">
        <v>1595</v>
      </c>
      <c r="Z10" s="66">
        <v>1595</v>
      </c>
      <c r="AA10" s="66">
        <v>1595</v>
      </c>
      <c r="AB10" s="66">
        <v>1595</v>
      </c>
      <c r="AC10" s="66">
        <v>1595</v>
      </c>
      <c r="AD10" s="66">
        <v>1595</v>
      </c>
      <c r="AE10" s="75">
        <f t="shared" si="43"/>
        <v>19295</v>
      </c>
      <c r="AF10" s="66">
        <f t="shared" si="44"/>
        <v>1200</v>
      </c>
      <c r="AG10" s="66">
        <f t="shared" si="44"/>
        <v>1200</v>
      </c>
      <c r="AH10" s="66">
        <f t="shared" si="44"/>
        <v>1200</v>
      </c>
      <c r="AI10" s="66">
        <f t="shared" si="44"/>
        <v>1200</v>
      </c>
      <c r="AJ10" s="66">
        <f t="shared" si="44"/>
        <v>1200</v>
      </c>
      <c r="AK10" s="66">
        <f t="shared" si="44"/>
        <v>1200</v>
      </c>
      <c r="AL10" s="66">
        <f t="shared" si="44"/>
        <v>1200</v>
      </c>
      <c r="AM10" s="66">
        <f t="shared" si="44"/>
        <v>1200</v>
      </c>
      <c r="AN10" s="66">
        <f t="shared" si="44"/>
        <v>1200</v>
      </c>
      <c r="AO10" s="66">
        <f t="shared" si="44"/>
        <v>1200</v>
      </c>
      <c r="AP10" s="66">
        <f t="shared" si="44"/>
        <v>1200</v>
      </c>
      <c r="AQ10" s="66">
        <f t="shared" si="44"/>
        <v>1200</v>
      </c>
      <c r="AR10" s="75">
        <f t="shared" si="45"/>
        <v>14400</v>
      </c>
      <c r="AS10" s="66">
        <f t="shared" si="46"/>
        <v>1200</v>
      </c>
      <c r="AT10" s="66">
        <f t="shared" si="46"/>
        <v>1200</v>
      </c>
      <c r="AU10" s="66">
        <f t="shared" si="46"/>
        <v>1200</v>
      </c>
      <c r="AV10" s="66">
        <f t="shared" si="46"/>
        <v>1200</v>
      </c>
      <c r="AW10" s="66">
        <f t="shared" si="46"/>
        <v>1200</v>
      </c>
      <c r="AX10" s="66">
        <f t="shared" si="46"/>
        <v>1200</v>
      </c>
      <c r="AY10" s="66">
        <f t="shared" si="46"/>
        <v>1200</v>
      </c>
      <c r="AZ10" s="66">
        <f t="shared" si="46"/>
        <v>1200</v>
      </c>
      <c r="BA10" s="66">
        <f t="shared" si="46"/>
        <v>1200</v>
      </c>
      <c r="BB10" s="66">
        <f t="shared" si="46"/>
        <v>1200</v>
      </c>
      <c r="BC10" s="66">
        <f t="shared" si="46"/>
        <v>1200</v>
      </c>
      <c r="BD10" s="66">
        <f t="shared" si="46"/>
        <v>1200</v>
      </c>
      <c r="BE10" s="75">
        <f t="shared" si="47"/>
        <v>14400</v>
      </c>
      <c r="BF10" s="66">
        <f t="shared" si="48"/>
        <v>1200</v>
      </c>
      <c r="BG10" s="66">
        <f t="shared" si="48"/>
        <v>1200</v>
      </c>
      <c r="BH10" s="66">
        <f t="shared" si="48"/>
        <v>1200</v>
      </c>
      <c r="BI10" s="66">
        <f t="shared" si="48"/>
        <v>1200</v>
      </c>
      <c r="BJ10" s="66">
        <f t="shared" si="48"/>
        <v>1200</v>
      </c>
      <c r="BK10" s="66">
        <f t="shared" si="48"/>
        <v>1200</v>
      </c>
      <c r="BL10" s="66">
        <f t="shared" si="48"/>
        <v>1200</v>
      </c>
      <c r="BM10" s="66">
        <f t="shared" si="48"/>
        <v>1200</v>
      </c>
      <c r="BN10" s="66">
        <f t="shared" si="48"/>
        <v>1200</v>
      </c>
      <c r="BO10" s="66">
        <f t="shared" si="48"/>
        <v>1200</v>
      </c>
      <c r="BP10" s="66">
        <f t="shared" si="48"/>
        <v>1200</v>
      </c>
      <c r="BQ10" s="66">
        <f t="shared" si="48"/>
        <v>1200</v>
      </c>
      <c r="BR10" s="75">
        <f t="shared" si="49"/>
        <v>14400</v>
      </c>
      <c r="BS10" s="66">
        <f t="shared" si="50"/>
        <v>1200</v>
      </c>
      <c r="BT10" s="66">
        <f t="shared" si="50"/>
        <v>1200</v>
      </c>
      <c r="BU10" s="66">
        <f t="shared" si="50"/>
        <v>1200</v>
      </c>
      <c r="BV10" s="66">
        <f t="shared" si="50"/>
        <v>1200</v>
      </c>
      <c r="BW10" s="66">
        <f t="shared" si="50"/>
        <v>1200</v>
      </c>
      <c r="BX10" s="66">
        <f t="shared" si="50"/>
        <v>1200</v>
      </c>
      <c r="BY10" s="66">
        <f t="shared" si="50"/>
        <v>1200</v>
      </c>
      <c r="BZ10" s="66">
        <f t="shared" si="50"/>
        <v>1200</v>
      </c>
      <c r="CA10" s="66">
        <f t="shared" si="50"/>
        <v>1200</v>
      </c>
      <c r="CB10" s="66">
        <f t="shared" si="50"/>
        <v>1200</v>
      </c>
      <c r="CC10" s="66">
        <f t="shared" si="50"/>
        <v>1200</v>
      </c>
      <c r="CD10" s="66">
        <f t="shared" si="50"/>
        <v>1200</v>
      </c>
      <c r="CE10" s="75">
        <f t="shared" si="51"/>
        <v>14400</v>
      </c>
      <c r="CF10" s="66">
        <f t="shared" si="52"/>
        <v>1200</v>
      </c>
      <c r="CG10" s="66">
        <f t="shared" si="52"/>
        <v>1200</v>
      </c>
      <c r="CH10" s="66">
        <f t="shared" si="52"/>
        <v>1200</v>
      </c>
      <c r="CI10" s="66">
        <f t="shared" si="52"/>
        <v>1200</v>
      </c>
      <c r="CJ10" s="66">
        <f t="shared" si="52"/>
        <v>1200</v>
      </c>
      <c r="CK10" s="66">
        <f t="shared" si="52"/>
        <v>1200</v>
      </c>
      <c r="CL10" s="66">
        <f t="shared" si="52"/>
        <v>1200</v>
      </c>
      <c r="CM10" s="66">
        <f t="shared" si="52"/>
        <v>1200</v>
      </c>
      <c r="CN10" s="66">
        <f t="shared" si="52"/>
        <v>1200</v>
      </c>
      <c r="CO10" s="66">
        <f t="shared" si="52"/>
        <v>1200</v>
      </c>
      <c r="CP10" s="66">
        <f t="shared" si="52"/>
        <v>1200</v>
      </c>
      <c r="CQ10" s="66">
        <f t="shared" si="52"/>
        <v>1200</v>
      </c>
      <c r="CR10" s="75">
        <f t="shared" si="53"/>
        <v>14400</v>
      </c>
      <c r="CS10" s="66">
        <f t="shared" si="54"/>
        <v>1200</v>
      </c>
      <c r="CT10" s="66">
        <f t="shared" si="54"/>
        <v>1200</v>
      </c>
      <c r="CU10" s="66">
        <f t="shared" si="54"/>
        <v>1200</v>
      </c>
      <c r="CV10" s="66">
        <f t="shared" si="54"/>
        <v>1200</v>
      </c>
      <c r="CW10" s="66">
        <f t="shared" si="54"/>
        <v>1200</v>
      </c>
      <c r="CX10" s="66">
        <f t="shared" si="54"/>
        <v>1200</v>
      </c>
      <c r="CY10" s="66">
        <f t="shared" si="54"/>
        <v>1200</v>
      </c>
      <c r="CZ10" s="66">
        <f t="shared" si="54"/>
        <v>1200</v>
      </c>
      <c r="DA10" s="66">
        <f t="shared" si="54"/>
        <v>1200</v>
      </c>
      <c r="DB10" s="66">
        <f t="shared" si="54"/>
        <v>1200</v>
      </c>
      <c r="DC10" s="66">
        <f t="shared" si="54"/>
        <v>1200</v>
      </c>
      <c r="DD10" s="66">
        <f t="shared" si="54"/>
        <v>1200</v>
      </c>
      <c r="DE10" s="75">
        <f t="shared" si="55"/>
        <v>14400</v>
      </c>
      <c r="DF10" s="66">
        <f t="shared" si="56"/>
        <v>1200</v>
      </c>
      <c r="DG10" s="66">
        <f t="shared" si="56"/>
        <v>1200</v>
      </c>
      <c r="DH10" s="66">
        <f t="shared" si="56"/>
        <v>1200</v>
      </c>
      <c r="DI10" s="66">
        <f t="shared" si="56"/>
        <v>1200</v>
      </c>
      <c r="DJ10" s="66">
        <f t="shared" si="56"/>
        <v>1200</v>
      </c>
      <c r="DK10" s="66">
        <f t="shared" si="56"/>
        <v>1200</v>
      </c>
      <c r="DL10" s="66">
        <f t="shared" si="56"/>
        <v>1200</v>
      </c>
      <c r="DM10" s="66">
        <f t="shared" si="56"/>
        <v>1200</v>
      </c>
      <c r="DN10" s="66">
        <f t="shared" si="56"/>
        <v>1200</v>
      </c>
      <c r="DO10" s="66">
        <f t="shared" si="56"/>
        <v>1200</v>
      </c>
      <c r="DP10" s="66">
        <f t="shared" si="56"/>
        <v>1200</v>
      </c>
      <c r="DQ10" s="66">
        <f t="shared" si="56"/>
        <v>1200</v>
      </c>
      <c r="DR10" s="75">
        <f t="shared" si="57"/>
        <v>14400</v>
      </c>
      <c r="DS10" s="66">
        <f t="shared" si="58"/>
        <v>1200</v>
      </c>
      <c r="DT10" s="66">
        <f t="shared" si="58"/>
        <v>1200</v>
      </c>
      <c r="DU10" s="66">
        <f t="shared" si="58"/>
        <v>1200</v>
      </c>
      <c r="DV10" s="66">
        <f t="shared" si="58"/>
        <v>1200</v>
      </c>
      <c r="DW10" s="66">
        <f t="shared" si="58"/>
        <v>1200</v>
      </c>
      <c r="DX10" s="66">
        <f t="shared" si="58"/>
        <v>1200</v>
      </c>
      <c r="DY10" s="66">
        <f t="shared" si="58"/>
        <v>1200</v>
      </c>
      <c r="DZ10" s="66">
        <f t="shared" si="58"/>
        <v>1200</v>
      </c>
      <c r="EA10" s="66">
        <f t="shared" si="58"/>
        <v>1200</v>
      </c>
      <c r="EB10" s="66">
        <f t="shared" si="58"/>
        <v>1200</v>
      </c>
      <c r="EC10" s="66">
        <f t="shared" si="58"/>
        <v>1200</v>
      </c>
      <c r="ED10" s="66">
        <f t="shared" si="58"/>
        <v>1200</v>
      </c>
      <c r="EE10" s="76">
        <f t="shared" si="59"/>
        <v>14400</v>
      </c>
    </row>
    <row r="11" spans="1:149" x14ac:dyDescent="0.2">
      <c r="A11" s="19" t="s">
        <v>57</v>
      </c>
      <c r="B11" s="66">
        <v>0</v>
      </c>
      <c r="D11" s="3" t="s">
        <v>58</v>
      </c>
      <c r="E11" s="66">
        <v>630</v>
      </c>
      <c r="F11" s="66">
        <f t="shared" si="40"/>
        <v>630</v>
      </c>
      <c r="G11" s="66">
        <f t="shared" si="40"/>
        <v>630</v>
      </c>
      <c r="H11" s="66">
        <f t="shared" si="40"/>
        <v>630</v>
      </c>
      <c r="I11" s="66">
        <f t="shared" si="40"/>
        <v>630</v>
      </c>
      <c r="J11" s="66">
        <f t="shared" si="40"/>
        <v>630</v>
      </c>
      <c r="K11" s="66">
        <f t="shared" si="40"/>
        <v>630</v>
      </c>
      <c r="L11" s="66">
        <f t="shared" si="40"/>
        <v>630</v>
      </c>
      <c r="M11" s="66">
        <f t="shared" si="40"/>
        <v>630</v>
      </c>
      <c r="N11" s="66">
        <f t="shared" si="40"/>
        <v>630</v>
      </c>
      <c r="O11" s="66">
        <f t="shared" si="40"/>
        <v>630</v>
      </c>
      <c r="P11" s="66">
        <f t="shared" si="40"/>
        <v>630</v>
      </c>
      <c r="Q11" s="66">
        <f t="shared" si="40"/>
        <v>630</v>
      </c>
      <c r="R11" s="75">
        <f t="shared" si="41"/>
        <v>7560</v>
      </c>
      <c r="S11" s="66">
        <f t="shared" ref="S11:AD11" si="60">IF(S$2&gt;=$B$18,$E11,0)</f>
        <v>630</v>
      </c>
      <c r="T11" s="66">
        <f t="shared" si="60"/>
        <v>630</v>
      </c>
      <c r="U11" s="66">
        <f t="shared" si="60"/>
        <v>630</v>
      </c>
      <c r="V11" s="66">
        <f t="shared" si="60"/>
        <v>630</v>
      </c>
      <c r="W11" s="66">
        <f t="shared" si="60"/>
        <v>630</v>
      </c>
      <c r="X11" s="66">
        <f t="shared" si="60"/>
        <v>630</v>
      </c>
      <c r="Y11" s="66">
        <f t="shared" si="60"/>
        <v>630</v>
      </c>
      <c r="Z11" s="66">
        <f t="shared" si="60"/>
        <v>630</v>
      </c>
      <c r="AA11" s="66">
        <f t="shared" si="60"/>
        <v>630</v>
      </c>
      <c r="AB11" s="66">
        <f t="shared" si="60"/>
        <v>630</v>
      </c>
      <c r="AC11" s="66">
        <f t="shared" si="60"/>
        <v>630</v>
      </c>
      <c r="AD11" s="66">
        <f t="shared" si="60"/>
        <v>630</v>
      </c>
      <c r="AE11" s="75">
        <f t="shared" si="43"/>
        <v>7560</v>
      </c>
      <c r="AF11" s="66">
        <f t="shared" si="44"/>
        <v>630</v>
      </c>
      <c r="AG11" s="66">
        <f t="shared" si="44"/>
        <v>630</v>
      </c>
      <c r="AH11" s="66">
        <f t="shared" si="44"/>
        <v>630</v>
      </c>
      <c r="AI11" s="66">
        <f t="shared" si="44"/>
        <v>630</v>
      </c>
      <c r="AJ11" s="66">
        <f t="shared" si="44"/>
        <v>630</v>
      </c>
      <c r="AK11" s="66">
        <f t="shared" si="44"/>
        <v>630</v>
      </c>
      <c r="AL11" s="66">
        <f t="shared" si="44"/>
        <v>630</v>
      </c>
      <c r="AM11" s="66">
        <f t="shared" si="44"/>
        <v>630</v>
      </c>
      <c r="AN11" s="66">
        <f t="shared" si="44"/>
        <v>630</v>
      </c>
      <c r="AO11" s="66">
        <f t="shared" si="44"/>
        <v>630</v>
      </c>
      <c r="AP11" s="66">
        <f t="shared" si="44"/>
        <v>630</v>
      </c>
      <c r="AQ11" s="66">
        <f t="shared" si="44"/>
        <v>630</v>
      </c>
      <c r="AR11" s="75">
        <f t="shared" si="45"/>
        <v>7560</v>
      </c>
      <c r="AS11" s="66">
        <f t="shared" si="46"/>
        <v>630</v>
      </c>
      <c r="AT11" s="66">
        <f t="shared" si="46"/>
        <v>630</v>
      </c>
      <c r="AU11" s="66">
        <f t="shared" si="46"/>
        <v>630</v>
      </c>
      <c r="AV11" s="66">
        <f t="shared" si="46"/>
        <v>630</v>
      </c>
      <c r="AW11" s="66">
        <f t="shared" si="46"/>
        <v>630</v>
      </c>
      <c r="AX11" s="66">
        <f t="shared" si="46"/>
        <v>630</v>
      </c>
      <c r="AY11" s="66">
        <f t="shared" si="46"/>
        <v>630</v>
      </c>
      <c r="AZ11" s="66">
        <f t="shared" si="46"/>
        <v>630</v>
      </c>
      <c r="BA11" s="66">
        <f t="shared" si="46"/>
        <v>630</v>
      </c>
      <c r="BB11" s="66">
        <f t="shared" si="46"/>
        <v>630</v>
      </c>
      <c r="BC11" s="66">
        <f t="shared" si="46"/>
        <v>630</v>
      </c>
      <c r="BD11" s="66">
        <f t="shared" si="46"/>
        <v>630</v>
      </c>
      <c r="BE11" s="75">
        <f t="shared" si="47"/>
        <v>7560</v>
      </c>
      <c r="BF11" s="66">
        <f t="shared" si="48"/>
        <v>630</v>
      </c>
      <c r="BG11" s="66">
        <f t="shared" si="48"/>
        <v>630</v>
      </c>
      <c r="BH11" s="66">
        <f t="shared" si="48"/>
        <v>630</v>
      </c>
      <c r="BI11" s="66">
        <f t="shared" si="48"/>
        <v>630</v>
      </c>
      <c r="BJ11" s="66">
        <f t="shared" si="48"/>
        <v>630</v>
      </c>
      <c r="BK11" s="66">
        <f t="shared" si="48"/>
        <v>630</v>
      </c>
      <c r="BL11" s="66">
        <f t="shared" si="48"/>
        <v>630</v>
      </c>
      <c r="BM11" s="66">
        <f t="shared" si="48"/>
        <v>630</v>
      </c>
      <c r="BN11" s="66">
        <f t="shared" si="48"/>
        <v>630</v>
      </c>
      <c r="BO11" s="66">
        <f t="shared" si="48"/>
        <v>630</v>
      </c>
      <c r="BP11" s="66">
        <f t="shared" si="48"/>
        <v>630</v>
      </c>
      <c r="BQ11" s="66">
        <f t="shared" si="48"/>
        <v>630</v>
      </c>
      <c r="BR11" s="75">
        <f t="shared" si="49"/>
        <v>7560</v>
      </c>
      <c r="BS11" s="66">
        <f t="shared" si="50"/>
        <v>630</v>
      </c>
      <c r="BT11" s="66">
        <f t="shared" si="50"/>
        <v>630</v>
      </c>
      <c r="BU11" s="66">
        <f t="shared" si="50"/>
        <v>630</v>
      </c>
      <c r="BV11" s="66">
        <f t="shared" si="50"/>
        <v>630</v>
      </c>
      <c r="BW11" s="66">
        <f t="shared" si="50"/>
        <v>630</v>
      </c>
      <c r="BX11" s="66">
        <f t="shared" si="50"/>
        <v>630</v>
      </c>
      <c r="BY11" s="66">
        <f t="shared" si="50"/>
        <v>630</v>
      </c>
      <c r="BZ11" s="66">
        <f t="shared" si="50"/>
        <v>630</v>
      </c>
      <c r="CA11" s="66">
        <f t="shared" si="50"/>
        <v>630</v>
      </c>
      <c r="CB11" s="66">
        <f t="shared" si="50"/>
        <v>630</v>
      </c>
      <c r="CC11" s="66">
        <f t="shared" si="50"/>
        <v>630</v>
      </c>
      <c r="CD11" s="66">
        <f t="shared" si="50"/>
        <v>630</v>
      </c>
      <c r="CE11" s="75">
        <f t="shared" si="51"/>
        <v>7560</v>
      </c>
      <c r="CF11" s="66">
        <f t="shared" si="52"/>
        <v>630</v>
      </c>
      <c r="CG11" s="66">
        <f t="shared" si="52"/>
        <v>630</v>
      </c>
      <c r="CH11" s="66">
        <f t="shared" si="52"/>
        <v>630</v>
      </c>
      <c r="CI11" s="66">
        <f t="shared" si="52"/>
        <v>630</v>
      </c>
      <c r="CJ11" s="66">
        <f t="shared" si="52"/>
        <v>630</v>
      </c>
      <c r="CK11" s="66">
        <f t="shared" si="52"/>
        <v>630</v>
      </c>
      <c r="CL11" s="66">
        <f t="shared" si="52"/>
        <v>630</v>
      </c>
      <c r="CM11" s="66">
        <f t="shared" si="52"/>
        <v>630</v>
      </c>
      <c r="CN11" s="66">
        <f t="shared" si="52"/>
        <v>630</v>
      </c>
      <c r="CO11" s="66">
        <f t="shared" si="52"/>
        <v>630</v>
      </c>
      <c r="CP11" s="66">
        <f t="shared" si="52"/>
        <v>630</v>
      </c>
      <c r="CQ11" s="66">
        <f t="shared" si="52"/>
        <v>630</v>
      </c>
      <c r="CR11" s="75">
        <f t="shared" si="53"/>
        <v>7560</v>
      </c>
      <c r="CS11" s="66">
        <f t="shared" si="54"/>
        <v>630</v>
      </c>
      <c r="CT11" s="66">
        <f t="shared" si="54"/>
        <v>630</v>
      </c>
      <c r="CU11" s="66">
        <f t="shared" si="54"/>
        <v>630</v>
      </c>
      <c r="CV11" s="66">
        <f t="shared" si="54"/>
        <v>630</v>
      </c>
      <c r="CW11" s="66">
        <f t="shared" si="54"/>
        <v>630</v>
      </c>
      <c r="CX11" s="66">
        <f t="shared" si="54"/>
        <v>630</v>
      </c>
      <c r="CY11" s="66">
        <f t="shared" si="54"/>
        <v>630</v>
      </c>
      <c r="CZ11" s="66">
        <f t="shared" si="54"/>
        <v>630</v>
      </c>
      <c r="DA11" s="66">
        <f t="shared" si="54"/>
        <v>630</v>
      </c>
      <c r="DB11" s="66">
        <f t="shared" si="54"/>
        <v>630</v>
      </c>
      <c r="DC11" s="66">
        <f t="shared" si="54"/>
        <v>630</v>
      </c>
      <c r="DD11" s="66">
        <f t="shared" si="54"/>
        <v>630</v>
      </c>
      <c r="DE11" s="75">
        <f t="shared" si="55"/>
        <v>7560</v>
      </c>
      <c r="DF11" s="66">
        <f t="shared" si="56"/>
        <v>630</v>
      </c>
      <c r="DG11" s="66">
        <f t="shared" si="56"/>
        <v>630</v>
      </c>
      <c r="DH11" s="66">
        <f t="shared" si="56"/>
        <v>630</v>
      </c>
      <c r="DI11" s="66">
        <f t="shared" si="56"/>
        <v>630</v>
      </c>
      <c r="DJ11" s="66">
        <f t="shared" si="56"/>
        <v>630</v>
      </c>
      <c r="DK11" s="66">
        <f t="shared" si="56"/>
        <v>630</v>
      </c>
      <c r="DL11" s="66">
        <f t="shared" si="56"/>
        <v>630</v>
      </c>
      <c r="DM11" s="66">
        <f t="shared" si="56"/>
        <v>630</v>
      </c>
      <c r="DN11" s="66">
        <f t="shared" si="56"/>
        <v>630</v>
      </c>
      <c r="DO11" s="66">
        <f t="shared" si="56"/>
        <v>630</v>
      </c>
      <c r="DP11" s="66">
        <f t="shared" si="56"/>
        <v>630</v>
      </c>
      <c r="DQ11" s="66">
        <f t="shared" si="56"/>
        <v>630</v>
      </c>
      <c r="DR11" s="75">
        <f t="shared" si="57"/>
        <v>7560</v>
      </c>
      <c r="DS11" s="66">
        <f t="shared" si="58"/>
        <v>630</v>
      </c>
      <c r="DT11" s="66">
        <f t="shared" si="58"/>
        <v>630</v>
      </c>
      <c r="DU11" s="66">
        <f t="shared" si="58"/>
        <v>630</v>
      </c>
      <c r="DV11" s="66">
        <f t="shared" si="58"/>
        <v>630</v>
      </c>
      <c r="DW11" s="66">
        <f t="shared" si="58"/>
        <v>630</v>
      </c>
      <c r="DX11" s="66">
        <f t="shared" si="58"/>
        <v>630</v>
      </c>
      <c r="DY11" s="66">
        <f t="shared" si="58"/>
        <v>630</v>
      </c>
      <c r="DZ11" s="66">
        <f t="shared" si="58"/>
        <v>630</v>
      </c>
      <c r="EA11" s="66">
        <f t="shared" si="58"/>
        <v>630</v>
      </c>
      <c r="EB11" s="66">
        <f t="shared" si="58"/>
        <v>630</v>
      </c>
      <c r="EC11" s="66">
        <f t="shared" si="58"/>
        <v>630</v>
      </c>
      <c r="ED11" s="66">
        <f t="shared" si="58"/>
        <v>630</v>
      </c>
      <c r="EE11" s="76">
        <f t="shared" si="59"/>
        <v>7560</v>
      </c>
    </row>
    <row r="12" spans="1:149" x14ac:dyDescent="0.2">
      <c r="A12" s="19" t="s">
        <v>59</v>
      </c>
      <c r="B12" s="66">
        <v>760000</v>
      </c>
      <c r="D12" s="3" t="s">
        <v>60</v>
      </c>
      <c r="E12" s="66">
        <v>50</v>
      </c>
      <c r="F12" s="66">
        <f t="shared" si="40"/>
        <v>50</v>
      </c>
      <c r="G12" s="66">
        <f t="shared" si="40"/>
        <v>50</v>
      </c>
      <c r="H12" s="66">
        <f t="shared" si="40"/>
        <v>50</v>
      </c>
      <c r="I12" s="66">
        <f t="shared" si="40"/>
        <v>50</v>
      </c>
      <c r="J12" s="66">
        <f t="shared" si="40"/>
        <v>50</v>
      </c>
      <c r="K12" s="66">
        <f t="shared" si="40"/>
        <v>50</v>
      </c>
      <c r="L12" s="66">
        <f t="shared" si="40"/>
        <v>50</v>
      </c>
      <c r="M12" s="66">
        <f t="shared" si="40"/>
        <v>50</v>
      </c>
      <c r="N12" s="66">
        <f t="shared" si="40"/>
        <v>50</v>
      </c>
      <c r="O12" s="66">
        <f t="shared" si="40"/>
        <v>50</v>
      </c>
      <c r="P12" s="66">
        <f t="shared" si="40"/>
        <v>50</v>
      </c>
      <c r="Q12" s="66">
        <f t="shared" si="40"/>
        <v>50</v>
      </c>
      <c r="R12" s="75">
        <f t="shared" si="41"/>
        <v>600</v>
      </c>
      <c r="S12" s="66">
        <v>70</v>
      </c>
      <c r="T12" s="66">
        <v>70</v>
      </c>
      <c r="U12" s="66">
        <v>70</v>
      </c>
      <c r="V12" s="66">
        <v>70</v>
      </c>
      <c r="W12" s="66">
        <v>70</v>
      </c>
      <c r="X12" s="66">
        <v>70</v>
      </c>
      <c r="Y12" s="66">
        <v>70</v>
      </c>
      <c r="Z12" s="66">
        <v>70</v>
      </c>
      <c r="AA12" s="66">
        <v>70</v>
      </c>
      <c r="AB12" s="66">
        <v>70</v>
      </c>
      <c r="AC12" s="66">
        <v>70</v>
      </c>
      <c r="AD12" s="66">
        <v>70</v>
      </c>
      <c r="AE12" s="75">
        <f t="shared" si="43"/>
        <v>840</v>
      </c>
      <c r="AF12" s="66">
        <f t="shared" si="44"/>
        <v>50</v>
      </c>
      <c r="AG12" s="66">
        <f t="shared" si="44"/>
        <v>50</v>
      </c>
      <c r="AH12" s="66">
        <f t="shared" si="44"/>
        <v>50</v>
      </c>
      <c r="AI12" s="66">
        <f t="shared" si="44"/>
        <v>50</v>
      </c>
      <c r="AJ12" s="66">
        <f t="shared" si="44"/>
        <v>50</v>
      </c>
      <c r="AK12" s="66">
        <f t="shared" si="44"/>
        <v>50</v>
      </c>
      <c r="AL12" s="66">
        <f t="shared" si="44"/>
        <v>50</v>
      </c>
      <c r="AM12" s="66">
        <f t="shared" si="44"/>
        <v>50</v>
      </c>
      <c r="AN12" s="66">
        <f t="shared" si="44"/>
        <v>50</v>
      </c>
      <c r="AO12" s="66">
        <f t="shared" si="44"/>
        <v>50</v>
      </c>
      <c r="AP12" s="66">
        <f t="shared" si="44"/>
        <v>50</v>
      </c>
      <c r="AQ12" s="66">
        <f t="shared" si="44"/>
        <v>50</v>
      </c>
      <c r="AR12" s="75">
        <f t="shared" si="45"/>
        <v>600</v>
      </c>
      <c r="AS12" s="66">
        <f t="shared" si="46"/>
        <v>50</v>
      </c>
      <c r="AT12" s="66">
        <f t="shared" si="46"/>
        <v>50</v>
      </c>
      <c r="AU12" s="66">
        <f t="shared" si="46"/>
        <v>50</v>
      </c>
      <c r="AV12" s="66">
        <f t="shared" si="46"/>
        <v>50</v>
      </c>
      <c r="AW12" s="66">
        <f t="shared" si="46"/>
        <v>50</v>
      </c>
      <c r="AX12" s="66">
        <f t="shared" si="46"/>
        <v>50</v>
      </c>
      <c r="AY12" s="66">
        <f t="shared" si="46"/>
        <v>50</v>
      </c>
      <c r="AZ12" s="66">
        <f t="shared" si="46"/>
        <v>50</v>
      </c>
      <c r="BA12" s="66">
        <f t="shared" si="46"/>
        <v>50</v>
      </c>
      <c r="BB12" s="66">
        <f t="shared" si="46"/>
        <v>50</v>
      </c>
      <c r="BC12" s="66">
        <f t="shared" si="46"/>
        <v>50</v>
      </c>
      <c r="BD12" s="66">
        <f t="shared" si="46"/>
        <v>50</v>
      </c>
      <c r="BE12" s="75">
        <f t="shared" si="47"/>
        <v>600</v>
      </c>
      <c r="BF12" s="66">
        <f t="shared" si="48"/>
        <v>50</v>
      </c>
      <c r="BG12" s="66">
        <f t="shared" si="48"/>
        <v>50</v>
      </c>
      <c r="BH12" s="66">
        <f t="shared" si="48"/>
        <v>50</v>
      </c>
      <c r="BI12" s="66">
        <f t="shared" si="48"/>
        <v>50</v>
      </c>
      <c r="BJ12" s="66">
        <f t="shared" si="48"/>
        <v>50</v>
      </c>
      <c r="BK12" s="66">
        <f t="shared" si="48"/>
        <v>50</v>
      </c>
      <c r="BL12" s="66">
        <f t="shared" si="48"/>
        <v>50</v>
      </c>
      <c r="BM12" s="66">
        <f t="shared" si="48"/>
        <v>50</v>
      </c>
      <c r="BN12" s="66">
        <f t="shared" si="48"/>
        <v>50</v>
      </c>
      <c r="BO12" s="66">
        <f t="shared" si="48"/>
        <v>50</v>
      </c>
      <c r="BP12" s="66">
        <f t="shared" si="48"/>
        <v>50</v>
      </c>
      <c r="BQ12" s="66">
        <f t="shared" si="48"/>
        <v>50</v>
      </c>
      <c r="BR12" s="75">
        <f t="shared" si="49"/>
        <v>600</v>
      </c>
      <c r="BS12" s="66">
        <f t="shared" si="50"/>
        <v>50</v>
      </c>
      <c r="BT12" s="66">
        <f t="shared" si="50"/>
        <v>50</v>
      </c>
      <c r="BU12" s="66">
        <f t="shared" si="50"/>
        <v>50</v>
      </c>
      <c r="BV12" s="66">
        <f t="shared" si="50"/>
        <v>50</v>
      </c>
      <c r="BW12" s="66">
        <f t="shared" si="50"/>
        <v>50</v>
      </c>
      <c r="BX12" s="66">
        <f t="shared" si="50"/>
        <v>50</v>
      </c>
      <c r="BY12" s="66">
        <f t="shared" si="50"/>
        <v>50</v>
      </c>
      <c r="BZ12" s="66">
        <f t="shared" si="50"/>
        <v>50</v>
      </c>
      <c r="CA12" s="66">
        <f t="shared" si="50"/>
        <v>50</v>
      </c>
      <c r="CB12" s="66">
        <f t="shared" si="50"/>
        <v>50</v>
      </c>
      <c r="CC12" s="66">
        <f t="shared" si="50"/>
        <v>50</v>
      </c>
      <c r="CD12" s="66">
        <f t="shared" si="50"/>
        <v>50</v>
      </c>
      <c r="CE12" s="75">
        <f t="shared" si="51"/>
        <v>600</v>
      </c>
      <c r="CF12" s="66">
        <f t="shared" si="52"/>
        <v>50</v>
      </c>
      <c r="CG12" s="66">
        <f t="shared" si="52"/>
        <v>50</v>
      </c>
      <c r="CH12" s="66">
        <f t="shared" si="52"/>
        <v>50</v>
      </c>
      <c r="CI12" s="66">
        <f t="shared" si="52"/>
        <v>50</v>
      </c>
      <c r="CJ12" s="66">
        <f t="shared" si="52"/>
        <v>50</v>
      </c>
      <c r="CK12" s="66">
        <f t="shared" si="52"/>
        <v>50</v>
      </c>
      <c r="CL12" s="66">
        <f t="shared" si="52"/>
        <v>50</v>
      </c>
      <c r="CM12" s="66">
        <f t="shared" si="52"/>
        <v>50</v>
      </c>
      <c r="CN12" s="66">
        <f t="shared" si="52"/>
        <v>50</v>
      </c>
      <c r="CO12" s="66">
        <f t="shared" si="52"/>
        <v>50</v>
      </c>
      <c r="CP12" s="66">
        <f t="shared" si="52"/>
        <v>50</v>
      </c>
      <c r="CQ12" s="66">
        <f t="shared" si="52"/>
        <v>50</v>
      </c>
      <c r="CR12" s="75">
        <f t="shared" si="53"/>
        <v>600</v>
      </c>
      <c r="CS12" s="66">
        <f t="shared" si="54"/>
        <v>50</v>
      </c>
      <c r="CT12" s="66">
        <f t="shared" si="54"/>
        <v>50</v>
      </c>
      <c r="CU12" s="66">
        <f t="shared" si="54"/>
        <v>50</v>
      </c>
      <c r="CV12" s="66">
        <f t="shared" si="54"/>
        <v>50</v>
      </c>
      <c r="CW12" s="66">
        <f t="shared" si="54"/>
        <v>50</v>
      </c>
      <c r="CX12" s="66">
        <f t="shared" si="54"/>
        <v>50</v>
      </c>
      <c r="CY12" s="66">
        <f t="shared" si="54"/>
        <v>50</v>
      </c>
      <c r="CZ12" s="66">
        <f t="shared" si="54"/>
        <v>50</v>
      </c>
      <c r="DA12" s="66">
        <f t="shared" si="54"/>
        <v>50</v>
      </c>
      <c r="DB12" s="66">
        <f t="shared" si="54"/>
        <v>50</v>
      </c>
      <c r="DC12" s="66">
        <f t="shared" si="54"/>
        <v>50</v>
      </c>
      <c r="DD12" s="66">
        <f t="shared" si="54"/>
        <v>50</v>
      </c>
      <c r="DE12" s="75">
        <f t="shared" si="55"/>
        <v>600</v>
      </c>
      <c r="DF12" s="66">
        <f t="shared" si="56"/>
        <v>50</v>
      </c>
      <c r="DG12" s="66">
        <f t="shared" si="56"/>
        <v>50</v>
      </c>
      <c r="DH12" s="66">
        <f t="shared" si="56"/>
        <v>50</v>
      </c>
      <c r="DI12" s="66">
        <f t="shared" si="56"/>
        <v>50</v>
      </c>
      <c r="DJ12" s="66">
        <f t="shared" si="56"/>
        <v>50</v>
      </c>
      <c r="DK12" s="66">
        <f t="shared" si="56"/>
        <v>50</v>
      </c>
      <c r="DL12" s="66">
        <f t="shared" si="56"/>
        <v>50</v>
      </c>
      <c r="DM12" s="66">
        <f t="shared" si="56"/>
        <v>50</v>
      </c>
      <c r="DN12" s="66">
        <f t="shared" si="56"/>
        <v>50</v>
      </c>
      <c r="DO12" s="66">
        <f t="shared" si="56"/>
        <v>50</v>
      </c>
      <c r="DP12" s="66">
        <f t="shared" si="56"/>
        <v>50</v>
      </c>
      <c r="DQ12" s="66">
        <f t="shared" si="56"/>
        <v>50</v>
      </c>
      <c r="DR12" s="75">
        <f t="shared" si="57"/>
        <v>600</v>
      </c>
      <c r="DS12" s="66">
        <f t="shared" si="58"/>
        <v>50</v>
      </c>
      <c r="DT12" s="66">
        <f t="shared" si="58"/>
        <v>50</v>
      </c>
      <c r="DU12" s="66">
        <f t="shared" si="58"/>
        <v>50</v>
      </c>
      <c r="DV12" s="66">
        <f t="shared" si="58"/>
        <v>50</v>
      </c>
      <c r="DW12" s="66">
        <f t="shared" si="58"/>
        <v>50</v>
      </c>
      <c r="DX12" s="66">
        <f t="shared" si="58"/>
        <v>50</v>
      </c>
      <c r="DY12" s="66">
        <f t="shared" si="58"/>
        <v>50</v>
      </c>
      <c r="DZ12" s="66">
        <f t="shared" si="58"/>
        <v>50</v>
      </c>
      <c r="EA12" s="66">
        <f t="shared" si="58"/>
        <v>50</v>
      </c>
      <c r="EB12" s="66">
        <f t="shared" si="58"/>
        <v>50</v>
      </c>
      <c r="EC12" s="66">
        <f t="shared" si="58"/>
        <v>50</v>
      </c>
      <c r="ED12" s="66">
        <f t="shared" si="58"/>
        <v>50</v>
      </c>
      <c r="EE12" s="76">
        <f t="shared" si="59"/>
        <v>600</v>
      </c>
    </row>
    <row r="13" spans="1:149" x14ac:dyDescent="0.2">
      <c r="A13" s="2"/>
      <c r="D13" s="3" t="s">
        <v>61</v>
      </c>
      <c r="E13" s="66">
        <v>1580</v>
      </c>
      <c r="F13" s="66">
        <f t="shared" si="40"/>
        <v>1580</v>
      </c>
      <c r="G13" s="66">
        <f t="shared" si="40"/>
        <v>1580</v>
      </c>
      <c r="H13" s="66">
        <f t="shared" si="40"/>
        <v>1580</v>
      </c>
      <c r="I13" s="66">
        <f t="shared" si="40"/>
        <v>1580</v>
      </c>
      <c r="J13" s="66">
        <f t="shared" si="40"/>
        <v>1580</v>
      </c>
      <c r="K13" s="66">
        <f t="shared" si="40"/>
        <v>1580</v>
      </c>
      <c r="L13" s="66">
        <f t="shared" si="40"/>
        <v>1580</v>
      </c>
      <c r="M13" s="66">
        <f t="shared" si="40"/>
        <v>1580</v>
      </c>
      <c r="N13" s="66">
        <f t="shared" si="40"/>
        <v>1580</v>
      </c>
      <c r="O13" s="66">
        <f t="shared" si="40"/>
        <v>1580</v>
      </c>
      <c r="P13" s="66">
        <f t="shared" si="40"/>
        <v>1580</v>
      </c>
      <c r="Q13" s="66">
        <f t="shared" si="40"/>
        <v>1580</v>
      </c>
      <c r="R13" s="75">
        <f t="shared" si="41"/>
        <v>18960</v>
      </c>
      <c r="S13" s="69">
        <v>1620</v>
      </c>
      <c r="T13" s="69">
        <v>1680</v>
      </c>
      <c r="U13" s="66">
        <f>IF(U$2&gt;=$B$18,$E13,0)</f>
        <v>1580</v>
      </c>
      <c r="V13" s="66">
        <v>1580</v>
      </c>
      <c r="W13" s="66">
        <v>1580</v>
      </c>
      <c r="X13" s="66">
        <v>1580</v>
      </c>
      <c r="Y13" s="66">
        <v>1580</v>
      </c>
      <c r="Z13" s="66">
        <v>1580</v>
      </c>
      <c r="AA13" s="66">
        <v>1580</v>
      </c>
      <c r="AB13" s="66">
        <v>1580</v>
      </c>
      <c r="AC13" s="66">
        <v>0</v>
      </c>
      <c r="AD13" s="66">
        <v>0</v>
      </c>
      <c r="AE13" s="75">
        <f t="shared" si="43"/>
        <v>15940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75">
        <f t="shared" si="45"/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75">
        <f t="shared" si="47"/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75">
        <f t="shared" si="49"/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75">
        <f t="shared" si="51"/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75">
        <f t="shared" si="53"/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75">
        <f t="shared" si="55"/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75">
        <f t="shared" si="57"/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76">
        <f t="shared" si="59"/>
        <v>0</v>
      </c>
    </row>
    <row r="14" spans="1:149" x14ac:dyDescent="0.2">
      <c r="A14" s="2"/>
      <c r="D14" s="3" t="s">
        <v>63</v>
      </c>
      <c r="E14" s="66">
        <v>0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>IF(S$2&gt;=$B$18,$E14,0)</f>
        <v>0</v>
      </c>
      <c r="T14" s="66">
        <f>IF(T$2&gt;=$B$18,$E14,0)</f>
        <v>0</v>
      </c>
      <c r="U14" s="66">
        <f>IF(U$2&gt;=$B$18,$E14,0)</f>
        <v>0</v>
      </c>
      <c r="V14" s="66">
        <f t="shared" ref="V14:AD14" si="61">IF(V$2&gt;=$B$18,$E14,0)</f>
        <v>0</v>
      </c>
      <c r="W14" s="66">
        <f t="shared" si="61"/>
        <v>0</v>
      </c>
      <c r="X14" s="66">
        <f t="shared" si="61"/>
        <v>0</v>
      </c>
      <c r="Y14" s="66">
        <f t="shared" si="61"/>
        <v>0</v>
      </c>
      <c r="Z14" s="66">
        <f t="shared" si="61"/>
        <v>0</v>
      </c>
      <c r="AA14" s="66">
        <f t="shared" si="61"/>
        <v>0</v>
      </c>
      <c r="AB14" s="66">
        <f t="shared" si="61"/>
        <v>0</v>
      </c>
      <c r="AC14" s="66">
        <f t="shared" si="61"/>
        <v>0</v>
      </c>
      <c r="AD14" s="66">
        <f t="shared" si="61"/>
        <v>0</v>
      </c>
      <c r="AE14" s="75">
        <f t="shared" si="43"/>
        <v>0</v>
      </c>
      <c r="AF14" s="66">
        <f t="shared" ref="AF14:AQ23" si="62">IF(AF$2&gt;=$B$18,$E14,0)</f>
        <v>0</v>
      </c>
      <c r="AG14" s="66">
        <f t="shared" si="62"/>
        <v>0</v>
      </c>
      <c r="AH14" s="66">
        <f t="shared" si="62"/>
        <v>0</v>
      </c>
      <c r="AI14" s="66">
        <f t="shared" si="62"/>
        <v>0</v>
      </c>
      <c r="AJ14" s="66">
        <f t="shared" si="62"/>
        <v>0</v>
      </c>
      <c r="AK14" s="66">
        <f t="shared" si="62"/>
        <v>0</v>
      </c>
      <c r="AL14" s="66">
        <f t="shared" si="62"/>
        <v>0</v>
      </c>
      <c r="AM14" s="66">
        <f t="shared" si="62"/>
        <v>0</v>
      </c>
      <c r="AN14" s="66">
        <f t="shared" si="62"/>
        <v>0</v>
      </c>
      <c r="AO14" s="66">
        <f t="shared" si="62"/>
        <v>0</v>
      </c>
      <c r="AP14" s="66">
        <f t="shared" si="62"/>
        <v>0</v>
      </c>
      <c r="AQ14" s="66">
        <f t="shared" si="62"/>
        <v>0</v>
      </c>
      <c r="AR14" s="75">
        <f t="shared" si="45"/>
        <v>0</v>
      </c>
      <c r="AS14" s="66">
        <f t="shared" ref="AS14:BD23" si="63">IF(AS$2&gt;=$B$18,$E14,0)</f>
        <v>0</v>
      </c>
      <c r="AT14" s="66">
        <f t="shared" si="63"/>
        <v>0</v>
      </c>
      <c r="AU14" s="66">
        <f t="shared" si="63"/>
        <v>0</v>
      </c>
      <c r="AV14" s="66">
        <f t="shared" si="63"/>
        <v>0</v>
      </c>
      <c r="AW14" s="66">
        <f t="shared" si="63"/>
        <v>0</v>
      </c>
      <c r="AX14" s="66">
        <f t="shared" si="63"/>
        <v>0</v>
      </c>
      <c r="AY14" s="66">
        <f t="shared" si="63"/>
        <v>0</v>
      </c>
      <c r="AZ14" s="66">
        <f t="shared" si="63"/>
        <v>0</v>
      </c>
      <c r="BA14" s="66">
        <f t="shared" si="63"/>
        <v>0</v>
      </c>
      <c r="BB14" s="66">
        <f t="shared" si="63"/>
        <v>0</v>
      </c>
      <c r="BC14" s="66">
        <f t="shared" si="63"/>
        <v>0</v>
      </c>
      <c r="BD14" s="66">
        <f t="shared" si="63"/>
        <v>0</v>
      </c>
      <c r="BE14" s="75">
        <f t="shared" si="47"/>
        <v>0</v>
      </c>
      <c r="BF14" s="66">
        <f t="shared" ref="BF14:BQ23" si="64">IF(BF$2&gt;=$B$18,$E14,0)</f>
        <v>0</v>
      </c>
      <c r="BG14" s="66">
        <f t="shared" si="64"/>
        <v>0</v>
      </c>
      <c r="BH14" s="66">
        <f t="shared" si="64"/>
        <v>0</v>
      </c>
      <c r="BI14" s="66">
        <f t="shared" si="64"/>
        <v>0</v>
      </c>
      <c r="BJ14" s="66">
        <f t="shared" si="64"/>
        <v>0</v>
      </c>
      <c r="BK14" s="66">
        <f t="shared" si="64"/>
        <v>0</v>
      </c>
      <c r="BL14" s="66">
        <f t="shared" si="64"/>
        <v>0</v>
      </c>
      <c r="BM14" s="66">
        <f t="shared" si="64"/>
        <v>0</v>
      </c>
      <c r="BN14" s="66">
        <f t="shared" si="64"/>
        <v>0</v>
      </c>
      <c r="BO14" s="66">
        <f t="shared" si="64"/>
        <v>0</v>
      </c>
      <c r="BP14" s="66">
        <f t="shared" si="64"/>
        <v>0</v>
      </c>
      <c r="BQ14" s="66">
        <f t="shared" si="64"/>
        <v>0</v>
      </c>
      <c r="BR14" s="75">
        <f t="shared" si="49"/>
        <v>0</v>
      </c>
      <c r="BS14" s="66">
        <f t="shared" ref="BS14:CD23" si="65">IF(BS$2&gt;=$B$18,$E14,0)</f>
        <v>0</v>
      </c>
      <c r="BT14" s="66">
        <f t="shared" si="65"/>
        <v>0</v>
      </c>
      <c r="BU14" s="66">
        <f t="shared" si="65"/>
        <v>0</v>
      </c>
      <c r="BV14" s="66">
        <f t="shared" si="65"/>
        <v>0</v>
      </c>
      <c r="BW14" s="66">
        <f t="shared" si="65"/>
        <v>0</v>
      </c>
      <c r="BX14" s="66">
        <f t="shared" si="65"/>
        <v>0</v>
      </c>
      <c r="BY14" s="66">
        <f t="shared" si="65"/>
        <v>0</v>
      </c>
      <c r="BZ14" s="66">
        <f t="shared" si="65"/>
        <v>0</v>
      </c>
      <c r="CA14" s="66">
        <f t="shared" si="65"/>
        <v>0</v>
      </c>
      <c r="CB14" s="66">
        <f t="shared" si="65"/>
        <v>0</v>
      </c>
      <c r="CC14" s="66">
        <f t="shared" si="65"/>
        <v>0</v>
      </c>
      <c r="CD14" s="66">
        <f t="shared" si="65"/>
        <v>0</v>
      </c>
      <c r="CE14" s="75">
        <f t="shared" si="51"/>
        <v>0</v>
      </c>
      <c r="CF14" s="66">
        <f t="shared" ref="CF14:CQ23" si="66">IF(CF$2&gt;=$B$18,$E14,0)</f>
        <v>0</v>
      </c>
      <c r="CG14" s="66">
        <f t="shared" si="66"/>
        <v>0</v>
      </c>
      <c r="CH14" s="66">
        <f t="shared" si="66"/>
        <v>0</v>
      </c>
      <c r="CI14" s="66">
        <f t="shared" si="66"/>
        <v>0</v>
      </c>
      <c r="CJ14" s="66">
        <f t="shared" si="66"/>
        <v>0</v>
      </c>
      <c r="CK14" s="66">
        <f t="shared" si="66"/>
        <v>0</v>
      </c>
      <c r="CL14" s="66">
        <f t="shared" si="66"/>
        <v>0</v>
      </c>
      <c r="CM14" s="66">
        <f t="shared" si="66"/>
        <v>0</v>
      </c>
      <c r="CN14" s="66">
        <f t="shared" si="66"/>
        <v>0</v>
      </c>
      <c r="CO14" s="66">
        <f t="shared" si="66"/>
        <v>0</v>
      </c>
      <c r="CP14" s="66">
        <f t="shared" si="66"/>
        <v>0</v>
      </c>
      <c r="CQ14" s="66">
        <f t="shared" si="66"/>
        <v>0</v>
      </c>
      <c r="CR14" s="75">
        <f t="shared" si="53"/>
        <v>0</v>
      </c>
      <c r="CS14" s="66">
        <f t="shared" ref="CS14:DD23" si="67">IF(CS$2&gt;=$B$18,$E14,0)</f>
        <v>0</v>
      </c>
      <c r="CT14" s="66">
        <f t="shared" si="67"/>
        <v>0</v>
      </c>
      <c r="CU14" s="66">
        <f t="shared" si="67"/>
        <v>0</v>
      </c>
      <c r="CV14" s="66">
        <f t="shared" si="67"/>
        <v>0</v>
      </c>
      <c r="CW14" s="66">
        <f t="shared" si="67"/>
        <v>0</v>
      </c>
      <c r="CX14" s="66">
        <f t="shared" si="67"/>
        <v>0</v>
      </c>
      <c r="CY14" s="66">
        <f t="shared" si="67"/>
        <v>0</v>
      </c>
      <c r="CZ14" s="66">
        <f t="shared" si="67"/>
        <v>0</v>
      </c>
      <c r="DA14" s="66">
        <f t="shared" si="67"/>
        <v>0</v>
      </c>
      <c r="DB14" s="66">
        <f t="shared" si="67"/>
        <v>0</v>
      </c>
      <c r="DC14" s="66">
        <f t="shared" si="67"/>
        <v>0</v>
      </c>
      <c r="DD14" s="66">
        <f t="shared" si="67"/>
        <v>0</v>
      </c>
      <c r="DE14" s="75">
        <f t="shared" si="55"/>
        <v>0</v>
      </c>
      <c r="DF14" s="66">
        <f t="shared" ref="DF14:DQ23" si="68">IF(DF$2&gt;=$B$18,$E14,0)</f>
        <v>0</v>
      </c>
      <c r="DG14" s="66">
        <f t="shared" si="68"/>
        <v>0</v>
      </c>
      <c r="DH14" s="66">
        <f t="shared" si="68"/>
        <v>0</v>
      </c>
      <c r="DI14" s="66">
        <f t="shared" si="68"/>
        <v>0</v>
      </c>
      <c r="DJ14" s="66">
        <f t="shared" si="68"/>
        <v>0</v>
      </c>
      <c r="DK14" s="66">
        <f t="shared" si="68"/>
        <v>0</v>
      </c>
      <c r="DL14" s="66">
        <f t="shared" si="68"/>
        <v>0</v>
      </c>
      <c r="DM14" s="66">
        <f t="shared" si="68"/>
        <v>0</v>
      </c>
      <c r="DN14" s="66">
        <f t="shared" si="68"/>
        <v>0</v>
      </c>
      <c r="DO14" s="66">
        <f t="shared" si="68"/>
        <v>0</v>
      </c>
      <c r="DP14" s="66">
        <f t="shared" si="68"/>
        <v>0</v>
      </c>
      <c r="DQ14" s="66">
        <f t="shared" si="68"/>
        <v>0</v>
      </c>
      <c r="DR14" s="75">
        <f t="shared" si="57"/>
        <v>0</v>
      </c>
      <c r="DS14" s="66">
        <f t="shared" ref="DS14:ED23" si="69">IF(DS$2&gt;=$B$18,$E14,0)</f>
        <v>0</v>
      </c>
      <c r="DT14" s="66">
        <f t="shared" si="69"/>
        <v>0</v>
      </c>
      <c r="DU14" s="66">
        <f t="shared" si="69"/>
        <v>0</v>
      </c>
      <c r="DV14" s="66">
        <f t="shared" si="69"/>
        <v>0</v>
      </c>
      <c r="DW14" s="66">
        <f t="shared" si="69"/>
        <v>0</v>
      </c>
      <c r="DX14" s="66">
        <f t="shared" si="69"/>
        <v>0</v>
      </c>
      <c r="DY14" s="66">
        <f t="shared" si="69"/>
        <v>0</v>
      </c>
      <c r="DZ14" s="66">
        <f t="shared" si="69"/>
        <v>0</v>
      </c>
      <c r="EA14" s="66">
        <f t="shared" si="69"/>
        <v>0</v>
      </c>
      <c r="EB14" s="66">
        <f t="shared" si="69"/>
        <v>0</v>
      </c>
      <c r="EC14" s="66">
        <f t="shared" si="69"/>
        <v>0</v>
      </c>
      <c r="ED14" s="66">
        <f t="shared" si="69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SUM(B9:B13)</f>
        <v>2224500</v>
      </c>
      <c r="D15" s="3" t="s">
        <v>65</v>
      </c>
      <c r="E15" s="66">
        <v>500</v>
      </c>
      <c r="F15" s="66">
        <f t="shared" si="40"/>
        <v>500</v>
      </c>
      <c r="G15" s="66">
        <f t="shared" si="40"/>
        <v>500</v>
      </c>
      <c r="H15" s="66">
        <f t="shared" si="40"/>
        <v>500</v>
      </c>
      <c r="I15" s="66">
        <f t="shared" si="40"/>
        <v>500</v>
      </c>
      <c r="J15" s="66">
        <f t="shared" si="40"/>
        <v>500</v>
      </c>
      <c r="K15" s="66">
        <f t="shared" si="40"/>
        <v>500</v>
      </c>
      <c r="L15" s="66">
        <f t="shared" si="40"/>
        <v>500</v>
      </c>
      <c r="M15" s="66">
        <f t="shared" si="40"/>
        <v>500</v>
      </c>
      <c r="N15" s="66">
        <f t="shared" si="40"/>
        <v>500</v>
      </c>
      <c r="O15" s="66">
        <f t="shared" si="40"/>
        <v>500</v>
      </c>
      <c r="P15" s="66">
        <f t="shared" si="40"/>
        <v>500</v>
      </c>
      <c r="Q15" s="66">
        <f t="shared" si="40"/>
        <v>500</v>
      </c>
      <c r="R15" s="75">
        <f t="shared" si="41"/>
        <v>6000</v>
      </c>
      <c r="S15" s="66">
        <v>485</v>
      </c>
      <c r="T15" s="66">
        <v>485</v>
      </c>
      <c r="U15" s="66">
        <v>485</v>
      </c>
      <c r="V15" s="66">
        <v>485</v>
      </c>
      <c r="W15" s="66">
        <v>485</v>
      </c>
      <c r="X15" s="66">
        <v>485</v>
      </c>
      <c r="Y15" s="66">
        <v>485</v>
      </c>
      <c r="Z15" s="66">
        <v>485</v>
      </c>
      <c r="AA15" s="66">
        <v>485</v>
      </c>
      <c r="AB15" s="66">
        <v>485</v>
      </c>
      <c r="AC15" s="66">
        <v>485</v>
      </c>
      <c r="AD15" s="66">
        <v>485</v>
      </c>
      <c r="AE15" s="75">
        <f t="shared" si="43"/>
        <v>5820</v>
      </c>
      <c r="AF15" s="66">
        <f t="shared" si="62"/>
        <v>500</v>
      </c>
      <c r="AG15" s="66">
        <f t="shared" si="62"/>
        <v>500</v>
      </c>
      <c r="AH15" s="66">
        <f t="shared" si="62"/>
        <v>500</v>
      </c>
      <c r="AI15" s="66">
        <f t="shared" si="62"/>
        <v>500</v>
      </c>
      <c r="AJ15" s="66">
        <f t="shared" si="62"/>
        <v>500</v>
      </c>
      <c r="AK15" s="66">
        <f t="shared" si="62"/>
        <v>500</v>
      </c>
      <c r="AL15" s="66">
        <f t="shared" si="62"/>
        <v>500</v>
      </c>
      <c r="AM15" s="66">
        <f t="shared" si="62"/>
        <v>500</v>
      </c>
      <c r="AN15" s="66">
        <f t="shared" si="62"/>
        <v>500</v>
      </c>
      <c r="AO15" s="66">
        <f t="shared" si="62"/>
        <v>500</v>
      </c>
      <c r="AP15" s="66">
        <f t="shared" si="62"/>
        <v>500</v>
      </c>
      <c r="AQ15" s="66">
        <f t="shared" si="62"/>
        <v>500</v>
      </c>
      <c r="AR15" s="75">
        <f t="shared" si="45"/>
        <v>6000</v>
      </c>
      <c r="AS15" s="66">
        <f t="shared" si="63"/>
        <v>500</v>
      </c>
      <c r="AT15" s="66">
        <f t="shared" si="63"/>
        <v>500</v>
      </c>
      <c r="AU15" s="66">
        <f t="shared" si="63"/>
        <v>500</v>
      </c>
      <c r="AV15" s="66">
        <f t="shared" si="63"/>
        <v>500</v>
      </c>
      <c r="AW15" s="66">
        <f t="shared" si="63"/>
        <v>500</v>
      </c>
      <c r="AX15" s="66">
        <f t="shared" si="63"/>
        <v>500</v>
      </c>
      <c r="AY15" s="66">
        <f t="shared" si="63"/>
        <v>500</v>
      </c>
      <c r="AZ15" s="66">
        <f t="shared" si="63"/>
        <v>500</v>
      </c>
      <c r="BA15" s="66">
        <f t="shared" si="63"/>
        <v>500</v>
      </c>
      <c r="BB15" s="66">
        <f t="shared" si="63"/>
        <v>500</v>
      </c>
      <c r="BC15" s="66">
        <f t="shared" si="63"/>
        <v>500</v>
      </c>
      <c r="BD15" s="66">
        <f t="shared" si="63"/>
        <v>500</v>
      </c>
      <c r="BE15" s="75">
        <f t="shared" si="47"/>
        <v>6000</v>
      </c>
      <c r="BF15" s="66">
        <f t="shared" si="64"/>
        <v>500</v>
      </c>
      <c r="BG15" s="66">
        <f t="shared" si="64"/>
        <v>500</v>
      </c>
      <c r="BH15" s="66">
        <f t="shared" si="64"/>
        <v>500</v>
      </c>
      <c r="BI15" s="66">
        <f t="shared" si="64"/>
        <v>500</v>
      </c>
      <c r="BJ15" s="66">
        <f t="shared" si="64"/>
        <v>500</v>
      </c>
      <c r="BK15" s="66">
        <f t="shared" si="64"/>
        <v>500</v>
      </c>
      <c r="BL15" s="66">
        <f t="shared" si="64"/>
        <v>500</v>
      </c>
      <c r="BM15" s="66">
        <f t="shared" si="64"/>
        <v>500</v>
      </c>
      <c r="BN15" s="66">
        <f t="shared" si="64"/>
        <v>500</v>
      </c>
      <c r="BO15" s="66">
        <f t="shared" si="64"/>
        <v>500</v>
      </c>
      <c r="BP15" s="66">
        <f t="shared" si="64"/>
        <v>500</v>
      </c>
      <c r="BQ15" s="66">
        <f t="shared" si="64"/>
        <v>500</v>
      </c>
      <c r="BR15" s="75">
        <f t="shared" si="49"/>
        <v>6000</v>
      </c>
      <c r="BS15" s="66">
        <f t="shared" si="65"/>
        <v>500</v>
      </c>
      <c r="BT15" s="66">
        <f t="shared" si="65"/>
        <v>500</v>
      </c>
      <c r="BU15" s="66">
        <f t="shared" si="65"/>
        <v>500</v>
      </c>
      <c r="BV15" s="66">
        <f t="shared" si="65"/>
        <v>500</v>
      </c>
      <c r="BW15" s="66">
        <f t="shared" si="65"/>
        <v>500</v>
      </c>
      <c r="BX15" s="66">
        <f t="shared" si="65"/>
        <v>500</v>
      </c>
      <c r="BY15" s="66">
        <f t="shared" si="65"/>
        <v>500</v>
      </c>
      <c r="BZ15" s="66">
        <f t="shared" si="65"/>
        <v>500</v>
      </c>
      <c r="CA15" s="66">
        <f t="shared" si="65"/>
        <v>500</v>
      </c>
      <c r="CB15" s="66">
        <f t="shared" si="65"/>
        <v>500</v>
      </c>
      <c r="CC15" s="66">
        <f t="shared" si="65"/>
        <v>500</v>
      </c>
      <c r="CD15" s="66">
        <f t="shared" si="65"/>
        <v>500</v>
      </c>
      <c r="CE15" s="75">
        <f t="shared" si="51"/>
        <v>6000</v>
      </c>
      <c r="CF15" s="66">
        <f t="shared" si="66"/>
        <v>500</v>
      </c>
      <c r="CG15" s="66">
        <f t="shared" si="66"/>
        <v>500</v>
      </c>
      <c r="CH15" s="66">
        <f t="shared" si="66"/>
        <v>500</v>
      </c>
      <c r="CI15" s="66">
        <f t="shared" si="66"/>
        <v>500</v>
      </c>
      <c r="CJ15" s="66">
        <f t="shared" si="66"/>
        <v>500</v>
      </c>
      <c r="CK15" s="66">
        <f t="shared" si="66"/>
        <v>500</v>
      </c>
      <c r="CL15" s="66">
        <f t="shared" si="66"/>
        <v>500</v>
      </c>
      <c r="CM15" s="66">
        <f t="shared" si="66"/>
        <v>500</v>
      </c>
      <c r="CN15" s="66">
        <f t="shared" si="66"/>
        <v>500</v>
      </c>
      <c r="CO15" s="66">
        <f t="shared" si="66"/>
        <v>500</v>
      </c>
      <c r="CP15" s="66">
        <f t="shared" si="66"/>
        <v>500</v>
      </c>
      <c r="CQ15" s="66">
        <f t="shared" si="66"/>
        <v>500</v>
      </c>
      <c r="CR15" s="75">
        <f t="shared" si="53"/>
        <v>6000</v>
      </c>
      <c r="CS15" s="66">
        <f t="shared" si="67"/>
        <v>500</v>
      </c>
      <c r="CT15" s="66">
        <f t="shared" si="67"/>
        <v>500</v>
      </c>
      <c r="CU15" s="66">
        <f t="shared" si="67"/>
        <v>500</v>
      </c>
      <c r="CV15" s="66">
        <f t="shared" si="67"/>
        <v>500</v>
      </c>
      <c r="CW15" s="66">
        <f t="shared" si="67"/>
        <v>500</v>
      </c>
      <c r="CX15" s="66">
        <f t="shared" si="67"/>
        <v>500</v>
      </c>
      <c r="CY15" s="66">
        <f t="shared" si="67"/>
        <v>500</v>
      </c>
      <c r="CZ15" s="66">
        <f t="shared" si="67"/>
        <v>500</v>
      </c>
      <c r="DA15" s="66">
        <f t="shared" si="67"/>
        <v>500</v>
      </c>
      <c r="DB15" s="66">
        <f t="shared" si="67"/>
        <v>500</v>
      </c>
      <c r="DC15" s="66">
        <f t="shared" si="67"/>
        <v>500</v>
      </c>
      <c r="DD15" s="66">
        <f t="shared" si="67"/>
        <v>500</v>
      </c>
      <c r="DE15" s="75">
        <f t="shared" si="55"/>
        <v>6000</v>
      </c>
      <c r="DF15" s="66">
        <f t="shared" si="68"/>
        <v>500</v>
      </c>
      <c r="DG15" s="66">
        <f t="shared" si="68"/>
        <v>500</v>
      </c>
      <c r="DH15" s="66">
        <f t="shared" si="68"/>
        <v>500</v>
      </c>
      <c r="DI15" s="66">
        <f t="shared" si="68"/>
        <v>500</v>
      </c>
      <c r="DJ15" s="66">
        <f t="shared" si="68"/>
        <v>500</v>
      </c>
      <c r="DK15" s="66">
        <f t="shared" si="68"/>
        <v>500</v>
      </c>
      <c r="DL15" s="66">
        <f t="shared" si="68"/>
        <v>500</v>
      </c>
      <c r="DM15" s="66">
        <f t="shared" si="68"/>
        <v>500</v>
      </c>
      <c r="DN15" s="66">
        <f t="shared" si="68"/>
        <v>500</v>
      </c>
      <c r="DO15" s="66">
        <f t="shared" si="68"/>
        <v>500</v>
      </c>
      <c r="DP15" s="66">
        <f t="shared" si="68"/>
        <v>500</v>
      </c>
      <c r="DQ15" s="66">
        <f t="shared" si="68"/>
        <v>500</v>
      </c>
      <c r="DR15" s="75">
        <f t="shared" si="57"/>
        <v>6000</v>
      </c>
      <c r="DS15" s="66">
        <f t="shared" si="69"/>
        <v>500</v>
      </c>
      <c r="DT15" s="66">
        <f t="shared" si="69"/>
        <v>500</v>
      </c>
      <c r="DU15" s="66">
        <f t="shared" si="69"/>
        <v>500</v>
      </c>
      <c r="DV15" s="66">
        <f t="shared" si="69"/>
        <v>500</v>
      </c>
      <c r="DW15" s="66">
        <f t="shared" si="69"/>
        <v>500</v>
      </c>
      <c r="DX15" s="66">
        <f t="shared" si="69"/>
        <v>500</v>
      </c>
      <c r="DY15" s="66">
        <f t="shared" si="69"/>
        <v>500</v>
      </c>
      <c r="DZ15" s="66">
        <f t="shared" si="69"/>
        <v>500</v>
      </c>
      <c r="EA15" s="66">
        <f t="shared" si="69"/>
        <v>500</v>
      </c>
      <c r="EB15" s="66">
        <f t="shared" si="69"/>
        <v>500</v>
      </c>
      <c r="EC15" s="66">
        <f t="shared" si="69"/>
        <v>500</v>
      </c>
      <c r="ED15" s="66">
        <f t="shared" si="69"/>
        <v>500</v>
      </c>
      <c r="EE15" s="76">
        <f t="shared" si="59"/>
        <v>6000</v>
      </c>
    </row>
    <row r="16" spans="1:149" x14ac:dyDescent="0.2">
      <c r="A16" s="2" t="s">
        <v>64</v>
      </c>
      <c r="B16" s="66">
        <f>+B15*20/100</f>
        <v>444900</v>
      </c>
      <c r="D16" s="3" t="s">
        <v>66</v>
      </c>
      <c r="E16" s="66">
        <v>85</v>
      </c>
      <c r="F16" s="66">
        <f t="shared" si="40"/>
        <v>85</v>
      </c>
      <c r="G16" s="66">
        <f t="shared" si="40"/>
        <v>85</v>
      </c>
      <c r="H16" s="66">
        <f t="shared" si="40"/>
        <v>85</v>
      </c>
      <c r="I16" s="66">
        <f t="shared" si="40"/>
        <v>85</v>
      </c>
      <c r="J16" s="66">
        <f t="shared" si="40"/>
        <v>85</v>
      </c>
      <c r="K16" s="66">
        <f t="shared" si="40"/>
        <v>85</v>
      </c>
      <c r="L16" s="66">
        <f t="shared" si="40"/>
        <v>85</v>
      </c>
      <c r="M16" s="66">
        <f t="shared" si="40"/>
        <v>85</v>
      </c>
      <c r="N16" s="66">
        <f t="shared" si="40"/>
        <v>85</v>
      </c>
      <c r="O16" s="66">
        <f t="shared" si="40"/>
        <v>85</v>
      </c>
      <c r="P16" s="66">
        <f t="shared" si="40"/>
        <v>85</v>
      </c>
      <c r="Q16" s="66">
        <f t="shared" si="40"/>
        <v>85</v>
      </c>
      <c r="R16" s="75">
        <f t="shared" si="41"/>
        <v>1020</v>
      </c>
      <c r="S16" s="66">
        <v>0</v>
      </c>
      <c r="T16" s="66">
        <v>0</v>
      </c>
      <c r="U16" s="66">
        <v>0</v>
      </c>
      <c r="V16" s="66">
        <v>0</v>
      </c>
      <c r="W16" s="66">
        <f t="shared" ref="V16:AD18" si="70">IF(W$2&gt;=$B$18,$E16,0)</f>
        <v>85</v>
      </c>
      <c r="X16" s="66">
        <f t="shared" si="70"/>
        <v>85</v>
      </c>
      <c r="Y16" s="66">
        <f t="shared" si="70"/>
        <v>85</v>
      </c>
      <c r="Z16" s="66">
        <f t="shared" si="70"/>
        <v>85</v>
      </c>
      <c r="AA16" s="66">
        <f t="shared" si="70"/>
        <v>85</v>
      </c>
      <c r="AB16" s="66">
        <f t="shared" si="70"/>
        <v>85</v>
      </c>
      <c r="AC16" s="66">
        <f t="shared" si="70"/>
        <v>85</v>
      </c>
      <c r="AD16" s="66">
        <f t="shared" si="70"/>
        <v>85</v>
      </c>
      <c r="AE16" s="75">
        <f t="shared" si="43"/>
        <v>680</v>
      </c>
      <c r="AF16" s="66">
        <f t="shared" si="62"/>
        <v>85</v>
      </c>
      <c r="AG16" s="66">
        <f t="shared" si="62"/>
        <v>85</v>
      </c>
      <c r="AH16" s="66">
        <f t="shared" si="62"/>
        <v>85</v>
      </c>
      <c r="AI16" s="66">
        <f t="shared" si="62"/>
        <v>85</v>
      </c>
      <c r="AJ16" s="66">
        <f t="shared" si="62"/>
        <v>85</v>
      </c>
      <c r="AK16" s="66">
        <f t="shared" si="62"/>
        <v>85</v>
      </c>
      <c r="AL16" s="66">
        <f t="shared" si="62"/>
        <v>85</v>
      </c>
      <c r="AM16" s="66">
        <f t="shared" si="62"/>
        <v>85</v>
      </c>
      <c r="AN16" s="66">
        <f t="shared" si="62"/>
        <v>85</v>
      </c>
      <c r="AO16" s="66">
        <f t="shared" si="62"/>
        <v>85</v>
      </c>
      <c r="AP16" s="66">
        <f t="shared" si="62"/>
        <v>85</v>
      </c>
      <c r="AQ16" s="66">
        <f t="shared" si="62"/>
        <v>85</v>
      </c>
      <c r="AR16" s="75">
        <f t="shared" si="45"/>
        <v>1020</v>
      </c>
      <c r="AS16" s="66">
        <f t="shared" si="63"/>
        <v>85</v>
      </c>
      <c r="AT16" s="66">
        <f t="shared" si="63"/>
        <v>85</v>
      </c>
      <c r="AU16" s="66">
        <f t="shared" si="63"/>
        <v>85</v>
      </c>
      <c r="AV16" s="66">
        <f t="shared" si="63"/>
        <v>85</v>
      </c>
      <c r="AW16" s="66">
        <f t="shared" si="63"/>
        <v>85</v>
      </c>
      <c r="AX16" s="66">
        <f t="shared" si="63"/>
        <v>85</v>
      </c>
      <c r="AY16" s="66">
        <f t="shared" si="63"/>
        <v>85</v>
      </c>
      <c r="AZ16" s="66">
        <f t="shared" si="63"/>
        <v>85</v>
      </c>
      <c r="BA16" s="66">
        <f t="shared" si="63"/>
        <v>85</v>
      </c>
      <c r="BB16" s="66">
        <f t="shared" si="63"/>
        <v>85</v>
      </c>
      <c r="BC16" s="66">
        <f t="shared" si="63"/>
        <v>85</v>
      </c>
      <c r="BD16" s="66">
        <f t="shared" si="63"/>
        <v>85</v>
      </c>
      <c r="BE16" s="75">
        <f t="shared" si="47"/>
        <v>1020</v>
      </c>
      <c r="BF16" s="66">
        <f t="shared" si="64"/>
        <v>85</v>
      </c>
      <c r="BG16" s="66">
        <f t="shared" si="64"/>
        <v>85</v>
      </c>
      <c r="BH16" s="66">
        <f t="shared" si="64"/>
        <v>85</v>
      </c>
      <c r="BI16" s="66">
        <f t="shared" si="64"/>
        <v>85</v>
      </c>
      <c r="BJ16" s="66">
        <f t="shared" si="64"/>
        <v>85</v>
      </c>
      <c r="BK16" s="66">
        <f t="shared" si="64"/>
        <v>85</v>
      </c>
      <c r="BL16" s="66">
        <f t="shared" si="64"/>
        <v>85</v>
      </c>
      <c r="BM16" s="66">
        <f t="shared" si="64"/>
        <v>85</v>
      </c>
      <c r="BN16" s="66">
        <f t="shared" si="64"/>
        <v>85</v>
      </c>
      <c r="BO16" s="66">
        <f t="shared" si="64"/>
        <v>85</v>
      </c>
      <c r="BP16" s="66">
        <f t="shared" si="64"/>
        <v>85</v>
      </c>
      <c r="BQ16" s="66">
        <f t="shared" si="64"/>
        <v>85</v>
      </c>
      <c r="BR16" s="75">
        <f t="shared" si="49"/>
        <v>1020</v>
      </c>
      <c r="BS16" s="66">
        <f t="shared" si="65"/>
        <v>85</v>
      </c>
      <c r="BT16" s="66">
        <f t="shared" si="65"/>
        <v>85</v>
      </c>
      <c r="BU16" s="66">
        <f t="shared" si="65"/>
        <v>85</v>
      </c>
      <c r="BV16" s="66">
        <f t="shared" si="65"/>
        <v>85</v>
      </c>
      <c r="BW16" s="66">
        <f t="shared" si="65"/>
        <v>85</v>
      </c>
      <c r="BX16" s="66">
        <f t="shared" si="65"/>
        <v>85</v>
      </c>
      <c r="BY16" s="66">
        <f t="shared" si="65"/>
        <v>85</v>
      </c>
      <c r="BZ16" s="66">
        <f t="shared" si="65"/>
        <v>85</v>
      </c>
      <c r="CA16" s="66">
        <f t="shared" si="65"/>
        <v>85</v>
      </c>
      <c r="CB16" s="66">
        <f t="shared" si="65"/>
        <v>85</v>
      </c>
      <c r="CC16" s="66">
        <f t="shared" si="65"/>
        <v>85</v>
      </c>
      <c r="CD16" s="66">
        <f t="shared" si="65"/>
        <v>85</v>
      </c>
      <c r="CE16" s="75">
        <f t="shared" si="51"/>
        <v>1020</v>
      </c>
      <c r="CF16" s="66">
        <f t="shared" si="66"/>
        <v>85</v>
      </c>
      <c r="CG16" s="66">
        <f t="shared" si="66"/>
        <v>85</v>
      </c>
      <c r="CH16" s="66">
        <f t="shared" si="66"/>
        <v>85</v>
      </c>
      <c r="CI16" s="66">
        <f t="shared" si="66"/>
        <v>85</v>
      </c>
      <c r="CJ16" s="66">
        <f t="shared" si="66"/>
        <v>85</v>
      </c>
      <c r="CK16" s="66">
        <f t="shared" si="66"/>
        <v>85</v>
      </c>
      <c r="CL16" s="66">
        <f t="shared" si="66"/>
        <v>85</v>
      </c>
      <c r="CM16" s="66">
        <f t="shared" si="66"/>
        <v>85</v>
      </c>
      <c r="CN16" s="66">
        <f t="shared" si="66"/>
        <v>85</v>
      </c>
      <c r="CO16" s="66">
        <f t="shared" si="66"/>
        <v>85</v>
      </c>
      <c r="CP16" s="66">
        <f t="shared" si="66"/>
        <v>85</v>
      </c>
      <c r="CQ16" s="66">
        <f t="shared" si="66"/>
        <v>85</v>
      </c>
      <c r="CR16" s="75">
        <f t="shared" si="53"/>
        <v>1020</v>
      </c>
      <c r="CS16" s="66">
        <f t="shared" si="67"/>
        <v>85</v>
      </c>
      <c r="CT16" s="66">
        <f t="shared" si="67"/>
        <v>85</v>
      </c>
      <c r="CU16" s="66">
        <f t="shared" si="67"/>
        <v>85</v>
      </c>
      <c r="CV16" s="66">
        <f t="shared" si="67"/>
        <v>85</v>
      </c>
      <c r="CW16" s="66">
        <f t="shared" si="67"/>
        <v>85</v>
      </c>
      <c r="CX16" s="66">
        <f t="shared" si="67"/>
        <v>85</v>
      </c>
      <c r="CY16" s="66">
        <f t="shared" si="67"/>
        <v>85</v>
      </c>
      <c r="CZ16" s="66">
        <f t="shared" si="67"/>
        <v>85</v>
      </c>
      <c r="DA16" s="66">
        <f t="shared" si="67"/>
        <v>85</v>
      </c>
      <c r="DB16" s="66">
        <f t="shared" si="67"/>
        <v>85</v>
      </c>
      <c r="DC16" s="66">
        <f t="shared" si="67"/>
        <v>85</v>
      </c>
      <c r="DD16" s="66">
        <f t="shared" si="67"/>
        <v>85</v>
      </c>
      <c r="DE16" s="75">
        <f t="shared" si="55"/>
        <v>1020</v>
      </c>
      <c r="DF16" s="66">
        <f t="shared" si="68"/>
        <v>85</v>
      </c>
      <c r="DG16" s="66">
        <f t="shared" si="68"/>
        <v>85</v>
      </c>
      <c r="DH16" s="66">
        <f t="shared" si="68"/>
        <v>85</v>
      </c>
      <c r="DI16" s="66">
        <f t="shared" si="68"/>
        <v>85</v>
      </c>
      <c r="DJ16" s="66">
        <f t="shared" si="68"/>
        <v>85</v>
      </c>
      <c r="DK16" s="66">
        <f t="shared" si="68"/>
        <v>85</v>
      </c>
      <c r="DL16" s="66">
        <f t="shared" si="68"/>
        <v>85</v>
      </c>
      <c r="DM16" s="66">
        <f t="shared" si="68"/>
        <v>85</v>
      </c>
      <c r="DN16" s="66">
        <f t="shared" si="68"/>
        <v>85</v>
      </c>
      <c r="DO16" s="66">
        <f t="shared" si="68"/>
        <v>85</v>
      </c>
      <c r="DP16" s="66">
        <f t="shared" si="68"/>
        <v>85</v>
      </c>
      <c r="DQ16" s="66">
        <f t="shared" si="68"/>
        <v>85</v>
      </c>
      <c r="DR16" s="75">
        <f t="shared" si="57"/>
        <v>1020</v>
      </c>
      <c r="DS16" s="66">
        <f t="shared" si="69"/>
        <v>85</v>
      </c>
      <c r="DT16" s="66">
        <f t="shared" si="69"/>
        <v>85</v>
      </c>
      <c r="DU16" s="66">
        <f t="shared" si="69"/>
        <v>85</v>
      </c>
      <c r="DV16" s="66">
        <f t="shared" si="69"/>
        <v>85</v>
      </c>
      <c r="DW16" s="66">
        <f t="shared" si="69"/>
        <v>85</v>
      </c>
      <c r="DX16" s="66">
        <f t="shared" si="69"/>
        <v>85</v>
      </c>
      <c r="DY16" s="66">
        <f t="shared" si="69"/>
        <v>85</v>
      </c>
      <c r="DZ16" s="66">
        <f t="shared" si="69"/>
        <v>85</v>
      </c>
      <c r="EA16" s="66">
        <f t="shared" si="69"/>
        <v>85</v>
      </c>
      <c r="EB16" s="66">
        <f t="shared" si="69"/>
        <v>85</v>
      </c>
      <c r="EC16" s="66">
        <f t="shared" si="69"/>
        <v>85</v>
      </c>
      <c r="ED16" s="66">
        <f t="shared" si="69"/>
        <v>85</v>
      </c>
      <c r="EE16" s="76">
        <f t="shared" si="59"/>
        <v>1020</v>
      </c>
    </row>
    <row r="17" spans="1:135" x14ac:dyDescent="0.2">
      <c r="A17" s="2"/>
      <c r="D17" s="3" t="s">
        <v>67</v>
      </c>
      <c r="E17" s="66">
        <v>0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ref="S17:U18" si="71">IF(S$2&gt;=$B$18,$E17,0)</f>
        <v>0</v>
      </c>
      <c r="T17" s="66">
        <f t="shared" si="71"/>
        <v>0</v>
      </c>
      <c r="U17" s="66">
        <f t="shared" si="71"/>
        <v>0</v>
      </c>
      <c r="V17" s="66">
        <f t="shared" si="70"/>
        <v>0</v>
      </c>
      <c r="W17" s="66">
        <f t="shared" si="70"/>
        <v>0</v>
      </c>
      <c r="X17" s="66">
        <f t="shared" si="70"/>
        <v>0</v>
      </c>
      <c r="Y17" s="66">
        <f t="shared" si="70"/>
        <v>0</v>
      </c>
      <c r="Z17" s="66">
        <f t="shared" si="70"/>
        <v>0</v>
      </c>
      <c r="AA17" s="66">
        <f t="shared" si="70"/>
        <v>0</v>
      </c>
      <c r="AB17" s="66">
        <f t="shared" si="70"/>
        <v>0</v>
      </c>
      <c r="AC17" s="66">
        <f t="shared" si="70"/>
        <v>0</v>
      </c>
      <c r="AD17" s="66">
        <f t="shared" si="70"/>
        <v>0</v>
      </c>
      <c r="AE17" s="75">
        <f t="shared" si="43"/>
        <v>0</v>
      </c>
      <c r="AF17" s="66">
        <f t="shared" si="62"/>
        <v>0</v>
      </c>
      <c r="AG17" s="66">
        <f t="shared" si="62"/>
        <v>0</v>
      </c>
      <c r="AH17" s="66">
        <f t="shared" si="62"/>
        <v>0</v>
      </c>
      <c r="AI17" s="66">
        <f t="shared" si="62"/>
        <v>0</v>
      </c>
      <c r="AJ17" s="66">
        <f t="shared" si="62"/>
        <v>0</v>
      </c>
      <c r="AK17" s="66">
        <f t="shared" si="62"/>
        <v>0</v>
      </c>
      <c r="AL17" s="66">
        <f t="shared" si="62"/>
        <v>0</v>
      </c>
      <c r="AM17" s="66">
        <f t="shared" si="62"/>
        <v>0</v>
      </c>
      <c r="AN17" s="66">
        <f t="shared" si="62"/>
        <v>0</v>
      </c>
      <c r="AO17" s="66">
        <f t="shared" si="62"/>
        <v>0</v>
      </c>
      <c r="AP17" s="66">
        <f t="shared" si="62"/>
        <v>0</v>
      </c>
      <c r="AQ17" s="66">
        <f t="shared" si="62"/>
        <v>0</v>
      </c>
      <c r="AR17" s="75">
        <f t="shared" si="45"/>
        <v>0</v>
      </c>
      <c r="AS17" s="66">
        <f t="shared" si="63"/>
        <v>0</v>
      </c>
      <c r="AT17" s="66">
        <f t="shared" si="63"/>
        <v>0</v>
      </c>
      <c r="AU17" s="66">
        <f t="shared" si="63"/>
        <v>0</v>
      </c>
      <c r="AV17" s="66">
        <f t="shared" si="63"/>
        <v>0</v>
      </c>
      <c r="AW17" s="66">
        <f t="shared" si="63"/>
        <v>0</v>
      </c>
      <c r="AX17" s="66">
        <f t="shared" si="63"/>
        <v>0</v>
      </c>
      <c r="AY17" s="66">
        <f t="shared" si="63"/>
        <v>0</v>
      </c>
      <c r="AZ17" s="66">
        <f t="shared" si="63"/>
        <v>0</v>
      </c>
      <c r="BA17" s="66">
        <f t="shared" si="63"/>
        <v>0</v>
      </c>
      <c r="BB17" s="66">
        <f t="shared" si="63"/>
        <v>0</v>
      </c>
      <c r="BC17" s="66">
        <f t="shared" si="63"/>
        <v>0</v>
      </c>
      <c r="BD17" s="66">
        <f t="shared" si="63"/>
        <v>0</v>
      </c>
      <c r="BE17" s="75">
        <f t="shared" si="47"/>
        <v>0</v>
      </c>
      <c r="BF17" s="66">
        <f t="shared" si="64"/>
        <v>0</v>
      </c>
      <c r="BG17" s="66">
        <f t="shared" si="64"/>
        <v>0</v>
      </c>
      <c r="BH17" s="66">
        <f t="shared" si="64"/>
        <v>0</v>
      </c>
      <c r="BI17" s="66">
        <f t="shared" si="64"/>
        <v>0</v>
      </c>
      <c r="BJ17" s="66">
        <f t="shared" si="64"/>
        <v>0</v>
      </c>
      <c r="BK17" s="66">
        <f t="shared" si="64"/>
        <v>0</v>
      </c>
      <c r="BL17" s="66">
        <f t="shared" si="64"/>
        <v>0</v>
      </c>
      <c r="BM17" s="66">
        <f t="shared" si="64"/>
        <v>0</v>
      </c>
      <c r="BN17" s="66">
        <f t="shared" si="64"/>
        <v>0</v>
      </c>
      <c r="BO17" s="66">
        <f t="shared" si="64"/>
        <v>0</v>
      </c>
      <c r="BP17" s="66">
        <f t="shared" si="64"/>
        <v>0</v>
      </c>
      <c r="BQ17" s="66">
        <f t="shared" si="64"/>
        <v>0</v>
      </c>
      <c r="BR17" s="75">
        <f t="shared" si="49"/>
        <v>0</v>
      </c>
      <c r="BS17" s="66">
        <f t="shared" si="65"/>
        <v>0</v>
      </c>
      <c r="BT17" s="66">
        <f t="shared" si="65"/>
        <v>0</v>
      </c>
      <c r="BU17" s="66">
        <f t="shared" si="65"/>
        <v>0</v>
      </c>
      <c r="BV17" s="66">
        <f t="shared" si="65"/>
        <v>0</v>
      </c>
      <c r="BW17" s="66">
        <f t="shared" si="65"/>
        <v>0</v>
      </c>
      <c r="BX17" s="66">
        <f t="shared" si="65"/>
        <v>0</v>
      </c>
      <c r="BY17" s="66">
        <f t="shared" si="65"/>
        <v>0</v>
      </c>
      <c r="BZ17" s="66">
        <f t="shared" si="65"/>
        <v>0</v>
      </c>
      <c r="CA17" s="66">
        <f t="shared" si="65"/>
        <v>0</v>
      </c>
      <c r="CB17" s="66">
        <f t="shared" si="65"/>
        <v>0</v>
      </c>
      <c r="CC17" s="66">
        <f t="shared" si="65"/>
        <v>0</v>
      </c>
      <c r="CD17" s="66">
        <f t="shared" si="65"/>
        <v>0</v>
      </c>
      <c r="CE17" s="75">
        <f t="shared" si="51"/>
        <v>0</v>
      </c>
      <c r="CF17" s="66">
        <f t="shared" si="66"/>
        <v>0</v>
      </c>
      <c r="CG17" s="66">
        <f t="shared" si="66"/>
        <v>0</v>
      </c>
      <c r="CH17" s="66">
        <f t="shared" si="66"/>
        <v>0</v>
      </c>
      <c r="CI17" s="66">
        <f t="shared" si="66"/>
        <v>0</v>
      </c>
      <c r="CJ17" s="66">
        <f t="shared" si="66"/>
        <v>0</v>
      </c>
      <c r="CK17" s="66">
        <f t="shared" si="66"/>
        <v>0</v>
      </c>
      <c r="CL17" s="66">
        <f t="shared" si="66"/>
        <v>0</v>
      </c>
      <c r="CM17" s="66">
        <f t="shared" si="66"/>
        <v>0</v>
      </c>
      <c r="CN17" s="66">
        <f t="shared" si="66"/>
        <v>0</v>
      </c>
      <c r="CO17" s="66">
        <f t="shared" si="66"/>
        <v>0</v>
      </c>
      <c r="CP17" s="66">
        <f t="shared" si="66"/>
        <v>0</v>
      </c>
      <c r="CQ17" s="66">
        <f t="shared" si="66"/>
        <v>0</v>
      </c>
      <c r="CR17" s="75">
        <f t="shared" si="53"/>
        <v>0</v>
      </c>
      <c r="CS17" s="66">
        <f t="shared" si="67"/>
        <v>0</v>
      </c>
      <c r="CT17" s="66">
        <f t="shared" si="67"/>
        <v>0</v>
      </c>
      <c r="CU17" s="66">
        <f t="shared" si="67"/>
        <v>0</v>
      </c>
      <c r="CV17" s="66">
        <f t="shared" si="67"/>
        <v>0</v>
      </c>
      <c r="CW17" s="66">
        <f t="shared" si="67"/>
        <v>0</v>
      </c>
      <c r="CX17" s="66">
        <f t="shared" si="67"/>
        <v>0</v>
      </c>
      <c r="CY17" s="66">
        <f t="shared" si="67"/>
        <v>0</v>
      </c>
      <c r="CZ17" s="66">
        <f t="shared" si="67"/>
        <v>0</v>
      </c>
      <c r="DA17" s="66">
        <f t="shared" si="67"/>
        <v>0</v>
      </c>
      <c r="DB17" s="66">
        <f t="shared" si="67"/>
        <v>0</v>
      </c>
      <c r="DC17" s="66">
        <f t="shared" si="67"/>
        <v>0</v>
      </c>
      <c r="DD17" s="66">
        <f t="shared" si="67"/>
        <v>0</v>
      </c>
      <c r="DE17" s="75">
        <f t="shared" si="55"/>
        <v>0</v>
      </c>
      <c r="DF17" s="66">
        <f t="shared" si="68"/>
        <v>0</v>
      </c>
      <c r="DG17" s="66">
        <f t="shared" si="68"/>
        <v>0</v>
      </c>
      <c r="DH17" s="66">
        <f t="shared" si="68"/>
        <v>0</v>
      </c>
      <c r="DI17" s="66">
        <f t="shared" si="68"/>
        <v>0</v>
      </c>
      <c r="DJ17" s="66">
        <f t="shared" si="68"/>
        <v>0</v>
      </c>
      <c r="DK17" s="66">
        <f t="shared" si="68"/>
        <v>0</v>
      </c>
      <c r="DL17" s="66">
        <f t="shared" si="68"/>
        <v>0</v>
      </c>
      <c r="DM17" s="66">
        <f t="shared" si="68"/>
        <v>0</v>
      </c>
      <c r="DN17" s="66">
        <f t="shared" si="68"/>
        <v>0</v>
      </c>
      <c r="DO17" s="66">
        <f t="shared" si="68"/>
        <v>0</v>
      </c>
      <c r="DP17" s="66">
        <f t="shared" si="68"/>
        <v>0</v>
      </c>
      <c r="DQ17" s="66">
        <f t="shared" si="68"/>
        <v>0</v>
      </c>
      <c r="DR17" s="75">
        <f t="shared" si="57"/>
        <v>0</v>
      </c>
      <c r="DS17" s="66">
        <f t="shared" si="69"/>
        <v>0</v>
      </c>
      <c r="DT17" s="66">
        <f t="shared" si="69"/>
        <v>0</v>
      </c>
      <c r="DU17" s="66">
        <f t="shared" si="69"/>
        <v>0</v>
      </c>
      <c r="DV17" s="66">
        <f t="shared" si="69"/>
        <v>0</v>
      </c>
      <c r="DW17" s="66">
        <f t="shared" si="69"/>
        <v>0</v>
      </c>
      <c r="DX17" s="66">
        <f t="shared" si="69"/>
        <v>0</v>
      </c>
      <c r="DY17" s="66">
        <f t="shared" si="69"/>
        <v>0</v>
      </c>
      <c r="DZ17" s="66">
        <f t="shared" si="69"/>
        <v>0</v>
      </c>
      <c r="EA17" s="66">
        <f t="shared" si="69"/>
        <v>0</v>
      </c>
      <c r="EB17" s="66">
        <f t="shared" si="69"/>
        <v>0</v>
      </c>
      <c r="EC17" s="66">
        <f t="shared" si="69"/>
        <v>0</v>
      </c>
      <c r="ED17" s="66">
        <f t="shared" si="69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8)</f>
        <v>45566</v>
      </c>
      <c r="D18" s="3" t="s">
        <v>69</v>
      </c>
      <c r="E18" s="66">
        <v>0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71"/>
        <v>0</v>
      </c>
      <c r="T18" s="66">
        <f t="shared" si="71"/>
        <v>0</v>
      </c>
      <c r="U18" s="66">
        <f t="shared" si="71"/>
        <v>0</v>
      </c>
      <c r="V18" s="66">
        <f t="shared" si="70"/>
        <v>0</v>
      </c>
      <c r="W18" s="66">
        <f t="shared" si="70"/>
        <v>0</v>
      </c>
      <c r="X18" s="66">
        <f t="shared" si="70"/>
        <v>0</v>
      </c>
      <c r="Y18" s="66">
        <f t="shared" si="70"/>
        <v>0</v>
      </c>
      <c r="Z18" s="66">
        <f t="shared" si="70"/>
        <v>0</v>
      </c>
      <c r="AA18" s="66">
        <f t="shared" si="70"/>
        <v>0</v>
      </c>
      <c r="AB18" s="66">
        <f t="shared" si="70"/>
        <v>0</v>
      </c>
      <c r="AC18" s="66">
        <f t="shared" si="70"/>
        <v>0</v>
      </c>
      <c r="AD18" s="66">
        <f t="shared" si="70"/>
        <v>0</v>
      </c>
      <c r="AE18" s="75">
        <f t="shared" si="43"/>
        <v>0</v>
      </c>
      <c r="AF18" s="66">
        <f t="shared" si="62"/>
        <v>0</v>
      </c>
      <c r="AG18" s="66">
        <f t="shared" si="62"/>
        <v>0</v>
      </c>
      <c r="AH18" s="66">
        <f t="shared" si="62"/>
        <v>0</v>
      </c>
      <c r="AI18" s="66">
        <f t="shared" si="62"/>
        <v>0</v>
      </c>
      <c r="AJ18" s="66">
        <f t="shared" si="62"/>
        <v>0</v>
      </c>
      <c r="AK18" s="66">
        <f t="shared" si="62"/>
        <v>0</v>
      </c>
      <c r="AL18" s="66">
        <f t="shared" si="62"/>
        <v>0</v>
      </c>
      <c r="AM18" s="66">
        <f t="shared" si="62"/>
        <v>0</v>
      </c>
      <c r="AN18" s="66">
        <f t="shared" si="62"/>
        <v>0</v>
      </c>
      <c r="AO18" s="66">
        <f t="shared" si="62"/>
        <v>0</v>
      </c>
      <c r="AP18" s="66">
        <f t="shared" si="62"/>
        <v>0</v>
      </c>
      <c r="AQ18" s="66">
        <f t="shared" si="62"/>
        <v>0</v>
      </c>
      <c r="AR18" s="75">
        <f t="shared" si="45"/>
        <v>0</v>
      </c>
      <c r="AS18" s="66">
        <f t="shared" si="63"/>
        <v>0</v>
      </c>
      <c r="AT18" s="66">
        <f t="shared" si="63"/>
        <v>0</v>
      </c>
      <c r="AU18" s="66">
        <f t="shared" si="63"/>
        <v>0</v>
      </c>
      <c r="AV18" s="66">
        <f t="shared" si="63"/>
        <v>0</v>
      </c>
      <c r="AW18" s="66">
        <f t="shared" si="63"/>
        <v>0</v>
      </c>
      <c r="AX18" s="66">
        <f t="shared" si="63"/>
        <v>0</v>
      </c>
      <c r="AY18" s="66">
        <f t="shared" si="63"/>
        <v>0</v>
      </c>
      <c r="AZ18" s="66">
        <f t="shared" si="63"/>
        <v>0</v>
      </c>
      <c r="BA18" s="66">
        <f t="shared" si="63"/>
        <v>0</v>
      </c>
      <c r="BB18" s="66">
        <f t="shared" si="63"/>
        <v>0</v>
      </c>
      <c r="BC18" s="66">
        <f t="shared" si="63"/>
        <v>0</v>
      </c>
      <c r="BD18" s="66">
        <f t="shared" si="63"/>
        <v>0</v>
      </c>
      <c r="BE18" s="75">
        <f t="shared" si="47"/>
        <v>0</v>
      </c>
      <c r="BF18" s="66">
        <f t="shared" si="64"/>
        <v>0</v>
      </c>
      <c r="BG18" s="66">
        <f t="shared" si="64"/>
        <v>0</v>
      </c>
      <c r="BH18" s="66">
        <f t="shared" si="64"/>
        <v>0</v>
      </c>
      <c r="BI18" s="66">
        <f t="shared" si="64"/>
        <v>0</v>
      </c>
      <c r="BJ18" s="66">
        <f t="shared" si="64"/>
        <v>0</v>
      </c>
      <c r="BK18" s="66">
        <f t="shared" si="64"/>
        <v>0</v>
      </c>
      <c r="BL18" s="66">
        <f t="shared" si="64"/>
        <v>0</v>
      </c>
      <c r="BM18" s="66">
        <f t="shared" si="64"/>
        <v>0</v>
      </c>
      <c r="BN18" s="66">
        <f t="shared" si="64"/>
        <v>0</v>
      </c>
      <c r="BO18" s="66">
        <f t="shared" si="64"/>
        <v>0</v>
      </c>
      <c r="BP18" s="66">
        <f t="shared" si="64"/>
        <v>0</v>
      </c>
      <c r="BQ18" s="66">
        <f t="shared" si="64"/>
        <v>0</v>
      </c>
      <c r="BR18" s="75">
        <f t="shared" si="49"/>
        <v>0</v>
      </c>
      <c r="BS18" s="66">
        <f t="shared" si="65"/>
        <v>0</v>
      </c>
      <c r="BT18" s="66">
        <f t="shared" si="65"/>
        <v>0</v>
      </c>
      <c r="BU18" s="66">
        <f t="shared" si="65"/>
        <v>0</v>
      </c>
      <c r="BV18" s="66">
        <f t="shared" si="65"/>
        <v>0</v>
      </c>
      <c r="BW18" s="66">
        <f t="shared" si="65"/>
        <v>0</v>
      </c>
      <c r="BX18" s="66">
        <f t="shared" si="65"/>
        <v>0</v>
      </c>
      <c r="BY18" s="66">
        <f t="shared" si="65"/>
        <v>0</v>
      </c>
      <c r="BZ18" s="66">
        <f t="shared" si="65"/>
        <v>0</v>
      </c>
      <c r="CA18" s="66">
        <f t="shared" si="65"/>
        <v>0</v>
      </c>
      <c r="CB18" s="66">
        <f t="shared" si="65"/>
        <v>0</v>
      </c>
      <c r="CC18" s="66">
        <f t="shared" si="65"/>
        <v>0</v>
      </c>
      <c r="CD18" s="66">
        <f t="shared" si="65"/>
        <v>0</v>
      </c>
      <c r="CE18" s="75">
        <f t="shared" si="51"/>
        <v>0</v>
      </c>
      <c r="CF18" s="66">
        <f t="shared" si="66"/>
        <v>0</v>
      </c>
      <c r="CG18" s="66">
        <f t="shared" si="66"/>
        <v>0</v>
      </c>
      <c r="CH18" s="66">
        <f t="shared" si="66"/>
        <v>0</v>
      </c>
      <c r="CI18" s="66">
        <f t="shared" si="66"/>
        <v>0</v>
      </c>
      <c r="CJ18" s="66">
        <f t="shared" si="66"/>
        <v>0</v>
      </c>
      <c r="CK18" s="66">
        <f t="shared" si="66"/>
        <v>0</v>
      </c>
      <c r="CL18" s="66">
        <f t="shared" si="66"/>
        <v>0</v>
      </c>
      <c r="CM18" s="66">
        <f t="shared" si="66"/>
        <v>0</v>
      </c>
      <c r="CN18" s="66">
        <f t="shared" si="66"/>
        <v>0</v>
      </c>
      <c r="CO18" s="66">
        <f t="shared" si="66"/>
        <v>0</v>
      </c>
      <c r="CP18" s="66">
        <f t="shared" si="66"/>
        <v>0</v>
      </c>
      <c r="CQ18" s="66">
        <f t="shared" si="66"/>
        <v>0</v>
      </c>
      <c r="CR18" s="75">
        <f t="shared" si="53"/>
        <v>0</v>
      </c>
      <c r="CS18" s="66">
        <f t="shared" si="67"/>
        <v>0</v>
      </c>
      <c r="CT18" s="66">
        <f t="shared" si="67"/>
        <v>0</v>
      </c>
      <c r="CU18" s="66">
        <f t="shared" si="67"/>
        <v>0</v>
      </c>
      <c r="CV18" s="66">
        <f t="shared" si="67"/>
        <v>0</v>
      </c>
      <c r="CW18" s="66">
        <f t="shared" si="67"/>
        <v>0</v>
      </c>
      <c r="CX18" s="66">
        <f t="shared" si="67"/>
        <v>0</v>
      </c>
      <c r="CY18" s="66">
        <f t="shared" si="67"/>
        <v>0</v>
      </c>
      <c r="CZ18" s="66">
        <f t="shared" si="67"/>
        <v>0</v>
      </c>
      <c r="DA18" s="66">
        <f t="shared" si="67"/>
        <v>0</v>
      </c>
      <c r="DB18" s="66">
        <f t="shared" si="67"/>
        <v>0</v>
      </c>
      <c r="DC18" s="66">
        <f t="shared" si="67"/>
        <v>0</v>
      </c>
      <c r="DD18" s="66">
        <f t="shared" si="67"/>
        <v>0</v>
      </c>
      <c r="DE18" s="75">
        <f t="shared" si="55"/>
        <v>0</v>
      </c>
      <c r="DF18" s="66">
        <f t="shared" si="68"/>
        <v>0</v>
      </c>
      <c r="DG18" s="66">
        <f t="shared" si="68"/>
        <v>0</v>
      </c>
      <c r="DH18" s="66">
        <f t="shared" si="68"/>
        <v>0</v>
      </c>
      <c r="DI18" s="66">
        <f t="shared" si="68"/>
        <v>0</v>
      </c>
      <c r="DJ18" s="66">
        <f t="shared" si="68"/>
        <v>0</v>
      </c>
      <c r="DK18" s="66">
        <f t="shared" si="68"/>
        <v>0</v>
      </c>
      <c r="DL18" s="66">
        <f t="shared" si="68"/>
        <v>0</v>
      </c>
      <c r="DM18" s="66">
        <f t="shared" si="68"/>
        <v>0</v>
      </c>
      <c r="DN18" s="66">
        <f t="shared" si="68"/>
        <v>0</v>
      </c>
      <c r="DO18" s="66">
        <f t="shared" si="68"/>
        <v>0</v>
      </c>
      <c r="DP18" s="66">
        <f t="shared" si="68"/>
        <v>0</v>
      </c>
      <c r="DQ18" s="66">
        <f t="shared" si="68"/>
        <v>0</v>
      </c>
      <c r="DR18" s="75">
        <f t="shared" si="57"/>
        <v>0</v>
      </c>
      <c r="DS18" s="66">
        <f t="shared" si="69"/>
        <v>0</v>
      </c>
      <c r="DT18" s="66">
        <f t="shared" si="69"/>
        <v>0</v>
      </c>
      <c r="DU18" s="66">
        <f t="shared" si="69"/>
        <v>0</v>
      </c>
      <c r="DV18" s="66">
        <f t="shared" si="69"/>
        <v>0</v>
      </c>
      <c r="DW18" s="66">
        <f t="shared" si="69"/>
        <v>0</v>
      </c>
      <c r="DX18" s="66">
        <f t="shared" si="69"/>
        <v>0</v>
      </c>
      <c r="DY18" s="66">
        <f t="shared" si="69"/>
        <v>0</v>
      </c>
      <c r="DZ18" s="66">
        <f t="shared" si="69"/>
        <v>0</v>
      </c>
      <c r="EA18" s="66">
        <f t="shared" si="69"/>
        <v>0</v>
      </c>
      <c r="EB18" s="66">
        <f t="shared" si="69"/>
        <v>0</v>
      </c>
      <c r="EC18" s="66">
        <f t="shared" si="69"/>
        <v>0</v>
      </c>
      <c r="ED18" s="66">
        <f t="shared" si="69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8)</f>
        <v>45809</v>
      </c>
      <c r="D19" s="3" t="s">
        <v>71</v>
      </c>
      <c r="E19" s="66">
        <v>220</v>
      </c>
      <c r="F19" s="66">
        <f t="shared" ref="F19:Q33" si="72">IF(F$2&gt;=$B$18,$E19,0)</f>
        <v>220</v>
      </c>
      <c r="G19" s="66">
        <f t="shared" si="72"/>
        <v>220</v>
      </c>
      <c r="H19" s="66">
        <f t="shared" si="72"/>
        <v>220</v>
      </c>
      <c r="I19" s="66">
        <f t="shared" si="72"/>
        <v>220</v>
      </c>
      <c r="J19" s="66">
        <f t="shared" si="72"/>
        <v>220</v>
      </c>
      <c r="K19" s="66">
        <f t="shared" si="72"/>
        <v>220</v>
      </c>
      <c r="L19" s="66">
        <f t="shared" si="72"/>
        <v>220</v>
      </c>
      <c r="M19" s="66">
        <f t="shared" si="72"/>
        <v>220</v>
      </c>
      <c r="N19" s="66">
        <f t="shared" si="72"/>
        <v>220</v>
      </c>
      <c r="O19" s="66">
        <f t="shared" si="72"/>
        <v>220</v>
      </c>
      <c r="P19" s="66">
        <f t="shared" si="72"/>
        <v>220</v>
      </c>
      <c r="Q19" s="66">
        <f t="shared" si="72"/>
        <v>220</v>
      </c>
      <c r="R19" s="75">
        <f t="shared" si="41"/>
        <v>2640</v>
      </c>
      <c r="S19" s="66">
        <v>225</v>
      </c>
      <c r="T19" s="66">
        <v>225</v>
      </c>
      <c r="U19" s="66">
        <v>225</v>
      </c>
      <c r="V19" s="66">
        <v>225</v>
      </c>
      <c r="W19" s="66">
        <v>225</v>
      </c>
      <c r="X19" s="66">
        <v>225</v>
      </c>
      <c r="Y19" s="66">
        <v>225</v>
      </c>
      <c r="Z19" s="66">
        <v>225</v>
      </c>
      <c r="AA19" s="66">
        <v>225</v>
      </c>
      <c r="AB19" s="66">
        <v>225</v>
      </c>
      <c r="AC19" s="66">
        <v>225</v>
      </c>
      <c r="AD19" s="66">
        <v>225</v>
      </c>
      <c r="AE19" s="75">
        <f t="shared" si="43"/>
        <v>2700</v>
      </c>
      <c r="AF19" s="66">
        <f t="shared" si="62"/>
        <v>220</v>
      </c>
      <c r="AG19" s="66">
        <f t="shared" si="62"/>
        <v>220</v>
      </c>
      <c r="AH19" s="66">
        <f t="shared" si="62"/>
        <v>220</v>
      </c>
      <c r="AI19" s="66">
        <f t="shared" si="62"/>
        <v>220</v>
      </c>
      <c r="AJ19" s="66">
        <f t="shared" si="62"/>
        <v>220</v>
      </c>
      <c r="AK19" s="66">
        <f t="shared" si="62"/>
        <v>220</v>
      </c>
      <c r="AL19" s="66">
        <f t="shared" si="62"/>
        <v>220</v>
      </c>
      <c r="AM19" s="66">
        <f t="shared" si="62"/>
        <v>220</v>
      </c>
      <c r="AN19" s="66">
        <f t="shared" si="62"/>
        <v>220</v>
      </c>
      <c r="AO19" s="66">
        <f t="shared" si="62"/>
        <v>220</v>
      </c>
      <c r="AP19" s="66">
        <f t="shared" si="62"/>
        <v>220</v>
      </c>
      <c r="AQ19" s="66">
        <f t="shared" si="62"/>
        <v>220</v>
      </c>
      <c r="AR19" s="75">
        <f t="shared" si="45"/>
        <v>2640</v>
      </c>
      <c r="AS19" s="66">
        <f t="shared" si="63"/>
        <v>220</v>
      </c>
      <c r="AT19" s="66">
        <f t="shared" si="63"/>
        <v>220</v>
      </c>
      <c r="AU19" s="66">
        <f t="shared" si="63"/>
        <v>220</v>
      </c>
      <c r="AV19" s="66">
        <f t="shared" si="63"/>
        <v>220</v>
      </c>
      <c r="AW19" s="66">
        <f t="shared" si="63"/>
        <v>220</v>
      </c>
      <c r="AX19" s="66">
        <f t="shared" si="63"/>
        <v>220</v>
      </c>
      <c r="AY19" s="66">
        <f t="shared" si="63"/>
        <v>220</v>
      </c>
      <c r="AZ19" s="66">
        <f t="shared" si="63"/>
        <v>220</v>
      </c>
      <c r="BA19" s="66">
        <f t="shared" si="63"/>
        <v>220</v>
      </c>
      <c r="BB19" s="66">
        <f t="shared" si="63"/>
        <v>220</v>
      </c>
      <c r="BC19" s="66">
        <f t="shared" si="63"/>
        <v>220</v>
      </c>
      <c r="BD19" s="66">
        <f t="shared" si="63"/>
        <v>220</v>
      </c>
      <c r="BE19" s="75">
        <f t="shared" si="47"/>
        <v>2640</v>
      </c>
      <c r="BF19" s="66">
        <f t="shared" si="64"/>
        <v>220</v>
      </c>
      <c r="BG19" s="66">
        <f t="shared" si="64"/>
        <v>220</v>
      </c>
      <c r="BH19" s="66">
        <f t="shared" si="64"/>
        <v>220</v>
      </c>
      <c r="BI19" s="66">
        <f t="shared" si="64"/>
        <v>220</v>
      </c>
      <c r="BJ19" s="66">
        <f t="shared" si="64"/>
        <v>220</v>
      </c>
      <c r="BK19" s="66">
        <f t="shared" si="64"/>
        <v>220</v>
      </c>
      <c r="BL19" s="66">
        <f t="shared" si="64"/>
        <v>220</v>
      </c>
      <c r="BM19" s="66">
        <f t="shared" si="64"/>
        <v>220</v>
      </c>
      <c r="BN19" s="66">
        <f t="shared" si="64"/>
        <v>220</v>
      </c>
      <c r="BO19" s="66">
        <f t="shared" si="64"/>
        <v>220</v>
      </c>
      <c r="BP19" s="66">
        <f t="shared" si="64"/>
        <v>220</v>
      </c>
      <c r="BQ19" s="66">
        <f t="shared" si="64"/>
        <v>220</v>
      </c>
      <c r="BR19" s="75">
        <f t="shared" si="49"/>
        <v>2640</v>
      </c>
      <c r="BS19" s="66">
        <f t="shared" si="65"/>
        <v>220</v>
      </c>
      <c r="BT19" s="66">
        <f t="shared" si="65"/>
        <v>220</v>
      </c>
      <c r="BU19" s="66">
        <f t="shared" si="65"/>
        <v>220</v>
      </c>
      <c r="BV19" s="66">
        <f t="shared" si="65"/>
        <v>220</v>
      </c>
      <c r="BW19" s="66">
        <f t="shared" si="65"/>
        <v>220</v>
      </c>
      <c r="BX19" s="66">
        <f t="shared" si="65"/>
        <v>220</v>
      </c>
      <c r="BY19" s="66">
        <f t="shared" si="65"/>
        <v>220</v>
      </c>
      <c r="BZ19" s="66">
        <f t="shared" si="65"/>
        <v>220</v>
      </c>
      <c r="CA19" s="66">
        <f t="shared" si="65"/>
        <v>220</v>
      </c>
      <c r="CB19" s="66">
        <f t="shared" si="65"/>
        <v>220</v>
      </c>
      <c r="CC19" s="66">
        <f t="shared" si="65"/>
        <v>220</v>
      </c>
      <c r="CD19" s="66">
        <f t="shared" si="65"/>
        <v>220</v>
      </c>
      <c r="CE19" s="75">
        <f t="shared" si="51"/>
        <v>2640</v>
      </c>
      <c r="CF19" s="66">
        <f t="shared" si="66"/>
        <v>220</v>
      </c>
      <c r="CG19" s="66">
        <f t="shared" si="66"/>
        <v>220</v>
      </c>
      <c r="CH19" s="66">
        <f t="shared" si="66"/>
        <v>220</v>
      </c>
      <c r="CI19" s="66">
        <f t="shared" si="66"/>
        <v>220</v>
      </c>
      <c r="CJ19" s="66">
        <f t="shared" si="66"/>
        <v>220</v>
      </c>
      <c r="CK19" s="66">
        <f t="shared" si="66"/>
        <v>220</v>
      </c>
      <c r="CL19" s="66">
        <f t="shared" si="66"/>
        <v>220</v>
      </c>
      <c r="CM19" s="66">
        <f t="shared" si="66"/>
        <v>220</v>
      </c>
      <c r="CN19" s="66">
        <f t="shared" si="66"/>
        <v>220</v>
      </c>
      <c r="CO19" s="66">
        <f t="shared" si="66"/>
        <v>220</v>
      </c>
      <c r="CP19" s="66">
        <f t="shared" si="66"/>
        <v>220</v>
      </c>
      <c r="CQ19" s="66">
        <f t="shared" si="66"/>
        <v>220</v>
      </c>
      <c r="CR19" s="75">
        <f t="shared" si="53"/>
        <v>2640</v>
      </c>
      <c r="CS19" s="66">
        <f t="shared" si="67"/>
        <v>220</v>
      </c>
      <c r="CT19" s="66">
        <f t="shared" si="67"/>
        <v>220</v>
      </c>
      <c r="CU19" s="66">
        <f t="shared" si="67"/>
        <v>220</v>
      </c>
      <c r="CV19" s="66">
        <f t="shared" si="67"/>
        <v>220</v>
      </c>
      <c r="CW19" s="66">
        <f t="shared" si="67"/>
        <v>220</v>
      </c>
      <c r="CX19" s="66">
        <f t="shared" si="67"/>
        <v>220</v>
      </c>
      <c r="CY19" s="66">
        <f t="shared" si="67"/>
        <v>220</v>
      </c>
      <c r="CZ19" s="66">
        <f t="shared" si="67"/>
        <v>220</v>
      </c>
      <c r="DA19" s="66">
        <f t="shared" si="67"/>
        <v>220</v>
      </c>
      <c r="DB19" s="66">
        <f t="shared" si="67"/>
        <v>220</v>
      </c>
      <c r="DC19" s="66">
        <f t="shared" si="67"/>
        <v>220</v>
      </c>
      <c r="DD19" s="66">
        <f t="shared" si="67"/>
        <v>220</v>
      </c>
      <c r="DE19" s="75">
        <f t="shared" si="55"/>
        <v>2640</v>
      </c>
      <c r="DF19" s="66">
        <f t="shared" si="68"/>
        <v>220</v>
      </c>
      <c r="DG19" s="66">
        <f t="shared" si="68"/>
        <v>220</v>
      </c>
      <c r="DH19" s="66">
        <f t="shared" si="68"/>
        <v>220</v>
      </c>
      <c r="DI19" s="66">
        <f t="shared" si="68"/>
        <v>220</v>
      </c>
      <c r="DJ19" s="66">
        <f t="shared" si="68"/>
        <v>220</v>
      </c>
      <c r="DK19" s="66">
        <f t="shared" si="68"/>
        <v>220</v>
      </c>
      <c r="DL19" s="66">
        <f t="shared" si="68"/>
        <v>220</v>
      </c>
      <c r="DM19" s="66">
        <f t="shared" si="68"/>
        <v>220</v>
      </c>
      <c r="DN19" s="66">
        <f t="shared" si="68"/>
        <v>220</v>
      </c>
      <c r="DO19" s="66">
        <f t="shared" si="68"/>
        <v>220</v>
      </c>
      <c r="DP19" s="66">
        <f t="shared" si="68"/>
        <v>220</v>
      </c>
      <c r="DQ19" s="66">
        <f t="shared" si="68"/>
        <v>220</v>
      </c>
      <c r="DR19" s="75">
        <f t="shared" si="57"/>
        <v>2640</v>
      </c>
      <c r="DS19" s="66">
        <f t="shared" si="69"/>
        <v>220</v>
      </c>
      <c r="DT19" s="66">
        <f t="shared" si="69"/>
        <v>220</v>
      </c>
      <c r="DU19" s="66">
        <f t="shared" si="69"/>
        <v>220</v>
      </c>
      <c r="DV19" s="66">
        <f t="shared" si="69"/>
        <v>220</v>
      </c>
      <c r="DW19" s="66">
        <f t="shared" si="69"/>
        <v>220</v>
      </c>
      <c r="DX19" s="66">
        <f t="shared" si="69"/>
        <v>220</v>
      </c>
      <c r="DY19" s="66">
        <f t="shared" si="69"/>
        <v>220</v>
      </c>
      <c r="DZ19" s="66">
        <f t="shared" si="69"/>
        <v>220</v>
      </c>
      <c r="EA19" s="66">
        <f t="shared" si="69"/>
        <v>220</v>
      </c>
      <c r="EB19" s="66">
        <f t="shared" si="69"/>
        <v>220</v>
      </c>
      <c r="EC19" s="66">
        <f t="shared" si="69"/>
        <v>220</v>
      </c>
      <c r="ED19" s="66">
        <f t="shared" si="69"/>
        <v>220</v>
      </c>
      <c r="EE19" s="76">
        <f t="shared" si="59"/>
        <v>2640</v>
      </c>
    </row>
    <row r="20" spans="1:135" x14ac:dyDescent="0.2">
      <c r="A20" s="19" t="s">
        <v>68</v>
      </c>
      <c r="B20" s="2">
        <v>19</v>
      </c>
      <c r="D20" s="2" t="s">
        <v>72</v>
      </c>
      <c r="E20" s="66">
        <v>0</v>
      </c>
      <c r="F20" s="66">
        <f t="shared" si="72"/>
        <v>0</v>
      </c>
      <c r="G20" s="66">
        <f t="shared" si="72"/>
        <v>0</v>
      </c>
      <c r="H20" s="66">
        <f t="shared" si="72"/>
        <v>0</v>
      </c>
      <c r="I20" s="66">
        <f t="shared" si="72"/>
        <v>0</v>
      </c>
      <c r="J20" s="66">
        <f t="shared" si="72"/>
        <v>0</v>
      </c>
      <c r="K20" s="66">
        <f t="shared" si="72"/>
        <v>0</v>
      </c>
      <c r="L20" s="66">
        <f t="shared" si="72"/>
        <v>0</v>
      </c>
      <c r="M20" s="66">
        <f t="shared" si="72"/>
        <v>0</v>
      </c>
      <c r="N20" s="66">
        <f t="shared" si="72"/>
        <v>0</v>
      </c>
      <c r="O20" s="66">
        <f t="shared" si="72"/>
        <v>0</v>
      </c>
      <c r="P20" s="66">
        <f t="shared" si="72"/>
        <v>0</v>
      </c>
      <c r="Q20" s="66">
        <f t="shared" si="72"/>
        <v>0</v>
      </c>
      <c r="R20" s="75">
        <f t="shared" si="41"/>
        <v>0</v>
      </c>
      <c r="S20" s="66">
        <f t="shared" ref="S20:AD26" si="73">IF(S$2&gt;=$B$18,$E20,0)</f>
        <v>0</v>
      </c>
      <c r="T20" s="66">
        <f t="shared" si="73"/>
        <v>0</v>
      </c>
      <c r="U20" s="66">
        <f t="shared" si="73"/>
        <v>0</v>
      </c>
      <c r="V20" s="66">
        <f t="shared" si="73"/>
        <v>0</v>
      </c>
      <c r="W20" s="66">
        <f t="shared" si="73"/>
        <v>0</v>
      </c>
      <c r="X20" s="66">
        <f t="shared" si="73"/>
        <v>0</v>
      </c>
      <c r="Y20" s="66">
        <f t="shared" si="73"/>
        <v>0</v>
      </c>
      <c r="Z20" s="66">
        <f t="shared" si="73"/>
        <v>0</v>
      </c>
      <c r="AA20" s="66">
        <f t="shared" si="73"/>
        <v>0</v>
      </c>
      <c r="AB20" s="66">
        <f t="shared" si="73"/>
        <v>0</v>
      </c>
      <c r="AC20" s="66">
        <f t="shared" si="73"/>
        <v>0</v>
      </c>
      <c r="AD20" s="66">
        <f t="shared" si="73"/>
        <v>0</v>
      </c>
      <c r="AE20" s="75">
        <f t="shared" si="43"/>
        <v>0</v>
      </c>
      <c r="AF20" s="66">
        <f t="shared" si="62"/>
        <v>0</v>
      </c>
      <c r="AG20" s="66">
        <f t="shared" si="62"/>
        <v>0</v>
      </c>
      <c r="AH20" s="66">
        <f t="shared" si="62"/>
        <v>0</v>
      </c>
      <c r="AI20" s="66">
        <f t="shared" si="62"/>
        <v>0</v>
      </c>
      <c r="AJ20" s="66">
        <f t="shared" si="62"/>
        <v>0</v>
      </c>
      <c r="AK20" s="66">
        <f t="shared" si="62"/>
        <v>0</v>
      </c>
      <c r="AL20" s="66">
        <f t="shared" si="62"/>
        <v>0</v>
      </c>
      <c r="AM20" s="66">
        <f t="shared" si="62"/>
        <v>0</v>
      </c>
      <c r="AN20" s="66">
        <f t="shared" si="62"/>
        <v>0</v>
      </c>
      <c r="AO20" s="66">
        <f t="shared" si="62"/>
        <v>0</v>
      </c>
      <c r="AP20" s="66">
        <f t="shared" si="62"/>
        <v>0</v>
      </c>
      <c r="AQ20" s="66">
        <f t="shared" si="62"/>
        <v>0</v>
      </c>
      <c r="AR20" s="75">
        <f t="shared" si="45"/>
        <v>0</v>
      </c>
      <c r="AS20" s="66">
        <f t="shared" si="63"/>
        <v>0</v>
      </c>
      <c r="AT20" s="66">
        <f t="shared" si="63"/>
        <v>0</v>
      </c>
      <c r="AU20" s="66">
        <f t="shared" si="63"/>
        <v>0</v>
      </c>
      <c r="AV20" s="66">
        <f t="shared" si="63"/>
        <v>0</v>
      </c>
      <c r="AW20" s="66">
        <f t="shared" si="63"/>
        <v>0</v>
      </c>
      <c r="AX20" s="66">
        <f t="shared" si="63"/>
        <v>0</v>
      </c>
      <c r="AY20" s="66">
        <f t="shared" si="63"/>
        <v>0</v>
      </c>
      <c r="AZ20" s="66">
        <f t="shared" si="63"/>
        <v>0</v>
      </c>
      <c r="BA20" s="66">
        <f t="shared" si="63"/>
        <v>0</v>
      </c>
      <c r="BB20" s="66">
        <f t="shared" si="63"/>
        <v>0</v>
      </c>
      <c r="BC20" s="66">
        <f t="shared" si="63"/>
        <v>0</v>
      </c>
      <c r="BD20" s="66">
        <f t="shared" si="63"/>
        <v>0</v>
      </c>
      <c r="BE20" s="75">
        <f t="shared" si="47"/>
        <v>0</v>
      </c>
      <c r="BF20" s="66">
        <f t="shared" si="64"/>
        <v>0</v>
      </c>
      <c r="BG20" s="66">
        <f t="shared" si="64"/>
        <v>0</v>
      </c>
      <c r="BH20" s="66">
        <f t="shared" si="64"/>
        <v>0</v>
      </c>
      <c r="BI20" s="66">
        <f t="shared" si="64"/>
        <v>0</v>
      </c>
      <c r="BJ20" s="66">
        <f t="shared" si="64"/>
        <v>0</v>
      </c>
      <c r="BK20" s="66">
        <f t="shared" si="64"/>
        <v>0</v>
      </c>
      <c r="BL20" s="66">
        <f t="shared" si="64"/>
        <v>0</v>
      </c>
      <c r="BM20" s="66">
        <f t="shared" si="64"/>
        <v>0</v>
      </c>
      <c r="BN20" s="66">
        <f t="shared" si="64"/>
        <v>0</v>
      </c>
      <c r="BO20" s="66">
        <f t="shared" si="64"/>
        <v>0</v>
      </c>
      <c r="BP20" s="66">
        <f t="shared" si="64"/>
        <v>0</v>
      </c>
      <c r="BQ20" s="66">
        <f t="shared" si="64"/>
        <v>0</v>
      </c>
      <c r="BR20" s="75">
        <f t="shared" si="49"/>
        <v>0</v>
      </c>
      <c r="BS20" s="66">
        <f t="shared" si="65"/>
        <v>0</v>
      </c>
      <c r="BT20" s="66">
        <f t="shared" si="65"/>
        <v>0</v>
      </c>
      <c r="BU20" s="66">
        <f t="shared" si="65"/>
        <v>0</v>
      </c>
      <c r="BV20" s="66">
        <f t="shared" si="65"/>
        <v>0</v>
      </c>
      <c r="BW20" s="66">
        <f t="shared" si="65"/>
        <v>0</v>
      </c>
      <c r="BX20" s="66">
        <f t="shared" si="65"/>
        <v>0</v>
      </c>
      <c r="BY20" s="66">
        <f t="shared" si="65"/>
        <v>0</v>
      </c>
      <c r="BZ20" s="66">
        <f t="shared" si="65"/>
        <v>0</v>
      </c>
      <c r="CA20" s="66">
        <f t="shared" si="65"/>
        <v>0</v>
      </c>
      <c r="CB20" s="66">
        <f t="shared" si="65"/>
        <v>0</v>
      </c>
      <c r="CC20" s="66">
        <f t="shared" si="65"/>
        <v>0</v>
      </c>
      <c r="CD20" s="66">
        <f t="shared" si="65"/>
        <v>0</v>
      </c>
      <c r="CE20" s="75">
        <f t="shared" si="51"/>
        <v>0</v>
      </c>
      <c r="CF20" s="66">
        <f t="shared" si="66"/>
        <v>0</v>
      </c>
      <c r="CG20" s="66">
        <f t="shared" si="66"/>
        <v>0</v>
      </c>
      <c r="CH20" s="66">
        <f t="shared" si="66"/>
        <v>0</v>
      </c>
      <c r="CI20" s="66">
        <f t="shared" si="66"/>
        <v>0</v>
      </c>
      <c r="CJ20" s="66">
        <f t="shared" si="66"/>
        <v>0</v>
      </c>
      <c r="CK20" s="66">
        <f t="shared" si="66"/>
        <v>0</v>
      </c>
      <c r="CL20" s="66">
        <f t="shared" si="66"/>
        <v>0</v>
      </c>
      <c r="CM20" s="66">
        <f t="shared" si="66"/>
        <v>0</v>
      </c>
      <c r="CN20" s="66">
        <f t="shared" si="66"/>
        <v>0</v>
      </c>
      <c r="CO20" s="66">
        <f t="shared" si="66"/>
        <v>0</v>
      </c>
      <c r="CP20" s="66">
        <f t="shared" si="66"/>
        <v>0</v>
      </c>
      <c r="CQ20" s="66">
        <f t="shared" si="66"/>
        <v>0</v>
      </c>
      <c r="CR20" s="75">
        <f t="shared" si="53"/>
        <v>0</v>
      </c>
      <c r="CS20" s="66">
        <f t="shared" si="67"/>
        <v>0</v>
      </c>
      <c r="CT20" s="66">
        <f t="shared" si="67"/>
        <v>0</v>
      </c>
      <c r="CU20" s="66">
        <f t="shared" si="67"/>
        <v>0</v>
      </c>
      <c r="CV20" s="66">
        <f t="shared" si="67"/>
        <v>0</v>
      </c>
      <c r="CW20" s="66">
        <f t="shared" si="67"/>
        <v>0</v>
      </c>
      <c r="CX20" s="66">
        <f t="shared" si="67"/>
        <v>0</v>
      </c>
      <c r="CY20" s="66">
        <f t="shared" si="67"/>
        <v>0</v>
      </c>
      <c r="CZ20" s="66">
        <f t="shared" si="67"/>
        <v>0</v>
      </c>
      <c r="DA20" s="66">
        <f t="shared" si="67"/>
        <v>0</v>
      </c>
      <c r="DB20" s="66">
        <f t="shared" si="67"/>
        <v>0</v>
      </c>
      <c r="DC20" s="66">
        <f t="shared" si="67"/>
        <v>0</v>
      </c>
      <c r="DD20" s="66">
        <f t="shared" si="67"/>
        <v>0</v>
      </c>
      <c r="DE20" s="75">
        <f t="shared" si="55"/>
        <v>0</v>
      </c>
      <c r="DF20" s="66">
        <f t="shared" si="68"/>
        <v>0</v>
      </c>
      <c r="DG20" s="66">
        <f t="shared" si="68"/>
        <v>0</v>
      </c>
      <c r="DH20" s="66">
        <f t="shared" si="68"/>
        <v>0</v>
      </c>
      <c r="DI20" s="66">
        <f t="shared" si="68"/>
        <v>0</v>
      </c>
      <c r="DJ20" s="66">
        <f t="shared" si="68"/>
        <v>0</v>
      </c>
      <c r="DK20" s="66">
        <f t="shared" si="68"/>
        <v>0</v>
      </c>
      <c r="DL20" s="66">
        <f t="shared" si="68"/>
        <v>0</v>
      </c>
      <c r="DM20" s="66">
        <f t="shared" si="68"/>
        <v>0</v>
      </c>
      <c r="DN20" s="66">
        <f t="shared" si="68"/>
        <v>0</v>
      </c>
      <c r="DO20" s="66">
        <f t="shared" si="68"/>
        <v>0</v>
      </c>
      <c r="DP20" s="66">
        <f t="shared" si="68"/>
        <v>0</v>
      </c>
      <c r="DQ20" s="66">
        <f t="shared" si="68"/>
        <v>0</v>
      </c>
      <c r="DR20" s="75">
        <f t="shared" si="57"/>
        <v>0</v>
      </c>
      <c r="DS20" s="66">
        <f t="shared" si="69"/>
        <v>0</v>
      </c>
      <c r="DT20" s="66">
        <f t="shared" si="69"/>
        <v>0</v>
      </c>
      <c r="DU20" s="66">
        <f t="shared" si="69"/>
        <v>0</v>
      </c>
      <c r="DV20" s="66">
        <f t="shared" si="69"/>
        <v>0</v>
      </c>
      <c r="DW20" s="66">
        <f t="shared" si="69"/>
        <v>0</v>
      </c>
      <c r="DX20" s="66">
        <f t="shared" si="69"/>
        <v>0</v>
      </c>
      <c r="DY20" s="66">
        <f t="shared" si="69"/>
        <v>0</v>
      </c>
      <c r="DZ20" s="66">
        <f t="shared" si="69"/>
        <v>0</v>
      </c>
      <c r="EA20" s="66">
        <f t="shared" si="69"/>
        <v>0</v>
      </c>
      <c r="EB20" s="66">
        <f t="shared" si="69"/>
        <v>0</v>
      </c>
      <c r="EC20" s="66">
        <f t="shared" si="69"/>
        <v>0</v>
      </c>
      <c r="ED20" s="66">
        <f t="shared" si="69"/>
        <v>0</v>
      </c>
      <c r="EE20" s="76">
        <f t="shared" si="59"/>
        <v>0</v>
      </c>
    </row>
    <row r="21" spans="1:135" x14ac:dyDescent="0.2">
      <c r="A21" s="19" t="s">
        <v>70</v>
      </c>
      <c r="B21" s="66">
        <v>1800</v>
      </c>
      <c r="D21" s="2" t="s">
        <v>73</v>
      </c>
      <c r="E21" s="66">
        <v>0</v>
      </c>
      <c r="F21" s="66">
        <f t="shared" si="72"/>
        <v>0</v>
      </c>
      <c r="G21" s="66">
        <f t="shared" si="72"/>
        <v>0</v>
      </c>
      <c r="H21" s="66">
        <f t="shared" si="72"/>
        <v>0</v>
      </c>
      <c r="I21" s="66">
        <f t="shared" si="72"/>
        <v>0</v>
      </c>
      <c r="J21" s="66">
        <f t="shared" si="72"/>
        <v>0</v>
      </c>
      <c r="K21" s="66">
        <f t="shared" si="72"/>
        <v>0</v>
      </c>
      <c r="L21" s="66">
        <f t="shared" si="72"/>
        <v>0</v>
      </c>
      <c r="M21" s="66">
        <f t="shared" si="72"/>
        <v>0</v>
      </c>
      <c r="N21" s="66">
        <f t="shared" si="72"/>
        <v>0</v>
      </c>
      <c r="O21" s="66">
        <f t="shared" si="72"/>
        <v>0</v>
      </c>
      <c r="P21" s="66">
        <f t="shared" si="72"/>
        <v>0</v>
      </c>
      <c r="Q21" s="66">
        <f t="shared" si="72"/>
        <v>0</v>
      </c>
      <c r="R21" s="75">
        <f t="shared" si="41"/>
        <v>0</v>
      </c>
      <c r="S21" s="66">
        <f t="shared" si="73"/>
        <v>0</v>
      </c>
      <c r="T21" s="66">
        <f t="shared" si="73"/>
        <v>0</v>
      </c>
      <c r="U21" s="66">
        <f t="shared" si="73"/>
        <v>0</v>
      </c>
      <c r="V21" s="66">
        <f t="shared" si="73"/>
        <v>0</v>
      </c>
      <c r="W21" s="66">
        <f t="shared" si="73"/>
        <v>0</v>
      </c>
      <c r="X21" s="66">
        <f t="shared" si="73"/>
        <v>0</v>
      </c>
      <c r="Y21" s="66">
        <f t="shared" si="73"/>
        <v>0</v>
      </c>
      <c r="Z21" s="66">
        <f t="shared" si="73"/>
        <v>0</v>
      </c>
      <c r="AA21" s="66">
        <f t="shared" si="73"/>
        <v>0</v>
      </c>
      <c r="AB21" s="66">
        <f t="shared" si="73"/>
        <v>0</v>
      </c>
      <c r="AC21" s="66">
        <f t="shared" si="73"/>
        <v>0</v>
      </c>
      <c r="AD21" s="66">
        <f t="shared" si="73"/>
        <v>0</v>
      </c>
      <c r="AE21" s="75">
        <f t="shared" si="43"/>
        <v>0</v>
      </c>
      <c r="AF21" s="66">
        <f t="shared" si="62"/>
        <v>0</v>
      </c>
      <c r="AG21" s="66">
        <f t="shared" si="62"/>
        <v>0</v>
      </c>
      <c r="AH21" s="66">
        <f t="shared" si="62"/>
        <v>0</v>
      </c>
      <c r="AI21" s="66">
        <f t="shared" si="62"/>
        <v>0</v>
      </c>
      <c r="AJ21" s="66">
        <f t="shared" si="62"/>
        <v>0</v>
      </c>
      <c r="AK21" s="66">
        <f t="shared" si="62"/>
        <v>0</v>
      </c>
      <c r="AL21" s="66">
        <f t="shared" si="62"/>
        <v>0</v>
      </c>
      <c r="AM21" s="66">
        <f t="shared" si="62"/>
        <v>0</v>
      </c>
      <c r="AN21" s="66">
        <f t="shared" si="62"/>
        <v>0</v>
      </c>
      <c r="AO21" s="66">
        <f t="shared" si="62"/>
        <v>0</v>
      </c>
      <c r="AP21" s="66">
        <f t="shared" si="62"/>
        <v>0</v>
      </c>
      <c r="AQ21" s="66">
        <f t="shared" si="62"/>
        <v>0</v>
      </c>
      <c r="AR21" s="75">
        <f t="shared" si="45"/>
        <v>0</v>
      </c>
      <c r="AS21" s="66">
        <f t="shared" si="63"/>
        <v>0</v>
      </c>
      <c r="AT21" s="66">
        <f t="shared" si="63"/>
        <v>0</v>
      </c>
      <c r="AU21" s="66">
        <f t="shared" si="63"/>
        <v>0</v>
      </c>
      <c r="AV21" s="66">
        <f t="shared" si="63"/>
        <v>0</v>
      </c>
      <c r="AW21" s="66">
        <f t="shared" si="63"/>
        <v>0</v>
      </c>
      <c r="AX21" s="66">
        <f t="shared" si="63"/>
        <v>0</v>
      </c>
      <c r="AY21" s="66">
        <f t="shared" si="63"/>
        <v>0</v>
      </c>
      <c r="AZ21" s="66">
        <f t="shared" si="63"/>
        <v>0</v>
      </c>
      <c r="BA21" s="66">
        <f t="shared" si="63"/>
        <v>0</v>
      </c>
      <c r="BB21" s="66">
        <f t="shared" si="63"/>
        <v>0</v>
      </c>
      <c r="BC21" s="66">
        <f t="shared" si="63"/>
        <v>0</v>
      </c>
      <c r="BD21" s="66">
        <f t="shared" si="63"/>
        <v>0</v>
      </c>
      <c r="BE21" s="75">
        <f t="shared" si="47"/>
        <v>0</v>
      </c>
      <c r="BF21" s="66">
        <f t="shared" si="64"/>
        <v>0</v>
      </c>
      <c r="BG21" s="66">
        <f t="shared" si="64"/>
        <v>0</v>
      </c>
      <c r="BH21" s="66">
        <f t="shared" si="64"/>
        <v>0</v>
      </c>
      <c r="BI21" s="66">
        <f t="shared" si="64"/>
        <v>0</v>
      </c>
      <c r="BJ21" s="66">
        <f t="shared" si="64"/>
        <v>0</v>
      </c>
      <c r="BK21" s="66">
        <f t="shared" si="64"/>
        <v>0</v>
      </c>
      <c r="BL21" s="66">
        <f t="shared" si="64"/>
        <v>0</v>
      </c>
      <c r="BM21" s="66">
        <f t="shared" si="64"/>
        <v>0</v>
      </c>
      <c r="BN21" s="66">
        <f t="shared" si="64"/>
        <v>0</v>
      </c>
      <c r="BO21" s="66">
        <f t="shared" si="64"/>
        <v>0</v>
      </c>
      <c r="BP21" s="66">
        <f t="shared" si="64"/>
        <v>0</v>
      </c>
      <c r="BQ21" s="66">
        <f t="shared" si="64"/>
        <v>0</v>
      </c>
      <c r="BR21" s="75">
        <f t="shared" si="49"/>
        <v>0</v>
      </c>
      <c r="BS21" s="66">
        <f t="shared" si="65"/>
        <v>0</v>
      </c>
      <c r="BT21" s="66">
        <f t="shared" si="65"/>
        <v>0</v>
      </c>
      <c r="BU21" s="66">
        <f t="shared" si="65"/>
        <v>0</v>
      </c>
      <c r="BV21" s="66">
        <f t="shared" si="65"/>
        <v>0</v>
      </c>
      <c r="BW21" s="66">
        <f t="shared" si="65"/>
        <v>0</v>
      </c>
      <c r="BX21" s="66">
        <f t="shared" si="65"/>
        <v>0</v>
      </c>
      <c r="BY21" s="66">
        <f t="shared" si="65"/>
        <v>0</v>
      </c>
      <c r="BZ21" s="66">
        <f t="shared" si="65"/>
        <v>0</v>
      </c>
      <c r="CA21" s="66">
        <f t="shared" si="65"/>
        <v>0</v>
      </c>
      <c r="CB21" s="66">
        <f t="shared" si="65"/>
        <v>0</v>
      </c>
      <c r="CC21" s="66">
        <f t="shared" si="65"/>
        <v>0</v>
      </c>
      <c r="CD21" s="66">
        <f t="shared" si="65"/>
        <v>0</v>
      </c>
      <c r="CE21" s="75">
        <f t="shared" si="51"/>
        <v>0</v>
      </c>
      <c r="CF21" s="66">
        <f t="shared" si="66"/>
        <v>0</v>
      </c>
      <c r="CG21" s="66">
        <f t="shared" si="66"/>
        <v>0</v>
      </c>
      <c r="CH21" s="66">
        <f t="shared" si="66"/>
        <v>0</v>
      </c>
      <c r="CI21" s="66">
        <f t="shared" si="66"/>
        <v>0</v>
      </c>
      <c r="CJ21" s="66">
        <f t="shared" si="66"/>
        <v>0</v>
      </c>
      <c r="CK21" s="66">
        <f t="shared" si="66"/>
        <v>0</v>
      </c>
      <c r="CL21" s="66">
        <f t="shared" si="66"/>
        <v>0</v>
      </c>
      <c r="CM21" s="66">
        <f t="shared" si="66"/>
        <v>0</v>
      </c>
      <c r="CN21" s="66">
        <f t="shared" si="66"/>
        <v>0</v>
      </c>
      <c r="CO21" s="66">
        <f t="shared" si="66"/>
        <v>0</v>
      </c>
      <c r="CP21" s="66">
        <f t="shared" si="66"/>
        <v>0</v>
      </c>
      <c r="CQ21" s="66">
        <f t="shared" si="66"/>
        <v>0</v>
      </c>
      <c r="CR21" s="75">
        <f t="shared" si="53"/>
        <v>0</v>
      </c>
      <c r="CS21" s="66">
        <f t="shared" si="67"/>
        <v>0</v>
      </c>
      <c r="CT21" s="66">
        <f t="shared" si="67"/>
        <v>0</v>
      </c>
      <c r="CU21" s="66">
        <f t="shared" si="67"/>
        <v>0</v>
      </c>
      <c r="CV21" s="66">
        <f t="shared" si="67"/>
        <v>0</v>
      </c>
      <c r="CW21" s="66">
        <f t="shared" si="67"/>
        <v>0</v>
      </c>
      <c r="CX21" s="66">
        <f t="shared" si="67"/>
        <v>0</v>
      </c>
      <c r="CY21" s="66">
        <f t="shared" si="67"/>
        <v>0</v>
      </c>
      <c r="CZ21" s="66">
        <f t="shared" si="67"/>
        <v>0</v>
      </c>
      <c r="DA21" s="66">
        <f t="shared" si="67"/>
        <v>0</v>
      </c>
      <c r="DB21" s="66">
        <f t="shared" si="67"/>
        <v>0</v>
      </c>
      <c r="DC21" s="66">
        <f t="shared" si="67"/>
        <v>0</v>
      </c>
      <c r="DD21" s="66">
        <f t="shared" si="67"/>
        <v>0</v>
      </c>
      <c r="DE21" s="75">
        <f t="shared" si="55"/>
        <v>0</v>
      </c>
      <c r="DF21" s="66">
        <f t="shared" si="68"/>
        <v>0</v>
      </c>
      <c r="DG21" s="66">
        <f t="shared" si="68"/>
        <v>0</v>
      </c>
      <c r="DH21" s="66">
        <f t="shared" si="68"/>
        <v>0</v>
      </c>
      <c r="DI21" s="66">
        <f t="shared" si="68"/>
        <v>0</v>
      </c>
      <c r="DJ21" s="66">
        <f t="shared" si="68"/>
        <v>0</v>
      </c>
      <c r="DK21" s="66">
        <f t="shared" si="68"/>
        <v>0</v>
      </c>
      <c r="DL21" s="66">
        <f t="shared" si="68"/>
        <v>0</v>
      </c>
      <c r="DM21" s="66">
        <f t="shared" si="68"/>
        <v>0</v>
      </c>
      <c r="DN21" s="66">
        <f t="shared" si="68"/>
        <v>0</v>
      </c>
      <c r="DO21" s="66">
        <f t="shared" si="68"/>
        <v>0</v>
      </c>
      <c r="DP21" s="66">
        <f t="shared" si="68"/>
        <v>0</v>
      </c>
      <c r="DQ21" s="66">
        <f t="shared" si="68"/>
        <v>0</v>
      </c>
      <c r="DR21" s="75">
        <f t="shared" si="57"/>
        <v>0</v>
      </c>
      <c r="DS21" s="66">
        <f t="shared" si="69"/>
        <v>0</v>
      </c>
      <c r="DT21" s="66">
        <f t="shared" si="69"/>
        <v>0</v>
      </c>
      <c r="DU21" s="66">
        <f t="shared" si="69"/>
        <v>0</v>
      </c>
      <c r="DV21" s="66">
        <f t="shared" si="69"/>
        <v>0</v>
      </c>
      <c r="DW21" s="66">
        <f t="shared" si="69"/>
        <v>0</v>
      </c>
      <c r="DX21" s="66">
        <f t="shared" si="69"/>
        <v>0</v>
      </c>
      <c r="DY21" s="66">
        <f t="shared" si="69"/>
        <v>0</v>
      </c>
      <c r="DZ21" s="66">
        <f t="shared" si="69"/>
        <v>0</v>
      </c>
      <c r="EA21" s="66">
        <f t="shared" si="69"/>
        <v>0</v>
      </c>
      <c r="EB21" s="66">
        <f t="shared" si="69"/>
        <v>0</v>
      </c>
      <c r="EC21" s="66">
        <f t="shared" si="69"/>
        <v>0</v>
      </c>
      <c r="ED21" s="66">
        <f t="shared" si="69"/>
        <v>0</v>
      </c>
      <c r="EE21" s="76">
        <f t="shared" si="59"/>
        <v>0</v>
      </c>
    </row>
    <row r="22" spans="1:135" x14ac:dyDescent="0.2">
      <c r="D22" s="2" t="s">
        <v>74</v>
      </c>
      <c r="E22" s="66">
        <v>0</v>
      </c>
      <c r="F22" s="66">
        <f t="shared" si="72"/>
        <v>0</v>
      </c>
      <c r="G22" s="66">
        <f t="shared" si="72"/>
        <v>0</v>
      </c>
      <c r="H22" s="66">
        <f t="shared" si="72"/>
        <v>0</v>
      </c>
      <c r="I22" s="66">
        <f t="shared" si="72"/>
        <v>0</v>
      </c>
      <c r="J22" s="66">
        <f t="shared" si="72"/>
        <v>0</v>
      </c>
      <c r="K22" s="66">
        <f t="shared" si="72"/>
        <v>0</v>
      </c>
      <c r="L22" s="66">
        <f t="shared" si="72"/>
        <v>0</v>
      </c>
      <c r="M22" s="66">
        <f t="shared" si="72"/>
        <v>0</v>
      </c>
      <c r="N22" s="66">
        <f t="shared" si="72"/>
        <v>0</v>
      </c>
      <c r="O22" s="66">
        <f t="shared" si="72"/>
        <v>0</v>
      </c>
      <c r="P22" s="66">
        <f t="shared" si="72"/>
        <v>0</v>
      </c>
      <c r="Q22" s="66">
        <f t="shared" si="72"/>
        <v>0</v>
      </c>
      <c r="R22" s="75">
        <f t="shared" si="41"/>
        <v>0</v>
      </c>
      <c r="S22" s="66">
        <f t="shared" si="73"/>
        <v>0</v>
      </c>
      <c r="T22" s="66">
        <f t="shared" si="73"/>
        <v>0</v>
      </c>
      <c r="U22" s="66">
        <f t="shared" si="73"/>
        <v>0</v>
      </c>
      <c r="V22" s="66">
        <f t="shared" si="73"/>
        <v>0</v>
      </c>
      <c r="W22" s="66">
        <f t="shared" si="73"/>
        <v>0</v>
      </c>
      <c r="X22" s="66">
        <f t="shared" si="73"/>
        <v>0</v>
      </c>
      <c r="Y22" s="66">
        <f t="shared" si="73"/>
        <v>0</v>
      </c>
      <c r="Z22" s="66">
        <f t="shared" si="73"/>
        <v>0</v>
      </c>
      <c r="AA22" s="66">
        <f t="shared" si="73"/>
        <v>0</v>
      </c>
      <c r="AB22" s="66">
        <f t="shared" si="73"/>
        <v>0</v>
      </c>
      <c r="AC22" s="66">
        <f t="shared" si="73"/>
        <v>0</v>
      </c>
      <c r="AD22" s="66">
        <f t="shared" si="73"/>
        <v>0</v>
      </c>
      <c r="AE22" s="75">
        <f t="shared" si="43"/>
        <v>0</v>
      </c>
      <c r="AF22" s="66">
        <f t="shared" si="62"/>
        <v>0</v>
      </c>
      <c r="AG22" s="66">
        <f t="shared" si="62"/>
        <v>0</v>
      </c>
      <c r="AH22" s="66">
        <f t="shared" si="62"/>
        <v>0</v>
      </c>
      <c r="AI22" s="66">
        <f t="shared" si="62"/>
        <v>0</v>
      </c>
      <c r="AJ22" s="66">
        <f t="shared" si="62"/>
        <v>0</v>
      </c>
      <c r="AK22" s="66">
        <f t="shared" si="62"/>
        <v>0</v>
      </c>
      <c r="AL22" s="66">
        <f t="shared" si="62"/>
        <v>0</v>
      </c>
      <c r="AM22" s="66">
        <f t="shared" si="62"/>
        <v>0</v>
      </c>
      <c r="AN22" s="66">
        <f t="shared" si="62"/>
        <v>0</v>
      </c>
      <c r="AO22" s="66">
        <f t="shared" si="62"/>
        <v>0</v>
      </c>
      <c r="AP22" s="66">
        <f t="shared" si="62"/>
        <v>0</v>
      </c>
      <c r="AQ22" s="66">
        <f t="shared" si="62"/>
        <v>0</v>
      </c>
      <c r="AR22" s="75">
        <f t="shared" si="45"/>
        <v>0</v>
      </c>
      <c r="AS22" s="66">
        <f t="shared" si="63"/>
        <v>0</v>
      </c>
      <c r="AT22" s="66">
        <f t="shared" si="63"/>
        <v>0</v>
      </c>
      <c r="AU22" s="66">
        <f t="shared" si="63"/>
        <v>0</v>
      </c>
      <c r="AV22" s="66">
        <f t="shared" si="63"/>
        <v>0</v>
      </c>
      <c r="AW22" s="66">
        <f t="shared" si="63"/>
        <v>0</v>
      </c>
      <c r="AX22" s="66">
        <f t="shared" si="63"/>
        <v>0</v>
      </c>
      <c r="AY22" s="66">
        <f t="shared" si="63"/>
        <v>0</v>
      </c>
      <c r="AZ22" s="66">
        <f t="shared" si="63"/>
        <v>0</v>
      </c>
      <c r="BA22" s="66">
        <f t="shared" si="63"/>
        <v>0</v>
      </c>
      <c r="BB22" s="66">
        <f t="shared" si="63"/>
        <v>0</v>
      </c>
      <c r="BC22" s="66">
        <f t="shared" si="63"/>
        <v>0</v>
      </c>
      <c r="BD22" s="66">
        <f t="shared" si="63"/>
        <v>0</v>
      </c>
      <c r="BE22" s="75">
        <f t="shared" si="47"/>
        <v>0</v>
      </c>
      <c r="BF22" s="66">
        <f t="shared" si="64"/>
        <v>0</v>
      </c>
      <c r="BG22" s="66">
        <f t="shared" si="64"/>
        <v>0</v>
      </c>
      <c r="BH22" s="66">
        <f t="shared" si="64"/>
        <v>0</v>
      </c>
      <c r="BI22" s="66">
        <f t="shared" si="64"/>
        <v>0</v>
      </c>
      <c r="BJ22" s="66">
        <f t="shared" si="64"/>
        <v>0</v>
      </c>
      <c r="BK22" s="66">
        <f t="shared" si="64"/>
        <v>0</v>
      </c>
      <c r="BL22" s="66">
        <f t="shared" si="64"/>
        <v>0</v>
      </c>
      <c r="BM22" s="66">
        <f t="shared" si="64"/>
        <v>0</v>
      </c>
      <c r="BN22" s="66">
        <f t="shared" si="64"/>
        <v>0</v>
      </c>
      <c r="BO22" s="66">
        <f t="shared" si="64"/>
        <v>0</v>
      </c>
      <c r="BP22" s="66">
        <f t="shared" si="64"/>
        <v>0</v>
      </c>
      <c r="BQ22" s="66">
        <f t="shared" si="64"/>
        <v>0</v>
      </c>
      <c r="BR22" s="75">
        <f t="shared" si="49"/>
        <v>0</v>
      </c>
      <c r="BS22" s="66">
        <f t="shared" si="65"/>
        <v>0</v>
      </c>
      <c r="BT22" s="66">
        <f t="shared" si="65"/>
        <v>0</v>
      </c>
      <c r="BU22" s="66">
        <f t="shared" si="65"/>
        <v>0</v>
      </c>
      <c r="BV22" s="66">
        <f t="shared" si="65"/>
        <v>0</v>
      </c>
      <c r="BW22" s="66">
        <f t="shared" si="65"/>
        <v>0</v>
      </c>
      <c r="BX22" s="66">
        <f t="shared" si="65"/>
        <v>0</v>
      </c>
      <c r="BY22" s="66">
        <f t="shared" si="65"/>
        <v>0</v>
      </c>
      <c r="BZ22" s="66">
        <f t="shared" si="65"/>
        <v>0</v>
      </c>
      <c r="CA22" s="66">
        <f t="shared" si="65"/>
        <v>0</v>
      </c>
      <c r="CB22" s="66">
        <f t="shared" si="65"/>
        <v>0</v>
      </c>
      <c r="CC22" s="66">
        <f t="shared" si="65"/>
        <v>0</v>
      </c>
      <c r="CD22" s="66">
        <f t="shared" si="65"/>
        <v>0</v>
      </c>
      <c r="CE22" s="75">
        <f t="shared" si="51"/>
        <v>0</v>
      </c>
      <c r="CF22" s="66">
        <f t="shared" si="66"/>
        <v>0</v>
      </c>
      <c r="CG22" s="66">
        <f t="shared" si="66"/>
        <v>0</v>
      </c>
      <c r="CH22" s="66">
        <f t="shared" si="66"/>
        <v>0</v>
      </c>
      <c r="CI22" s="66">
        <f t="shared" si="66"/>
        <v>0</v>
      </c>
      <c r="CJ22" s="66">
        <f t="shared" si="66"/>
        <v>0</v>
      </c>
      <c r="CK22" s="66">
        <f t="shared" si="66"/>
        <v>0</v>
      </c>
      <c r="CL22" s="66">
        <f t="shared" si="66"/>
        <v>0</v>
      </c>
      <c r="CM22" s="66">
        <f t="shared" si="66"/>
        <v>0</v>
      </c>
      <c r="CN22" s="66">
        <f t="shared" si="66"/>
        <v>0</v>
      </c>
      <c r="CO22" s="66">
        <f t="shared" si="66"/>
        <v>0</v>
      </c>
      <c r="CP22" s="66">
        <f t="shared" si="66"/>
        <v>0</v>
      </c>
      <c r="CQ22" s="66">
        <f t="shared" si="66"/>
        <v>0</v>
      </c>
      <c r="CR22" s="75">
        <f t="shared" si="53"/>
        <v>0</v>
      </c>
      <c r="CS22" s="66">
        <f t="shared" si="67"/>
        <v>0</v>
      </c>
      <c r="CT22" s="66">
        <f t="shared" si="67"/>
        <v>0</v>
      </c>
      <c r="CU22" s="66">
        <f t="shared" si="67"/>
        <v>0</v>
      </c>
      <c r="CV22" s="66">
        <f t="shared" si="67"/>
        <v>0</v>
      </c>
      <c r="CW22" s="66">
        <f t="shared" si="67"/>
        <v>0</v>
      </c>
      <c r="CX22" s="66">
        <f t="shared" si="67"/>
        <v>0</v>
      </c>
      <c r="CY22" s="66">
        <f t="shared" si="67"/>
        <v>0</v>
      </c>
      <c r="CZ22" s="66">
        <f t="shared" si="67"/>
        <v>0</v>
      </c>
      <c r="DA22" s="66">
        <f t="shared" si="67"/>
        <v>0</v>
      </c>
      <c r="DB22" s="66">
        <f t="shared" si="67"/>
        <v>0</v>
      </c>
      <c r="DC22" s="66">
        <f t="shared" si="67"/>
        <v>0</v>
      </c>
      <c r="DD22" s="66">
        <f t="shared" si="67"/>
        <v>0</v>
      </c>
      <c r="DE22" s="75">
        <f t="shared" si="55"/>
        <v>0</v>
      </c>
      <c r="DF22" s="66">
        <f t="shared" si="68"/>
        <v>0</v>
      </c>
      <c r="DG22" s="66">
        <f t="shared" si="68"/>
        <v>0</v>
      </c>
      <c r="DH22" s="66">
        <f t="shared" si="68"/>
        <v>0</v>
      </c>
      <c r="DI22" s="66">
        <f t="shared" si="68"/>
        <v>0</v>
      </c>
      <c r="DJ22" s="66">
        <f t="shared" si="68"/>
        <v>0</v>
      </c>
      <c r="DK22" s="66">
        <f t="shared" si="68"/>
        <v>0</v>
      </c>
      <c r="DL22" s="66">
        <f t="shared" si="68"/>
        <v>0</v>
      </c>
      <c r="DM22" s="66">
        <f t="shared" si="68"/>
        <v>0</v>
      </c>
      <c r="DN22" s="66">
        <f t="shared" si="68"/>
        <v>0</v>
      </c>
      <c r="DO22" s="66">
        <f t="shared" si="68"/>
        <v>0</v>
      </c>
      <c r="DP22" s="66">
        <f t="shared" si="68"/>
        <v>0</v>
      </c>
      <c r="DQ22" s="66">
        <f t="shared" si="68"/>
        <v>0</v>
      </c>
      <c r="DR22" s="75">
        <f t="shared" si="57"/>
        <v>0</v>
      </c>
      <c r="DS22" s="66">
        <f t="shared" si="69"/>
        <v>0</v>
      </c>
      <c r="DT22" s="66">
        <f t="shared" si="69"/>
        <v>0</v>
      </c>
      <c r="DU22" s="66">
        <f t="shared" si="69"/>
        <v>0</v>
      </c>
      <c r="DV22" s="66">
        <f t="shared" si="69"/>
        <v>0</v>
      </c>
      <c r="DW22" s="66">
        <f t="shared" si="69"/>
        <v>0</v>
      </c>
      <c r="DX22" s="66">
        <f t="shared" si="69"/>
        <v>0</v>
      </c>
      <c r="DY22" s="66">
        <f t="shared" si="69"/>
        <v>0</v>
      </c>
      <c r="DZ22" s="66">
        <f t="shared" si="69"/>
        <v>0</v>
      </c>
      <c r="EA22" s="66">
        <f t="shared" si="69"/>
        <v>0</v>
      </c>
      <c r="EB22" s="66">
        <f t="shared" si="69"/>
        <v>0</v>
      </c>
      <c r="EC22" s="66">
        <f t="shared" si="69"/>
        <v>0</v>
      </c>
      <c r="ED22" s="66">
        <f t="shared" si="69"/>
        <v>0</v>
      </c>
      <c r="EE22" s="76">
        <f t="shared" si="59"/>
        <v>0</v>
      </c>
    </row>
    <row r="23" spans="1:135" x14ac:dyDescent="0.2">
      <c r="D23" s="2" t="s">
        <v>75</v>
      </c>
      <c r="E23" s="66">
        <v>0</v>
      </c>
      <c r="F23" s="66">
        <f t="shared" si="72"/>
        <v>0</v>
      </c>
      <c r="G23" s="66">
        <f t="shared" si="72"/>
        <v>0</v>
      </c>
      <c r="H23" s="66">
        <f t="shared" si="72"/>
        <v>0</v>
      </c>
      <c r="I23" s="66">
        <f t="shared" si="72"/>
        <v>0</v>
      </c>
      <c r="J23" s="66">
        <f t="shared" si="72"/>
        <v>0</v>
      </c>
      <c r="K23" s="66">
        <f t="shared" si="72"/>
        <v>0</v>
      </c>
      <c r="L23" s="66">
        <f t="shared" si="72"/>
        <v>0</v>
      </c>
      <c r="M23" s="66">
        <f t="shared" si="72"/>
        <v>0</v>
      </c>
      <c r="N23" s="66">
        <f t="shared" si="72"/>
        <v>0</v>
      </c>
      <c r="O23" s="66">
        <f t="shared" si="72"/>
        <v>0</v>
      </c>
      <c r="P23" s="66">
        <f t="shared" si="72"/>
        <v>0</v>
      </c>
      <c r="Q23" s="66">
        <f t="shared" si="72"/>
        <v>0</v>
      </c>
      <c r="R23" s="75">
        <f t="shared" si="41"/>
        <v>0</v>
      </c>
      <c r="S23" s="66">
        <f t="shared" si="73"/>
        <v>0</v>
      </c>
      <c r="T23" s="66">
        <f t="shared" si="73"/>
        <v>0</v>
      </c>
      <c r="U23" s="66">
        <f t="shared" si="73"/>
        <v>0</v>
      </c>
      <c r="V23" s="66">
        <f t="shared" si="73"/>
        <v>0</v>
      </c>
      <c r="W23" s="66">
        <f t="shared" si="73"/>
        <v>0</v>
      </c>
      <c r="X23" s="66">
        <f t="shared" si="73"/>
        <v>0</v>
      </c>
      <c r="Y23" s="66">
        <f t="shared" si="73"/>
        <v>0</v>
      </c>
      <c r="Z23" s="66">
        <f t="shared" si="73"/>
        <v>0</v>
      </c>
      <c r="AA23" s="66">
        <f t="shared" si="73"/>
        <v>0</v>
      </c>
      <c r="AB23" s="66">
        <f t="shared" si="73"/>
        <v>0</v>
      </c>
      <c r="AC23" s="66">
        <f t="shared" si="73"/>
        <v>0</v>
      </c>
      <c r="AD23" s="66">
        <f t="shared" si="73"/>
        <v>0</v>
      </c>
      <c r="AE23" s="75">
        <f t="shared" si="43"/>
        <v>0</v>
      </c>
      <c r="AF23" s="66">
        <f t="shared" si="62"/>
        <v>0</v>
      </c>
      <c r="AG23" s="66">
        <f t="shared" si="62"/>
        <v>0</v>
      </c>
      <c r="AH23" s="66">
        <f t="shared" si="62"/>
        <v>0</v>
      </c>
      <c r="AI23" s="66">
        <f t="shared" si="62"/>
        <v>0</v>
      </c>
      <c r="AJ23" s="66">
        <f t="shared" si="62"/>
        <v>0</v>
      </c>
      <c r="AK23" s="66">
        <f t="shared" si="62"/>
        <v>0</v>
      </c>
      <c r="AL23" s="66">
        <f t="shared" si="62"/>
        <v>0</v>
      </c>
      <c r="AM23" s="66">
        <f t="shared" si="62"/>
        <v>0</v>
      </c>
      <c r="AN23" s="66">
        <f t="shared" si="62"/>
        <v>0</v>
      </c>
      <c r="AO23" s="66">
        <f t="shared" si="62"/>
        <v>0</v>
      </c>
      <c r="AP23" s="66">
        <f t="shared" si="62"/>
        <v>0</v>
      </c>
      <c r="AQ23" s="66">
        <f t="shared" si="62"/>
        <v>0</v>
      </c>
      <c r="AR23" s="75">
        <f t="shared" si="45"/>
        <v>0</v>
      </c>
      <c r="AS23" s="66">
        <f t="shared" si="63"/>
        <v>0</v>
      </c>
      <c r="AT23" s="66">
        <f t="shared" si="63"/>
        <v>0</v>
      </c>
      <c r="AU23" s="66">
        <f t="shared" si="63"/>
        <v>0</v>
      </c>
      <c r="AV23" s="66">
        <f t="shared" si="63"/>
        <v>0</v>
      </c>
      <c r="AW23" s="66">
        <f t="shared" si="63"/>
        <v>0</v>
      </c>
      <c r="AX23" s="66">
        <f t="shared" si="63"/>
        <v>0</v>
      </c>
      <c r="AY23" s="66">
        <f t="shared" si="63"/>
        <v>0</v>
      </c>
      <c r="AZ23" s="66">
        <f t="shared" si="63"/>
        <v>0</v>
      </c>
      <c r="BA23" s="66">
        <f t="shared" si="63"/>
        <v>0</v>
      </c>
      <c r="BB23" s="66">
        <f t="shared" si="63"/>
        <v>0</v>
      </c>
      <c r="BC23" s="66">
        <f t="shared" si="63"/>
        <v>0</v>
      </c>
      <c r="BD23" s="66">
        <f t="shared" si="63"/>
        <v>0</v>
      </c>
      <c r="BE23" s="75">
        <f t="shared" si="47"/>
        <v>0</v>
      </c>
      <c r="BF23" s="66">
        <f t="shared" si="64"/>
        <v>0</v>
      </c>
      <c r="BG23" s="66">
        <f t="shared" si="64"/>
        <v>0</v>
      </c>
      <c r="BH23" s="66">
        <f t="shared" si="64"/>
        <v>0</v>
      </c>
      <c r="BI23" s="66">
        <f t="shared" si="64"/>
        <v>0</v>
      </c>
      <c r="BJ23" s="66">
        <f t="shared" si="64"/>
        <v>0</v>
      </c>
      <c r="BK23" s="66">
        <f t="shared" si="64"/>
        <v>0</v>
      </c>
      <c r="BL23" s="66">
        <f t="shared" si="64"/>
        <v>0</v>
      </c>
      <c r="BM23" s="66">
        <f t="shared" si="64"/>
        <v>0</v>
      </c>
      <c r="BN23" s="66">
        <f t="shared" si="64"/>
        <v>0</v>
      </c>
      <c r="BO23" s="66">
        <f t="shared" si="64"/>
        <v>0</v>
      </c>
      <c r="BP23" s="66">
        <f t="shared" si="64"/>
        <v>0</v>
      </c>
      <c r="BQ23" s="66">
        <f t="shared" si="64"/>
        <v>0</v>
      </c>
      <c r="BR23" s="75">
        <f t="shared" si="49"/>
        <v>0</v>
      </c>
      <c r="BS23" s="66">
        <f t="shared" si="65"/>
        <v>0</v>
      </c>
      <c r="BT23" s="66">
        <f t="shared" si="65"/>
        <v>0</v>
      </c>
      <c r="BU23" s="66">
        <f t="shared" si="65"/>
        <v>0</v>
      </c>
      <c r="BV23" s="66">
        <f t="shared" si="65"/>
        <v>0</v>
      </c>
      <c r="BW23" s="66">
        <f t="shared" si="65"/>
        <v>0</v>
      </c>
      <c r="BX23" s="66">
        <f t="shared" si="65"/>
        <v>0</v>
      </c>
      <c r="BY23" s="66">
        <f t="shared" si="65"/>
        <v>0</v>
      </c>
      <c r="BZ23" s="66">
        <f t="shared" si="65"/>
        <v>0</v>
      </c>
      <c r="CA23" s="66">
        <f t="shared" si="65"/>
        <v>0</v>
      </c>
      <c r="CB23" s="66">
        <f t="shared" si="65"/>
        <v>0</v>
      </c>
      <c r="CC23" s="66">
        <f t="shared" si="65"/>
        <v>0</v>
      </c>
      <c r="CD23" s="66">
        <f t="shared" si="65"/>
        <v>0</v>
      </c>
      <c r="CE23" s="75">
        <f t="shared" si="51"/>
        <v>0</v>
      </c>
      <c r="CF23" s="66">
        <f t="shared" si="66"/>
        <v>0</v>
      </c>
      <c r="CG23" s="66">
        <f t="shared" si="66"/>
        <v>0</v>
      </c>
      <c r="CH23" s="66">
        <f t="shared" si="66"/>
        <v>0</v>
      </c>
      <c r="CI23" s="66">
        <f t="shared" si="66"/>
        <v>0</v>
      </c>
      <c r="CJ23" s="66">
        <f t="shared" si="66"/>
        <v>0</v>
      </c>
      <c r="CK23" s="66">
        <f t="shared" si="66"/>
        <v>0</v>
      </c>
      <c r="CL23" s="66">
        <f t="shared" si="66"/>
        <v>0</v>
      </c>
      <c r="CM23" s="66">
        <f t="shared" si="66"/>
        <v>0</v>
      </c>
      <c r="CN23" s="66">
        <f t="shared" si="66"/>
        <v>0</v>
      </c>
      <c r="CO23" s="66">
        <f t="shared" si="66"/>
        <v>0</v>
      </c>
      <c r="CP23" s="66">
        <f t="shared" si="66"/>
        <v>0</v>
      </c>
      <c r="CQ23" s="66">
        <f t="shared" si="66"/>
        <v>0</v>
      </c>
      <c r="CR23" s="75">
        <f t="shared" si="53"/>
        <v>0</v>
      </c>
      <c r="CS23" s="66">
        <f t="shared" si="67"/>
        <v>0</v>
      </c>
      <c r="CT23" s="66">
        <f t="shared" si="67"/>
        <v>0</v>
      </c>
      <c r="CU23" s="66">
        <f t="shared" si="67"/>
        <v>0</v>
      </c>
      <c r="CV23" s="66">
        <f t="shared" si="67"/>
        <v>0</v>
      </c>
      <c r="CW23" s="66">
        <f t="shared" si="67"/>
        <v>0</v>
      </c>
      <c r="CX23" s="66">
        <f t="shared" si="67"/>
        <v>0</v>
      </c>
      <c r="CY23" s="66">
        <f t="shared" si="67"/>
        <v>0</v>
      </c>
      <c r="CZ23" s="66">
        <f t="shared" si="67"/>
        <v>0</v>
      </c>
      <c r="DA23" s="66">
        <f t="shared" si="67"/>
        <v>0</v>
      </c>
      <c r="DB23" s="66">
        <f t="shared" si="67"/>
        <v>0</v>
      </c>
      <c r="DC23" s="66">
        <f t="shared" si="67"/>
        <v>0</v>
      </c>
      <c r="DD23" s="66">
        <f t="shared" si="67"/>
        <v>0</v>
      </c>
      <c r="DE23" s="75">
        <f t="shared" si="55"/>
        <v>0</v>
      </c>
      <c r="DF23" s="66">
        <f t="shared" si="68"/>
        <v>0</v>
      </c>
      <c r="DG23" s="66">
        <f t="shared" si="68"/>
        <v>0</v>
      </c>
      <c r="DH23" s="66">
        <f t="shared" si="68"/>
        <v>0</v>
      </c>
      <c r="DI23" s="66">
        <f t="shared" si="68"/>
        <v>0</v>
      </c>
      <c r="DJ23" s="66">
        <f t="shared" si="68"/>
        <v>0</v>
      </c>
      <c r="DK23" s="66">
        <f t="shared" si="68"/>
        <v>0</v>
      </c>
      <c r="DL23" s="66">
        <f t="shared" si="68"/>
        <v>0</v>
      </c>
      <c r="DM23" s="66">
        <f t="shared" si="68"/>
        <v>0</v>
      </c>
      <c r="DN23" s="66">
        <f t="shared" si="68"/>
        <v>0</v>
      </c>
      <c r="DO23" s="66">
        <f t="shared" si="68"/>
        <v>0</v>
      </c>
      <c r="DP23" s="66">
        <f t="shared" si="68"/>
        <v>0</v>
      </c>
      <c r="DQ23" s="66">
        <f t="shared" si="68"/>
        <v>0</v>
      </c>
      <c r="DR23" s="75">
        <f t="shared" si="57"/>
        <v>0</v>
      </c>
      <c r="DS23" s="66">
        <f t="shared" si="69"/>
        <v>0</v>
      </c>
      <c r="DT23" s="66">
        <f t="shared" si="69"/>
        <v>0</v>
      </c>
      <c r="DU23" s="66">
        <f t="shared" si="69"/>
        <v>0</v>
      </c>
      <c r="DV23" s="66">
        <f t="shared" si="69"/>
        <v>0</v>
      </c>
      <c r="DW23" s="66">
        <f t="shared" si="69"/>
        <v>0</v>
      </c>
      <c r="DX23" s="66">
        <f t="shared" si="69"/>
        <v>0</v>
      </c>
      <c r="DY23" s="66">
        <f t="shared" si="69"/>
        <v>0</v>
      </c>
      <c r="DZ23" s="66">
        <f t="shared" si="69"/>
        <v>0</v>
      </c>
      <c r="EA23" s="66">
        <f t="shared" si="69"/>
        <v>0</v>
      </c>
      <c r="EB23" s="66">
        <f t="shared" si="69"/>
        <v>0</v>
      </c>
      <c r="EC23" s="66">
        <f t="shared" si="69"/>
        <v>0</v>
      </c>
      <c r="ED23" s="66">
        <f t="shared" si="69"/>
        <v>0</v>
      </c>
      <c r="EE23" s="76">
        <f t="shared" si="59"/>
        <v>0</v>
      </c>
    </row>
    <row r="24" spans="1:135" x14ac:dyDescent="0.2">
      <c r="A24" s="2"/>
      <c r="D24" s="2" t="s">
        <v>76</v>
      </c>
      <c r="E24" s="66">
        <v>0</v>
      </c>
      <c r="F24" s="66">
        <f t="shared" si="72"/>
        <v>0</v>
      </c>
      <c r="G24" s="66">
        <f t="shared" si="72"/>
        <v>0</v>
      </c>
      <c r="H24" s="66">
        <f t="shared" si="72"/>
        <v>0</v>
      </c>
      <c r="I24" s="66">
        <f t="shared" si="72"/>
        <v>0</v>
      </c>
      <c r="J24" s="66">
        <f t="shared" si="72"/>
        <v>0</v>
      </c>
      <c r="K24" s="66">
        <f t="shared" si="72"/>
        <v>0</v>
      </c>
      <c r="L24" s="66">
        <f t="shared" si="72"/>
        <v>0</v>
      </c>
      <c r="M24" s="66">
        <f t="shared" si="72"/>
        <v>0</v>
      </c>
      <c r="N24" s="66">
        <f t="shared" si="72"/>
        <v>0</v>
      </c>
      <c r="O24" s="66">
        <f t="shared" si="72"/>
        <v>0</v>
      </c>
      <c r="P24" s="66">
        <f t="shared" si="72"/>
        <v>0</v>
      </c>
      <c r="Q24" s="66">
        <f t="shared" si="72"/>
        <v>0</v>
      </c>
      <c r="R24" s="75">
        <f t="shared" si="41"/>
        <v>0</v>
      </c>
      <c r="S24" s="66">
        <f t="shared" si="73"/>
        <v>0</v>
      </c>
      <c r="T24" s="66">
        <f t="shared" si="73"/>
        <v>0</v>
      </c>
      <c r="U24" s="66">
        <f t="shared" si="73"/>
        <v>0</v>
      </c>
      <c r="V24" s="66">
        <f t="shared" si="73"/>
        <v>0</v>
      </c>
      <c r="W24" s="66">
        <f t="shared" si="73"/>
        <v>0</v>
      </c>
      <c r="X24" s="66">
        <f t="shared" si="73"/>
        <v>0</v>
      </c>
      <c r="Y24" s="66">
        <f t="shared" si="73"/>
        <v>0</v>
      </c>
      <c r="Z24" s="66">
        <f t="shared" si="73"/>
        <v>0</v>
      </c>
      <c r="AA24" s="66">
        <f t="shared" si="73"/>
        <v>0</v>
      </c>
      <c r="AB24" s="66">
        <f t="shared" si="73"/>
        <v>0</v>
      </c>
      <c r="AC24" s="66">
        <f t="shared" si="73"/>
        <v>0</v>
      </c>
      <c r="AD24" s="66">
        <f t="shared" si="73"/>
        <v>0</v>
      </c>
      <c r="AE24" s="75">
        <f t="shared" si="43"/>
        <v>0</v>
      </c>
      <c r="AF24" s="66">
        <f t="shared" ref="AF24:AQ33" si="74">IF(AF$2&gt;=$B$18,$E24,0)</f>
        <v>0</v>
      </c>
      <c r="AG24" s="66">
        <f t="shared" si="74"/>
        <v>0</v>
      </c>
      <c r="AH24" s="66">
        <f t="shared" si="74"/>
        <v>0</v>
      </c>
      <c r="AI24" s="66">
        <f t="shared" si="74"/>
        <v>0</v>
      </c>
      <c r="AJ24" s="66">
        <f t="shared" si="74"/>
        <v>0</v>
      </c>
      <c r="AK24" s="66">
        <f t="shared" si="74"/>
        <v>0</v>
      </c>
      <c r="AL24" s="66">
        <f t="shared" si="74"/>
        <v>0</v>
      </c>
      <c r="AM24" s="66">
        <f t="shared" si="74"/>
        <v>0</v>
      </c>
      <c r="AN24" s="66">
        <f t="shared" si="74"/>
        <v>0</v>
      </c>
      <c r="AO24" s="66">
        <f t="shared" si="74"/>
        <v>0</v>
      </c>
      <c r="AP24" s="66">
        <f t="shared" si="74"/>
        <v>0</v>
      </c>
      <c r="AQ24" s="66">
        <f t="shared" si="74"/>
        <v>0</v>
      </c>
      <c r="AR24" s="75">
        <f t="shared" si="45"/>
        <v>0</v>
      </c>
      <c r="AS24" s="66">
        <f t="shared" ref="AS24:BD33" si="75">IF(AS$2&gt;=$B$18,$E24,0)</f>
        <v>0</v>
      </c>
      <c r="AT24" s="66">
        <f t="shared" si="75"/>
        <v>0</v>
      </c>
      <c r="AU24" s="66">
        <f t="shared" si="75"/>
        <v>0</v>
      </c>
      <c r="AV24" s="66">
        <f t="shared" si="75"/>
        <v>0</v>
      </c>
      <c r="AW24" s="66">
        <f t="shared" si="75"/>
        <v>0</v>
      </c>
      <c r="AX24" s="66">
        <f t="shared" si="75"/>
        <v>0</v>
      </c>
      <c r="AY24" s="66">
        <f t="shared" si="75"/>
        <v>0</v>
      </c>
      <c r="AZ24" s="66">
        <f t="shared" si="75"/>
        <v>0</v>
      </c>
      <c r="BA24" s="66">
        <f t="shared" si="75"/>
        <v>0</v>
      </c>
      <c r="BB24" s="66">
        <f t="shared" si="75"/>
        <v>0</v>
      </c>
      <c r="BC24" s="66">
        <f t="shared" si="75"/>
        <v>0</v>
      </c>
      <c r="BD24" s="66">
        <f t="shared" si="75"/>
        <v>0</v>
      </c>
      <c r="BE24" s="75">
        <f t="shared" si="47"/>
        <v>0</v>
      </c>
      <c r="BF24" s="66">
        <f t="shared" ref="BF24:BQ33" si="76">IF(BF$2&gt;=$B$18,$E24,0)</f>
        <v>0</v>
      </c>
      <c r="BG24" s="66">
        <f t="shared" si="76"/>
        <v>0</v>
      </c>
      <c r="BH24" s="66">
        <f t="shared" si="76"/>
        <v>0</v>
      </c>
      <c r="BI24" s="66">
        <f t="shared" si="76"/>
        <v>0</v>
      </c>
      <c r="BJ24" s="66">
        <f t="shared" si="76"/>
        <v>0</v>
      </c>
      <c r="BK24" s="66">
        <f t="shared" si="76"/>
        <v>0</v>
      </c>
      <c r="BL24" s="66">
        <f t="shared" si="76"/>
        <v>0</v>
      </c>
      <c r="BM24" s="66">
        <f t="shared" si="76"/>
        <v>0</v>
      </c>
      <c r="BN24" s="66">
        <f t="shared" si="76"/>
        <v>0</v>
      </c>
      <c r="BO24" s="66">
        <f t="shared" si="76"/>
        <v>0</v>
      </c>
      <c r="BP24" s="66">
        <f t="shared" si="76"/>
        <v>0</v>
      </c>
      <c r="BQ24" s="66">
        <f t="shared" si="76"/>
        <v>0</v>
      </c>
      <c r="BR24" s="75">
        <f t="shared" si="49"/>
        <v>0</v>
      </c>
      <c r="BS24" s="66">
        <f t="shared" ref="BS24:CD33" si="77">IF(BS$2&gt;=$B$18,$E24,0)</f>
        <v>0</v>
      </c>
      <c r="BT24" s="66">
        <f t="shared" si="77"/>
        <v>0</v>
      </c>
      <c r="BU24" s="66">
        <f t="shared" si="77"/>
        <v>0</v>
      </c>
      <c r="BV24" s="66">
        <f t="shared" si="77"/>
        <v>0</v>
      </c>
      <c r="BW24" s="66">
        <f t="shared" si="77"/>
        <v>0</v>
      </c>
      <c r="BX24" s="66">
        <f t="shared" si="77"/>
        <v>0</v>
      </c>
      <c r="BY24" s="66">
        <f t="shared" si="77"/>
        <v>0</v>
      </c>
      <c r="BZ24" s="66">
        <f t="shared" si="77"/>
        <v>0</v>
      </c>
      <c r="CA24" s="66">
        <f t="shared" si="77"/>
        <v>0</v>
      </c>
      <c r="CB24" s="66">
        <f t="shared" si="77"/>
        <v>0</v>
      </c>
      <c r="CC24" s="66">
        <f t="shared" si="77"/>
        <v>0</v>
      </c>
      <c r="CD24" s="66">
        <f t="shared" si="77"/>
        <v>0</v>
      </c>
      <c r="CE24" s="75">
        <f t="shared" si="51"/>
        <v>0</v>
      </c>
      <c r="CF24" s="66">
        <f t="shared" ref="CF24:CQ33" si="78">IF(CF$2&gt;=$B$18,$E24,0)</f>
        <v>0</v>
      </c>
      <c r="CG24" s="66">
        <f t="shared" si="78"/>
        <v>0</v>
      </c>
      <c r="CH24" s="66">
        <f t="shared" si="78"/>
        <v>0</v>
      </c>
      <c r="CI24" s="66">
        <f t="shared" si="78"/>
        <v>0</v>
      </c>
      <c r="CJ24" s="66">
        <f t="shared" si="78"/>
        <v>0</v>
      </c>
      <c r="CK24" s="66">
        <f t="shared" si="78"/>
        <v>0</v>
      </c>
      <c r="CL24" s="66">
        <f t="shared" si="78"/>
        <v>0</v>
      </c>
      <c r="CM24" s="66">
        <f t="shared" si="78"/>
        <v>0</v>
      </c>
      <c r="CN24" s="66">
        <f t="shared" si="78"/>
        <v>0</v>
      </c>
      <c r="CO24" s="66">
        <f t="shared" si="78"/>
        <v>0</v>
      </c>
      <c r="CP24" s="66">
        <f t="shared" si="78"/>
        <v>0</v>
      </c>
      <c r="CQ24" s="66">
        <f t="shared" si="78"/>
        <v>0</v>
      </c>
      <c r="CR24" s="75">
        <f t="shared" si="53"/>
        <v>0</v>
      </c>
      <c r="CS24" s="66">
        <f t="shared" ref="CS24:DD33" si="79">IF(CS$2&gt;=$B$18,$E24,0)</f>
        <v>0</v>
      </c>
      <c r="CT24" s="66">
        <f t="shared" si="79"/>
        <v>0</v>
      </c>
      <c r="CU24" s="66">
        <f t="shared" si="79"/>
        <v>0</v>
      </c>
      <c r="CV24" s="66">
        <f t="shared" si="79"/>
        <v>0</v>
      </c>
      <c r="CW24" s="66">
        <f t="shared" si="79"/>
        <v>0</v>
      </c>
      <c r="CX24" s="66">
        <f t="shared" si="79"/>
        <v>0</v>
      </c>
      <c r="CY24" s="66">
        <f t="shared" si="79"/>
        <v>0</v>
      </c>
      <c r="CZ24" s="66">
        <f t="shared" si="79"/>
        <v>0</v>
      </c>
      <c r="DA24" s="66">
        <f t="shared" si="79"/>
        <v>0</v>
      </c>
      <c r="DB24" s="66">
        <f t="shared" si="79"/>
        <v>0</v>
      </c>
      <c r="DC24" s="66">
        <f t="shared" si="79"/>
        <v>0</v>
      </c>
      <c r="DD24" s="66">
        <f t="shared" si="79"/>
        <v>0</v>
      </c>
      <c r="DE24" s="75">
        <f t="shared" si="55"/>
        <v>0</v>
      </c>
      <c r="DF24" s="66">
        <f t="shared" ref="DF24:DQ33" si="80">IF(DF$2&gt;=$B$18,$E24,0)</f>
        <v>0</v>
      </c>
      <c r="DG24" s="66">
        <f t="shared" si="80"/>
        <v>0</v>
      </c>
      <c r="DH24" s="66">
        <f t="shared" si="80"/>
        <v>0</v>
      </c>
      <c r="DI24" s="66">
        <f t="shared" si="80"/>
        <v>0</v>
      </c>
      <c r="DJ24" s="66">
        <f t="shared" si="80"/>
        <v>0</v>
      </c>
      <c r="DK24" s="66">
        <f t="shared" si="80"/>
        <v>0</v>
      </c>
      <c r="DL24" s="66">
        <f t="shared" si="80"/>
        <v>0</v>
      </c>
      <c r="DM24" s="66">
        <f t="shared" si="80"/>
        <v>0</v>
      </c>
      <c r="DN24" s="66">
        <f t="shared" si="80"/>
        <v>0</v>
      </c>
      <c r="DO24" s="66">
        <f t="shared" si="80"/>
        <v>0</v>
      </c>
      <c r="DP24" s="66">
        <f t="shared" si="80"/>
        <v>0</v>
      </c>
      <c r="DQ24" s="66">
        <f t="shared" si="80"/>
        <v>0</v>
      </c>
      <c r="DR24" s="75">
        <f t="shared" si="57"/>
        <v>0</v>
      </c>
      <c r="DS24" s="66">
        <f t="shared" ref="DS24:ED33" si="81">IF(DS$2&gt;=$B$18,$E24,0)</f>
        <v>0</v>
      </c>
      <c r="DT24" s="66">
        <f t="shared" si="81"/>
        <v>0</v>
      </c>
      <c r="DU24" s="66">
        <f t="shared" si="81"/>
        <v>0</v>
      </c>
      <c r="DV24" s="66">
        <f t="shared" si="81"/>
        <v>0</v>
      </c>
      <c r="DW24" s="66">
        <f t="shared" si="81"/>
        <v>0</v>
      </c>
      <c r="DX24" s="66">
        <f t="shared" si="81"/>
        <v>0</v>
      </c>
      <c r="DY24" s="66">
        <f t="shared" si="81"/>
        <v>0</v>
      </c>
      <c r="DZ24" s="66">
        <f t="shared" si="81"/>
        <v>0</v>
      </c>
      <c r="EA24" s="66">
        <f t="shared" si="81"/>
        <v>0</v>
      </c>
      <c r="EB24" s="66">
        <f t="shared" si="81"/>
        <v>0</v>
      </c>
      <c r="EC24" s="66">
        <f t="shared" si="81"/>
        <v>0</v>
      </c>
      <c r="ED24" s="66">
        <f t="shared" si="81"/>
        <v>0</v>
      </c>
      <c r="EE24" s="76">
        <f t="shared" si="59"/>
        <v>0</v>
      </c>
    </row>
    <row r="25" spans="1:135" x14ac:dyDescent="0.2">
      <c r="A25" s="2"/>
      <c r="D25" s="2" t="s">
        <v>77</v>
      </c>
      <c r="E25" s="66">
        <v>0</v>
      </c>
      <c r="F25" s="66">
        <f t="shared" si="72"/>
        <v>0</v>
      </c>
      <c r="G25" s="66">
        <f t="shared" si="72"/>
        <v>0</v>
      </c>
      <c r="H25" s="66">
        <f t="shared" si="72"/>
        <v>0</v>
      </c>
      <c r="I25" s="66">
        <f t="shared" si="72"/>
        <v>0</v>
      </c>
      <c r="J25" s="66">
        <f t="shared" si="72"/>
        <v>0</v>
      </c>
      <c r="K25" s="66">
        <f t="shared" si="72"/>
        <v>0</v>
      </c>
      <c r="L25" s="66">
        <f t="shared" si="72"/>
        <v>0</v>
      </c>
      <c r="M25" s="66">
        <f t="shared" si="72"/>
        <v>0</v>
      </c>
      <c r="N25" s="66">
        <f t="shared" si="72"/>
        <v>0</v>
      </c>
      <c r="O25" s="66">
        <f t="shared" si="72"/>
        <v>0</v>
      </c>
      <c r="P25" s="66">
        <f t="shared" si="72"/>
        <v>0</v>
      </c>
      <c r="Q25" s="66">
        <f t="shared" si="72"/>
        <v>0</v>
      </c>
      <c r="R25" s="75">
        <f t="shared" si="41"/>
        <v>0</v>
      </c>
      <c r="S25" s="66">
        <f t="shared" si="73"/>
        <v>0</v>
      </c>
      <c r="T25" s="66">
        <f t="shared" si="73"/>
        <v>0</v>
      </c>
      <c r="U25" s="66">
        <f t="shared" si="73"/>
        <v>0</v>
      </c>
      <c r="V25" s="66">
        <f t="shared" si="73"/>
        <v>0</v>
      </c>
      <c r="W25" s="66">
        <f t="shared" si="73"/>
        <v>0</v>
      </c>
      <c r="X25" s="66">
        <f t="shared" si="73"/>
        <v>0</v>
      </c>
      <c r="Y25" s="66">
        <f t="shared" si="73"/>
        <v>0</v>
      </c>
      <c r="Z25" s="66">
        <f t="shared" si="73"/>
        <v>0</v>
      </c>
      <c r="AA25" s="66">
        <f t="shared" si="73"/>
        <v>0</v>
      </c>
      <c r="AB25" s="66">
        <f t="shared" si="73"/>
        <v>0</v>
      </c>
      <c r="AC25" s="66">
        <f t="shared" si="73"/>
        <v>0</v>
      </c>
      <c r="AD25" s="66">
        <f t="shared" si="73"/>
        <v>0</v>
      </c>
      <c r="AE25" s="75">
        <f t="shared" si="43"/>
        <v>0</v>
      </c>
      <c r="AF25" s="66">
        <f t="shared" si="74"/>
        <v>0</v>
      </c>
      <c r="AG25" s="66">
        <f t="shared" si="74"/>
        <v>0</v>
      </c>
      <c r="AH25" s="66">
        <f t="shared" si="74"/>
        <v>0</v>
      </c>
      <c r="AI25" s="66">
        <f t="shared" si="74"/>
        <v>0</v>
      </c>
      <c r="AJ25" s="66">
        <f t="shared" si="74"/>
        <v>0</v>
      </c>
      <c r="AK25" s="66">
        <f t="shared" si="74"/>
        <v>0</v>
      </c>
      <c r="AL25" s="66">
        <f t="shared" si="74"/>
        <v>0</v>
      </c>
      <c r="AM25" s="66">
        <f t="shared" si="74"/>
        <v>0</v>
      </c>
      <c r="AN25" s="66">
        <f t="shared" si="74"/>
        <v>0</v>
      </c>
      <c r="AO25" s="66">
        <f t="shared" si="74"/>
        <v>0</v>
      </c>
      <c r="AP25" s="66">
        <f t="shared" si="74"/>
        <v>0</v>
      </c>
      <c r="AQ25" s="66">
        <f t="shared" si="74"/>
        <v>0</v>
      </c>
      <c r="AR25" s="75">
        <f t="shared" si="45"/>
        <v>0</v>
      </c>
      <c r="AS25" s="66">
        <f t="shared" si="75"/>
        <v>0</v>
      </c>
      <c r="AT25" s="66">
        <f t="shared" si="75"/>
        <v>0</v>
      </c>
      <c r="AU25" s="66">
        <f t="shared" si="75"/>
        <v>0</v>
      </c>
      <c r="AV25" s="66">
        <f t="shared" si="75"/>
        <v>0</v>
      </c>
      <c r="AW25" s="66">
        <f t="shared" si="75"/>
        <v>0</v>
      </c>
      <c r="AX25" s="66">
        <f t="shared" si="75"/>
        <v>0</v>
      </c>
      <c r="AY25" s="66">
        <f t="shared" si="75"/>
        <v>0</v>
      </c>
      <c r="AZ25" s="66">
        <f t="shared" si="75"/>
        <v>0</v>
      </c>
      <c r="BA25" s="66">
        <f t="shared" si="75"/>
        <v>0</v>
      </c>
      <c r="BB25" s="66">
        <f t="shared" si="75"/>
        <v>0</v>
      </c>
      <c r="BC25" s="66">
        <f t="shared" si="75"/>
        <v>0</v>
      </c>
      <c r="BD25" s="66">
        <f t="shared" si="75"/>
        <v>0</v>
      </c>
      <c r="BE25" s="75">
        <f t="shared" si="47"/>
        <v>0</v>
      </c>
      <c r="BF25" s="66">
        <f t="shared" si="76"/>
        <v>0</v>
      </c>
      <c r="BG25" s="66">
        <f t="shared" si="76"/>
        <v>0</v>
      </c>
      <c r="BH25" s="66">
        <f t="shared" si="76"/>
        <v>0</v>
      </c>
      <c r="BI25" s="66">
        <f t="shared" si="76"/>
        <v>0</v>
      </c>
      <c r="BJ25" s="66">
        <f t="shared" si="76"/>
        <v>0</v>
      </c>
      <c r="BK25" s="66">
        <f t="shared" si="76"/>
        <v>0</v>
      </c>
      <c r="BL25" s="66">
        <f t="shared" si="76"/>
        <v>0</v>
      </c>
      <c r="BM25" s="66">
        <f t="shared" si="76"/>
        <v>0</v>
      </c>
      <c r="BN25" s="66">
        <f t="shared" si="76"/>
        <v>0</v>
      </c>
      <c r="BO25" s="66">
        <f t="shared" si="76"/>
        <v>0</v>
      </c>
      <c r="BP25" s="66">
        <f t="shared" si="76"/>
        <v>0</v>
      </c>
      <c r="BQ25" s="66">
        <f t="shared" si="76"/>
        <v>0</v>
      </c>
      <c r="BR25" s="75">
        <f t="shared" si="49"/>
        <v>0</v>
      </c>
      <c r="BS25" s="66">
        <f t="shared" si="77"/>
        <v>0</v>
      </c>
      <c r="BT25" s="66">
        <f t="shared" si="77"/>
        <v>0</v>
      </c>
      <c r="BU25" s="66">
        <f t="shared" si="77"/>
        <v>0</v>
      </c>
      <c r="BV25" s="66">
        <f t="shared" si="77"/>
        <v>0</v>
      </c>
      <c r="BW25" s="66">
        <f t="shared" si="77"/>
        <v>0</v>
      </c>
      <c r="BX25" s="66">
        <f t="shared" si="77"/>
        <v>0</v>
      </c>
      <c r="BY25" s="66">
        <f t="shared" si="77"/>
        <v>0</v>
      </c>
      <c r="BZ25" s="66">
        <f t="shared" si="77"/>
        <v>0</v>
      </c>
      <c r="CA25" s="66">
        <f t="shared" si="77"/>
        <v>0</v>
      </c>
      <c r="CB25" s="66">
        <f t="shared" si="77"/>
        <v>0</v>
      </c>
      <c r="CC25" s="66">
        <f t="shared" si="77"/>
        <v>0</v>
      </c>
      <c r="CD25" s="66">
        <f t="shared" si="77"/>
        <v>0</v>
      </c>
      <c r="CE25" s="75">
        <f t="shared" si="51"/>
        <v>0</v>
      </c>
      <c r="CF25" s="66">
        <f t="shared" si="78"/>
        <v>0</v>
      </c>
      <c r="CG25" s="66">
        <f t="shared" si="78"/>
        <v>0</v>
      </c>
      <c r="CH25" s="66">
        <f t="shared" si="78"/>
        <v>0</v>
      </c>
      <c r="CI25" s="66">
        <f t="shared" si="78"/>
        <v>0</v>
      </c>
      <c r="CJ25" s="66">
        <f t="shared" si="78"/>
        <v>0</v>
      </c>
      <c r="CK25" s="66">
        <f t="shared" si="78"/>
        <v>0</v>
      </c>
      <c r="CL25" s="66">
        <f t="shared" si="78"/>
        <v>0</v>
      </c>
      <c r="CM25" s="66">
        <f t="shared" si="78"/>
        <v>0</v>
      </c>
      <c r="CN25" s="66">
        <f t="shared" si="78"/>
        <v>0</v>
      </c>
      <c r="CO25" s="66">
        <f t="shared" si="78"/>
        <v>0</v>
      </c>
      <c r="CP25" s="66">
        <f t="shared" si="78"/>
        <v>0</v>
      </c>
      <c r="CQ25" s="66">
        <f t="shared" si="78"/>
        <v>0</v>
      </c>
      <c r="CR25" s="75">
        <f t="shared" si="53"/>
        <v>0</v>
      </c>
      <c r="CS25" s="66">
        <f t="shared" si="79"/>
        <v>0</v>
      </c>
      <c r="CT25" s="66">
        <f t="shared" si="79"/>
        <v>0</v>
      </c>
      <c r="CU25" s="66">
        <f t="shared" si="79"/>
        <v>0</v>
      </c>
      <c r="CV25" s="66">
        <f t="shared" si="79"/>
        <v>0</v>
      </c>
      <c r="CW25" s="66">
        <f t="shared" si="79"/>
        <v>0</v>
      </c>
      <c r="CX25" s="66">
        <f t="shared" si="79"/>
        <v>0</v>
      </c>
      <c r="CY25" s="66">
        <f t="shared" si="79"/>
        <v>0</v>
      </c>
      <c r="CZ25" s="66">
        <f t="shared" si="79"/>
        <v>0</v>
      </c>
      <c r="DA25" s="66">
        <f t="shared" si="79"/>
        <v>0</v>
      </c>
      <c r="DB25" s="66">
        <f t="shared" si="79"/>
        <v>0</v>
      </c>
      <c r="DC25" s="66">
        <f t="shared" si="79"/>
        <v>0</v>
      </c>
      <c r="DD25" s="66">
        <f t="shared" si="79"/>
        <v>0</v>
      </c>
      <c r="DE25" s="75">
        <f t="shared" si="55"/>
        <v>0</v>
      </c>
      <c r="DF25" s="66">
        <f t="shared" si="80"/>
        <v>0</v>
      </c>
      <c r="DG25" s="66">
        <f t="shared" si="80"/>
        <v>0</v>
      </c>
      <c r="DH25" s="66">
        <f t="shared" si="80"/>
        <v>0</v>
      </c>
      <c r="DI25" s="66">
        <f t="shared" si="80"/>
        <v>0</v>
      </c>
      <c r="DJ25" s="66">
        <f t="shared" si="80"/>
        <v>0</v>
      </c>
      <c r="DK25" s="66">
        <f t="shared" si="80"/>
        <v>0</v>
      </c>
      <c r="DL25" s="66">
        <f t="shared" si="80"/>
        <v>0</v>
      </c>
      <c r="DM25" s="66">
        <f t="shared" si="80"/>
        <v>0</v>
      </c>
      <c r="DN25" s="66">
        <f t="shared" si="80"/>
        <v>0</v>
      </c>
      <c r="DO25" s="66">
        <f t="shared" si="80"/>
        <v>0</v>
      </c>
      <c r="DP25" s="66">
        <f t="shared" si="80"/>
        <v>0</v>
      </c>
      <c r="DQ25" s="66">
        <f t="shared" si="80"/>
        <v>0</v>
      </c>
      <c r="DR25" s="75">
        <f t="shared" si="57"/>
        <v>0</v>
      </c>
      <c r="DS25" s="66">
        <f t="shared" si="81"/>
        <v>0</v>
      </c>
      <c r="DT25" s="66">
        <f t="shared" si="81"/>
        <v>0</v>
      </c>
      <c r="DU25" s="66">
        <f t="shared" si="81"/>
        <v>0</v>
      </c>
      <c r="DV25" s="66">
        <f t="shared" si="81"/>
        <v>0</v>
      </c>
      <c r="DW25" s="66">
        <f t="shared" si="81"/>
        <v>0</v>
      </c>
      <c r="DX25" s="66">
        <f t="shared" si="81"/>
        <v>0</v>
      </c>
      <c r="DY25" s="66">
        <f t="shared" si="81"/>
        <v>0</v>
      </c>
      <c r="DZ25" s="66">
        <f t="shared" si="81"/>
        <v>0</v>
      </c>
      <c r="EA25" s="66">
        <f t="shared" si="81"/>
        <v>0</v>
      </c>
      <c r="EB25" s="66">
        <f t="shared" si="81"/>
        <v>0</v>
      </c>
      <c r="EC25" s="66">
        <f t="shared" si="81"/>
        <v>0</v>
      </c>
      <c r="ED25" s="66">
        <f t="shared" si="81"/>
        <v>0</v>
      </c>
      <c r="EE25" s="76">
        <f t="shared" si="59"/>
        <v>0</v>
      </c>
    </row>
    <row r="26" spans="1:135" x14ac:dyDescent="0.2">
      <c r="A26" s="2"/>
      <c r="D26" s="2" t="s">
        <v>78</v>
      </c>
      <c r="E26" s="66">
        <v>0</v>
      </c>
      <c r="F26" s="66">
        <f t="shared" si="72"/>
        <v>0</v>
      </c>
      <c r="G26" s="66">
        <f t="shared" si="72"/>
        <v>0</v>
      </c>
      <c r="H26" s="66">
        <f t="shared" si="72"/>
        <v>0</v>
      </c>
      <c r="I26" s="66">
        <f t="shared" si="72"/>
        <v>0</v>
      </c>
      <c r="J26" s="66">
        <f t="shared" si="72"/>
        <v>0</v>
      </c>
      <c r="K26" s="66">
        <f t="shared" si="72"/>
        <v>0</v>
      </c>
      <c r="L26" s="66">
        <f t="shared" si="72"/>
        <v>0</v>
      </c>
      <c r="M26" s="66">
        <f t="shared" si="72"/>
        <v>0</v>
      </c>
      <c r="N26" s="66">
        <f t="shared" si="72"/>
        <v>0</v>
      </c>
      <c r="O26" s="66">
        <f t="shared" si="72"/>
        <v>0</v>
      </c>
      <c r="P26" s="66">
        <f t="shared" si="72"/>
        <v>0</v>
      </c>
      <c r="Q26" s="66">
        <f t="shared" si="72"/>
        <v>0</v>
      </c>
      <c r="R26" s="75">
        <f t="shared" si="41"/>
        <v>0</v>
      </c>
      <c r="S26" s="66">
        <f t="shared" si="73"/>
        <v>0</v>
      </c>
      <c r="T26" s="66">
        <f t="shared" si="73"/>
        <v>0</v>
      </c>
      <c r="U26" s="66">
        <f t="shared" si="73"/>
        <v>0</v>
      </c>
      <c r="V26" s="66">
        <f t="shared" si="73"/>
        <v>0</v>
      </c>
      <c r="W26" s="66">
        <f t="shared" si="73"/>
        <v>0</v>
      </c>
      <c r="X26" s="66">
        <f t="shared" si="73"/>
        <v>0</v>
      </c>
      <c r="Y26" s="66">
        <f t="shared" si="73"/>
        <v>0</v>
      </c>
      <c r="Z26" s="66">
        <f t="shared" si="73"/>
        <v>0</v>
      </c>
      <c r="AA26" s="66">
        <f t="shared" si="73"/>
        <v>0</v>
      </c>
      <c r="AB26" s="66">
        <f t="shared" si="73"/>
        <v>0</v>
      </c>
      <c r="AC26" s="66">
        <f t="shared" si="73"/>
        <v>0</v>
      </c>
      <c r="AD26" s="66">
        <f t="shared" si="73"/>
        <v>0</v>
      </c>
      <c r="AE26" s="75">
        <f t="shared" si="43"/>
        <v>0</v>
      </c>
      <c r="AF26" s="66">
        <f t="shared" si="74"/>
        <v>0</v>
      </c>
      <c r="AG26" s="66">
        <f t="shared" si="74"/>
        <v>0</v>
      </c>
      <c r="AH26" s="66">
        <f t="shared" si="74"/>
        <v>0</v>
      </c>
      <c r="AI26" s="66">
        <f t="shared" si="74"/>
        <v>0</v>
      </c>
      <c r="AJ26" s="66">
        <f t="shared" si="74"/>
        <v>0</v>
      </c>
      <c r="AK26" s="66">
        <f t="shared" si="74"/>
        <v>0</v>
      </c>
      <c r="AL26" s="66">
        <f t="shared" si="74"/>
        <v>0</v>
      </c>
      <c r="AM26" s="66">
        <f t="shared" si="74"/>
        <v>0</v>
      </c>
      <c r="AN26" s="66">
        <f t="shared" si="74"/>
        <v>0</v>
      </c>
      <c r="AO26" s="66">
        <f t="shared" si="74"/>
        <v>0</v>
      </c>
      <c r="AP26" s="66">
        <f t="shared" si="74"/>
        <v>0</v>
      </c>
      <c r="AQ26" s="66">
        <f t="shared" si="74"/>
        <v>0</v>
      </c>
      <c r="AR26" s="75">
        <f t="shared" si="45"/>
        <v>0</v>
      </c>
      <c r="AS26" s="66">
        <f t="shared" si="75"/>
        <v>0</v>
      </c>
      <c r="AT26" s="66">
        <f t="shared" si="75"/>
        <v>0</v>
      </c>
      <c r="AU26" s="66">
        <f t="shared" si="75"/>
        <v>0</v>
      </c>
      <c r="AV26" s="66">
        <f t="shared" si="75"/>
        <v>0</v>
      </c>
      <c r="AW26" s="66">
        <f t="shared" si="75"/>
        <v>0</v>
      </c>
      <c r="AX26" s="66">
        <f t="shared" si="75"/>
        <v>0</v>
      </c>
      <c r="AY26" s="66">
        <f t="shared" si="75"/>
        <v>0</v>
      </c>
      <c r="AZ26" s="66">
        <f t="shared" si="75"/>
        <v>0</v>
      </c>
      <c r="BA26" s="66">
        <f t="shared" si="75"/>
        <v>0</v>
      </c>
      <c r="BB26" s="66">
        <f t="shared" si="75"/>
        <v>0</v>
      </c>
      <c r="BC26" s="66">
        <f t="shared" si="75"/>
        <v>0</v>
      </c>
      <c r="BD26" s="66">
        <f t="shared" si="75"/>
        <v>0</v>
      </c>
      <c r="BE26" s="75">
        <f t="shared" si="47"/>
        <v>0</v>
      </c>
      <c r="BF26" s="66">
        <f t="shared" si="76"/>
        <v>0</v>
      </c>
      <c r="BG26" s="66">
        <f t="shared" si="76"/>
        <v>0</v>
      </c>
      <c r="BH26" s="66">
        <f t="shared" si="76"/>
        <v>0</v>
      </c>
      <c r="BI26" s="66">
        <f t="shared" si="76"/>
        <v>0</v>
      </c>
      <c r="BJ26" s="66">
        <f t="shared" si="76"/>
        <v>0</v>
      </c>
      <c r="BK26" s="66">
        <f t="shared" si="76"/>
        <v>0</v>
      </c>
      <c r="BL26" s="66">
        <f t="shared" si="76"/>
        <v>0</v>
      </c>
      <c r="BM26" s="66">
        <f t="shared" si="76"/>
        <v>0</v>
      </c>
      <c r="BN26" s="66">
        <f t="shared" si="76"/>
        <v>0</v>
      </c>
      <c r="BO26" s="66">
        <f t="shared" si="76"/>
        <v>0</v>
      </c>
      <c r="BP26" s="66">
        <f t="shared" si="76"/>
        <v>0</v>
      </c>
      <c r="BQ26" s="66">
        <f t="shared" si="76"/>
        <v>0</v>
      </c>
      <c r="BR26" s="75">
        <f t="shared" si="49"/>
        <v>0</v>
      </c>
      <c r="BS26" s="66">
        <f t="shared" si="77"/>
        <v>0</v>
      </c>
      <c r="BT26" s="66">
        <f t="shared" si="77"/>
        <v>0</v>
      </c>
      <c r="BU26" s="66">
        <f t="shared" si="77"/>
        <v>0</v>
      </c>
      <c r="BV26" s="66">
        <f t="shared" si="77"/>
        <v>0</v>
      </c>
      <c r="BW26" s="66">
        <f t="shared" si="77"/>
        <v>0</v>
      </c>
      <c r="BX26" s="66">
        <f t="shared" si="77"/>
        <v>0</v>
      </c>
      <c r="BY26" s="66">
        <f t="shared" si="77"/>
        <v>0</v>
      </c>
      <c r="BZ26" s="66">
        <f t="shared" si="77"/>
        <v>0</v>
      </c>
      <c r="CA26" s="66">
        <f t="shared" si="77"/>
        <v>0</v>
      </c>
      <c r="CB26" s="66">
        <f t="shared" si="77"/>
        <v>0</v>
      </c>
      <c r="CC26" s="66">
        <f t="shared" si="77"/>
        <v>0</v>
      </c>
      <c r="CD26" s="66">
        <f t="shared" si="77"/>
        <v>0</v>
      </c>
      <c r="CE26" s="75">
        <f t="shared" si="51"/>
        <v>0</v>
      </c>
      <c r="CF26" s="66">
        <f t="shared" si="78"/>
        <v>0</v>
      </c>
      <c r="CG26" s="66">
        <f t="shared" si="78"/>
        <v>0</v>
      </c>
      <c r="CH26" s="66">
        <f t="shared" si="78"/>
        <v>0</v>
      </c>
      <c r="CI26" s="66">
        <f t="shared" si="78"/>
        <v>0</v>
      </c>
      <c r="CJ26" s="66">
        <f t="shared" si="78"/>
        <v>0</v>
      </c>
      <c r="CK26" s="66">
        <f t="shared" si="78"/>
        <v>0</v>
      </c>
      <c r="CL26" s="66">
        <f t="shared" si="78"/>
        <v>0</v>
      </c>
      <c r="CM26" s="66">
        <f t="shared" si="78"/>
        <v>0</v>
      </c>
      <c r="CN26" s="66">
        <f t="shared" si="78"/>
        <v>0</v>
      </c>
      <c r="CO26" s="66">
        <f t="shared" si="78"/>
        <v>0</v>
      </c>
      <c r="CP26" s="66">
        <f t="shared" si="78"/>
        <v>0</v>
      </c>
      <c r="CQ26" s="66">
        <f t="shared" si="78"/>
        <v>0</v>
      </c>
      <c r="CR26" s="75">
        <f t="shared" si="53"/>
        <v>0</v>
      </c>
      <c r="CS26" s="66">
        <f t="shared" si="79"/>
        <v>0</v>
      </c>
      <c r="CT26" s="66">
        <f t="shared" si="79"/>
        <v>0</v>
      </c>
      <c r="CU26" s="66">
        <f t="shared" si="79"/>
        <v>0</v>
      </c>
      <c r="CV26" s="66">
        <f t="shared" si="79"/>
        <v>0</v>
      </c>
      <c r="CW26" s="66">
        <f t="shared" si="79"/>
        <v>0</v>
      </c>
      <c r="CX26" s="66">
        <f t="shared" si="79"/>
        <v>0</v>
      </c>
      <c r="CY26" s="66">
        <f t="shared" si="79"/>
        <v>0</v>
      </c>
      <c r="CZ26" s="66">
        <f t="shared" si="79"/>
        <v>0</v>
      </c>
      <c r="DA26" s="66">
        <f t="shared" si="79"/>
        <v>0</v>
      </c>
      <c r="DB26" s="66">
        <f t="shared" si="79"/>
        <v>0</v>
      </c>
      <c r="DC26" s="66">
        <f t="shared" si="79"/>
        <v>0</v>
      </c>
      <c r="DD26" s="66">
        <f t="shared" si="79"/>
        <v>0</v>
      </c>
      <c r="DE26" s="75">
        <f t="shared" si="55"/>
        <v>0</v>
      </c>
      <c r="DF26" s="66">
        <f t="shared" si="80"/>
        <v>0</v>
      </c>
      <c r="DG26" s="66">
        <f t="shared" si="80"/>
        <v>0</v>
      </c>
      <c r="DH26" s="66">
        <f t="shared" si="80"/>
        <v>0</v>
      </c>
      <c r="DI26" s="66">
        <f t="shared" si="80"/>
        <v>0</v>
      </c>
      <c r="DJ26" s="66">
        <f t="shared" si="80"/>
        <v>0</v>
      </c>
      <c r="DK26" s="66">
        <f t="shared" si="80"/>
        <v>0</v>
      </c>
      <c r="DL26" s="66">
        <f t="shared" si="80"/>
        <v>0</v>
      </c>
      <c r="DM26" s="66">
        <f t="shared" si="80"/>
        <v>0</v>
      </c>
      <c r="DN26" s="66">
        <f t="shared" si="80"/>
        <v>0</v>
      </c>
      <c r="DO26" s="66">
        <f t="shared" si="80"/>
        <v>0</v>
      </c>
      <c r="DP26" s="66">
        <f t="shared" si="80"/>
        <v>0</v>
      </c>
      <c r="DQ26" s="66">
        <f t="shared" si="80"/>
        <v>0</v>
      </c>
      <c r="DR26" s="75">
        <f t="shared" si="57"/>
        <v>0</v>
      </c>
      <c r="DS26" s="66">
        <f t="shared" si="81"/>
        <v>0</v>
      </c>
      <c r="DT26" s="66">
        <f t="shared" si="81"/>
        <v>0</v>
      </c>
      <c r="DU26" s="66">
        <f t="shared" si="81"/>
        <v>0</v>
      </c>
      <c r="DV26" s="66">
        <f t="shared" si="81"/>
        <v>0</v>
      </c>
      <c r="DW26" s="66">
        <f t="shared" si="81"/>
        <v>0</v>
      </c>
      <c r="DX26" s="66">
        <f t="shared" si="81"/>
        <v>0</v>
      </c>
      <c r="DY26" s="66">
        <f t="shared" si="81"/>
        <v>0</v>
      </c>
      <c r="DZ26" s="66">
        <f t="shared" si="81"/>
        <v>0</v>
      </c>
      <c r="EA26" s="66">
        <f t="shared" si="81"/>
        <v>0</v>
      </c>
      <c r="EB26" s="66">
        <f t="shared" si="81"/>
        <v>0</v>
      </c>
      <c r="EC26" s="66">
        <f t="shared" si="81"/>
        <v>0</v>
      </c>
      <c r="ED26" s="66">
        <f t="shared" si="81"/>
        <v>0</v>
      </c>
      <c r="EE26" s="76">
        <f t="shared" si="59"/>
        <v>0</v>
      </c>
    </row>
    <row r="27" spans="1:135" x14ac:dyDescent="0.2">
      <c r="A27" s="2"/>
      <c r="D27" s="2" t="s">
        <v>79</v>
      </c>
      <c r="E27" s="66">
        <v>200</v>
      </c>
      <c r="F27" s="66">
        <f t="shared" si="72"/>
        <v>200</v>
      </c>
      <c r="G27" s="66">
        <f t="shared" si="72"/>
        <v>200</v>
      </c>
      <c r="H27" s="66">
        <f t="shared" si="72"/>
        <v>200</v>
      </c>
      <c r="I27" s="66">
        <f t="shared" si="72"/>
        <v>200</v>
      </c>
      <c r="J27" s="66">
        <f t="shared" si="72"/>
        <v>200</v>
      </c>
      <c r="K27" s="66">
        <f t="shared" si="72"/>
        <v>200</v>
      </c>
      <c r="L27" s="66">
        <f t="shared" si="72"/>
        <v>200</v>
      </c>
      <c r="M27" s="66">
        <f t="shared" si="72"/>
        <v>200</v>
      </c>
      <c r="N27" s="66">
        <f t="shared" si="72"/>
        <v>200</v>
      </c>
      <c r="O27" s="66">
        <f t="shared" si="72"/>
        <v>200</v>
      </c>
      <c r="P27" s="66">
        <f t="shared" si="72"/>
        <v>200</v>
      </c>
      <c r="Q27" s="66">
        <f t="shared" si="72"/>
        <v>200</v>
      </c>
      <c r="R27" s="75">
        <f t="shared" si="41"/>
        <v>2400</v>
      </c>
      <c r="S27" s="66">
        <v>0</v>
      </c>
      <c r="T27" s="66">
        <v>0</v>
      </c>
      <c r="U27" s="66">
        <v>1170</v>
      </c>
      <c r="V27" s="66">
        <f t="shared" ref="V27:AD33" si="82">IF(V$2&gt;=$B$18,$E27,0)</f>
        <v>200</v>
      </c>
      <c r="W27" s="66">
        <f t="shared" si="82"/>
        <v>200</v>
      </c>
      <c r="X27" s="66">
        <f t="shared" si="82"/>
        <v>200</v>
      </c>
      <c r="Y27" s="66">
        <f t="shared" si="82"/>
        <v>200</v>
      </c>
      <c r="Z27" s="66">
        <f t="shared" si="82"/>
        <v>200</v>
      </c>
      <c r="AA27" s="66">
        <f t="shared" si="82"/>
        <v>200</v>
      </c>
      <c r="AB27" s="66">
        <f t="shared" si="82"/>
        <v>200</v>
      </c>
      <c r="AC27" s="66">
        <f t="shared" si="82"/>
        <v>200</v>
      </c>
      <c r="AD27" s="66">
        <f t="shared" si="82"/>
        <v>200</v>
      </c>
      <c r="AE27" s="75">
        <f t="shared" si="43"/>
        <v>2970</v>
      </c>
      <c r="AF27" s="66">
        <f t="shared" si="74"/>
        <v>200</v>
      </c>
      <c r="AG27" s="66">
        <f t="shared" si="74"/>
        <v>200</v>
      </c>
      <c r="AH27" s="66">
        <f t="shared" si="74"/>
        <v>200</v>
      </c>
      <c r="AI27" s="66">
        <f t="shared" si="74"/>
        <v>200</v>
      </c>
      <c r="AJ27" s="66">
        <f t="shared" si="74"/>
        <v>200</v>
      </c>
      <c r="AK27" s="66">
        <f t="shared" si="74"/>
        <v>200</v>
      </c>
      <c r="AL27" s="66">
        <f t="shared" si="74"/>
        <v>200</v>
      </c>
      <c r="AM27" s="66">
        <f t="shared" si="74"/>
        <v>200</v>
      </c>
      <c r="AN27" s="66">
        <f t="shared" si="74"/>
        <v>200</v>
      </c>
      <c r="AO27" s="66">
        <f t="shared" si="74"/>
        <v>200</v>
      </c>
      <c r="AP27" s="66">
        <f t="shared" si="74"/>
        <v>200</v>
      </c>
      <c r="AQ27" s="66">
        <f t="shared" si="74"/>
        <v>200</v>
      </c>
      <c r="AR27" s="75">
        <f t="shared" si="45"/>
        <v>2400</v>
      </c>
      <c r="AS27" s="66">
        <f t="shared" si="75"/>
        <v>200</v>
      </c>
      <c r="AT27" s="66">
        <f t="shared" si="75"/>
        <v>200</v>
      </c>
      <c r="AU27" s="66">
        <f t="shared" si="75"/>
        <v>200</v>
      </c>
      <c r="AV27" s="66">
        <f t="shared" si="75"/>
        <v>200</v>
      </c>
      <c r="AW27" s="66">
        <f t="shared" si="75"/>
        <v>200</v>
      </c>
      <c r="AX27" s="66">
        <f t="shared" si="75"/>
        <v>200</v>
      </c>
      <c r="AY27" s="66">
        <f t="shared" si="75"/>
        <v>200</v>
      </c>
      <c r="AZ27" s="66">
        <f t="shared" si="75"/>
        <v>200</v>
      </c>
      <c r="BA27" s="66">
        <f t="shared" si="75"/>
        <v>200</v>
      </c>
      <c r="BB27" s="66">
        <f t="shared" si="75"/>
        <v>200</v>
      </c>
      <c r="BC27" s="66">
        <f t="shared" si="75"/>
        <v>200</v>
      </c>
      <c r="BD27" s="66">
        <f t="shared" si="75"/>
        <v>200</v>
      </c>
      <c r="BE27" s="75">
        <f t="shared" si="47"/>
        <v>2400</v>
      </c>
      <c r="BF27" s="66">
        <f t="shared" si="76"/>
        <v>200</v>
      </c>
      <c r="BG27" s="66">
        <f t="shared" si="76"/>
        <v>200</v>
      </c>
      <c r="BH27" s="66">
        <f t="shared" si="76"/>
        <v>200</v>
      </c>
      <c r="BI27" s="66">
        <f t="shared" si="76"/>
        <v>200</v>
      </c>
      <c r="BJ27" s="66">
        <f t="shared" si="76"/>
        <v>200</v>
      </c>
      <c r="BK27" s="66">
        <f t="shared" si="76"/>
        <v>200</v>
      </c>
      <c r="BL27" s="66">
        <f t="shared" si="76"/>
        <v>200</v>
      </c>
      <c r="BM27" s="66">
        <f t="shared" si="76"/>
        <v>200</v>
      </c>
      <c r="BN27" s="66">
        <f t="shared" si="76"/>
        <v>200</v>
      </c>
      <c r="BO27" s="66">
        <f t="shared" si="76"/>
        <v>200</v>
      </c>
      <c r="BP27" s="66">
        <f t="shared" si="76"/>
        <v>200</v>
      </c>
      <c r="BQ27" s="66">
        <f t="shared" si="76"/>
        <v>200</v>
      </c>
      <c r="BR27" s="75">
        <f t="shared" si="49"/>
        <v>2400</v>
      </c>
      <c r="BS27" s="66">
        <f t="shared" si="77"/>
        <v>200</v>
      </c>
      <c r="BT27" s="66">
        <f t="shared" si="77"/>
        <v>200</v>
      </c>
      <c r="BU27" s="66">
        <f t="shared" si="77"/>
        <v>200</v>
      </c>
      <c r="BV27" s="66">
        <f t="shared" si="77"/>
        <v>200</v>
      </c>
      <c r="BW27" s="66">
        <f t="shared" si="77"/>
        <v>200</v>
      </c>
      <c r="BX27" s="66">
        <f t="shared" si="77"/>
        <v>200</v>
      </c>
      <c r="BY27" s="66">
        <f t="shared" si="77"/>
        <v>200</v>
      </c>
      <c r="BZ27" s="66">
        <f t="shared" si="77"/>
        <v>200</v>
      </c>
      <c r="CA27" s="66">
        <f t="shared" si="77"/>
        <v>200</v>
      </c>
      <c r="CB27" s="66">
        <f t="shared" si="77"/>
        <v>200</v>
      </c>
      <c r="CC27" s="66">
        <f t="shared" si="77"/>
        <v>200</v>
      </c>
      <c r="CD27" s="66">
        <f t="shared" si="77"/>
        <v>200</v>
      </c>
      <c r="CE27" s="75">
        <f t="shared" si="51"/>
        <v>2400</v>
      </c>
      <c r="CF27" s="66">
        <f t="shared" si="78"/>
        <v>200</v>
      </c>
      <c r="CG27" s="66">
        <f t="shared" si="78"/>
        <v>200</v>
      </c>
      <c r="CH27" s="66">
        <f t="shared" si="78"/>
        <v>200</v>
      </c>
      <c r="CI27" s="66">
        <f t="shared" si="78"/>
        <v>200</v>
      </c>
      <c r="CJ27" s="66">
        <f t="shared" si="78"/>
        <v>200</v>
      </c>
      <c r="CK27" s="66">
        <f t="shared" si="78"/>
        <v>200</v>
      </c>
      <c r="CL27" s="66">
        <f t="shared" si="78"/>
        <v>200</v>
      </c>
      <c r="CM27" s="66">
        <f t="shared" si="78"/>
        <v>200</v>
      </c>
      <c r="CN27" s="66">
        <f t="shared" si="78"/>
        <v>200</v>
      </c>
      <c r="CO27" s="66">
        <f t="shared" si="78"/>
        <v>200</v>
      </c>
      <c r="CP27" s="66">
        <f t="shared" si="78"/>
        <v>200</v>
      </c>
      <c r="CQ27" s="66">
        <f t="shared" si="78"/>
        <v>200</v>
      </c>
      <c r="CR27" s="75">
        <f t="shared" si="53"/>
        <v>2400</v>
      </c>
      <c r="CS27" s="66">
        <f t="shared" si="79"/>
        <v>200</v>
      </c>
      <c r="CT27" s="66">
        <f t="shared" si="79"/>
        <v>200</v>
      </c>
      <c r="CU27" s="66">
        <f t="shared" si="79"/>
        <v>200</v>
      </c>
      <c r="CV27" s="66">
        <f t="shared" si="79"/>
        <v>200</v>
      </c>
      <c r="CW27" s="66">
        <f t="shared" si="79"/>
        <v>200</v>
      </c>
      <c r="CX27" s="66">
        <f t="shared" si="79"/>
        <v>200</v>
      </c>
      <c r="CY27" s="66">
        <f t="shared" si="79"/>
        <v>200</v>
      </c>
      <c r="CZ27" s="66">
        <f t="shared" si="79"/>
        <v>200</v>
      </c>
      <c r="DA27" s="66">
        <f t="shared" si="79"/>
        <v>200</v>
      </c>
      <c r="DB27" s="66">
        <f t="shared" si="79"/>
        <v>200</v>
      </c>
      <c r="DC27" s="66">
        <f t="shared" si="79"/>
        <v>200</v>
      </c>
      <c r="DD27" s="66">
        <f t="shared" si="79"/>
        <v>200</v>
      </c>
      <c r="DE27" s="75">
        <f t="shared" si="55"/>
        <v>2400</v>
      </c>
      <c r="DF27" s="66">
        <f t="shared" si="80"/>
        <v>200</v>
      </c>
      <c r="DG27" s="66">
        <f t="shared" si="80"/>
        <v>200</v>
      </c>
      <c r="DH27" s="66">
        <f t="shared" si="80"/>
        <v>200</v>
      </c>
      <c r="DI27" s="66">
        <f t="shared" si="80"/>
        <v>200</v>
      </c>
      <c r="DJ27" s="66">
        <f t="shared" si="80"/>
        <v>200</v>
      </c>
      <c r="DK27" s="66">
        <f t="shared" si="80"/>
        <v>200</v>
      </c>
      <c r="DL27" s="66">
        <f t="shared" si="80"/>
        <v>200</v>
      </c>
      <c r="DM27" s="66">
        <f t="shared" si="80"/>
        <v>200</v>
      </c>
      <c r="DN27" s="66">
        <f t="shared" si="80"/>
        <v>200</v>
      </c>
      <c r="DO27" s="66">
        <f t="shared" si="80"/>
        <v>200</v>
      </c>
      <c r="DP27" s="66">
        <f t="shared" si="80"/>
        <v>200</v>
      </c>
      <c r="DQ27" s="66">
        <f t="shared" si="80"/>
        <v>200</v>
      </c>
      <c r="DR27" s="75">
        <f t="shared" si="57"/>
        <v>2400</v>
      </c>
      <c r="DS27" s="66">
        <f t="shared" si="81"/>
        <v>200</v>
      </c>
      <c r="DT27" s="66">
        <f t="shared" si="81"/>
        <v>200</v>
      </c>
      <c r="DU27" s="66">
        <f t="shared" si="81"/>
        <v>200</v>
      </c>
      <c r="DV27" s="66">
        <f t="shared" si="81"/>
        <v>200</v>
      </c>
      <c r="DW27" s="66">
        <f t="shared" si="81"/>
        <v>200</v>
      </c>
      <c r="DX27" s="66">
        <f t="shared" si="81"/>
        <v>200</v>
      </c>
      <c r="DY27" s="66">
        <f t="shared" si="81"/>
        <v>200</v>
      </c>
      <c r="DZ27" s="66">
        <f t="shared" si="81"/>
        <v>200</v>
      </c>
      <c r="EA27" s="66">
        <f t="shared" si="81"/>
        <v>200</v>
      </c>
      <c r="EB27" s="66">
        <f t="shared" si="81"/>
        <v>200</v>
      </c>
      <c r="EC27" s="66">
        <f t="shared" si="81"/>
        <v>200</v>
      </c>
      <c r="ED27" s="66">
        <f t="shared" si="81"/>
        <v>200</v>
      </c>
      <c r="EE27" s="76">
        <f t="shared" si="59"/>
        <v>2400</v>
      </c>
    </row>
    <row r="28" spans="1:135" x14ac:dyDescent="0.2">
      <c r="A28" s="2"/>
      <c r="D28" s="2" t="s">
        <v>80</v>
      </c>
      <c r="F28" s="66">
        <f t="shared" si="72"/>
        <v>0</v>
      </c>
      <c r="G28" s="66">
        <f t="shared" si="72"/>
        <v>0</v>
      </c>
      <c r="H28" s="66">
        <f t="shared" si="72"/>
        <v>0</v>
      </c>
      <c r="I28" s="66">
        <f t="shared" si="72"/>
        <v>0</v>
      </c>
      <c r="J28" s="66">
        <f t="shared" si="72"/>
        <v>0</v>
      </c>
      <c r="K28" s="66">
        <f t="shared" si="72"/>
        <v>0</v>
      </c>
      <c r="L28" s="66">
        <f t="shared" si="72"/>
        <v>0</v>
      </c>
      <c r="M28" s="66">
        <f t="shared" si="72"/>
        <v>0</v>
      </c>
      <c r="N28" s="66">
        <f t="shared" si="72"/>
        <v>0</v>
      </c>
      <c r="O28" s="66">
        <f t="shared" si="72"/>
        <v>0</v>
      </c>
      <c r="P28" s="66">
        <f t="shared" si="72"/>
        <v>0</v>
      </c>
      <c r="Q28" s="66">
        <f t="shared" si="72"/>
        <v>0</v>
      </c>
      <c r="R28" s="75">
        <f t="shared" si="41"/>
        <v>0</v>
      </c>
      <c r="S28" s="66">
        <f t="shared" ref="S28:U31" si="83">IF(S$2&gt;=$B$18,$E28,0)</f>
        <v>0</v>
      </c>
      <c r="T28" s="66">
        <f t="shared" si="83"/>
        <v>0</v>
      </c>
      <c r="U28" s="66">
        <f t="shared" si="83"/>
        <v>0</v>
      </c>
      <c r="V28" s="66">
        <f t="shared" si="82"/>
        <v>0</v>
      </c>
      <c r="W28" s="66">
        <f t="shared" si="82"/>
        <v>0</v>
      </c>
      <c r="X28" s="66">
        <f t="shared" si="82"/>
        <v>0</v>
      </c>
      <c r="Y28" s="66">
        <f t="shared" si="82"/>
        <v>0</v>
      </c>
      <c r="Z28" s="66">
        <f t="shared" si="82"/>
        <v>0</v>
      </c>
      <c r="AA28" s="66">
        <f t="shared" si="82"/>
        <v>0</v>
      </c>
      <c r="AB28" s="66">
        <f t="shared" si="82"/>
        <v>0</v>
      </c>
      <c r="AC28" s="66">
        <f t="shared" si="82"/>
        <v>0</v>
      </c>
      <c r="AD28" s="66">
        <f t="shared" si="82"/>
        <v>0</v>
      </c>
      <c r="AE28" s="75">
        <f t="shared" si="43"/>
        <v>0</v>
      </c>
      <c r="AF28" s="66">
        <f t="shared" si="74"/>
        <v>0</v>
      </c>
      <c r="AG28" s="66">
        <f t="shared" si="74"/>
        <v>0</v>
      </c>
      <c r="AH28" s="66">
        <f t="shared" si="74"/>
        <v>0</v>
      </c>
      <c r="AI28" s="66">
        <f t="shared" si="74"/>
        <v>0</v>
      </c>
      <c r="AJ28" s="66">
        <f t="shared" si="74"/>
        <v>0</v>
      </c>
      <c r="AK28" s="66">
        <f t="shared" si="74"/>
        <v>0</v>
      </c>
      <c r="AL28" s="66">
        <f t="shared" si="74"/>
        <v>0</v>
      </c>
      <c r="AM28" s="66">
        <f t="shared" si="74"/>
        <v>0</v>
      </c>
      <c r="AN28" s="66">
        <f t="shared" si="74"/>
        <v>0</v>
      </c>
      <c r="AO28" s="66">
        <f t="shared" si="74"/>
        <v>0</v>
      </c>
      <c r="AP28" s="66">
        <f t="shared" si="74"/>
        <v>0</v>
      </c>
      <c r="AQ28" s="66">
        <f t="shared" si="74"/>
        <v>0</v>
      </c>
      <c r="AR28" s="75">
        <f t="shared" si="45"/>
        <v>0</v>
      </c>
      <c r="AS28" s="66">
        <f t="shared" si="75"/>
        <v>0</v>
      </c>
      <c r="AT28" s="66">
        <f t="shared" si="75"/>
        <v>0</v>
      </c>
      <c r="AU28" s="66">
        <f t="shared" si="75"/>
        <v>0</v>
      </c>
      <c r="AV28" s="66">
        <f t="shared" si="75"/>
        <v>0</v>
      </c>
      <c r="AW28" s="66">
        <f t="shared" si="75"/>
        <v>0</v>
      </c>
      <c r="AX28" s="66">
        <f t="shared" si="75"/>
        <v>0</v>
      </c>
      <c r="AY28" s="66">
        <f t="shared" si="75"/>
        <v>0</v>
      </c>
      <c r="AZ28" s="66">
        <f t="shared" si="75"/>
        <v>0</v>
      </c>
      <c r="BA28" s="66">
        <f t="shared" si="75"/>
        <v>0</v>
      </c>
      <c r="BB28" s="66">
        <f t="shared" si="75"/>
        <v>0</v>
      </c>
      <c r="BC28" s="66">
        <f t="shared" si="75"/>
        <v>0</v>
      </c>
      <c r="BD28" s="66">
        <f t="shared" si="75"/>
        <v>0</v>
      </c>
      <c r="BE28" s="75">
        <f t="shared" si="47"/>
        <v>0</v>
      </c>
      <c r="BF28" s="66">
        <f t="shared" si="76"/>
        <v>0</v>
      </c>
      <c r="BG28" s="66">
        <f t="shared" si="76"/>
        <v>0</v>
      </c>
      <c r="BH28" s="66">
        <f t="shared" si="76"/>
        <v>0</v>
      </c>
      <c r="BI28" s="66">
        <f t="shared" si="76"/>
        <v>0</v>
      </c>
      <c r="BJ28" s="66">
        <f t="shared" si="76"/>
        <v>0</v>
      </c>
      <c r="BK28" s="66">
        <f t="shared" si="76"/>
        <v>0</v>
      </c>
      <c r="BL28" s="66">
        <f t="shared" si="76"/>
        <v>0</v>
      </c>
      <c r="BM28" s="66">
        <f t="shared" si="76"/>
        <v>0</v>
      </c>
      <c r="BN28" s="66">
        <f t="shared" si="76"/>
        <v>0</v>
      </c>
      <c r="BO28" s="66">
        <f t="shared" si="76"/>
        <v>0</v>
      </c>
      <c r="BP28" s="66">
        <f t="shared" si="76"/>
        <v>0</v>
      </c>
      <c r="BQ28" s="66">
        <f t="shared" si="76"/>
        <v>0</v>
      </c>
      <c r="BR28" s="75">
        <f t="shared" si="49"/>
        <v>0</v>
      </c>
      <c r="BS28" s="66">
        <f t="shared" si="77"/>
        <v>0</v>
      </c>
      <c r="BT28" s="66">
        <f t="shared" si="77"/>
        <v>0</v>
      </c>
      <c r="BU28" s="66">
        <f t="shared" si="77"/>
        <v>0</v>
      </c>
      <c r="BV28" s="66">
        <f t="shared" si="77"/>
        <v>0</v>
      </c>
      <c r="BW28" s="66">
        <f t="shared" si="77"/>
        <v>0</v>
      </c>
      <c r="BX28" s="66">
        <f t="shared" si="77"/>
        <v>0</v>
      </c>
      <c r="BY28" s="66">
        <f t="shared" si="77"/>
        <v>0</v>
      </c>
      <c r="BZ28" s="66">
        <f t="shared" si="77"/>
        <v>0</v>
      </c>
      <c r="CA28" s="66">
        <f t="shared" si="77"/>
        <v>0</v>
      </c>
      <c r="CB28" s="66">
        <f t="shared" si="77"/>
        <v>0</v>
      </c>
      <c r="CC28" s="66">
        <f t="shared" si="77"/>
        <v>0</v>
      </c>
      <c r="CD28" s="66">
        <f t="shared" si="77"/>
        <v>0</v>
      </c>
      <c r="CE28" s="75">
        <f t="shared" si="51"/>
        <v>0</v>
      </c>
      <c r="CF28" s="66">
        <f t="shared" si="78"/>
        <v>0</v>
      </c>
      <c r="CG28" s="66">
        <f t="shared" si="78"/>
        <v>0</v>
      </c>
      <c r="CH28" s="66">
        <f t="shared" si="78"/>
        <v>0</v>
      </c>
      <c r="CI28" s="66">
        <f t="shared" si="78"/>
        <v>0</v>
      </c>
      <c r="CJ28" s="66">
        <f t="shared" si="78"/>
        <v>0</v>
      </c>
      <c r="CK28" s="66">
        <f t="shared" si="78"/>
        <v>0</v>
      </c>
      <c r="CL28" s="66">
        <f t="shared" si="78"/>
        <v>0</v>
      </c>
      <c r="CM28" s="66">
        <f t="shared" si="78"/>
        <v>0</v>
      </c>
      <c r="CN28" s="66">
        <f t="shared" si="78"/>
        <v>0</v>
      </c>
      <c r="CO28" s="66">
        <f t="shared" si="78"/>
        <v>0</v>
      </c>
      <c r="CP28" s="66">
        <f t="shared" si="78"/>
        <v>0</v>
      </c>
      <c r="CQ28" s="66">
        <f t="shared" si="78"/>
        <v>0</v>
      </c>
      <c r="CR28" s="75">
        <f t="shared" si="53"/>
        <v>0</v>
      </c>
      <c r="CS28" s="66">
        <f t="shared" si="79"/>
        <v>0</v>
      </c>
      <c r="CT28" s="66">
        <f t="shared" si="79"/>
        <v>0</v>
      </c>
      <c r="CU28" s="66">
        <f t="shared" si="79"/>
        <v>0</v>
      </c>
      <c r="CV28" s="66">
        <f t="shared" si="79"/>
        <v>0</v>
      </c>
      <c r="CW28" s="66">
        <f t="shared" si="79"/>
        <v>0</v>
      </c>
      <c r="CX28" s="66">
        <f t="shared" si="79"/>
        <v>0</v>
      </c>
      <c r="CY28" s="66">
        <f t="shared" si="79"/>
        <v>0</v>
      </c>
      <c r="CZ28" s="66">
        <f t="shared" si="79"/>
        <v>0</v>
      </c>
      <c r="DA28" s="66">
        <f t="shared" si="79"/>
        <v>0</v>
      </c>
      <c r="DB28" s="66">
        <f t="shared" si="79"/>
        <v>0</v>
      </c>
      <c r="DC28" s="66">
        <f t="shared" si="79"/>
        <v>0</v>
      </c>
      <c r="DD28" s="66">
        <f t="shared" si="79"/>
        <v>0</v>
      </c>
      <c r="DE28" s="75">
        <f t="shared" si="55"/>
        <v>0</v>
      </c>
      <c r="DF28" s="66">
        <f t="shared" si="80"/>
        <v>0</v>
      </c>
      <c r="DG28" s="66">
        <f t="shared" si="80"/>
        <v>0</v>
      </c>
      <c r="DH28" s="66">
        <f t="shared" si="80"/>
        <v>0</v>
      </c>
      <c r="DI28" s="66">
        <f t="shared" si="80"/>
        <v>0</v>
      </c>
      <c r="DJ28" s="66">
        <f t="shared" si="80"/>
        <v>0</v>
      </c>
      <c r="DK28" s="66">
        <f t="shared" si="80"/>
        <v>0</v>
      </c>
      <c r="DL28" s="66">
        <f t="shared" si="80"/>
        <v>0</v>
      </c>
      <c r="DM28" s="66">
        <f t="shared" si="80"/>
        <v>0</v>
      </c>
      <c r="DN28" s="66">
        <f t="shared" si="80"/>
        <v>0</v>
      </c>
      <c r="DO28" s="66">
        <f t="shared" si="80"/>
        <v>0</v>
      </c>
      <c r="DP28" s="66">
        <f t="shared" si="80"/>
        <v>0</v>
      </c>
      <c r="DQ28" s="66">
        <f t="shared" si="80"/>
        <v>0</v>
      </c>
      <c r="DR28" s="75">
        <f t="shared" si="57"/>
        <v>0</v>
      </c>
      <c r="DS28" s="66">
        <f t="shared" si="81"/>
        <v>0</v>
      </c>
      <c r="DT28" s="66">
        <f t="shared" si="81"/>
        <v>0</v>
      </c>
      <c r="DU28" s="66">
        <f t="shared" si="81"/>
        <v>0</v>
      </c>
      <c r="DV28" s="66">
        <f t="shared" si="81"/>
        <v>0</v>
      </c>
      <c r="DW28" s="66">
        <f t="shared" si="81"/>
        <v>0</v>
      </c>
      <c r="DX28" s="66">
        <f t="shared" si="81"/>
        <v>0</v>
      </c>
      <c r="DY28" s="66">
        <f t="shared" si="81"/>
        <v>0</v>
      </c>
      <c r="DZ28" s="66">
        <f t="shared" si="81"/>
        <v>0</v>
      </c>
      <c r="EA28" s="66">
        <f t="shared" si="81"/>
        <v>0</v>
      </c>
      <c r="EB28" s="66">
        <f t="shared" si="81"/>
        <v>0</v>
      </c>
      <c r="EC28" s="66">
        <f t="shared" si="81"/>
        <v>0</v>
      </c>
      <c r="ED28" s="66">
        <f t="shared" si="81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72"/>
        <v>0</v>
      </c>
      <c r="G29" s="66">
        <f t="shared" si="72"/>
        <v>0</v>
      </c>
      <c r="H29" s="66">
        <f t="shared" si="72"/>
        <v>0</v>
      </c>
      <c r="I29" s="66">
        <f t="shared" si="72"/>
        <v>0</v>
      </c>
      <c r="J29" s="66">
        <f t="shared" si="72"/>
        <v>0</v>
      </c>
      <c r="K29" s="66">
        <f t="shared" si="72"/>
        <v>0</v>
      </c>
      <c r="L29" s="66">
        <f t="shared" si="72"/>
        <v>0</v>
      </c>
      <c r="M29" s="66">
        <f t="shared" si="72"/>
        <v>0</v>
      </c>
      <c r="N29" s="66">
        <f t="shared" si="72"/>
        <v>0</v>
      </c>
      <c r="O29" s="66">
        <f t="shared" si="72"/>
        <v>0</v>
      </c>
      <c r="P29" s="66">
        <f t="shared" si="72"/>
        <v>0</v>
      </c>
      <c r="Q29" s="66">
        <f t="shared" si="72"/>
        <v>0</v>
      </c>
      <c r="R29" s="75">
        <f t="shared" si="41"/>
        <v>0</v>
      </c>
      <c r="S29" s="66">
        <f t="shared" si="83"/>
        <v>0</v>
      </c>
      <c r="T29" s="66">
        <f t="shared" si="83"/>
        <v>0</v>
      </c>
      <c r="U29" s="66">
        <f t="shared" si="83"/>
        <v>0</v>
      </c>
      <c r="V29" s="66">
        <f t="shared" si="82"/>
        <v>0</v>
      </c>
      <c r="W29" s="66">
        <f t="shared" si="82"/>
        <v>0</v>
      </c>
      <c r="X29" s="66">
        <f t="shared" si="82"/>
        <v>0</v>
      </c>
      <c r="Y29" s="66">
        <f t="shared" si="82"/>
        <v>0</v>
      </c>
      <c r="Z29" s="66">
        <f t="shared" si="82"/>
        <v>0</v>
      </c>
      <c r="AA29" s="66">
        <f t="shared" si="82"/>
        <v>0</v>
      </c>
      <c r="AB29" s="66">
        <f t="shared" si="82"/>
        <v>0</v>
      </c>
      <c r="AC29" s="66">
        <f t="shared" si="82"/>
        <v>0</v>
      </c>
      <c r="AD29" s="66">
        <f t="shared" si="82"/>
        <v>0</v>
      </c>
      <c r="AE29" s="75">
        <f t="shared" si="43"/>
        <v>0</v>
      </c>
      <c r="AF29" s="66">
        <f t="shared" si="74"/>
        <v>0</v>
      </c>
      <c r="AG29" s="66">
        <f t="shared" si="74"/>
        <v>0</v>
      </c>
      <c r="AH29" s="66">
        <f t="shared" si="74"/>
        <v>0</v>
      </c>
      <c r="AI29" s="66">
        <f t="shared" si="74"/>
        <v>0</v>
      </c>
      <c r="AJ29" s="66">
        <f t="shared" si="74"/>
        <v>0</v>
      </c>
      <c r="AK29" s="66">
        <f t="shared" si="74"/>
        <v>0</v>
      </c>
      <c r="AL29" s="66">
        <f t="shared" si="74"/>
        <v>0</v>
      </c>
      <c r="AM29" s="66">
        <f t="shared" si="74"/>
        <v>0</v>
      </c>
      <c r="AN29" s="66">
        <f t="shared" si="74"/>
        <v>0</v>
      </c>
      <c r="AO29" s="66">
        <f t="shared" si="74"/>
        <v>0</v>
      </c>
      <c r="AP29" s="66">
        <f t="shared" si="74"/>
        <v>0</v>
      </c>
      <c r="AQ29" s="66">
        <f t="shared" si="74"/>
        <v>0</v>
      </c>
      <c r="AR29" s="75">
        <f t="shared" si="45"/>
        <v>0</v>
      </c>
      <c r="AS29" s="66">
        <f t="shared" si="75"/>
        <v>0</v>
      </c>
      <c r="AT29" s="66">
        <f t="shared" si="75"/>
        <v>0</v>
      </c>
      <c r="AU29" s="66">
        <f t="shared" si="75"/>
        <v>0</v>
      </c>
      <c r="AV29" s="66">
        <f t="shared" si="75"/>
        <v>0</v>
      </c>
      <c r="AW29" s="66">
        <f t="shared" si="75"/>
        <v>0</v>
      </c>
      <c r="AX29" s="66">
        <f t="shared" si="75"/>
        <v>0</v>
      </c>
      <c r="AY29" s="66">
        <f t="shared" si="75"/>
        <v>0</v>
      </c>
      <c r="AZ29" s="66">
        <f t="shared" si="75"/>
        <v>0</v>
      </c>
      <c r="BA29" s="66">
        <f t="shared" si="75"/>
        <v>0</v>
      </c>
      <c r="BB29" s="66">
        <f t="shared" si="75"/>
        <v>0</v>
      </c>
      <c r="BC29" s="66">
        <f t="shared" si="75"/>
        <v>0</v>
      </c>
      <c r="BD29" s="66">
        <f t="shared" si="75"/>
        <v>0</v>
      </c>
      <c r="BE29" s="75">
        <f t="shared" si="47"/>
        <v>0</v>
      </c>
      <c r="BF29" s="66">
        <f t="shared" si="76"/>
        <v>0</v>
      </c>
      <c r="BG29" s="66">
        <f t="shared" si="76"/>
        <v>0</v>
      </c>
      <c r="BH29" s="66">
        <f t="shared" si="76"/>
        <v>0</v>
      </c>
      <c r="BI29" s="66">
        <f t="shared" si="76"/>
        <v>0</v>
      </c>
      <c r="BJ29" s="66">
        <f t="shared" si="76"/>
        <v>0</v>
      </c>
      <c r="BK29" s="66">
        <f t="shared" si="76"/>
        <v>0</v>
      </c>
      <c r="BL29" s="66">
        <f t="shared" si="76"/>
        <v>0</v>
      </c>
      <c r="BM29" s="66">
        <f t="shared" si="76"/>
        <v>0</v>
      </c>
      <c r="BN29" s="66">
        <f t="shared" si="76"/>
        <v>0</v>
      </c>
      <c r="BO29" s="66">
        <f t="shared" si="76"/>
        <v>0</v>
      </c>
      <c r="BP29" s="66">
        <f t="shared" si="76"/>
        <v>0</v>
      </c>
      <c r="BQ29" s="66">
        <f t="shared" si="76"/>
        <v>0</v>
      </c>
      <c r="BR29" s="75">
        <f t="shared" si="49"/>
        <v>0</v>
      </c>
      <c r="BS29" s="66">
        <f t="shared" si="77"/>
        <v>0</v>
      </c>
      <c r="BT29" s="66">
        <f t="shared" si="77"/>
        <v>0</v>
      </c>
      <c r="BU29" s="66">
        <f t="shared" si="77"/>
        <v>0</v>
      </c>
      <c r="BV29" s="66">
        <f t="shared" si="77"/>
        <v>0</v>
      </c>
      <c r="BW29" s="66">
        <f t="shared" si="77"/>
        <v>0</v>
      </c>
      <c r="BX29" s="66">
        <f t="shared" si="77"/>
        <v>0</v>
      </c>
      <c r="BY29" s="66">
        <f t="shared" si="77"/>
        <v>0</v>
      </c>
      <c r="BZ29" s="66">
        <f t="shared" si="77"/>
        <v>0</v>
      </c>
      <c r="CA29" s="66">
        <f t="shared" si="77"/>
        <v>0</v>
      </c>
      <c r="CB29" s="66">
        <f t="shared" si="77"/>
        <v>0</v>
      </c>
      <c r="CC29" s="66">
        <f t="shared" si="77"/>
        <v>0</v>
      </c>
      <c r="CD29" s="66">
        <f t="shared" si="77"/>
        <v>0</v>
      </c>
      <c r="CE29" s="75">
        <f t="shared" si="51"/>
        <v>0</v>
      </c>
      <c r="CF29" s="66">
        <f t="shared" si="78"/>
        <v>0</v>
      </c>
      <c r="CG29" s="66">
        <f t="shared" si="78"/>
        <v>0</v>
      </c>
      <c r="CH29" s="66">
        <f t="shared" si="78"/>
        <v>0</v>
      </c>
      <c r="CI29" s="66">
        <f t="shared" si="78"/>
        <v>0</v>
      </c>
      <c r="CJ29" s="66">
        <f t="shared" si="78"/>
        <v>0</v>
      </c>
      <c r="CK29" s="66">
        <f t="shared" si="78"/>
        <v>0</v>
      </c>
      <c r="CL29" s="66">
        <f t="shared" si="78"/>
        <v>0</v>
      </c>
      <c r="CM29" s="66">
        <f t="shared" si="78"/>
        <v>0</v>
      </c>
      <c r="CN29" s="66">
        <f t="shared" si="78"/>
        <v>0</v>
      </c>
      <c r="CO29" s="66">
        <f t="shared" si="78"/>
        <v>0</v>
      </c>
      <c r="CP29" s="66">
        <f t="shared" si="78"/>
        <v>0</v>
      </c>
      <c r="CQ29" s="66">
        <f t="shared" si="78"/>
        <v>0</v>
      </c>
      <c r="CR29" s="75">
        <f t="shared" si="53"/>
        <v>0</v>
      </c>
      <c r="CS29" s="66">
        <f t="shared" si="79"/>
        <v>0</v>
      </c>
      <c r="CT29" s="66">
        <f t="shared" si="79"/>
        <v>0</v>
      </c>
      <c r="CU29" s="66">
        <f t="shared" si="79"/>
        <v>0</v>
      </c>
      <c r="CV29" s="66">
        <f t="shared" si="79"/>
        <v>0</v>
      </c>
      <c r="CW29" s="66">
        <f t="shared" si="79"/>
        <v>0</v>
      </c>
      <c r="CX29" s="66">
        <f t="shared" si="79"/>
        <v>0</v>
      </c>
      <c r="CY29" s="66">
        <f t="shared" si="79"/>
        <v>0</v>
      </c>
      <c r="CZ29" s="66">
        <f t="shared" si="79"/>
        <v>0</v>
      </c>
      <c r="DA29" s="66">
        <f t="shared" si="79"/>
        <v>0</v>
      </c>
      <c r="DB29" s="66">
        <f t="shared" si="79"/>
        <v>0</v>
      </c>
      <c r="DC29" s="66">
        <f t="shared" si="79"/>
        <v>0</v>
      </c>
      <c r="DD29" s="66">
        <f t="shared" si="79"/>
        <v>0</v>
      </c>
      <c r="DE29" s="75">
        <f t="shared" si="55"/>
        <v>0</v>
      </c>
      <c r="DF29" s="66">
        <f t="shared" si="80"/>
        <v>0</v>
      </c>
      <c r="DG29" s="66">
        <f t="shared" si="80"/>
        <v>0</v>
      </c>
      <c r="DH29" s="66">
        <f t="shared" si="80"/>
        <v>0</v>
      </c>
      <c r="DI29" s="66">
        <f t="shared" si="80"/>
        <v>0</v>
      </c>
      <c r="DJ29" s="66">
        <f t="shared" si="80"/>
        <v>0</v>
      </c>
      <c r="DK29" s="66">
        <f t="shared" si="80"/>
        <v>0</v>
      </c>
      <c r="DL29" s="66">
        <f t="shared" si="80"/>
        <v>0</v>
      </c>
      <c r="DM29" s="66">
        <f t="shared" si="80"/>
        <v>0</v>
      </c>
      <c r="DN29" s="66">
        <f t="shared" si="80"/>
        <v>0</v>
      </c>
      <c r="DO29" s="66">
        <f t="shared" si="80"/>
        <v>0</v>
      </c>
      <c r="DP29" s="66">
        <f t="shared" si="80"/>
        <v>0</v>
      </c>
      <c r="DQ29" s="66">
        <f t="shared" si="80"/>
        <v>0</v>
      </c>
      <c r="DR29" s="75">
        <f t="shared" si="57"/>
        <v>0</v>
      </c>
      <c r="DS29" s="66">
        <f t="shared" si="81"/>
        <v>0</v>
      </c>
      <c r="DT29" s="66">
        <f t="shared" si="81"/>
        <v>0</v>
      </c>
      <c r="DU29" s="66">
        <f t="shared" si="81"/>
        <v>0</v>
      </c>
      <c r="DV29" s="66">
        <f t="shared" si="81"/>
        <v>0</v>
      </c>
      <c r="DW29" s="66">
        <f t="shared" si="81"/>
        <v>0</v>
      </c>
      <c r="DX29" s="66">
        <f t="shared" si="81"/>
        <v>0</v>
      </c>
      <c r="DY29" s="66">
        <f t="shared" si="81"/>
        <v>0</v>
      </c>
      <c r="DZ29" s="66">
        <f t="shared" si="81"/>
        <v>0</v>
      </c>
      <c r="EA29" s="66">
        <f t="shared" si="81"/>
        <v>0</v>
      </c>
      <c r="EB29" s="66">
        <f t="shared" si="81"/>
        <v>0</v>
      </c>
      <c r="EC29" s="66">
        <f t="shared" si="81"/>
        <v>0</v>
      </c>
      <c r="ED29" s="66">
        <f t="shared" si="81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72"/>
        <v>0</v>
      </c>
      <c r="G30" s="66">
        <f t="shared" si="72"/>
        <v>0</v>
      </c>
      <c r="H30" s="66">
        <f t="shared" si="72"/>
        <v>0</v>
      </c>
      <c r="I30" s="66">
        <f t="shared" si="72"/>
        <v>0</v>
      </c>
      <c r="J30" s="66">
        <f t="shared" si="72"/>
        <v>0</v>
      </c>
      <c r="K30" s="66">
        <f t="shared" si="72"/>
        <v>0</v>
      </c>
      <c r="L30" s="66">
        <f t="shared" si="72"/>
        <v>0</v>
      </c>
      <c r="M30" s="66">
        <f t="shared" si="72"/>
        <v>0</v>
      </c>
      <c r="N30" s="66">
        <f t="shared" si="72"/>
        <v>0</v>
      </c>
      <c r="O30" s="66">
        <f t="shared" si="72"/>
        <v>0</v>
      </c>
      <c r="P30" s="66">
        <f t="shared" si="72"/>
        <v>0</v>
      </c>
      <c r="Q30" s="66">
        <f t="shared" si="72"/>
        <v>0</v>
      </c>
      <c r="R30" s="75">
        <f t="shared" si="41"/>
        <v>0</v>
      </c>
      <c r="S30" s="66">
        <f t="shared" si="83"/>
        <v>0</v>
      </c>
      <c r="T30" s="66">
        <f t="shared" si="83"/>
        <v>0</v>
      </c>
      <c r="U30" s="66">
        <f t="shared" si="83"/>
        <v>0</v>
      </c>
      <c r="V30" s="66">
        <f t="shared" si="82"/>
        <v>0</v>
      </c>
      <c r="W30" s="66">
        <f t="shared" si="82"/>
        <v>0</v>
      </c>
      <c r="X30" s="66">
        <f t="shared" si="82"/>
        <v>0</v>
      </c>
      <c r="Y30" s="66">
        <f t="shared" si="82"/>
        <v>0</v>
      </c>
      <c r="Z30" s="66">
        <f t="shared" si="82"/>
        <v>0</v>
      </c>
      <c r="AA30" s="66">
        <f t="shared" si="82"/>
        <v>0</v>
      </c>
      <c r="AB30" s="66">
        <f t="shared" si="82"/>
        <v>0</v>
      </c>
      <c r="AC30" s="66">
        <f t="shared" si="82"/>
        <v>0</v>
      </c>
      <c r="AD30" s="66">
        <f t="shared" si="82"/>
        <v>0</v>
      </c>
      <c r="AE30" s="75">
        <f t="shared" si="43"/>
        <v>0</v>
      </c>
      <c r="AF30" s="66">
        <f t="shared" si="74"/>
        <v>0</v>
      </c>
      <c r="AG30" s="66">
        <f t="shared" si="74"/>
        <v>0</v>
      </c>
      <c r="AH30" s="66">
        <f t="shared" si="74"/>
        <v>0</v>
      </c>
      <c r="AI30" s="66">
        <f t="shared" si="74"/>
        <v>0</v>
      </c>
      <c r="AJ30" s="66">
        <f t="shared" si="74"/>
        <v>0</v>
      </c>
      <c r="AK30" s="66">
        <f t="shared" si="74"/>
        <v>0</v>
      </c>
      <c r="AL30" s="66">
        <f t="shared" si="74"/>
        <v>0</v>
      </c>
      <c r="AM30" s="66">
        <f t="shared" si="74"/>
        <v>0</v>
      </c>
      <c r="AN30" s="66">
        <f t="shared" si="74"/>
        <v>0</v>
      </c>
      <c r="AO30" s="66">
        <f t="shared" si="74"/>
        <v>0</v>
      </c>
      <c r="AP30" s="66">
        <f t="shared" si="74"/>
        <v>0</v>
      </c>
      <c r="AQ30" s="66">
        <f t="shared" si="74"/>
        <v>0</v>
      </c>
      <c r="AR30" s="75">
        <f t="shared" si="45"/>
        <v>0</v>
      </c>
      <c r="AS30" s="66">
        <f t="shared" si="75"/>
        <v>0</v>
      </c>
      <c r="AT30" s="66">
        <f t="shared" si="75"/>
        <v>0</v>
      </c>
      <c r="AU30" s="66">
        <f t="shared" si="75"/>
        <v>0</v>
      </c>
      <c r="AV30" s="66">
        <f t="shared" si="75"/>
        <v>0</v>
      </c>
      <c r="AW30" s="66">
        <f t="shared" si="75"/>
        <v>0</v>
      </c>
      <c r="AX30" s="66">
        <f t="shared" si="75"/>
        <v>0</v>
      </c>
      <c r="AY30" s="66">
        <f t="shared" si="75"/>
        <v>0</v>
      </c>
      <c r="AZ30" s="66">
        <f t="shared" si="75"/>
        <v>0</v>
      </c>
      <c r="BA30" s="66">
        <f t="shared" si="75"/>
        <v>0</v>
      </c>
      <c r="BB30" s="66">
        <f t="shared" si="75"/>
        <v>0</v>
      </c>
      <c r="BC30" s="66">
        <f t="shared" si="75"/>
        <v>0</v>
      </c>
      <c r="BD30" s="66">
        <f t="shared" si="75"/>
        <v>0</v>
      </c>
      <c r="BE30" s="75">
        <f t="shared" si="47"/>
        <v>0</v>
      </c>
      <c r="BF30" s="66">
        <f t="shared" si="76"/>
        <v>0</v>
      </c>
      <c r="BG30" s="66">
        <f t="shared" si="76"/>
        <v>0</v>
      </c>
      <c r="BH30" s="66">
        <f t="shared" si="76"/>
        <v>0</v>
      </c>
      <c r="BI30" s="66">
        <f t="shared" si="76"/>
        <v>0</v>
      </c>
      <c r="BJ30" s="66">
        <f t="shared" si="76"/>
        <v>0</v>
      </c>
      <c r="BK30" s="66">
        <f t="shared" si="76"/>
        <v>0</v>
      </c>
      <c r="BL30" s="66">
        <f t="shared" si="76"/>
        <v>0</v>
      </c>
      <c r="BM30" s="66">
        <f t="shared" si="76"/>
        <v>0</v>
      </c>
      <c r="BN30" s="66">
        <f t="shared" si="76"/>
        <v>0</v>
      </c>
      <c r="BO30" s="66">
        <f t="shared" si="76"/>
        <v>0</v>
      </c>
      <c r="BP30" s="66">
        <f t="shared" si="76"/>
        <v>0</v>
      </c>
      <c r="BQ30" s="66">
        <f t="shared" si="76"/>
        <v>0</v>
      </c>
      <c r="BR30" s="75">
        <f t="shared" si="49"/>
        <v>0</v>
      </c>
      <c r="BS30" s="66">
        <f t="shared" si="77"/>
        <v>0</v>
      </c>
      <c r="BT30" s="66">
        <f t="shared" si="77"/>
        <v>0</v>
      </c>
      <c r="BU30" s="66">
        <f t="shared" si="77"/>
        <v>0</v>
      </c>
      <c r="BV30" s="66">
        <f t="shared" si="77"/>
        <v>0</v>
      </c>
      <c r="BW30" s="66">
        <f t="shared" si="77"/>
        <v>0</v>
      </c>
      <c r="BX30" s="66">
        <f t="shared" si="77"/>
        <v>0</v>
      </c>
      <c r="BY30" s="66">
        <f t="shared" si="77"/>
        <v>0</v>
      </c>
      <c r="BZ30" s="66">
        <f t="shared" si="77"/>
        <v>0</v>
      </c>
      <c r="CA30" s="66">
        <f t="shared" si="77"/>
        <v>0</v>
      </c>
      <c r="CB30" s="66">
        <f t="shared" si="77"/>
        <v>0</v>
      </c>
      <c r="CC30" s="66">
        <f t="shared" si="77"/>
        <v>0</v>
      </c>
      <c r="CD30" s="66">
        <f t="shared" si="77"/>
        <v>0</v>
      </c>
      <c r="CE30" s="75">
        <f t="shared" si="51"/>
        <v>0</v>
      </c>
      <c r="CF30" s="66">
        <f t="shared" si="78"/>
        <v>0</v>
      </c>
      <c r="CG30" s="66">
        <f t="shared" si="78"/>
        <v>0</v>
      </c>
      <c r="CH30" s="66">
        <f t="shared" si="78"/>
        <v>0</v>
      </c>
      <c r="CI30" s="66">
        <f t="shared" si="78"/>
        <v>0</v>
      </c>
      <c r="CJ30" s="66">
        <f t="shared" si="78"/>
        <v>0</v>
      </c>
      <c r="CK30" s="66">
        <f t="shared" si="78"/>
        <v>0</v>
      </c>
      <c r="CL30" s="66">
        <f t="shared" si="78"/>
        <v>0</v>
      </c>
      <c r="CM30" s="66">
        <f t="shared" si="78"/>
        <v>0</v>
      </c>
      <c r="CN30" s="66">
        <f t="shared" si="78"/>
        <v>0</v>
      </c>
      <c r="CO30" s="66">
        <f t="shared" si="78"/>
        <v>0</v>
      </c>
      <c r="CP30" s="66">
        <f t="shared" si="78"/>
        <v>0</v>
      </c>
      <c r="CQ30" s="66">
        <f t="shared" si="78"/>
        <v>0</v>
      </c>
      <c r="CR30" s="75">
        <f t="shared" si="53"/>
        <v>0</v>
      </c>
      <c r="CS30" s="66">
        <f t="shared" si="79"/>
        <v>0</v>
      </c>
      <c r="CT30" s="66">
        <f t="shared" si="79"/>
        <v>0</v>
      </c>
      <c r="CU30" s="66">
        <f t="shared" si="79"/>
        <v>0</v>
      </c>
      <c r="CV30" s="66">
        <f t="shared" si="79"/>
        <v>0</v>
      </c>
      <c r="CW30" s="66">
        <f t="shared" si="79"/>
        <v>0</v>
      </c>
      <c r="CX30" s="66">
        <f t="shared" si="79"/>
        <v>0</v>
      </c>
      <c r="CY30" s="66">
        <f t="shared" si="79"/>
        <v>0</v>
      </c>
      <c r="CZ30" s="66">
        <f t="shared" si="79"/>
        <v>0</v>
      </c>
      <c r="DA30" s="66">
        <f t="shared" si="79"/>
        <v>0</v>
      </c>
      <c r="DB30" s="66">
        <f t="shared" si="79"/>
        <v>0</v>
      </c>
      <c r="DC30" s="66">
        <f t="shared" si="79"/>
        <v>0</v>
      </c>
      <c r="DD30" s="66">
        <f t="shared" si="79"/>
        <v>0</v>
      </c>
      <c r="DE30" s="75">
        <f t="shared" si="55"/>
        <v>0</v>
      </c>
      <c r="DF30" s="66">
        <f t="shared" si="80"/>
        <v>0</v>
      </c>
      <c r="DG30" s="66">
        <f t="shared" si="80"/>
        <v>0</v>
      </c>
      <c r="DH30" s="66">
        <f t="shared" si="80"/>
        <v>0</v>
      </c>
      <c r="DI30" s="66">
        <f t="shared" si="80"/>
        <v>0</v>
      </c>
      <c r="DJ30" s="66">
        <f t="shared" si="80"/>
        <v>0</v>
      </c>
      <c r="DK30" s="66">
        <f t="shared" si="80"/>
        <v>0</v>
      </c>
      <c r="DL30" s="66">
        <f t="shared" si="80"/>
        <v>0</v>
      </c>
      <c r="DM30" s="66">
        <f t="shared" si="80"/>
        <v>0</v>
      </c>
      <c r="DN30" s="66">
        <f t="shared" si="80"/>
        <v>0</v>
      </c>
      <c r="DO30" s="66">
        <f t="shared" si="80"/>
        <v>0</v>
      </c>
      <c r="DP30" s="66">
        <f t="shared" si="80"/>
        <v>0</v>
      </c>
      <c r="DQ30" s="66">
        <f t="shared" si="80"/>
        <v>0</v>
      </c>
      <c r="DR30" s="75">
        <f t="shared" si="57"/>
        <v>0</v>
      </c>
      <c r="DS30" s="66">
        <f t="shared" si="81"/>
        <v>0</v>
      </c>
      <c r="DT30" s="66">
        <f t="shared" si="81"/>
        <v>0</v>
      </c>
      <c r="DU30" s="66">
        <f t="shared" si="81"/>
        <v>0</v>
      </c>
      <c r="DV30" s="66">
        <f t="shared" si="81"/>
        <v>0</v>
      </c>
      <c r="DW30" s="66">
        <f t="shared" si="81"/>
        <v>0</v>
      </c>
      <c r="DX30" s="66">
        <f t="shared" si="81"/>
        <v>0</v>
      </c>
      <c r="DY30" s="66">
        <f t="shared" si="81"/>
        <v>0</v>
      </c>
      <c r="DZ30" s="66">
        <f t="shared" si="81"/>
        <v>0</v>
      </c>
      <c r="EA30" s="66">
        <f t="shared" si="81"/>
        <v>0</v>
      </c>
      <c r="EB30" s="66">
        <f t="shared" si="81"/>
        <v>0</v>
      </c>
      <c r="EC30" s="66">
        <f t="shared" si="81"/>
        <v>0</v>
      </c>
      <c r="ED30" s="66">
        <f t="shared" si="81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72"/>
        <v>0</v>
      </c>
      <c r="G31" s="66">
        <f t="shared" si="72"/>
        <v>0</v>
      </c>
      <c r="H31" s="66">
        <f t="shared" si="72"/>
        <v>0</v>
      </c>
      <c r="I31" s="66">
        <f t="shared" si="72"/>
        <v>0</v>
      </c>
      <c r="J31" s="66">
        <f t="shared" si="72"/>
        <v>0</v>
      </c>
      <c r="K31" s="66">
        <f t="shared" si="72"/>
        <v>0</v>
      </c>
      <c r="L31" s="66">
        <f t="shared" si="72"/>
        <v>0</v>
      </c>
      <c r="M31" s="66">
        <f t="shared" si="72"/>
        <v>0</v>
      </c>
      <c r="N31" s="66">
        <f t="shared" si="72"/>
        <v>0</v>
      </c>
      <c r="O31" s="66">
        <f t="shared" si="72"/>
        <v>0</v>
      </c>
      <c r="P31" s="66">
        <f t="shared" si="72"/>
        <v>0</v>
      </c>
      <c r="Q31" s="66">
        <f t="shared" si="72"/>
        <v>0</v>
      </c>
      <c r="R31" s="75">
        <f t="shared" si="41"/>
        <v>0</v>
      </c>
      <c r="S31" s="66">
        <f t="shared" si="83"/>
        <v>0</v>
      </c>
      <c r="T31" s="66">
        <f t="shared" si="83"/>
        <v>0</v>
      </c>
      <c r="U31" s="66">
        <f t="shared" si="83"/>
        <v>0</v>
      </c>
      <c r="V31" s="66">
        <f t="shared" si="82"/>
        <v>0</v>
      </c>
      <c r="W31" s="66">
        <f t="shared" si="82"/>
        <v>0</v>
      </c>
      <c r="X31" s="66">
        <f t="shared" si="82"/>
        <v>0</v>
      </c>
      <c r="Y31" s="66">
        <f t="shared" si="82"/>
        <v>0</v>
      </c>
      <c r="Z31" s="66">
        <f t="shared" si="82"/>
        <v>0</v>
      </c>
      <c r="AA31" s="66">
        <f t="shared" si="82"/>
        <v>0</v>
      </c>
      <c r="AB31" s="66">
        <f t="shared" si="82"/>
        <v>0</v>
      </c>
      <c r="AC31" s="66">
        <f t="shared" si="82"/>
        <v>0</v>
      </c>
      <c r="AD31" s="66">
        <f t="shared" si="82"/>
        <v>0</v>
      </c>
      <c r="AE31" s="75">
        <f t="shared" si="43"/>
        <v>0</v>
      </c>
      <c r="AF31" s="66">
        <f t="shared" si="74"/>
        <v>0</v>
      </c>
      <c r="AG31" s="66">
        <f t="shared" si="74"/>
        <v>0</v>
      </c>
      <c r="AH31" s="66">
        <f t="shared" si="74"/>
        <v>0</v>
      </c>
      <c r="AI31" s="66">
        <f t="shared" si="74"/>
        <v>0</v>
      </c>
      <c r="AJ31" s="66">
        <f t="shared" si="74"/>
        <v>0</v>
      </c>
      <c r="AK31" s="66">
        <f t="shared" si="74"/>
        <v>0</v>
      </c>
      <c r="AL31" s="66">
        <f t="shared" si="74"/>
        <v>0</v>
      </c>
      <c r="AM31" s="66">
        <f t="shared" si="74"/>
        <v>0</v>
      </c>
      <c r="AN31" s="66">
        <f t="shared" si="74"/>
        <v>0</v>
      </c>
      <c r="AO31" s="66">
        <f t="shared" si="74"/>
        <v>0</v>
      </c>
      <c r="AP31" s="66">
        <f t="shared" si="74"/>
        <v>0</v>
      </c>
      <c r="AQ31" s="66">
        <f t="shared" si="74"/>
        <v>0</v>
      </c>
      <c r="AR31" s="75">
        <f t="shared" si="45"/>
        <v>0</v>
      </c>
      <c r="AS31" s="66">
        <f t="shared" si="75"/>
        <v>0</v>
      </c>
      <c r="AT31" s="66">
        <f t="shared" si="75"/>
        <v>0</v>
      </c>
      <c r="AU31" s="66">
        <f t="shared" si="75"/>
        <v>0</v>
      </c>
      <c r="AV31" s="66">
        <f t="shared" si="75"/>
        <v>0</v>
      </c>
      <c r="AW31" s="66">
        <f t="shared" si="75"/>
        <v>0</v>
      </c>
      <c r="AX31" s="66">
        <f t="shared" si="75"/>
        <v>0</v>
      </c>
      <c r="AY31" s="66">
        <f t="shared" si="75"/>
        <v>0</v>
      </c>
      <c r="AZ31" s="66">
        <f t="shared" si="75"/>
        <v>0</v>
      </c>
      <c r="BA31" s="66">
        <f t="shared" si="75"/>
        <v>0</v>
      </c>
      <c r="BB31" s="66">
        <f t="shared" si="75"/>
        <v>0</v>
      </c>
      <c r="BC31" s="66">
        <f t="shared" si="75"/>
        <v>0</v>
      </c>
      <c r="BD31" s="66">
        <f t="shared" si="75"/>
        <v>0</v>
      </c>
      <c r="BE31" s="75">
        <f t="shared" si="47"/>
        <v>0</v>
      </c>
      <c r="BF31" s="66">
        <f t="shared" si="76"/>
        <v>0</v>
      </c>
      <c r="BG31" s="66">
        <f t="shared" si="76"/>
        <v>0</v>
      </c>
      <c r="BH31" s="66">
        <f t="shared" si="76"/>
        <v>0</v>
      </c>
      <c r="BI31" s="66">
        <f t="shared" si="76"/>
        <v>0</v>
      </c>
      <c r="BJ31" s="66">
        <f t="shared" si="76"/>
        <v>0</v>
      </c>
      <c r="BK31" s="66">
        <f t="shared" si="76"/>
        <v>0</v>
      </c>
      <c r="BL31" s="66">
        <f t="shared" si="76"/>
        <v>0</v>
      </c>
      <c r="BM31" s="66">
        <f t="shared" si="76"/>
        <v>0</v>
      </c>
      <c r="BN31" s="66">
        <f t="shared" si="76"/>
        <v>0</v>
      </c>
      <c r="BO31" s="66">
        <f t="shared" si="76"/>
        <v>0</v>
      </c>
      <c r="BP31" s="66">
        <f t="shared" si="76"/>
        <v>0</v>
      </c>
      <c r="BQ31" s="66">
        <f t="shared" si="76"/>
        <v>0</v>
      </c>
      <c r="BR31" s="75">
        <f t="shared" si="49"/>
        <v>0</v>
      </c>
      <c r="BS31" s="66">
        <f t="shared" si="77"/>
        <v>0</v>
      </c>
      <c r="BT31" s="66">
        <f t="shared" si="77"/>
        <v>0</v>
      </c>
      <c r="BU31" s="66">
        <f t="shared" si="77"/>
        <v>0</v>
      </c>
      <c r="BV31" s="66">
        <f t="shared" si="77"/>
        <v>0</v>
      </c>
      <c r="BW31" s="66">
        <f t="shared" si="77"/>
        <v>0</v>
      </c>
      <c r="BX31" s="66">
        <f t="shared" si="77"/>
        <v>0</v>
      </c>
      <c r="BY31" s="66">
        <f t="shared" si="77"/>
        <v>0</v>
      </c>
      <c r="BZ31" s="66">
        <f t="shared" si="77"/>
        <v>0</v>
      </c>
      <c r="CA31" s="66">
        <f t="shared" si="77"/>
        <v>0</v>
      </c>
      <c r="CB31" s="66">
        <f t="shared" si="77"/>
        <v>0</v>
      </c>
      <c r="CC31" s="66">
        <f t="shared" si="77"/>
        <v>0</v>
      </c>
      <c r="CD31" s="66">
        <f t="shared" si="77"/>
        <v>0</v>
      </c>
      <c r="CE31" s="75">
        <f t="shared" si="51"/>
        <v>0</v>
      </c>
      <c r="CF31" s="66">
        <f t="shared" si="78"/>
        <v>0</v>
      </c>
      <c r="CG31" s="66">
        <f t="shared" si="78"/>
        <v>0</v>
      </c>
      <c r="CH31" s="66">
        <f t="shared" si="78"/>
        <v>0</v>
      </c>
      <c r="CI31" s="66">
        <f t="shared" si="78"/>
        <v>0</v>
      </c>
      <c r="CJ31" s="66">
        <f t="shared" si="78"/>
        <v>0</v>
      </c>
      <c r="CK31" s="66">
        <f t="shared" si="78"/>
        <v>0</v>
      </c>
      <c r="CL31" s="66">
        <f t="shared" si="78"/>
        <v>0</v>
      </c>
      <c r="CM31" s="66">
        <f t="shared" si="78"/>
        <v>0</v>
      </c>
      <c r="CN31" s="66">
        <f t="shared" si="78"/>
        <v>0</v>
      </c>
      <c r="CO31" s="66">
        <f t="shared" si="78"/>
        <v>0</v>
      </c>
      <c r="CP31" s="66">
        <f t="shared" si="78"/>
        <v>0</v>
      </c>
      <c r="CQ31" s="66">
        <f t="shared" si="78"/>
        <v>0</v>
      </c>
      <c r="CR31" s="75">
        <f t="shared" si="53"/>
        <v>0</v>
      </c>
      <c r="CS31" s="66">
        <f t="shared" si="79"/>
        <v>0</v>
      </c>
      <c r="CT31" s="66">
        <f t="shared" si="79"/>
        <v>0</v>
      </c>
      <c r="CU31" s="66">
        <f t="shared" si="79"/>
        <v>0</v>
      </c>
      <c r="CV31" s="66">
        <f t="shared" si="79"/>
        <v>0</v>
      </c>
      <c r="CW31" s="66">
        <f t="shared" si="79"/>
        <v>0</v>
      </c>
      <c r="CX31" s="66">
        <f t="shared" si="79"/>
        <v>0</v>
      </c>
      <c r="CY31" s="66">
        <f t="shared" si="79"/>
        <v>0</v>
      </c>
      <c r="CZ31" s="66">
        <f t="shared" si="79"/>
        <v>0</v>
      </c>
      <c r="DA31" s="66">
        <f t="shared" si="79"/>
        <v>0</v>
      </c>
      <c r="DB31" s="66">
        <f t="shared" si="79"/>
        <v>0</v>
      </c>
      <c r="DC31" s="66">
        <f t="shared" si="79"/>
        <v>0</v>
      </c>
      <c r="DD31" s="66">
        <f t="shared" si="79"/>
        <v>0</v>
      </c>
      <c r="DE31" s="75">
        <f t="shared" si="55"/>
        <v>0</v>
      </c>
      <c r="DF31" s="66">
        <f t="shared" si="80"/>
        <v>0</v>
      </c>
      <c r="DG31" s="66">
        <f t="shared" si="80"/>
        <v>0</v>
      </c>
      <c r="DH31" s="66">
        <f t="shared" si="80"/>
        <v>0</v>
      </c>
      <c r="DI31" s="66">
        <f t="shared" si="80"/>
        <v>0</v>
      </c>
      <c r="DJ31" s="66">
        <f t="shared" si="80"/>
        <v>0</v>
      </c>
      <c r="DK31" s="66">
        <f t="shared" si="80"/>
        <v>0</v>
      </c>
      <c r="DL31" s="66">
        <f t="shared" si="80"/>
        <v>0</v>
      </c>
      <c r="DM31" s="66">
        <f t="shared" si="80"/>
        <v>0</v>
      </c>
      <c r="DN31" s="66">
        <f t="shared" si="80"/>
        <v>0</v>
      </c>
      <c r="DO31" s="66">
        <f t="shared" si="80"/>
        <v>0</v>
      </c>
      <c r="DP31" s="66">
        <f t="shared" si="80"/>
        <v>0</v>
      </c>
      <c r="DQ31" s="66">
        <f t="shared" si="80"/>
        <v>0</v>
      </c>
      <c r="DR31" s="75">
        <f t="shared" si="57"/>
        <v>0</v>
      </c>
      <c r="DS31" s="66">
        <f t="shared" si="81"/>
        <v>0</v>
      </c>
      <c r="DT31" s="66">
        <f t="shared" si="81"/>
        <v>0</v>
      </c>
      <c r="DU31" s="66">
        <f t="shared" si="81"/>
        <v>0</v>
      </c>
      <c r="DV31" s="66">
        <f t="shared" si="81"/>
        <v>0</v>
      </c>
      <c r="DW31" s="66">
        <f t="shared" si="81"/>
        <v>0</v>
      </c>
      <c r="DX31" s="66">
        <f t="shared" si="81"/>
        <v>0</v>
      </c>
      <c r="DY31" s="66">
        <f t="shared" si="81"/>
        <v>0</v>
      </c>
      <c r="DZ31" s="66">
        <f t="shared" si="81"/>
        <v>0</v>
      </c>
      <c r="EA31" s="66">
        <f t="shared" si="81"/>
        <v>0</v>
      </c>
      <c r="EB31" s="66">
        <f t="shared" si="81"/>
        <v>0</v>
      </c>
      <c r="EC31" s="66">
        <f t="shared" si="81"/>
        <v>0</v>
      </c>
      <c r="ED31" s="66">
        <f t="shared" si="81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72"/>
        <v>0</v>
      </c>
      <c r="G32" s="66">
        <f t="shared" si="72"/>
        <v>0</v>
      </c>
      <c r="H32" s="66">
        <f t="shared" si="72"/>
        <v>0</v>
      </c>
      <c r="I32" s="66">
        <f t="shared" si="72"/>
        <v>0</v>
      </c>
      <c r="J32" s="66">
        <f t="shared" si="72"/>
        <v>0</v>
      </c>
      <c r="K32" s="66">
        <f t="shared" si="72"/>
        <v>0</v>
      </c>
      <c r="L32" s="66">
        <f t="shared" si="72"/>
        <v>0</v>
      </c>
      <c r="M32" s="66">
        <f t="shared" si="72"/>
        <v>0</v>
      </c>
      <c r="N32" s="66">
        <f t="shared" si="72"/>
        <v>0</v>
      </c>
      <c r="O32" s="66">
        <f t="shared" si="72"/>
        <v>0</v>
      </c>
      <c r="P32" s="66">
        <f t="shared" si="72"/>
        <v>0</v>
      </c>
      <c r="Q32" s="66">
        <f t="shared" si="72"/>
        <v>0</v>
      </c>
      <c r="R32" s="75">
        <f t="shared" si="41"/>
        <v>0</v>
      </c>
      <c r="S32" s="66">
        <v>360</v>
      </c>
      <c r="T32" s="66">
        <v>-360</v>
      </c>
      <c r="U32" s="66">
        <f>IF(U$2&gt;=$B$18,$E32,0)</f>
        <v>0</v>
      </c>
      <c r="V32" s="66">
        <f t="shared" si="82"/>
        <v>0</v>
      </c>
      <c r="W32" s="66">
        <f t="shared" si="82"/>
        <v>0</v>
      </c>
      <c r="X32" s="66">
        <f t="shared" si="82"/>
        <v>0</v>
      </c>
      <c r="Y32" s="66">
        <f t="shared" si="82"/>
        <v>0</v>
      </c>
      <c r="Z32" s="66">
        <f t="shared" si="82"/>
        <v>0</v>
      </c>
      <c r="AA32" s="66">
        <f t="shared" si="82"/>
        <v>0</v>
      </c>
      <c r="AB32" s="66">
        <f t="shared" si="82"/>
        <v>0</v>
      </c>
      <c r="AC32" s="66">
        <f t="shared" si="82"/>
        <v>0</v>
      </c>
      <c r="AD32" s="66">
        <f t="shared" si="82"/>
        <v>0</v>
      </c>
      <c r="AE32" s="75">
        <f t="shared" si="43"/>
        <v>0</v>
      </c>
      <c r="AF32" s="66">
        <f t="shared" si="74"/>
        <v>0</v>
      </c>
      <c r="AG32" s="66">
        <f t="shared" si="74"/>
        <v>0</v>
      </c>
      <c r="AH32" s="66">
        <f t="shared" si="74"/>
        <v>0</v>
      </c>
      <c r="AI32" s="66">
        <f t="shared" si="74"/>
        <v>0</v>
      </c>
      <c r="AJ32" s="66">
        <f t="shared" si="74"/>
        <v>0</v>
      </c>
      <c r="AK32" s="66">
        <f t="shared" si="74"/>
        <v>0</v>
      </c>
      <c r="AL32" s="66">
        <f t="shared" si="74"/>
        <v>0</v>
      </c>
      <c r="AM32" s="66">
        <f t="shared" si="74"/>
        <v>0</v>
      </c>
      <c r="AN32" s="66">
        <f t="shared" si="74"/>
        <v>0</v>
      </c>
      <c r="AO32" s="66">
        <f t="shared" si="74"/>
        <v>0</v>
      </c>
      <c r="AP32" s="66">
        <f t="shared" si="74"/>
        <v>0</v>
      </c>
      <c r="AQ32" s="66">
        <f t="shared" si="74"/>
        <v>0</v>
      </c>
      <c r="AR32" s="75">
        <f t="shared" si="45"/>
        <v>0</v>
      </c>
      <c r="AS32" s="66">
        <f t="shared" si="75"/>
        <v>0</v>
      </c>
      <c r="AT32" s="66">
        <f t="shared" si="75"/>
        <v>0</v>
      </c>
      <c r="AU32" s="66">
        <f t="shared" si="75"/>
        <v>0</v>
      </c>
      <c r="AV32" s="66">
        <f t="shared" si="75"/>
        <v>0</v>
      </c>
      <c r="AW32" s="66">
        <f t="shared" si="75"/>
        <v>0</v>
      </c>
      <c r="AX32" s="66">
        <f t="shared" si="75"/>
        <v>0</v>
      </c>
      <c r="AY32" s="66">
        <f t="shared" si="75"/>
        <v>0</v>
      </c>
      <c r="AZ32" s="66">
        <f t="shared" si="75"/>
        <v>0</v>
      </c>
      <c r="BA32" s="66">
        <f t="shared" si="75"/>
        <v>0</v>
      </c>
      <c r="BB32" s="66">
        <f t="shared" si="75"/>
        <v>0</v>
      </c>
      <c r="BC32" s="66">
        <f t="shared" si="75"/>
        <v>0</v>
      </c>
      <c r="BD32" s="66">
        <f t="shared" si="75"/>
        <v>0</v>
      </c>
      <c r="BE32" s="75">
        <f t="shared" si="47"/>
        <v>0</v>
      </c>
      <c r="BF32" s="66">
        <f t="shared" si="76"/>
        <v>0</v>
      </c>
      <c r="BG32" s="66">
        <f t="shared" si="76"/>
        <v>0</v>
      </c>
      <c r="BH32" s="66">
        <f t="shared" si="76"/>
        <v>0</v>
      </c>
      <c r="BI32" s="66">
        <f t="shared" si="76"/>
        <v>0</v>
      </c>
      <c r="BJ32" s="66">
        <f t="shared" si="76"/>
        <v>0</v>
      </c>
      <c r="BK32" s="66">
        <f t="shared" si="76"/>
        <v>0</v>
      </c>
      <c r="BL32" s="66">
        <f t="shared" si="76"/>
        <v>0</v>
      </c>
      <c r="BM32" s="66">
        <f t="shared" si="76"/>
        <v>0</v>
      </c>
      <c r="BN32" s="66">
        <f t="shared" si="76"/>
        <v>0</v>
      </c>
      <c r="BO32" s="66">
        <f t="shared" si="76"/>
        <v>0</v>
      </c>
      <c r="BP32" s="66">
        <f t="shared" si="76"/>
        <v>0</v>
      </c>
      <c r="BQ32" s="66">
        <f t="shared" si="76"/>
        <v>0</v>
      </c>
      <c r="BR32" s="75">
        <f t="shared" si="49"/>
        <v>0</v>
      </c>
      <c r="BS32" s="66">
        <f t="shared" si="77"/>
        <v>0</v>
      </c>
      <c r="BT32" s="66">
        <f t="shared" si="77"/>
        <v>0</v>
      </c>
      <c r="BU32" s="66">
        <f t="shared" si="77"/>
        <v>0</v>
      </c>
      <c r="BV32" s="66">
        <f t="shared" si="77"/>
        <v>0</v>
      </c>
      <c r="BW32" s="66">
        <f t="shared" si="77"/>
        <v>0</v>
      </c>
      <c r="BX32" s="66">
        <f t="shared" si="77"/>
        <v>0</v>
      </c>
      <c r="BY32" s="66">
        <f t="shared" si="77"/>
        <v>0</v>
      </c>
      <c r="BZ32" s="66">
        <f t="shared" si="77"/>
        <v>0</v>
      </c>
      <c r="CA32" s="66">
        <f t="shared" si="77"/>
        <v>0</v>
      </c>
      <c r="CB32" s="66">
        <f t="shared" si="77"/>
        <v>0</v>
      </c>
      <c r="CC32" s="66">
        <f t="shared" si="77"/>
        <v>0</v>
      </c>
      <c r="CD32" s="66">
        <f t="shared" si="77"/>
        <v>0</v>
      </c>
      <c r="CE32" s="75">
        <f t="shared" si="51"/>
        <v>0</v>
      </c>
      <c r="CF32" s="66">
        <f t="shared" si="78"/>
        <v>0</v>
      </c>
      <c r="CG32" s="66">
        <f t="shared" si="78"/>
        <v>0</v>
      </c>
      <c r="CH32" s="66">
        <f t="shared" si="78"/>
        <v>0</v>
      </c>
      <c r="CI32" s="66">
        <f t="shared" si="78"/>
        <v>0</v>
      </c>
      <c r="CJ32" s="66">
        <f t="shared" si="78"/>
        <v>0</v>
      </c>
      <c r="CK32" s="66">
        <f t="shared" si="78"/>
        <v>0</v>
      </c>
      <c r="CL32" s="66">
        <f t="shared" si="78"/>
        <v>0</v>
      </c>
      <c r="CM32" s="66">
        <f t="shared" si="78"/>
        <v>0</v>
      </c>
      <c r="CN32" s="66">
        <f t="shared" si="78"/>
        <v>0</v>
      </c>
      <c r="CO32" s="66">
        <f t="shared" si="78"/>
        <v>0</v>
      </c>
      <c r="CP32" s="66">
        <f t="shared" si="78"/>
        <v>0</v>
      </c>
      <c r="CQ32" s="66">
        <f t="shared" si="78"/>
        <v>0</v>
      </c>
      <c r="CR32" s="75">
        <f t="shared" si="53"/>
        <v>0</v>
      </c>
      <c r="CS32" s="66">
        <f t="shared" si="79"/>
        <v>0</v>
      </c>
      <c r="CT32" s="66">
        <f t="shared" si="79"/>
        <v>0</v>
      </c>
      <c r="CU32" s="66">
        <f t="shared" si="79"/>
        <v>0</v>
      </c>
      <c r="CV32" s="66">
        <f t="shared" si="79"/>
        <v>0</v>
      </c>
      <c r="CW32" s="66">
        <f t="shared" si="79"/>
        <v>0</v>
      </c>
      <c r="CX32" s="66">
        <f t="shared" si="79"/>
        <v>0</v>
      </c>
      <c r="CY32" s="66">
        <f t="shared" si="79"/>
        <v>0</v>
      </c>
      <c r="CZ32" s="66">
        <f t="shared" si="79"/>
        <v>0</v>
      </c>
      <c r="DA32" s="66">
        <f t="shared" si="79"/>
        <v>0</v>
      </c>
      <c r="DB32" s="66">
        <f t="shared" si="79"/>
        <v>0</v>
      </c>
      <c r="DC32" s="66">
        <f t="shared" si="79"/>
        <v>0</v>
      </c>
      <c r="DD32" s="66">
        <f t="shared" si="79"/>
        <v>0</v>
      </c>
      <c r="DE32" s="75">
        <f t="shared" si="55"/>
        <v>0</v>
      </c>
      <c r="DF32" s="66">
        <f t="shared" si="80"/>
        <v>0</v>
      </c>
      <c r="DG32" s="66">
        <f t="shared" si="80"/>
        <v>0</v>
      </c>
      <c r="DH32" s="66">
        <f t="shared" si="80"/>
        <v>0</v>
      </c>
      <c r="DI32" s="66">
        <f t="shared" si="80"/>
        <v>0</v>
      </c>
      <c r="DJ32" s="66">
        <f t="shared" si="80"/>
        <v>0</v>
      </c>
      <c r="DK32" s="66">
        <f t="shared" si="80"/>
        <v>0</v>
      </c>
      <c r="DL32" s="66">
        <f t="shared" si="80"/>
        <v>0</v>
      </c>
      <c r="DM32" s="66">
        <f t="shared" si="80"/>
        <v>0</v>
      </c>
      <c r="DN32" s="66">
        <f t="shared" si="80"/>
        <v>0</v>
      </c>
      <c r="DO32" s="66">
        <f t="shared" si="80"/>
        <v>0</v>
      </c>
      <c r="DP32" s="66">
        <f t="shared" si="80"/>
        <v>0</v>
      </c>
      <c r="DQ32" s="66">
        <f t="shared" si="80"/>
        <v>0</v>
      </c>
      <c r="DR32" s="75">
        <f t="shared" si="57"/>
        <v>0</v>
      </c>
      <c r="DS32" s="66">
        <f t="shared" si="81"/>
        <v>0</v>
      </c>
      <c r="DT32" s="66">
        <f t="shared" si="81"/>
        <v>0</v>
      </c>
      <c r="DU32" s="66">
        <f t="shared" si="81"/>
        <v>0</v>
      </c>
      <c r="DV32" s="66">
        <f t="shared" si="81"/>
        <v>0</v>
      </c>
      <c r="DW32" s="66">
        <f t="shared" si="81"/>
        <v>0</v>
      </c>
      <c r="DX32" s="66">
        <f t="shared" si="81"/>
        <v>0</v>
      </c>
      <c r="DY32" s="66">
        <f t="shared" si="81"/>
        <v>0</v>
      </c>
      <c r="DZ32" s="66">
        <f t="shared" si="81"/>
        <v>0</v>
      </c>
      <c r="EA32" s="66">
        <f t="shared" si="81"/>
        <v>0</v>
      </c>
      <c r="EB32" s="66">
        <f t="shared" si="81"/>
        <v>0</v>
      </c>
      <c r="EC32" s="66">
        <f t="shared" si="81"/>
        <v>0</v>
      </c>
      <c r="ED32" s="66">
        <f t="shared" si="81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72"/>
        <v>0</v>
      </c>
      <c r="G33" s="66">
        <f t="shared" si="72"/>
        <v>0</v>
      </c>
      <c r="H33" s="66">
        <f t="shared" si="72"/>
        <v>0</v>
      </c>
      <c r="I33" s="66">
        <f t="shared" si="72"/>
        <v>0</v>
      </c>
      <c r="J33" s="66">
        <f t="shared" si="72"/>
        <v>0</v>
      </c>
      <c r="K33" s="66">
        <f t="shared" si="72"/>
        <v>0</v>
      </c>
      <c r="L33" s="66">
        <f t="shared" si="72"/>
        <v>0</v>
      </c>
      <c r="M33" s="66">
        <f t="shared" si="72"/>
        <v>0</v>
      </c>
      <c r="N33" s="66">
        <f t="shared" si="72"/>
        <v>0</v>
      </c>
      <c r="O33" s="66">
        <f t="shared" si="72"/>
        <v>0</v>
      </c>
      <c r="P33" s="66">
        <f t="shared" si="72"/>
        <v>0</v>
      </c>
      <c r="Q33" s="66">
        <f t="shared" si="72"/>
        <v>0</v>
      </c>
      <c r="R33" s="75">
        <f t="shared" si="41"/>
        <v>0</v>
      </c>
      <c r="S33" s="66">
        <f>IF(S$2&gt;=$B$18,$E33,0)</f>
        <v>0</v>
      </c>
      <c r="T33" s="66">
        <f>IF(T$2&gt;=$B$18,$E33,0)</f>
        <v>0</v>
      </c>
      <c r="U33" s="66">
        <f>IF(U$2&gt;=$B$18,$E33,0)</f>
        <v>0</v>
      </c>
      <c r="V33" s="66">
        <f t="shared" si="82"/>
        <v>0</v>
      </c>
      <c r="W33" s="66">
        <f t="shared" si="82"/>
        <v>0</v>
      </c>
      <c r="X33" s="66">
        <f t="shared" si="82"/>
        <v>0</v>
      </c>
      <c r="Y33" s="66">
        <f t="shared" si="82"/>
        <v>0</v>
      </c>
      <c r="Z33" s="66">
        <f t="shared" si="82"/>
        <v>0</v>
      </c>
      <c r="AA33" s="66">
        <f t="shared" si="82"/>
        <v>0</v>
      </c>
      <c r="AB33" s="66">
        <f t="shared" si="82"/>
        <v>0</v>
      </c>
      <c r="AC33" s="66">
        <f t="shared" si="82"/>
        <v>0</v>
      </c>
      <c r="AD33" s="66">
        <f t="shared" si="82"/>
        <v>0</v>
      </c>
      <c r="AE33" s="75">
        <f t="shared" si="43"/>
        <v>0</v>
      </c>
      <c r="AF33" s="66">
        <f t="shared" si="74"/>
        <v>0</v>
      </c>
      <c r="AG33" s="66">
        <f t="shared" si="74"/>
        <v>0</v>
      </c>
      <c r="AH33" s="66">
        <f t="shared" si="74"/>
        <v>0</v>
      </c>
      <c r="AI33" s="66">
        <f t="shared" si="74"/>
        <v>0</v>
      </c>
      <c r="AJ33" s="66">
        <f t="shared" si="74"/>
        <v>0</v>
      </c>
      <c r="AK33" s="66">
        <f t="shared" si="74"/>
        <v>0</v>
      </c>
      <c r="AL33" s="66">
        <f t="shared" si="74"/>
        <v>0</v>
      </c>
      <c r="AM33" s="66">
        <f t="shared" si="74"/>
        <v>0</v>
      </c>
      <c r="AN33" s="66">
        <f t="shared" si="74"/>
        <v>0</v>
      </c>
      <c r="AO33" s="66">
        <f t="shared" si="74"/>
        <v>0</v>
      </c>
      <c r="AP33" s="66">
        <f t="shared" si="74"/>
        <v>0</v>
      </c>
      <c r="AQ33" s="66">
        <f t="shared" si="74"/>
        <v>0</v>
      </c>
      <c r="AR33" s="75">
        <f t="shared" si="45"/>
        <v>0</v>
      </c>
      <c r="AS33" s="66">
        <f t="shared" si="75"/>
        <v>0</v>
      </c>
      <c r="AT33" s="66">
        <f t="shared" si="75"/>
        <v>0</v>
      </c>
      <c r="AU33" s="66">
        <f t="shared" si="75"/>
        <v>0</v>
      </c>
      <c r="AV33" s="66">
        <f t="shared" si="75"/>
        <v>0</v>
      </c>
      <c r="AW33" s="66">
        <f t="shared" si="75"/>
        <v>0</v>
      </c>
      <c r="AX33" s="66">
        <f t="shared" si="75"/>
        <v>0</v>
      </c>
      <c r="AY33" s="66">
        <f t="shared" si="75"/>
        <v>0</v>
      </c>
      <c r="AZ33" s="66">
        <f t="shared" si="75"/>
        <v>0</v>
      </c>
      <c r="BA33" s="66">
        <f t="shared" si="75"/>
        <v>0</v>
      </c>
      <c r="BB33" s="66">
        <f t="shared" si="75"/>
        <v>0</v>
      </c>
      <c r="BC33" s="66">
        <f t="shared" si="75"/>
        <v>0</v>
      </c>
      <c r="BD33" s="66">
        <f t="shared" si="75"/>
        <v>0</v>
      </c>
      <c r="BE33" s="75">
        <f t="shared" si="47"/>
        <v>0</v>
      </c>
      <c r="BF33" s="66">
        <f t="shared" si="76"/>
        <v>0</v>
      </c>
      <c r="BG33" s="66">
        <f t="shared" si="76"/>
        <v>0</v>
      </c>
      <c r="BH33" s="66">
        <f t="shared" si="76"/>
        <v>0</v>
      </c>
      <c r="BI33" s="66">
        <f t="shared" si="76"/>
        <v>0</v>
      </c>
      <c r="BJ33" s="66">
        <f t="shared" si="76"/>
        <v>0</v>
      </c>
      <c r="BK33" s="66">
        <f t="shared" si="76"/>
        <v>0</v>
      </c>
      <c r="BL33" s="66">
        <f t="shared" si="76"/>
        <v>0</v>
      </c>
      <c r="BM33" s="66">
        <f t="shared" si="76"/>
        <v>0</v>
      </c>
      <c r="BN33" s="66">
        <f t="shared" si="76"/>
        <v>0</v>
      </c>
      <c r="BO33" s="66">
        <f t="shared" si="76"/>
        <v>0</v>
      </c>
      <c r="BP33" s="66">
        <f t="shared" si="76"/>
        <v>0</v>
      </c>
      <c r="BQ33" s="66">
        <f t="shared" si="76"/>
        <v>0</v>
      </c>
      <c r="BR33" s="75">
        <f t="shared" si="49"/>
        <v>0</v>
      </c>
      <c r="BS33" s="66">
        <f t="shared" si="77"/>
        <v>0</v>
      </c>
      <c r="BT33" s="66">
        <f t="shared" si="77"/>
        <v>0</v>
      </c>
      <c r="BU33" s="66">
        <f t="shared" si="77"/>
        <v>0</v>
      </c>
      <c r="BV33" s="66">
        <f t="shared" si="77"/>
        <v>0</v>
      </c>
      <c r="BW33" s="66">
        <f t="shared" si="77"/>
        <v>0</v>
      </c>
      <c r="BX33" s="66">
        <f t="shared" si="77"/>
        <v>0</v>
      </c>
      <c r="BY33" s="66">
        <f t="shared" si="77"/>
        <v>0</v>
      </c>
      <c r="BZ33" s="66">
        <f t="shared" si="77"/>
        <v>0</v>
      </c>
      <c r="CA33" s="66">
        <f t="shared" si="77"/>
        <v>0</v>
      </c>
      <c r="CB33" s="66">
        <f t="shared" si="77"/>
        <v>0</v>
      </c>
      <c r="CC33" s="66">
        <f t="shared" si="77"/>
        <v>0</v>
      </c>
      <c r="CD33" s="66">
        <f t="shared" si="77"/>
        <v>0</v>
      </c>
      <c r="CE33" s="75">
        <f t="shared" si="51"/>
        <v>0</v>
      </c>
      <c r="CF33" s="66">
        <f t="shared" si="78"/>
        <v>0</v>
      </c>
      <c r="CG33" s="66">
        <f t="shared" si="78"/>
        <v>0</v>
      </c>
      <c r="CH33" s="66">
        <f t="shared" si="78"/>
        <v>0</v>
      </c>
      <c r="CI33" s="66">
        <f t="shared" si="78"/>
        <v>0</v>
      </c>
      <c r="CJ33" s="66">
        <f t="shared" si="78"/>
        <v>0</v>
      </c>
      <c r="CK33" s="66">
        <f t="shared" si="78"/>
        <v>0</v>
      </c>
      <c r="CL33" s="66">
        <f t="shared" si="78"/>
        <v>0</v>
      </c>
      <c r="CM33" s="66">
        <f t="shared" si="78"/>
        <v>0</v>
      </c>
      <c r="CN33" s="66">
        <f t="shared" si="78"/>
        <v>0</v>
      </c>
      <c r="CO33" s="66">
        <f t="shared" si="78"/>
        <v>0</v>
      </c>
      <c r="CP33" s="66">
        <f t="shared" si="78"/>
        <v>0</v>
      </c>
      <c r="CQ33" s="66">
        <f t="shared" si="78"/>
        <v>0</v>
      </c>
      <c r="CR33" s="75">
        <f t="shared" si="53"/>
        <v>0</v>
      </c>
      <c r="CS33" s="66">
        <f t="shared" si="79"/>
        <v>0</v>
      </c>
      <c r="CT33" s="66">
        <f t="shared" si="79"/>
        <v>0</v>
      </c>
      <c r="CU33" s="66">
        <f t="shared" si="79"/>
        <v>0</v>
      </c>
      <c r="CV33" s="66">
        <f t="shared" si="79"/>
        <v>0</v>
      </c>
      <c r="CW33" s="66">
        <f t="shared" si="79"/>
        <v>0</v>
      </c>
      <c r="CX33" s="66">
        <f t="shared" si="79"/>
        <v>0</v>
      </c>
      <c r="CY33" s="66">
        <f t="shared" si="79"/>
        <v>0</v>
      </c>
      <c r="CZ33" s="66">
        <f t="shared" si="79"/>
        <v>0</v>
      </c>
      <c r="DA33" s="66">
        <f t="shared" si="79"/>
        <v>0</v>
      </c>
      <c r="DB33" s="66">
        <f t="shared" si="79"/>
        <v>0</v>
      </c>
      <c r="DC33" s="66">
        <f t="shared" si="79"/>
        <v>0</v>
      </c>
      <c r="DD33" s="66">
        <f t="shared" si="79"/>
        <v>0</v>
      </c>
      <c r="DE33" s="75">
        <f t="shared" si="55"/>
        <v>0</v>
      </c>
      <c r="DF33" s="66">
        <f t="shared" si="80"/>
        <v>0</v>
      </c>
      <c r="DG33" s="66">
        <f t="shared" si="80"/>
        <v>0</v>
      </c>
      <c r="DH33" s="66">
        <f t="shared" si="80"/>
        <v>0</v>
      </c>
      <c r="DI33" s="66">
        <f t="shared" si="80"/>
        <v>0</v>
      </c>
      <c r="DJ33" s="66">
        <f t="shared" si="80"/>
        <v>0</v>
      </c>
      <c r="DK33" s="66">
        <f t="shared" si="80"/>
        <v>0</v>
      </c>
      <c r="DL33" s="66">
        <f t="shared" si="80"/>
        <v>0</v>
      </c>
      <c r="DM33" s="66">
        <f t="shared" si="80"/>
        <v>0</v>
      </c>
      <c r="DN33" s="66">
        <f t="shared" si="80"/>
        <v>0</v>
      </c>
      <c r="DO33" s="66">
        <f t="shared" si="80"/>
        <v>0</v>
      </c>
      <c r="DP33" s="66">
        <f t="shared" si="80"/>
        <v>0</v>
      </c>
      <c r="DQ33" s="66">
        <f t="shared" si="80"/>
        <v>0</v>
      </c>
      <c r="DR33" s="75">
        <f t="shared" si="57"/>
        <v>0</v>
      </c>
      <c r="DS33" s="66">
        <f t="shared" si="81"/>
        <v>0</v>
      </c>
      <c r="DT33" s="66">
        <f t="shared" si="81"/>
        <v>0</v>
      </c>
      <c r="DU33" s="66">
        <f t="shared" si="81"/>
        <v>0</v>
      </c>
      <c r="DV33" s="66">
        <f t="shared" si="81"/>
        <v>0</v>
      </c>
      <c r="DW33" s="66">
        <f t="shared" si="81"/>
        <v>0</v>
      </c>
      <c r="DX33" s="66">
        <f t="shared" si="81"/>
        <v>0</v>
      </c>
      <c r="DY33" s="66">
        <f t="shared" si="81"/>
        <v>0</v>
      </c>
      <c r="DZ33" s="66">
        <f t="shared" si="81"/>
        <v>0</v>
      </c>
      <c r="EA33" s="66">
        <f t="shared" si="81"/>
        <v>0</v>
      </c>
      <c r="EB33" s="66">
        <f t="shared" si="81"/>
        <v>0</v>
      </c>
      <c r="EC33" s="66">
        <f t="shared" si="81"/>
        <v>0</v>
      </c>
      <c r="ED33" s="66">
        <f t="shared" si="81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84">SUM(F9:F33)</f>
        <v>4555</v>
      </c>
      <c r="G34" s="66">
        <f t="shared" si="84"/>
        <v>4555</v>
      </c>
      <c r="H34" s="66">
        <f t="shared" si="84"/>
        <v>4555</v>
      </c>
      <c r="I34" s="66">
        <f t="shared" si="84"/>
        <v>4555</v>
      </c>
      <c r="J34" s="66">
        <f t="shared" si="84"/>
        <v>4555</v>
      </c>
      <c r="K34" s="66">
        <f t="shared" si="84"/>
        <v>4555</v>
      </c>
      <c r="L34" s="66">
        <f t="shared" si="84"/>
        <v>4555</v>
      </c>
      <c r="M34" s="66">
        <f t="shared" si="84"/>
        <v>4555</v>
      </c>
      <c r="N34" s="66">
        <f t="shared" si="84"/>
        <v>4555</v>
      </c>
      <c r="O34" s="66">
        <f t="shared" si="84"/>
        <v>4555</v>
      </c>
      <c r="P34" s="66">
        <f t="shared" si="84"/>
        <v>4555</v>
      </c>
      <c r="Q34" s="66">
        <f t="shared" si="84"/>
        <v>4555</v>
      </c>
      <c r="R34" s="75">
        <f t="shared" si="41"/>
        <v>54660</v>
      </c>
      <c r="S34" s="66">
        <f t="shared" ref="S34:AD34" si="85">SUM(S9:S33)</f>
        <v>5140</v>
      </c>
      <c r="T34" s="66">
        <f t="shared" si="85"/>
        <v>4325</v>
      </c>
      <c r="U34" s="66">
        <f t="shared" si="85"/>
        <v>5845</v>
      </c>
      <c r="V34" s="66">
        <f t="shared" si="85"/>
        <v>4875</v>
      </c>
      <c r="W34" s="66">
        <f t="shared" si="85"/>
        <v>4960</v>
      </c>
      <c r="X34" s="66">
        <f t="shared" si="85"/>
        <v>4960</v>
      </c>
      <c r="Y34" s="66">
        <f t="shared" si="85"/>
        <v>4960</v>
      </c>
      <c r="Z34" s="66">
        <f t="shared" si="85"/>
        <v>4960</v>
      </c>
      <c r="AA34" s="66">
        <f t="shared" si="85"/>
        <v>4960</v>
      </c>
      <c r="AB34" s="66">
        <f t="shared" si="85"/>
        <v>4960</v>
      </c>
      <c r="AC34" s="66">
        <f t="shared" si="85"/>
        <v>3380</v>
      </c>
      <c r="AD34" s="66">
        <f t="shared" si="85"/>
        <v>3380</v>
      </c>
      <c r="AE34" s="75">
        <f t="shared" si="43"/>
        <v>56705</v>
      </c>
      <c r="AF34" s="66">
        <f t="shared" ref="AF34:AQ34" si="86">SUM(AF9:AF33)</f>
        <v>2975</v>
      </c>
      <c r="AG34" s="66">
        <f t="shared" si="86"/>
        <v>2975</v>
      </c>
      <c r="AH34" s="66">
        <f t="shared" si="86"/>
        <v>2975</v>
      </c>
      <c r="AI34" s="66">
        <f t="shared" si="86"/>
        <v>2975</v>
      </c>
      <c r="AJ34" s="66">
        <f t="shared" si="86"/>
        <v>2975</v>
      </c>
      <c r="AK34" s="66">
        <f t="shared" si="86"/>
        <v>2975</v>
      </c>
      <c r="AL34" s="66">
        <f t="shared" si="86"/>
        <v>2975</v>
      </c>
      <c r="AM34" s="66">
        <f t="shared" si="86"/>
        <v>2975</v>
      </c>
      <c r="AN34" s="66">
        <f t="shared" si="86"/>
        <v>2975</v>
      </c>
      <c r="AO34" s="66">
        <f t="shared" si="86"/>
        <v>2975</v>
      </c>
      <c r="AP34" s="66">
        <f t="shared" si="86"/>
        <v>2975</v>
      </c>
      <c r="AQ34" s="66">
        <f t="shared" si="86"/>
        <v>2975</v>
      </c>
      <c r="AR34" s="75">
        <f t="shared" si="45"/>
        <v>35700</v>
      </c>
      <c r="AS34" s="66">
        <f t="shared" ref="AS34:BD34" si="87">SUM(AS9:AS33)</f>
        <v>2975</v>
      </c>
      <c r="AT34" s="66">
        <f t="shared" si="87"/>
        <v>2975</v>
      </c>
      <c r="AU34" s="66">
        <f t="shared" si="87"/>
        <v>2975</v>
      </c>
      <c r="AV34" s="66">
        <f t="shared" si="87"/>
        <v>2975</v>
      </c>
      <c r="AW34" s="66">
        <f t="shared" si="87"/>
        <v>2975</v>
      </c>
      <c r="AX34" s="66">
        <f t="shared" si="87"/>
        <v>2975</v>
      </c>
      <c r="AY34" s="66">
        <f t="shared" si="87"/>
        <v>2975</v>
      </c>
      <c r="AZ34" s="66">
        <f t="shared" si="87"/>
        <v>2975</v>
      </c>
      <c r="BA34" s="66">
        <f t="shared" si="87"/>
        <v>2975</v>
      </c>
      <c r="BB34" s="66">
        <f t="shared" si="87"/>
        <v>2975</v>
      </c>
      <c r="BC34" s="66">
        <f t="shared" si="87"/>
        <v>2975</v>
      </c>
      <c r="BD34" s="66">
        <f t="shared" si="87"/>
        <v>2975</v>
      </c>
      <c r="BE34" s="75">
        <f t="shared" si="47"/>
        <v>35700</v>
      </c>
      <c r="BF34" s="66">
        <f t="shared" ref="BF34:BQ34" si="88">SUM(BF9:BF33)</f>
        <v>2975</v>
      </c>
      <c r="BG34" s="66">
        <f t="shared" si="88"/>
        <v>2975</v>
      </c>
      <c r="BH34" s="66">
        <f t="shared" si="88"/>
        <v>2975</v>
      </c>
      <c r="BI34" s="66">
        <f t="shared" si="88"/>
        <v>2975</v>
      </c>
      <c r="BJ34" s="66">
        <f t="shared" si="88"/>
        <v>2975</v>
      </c>
      <c r="BK34" s="66">
        <f t="shared" si="88"/>
        <v>2975</v>
      </c>
      <c r="BL34" s="66">
        <f t="shared" si="88"/>
        <v>2975</v>
      </c>
      <c r="BM34" s="66">
        <f t="shared" si="88"/>
        <v>2975</v>
      </c>
      <c r="BN34" s="66">
        <f t="shared" si="88"/>
        <v>2975</v>
      </c>
      <c r="BO34" s="66">
        <f t="shared" si="88"/>
        <v>2975</v>
      </c>
      <c r="BP34" s="66">
        <f t="shared" si="88"/>
        <v>2975</v>
      </c>
      <c r="BQ34" s="66">
        <f t="shared" si="88"/>
        <v>2975</v>
      </c>
      <c r="BR34" s="75">
        <f t="shared" si="49"/>
        <v>35700</v>
      </c>
      <c r="BS34" s="66">
        <f t="shared" ref="BS34:CD34" si="89">SUM(BS9:BS33)</f>
        <v>2975</v>
      </c>
      <c r="BT34" s="66">
        <f t="shared" si="89"/>
        <v>2975</v>
      </c>
      <c r="BU34" s="66">
        <f t="shared" si="89"/>
        <v>2975</v>
      </c>
      <c r="BV34" s="66">
        <f t="shared" si="89"/>
        <v>2975</v>
      </c>
      <c r="BW34" s="66">
        <f t="shared" si="89"/>
        <v>2975</v>
      </c>
      <c r="BX34" s="66">
        <f t="shared" si="89"/>
        <v>2975</v>
      </c>
      <c r="BY34" s="66">
        <f t="shared" si="89"/>
        <v>2975</v>
      </c>
      <c r="BZ34" s="66">
        <f t="shared" si="89"/>
        <v>2975</v>
      </c>
      <c r="CA34" s="66">
        <f t="shared" si="89"/>
        <v>2975</v>
      </c>
      <c r="CB34" s="66">
        <f t="shared" si="89"/>
        <v>2975</v>
      </c>
      <c r="CC34" s="66">
        <f t="shared" si="89"/>
        <v>2975</v>
      </c>
      <c r="CD34" s="66">
        <f t="shared" si="89"/>
        <v>2975</v>
      </c>
      <c r="CE34" s="75">
        <f t="shared" si="51"/>
        <v>35700</v>
      </c>
      <c r="CF34" s="66">
        <f t="shared" ref="CF34:CQ34" si="90">SUM(CF9:CF33)</f>
        <v>2975</v>
      </c>
      <c r="CG34" s="66">
        <f t="shared" si="90"/>
        <v>2975</v>
      </c>
      <c r="CH34" s="66">
        <f t="shared" si="90"/>
        <v>2975</v>
      </c>
      <c r="CI34" s="66">
        <f t="shared" si="90"/>
        <v>2975</v>
      </c>
      <c r="CJ34" s="66">
        <f t="shared" si="90"/>
        <v>2975</v>
      </c>
      <c r="CK34" s="66">
        <f t="shared" si="90"/>
        <v>2975</v>
      </c>
      <c r="CL34" s="66">
        <f t="shared" si="90"/>
        <v>2975</v>
      </c>
      <c r="CM34" s="66">
        <f t="shared" si="90"/>
        <v>2975</v>
      </c>
      <c r="CN34" s="66">
        <f t="shared" si="90"/>
        <v>2975</v>
      </c>
      <c r="CO34" s="66">
        <f t="shared" si="90"/>
        <v>2975</v>
      </c>
      <c r="CP34" s="66">
        <f t="shared" si="90"/>
        <v>2975</v>
      </c>
      <c r="CQ34" s="66">
        <f t="shared" si="90"/>
        <v>2975</v>
      </c>
      <c r="CR34" s="75">
        <f t="shared" si="53"/>
        <v>35700</v>
      </c>
      <c r="CS34" s="66">
        <f t="shared" ref="CS34:DD34" si="91">SUM(CS9:CS33)</f>
        <v>2975</v>
      </c>
      <c r="CT34" s="66">
        <f t="shared" si="91"/>
        <v>2975</v>
      </c>
      <c r="CU34" s="66">
        <f t="shared" si="91"/>
        <v>2975</v>
      </c>
      <c r="CV34" s="66">
        <f t="shared" si="91"/>
        <v>2975</v>
      </c>
      <c r="CW34" s="66">
        <f t="shared" si="91"/>
        <v>2975</v>
      </c>
      <c r="CX34" s="66">
        <f t="shared" si="91"/>
        <v>2975</v>
      </c>
      <c r="CY34" s="66">
        <f t="shared" si="91"/>
        <v>2975</v>
      </c>
      <c r="CZ34" s="66">
        <f t="shared" si="91"/>
        <v>2975</v>
      </c>
      <c r="DA34" s="66">
        <f t="shared" si="91"/>
        <v>2975</v>
      </c>
      <c r="DB34" s="66">
        <f t="shared" si="91"/>
        <v>2975</v>
      </c>
      <c r="DC34" s="66">
        <f t="shared" si="91"/>
        <v>2975</v>
      </c>
      <c r="DD34" s="66">
        <f t="shared" si="91"/>
        <v>2975</v>
      </c>
      <c r="DE34" s="75">
        <f t="shared" si="55"/>
        <v>35700</v>
      </c>
      <c r="DF34" s="66">
        <f t="shared" ref="DF34:DQ34" si="92">SUM(DF9:DF33)</f>
        <v>2975</v>
      </c>
      <c r="DG34" s="66">
        <f t="shared" si="92"/>
        <v>2975</v>
      </c>
      <c r="DH34" s="66">
        <f t="shared" si="92"/>
        <v>2975</v>
      </c>
      <c r="DI34" s="66">
        <f t="shared" si="92"/>
        <v>2975</v>
      </c>
      <c r="DJ34" s="66">
        <f t="shared" si="92"/>
        <v>2975</v>
      </c>
      <c r="DK34" s="66">
        <f t="shared" si="92"/>
        <v>2975</v>
      </c>
      <c r="DL34" s="66">
        <f t="shared" si="92"/>
        <v>2975</v>
      </c>
      <c r="DM34" s="66">
        <f t="shared" si="92"/>
        <v>2975</v>
      </c>
      <c r="DN34" s="66">
        <f t="shared" si="92"/>
        <v>2975</v>
      </c>
      <c r="DO34" s="66">
        <f t="shared" si="92"/>
        <v>2975</v>
      </c>
      <c r="DP34" s="66">
        <f t="shared" si="92"/>
        <v>2975</v>
      </c>
      <c r="DQ34" s="66">
        <f t="shared" si="92"/>
        <v>2975</v>
      </c>
      <c r="DR34" s="75">
        <f t="shared" si="57"/>
        <v>35700</v>
      </c>
      <c r="DS34" s="66">
        <f t="shared" ref="DS34:ED34" si="93">SUM(DS9:DS33)</f>
        <v>2975</v>
      </c>
      <c r="DT34" s="66">
        <f t="shared" si="93"/>
        <v>2975</v>
      </c>
      <c r="DU34" s="66">
        <f t="shared" si="93"/>
        <v>2975</v>
      </c>
      <c r="DV34" s="66">
        <f t="shared" si="93"/>
        <v>2975</v>
      </c>
      <c r="DW34" s="66">
        <f t="shared" si="93"/>
        <v>2975</v>
      </c>
      <c r="DX34" s="66">
        <f t="shared" si="93"/>
        <v>2975</v>
      </c>
      <c r="DY34" s="66">
        <f t="shared" si="93"/>
        <v>2975</v>
      </c>
      <c r="DZ34" s="66">
        <f t="shared" si="93"/>
        <v>2975</v>
      </c>
      <c r="EA34" s="66">
        <f t="shared" si="93"/>
        <v>2975</v>
      </c>
      <c r="EB34" s="66">
        <f t="shared" si="93"/>
        <v>2975</v>
      </c>
      <c r="EC34" s="66">
        <f t="shared" si="93"/>
        <v>2975</v>
      </c>
      <c r="ED34" s="66">
        <f t="shared" si="93"/>
        <v>2975</v>
      </c>
      <c r="EE34" s="76">
        <f t="shared" si="59"/>
        <v>35700</v>
      </c>
    </row>
    <row r="35" spans="1:135" x14ac:dyDescent="0.2"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94">F6-F34</f>
        <v>4895</v>
      </c>
      <c r="G36" s="66">
        <f t="shared" si="94"/>
        <v>8395</v>
      </c>
      <c r="H36" s="66">
        <f t="shared" si="94"/>
        <v>11795</v>
      </c>
      <c r="I36" s="66">
        <f t="shared" si="94"/>
        <v>12495</v>
      </c>
      <c r="J36" s="66">
        <f t="shared" si="94"/>
        <v>15895</v>
      </c>
      <c r="K36" s="66">
        <f t="shared" si="94"/>
        <v>19595</v>
      </c>
      <c r="L36" s="66">
        <f t="shared" si="94"/>
        <v>17895</v>
      </c>
      <c r="M36" s="66">
        <f t="shared" si="94"/>
        <v>17895</v>
      </c>
      <c r="N36" s="66">
        <f t="shared" si="94"/>
        <v>18445</v>
      </c>
      <c r="O36" s="66">
        <f t="shared" si="94"/>
        <v>22045</v>
      </c>
      <c r="P36" s="66">
        <f t="shared" si="94"/>
        <v>23745</v>
      </c>
      <c r="Q36" s="66">
        <f t="shared" si="94"/>
        <v>27645</v>
      </c>
      <c r="R36" s="75">
        <f>SUM(F36:Q36)</f>
        <v>200740</v>
      </c>
      <c r="S36" s="66">
        <f t="shared" ref="S36:AD36" si="95">S6-S34</f>
        <v>24860</v>
      </c>
      <c r="T36" s="66">
        <f t="shared" si="95"/>
        <v>25675</v>
      </c>
      <c r="U36" s="66">
        <f t="shared" si="95"/>
        <v>27155</v>
      </c>
      <c r="V36" s="66">
        <f t="shared" si="95"/>
        <v>21175</v>
      </c>
      <c r="W36" s="66">
        <f t="shared" si="95"/>
        <v>28040</v>
      </c>
      <c r="X36" s="66">
        <f t="shared" si="95"/>
        <v>26340</v>
      </c>
      <c r="Y36" s="66">
        <f t="shared" si="95"/>
        <v>28040</v>
      </c>
      <c r="Z36" s="66">
        <f t="shared" si="95"/>
        <v>28040</v>
      </c>
      <c r="AA36" s="66">
        <f t="shared" si="95"/>
        <v>28040</v>
      </c>
      <c r="AB36" s="66">
        <f t="shared" si="95"/>
        <v>28040</v>
      </c>
      <c r="AC36" s="66">
        <f t="shared" si="95"/>
        <v>29620</v>
      </c>
      <c r="AD36" s="66">
        <f t="shared" si="95"/>
        <v>29620</v>
      </c>
      <c r="AE36" s="75">
        <f>SUM(S36:AD36)</f>
        <v>324645</v>
      </c>
      <c r="AF36" s="66">
        <f t="shared" ref="AF36:AQ36" si="96">AF6-AF34</f>
        <v>30025</v>
      </c>
      <c r="AG36" s="66">
        <f t="shared" si="96"/>
        <v>30025</v>
      </c>
      <c r="AH36" s="66">
        <f t="shared" si="96"/>
        <v>30025</v>
      </c>
      <c r="AI36" s="66">
        <f t="shared" si="96"/>
        <v>30025</v>
      </c>
      <c r="AJ36" s="66">
        <f t="shared" si="96"/>
        <v>30025</v>
      </c>
      <c r="AK36" s="66">
        <f t="shared" si="96"/>
        <v>30025</v>
      </c>
      <c r="AL36" s="66">
        <f t="shared" si="96"/>
        <v>30025</v>
      </c>
      <c r="AM36" s="66">
        <f t="shared" si="96"/>
        <v>30025</v>
      </c>
      <c r="AN36" s="66">
        <f t="shared" si="96"/>
        <v>30025</v>
      </c>
      <c r="AO36" s="66">
        <f t="shared" si="96"/>
        <v>30025</v>
      </c>
      <c r="AP36" s="66">
        <f t="shared" si="96"/>
        <v>30025</v>
      </c>
      <c r="AQ36" s="66">
        <f t="shared" si="96"/>
        <v>30025</v>
      </c>
      <c r="AR36" s="75">
        <f>SUM(AF36:AQ36)</f>
        <v>360300</v>
      </c>
      <c r="AS36" s="66">
        <f t="shared" ref="AS36:BD36" si="97">AS6-AS34</f>
        <v>30025</v>
      </c>
      <c r="AT36" s="66">
        <f t="shared" si="97"/>
        <v>30025</v>
      </c>
      <c r="AU36" s="66">
        <f t="shared" si="97"/>
        <v>30025</v>
      </c>
      <c r="AV36" s="66">
        <f t="shared" si="97"/>
        <v>30025</v>
      </c>
      <c r="AW36" s="66">
        <f t="shared" si="97"/>
        <v>30025</v>
      </c>
      <c r="AX36" s="66">
        <f t="shared" si="97"/>
        <v>30025</v>
      </c>
      <c r="AY36" s="66">
        <f t="shared" si="97"/>
        <v>30025</v>
      </c>
      <c r="AZ36" s="66">
        <f t="shared" si="97"/>
        <v>30025</v>
      </c>
      <c r="BA36" s="66">
        <f t="shared" si="97"/>
        <v>30025</v>
      </c>
      <c r="BB36" s="66">
        <f t="shared" si="97"/>
        <v>30025</v>
      </c>
      <c r="BC36" s="66">
        <f t="shared" si="97"/>
        <v>30025</v>
      </c>
      <c r="BD36" s="66">
        <f t="shared" si="97"/>
        <v>30025</v>
      </c>
      <c r="BE36" s="75">
        <f>SUM(AS36:BD36)</f>
        <v>360300</v>
      </c>
      <c r="BF36" s="66">
        <f t="shared" ref="BF36:BQ36" si="98">BF6-BF34</f>
        <v>30025</v>
      </c>
      <c r="BG36" s="66">
        <f t="shared" si="98"/>
        <v>30025</v>
      </c>
      <c r="BH36" s="66">
        <f t="shared" si="98"/>
        <v>30025</v>
      </c>
      <c r="BI36" s="66">
        <f t="shared" si="98"/>
        <v>30025</v>
      </c>
      <c r="BJ36" s="66">
        <f t="shared" si="98"/>
        <v>30025</v>
      </c>
      <c r="BK36" s="66">
        <f t="shared" si="98"/>
        <v>30025</v>
      </c>
      <c r="BL36" s="66">
        <f t="shared" si="98"/>
        <v>30025</v>
      </c>
      <c r="BM36" s="66">
        <f t="shared" si="98"/>
        <v>30025</v>
      </c>
      <c r="BN36" s="66">
        <f t="shared" si="98"/>
        <v>30025</v>
      </c>
      <c r="BO36" s="66">
        <f t="shared" si="98"/>
        <v>30025</v>
      </c>
      <c r="BP36" s="66">
        <f t="shared" si="98"/>
        <v>30025</v>
      </c>
      <c r="BQ36" s="66">
        <f t="shared" si="98"/>
        <v>30025</v>
      </c>
      <c r="BR36" s="75">
        <f>SUM(BF36:BQ36)</f>
        <v>360300</v>
      </c>
      <c r="BS36" s="66">
        <f t="shared" ref="BS36:CD36" si="99">BS6-BS34</f>
        <v>30025</v>
      </c>
      <c r="BT36" s="66">
        <f t="shared" si="99"/>
        <v>30025</v>
      </c>
      <c r="BU36" s="66">
        <f t="shared" si="99"/>
        <v>30025</v>
      </c>
      <c r="BV36" s="66">
        <f t="shared" si="99"/>
        <v>30025</v>
      </c>
      <c r="BW36" s="66">
        <f t="shared" si="99"/>
        <v>30025</v>
      </c>
      <c r="BX36" s="66">
        <f t="shared" si="99"/>
        <v>30025</v>
      </c>
      <c r="BY36" s="66">
        <f t="shared" si="99"/>
        <v>30025</v>
      </c>
      <c r="BZ36" s="66">
        <f t="shared" si="99"/>
        <v>30025</v>
      </c>
      <c r="CA36" s="66">
        <f t="shared" si="99"/>
        <v>30025</v>
      </c>
      <c r="CB36" s="66">
        <f t="shared" si="99"/>
        <v>30025</v>
      </c>
      <c r="CC36" s="66">
        <f t="shared" si="99"/>
        <v>30025</v>
      </c>
      <c r="CD36" s="66">
        <f t="shared" si="99"/>
        <v>30025</v>
      </c>
      <c r="CE36" s="75">
        <f>SUM(BS36:CD36)</f>
        <v>360300</v>
      </c>
      <c r="CF36" s="66">
        <f t="shared" ref="CF36:CQ36" si="100">CF6-CF34</f>
        <v>30025</v>
      </c>
      <c r="CG36" s="66">
        <f t="shared" si="100"/>
        <v>30025</v>
      </c>
      <c r="CH36" s="66">
        <f t="shared" si="100"/>
        <v>30025</v>
      </c>
      <c r="CI36" s="66">
        <f t="shared" si="100"/>
        <v>30025</v>
      </c>
      <c r="CJ36" s="66">
        <f t="shared" si="100"/>
        <v>30025</v>
      </c>
      <c r="CK36" s="66">
        <f t="shared" si="100"/>
        <v>30025</v>
      </c>
      <c r="CL36" s="66">
        <f t="shared" si="100"/>
        <v>30025</v>
      </c>
      <c r="CM36" s="66">
        <f t="shared" si="100"/>
        <v>30025</v>
      </c>
      <c r="CN36" s="66">
        <f t="shared" si="100"/>
        <v>30025</v>
      </c>
      <c r="CO36" s="66">
        <f t="shared" si="100"/>
        <v>30025</v>
      </c>
      <c r="CP36" s="66">
        <f t="shared" si="100"/>
        <v>30025</v>
      </c>
      <c r="CQ36" s="66">
        <f t="shared" si="100"/>
        <v>30025</v>
      </c>
      <c r="CR36" s="75">
        <f>SUM(CF36:CQ36)</f>
        <v>360300</v>
      </c>
      <c r="CS36" s="66">
        <f t="shared" ref="CS36:DD36" si="101">CS6-CS34</f>
        <v>30025</v>
      </c>
      <c r="CT36" s="66">
        <f t="shared" si="101"/>
        <v>30025</v>
      </c>
      <c r="CU36" s="66">
        <f t="shared" si="101"/>
        <v>30025</v>
      </c>
      <c r="CV36" s="66">
        <f t="shared" si="101"/>
        <v>30025</v>
      </c>
      <c r="CW36" s="66">
        <f t="shared" si="101"/>
        <v>30025</v>
      </c>
      <c r="CX36" s="66">
        <f t="shared" si="101"/>
        <v>30025</v>
      </c>
      <c r="CY36" s="66">
        <f t="shared" si="101"/>
        <v>30025</v>
      </c>
      <c r="CZ36" s="66">
        <f t="shared" si="101"/>
        <v>30025</v>
      </c>
      <c r="DA36" s="66">
        <f t="shared" si="101"/>
        <v>30025</v>
      </c>
      <c r="DB36" s="66">
        <f t="shared" si="101"/>
        <v>30025</v>
      </c>
      <c r="DC36" s="66">
        <f t="shared" si="101"/>
        <v>30025</v>
      </c>
      <c r="DD36" s="66">
        <f t="shared" si="101"/>
        <v>30025</v>
      </c>
      <c r="DE36" s="75">
        <f>SUM(CS36:DD36)</f>
        <v>360300</v>
      </c>
      <c r="DF36" s="66">
        <f t="shared" ref="DF36:DQ36" si="102">DF6-DF34</f>
        <v>30025</v>
      </c>
      <c r="DG36" s="66">
        <f t="shared" si="102"/>
        <v>30025</v>
      </c>
      <c r="DH36" s="66">
        <f t="shared" si="102"/>
        <v>30025</v>
      </c>
      <c r="DI36" s="66">
        <f t="shared" si="102"/>
        <v>30025</v>
      </c>
      <c r="DJ36" s="66">
        <f t="shared" si="102"/>
        <v>30025</v>
      </c>
      <c r="DK36" s="66">
        <f t="shared" si="102"/>
        <v>30025</v>
      </c>
      <c r="DL36" s="66">
        <f t="shared" si="102"/>
        <v>30025</v>
      </c>
      <c r="DM36" s="66">
        <f t="shared" si="102"/>
        <v>30025</v>
      </c>
      <c r="DN36" s="66">
        <f t="shared" si="102"/>
        <v>30025</v>
      </c>
      <c r="DO36" s="66">
        <f t="shared" si="102"/>
        <v>30025</v>
      </c>
      <c r="DP36" s="66">
        <f t="shared" si="102"/>
        <v>30025</v>
      </c>
      <c r="DQ36" s="66">
        <f t="shared" si="102"/>
        <v>30025</v>
      </c>
      <c r="DR36" s="75">
        <f>SUM(DF36:DQ36)</f>
        <v>360300</v>
      </c>
      <c r="DS36" s="66">
        <f t="shared" ref="DS36:ED36" si="103">DS6-DS34</f>
        <v>30025</v>
      </c>
      <c r="DT36" s="66">
        <f t="shared" si="103"/>
        <v>30025</v>
      </c>
      <c r="DU36" s="66">
        <f t="shared" si="103"/>
        <v>30025</v>
      </c>
      <c r="DV36" s="66">
        <f t="shared" si="103"/>
        <v>30025</v>
      </c>
      <c r="DW36" s="66">
        <f t="shared" si="103"/>
        <v>30025</v>
      </c>
      <c r="DX36" s="66">
        <f t="shared" si="103"/>
        <v>30025</v>
      </c>
      <c r="DY36" s="66">
        <f t="shared" si="103"/>
        <v>30025</v>
      </c>
      <c r="DZ36" s="66">
        <f t="shared" si="103"/>
        <v>30025</v>
      </c>
      <c r="EA36" s="66">
        <f t="shared" si="103"/>
        <v>30025</v>
      </c>
      <c r="EB36" s="66">
        <f t="shared" si="103"/>
        <v>30025</v>
      </c>
      <c r="EC36" s="66">
        <f t="shared" si="103"/>
        <v>30025</v>
      </c>
      <c r="ED36" s="66">
        <f t="shared" si="103"/>
        <v>30025</v>
      </c>
      <c r="EE36" s="76">
        <f>SUM(DS36:ED36)</f>
        <v>360300</v>
      </c>
    </row>
    <row r="37" spans="1:135" x14ac:dyDescent="0.2"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80" t="s">
        <v>167</v>
      </c>
      <c r="D38" s="3" t="s">
        <v>87</v>
      </c>
      <c r="F38" s="66">
        <v>350</v>
      </c>
      <c r="G38" s="66">
        <f t="shared" ref="G38:Q38" si="104">F38</f>
        <v>350</v>
      </c>
      <c r="H38" s="66">
        <f t="shared" si="104"/>
        <v>350</v>
      </c>
      <c r="I38" s="66">
        <f t="shared" si="104"/>
        <v>350</v>
      </c>
      <c r="J38" s="66">
        <f t="shared" si="104"/>
        <v>350</v>
      </c>
      <c r="K38" s="66">
        <f t="shared" si="104"/>
        <v>350</v>
      </c>
      <c r="L38" s="66">
        <f t="shared" si="104"/>
        <v>350</v>
      </c>
      <c r="M38" s="66">
        <f t="shared" si="104"/>
        <v>350</v>
      </c>
      <c r="N38" s="66">
        <f t="shared" si="104"/>
        <v>350</v>
      </c>
      <c r="O38" s="66">
        <f t="shared" si="104"/>
        <v>350</v>
      </c>
      <c r="P38" s="66">
        <f t="shared" si="104"/>
        <v>350</v>
      </c>
      <c r="Q38" s="66">
        <f t="shared" si="104"/>
        <v>350</v>
      </c>
      <c r="R38" s="75">
        <f>SUM(F38:Q38)</f>
        <v>4200</v>
      </c>
      <c r="S38" s="66"/>
      <c r="T38" s="66">
        <v>0</v>
      </c>
      <c r="U38" s="66">
        <f>1745+1770</f>
        <v>3515</v>
      </c>
      <c r="V38" s="66"/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75">
        <f>SUM(S38:AD38)</f>
        <v>3515</v>
      </c>
      <c r="AF38" s="66">
        <f t="shared" ref="AF38:AQ39" si="105">S38</f>
        <v>0</v>
      </c>
      <c r="AG38" s="66">
        <f t="shared" si="105"/>
        <v>0</v>
      </c>
      <c r="AH38" s="66">
        <f t="shared" si="105"/>
        <v>3515</v>
      </c>
      <c r="AI38" s="66">
        <f t="shared" si="105"/>
        <v>0</v>
      </c>
      <c r="AJ38" s="66">
        <f t="shared" si="105"/>
        <v>0</v>
      </c>
      <c r="AK38" s="66">
        <f t="shared" si="105"/>
        <v>0</v>
      </c>
      <c r="AL38" s="66">
        <f t="shared" si="105"/>
        <v>0</v>
      </c>
      <c r="AM38" s="66">
        <f t="shared" si="105"/>
        <v>0</v>
      </c>
      <c r="AN38" s="66">
        <f t="shared" si="105"/>
        <v>0</v>
      </c>
      <c r="AO38" s="66">
        <f t="shared" si="105"/>
        <v>0</v>
      </c>
      <c r="AP38" s="66">
        <f t="shared" si="105"/>
        <v>0</v>
      </c>
      <c r="AQ38" s="66">
        <f t="shared" si="105"/>
        <v>0</v>
      </c>
      <c r="AR38" s="75">
        <f>SUM(AF38:AQ38)</f>
        <v>3515</v>
      </c>
      <c r="AS38" s="66">
        <f t="shared" ref="AS38:BD39" si="106">AF38</f>
        <v>0</v>
      </c>
      <c r="AT38" s="66">
        <f t="shared" si="106"/>
        <v>0</v>
      </c>
      <c r="AU38" s="66">
        <f t="shared" si="106"/>
        <v>3515</v>
      </c>
      <c r="AV38" s="66">
        <f t="shared" si="106"/>
        <v>0</v>
      </c>
      <c r="AW38" s="66">
        <f t="shared" si="106"/>
        <v>0</v>
      </c>
      <c r="AX38" s="66">
        <f t="shared" si="106"/>
        <v>0</v>
      </c>
      <c r="AY38" s="66">
        <f t="shared" si="106"/>
        <v>0</v>
      </c>
      <c r="AZ38" s="66">
        <f t="shared" si="106"/>
        <v>0</v>
      </c>
      <c r="BA38" s="66">
        <f t="shared" si="106"/>
        <v>0</v>
      </c>
      <c r="BB38" s="66">
        <f t="shared" si="106"/>
        <v>0</v>
      </c>
      <c r="BC38" s="66">
        <f t="shared" si="106"/>
        <v>0</v>
      </c>
      <c r="BD38" s="66">
        <f t="shared" si="106"/>
        <v>0</v>
      </c>
      <c r="BE38" s="75">
        <f>SUM(AS38:BD38)</f>
        <v>3515</v>
      </c>
      <c r="BF38" s="66">
        <f t="shared" ref="BF38:BQ39" si="107">AS38</f>
        <v>0</v>
      </c>
      <c r="BG38" s="66">
        <f t="shared" si="107"/>
        <v>0</v>
      </c>
      <c r="BH38" s="66">
        <f t="shared" si="107"/>
        <v>3515</v>
      </c>
      <c r="BI38" s="66">
        <f t="shared" si="107"/>
        <v>0</v>
      </c>
      <c r="BJ38" s="66">
        <f t="shared" si="107"/>
        <v>0</v>
      </c>
      <c r="BK38" s="66">
        <f t="shared" si="107"/>
        <v>0</v>
      </c>
      <c r="BL38" s="66">
        <f t="shared" si="107"/>
        <v>0</v>
      </c>
      <c r="BM38" s="66">
        <f t="shared" si="107"/>
        <v>0</v>
      </c>
      <c r="BN38" s="66">
        <f t="shared" si="107"/>
        <v>0</v>
      </c>
      <c r="BO38" s="66">
        <f t="shared" si="107"/>
        <v>0</v>
      </c>
      <c r="BP38" s="66">
        <f t="shared" si="107"/>
        <v>0</v>
      </c>
      <c r="BQ38" s="66">
        <f t="shared" si="107"/>
        <v>0</v>
      </c>
      <c r="BR38" s="75">
        <f>SUM(BF38:BQ38)</f>
        <v>3515</v>
      </c>
      <c r="BS38" s="66">
        <f t="shared" ref="BS38:CD39" si="108">BF38</f>
        <v>0</v>
      </c>
      <c r="BT38" s="66">
        <f t="shared" si="108"/>
        <v>0</v>
      </c>
      <c r="BU38" s="66">
        <f t="shared" si="108"/>
        <v>3515</v>
      </c>
      <c r="BV38" s="66">
        <f t="shared" si="108"/>
        <v>0</v>
      </c>
      <c r="BW38" s="66">
        <f t="shared" si="108"/>
        <v>0</v>
      </c>
      <c r="BX38" s="66">
        <f t="shared" si="108"/>
        <v>0</v>
      </c>
      <c r="BY38" s="66">
        <f t="shared" si="108"/>
        <v>0</v>
      </c>
      <c r="BZ38" s="66">
        <f t="shared" si="108"/>
        <v>0</v>
      </c>
      <c r="CA38" s="66">
        <f t="shared" si="108"/>
        <v>0</v>
      </c>
      <c r="CB38" s="66">
        <f t="shared" si="108"/>
        <v>0</v>
      </c>
      <c r="CC38" s="66">
        <f t="shared" si="108"/>
        <v>0</v>
      </c>
      <c r="CD38" s="66">
        <f t="shared" si="108"/>
        <v>0</v>
      </c>
      <c r="CE38" s="75">
        <f>SUM(BS38:CD38)</f>
        <v>3515</v>
      </c>
      <c r="CF38" s="66">
        <f t="shared" ref="CF38:CQ39" si="109">BS38</f>
        <v>0</v>
      </c>
      <c r="CG38" s="66">
        <f t="shared" si="109"/>
        <v>0</v>
      </c>
      <c r="CH38" s="66">
        <f t="shared" si="109"/>
        <v>3515</v>
      </c>
      <c r="CI38" s="66">
        <f t="shared" si="109"/>
        <v>0</v>
      </c>
      <c r="CJ38" s="66">
        <f t="shared" si="109"/>
        <v>0</v>
      </c>
      <c r="CK38" s="66">
        <f t="shared" si="109"/>
        <v>0</v>
      </c>
      <c r="CL38" s="66">
        <f t="shared" si="109"/>
        <v>0</v>
      </c>
      <c r="CM38" s="66">
        <f t="shared" si="109"/>
        <v>0</v>
      </c>
      <c r="CN38" s="66">
        <f t="shared" si="109"/>
        <v>0</v>
      </c>
      <c r="CO38" s="66">
        <f t="shared" si="109"/>
        <v>0</v>
      </c>
      <c r="CP38" s="66">
        <f t="shared" si="109"/>
        <v>0</v>
      </c>
      <c r="CQ38" s="66">
        <f t="shared" si="109"/>
        <v>0</v>
      </c>
      <c r="CR38" s="75">
        <f>SUM(CF38:CQ38)</f>
        <v>3515</v>
      </c>
      <c r="CS38" s="66">
        <f t="shared" ref="CS38:DD39" si="110">CF38</f>
        <v>0</v>
      </c>
      <c r="CT38" s="66">
        <f t="shared" si="110"/>
        <v>0</v>
      </c>
      <c r="CU38" s="66">
        <f t="shared" si="110"/>
        <v>3515</v>
      </c>
      <c r="CV38" s="66">
        <f t="shared" si="110"/>
        <v>0</v>
      </c>
      <c r="CW38" s="66">
        <f t="shared" si="110"/>
        <v>0</v>
      </c>
      <c r="CX38" s="66">
        <f t="shared" si="110"/>
        <v>0</v>
      </c>
      <c r="CY38" s="66">
        <f t="shared" si="110"/>
        <v>0</v>
      </c>
      <c r="CZ38" s="66">
        <f t="shared" si="110"/>
        <v>0</v>
      </c>
      <c r="DA38" s="66">
        <f t="shared" si="110"/>
        <v>0</v>
      </c>
      <c r="DB38" s="66">
        <f t="shared" si="110"/>
        <v>0</v>
      </c>
      <c r="DC38" s="66">
        <f t="shared" si="110"/>
        <v>0</v>
      </c>
      <c r="DD38" s="66">
        <f t="shared" si="110"/>
        <v>0</v>
      </c>
      <c r="DE38" s="75">
        <f>SUM(CS38:DD38)</f>
        <v>3515</v>
      </c>
      <c r="DF38" s="66">
        <f t="shared" ref="DF38:DQ39" si="111">CS38</f>
        <v>0</v>
      </c>
      <c r="DG38" s="66">
        <f t="shared" si="111"/>
        <v>0</v>
      </c>
      <c r="DH38" s="66">
        <f t="shared" si="111"/>
        <v>3515</v>
      </c>
      <c r="DI38" s="66">
        <f t="shared" si="111"/>
        <v>0</v>
      </c>
      <c r="DJ38" s="66">
        <f t="shared" si="111"/>
        <v>0</v>
      </c>
      <c r="DK38" s="66">
        <f t="shared" si="111"/>
        <v>0</v>
      </c>
      <c r="DL38" s="66">
        <f t="shared" si="111"/>
        <v>0</v>
      </c>
      <c r="DM38" s="66">
        <f t="shared" si="111"/>
        <v>0</v>
      </c>
      <c r="DN38" s="66">
        <f t="shared" si="111"/>
        <v>0</v>
      </c>
      <c r="DO38" s="66">
        <f t="shared" si="111"/>
        <v>0</v>
      </c>
      <c r="DP38" s="66">
        <f t="shared" si="111"/>
        <v>0</v>
      </c>
      <c r="DQ38" s="66">
        <f t="shared" si="111"/>
        <v>0</v>
      </c>
      <c r="DR38" s="75">
        <f>SUM(DF38:DQ38)</f>
        <v>3515</v>
      </c>
      <c r="DS38" s="66">
        <f t="shared" ref="DS38:ED39" si="112">DF38</f>
        <v>0</v>
      </c>
      <c r="DT38" s="66">
        <f t="shared" si="112"/>
        <v>0</v>
      </c>
      <c r="DU38" s="66">
        <f t="shared" si="112"/>
        <v>3515</v>
      </c>
      <c r="DV38" s="66">
        <f t="shared" si="112"/>
        <v>0</v>
      </c>
      <c r="DW38" s="66">
        <f t="shared" si="112"/>
        <v>0</v>
      </c>
      <c r="DX38" s="66">
        <f t="shared" si="112"/>
        <v>0</v>
      </c>
      <c r="DY38" s="66">
        <f t="shared" si="112"/>
        <v>0</v>
      </c>
      <c r="DZ38" s="66">
        <f t="shared" si="112"/>
        <v>0</v>
      </c>
      <c r="EA38" s="66">
        <f t="shared" si="112"/>
        <v>0</v>
      </c>
      <c r="EB38" s="66">
        <f t="shared" si="112"/>
        <v>0</v>
      </c>
      <c r="EC38" s="66">
        <f t="shared" si="112"/>
        <v>0</v>
      </c>
      <c r="ED38" s="66">
        <f t="shared" si="112"/>
        <v>0</v>
      </c>
      <c r="EE38" s="76">
        <f>SUM(DS38:ED38)</f>
        <v>3515</v>
      </c>
    </row>
    <row r="39" spans="1:135" x14ac:dyDescent="0.2">
      <c r="A39" s="19" t="s">
        <v>168</v>
      </c>
      <c r="B39" s="69">
        <f>'BOISSY EMPRUNT 1'!E5</f>
        <v>800000</v>
      </c>
      <c r="D39" s="3" t="s">
        <v>88</v>
      </c>
      <c r="F39" s="66">
        <v>833</v>
      </c>
      <c r="G39" s="66">
        <f t="shared" ref="G39:Q39" si="113">F39</f>
        <v>833</v>
      </c>
      <c r="H39" s="66">
        <f t="shared" si="113"/>
        <v>833</v>
      </c>
      <c r="I39" s="66">
        <f t="shared" si="113"/>
        <v>833</v>
      </c>
      <c r="J39" s="66">
        <f t="shared" si="113"/>
        <v>833</v>
      </c>
      <c r="K39" s="66">
        <f t="shared" si="113"/>
        <v>833</v>
      </c>
      <c r="L39" s="66">
        <f t="shared" si="113"/>
        <v>833</v>
      </c>
      <c r="M39" s="66">
        <f t="shared" si="113"/>
        <v>833</v>
      </c>
      <c r="N39" s="66">
        <f t="shared" si="113"/>
        <v>833</v>
      </c>
      <c r="O39" s="66">
        <f t="shared" si="113"/>
        <v>833</v>
      </c>
      <c r="P39" s="66">
        <f t="shared" si="113"/>
        <v>833</v>
      </c>
      <c r="Q39" s="66">
        <f t="shared" si="113"/>
        <v>833</v>
      </c>
      <c r="R39" s="75">
        <f>SUM(F39:Q39)</f>
        <v>9996</v>
      </c>
      <c r="S39" s="69">
        <v>817</v>
      </c>
      <c r="T39" s="69">
        <v>817</v>
      </c>
      <c r="U39" s="66">
        <v>817</v>
      </c>
      <c r="V39" s="66">
        <v>817</v>
      </c>
      <c r="W39" s="66">
        <v>817</v>
      </c>
      <c r="X39" s="66">
        <v>817</v>
      </c>
      <c r="Y39" s="66">
        <v>817</v>
      </c>
      <c r="Z39" s="66">
        <v>817</v>
      </c>
      <c r="AA39" s="66">
        <v>817</v>
      </c>
      <c r="AB39" s="66">
        <v>817</v>
      </c>
      <c r="AC39" s="66">
        <v>817</v>
      </c>
      <c r="AD39" s="66">
        <v>817</v>
      </c>
      <c r="AE39" s="75">
        <f>SUM(S39:AD39)</f>
        <v>9804</v>
      </c>
      <c r="AF39" s="66">
        <f t="shared" si="105"/>
        <v>817</v>
      </c>
      <c r="AG39" s="66">
        <f t="shared" si="105"/>
        <v>817</v>
      </c>
      <c r="AH39" s="66">
        <f t="shared" si="105"/>
        <v>817</v>
      </c>
      <c r="AI39" s="66">
        <f t="shared" si="105"/>
        <v>817</v>
      </c>
      <c r="AJ39" s="66">
        <f t="shared" si="105"/>
        <v>817</v>
      </c>
      <c r="AK39" s="66">
        <f t="shared" si="105"/>
        <v>817</v>
      </c>
      <c r="AL39" s="66">
        <f t="shared" si="105"/>
        <v>817</v>
      </c>
      <c r="AM39" s="66">
        <f t="shared" si="105"/>
        <v>817</v>
      </c>
      <c r="AN39" s="66">
        <f t="shared" si="105"/>
        <v>817</v>
      </c>
      <c r="AO39" s="66">
        <f t="shared" si="105"/>
        <v>817</v>
      </c>
      <c r="AP39" s="66">
        <f t="shared" si="105"/>
        <v>817</v>
      </c>
      <c r="AQ39" s="66">
        <f t="shared" si="105"/>
        <v>817</v>
      </c>
      <c r="AR39" s="75">
        <f>SUM(AF39:AQ39)</f>
        <v>9804</v>
      </c>
      <c r="AS39" s="66">
        <f t="shared" si="106"/>
        <v>817</v>
      </c>
      <c r="AT39" s="66">
        <f t="shared" si="106"/>
        <v>817</v>
      </c>
      <c r="AU39" s="66">
        <f t="shared" si="106"/>
        <v>817</v>
      </c>
      <c r="AV39" s="66">
        <f t="shared" si="106"/>
        <v>817</v>
      </c>
      <c r="AW39" s="66">
        <f t="shared" si="106"/>
        <v>817</v>
      </c>
      <c r="AX39" s="66">
        <f t="shared" si="106"/>
        <v>817</v>
      </c>
      <c r="AY39" s="66">
        <f t="shared" si="106"/>
        <v>817</v>
      </c>
      <c r="AZ39" s="66">
        <f t="shared" si="106"/>
        <v>817</v>
      </c>
      <c r="BA39" s="66">
        <f t="shared" si="106"/>
        <v>817</v>
      </c>
      <c r="BB39" s="66">
        <f t="shared" si="106"/>
        <v>817</v>
      </c>
      <c r="BC39" s="66">
        <f t="shared" si="106"/>
        <v>817</v>
      </c>
      <c r="BD39" s="66">
        <f t="shared" si="106"/>
        <v>817</v>
      </c>
      <c r="BE39" s="75">
        <f>SUM(AS39:BD39)</f>
        <v>9804</v>
      </c>
      <c r="BF39" s="66">
        <f t="shared" si="107"/>
        <v>817</v>
      </c>
      <c r="BG39" s="66">
        <f t="shared" si="107"/>
        <v>817</v>
      </c>
      <c r="BH39" s="66">
        <f t="shared" si="107"/>
        <v>817</v>
      </c>
      <c r="BI39" s="66">
        <f t="shared" si="107"/>
        <v>817</v>
      </c>
      <c r="BJ39" s="66">
        <f t="shared" si="107"/>
        <v>817</v>
      </c>
      <c r="BK39" s="66">
        <f t="shared" si="107"/>
        <v>817</v>
      </c>
      <c r="BL39" s="66">
        <f t="shared" si="107"/>
        <v>817</v>
      </c>
      <c r="BM39" s="66">
        <f t="shared" si="107"/>
        <v>817</v>
      </c>
      <c r="BN39" s="66">
        <f t="shared" si="107"/>
        <v>817</v>
      </c>
      <c r="BO39" s="66">
        <f t="shared" si="107"/>
        <v>817</v>
      </c>
      <c r="BP39" s="66">
        <f t="shared" si="107"/>
        <v>817</v>
      </c>
      <c r="BQ39" s="66">
        <f t="shared" si="107"/>
        <v>817</v>
      </c>
      <c r="BR39" s="75">
        <f>SUM(BF39:BQ39)</f>
        <v>9804</v>
      </c>
      <c r="BS39" s="66">
        <f t="shared" si="108"/>
        <v>817</v>
      </c>
      <c r="BT39" s="66">
        <f t="shared" si="108"/>
        <v>817</v>
      </c>
      <c r="BU39" s="66">
        <f t="shared" si="108"/>
        <v>817</v>
      </c>
      <c r="BV39" s="66">
        <f t="shared" si="108"/>
        <v>817</v>
      </c>
      <c r="BW39" s="66">
        <f t="shared" si="108"/>
        <v>817</v>
      </c>
      <c r="BX39" s="66">
        <f t="shared" si="108"/>
        <v>817</v>
      </c>
      <c r="BY39" s="66">
        <f t="shared" si="108"/>
        <v>817</v>
      </c>
      <c r="BZ39" s="66">
        <f t="shared" si="108"/>
        <v>817</v>
      </c>
      <c r="CA39" s="66">
        <f t="shared" si="108"/>
        <v>817</v>
      </c>
      <c r="CB39" s="66">
        <f t="shared" si="108"/>
        <v>817</v>
      </c>
      <c r="CC39" s="66">
        <f t="shared" si="108"/>
        <v>817</v>
      </c>
      <c r="CD39" s="66">
        <f t="shared" si="108"/>
        <v>817</v>
      </c>
      <c r="CE39" s="75">
        <f>SUM(BS39:CD39)</f>
        <v>9804</v>
      </c>
      <c r="CF39" s="66">
        <f t="shared" si="109"/>
        <v>817</v>
      </c>
      <c r="CG39" s="66">
        <f t="shared" si="109"/>
        <v>817</v>
      </c>
      <c r="CH39" s="66">
        <f t="shared" si="109"/>
        <v>817</v>
      </c>
      <c r="CI39" s="66">
        <f t="shared" si="109"/>
        <v>817</v>
      </c>
      <c r="CJ39" s="66">
        <f t="shared" si="109"/>
        <v>817</v>
      </c>
      <c r="CK39" s="66">
        <f t="shared" si="109"/>
        <v>817</v>
      </c>
      <c r="CL39" s="66">
        <f t="shared" si="109"/>
        <v>817</v>
      </c>
      <c r="CM39" s="66">
        <f t="shared" si="109"/>
        <v>817</v>
      </c>
      <c r="CN39" s="66">
        <f t="shared" si="109"/>
        <v>817</v>
      </c>
      <c r="CO39" s="66">
        <f t="shared" si="109"/>
        <v>817</v>
      </c>
      <c r="CP39" s="66">
        <f t="shared" si="109"/>
        <v>817</v>
      </c>
      <c r="CQ39" s="66">
        <f t="shared" si="109"/>
        <v>817</v>
      </c>
      <c r="CR39" s="75">
        <f>SUM(CF39:CQ39)</f>
        <v>9804</v>
      </c>
      <c r="CS39" s="66">
        <f t="shared" si="110"/>
        <v>817</v>
      </c>
      <c r="CT39" s="66">
        <f t="shared" si="110"/>
        <v>817</v>
      </c>
      <c r="CU39" s="66">
        <f t="shared" si="110"/>
        <v>817</v>
      </c>
      <c r="CV39" s="66">
        <f t="shared" si="110"/>
        <v>817</v>
      </c>
      <c r="CW39" s="66">
        <f t="shared" si="110"/>
        <v>817</v>
      </c>
      <c r="CX39" s="66">
        <f t="shared" si="110"/>
        <v>817</v>
      </c>
      <c r="CY39" s="66">
        <f t="shared" si="110"/>
        <v>817</v>
      </c>
      <c r="CZ39" s="66">
        <f t="shared" si="110"/>
        <v>817</v>
      </c>
      <c r="DA39" s="66">
        <f t="shared" si="110"/>
        <v>817</v>
      </c>
      <c r="DB39" s="66">
        <f t="shared" si="110"/>
        <v>817</v>
      </c>
      <c r="DC39" s="66">
        <f t="shared" si="110"/>
        <v>817</v>
      </c>
      <c r="DD39" s="66">
        <f t="shared" si="110"/>
        <v>817</v>
      </c>
      <c r="DE39" s="75">
        <f>SUM(CS39:DD39)</f>
        <v>9804</v>
      </c>
      <c r="DF39" s="66">
        <f t="shared" si="111"/>
        <v>817</v>
      </c>
      <c r="DG39" s="66">
        <f t="shared" si="111"/>
        <v>817</v>
      </c>
      <c r="DH39" s="66">
        <f t="shared" si="111"/>
        <v>817</v>
      </c>
      <c r="DI39" s="66">
        <f t="shared" si="111"/>
        <v>817</v>
      </c>
      <c r="DJ39" s="66">
        <f t="shared" si="111"/>
        <v>817</v>
      </c>
      <c r="DK39" s="66">
        <f t="shared" si="111"/>
        <v>817</v>
      </c>
      <c r="DL39" s="66">
        <f t="shared" si="111"/>
        <v>817</v>
      </c>
      <c r="DM39" s="66">
        <f t="shared" si="111"/>
        <v>817</v>
      </c>
      <c r="DN39" s="66">
        <f t="shared" si="111"/>
        <v>817</v>
      </c>
      <c r="DO39" s="66">
        <f t="shared" si="111"/>
        <v>817</v>
      </c>
      <c r="DP39" s="66">
        <f t="shared" si="111"/>
        <v>817</v>
      </c>
      <c r="DQ39" s="66">
        <f t="shared" si="111"/>
        <v>817</v>
      </c>
      <c r="DR39" s="75">
        <f>SUM(DF39:DQ39)</f>
        <v>9804</v>
      </c>
      <c r="DS39" s="66">
        <f t="shared" si="112"/>
        <v>817</v>
      </c>
      <c r="DT39" s="66">
        <f t="shared" si="112"/>
        <v>817</v>
      </c>
      <c r="DU39" s="66">
        <f t="shared" si="112"/>
        <v>817</v>
      </c>
      <c r="DV39" s="66">
        <f t="shared" si="112"/>
        <v>817</v>
      </c>
      <c r="DW39" s="66">
        <f t="shared" si="112"/>
        <v>817</v>
      </c>
      <c r="DX39" s="66">
        <f t="shared" si="112"/>
        <v>817</v>
      </c>
      <c r="DY39" s="66">
        <f t="shared" si="112"/>
        <v>817</v>
      </c>
      <c r="DZ39" s="66">
        <f t="shared" si="112"/>
        <v>817</v>
      </c>
      <c r="EA39" s="66">
        <f t="shared" si="112"/>
        <v>817</v>
      </c>
      <c r="EB39" s="66">
        <f t="shared" si="112"/>
        <v>817</v>
      </c>
      <c r="EC39" s="66">
        <f t="shared" si="112"/>
        <v>817</v>
      </c>
      <c r="ED39" s="66">
        <f t="shared" si="112"/>
        <v>817</v>
      </c>
      <c r="EE39" s="76">
        <f>SUM(DS39:ED39)</f>
        <v>9804</v>
      </c>
    </row>
    <row r="40" spans="1:135" x14ac:dyDescent="0.2">
      <c r="A40" s="19" t="s">
        <v>169</v>
      </c>
      <c r="B40" s="81">
        <f>'BOISSY EMPRUNT 1'!E7</f>
        <v>15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19" t="s">
        <v>170</v>
      </c>
      <c r="B41" s="81">
        <f>'BOISSY EMPRUNT 1'!I6</f>
        <v>180</v>
      </c>
      <c r="D41" s="153" t="s">
        <v>89</v>
      </c>
      <c r="E41" s="154"/>
      <c r="F41" s="66">
        <f t="shared" ref="F41:Q41" si="114">F39+F38</f>
        <v>1183</v>
      </c>
      <c r="G41" s="66">
        <f t="shared" si="114"/>
        <v>1183</v>
      </c>
      <c r="H41" s="66">
        <f t="shared" si="114"/>
        <v>1183</v>
      </c>
      <c r="I41" s="66">
        <f t="shared" si="114"/>
        <v>1183</v>
      </c>
      <c r="J41" s="66">
        <f t="shared" si="114"/>
        <v>1183</v>
      </c>
      <c r="K41" s="66">
        <f t="shared" si="114"/>
        <v>1183</v>
      </c>
      <c r="L41" s="66">
        <f t="shared" si="114"/>
        <v>1183</v>
      </c>
      <c r="M41" s="66">
        <f t="shared" si="114"/>
        <v>1183</v>
      </c>
      <c r="N41" s="66">
        <f t="shared" si="114"/>
        <v>1183</v>
      </c>
      <c r="O41" s="66">
        <f t="shared" si="114"/>
        <v>1183</v>
      </c>
      <c r="P41" s="66">
        <f t="shared" si="114"/>
        <v>1183</v>
      </c>
      <c r="Q41" s="66">
        <f t="shared" si="114"/>
        <v>1183</v>
      </c>
      <c r="R41" s="75">
        <f>SUM(F41:Q41)</f>
        <v>14196</v>
      </c>
      <c r="S41" s="66">
        <f t="shared" ref="S41:AD41" si="115">S39+S38</f>
        <v>817</v>
      </c>
      <c r="T41" s="66">
        <f t="shared" si="115"/>
        <v>817</v>
      </c>
      <c r="U41" s="66">
        <f t="shared" si="115"/>
        <v>4332</v>
      </c>
      <c r="V41" s="66">
        <f t="shared" si="115"/>
        <v>817</v>
      </c>
      <c r="W41" s="66">
        <f t="shared" si="115"/>
        <v>817</v>
      </c>
      <c r="X41" s="66">
        <f t="shared" si="115"/>
        <v>817</v>
      </c>
      <c r="Y41" s="66">
        <f t="shared" si="115"/>
        <v>817</v>
      </c>
      <c r="Z41" s="66">
        <f t="shared" si="115"/>
        <v>817</v>
      </c>
      <c r="AA41" s="66">
        <f t="shared" si="115"/>
        <v>817</v>
      </c>
      <c r="AB41" s="66">
        <f t="shared" si="115"/>
        <v>817</v>
      </c>
      <c r="AC41" s="66">
        <f t="shared" si="115"/>
        <v>817</v>
      </c>
      <c r="AD41" s="66">
        <f t="shared" si="115"/>
        <v>817</v>
      </c>
      <c r="AE41" s="75">
        <f>SUM(S41:AD41)</f>
        <v>13319</v>
      </c>
      <c r="AF41" s="66">
        <f t="shared" ref="AF41:AQ41" si="116">AF39+AF38</f>
        <v>817</v>
      </c>
      <c r="AG41" s="66">
        <f t="shared" si="116"/>
        <v>817</v>
      </c>
      <c r="AH41" s="66">
        <f t="shared" si="116"/>
        <v>4332</v>
      </c>
      <c r="AI41" s="66">
        <f t="shared" si="116"/>
        <v>817</v>
      </c>
      <c r="AJ41" s="66">
        <f t="shared" si="116"/>
        <v>817</v>
      </c>
      <c r="AK41" s="66">
        <f t="shared" si="116"/>
        <v>817</v>
      </c>
      <c r="AL41" s="66">
        <f t="shared" si="116"/>
        <v>817</v>
      </c>
      <c r="AM41" s="66">
        <f t="shared" si="116"/>
        <v>817</v>
      </c>
      <c r="AN41" s="66">
        <f t="shared" si="116"/>
        <v>817</v>
      </c>
      <c r="AO41" s="66">
        <f t="shared" si="116"/>
        <v>817</v>
      </c>
      <c r="AP41" s="66">
        <f t="shared" si="116"/>
        <v>817</v>
      </c>
      <c r="AQ41" s="66">
        <f t="shared" si="116"/>
        <v>817</v>
      </c>
      <c r="AR41" s="75">
        <f>SUM(AF41:AQ41)</f>
        <v>13319</v>
      </c>
      <c r="AS41" s="66">
        <f t="shared" ref="AS41:BD41" si="117">AS39+AS38</f>
        <v>817</v>
      </c>
      <c r="AT41" s="66">
        <f t="shared" si="117"/>
        <v>817</v>
      </c>
      <c r="AU41" s="66">
        <f t="shared" si="117"/>
        <v>4332</v>
      </c>
      <c r="AV41" s="66">
        <f t="shared" si="117"/>
        <v>817</v>
      </c>
      <c r="AW41" s="66">
        <f t="shared" si="117"/>
        <v>817</v>
      </c>
      <c r="AX41" s="66">
        <f t="shared" si="117"/>
        <v>817</v>
      </c>
      <c r="AY41" s="66">
        <f t="shared" si="117"/>
        <v>817</v>
      </c>
      <c r="AZ41" s="66">
        <f t="shared" si="117"/>
        <v>817</v>
      </c>
      <c r="BA41" s="66">
        <f t="shared" si="117"/>
        <v>817</v>
      </c>
      <c r="BB41" s="66">
        <f t="shared" si="117"/>
        <v>817</v>
      </c>
      <c r="BC41" s="66">
        <f t="shared" si="117"/>
        <v>817</v>
      </c>
      <c r="BD41" s="66">
        <f t="shared" si="117"/>
        <v>817</v>
      </c>
      <c r="BE41" s="75">
        <f>SUM(AS41:BD41)</f>
        <v>13319</v>
      </c>
      <c r="BF41" s="66">
        <f t="shared" ref="BF41:BQ41" si="118">BF39+BF38</f>
        <v>817</v>
      </c>
      <c r="BG41" s="66">
        <f t="shared" si="118"/>
        <v>817</v>
      </c>
      <c r="BH41" s="66">
        <f t="shared" si="118"/>
        <v>4332</v>
      </c>
      <c r="BI41" s="66">
        <f t="shared" si="118"/>
        <v>817</v>
      </c>
      <c r="BJ41" s="66">
        <f t="shared" si="118"/>
        <v>817</v>
      </c>
      <c r="BK41" s="66">
        <f t="shared" si="118"/>
        <v>817</v>
      </c>
      <c r="BL41" s="66">
        <f t="shared" si="118"/>
        <v>817</v>
      </c>
      <c r="BM41" s="66">
        <f t="shared" si="118"/>
        <v>817</v>
      </c>
      <c r="BN41" s="66">
        <f t="shared" si="118"/>
        <v>817</v>
      </c>
      <c r="BO41" s="66">
        <f t="shared" si="118"/>
        <v>817</v>
      </c>
      <c r="BP41" s="66">
        <f t="shared" si="118"/>
        <v>817</v>
      </c>
      <c r="BQ41" s="66">
        <f t="shared" si="118"/>
        <v>817</v>
      </c>
      <c r="BR41" s="75">
        <f>SUM(BF41:BQ41)</f>
        <v>13319</v>
      </c>
      <c r="BS41" s="66">
        <f t="shared" ref="BS41:CD41" si="119">BS39+BS38</f>
        <v>817</v>
      </c>
      <c r="BT41" s="66">
        <f t="shared" si="119"/>
        <v>817</v>
      </c>
      <c r="BU41" s="66">
        <f t="shared" si="119"/>
        <v>4332</v>
      </c>
      <c r="BV41" s="66">
        <f t="shared" si="119"/>
        <v>817</v>
      </c>
      <c r="BW41" s="66">
        <f t="shared" si="119"/>
        <v>817</v>
      </c>
      <c r="BX41" s="66">
        <f t="shared" si="119"/>
        <v>817</v>
      </c>
      <c r="BY41" s="66">
        <f t="shared" si="119"/>
        <v>817</v>
      </c>
      <c r="BZ41" s="66">
        <f t="shared" si="119"/>
        <v>817</v>
      </c>
      <c r="CA41" s="66">
        <f t="shared" si="119"/>
        <v>817</v>
      </c>
      <c r="CB41" s="66">
        <f t="shared" si="119"/>
        <v>817</v>
      </c>
      <c r="CC41" s="66">
        <f t="shared" si="119"/>
        <v>817</v>
      </c>
      <c r="CD41" s="66">
        <f t="shared" si="119"/>
        <v>817</v>
      </c>
      <c r="CE41" s="75">
        <f>SUM(BS41:CD41)</f>
        <v>13319</v>
      </c>
      <c r="CF41" s="66">
        <f t="shared" ref="CF41:CQ41" si="120">CF39+CF38</f>
        <v>817</v>
      </c>
      <c r="CG41" s="66">
        <f t="shared" si="120"/>
        <v>817</v>
      </c>
      <c r="CH41" s="66">
        <f t="shared" si="120"/>
        <v>4332</v>
      </c>
      <c r="CI41" s="66">
        <f t="shared" si="120"/>
        <v>817</v>
      </c>
      <c r="CJ41" s="66">
        <f t="shared" si="120"/>
        <v>817</v>
      </c>
      <c r="CK41" s="66">
        <f t="shared" si="120"/>
        <v>817</v>
      </c>
      <c r="CL41" s="66">
        <f t="shared" si="120"/>
        <v>817</v>
      </c>
      <c r="CM41" s="66">
        <f t="shared" si="120"/>
        <v>817</v>
      </c>
      <c r="CN41" s="66">
        <f t="shared" si="120"/>
        <v>817</v>
      </c>
      <c r="CO41" s="66">
        <f t="shared" si="120"/>
        <v>817</v>
      </c>
      <c r="CP41" s="66">
        <f t="shared" si="120"/>
        <v>817</v>
      </c>
      <c r="CQ41" s="66">
        <f t="shared" si="120"/>
        <v>817</v>
      </c>
      <c r="CR41" s="75">
        <f>SUM(CF41:CQ41)</f>
        <v>13319</v>
      </c>
      <c r="CS41" s="66">
        <f t="shared" ref="CS41:DD41" si="121">CS39+CS38</f>
        <v>817</v>
      </c>
      <c r="CT41" s="66">
        <f t="shared" si="121"/>
        <v>817</v>
      </c>
      <c r="CU41" s="66">
        <f t="shared" si="121"/>
        <v>4332</v>
      </c>
      <c r="CV41" s="66">
        <f t="shared" si="121"/>
        <v>817</v>
      </c>
      <c r="CW41" s="66">
        <f t="shared" si="121"/>
        <v>817</v>
      </c>
      <c r="CX41" s="66">
        <f t="shared" si="121"/>
        <v>817</v>
      </c>
      <c r="CY41" s="66">
        <f t="shared" si="121"/>
        <v>817</v>
      </c>
      <c r="CZ41" s="66">
        <f t="shared" si="121"/>
        <v>817</v>
      </c>
      <c r="DA41" s="66">
        <f t="shared" si="121"/>
        <v>817</v>
      </c>
      <c r="DB41" s="66">
        <f t="shared" si="121"/>
        <v>817</v>
      </c>
      <c r="DC41" s="66">
        <f t="shared" si="121"/>
        <v>817</v>
      </c>
      <c r="DD41" s="66">
        <f t="shared" si="121"/>
        <v>817</v>
      </c>
      <c r="DE41" s="75">
        <f>SUM(CS41:DD41)</f>
        <v>13319</v>
      </c>
      <c r="DF41" s="66">
        <f t="shared" ref="DF41:DQ41" si="122">DF39+DF38</f>
        <v>817</v>
      </c>
      <c r="DG41" s="66">
        <f t="shared" si="122"/>
        <v>817</v>
      </c>
      <c r="DH41" s="66">
        <f t="shared" si="122"/>
        <v>4332</v>
      </c>
      <c r="DI41" s="66">
        <f t="shared" si="122"/>
        <v>817</v>
      </c>
      <c r="DJ41" s="66">
        <f t="shared" si="122"/>
        <v>817</v>
      </c>
      <c r="DK41" s="66">
        <f t="shared" si="122"/>
        <v>817</v>
      </c>
      <c r="DL41" s="66">
        <f t="shared" si="122"/>
        <v>817</v>
      </c>
      <c r="DM41" s="66">
        <f t="shared" si="122"/>
        <v>817</v>
      </c>
      <c r="DN41" s="66">
        <f t="shared" si="122"/>
        <v>817</v>
      </c>
      <c r="DO41" s="66">
        <f t="shared" si="122"/>
        <v>817</v>
      </c>
      <c r="DP41" s="66">
        <f t="shared" si="122"/>
        <v>817</v>
      </c>
      <c r="DQ41" s="66">
        <f t="shared" si="122"/>
        <v>817</v>
      </c>
      <c r="DR41" s="75">
        <f>SUM(DF41:DQ41)</f>
        <v>13319</v>
      </c>
      <c r="DS41" s="66">
        <f t="shared" ref="DS41:ED41" si="123">DS39+DS38</f>
        <v>817</v>
      </c>
      <c r="DT41" s="66">
        <f t="shared" si="123"/>
        <v>817</v>
      </c>
      <c r="DU41" s="66">
        <f t="shared" si="123"/>
        <v>4332</v>
      </c>
      <c r="DV41" s="66">
        <f t="shared" si="123"/>
        <v>817</v>
      </c>
      <c r="DW41" s="66">
        <f t="shared" si="123"/>
        <v>817</v>
      </c>
      <c r="DX41" s="66">
        <f t="shared" si="123"/>
        <v>817</v>
      </c>
      <c r="DY41" s="66">
        <f t="shared" si="123"/>
        <v>817</v>
      </c>
      <c r="DZ41" s="66">
        <f t="shared" si="123"/>
        <v>817</v>
      </c>
      <c r="EA41" s="66">
        <f t="shared" si="123"/>
        <v>817</v>
      </c>
      <c r="EB41" s="66">
        <f t="shared" si="123"/>
        <v>817</v>
      </c>
      <c r="EC41" s="66">
        <f t="shared" si="123"/>
        <v>817</v>
      </c>
      <c r="ED41" s="66">
        <f t="shared" si="123"/>
        <v>817</v>
      </c>
      <c r="EE41" s="76">
        <f>SUM(DS41:ED41)</f>
        <v>13319</v>
      </c>
    </row>
    <row r="42" spans="1:135" x14ac:dyDescent="0.2">
      <c r="A42" s="82" t="s">
        <v>171</v>
      </c>
      <c r="B42" s="155">
        <f>'BOISSY EMPRUNT 1'!E6</f>
        <v>4.1000000000000002E-2</v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26" t="s">
        <v>172</v>
      </c>
      <c r="B43" s="66">
        <f>'BOISSY EMPRUNT 1'!I5</f>
        <v>5957.6732239097446</v>
      </c>
      <c r="D43" s="3" t="s">
        <v>173</v>
      </c>
      <c r="F43" s="66">
        <f t="shared" ref="F43:Q43" si="124">IFERROR(IF(EOMONTH(F$2,0)&gt;=EOMONTH($B$44,0),ROUND($B$47/12,0),0),0)</f>
        <v>4444</v>
      </c>
      <c r="G43" s="66">
        <f t="shared" si="124"/>
        <v>4444</v>
      </c>
      <c r="H43" s="66">
        <f t="shared" si="124"/>
        <v>4444</v>
      </c>
      <c r="I43" s="66">
        <f t="shared" si="124"/>
        <v>4444</v>
      </c>
      <c r="J43" s="66">
        <f t="shared" si="124"/>
        <v>4444</v>
      </c>
      <c r="K43" s="66">
        <f t="shared" si="124"/>
        <v>4444</v>
      </c>
      <c r="L43" s="66">
        <f t="shared" si="124"/>
        <v>4444</v>
      </c>
      <c r="M43" s="66">
        <f t="shared" si="124"/>
        <v>4444</v>
      </c>
      <c r="N43" s="66">
        <f t="shared" si="124"/>
        <v>4444</v>
      </c>
      <c r="O43" s="66">
        <f t="shared" si="124"/>
        <v>4444</v>
      </c>
      <c r="P43" s="66">
        <f t="shared" si="124"/>
        <v>4444</v>
      </c>
      <c r="Q43" s="66">
        <f t="shared" si="124"/>
        <v>4444</v>
      </c>
      <c r="R43" s="75">
        <f>SUM(F43:Q43)</f>
        <v>53328</v>
      </c>
      <c r="S43" s="66">
        <f t="shared" ref="S43:AD43" si="125">IFERROR(IF(EOMONTH(S$2,0)&gt;=EOMONTH($B$44,0),ROUND($B$47/12,0),0),0)</f>
        <v>4444</v>
      </c>
      <c r="T43" s="66">
        <f t="shared" si="125"/>
        <v>4444</v>
      </c>
      <c r="U43" s="66">
        <f t="shared" si="125"/>
        <v>4444</v>
      </c>
      <c r="V43" s="66">
        <f t="shared" si="125"/>
        <v>4444</v>
      </c>
      <c r="W43" s="66">
        <f t="shared" si="125"/>
        <v>4444</v>
      </c>
      <c r="X43" s="66">
        <f t="shared" si="125"/>
        <v>4444</v>
      </c>
      <c r="Y43" s="66">
        <f t="shared" si="125"/>
        <v>4444</v>
      </c>
      <c r="Z43" s="66">
        <f t="shared" si="125"/>
        <v>4444</v>
      </c>
      <c r="AA43" s="66">
        <f t="shared" si="125"/>
        <v>4444</v>
      </c>
      <c r="AB43" s="66">
        <f t="shared" si="125"/>
        <v>4444</v>
      </c>
      <c r="AC43" s="66">
        <f t="shared" si="125"/>
        <v>4444</v>
      </c>
      <c r="AD43" s="66">
        <f t="shared" si="125"/>
        <v>4444</v>
      </c>
      <c r="AE43" s="75">
        <f>SUM(S43:AD43)</f>
        <v>53328</v>
      </c>
      <c r="AF43" s="66">
        <f t="shared" ref="AF43:AQ43" si="126">IFERROR(IF(EOMONTH(AF$2,0)&gt;=EOMONTH($B$44,0),ROUND($B$47/12,0),0),0)</f>
        <v>4444</v>
      </c>
      <c r="AG43" s="66">
        <f t="shared" si="126"/>
        <v>4444</v>
      </c>
      <c r="AH43" s="66">
        <f t="shared" si="126"/>
        <v>4444</v>
      </c>
      <c r="AI43" s="66">
        <f t="shared" si="126"/>
        <v>4444</v>
      </c>
      <c r="AJ43" s="66">
        <f t="shared" si="126"/>
        <v>4444</v>
      </c>
      <c r="AK43" s="66">
        <f t="shared" si="126"/>
        <v>4444</v>
      </c>
      <c r="AL43" s="66">
        <f t="shared" si="126"/>
        <v>4444</v>
      </c>
      <c r="AM43" s="66">
        <f t="shared" si="126"/>
        <v>4444</v>
      </c>
      <c r="AN43" s="66">
        <f t="shared" si="126"/>
        <v>4444</v>
      </c>
      <c r="AO43" s="66">
        <f t="shared" si="126"/>
        <v>4444</v>
      </c>
      <c r="AP43" s="66">
        <f t="shared" si="126"/>
        <v>4444</v>
      </c>
      <c r="AQ43" s="66">
        <f t="shared" si="126"/>
        <v>4444</v>
      </c>
      <c r="AR43" s="75">
        <f>SUM(AF43:AQ43)</f>
        <v>53328</v>
      </c>
      <c r="AS43" s="66">
        <f t="shared" ref="AS43:BD43" si="127">IFERROR(IF(EOMONTH(AS$2,0)&gt;=EOMONTH($B$44,0),ROUND($B$47/12,0),0),0)</f>
        <v>4444</v>
      </c>
      <c r="AT43" s="66">
        <f t="shared" si="127"/>
        <v>4444</v>
      </c>
      <c r="AU43" s="66">
        <f t="shared" si="127"/>
        <v>4444</v>
      </c>
      <c r="AV43" s="66">
        <f t="shared" si="127"/>
        <v>4444</v>
      </c>
      <c r="AW43" s="66">
        <f t="shared" si="127"/>
        <v>4444</v>
      </c>
      <c r="AX43" s="66">
        <f t="shared" si="127"/>
        <v>4444</v>
      </c>
      <c r="AY43" s="66">
        <f t="shared" si="127"/>
        <v>4444</v>
      </c>
      <c r="AZ43" s="66">
        <f t="shared" si="127"/>
        <v>4444</v>
      </c>
      <c r="BA43" s="66">
        <f t="shared" si="127"/>
        <v>4444</v>
      </c>
      <c r="BB43" s="66">
        <f t="shared" si="127"/>
        <v>4444</v>
      </c>
      <c r="BC43" s="66">
        <f t="shared" si="127"/>
        <v>4444</v>
      </c>
      <c r="BD43" s="66">
        <f t="shared" si="127"/>
        <v>4444</v>
      </c>
      <c r="BE43" s="75">
        <f>SUM(AS43:BD43)</f>
        <v>53328</v>
      </c>
      <c r="BF43" s="66">
        <f t="shared" ref="BF43:BQ43" si="128">IFERROR(IF(EOMONTH(BF$2,0)&gt;=EOMONTH($B$44,0),ROUND($B$47/12,0),0),0)</f>
        <v>4444</v>
      </c>
      <c r="BG43" s="66">
        <f t="shared" si="128"/>
        <v>4444</v>
      </c>
      <c r="BH43" s="66">
        <f t="shared" si="128"/>
        <v>4444</v>
      </c>
      <c r="BI43" s="66">
        <f t="shared" si="128"/>
        <v>4444</v>
      </c>
      <c r="BJ43" s="66">
        <f t="shared" si="128"/>
        <v>4444</v>
      </c>
      <c r="BK43" s="66">
        <f t="shared" si="128"/>
        <v>4444</v>
      </c>
      <c r="BL43" s="66">
        <f t="shared" si="128"/>
        <v>4444</v>
      </c>
      <c r="BM43" s="66">
        <f t="shared" si="128"/>
        <v>4444</v>
      </c>
      <c r="BN43" s="66">
        <f t="shared" si="128"/>
        <v>4444</v>
      </c>
      <c r="BO43" s="66">
        <f t="shared" si="128"/>
        <v>4444</v>
      </c>
      <c r="BP43" s="66">
        <f t="shared" si="128"/>
        <v>4444</v>
      </c>
      <c r="BQ43" s="66">
        <f t="shared" si="128"/>
        <v>4444</v>
      </c>
      <c r="BR43" s="75">
        <f>SUM(BF43:BQ43)</f>
        <v>53328</v>
      </c>
      <c r="BS43" s="66">
        <f t="shared" ref="BS43:CD43" si="129">IFERROR(IF(EOMONTH(BS$2,0)&gt;=EOMONTH($B$44,0),ROUND($B$47/12,0),0),0)</f>
        <v>4444</v>
      </c>
      <c r="BT43" s="66">
        <f t="shared" si="129"/>
        <v>4444</v>
      </c>
      <c r="BU43" s="66">
        <f t="shared" si="129"/>
        <v>4444</v>
      </c>
      <c r="BV43" s="66">
        <f t="shared" si="129"/>
        <v>4444</v>
      </c>
      <c r="BW43" s="66">
        <f t="shared" si="129"/>
        <v>4444</v>
      </c>
      <c r="BX43" s="66">
        <f t="shared" si="129"/>
        <v>4444</v>
      </c>
      <c r="BY43" s="66">
        <f t="shared" si="129"/>
        <v>4444</v>
      </c>
      <c r="BZ43" s="66">
        <f t="shared" si="129"/>
        <v>4444</v>
      </c>
      <c r="CA43" s="66">
        <f t="shared" si="129"/>
        <v>4444</v>
      </c>
      <c r="CB43" s="66">
        <f t="shared" si="129"/>
        <v>4444</v>
      </c>
      <c r="CC43" s="66">
        <f t="shared" si="129"/>
        <v>4444</v>
      </c>
      <c r="CD43" s="66">
        <f t="shared" si="129"/>
        <v>4444</v>
      </c>
      <c r="CE43" s="75">
        <f>SUM(BS43:CD43)</f>
        <v>53328</v>
      </c>
      <c r="CF43" s="66">
        <f t="shared" ref="CF43:CQ43" si="130">IFERROR(IF(EOMONTH(CF$2,0)&gt;=EOMONTH($B$44,0),ROUND($B$47/12,0),0),0)</f>
        <v>4444</v>
      </c>
      <c r="CG43" s="66">
        <f t="shared" si="130"/>
        <v>4444</v>
      </c>
      <c r="CH43" s="66">
        <f t="shared" si="130"/>
        <v>4444</v>
      </c>
      <c r="CI43" s="66">
        <f t="shared" si="130"/>
        <v>4444</v>
      </c>
      <c r="CJ43" s="66">
        <f t="shared" si="130"/>
        <v>4444</v>
      </c>
      <c r="CK43" s="66">
        <f t="shared" si="130"/>
        <v>4444</v>
      </c>
      <c r="CL43" s="66">
        <f t="shared" si="130"/>
        <v>4444</v>
      </c>
      <c r="CM43" s="66">
        <f t="shared" si="130"/>
        <v>4444</v>
      </c>
      <c r="CN43" s="66">
        <f t="shared" si="130"/>
        <v>4444</v>
      </c>
      <c r="CO43" s="66">
        <f t="shared" si="130"/>
        <v>4444</v>
      </c>
      <c r="CP43" s="66">
        <f t="shared" si="130"/>
        <v>4444</v>
      </c>
      <c r="CQ43" s="66">
        <f t="shared" si="130"/>
        <v>4444</v>
      </c>
      <c r="CR43" s="75">
        <f>SUM(CF43:CQ43)</f>
        <v>53328</v>
      </c>
      <c r="CS43" s="66">
        <f t="shared" ref="CS43:DD43" si="131">IFERROR(IF(EOMONTH(CS$2,0)&gt;=EOMONTH($B$44,0),ROUND($B$47/12,0),0),0)</f>
        <v>4444</v>
      </c>
      <c r="CT43" s="66">
        <f t="shared" si="131"/>
        <v>4444</v>
      </c>
      <c r="CU43" s="66">
        <f t="shared" si="131"/>
        <v>4444</v>
      </c>
      <c r="CV43" s="66">
        <f t="shared" si="131"/>
        <v>4444</v>
      </c>
      <c r="CW43" s="66">
        <f t="shared" si="131"/>
        <v>4444</v>
      </c>
      <c r="CX43" s="66">
        <f t="shared" si="131"/>
        <v>4444</v>
      </c>
      <c r="CY43" s="66">
        <f t="shared" si="131"/>
        <v>4444</v>
      </c>
      <c r="CZ43" s="66">
        <f t="shared" si="131"/>
        <v>4444</v>
      </c>
      <c r="DA43" s="66">
        <f t="shared" si="131"/>
        <v>4444</v>
      </c>
      <c r="DB43" s="66">
        <f t="shared" si="131"/>
        <v>4444</v>
      </c>
      <c r="DC43" s="66">
        <f t="shared" si="131"/>
        <v>4444</v>
      </c>
      <c r="DD43" s="66">
        <f t="shared" si="131"/>
        <v>4444</v>
      </c>
      <c r="DE43" s="75">
        <f>SUM(CS43:DD43)</f>
        <v>53328</v>
      </c>
      <c r="DF43" s="66">
        <f t="shared" ref="DF43:DQ43" si="132">IFERROR(IF(EOMONTH(DF$2,0)&gt;=EOMONTH($B$44,0),ROUND($B$47/12,0),0),0)</f>
        <v>4444</v>
      </c>
      <c r="DG43" s="66">
        <f t="shared" si="132"/>
        <v>4444</v>
      </c>
      <c r="DH43" s="66">
        <f t="shared" si="132"/>
        <v>4444</v>
      </c>
      <c r="DI43" s="66">
        <f t="shared" si="132"/>
        <v>4444</v>
      </c>
      <c r="DJ43" s="66">
        <f t="shared" si="132"/>
        <v>4444</v>
      </c>
      <c r="DK43" s="66">
        <f t="shared" si="132"/>
        <v>4444</v>
      </c>
      <c r="DL43" s="66">
        <f t="shared" si="132"/>
        <v>4444</v>
      </c>
      <c r="DM43" s="66">
        <f t="shared" si="132"/>
        <v>4444</v>
      </c>
      <c r="DN43" s="66">
        <f t="shared" si="132"/>
        <v>4444</v>
      </c>
      <c r="DO43" s="66">
        <f t="shared" si="132"/>
        <v>4444</v>
      </c>
      <c r="DP43" s="66">
        <f t="shared" si="132"/>
        <v>4444</v>
      </c>
      <c r="DQ43" s="66">
        <f t="shared" si="132"/>
        <v>4444</v>
      </c>
      <c r="DR43" s="75">
        <f>SUM(DF43:DQ43)</f>
        <v>53328</v>
      </c>
      <c r="DS43" s="66">
        <f t="shared" ref="DS43:ED43" si="133">IFERROR(IF(EOMONTH(DS$2,0)&gt;=EOMONTH($B$44,0),ROUND($B$47/12,0),0),0)</f>
        <v>4444</v>
      </c>
      <c r="DT43" s="66">
        <f t="shared" si="133"/>
        <v>4444</v>
      </c>
      <c r="DU43" s="66">
        <f t="shared" si="133"/>
        <v>4444</v>
      </c>
      <c r="DV43" s="66">
        <f t="shared" si="133"/>
        <v>4444</v>
      </c>
      <c r="DW43" s="66">
        <f t="shared" si="133"/>
        <v>4444</v>
      </c>
      <c r="DX43" s="66">
        <f t="shared" si="133"/>
        <v>4444</v>
      </c>
      <c r="DY43" s="66">
        <f t="shared" si="133"/>
        <v>4444</v>
      </c>
      <c r="DZ43" s="66">
        <f t="shared" si="133"/>
        <v>4444</v>
      </c>
      <c r="EA43" s="66">
        <f t="shared" si="133"/>
        <v>4444</v>
      </c>
      <c r="EB43" s="66">
        <f t="shared" si="133"/>
        <v>4444</v>
      </c>
      <c r="EC43" s="66">
        <f t="shared" si="133"/>
        <v>4444</v>
      </c>
      <c r="ED43" s="66">
        <f t="shared" si="133"/>
        <v>4444</v>
      </c>
      <c r="EE43" s="75">
        <f>SUM(DS43:ED43)</f>
        <v>53328</v>
      </c>
    </row>
    <row r="44" spans="1:135" x14ac:dyDescent="0.2">
      <c r="A44" s="82" t="s">
        <v>174</v>
      </c>
      <c r="B44" s="84">
        <f>'BOISSY EMPRUNT 1'!E9</f>
        <v>45634</v>
      </c>
      <c r="D44" s="3" t="s">
        <v>175</v>
      </c>
      <c r="F44" s="66">
        <f t="shared" ref="F44:Q44" si="134">IFERROR(IF(EOMONTH(F$2,0)&gt;=EOMONTH($B$55,0),ROUND($B$58/12,0),0),0)</f>
        <v>4444</v>
      </c>
      <c r="G44" s="66">
        <f t="shared" si="134"/>
        <v>4444</v>
      </c>
      <c r="H44" s="66">
        <f t="shared" si="134"/>
        <v>4444</v>
      </c>
      <c r="I44" s="66">
        <f t="shared" si="134"/>
        <v>4444</v>
      </c>
      <c r="J44" s="66">
        <f t="shared" si="134"/>
        <v>4444</v>
      </c>
      <c r="K44" s="66">
        <f t="shared" si="134"/>
        <v>4444</v>
      </c>
      <c r="L44" s="66">
        <f t="shared" si="134"/>
        <v>4444</v>
      </c>
      <c r="M44" s="66">
        <f t="shared" si="134"/>
        <v>4444</v>
      </c>
      <c r="N44" s="66">
        <f t="shared" si="134"/>
        <v>4444</v>
      </c>
      <c r="O44" s="66">
        <f t="shared" si="134"/>
        <v>4444</v>
      </c>
      <c r="P44" s="66">
        <f t="shared" si="134"/>
        <v>4444</v>
      </c>
      <c r="Q44" s="66">
        <f t="shared" si="134"/>
        <v>4444</v>
      </c>
      <c r="R44" s="75">
        <f>SUM(F44:Q44)</f>
        <v>53328</v>
      </c>
      <c r="S44" s="66">
        <f t="shared" ref="S44:AD44" si="135">IFERROR(IF(EOMONTH(S$2,0)&gt;=EOMONTH($B$55,0),ROUND($B$58/12,0),0),0)</f>
        <v>4444</v>
      </c>
      <c r="T44" s="66">
        <f t="shared" si="135"/>
        <v>4444</v>
      </c>
      <c r="U44" s="66">
        <f t="shared" si="135"/>
        <v>4444</v>
      </c>
      <c r="V44" s="66">
        <f t="shared" si="135"/>
        <v>4444</v>
      </c>
      <c r="W44" s="66">
        <f t="shared" si="135"/>
        <v>4444</v>
      </c>
      <c r="X44" s="66">
        <f t="shared" si="135"/>
        <v>4444</v>
      </c>
      <c r="Y44" s="66">
        <f t="shared" si="135"/>
        <v>4444</v>
      </c>
      <c r="Z44" s="66">
        <f t="shared" si="135"/>
        <v>4444</v>
      </c>
      <c r="AA44" s="66">
        <f t="shared" si="135"/>
        <v>4444</v>
      </c>
      <c r="AB44" s="66">
        <f t="shared" si="135"/>
        <v>4444</v>
      </c>
      <c r="AC44" s="66">
        <f t="shared" si="135"/>
        <v>4444</v>
      </c>
      <c r="AD44" s="66">
        <f t="shared" si="135"/>
        <v>4444</v>
      </c>
      <c r="AE44" s="75">
        <f>SUM(S44:AD44)</f>
        <v>53328</v>
      </c>
      <c r="AF44" s="66">
        <f t="shared" ref="AF44:AQ44" si="136">IFERROR(IF(EOMONTH(AF$2,0)&gt;=EOMONTH($B$55,0),ROUND($B$58/12,0),0),0)</f>
        <v>4444</v>
      </c>
      <c r="AG44" s="66">
        <f t="shared" si="136"/>
        <v>4444</v>
      </c>
      <c r="AH44" s="66">
        <f t="shared" si="136"/>
        <v>4444</v>
      </c>
      <c r="AI44" s="66">
        <f t="shared" si="136"/>
        <v>4444</v>
      </c>
      <c r="AJ44" s="66">
        <f t="shared" si="136"/>
        <v>4444</v>
      </c>
      <c r="AK44" s="66">
        <f t="shared" si="136"/>
        <v>4444</v>
      </c>
      <c r="AL44" s="66">
        <f t="shared" si="136"/>
        <v>4444</v>
      </c>
      <c r="AM44" s="66">
        <f t="shared" si="136"/>
        <v>4444</v>
      </c>
      <c r="AN44" s="66">
        <f t="shared" si="136"/>
        <v>4444</v>
      </c>
      <c r="AO44" s="66">
        <f t="shared" si="136"/>
        <v>4444</v>
      </c>
      <c r="AP44" s="66">
        <f t="shared" si="136"/>
        <v>4444</v>
      </c>
      <c r="AQ44" s="66">
        <f t="shared" si="136"/>
        <v>4444</v>
      </c>
      <c r="AR44" s="75">
        <f>SUM(AF44:AQ44)</f>
        <v>53328</v>
      </c>
      <c r="AS44" s="66">
        <f t="shared" ref="AS44:BD44" si="137">IFERROR(IF(EOMONTH(AS$2,0)&gt;=EOMONTH($B$55,0),ROUND($B$58/12,0),0),0)</f>
        <v>4444</v>
      </c>
      <c r="AT44" s="66">
        <f t="shared" si="137"/>
        <v>4444</v>
      </c>
      <c r="AU44" s="66">
        <f t="shared" si="137"/>
        <v>4444</v>
      </c>
      <c r="AV44" s="66">
        <f t="shared" si="137"/>
        <v>4444</v>
      </c>
      <c r="AW44" s="66">
        <f t="shared" si="137"/>
        <v>4444</v>
      </c>
      <c r="AX44" s="66">
        <f t="shared" si="137"/>
        <v>4444</v>
      </c>
      <c r="AY44" s="66">
        <f t="shared" si="137"/>
        <v>4444</v>
      </c>
      <c r="AZ44" s="66">
        <f t="shared" si="137"/>
        <v>4444</v>
      </c>
      <c r="BA44" s="66">
        <f t="shared" si="137"/>
        <v>4444</v>
      </c>
      <c r="BB44" s="66">
        <f t="shared" si="137"/>
        <v>4444</v>
      </c>
      <c r="BC44" s="66">
        <f t="shared" si="137"/>
        <v>4444</v>
      </c>
      <c r="BD44" s="66">
        <f t="shared" si="137"/>
        <v>4444</v>
      </c>
      <c r="BE44" s="75">
        <f>SUM(AS44:BD44)</f>
        <v>53328</v>
      </c>
      <c r="BF44" s="66">
        <f t="shared" ref="BF44:BQ44" si="138">IFERROR(IF(EOMONTH(BF$2,0)&gt;=EOMONTH($B$55,0),ROUND($B$58/12,0),0),0)</f>
        <v>4444</v>
      </c>
      <c r="BG44" s="66">
        <f t="shared" si="138"/>
        <v>4444</v>
      </c>
      <c r="BH44" s="66">
        <f t="shared" si="138"/>
        <v>4444</v>
      </c>
      <c r="BI44" s="66">
        <f t="shared" si="138"/>
        <v>4444</v>
      </c>
      <c r="BJ44" s="66">
        <f t="shared" si="138"/>
        <v>4444</v>
      </c>
      <c r="BK44" s="66">
        <f t="shared" si="138"/>
        <v>4444</v>
      </c>
      <c r="BL44" s="66">
        <f t="shared" si="138"/>
        <v>4444</v>
      </c>
      <c r="BM44" s="66">
        <f t="shared" si="138"/>
        <v>4444</v>
      </c>
      <c r="BN44" s="66">
        <f t="shared" si="138"/>
        <v>4444</v>
      </c>
      <c r="BO44" s="66">
        <f t="shared" si="138"/>
        <v>4444</v>
      </c>
      <c r="BP44" s="66">
        <f t="shared" si="138"/>
        <v>4444</v>
      </c>
      <c r="BQ44" s="66">
        <f t="shared" si="138"/>
        <v>4444</v>
      </c>
      <c r="BR44" s="75">
        <f>SUM(BF44:BQ44)</f>
        <v>53328</v>
      </c>
      <c r="BS44" s="66">
        <f t="shared" ref="BS44:CD44" si="139">IFERROR(IF(EOMONTH(BS$2,0)&gt;=EOMONTH($B$55,0),ROUND($B$58/12,0),0),0)</f>
        <v>4444</v>
      </c>
      <c r="BT44" s="66">
        <f t="shared" si="139"/>
        <v>4444</v>
      </c>
      <c r="BU44" s="66">
        <f t="shared" si="139"/>
        <v>4444</v>
      </c>
      <c r="BV44" s="66">
        <f t="shared" si="139"/>
        <v>4444</v>
      </c>
      <c r="BW44" s="66">
        <f t="shared" si="139"/>
        <v>4444</v>
      </c>
      <c r="BX44" s="66">
        <f t="shared" si="139"/>
        <v>4444</v>
      </c>
      <c r="BY44" s="66">
        <f t="shared" si="139"/>
        <v>4444</v>
      </c>
      <c r="BZ44" s="66">
        <f t="shared" si="139"/>
        <v>4444</v>
      </c>
      <c r="CA44" s="66">
        <f t="shared" si="139"/>
        <v>4444</v>
      </c>
      <c r="CB44" s="66">
        <f t="shared" si="139"/>
        <v>4444</v>
      </c>
      <c r="CC44" s="66">
        <f t="shared" si="139"/>
        <v>4444</v>
      </c>
      <c r="CD44" s="66">
        <f t="shared" si="139"/>
        <v>4444</v>
      </c>
      <c r="CE44" s="75">
        <f>SUM(BS44:CD44)</f>
        <v>53328</v>
      </c>
      <c r="CF44" s="66">
        <f t="shared" ref="CF44:CQ44" si="140">IFERROR(IF(EOMONTH(CF$2,0)&gt;=EOMONTH($B$55,0),ROUND($B$58/12,0),0),0)</f>
        <v>4444</v>
      </c>
      <c r="CG44" s="66">
        <f t="shared" si="140"/>
        <v>4444</v>
      </c>
      <c r="CH44" s="66">
        <f t="shared" si="140"/>
        <v>4444</v>
      </c>
      <c r="CI44" s="66">
        <f t="shared" si="140"/>
        <v>4444</v>
      </c>
      <c r="CJ44" s="66">
        <f t="shared" si="140"/>
        <v>4444</v>
      </c>
      <c r="CK44" s="66">
        <f t="shared" si="140"/>
        <v>4444</v>
      </c>
      <c r="CL44" s="66">
        <f t="shared" si="140"/>
        <v>4444</v>
      </c>
      <c r="CM44" s="66">
        <f t="shared" si="140"/>
        <v>4444</v>
      </c>
      <c r="CN44" s="66">
        <f t="shared" si="140"/>
        <v>4444</v>
      </c>
      <c r="CO44" s="66">
        <f t="shared" si="140"/>
        <v>4444</v>
      </c>
      <c r="CP44" s="66">
        <f t="shared" si="140"/>
        <v>4444</v>
      </c>
      <c r="CQ44" s="66">
        <f t="shared" si="140"/>
        <v>4444</v>
      </c>
      <c r="CR44" s="75">
        <f>SUM(CF44:CQ44)</f>
        <v>53328</v>
      </c>
      <c r="CS44" s="66">
        <f t="shared" ref="CS44:DD44" si="141">IFERROR(IF(EOMONTH(CS$2,0)&gt;=EOMONTH($B$55,0),ROUND($B$58/12,0),0),0)</f>
        <v>4444</v>
      </c>
      <c r="CT44" s="66">
        <f t="shared" si="141"/>
        <v>4444</v>
      </c>
      <c r="CU44" s="66">
        <f t="shared" si="141"/>
        <v>4444</v>
      </c>
      <c r="CV44" s="66">
        <f t="shared" si="141"/>
        <v>4444</v>
      </c>
      <c r="CW44" s="66">
        <f t="shared" si="141"/>
        <v>4444</v>
      </c>
      <c r="CX44" s="66">
        <f t="shared" si="141"/>
        <v>4444</v>
      </c>
      <c r="CY44" s="66">
        <f t="shared" si="141"/>
        <v>4444</v>
      </c>
      <c r="CZ44" s="66">
        <f t="shared" si="141"/>
        <v>4444</v>
      </c>
      <c r="DA44" s="66">
        <f t="shared" si="141"/>
        <v>4444</v>
      </c>
      <c r="DB44" s="66">
        <f t="shared" si="141"/>
        <v>4444</v>
      </c>
      <c r="DC44" s="66">
        <f t="shared" si="141"/>
        <v>4444</v>
      </c>
      <c r="DD44" s="66">
        <f t="shared" si="141"/>
        <v>4444</v>
      </c>
      <c r="DE44" s="75">
        <f>SUM(CS44:DD44)</f>
        <v>53328</v>
      </c>
      <c r="DF44" s="66">
        <f t="shared" ref="DF44:DQ44" si="142">IFERROR(IF(EOMONTH(DF$2,0)&gt;=EOMONTH($B$55,0),ROUND($B$58/12,0),0),0)</f>
        <v>4444</v>
      </c>
      <c r="DG44" s="66">
        <f t="shared" si="142"/>
        <v>4444</v>
      </c>
      <c r="DH44" s="66">
        <f t="shared" si="142"/>
        <v>4444</v>
      </c>
      <c r="DI44" s="66">
        <f t="shared" si="142"/>
        <v>4444</v>
      </c>
      <c r="DJ44" s="66">
        <f t="shared" si="142"/>
        <v>4444</v>
      </c>
      <c r="DK44" s="66">
        <f t="shared" si="142"/>
        <v>4444</v>
      </c>
      <c r="DL44" s="66">
        <f t="shared" si="142"/>
        <v>4444</v>
      </c>
      <c r="DM44" s="66">
        <f t="shared" si="142"/>
        <v>4444</v>
      </c>
      <c r="DN44" s="66">
        <f t="shared" si="142"/>
        <v>4444</v>
      </c>
      <c r="DO44" s="66">
        <f t="shared" si="142"/>
        <v>4444</v>
      </c>
      <c r="DP44" s="66">
        <f t="shared" si="142"/>
        <v>4444</v>
      </c>
      <c r="DQ44" s="66">
        <f t="shared" si="142"/>
        <v>4444</v>
      </c>
      <c r="DR44" s="75">
        <f>SUM(DF44:DQ44)</f>
        <v>53328</v>
      </c>
      <c r="DS44" s="66">
        <f t="shared" ref="DS44:ED44" si="143">IFERROR(IF(EOMONTH(DS$2,0)&gt;=EOMONTH($B$55,0),ROUND($B$58/12,0),0),0)</f>
        <v>4444</v>
      </c>
      <c r="DT44" s="66">
        <f t="shared" si="143"/>
        <v>4444</v>
      </c>
      <c r="DU44" s="66">
        <f t="shared" si="143"/>
        <v>4444</v>
      </c>
      <c r="DV44" s="66">
        <f t="shared" si="143"/>
        <v>4444</v>
      </c>
      <c r="DW44" s="66">
        <f t="shared" si="143"/>
        <v>4444</v>
      </c>
      <c r="DX44" s="66">
        <f t="shared" si="143"/>
        <v>4444</v>
      </c>
      <c r="DY44" s="66">
        <f t="shared" si="143"/>
        <v>4444</v>
      </c>
      <c r="DZ44" s="66">
        <f t="shared" si="143"/>
        <v>4444</v>
      </c>
      <c r="EA44" s="66">
        <f t="shared" si="143"/>
        <v>4444</v>
      </c>
      <c r="EB44" s="66">
        <f t="shared" si="143"/>
        <v>4444</v>
      </c>
      <c r="EC44" s="66">
        <f t="shared" si="143"/>
        <v>4444</v>
      </c>
      <c r="ED44" s="66">
        <f t="shared" si="143"/>
        <v>4444</v>
      </c>
      <c r="EE44" s="75">
        <f>SUM(DS44:ED44)</f>
        <v>53328</v>
      </c>
    </row>
    <row r="45" spans="1:135" x14ac:dyDescent="0.2">
      <c r="A45" s="26" t="s">
        <v>176</v>
      </c>
      <c r="B45" s="18">
        <f>EDATE(B44, 1)</f>
        <v>45665</v>
      </c>
      <c r="F45" s="66"/>
      <c r="G45" s="85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75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75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75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75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75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75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75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75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75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76"/>
    </row>
    <row r="46" spans="1:135" x14ac:dyDescent="0.2">
      <c r="A46" s="19" t="s">
        <v>177</v>
      </c>
      <c r="B46" s="81">
        <f>B40</f>
        <v>15</v>
      </c>
      <c r="D46" s="25" t="s">
        <v>93</v>
      </c>
      <c r="E46" s="86"/>
      <c r="F46" s="66">
        <f t="shared" ref="F46:Q46" si="144">F44+F43</f>
        <v>8888</v>
      </c>
      <c r="G46" s="85">
        <f t="shared" si="144"/>
        <v>8888</v>
      </c>
      <c r="H46" s="66">
        <f t="shared" si="144"/>
        <v>8888</v>
      </c>
      <c r="I46" s="66">
        <f t="shared" si="144"/>
        <v>8888</v>
      </c>
      <c r="J46" s="66">
        <f t="shared" si="144"/>
        <v>8888</v>
      </c>
      <c r="K46" s="66">
        <f t="shared" si="144"/>
        <v>8888</v>
      </c>
      <c r="L46" s="66">
        <f t="shared" si="144"/>
        <v>8888</v>
      </c>
      <c r="M46" s="66">
        <f t="shared" si="144"/>
        <v>8888</v>
      </c>
      <c r="N46" s="66">
        <f t="shared" si="144"/>
        <v>8888</v>
      </c>
      <c r="O46" s="66">
        <f t="shared" si="144"/>
        <v>8888</v>
      </c>
      <c r="P46" s="66">
        <f t="shared" si="144"/>
        <v>8888</v>
      </c>
      <c r="Q46" s="66">
        <f t="shared" si="144"/>
        <v>8888</v>
      </c>
      <c r="R46" s="75">
        <f>SUM(F46:Q46)</f>
        <v>106656</v>
      </c>
      <c r="S46" s="66">
        <f t="shared" ref="S46:AD46" si="145">S44+S43</f>
        <v>8888</v>
      </c>
      <c r="T46" s="66">
        <f t="shared" si="145"/>
        <v>8888</v>
      </c>
      <c r="U46" s="66">
        <f t="shared" si="145"/>
        <v>8888</v>
      </c>
      <c r="V46" s="66">
        <f t="shared" si="145"/>
        <v>8888</v>
      </c>
      <c r="W46" s="66">
        <f t="shared" si="145"/>
        <v>8888</v>
      </c>
      <c r="X46" s="66">
        <f t="shared" si="145"/>
        <v>8888</v>
      </c>
      <c r="Y46" s="66">
        <f t="shared" si="145"/>
        <v>8888</v>
      </c>
      <c r="Z46" s="66">
        <f t="shared" si="145"/>
        <v>8888</v>
      </c>
      <c r="AA46" s="66">
        <f t="shared" si="145"/>
        <v>8888</v>
      </c>
      <c r="AB46" s="66">
        <f t="shared" si="145"/>
        <v>8888</v>
      </c>
      <c r="AC46" s="66">
        <f t="shared" si="145"/>
        <v>8888</v>
      </c>
      <c r="AD46" s="66">
        <f t="shared" si="145"/>
        <v>8888</v>
      </c>
      <c r="AE46" s="75">
        <f>SUM(S46:AD46)</f>
        <v>106656</v>
      </c>
      <c r="AF46" s="66">
        <f t="shared" ref="AF46:AQ46" si="146">AF44+AF43</f>
        <v>8888</v>
      </c>
      <c r="AG46" s="66">
        <f t="shared" si="146"/>
        <v>8888</v>
      </c>
      <c r="AH46" s="66">
        <f t="shared" si="146"/>
        <v>8888</v>
      </c>
      <c r="AI46" s="66">
        <f t="shared" si="146"/>
        <v>8888</v>
      </c>
      <c r="AJ46" s="66">
        <f t="shared" si="146"/>
        <v>8888</v>
      </c>
      <c r="AK46" s="66">
        <f t="shared" si="146"/>
        <v>8888</v>
      </c>
      <c r="AL46" s="66">
        <f t="shared" si="146"/>
        <v>8888</v>
      </c>
      <c r="AM46" s="66">
        <f t="shared" si="146"/>
        <v>8888</v>
      </c>
      <c r="AN46" s="66">
        <f t="shared" si="146"/>
        <v>8888</v>
      </c>
      <c r="AO46" s="66">
        <f t="shared" si="146"/>
        <v>8888</v>
      </c>
      <c r="AP46" s="66">
        <f t="shared" si="146"/>
        <v>8888</v>
      </c>
      <c r="AQ46" s="66">
        <f t="shared" si="146"/>
        <v>8888</v>
      </c>
      <c r="AR46" s="75">
        <f>SUM(AF46:AQ46)</f>
        <v>106656</v>
      </c>
      <c r="AS46" s="66">
        <f t="shared" ref="AS46:BD46" si="147">AS44+AS43</f>
        <v>8888</v>
      </c>
      <c r="AT46" s="66">
        <f t="shared" si="147"/>
        <v>8888</v>
      </c>
      <c r="AU46" s="66">
        <f t="shared" si="147"/>
        <v>8888</v>
      </c>
      <c r="AV46" s="66">
        <f t="shared" si="147"/>
        <v>8888</v>
      </c>
      <c r="AW46" s="66">
        <f t="shared" si="147"/>
        <v>8888</v>
      </c>
      <c r="AX46" s="66">
        <f t="shared" si="147"/>
        <v>8888</v>
      </c>
      <c r="AY46" s="66">
        <f t="shared" si="147"/>
        <v>8888</v>
      </c>
      <c r="AZ46" s="66">
        <f t="shared" si="147"/>
        <v>8888</v>
      </c>
      <c r="BA46" s="66">
        <f t="shared" si="147"/>
        <v>8888</v>
      </c>
      <c r="BB46" s="66">
        <f t="shared" si="147"/>
        <v>8888</v>
      </c>
      <c r="BC46" s="66">
        <f t="shared" si="147"/>
        <v>8888</v>
      </c>
      <c r="BD46" s="66">
        <f t="shared" si="147"/>
        <v>8888</v>
      </c>
      <c r="BE46" s="75">
        <f>SUM(AS46:BD46)</f>
        <v>106656</v>
      </c>
      <c r="BF46" s="66">
        <f t="shared" ref="BF46:BQ46" si="148">BF44+BF43</f>
        <v>8888</v>
      </c>
      <c r="BG46" s="66">
        <f t="shared" si="148"/>
        <v>8888</v>
      </c>
      <c r="BH46" s="66">
        <f t="shared" si="148"/>
        <v>8888</v>
      </c>
      <c r="BI46" s="66">
        <f t="shared" si="148"/>
        <v>8888</v>
      </c>
      <c r="BJ46" s="66">
        <f t="shared" si="148"/>
        <v>8888</v>
      </c>
      <c r="BK46" s="66">
        <f t="shared" si="148"/>
        <v>8888</v>
      </c>
      <c r="BL46" s="66">
        <f t="shared" si="148"/>
        <v>8888</v>
      </c>
      <c r="BM46" s="66">
        <f t="shared" si="148"/>
        <v>8888</v>
      </c>
      <c r="BN46" s="66">
        <f t="shared" si="148"/>
        <v>8888</v>
      </c>
      <c r="BO46" s="66">
        <f t="shared" si="148"/>
        <v>8888</v>
      </c>
      <c r="BP46" s="66">
        <f t="shared" si="148"/>
        <v>8888</v>
      </c>
      <c r="BQ46" s="66">
        <f t="shared" si="148"/>
        <v>8888</v>
      </c>
      <c r="BR46" s="75">
        <f>SUM(BF46:BQ46)</f>
        <v>106656</v>
      </c>
      <c r="BS46" s="66">
        <f t="shared" ref="BS46:CD46" si="149">BS44+BS43</f>
        <v>8888</v>
      </c>
      <c r="BT46" s="66">
        <f t="shared" si="149"/>
        <v>8888</v>
      </c>
      <c r="BU46" s="66">
        <f t="shared" si="149"/>
        <v>8888</v>
      </c>
      <c r="BV46" s="66">
        <f t="shared" si="149"/>
        <v>8888</v>
      </c>
      <c r="BW46" s="66">
        <f t="shared" si="149"/>
        <v>8888</v>
      </c>
      <c r="BX46" s="66">
        <f t="shared" si="149"/>
        <v>8888</v>
      </c>
      <c r="BY46" s="66">
        <f t="shared" si="149"/>
        <v>8888</v>
      </c>
      <c r="BZ46" s="66">
        <f t="shared" si="149"/>
        <v>8888</v>
      </c>
      <c r="CA46" s="66">
        <f t="shared" si="149"/>
        <v>8888</v>
      </c>
      <c r="CB46" s="66">
        <f t="shared" si="149"/>
        <v>8888</v>
      </c>
      <c r="CC46" s="66">
        <f t="shared" si="149"/>
        <v>8888</v>
      </c>
      <c r="CD46" s="66">
        <f t="shared" si="149"/>
        <v>8888</v>
      </c>
      <c r="CE46" s="75">
        <f>SUM(BS46:CD46)</f>
        <v>106656</v>
      </c>
      <c r="CF46" s="66">
        <f t="shared" ref="CF46:CQ46" si="150">CF44+CF43</f>
        <v>8888</v>
      </c>
      <c r="CG46" s="66">
        <f t="shared" si="150"/>
        <v>8888</v>
      </c>
      <c r="CH46" s="66">
        <f t="shared" si="150"/>
        <v>8888</v>
      </c>
      <c r="CI46" s="66">
        <f t="shared" si="150"/>
        <v>8888</v>
      </c>
      <c r="CJ46" s="66">
        <f t="shared" si="150"/>
        <v>8888</v>
      </c>
      <c r="CK46" s="66">
        <f t="shared" si="150"/>
        <v>8888</v>
      </c>
      <c r="CL46" s="66">
        <f t="shared" si="150"/>
        <v>8888</v>
      </c>
      <c r="CM46" s="66">
        <f t="shared" si="150"/>
        <v>8888</v>
      </c>
      <c r="CN46" s="66">
        <f t="shared" si="150"/>
        <v>8888</v>
      </c>
      <c r="CO46" s="66">
        <f t="shared" si="150"/>
        <v>8888</v>
      </c>
      <c r="CP46" s="66">
        <f t="shared" si="150"/>
        <v>8888</v>
      </c>
      <c r="CQ46" s="66">
        <f t="shared" si="150"/>
        <v>8888</v>
      </c>
      <c r="CR46" s="75">
        <f>SUM(CF46:CQ46)</f>
        <v>106656</v>
      </c>
      <c r="CS46" s="66">
        <f t="shared" ref="CS46:DD46" si="151">CS44+CS43</f>
        <v>8888</v>
      </c>
      <c r="CT46" s="66">
        <f t="shared" si="151"/>
        <v>8888</v>
      </c>
      <c r="CU46" s="66">
        <f t="shared" si="151"/>
        <v>8888</v>
      </c>
      <c r="CV46" s="66">
        <f t="shared" si="151"/>
        <v>8888</v>
      </c>
      <c r="CW46" s="66">
        <f t="shared" si="151"/>
        <v>8888</v>
      </c>
      <c r="CX46" s="66">
        <f t="shared" si="151"/>
        <v>8888</v>
      </c>
      <c r="CY46" s="66">
        <f t="shared" si="151"/>
        <v>8888</v>
      </c>
      <c r="CZ46" s="66">
        <f t="shared" si="151"/>
        <v>8888</v>
      </c>
      <c r="DA46" s="66">
        <f t="shared" si="151"/>
        <v>8888</v>
      </c>
      <c r="DB46" s="66">
        <f t="shared" si="151"/>
        <v>8888</v>
      </c>
      <c r="DC46" s="66">
        <f t="shared" si="151"/>
        <v>8888</v>
      </c>
      <c r="DD46" s="66">
        <f t="shared" si="151"/>
        <v>8888</v>
      </c>
      <c r="DE46" s="75">
        <f>SUM(CS46:DD46)</f>
        <v>106656</v>
      </c>
      <c r="DF46" s="66">
        <f t="shared" ref="DF46:DQ46" si="152">DF44+DF43</f>
        <v>8888</v>
      </c>
      <c r="DG46" s="66">
        <f t="shared" si="152"/>
        <v>8888</v>
      </c>
      <c r="DH46" s="66">
        <f t="shared" si="152"/>
        <v>8888</v>
      </c>
      <c r="DI46" s="66">
        <f t="shared" si="152"/>
        <v>8888</v>
      </c>
      <c r="DJ46" s="66">
        <f t="shared" si="152"/>
        <v>8888</v>
      </c>
      <c r="DK46" s="66">
        <f t="shared" si="152"/>
        <v>8888</v>
      </c>
      <c r="DL46" s="66">
        <f t="shared" si="152"/>
        <v>8888</v>
      </c>
      <c r="DM46" s="66">
        <f t="shared" si="152"/>
        <v>8888</v>
      </c>
      <c r="DN46" s="66">
        <f t="shared" si="152"/>
        <v>8888</v>
      </c>
      <c r="DO46" s="66">
        <f t="shared" si="152"/>
        <v>8888</v>
      </c>
      <c r="DP46" s="66">
        <f t="shared" si="152"/>
        <v>8888</v>
      </c>
      <c r="DQ46" s="66">
        <f t="shared" si="152"/>
        <v>8888</v>
      </c>
      <c r="DR46" s="75">
        <f>SUM(DF46:DQ46)</f>
        <v>106656</v>
      </c>
      <c r="DS46" s="66">
        <f t="shared" ref="DS46:ED46" si="153">DS44+DS43</f>
        <v>8888</v>
      </c>
      <c r="DT46" s="66">
        <f t="shared" si="153"/>
        <v>8888</v>
      </c>
      <c r="DU46" s="66">
        <f t="shared" si="153"/>
        <v>8888</v>
      </c>
      <c r="DV46" s="66">
        <f t="shared" si="153"/>
        <v>8888</v>
      </c>
      <c r="DW46" s="66">
        <f t="shared" si="153"/>
        <v>8888</v>
      </c>
      <c r="DX46" s="66">
        <f t="shared" si="153"/>
        <v>8888</v>
      </c>
      <c r="DY46" s="66">
        <f t="shared" si="153"/>
        <v>8888</v>
      </c>
      <c r="DZ46" s="66">
        <f t="shared" si="153"/>
        <v>8888</v>
      </c>
      <c r="EA46" s="66">
        <f t="shared" si="153"/>
        <v>8888</v>
      </c>
      <c r="EB46" s="66">
        <f t="shared" si="153"/>
        <v>8888</v>
      </c>
      <c r="EC46" s="66">
        <f t="shared" si="153"/>
        <v>8888</v>
      </c>
      <c r="ED46" s="66">
        <f t="shared" si="153"/>
        <v>8888</v>
      </c>
      <c r="EE46" s="76">
        <f>SUM(DS46:ED46)</f>
        <v>106656</v>
      </c>
    </row>
    <row r="47" spans="1:135" x14ac:dyDescent="0.2">
      <c r="A47" s="3" t="s">
        <v>178</v>
      </c>
      <c r="B47" s="66">
        <f>ROUND(B39/B46,0)</f>
        <v>53333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s="10" customFormat="1" x14ac:dyDescent="0.2"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156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156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156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156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156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156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156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156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156"/>
      <c r="DS48" s="69"/>
      <c r="DT48" s="69"/>
      <c r="DU48" s="69"/>
      <c r="DV48" s="69"/>
      <c r="DW48" s="69"/>
      <c r="DX48" s="69"/>
      <c r="DY48" s="69"/>
      <c r="DZ48" s="69"/>
      <c r="EA48" s="69"/>
      <c r="EB48" s="69"/>
      <c r="EC48" s="69"/>
      <c r="ED48" s="69"/>
      <c r="EE48" s="157"/>
    </row>
    <row r="49" spans="1:135" x14ac:dyDescent="0.2">
      <c r="A49" s="158" t="s">
        <v>180</v>
      </c>
      <c r="B49" s="69"/>
      <c r="D49" s="2" t="s">
        <v>94</v>
      </c>
      <c r="E49" s="66">
        <v>2160</v>
      </c>
      <c r="F49" s="66">
        <f t="shared" ref="F49:Q51" si="154">IF(AND(F$2&gt;=EOMONTH(EDATE($B$18,0),0),F$2&lt;=EOMONTH(EDATE($B$18,59),0)),$E49,0)</f>
        <v>2160</v>
      </c>
      <c r="G49" s="66">
        <f t="shared" si="154"/>
        <v>2160</v>
      </c>
      <c r="H49" s="66">
        <f t="shared" si="154"/>
        <v>2160</v>
      </c>
      <c r="I49" s="66">
        <f t="shared" si="154"/>
        <v>2160</v>
      </c>
      <c r="J49" s="66">
        <f t="shared" si="154"/>
        <v>2160</v>
      </c>
      <c r="K49" s="66">
        <f t="shared" si="154"/>
        <v>2160</v>
      </c>
      <c r="L49" s="66">
        <f t="shared" si="154"/>
        <v>2160</v>
      </c>
      <c r="M49" s="66">
        <f t="shared" si="154"/>
        <v>2160</v>
      </c>
      <c r="N49" s="66">
        <f t="shared" si="154"/>
        <v>2160</v>
      </c>
      <c r="O49" s="66">
        <f t="shared" si="154"/>
        <v>2160</v>
      </c>
      <c r="P49" s="66">
        <f t="shared" si="154"/>
        <v>2160</v>
      </c>
      <c r="Q49" s="66">
        <f t="shared" si="154"/>
        <v>2160</v>
      </c>
      <c r="R49" s="75">
        <f>SUM(F49:Q49)</f>
        <v>25920</v>
      </c>
      <c r="S49" s="66">
        <v>2160</v>
      </c>
      <c r="T49" s="66">
        <v>2160</v>
      </c>
      <c r="U49" s="66">
        <f t="shared" ref="U49:AD51" si="155">IF(AND(U$2&gt;=EOMONTH(EDATE($B$18,0),0),U$2&lt;=EOMONTH(EDATE($B$18,59),0)),$E49,0)</f>
        <v>2160</v>
      </c>
      <c r="V49" s="66">
        <f t="shared" si="155"/>
        <v>2160</v>
      </c>
      <c r="W49" s="66">
        <f t="shared" si="155"/>
        <v>2160</v>
      </c>
      <c r="X49" s="66">
        <f t="shared" si="155"/>
        <v>2160</v>
      </c>
      <c r="Y49" s="66">
        <f t="shared" si="155"/>
        <v>2160</v>
      </c>
      <c r="Z49" s="66">
        <f t="shared" si="155"/>
        <v>2160</v>
      </c>
      <c r="AA49" s="66">
        <f t="shared" si="155"/>
        <v>2160</v>
      </c>
      <c r="AB49" s="66">
        <f t="shared" si="155"/>
        <v>2160</v>
      </c>
      <c r="AC49" s="66">
        <f t="shared" si="155"/>
        <v>2160</v>
      </c>
      <c r="AD49" s="66">
        <f t="shared" si="155"/>
        <v>2160</v>
      </c>
      <c r="AE49" s="75">
        <f>SUM(S49:AD49)</f>
        <v>25920</v>
      </c>
      <c r="AF49" s="66">
        <f t="shared" ref="AF49:AQ51" si="156">IF(AND(AF$2&gt;=EOMONTH(EDATE($B$18,0),0),AF$2&lt;=EOMONTH(EDATE($B$18,59),0)),$E49,0)</f>
        <v>2160</v>
      </c>
      <c r="AG49" s="66">
        <f t="shared" si="156"/>
        <v>2160</v>
      </c>
      <c r="AH49" s="66">
        <f t="shared" si="156"/>
        <v>2160</v>
      </c>
      <c r="AI49" s="66">
        <f t="shared" si="156"/>
        <v>2160</v>
      </c>
      <c r="AJ49" s="66">
        <f t="shared" si="156"/>
        <v>2160</v>
      </c>
      <c r="AK49" s="66">
        <f t="shared" si="156"/>
        <v>2160</v>
      </c>
      <c r="AL49" s="66">
        <f t="shared" si="156"/>
        <v>2160</v>
      </c>
      <c r="AM49" s="66">
        <f t="shared" si="156"/>
        <v>2160</v>
      </c>
      <c r="AN49" s="66">
        <f t="shared" si="156"/>
        <v>2160</v>
      </c>
      <c r="AO49" s="66">
        <f t="shared" si="156"/>
        <v>2160</v>
      </c>
      <c r="AP49" s="66">
        <f t="shared" si="156"/>
        <v>2160</v>
      </c>
      <c r="AQ49" s="66">
        <f t="shared" si="156"/>
        <v>2160</v>
      </c>
      <c r="AR49" s="75">
        <f>SUM(AF49:AQ49)</f>
        <v>25920</v>
      </c>
      <c r="AS49" s="66">
        <f t="shared" ref="AS49:BD51" si="157">IF(AND(AS$2&gt;=EOMONTH(EDATE($B$18,0),0),AS$2&lt;=EOMONTH(EDATE($B$18,59),0)),$E49,0)</f>
        <v>2160</v>
      </c>
      <c r="AT49" s="66">
        <f t="shared" si="157"/>
        <v>2160</v>
      </c>
      <c r="AU49" s="66">
        <f t="shared" si="157"/>
        <v>2160</v>
      </c>
      <c r="AV49" s="66">
        <f t="shared" si="157"/>
        <v>2160</v>
      </c>
      <c r="AW49" s="66">
        <f t="shared" si="157"/>
        <v>2160</v>
      </c>
      <c r="AX49" s="66">
        <f t="shared" si="157"/>
        <v>2160</v>
      </c>
      <c r="AY49" s="66">
        <f t="shared" si="157"/>
        <v>2160</v>
      </c>
      <c r="AZ49" s="66">
        <f t="shared" si="157"/>
        <v>2160</v>
      </c>
      <c r="BA49" s="66">
        <f t="shared" si="157"/>
        <v>2160</v>
      </c>
      <c r="BB49" s="66">
        <f t="shared" si="157"/>
        <v>2160</v>
      </c>
      <c r="BC49" s="66">
        <f t="shared" si="157"/>
        <v>2160</v>
      </c>
      <c r="BD49" s="66">
        <f t="shared" si="157"/>
        <v>2160</v>
      </c>
      <c r="BE49" s="75">
        <f>SUM(AS49:BD49)</f>
        <v>25920</v>
      </c>
      <c r="BF49" s="66">
        <f t="shared" ref="BF49:BQ51" si="158">IF(AND(BF$2&gt;=EOMONTH(EDATE($B$18,0),0),BF$2&lt;=EOMONTH(EDATE($B$18,59),0)),$E49,0)</f>
        <v>2160</v>
      </c>
      <c r="BG49" s="66">
        <f t="shared" si="158"/>
        <v>2160</v>
      </c>
      <c r="BH49" s="66">
        <f t="shared" si="158"/>
        <v>2160</v>
      </c>
      <c r="BI49" s="66">
        <f t="shared" si="158"/>
        <v>2160</v>
      </c>
      <c r="BJ49" s="66">
        <f t="shared" si="158"/>
        <v>2160</v>
      </c>
      <c r="BK49" s="66">
        <f t="shared" si="158"/>
        <v>2160</v>
      </c>
      <c r="BL49" s="66">
        <f t="shared" si="158"/>
        <v>2160</v>
      </c>
      <c r="BM49" s="66">
        <f t="shared" si="158"/>
        <v>2160</v>
      </c>
      <c r="BN49" s="66">
        <f t="shared" si="158"/>
        <v>2160</v>
      </c>
      <c r="BO49" s="66">
        <f t="shared" si="158"/>
        <v>0</v>
      </c>
      <c r="BP49" s="66">
        <f t="shared" si="158"/>
        <v>0</v>
      </c>
      <c r="BQ49" s="66">
        <f t="shared" si="158"/>
        <v>0</v>
      </c>
      <c r="BR49" s="75">
        <f>SUM(BF49:BQ49)</f>
        <v>19440</v>
      </c>
      <c r="BS49" s="66">
        <f t="shared" ref="BS49:CD51" si="159">IF(AND(BS$2&gt;=EOMONTH(EDATE($B$18,0),0),BS$2&lt;=EOMONTH(EDATE($B$18,59),0)),$E49,0)</f>
        <v>0</v>
      </c>
      <c r="BT49" s="66">
        <f t="shared" si="159"/>
        <v>0</v>
      </c>
      <c r="BU49" s="66">
        <f t="shared" si="159"/>
        <v>0</v>
      </c>
      <c r="BV49" s="66">
        <f t="shared" si="159"/>
        <v>0</v>
      </c>
      <c r="BW49" s="66">
        <f t="shared" si="159"/>
        <v>0</v>
      </c>
      <c r="BX49" s="66">
        <f t="shared" si="159"/>
        <v>0</v>
      </c>
      <c r="BY49" s="66">
        <f t="shared" si="159"/>
        <v>0</v>
      </c>
      <c r="BZ49" s="66">
        <f t="shared" si="159"/>
        <v>0</v>
      </c>
      <c r="CA49" s="66">
        <f t="shared" si="159"/>
        <v>0</v>
      </c>
      <c r="CB49" s="66">
        <f t="shared" si="159"/>
        <v>0</v>
      </c>
      <c r="CC49" s="66">
        <f t="shared" si="159"/>
        <v>0</v>
      </c>
      <c r="CD49" s="66">
        <f t="shared" si="159"/>
        <v>0</v>
      </c>
      <c r="CE49" s="75">
        <f>SUM(BS49:CD49)</f>
        <v>0</v>
      </c>
      <c r="CF49" s="66">
        <f t="shared" ref="CF49:CQ51" si="160">IF(AND(CF$2&gt;=EOMONTH(EDATE($B$18,0),0),CF$2&lt;=EOMONTH(EDATE($B$18,59),0)),$E49,0)</f>
        <v>0</v>
      </c>
      <c r="CG49" s="66">
        <f t="shared" si="160"/>
        <v>0</v>
      </c>
      <c r="CH49" s="66">
        <f t="shared" si="160"/>
        <v>0</v>
      </c>
      <c r="CI49" s="66">
        <f t="shared" si="160"/>
        <v>0</v>
      </c>
      <c r="CJ49" s="66">
        <f t="shared" si="160"/>
        <v>0</v>
      </c>
      <c r="CK49" s="66">
        <f t="shared" si="160"/>
        <v>0</v>
      </c>
      <c r="CL49" s="66">
        <f t="shared" si="160"/>
        <v>0</v>
      </c>
      <c r="CM49" s="66">
        <f t="shared" si="160"/>
        <v>0</v>
      </c>
      <c r="CN49" s="66">
        <f t="shared" si="160"/>
        <v>0</v>
      </c>
      <c r="CO49" s="66">
        <f t="shared" si="160"/>
        <v>0</v>
      </c>
      <c r="CP49" s="66">
        <f t="shared" si="160"/>
        <v>0</v>
      </c>
      <c r="CQ49" s="66">
        <f t="shared" si="160"/>
        <v>0</v>
      </c>
      <c r="CR49" s="75">
        <f>SUM(CF49:CQ49)</f>
        <v>0</v>
      </c>
      <c r="CS49" s="66">
        <f t="shared" ref="CS49:DD51" si="161">IF(AND(CS$2&gt;=EOMONTH(EDATE($B$18,0),0),CS$2&lt;=EOMONTH(EDATE($B$18,59),0)),$E49,0)</f>
        <v>0</v>
      </c>
      <c r="CT49" s="66">
        <f t="shared" si="161"/>
        <v>0</v>
      </c>
      <c r="CU49" s="66">
        <f t="shared" si="161"/>
        <v>0</v>
      </c>
      <c r="CV49" s="66">
        <f t="shared" si="161"/>
        <v>0</v>
      </c>
      <c r="CW49" s="66">
        <f t="shared" si="161"/>
        <v>0</v>
      </c>
      <c r="CX49" s="66">
        <f t="shared" si="161"/>
        <v>0</v>
      </c>
      <c r="CY49" s="66">
        <f t="shared" si="161"/>
        <v>0</v>
      </c>
      <c r="CZ49" s="66">
        <f t="shared" si="161"/>
        <v>0</v>
      </c>
      <c r="DA49" s="66">
        <f t="shared" si="161"/>
        <v>0</v>
      </c>
      <c r="DB49" s="66">
        <f t="shared" si="161"/>
        <v>0</v>
      </c>
      <c r="DC49" s="66">
        <f t="shared" si="161"/>
        <v>0</v>
      </c>
      <c r="DD49" s="66">
        <f t="shared" si="161"/>
        <v>0</v>
      </c>
      <c r="DE49" s="75">
        <f>SUM(CS49:DD49)</f>
        <v>0</v>
      </c>
      <c r="DF49" s="66">
        <f t="shared" ref="DF49:DQ51" si="162">IF(AND(DF$2&gt;=EOMONTH(EDATE($B$18,0),0),DF$2&lt;=EOMONTH(EDATE($B$18,59),0)),$E49,0)</f>
        <v>0</v>
      </c>
      <c r="DG49" s="66">
        <f t="shared" si="162"/>
        <v>0</v>
      </c>
      <c r="DH49" s="66">
        <f t="shared" si="162"/>
        <v>0</v>
      </c>
      <c r="DI49" s="66">
        <f t="shared" si="162"/>
        <v>0</v>
      </c>
      <c r="DJ49" s="66">
        <f t="shared" si="162"/>
        <v>0</v>
      </c>
      <c r="DK49" s="66">
        <f t="shared" si="162"/>
        <v>0</v>
      </c>
      <c r="DL49" s="66">
        <f t="shared" si="162"/>
        <v>0</v>
      </c>
      <c r="DM49" s="66">
        <f t="shared" si="162"/>
        <v>0</v>
      </c>
      <c r="DN49" s="66">
        <f t="shared" si="162"/>
        <v>0</v>
      </c>
      <c r="DO49" s="66">
        <f t="shared" si="162"/>
        <v>0</v>
      </c>
      <c r="DP49" s="66">
        <f t="shared" si="162"/>
        <v>0</v>
      </c>
      <c r="DQ49" s="66">
        <f t="shared" si="162"/>
        <v>0</v>
      </c>
      <c r="DR49" s="75">
        <f>SUM(DF49:DQ49)</f>
        <v>0</v>
      </c>
      <c r="DS49" s="66">
        <f t="shared" ref="DS49:ED51" si="163">IF(AND(DS$2&gt;=EOMONTH(EDATE($B$18,0),0),DS$2&lt;=EOMONTH(EDATE($B$18,59),0)),$E49,0)</f>
        <v>0</v>
      </c>
      <c r="DT49" s="66">
        <f t="shared" si="163"/>
        <v>0</v>
      </c>
      <c r="DU49" s="66">
        <f t="shared" si="163"/>
        <v>0</v>
      </c>
      <c r="DV49" s="66">
        <f t="shared" si="163"/>
        <v>0</v>
      </c>
      <c r="DW49" s="66">
        <f t="shared" si="163"/>
        <v>0</v>
      </c>
      <c r="DX49" s="66">
        <f t="shared" si="163"/>
        <v>0</v>
      </c>
      <c r="DY49" s="66">
        <f t="shared" si="163"/>
        <v>0</v>
      </c>
      <c r="DZ49" s="66">
        <f t="shared" si="163"/>
        <v>0</v>
      </c>
      <c r="EA49" s="66">
        <f t="shared" si="163"/>
        <v>0</v>
      </c>
      <c r="EB49" s="66">
        <f t="shared" si="163"/>
        <v>0</v>
      </c>
      <c r="EC49" s="66">
        <f t="shared" si="163"/>
        <v>0</v>
      </c>
      <c r="ED49" s="66">
        <f t="shared" si="163"/>
        <v>0</v>
      </c>
      <c r="EE49" s="75">
        <f>SUM(DS49:ED49)</f>
        <v>0</v>
      </c>
    </row>
    <row r="50" spans="1:135" x14ac:dyDescent="0.2">
      <c r="A50" s="19" t="s">
        <v>59</v>
      </c>
      <c r="B50" s="69">
        <f>'BOISSY EMPRUNT 2'!E5</f>
        <v>800000</v>
      </c>
      <c r="D50" s="2" t="s">
        <v>95</v>
      </c>
      <c r="E50" s="66">
        <v>225</v>
      </c>
      <c r="F50" s="66">
        <f t="shared" si="154"/>
        <v>225</v>
      </c>
      <c r="G50" s="66">
        <f t="shared" si="154"/>
        <v>225</v>
      </c>
      <c r="H50" s="66">
        <f t="shared" si="154"/>
        <v>225</v>
      </c>
      <c r="I50" s="66">
        <f t="shared" si="154"/>
        <v>225</v>
      </c>
      <c r="J50" s="66">
        <f t="shared" si="154"/>
        <v>225</v>
      </c>
      <c r="K50" s="66">
        <f t="shared" si="154"/>
        <v>225</v>
      </c>
      <c r="L50" s="66">
        <f t="shared" si="154"/>
        <v>225</v>
      </c>
      <c r="M50" s="66">
        <f t="shared" si="154"/>
        <v>225</v>
      </c>
      <c r="N50" s="66">
        <f t="shared" si="154"/>
        <v>225</v>
      </c>
      <c r="O50" s="66">
        <f t="shared" si="154"/>
        <v>225</v>
      </c>
      <c r="P50" s="66">
        <f t="shared" si="154"/>
        <v>225</v>
      </c>
      <c r="Q50" s="66">
        <f t="shared" si="154"/>
        <v>225</v>
      </c>
      <c r="R50" s="75">
        <f>SUM(F50:Q50)</f>
        <v>2700</v>
      </c>
      <c r="S50" s="66">
        <v>225</v>
      </c>
      <c r="T50" s="66">
        <v>225</v>
      </c>
      <c r="U50" s="66">
        <f t="shared" si="155"/>
        <v>225</v>
      </c>
      <c r="V50" s="66">
        <f t="shared" si="155"/>
        <v>225</v>
      </c>
      <c r="W50" s="66">
        <f t="shared" si="155"/>
        <v>225</v>
      </c>
      <c r="X50" s="66">
        <f t="shared" si="155"/>
        <v>225</v>
      </c>
      <c r="Y50" s="66">
        <f t="shared" si="155"/>
        <v>225</v>
      </c>
      <c r="Z50" s="66">
        <f t="shared" si="155"/>
        <v>225</v>
      </c>
      <c r="AA50" s="66">
        <f t="shared" si="155"/>
        <v>225</v>
      </c>
      <c r="AB50" s="66">
        <f t="shared" si="155"/>
        <v>225</v>
      </c>
      <c r="AC50" s="66">
        <f t="shared" si="155"/>
        <v>225</v>
      </c>
      <c r="AD50" s="66">
        <f t="shared" si="155"/>
        <v>225</v>
      </c>
      <c r="AE50" s="75">
        <f>SUM(S50:AD50)</f>
        <v>2700</v>
      </c>
      <c r="AF50" s="66">
        <f t="shared" si="156"/>
        <v>225</v>
      </c>
      <c r="AG50" s="66">
        <f t="shared" si="156"/>
        <v>225</v>
      </c>
      <c r="AH50" s="66">
        <f t="shared" si="156"/>
        <v>225</v>
      </c>
      <c r="AI50" s="66">
        <f t="shared" si="156"/>
        <v>225</v>
      </c>
      <c r="AJ50" s="66">
        <f t="shared" si="156"/>
        <v>225</v>
      </c>
      <c r="AK50" s="66">
        <f t="shared" si="156"/>
        <v>225</v>
      </c>
      <c r="AL50" s="66">
        <f t="shared" si="156"/>
        <v>225</v>
      </c>
      <c r="AM50" s="66">
        <f t="shared" si="156"/>
        <v>225</v>
      </c>
      <c r="AN50" s="66">
        <f t="shared" si="156"/>
        <v>225</v>
      </c>
      <c r="AO50" s="66">
        <f t="shared" si="156"/>
        <v>225</v>
      </c>
      <c r="AP50" s="66">
        <f t="shared" si="156"/>
        <v>225</v>
      </c>
      <c r="AQ50" s="66">
        <f t="shared" si="156"/>
        <v>225</v>
      </c>
      <c r="AR50" s="75">
        <f>SUM(AF50:AQ50)</f>
        <v>2700</v>
      </c>
      <c r="AS50" s="66">
        <f t="shared" si="157"/>
        <v>225</v>
      </c>
      <c r="AT50" s="66">
        <f t="shared" si="157"/>
        <v>225</v>
      </c>
      <c r="AU50" s="66">
        <f t="shared" si="157"/>
        <v>225</v>
      </c>
      <c r="AV50" s="66">
        <f t="shared" si="157"/>
        <v>225</v>
      </c>
      <c r="AW50" s="66">
        <f t="shared" si="157"/>
        <v>225</v>
      </c>
      <c r="AX50" s="66">
        <f t="shared" si="157"/>
        <v>225</v>
      </c>
      <c r="AY50" s="66">
        <f t="shared" si="157"/>
        <v>225</v>
      </c>
      <c r="AZ50" s="66">
        <f t="shared" si="157"/>
        <v>225</v>
      </c>
      <c r="BA50" s="66">
        <f t="shared" si="157"/>
        <v>225</v>
      </c>
      <c r="BB50" s="66">
        <f t="shared" si="157"/>
        <v>225</v>
      </c>
      <c r="BC50" s="66">
        <f t="shared" si="157"/>
        <v>225</v>
      </c>
      <c r="BD50" s="66">
        <f t="shared" si="157"/>
        <v>225</v>
      </c>
      <c r="BE50" s="75">
        <f>SUM(AS50:BD50)</f>
        <v>2700</v>
      </c>
      <c r="BF50" s="66">
        <f t="shared" si="158"/>
        <v>225</v>
      </c>
      <c r="BG50" s="66">
        <f t="shared" si="158"/>
        <v>225</v>
      </c>
      <c r="BH50" s="66">
        <f t="shared" si="158"/>
        <v>225</v>
      </c>
      <c r="BI50" s="66">
        <f t="shared" si="158"/>
        <v>225</v>
      </c>
      <c r="BJ50" s="66">
        <f t="shared" si="158"/>
        <v>225</v>
      </c>
      <c r="BK50" s="66">
        <f t="shared" si="158"/>
        <v>225</v>
      </c>
      <c r="BL50" s="66">
        <f t="shared" si="158"/>
        <v>225</v>
      </c>
      <c r="BM50" s="66">
        <f t="shared" si="158"/>
        <v>225</v>
      </c>
      <c r="BN50" s="66">
        <f t="shared" si="158"/>
        <v>225</v>
      </c>
      <c r="BO50" s="66">
        <f t="shared" si="158"/>
        <v>0</v>
      </c>
      <c r="BP50" s="66">
        <f t="shared" si="158"/>
        <v>0</v>
      </c>
      <c r="BQ50" s="66">
        <f t="shared" si="158"/>
        <v>0</v>
      </c>
      <c r="BR50" s="75">
        <f>SUM(BF50:BQ50)</f>
        <v>2025</v>
      </c>
      <c r="BS50" s="66">
        <f t="shared" si="159"/>
        <v>0</v>
      </c>
      <c r="BT50" s="66">
        <f t="shared" si="159"/>
        <v>0</v>
      </c>
      <c r="BU50" s="66">
        <f t="shared" si="159"/>
        <v>0</v>
      </c>
      <c r="BV50" s="66">
        <f t="shared" si="159"/>
        <v>0</v>
      </c>
      <c r="BW50" s="66">
        <f t="shared" si="159"/>
        <v>0</v>
      </c>
      <c r="BX50" s="66">
        <f t="shared" si="159"/>
        <v>0</v>
      </c>
      <c r="BY50" s="66">
        <f t="shared" si="159"/>
        <v>0</v>
      </c>
      <c r="BZ50" s="66">
        <f t="shared" si="159"/>
        <v>0</v>
      </c>
      <c r="CA50" s="66">
        <f t="shared" si="159"/>
        <v>0</v>
      </c>
      <c r="CB50" s="66">
        <f t="shared" si="159"/>
        <v>0</v>
      </c>
      <c r="CC50" s="66">
        <f t="shared" si="159"/>
        <v>0</v>
      </c>
      <c r="CD50" s="66">
        <f t="shared" si="159"/>
        <v>0</v>
      </c>
      <c r="CE50" s="75">
        <f>SUM(BS50:CD50)</f>
        <v>0</v>
      </c>
      <c r="CF50" s="66">
        <f t="shared" si="160"/>
        <v>0</v>
      </c>
      <c r="CG50" s="66">
        <f t="shared" si="160"/>
        <v>0</v>
      </c>
      <c r="CH50" s="66">
        <f t="shared" si="160"/>
        <v>0</v>
      </c>
      <c r="CI50" s="66">
        <f t="shared" si="160"/>
        <v>0</v>
      </c>
      <c r="CJ50" s="66">
        <f t="shared" si="160"/>
        <v>0</v>
      </c>
      <c r="CK50" s="66">
        <f t="shared" si="160"/>
        <v>0</v>
      </c>
      <c r="CL50" s="66">
        <f t="shared" si="160"/>
        <v>0</v>
      </c>
      <c r="CM50" s="66">
        <f t="shared" si="160"/>
        <v>0</v>
      </c>
      <c r="CN50" s="66">
        <f t="shared" si="160"/>
        <v>0</v>
      </c>
      <c r="CO50" s="66">
        <f t="shared" si="160"/>
        <v>0</v>
      </c>
      <c r="CP50" s="66">
        <f t="shared" si="160"/>
        <v>0</v>
      </c>
      <c r="CQ50" s="66">
        <f t="shared" si="160"/>
        <v>0</v>
      </c>
      <c r="CR50" s="75">
        <f>SUM(CF50:CQ50)</f>
        <v>0</v>
      </c>
      <c r="CS50" s="66">
        <f t="shared" si="161"/>
        <v>0</v>
      </c>
      <c r="CT50" s="66">
        <f t="shared" si="161"/>
        <v>0</v>
      </c>
      <c r="CU50" s="66">
        <f t="shared" si="161"/>
        <v>0</v>
      </c>
      <c r="CV50" s="66">
        <f t="shared" si="161"/>
        <v>0</v>
      </c>
      <c r="CW50" s="66">
        <f t="shared" si="161"/>
        <v>0</v>
      </c>
      <c r="CX50" s="66">
        <f t="shared" si="161"/>
        <v>0</v>
      </c>
      <c r="CY50" s="66">
        <f t="shared" si="161"/>
        <v>0</v>
      </c>
      <c r="CZ50" s="66">
        <f t="shared" si="161"/>
        <v>0</v>
      </c>
      <c r="DA50" s="66">
        <f t="shared" si="161"/>
        <v>0</v>
      </c>
      <c r="DB50" s="66">
        <f t="shared" si="161"/>
        <v>0</v>
      </c>
      <c r="DC50" s="66">
        <f t="shared" si="161"/>
        <v>0</v>
      </c>
      <c r="DD50" s="66">
        <f t="shared" si="161"/>
        <v>0</v>
      </c>
      <c r="DE50" s="75">
        <f>SUM(CS50:DD50)</f>
        <v>0</v>
      </c>
      <c r="DF50" s="66">
        <f t="shared" si="162"/>
        <v>0</v>
      </c>
      <c r="DG50" s="66">
        <f t="shared" si="162"/>
        <v>0</v>
      </c>
      <c r="DH50" s="66">
        <f t="shared" si="162"/>
        <v>0</v>
      </c>
      <c r="DI50" s="66">
        <f t="shared" si="162"/>
        <v>0</v>
      </c>
      <c r="DJ50" s="66">
        <f t="shared" si="162"/>
        <v>0</v>
      </c>
      <c r="DK50" s="66">
        <f t="shared" si="162"/>
        <v>0</v>
      </c>
      <c r="DL50" s="66">
        <f t="shared" si="162"/>
        <v>0</v>
      </c>
      <c r="DM50" s="66">
        <f t="shared" si="162"/>
        <v>0</v>
      </c>
      <c r="DN50" s="66">
        <f t="shared" si="162"/>
        <v>0</v>
      </c>
      <c r="DO50" s="66">
        <f t="shared" si="162"/>
        <v>0</v>
      </c>
      <c r="DP50" s="66">
        <f t="shared" si="162"/>
        <v>0</v>
      </c>
      <c r="DQ50" s="66">
        <f t="shared" si="162"/>
        <v>0</v>
      </c>
      <c r="DR50" s="75">
        <f>SUM(DF50:DQ50)</f>
        <v>0</v>
      </c>
      <c r="DS50" s="66">
        <f t="shared" si="163"/>
        <v>0</v>
      </c>
      <c r="DT50" s="66">
        <f t="shared" si="163"/>
        <v>0</v>
      </c>
      <c r="DU50" s="66">
        <f t="shared" si="163"/>
        <v>0</v>
      </c>
      <c r="DV50" s="66">
        <f t="shared" si="163"/>
        <v>0</v>
      </c>
      <c r="DW50" s="66">
        <f t="shared" si="163"/>
        <v>0</v>
      </c>
      <c r="DX50" s="66">
        <f t="shared" si="163"/>
        <v>0</v>
      </c>
      <c r="DY50" s="66">
        <f t="shared" si="163"/>
        <v>0</v>
      </c>
      <c r="DZ50" s="66">
        <f t="shared" si="163"/>
        <v>0</v>
      </c>
      <c r="EA50" s="66">
        <f t="shared" si="163"/>
        <v>0</v>
      </c>
      <c r="EB50" s="66">
        <f t="shared" si="163"/>
        <v>0</v>
      </c>
      <c r="EC50" s="66">
        <f t="shared" si="163"/>
        <v>0</v>
      </c>
      <c r="ED50" s="66">
        <f t="shared" si="163"/>
        <v>0</v>
      </c>
      <c r="EE50" s="75">
        <f>SUM(DS50:ED50)</f>
        <v>0</v>
      </c>
    </row>
    <row r="51" spans="1:135" x14ac:dyDescent="0.2">
      <c r="A51" s="19" t="str">
        <f t="shared" ref="A51:A56" si="164">A40</f>
        <v>Durée remboursement</v>
      </c>
      <c r="B51" s="81">
        <f>'BOISSY EMPRUNT 2'!E7</f>
        <v>15</v>
      </c>
      <c r="D51" s="2" t="s">
        <v>96</v>
      </c>
      <c r="E51" s="66">
        <v>1900</v>
      </c>
      <c r="F51" s="66">
        <f t="shared" si="154"/>
        <v>1900</v>
      </c>
      <c r="G51" s="66">
        <f t="shared" si="154"/>
        <v>1900</v>
      </c>
      <c r="H51" s="66">
        <f t="shared" si="154"/>
        <v>1900</v>
      </c>
      <c r="I51" s="66">
        <f t="shared" si="154"/>
        <v>1900</v>
      </c>
      <c r="J51" s="66">
        <f t="shared" si="154"/>
        <v>1900</v>
      </c>
      <c r="K51" s="66">
        <f t="shared" si="154"/>
        <v>1900</v>
      </c>
      <c r="L51" s="66">
        <f t="shared" si="154"/>
        <v>1900</v>
      </c>
      <c r="M51" s="66">
        <f t="shared" si="154"/>
        <v>1900</v>
      </c>
      <c r="N51" s="66">
        <f t="shared" si="154"/>
        <v>1900</v>
      </c>
      <c r="O51" s="66">
        <f t="shared" si="154"/>
        <v>1900</v>
      </c>
      <c r="P51" s="66">
        <f t="shared" si="154"/>
        <v>1900</v>
      </c>
      <c r="Q51" s="66">
        <f t="shared" si="154"/>
        <v>1900</v>
      </c>
      <c r="R51" s="75">
        <f>SUM(F51:Q51)</f>
        <v>22800</v>
      </c>
      <c r="S51" s="66">
        <v>1900</v>
      </c>
      <c r="T51" s="66">
        <v>1900</v>
      </c>
      <c r="U51" s="66">
        <f t="shared" si="155"/>
        <v>1900</v>
      </c>
      <c r="V51" s="66">
        <f t="shared" si="155"/>
        <v>1900</v>
      </c>
      <c r="W51" s="66">
        <f t="shared" si="155"/>
        <v>1900</v>
      </c>
      <c r="X51" s="66">
        <f t="shared" si="155"/>
        <v>1900</v>
      </c>
      <c r="Y51" s="66">
        <f t="shared" si="155"/>
        <v>1900</v>
      </c>
      <c r="Z51" s="66">
        <f t="shared" si="155"/>
        <v>1900</v>
      </c>
      <c r="AA51" s="66">
        <f t="shared" si="155"/>
        <v>1900</v>
      </c>
      <c r="AB51" s="66">
        <f t="shared" si="155"/>
        <v>1900</v>
      </c>
      <c r="AC51" s="66">
        <f t="shared" si="155"/>
        <v>1900</v>
      </c>
      <c r="AD51" s="66">
        <f t="shared" si="155"/>
        <v>1900</v>
      </c>
      <c r="AE51" s="75">
        <f>SUM(S51:AD51)</f>
        <v>22800</v>
      </c>
      <c r="AF51" s="66">
        <f t="shared" si="156"/>
        <v>1900</v>
      </c>
      <c r="AG51" s="66">
        <f t="shared" si="156"/>
        <v>1900</v>
      </c>
      <c r="AH51" s="66">
        <f t="shared" si="156"/>
        <v>1900</v>
      </c>
      <c r="AI51" s="66">
        <f t="shared" si="156"/>
        <v>1900</v>
      </c>
      <c r="AJ51" s="66">
        <f t="shared" si="156"/>
        <v>1900</v>
      </c>
      <c r="AK51" s="66">
        <f t="shared" si="156"/>
        <v>1900</v>
      </c>
      <c r="AL51" s="66">
        <f t="shared" si="156"/>
        <v>1900</v>
      </c>
      <c r="AM51" s="66">
        <f t="shared" si="156"/>
        <v>1900</v>
      </c>
      <c r="AN51" s="66">
        <f t="shared" si="156"/>
        <v>1900</v>
      </c>
      <c r="AO51" s="66">
        <f t="shared" si="156"/>
        <v>1900</v>
      </c>
      <c r="AP51" s="66">
        <f t="shared" si="156"/>
        <v>1900</v>
      </c>
      <c r="AQ51" s="66">
        <f t="shared" si="156"/>
        <v>1900</v>
      </c>
      <c r="AR51" s="75">
        <f>SUM(AF51:AQ51)</f>
        <v>22800</v>
      </c>
      <c r="AS51" s="66">
        <f t="shared" si="157"/>
        <v>1900</v>
      </c>
      <c r="AT51" s="66">
        <f t="shared" si="157"/>
        <v>1900</v>
      </c>
      <c r="AU51" s="66">
        <f t="shared" si="157"/>
        <v>1900</v>
      </c>
      <c r="AV51" s="66">
        <f t="shared" si="157"/>
        <v>1900</v>
      </c>
      <c r="AW51" s="66">
        <f t="shared" si="157"/>
        <v>1900</v>
      </c>
      <c r="AX51" s="66">
        <f t="shared" si="157"/>
        <v>1900</v>
      </c>
      <c r="AY51" s="66">
        <f t="shared" si="157"/>
        <v>1900</v>
      </c>
      <c r="AZ51" s="66">
        <f t="shared" si="157"/>
        <v>1900</v>
      </c>
      <c r="BA51" s="66">
        <f t="shared" si="157"/>
        <v>1900</v>
      </c>
      <c r="BB51" s="66">
        <f t="shared" si="157"/>
        <v>1900</v>
      </c>
      <c r="BC51" s="66">
        <f t="shared" si="157"/>
        <v>1900</v>
      </c>
      <c r="BD51" s="66">
        <f t="shared" si="157"/>
        <v>1900</v>
      </c>
      <c r="BE51" s="75">
        <f>SUM(AS51:BD51)</f>
        <v>22800</v>
      </c>
      <c r="BF51" s="66">
        <f t="shared" si="158"/>
        <v>1900</v>
      </c>
      <c r="BG51" s="66">
        <f t="shared" si="158"/>
        <v>1900</v>
      </c>
      <c r="BH51" s="66">
        <f t="shared" si="158"/>
        <v>1900</v>
      </c>
      <c r="BI51" s="66">
        <f t="shared" si="158"/>
        <v>1900</v>
      </c>
      <c r="BJ51" s="66">
        <f t="shared" si="158"/>
        <v>1900</v>
      </c>
      <c r="BK51" s="66">
        <f t="shared" si="158"/>
        <v>1900</v>
      </c>
      <c r="BL51" s="66">
        <f t="shared" si="158"/>
        <v>1900</v>
      </c>
      <c r="BM51" s="66">
        <f t="shared" si="158"/>
        <v>1900</v>
      </c>
      <c r="BN51" s="66">
        <f t="shared" si="158"/>
        <v>1900</v>
      </c>
      <c r="BO51" s="66">
        <f t="shared" si="158"/>
        <v>0</v>
      </c>
      <c r="BP51" s="66">
        <f t="shared" si="158"/>
        <v>0</v>
      </c>
      <c r="BQ51" s="66">
        <f t="shared" si="158"/>
        <v>0</v>
      </c>
      <c r="BR51" s="75">
        <f>SUM(BF51:BQ51)</f>
        <v>17100</v>
      </c>
      <c r="BS51" s="66">
        <f t="shared" si="159"/>
        <v>0</v>
      </c>
      <c r="BT51" s="66">
        <f t="shared" si="159"/>
        <v>0</v>
      </c>
      <c r="BU51" s="66">
        <f t="shared" si="159"/>
        <v>0</v>
      </c>
      <c r="BV51" s="66">
        <f t="shared" si="159"/>
        <v>0</v>
      </c>
      <c r="BW51" s="66">
        <f t="shared" si="159"/>
        <v>0</v>
      </c>
      <c r="BX51" s="66">
        <f t="shared" si="159"/>
        <v>0</v>
      </c>
      <c r="BY51" s="66">
        <f t="shared" si="159"/>
        <v>0</v>
      </c>
      <c r="BZ51" s="66">
        <f t="shared" si="159"/>
        <v>0</v>
      </c>
      <c r="CA51" s="66">
        <f t="shared" si="159"/>
        <v>0</v>
      </c>
      <c r="CB51" s="66">
        <f t="shared" si="159"/>
        <v>0</v>
      </c>
      <c r="CC51" s="66">
        <f t="shared" si="159"/>
        <v>0</v>
      </c>
      <c r="CD51" s="66">
        <f t="shared" si="159"/>
        <v>0</v>
      </c>
      <c r="CE51" s="75">
        <f>SUM(BS51:CD51)</f>
        <v>0</v>
      </c>
      <c r="CF51" s="66">
        <f t="shared" si="160"/>
        <v>0</v>
      </c>
      <c r="CG51" s="66">
        <f t="shared" si="160"/>
        <v>0</v>
      </c>
      <c r="CH51" s="66">
        <f t="shared" si="160"/>
        <v>0</v>
      </c>
      <c r="CI51" s="66">
        <f t="shared" si="160"/>
        <v>0</v>
      </c>
      <c r="CJ51" s="66">
        <f t="shared" si="160"/>
        <v>0</v>
      </c>
      <c r="CK51" s="66">
        <f t="shared" si="160"/>
        <v>0</v>
      </c>
      <c r="CL51" s="66">
        <f t="shared" si="160"/>
        <v>0</v>
      </c>
      <c r="CM51" s="66">
        <f t="shared" si="160"/>
        <v>0</v>
      </c>
      <c r="CN51" s="66">
        <f t="shared" si="160"/>
        <v>0</v>
      </c>
      <c r="CO51" s="66">
        <f t="shared" si="160"/>
        <v>0</v>
      </c>
      <c r="CP51" s="66">
        <f t="shared" si="160"/>
        <v>0</v>
      </c>
      <c r="CQ51" s="66">
        <f t="shared" si="160"/>
        <v>0</v>
      </c>
      <c r="CR51" s="75">
        <f>SUM(CF51:CQ51)</f>
        <v>0</v>
      </c>
      <c r="CS51" s="66">
        <f t="shared" si="161"/>
        <v>0</v>
      </c>
      <c r="CT51" s="66">
        <f t="shared" si="161"/>
        <v>0</v>
      </c>
      <c r="CU51" s="66">
        <f t="shared" si="161"/>
        <v>0</v>
      </c>
      <c r="CV51" s="66">
        <f t="shared" si="161"/>
        <v>0</v>
      </c>
      <c r="CW51" s="66">
        <f t="shared" si="161"/>
        <v>0</v>
      </c>
      <c r="CX51" s="66">
        <f t="shared" si="161"/>
        <v>0</v>
      </c>
      <c r="CY51" s="66">
        <f t="shared" si="161"/>
        <v>0</v>
      </c>
      <c r="CZ51" s="66">
        <f t="shared" si="161"/>
        <v>0</v>
      </c>
      <c r="DA51" s="66">
        <f t="shared" si="161"/>
        <v>0</v>
      </c>
      <c r="DB51" s="66">
        <f t="shared" si="161"/>
        <v>0</v>
      </c>
      <c r="DC51" s="66">
        <f t="shared" si="161"/>
        <v>0</v>
      </c>
      <c r="DD51" s="66">
        <f t="shared" si="161"/>
        <v>0</v>
      </c>
      <c r="DE51" s="75">
        <f>SUM(CS51:DD51)</f>
        <v>0</v>
      </c>
      <c r="DF51" s="66">
        <f t="shared" si="162"/>
        <v>0</v>
      </c>
      <c r="DG51" s="66">
        <f t="shared" si="162"/>
        <v>0</v>
      </c>
      <c r="DH51" s="66">
        <f t="shared" si="162"/>
        <v>0</v>
      </c>
      <c r="DI51" s="66">
        <f t="shared" si="162"/>
        <v>0</v>
      </c>
      <c r="DJ51" s="66">
        <f t="shared" si="162"/>
        <v>0</v>
      </c>
      <c r="DK51" s="66">
        <f t="shared" si="162"/>
        <v>0</v>
      </c>
      <c r="DL51" s="66">
        <f t="shared" si="162"/>
        <v>0</v>
      </c>
      <c r="DM51" s="66">
        <f t="shared" si="162"/>
        <v>0</v>
      </c>
      <c r="DN51" s="66">
        <f t="shared" si="162"/>
        <v>0</v>
      </c>
      <c r="DO51" s="66">
        <f t="shared" si="162"/>
        <v>0</v>
      </c>
      <c r="DP51" s="66">
        <f t="shared" si="162"/>
        <v>0</v>
      </c>
      <c r="DQ51" s="66">
        <f t="shared" si="162"/>
        <v>0</v>
      </c>
      <c r="DR51" s="75">
        <f>SUM(DF51:DQ51)</f>
        <v>0</v>
      </c>
      <c r="DS51" s="66">
        <f t="shared" si="163"/>
        <v>0</v>
      </c>
      <c r="DT51" s="66">
        <f t="shared" si="163"/>
        <v>0</v>
      </c>
      <c r="DU51" s="66">
        <f t="shared" si="163"/>
        <v>0</v>
      </c>
      <c r="DV51" s="66">
        <f t="shared" si="163"/>
        <v>0</v>
      </c>
      <c r="DW51" s="66">
        <f t="shared" si="163"/>
        <v>0</v>
      </c>
      <c r="DX51" s="66">
        <f t="shared" si="163"/>
        <v>0</v>
      </c>
      <c r="DY51" s="66">
        <f t="shared" si="163"/>
        <v>0</v>
      </c>
      <c r="DZ51" s="66">
        <f t="shared" si="163"/>
        <v>0</v>
      </c>
      <c r="EA51" s="66">
        <f t="shared" si="163"/>
        <v>0</v>
      </c>
      <c r="EB51" s="66">
        <f t="shared" si="163"/>
        <v>0</v>
      </c>
      <c r="EC51" s="66">
        <f t="shared" si="163"/>
        <v>0</v>
      </c>
      <c r="ED51" s="66">
        <f t="shared" si="163"/>
        <v>0</v>
      </c>
      <c r="EE51" s="75">
        <f>SUM(DS51:ED51)</f>
        <v>0</v>
      </c>
    </row>
    <row r="52" spans="1:135" x14ac:dyDescent="0.2">
      <c r="A52" s="19" t="str">
        <f t="shared" si="164"/>
        <v>Durée en mois</v>
      </c>
      <c r="B52" s="81">
        <f>'BOISSY EMPRUNT 2'!I6</f>
        <v>180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tr">
        <f t="shared" si="164"/>
        <v>Taux intérêt</v>
      </c>
      <c r="B53" s="155">
        <f>'BOISSY EMPRUNT 2'!E6</f>
        <v>4.1500000000000002E-2</v>
      </c>
      <c r="D53" s="25" t="s">
        <v>97</v>
      </c>
      <c r="E53" s="86">
        <f t="shared" ref="E53:Q53" si="165">SUM(E49:E51)</f>
        <v>4285</v>
      </c>
      <c r="F53" s="66">
        <f t="shared" si="165"/>
        <v>4285</v>
      </c>
      <c r="G53" s="66">
        <f t="shared" si="165"/>
        <v>4285</v>
      </c>
      <c r="H53" s="66">
        <f t="shared" si="165"/>
        <v>4285</v>
      </c>
      <c r="I53" s="66">
        <f t="shared" si="165"/>
        <v>4285</v>
      </c>
      <c r="J53" s="66">
        <f t="shared" si="165"/>
        <v>4285</v>
      </c>
      <c r="K53" s="66">
        <f t="shared" si="165"/>
        <v>4285</v>
      </c>
      <c r="L53" s="66">
        <f t="shared" si="165"/>
        <v>4285</v>
      </c>
      <c r="M53" s="66">
        <f t="shared" si="165"/>
        <v>4285</v>
      </c>
      <c r="N53" s="66">
        <f t="shared" si="165"/>
        <v>4285</v>
      </c>
      <c r="O53" s="66">
        <f t="shared" si="165"/>
        <v>4285</v>
      </c>
      <c r="P53" s="66">
        <f t="shared" si="165"/>
        <v>4285</v>
      </c>
      <c r="Q53" s="66">
        <f t="shared" si="165"/>
        <v>4285</v>
      </c>
      <c r="R53" s="75">
        <f>SUM(F53:Q53)</f>
        <v>51420</v>
      </c>
      <c r="S53" s="66">
        <f t="shared" ref="S53:AD53" si="166">SUM(S49:S51)</f>
        <v>4285</v>
      </c>
      <c r="T53" s="66">
        <f t="shared" si="166"/>
        <v>4285</v>
      </c>
      <c r="U53" s="66">
        <f t="shared" si="166"/>
        <v>4285</v>
      </c>
      <c r="V53" s="66">
        <f t="shared" si="166"/>
        <v>4285</v>
      </c>
      <c r="W53" s="66">
        <f t="shared" si="166"/>
        <v>4285</v>
      </c>
      <c r="X53" s="66">
        <f t="shared" si="166"/>
        <v>4285</v>
      </c>
      <c r="Y53" s="66">
        <f t="shared" si="166"/>
        <v>4285</v>
      </c>
      <c r="Z53" s="66">
        <f t="shared" si="166"/>
        <v>4285</v>
      </c>
      <c r="AA53" s="66">
        <f t="shared" si="166"/>
        <v>4285</v>
      </c>
      <c r="AB53" s="66">
        <f t="shared" si="166"/>
        <v>4285</v>
      </c>
      <c r="AC53" s="66">
        <f t="shared" si="166"/>
        <v>4285</v>
      </c>
      <c r="AD53" s="66">
        <f t="shared" si="166"/>
        <v>4285</v>
      </c>
      <c r="AE53" s="75">
        <f>SUM(S53:AD53)</f>
        <v>51420</v>
      </c>
      <c r="AF53" s="66">
        <f t="shared" ref="AF53:AQ53" si="167">SUM(AF49:AF51)</f>
        <v>4285</v>
      </c>
      <c r="AG53" s="66">
        <f t="shared" si="167"/>
        <v>4285</v>
      </c>
      <c r="AH53" s="66">
        <f t="shared" si="167"/>
        <v>4285</v>
      </c>
      <c r="AI53" s="66">
        <f t="shared" si="167"/>
        <v>4285</v>
      </c>
      <c r="AJ53" s="66">
        <f t="shared" si="167"/>
        <v>4285</v>
      </c>
      <c r="AK53" s="66">
        <f t="shared" si="167"/>
        <v>4285</v>
      </c>
      <c r="AL53" s="66">
        <f t="shared" si="167"/>
        <v>4285</v>
      </c>
      <c r="AM53" s="66">
        <f t="shared" si="167"/>
        <v>4285</v>
      </c>
      <c r="AN53" s="66">
        <f t="shared" si="167"/>
        <v>4285</v>
      </c>
      <c r="AO53" s="66">
        <f t="shared" si="167"/>
        <v>4285</v>
      </c>
      <c r="AP53" s="66">
        <f t="shared" si="167"/>
        <v>4285</v>
      </c>
      <c r="AQ53" s="66">
        <f t="shared" si="167"/>
        <v>4285</v>
      </c>
      <c r="AR53" s="75">
        <f>SUM(AF53:AQ53)</f>
        <v>51420</v>
      </c>
      <c r="AS53" s="66">
        <f t="shared" ref="AS53:BD53" si="168">SUM(AS49:AS51)</f>
        <v>4285</v>
      </c>
      <c r="AT53" s="66">
        <f t="shared" si="168"/>
        <v>4285</v>
      </c>
      <c r="AU53" s="66">
        <f t="shared" si="168"/>
        <v>4285</v>
      </c>
      <c r="AV53" s="66">
        <f t="shared" si="168"/>
        <v>4285</v>
      </c>
      <c r="AW53" s="66">
        <f t="shared" si="168"/>
        <v>4285</v>
      </c>
      <c r="AX53" s="66">
        <f t="shared" si="168"/>
        <v>4285</v>
      </c>
      <c r="AY53" s="66">
        <f t="shared" si="168"/>
        <v>4285</v>
      </c>
      <c r="AZ53" s="66">
        <f t="shared" si="168"/>
        <v>4285</v>
      </c>
      <c r="BA53" s="66">
        <f t="shared" si="168"/>
        <v>4285</v>
      </c>
      <c r="BB53" s="66">
        <f t="shared" si="168"/>
        <v>4285</v>
      </c>
      <c r="BC53" s="66">
        <f t="shared" si="168"/>
        <v>4285</v>
      </c>
      <c r="BD53" s="66">
        <f t="shared" si="168"/>
        <v>4285</v>
      </c>
      <c r="BE53" s="75">
        <f>SUM(AS53:BD53)</f>
        <v>51420</v>
      </c>
      <c r="BF53" s="66">
        <f t="shared" ref="BF53:BQ53" si="169">SUM(BF49:BF51)</f>
        <v>4285</v>
      </c>
      <c r="BG53" s="66">
        <f t="shared" si="169"/>
        <v>4285</v>
      </c>
      <c r="BH53" s="66">
        <f t="shared" si="169"/>
        <v>4285</v>
      </c>
      <c r="BI53" s="66">
        <f t="shared" si="169"/>
        <v>4285</v>
      </c>
      <c r="BJ53" s="66">
        <f t="shared" si="169"/>
        <v>4285</v>
      </c>
      <c r="BK53" s="66">
        <f t="shared" si="169"/>
        <v>4285</v>
      </c>
      <c r="BL53" s="66">
        <f t="shared" si="169"/>
        <v>4285</v>
      </c>
      <c r="BM53" s="66">
        <f t="shared" si="169"/>
        <v>4285</v>
      </c>
      <c r="BN53" s="66">
        <f t="shared" si="169"/>
        <v>4285</v>
      </c>
      <c r="BO53" s="66">
        <f t="shared" si="169"/>
        <v>0</v>
      </c>
      <c r="BP53" s="66">
        <f t="shared" si="169"/>
        <v>0</v>
      </c>
      <c r="BQ53" s="66">
        <f t="shared" si="169"/>
        <v>0</v>
      </c>
      <c r="BR53" s="75">
        <f>SUM(BF53:BQ53)</f>
        <v>38565</v>
      </c>
      <c r="BS53" s="66">
        <f t="shared" ref="BS53:CD53" si="170">SUM(BS49:BS51)</f>
        <v>0</v>
      </c>
      <c r="BT53" s="66">
        <f t="shared" si="170"/>
        <v>0</v>
      </c>
      <c r="BU53" s="66">
        <f t="shared" si="170"/>
        <v>0</v>
      </c>
      <c r="BV53" s="66">
        <f t="shared" si="170"/>
        <v>0</v>
      </c>
      <c r="BW53" s="66">
        <f t="shared" si="170"/>
        <v>0</v>
      </c>
      <c r="BX53" s="66">
        <f t="shared" si="170"/>
        <v>0</v>
      </c>
      <c r="BY53" s="66">
        <f t="shared" si="170"/>
        <v>0</v>
      </c>
      <c r="BZ53" s="66">
        <f t="shared" si="170"/>
        <v>0</v>
      </c>
      <c r="CA53" s="66">
        <f t="shared" si="170"/>
        <v>0</v>
      </c>
      <c r="CB53" s="66">
        <f t="shared" si="170"/>
        <v>0</v>
      </c>
      <c r="CC53" s="66">
        <f t="shared" si="170"/>
        <v>0</v>
      </c>
      <c r="CD53" s="66">
        <f t="shared" si="170"/>
        <v>0</v>
      </c>
      <c r="CE53" s="75">
        <f>SUM(BS53:CD53)</f>
        <v>0</v>
      </c>
      <c r="CF53" s="66">
        <f t="shared" ref="CF53:CQ53" si="171">SUM(CF49:CF51)</f>
        <v>0</v>
      </c>
      <c r="CG53" s="66">
        <f t="shared" si="171"/>
        <v>0</v>
      </c>
      <c r="CH53" s="66">
        <f t="shared" si="171"/>
        <v>0</v>
      </c>
      <c r="CI53" s="66">
        <f t="shared" si="171"/>
        <v>0</v>
      </c>
      <c r="CJ53" s="66">
        <f t="shared" si="171"/>
        <v>0</v>
      </c>
      <c r="CK53" s="66">
        <f t="shared" si="171"/>
        <v>0</v>
      </c>
      <c r="CL53" s="66">
        <f t="shared" si="171"/>
        <v>0</v>
      </c>
      <c r="CM53" s="66">
        <f t="shared" si="171"/>
        <v>0</v>
      </c>
      <c r="CN53" s="66">
        <f t="shared" si="171"/>
        <v>0</v>
      </c>
      <c r="CO53" s="66">
        <f t="shared" si="171"/>
        <v>0</v>
      </c>
      <c r="CP53" s="66">
        <f t="shared" si="171"/>
        <v>0</v>
      </c>
      <c r="CQ53" s="66">
        <f t="shared" si="171"/>
        <v>0</v>
      </c>
      <c r="CR53" s="75">
        <f>SUM(CF53:CQ53)</f>
        <v>0</v>
      </c>
      <c r="CS53" s="66">
        <f t="shared" ref="CS53:DD53" si="172">SUM(CS49:CS51)</f>
        <v>0</v>
      </c>
      <c r="CT53" s="66">
        <f t="shared" si="172"/>
        <v>0</v>
      </c>
      <c r="CU53" s="66">
        <f t="shared" si="172"/>
        <v>0</v>
      </c>
      <c r="CV53" s="66">
        <f t="shared" si="172"/>
        <v>0</v>
      </c>
      <c r="CW53" s="66">
        <f t="shared" si="172"/>
        <v>0</v>
      </c>
      <c r="CX53" s="66">
        <f t="shared" si="172"/>
        <v>0</v>
      </c>
      <c r="CY53" s="66">
        <f t="shared" si="172"/>
        <v>0</v>
      </c>
      <c r="CZ53" s="66">
        <f t="shared" si="172"/>
        <v>0</v>
      </c>
      <c r="DA53" s="66">
        <f t="shared" si="172"/>
        <v>0</v>
      </c>
      <c r="DB53" s="66">
        <f t="shared" si="172"/>
        <v>0</v>
      </c>
      <c r="DC53" s="66">
        <f t="shared" si="172"/>
        <v>0</v>
      </c>
      <c r="DD53" s="66">
        <f t="shared" si="172"/>
        <v>0</v>
      </c>
      <c r="DE53" s="75">
        <f>SUM(CS53:DD53)</f>
        <v>0</v>
      </c>
      <c r="DF53" s="66">
        <f t="shared" ref="DF53:DQ53" si="173">SUM(DF49:DF51)</f>
        <v>0</v>
      </c>
      <c r="DG53" s="66">
        <f t="shared" si="173"/>
        <v>0</v>
      </c>
      <c r="DH53" s="66">
        <f t="shared" si="173"/>
        <v>0</v>
      </c>
      <c r="DI53" s="66">
        <f t="shared" si="173"/>
        <v>0</v>
      </c>
      <c r="DJ53" s="66">
        <f t="shared" si="173"/>
        <v>0</v>
      </c>
      <c r="DK53" s="66">
        <f t="shared" si="173"/>
        <v>0</v>
      </c>
      <c r="DL53" s="66">
        <f t="shared" si="173"/>
        <v>0</v>
      </c>
      <c r="DM53" s="66">
        <f t="shared" si="173"/>
        <v>0</v>
      </c>
      <c r="DN53" s="66">
        <f t="shared" si="173"/>
        <v>0</v>
      </c>
      <c r="DO53" s="66">
        <f t="shared" si="173"/>
        <v>0</v>
      </c>
      <c r="DP53" s="66">
        <f t="shared" si="173"/>
        <v>0</v>
      </c>
      <c r="DQ53" s="66">
        <f t="shared" si="173"/>
        <v>0</v>
      </c>
      <c r="DR53" s="75">
        <f>SUM(DF53:DQ53)</f>
        <v>0</v>
      </c>
      <c r="DS53" s="66">
        <f t="shared" ref="DS53:ED53" si="174">SUM(DS49:DS51)</f>
        <v>0</v>
      </c>
      <c r="DT53" s="66">
        <f t="shared" si="174"/>
        <v>0</v>
      </c>
      <c r="DU53" s="66">
        <f t="shared" si="174"/>
        <v>0</v>
      </c>
      <c r="DV53" s="66">
        <f t="shared" si="174"/>
        <v>0</v>
      </c>
      <c r="DW53" s="66">
        <f t="shared" si="174"/>
        <v>0</v>
      </c>
      <c r="DX53" s="66">
        <f t="shared" si="174"/>
        <v>0</v>
      </c>
      <c r="DY53" s="66">
        <f t="shared" si="174"/>
        <v>0</v>
      </c>
      <c r="DZ53" s="66">
        <f t="shared" si="174"/>
        <v>0</v>
      </c>
      <c r="EA53" s="66">
        <f t="shared" si="174"/>
        <v>0</v>
      </c>
      <c r="EB53" s="66">
        <f t="shared" si="174"/>
        <v>0</v>
      </c>
      <c r="EC53" s="66">
        <f t="shared" si="174"/>
        <v>0</v>
      </c>
      <c r="ED53" s="66">
        <f t="shared" si="174"/>
        <v>0</v>
      </c>
      <c r="EE53" s="76">
        <f>SUM(DS53:ED53)</f>
        <v>0</v>
      </c>
    </row>
    <row r="54" spans="1:135" x14ac:dyDescent="0.2">
      <c r="A54" s="3" t="str">
        <f t="shared" si="164"/>
        <v>Remboursement mensuel</v>
      </c>
      <c r="B54" s="66">
        <f>'BOISSY EMPRUNT 2'!I5</f>
        <v>5977.8180397761407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3" t="str">
        <f t="shared" si="164"/>
        <v>Date obtention prêt</v>
      </c>
      <c r="B55" s="18">
        <f>'BOISSY EMPRUNT 2'!E9</f>
        <v>45665</v>
      </c>
      <c r="D55" s="22" t="s">
        <v>98</v>
      </c>
      <c r="E55" s="79"/>
      <c r="F55" s="66">
        <f t="shared" ref="F55:Q55" si="175">F36-F41-F46-F53</f>
        <v>-9461</v>
      </c>
      <c r="G55" s="66">
        <f t="shared" si="175"/>
        <v>-5961</v>
      </c>
      <c r="H55" s="66">
        <f t="shared" si="175"/>
        <v>-2561</v>
      </c>
      <c r="I55" s="66">
        <f t="shared" si="175"/>
        <v>-1861</v>
      </c>
      <c r="J55" s="66">
        <f t="shared" si="175"/>
        <v>1539</v>
      </c>
      <c r="K55" s="66">
        <f t="shared" si="175"/>
        <v>5239</v>
      </c>
      <c r="L55" s="66">
        <f t="shared" si="175"/>
        <v>3539</v>
      </c>
      <c r="M55" s="66">
        <f t="shared" si="175"/>
        <v>3539</v>
      </c>
      <c r="N55" s="66">
        <f t="shared" si="175"/>
        <v>4089</v>
      </c>
      <c r="O55" s="66">
        <f t="shared" si="175"/>
        <v>7689</v>
      </c>
      <c r="P55" s="66">
        <f t="shared" si="175"/>
        <v>9389</v>
      </c>
      <c r="Q55" s="66">
        <f t="shared" si="175"/>
        <v>13289</v>
      </c>
      <c r="R55" s="75">
        <f>SUM(F55:Q55)</f>
        <v>28468</v>
      </c>
      <c r="S55" s="66">
        <f t="shared" ref="S55:AD55" si="176">S36-S41-S46-S53</f>
        <v>10870</v>
      </c>
      <c r="T55" s="66">
        <f t="shared" si="176"/>
        <v>11685</v>
      </c>
      <c r="U55" s="66">
        <f t="shared" si="176"/>
        <v>9650</v>
      </c>
      <c r="V55" s="66">
        <f t="shared" si="176"/>
        <v>7185</v>
      </c>
      <c r="W55" s="66">
        <f t="shared" si="176"/>
        <v>14050</v>
      </c>
      <c r="X55" s="66">
        <f t="shared" si="176"/>
        <v>12350</v>
      </c>
      <c r="Y55" s="66">
        <f t="shared" si="176"/>
        <v>14050</v>
      </c>
      <c r="Z55" s="66">
        <f t="shared" si="176"/>
        <v>14050</v>
      </c>
      <c r="AA55" s="66">
        <f t="shared" si="176"/>
        <v>14050</v>
      </c>
      <c r="AB55" s="66">
        <f t="shared" si="176"/>
        <v>14050</v>
      </c>
      <c r="AC55" s="66">
        <f t="shared" si="176"/>
        <v>15630</v>
      </c>
      <c r="AD55" s="66">
        <f t="shared" si="176"/>
        <v>15630</v>
      </c>
      <c r="AE55" s="75">
        <f>SUM(S55:AD55)</f>
        <v>153250</v>
      </c>
      <c r="AF55" s="66">
        <f t="shared" ref="AF55:AQ55" si="177">AF36-AF41-AF46-AF53</f>
        <v>16035</v>
      </c>
      <c r="AG55" s="66">
        <f t="shared" si="177"/>
        <v>16035</v>
      </c>
      <c r="AH55" s="66">
        <f t="shared" si="177"/>
        <v>12520</v>
      </c>
      <c r="AI55" s="66">
        <f t="shared" si="177"/>
        <v>16035</v>
      </c>
      <c r="AJ55" s="66">
        <f t="shared" si="177"/>
        <v>16035</v>
      </c>
      <c r="AK55" s="66">
        <f t="shared" si="177"/>
        <v>16035</v>
      </c>
      <c r="AL55" s="66">
        <f t="shared" si="177"/>
        <v>16035</v>
      </c>
      <c r="AM55" s="66">
        <f t="shared" si="177"/>
        <v>16035</v>
      </c>
      <c r="AN55" s="66">
        <f t="shared" si="177"/>
        <v>16035</v>
      </c>
      <c r="AO55" s="66">
        <f t="shared" si="177"/>
        <v>16035</v>
      </c>
      <c r="AP55" s="66">
        <f t="shared" si="177"/>
        <v>16035</v>
      </c>
      <c r="AQ55" s="66">
        <f t="shared" si="177"/>
        <v>16035</v>
      </c>
      <c r="AR55" s="75">
        <f>SUM(AF55:AQ55)</f>
        <v>188905</v>
      </c>
      <c r="AS55" s="66">
        <f t="shared" ref="AS55:BD55" si="178">AS36-AS41-AS46-AS53</f>
        <v>16035</v>
      </c>
      <c r="AT55" s="66">
        <f t="shared" si="178"/>
        <v>16035</v>
      </c>
      <c r="AU55" s="66">
        <f t="shared" si="178"/>
        <v>12520</v>
      </c>
      <c r="AV55" s="66">
        <f t="shared" si="178"/>
        <v>16035</v>
      </c>
      <c r="AW55" s="66">
        <f t="shared" si="178"/>
        <v>16035</v>
      </c>
      <c r="AX55" s="66">
        <f t="shared" si="178"/>
        <v>16035</v>
      </c>
      <c r="AY55" s="66">
        <f t="shared" si="178"/>
        <v>16035</v>
      </c>
      <c r="AZ55" s="66">
        <f t="shared" si="178"/>
        <v>16035</v>
      </c>
      <c r="BA55" s="66">
        <f t="shared" si="178"/>
        <v>16035</v>
      </c>
      <c r="BB55" s="66">
        <f t="shared" si="178"/>
        <v>16035</v>
      </c>
      <c r="BC55" s="66">
        <f t="shared" si="178"/>
        <v>16035</v>
      </c>
      <c r="BD55" s="66">
        <f t="shared" si="178"/>
        <v>16035</v>
      </c>
      <c r="BE55" s="75">
        <f>SUM(AS55:BD55)</f>
        <v>188905</v>
      </c>
      <c r="BF55" s="66">
        <f t="shared" ref="BF55:BQ55" si="179">BF36-BF41-BF46-BF53</f>
        <v>16035</v>
      </c>
      <c r="BG55" s="66">
        <f t="shared" si="179"/>
        <v>16035</v>
      </c>
      <c r="BH55" s="66">
        <f t="shared" si="179"/>
        <v>12520</v>
      </c>
      <c r="BI55" s="66">
        <f t="shared" si="179"/>
        <v>16035</v>
      </c>
      <c r="BJ55" s="66">
        <f t="shared" si="179"/>
        <v>16035</v>
      </c>
      <c r="BK55" s="66">
        <f t="shared" si="179"/>
        <v>16035</v>
      </c>
      <c r="BL55" s="66">
        <f t="shared" si="179"/>
        <v>16035</v>
      </c>
      <c r="BM55" s="66">
        <f t="shared" si="179"/>
        <v>16035</v>
      </c>
      <c r="BN55" s="66">
        <f t="shared" si="179"/>
        <v>16035</v>
      </c>
      <c r="BO55" s="66">
        <f t="shared" si="179"/>
        <v>20320</v>
      </c>
      <c r="BP55" s="66">
        <f t="shared" si="179"/>
        <v>20320</v>
      </c>
      <c r="BQ55" s="66">
        <f t="shared" si="179"/>
        <v>20320</v>
      </c>
      <c r="BR55" s="75">
        <f>SUM(BF55:BQ55)</f>
        <v>201760</v>
      </c>
      <c r="BS55" s="66">
        <f t="shared" ref="BS55:CD55" si="180">BS36-BS41-BS46-BS53</f>
        <v>20320</v>
      </c>
      <c r="BT55" s="66">
        <f t="shared" si="180"/>
        <v>20320</v>
      </c>
      <c r="BU55" s="66">
        <f t="shared" si="180"/>
        <v>16805</v>
      </c>
      <c r="BV55" s="66">
        <f t="shared" si="180"/>
        <v>20320</v>
      </c>
      <c r="BW55" s="66">
        <f t="shared" si="180"/>
        <v>20320</v>
      </c>
      <c r="BX55" s="66">
        <f t="shared" si="180"/>
        <v>20320</v>
      </c>
      <c r="BY55" s="66">
        <f t="shared" si="180"/>
        <v>20320</v>
      </c>
      <c r="BZ55" s="66">
        <f t="shared" si="180"/>
        <v>20320</v>
      </c>
      <c r="CA55" s="66">
        <f t="shared" si="180"/>
        <v>20320</v>
      </c>
      <c r="CB55" s="66">
        <f t="shared" si="180"/>
        <v>20320</v>
      </c>
      <c r="CC55" s="66">
        <f t="shared" si="180"/>
        <v>20320</v>
      </c>
      <c r="CD55" s="66">
        <f t="shared" si="180"/>
        <v>20320</v>
      </c>
      <c r="CE55" s="75">
        <f>SUM(BS55:CD55)</f>
        <v>240325</v>
      </c>
      <c r="CF55" s="66">
        <f t="shared" ref="CF55:CQ55" si="181">CF36-CF41-CF46-CF53</f>
        <v>20320</v>
      </c>
      <c r="CG55" s="66">
        <f t="shared" si="181"/>
        <v>20320</v>
      </c>
      <c r="CH55" s="66">
        <f t="shared" si="181"/>
        <v>16805</v>
      </c>
      <c r="CI55" s="66">
        <f t="shared" si="181"/>
        <v>20320</v>
      </c>
      <c r="CJ55" s="66">
        <f t="shared" si="181"/>
        <v>20320</v>
      </c>
      <c r="CK55" s="66">
        <f t="shared" si="181"/>
        <v>20320</v>
      </c>
      <c r="CL55" s="66">
        <f t="shared" si="181"/>
        <v>20320</v>
      </c>
      <c r="CM55" s="66">
        <f t="shared" si="181"/>
        <v>20320</v>
      </c>
      <c r="CN55" s="66">
        <f t="shared" si="181"/>
        <v>20320</v>
      </c>
      <c r="CO55" s="66">
        <f t="shared" si="181"/>
        <v>20320</v>
      </c>
      <c r="CP55" s="66">
        <f t="shared" si="181"/>
        <v>20320</v>
      </c>
      <c r="CQ55" s="66">
        <f t="shared" si="181"/>
        <v>20320</v>
      </c>
      <c r="CR55" s="75">
        <f>SUM(CF55:CQ55)</f>
        <v>240325</v>
      </c>
      <c r="CS55" s="66">
        <f t="shared" ref="CS55:DD55" si="182">CS36-CS41-CS46-CS53</f>
        <v>20320</v>
      </c>
      <c r="CT55" s="66">
        <f t="shared" si="182"/>
        <v>20320</v>
      </c>
      <c r="CU55" s="66">
        <f t="shared" si="182"/>
        <v>16805</v>
      </c>
      <c r="CV55" s="66">
        <f t="shared" si="182"/>
        <v>20320</v>
      </c>
      <c r="CW55" s="66">
        <f t="shared" si="182"/>
        <v>20320</v>
      </c>
      <c r="CX55" s="66">
        <f t="shared" si="182"/>
        <v>20320</v>
      </c>
      <c r="CY55" s="66">
        <f t="shared" si="182"/>
        <v>20320</v>
      </c>
      <c r="CZ55" s="66">
        <f t="shared" si="182"/>
        <v>20320</v>
      </c>
      <c r="DA55" s="66">
        <f t="shared" si="182"/>
        <v>20320</v>
      </c>
      <c r="DB55" s="66">
        <f t="shared" si="182"/>
        <v>20320</v>
      </c>
      <c r="DC55" s="66">
        <f t="shared" si="182"/>
        <v>20320</v>
      </c>
      <c r="DD55" s="66">
        <f t="shared" si="182"/>
        <v>20320</v>
      </c>
      <c r="DE55" s="75">
        <f>SUM(CS55:DD55)</f>
        <v>240325</v>
      </c>
      <c r="DF55" s="66">
        <f t="shared" ref="DF55:DQ55" si="183">DF36-DF41-DF46-DF53</f>
        <v>20320</v>
      </c>
      <c r="DG55" s="66">
        <f t="shared" si="183"/>
        <v>20320</v>
      </c>
      <c r="DH55" s="66">
        <f t="shared" si="183"/>
        <v>16805</v>
      </c>
      <c r="DI55" s="66">
        <f t="shared" si="183"/>
        <v>20320</v>
      </c>
      <c r="DJ55" s="66">
        <f t="shared" si="183"/>
        <v>20320</v>
      </c>
      <c r="DK55" s="66">
        <f t="shared" si="183"/>
        <v>20320</v>
      </c>
      <c r="DL55" s="66">
        <f t="shared" si="183"/>
        <v>20320</v>
      </c>
      <c r="DM55" s="66">
        <f t="shared" si="183"/>
        <v>20320</v>
      </c>
      <c r="DN55" s="66">
        <f t="shared" si="183"/>
        <v>20320</v>
      </c>
      <c r="DO55" s="66">
        <f t="shared" si="183"/>
        <v>20320</v>
      </c>
      <c r="DP55" s="66">
        <f t="shared" si="183"/>
        <v>20320</v>
      </c>
      <c r="DQ55" s="66">
        <f t="shared" si="183"/>
        <v>20320</v>
      </c>
      <c r="DR55" s="75">
        <f>SUM(DF55:DQ55)</f>
        <v>240325</v>
      </c>
      <c r="DS55" s="66">
        <f t="shared" ref="DS55:ED55" si="184">DS36-DS41-DS46-DS53</f>
        <v>20320</v>
      </c>
      <c r="DT55" s="66">
        <f t="shared" si="184"/>
        <v>20320</v>
      </c>
      <c r="DU55" s="66">
        <f t="shared" si="184"/>
        <v>16805</v>
      </c>
      <c r="DV55" s="66">
        <f t="shared" si="184"/>
        <v>20320</v>
      </c>
      <c r="DW55" s="66">
        <f t="shared" si="184"/>
        <v>20320</v>
      </c>
      <c r="DX55" s="66">
        <f t="shared" si="184"/>
        <v>20320</v>
      </c>
      <c r="DY55" s="66">
        <f t="shared" si="184"/>
        <v>20320</v>
      </c>
      <c r="DZ55" s="66">
        <f t="shared" si="184"/>
        <v>20320</v>
      </c>
      <c r="EA55" s="66">
        <f t="shared" si="184"/>
        <v>20320</v>
      </c>
      <c r="EB55" s="66">
        <f t="shared" si="184"/>
        <v>20320</v>
      </c>
      <c r="EC55" s="66">
        <f t="shared" si="184"/>
        <v>20320</v>
      </c>
      <c r="ED55" s="66">
        <f t="shared" si="184"/>
        <v>20320</v>
      </c>
      <c r="EE55" s="76">
        <f>SUM(DS55:ED55)</f>
        <v>240325</v>
      </c>
    </row>
    <row r="56" spans="1:135" x14ac:dyDescent="0.2">
      <c r="A56" s="3" t="str">
        <f t="shared" si="164"/>
        <v>Début remboursement</v>
      </c>
      <c r="B56" s="18">
        <f>EDATE(B55, 1)</f>
        <v>45696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177</v>
      </c>
      <c r="B57" s="81">
        <f>B51</f>
        <v>15</v>
      </c>
      <c r="D57" s="2" t="s">
        <v>99</v>
      </c>
      <c r="F57" s="66">
        <f>IFERROR(INDEX('BOISSY EMPRUNT 1'!$I$14:$I$2000,MATCH('reporting boissy'!F$2,'BOISSY EMPRUNT 1'!$Z$14:$Z$2000,0)),0)</f>
        <v>2722.32</v>
      </c>
      <c r="G57" s="66">
        <f>IFERROR(INDEX('BOISSY EMPRUNT 1'!$I$14:$I$2000,MATCH('reporting boissy'!G$2,'BOISSY EMPRUNT 1'!$Z$14:$Z$2000,0)),0)</f>
        <v>2711.26</v>
      </c>
      <c r="H57" s="66">
        <f>IFERROR(INDEX('BOISSY EMPRUNT 1'!$I$14:$I$2000,MATCH('reporting boissy'!H$2,'BOISSY EMPRUNT 1'!$Z$14:$Z$2000,0)),0)</f>
        <v>2700.17</v>
      </c>
      <c r="I57" s="66">
        <f>IFERROR(INDEX('BOISSY EMPRUNT 1'!$I$14:$I$2000,MATCH('reporting boissy'!I$2,'BOISSY EMPRUNT 1'!$Z$14:$Z$2000,0)),0)</f>
        <v>2689.04</v>
      </c>
      <c r="J57" s="66">
        <f>IFERROR(INDEX('BOISSY EMPRUNT 1'!$I$14:$I$2000,MATCH('reporting boissy'!J$2,'BOISSY EMPRUNT 1'!$Z$14:$Z$2000,0)),0)</f>
        <v>2677.87</v>
      </c>
      <c r="K57" s="66">
        <f>IFERROR(INDEX('BOISSY EMPRUNT 1'!$I$14:$I$2000,MATCH('reporting boissy'!K$2,'BOISSY EMPRUNT 1'!$Z$14:$Z$2000,0)),0)</f>
        <v>2666.67</v>
      </c>
      <c r="L57" s="66">
        <f>IFERROR(INDEX('BOISSY EMPRUNT 1'!$I$14:$I$2000,MATCH('reporting boissy'!L$2,'BOISSY EMPRUNT 1'!$Z$14:$Z$2000,0)),0)</f>
        <v>2655.42</v>
      </c>
      <c r="M57" s="66">
        <f>IFERROR(INDEX('BOISSY EMPRUNT 1'!$I$14:$I$2000,MATCH('reporting boissy'!M$2,'BOISSY EMPRUNT 1'!$Z$14:$Z$2000,0)),0)</f>
        <v>2644.14</v>
      </c>
      <c r="N57" s="66">
        <f>IFERROR(INDEX('BOISSY EMPRUNT 1'!$I$14:$I$2000,MATCH('reporting boissy'!N$2,'BOISSY EMPRUNT 1'!$Z$14:$Z$2000,0)),0)</f>
        <v>2632.82</v>
      </c>
      <c r="O57" s="66">
        <f>IFERROR(INDEX('BOISSY EMPRUNT 1'!$I$14:$I$2000,MATCH('reporting boissy'!O$2,'BOISSY EMPRUNT 1'!$Z$14:$Z$2000,0)),0)</f>
        <v>2621.46</v>
      </c>
      <c r="P57" s="66">
        <f>IFERROR(INDEX('BOISSY EMPRUNT 1'!$I$14:$I$2000,MATCH('reporting boissy'!P$2,'BOISSY EMPRUNT 1'!$Z$14:$Z$2000,0)),0)</f>
        <v>2610.06</v>
      </c>
      <c r="Q57" s="66">
        <f>IFERROR(INDEX('BOISSY EMPRUNT 1'!$I$14:$I$2000,MATCH('reporting boissy'!Q$2,'BOISSY EMPRUNT 1'!$Z$14:$Z$2000,0)),0)</f>
        <v>2598.62</v>
      </c>
      <c r="R57" s="75">
        <f>SUM(F57:Q57)</f>
        <v>31929.85</v>
      </c>
      <c r="S57" s="69">
        <f>IFERROR(INDEX('BOISSY EMPRUNT 1'!$I$14:$I$2000,MATCH('reporting boissy'!S$2,'BOISSY EMPRUNT 1'!$Z$14:$Z$2000,0)),0)</f>
        <v>2587.15</v>
      </c>
      <c r="T57" s="69">
        <f>IFERROR(INDEX('BOISSY EMPRUNT 1'!$I$14:$I$2000,MATCH('reporting boissy'!T$2,'BOISSY EMPRUNT 1'!$Z$14:$Z$2000,0)),0)</f>
        <v>2575.63</v>
      </c>
      <c r="U57" s="66">
        <f>IFERROR(INDEX('BOISSY EMPRUNT 1'!$I$14:$I$2000,MATCH('reporting boissy'!U$2,'BOISSY EMPRUNT 1'!$Z$14:$Z$2000,0)),0)</f>
        <v>2564.0700000000002</v>
      </c>
      <c r="V57" s="66">
        <f>IFERROR(INDEX('BOISSY EMPRUNT 1'!$I$14:$I$2000,MATCH('reporting boissy'!V$2,'BOISSY EMPRUNT 1'!$Z$14:$Z$2000,0)),0)</f>
        <v>2552.48</v>
      </c>
      <c r="W57" s="66">
        <f>IFERROR(INDEX('BOISSY EMPRUNT 1'!$I$14:$I$2000,MATCH('reporting boissy'!W$2,'BOISSY EMPRUNT 1'!$Z$14:$Z$2000,0)),0)</f>
        <v>2540.85</v>
      </c>
      <c r="X57" s="66">
        <f>IFERROR(INDEX('BOISSY EMPRUNT 1'!$I$14:$I$2000,MATCH('reporting boissy'!X$2,'BOISSY EMPRUNT 1'!$Z$14:$Z$2000,0)),0)</f>
        <v>2529.17</v>
      </c>
      <c r="Y57" s="66">
        <f>IFERROR(INDEX('BOISSY EMPRUNT 1'!$I$14:$I$2000,MATCH('reporting boissy'!Y$2,'BOISSY EMPRUNT 1'!$Z$14:$Z$2000,0)),0)</f>
        <v>2517.46</v>
      </c>
      <c r="Z57" s="66">
        <f>IFERROR(INDEX('BOISSY EMPRUNT 1'!$I$14:$I$2000,MATCH('reporting boissy'!Z$2,'BOISSY EMPRUNT 1'!$Z$14:$Z$2000,0)),0)</f>
        <v>2505.6999999999998</v>
      </c>
      <c r="AA57" s="66">
        <f>IFERROR(INDEX('BOISSY EMPRUNT 1'!$I$14:$I$2000,MATCH('reporting boissy'!AA$2,'BOISSY EMPRUNT 1'!$Z$14:$Z$2000,0)),0)</f>
        <v>2493.91</v>
      </c>
      <c r="AB57" s="66">
        <f>IFERROR(INDEX('BOISSY EMPRUNT 1'!$I$14:$I$2000,MATCH('reporting boissy'!AB$2,'BOISSY EMPRUNT 1'!$Z$14:$Z$2000,0)),0)</f>
        <v>2482.0700000000002</v>
      </c>
      <c r="AC57" s="66">
        <f>IFERROR(INDEX('BOISSY EMPRUNT 1'!$I$14:$I$2000,MATCH('reporting boissy'!AC$2,'BOISSY EMPRUNT 1'!$Z$14:$Z$2000,0)),0)</f>
        <v>2470.1999999999998</v>
      </c>
      <c r="AD57" s="66">
        <f>IFERROR(INDEX('BOISSY EMPRUNT 1'!$I$14:$I$2000,MATCH('reporting boissy'!AD$2,'BOISSY EMPRUNT 1'!$Z$14:$Z$2000,0)),0)</f>
        <v>2458.2800000000002</v>
      </c>
      <c r="AE57" s="75">
        <f>SUM(S57:AD57)</f>
        <v>30276.97</v>
      </c>
      <c r="AF57" s="66">
        <f>IFERROR(INDEX('BOISSY EMPRUNT 1'!$I$14:$I$2000,MATCH('reporting boissy'!AF$2,'BOISSY EMPRUNT 1'!$Z$14:$Z$2000,0)),0)</f>
        <v>2446.33</v>
      </c>
      <c r="AG57" s="66">
        <f>IFERROR(INDEX('BOISSY EMPRUNT 1'!$I$14:$I$2000,MATCH('reporting boissy'!AG$2,'BOISSY EMPRUNT 1'!$Z$14:$Z$2000,0)),0)</f>
        <v>2434.33</v>
      </c>
      <c r="AH57" s="66">
        <f>IFERROR(INDEX('BOISSY EMPRUNT 1'!$I$14:$I$2000,MATCH('reporting boissy'!AH$2,'BOISSY EMPRUNT 1'!$Z$14:$Z$2000,0)),0)</f>
        <v>2422.29</v>
      </c>
      <c r="AI57" s="66">
        <f>IFERROR(INDEX('BOISSY EMPRUNT 1'!$I$14:$I$2000,MATCH('reporting boissy'!AI$2,'BOISSY EMPRUNT 1'!$Z$14:$Z$2000,0)),0)</f>
        <v>2410.21</v>
      </c>
      <c r="AJ57" s="66">
        <f>IFERROR(INDEX('BOISSY EMPRUNT 1'!$I$14:$I$2000,MATCH('reporting boissy'!AJ$2,'BOISSY EMPRUNT 1'!$Z$14:$Z$2000,0)),0)</f>
        <v>2398.09</v>
      </c>
      <c r="AK57" s="66">
        <f>IFERROR(INDEX('BOISSY EMPRUNT 1'!$I$14:$I$2000,MATCH('reporting boissy'!AK$2,'BOISSY EMPRUNT 1'!$Z$14:$Z$2000,0)),0)</f>
        <v>2385.9299999999998</v>
      </c>
      <c r="AL57" s="66">
        <f>IFERROR(INDEX('BOISSY EMPRUNT 1'!$I$14:$I$2000,MATCH('reporting boissy'!AL$2,'BOISSY EMPRUNT 1'!$Z$14:$Z$2000,0)),0)</f>
        <v>2373.73</v>
      </c>
      <c r="AM57" s="66">
        <f>IFERROR(INDEX('BOISSY EMPRUNT 1'!$I$14:$I$2000,MATCH('reporting boissy'!AM$2,'BOISSY EMPRUNT 1'!$Z$14:$Z$2000,0)),0)</f>
        <v>2361.48</v>
      </c>
      <c r="AN57" s="66">
        <f>IFERROR(INDEX('BOISSY EMPRUNT 1'!$I$14:$I$2000,MATCH('reporting boissy'!AN$2,'BOISSY EMPRUNT 1'!$Z$14:$Z$2000,0)),0)</f>
        <v>2349.1999999999998</v>
      </c>
      <c r="AO57" s="66">
        <f>IFERROR(INDEX('BOISSY EMPRUNT 1'!$I$14:$I$2000,MATCH('reporting boissy'!AO$2,'BOISSY EMPRUNT 1'!$Z$14:$Z$2000,0)),0)</f>
        <v>2336.87</v>
      </c>
      <c r="AP57" s="66">
        <f>IFERROR(INDEX('BOISSY EMPRUNT 1'!$I$14:$I$2000,MATCH('reporting boissy'!AP$2,'BOISSY EMPRUNT 1'!$Z$14:$Z$2000,0)),0)</f>
        <v>2324.5</v>
      </c>
      <c r="AQ57" s="66">
        <f>IFERROR(INDEX('BOISSY EMPRUNT 1'!$I$14:$I$2000,MATCH('reporting boissy'!AQ$2,'BOISSY EMPRUNT 1'!$Z$14:$Z$2000,0)),0)</f>
        <v>2312.08</v>
      </c>
      <c r="AR57" s="75">
        <f>SUM(AF57:AQ57)</f>
        <v>28555.040000000001</v>
      </c>
      <c r="AS57" s="66">
        <f>IFERROR(INDEX('BOISSY EMPRUNT 1'!$I$14:$I$2000,MATCH('reporting boissy'!AS$2,'BOISSY EMPRUNT 1'!$Z$14:$Z$2000,0)),0)</f>
        <v>2299.63</v>
      </c>
      <c r="AT57" s="66">
        <f>IFERROR(INDEX('BOISSY EMPRUNT 1'!$I$14:$I$2000,MATCH('reporting boissy'!AT$2,'BOISSY EMPRUNT 1'!$Z$14:$Z$2000,0)),0)</f>
        <v>2287.13</v>
      </c>
      <c r="AU57" s="66">
        <f>IFERROR(INDEX('BOISSY EMPRUNT 1'!$I$14:$I$2000,MATCH('reporting boissy'!AU$2,'BOISSY EMPRUNT 1'!$Z$14:$Z$2000,0)),0)</f>
        <v>2274.59</v>
      </c>
      <c r="AV57" s="66">
        <f>IFERROR(INDEX('BOISSY EMPRUNT 1'!$I$14:$I$2000,MATCH('reporting boissy'!AV$2,'BOISSY EMPRUNT 1'!$Z$14:$Z$2000,0)),0)</f>
        <v>2262</v>
      </c>
      <c r="AW57" s="66">
        <f>IFERROR(INDEX('BOISSY EMPRUNT 1'!$I$14:$I$2000,MATCH('reporting boissy'!AW$2,'BOISSY EMPRUNT 1'!$Z$14:$Z$2000,0)),0)</f>
        <v>2249.38</v>
      </c>
      <c r="AX57" s="66">
        <f>IFERROR(INDEX('BOISSY EMPRUNT 1'!$I$14:$I$2000,MATCH('reporting boissy'!AX$2,'BOISSY EMPRUNT 1'!$Z$14:$Z$2000,0)),0)</f>
        <v>2236.71</v>
      </c>
      <c r="AY57" s="66">
        <f>IFERROR(INDEX('BOISSY EMPRUNT 1'!$I$14:$I$2000,MATCH('reporting boissy'!AY$2,'BOISSY EMPRUNT 1'!$Z$14:$Z$2000,0)),0)</f>
        <v>2223.9899999999998</v>
      </c>
      <c r="AZ57" s="66">
        <f>IFERROR(INDEX('BOISSY EMPRUNT 1'!$I$14:$I$2000,MATCH('reporting boissy'!AZ$2,'BOISSY EMPRUNT 1'!$Z$14:$Z$2000,0)),0)</f>
        <v>2211.2399999999998</v>
      </c>
      <c r="BA57" s="66">
        <f>IFERROR(INDEX('BOISSY EMPRUNT 1'!$I$14:$I$2000,MATCH('reporting boissy'!BA$2,'BOISSY EMPRUNT 1'!$Z$14:$Z$2000,0)),0)</f>
        <v>2198.44</v>
      </c>
      <c r="BB57" s="66">
        <f>IFERROR(INDEX('BOISSY EMPRUNT 1'!$I$14:$I$2000,MATCH('reporting boissy'!BB$2,'BOISSY EMPRUNT 1'!$Z$14:$Z$2000,0)),0)</f>
        <v>2185.59</v>
      </c>
      <c r="BC57" s="66">
        <f>IFERROR(INDEX('BOISSY EMPRUNT 1'!$I$14:$I$2000,MATCH('reporting boissy'!BC$2,'BOISSY EMPRUNT 1'!$Z$14:$Z$2000,0)),0)</f>
        <v>2172.6999999999998</v>
      </c>
      <c r="BD57" s="66">
        <f>IFERROR(INDEX('BOISSY EMPRUNT 1'!$I$14:$I$2000,MATCH('reporting boissy'!BD$2,'BOISSY EMPRUNT 1'!$Z$14:$Z$2000,0)),0)</f>
        <v>2159.77</v>
      </c>
      <c r="BE57" s="75">
        <f>SUM(AS57:BD57)</f>
        <v>26761.17</v>
      </c>
      <c r="BF57" s="66">
        <f>IFERROR(INDEX('BOISSY EMPRUNT 1'!$I$14:$I$2000,MATCH('reporting boissy'!BF$2,'BOISSY EMPRUNT 1'!$Z$14:$Z$2000,0)),0)</f>
        <v>2146.8000000000002</v>
      </c>
      <c r="BG57" s="66">
        <f>IFERROR(INDEX('BOISSY EMPRUNT 1'!$I$14:$I$2000,MATCH('reporting boissy'!BG$2,'BOISSY EMPRUNT 1'!$Z$14:$Z$2000,0)),0)</f>
        <v>2133.77</v>
      </c>
      <c r="BH57" s="66">
        <f>IFERROR(INDEX('BOISSY EMPRUNT 1'!$I$14:$I$2000,MATCH('reporting boissy'!BH$2,'BOISSY EMPRUNT 1'!$Z$14:$Z$2000,0)),0)</f>
        <v>2120.71</v>
      </c>
      <c r="BI57" s="66">
        <f>IFERROR(INDEX('BOISSY EMPRUNT 1'!$I$14:$I$2000,MATCH('reporting boissy'!BI$2,'BOISSY EMPRUNT 1'!$Z$14:$Z$2000,0)),0)</f>
        <v>2107.6</v>
      </c>
      <c r="BJ57" s="66">
        <f>IFERROR(INDEX('BOISSY EMPRUNT 1'!$I$14:$I$2000,MATCH('reporting boissy'!BJ$2,'BOISSY EMPRUNT 1'!$Z$14:$Z$2000,0)),0)</f>
        <v>2094.4499999999998</v>
      </c>
      <c r="BK57" s="66">
        <f>IFERROR(INDEX('BOISSY EMPRUNT 1'!$I$14:$I$2000,MATCH('reporting boissy'!BK$2,'BOISSY EMPRUNT 1'!$Z$14:$Z$2000,0)),0)</f>
        <v>2081.25</v>
      </c>
      <c r="BL57" s="66">
        <f>IFERROR(INDEX('BOISSY EMPRUNT 1'!$I$14:$I$2000,MATCH('reporting boissy'!BL$2,'BOISSY EMPRUNT 1'!$Z$14:$Z$2000,0)),0)</f>
        <v>2068</v>
      </c>
      <c r="BM57" s="66">
        <f>IFERROR(INDEX('BOISSY EMPRUNT 1'!$I$14:$I$2000,MATCH('reporting boissy'!BM$2,'BOISSY EMPRUNT 1'!$Z$14:$Z$2000,0)),0)</f>
        <v>2054.71</v>
      </c>
      <c r="BN57" s="66">
        <f>IFERROR(INDEX('BOISSY EMPRUNT 1'!$I$14:$I$2000,MATCH('reporting boissy'!BN$2,'BOISSY EMPRUNT 1'!$Z$14:$Z$2000,0)),0)</f>
        <v>2041.38</v>
      </c>
      <c r="BO57" s="66">
        <f>IFERROR(INDEX('BOISSY EMPRUNT 1'!$I$14:$I$2000,MATCH('reporting boissy'!BO$2,'BOISSY EMPRUNT 1'!$Z$14:$Z$2000,0)),0)</f>
        <v>2028</v>
      </c>
      <c r="BP57" s="66">
        <f>IFERROR(INDEX('BOISSY EMPRUNT 1'!$I$14:$I$2000,MATCH('reporting boissy'!BP$2,'BOISSY EMPRUNT 1'!$Z$14:$Z$2000,0)),0)</f>
        <v>2014.57</v>
      </c>
      <c r="BQ57" s="66">
        <f>IFERROR(INDEX('BOISSY EMPRUNT 1'!$I$14:$I$2000,MATCH('reporting boissy'!BQ$2,'BOISSY EMPRUNT 1'!$Z$14:$Z$2000,0)),0)</f>
        <v>2001.1</v>
      </c>
      <c r="BR57" s="75">
        <f>SUM(BF57:BQ57)</f>
        <v>24892.339999999997</v>
      </c>
      <c r="BS57" s="66">
        <f>IFERROR(INDEX('BOISSY EMPRUNT 1'!$I$14:$I$2000,MATCH('reporting boissy'!BS$2,'BOISSY EMPRUNT 1'!$Z$14:$Z$2000,0)),0)</f>
        <v>1987.58</v>
      </c>
      <c r="BT57" s="66">
        <f>IFERROR(INDEX('BOISSY EMPRUNT 1'!$I$14:$I$2000,MATCH('reporting boissy'!BT$2,'BOISSY EMPRUNT 1'!$Z$14:$Z$2000,0)),0)</f>
        <v>1974.02</v>
      </c>
      <c r="BU57" s="66">
        <f>IFERROR(INDEX('BOISSY EMPRUNT 1'!$I$14:$I$2000,MATCH('reporting boissy'!BU$2,'BOISSY EMPRUNT 1'!$Z$14:$Z$2000,0)),0)</f>
        <v>1960.4</v>
      </c>
      <c r="BV57" s="66">
        <f>IFERROR(INDEX('BOISSY EMPRUNT 1'!$I$14:$I$2000,MATCH('reporting boissy'!BV$2,'BOISSY EMPRUNT 1'!$Z$14:$Z$2000,0)),0)</f>
        <v>1946.75</v>
      </c>
      <c r="BW57" s="66">
        <f>IFERROR(INDEX('BOISSY EMPRUNT 1'!$I$14:$I$2000,MATCH('reporting boissy'!BW$2,'BOISSY EMPRUNT 1'!$Z$14:$Z$2000,0)),0)</f>
        <v>1933.04</v>
      </c>
      <c r="BX57" s="66">
        <f>IFERROR(INDEX('BOISSY EMPRUNT 1'!$I$14:$I$2000,MATCH('reporting boissy'!BX$2,'BOISSY EMPRUNT 1'!$Z$14:$Z$2000,0)),0)</f>
        <v>1919.29</v>
      </c>
      <c r="BY57" s="66">
        <f>IFERROR(INDEX('BOISSY EMPRUNT 1'!$I$14:$I$2000,MATCH('reporting boissy'!BY$2,'BOISSY EMPRUNT 1'!$Z$14:$Z$2000,0)),0)</f>
        <v>1905.49</v>
      </c>
      <c r="BZ57" s="66">
        <f>IFERROR(INDEX('BOISSY EMPRUNT 1'!$I$14:$I$2000,MATCH('reporting boissy'!BZ$2,'BOISSY EMPRUNT 1'!$Z$14:$Z$2000,0)),0)</f>
        <v>1891.65</v>
      </c>
      <c r="CA57" s="66">
        <f>IFERROR(INDEX('BOISSY EMPRUNT 1'!$I$14:$I$2000,MATCH('reporting boissy'!CA$2,'BOISSY EMPRUNT 1'!$Z$14:$Z$2000,0)),0)</f>
        <v>1877.76</v>
      </c>
      <c r="CB57" s="66">
        <f>IFERROR(INDEX('BOISSY EMPRUNT 1'!$I$14:$I$2000,MATCH('reporting boissy'!CB$2,'BOISSY EMPRUNT 1'!$Z$14:$Z$2000,0)),0)</f>
        <v>1863.82</v>
      </c>
      <c r="CC57" s="66">
        <f>IFERROR(INDEX('BOISSY EMPRUNT 1'!$I$14:$I$2000,MATCH('reporting boissy'!CC$2,'BOISSY EMPRUNT 1'!$Z$14:$Z$2000,0)),0)</f>
        <v>1849.83</v>
      </c>
      <c r="CD57" s="66">
        <f>IFERROR(INDEX('BOISSY EMPRUNT 1'!$I$14:$I$2000,MATCH('reporting boissy'!CD$2,'BOISSY EMPRUNT 1'!$Z$14:$Z$2000,0)),0)</f>
        <v>1835.79</v>
      </c>
      <c r="CE57" s="75">
        <f>SUM(BS57:CD57)</f>
        <v>22945.42</v>
      </c>
      <c r="CF57" s="66">
        <f>IFERROR(INDEX('BOISSY EMPRUNT 1'!$I$14:$I$2000,MATCH('reporting boissy'!CF$2,'BOISSY EMPRUNT 1'!$Z$14:$Z$2000,0)),0)</f>
        <v>1821.71</v>
      </c>
      <c r="CG57" s="66">
        <f>IFERROR(INDEX('BOISSY EMPRUNT 1'!$I$14:$I$2000,MATCH('reporting boissy'!CG$2,'BOISSY EMPRUNT 1'!$Z$14:$Z$2000,0)),0)</f>
        <v>1807.58</v>
      </c>
      <c r="CH57" s="66">
        <f>IFERROR(INDEX('BOISSY EMPRUNT 1'!$I$14:$I$2000,MATCH('reporting boissy'!CH$2,'BOISSY EMPRUNT 1'!$Z$14:$Z$2000,0)),0)</f>
        <v>1793.4</v>
      </c>
      <c r="CI57" s="66">
        <f>IFERROR(INDEX('BOISSY EMPRUNT 1'!$I$14:$I$2000,MATCH('reporting boissy'!CI$2,'BOISSY EMPRUNT 1'!$Z$14:$Z$2000,0)),0)</f>
        <v>1779.17</v>
      </c>
      <c r="CJ57" s="66">
        <f>IFERROR(INDEX('BOISSY EMPRUNT 1'!$I$14:$I$2000,MATCH('reporting boissy'!CJ$2,'BOISSY EMPRUNT 1'!$Z$14:$Z$2000,0)),0)</f>
        <v>1764.9</v>
      </c>
      <c r="CK57" s="66">
        <f>IFERROR(INDEX('BOISSY EMPRUNT 1'!$I$14:$I$2000,MATCH('reporting boissy'!CK$2,'BOISSY EMPRUNT 1'!$Z$14:$Z$2000,0)),0)</f>
        <v>1750.57</v>
      </c>
      <c r="CL57" s="66">
        <f>IFERROR(INDEX('BOISSY EMPRUNT 1'!$I$14:$I$2000,MATCH('reporting boissy'!CL$2,'BOISSY EMPRUNT 1'!$Z$14:$Z$2000,0)),0)</f>
        <v>1736.2</v>
      </c>
      <c r="CM57" s="66">
        <f>IFERROR(INDEX('BOISSY EMPRUNT 1'!$I$14:$I$2000,MATCH('reporting boissy'!CM$2,'BOISSY EMPRUNT 1'!$Z$14:$Z$2000,0)),0)</f>
        <v>1721.77</v>
      </c>
      <c r="CN57" s="66">
        <f>IFERROR(INDEX('BOISSY EMPRUNT 1'!$I$14:$I$2000,MATCH('reporting boissy'!CN$2,'BOISSY EMPRUNT 1'!$Z$14:$Z$2000,0)),0)</f>
        <v>1707.3</v>
      </c>
      <c r="CO57" s="66">
        <f>IFERROR(INDEX('BOISSY EMPRUNT 1'!$I$14:$I$2000,MATCH('reporting boissy'!CO$2,'BOISSY EMPRUNT 1'!$Z$14:$Z$2000,0)),0)</f>
        <v>1692.78</v>
      </c>
      <c r="CP57" s="66">
        <f>IFERROR(INDEX('BOISSY EMPRUNT 1'!$I$14:$I$2000,MATCH('reporting boissy'!CP$2,'BOISSY EMPRUNT 1'!$Z$14:$Z$2000,0)),0)</f>
        <v>1678.21</v>
      </c>
      <c r="CQ57" s="66">
        <f>IFERROR(INDEX('BOISSY EMPRUNT 1'!$I$14:$I$2000,MATCH('reporting boissy'!CQ$2,'BOISSY EMPRUNT 1'!$Z$14:$Z$2000,0)),0)</f>
        <v>1663.59</v>
      </c>
      <c r="CR57" s="75">
        <f>SUM(CF57:CQ57)</f>
        <v>20917.18</v>
      </c>
      <c r="CS57" s="66">
        <f>IFERROR(INDEX('BOISSY EMPRUNT 1'!$I$14:$I$2000,MATCH('reporting boissy'!CS$2,'BOISSY EMPRUNT 1'!$Z$14:$Z$2000,0)),0)</f>
        <v>1648.91</v>
      </c>
      <c r="CT57" s="66">
        <f>IFERROR(INDEX('BOISSY EMPRUNT 1'!$I$14:$I$2000,MATCH('reporting boissy'!CT$2,'BOISSY EMPRUNT 1'!$Z$14:$Z$2000,0)),0)</f>
        <v>1634.19</v>
      </c>
      <c r="CU57" s="66">
        <f>IFERROR(INDEX('BOISSY EMPRUNT 1'!$I$14:$I$2000,MATCH('reporting boissy'!CU$2,'BOISSY EMPRUNT 1'!$Z$14:$Z$2000,0)),0)</f>
        <v>1619.42</v>
      </c>
      <c r="CV57" s="66">
        <f>IFERROR(INDEX('BOISSY EMPRUNT 1'!$I$14:$I$2000,MATCH('reporting boissy'!CV$2,'BOISSY EMPRUNT 1'!$Z$14:$Z$2000,0)),0)</f>
        <v>1604.6</v>
      </c>
      <c r="CW57" s="66">
        <f>IFERROR(INDEX('BOISSY EMPRUNT 1'!$I$14:$I$2000,MATCH('reporting boissy'!CW$2,'BOISSY EMPRUNT 1'!$Z$14:$Z$2000,0)),0)</f>
        <v>1589.73</v>
      </c>
      <c r="CX57" s="66">
        <f>IFERROR(INDEX('BOISSY EMPRUNT 1'!$I$14:$I$2000,MATCH('reporting boissy'!CX$2,'BOISSY EMPRUNT 1'!$Z$14:$Z$2000,0)),0)</f>
        <v>1574.8</v>
      </c>
      <c r="CY57" s="66">
        <f>IFERROR(INDEX('BOISSY EMPRUNT 1'!$I$14:$I$2000,MATCH('reporting boissy'!CY$2,'BOISSY EMPRUNT 1'!$Z$14:$Z$2000,0)),0)</f>
        <v>1559.83</v>
      </c>
      <c r="CZ57" s="66">
        <f>IFERROR(INDEX('BOISSY EMPRUNT 1'!$I$14:$I$2000,MATCH('reporting boissy'!CZ$2,'BOISSY EMPRUNT 1'!$Z$14:$Z$2000,0)),0)</f>
        <v>1544.8</v>
      </c>
      <c r="DA57" s="66">
        <f>IFERROR(INDEX('BOISSY EMPRUNT 1'!$I$14:$I$2000,MATCH('reporting boissy'!DA$2,'BOISSY EMPRUNT 1'!$Z$14:$Z$2000,0)),0)</f>
        <v>1529.72</v>
      </c>
      <c r="DB57" s="66">
        <f>IFERROR(INDEX('BOISSY EMPRUNT 1'!$I$14:$I$2000,MATCH('reporting boissy'!DB$2,'BOISSY EMPRUNT 1'!$Z$14:$Z$2000,0)),0)</f>
        <v>1514.59</v>
      </c>
      <c r="DC57" s="66">
        <f>IFERROR(INDEX('BOISSY EMPRUNT 1'!$I$14:$I$2000,MATCH('reporting boissy'!DC$2,'BOISSY EMPRUNT 1'!$Z$14:$Z$2000,0)),0)</f>
        <v>1499.41</v>
      </c>
      <c r="DD57" s="66">
        <f>IFERROR(INDEX('BOISSY EMPRUNT 1'!$I$14:$I$2000,MATCH('reporting boissy'!DD$2,'BOISSY EMPRUNT 1'!$Z$14:$Z$2000,0)),0)</f>
        <v>1484.18</v>
      </c>
      <c r="DE57" s="75">
        <f>SUM(CS57:DD57)</f>
        <v>18804.18</v>
      </c>
      <c r="DF57" s="66">
        <f>IFERROR(INDEX('BOISSY EMPRUNT 1'!$I$14:$I$2000,MATCH('reporting boissy'!DF$2,'BOISSY EMPRUNT 1'!$Z$14:$Z$2000,0)),0)</f>
        <v>1468.9</v>
      </c>
      <c r="DG57" s="66">
        <f>IFERROR(INDEX('BOISSY EMPRUNT 1'!$I$14:$I$2000,MATCH('reporting boissy'!DG$2,'BOISSY EMPRUNT 1'!$Z$14:$Z$2000,0)),0)</f>
        <v>1453.56</v>
      </c>
      <c r="DH57" s="66">
        <f>IFERROR(INDEX('BOISSY EMPRUNT 1'!$I$14:$I$2000,MATCH('reporting boissy'!DH$2,'BOISSY EMPRUNT 1'!$Z$14:$Z$2000,0)),0)</f>
        <v>1438.17</v>
      </c>
      <c r="DI57" s="66">
        <f>IFERROR(INDEX('BOISSY EMPRUNT 1'!$I$14:$I$2000,MATCH('reporting boissy'!DI$2,'BOISSY EMPRUNT 1'!$Z$14:$Z$2000,0)),0)</f>
        <v>1422.73</v>
      </c>
      <c r="DJ57" s="66">
        <f>IFERROR(INDEX('BOISSY EMPRUNT 1'!$I$14:$I$2000,MATCH('reporting boissy'!DJ$2,'BOISSY EMPRUNT 1'!$Z$14:$Z$2000,0)),0)</f>
        <v>1407.24</v>
      </c>
      <c r="DK57" s="66">
        <f>IFERROR(INDEX('BOISSY EMPRUNT 1'!$I$14:$I$2000,MATCH('reporting boissy'!DK$2,'BOISSY EMPRUNT 1'!$Z$14:$Z$2000,0)),0)</f>
        <v>1391.69</v>
      </c>
      <c r="DL57" s="66">
        <f>IFERROR(INDEX('BOISSY EMPRUNT 1'!$I$14:$I$2000,MATCH('reporting boissy'!DL$2,'BOISSY EMPRUNT 1'!$Z$14:$Z$2000,0)),0)</f>
        <v>1376.09</v>
      </c>
      <c r="DM57" s="66">
        <f>IFERROR(INDEX('BOISSY EMPRUNT 1'!$I$14:$I$2000,MATCH('reporting boissy'!DM$2,'BOISSY EMPRUNT 1'!$Z$14:$Z$2000,0)),0)</f>
        <v>1360.43</v>
      </c>
      <c r="DN57" s="66">
        <f>IFERROR(INDEX('BOISSY EMPRUNT 1'!$I$14:$I$2000,MATCH('reporting boissy'!DN$2,'BOISSY EMPRUNT 1'!$Z$14:$Z$2000,0)),0)</f>
        <v>1344.73</v>
      </c>
      <c r="DO57" s="66">
        <f>IFERROR(INDEX('BOISSY EMPRUNT 1'!$I$14:$I$2000,MATCH('reporting boissy'!DO$2,'BOISSY EMPRUNT 1'!$Z$14:$Z$2000,0)),0)</f>
        <v>1328.97</v>
      </c>
      <c r="DP57" s="66">
        <f>IFERROR(INDEX('BOISSY EMPRUNT 1'!$I$14:$I$2000,MATCH('reporting boissy'!DP$2,'BOISSY EMPRUNT 1'!$Z$14:$Z$2000,0)),0)</f>
        <v>1313.15</v>
      </c>
      <c r="DQ57" s="66">
        <f>IFERROR(INDEX('BOISSY EMPRUNT 1'!$I$14:$I$2000,MATCH('reporting boissy'!DQ$2,'BOISSY EMPRUNT 1'!$Z$14:$Z$2000,0)),0)</f>
        <v>1297.28</v>
      </c>
      <c r="DR57" s="75">
        <f>SUM(DF57:DQ57)</f>
        <v>16602.939999999999</v>
      </c>
      <c r="DS57" s="66">
        <f>IFERROR(INDEX('BOISSY EMPRUNT 1'!$I$14:$I$2000,MATCH('reporting boissy'!DS$2,'BOISSY EMPRUNT 1'!$Z$14:$Z$2000,0)),0)</f>
        <v>1281.3599999999999</v>
      </c>
      <c r="DT57" s="66">
        <f>IFERROR(INDEX('BOISSY EMPRUNT 1'!$I$14:$I$2000,MATCH('reporting boissy'!DT$2,'BOISSY EMPRUNT 1'!$Z$14:$Z$2000,0)),0)</f>
        <v>1265.3800000000001</v>
      </c>
      <c r="DU57" s="66">
        <f>IFERROR(INDEX('BOISSY EMPRUNT 1'!$I$14:$I$2000,MATCH('reporting boissy'!DU$2,'BOISSY EMPRUNT 1'!$Z$14:$Z$2000,0)),0)</f>
        <v>1249.3499999999999</v>
      </c>
      <c r="DV57" s="66">
        <f>IFERROR(INDEX('BOISSY EMPRUNT 1'!$I$14:$I$2000,MATCH('reporting boissy'!DV$2,'BOISSY EMPRUNT 1'!$Z$14:$Z$2000,0)),0)</f>
        <v>1233.26</v>
      </c>
      <c r="DW57" s="66">
        <f>IFERROR(INDEX('BOISSY EMPRUNT 1'!$I$14:$I$2000,MATCH('reporting boissy'!DW$2,'BOISSY EMPRUNT 1'!$Z$14:$Z$2000,0)),0)</f>
        <v>1217.1199999999999</v>
      </c>
      <c r="DX57" s="66">
        <f>IFERROR(INDEX('BOISSY EMPRUNT 1'!$I$14:$I$2000,MATCH('reporting boissy'!DX$2,'BOISSY EMPRUNT 1'!$Z$14:$Z$2000,0)),0)</f>
        <v>1200.92</v>
      </c>
      <c r="DY57" s="66">
        <f>IFERROR(INDEX('BOISSY EMPRUNT 1'!$I$14:$I$2000,MATCH('reporting boissy'!DY$2,'BOISSY EMPRUNT 1'!$Z$14:$Z$2000,0)),0)</f>
        <v>1184.67</v>
      </c>
      <c r="DZ57" s="66">
        <f>IFERROR(INDEX('BOISSY EMPRUNT 1'!$I$14:$I$2000,MATCH('reporting boissy'!DZ$2,'BOISSY EMPRUNT 1'!$Z$14:$Z$2000,0)),0)</f>
        <v>1168.3599999999999</v>
      </c>
      <c r="EA57" s="66">
        <f>IFERROR(INDEX('BOISSY EMPRUNT 1'!$I$14:$I$2000,MATCH('reporting boissy'!EA$2,'BOISSY EMPRUNT 1'!$Z$14:$Z$2000,0)),0)</f>
        <v>1152</v>
      </c>
      <c r="EB57" s="66">
        <f>IFERROR(INDEX('BOISSY EMPRUNT 1'!$I$14:$I$2000,MATCH('reporting boissy'!EB$2,'BOISSY EMPRUNT 1'!$Z$14:$Z$2000,0)),0)</f>
        <v>1135.58</v>
      </c>
      <c r="EC57" s="66">
        <f>IFERROR(INDEX('BOISSY EMPRUNT 1'!$I$14:$I$2000,MATCH('reporting boissy'!EC$2,'BOISSY EMPRUNT 1'!$Z$14:$Z$2000,0)),0)</f>
        <v>1119.1099999999999</v>
      </c>
      <c r="ED57" s="66">
        <f>IFERROR(INDEX('BOISSY EMPRUNT 1'!$I$14:$I$2000,MATCH('reporting boissy'!ED$2,'BOISSY EMPRUNT 1'!$Z$14:$Z$2000,0)),0)</f>
        <v>1102.57</v>
      </c>
      <c r="EE57" s="75">
        <f>SUM(DS57:ED57)</f>
        <v>14309.68</v>
      </c>
    </row>
    <row r="58" spans="1:135" x14ac:dyDescent="0.2">
      <c r="A58" s="3" t="s">
        <v>178</v>
      </c>
      <c r="B58" s="66">
        <f>ROUND(B50/B57,0)</f>
        <v>53333</v>
      </c>
      <c r="D58" s="2" t="s">
        <v>100</v>
      </c>
      <c r="F58" s="66">
        <f>IFERROR(INDEX('BOISSY EMPRUNT 2'!$I$14:$I$2000,MATCH('reporting boissy'!F$2,'BOISSY EMPRUNT 2'!$Z$14:$Z$2000,0)),0)</f>
        <v>2766.67</v>
      </c>
      <c r="G58" s="66">
        <f>IFERROR(INDEX('BOISSY EMPRUNT 2'!$I$14:$I$2000,MATCH('reporting boissy'!G$2,'BOISSY EMPRUNT 2'!$Z$14:$Z$2000,0)),0)</f>
        <v>2755.56</v>
      </c>
      <c r="H58" s="66">
        <f>IFERROR(INDEX('BOISSY EMPRUNT 2'!$I$14:$I$2000,MATCH('reporting boissy'!H$2,'BOISSY EMPRUNT 2'!$Z$14:$Z$2000,0)),0)</f>
        <v>2744.42</v>
      </c>
      <c r="I58" s="66">
        <f>IFERROR(INDEX('BOISSY EMPRUNT 2'!$I$14:$I$2000,MATCH('reporting boissy'!I$2,'BOISSY EMPRUNT 2'!$Z$14:$Z$2000,0)),0)</f>
        <v>2733.24</v>
      </c>
      <c r="J58" s="66">
        <f>IFERROR(INDEX('BOISSY EMPRUNT 2'!$I$14:$I$2000,MATCH('reporting boissy'!J$2,'BOISSY EMPRUNT 2'!$Z$14:$Z$2000,0)),0)</f>
        <v>2722.01</v>
      </c>
      <c r="K58" s="66">
        <f>IFERROR(INDEX('BOISSY EMPRUNT 2'!$I$14:$I$2000,MATCH('reporting boissy'!K$2,'BOISSY EMPRUNT 2'!$Z$14:$Z$2000,0)),0)</f>
        <v>2710.76</v>
      </c>
      <c r="L58" s="66">
        <f>IFERROR(INDEX('BOISSY EMPRUNT 2'!$I$14:$I$2000,MATCH('reporting boissy'!L$2,'BOISSY EMPRUNT 2'!$Z$14:$Z$2000,0)),0)</f>
        <v>2699.46</v>
      </c>
      <c r="M58" s="66">
        <f>IFERROR(INDEX('BOISSY EMPRUNT 2'!$I$14:$I$2000,MATCH('reporting boissy'!M$2,'BOISSY EMPRUNT 2'!$Z$14:$Z$2000,0)),0)</f>
        <v>2688.12</v>
      </c>
      <c r="N58" s="66">
        <f>IFERROR(INDEX('BOISSY EMPRUNT 2'!$I$14:$I$2000,MATCH('reporting boissy'!N$2,'BOISSY EMPRUNT 2'!$Z$14:$Z$2000,0)),0)</f>
        <v>2676.74</v>
      </c>
      <c r="O58" s="66">
        <f>IFERROR(INDEX('BOISSY EMPRUNT 2'!$I$14:$I$2000,MATCH('reporting boissy'!O$2,'BOISSY EMPRUNT 2'!$Z$14:$Z$2000,0)),0)</f>
        <v>2665.33</v>
      </c>
      <c r="P58" s="66">
        <f>IFERROR(INDEX('BOISSY EMPRUNT 2'!$I$14:$I$2000,MATCH('reporting boissy'!P$2,'BOISSY EMPRUNT 2'!$Z$14:$Z$2000,0)),0)</f>
        <v>2653.87</v>
      </c>
      <c r="Q58" s="66">
        <f>IFERROR(INDEX('BOISSY EMPRUNT 2'!$I$14:$I$2000,MATCH('reporting boissy'!Q$2,'BOISSY EMPRUNT 2'!$Z$14:$Z$2000,0)),0)</f>
        <v>2642.37</v>
      </c>
      <c r="R58" s="75">
        <f>SUM(F58:Q58)</f>
        <v>32458.549999999996</v>
      </c>
      <c r="S58" s="69">
        <f>IFERROR(INDEX('BOISSY EMPRUNT 2'!$I$14:$I$2000,MATCH('reporting boissy'!S$2,'BOISSY EMPRUNT 2'!$Z$14:$Z$2000,0)),0)</f>
        <v>2630.84</v>
      </c>
      <c r="T58" s="69">
        <f>IFERROR(INDEX('BOISSY EMPRUNT 2'!$I$14:$I$2000,MATCH('reporting boissy'!T$2,'BOISSY EMPRUNT 2'!$Z$14:$Z$2000,0)),0)</f>
        <v>2619.2600000000002</v>
      </c>
      <c r="U58" s="66">
        <f>IFERROR(INDEX('BOISSY EMPRUNT 2'!$I$14:$I$2000,MATCH('reporting boissy'!U$2,'BOISSY EMPRUNT 2'!$Z$14:$Z$2000,0)),0)</f>
        <v>2607.65</v>
      </c>
      <c r="V58" s="66">
        <f>IFERROR(INDEX('BOISSY EMPRUNT 2'!$I$14:$I$2000,MATCH('reporting boissy'!V$2,'BOISSY EMPRUNT 2'!$Z$14:$Z$2000,0)),0)</f>
        <v>2595.9899999999998</v>
      </c>
      <c r="W58" s="66">
        <f>IFERROR(INDEX('BOISSY EMPRUNT 2'!$I$14:$I$2000,MATCH('reporting boissy'!W$2,'BOISSY EMPRUNT 2'!$Z$14:$Z$2000,0)),0)</f>
        <v>2584.3000000000002</v>
      </c>
      <c r="X58" s="66">
        <f>IFERROR(INDEX('BOISSY EMPRUNT 2'!$I$14:$I$2000,MATCH('reporting boissy'!X$2,'BOISSY EMPRUNT 2'!$Z$14:$Z$2000,0)),0)</f>
        <v>2572.56</v>
      </c>
      <c r="Y58" s="66">
        <f>IFERROR(INDEX('BOISSY EMPRUNT 2'!$I$14:$I$2000,MATCH('reporting boissy'!Y$2,'BOISSY EMPRUNT 2'!$Z$14:$Z$2000,0)),0)</f>
        <v>2560.79</v>
      </c>
      <c r="Z58" s="66">
        <f>IFERROR(INDEX('BOISSY EMPRUNT 2'!$I$14:$I$2000,MATCH('reporting boissy'!Z$2,'BOISSY EMPRUNT 2'!$Z$14:$Z$2000,0)),0)</f>
        <v>2548.9699999999998</v>
      </c>
      <c r="AA58" s="66">
        <f>IFERROR(INDEX('BOISSY EMPRUNT 2'!$I$14:$I$2000,MATCH('reporting boissy'!AA$2,'BOISSY EMPRUNT 2'!$Z$14:$Z$2000,0)),0)</f>
        <v>2537.11</v>
      </c>
      <c r="AB58" s="66">
        <f>IFERROR(INDEX('BOISSY EMPRUNT 2'!$I$14:$I$2000,MATCH('reporting boissy'!AB$2,'BOISSY EMPRUNT 2'!$Z$14:$Z$2000,0)),0)</f>
        <v>2525.21</v>
      </c>
      <c r="AC58" s="66">
        <f>IFERROR(INDEX('BOISSY EMPRUNT 2'!$I$14:$I$2000,MATCH('reporting boissy'!AC$2,'BOISSY EMPRUNT 2'!$Z$14:$Z$2000,0)),0)</f>
        <v>2513.27</v>
      </c>
      <c r="AD58" s="66">
        <f>IFERROR(INDEX('BOISSY EMPRUNT 2'!$I$14:$I$2000,MATCH('reporting boissy'!AD$2,'BOISSY EMPRUNT 2'!$Z$14:$Z$2000,0)),0)</f>
        <v>2501.29</v>
      </c>
      <c r="AE58" s="75">
        <f>SUM(S58:AD58)</f>
        <v>30797.24</v>
      </c>
      <c r="AF58" s="66">
        <f>IFERROR(INDEX('BOISSY EMPRUNT 2'!$I$14:$I$2000,MATCH('reporting boissy'!AF$2,'BOISSY EMPRUNT 2'!$Z$14:$Z$2000,0)),0)</f>
        <v>2489.27</v>
      </c>
      <c r="AG58" s="66">
        <f>IFERROR(INDEX('BOISSY EMPRUNT 2'!$I$14:$I$2000,MATCH('reporting boissy'!AG$2,'BOISSY EMPRUNT 2'!$Z$14:$Z$2000,0)),0)</f>
        <v>2477.1999999999998</v>
      </c>
      <c r="AH58" s="66">
        <f>IFERROR(INDEX('BOISSY EMPRUNT 2'!$I$14:$I$2000,MATCH('reporting boissy'!AH$2,'BOISSY EMPRUNT 2'!$Z$14:$Z$2000,0)),0)</f>
        <v>2465.1</v>
      </c>
      <c r="AI58" s="66">
        <f>IFERROR(INDEX('BOISSY EMPRUNT 2'!$I$14:$I$2000,MATCH('reporting boissy'!AI$2,'BOISSY EMPRUNT 2'!$Z$14:$Z$2000,0)),0)</f>
        <v>2452.9499999999998</v>
      </c>
      <c r="AJ58" s="66">
        <f>IFERROR(INDEX('BOISSY EMPRUNT 2'!$I$14:$I$2000,MATCH('reporting boissy'!AJ$2,'BOISSY EMPRUNT 2'!$Z$14:$Z$2000,0)),0)</f>
        <v>2440.7600000000002</v>
      </c>
      <c r="AK58" s="66">
        <f>IFERROR(INDEX('BOISSY EMPRUNT 2'!$I$14:$I$2000,MATCH('reporting boissy'!AK$2,'BOISSY EMPRUNT 2'!$Z$14:$Z$2000,0)),0)</f>
        <v>2428.5300000000002</v>
      </c>
      <c r="AL58" s="66">
        <f>IFERROR(INDEX('BOISSY EMPRUNT 2'!$I$14:$I$2000,MATCH('reporting boissy'!AL$2,'BOISSY EMPRUNT 2'!$Z$14:$Z$2000,0)),0)</f>
        <v>2416.25</v>
      </c>
      <c r="AM58" s="66">
        <f>IFERROR(INDEX('BOISSY EMPRUNT 2'!$I$14:$I$2000,MATCH('reporting boissy'!AM$2,'BOISSY EMPRUNT 2'!$Z$14:$Z$2000,0)),0)</f>
        <v>2403.9299999999998</v>
      </c>
      <c r="AN58" s="66">
        <f>IFERROR(INDEX('BOISSY EMPRUNT 2'!$I$14:$I$2000,MATCH('reporting boissy'!AN$2,'BOISSY EMPRUNT 2'!$Z$14:$Z$2000,0)),0)</f>
        <v>2391.5700000000002</v>
      </c>
      <c r="AO58" s="66">
        <f>IFERROR(INDEX('BOISSY EMPRUNT 2'!$I$14:$I$2000,MATCH('reporting boissy'!AO$2,'BOISSY EMPRUNT 2'!$Z$14:$Z$2000,0)),0)</f>
        <v>2379.17</v>
      </c>
      <c r="AP58" s="66">
        <f>IFERROR(INDEX('BOISSY EMPRUNT 2'!$I$14:$I$2000,MATCH('reporting boissy'!AP$2,'BOISSY EMPRUNT 2'!$Z$14:$Z$2000,0)),0)</f>
        <v>2366.73</v>
      </c>
      <c r="AQ58" s="66">
        <f>IFERROR(INDEX('BOISSY EMPRUNT 2'!$I$14:$I$2000,MATCH('reporting boissy'!AQ$2,'BOISSY EMPRUNT 2'!$Z$14:$Z$2000,0)),0)</f>
        <v>2354.2399999999998</v>
      </c>
      <c r="AR58" s="75">
        <f>SUM(AF58:AQ58)</f>
        <v>29065.700000000004</v>
      </c>
      <c r="AS58" s="66">
        <f>IFERROR(INDEX('BOISSY EMPRUNT 2'!$I$14:$I$2000,MATCH('reporting boissy'!AS$2,'BOISSY EMPRUNT 2'!$Z$14:$Z$2000,0)),0)</f>
        <v>2341.71</v>
      </c>
      <c r="AT58" s="66">
        <f>IFERROR(INDEX('BOISSY EMPRUNT 2'!$I$14:$I$2000,MATCH('reporting boissy'!AT$2,'BOISSY EMPRUNT 2'!$Z$14:$Z$2000,0)),0)</f>
        <v>2329.13</v>
      </c>
      <c r="AU58" s="66">
        <f>IFERROR(INDEX('BOISSY EMPRUNT 2'!$I$14:$I$2000,MATCH('reporting boissy'!AU$2,'BOISSY EMPRUNT 2'!$Z$14:$Z$2000,0)),0)</f>
        <v>2316.5100000000002</v>
      </c>
      <c r="AV58" s="66">
        <f>IFERROR(INDEX('BOISSY EMPRUNT 2'!$I$14:$I$2000,MATCH('reporting boissy'!AV$2,'BOISSY EMPRUNT 2'!$Z$14:$Z$2000,0)),0)</f>
        <v>2303.85</v>
      </c>
      <c r="AW58" s="66">
        <f>IFERROR(INDEX('BOISSY EMPRUNT 2'!$I$14:$I$2000,MATCH('reporting boissy'!AW$2,'BOISSY EMPRUNT 2'!$Z$14:$Z$2000,0)),0)</f>
        <v>2291.15</v>
      </c>
      <c r="AX58" s="66">
        <f>IFERROR(INDEX('BOISSY EMPRUNT 2'!$I$14:$I$2000,MATCH('reporting boissy'!AX$2,'BOISSY EMPRUNT 2'!$Z$14:$Z$2000,0)),0)</f>
        <v>2278.4</v>
      </c>
      <c r="AY58" s="66">
        <f>IFERROR(INDEX('BOISSY EMPRUNT 2'!$I$14:$I$2000,MATCH('reporting boissy'!AY$2,'BOISSY EMPRUNT 2'!$Z$14:$Z$2000,0)),0)</f>
        <v>2265.6</v>
      </c>
      <c r="AZ58" s="66">
        <f>IFERROR(INDEX('BOISSY EMPRUNT 2'!$I$14:$I$2000,MATCH('reporting boissy'!AZ$2,'BOISSY EMPRUNT 2'!$Z$14:$Z$2000,0)),0)</f>
        <v>2252.7600000000002</v>
      </c>
      <c r="BA58" s="66">
        <f>IFERROR(INDEX('BOISSY EMPRUNT 2'!$I$14:$I$2000,MATCH('reporting boissy'!BA$2,'BOISSY EMPRUNT 2'!$Z$14:$Z$2000,0)),0)</f>
        <v>2239.88</v>
      </c>
      <c r="BB58" s="66">
        <f>IFERROR(INDEX('BOISSY EMPRUNT 2'!$I$14:$I$2000,MATCH('reporting boissy'!BB$2,'BOISSY EMPRUNT 2'!$Z$14:$Z$2000,0)),0)</f>
        <v>2226.9499999999998</v>
      </c>
      <c r="BC58" s="66">
        <f>IFERROR(INDEX('BOISSY EMPRUNT 2'!$I$14:$I$2000,MATCH('reporting boissy'!BC$2,'BOISSY EMPRUNT 2'!$Z$14:$Z$2000,0)),0)</f>
        <v>2213.98</v>
      </c>
      <c r="BD58" s="66">
        <f>IFERROR(INDEX('BOISSY EMPRUNT 2'!$I$14:$I$2000,MATCH('reporting boissy'!BD$2,'BOISSY EMPRUNT 2'!$Z$14:$Z$2000,0)),0)</f>
        <v>2200.9699999999998</v>
      </c>
      <c r="BE58" s="75">
        <f>SUM(AS58:BD58)</f>
        <v>27260.890000000003</v>
      </c>
      <c r="BF58" s="66">
        <f>IFERROR(INDEX('BOISSY EMPRUNT 2'!$I$14:$I$2000,MATCH('reporting boissy'!BF$2,'BOISSY EMPRUNT 2'!$Z$14:$Z$2000,0)),0)</f>
        <v>2187.9</v>
      </c>
      <c r="BG58" s="66">
        <f>IFERROR(INDEX('BOISSY EMPRUNT 2'!$I$14:$I$2000,MATCH('reporting boissy'!BG$2,'BOISSY EMPRUNT 2'!$Z$14:$Z$2000,0)),0)</f>
        <v>2174.8000000000002</v>
      </c>
      <c r="BH58" s="66">
        <f>IFERROR(INDEX('BOISSY EMPRUNT 2'!$I$14:$I$2000,MATCH('reporting boissy'!BH$2,'BOISSY EMPRUNT 2'!$Z$14:$Z$2000,0)),0)</f>
        <v>2161.65</v>
      </c>
      <c r="BI58" s="66">
        <f>IFERROR(INDEX('BOISSY EMPRUNT 2'!$I$14:$I$2000,MATCH('reporting boissy'!BI$2,'BOISSY EMPRUNT 2'!$Z$14:$Z$2000,0)),0)</f>
        <v>2148.4499999999998</v>
      </c>
      <c r="BJ58" s="66">
        <f>IFERROR(INDEX('BOISSY EMPRUNT 2'!$I$14:$I$2000,MATCH('reporting boissy'!BJ$2,'BOISSY EMPRUNT 2'!$Z$14:$Z$2000,0)),0)</f>
        <v>2135.1999999999998</v>
      </c>
      <c r="BK58" s="66">
        <f>IFERROR(INDEX('BOISSY EMPRUNT 2'!$I$14:$I$2000,MATCH('reporting boissy'!BK$2,'BOISSY EMPRUNT 2'!$Z$14:$Z$2000,0)),0)</f>
        <v>2121.92</v>
      </c>
      <c r="BL58" s="66">
        <f>IFERROR(INDEX('BOISSY EMPRUNT 2'!$I$14:$I$2000,MATCH('reporting boissy'!BL$2,'BOISSY EMPRUNT 2'!$Z$14:$Z$2000,0)),0)</f>
        <v>2108.58</v>
      </c>
      <c r="BM58" s="66">
        <f>IFERROR(INDEX('BOISSY EMPRUNT 2'!$I$14:$I$2000,MATCH('reporting boissy'!BM$2,'BOISSY EMPRUNT 2'!$Z$14:$Z$2000,0)),0)</f>
        <v>2095.1999999999998</v>
      </c>
      <c r="BN58" s="66">
        <f>IFERROR(INDEX('BOISSY EMPRUNT 2'!$I$14:$I$2000,MATCH('reporting boissy'!BN$2,'BOISSY EMPRUNT 2'!$Z$14:$Z$2000,0)),0)</f>
        <v>2081.77</v>
      </c>
      <c r="BO58" s="66">
        <f>IFERROR(INDEX('BOISSY EMPRUNT 2'!$I$14:$I$2000,MATCH('reporting boissy'!BO$2,'BOISSY EMPRUNT 2'!$Z$14:$Z$2000,0)),0)</f>
        <v>2068.3000000000002</v>
      </c>
      <c r="BP58" s="66">
        <f>IFERROR(INDEX('BOISSY EMPRUNT 2'!$I$14:$I$2000,MATCH('reporting boissy'!BP$2,'BOISSY EMPRUNT 2'!$Z$14:$Z$2000,0)),0)</f>
        <v>2054.7800000000002</v>
      </c>
      <c r="BQ58" s="66">
        <f>IFERROR(INDEX('BOISSY EMPRUNT 2'!$I$14:$I$2000,MATCH('reporting boissy'!BQ$2,'BOISSY EMPRUNT 2'!$Z$14:$Z$2000,0)),0)</f>
        <v>2041.21</v>
      </c>
      <c r="BR58" s="75">
        <f>SUM(BF58:BQ58)</f>
        <v>25379.759999999998</v>
      </c>
      <c r="BS58" s="66">
        <f>IFERROR(INDEX('BOISSY EMPRUNT 2'!$I$14:$I$2000,MATCH('reporting boissy'!BS$2,'BOISSY EMPRUNT 2'!$Z$14:$Z$2000,0)),0)</f>
        <v>2027.6</v>
      </c>
      <c r="BT58" s="66">
        <f>IFERROR(INDEX('BOISSY EMPRUNT 2'!$I$14:$I$2000,MATCH('reporting boissy'!BT$2,'BOISSY EMPRUNT 2'!$Z$14:$Z$2000,0)),0)</f>
        <v>2013.94</v>
      </c>
      <c r="BU58" s="66">
        <f>IFERROR(INDEX('BOISSY EMPRUNT 2'!$I$14:$I$2000,MATCH('reporting boissy'!BU$2,'BOISSY EMPRUNT 2'!$Z$14:$Z$2000,0)),0)</f>
        <v>2000.23</v>
      </c>
      <c r="BV58" s="66">
        <f>IFERROR(INDEX('BOISSY EMPRUNT 2'!$I$14:$I$2000,MATCH('reporting boissy'!BV$2,'BOISSY EMPRUNT 2'!$Z$14:$Z$2000,0)),0)</f>
        <v>1986.47</v>
      </c>
      <c r="BW58" s="66">
        <f>IFERROR(INDEX('BOISSY EMPRUNT 2'!$I$14:$I$2000,MATCH('reporting boissy'!BW$2,'BOISSY EMPRUNT 2'!$Z$14:$Z$2000,0)),0)</f>
        <v>1972.67</v>
      </c>
      <c r="BX58" s="66">
        <f>IFERROR(INDEX('BOISSY EMPRUNT 2'!$I$14:$I$2000,MATCH('reporting boissy'!BX$2,'BOISSY EMPRUNT 2'!$Z$14:$Z$2000,0)),0)</f>
        <v>1958.82</v>
      </c>
      <c r="BY58" s="66">
        <f>IFERROR(INDEX('BOISSY EMPRUNT 2'!$I$14:$I$2000,MATCH('reporting boissy'!BY$2,'BOISSY EMPRUNT 2'!$Z$14:$Z$2000,0)),0)</f>
        <v>1944.92</v>
      </c>
      <c r="BZ58" s="66">
        <f>IFERROR(INDEX('BOISSY EMPRUNT 2'!$I$14:$I$2000,MATCH('reporting boissy'!BZ$2,'BOISSY EMPRUNT 2'!$Z$14:$Z$2000,0)),0)</f>
        <v>1930.97</v>
      </c>
      <c r="CA58" s="66">
        <f>IFERROR(INDEX('BOISSY EMPRUNT 2'!$I$14:$I$2000,MATCH('reporting boissy'!CA$2,'BOISSY EMPRUNT 2'!$Z$14:$Z$2000,0)),0)</f>
        <v>1916.98</v>
      </c>
      <c r="CB58" s="66">
        <f>IFERROR(INDEX('BOISSY EMPRUNT 2'!$I$14:$I$2000,MATCH('reporting boissy'!CB$2,'BOISSY EMPRUNT 2'!$Z$14:$Z$2000,0)),0)</f>
        <v>1902.93</v>
      </c>
      <c r="CC58" s="66">
        <f>IFERROR(INDEX('BOISSY EMPRUNT 2'!$I$14:$I$2000,MATCH('reporting boissy'!CC$2,'BOISSY EMPRUNT 2'!$Z$14:$Z$2000,0)),0)</f>
        <v>1888.84</v>
      </c>
      <c r="CD58" s="66">
        <f>IFERROR(INDEX('BOISSY EMPRUNT 2'!$I$14:$I$2000,MATCH('reporting boissy'!CD$2,'BOISSY EMPRUNT 2'!$Z$14:$Z$2000,0)),0)</f>
        <v>1874.7</v>
      </c>
      <c r="CE58" s="75">
        <f>SUM(BS58:CD58)</f>
        <v>23419.07</v>
      </c>
      <c r="CF58" s="66">
        <f>IFERROR(INDEX('BOISSY EMPRUNT 2'!$I$14:$I$2000,MATCH('reporting boissy'!CF$2,'BOISSY EMPRUNT 2'!$Z$14:$Z$2000,0)),0)</f>
        <v>1860.51</v>
      </c>
      <c r="CG58" s="66">
        <f>IFERROR(INDEX('BOISSY EMPRUNT 2'!$I$14:$I$2000,MATCH('reporting boissy'!CG$2,'BOISSY EMPRUNT 2'!$Z$14:$Z$2000,0)),0)</f>
        <v>1846.27</v>
      </c>
      <c r="CH58" s="66">
        <f>IFERROR(INDEX('BOISSY EMPRUNT 2'!$I$14:$I$2000,MATCH('reporting boissy'!CH$2,'BOISSY EMPRUNT 2'!$Z$14:$Z$2000,0)),0)</f>
        <v>1831.98</v>
      </c>
      <c r="CI58" s="66">
        <f>IFERROR(INDEX('BOISSY EMPRUNT 2'!$I$14:$I$2000,MATCH('reporting boissy'!CI$2,'BOISSY EMPRUNT 2'!$Z$14:$Z$2000,0)),0)</f>
        <v>1817.64</v>
      </c>
      <c r="CJ58" s="66">
        <f>IFERROR(INDEX('BOISSY EMPRUNT 2'!$I$14:$I$2000,MATCH('reporting boissy'!CJ$2,'BOISSY EMPRUNT 2'!$Z$14:$Z$2000,0)),0)</f>
        <v>1803.26</v>
      </c>
      <c r="CK58" s="66">
        <f>IFERROR(INDEX('BOISSY EMPRUNT 2'!$I$14:$I$2000,MATCH('reporting boissy'!CK$2,'BOISSY EMPRUNT 2'!$Z$14:$Z$2000,0)),0)</f>
        <v>1788.82</v>
      </c>
      <c r="CL58" s="66">
        <f>IFERROR(INDEX('BOISSY EMPRUNT 2'!$I$14:$I$2000,MATCH('reporting boissy'!CL$2,'BOISSY EMPRUNT 2'!$Z$14:$Z$2000,0)),0)</f>
        <v>1774.33</v>
      </c>
      <c r="CM58" s="66">
        <f>IFERROR(INDEX('BOISSY EMPRUNT 2'!$I$14:$I$2000,MATCH('reporting boissy'!CM$2,'BOISSY EMPRUNT 2'!$Z$14:$Z$2000,0)),0)</f>
        <v>1759.79</v>
      </c>
      <c r="CN58" s="66">
        <f>IFERROR(INDEX('BOISSY EMPRUNT 2'!$I$14:$I$2000,MATCH('reporting boissy'!CN$2,'BOISSY EMPRUNT 2'!$Z$14:$Z$2000,0)),0)</f>
        <v>1745.21</v>
      </c>
      <c r="CO58" s="66">
        <f>IFERROR(INDEX('BOISSY EMPRUNT 2'!$I$14:$I$2000,MATCH('reporting boissy'!CO$2,'BOISSY EMPRUNT 2'!$Z$14:$Z$2000,0)),0)</f>
        <v>1730.57</v>
      </c>
      <c r="CP58" s="66">
        <f>IFERROR(INDEX('BOISSY EMPRUNT 2'!$I$14:$I$2000,MATCH('reporting boissy'!CP$2,'BOISSY EMPRUNT 2'!$Z$14:$Z$2000,0)),0)</f>
        <v>1715.88</v>
      </c>
      <c r="CQ58" s="66">
        <f>IFERROR(INDEX('BOISSY EMPRUNT 2'!$I$14:$I$2000,MATCH('reporting boissy'!CQ$2,'BOISSY EMPRUNT 2'!$Z$14:$Z$2000,0)),0)</f>
        <v>1701.14</v>
      </c>
      <c r="CR58" s="75">
        <f>SUM(CF58:CQ58)</f>
        <v>21375.399999999998</v>
      </c>
      <c r="CS58" s="66">
        <f>IFERROR(INDEX('BOISSY EMPRUNT 2'!$I$14:$I$2000,MATCH('reporting boissy'!CS$2,'BOISSY EMPRUNT 2'!$Z$14:$Z$2000,0)),0)</f>
        <v>1686.35</v>
      </c>
      <c r="CT58" s="66">
        <f>IFERROR(INDEX('BOISSY EMPRUNT 2'!$I$14:$I$2000,MATCH('reporting boissy'!CT$2,'BOISSY EMPRUNT 2'!$Z$14:$Z$2000,0)),0)</f>
        <v>1671.51</v>
      </c>
      <c r="CU58" s="66">
        <f>IFERROR(INDEX('BOISSY EMPRUNT 2'!$I$14:$I$2000,MATCH('reporting boissy'!CU$2,'BOISSY EMPRUNT 2'!$Z$14:$Z$2000,0)),0)</f>
        <v>1656.62</v>
      </c>
      <c r="CV58" s="66">
        <f>IFERROR(INDEX('BOISSY EMPRUNT 2'!$I$14:$I$2000,MATCH('reporting boissy'!CV$2,'BOISSY EMPRUNT 2'!$Z$14:$Z$2000,0)),0)</f>
        <v>1641.67</v>
      </c>
      <c r="CW58" s="66">
        <f>IFERROR(INDEX('BOISSY EMPRUNT 2'!$I$14:$I$2000,MATCH('reporting boissy'!CW$2,'BOISSY EMPRUNT 2'!$Z$14:$Z$2000,0)),0)</f>
        <v>1626.68</v>
      </c>
      <c r="CX58" s="66">
        <f>IFERROR(INDEX('BOISSY EMPRUNT 2'!$I$14:$I$2000,MATCH('reporting boissy'!CX$2,'BOISSY EMPRUNT 2'!$Z$14:$Z$2000,0)),0)</f>
        <v>1611.63</v>
      </c>
      <c r="CY58" s="66">
        <f>IFERROR(INDEX('BOISSY EMPRUNT 2'!$I$14:$I$2000,MATCH('reporting boissy'!CY$2,'BOISSY EMPRUNT 2'!$Z$14:$Z$2000,0)),0)</f>
        <v>1596.53</v>
      </c>
      <c r="CZ58" s="66">
        <f>IFERROR(INDEX('BOISSY EMPRUNT 2'!$I$14:$I$2000,MATCH('reporting boissy'!CZ$2,'BOISSY EMPRUNT 2'!$Z$14:$Z$2000,0)),0)</f>
        <v>1581.38</v>
      </c>
      <c r="DA58" s="66">
        <f>IFERROR(INDEX('BOISSY EMPRUNT 2'!$I$14:$I$2000,MATCH('reporting boissy'!DA$2,'BOISSY EMPRUNT 2'!$Z$14:$Z$2000,0)),0)</f>
        <v>1566.17</v>
      </c>
      <c r="DB58" s="66">
        <f>IFERROR(INDEX('BOISSY EMPRUNT 2'!$I$14:$I$2000,MATCH('reporting boissy'!DB$2,'BOISSY EMPRUNT 2'!$Z$14:$Z$2000,0)),0)</f>
        <v>1550.92</v>
      </c>
      <c r="DC58" s="66">
        <f>IFERROR(INDEX('BOISSY EMPRUNT 2'!$I$14:$I$2000,MATCH('reporting boissy'!DC$2,'BOISSY EMPRUNT 2'!$Z$14:$Z$2000,0)),0)</f>
        <v>1535.61</v>
      </c>
      <c r="DD58" s="66">
        <f>IFERROR(INDEX('BOISSY EMPRUNT 2'!$I$14:$I$2000,MATCH('reporting boissy'!DD$2,'BOISSY EMPRUNT 2'!$Z$14:$Z$2000,0)),0)</f>
        <v>1520.25</v>
      </c>
      <c r="DE58" s="75">
        <f>SUM(CS58:DD58)</f>
        <v>19245.32</v>
      </c>
      <c r="DF58" s="66">
        <f>IFERROR(INDEX('BOISSY EMPRUNT 2'!$I$14:$I$2000,MATCH('reporting boissy'!DF$2,'BOISSY EMPRUNT 2'!$Z$14:$Z$2000,0)),0)</f>
        <v>1504.83</v>
      </c>
      <c r="DG58" s="66">
        <f>IFERROR(INDEX('BOISSY EMPRUNT 2'!$I$14:$I$2000,MATCH('reporting boissy'!DG$2,'BOISSY EMPRUNT 2'!$Z$14:$Z$2000,0)),0)</f>
        <v>1489.36</v>
      </c>
      <c r="DH58" s="66">
        <f>IFERROR(INDEX('BOISSY EMPRUNT 2'!$I$14:$I$2000,MATCH('reporting boissy'!DH$2,'BOISSY EMPRUNT 2'!$Z$14:$Z$2000,0)),0)</f>
        <v>1473.84</v>
      </c>
      <c r="DI58" s="66">
        <f>IFERROR(INDEX('BOISSY EMPRUNT 2'!$I$14:$I$2000,MATCH('reporting boissy'!DI$2,'BOISSY EMPRUNT 2'!$Z$14:$Z$2000,0)),0)</f>
        <v>1458.26</v>
      </c>
      <c r="DJ58" s="66">
        <f>IFERROR(INDEX('BOISSY EMPRUNT 2'!$I$14:$I$2000,MATCH('reporting boissy'!DJ$2,'BOISSY EMPRUNT 2'!$Z$14:$Z$2000,0)),0)</f>
        <v>1442.63</v>
      </c>
      <c r="DK58" s="66">
        <f>IFERROR(INDEX('BOISSY EMPRUNT 2'!$I$14:$I$2000,MATCH('reporting boissy'!DK$2,'BOISSY EMPRUNT 2'!$Z$14:$Z$2000,0)),0)</f>
        <v>1426.95</v>
      </c>
      <c r="DL58" s="66">
        <f>IFERROR(INDEX('BOISSY EMPRUNT 2'!$I$14:$I$2000,MATCH('reporting boissy'!DL$2,'BOISSY EMPRUNT 2'!$Z$14:$Z$2000,0)),0)</f>
        <v>1411.21</v>
      </c>
      <c r="DM58" s="66">
        <f>IFERROR(INDEX('BOISSY EMPRUNT 2'!$I$14:$I$2000,MATCH('reporting boissy'!DM$2,'BOISSY EMPRUNT 2'!$Z$14:$Z$2000,0)),0)</f>
        <v>1395.42</v>
      </c>
      <c r="DN58" s="66">
        <f>IFERROR(INDEX('BOISSY EMPRUNT 2'!$I$14:$I$2000,MATCH('reporting boissy'!DN$2,'BOISSY EMPRUNT 2'!$Z$14:$Z$2000,0)),0)</f>
        <v>1379.57</v>
      </c>
      <c r="DO58" s="66">
        <f>IFERROR(INDEX('BOISSY EMPRUNT 2'!$I$14:$I$2000,MATCH('reporting boissy'!DO$2,'BOISSY EMPRUNT 2'!$Z$14:$Z$2000,0)),0)</f>
        <v>1363.67</v>
      </c>
      <c r="DP58" s="66">
        <f>IFERROR(INDEX('BOISSY EMPRUNT 2'!$I$14:$I$2000,MATCH('reporting boissy'!DP$2,'BOISSY EMPRUNT 2'!$Z$14:$Z$2000,0)),0)</f>
        <v>1347.71</v>
      </c>
      <c r="DQ58" s="66">
        <f>IFERROR(INDEX('BOISSY EMPRUNT 2'!$I$14:$I$2000,MATCH('reporting boissy'!DQ$2,'BOISSY EMPRUNT 2'!$Z$14:$Z$2000,0)),0)</f>
        <v>1331.7</v>
      </c>
      <c r="DR58" s="75">
        <f>SUM(DF58:DQ58)</f>
        <v>17025.150000000001</v>
      </c>
      <c r="DS58" s="66">
        <f>IFERROR(INDEX('BOISSY EMPRUNT 2'!$I$14:$I$2000,MATCH('reporting boissy'!DS$2,'BOISSY EMPRUNT 2'!$Z$14:$Z$2000,0)),0)</f>
        <v>1315.63</v>
      </c>
      <c r="DT58" s="66">
        <f>IFERROR(INDEX('BOISSY EMPRUNT 2'!$I$14:$I$2000,MATCH('reporting boissy'!DT$2,'BOISSY EMPRUNT 2'!$Z$14:$Z$2000,0)),0)</f>
        <v>1299.51</v>
      </c>
      <c r="DU58" s="66">
        <f>IFERROR(INDEX('BOISSY EMPRUNT 2'!$I$14:$I$2000,MATCH('reporting boissy'!DU$2,'BOISSY EMPRUNT 2'!$Z$14:$Z$2000,0)),0)</f>
        <v>1283.33</v>
      </c>
      <c r="DV58" s="66">
        <f>IFERROR(INDEX('BOISSY EMPRUNT 2'!$I$14:$I$2000,MATCH('reporting boissy'!DV$2,'BOISSY EMPRUNT 2'!$Z$14:$Z$2000,0)),0)</f>
        <v>1267.0899999999999</v>
      </c>
      <c r="DW58" s="66">
        <f>IFERROR(INDEX('BOISSY EMPRUNT 2'!$I$14:$I$2000,MATCH('reporting boissy'!DW$2,'BOISSY EMPRUNT 2'!$Z$14:$Z$2000,0)),0)</f>
        <v>1250.8</v>
      </c>
      <c r="DX58" s="66">
        <f>IFERROR(INDEX('BOISSY EMPRUNT 2'!$I$14:$I$2000,MATCH('reporting boissy'!DX$2,'BOISSY EMPRUNT 2'!$Z$14:$Z$2000,0)),0)</f>
        <v>1234.45</v>
      </c>
      <c r="DY58" s="66">
        <f>IFERROR(INDEX('BOISSY EMPRUNT 2'!$I$14:$I$2000,MATCH('reporting boissy'!DY$2,'BOISSY EMPRUNT 2'!$Z$14:$Z$2000,0)),0)</f>
        <v>1218.05</v>
      </c>
      <c r="DZ58" s="66">
        <f>IFERROR(INDEX('BOISSY EMPRUNT 2'!$I$14:$I$2000,MATCH('reporting boissy'!DZ$2,'BOISSY EMPRUNT 2'!$Z$14:$Z$2000,0)),0)</f>
        <v>1201.5899999999999</v>
      </c>
      <c r="EA58" s="66">
        <f>IFERROR(INDEX('BOISSY EMPRUNT 2'!$I$14:$I$2000,MATCH('reporting boissy'!EA$2,'BOISSY EMPRUNT 2'!$Z$14:$Z$2000,0)),0)</f>
        <v>1185.07</v>
      </c>
      <c r="EB58" s="66">
        <f>IFERROR(INDEX('BOISSY EMPRUNT 2'!$I$14:$I$2000,MATCH('reporting boissy'!EB$2,'BOISSY EMPRUNT 2'!$Z$14:$Z$2000,0)),0)</f>
        <v>1168.49</v>
      </c>
      <c r="EC58" s="66">
        <f>IFERROR(INDEX('BOISSY EMPRUNT 2'!$I$14:$I$2000,MATCH('reporting boissy'!EC$2,'BOISSY EMPRUNT 2'!$Z$14:$Z$2000,0)),0)</f>
        <v>1151.8599999999999</v>
      </c>
      <c r="ED58" s="66">
        <f>IFERROR(INDEX('BOISSY EMPRUNT 2'!$I$14:$I$2000,MATCH('reporting boissy'!ED$2,'BOISSY EMPRUNT 2'!$Z$14:$Z$2000,0)),0)</f>
        <v>1135.17</v>
      </c>
      <c r="EE58" s="75">
        <f>SUM(DS58:ED58)</f>
        <v>14711.04</v>
      </c>
    </row>
    <row r="59" spans="1:135" x14ac:dyDescent="0.2"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75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75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75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75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75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75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75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75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75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76"/>
    </row>
    <row r="60" spans="1:135" x14ac:dyDescent="0.2">
      <c r="D60" s="22" t="s">
        <v>102</v>
      </c>
      <c r="E60" s="79"/>
      <c r="F60" s="66">
        <f t="shared" ref="F60:Q60" si="185">F55-F57-F58</f>
        <v>-14949.99</v>
      </c>
      <c r="G60" s="66">
        <f t="shared" si="185"/>
        <v>-11427.82</v>
      </c>
      <c r="H60" s="66">
        <f t="shared" si="185"/>
        <v>-8005.59</v>
      </c>
      <c r="I60" s="66">
        <f t="shared" si="185"/>
        <v>-7283.28</v>
      </c>
      <c r="J60" s="66">
        <f t="shared" si="185"/>
        <v>-3860.88</v>
      </c>
      <c r="K60" s="66">
        <f t="shared" si="185"/>
        <v>-138.43000000000029</v>
      </c>
      <c r="L60" s="66">
        <f t="shared" si="185"/>
        <v>-1815.88</v>
      </c>
      <c r="M60" s="66">
        <f t="shared" si="185"/>
        <v>-1793.2599999999998</v>
      </c>
      <c r="N60" s="66">
        <f t="shared" si="185"/>
        <v>-1220.56</v>
      </c>
      <c r="O60" s="66">
        <f t="shared" si="185"/>
        <v>2402.21</v>
      </c>
      <c r="P60" s="66">
        <f t="shared" si="185"/>
        <v>4125.0700000000006</v>
      </c>
      <c r="Q60" s="66">
        <f t="shared" si="185"/>
        <v>8048.0100000000011</v>
      </c>
      <c r="R60" s="75">
        <f>SUM(F60:Q60)</f>
        <v>-35920.399999999987</v>
      </c>
      <c r="S60" s="66">
        <f t="shared" ref="S60:AD60" si="186">S55-S57-S58</f>
        <v>5652.01</v>
      </c>
      <c r="T60" s="66">
        <f t="shared" si="186"/>
        <v>6490.1099999999988</v>
      </c>
      <c r="U60" s="66">
        <f t="shared" si="186"/>
        <v>4478.2800000000007</v>
      </c>
      <c r="V60" s="66">
        <f t="shared" si="186"/>
        <v>2036.5300000000007</v>
      </c>
      <c r="W60" s="66">
        <f t="shared" si="186"/>
        <v>8924.8499999999985</v>
      </c>
      <c r="X60" s="66">
        <f t="shared" si="186"/>
        <v>7248.27</v>
      </c>
      <c r="Y60" s="66">
        <f t="shared" si="186"/>
        <v>8971.75</v>
      </c>
      <c r="Z60" s="66">
        <f t="shared" si="186"/>
        <v>8995.33</v>
      </c>
      <c r="AA60" s="66">
        <f t="shared" si="186"/>
        <v>9018.98</v>
      </c>
      <c r="AB60" s="66">
        <f t="shared" si="186"/>
        <v>9042.7200000000012</v>
      </c>
      <c r="AC60" s="66">
        <f t="shared" si="186"/>
        <v>10646.529999999999</v>
      </c>
      <c r="AD60" s="66">
        <f t="shared" si="186"/>
        <v>10670.43</v>
      </c>
      <c r="AE60" s="75">
        <f>SUM(S60:AD60)</f>
        <v>92175.790000000008</v>
      </c>
      <c r="AF60" s="66">
        <f t="shared" ref="AF60:AQ60" si="187">AF55-AF57-AF58</f>
        <v>11099.4</v>
      </c>
      <c r="AG60" s="66">
        <f t="shared" si="187"/>
        <v>11123.470000000001</v>
      </c>
      <c r="AH60" s="66">
        <f t="shared" si="187"/>
        <v>7632.6099999999988</v>
      </c>
      <c r="AI60" s="66">
        <f t="shared" si="187"/>
        <v>11171.84</v>
      </c>
      <c r="AJ60" s="66">
        <f t="shared" si="187"/>
        <v>11196.15</v>
      </c>
      <c r="AK60" s="66">
        <f t="shared" si="187"/>
        <v>11220.539999999999</v>
      </c>
      <c r="AL60" s="66">
        <f t="shared" si="187"/>
        <v>11245.02</v>
      </c>
      <c r="AM60" s="66">
        <f t="shared" si="187"/>
        <v>11269.59</v>
      </c>
      <c r="AN60" s="66">
        <f t="shared" si="187"/>
        <v>11294.23</v>
      </c>
      <c r="AO60" s="66">
        <f t="shared" si="187"/>
        <v>11318.960000000001</v>
      </c>
      <c r="AP60" s="66">
        <f t="shared" si="187"/>
        <v>11343.77</v>
      </c>
      <c r="AQ60" s="66">
        <f t="shared" si="187"/>
        <v>11368.68</v>
      </c>
      <c r="AR60" s="75">
        <f>SUM(AF60:AQ60)</f>
        <v>131284.26</v>
      </c>
      <c r="AS60" s="66">
        <f t="shared" ref="AS60:BD60" si="188">AS55-AS57-AS58</f>
        <v>11393.66</v>
      </c>
      <c r="AT60" s="66">
        <f t="shared" si="188"/>
        <v>11418.739999999998</v>
      </c>
      <c r="AU60" s="66">
        <f t="shared" si="188"/>
        <v>7928.9</v>
      </c>
      <c r="AV60" s="66">
        <f t="shared" si="188"/>
        <v>11469.15</v>
      </c>
      <c r="AW60" s="66">
        <f t="shared" si="188"/>
        <v>11494.47</v>
      </c>
      <c r="AX60" s="66">
        <f t="shared" si="188"/>
        <v>11519.890000000001</v>
      </c>
      <c r="AY60" s="66">
        <f t="shared" si="188"/>
        <v>11545.41</v>
      </c>
      <c r="AZ60" s="66">
        <f t="shared" si="188"/>
        <v>11571</v>
      </c>
      <c r="BA60" s="66">
        <f t="shared" si="188"/>
        <v>11596.68</v>
      </c>
      <c r="BB60" s="66">
        <f t="shared" si="188"/>
        <v>11622.46</v>
      </c>
      <c r="BC60" s="66">
        <f t="shared" si="188"/>
        <v>11648.32</v>
      </c>
      <c r="BD60" s="66">
        <f t="shared" si="188"/>
        <v>11674.26</v>
      </c>
      <c r="BE60" s="75">
        <f>SUM(AS60:BD60)</f>
        <v>134882.94</v>
      </c>
      <c r="BF60" s="66">
        <f t="shared" ref="BF60:BQ60" si="189">BF55-BF57-BF58</f>
        <v>11700.300000000001</v>
      </c>
      <c r="BG60" s="66">
        <f t="shared" si="189"/>
        <v>11726.43</v>
      </c>
      <c r="BH60" s="66">
        <f t="shared" si="189"/>
        <v>8237.6400000000012</v>
      </c>
      <c r="BI60" s="66">
        <f t="shared" si="189"/>
        <v>11778.95</v>
      </c>
      <c r="BJ60" s="66">
        <f t="shared" si="189"/>
        <v>11805.349999999999</v>
      </c>
      <c r="BK60" s="66">
        <f t="shared" si="189"/>
        <v>11831.83</v>
      </c>
      <c r="BL60" s="66">
        <f t="shared" si="189"/>
        <v>11858.42</v>
      </c>
      <c r="BM60" s="66">
        <f t="shared" si="189"/>
        <v>11885.09</v>
      </c>
      <c r="BN60" s="66">
        <f t="shared" si="189"/>
        <v>11911.849999999999</v>
      </c>
      <c r="BO60" s="66">
        <f t="shared" si="189"/>
        <v>16223.7</v>
      </c>
      <c r="BP60" s="66">
        <f t="shared" si="189"/>
        <v>16250.65</v>
      </c>
      <c r="BQ60" s="66">
        <f t="shared" si="189"/>
        <v>16277.690000000002</v>
      </c>
      <c r="BR60" s="75">
        <f>SUM(BF60:BQ60)</f>
        <v>151487.9</v>
      </c>
      <c r="BS60" s="66">
        <f t="shared" ref="BS60:CD60" si="190">BS55-BS57-BS58</f>
        <v>16304.819999999998</v>
      </c>
      <c r="BT60" s="66">
        <f t="shared" si="190"/>
        <v>16332.039999999999</v>
      </c>
      <c r="BU60" s="66">
        <f t="shared" si="190"/>
        <v>12844.37</v>
      </c>
      <c r="BV60" s="66">
        <f t="shared" si="190"/>
        <v>16386.78</v>
      </c>
      <c r="BW60" s="66">
        <f t="shared" si="190"/>
        <v>16414.29</v>
      </c>
      <c r="BX60" s="66">
        <f t="shared" si="190"/>
        <v>16441.89</v>
      </c>
      <c r="BY60" s="66">
        <f t="shared" si="190"/>
        <v>16469.589999999997</v>
      </c>
      <c r="BZ60" s="66">
        <f t="shared" si="190"/>
        <v>16497.379999999997</v>
      </c>
      <c r="CA60" s="66">
        <f t="shared" si="190"/>
        <v>16525.260000000002</v>
      </c>
      <c r="CB60" s="66">
        <f t="shared" si="190"/>
        <v>16553.25</v>
      </c>
      <c r="CC60" s="66">
        <f t="shared" si="190"/>
        <v>16581.329999999998</v>
      </c>
      <c r="CD60" s="66">
        <f t="shared" si="190"/>
        <v>16609.509999999998</v>
      </c>
      <c r="CE60" s="75">
        <f>SUM(BS60:CD60)</f>
        <v>193960.50999999998</v>
      </c>
      <c r="CF60" s="66">
        <f t="shared" ref="CF60:CQ60" si="191">CF55-CF57-CF58</f>
        <v>16637.780000000002</v>
      </c>
      <c r="CG60" s="66">
        <f t="shared" si="191"/>
        <v>16666.149999999998</v>
      </c>
      <c r="CH60" s="66">
        <f t="shared" si="191"/>
        <v>13179.62</v>
      </c>
      <c r="CI60" s="66">
        <f t="shared" si="191"/>
        <v>16723.190000000002</v>
      </c>
      <c r="CJ60" s="66">
        <f t="shared" si="191"/>
        <v>16751.84</v>
      </c>
      <c r="CK60" s="66">
        <f t="shared" si="191"/>
        <v>16780.61</v>
      </c>
      <c r="CL60" s="66">
        <f t="shared" si="191"/>
        <v>16809.47</v>
      </c>
      <c r="CM60" s="66">
        <f t="shared" si="191"/>
        <v>16838.439999999999</v>
      </c>
      <c r="CN60" s="66">
        <f t="shared" si="191"/>
        <v>16867.490000000002</v>
      </c>
      <c r="CO60" s="66">
        <f t="shared" si="191"/>
        <v>16896.650000000001</v>
      </c>
      <c r="CP60" s="66">
        <f t="shared" si="191"/>
        <v>16925.91</v>
      </c>
      <c r="CQ60" s="66">
        <f t="shared" si="191"/>
        <v>16955.27</v>
      </c>
      <c r="CR60" s="75">
        <f>SUM(CF60:CQ60)</f>
        <v>198032.41999999998</v>
      </c>
      <c r="CS60" s="66">
        <f t="shared" ref="CS60:DD60" si="192">CS55-CS57-CS58</f>
        <v>16984.740000000002</v>
      </c>
      <c r="CT60" s="66">
        <f t="shared" si="192"/>
        <v>17014.300000000003</v>
      </c>
      <c r="CU60" s="66">
        <f t="shared" si="192"/>
        <v>13528.96</v>
      </c>
      <c r="CV60" s="66">
        <f t="shared" si="192"/>
        <v>17073.730000000003</v>
      </c>
      <c r="CW60" s="66">
        <f t="shared" si="192"/>
        <v>17103.59</v>
      </c>
      <c r="CX60" s="66">
        <f t="shared" si="192"/>
        <v>17133.57</v>
      </c>
      <c r="CY60" s="66">
        <f t="shared" si="192"/>
        <v>17163.64</v>
      </c>
      <c r="CZ60" s="66">
        <f t="shared" si="192"/>
        <v>17193.82</v>
      </c>
      <c r="DA60" s="66">
        <f t="shared" si="192"/>
        <v>17224.11</v>
      </c>
      <c r="DB60" s="66">
        <f t="shared" si="192"/>
        <v>17254.489999999998</v>
      </c>
      <c r="DC60" s="66">
        <f t="shared" si="192"/>
        <v>17284.98</v>
      </c>
      <c r="DD60" s="66">
        <f t="shared" si="192"/>
        <v>17315.57</v>
      </c>
      <c r="DE60" s="75">
        <f>SUM(CS60:DD60)</f>
        <v>202275.50000000003</v>
      </c>
      <c r="DF60" s="66">
        <f t="shared" ref="DF60:DQ60" si="193">DF55-DF57-DF58</f>
        <v>17346.269999999997</v>
      </c>
      <c r="DG60" s="66">
        <f t="shared" si="193"/>
        <v>17377.079999999998</v>
      </c>
      <c r="DH60" s="66">
        <f t="shared" si="193"/>
        <v>13892.99</v>
      </c>
      <c r="DI60" s="66">
        <f t="shared" si="193"/>
        <v>17439.010000000002</v>
      </c>
      <c r="DJ60" s="66">
        <f t="shared" si="193"/>
        <v>17470.129999999997</v>
      </c>
      <c r="DK60" s="66">
        <f t="shared" si="193"/>
        <v>17501.36</v>
      </c>
      <c r="DL60" s="66">
        <f t="shared" si="193"/>
        <v>17532.7</v>
      </c>
      <c r="DM60" s="66">
        <f t="shared" si="193"/>
        <v>17564.150000000001</v>
      </c>
      <c r="DN60" s="66">
        <f t="shared" si="193"/>
        <v>17595.7</v>
      </c>
      <c r="DO60" s="66">
        <f t="shared" si="193"/>
        <v>17627.36</v>
      </c>
      <c r="DP60" s="66">
        <f t="shared" si="193"/>
        <v>17659.14</v>
      </c>
      <c r="DQ60" s="66">
        <f t="shared" si="193"/>
        <v>17691.02</v>
      </c>
      <c r="DR60" s="75">
        <f>SUM(DF60:DQ60)</f>
        <v>206696.91</v>
      </c>
      <c r="DS60" s="66">
        <f t="shared" ref="DS60:ED60" si="194">DS55-DS57-DS58</f>
        <v>17723.009999999998</v>
      </c>
      <c r="DT60" s="66">
        <f t="shared" si="194"/>
        <v>17755.11</v>
      </c>
      <c r="DU60" s="66">
        <f t="shared" si="194"/>
        <v>14272.32</v>
      </c>
      <c r="DV60" s="66">
        <f t="shared" si="194"/>
        <v>17819.650000000001</v>
      </c>
      <c r="DW60" s="66">
        <f t="shared" si="194"/>
        <v>17852.080000000002</v>
      </c>
      <c r="DX60" s="66">
        <f t="shared" si="194"/>
        <v>17884.63</v>
      </c>
      <c r="DY60" s="66">
        <f t="shared" si="194"/>
        <v>17917.280000000002</v>
      </c>
      <c r="DZ60" s="66">
        <f t="shared" si="194"/>
        <v>17950.05</v>
      </c>
      <c r="EA60" s="66">
        <f t="shared" si="194"/>
        <v>17982.93</v>
      </c>
      <c r="EB60" s="66">
        <f t="shared" si="194"/>
        <v>18015.929999999997</v>
      </c>
      <c r="EC60" s="66">
        <f t="shared" si="194"/>
        <v>18049.03</v>
      </c>
      <c r="ED60" s="66">
        <f t="shared" si="194"/>
        <v>18082.260000000002</v>
      </c>
      <c r="EE60" s="76">
        <f>SUM(DS60:ED60)</f>
        <v>211304.28</v>
      </c>
    </row>
    <row r="61" spans="1:135" x14ac:dyDescent="0.2"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D62" s="2" t="s">
        <v>103</v>
      </c>
      <c r="F62" s="66">
        <f t="shared" ref="F62:Q62" si="195">IF(F60&gt;0,F60*$C$65,0)</f>
        <v>0</v>
      </c>
      <c r="G62" s="66">
        <f t="shared" si="195"/>
        <v>0</v>
      </c>
      <c r="H62" s="66">
        <f t="shared" si="195"/>
        <v>0</v>
      </c>
      <c r="I62" s="66">
        <f t="shared" si="195"/>
        <v>0</v>
      </c>
      <c r="J62" s="66">
        <f t="shared" si="195"/>
        <v>0</v>
      </c>
      <c r="K62" s="66">
        <f t="shared" si="195"/>
        <v>0</v>
      </c>
      <c r="L62" s="66">
        <f t="shared" si="195"/>
        <v>0</v>
      </c>
      <c r="M62" s="66">
        <f t="shared" si="195"/>
        <v>0</v>
      </c>
      <c r="N62" s="66">
        <f t="shared" si="195"/>
        <v>0</v>
      </c>
      <c r="O62" s="66">
        <f t="shared" si="195"/>
        <v>600.55250000000001</v>
      </c>
      <c r="P62" s="66">
        <f t="shared" si="195"/>
        <v>1031.2675000000002</v>
      </c>
      <c r="Q62" s="66">
        <f t="shared" si="195"/>
        <v>2012.0025000000003</v>
      </c>
      <c r="R62" s="75">
        <f>SUM(F62:Q62)</f>
        <v>3643.8225000000002</v>
      </c>
      <c r="S62" s="66">
        <f t="shared" ref="S62:AD62" si="196">IF(S60&gt;0,S60*$C$65,0)</f>
        <v>1413.0025000000001</v>
      </c>
      <c r="T62" s="66">
        <f t="shared" si="196"/>
        <v>1622.5274999999997</v>
      </c>
      <c r="U62" s="66">
        <f t="shared" si="196"/>
        <v>1119.5700000000002</v>
      </c>
      <c r="V62" s="66">
        <f t="shared" si="196"/>
        <v>509.13250000000016</v>
      </c>
      <c r="W62" s="66">
        <f t="shared" si="196"/>
        <v>2231.2124999999996</v>
      </c>
      <c r="X62" s="66">
        <f t="shared" si="196"/>
        <v>1812.0675000000001</v>
      </c>
      <c r="Y62" s="66">
        <f t="shared" si="196"/>
        <v>2242.9375</v>
      </c>
      <c r="Z62" s="66">
        <f t="shared" si="196"/>
        <v>2248.8325</v>
      </c>
      <c r="AA62" s="66">
        <f t="shared" si="196"/>
        <v>2254.7449999999999</v>
      </c>
      <c r="AB62" s="66">
        <f t="shared" si="196"/>
        <v>2260.6800000000003</v>
      </c>
      <c r="AC62" s="66">
        <f t="shared" si="196"/>
        <v>2661.6324999999997</v>
      </c>
      <c r="AD62" s="66">
        <f t="shared" si="196"/>
        <v>2667.6075000000001</v>
      </c>
      <c r="AE62" s="75">
        <f>SUM(S62:AD62)</f>
        <v>23043.947500000002</v>
      </c>
      <c r="AF62" s="66">
        <f t="shared" ref="AF62:AQ62" si="197">IF(AF60&gt;0,AF60*$C$65,0)</f>
        <v>2774.85</v>
      </c>
      <c r="AG62" s="66">
        <f t="shared" si="197"/>
        <v>2780.8675000000003</v>
      </c>
      <c r="AH62" s="66">
        <f t="shared" si="197"/>
        <v>1908.1524999999997</v>
      </c>
      <c r="AI62" s="66">
        <f t="shared" si="197"/>
        <v>2792.96</v>
      </c>
      <c r="AJ62" s="66">
        <f t="shared" si="197"/>
        <v>2799.0374999999999</v>
      </c>
      <c r="AK62" s="66">
        <f t="shared" si="197"/>
        <v>2805.1349999999998</v>
      </c>
      <c r="AL62" s="66">
        <f t="shared" si="197"/>
        <v>2811.2550000000001</v>
      </c>
      <c r="AM62" s="66">
        <f t="shared" si="197"/>
        <v>2817.3975</v>
      </c>
      <c r="AN62" s="66">
        <f t="shared" si="197"/>
        <v>2823.5574999999999</v>
      </c>
      <c r="AO62" s="66">
        <f t="shared" si="197"/>
        <v>2829.7400000000002</v>
      </c>
      <c r="AP62" s="66">
        <f t="shared" si="197"/>
        <v>2835.9425000000001</v>
      </c>
      <c r="AQ62" s="66">
        <f t="shared" si="197"/>
        <v>2842.17</v>
      </c>
      <c r="AR62" s="75">
        <f>SUM(AF62:AQ62)</f>
        <v>32821.065000000002</v>
      </c>
      <c r="AS62" s="66">
        <f t="shared" ref="AS62:BD62" si="198">IF(AS60&gt;0,AS60*$C$65,0)</f>
        <v>2848.415</v>
      </c>
      <c r="AT62" s="66">
        <f t="shared" si="198"/>
        <v>2854.6849999999995</v>
      </c>
      <c r="AU62" s="66">
        <f t="shared" si="198"/>
        <v>1982.2249999999999</v>
      </c>
      <c r="AV62" s="66">
        <f t="shared" si="198"/>
        <v>2867.2874999999999</v>
      </c>
      <c r="AW62" s="66">
        <f t="shared" si="198"/>
        <v>2873.6174999999998</v>
      </c>
      <c r="AX62" s="66">
        <f t="shared" si="198"/>
        <v>2879.9725000000003</v>
      </c>
      <c r="AY62" s="66">
        <f t="shared" si="198"/>
        <v>2886.3525</v>
      </c>
      <c r="AZ62" s="66">
        <f t="shared" si="198"/>
        <v>2892.75</v>
      </c>
      <c r="BA62" s="66">
        <f t="shared" si="198"/>
        <v>2899.17</v>
      </c>
      <c r="BB62" s="66">
        <f t="shared" si="198"/>
        <v>2905.6149999999998</v>
      </c>
      <c r="BC62" s="66">
        <f t="shared" si="198"/>
        <v>2912.08</v>
      </c>
      <c r="BD62" s="66">
        <f t="shared" si="198"/>
        <v>2918.5650000000001</v>
      </c>
      <c r="BE62" s="75">
        <f>SUM(AS62:BD62)</f>
        <v>33720.735000000001</v>
      </c>
      <c r="BF62" s="66">
        <f t="shared" ref="BF62:BQ62" si="199">IF(BF60&gt;0,BF60*$C$65,0)</f>
        <v>2925.0750000000003</v>
      </c>
      <c r="BG62" s="66">
        <f t="shared" si="199"/>
        <v>2931.6075000000001</v>
      </c>
      <c r="BH62" s="66">
        <f t="shared" si="199"/>
        <v>2059.4100000000003</v>
      </c>
      <c r="BI62" s="66">
        <f t="shared" si="199"/>
        <v>2944.7375000000002</v>
      </c>
      <c r="BJ62" s="66">
        <f t="shared" si="199"/>
        <v>2951.3374999999996</v>
      </c>
      <c r="BK62" s="66">
        <f t="shared" si="199"/>
        <v>2957.9575</v>
      </c>
      <c r="BL62" s="66">
        <f t="shared" si="199"/>
        <v>2964.605</v>
      </c>
      <c r="BM62" s="66">
        <f t="shared" si="199"/>
        <v>2971.2725</v>
      </c>
      <c r="BN62" s="66">
        <f t="shared" si="199"/>
        <v>2977.9624999999996</v>
      </c>
      <c r="BO62" s="66">
        <f t="shared" si="199"/>
        <v>4055.9250000000002</v>
      </c>
      <c r="BP62" s="66">
        <f t="shared" si="199"/>
        <v>4062.6624999999999</v>
      </c>
      <c r="BQ62" s="66">
        <f t="shared" si="199"/>
        <v>4069.4225000000006</v>
      </c>
      <c r="BR62" s="75">
        <f>SUM(BF62:BQ62)</f>
        <v>37871.974999999999</v>
      </c>
      <c r="BS62" s="66">
        <f t="shared" ref="BS62:CD62" si="200">IF(BS60&gt;0,BS60*$C$65,0)</f>
        <v>4076.2049999999995</v>
      </c>
      <c r="BT62" s="66">
        <f t="shared" si="200"/>
        <v>4083.0099999999998</v>
      </c>
      <c r="BU62" s="66">
        <f t="shared" si="200"/>
        <v>3211.0925000000002</v>
      </c>
      <c r="BV62" s="66">
        <f t="shared" si="200"/>
        <v>4096.6949999999997</v>
      </c>
      <c r="BW62" s="66">
        <f t="shared" si="200"/>
        <v>4103.5725000000002</v>
      </c>
      <c r="BX62" s="66">
        <f t="shared" si="200"/>
        <v>4110.4724999999999</v>
      </c>
      <c r="BY62" s="66">
        <f t="shared" si="200"/>
        <v>4117.3974999999991</v>
      </c>
      <c r="BZ62" s="66">
        <f t="shared" si="200"/>
        <v>4124.3449999999993</v>
      </c>
      <c r="CA62" s="66">
        <f t="shared" si="200"/>
        <v>4131.3150000000005</v>
      </c>
      <c r="CB62" s="66">
        <f t="shared" si="200"/>
        <v>4138.3125</v>
      </c>
      <c r="CC62" s="66">
        <f t="shared" si="200"/>
        <v>4145.3324999999995</v>
      </c>
      <c r="CD62" s="66">
        <f t="shared" si="200"/>
        <v>4152.3774999999996</v>
      </c>
      <c r="CE62" s="75">
        <f>SUM(BS62:CD62)</f>
        <v>48490.127499999995</v>
      </c>
      <c r="CF62" s="66">
        <f t="shared" ref="CF62:CQ62" si="201">IF(CF60&gt;0,CF60*$C$65,0)</f>
        <v>4159.4450000000006</v>
      </c>
      <c r="CG62" s="66">
        <f t="shared" si="201"/>
        <v>4166.5374999999995</v>
      </c>
      <c r="CH62" s="66">
        <f t="shared" si="201"/>
        <v>3294.9050000000002</v>
      </c>
      <c r="CI62" s="66">
        <f t="shared" si="201"/>
        <v>4180.7975000000006</v>
      </c>
      <c r="CJ62" s="66">
        <f t="shared" si="201"/>
        <v>4187.96</v>
      </c>
      <c r="CK62" s="66">
        <f t="shared" si="201"/>
        <v>4195.1525000000001</v>
      </c>
      <c r="CL62" s="66">
        <f t="shared" si="201"/>
        <v>4202.3675000000003</v>
      </c>
      <c r="CM62" s="66">
        <f t="shared" si="201"/>
        <v>4209.6099999999997</v>
      </c>
      <c r="CN62" s="66">
        <f t="shared" si="201"/>
        <v>4216.8725000000004</v>
      </c>
      <c r="CO62" s="66">
        <f t="shared" si="201"/>
        <v>4224.1625000000004</v>
      </c>
      <c r="CP62" s="66">
        <f t="shared" si="201"/>
        <v>4231.4775</v>
      </c>
      <c r="CQ62" s="66">
        <f t="shared" si="201"/>
        <v>4238.8175000000001</v>
      </c>
      <c r="CR62" s="75">
        <f>SUM(CF62:CQ62)</f>
        <v>49508.104999999996</v>
      </c>
      <c r="CS62" s="66">
        <f t="shared" ref="CS62:DD62" si="202">IF(CS60&gt;0,CS60*$C$65,0)</f>
        <v>4246.1850000000004</v>
      </c>
      <c r="CT62" s="66">
        <f t="shared" si="202"/>
        <v>4253.5750000000007</v>
      </c>
      <c r="CU62" s="66">
        <f t="shared" si="202"/>
        <v>3382.24</v>
      </c>
      <c r="CV62" s="66">
        <f t="shared" si="202"/>
        <v>4268.4325000000008</v>
      </c>
      <c r="CW62" s="66">
        <f t="shared" si="202"/>
        <v>4275.8975</v>
      </c>
      <c r="CX62" s="66">
        <f t="shared" si="202"/>
        <v>4283.3924999999999</v>
      </c>
      <c r="CY62" s="66">
        <f t="shared" si="202"/>
        <v>4290.91</v>
      </c>
      <c r="CZ62" s="66">
        <f t="shared" si="202"/>
        <v>4298.4549999999999</v>
      </c>
      <c r="DA62" s="66">
        <f t="shared" si="202"/>
        <v>4306.0275000000001</v>
      </c>
      <c r="DB62" s="66">
        <f t="shared" si="202"/>
        <v>4313.6224999999995</v>
      </c>
      <c r="DC62" s="66">
        <f t="shared" si="202"/>
        <v>4321.2449999999999</v>
      </c>
      <c r="DD62" s="66">
        <f t="shared" si="202"/>
        <v>4328.8924999999999</v>
      </c>
      <c r="DE62" s="75">
        <f>SUM(CS62:DD62)</f>
        <v>50568.875000000007</v>
      </c>
      <c r="DF62" s="66">
        <f t="shared" ref="DF62:DQ62" si="203">IF(DF60&gt;0,DF60*$C$65,0)</f>
        <v>4336.5674999999992</v>
      </c>
      <c r="DG62" s="66">
        <f t="shared" si="203"/>
        <v>4344.2699999999995</v>
      </c>
      <c r="DH62" s="66">
        <f t="shared" si="203"/>
        <v>3473.2474999999999</v>
      </c>
      <c r="DI62" s="66">
        <f t="shared" si="203"/>
        <v>4359.7525000000005</v>
      </c>
      <c r="DJ62" s="66">
        <f t="shared" si="203"/>
        <v>4367.5324999999993</v>
      </c>
      <c r="DK62" s="66">
        <f t="shared" si="203"/>
        <v>4375.34</v>
      </c>
      <c r="DL62" s="66">
        <f t="shared" si="203"/>
        <v>4383.1750000000002</v>
      </c>
      <c r="DM62" s="66">
        <f t="shared" si="203"/>
        <v>4391.0375000000004</v>
      </c>
      <c r="DN62" s="66">
        <f t="shared" si="203"/>
        <v>4398.9250000000002</v>
      </c>
      <c r="DO62" s="66">
        <f t="shared" si="203"/>
        <v>4406.84</v>
      </c>
      <c r="DP62" s="66">
        <f t="shared" si="203"/>
        <v>4414.7849999999999</v>
      </c>
      <c r="DQ62" s="66">
        <f t="shared" si="203"/>
        <v>4422.7550000000001</v>
      </c>
      <c r="DR62" s="75">
        <f>SUM(DF62:DQ62)</f>
        <v>51674.227500000001</v>
      </c>
      <c r="DS62" s="66">
        <f t="shared" ref="DS62:ED62" si="204">IF(DS60&gt;0,DS60*$C$65,0)</f>
        <v>4430.7524999999996</v>
      </c>
      <c r="DT62" s="66">
        <f t="shared" si="204"/>
        <v>4438.7775000000001</v>
      </c>
      <c r="DU62" s="66">
        <f t="shared" si="204"/>
        <v>3568.08</v>
      </c>
      <c r="DV62" s="66">
        <f t="shared" si="204"/>
        <v>4454.9125000000004</v>
      </c>
      <c r="DW62" s="66">
        <f t="shared" si="204"/>
        <v>4463.0200000000004</v>
      </c>
      <c r="DX62" s="66">
        <f t="shared" si="204"/>
        <v>4471.1575000000003</v>
      </c>
      <c r="DY62" s="66">
        <f t="shared" si="204"/>
        <v>4479.3200000000006</v>
      </c>
      <c r="DZ62" s="66">
        <f t="shared" si="204"/>
        <v>4487.5124999999998</v>
      </c>
      <c r="EA62" s="66">
        <f t="shared" si="204"/>
        <v>4495.7325000000001</v>
      </c>
      <c r="EB62" s="66">
        <f t="shared" si="204"/>
        <v>4503.9824999999992</v>
      </c>
      <c r="EC62" s="66">
        <f t="shared" si="204"/>
        <v>4512.2574999999997</v>
      </c>
      <c r="ED62" s="66">
        <f t="shared" si="204"/>
        <v>4520.5650000000005</v>
      </c>
      <c r="EE62" s="76">
        <f>SUM(DS62:ED62)</f>
        <v>52826.07</v>
      </c>
    </row>
    <row r="63" spans="1:135" x14ac:dyDescent="0.2"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205">F60-F62</f>
        <v>-14949.99</v>
      </c>
      <c r="G64" s="66">
        <f t="shared" si="205"/>
        <v>-11427.82</v>
      </c>
      <c r="H64" s="66">
        <f t="shared" si="205"/>
        <v>-8005.59</v>
      </c>
      <c r="I64" s="66">
        <f t="shared" si="205"/>
        <v>-7283.28</v>
      </c>
      <c r="J64" s="66">
        <f t="shared" si="205"/>
        <v>-3860.88</v>
      </c>
      <c r="K64" s="66">
        <f t="shared" si="205"/>
        <v>-138.43000000000029</v>
      </c>
      <c r="L64" s="66">
        <f t="shared" si="205"/>
        <v>-1815.88</v>
      </c>
      <c r="M64" s="66">
        <f t="shared" si="205"/>
        <v>-1793.2599999999998</v>
      </c>
      <c r="N64" s="66">
        <f t="shared" si="205"/>
        <v>-1220.56</v>
      </c>
      <c r="O64" s="66">
        <f t="shared" si="205"/>
        <v>1801.6575</v>
      </c>
      <c r="P64" s="66">
        <f t="shared" si="205"/>
        <v>3093.8025000000007</v>
      </c>
      <c r="Q64" s="66">
        <f t="shared" si="205"/>
        <v>6036.0075000000006</v>
      </c>
      <c r="R64" s="75">
        <f>SUM(F64:Q64)</f>
        <v>-39564.222499999989</v>
      </c>
      <c r="S64" s="66">
        <f t="shared" ref="S64:AD64" si="206">S60-S62</f>
        <v>4239.0074999999997</v>
      </c>
      <c r="T64" s="66">
        <f t="shared" si="206"/>
        <v>4867.5824999999986</v>
      </c>
      <c r="U64" s="66">
        <f t="shared" si="206"/>
        <v>3358.7100000000005</v>
      </c>
      <c r="V64" s="66">
        <f t="shared" si="206"/>
        <v>1527.3975000000005</v>
      </c>
      <c r="W64" s="66">
        <f t="shared" si="206"/>
        <v>6693.6374999999989</v>
      </c>
      <c r="X64" s="66">
        <f t="shared" si="206"/>
        <v>5436.2025000000003</v>
      </c>
      <c r="Y64" s="66">
        <f t="shared" si="206"/>
        <v>6728.8125</v>
      </c>
      <c r="Z64" s="66">
        <f t="shared" si="206"/>
        <v>6746.4974999999995</v>
      </c>
      <c r="AA64" s="66">
        <f t="shared" si="206"/>
        <v>6764.2349999999997</v>
      </c>
      <c r="AB64" s="66">
        <f t="shared" si="206"/>
        <v>6782.0400000000009</v>
      </c>
      <c r="AC64" s="66">
        <f t="shared" si="206"/>
        <v>7984.8974999999991</v>
      </c>
      <c r="AD64" s="66">
        <f t="shared" si="206"/>
        <v>8002.8225000000002</v>
      </c>
      <c r="AE64" s="75">
        <f>SUM(S64:AD64)</f>
        <v>69131.842499999999</v>
      </c>
      <c r="AF64" s="66">
        <f t="shared" ref="AF64:AQ64" si="207">AF60-AF62</f>
        <v>8324.5499999999993</v>
      </c>
      <c r="AG64" s="66">
        <f t="shared" si="207"/>
        <v>8342.6025000000009</v>
      </c>
      <c r="AH64" s="66">
        <f t="shared" si="207"/>
        <v>5724.4574999999986</v>
      </c>
      <c r="AI64" s="66">
        <f t="shared" si="207"/>
        <v>8378.880000000001</v>
      </c>
      <c r="AJ64" s="66">
        <f t="shared" si="207"/>
        <v>8397.1124999999993</v>
      </c>
      <c r="AK64" s="66">
        <f t="shared" si="207"/>
        <v>8415.4049999999988</v>
      </c>
      <c r="AL64" s="66">
        <f t="shared" si="207"/>
        <v>8433.7649999999994</v>
      </c>
      <c r="AM64" s="66">
        <f t="shared" si="207"/>
        <v>8452.192500000001</v>
      </c>
      <c r="AN64" s="66">
        <f t="shared" si="207"/>
        <v>8470.6725000000006</v>
      </c>
      <c r="AO64" s="66">
        <f t="shared" si="207"/>
        <v>8489.2200000000012</v>
      </c>
      <c r="AP64" s="66">
        <f t="shared" si="207"/>
        <v>8507.8274999999994</v>
      </c>
      <c r="AQ64" s="66">
        <f t="shared" si="207"/>
        <v>8526.51</v>
      </c>
      <c r="AR64" s="75">
        <f>SUM(AF64:AQ64)</f>
        <v>98463.194999999992</v>
      </c>
      <c r="AS64" s="66">
        <f t="shared" ref="AS64:BD64" si="208">AS60-AS62</f>
        <v>8545.244999999999</v>
      </c>
      <c r="AT64" s="66">
        <f t="shared" si="208"/>
        <v>8564.0549999999985</v>
      </c>
      <c r="AU64" s="66">
        <f t="shared" si="208"/>
        <v>5946.6749999999993</v>
      </c>
      <c r="AV64" s="66">
        <f t="shared" si="208"/>
        <v>8601.8624999999993</v>
      </c>
      <c r="AW64" s="66">
        <f t="shared" si="208"/>
        <v>8620.8524999999991</v>
      </c>
      <c r="AX64" s="66">
        <f t="shared" si="208"/>
        <v>8639.9175000000014</v>
      </c>
      <c r="AY64" s="66">
        <f t="shared" si="208"/>
        <v>8659.057499999999</v>
      </c>
      <c r="AZ64" s="66">
        <f t="shared" si="208"/>
        <v>8678.25</v>
      </c>
      <c r="BA64" s="66">
        <f t="shared" si="208"/>
        <v>8697.51</v>
      </c>
      <c r="BB64" s="66">
        <f t="shared" si="208"/>
        <v>8716.8449999999993</v>
      </c>
      <c r="BC64" s="66">
        <f t="shared" si="208"/>
        <v>8736.24</v>
      </c>
      <c r="BD64" s="66">
        <f t="shared" si="208"/>
        <v>8755.6949999999997</v>
      </c>
      <c r="BE64" s="75">
        <f>SUM(AS64:BD64)</f>
        <v>101162.20499999999</v>
      </c>
      <c r="BF64" s="66">
        <f t="shared" ref="BF64:BQ64" si="209">BF60-BF62</f>
        <v>8775.2250000000004</v>
      </c>
      <c r="BG64" s="66">
        <f t="shared" si="209"/>
        <v>8794.8225000000002</v>
      </c>
      <c r="BH64" s="66">
        <f t="shared" si="209"/>
        <v>6178.2300000000014</v>
      </c>
      <c r="BI64" s="66">
        <f t="shared" si="209"/>
        <v>8834.2125000000015</v>
      </c>
      <c r="BJ64" s="66">
        <f t="shared" si="209"/>
        <v>8854.0124999999989</v>
      </c>
      <c r="BK64" s="66">
        <f t="shared" si="209"/>
        <v>8873.8724999999995</v>
      </c>
      <c r="BL64" s="66">
        <f t="shared" si="209"/>
        <v>8893.8150000000005</v>
      </c>
      <c r="BM64" s="66">
        <f t="shared" si="209"/>
        <v>8913.817500000001</v>
      </c>
      <c r="BN64" s="66">
        <f t="shared" si="209"/>
        <v>8933.8874999999989</v>
      </c>
      <c r="BO64" s="66">
        <f t="shared" si="209"/>
        <v>12167.775000000001</v>
      </c>
      <c r="BP64" s="66">
        <f t="shared" si="209"/>
        <v>12187.987499999999</v>
      </c>
      <c r="BQ64" s="66">
        <f t="shared" si="209"/>
        <v>12208.267500000002</v>
      </c>
      <c r="BR64" s="75">
        <f>SUM(BF64:BQ64)</f>
        <v>113615.92500000002</v>
      </c>
      <c r="BS64" s="66">
        <f t="shared" ref="BS64:CD64" si="210">BS60-BS62</f>
        <v>12228.614999999998</v>
      </c>
      <c r="BT64" s="66">
        <f t="shared" si="210"/>
        <v>12249.029999999999</v>
      </c>
      <c r="BU64" s="66">
        <f t="shared" si="210"/>
        <v>9633.2775000000001</v>
      </c>
      <c r="BV64" s="66">
        <f t="shared" si="210"/>
        <v>12290.084999999999</v>
      </c>
      <c r="BW64" s="66">
        <f t="shared" si="210"/>
        <v>12310.717500000001</v>
      </c>
      <c r="BX64" s="66">
        <f t="shared" si="210"/>
        <v>12331.4175</v>
      </c>
      <c r="BY64" s="66">
        <f t="shared" si="210"/>
        <v>12352.192499999997</v>
      </c>
      <c r="BZ64" s="66">
        <f t="shared" si="210"/>
        <v>12373.034999999998</v>
      </c>
      <c r="CA64" s="66">
        <f t="shared" si="210"/>
        <v>12393.945000000002</v>
      </c>
      <c r="CB64" s="66">
        <f t="shared" si="210"/>
        <v>12414.9375</v>
      </c>
      <c r="CC64" s="66">
        <f t="shared" si="210"/>
        <v>12435.997499999998</v>
      </c>
      <c r="CD64" s="66">
        <f t="shared" si="210"/>
        <v>12457.1325</v>
      </c>
      <c r="CE64" s="75">
        <f>SUM(BS64:CD64)</f>
        <v>145470.38250000001</v>
      </c>
      <c r="CF64" s="66">
        <f t="shared" ref="CF64:CQ64" si="211">CF60-CF62</f>
        <v>12478.335000000003</v>
      </c>
      <c r="CG64" s="66">
        <f t="shared" si="211"/>
        <v>12499.612499999999</v>
      </c>
      <c r="CH64" s="66">
        <f t="shared" si="211"/>
        <v>9884.7150000000001</v>
      </c>
      <c r="CI64" s="66">
        <f t="shared" si="211"/>
        <v>12542.392500000002</v>
      </c>
      <c r="CJ64" s="66">
        <f t="shared" si="211"/>
        <v>12563.880000000001</v>
      </c>
      <c r="CK64" s="66">
        <f t="shared" si="211"/>
        <v>12585.4575</v>
      </c>
      <c r="CL64" s="66">
        <f t="shared" si="211"/>
        <v>12607.102500000001</v>
      </c>
      <c r="CM64" s="66">
        <f t="shared" si="211"/>
        <v>12628.829999999998</v>
      </c>
      <c r="CN64" s="66">
        <f t="shared" si="211"/>
        <v>12650.6175</v>
      </c>
      <c r="CO64" s="66">
        <f t="shared" si="211"/>
        <v>12672.487500000001</v>
      </c>
      <c r="CP64" s="66">
        <f t="shared" si="211"/>
        <v>12694.432499999999</v>
      </c>
      <c r="CQ64" s="66">
        <f t="shared" si="211"/>
        <v>12716.452499999999</v>
      </c>
      <c r="CR64" s="75">
        <f>SUM(CF64:CQ64)</f>
        <v>148524.31500000006</v>
      </c>
      <c r="CS64" s="66">
        <f t="shared" ref="CS64:DD64" si="212">CS60-CS62</f>
        <v>12738.555</v>
      </c>
      <c r="CT64" s="66">
        <f t="shared" si="212"/>
        <v>12760.725000000002</v>
      </c>
      <c r="CU64" s="66">
        <f t="shared" si="212"/>
        <v>10146.719999999999</v>
      </c>
      <c r="CV64" s="66">
        <f t="shared" si="212"/>
        <v>12805.297500000002</v>
      </c>
      <c r="CW64" s="66">
        <f t="shared" si="212"/>
        <v>12827.692500000001</v>
      </c>
      <c r="CX64" s="66">
        <f t="shared" si="212"/>
        <v>12850.1775</v>
      </c>
      <c r="CY64" s="66">
        <f t="shared" si="212"/>
        <v>12872.73</v>
      </c>
      <c r="CZ64" s="66">
        <f t="shared" si="212"/>
        <v>12895.365</v>
      </c>
      <c r="DA64" s="66">
        <f t="shared" si="212"/>
        <v>12918.0825</v>
      </c>
      <c r="DB64" s="66">
        <f t="shared" si="212"/>
        <v>12940.867499999998</v>
      </c>
      <c r="DC64" s="66">
        <f t="shared" si="212"/>
        <v>12963.735000000001</v>
      </c>
      <c r="DD64" s="66">
        <f t="shared" si="212"/>
        <v>12986.6775</v>
      </c>
      <c r="DE64" s="75">
        <f>SUM(CS64:DD64)</f>
        <v>151706.625</v>
      </c>
      <c r="DF64" s="66">
        <f t="shared" ref="DF64:DQ64" si="213">DF60-DF62</f>
        <v>13009.702499999998</v>
      </c>
      <c r="DG64" s="66">
        <f t="shared" si="213"/>
        <v>13032.809999999998</v>
      </c>
      <c r="DH64" s="66">
        <f t="shared" si="213"/>
        <v>10419.7425</v>
      </c>
      <c r="DI64" s="66">
        <f t="shared" si="213"/>
        <v>13079.257500000002</v>
      </c>
      <c r="DJ64" s="66">
        <f t="shared" si="213"/>
        <v>13102.597499999998</v>
      </c>
      <c r="DK64" s="66">
        <f t="shared" si="213"/>
        <v>13126.02</v>
      </c>
      <c r="DL64" s="66">
        <f t="shared" si="213"/>
        <v>13149.525000000001</v>
      </c>
      <c r="DM64" s="66">
        <f t="shared" si="213"/>
        <v>13173.112500000001</v>
      </c>
      <c r="DN64" s="66">
        <f t="shared" si="213"/>
        <v>13196.775000000001</v>
      </c>
      <c r="DO64" s="66">
        <f t="shared" si="213"/>
        <v>13220.52</v>
      </c>
      <c r="DP64" s="66">
        <f t="shared" si="213"/>
        <v>13244.355</v>
      </c>
      <c r="DQ64" s="66">
        <f t="shared" si="213"/>
        <v>13268.264999999999</v>
      </c>
      <c r="DR64" s="75">
        <f>SUM(DF64:DQ64)</f>
        <v>155022.6825</v>
      </c>
      <c r="DS64" s="66">
        <f t="shared" ref="DS64:ED64" si="214">DS60-DS62</f>
        <v>13292.2575</v>
      </c>
      <c r="DT64" s="66">
        <f t="shared" si="214"/>
        <v>13316.3325</v>
      </c>
      <c r="DU64" s="66">
        <f t="shared" si="214"/>
        <v>10704.24</v>
      </c>
      <c r="DV64" s="66">
        <f t="shared" si="214"/>
        <v>13364.737500000001</v>
      </c>
      <c r="DW64" s="66">
        <f t="shared" si="214"/>
        <v>13389.060000000001</v>
      </c>
      <c r="DX64" s="66">
        <f t="shared" si="214"/>
        <v>13413.4725</v>
      </c>
      <c r="DY64" s="66">
        <f t="shared" si="214"/>
        <v>13437.960000000003</v>
      </c>
      <c r="DZ64" s="66">
        <f t="shared" si="214"/>
        <v>13462.537499999999</v>
      </c>
      <c r="EA64" s="66">
        <f t="shared" si="214"/>
        <v>13487.1975</v>
      </c>
      <c r="EB64" s="66">
        <f t="shared" si="214"/>
        <v>13511.947499999998</v>
      </c>
      <c r="EC64" s="66">
        <f t="shared" si="214"/>
        <v>13536.772499999999</v>
      </c>
      <c r="ED64" s="66">
        <f t="shared" si="214"/>
        <v>13561.695000000002</v>
      </c>
      <c r="EE64" s="76">
        <f>SUM(DS64:ED64)</f>
        <v>158478.21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/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/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15">F7</f>
        <v>9450</v>
      </c>
      <c r="G71" s="66">
        <f t="shared" si="215"/>
        <v>12950</v>
      </c>
      <c r="H71" s="66">
        <f t="shared" si="215"/>
        <v>16350</v>
      </c>
      <c r="I71" s="66">
        <f t="shared" si="215"/>
        <v>17050</v>
      </c>
      <c r="J71" s="66">
        <f t="shared" si="215"/>
        <v>20450</v>
      </c>
      <c r="K71" s="66">
        <f t="shared" si="215"/>
        <v>24150</v>
      </c>
      <c r="L71" s="66">
        <f t="shared" si="215"/>
        <v>22450</v>
      </c>
      <c r="M71" s="66">
        <f t="shared" si="215"/>
        <v>22450</v>
      </c>
      <c r="N71" s="66">
        <f t="shared" si="215"/>
        <v>23000</v>
      </c>
      <c r="O71" s="66">
        <f t="shared" si="215"/>
        <v>26600</v>
      </c>
      <c r="P71" s="66">
        <f t="shared" si="215"/>
        <v>28300</v>
      </c>
      <c r="Q71" s="66">
        <f t="shared" si="215"/>
        <v>32200</v>
      </c>
      <c r="R71" s="75">
        <f>SUM(F71:Q71)</f>
        <v>255400</v>
      </c>
      <c r="S71" s="66">
        <f t="shared" ref="S71:AD71" si="216">+S7</f>
        <v>30000</v>
      </c>
      <c r="T71" s="66">
        <f t="shared" si="216"/>
        <v>30000</v>
      </c>
      <c r="U71" s="66">
        <f t="shared" si="216"/>
        <v>33000</v>
      </c>
      <c r="V71" s="66">
        <f t="shared" si="216"/>
        <v>26050</v>
      </c>
      <c r="W71" s="66">
        <f t="shared" si="216"/>
        <v>33000</v>
      </c>
      <c r="X71" s="66">
        <f t="shared" si="216"/>
        <v>31300</v>
      </c>
      <c r="Y71" s="66">
        <f t="shared" si="216"/>
        <v>33000</v>
      </c>
      <c r="Z71" s="66">
        <f t="shared" si="216"/>
        <v>33000</v>
      </c>
      <c r="AA71" s="66">
        <f t="shared" si="216"/>
        <v>33000</v>
      </c>
      <c r="AB71" s="66">
        <f t="shared" si="216"/>
        <v>33000</v>
      </c>
      <c r="AC71" s="66">
        <f t="shared" si="216"/>
        <v>33000</v>
      </c>
      <c r="AD71" s="66">
        <f t="shared" si="216"/>
        <v>33000</v>
      </c>
      <c r="AE71" s="75">
        <f>SUM(S71:AD71)</f>
        <v>381350</v>
      </c>
      <c r="AF71" s="66">
        <f t="shared" ref="AF71:AQ71" si="217">AF7</f>
        <v>33000</v>
      </c>
      <c r="AG71" s="66">
        <f t="shared" si="217"/>
        <v>33000</v>
      </c>
      <c r="AH71" s="66">
        <f t="shared" si="217"/>
        <v>33000</v>
      </c>
      <c r="AI71" s="66">
        <f t="shared" si="217"/>
        <v>33000</v>
      </c>
      <c r="AJ71" s="66">
        <f t="shared" si="217"/>
        <v>33000</v>
      </c>
      <c r="AK71" s="66">
        <f t="shared" si="217"/>
        <v>33000</v>
      </c>
      <c r="AL71" s="66">
        <f t="shared" si="217"/>
        <v>33000</v>
      </c>
      <c r="AM71" s="66">
        <f t="shared" si="217"/>
        <v>33000</v>
      </c>
      <c r="AN71" s="66">
        <f t="shared" si="217"/>
        <v>33000</v>
      </c>
      <c r="AO71" s="66">
        <f t="shared" si="217"/>
        <v>33000</v>
      </c>
      <c r="AP71" s="66">
        <f t="shared" si="217"/>
        <v>33000</v>
      </c>
      <c r="AQ71" s="66">
        <f t="shared" si="217"/>
        <v>33000</v>
      </c>
      <c r="AR71" s="75">
        <f>SUM(AF71:AQ71)</f>
        <v>396000</v>
      </c>
      <c r="AS71" s="66">
        <f t="shared" ref="AS71:BD71" si="218">AS7</f>
        <v>33000</v>
      </c>
      <c r="AT71" s="66">
        <f t="shared" si="218"/>
        <v>33000</v>
      </c>
      <c r="AU71" s="66">
        <f t="shared" si="218"/>
        <v>33000</v>
      </c>
      <c r="AV71" s="66">
        <f t="shared" si="218"/>
        <v>33000</v>
      </c>
      <c r="AW71" s="66">
        <f t="shared" si="218"/>
        <v>33000</v>
      </c>
      <c r="AX71" s="66">
        <f t="shared" si="218"/>
        <v>33000</v>
      </c>
      <c r="AY71" s="66">
        <f t="shared" si="218"/>
        <v>33000</v>
      </c>
      <c r="AZ71" s="66">
        <f t="shared" si="218"/>
        <v>33000</v>
      </c>
      <c r="BA71" s="66">
        <f t="shared" si="218"/>
        <v>33000</v>
      </c>
      <c r="BB71" s="66">
        <f t="shared" si="218"/>
        <v>33000</v>
      </c>
      <c r="BC71" s="66">
        <f t="shared" si="218"/>
        <v>33000</v>
      </c>
      <c r="BD71" s="66">
        <f t="shared" si="218"/>
        <v>33000</v>
      </c>
      <c r="BE71" s="75">
        <f>SUM(AS71:BD71)</f>
        <v>396000</v>
      </c>
      <c r="BF71" s="66">
        <f t="shared" ref="BF71:BQ71" si="219">BF7</f>
        <v>33000</v>
      </c>
      <c r="BG71" s="66">
        <f t="shared" si="219"/>
        <v>33000</v>
      </c>
      <c r="BH71" s="66">
        <f t="shared" si="219"/>
        <v>33000</v>
      </c>
      <c r="BI71" s="66">
        <f t="shared" si="219"/>
        <v>33000</v>
      </c>
      <c r="BJ71" s="66">
        <f t="shared" si="219"/>
        <v>33000</v>
      </c>
      <c r="BK71" s="66">
        <f t="shared" si="219"/>
        <v>33000</v>
      </c>
      <c r="BL71" s="66">
        <f t="shared" si="219"/>
        <v>33000</v>
      </c>
      <c r="BM71" s="66">
        <f t="shared" si="219"/>
        <v>33000</v>
      </c>
      <c r="BN71" s="66">
        <f t="shared" si="219"/>
        <v>33000</v>
      </c>
      <c r="BO71" s="66">
        <f t="shared" si="219"/>
        <v>33000</v>
      </c>
      <c r="BP71" s="66">
        <f t="shared" si="219"/>
        <v>33000</v>
      </c>
      <c r="BQ71" s="66">
        <f t="shared" si="219"/>
        <v>33000</v>
      </c>
      <c r="BR71" s="75">
        <f>SUM(BF71:BQ71)</f>
        <v>396000</v>
      </c>
      <c r="BS71" s="66">
        <f>BS7</f>
        <v>33000</v>
      </c>
      <c r="BT71" s="66">
        <f t="shared" ref="BT71:CD71" si="220">BG71</f>
        <v>33000</v>
      </c>
      <c r="BU71" s="66">
        <f t="shared" si="220"/>
        <v>33000</v>
      </c>
      <c r="BV71" s="66">
        <f t="shared" si="220"/>
        <v>33000</v>
      </c>
      <c r="BW71" s="66">
        <f t="shared" si="220"/>
        <v>33000</v>
      </c>
      <c r="BX71" s="66">
        <f t="shared" si="220"/>
        <v>33000</v>
      </c>
      <c r="BY71" s="66">
        <f t="shared" si="220"/>
        <v>33000</v>
      </c>
      <c r="BZ71" s="66">
        <f t="shared" si="220"/>
        <v>33000</v>
      </c>
      <c r="CA71" s="66">
        <f t="shared" si="220"/>
        <v>33000</v>
      </c>
      <c r="CB71" s="66">
        <f t="shared" si="220"/>
        <v>33000</v>
      </c>
      <c r="CC71" s="66">
        <f t="shared" si="220"/>
        <v>33000</v>
      </c>
      <c r="CD71" s="66">
        <f t="shared" si="220"/>
        <v>33000</v>
      </c>
      <c r="CE71" s="75">
        <f>SUM(BS71:CD71)</f>
        <v>396000</v>
      </c>
      <c r="CF71" s="66">
        <f t="shared" ref="CF71:CQ71" si="221">CF7</f>
        <v>33000</v>
      </c>
      <c r="CG71" s="66">
        <f t="shared" si="221"/>
        <v>33000</v>
      </c>
      <c r="CH71" s="66">
        <f t="shared" si="221"/>
        <v>33000</v>
      </c>
      <c r="CI71" s="66">
        <f t="shared" si="221"/>
        <v>33000</v>
      </c>
      <c r="CJ71" s="66">
        <f t="shared" si="221"/>
        <v>33000</v>
      </c>
      <c r="CK71" s="66">
        <f t="shared" si="221"/>
        <v>33000</v>
      </c>
      <c r="CL71" s="66">
        <f t="shared" si="221"/>
        <v>33000</v>
      </c>
      <c r="CM71" s="66">
        <f t="shared" si="221"/>
        <v>33000</v>
      </c>
      <c r="CN71" s="66">
        <f t="shared" si="221"/>
        <v>33000</v>
      </c>
      <c r="CO71" s="66">
        <f t="shared" si="221"/>
        <v>33000</v>
      </c>
      <c r="CP71" s="66">
        <f t="shared" si="221"/>
        <v>33000</v>
      </c>
      <c r="CQ71" s="66">
        <f t="shared" si="221"/>
        <v>33000</v>
      </c>
      <c r="CR71" s="75">
        <f>SUM(CF71:CQ71)</f>
        <v>396000</v>
      </c>
      <c r="CS71" s="66">
        <f t="shared" ref="CS71:DD71" si="222">CS7</f>
        <v>33000</v>
      </c>
      <c r="CT71" s="66">
        <f t="shared" si="222"/>
        <v>33000</v>
      </c>
      <c r="CU71" s="66">
        <f t="shared" si="222"/>
        <v>33000</v>
      </c>
      <c r="CV71" s="66">
        <f t="shared" si="222"/>
        <v>33000</v>
      </c>
      <c r="CW71" s="66">
        <f t="shared" si="222"/>
        <v>33000</v>
      </c>
      <c r="CX71" s="66">
        <f t="shared" si="222"/>
        <v>33000</v>
      </c>
      <c r="CY71" s="66">
        <f t="shared" si="222"/>
        <v>33000</v>
      </c>
      <c r="CZ71" s="66">
        <f t="shared" si="222"/>
        <v>33000</v>
      </c>
      <c r="DA71" s="66">
        <f t="shared" si="222"/>
        <v>33000</v>
      </c>
      <c r="DB71" s="66">
        <f t="shared" si="222"/>
        <v>33000</v>
      </c>
      <c r="DC71" s="66">
        <f t="shared" si="222"/>
        <v>33000</v>
      </c>
      <c r="DD71" s="66">
        <f t="shared" si="222"/>
        <v>33000</v>
      </c>
      <c r="DE71" s="75">
        <f>SUM(CS71:DD71)</f>
        <v>396000</v>
      </c>
      <c r="DF71" s="66">
        <f t="shared" ref="DF71:DQ71" si="223">DF7</f>
        <v>33000</v>
      </c>
      <c r="DG71" s="66">
        <f t="shared" si="223"/>
        <v>33000</v>
      </c>
      <c r="DH71" s="66">
        <f t="shared" si="223"/>
        <v>33000</v>
      </c>
      <c r="DI71" s="66">
        <f t="shared" si="223"/>
        <v>33000</v>
      </c>
      <c r="DJ71" s="66">
        <f t="shared" si="223"/>
        <v>33000</v>
      </c>
      <c r="DK71" s="66">
        <f t="shared" si="223"/>
        <v>33000</v>
      </c>
      <c r="DL71" s="66">
        <f t="shared" si="223"/>
        <v>33000</v>
      </c>
      <c r="DM71" s="66">
        <f t="shared" si="223"/>
        <v>33000</v>
      </c>
      <c r="DN71" s="66">
        <f t="shared" si="223"/>
        <v>33000</v>
      </c>
      <c r="DO71" s="66">
        <f t="shared" si="223"/>
        <v>33000</v>
      </c>
      <c r="DP71" s="66">
        <f t="shared" si="223"/>
        <v>33000</v>
      </c>
      <c r="DQ71" s="66">
        <f t="shared" si="223"/>
        <v>33000</v>
      </c>
      <c r="DR71" s="75">
        <f>SUM(DF71:DQ71)</f>
        <v>396000</v>
      </c>
      <c r="DS71" s="66">
        <f t="shared" ref="DS71:ED72" si="224">DF71</f>
        <v>33000</v>
      </c>
      <c r="DT71" s="66">
        <f t="shared" si="224"/>
        <v>33000</v>
      </c>
      <c r="DU71" s="66">
        <f t="shared" si="224"/>
        <v>33000</v>
      </c>
      <c r="DV71" s="66">
        <f t="shared" si="224"/>
        <v>33000</v>
      </c>
      <c r="DW71" s="66">
        <f t="shared" si="224"/>
        <v>33000</v>
      </c>
      <c r="DX71" s="66">
        <f t="shared" si="224"/>
        <v>33000</v>
      </c>
      <c r="DY71" s="66">
        <f t="shared" si="224"/>
        <v>33000</v>
      </c>
      <c r="DZ71" s="66">
        <f t="shared" si="224"/>
        <v>33000</v>
      </c>
      <c r="EA71" s="66">
        <f t="shared" si="224"/>
        <v>33000</v>
      </c>
      <c r="EB71" s="66">
        <f t="shared" si="224"/>
        <v>33000</v>
      </c>
      <c r="EC71" s="66">
        <f t="shared" si="224"/>
        <v>33000</v>
      </c>
      <c r="ED71" s="66">
        <f t="shared" si="224"/>
        <v>33000</v>
      </c>
      <c r="EE71" s="76">
        <f>SUM(DS71:ED71)</f>
        <v>396000</v>
      </c>
    </row>
    <row r="72" spans="3:135" x14ac:dyDescent="0.2">
      <c r="D72" s="30" t="s">
        <v>108</v>
      </c>
      <c r="F72" s="66">
        <f t="shared" ref="F72:Q72" si="225">F71*$C$75</f>
        <v>1890</v>
      </c>
      <c r="G72" s="66">
        <f t="shared" si="225"/>
        <v>2590</v>
      </c>
      <c r="H72" s="66">
        <f t="shared" si="225"/>
        <v>3270</v>
      </c>
      <c r="I72" s="66">
        <f t="shared" si="225"/>
        <v>3410</v>
      </c>
      <c r="J72" s="66">
        <f t="shared" si="225"/>
        <v>4090</v>
      </c>
      <c r="K72" s="66">
        <f t="shared" si="225"/>
        <v>4830</v>
      </c>
      <c r="L72" s="66">
        <f t="shared" si="225"/>
        <v>4490</v>
      </c>
      <c r="M72" s="66">
        <f t="shared" si="225"/>
        <v>4490</v>
      </c>
      <c r="N72" s="66">
        <f t="shared" si="225"/>
        <v>4600</v>
      </c>
      <c r="O72" s="66">
        <f t="shared" si="225"/>
        <v>5320</v>
      </c>
      <c r="P72" s="66">
        <f t="shared" si="225"/>
        <v>5660</v>
      </c>
      <c r="Q72" s="66">
        <f t="shared" si="225"/>
        <v>6440</v>
      </c>
      <c r="R72" s="75">
        <f>SUM(F72:Q72)</f>
        <v>51080</v>
      </c>
      <c r="S72" s="66">
        <f t="shared" ref="S72:AD72" si="226">S71*$C$75</f>
        <v>6000</v>
      </c>
      <c r="T72" s="66">
        <f t="shared" si="226"/>
        <v>6000</v>
      </c>
      <c r="U72" s="66">
        <f t="shared" si="226"/>
        <v>6600</v>
      </c>
      <c r="V72" s="66">
        <f t="shared" si="226"/>
        <v>5210</v>
      </c>
      <c r="W72" s="66">
        <f t="shared" si="226"/>
        <v>6600</v>
      </c>
      <c r="X72" s="66">
        <f t="shared" si="226"/>
        <v>6260</v>
      </c>
      <c r="Y72" s="66">
        <f t="shared" si="226"/>
        <v>6600</v>
      </c>
      <c r="Z72" s="66">
        <f t="shared" si="226"/>
        <v>6600</v>
      </c>
      <c r="AA72" s="66">
        <f t="shared" si="226"/>
        <v>6600</v>
      </c>
      <c r="AB72" s="66">
        <f t="shared" si="226"/>
        <v>6600</v>
      </c>
      <c r="AC72" s="66">
        <f t="shared" si="226"/>
        <v>6600</v>
      </c>
      <c r="AD72" s="66">
        <f t="shared" si="226"/>
        <v>6600</v>
      </c>
      <c r="AE72" s="75">
        <f>SUM(S72:AD72)</f>
        <v>76270</v>
      </c>
      <c r="AF72" s="66">
        <f t="shared" ref="AF72:AQ72" si="227">AF71*$C$75</f>
        <v>6600</v>
      </c>
      <c r="AG72" s="66">
        <f t="shared" si="227"/>
        <v>6600</v>
      </c>
      <c r="AH72" s="66">
        <f t="shared" si="227"/>
        <v>6600</v>
      </c>
      <c r="AI72" s="66">
        <f t="shared" si="227"/>
        <v>6600</v>
      </c>
      <c r="AJ72" s="66">
        <f t="shared" si="227"/>
        <v>6600</v>
      </c>
      <c r="AK72" s="66">
        <f t="shared" si="227"/>
        <v>6600</v>
      </c>
      <c r="AL72" s="66">
        <f t="shared" si="227"/>
        <v>6600</v>
      </c>
      <c r="AM72" s="66">
        <f t="shared" si="227"/>
        <v>6600</v>
      </c>
      <c r="AN72" s="66">
        <f t="shared" si="227"/>
        <v>6600</v>
      </c>
      <c r="AO72" s="66">
        <f t="shared" si="227"/>
        <v>6600</v>
      </c>
      <c r="AP72" s="66">
        <f t="shared" si="227"/>
        <v>6600</v>
      </c>
      <c r="AQ72" s="66">
        <f t="shared" si="227"/>
        <v>6600</v>
      </c>
      <c r="AR72" s="75">
        <f>SUM(AF72:AQ72)</f>
        <v>79200</v>
      </c>
      <c r="AS72" s="66">
        <f t="shared" ref="AS72:BD72" si="228">AS71*$C$75</f>
        <v>6600</v>
      </c>
      <c r="AT72" s="66">
        <f t="shared" si="228"/>
        <v>6600</v>
      </c>
      <c r="AU72" s="66">
        <f t="shared" si="228"/>
        <v>6600</v>
      </c>
      <c r="AV72" s="66">
        <f t="shared" si="228"/>
        <v>6600</v>
      </c>
      <c r="AW72" s="66">
        <f t="shared" si="228"/>
        <v>6600</v>
      </c>
      <c r="AX72" s="66">
        <f t="shared" si="228"/>
        <v>6600</v>
      </c>
      <c r="AY72" s="66">
        <f t="shared" si="228"/>
        <v>6600</v>
      </c>
      <c r="AZ72" s="66">
        <f t="shared" si="228"/>
        <v>6600</v>
      </c>
      <c r="BA72" s="66">
        <f t="shared" si="228"/>
        <v>6600</v>
      </c>
      <c r="BB72" s="66">
        <f t="shared" si="228"/>
        <v>6600</v>
      </c>
      <c r="BC72" s="66">
        <f t="shared" si="228"/>
        <v>6600</v>
      </c>
      <c r="BD72" s="66">
        <f t="shared" si="228"/>
        <v>6600</v>
      </c>
      <c r="BE72" s="75">
        <f>SUM(AS72:BD72)</f>
        <v>79200</v>
      </c>
      <c r="BF72" s="66">
        <f t="shared" ref="BF72:BQ72" si="229">BF71*$C$75</f>
        <v>6600</v>
      </c>
      <c r="BG72" s="66">
        <f t="shared" si="229"/>
        <v>6600</v>
      </c>
      <c r="BH72" s="66">
        <f t="shared" si="229"/>
        <v>6600</v>
      </c>
      <c r="BI72" s="66">
        <f t="shared" si="229"/>
        <v>6600</v>
      </c>
      <c r="BJ72" s="66">
        <f t="shared" si="229"/>
        <v>6600</v>
      </c>
      <c r="BK72" s="66">
        <f t="shared" si="229"/>
        <v>6600</v>
      </c>
      <c r="BL72" s="66">
        <f t="shared" si="229"/>
        <v>6600</v>
      </c>
      <c r="BM72" s="66">
        <f t="shared" si="229"/>
        <v>6600</v>
      </c>
      <c r="BN72" s="66">
        <f t="shared" si="229"/>
        <v>6600</v>
      </c>
      <c r="BO72" s="66">
        <f t="shared" si="229"/>
        <v>6600</v>
      </c>
      <c r="BP72" s="66">
        <f t="shared" si="229"/>
        <v>6600</v>
      </c>
      <c r="BQ72" s="66">
        <f t="shared" si="229"/>
        <v>6600</v>
      </c>
      <c r="BR72" s="75">
        <f>SUM(BF72:BQ72)</f>
        <v>79200</v>
      </c>
      <c r="BS72" s="66">
        <f t="shared" ref="BS72:CD72" si="230">BS71*$C$75</f>
        <v>6600</v>
      </c>
      <c r="BT72" s="66">
        <f t="shared" si="230"/>
        <v>6600</v>
      </c>
      <c r="BU72" s="66">
        <f t="shared" si="230"/>
        <v>6600</v>
      </c>
      <c r="BV72" s="66">
        <f t="shared" si="230"/>
        <v>6600</v>
      </c>
      <c r="BW72" s="66">
        <f t="shared" si="230"/>
        <v>6600</v>
      </c>
      <c r="BX72" s="66">
        <f t="shared" si="230"/>
        <v>6600</v>
      </c>
      <c r="BY72" s="66">
        <f t="shared" si="230"/>
        <v>6600</v>
      </c>
      <c r="BZ72" s="66">
        <f t="shared" si="230"/>
        <v>6600</v>
      </c>
      <c r="CA72" s="66">
        <f t="shared" si="230"/>
        <v>6600</v>
      </c>
      <c r="CB72" s="66">
        <f t="shared" si="230"/>
        <v>6600</v>
      </c>
      <c r="CC72" s="66">
        <f t="shared" si="230"/>
        <v>6600</v>
      </c>
      <c r="CD72" s="66">
        <f t="shared" si="230"/>
        <v>6600</v>
      </c>
      <c r="CE72" s="75">
        <f>SUM(BS72:CD72)</f>
        <v>79200</v>
      </c>
      <c r="CF72" s="66">
        <f t="shared" ref="CF72:CQ72" si="231">CF71*$C$75</f>
        <v>6600</v>
      </c>
      <c r="CG72" s="66">
        <f t="shared" si="231"/>
        <v>6600</v>
      </c>
      <c r="CH72" s="66">
        <f t="shared" si="231"/>
        <v>6600</v>
      </c>
      <c r="CI72" s="66">
        <f t="shared" si="231"/>
        <v>6600</v>
      </c>
      <c r="CJ72" s="66">
        <f t="shared" si="231"/>
        <v>6600</v>
      </c>
      <c r="CK72" s="66">
        <f t="shared" si="231"/>
        <v>6600</v>
      </c>
      <c r="CL72" s="66">
        <f t="shared" si="231"/>
        <v>6600</v>
      </c>
      <c r="CM72" s="66">
        <f t="shared" si="231"/>
        <v>6600</v>
      </c>
      <c r="CN72" s="66">
        <f t="shared" si="231"/>
        <v>6600</v>
      </c>
      <c r="CO72" s="66">
        <f t="shared" si="231"/>
        <v>6600</v>
      </c>
      <c r="CP72" s="66">
        <f t="shared" si="231"/>
        <v>6600</v>
      </c>
      <c r="CQ72" s="66">
        <f t="shared" si="231"/>
        <v>6600</v>
      </c>
      <c r="CR72" s="75">
        <f>SUM(CF72:CQ72)</f>
        <v>79200</v>
      </c>
      <c r="CS72" s="66">
        <f t="shared" ref="CS72:DD72" si="232">CS71*$C$75</f>
        <v>6600</v>
      </c>
      <c r="CT72" s="66">
        <f t="shared" si="232"/>
        <v>6600</v>
      </c>
      <c r="CU72" s="66">
        <f t="shared" si="232"/>
        <v>6600</v>
      </c>
      <c r="CV72" s="66">
        <f t="shared" si="232"/>
        <v>6600</v>
      </c>
      <c r="CW72" s="66">
        <f t="shared" si="232"/>
        <v>6600</v>
      </c>
      <c r="CX72" s="66">
        <f t="shared" si="232"/>
        <v>6600</v>
      </c>
      <c r="CY72" s="66">
        <f t="shared" si="232"/>
        <v>6600</v>
      </c>
      <c r="CZ72" s="66">
        <f t="shared" si="232"/>
        <v>6600</v>
      </c>
      <c r="DA72" s="66">
        <f t="shared" si="232"/>
        <v>6600</v>
      </c>
      <c r="DB72" s="66">
        <f t="shared" si="232"/>
        <v>6600</v>
      </c>
      <c r="DC72" s="66">
        <f t="shared" si="232"/>
        <v>6600</v>
      </c>
      <c r="DD72" s="66">
        <f t="shared" si="232"/>
        <v>6600</v>
      </c>
      <c r="DE72" s="75">
        <f>SUM(CS72:DD72)</f>
        <v>79200</v>
      </c>
      <c r="DF72" s="66">
        <f t="shared" ref="DF72:DQ72" si="233">DF71*$C$75</f>
        <v>6600</v>
      </c>
      <c r="DG72" s="66">
        <f t="shared" si="233"/>
        <v>6600</v>
      </c>
      <c r="DH72" s="66">
        <f t="shared" si="233"/>
        <v>6600</v>
      </c>
      <c r="DI72" s="66">
        <f t="shared" si="233"/>
        <v>6600</v>
      </c>
      <c r="DJ72" s="66">
        <f t="shared" si="233"/>
        <v>6600</v>
      </c>
      <c r="DK72" s="66">
        <f t="shared" si="233"/>
        <v>6600</v>
      </c>
      <c r="DL72" s="66">
        <f t="shared" si="233"/>
        <v>6600</v>
      </c>
      <c r="DM72" s="66">
        <f t="shared" si="233"/>
        <v>6600</v>
      </c>
      <c r="DN72" s="66">
        <f t="shared" si="233"/>
        <v>6600</v>
      </c>
      <c r="DO72" s="66">
        <f t="shared" si="233"/>
        <v>6600</v>
      </c>
      <c r="DP72" s="66">
        <f t="shared" si="233"/>
        <v>6600</v>
      </c>
      <c r="DQ72" s="66">
        <f t="shared" si="233"/>
        <v>6600</v>
      </c>
      <c r="DR72" s="75">
        <f>SUM(DF72:DQ72)</f>
        <v>79200</v>
      </c>
      <c r="DS72" s="66">
        <f t="shared" si="224"/>
        <v>6600</v>
      </c>
      <c r="DT72" s="66">
        <f t="shared" si="224"/>
        <v>6600</v>
      </c>
      <c r="DU72" s="66">
        <f t="shared" si="224"/>
        <v>6600</v>
      </c>
      <c r="DV72" s="66">
        <f t="shared" si="224"/>
        <v>6600</v>
      </c>
      <c r="DW72" s="66">
        <f t="shared" si="224"/>
        <v>6600</v>
      </c>
      <c r="DX72" s="66">
        <f t="shared" si="224"/>
        <v>6600</v>
      </c>
      <c r="DY72" s="66">
        <f t="shared" si="224"/>
        <v>6600</v>
      </c>
      <c r="DZ72" s="66">
        <f t="shared" si="224"/>
        <v>6600</v>
      </c>
      <c r="EA72" s="66">
        <f t="shared" si="224"/>
        <v>6600</v>
      </c>
      <c r="EB72" s="66">
        <f t="shared" si="224"/>
        <v>6600</v>
      </c>
      <c r="EC72" s="66">
        <f t="shared" si="224"/>
        <v>6600</v>
      </c>
      <c r="ED72" s="66">
        <f t="shared" si="224"/>
        <v>6600</v>
      </c>
      <c r="EE72" s="76">
        <f>SUM(DS72:ED72)</f>
        <v>79200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34">SUM(F71:F72)</f>
        <v>11340</v>
      </c>
      <c r="G74" s="96">
        <f t="shared" si="234"/>
        <v>15540</v>
      </c>
      <c r="H74" s="96">
        <f t="shared" si="234"/>
        <v>19620</v>
      </c>
      <c r="I74" s="96">
        <f t="shared" si="234"/>
        <v>20460</v>
      </c>
      <c r="J74" s="96">
        <f t="shared" si="234"/>
        <v>24540</v>
      </c>
      <c r="K74" s="96">
        <f t="shared" si="234"/>
        <v>28980</v>
      </c>
      <c r="L74" s="96">
        <f t="shared" si="234"/>
        <v>26940</v>
      </c>
      <c r="M74" s="96">
        <f t="shared" si="234"/>
        <v>26940</v>
      </c>
      <c r="N74" s="96">
        <f t="shared" si="234"/>
        <v>27600</v>
      </c>
      <c r="O74" s="96">
        <f t="shared" si="234"/>
        <v>31920</v>
      </c>
      <c r="P74" s="96">
        <f t="shared" si="234"/>
        <v>33960</v>
      </c>
      <c r="Q74" s="96">
        <f t="shared" si="234"/>
        <v>38640</v>
      </c>
      <c r="R74" s="75">
        <f t="shared" si="234"/>
        <v>306480</v>
      </c>
      <c r="S74" s="96">
        <f t="shared" si="234"/>
        <v>36000</v>
      </c>
      <c r="T74" s="96">
        <f t="shared" si="234"/>
        <v>36000</v>
      </c>
      <c r="U74" s="96">
        <f t="shared" si="234"/>
        <v>39600</v>
      </c>
      <c r="V74" s="96">
        <f t="shared" si="234"/>
        <v>31260</v>
      </c>
      <c r="W74" s="96">
        <f t="shared" si="234"/>
        <v>39600</v>
      </c>
      <c r="X74" s="96">
        <f t="shared" si="234"/>
        <v>37560</v>
      </c>
      <c r="Y74" s="96">
        <f t="shared" si="234"/>
        <v>39600</v>
      </c>
      <c r="Z74" s="96">
        <f t="shared" si="234"/>
        <v>39600</v>
      </c>
      <c r="AA74" s="96">
        <f t="shared" si="234"/>
        <v>39600</v>
      </c>
      <c r="AB74" s="96">
        <f t="shared" si="234"/>
        <v>39600</v>
      </c>
      <c r="AC74" s="96">
        <f t="shared" si="234"/>
        <v>39600</v>
      </c>
      <c r="AD74" s="96">
        <f t="shared" si="234"/>
        <v>39600</v>
      </c>
      <c r="AE74" s="75">
        <f t="shared" si="234"/>
        <v>457620</v>
      </c>
      <c r="AF74" s="96">
        <f t="shared" si="234"/>
        <v>39600</v>
      </c>
      <c r="AG74" s="96">
        <f t="shared" si="234"/>
        <v>39600</v>
      </c>
      <c r="AH74" s="96">
        <f t="shared" si="234"/>
        <v>39600</v>
      </c>
      <c r="AI74" s="96">
        <f t="shared" si="234"/>
        <v>39600</v>
      </c>
      <c r="AJ74" s="96">
        <f t="shared" si="234"/>
        <v>39600</v>
      </c>
      <c r="AK74" s="96">
        <f t="shared" si="234"/>
        <v>39600</v>
      </c>
      <c r="AL74" s="96">
        <f t="shared" ref="AL74:BQ74" si="235">SUM(AL71:AL72)</f>
        <v>39600</v>
      </c>
      <c r="AM74" s="96">
        <f t="shared" si="235"/>
        <v>39600</v>
      </c>
      <c r="AN74" s="96">
        <f t="shared" si="235"/>
        <v>39600</v>
      </c>
      <c r="AO74" s="96">
        <f t="shared" si="235"/>
        <v>39600</v>
      </c>
      <c r="AP74" s="96">
        <f t="shared" si="235"/>
        <v>39600</v>
      </c>
      <c r="AQ74" s="96">
        <f t="shared" si="235"/>
        <v>39600</v>
      </c>
      <c r="AR74" s="75">
        <f t="shared" si="235"/>
        <v>475200</v>
      </c>
      <c r="AS74" s="96">
        <f t="shared" si="235"/>
        <v>39600</v>
      </c>
      <c r="AT74" s="96">
        <f t="shared" si="235"/>
        <v>39600</v>
      </c>
      <c r="AU74" s="96">
        <f t="shared" si="235"/>
        <v>39600</v>
      </c>
      <c r="AV74" s="96">
        <f t="shared" si="235"/>
        <v>39600</v>
      </c>
      <c r="AW74" s="96">
        <f t="shared" si="235"/>
        <v>39600</v>
      </c>
      <c r="AX74" s="96">
        <f t="shared" si="235"/>
        <v>39600</v>
      </c>
      <c r="AY74" s="96">
        <f t="shared" si="235"/>
        <v>39600</v>
      </c>
      <c r="AZ74" s="96">
        <f t="shared" si="235"/>
        <v>39600</v>
      </c>
      <c r="BA74" s="96">
        <f t="shared" si="235"/>
        <v>39600</v>
      </c>
      <c r="BB74" s="96">
        <f t="shared" si="235"/>
        <v>39600</v>
      </c>
      <c r="BC74" s="96">
        <f t="shared" si="235"/>
        <v>39600</v>
      </c>
      <c r="BD74" s="96">
        <f t="shared" si="235"/>
        <v>39600</v>
      </c>
      <c r="BE74" s="75">
        <f t="shared" si="235"/>
        <v>475200</v>
      </c>
      <c r="BF74" s="96">
        <f t="shared" si="235"/>
        <v>39600</v>
      </c>
      <c r="BG74" s="96">
        <f t="shared" si="235"/>
        <v>39600</v>
      </c>
      <c r="BH74" s="96">
        <f t="shared" si="235"/>
        <v>39600</v>
      </c>
      <c r="BI74" s="96">
        <f t="shared" si="235"/>
        <v>39600</v>
      </c>
      <c r="BJ74" s="96">
        <f t="shared" si="235"/>
        <v>39600</v>
      </c>
      <c r="BK74" s="96">
        <f t="shared" si="235"/>
        <v>39600</v>
      </c>
      <c r="BL74" s="96">
        <f t="shared" si="235"/>
        <v>39600</v>
      </c>
      <c r="BM74" s="96">
        <f t="shared" si="235"/>
        <v>39600</v>
      </c>
      <c r="BN74" s="96">
        <f t="shared" si="235"/>
        <v>39600</v>
      </c>
      <c r="BO74" s="96">
        <f t="shared" si="235"/>
        <v>39600</v>
      </c>
      <c r="BP74" s="96">
        <f t="shared" si="235"/>
        <v>39600</v>
      </c>
      <c r="BQ74" s="96">
        <f t="shared" si="235"/>
        <v>39600</v>
      </c>
      <c r="BR74" s="75">
        <f t="shared" ref="BR74:CW74" si="236">SUM(BR71:BR72)</f>
        <v>475200</v>
      </c>
      <c r="BS74" s="96">
        <f t="shared" si="236"/>
        <v>39600</v>
      </c>
      <c r="BT74" s="96">
        <f t="shared" si="236"/>
        <v>39600</v>
      </c>
      <c r="BU74" s="96">
        <f t="shared" si="236"/>
        <v>39600</v>
      </c>
      <c r="BV74" s="96">
        <f t="shared" si="236"/>
        <v>39600</v>
      </c>
      <c r="BW74" s="96">
        <f t="shared" si="236"/>
        <v>39600</v>
      </c>
      <c r="BX74" s="96">
        <f t="shared" si="236"/>
        <v>39600</v>
      </c>
      <c r="BY74" s="96">
        <f t="shared" si="236"/>
        <v>39600</v>
      </c>
      <c r="BZ74" s="96">
        <f t="shared" si="236"/>
        <v>39600</v>
      </c>
      <c r="CA74" s="96">
        <f t="shared" si="236"/>
        <v>39600</v>
      </c>
      <c r="CB74" s="96">
        <f t="shared" si="236"/>
        <v>39600</v>
      </c>
      <c r="CC74" s="96">
        <f t="shared" si="236"/>
        <v>39600</v>
      </c>
      <c r="CD74" s="96">
        <f t="shared" si="236"/>
        <v>39600</v>
      </c>
      <c r="CE74" s="75">
        <f t="shared" si="236"/>
        <v>475200</v>
      </c>
      <c r="CF74" s="96">
        <f t="shared" si="236"/>
        <v>39600</v>
      </c>
      <c r="CG74" s="96">
        <f t="shared" si="236"/>
        <v>39600</v>
      </c>
      <c r="CH74" s="96">
        <f t="shared" si="236"/>
        <v>39600</v>
      </c>
      <c r="CI74" s="96">
        <f t="shared" si="236"/>
        <v>39600</v>
      </c>
      <c r="CJ74" s="96">
        <f t="shared" si="236"/>
        <v>39600</v>
      </c>
      <c r="CK74" s="96">
        <f t="shared" si="236"/>
        <v>39600</v>
      </c>
      <c r="CL74" s="96">
        <f t="shared" si="236"/>
        <v>39600</v>
      </c>
      <c r="CM74" s="96">
        <f t="shared" si="236"/>
        <v>39600</v>
      </c>
      <c r="CN74" s="96">
        <f t="shared" si="236"/>
        <v>39600</v>
      </c>
      <c r="CO74" s="96">
        <f t="shared" si="236"/>
        <v>39600</v>
      </c>
      <c r="CP74" s="96">
        <f t="shared" si="236"/>
        <v>39600</v>
      </c>
      <c r="CQ74" s="96">
        <f t="shared" si="236"/>
        <v>39600</v>
      </c>
      <c r="CR74" s="75">
        <f t="shared" si="236"/>
        <v>475200</v>
      </c>
      <c r="CS74" s="96">
        <f t="shared" si="236"/>
        <v>39600</v>
      </c>
      <c r="CT74" s="96">
        <f t="shared" si="236"/>
        <v>39600</v>
      </c>
      <c r="CU74" s="96">
        <f t="shared" si="236"/>
        <v>39600</v>
      </c>
      <c r="CV74" s="96">
        <f t="shared" si="236"/>
        <v>39600</v>
      </c>
      <c r="CW74" s="96">
        <f t="shared" si="236"/>
        <v>39600</v>
      </c>
      <c r="CX74" s="96">
        <f t="shared" ref="CX74:EE74" si="237">SUM(CX71:CX72)</f>
        <v>39600</v>
      </c>
      <c r="CY74" s="96">
        <f t="shared" si="237"/>
        <v>39600</v>
      </c>
      <c r="CZ74" s="96">
        <f t="shared" si="237"/>
        <v>39600</v>
      </c>
      <c r="DA74" s="96">
        <f t="shared" si="237"/>
        <v>39600</v>
      </c>
      <c r="DB74" s="96">
        <f t="shared" si="237"/>
        <v>39600</v>
      </c>
      <c r="DC74" s="96">
        <f t="shared" si="237"/>
        <v>39600</v>
      </c>
      <c r="DD74" s="96">
        <f t="shared" si="237"/>
        <v>39600</v>
      </c>
      <c r="DE74" s="75">
        <f t="shared" si="237"/>
        <v>475200</v>
      </c>
      <c r="DF74" s="96">
        <f t="shared" si="237"/>
        <v>39600</v>
      </c>
      <c r="DG74" s="96">
        <f t="shared" si="237"/>
        <v>39600</v>
      </c>
      <c r="DH74" s="96">
        <f t="shared" si="237"/>
        <v>39600</v>
      </c>
      <c r="DI74" s="96">
        <f t="shared" si="237"/>
        <v>39600</v>
      </c>
      <c r="DJ74" s="96">
        <f t="shared" si="237"/>
        <v>39600</v>
      </c>
      <c r="DK74" s="96">
        <f t="shared" si="237"/>
        <v>39600</v>
      </c>
      <c r="DL74" s="96">
        <f t="shared" si="237"/>
        <v>39600</v>
      </c>
      <c r="DM74" s="96">
        <f t="shared" si="237"/>
        <v>39600</v>
      </c>
      <c r="DN74" s="96">
        <f t="shared" si="237"/>
        <v>39600</v>
      </c>
      <c r="DO74" s="96">
        <f t="shared" si="237"/>
        <v>39600</v>
      </c>
      <c r="DP74" s="96">
        <f t="shared" si="237"/>
        <v>39600</v>
      </c>
      <c r="DQ74" s="96">
        <f t="shared" si="237"/>
        <v>39600</v>
      </c>
      <c r="DR74" s="75">
        <f t="shared" si="237"/>
        <v>475200</v>
      </c>
      <c r="DS74" s="96">
        <f t="shared" si="237"/>
        <v>39600</v>
      </c>
      <c r="DT74" s="96">
        <f t="shared" si="237"/>
        <v>39600</v>
      </c>
      <c r="DU74" s="96">
        <f t="shared" si="237"/>
        <v>39600</v>
      </c>
      <c r="DV74" s="96">
        <f t="shared" si="237"/>
        <v>39600</v>
      </c>
      <c r="DW74" s="96">
        <f t="shared" si="237"/>
        <v>39600</v>
      </c>
      <c r="DX74" s="96">
        <f t="shared" si="237"/>
        <v>39600</v>
      </c>
      <c r="DY74" s="96">
        <f t="shared" si="237"/>
        <v>39600</v>
      </c>
      <c r="DZ74" s="96">
        <f t="shared" si="237"/>
        <v>39600</v>
      </c>
      <c r="EA74" s="96">
        <f t="shared" si="237"/>
        <v>39600</v>
      </c>
      <c r="EB74" s="96">
        <f t="shared" si="237"/>
        <v>39600</v>
      </c>
      <c r="EC74" s="96">
        <f t="shared" si="237"/>
        <v>39600</v>
      </c>
      <c r="ED74" s="96">
        <f t="shared" si="237"/>
        <v>39600</v>
      </c>
      <c r="EE74" s="76">
        <f t="shared" si="237"/>
        <v>475200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38">F34</f>
        <v>4555</v>
      </c>
      <c r="G76" s="66">
        <f t="shared" si="238"/>
        <v>4555</v>
      </c>
      <c r="H76" s="66">
        <f t="shared" si="238"/>
        <v>4555</v>
      </c>
      <c r="I76" s="66">
        <f t="shared" si="238"/>
        <v>4555</v>
      </c>
      <c r="J76" s="66">
        <f t="shared" si="238"/>
        <v>4555</v>
      </c>
      <c r="K76" s="66">
        <f t="shared" si="238"/>
        <v>4555</v>
      </c>
      <c r="L76" s="66">
        <f t="shared" si="238"/>
        <v>4555</v>
      </c>
      <c r="M76" s="66">
        <f t="shared" si="238"/>
        <v>4555</v>
      </c>
      <c r="N76" s="66">
        <f t="shared" si="238"/>
        <v>4555</v>
      </c>
      <c r="O76" s="66">
        <f t="shared" si="238"/>
        <v>4555</v>
      </c>
      <c r="P76" s="66">
        <f t="shared" si="238"/>
        <v>4555</v>
      </c>
      <c r="Q76" s="66">
        <f t="shared" si="238"/>
        <v>4555</v>
      </c>
      <c r="R76" s="75">
        <f>SUM(F76:Q76)</f>
        <v>54660</v>
      </c>
      <c r="S76" s="66">
        <f t="shared" ref="S76:AD76" si="239">S34</f>
        <v>5140</v>
      </c>
      <c r="T76" s="66">
        <f t="shared" si="239"/>
        <v>4325</v>
      </c>
      <c r="U76" s="66">
        <f t="shared" si="239"/>
        <v>5845</v>
      </c>
      <c r="V76" s="66">
        <f t="shared" si="239"/>
        <v>4875</v>
      </c>
      <c r="W76" s="66">
        <f t="shared" si="239"/>
        <v>4960</v>
      </c>
      <c r="X76" s="66">
        <f t="shared" si="239"/>
        <v>4960</v>
      </c>
      <c r="Y76" s="66">
        <f t="shared" si="239"/>
        <v>4960</v>
      </c>
      <c r="Z76" s="66">
        <f t="shared" si="239"/>
        <v>4960</v>
      </c>
      <c r="AA76" s="66">
        <f t="shared" si="239"/>
        <v>4960</v>
      </c>
      <c r="AB76" s="66">
        <f t="shared" si="239"/>
        <v>4960</v>
      </c>
      <c r="AC76" s="66">
        <f t="shared" si="239"/>
        <v>3380</v>
      </c>
      <c r="AD76" s="66">
        <f t="shared" si="239"/>
        <v>3380</v>
      </c>
      <c r="AE76" s="75">
        <f>SUM(S76:AD76)</f>
        <v>56705</v>
      </c>
      <c r="AF76" s="66">
        <f t="shared" ref="AF76:AQ76" si="240">AF34</f>
        <v>2975</v>
      </c>
      <c r="AG76" s="66">
        <f t="shared" si="240"/>
        <v>2975</v>
      </c>
      <c r="AH76" s="66">
        <f t="shared" si="240"/>
        <v>2975</v>
      </c>
      <c r="AI76" s="66">
        <f t="shared" si="240"/>
        <v>2975</v>
      </c>
      <c r="AJ76" s="66">
        <f t="shared" si="240"/>
        <v>2975</v>
      </c>
      <c r="AK76" s="66">
        <f t="shared" si="240"/>
        <v>2975</v>
      </c>
      <c r="AL76" s="66">
        <f t="shared" si="240"/>
        <v>2975</v>
      </c>
      <c r="AM76" s="66">
        <f t="shared" si="240"/>
        <v>2975</v>
      </c>
      <c r="AN76" s="66">
        <f t="shared" si="240"/>
        <v>2975</v>
      </c>
      <c r="AO76" s="66">
        <f t="shared" si="240"/>
        <v>2975</v>
      </c>
      <c r="AP76" s="66">
        <f t="shared" si="240"/>
        <v>2975</v>
      </c>
      <c r="AQ76" s="66">
        <f t="shared" si="240"/>
        <v>2975</v>
      </c>
      <c r="AR76" s="75">
        <f>SUM(AF76:AQ76)</f>
        <v>35700</v>
      </c>
      <c r="AS76" s="66">
        <f t="shared" ref="AS76:BD76" si="241">AS34</f>
        <v>2975</v>
      </c>
      <c r="AT76" s="66">
        <f t="shared" si="241"/>
        <v>2975</v>
      </c>
      <c r="AU76" s="66">
        <f t="shared" si="241"/>
        <v>2975</v>
      </c>
      <c r="AV76" s="66">
        <f t="shared" si="241"/>
        <v>2975</v>
      </c>
      <c r="AW76" s="66">
        <f t="shared" si="241"/>
        <v>2975</v>
      </c>
      <c r="AX76" s="66">
        <f t="shared" si="241"/>
        <v>2975</v>
      </c>
      <c r="AY76" s="66">
        <f t="shared" si="241"/>
        <v>2975</v>
      </c>
      <c r="AZ76" s="66">
        <f t="shared" si="241"/>
        <v>2975</v>
      </c>
      <c r="BA76" s="66">
        <f t="shared" si="241"/>
        <v>2975</v>
      </c>
      <c r="BB76" s="66">
        <f t="shared" si="241"/>
        <v>2975</v>
      </c>
      <c r="BC76" s="66">
        <f t="shared" si="241"/>
        <v>2975</v>
      </c>
      <c r="BD76" s="66">
        <f t="shared" si="241"/>
        <v>2975</v>
      </c>
      <c r="BE76" s="75">
        <f>SUM(AS76:BD76)</f>
        <v>35700</v>
      </c>
      <c r="BF76" s="66">
        <f t="shared" ref="BF76:BQ76" si="242">BF34</f>
        <v>2975</v>
      </c>
      <c r="BG76" s="66">
        <f t="shared" si="242"/>
        <v>2975</v>
      </c>
      <c r="BH76" s="66">
        <f t="shared" si="242"/>
        <v>2975</v>
      </c>
      <c r="BI76" s="66">
        <f t="shared" si="242"/>
        <v>2975</v>
      </c>
      <c r="BJ76" s="66">
        <f t="shared" si="242"/>
        <v>2975</v>
      </c>
      <c r="BK76" s="66">
        <f t="shared" si="242"/>
        <v>2975</v>
      </c>
      <c r="BL76" s="66">
        <f t="shared" si="242"/>
        <v>2975</v>
      </c>
      <c r="BM76" s="66">
        <f t="shared" si="242"/>
        <v>2975</v>
      </c>
      <c r="BN76" s="66">
        <f t="shared" si="242"/>
        <v>2975</v>
      </c>
      <c r="BO76" s="66">
        <f t="shared" si="242"/>
        <v>2975</v>
      </c>
      <c r="BP76" s="66">
        <f t="shared" si="242"/>
        <v>2975</v>
      </c>
      <c r="BQ76" s="66">
        <f t="shared" si="242"/>
        <v>2975</v>
      </c>
      <c r="BR76" s="75">
        <f>SUM(BF76:BQ76)</f>
        <v>35700</v>
      </c>
      <c r="BS76" s="66">
        <f t="shared" ref="BS76:CD76" si="243">BS34</f>
        <v>2975</v>
      </c>
      <c r="BT76" s="66">
        <f t="shared" si="243"/>
        <v>2975</v>
      </c>
      <c r="BU76" s="66">
        <f t="shared" si="243"/>
        <v>2975</v>
      </c>
      <c r="BV76" s="66">
        <f t="shared" si="243"/>
        <v>2975</v>
      </c>
      <c r="BW76" s="66">
        <f t="shared" si="243"/>
        <v>2975</v>
      </c>
      <c r="BX76" s="66">
        <f t="shared" si="243"/>
        <v>2975</v>
      </c>
      <c r="BY76" s="66">
        <f t="shared" si="243"/>
        <v>2975</v>
      </c>
      <c r="BZ76" s="66">
        <f t="shared" si="243"/>
        <v>2975</v>
      </c>
      <c r="CA76" s="66">
        <f t="shared" si="243"/>
        <v>2975</v>
      </c>
      <c r="CB76" s="66">
        <f t="shared" si="243"/>
        <v>2975</v>
      </c>
      <c r="CC76" s="66">
        <f t="shared" si="243"/>
        <v>2975</v>
      </c>
      <c r="CD76" s="66">
        <f t="shared" si="243"/>
        <v>2975</v>
      </c>
      <c r="CE76" s="75">
        <f>SUM(BS76:CD76)</f>
        <v>35700</v>
      </c>
      <c r="CF76" s="66">
        <f t="shared" ref="CF76:CQ76" si="244">CF34</f>
        <v>2975</v>
      </c>
      <c r="CG76" s="66">
        <f t="shared" si="244"/>
        <v>2975</v>
      </c>
      <c r="CH76" s="66">
        <f t="shared" si="244"/>
        <v>2975</v>
      </c>
      <c r="CI76" s="66">
        <f t="shared" si="244"/>
        <v>2975</v>
      </c>
      <c r="CJ76" s="66">
        <f t="shared" si="244"/>
        <v>2975</v>
      </c>
      <c r="CK76" s="66">
        <f t="shared" si="244"/>
        <v>2975</v>
      </c>
      <c r="CL76" s="66">
        <f t="shared" si="244"/>
        <v>2975</v>
      </c>
      <c r="CM76" s="66">
        <f t="shared" si="244"/>
        <v>2975</v>
      </c>
      <c r="CN76" s="66">
        <f t="shared" si="244"/>
        <v>2975</v>
      </c>
      <c r="CO76" s="66">
        <f t="shared" si="244"/>
        <v>2975</v>
      </c>
      <c r="CP76" s="66">
        <f t="shared" si="244"/>
        <v>2975</v>
      </c>
      <c r="CQ76" s="66">
        <f t="shared" si="244"/>
        <v>2975</v>
      </c>
      <c r="CR76" s="75">
        <f>SUM(CF76:CQ76)</f>
        <v>35700</v>
      </c>
      <c r="CS76" s="66">
        <f t="shared" ref="CS76:DD76" si="245">CS34</f>
        <v>2975</v>
      </c>
      <c r="CT76" s="66">
        <f t="shared" si="245"/>
        <v>2975</v>
      </c>
      <c r="CU76" s="66">
        <f t="shared" si="245"/>
        <v>2975</v>
      </c>
      <c r="CV76" s="66">
        <f t="shared" si="245"/>
        <v>2975</v>
      </c>
      <c r="CW76" s="66">
        <f t="shared" si="245"/>
        <v>2975</v>
      </c>
      <c r="CX76" s="66">
        <f t="shared" si="245"/>
        <v>2975</v>
      </c>
      <c r="CY76" s="66">
        <f t="shared" si="245"/>
        <v>2975</v>
      </c>
      <c r="CZ76" s="66">
        <f t="shared" si="245"/>
        <v>2975</v>
      </c>
      <c r="DA76" s="66">
        <f t="shared" si="245"/>
        <v>2975</v>
      </c>
      <c r="DB76" s="66">
        <f t="shared" si="245"/>
        <v>2975</v>
      </c>
      <c r="DC76" s="66">
        <f t="shared" si="245"/>
        <v>2975</v>
      </c>
      <c r="DD76" s="66">
        <f t="shared" si="245"/>
        <v>2975</v>
      </c>
      <c r="DE76" s="75">
        <f>SUM(CS76:DD76)</f>
        <v>35700</v>
      </c>
      <c r="DF76" s="66">
        <f t="shared" ref="DF76:DQ76" si="246">DF34</f>
        <v>2975</v>
      </c>
      <c r="DG76" s="66">
        <f t="shared" si="246"/>
        <v>2975</v>
      </c>
      <c r="DH76" s="66">
        <f t="shared" si="246"/>
        <v>2975</v>
      </c>
      <c r="DI76" s="66">
        <f t="shared" si="246"/>
        <v>2975</v>
      </c>
      <c r="DJ76" s="66">
        <f t="shared" si="246"/>
        <v>2975</v>
      </c>
      <c r="DK76" s="66">
        <f t="shared" si="246"/>
        <v>2975</v>
      </c>
      <c r="DL76" s="66">
        <f t="shared" si="246"/>
        <v>2975</v>
      </c>
      <c r="DM76" s="66">
        <f t="shared" si="246"/>
        <v>2975</v>
      </c>
      <c r="DN76" s="66">
        <f t="shared" si="246"/>
        <v>2975</v>
      </c>
      <c r="DO76" s="66">
        <f t="shared" si="246"/>
        <v>2975</v>
      </c>
      <c r="DP76" s="66">
        <f t="shared" si="246"/>
        <v>2975</v>
      </c>
      <c r="DQ76" s="66">
        <f t="shared" si="246"/>
        <v>2975</v>
      </c>
      <c r="DR76" s="75">
        <f>SUM(DF76:DQ76)</f>
        <v>35700</v>
      </c>
      <c r="DS76" s="66">
        <f t="shared" ref="DS76:ED76" si="247">DS34</f>
        <v>2975</v>
      </c>
      <c r="DT76" s="66">
        <f t="shared" si="247"/>
        <v>2975</v>
      </c>
      <c r="DU76" s="66">
        <f t="shared" si="247"/>
        <v>2975</v>
      </c>
      <c r="DV76" s="66">
        <f t="shared" si="247"/>
        <v>2975</v>
      </c>
      <c r="DW76" s="66">
        <f t="shared" si="247"/>
        <v>2975</v>
      </c>
      <c r="DX76" s="66">
        <f t="shared" si="247"/>
        <v>2975</v>
      </c>
      <c r="DY76" s="66">
        <f t="shared" si="247"/>
        <v>2975</v>
      </c>
      <c r="DZ76" s="66">
        <f t="shared" si="247"/>
        <v>2975</v>
      </c>
      <c r="EA76" s="66">
        <f t="shared" si="247"/>
        <v>2975</v>
      </c>
      <c r="EB76" s="66">
        <f t="shared" si="247"/>
        <v>2975</v>
      </c>
      <c r="EC76" s="66">
        <f t="shared" si="247"/>
        <v>2975</v>
      </c>
      <c r="ED76" s="66">
        <f t="shared" si="247"/>
        <v>2975</v>
      </c>
      <c r="EE76" s="76">
        <f>SUM(DS76:ED76)</f>
        <v>35700</v>
      </c>
    </row>
    <row r="77" spans="3:135" x14ac:dyDescent="0.2">
      <c r="D77" s="30" t="s">
        <v>89</v>
      </c>
      <c r="F77" s="66">
        <f t="shared" ref="F77:Q77" si="248">F41</f>
        <v>1183</v>
      </c>
      <c r="G77" s="66">
        <f t="shared" si="248"/>
        <v>1183</v>
      </c>
      <c r="H77" s="66">
        <f t="shared" si="248"/>
        <v>1183</v>
      </c>
      <c r="I77" s="66">
        <f t="shared" si="248"/>
        <v>1183</v>
      </c>
      <c r="J77" s="66">
        <f t="shared" si="248"/>
        <v>1183</v>
      </c>
      <c r="K77" s="66">
        <f t="shared" si="248"/>
        <v>1183</v>
      </c>
      <c r="L77" s="66">
        <f t="shared" si="248"/>
        <v>1183</v>
      </c>
      <c r="M77" s="66">
        <f t="shared" si="248"/>
        <v>1183</v>
      </c>
      <c r="N77" s="66">
        <f t="shared" si="248"/>
        <v>1183</v>
      </c>
      <c r="O77" s="66">
        <f t="shared" si="248"/>
        <v>1183</v>
      </c>
      <c r="P77" s="66">
        <f t="shared" si="248"/>
        <v>1183</v>
      </c>
      <c r="Q77" s="66">
        <f t="shared" si="248"/>
        <v>1183</v>
      </c>
      <c r="R77" s="75">
        <f>SUM(F77:Q77)</f>
        <v>14196</v>
      </c>
      <c r="S77" s="66">
        <f t="shared" ref="S77:AD77" si="249">S41</f>
        <v>817</v>
      </c>
      <c r="T77" s="66">
        <f t="shared" si="249"/>
        <v>817</v>
      </c>
      <c r="U77" s="66">
        <f t="shared" si="249"/>
        <v>4332</v>
      </c>
      <c r="V77" s="66">
        <f t="shared" si="249"/>
        <v>817</v>
      </c>
      <c r="W77" s="66">
        <f t="shared" si="249"/>
        <v>817</v>
      </c>
      <c r="X77" s="66">
        <f t="shared" si="249"/>
        <v>817</v>
      </c>
      <c r="Y77" s="66">
        <f t="shared" si="249"/>
        <v>817</v>
      </c>
      <c r="Z77" s="66">
        <f t="shared" si="249"/>
        <v>817</v>
      </c>
      <c r="AA77" s="66">
        <f t="shared" si="249"/>
        <v>817</v>
      </c>
      <c r="AB77" s="66">
        <f t="shared" si="249"/>
        <v>817</v>
      </c>
      <c r="AC77" s="66">
        <f t="shared" si="249"/>
        <v>817</v>
      </c>
      <c r="AD77" s="66">
        <f t="shared" si="249"/>
        <v>817</v>
      </c>
      <c r="AE77" s="75">
        <f>SUM(S77:AD77)</f>
        <v>13319</v>
      </c>
      <c r="AF77" s="66">
        <f t="shared" ref="AF77:AQ77" si="250">AF41</f>
        <v>817</v>
      </c>
      <c r="AG77" s="66">
        <f t="shared" si="250"/>
        <v>817</v>
      </c>
      <c r="AH77" s="66">
        <f t="shared" si="250"/>
        <v>4332</v>
      </c>
      <c r="AI77" s="66">
        <f t="shared" si="250"/>
        <v>817</v>
      </c>
      <c r="AJ77" s="66">
        <f t="shared" si="250"/>
        <v>817</v>
      </c>
      <c r="AK77" s="66">
        <f t="shared" si="250"/>
        <v>817</v>
      </c>
      <c r="AL77" s="66">
        <f t="shared" si="250"/>
        <v>817</v>
      </c>
      <c r="AM77" s="66">
        <f t="shared" si="250"/>
        <v>817</v>
      </c>
      <c r="AN77" s="66">
        <f t="shared" si="250"/>
        <v>817</v>
      </c>
      <c r="AO77" s="66">
        <f t="shared" si="250"/>
        <v>817</v>
      </c>
      <c r="AP77" s="66">
        <f t="shared" si="250"/>
        <v>817</v>
      </c>
      <c r="AQ77" s="66">
        <f t="shared" si="250"/>
        <v>817</v>
      </c>
      <c r="AR77" s="75">
        <f>SUM(AF77:AQ77)</f>
        <v>13319</v>
      </c>
      <c r="AS77" s="66">
        <f t="shared" ref="AS77:BD77" si="251">AS41</f>
        <v>817</v>
      </c>
      <c r="AT77" s="66">
        <f t="shared" si="251"/>
        <v>817</v>
      </c>
      <c r="AU77" s="66">
        <f t="shared" si="251"/>
        <v>4332</v>
      </c>
      <c r="AV77" s="66">
        <f t="shared" si="251"/>
        <v>817</v>
      </c>
      <c r="AW77" s="66">
        <f t="shared" si="251"/>
        <v>817</v>
      </c>
      <c r="AX77" s="66">
        <f t="shared" si="251"/>
        <v>817</v>
      </c>
      <c r="AY77" s="66">
        <f t="shared" si="251"/>
        <v>817</v>
      </c>
      <c r="AZ77" s="66">
        <f t="shared" si="251"/>
        <v>817</v>
      </c>
      <c r="BA77" s="66">
        <f t="shared" si="251"/>
        <v>817</v>
      </c>
      <c r="BB77" s="66">
        <f t="shared" si="251"/>
        <v>817</v>
      </c>
      <c r="BC77" s="66">
        <f t="shared" si="251"/>
        <v>817</v>
      </c>
      <c r="BD77" s="66">
        <f t="shared" si="251"/>
        <v>817</v>
      </c>
      <c r="BE77" s="75">
        <f>SUM(AS77:BD77)</f>
        <v>13319</v>
      </c>
      <c r="BF77" s="66">
        <f t="shared" ref="BF77:BQ77" si="252">BF41</f>
        <v>817</v>
      </c>
      <c r="BG77" s="66">
        <f t="shared" si="252"/>
        <v>817</v>
      </c>
      <c r="BH77" s="66">
        <f t="shared" si="252"/>
        <v>4332</v>
      </c>
      <c r="BI77" s="66">
        <f t="shared" si="252"/>
        <v>817</v>
      </c>
      <c r="BJ77" s="66">
        <f t="shared" si="252"/>
        <v>817</v>
      </c>
      <c r="BK77" s="66">
        <f t="shared" si="252"/>
        <v>817</v>
      </c>
      <c r="BL77" s="66">
        <f t="shared" si="252"/>
        <v>817</v>
      </c>
      <c r="BM77" s="66">
        <f t="shared" si="252"/>
        <v>817</v>
      </c>
      <c r="BN77" s="66">
        <f t="shared" si="252"/>
        <v>817</v>
      </c>
      <c r="BO77" s="66">
        <f t="shared" si="252"/>
        <v>817</v>
      </c>
      <c r="BP77" s="66">
        <f t="shared" si="252"/>
        <v>817</v>
      </c>
      <c r="BQ77" s="66">
        <f t="shared" si="252"/>
        <v>817</v>
      </c>
      <c r="BR77" s="75">
        <f>SUM(BF77:BQ77)</f>
        <v>13319</v>
      </c>
      <c r="BS77" s="66">
        <f t="shared" ref="BS77:CD77" si="253">BS41</f>
        <v>817</v>
      </c>
      <c r="BT77" s="66">
        <f t="shared" si="253"/>
        <v>817</v>
      </c>
      <c r="BU77" s="66">
        <f t="shared" si="253"/>
        <v>4332</v>
      </c>
      <c r="BV77" s="66">
        <f t="shared" si="253"/>
        <v>817</v>
      </c>
      <c r="BW77" s="66">
        <f t="shared" si="253"/>
        <v>817</v>
      </c>
      <c r="BX77" s="66">
        <f t="shared" si="253"/>
        <v>817</v>
      </c>
      <c r="BY77" s="66">
        <f t="shared" si="253"/>
        <v>817</v>
      </c>
      <c r="BZ77" s="66">
        <f t="shared" si="253"/>
        <v>817</v>
      </c>
      <c r="CA77" s="66">
        <f t="shared" si="253"/>
        <v>817</v>
      </c>
      <c r="CB77" s="66">
        <f t="shared" si="253"/>
        <v>817</v>
      </c>
      <c r="CC77" s="66">
        <f t="shared" si="253"/>
        <v>817</v>
      </c>
      <c r="CD77" s="66">
        <f t="shared" si="253"/>
        <v>817</v>
      </c>
      <c r="CE77" s="75">
        <f>SUM(BS77:CD77)</f>
        <v>13319</v>
      </c>
      <c r="CF77" s="66">
        <f t="shared" ref="CF77:CQ77" si="254">CF41</f>
        <v>817</v>
      </c>
      <c r="CG77" s="66">
        <f t="shared" si="254"/>
        <v>817</v>
      </c>
      <c r="CH77" s="66">
        <f t="shared" si="254"/>
        <v>4332</v>
      </c>
      <c r="CI77" s="66">
        <f t="shared" si="254"/>
        <v>817</v>
      </c>
      <c r="CJ77" s="66">
        <f t="shared" si="254"/>
        <v>817</v>
      </c>
      <c r="CK77" s="66">
        <f t="shared" si="254"/>
        <v>817</v>
      </c>
      <c r="CL77" s="66">
        <f t="shared" si="254"/>
        <v>817</v>
      </c>
      <c r="CM77" s="66">
        <f t="shared" si="254"/>
        <v>817</v>
      </c>
      <c r="CN77" s="66">
        <f t="shared" si="254"/>
        <v>817</v>
      </c>
      <c r="CO77" s="66">
        <f t="shared" si="254"/>
        <v>817</v>
      </c>
      <c r="CP77" s="66">
        <f t="shared" si="254"/>
        <v>817</v>
      </c>
      <c r="CQ77" s="66">
        <f t="shared" si="254"/>
        <v>817</v>
      </c>
      <c r="CR77" s="75">
        <f>SUM(CF77:CQ77)</f>
        <v>13319</v>
      </c>
      <c r="CS77" s="66">
        <f t="shared" ref="CS77:DD77" si="255">CS41</f>
        <v>817</v>
      </c>
      <c r="CT77" s="66">
        <f t="shared" si="255"/>
        <v>817</v>
      </c>
      <c r="CU77" s="66">
        <f t="shared" si="255"/>
        <v>4332</v>
      </c>
      <c r="CV77" s="66">
        <f t="shared" si="255"/>
        <v>817</v>
      </c>
      <c r="CW77" s="66">
        <f t="shared" si="255"/>
        <v>817</v>
      </c>
      <c r="CX77" s="66">
        <f t="shared" si="255"/>
        <v>817</v>
      </c>
      <c r="CY77" s="66">
        <f t="shared" si="255"/>
        <v>817</v>
      </c>
      <c r="CZ77" s="66">
        <f t="shared" si="255"/>
        <v>817</v>
      </c>
      <c r="DA77" s="66">
        <f t="shared" si="255"/>
        <v>817</v>
      </c>
      <c r="DB77" s="66">
        <f t="shared" si="255"/>
        <v>817</v>
      </c>
      <c r="DC77" s="66">
        <f t="shared" si="255"/>
        <v>817</v>
      </c>
      <c r="DD77" s="66">
        <f t="shared" si="255"/>
        <v>817</v>
      </c>
      <c r="DE77" s="75">
        <f>SUM(CS77:DD77)</f>
        <v>13319</v>
      </c>
      <c r="DF77" s="66">
        <f t="shared" ref="DF77:DQ77" si="256">DF41</f>
        <v>817</v>
      </c>
      <c r="DG77" s="66">
        <f t="shared" si="256"/>
        <v>817</v>
      </c>
      <c r="DH77" s="66">
        <f t="shared" si="256"/>
        <v>4332</v>
      </c>
      <c r="DI77" s="66">
        <f t="shared" si="256"/>
        <v>817</v>
      </c>
      <c r="DJ77" s="66">
        <f t="shared" si="256"/>
        <v>817</v>
      </c>
      <c r="DK77" s="66">
        <f t="shared" si="256"/>
        <v>817</v>
      </c>
      <c r="DL77" s="66">
        <f t="shared" si="256"/>
        <v>817</v>
      </c>
      <c r="DM77" s="66">
        <f t="shared" si="256"/>
        <v>817</v>
      </c>
      <c r="DN77" s="66">
        <f t="shared" si="256"/>
        <v>817</v>
      </c>
      <c r="DO77" s="66">
        <f t="shared" si="256"/>
        <v>817</v>
      </c>
      <c r="DP77" s="66">
        <f t="shared" si="256"/>
        <v>817</v>
      </c>
      <c r="DQ77" s="66">
        <f t="shared" si="256"/>
        <v>817</v>
      </c>
      <c r="DR77" s="75">
        <f>SUM(DF77:DQ77)</f>
        <v>13319</v>
      </c>
      <c r="DS77" s="66">
        <f t="shared" ref="DS77:ED77" si="257">DS41</f>
        <v>817</v>
      </c>
      <c r="DT77" s="66">
        <f t="shared" si="257"/>
        <v>817</v>
      </c>
      <c r="DU77" s="66">
        <f t="shared" si="257"/>
        <v>4332</v>
      </c>
      <c r="DV77" s="66">
        <f t="shared" si="257"/>
        <v>817</v>
      </c>
      <c r="DW77" s="66">
        <f t="shared" si="257"/>
        <v>817</v>
      </c>
      <c r="DX77" s="66">
        <f t="shared" si="257"/>
        <v>817</v>
      </c>
      <c r="DY77" s="66">
        <f t="shared" si="257"/>
        <v>817</v>
      </c>
      <c r="DZ77" s="66">
        <f t="shared" si="257"/>
        <v>817</v>
      </c>
      <c r="EA77" s="66">
        <f t="shared" si="257"/>
        <v>817</v>
      </c>
      <c r="EB77" s="66">
        <f t="shared" si="257"/>
        <v>817</v>
      </c>
      <c r="EC77" s="66">
        <f t="shared" si="257"/>
        <v>817</v>
      </c>
      <c r="ED77" s="66">
        <f t="shared" si="257"/>
        <v>817</v>
      </c>
      <c r="EE77" s="76">
        <f>SUM(DS77:ED77)</f>
        <v>13319</v>
      </c>
    </row>
    <row r="78" spans="3:135" x14ac:dyDescent="0.2">
      <c r="D78" s="30" t="s">
        <v>111</v>
      </c>
      <c r="F78" s="66">
        <f t="shared" ref="F78:Q78" si="258">F53</f>
        <v>4285</v>
      </c>
      <c r="G78" s="66">
        <f t="shared" si="258"/>
        <v>4285</v>
      </c>
      <c r="H78" s="66">
        <f t="shared" si="258"/>
        <v>4285</v>
      </c>
      <c r="I78" s="66">
        <f t="shared" si="258"/>
        <v>4285</v>
      </c>
      <c r="J78" s="66">
        <f t="shared" si="258"/>
        <v>4285</v>
      </c>
      <c r="K78" s="66">
        <f t="shared" si="258"/>
        <v>4285</v>
      </c>
      <c r="L78" s="66">
        <f t="shared" si="258"/>
        <v>4285</v>
      </c>
      <c r="M78" s="66">
        <f t="shared" si="258"/>
        <v>4285</v>
      </c>
      <c r="N78" s="66">
        <f t="shared" si="258"/>
        <v>4285</v>
      </c>
      <c r="O78" s="66">
        <f t="shared" si="258"/>
        <v>4285</v>
      </c>
      <c r="P78" s="66">
        <f t="shared" si="258"/>
        <v>4285</v>
      </c>
      <c r="Q78" s="66">
        <f t="shared" si="258"/>
        <v>4285</v>
      </c>
      <c r="R78" s="75">
        <f>SUM(F78:Q78)</f>
        <v>51420</v>
      </c>
      <c r="S78" s="66">
        <f t="shared" ref="S78:AD78" si="259">S53</f>
        <v>4285</v>
      </c>
      <c r="T78" s="66">
        <f t="shared" si="259"/>
        <v>4285</v>
      </c>
      <c r="U78" s="66">
        <f t="shared" si="259"/>
        <v>4285</v>
      </c>
      <c r="V78" s="66">
        <f t="shared" si="259"/>
        <v>4285</v>
      </c>
      <c r="W78" s="66">
        <f t="shared" si="259"/>
        <v>4285</v>
      </c>
      <c r="X78" s="66">
        <f t="shared" si="259"/>
        <v>4285</v>
      </c>
      <c r="Y78" s="66">
        <f t="shared" si="259"/>
        <v>4285</v>
      </c>
      <c r="Z78" s="66">
        <f t="shared" si="259"/>
        <v>4285</v>
      </c>
      <c r="AA78" s="66">
        <f t="shared" si="259"/>
        <v>4285</v>
      </c>
      <c r="AB78" s="66">
        <f t="shared" si="259"/>
        <v>4285</v>
      </c>
      <c r="AC78" s="66">
        <f t="shared" si="259"/>
        <v>4285</v>
      </c>
      <c r="AD78" s="66">
        <f t="shared" si="259"/>
        <v>4285</v>
      </c>
      <c r="AE78" s="75">
        <f>SUM(S78:AD78)</f>
        <v>51420</v>
      </c>
      <c r="AF78" s="66">
        <f t="shared" ref="AF78:AQ78" si="260">AF53</f>
        <v>4285</v>
      </c>
      <c r="AG78" s="66">
        <f t="shared" si="260"/>
        <v>4285</v>
      </c>
      <c r="AH78" s="66">
        <f t="shared" si="260"/>
        <v>4285</v>
      </c>
      <c r="AI78" s="66">
        <f t="shared" si="260"/>
        <v>4285</v>
      </c>
      <c r="AJ78" s="66">
        <f t="shared" si="260"/>
        <v>4285</v>
      </c>
      <c r="AK78" s="66">
        <f t="shared" si="260"/>
        <v>4285</v>
      </c>
      <c r="AL78" s="66">
        <f t="shared" si="260"/>
        <v>4285</v>
      </c>
      <c r="AM78" s="66">
        <f t="shared" si="260"/>
        <v>4285</v>
      </c>
      <c r="AN78" s="66">
        <f t="shared" si="260"/>
        <v>4285</v>
      </c>
      <c r="AO78" s="66">
        <f t="shared" si="260"/>
        <v>4285</v>
      </c>
      <c r="AP78" s="66">
        <f t="shared" si="260"/>
        <v>4285</v>
      </c>
      <c r="AQ78" s="66">
        <f t="shared" si="260"/>
        <v>4285</v>
      </c>
      <c r="AR78" s="75">
        <f>SUM(AF78:AQ78)</f>
        <v>51420</v>
      </c>
      <c r="AS78" s="66">
        <f t="shared" ref="AS78:BD78" si="261">AS53</f>
        <v>4285</v>
      </c>
      <c r="AT78" s="66">
        <f t="shared" si="261"/>
        <v>4285</v>
      </c>
      <c r="AU78" s="66">
        <f t="shared" si="261"/>
        <v>4285</v>
      </c>
      <c r="AV78" s="66">
        <f t="shared" si="261"/>
        <v>4285</v>
      </c>
      <c r="AW78" s="66">
        <f t="shared" si="261"/>
        <v>4285</v>
      </c>
      <c r="AX78" s="66">
        <f t="shared" si="261"/>
        <v>4285</v>
      </c>
      <c r="AY78" s="66">
        <f t="shared" si="261"/>
        <v>4285</v>
      </c>
      <c r="AZ78" s="66">
        <f t="shared" si="261"/>
        <v>4285</v>
      </c>
      <c r="BA78" s="66">
        <f t="shared" si="261"/>
        <v>4285</v>
      </c>
      <c r="BB78" s="66">
        <f t="shared" si="261"/>
        <v>4285</v>
      </c>
      <c r="BC78" s="66">
        <f t="shared" si="261"/>
        <v>4285</v>
      </c>
      <c r="BD78" s="66">
        <f t="shared" si="261"/>
        <v>4285</v>
      </c>
      <c r="BE78" s="75">
        <f>SUM(AS78:BD78)</f>
        <v>51420</v>
      </c>
      <c r="BF78" s="66">
        <f t="shared" ref="BF78:BQ78" si="262">BF53</f>
        <v>4285</v>
      </c>
      <c r="BG78" s="66">
        <f t="shared" si="262"/>
        <v>4285</v>
      </c>
      <c r="BH78" s="66">
        <f t="shared" si="262"/>
        <v>4285</v>
      </c>
      <c r="BI78" s="66">
        <f t="shared" si="262"/>
        <v>4285</v>
      </c>
      <c r="BJ78" s="66">
        <f t="shared" si="262"/>
        <v>4285</v>
      </c>
      <c r="BK78" s="66">
        <f t="shared" si="262"/>
        <v>4285</v>
      </c>
      <c r="BL78" s="66">
        <f t="shared" si="262"/>
        <v>4285</v>
      </c>
      <c r="BM78" s="66">
        <f t="shared" si="262"/>
        <v>4285</v>
      </c>
      <c r="BN78" s="66">
        <f t="shared" si="262"/>
        <v>4285</v>
      </c>
      <c r="BO78" s="66">
        <f t="shared" si="262"/>
        <v>0</v>
      </c>
      <c r="BP78" s="66">
        <f t="shared" si="262"/>
        <v>0</v>
      </c>
      <c r="BQ78" s="66">
        <f t="shared" si="262"/>
        <v>0</v>
      </c>
      <c r="BR78" s="75">
        <f>SUM(BF78:BQ78)</f>
        <v>38565</v>
      </c>
      <c r="BS78" s="66">
        <f t="shared" ref="BS78:CD78" si="263">BS53</f>
        <v>0</v>
      </c>
      <c r="BT78" s="66">
        <f t="shared" si="263"/>
        <v>0</v>
      </c>
      <c r="BU78" s="66">
        <f t="shared" si="263"/>
        <v>0</v>
      </c>
      <c r="BV78" s="66">
        <f t="shared" si="263"/>
        <v>0</v>
      </c>
      <c r="BW78" s="66">
        <f t="shared" si="263"/>
        <v>0</v>
      </c>
      <c r="BX78" s="66">
        <f t="shared" si="263"/>
        <v>0</v>
      </c>
      <c r="BY78" s="66">
        <f t="shared" si="263"/>
        <v>0</v>
      </c>
      <c r="BZ78" s="66">
        <f t="shared" si="263"/>
        <v>0</v>
      </c>
      <c r="CA78" s="66">
        <f t="shared" si="263"/>
        <v>0</v>
      </c>
      <c r="CB78" s="66">
        <f t="shared" si="263"/>
        <v>0</v>
      </c>
      <c r="CC78" s="66">
        <f t="shared" si="263"/>
        <v>0</v>
      </c>
      <c r="CD78" s="66">
        <f t="shared" si="263"/>
        <v>0</v>
      </c>
      <c r="CE78" s="75">
        <f>SUM(BS78:CD78)</f>
        <v>0</v>
      </c>
      <c r="CF78" s="66">
        <f t="shared" ref="CF78:CQ78" si="264">CF53</f>
        <v>0</v>
      </c>
      <c r="CG78" s="66">
        <f t="shared" si="264"/>
        <v>0</v>
      </c>
      <c r="CH78" s="66">
        <f t="shared" si="264"/>
        <v>0</v>
      </c>
      <c r="CI78" s="66">
        <f t="shared" si="264"/>
        <v>0</v>
      </c>
      <c r="CJ78" s="66">
        <f t="shared" si="264"/>
        <v>0</v>
      </c>
      <c r="CK78" s="66">
        <f t="shared" si="264"/>
        <v>0</v>
      </c>
      <c r="CL78" s="66">
        <f t="shared" si="264"/>
        <v>0</v>
      </c>
      <c r="CM78" s="66">
        <f t="shared" si="264"/>
        <v>0</v>
      </c>
      <c r="CN78" s="66">
        <f t="shared" si="264"/>
        <v>0</v>
      </c>
      <c r="CO78" s="66">
        <f t="shared" si="264"/>
        <v>0</v>
      </c>
      <c r="CP78" s="66">
        <f t="shared" si="264"/>
        <v>0</v>
      </c>
      <c r="CQ78" s="66">
        <f t="shared" si="264"/>
        <v>0</v>
      </c>
      <c r="CR78" s="75">
        <f>SUM(CF78:CQ78)</f>
        <v>0</v>
      </c>
      <c r="CS78" s="66">
        <f t="shared" ref="CS78:DD78" si="265">CS53</f>
        <v>0</v>
      </c>
      <c r="CT78" s="66">
        <f t="shared" si="265"/>
        <v>0</v>
      </c>
      <c r="CU78" s="66">
        <f t="shared" si="265"/>
        <v>0</v>
      </c>
      <c r="CV78" s="66">
        <f t="shared" si="265"/>
        <v>0</v>
      </c>
      <c r="CW78" s="66">
        <f t="shared" si="265"/>
        <v>0</v>
      </c>
      <c r="CX78" s="66">
        <f t="shared" si="265"/>
        <v>0</v>
      </c>
      <c r="CY78" s="66">
        <f t="shared" si="265"/>
        <v>0</v>
      </c>
      <c r="CZ78" s="66">
        <f t="shared" si="265"/>
        <v>0</v>
      </c>
      <c r="DA78" s="66">
        <f t="shared" si="265"/>
        <v>0</v>
      </c>
      <c r="DB78" s="66">
        <f t="shared" si="265"/>
        <v>0</v>
      </c>
      <c r="DC78" s="66">
        <f t="shared" si="265"/>
        <v>0</v>
      </c>
      <c r="DD78" s="66">
        <f t="shared" si="265"/>
        <v>0</v>
      </c>
      <c r="DE78" s="75">
        <f>SUM(CS78:DD78)</f>
        <v>0</v>
      </c>
      <c r="DF78" s="66">
        <f t="shared" ref="DF78:DQ78" si="266">DF53</f>
        <v>0</v>
      </c>
      <c r="DG78" s="66">
        <f t="shared" si="266"/>
        <v>0</v>
      </c>
      <c r="DH78" s="66">
        <f t="shared" si="266"/>
        <v>0</v>
      </c>
      <c r="DI78" s="66">
        <f t="shared" si="266"/>
        <v>0</v>
      </c>
      <c r="DJ78" s="66">
        <f t="shared" si="266"/>
        <v>0</v>
      </c>
      <c r="DK78" s="66">
        <f t="shared" si="266"/>
        <v>0</v>
      </c>
      <c r="DL78" s="66">
        <f t="shared" si="266"/>
        <v>0</v>
      </c>
      <c r="DM78" s="66">
        <f t="shared" si="266"/>
        <v>0</v>
      </c>
      <c r="DN78" s="66">
        <f t="shared" si="266"/>
        <v>0</v>
      </c>
      <c r="DO78" s="66">
        <f t="shared" si="266"/>
        <v>0</v>
      </c>
      <c r="DP78" s="66">
        <f t="shared" si="266"/>
        <v>0</v>
      </c>
      <c r="DQ78" s="66">
        <f t="shared" si="266"/>
        <v>0</v>
      </c>
      <c r="DR78" s="75">
        <f>SUM(DF78:DQ78)</f>
        <v>0</v>
      </c>
      <c r="DS78" s="66">
        <f t="shared" ref="DS78:ED78" si="267">DS53</f>
        <v>0</v>
      </c>
      <c r="DT78" s="66">
        <f t="shared" si="267"/>
        <v>0</v>
      </c>
      <c r="DU78" s="66">
        <f t="shared" si="267"/>
        <v>0</v>
      </c>
      <c r="DV78" s="66">
        <f t="shared" si="267"/>
        <v>0</v>
      </c>
      <c r="DW78" s="66">
        <f t="shared" si="267"/>
        <v>0</v>
      </c>
      <c r="DX78" s="66">
        <f t="shared" si="267"/>
        <v>0</v>
      </c>
      <c r="DY78" s="66">
        <f t="shared" si="267"/>
        <v>0</v>
      </c>
      <c r="DZ78" s="66">
        <f t="shared" si="267"/>
        <v>0</v>
      </c>
      <c r="EA78" s="66">
        <f t="shared" si="267"/>
        <v>0</v>
      </c>
      <c r="EB78" s="66">
        <f t="shared" si="267"/>
        <v>0</v>
      </c>
      <c r="EC78" s="66">
        <f t="shared" si="267"/>
        <v>0</v>
      </c>
      <c r="ED78" s="66">
        <f t="shared" si="267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68">(F76+F78+F79)*$C$83</f>
        <v>1768</v>
      </c>
      <c r="G80" s="66">
        <f t="shared" si="268"/>
        <v>1768</v>
      </c>
      <c r="H80" s="66">
        <f t="shared" si="268"/>
        <v>1768</v>
      </c>
      <c r="I80" s="66">
        <f t="shared" si="268"/>
        <v>1768</v>
      </c>
      <c r="J80" s="66">
        <f t="shared" si="268"/>
        <v>1768</v>
      </c>
      <c r="K80" s="66">
        <f t="shared" si="268"/>
        <v>1768</v>
      </c>
      <c r="L80" s="66">
        <f t="shared" si="268"/>
        <v>1768</v>
      </c>
      <c r="M80" s="66">
        <f t="shared" si="268"/>
        <v>1768</v>
      </c>
      <c r="N80" s="66">
        <f t="shared" si="268"/>
        <v>1768</v>
      </c>
      <c r="O80" s="66">
        <f t="shared" si="268"/>
        <v>1768</v>
      </c>
      <c r="P80" s="66">
        <f t="shared" si="268"/>
        <v>1768</v>
      </c>
      <c r="Q80" s="66">
        <f t="shared" si="268"/>
        <v>1768</v>
      </c>
      <c r="R80" s="75">
        <f>SUM(F80:Q80)</f>
        <v>21216</v>
      </c>
      <c r="S80" s="66">
        <f t="shared" ref="S80:AD80" si="269">(S76+S78+S79)*$C$83</f>
        <v>1885</v>
      </c>
      <c r="T80" s="66">
        <f t="shared" si="269"/>
        <v>1722</v>
      </c>
      <c r="U80" s="66">
        <f t="shared" si="269"/>
        <v>2026</v>
      </c>
      <c r="V80" s="66">
        <f t="shared" si="269"/>
        <v>1832</v>
      </c>
      <c r="W80" s="66">
        <f t="shared" si="269"/>
        <v>1849</v>
      </c>
      <c r="X80" s="66">
        <f t="shared" si="269"/>
        <v>1849</v>
      </c>
      <c r="Y80" s="66">
        <f t="shared" si="269"/>
        <v>1849</v>
      </c>
      <c r="Z80" s="66">
        <f t="shared" si="269"/>
        <v>1849</v>
      </c>
      <c r="AA80" s="66">
        <f t="shared" si="269"/>
        <v>1849</v>
      </c>
      <c r="AB80" s="66">
        <f t="shared" si="269"/>
        <v>1849</v>
      </c>
      <c r="AC80" s="66">
        <f t="shared" si="269"/>
        <v>1533</v>
      </c>
      <c r="AD80" s="66">
        <f t="shared" si="269"/>
        <v>1533</v>
      </c>
      <c r="AE80" s="75">
        <f>SUM(S80:AD80)</f>
        <v>21625</v>
      </c>
      <c r="AF80" s="66">
        <f t="shared" ref="AF80:AQ80" si="270">(AF76+AF78+AF79)*$C$83</f>
        <v>1452</v>
      </c>
      <c r="AG80" s="66">
        <f t="shared" si="270"/>
        <v>1452</v>
      </c>
      <c r="AH80" s="66">
        <f t="shared" si="270"/>
        <v>1452</v>
      </c>
      <c r="AI80" s="66">
        <f t="shared" si="270"/>
        <v>1452</v>
      </c>
      <c r="AJ80" s="66">
        <f t="shared" si="270"/>
        <v>1452</v>
      </c>
      <c r="AK80" s="66">
        <f t="shared" si="270"/>
        <v>1452</v>
      </c>
      <c r="AL80" s="66">
        <f t="shared" si="270"/>
        <v>1452</v>
      </c>
      <c r="AM80" s="66">
        <f t="shared" si="270"/>
        <v>1452</v>
      </c>
      <c r="AN80" s="66">
        <f t="shared" si="270"/>
        <v>1452</v>
      </c>
      <c r="AO80" s="66">
        <f t="shared" si="270"/>
        <v>1452</v>
      </c>
      <c r="AP80" s="66">
        <f t="shared" si="270"/>
        <v>1452</v>
      </c>
      <c r="AQ80" s="66">
        <f t="shared" si="270"/>
        <v>1452</v>
      </c>
      <c r="AR80" s="75">
        <f>SUM(AF80:AQ80)</f>
        <v>17424</v>
      </c>
      <c r="AS80" s="66">
        <f t="shared" ref="AS80:BD80" si="271">(AS76+AS78+AS79)*$C$83</f>
        <v>1452</v>
      </c>
      <c r="AT80" s="66">
        <f t="shared" si="271"/>
        <v>1452</v>
      </c>
      <c r="AU80" s="66">
        <f t="shared" si="271"/>
        <v>1452</v>
      </c>
      <c r="AV80" s="66">
        <f t="shared" si="271"/>
        <v>1452</v>
      </c>
      <c r="AW80" s="66">
        <f t="shared" si="271"/>
        <v>1452</v>
      </c>
      <c r="AX80" s="66">
        <f t="shared" si="271"/>
        <v>1452</v>
      </c>
      <c r="AY80" s="66">
        <f t="shared" si="271"/>
        <v>1452</v>
      </c>
      <c r="AZ80" s="66">
        <f t="shared" si="271"/>
        <v>1452</v>
      </c>
      <c r="BA80" s="66">
        <f t="shared" si="271"/>
        <v>1452</v>
      </c>
      <c r="BB80" s="66">
        <f t="shared" si="271"/>
        <v>1452</v>
      </c>
      <c r="BC80" s="66">
        <f t="shared" si="271"/>
        <v>1452</v>
      </c>
      <c r="BD80" s="66">
        <f t="shared" si="271"/>
        <v>1452</v>
      </c>
      <c r="BE80" s="75">
        <f>SUM(AS80:BD80)</f>
        <v>17424</v>
      </c>
      <c r="BF80" s="66">
        <f t="shared" ref="BF80:BQ80" si="272">(BF76+BF78+BF79)*$C$83</f>
        <v>1452</v>
      </c>
      <c r="BG80" s="66">
        <f t="shared" si="272"/>
        <v>1452</v>
      </c>
      <c r="BH80" s="66">
        <f t="shared" si="272"/>
        <v>1452</v>
      </c>
      <c r="BI80" s="66">
        <f t="shared" si="272"/>
        <v>1452</v>
      </c>
      <c r="BJ80" s="66">
        <f t="shared" si="272"/>
        <v>1452</v>
      </c>
      <c r="BK80" s="66">
        <f t="shared" si="272"/>
        <v>1452</v>
      </c>
      <c r="BL80" s="66">
        <f t="shared" si="272"/>
        <v>1452</v>
      </c>
      <c r="BM80" s="66">
        <f t="shared" si="272"/>
        <v>1452</v>
      </c>
      <c r="BN80" s="66">
        <f t="shared" si="272"/>
        <v>1452</v>
      </c>
      <c r="BO80" s="66">
        <f t="shared" si="272"/>
        <v>595</v>
      </c>
      <c r="BP80" s="66">
        <f t="shared" si="272"/>
        <v>595</v>
      </c>
      <c r="BQ80" s="66">
        <f t="shared" si="272"/>
        <v>595</v>
      </c>
      <c r="BR80" s="75">
        <f>SUM(BF80:BQ80)</f>
        <v>14853</v>
      </c>
      <c r="BS80" s="66">
        <f t="shared" ref="BS80:CD80" si="273">(BS76+BS78+BS79)*$C$83</f>
        <v>595</v>
      </c>
      <c r="BT80" s="66">
        <f t="shared" si="273"/>
        <v>595</v>
      </c>
      <c r="BU80" s="66">
        <f t="shared" si="273"/>
        <v>595</v>
      </c>
      <c r="BV80" s="66">
        <f t="shared" si="273"/>
        <v>595</v>
      </c>
      <c r="BW80" s="66">
        <f t="shared" si="273"/>
        <v>595</v>
      </c>
      <c r="BX80" s="66">
        <f t="shared" si="273"/>
        <v>595</v>
      </c>
      <c r="BY80" s="66">
        <f t="shared" si="273"/>
        <v>595</v>
      </c>
      <c r="BZ80" s="66">
        <f t="shared" si="273"/>
        <v>595</v>
      </c>
      <c r="CA80" s="66">
        <f t="shared" si="273"/>
        <v>595</v>
      </c>
      <c r="CB80" s="66">
        <f t="shared" si="273"/>
        <v>595</v>
      </c>
      <c r="CC80" s="66">
        <f t="shared" si="273"/>
        <v>595</v>
      </c>
      <c r="CD80" s="66">
        <f t="shared" si="273"/>
        <v>595</v>
      </c>
      <c r="CE80" s="75">
        <f>SUM(BS80:CD80)</f>
        <v>7140</v>
      </c>
      <c r="CF80" s="66">
        <f t="shared" ref="CF80:CQ80" si="274">(CF76+CF78+CF79)*$C$83</f>
        <v>595</v>
      </c>
      <c r="CG80" s="66">
        <f t="shared" si="274"/>
        <v>595</v>
      </c>
      <c r="CH80" s="66">
        <f t="shared" si="274"/>
        <v>595</v>
      </c>
      <c r="CI80" s="66">
        <f t="shared" si="274"/>
        <v>595</v>
      </c>
      <c r="CJ80" s="66">
        <f t="shared" si="274"/>
        <v>595</v>
      </c>
      <c r="CK80" s="66">
        <f t="shared" si="274"/>
        <v>595</v>
      </c>
      <c r="CL80" s="66">
        <f t="shared" si="274"/>
        <v>595</v>
      </c>
      <c r="CM80" s="66">
        <f t="shared" si="274"/>
        <v>595</v>
      </c>
      <c r="CN80" s="66">
        <f t="shared" si="274"/>
        <v>595</v>
      </c>
      <c r="CO80" s="66">
        <f t="shared" si="274"/>
        <v>595</v>
      </c>
      <c r="CP80" s="66">
        <f t="shared" si="274"/>
        <v>595</v>
      </c>
      <c r="CQ80" s="66">
        <f t="shared" si="274"/>
        <v>595</v>
      </c>
      <c r="CR80" s="75">
        <f>SUM(CF80:CQ80)</f>
        <v>7140</v>
      </c>
      <c r="CS80" s="66">
        <f t="shared" ref="CS80:DD80" si="275">(CS76+CS78+CS79)*$C$83</f>
        <v>595</v>
      </c>
      <c r="CT80" s="66">
        <f t="shared" si="275"/>
        <v>595</v>
      </c>
      <c r="CU80" s="66">
        <f t="shared" si="275"/>
        <v>595</v>
      </c>
      <c r="CV80" s="66">
        <f t="shared" si="275"/>
        <v>595</v>
      </c>
      <c r="CW80" s="66">
        <f t="shared" si="275"/>
        <v>595</v>
      </c>
      <c r="CX80" s="66">
        <f t="shared" si="275"/>
        <v>595</v>
      </c>
      <c r="CY80" s="66">
        <f t="shared" si="275"/>
        <v>595</v>
      </c>
      <c r="CZ80" s="66">
        <f t="shared" si="275"/>
        <v>595</v>
      </c>
      <c r="DA80" s="66">
        <f t="shared" si="275"/>
        <v>595</v>
      </c>
      <c r="DB80" s="66">
        <f t="shared" si="275"/>
        <v>595</v>
      </c>
      <c r="DC80" s="66">
        <f t="shared" si="275"/>
        <v>595</v>
      </c>
      <c r="DD80" s="66">
        <f t="shared" si="275"/>
        <v>595</v>
      </c>
      <c r="DE80" s="75">
        <f>SUM(CS80:DD80)</f>
        <v>7140</v>
      </c>
      <c r="DF80" s="66">
        <f t="shared" ref="DF80:DQ80" si="276">(DF76+DF78+DF79)*$C$83</f>
        <v>595</v>
      </c>
      <c r="DG80" s="66">
        <f t="shared" si="276"/>
        <v>595</v>
      </c>
      <c r="DH80" s="66">
        <f t="shared" si="276"/>
        <v>595</v>
      </c>
      <c r="DI80" s="66">
        <f t="shared" si="276"/>
        <v>595</v>
      </c>
      <c r="DJ80" s="66">
        <f t="shared" si="276"/>
        <v>595</v>
      </c>
      <c r="DK80" s="66">
        <f t="shared" si="276"/>
        <v>595</v>
      </c>
      <c r="DL80" s="66">
        <f t="shared" si="276"/>
        <v>595</v>
      </c>
      <c r="DM80" s="66">
        <f t="shared" si="276"/>
        <v>595</v>
      </c>
      <c r="DN80" s="66">
        <f t="shared" si="276"/>
        <v>595</v>
      </c>
      <c r="DO80" s="66">
        <f t="shared" si="276"/>
        <v>595</v>
      </c>
      <c r="DP80" s="66">
        <f t="shared" si="276"/>
        <v>595</v>
      </c>
      <c r="DQ80" s="66">
        <f t="shared" si="276"/>
        <v>595</v>
      </c>
      <c r="DR80" s="75">
        <f>SUM(DF80:DQ80)</f>
        <v>7140</v>
      </c>
      <c r="DS80" s="66">
        <f t="shared" ref="DS80:ED80" si="277">(DS76+DS78+DS79)*$C$83</f>
        <v>595</v>
      </c>
      <c r="DT80" s="66">
        <f t="shared" si="277"/>
        <v>595</v>
      </c>
      <c r="DU80" s="66">
        <f t="shared" si="277"/>
        <v>595</v>
      </c>
      <c r="DV80" s="66">
        <f t="shared" si="277"/>
        <v>595</v>
      </c>
      <c r="DW80" s="66">
        <f t="shared" si="277"/>
        <v>595</v>
      </c>
      <c r="DX80" s="66">
        <f t="shared" si="277"/>
        <v>595</v>
      </c>
      <c r="DY80" s="66">
        <f t="shared" si="277"/>
        <v>595</v>
      </c>
      <c r="DZ80" s="66">
        <f t="shared" si="277"/>
        <v>595</v>
      </c>
      <c r="EA80" s="66">
        <f t="shared" si="277"/>
        <v>595</v>
      </c>
      <c r="EB80" s="66">
        <f t="shared" si="277"/>
        <v>595</v>
      </c>
      <c r="EC80" s="66">
        <f t="shared" si="277"/>
        <v>595</v>
      </c>
      <c r="ED80" s="66">
        <f t="shared" si="277"/>
        <v>595</v>
      </c>
      <c r="EE80" s="76">
        <f>SUM(DS80:ED80)</f>
        <v>7140</v>
      </c>
    </row>
    <row r="81" spans="3:148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8" x14ac:dyDescent="0.2">
      <c r="D82" s="31" t="s">
        <v>114</v>
      </c>
      <c r="E82" s="69"/>
      <c r="F82" s="66">
        <f t="shared" ref="F82:Q82" si="278">F72-F80</f>
        <v>122</v>
      </c>
      <c r="G82" s="66">
        <f t="shared" si="278"/>
        <v>822</v>
      </c>
      <c r="H82" s="66">
        <f t="shared" si="278"/>
        <v>1502</v>
      </c>
      <c r="I82" s="66">
        <f t="shared" si="278"/>
        <v>1642</v>
      </c>
      <c r="J82" s="66">
        <f t="shared" si="278"/>
        <v>2322</v>
      </c>
      <c r="K82" s="66">
        <f t="shared" si="278"/>
        <v>3062</v>
      </c>
      <c r="L82" s="66">
        <f t="shared" si="278"/>
        <v>2722</v>
      </c>
      <c r="M82" s="66">
        <f t="shared" si="278"/>
        <v>2722</v>
      </c>
      <c r="N82" s="66">
        <f t="shared" si="278"/>
        <v>2832</v>
      </c>
      <c r="O82" s="66">
        <f t="shared" si="278"/>
        <v>3552</v>
      </c>
      <c r="P82" s="66">
        <f t="shared" si="278"/>
        <v>3892</v>
      </c>
      <c r="Q82" s="66">
        <f t="shared" si="278"/>
        <v>4672</v>
      </c>
      <c r="R82" s="75">
        <f>SUM(F82:Q82)</f>
        <v>29864</v>
      </c>
      <c r="S82" s="66">
        <f t="shared" ref="S82:AD82" si="279">S72-S80</f>
        <v>4115</v>
      </c>
      <c r="T82" s="66">
        <f t="shared" si="279"/>
        <v>4278</v>
      </c>
      <c r="U82" s="66">
        <f t="shared" si="279"/>
        <v>4574</v>
      </c>
      <c r="V82" s="66">
        <f t="shared" si="279"/>
        <v>3378</v>
      </c>
      <c r="W82" s="66">
        <f t="shared" si="279"/>
        <v>4751</v>
      </c>
      <c r="X82" s="66">
        <f t="shared" si="279"/>
        <v>4411</v>
      </c>
      <c r="Y82" s="66">
        <f t="shared" si="279"/>
        <v>4751</v>
      </c>
      <c r="Z82" s="66">
        <f t="shared" si="279"/>
        <v>4751</v>
      </c>
      <c r="AA82" s="66">
        <f t="shared" si="279"/>
        <v>4751</v>
      </c>
      <c r="AB82" s="66">
        <f t="shared" si="279"/>
        <v>4751</v>
      </c>
      <c r="AC82" s="66">
        <f t="shared" si="279"/>
        <v>5067</v>
      </c>
      <c r="AD82" s="66">
        <f t="shared" si="279"/>
        <v>5067</v>
      </c>
      <c r="AE82" s="75">
        <f>SUM(S82:AD82)</f>
        <v>54645</v>
      </c>
      <c r="AF82" s="66">
        <f t="shared" ref="AF82:AQ82" si="280">AF72-AF80</f>
        <v>5148</v>
      </c>
      <c r="AG82" s="66">
        <f t="shared" si="280"/>
        <v>5148</v>
      </c>
      <c r="AH82" s="66">
        <f t="shared" si="280"/>
        <v>5148</v>
      </c>
      <c r="AI82" s="66">
        <f t="shared" si="280"/>
        <v>5148</v>
      </c>
      <c r="AJ82" s="66">
        <f t="shared" si="280"/>
        <v>5148</v>
      </c>
      <c r="AK82" s="66">
        <f t="shared" si="280"/>
        <v>5148</v>
      </c>
      <c r="AL82" s="66">
        <f t="shared" si="280"/>
        <v>5148</v>
      </c>
      <c r="AM82" s="66">
        <f t="shared" si="280"/>
        <v>5148</v>
      </c>
      <c r="AN82" s="66">
        <f t="shared" si="280"/>
        <v>5148</v>
      </c>
      <c r="AO82" s="66">
        <f t="shared" si="280"/>
        <v>5148</v>
      </c>
      <c r="AP82" s="66">
        <f t="shared" si="280"/>
        <v>5148</v>
      </c>
      <c r="AQ82" s="66">
        <f t="shared" si="280"/>
        <v>5148</v>
      </c>
      <c r="AR82" s="75">
        <f>SUM(AF82:AQ82)</f>
        <v>61776</v>
      </c>
      <c r="AS82" s="66">
        <f t="shared" ref="AS82:BD82" si="281">AS72-AS80</f>
        <v>5148</v>
      </c>
      <c r="AT82" s="66">
        <f t="shared" si="281"/>
        <v>5148</v>
      </c>
      <c r="AU82" s="66">
        <f t="shared" si="281"/>
        <v>5148</v>
      </c>
      <c r="AV82" s="66">
        <f t="shared" si="281"/>
        <v>5148</v>
      </c>
      <c r="AW82" s="66">
        <f t="shared" si="281"/>
        <v>5148</v>
      </c>
      <c r="AX82" s="66">
        <f t="shared" si="281"/>
        <v>5148</v>
      </c>
      <c r="AY82" s="66">
        <f t="shared" si="281"/>
        <v>5148</v>
      </c>
      <c r="AZ82" s="66">
        <f t="shared" si="281"/>
        <v>5148</v>
      </c>
      <c r="BA82" s="66">
        <f t="shared" si="281"/>
        <v>5148</v>
      </c>
      <c r="BB82" s="66">
        <f t="shared" si="281"/>
        <v>5148</v>
      </c>
      <c r="BC82" s="66">
        <f t="shared" si="281"/>
        <v>5148</v>
      </c>
      <c r="BD82" s="66">
        <f t="shared" si="281"/>
        <v>5148</v>
      </c>
      <c r="BE82" s="75">
        <f>SUM(AS82:BD82)</f>
        <v>61776</v>
      </c>
      <c r="BF82" s="66">
        <f t="shared" ref="BF82:BQ82" si="282">BF72-BF80</f>
        <v>5148</v>
      </c>
      <c r="BG82" s="66">
        <f t="shared" si="282"/>
        <v>5148</v>
      </c>
      <c r="BH82" s="66">
        <f t="shared" si="282"/>
        <v>5148</v>
      </c>
      <c r="BI82" s="66">
        <f t="shared" si="282"/>
        <v>5148</v>
      </c>
      <c r="BJ82" s="66">
        <f t="shared" si="282"/>
        <v>5148</v>
      </c>
      <c r="BK82" s="66">
        <f t="shared" si="282"/>
        <v>5148</v>
      </c>
      <c r="BL82" s="66">
        <f t="shared" si="282"/>
        <v>5148</v>
      </c>
      <c r="BM82" s="66">
        <f t="shared" si="282"/>
        <v>5148</v>
      </c>
      <c r="BN82" s="66">
        <f t="shared" si="282"/>
        <v>5148</v>
      </c>
      <c r="BO82" s="66">
        <f t="shared" si="282"/>
        <v>6005</v>
      </c>
      <c r="BP82" s="66">
        <f t="shared" si="282"/>
        <v>6005</v>
      </c>
      <c r="BQ82" s="66">
        <f t="shared" si="282"/>
        <v>6005</v>
      </c>
      <c r="BR82" s="75">
        <f>SUM(BF82:BQ82)</f>
        <v>64347</v>
      </c>
      <c r="BS82" s="66">
        <f t="shared" ref="BS82:CD82" si="283">BS72-BS80</f>
        <v>6005</v>
      </c>
      <c r="BT82" s="66">
        <f t="shared" si="283"/>
        <v>6005</v>
      </c>
      <c r="BU82" s="66">
        <f t="shared" si="283"/>
        <v>6005</v>
      </c>
      <c r="BV82" s="66">
        <f t="shared" si="283"/>
        <v>6005</v>
      </c>
      <c r="BW82" s="66">
        <f t="shared" si="283"/>
        <v>6005</v>
      </c>
      <c r="BX82" s="66">
        <f t="shared" si="283"/>
        <v>6005</v>
      </c>
      <c r="BY82" s="66">
        <f t="shared" si="283"/>
        <v>6005</v>
      </c>
      <c r="BZ82" s="66">
        <f t="shared" si="283"/>
        <v>6005</v>
      </c>
      <c r="CA82" s="66">
        <f t="shared" si="283"/>
        <v>6005</v>
      </c>
      <c r="CB82" s="66">
        <f t="shared" si="283"/>
        <v>6005</v>
      </c>
      <c r="CC82" s="66">
        <f t="shared" si="283"/>
        <v>6005</v>
      </c>
      <c r="CD82" s="66">
        <f t="shared" si="283"/>
        <v>6005</v>
      </c>
      <c r="CE82" s="75">
        <f>SUM(BS82:CD82)</f>
        <v>72060</v>
      </c>
      <c r="CF82" s="66">
        <f t="shared" ref="CF82:CQ82" si="284">CF72-CF80</f>
        <v>6005</v>
      </c>
      <c r="CG82" s="66">
        <f t="shared" si="284"/>
        <v>6005</v>
      </c>
      <c r="CH82" s="66">
        <f t="shared" si="284"/>
        <v>6005</v>
      </c>
      <c r="CI82" s="66">
        <f t="shared" si="284"/>
        <v>6005</v>
      </c>
      <c r="CJ82" s="66">
        <f t="shared" si="284"/>
        <v>6005</v>
      </c>
      <c r="CK82" s="66">
        <f t="shared" si="284"/>
        <v>6005</v>
      </c>
      <c r="CL82" s="66">
        <f t="shared" si="284"/>
        <v>6005</v>
      </c>
      <c r="CM82" s="66">
        <f t="shared" si="284"/>
        <v>6005</v>
      </c>
      <c r="CN82" s="66">
        <f t="shared" si="284"/>
        <v>6005</v>
      </c>
      <c r="CO82" s="66">
        <f t="shared" si="284"/>
        <v>6005</v>
      </c>
      <c r="CP82" s="66">
        <f t="shared" si="284"/>
        <v>6005</v>
      </c>
      <c r="CQ82" s="66">
        <f t="shared" si="284"/>
        <v>6005</v>
      </c>
      <c r="CR82" s="75">
        <f>SUM(CF82:CQ82)</f>
        <v>72060</v>
      </c>
      <c r="CS82" s="66">
        <f t="shared" ref="CS82:DD82" si="285">CS72-CS80</f>
        <v>6005</v>
      </c>
      <c r="CT82" s="66">
        <f t="shared" si="285"/>
        <v>6005</v>
      </c>
      <c r="CU82" s="66">
        <f t="shared" si="285"/>
        <v>6005</v>
      </c>
      <c r="CV82" s="66">
        <f t="shared" si="285"/>
        <v>6005</v>
      </c>
      <c r="CW82" s="66">
        <f t="shared" si="285"/>
        <v>6005</v>
      </c>
      <c r="CX82" s="66">
        <f t="shared" si="285"/>
        <v>6005</v>
      </c>
      <c r="CY82" s="66">
        <f t="shared" si="285"/>
        <v>6005</v>
      </c>
      <c r="CZ82" s="66">
        <f t="shared" si="285"/>
        <v>6005</v>
      </c>
      <c r="DA82" s="66">
        <f t="shared" si="285"/>
        <v>6005</v>
      </c>
      <c r="DB82" s="66">
        <f t="shared" si="285"/>
        <v>6005</v>
      </c>
      <c r="DC82" s="66">
        <f t="shared" si="285"/>
        <v>6005</v>
      </c>
      <c r="DD82" s="66">
        <f t="shared" si="285"/>
        <v>6005</v>
      </c>
      <c r="DE82" s="75">
        <f>SUM(CS82:DD82)</f>
        <v>72060</v>
      </c>
      <c r="DF82" s="66">
        <f t="shared" ref="DF82:DQ82" si="286">DF72-DF80</f>
        <v>6005</v>
      </c>
      <c r="DG82" s="66">
        <f t="shared" si="286"/>
        <v>6005</v>
      </c>
      <c r="DH82" s="66">
        <f t="shared" si="286"/>
        <v>6005</v>
      </c>
      <c r="DI82" s="66">
        <f t="shared" si="286"/>
        <v>6005</v>
      </c>
      <c r="DJ82" s="66">
        <f t="shared" si="286"/>
        <v>6005</v>
      </c>
      <c r="DK82" s="66">
        <f t="shared" si="286"/>
        <v>6005</v>
      </c>
      <c r="DL82" s="66">
        <f t="shared" si="286"/>
        <v>6005</v>
      </c>
      <c r="DM82" s="66">
        <f t="shared" si="286"/>
        <v>6005</v>
      </c>
      <c r="DN82" s="66">
        <f t="shared" si="286"/>
        <v>6005</v>
      </c>
      <c r="DO82" s="66">
        <f t="shared" si="286"/>
        <v>6005</v>
      </c>
      <c r="DP82" s="66">
        <f t="shared" si="286"/>
        <v>6005</v>
      </c>
      <c r="DQ82" s="66">
        <f t="shared" si="286"/>
        <v>6005</v>
      </c>
      <c r="DR82" s="75">
        <f>SUM(DF82:DQ82)</f>
        <v>72060</v>
      </c>
      <c r="DS82" s="66">
        <f t="shared" ref="DS82:ED82" si="287">DS72-DS80</f>
        <v>6005</v>
      </c>
      <c r="DT82" s="66">
        <f t="shared" si="287"/>
        <v>6005</v>
      </c>
      <c r="DU82" s="66">
        <f t="shared" si="287"/>
        <v>6005</v>
      </c>
      <c r="DV82" s="66">
        <f t="shared" si="287"/>
        <v>6005</v>
      </c>
      <c r="DW82" s="66">
        <f t="shared" si="287"/>
        <v>6005</v>
      </c>
      <c r="DX82" s="66">
        <f t="shared" si="287"/>
        <v>6005</v>
      </c>
      <c r="DY82" s="66">
        <f t="shared" si="287"/>
        <v>6005</v>
      </c>
      <c r="DZ82" s="66">
        <f t="shared" si="287"/>
        <v>6005</v>
      </c>
      <c r="EA82" s="66">
        <f t="shared" si="287"/>
        <v>6005</v>
      </c>
      <c r="EB82" s="66">
        <f t="shared" si="287"/>
        <v>6005</v>
      </c>
      <c r="EC82" s="66">
        <f t="shared" si="287"/>
        <v>6005</v>
      </c>
      <c r="ED82" s="66">
        <f t="shared" si="287"/>
        <v>6005</v>
      </c>
      <c r="EE82" s="76">
        <f>SUM(DS82:ED82)</f>
        <v>72060</v>
      </c>
    </row>
    <row r="83" spans="3:148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8" x14ac:dyDescent="0.2">
      <c r="D84" s="10" t="s">
        <v>115</v>
      </c>
      <c r="E84" s="69"/>
      <c r="F84" s="66">
        <f t="shared" ref="F84:Q84" si="288">SUM(F76:F82)</f>
        <v>11913</v>
      </c>
      <c r="G84" s="66">
        <f t="shared" si="288"/>
        <v>12613</v>
      </c>
      <c r="H84" s="66">
        <f t="shared" si="288"/>
        <v>13293</v>
      </c>
      <c r="I84" s="66">
        <f t="shared" si="288"/>
        <v>13433</v>
      </c>
      <c r="J84" s="66">
        <f t="shared" si="288"/>
        <v>14113</v>
      </c>
      <c r="K84" s="66">
        <f t="shared" si="288"/>
        <v>14853</v>
      </c>
      <c r="L84" s="66">
        <f t="shared" si="288"/>
        <v>14513</v>
      </c>
      <c r="M84" s="66">
        <f t="shared" si="288"/>
        <v>14513</v>
      </c>
      <c r="N84" s="66">
        <f t="shared" si="288"/>
        <v>14623</v>
      </c>
      <c r="O84" s="66">
        <f t="shared" si="288"/>
        <v>15343</v>
      </c>
      <c r="P84" s="66">
        <f t="shared" si="288"/>
        <v>15683</v>
      </c>
      <c r="Q84" s="66">
        <f t="shared" si="288"/>
        <v>16463</v>
      </c>
      <c r="R84" s="75">
        <f>SUM(F84:Q84)</f>
        <v>171356</v>
      </c>
      <c r="S84" s="66">
        <f t="shared" ref="S84:AD84" si="289">SUM(S76:S82)</f>
        <v>16242</v>
      </c>
      <c r="T84" s="66">
        <f t="shared" si="289"/>
        <v>15427</v>
      </c>
      <c r="U84" s="66">
        <f t="shared" si="289"/>
        <v>21062</v>
      </c>
      <c r="V84" s="66">
        <f t="shared" si="289"/>
        <v>15187</v>
      </c>
      <c r="W84" s="66">
        <f t="shared" si="289"/>
        <v>16662</v>
      </c>
      <c r="X84" s="66">
        <f t="shared" si="289"/>
        <v>16322</v>
      </c>
      <c r="Y84" s="66">
        <f t="shared" si="289"/>
        <v>16662</v>
      </c>
      <c r="Z84" s="66">
        <f t="shared" si="289"/>
        <v>16662</v>
      </c>
      <c r="AA84" s="66">
        <f t="shared" si="289"/>
        <v>16662</v>
      </c>
      <c r="AB84" s="66">
        <f t="shared" si="289"/>
        <v>16662</v>
      </c>
      <c r="AC84" s="66">
        <f t="shared" si="289"/>
        <v>15082</v>
      </c>
      <c r="AD84" s="66">
        <f t="shared" si="289"/>
        <v>15082</v>
      </c>
      <c r="AE84" s="75">
        <f>SUM(S84:AD84)</f>
        <v>197714</v>
      </c>
      <c r="AF84" s="66">
        <f t="shared" ref="AF84:AQ84" si="290">SUM(AF76:AF82)</f>
        <v>14677</v>
      </c>
      <c r="AG84" s="66">
        <f t="shared" si="290"/>
        <v>14677</v>
      </c>
      <c r="AH84" s="66">
        <f t="shared" si="290"/>
        <v>18192</v>
      </c>
      <c r="AI84" s="66">
        <f t="shared" si="290"/>
        <v>14677</v>
      </c>
      <c r="AJ84" s="66">
        <f t="shared" si="290"/>
        <v>14677</v>
      </c>
      <c r="AK84" s="66">
        <f t="shared" si="290"/>
        <v>14677</v>
      </c>
      <c r="AL84" s="66">
        <f t="shared" si="290"/>
        <v>14677</v>
      </c>
      <c r="AM84" s="66">
        <f t="shared" si="290"/>
        <v>14677</v>
      </c>
      <c r="AN84" s="66">
        <f t="shared" si="290"/>
        <v>14677</v>
      </c>
      <c r="AO84" s="66">
        <f t="shared" si="290"/>
        <v>14677</v>
      </c>
      <c r="AP84" s="66">
        <f t="shared" si="290"/>
        <v>14677</v>
      </c>
      <c r="AQ84" s="66">
        <f t="shared" si="290"/>
        <v>14677</v>
      </c>
      <c r="AR84" s="75">
        <f>SUM(AF84:AQ84)</f>
        <v>179639</v>
      </c>
      <c r="AS84" s="66">
        <f t="shared" ref="AS84:BD84" si="291">SUM(AS76:AS82)</f>
        <v>14677</v>
      </c>
      <c r="AT84" s="66">
        <f t="shared" si="291"/>
        <v>14677</v>
      </c>
      <c r="AU84" s="66">
        <f t="shared" si="291"/>
        <v>18192</v>
      </c>
      <c r="AV84" s="66">
        <f t="shared" si="291"/>
        <v>14677</v>
      </c>
      <c r="AW84" s="66">
        <f t="shared" si="291"/>
        <v>14677</v>
      </c>
      <c r="AX84" s="66">
        <f t="shared" si="291"/>
        <v>14677</v>
      </c>
      <c r="AY84" s="66">
        <f t="shared" si="291"/>
        <v>14677</v>
      </c>
      <c r="AZ84" s="66">
        <f t="shared" si="291"/>
        <v>14677</v>
      </c>
      <c r="BA84" s="66">
        <f t="shared" si="291"/>
        <v>14677</v>
      </c>
      <c r="BB84" s="66">
        <f t="shared" si="291"/>
        <v>14677</v>
      </c>
      <c r="BC84" s="66">
        <f t="shared" si="291"/>
        <v>14677</v>
      </c>
      <c r="BD84" s="66">
        <f t="shared" si="291"/>
        <v>14677</v>
      </c>
      <c r="BE84" s="75">
        <f>SUM(AS84:BD84)</f>
        <v>179639</v>
      </c>
      <c r="BF84" s="66">
        <f t="shared" ref="BF84:BQ84" si="292">SUM(BF76:BF82)</f>
        <v>14677</v>
      </c>
      <c r="BG84" s="66">
        <f t="shared" si="292"/>
        <v>14677</v>
      </c>
      <c r="BH84" s="66">
        <f t="shared" si="292"/>
        <v>18192</v>
      </c>
      <c r="BI84" s="66">
        <f t="shared" si="292"/>
        <v>14677</v>
      </c>
      <c r="BJ84" s="66">
        <f t="shared" si="292"/>
        <v>14677</v>
      </c>
      <c r="BK84" s="66">
        <f t="shared" si="292"/>
        <v>14677</v>
      </c>
      <c r="BL84" s="66">
        <f t="shared" si="292"/>
        <v>14677</v>
      </c>
      <c r="BM84" s="66">
        <f t="shared" si="292"/>
        <v>14677</v>
      </c>
      <c r="BN84" s="66">
        <f t="shared" si="292"/>
        <v>14677</v>
      </c>
      <c r="BO84" s="66">
        <f t="shared" si="292"/>
        <v>10392</v>
      </c>
      <c r="BP84" s="66">
        <f t="shared" si="292"/>
        <v>10392</v>
      </c>
      <c r="BQ84" s="66">
        <f t="shared" si="292"/>
        <v>10392</v>
      </c>
      <c r="BR84" s="75">
        <f>SUM(BF84:BQ84)</f>
        <v>166784</v>
      </c>
      <c r="BS84" s="66">
        <f t="shared" ref="BS84:CD84" si="293">SUM(BS76:BS82)</f>
        <v>10392</v>
      </c>
      <c r="BT84" s="66">
        <f t="shared" si="293"/>
        <v>10392</v>
      </c>
      <c r="BU84" s="66">
        <f t="shared" si="293"/>
        <v>13907</v>
      </c>
      <c r="BV84" s="66">
        <f t="shared" si="293"/>
        <v>10392</v>
      </c>
      <c r="BW84" s="66">
        <f t="shared" si="293"/>
        <v>10392</v>
      </c>
      <c r="BX84" s="66">
        <f t="shared" si="293"/>
        <v>10392</v>
      </c>
      <c r="BY84" s="66">
        <f t="shared" si="293"/>
        <v>10392</v>
      </c>
      <c r="BZ84" s="66">
        <f t="shared" si="293"/>
        <v>10392</v>
      </c>
      <c r="CA84" s="66">
        <f t="shared" si="293"/>
        <v>10392</v>
      </c>
      <c r="CB84" s="66">
        <f t="shared" si="293"/>
        <v>10392</v>
      </c>
      <c r="CC84" s="66">
        <f t="shared" si="293"/>
        <v>10392</v>
      </c>
      <c r="CD84" s="66">
        <f t="shared" si="293"/>
        <v>10392</v>
      </c>
      <c r="CE84" s="75">
        <f>SUM(BS84:CD84)</f>
        <v>128219</v>
      </c>
      <c r="CF84" s="66">
        <f t="shared" ref="CF84:CQ84" si="294">SUM(CF76:CF82)</f>
        <v>10392</v>
      </c>
      <c r="CG84" s="66">
        <f t="shared" si="294"/>
        <v>10392</v>
      </c>
      <c r="CH84" s="66">
        <f t="shared" si="294"/>
        <v>13907</v>
      </c>
      <c r="CI84" s="66">
        <f t="shared" si="294"/>
        <v>10392</v>
      </c>
      <c r="CJ84" s="66">
        <f t="shared" si="294"/>
        <v>10392</v>
      </c>
      <c r="CK84" s="66">
        <f t="shared" si="294"/>
        <v>10392</v>
      </c>
      <c r="CL84" s="66">
        <f t="shared" si="294"/>
        <v>10392</v>
      </c>
      <c r="CM84" s="66">
        <f t="shared" si="294"/>
        <v>10392</v>
      </c>
      <c r="CN84" s="66">
        <f t="shared" si="294"/>
        <v>10392</v>
      </c>
      <c r="CO84" s="66">
        <f t="shared" si="294"/>
        <v>10392</v>
      </c>
      <c r="CP84" s="66">
        <f t="shared" si="294"/>
        <v>10392</v>
      </c>
      <c r="CQ84" s="66">
        <f t="shared" si="294"/>
        <v>10392</v>
      </c>
      <c r="CR84" s="75">
        <f>SUM(CF84:CQ84)</f>
        <v>128219</v>
      </c>
      <c r="CS84" s="66">
        <f t="shared" ref="CS84:DD84" si="295">SUM(CS76:CS82)</f>
        <v>10392</v>
      </c>
      <c r="CT84" s="66">
        <f t="shared" si="295"/>
        <v>10392</v>
      </c>
      <c r="CU84" s="66">
        <f t="shared" si="295"/>
        <v>13907</v>
      </c>
      <c r="CV84" s="66">
        <f t="shared" si="295"/>
        <v>10392</v>
      </c>
      <c r="CW84" s="66">
        <f t="shared" si="295"/>
        <v>10392</v>
      </c>
      <c r="CX84" s="66">
        <f t="shared" si="295"/>
        <v>10392</v>
      </c>
      <c r="CY84" s="66">
        <f t="shared" si="295"/>
        <v>10392</v>
      </c>
      <c r="CZ84" s="66">
        <f t="shared" si="295"/>
        <v>10392</v>
      </c>
      <c r="DA84" s="66">
        <f t="shared" si="295"/>
        <v>10392</v>
      </c>
      <c r="DB84" s="66">
        <f t="shared" si="295"/>
        <v>10392</v>
      </c>
      <c r="DC84" s="66">
        <f t="shared" si="295"/>
        <v>10392</v>
      </c>
      <c r="DD84" s="66">
        <f t="shared" si="295"/>
        <v>10392</v>
      </c>
      <c r="DE84" s="75">
        <f>SUM(CS84:DD84)</f>
        <v>128219</v>
      </c>
      <c r="DF84" s="66">
        <f t="shared" ref="DF84:DQ84" si="296">SUM(DF76:DF82)</f>
        <v>10392</v>
      </c>
      <c r="DG84" s="66">
        <f t="shared" si="296"/>
        <v>10392</v>
      </c>
      <c r="DH84" s="66">
        <f t="shared" si="296"/>
        <v>13907</v>
      </c>
      <c r="DI84" s="66">
        <f t="shared" si="296"/>
        <v>10392</v>
      </c>
      <c r="DJ84" s="66">
        <f t="shared" si="296"/>
        <v>10392</v>
      </c>
      <c r="DK84" s="66">
        <f t="shared" si="296"/>
        <v>10392</v>
      </c>
      <c r="DL84" s="66">
        <f t="shared" si="296"/>
        <v>10392</v>
      </c>
      <c r="DM84" s="66">
        <f t="shared" si="296"/>
        <v>10392</v>
      </c>
      <c r="DN84" s="66">
        <f t="shared" si="296"/>
        <v>10392</v>
      </c>
      <c r="DO84" s="66">
        <f t="shared" si="296"/>
        <v>10392</v>
      </c>
      <c r="DP84" s="66">
        <f t="shared" si="296"/>
        <v>10392</v>
      </c>
      <c r="DQ84" s="66">
        <f t="shared" si="296"/>
        <v>10392</v>
      </c>
      <c r="DR84" s="75">
        <f>SUM(DF84:DQ84)</f>
        <v>128219</v>
      </c>
      <c r="DS84" s="66">
        <f t="shared" ref="DS84:ED84" si="297">SUM(DS76:DS82)</f>
        <v>10392</v>
      </c>
      <c r="DT84" s="66">
        <f t="shared" si="297"/>
        <v>10392</v>
      </c>
      <c r="DU84" s="66">
        <f t="shared" si="297"/>
        <v>13907</v>
      </c>
      <c r="DV84" s="66">
        <f t="shared" si="297"/>
        <v>10392</v>
      </c>
      <c r="DW84" s="66">
        <f t="shared" si="297"/>
        <v>10392</v>
      </c>
      <c r="DX84" s="66">
        <f t="shared" si="297"/>
        <v>10392</v>
      </c>
      <c r="DY84" s="66">
        <f t="shared" si="297"/>
        <v>10392</v>
      </c>
      <c r="DZ84" s="66">
        <f t="shared" si="297"/>
        <v>10392</v>
      </c>
      <c r="EA84" s="66">
        <f t="shared" si="297"/>
        <v>10392</v>
      </c>
      <c r="EB84" s="66">
        <f t="shared" si="297"/>
        <v>10392</v>
      </c>
      <c r="EC84" s="66">
        <f t="shared" si="297"/>
        <v>10392</v>
      </c>
      <c r="ED84" s="66">
        <f t="shared" si="297"/>
        <v>10392</v>
      </c>
      <c r="EE84" s="76">
        <f>SUM(DS84:ED84)</f>
        <v>128219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</row>
    <row r="85" spans="3:148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</row>
    <row r="86" spans="3:148" x14ac:dyDescent="0.2">
      <c r="D86" s="10" t="s">
        <v>116</v>
      </c>
      <c r="E86" s="69"/>
      <c r="F86" s="66">
        <f t="shared" ref="F86:Q86" si="298">SUM(F71:F72)-F84</f>
        <v>-573</v>
      </c>
      <c r="G86" s="66">
        <f t="shared" si="298"/>
        <v>2927</v>
      </c>
      <c r="H86" s="66">
        <f t="shared" si="298"/>
        <v>6327</v>
      </c>
      <c r="I86" s="66">
        <f t="shared" si="298"/>
        <v>7027</v>
      </c>
      <c r="J86" s="66">
        <f t="shared" si="298"/>
        <v>10427</v>
      </c>
      <c r="K86" s="66">
        <f t="shared" si="298"/>
        <v>14127</v>
      </c>
      <c r="L86" s="66">
        <f t="shared" si="298"/>
        <v>12427</v>
      </c>
      <c r="M86" s="66">
        <f t="shared" si="298"/>
        <v>12427</v>
      </c>
      <c r="N86" s="66">
        <f t="shared" si="298"/>
        <v>12977</v>
      </c>
      <c r="O86" s="66">
        <f t="shared" si="298"/>
        <v>16577</v>
      </c>
      <c r="P86" s="66">
        <f t="shared" si="298"/>
        <v>18277</v>
      </c>
      <c r="Q86" s="66">
        <f t="shared" si="298"/>
        <v>22177</v>
      </c>
      <c r="R86" s="75">
        <f>SUM(F86:Q86)</f>
        <v>135124</v>
      </c>
      <c r="S86" s="66">
        <f t="shared" ref="S86:AD86" si="299">SUM(S71:S72)-S84</f>
        <v>19758</v>
      </c>
      <c r="T86" s="66">
        <f t="shared" si="299"/>
        <v>20573</v>
      </c>
      <c r="U86" s="66">
        <f t="shared" si="299"/>
        <v>18538</v>
      </c>
      <c r="V86" s="66">
        <f t="shared" si="299"/>
        <v>16073</v>
      </c>
      <c r="W86" s="66">
        <f t="shared" si="299"/>
        <v>22938</v>
      </c>
      <c r="X86" s="66">
        <f t="shared" si="299"/>
        <v>21238</v>
      </c>
      <c r="Y86" s="66">
        <f t="shared" si="299"/>
        <v>22938</v>
      </c>
      <c r="Z86" s="66">
        <f t="shared" si="299"/>
        <v>22938</v>
      </c>
      <c r="AA86" s="66">
        <f t="shared" si="299"/>
        <v>22938</v>
      </c>
      <c r="AB86" s="66">
        <f t="shared" si="299"/>
        <v>22938</v>
      </c>
      <c r="AC86" s="66">
        <f t="shared" si="299"/>
        <v>24518</v>
      </c>
      <c r="AD86" s="66">
        <f t="shared" si="299"/>
        <v>24518</v>
      </c>
      <c r="AE86" s="75">
        <f>SUM(S86:AD86)</f>
        <v>259906</v>
      </c>
      <c r="AF86" s="66">
        <f t="shared" ref="AF86:AQ86" si="300">SUM(AF71:AF72)-AF84</f>
        <v>24923</v>
      </c>
      <c r="AG86" s="66">
        <f t="shared" si="300"/>
        <v>24923</v>
      </c>
      <c r="AH86" s="66">
        <f t="shared" si="300"/>
        <v>21408</v>
      </c>
      <c r="AI86" s="66">
        <f t="shared" si="300"/>
        <v>24923</v>
      </c>
      <c r="AJ86" s="66">
        <f t="shared" si="300"/>
        <v>24923</v>
      </c>
      <c r="AK86" s="66">
        <f t="shared" si="300"/>
        <v>24923</v>
      </c>
      <c r="AL86" s="66">
        <f t="shared" si="300"/>
        <v>24923</v>
      </c>
      <c r="AM86" s="66">
        <f t="shared" si="300"/>
        <v>24923</v>
      </c>
      <c r="AN86" s="66">
        <f t="shared" si="300"/>
        <v>24923</v>
      </c>
      <c r="AO86" s="66">
        <f t="shared" si="300"/>
        <v>24923</v>
      </c>
      <c r="AP86" s="66">
        <f t="shared" si="300"/>
        <v>24923</v>
      </c>
      <c r="AQ86" s="66">
        <f t="shared" si="300"/>
        <v>24923</v>
      </c>
      <c r="AR86" s="75">
        <f>SUM(AF86:AQ86)</f>
        <v>295561</v>
      </c>
      <c r="AS86" s="66">
        <f t="shared" ref="AS86:BD86" si="301">SUM(AS71:AS72)-AS84</f>
        <v>24923</v>
      </c>
      <c r="AT86" s="66">
        <f t="shared" si="301"/>
        <v>24923</v>
      </c>
      <c r="AU86" s="66">
        <f t="shared" si="301"/>
        <v>21408</v>
      </c>
      <c r="AV86" s="66">
        <f t="shared" si="301"/>
        <v>24923</v>
      </c>
      <c r="AW86" s="66">
        <f t="shared" si="301"/>
        <v>24923</v>
      </c>
      <c r="AX86" s="66">
        <f t="shared" si="301"/>
        <v>24923</v>
      </c>
      <c r="AY86" s="66">
        <f t="shared" si="301"/>
        <v>24923</v>
      </c>
      <c r="AZ86" s="66">
        <f t="shared" si="301"/>
        <v>24923</v>
      </c>
      <c r="BA86" s="66">
        <f t="shared" si="301"/>
        <v>24923</v>
      </c>
      <c r="BB86" s="66">
        <f t="shared" si="301"/>
        <v>24923</v>
      </c>
      <c r="BC86" s="66">
        <f t="shared" si="301"/>
        <v>24923</v>
      </c>
      <c r="BD86" s="66">
        <f t="shared" si="301"/>
        <v>24923</v>
      </c>
      <c r="BE86" s="75">
        <f>SUM(AS86:BD86)</f>
        <v>295561</v>
      </c>
      <c r="BF86" s="66">
        <f t="shared" ref="BF86:BQ86" si="302">SUM(BF71:BF72)-BF84</f>
        <v>24923</v>
      </c>
      <c r="BG86" s="66">
        <f t="shared" si="302"/>
        <v>24923</v>
      </c>
      <c r="BH86" s="66">
        <f t="shared" si="302"/>
        <v>21408</v>
      </c>
      <c r="BI86" s="66">
        <f t="shared" si="302"/>
        <v>24923</v>
      </c>
      <c r="BJ86" s="66">
        <f t="shared" si="302"/>
        <v>24923</v>
      </c>
      <c r="BK86" s="66">
        <f t="shared" si="302"/>
        <v>24923</v>
      </c>
      <c r="BL86" s="66">
        <f t="shared" si="302"/>
        <v>24923</v>
      </c>
      <c r="BM86" s="66">
        <f t="shared" si="302"/>
        <v>24923</v>
      </c>
      <c r="BN86" s="66">
        <f t="shared" si="302"/>
        <v>24923</v>
      </c>
      <c r="BO86" s="66">
        <f t="shared" si="302"/>
        <v>29208</v>
      </c>
      <c r="BP86" s="66">
        <f t="shared" si="302"/>
        <v>29208</v>
      </c>
      <c r="BQ86" s="66">
        <f t="shared" si="302"/>
        <v>29208</v>
      </c>
      <c r="BR86" s="75">
        <f>SUM(BF86:BQ86)</f>
        <v>308416</v>
      </c>
      <c r="BS86" s="66">
        <f t="shared" ref="BS86:CD86" si="303">SUM(BS71:BS72)-BS84</f>
        <v>29208</v>
      </c>
      <c r="BT86" s="66">
        <f t="shared" si="303"/>
        <v>29208</v>
      </c>
      <c r="BU86" s="66">
        <f t="shared" si="303"/>
        <v>25693</v>
      </c>
      <c r="BV86" s="66">
        <f t="shared" si="303"/>
        <v>29208</v>
      </c>
      <c r="BW86" s="66">
        <f t="shared" si="303"/>
        <v>29208</v>
      </c>
      <c r="BX86" s="66">
        <f t="shared" si="303"/>
        <v>29208</v>
      </c>
      <c r="BY86" s="66">
        <f t="shared" si="303"/>
        <v>29208</v>
      </c>
      <c r="BZ86" s="66">
        <f t="shared" si="303"/>
        <v>29208</v>
      </c>
      <c r="CA86" s="66">
        <f t="shared" si="303"/>
        <v>29208</v>
      </c>
      <c r="CB86" s="66">
        <f t="shared" si="303"/>
        <v>29208</v>
      </c>
      <c r="CC86" s="66">
        <f t="shared" si="303"/>
        <v>29208</v>
      </c>
      <c r="CD86" s="66">
        <f t="shared" si="303"/>
        <v>29208</v>
      </c>
      <c r="CE86" s="75">
        <f>SUM(BS86:CD86)</f>
        <v>346981</v>
      </c>
      <c r="CF86" s="66">
        <f t="shared" ref="CF86:CQ86" si="304">SUM(CF71:CF72)-CF84</f>
        <v>29208</v>
      </c>
      <c r="CG86" s="66">
        <f t="shared" si="304"/>
        <v>29208</v>
      </c>
      <c r="CH86" s="66">
        <f t="shared" si="304"/>
        <v>25693</v>
      </c>
      <c r="CI86" s="66">
        <f t="shared" si="304"/>
        <v>29208</v>
      </c>
      <c r="CJ86" s="66">
        <f t="shared" si="304"/>
        <v>29208</v>
      </c>
      <c r="CK86" s="66">
        <f t="shared" si="304"/>
        <v>29208</v>
      </c>
      <c r="CL86" s="66">
        <f t="shared" si="304"/>
        <v>29208</v>
      </c>
      <c r="CM86" s="66">
        <f t="shared" si="304"/>
        <v>29208</v>
      </c>
      <c r="CN86" s="66">
        <f t="shared" si="304"/>
        <v>29208</v>
      </c>
      <c r="CO86" s="66">
        <f t="shared" si="304"/>
        <v>29208</v>
      </c>
      <c r="CP86" s="66">
        <f t="shared" si="304"/>
        <v>29208</v>
      </c>
      <c r="CQ86" s="66">
        <f t="shared" si="304"/>
        <v>29208</v>
      </c>
      <c r="CR86" s="75">
        <f>SUM(CF86:CQ86)</f>
        <v>346981</v>
      </c>
      <c r="CS86" s="66">
        <f t="shared" ref="CS86:DD86" si="305">SUM(CS71:CS72)-CS84</f>
        <v>29208</v>
      </c>
      <c r="CT86" s="66">
        <f t="shared" si="305"/>
        <v>29208</v>
      </c>
      <c r="CU86" s="66">
        <f t="shared" si="305"/>
        <v>25693</v>
      </c>
      <c r="CV86" s="66">
        <f t="shared" si="305"/>
        <v>29208</v>
      </c>
      <c r="CW86" s="66">
        <f t="shared" si="305"/>
        <v>29208</v>
      </c>
      <c r="CX86" s="66">
        <f t="shared" si="305"/>
        <v>29208</v>
      </c>
      <c r="CY86" s="66">
        <f t="shared" si="305"/>
        <v>29208</v>
      </c>
      <c r="CZ86" s="66">
        <f t="shared" si="305"/>
        <v>29208</v>
      </c>
      <c r="DA86" s="66">
        <f t="shared" si="305"/>
        <v>29208</v>
      </c>
      <c r="DB86" s="66">
        <f t="shared" si="305"/>
        <v>29208</v>
      </c>
      <c r="DC86" s="66">
        <f t="shared" si="305"/>
        <v>29208</v>
      </c>
      <c r="DD86" s="66">
        <f t="shared" si="305"/>
        <v>29208</v>
      </c>
      <c r="DE86" s="75">
        <f>SUM(CS86:DD86)</f>
        <v>346981</v>
      </c>
      <c r="DF86" s="66">
        <f t="shared" ref="DF86:DQ86" si="306">SUM(DF71:DF72)-DF84</f>
        <v>29208</v>
      </c>
      <c r="DG86" s="66">
        <f t="shared" si="306"/>
        <v>29208</v>
      </c>
      <c r="DH86" s="66">
        <f t="shared" si="306"/>
        <v>25693</v>
      </c>
      <c r="DI86" s="66">
        <f t="shared" si="306"/>
        <v>29208</v>
      </c>
      <c r="DJ86" s="66">
        <f t="shared" si="306"/>
        <v>29208</v>
      </c>
      <c r="DK86" s="66">
        <f t="shared" si="306"/>
        <v>29208</v>
      </c>
      <c r="DL86" s="66">
        <f t="shared" si="306"/>
        <v>29208</v>
      </c>
      <c r="DM86" s="66">
        <f t="shared" si="306"/>
        <v>29208</v>
      </c>
      <c r="DN86" s="66">
        <f t="shared" si="306"/>
        <v>29208</v>
      </c>
      <c r="DO86" s="66">
        <f t="shared" si="306"/>
        <v>29208</v>
      </c>
      <c r="DP86" s="66">
        <f t="shared" si="306"/>
        <v>29208</v>
      </c>
      <c r="DQ86" s="66">
        <f t="shared" si="306"/>
        <v>29208</v>
      </c>
      <c r="DR86" s="75">
        <f>SUM(DF86:DQ86)</f>
        <v>346981</v>
      </c>
      <c r="DS86" s="66">
        <f t="shared" ref="DS86:ED86" si="307">SUM(DS71:DS72)-DS84</f>
        <v>29208</v>
      </c>
      <c r="DT86" s="66">
        <f t="shared" si="307"/>
        <v>29208</v>
      </c>
      <c r="DU86" s="66">
        <f t="shared" si="307"/>
        <v>25693</v>
      </c>
      <c r="DV86" s="66">
        <f t="shared" si="307"/>
        <v>29208</v>
      </c>
      <c r="DW86" s="66">
        <f t="shared" si="307"/>
        <v>29208</v>
      </c>
      <c r="DX86" s="66">
        <f t="shared" si="307"/>
        <v>29208</v>
      </c>
      <c r="DY86" s="66">
        <f t="shared" si="307"/>
        <v>29208</v>
      </c>
      <c r="DZ86" s="66">
        <f t="shared" si="307"/>
        <v>29208</v>
      </c>
      <c r="EA86" s="66">
        <f t="shared" si="307"/>
        <v>29208</v>
      </c>
      <c r="EB86" s="66">
        <f t="shared" si="307"/>
        <v>29208</v>
      </c>
      <c r="EC86" s="66">
        <f t="shared" si="307"/>
        <v>29208</v>
      </c>
      <c r="ED86" s="66">
        <f t="shared" si="307"/>
        <v>29208</v>
      </c>
      <c r="EE86" s="76">
        <f>SUM(DS86:ED86)</f>
        <v>346981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</row>
    <row r="87" spans="3:148" x14ac:dyDescent="0.2"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</row>
    <row r="88" spans="3:148" x14ac:dyDescent="0.2">
      <c r="D88" s="2" t="s">
        <v>117</v>
      </c>
      <c r="F88" s="66">
        <f>IFERROR(INDEX('BOISSY EMPRUNT 1'!$G$14:$G$2000,MATCH('reporting boissy'!F$2,'BOISSY EMPRUNT 1'!$Z$14:$Z$2000,0)),0)</f>
        <v>5957.6732239097446</v>
      </c>
      <c r="G88" s="66">
        <f>IFERROR(INDEX('BOISSY EMPRUNT 1'!$G$14:$G$2000,MATCH('reporting boissy'!G$2,'BOISSY EMPRUNT 1'!$Z$14:$Z$2000,0)),0)</f>
        <v>5957.6732239097446</v>
      </c>
      <c r="H88" s="66">
        <f>IFERROR(INDEX('BOISSY EMPRUNT 1'!$G$14:$G$2000,MATCH('reporting boissy'!H$2,'BOISSY EMPRUNT 1'!$Z$14:$Z$2000,0)),0)</f>
        <v>5957.6732239097446</v>
      </c>
      <c r="I88" s="66">
        <f>IFERROR(INDEX('BOISSY EMPRUNT 1'!$G$14:$G$2000,MATCH('reporting boissy'!I$2,'BOISSY EMPRUNT 1'!$Z$14:$Z$2000,0)),0)</f>
        <v>5957.6732239097446</v>
      </c>
      <c r="J88" s="66">
        <f>IFERROR(INDEX('BOISSY EMPRUNT 1'!$G$14:$G$2000,MATCH('reporting boissy'!J$2,'BOISSY EMPRUNT 1'!$Z$14:$Z$2000,0)),0)</f>
        <v>5957.6732239097446</v>
      </c>
      <c r="K88" s="66">
        <f>IFERROR(INDEX('BOISSY EMPRUNT 1'!$G$14:$G$2000,MATCH('reporting boissy'!K$2,'BOISSY EMPRUNT 1'!$Z$14:$Z$2000,0)),0)</f>
        <v>5957.6732239097446</v>
      </c>
      <c r="L88" s="66">
        <f>IFERROR(INDEX('BOISSY EMPRUNT 1'!$G$14:$G$2000,MATCH('reporting boissy'!L$2,'BOISSY EMPRUNT 1'!$Z$14:$Z$2000,0)),0)</f>
        <v>5957.6732239097446</v>
      </c>
      <c r="M88" s="66">
        <f>IFERROR(INDEX('BOISSY EMPRUNT 1'!$G$14:$G$2000,MATCH('reporting boissy'!M$2,'BOISSY EMPRUNT 1'!$Z$14:$Z$2000,0)),0)</f>
        <v>5957.6732239097446</v>
      </c>
      <c r="N88" s="66">
        <f>IFERROR(INDEX('BOISSY EMPRUNT 1'!$G$14:$G$2000,MATCH('reporting boissy'!N$2,'BOISSY EMPRUNT 1'!$Z$14:$Z$2000,0)),0)</f>
        <v>5957.6732239097446</v>
      </c>
      <c r="O88" s="66">
        <f>IFERROR(INDEX('BOISSY EMPRUNT 1'!$G$14:$G$2000,MATCH('reporting boissy'!O$2,'BOISSY EMPRUNT 1'!$Z$14:$Z$2000,0)),0)</f>
        <v>5957.6732239097446</v>
      </c>
      <c r="P88" s="66">
        <f>IFERROR(INDEX('BOISSY EMPRUNT 1'!$G$14:$G$2000,MATCH('reporting boissy'!P$2,'BOISSY EMPRUNT 1'!$Z$14:$Z$2000,0)),0)</f>
        <v>5957.6732239097446</v>
      </c>
      <c r="Q88" s="66">
        <f>IFERROR(INDEX('BOISSY EMPRUNT 1'!$G$14:$G$2000,MATCH('reporting boissy'!Q$2,'BOISSY EMPRUNT 1'!$Z$14:$Z$2000,0)),0)</f>
        <v>5957.6732239097446</v>
      </c>
      <c r="R88" s="75">
        <f>SUM(F88:Q88)</f>
        <v>71492.078686916953</v>
      </c>
      <c r="S88" s="66">
        <f>IFERROR(INDEX('BOISSY EMPRUNT 1'!$G$14:$G$2000,MATCH('reporting boissy'!S$2,'BOISSY EMPRUNT 1'!$Z$14:$Z$2000,0)),0)</f>
        <v>5957.6732239097446</v>
      </c>
      <c r="T88" s="66">
        <f>IFERROR(INDEX('BOISSY EMPRUNT 1'!$G$14:$G$2000,MATCH('reporting boissy'!T$2,'BOISSY EMPRUNT 1'!$Z$14:$Z$2000,0)),0)</f>
        <v>5957.6732239097446</v>
      </c>
      <c r="U88" s="66">
        <f>IFERROR(INDEX('BOISSY EMPRUNT 1'!$G$14:$G$2000,MATCH('reporting boissy'!U$2,'BOISSY EMPRUNT 1'!$Z$14:$Z$2000,0)),0)</f>
        <v>5957.6732239097446</v>
      </c>
      <c r="V88" s="66">
        <f>IFERROR(INDEX('BOISSY EMPRUNT 1'!$G$14:$G$2000,MATCH('reporting boissy'!V$2,'BOISSY EMPRUNT 1'!$Z$14:$Z$2000,0)),0)</f>
        <v>5957.6732239097446</v>
      </c>
      <c r="W88" s="66">
        <f>IFERROR(INDEX('BOISSY EMPRUNT 1'!$G$14:$G$2000,MATCH('reporting boissy'!W$2,'BOISSY EMPRUNT 1'!$Z$14:$Z$2000,0)),0)</f>
        <v>5957.6732239097446</v>
      </c>
      <c r="X88" s="66">
        <f>IFERROR(INDEX('BOISSY EMPRUNT 1'!$G$14:$G$2000,MATCH('reporting boissy'!X$2,'BOISSY EMPRUNT 1'!$Z$14:$Z$2000,0)),0)</f>
        <v>5957.6732239097446</v>
      </c>
      <c r="Y88" s="66">
        <f>IFERROR(INDEX('BOISSY EMPRUNT 1'!$G$14:$G$2000,MATCH('reporting boissy'!Y$2,'BOISSY EMPRUNT 1'!$Z$14:$Z$2000,0)),0)</f>
        <v>5957.6732239097446</v>
      </c>
      <c r="Z88" s="66">
        <f>IFERROR(INDEX('BOISSY EMPRUNT 1'!$G$14:$G$2000,MATCH('reporting boissy'!Z$2,'BOISSY EMPRUNT 1'!$Z$14:$Z$2000,0)),0)</f>
        <v>5957.6732239097446</v>
      </c>
      <c r="AA88" s="66">
        <f>IFERROR(INDEX('BOISSY EMPRUNT 1'!$G$14:$G$2000,MATCH('reporting boissy'!AA$2,'BOISSY EMPRUNT 1'!$Z$14:$Z$2000,0)),0)</f>
        <v>5957.6732239097446</v>
      </c>
      <c r="AB88" s="66">
        <f>IFERROR(INDEX('BOISSY EMPRUNT 1'!$G$14:$G$2000,MATCH('reporting boissy'!AB$2,'BOISSY EMPRUNT 1'!$Z$14:$Z$2000,0)),0)</f>
        <v>5957.6732239097446</v>
      </c>
      <c r="AC88" s="66">
        <f>IFERROR(INDEX('BOISSY EMPRUNT 1'!$G$14:$G$2000,MATCH('reporting boissy'!AC$2,'BOISSY EMPRUNT 1'!$Z$14:$Z$2000,0)),0)</f>
        <v>5957.6732239097446</v>
      </c>
      <c r="AD88" s="66">
        <f>IFERROR(INDEX('BOISSY EMPRUNT 1'!$G$14:$G$2000,MATCH('reporting boissy'!AD$2,'BOISSY EMPRUNT 1'!$Z$14:$Z$2000,0)),0)</f>
        <v>5957.6732239097446</v>
      </c>
      <c r="AE88" s="75">
        <f>SUM(S88:AD88)</f>
        <v>71492.078686916953</v>
      </c>
      <c r="AF88" s="66">
        <f>IFERROR(INDEX('BOISSY EMPRUNT 1'!$G$14:$G$2000,MATCH('reporting boissy'!AF$2,'BOISSY EMPRUNT 1'!$Z$14:$Z$2000,0)),0)</f>
        <v>5957.6732239097446</v>
      </c>
      <c r="AG88" s="66">
        <f>IFERROR(INDEX('BOISSY EMPRUNT 1'!$G$14:$G$2000,MATCH('reporting boissy'!AG$2,'BOISSY EMPRUNT 1'!$Z$14:$Z$2000,0)),0)</f>
        <v>5957.6732239097446</v>
      </c>
      <c r="AH88" s="66">
        <f>IFERROR(INDEX('BOISSY EMPRUNT 1'!$G$14:$G$2000,MATCH('reporting boissy'!AH$2,'BOISSY EMPRUNT 1'!$Z$14:$Z$2000,0)),0)</f>
        <v>5957.6732239097446</v>
      </c>
      <c r="AI88" s="66">
        <f>IFERROR(INDEX('BOISSY EMPRUNT 1'!$G$14:$G$2000,MATCH('reporting boissy'!AI$2,'BOISSY EMPRUNT 1'!$Z$14:$Z$2000,0)),0)</f>
        <v>5957.6732239097446</v>
      </c>
      <c r="AJ88" s="66">
        <f>IFERROR(INDEX('BOISSY EMPRUNT 1'!$G$14:$G$2000,MATCH('reporting boissy'!AJ$2,'BOISSY EMPRUNT 1'!$Z$14:$Z$2000,0)),0)</f>
        <v>5957.6732239097446</v>
      </c>
      <c r="AK88" s="66">
        <f>IFERROR(INDEX('BOISSY EMPRUNT 1'!$G$14:$G$2000,MATCH('reporting boissy'!AK$2,'BOISSY EMPRUNT 1'!$Z$14:$Z$2000,0)),0)</f>
        <v>5957.6732239097446</v>
      </c>
      <c r="AL88" s="66">
        <f>IFERROR(INDEX('BOISSY EMPRUNT 1'!$G$14:$G$2000,MATCH('reporting boissy'!AL$2,'BOISSY EMPRUNT 1'!$Z$14:$Z$2000,0)),0)</f>
        <v>5957.6732239097446</v>
      </c>
      <c r="AM88" s="66">
        <f>IFERROR(INDEX('BOISSY EMPRUNT 1'!$G$14:$G$2000,MATCH('reporting boissy'!AM$2,'BOISSY EMPRUNT 1'!$Z$14:$Z$2000,0)),0)</f>
        <v>5957.6732239097446</v>
      </c>
      <c r="AN88" s="66">
        <f>IFERROR(INDEX('BOISSY EMPRUNT 1'!$G$14:$G$2000,MATCH('reporting boissy'!AN$2,'BOISSY EMPRUNT 1'!$Z$14:$Z$2000,0)),0)</f>
        <v>5957.6732239097446</v>
      </c>
      <c r="AO88" s="66">
        <f>IFERROR(INDEX('BOISSY EMPRUNT 1'!$G$14:$G$2000,MATCH('reporting boissy'!AO$2,'BOISSY EMPRUNT 1'!$Z$14:$Z$2000,0)),0)</f>
        <v>5957.6732239097446</v>
      </c>
      <c r="AP88" s="66">
        <f>IFERROR(INDEX('BOISSY EMPRUNT 1'!$G$14:$G$2000,MATCH('reporting boissy'!AP$2,'BOISSY EMPRUNT 1'!$Z$14:$Z$2000,0)),0)</f>
        <v>5957.6732239097446</v>
      </c>
      <c r="AQ88" s="66">
        <f>IFERROR(INDEX('BOISSY EMPRUNT 1'!$G$14:$G$2000,MATCH('reporting boissy'!AQ$2,'BOISSY EMPRUNT 1'!$Z$14:$Z$2000,0)),0)</f>
        <v>5957.6732239097446</v>
      </c>
      <c r="AR88" s="75">
        <f>SUM(AF88:AQ88)</f>
        <v>71492.078686916953</v>
      </c>
      <c r="AS88" s="66">
        <f>IFERROR(INDEX('BOISSY EMPRUNT 1'!$G$14:$G$2000,MATCH('reporting boissy'!AS$2,'BOISSY EMPRUNT 1'!$Z$14:$Z$2000,0)),0)</f>
        <v>5957.6732239097446</v>
      </c>
      <c r="AT88" s="66">
        <f>IFERROR(INDEX('BOISSY EMPRUNT 1'!$G$14:$G$2000,MATCH('reporting boissy'!AT$2,'BOISSY EMPRUNT 1'!$Z$14:$Z$2000,0)),0)</f>
        <v>5957.6732239097446</v>
      </c>
      <c r="AU88" s="66">
        <f>IFERROR(INDEX('BOISSY EMPRUNT 1'!$G$14:$G$2000,MATCH('reporting boissy'!AU$2,'BOISSY EMPRUNT 1'!$Z$14:$Z$2000,0)),0)</f>
        <v>5957.6732239097446</v>
      </c>
      <c r="AV88" s="66">
        <f>IFERROR(INDEX('BOISSY EMPRUNT 1'!$G$14:$G$2000,MATCH('reporting boissy'!AV$2,'BOISSY EMPRUNT 1'!$Z$14:$Z$2000,0)),0)</f>
        <v>5957.6732239097446</v>
      </c>
      <c r="AW88" s="66">
        <f>IFERROR(INDEX('BOISSY EMPRUNT 1'!$G$14:$G$2000,MATCH('reporting boissy'!AW$2,'BOISSY EMPRUNT 1'!$Z$14:$Z$2000,0)),0)</f>
        <v>5957.6732239097446</v>
      </c>
      <c r="AX88" s="66">
        <f>IFERROR(INDEX('BOISSY EMPRUNT 1'!$G$14:$G$2000,MATCH('reporting boissy'!AX$2,'BOISSY EMPRUNT 1'!$Z$14:$Z$2000,0)),0)</f>
        <v>5957.6732239097446</v>
      </c>
      <c r="AY88" s="66">
        <f>IFERROR(INDEX('BOISSY EMPRUNT 1'!$G$14:$G$2000,MATCH('reporting boissy'!AY$2,'BOISSY EMPRUNT 1'!$Z$14:$Z$2000,0)),0)</f>
        <v>5957.6732239097446</v>
      </c>
      <c r="AZ88" s="66">
        <f>IFERROR(INDEX('BOISSY EMPRUNT 1'!$G$14:$G$2000,MATCH('reporting boissy'!AZ$2,'BOISSY EMPRUNT 1'!$Z$14:$Z$2000,0)),0)</f>
        <v>5957.6732239097446</v>
      </c>
      <c r="BA88" s="66">
        <f>IFERROR(INDEX('BOISSY EMPRUNT 1'!$G$14:$G$2000,MATCH('reporting boissy'!BA$2,'BOISSY EMPRUNT 1'!$Z$14:$Z$2000,0)),0)</f>
        <v>5957.6732239097446</v>
      </c>
      <c r="BB88" s="66">
        <f>IFERROR(INDEX('BOISSY EMPRUNT 1'!$G$14:$G$2000,MATCH('reporting boissy'!BB$2,'BOISSY EMPRUNT 1'!$Z$14:$Z$2000,0)),0)</f>
        <v>5957.6732239097446</v>
      </c>
      <c r="BC88" s="66">
        <f>IFERROR(INDEX('BOISSY EMPRUNT 1'!$G$14:$G$2000,MATCH('reporting boissy'!BC$2,'BOISSY EMPRUNT 1'!$Z$14:$Z$2000,0)),0)</f>
        <v>5957.6732239097446</v>
      </c>
      <c r="BD88" s="66">
        <f>IFERROR(INDEX('BOISSY EMPRUNT 1'!$G$14:$G$2000,MATCH('reporting boissy'!BD$2,'BOISSY EMPRUNT 1'!$Z$14:$Z$2000,0)),0)</f>
        <v>5957.6732239097446</v>
      </c>
      <c r="BE88" s="75">
        <f>SUM(AS88:BD88)</f>
        <v>71492.078686916953</v>
      </c>
      <c r="BF88" s="66">
        <f>IFERROR(INDEX('BOISSY EMPRUNT 1'!$G$14:$G$2000,MATCH('reporting boissy'!BF$2,'BOISSY EMPRUNT 1'!$Z$14:$Z$2000,0)),0)</f>
        <v>5957.6732239097446</v>
      </c>
      <c r="BG88" s="66">
        <f>IFERROR(INDEX('BOISSY EMPRUNT 1'!$G$14:$G$2000,MATCH('reporting boissy'!BG$2,'BOISSY EMPRUNT 1'!$Z$14:$Z$2000,0)),0)</f>
        <v>5957.6732239097446</v>
      </c>
      <c r="BH88" s="66">
        <f>IFERROR(INDEX('BOISSY EMPRUNT 1'!$G$14:$G$2000,MATCH('reporting boissy'!BH$2,'BOISSY EMPRUNT 1'!$Z$14:$Z$2000,0)),0)</f>
        <v>5957.6732239097446</v>
      </c>
      <c r="BI88" s="66">
        <f>IFERROR(INDEX('BOISSY EMPRUNT 1'!$G$14:$G$2000,MATCH('reporting boissy'!BI$2,'BOISSY EMPRUNT 1'!$Z$14:$Z$2000,0)),0)</f>
        <v>5957.6732239097446</v>
      </c>
      <c r="BJ88" s="66">
        <f>IFERROR(INDEX('BOISSY EMPRUNT 1'!$G$14:$G$2000,MATCH('reporting boissy'!BJ$2,'BOISSY EMPRUNT 1'!$Z$14:$Z$2000,0)),0)</f>
        <v>5957.6732239097446</v>
      </c>
      <c r="BK88" s="66">
        <f>IFERROR(INDEX('BOISSY EMPRUNT 1'!$G$14:$G$2000,MATCH('reporting boissy'!BK$2,'BOISSY EMPRUNT 1'!$Z$14:$Z$2000,0)),0)</f>
        <v>5957.6732239097446</v>
      </c>
      <c r="BL88" s="66">
        <f>IFERROR(INDEX('BOISSY EMPRUNT 1'!$G$14:$G$2000,MATCH('reporting boissy'!BL$2,'BOISSY EMPRUNT 1'!$Z$14:$Z$2000,0)),0)</f>
        <v>5957.6732239097446</v>
      </c>
      <c r="BM88" s="66">
        <f>IFERROR(INDEX('BOISSY EMPRUNT 1'!$G$14:$G$2000,MATCH('reporting boissy'!BM$2,'BOISSY EMPRUNT 1'!$Z$14:$Z$2000,0)),0)</f>
        <v>5957.6732239097446</v>
      </c>
      <c r="BN88" s="66">
        <f>IFERROR(INDEX('BOISSY EMPRUNT 1'!$G$14:$G$2000,MATCH('reporting boissy'!BN$2,'BOISSY EMPRUNT 1'!$Z$14:$Z$2000,0)),0)</f>
        <v>5957.6732239097446</v>
      </c>
      <c r="BO88" s="66">
        <f>IFERROR(INDEX('BOISSY EMPRUNT 1'!$G$14:$G$2000,MATCH('reporting boissy'!BO$2,'BOISSY EMPRUNT 1'!$Z$14:$Z$2000,0)),0)</f>
        <v>5957.6732239097446</v>
      </c>
      <c r="BP88" s="66">
        <f>IFERROR(INDEX('BOISSY EMPRUNT 1'!$G$14:$G$2000,MATCH('reporting boissy'!BP$2,'BOISSY EMPRUNT 1'!$Z$14:$Z$2000,0)),0)</f>
        <v>5957.6732239097446</v>
      </c>
      <c r="BQ88" s="66">
        <f>IFERROR(INDEX('BOISSY EMPRUNT 1'!$G$14:$G$2000,MATCH('reporting boissy'!BQ$2,'BOISSY EMPRUNT 1'!$Z$14:$Z$2000,0)),0)</f>
        <v>5957.6732239097446</v>
      </c>
      <c r="BR88" s="75">
        <f>SUM(BF88:BQ88)</f>
        <v>71492.078686916953</v>
      </c>
      <c r="BS88" s="66">
        <f>IFERROR(INDEX('BOISSY EMPRUNT 1'!$G$14:$G$2000,MATCH('reporting boissy'!BS$2,'BOISSY EMPRUNT 1'!$Z$14:$Z$2000,0)),0)</f>
        <v>5957.6732239097446</v>
      </c>
      <c r="BT88" s="66">
        <f>IFERROR(INDEX('BOISSY EMPRUNT 1'!$G$14:$G$2000,MATCH('reporting boissy'!BT$2,'BOISSY EMPRUNT 1'!$Z$14:$Z$2000,0)),0)</f>
        <v>5957.6732239097446</v>
      </c>
      <c r="BU88" s="66">
        <f>IFERROR(INDEX('BOISSY EMPRUNT 1'!$G$14:$G$2000,MATCH('reporting boissy'!BU$2,'BOISSY EMPRUNT 1'!$Z$14:$Z$2000,0)),0)</f>
        <v>5957.6732239097446</v>
      </c>
      <c r="BV88" s="66">
        <f>IFERROR(INDEX('BOISSY EMPRUNT 1'!$G$14:$G$2000,MATCH('reporting boissy'!BV$2,'BOISSY EMPRUNT 1'!$Z$14:$Z$2000,0)),0)</f>
        <v>5957.6732239097446</v>
      </c>
      <c r="BW88" s="66">
        <f>IFERROR(INDEX('BOISSY EMPRUNT 1'!$G$14:$G$2000,MATCH('reporting boissy'!BW$2,'BOISSY EMPRUNT 1'!$Z$14:$Z$2000,0)),0)</f>
        <v>5957.6732239097446</v>
      </c>
      <c r="BX88" s="66">
        <f>IFERROR(INDEX('BOISSY EMPRUNT 1'!$G$14:$G$2000,MATCH('reporting boissy'!BX$2,'BOISSY EMPRUNT 1'!$Z$14:$Z$2000,0)),0)</f>
        <v>5957.6732239097446</v>
      </c>
      <c r="BY88" s="66">
        <f>IFERROR(INDEX('BOISSY EMPRUNT 1'!$G$14:$G$2000,MATCH('reporting boissy'!BY$2,'BOISSY EMPRUNT 1'!$Z$14:$Z$2000,0)),0)</f>
        <v>5957.6732239097446</v>
      </c>
      <c r="BZ88" s="66">
        <f>IFERROR(INDEX('BOISSY EMPRUNT 1'!$G$14:$G$2000,MATCH('reporting boissy'!BZ$2,'BOISSY EMPRUNT 1'!$Z$14:$Z$2000,0)),0)</f>
        <v>5957.6732239097446</v>
      </c>
      <c r="CA88" s="66">
        <f>IFERROR(INDEX('BOISSY EMPRUNT 1'!$G$14:$G$2000,MATCH('reporting boissy'!CA$2,'BOISSY EMPRUNT 1'!$Z$14:$Z$2000,0)),0)</f>
        <v>5957.6732239097446</v>
      </c>
      <c r="CB88" s="66">
        <f>IFERROR(INDEX('BOISSY EMPRUNT 1'!$G$14:$G$2000,MATCH('reporting boissy'!CB$2,'BOISSY EMPRUNT 1'!$Z$14:$Z$2000,0)),0)</f>
        <v>5957.6732239097446</v>
      </c>
      <c r="CC88" s="66">
        <f>IFERROR(INDEX('BOISSY EMPRUNT 1'!$G$14:$G$2000,MATCH('reporting boissy'!CC$2,'BOISSY EMPRUNT 1'!$Z$14:$Z$2000,0)),0)</f>
        <v>5957.6732239097446</v>
      </c>
      <c r="CD88" s="66">
        <f>IFERROR(INDEX('BOISSY EMPRUNT 1'!$G$14:$G$2000,MATCH('reporting boissy'!CD$2,'BOISSY EMPRUNT 1'!$Z$14:$Z$2000,0)),0)</f>
        <v>5957.6732239097446</v>
      </c>
      <c r="CE88" s="75">
        <f>SUM(BS88:CD88)</f>
        <v>71492.078686916953</v>
      </c>
      <c r="CF88" s="66">
        <f>IFERROR(INDEX('BOISSY EMPRUNT 1'!$G$14:$G$2000,MATCH('reporting boissy'!CF$2,'BOISSY EMPRUNT 1'!$Z$14:$Z$2000,0)),0)</f>
        <v>5957.6732239097446</v>
      </c>
      <c r="CG88" s="66">
        <f>IFERROR(INDEX('BOISSY EMPRUNT 1'!$G$14:$G$2000,MATCH('reporting boissy'!CG$2,'BOISSY EMPRUNT 1'!$Z$14:$Z$2000,0)),0)</f>
        <v>5957.6732239097446</v>
      </c>
      <c r="CH88" s="66">
        <f>IFERROR(INDEX('BOISSY EMPRUNT 1'!$G$14:$G$2000,MATCH('reporting boissy'!CH$2,'BOISSY EMPRUNT 1'!$Z$14:$Z$2000,0)),0)</f>
        <v>5957.6732239097446</v>
      </c>
      <c r="CI88" s="66">
        <f>IFERROR(INDEX('BOISSY EMPRUNT 1'!$G$14:$G$2000,MATCH('reporting boissy'!CI$2,'BOISSY EMPRUNT 1'!$Z$14:$Z$2000,0)),0)</f>
        <v>5957.6732239097446</v>
      </c>
      <c r="CJ88" s="66">
        <f>IFERROR(INDEX('BOISSY EMPRUNT 1'!$G$14:$G$2000,MATCH('reporting boissy'!CJ$2,'BOISSY EMPRUNT 1'!$Z$14:$Z$2000,0)),0)</f>
        <v>5957.6732239097446</v>
      </c>
      <c r="CK88" s="66">
        <f>IFERROR(INDEX('BOISSY EMPRUNT 1'!$G$14:$G$2000,MATCH('reporting boissy'!CK$2,'BOISSY EMPRUNT 1'!$Z$14:$Z$2000,0)),0)</f>
        <v>5957.6732239097446</v>
      </c>
      <c r="CL88" s="66">
        <f>IFERROR(INDEX('BOISSY EMPRUNT 1'!$G$14:$G$2000,MATCH('reporting boissy'!CL$2,'BOISSY EMPRUNT 1'!$Z$14:$Z$2000,0)),0)</f>
        <v>5957.6732239097446</v>
      </c>
      <c r="CM88" s="66">
        <f>IFERROR(INDEX('BOISSY EMPRUNT 1'!$G$14:$G$2000,MATCH('reporting boissy'!CM$2,'BOISSY EMPRUNT 1'!$Z$14:$Z$2000,0)),0)</f>
        <v>5957.6732239097446</v>
      </c>
      <c r="CN88" s="66">
        <f>IFERROR(INDEX('BOISSY EMPRUNT 1'!$G$14:$G$2000,MATCH('reporting boissy'!CN$2,'BOISSY EMPRUNT 1'!$Z$14:$Z$2000,0)),0)</f>
        <v>5957.6732239097446</v>
      </c>
      <c r="CO88" s="66">
        <f>IFERROR(INDEX('BOISSY EMPRUNT 1'!$G$14:$G$2000,MATCH('reporting boissy'!CO$2,'BOISSY EMPRUNT 1'!$Z$14:$Z$2000,0)),0)</f>
        <v>5957.6732239097446</v>
      </c>
      <c r="CP88" s="66">
        <f>IFERROR(INDEX('BOISSY EMPRUNT 1'!$G$14:$G$2000,MATCH('reporting boissy'!CP$2,'BOISSY EMPRUNT 1'!$Z$14:$Z$2000,0)),0)</f>
        <v>5957.6732239097446</v>
      </c>
      <c r="CQ88" s="66">
        <f>IFERROR(INDEX('BOISSY EMPRUNT 1'!$G$14:$G$2000,MATCH('reporting boissy'!CQ$2,'BOISSY EMPRUNT 1'!$Z$14:$Z$2000,0)),0)</f>
        <v>5957.6732239097446</v>
      </c>
      <c r="CR88" s="75">
        <f>SUM(CF88:CQ88)</f>
        <v>71492.078686916953</v>
      </c>
      <c r="CS88" s="66">
        <f>IFERROR(INDEX('BOISSY EMPRUNT 1'!$G$14:$G$2000,MATCH('reporting boissy'!CS$2,'BOISSY EMPRUNT 1'!$Z$14:$Z$2000,0)),0)</f>
        <v>5957.6732239097446</v>
      </c>
      <c r="CT88" s="66">
        <f>IFERROR(INDEX('BOISSY EMPRUNT 1'!$G$14:$G$2000,MATCH('reporting boissy'!CT$2,'BOISSY EMPRUNT 1'!$Z$14:$Z$2000,0)),0)</f>
        <v>5957.6732239097446</v>
      </c>
      <c r="CU88" s="66">
        <f>IFERROR(INDEX('BOISSY EMPRUNT 1'!$G$14:$G$2000,MATCH('reporting boissy'!CU$2,'BOISSY EMPRUNT 1'!$Z$14:$Z$2000,0)),0)</f>
        <v>5957.6732239097446</v>
      </c>
      <c r="CV88" s="66">
        <f>IFERROR(INDEX('BOISSY EMPRUNT 1'!$G$14:$G$2000,MATCH('reporting boissy'!CV$2,'BOISSY EMPRUNT 1'!$Z$14:$Z$2000,0)),0)</f>
        <v>5957.6732239097446</v>
      </c>
      <c r="CW88" s="66">
        <f>IFERROR(INDEX('BOISSY EMPRUNT 1'!$G$14:$G$2000,MATCH('reporting boissy'!CW$2,'BOISSY EMPRUNT 1'!$Z$14:$Z$2000,0)),0)</f>
        <v>5957.6732239097446</v>
      </c>
      <c r="CX88" s="66">
        <f>IFERROR(INDEX('BOISSY EMPRUNT 1'!$G$14:$G$2000,MATCH('reporting boissy'!CX$2,'BOISSY EMPRUNT 1'!$Z$14:$Z$2000,0)),0)</f>
        <v>5957.6732239097446</v>
      </c>
      <c r="CY88" s="66">
        <f>IFERROR(INDEX('BOISSY EMPRUNT 1'!$G$14:$G$2000,MATCH('reporting boissy'!CY$2,'BOISSY EMPRUNT 1'!$Z$14:$Z$2000,0)),0)</f>
        <v>5957.6732239097446</v>
      </c>
      <c r="CZ88" s="66">
        <f>IFERROR(INDEX('BOISSY EMPRUNT 1'!$G$14:$G$2000,MATCH('reporting boissy'!CZ$2,'BOISSY EMPRUNT 1'!$Z$14:$Z$2000,0)),0)</f>
        <v>5957.6732239097446</v>
      </c>
      <c r="DA88" s="66">
        <f>IFERROR(INDEX('BOISSY EMPRUNT 1'!$G$14:$G$2000,MATCH('reporting boissy'!DA$2,'BOISSY EMPRUNT 1'!$Z$14:$Z$2000,0)),0)</f>
        <v>5957.6732239097446</v>
      </c>
      <c r="DB88" s="66">
        <f>IFERROR(INDEX('BOISSY EMPRUNT 1'!$G$14:$G$2000,MATCH('reporting boissy'!DB$2,'BOISSY EMPRUNT 1'!$Z$14:$Z$2000,0)),0)</f>
        <v>5957.6732239097446</v>
      </c>
      <c r="DC88" s="66">
        <f>IFERROR(INDEX('BOISSY EMPRUNT 1'!$G$14:$G$2000,MATCH('reporting boissy'!DC$2,'BOISSY EMPRUNT 1'!$Z$14:$Z$2000,0)),0)</f>
        <v>5957.6732239097446</v>
      </c>
      <c r="DD88" s="66">
        <f>IFERROR(INDEX('BOISSY EMPRUNT 1'!$G$14:$G$2000,MATCH('reporting boissy'!DD$2,'BOISSY EMPRUNT 1'!$Z$14:$Z$2000,0)),0)</f>
        <v>5957.6732239097446</v>
      </c>
      <c r="DE88" s="75">
        <f>SUM(CS88:DD88)</f>
        <v>71492.078686916953</v>
      </c>
      <c r="DF88" s="66">
        <f>IFERROR(INDEX('BOISSY EMPRUNT 1'!$G$14:$G$2000,MATCH('reporting boissy'!DF$2,'BOISSY EMPRUNT 1'!$Z$14:$Z$2000,0)),0)</f>
        <v>5957.6732239097446</v>
      </c>
      <c r="DG88" s="66">
        <f>IFERROR(INDEX('BOISSY EMPRUNT 1'!$G$14:$G$2000,MATCH('reporting boissy'!DG$2,'BOISSY EMPRUNT 1'!$Z$14:$Z$2000,0)),0)</f>
        <v>5957.6732239097446</v>
      </c>
      <c r="DH88" s="66">
        <f>IFERROR(INDEX('BOISSY EMPRUNT 1'!$G$14:$G$2000,MATCH('reporting boissy'!DH$2,'BOISSY EMPRUNT 1'!$Z$14:$Z$2000,0)),0)</f>
        <v>5957.6732239097446</v>
      </c>
      <c r="DI88" s="66">
        <f>IFERROR(INDEX('BOISSY EMPRUNT 1'!$G$14:$G$2000,MATCH('reporting boissy'!DI$2,'BOISSY EMPRUNT 1'!$Z$14:$Z$2000,0)),0)</f>
        <v>5957.6732239097446</v>
      </c>
      <c r="DJ88" s="66">
        <f>IFERROR(INDEX('BOISSY EMPRUNT 1'!$G$14:$G$2000,MATCH('reporting boissy'!DJ$2,'BOISSY EMPRUNT 1'!$Z$14:$Z$2000,0)),0)</f>
        <v>5957.6732239097446</v>
      </c>
      <c r="DK88" s="66">
        <f>IFERROR(INDEX('BOISSY EMPRUNT 1'!$G$14:$G$2000,MATCH('reporting boissy'!DK$2,'BOISSY EMPRUNT 1'!$Z$14:$Z$2000,0)),0)</f>
        <v>5957.6732239097446</v>
      </c>
      <c r="DL88" s="66">
        <f>IFERROR(INDEX('BOISSY EMPRUNT 1'!$G$14:$G$2000,MATCH('reporting boissy'!DL$2,'BOISSY EMPRUNT 1'!$Z$14:$Z$2000,0)),0)</f>
        <v>5957.6732239097446</v>
      </c>
      <c r="DM88" s="66">
        <f>IFERROR(INDEX('BOISSY EMPRUNT 1'!$G$14:$G$2000,MATCH('reporting boissy'!DM$2,'BOISSY EMPRUNT 1'!$Z$14:$Z$2000,0)),0)</f>
        <v>5957.6732239097446</v>
      </c>
      <c r="DN88" s="66">
        <f>IFERROR(INDEX('BOISSY EMPRUNT 1'!$G$14:$G$2000,MATCH('reporting boissy'!DN$2,'BOISSY EMPRUNT 1'!$Z$14:$Z$2000,0)),0)</f>
        <v>5957.6732239097446</v>
      </c>
      <c r="DO88" s="66">
        <f>IFERROR(INDEX('BOISSY EMPRUNT 1'!$G$14:$G$2000,MATCH('reporting boissy'!DO$2,'BOISSY EMPRUNT 1'!$Z$14:$Z$2000,0)),0)</f>
        <v>5957.6732239097446</v>
      </c>
      <c r="DP88" s="66">
        <f>IFERROR(INDEX('BOISSY EMPRUNT 1'!$G$14:$G$2000,MATCH('reporting boissy'!DP$2,'BOISSY EMPRUNT 1'!$Z$14:$Z$2000,0)),0)</f>
        <v>5957.6732239097446</v>
      </c>
      <c r="DQ88" s="66">
        <f>IFERROR(INDEX('BOISSY EMPRUNT 1'!$G$14:$G$2000,MATCH('reporting boissy'!DQ$2,'BOISSY EMPRUNT 1'!$Z$14:$Z$2000,0)),0)</f>
        <v>5957.6732239097446</v>
      </c>
      <c r="DR88" s="75">
        <f>SUM(DF88:DQ88)</f>
        <v>71492.078686916953</v>
      </c>
      <c r="DS88" s="66">
        <f>IFERROR(INDEX('BOISSY EMPRUNT 1'!$G$14:$G$2000,MATCH('reporting boissy'!DS$2,'BOISSY EMPRUNT 1'!$Z$14:$Z$2000,0)),0)</f>
        <v>5957.6732239097446</v>
      </c>
      <c r="DT88" s="66">
        <f>IFERROR(INDEX('BOISSY EMPRUNT 1'!$G$14:$G$2000,MATCH('reporting boissy'!DT$2,'BOISSY EMPRUNT 1'!$Z$14:$Z$2000,0)),0)</f>
        <v>5957.6732239097446</v>
      </c>
      <c r="DU88" s="66">
        <f>IFERROR(INDEX('BOISSY EMPRUNT 1'!$G$14:$G$2000,MATCH('reporting boissy'!DU$2,'BOISSY EMPRUNT 1'!$Z$14:$Z$2000,0)),0)</f>
        <v>5957.6732239097446</v>
      </c>
      <c r="DV88" s="66">
        <f>IFERROR(INDEX('BOISSY EMPRUNT 1'!$G$14:$G$2000,MATCH('reporting boissy'!DV$2,'BOISSY EMPRUNT 1'!$Z$14:$Z$2000,0)),0)</f>
        <v>5957.6732239097446</v>
      </c>
      <c r="DW88" s="66">
        <f>IFERROR(INDEX('BOISSY EMPRUNT 1'!$G$14:$G$2000,MATCH('reporting boissy'!DW$2,'BOISSY EMPRUNT 1'!$Z$14:$Z$2000,0)),0)</f>
        <v>5957.6732239097446</v>
      </c>
      <c r="DX88" s="66">
        <f>IFERROR(INDEX('BOISSY EMPRUNT 1'!$G$14:$G$2000,MATCH('reporting boissy'!DX$2,'BOISSY EMPRUNT 1'!$Z$14:$Z$2000,0)),0)</f>
        <v>5957.6732239097446</v>
      </c>
      <c r="DY88" s="66">
        <f>IFERROR(INDEX('BOISSY EMPRUNT 1'!$G$14:$G$2000,MATCH('reporting boissy'!DY$2,'BOISSY EMPRUNT 1'!$Z$14:$Z$2000,0)),0)</f>
        <v>5957.6732239097446</v>
      </c>
      <c r="DZ88" s="66">
        <f>IFERROR(INDEX('BOISSY EMPRUNT 1'!$G$14:$G$2000,MATCH('reporting boissy'!DZ$2,'BOISSY EMPRUNT 1'!$Z$14:$Z$2000,0)),0)</f>
        <v>5957.6732239097446</v>
      </c>
      <c r="EA88" s="66">
        <f>IFERROR(INDEX('BOISSY EMPRUNT 1'!$G$14:$G$2000,MATCH('reporting boissy'!EA$2,'BOISSY EMPRUNT 1'!$Z$14:$Z$2000,0)),0)</f>
        <v>5957.6732239097446</v>
      </c>
      <c r="EB88" s="66">
        <f>IFERROR(INDEX('BOISSY EMPRUNT 1'!$G$14:$G$2000,MATCH('reporting boissy'!EB$2,'BOISSY EMPRUNT 1'!$Z$14:$Z$2000,0)),0)</f>
        <v>5957.6732239097446</v>
      </c>
      <c r="EC88" s="66">
        <f>IFERROR(INDEX('BOISSY EMPRUNT 1'!$G$14:$G$2000,MATCH('reporting boissy'!EC$2,'BOISSY EMPRUNT 1'!$Z$14:$Z$2000,0)),0)</f>
        <v>5957.6732239097446</v>
      </c>
      <c r="ED88" s="66">
        <f>IFERROR(INDEX('BOISSY EMPRUNT 1'!$G$14:$G$2000,MATCH('reporting boissy'!ED$2,'BOISSY EMPRUNT 1'!$Z$14:$Z$2000,0)),0)</f>
        <v>5957.6732239097446</v>
      </c>
      <c r="EE88" s="75">
        <f>SUM(DS88:ED88)</f>
        <v>71492.078686916953</v>
      </c>
    </row>
    <row r="89" spans="3:148" x14ac:dyDescent="0.2">
      <c r="D89" s="2" t="s">
        <v>118</v>
      </c>
      <c r="F89" s="66">
        <f>IFERROR(INDEX('BOISSY EMPRUNT 2'!$G$14:$G$2000,MATCH('reporting boissy'!F$2,'BOISSY EMPRUNT 2'!$Z$14:$Z$2000,0)),0)</f>
        <v>5977.8180397761407</v>
      </c>
      <c r="G89" s="66">
        <f>IFERROR(INDEX('BOISSY EMPRUNT 2'!$G$14:$G$2000,MATCH('reporting boissy'!G$2,'BOISSY EMPRUNT 2'!$Z$14:$Z$2000,0)),0)</f>
        <v>5977.8180397761407</v>
      </c>
      <c r="H89" s="66">
        <f>IFERROR(INDEX('BOISSY EMPRUNT 2'!$G$14:$G$2000,MATCH('reporting boissy'!H$2,'BOISSY EMPRUNT 2'!$Z$14:$Z$2000,0)),0)</f>
        <v>5977.8180397761407</v>
      </c>
      <c r="I89" s="66">
        <f>IFERROR(INDEX('BOISSY EMPRUNT 2'!$G$14:$G$2000,MATCH('reporting boissy'!I$2,'BOISSY EMPRUNT 2'!$Z$14:$Z$2000,0)),0)</f>
        <v>5977.8180397761407</v>
      </c>
      <c r="J89" s="66">
        <f>IFERROR(INDEX('BOISSY EMPRUNT 2'!$G$14:$G$2000,MATCH('reporting boissy'!J$2,'BOISSY EMPRUNT 2'!$Z$14:$Z$2000,0)),0)</f>
        <v>5977.8180397761407</v>
      </c>
      <c r="K89" s="66">
        <f>IFERROR(INDEX('BOISSY EMPRUNT 2'!$G$14:$G$2000,MATCH('reporting boissy'!K$2,'BOISSY EMPRUNT 2'!$Z$14:$Z$2000,0)),0)</f>
        <v>5977.8180397761407</v>
      </c>
      <c r="L89" s="66">
        <f>IFERROR(INDEX('BOISSY EMPRUNT 2'!$G$14:$G$2000,MATCH('reporting boissy'!L$2,'BOISSY EMPRUNT 2'!$Z$14:$Z$2000,0)),0)</f>
        <v>5977.8180397761407</v>
      </c>
      <c r="M89" s="66">
        <f>IFERROR(INDEX('BOISSY EMPRUNT 2'!$G$14:$G$2000,MATCH('reporting boissy'!M$2,'BOISSY EMPRUNT 2'!$Z$14:$Z$2000,0)),0)</f>
        <v>5977.8180397761407</v>
      </c>
      <c r="N89" s="66">
        <f>IFERROR(INDEX('BOISSY EMPRUNT 2'!$G$14:$G$2000,MATCH('reporting boissy'!N$2,'BOISSY EMPRUNT 2'!$Z$14:$Z$2000,0)),0)</f>
        <v>5977.8180397761407</v>
      </c>
      <c r="O89" s="66">
        <f>IFERROR(INDEX('BOISSY EMPRUNT 2'!$G$14:$G$2000,MATCH('reporting boissy'!O$2,'BOISSY EMPRUNT 2'!$Z$14:$Z$2000,0)),0)</f>
        <v>5977.8180397761407</v>
      </c>
      <c r="P89" s="66">
        <f>IFERROR(INDEX('BOISSY EMPRUNT 2'!$G$14:$G$2000,MATCH('reporting boissy'!P$2,'BOISSY EMPRUNT 2'!$Z$14:$Z$2000,0)),0)</f>
        <v>5977.8180397761407</v>
      </c>
      <c r="Q89" s="66">
        <f>IFERROR(INDEX('BOISSY EMPRUNT 2'!$G$14:$G$2000,MATCH('reporting boissy'!Q$2,'BOISSY EMPRUNT 2'!$Z$14:$Z$2000,0)),0)</f>
        <v>5977.8180397761407</v>
      </c>
      <c r="R89" s="75">
        <f>SUM(F89:Q89)</f>
        <v>71733.816477313681</v>
      </c>
      <c r="S89" s="66">
        <f>IFERROR(INDEX('BOISSY EMPRUNT 2'!$G$14:$G$2000,MATCH('reporting boissy'!S$2,'BOISSY EMPRUNT 2'!$Z$14:$Z$2000,0)),0)</f>
        <v>5977.8180397761407</v>
      </c>
      <c r="T89" s="66">
        <f>IFERROR(INDEX('BOISSY EMPRUNT 2'!$G$14:$G$2000,MATCH('reporting boissy'!T$2,'BOISSY EMPRUNT 2'!$Z$14:$Z$2000,0)),0)</f>
        <v>5977.8180397761407</v>
      </c>
      <c r="U89" s="66">
        <f>IFERROR(INDEX('BOISSY EMPRUNT 2'!$G$14:$G$2000,MATCH('reporting boissy'!U$2,'BOISSY EMPRUNT 2'!$Z$14:$Z$2000,0)),0)</f>
        <v>5977.8180397761407</v>
      </c>
      <c r="V89" s="66">
        <f>IFERROR(INDEX('BOISSY EMPRUNT 2'!$G$14:$G$2000,MATCH('reporting boissy'!V$2,'BOISSY EMPRUNT 2'!$Z$14:$Z$2000,0)),0)</f>
        <v>5977.8180397761407</v>
      </c>
      <c r="W89" s="66">
        <f>IFERROR(INDEX('BOISSY EMPRUNT 2'!$G$14:$G$2000,MATCH('reporting boissy'!W$2,'BOISSY EMPRUNT 2'!$Z$14:$Z$2000,0)),0)</f>
        <v>5977.8180397761407</v>
      </c>
      <c r="X89" s="66">
        <f>IFERROR(INDEX('BOISSY EMPRUNT 2'!$G$14:$G$2000,MATCH('reporting boissy'!X$2,'BOISSY EMPRUNT 2'!$Z$14:$Z$2000,0)),0)</f>
        <v>5977.8180397761407</v>
      </c>
      <c r="Y89" s="66">
        <f>IFERROR(INDEX('BOISSY EMPRUNT 2'!$G$14:$G$2000,MATCH('reporting boissy'!Y$2,'BOISSY EMPRUNT 2'!$Z$14:$Z$2000,0)),0)</f>
        <v>5977.8180397761407</v>
      </c>
      <c r="Z89" s="66">
        <f>IFERROR(INDEX('BOISSY EMPRUNT 2'!$G$14:$G$2000,MATCH('reporting boissy'!Z$2,'BOISSY EMPRUNT 2'!$Z$14:$Z$2000,0)),0)</f>
        <v>5977.8180397761407</v>
      </c>
      <c r="AA89" s="66">
        <f>IFERROR(INDEX('BOISSY EMPRUNT 2'!$G$14:$G$2000,MATCH('reporting boissy'!AA$2,'BOISSY EMPRUNT 2'!$Z$14:$Z$2000,0)),0)</f>
        <v>5977.8180397761407</v>
      </c>
      <c r="AB89" s="66">
        <f>IFERROR(INDEX('BOISSY EMPRUNT 2'!$G$14:$G$2000,MATCH('reporting boissy'!AB$2,'BOISSY EMPRUNT 2'!$Z$14:$Z$2000,0)),0)</f>
        <v>5977.8180397761407</v>
      </c>
      <c r="AC89" s="66">
        <f>IFERROR(INDEX('BOISSY EMPRUNT 2'!$G$14:$G$2000,MATCH('reporting boissy'!AC$2,'BOISSY EMPRUNT 2'!$Z$14:$Z$2000,0)),0)</f>
        <v>5977.8180397761407</v>
      </c>
      <c r="AD89" s="66">
        <f>IFERROR(INDEX('BOISSY EMPRUNT 2'!$G$14:$G$2000,MATCH('reporting boissy'!AD$2,'BOISSY EMPRUNT 2'!$Z$14:$Z$2000,0)),0)</f>
        <v>5977.8180397761407</v>
      </c>
      <c r="AE89" s="75">
        <f>SUM(S89:AD89)</f>
        <v>71733.816477313681</v>
      </c>
      <c r="AF89" s="66">
        <f>IFERROR(INDEX('BOISSY EMPRUNT 2'!$G$14:$G$2000,MATCH('reporting boissy'!AF$2,'BOISSY EMPRUNT 2'!$Z$14:$Z$2000,0)),0)</f>
        <v>5977.8180397761407</v>
      </c>
      <c r="AG89" s="66">
        <f>IFERROR(INDEX('BOISSY EMPRUNT 2'!$G$14:$G$2000,MATCH('reporting boissy'!AG$2,'BOISSY EMPRUNT 2'!$Z$14:$Z$2000,0)),0)</f>
        <v>5977.8180397761407</v>
      </c>
      <c r="AH89" s="66">
        <f>IFERROR(INDEX('BOISSY EMPRUNT 2'!$G$14:$G$2000,MATCH('reporting boissy'!AH$2,'BOISSY EMPRUNT 2'!$Z$14:$Z$2000,0)),0)</f>
        <v>5977.8180397761407</v>
      </c>
      <c r="AI89" s="66">
        <f>IFERROR(INDEX('BOISSY EMPRUNT 2'!$G$14:$G$2000,MATCH('reporting boissy'!AI$2,'BOISSY EMPRUNT 2'!$Z$14:$Z$2000,0)),0)</f>
        <v>5977.8180397761407</v>
      </c>
      <c r="AJ89" s="66">
        <f>IFERROR(INDEX('BOISSY EMPRUNT 2'!$G$14:$G$2000,MATCH('reporting boissy'!AJ$2,'BOISSY EMPRUNT 2'!$Z$14:$Z$2000,0)),0)</f>
        <v>5977.8180397761407</v>
      </c>
      <c r="AK89" s="66">
        <f>IFERROR(INDEX('BOISSY EMPRUNT 2'!$G$14:$G$2000,MATCH('reporting boissy'!AK$2,'BOISSY EMPRUNT 2'!$Z$14:$Z$2000,0)),0)</f>
        <v>5977.8180397761407</v>
      </c>
      <c r="AL89" s="66">
        <f>IFERROR(INDEX('BOISSY EMPRUNT 2'!$G$14:$G$2000,MATCH('reporting boissy'!AL$2,'BOISSY EMPRUNT 2'!$Z$14:$Z$2000,0)),0)</f>
        <v>5977.8180397761407</v>
      </c>
      <c r="AM89" s="66">
        <f>IFERROR(INDEX('BOISSY EMPRUNT 2'!$G$14:$G$2000,MATCH('reporting boissy'!AM$2,'BOISSY EMPRUNT 2'!$Z$14:$Z$2000,0)),0)</f>
        <v>5977.8180397761407</v>
      </c>
      <c r="AN89" s="66">
        <f>IFERROR(INDEX('BOISSY EMPRUNT 2'!$G$14:$G$2000,MATCH('reporting boissy'!AN$2,'BOISSY EMPRUNT 2'!$Z$14:$Z$2000,0)),0)</f>
        <v>5977.8180397761407</v>
      </c>
      <c r="AO89" s="66">
        <f>IFERROR(INDEX('BOISSY EMPRUNT 2'!$G$14:$G$2000,MATCH('reporting boissy'!AO$2,'BOISSY EMPRUNT 2'!$Z$14:$Z$2000,0)),0)</f>
        <v>5977.8180397761407</v>
      </c>
      <c r="AP89" s="66">
        <f>IFERROR(INDEX('BOISSY EMPRUNT 2'!$G$14:$G$2000,MATCH('reporting boissy'!AP$2,'BOISSY EMPRUNT 2'!$Z$14:$Z$2000,0)),0)</f>
        <v>5977.8180397761407</v>
      </c>
      <c r="AQ89" s="66">
        <f>IFERROR(INDEX('BOISSY EMPRUNT 2'!$G$14:$G$2000,MATCH('reporting boissy'!AQ$2,'BOISSY EMPRUNT 2'!$Z$14:$Z$2000,0)),0)</f>
        <v>5977.8180397761407</v>
      </c>
      <c r="AR89" s="75">
        <f>SUM(AF89:AQ89)</f>
        <v>71733.816477313681</v>
      </c>
      <c r="AS89" s="66">
        <f>IFERROR(INDEX('BOISSY EMPRUNT 2'!$G$14:$G$2000,MATCH('reporting boissy'!AS$2,'BOISSY EMPRUNT 2'!$Z$14:$Z$2000,0)),0)</f>
        <v>5977.8180397761407</v>
      </c>
      <c r="AT89" s="66">
        <f>IFERROR(INDEX('BOISSY EMPRUNT 2'!$G$14:$G$2000,MATCH('reporting boissy'!AT$2,'BOISSY EMPRUNT 2'!$Z$14:$Z$2000,0)),0)</f>
        <v>5977.8180397761407</v>
      </c>
      <c r="AU89" s="66">
        <f>IFERROR(INDEX('BOISSY EMPRUNT 2'!$G$14:$G$2000,MATCH('reporting boissy'!AU$2,'BOISSY EMPRUNT 2'!$Z$14:$Z$2000,0)),0)</f>
        <v>5977.8180397761407</v>
      </c>
      <c r="AV89" s="66">
        <f>IFERROR(INDEX('BOISSY EMPRUNT 2'!$G$14:$G$2000,MATCH('reporting boissy'!AV$2,'BOISSY EMPRUNT 2'!$Z$14:$Z$2000,0)),0)</f>
        <v>5977.8180397761407</v>
      </c>
      <c r="AW89" s="66">
        <f>IFERROR(INDEX('BOISSY EMPRUNT 2'!$G$14:$G$2000,MATCH('reporting boissy'!AW$2,'BOISSY EMPRUNT 2'!$Z$14:$Z$2000,0)),0)</f>
        <v>5977.8180397761407</v>
      </c>
      <c r="AX89" s="66">
        <f>IFERROR(INDEX('BOISSY EMPRUNT 2'!$G$14:$G$2000,MATCH('reporting boissy'!AX$2,'BOISSY EMPRUNT 2'!$Z$14:$Z$2000,0)),0)</f>
        <v>5977.8180397761407</v>
      </c>
      <c r="AY89" s="66">
        <f>IFERROR(INDEX('BOISSY EMPRUNT 2'!$G$14:$G$2000,MATCH('reporting boissy'!AY$2,'BOISSY EMPRUNT 2'!$Z$14:$Z$2000,0)),0)</f>
        <v>5977.8180397761407</v>
      </c>
      <c r="AZ89" s="66">
        <f>IFERROR(INDEX('BOISSY EMPRUNT 2'!$G$14:$G$2000,MATCH('reporting boissy'!AZ$2,'BOISSY EMPRUNT 2'!$Z$14:$Z$2000,0)),0)</f>
        <v>5977.8180397761407</v>
      </c>
      <c r="BA89" s="66">
        <f>IFERROR(INDEX('BOISSY EMPRUNT 2'!$G$14:$G$2000,MATCH('reporting boissy'!BA$2,'BOISSY EMPRUNT 2'!$Z$14:$Z$2000,0)),0)</f>
        <v>5977.8180397761407</v>
      </c>
      <c r="BB89" s="66">
        <f>IFERROR(INDEX('BOISSY EMPRUNT 2'!$G$14:$G$2000,MATCH('reporting boissy'!BB$2,'BOISSY EMPRUNT 2'!$Z$14:$Z$2000,0)),0)</f>
        <v>5977.8180397761407</v>
      </c>
      <c r="BC89" s="66">
        <f>IFERROR(INDEX('BOISSY EMPRUNT 2'!$G$14:$G$2000,MATCH('reporting boissy'!BC$2,'BOISSY EMPRUNT 2'!$Z$14:$Z$2000,0)),0)</f>
        <v>5977.8180397761407</v>
      </c>
      <c r="BD89" s="66">
        <f>IFERROR(INDEX('BOISSY EMPRUNT 2'!$G$14:$G$2000,MATCH('reporting boissy'!BD$2,'BOISSY EMPRUNT 2'!$Z$14:$Z$2000,0)),0)</f>
        <v>5977.8180397761407</v>
      </c>
      <c r="BE89" s="75">
        <f>SUM(AS89:BD89)</f>
        <v>71733.816477313681</v>
      </c>
      <c r="BF89" s="66">
        <f>IFERROR(INDEX('BOISSY EMPRUNT 2'!$G$14:$G$2000,MATCH('reporting boissy'!BF$2,'BOISSY EMPRUNT 2'!$Z$14:$Z$2000,0)),0)</f>
        <v>5977.8180397761407</v>
      </c>
      <c r="BG89" s="66">
        <f>IFERROR(INDEX('BOISSY EMPRUNT 2'!$G$14:$G$2000,MATCH('reporting boissy'!BG$2,'BOISSY EMPRUNT 2'!$Z$14:$Z$2000,0)),0)</f>
        <v>5977.8180397761407</v>
      </c>
      <c r="BH89" s="66">
        <f>IFERROR(INDEX('BOISSY EMPRUNT 2'!$G$14:$G$2000,MATCH('reporting boissy'!BH$2,'BOISSY EMPRUNT 2'!$Z$14:$Z$2000,0)),0)</f>
        <v>5977.8180397761407</v>
      </c>
      <c r="BI89" s="66">
        <f>IFERROR(INDEX('BOISSY EMPRUNT 2'!$G$14:$G$2000,MATCH('reporting boissy'!BI$2,'BOISSY EMPRUNT 2'!$Z$14:$Z$2000,0)),0)</f>
        <v>5977.8180397761407</v>
      </c>
      <c r="BJ89" s="66">
        <f>IFERROR(INDEX('BOISSY EMPRUNT 2'!$G$14:$G$2000,MATCH('reporting boissy'!BJ$2,'BOISSY EMPRUNT 2'!$Z$14:$Z$2000,0)),0)</f>
        <v>5977.8180397761407</v>
      </c>
      <c r="BK89" s="66">
        <f>IFERROR(INDEX('BOISSY EMPRUNT 2'!$G$14:$G$2000,MATCH('reporting boissy'!BK$2,'BOISSY EMPRUNT 2'!$Z$14:$Z$2000,0)),0)</f>
        <v>5977.8180397761407</v>
      </c>
      <c r="BL89" s="66">
        <f>IFERROR(INDEX('BOISSY EMPRUNT 2'!$G$14:$G$2000,MATCH('reporting boissy'!BL$2,'BOISSY EMPRUNT 2'!$Z$14:$Z$2000,0)),0)</f>
        <v>5977.8180397761407</v>
      </c>
      <c r="BM89" s="66">
        <f>IFERROR(INDEX('BOISSY EMPRUNT 2'!$G$14:$G$2000,MATCH('reporting boissy'!BM$2,'BOISSY EMPRUNT 2'!$Z$14:$Z$2000,0)),0)</f>
        <v>5977.8180397761407</v>
      </c>
      <c r="BN89" s="66">
        <f>IFERROR(INDEX('BOISSY EMPRUNT 2'!$G$14:$G$2000,MATCH('reporting boissy'!BN$2,'BOISSY EMPRUNT 2'!$Z$14:$Z$2000,0)),0)</f>
        <v>5977.8180397761407</v>
      </c>
      <c r="BO89" s="66">
        <f>IFERROR(INDEX('BOISSY EMPRUNT 2'!$G$14:$G$2000,MATCH('reporting boissy'!BO$2,'BOISSY EMPRUNT 2'!$Z$14:$Z$2000,0)),0)</f>
        <v>5977.8180397761407</v>
      </c>
      <c r="BP89" s="66">
        <f>IFERROR(INDEX('BOISSY EMPRUNT 2'!$G$14:$G$2000,MATCH('reporting boissy'!BP$2,'BOISSY EMPRUNT 2'!$Z$14:$Z$2000,0)),0)</f>
        <v>5977.8180397761407</v>
      </c>
      <c r="BQ89" s="66">
        <f>IFERROR(INDEX('BOISSY EMPRUNT 2'!$G$14:$G$2000,MATCH('reporting boissy'!BQ$2,'BOISSY EMPRUNT 2'!$Z$14:$Z$2000,0)),0)</f>
        <v>5977.8180397761407</v>
      </c>
      <c r="BR89" s="75">
        <f>SUM(BF89:BQ89)</f>
        <v>71733.816477313681</v>
      </c>
      <c r="BS89" s="66">
        <f>IFERROR(INDEX('BOISSY EMPRUNT 2'!$G$14:$G$2000,MATCH('reporting boissy'!BS$2,'BOISSY EMPRUNT 2'!$Z$14:$Z$2000,0)),0)</f>
        <v>5977.8180397761407</v>
      </c>
      <c r="BT89" s="66">
        <f>IFERROR(INDEX('BOISSY EMPRUNT 2'!$G$14:$G$2000,MATCH('reporting boissy'!BT$2,'BOISSY EMPRUNT 2'!$Z$14:$Z$2000,0)),0)</f>
        <v>5977.8180397761407</v>
      </c>
      <c r="BU89" s="66">
        <f>IFERROR(INDEX('BOISSY EMPRUNT 2'!$G$14:$G$2000,MATCH('reporting boissy'!BU$2,'BOISSY EMPRUNT 2'!$Z$14:$Z$2000,0)),0)</f>
        <v>5977.8180397761407</v>
      </c>
      <c r="BV89" s="66">
        <f>IFERROR(INDEX('BOISSY EMPRUNT 2'!$G$14:$G$2000,MATCH('reporting boissy'!BV$2,'BOISSY EMPRUNT 2'!$Z$14:$Z$2000,0)),0)</f>
        <v>5977.8180397761407</v>
      </c>
      <c r="BW89" s="66">
        <f>IFERROR(INDEX('BOISSY EMPRUNT 2'!$G$14:$G$2000,MATCH('reporting boissy'!BW$2,'BOISSY EMPRUNT 2'!$Z$14:$Z$2000,0)),0)</f>
        <v>5977.8180397761407</v>
      </c>
      <c r="BX89" s="66">
        <f>IFERROR(INDEX('BOISSY EMPRUNT 2'!$G$14:$G$2000,MATCH('reporting boissy'!BX$2,'BOISSY EMPRUNT 2'!$Z$14:$Z$2000,0)),0)</f>
        <v>5977.8180397761407</v>
      </c>
      <c r="BY89" s="66">
        <f>IFERROR(INDEX('BOISSY EMPRUNT 2'!$G$14:$G$2000,MATCH('reporting boissy'!BY$2,'BOISSY EMPRUNT 2'!$Z$14:$Z$2000,0)),0)</f>
        <v>5977.8180397761407</v>
      </c>
      <c r="BZ89" s="66">
        <f>IFERROR(INDEX('BOISSY EMPRUNT 2'!$G$14:$G$2000,MATCH('reporting boissy'!BZ$2,'BOISSY EMPRUNT 2'!$Z$14:$Z$2000,0)),0)</f>
        <v>5977.8180397761407</v>
      </c>
      <c r="CA89" s="66">
        <f>IFERROR(INDEX('BOISSY EMPRUNT 2'!$G$14:$G$2000,MATCH('reporting boissy'!CA$2,'BOISSY EMPRUNT 2'!$Z$14:$Z$2000,0)),0)</f>
        <v>5977.8180397761407</v>
      </c>
      <c r="CB89" s="66">
        <f>IFERROR(INDEX('BOISSY EMPRUNT 2'!$G$14:$G$2000,MATCH('reporting boissy'!CB$2,'BOISSY EMPRUNT 2'!$Z$14:$Z$2000,0)),0)</f>
        <v>5977.8180397761407</v>
      </c>
      <c r="CC89" s="66">
        <f>IFERROR(INDEX('BOISSY EMPRUNT 2'!$G$14:$G$2000,MATCH('reporting boissy'!CC$2,'BOISSY EMPRUNT 2'!$Z$14:$Z$2000,0)),0)</f>
        <v>5977.8180397761407</v>
      </c>
      <c r="CD89" s="66">
        <f>IFERROR(INDEX('BOISSY EMPRUNT 2'!$G$14:$G$2000,MATCH('reporting boissy'!CD$2,'BOISSY EMPRUNT 2'!$Z$14:$Z$2000,0)),0)</f>
        <v>5977.8180397761407</v>
      </c>
      <c r="CE89" s="75">
        <f>SUM(BS89:CD89)</f>
        <v>71733.816477313681</v>
      </c>
      <c r="CF89" s="66">
        <f>IFERROR(INDEX('BOISSY EMPRUNT 2'!$G$14:$G$2000,MATCH('reporting boissy'!CF$2,'BOISSY EMPRUNT 2'!$Z$14:$Z$2000,0)),0)</f>
        <v>5977.8180397761407</v>
      </c>
      <c r="CG89" s="66">
        <f>IFERROR(INDEX('BOISSY EMPRUNT 2'!$G$14:$G$2000,MATCH('reporting boissy'!CG$2,'BOISSY EMPRUNT 2'!$Z$14:$Z$2000,0)),0)</f>
        <v>5977.8180397761407</v>
      </c>
      <c r="CH89" s="66">
        <f>IFERROR(INDEX('BOISSY EMPRUNT 2'!$G$14:$G$2000,MATCH('reporting boissy'!CH$2,'BOISSY EMPRUNT 2'!$Z$14:$Z$2000,0)),0)</f>
        <v>5977.8180397761407</v>
      </c>
      <c r="CI89" s="66">
        <f>IFERROR(INDEX('BOISSY EMPRUNT 2'!$G$14:$G$2000,MATCH('reporting boissy'!CI$2,'BOISSY EMPRUNT 2'!$Z$14:$Z$2000,0)),0)</f>
        <v>5977.8180397761407</v>
      </c>
      <c r="CJ89" s="66">
        <f>IFERROR(INDEX('BOISSY EMPRUNT 2'!$G$14:$G$2000,MATCH('reporting boissy'!CJ$2,'BOISSY EMPRUNT 2'!$Z$14:$Z$2000,0)),0)</f>
        <v>5977.8180397761407</v>
      </c>
      <c r="CK89" s="66">
        <f>IFERROR(INDEX('BOISSY EMPRUNT 2'!$G$14:$G$2000,MATCH('reporting boissy'!CK$2,'BOISSY EMPRUNT 2'!$Z$14:$Z$2000,0)),0)</f>
        <v>5977.8180397761407</v>
      </c>
      <c r="CL89" s="66">
        <f>IFERROR(INDEX('BOISSY EMPRUNT 2'!$G$14:$G$2000,MATCH('reporting boissy'!CL$2,'BOISSY EMPRUNT 2'!$Z$14:$Z$2000,0)),0)</f>
        <v>5977.8180397761407</v>
      </c>
      <c r="CM89" s="66">
        <f>IFERROR(INDEX('BOISSY EMPRUNT 2'!$G$14:$G$2000,MATCH('reporting boissy'!CM$2,'BOISSY EMPRUNT 2'!$Z$14:$Z$2000,0)),0)</f>
        <v>5977.8180397761407</v>
      </c>
      <c r="CN89" s="66">
        <f>IFERROR(INDEX('BOISSY EMPRUNT 2'!$G$14:$G$2000,MATCH('reporting boissy'!CN$2,'BOISSY EMPRUNT 2'!$Z$14:$Z$2000,0)),0)</f>
        <v>5977.8180397761407</v>
      </c>
      <c r="CO89" s="66">
        <f>IFERROR(INDEX('BOISSY EMPRUNT 2'!$G$14:$G$2000,MATCH('reporting boissy'!CO$2,'BOISSY EMPRUNT 2'!$Z$14:$Z$2000,0)),0)</f>
        <v>5977.8180397761407</v>
      </c>
      <c r="CP89" s="66">
        <f>IFERROR(INDEX('BOISSY EMPRUNT 2'!$G$14:$G$2000,MATCH('reporting boissy'!CP$2,'BOISSY EMPRUNT 2'!$Z$14:$Z$2000,0)),0)</f>
        <v>5977.8180397761407</v>
      </c>
      <c r="CQ89" s="66">
        <f>IFERROR(INDEX('BOISSY EMPRUNT 2'!$G$14:$G$2000,MATCH('reporting boissy'!CQ$2,'BOISSY EMPRUNT 2'!$Z$14:$Z$2000,0)),0)</f>
        <v>5977.8180397761407</v>
      </c>
      <c r="CR89" s="75">
        <f>SUM(CF89:CQ89)</f>
        <v>71733.816477313681</v>
      </c>
      <c r="CS89" s="66">
        <f>IFERROR(INDEX('BOISSY EMPRUNT 2'!$G$14:$G$2000,MATCH('reporting boissy'!CS$2,'BOISSY EMPRUNT 2'!$Z$14:$Z$2000,0)),0)</f>
        <v>5977.8180397761407</v>
      </c>
      <c r="CT89" s="66">
        <f>IFERROR(INDEX('BOISSY EMPRUNT 2'!$G$14:$G$2000,MATCH('reporting boissy'!CT$2,'BOISSY EMPRUNT 2'!$Z$14:$Z$2000,0)),0)</f>
        <v>5977.8180397761407</v>
      </c>
      <c r="CU89" s="66">
        <f>IFERROR(INDEX('BOISSY EMPRUNT 2'!$G$14:$G$2000,MATCH('reporting boissy'!CU$2,'BOISSY EMPRUNT 2'!$Z$14:$Z$2000,0)),0)</f>
        <v>5977.8180397761407</v>
      </c>
      <c r="CV89" s="66">
        <f>IFERROR(INDEX('BOISSY EMPRUNT 2'!$G$14:$G$2000,MATCH('reporting boissy'!CV$2,'BOISSY EMPRUNT 2'!$Z$14:$Z$2000,0)),0)</f>
        <v>5977.8180397761407</v>
      </c>
      <c r="CW89" s="66">
        <f>IFERROR(INDEX('BOISSY EMPRUNT 2'!$G$14:$G$2000,MATCH('reporting boissy'!CW$2,'BOISSY EMPRUNT 2'!$Z$14:$Z$2000,0)),0)</f>
        <v>5977.8180397761407</v>
      </c>
      <c r="CX89" s="66">
        <f>IFERROR(INDEX('BOISSY EMPRUNT 2'!$G$14:$G$2000,MATCH('reporting boissy'!CX$2,'BOISSY EMPRUNT 2'!$Z$14:$Z$2000,0)),0)</f>
        <v>5977.8180397761407</v>
      </c>
      <c r="CY89" s="66">
        <f>IFERROR(INDEX('BOISSY EMPRUNT 2'!$G$14:$G$2000,MATCH('reporting boissy'!CY$2,'BOISSY EMPRUNT 2'!$Z$14:$Z$2000,0)),0)</f>
        <v>5977.8180397761407</v>
      </c>
      <c r="CZ89" s="66">
        <f>IFERROR(INDEX('BOISSY EMPRUNT 2'!$G$14:$G$2000,MATCH('reporting boissy'!CZ$2,'BOISSY EMPRUNT 2'!$Z$14:$Z$2000,0)),0)</f>
        <v>5977.8180397761407</v>
      </c>
      <c r="DA89" s="66">
        <f>IFERROR(INDEX('BOISSY EMPRUNT 2'!$G$14:$G$2000,MATCH('reporting boissy'!DA$2,'BOISSY EMPRUNT 2'!$Z$14:$Z$2000,0)),0)</f>
        <v>5977.8180397761407</v>
      </c>
      <c r="DB89" s="66">
        <f>IFERROR(INDEX('BOISSY EMPRUNT 2'!$G$14:$G$2000,MATCH('reporting boissy'!DB$2,'BOISSY EMPRUNT 2'!$Z$14:$Z$2000,0)),0)</f>
        <v>5977.8180397761407</v>
      </c>
      <c r="DC89" s="66">
        <f>IFERROR(INDEX('BOISSY EMPRUNT 2'!$G$14:$G$2000,MATCH('reporting boissy'!DC$2,'BOISSY EMPRUNT 2'!$Z$14:$Z$2000,0)),0)</f>
        <v>5977.8180397761407</v>
      </c>
      <c r="DD89" s="66">
        <f>IFERROR(INDEX('BOISSY EMPRUNT 2'!$G$14:$G$2000,MATCH('reporting boissy'!DD$2,'BOISSY EMPRUNT 2'!$Z$14:$Z$2000,0)),0)</f>
        <v>5977.8180397761407</v>
      </c>
      <c r="DE89" s="75">
        <f>SUM(CS89:DD89)</f>
        <v>71733.816477313681</v>
      </c>
      <c r="DF89" s="66">
        <f>IFERROR(INDEX('BOISSY EMPRUNT 2'!$G$14:$G$2000,MATCH('reporting boissy'!DF$2,'BOISSY EMPRUNT 2'!$Z$14:$Z$2000,0)),0)</f>
        <v>5977.8180397761407</v>
      </c>
      <c r="DG89" s="66">
        <f>IFERROR(INDEX('BOISSY EMPRUNT 2'!$G$14:$G$2000,MATCH('reporting boissy'!DG$2,'BOISSY EMPRUNT 2'!$Z$14:$Z$2000,0)),0)</f>
        <v>5977.8180397761407</v>
      </c>
      <c r="DH89" s="66">
        <f>IFERROR(INDEX('BOISSY EMPRUNT 2'!$G$14:$G$2000,MATCH('reporting boissy'!DH$2,'BOISSY EMPRUNT 2'!$Z$14:$Z$2000,0)),0)</f>
        <v>5977.8180397761407</v>
      </c>
      <c r="DI89" s="66">
        <f>IFERROR(INDEX('BOISSY EMPRUNT 2'!$G$14:$G$2000,MATCH('reporting boissy'!DI$2,'BOISSY EMPRUNT 2'!$Z$14:$Z$2000,0)),0)</f>
        <v>5977.8180397761407</v>
      </c>
      <c r="DJ89" s="66">
        <f>IFERROR(INDEX('BOISSY EMPRUNT 2'!$G$14:$G$2000,MATCH('reporting boissy'!DJ$2,'BOISSY EMPRUNT 2'!$Z$14:$Z$2000,0)),0)</f>
        <v>5977.8180397761407</v>
      </c>
      <c r="DK89" s="66">
        <f>IFERROR(INDEX('BOISSY EMPRUNT 2'!$G$14:$G$2000,MATCH('reporting boissy'!DK$2,'BOISSY EMPRUNT 2'!$Z$14:$Z$2000,0)),0)</f>
        <v>5977.8180397761407</v>
      </c>
      <c r="DL89" s="66">
        <f>IFERROR(INDEX('BOISSY EMPRUNT 2'!$G$14:$G$2000,MATCH('reporting boissy'!DL$2,'BOISSY EMPRUNT 2'!$Z$14:$Z$2000,0)),0)</f>
        <v>5977.8180397761407</v>
      </c>
      <c r="DM89" s="66">
        <f>IFERROR(INDEX('BOISSY EMPRUNT 2'!$G$14:$G$2000,MATCH('reporting boissy'!DM$2,'BOISSY EMPRUNT 2'!$Z$14:$Z$2000,0)),0)</f>
        <v>5977.8180397761407</v>
      </c>
      <c r="DN89" s="66">
        <f>IFERROR(INDEX('BOISSY EMPRUNT 2'!$G$14:$G$2000,MATCH('reporting boissy'!DN$2,'BOISSY EMPRUNT 2'!$Z$14:$Z$2000,0)),0)</f>
        <v>5977.8180397761407</v>
      </c>
      <c r="DO89" s="66">
        <f>IFERROR(INDEX('BOISSY EMPRUNT 2'!$G$14:$G$2000,MATCH('reporting boissy'!DO$2,'BOISSY EMPRUNT 2'!$Z$14:$Z$2000,0)),0)</f>
        <v>5977.8180397761407</v>
      </c>
      <c r="DP89" s="66">
        <f>IFERROR(INDEX('BOISSY EMPRUNT 2'!$G$14:$G$2000,MATCH('reporting boissy'!DP$2,'BOISSY EMPRUNT 2'!$Z$14:$Z$2000,0)),0)</f>
        <v>5977.8180397761407</v>
      </c>
      <c r="DQ89" s="66">
        <f>IFERROR(INDEX('BOISSY EMPRUNT 2'!$G$14:$G$2000,MATCH('reporting boissy'!DQ$2,'BOISSY EMPRUNT 2'!$Z$14:$Z$2000,0)),0)</f>
        <v>5977.8180397761407</v>
      </c>
      <c r="DR89" s="75">
        <f>SUM(DF89:DQ89)</f>
        <v>71733.816477313681</v>
      </c>
      <c r="DS89" s="66">
        <f>IFERROR(INDEX('BOISSY EMPRUNT 2'!$G$14:$G$2000,MATCH('reporting boissy'!DS$2,'BOISSY EMPRUNT 2'!$Z$14:$Z$2000,0)),0)</f>
        <v>5977.8180397761407</v>
      </c>
      <c r="DT89" s="66">
        <f>IFERROR(INDEX('BOISSY EMPRUNT 2'!$G$14:$G$2000,MATCH('reporting boissy'!DT$2,'BOISSY EMPRUNT 2'!$Z$14:$Z$2000,0)),0)</f>
        <v>5977.8180397761407</v>
      </c>
      <c r="DU89" s="66">
        <f>IFERROR(INDEX('BOISSY EMPRUNT 2'!$G$14:$G$2000,MATCH('reporting boissy'!DU$2,'BOISSY EMPRUNT 2'!$Z$14:$Z$2000,0)),0)</f>
        <v>5977.8180397761407</v>
      </c>
      <c r="DV89" s="66">
        <f>IFERROR(INDEX('BOISSY EMPRUNT 2'!$G$14:$G$2000,MATCH('reporting boissy'!DV$2,'BOISSY EMPRUNT 2'!$Z$14:$Z$2000,0)),0)</f>
        <v>5977.8180397761407</v>
      </c>
      <c r="DW89" s="66">
        <f>IFERROR(INDEX('BOISSY EMPRUNT 2'!$G$14:$G$2000,MATCH('reporting boissy'!DW$2,'BOISSY EMPRUNT 2'!$Z$14:$Z$2000,0)),0)</f>
        <v>5977.8180397761407</v>
      </c>
      <c r="DX89" s="66">
        <f>IFERROR(INDEX('BOISSY EMPRUNT 2'!$G$14:$G$2000,MATCH('reporting boissy'!DX$2,'BOISSY EMPRUNT 2'!$Z$14:$Z$2000,0)),0)</f>
        <v>5977.8180397761407</v>
      </c>
      <c r="DY89" s="66">
        <f>IFERROR(INDEX('BOISSY EMPRUNT 2'!$G$14:$G$2000,MATCH('reporting boissy'!DY$2,'BOISSY EMPRUNT 2'!$Z$14:$Z$2000,0)),0)</f>
        <v>5977.8180397761407</v>
      </c>
      <c r="DZ89" s="66">
        <f>IFERROR(INDEX('BOISSY EMPRUNT 2'!$G$14:$G$2000,MATCH('reporting boissy'!DZ$2,'BOISSY EMPRUNT 2'!$Z$14:$Z$2000,0)),0)</f>
        <v>5977.8180397761407</v>
      </c>
      <c r="EA89" s="66">
        <f>IFERROR(INDEX('BOISSY EMPRUNT 2'!$G$14:$G$2000,MATCH('reporting boissy'!EA$2,'BOISSY EMPRUNT 2'!$Z$14:$Z$2000,0)),0)</f>
        <v>5977.8180397761407</v>
      </c>
      <c r="EB89" s="66">
        <f>IFERROR(INDEX('BOISSY EMPRUNT 2'!$G$14:$G$2000,MATCH('reporting boissy'!EB$2,'BOISSY EMPRUNT 2'!$Z$14:$Z$2000,0)),0)</f>
        <v>5977.8180397761407</v>
      </c>
      <c r="EC89" s="66">
        <f>IFERROR(INDEX('BOISSY EMPRUNT 2'!$G$14:$G$2000,MATCH('reporting boissy'!EC$2,'BOISSY EMPRUNT 2'!$Z$14:$Z$2000,0)),0)</f>
        <v>5977.8180397761407</v>
      </c>
      <c r="ED89" s="66">
        <f>IFERROR(INDEX('BOISSY EMPRUNT 2'!$G$14:$G$2000,MATCH('reporting boissy'!ED$2,'BOISSY EMPRUNT 2'!$Z$14:$Z$2000,0)),0)</f>
        <v>5977.8180397761407</v>
      </c>
      <c r="EE89" s="75">
        <f>SUM(DS89:ED89)</f>
        <v>71733.816477313681</v>
      </c>
    </row>
    <row r="90" spans="3:148" x14ac:dyDescent="0.2">
      <c r="D90" s="2" t="s">
        <v>119</v>
      </c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75">
        <f>SUM(F90:Q90)</f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75">
        <f>SUM(S90:AD90)</f>
        <v>0</v>
      </c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75">
        <f>SUM(AF90:AQ90)</f>
        <v>0</v>
      </c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75">
        <f>SUM(AS90:BD90)</f>
        <v>0</v>
      </c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75">
        <f>SUM(BF90:BQ90)</f>
        <v>0</v>
      </c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75">
        <f>SUM(BS90:CD90)</f>
        <v>0</v>
      </c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75">
        <f>SUM(CF90:CQ90)</f>
        <v>0</v>
      </c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75">
        <f>SUM(CS90:DD90)</f>
        <v>0</v>
      </c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75">
        <f>SUM(DF90:DQ90)</f>
        <v>0</v>
      </c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75">
        <f>SUM(DS90:ED90)</f>
        <v>0</v>
      </c>
    </row>
    <row r="91" spans="3:148" ht="22.5" customHeight="1" x14ac:dyDescent="0.2">
      <c r="D91" s="97" t="s">
        <v>181</v>
      </c>
      <c r="E91" s="69"/>
      <c r="F91" s="66">
        <f t="shared" ref="F91:Q91" si="308">SUM(F88:F90)</f>
        <v>11935.491263685886</v>
      </c>
      <c r="G91" s="66">
        <f t="shared" si="308"/>
        <v>11935.491263685886</v>
      </c>
      <c r="H91" s="66">
        <f t="shared" si="308"/>
        <v>11935.491263685886</v>
      </c>
      <c r="I91" s="66">
        <f t="shared" si="308"/>
        <v>11935.491263685886</v>
      </c>
      <c r="J91" s="66">
        <f t="shared" si="308"/>
        <v>11935.491263685886</v>
      </c>
      <c r="K91" s="66">
        <f t="shared" si="308"/>
        <v>11935.491263685886</v>
      </c>
      <c r="L91" s="66">
        <f t="shared" si="308"/>
        <v>11935.491263685886</v>
      </c>
      <c r="M91" s="66">
        <f t="shared" si="308"/>
        <v>11935.491263685886</v>
      </c>
      <c r="N91" s="66">
        <f t="shared" si="308"/>
        <v>11935.491263685886</v>
      </c>
      <c r="O91" s="66">
        <f t="shared" si="308"/>
        <v>11935.491263685886</v>
      </c>
      <c r="P91" s="66">
        <f t="shared" si="308"/>
        <v>11935.491263685886</v>
      </c>
      <c r="Q91" s="66">
        <f t="shared" si="308"/>
        <v>11935.491263685886</v>
      </c>
      <c r="R91" s="75">
        <f>SUM(F91:Q91)</f>
        <v>143225.89516423066</v>
      </c>
      <c r="S91" s="66">
        <f t="shared" ref="S91:AD91" si="309">SUM(S88:S90)</f>
        <v>11935.491263685886</v>
      </c>
      <c r="T91" s="66">
        <f t="shared" si="309"/>
        <v>11935.491263685886</v>
      </c>
      <c r="U91" s="66">
        <f t="shared" si="309"/>
        <v>11935.491263685886</v>
      </c>
      <c r="V91" s="66">
        <f t="shared" si="309"/>
        <v>11935.491263685886</v>
      </c>
      <c r="W91" s="66">
        <f t="shared" si="309"/>
        <v>11935.491263685886</v>
      </c>
      <c r="X91" s="66">
        <f t="shared" si="309"/>
        <v>11935.491263685886</v>
      </c>
      <c r="Y91" s="66">
        <f t="shared" si="309"/>
        <v>11935.491263685886</v>
      </c>
      <c r="Z91" s="66">
        <f t="shared" si="309"/>
        <v>11935.491263685886</v>
      </c>
      <c r="AA91" s="66">
        <f t="shared" si="309"/>
        <v>11935.491263685886</v>
      </c>
      <c r="AB91" s="66">
        <f t="shared" si="309"/>
        <v>11935.491263685886</v>
      </c>
      <c r="AC91" s="66">
        <f t="shared" si="309"/>
        <v>11935.491263685886</v>
      </c>
      <c r="AD91" s="66">
        <f t="shared" si="309"/>
        <v>11935.491263685886</v>
      </c>
      <c r="AE91" s="75">
        <f>SUM(S91:AD91)</f>
        <v>143225.89516423066</v>
      </c>
      <c r="AF91" s="66">
        <f t="shared" ref="AF91:AQ91" si="310">SUM(AF88:AF90)</f>
        <v>11935.491263685886</v>
      </c>
      <c r="AG91" s="66">
        <f t="shared" si="310"/>
        <v>11935.491263685886</v>
      </c>
      <c r="AH91" s="66">
        <f t="shared" si="310"/>
        <v>11935.491263685886</v>
      </c>
      <c r="AI91" s="66">
        <f t="shared" si="310"/>
        <v>11935.491263685886</v>
      </c>
      <c r="AJ91" s="66">
        <f t="shared" si="310"/>
        <v>11935.491263685886</v>
      </c>
      <c r="AK91" s="66">
        <f t="shared" si="310"/>
        <v>11935.491263685886</v>
      </c>
      <c r="AL91" s="66">
        <f t="shared" si="310"/>
        <v>11935.491263685886</v>
      </c>
      <c r="AM91" s="66">
        <f t="shared" si="310"/>
        <v>11935.491263685886</v>
      </c>
      <c r="AN91" s="66">
        <f t="shared" si="310"/>
        <v>11935.491263685886</v>
      </c>
      <c r="AO91" s="66">
        <f t="shared" si="310"/>
        <v>11935.491263685886</v>
      </c>
      <c r="AP91" s="66">
        <f t="shared" si="310"/>
        <v>11935.491263685886</v>
      </c>
      <c r="AQ91" s="66">
        <f t="shared" si="310"/>
        <v>11935.491263685886</v>
      </c>
      <c r="AR91" s="75">
        <f>SUM(AF91:AQ91)</f>
        <v>143225.89516423066</v>
      </c>
      <c r="AS91" s="66">
        <f t="shared" ref="AS91:BD91" si="311">SUM(AS88:AS90)</f>
        <v>11935.491263685886</v>
      </c>
      <c r="AT91" s="66">
        <f t="shared" si="311"/>
        <v>11935.491263685886</v>
      </c>
      <c r="AU91" s="66">
        <f t="shared" si="311"/>
        <v>11935.491263685886</v>
      </c>
      <c r="AV91" s="66">
        <f t="shared" si="311"/>
        <v>11935.491263685886</v>
      </c>
      <c r="AW91" s="66">
        <f t="shared" si="311"/>
        <v>11935.491263685886</v>
      </c>
      <c r="AX91" s="66">
        <f t="shared" si="311"/>
        <v>11935.491263685886</v>
      </c>
      <c r="AY91" s="66">
        <f t="shared" si="311"/>
        <v>11935.491263685886</v>
      </c>
      <c r="AZ91" s="66">
        <f t="shared" si="311"/>
        <v>11935.491263685886</v>
      </c>
      <c r="BA91" s="66">
        <f t="shared" si="311"/>
        <v>11935.491263685886</v>
      </c>
      <c r="BB91" s="66">
        <f t="shared" si="311"/>
        <v>11935.491263685886</v>
      </c>
      <c r="BC91" s="66">
        <f t="shared" si="311"/>
        <v>11935.491263685886</v>
      </c>
      <c r="BD91" s="66">
        <f t="shared" si="311"/>
        <v>11935.491263685886</v>
      </c>
      <c r="BE91" s="75">
        <f>SUM(AS91:BD91)</f>
        <v>143225.89516423066</v>
      </c>
      <c r="BF91" s="66">
        <f t="shared" ref="BF91:BQ91" si="312">SUM(BF88:BF90)</f>
        <v>11935.491263685886</v>
      </c>
      <c r="BG91" s="66">
        <f t="shared" si="312"/>
        <v>11935.491263685886</v>
      </c>
      <c r="BH91" s="66">
        <f t="shared" si="312"/>
        <v>11935.491263685886</v>
      </c>
      <c r="BI91" s="66">
        <f t="shared" si="312"/>
        <v>11935.491263685886</v>
      </c>
      <c r="BJ91" s="66">
        <f t="shared" si="312"/>
        <v>11935.491263685886</v>
      </c>
      <c r="BK91" s="66">
        <f t="shared" si="312"/>
        <v>11935.491263685886</v>
      </c>
      <c r="BL91" s="66">
        <f t="shared" si="312"/>
        <v>11935.491263685886</v>
      </c>
      <c r="BM91" s="66">
        <f t="shared" si="312"/>
        <v>11935.491263685886</v>
      </c>
      <c r="BN91" s="66">
        <f t="shared" si="312"/>
        <v>11935.491263685886</v>
      </c>
      <c r="BO91" s="66">
        <f t="shared" si="312"/>
        <v>11935.491263685886</v>
      </c>
      <c r="BP91" s="66">
        <f t="shared" si="312"/>
        <v>11935.491263685886</v>
      </c>
      <c r="BQ91" s="66">
        <f t="shared" si="312"/>
        <v>11935.491263685886</v>
      </c>
      <c r="BR91" s="75">
        <f>SUM(BF91:BQ91)</f>
        <v>143225.89516423066</v>
      </c>
      <c r="BS91" s="66">
        <f t="shared" ref="BS91:CD91" si="313">SUM(BS88:BS90)</f>
        <v>11935.491263685886</v>
      </c>
      <c r="BT91" s="66">
        <f t="shared" si="313"/>
        <v>11935.491263685886</v>
      </c>
      <c r="BU91" s="66">
        <f t="shared" si="313"/>
        <v>11935.491263685886</v>
      </c>
      <c r="BV91" s="66">
        <f t="shared" si="313"/>
        <v>11935.491263685886</v>
      </c>
      <c r="BW91" s="66">
        <f t="shared" si="313"/>
        <v>11935.491263685886</v>
      </c>
      <c r="BX91" s="66">
        <f t="shared" si="313"/>
        <v>11935.491263685886</v>
      </c>
      <c r="BY91" s="66">
        <f t="shared" si="313"/>
        <v>11935.491263685886</v>
      </c>
      <c r="BZ91" s="66">
        <f t="shared" si="313"/>
        <v>11935.491263685886</v>
      </c>
      <c r="CA91" s="66">
        <f t="shared" si="313"/>
        <v>11935.491263685886</v>
      </c>
      <c r="CB91" s="66">
        <f t="shared" si="313"/>
        <v>11935.491263685886</v>
      </c>
      <c r="CC91" s="66">
        <f t="shared" si="313"/>
        <v>11935.491263685886</v>
      </c>
      <c r="CD91" s="66">
        <f t="shared" si="313"/>
        <v>11935.491263685886</v>
      </c>
      <c r="CE91" s="75">
        <f>SUM(BS91:CD91)</f>
        <v>143225.89516423066</v>
      </c>
      <c r="CF91" s="66">
        <f t="shared" ref="CF91:CQ91" si="314">SUM(CF88:CF90)</f>
        <v>11935.491263685886</v>
      </c>
      <c r="CG91" s="66">
        <f t="shared" si="314"/>
        <v>11935.491263685886</v>
      </c>
      <c r="CH91" s="66">
        <f t="shared" si="314"/>
        <v>11935.491263685886</v>
      </c>
      <c r="CI91" s="66">
        <f t="shared" si="314"/>
        <v>11935.491263685886</v>
      </c>
      <c r="CJ91" s="66">
        <f t="shared" si="314"/>
        <v>11935.491263685886</v>
      </c>
      <c r="CK91" s="66">
        <f t="shared" si="314"/>
        <v>11935.491263685886</v>
      </c>
      <c r="CL91" s="66">
        <f t="shared" si="314"/>
        <v>11935.491263685886</v>
      </c>
      <c r="CM91" s="66">
        <f t="shared" si="314"/>
        <v>11935.491263685886</v>
      </c>
      <c r="CN91" s="66">
        <f t="shared" si="314"/>
        <v>11935.491263685886</v>
      </c>
      <c r="CO91" s="66">
        <f t="shared" si="314"/>
        <v>11935.491263685886</v>
      </c>
      <c r="CP91" s="66">
        <f t="shared" si="314"/>
        <v>11935.491263685886</v>
      </c>
      <c r="CQ91" s="66">
        <f t="shared" si="314"/>
        <v>11935.491263685886</v>
      </c>
      <c r="CR91" s="75">
        <f>SUM(CF91:CQ91)</f>
        <v>143225.89516423066</v>
      </c>
      <c r="CS91" s="66">
        <f t="shared" ref="CS91:DD91" si="315">SUM(CS88:CS90)</f>
        <v>11935.491263685886</v>
      </c>
      <c r="CT91" s="66">
        <f t="shared" si="315"/>
        <v>11935.491263685886</v>
      </c>
      <c r="CU91" s="66">
        <f t="shared" si="315"/>
        <v>11935.491263685886</v>
      </c>
      <c r="CV91" s="66">
        <f t="shared" si="315"/>
        <v>11935.491263685886</v>
      </c>
      <c r="CW91" s="66">
        <f t="shared" si="315"/>
        <v>11935.491263685886</v>
      </c>
      <c r="CX91" s="66">
        <f t="shared" si="315"/>
        <v>11935.491263685886</v>
      </c>
      <c r="CY91" s="66">
        <f t="shared" si="315"/>
        <v>11935.491263685886</v>
      </c>
      <c r="CZ91" s="66">
        <f t="shared" si="315"/>
        <v>11935.491263685886</v>
      </c>
      <c r="DA91" s="66">
        <f t="shared" si="315"/>
        <v>11935.491263685886</v>
      </c>
      <c r="DB91" s="66">
        <f t="shared" si="315"/>
        <v>11935.491263685886</v>
      </c>
      <c r="DC91" s="66">
        <f t="shared" si="315"/>
        <v>11935.491263685886</v>
      </c>
      <c r="DD91" s="66">
        <f t="shared" si="315"/>
        <v>11935.491263685886</v>
      </c>
      <c r="DE91" s="75">
        <f>SUM(CS91:DD91)</f>
        <v>143225.89516423066</v>
      </c>
      <c r="DF91" s="66">
        <f t="shared" ref="DF91:DQ91" si="316">SUM(DF88:DF90)</f>
        <v>11935.491263685886</v>
      </c>
      <c r="DG91" s="66">
        <f t="shared" si="316"/>
        <v>11935.491263685886</v>
      </c>
      <c r="DH91" s="66">
        <f t="shared" si="316"/>
        <v>11935.491263685886</v>
      </c>
      <c r="DI91" s="66">
        <f t="shared" si="316"/>
        <v>11935.491263685886</v>
      </c>
      <c r="DJ91" s="66">
        <f t="shared" si="316"/>
        <v>11935.491263685886</v>
      </c>
      <c r="DK91" s="66">
        <f t="shared" si="316"/>
        <v>11935.491263685886</v>
      </c>
      <c r="DL91" s="66">
        <f t="shared" si="316"/>
        <v>11935.491263685886</v>
      </c>
      <c r="DM91" s="66">
        <f t="shared" si="316"/>
        <v>11935.491263685886</v>
      </c>
      <c r="DN91" s="66">
        <f t="shared" si="316"/>
        <v>11935.491263685886</v>
      </c>
      <c r="DO91" s="66">
        <f t="shared" si="316"/>
        <v>11935.491263685886</v>
      </c>
      <c r="DP91" s="66">
        <f t="shared" si="316"/>
        <v>11935.491263685886</v>
      </c>
      <c r="DQ91" s="66">
        <f t="shared" si="316"/>
        <v>11935.491263685886</v>
      </c>
      <c r="DR91" s="75">
        <f>SUM(DF91:DQ91)</f>
        <v>143225.89516423066</v>
      </c>
      <c r="DS91" s="66">
        <f t="shared" ref="DS91:ED91" si="317">SUM(DS88:DS90)</f>
        <v>11935.491263685886</v>
      </c>
      <c r="DT91" s="66">
        <f t="shared" si="317"/>
        <v>11935.491263685886</v>
      </c>
      <c r="DU91" s="66">
        <f t="shared" si="317"/>
        <v>11935.491263685886</v>
      </c>
      <c r="DV91" s="66">
        <f t="shared" si="317"/>
        <v>11935.491263685886</v>
      </c>
      <c r="DW91" s="66">
        <f t="shared" si="317"/>
        <v>11935.491263685886</v>
      </c>
      <c r="DX91" s="66">
        <f t="shared" si="317"/>
        <v>11935.491263685886</v>
      </c>
      <c r="DY91" s="66">
        <f t="shared" si="317"/>
        <v>11935.491263685886</v>
      </c>
      <c r="DZ91" s="66">
        <f t="shared" si="317"/>
        <v>11935.491263685886</v>
      </c>
      <c r="EA91" s="66">
        <f t="shared" si="317"/>
        <v>11935.491263685886</v>
      </c>
      <c r="EB91" s="66">
        <f t="shared" si="317"/>
        <v>11935.491263685886</v>
      </c>
      <c r="EC91" s="66">
        <f t="shared" si="317"/>
        <v>11935.491263685886</v>
      </c>
      <c r="ED91" s="66">
        <f t="shared" si="317"/>
        <v>11935.491263685886</v>
      </c>
      <c r="EE91" s="75">
        <f>SUM(DS91:ED91)</f>
        <v>143225.89516423066</v>
      </c>
    </row>
    <row r="92" spans="3:148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8" x14ac:dyDescent="0.2">
      <c r="D93" s="2" t="s">
        <v>121</v>
      </c>
      <c r="F93" s="96">
        <f t="shared" ref="F93:Q93" si="318">F74-F84-F91</f>
        <v>-12508.491263685886</v>
      </c>
      <c r="G93" s="96">
        <f t="shared" si="318"/>
        <v>-9008.4912636858862</v>
      </c>
      <c r="H93" s="96">
        <f t="shared" si="318"/>
        <v>-5608.4912636858862</v>
      </c>
      <c r="I93" s="96">
        <f t="shared" si="318"/>
        <v>-4908.4912636858862</v>
      </c>
      <c r="J93" s="96">
        <f t="shared" si="318"/>
        <v>-1508.4912636858862</v>
      </c>
      <c r="K93" s="96">
        <f t="shared" si="318"/>
        <v>2191.5087363141138</v>
      </c>
      <c r="L93" s="96">
        <f t="shared" si="318"/>
        <v>491.50873631411378</v>
      </c>
      <c r="M93" s="96">
        <f t="shared" si="318"/>
        <v>491.50873631411378</v>
      </c>
      <c r="N93" s="96">
        <f t="shared" si="318"/>
        <v>1041.5087363141138</v>
      </c>
      <c r="O93" s="96">
        <f t="shared" si="318"/>
        <v>4641.5087363141138</v>
      </c>
      <c r="P93" s="96">
        <f t="shared" si="318"/>
        <v>6341.5087363141138</v>
      </c>
      <c r="Q93" s="96">
        <f t="shared" si="318"/>
        <v>10241.508736314114</v>
      </c>
      <c r="R93" s="75">
        <f>SUM(F93:Q93)</f>
        <v>-8101.8951642306347</v>
      </c>
      <c r="S93" s="96">
        <f t="shared" ref="S93:AD93" si="319">S74-S84-S91</f>
        <v>7822.5087363141138</v>
      </c>
      <c r="T93" s="96">
        <f t="shared" si="319"/>
        <v>8637.5087363141138</v>
      </c>
      <c r="U93" s="96">
        <f t="shared" si="319"/>
        <v>6602.5087363141138</v>
      </c>
      <c r="V93" s="96">
        <f t="shared" si="319"/>
        <v>4137.5087363141138</v>
      </c>
      <c r="W93" s="96">
        <f t="shared" si="319"/>
        <v>11002.508736314114</v>
      </c>
      <c r="X93" s="96">
        <f t="shared" si="319"/>
        <v>9302.5087363141138</v>
      </c>
      <c r="Y93" s="96">
        <f t="shared" si="319"/>
        <v>11002.508736314114</v>
      </c>
      <c r="Z93" s="96">
        <f t="shared" si="319"/>
        <v>11002.508736314114</v>
      </c>
      <c r="AA93" s="96">
        <f t="shared" si="319"/>
        <v>11002.508736314114</v>
      </c>
      <c r="AB93" s="96">
        <f t="shared" si="319"/>
        <v>11002.508736314114</v>
      </c>
      <c r="AC93" s="96">
        <f t="shared" si="319"/>
        <v>12582.508736314114</v>
      </c>
      <c r="AD93" s="96">
        <f t="shared" si="319"/>
        <v>12582.508736314114</v>
      </c>
      <c r="AE93" s="75">
        <f>SUM(S93:AD93)</f>
        <v>116680.10483576934</v>
      </c>
      <c r="AF93" s="96">
        <f t="shared" ref="AF93:AQ93" si="320">AF74-AF84-AF91</f>
        <v>12987.508736314114</v>
      </c>
      <c r="AG93" s="96">
        <f t="shared" si="320"/>
        <v>12987.508736314114</v>
      </c>
      <c r="AH93" s="96">
        <f t="shared" si="320"/>
        <v>9472.5087363141138</v>
      </c>
      <c r="AI93" s="96">
        <f t="shared" si="320"/>
        <v>12987.508736314114</v>
      </c>
      <c r="AJ93" s="96">
        <f t="shared" si="320"/>
        <v>12987.508736314114</v>
      </c>
      <c r="AK93" s="96">
        <f t="shared" si="320"/>
        <v>12987.508736314114</v>
      </c>
      <c r="AL93" s="96">
        <f t="shared" si="320"/>
        <v>12987.508736314114</v>
      </c>
      <c r="AM93" s="96">
        <f t="shared" si="320"/>
        <v>12987.508736314114</v>
      </c>
      <c r="AN93" s="96">
        <f t="shared" si="320"/>
        <v>12987.508736314114</v>
      </c>
      <c r="AO93" s="96">
        <f t="shared" si="320"/>
        <v>12987.508736314114</v>
      </c>
      <c r="AP93" s="96">
        <f t="shared" si="320"/>
        <v>12987.508736314114</v>
      </c>
      <c r="AQ93" s="96">
        <f t="shared" si="320"/>
        <v>12987.508736314114</v>
      </c>
      <c r="AR93" s="75">
        <f>SUM(AF93:AQ93)</f>
        <v>152335.10483576934</v>
      </c>
      <c r="AS93" s="96">
        <f t="shared" ref="AS93:BD93" si="321">AS74-AS84-AS91</f>
        <v>12987.508736314114</v>
      </c>
      <c r="AT93" s="96">
        <f t="shared" si="321"/>
        <v>12987.508736314114</v>
      </c>
      <c r="AU93" s="96">
        <f t="shared" si="321"/>
        <v>9472.5087363141138</v>
      </c>
      <c r="AV93" s="96">
        <f t="shared" si="321"/>
        <v>12987.508736314114</v>
      </c>
      <c r="AW93" s="96">
        <f t="shared" si="321"/>
        <v>12987.508736314114</v>
      </c>
      <c r="AX93" s="96">
        <f t="shared" si="321"/>
        <v>12987.508736314114</v>
      </c>
      <c r="AY93" s="96">
        <f t="shared" si="321"/>
        <v>12987.508736314114</v>
      </c>
      <c r="AZ93" s="96">
        <f t="shared" si="321"/>
        <v>12987.508736314114</v>
      </c>
      <c r="BA93" s="96">
        <f t="shared" si="321"/>
        <v>12987.508736314114</v>
      </c>
      <c r="BB93" s="96">
        <f t="shared" si="321"/>
        <v>12987.508736314114</v>
      </c>
      <c r="BC93" s="96">
        <f t="shared" si="321"/>
        <v>12987.508736314114</v>
      </c>
      <c r="BD93" s="96">
        <f t="shared" si="321"/>
        <v>12987.508736314114</v>
      </c>
      <c r="BE93" s="75">
        <f>SUM(AS93:BD93)</f>
        <v>152335.10483576934</v>
      </c>
      <c r="BF93" s="96">
        <f t="shared" ref="BF93:BQ93" si="322">BF74-BF84-BF91</f>
        <v>12987.508736314114</v>
      </c>
      <c r="BG93" s="96">
        <f t="shared" si="322"/>
        <v>12987.508736314114</v>
      </c>
      <c r="BH93" s="96">
        <f t="shared" si="322"/>
        <v>9472.5087363141138</v>
      </c>
      <c r="BI93" s="96">
        <f t="shared" si="322"/>
        <v>12987.508736314114</v>
      </c>
      <c r="BJ93" s="96">
        <f t="shared" si="322"/>
        <v>12987.508736314114</v>
      </c>
      <c r="BK93" s="96">
        <f t="shared" si="322"/>
        <v>12987.508736314114</v>
      </c>
      <c r="BL93" s="96">
        <f t="shared" si="322"/>
        <v>12987.508736314114</v>
      </c>
      <c r="BM93" s="96">
        <f t="shared" si="322"/>
        <v>12987.508736314114</v>
      </c>
      <c r="BN93" s="96">
        <f t="shared" si="322"/>
        <v>12987.508736314114</v>
      </c>
      <c r="BO93" s="96">
        <f t="shared" si="322"/>
        <v>17272.508736314114</v>
      </c>
      <c r="BP93" s="96">
        <f t="shared" si="322"/>
        <v>17272.508736314114</v>
      </c>
      <c r="BQ93" s="96">
        <f t="shared" si="322"/>
        <v>17272.508736314114</v>
      </c>
      <c r="BR93" s="75">
        <f>SUM(BF93:BQ93)</f>
        <v>165190.10483576934</v>
      </c>
      <c r="BS93" s="96">
        <f t="shared" ref="BS93:CD93" si="323">BS74-BS84-BS91</f>
        <v>17272.508736314114</v>
      </c>
      <c r="BT93" s="96">
        <f t="shared" si="323"/>
        <v>17272.508736314114</v>
      </c>
      <c r="BU93" s="96">
        <f t="shared" si="323"/>
        <v>13757.508736314114</v>
      </c>
      <c r="BV93" s="96">
        <f t="shared" si="323"/>
        <v>17272.508736314114</v>
      </c>
      <c r="BW93" s="96">
        <f t="shared" si="323"/>
        <v>17272.508736314114</v>
      </c>
      <c r="BX93" s="96">
        <f t="shared" si="323"/>
        <v>17272.508736314114</v>
      </c>
      <c r="BY93" s="96">
        <f t="shared" si="323"/>
        <v>17272.508736314114</v>
      </c>
      <c r="BZ93" s="96">
        <f t="shared" si="323"/>
        <v>17272.508736314114</v>
      </c>
      <c r="CA93" s="96">
        <f t="shared" si="323"/>
        <v>17272.508736314114</v>
      </c>
      <c r="CB93" s="96">
        <f t="shared" si="323"/>
        <v>17272.508736314114</v>
      </c>
      <c r="CC93" s="96">
        <f t="shared" si="323"/>
        <v>17272.508736314114</v>
      </c>
      <c r="CD93" s="96">
        <f t="shared" si="323"/>
        <v>17272.508736314114</v>
      </c>
      <c r="CE93" s="75">
        <f>SUM(BS93:CD93)</f>
        <v>203755.10483576931</v>
      </c>
      <c r="CF93" s="96">
        <f t="shared" ref="CF93:CQ93" si="324">CF74-CF84-CF91</f>
        <v>17272.508736314114</v>
      </c>
      <c r="CG93" s="96">
        <f t="shared" si="324"/>
        <v>17272.508736314114</v>
      </c>
      <c r="CH93" s="96">
        <f t="shared" si="324"/>
        <v>13757.508736314114</v>
      </c>
      <c r="CI93" s="96">
        <f t="shared" si="324"/>
        <v>17272.508736314114</v>
      </c>
      <c r="CJ93" s="96">
        <f t="shared" si="324"/>
        <v>17272.508736314114</v>
      </c>
      <c r="CK93" s="96">
        <f t="shared" si="324"/>
        <v>17272.508736314114</v>
      </c>
      <c r="CL93" s="96">
        <f t="shared" si="324"/>
        <v>17272.508736314114</v>
      </c>
      <c r="CM93" s="96">
        <f t="shared" si="324"/>
        <v>17272.508736314114</v>
      </c>
      <c r="CN93" s="96">
        <f t="shared" si="324"/>
        <v>17272.508736314114</v>
      </c>
      <c r="CO93" s="96">
        <f t="shared" si="324"/>
        <v>17272.508736314114</v>
      </c>
      <c r="CP93" s="96">
        <f t="shared" si="324"/>
        <v>17272.508736314114</v>
      </c>
      <c r="CQ93" s="96">
        <f t="shared" si="324"/>
        <v>17272.508736314114</v>
      </c>
      <c r="CR93" s="75">
        <f>SUM(CF93:CQ93)</f>
        <v>203755.10483576931</v>
      </c>
      <c r="CS93" s="96">
        <f t="shared" ref="CS93:DD93" si="325">CS74-CS84-CS91</f>
        <v>17272.508736314114</v>
      </c>
      <c r="CT93" s="96">
        <f t="shared" si="325"/>
        <v>17272.508736314114</v>
      </c>
      <c r="CU93" s="96">
        <f t="shared" si="325"/>
        <v>13757.508736314114</v>
      </c>
      <c r="CV93" s="96">
        <f t="shared" si="325"/>
        <v>17272.508736314114</v>
      </c>
      <c r="CW93" s="96">
        <f t="shared" si="325"/>
        <v>17272.508736314114</v>
      </c>
      <c r="CX93" s="96">
        <f t="shared" si="325"/>
        <v>17272.508736314114</v>
      </c>
      <c r="CY93" s="96">
        <f t="shared" si="325"/>
        <v>17272.508736314114</v>
      </c>
      <c r="CZ93" s="96">
        <f t="shared" si="325"/>
        <v>17272.508736314114</v>
      </c>
      <c r="DA93" s="96">
        <f t="shared" si="325"/>
        <v>17272.508736314114</v>
      </c>
      <c r="DB93" s="96">
        <f t="shared" si="325"/>
        <v>17272.508736314114</v>
      </c>
      <c r="DC93" s="96">
        <f t="shared" si="325"/>
        <v>17272.508736314114</v>
      </c>
      <c r="DD93" s="96">
        <f t="shared" si="325"/>
        <v>17272.508736314114</v>
      </c>
      <c r="DE93" s="75">
        <f>SUM(CS93:DD93)</f>
        <v>203755.10483576931</v>
      </c>
      <c r="DF93" s="96">
        <f t="shared" ref="DF93:DQ93" si="326">DF74-DF84-DF91</f>
        <v>17272.508736314114</v>
      </c>
      <c r="DG93" s="96">
        <f t="shared" si="326"/>
        <v>17272.508736314114</v>
      </c>
      <c r="DH93" s="96">
        <f t="shared" si="326"/>
        <v>13757.508736314114</v>
      </c>
      <c r="DI93" s="96">
        <f t="shared" si="326"/>
        <v>17272.508736314114</v>
      </c>
      <c r="DJ93" s="96">
        <f t="shared" si="326"/>
        <v>17272.508736314114</v>
      </c>
      <c r="DK93" s="96">
        <f t="shared" si="326"/>
        <v>17272.508736314114</v>
      </c>
      <c r="DL93" s="96">
        <f t="shared" si="326"/>
        <v>17272.508736314114</v>
      </c>
      <c r="DM93" s="96">
        <f t="shared" si="326"/>
        <v>17272.508736314114</v>
      </c>
      <c r="DN93" s="96">
        <f t="shared" si="326"/>
        <v>17272.508736314114</v>
      </c>
      <c r="DO93" s="96">
        <f t="shared" si="326"/>
        <v>17272.508736314114</v>
      </c>
      <c r="DP93" s="96">
        <f t="shared" si="326"/>
        <v>17272.508736314114</v>
      </c>
      <c r="DQ93" s="96">
        <f t="shared" si="326"/>
        <v>17272.508736314114</v>
      </c>
      <c r="DR93" s="75">
        <f>SUM(DF93:DQ93)</f>
        <v>203755.10483576931</v>
      </c>
      <c r="DS93" s="96">
        <f t="shared" ref="DS93:ED93" si="327">DS74-DS84-DS91</f>
        <v>17272.508736314114</v>
      </c>
      <c r="DT93" s="96">
        <f t="shared" si="327"/>
        <v>17272.508736314114</v>
      </c>
      <c r="DU93" s="96">
        <f t="shared" si="327"/>
        <v>13757.508736314114</v>
      </c>
      <c r="DV93" s="96">
        <f t="shared" si="327"/>
        <v>17272.508736314114</v>
      </c>
      <c r="DW93" s="96">
        <f t="shared" si="327"/>
        <v>17272.508736314114</v>
      </c>
      <c r="DX93" s="96">
        <f t="shared" si="327"/>
        <v>17272.508736314114</v>
      </c>
      <c r="DY93" s="96">
        <f t="shared" si="327"/>
        <v>17272.508736314114</v>
      </c>
      <c r="DZ93" s="96">
        <f t="shared" si="327"/>
        <v>17272.508736314114</v>
      </c>
      <c r="EA93" s="96">
        <f t="shared" si="327"/>
        <v>17272.508736314114</v>
      </c>
      <c r="EB93" s="96">
        <f t="shared" si="327"/>
        <v>17272.508736314114</v>
      </c>
      <c r="EC93" s="96">
        <f t="shared" si="327"/>
        <v>17272.508736314114</v>
      </c>
      <c r="ED93" s="96">
        <f t="shared" si="327"/>
        <v>17272.508736314114</v>
      </c>
      <c r="EE93" s="75">
        <f>SUM(DS93:ED93)</f>
        <v>203755.10483576931</v>
      </c>
    </row>
    <row r="94" spans="3:148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8" x14ac:dyDescent="0.2">
      <c r="D95" s="2" t="s">
        <v>122</v>
      </c>
      <c r="F95" s="96">
        <f t="shared" ref="F95:Q95" si="328">E97</f>
        <v>0</v>
      </c>
      <c r="G95" s="96">
        <f t="shared" si="328"/>
        <v>-12508.491263685886</v>
      </c>
      <c r="H95" s="96">
        <f t="shared" si="328"/>
        <v>-21516.982527371772</v>
      </c>
      <c r="I95" s="96">
        <f t="shared" si="328"/>
        <v>-27125.473791057659</v>
      </c>
      <c r="J95" s="96">
        <f t="shared" si="328"/>
        <v>-32033.965054743545</v>
      </c>
      <c r="K95" s="96">
        <f t="shared" si="328"/>
        <v>-33542.456318429431</v>
      </c>
      <c r="L95" s="96">
        <f t="shared" si="328"/>
        <v>-31350.947582115317</v>
      </c>
      <c r="M95" s="96">
        <f t="shared" si="328"/>
        <v>-30859.438845801204</v>
      </c>
      <c r="N95" s="96">
        <f t="shared" si="328"/>
        <v>-30367.93010948709</v>
      </c>
      <c r="O95" s="96">
        <f t="shared" si="328"/>
        <v>-29326.421373172976</v>
      </c>
      <c r="P95" s="96">
        <f t="shared" si="328"/>
        <v>-24684.912636858862</v>
      </c>
      <c r="Q95" s="96">
        <f t="shared" si="328"/>
        <v>-18343.403900544748</v>
      </c>
      <c r="R95" s="75">
        <f>F95</f>
        <v>0</v>
      </c>
      <c r="S95" s="96">
        <f t="shared" ref="S95:AD95" si="329">R97</f>
        <v>-8101.8951642306347</v>
      </c>
      <c r="T95" s="96">
        <f t="shared" si="329"/>
        <v>-279.38642791652092</v>
      </c>
      <c r="U95" s="96">
        <f t="shared" si="329"/>
        <v>8358.1223083975929</v>
      </c>
      <c r="V95" s="96">
        <f t="shared" si="329"/>
        <v>14960.631044711707</v>
      </c>
      <c r="W95" s="96">
        <f t="shared" si="329"/>
        <v>19098.13978102582</v>
      </c>
      <c r="X95" s="96">
        <f t="shared" si="329"/>
        <v>30100.648517339934</v>
      </c>
      <c r="Y95" s="96">
        <f t="shared" si="329"/>
        <v>39403.157253654048</v>
      </c>
      <c r="Z95" s="96">
        <f t="shared" si="329"/>
        <v>50405.665989968162</v>
      </c>
      <c r="AA95" s="96">
        <f t="shared" si="329"/>
        <v>61408.174726282276</v>
      </c>
      <c r="AB95" s="96">
        <f t="shared" si="329"/>
        <v>72410.683462596382</v>
      </c>
      <c r="AC95" s="96">
        <f t="shared" si="329"/>
        <v>83413.192198910489</v>
      </c>
      <c r="AD95" s="96">
        <f t="shared" si="329"/>
        <v>95995.700935224595</v>
      </c>
      <c r="AE95" s="75">
        <f>S95</f>
        <v>-8101.8951642306347</v>
      </c>
      <c r="AF95" s="96">
        <f t="shared" ref="AF95:AQ95" si="330">AE97</f>
        <v>108578.2096715387</v>
      </c>
      <c r="AG95" s="96">
        <f t="shared" si="330"/>
        <v>121565.71840785281</v>
      </c>
      <c r="AH95" s="96">
        <f t="shared" si="330"/>
        <v>134553.22714416691</v>
      </c>
      <c r="AI95" s="96">
        <f t="shared" si="330"/>
        <v>144025.73588048102</v>
      </c>
      <c r="AJ95" s="96">
        <f t="shared" si="330"/>
        <v>157013.24461679513</v>
      </c>
      <c r="AK95" s="96">
        <f t="shared" si="330"/>
        <v>170000.75335310923</v>
      </c>
      <c r="AL95" s="96">
        <f t="shared" si="330"/>
        <v>182988.26208942334</v>
      </c>
      <c r="AM95" s="96">
        <f t="shared" si="330"/>
        <v>195975.77082573745</v>
      </c>
      <c r="AN95" s="96">
        <f t="shared" si="330"/>
        <v>208963.27956205155</v>
      </c>
      <c r="AO95" s="96">
        <f t="shared" si="330"/>
        <v>221950.78829836566</v>
      </c>
      <c r="AP95" s="96">
        <f t="shared" si="330"/>
        <v>234938.29703467977</v>
      </c>
      <c r="AQ95" s="96">
        <f t="shared" si="330"/>
        <v>247925.80577099387</v>
      </c>
      <c r="AR95" s="75">
        <f>AF95</f>
        <v>108578.2096715387</v>
      </c>
      <c r="AS95" s="96">
        <f t="shared" ref="AS95:BD95" si="331">AR97</f>
        <v>260913.31450730804</v>
      </c>
      <c r="AT95" s="96">
        <f t="shared" si="331"/>
        <v>273900.82324362214</v>
      </c>
      <c r="AU95" s="96">
        <f t="shared" si="331"/>
        <v>286888.33197993628</v>
      </c>
      <c r="AV95" s="96">
        <f t="shared" si="331"/>
        <v>296360.84071625042</v>
      </c>
      <c r="AW95" s="96">
        <f t="shared" si="331"/>
        <v>309348.34945256455</v>
      </c>
      <c r="AX95" s="96">
        <f t="shared" si="331"/>
        <v>322335.85818887869</v>
      </c>
      <c r="AY95" s="96">
        <f t="shared" si="331"/>
        <v>335323.36692519282</v>
      </c>
      <c r="AZ95" s="96">
        <f t="shared" si="331"/>
        <v>348310.87566150696</v>
      </c>
      <c r="BA95" s="96">
        <f t="shared" si="331"/>
        <v>361298.38439782109</v>
      </c>
      <c r="BB95" s="96">
        <f t="shared" si="331"/>
        <v>374285.89313413523</v>
      </c>
      <c r="BC95" s="96">
        <f t="shared" si="331"/>
        <v>387273.40187044936</v>
      </c>
      <c r="BD95" s="96">
        <f t="shared" si="331"/>
        <v>400260.9106067635</v>
      </c>
      <c r="BE95" s="75">
        <f>AS95</f>
        <v>260913.31450730804</v>
      </c>
      <c r="BF95" s="96">
        <f t="shared" ref="BF95:BQ95" si="332">BE97</f>
        <v>413248.41934307734</v>
      </c>
      <c r="BG95" s="96">
        <f t="shared" si="332"/>
        <v>426235.92807939148</v>
      </c>
      <c r="BH95" s="96">
        <f t="shared" si="332"/>
        <v>439223.43681570562</v>
      </c>
      <c r="BI95" s="96">
        <f t="shared" si="332"/>
        <v>448695.94555201975</v>
      </c>
      <c r="BJ95" s="96">
        <f t="shared" si="332"/>
        <v>461683.45428833389</v>
      </c>
      <c r="BK95" s="96">
        <f t="shared" si="332"/>
        <v>474670.96302464802</v>
      </c>
      <c r="BL95" s="96">
        <f t="shared" si="332"/>
        <v>487658.47176096216</v>
      </c>
      <c r="BM95" s="96">
        <f t="shared" si="332"/>
        <v>500645.98049727629</v>
      </c>
      <c r="BN95" s="96">
        <f t="shared" si="332"/>
        <v>513633.48923359043</v>
      </c>
      <c r="BO95" s="96">
        <f t="shared" si="332"/>
        <v>526620.99796990457</v>
      </c>
      <c r="BP95" s="96">
        <f t="shared" si="332"/>
        <v>543893.5067062187</v>
      </c>
      <c r="BQ95" s="96">
        <f t="shared" si="332"/>
        <v>561166.01544253284</v>
      </c>
      <c r="BR95" s="75">
        <f>BF95</f>
        <v>413248.41934307734</v>
      </c>
      <c r="BS95" s="96">
        <f t="shared" ref="BS95:CD95" si="333">BR97</f>
        <v>578438.52417884674</v>
      </c>
      <c r="BT95" s="96">
        <f t="shared" si="333"/>
        <v>595711.03291516087</v>
      </c>
      <c r="BU95" s="96">
        <f t="shared" si="333"/>
        <v>612983.54165147501</v>
      </c>
      <c r="BV95" s="96">
        <f t="shared" si="333"/>
        <v>626741.05038778915</v>
      </c>
      <c r="BW95" s="96">
        <f t="shared" si="333"/>
        <v>644013.55912410328</v>
      </c>
      <c r="BX95" s="96">
        <f t="shared" si="333"/>
        <v>661286.06786041742</v>
      </c>
      <c r="BY95" s="96">
        <f t="shared" si="333"/>
        <v>678558.57659673155</v>
      </c>
      <c r="BZ95" s="96">
        <f t="shared" si="333"/>
        <v>695831.08533304569</v>
      </c>
      <c r="CA95" s="96">
        <f t="shared" si="333"/>
        <v>713103.59406935982</v>
      </c>
      <c r="CB95" s="96">
        <f t="shared" si="333"/>
        <v>730376.10280567396</v>
      </c>
      <c r="CC95" s="96">
        <f t="shared" si="333"/>
        <v>747648.6115419881</v>
      </c>
      <c r="CD95" s="96">
        <f t="shared" si="333"/>
        <v>764921.12027830223</v>
      </c>
      <c r="CE95" s="75">
        <f>BS95</f>
        <v>578438.52417884674</v>
      </c>
      <c r="CF95" s="96">
        <f t="shared" ref="CF95:CQ95" si="334">CE97</f>
        <v>782193.62901461602</v>
      </c>
      <c r="CG95" s="96">
        <f t="shared" si="334"/>
        <v>799466.13775093015</v>
      </c>
      <c r="CH95" s="96">
        <f t="shared" si="334"/>
        <v>816738.64648724429</v>
      </c>
      <c r="CI95" s="96">
        <f t="shared" si="334"/>
        <v>830496.15522355842</v>
      </c>
      <c r="CJ95" s="96">
        <f t="shared" si="334"/>
        <v>847768.66395987256</v>
      </c>
      <c r="CK95" s="96">
        <f t="shared" si="334"/>
        <v>865041.1726961867</v>
      </c>
      <c r="CL95" s="96">
        <f t="shared" si="334"/>
        <v>882313.68143250083</v>
      </c>
      <c r="CM95" s="96">
        <f t="shared" si="334"/>
        <v>899586.19016881497</v>
      </c>
      <c r="CN95" s="96">
        <f t="shared" si="334"/>
        <v>916858.6989051291</v>
      </c>
      <c r="CO95" s="96">
        <f t="shared" si="334"/>
        <v>934131.20764144324</v>
      </c>
      <c r="CP95" s="96">
        <f t="shared" si="334"/>
        <v>951403.71637775737</v>
      </c>
      <c r="CQ95" s="96">
        <f t="shared" si="334"/>
        <v>968676.22511407151</v>
      </c>
      <c r="CR95" s="75">
        <f>CF95</f>
        <v>782193.62901461602</v>
      </c>
      <c r="CS95" s="96">
        <f t="shared" ref="CS95:DD95" si="335">CR97</f>
        <v>985948.7338503853</v>
      </c>
      <c r="CT95" s="96">
        <f t="shared" si="335"/>
        <v>1003221.2425866994</v>
      </c>
      <c r="CU95" s="96">
        <f t="shared" si="335"/>
        <v>1020493.7513230136</v>
      </c>
      <c r="CV95" s="96">
        <f t="shared" si="335"/>
        <v>1034251.2600593277</v>
      </c>
      <c r="CW95" s="96">
        <f t="shared" si="335"/>
        <v>1051523.7687956418</v>
      </c>
      <c r="CX95" s="96">
        <f t="shared" si="335"/>
        <v>1068796.2775319559</v>
      </c>
      <c r="CY95" s="96">
        <f t="shared" si="335"/>
        <v>1086068.7862682699</v>
      </c>
      <c r="CZ95" s="96">
        <f t="shared" si="335"/>
        <v>1103341.2950045839</v>
      </c>
      <c r="DA95" s="96">
        <f t="shared" si="335"/>
        <v>1120613.8037408979</v>
      </c>
      <c r="DB95" s="96">
        <f t="shared" si="335"/>
        <v>1137886.3124772119</v>
      </c>
      <c r="DC95" s="96">
        <f t="shared" si="335"/>
        <v>1155158.821213526</v>
      </c>
      <c r="DD95" s="96">
        <f t="shared" si="335"/>
        <v>1172431.32994984</v>
      </c>
      <c r="DE95" s="75">
        <f>CS95</f>
        <v>985948.7338503853</v>
      </c>
      <c r="DF95" s="96">
        <f t="shared" ref="DF95:DQ95" si="336">DE97</f>
        <v>1189703.8386861547</v>
      </c>
      <c r="DG95" s="96">
        <f t="shared" si="336"/>
        <v>1206976.3474224687</v>
      </c>
      <c r="DH95" s="96">
        <f t="shared" si="336"/>
        <v>1224248.8561587827</v>
      </c>
      <c r="DI95" s="96">
        <f t="shared" si="336"/>
        <v>1238006.3648950967</v>
      </c>
      <c r="DJ95" s="96">
        <f t="shared" si="336"/>
        <v>1255278.8736314108</v>
      </c>
      <c r="DK95" s="96">
        <f t="shared" si="336"/>
        <v>1272551.3823677248</v>
      </c>
      <c r="DL95" s="96">
        <f t="shared" si="336"/>
        <v>1289823.8911040388</v>
      </c>
      <c r="DM95" s="96">
        <f t="shared" si="336"/>
        <v>1307096.3998403528</v>
      </c>
      <c r="DN95" s="96">
        <f t="shared" si="336"/>
        <v>1324368.9085766668</v>
      </c>
      <c r="DO95" s="96">
        <f t="shared" si="336"/>
        <v>1341641.4173129809</v>
      </c>
      <c r="DP95" s="96">
        <f t="shared" si="336"/>
        <v>1358913.9260492949</v>
      </c>
      <c r="DQ95" s="96">
        <f t="shared" si="336"/>
        <v>1376186.4347856089</v>
      </c>
      <c r="DR95" s="75">
        <f>DF95</f>
        <v>1189703.8386861547</v>
      </c>
      <c r="DS95" s="96">
        <f t="shared" ref="DS95:ED95" si="337">DR97</f>
        <v>1393458.9435219241</v>
      </c>
      <c r="DT95" s="96">
        <f t="shared" si="337"/>
        <v>1410731.4522582381</v>
      </c>
      <c r="DU95" s="96">
        <f t="shared" si="337"/>
        <v>1428003.9609945521</v>
      </c>
      <c r="DV95" s="96">
        <f t="shared" si="337"/>
        <v>1441761.4697308661</v>
      </c>
      <c r="DW95" s="96">
        <f t="shared" si="337"/>
        <v>1459033.9784671802</v>
      </c>
      <c r="DX95" s="96">
        <f t="shared" si="337"/>
        <v>1476306.4872034942</v>
      </c>
      <c r="DY95" s="96">
        <f t="shared" si="337"/>
        <v>1493578.9959398082</v>
      </c>
      <c r="DZ95" s="96">
        <f t="shared" si="337"/>
        <v>1510851.5046761222</v>
      </c>
      <c r="EA95" s="96">
        <f t="shared" si="337"/>
        <v>1528124.0134124362</v>
      </c>
      <c r="EB95" s="96">
        <f t="shared" si="337"/>
        <v>1545396.5221487503</v>
      </c>
      <c r="EC95" s="96">
        <f t="shared" si="337"/>
        <v>1562669.0308850643</v>
      </c>
      <c r="ED95" s="96">
        <f t="shared" si="337"/>
        <v>1579941.5396213783</v>
      </c>
      <c r="EE95" s="76">
        <f>DS95</f>
        <v>1393458.9435219241</v>
      </c>
    </row>
    <row r="96" spans="3:148" x14ac:dyDescent="0.2">
      <c r="D96" s="2" t="s">
        <v>123</v>
      </c>
      <c r="F96" s="96">
        <f t="shared" ref="F96:Q96" si="338">F93</f>
        <v>-12508.491263685886</v>
      </c>
      <c r="G96" s="96">
        <f t="shared" si="338"/>
        <v>-9008.4912636858862</v>
      </c>
      <c r="H96" s="96">
        <f t="shared" si="338"/>
        <v>-5608.4912636858862</v>
      </c>
      <c r="I96" s="96">
        <f t="shared" si="338"/>
        <v>-4908.4912636858862</v>
      </c>
      <c r="J96" s="96">
        <f t="shared" si="338"/>
        <v>-1508.4912636858862</v>
      </c>
      <c r="K96" s="96">
        <f t="shared" si="338"/>
        <v>2191.5087363141138</v>
      </c>
      <c r="L96" s="96">
        <f t="shared" si="338"/>
        <v>491.50873631411378</v>
      </c>
      <c r="M96" s="96">
        <f t="shared" si="338"/>
        <v>491.50873631411378</v>
      </c>
      <c r="N96" s="96">
        <f t="shared" si="338"/>
        <v>1041.5087363141138</v>
      </c>
      <c r="O96" s="96">
        <f t="shared" si="338"/>
        <v>4641.5087363141138</v>
      </c>
      <c r="P96" s="96">
        <f t="shared" si="338"/>
        <v>6341.5087363141138</v>
      </c>
      <c r="Q96" s="96">
        <f t="shared" si="338"/>
        <v>10241.508736314114</v>
      </c>
      <c r="R96" s="75">
        <f>SUM(F96:Q96)</f>
        <v>-8101.8951642306347</v>
      </c>
      <c r="S96" s="96">
        <f t="shared" ref="S96:AD96" si="339">S93</f>
        <v>7822.5087363141138</v>
      </c>
      <c r="T96" s="96">
        <f t="shared" si="339"/>
        <v>8637.5087363141138</v>
      </c>
      <c r="U96" s="96">
        <f t="shared" si="339"/>
        <v>6602.5087363141138</v>
      </c>
      <c r="V96" s="96">
        <f t="shared" si="339"/>
        <v>4137.5087363141138</v>
      </c>
      <c r="W96" s="96">
        <f t="shared" si="339"/>
        <v>11002.508736314114</v>
      </c>
      <c r="X96" s="96">
        <f t="shared" si="339"/>
        <v>9302.5087363141138</v>
      </c>
      <c r="Y96" s="96">
        <f t="shared" si="339"/>
        <v>11002.508736314114</v>
      </c>
      <c r="Z96" s="96">
        <f t="shared" si="339"/>
        <v>11002.508736314114</v>
      </c>
      <c r="AA96" s="96">
        <f t="shared" si="339"/>
        <v>11002.508736314114</v>
      </c>
      <c r="AB96" s="96">
        <f t="shared" si="339"/>
        <v>11002.508736314114</v>
      </c>
      <c r="AC96" s="96">
        <f t="shared" si="339"/>
        <v>12582.508736314114</v>
      </c>
      <c r="AD96" s="96">
        <f t="shared" si="339"/>
        <v>12582.508736314114</v>
      </c>
      <c r="AE96" s="75">
        <f>SUM(S96:AD96)</f>
        <v>116680.10483576934</v>
      </c>
      <c r="AF96" s="96">
        <f t="shared" ref="AF96:AQ96" si="340">AF93</f>
        <v>12987.508736314114</v>
      </c>
      <c r="AG96" s="96">
        <f t="shared" si="340"/>
        <v>12987.508736314114</v>
      </c>
      <c r="AH96" s="96">
        <f t="shared" si="340"/>
        <v>9472.5087363141138</v>
      </c>
      <c r="AI96" s="96">
        <f t="shared" si="340"/>
        <v>12987.508736314114</v>
      </c>
      <c r="AJ96" s="96">
        <f t="shared" si="340"/>
        <v>12987.508736314114</v>
      </c>
      <c r="AK96" s="96">
        <f t="shared" si="340"/>
        <v>12987.508736314114</v>
      </c>
      <c r="AL96" s="96">
        <f t="shared" si="340"/>
        <v>12987.508736314114</v>
      </c>
      <c r="AM96" s="96">
        <f t="shared" si="340"/>
        <v>12987.508736314114</v>
      </c>
      <c r="AN96" s="96">
        <f t="shared" si="340"/>
        <v>12987.508736314114</v>
      </c>
      <c r="AO96" s="96">
        <f t="shared" si="340"/>
        <v>12987.508736314114</v>
      </c>
      <c r="AP96" s="96">
        <f t="shared" si="340"/>
        <v>12987.508736314114</v>
      </c>
      <c r="AQ96" s="96">
        <f t="shared" si="340"/>
        <v>12987.508736314114</v>
      </c>
      <c r="AR96" s="75">
        <f>SUM(AF96:AQ96)</f>
        <v>152335.10483576934</v>
      </c>
      <c r="AS96" s="96">
        <f t="shared" ref="AS96:BD96" si="341">AS93</f>
        <v>12987.508736314114</v>
      </c>
      <c r="AT96" s="96">
        <f t="shared" si="341"/>
        <v>12987.508736314114</v>
      </c>
      <c r="AU96" s="96">
        <f t="shared" si="341"/>
        <v>9472.5087363141138</v>
      </c>
      <c r="AV96" s="96">
        <f t="shared" si="341"/>
        <v>12987.508736314114</v>
      </c>
      <c r="AW96" s="96">
        <f t="shared" si="341"/>
        <v>12987.508736314114</v>
      </c>
      <c r="AX96" s="96">
        <f t="shared" si="341"/>
        <v>12987.508736314114</v>
      </c>
      <c r="AY96" s="96">
        <f t="shared" si="341"/>
        <v>12987.508736314114</v>
      </c>
      <c r="AZ96" s="96">
        <f t="shared" si="341"/>
        <v>12987.508736314114</v>
      </c>
      <c r="BA96" s="96">
        <f t="shared" si="341"/>
        <v>12987.508736314114</v>
      </c>
      <c r="BB96" s="96">
        <f t="shared" si="341"/>
        <v>12987.508736314114</v>
      </c>
      <c r="BC96" s="96">
        <f t="shared" si="341"/>
        <v>12987.508736314114</v>
      </c>
      <c r="BD96" s="96">
        <f t="shared" si="341"/>
        <v>12987.508736314114</v>
      </c>
      <c r="BE96" s="75">
        <f>SUM(AS96:BD96)</f>
        <v>152335.10483576934</v>
      </c>
      <c r="BF96" s="96">
        <f t="shared" ref="BF96:BQ96" si="342">BF93</f>
        <v>12987.508736314114</v>
      </c>
      <c r="BG96" s="96">
        <f t="shared" si="342"/>
        <v>12987.508736314114</v>
      </c>
      <c r="BH96" s="96">
        <f t="shared" si="342"/>
        <v>9472.5087363141138</v>
      </c>
      <c r="BI96" s="96">
        <f t="shared" si="342"/>
        <v>12987.508736314114</v>
      </c>
      <c r="BJ96" s="96">
        <f t="shared" si="342"/>
        <v>12987.508736314114</v>
      </c>
      <c r="BK96" s="96">
        <f t="shared" si="342"/>
        <v>12987.508736314114</v>
      </c>
      <c r="BL96" s="96">
        <f t="shared" si="342"/>
        <v>12987.508736314114</v>
      </c>
      <c r="BM96" s="96">
        <f t="shared" si="342"/>
        <v>12987.508736314114</v>
      </c>
      <c r="BN96" s="96">
        <f t="shared" si="342"/>
        <v>12987.508736314114</v>
      </c>
      <c r="BO96" s="96">
        <f t="shared" si="342"/>
        <v>17272.508736314114</v>
      </c>
      <c r="BP96" s="96">
        <f t="shared" si="342"/>
        <v>17272.508736314114</v>
      </c>
      <c r="BQ96" s="96">
        <f t="shared" si="342"/>
        <v>17272.508736314114</v>
      </c>
      <c r="BR96" s="75">
        <f>SUM(BF96:BQ96)</f>
        <v>165190.10483576934</v>
      </c>
      <c r="BS96" s="96">
        <f t="shared" ref="BS96:CD96" si="343">BS93</f>
        <v>17272.508736314114</v>
      </c>
      <c r="BT96" s="96">
        <f t="shared" si="343"/>
        <v>17272.508736314114</v>
      </c>
      <c r="BU96" s="96">
        <f t="shared" si="343"/>
        <v>13757.508736314114</v>
      </c>
      <c r="BV96" s="96">
        <f t="shared" si="343"/>
        <v>17272.508736314114</v>
      </c>
      <c r="BW96" s="96">
        <f t="shared" si="343"/>
        <v>17272.508736314114</v>
      </c>
      <c r="BX96" s="96">
        <f t="shared" si="343"/>
        <v>17272.508736314114</v>
      </c>
      <c r="BY96" s="96">
        <f t="shared" si="343"/>
        <v>17272.508736314114</v>
      </c>
      <c r="BZ96" s="96">
        <f t="shared" si="343"/>
        <v>17272.508736314114</v>
      </c>
      <c r="CA96" s="96">
        <f t="shared" si="343"/>
        <v>17272.508736314114</v>
      </c>
      <c r="CB96" s="96">
        <f t="shared" si="343"/>
        <v>17272.508736314114</v>
      </c>
      <c r="CC96" s="96">
        <f t="shared" si="343"/>
        <v>17272.508736314114</v>
      </c>
      <c r="CD96" s="96">
        <f t="shared" si="343"/>
        <v>17272.508736314114</v>
      </c>
      <c r="CE96" s="75">
        <f>SUM(BS96:CD96)</f>
        <v>203755.10483576931</v>
      </c>
      <c r="CF96" s="96">
        <f t="shared" ref="CF96:CQ96" si="344">CF93</f>
        <v>17272.508736314114</v>
      </c>
      <c r="CG96" s="96">
        <f t="shared" si="344"/>
        <v>17272.508736314114</v>
      </c>
      <c r="CH96" s="96">
        <f t="shared" si="344"/>
        <v>13757.508736314114</v>
      </c>
      <c r="CI96" s="96">
        <f t="shared" si="344"/>
        <v>17272.508736314114</v>
      </c>
      <c r="CJ96" s="96">
        <f t="shared" si="344"/>
        <v>17272.508736314114</v>
      </c>
      <c r="CK96" s="96">
        <f t="shared" si="344"/>
        <v>17272.508736314114</v>
      </c>
      <c r="CL96" s="96">
        <f t="shared" si="344"/>
        <v>17272.508736314114</v>
      </c>
      <c r="CM96" s="96">
        <f t="shared" si="344"/>
        <v>17272.508736314114</v>
      </c>
      <c r="CN96" s="96">
        <f t="shared" si="344"/>
        <v>17272.508736314114</v>
      </c>
      <c r="CO96" s="96">
        <f t="shared" si="344"/>
        <v>17272.508736314114</v>
      </c>
      <c r="CP96" s="96">
        <f t="shared" si="344"/>
        <v>17272.508736314114</v>
      </c>
      <c r="CQ96" s="96">
        <f t="shared" si="344"/>
        <v>17272.508736314114</v>
      </c>
      <c r="CR96" s="75">
        <f>SUM(CF96:CQ96)</f>
        <v>203755.10483576931</v>
      </c>
      <c r="CS96" s="96">
        <f t="shared" ref="CS96:DD96" si="345">CS93</f>
        <v>17272.508736314114</v>
      </c>
      <c r="CT96" s="96">
        <f t="shared" si="345"/>
        <v>17272.508736314114</v>
      </c>
      <c r="CU96" s="96">
        <f t="shared" si="345"/>
        <v>13757.508736314114</v>
      </c>
      <c r="CV96" s="96">
        <f t="shared" si="345"/>
        <v>17272.508736314114</v>
      </c>
      <c r="CW96" s="96">
        <f t="shared" si="345"/>
        <v>17272.508736314114</v>
      </c>
      <c r="CX96" s="96">
        <f t="shared" si="345"/>
        <v>17272.508736314114</v>
      </c>
      <c r="CY96" s="96">
        <f t="shared" si="345"/>
        <v>17272.508736314114</v>
      </c>
      <c r="CZ96" s="96">
        <f t="shared" si="345"/>
        <v>17272.508736314114</v>
      </c>
      <c r="DA96" s="96">
        <f t="shared" si="345"/>
        <v>17272.508736314114</v>
      </c>
      <c r="DB96" s="96">
        <f t="shared" si="345"/>
        <v>17272.508736314114</v>
      </c>
      <c r="DC96" s="96">
        <f t="shared" si="345"/>
        <v>17272.508736314114</v>
      </c>
      <c r="DD96" s="96">
        <f t="shared" si="345"/>
        <v>17272.508736314114</v>
      </c>
      <c r="DE96" s="75">
        <f>SUM(CS96:DD96)</f>
        <v>203755.10483576931</v>
      </c>
      <c r="DF96" s="96">
        <f t="shared" ref="DF96:DQ96" si="346">DF93</f>
        <v>17272.508736314114</v>
      </c>
      <c r="DG96" s="96">
        <f t="shared" si="346"/>
        <v>17272.508736314114</v>
      </c>
      <c r="DH96" s="96">
        <f t="shared" si="346"/>
        <v>13757.508736314114</v>
      </c>
      <c r="DI96" s="96">
        <f t="shared" si="346"/>
        <v>17272.508736314114</v>
      </c>
      <c r="DJ96" s="96">
        <f t="shared" si="346"/>
        <v>17272.508736314114</v>
      </c>
      <c r="DK96" s="96">
        <f t="shared" si="346"/>
        <v>17272.508736314114</v>
      </c>
      <c r="DL96" s="96">
        <f t="shared" si="346"/>
        <v>17272.508736314114</v>
      </c>
      <c r="DM96" s="96">
        <f t="shared" si="346"/>
        <v>17272.508736314114</v>
      </c>
      <c r="DN96" s="96">
        <f t="shared" si="346"/>
        <v>17272.508736314114</v>
      </c>
      <c r="DO96" s="96">
        <f t="shared" si="346"/>
        <v>17272.508736314114</v>
      </c>
      <c r="DP96" s="96">
        <f t="shared" si="346"/>
        <v>17272.508736314114</v>
      </c>
      <c r="DQ96" s="96">
        <f t="shared" si="346"/>
        <v>17272.508736314114</v>
      </c>
      <c r="DR96" s="75">
        <f>SUM(DF96:DQ96)</f>
        <v>203755.10483576931</v>
      </c>
      <c r="DS96" s="96">
        <f t="shared" ref="DS96:ED96" si="347">DS93</f>
        <v>17272.508736314114</v>
      </c>
      <c r="DT96" s="96">
        <f t="shared" si="347"/>
        <v>17272.508736314114</v>
      </c>
      <c r="DU96" s="96">
        <f t="shared" si="347"/>
        <v>13757.508736314114</v>
      </c>
      <c r="DV96" s="96">
        <f t="shared" si="347"/>
        <v>17272.508736314114</v>
      </c>
      <c r="DW96" s="96">
        <f t="shared" si="347"/>
        <v>17272.508736314114</v>
      </c>
      <c r="DX96" s="96">
        <f t="shared" si="347"/>
        <v>17272.508736314114</v>
      </c>
      <c r="DY96" s="96">
        <f t="shared" si="347"/>
        <v>17272.508736314114</v>
      </c>
      <c r="DZ96" s="96">
        <f t="shared" si="347"/>
        <v>17272.508736314114</v>
      </c>
      <c r="EA96" s="96">
        <f t="shared" si="347"/>
        <v>17272.508736314114</v>
      </c>
      <c r="EB96" s="96">
        <f t="shared" si="347"/>
        <v>17272.508736314114</v>
      </c>
      <c r="EC96" s="96">
        <f t="shared" si="347"/>
        <v>17272.508736314114</v>
      </c>
      <c r="ED96" s="96">
        <f t="shared" si="347"/>
        <v>17272.508736314114</v>
      </c>
      <c r="EE96" s="76">
        <f>SUM(DS96:ED96)</f>
        <v>203755.10483576931</v>
      </c>
    </row>
    <row r="97" spans="4:135" x14ac:dyDescent="0.2">
      <c r="D97" s="2" t="s">
        <v>124</v>
      </c>
      <c r="F97" s="96">
        <f t="shared" ref="F97:AK97" si="348">F95+F96</f>
        <v>-12508.491263685886</v>
      </c>
      <c r="G97" s="96">
        <f t="shared" si="348"/>
        <v>-21516.982527371772</v>
      </c>
      <c r="H97" s="96">
        <f t="shared" si="348"/>
        <v>-27125.473791057659</v>
      </c>
      <c r="I97" s="96">
        <f t="shared" si="348"/>
        <v>-32033.965054743545</v>
      </c>
      <c r="J97" s="96">
        <f t="shared" si="348"/>
        <v>-33542.456318429431</v>
      </c>
      <c r="K97" s="96">
        <f t="shared" si="348"/>
        <v>-31350.947582115317</v>
      </c>
      <c r="L97" s="96">
        <f t="shared" si="348"/>
        <v>-30859.438845801204</v>
      </c>
      <c r="M97" s="96">
        <f t="shared" si="348"/>
        <v>-30367.93010948709</v>
      </c>
      <c r="N97" s="96">
        <f t="shared" si="348"/>
        <v>-29326.421373172976</v>
      </c>
      <c r="O97" s="96">
        <f t="shared" si="348"/>
        <v>-24684.912636858862</v>
      </c>
      <c r="P97" s="96">
        <f t="shared" si="348"/>
        <v>-18343.403900544748</v>
      </c>
      <c r="Q97" s="96">
        <f t="shared" si="348"/>
        <v>-8101.8951642306347</v>
      </c>
      <c r="R97" s="75">
        <f t="shared" si="348"/>
        <v>-8101.8951642306347</v>
      </c>
      <c r="S97" s="96">
        <f t="shared" si="348"/>
        <v>-279.38642791652092</v>
      </c>
      <c r="T97" s="96">
        <f t="shared" si="348"/>
        <v>8358.1223083975929</v>
      </c>
      <c r="U97" s="96">
        <f t="shared" si="348"/>
        <v>14960.631044711707</v>
      </c>
      <c r="V97" s="96">
        <f t="shared" si="348"/>
        <v>19098.13978102582</v>
      </c>
      <c r="W97" s="96">
        <f t="shared" si="348"/>
        <v>30100.648517339934</v>
      </c>
      <c r="X97" s="96">
        <f t="shared" si="348"/>
        <v>39403.157253654048</v>
      </c>
      <c r="Y97" s="96">
        <f t="shared" si="348"/>
        <v>50405.665989968162</v>
      </c>
      <c r="Z97" s="96">
        <f t="shared" si="348"/>
        <v>61408.174726282276</v>
      </c>
      <c r="AA97" s="96">
        <f t="shared" si="348"/>
        <v>72410.683462596382</v>
      </c>
      <c r="AB97" s="96">
        <f t="shared" si="348"/>
        <v>83413.192198910489</v>
      </c>
      <c r="AC97" s="96">
        <f t="shared" si="348"/>
        <v>95995.700935224595</v>
      </c>
      <c r="AD97" s="96">
        <f t="shared" si="348"/>
        <v>108578.2096715387</v>
      </c>
      <c r="AE97" s="75">
        <f t="shared" si="348"/>
        <v>108578.2096715387</v>
      </c>
      <c r="AF97" s="96">
        <f t="shared" si="348"/>
        <v>121565.71840785281</v>
      </c>
      <c r="AG97" s="96">
        <f t="shared" si="348"/>
        <v>134553.22714416691</v>
      </c>
      <c r="AH97" s="96">
        <f t="shared" si="348"/>
        <v>144025.73588048102</v>
      </c>
      <c r="AI97" s="96">
        <f t="shared" si="348"/>
        <v>157013.24461679513</v>
      </c>
      <c r="AJ97" s="96">
        <f t="shared" si="348"/>
        <v>170000.75335310923</v>
      </c>
      <c r="AK97" s="96">
        <f t="shared" si="348"/>
        <v>182988.26208942334</v>
      </c>
      <c r="AL97" s="96">
        <f t="shared" ref="AL97:BQ97" si="349">AL95+AL96</f>
        <v>195975.77082573745</v>
      </c>
      <c r="AM97" s="96">
        <f t="shared" si="349"/>
        <v>208963.27956205155</v>
      </c>
      <c r="AN97" s="96">
        <f t="shared" si="349"/>
        <v>221950.78829836566</v>
      </c>
      <c r="AO97" s="96">
        <f t="shared" si="349"/>
        <v>234938.29703467977</v>
      </c>
      <c r="AP97" s="96">
        <f t="shared" si="349"/>
        <v>247925.80577099387</v>
      </c>
      <c r="AQ97" s="96">
        <f t="shared" si="349"/>
        <v>260913.31450730798</v>
      </c>
      <c r="AR97" s="75">
        <f t="shared" si="349"/>
        <v>260913.31450730804</v>
      </c>
      <c r="AS97" s="96">
        <f t="shared" si="349"/>
        <v>273900.82324362214</v>
      </c>
      <c r="AT97" s="96">
        <f t="shared" si="349"/>
        <v>286888.33197993628</v>
      </c>
      <c r="AU97" s="96">
        <f t="shared" si="349"/>
        <v>296360.84071625042</v>
      </c>
      <c r="AV97" s="96">
        <f t="shared" si="349"/>
        <v>309348.34945256455</v>
      </c>
      <c r="AW97" s="96">
        <f t="shared" si="349"/>
        <v>322335.85818887869</v>
      </c>
      <c r="AX97" s="96">
        <f t="shared" si="349"/>
        <v>335323.36692519282</v>
      </c>
      <c r="AY97" s="96">
        <f t="shared" si="349"/>
        <v>348310.87566150696</v>
      </c>
      <c r="AZ97" s="96">
        <f t="shared" si="349"/>
        <v>361298.38439782109</v>
      </c>
      <c r="BA97" s="96">
        <f t="shared" si="349"/>
        <v>374285.89313413523</v>
      </c>
      <c r="BB97" s="96">
        <f t="shared" si="349"/>
        <v>387273.40187044936</v>
      </c>
      <c r="BC97" s="96">
        <f t="shared" si="349"/>
        <v>400260.9106067635</v>
      </c>
      <c r="BD97" s="96">
        <f t="shared" si="349"/>
        <v>413248.41934307764</v>
      </c>
      <c r="BE97" s="75">
        <f t="shared" si="349"/>
        <v>413248.41934307734</v>
      </c>
      <c r="BF97" s="96">
        <f t="shared" si="349"/>
        <v>426235.92807939148</v>
      </c>
      <c r="BG97" s="96">
        <f t="shared" si="349"/>
        <v>439223.43681570562</v>
      </c>
      <c r="BH97" s="96">
        <f t="shared" si="349"/>
        <v>448695.94555201975</v>
      </c>
      <c r="BI97" s="96">
        <f t="shared" si="349"/>
        <v>461683.45428833389</v>
      </c>
      <c r="BJ97" s="96">
        <f t="shared" si="349"/>
        <v>474670.96302464802</v>
      </c>
      <c r="BK97" s="96">
        <f t="shared" si="349"/>
        <v>487658.47176096216</v>
      </c>
      <c r="BL97" s="96">
        <f t="shared" si="349"/>
        <v>500645.98049727629</v>
      </c>
      <c r="BM97" s="96">
        <f t="shared" si="349"/>
        <v>513633.48923359043</v>
      </c>
      <c r="BN97" s="96">
        <f t="shared" si="349"/>
        <v>526620.99796990457</v>
      </c>
      <c r="BO97" s="96">
        <f t="shared" si="349"/>
        <v>543893.5067062187</v>
      </c>
      <c r="BP97" s="96">
        <f t="shared" si="349"/>
        <v>561166.01544253284</v>
      </c>
      <c r="BQ97" s="96">
        <f t="shared" si="349"/>
        <v>578438.52417884697</v>
      </c>
      <c r="BR97" s="75">
        <f t="shared" ref="BR97:CW97" si="350">BR95+BR96</f>
        <v>578438.52417884674</v>
      </c>
      <c r="BS97" s="96">
        <f t="shared" si="350"/>
        <v>595711.03291516087</v>
      </c>
      <c r="BT97" s="96">
        <f t="shared" si="350"/>
        <v>612983.54165147501</v>
      </c>
      <c r="BU97" s="96">
        <f t="shared" si="350"/>
        <v>626741.05038778915</v>
      </c>
      <c r="BV97" s="96">
        <f t="shared" si="350"/>
        <v>644013.55912410328</v>
      </c>
      <c r="BW97" s="96">
        <f t="shared" si="350"/>
        <v>661286.06786041742</v>
      </c>
      <c r="BX97" s="96">
        <f t="shared" si="350"/>
        <v>678558.57659673155</v>
      </c>
      <c r="BY97" s="96">
        <f t="shared" si="350"/>
        <v>695831.08533304569</v>
      </c>
      <c r="BZ97" s="96">
        <f t="shared" si="350"/>
        <v>713103.59406935982</v>
      </c>
      <c r="CA97" s="96">
        <f t="shared" si="350"/>
        <v>730376.10280567396</v>
      </c>
      <c r="CB97" s="96">
        <f t="shared" si="350"/>
        <v>747648.6115419881</v>
      </c>
      <c r="CC97" s="96">
        <f t="shared" si="350"/>
        <v>764921.12027830223</v>
      </c>
      <c r="CD97" s="96">
        <f t="shared" si="350"/>
        <v>782193.62901461637</v>
      </c>
      <c r="CE97" s="75">
        <f t="shared" si="350"/>
        <v>782193.62901461602</v>
      </c>
      <c r="CF97" s="96">
        <f t="shared" si="350"/>
        <v>799466.13775093015</v>
      </c>
      <c r="CG97" s="96">
        <f t="shared" si="350"/>
        <v>816738.64648724429</v>
      </c>
      <c r="CH97" s="96">
        <f t="shared" si="350"/>
        <v>830496.15522355842</v>
      </c>
      <c r="CI97" s="96">
        <f t="shared" si="350"/>
        <v>847768.66395987256</v>
      </c>
      <c r="CJ97" s="96">
        <f t="shared" si="350"/>
        <v>865041.1726961867</v>
      </c>
      <c r="CK97" s="96">
        <f t="shared" si="350"/>
        <v>882313.68143250083</v>
      </c>
      <c r="CL97" s="96">
        <f t="shared" si="350"/>
        <v>899586.19016881497</v>
      </c>
      <c r="CM97" s="96">
        <f t="shared" si="350"/>
        <v>916858.6989051291</v>
      </c>
      <c r="CN97" s="96">
        <f t="shared" si="350"/>
        <v>934131.20764144324</v>
      </c>
      <c r="CO97" s="96">
        <f t="shared" si="350"/>
        <v>951403.71637775737</v>
      </c>
      <c r="CP97" s="96">
        <f t="shared" si="350"/>
        <v>968676.22511407151</v>
      </c>
      <c r="CQ97" s="96">
        <f t="shared" si="350"/>
        <v>985948.73385038564</v>
      </c>
      <c r="CR97" s="75">
        <f t="shared" si="350"/>
        <v>985948.7338503853</v>
      </c>
      <c r="CS97" s="96">
        <f t="shared" si="350"/>
        <v>1003221.2425866994</v>
      </c>
      <c r="CT97" s="96">
        <f t="shared" si="350"/>
        <v>1020493.7513230136</v>
      </c>
      <c r="CU97" s="96">
        <f t="shared" si="350"/>
        <v>1034251.2600593277</v>
      </c>
      <c r="CV97" s="96">
        <f t="shared" si="350"/>
        <v>1051523.7687956418</v>
      </c>
      <c r="CW97" s="96">
        <f t="shared" si="350"/>
        <v>1068796.2775319559</v>
      </c>
      <c r="CX97" s="96">
        <f t="shared" ref="CX97:EC97" si="351">CX95+CX96</f>
        <v>1086068.7862682699</v>
      </c>
      <c r="CY97" s="96">
        <f t="shared" si="351"/>
        <v>1103341.2950045839</v>
      </c>
      <c r="CZ97" s="96">
        <f t="shared" si="351"/>
        <v>1120613.8037408979</v>
      </c>
      <c r="DA97" s="96">
        <f t="shared" si="351"/>
        <v>1137886.3124772119</v>
      </c>
      <c r="DB97" s="96">
        <f t="shared" si="351"/>
        <v>1155158.821213526</v>
      </c>
      <c r="DC97" s="96">
        <f t="shared" si="351"/>
        <v>1172431.32994984</v>
      </c>
      <c r="DD97" s="96">
        <f t="shared" si="351"/>
        <v>1189703.838686154</v>
      </c>
      <c r="DE97" s="75">
        <f t="shared" si="351"/>
        <v>1189703.8386861547</v>
      </c>
      <c r="DF97" s="96">
        <f t="shared" si="351"/>
        <v>1206976.3474224687</v>
      </c>
      <c r="DG97" s="96">
        <f t="shared" si="351"/>
        <v>1224248.8561587827</v>
      </c>
      <c r="DH97" s="96">
        <f t="shared" si="351"/>
        <v>1238006.3648950967</v>
      </c>
      <c r="DI97" s="96">
        <f t="shared" si="351"/>
        <v>1255278.8736314108</v>
      </c>
      <c r="DJ97" s="96">
        <f t="shared" si="351"/>
        <v>1272551.3823677248</v>
      </c>
      <c r="DK97" s="96">
        <f t="shared" si="351"/>
        <v>1289823.8911040388</v>
      </c>
      <c r="DL97" s="96">
        <f t="shared" si="351"/>
        <v>1307096.3998403528</v>
      </c>
      <c r="DM97" s="96">
        <f t="shared" si="351"/>
        <v>1324368.9085766668</v>
      </c>
      <c r="DN97" s="96">
        <f t="shared" si="351"/>
        <v>1341641.4173129809</v>
      </c>
      <c r="DO97" s="96">
        <f t="shared" si="351"/>
        <v>1358913.9260492949</v>
      </c>
      <c r="DP97" s="96">
        <f t="shared" si="351"/>
        <v>1376186.4347856089</v>
      </c>
      <c r="DQ97" s="96">
        <f t="shared" si="351"/>
        <v>1393458.9435219229</v>
      </c>
      <c r="DR97" s="75">
        <f t="shared" si="351"/>
        <v>1393458.9435219241</v>
      </c>
      <c r="DS97" s="96">
        <f t="shared" si="351"/>
        <v>1410731.4522582381</v>
      </c>
      <c r="DT97" s="96">
        <f t="shared" si="351"/>
        <v>1428003.9609945521</v>
      </c>
      <c r="DU97" s="96">
        <f t="shared" si="351"/>
        <v>1441761.4697308661</v>
      </c>
      <c r="DV97" s="96">
        <f t="shared" si="351"/>
        <v>1459033.9784671802</v>
      </c>
      <c r="DW97" s="96">
        <f t="shared" si="351"/>
        <v>1476306.4872034942</v>
      </c>
      <c r="DX97" s="96">
        <f t="shared" si="351"/>
        <v>1493578.9959398082</v>
      </c>
      <c r="DY97" s="96">
        <f t="shared" si="351"/>
        <v>1510851.5046761222</v>
      </c>
      <c r="DZ97" s="96">
        <f t="shared" si="351"/>
        <v>1528124.0134124362</v>
      </c>
      <c r="EA97" s="96">
        <f t="shared" si="351"/>
        <v>1545396.5221487503</v>
      </c>
      <c r="EB97" s="96">
        <f t="shared" si="351"/>
        <v>1562669.0308850643</v>
      </c>
      <c r="EC97" s="96">
        <f t="shared" si="351"/>
        <v>1579941.5396213783</v>
      </c>
      <c r="ED97" s="96">
        <f t="shared" ref="ED97:EE97" si="352">ED95+ED96</f>
        <v>1597214.0483576923</v>
      </c>
      <c r="EE97" s="76">
        <f t="shared" si="352"/>
        <v>1597214.0483576935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W1000"/>
  <sheetViews>
    <sheetView zoomScaleNormal="100" workbookViewId="0">
      <selection activeCell="C29" sqref="C29"/>
    </sheetView>
  </sheetViews>
  <sheetFormatPr baseColWidth="10" defaultColWidth="14.42578125" defaultRowHeight="11.25" x14ac:dyDescent="0.2"/>
  <cols>
    <col min="1" max="1" width="8" style="160" customWidth="1"/>
    <col min="2" max="2" width="6.42578125" style="160" customWidth="1"/>
    <col min="3" max="3" width="21" style="160" customWidth="1"/>
    <col min="4" max="4" width="7.7109375" style="160" hidden="1" customWidth="1"/>
    <col min="5" max="5" width="15.42578125" style="160" hidden="1" customWidth="1"/>
    <col min="6" max="6" width="5.28515625" style="160" hidden="1" customWidth="1"/>
    <col min="7" max="7" width="11.7109375" style="160" hidden="1" customWidth="1"/>
    <col min="8" max="19" width="10" style="160" hidden="1" customWidth="1"/>
    <col min="20" max="103" width="10" style="160" customWidth="1"/>
    <col min="104" max="104" width="14.42578125" style="160" customWidth="1"/>
    <col min="105" max="16384" width="14.42578125" style="160"/>
  </cols>
  <sheetData>
    <row r="1" spans="1:127" ht="12" customHeight="1" x14ac:dyDescent="0.25">
      <c r="A1" s="562" t="s">
        <v>263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ht="11.25" customHeight="1" x14ac:dyDescent="0.2">
      <c r="F2" s="161"/>
      <c r="G2" s="162"/>
      <c r="H2" s="161">
        <v>2025</v>
      </c>
      <c r="I2" s="161">
        <v>2025</v>
      </c>
      <c r="J2" s="161">
        <v>2025</v>
      </c>
      <c r="K2" s="161">
        <v>2025</v>
      </c>
      <c r="L2" s="161">
        <v>2025</v>
      </c>
      <c r="M2" s="161">
        <v>2025</v>
      </c>
      <c r="N2" s="161">
        <v>2025</v>
      </c>
      <c r="O2" s="161">
        <v>2025</v>
      </c>
      <c r="P2" s="161">
        <v>2025</v>
      </c>
      <c r="Q2" s="161">
        <v>2025</v>
      </c>
      <c r="R2" s="161">
        <v>2025</v>
      </c>
      <c r="S2" s="161">
        <v>2025</v>
      </c>
      <c r="T2" s="161">
        <v>2026</v>
      </c>
      <c r="U2" s="161">
        <v>2026</v>
      </c>
      <c r="V2" s="161">
        <v>2026</v>
      </c>
      <c r="W2" s="161">
        <v>2026</v>
      </c>
      <c r="X2" s="161">
        <v>2026</v>
      </c>
      <c r="Y2" s="161">
        <v>2026</v>
      </c>
      <c r="Z2" s="161">
        <v>2026</v>
      </c>
      <c r="AA2" s="161">
        <v>2026</v>
      </c>
      <c r="AB2" s="161">
        <v>2026</v>
      </c>
      <c r="AC2" s="161">
        <v>2026</v>
      </c>
      <c r="AD2" s="161">
        <v>2026</v>
      </c>
      <c r="AE2" s="161">
        <v>2026</v>
      </c>
      <c r="AF2" s="163">
        <v>2027</v>
      </c>
      <c r="AG2" s="163">
        <v>2027</v>
      </c>
      <c r="AH2" s="163">
        <v>2027</v>
      </c>
      <c r="AI2" s="163">
        <v>2027</v>
      </c>
      <c r="AJ2" s="163">
        <v>2027</v>
      </c>
      <c r="AK2" s="163">
        <v>2027</v>
      </c>
      <c r="AL2" s="163">
        <v>2027</v>
      </c>
      <c r="AM2" s="163">
        <v>2027</v>
      </c>
      <c r="AN2" s="163">
        <v>2027</v>
      </c>
      <c r="AO2" s="163">
        <v>2027</v>
      </c>
      <c r="AP2" s="163">
        <v>2027</v>
      </c>
      <c r="AQ2" s="163">
        <v>2027</v>
      </c>
      <c r="AR2" s="163">
        <v>2028</v>
      </c>
      <c r="AS2" s="163">
        <v>2028</v>
      </c>
      <c r="AT2" s="163">
        <v>2028</v>
      </c>
      <c r="AU2" s="163">
        <v>2028</v>
      </c>
      <c r="AV2" s="163">
        <v>2028</v>
      </c>
      <c r="AW2" s="163">
        <v>2028</v>
      </c>
      <c r="AX2" s="163">
        <v>2028</v>
      </c>
      <c r="AY2" s="163">
        <v>2028</v>
      </c>
      <c r="AZ2" s="163">
        <v>2028</v>
      </c>
      <c r="BA2" s="163">
        <v>2028</v>
      </c>
      <c r="BB2" s="163">
        <v>2028</v>
      </c>
      <c r="BC2" s="163">
        <v>2028</v>
      </c>
      <c r="BD2" s="163">
        <v>2029</v>
      </c>
      <c r="BE2" s="163">
        <v>2029</v>
      </c>
      <c r="BF2" s="163">
        <v>2029</v>
      </c>
      <c r="BG2" s="163">
        <v>2029</v>
      </c>
      <c r="BH2" s="163">
        <v>2029</v>
      </c>
      <c r="BI2" s="163">
        <v>2029</v>
      </c>
      <c r="BJ2" s="163">
        <v>2029</v>
      </c>
      <c r="BK2" s="163">
        <v>2029</v>
      </c>
      <c r="BL2" s="163">
        <v>2029</v>
      </c>
      <c r="BM2" s="163">
        <v>2029</v>
      </c>
      <c r="BN2" s="163">
        <v>2029</v>
      </c>
      <c r="BO2" s="163">
        <v>2029</v>
      </c>
      <c r="BP2" s="163">
        <v>2030</v>
      </c>
      <c r="BQ2" s="163">
        <v>2030</v>
      </c>
      <c r="BR2" s="163">
        <v>2030</v>
      </c>
      <c r="BS2" s="163">
        <v>2030</v>
      </c>
      <c r="BT2" s="163">
        <v>2030</v>
      </c>
      <c r="BU2" s="163">
        <v>2030</v>
      </c>
      <c r="BV2" s="163">
        <v>2030</v>
      </c>
      <c r="BW2" s="163">
        <v>2030</v>
      </c>
      <c r="BX2" s="163">
        <v>2030</v>
      </c>
      <c r="BY2" s="163">
        <v>2030</v>
      </c>
      <c r="BZ2" s="163">
        <v>2030</v>
      </c>
      <c r="CA2" s="163">
        <v>2030</v>
      </c>
      <c r="CB2" s="163">
        <v>2031</v>
      </c>
      <c r="CC2" s="163">
        <v>2031</v>
      </c>
      <c r="CD2" s="163">
        <v>2031</v>
      </c>
      <c r="CE2" s="163">
        <v>2031</v>
      </c>
      <c r="CF2" s="163">
        <v>2031</v>
      </c>
      <c r="CG2" s="163">
        <v>2031</v>
      </c>
      <c r="CH2" s="163">
        <v>2031</v>
      </c>
      <c r="CI2" s="163">
        <v>2031</v>
      </c>
      <c r="CJ2" s="163">
        <v>2031</v>
      </c>
      <c r="CK2" s="163">
        <v>2031</v>
      </c>
      <c r="CL2" s="163">
        <v>2031</v>
      </c>
      <c r="CM2" s="163">
        <v>2031</v>
      </c>
      <c r="CN2" s="163">
        <v>2032</v>
      </c>
      <c r="CO2" s="163">
        <v>2032</v>
      </c>
      <c r="CP2" s="163">
        <v>2032</v>
      </c>
      <c r="CQ2" s="163">
        <v>2032</v>
      </c>
      <c r="CR2" s="163">
        <v>2032</v>
      </c>
      <c r="CS2" s="163">
        <v>2032</v>
      </c>
      <c r="CT2" s="163">
        <v>2032</v>
      </c>
      <c r="CU2" s="163">
        <v>2032</v>
      </c>
      <c r="CV2" s="163">
        <v>2032</v>
      </c>
      <c r="CW2" s="163">
        <v>2032</v>
      </c>
      <c r="CX2" s="163">
        <v>2032</v>
      </c>
      <c r="CY2" s="163">
        <v>2032</v>
      </c>
      <c r="CZ2" s="163">
        <v>2033</v>
      </c>
      <c r="DA2" s="163">
        <v>2033</v>
      </c>
      <c r="DB2" s="163">
        <v>2033</v>
      </c>
      <c r="DC2" s="163">
        <v>2033</v>
      </c>
      <c r="DD2" s="163">
        <v>2033</v>
      </c>
      <c r="DE2" s="163">
        <v>2033</v>
      </c>
      <c r="DF2" s="163">
        <v>2033</v>
      </c>
      <c r="DG2" s="163">
        <v>2033</v>
      </c>
      <c r="DH2" s="163">
        <v>2033</v>
      </c>
      <c r="DI2" s="163">
        <v>2033</v>
      </c>
      <c r="DJ2" s="163">
        <v>2033</v>
      </c>
      <c r="DK2" s="163">
        <v>2033</v>
      </c>
      <c r="DL2" s="163">
        <v>2034</v>
      </c>
      <c r="DM2" s="163">
        <v>2032</v>
      </c>
      <c r="DN2" s="163">
        <v>2032</v>
      </c>
      <c r="DO2" s="163">
        <v>2032</v>
      </c>
      <c r="DP2" s="163">
        <v>2032</v>
      </c>
      <c r="DQ2" s="163">
        <v>2032</v>
      </c>
      <c r="DR2" s="163">
        <v>2032</v>
      </c>
      <c r="DS2" s="163">
        <v>2032</v>
      </c>
      <c r="DT2" s="163">
        <v>2032</v>
      </c>
      <c r="DU2" s="163">
        <v>2032</v>
      </c>
      <c r="DV2" s="163">
        <v>2032</v>
      </c>
      <c r="DW2" s="163">
        <v>2032</v>
      </c>
    </row>
    <row r="3" spans="1:127" ht="11.25" customHeight="1" x14ac:dyDescent="0.2">
      <c r="A3" s="164"/>
      <c r="B3" s="164" t="s">
        <v>183</v>
      </c>
      <c r="C3" s="164" t="s">
        <v>184</v>
      </c>
      <c r="D3" s="164" t="s">
        <v>185</v>
      </c>
      <c r="E3" s="164" t="s">
        <v>186</v>
      </c>
      <c r="F3" s="164" t="s">
        <v>187</v>
      </c>
      <c r="G3" s="164" t="s">
        <v>188</v>
      </c>
      <c r="H3" s="164" t="s">
        <v>189</v>
      </c>
      <c r="I3" s="164" t="s">
        <v>190</v>
      </c>
      <c r="J3" s="164" t="s">
        <v>191</v>
      </c>
      <c r="K3" s="164" t="s">
        <v>192</v>
      </c>
      <c r="L3" s="164" t="s">
        <v>193</v>
      </c>
      <c r="M3" s="164" t="s">
        <v>194</v>
      </c>
      <c r="N3" s="164" t="s">
        <v>195</v>
      </c>
      <c r="O3" s="164" t="s">
        <v>196</v>
      </c>
      <c r="P3" s="164" t="s">
        <v>197</v>
      </c>
      <c r="Q3" s="164" t="s">
        <v>198</v>
      </c>
      <c r="R3" s="164" t="s">
        <v>199</v>
      </c>
      <c r="S3" s="164" t="s">
        <v>200</v>
      </c>
      <c r="T3" s="164" t="s">
        <v>189</v>
      </c>
      <c r="U3" s="164" t="s">
        <v>190</v>
      </c>
      <c r="V3" s="164" t="s">
        <v>191</v>
      </c>
      <c r="W3" s="164" t="s">
        <v>192</v>
      </c>
      <c r="X3" s="164" t="s">
        <v>193</v>
      </c>
      <c r="Y3" s="164" t="s">
        <v>194</v>
      </c>
      <c r="Z3" s="164" t="s">
        <v>195</v>
      </c>
      <c r="AA3" s="164" t="s">
        <v>196</v>
      </c>
      <c r="AB3" s="164" t="s">
        <v>197</v>
      </c>
      <c r="AC3" s="164" t="s">
        <v>198</v>
      </c>
      <c r="AD3" s="164" t="s">
        <v>199</v>
      </c>
      <c r="AE3" s="164" t="s">
        <v>200</v>
      </c>
      <c r="AF3" s="165" t="s">
        <v>189</v>
      </c>
      <c r="AG3" s="165" t="s">
        <v>190</v>
      </c>
      <c r="AH3" s="165" t="s">
        <v>191</v>
      </c>
      <c r="AI3" s="165" t="s">
        <v>192</v>
      </c>
      <c r="AJ3" s="165" t="s">
        <v>193</v>
      </c>
      <c r="AK3" s="165" t="s">
        <v>194</v>
      </c>
      <c r="AL3" s="165" t="s">
        <v>195</v>
      </c>
      <c r="AM3" s="165" t="s">
        <v>196</v>
      </c>
      <c r="AN3" s="165" t="s">
        <v>197</v>
      </c>
      <c r="AO3" s="165" t="s">
        <v>198</v>
      </c>
      <c r="AP3" s="165" t="s">
        <v>199</v>
      </c>
      <c r="AQ3" s="165" t="s">
        <v>200</v>
      </c>
      <c r="AR3" s="165" t="s">
        <v>189</v>
      </c>
      <c r="AS3" s="165" t="s">
        <v>190</v>
      </c>
      <c r="AT3" s="165" t="s">
        <v>191</v>
      </c>
      <c r="AU3" s="165" t="s">
        <v>192</v>
      </c>
      <c r="AV3" s="165" t="s">
        <v>193</v>
      </c>
      <c r="AW3" s="165" t="s">
        <v>194</v>
      </c>
      <c r="AX3" s="165" t="s">
        <v>195</v>
      </c>
      <c r="AY3" s="165" t="s">
        <v>196</v>
      </c>
      <c r="AZ3" s="165" t="s">
        <v>197</v>
      </c>
      <c r="BA3" s="165" t="s">
        <v>198</v>
      </c>
      <c r="BB3" s="165" t="s">
        <v>199</v>
      </c>
      <c r="BC3" s="165" t="s">
        <v>200</v>
      </c>
      <c r="BD3" s="165" t="s">
        <v>189</v>
      </c>
      <c r="BE3" s="165" t="s">
        <v>190</v>
      </c>
      <c r="BF3" s="165" t="s">
        <v>191</v>
      </c>
      <c r="BG3" s="165" t="s">
        <v>192</v>
      </c>
      <c r="BH3" s="165" t="s">
        <v>193</v>
      </c>
      <c r="BI3" s="165" t="s">
        <v>194</v>
      </c>
      <c r="BJ3" s="165" t="s">
        <v>195</v>
      </c>
      <c r="BK3" s="165" t="s">
        <v>196</v>
      </c>
      <c r="BL3" s="165" t="s">
        <v>197</v>
      </c>
      <c r="BM3" s="165" t="s">
        <v>198</v>
      </c>
      <c r="BN3" s="165" t="s">
        <v>199</v>
      </c>
      <c r="BO3" s="165" t="s">
        <v>200</v>
      </c>
      <c r="BP3" s="165" t="s">
        <v>189</v>
      </c>
      <c r="BQ3" s="165" t="s">
        <v>190</v>
      </c>
      <c r="BR3" s="165" t="s">
        <v>191</v>
      </c>
      <c r="BS3" s="165" t="s">
        <v>192</v>
      </c>
      <c r="BT3" s="165" t="s">
        <v>193</v>
      </c>
      <c r="BU3" s="165" t="s">
        <v>194</v>
      </c>
      <c r="BV3" s="165" t="s">
        <v>195</v>
      </c>
      <c r="BW3" s="165" t="s">
        <v>196</v>
      </c>
      <c r="BX3" s="165" t="s">
        <v>197</v>
      </c>
      <c r="BY3" s="165" t="s">
        <v>198</v>
      </c>
      <c r="BZ3" s="165" t="s">
        <v>199</v>
      </c>
      <c r="CA3" s="165" t="s">
        <v>200</v>
      </c>
      <c r="CB3" s="165" t="s">
        <v>189</v>
      </c>
      <c r="CC3" s="165" t="s">
        <v>190</v>
      </c>
      <c r="CD3" s="165" t="s">
        <v>191</v>
      </c>
      <c r="CE3" s="165" t="s">
        <v>192</v>
      </c>
      <c r="CF3" s="165" t="s">
        <v>193</v>
      </c>
      <c r="CG3" s="165" t="s">
        <v>194</v>
      </c>
      <c r="CH3" s="165" t="s">
        <v>195</v>
      </c>
      <c r="CI3" s="165" t="s">
        <v>196</v>
      </c>
      <c r="CJ3" s="165" t="s">
        <v>197</v>
      </c>
      <c r="CK3" s="165" t="s">
        <v>198</v>
      </c>
      <c r="CL3" s="165" t="s">
        <v>199</v>
      </c>
      <c r="CM3" s="165" t="s">
        <v>200</v>
      </c>
      <c r="CN3" s="165" t="s">
        <v>189</v>
      </c>
      <c r="CO3" s="165" t="s">
        <v>190</v>
      </c>
      <c r="CP3" s="165" t="s">
        <v>191</v>
      </c>
      <c r="CQ3" s="165" t="s">
        <v>192</v>
      </c>
      <c r="CR3" s="165" t="s">
        <v>193</v>
      </c>
      <c r="CS3" s="165" t="s">
        <v>194</v>
      </c>
      <c r="CT3" s="165" t="s">
        <v>195</v>
      </c>
      <c r="CU3" s="165" t="s">
        <v>196</v>
      </c>
      <c r="CV3" s="165" t="s">
        <v>197</v>
      </c>
      <c r="CW3" s="165" t="s">
        <v>198</v>
      </c>
      <c r="CX3" s="165" t="s">
        <v>199</v>
      </c>
      <c r="CY3" s="165" t="s">
        <v>200</v>
      </c>
      <c r="CZ3" s="165" t="s">
        <v>189</v>
      </c>
      <c r="DA3" s="165" t="s">
        <v>190</v>
      </c>
      <c r="DB3" s="165" t="s">
        <v>191</v>
      </c>
      <c r="DC3" s="165" t="s">
        <v>192</v>
      </c>
      <c r="DD3" s="165" t="s">
        <v>193</v>
      </c>
      <c r="DE3" s="165" t="s">
        <v>194</v>
      </c>
      <c r="DF3" s="165" t="s">
        <v>195</v>
      </c>
      <c r="DG3" s="165" t="s">
        <v>196</v>
      </c>
      <c r="DH3" s="165" t="s">
        <v>197</v>
      </c>
      <c r="DI3" s="165" t="s">
        <v>198</v>
      </c>
      <c r="DJ3" s="165" t="s">
        <v>199</v>
      </c>
      <c r="DK3" s="165" t="s">
        <v>200</v>
      </c>
      <c r="DL3" s="165" t="s">
        <v>189</v>
      </c>
      <c r="DM3" s="165" t="s">
        <v>190</v>
      </c>
      <c r="DN3" s="165" t="s">
        <v>191</v>
      </c>
      <c r="DO3" s="165" t="s">
        <v>192</v>
      </c>
      <c r="DP3" s="165" t="s">
        <v>193</v>
      </c>
      <c r="DQ3" s="165" t="s">
        <v>194</v>
      </c>
      <c r="DR3" s="165" t="s">
        <v>195</v>
      </c>
      <c r="DS3" s="165" t="s">
        <v>196</v>
      </c>
      <c r="DT3" s="165" t="s">
        <v>197</v>
      </c>
      <c r="DU3" s="165" t="s">
        <v>198</v>
      </c>
      <c r="DV3" s="165" t="s">
        <v>199</v>
      </c>
      <c r="DW3" s="165" t="s">
        <v>200</v>
      </c>
    </row>
    <row r="4" spans="1:127" ht="11.25" customHeight="1" x14ac:dyDescent="0.2">
      <c r="C4" s="166"/>
      <c r="D4" s="166"/>
      <c r="F4" s="161"/>
    </row>
    <row r="5" spans="1:127" ht="11.25" customHeight="1" x14ac:dyDescent="0.2">
      <c r="A5" s="167" t="s">
        <v>201</v>
      </c>
      <c r="B5" s="168">
        <v>61</v>
      </c>
      <c r="C5" s="522"/>
      <c r="D5" s="166" t="s">
        <v>203</v>
      </c>
      <c r="E5" s="170">
        <v>46069</v>
      </c>
      <c r="F5" s="171">
        <v>12</v>
      </c>
      <c r="G5" s="172">
        <v>3600</v>
      </c>
      <c r="H5" s="162">
        <v>0</v>
      </c>
      <c r="I5" s="162">
        <v>1800</v>
      </c>
      <c r="J5" s="162">
        <v>1800</v>
      </c>
      <c r="K5" s="162">
        <v>1800</v>
      </c>
      <c r="L5" s="162">
        <v>1800</v>
      </c>
      <c r="M5" s="162">
        <v>1800</v>
      </c>
      <c r="N5" s="162">
        <v>1800</v>
      </c>
      <c r="O5" s="162">
        <v>1800</v>
      </c>
      <c r="P5" s="162">
        <v>1800</v>
      </c>
      <c r="Q5" s="162">
        <v>1800</v>
      </c>
      <c r="R5" s="162">
        <v>1800</v>
      </c>
      <c r="S5" s="162">
        <v>1800</v>
      </c>
      <c r="T5" s="162">
        <v>1800</v>
      </c>
      <c r="U5" s="162">
        <v>1800</v>
      </c>
      <c r="V5" s="162">
        <v>1800</v>
      </c>
      <c r="W5" s="521">
        <v>0</v>
      </c>
      <c r="X5" s="162">
        <v>1800</v>
      </c>
      <c r="Y5" s="162">
        <v>1800</v>
      </c>
      <c r="Z5" s="162">
        <v>1800</v>
      </c>
      <c r="AA5" s="162">
        <v>1800</v>
      </c>
      <c r="AB5" s="162">
        <v>1800</v>
      </c>
      <c r="AC5" s="162">
        <v>1800</v>
      </c>
      <c r="AD5" s="162">
        <v>1800</v>
      </c>
      <c r="AE5" s="162">
        <v>1800</v>
      </c>
      <c r="AF5" s="162">
        <v>1800</v>
      </c>
      <c r="AG5" s="162">
        <v>1800</v>
      </c>
      <c r="AH5" s="162">
        <v>1800</v>
      </c>
      <c r="AI5" s="162">
        <v>1800</v>
      </c>
      <c r="AJ5" s="162">
        <v>1800</v>
      </c>
      <c r="AK5" s="162">
        <v>1800</v>
      </c>
      <c r="AL5" s="162">
        <v>1800</v>
      </c>
      <c r="AM5" s="162">
        <v>1800</v>
      </c>
      <c r="AN5" s="162">
        <v>1800</v>
      </c>
      <c r="AO5" s="162">
        <v>1800</v>
      </c>
      <c r="AP5" s="162">
        <v>1800</v>
      </c>
      <c r="AQ5" s="162">
        <v>1800</v>
      </c>
      <c r="AR5" s="162">
        <v>1800</v>
      </c>
      <c r="AS5" s="162">
        <v>1800</v>
      </c>
      <c r="AT5" s="162">
        <v>1800</v>
      </c>
      <c r="AU5" s="162">
        <v>1800</v>
      </c>
      <c r="AV5" s="162">
        <v>1800</v>
      </c>
      <c r="AW5" s="162">
        <v>1800</v>
      </c>
      <c r="AX5" s="162">
        <v>1800</v>
      </c>
      <c r="AY5" s="162">
        <v>1800</v>
      </c>
      <c r="AZ5" s="162">
        <v>1800</v>
      </c>
      <c r="BA5" s="162">
        <v>1800</v>
      </c>
      <c r="BB5" s="162">
        <v>1800</v>
      </c>
      <c r="BC5" s="162">
        <v>1800</v>
      </c>
      <c r="BD5" s="162">
        <v>1800</v>
      </c>
      <c r="BE5" s="162">
        <v>1800</v>
      </c>
      <c r="BF5" s="162">
        <v>1800</v>
      </c>
      <c r="BG5" s="162">
        <v>1800</v>
      </c>
      <c r="BH5" s="162">
        <v>1800</v>
      </c>
      <c r="BI5" s="162">
        <v>1800</v>
      </c>
      <c r="BJ5" s="162">
        <v>1800</v>
      </c>
      <c r="BK5" s="162">
        <v>1800</v>
      </c>
      <c r="BL5" s="162">
        <v>1800</v>
      </c>
      <c r="BM5" s="162">
        <v>1800</v>
      </c>
      <c r="BN5" s="162">
        <v>1800</v>
      </c>
      <c r="BO5" s="162">
        <v>1800</v>
      </c>
      <c r="BP5" s="162">
        <v>1800</v>
      </c>
      <c r="BQ5" s="162">
        <v>1800</v>
      </c>
      <c r="BR5" s="162">
        <v>1800</v>
      </c>
      <c r="BS5" s="162">
        <v>1800</v>
      </c>
      <c r="BT5" s="162">
        <v>1800</v>
      </c>
      <c r="BU5" s="162">
        <v>1800</v>
      </c>
      <c r="BV5" s="162">
        <v>1800</v>
      </c>
      <c r="BW5" s="162">
        <v>1800</v>
      </c>
      <c r="BX5" s="162">
        <v>1800</v>
      </c>
      <c r="BY5" s="162">
        <v>1800</v>
      </c>
      <c r="BZ5" s="162">
        <v>1800</v>
      </c>
      <c r="CA5" s="162">
        <v>1800</v>
      </c>
      <c r="CB5" s="162">
        <v>1800</v>
      </c>
      <c r="CC5" s="162">
        <v>1800</v>
      </c>
      <c r="CD5" s="162">
        <v>1800</v>
      </c>
      <c r="CE5" s="162">
        <v>1800</v>
      </c>
      <c r="CF5" s="162">
        <v>1800</v>
      </c>
      <c r="CG5" s="162">
        <v>1800</v>
      </c>
      <c r="CH5" s="162">
        <v>1800</v>
      </c>
      <c r="CI5" s="162">
        <v>1800</v>
      </c>
      <c r="CJ5" s="162">
        <v>1800</v>
      </c>
      <c r="CK5" s="162">
        <v>1800</v>
      </c>
      <c r="CL5" s="162">
        <v>1800</v>
      </c>
      <c r="CM5" s="162">
        <v>1800</v>
      </c>
      <c r="CN5" s="162">
        <v>1800</v>
      </c>
      <c r="CO5" s="162">
        <v>1800</v>
      </c>
      <c r="CP5" s="162">
        <v>1800</v>
      </c>
      <c r="CQ5" s="162">
        <v>1800</v>
      </c>
      <c r="CR5" s="162">
        <v>1800</v>
      </c>
      <c r="CS5" s="162">
        <v>1800</v>
      </c>
      <c r="CT5" s="162">
        <v>1800</v>
      </c>
      <c r="CU5" s="162">
        <v>1800</v>
      </c>
      <c r="CV5" s="162">
        <v>1800</v>
      </c>
      <c r="CW5" s="162">
        <v>1800</v>
      </c>
      <c r="CX5" s="162">
        <v>1800</v>
      </c>
      <c r="CY5" s="162">
        <v>1800</v>
      </c>
      <c r="CZ5" s="162">
        <v>1800</v>
      </c>
      <c r="DA5" s="162">
        <v>1800</v>
      </c>
      <c r="DB5" s="162">
        <v>1800</v>
      </c>
      <c r="DC5" s="162">
        <v>1800</v>
      </c>
      <c r="DD5" s="162">
        <v>1800</v>
      </c>
      <c r="DE5" s="162">
        <v>1800</v>
      </c>
      <c r="DF5" s="162">
        <v>1800</v>
      </c>
      <c r="DG5" s="162">
        <v>1800</v>
      </c>
      <c r="DH5" s="162">
        <v>1800</v>
      </c>
      <c r="DI5" s="162">
        <v>1800</v>
      </c>
      <c r="DJ5" s="162">
        <v>1800</v>
      </c>
      <c r="DK5" s="162">
        <v>1800</v>
      </c>
      <c r="DL5" s="162">
        <v>1800</v>
      </c>
      <c r="DM5" s="162">
        <v>1800</v>
      </c>
      <c r="DN5" s="162">
        <v>1800</v>
      </c>
      <c r="DO5" s="162">
        <v>1800</v>
      </c>
      <c r="DP5" s="162">
        <v>1800</v>
      </c>
      <c r="DQ5" s="162">
        <v>1800</v>
      </c>
      <c r="DR5" s="162">
        <v>1800</v>
      </c>
      <c r="DS5" s="162">
        <v>1800</v>
      </c>
      <c r="DT5" s="162">
        <v>1800</v>
      </c>
      <c r="DU5" s="162">
        <v>1800</v>
      </c>
      <c r="DV5" s="162">
        <v>1800</v>
      </c>
      <c r="DW5" s="162">
        <v>1800</v>
      </c>
    </row>
    <row r="6" spans="1:127" ht="11.25" customHeight="1" x14ac:dyDescent="0.2">
      <c r="A6" s="167" t="s">
        <v>205</v>
      </c>
      <c r="B6" s="168">
        <v>105.5</v>
      </c>
      <c r="C6" s="522"/>
      <c r="D6" s="166" t="s">
        <v>203</v>
      </c>
      <c r="E6" s="170">
        <v>45930</v>
      </c>
      <c r="F6" s="171">
        <v>12</v>
      </c>
      <c r="G6" s="172">
        <v>3400</v>
      </c>
      <c r="H6" s="162">
        <v>1700</v>
      </c>
      <c r="I6" s="162">
        <v>1700</v>
      </c>
      <c r="J6" s="162">
        <v>1700</v>
      </c>
      <c r="K6" s="162">
        <v>1700</v>
      </c>
      <c r="L6" s="162">
        <v>1700</v>
      </c>
      <c r="M6" s="162">
        <v>1700</v>
      </c>
      <c r="N6" s="162">
        <v>1700</v>
      </c>
      <c r="O6" s="162">
        <v>1700</v>
      </c>
      <c r="P6" s="162">
        <v>1700</v>
      </c>
      <c r="Q6" s="162">
        <v>1700</v>
      </c>
      <c r="R6" s="162">
        <v>1700</v>
      </c>
      <c r="S6" s="162">
        <v>1700</v>
      </c>
      <c r="T6" s="162">
        <v>1700</v>
      </c>
      <c r="U6" s="162">
        <v>1700</v>
      </c>
      <c r="V6" s="162">
        <v>1700</v>
      </c>
      <c r="W6" s="521">
        <v>0</v>
      </c>
      <c r="X6" s="162">
        <v>1700</v>
      </c>
      <c r="Y6" s="162">
        <v>1700</v>
      </c>
      <c r="Z6" s="162">
        <v>1700</v>
      </c>
      <c r="AA6" s="162">
        <v>1700</v>
      </c>
      <c r="AB6" s="162">
        <v>1700</v>
      </c>
      <c r="AC6" s="162">
        <v>1700</v>
      </c>
      <c r="AD6" s="162">
        <v>1700</v>
      </c>
      <c r="AE6" s="162">
        <v>1700</v>
      </c>
      <c r="AF6" s="162">
        <v>1700</v>
      </c>
      <c r="AG6" s="162">
        <v>1700</v>
      </c>
      <c r="AH6" s="162">
        <v>1700</v>
      </c>
      <c r="AI6" s="162">
        <v>1700</v>
      </c>
      <c r="AJ6" s="162">
        <v>1700</v>
      </c>
      <c r="AK6" s="162">
        <v>1700</v>
      </c>
      <c r="AL6" s="162">
        <v>1700</v>
      </c>
      <c r="AM6" s="162">
        <v>1700</v>
      </c>
      <c r="AN6" s="162">
        <v>1700</v>
      </c>
      <c r="AO6" s="162">
        <v>1700</v>
      </c>
      <c r="AP6" s="162">
        <v>1700</v>
      </c>
      <c r="AQ6" s="162">
        <v>1700</v>
      </c>
      <c r="AR6" s="162">
        <v>1700</v>
      </c>
      <c r="AS6" s="162">
        <v>1700</v>
      </c>
      <c r="AT6" s="162">
        <v>1700</v>
      </c>
      <c r="AU6" s="162">
        <v>1700</v>
      </c>
      <c r="AV6" s="162">
        <v>1700</v>
      </c>
      <c r="AW6" s="162">
        <v>1700</v>
      </c>
      <c r="AX6" s="162">
        <v>1700</v>
      </c>
      <c r="AY6" s="162">
        <v>1700</v>
      </c>
      <c r="AZ6" s="162">
        <v>1700</v>
      </c>
      <c r="BA6" s="162">
        <v>1700</v>
      </c>
      <c r="BB6" s="162">
        <v>1700</v>
      </c>
      <c r="BC6" s="162">
        <v>1700</v>
      </c>
      <c r="BD6" s="162">
        <v>1700</v>
      </c>
      <c r="BE6" s="162">
        <v>1700</v>
      </c>
      <c r="BF6" s="162">
        <v>1700</v>
      </c>
      <c r="BG6" s="162">
        <v>1700</v>
      </c>
      <c r="BH6" s="162">
        <v>1700</v>
      </c>
      <c r="BI6" s="162">
        <v>1700</v>
      </c>
      <c r="BJ6" s="162">
        <v>1700</v>
      </c>
      <c r="BK6" s="162">
        <v>1700</v>
      </c>
      <c r="BL6" s="162">
        <v>1700</v>
      </c>
      <c r="BM6" s="162">
        <v>1700</v>
      </c>
      <c r="BN6" s="162">
        <v>1700</v>
      </c>
      <c r="BO6" s="162">
        <v>1700</v>
      </c>
      <c r="BP6" s="162">
        <v>1700</v>
      </c>
      <c r="BQ6" s="162">
        <v>1700</v>
      </c>
      <c r="BR6" s="162">
        <v>1700</v>
      </c>
      <c r="BS6" s="162">
        <v>1700</v>
      </c>
      <c r="BT6" s="162">
        <v>1700</v>
      </c>
      <c r="BU6" s="162">
        <v>1700</v>
      </c>
      <c r="BV6" s="162">
        <v>1700</v>
      </c>
      <c r="BW6" s="162">
        <v>1700</v>
      </c>
      <c r="BX6" s="162">
        <v>1700</v>
      </c>
      <c r="BY6" s="162">
        <v>1700</v>
      </c>
      <c r="BZ6" s="162">
        <v>1700</v>
      </c>
      <c r="CA6" s="162">
        <v>1700</v>
      </c>
      <c r="CB6" s="162">
        <v>1700</v>
      </c>
      <c r="CC6" s="162">
        <v>1700</v>
      </c>
      <c r="CD6" s="162">
        <v>1700</v>
      </c>
      <c r="CE6" s="162">
        <v>1700</v>
      </c>
      <c r="CF6" s="162">
        <v>1700</v>
      </c>
      <c r="CG6" s="162">
        <v>1700</v>
      </c>
      <c r="CH6" s="162">
        <v>1700</v>
      </c>
      <c r="CI6" s="162">
        <v>1700</v>
      </c>
      <c r="CJ6" s="162">
        <v>1700</v>
      </c>
      <c r="CK6" s="162">
        <v>1700</v>
      </c>
      <c r="CL6" s="162">
        <v>1700</v>
      </c>
      <c r="CM6" s="162">
        <v>1700</v>
      </c>
      <c r="CN6" s="162">
        <v>1700</v>
      </c>
      <c r="CO6" s="162">
        <v>1700</v>
      </c>
      <c r="CP6" s="162">
        <v>1700</v>
      </c>
      <c r="CQ6" s="162">
        <v>1700</v>
      </c>
      <c r="CR6" s="162">
        <v>1700</v>
      </c>
      <c r="CS6" s="162">
        <v>1700</v>
      </c>
      <c r="CT6" s="162">
        <v>1700</v>
      </c>
      <c r="CU6" s="162">
        <v>1700</v>
      </c>
      <c r="CV6" s="162">
        <v>1700</v>
      </c>
      <c r="CW6" s="162">
        <v>1700</v>
      </c>
      <c r="CX6" s="162">
        <v>1700</v>
      </c>
      <c r="CY6" s="162">
        <v>1700</v>
      </c>
      <c r="CZ6" s="162">
        <v>1700</v>
      </c>
      <c r="DA6" s="162">
        <v>1700</v>
      </c>
      <c r="DB6" s="162">
        <v>1700</v>
      </c>
      <c r="DC6" s="162">
        <v>1700</v>
      </c>
      <c r="DD6" s="162">
        <v>1700</v>
      </c>
      <c r="DE6" s="162">
        <v>1700</v>
      </c>
      <c r="DF6" s="162">
        <v>1700</v>
      </c>
      <c r="DG6" s="162">
        <v>1700</v>
      </c>
      <c r="DH6" s="162">
        <v>1700</v>
      </c>
      <c r="DI6" s="162">
        <v>1700</v>
      </c>
      <c r="DJ6" s="162">
        <v>1700</v>
      </c>
      <c r="DK6" s="162">
        <v>1700</v>
      </c>
      <c r="DL6" s="162">
        <v>1700</v>
      </c>
      <c r="DM6" s="162">
        <v>1700</v>
      </c>
      <c r="DN6" s="162">
        <v>1700</v>
      </c>
      <c r="DO6" s="162">
        <v>1700</v>
      </c>
      <c r="DP6" s="162">
        <v>1700</v>
      </c>
      <c r="DQ6" s="162">
        <v>1700</v>
      </c>
      <c r="DR6" s="162">
        <v>1700</v>
      </c>
      <c r="DS6" s="162">
        <v>1700</v>
      </c>
      <c r="DT6" s="162">
        <v>1700</v>
      </c>
      <c r="DU6" s="162">
        <v>1700</v>
      </c>
      <c r="DV6" s="162">
        <v>1700</v>
      </c>
      <c r="DW6" s="162">
        <v>1700</v>
      </c>
    </row>
    <row r="7" spans="1:127" ht="11.25" customHeight="1" x14ac:dyDescent="0.2">
      <c r="A7" s="167" t="s">
        <v>207</v>
      </c>
      <c r="B7" s="168">
        <v>105.5</v>
      </c>
      <c r="C7" s="169" t="s">
        <v>264</v>
      </c>
      <c r="D7" s="166"/>
      <c r="E7" s="170">
        <v>46161</v>
      </c>
      <c r="F7" s="171">
        <v>12</v>
      </c>
      <c r="G7" s="172">
        <v>3400</v>
      </c>
      <c r="H7" s="162">
        <v>0</v>
      </c>
      <c r="I7" s="162">
        <v>0</v>
      </c>
      <c r="J7" s="162">
        <v>0</v>
      </c>
      <c r="K7" s="162"/>
      <c r="L7" s="162">
        <v>1700</v>
      </c>
      <c r="M7" s="162">
        <v>1700</v>
      </c>
      <c r="N7" s="162">
        <v>1700</v>
      </c>
      <c r="O7" s="162">
        <v>1700</v>
      </c>
      <c r="P7" s="162">
        <v>1700</v>
      </c>
      <c r="Q7" s="162">
        <v>1700</v>
      </c>
      <c r="R7" s="162">
        <v>1700</v>
      </c>
      <c r="S7" s="162">
        <v>1700</v>
      </c>
      <c r="T7" s="162">
        <v>1700</v>
      </c>
      <c r="U7" s="162">
        <v>1700</v>
      </c>
      <c r="V7" s="162">
        <v>1700</v>
      </c>
      <c r="W7" s="162">
        <v>1700</v>
      </c>
      <c r="X7" s="162">
        <v>1700</v>
      </c>
      <c r="Y7" s="162">
        <v>1700</v>
      </c>
      <c r="Z7" s="162">
        <v>1700</v>
      </c>
      <c r="AA7" s="162">
        <v>1700</v>
      </c>
      <c r="AB7" s="162">
        <v>1700</v>
      </c>
      <c r="AC7" s="162">
        <v>1700</v>
      </c>
      <c r="AD7" s="162">
        <v>1700</v>
      </c>
      <c r="AE7" s="162">
        <v>1700</v>
      </c>
      <c r="AF7" s="162">
        <v>1700</v>
      </c>
      <c r="AG7" s="162">
        <v>1700</v>
      </c>
      <c r="AH7" s="162">
        <v>1700</v>
      </c>
      <c r="AI7" s="162">
        <v>1700</v>
      </c>
      <c r="AJ7" s="162">
        <v>1700</v>
      </c>
      <c r="AK7" s="162">
        <v>1700</v>
      </c>
      <c r="AL7" s="162">
        <v>1700</v>
      </c>
      <c r="AM7" s="162">
        <v>1700</v>
      </c>
      <c r="AN7" s="162">
        <v>1700</v>
      </c>
      <c r="AO7" s="162">
        <v>1700</v>
      </c>
      <c r="AP7" s="162">
        <v>1700</v>
      </c>
      <c r="AQ7" s="162">
        <v>1700</v>
      </c>
      <c r="AR7" s="162">
        <v>1700</v>
      </c>
      <c r="AS7" s="162">
        <v>1700</v>
      </c>
      <c r="AT7" s="162">
        <v>1700</v>
      </c>
      <c r="AU7" s="162">
        <v>1700</v>
      </c>
      <c r="AV7" s="162">
        <v>1700</v>
      </c>
      <c r="AW7" s="162">
        <v>1700</v>
      </c>
      <c r="AX7" s="162">
        <v>1700</v>
      </c>
      <c r="AY7" s="162">
        <v>1700</v>
      </c>
      <c r="AZ7" s="162">
        <v>1700</v>
      </c>
      <c r="BA7" s="162">
        <v>1700</v>
      </c>
      <c r="BB7" s="162">
        <v>1700</v>
      </c>
      <c r="BC7" s="162">
        <v>1700</v>
      </c>
      <c r="BD7" s="162">
        <v>1700</v>
      </c>
      <c r="BE7" s="162">
        <v>1700</v>
      </c>
      <c r="BF7" s="162">
        <v>1700</v>
      </c>
      <c r="BG7" s="162">
        <v>1700</v>
      </c>
      <c r="BH7" s="162">
        <v>1700</v>
      </c>
      <c r="BI7" s="162">
        <v>1700</v>
      </c>
      <c r="BJ7" s="162">
        <v>1700</v>
      </c>
      <c r="BK7" s="162">
        <v>1700</v>
      </c>
      <c r="BL7" s="162">
        <v>1700</v>
      </c>
      <c r="BM7" s="162">
        <v>1700</v>
      </c>
      <c r="BN7" s="162">
        <v>1700</v>
      </c>
      <c r="BO7" s="162">
        <v>1700</v>
      </c>
      <c r="BP7" s="162">
        <v>1700</v>
      </c>
      <c r="BQ7" s="162">
        <v>1700</v>
      </c>
      <c r="BR7" s="162">
        <v>1700</v>
      </c>
      <c r="BS7" s="162">
        <v>1700</v>
      </c>
      <c r="BT7" s="162">
        <v>1700</v>
      </c>
      <c r="BU7" s="162">
        <v>1700</v>
      </c>
      <c r="BV7" s="162">
        <v>1700</v>
      </c>
      <c r="BW7" s="162">
        <v>1700</v>
      </c>
      <c r="BX7" s="162">
        <v>1700</v>
      </c>
      <c r="BY7" s="162">
        <v>1700</v>
      </c>
      <c r="BZ7" s="162">
        <v>1700</v>
      </c>
      <c r="CA7" s="162">
        <v>1700</v>
      </c>
      <c r="CB7" s="162">
        <v>1700</v>
      </c>
      <c r="CC7" s="162">
        <v>1700</v>
      </c>
      <c r="CD7" s="162">
        <v>1700</v>
      </c>
      <c r="CE7" s="162">
        <v>1700</v>
      </c>
      <c r="CF7" s="162">
        <v>1700</v>
      </c>
      <c r="CG7" s="162">
        <v>1700</v>
      </c>
      <c r="CH7" s="162">
        <v>1700</v>
      </c>
      <c r="CI7" s="162">
        <v>1700</v>
      </c>
      <c r="CJ7" s="162">
        <v>1700</v>
      </c>
      <c r="CK7" s="162">
        <v>1700</v>
      </c>
      <c r="CL7" s="162">
        <v>1700</v>
      </c>
      <c r="CM7" s="162">
        <v>1700</v>
      </c>
      <c r="CN7" s="162">
        <v>1700</v>
      </c>
      <c r="CO7" s="162">
        <v>1700</v>
      </c>
      <c r="CP7" s="162">
        <v>1700</v>
      </c>
      <c r="CQ7" s="162">
        <v>1700</v>
      </c>
      <c r="CR7" s="162">
        <v>1700</v>
      </c>
      <c r="CS7" s="162">
        <v>1700</v>
      </c>
      <c r="CT7" s="162">
        <v>1700</v>
      </c>
      <c r="CU7" s="162">
        <v>1700</v>
      </c>
      <c r="CV7" s="162">
        <v>1700</v>
      </c>
      <c r="CW7" s="162">
        <v>1700</v>
      </c>
      <c r="CX7" s="162">
        <v>1700</v>
      </c>
      <c r="CY7" s="162">
        <v>1700</v>
      </c>
      <c r="CZ7" s="162">
        <v>1700</v>
      </c>
      <c r="DA7" s="162">
        <v>1700</v>
      </c>
      <c r="DB7" s="162">
        <v>1700</v>
      </c>
      <c r="DC7" s="162">
        <v>1700</v>
      </c>
      <c r="DD7" s="162">
        <v>1700</v>
      </c>
      <c r="DE7" s="162">
        <v>1700</v>
      </c>
      <c r="DF7" s="162">
        <v>1700</v>
      </c>
      <c r="DG7" s="162">
        <v>1700</v>
      </c>
      <c r="DH7" s="162">
        <v>1700</v>
      </c>
      <c r="DI7" s="162">
        <v>1700</v>
      </c>
      <c r="DJ7" s="162">
        <v>1700</v>
      </c>
      <c r="DK7" s="162">
        <v>1700</v>
      </c>
      <c r="DL7" s="162">
        <v>1700</v>
      </c>
      <c r="DM7" s="162">
        <v>1700</v>
      </c>
      <c r="DN7" s="162">
        <v>1700</v>
      </c>
      <c r="DO7" s="162">
        <v>1700</v>
      </c>
      <c r="DP7" s="162">
        <v>1700</v>
      </c>
      <c r="DQ7" s="162">
        <v>1700</v>
      </c>
      <c r="DR7" s="162">
        <v>1700</v>
      </c>
      <c r="DS7" s="162">
        <v>1700</v>
      </c>
      <c r="DT7" s="162">
        <v>1700</v>
      </c>
      <c r="DU7" s="162">
        <v>1700</v>
      </c>
      <c r="DV7" s="162">
        <v>1700</v>
      </c>
      <c r="DW7" s="162">
        <v>1700</v>
      </c>
    </row>
    <row r="8" spans="1:127" ht="11.25" customHeight="1" x14ac:dyDescent="0.2">
      <c r="A8" s="167" t="s">
        <v>209</v>
      </c>
      <c r="B8" s="168">
        <v>61</v>
      </c>
      <c r="C8" s="169" t="s">
        <v>265</v>
      </c>
      <c r="D8" s="166"/>
      <c r="E8" s="170"/>
      <c r="F8" s="171"/>
      <c r="G8" s="172"/>
      <c r="Q8" s="162">
        <v>0</v>
      </c>
      <c r="R8" s="162">
        <v>0</v>
      </c>
      <c r="S8" s="162">
        <v>1800</v>
      </c>
      <c r="T8" s="162">
        <v>1800</v>
      </c>
      <c r="U8" s="162">
        <v>1800</v>
      </c>
      <c r="V8" s="162">
        <v>1800</v>
      </c>
      <c r="W8" s="521">
        <v>0</v>
      </c>
      <c r="X8" s="162">
        <v>1800</v>
      </c>
      <c r="Y8" s="162">
        <v>1800</v>
      </c>
      <c r="Z8" s="162">
        <v>1800</v>
      </c>
      <c r="AA8" s="162">
        <v>1800</v>
      </c>
      <c r="AB8" s="162">
        <v>1800</v>
      </c>
      <c r="AC8" s="162">
        <v>1800</v>
      </c>
      <c r="AD8" s="162">
        <v>1800</v>
      </c>
      <c r="AE8" s="162">
        <v>1800</v>
      </c>
      <c r="AF8" s="162">
        <v>1800</v>
      </c>
      <c r="AG8" s="162">
        <v>1800</v>
      </c>
      <c r="AH8" s="162">
        <v>1800</v>
      </c>
      <c r="AI8" s="162">
        <v>1800</v>
      </c>
      <c r="AJ8" s="162">
        <v>1800</v>
      </c>
      <c r="AK8" s="162">
        <v>1800</v>
      </c>
      <c r="AL8" s="162">
        <v>1800</v>
      </c>
      <c r="AM8" s="162">
        <v>1800</v>
      </c>
      <c r="AN8" s="162">
        <v>1800</v>
      </c>
      <c r="AO8" s="162">
        <v>1800</v>
      </c>
      <c r="AP8" s="162">
        <v>1800</v>
      </c>
      <c r="AQ8" s="162">
        <v>1800</v>
      </c>
      <c r="AR8" s="162">
        <v>1800</v>
      </c>
      <c r="AS8" s="162">
        <v>1800</v>
      </c>
      <c r="AT8" s="162">
        <v>1800</v>
      </c>
      <c r="AU8" s="162">
        <v>1800</v>
      </c>
      <c r="AV8" s="162">
        <v>1800</v>
      </c>
      <c r="AW8" s="162">
        <v>1800</v>
      </c>
      <c r="AX8" s="162">
        <v>1800</v>
      </c>
      <c r="AY8" s="162">
        <v>1800</v>
      </c>
      <c r="AZ8" s="162">
        <v>1800</v>
      </c>
      <c r="BA8" s="162">
        <v>1800</v>
      </c>
      <c r="BB8" s="162">
        <v>1800</v>
      </c>
      <c r="BC8" s="162">
        <v>1800</v>
      </c>
      <c r="BD8" s="162">
        <v>1800</v>
      </c>
      <c r="BE8" s="162">
        <v>1800</v>
      </c>
      <c r="BF8" s="162">
        <v>1800</v>
      </c>
      <c r="BG8" s="162">
        <v>1800</v>
      </c>
      <c r="BH8" s="162">
        <v>1800</v>
      </c>
      <c r="BI8" s="162">
        <v>1800</v>
      </c>
      <c r="BJ8" s="162">
        <v>1800</v>
      </c>
      <c r="BK8" s="162">
        <v>1800</v>
      </c>
      <c r="BL8" s="162">
        <v>1800</v>
      </c>
      <c r="BM8" s="162">
        <v>1800</v>
      </c>
      <c r="BN8" s="162">
        <v>1800</v>
      </c>
      <c r="BO8" s="162">
        <v>1800</v>
      </c>
      <c r="BP8" s="162">
        <v>1800</v>
      </c>
      <c r="BQ8" s="162">
        <v>1800</v>
      </c>
      <c r="BR8" s="162">
        <v>1800</v>
      </c>
      <c r="BS8" s="162">
        <v>1800</v>
      </c>
      <c r="BT8" s="162">
        <v>1800</v>
      </c>
      <c r="BU8" s="162">
        <v>1800</v>
      </c>
      <c r="BV8" s="162">
        <v>1800</v>
      </c>
      <c r="BW8" s="162">
        <v>1800</v>
      </c>
      <c r="BX8" s="162">
        <v>1800</v>
      </c>
      <c r="BY8" s="162">
        <v>1800</v>
      </c>
      <c r="BZ8" s="162">
        <v>1800</v>
      </c>
      <c r="CA8" s="162">
        <v>1800</v>
      </c>
      <c r="CB8" s="162">
        <v>1800</v>
      </c>
      <c r="CC8" s="162">
        <v>1800</v>
      </c>
      <c r="CD8" s="162">
        <v>1800</v>
      </c>
      <c r="CE8" s="162">
        <v>1800</v>
      </c>
      <c r="CF8" s="162">
        <v>1800</v>
      </c>
      <c r="CG8" s="162">
        <v>1800</v>
      </c>
      <c r="CH8" s="162">
        <v>1800</v>
      </c>
      <c r="CI8" s="162">
        <v>1800</v>
      </c>
      <c r="CJ8" s="162">
        <v>1800</v>
      </c>
      <c r="CK8" s="162">
        <v>1800</v>
      </c>
      <c r="CL8" s="162">
        <v>1800</v>
      </c>
      <c r="CM8" s="162">
        <v>1800</v>
      </c>
      <c r="CN8" s="162">
        <v>1800</v>
      </c>
      <c r="CO8" s="162">
        <v>1800</v>
      </c>
      <c r="CP8" s="162">
        <v>1800</v>
      </c>
      <c r="CQ8" s="162">
        <v>1800</v>
      </c>
      <c r="CR8" s="162">
        <v>1800</v>
      </c>
      <c r="CS8" s="162">
        <v>1800</v>
      </c>
      <c r="CT8" s="162">
        <v>1800</v>
      </c>
      <c r="CU8" s="162">
        <v>1800</v>
      </c>
      <c r="CV8" s="162">
        <v>1800</v>
      </c>
      <c r="CW8" s="162">
        <v>1800</v>
      </c>
      <c r="CX8" s="162">
        <v>1800</v>
      </c>
      <c r="CY8" s="162">
        <v>1800</v>
      </c>
      <c r="CZ8" s="162">
        <v>1800</v>
      </c>
      <c r="DA8" s="162">
        <v>1800</v>
      </c>
      <c r="DB8" s="162">
        <v>1800</v>
      </c>
      <c r="DC8" s="162">
        <v>1800</v>
      </c>
      <c r="DD8" s="162">
        <v>1800</v>
      </c>
      <c r="DE8" s="162">
        <v>1800</v>
      </c>
      <c r="DF8" s="162">
        <v>1800</v>
      </c>
      <c r="DG8" s="162">
        <v>1800</v>
      </c>
      <c r="DH8" s="162">
        <v>1800</v>
      </c>
      <c r="DI8" s="162">
        <v>1800</v>
      </c>
      <c r="DJ8" s="162">
        <v>1800</v>
      </c>
      <c r="DK8" s="162">
        <v>1800</v>
      </c>
      <c r="DL8" s="162">
        <v>1800</v>
      </c>
      <c r="DM8" s="162">
        <v>1800</v>
      </c>
      <c r="DN8" s="162">
        <v>1800</v>
      </c>
      <c r="DO8" s="162">
        <v>1800</v>
      </c>
      <c r="DP8" s="162">
        <v>1800</v>
      </c>
      <c r="DQ8" s="162">
        <v>1800</v>
      </c>
      <c r="DR8" s="162">
        <v>1800</v>
      </c>
      <c r="DS8" s="162">
        <v>1800</v>
      </c>
      <c r="DT8" s="162">
        <v>1800</v>
      </c>
      <c r="DU8" s="162">
        <v>1800</v>
      </c>
      <c r="DV8" s="162">
        <v>1800</v>
      </c>
      <c r="DW8" s="162">
        <v>1800</v>
      </c>
    </row>
    <row r="9" spans="1:127" ht="11.25" customHeight="1" x14ac:dyDescent="0.2">
      <c r="A9" s="167" t="s">
        <v>211</v>
      </c>
      <c r="B9" s="168">
        <v>106.5</v>
      </c>
      <c r="C9" s="169" t="s">
        <v>265</v>
      </c>
      <c r="D9" s="166"/>
      <c r="E9" s="170">
        <v>46086</v>
      </c>
      <c r="F9" s="171">
        <v>12</v>
      </c>
      <c r="G9" s="172">
        <v>3500</v>
      </c>
      <c r="H9" s="162">
        <v>0</v>
      </c>
      <c r="I9" s="162">
        <v>0</v>
      </c>
      <c r="J9" s="162">
        <v>750</v>
      </c>
      <c r="K9" s="162">
        <v>1750</v>
      </c>
      <c r="L9" s="162">
        <v>1750</v>
      </c>
      <c r="M9" s="162">
        <v>1750</v>
      </c>
      <c r="N9" s="162">
        <v>1750</v>
      </c>
      <c r="O9" s="162">
        <v>1750</v>
      </c>
      <c r="P9" s="162">
        <v>0</v>
      </c>
      <c r="Q9" s="162">
        <v>0</v>
      </c>
      <c r="R9" s="162">
        <v>0</v>
      </c>
      <c r="S9" s="162">
        <v>0</v>
      </c>
      <c r="T9" s="162">
        <v>1600</v>
      </c>
      <c r="U9" s="162">
        <v>1600</v>
      </c>
      <c r="V9" s="162">
        <v>1600</v>
      </c>
      <c r="W9" s="162">
        <v>1600</v>
      </c>
      <c r="X9" s="162">
        <v>1600</v>
      </c>
      <c r="Y9" s="162">
        <v>1600</v>
      </c>
      <c r="Z9" s="162">
        <v>1600</v>
      </c>
      <c r="AA9" s="162">
        <v>1600</v>
      </c>
      <c r="AB9" s="162">
        <v>1600</v>
      </c>
      <c r="AC9" s="162">
        <v>1600</v>
      </c>
      <c r="AD9" s="162">
        <v>1600</v>
      </c>
      <c r="AE9" s="162">
        <v>1600</v>
      </c>
      <c r="AF9" s="162">
        <v>1600</v>
      </c>
      <c r="AG9" s="162">
        <v>1600</v>
      </c>
      <c r="AH9" s="162">
        <v>1600</v>
      </c>
      <c r="AI9" s="162">
        <v>1600</v>
      </c>
      <c r="AJ9" s="162">
        <v>1600</v>
      </c>
      <c r="AK9" s="162">
        <v>1600</v>
      </c>
      <c r="AL9" s="162">
        <v>1600</v>
      </c>
      <c r="AM9" s="162">
        <v>1600</v>
      </c>
      <c r="AN9" s="162">
        <v>1600</v>
      </c>
      <c r="AO9" s="162">
        <v>1600</v>
      </c>
      <c r="AP9" s="162">
        <v>1600</v>
      </c>
      <c r="AQ9" s="162">
        <v>1600</v>
      </c>
      <c r="AR9" s="162">
        <v>1600</v>
      </c>
      <c r="AS9" s="162">
        <v>1600</v>
      </c>
      <c r="AT9" s="162">
        <v>1600</v>
      </c>
      <c r="AU9" s="162">
        <v>1600</v>
      </c>
      <c r="AV9" s="162">
        <v>1600</v>
      </c>
      <c r="AW9" s="162">
        <v>1600</v>
      </c>
      <c r="AX9" s="162">
        <v>1600</v>
      </c>
      <c r="AY9" s="162">
        <v>1600</v>
      </c>
      <c r="AZ9" s="162">
        <v>1600</v>
      </c>
      <c r="BA9" s="162">
        <v>1600</v>
      </c>
      <c r="BB9" s="162">
        <v>1600</v>
      </c>
      <c r="BC9" s="162">
        <v>1600</v>
      </c>
      <c r="BD9" s="162">
        <v>1600</v>
      </c>
      <c r="BE9" s="162">
        <v>1600</v>
      </c>
      <c r="BF9" s="162">
        <v>1600</v>
      </c>
      <c r="BG9" s="162">
        <v>1600</v>
      </c>
      <c r="BH9" s="162">
        <v>1600</v>
      </c>
      <c r="BI9" s="162">
        <v>1600</v>
      </c>
      <c r="BJ9" s="162">
        <v>1600</v>
      </c>
      <c r="BK9" s="162">
        <v>1600</v>
      </c>
      <c r="BL9" s="162">
        <v>1600</v>
      </c>
      <c r="BM9" s="162">
        <v>1600</v>
      </c>
      <c r="BN9" s="162">
        <v>1600</v>
      </c>
      <c r="BO9" s="162">
        <v>1600</v>
      </c>
      <c r="BP9" s="162">
        <v>1600</v>
      </c>
      <c r="BQ9" s="162">
        <v>1600</v>
      </c>
      <c r="BR9" s="162">
        <v>1600</v>
      </c>
      <c r="BS9" s="162">
        <v>1600</v>
      </c>
      <c r="BT9" s="162">
        <v>1600</v>
      </c>
      <c r="BU9" s="162">
        <v>1600</v>
      </c>
      <c r="BV9" s="162">
        <v>1600</v>
      </c>
      <c r="BW9" s="162">
        <v>1600</v>
      </c>
      <c r="BX9" s="162">
        <v>1600</v>
      </c>
      <c r="BY9" s="162">
        <v>1600</v>
      </c>
      <c r="BZ9" s="162">
        <v>1600</v>
      </c>
      <c r="CA9" s="162">
        <v>1600</v>
      </c>
      <c r="CB9" s="162">
        <v>1600</v>
      </c>
      <c r="CC9" s="162">
        <v>1600</v>
      </c>
      <c r="CD9" s="162">
        <v>1600</v>
      </c>
      <c r="CE9" s="162">
        <v>1600</v>
      </c>
      <c r="CF9" s="162">
        <v>1600</v>
      </c>
      <c r="CG9" s="162">
        <v>1600</v>
      </c>
      <c r="CH9" s="162">
        <v>1600</v>
      </c>
      <c r="CI9" s="162">
        <v>1600</v>
      </c>
      <c r="CJ9" s="162">
        <v>1600</v>
      </c>
      <c r="CK9" s="162">
        <v>1600</v>
      </c>
      <c r="CL9" s="162">
        <v>1600</v>
      </c>
      <c r="CM9" s="162">
        <v>1600</v>
      </c>
      <c r="CN9" s="162">
        <v>1600</v>
      </c>
      <c r="CO9" s="162">
        <v>1600</v>
      </c>
      <c r="CP9" s="162">
        <v>1600</v>
      </c>
      <c r="CQ9" s="162">
        <v>1600</v>
      </c>
      <c r="CR9" s="162">
        <v>1600</v>
      </c>
      <c r="CS9" s="162">
        <v>1600</v>
      </c>
      <c r="CT9" s="162">
        <v>1600</v>
      </c>
      <c r="CU9" s="162">
        <v>1600</v>
      </c>
      <c r="CV9" s="162">
        <v>1600</v>
      </c>
      <c r="CW9" s="162">
        <v>1600</v>
      </c>
      <c r="CX9" s="162">
        <v>1600</v>
      </c>
      <c r="CY9" s="162">
        <v>1600</v>
      </c>
      <c r="CZ9" s="162">
        <v>1600</v>
      </c>
      <c r="DA9" s="162">
        <v>1600</v>
      </c>
      <c r="DB9" s="162">
        <v>1600</v>
      </c>
      <c r="DC9" s="162">
        <v>1600</v>
      </c>
      <c r="DD9" s="162">
        <v>1600</v>
      </c>
      <c r="DE9" s="162">
        <v>1600</v>
      </c>
      <c r="DF9" s="162">
        <v>1600</v>
      </c>
      <c r="DG9" s="162">
        <v>1600</v>
      </c>
      <c r="DH9" s="162">
        <v>1600</v>
      </c>
      <c r="DI9" s="162">
        <v>1600</v>
      </c>
      <c r="DJ9" s="162">
        <v>1600</v>
      </c>
      <c r="DK9" s="162">
        <v>1600</v>
      </c>
      <c r="DL9" s="162">
        <v>1600</v>
      </c>
      <c r="DM9" s="162">
        <v>1600</v>
      </c>
      <c r="DN9" s="162">
        <v>1600</v>
      </c>
      <c r="DO9" s="162">
        <v>1600</v>
      </c>
      <c r="DP9" s="162">
        <v>1600</v>
      </c>
      <c r="DQ9" s="162">
        <v>1600</v>
      </c>
      <c r="DR9" s="162">
        <v>1600</v>
      </c>
      <c r="DS9" s="162">
        <v>1600</v>
      </c>
      <c r="DT9" s="162">
        <v>1600</v>
      </c>
      <c r="DU9" s="162">
        <v>1600</v>
      </c>
      <c r="DV9" s="162">
        <v>1600</v>
      </c>
      <c r="DW9" s="162">
        <v>1600</v>
      </c>
    </row>
    <row r="10" spans="1:127" s="177" customFormat="1" ht="11.25" customHeight="1" x14ac:dyDescent="0.2">
      <c r="A10" s="167" t="s">
        <v>213</v>
      </c>
      <c r="B10" s="13">
        <v>102</v>
      </c>
      <c r="C10" s="173" t="s">
        <v>266</v>
      </c>
      <c r="D10" s="174" t="s">
        <v>203</v>
      </c>
      <c r="E10" s="175">
        <v>46034</v>
      </c>
      <c r="F10" s="175">
        <v>12</v>
      </c>
      <c r="G10" s="176">
        <v>3400</v>
      </c>
      <c r="H10" s="177">
        <v>1700</v>
      </c>
      <c r="I10" s="177">
        <v>1700</v>
      </c>
      <c r="J10" s="177">
        <v>1700</v>
      </c>
      <c r="K10" s="177">
        <v>0</v>
      </c>
      <c r="L10" s="177">
        <v>1700</v>
      </c>
      <c r="M10" s="177">
        <v>1700</v>
      </c>
      <c r="N10" s="177">
        <v>1700</v>
      </c>
      <c r="O10" s="177">
        <v>1700</v>
      </c>
      <c r="P10" s="177">
        <v>1700</v>
      </c>
      <c r="Q10" s="177">
        <v>1700</v>
      </c>
      <c r="R10" s="177">
        <v>1700</v>
      </c>
      <c r="S10" s="177">
        <v>1700</v>
      </c>
      <c r="T10" s="178">
        <v>0</v>
      </c>
      <c r="U10" s="178">
        <v>0</v>
      </c>
      <c r="V10" s="178">
        <v>1700</v>
      </c>
      <c r="W10" s="178">
        <v>1700</v>
      </c>
      <c r="X10" s="178">
        <v>1700</v>
      </c>
      <c r="Y10" s="178">
        <v>1700</v>
      </c>
      <c r="Z10" s="178">
        <v>1700</v>
      </c>
      <c r="AA10" s="178">
        <v>1700</v>
      </c>
      <c r="AB10" s="178">
        <v>1700</v>
      </c>
      <c r="AC10" s="178">
        <v>1700</v>
      </c>
      <c r="AD10" s="178">
        <v>1700</v>
      </c>
      <c r="AE10" s="178">
        <v>1700</v>
      </c>
      <c r="AF10" s="178">
        <v>1700</v>
      </c>
      <c r="AG10" s="178">
        <v>1700</v>
      </c>
      <c r="AH10" s="178">
        <v>1700</v>
      </c>
      <c r="AI10" s="178">
        <v>1700</v>
      </c>
      <c r="AJ10" s="178">
        <v>1700</v>
      </c>
      <c r="AK10" s="178">
        <v>1700</v>
      </c>
      <c r="AL10" s="178">
        <v>1700</v>
      </c>
      <c r="AM10" s="178">
        <v>1700</v>
      </c>
      <c r="AN10" s="178">
        <v>1700</v>
      </c>
      <c r="AO10" s="178">
        <v>1700</v>
      </c>
      <c r="AP10" s="178">
        <v>1700</v>
      </c>
      <c r="AQ10" s="178">
        <v>1700</v>
      </c>
      <c r="AR10" s="178">
        <v>1700</v>
      </c>
      <c r="AS10" s="178">
        <v>1700</v>
      </c>
      <c r="AT10" s="178">
        <v>1700</v>
      </c>
      <c r="AU10" s="178">
        <v>1700</v>
      </c>
      <c r="AV10" s="178">
        <v>1700</v>
      </c>
      <c r="AW10" s="178">
        <v>1700</v>
      </c>
      <c r="AX10" s="178">
        <v>1700</v>
      </c>
      <c r="AY10" s="178">
        <v>1700</v>
      </c>
      <c r="AZ10" s="178">
        <v>1700</v>
      </c>
      <c r="BA10" s="178">
        <v>1700</v>
      </c>
      <c r="BB10" s="178">
        <v>1700</v>
      </c>
      <c r="BC10" s="178">
        <v>1700</v>
      </c>
      <c r="BD10" s="178">
        <v>1700</v>
      </c>
      <c r="BE10" s="178">
        <v>1700</v>
      </c>
      <c r="BF10" s="178">
        <v>1700</v>
      </c>
      <c r="BG10" s="178">
        <v>1700</v>
      </c>
      <c r="BH10" s="178">
        <v>1700</v>
      </c>
      <c r="BI10" s="178">
        <v>1700</v>
      </c>
      <c r="BJ10" s="178">
        <v>1700</v>
      </c>
      <c r="BK10" s="178">
        <v>1700</v>
      </c>
      <c r="BL10" s="178">
        <v>1700</v>
      </c>
      <c r="BM10" s="178">
        <v>1700</v>
      </c>
      <c r="BN10" s="178">
        <v>1700</v>
      </c>
      <c r="BO10" s="178">
        <v>1700</v>
      </c>
      <c r="BP10" s="178">
        <v>1700</v>
      </c>
      <c r="BQ10" s="178">
        <v>1700</v>
      </c>
      <c r="BR10" s="178">
        <v>1700</v>
      </c>
      <c r="BS10" s="178">
        <v>1700</v>
      </c>
      <c r="BT10" s="178">
        <v>1700</v>
      </c>
      <c r="BU10" s="178">
        <v>1700</v>
      </c>
      <c r="BV10" s="178">
        <v>1700</v>
      </c>
      <c r="BW10" s="178">
        <v>1700</v>
      </c>
      <c r="BX10" s="178">
        <v>1700</v>
      </c>
      <c r="BY10" s="178">
        <v>1700</v>
      </c>
      <c r="BZ10" s="178">
        <v>1700</v>
      </c>
      <c r="CA10" s="178">
        <v>1700</v>
      </c>
      <c r="CB10" s="178">
        <v>1700</v>
      </c>
      <c r="CC10" s="178">
        <v>1700</v>
      </c>
      <c r="CD10" s="178">
        <v>1700</v>
      </c>
      <c r="CE10" s="178">
        <v>1700</v>
      </c>
      <c r="CF10" s="178">
        <v>1700</v>
      </c>
      <c r="CG10" s="178">
        <v>1700</v>
      </c>
      <c r="CH10" s="178">
        <v>1700</v>
      </c>
      <c r="CI10" s="178">
        <v>1700</v>
      </c>
      <c r="CJ10" s="178">
        <v>1700</v>
      </c>
      <c r="CK10" s="178">
        <v>1700</v>
      </c>
      <c r="CL10" s="178">
        <v>1700</v>
      </c>
      <c r="CM10" s="178">
        <v>1700</v>
      </c>
      <c r="CN10" s="178">
        <v>1700</v>
      </c>
      <c r="CO10" s="178">
        <v>1700</v>
      </c>
      <c r="CP10" s="178">
        <v>1700</v>
      </c>
      <c r="CQ10" s="178">
        <v>1700</v>
      </c>
      <c r="CR10" s="178">
        <v>1700</v>
      </c>
      <c r="CS10" s="178">
        <v>1700</v>
      </c>
      <c r="CT10" s="178">
        <v>1700</v>
      </c>
      <c r="CU10" s="178">
        <v>1700</v>
      </c>
      <c r="CV10" s="178">
        <v>1700</v>
      </c>
      <c r="CW10" s="178">
        <v>1700</v>
      </c>
      <c r="CX10" s="178">
        <v>1700</v>
      </c>
      <c r="CY10" s="178">
        <v>1700</v>
      </c>
      <c r="CZ10" s="178">
        <v>1700</v>
      </c>
      <c r="DA10" s="178">
        <v>1700</v>
      </c>
      <c r="DB10" s="178">
        <v>1700</v>
      </c>
      <c r="DC10" s="178">
        <v>1700</v>
      </c>
      <c r="DD10" s="178">
        <v>1700</v>
      </c>
      <c r="DE10" s="178">
        <v>1700</v>
      </c>
      <c r="DF10" s="178">
        <v>1700</v>
      </c>
      <c r="DG10" s="178">
        <v>1700</v>
      </c>
      <c r="DH10" s="178">
        <v>1700</v>
      </c>
      <c r="DI10" s="178">
        <v>1700</v>
      </c>
      <c r="DJ10" s="178">
        <v>1700</v>
      </c>
      <c r="DK10" s="178">
        <v>1700</v>
      </c>
      <c r="DL10" s="178">
        <v>1700</v>
      </c>
      <c r="DM10" s="178">
        <v>1700</v>
      </c>
      <c r="DN10" s="178">
        <v>1700</v>
      </c>
      <c r="DO10" s="178">
        <v>1700</v>
      </c>
      <c r="DP10" s="178">
        <v>1700</v>
      </c>
      <c r="DQ10" s="178">
        <v>1700</v>
      </c>
      <c r="DR10" s="178">
        <v>1700</v>
      </c>
      <c r="DS10" s="178">
        <v>1700</v>
      </c>
      <c r="DT10" s="178">
        <v>1700</v>
      </c>
      <c r="DU10" s="178">
        <v>1700</v>
      </c>
      <c r="DV10" s="178">
        <v>1700</v>
      </c>
      <c r="DW10" s="178">
        <v>1700</v>
      </c>
    </row>
    <row r="11" spans="1:127" ht="11.25" customHeight="1" x14ac:dyDescent="0.2">
      <c r="A11" s="167" t="s">
        <v>215</v>
      </c>
      <c r="B11" s="168">
        <v>100.5</v>
      </c>
      <c r="C11" s="169" t="s">
        <v>267</v>
      </c>
      <c r="D11" s="166"/>
      <c r="E11" s="170">
        <v>46021</v>
      </c>
      <c r="F11" s="171">
        <v>12</v>
      </c>
      <c r="G11" s="172">
        <v>3400</v>
      </c>
      <c r="H11" s="179">
        <v>700</v>
      </c>
      <c r="I11" s="179">
        <v>1700</v>
      </c>
      <c r="J11" s="179">
        <v>1700</v>
      </c>
      <c r="K11" s="179">
        <v>1700</v>
      </c>
      <c r="L11" s="179">
        <v>1700</v>
      </c>
      <c r="M11" s="179">
        <v>1700</v>
      </c>
      <c r="N11" s="162">
        <v>0</v>
      </c>
      <c r="O11" s="162">
        <v>0</v>
      </c>
      <c r="P11" s="162">
        <v>0</v>
      </c>
      <c r="Q11" s="162">
        <v>0</v>
      </c>
      <c r="R11" s="162">
        <v>1700</v>
      </c>
      <c r="S11" s="162">
        <v>1700</v>
      </c>
      <c r="T11" s="162">
        <v>1700</v>
      </c>
      <c r="U11" s="162">
        <v>1700</v>
      </c>
      <c r="V11" s="162">
        <v>1700</v>
      </c>
      <c r="W11" s="162">
        <v>1700</v>
      </c>
      <c r="X11" s="162">
        <v>1700</v>
      </c>
      <c r="Y11" s="162">
        <v>1700</v>
      </c>
      <c r="Z11" s="162">
        <v>1700</v>
      </c>
      <c r="AA11" s="162">
        <v>1700</v>
      </c>
      <c r="AB11" s="162">
        <v>1700</v>
      </c>
      <c r="AC11" s="162">
        <v>1700</v>
      </c>
      <c r="AD11" s="162">
        <v>1700</v>
      </c>
      <c r="AE11" s="162">
        <v>1700</v>
      </c>
      <c r="AF11" s="162">
        <v>1700</v>
      </c>
      <c r="AG11" s="162">
        <v>1700</v>
      </c>
      <c r="AH11" s="162">
        <v>1700</v>
      </c>
      <c r="AI11" s="162">
        <v>1700</v>
      </c>
      <c r="AJ11" s="162">
        <v>1700</v>
      </c>
      <c r="AK11" s="162">
        <v>1700</v>
      </c>
      <c r="AL11" s="162">
        <v>1700</v>
      </c>
      <c r="AM11" s="162">
        <v>1700</v>
      </c>
      <c r="AN11" s="162">
        <v>1700</v>
      </c>
      <c r="AO11" s="162">
        <v>1700</v>
      </c>
      <c r="AP11" s="162">
        <v>1700</v>
      </c>
      <c r="AQ11" s="162">
        <v>1700</v>
      </c>
      <c r="AR11" s="162">
        <v>1700</v>
      </c>
      <c r="AS11" s="162">
        <v>1700</v>
      </c>
      <c r="AT11" s="162">
        <v>1700</v>
      </c>
      <c r="AU11" s="162">
        <v>1700</v>
      </c>
      <c r="AV11" s="162">
        <v>1700</v>
      </c>
      <c r="AW11" s="162">
        <v>1700</v>
      </c>
      <c r="AX11" s="162">
        <v>1700</v>
      </c>
      <c r="AY11" s="162">
        <v>1700</v>
      </c>
      <c r="AZ11" s="162">
        <v>1700</v>
      </c>
      <c r="BA11" s="162">
        <v>1700</v>
      </c>
      <c r="BB11" s="162">
        <v>1700</v>
      </c>
      <c r="BC11" s="162">
        <v>1700</v>
      </c>
      <c r="BD11" s="162">
        <v>1700</v>
      </c>
      <c r="BE11" s="162">
        <v>1700</v>
      </c>
      <c r="BF11" s="162">
        <v>1700</v>
      </c>
      <c r="BG11" s="162">
        <v>1700</v>
      </c>
      <c r="BH11" s="162">
        <v>1700</v>
      </c>
      <c r="BI11" s="162">
        <v>1700</v>
      </c>
      <c r="BJ11" s="162">
        <v>1700</v>
      </c>
      <c r="BK11" s="162">
        <v>1700</v>
      </c>
      <c r="BL11" s="162">
        <v>1700</v>
      </c>
      <c r="BM11" s="162">
        <v>1700</v>
      </c>
      <c r="BN11" s="162">
        <v>1700</v>
      </c>
      <c r="BO11" s="162">
        <v>1700</v>
      </c>
      <c r="BP11" s="162">
        <v>1700</v>
      </c>
      <c r="BQ11" s="162">
        <v>1700</v>
      </c>
      <c r="BR11" s="162">
        <v>1700</v>
      </c>
      <c r="BS11" s="162">
        <v>1700</v>
      </c>
      <c r="BT11" s="162">
        <v>1700</v>
      </c>
      <c r="BU11" s="162">
        <v>1700</v>
      </c>
      <c r="BV11" s="162">
        <v>1700</v>
      </c>
      <c r="BW11" s="162">
        <v>1700</v>
      </c>
      <c r="BX11" s="162">
        <v>1700</v>
      </c>
      <c r="BY11" s="162">
        <v>1700</v>
      </c>
      <c r="BZ11" s="162">
        <v>1700</v>
      </c>
      <c r="CA11" s="162">
        <v>1700</v>
      </c>
      <c r="CB11" s="162">
        <v>1700</v>
      </c>
      <c r="CC11" s="162">
        <v>1700</v>
      </c>
      <c r="CD11" s="162">
        <v>1700</v>
      </c>
      <c r="CE11" s="162">
        <v>1700</v>
      </c>
      <c r="CF11" s="162">
        <v>1700</v>
      </c>
      <c r="CG11" s="162">
        <v>1700</v>
      </c>
      <c r="CH11" s="162">
        <v>1700</v>
      </c>
      <c r="CI11" s="162">
        <v>1700</v>
      </c>
      <c r="CJ11" s="162">
        <v>1700</v>
      </c>
      <c r="CK11" s="162">
        <v>1700</v>
      </c>
      <c r="CL11" s="162">
        <v>1700</v>
      </c>
      <c r="CM11" s="162">
        <v>1700</v>
      </c>
      <c r="CN11" s="162">
        <v>1700</v>
      </c>
      <c r="CO11" s="162">
        <v>1700</v>
      </c>
      <c r="CP11" s="162">
        <v>1700</v>
      </c>
      <c r="CQ11" s="162">
        <v>1700</v>
      </c>
      <c r="CR11" s="162">
        <v>1700</v>
      </c>
      <c r="CS11" s="162">
        <v>1700</v>
      </c>
      <c r="CT11" s="162">
        <v>1700</v>
      </c>
      <c r="CU11" s="162">
        <v>1700</v>
      </c>
      <c r="CV11" s="162">
        <v>1700</v>
      </c>
      <c r="CW11" s="162">
        <v>1700</v>
      </c>
      <c r="CX11" s="162">
        <v>1700</v>
      </c>
      <c r="CY11" s="162">
        <v>1700</v>
      </c>
      <c r="CZ11" s="162">
        <v>1700</v>
      </c>
      <c r="DA11" s="162">
        <v>1700</v>
      </c>
      <c r="DB11" s="162">
        <v>1700</v>
      </c>
      <c r="DC11" s="162">
        <v>1700</v>
      </c>
      <c r="DD11" s="162">
        <v>1700</v>
      </c>
      <c r="DE11" s="162">
        <v>1700</v>
      </c>
      <c r="DF11" s="162">
        <v>1700</v>
      </c>
      <c r="DG11" s="162">
        <v>1700</v>
      </c>
      <c r="DH11" s="162">
        <v>1700</v>
      </c>
      <c r="DI11" s="162">
        <v>1700</v>
      </c>
      <c r="DJ11" s="162">
        <v>1700</v>
      </c>
      <c r="DK11" s="162">
        <v>1700</v>
      </c>
      <c r="DL11" s="162">
        <v>1700</v>
      </c>
      <c r="DM11" s="162">
        <v>1700</v>
      </c>
      <c r="DN11" s="162">
        <v>1700</v>
      </c>
      <c r="DO11" s="162">
        <v>1700</v>
      </c>
      <c r="DP11" s="162">
        <v>1700</v>
      </c>
      <c r="DQ11" s="162">
        <v>1700</v>
      </c>
      <c r="DR11" s="162">
        <v>1700</v>
      </c>
      <c r="DS11" s="162">
        <v>1700</v>
      </c>
      <c r="DT11" s="162">
        <v>1700</v>
      </c>
      <c r="DU11" s="162">
        <v>1700</v>
      </c>
      <c r="DV11" s="162">
        <v>1700</v>
      </c>
      <c r="DW11" s="162">
        <v>1700</v>
      </c>
    </row>
    <row r="12" spans="1:127" ht="11.25" customHeight="1" x14ac:dyDescent="0.2">
      <c r="A12" s="167" t="s">
        <v>217</v>
      </c>
      <c r="B12" s="168">
        <v>133.6</v>
      </c>
      <c r="C12" s="169"/>
      <c r="D12" s="166"/>
      <c r="E12" s="170">
        <v>46064</v>
      </c>
      <c r="F12" s="171">
        <v>12</v>
      </c>
      <c r="G12" s="172">
        <v>4200</v>
      </c>
      <c r="H12" s="162">
        <v>0</v>
      </c>
      <c r="I12" s="162">
        <f>2100-1000</f>
        <v>1100</v>
      </c>
      <c r="J12" s="162">
        <v>2100</v>
      </c>
      <c r="K12" s="162">
        <v>2100</v>
      </c>
      <c r="L12" s="162">
        <v>2100</v>
      </c>
      <c r="M12" s="162">
        <v>2100</v>
      </c>
      <c r="N12" s="162">
        <v>2100</v>
      </c>
      <c r="O12" s="162">
        <v>2100</v>
      </c>
      <c r="P12" s="162">
        <v>2100</v>
      </c>
      <c r="Q12" s="162">
        <v>0</v>
      </c>
      <c r="R12" s="162">
        <v>0</v>
      </c>
      <c r="S12" s="162">
        <v>2100</v>
      </c>
      <c r="T12" s="162">
        <v>0</v>
      </c>
      <c r="U12" s="162">
        <v>0</v>
      </c>
      <c r="V12" s="162">
        <v>0</v>
      </c>
      <c r="W12" s="521">
        <v>0</v>
      </c>
      <c r="X12" s="162">
        <v>0</v>
      </c>
      <c r="Y12" s="162">
        <v>0</v>
      </c>
      <c r="Z12" s="162">
        <v>0</v>
      </c>
      <c r="AA12" s="162">
        <v>0</v>
      </c>
      <c r="AB12" s="162">
        <v>0</v>
      </c>
      <c r="AC12" s="162">
        <v>0</v>
      </c>
      <c r="AD12" s="162">
        <v>0</v>
      </c>
      <c r="AE12" s="162">
        <v>0</v>
      </c>
      <c r="AF12" s="162">
        <v>0</v>
      </c>
      <c r="AG12" s="162">
        <v>0</v>
      </c>
      <c r="AH12" s="162">
        <v>0</v>
      </c>
      <c r="AI12" s="162">
        <v>0</v>
      </c>
      <c r="AJ12" s="162">
        <v>0</v>
      </c>
      <c r="AK12" s="162">
        <v>0</v>
      </c>
      <c r="AL12" s="162">
        <v>0</v>
      </c>
      <c r="AM12" s="162">
        <v>0</v>
      </c>
      <c r="AN12" s="162">
        <v>0</v>
      </c>
      <c r="AO12" s="162">
        <v>0</v>
      </c>
      <c r="AP12" s="162">
        <v>0</v>
      </c>
      <c r="AQ12" s="162">
        <v>0</v>
      </c>
      <c r="AR12" s="162">
        <v>0</v>
      </c>
      <c r="AS12" s="162">
        <v>0</v>
      </c>
      <c r="AT12" s="162">
        <v>0</v>
      </c>
      <c r="AU12" s="162">
        <v>0</v>
      </c>
      <c r="AV12" s="162">
        <v>0</v>
      </c>
      <c r="AW12" s="162">
        <v>0</v>
      </c>
      <c r="AX12" s="162">
        <v>0</v>
      </c>
      <c r="AY12" s="162">
        <v>0</v>
      </c>
      <c r="AZ12" s="162">
        <v>0</v>
      </c>
      <c r="BA12" s="162">
        <v>0</v>
      </c>
      <c r="BB12" s="162">
        <v>0</v>
      </c>
      <c r="BC12" s="162">
        <v>0</v>
      </c>
      <c r="BD12" s="162">
        <v>0</v>
      </c>
      <c r="BE12" s="162">
        <v>0</v>
      </c>
      <c r="BF12" s="162">
        <v>0</v>
      </c>
      <c r="BG12" s="162">
        <v>0</v>
      </c>
      <c r="BH12" s="162">
        <v>0</v>
      </c>
      <c r="BI12" s="162">
        <v>0</v>
      </c>
      <c r="BJ12" s="162">
        <v>0</v>
      </c>
      <c r="BK12" s="162">
        <v>0</v>
      </c>
      <c r="BL12" s="162">
        <v>0</v>
      </c>
      <c r="BM12" s="162">
        <v>0</v>
      </c>
      <c r="BN12" s="162">
        <v>0</v>
      </c>
      <c r="BO12" s="162">
        <v>0</v>
      </c>
      <c r="BP12" s="162">
        <v>0</v>
      </c>
      <c r="BQ12" s="162">
        <v>0</v>
      </c>
      <c r="BR12" s="162">
        <v>0</v>
      </c>
      <c r="BS12" s="162">
        <v>0</v>
      </c>
      <c r="BT12" s="162">
        <v>0</v>
      </c>
      <c r="BU12" s="162">
        <v>0</v>
      </c>
      <c r="BV12" s="162">
        <v>0</v>
      </c>
      <c r="BW12" s="162">
        <v>0</v>
      </c>
      <c r="BX12" s="162">
        <v>0</v>
      </c>
      <c r="BY12" s="162">
        <v>0</v>
      </c>
      <c r="BZ12" s="162">
        <v>0</v>
      </c>
      <c r="CA12" s="162">
        <v>0</v>
      </c>
      <c r="CB12" s="162">
        <v>0</v>
      </c>
      <c r="CC12" s="162">
        <v>0</v>
      </c>
      <c r="CD12" s="162">
        <v>0</v>
      </c>
      <c r="CE12" s="162">
        <v>0</v>
      </c>
      <c r="CF12" s="162">
        <v>0</v>
      </c>
      <c r="CG12" s="162">
        <v>0</v>
      </c>
      <c r="CH12" s="162">
        <v>0</v>
      </c>
      <c r="CI12" s="162">
        <v>0</v>
      </c>
      <c r="CJ12" s="162">
        <v>0</v>
      </c>
      <c r="CK12" s="162">
        <v>0</v>
      </c>
      <c r="CL12" s="162">
        <v>0</v>
      </c>
      <c r="CM12" s="162">
        <v>0</v>
      </c>
      <c r="CN12" s="162">
        <v>0</v>
      </c>
      <c r="CO12" s="162">
        <v>0</v>
      </c>
      <c r="CP12" s="162">
        <v>0</v>
      </c>
      <c r="CQ12" s="162">
        <v>0</v>
      </c>
      <c r="CR12" s="162">
        <v>0</v>
      </c>
      <c r="CS12" s="162">
        <v>0</v>
      </c>
      <c r="CT12" s="162">
        <v>0</v>
      </c>
      <c r="CU12" s="162">
        <v>0</v>
      </c>
      <c r="CV12" s="162">
        <v>0</v>
      </c>
      <c r="CW12" s="162">
        <v>0</v>
      </c>
      <c r="CX12" s="162">
        <v>0</v>
      </c>
      <c r="CY12" s="162">
        <v>0</v>
      </c>
      <c r="CZ12" s="162">
        <v>0</v>
      </c>
      <c r="DA12" s="162">
        <v>0</v>
      </c>
      <c r="DB12" s="162">
        <v>0</v>
      </c>
      <c r="DC12" s="162">
        <v>0</v>
      </c>
      <c r="DD12" s="162">
        <v>0</v>
      </c>
      <c r="DE12" s="162">
        <v>0</v>
      </c>
      <c r="DF12" s="162">
        <v>0</v>
      </c>
      <c r="DG12" s="162">
        <v>0</v>
      </c>
      <c r="DH12" s="162">
        <v>0</v>
      </c>
      <c r="DI12" s="162">
        <v>0</v>
      </c>
      <c r="DJ12" s="162">
        <v>0</v>
      </c>
      <c r="DK12" s="162">
        <v>0</v>
      </c>
      <c r="DL12" s="162">
        <v>0</v>
      </c>
      <c r="DM12" s="162">
        <v>0</v>
      </c>
      <c r="DN12" s="162">
        <v>0</v>
      </c>
      <c r="DO12" s="162">
        <v>0</v>
      </c>
      <c r="DP12" s="162">
        <v>0</v>
      </c>
      <c r="DQ12" s="162">
        <v>0</v>
      </c>
      <c r="DR12" s="162">
        <v>0</v>
      </c>
      <c r="DS12" s="162">
        <v>0</v>
      </c>
      <c r="DT12" s="162">
        <v>0</v>
      </c>
      <c r="DU12" s="162">
        <v>0</v>
      </c>
      <c r="DV12" s="162">
        <v>0</v>
      </c>
      <c r="DW12" s="162">
        <v>0</v>
      </c>
    </row>
    <row r="13" spans="1:127" ht="11.25" customHeight="1" x14ac:dyDescent="0.2">
      <c r="A13" s="167" t="s">
        <v>219</v>
      </c>
      <c r="B13" s="168">
        <v>100.9</v>
      </c>
      <c r="C13" s="169" t="s">
        <v>268</v>
      </c>
      <c r="D13" s="180" t="s">
        <v>203</v>
      </c>
      <c r="E13" s="170">
        <v>46105</v>
      </c>
      <c r="F13" s="171">
        <v>12</v>
      </c>
      <c r="G13" s="172">
        <v>3300</v>
      </c>
      <c r="H13" s="162">
        <v>0</v>
      </c>
      <c r="I13" s="162">
        <v>0</v>
      </c>
      <c r="J13" s="162">
        <v>1650</v>
      </c>
      <c r="K13" s="162">
        <v>1650</v>
      </c>
      <c r="L13" s="162">
        <v>1650</v>
      </c>
      <c r="M13" s="162">
        <v>1650</v>
      </c>
      <c r="N13" s="162">
        <v>1650</v>
      </c>
      <c r="O13" s="162">
        <v>1650</v>
      </c>
      <c r="P13" s="162">
        <v>1650</v>
      </c>
      <c r="Q13" s="162">
        <v>1650</v>
      </c>
      <c r="R13" s="162">
        <v>1650</v>
      </c>
      <c r="S13" s="162">
        <v>1650</v>
      </c>
      <c r="T13" s="162">
        <v>1650</v>
      </c>
      <c r="U13" s="162">
        <v>1650</v>
      </c>
      <c r="V13" s="162">
        <v>1650</v>
      </c>
      <c r="W13" s="162">
        <v>1650</v>
      </c>
      <c r="X13" s="162">
        <v>1650</v>
      </c>
      <c r="Y13" s="162">
        <v>1650</v>
      </c>
      <c r="Z13" s="162">
        <v>1650</v>
      </c>
      <c r="AA13" s="162">
        <v>1650</v>
      </c>
      <c r="AB13" s="162">
        <v>1650</v>
      </c>
      <c r="AC13" s="162">
        <v>1650</v>
      </c>
      <c r="AD13" s="162">
        <v>1650</v>
      </c>
      <c r="AE13" s="162">
        <v>1650</v>
      </c>
      <c r="AF13" s="162">
        <v>1650</v>
      </c>
      <c r="AG13" s="162">
        <v>1650</v>
      </c>
      <c r="AH13" s="162">
        <v>1650</v>
      </c>
      <c r="AI13" s="162">
        <v>1650</v>
      </c>
      <c r="AJ13" s="162">
        <v>1650</v>
      </c>
      <c r="AK13" s="162">
        <v>1650</v>
      </c>
      <c r="AL13" s="162">
        <v>1650</v>
      </c>
      <c r="AM13" s="162">
        <v>1650</v>
      </c>
      <c r="AN13" s="162">
        <v>1650</v>
      </c>
      <c r="AO13" s="162">
        <v>1650</v>
      </c>
      <c r="AP13" s="162">
        <v>1650</v>
      </c>
      <c r="AQ13" s="162">
        <v>1650</v>
      </c>
      <c r="AR13" s="162">
        <v>1650</v>
      </c>
      <c r="AS13" s="162">
        <v>1650</v>
      </c>
      <c r="AT13" s="162">
        <v>1650</v>
      </c>
      <c r="AU13" s="162">
        <v>1650</v>
      </c>
      <c r="AV13" s="162">
        <v>1650</v>
      </c>
      <c r="AW13" s="162">
        <v>1650</v>
      </c>
      <c r="AX13" s="162">
        <v>1650</v>
      </c>
      <c r="AY13" s="162">
        <v>1650</v>
      </c>
      <c r="AZ13" s="162">
        <v>1650</v>
      </c>
      <c r="BA13" s="162">
        <v>1650</v>
      </c>
      <c r="BB13" s="162">
        <v>1650</v>
      </c>
      <c r="BC13" s="162">
        <v>1650</v>
      </c>
      <c r="BD13" s="162">
        <v>1650</v>
      </c>
      <c r="BE13" s="162">
        <v>1650</v>
      </c>
      <c r="BF13" s="162">
        <v>1650</v>
      </c>
      <c r="BG13" s="162">
        <v>1650</v>
      </c>
      <c r="BH13" s="162">
        <v>1650</v>
      </c>
      <c r="BI13" s="162">
        <v>1650</v>
      </c>
      <c r="BJ13" s="162">
        <v>1650</v>
      </c>
      <c r="BK13" s="162">
        <v>1650</v>
      </c>
      <c r="BL13" s="162">
        <v>1650</v>
      </c>
      <c r="BM13" s="162">
        <v>1650</v>
      </c>
      <c r="BN13" s="162">
        <v>1650</v>
      </c>
      <c r="BO13" s="162">
        <v>1650</v>
      </c>
      <c r="BP13" s="162">
        <v>1650</v>
      </c>
      <c r="BQ13" s="162">
        <v>1650</v>
      </c>
      <c r="BR13" s="162">
        <v>1650</v>
      </c>
      <c r="BS13" s="162">
        <v>1650</v>
      </c>
      <c r="BT13" s="162">
        <v>1650</v>
      </c>
      <c r="BU13" s="162">
        <v>1650</v>
      </c>
      <c r="BV13" s="162">
        <v>1650</v>
      </c>
      <c r="BW13" s="162">
        <v>1650</v>
      </c>
      <c r="BX13" s="162">
        <v>1650</v>
      </c>
      <c r="BY13" s="162">
        <v>1650</v>
      </c>
      <c r="BZ13" s="162">
        <v>1650</v>
      </c>
      <c r="CA13" s="162">
        <v>1650</v>
      </c>
      <c r="CB13" s="162">
        <v>1650</v>
      </c>
      <c r="CC13" s="162">
        <v>1650</v>
      </c>
      <c r="CD13" s="162">
        <v>1650</v>
      </c>
      <c r="CE13" s="162">
        <v>1650</v>
      </c>
      <c r="CF13" s="162">
        <v>1650</v>
      </c>
      <c r="CG13" s="162">
        <v>1650</v>
      </c>
      <c r="CH13" s="162">
        <v>1650</v>
      </c>
      <c r="CI13" s="162">
        <v>1650</v>
      </c>
      <c r="CJ13" s="162">
        <v>1650</v>
      </c>
      <c r="CK13" s="162">
        <v>1650</v>
      </c>
      <c r="CL13" s="162">
        <v>1650</v>
      </c>
      <c r="CM13" s="162">
        <v>1650</v>
      </c>
      <c r="CN13" s="162">
        <v>1650</v>
      </c>
      <c r="CO13" s="162">
        <v>1650</v>
      </c>
      <c r="CP13" s="162">
        <v>1650</v>
      </c>
      <c r="CQ13" s="162">
        <v>1650</v>
      </c>
      <c r="CR13" s="162">
        <v>1650</v>
      </c>
      <c r="CS13" s="162">
        <v>1650</v>
      </c>
      <c r="CT13" s="162">
        <v>1650</v>
      </c>
      <c r="CU13" s="162">
        <v>1650</v>
      </c>
      <c r="CV13" s="162">
        <v>1650</v>
      </c>
      <c r="CW13" s="162">
        <v>1650</v>
      </c>
      <c r="CX13" s="162">
        <v>1650</v>
      </c>
      <c r="CY13" s="162">
        <v>1650</v>
      </c>
      <c r="CZ13" s="162">
        <v>1650</v>
      </c>
      <c r="DA13" s="162">
        <v>1650</v>
      </c>
      <c r="DB13" s="162">
        <v>1650</v>
      </c>
      <c r="DC13" s="162">
        <v>1650</v>
      </c>
      <c r="DD13" s="162">
        <v>1650</v>
      </c>
      <c r="DE13" s="162">
        <v>1650</v>
      </c>
      <c r="DF13" s="162">
        <v>1650</v>
      </c>
      <c r="DG13" s="162">
        <v>1650</v>
      </c>
      <c r="DH13" s="162">
        <v>1650</v>
      </c>
      <c r="DI13" s="162">
        <v>1650</v>
      </c>
      <c r="DJ13" s="162">
        <v>1650</v>
      </c>
      <c r="DK13" s="162">
        <v>1650</v>
      </c>
      <c r="DL13" s="162">
        <v>1650</v>
      </c>
      <c r="DM13" s="162">
        <v>1650</v>
      </c>
      <c r="DN13" s="162">
        <v>1650</v>
      </c>
      <c r="DO13" s="162">
        <v>1650</v>
      </c>
      <c r="DP13" s="162">
        <v>1650</v>
      </c>
      <c r="DQ13" s="162">
        <v>1650</v>
      </c>
      <c r="DR13" s="162">
        <v>1650</v>
      </c>
      <c r="DS13" s="162">
        <v>1650</v>
      </c>
      <c r="DT13" s="162">
        <v>1650</v>
      </c>
      <c r="DU13" s="162">
        <v>1650</v>
      </c>
      <c r="DV13" s="162">
        <v>1650</v>
      </c>
      <c r="DW13" s="162">
        <v>1650</v>
      </c>
    </row>
    <row r="14" spans="1:127" ht="11.25" customHeight="1" x14ac:dyDescent="0.2">
      <c r="A14" s="167" t="s">
        <v>220</v>
      </c>
      <c r="B14" s="168">
        <v>63</v>
      </c>
      <c r="C14" s="169" t="s">
        <v>269</v>
      </c>
      <c r="D14" s="166" t="s">
        <v>203</v>
      </c>
      <c r="E14" s="170">
        <v>45930</v>
      </c>
      <c r="F14" s="171">
        <v>12</v>
      </c>
      <c r="G14" s="172">
        <v>3800</v>
      </c>
      <c r="H14" s="162">
        <v>1900</v>
      </c>
      <c r="I14" s="162">
        <v>1900</v>
      </c>
      <c r="J14" s="162">
        <v>1900</v>
      </c>
      <c r="K14" s="162">
        <v>1900</v>
      </c>
      <c r="L14" s="162">
        <v>1900</v>
      </c>
      <c r="M14" s="162">
        <v>1900</v>
      </c>
      <c r="N14" s="162">
        <v>1900</v>
      </c>
      <c r="O14" s="162">
        <v>1900</v>
      </c>
      <c r="P14" s="162">
        <v>1900</v>
      </c>
      <c r="Q14" s="162">
        <v>1900</v>
      </c>
      <c r="R14" s="162">
        <v>1900</v>
      </c>
      <c r="S14" s="162">
        <v>1900</v>
      </c>
      <c r="T14" s="162">
        <v>1900</v>
      </c>
      <c r="U14" s="162">
        <v>1900</v>
      </c>
      <c r="V14" s="162">
        <v>1900</v>
      </c>
      <c r="W14" s="162">
        <v>1900</v>
      </c>
      <c r="X14" s="162">
        <v>1900</v>
      </c>
      <c r="Y14" s="162">
        <v>1900</v>
      </c>
      <c r="Z14" s="162">
        <v>1900</v>
      </c>
      <c r="AA14" s="162">
        <v>1900</v>
      </c>
      <c r="AB14" s="162">
        <v>1900</v>
      </c>
      <c r="AC14" s="162">
        <v>1900</v>
      </c>
      <c r="AD14" s="162">
        <v>1900</v>
      </c>
      <c r="AE14" s="162">
        <v>1900</v>
      </c>
      <c r="AF14" s="162">
        <v>1900</v>
      </c>
      <c r="AG14" s="162">
        <v>1900</v>
      </c>
      <c r="AH14" s="162">
        <v>1900</v>
      </c>
      <c r="AI14" s="162">
        <v>1900</v>
      </c>
      <c r="AJ14" s="162">
        <v>1900</v>
      </c>
      <c r="AK14" s="162">
        <v>1900</v>
      </c>
      <c r="AL14" s="162">
        <v>1900</v>
      </c>
      <c r="AM14" s="162">
        <v>1900</v>
      </c>
      <c r="AN14" s="162">
        <v>1900</v>
      </c>
      <c r="AO14" s="162">
        <v>1900</v>
      </c>
      <c r="AP14" s="162">
        <v>1900</v>
      </c>
      <c r="AQ14" s="162">
        <v>1900</v>
      </c>
      <c r="AR14" s="162">
        <v>1900</v>
      </c>
      <c r="AS14" s="162">
        <v>1900</v>
      </c>
      <c r="AT14" s="162">
        <v>1900</v>
      </c>
      <c r="AU14" s="162">
        <v>1900</v>
      </c>
      <c r="AV14" s="162">
        <v>1900</v>
      </c>
      <c r="AW14" s="162">
        <v>1900</v>
      </c>
      <c r="AX14" s="162">
        <v>1900</v>
      </c>
      <c r="AY14" s="162">
        <v>1900</v>
      </c>
      <c r="AZ14" s="162">
        <v>1900</v>
      </c>
      <c r="BA14" s="162">
        <v>1900</v>
      </c>
      <c r="BB14" s="162">
        <v>1900</v>
      </c>
      <c r="BC14" s="162">
        <v>1900</v>
      </c>
      <c r="BD14" s="162">
        <v>1900</v>
      </c>
      <c r="BE14" s="162">
        <v>1900</v>
      </c>
      <c r="BF14" s="162">
        <v>1900</v>
      </c>
      <c r="BG14" s="162">
        <v>1900</v>
      </c>
      <c r="BH14" s="162">
        <v>1900</v>
      </c>
      <c r="BI14" s="162">
        <v>1900</v>
      </c>
      <c r="BJ14" s="162">
        <v>1900</v>
      </c>
      <c r="BK14" s="162">
        <v>1900</v>
      </c>
      <c r="BL14" s="162">
        <v>1900</v>
      </c>
      <c r="BM14" s="162">
        <v>1900</v>
      </c>
      <c r="BN14" s="162">
        <v>1900</v>
      </c>
      <c r="BO14" s="162">
        <v>1900</v>
      </c>
      <c r="BP14" s="162">
        <v>1900</v>
      </c>
      <c r="BQ14" s="162">
        <v>1900</v>
      </c>
      <c r="BR14" s="162">
        <v>1900</v>
      </c>
      <c r="BS14" s="162">
        <v>1900</v>
      </c>
      <c r="BT14" s="162">
        <v>1900</v>
      </c>
      <c r="BU14" s="162">
        <v>1900</v>
      </c>
      <c r="BV14" s="162">
        <v>1900</v>
      </c>
      <c r="BW14" s="162">
        <v>1900</v>
      </c>
      <c r="BX14" s="162">
        <v>1900</v>
      </c>
      <c r="BY14" s="162">
        <v>1900</v>
      </c>
      <c r="BZ14" s="162">
        <v>1900</v>
      </c>
      <c r="CA14" s="162">
        <v>1900</v>
      </c>
      <c r="CB14" s="162">
        <v>1900</v>
      </c>
      <c r="CC14" s="162">
        <v>1900</v>
      </c>
      <c r="CD14" s="162">
        <v>1900</v>
      </c>
      <c r="CE14" s="162">
        <v>1900</v>
      </c>
      <c r="CF14" s="162">
        <v>1900</v>
      </c>
      <c r="CG14" s="162">
        <v>1900</v>
      </c>
      <c r="CH14" s="162">
        <v>1900</v>
      </c>
      <c r="CI14" s="162">
        <v>1900</v>
      </c>
      <c r="CJ14" s="162">
        <v>1900</v>
      </c>
      <c r="CK14" s="162">
        <v>1900</v>
      </c>
      <c r="CL14" s="162">
        <v>1900</v>
      </c>
      <c r="CM14" s="162">
        <v>1900</v>
      </c>
      <c r="CN14" s="162">
        <v>1900</v>
      </c>
      <c r="CO14" s="162">
        <v>1900</v>
      </c>
      <c r="CP14" s="162">
        <v>1900</v>
      </c>
      <c r="CQ14" s="162">
        <v>1900</v>
      </c>
      <c r="CR14" s="162">
        <v>1900</v>
      </c>
      <c r="CS14" s="162">
        <v>1900</v>
      </c>
      <c r="CT14" s="162">
        <v>1900</v>
      </c>
      <c r="CU14" s="162">
        <v>1900</v>
      </c>
      <c r="CV14" s="162">
        <v>1900</v>
      </c>
      <c r="CW14" s="162">
        <v>1900</v>
      </c>
      <c r="CX14" s="162">
        <v>1900</v>
      </c>
      <c r="CY14" s="162">
        <v>1900</v>
      </c>
      <c r="CZ14" s="162">
        <v>1900</v>
      </c>
      <c r="DA14" s="162">
        <v>1900</v>
      </c>
      <c r="DB14" s="162">
        <v>1900</v>
      </c>
      <c r="DC14" s="162">
        <v>1900</v>
      </c>
      <c r="DD14" s="162">
        <v>1900</v>
      </c>
      <c r="DE14" s="162">
        <v>1900</v>
      </c>
      <c r="DF14" s="162">
        <v>1900</v>
      </c>
      <c r="DG14" s="162">
        <v>1900</v>
      </c>
      <c r="DH14" s="162">
        <v>1900</v>
      </c>
      <c r="DI14" s="162">
        <v>1900</v>
      </c>
      <c r="DJ14" s="162">
        <v>1900</v>
      </c>
      <c r="DK14" s="162">
        <v>1900</v>
      </c>
      <c r="DL14" s="162">
        <v>1900</v>
      </c>
      <c r="DM14" s="162">
        <v>1900</v>
      </c>
      <c r="DN14" s="162">
        <v>1900</v>
      </c>
      <c r="DO14" s="162">
        <v>1900</v>
      </c>
      <c r="DP14" s="162">
        <v>1900</v>
      </c>
      <c r="DQ14" s="162">
        <v>1900</v>
      </c>
      <c r="DR14" s="162">
        <v>1900</v>
      </c>
      <c r="DS14" s="162">
        <v>1900</v>
      </c>
      <c r="DT14" s="162">
        <v>1900</v>
      </c>
      <c r="DU14" s="162">
        <v>1900</v>
      </c>
      <c r="DV14" s="162">
        <v>1900</v>
      </c>
      <c r="DW14" s="162">
        <v>1900</v>
      </c>
    </row>
    <row r="15" spans="1:127" ht="11.25" customHeight="1" x14ac:dyDescent="0.2">
      <c r="A15" s="167" t="s">
        <v>222</v>
      </c>
      <c r="B15" s="168">
        <v>73.5</v>
      </c>
      <c r="C15" s="169" t="s">
        <v>270</v>
      </c>
      <c r="D15" s="180" t="s">
        <v>203</v>
      </c>
      <c r="E15" s="170" t="s">
        <v>271</v>
      </c>
      <c r="F15" s="171">
        <v>12</v>
      </c>
      <c r="G15" s="172">
        <v>2800</v>
      </c>
      <c r="H15" s="162">
        <v>0</v>
      </c>
      <c r="I15" s="162">
        <v>0</v>
      </c>
      <c r="J15" s="162">
        <v>0</v>
      </c>
      <c r="K15" s="162">
        <v>1400</v>
      </c>
      <c r="L15" s="162">
        <v>1400</v>
      </c>
      <c r="M15" s="162">
        <v>1400</v>
      </c>
      <c r="N15" s="162">
        <v>1400</v>
      </c>
      <c r="O15" s="162">
        <v>1400</v>
      </c>
      <c r="P15" s="162">
        <v>1400</v>
      </c>
      <c r="Q15" s="162">
        <v>1400</v>
      </c>
      <c r="R15" s="162">
        <v>1400</v>
      </c>
      <c r="S15" s="162">
        <v>1400</v>
      </c>
      <c r="T15" s="162">
        <v>1400</v>
      </c>
      <c r="U15" s="162">
        <v>1400</v>
      </c>
      <c r="V15" s="162">
        <v>1400</v>
      </c>
      <c r="W15" s="162">
        <v>1400</v>
      </c>
      <c r="X15" s="162">
        <v>1400</v>
      </c>
      <c r="Y15" s="162">
        <v>1400</v>
      </c>
      <c r="Z15" s="162">
        <v>1400</v>
      </c>
      <c r="AA15" s="162">
        <v>1400</v>
      </c>
      <c r="AB15" s="162">
        <v>1400</v>
      </c>
      <c r="AC15" s="162">
        <v>1400</v>
      </c>
      <c r="AD15" s="162">
        <v>1400</v>
      </c>
      <c r="AE15" s="162">
        <v>1400</v>
      </c>
      <c r="AF15" s="162">
        <v>1400</v>
      </c>
      <c r="AG15" s="162">
        <v>1400</v>
      </c>
      <c r="AH15" s="162">
        <v>1400</v>
      </c>
      <c r="AI15" s="162">
        <v>1400</v>
      </c>
      <c r="AJ15" s="162">
        <v>1400</v>
      </c>
      <c r="AK15" s="162">
        <v>1400</v>
      </c>
      <c r="AL15" s="162">
        <v>1400</v>
      </c>
      <c r="AM15" s="162">
        <v>1400</v>
      </c>
      <c r="AN15" s="162">
        <v>1400</v>
      </c>
      <c r="AO15" s="162">
        <v>1400</v>
      </c>
      <c r="AP15" s="162">
        <v>1400</v>
      </c>
      <c r="AQ15" s="162">
        <v>1400</v>
      </c>
      <c r="AR15" s="162">
        <v>1400</v>
      </c>
      <c r="AS15" s="162">
        <v>1400</v>
      </c>
      <c r="AT15" s="162">
        <v>1400</v>
      </c>
      <c r="AU15" s="162">
        <v>1400</v>
      </c>
      <c r="AV15" s="162">
        <v>1400</v>
      </c>
      <c r="AW15" s="162">
        <v>1400</v>
      </c>
      <c r="AX15" s="162">
        <v>1400</v>
      </c>
      <c r="AY15" s="162">
        <v>1400</v>
      </c>
      <c r="AZ15" s="162">
        <v>1400</v>
      </c>
      <c r="BA15" s="162">
        <v>1400</v>
      </c>
      <c r="BB15" s="162">
        <v>1400</v>
      </c>
      <c r="BC15" s="162">
        <v>1400</v>
      </c>
      <c r="BD15" s="162">
        <v>1400</v>
      </c>
      <c r="BE15" s="162">
        <v>1400</v>
      </c>
      <c r="BF15" s="162">
        <v>1400</v>
      </c>
      <c r="BG15" s="162">
        <v>1400</v>
      </c>
      <c r="BH15" s="162">
        <v>1400</v>
      </c>
      <c r="BI15" s="162">
        <v>1400</v>
      </c>
      <c r="BJ15" s="162">
        <v>1400</v>
      </c>
      <c r="BK15" s="162">
        <v>1400</v>
      </c>
      <c r="BL15" s="162">
        <v>1400</v>
      </c>
      <c r="BM15" s="162">
        <v>1400</v>
      </c>
      <c r="BN15" s="162">
        <v>1400</v>
      </c>
      <c r="BO15" s="162">
        <v>1400</v>
      </c>
      <c r="BP15" s="162">
        <v>1400</v>
      </c>
      <c r="BQ15" s="162">
        <v>1400</v>
      </c>
      <c r="BR15" s="162">
        <v>1400</v>
      </c>
      <c r="BS15" s="162">
        <v>1400</v>
      </c>
      <c r="BT15" s="162">
        <v>1400</v>
      </c>
      <c r="BU15" s="162">
        <v>1400</v>
      </c>
      <c r="BV15" s="162">
        <v>1400</v>
      </c>
      <c r="BW15" s="162">
        <v>1400</v>
      </c>
      <c r="BX15" s="162">
        <v>1400</v>
      </c>
      <c r="BY15" s="162">
        <v>1400</v>
      </c>
      <c r="BZ15" s="162">
        <v>1400</v>
      </c>
      <c r="CA15" s="162">
        <v>1400</v>
      </c>
      <c r="CB15" s="162">
        <v>1400</v>
      </c>
      <c r="CC15" s="162">
        <v>1400</v>
      </c>
      <c r="CD15" s="162">
        <v>1400</v>
      </c>
      <c r="CE15" s="162">
        <v>1400</v>
      </c>
      <c r="CF15" s="162">
        <v>1400</v>
      </c>
      <c r="CG15" s="162">
        <v>1400</v>
      </c>
      <c r="CH15" s="162">
        <v>1400</v>
      </c>
      <c r="CI15" s="162">
        <v>1400</v>
      </c>
      <c r="CJ15" s="162">
        <v>1400</v>
      </c>
      <c r="CK15" s="162">
        <v>1400</v>
      </c>
      <c r="CL15" s="162">
        <v>1400</v>
      </c>
      <c r="CM15" s="162">
        <v>1400</v>
      </c>
      <c r="CN15" s="162">
        <v>1400</v>
      </c>
      <c r="CO15" s="162">
        <v>1400</v>
      </c>
      <c r="CP15" s="162">
        <v>1400</v>
      </c>
      <c r="CQ15" s="162">
        <v>1400</v>
      </c>
      <c r="CR15" s="162">
        <v>1400</v>
      </c>
      <c r="CS15" s="162">
        <v>1400</v>
      </c>
      <c r="CT15" s="162">
        <v>1400</v>
      </c>
      <c r="CU15" s="162">
        <v>1400</v>
      </c>
      <c r="CV15" s="162">
        <v>1400</v>
      </c>
      <c r="CW15" s="162">
        <v>1400</v>
      </c>
      <c r="CX15" s="162">
        <v>1400</v>
      </c>
      <c r="CY15" s="162">
        <v>1400</v>
      </c>
      <c r="CZ15" s="162">
        <v>1400</v>
      </c>
      <c r="DA15" s="162">
        <v>1400</v>
      </c>
      <c r="DB15" s="162">
        <v>1400</v>
      </c>
      <c r="DC15" s="162">
        <v>1400</v>
      </c>
      <c r="DD15" s="162">
        <v>1400</v>
      </c>
      <c r="DE15" s="162">
        <v>1400</v>
      </c>
      <c r="DF15" s="162">
        <v>1400</v>
      </c>
      <c r="DG15" s="162">
        <v>1400</v>
      </c>
      <c r="DH15" s="162">
        <v>1400</v>
      </c>
      <c r="DI15" s="162">
        <v>1400</v>
      </c>
      <c r="DJ15" s="162">
        <v>1400</v>
      </c>
      <c r="DK15" s="162">
        <v>1400</v>
      </c>
      <c r="DL15" s="162">
        <v>1400</v>
      </c>
      <c r="DM15" s="162">
        <v>1400</v>
      </c>
      <c r="DN15" s="162">
        <v>1400</v>
      </c>
      <c r="DO15" s="162">
        <v>1400</v>
      </c>
      <c r="DP15" s="162">
        <v>1400</v>
      </c>
      <c r="DQ15" s="162">
        <v>1400</v>
      </c>
      <c r="DR15" s="162">
        <v>1400</v>
      </c>
      <c r="DS15" s="162">
        <v>1400</v>
      </c>
      <c r="DT15" s="162">
        <v>1400</v>
      </c>
      <c r="DU15" s="162">
        <v>1400</v>
      </c>
      <c r="DV15" s="162">
        <v>1400</v>
      </c>
      <c r="DW15" s="162">
        <v>1400</v>
      </c>
    </row>
    <row r="16" spans="1:127" ht="11.25" customHeight="1" x14ac:dyDescent="0.2">
      <c r="A16" s="167" t="s">
        <v>223</v>
      </c>
      <c r="B16" s="168">
        <v>73.5</v>
      </c>
      <c r="C16" s="169" t="s">
        <v>272</v>
      </c>
      <c r="D16" s="166" t="s">
        <v>203</v>
      </c>
      <c r="E16" s="170">
        <v>46014</v>
      </c>
      <c r="F16" s="171">
        <v>12</v>
      </c>
      <c r="G16" s="172">
        <v>2800</v>
      </c>
      <c r="H16" s="162">
        <v>1800</v>
      </c>
      <c r="I16" s="162">
        <v>1400</v>
      </c>
      <c r="J16" s="162">
        <v>1400</v>
      </c>
      <c r="K16" s="162">
        <v>1400</v>
      </c>
      <c r="L16" s="162">
        <v>1400</v>
      </c>
      <c r="M16" s="162">
        <v>0</v>
      </c>
      <c r="N16" s="162">
        <v>0</v>
      </c>
      <c r="O16" s="162">
        <v>0</v>
      </c>
      <c r="P16" s="162">
        <v>0</v>
      </c>
      <c r="Q16" s="162">
        <v>1400</v>
      </c>
      <c r="R16" s="162">
        <v>1400</v>
      </c>
      <c r="S16" s="162">
        <v>1400</v>
      </c>
      <c r="T16" s="162">
        <v>1400</v>
      </c>
      <c r="U16" s="162">
        <v>1400</v>
      </c>
      <c r="V16" s="162">
        <v>1400</v>
      </c>
      <c r="W16" s="162">
        <v>1400</v>
      </c>
      <c r="X16" s="162">
        <v>1400</v>
      </c>
      <c r="Y16" s="162">
        <v>1400</v>
      </c>
      <c r="Z16" s="162">
        <v>1400</v>
      </c>
      <c r="AA16" s="162">
        <v>1400</v>
      </c>
      <c r="AB16" s="162">
        <v>1400</v>
      </c>
      <c r="AC16" s="162">
        <v>1400</v>
      </c>
      <c r="AD16" s="162">
        <v>1400</v>
      </c>
      <c r="AE16" s="162">
        <v>1400</v>
      </c>
      <c r="AF16" s="162">
        <v>1400</v>
      </c>
      <c r="AG16" s="162">
        <v>1400</v>
      </c>
      <c r="AH16" s="162">
        <v>1400</v>
      </c>
      <c r="AI16" s="162">
        <v>1400</v>
      </c>
      <c r="AJ16" s="162">
        <v>1400</v>
      </c>
      <c r="AK16" s="162">
        <v>1400</v>
      </c>
      <c r="AL16" s="162">
        <v>1400</v>
      </c>
      <c r="AM16" s="162">
        <v>1400</v>
      </c>
      <c r="AN16" s="162">
        <v>1400</v>
      </c>
      <c r="AO16" s="162">
        <v>1400</v>
      </c>
      <c r="AP16" s="162">
        <v>1400</v>
      </c>
      <c r="AQ16" s="162">
        <v>1400</v>
      </c>
      <c r="AR16" s="162">
        <v>1400</v>
      </c>
      <c r="AS16" s="162">
        <v>1400</v>
      </c>
      <c r="AT16" s="162">
        <v>1400</v>
      </c>
      <c r="AU16" s="162">
        <v>1400</v>
      </c>
      <c r="AV16" s="162">
        <v>1400</v>
      </c>
      <c r="AW16" s="162">
        <v>1400</v>
      </c>
      <c r="AX16" s="162">
        <v>1400</v>
      </c>
      <c r="AY16" s="162">
        <v>1400</v>
      </c>
      <c r="AZ16" s="162">
        <v>1400</v>
      </c>
      <c r="BA16" s="162">
        <v>1400</v>
      </c>
      <c r="BB16" s="162">
        <v>1400</v>
      </c>
      <c r="BC16" s="162">
        <v>1400</v>
      </c>
      <c r="BD16" s="162">
        <v>1400</v>
      </c>
      <c r="BE16" s="162">
        <v>1400</v>
      </c>
      <c r="BF16" s="162">
        <v>1400</v>
      </c>
      <c r="BG16" s="162">
        <v>1400</v>
      </c>
      <c r="BH16" s="162">
        <v>1400</v>
      </c>
      <c r="BI16" s="162">
        <v>1400</v>
      </c>
      <c r="BJ16" s="162">
        <v>1400</v>
      </c>
      <c r="BK16" s="162">
        <v>1400</v>
      </c>
      <c r="BL16" s="162">
        <v>1400</v>
      </c>
      <c r="BM16" s="162">
        <v>1400</v>
      </c>
      <c r="BN16" s="162">
        <v>1400</v>
      </c>
      <c r="BO16" s="162">
        <v>1400</v>
      </c>
      <c r="BP16" s="162">
        <v>1400</v>
      </c>
      <c r="BQ16" s="162">
        <v>1400</v>
      </c>
      <c r="BR16" s="162">
        <v>1400</v>
      </c>
      <c r="BS16" s="162">
        <v>1400</v>
      </c>
      <c r="BT16" s="162">
        <v>1400</v>
      </c>
      <c r="BU16" s="162">
        <v>1400</v>
      </c>
      <c r="BV16" s="162">
        <v>1400</v>
      </c>
      <c r="BW16" s="162">
        <v>1400</v>
      </c>
      <c r="BX16" s="162">
        <v>1400</v>
      </c>
      <c r="BY16" s="162">
        <v>1400</v>
      </c>
      <c r="BZ16" s="162">
        <v>1400</v>
      </c>
      <c r="CA16" s="162">
        <v>1400</v>
      </c>
      <c r="CB16" s="162">
        <v>1400</v>
      </c>
      <c r="CC16" s="162">
        <v>1400</v>
      </c>
      <c r="CD16" s="162">
        <v>1400</v>
      </c>
      <c r="CE16" s="162">
        <v>1400</v>
      </c>
      <c r="CF16" s="162">
        <v>1400</v>
      </c>
      <c r="CG16" s="162">
        <v>1400</v>
      </c>
      <c r="CH16" s="162">
        <v>1400</v>
      </c>
      <c r="CI16" s="162">
        <v>1400</v>
      </c>
      <c r="CJ16" s="162">
        <v>1400</v>
      </c>
      <c r="CK16" s="162">
        <v>1400</v>
      </c>
      <c r="CL16" s="162">
        <v>1400</v>
      </c>
      <c r="CM16" s="162">
        <v>1400</v>
      </c>
      <c r="CN16" s="162">
        <v>1400</v>
      </c>
      <c r="CO16" s="162">
        <v>1400</v>
      </c>
      <c r="CP16" s="162">
        <v>1400</v>
      </c>
      <c r="CQ16" s="162">
        <v>1400</v>
      </c>
      <c r="CR16" s="162">
        <v>1400</v>
      </c>
      <c r="CS16" s="162">
        <v>1400</v>
      </c>
      <c r="CT16" s="162">
        <v>1400</v>
      </c>
      <c r="CU16" s="162">
        <v>1400</v>
      </c>
      <c r="CV16" s="162">
        <v>1400</v>
      </c>
      <c r="CW16" s="162">
        <v>1400</v>
      </c>
      <c r="CX16" s="162">
        <v>1400</v>
      </c>
      <c r="CY16" s="162">
        <v>1400</v>
      </c>
      <c r="CZ16" s="162">
        <v>1400</v>
      </c>
      <c r="DA16" s="162">
        <v>1400</v>
      </c>
      <c r="DB16" s="162">
        <v>1400</v>
      </c>
      <c r="DC16" s="162">
        <v>1400</v>
      </c>
      <c r="DD16" s="162">
        <v>1400</v>
      </c>
      <c r="DE16" s="162">
        <v>1400</v>
      </c>
      <c r="DF16" s="162">
        <v>1400</v>
      </c>
      <c r="DG16" s="162">
        <v>1400</v>
      </c>
      <c r="DH16" s="162">
        <v>1400</v>
      </c>
      <c r="DI16" s="162">
        <v>1400</v>
      </c>
      <c r="DJ16" s="162">
        <v>1400</v>
      </c>
      <c r="DK16" s="162">
        <v>1400</v>
      </c>
      <c r="DL16" s="162">
        <v>1400</v>
      </c>
      <c r="DM16" s="162">
        <v>1400</v>
      </c>
      <c r="DN16" s="162">
        <v>1400</v>
      </c>
      <c r="DO16" s="162">
        <v>1400</v>
      </c>
      <c r="DP16" s="162">
        <v>1400</v>
      </c>
      <c r="DQ16" s="162">
        <v>1400</v>
      </c>
      <c r="DR16" s="162">
        <v>1400</v>
      </c>
      <c r="DS16" s="162">
        <v>1400</v>
      </c>
      <c r="DT16" s="162">
        <v>1400</v>
      </c>
      <c r="DU16" s="162">
        <v>1400</v>
      </c>
      <c r="DV16" s="162">
        <v>1400</v>
      </c>
      <c r="DW16" s="162">
        <v>1400</v>
      </c>
    </row>
    <row r="17" spans="1:127" ht="11.25" customHeight="1" x14ac:dyDescent="0.2">
      <c r="A17" s="167" t="s">
        <v>224</v>
      </c>
      <c r="B17" s="168">
        <v>73.5</v>
      </c>
      <c r="C17" s="169" t="s">
        <v>273</v>
      </c>
      <c r="D17" s="166" t="s">
        <v>203</v>
      </c>
      <c r="E17" s="170"/>
      <c r="F17" s="171"/>
      <c r="G17" s="172"/>
      <c r="P17" s="162">
        <v>0</v>
      </c>
      <c r="Q17" s="162">
        <v>2150</v>
      </c>
      <c r="R17" s="162">
        <v>2150</v>
      </c>
      <c r="S17" s="162">
        <v>2150</v>
      </c>
      <c r="T17" s="162">
        <v>0</v>
      </c>
      <c r="U17" s="162">
        <v>0</v>
      </c>
      <c r="V17" s="162">
        <v>1400</v>
      </c>
      <c r="W17" s="162">
        <v>1400</v>
      </c>
      <c r="X17" s="162">
        <v>1400</v>
      </c>
      <c r="Y17" s="162">
        <v>1400</v>
      </c>
      <c r="Z17" s="162">
        <v>1400</v>
      </c>
      <c r="AA17" s="162">
        <v>1400</v>
      </c>
      <c r="AB17" s="162">
        <v>1400</v>
      </c>
      <c r="AC17" s="162">
        <v>1400</v>
      </c>
      <c r="AD17" s="162">
        <v>1400</v>
      </c>
      <c r="AE17" s="162">
        <v>1400</v>
      </c>
      <c r="AF17" s="162">
        <v>1400</v>
      </c>
      <c r="AG17" s="162">
        <v>1400</v>
      </c>
      <c r="AH17" s="162">
        <v>1400</v>
      </c>
      <c r="AI17" s="162">
        <v>1400</v>
      </c>
      <c r="AJ17" s="162">
        <v>1400</v>
      </c>
      <c r="AK17" s="162">
        <v>1400</v>
      </c>
      <c r="AL17" s="162">
        <v>1400</v>
      </c>
      <c r="AM17" s="162">
        <v>1400</v>
      </c>
      <c r="AN17" s="162">
        <v>1400</v>
      </c>
      <c r="AO17" s="162">
        <v>1400</v>
      </c>
      <c r="AP17" s="162">
        <v>1400</v>
      </c>
      <c r="AQ17" s="162">
        <v>1400</v>
      </c>
      <c r="AR17" s="162">
        <v>1400</v>
      </c>
      <c r="AS17" s="162">
        <v>1400</v>
      </c>
      <c r="AT17" s="162">
        <v>1400</v>
      </c>
      <c r="AU17" s="162">
        <v>1400</v>
      </c>
      <c r="AV17" s="162">
        <v>1400</v>
      </c>
      <c r="AW17" s="162">
        <v>1400</v>
      </c>
      <c r="AX17" s="162">
        <v>1400</v>
      </c>
      <c r="AY17" s="162">
        <v>1400</v>
      </c>
      <c r="AZ17" s="162">
        <v>1400</v>
      </c>
      <c r="BA17" s="162">
        <v>1400</v>
      </c>
      <c r="BB17" s="162">
        <v>1400</v>
      </c>
      <c r="BC17" s="162">
        <v>1400</v>
      </c>
      <c r="BD17" s="162">
        <v>1400</v>
      </c>
      <c r="BE17" s="162">
        <v>1400</v>
      </c>
      <c r="BF17" s="162">
        <v>1400</v>
      </c>
      <c r="BG17" s="162">
        <v>1400</v>
      </c>
      <c r="BH17" s="162">
        <v>1400</v>
      </c>
      <c r="BI17" s="162">
        <v>1400</v>
      </c>
      <c r="BJ17" s="162">
        <v>1400</v>
      </c>
      <c r="BK17" s="162">
        <v>1400</v>
      </c>
      <c r="BL17" s="162">
        <v>1400</v>
      </c>
      <c r="BM17" s="162">
        <v>1400</v>
      </c>
      <c r="BN17" s="162">
        <v>1400</v>
      </c>
      <c r="BO17" s="162">
        <v>1400</v>
      </c>
      <c r="BP17" s="162">
        <v>1400</v>
      </c>
      <c r="BQ17" s="162">
        <v>1400</v>
      </c>
      <c r="BR17" s="162">
        <v>1400</v>
      </c>
      <c r="BS17" s="162">
        <v>1400</v>
      </c>
      <c r="BT17" s="162">
        <v>1400</v>
      </c>
      <c r="BU17" s="162">
        <v>1400</v>
      </c>
      <c r="BV17" s="162">
        <v>1400</v>
      </c>
      <c r="BW17" s="162">
        <v>1400</v>
      </c>
      <c r="BX17" s="162">
        <v>1400</v>
      </c>
      <c r="BY17" s="162">
        <v>1400</v>
      </c>
      <c r="BZ17" s="162">
        <v>1400</v>
      </c>
      <c r="CA17" s="162">
        <v>1400</v>
      </c>
      <c r="CB17" s="162">
        <v>1400</v>
      </c>
      <c r="CC17" s="162">
        <v>1400</v>
      </c>
      <c r="CD17" s="162">
        <v>1400</v>
      </c>
      <c r="CE17" s="162">
        <v>1400</v>
      </c>
      <c r="CF17" s="162">
        <v>1400</v>
      </c>
      <c r="CG17" s="162">
        <v>1400</v>
      </c>
      <c r="CH17" s="162">
        <v>1400</v>
      </c>
      <c r="CI17" s="162">
        <v>1400</v>
      </c>
      <c r="CJ17" s="162">
        <v>1400</v>
      </c>
      <c r="CK17" s="162">
        <v>1400</v>
      </c>
      <c r="CL17" s="162">
        <v>1400</v>
      </c>
      <c r="CM17" s="162">
        <v>1400</v>
      </c>
      <c r="CN17" s="162">
        <v>1400</v>
      </c>
      <c r="CO17" s="162">
        <v>1400</v>
      </c>
      <c r="CP17" s="162">
        <v>1400</v>
      </c>
      <c r="CQ17" s="162">
        <v>1400</v>
      </c>
      <c r="CR17" s="162">
        <v>1400</v>
      </c>
      <c r="CS17" s="162">
        <v>1400</v>
      </c>
      <c r="CT17" s="162">
        <v>1400</v>
      </c>
      <c r="CU17" s="162">
        <v>1400</v>
      </c>
      <c r="CV17" s="162">
        <v>1400</v>
      </c>
      <c r="CW17" s="162">
        <v>1400</v>
      </c>
      <c r="CX17" s="162">
        <v>1400</v>
      </c>
      <c r="CY17" s="162">
        <v>1400</v>
      </c>
      <c r="CZ17" s="162">
        <v>1400</v>
      </c>
      <c r="DA17" s="162">
        <v>1400</v>
      </c>
      <c r="DB17" s="162">
        <v>1400</v>
      </c>
      <c r="DC17" s="162">
        <v>1400</v>
      </c>
      <c r="DD17" s="162">
        <v>1400</v>
      </c>
      <c r="DE17" s="162">
        <v>1400</v>
      </c>
      <c r="DF17" s="162">
        <v>1400</v>
      </c>
      <c r="DG17" s="162">
        <v>1400</v>
      </c>
      <c r="DH17" s="162">
        <v>1400</v>
      </c>
      <c r="DI17" s="162">
        <v>1400</v>
      </c>
      <c r="DJ17" s="162">
        <v>1400</v>
      </c>
      <c r="DK17" s="162">
        <v>1400</v>
      </c>
      <c r="DL17" s="162">
        <v>1400</v>
      </c>
      <c r="DM17" s="162">
        <v>1400</v>
      </c>
      <c r="DN17" s="162">
        <v>1400</v>
      </c>
      <c r="DO17" s="162">
        <v>1400</v>
      </c>
      <c r="DP17" s="162">
        <v>1400</v>
      </c>
      <c r="DQ17" s="162">
        <v>1400</v>
      </c>
      <c r="DR17" s="162">
        <v>1400</v>
      </c>
      <c r="DS17" s="162">
        <v>1400</v>
      </c>
      <c r="DT17" s="162">
        <v>1400</v>
      </c>
      <c r="DU17" s="162">
        <v>1400</v>
      </c>
      <c r="DV17" s="162">
        <v>1400</v>
      </c>
      <c r="DW17" s="162">
        <v>1400</v>
      </c>
    </row>
    <row r="18" spans="1:127" ht="11.25" customHeight="1" x14ac:dyDescent="0.2">
      <c r="A18" s="167" t="s">
        <v>226</v>
      </c>
      <c r="B18" s="168">
        <v>114.8</v>
      </c>
      <c r="C18" s="181" t="s">
        <v>274</v>
      </c>
      <c r="D18" s="166" t="s">
        <v>203</v>
      </c>
      <c r="E18" s="170"/>
      <c r="F18" s="171"/>
      <c r="G18" s="172"/>
      <c r="P18" s="162">
        <v>0</v>
      </c>
      <c r="Q18" s="162">
        <v>2150</v>
      </c>
      <c r="R18" s="162">
        <v>2150</v>
      </c>
      <c r="S18" s="162">
        <v>2150</v>
      </c>
      <c r="T18" s="162">
        <v>4300</v>
      </c>
      <c r="U18" s="162">
        <v>4300</v>
      </c>
      <c r="V18" s="162">
        <v>4300</v>
      </c>
      <c r="W18" s="162">
        <v>4300</v>
      </c>
      <c r="X18" s="162">
        <v>4300</v>
      </c>
      <c r="Y18" s="162">
        <v>4300</v>
      </c>
      <c r="Z18" s="162">
        <v>4300</v>
      </c>
      <c r="AA18" s="162">
        <v>4300</v>
      </c>
      <c r="AB18" s="162">
        <v>4300</v>
      </c>
      <c r="AC18" s="162">
        <v>4300</v>
      </c>
      <c r="AD18" s="162">
        <v>4300</v>
      </c>
      <c r="AE18" s="162">
        <v>4300</v>
      </c>
      <c r="AF18" s="162">
        <v>4300</v>
      </c>
      <c r="AG18" s="162">
        <v>4300</v>
      </c>
      <c r="AH18" s="162">
        <v>4300</v>
      </c>
      <c r="AI18" s="162">
        <v>4300</v>
      </c>
      <c r="AJ18" s="162">
        <v>4300</v>
      </c>
      <c r="AK18" s="162">
        <v>4300</v>
      </c>
      <c r="AL18" s="162">
        <v>4300</v>
      </c>
      <c r="AM18" s="162">
        <v>4300</v>
      </c>
      <c r="AN18" s="162">
        <v>4300</v>
      </c>
      <c r="AO18" s="162">
        <v>4300</v>
      </c>
      <c r="AP18" s="162">
        <v>4300</v>
      </c>
      <c r="AQ18" s="162">
        <v>4300</v>
      </c>
      <c r="AR18" s="162">
        <v>4300</v>
      </c>
      <c r="AS18" s="162">
        <v>4300</v>
      </c>
      <c r="AT18" s="162">
        <v>4300</v>
      </c>
      <c r="AU18" s="162">
        <v>4300</v>
      </c>
      <c r="AV18" s="162">
        <v>4300</v>
      </c>
      <c r="AW18" s="162">
        <v>4300</v>
      </c>
      <c r="AX18" s="162">
        <v>4300</v>
      </c>
      <c r="AY18" s="162">
        <v>4300</v>
      </c>
      <c r="AZ18" s="162">
        <v>4300</v>
      </c>
      <c r="BA18" s="162">
        <v>4300</v>
      </c>
      <c r="BB18" s="162">
        <v>4300</v>
      </c>
      <c r="BC18" s="162">
        <v>4300</v>
      </c>
      <c r="BD18" s="162">
        <v>4300</v>
      </c>
      <c r="BE18" s="162">
        <v>4300</v>
      </c>
      <c r="BF18" s="162">
        <v>4300</v>
      </c>
      <c r="BG18" s="162">
        <v>4300</v>
      </c>
      <c r="BH18" s="162">
        <v>4300</v>
      </c>
      <c r="BI18" s="162">
        <v>4300</v>
      </c>
      <c r="BJ18" s="162">
        <v>4300</v>
      </c>
      <c r="BK18" s="162">
        <v>4300</v>
      </c>
      <c r="BL18" s="162">
        <v>4300</v>
      </c>
      <c r="BM18" s="162">
        <v>4300</v>
      </c>
      <c r="BN18" s="162">
        <v>4300</v>
      </c>
      <c r="BO18" s="162">
        <v>4300</v>
      </c>
      <c r="BP18" s="162">
        <v>4300</v>
      </c>
      <c r="BQ18" s="162">
        <v>4300</v>
      </c>
      <c r="BR18" s="162">
        <v>4300</v>
      </c>
      <c r="BS18" s="162">
        <v>4300</v>
      </c>
      <c r="BT18" s="162">
        <v>4300</v>
      </c>
      <c r="BU18" s="162">
        <v>4300</v>
      </c>
      <c r="BV18" s="162">
        <v>4300</v>
      </c>
      <c r="BW18" s="162">
        <v>4300</v>
      </c>
      <c r="BX18" s="162">
        <v>4300</v>
      </c>
      <c r="BY18" s="162">
        <v>4300</v>
      </c>
      <c r="BZ18" s="162">
        <v>4300</v>
      </c>
      <c r="CA18" s="162">
        <v>4300</v>
      </c>
      <c r="CB18" s="162">
        <v>4300</v>
      </c>
      <c r="CC18" s="162">
        <v>4300</v>
      </c>
      <c r="CD18" s="162">
        <v>4300</v>
      </c>
      <c r="CE18" s="162">
        <v>4300</v>
      </c>
      <c r="CF18" s="162">
        <v>4300</v>
      </c>
      <c r="CG18" s="162">
        <v>4300</v>
      </c>
      <c r="CH18" s="162">
        <v>4300</v>
      </c>
      <c r="CI18" s="162">
        <v>4300</v>
      </c>
      <c r="CJ18" s="162">
        <v>4300</v>
      </c>
      <c r="CK18" s="162">
        <v>4300</v>
      </c>
      <c r="CL18" s="162">
        <v>4300</v>
      </c>
      <c r="CM18" s="162">
        <v>4300</v>
      </c>
      <c r="CN18" s="162">
        <v>4300</v>
      </c>
      <c r="CO18" s="162">
        <v>4300</v>
      </c>
      <c r="CP18" s="162">
        <v>4300</v>
      </c>
      <c r="CQ18" s="162">
        <v>4300</v>
      </c>
      <c r="CR18" s="162">
        <v>4300</v>
      </c>
      <c r="CS18" s="162">
        <v>4300</v>
      </c>
      <c r="CT18" s="162">
        <v>4300</v>
      </c>
      <c r="CU18" s="162">
        <v>4300</v>
      </c>
      <c r="CV18" s="162">
        <v>4300</v>
      </c>
      <c r="CW18" s="162">
        <v>4300</v>
      </c>
      <c r="CX18" s="162">
        <v>4300</v>
      </c>
      <c r="CY18" s="162">
        <v>4300</v>
      </c>
      <c r="CZ18" s="162">
        <v>4300</v>
      </c>
      <c r="DA18" s="162">
        <v>4300</v>
      </c>
      <c r="DB18" s="162">
        <v>4300</v>
      </c>
      <c r="DC18" s="162">
        <v>4300</v>
      </c>
      <c r="DD18" s="162">
        <v>4300</v>
      </c>
      <c r="DE18" s="162">
        <v>4300</v>
      </c>
      <c r="DF18" s="162">
        <v>4300</v>
      </c>
      <c r="DG18" s="162">
        <v>4300</v>
      </c>
      <c r="DH18" s="162">
        <v>4300</v>
      </c>
      <c r="DI18" s="162">
        <v>4300</v>
      </c>
      <c r="DJ18" s="162">
        <v>4300</v>
      </c>
      <c r="DK18" s="162">
        <v>4300</v>
      </c>
      <c r="DL18" s="162">
        <v>4300</v>
      </c>
      <c r="DM18" s="162">
        <v>4300</v>
      </c>
      <c r="DN18" s="162">
        <v>4300</v>
      </c>
      <c r="DO18" s="162">
        <v>4300</v>
      </c>
      <c r="DP18" s="162">
        <v>4300</v>
      </c>
      <c r="DQ18" s="162">
        <v>4300</v>
      </c>
      <c r="DR18" s="162">
        <v>4300</v>
      </c>
      <c r="DS18" s="162">
        <v>4300</v>
      </c>
      <c r="DT18" s="162">
        <v>4300</v>
      </c>
      <c r="DU18" s="162">
        <v>4300</v>
      </c>
      <c r="DV18" s="162">
        <v>4300</v>
      </c>
      <c r="DW18" s="162">
        <v>4300</v>
      </c>
    </row>
    <row r="19" spans="1:127" ht="11.25" customHeight="1" x14ac:dyDescent="0.2">
      <c r="A19" s="167" t="s">
        <v>228</v>
      </c>
      <c r="B19" s="168">
        <v>105.5</v>
      </c>
      <c r="C19" s="169" t="s">
        <v>275</v>
      </c>
      <c r="D19" s="166" t="s">
        <v>203</v>
      </c>
      <c r="E19" s="170">
        <v>45951</v>
      </c>
      <c r="F19" s="171">
        <v>12</v>
      </c>
      <c r="G19" s="172">
        <v>3300</v>
      </c>
      <c r="H19" s="162">
        <v>1650</v>
      </c>
      <c r="I19" s="162">
        <v>1650</v>
      </c>
      <c r="J19" s="162">
        <v>1650</v>
      </c>
      <c r="K19" s="162">
        <v>1650</v>
      </c>
      <c r="L19" s="162">
        <v>1650</v>
      </c>
      <c r="M19" s="162">
        <v>1650</v>
      </c>
      <c r="N19" s="162">
        <v>1650</v>
      </c>
      <c r="O19" s="162">
        <v>1650</v>
      </c>
      <c r="P19" s="162">
        <v>1650</v>
      </c>
      <c r="Q19" s="162">
        <v>1650</v>
      </c>
      <c r="R19" s="162">
        <v>1650</v>
      </c>
      <c r="S19" s="162">
        <v>1650</v>
      </c>
      <c r="T19" s="162">
        <v>1650</v>
      </c>
      <c r="U19" s="162">
        <v>1650</v>
      </c>
      <c r="V19" s="162">
        <v>1650</v>
      </c>
      <c r="W19" s="521">
        <v>0</v>
      </c>
      <c r="X19" s="162">
        <v>1650</v>
      </c>
      <c r="Y19" s="162">
        <v>1650</v>
      </c>
      <c r="Z19" s="162">
        <v>1650</v>
      </c>
      <c r="AA19" s="162">
        <v>1650</v>
      </c>
      <c r="AB19" s="162">
        <v>1650</v>
      </c>
      <c r="AC19" s="162">
        <v>1650</v>
      </c>
      <c r="AD19" s="162">
        <v>1650</v>
      </c>
      <c r="AE19" s="162">
        <v>1650</v>
      </c>
      <c r="AF19" s="162">
        <v>1650</v>
      </c>
      <c r="AG19" s="162">
        <v>1650</v>
      </c>
      <c r="AH19" s="162">
        <v>1650</v>
      </c>
      <c r="AI19" s="162">
        <v>1650</v>
      </c>
      <c r="AJ19" s="162">
        <v>1650</v>
      </c>
      <c r="AK19" s="162">
        <v>1650</v>
      </c>
      <c r="AL19" s="162">
        <v>1650</v>
      </c>
      <c r="AM19" s="162">
        <v>1650</v>
      </c>
      <c r="AN19" s="162">
        <v>1650</v>
      </c>
      <c r="AO19" s="162">
        <v>1650</v>
      </c>
      <c r="AP19" s="162">
        <v>1650</v>
      </c>
      <c r="AQ19" s="162">
        <v>1650</v>
      </c>
      <c r="AR19" s="162">
        <v>1650</v>
      </c>
      <c r="AS19" s="162">
        <v>1650</v>
      </c>
      <c r="AT19" s="162">
        <v>1650</v>
      </c>
      <c r="AU19" s="162">
        <v>1650</v>
      </c>
      <c r="AV19" s="162">
        <v>1650</v>
      </c>
      <c r="AW19" s="162">
        <v>1650</v>
      </c>
      <c r="AX19" s="162">
        <v>1650</v>
      </c>
      <c r="AY19" s="162">
        <v>1650</v>
      </c>
      <c r="AZ19" s="162">
        <v>1650</v>
      </c>
      <c r="BA19" s="162">
        <v>1650</v>
      </c>
      <c r="BB19" s="162">
        <v>1650</v>
      </c>
      <c r="BC19" s="162">
        <v>1650</v>
      </c>
      <c r="BD19" s="162">
        <v>1650</v>
      </c>
      <c r="BE19" s="162">
        <v>1650</v>
      </c>
      <c r="BF19" s="162">
        <v>1650</v>
      </c>
      <c r="BG19" s="162">
        <v>1650</v>
      </c>
      <c r="BH19" s="162">
        <v>1650</v>
      </c>
      <c r="BI19" s="162">
        <v>1650</v>
      </c>
      <c r="BJ19" s="162">
        <v>1650</v>
      </c>
      <c r="BK19" s="162">
        <v>1650</v>
      </c>
      <c r="BL19" s="162">
        <v>1650</v>
      </c>
      <c r="BM19" s="162">
        <v>1650</v>
      </c>
      <c r="BN19" s="162">
        <v>1650</v>
      </c>
      <c r="BO19" s="162">
        <v>1650</v>
      </c>
      <c r="BP19" s="162">
        <v>1650</v>
      </c>
      <c r="BQ19" s="162">
        <v>1650</v>
      </c>
      <c r="BR19" s="162">
        <v>1650</v>
      </c>
      <c r="BS19" s="162">
        <v>1650</v>
      </c>
      <c r="BT19" s="162">
        <v>1650</v>
      </c>
      <c r="BU19" s="162">
        <v>1650</v>
      </c>
      <c r="BV19" s="162">
        <v>1650</v>
      </c>
      <c r="BW19" s="162">
        <v>1650</v>
      </c>
      <c r="BX19" s="162">
        <v>1650</v>
      </c>
      <c r="BY19" s="162">
        <v>1650</v>
      </c>
      <c r="BZ19" s="162">
        <v>1650</v>
      </c>
      <c r="CA19" s="162">
        <v>1650</v>
      </c>
      <c r="CB19" s="162">
        <v>1650</v>
      </c>
      <c r="CC19" s="162">
        <v>1650</v>
      </c>
      <c r="CD19" s="162">
        <v>1650</v>
      </c>
      <c r="CE19" s="162">
        <v>1650</v>
      </c>
      <c r="CF19" s="162">
        <v>1650</v>
      </c>
      <c r="CG19" s="162">
        <v>1650</v>
      </c>
      <c r="CH19" s="162">
        <v>1650</v>
      </c>
      <c r="CI19" s="162">
        <v>1650</v>
      </c>
      <c r="CJ19" s="162">
        <v>1650</v>
      </c>
      <c r="CK19" s="162">
        <v>1650</v>
      </c>
      <c r="CL19" s="162">
        <v>1650</v>
      </c>
      <c r="CM19" s="162">
        <v>1650</v>
      </c>
      <c r="CN19" s="162">
        <v>1650</v>
      </c>
      <c r="CO19" s="162">
        <v>1650</v>
      </c>
      <c r="CP19" s="162">
        <v>1650</v>
      </c>
      <c r="CQ19" s="162">
        <v>1650</v>
      </c>
      <c r="CR19" s="162">
        <v>1650</v>
      </c>
      <c r="CS19" s="162">
        <v>1650</v>
      </c>
      <c r="CT19" s="162">
        <v>1650</v>
      </c>
      <c r="CU19" s="162">
        <v>1650</v>
      </c>
      <c r="CV19" s="162">
        <v>1650</v>
      </c>
      <c r="CW19" s="162">
        <v>1650</v>
      </c>
      <c r="CX19" s="162">
        <v>1650</v>
      </c>
      <c r="CY19" s="162">
        <v>1650</v>
      </c>
      <c r="CZ19" s="162">
        <v>1650</v>
      </c>
      <c r="DA19" s="162">
        <v>1650</v>
      </c>
      <c r="DB19" s="162">
        <v>1650</v>
      </c>
      <c r="DC19" s="162">
        <v>1650</v>
      </c>
      <c r="DD19" s="162">
        <v>1650</v>
      </c>
      <c r="DE19" s="162">
        <v>1650</v>
      </c>
      <c r="DF19" s="162">
        <v>1650</v>
      </c>
      <c r="DG19" s="162">
        <v>1650</v>
      </c>
      <c r="DH19" s="162">
        <v>1650</v>
      </c>
      <c r="DI19" s="162">
        <v>1650</v>
      </c>
      <c r="DJ19" s="162">
        <v>1650</v>
      </c>
      <c r="DK19" s="162">
        <v>1650</v>
      </c>
      <c r="DL19" s="162">
        <v>1650</v>
      </c>
      <c r="DM19" s="162">
        <v>1650</v>
      </c>
      <c r="DN19" s="162">
        <v>1650</v>
      </c>
      <c r="DO19" s="162">
        <v>1650</v>
      </c>
      <c r="DP19" s="162">
        <v>1650</v>
      </c>
      <c r="DQ19" s="162">
        <v>1650</v>
      </c>
      <c r="DR19" s="162">
        <v>1650</v>
      </c>
      <c r="DS19" s="162">
        <v>1650</v>
      </c>
      <c r="DT19" s="162">
        <v>1650</v>
      </c>
      <c r="DU19" s="162">
        <v>1650</v>
      </c>
      <c r="DV19" s="162">
        <v>1650</v>
      </c>
      <c r="DW19" s="162">
        <v>1650</v>
      </c>
    </row>
    <row r="20" spans="1:127" ht="11.25" customHeight="1" x14ac:dyDescent="0.2">
      <c r="A20" s="167" t="s">
        <v>276</v>
      </c>
      <c r="B20" s="168">
        <v>105.5</v>
      </c>
      <c r="C20" s="169" t="s">
        <v>277</v>
      </c>
      <c r="D20" s="166" t="s">
        <v>203</v>
      </c>
      <c r="E20" s="170">
        <v>46167</v>
      </c>
      <c r="F20" s="171">
        <v>12</v>
      </c>
      <c r="G20" s="172">
        <v>3400</v>
      </c>
      <c r="M20" s="162">
        <v>1700</v>
      </c>
      <c r="N20" s="162">
        <v>1700</v>
      </c>
      <c r="O20" s="162">
        <v>1700</v>
      </c>
      <c r="P20" s="162">
        <v>1700</v>
      </c>
      <c r="Q20" s="162">
        <v>1700</v>
      </c>
      <c r="R20" s="162">
        <v>1700</v>
      </c>
      <c r="S20" s="162">
        <v>1700</v>
      </c>
      <c r="T20" s="162">
        <v>1700</v>
      </c>
      <c r="U20" s="162">
        <v>1700</v>
      </c>
      <c r="V20" s="162">
        <v>1700</v>
      </c>
      <c r="W20" s="162">
        <v>1700</v>
      </c>
      <c r="X20" s="162">
        <v>1700</v>
      </c>
      <c r="Y20" s="162">
        <v>1700</v>
      </c>
      <c r="Z20" s="162">
        <v>1700</v>
      </c>
      <c r="AA20" s="162">
        <v>1700</v>
      </c>
      <c r="AB20" s="162">
        <v>1700</v>
      </c>
      <c r="AC20" s="162">
        <v>1700</v>
      </c>
      <c r="AD20" s="162">
        <v>1700</v>
      </c>
      <c r="AE20" s="162">
        <v>1700</v>
      </c>
      <c r="AF20" s="162">
        <v>1700</v>
      </c>
      <c r="AG20" s="162">
        <v>1700</v>
      </c>
      <c r="AH20" s="162">
        <v>1700</v>
      </c>
      <c r="AI20" s="162">
        <v>1700</v>
      </c>
      <c r="AJ20" s="162">
        <v>1700</v>
      </c>
      <c r="AK20" s="162">
        <v>1700</v>
      </c>
      <c r="AL20" s="162">
        <v>1700</v>
      </c>
      <c r="AM20" s="162">
        <v>1700</v>
      </c>
      <c r="AN20" s="162">
        <v>1700</v>
      </c>
      <c r="AO20" s="162">
        <v>1700</v>
      </c>
      <c r="AP20" s="162">
        <v>1700</v>
      </c>
      <c r="AQ20" s="162">
        <v>1700</v>
      </c>
      <c r="AR20" s="162">
        <v>1700</v>
      </c>
      <c r="AS20" s="162">
        <v>1700</v>
      </c>
      <c r="AT20" s="162">
        <v>1700</v>
      </c>
      <c r="AU20" s="162">
        <v>1700</v>
      </c>
      <c r="AV20" s="162">
        <v>1700</v>
      </c>
      <c r="AW20" s="162">
        <v>1700</v>
      </c>
      <c r="AX20" s="162">
        <v>1700</v>
      </c>
      <c r="AY20" s="162">
        <v>1700</v>
      </c>
      <c r="AZ20" s="162">
        <v>1700</v>
      </c>
      <c r="BA20" s="162">
        <v>1700</v>
      </c>
      <c r="BB20" s="162">
        <v>1700</v>
      </c>
      <c r="BC20" s="162">
        <v>1700</v>
      </c>
      <c r="BD20" s="162">
        <v>1700</v>
      </c>
      <c r="BE20" s="162">
        <v>1700</v>
      </c>
      <c r="BF20" s="162">
        <v>1700</v>
      </c>
      <c r="BG20" s="162">
        <v>1700</v>
      </c>
      <c r="BH20" s="162">
        <v>1700</v>
      </c>
      <c r="BI20" s="162">
        <v>1700</v>
      </c>
      <c r="BJ20" s="162">
        <v>1700</v>
      </c>
      <c r="BK20" s="162">
        <v>1700</v>
      </c>
      <c r="BL20" s="162">
        <v>1700</v>
      </c>
      <c r="BM20" s="162">
        <v>1700</v>
      </c>
      <c r="BN20" s="162">
        <v>1700</v>
      </c>
      <c r="BO20" s="162">
        <v>1700</v>
      </c>
      <c r="BP20" s="162">
        <v>1700</v>
      </c>
      <c r="BQ20" s="162">
        <v>1700</v>
      </c>
      <c r="BR20" s="162">
        <v>1700</v>
      </c>
      <c r="BS20" s="162">
        <v>1700</v>
      </c>
      <c r="BT20" s="162">
        <v>1700</v>
      </c>
      <c r="BU20" s="162">
        <v>1700</v>
      </c>
      <c r="BV20" s="162">
        <v>1700</v>
      </c>
      <c r="BW20" s="162">
        <v>1700</v>
      </c>
      <c r="BX20" s="162">
        <v>1700</v>
      </c>
      <c r="BY20" s="162">
        <v>1700</v>
      </c>
      <c r="BZ20" s="162">
        <v>1700</v>
      </c>
      <c r="CA20" s="162">
        <v>1700</v>
      </c>
      <c r="CB20" s="162">
        <v>1700</v>
      </c>
      <c r="CC20" s="162">
        <v>1700</v>
      </c>
      <c r="CD20" s="162">
        <v>1700</v>
      </c>
      <c r="CE20" s="162">
        <v>1700</v>
      </c>
      <c r="CF20" s="162">
        <v>1700</v>
      </c>
      <c r="CG20" s="162">
        <v>1700</v>
      </c>
      <c r="CH20" s="162">
        <v>1700</v>
      </c>
      <c r="CI20" s="162">
        <v>1700</v>
      </c>
      <c r="CJ20" s="162">
        <v>1700</v>
      </c>
      <c r="CK20" s="162">
        <v>1700</v>
      </c>
      <c r="CL20" s="162">
        <v>1700</v>
      </c>
      <c r="CM20" s="162">
        <v>1700</v>
      </c>
      <c r="CN20" s="162">
        <v>1700</v>
      </c>
      <c r="CO20" s="162">
        <v>1700</v>
      </c>
      <c r="CP20" s="162">
        <v>1700</v>
      </c>
      <c r="CQ20" s="162">
        <v>1700</v>
      </c>
      <c r="CR20" s="162">
        <v>1700</v>
      </c>
      <c r="CS20" s="162">
        <v>1700</v>
      </c>
      <c r="CT20" s="162">
        <v>1700</v>
      </c>
      <c r="CU20" s="162">
        <v>1700</v>
      </c>
      <c r="CV20" s="162">
        <v>1700</v>
      </c>
      <c r="CW20" s="162">
        <v>1700</v>
      </c>
      <c r="CX20" s="162">
        <v>1700</v>
      </c>
      <c r="CY20" s="162">
        <v>1700</v>
      </c>
      <c r="CZ20" s="162">
        <v>1700</v>
      </c>
      <c r="DA20" s="162">
        <v>1700</v>
      </c>
      <c r="DB20" s="162">
        <v>1700</v>
      </c>
      <c r="DC20" s="162">
        <v>1700</v>
      </c>
      <c r="DD20" s="162">
        <v>1700</v>
      </c>
      <c r="DE20" s="162">
        <v>1700</v>
      </c>
      <c r="DF20" s="162">
        <v>1700</v>
      </c>
      <c r="DG20" s="162">
        <v>1700</v>
      </c>
      <c r="DH20" s="162">
        <v>1700</v>
      </c>
      <c r="DI20" s="162">
        <v>1700</v>
      </c>
      <c r="DJ20" s="162">
        <v>1700</v>
      </c>
      <c r="DK20" s="162">
        <v>1700</v>
      </c>
      <c r="DL20" s="162">
        <v>1700</v>
      </c>
      <c r="DM20" s="162">
        <v>1700</v>
      </c>
      <c r="DN20" s="162">
        <v>1700</v>
      </c>
      <c r="DO20" s="162">
        <v>1700</v>
      </c>
      <c r="DP20" s="162">
        <v>1700</v>
      </c>
      <c r="DQ20" s="162">
        <v>1700</v>
      </c>
      <c r="DR20" s="162">
        <v>1700</v>
      </c>
      <c r="DS20" s="162">
        <v>1700</v>
      </c>
      <c r="DT20" s="162">
        <v>1700</v>
      </c>
      <c r="DU20" s="162">
        <v>1700</v>
      </c>
      <c r="DV20" s="162">
        <v>1700</v>
      </c>
      <c r="DW20" s="162">
        <v>1700</v>
      </c>
    </row>
    <row r="21" spans="1:127" ht="15.75" customHeight="1" x14ac:dyDescent="0.2">
      <c r="A21" s="167" t="s">
        <v>278</v>
      </c>
      <c r="B21" s="168">
        <v>168.3</v>
      </c>
      <c r="C21" s="169" t="s">
        <v>388</v>
      </c>
      <c r="D21" s="166"/>
      <c r="E21" s="170">
        <v>46265</v>
      </c>
      <c r="F21" s="171">
        <v>12</v>
      </c>
      <c r="G21" s="172">
        <v>4600</v>
      </c>
      <c r="M21" s="162">
        <v>0</v>
      </c>
      <c r="N21" s="162">
        <v>0</v>
      </c>
      <c r="O21" s="162">
        <v>0</v>
      </c>
      <c r="P21" s="162">
        <v>2300</v>
      </c>
      <c r="Q21" s="162">
        <v>2300</v>
      </c>
      <c r="R21" s="162">
        <v>2300</v>
      </c>
      <c r="S21" s="162">
        <v>2300</v>
      </c>
      <c r="T21" s="162">
        <v>2300</v>
      </c>
      <c r="U21" s="162">
        <v>2300</v>
      </c>
      <c r="V21" s="162">
        <v>2200</v>
      </c>
      <c r="W21" s="162">
        <v>2200</v>
      </c>
      <c r="X21" s="162">
        <v>2200</v>
      </c>
      <c r="Y21" s="162">
        <v>2200</v>
      </c>
      <c r="Z21" s="162">
        <v>2200</v>
      </c>
      <c r="AA21" s="162">
        <v>2200</v>
      </c>
      <c r="AB21" s="162">
        <v>2200</v>
      </c>
      <c r="AC21" s="162">
        <v>2200</v>
      </c>
      <c r="AD21" s="162">
        <v>2200</v>
      </c>
      <c r="AE21" s="162">
        <v>2200</v>
      </c>
      <c r="AF21" s="162">
        <v>2200</v>
      </c>
      <c r="AG21" s="162">
        <v>2200</v>
      </c>
      <c r="AH21" s="162">
        <v>2200</v>
      </c>
      <c r="AI21" s="162">
        <v>2200</v>
      </c>
      <c r="AJ21" s="162">
        <v>2200</v>
      </c>
      <c r="AK21" s="162">
        <v>2200</v>
      </c>
      <c r="AL21" s="162">
        <v>2200</v>
      </c>
      <c r="AM21" s="162">
        <v>2200</v>
      </c>
      <c r="AN21" s="162">
        <v>2200</v>
      </c>
      <c r="AO21" s="162">
        <v>2200</v>
      </c>
      <c r="AP21" s="162">
        <v>2200</v>
      </c>
      <c r="AQ21" s="162">
        <v>2200</v>
      </c>
      <c r="AR21" s="162">
        <v>2200</v>
      </c>
      <c r="AS21" s="162">
        <v>2200</v>
      </c>
      <c r="AT21" s="162">
        <v>2200</v>
      </c>
      <c r="AU21" s="162">
        <v>2200</v>
      </c>
      <c r="AV21" s="162">
        <v>2200</v>
      </c>
      <c r="AW21" s="162">
        <v>2200</v>
      </c>
      <c r="AX21" s="162">
        <v>2200</v>
      </c>
      <c r="AY21" s="162">
        <v>2200</v>
      </c>
      <c r="AZ21" s="162">
        <v>2200</v>
      </c>
      <c r="BA21" s="162">
        <v>2200</v>
      </c>
      <c r="BB21" s="162">
        <v>2200</v>
      </c>
      <c r="BC21" s="162">
        <v>2200</v>
      </c>
      <c r="BD21" s="162">
        <v>2200</v>
      </c>
      <c r="BE21" s="162">
        <v>2200</v>
      </c>
      <c r="BF21" s="162">
        <v>2200</v>
      </c>
      <c r="BG21" s="162">
        <v>2200</v>
      </c>
      <c r="BH21" s="162">
        <v>2200</v>
      </c>
      <c r="BI21" s="162">
        <v>2200</v>
      </c>
      <c r="BJ21" s="162">
        <v>2200</v>
      </c>
      <c r="BK21" s="162">
        <v>2200</v>
      </c>
      <c r="BL21" s="162">
        <v>2200</v>
      </c>
      <c r="BM21" s="162">
        <v>2200</v>
      </c>
      <c r="BN21" s="162">
        <v>2200</v>
      </c>
      <c r="BO21" s="162">
        <v>2200</v>
      </c>
      <c r="BP21" s="162">
        <v>2200</v>
      </c>
      <c r="BQ21" s="162">
        <v>2200</v>
      </c>
      <c r="BR21" s="162">
        <v>2200</v>
      </c>
      <c r="BS21" s="162">
        <v>2200</v>
      </c>
      <c r="BT21" s="162">
        <v>2200</v>
      </c>
      <c r="BU21" s="162">
        <v>2200</v>
      </c>
      <c r="BV21" s="162">
        <v>2200</v>
      </c>
      <c r="BW21" s="162">
        <v>2200</v>
      </c>
      <c r="BX21" s="162">
        <v>2200</v>
      </c>
      <c r="BY21" s="162">
        <v>2200</v>
      </c>
      <c r="BZ21" s="162">
        <v>2200</v>
      </c>
      <c r="CA21" s="162">
        <v>2200</v>
      </c>
      <c r="CB21" s="162">
        <v>2200</v>
      </c>
      <c r="CC21" s="162">
        <v>2200</v>
      </c>
      <c r="CD21" s="162">
        <v>2200</v>
      </c>
      <c r="CE21" s="162">
        <v>2200</v>
      </c>
      <c r="CF21" s="162">
        <v>2200</v>
      </c>
      <c r="CG21" s="162">
        <v>2200</v>
      </c>
      <c r="CH21" s="162">
        <v>2200</v>
      </c>
      <c r="CI21" s="162">
        <v>2200</v>
      </c>
      <c r="CJ21" s="162">
        <v>2200</v>
      </c>
      <c r="CK21" s="162">
        <v>2200</v>
      </c>
      <c r="CL21" s="162">
        <v>2200</v>
      </c>
      <c r="CM21" s="162">
        <v>2200</v>
      </c>
      <c r="CN21" s="162">
        <v>2200</v>
      </c>
      <c r="CO21" s="162">
        <v>2200</v>
      </c>
      <c r="CP21" s="162">
        <v>2200</v>
      </c>
      <c r="CQ21" s="162">
        <v>2200</v>
      </c>
      <c r="CR21" s="162">
        <v>2200</v>
      </c>
      <c r="CS21" s="162">
        <v>2200</v>
      </c>
      <c r="CT21" s="162">
        <v>2200</v>
      </c>
      <c r="CU21" s="162">
        <v>2200</v>
      </c>
      <c r="CV21" s="162">
        <v>2200</v>
      </c>
      <c r="CW21" s="162">
        <v>2200</v>
      </c>
      <c r="CX21" s="162">
        <v>2200</v>
      </c>
      <c r="CY21" s="162">
        <v>2200</v>
      </c>
      <c r="CZ21" s="162">
        <v>2200</v>
      </c>
      <c r="DA21" s="162">
        <v>2200</v>
      </c>
      <c r="DB21" s="162">
        <v>2200</v>
      </c>
      <c r="DC21" s="162">
        <v>2200</v>
      </c>
      <c r="DD21" s="162">
        <v>2200</v>
      </c>
      <c r="DE21" s="162">
        <v>2200</v>
      </c>
      <c r="DF21" s="162">
        <v>2200</v>
      </c>
      <c r="DG21" s="162">
        <v>2200</v>
      </c>
      <c r="DH21" s="162">
        <v>2200</v>
      </c>
      <c r="DI21" s="162">
        <v>2200</v>
      </c>
      <c r="DJ21" s="162">
        <v>2200</v>
      </c>
      <c r="DK21" s="162">
        <v>2200</v>
      </c>
      <c r="DL21" s="162">
        <v>2200</v>
      </c>
      <c r="DM21" s="162">
        <v>2200</v>
      </c>
      <c r="DN21" s="162">
        <v>2200</v>
      </c>
      <c r="DO21" s="162">
        <v>2200</v>
      </c>
      <c r="DP21" s="162">
        <v>2200</v>
      </c>
      <c r="DQ21" s="162">
        <v>2200</v>
      </c>
      <c r="DR21" s="162">
        <v>2200</v>
      </c>
      <c r="DS21" s="162">
        <v>2200</v>
      </c>
      <c r="DT21" s="162">
        <v>2200</v>
      </c>
      <c r="DU21" s="162">
        <v>2200</v>
      </c>
      <c r="DV21" s="162">
        <v>2200</v>
      </c>
      <c r="DW21" s="162">
        <v>2200</v>
      </c>
    </row>
    <row r="22" spans="1:127" ht="15.75" customHeight="1" x14ac:dyDescent="0.2">
      <c r="A22" s="167" t="s">
        <v>279</v>
      </c>
      <c r="B22" s="168">
        <v>99.5</v>
      </c>
      <c r="C22" s="169" t="s">
        <v>280</v>
      </c>
      <c r="D22" s="166" t="s">
        <v>203</v>
      </c>
      <c r="E22" s="170">
        <v>46173</v>
      </c>
      <c r="F22" s="171">
        <v>12</v>
      </c>
      <c r="G22" s="172">
        <v>3400</v>
      </c>
      <c r="M22" s="162">
        <v>1700</v>
      </c>
      <c r="N22" s="162">
        <v>1700</v>
      </c>
      <c r="O22" s="162">
        <v>1700</v>
      </c>
      <c r="P22" s="162">
        <v>1700</v>
      </c>
      <c r="Q22" s="162">
        <v>1700</v>
      </c>
      <c r="R22" s="162">
        <v>1700</v>
      </c>
      <c r="S22" s="162">
        <v>1700</v>
      </c>
      <c r="T22" s="162">
        <v>1700</v>
      </c>
      <c r="U22" s="162">
        <v>1700</v>
      </c>
      <c r="V22" s="162">
        <v>1700</v>
      </c>
      <c r="W22" s="162">
        <v>1700</v>
      </c>
      <c r="X22" s="162">
        <v>1700</v>
      </c>
      <c r="Y22" s="521">
        <v>0</v>
      </c>
      <c r="Z22" s="162">
        <v>1700</v>
      </c>
      <c r="AA22" s="162">
        <v>1700</v>
      </c>
      <c r="AB22" s="162">
        <v>1700</v>
      </c>
      <c r="AC22" s="162">
        <v>1700</v>
      </c>
      <c r="AD22" s="162">
        <v>1700</v>
      </c>
      <c r="AE22" s="162">
        <v>1700</v>
      </c>
      <c r="AF22" s="162">
        <v>1700</v>
      </c>
      <c r="AG22" s="162">
        <v>1700</v>
      </c>
      <c r="AH22" s="162">
        <v>1700</v>
      </c>
      <c r="AI22" s="162">
        <v>1700</v>
      </c>
      <c r="AJ22" s="162">
        <v>1700</v>
      </c>
      <c r="AK22" s="162">
        <v>1700</v>
      </c>
      <c r="AL22" s="162">
        <v>1700</v>
      </c>
      <c r="AM22" s="162">
        <v>1700</v>
      </c>
      <c r="AN22" s="162">
        <v>1700</v>
      </c>
      <c r="AO22" s="162">
        <v>1700</v>
      </c>
      <c r="AP22" s="162">
        <v>1700</v>
      </c>
      <c r="AQ22" s="162">
        <v>1700</v>
      </c>
      <c r="AR22" s="162">
        <v>1700</v>
      </c>
      <c r="AS22" s="162">
        <v>1700</v>
      </c>
      <c r="AT22" s="162">
        <v>1700</v>
      </c>
      <c r="AU22" s="162">
        <v>1700</v>
      </c>
      <c r="AV22" s="162">
        <v>1700</v>
      </c>
      <c r="AW22" s="162">
        <v>1700</v>
      </c>
      <c r="AX22" s="162">
        <v>1700</v>
      </c>
      <c r="AY22" s="162">
        <v>1700</v>
      </c>
      <c r="AZ22" s="162">
        <v>1700</v>
      </c>
      <c r="BA22" s="162">
        <v>1700</v>
      </c>
      <c r="BB22" s="162">
        <v>1700</v>
      </c>
      <c r="BC22" s="162">
        <v>1700</v>
      </c>
      <c r="BD22" s="162">
        <v>1700</v>
      </c>
      <c r="BE22" s="162">
        <v>1700</v>
      </c>
      <c r="BF22" s="162">
        <v>1700</v>
      </c>
      <c r="BG22" s="162">
        <v>1700</v>
      </c>
      <c r="BH22" s="162">
        <v>1700</v>
      </c>
      <c r="BI22" s="162">
        <v>1700</v>
      </c>
      <c r="BJ22" s="162">
        <v>1700</v>
      </c>
      <c r="BK22" s="162">
        <v>1700</v>
      </c>
      <c r="BL22" s="162">
        <v>1700</v>
      </c>
      <c r="BM22" s="162">
        <v>1700</v>
      </c>
      <c r="BN22" s="162">
        <v>1700</v>
      </c>
      <c r="BO22" s="162">
        <v>1700</v>
      </c>
      <c r="BP22" s="162">
        <v>1700</v>
      </c>
      <c r="BQ22" s="162">
        <v>1700</v>
      </c>
      <c r="BR22" s="162">
        <v>1700</v>
      </c>
      <c r="BS22" s="162">
        <v>1700</v>
      </c>
      <c r="BT22" s="162">
        <v>1700</v>
      </c>
      <c r="BU22" s="162">
        <v>1700</v>
      </c>
      <c r="BV22" s="162">
        <v>1700</v>
      </c>
      <c r="BW22" s="162">
        <v>1700</v>
      </c>
      <c r="BX22" s="162">
        <v>1700</v>
      </c>
      <c r="BY22" s="162">
        <v>1700</v>
      </c>
      <c r="BZ22" s="162">
        <v>1700</v>
      </c>
      <c r="CA22" s="162">
        <v>1700</v>
      </c>
      <c r="CB22" s="162">
        <v>1700</v>
      </c>
      <c r="CC22" s="162">
        <v>1700</v>
      </c>
      <c r="CD22" s="162">
        <v>1700</v>
      </c>
      <c r="CE22" s="162">
        <v>1700</v>
      </c>
      <c r="CF22" s="162">
        <v>1700</v>
      </c>
      <c r="CG22" s="162">
        <v>1700</v>
      </c>
      <c r="CH22" s="162">
        <v>1700</v>
      </c>
      <c r="CI22" s="162">
        <v>1700</v>
      </c>
      <c r="CJ22" s="162">
        <v>1700</v>
      </c>
      <c r="CK22" s="162">
        <v>1700</v>
      </c>
      <c r="CL22" s="162">
        <v>1700</v>
      </c>
      <c r="CM22" s="162">
        <v>1700</v>
      </c>
      <c r="CN22" s="162">
        <v>1700</v>
      </c>
      <c r="CO22" s="162">
        <v>1700</v>
      </c>
      <c r="CP22" s="162">
        <v>1700</v>
      </c>
      <c r="CQ22" s="162">
        <v>1700</v>
      </c>
      <c r="CR22" s="162">
        <v>1700</v>
      </c>
      <c r="CS22" s="162">
        <v>1700</v>
      </c>
      <c r="CT22" s="162">
        <v>1700</v>
      </c>
      <c r="CU22" s="162">
        <v>1700</v>
      </c>
      <c r="CV22" s="162">
        <v>1700</v>
      </c>
      <c r="CW22" s="162">
        <v>1700</v>
      </c>
      <c r="CX22" s="162">
        <v>1700</v>
      </c>
      <c r="CY22" s="162">
        <v>1700</v>
      </c>
      <c r="CZ22" s="162">
        <v>1700</v>
      </c>
      <c r="DA22" s="162">
        <v>1700</v>
      </c>
      <c r="DB22" s="162">
        <v>1700</v>
      </c>
      <c r="DC22" s="162">
        <v>1700</v>
      </c>
      <c r="DD22" s="162">
        <v>1700</v>
      </c>
      <c r="DE22" s="162">
        <v>1700</v>
      </c>
      <c r="DF22" s="162">
        <v>1700</v>
      </c>
      <c r="DG22" s="162">
        <v>1700</v>
      </c>
      <c r="DH22" s="162">
        <v>1700</v>
      </c>
      <c r="DI22" s="162">
        <v>1700</v>
      </c>
      <c r="DJ22" s="162">
        <v>1700</v>
      </c>
      <c r="DK22" s="162">
        <v>1700</v>
      </c>
      <c r="DL22" s="162">
        <v>1700</v>
      </c>
      <c r="DM22" s="162">
        <v>1700</v>
      </c>
      <c r="DN22" s="162">
        <v>1700</v>
      </c>
      <c r="DO22" s="162">
        <v>1700</v>
      </c>
      <c r="DP22" s="162">
        <v>1700</v>
      </c>
      <c r="DQ22" s="162">
        <v>1700</v>
      </c>
      <c r="DR22" s="162">
        <v>1700</v>
      </c>
      <c r="DS22" s="162">
        <v>1700</v>
      </c>
      <c r="DT22" s="162">
        <v>1700</v>
      </c>
      <c r="DU22" s="162">
        <v>1700</v>
      </c>
      <c r="DV22" s="162">
        <v>1700</v>
      </c>
      <c r="DW22" s="162">
        <v>1700</v>
      </c>
    </row>
    <row r="23" spans="1:127" ht="15.75" customHeight="1" x14ac:dyDescent="0.2">
      <c r="A23" s="167" t="s">
        <v>281</v>
      </c>
      <c r="B23" s="168">
        <v>112.5</v>
      </c>
      <c r="C23" s="169" t="s">
        <v>282</v>
      </c>
      <c r="D23" s="166"/>
      <c r="E23" s="182"/>
      <c r="F23" s="171"/>
      <c r="G23" s="162">
        <v>3400</v>
      </c>
      <c r="M23" s="162">
        <v>1700</v>
      </c>
      <c r="N23" s="162">
        <v>1700</v>
      </c>
      <c r="O23" s="162">
        <v>1700</v>
      </c>
      <c r="P23" s="162">
        <v>1700</v>
      </c>
      <c r="Q23" s="162">
        <v>1700</v>
      </c>
      <c r="R23" s="162">
        <v>1700</v>
      </c>
      <c r="S23" s="162">
        <v>1700</v>
      </c>
      <c r="T23" s="162">
        <v>1700</v>
      </c>
      <c r="U23" s="162">
        <v>1700</v>
      </c>
      <c r="V23" s="162">
        <v>1700</v>
      </c>
      <c r="W23" s="162">
        <v>1700</v>
      </c>
      <c r="X23" s="162">
        <v>1700</v>
      </c>
      <c r="Y23" s="162">
        <v>1700</v>
      </c>
      <c r="Z23" s="162">
        <v>1700</v>
      </c>
      <c r="AA23" s="162">
        <v>1700</v>
      </c>
      <c r="AB23" s="162">
        <v>1700</v>
      </c>
      <c r="AC23" s="162">
        <v>1700</v>
      </c>
      <c r="AD23" s="162">
        <v>1700</v>
      </c>
      <c r="AE23" s="162">
        <v>1700</v>
      </c>
      <c r="AF23" s="162">
        <v>1700</v>
      </c>
      <c r="AG23" s="162">
        <v>1700</v>
      </c>
      <c r="AH23" s="162">
        <v>1700</v>
      </c>
      <c r="AI23" s="162">
        <v>1700</v>
      </c>
      <c r="AJ23" s="162">
        <v>1700</v>
      </c>
      <c r="AK23" s="162">
        <v>1700</v>
      </c>
      <c r="AL23" s="162">
        <v>1700</v>
      </c>
      <c r="AM23" s="162">
        <v>1700</v>
      </c>
      <c r="AN23" s="162">
        <v>1700</v>
      </c>
      <c r="AO23" s="162">
        <v>1700</v>
      </c>
      <c r="AP23" s="162">
        <v>1700</v>
      </c>
      <c r="AQ23" s="162">
        <v>1700</v>
      </c>
      <c r="AR23" s="162">
        <v>1700</v>
      </c>
      <c r="AS23" s="162">
        <v>1700</v>
      </c>
      <c r="AT23" s="162">
        <v>1700</v>
      </c>
      <c r="AU23" s="162">
        <v>1700</v>
      </c>
      <c r="AV23" s="162">
        <v>1700</v>
      </c>
      <c r="AW23" s="162">
        <v>1700</v>
      </c>
      <c r="AX23" s="162">
        <v>1700</v>
      </c>
      <c r="AY23" s="162">
        <v>1700</v>
      </c>
      <c r="AZ23" s="162">
        <v>1700</v>
      </c>
      <c r="BA23" s="162">
        <v>1700</v>
      </c>
      <c r="BB23" s="162">
        <v>1700</v>
      </c>
      <c r="BC23" s="162">
        <v>1700</v>
      </c>
      <c r="BD23" s="162">
        <v>1700</v>
      </c>
      <c r="BE23" s="162">
        <v>1700</v>
      </c>
      <c r="BF23" s="162">
        <v>1700</v>
      </c>
      <c r="BG23" s="162">
        <v>1700</v>
      </c>
      <c r="BH23" s="162">
        <v>1700</v>
      </c>
      <c r="BI23" s="162">
        <v>1700</v>
      </c>
      <c r="BJ23" s="162">
        <v>1700</v>
      </c>
      <c r="BK23" s="162">
        <v>1700</v>
      </c>
      <c r="BL23" s="162">
        <v>1700</v>
      </c>
      <c r="BM23" s="162">
        <v>1700</v>
      </c>
      <c r="BN23" s="162">
        <v>1700</v>
      </c>
      <c r="BO23" s="162">
        <v>1700</v>
      </c>
      <c r="BP23" s="162">
        <v>1700</v>
      </c>
      <c r="BQ23" s="162">
        <v>1700</v>
      </c>
      <c r="BR23" s="162">
        <v>1700</v>
      </c>
      <c r="BS23" s="162">
        <v>1700</v>
      </c>
      <c r="BT23" s="162">
        <v>1700</v>
      </c>
      <c r="BU23" s="162">
        <v>1700</v>
      </c>
      <c r="BV23" s="162">
        <v>1700</v>
      </c>
      <c r="BW23" s="162">
        <v>1700</v>
      </c>
      <c r="BX23" s="162">
        <v>1700</v>
      </c>
      <c r="BY23" s="162">
        <v>1700</v>
      </c>
      <c r="BZ23" s="162">
        <v>1700</v>
      </c>
      <c r="CA23" s="162">
        <v>1700</v>
      </c>
      <c r="CB23" s="162">
        <v>1700</v>
      </c>
      <c r="CC23" s="162">
        <v>1700</v>
      </c>
      <c r="CD23" s="162">
        <v>1700</v>
      </c>
      <c r="CE23" s="162">
        <v>1700</v>
      </c>
      <c r="CF23" s="162">
        <v>1700</v>
      </c>
      <c r="CG23" s="162">
        <v>1700</v>
      </c>
      <c r="CH23" s="162">
        <v>1700</v>
      </c>
      <c r="CI23" s="162">
        <v>1700</v>
      </c>
      <c r="CJ23" s="162">
        <v>1700</v>
      </c>
      <c r="CK23" s="162">
        <v>1700</v>
      </c>
      <c r="CL23" s="162">
        <v>1700</v>
      </c>
      <c r="CM23" s="162">
        <v>1700</v>
      </c>
      <c r="CN23" s="162">
        <v>1700</v>
      </c>
      <c r="CO23" s="162">
        <v>1700</v>
      </c>
      <c r="CP23" s="162">
        <v>1700</v>
      </c>
      <c r="CQ23" s="162">
        <v>1700</v>
      </c>
      <c r="CR23" s="162">
        <v>1700</v>
      </c>
      <c r="CS23" s="162">
        <v>1700</v>
      </c>
      <c r="CT23" s="162">
        <v>1700</v>
      </c>
      <c r="CU23" s="162">
        <v>1700</v>
      </c>
      <c r="CV23" s="162">
        <v>1700</v>
      </c>
      <c r="CW23" s="162">
        <v>1700</v>
      </c>
      <c r="CX23" s="162">
        <v>1700</v>
      </c>
      <c r="CY23" s="162">
        <v>1700</v>
      </c>
      <c r="CZ23" s="162">
        <v>1700</v>
      </c>
      <c r="DA23" s="162">
        <v>1700</v>
      </c>
      <c r="DB23" s="162">
        <v>1700</v>
      </c>
      <c r="DC23" s="162">
        <v>1700</v>
      </c>
      <c r="DD23" s="162">
        <v>1700</v>
      </c>
      <c r="DE23" s="162">
        <v>1700</v>
      </c>
      <c r="DF23" s="162">
        <v>1700</v>
      </c>
      <c r="DG23" s="162">
        <v>1700</v>
      </c>
      <c r="DH23" s="162">
        <v>1700</v>
      </c>
      <c r="DI23" s="162">
        <v>1700</v>
      </c>
      <c r="DJ23" s="162">
        <v>1700</v>
      </c>
      <c r="DK23" s="162">
        <v>1700</v>
      </c>
      <c r="DL23" s="162">
        <v>1700</v>
      </c>
      <c r="DM23" s="162">
        <v>1700</v>
      </c>
      <c r="DN23" s="162">
        <v>1700</v>
      </c>
      <c r="DO23" s="162">
        <v>1700</v>
      </c>
      <c r="DP23" s="162">
        <v>1700</v>
      </c>
      <c r="DQ23" s="162">
        <v>1700</v>
      </c>
      <c r="DR23" s="162">
        <v>1700</v>
      </c>
      <c r="DS23" s="162">
        <v>1700</v>
      </c>
      <c r="DT23" s="162">
        <v>1700</v>
      </c>
      <c r="DU23" s="162">
        <v>1700</v>
      </c>
      <c r="DV23" s="162">
        <v>1700</v>
      </c>
      <c r="DW23" s="162">
        <v>1700</v>
      </c>
    </row>
    <row r="24" spans="1:127" ht="15.75" customHeight="1" x14ac:dyDescent="0.2">
      <c r="A24" s="167"/>
      <c r="B24" s="161"/>
      <c r="C24" s="166"/>
      <c r="D24" s="166"/>
      <c r="E24" s="170"/>
      <c r="F24" s="171"/>
      <c r="G24" s="172"/>
    </row>
    <row r="25" spans="1:127" ht="15.75" customHeight="1" x14ac:dyDescent="0.2">
      <c r="C25" s="166"/>
      <c r="D25" s="166"/>
      <c r="E25" s="183" t="s">
        <v>283</v>
      </c>
      <c r="F25" s="161"/>
      <c r="G25" s="184">
        <f t="shared" ref="G25:AL25" si="0">SUM(G5:G24)</f>
        <v>55700</v>
      </c>
      <c r="H25" s="184">
        <f t="shared" si="0"/>
        <v>9450</v>
      </c>
      <c r="I25" s="184">
        <f t="shared" si="0"/>
        <v>12950</v>
      </c>
      <c r="J25" s="184">
        <f t="shared" si="0"/>
        <v>16350</v>
      </c>
      <c r="K25" s="184">
        <f t="shared" si="0"/>
        <v>17050</v>
      </c>
      <c r="L25" s="184">
        <f t="shared" si="0"/>
        <v>20450</v>
      </c>
      <c r="M25" s="184">
        <f t="shared" si="0"/>
        <v>24150</v>
      </c>
      <c r="N25" s="184">
        <f t="shared" si="0"/>
        <v>22450</v>
      </c>
      <c r="O25" s="184">
        <f t="shared" si="0"/>
        <v>22450</v>
      </c>
      <c r="P25" s="184">
        <f t="shared" si="0"/>
        <v>23000</v>
      </c>
      <c r="Q25" s="184">
        <f t="shared" si="0"/>
        <v>26600</v>
      </c>
      <c r="R25" s="184">
        <f t="shared" si="0"/>
        <v>28300</v>
      </c>
      <c r="S25" s="184">
        <f t="shared" si="0"/>
        <v>32200</v>
      </c>
      <c r="T25" s="184">
        <f t="shared" si="0"/>
        <v>30000</v>
      </c>
      <c r="U25" s="184">
        <f t="shared" si="0"/>
        <v>30000</v>
      </c>
      <c r="V25" s="184">
        <f t="shared" si="0"/>
        <v>33000</v>
      </c>
      <c r="W25" s="184">
        <f t="shared" si="0"/>
        <v>26050</v>
      </c>
      <c r="X25" s="184">
        <f t="shared" si="0"/>
        <v>33000</v>
      </c>
      <c r="Y25" s="184">
        <f t="shared" si="0"/>
        <v>31300</v>
      </c>
      <c r="Z25" s="184">
        <f t="shared" si="0"/>
        <v>33000</v>
      </c>
      <c r="AA25" s="184">
        <f t="shared" si="0"/>
        <v>33000</v>
      </c>
      <c r="AB25" s="184">
        <f t="shared" si="0"/>
        <v>33000</v>
      </c>
      <c r="AC25" s="184">
        <f t="shared" si="0"/>
        <v>33000</v>
      </c>
      <c r="AD25" s="184">
        <f t="shared" si="0"/>
        <v>33000</v>
      </c>
      <c r="AE25" s="184">
        <f t="shared" si="0"/>
        <v>33000</v>
      </c>
      <c r="AF25" s="184">
        <f t="shared" si="0"/>
        <v>33000</v>
      </c>
      <c r="AG25" s="184">
        <f t="shared" si="0"/>
        <v>33000</v>
      </c>
      <c r="AH25" s="184">
        <f t="shared" si="0"/>
        <v>33000</v>
      </c>
      <c r="AI25" s="184">
        <f t="shared" si="0"/>
        <v>33000</v>
      </c>
      <c r="AJ25" s="184">
        <f t="shared" si="0"/>
        <v>33000</v>
      </c>
      <c r="AK25" s="184">
        <f t="shared" si="0"/>
        <v>33000</v>
      </c>
      <c r="AL25" s="184">
        <f t="shared" si="0"/>
        <v>33000</v>
      </c>
      <c r="AM25" s="184">
        <f t="shared" ref="AM25:BR25" si="1">SUM(AM5:AM24)</f>
        <v>33000</v>
      </c>
      <c r="AN25" s="184">
        <f t="shared" si="1"/>
        <v>33000</v>
      </c>
      <c r="AO25" s="184">
        <f t="shared" si="1"/>
        <v>33000</v>
      </c>
      <c r="AP25" s="184">
        <f t="shared" si="1"/>
        <v>33000</v>
      </c>
      <c r="AQ25" s="184">
        <f t="shared" si="1"/>
        <v>33000</v>
      </c>
      <c r="AR25" s="184">
        <f t="shared" si="1"/>
        <v>33000</v>
      </c>
      <c r="AS25" s="184">
        <f t="shared" si="1"/>
        <v>33000</v>
      </c>
      <c r="AT25" s="184">
        <f t="shared" si="1"/>
        <v>33000</v>
      </c>
      <c r="AU25" s="184">
        <f t="shared" si="1"/>
        <v>33000</v>
      </c>
      <c r="AV25" s="184">
        <f t="shared" si="1"/>
        <v>33000</v>
      </c>
      <c r="AW25" s="184">
        <f t="shared" si="1"/>
        <v>33000</v>
      </c>
      <c r="AX25" s="184">
        <f t="shared" si="1"/>
        <v>33000</v>
      </c>
      <c r="AY25" s="184">
        <f t="shared" si="1"/>
        <v>33000</v>
      </c>
      <c r="AZ25" s="184">
        <f t="shared" si="1"/>
        <v>33000</v>
      </c>
      <c r="BA25" s="184">
        <f t="shared" si="1"/>
        <v>33000</v>
      </c>
      <c r="BB25" s="184">
        <f t="shared" si="1"/>
        <v>33000</v>
      </c>
      <c r="BC25" s="184">
        <f t="shared" si="1"/>
        <v>33000</v>
      </c>
      <c r="BD25" s="184">
        <f t="shared" si="1"/>
        <v>33000</v>
      </c>
      <c r="BE25" s="184">
        <f t="shared" si="1"/>
        <v>33000</v>
      </c>
      <c r="BF25" s="184">
        <f t="shared" si="1"/>
        <v>33000</v>
      </c>
      <c r="BG25" s="184">
        <f t="shared" si="1"/>
        <v>33000</v>
      </c>
      <c r="BH25" s="184">
        <f t="shared" si="1"/>
        <v>33000</v>
      </c>
      <c r="BI25" s="184">
        <f t="shared" si="1"/>
        <v>33000</v>
      </c>
      <c r="BJ25" s="184">
        <f t="shared" si="1"/>
        <v>33000</v>
      </c>
      <c r="BK25" s="184">
        <f t="shared" si="1"/>
        <v>33000</v>
      </c>
      <c r="BL25" s="184">
        <f t="shared" si="1"/>
        <v>33000</v>
      </c>
      <c r="BM25" s="184">
        <f t="shared" si="1"/>
        <v>33000</v>
      </c>
      <c r="BN25" s="184">
        <f t="shared" si="1"/>
        <v>33000</v>
      </c>
      <c r="BO25" s="184">
        <f t="shared" si="1"/>
        <v>33000</v>
      </c>
      <c r="BP25" s="184">
        <f t="shared" si="1"/>
        <v>33000</v>
      </c>
      <c r="BQ25" s="184">
        <f t="shared" si="1"/>
        <v>33000</v>
      </c>
      <c r="BR25" s="184">
        <f t="shared" si="1"/>
        <v>33000</v>
      </c>
      <c r="BS25" s="184">
        <f t="shared" ref="BS25:CX25" si="2">SUM(BS5:BS24)</f>
        <v>33000</v>
      </c>
      <c r="BT25" s="184">
        <f t="shared" si="2"/>
        <v>33000</v>
      </c>
      <c r="BU25" s="184">
        <f t="shared" si="2"/>
        <v>33000</v>
      </c>
      <c r="BV25" s="184">
        <f t="shared" si="2"/>
        <v>33000</v>
      </c>
      <c r="BW25" s="184">
        <f t="shared" si="2"/>
        <v>33000</v>
      </c>
      <c r="BX25" s="184">
        <f t="shared" si="2"/>
        <v>33000</v>
      </c>
      <c r="BY25" s="184">
        <f t="shared" si="2"/>
        <v>33000</v>
      </c>
      <c r="BZ25" s="184">
        <f t="shared" si="2"/>
        <v>33000</v>
      </c>
      <c r="CA25" s="184">
        <f t="shared" si="2"/>
        <v>33000</v>
      </c>
      <c r="CB25" s="184">
        <f t="shared" si="2"/>
        <v>33000</v>
      </c>
      <c r="CC25" s="184">
        <f t="shared" si="2"/>
        <v>33000</v>
      </c>
      <c r="CD25" s="184">
        <f t="shared" si="2"/>
        <v>33000</v>
      </c>
      <c r="CE25" s="184">
        <f t="shared" si="2"/>
        <v>33000</v>
      </c>
      <c r="CF25" s="184">
        <f t="shared" si="2"/>
        <v>33000</v>
      </c>
      <c r="CG25" s="184">
        <f t="shared" si="2"/>
        <v>33000</v>
      </c>
      <c r="CH25" s="184">
        <f t="shared" si="2"/>
        <v>33000</v>
      </c>
      <c r="CI25" s="184">
        <f t="shared" si="2"/>
        <v>33000</v>
      </c>
      <c r="CJ25" s="184">
        <f t="shared" si="2"/>
        <v>33000</v>
      </c>
      <c r="CK25" s="184">
        <f t="shared" si="2"/>
        <v>33000</v>
      </c>
      <c r="CL25" s="184">
        <f t="shared" si="2"/>
        <v>33000</v>
      </c>
      <c r="CM25" s="184">
        <f t="shared" si="2"/>
        <v>33000</v>
      </c>
      <c r="CN25" s="184">
        <f t="shared" si="2"/>
        <v>33000</v>
      </c>
      <c r="CO25" s="184">
        <f t="shared" si="2"/>
        <v>33000</v>
      </c>
      <c r="CP25" s="184">
        <f t="shared" si="2"/>
        <v>33000</v>
      </c>
      <c r="CQ25" s="184">
        <f t="shared" si="2"/>
        <v>33000</v>
      </c>
      <c r="CR25" s="184">
        <f t="shared" si="2"/>
        <v>33000</v>
      </c>
      <c r="CS25" s="184">
        <f t="shared" si="2"/>
        <v>33000</v>
      </c>
      <c r="CT25" s="184">
        <f t="shared" si="2"/>
        <v>33000</v>
      </c>
      <c r="CU25" s="184">
        <f t="shared" si="2"/>
        <v>33000</v>
      </c>
      <c r="CV25" s="184">
        <f t="shared" si="2"/>
        <v>33000</v>
      </c>
      <c r="CW25" s="184">
        <f t="shared" si="2"/>
        <v>33000</v>
      </c>
      <c r="CX25" s="184">
        <f t="shared" si="2"/>
        <v>33000</v>
      </c>
      <c r="CY25" s="184">
        <f t="shared" ref="CY25:DW25" si="3">SUM(CY5:CY24)</f>
        <v>33000</v>
      </c>
      <c r="CZ25" s="184">
        <f t="shared" si="3"/>
        <v>33000</v>
      </c>
      <c r="DA25" s="184">
        <f t="shared" si="3"/>
        <v>33000</v>
      </c>
      <c r="DB25" s="184">
        <f t="shared" si="3"/>
        <v>33000</v>
      </c>
      <c r="DC25" s="184">
        <f t="shared" si="3"/>
        <v>33000</v>
      </c>
      <c r="DD25" s="184">
        <f t="shared" si="3"/>
        <v>33000</v>
      </c>
      <c r="DE25" s="184">
        <f t="shared" si="3"/>
        <v>33000</v>
      </c>
      <c r="DF25" s="184">
        <f t="shared" si="3"/>
        <v>33000</v>
      </c>
      <c r="DG25" s="184">
        <f t="shared" si="3"/>
        <v>33000</v>
      </c>
      <c r="DH25" s="184">
        <f t="shared" si="3"/>
        <v>33000</v>
      </c>
      <c r="DI25" s="184">
        <f t="shared" si="3"/>
        <v>33000</v>
      </c>
      <c r="DJ25" s="184">
        <f t="shared" si="3"/>
        <v>33000</v>
      </c>
      <c r="DK25" s="184">
        <f t="shared" si="3"/>
        <v>33000</v>
      </c>
      <c r="DL25" s="184">
        <f t="shared" si="3"/>
        <v>33000</v>
      </c>
      <c r="DM25" s="184">
        <f t="shared" si="3"/>
        <v>33000</v>
      </c>
      <c r="DN25" s="184">
        <f t="shared" si="3"/>
        <v>33000</v>
      </c>
      <c r="DO25" s="184">
        <f t="shared" si="3"/>
        <v>33000</v>
      </c>
      <c r="DP25" s="184">
        <f t="shared" si="3"/>
        <v>33000</v>
      </c>
      <c r="DQ25" s="184">
        <f t="shared" si="3"/>
        <v>33000</v>
      </c>
      <c r="DR25" s="184">
        <f t="shared" si="3"/>
        <v>33000</v>
      </c>
      <c r="DS25" s="184">
        <f t="shared" si="3"/>
        <v>33000</v>
      </c>
      <c r="DT25" s="184">
        <f t="shared" si="3"/>
        <v>33000</v>
      </c>
      <c r="DU25" s="184">
        <f t="shared" si="3"/>
        <v>33000</v>
      </c>
      <c r="DV25" s="184">
        <f t="shared" si="3"/>
        <v>33000</v>
      </c>
      <c r="DW25" s="184">
        <f t="shared" si="3"/>
        <v>33000</v>
      </c>
    </row>
    <row r="26" spans="1:127" ht="15.75" customHeight="1" x14ac:dyDescent="0.2">
      <c r="C26" s="166"/>
      <c r="D26" s="166"/>
      <c r="F26" s="161"/>
      <c r="G26" s="172"/>
    </row>
    <row r="27" spans="1:127" ht="15.75" customHeight="1" x14ac:dyDescent="0.2">
      <c r="C27" s="166"/>
      <c r="D27" s="166"/>
      <c r="E27" s="183" t="s">
        <v>284</v>
      </c>
      <c r="F27" s="161"/>
      <c r="G27" s="185"/>
      <c r="H27" s="185">
        <f t="shared" ref="H27:AM27" si="4">H25*1.2</f>
        <v>11340</v>
      </c>
      <c r="I27" s="185">
        <f t="shared" si="4"/>
        <v>15540</v>
      </c>
      <c r="J27" s="185">
        <f t="shared" si="4"/>
        <v>19620</v>
      </c>
      <c r="K27" s="185">
        <f t="shared" si="4"/>
        <v>20460</v>
      </c>
      <c r="L27" s="185">
        <f t="shared" si="4"/>
        <v>24540</v>
      </c>
      <c r="M27" s="185">
        <f t="shared" si="4"/>
        <v>28980</v>
      </c>
      <c r="N27" s="185">
        <f t="shared" si="4"/>
        <v>26940</v>
      </c>
      <c r="O27" s="185">
        <f t="shared" si="4"/>
        <v>26940</v>
      </c>
      <c r="P27" s="185">
        <f t="shared" si="4"/>
        <v>27600</v>
      </c>
      <c r="Q27" s="185">
        <f t="shared" si="4"/>
        <v>31920</v>
      </c>
      <c r="R27" s="185">
        <f t="shared" si="4"/>
        <v>33960</v>
      </c>
      <c r="S27" s="185">
        <f t="shared" si="4"/>
        <v>38640</v>
      </c>
      <c r="T27" s="185">
        <f t="shared" si="4"/>
        <v>36000</v>
      </c>
      <c r="U27" s="185">
        <f t="shared" si="4"/>
        <v>36000</v>
      </c>
      <c r="V27" s="185">
        <f t="shared" si="4"/>
        <v>39600</v>
      </c>
      <c r="W27" s="185">
        <f t="shared" si="4"/>
        <v>31260</v>
      </c>
      <c r="X27" s="185">
        <f t="shared" si="4"/>
        <v>39600</v>
      </c>
      <c r="Y27" s="185">
        <f t="shared" si="4"/>
        <v>37560</v>
      </c>
      <c r="Z27" s="185">
        <f t="shared" si="4"/>
        <v>39600</v>
      </c>
      <c r="AA27" s="185">
        <f t="shared" si="4"/>
        <v>39600</v>
      </c>
      <c r="AB27" s="185">
        <f t="shared" si="4"/>
        <v>39600</v>
      </c>
      <c r="AC27" s="185">
        <f t="shared" si="4"/>
        <v>39600</v>
      </c>
      <c r="AD27" s="185">
        <f t="shared" si="4"/>
        <v>39600</v>
      </c>
      <c r="AE27" s="185">
        <f t="shared" si="4"/>
        <v>39600</v>
      </c>
      <c r="AF27" s="185">
        <f t="shared" si="4"/>
        <v>39600</v>
      </c>
      <c r="AG27" s="185">
        <f t="shared" si="4"/>
        <v>39600</v>
      </c>
      <c r="AH27" s="185">
        <f t="shared" si="4"/>
        <v>39600</v>
      </c>
      <c r="AI27" s="185">
        <f t="shared" si="4"/>
        <v>39600</v>
      </c>
      <c r="AJ27" s="185">
        <f t="shared" si="4"/>
        <v>39600</v>
      </c>
      <c r="AK27" s="185">
        <f t="shared" si="4"/>
        <v>39600</v>
      </c>
      <c r="AL27" s="185">
        <f t="shared" si="4"/>
        <v>39600</v>
      </c>
      <c r="AM27" s="185">
        <f t="shared" si="4"/>
        <v>39600</v>
      </c>
      <c r="AN27" s="185">
        <f t="shared" ref="AN27:BS27" si="5">AN25*1.2</f>
        <v>39600</v>
      </c>
      <c r="AO27" s="185">
        <f t="shared" si="5"/>
        <v>39600</v>
      </c>
      <c r="AP27" s="185">
        <f t="shared" si="5"/>
        <v>39600</v>
      </c>
      <c r="AQ27" s="185">
        <f t="shared" si="5"/>
        <v>39600</v>
      </c>
      <c r="AR27" s="185">
        <f t="shared" si="5"/>
        <v>39600</v>
      </c>
      <c r="AS27" s="185">
        <f t="shared" si="5"/>
        <v>39600</v>
      </c>
      <c r="AT27" s="185">
        <f t="shared" si="5"/>
        <v>39600</v>
      </c>
      <c r="AU27" s="185">
        <f t="shared" si="5"/>
        <v>39600</v>
      </c>
      <c r="AV27" s="185">
        <f t="shared" si="5"/>
        <v>39600</v>
      </c>
      <c r="AW27" s="185">
        <f t="shared" si="5"/>
        <v>39600</v>
      </c>
      <c r="AX27" s="185">
        <f t="shared" si="5"/>
        <v>39600</v>
      </c>
      <c r="AY27" s="185">
        <f t="shared" si="5"/>
        <v>39600</v>
      </c>
      <c r="AZ27" s="185">
        <f t="shared" si="5"/>
        <v>39600</v>
      </c>
      <c r="BA27" s="185">
        <f t="shared" si="5"/>
        <v>39600</v>
      </c>
      <c r="BB27" s="185">
        <f t="shared" si="5"/>
        <v>39600</v>
      </c>
      <c r="BC27" s="185">
        <f t="shared" si="5"/>
        <v>39600</v>
      </c>
      <c r="BD27" s="185">
        <f t="shared" si="5"/>
        <v>39600</v>
      </c>
      <c r="BE27" s="185">
        <f t="shared" si="5"/>
        <v>39600</v>
      </c>
      <c r="BF27" s="185">
        <f t="shared" si="5"/>
        <v>39600</v>
      </c>
      <c r="BG27" s="185">
        <f t="shared" si="5"/>
        <v>39600</v>
      </c>
      <c r="BH27" s="185">
        <f t="shared" si="5"/>
        <v>39600</v>
      </c>
      <c r="BI27" s="185">
        <f t="shared" si="5"/>
        <v>39600</v>
      </c>
      <c r="BJ27" s="185">
        <f t="shared" si="5"/>
        <v>39600</v>
      </c>
      <c r="BK27" s="185">
        <f t="shared" si="5"/>
        <v>39600</v>
      </c>
      <c r="BL27" s="185">
        <f t="shared" si="5"/>
        <v>39600</v>
      </c>
      <c r="BM27" s="185">
        <f t="shared" si="5"/>
        <v>39600</v>
      </c>
      <c r="BN27" s="185">
        <f t="shared" si="5"/>
        <v>39600</v>
      </c>
      <c r="BO27" s="185">
        <f t="shared" si="5"/>
        <v>39600</v>
      </c>
      <c r="BP27" s="185">
        <f t="shared" si="5"/>
        <v>39600</v>
      </c>
      <c r="BQ27" s="185">
        <f t="shared" si="5"/>
        <v>39600</v>
      </c>
      <c r="BR27" s="185">
        <f t="shared" si="5"/>
        <v>39600</v>
      </c>
      <c r="BS27" s="185">
        <f t="shared" si="5"/>
        <v>39600</v>
      </c>
      <c r="BT27" s="185">
        <f t="shared" ref="BT27:CY27" si="6">BT25*1.2</f>
        <v>39600</v>
      </c>
      <c r="BU27" s="185">
        <f t="shared" si="6"/>
        <v>39600</v>
      </c>
      <c r="BV27" s="185">
        <f t="shared" si="6"/>
        <v>39600</v>
      </c>
      <c r="BW27" s="185">
        <f t="shared" si="6"/>
        <v>39600</v>
      </c>
      <c r="BX27" s="185">
        <f t="shared" si="6"/>
        <v>39600</v>
      </c>
      <c r="BY27" s="185">
        <f t="shared" si="6"/>
        <v>39600</v>
      </c>
      <c r="BZ27" s="185">
        <f t="shared" si="6"/>
        <v>39600</v>
      </c>
      <c r="CA27" s="185">
        <f t="shared" si="6"/>
        <v>39600</v>
      </c>
      <c r="CB27" s="185">
        <f t="shared" si="6"/>
        <v>39600</v>
      </c>
      <c r="CC27" s="185">
        <f t="shared" si="6"/>
        <v>39600</v>
      </c>
      <c r="CD27" s="185">
        <f t="shared" si="6"/>
        <v>39600</v>
      </c>
      <c r="CE27" s="185">
        <f t="shared" si="6"/>
        <v>39600</v>
      </c>
      <c r="CF27" s="185">
        <f t="shared" si="6"/>
        <v>39600</v>
      </c>
      <c r="CG27" s="185">
        <f t="shared" si="6"/>
        <v>39600</v>
      </c>
      <c r="CH27" s="185">
        <f t="shared" si="6"/>
        <v>39600</v>
      </c>
      <c r="CI27" s="185">
        <f t="shared" si="6"/>
        <v>39600</v>
      </c>
      <c r="CJ27" s="185">
        <f t="shared" si="6"/>
        <v>39600</v>
      </c>
      <c r="CK27" s="185">
        <f t="shared" si="6"/>
        <v>39600</v>
      </c>
      <c r="CL27" s="185">
        <f t="shared" si="6"/>
        <v>39600</v>
      </c>
      <c r="CM27" s="185">
        <f t="shared" si="6"/>
        <v>39600</v>
      </c>
      <c r="CN27" s="185">
        <f t="shared" si="6"/>
        <v>39600</v>
      </c>
      <c r="CO27" s="185">
        <f t="shared" si="6"/>
        <v>39600</v>
      </c>
      <c r="CP27" s="185">
        <f t="shared" si="6"/>
        <v>39600</v>
      </c>
      <c r="CQ27" s="185">
        <f t="shared" si="6"/>
        <v>39600</v>
      </c>
      <c r="CR27" s="185">
        <f t="shared" si="6"/>
        <v>39600</v>
      </c>
      <c r="CS27" s="185">
        <f t="shared" si="6"/>
        <v>39600</v>
      </c>
      <c r="CT27" s="185">
        <f t="shared" si="6"/>
        <v>39600</v>
      </c>
      <c r="CU27" s="185">
        <f t="shared" si="6"/>
        <v>39600</v>
      </c>
      <c r="CV27" s="185">
        <f t="shared" si="6"/>
        <v>39600</v>
      </c>
      <c r="CW27" s="185">
        <f t="shared" si="6"/>
        <v>39600</v>
      </c>
      <c r="CX27" s="185">
        <f t="shared" si="6"/>
        <v>39600</v>
      </c>
      <c r="CY27" s="185">
        <f t="shared" si="6"/>
        <v>39600</v>
      </c>
      <c r="CZ27" s="185">
        <f t="shared" ref="CZ27:DW27" si="7">CZ25*1.2</f>
        <v>39600</v>
      </c>
      <c r="DA27" s="185">
        <f t="shared" si="7"/>
        <v>39600</v>
      </c>
      <c r="DB27" s="185">
        <f t="shared" si="7"/>
        <v>39600</v>
      </c>
      <c r="DC27" s="185">
        <f t="shared" si="7"/>
        <v>39600</v>
      </c>
      <c r="DD27" s="185">
        <f t="shared" si="7"/>
        <v>39600</v>
      </c>
      <c r="DE27" s="185">
        <f t="shared" si="7"/>
        <v>39600</v>
      </c>
      <c r="DF27" s="185">
        <f t="shared" si="7"/>
        <v>39600</v>
      </c>
      <c r="DG27" s="185">
        <f t="shared" si="7"/>
        <v>39600</v>
      </c>
      <c r="DH27" s="185">
        <f t="shared" si="7"/>
        <v>39600</v>
      </c>
      <c r="DI27" s="185">
        <f t="shared" si="7"/>
        <v>39600</v>
      </c>
      <c r="DJ27" s="185">
        <f t="shared" si="7"/>
        <v>39600</v>
      </c>
      <c r="DK27" s="185">
        <f t="shared" si="7"/>
        <v>39600</v>
      </c>
      <c r="DL27" s="185">
        <f t="shared" si="7"/>
        <v>39600</v>
      </c>
      <c r="DM27" s="185">
        <f t="shared" si="7"/>
        <v>39600</v>
      </c>
      <c r="DN27" s="185">
        <f t="shared" si="7"/>
        <v>39600</v>
      </c>
      <c r="DO27" s="185">
        <f t="shared" si="7"/>
        <v>39600</v>
      </c>
      <c r="DP27" s="185">
        <f t="shared" si="7"/>
        <v>39600</v>
      </c>
      <c r="DQ27" s="185">
        <f t="shared" si="7"/>
        <v>39600</v>
      </c>
      <c r="DR27" s="185">
        <f t="shared" si="7"/>
        <v>39600</v>
      </c>
      <c r="DS27" s="185">
        <f t="shared" si="7"/>
        <v>39600</v>
      </c>
      <c r="DT27" s="185">
        <f t="shared" si="7"/>
        <v>39600</v>
      </c>
      <c r="DU27" s="185">
        <f t="shared" si="7"/>
        <v>39600</v>
      </c>
      <c r="DV27" s="185">
        <f t="shared" si="7"/>
        <v>39600</v>
      </c>
      <c r="DW27" s="185">
        <f t="shared" si="7"/>
        <v>39600</v>
      </c>
    </row>
    <row r="28" spans="1:127" ht="15.75" customHeight="1" x14ac:dyDescent="0.2">
      <c r="C28" s="166"/>
      <c r="D28" s="166"/>
    </row>
    <row r="29" spans="1:127" ht="15.75" customHeight="1" x14ac:dyDescent="0.2">
      <c r="C29" s="166"/>
      <c r="D29" s="166"/>
    </row>
    <row r="30" spans="1:127" ht="15.75" customHeight="1" x14ac:dyDescent="0.2">
      <c r="C30" s="166"/>
      <c r="D30" s="166"/>
    </row>
    <row r="31" spans="1:127" ht="15.75" customHeight="1" x14ac:dyDescent="0.2">
      <c r="C31" s="166"/>
      <c r="D31" s="166"/>
    </row>
    <row r="32" spans="1:127" ht="15.75" customHeight="1" x14ac:dyDescent="0.2">
      <c r="C32" s="166"/>
      <c r="D32" s="166"/>
    </row>
    <row r="33" spans="3:4" ht="15.75" customHeight="1" x14ac:dyDescent="0.2">
      <c r="C33" s="166"/>
      <c r="D33" s="166"/>
    </row>
    <row r="34" spans="3:4" ht="15.75" customHeight="1" x14ac:dyDescent="0.2">
      <c r="C34" s="166"/>
      <c r="D34" s="166"/>
    </row>
    <row r="35" spans="3:4" ht="15.75" customHeight="1" x14ac:dyDescent="0.2">
      <c r="C35" s="166"/>
      <c r="D35" s="166"/>
    </row>
    <row r="36" spans="3:4" ht="15.75" customHeight="1" x14ac:dyDescent="0.2">
      <c r="C36" s="166"/>
      <c r="D36" s="166"/>
    </row>
    <row r="37" spans="3:4" ht="15.75" customHeight="1" x14ac:dyDescent="0.2">
      <c r="C37" s="166"/>
      <c r="D37" s="166"/>
    </row>
    <row r="38" spans="3:4" ht="15.75" customHeight="1" x14ac:dyDescent="0.2">
      <c r="C38" s="166"/>
      <c r="D38" s="166"/>
    </row>
    <row r="39" spans="3:4" ht="15.75" customHeight="1" x14ac:dyDescent="0.2">
      <c r="C39" s="166"/>
      <c r="D39" s="166"/>
    </row>
    <row r="40" spans="3:4" ht="15.75" customHeight="1" x14ac:dyDescent="0.2">
      <c r="C40" s="166"/>
      <c r="D40" s="166"/>
    </row>
    <row r="41" spans="3:4" ht="15.75" customHeight="1" x14ac:dyDescent="0.2">
      <c r="C41" s="166"/>
      <c r="D41" s="166"/>
    </row>
    <row r="42" spans="3:4" ht="15.75" customHeight="1" x14ac:dyDescent="0.2">
      <c r="C42" s="166"/>
      <c r="D42" s="166"/>
    </row>
    <row r="43" spans="3:4" ht="15.75" customHeight="1" x14ac:dyDescent="0.2">
      <c r="C43" s="166"/>
      <c r="D43" s="166"/>
    </row>
    <row r="44" spans="3:4" ht="15.75" customHeight="1" x14ac:dyDescent="0.2">
      <c r="C44" s="166"/>
      <c r="D44" s="166"/>
    </row>
    <row r="45" spans="3:4" ht="15.75" customHeight="1" x14ac:dyDescent="0.2">
      <c r="C45" s="166"/>
      <c r="D45" s="166"/>
    </row>
    <row r="46" spans="3:4" ht="15.75" customHeight="1" x14ac:dyDescent="0.2">
      <c r="C46" s="166"/>
      <c r="D46" s="166"/>
    </row>
    <row r="47" spans="3:4" ht="15.75" customHeight="1" x14ac:dyDescent="0.2">
      <c r="C47" s="166"/>
      <c r="D47" s="166"/>
    </row>
    <row r="48" spans="3:4" ht="15.75" customHeight="1" x14ac:dyDescent="0.2">
      <c r="C48" s="166"/>
      <c r="D48" s="166"/>
    </row>
    <row r="49" spans="3:4" ht="15.75" customHeight="1" x14ac:dyDescent="0.2">
      <c r="C49" s="166"/>
      <c r="D49" s="166"/>
    </row>
    <row r="50" spans="3:4" ht="15.75" customHeight="1" x14ac:dyDescent="0.2">
      <c r="C50" s="166"/>
      <c r="D50" s="166"/>
    </row>
    <row r="51" spans="3:4" ht="15.75" customHeight="1" x14ac:dyDescent="0.2">
      <c r="C51" s="166"/>
      <c r="D51" s="166"/>
    </row>
    <row r="52" spans="3:4" ht="15.75" customHeight="1" x14ac:dyDescent="0.2">
      <c r="C52" s="166"/>
      <c r="D52" s="166"/>
    </row>
    <row r="53" spans="3:4" ht="15.75" customHeight="1" x14ac:dyDescent="0.2">
      <c r="C53" s="166"/>
      <c r="D53" s="166"/>
    </row>
    <row r="54" spans="3:4" ht="15.75" customHeight="1" x14ac:dyDescent="0.2">
      <c r="C54" s="166"/>
      <c r="D54" s="166"/>
    </row>
    <row r="55" spans="3:4" ht="15.75" customHeight="1" x14ac:dyDescent="0.2">
      <c r="C55" s="166"/>
      <c r="D55" s="166"/>
    </row>
    <row r="56" spans="3:4" ht="15.75" customHeight="1" x14ac:dyDescent="0.2">
      <c r="C56" s="166"/>
      <c r="D56" s="166"/>
    </row>
    <row r="57" spans="3:4" ht="15.75" customHeight="1" x14ac:dyDescent="0.2">
      <c r="C57" s="166"/>
      <c r="D57" s="166"/>
    </row>
    <row r="58" spans="3:4" ht="15.75" customHeight="1" x14ac:dyDescent="0.2">
      <c r="C58" s="166"/>
      <c r="D58" s="166"/>
    </row>
    <row r="59" spans="3:4" ht="15.75" customHeight="1" x14ac:dyDescent="0.2">
      <c r="C59" s="166"/>
      <c r="D59" s="166"/>
    </row>
    <row r="60" spans="3:4" ht="15.75" customHeight="1" x14ac:dyDescent="0.2">
      <c r="C60" s="166"/>
      <c r="D60" s="166"/>
    </row>
    <row r="61" spans="3:4" ht="15.75" customHeight="1" x14ac:dyDescent="0.2">
      <c r="C61" s="166"/>
      <c r="D61" s="166"/>
    </row>
    <row r="62" spans="3:4" ht="15.75" customHeight="1" x14ac:dyDescent="0.2">
      <c r="C62" s="166"/>
      <c r="D62" s="166"/>
    </row>
    <row r="63" spans="3:4" ht="15.75" customHeight="1" x14ac:dyDescent="0.2">
      <c r="C63" s="166"/>
      <c r="D63" s="166"/>
    </row>
    <row r="64" spans="3:4" ht="15.75" customHeight="1" x14ac:dyDescent="0.2">
      <c r="C64" s="166"/>
      <c r="D64" s="166"/>
    </row>
    <row r="65" spans="3:4" ht="15.75" customHeight="1" x14ac:dyDescent="0.2">
      <c r="C65" s="166"/>
      <c r="D65" s="166"/>
    </row>
    <row r="66" spans="3:4" ht="15.75" customHeight="1" x14ac:dyDescent="0.2">
      <c r="C66" s="166"/>
      <c r="D66" s="166"/>
    </row>
    <row r="67" spans="3:4" ht="15.75" customHeight="1" x14ac:dyDescent="0.2">
      <c r="C67" s="166"/>
      <c r="D67" s="166"/>
    </row>
    <row r="68" spans="3:4" ht="15.75" customHeight="1" x14ac:dyDescent="0.2">
      <c r="C68" s="166"/>
      <c r="D68" s="166"/>
    </row>
    <row r="69" spans="3:4" ht="15.75" customHeight="1" x14ac:dyDescent="0.2">
      <c r="C69" s="166"/>
      <c r="D69" s="166"/>
    </row>
    <row r="70" spans="3:4" ht="15.75" customHeight="1" x14ac:dyDescent="0.2">
      <c r="C70" s="166"/>
      <c r="D70" s="166"/>
    </row>
    <row r="71" spans="3:4" ht="15.75" customHeight="1" x14ac:dyDescent="0.2">
      <c r="C71" s="166"/>
      <c r="D71" s="166"/>
    </row>
    <row r="72" spans="3:4" ht="15.75" customHeight="1" x14ac:dyDescent="0.2">
      <c r="C72" s="166"/>
      <c r="D72" s="166"/>
    </row>
    <row r="73" spans="3:4" ht="15.75" customHeight="1" x14ac:dyDescent="0.2">
      <c r="C73" s="166"/>
      <c r="D73" s="166"/>
    </row>
    <row r="74" spans="3:4" ht="15.75" customHeight="1" x14ac:dyDescent="0.2">
      <c r="C74" s="166"/>
      <c r="D74" s="166"/>
    </row>
    <row r="75" spans="3:4" ht="15.75" customHeight="1" x14ac:dyDescent="0.2">
      <c r="C75" s="166"/>
      <c r="D75" s="166"/>
    </row>
    <row r="76" spans="3:4" ht="15.75" customHeight="1" x14ac:dyDescent="0.2">
      <c r="C76" s="166"/>
      <c r="D76" s="166"/>
    </row>
    <row r="77" spans="3:4" ht="15.75" customHeight="1" x14ac:dyDescent="0.2">
      <c r="C77" s="166"/>
      <c r="D77" s="166"/>
    </row>
    <row r="78" spans="3:4" ht="15.75" customHeight="1" x14ac:dyDescent="0.2">
      <c r="C78" s="166"/>
      <c r="D78" s="166"/>
    </row>
    <row r="79" spans="3:4" ht="15.75" customHeight="1" x14ac:dyDescent="0.2">
      <c r="C79" s="166"/>
      <c r="D79" s="166"/>
    </row>
    <row r="80" spans="3:4" ht="15.75" customHeight="1" x14ac:dyDescent="0.2">
      <c r="C80" s="166"/>
      <c r="D80" s="166"/>
    </row>
    <row r="81" spans="3:4" ht="15.75" customHeight="1" x14ac:dyDescent="0.2">
      <c r="C81" s="166"/>
      <c r="D81" s="166"/>
    </row>
    <row r="82" spans="3:4" ht="15.75" customHeight="1" x14ac:dyDescent="0.2">
      <c r="C82" s="166"/>
      <c r="D82" s="166"/>
    </row>
    <row r="83" spans="3:4" ht="15.75" customHeight="1" x14ac:dyDescent="0.2">
      <c r="C83" s="166"/>
      <c r="D83" s="166"/>
    </row>
    <row r="84" spans="3:4" ht="15.75" customHeight="1" x14ac:dyDescent="0.2">
      <c r="C84" s="166"/>
      <c r="D84" s="166"/>
    </row>
    <row r="85" spans="3:4" ht="15.75" customHeight="1" x14ac:dyDescent="0.2">
      <c r="C85" s="166"/>
      <c r="D85" s="166"/>
    </row>
    <row r="86" spans="3:4" ht="15.75" customHeight="1" x14ac:dyDescent="0.2">
      <c r="C86" s="166"/>
      <c r="D86" s="166"/>
    </row>
    <row r="87" spans="3:4" ht="15.75" customHeight="1" x14ac:dyDescent="0.2">
      <c r="C87" s="166"/>
      <c r="D87" s="166"/>
    </row>
    <row r="88" spans="3:4" ht="15.75" customHeight="1" x14ac:dyDescent="0.2">
      <c r="C88" s="166"/>
      <c r="D88" s="166"/>
    </row>
    <row r="89" spans="3:4" ht="15.75" customHeight="1" x14ac:dyDescent="0.2">
      <c r="C89" s="166"/>
      <c r="D89" s="166"/>
    </row>
    <row r="90" spans="3:4" ht="15.75" customHeight="1" x14ac:dyDescent="0.2">
      <c r="C90" s="166"/>
      <c r="D90" s="166"/>
    </row>
    <row r="91" spans="3:4" ht="15.75" customHeight="1" x14ac:dyDescent="0.2">
      <c r="C91" s="166"/>
      <c r="D91" s="166"/>
    </row>
    <row r="92" spans="3:4" ht="15.75" customHeight="1" x14ac:dyDescent="0.2">
      <c r="C92" s="166"/>
      <c r="D92" s="166"/>
    </row>
    <row r="93" spans="3:4" ht="15.75" customHeight="1" x14ac:dyDescent="0.2">
      <c r="C93" s="166"/>
      <c r="D93" s="166"/>
    </row>
    <row r="94" spans="3:4" ht="15.75" customHeight="1" x14ac:dyDescent="0.2">
      <c r="C94" s="166"/>
      <c r="D94" s="166"/>
    </row>
    <row r="95" spans="3:4" ht="15.75" customHeight="1" x14ac:dyDescent="0.2">
      <c r="C95" s="166"/>
      <c r="D95" s="166"/>
    </row>
    <row r="96" spans="3:4" ht="15.75" customHeight="1" x14ac:dyDescent="0.2">
      <c r="C96" s="166"/>
      <c r="D96" s="166"/>
    </row>
    <row r="97" spans="3:4" ht="15.75" customHeight="1" x14ac:dyDescent="0.2">
      <c r="C97" s="166"/>
      <c r="D97" s="166"/>
    </row>
    <row r="98" spans="3:4" ht="15.75" customHeight="1" x14ac:dyDescent="0.2">
      <c r="C98" s="166"/>
      <c r="D98" s="166"/>
    </row>
    <row r="99" spans="3:4" ht="15.75" customHeight="1" x14ac:dyDescent="0.2">
      <c r="C99" s="166"/>
      <c r="D99" s="166"/>
    </row>
    <row r="100" spans="3:4" ht="15.75" customHeight="1" x14ac:dyDescent="0.2">
      <c r="C100" s="166"/>
      <c r="D100" s="166"/>
    </row>
    <row r="101" spans="3:4" ht="15.75" customHeight="1" x14ac:dyDescent="0.2">
      <c r="C101" s="166"/>
      <c r="D101" s="166"/>
    </row>
    <row r="102" spans="3:4" ht="15.75" customHeight="1" x14ac:dyDescent="0.2">
      <c r="C102" s="166"/>
      <c r="D102" s="166"/>
    </row>
    <row r="103" spans="3:4" ht="15.75" customHeight="1" x14ac:dyDescent="0.2">
      <c r="C103" s="166"/>
      <c r="D103" s="166"/>
    </row>
    <row r="104" spans="3:4" ht="15.75" customHeight="1" x14ac:dyDescent="0.2">
      <c r="C104" s="166"/>
      <c r="D104" s="166"/>
    </row>
    <row r="105" spans="3:4" ht="15.75" customHeight="1" x14ac:dyDescent="0.2">
      <c r="C105" s="166"/>
      <c r="D105" s="166"/>
    </row>
    <row r="106" spans="3:4" ht="15.75" customHeight="1" x14ac:dyDescent="0.2">
      <c r="C106" s="166"/>
      <c r="D106" s="166"/>
    </row>
    <row r="107" spans="3:4" ht="15.75" customHeight="1" x14ac:dyDescent="0.2">
      <c r="C107" s="166"/>
      <c r="D107" s="166"/>
    </row>
    <row r="108" spans="3:4" ht="15.75" customHeight="1" x14ac:dyDescent="0.2">
      <c r="C108" s="166"/>
      <c r="D108" s="166"/>
    </row>
    <row r="109" spans="3:4" ht="15.75" customHeight="1" x14ac:dyDescent="0.2">
      <c r="C109" s="166"/>
      <c r="D109" s="166"/>
    </row>
    <row r="110" spans="3:4" ht="15.75" customHeight="1" x14ac:dyDescent="0.2">
      <c r="C110" s="166"/>
      <c r="D110" s="166"/>
    </row>
    <row r="111" spans="3:4" ht="15.75" customHeight="1" x14ac:dyDescent="0.2">
      <c r="C111" s="166"/>
      <c r="D111" s="166"/>
    </row>
    <row r="112" spans="3:4" ht="15.75" customHeight="1" x14ac:dyDescent="0.2">
      <c r="C112" s="166"/>
      <c r="D112" s="166"/>
    </row>
    <row r="113" spans="3:4" ht="15.75" customHeight="1" x14ac:dyDescent="0.2">
      <c r="C113" s="166"/>
      <c r="D113" s="166"/>
    </row>
    <row r="114" spans="3:4" ht="15.75" customHeight="1" x14ac:dyDescent="0.2">
      <c r="C114" s="166"/>
      <c r="D114" s="166"/>
    </row>
    <row r="115" spans="3:4" ht="15.75" customHeight="1" x14ac:dyDescent="0.2">
      <c r="C115" s="166"/>
      <c r="D115" s="166"/>
    </row>
    <row r="116" spans="3:4" ht="15.75" customHeight="1" x14ac:dyDescent="0.2">
      <c r="C116" s="166"/>
      <c r="D116" s="166"/>
    </row>
    <row r="117" spans="3:4" ht="15.75" customHeight="1" x14ac:dyDescent="0.2">
      <c r="C117" s="166"/>
      <c r="D117" s="166"/>
    </row>
    <row r="118" spans="3:4" ht="15.75" customHeight="1" x14ac:dyDescent="0.2">
      <c r="C118" s="166"/>
      <c r="D118" s="166"/>
    </row>
    <row r="119" spans="3:4" ht="15.75" customHeight="1" x14ac:dyDescent="0.2">
      <c r="C119" s="166"/>
      <c r="D119" s="166"/>
    </row>
    <row r="120" spans="3:4" ht="15.75" customHeight="1" x14ac:dyDescent="0.2">
      <c r="C120" s="166"/>
      <c r="D120" s="166"/>
    </row>
    <row r="121" spans="3:4" ht="15.75" customHeight="1" x14ac:dyDescent="0.2">
      <c r="C121" s="166"/>
      <c r="D121" s="166"/>
    </row>
    <row r="122" spans="3:4" ht="15.75" customHeight="1" x14ac:dyDescent="0.2">
      <c r="C122" s="166"/>
      <c r="D122" s="166"/>
    </row>
    <row r="123" spans="3:4" ht="15.75" customHeight="1" x14ac:dyDescent="0.2">
      <c r="C123" s="166"/>
      <c r="D123" s="166"/>
    </row>
    <row r="124" spans="3:4" ht="15.75" customHeight="1" x14ac:dyDescent="0.2">
      <c r="C124" s="166"/>
      <c r="D124" s="166"/>
    </row>
    <row r="125" spans="3:4" ht="15.75" customHeight="1" x14ac:dyDescent="0.2">
      <c r="C125" s="166"/>
      <c r="D125" s="166"/>
    </row>
    <row r="126" spans="3:4" ht="15.75" customHeight="1" x14ac:dyDescent="0.2">
      <c r="C126" s="166"/>
      <c r="D126" s="166"/>
    </row>
    <row r="127" spans="3:4" ht="15.75" customHeight="1" x14ac:dyDescent="0.2">
      <c r="C127" s="166"/>
      <c r="D127" s="166"/>
    </row>
    <row r="128" spans="3:4" ht="15.75" customHeight="1" x14ac:dyDescent="0.2">
      <c r="C128" s="166"/>
      <c r="D128" s="166"/>
    </row>
    <row r="129" spans="3:4" ht="15.75" customHeight="1" x14ac:dyDescent="0.2">
      <c r="C129" s="166"/>
      <c r="D129" s="166"/>
    </row>
    <row r="130" spans="3:4" ht="15.75" customHeight="1" x14ac:dyDescent="0.2">
      <c r="C130" s="166"/>
      <c r="D130" s="166"/>
    </row>
    <row r="131" spans="3:4" ht="15.75" customHeight="1" x14ac:dyDescent="0.2">
      <c r="C131" s="166"/>
      <c r="D131" s="166"/>
    </row>
    <row r="132" spans="3:4" ht="15.75" customHeight="1" x14ac:dyDescent="0.2">
      <c r="C132" s="166"/>
      <c r="D132" s="166"/>
    </row>
    <row r="133" spans="3:4" ht="15.75" customHeight="1" x14ac:dyDescent="0.2">
      <c r="C133" s="166"/>
      <c r="D133" s="166"/>
    </row>
    <row r="134" spans="3:4" ht="15.75" customHeight="1" x14ac:dyDescent="0.2">
      <c r="C134" s="166"/>
      <c r="D134" s="166"/>
    </row>
    <row r="135" spans="3:4" ht="15.75" customHeight="1" x14ac:dyDescent="0.2">
      <c r="C135" s="166"/>
      <c r="D135" s="166"/>
    </row>
    <row r="136" spans="3:4" ht="15.75" customHeight="1" x14ac:dyDescent="0.2">
      <c r="C136" s="166"/>
      <c r="D136" s="166"/>
    </row>
    <row r="137" spans="3:4" ht="15.75" customHeight="1" x14ac:dyDescent="0.2">
      <c r="C137" s="166"/>
      <c r="D137" s="166"/>
    </row>
    <row r="138" spans="3:4" ht="15.75" customHeight="1" x14ac:dyDescent="0.2">
      <c r="C138" s="166"/>
      <c r="D138" s="166"/>
    </row>
    <row r="139" spans="3:4" ht="15.75" customHeight="1" x14ac:dyDescent="0.2">
      <c r="C139" s="166"/>
      <c r="D139" s="166"/>
    </row>
    <row r="140" spans="3:4" ht="15.75" customHeight="1" x14ac:dyDescent="0.2">
      <c r="C140" s="166"/>
      <c r="D140" s="166"/>
    </row>
    <row r="141" spans="3:4" ht="15.75" customHeight="1" x14ac:dyDescent="0.2">
      <c r="C141" s="166"/>
      <c r="D141" s="166"/>
    </row>
    <row r="142" spans="3:4" ht="15.75" customHeight="1" x14ac:dyDescent="0.2">
      <c r="C142" s="166"/>
      <c r="D142" s="166"/>
    </row>
    <row r="143" spans="3:4" ht="15.75" customHeight="1" x14ac:dyDescent="0.2">
      <c r="C143" s="166"/>
      <c r="D143" s="166"/>
    </row>
    <row r="144" spans="3:4" ht="15.75" customHeight="1" x14ac:dyDescent="0.2">
      <c r="C144" s="166"/>
      <c r="D144" s="166"/>
    </row>
    <row r="145" spans="3:4" ht="15.75" customHeight="1" x14ac:dyDescent="0.2">
      <c r="C145" s="166"/>
      <c r="D145" s="166"/>
    </row>
    <row r="146" spans="3:4" ht="15.75" customHeight="1" x14ac:dyDescent="0.2">
      <c r="C146" s="166"/>
      <c r="D146" s="166"/>
    </row>
    <row r="147" spans="3:4" ht="15.75" customHeight="1" x14ac:dyDescent="0.2">
      <c r="C147" s="166"/>
      <c r="D147" s="166"/>
    </row>
    <row r="148" spans="3:4" ht="15.75" customHeight="1" x14ac:dyDescent="0.2">
      <c r="C148" s="166"/>
      <c r="D148" s="166"/>
    </row>
    <row r="149" spans="3:4" ht="15.75" customHeight="1" x14ac:dyDescent="0.2">
      <c r="C149" s="166"/>
      <c r="D149" s="166"/>
    </row>
    <row r="150" spans="3:4" ht="15.75" customHeight="1" x14ac:dyDescent="0.2">
      <c r="C150" s="166"/>
      <c r="D150" s="166"/>
    </row>
    <row r="151" spans="3:4" ht="15.75" customHeight="1" x14ac:dyDescent="0.2">
      <c r="C151" s="166"/>
      <c r="D151" s="166"/>
    </row>
    <row r="152" spans="3:4" ht="15.75" customHeight="1" x14ac:dyDescent="0.2">
      <c r="C152" s="166"/>
      <c r="D152" s="166"/>
    </row>
    <row r="153" spans="3:4" ht="15.75" customHeight="1" x14ac:dyDescent="0.2">
      <c r="C153" s="166"/>
      <c r="D153" s="166"/>
    </row>
    <row r="154" spans="3:4" ht="15.75" customHeight="1" x14ac:dyDescent="0.2">
      <c r="C154" s="166"/>
      <c r="D154" s="166"/>
    </row>
    <row r="155" spans="3:4" ht="15.75" customHeight="1" x14ac:dyDescent="0.2">
      <c r="C155" s="166"/>
      <c r="D155" s="166"/>
    </row>
    <row r="156" spans="3:4" ht="15.75" customHeight="1" x14ac:dyDescent="0.2">
      <c r="C156" s="166"/>
      <c r="D156" s="166"/>
    </row>
    <row r="157" spans="3:4" ht="15.75" customHeight="1" x14ac:dyDescent="0.2">
      <c r="C157" s="166"/>
      <c r="D157" s="166"/>
    </row>
    <row r="158" spans="3:4" ht="15.75" customHeight="1" x14ac:dyDescent="0.2">
      <c r="C158" s="166"/>
      <c r="D158" s="166"/>
    </row>
    <row r="159" spans="3:4" ht="15.75" customHeight="1" x14ac:dyDescent="0.2">
      <c r="C159" s="166"/>
      <c r="D159" s="166"/>
    </row>
    <row r="160" spans="3:4" ht="15.75" customHeight="1" x14ac:dyDescent="0.2">
      <c r="C160" s="166"/>
      <c r="D160" s="166"/>
    </row>
    <row r="161" spans="3:4" ht="15.75" customHeight="1" x14ac:dyDescent="0.2">
      <c r="C161" s="166"/>
      <c r="D161" s="166"/>
    </row>
    <row r="162" spans="3:4" ht="15.75" customHeight="1" x14ac:dyDescent="0.2">
      <c r="C162" s="166"/>
      <c r="D162" s="166"/>
    </row>
    <row r="163" spans="3:4" ht="15.75" customHeight="1" x14ac:dyDescent="0.2">
      <c r="C163" s="166"/>
      <c r="D163" s="166"/>
    </row>
    <row r="164" spans="3:4" ht="15.75" customHeight="1" x14ac:dyDescent="0.2">
      <c r="C164" s="166"/>
      <c r="D164" s="166"/>
    </row>
    <row r="165" spans="3:4" ht="15.75" customHeight="1" x14ac:dyDescent="0.2">
      <c r="C165" s="166"/>
      <c r="D165" s="166"/>
    </row>
    <row r="166" spans="3:4" ht="15.75" customHeight="1" x14ac:dyDescent="0.2">
      <c r="C166" s="166"/>
      <c r="D166" s="166"/>
    </row>
    <row r="167" spans="3:4" ht="15.75" customHeight="1" x14ac:dyDescent="0.2">
      <c r="C167" s="166"/>
      <c r="D167" s="166"/>
    </row>
    <row r="168" spans="3:4" ht="15.75" customHeight="1" x14ac:dyDescent="0.2">
      <c r="C168" s="166"/>
      <c r="D168" s="166"/>
    </row>
    <row r="169" spans="3:4" ht="15.75" customHeight="1" x14ac:dyDescent="0.2">
      <c r="C169" s="166"/>
      <c r="D169" s="166"/>
    </row>
    <row r="170" spans="3:4" ht="15.75" customHeight="1" x14ac:dyDescent="0.2">
      <c r="C170" s="166"/>
      <c r="D170" s="166"/>
    </row>
    <row r="171" spans="3:4" ht="15.75" customHeight="1" x14ac:dyDescent="0.2">
      <c r="C171" s="166"/>
      <c r="D171" s="166"/>
    </row>
    <row r="172" spans="3:4" ht="15.75" customHeight="1" x14ac:dyDescent="0.2">
      <c r="C172" s="166"/>
      <c r="D172" s="166"/>
    </row>
    <row r="173" spans="3:4" ht="15.75" customHeight="1" x14ac:dyDescent="0.2">
      <c r="C173" s="166"/>
      <c r="D173" s="166"/>
    </row>
    <row r="174" spans="3:4" ht="15.75" customHeight="1" x14ac:dyDescent="0.2">
      <c r="C174" s="166"/>
      <c r="D174" s="166"/>
    </row>
    <row r="175" spans="3:4" ht="15.75" customHeight="1" x14ac:dyDescent="0.2">
      <c r="C175" s="166"/>
      <c r="D175" s="166"/>
    </row>
    <row r="176" spans="3:4" ht="15.75" customHeight="1" x14ac:dyDescent="0.2">
      <c r="C176" s="166"/>
      <c r="D176" s="166"/>
    </row>
    <row r="177" spans="3:4" ht="15.75" customHeight="1" x14ac:dyDescent="0.2">
      <c r="C177" s="166"/>
      <c r="D177" s="166"/>
    </row>
    <row r="178" spans="3:4" ht="15.75" customHeight="1" x14ac:dyDescent="0.2">
      <c r="C178" s="166"/>
      <c r="D178" s="166"/>
    </row>
    <row r="179" spans="3:4" ht="15.75" customHeight="1" x14ac:dyDescent="0.2">
      <c r="C179" s="166"/>
      <c r="D179" s="166"/>
    </row>
    <row r="180" spans="3:4" ht="15.75" customHeight="1" x14ac:dyDescent="0.2">
      <c r="C180" s="166"/>
      <c r="D180" s="166"/>
    </row>
    <row r="181" spans="3:4" ht="15.75" customHeight="1" x14ac:dyDescent="0.2">
      <c r="C181" s="166"/>
      <c r="D181" s="166"/>
    </row>
    <row r="182" spans="3:4" ht="15.75" customHeight="1" x14ac:dyDescent="0.2">
      <c r="C182" s="166"/>
      <c r="D182" s="166"/>
    </row>
    <row r="183" spans="3:4" ht="15.75" customHeight="1" x14ac:dyDescent="0.2">
      <c r="C183" s="166"/>
      <c r="D183" s="166"/>
    </row>
    <row r="184" spans="3:4" ht="15.75" customHeight="1" x14ac:dyDescent="0.2">
      <c r="C184" s="166"/>
      <c r="D184" s="166"/>
    </row>
    <row r="185" spans="3:4" ht="15.75" customHeight="1" x14ac:dyDescent="0.2">
      <c r="C185" s="166"/>
      <c r="D185" s="166"/>
    </row>
    <row r="186" spans="3:4" ht="15.75" customHeight="1" x14ac:dyDescent="0.2">
      <c r="C186" s="166"/>
      <c r="D186" s="166"/>
    </row>
    <row r="187" spans="3:4" ht="15.75" customHeight="1" x14ac:dyDescent="0.2">
      <c r="C187" s="166"/>
      <c r="D187" s="166"/>
    </row>
    <row r="188" spans="3:4" ht="15.75" customHeight="1" x14ac:dyDescent="0.2">
      <c r="C188" s="166"/>
      <c r="D188" s="166"/>
    </row>
    <row r="189" spans="3:4" ht="15.75" customHeight="1" x14ac:dyDescent="0.2">
      <c r="C189" s="166"/>
      <c r="D189" s="166"/>
    </row>
    <row r="190" spans="3:4" ht="15.75" customHeight="1" x14ac:dyDescent="0.2">
      <c r="C190" s="166"/>
      <c r="D190" s="166"/>
    </row>
    <row r="191" spans="3:4" ht="15.75" customHeight="1" x14ac:dyDescent="0.2">
      <c r="C191" s="166"/>
      <c r="D191" s="166"/>
    </row>
    <row r="192" spans="3:4" ht="15.75" customHeight="1" x14ac:dyDescent="0.2">
      <c r="C192" s="166"/>
      <c r="D192" s="166"/>
    </row>
    <row r="193" spans="3:4" ht="15.75" customHeight="1" x14ac:dyDescent="0.2">
      <c r="C193" s="166"/>
      <c r="D193" s="166"/>
    </row>
    <row r="194" spans="3:4" ht="15.75" customHeight="1" x14ac:dyDescent="0.2">
      <c r="C194" s="166"/>
      <c r="D194" s="166"/>
    </row>
    <row r="195" spans="3:4" ht="15.75" customHeight="1" x14ac:dyDescent="0.2">
      <c r="C195" s="166"/>
      <c r="D195" s="166"/>
    </row>
    <row r="196" spans="3:4" ht="15.75" customHeight="1" x14ac:dyDescent="0.2">
      <c r="C196" s="166"/>
      <c r="D196" s="166"/>
    </row>
    <row r="197" spans="3:4" ht="15.75" customHeight="1" x14ac:dyDescent="0.2">
      <c r="C197" s="166"/>
      <c r="D197" s="166"/>
    </row>
    <row r="198" spans="3:4" ht="15.75" customHeight="1" x14ac:dyDescent="0.2">
      <c r="C198" s="166"/>
      <c r="D198" s="166"/>
    </row>
    <row r="199" spans="3:4" ht="15.75" customHeight="1" x14ac:dyDescent="0.2">
      <c r="C199" s="166"/>
      <c r="D199" s="166"/>
    </row>
    <row r="200" spans="3:4" ht="15.75" customHeight="1" x14ac:dyDescent="0.2">
      <c r="C200" s="166"/>
      <c r="D200" s="166"/>
    </row>
    <row r="201" spans="3:4" ht="15.75" customHeight="1" x14ac:dyDescent="0.2">
      <c r="C201" s="166"/>
      <c r="D201" s="166"/>
    </row>
    <row r="202" spans="3:4" ht="15.75" customHeight="1" x14ac:dyDescent="0.2">
      <c r="C202" s="166"/>
      <c r="D202" s="166"/>
    </row>
    <row r="203" spans="3:4" ht="15.75" customHeight="1" x14ac:dyDescent="0.2">
      <c r="C203" s="166"/>
      <c r="D203" s="166"/>
    </row>
    <row r="204" spans="3:4" ht="15.75" customHeight="1" x14ac:dyDescent="0.2">
      <c r="C204" s="166"/>
      <c r="D204" s="166"/>
    </row>
    <row r="205" spans="3:4" ht="15.75" customHeight="1" x14ac:dyDescent="0.2">
      <c r="C205" s="166"/>
      <c r="D205" s="166"/>
    </row>
    <row r="206" spans="3:4" ht="15.75" customHeight="1" x14ac:dyDescent="0.2">
      <c r="C206" s="166"/>
      <c r="D206" s="166"/>
    </row>
    <row r="207" spans="3:4" ht="15.75" customHeight="1" x14ac:dyDescent="0.2">
      <c r="C207" s="166"/>
      <c r="D207" s="166"/>
    </row>
    <row r="208" spans="3:4" ht="15.75" customHeight="1" x14ac:dyDescent="0.2">
      <c r="C208" s="166"/>
      <c r="D208" s="166"/>
    </row>
    <row r="209" spans="3:4" ht="15.75" customHeight="1" x14ac:dyDescent="0.2">
      <c r="C209" s="166"/>
      <c r="D209" s="166"/>
    </row>
    <row r="210" spans="3:4" ht="15.75" customHeight="1" x14ac:dyDescent="0.2">
      <c r="C210" s="166"/>
      <c r="D210" s="166"/>
    </row>
    <row r="211" spans="3:4" ht="15.75" customHeight="1" x14ac:dyDescent="0.2">
      <c r="C211" s="166"/>
      <c r="D211" s="166"/>
    </row>
    <row r="212" spans="3:4" ht="15.75" customHeight="1" x14ac:dyDescent="0.2">
      <c r="C212" s="166"/>
      <c r="D212" s="166"/>
    </row>
    <row r="213" spans="3:4" ht="15.75" customHeight="1" x14ac:dyDescent="0.2">
      <c r="C213" s="166"/>
      <c r="D213" s="166"/>
    </row>
    <row r="214" spans="3:4" ht="15.75" customHeight="1" x14ac:dyDescent="0.2">
      <c r="C214" s="166"/>
      <c r="D214" s="166"/>
    </row>
    <row r="215" spans="3:4" ht="15.75" customHeight="1" x14ac:dyDescent="0.2">
      <c r="C215" s="166"/>
      <c r="D215" s="166"/>
    </row>
    <row r="216" spans="3:4" ht="15.75" customHeight="1" x14ac:dyDescent="0.2">
      <c r="C216" s="166"/>
      <c r="D216" s="166"/>
    </row>
    <row r="217" spans="3:4" ht="15.75" customHeight="1" x14ac:dyDescent="0.2">
      <c r="C217" s="166"/>
      <c r="D217" s="166"/>
    </row>
    <row r="218" spans="3:4" ht="15.75" customHeight="1" x14ac:dyDescent="0.2">
      <c r="C218" s="166"/>
      <c r="D218" s="166"/>
    </row>
    <row r="219" spans="3:4" ht="15.75" customHeight="1" x14ac:dyDescent="0.2">
      <c r="C219" s="166"/>
      <c r="D219" s="166"/>
    </row>
    <row r="220" spans="3:4" ht="15.75" customHeight="1" x14ac:dyDescent="0.2">
      <c r="C220" s="166"/>
      <c r="D220" s="166"/>
    </row>
    <row r="221" spans="3:4" ht="15.75" customHeight="1" x14ac:dyDescent="0.2">
      <c r="C221" s="166"/>
      <c r="D221" s="166"/>
    </row>
    <row r="222" spans="3:4" ht="15.75" customHeight="1" x14ac:dyDescent="0.2">
      <c r="C222" s="166"/>
      <c r="D222" s="166"/>
    </row>
    <row r="223" spans="3:4" ht="15.75" customHeight="1" x14ac:dyDescent="0.2">
      <c r="C223" s="166"/>
      <c r="D223" s="166"/>
    </row>
    <row r="224" spans="3:4" ht="15.75" customHeight="1" x14ac:dyDescent="0.2">
      <c r="C224" s="166"/>
      <c r="D224" s="166"/>
    </row>
    <row r="225" spans="3:4" ht="15.75" customHeight="1" x14ac:dyDescent="0.2">
      <c r="C225" s="166"/>
      <c r="D225" s="166"/>
    </row>
    <row r="226" spans="3:4" ht="15.75" customHeight="1" x14ac:dyDescent="0.2">
      <c r="C226" s="166"/>
      <c r="D226" s="166"/>
    </row>
    <row r="227" spans="3:4" ht="15.75" customHeight="1" x14ac:dyDescent="0.2">
      <c r="C227" s="166"/>
      <c r="D227" s="166"/>
    </row>
    <row r="228" spans="3:4" ht="15.75" customHeight="1" x14ac:dyDescent="0.2">
      <c r="C228" s="166"/>
      <c r="D228" s="166"/>
    </row>
    <row r="229" spans="3:4" ht="15.75" customHeight="1" x14ac:dyDescent="0.2">
      <c r="C229" s="166"/>
      <c r="D229" s="166"/>
    </row>
    <row r="230" spans="3:4" ht="15.75" customHeight="1" x14ac:dyDescent="0.2">
      <c r="C230" s="166"/>
      <c r="D230" s="166"/>
    </row>
    <row r="231" spans="3:4" ht="15.75" customHeight="1" x14ac:dyDescent="0.2">
      <c r="C231" s="166"/>
      <c r="D231" s="166"/>
    </row>
    <row r="232" spans="3:4" ht="15.75" customHeight="1" x14ac:dyDescent="0.2">
      <c r="C232" s="166"/>
      <c r="D232" s="166"/>
    </row>
    <row r="233" spans="3:4" ht="15.75" customHeight="1" x14ac:dyDescent="0.2">
      <c r="C233" s="166"/>
      <c r="D233" s="166"/>
    </row>
    <row r="234" spans="3:4" ht="15.75" customHeight="1" x14ac:dyDescent="0.2">
      <c r="C234" s="166"/>
      <c r="D234" s="166"/>
    </row>
    <row r="235" spans="3:4" ht="15.75" customHeight="1" x14ac:dyDescent="0.2">
      <c r="C235" s="166"/>
      <c r="D235" s="166"/>
    </row>
    <row r="236" spans="3:4" ht="15.75" customHeight="1" x14ac:dyDescent="0.2">
      <c r="C236" s="166"/>
      <c r="D236" s="166"/>
    </row>
    <row r="237" spans="3:4" ht="15.75" customHeight="1" x14ac:dyDescent="0.2">
      <c r="C237" s="166"/>
      <c r="D237" s="166"/>
    </row>
    <row r="238" spans="3:4" ht="15.75" customHeight="1" x14ac:dyDescent="0.2">
      <c r="C238" s="166"/>
      <c r="D238" s="166"/>
    </row>
    <row r="239" spans="3:4" ht="15.75" customHeight="1" x14ac:dyDescent="0.2">
      <c r="C239" s="166"/>
      <c r="D239" s="166"/>
    </row>
    <row r="240" spans="3:4" ht="15.75" customHeight="1" x14ac:dyDescent="0.2">
      <c r="C240" s="166"/>
      <c r="D240" s="166"/>
    </row>
    <row r="241" spans="3:4" ht="15.75" customHeight="1" x14ac:dyDescent="0.2">
      <c r="C241" s="166"/>
      <c r="D241" s="166"/>
    </row>
    <row r="242" spans="3:4" ht="15.75" customHeight="1" x14ac:dyDescent="0.2">
      <c r="C242" s="166"/>
      <c r="D242" s="166"/>
    </row>
    <row r="243" spans="3:4" ht="15.75" customHeight="1" x14ac:dyDescent="0.2">
      <c r="C243" s="166"/>
      <c r="D243" s="166"/>
    </row>
    <row r="244" spans="3:4" ht="15.75" customHeight="1" x14ac:dyDescent="0.2">
      <c r="C244" s="166"/>
      <c r="D244" s="166"/>
    </row>
    <row r="245" spans="3:4" ht="15.75" customHeight="1" x14ac:dyDescent="0.2">
      <c r="C245" s="166"/>
      <c r="D245" s="166"/>
    </row>
    <row r="246" spans="3:4" ht="15.75" customHeight="1" x14ac:dyDescent="0.2">
      <c r="C246" s="166"/>
      <c r="D246" s="166"/>
    </row>
    <row r="247" spans="3:4" ht="15.75" customHeight="1" x14ac:dyDescent="0.2">
      <c r="C247" s="166"/>
      <c r="D247" s="166"/>
    </row>
    <row r="248" spans="3:4" ht="15.75" customHeight="1" x14ac:dyDescent="0.2">
      <c r="C248" s="166"/>
      <c r="D248" s="166"/>
    </row>
    <row r="249" spans="3:4" ht="15.75" customHeight="1" x14ac:dyDescent="0.2">
      <c r="C249" s="166"/>
      <c r="D249" s="166"/>
    </row>
    <row r="250" spans="3:4" ht="15.75" customHeight="1" x14ac:dyDescent="0.2">
      <c r="C250" s="166"/>
      <c r="D250" s="166"/>
    </row>
    <row r="251" spans="3:4" ht="15.75" customHeight="1" x14ac:dyDescent="0.2">
      <c r="C251" s="166"/>
      <c r="D251" s="166"/>
    </row>
    <row r="252" spans="3:4" ht="15.75" customHeight="1" x14ac:dyDescent="0.2">
      <c r="C252" s="166"/>
      <c r="D252" s="166"/>
    </row>
    <row r="253" spans="3:4" ht="15.75" customHeight="1" x14ac:dyDescent="0.2">
      <c r="C253" s="166"/>
      <c r="D253" s="166"/>
    </row>
    <row r="254" spans="3:4" ht="15.75" customHeight="1" x14ac:dyDescent="0.2">
      <c r="C254" s="166"/>
      <c r="D254" s="166"/>
    </row>
    <row r="255" spans="3:4" ht="15.75" customHeight="1" x14ac:dyDescent="0.2">
      <c r="C255" s="166"/>
      <c r="D255" s="166"/>
    </row>
    <row r="256" spans="3:4" ht="15.75" customHeight="1" x14ac:dyDescent="0.2">
      <c r="C256" s="166"/>
      <c r="D256" s="166"/>
    </row>
    <row r="257" spans="3:4" ht="15.75" customHeight="1" x14ac:dyDescent="0.2">
      <c r="C257" s="166"/>
      <c r="D257" s="166"/>
    </row>
    <row r="258" spans="3:4" ht="15.75" customHeight="1" x14ac:dyDescent="0.2">
      <c r="C258" s="166"/>
      <c r="D258" s="166"/>
    </row>
    <row r="259" spans="3:4" ht="15.75" customHeight="1" x14ac:dyDescent="0.2">
      <c r="C259" s="166"/>
      <c r="D259" s="166"/>
    </row>
    <row r="260" spans="3:4" ht="15.75" customHeight="1" x14ac:dyDescent="0.2">
      <c r="C260" s="166"/>
      <c r="D260" s="166"/>
    </row>
    <row r="261" spans="3:4" ht="15.75" customHeight="1" x14ac:dyDescent="0.2">
      <c r="C261" s="166"/>
      <c r="D261" s="166"/>
    </row>
    <row r="262" spans="3:4" ht="15.75" customHeight="1" x14ac:dyDescent="0.2">
      <c r="C262" s="166"/>
      <c r="D262" s="166"/>
    </row>
    <row r="263" spans="3:4" ht="15.75" customHeight="1" x14ac:dyDescent="0.2">
      <c r="C263" s="166"/>
      <c r="D263" s="166"/>
    </row>
    <row r="264" spans="3:4" ht="15.75" customHeight="1" x14ac:dyDescent="0.2">
      <c r="C264" s="166"/>
      <c r="D264" s="166"/>
    </row>
    <row r="265" spans="3:4" ht="15.75" customHeight="1" x14ac:dyDescent="0.2">
      <c r="C265" s="166"/>
      <c r="D265" s="166"/>
    </row>
    <row r="266" spans="3:4" ht="15.75" customHeight="1" x14ac:dyDescent="0.2">
      <c r="C266" s="166"/>
      <c r="D266" s="166"/>
    </row>
    <row r="267" spans="3:4" ht="15.75" customHeight="1" x14ac:dyDescent="0.2">
      <c r="C267" s="166"/>
      <c r="D267" s="166"/>
    </row>
    <row r="268" spans="3:4" ht="15.75" customHeight="1" x14ac:dyDescent="0.2">
      <c r="C268" s="166"/>
      <c r="D268" s="166"/>
    </row>
    <row r="269" spans="3:4" ht="15.75" customHeight="1" x14ac:dyDescent="0.2">
      <c r="C269" s="166"/>
      <c r="D269" s="166"/>
    </row>
    <row r="270" spans="3:4" ht="15.75" customHeight="1" x14ac:dyDescent="0.2">
      <c r="C270" s="166"/>
      <c r="D270" s="166"/>
    </row>
    <row r="271" spans="3:4" ht="15.75" customHeight="1" x14ac:dyDescent="0.2">
      <c r="C271" s="166"/>
      <c r="D271" s="166"/>
    </row>
    <row r="272" spans="3:4" ht="15.75" customHeight="1" x14ac:dyDescent="0.2">
      <c r="C272" s="166"/>
      <c r="D272" s="166"/>
    </row>
    <row r="273" spans="3:4" ht="15.75" customHeight="1" x14ac:dyDescent="0.2">
      <c r="C273" s="166"/>
      <c r="D273" s="166"/>
    </row>
    <row r="274" spans="3:4" ht="15.75" customHeight="1" x14ac:dyDescent="0.2">
      <c r="C274" s="166"/>
      <c r="D274" s="166"/>
    </row>
    <row r="275" spans="3:4" ht="15.75" customHeight="1" x14ac:dyDescent="0.2">
      <c r="C275" s="166"/>
      <c r="D275" s="166"/>
    </row>
    <row r="276" spans="3:4" ht="15.75" customHeight="1" x14ac:dyDescent="0.2">
      <c r="C276" s="166"/>
      <c r="D276" s="166"/>
    </row>
    <row r="277" spans="3:4" ht="15.75" customHeight="1" x14ac:dyDescent="0.2">
      <c r="C277" s="166"/>
      <c r="D277" s="166"/>
    </row>
    <row r="278" spans="3:4" ht="15.75" customHeight="1" x14ac:dyDescent="0.2">
      <c r="C278" s="166"/>
      <c r="D278" s="166"/>
    </row>
    <row r="279" spans="3:4" ht="15.75" customHeight="1" x14ac:dyDescent="0.2">
      <c r="C279" s="166"/>
      <c r="D279" s="166"/>
    </row>
    <row r="280" spans="3:4" ht="15.75" customHeight="1" x14ac:dyDescent="0.2">
      <c r="C280" s="166"/>
      <c r="D280" s="166"/>
    </row>
    <row r="281" spans="3:4" ht="15.75" customHeight="1" x14ac:dyDescent="0.2">
      <c r="C281" s="166"/>
      <c r="D281" s="166"/>
    </row>
    <row r="282" spans="3:4" ht="15.75" customHeight="1" x14ac:dyDescent="0.2">
      <c r="C282" s="166"/>
      <c r="D282" s="166"/>
    </row>
    <row r="283" spans="3:4" ht="15.75" customHeight="1" x14ac:dyDescent="0.2">
      <c r="C283" s="166"/>
      <c r="D283" s="166"/>
    </row>
    <row r="284" spans="3:4" ht="15.75" customHeight="1" x14ac:dyDescent="0.2">
      <c r="C284" s="166"/>
      <c r="D284" s="166"/>
    </row>
    <row r="285" spans="3:4" ht="15.75" customHeight="1" x14ac:dyDescent="0.2">
      <c r="C285" s="166"/>
      <c r="D285" s="166"/>
    </row>
    <row r="286" spans="3:4" ht="15.75" customHeight="1" x14ac:dyDescent="0.2">
      <c r="C286" s="166"/>
      <c r="D286" s="166"/>
    </row>
    <row r="287" spans="3:4" ht="15.75" customHeight="1" x14ac:dyDescent="0.2">
      <c r="C287" s="166"/>
      <c r="D287" s="166"/>
    </row>
    <row r="288" spans="3:4" ht="15.75" customHeight="1" x14ac:dyDescent="0.2">
      <c r="C288" s="166"/>
      <c r="D288" s="166"/>
    </row>
    <row r="289" spans="3:4" ht="15.75" customHeight="1" x14ac:dyDescent="0.2">
      <c r="C289" s="166"/>
      <c r="D289" s="166"/>
    </row>
    <row r="290" spans="3:4" ht="15.75" customHeight="1" x14ac:dyDescent="0.2">
      <c r="C290" s="166"/>
      <c r="D290" s="166"/>
    </row>
    <row r="291" spans="3:4" ht="15.75" customHeight="1" x14ac:dyDescent="0.2">
      <c r="C291" s="166"/>
      <c r="D291" s="166"/>
    </row>
    <row r="292" spans="3:4" ht="15.75" customHeight="1" x14ac:dyDescent="0.2">
      <c r="C292" s="166"/>
      <c r="D292" s="166"/>
    </row>
    <row r="293" spans="3:4" ht="15.75" customHeight="1" x14ac:dyDescent="0.2">
      <c r="C293" s="166"/>
      <c r="D293" s="166"/>
    </row>
    <row r="294" spans="3:4" ht="15.75" customHeight="1" x14ac:dyDescent="0.2">
      <c r="C294" s="166"/>
      <c r="D294" s="166"/>
    </row>
    <row r="295" spans="3:4" ht="15.75" customHeight="1" x14ac:dyDescent="0.2">
      <c r="C295" s="166"/>
      <c r="D295" s="166"/>
    </row>
    <row r="296" spans="3:4" ht="15.75" customHeight="1" x14ac:dyDescent="0.2">
      <c r="C296" s="166"/>
      <c r="D296" s="166"/>
    </row>
    <row r="297" spans="3:4" ht="15.75" customHeight="1" x14ac:dyDescent="0.2">
      <c r="C297" s="166"/>
      <c r="D297" s="166"/>
    </row>
    <row r="298" spans="3:4" ht="15.75" customHeight="1" x14ac:dyDescent="0.2">
      <c r="C298" s="166"/>
      <c r="D298" s="166"/>
    </row>
    <row r="299" spans="3:4" ht="15.75" customHeight="1" x14ac:dyDescent="0.2">
      <c r="C299" s="166"/>
      <c r="D299" s="166"/>
    </row>
    <row r="300" spans="3:4" ht="15.75" customHeight="1" x14ac:dyDescent="0.2">
      <c r="C300" s="166"/>
      <c r="D300" s="166"/>
    </row>
    <row r="301" spans="3:4" ht="15.75" customHeight="1" x14ac:dyDescent="0.2">
      <c r="C301" s="166"/>
      <c r="D301" s="166"/>
    </row>
    <row r="302" spans="3:4" ht="15.75" customHeight="1" x14ac:dyDescent="0.2">
      <c r="C302" s="166"/>
      <c r="D302" s="166"/>
    </row>
    <row r="303" spans="3:4" ht="15.75" customHeight="1" x14ac:dyDescent="0.2">
      <c r="C303" s="166"/>
      <c r="D303" s="166"/>
    </row>
    <row r="304" spans="3:4" ht="15.75" customHeight="1" x14ac:dyDescent="0.2">
      <c r="C304" s="166"/>
      <c r="D304" s="166"/>
    </row>
    <row r="305" spans="3:4" ht="15.75" customHeight="1" x14ac:dyDescent="0.2">
      <c r="C305" s="166"/>
      <c r="D305" s="166"/>
    </row>
    <row r="306" spans="3:4" ht="15.75" customHeight="1" x14ac:dyDescent="0.2">
      <c r="C306" s="166"/>
      <c r="D306" s="166"/>
    </row>
    <row r="307" spans="3:4" ht="15.75" customHeight="1" x14ac:dyDescent="0.2">
      <c r="C307" s="166"/>
      <c r="D307" s="166"/>
    </row>
    <row r="308" spans="3:4" ht="15.75" customHeight="1" x14ac:dyDescent="0.2">
      <c r="C308" s="166"/>
      <c r="D308" s="166"/>
    </row>
    <row r="309" spans="3:4" ht="15.75" customHeight="1" x14ac:dyDescent="0.2">
      <c r="C309" s="166"/>
      <c r="D309" s="166"/>
    </row>
    <row r="310" spans="3:4" ht="15.75" customHeight="1" x14ac:dyDescent="0.2">
      <c r="C310" s="166"/>
      <c r="D310" s="166"/>
    </row>
    <row r="311" spans="3:4" ht="15.75" customHeight="1" x14ac:dyDescent="0.2">
      <c r="C311" s="166"/>
      <c r="D311" s="166"/>
    </row>
    <row r="312" spans="3:4" ht="15.75" customHeight="1" x14ac:dyDescent="0.2">
      <c r="C312" s="166"/>
      <c r="D312" s="166"/>
    </row>
    <row r="313" spans="3:4" ht="15.75" customHeight="1" x14ac:dyDescent="0.2">
      <c r="C313" s="166"/>
      <c r="D313" s="166"/>
    </row>
    <row r="314" spans="3:4" ht="15.75" customHeight="1" x14ac:dyDescent="0.2">
      <c r="C314" s="166"/>
      <c r="D314" s="166"/>
    </row>
    <row r="315" spans="3:4" ht="15.75" customHeight="1" x14ac:dyDescent="0.2">
      <c r="C315" s="166"/>
      <c r="D315" s="166"/>
    </row>
    <row r="316" spans="3:4" ht="15.75" customHeight="1" x14ac:dyDescent="0.2">
      <c r="C316" s="166"/>
      <c r="D316" s="166"/>
    </row>
    <row r="317" spans="3:4" ht="15.75" customHeight="1" x14ac:dyDescent="0.2">
      <c r="C317" s="166"/>
      <c r="D317" s="166"/>
    </row>
    <row r="318" spans="3:4" ht="15.75" customHeight="1" x14ac:dyDescent="0.2">
      <c r="C318" s="166"/>
      <c r="D318" s="166"/>
    </row>
    <row r="319" spans="3:4" ht="15.75" customHeight="1" x14ac:dyDescent="0.2">
      <c r="C319" s="166"/>
      <c r="D319" s="166"/>
    </row>
    <row r="320" spans="3:4" ht="15.75" customHeight="1" x14ac:dyDescent="0.2">
      <c r="C320" s="166"/>
      <c r="D320" s="166"/>
    </row>
    <row r="321" spans="3:4" ht="15.75" customHeight="1" x14ac:dyDescent="0.2">
      <c r="C321" s="166"/>
      <c r="D321" s="166"/>
    </row>
    <row r="322" spans="3:4" ht="15.75" customHeight="1" x14ac:dyDescent="0.2">
      <c r="C322" s="166"/>
      <c r="D322" s="166"/>
    </row>
    <row r="323" spans="3:4" ht="15.75" customHeight="1" x14ac:dyDescent="0.2">
      <c r="C323" s="166"/>
      <c r="D323" s="166"/>
    </row>
    <row r="324" spans="3:4" ht="15.75" customHeight="1" x14ac:dyDescent="0.2">
      <c r="C324" s="166"/>
      <c r="D324" s="166"/>
    </row>
    <row r="325" spans="3:4" ht="15.75" customHeight="1" x14ac:dyDescent="0.2">
      <c r="C325" s="166"/>
      <c r="D325" s="166"/>
    </row>
    <row r="326" spans="3:4" ht="15.75" customHeight="1" x14ac:dyDescent="0.2">
      <c r="C326" s="166"/>
      <c r="D326" s="166"/>
    </row>
    <row r="327" spans="3:4" ht="15.75" customHeight="1" x14ac:dyDescent="0.2">
      <c r="C327" s="166"/>
      <c r="D327" s="166"/>
    </row>
    <row r="328" spans="3:4" ht="15.75" customHeight="1" x14ac:dyDescent="0.2">
      <c r="C328" s="166"/>
      <c r="D328" s="166"/>
    </row>
    <row r="329" spans="3:4" ht="15.75" customHeight="1" x14ac:dyDescent="0.2">
      <c r="C329" s="166"/>
      <c r="D329" s="166"/>
    </row>
    <row r="330" spans="3:4" ht="15.75" customHeight="1" x14ac:dyDescent="0.2">
      <c r="C330" s="166"/>
      <c r="D330" s="166"/>
    </row>
    <row r="331" spans="3:4" ht="15.75" customHeight="1" x14ac:dyDescent="0.2">
      <c r="C331" s="166"/>
      <c r="D331" s="166"/>
    </row>
    <row r="332" spans="3:4" ht="15.75" customHeight="1" x14ac:dyDescent="0.2">
      <c r="C332" s="166"/>
      <c r="D332" s="166"/>
    </row>
    <row r="333" spans="3:4" ht="15.75" customHeight="1" x14ac:dyDescent="0.2">
      <c r="C333" s="166"/>
      <c r="D333" s="166"/>
    </row>
    <row r="334" spans="3:4" ht="15.75" customHeight="1" x14ac:dyDescent="0.2">
      <c r="C334" s="166"/>
      <c r="D334" s="166"/>
    </row>
    <row r="335" spans="3:4" ht="15.75" customHeight="1" x14ac:dyDescent="0.2">
      <c r="C335" s="166"/>
      <c r="D335" s="166"/>
    </row>
    <row r="336" spans="3:4" ht="15.75" customHeight="1" x14ac:dyDescent="0.2">
      <c r="C336" s="166"/>
      <c r="D336" s="166"/>
    </row>
    <row r="337" spans="3:4" ht="15.75" customHeight="1" x14ac:dyDescent="0.2">
      <c r="C337" s="166"/>
      <c r="D337" s="166"/>
    </row>
    <row r="338" spans="3:4" ht="15.75" customHeight="1" x14ac:dyDescent="0.2">
      <c r="C338" s="166"/>
      <c r="D338" s="166"/>
    </row>
    <row r="339" spans="3:4" ht="15.75" customHeight="1" x14ac:dyDescent="0.2">
      <c r="C339" s="166"/>
      <c r="D339" s="166"/>
    </row>
    <row r="340" spans="3:4" ht="15.75" customHeight="1" x14ac:dyDescent="0.2">
      <c r="C340" s="166"/>
      <c r="D340" s="166"/>
    </row>
    <row r="341" spans="3:4" ht="15.75" customHeight="1" x14ac:dyDescent="0.2">
      <c r="C341" s="166"/>
      <c r="D341" s="166"/>
    </row>
    <row r="342" spans="3:4" ht="15.75" customHeight="1" x14ac:dyDescent="0.2">
      <c r="C342" s="166"/>
      <c r="D342" s="166"/>
    </row>
    <row r="343" spans="3:4" ht="15.75" customHeight="1" x14ac:dyDescent="0.2">
      <c r="C343" s="166"/>
      <c r="D343" s="166"/>
    </row>
    <row r="344" spans="3:4" ht="15.75" customHeight="1" x14ac:dyDescent="0.2">
      <c r="C344" s="166"/>
      <c r="D344" s="166"/>
    </row>
    <row r="345" spans="3:4" ht="15.75" customHeight="1" x14ac:dyDescent="0.2">
      <c r="C345" s="166"/>
      <c r="D345" s="166"/>
    </row>
    <row r="346" spans="3:4" ht="15.75" customHeight="1" x14ac:dyDescent="0.2">
      <c r="C346" s="166"/>
      <c r="D346" s="166"/>
    </row>
    <row r="347" spans="3:4" ht="15.75" customHeight="1" x14ac:dyDescent="0.2">
      <c r="C347" s="166"/>
      <c r="D347" s="166"/>
    </row>
    <row r="348" spans="3:4" ht="15.75" customHeight="1" x14ac:dyDescent="0.2">
      <c r="C348" s="166"/>
      <c r="D348" s="166"/>
    </row>
    <row r="349" spans="3:4" ht="15.75" customHeight="1" x14ac:dyDescent="0.2">
      <c r="C349" s="166"/>
      <c r="D349" s="166"/>
    </row>
    <row r="350" spans="3:4" ht="15.75" customHeight="1" x14ac:dyDescent="0.2">
      <c r="C350" s="166"/>
      <c r="D350" s="166"/>
    </row>
    <row r="351" spans="3:4" ht="15.75" customHeight="1" x14ac:dyDescent="0.2">
      <c r="C351" s="166"/>
      <c r="D351" s="166"/>
    </row>
    <row r="352" spans="3:4" ht="15.75" customHeight="1" x14ac:dyDescent="0.2">
      <c r="C352" s="166"/>
      <c r="D352" s="166"/>
    </row>
    <row r="353" spans="3:4" ht="15.75" customHeight="1" x14ac:dyDescent="0.2">
      <c r="C353" s="166"/>
      <c r="D353" s="166"/>
    </row>
    <row r="354" spans="3:4" ht="15.75" customHeight="1" x14ac:dyDescent="0.2">
      <c r="C354" s="166"/>
      <c r="D354" s="166"/>
    </row>
    <row r="355" spans="3:4" ht="15.75" customHeight="1" x14ac:dyDescent="0.2">
      <c r="C355" s="166"/>
      <c r="D355" s="166"/>
    </row>
    <row r="356" spans="3:4" ht="15.75" customHeight="1" x14ac:dyDescent="0.2">
      <c r="C356" s="166"/>
      <c r="D356" s="166"/>
    </row>
    <row r="357" spans="3:4" ht="15.75" customHeight="1" x14ac:dyDescent="0.2">
      <c r="C357" s="166"/>
      <c r="D357" s="166"/>
    </row>
    <row r="358" spans="3:4" ht="15.75" customHeight="1" x14ac:dyDescent="0.2">
      <c r="C358" s="166"/>
      <c r="D358" s="166"/>
    </row>
    <row r="359" spans="3:4" ht="15.75" customHeight="1" x14ac:dyDescent="0.2">
      <c r="C359" s="166"/>
      <c r="D359" s="166"/>
    </row>
    <row r="360" spans="3:4" ht="15.75" customHeight="1" x14ac:dyDescent="0.2">
      <c r="C360" s="166"/>
      <c r="D360" s="166"/>
    </row>
    <row r="361" spans="3:4" ht="15.75" customHeight="1" x14ac:dyDescent="0.2">
      <c r="C361" s="166"/>
      <c r="D361" s="166"/>
    </row>
    <row r="362" spans="3:4" ht="15.75" customHeight="1" x14ac:dyDescent="0.2">
      <c r="C362" s="166"/>
      <c r="D362" s="166"/>
    </row>
    <row r="363" spans="3:4" ht="15.75" customHeight="1" x14ac:dyDescent="0.2">
      <c r="C363" s="166"/>
      <c r="D363" s="166"/>
    </row>
    <row r="364" spans="3:4" ht="15.75" customHeight="1" x14ac:dyDescent="0.2">
      <c r="C364" s="166"/>
      <c r="D364" s="166"/>
    </row>
    <row r="365" spans="3:4" ht="15.75" customHeight="1" x14ac:dyDescent="0.2">
      <c r="C365" s="166"/>
      <c r="D365" s="166"/>
    </row>
    <row r="366" spans="3:4" ht="15.75" customHeight="1" x14ac:dyDescent="0.2">
      <c r="C366" s="166"/>
      <c r="D366" s="166"/>
    </row>
    <row r="367" spans="3:4" ht="15.75" customHeight="1" x14ac:dyDescent="0.2">
      <c r="C367" s="166"/>
      <c r="D367" s="166"/>
    </row>
    <row r="368" spans="3:4" ht="15.75" customHeight="1" x14ac:dyDescent="0.2">
      <c r="C368" s="166"/>
      <c r="D368" s="166"/>
    </row>
    <row r="369" spans="3:4" ht="15.75" customHeight="1" x14ac:dyDescent="0.2">
      <c r="C369" s="166"/>
      <c r="D369" s="166"/>
    </row>
    <row r="370" spans="3:4" ht="15.75" customHeight="1" x14ac:dyDescent="0.2">
      <c r="C370" s="166"/>
      <c r="D370" s="166"/>
    </row>
    <row r="371" spans="3:4" ht="15.75" customHeight="1" x14ac:dyDescent="0.2">
      <c r="C371" s="166"/>
      <c r="D371" s="166"/>
    </row>
    <row r="372" spans="3:4" ht="15.75" customHeight="1" x14ac:dyDescent="0.2">
      <c r="C372" s="166"/>
      <c r="D372" s="166"/>
    </row>
    <row r="373" spans="3:4" ht="15.75" customHeight="1" x14ac:dyDescent="0.2">
      <c r="C373" s="166"/>
      <c r="D373" s="166"/>
    </row>
    <row r="374" spans="3:4" ht="15.75" customHeight="1" x14ac:dyDescent="0.2">
      <c r="C374" s="166"/>
      <c r="D374" s="166"/>
    </row>
    <row r="375" spans="3:4" ht="15.75" customHeight="1" x14ac:dyDescent="0.2">
      <c r="C375" s="166"/>
      <c r="D375" s="166"/>
    </row>
    <row r="376" spans="3:4" ht="15.75" customHeight="1" x14ac:dyDescent="0.2">
      <c r="C376" s="166"/>
      <c r="D376" s="166"/>
    </row>
    <row r="377" spans="3:4" ht="15.75" customHeight="1" x14ac:dyDescent="0.2">
      <c r="C377" s="166"/>
      <c r="D377" s="166"/>
    </row>
    <row r="378" spans="3:4" ht="15.75" customHeight="1" x14ac:dyDescent="0.2">
      <c r="C378" s="166"/>
      <c r="D378" s="166"/>
    </row>
    <row r="379" spans="3:4" ht="15.75" customHeight="1" x14ac:dyDescent="0.2">
      <c r="C379" s="166"/>
      <c r="D379" s="166"/>
    </row>
    <row r="380" spans="3:4" ht="15.75" customHeight="1" x14ac:dyDescent="0.2">
      <c r="C380" s="166"/>
      <c r="D380" s="166"/>
    </row>
    <row r="381" spans="3:4" ht="15.75" customHeight="1" x14ac:dyDescent="0.2">
      <c r="C381" s="166"/>
      <c r="D381" s="166"/>
    </row>
    <row r="382" spans="3:4" ht="15.75" customHeight="1" x14ac:dyDescent="0.2">
      <c r="C382" s="166"/>
      <c r="D382" s="166"/>
    </row>
    <row r="383" spans="3:4" ht="15.75" customHeight="1" x14ac:dyDescent="0.2">
      <c r="C383" s="166"/>
      <c r="D383" s="166"/>
    </row>
    <row r="384" spans="3:4" ht="15.75" customHeight="1" x14ac:dyDescent="0.2">
      <c r="C384" s="166"/>
      <c r="D384" s="166"/>
    </row>
    <row r="385" spans="3:4" ht="15.75" customHeight="1" x14ac:dyDescent="0.2">
      <c r="C385" s="166"/>
      <c r="D385" s="166"/>
    </row>
    <row r="386" spans="3:4" ht="15.75" customHeight="1" x14ac:dyDescent="0.2">
      <c r="C386" s="166"/>
      <c r="D386" s="166"/>
    </row>
    <row r="387" spans="3:4" ht="15.75" customHeight="1" x14ac:dyDescent="0.2">
      <c r="C387" s="166"/>
      <c r="D387" s="166"/>
    </row>
    <row r="388" spans="3:4" ht="15.75" customHeight="1" x14ac:dyDescent="0.2">
      <c r="C388" s="166"/>
      <c r="D388" s="166"/>
    </row>
    <row r="389" spans="3:4" ht="15.75" customHeight="1" x14ac:dyDescent="0.2">
      <c r="C389" s="166"/>
      <c r="D389" s="166"/>
    </row>
    <row r="390" spans="3:4" ht="15.75" customHeight="1" x14ac:dyDescent="0.2">
      <c r="C390" s="166"/>
      <c r="D390" s="166"/>
    </row>
    <row r="391" spans="3:4" ht="15.75" customHeight="1" x14ac:dyDescent="0.2">
      <c r="C391" s="166"/>
      <c r="D391" s="166"/>
    </row>
    <row r="392" spans="3:4" ht="15.75" customHeight="1" x14ac:dyDescent="0.2">
      <c r="C392" s="166"/>
      <c r="D392" s="166"/>
    </row>
    <row r="393" spans="3:4" ht="15.75" customHeight="1" x14ac:dyDescent="0.2">
      <c r="C393" s="166"/>
      <c r="D393" s="166"/>
    </row>
    <row r="394" spans="3:4" ht="15.75" customHeight="1" x14ac:dyDescent="0.2">
      <c r="C394" s="166"/>
      <c r="D394" s="166"/>
    </row>
    <row r="395" spans="3:4" ht="15.75" customHeight="1" x14ac:dyDescent="0.2">
      <c r="C395" s="166"/>
      <c r="D395" s="166"/>
    </row>
    <row r="396" spans="3:4" ht="15.75" customHeight="1" x14ac:dyDescent="0.2">
      <c r="C396" s="166"/>
      <c r="D396" s="166"/>
    </row>
    <row r="397" spans="3:4" ht="15.75" customHeight="1" x14ac:dyDescent="0.2">
      <c r="C397" s="166"/>
      <c r="D397" s="166"/>
    </row>
    <row r="398" spans="3:4" ht="15.75" customHeight="1" x14ac:dyDescent="0.2">
      <c r="C398" s="166"/>
      <c r="D398" s="166"/>
    </row>
    <row r="399" spans="3:4" ht="15.75" customHeight="1" x14ac:dyDescent="0.2">
      <c r="C399" s="166"/>
      <c r="D399" s="166"/>
    </row>
    <row r="400" spans="3:4" ht="15.75" customHeight="1" x14ac:dyDescent="0.2">
      <c r="C400" s="166"/>
      <c r="D400" s="166"/>
    </row>
    <row r="401" spans="3:4" ht="15.75" customHeight="1" x14ac:dyDescent="0.2">
      <c r="C401" s="166"/>
      <c r="D401" s="166"/>
    </row>
    <row r="402" spans="3:4" ht="15.75" customHeight="1" x14ac:dyDescent="0.2">
      <c r="C402" s="166"/>
      <c r="D402" s="166"/>
    </row>
    <row r="403" spans="3:4" ht="15.75" customHeight="1" x14ac:dyDescent="0.2">
      <c r="C403" s="166"/>
      <c r="D403" s="166"/>
    </row>
    <row r="404" spans="3:4" ht="15.75" customHeight="1" x14ac:dyDescent="0.2">
      <c r="C404" s="166"/>
      <c r="D404" s="166"/>
    </row>
    <row r="405" spans="3:4" ht="15.75" customHeight="1" x14ac:dyDescent="0.2">
      <c r="C405" s="166"/>
      <c r="D405" s="166"/>
    </row>
    <row r="406" spans="3:4" ht="15.75" customHeight="1" x14ac:dyDescent="0.2">
      <c r="C406" s="166"/>
      <c r="D406" s="166"/>
    </row>
    <row r="407" spans="3:4" ht="15.75" customHeight="1" x14ac:dyDescent="0.2">
      <c r="C407" s="166"/>
      <c r="D407" s="166"/>
    </row>
    <row r="408" spans="3:4" ht="15.75" customHeight="1" x14ac:dyDescent="0.2">
      <c r="C408" s="166"/>
      <c r="D408" s="166"/>
    </row>
    <row r="409" spans="3:4" ht="15.75" customHeight="1" x14ac:dyDescent="0.2">
      <c r="C409" s="166"/>
      <c r="D409" s="166"/>
    </row>
    <row r="410" spans="3:4" ht="15.75" customHeight="1" x14ac:dyDescent="0.2">
      <c r="C410" s="166"/>
      <c r="D410" s="166"/>
    </row>
    <row r="411" spans="3:4" ht="15.75" customHeight="1" x14ac:dyDescent="0.2">
      <c r="C411" s="166"/>
      <c r="D411" s="166"/>
    </row>
    <row r="412" spans="3:4" ht="15.75" customHeight="1" x14ac:dyDescent="0.2">
      <c r="C412" s="166"/>
      <c r="D412" s="166"/>
    </row>
    <row r="413" spans="3:4" ht="15.75" customHeight="1" x14ac:dyDescent="0.2">
      <c r="C413" s="166"/>
      <c r="D413" s="166"/>
    </row>
    <row r="414" spans="3:4" ht="15.75" customHeight="1" x14ac:dyDescent="0.2">
      <c r="C414" s="166"/>
      <c r="D414" s="166"/>
    </row>
    <row r="415" spans="3:4" ht="15.75" customHeight="1" x14ac:dyDescent="0.2">
      <c r="C415" s="166"/>
      <c r="D415" s="166"/>
    </row>
    <row r="416" spans="3:4" ht="15.75" customHeight="1" x14ac:dyDescent="0.2">
      <c r="C416" s="166"/>
      <c r="D416" s="166"/>
    </row>
    <row r="417" spans="3:4" ht="15.75" customHeight="1" x14ac:dyDescent="0.2">
      <c r="C417" s="166"/>
      <c r="D417" s="166"/>
    </row>
    <row r="418" spans="3:4" ht="15.75" customHeight="1" x14ac:dyDescent="0.2">
      <c r="C418" s="166"/>
      <c r="D418" s="166"/>
    </row>
    <row r="419" spans="3:4" ht="15.75" customHeight="1" x14ac:dyDescent="0.2">
      <c r="C419" s="166"/>
      <c r="D419" s="166"/>
    </row>
    <row r="420" spans="3:4" ht="15.75" customHeight="1" x14ac:dyDescent="0.2">
      <c r="C420" s="166"/>
      <c r="D420" s="166"/>
    </row>
    <row r="421" spans="3:4" ht="15.75" customHeight="1" x14ac:dyDescent="0.2">
      <c r="C421" s="166"/>
      <c r="D421" s="166"/>
    </row>
    <row r="422" spans="3:4" ht="15.75" customHeight="1" x14ac:dyDescent="0.2">
      <c r="C422" s="166"/>
      <c r="D422" s="166"/>
    </row>
    <row r="423" spans="3:4" ht="15.75" customHeight="1" x14ac:dyDescent="0.2">
      <c r="C423" s="166"/>
      <c r="D423" s="166"/>
    </row>
    <row r="424" spans="3:4" ht="15.75" customHeight="1" x14ac:dyDescent="0.2">
      <c r="C424" s="166"/>
      <c r="D424" s="166"/>
    </row>
    <row r="425" spans="3:4" ht="15.75" customHeight="1" x14ac:dyDescent="0.2">
      <c r="C425" s="166"/>
      <c r="D425" s="166"/>
    </row>
    <row r="426" spans="3:4" ht="15.75" customHeight="1" x14ac:dyDescent="0.2">
      <c r="C426" s="166"/>
      <c r="D426" s="166"/>
    </row>
    <row r="427" spans="3:4" ht="15.75" customHeight="1" x14ac:dyDescent="0.2">
      <c r="C427" s="166"/>
      <c r="D427" s="166"/>
    </row>
    <row r="428" spans="3:4" ht="15.75" customHeight="1" x14ac:dyDescent="0.2">
      <c r="C428" s="166"/>
      <c r="D428" s="166"/>
    </row>
    <row r="429" spans="3:4" ht="15.75" customHeight="1" x14ac:dyDescent="0.2">
      <c r="C429" s="166"/>
      <c r="D429" s="166"/>
    </row>
    <row r="430" spans="3:4" ht="15.75" customHeight="1" x14ac:dyDescent="0.2">
      <c r="C430" s="166"/>
      <c r="D430" s="166"/>
    </row>
    <row r="431" spans="3:4" ht="15.75" customHeight="1" x14ac:dyDescent="0.2">
      <c r="C431" s="166"/>
      <c r="D431" s="166"/>
    </row>
    <row r="432" spans="3:4" ht="15.75" customHeight="1" x14ac:dyDescent="0.2">
      <c r="C432" s="166"/>
      <c r="D432" s="166"/>
    </row>
    <row r="433" spans="3:4" ht="15.75" customHeight="1" x14ac:dyDescent="0.2">
      <c r="C433" s="166"/>
      <c r="D433" s="166"/>
    </row>
    <row r="434" spans="3:4" ht="15.75" customHeight="1" x14ac:dyDescent="0.2">
      <c r="C434" s="166"/>
      <c r="D434" s="166"/>
    </row>
    <row r="435" spans="3:4" ht="15.75" customHeight="1" x14ac:dyDescent="0.2">
      <c r="C435" s="166"/>
      <c r="D435" s="166"/>
    </row>
    <row r="436" spans="3:4" ht="15.75" customHeight="1" x14ac:dyDescent="0.2">
      <c r="C436" s="166"/>
      <c r="D436" s="166"/>
    </row>
    <row r="437" spans="3:4" ht="15.75" customHeight="1" x14ac:dyDescent="0.2">
      <c r="C437" s="166"/>
      <c r="D437" s="166"/>
    </row>
    <row r="438" spans="3:4" ht="15.75" customHeight="1" x14ac:dyDescent="0.2">
      <c r="C438" s="166"/>
      <c r="D438" s="166"/>
    </row>
    <row r="439" spans="3:4" ht="15.75" customHeight="1" x14ac:dyDescent="0.2">
      <c r="C439" s="166"/>
      <c r="D439" s="166"/>
    </row>
    <row r="440" spans="3:4" ht="15.75" customHeight="1" x14ac:dyDescent="0.2">
      <c r="C440" s="166"/>
      <c r="D440" s="166"/>
    </row>
    <row r="441" spans="3:4" ht="15.75" customHeight="1" x14ac:dyDescent="0.2">
      <c r="C441" s="166"/>
      <c r="D441" s="166"/>
    </row>
    <row r="442" spans="3:4" ht="15.75" customHeight="1" x14ac:dyDescent="0.2">
      <c r="C442" s="166"/>
      <c r="D442" s="166"/>
    </row>
    <row r="443" spans="3:4" ht="15.75" customHeight="1" x14ac:dyDescent="0.2">
      <c r="C443" s="166"/>
      <c r="D443" s="166"/>
    </row>
    <row r="444" spans="3:4" ht="15.75" customHeight="1" x14ac:dyDescent="0.2">
      <c r="C444" s="166"/>
      <c r="D444" s="166"/>
    </row>
    <row r="445" spans="3:4" ht="15.75" customHeight="1" x14ac:dyDescent="0.2">
      <c r="C445" s="166"/>
      <c r="D445" s="166"/>
    </row>
    <row r="446" spans="3:4" ht="15.75" customHeight="1" x14ac:dyDescent="0.2">
      <c r="C446" s="166"/>
      <c r="D446" s="166"/>
    </row>
    <row r="447" spans="3:4" ht="15.75" customHeight="1" x14ac:dyDescent="0.2">
      <c r="C447" s="166"/>
      <c r="D447" s="166"/>
    </row>
    <row r="448" spans="3:4" ht="15.75" customHeight="1" x14ac:dyDescent="0.2">
      <c r="C448" s="166"/>
      <c r="D448" s="166"/>
    </row>
    <row r="449" spans="3:4" ht="15.75" customHeight="1" x14ac:dyDescent="0.2">
      <c r="C449" s="166"/>
      <c r="D449" s="166"/>
    </row>
    <row r="450" spans="3:4" ht="15.75" customHeight="1" x14ac:dyDescent="0.2">
      <c r="C450" s="166"/>
      <c r="D450" s="166"/>
    </row>
    <row r="451" spans="3:4" ht="15.75" customHeight="1" x14ac:dyDescent="0.2">
      <c r="C451" s="166"/>
      <c r="D451" s="166"/>
    </row>
    <row r="452" spans="3:4" ht="15.75" customHeight="1" x14ac:dyDescent="0.2">
      <c r="C452" s="166"/>
      <c r="D452" s="166"/>
    </row>
    <row r="453" spans="3:4" ht="15.75" customHeight="1" x14ac:dyDescent="0.2">
      <c r="C453" s="166"/>
      <c r="D453" s="166"/>
    </row>
    <row r="454" spans="3:4" ht="15.75" customHeight="1" x14ac:dyDescent="0.2">
      <c r="C454" s="166"/>
      <c r="D454" s="166"/>
    </row>
    <row r="455" spans="3:4" ht="15.75" customHeight="1" x14ac:dyDescent="0.2">
      <c r="C455" s="166"/>
      <c r="D455" s="166"/>
    </row>
    <row r="456" spans="3:4" ht="15.75" customHeight="1" x14ac:dyDescent="0.2">
      <c r="C456" s="166"/>
      <c r="D456" s="166"/>
    </row>
    <row r="457" spans="3:4" ht="15.75" customHeight="1" x14ac:dyDescent="0.2">
      <c r="C457" s="166"/>
      <c r="D457" s="166"/>
    </row>
    <row r="458" spans="3:4" ht="15.75" customHeight="1" x14ac:dyDescent="0.2">
      <c r="C458" s="166"/>
      <c r="D458" s="166"/>
    </row>
    <row r="459" spans="3:4" ht="15.75" customHeight="1" x14ac:dyDescent="0.2">
      <c r="C459" s="166"/>
      <c r="D459" s="166"/>
    </row>
    <row r="460" spans="3:4" ht="15.75" customHeight="1" x14ac:dyDescent="0.2">
      <c r="C460" s="166"/>
      <c r="D460" s="166"/>
    </row>
    <row r="461" spans="3:4" ht="15.75" customHeight="1" x14ac:dyDescent="0.2">
      <c r="C461" s="166"/>
      <c r="D461" s="166"/>
    </row>
    <row r="462" spans="3:4" ht="15.75" customHeight="1" x14ac:dyDescent="0.2">
      <c r="C462" s="166"/>
      <c r="D462" s="166"/>
    </row>
    <row r="463" spans="3:4" ht="15.75" customHeight="1" x14ac:dyDescent="0.2">
      <c r="C463" s="166"/>
      <c r="D463" s="166"/>
    </row>
    <row r="464" spans="3:4" ht="15.75" customHeight="1" x14ac:dyDescent="0.2">
      <c r="C464" s="166"/>
      <c r="D464" s="166"/>
    </row>
    <row r="465" spans="3:4" ht="15.75" customHeight="1" x14ac:dyDescent="0.2">
      <c r="C465" s="166"/>
      <c r="D465" s="166"/>
    </row>
    <row r="466" spans="3:4" ht="15.75" customHeight="1" x14ac:dyDescent="0.2">
      <c r="C466" s="166"/>
      <c r="D466" s="166"/>
    </row>
    <row r="467" spans="3:4" ht="15.75" customHeight="1" x14ac:dyDescent="0.2">
      <c r="C467" s="166"/>
      <c r="D467" s="166"/>
    </row>
    <row r="468" spans="3:4" ht="15.75" customHeight="1" x14ac:dyDescent="0.2">
      <c r="C468" s="166"/>
      <c r="D468" s="166"/>
    </row>
    <row r="469" spans="3:4" ht="15.75" customHeight="1" x14ac:dyDescent="0.2">
      <c r="C469" s="166"/>
      <c r="D469" s="166"/>
    </row>
    <row r="470" spans="3:4" ht="15.75" customHeight="1" x14ac:dyDescent="0.2">
      <c r="C470" s="166"/>
      <c r="D470" s="166"/>
    </row>
    <row r="471" spans="3:4" ht="15.75" customHeight="1" x14ac:dyDescent="0.2">
      <c r="C471" s="166"/>
      <c r="D471" s="166"/>
    </row>
    <row r="472" spans="3:4" ht="15.75" customHeight="1" x14ac:dyDescent="0.2">
      <c r="C472" s="166"/>
      <c r="D472" s="166"/>
    </row>
    <row r="473" spans="3:4" ht="15.75" customHeight="1" x14ac:dyDescent="0.2">
      <c r="C473" s="166"/>
      <c r="D473" s="166"/>
    </row>
    <row r="474" spans="3:4" ht="15.75" customHeight="1" x14ac:dyDescent="0.2">
      <c r="C474" s="166"/>
      <c r="D474" s="166"/>
    </row>
    <row r="475" spans="3:4" ht="15.75" customHeight="1" x14ac:dyDescent="0.2">
      <c r="C475" s="166"/>
      <c r="D475" s="166"/>
    </row>
    <row r="476" spans="3:4" ht="15.75" customHeight="1" x14ac:dyDescent="0.2">
      <c r="C476" s="166"/>
      <c r="D476" s="166"/>
    </row>
    <row r="477" spans="3:4" ht="15.75" customHeight="1" x14ac:dyDescent="0.2">
      <c r="C477" s="166"/>
      <c r="D477" s="166"/>
    </row>
    <row r="478" spans="3:4" ht="15.75" customHeight="1" x14ac:dyDescent="0.2">
      <c r="C478" s="166"/>
      <c r="D478" s="166"/>
    </row>
    <row r="479" spans="3:4" ht="15.75" customHeight="1" x14ac:dyDescent="0.2">
      <c r="C479" s="166"/>
      <c r="D479" s="166"/>
    </row>
    <row r="480" spans="3:4" ht="15.75" customHeight="1" x14ac:dyDescent="0.2">
      <c r="C480" s="166"/>
      <c r="D480" s="166"/>
    </row>
    <row r="481" spans="3:4" ht="15.75" customHeight="1" x14ac:dyDescent="0.2">
      <c r="C481" s="166"/>
      <c r="D481" s="166"/>
    </row>
    <row r="482" spans="3:4" ht="15.75" customHeight="1" x14ac:dyDescent="0.2">
      <c r="C482" s="166"/>
      <c r="D482" s="166"/>
    </row>
    <row r="483" spans="3:4" ht="15.75" customHeight="1" x14ac:dyDescent="0.2">
      <c r="C483" s="166"/>
      <c r="D483" s="166"/>
    </row>
    <row r="484" spans="3:4" ht="15.75" customHeight="1" x14ac:dyDescent="0.2">
      <c r="C484" s="166"/>
      <c r="D484" s="166"/>
    </row>
    <row r="485" spans="3:4" ht="15.75" customHeight="1" x14ac:dyDescent="0.2">
      <c r="C485" s="166"/>
      <c r="D485" s="166"/>
    </row>
    <row r="486" spans="3:4" ht="15.75" customHeight="1" x14ac:dyDescent="0.2">
      <c r="C486" s="166"/>
      <c r="D486" s="166"/>
    </row>
    <row r="487" spans="3:4" ht="15.75" customHeight="1" x14ac:dyDescent="0.2">
      <c r="C487" s="166"/>
      <c r="D487" s="166"/>
    </row>
    <row r="488" spans="3:4" ht="15.75" customHeight="1" x14ac:dyDescent="0.2">
      <c r="C488" s="166"/>
      <c r="D488" s="166"/>
    </row>
    <row r="489" spans="3:4" ht="15.75" customHeight="1" x14ac:dyDescent="0.2">
      <c r="C489" s="166"/>
      <c r="D489" s="166"/>
    </row>
    <row r="490" spans="3:4" ht="15.75" customHeight="1" x14ac:dyDescent="0.2">
      <c r="C490" s="166"/>
      <c r="D490" s="166"/>
    </row>
    <row r="491" spans="3:4" ht="15.75" customHeight="1" x14ac:dyDescent="0.2">
      <c r="C491" s="166"/>
      <c r="D491" s="166"/>
    </row>
    <row r="492" spans="3:4" ht="15.75" customHeight="1" x14ac:dyDescent="0.2">
      <c r="C492" s="166"/>
      <c r="D492" s="166"/>
    </row>
    <row r="493" spans="3:4" ht="15.75" customHeight="1" x14ac:dyDescent="0.2">
      <c r="C493" s="166"/>
      <c r="D493" s="166"/>
    </row>
    <row r="494" spans="3:4" ht="15.75" customHeight="1" x14ac:dyDescent="0.2">
      <c r="C494" s="166"/>
      <c r="D494" s="166"/>
    </row>
    <row r="495" spans="3:4" ht="15.75" customHeight="1" x14ac:dyDescent="0.2">
      <c r="C495" s="166"/>
      <c r="D495" s="166"/>
    </row>
    <row r="496" spans="3:4" ht="15.75" customHeight="1" x14ac:dyDescent="0.2">
      <c r="C496" s="166"/>
      <c r="D496" s="166"/>
    </row>
    <row r="497" spans="3:4" ht="15.75" customHeight="1" x14ac:dyDescent="0.2">
      <c r="C497" s="166"/>
      <c r="D497" s="166"/>
    </row>
    <row r="498" spans="3:4" ht="15.75" customHeight="1" x14ac:dyDescent="0.2">
      <c r="C498" s="166"/>
      <c r="D498" s="166"/>
    </row>
    <row r="499" spans="3:4" ht="15.75" customHeight="1" x14ac:dyDescent="0.2">
      <c r="C499" s="166"/>
      <c r="D499" s="166"/>
    </row>
    <row r="500" spans="3:4" ht="15.75" customHeight="1" x14ac:dyDescent="0.2">
      <c r="C500" s="166"/>
      <c r="D500" s="166"/>
    </row>
    <row r="501" spans="3:4" ht="15.75" customHeight="1" x14ac:dyDescent="0.2">
      <c r="C501" s="166"/>
      <c r="D501" s="166"/>
    </row>
    <row r="502" spans="3:4" ht="15.75" customHeight="1" x14ac:dyDescent="0.2">
      <c r="C502" s="166"/>
      <c r="D502" s="166"/>
    </row>
    <row r="503" spans="3:4" ht="15.75" customHeight="1" x14ac:dyDescent="0.2">
      <c r="C503" s="166"/>
      <c r="D503" s="166"/>
    </row>
    <row r="504" spans="3:4" ht="15.75" customHeight="1" x14ac:dyDescent="0.2">
      <c r="C504" s="166"/>
      <c r="D504" s="166"/>
    </row>
    <row r="505" spans="3:4" ht="15.75" customHeight="1" x14ac:dyDescent="0.2">
      <c r="C505" s="166"/>
      <c r="D505" s="166"/>
    </row>
    <row r="506" spans="3:4" ht="15.75" customHeight="1" x14ac:dyDescent="0.2">
      <c r="C506" s="166"/>
      <c r="D506" s="166"/>
    </row>
    <row r="507" spans="3:4" ht="15.75" customHeight="1" x14ac:dyDescent="0.2">
      <c r="C507" s="166"/>
      <c r="D507" s="166"/>
    </row>
    <row r="508" spans="3:4" ht="15.75" customHeight="1" x14ac:dyDescent="0.2">
      <c r="C508" s="166"/>
      <c r="D508" s="166"/>
    </row>
    <row r="509" spans="3:4" ht="15.75" customHeight="1" x14ac:dyDescent="0.2">
      <c r="C509" s="166"/>
      <c r="D509" s="166"/>
    </row>
    <row r="510" spans="3:4" ht="15.75" customHeight="1" x14ac:dyDescent="0.2">
      <c r="C510" s="166"/>
      <c r="D510" s="166"/>
    </row>
    <row r="511" spans="3:4" ht="15.75" customHeight="1" x14ac:dyDescent="0.2">
      <c r="C511" s="166"/>
      <c r="D511" s="166"/>
    </row>
    <row r="512" spans="3:4" ht="15.75" customHeight="1" x14ac:dyDescent="0.2">
      <c r="C512" s="166"/>
      <c r="D512" s="166"/>
    </row>
    <row r="513" spans="3:4" ht="15.75" customHeight="1" x14ac:dyDescent="0.2">
      <c r="C513" s="166"/>
      <c r="D513" s="166"/>
    </row>
    <row r="514" spans="3:4" ht="15.75" customHeight="1" x14ac:dyDescent="0.2">
      <c r="C514" s="166"/>
      <c r="D514" s="166"/>
    </row>
    <row r="515" spans="3:4" ht="15.75" customHeight="1" x14ac:dyDescent="0.2">
      <c r="C515" s="166"/>
      <c r="D515" s="166"/>
    </row>
    <row r="516" spans="3:4" ht="15.75" customHeight="1" x14ac:dyDescent="0.2">
      <c r="C516" s="166"/>
      <c r="D516" s="166"/>
    </row>
    <row r="517" spans="3:4" ht="15.75" customHeight="1" x14ac:dyDescent="0.2">
      <c r="C517" s="166"/>
      <c r="D517" s="166"/>
    </row>
    <row r="518" spans="3:4" ht="15.75" customHeight="1" x14ac:dyDescent="0.2">
      <c r="C518" s="166"/>
      <c r="D518" s="166"/>
    </row>
    <row r="519" spans="3:4" ht="15.75" customHeight="1" x14ac:dyDescent="0.2">
      <c r="C519" s="166"/>
      <c r="D519" s="166"/>
    </row>
    <row r="520" spans="3:4" ht="15.75" customHeight="1" x14ac:dyDescent="0.2">
      <c r="C520" s="166"/>
      <c r="D520" s="166"/>
    </row>
    <row r="521" spans="3:4" ht="15.75" customHeight="1" x14ac:dyDescent="0.2">
      <c r="C521" s="166"/>
      <c r="D521" s="166"/>
    </row>
    <row r="522" spans="3:4" ht="15.75" customHeight="1" x14ac:dyDescent="0.2">
      <c r="C522" s="166"/>
      <c r="D522" s="166"/>
    </row>
    <row r="523" spans="3:4" ht="15.75" customHeight="1" x14ac:dyDescent="0.2">
      <c r="C523" s="166"/>
      <c r="D523" s="166"/>
    </row>
    <row r="524" spans="3:4" ht="15.75" customHeight="1" x14ac:dyDescent="0.2">
      <c r="C524" s="166"/>
      <c r="D524" s="166"/>
    </row>
    <row r="525" spans="3:4" ht="15.75" customHeight="1" x14ac:dyDescent="0.2">
      <c r="C525" s="166"/>
      <c r="D525" s="166"/>
    </row>
    <row r="526" spans="3:4" ht="15.75" customHeight="1" x14ac:dyDescent="0.2">
      <c r="C526" s="166"/>
      <c r="D526" s="166"/>
    </row>
    <row r="527" spans="3:4" ht="15.75" customHeight="1" x14ac:dyDescent="0.2">
      <c r="C527" s="166"/>
      <c r="D527" s="166"/>
    </row>
    <row r="528" spans="3:4" ht="15.75" customHeight="1" x14ac:dyDescent="0.2">
      <c r="C528" s="166"/>
      <c r="D528" s="166"/>
    </row>
    <row r="529" spans="3:4" ht="15.75" customHeight="1" x14ac:dyDescent="0.2">
      <c r="C529" s="166"/>
      <c r="D529" s="166"/>
    </row>
    <row r="530" spans="3:4" ht="15.75" customHeight="1" x14ac:dyDescent="0.2">
      <c r="C530" s="166"/>
      <c r="D530" s="166"/>
    </row>
    <row r="531" spans="3:4" ht="15.75" customHeight="1" x14ac:dyDescent="0.2">
      <c r="C531" s="166"/>
      <c r="D531" s="166"/>
    </row>
    <row r="532" spans="3:4" ht="15.75" customHeight="1" x14ac:dyDescent="0.2">
      <c r="C532" s="166"/>
      <c r="D532" s="166"/>
    </row>
    <row r="533" spans="3:4" ht="15.75" customHeight="1" x14ac:dyDescent="0.2">
      <c r="C533" s="166"/>
      <c r="D533" s="166"/>
    </row>
    <row r="534" spans="3:4" ht="15.75" customHeight="1" x14ac:dyDescent="0.2">
      <c r="C534" s="166"/>
      <c r="D534" s="166"/>
    </row>
    <row r="535" spans="3:4" ht="15.75" customHeight="1" x14ac:dyDescent="0.2">
      <c r="C535" s="166"/>
      <c r="D535" s="166"/>
    </row>
    <row r="536" spans="3:4" ht="15.75" customHeight="1" x14ac:dyDescent="0.2">
      <c r="C536" s="166"/>
      <c r="D536" s="166"/>
    </row>
    <row r="537" spans="3:4" ht="15.75" customHeight="1" x14ac:dyDescent="0.2">
      <c r="C537" s="166"/>
      <c r="D537" s="166"/>
    </row>
    <row r="538" spans="3:4" ht="15.75" customHeight="1" x14ac:dyDescent="0.2">
      <c r="C538" s="166"/>
      <c r="D538" s="166"/>
    </row>
    <row r="539" spans="3:4" ht="15.75" customHeight="1" x14ac:dyDescent="0.2">
      <c r="C539" s="166"/>
      <c r="D539" s="166"/>
    </row>
    <row r="540" spans="3:4" ht="15.75" customHeight="1" x14ac:dyDescent="0.2">
      <c r="C540" s="166"/>
      <c r="D540" s="166"/>
    </row>
    <row r="541" spans="3:4" ht="15.75" customHeight="1" x14ac:dyDescent="0.2">
      <c r="C541" s="166"/>
      <c r="D541" s="166"/>
    </row>
    <row r="542" spans="3:4" ht="15.75" customHeight="1" x14ac:dyDescent="0.2">
      <c r="C542" s="166"/>
      <c r="D542" s="166"/>
    </row>
    <row r="543" spans="3:4" ht="15.75" customHeight="1" x14ac:dyDescent="0.2">
      <c r="C543" s="166"/>
      <c r="D543" s="166"/>
    </row>
    <row r="544" spans="3:4" ht="15.75" customHeight="1" x14ac:dyDescent="0.2">
      <c r="C544" s="166"/>
      <c r="D544" s="166"/>
    </row>
    <row r="545" spans="3:4" ht="15.75" customHeight="1" x14ac:dyDescent="0.2">
      <c r="C545" s="166"/>
      <c r="D545" s="166"/>
    </row>
    <row r="546" spans="3:4" ht="15.75" customHeight="1" x14ac:dyDescent="0.2">
      <c r="C546" s="166"/>
      <c r="D546" s="166"/>
    </row>
    <row r="547" spans="3:4" ht="15.75" customHeight="1" x14ac:dyDescent="0.2">
      <c r="C547" s="166"/>
      <c r="D547" s="166"/>
    </row>
    <row r="548" spans="3:4" ht="15.75" customHeight="1" x14ac:dyDescent="0.2">
      <c r="C548" s="166"/>
      <c r="D548" s="166"/>
    </row>
    <row r="549" spans="3:4" ht="15.75" customHeight="1" x14ac:dyDescent="0.2">
      <c r="C549" s="166"/>
      <c r="D549" s="166"/>
    </row>
    <row r="550" spans="3:4" ht="15.75" customHeight="1" x14ac:dyDescent="0.2">
      <c r="C550" s="166"/>
      <c r="D550" s="166"/>
    </row>
    <row r="551" spans="3:4" ht="15.75" customHeight="1" x14ac:dyDescent="0.2">
      <c r="C551" s="166"/>
      <c r="D551" s="166"/>
    </row>
    <row r="552" spans="3:4" ht="15.75" customHeight="1" x14ac:dyDescent="0.2">
      <c r="C552" s="166"/>
      <c r="D552" s="166"/>
    </row>
    <row r="553" spans="3:4" ht="15.75" customHeight="1" x14ac:dyDescent="0.2">
      <c r="C553" s="166"/>
      <c r="D553" s="166"/>
    </row>
    <row r="554" spans="3:4" ht="15.75" customHeight="1" x14ac:dyDescent="0.2">
      <c r="C554" s="166"/>
      <c r="D554" s="166"/>
    </row>
    <row r="555" spans="3:4" ht="15.75" customHeight="1" x14ac:dyDescent="0.2">
      <c r="C555" s="166"/>
      <c r="D555" s="166"/>
    </row>
    <row r="556" spans="3:4" ht="15.75" customHeight="1" x14ac:dyDescent="0.2">
      <c r="C556" s="166"/>
      <c r="D556" s="166"/>
    </row>
    <row r="557" spans="3:4" ht="15.75" customHeight="1" x14ac:dyDescent="0.2">
      <c r="C557" s="166"/>
      <c r="D557" s="166"/>
    </row>
    <row r="558" spans="3:4" ht="15.75" customHeight="1" x14ac:dyDescent="0.2">
      <c r="C558" s="166"/>
      <c r="D558" s="166"/>
    </row>
    <row r="559" spans="3:4" ht="15.75" customHeight="1" x14ac:dyDescent="0.2">
      <c r="C559" s="166"/>
      <c r="D559" s="166"/>
    </row>
    <row r="560" spans="3:4" ht="15.75" customHeight="1" x14ac:dyDescent="0.2">
      <c r="C560" s="166"/>
      <c r="D560" s="166"/>
    </row>
    <row r="561" spans="3:4" ht="15.75" customHeight="1" x14ac:dyDescent="0.2">
      <c r="C561" s="166"/>
      <c r="D561" s="166"/>
    </row>
    <row r="562" spans="3:4" ht="15.75" customHeight="1" x14ac:dyDescent="0.2">
      <c r="C562" s="166"/>
      <c r="D562" s="166"/>
    </row>
    <row r="563" spans="3:4" ht="15.75" customHeight="1" x14ac:dyDescent="0.2">
      <c r="C563" s="166"/>
      <c r="D563" s="166"/>
    </row>
    <row r="564" spans="3:4" ht="15.75" customHeight="1" x14ac:dyDescent="0.2">
      <c r="C564" s="166"/>
      <c r="D564" s="166"/>
    </row>
    <row r="565" spans="3:4" ht="15.75" customHeight="1" x14ac:dyDescent="0.2">
      <c r="C565" s="166"/>
      <c r="D565" s="166"/>
    </row>
    <row r="566" spans="3:4" ht="15.75" customHeight="1" x14ac:dyDescent="0.2">
      <c r="C566" s="166"/>
      <c r="D566" s="166"/>
    </row>
    <row r="567" spans="3:4" ht="15.75" customHeight="1" x14ac:dyDescent="0.2">
      <c r="C567" s="166"/>
      <c r="D567" s="166"/>
    </row>
    <row r="568" spans="3:4" ht="15.75" customHeight="1" x14ac:dyDescent="0.2">
      <c r="C568" s="166"/>
      <c r="D568" s="166"/>
    </row>
    <row r="569" spans="3:4" ht="15.75" customHeight="1" x14ac:dyDescent="0.2">
      <c r="C569" s="166"/>
      <c r="D569" s="166"/>
    </row>
    <row r="570" spans="3:4" ht="15.75" customHeight="1" x14ac:dyDescent="0.2">
      <c r="C570" s="166"/>
      <c r="D570" s="166"/>
    </row>
    <row r="571" spans="3:4" ht="15.75" customHeight="1" x14ac:dyDescent="0.2">
      <c r="C571" s="166"/>
      <c r="D571" s="166"/>
    </row>
    <row r="572" spans="3:4" ht="15.75" customHeight="1" x14ac:dyDescent="0.2">
      <c r="C572" s="166"/>
      <c r="D572" s="166"/>
    </row>
    <row r="573" spans="3:4" ht="15.75" customHeight="1" x14ac:dyDescent="0.2">
      <c r="C573" s="166"/>
      <c r="D573" s="166"/>
    </row>
    <row r="574" spans="3:4" ht="15.75" customHeight="1" x14ac:dyDescent="0.2">
      <c r="C574" s="166"/>
      <c r="D574" s="166"/>
    </row>
    <row r="575" spans="3:4" ht="15.75" customHeight="1" x14ac:dyDescent="0.2">
      <c r="C575" s="166"/>
      <c r="D575" s="166"/>
    </row>
    <row r="576" spans="3:4" ht="15.75" customHeight="1" x14ac:dyDescent="0.2">
      <c r="C576" s="166"/>
      <c r="D576" s="166"/>
    </row>
    <row r="577" spans="3:4" ht="15.75" customHeight="1" x14ac:dyDescent="0.2">
      <c r="C577" s="166"/>
      <c r="D577" s="166"/>
    </row>
    <row r="578" spans="3:4" ht="15.75" customHeight="1" x14ac:dyDescent="0.2">
      <c r="C578" s="166"/>
      <c r="D578" s="166"/>
    </row>
    <row r="579" spans="3:4" ht="15.75" customHeight="1" x14ac:dyDescent="0.2">
      <c r="C579" s="166"/>
      <c r="D579" s="166"/>
    </row>
    <row r="580" spans="3:4" ht="15.75" customHeight="1" x14ac:dyDescent="0.2">
      <c r="C580" s="166"/>
      <c r="D580" s="166"/>
    </row>
    <row r="581" spans="3:4" ht="15.75" customHeight="1" x14ac:dyDescent="0.2">
      <c r="C581" s="166"/>
      <c r="D581" s="166"/>
    </row>
    <row r="582" spans="3:4" ht="15.75" customHeight="1" x14ac:dyDescent="0.2">
      <c r="C582" s="166"/>
      <c r="D582" s="166"/>
    </row>
    <row r="583" spans="3:4" ht="15.75" customHeight="1" x14ac:dyDescent="0.2">
      <c r="C583" s="166"/>
      <c r="D583" s="166"/>
    </row>
    <row r="584" spans="3:4" ht="15.75" customHeight="1" x14ac:dyDescent="0.2">
      <c r="C584" s="166"/>
      <c r="D584" s="166"/>
    </row>
    <row r="585" spans="3:4" ht="15.75" customHeight="1" x14ac:dyDescent="0.2">
      <c r="C585" s="166"/>
      <c r="D585" s="166"/>
    </row>
    <row r="586" spans="3:4" ht="15.75" customHeight="1" x14ac:dyDescent="0.2">
      <c r="C586" s="166"/>
      <c r="D586" s="166"/>
    </row>
    <row r="587" spans="3:4" ht="15.75" customHeight="1" x14ac:dyDescent="0.2">
      <c r="C587" s="166"/>
      <c r="D587" s="166"/>
    </row>
    <row r="588" spans="3:4" ht="15.75" customHeight="1" x14ac:dyDescent="0.2">
      <c r="C588" s="166"/>
      <c r="D588" s="166"/>
    </row>
    <row r="589" spans="3:4" ht="15.75" customHeight="1" x14ac:dyDescent="0.2">
      <c r="C589" s="166"/>
      <c r="D589" s="166"/>
    </row>
    <row r="590" spans="3:4" ht="15.75" customHeight="1" x14ac:dyDescent="0.2">
      <c r="C590" s="166"/>
      <c r="D590" s="166"/>
    </row>
    <row r="591" spans="3:4" ht="15.75" customHeight="1" x14ac:dyDescent="0.2">
      <c r="C591" s="166"/>
      <c r="D591" s="166"/>
    </row>
    <row r="592" spans="3:4" ht="15.75" customHeight="1" x14ac:dyDescent="0.2">
      <c r="C592" s="166"/>
      <c r="D592" s="166"/>
    </row>
    <row r="593" spans="3:4" ht="15.75" customHeight="1" x14ac:dyDescent="0.2">
      <c r="C593" s="166"/>
      <c r="D593" s="166"/>
    </row>
    <row r="594" spans="3:4" ht="15.75" customHeight="1" x14ac:dyDescent="0.2">
      <c r="C594" s="166"/>
      <c r="D594" s="166"/>
    </row>
    <row r="595" spans="3:4" ht="15.75" customHeight="1" x14ac:dyDescent="0.2">
      <c r="C595" s="166"/>
      <c r="D595" s="166"/>
    </row>
    <row r="596" spans="3:4" ht="15.75" customHeight="1" x14ac:dyDescent="0.2">
      <c r="C596" s="166"/>
      <c r="D596" s="166"/>
    </row>
    <row r="597" spans="3:4" ht="15.75" customHeight="1" x14ac:dyDescent="0.2">
      <c r="C597" s="166"/>
      <c r="D597" s="166"/>
    </row>
    <row r="598" spans="3:4" ht="15.75" customHeight="1" x14ac:dyDescent="0.2">
      <c r="C598" s="166"/>
      <c r="D598" s="166"/>
    </row>
    <row r="599" spans="3:4" ht="15.75" customHeight="1" x14ac:dyDescent="0.2">
      <c r="C599" s="166"/>
      <c r="D599" s="166"/>
    </row>
    <row r="600" spans="3:4" ht="15.75" customHeight="1" x14ac:dyDescent="0.2">
      <c r="C600" s="166"/>
      <c r="D600" s="166"/>
    </row>
    <row r="601" spans="3:4" ht="15.75" customHeight="1" x14ac:dyDescent="0.2">
      <c r="C601" s="166"/>
      <c r="D601" s="166"/>
    </row>
    <row r="602" spans="3:4" ht="15.75" customHeight="1" x14ac:dyDescent="0.2">
      <c r="C602" s="166"/>
      <c r="D602" s="166"/>
    </row>
    <row r="603" spans="3:4" ht="15.75" customHeight="1" x14ac:dyDescent="0.2">
      <c r="C603" s="166"/>
      <c r="D603" s="166"/>
    </row>
    <row r="604" spans="3:4" ht="15.75" customHeight="1" x14ac:dyDescent="0.2">
      <c r="C604" s="166"/>
      <c r="D604" s="166"/>
    </row>
    <row r="605" spans="3:4" ht="15.75" customHeight="1" x14ac:dyDescent="0.2">
      <c r="C605" s="166"/>
      <c r="D605" s="166"/>
    </row>
    <row r="606" spans="3:4" ht="15.75" customHeight="1" x14ac:dyDescent="0.2">
      <c r="C606" s="166"/>
      <c r="D606" s="166"/>
    </row>
    <row r="607" spans="3:4" ht="15.75" customHeight="1" x14ac:dyDescent="0.2">
      <c r="C607" s="166"/>
      <c r="D607" s="166"/>
    </row>
    <row r="608" spans="3:4" ht="15.75" customHeight="1" x14ac:dyDescent="0.2">
      <c r="C608" s="166"/>
      <c r="D608" s="166"/>
    </row>
    <row r="609" spans="3:4" ht="15.75" customHeight="1" x14ac:dyDescent="0.2">
      <c r="C609" s="166"/>
      <c r="D609" s="166"/>
    </row>
    <row r="610" spans="3:4" ht="15.75" customHeight="1" x14ac:dyDescent="0.2">
      <c r="C610" s="166"/>
      <c r="D610" s="166"/>
    </row>
    <row r="611" spans="3:4" ht="15.75" customHeight="1" x14ac:dyDescent="0.2">
      <c r="C611" s="166"/>
      <c r="D611" s="166"/>
    </row>
    <row r="612" spans="3:4" ht="15.75" customHeight="1" x14ac:dyDescent="0.2">
      <c r="C612" s="166"/>
      <c r="D612" s="166"/>
    </row>
    <row r="613" spans="3:4" ht="15.75" customHeight="1" x14ac:dyDescent="0.2">
      <c r="C613" s="166"/>
      <c r="D613" s="166"/>
    </row>
    <row r="614" spans="3:4" ht="15.75" customHeight="1" x14ac:dyDescent="0.2">
      <c r="C614" s="166"/>
      <c r="D614" s="166"/>
    </row>
    <row r="615" spans="3:4" ht="15.75" customHeight="1" x14ac:dyDescent="0.2">
      <c r="C615" s="166"/>
      <c r="D615" s="166"/>
    </row>
    <row r="616" spans="3:4" ht="15.75" customHeight="1" x14ac:dyDescent="0.2">
      <c r="C616" s="166"/>
      <c r="D616" s="166"/>
    </row>
    <row r="617" spans="3:4" ht="15.75" customHeight="1" x14ac:dyDescent="0.2">
      <c r="C617" s="166"/>
      <c r="D617" s="166"/>
    </row>
    <row r="618" spans="3:4" ht="15.75" customHeight="1" x14ac:dyDescent="0.2">
      <c r="C618" s="166"/>
      <c r="D618" s="166"/>
    </row>
    <row r="619" spans="3:4" ht="15.75" customHeight="1" x14ac:dyDescent="0.2">
      <c r="C619" s="166"/>
      <c r="D619" s="166"/>
    </row>
    <row r="620" spans="3:4" ht="15.75" customHeight="1" x14ac:dyDescent="0.2">
      <c r="C620" s="166"/>
      <c r="D620" s="166"/>
    </row>
    <row r="621" spans="3:4" ht="15.75" customHeight="1" x14ac:dyDescent="0.2">
      <c r="C621" s="166"/>
      <c r="D621" s="166"/>
    </row>
    <row r="622" spans="3:4" ht="15.75" customHeight="1" x14ac:dyDescent="0.2">
      <c r="C622" s="166"/>
      <c r="D622" s="166"/>
    </row>
    <row r="623" spans="3:4" ht="15.75" customHeight="1" x14ac:dyDescent="0.2">
      <c r="C623" s="166"/>
      <c r="D623" s="166"/>
    </row>
    <row r="624" spans="3:4" ht="15.75" customHeight="1" x14ac:dyDescent="0.2">
      <c r="C624" s="166"/>
      <c r="D624" s="166"/>
    </row>
    <row r="625" spans="3:4" ht="15.75" customHeight="1" x14ac:dyDescent="0.2">
      <c r="C625" s="166"/>
      <c r="D625" s="166"/>
    </row>
    <row r="626" spans="3:4" ht="15.75" customHeight="1" x14ac:dyDescent="0.2">
      <c r="C626" s="166"/>
      <c r="D626" s="166"/>
    </row>
    <row r="627" spans="3:4" ht="15.75" customHeight="1" x14ac:dyDescent="0.2">
      <c r="C627" s="166"/>
      <c r="D627" s="166"/>
    </row>
    <row r="628" spans="3:4" ht="15.75" customHeight="1" x14ac:dyDescent="0.2">
      <c r="C628" s="166"/>
      <c r="D628" s="166"/>
    </row>
    <row r="629" spans="3:4" ht="15.75" customHeight="1" x14ac:dyDescent="0.2">
      <c r="C629" s="166"/>
      <c r="D629" s="166"/>
    </row>
    <row r="630" spans="3:4" ht="15.75" customHeight="1" x14ac:dyDescent="0.2">
      <c r="C630" s="166"/>
      <c r="D630" s="166"/>
    </row>
    <row r="631" spans="3:4" ht="15.75" customHeight="1" x14ac:dyDescent="0.2">
      <c r="C631" s="166"/>
      <c r="D631" s="166"/>
    </row>
    <row r="632" spans="3:4" ht="15.75" customHeight="1" x14ac:dyDescent="0.2">
      <c r="C632" s="166"/>
      <c r="D632" s="166"/>
    </row>
    <row r="633" spans="3:4" ht="15.75" customHeight="1" x14ac:dyDescent="0.2">
      <c r="C633" s="166"/>
      <c r="D633" s="166"/>
    </row>
    <row r="634" spans="3:4" ht="15.75" customHeight="1" x14ac:dyDescent="0.2">
      <c r="C634" s="166"/>
      <c r="D634" s="166"/>
    </row>
    <row r="635" spans="3:4" ht="15.75" customHeight="1" x14ac:dyDescent="0.2">
      <c r="C635" s="166"/>
      <c r="D635" s="166"/>
    </row>
    <row r="636" spans="3:4" ht="15.75" customHeight="1" x14ac:dyDescent="0.2">
      <c r="C636" s="166"/>
      <c r="D636" s="166"/>
    </row>
    <row r="637" spans="3:4" ht="15.75" customHeight="1" x14ac:dyDescent="0.2">
      <c r="C637" s="166"/>
      <c r="D637" s="166"/>
    </row>
    <row r="638" spans="3:4" ht="15.75" customHeight="1" x14ac:dyDescent="0.2">
      <c r="C638" s="166"/>
      <c r="D638" s="166"/>
    </row>
    <row r="639" spans="3:4" ht="15.75" customHeight="1" x14ac:dyDescent="0.2">
      <c r="C639" s="166"/>
      <c r="D639" s="166"/>
    </row>
    <row r="640" spans="3:4" ht="15.75" customHeight="1" x14ac:dyDescent="0.2">
      <c r="C640" s="166"/>
      <c r="D640" s="166"/>
    </row>
    <row r="641" spans="3:4" ht="15.75" customHeight="1" x14ac:dyDescent="0.2">
      <c r="C641" s="166"/>
      <c r="D641" s="166"/>
    </row>
    <row r="642" spans="3:4" ht="15.75" customHeight="1" x14ac:dyDescent="0.2">
      <c r="C642" s="166"/>
      <c r="D642" s="166"/>
    </row>
    <row r="643" spans="3:4" ht="15.75" customHeight="1" x14ac:dyDescent="0.2">
      <c r="C643" s="166"/>
      <c r="D643" s="166"/>
    </row>
    <row r="644" spans="3:4" ht="15.75" customHeight="1" x14ac:dyDescent="0.2">
      <c r="C644" s="166"/>
      <c r="D644" s="166"/>
    </row>
    <row r="645" spans="3:4" ht="15.75" customHeight="1" x14ac:dyDescent="0.2">
      <c r="C645" s="166"/>
      <c r="D645" s="166"/>
    </row>
    <row r="646" spans="3:4" ht="15.75" customHeight="1" x14ac:dyDescent="0.2">
      <c r="C646" s="166"/>
      <c r="D646" s="166"/>
    </row>
    <row r="647" spans="3:4" ht="15.75" customHeight="1" x14ac:dyDescent="0.2">
      <c r="C647" s="166"/>
      <c r="D647" s="166"/>
    </row>
    <row r="648" spans="3:4" ht="15.75" customHeight="1" x14ac:dyDescent="0.2">
      <c r="C648" s="166"/>
      <c r="D648" s="166"/>
    </row>
    <row r="649" spans="3:4" ht="15.75" customHeight="1" x14ac:dyDescent="0.2">
      <c r="C649" s="166"/>
      <c r="D649" s="166"/>
    </row>
    <row r="650" spans="3:4" ht="15.75" customHeight="1" x14ac:dyDescent="0.2">
      <c r="C650" s="166"/>
      <c r="D650" s="166"/>
    </row>
    <row r="651" spans="3:4" ht="15.75" customHeight="1" x14ac:dyDescent="0.2">
      <c r="C651" s="166"/>
      <c r="D651" s="166"/>
    </row>
    <row r="652" spans="3:4" ht="15.75" customHeight="1" x14ac:dyDescent="0.2">
      <c r="C652" s="166"/>
      <c r="D652" s="166"/>
    </row>
    <row r="653" spans="3:4" ht="15.75" customHeight="1" x14ac:dyDescent="0.2">
      <c r="C653" s="166"/>
      <c r="D653" s="166"/>
    </row>
    <row r="654" spans="3:4" ht="15.75" customHeight="1" x14ac:dyDescent="0.2">
      <c r="C654" s="166"/>
      <c r="D654" s="166"/>
    </row>
    <row r="655" spans="3:4" ht="15.75" customHeight="1" x14ac:dyDescent="0.2">
      <c r="C655" s="166"/>
      <c r="D655" s="166"/>
    </row>
    <row r="656" spans="3:4" ht="15.75" customHeight="1" x14ac:dyDescent="0.2">
      <c r="C656" s="166"/>
      <c r="D656" s="166"/>
    </row>
    <row r="657" spans="3:4" ht="15.75" customHeight="1" x14ac:dyDescent="0.2">
      <c r="C657" s="166"/>
      <c r="D657" s="166"/>
    </row>
    <row r="658" spans="3:4" ht="15.75" customHeight="1" x14ac:dyDescent="0.2">
      <c r="C658" s="166"/>
      <c r="D658" s="166"/>
    </row>
    <row r="659" spans="3:4" ht="15.75" customHeight="1" x14ac:dyDescent="0.2">
      <c r="C659" s="166"/>
      <c r="D659" s="166"/>
    </row>
    <row r="660" spans="3:4" ht="15.75" customHeight="1" x14ac:dyDescent="0.2">
      <c r="C660" s="166"/>
      <c r="D660" s="166"/>
    </row>
    <row r="661" spans="3:4" ht="15.75" customHeight="1" x14ac:dyDescent="0.2">
      <c r="C661" s="166"/>
      <c r="D661" s="166"/>
    </row>
    <row r="662" spans="3:4" ht="15.75" customHeight="1" x14ac:dyDescent="0.2">
      <c r="C662" s="166"/>
      <c r="D662" s="166"/>
    </row>
    <row r="663" spans="3:4" ht="15.75" customHeight="1" x14ac:dyDescent="0.2">
      <c r="C663" s="166"/>
      <c r="D663" s="166"/>
    </row>
    <row r="664" spans="3:4" ht="15.75" customHeight="1" x14ac:dyDescent="0.2">
      <c r="C664" s="166"/>
      <c r="D664" s="166"/>
    </row>
    <row r="665" spans="3:4" ht="15.75" customHeight="1" x14ac:dyDescent="0.2">
      <c r="C665" s="166"/>
      <c r="D665" s="166"/>
    </row>
    <row r="666" spans="3:4" ht="15.75" customHeight="1" x14ac:dyDescent="0.2">
      <c r="C666" s="166"/>
      <c r="D666" s="166"/>
    </row>
    <row r="667" spans="3:4" ht="15.75" customHeight="1" x14ac:dyDescent="0.2">
      <c r="C667" s="166"/>
      <c r="D667" s="166"/>
    </row>
    <row r="668" spans="3:4" ht="15.75" customHeight="1" x14ac:dyDescent="0.2">
      <c r="C668" s="166"/>
      <c r="D668" s="166"/>
    </row>
    <row r="669" spans="3:4" ht="15.75" customHeight="1" x14ac:dyDescent="0.2">
      <c r="C669" s="166"/>
      <c r="D669" s="166"/>
    </row>
    <row r="670" spans="3:4" ht="15.75" customHeight="1" x14ac:dyDescent="0.2">
      <c r="C670" s="166"/>
      <c r="D670" s="166"/>
    </row>
    <row r="671" spans="3:4" ht="15.75" customHeight="1" x14ac:dyDescent="0.2">
      <c r="C671" s="166"/>
      <c r="D671" s="166"/>
    </row>
    <row r="672" spans="3:4" ht="15.75" customHeight="1" x14ac:dyDescent="0.2">
      <c r="C672" s="166"/>
      <c r="D672" s="166"/>
    </row>
    <row r="673" spans="3:4" ht="15.75" customHeight="1" x14ac:dyDescent="0.2">
      <c r="C673" s="166"/>
      <c r="D673" s="166"/>
    </row>
    <row r="674" spans="3:4" ht="15.75" customHeight="1" x14ac:dyDescent="0.2">
      <c r="C674" s="166"/>
      <c r="D674" s="166"/>
    </row>
    <row r="675" spans="3:4" ht="15.75" customHeight="1" x14ac:dyDescent="0.2">
      <c r="C675" s="166"/>
      <c r="D675" s="166"/>
    </row>
    <row r="676" spans="3:4" ht="15.75" customHeight="1" x14ac:dyDescent="0.2">
      <c r="C676" s="166"/>
      <c r="D676" s="166"/>
    </row>
    <row r="677" spans="3:4" ht="15.75" customHeight="1" x14ac:dyDescent="0.2">
      <c r="C677" s="166"/>
      <c r="D677" s="166"/>
    </row>
    <row r="678" spans="3:4" ht="15.75" customHeight="1" x14ac:dyDescent="0.2">
      <c r="C678" s="166"/>
      <c r="D678" s="166"/>
    </row>
    <row r="679" spans="3:4" ht="15.75" customHeight="1" x14ac:dyDescent="0.2">
      <c r="C679" s="166"/>
      <c r="D679" s="166"/>
    </row>
    <row r="680" spans="3:4" ht="15.75" customHeight="1" x14ac:dyDescent="0.2">
      <c r="C680" s="166"/>
      <c r="D680" s="166"/>
    </row>
    <row r="681" spans="3:4" ht="15.75" customHeight="1" x14ac:dyDescent="0.2">
      <c r="C681" s="166"/>
      <c r="D681" s="166"/>
    </row>
    <row r="682" spans="3:4" ht="15.75" customHeight="1" x14ac:dyDescent="0.2">
      <c r="C682" s="166"/>
      <c r="D682" s="166"/>
    </row>
    <row r="683" spans="3:4" ht="15.75" customHeight="1" x14ac:dyDescent="0.2">
      <c r="C683" s="166"/>
      <c r="D683" s="166"/>
    </row>
    <row r="684" spans="3:4" ht="15.75" customHeight="1" x14ac:dyDescent="0.2">
      <c r="C684" s="166"/>
      <c r="D684" s="166"/>
    </row>
    <row r="685" spans="3:4" ht="15.75" customHeight="1" x14ac:dyDescent="0.2">
      <c r="C685" s="166"/>
      <c r="D685" s="166"/>
    </row>
    <row r="686" spans="3:4" ht="15.75" customHeight="1" x14ac:dyDescent="0.2">
      <c r="C686" s="166"/>
      <c r="D686" s="166"/>
    </row>
    <row r="687" spans="3:4" ht="15.75" customHeight="1" x14ac:dyDescent="0.2">
      <c r="C687" s="166"/>
      <c r="D687" s="166"/>
    </row>
    <row r="688" spans="3:4" ht="15.75" customHeight="1" x14ac:dyDescent="0.2">
      <c r="C688" s="166"/>
      <c r="D688" s="166"/>
    </row>
    <row r="689" spans="3:4" ht="15.75" customHeight="1" x14ac:dyDescent="0.2">
      <c r="C689" s="166"/>
      <c r="D689" s="166"/>
    </row>
    <row r="690" spans="3:4" ht="15.75" customHeight="1" x14ac:dyDescent="0.2">
      <c r="C690" s="166"/>
      <c r="D690" s="166"/>
    </row>
    <row r="691" spans="3:4" ht="15.75" customHeight="1" x14ac:dyDescent="0.2">
      <c r="C691" s="166"/>
      <c r="D691" s="166"/>
    </row>
    <row r="692" spans="3:4" ht="15.75" customHeight="1" x14ac:dyDescent="0.2">
      <c r="C692" s="166"/>
      <c r="D692" s="166"/>
    </row>
    <row r="693" spans="3:4" ht="15.75" customHeight="1" x14ac:dyDescent="0.2">
      <c r="C693" s="166"/>
      <c r="D693" s="166"/>
    </row>
    <row r="694" spans="3:4" ht="15.75" customHeight="1" x14ac:dyDescent="0.2">
      <c r="C694" s="166"/>
      <c r="D694" s="166"/>
    </row>
    <row r="695" spans="3:4" ht="15.75" customHeight="1" x14ac:dyDescent="0.2">
      <c r="C695" s="166"/>
      <c r="D695" s="166"/>
    </row>
    <row r="696" spans="3:4" ht="15.75" customHeight="1" x14ac:dyDescent="0.2">
      <c r="C696" s="166"/>
      <c r="D696" s="166"/>
    </row>
    <row r="697" spans="3:4" ht="15.75" customHeight="1" x14ac:dyDescent="0.2">
      <c r="C697" s="166"/>
      <c r="D697" s="166"/>
    </row>
    <row r="698" spans="3:4" ht="15.75" customHeight="1" x14ac:dyDescent="0.2">
      <c r="C698" s="166"/>
      <c r="D698" s="166"/>
    </row>
    <row r="699" spans="3:4" ht="15.75" customHeight="1" x14ac:dyDescent="0.2">
      <c r="C699" s="166"/>
      <c r="D699" s="166"/>
    </row>
    <row r="700" spans="3:4" ht="15.75" customHeight="1" x14ac:dyDescent="0.2">
      <c r="C700" s="166"/>
      <c r="D700" s="166"/>
    </row>
    <row r="701" spans="3:4" ht="15.75" customHeight="1" x14ac:dyDescent="0.2">
      <c r="C701" s="166"/>
      <c r="D701" s="166"/>
    </row>
    <row r="702" spans="3:4" ht="15.75" customHeight="1" x14ac:dyDescent="0.2">
      <c r="C702" s="166"/>
      <c r="D702" s="166"/>
    </row>
    <row r="703" spans="3:4" ht="15.75" customHeight="1" x14ac:dyDescent="0.2">
      <c r="C703" s="166"/>
      <c r="D703" s="166"/>
    </row>
    <row r="704" spans="3:4" ht="15.75" customHeight="1" x14ac:dyDescent="0.2">
      <c r="C704" s="166"/>
      <c r="D704" s="166"/>
    </row>
    <row r="705" spans="3:4" ht="15.75" customHeight="1" x14ac:dyDescent="0.2">
      <c r="C705" s="166"/>
      <c r="D705" s="166"/>
    </row>
    <row r="706" spans="3:4" ht="15.75" customHeight="1" x14ac:dyDescent="0.2">
      <c r="C706" s="166"/>
      <c r="D706" s="166"/>
    </row>
    <row r="707" spans="3:4" ht="15.75" customHeight="1" x14ac:dyDescent="0.2">
      <c r="C707" s="166"/>
      <c r="D707" s="166"/>
    </row>
    <row r="708" spans="3:4" ht="15.75" customHeight="1" x14ac:dyDescent="0.2">
      <c r="C708" s="166"/>
      <c r="D708" s="166"/>
    </row>
    <row r="709" spans="3:4" ht="15.75" customHeight="1" x14ac:dyDescent="0.2">
      <c r="C709" s="166"/>
      <c r="D709" s="166"/>
    </row>
    <row r="710" spans="3:4" ht="15.75" customHeight="1" x14ac:dyDescent="0.2">
      <c r="C710" s="166"/>
      <c r="D710" s="166"/>
    </row>
    <row r="711" spans="3:4" ht="15.75" customHeight="1" x14ac:dyDescent="0.2">
      <c r="C711" s="166"/>
      <c r="D711" s="166"/>
    </row>
    <row r="712" spans="3:4" ht="15.75" customHeight="1" x14ac:dyDescent="0.2">
      <c r="C712" s="166"/>
      <c r="D712" s="166"/>
    </row>
    <row r="713" spans="3:4" ht="15.75" customHeight="1" x14ac:dyDescent="0.2">
      <c r="C713" s="166"/>
      <c r="D713" s="166"/>
    </row>
    <row r="714" spans="3:4" ht="15.75" customHeight="1" x14ac:dyDescent="0.2">
      <c r="C714" s="166"/>
      <c r="D714" s="166"/>
    </row>
    <row r="715" spans="3:4" ht="15.75" customHeight="1" x14ac:dyDescent="0.2">
      <c r="C715" s="166"/>
      <c r="D715" s="166"/>
    </row>
    <row r="716" spans="3:4" ht="15.75" customHeight="1" x14ac:dyDescent="0.2">
      <c r="C716" s="166"/>
      <c r="D716" s="166"/>
    </row>
    <row r="717" spans="3:4" ht="15.75" customHeight="1" x14ac:dyDescent="0.2">
      <c r="C717" s="166"/>
      <c r="D717" s="166"/>
    </row>
    <row r="718" spans="3:4" ht="15.75" customHeight="1" x14ac:dyDescent="0.2">
      <c r="C718" s="166"/>
      <c r="D718" s="166"/>
    </row>
    <row r="719" spans="3:4" ht="15.75" customHeight="1" x14ac:dyDescent="0.2">
      <c r="C719" s="166"/>
      <c r="D719" s="166"/>
    </row>
    <row r="720" spans="3:4" ht="15.75" customHeight="1" x14ac:dyDescent="0.2">
      <c r="C720" s="166"/>
      <c r="D720" s="166"/>
    </row>
    <row r="721" spans="3:4" ht="15.75" customHeight="1" x14ac:dyDescent="0.2">
      <c r="C721" s="166"/>
      <c r="D721" s="166"/>
    </row>
    <row r="722" spans="3:4" ht="15.75" customHeight="1" x14ac:dyDescent="0.2">
      <c r="C722" s="166"/>
      <c r="D722" s="166"/>
    </row>
    <row r="723" spans="3:4" ht="15.75" customHeight="1" x14ac:dyDescent="0.2">
      <c r="C723" s="166"/>
      <c r="D723" s="166"/>
    </row>
    <row r="724" spans="3:4" ht="15.75" customHeight="1" x14ac:dyDescent="0.2">
      <c r="C724" s="166"/>
      <c r="D724" s="166"/>
    </row>
    <row r="725" spans="3:4" ht="15.75" customHeight="1" x14ac:dyDescent="0.2">
      <c r="C725" s="166"/>
      <c r="D725" s="166"/>
    </row>
    <row r="726" spans="3:4" ht="15.75" customHeight="1" x14ac:dyDescent="0.2">
      <c r="C726" s="166"/>
      <c r="D726" s="166"/>
    </row>
    <row r="727" spans="3:4" ht="15.75" customHeight="1" x14ac:dyDescent="0.2">
      <c r="C727" s="166"/>
      <c r="D727" s="166"/>
    </row>
    <row r="728" spans="3:4" ht="15.75" customHeight="1" x14ac:dyDescent="0.2">
      <c r="C728" s="166"/>
      <c r="D728" s="166"/>
    </row>
    <row r="729" spans="3:4" ht="15.75" customHeight="1" x14ac:dyDescent="0.2">
      <c r="C729" s="166"/>
      <c r="D729" s="166"/>
    </row>
    <row r="730" spans="3:4" ht="15.75" customHeight="1" x14ac:dyDescent="0.2">
      <c r="C730" s="166"/>
      <c r="D730" s="166"/>
    </row>
    <row r="731" spans="3:4" ht="15.75" customHeight="1" x14ac:dyDescent="0.2">
      <c r="C731" s="166"/>
      <c r="D731" s="166"/>
    </row>
    <row r="732" spans="3:4" ht="15.75" customHeight="1" x14ac:dyDescent="0.2">
      <c r="C732" s="166"/>
      <c r="D732" s="166"/>
    </row>
    <row r="733" spans="3:4" ht="15.75" customHeight="1" x14ac:dyDescent="0.2">
      <c r="C733" s="166"/>
      <c r="D733" s="166"/>
    </row>
    <row r="734" spans="3:4" ht="15.75" customHeight="1" x14ac:dyDescent="0.2">
      <c r="C734" s="166"/>
      <c r="D734" s="166"/>
    </row>
    <row r="735" spans="3:4" ht="15.75" customHeight="1" x14ac:dyDescent="0.2">
      <c r="C735" s="166"/>
      <c r="D735" s="166"/>
    </row>
    <row r="736" spans="3:4" ht="15.75" customHeight="1" x14ac:dyDescent="0.2">
      <c r="C736" s="166"/>
      <c r="D736" s="166"/>
    </row>
    <row r="737" spans="3:4" ht="15.75" customHeight="1" x14ac:dyDescent="0.2">
      <c r="C737" s="166"/>
      <c r="D737" s="166"/>
    </row>
    <row r="738" spans="3:4" ht="15.75" customHeight="1" x14ac:dyDescent="0.2">
      <c r="C738" s="166"/>
      <c r="D738" s="166"/>
    </row>
    <row r="739" spans="3:4" ht="15.75" customHeight="1" x14ac:dyDescent="0.2">
      <c r="C739" s="166"/>
      <c r="D739" s="166"/>
    </row>
    <row r="740" spans="3:4" ht="15.75" customHeight="1" x14ac:dyDescent="0.2">
      <c r="C740" s="166"/>
      <c r="D740" s="166"/>
    </row>
    <row r="741" spans="3:4" ht="15.75" customHeight="1" x14ac:dyDescent="0.2">
      <c r="C741" s="166"/>
      <c r="D741" s="166"/>
    </row>
    <row r="742" spans="3:4" ht="15.75" customHeight="1" x14ac:dyDescent="0.2">
      <c r="C742" s="166"/>
      <c r="D742" s="166"/>
    </row>
    <row r="743" spans="3:4" ht="15.75" customHeight="1" x14ac:dyDescent="0.2">
      <c r="C743" s="166"/>
      <c r="D743" s="166"/>
    </row>
    <row r="744" spans="3:4" ht="15.75" customHeight="1" x14ac:dyDescent="0.2">
      <c r="C744" s="166"/>
      <c r="D744" s="166"/>
    </row>
    <row r="745" spans="3:4" ht="15.75" customHeight="1" x14ac:dyDescent="0.2">
      <c r="C745" s="166"/>
      <c r="D745" s="166"/>
    </row>
    <row r="746" spans="3:4" ht="15.75" customHeight="1" x14ac:dyDescent="0.2">
      <c r="C746" s="166"/>
      <c r="D746" s="166"/>
    </row>
    <row r="747" spans="3:4" ht="15.75" customHeight="1" x14ac:dyDescent="0.2">
      <c r="C747" s="166"/>
      <c r="D747" s="166"/>
    </row>
    <row r="748" spans="3:4" ht="15.75" customHeight="1" x14ac:dyDescent="0.2">
      <c r="C748" s="166"/>
      <c r="D748" s="166"/>
    </row>
    <row r="749" spans="3:4" ht="15.75" customHeight="1" x14ac:dyDescent="0.2">
      <c r="C749" s="166"/>
      <c r="D749" s="166"/>
    </row>
    <row r="750" spans="3:4" ht="15.75" customHeight="1" x14ac:dyDescent="0.2">
      <c r="C750" s="166"/>
      <c r="D750" s="166"/>
    </row>
    <row r="751" spans="3:4" ht="15.75" customHeight="1" x14ac:dyDescent="0.2">
      <c r="C751" s="166"/>
      <c r="D751" s="166"/>
    </row>
    <row r="752" spans="3:4" ht="15.75" customHeight="1" x14ac:dyDescent="0.2">
      <c r="C752" s="166"/>
      <c r="D752" s="166"/>
    </row>
    <row r="753" spans="3:4" ht="15.75" customHeight="1" x14ac:dyDescent="0.2">
      <c r="C753" s="166"/>
      <c r="D753" s="166"/>
    </row>
    <row r="754" spans="3:4" ht="15.75" customHeight="1" x14ac:dyDescent="0.2">
      <c r="C754" s="166"/>
      <c r="D754" s="166"/>
    </row>
    <row r="755" spans="3:4" ht="15.75" customHeight="1" x14ac:dyDescent="0.2">
      <c r="C755" s="166"/>
      <c r="D755" s="166"/>
    </row>
    <row r="756" spans="3:4" ht="15.75" customHeight="1" x14ac:dyDescent="0.2">
      <c r="C756" s="166"/>
      <c r="D756" s="166"/>
    </row>
    <row r="757" spans="3:4" ht="15.75" customHeight="1" x14ac:dyDescent="0.2">
      <c r="C757" s="166"/>
      <c r="D757" s="166"/>
    </row>
    <row r="758" spans="3:4" ht="15.75" customHeight="1" x14ac:dyDescent="0.2">
      <c r="C758" s="166"/>
      <c r="D758" s="166"/>
    </row>
    <row r="759" spans="3:4" ht="15.75" customHeight="1" x14ac:dyDescent="0.2">
      <c r="C759" s="166"/>
      <c r="D759" s="166"/>
    </row>
    <row r="760" spans="3:4" ht="15.75" customHeight="1" x14ac:dyDescent="0.2">
      <c r="C760" s="166"/>
      <c r="D760" s="166"/>
    </row>
    <row r="761" spans="3:4" ht="15.75" customHeight="1" x14ac:dyDescent="0.2">
      <c r="C761" s="166"/>
      <c r="D761" s="166"/>
    </row>
    <row r="762" spans="3:4" ht="15.75" customHeight="1" x14ac:dyDescent="0.2">
      <c r="C762" s="166"/>
      <c r="D762" s="166"/>
    </row>
    <row r="763" spans="3:4" ht="15.75" customHeight="1" x14ac:dyDescent="0.2">
      <c r="C763" s="166"/>
      <c r="D763" s="166"/>
    </row>
    <row r="764" spans="3:4" ht="15.75" customHeight="1" x14ac:dyDescent="0.2">
      <c r="C764" s="166"/>
      <c r="D764" s="166"/>
    </row>
    <row r="765" spans="3:4" ht="15.75" customHeight="1" x14ac:dyDescent="0.2">
      <c r="C765" s="166"/>
      <c r="D765" s="166"/>
    </row>
    <row r="766" spans="3:4" ht="15.75" customHeight="1" x14ac:dyDescent="0.2">
      <c r="C766" s="166"/>
      <c r="D766" s="166"/>
    </row>
    <row r="767" spans="3:4" ht="15.75" customHeight="1" x14ac:dyDescent="0.2">
      <c r="C767" s="166"/>
      <c r="D767" s="166"/>
    </row>
    <row r="768" spans="3:4" ht="15.75" customHeight="1" x14ac:dyDescent="0.2">
      <c r="C768" s="166"/>
      <c r="D768" s="166"/>
    </row>
    <row r="769" spans="3:4" ht="15.75" customHeight="1" x14ac:dyDescent="0.2">
      <c r="C769" s="166"/>
      <c r="D769" s="166"/>
    </row>
    <row r="770" spans="3:4" ht="15.75" customHeight="1" x14ac:dyDescent="0.2">
      <c r="C770" s="166"/>
      <c r="D770" s="166"/>
    </row>
    <row r="771" spans="3:4" ht="15.75" customHeight="1" x14ac:dyDescent="0.2">
      <c r="C771" s="166"/>
      <c r="D771" s="166"/>
    </row>
    <row r="772" spans="3:4" ht="15.75" customHeight="1" x14ac:dyDescent="0.2">
      <c r="C772" s="166"/>
      <c r="D772" s="166"/>
    </row>
    <row r="773" spans="3:4" ht="15.75" customHeight="1" x14ac:dyDescent="0.2">
      <c r="C773" s="166"/>
      <c r="D773" s="166"/>
    </row>
    <row r="774" spans="3:4" ht="15.75" customHeight="1" x14ac:dyDescent="0.2">
      <c r="C774" s="166"/>
      <c r="D774" s="166"/>
    </row>
    <row r="775" spans="3:4" ht="15.75" customHeight="1" x14ac:dyDescent="0.2">
      <c r="C775" s="166"/>
      <c r="D775" s="166"/>
    </row>
    <row r="776" spans="3:4" ht="15.75" customHeight="1" x14ac:dyDescent="0.2">
      <c r="C776" s="166"/>
      <c r="D776" s="166"/>
    </row>
    <row r="777" spans="3:4" ht="15.75" customHeight="1" x14ac:dyDescent="0.2">
      <c r="C777" s="166"/>
      <c r="D777" s="166"/>
    </row>
    <row r="778" spans="3:4" ht="15.75" customHeight="1" x14ac:dyDescent="0.2">
      <c r="C778" s="166"/>
      <c r="D778" s="166"/>
    </row>
    <row r="779" spans="3:4" ht="15.75" customHeight="1" x14ac:dyDescent="0.2">
      <c r="C779" s="166"/>
      <c r="D779" s="166"/>
    </row>
    <row r="780" spans="3:4" ht="15.75" customHeight="1" x14ac:dyDescent="0.2">
      <c r="C780" s="166"/>
      <c r="D780" s="166"/>
    </row>
    <row r="781" spans="3:4" ht="15.75" customHeight="1" x14ac:dyDescent="0.2">
      <c r="C781" s="166"/>
      <c r="D781" s="166"/>
    </row>
    <row r="782" spans="3:4" ht="15.75" customHeight="1" x14ac:dyDescent="0.2">
      <c r="C782" s="166"/>
      <c r="D782" s="166"/>
    </row>
    <row r="783" spans="3:4" ht="15.75" customHeight="1" x14ac:dyDescent="0.2">
      <c r="C783" s="166"/>
      <c r="D783" s="166"/>
    </row>
    <row r="784" spans="3:4" ht="15.75" customHeight="1" x14ac:dyDescent="0.2">
      <c r="C784" s="166"/>
      <c r="D784" s="166"/>
    </row>
    <row r="785" spans="3:4" ht="15.75" customHeight="1" x14ac:dyDescent="0.2">
      <c r="C785" s="166"/>
      <c r="D785" s="166"/>
    </row>
    <row r="786" spans="3:4" ht="15.75" customHeight="1" x14ac:dyDescent="0.2">
      <c r="C786" s="166"/>
      <c r="D786" s="166"/>
    </row>
    <row r="787" spans="3:4" ht="15.75" customHeight="1" x14ac:dyDescent="0.2">
      <c r="C787" s="166"/>
      <c r="D787" s="166"/>
    </row>
    <row r="788" spans="3:4" ht="15.75" customHeight="1" x14ac:dyDescent="0.2">
      <c r="C788" s="166"/>
      <c r="D788" s="166"/>
    </row>
    <row r="789" spans="3:4" ht="15.75" customHeight="1" x14ac:dyDescent="0.2">
      <c r="C789" s="166"/>
      <c r="D789" s="166"/>
    </row>
    <row r="790" spans="3:4" ht="15.75" customHeight="1" x14ac:dyDescent="0.2">
      <c r="C790" s="166"/>
      <c r="D790" s="166"/>
    </row>
    <row r="791" spans="3:4" ht="15.75" customHeight="1" x14ac:dyDescent="0.2">
      <c r="C791" s="166"/>
      <c r="D791" s="166"/>
    </row>
    <row r="792" spans="3:4" ht="15.75" customHeight="1" x14ac:dyDescent="0.2">
      <c r="C792" s="166"/>
      <c r="D792" s="166"/>
    </row>
    <row r="793" spans="3:4" ht="15.75" customHeight="1" x14ac:dyDescent="0.2">
      <c r="C793" s="166"/>
      <c r="D793" s="166"/>
    </row>
    <row r="794" spans="3:4" ht="15.75" customHeight="1" x14ac:dyDescent="0.2">
      <c r="C794" s="166"/>
      <c r="D794" s="166"/>
    </row>
    <row r="795" spans="3:4" ht="15.75" customHeight="1" x14ac:dyDescent="0.2">
      <c r="C795" s="166"/>
      <c r="D795" s="166"/>
    </row>
    <row r="796" spans="3:4" ht="15.75" customHeight="1" x14ac:dyDescent="0.2">
      <c r="C796" s="166"/>
      <c r="D796" s="166"/>
    </row>
    <row r="797" spans="3:4" ht="15.75" customHeight="1" x14ac:dyDescent="0.2">
      <c r="C797" s="166"/>
      <c r="D797" s="166"/>
    </row>
    <row r="798" spans="3:4" ht="15.75" customHeight="1" x14ac:dyDescent="0.2">
      <c r="C798" s="166"/>
      <c r="D798" s="166"/>
    </row>
    <row r="799" spans="3:4" ht="15.75" customHeight="1" x14ac:dyDescent="0.2">
      <c r="C799" s="166"/>
      <c r="D799" s="166"/>
    </row>
    <row r="800" spans="3:4" ht="15.75" customHeight="1" x14ac:dyDescent="0.2">
      <c r="C800" s="166"/>
      <c r="D800" s="166"/>
    </row>
    <row r="801" spans="3:4" ht="15.75" customHeight="1" x14ac:dyDescent="0.2">
      <c r="C801" s="166"/>
      <c r="D801" s="166"/>
    </row>
    <row r="802" spans="3:4" ht="15.75" customHeight="1" x14ac:dyDescent="0.2">
      <c r="C802" s="166"/>
      <c r="D802" s="166"/>
    </row>
    <row r="803" spans="3:4" ht="15.75" customHeight="1" x14ac:dyDescent="0.2">
      <c r="C803" s="166"/>
      <c r="D803" s="166"/>
    </row>
    <row r="804" spans="3:4" ht="15.75" customHeight="1" x14ac:dyDescent="0.2">
      <c r="C804" s="166"/>
      <c r="D804" s="166"/>
    </row>
    <row r="805" spans="3:4" ht="15.75" customHeight="1" x14ac:dyDescent="0.2">
      <c r="C805" s="166"/>
      <c r="D805" s="166"/>
    </row>
    <row r="806" spans="3:4" ht="15.75" customHeight="1" x14ac:dyDescent="0.2">
      <c r="C806" s="166"/>
      <c r="D806" s="166"/>
    </row>
    <row r="807" spans="3:4" ht="15.75" customHeight="1" x14ac:dyDescent="0.2">
      <c r="C807" s="166"/>
      <c r="D807" s="166"/>
    </row>
    <row r="808" spans="3:4" ht="15.75" customHeight="1" x14ac:dyDescent="0.2">
      <c r="C808" s="166"/>
      <c r="D808" s="166"/>
    </row>
    <row r="809" spans="3:4" ht="15.75" customHeight="1" x14ac:dyDescent="0.2">
      <c r="C809" s="166"/>
      <c r="D809" s="166"/>
    </row>
    <row r="810" spans="3:4" ht="15.75" customHeight="1" x14ac:dyDescent="0.2">
      <c r="C810" s="166"/>
      <c r="D810" s="166"/>
    </row>
    <row r="811" spans="3:4" ht="15.75" customHeight="1" x14ac:dyDescent="0.2">
      <c r="C811" s="166"/>
      <c r="D811" s="166"/>
    </row>
    <row r="812" spans="3:4" ht="15.75" customHeight="1" x14ac:dyDescent="0.2">
      <c r="C812" s="166"/>
      <c r="D812" s="166"/>
    </row>
    <row r="813" spans="3:4" ht="15.75" customHeight="1" x14ac:dyDescent="0.2">
      <c r="C813" s="166"/>
      <c r="D813" s="166"/>
    </row>
    <row r="814" spans="3:4" ht="15.75" customHeight="1" x14ac:dyDescent="0.2">
      <c r="C814" s="166"/>
      <c r="D814" s="166"/>
    </row>
    <row r="815" spans="3:4" ht="15.75" customHeight="1" x14ac:dyDescent="0.2">
      <c r="C815" s="166"/>
      <c r="D815" s="166"/>
    </row>
    <row r="816" spans="3:4" ht="15.75" customHeight="1" x14ac:dyDescent="0.2">
      <c r="C816" s="166"/>
      <c r="D816" s="166"/>
    </row>
    <row r="817" spans="3:4" ht="15.75" customHeight="1" x14ac:dyDescent="0.2">
      <c r="C817" s="166"/>
      <c r="D817" s="166"/>
    </row>
    <row r="818" spans="3:4" ht="15.75" customHeight="1" x14ac:dyDescent="0.2">
      <c r="C818" s="166"/>
      <c r="D818" s="166"/>
    </row>
    <row r="819" spans="3:4" ht="15.75" customHeight="1" x14ac:dyDescent="0.2">
      <c r="C819" s="166"/>
      <c r="D819" s="166"/>
    </row>
    <row r="820" spans="3:4" ht="15.75" customHeight="1" x14ac:dyDescent="0.2">
      <c r="C820" s="166"/>
      <c r="D820" s="166"/>
    </row>
    <row r="821" spans="3:4" ht="15.75" customHeight="1" x14ac:dyDescent="0.2">
      <c r="C821" s="166"/>
      <c r="D821" s="166"/>
    </row>
    <row r="822" spans="3:4" ht="15.75" customHeight="1" x14ac:dyDescent="0.2">
      <c r="C822" s="166"/>
      <c r="D822" s="166"/>
    </row>
    <row r="823" spans="3:4" ht="15.75" customHeight="1" x14ac:dyDescent="0.2">
      <c r="C823" s="166"/>
      <c r="D823" s="166"/>
    </row>
    <row r="824" spans="3:4" ht="15.75" customHeight="1" x14ac:dyDescent="0.2">
      <c r="C824" s="166"/>
      <c r="D824" s="166"/>
    </row>
    <row r="825" spans="3:4" ht="15.75" customHeight="1" x14ac:dyDescent="0.2">
      <c r="C825" s="166"/>
      <c r="D825" s="166"/>
    </row>
    <row r="826" spans="3:4" ht="15.75" customHeight="1" x14ac:dyDescent="0.2">
      <c r="C826" s="166"/>
      <c r="D826" s="166"/>
    </row>
    <row r="827" spans="3:4" ht="15.75" customHeight="1" x14ac:dyDescent="0.2">
      <c r="C827" s="166"/>
      <c r="D827" s="166"/>
    </row>
    <row r="828" spans="3:4" ht="15.75" customHeight="1" x14ac:dyDescent="0.2">
      <c r="C828" s="166"/>
      <c r="D828" s="166"/>
    </row>
    <row r="829" spans="3:4" ht="15.75" customHeight="1" x14ac:dyDescent="0.2">
      <c r="C829" s="166"/>
      <c r="D829" s="166"/>
    </row>
    <row r="830" spans="3:4" ht="15.75" customHeight="1" x14ac:dyDescent="0.2">
      <c r="C830" s="166"/>
      <c r="D830" s="166"/>
    </row>
    <row r="831" spans="3:4" ht="15.75" customHeight="1" x14ac:dyDescent="0.2">
      <c r="C831" s="166"/>
      <c r="D831" s="166"/>
    </row>
    <row r="832" spans="3:4" ht="15.75" customHeight="1" x14ac:dyDescent="0.2">
      <c r="C832" s="166"/>
      <c r="D832" s="166"/>
    </row>
    <row r="833" spans="3:4" ht="15.75" customHeight="1" x14ac:dyDescent="0.2">
      <c r="C833" s="166"/>
      <c r="D833" s="166"/>
    </row>
    <row r="834" spans="3:4" ht="15.75" customHeight="1" x14ac:dyDescent="0.2">
      <c r="C834" s="166"/>
      <c r="D834" s="166"/>
    </row>
    <row r="835" spans="3:4" ht="15.75" customHeight="1" x14ac:dyDescent="0.2">
      <c r="C835" s="166"/>
      <c r="D835" s="166"/>
    </row>
    <row r="836" spans="3:4" ht="15.75" customHeight="1" x14ac:dyDescent="0.2">
      <c r="C836" s="166"/>
      <c r="D836" s="166"/>
    </row>
    <row r="837" spans="3:4" ht="15.75" customHeight="1" x14ac:dyDescent="0.2">
      <c r="C837" s="166"/>
      <c r="D837" s="166"/>
    </row>
    <row r="838" spans="3:4" ht="15.75" customHeight="1" x14ac:dyDescent="0.2">
      <c r="C838" s="166"/>
      <c r="D838" s="166"/>
    </row>
    <row r="839" spans="3:4" ht="15.75" customHeight="1" x14ac:dyDescent="0.2">
      <c r="C839" s="166"/>
      <c r="D839" s="166"/>
    </row>
    <row r="840" spans="3:4" ht="15.75" customHeight="1" x14ac:dyDescent="0.2">
      <c r="C840" s="166"/>
      <c r="D840" s="166"/>
    </row>
    <row r="841" spans="3:4" ht="15.75" customHeight="1" x14ac:dyDescent="0.2">
      <c r="C841" s="166"/>
      <c r="D841" s="166"/>
    </row>
    <row r="842" spans="3:4" ht="15.75" customHeight="1" x14ac:dyDescent="0.2">
      <c r="C842" s="166"/>
      <c r="D842" s="166"/>
    </row>
    <row r="843" spans="3:4" ht="15.75" customHeight="1" x14ac:dyDescent="0.2">
      <c r="C843" s="166"/>
      <c r="D843" s="166"/>
    </row>
    <row r="844" spans="3:4" ht="15.75" customHeight="1" x14ac:dyDescent="0.2">
      <c r="C844" s="166"/>
      <c r="D844" s="166"/>
    </row>
    <row r="845" spans="3:4" ht="15.75" customHeight="1" x14ac:dyDescent="0.2">
      <c r="C845" s="166"/>
      <c r="D845" s="166"/>
    </row>
    <row r="846" spans="3:4" ht="15.75" customHeight="1" x14ac:dyDescent="0.2">
      <c r="C846" s="166"/>
      <c r="D846" s="166"/>
    </row>
    <row r="847" spans="3:4" ht="15.75" customHeight="1" x14ac:dyDescent="0.2">
      <c r="C847" s="166"/>
      <c r="D847" s="166"/>
    </row>
    <row r="848" spans="3:4" ht="15.75" customHeight="1" x14ac:dyDescent="0.2">
      <c r="C848" s="166"/>
      <c r="D848" s="166"/>
    </row>
    <row r="849" spans="3:4" ht="15.75" customHeight="1" x14ac:dyDescent="0.2">
      <c r="C849" s="166"/>
      <c r="D849" s="166"/>
    </row>
    <row r="850" spans="3:4" ht="15.75" customHeight="1" x14ac:dyDescent="0.2">
      <c r="C850" s="166"/>
      <c r="D850" s="166"/>
    </row>
    <row r="851" spans="3:4" ht="15.75" customHeight="1" x14ac:dyDescent="0.2">
      <c r="C851" s="166"/>
      <c r="D851" s="166"/>
    </row>
    <row r="852" spans="3:4" ht="15.75" customHeight="1" x14ac:dyDescent="0.2">
      <c r="C852" s="166"/>
      <c r="D852" s="166"/>
    </row>
    <row r="853" spans="3:4" ht="15.75" customHeight="1" x14ac:dyDescent="0.2">
      <c r="C853" s="166"/>
      <c r="D853" s="166"/>
    </row>
    <row r="854" spans="3:4" ht="15.75" customHeight="1" x14ac:dyDescent="0.2">
      <c r="C854" s="166"/>
      <c r="D854" s="166"/>
    </row>
    <row r="855" spans="3:4" ht="15.75" customHeight="1" x14ac:dyDescent="0.2">
      <c r="C855" s="166"/>
      <c r="D855" s="166"/>
    </row>
    <row r="856" spans="3:4" ht="15.75" customHeight="1" x14ac:dyDescent="0.2">
      <c r="C856" s="166"/>
      <c r="D856" s="166"/>
    </row>
    <row r="857" spans="3:4" ht="15.75" customHeight="1" x14ac:dyDescent="0.2">
      <c r="C857" s="166"/>
      <c r="D857" s="166"/>
    </row>
    <row r="858" spans="3:4" ht="15.75" customHeight="1" x14ac:dyDescent="0.2">
      <c r="C858" s="166"/>
      <c r="D858" s="166"/>
    </row>
    <row r="859" spans="3:4" ht="15.75" customHeight="1" x14ac:dyDescent="0.2">
      <c r="C859" s="166"/>
      <c r="D859" s="166"/>
    </row>
    <row r="860" spans="3:4" ht="15.75" customHeight="1" x14ac:dyDescent="0.2">
      <c r="C860" s="166"/>
      <c r="D860" s="166"/>
    </row>
    <row r="861" spans="3:4" ht="15.75" customHeight="1" x14ac:dyDescent="0.2">
      <c r="C861" s="166"/>
      <c r="D861" s="166"/>
    </row>
    <row r="862" spans="3:4" ht="15.75" customHeight="1" x14ac:dyDescent="0.2">
      <c r="C862" s="166"/>
      <c r="D862" s="166"/>
    </row>
    <row r="863" spans="3:4" ht="15.75" customHeight="1" x14ac:dyDescent="0.2">
      <c r="C863" s="166"/>
      <c r="D863" s="166"/>
    </row>
    <row r="864" spans="3:4" ht="15.75" customHeight="1" x14ac:dyDescent="0.2">
      <c r="C864" s="166"/>
      <c r="D864" s="166"/>
    </row>
    <row r="865" spans="3:4" ht="15.75" customHeight="1" x14ac:dyDescent="0.2">
      <c r="C865" s="166"/>
      <c r="D865" s="166"/>
    </row>
    <row r="866" spans="3:4" ht="15.75" customHeight="1" x14ac:dyDescent="0.2">
      <c r="C866" s="166"/>
      <c r="D866" s="166"/>
    </row>
    <row r="867" spans="3:4" ht="15.75" customHeight="1" x14ac:dyDescent="0.2">
      <c r="C867" s="166"/>
      <c r="D867" s="166"/>
    </row>
    <row r="868" spans="3:4" ht="15.75" customHeight="1" x14ac:dyDescent="0.2">
      <c r="C868" s="166"/>
      <c r="D868" s="166"/>
    </row>
    <row r="869" spans="3:4" ht="15.75" customHeight="1" x14ac:dyDescent="0.2">
      <c r="C869" s="166"/>
      <c r="D869" s="166"/>
    </row>
    <row r="870" spans="3:4" ht="15.75" customHeight="1" x14ac:dyDescent="0.2">
      <c r="C870" s="166"/>
      <c r="D870" s="166"/>
    </row>
    <row r="871" spans="3:4" ht="15.75" customHeight="1" x14ac:dyDescent="0.2">
      <c r="C871" s="166"/>
      <c r="D871" s="166"/>
    </row>
    <row r="872" spans="3:4" ht="15.75" customHeight="1" x14ac:dyDescent="0.2">
      <c r="C872" s="166"/>
      <c r="D872" s="166"/>
    </row>
    <row r="873" spans="3:4" ht="15.75" customHeight="1" x14ac:dyDescent="0.2">
      <c r="C873" s="166"/>
      <c r="D873" s="166"/>
    </row>
    <row r="874" spans="3:4" ht="15.75" customHeight="1" x14ac:dyDescent="0.2">
      <c r="C874" s="166"/>
      <c r="D874" s="166"/>
    </row>
    <row r="875" spans="3:4" ht="15.75" customHeight="1" x14ac:dyDescent="0.2">
      <c r="C875" s="166"/>
      <c r="D875" s="166"/>
    </row>
    <row r="876" spans="3:4" ht="15.75" customHeight="1" x14ac:dyDescent="0.2">
      <c r="C876" s="166"/>
      <c r="D876" s="166"/>
    </row>
    <row r="877" spans="3:4" ht="15.75" customHeight="1" x14ac:dyDescent="0.2">
      <c r="C877" s="166"/>
      <c r="D877" s="166"/>
    </row>
    <row r="878" spans="3:4" ht="15.75" customHeight="1" x14ac:dyDescent="0.2">
      <c r="C878" s="166"/>
      <c r="D878" s="166"/>
    </row>
    <row r="879" spans="3:4" ht="15.75" customHeight="1" x14ac:dyDescent="0.2">
      <c r="C879" s="166"/>
      <c r="D879" s="166"/>
    </row>
    <row r="880" spans="3:4" ht="15.75" customHeight="1" x14ac:dyDescent="0.2">
      <c r="C880" s="166"/>
      <c r="D880" s="166"/>
    </row>
    <row r="881" spans="3:4" ht="15.75" customHeight="1" x14ac:dyDescent="0.2">
      <c r="C881" s="166"/>
      <c r="D881" s="166"/>
    </row>
    <row r="882" spans="3:4" ht="15.75" customHeight="1" x14ac:dyDescent="0.2">
      <c r="C882" s="166"/>
      <c r="D882" s="166"/>
    </row>
    <row r="883" spans="3:4" ht="15.75" customHeight="1" x14ac:dyDescent="0.2">
      <c r="C883" s="166"/>
      <c r="D883" s="166"/>
    </row>
    <row r="884" spans="3:4" ht="15.75" customHeight="1" x14ac:dyDescent="0.2">
      <c r="C884" s="166"/>
      <c r="D884" s="166"/>
    </row>
    <row r="885" spans="3:4" ht="15.75" customHeight="1" x14ac:dyDescent="0.2">
      <c r="C885" s="166"/>
      <c r="D885" s="166"/>
    </row>
    <row r="886" spans="3:4" ht="15.75" customHeight="1" x14ac:dyDescent="0.2">
      <c r="C886" s="166"/>
      <c r="D886" s="166"/>
    </row>
    <row r="887" spans="3:4" ht="15.75" customHeight="1" x14ac:dyDescent="0.2">
      <c r="C887" s="166"/>
      <c r="D887" s="166"/>
    </row>
    <row r="888" spans="3:4" ht="15.75" customHeight="1" x14ac:dyDescent="0.2">
      <c r="C888" s="166"/>
      <c r="D888" s="166"/>
    </row>
    <row r="889" spans="3:4" ht="15.75" customHeight="1" x14ac:dyDescent="0.2">
      <c r="C889" s="166"/>
      <c r="D889" s="166"/>
    </row>
    <row r="890" spans="3:4" ht="15.75" customHeight="1" x14ac:dyDescent="0.2">
      <c r="C890" s="166"/>
      <c r="D890" s="166"/>
    </row>
    <row r="891" spans="3:4" ht="15.75" customHeight="1" x14ac:dyDescent="0.2">
      <c r="C891" s="166"/>
      <c r="D891" s="166"/>
    </row>
    <row r="892" spans="3:4" ht="15.75" customHeight="1" x14ac:dyDescent="0.2">
      <c r="C892" s="166"/>
      <c r="D892" s="166"/>
    </row>
    <row r="893" spans="3:4" ht="15.75" customHeight="1" x14ac:dyDescent="0.2">
      <c r="C893" s="166"/>
      <c r="D893" s="166"/>
    </row>
    <row r="894" spans="3:4" ht="15.75" customHeight="1" x14ac:dyDescent="0.2">
      <c r="C894" s="166"/>
      <c r="D894" s="166"/>
    </row>
    <row r="895" spans="3:4" ht="15.75" customHeight="1" x14ac:dyDescent="0.2">
      <c r="C895" s="166"/>
      <c r="D895" s="166"/>
    </row>
    <row r="896" spans="3:4" ht="15.75" customHeight="1" x14ac:dyDescent="0.2">
      <c r="C896" s="166"/>
      <c r="D896" s="166"/>
    </row>
    <row r="897" spans="3:4" ht="15.75" customHeight="1" x14ac:dyDescent="0.2">
      <c r="C897" s="166"/>
      <c r="D897" s="166"/>
    </row>
    <row r="898" spans="3:4" ht="15.75" customHeight="1" x14ac:dyDescent="0.2">
      <c r="C898" s="166"/>
      <c r="D898" s="166"/>
    </row>
    <row r="899" spans="3:4" ht="15.75" customHeight="1" x14ac:dyDescent="0.2">
      <c r="C899" s="166"/>
      <c r="D899" s="166"/>
    </row>
    <row r="900" spans="3:4" ht="15.75" customHeight="1" x14ac:dyDescent="0.2">
      <c r="C900" s="166"/>
      <c r="D900" s="166"/>
    </row>
    <row r="901" spans="3:4" ht="15.75" customHeight="1" x14ac:dyDescent="0.2">
      <c r="C901" s="166"/>
      <c r="D901" s="166"/>
    </row>
    <row r="902" spans="3:4" ht="15.75" customHeight="1" x14ac:dyDescent="0.2">
      <c r="C902" s="166"/>
      <c r="D902" s="166"/>
    </row>
    <row r="903" spans="3:4" ht="15.75" customHeight="1" x14ac:dyDescent="0.2">
      <c r="C903" s="166"/>
      <c r="D903" s="166"/>
    </row>
    <row r="904" spans="3:4" ht="15.75" customHeight="1" x14ac:dyDescent="0.2">
      <c r="C904" s="166"/>
      <c r="D904" s="166"/>
    </row>
    <row r="905" spans="3:4" ht="15.75" customHeight="1" x14ac:dyDescent="0.2">
      <c r="C905" s="166"/>
      <c r="D905" s="166"/>
    </row>
    <row r="906" spans="3:4" ht="15.75" customHeight="1" x14ac:dyDescent="0.2">
      <c r="C906" s="166"/>
      <c r="D906" s="166"/>
    </row>
    <row r="907" spans="3:4" ht="15.75" customHeight="1" x14ac:dyDescent="0.2">
      <c r="C907" s="166"/>
      <c r="D907" s="166"/>
    </row>
    <row r="908" spans="3:4" ht="15.75" customHeight="1" x14ac:dyDescent="0.2">
      <c r="C908" s="166"/>
      <c r="D908" s="166"/>
    </row>
    <row r="909" spans="3:4" ht="15.75" customHeight="1" x14ac:dyDescent="0.2">
      <c r="C909" s="166"/>
      <c r="D909" s="166"/>
    </row>
    <row r="910" spans="3:4" ht="15.75" customHeight="1" x14ac:dyDescent="0.2">
      <c r="C910" s="166"/>
      <c r="D910" s="166"/>
    </row>
    <row r="911" spans="3:4" ht="15.75" customHeight="1" x14ac:dyDescent="0.2">
      <c r="C911" s="166"/>
      <c r="D911" s="166"/>
    </row>
    <row r="912" spans="3:4" ht="15.75" customHeight="1" x14ac:dyDescent="0.2">
      <c r="C912" s="166"/>
      <c r="D912" s="166"/>
    </row>
    <row r="913" spans="3:4" ht="15.75" customHeight="1" x14ac:dyDescent="0.2">
      <c r="C913" s="166"/>
      <c r="D913" s="166"/>
    </row>
    <row r="914" spans="3:4" ht="15.75" customHeight="1" x14ac:dyDescent="0.2">
      <c r="C914" s="166"/>
      <c r="D914" s="166"/>
    </row>
    <row r="915" spans="3:4" ht="15.75" customHeight="1" x14ac:dyDescent="0.2">
      <c r="C915" s="166"/>
      <c r="D915" s="166"/>
    </row>
    <row r="916" spans="3:4" ht="15.75" customHeight="1" x14ac:dyDescent="0.2">
      <c r="C916" s="166"/>
      <c r="D916" s="166"/>
    </row>
    <row r="917" spans="3:4" ht="15.75" customHeight="1" x14ac:dyDescent="0.2">
      <c r="C917" s="166"/>
      <c r="D917" s="166"/>
    </row>
    <row r="918" spans="3:4" ht="15.75" customHeight="1" x14ac:dyDescent="0.2">
      <c r="C918" s="166"/>
      <c r="D918" s="166"/>
    </row>
    <row r="919" spans="3:4" ht="15.75" customHeight="1" x14ac:dyDescent="0.2">
      <c r="C919" s="166"/>
      <c r="D919" s="166"/>
    </row>
    <row r="920" spans="3:4" ht="15.75" customHeight="1" x14ac:dyDescent="0.2">
      <c r="C920" s="166"/>
      <c r="D920" s="166"/>
    </row>
    <row r="921" spans="3:4" ht="15.75" customHeight="1" x14ac:dyDescent="0.2">
      <c r="C921" s="166"/>
      <c r="D921" s="166"/>
    </row>
    <row r="922" spans="3:4" ht="15.75" customHeight="1" x14ac:dyDescent="0.2">
      <c r="C922" s="166"/>
      <c r="D922" s="166"/>
    </row>
    <row r="923" spans="3:4" ht="15.75" customHeight="1" x14ac:dyDescent="0.2">
      <c r="C923" s="166"/>
      <c r="D923" s="166"/>
    </row>
    <row r="924" spans="3:4" ht="15.75" customHeight="1" x14ac:dyDescent="0.2">
      <c r="C924" s="166"/>
      <c r="D924" s="166"/>
    </row>
    <row r="925" spans="3:4" ht="15.75" customHeight="1" x14ac:dyDescent="0.2">
      <c r="C925" s="166"/>
      <c r="D925" s="166"/>
    </row>
    <row r="926" spans="3:4" ht="15.75" customHeight="1" x14ac:dyDescent="0.2">
      <c r="C926" s="166"/>
      <c r="D926" s="166"/>
    </row>
    <row r="927" spans="3:4" ht="15.75" customHeight="1" x14ac:dyDescent="0.2">
      <c r="C927" s="166"/>
      <c r="D927" s="166"/>
    </row>
    <row r="928" spans="3:4" ht="15.75" customHeight="1" x14ac:dyDescent="0.2">
      <c r="C928" s="166"/>
      <c r="D928" s="166"/>
    </row>
    <row r="929" spans="3:4" ht="15.75" customHeight="1" x14ac:dyDescent="0.2">
      <c r="C929" s="166"/>
      <c r="D929" s="166"/>
    </row>
    <row r="930" spans="3:4" ht="15.75" customHeight="1" x14ac:dyDescent="0.2">
      <c r="C930" s="166"/>
      <c r="D930" s="166"/>
    </row>
    <row r="931" spans="3:4" ht="15.75" customHeight="1" x14ac:dyDescent="0.2">
      <c r="C931" s="166"/>
      <c r="D931" s="166"/>
    </row>
    <row r="932" spans="3:4" ht="15.75" customHeight="1" x14ac:dyDescent="0.2">
      <c r="C932" s="166"/>
      <c r="D932" s="166"/>
    </row>
    <row r="933" spans="3:4" ht="15.75" customHeight="1" x14ac:dyDescent="0.2">
      <c r="C933" s="166"/>
      <c r="D933" s="166"/>
    </row>
    <row r="934" spans="3:4" ht="15.75" customHeight="1" x14ac:dyDescent="0.2">
      <c r="C934" s="166"/>
      <c r="D934" s="166"/>
    </row>
    <row r="935" spans="3:4" ht="15.75" customHeight="1" x14ac:dyDescent="0.2">
      <c r="C935" s="166"/>
      <c r="D935" s="166"/>
    </row>
    <row r="936" spans="3:4" ht="15.75" customHeight="1" x14ac:dyDescent="0.2">
      <c r="C936" s="166"/>
      <c r="D936" s="166"/>
    </row>
    <row r="937" spans="3:4" ht="15.75" customHeight="1" x14ac:dyDescent="0.2">
      <c r="C937" s="166"/>
      <c r="D937" s="166"/>
    </row>
    <row r="938" spans="3:4" ht="15.75" customHeight="1" x14ac:dyDescent="0.2">
      <c r="C938" s="166"/>
      <c r="D938" s="166"/>
    </row>
    <row r="939" spans="3:4" ht="15.75" customHeight="1" x14ac:dyDescent="0.2">
      <c r="C939" s="166"/>
      <c r="D939" s="166"/>
    </row>
    <row r="940" spans="3:4" ht="15.75" customHeight="1" x14ac:dyDescent="0.2">
      <c r="C940" s="166"/>
      <c r="D940" s="166"/>
    </row>
    <row r="941" spans="3:4" ht="15.75" customHeight="1" x14ac:dyDescent="0.2">
      <c r="C941" s="166"/>
      <c r="D941" s="166"/>
    </row>
    <row r="942" spans="3:4" ht="15.75" customHeight="1" x14ac:dyDescent="0.2">
      <c r="C942" s="166"/>
      <c r="D942" s="166"/>
    </row>
    <row r="943" spans="3:4" ht="15.75" customHeight="1" x14ac:dyDescent="0.2">
      <c r="C943" s="166"/>
      <c r="D943" s="166"/>
    </row>
    <row r="944" spans="3:4" ht="15.75" customHeight="1" x14ac:dyDescent="0.2">
      <c r="C944" s="166"/>
      <c r="D944" s="166"/>
    </row>
    <row r="945" spans="3:4" ht="15.75" customHeight="1" x14ac:dyDescent="0.2">
      <c r="C945" s="166"/>
      <c r="D945" s="166"/>
    </row>
    <row r="946" spans="3:4" ht="15.75" customHeight="1" x14ac:dyDescent="0.2">
      <c r="C946" s="166"/>
      <c r="D946" s="166"/>
    </row>
    <row r="947" spans="3:4" ht="15.75" customHeight="1" x14ac:dyDescent="0.2">
      <c r="C947" s="166"/>
      <c r="D947" s="166"/>
    </row>
    <row r="948" spans="3:4" ht="15.75" customHeight="1" x14ac:dyDescent="0.2">
      <c r="C948" s="166"/>
      <c r="D948" s="166"/>
    </row>
    <row r="949" spans="3:4" ht="15.75" customHeight="1" x14ac:dyDescent="0.2">
      <c r="C949" s="166"/>
      <c r="D949" s="166"/>
    </row>
    <row r="950" spans="3:4" ht="15.75" customHeight="1" x14ac:dyDescent="0.2">
      <c r="C950" s="166"/>
      <c r="D950" s="166"/>
    </row>
    <row r="951" spans="3:4" ht="15.75" customHeight="1" x14ac:dyDescent="0.2">
      <c r="C951" s="166"/>
      <c r="D951" s="166"/>
    </row>
    <row r="952" spans="3:4" ht="15.75" customHeight="1" x14ac:dyDescent="0.2">
      <c r="C952" s="166"/>
      <c r="D952" s="166"/>
    </row>
    <row r="953" spans="3:4" ht="15.75" customHeight="1" x14ac:dyDescent="0.2">
      <c r="C953" s="166"/>
      <c r="D953" s="166"/>
    </row>
    <row r="954" spans="3:4" ht="15.75" customHeight="1" x14ac:dyDescent="0.2">
      <c r="C954" s="166"/>
      <c r="D954" s="166"/>
    </row>
    <row r="955" spans="3:4" ht="15.75" customHeight="1" x14ac:dyDescent="0.2">
      <c r="C955" s="166"/>
      <c r="D955" s="166"/>
    </row>
    <row r="956" spans="3:4" ht="15.75" customHeight="1" x14ac:dyDescent="0.2">
      <c r="C956" s="166"/>
      <c r="D956" s="166"/>
    </row>
    <row r="957" spans="3:4" ht="15.75" customHeight="1" x14ac:dyDescent="0.2">
      <c r="C957" s="166"/>
      <c r="D957" s="166"/>
    </row>
    <row r="958" spans="3:4" ht="15.75" customHeight="1" x14ac:dyDescent="0.2">
      <c r="C958" s="166"/>
      <c r="D958" s="166"/>
    </row>
    <row r="959" spans="3:4" ht="15.75" customHeight="1" x14ac:dyDescent="0.2">
      <c r="C959" s="166"/>
      <c r="D959" s="166"/>
    </row>
    <row r="960" spans="3:4" ht="15.75" customHeight="1" x14ac:dyDescent="0.2">
      <c r="C960" s="166"/>
      <c r="D960" s="166"/>
    </row>
    <row r="961" spans="3:4" ht="15.75" customHeight="1" x14ac:dyDescent="0.2">
      <c r="C961" s="166"/>
      <c r="D961" s="166"/>
    </row>
    <row r="962" spans="3:4" ht="15.75" customHeight="1" x14ac:dyDescent="0.2">
      <c r="C962" s="166"/>
      <c r="D962" s="166"/>
    </row>
    <row r="963" spans="3:4" ht="15.75" customHeight="1" x14ac:dyDescent="0.2">
      <c r="C963" s="166"/>
      <c r="D963" s="166"/>
    </row>
    <row r="964" spans="3:4" ht="15.75" customHeight="1" x14ac:dyDescent="0.2">
      <c r="C964" s="166"/>
      <c r="D964" s="166"/>
    </row>
    <row r="965" spans="3:4" ht="15.75" customHeight="1" x14ac:dyDescent="0.2">
      <c r="C965" s="166"/>
      <c r="D965" s="166"/>
    </row>
    <row r="966" spans="3:4" ht="15.75" customHeight="1" x14ac:dyDescent="0.2">
      <c r="C966" s="166"/>
      <c r="D966" s="166"/>
    </row>
    <row r="967" spans="3:4" ht="15.75" customHeight="1" x14ac:dyDescent="0.2">
      <c r="C967" s="166"/>
      <c r="D967" s="166"/>
    </row>
    <row r="968" spans="3:4" ht="15.75" customHeight="1" x14ac:dyDescent="0.2">
      <c r="C968" s="166"/>
      <c r="D968" s="166"/>
    </row>
    <row r="969" spans="3:4" ht="15.75" customHeight="1" x14ac:dyDescent="0.2">
      <c r="C969" s="166"/>
      <c r="D969" s="166"/>
    </row>
    <row r="970" spans="3:4" ht="15.75" customHeight="1" x14ac:dyDescent="0.2">
      <c r="C970" s="166"/>
      <c r="D970" s="166"/>
    </row>
    <row r="971" spans="3:4" ht="15.75" customHeight="1" x14ac:dyDescent="0.2">
      <c r="C971" s="166"/>
      <c r="D971" s="166"/>
    </row>
    <row r="972" spans="3:4" ht="15.75" customHeight="1" x14ac:dyDescent="0.2">
      <c r="C972" s="166"/>
      <c r="D972" s="166"/>
    </row>
    <row r="973" spans="3:4" ht="15.75" customHeight="1" x14ac:dyDescent="0.2">
      <c r="C973" s="166"/>
      <c r="D973" s="166"/>
    </row>
    <row r="974" spans="3:4" ht="15.75" customHeight="1" x14ac:dyDescent="0.2">
      <c r="C974" s="166"/>
      <c r="D974" s="166"/>
    </row>
    <row r="975" spans="3:4" ht="15.75" customHeight="1" x14ac:dyDescent="0.2">
      <c r="C975" s="166"/>
      <c r="D975" s="166"/>
    </row>
    <row r="976" spans="3:4" ht="15.75" customHeight="1" x14ac:dyDescent="0.2">
      <c r="C976" s="166"/>
      <c r="D976" s="166"/>
    </row>
    <row r="977" spans="3:4" ht="15.75" customHeight="1" x14ac:dyDescent="0.2">
      <c r="C977" s="166"/>
      <c r="D977" s="166"/>
    </row>
    <row r="978" spans="3:4" ht="15.75" customHeight="1" x14ac:dyDescent="0.2">
      <c r="C978" s="166"/>
      <c r="D978" s="166"/>
    </row>
    <row r="979" spans="3:4" ht="15.75" customHeight="1" x14ac:dyDescent="0.2">
      <c r="C979" s="166"/>
      <c r="D979" s="166"/>
    </row>
    <row r="980" spans="3:4" ht="15.75" customHeight="1" x14ac:dyDescent="0.2">
      <c r="C980" s="166"/>
      <c r="D980" s="166"/>
    </row>
    <row r="981" spans="3:4" ht="15.75" customHeight="1" x14ac:dyDescent="0.2">
      <c r="C981" s="166"/>
      <c r="D981" s="166"/>
    </row>
    <row r="982" spans="3:4" ht="15.75" customHeight="1" x14ac:dyDescent="0.2">
      <c r="C982" s="166"/>
      <c r="D982" s="166"/>
    </row>
    <row r="983" spans="3:4" ht="15.75" customHeight="1" x14ac:dyDescent="0.2">
      <c r="C983" s="166"/>
      <c r="D983" s="166"/>
    </row>
    <row r="984" spans="3:4" ht="15.75" customHeight="1" x14ac:dyDescent="0.2">
      <c r="C984" s="166"/>
      <c r="D984" s="166"/>
    </row>
    <row r="985" spans="3:4" ht="15.75" customHeight="1" x14ac:dyDescent="0.2">
      <c r="C985" s="166"/>
      <c r="D985" s="166"/>
    </row>
    <row r="986" spans="3:4" ht="15.75" customHeight="1" x14ac:dyDescent="0.2">
      <c r="C986" s="166"/>
      <c r="D986" s="166"/>
    </row>
    <row r="987" spans="3:4" ht="15.75" customHeight="1" x14ac:dyDescent="0.2">
      <c r="C987" s="166"/>
      <c r="D987" s="166"/>
    </row>
    <row r="988" spans="3:4" ht="15.75" customHeight="1" x14ac:dyDescent="0.2">
      <c r="C988" s="166"/>
      <c r="D988" s="166"/>
    </row>
    <row r="989" spans="3:4" ht="15.75" customHeight="1" x14ac:dyDescent="0.2">
      <c r="C989" s="166"/>
      <c r="D989" s="166"/>
    </row>
    <row r="990" spans="3:4" ht="15.75" customHeight="1" x14ac:dyDescent="0.2">
      <c r="C990" s="166"/>
      <c r="D990" s="166"/>
    </row>
    <row r="991" spans="3:4" ht="15.75" customHeight="1" x14ac:dyDescent="0.2">
      <c r="C991" s="166"/>
      <c r="D991" s="166"/>
    </row>
    <row r="992" spans="3:4" ht="15.75" customHeight="1" x14ac:dyDescent="0.2">
      <c r="C992" s="166"/>
      <c r="D992" s="166"/>
    </row>
    <row r="993" spans="3:4" ht="15.75" customHeight="1" x14ac:dyDescent="0.2">
      <c r="C993" s="166"/>
      <c r="D993" s="166"/>
    </row>
    <row r="994" spans="3:4" ht="15.75" customHeight="1" x14ac:dyDescent="0.2">
      <c r="C994" s="166"/>
      <c r="D994" s="166"/>
    </row>
    <row r="995" spans="3:4" ht="15.75" customHeight="1" x14ac:dyDescent="0.2">
      <c r="C995" s="166"/>
      <c r="D995" s="166"/>
    </row>
    <row r="996" spans="3:4" ht="15.75" customHeight="1" x14ac:dyDescent="0.2">
      <c r="C996" s="166"/>
      <c r="D996" s="166"/>
    </row>
    <row r="997" spans="3:4" ht="15.75" customHeight="1" x14ac:dyDescent="0.2">
      <c r="C997" s="166"/>
      <c r="D997" s="166"/>
    </row>
    <row r="998" spans="3:4" ht="15.75" customHeight="1" x14ac:dyDescent="0.2">
      <c r="C998" s="166"/>
      <c r="D998" s="166"/>
    </row>
    <row r="999" spans="3:4" ht="15.75" customHeight="1" x14ac:dyDescent="0.2">
      <c r="C999" s="166"/>
      <c r="D999" s="166"/>
    </row>
    <row r="1000" spans="3:4" ht="15.75" customHeight="1" x14ac:dyDescent="0.2">
      <c r="C1000" s="166"/>
      <c r="D1000" s="166"/>
    </row>
  </sheetData>
  <mergeCells count="1">
    <mergeCell ref="A1:P1"/>
  </mergeCell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246"/>
  <sheetViews>
    <sheetView showGridLines="0" zoomScale="70" zoomScaleNormal="70" workbookViewId="0">
      <selection activeCell="C28" sqref="C28"/>
    </sheetView>
  </sheetViews>
  <sheetFormatPr baseColWidth="10" defaultColWidth="8.85546875" defaultRowHeight="15" x14ac:dyDescent="0.25"/>
  <cols>
    <col min="1" max="1" width="3.5703125" style="117" customWidth="1"/>
    <col min="2" max="2" width="17.85546875" style="117" customWidth="1"/>
    <col min="3" max="3" width="14.7109375" style="186" customWidth="1"/>
    <col min="4" max="4" width="17.42578125" style="117" customWidth="1"/>
    <col min="5" max="5" width="15.7109375" style="117" customWidth="1"/>
    <col min="6" max="6" width="19.7109375" style="117" customWidth="1"/>
    <col min="7" max="9" width="15.7109375" style="117" customWidth="1"/>
    <col min="10" max="10" width="17.42578125" style="117" customWidth="1"/>
    <col min="11" max="11" width="17.7109375" style="117" customWidth="1"/>
    <col min="12" max="25" width="8.85546875" style="117" customWidth="1"/>
    <col min="26" max="26" width="19.42578125" style="119" customWidth="1"/>
    <col min="27" max="27" width="8.85546875" style="117" customWidth="1"/>
    <col min="28" max="16384" width="8.85546875" style="117"/>
  </cols>
  <sheetData>
    <row r="1" spans="1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1:26" s="122" customFormat="1" ht="67.5" customHeight="1" x14ac:dyDescent="0.25">
      <c r="B2" s="123"/>
      <c r="C2" s="536" t="s">
        <v>285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1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1:26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1:26" ht="24" customHeight="1" x14ac:dyDescent="0.25">
      <c r="B5" s="551" t="s">
        <v>237</v>
      </c>
      <c r="C5" s="552"/>
      <c r="D5" s="553"/>
      <c r="E5" s="131">
        <v>800000</v>
      </c>
      <c r="G5" s="555" t="s">
        <v>238</v>
      </c>
      <c r="H5" s="556"/>
      <c r="I5" s="542">
        <f>IF(OR(E5&lt;=0,E6&lt;=0,E7&lt;=0,E8&lt;=0),"", -PMT(E6/E8, (E7*E8)-E11, E5))</f>
        <v>5957.6732239097446</v>
      </c>
      <c r="J5" s="543"/>
      <c r="K5" s="543"/>
      <c r="Z5" s="130"/>
    </row>
    <row r="6" spans="1:26" ht="24" customHeight="1" x14ac:dyDescent="0.25">
      <c r="B6" s="546" t="s">
        <v>239</v>
      </c>
      <c r="C6" s="547"/>
      <c r="D6" s="548"/>
      <c r="E6" s="133">
        <v>4.1000000000000002E-2</v>
      </c>
      <c r="G6" s="538" t="s">
        <v>240</v>
      </c>
      <c r="H6" s="539"/>
      <c r="I6" s="544">
        <f>ROUND(IF(AND(E7&gt;0,E8&gt;0),E7*E8,""),0)</f>
        <v>180</v>
      </c>
      <c r="J6" s="545"/>
      <c r="K6" s="545"/>
      <c r="Z6" s="130"/>
    </row>
    <row r="7" spans="1:26" ht="24" customHeight="1" x14ac:dyDescent="0.25">
      <c r="B7" s="546" t="s">
        <v>241</v>
      </c>
      <c r="C7" s="547"/>
      <c r="D7" s="548"/>
      <c r="E7" s="134">
        <v>15</v>
      </c>
      <c r="G7" s="538" t="s">
        <v>242</v>
      </c>
      <c r="H7" s="539"/>
      <c r="I7" s="544">
        <f>I6</f>
        <v>180</v>
      </c>
      <c r="J7" s="545"/>
      <c r="K7" s="545"/>
      <c r="Z7" s="130"/>
    </row>
    <row r="8" spans="1:26" ht="24" customHeight="1" x14ac:dyDescent="0.25">
      <c r="B8" s="546" t="s">
        <v>243</v>
      </c>
      <c r="C8" s="547"/>
      <c r="D8" s="548"/>
      <c r="E8" s="134">
        <v>12</v>
      </c>
      <c r="G8" s="538" t="s">
        <v>244</v>
      </c>
      <c r="H8" s="539"/>
      <c r="I8" s="544">
        <f>IF(I7="", "", I7*E12)</f>
        <v>0</v>
      </c>
      <c r="J8" s="545"/>
      <c r="K8" s="545"/>
      <c r="Z8" s="130"/>
    </row>
    <row r="9" spans="1:26" ht="24" customHeight="1" x14ac:dyDescent="0.25">
      <c r="B9" s="557" t="s">
        <v>245</v>
      </c>
      <c r="C9" s="547"/>
      <c r="D9" s="135"/>
      <c r="E9" s="136">
        <v>45634</v>
      </c>
      <c r="G9" s="538" t="s">
        <v>246</v>
      </c>
      <c r="H9" s="539"/>
      <c r="I9" s="554">
        <f>IF(I7="","",SUM(_xlfn.ANCHORARRAY(I15)))</f>
        <v>272381.15000000008</v>
      </c>
      <c r="J9" s="545"/>
      <c r="K9" s="545"/>
      <c r="Z9" s="130"/>
    </row>
    <row r="10" spans="1:26" ht="24" customHeight="1" x14ac:dyDescent="0.25">
      <c r="C10" s="137"/>
      <c r="D10" s="121"/>
      <c r="E10" s="121"/>
      <c r="F10" s="138"/>
      <c r="G10" s="564" t="s">
        <v>247</v>
      </c>
      <c r="H10" s="565"/>
      <c r="I10" s="566">
        <f>IF(I7="","",SUM(_xlfn.ANCHORARRAY(G15)))</f>
        <v>1072381.1803037492</v>
      </c>
      <c r="J10" s="567"/>
      <c r="K10" s="567"/>
      <c r="Z10" s="130"/>
    </row>
    <row r="11" spans="1:26" ht="24" customHeight="1" x14ac:dyDescent="0.25">
      <c r="B11" s="558" t="s">
        <v>248</v>
      </c>
      <c r="C11" s="568"/>
      <c r="D11" s="569"/>
      <c r="E11" s="140">
        <v>0</v>
      </c>
      <c r="F11" s="138"/>
      <c r="G11" s="187"/>
      <c r="H11" s="187"/>
      <c r="I11" s="187"/>
      <c r="J11" s="187"/>
      <c r="K11" s="187"/>
      <c r="Z11" s="130"/>
    </row>
    <row r="12" spans="1:26" ht="24" customHeight="1" x14ac:dyDescent="0.25">
      <c r="B12" s="558" t="s">
        <v>249</v>
      </c>
      <c r="C12" s="568"/>
      <c r="D12" s="569"/>
      <c r="E12" s="141">
        <v>0</v>
      </c>
      <c r="F12" s="138"/>
      <c r="G12" s="560" t="s">
        <v>250</v>
      </c>
      <c r="H12" s="569"/>
      <c r="I12" s="561" t="s">
        <v>251</v>
      </c>
      <c r="J12" s="569"/>
      <c r="K12" s="569"/>
      <c r="Z12" s="130"/>
    </row>
    <row r="13" spans="1:26" ht="31.5" customHeight="1" x14ac:dyDescent="0.25">
      <c r="C13" s="117"/>
    </row>
    <row r="14" spans="1:26" ht="48" customHeight="1" x14ac:dyDescent="0.25">
      <c r="A14" s="188"/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1:26" ht="18" customHeight="1" x14ac:dyDescent="0.25">
      <c r="B15" s="118">
        <f t="array" ref="B15:B194">IF(I7="","",_xlfn.SEQUENCE(I7))</f>
        <v>1</v>
      </c>
      <c r="C15" s="119">
        <f t="array" ref="C15:C194">IF(I7="","",EDATE($E$9,(_xlfn.SEQUENCE(I7)-1)*(12/$E$8)))</f>
        <v>45634</v>
      </c>
      <c r="D15" s="120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800000</v>
      </c>
      <c r="E15" s="120">
        <f t="array" ref="E15:E194">IF(I7="","",IF(_xlfn.SEQUENCE(I7)&lt;=$E$11,_xlfn.ANCHORARRAY(D15)*($E$6/$E$8), -PMT($E$6/$E$8,($E$7*$E$8)-$E$11,$E$5)))</f>
        <v>5957.6732239097446</v>
      </c>
      <c r="F15" s="120">
        <f t="array" ref="F15:F194">IF(I7="","",_xlfn.SEQUENCE(I7,1,1,1)*0 + $E$12)</f>
        <v>0</v>
      </c>
      <c r="G15" s="120">
        <f t="array" ref="G15:G194">IF(I7="","",_xlfn.ANCHORARRAY(E15)+_xlfn.ANCHORARRAY(F15))</f>
        <v>5957.6732239097446</v>
      </c>
      <c r="H15" s="120">
        <f t="array" ref="H15:H194">IF(I7="","",ROUND(IF(_xlfn.SEQUENCE(I7)&lt;=$E$11,0,_xlfn.ANCHORARRAY( E15) -_xlfn.ANCHORARRAY( I15)),2))</f>
        <v>3224.34</v>
      </c>
      <c r="I15" s="120">
        <f t="array" ref="I15:I194">IF(I7="","",ROUND(_xlfn.ANCHORARRAY(D15)*($E$6/$E$8),2))</f>
        <v>2733.33</v>
      </c>
      <c r="J15" s="120">
        <f t="array" ref="J15:J194">IF(I7="","",ROUND(IF(_xlfn.SEQUENCE(I7)&lt;=$E$11,$E$5, $E$5*(1+($E$6/$E$8))^(_xlfn.SEQUENCE(I7)-$E$11) - (-PMT($E$6/$E$8,($E$7*$E$8)-$E$11,$E$5))*(((1+($E$6/$E$8))^(_xlfn.SEQUENCE(I7)-$E$11)-1)/($E$6/$E$8)) ),2))</f>
        <v>796775.66</v>
      </c>
      <c r="K15" s="120">
        <f t="array" ref="K15:K194">IF(I7="","",_xlfn.SCAN(0,_xlfn.TAKE(_xlfn.ANCHORARRAY(I15),I7),_xlfn.LAMBDA(_xlpm.a,_xlpm.v,_xlpm.a+_xlpm.v)))</f>
        <v>2733.33</v>
      </c>
      <c r="Z15" s="119">
        <f t="array" ref="Z15:Z194">IFERROR(IF(I7="","",EOMONTH(EDATE($E$9,(_xlfn.SEQUENCE(I7)-1)*(12/$E$8)),0)),"")</f>
        <v>45657</v>
      </c>
    </row>
    <row r="16" spans="1:26" ht="18" customHeight="1" x14ac:dyDescent="0.25">
      <c r="B16" s="118">
        <v>2</v>
      </c>
      <c r="C16" s="119">
        <v>45665</v>
      </c>
      <c r="D16" s="120">
        <v>796775.66</v>
      </c>
      <c r="E16" s="120">
        <v>5957.6732239097446</v>
      </c>
      <c r="F16" s="120">
        <v>0</v>
      </c>
      <c r="G16" s="120">
        <v>5957.6732239097446</v>
      </c>
      <c r="H16" s="120">
        <v>3235.35</v>
      </c>
      <c r="I16" s="120">
        <v>2722.32</v>
      </c>
      <c r="J16" s="120">
        <v>793540.3</v>
      </c>
      <c r="K16" s="120">
        <v>5455.65</v>
      </c>
      <c r="Z16" s="119">
        <v>45688</v>
      </c>
    </row>
    <row r="17" spans="2:26" ht="18" customHeight="1" x14ac:dyDescent="0.25">
      <c r="B17" s="118">
        <v>3</v>
      </c>
      <c r="C17" s="119">
        <v>45696</v>
      </c>
      <c r="D17" s="120">
        <v>793540.3</v>
      </c>
      <c r="E17" s="120">
        <v>5957.6732239097446</v>
      </c>
      <c r="F17" s="120">
        <v>0</v>
      </c>
      <c r="G17" s="120">
        <v>5957.6732239097446</v>
      </c>
      <c r="H17" s="120">
        <v>3246.41</v>
      </c>
      <c r="I17" s="120">
        <v>2711.26</v>
      </c>
      <c r="J17" s="120">
        <v>790293.89</v>
      </c>
      <c r="K17" s="120">
        <v>8166.91</v>
      </c>
      <c r="Z17" s="119">
        <v>45716</v>
      </c>
    </row>
    <row r="18" spans="2:26" ht="18" customHeight="1" x14ac:dyDescent="0.25">
      <c r="B18" s="118">
        <v>4</v>
      </c>
      <c r="C18" s="119">
        <v>45724</v>
      </c>
      <c r="D18" s="120">
        <v>790293.89</v>
      </c>
      <c r="E18" s="120">
        <v>5957.6732239097446</v>
      </c>
      <c r="F18" s="120">
        <v>0</v>
      </c>
      <c r="G18" s="120">
        <v>5957.6732239097446</v>
      </c>
      <c r="H18" s="120">
        <v>3257.5</v>
      </c>
      <c r="I18" s="120">
        <v>2700.17</v>
      </c>
      <c r="J18" s="120">
        <v>787036.39</v>
      </c>
      <c r="K18" s="120">
        <v>10867.08</v>
      </c>
      <c r="Z18" s="119">
        <v>45747</v>
      </c>
    </row>
    <row r="19" spans="2:26" ht="18" customHeight="1" x14ac:dyDescent="0.25">
      <c r="B19" s="118">
        <v>5</v>
      </c>
      <c r="C19" s="119">
        <v>45755</v>
      </c>
      <c r="D19" s="120">
        <v>787036.39</v>
      </c>
      <c r="E19" s="120">
        <v>5957.6732239097446</v>
      </c>
      <c r="F19" s="120">
        <v>0</v>
      </c>
      <c r="G19" s="120">
        <v>5957.6732239097446</v>
      </c>
      <c r="H19" s="120">
        <v>3268.63</v>
      </c>
      <c r="I19" s="120">
        <v>2689.04</v>
      </c>
      <c r="J19" s="120">
        <v>783767.76</v>
      </c>
      <c r="K19" s="120">
        <v>13556.119999999999</v>
      </c>
      <c r="Z19" s="119">
        <v>45777</v>
      </c>
    </row>
    <row r="20" spans="2:26" ht="18" customHeight="1" x14ac:dyDescent="0.25">
      <c r="B20" s="118">
        <v>6</v>
      </c>
      <c r="C20" s="119">
        <v>45785</v>
      </c>
      <c r="D20" s="120">
        <v>783767.76</v>
      </c>
      <c r="E20" s="120">
        <v>5957.6732239097446</v>
      </c>
      <c r="F20" s="120">
        <v>0</v>
      </c>
      <c r="G20" s="120">
        <v>5957.6732239097446</v>
      </c>
      <c r="H20" s="120">
        <v>3279.8</v>
      </c>
      <c r="I20" s="120">
        <v>2677.87</v>
      </c>
      <c r="J20" s="120">
        <v>780487.96</v>
      </c>
      <c r="K20" s="120">
        <v>16233.989999999998</v>
      </c>
      <c r="Z20" s="119">
        <v>45808</v>
      </c>
    </row>
    <row r="21" spans="2:26" ht="18" customHeight="1" x14ac:dyDescent="0.25">
      <c r="B21" s="118">
        <v>7</v>
      </c>
      <c r="C21" s="119">
        <v>45816</v>
      </c>
      <c r="D21" s="120">
        <v>780487.96</v>
      </c>
      <c r="E21" s="120">
        <v>5957.6732239097446</v>
      </c>
      <c r="F21" s="120">
        <v>0</v>
      </c>
      <c r="G21" s="120">
        <v>5957.6732239097446</v>
      </c>
      <c r="H21" s="120">
        <v>3291</v>
      </c>
      <c r="I21" s="120">
        <v>2666.67</v>
      </c>
      <c r="J21" s="120">
        <v>777196.95</v>
      </c>
      <c r="K21" s="120">
        <v>18900.659999999996</v>
      </c>
      <c r="Z21" s="119">
        <v>45838</v>
      </c>
    </row>
    <row r="22" spans="2:26" ht="18" customHeight="1" x14ac:dyDescent="0.25">
      <c r="B22" s="118">
        <v>8</v>
      </c>
      <c r="C22" s="119">
        <v>45846</v>
      </c>
      <c r="D22" s="120">
        <v>777196.95</v>
      </c>
      <c r="E22" s="120">
        <v>5957.6732239097446</v>
      </c>
      <c r="F22" s="120">
        <v>0</v>
      </c>
      <c r="G22" s="120">
        <v>5957.6732239097446</v>
      </c>
      <c r="H22" s="120">
        <v>3302.25</v>
      </c>
      <c r="I22" s="120">
        <v>2655.42</v>
      </c>
      <c r="J22" s="120">
        <v>773894.7</v>
      </c>
      <c r="K22" s="120">
        <v>21556.079999999994</v>
      </c>
      <c r="Z22" s="119">
        <v>45869</v>
      </c>
    </row>
    <row r="23" spans="2:26" ht="18" customHeight="1" x14ac:dyDescent="0.25">
      <c r="B23" s="118">
        <v>9</v>
      </c>
      <c r="C23" s="119">
        <v>45877</v>
      </c>
      <c r="D23" s="120">
        <v>773894.7</v>
      </c>
      <c r="E23" s="120">
        <v>5957.6732239097446</v>
      </c>
      <c r="F23" s="120">
        <v>0</v>
      </c>
      <c r="G23" s="120">
        <v>5957.6732239097446</v>
      </c>
      <c r="H23" s="120">
        <v>3313.53</v>
      </c>
      <c r="I23" s="120">
        <v>2644.14</v>
      </c>
      <c r="J23" s="120">
        <v>770581.17</v>
      </c>
      <c r="K23" s="120">
        <v>24200.219999999994</v>
      </c>
      <c r="Z23" s="119">
        <v>45900</v>
      </c>
    </row>
    <row r="24" spans="2:26" ht="18" customHeight="1" x14ac:dyDescent="0.25">
      <c r="B24" s="118">
        <v>10</v>
      </c>
      <c r="C24" s="119">
        <v>45908</v>
      </c>
      <c r="D24" s="120">
        <v>770581.17</v>
      </c>
      <c r="E24" s="120">
        <v>5957.6732239097446</v>
      </c>
      <c r="F24" s="120">
        <v>0</v>
      </c>
      <c r="G24" s="120">
        <v>5957.6732239097446</v>
      </c>
      <c r="H24" s="120">
        <v>3324.85</v>
      </c>
      <c r="I24" s="120">
        <v>2632.82</v>
      </c>
      <c r="J24" s="120">
        <v>767256.31</v>
      </c>
      <c r="K24" s="120">
        <v>26833.039999999994</v>
      </c>
      <c r="Z24" s="119">
        <v>45930</v>
      </c>
    </row>
    <row r="25" spans="2:26" ht="18" customHeight="1" x14ac:dyDescent="0.25">
      <c r="B25" s="118">
        <v>11</v>
      </c>
      <c r="C25" s="119">
        <v>45938</v>
      </c>
      <c r="D25" s="120">
        <v>767256.31</v>
      </c>
      <c r="E25" s="120">
        <v>5957.6732239097446</v>
      </c>
      <c r="F25" s="120">
        <v>0</v>
      </c>
      <c r="G25" s="120">
        <v>5957.6732239097446</v>
      </c>
      <c r="H25" s="120">
        <v>3336.21</v>
      </c>
      <c r="I25" s="120">
        <v>2621.46</v>
      </c>
      <c r="J25" s="120">
        <v>763920.1</v>
      </c>
      <c r="K25" s="120">
        <v>29454.499999999993</v>
      </c>
      <c r="Z25" s="119">
        <v>45961</v>
      </c>
    </row>
    <row r="26" spans="2:26" ht="18" customHeight="1" x14ac:dyDescent="0.25">
      <c r="B26" s="118">
        <v>12</v>
      </c>
      <c r="C26" s="119">
        <v>45969</v>
      </c>
      <c r="D26" s="120">
        <v>763920.1</v>
      </c>
      <c r="E26" s="120">
        <v>5957.6732239097446</v>
      </c>
      <c r="F26" s="120">
        <v>0</v>
      </c>
      <c r="G26" s="120">
        <v>5957.6732239097446</v>
      </c>
      <c r="H26" s="120">
        <v>3347.61</v>
      </c>
      <c r="I26" s="120">
        <v>2610.06</v>
      </c>
      <c r="J26" s="120">
        <v>760572.49</v>
      </c>
      <c r="K26" s="120">
        <v>32064.559999999994</v>
      </c>
      <c r="Z26" s="119">
        <v>45991</v>
      </c>
    </row>
    <row r="27" spans="2:26" ht="18" customHeight="1" x14ac:dyDescent="0.25">
      <c r="B27" s="118">
        <v>13</v>
      </c>
      <c r="C27" s="119">
        <v>45999</v>
      </c>
      <c r="D27" s="120">
        <v>760572.49</v>
      </c>
      <c r="E27" s="120">
        <v>5957.6732239097446</v>
      </c>
      <c r="F27" s="120">
        <v>0</v>
      </c>
      <c r="G27" s="120">
        <v>5957.6732239097446</v>
      </c>
      <c r="H27" s="120">
        <v>3359.05</v>
      </c>
      <c r="I27" s="120">
        <v>2598.62</v>
      </c>
      <c r="J27" s="120">
        <v>757213.44</v>
      </c>
      <c r="K27" s="120">
        <v>34663.179999999993</v>
      </c>
      <c r="Z27" s="119">
        <v>46022</v>
      </c>
    </row>
    <row r="28" spans="2:26" ht="18" customHeight="1" x14ac:dyDescent="0.25">
      <c r="B28" s="118">
        <v>14</v>
      </c>
      <c r="C28" s="119">
        <v>46030</v>
      </c>
      <c r="D28" s="120">
        <v>757213.44</v>
      </c>
      <c r="E28" s="120">
        <v>5957.6732239097446</v>
      </c>
      <c r="F28" s="120">
        <v>0</v>
      </c>
      <c r="G28" s="120">
        <v>5957.6732239097446</v>
      </c>
      <c r="H28" s="120">
        <v>3370.52</v>
      </c>
      <c r="I28" s="120">
        <v>2587.15</v>
      </c>
      <c r="J28" s="120">
        <v>753842.91</v>
      </c>
      <c r="K28" s="120">
        <v>37250.329999999994</v>
      </c>
      <c r="Z28" s="119">
        <v>46053</v>
      </c>
    </row>
    <row r="29" spans="2:26" ht="18" customHeight="1" x14ac:dyDescent="0.25">
      <c r="B29" s="118">
        <v>15</v>
      </c>
      <c r="C29" s="119">
        <v>46061</v>
      </c>
      <c r="D29" s="120">
        <v>753842.91</v>
      </c>
      <c r="E29" s="120">
        <v>5957.6732239097446</v>
      </c>
      <c r="F29" s="120">
        <v>0</v>
      </c>
      <c r="G29" s="120">
        <v>5957.6732239097446</v>
      </c>
      <c r="H29" s="120">
        <v>3382.04</v>
      </c>
      <c r="I29" s="120">
        <v>2575.63</v>
      </c>
      <c r="J29" s="120">
        <v>750460.87</v>
      </c>
      <c r="K29" s="120">
        <v>39825.959999999992</v>
      </c>
      <c r="Z29" s="119">
        <v>46081</v>
      </c>
    </row>
    <row r="30" spans="2:26" ht="18" customHeight="1" x14ac:dyDescent="0.25">
      <c r="B30" s="118">
        <v>16</v>
      </c>
      <c r="C30" s="119">
        <v>46089</v>
      </c>
      <c r="D30" s="120">
        <v>750460.87</v>
      </c>
      <c r="E30" s="120">
        <v>5957.6732239097446</v>
      </c>
      <c r="F30" s="120">
        <v>0</v>
      </c>
      <c r="G30" s="120">
        <v>5957.6732239097446</v>
      </c>
      <c r="H30" s="120">
        <v>3393.6</v>
      </c>
      <c r="I30" s="120">
        <v>2564.0700000000002</v>
      </c>
      <c r="J30" s="120">
        <v>747067.27</v>
      </c>
      <c r="K30" s="120">
        <v>42390.029999999992</v>
      </c>
      <c r="Z30" s="119">
        <v>46112</v>
      </c>
    </row>
    <row r="31" spans="2:26" ht="18" customHeight="1" x14ac:dyDescent="0.25">
      <c r="B31" s="118">
        <v>17</v>
      </c>
      <c r="C31" s="119">
        <v>46120</v>
      </c>
      <c r="D31" s="120">
        <v>747067.27</v>
      </c>
      <c r="E31" s="120">
        <v>5957.6732239097446</v>
      </c>
      <c r="F31" s="120">
        <v>0</v>
      </c>
      <c r="G31" s="120">
        <v>5957.6732239097446</v>
      </c>
      <c r="H31" s="120">
        <v>3405.19</v>
      </c>
      <c r="I31" s="120">
        <v>2552.48</v>
      </c>
      <c r="J31" s="120">
        <v>743662.07</v>
      </c>
      <c r="K31" s="120">
        <v>44942.509999999995</v>
      </c>
      <c r="Z31" s="119">
        <v>46142</v>
      </c>
    </row>
    <row r="32" spans="2:26" ht="18" customHeight="1" x14ac:dyDescent="0.25">
      <c r="B32" s="118">
        <v>18</v>
      </c>
      <c r="C32" s="119">
        <v>46150</v>
      </c>
      <c r="D32" s="120">
        <v>743662.07</v>
      </c>
      <c r="E32" s="120">
        <v>5957.6732239097446</v>
      </c>
      <c r="F32" s="120">
        <v>0</v>
      </c>
      <c r="G32" s="120">
        <v>5957.6732239097446</v>
      </c>
      <c r="H32" s="120">
        <v>3416.82</v>
      </c>
      <c r="I32" s="120">
        <v>2540.85</v>
      </c>
      <c r="J32" s="120">
        <v>740245.25</v>
      </c>
      <c r="K32" s="120">
        <v>47483.359999999993</v>
      </c>
      <c r="Z32" s="119">
        <v>46173</v>
      </c>
    </row>
    <row r="33" spans="2:26" ht="18" customHeight="1" x14ac:dyDescent="0.25">
      <c r="B33" s="118">
        <v>19</v>
      </c>
      <c r="C33" s="119">
        <v>46181</v>
      </c>
      <c r="D33" s="120">
        <v>740245.25</v>
      </c>
      <c r="E33" s="120">
        <v>5957.6732239097446</v>
      </c>
      <c r="F33" s="120">
        <v>0</v>
      </c>
      <c r="G33" s="120">
        <v>5957.6732239097446</v>
      </c>
      <c r="H33" s="120">
        <v>3428.5</v>
      </c>
      <c r="I33" s="120">
        <v>2529.17</v>
      </c>
      <c r="J33" s="120">
        <v>736816.75</v>
      </c>
      <c r="K33" s="120">
        <v>50012.529999999992</v>
      </c>
      <c r="Z33" s="119">
        <v>46203</v>
      </c>
    </row>
    <row r="34" spans="2:26" ht="18" customHeight="1" x14ac:dyDescent="0.25">
      <c r="B34" s="118">
        <v>20</v>
      </c>
      <c r="C34" s="119">
        <v>46211</v>
      </c>
      <c r="D34" s="120">
        <v>736816.75</v>
      </c>
      <c r="E34" s="120">
        <v>5957.6732239097446</v>
      </c>
      <c r="F34" s="120">
        <v>0</v>
      </c>
      <c r="G34" s="120">
        <v>5957.6732239097446</v>
      </c>
      <c r="H34" s="120">
        <v>3440.21</v>
      </c>
      <c r="I34" s="120">
        <v>2517.46</v>
      </c>
      <c r="J34" s="120">
        <v>733376.53</v>
      </c>
      <c r="K34" s="120">
        <v>52529.989999999991</v>
      </c>
      <c r="Z34" s="119">
        <v>46234</v>
      </c>
    </row>
    <row r="35" spans="2:26" ht="18" customHeight="1" x14ac:dyDescent="0.25">
      <c r="B35" s="118">
        <v>21</v>
      </c>
      <c r="C35" s="119">
        <v>46242</v>
      </c>
      <c r="D35" s="120">
        <v>733376.53</v>
      </c>
      <c r="E35" s="120">
        <v>5957.6732239097446</v>
      </c>
      <c r="F35" s="120">
        <v>0</v>
      </c>
      <c r="G35" s="120">
        <v>5957.6732239097446</v>
      </c>
      <c r="H35" s="120">
        <v>3451.97</v>
      </c>
      <c r="I35" s="120">
        <v>2505.6999999999998</v>
      </c>
      <c r="J35" s="120">
        <v>729924.56</v>
      </c>
      <c r="K35" s="120">
        <v>55035.689999999988</v>
      </c>
      <c r="Z35" s="119">
        <v>46265</v>
      </c>
    </row>
    <row r="36" spans="2:26" ht="18" customHeight="1" x14ac:dyDescent="0.25">
      <c r="B36" s="118">
        <v>22</v>
      </c>
      <c r="C36" s="119">
        <v>46273</v>
      </c>
      <c r="D36" s="120">
        <v>729924.56</v>
      </c>
      <c r="E36" s="120">
        <v>5957.6732239097446</v>
      </c>
      <c r="F36" s="120">
        <v>0</v>
      </c>
      <c r="G36" s="120">
        <v>5957.6732239097446</v>
      </c>
      <c r="H36" s="120">
        <v>3463.76</v>
      </c>
      <c r="I36" s="120">
        <v>2493.91</v>
      </c>
      <c r="J36" s="120">
        <v>726460.79</v>
      </c>
      <c r="K36" s="120">
        <v>57529.599999999991</v>
      </c>
      <c r="Z36" s="119">
        <v>46295</v>
      </c>
    </row>
    <row r="37" spans="2:26" ht="18" customHeight="1" x14ac:dyDescent="0.25">
      <c r="B37" s="118">
        <v>23</v>
      </c>
      <c r="C37" s="119">
        <v>46303</v>
      </c>
      <c r="D37" s="120">
        <v>726460.79</v>
      </c>
      <c r="E37" s="120">
        <v>5957.6732239097446</v>
      </c>
      <c r="F37" s="120">
        <v>0</v>
      </c>
      <c r="G37" s="120">
        <v>5957.6732239097446</v>
      </c>
      <c r="H37" s="120">
        <v>3475.6</v>
      </c>
      <c r="I37" s="120">
        <v>2482.0700000000002</v>
      </c>
      <c r="J37" s="120">
        <v>722985.2</v>
      </c>
      <c r="K37" s="120">
        <v>60011.669999999991</v>
      </c>
      <c r="Z37" s="119">
        <v>46326</v>
      </c>
    </row>
    <row r="38" spans="2:26" ht="18" customHeight="1" x14ac:dyDescent="0.25">
      <c r="B38" s="118">
        <v>24</v>
      </c>
      <c r="C38" s="119">
        <v>46334</v>
      </c>
      <c r="D38" s="120">
        <v>722985.2</v>
      </c>
      <c r="E38" s="120">
        <v>5957.6732239097446</v>
      </c>
      <c r="F38" s="120">
        <v>0</v>
      </c>
      <c r="G38" s="120">
        <v>5957.6732239097446</v>
      </c>
      <c r="H38" s="120">
        <v>3487.47</v>
      </c>
      <c r="I38" s="120">
        <v>2470.1999999999998</v>
      </c>
      <c r="J38" s="120">
        <v>719497.72</v>
      </c>
      <c r="K38" s="120">
        <v>62481.869999999988</v>
      </c>
      <c r="Z38" s="119">
        <v>46356</v>
      </c>
    </row>
    <row r="39" spans="2:26" ht="18" customHeight="1" x14ac:dyDescent="0.25">
      <c r="B39" s="118">
        <v>25</v>
      </c>
      <c r="C39" s="119">
        <v>46364</v>
      </c>
      <c r="D39" s="120">
        <v>719497.72</v>
      </c>
      <c r="E39" s="120">
        <v>5957.6732239097446</v>
      </c>
      <c r="F39" s="120">
        <v>0</v>
      </c>
      <c r="G39" s="120">
        <v>5957.6732239097446</v>
      </c>
      <c r="H39" s="120">
        <v>3499.39</v>
      </c>
      <c r="I39" s="120">
        <v>2458.2800000000002</v>
      </c>
      <c r="J39" s="120">
        <v>715998.33</v>
      </c>
      <c r="K39" s="120">
        <v>64940.149999999987</v>
      </c>
      <c r="Z39" s="119">
        <v>46387</v>
      </c>
    </row>
    <row r="40" spans="2:26" ht="18" customHeight="1" x14ac:dyDescent="0.25">
      <c r="B40" s="118">
        <v>26</v>
      </c>
      <c r="C40" s="119">
        <v>46395</v>
      </c>
      <c r="D40" s="120">
        <v>715998.33</v>
      </c>
      <c r="E40" s="120">
        <v>5957.6732239097446</v>
      </c>
      <c r="F40" s="120">
        <v>0</v>
      </c>
      <c r="G40" s="120">
        <v>5957.6732239097446</v>
      </c>
      <c r="H40" s="120">
        <v>3511.34</v>
      </c>
      <c r="I40" s="120">
        <v>2446.33</v>
      </c>
      <c r="J40" s="120">
        <v>712486.99</v>
      </c>
      <c r="K40" s="120">
        <v>67386.479999999981</v>
      </c>
      <c r="Z40" s="119">
        <v>46418</v>
      </c>
    </row>
    <row r="41" spans="2:26" ht="18" customHeight="1" x14ac:dyDescent="0.25">
      <c r="B41" s="118">
        <v>27</v>
      </c>
      <c r="C41" s="119">
        <v>46426</v>
      </c>
      <c r="D41" s="120">
        <v>712486.99</v>
      </c>
      <c r="E41" s="120">
        <v>5957.6732239097446</v>
      </c>
      <c r="F41" s="120">
        <v>0</v>
      </c>
      <c r="G41" s="120">
        <v>5957.6732239097446</v>
      </c>
      <c r="H41" s="120">
        <v>3523.34</v>
      </c>
      <c r="I41" s="120">
        <v>2434.33</v>
      </c>
      <c r="J41" s="120">
        <v>708963.64</v>
      </c>
      <c r="K41" s="120">
        <v>69820.809999999983</v>
      </c>
      <c r="Z41" s="119">
        <v>46446</v>
      </c>
    </row>
    <row r="42" spans="2:26" ht="18" customHeight="1" x14ac:dyDescent="0.25">
      <c r="B42" s="118">
        <v>28</v>
      </c>
      <c r="C42" s="119">
        <v>46454</v>
      </c>
      <c r="D42" s="120">
        <v>708963.64</v>
      </c>
      <c r="E42" s="120">
        <v>5957.6732239097446</v>
      </c>
      <c r="F42" s="120">
        <v>0</v>
      </c>
      <c r="G42" s="120">
        <v>5957.6732239097446</v>
      </c>
      <c r="H42" s="120">
        <v>3535.38</v>
      </c>
      <c r="I42" s="120">
        <v>2422.29</v>
      </c>
      <c r="J42" s="120">
        <v>705428.26</v>
      </c>
      <c r="K42" s="120">
        <v>72243.099999999977</v>
      </c>
      <c r="Z42" s="119">
        <v>46477</v>
      </c>
    </row>
    <row r="43" spans="2:26" ht="18" customHeight="1" x14ac:dyDescent="0.25">
      <c r="B43" s="118">
        <v>29</v>
      </c>
      <c r="C43" s="119">
        <v>46485</v>
      </c>
      <c r="D43" s="120">
        <v>705428.26</v>
      </c>
      <c r="E43" s="120">
        <v>5957.6732239097446</v>
      </c>
      <c r="F43" s="120">
        <v>0</v>
      </c>
      <c r="G43" s="120">
        <v>5957.6732239097446</v>
      </c>
      <c r="H43" s="120">
        <v>3547.46</v>
      </c>
      <c r="I43" s="120">
        <v>2410.21</v>
      </c>
      <c r="J43" s="120">
        <v>701880.8</v>
      </c>
      <c r="K43" s="120">
        <v>74653.309999999983</v>
      </c>
      <c r="Z43" s="119">
        <v>46507</v>
      </c>
    </row>
    <row r="44" spans="2:26" ht="18" customHeight="1" x14ac:dyDescent="0.25">
      <c r="B44" s="118">
        <v>30</v>
      </c>
      <c r="C44" s="119">
        <v>46515</v>
      </c>
      <c r="D44" s="120">
        <v>701880.8</v>
      </c>
      <c r="E44" s="120">
        <v>5957.6732239097446</v>
      </c>
      <c r="F44" s="120">
        <v>0</v>
      </c>
      <c r="G44" s="120">
        <v>5957.6732239097446</v>
      </c>
      <c r="H44" s="120">
        <v>3559.58</v>
      </c>
      <c r="I44" s="120">
        <v>2398.09</v>
      </c>
      <c r="J44" s="120">
        <v>698321.22</v>
      </c>
      <c r="K44" s="120">
        <v>77051.39999999998</v>
      </c>
      <c r="Z44" s="119">
        <v>46538</v>
      </c>
    </row>
    <row r="45" spans="2:26" ht="18" customHeight="1" x14ac:dyDescent="0.25">
      <c r="B45" s="118">
        <v>31</v>
      </c>
      <c r="C45" s="119">
        <v>46546</v>
      </c>
      <c r="D45" s="120">
        <v>698321.22</v>
      </c>
      <c r="E45" s="120">
        <v>5957.6732239097446</v>
      </c>
      <c r="F45" s="120">
        <v>0</v>
      </c>
      <c r="G45" s="120">
        <v>5957.6732239097446</v>
      </c>
      <c r="H45" s="120">
        <v>3571.74</v>
      </c>
      <c r="I45" s="120">
        <v>2385.9299999999998</v>
      </c>
      <c r="J45" s="120">
        <v>694749.48</v>
      </c>
      <c r="K45" s="120">
        <v>79437.329999999973</v>
      </c>
      <c r="Z45" s="119">
        <v>46568</v>
      </c>
    </row>
    <row r="46" spans="2:26" ht="18" customHeight="1" x14ac:dyDescent="0.25">
      <c r="B46" s="118">
        <v>32</v>
      </c>
      <c r="C46" s="119">
        <v>46576</v>
      </c>
      <c r="D46" s="120">
        <v>694749.48</v>
      </c>
      <c r="E46" s="120">
        <v>5957.6732239097446</v>
      </c>
      <c r="F46" s="120">
        <v>0</v>
      </c>
      <c r="G46" s="120">
        <v>5957.6732239097446</v>
      </c>
      <c r="H46" s="120">
        <v>3583.94</v>
      </c>
      <c r="I46" s="120">
        <v>2373.73</v>
      </c>
      <c r="J46" s="120">
        <v>691165.53</v>
      </c>
      <c r="K46" s="120">
        <v>81811.059999999969</v>
      </c>
      <c r="Z46" s="119">
        <v>46599</v>
      </c>
    </row>
    <row r="47" spans="2:26" ht="18" customHeight="1" x14ac:dyDescent="0.25">
      <c r="B47" s="118">
        <v>33</v>
      </c>
      <c r="C47" s="119">
        <v>46607</v>
      </c>
      <c r="D47" s="120">
        <v>691165.53</v>
      </c>
      <c r="E47" s="120">
        <v>5957.6732239097446</v>
      </c>
      <c r="F47" s="120">
        <v>0</v>
      </c>
      <c r="G47" s="120">
        <v>5957.6732239097446</v>
      </c>
      <c r="H47" s="120">
        <v>3596.19</v>
      </c>
      <c r="I47" s="120">
        <v>2361.48</v>
      </c>
      <c r="J47" s="120">
        <v>687569.34</v>
      </c>
      <c r="K47" s="120">
        <v>84172.539999999964</v>
      </c>
      <c r="Z47" s="119">
        <v>46630</v>
      </c>
    </row>
    <row r="48" spans="2:26" ht="18" customHeight="1" x14ac:dyDescent="0.25">
      <c r="B48" s="118">
        <v>34</v>
      </c>
      <c r="C48" s="119">
        <v>46638</v>
      </c>
      <c r="D48" s="120">
        <v>687569.34</v>
      </c>
      <c r="E48" s="120">
        <v>5957.6732239097446</v>
      </c>
      <c r="F48" s="120">
        <v>0</v>
      </c>
      <c r="G48" s="120">
        <v>5957.6732239097446</v>
      </c>
      <c r="H48" s="120">
        <v>3608.47</v>
      </c>
      <c r="I48" s="120">
        <v>2349.1999999999998</v>
      </c>
      <c r="J48" s="120">
        <v>683960.87</v>
      </c>
      <c r="K48" s="120">
        <v>86521.739999999962</v>
      </c>
      <c r="Z48" s="119">
        <v>46660</v>
      </c>
    </row>
    <row r="49" spans="2:26" ht="18" customHeight="1" x14ac:dyDescent="0.25">
      <c r="B49" s="118">
        <v>35</v>
      </c>
      <c r="C49" s="119">
        <v>46668</v>
      </c>
      <c r="D49" s="120">
        <v>683960.87</v>
      </c>
      <c r="E49" s="120">
        <v>5957.6732239097446</v>
      </c>
      <c r="F49" s="120">
        <v>0</v>
      </c>
      <c r="G49" s="120">
        <v>5957.6732239097446</v>
      </c>
      <c r="H49" s="120">
        <v>3620.8</v>
      </c>
      <c r="I49" s="120">
        <v>2336.87</v>
      </c>
      <c r="J49" s="120">
        <v>680340.06</v>
      </c>
      <c r="K49" s="120">
        <v>88858.609999999957</v>
      </c>
      <c r="Z49" s="119">
        <v>46691</v>
      </c>
    </row>
    <row r="50" spans="2:26" ht="18" customHeight="1" x14ac:dyDescent="0.25">
      <c r="B50" s="118">
        <v>36</v>
      </c>
      <c r="C50" s="119">
        <v>46699</v>
      </c>
      <c r="D50" s="120">
        <v>680340.06</v>
      </c>
      <c r="E50" s="120">
        <v>5957.6732239097446</v>
      </c>
      <c r="F50" s="120">
        <v>0</v>
      </c>
      <c r="G50" s="120">
        <v>5957.6732239097446</v>
      </c>
      <c r="H50" s="120">
        <v>3633.17</v>
      </c>
      <c r="I50" s="120">
        <v>2324.5</v>
      </c>
      <c r="J50" s="120">
        <v>676706.88</v>
      </c>
      <c r="K50" s="120">
        <v>91183.109999999957</v>
      </c>
      <c r="Z50" s="119">
        <v>46721</v>
      </c>
    </row>
    <row r="51" spans="2:26" ht="18" customHeight="1" x14ac:dyDescent="0.25">
      <c r="B51" s="118">
        <v>37</v>
      </c>
      <c r="C51" s="119">
        <v>46729</v>
      </c>
      <c r="D51" s="120">
        <v>676706.88</v>
      </c>
      <c r="E51" s="120">
        <v>5957.6732239097446</v>
      </c>
      <c r="F51" s="120">
        <v>0</v>
      </c>
      <c r="G51" s="120">
        <v>5957.6732239097446</v>
      </c>
      <c r="H51" s="120">
        <v>3645.59</v>
      </c>
      <c r="I51" s="120">
        <v>2312.08</v>
      </c>
      <c r="J51" s="120">
        <v>673061.29</v>
      </c>
      <c r="K51" s="120">
        <v>93495.189999999959</v>
      </c>
      <c r="Z51" s="119">
        <v>46752</v>
      </c>
    </row>
    <row r="52" spans="2:26" ht="18" customHeight="1" x14ac:dyDescent="0.25">
      <c r="B52" s="118">
        <v>38</v>
      </c>
      <c r="C52" s="119">
        <v>46760</v>
      </c>
      <c r="D52" s="120">
        <v>673061.29</v>
      </c>
      <c r="E52" s="120">
        <v>5957.6732239097446</v>
      </c>
      <c r="F52" s="120">
        <v>0</v>
      </c>
      <c r="G52" s="120">
        <v>5957.6732239097446</v>
      </c>
      <c r="H52" s="120">
        <v>3658.04</v>
      </c>
      <c r="I52" s="120">
        <v>2299.63</v>
      </c>
      <c r="J52" s="120">
        <v>669403.24</v>
      </c>
      <c r="K52" s="120">
        <v>95794.819999999963</v>
      </c>
      <c r="Z52" s="119">
        <v>46783</v>
      </c>
    </row>
    <row r="53" spans="2:26" ht="18" customHeight="1" x14ac:dyDescent="0.25">
      <c r="B53" s="118">
        <v>39</v>
      </c>
      <c r="C53" s="119">
        <v>46791</v>
      </c>
      <c r="D53" s="120">
        <v>669403.24</v>
      </c>
      <c r="E53" s="120">
        <v>5957.6732239097446</v>
      </c>
      <c r="F53" s="120">
        <v>0</v>
      </c>
      <c r="G53" s="120">
        <v>5957.6732239097446</v>
      </c>
      <c r="H53" s="120">
        <v>3670.54</v>
      </c>
      <c r="I53" s="120">
        <v>2287.13</v>
      </c>
      <c r="J53" s="120">
        <v>665732.69999999995</v>
      </c>
      <c r="K53" s="120">
        <v>98081.949999999968</v>
      </c>
      <c r="Z53" s="119">
        <v>46812</v>
      </c>
    </row>
    <row r="54" spans="2:26" ht="18" customHeight="1" x14ac:dyDescent="0.25">
      <c r="B54" s="118">
        <v>40</v>
      </c>
      <c r="C54" s="119">
        <v>46820</v>
      </c>
      <c r="D54" s="120">
        <v>665732.69999999995</v>
      </c>
      <c r="E54" s="120">
        <v>5957.6732239097446</v>
      </c>
      <c r="F54" s="120">
        <v>0</v>
      </c>
      <c r="G54" s="120">
        <v>5957.6732239097446</v>
      </c>
      <c r="H54" s="120">
        <v>3683.08</v>
      </c>
      <c r="I54" s="120">
        <v>2274.59</v>
      </c>
      <c r="J54" s="120">
        <v>662049.61</v>
      </c>
      <c r="K54" s="120">
        <v>100356.53999999996</v>
      </c>
      <c r="Z54" s="119">
        <v>46843</v>
      </c>
    </row>
    <row r="55" spans="2:26" ht="18" customHeight="1" x14ac:dyDescent="0.25">
      <c r="B55" s="118">
        <v>41</v>
      </c>
      <c r="C55" s="119">
        <v>46851</v>
      </c>
      <c r="D55" s="120">
        <v>662049.61</v>
      </c>
      <c r="E55" s="120">
        <v>5957.6732239097446</v>
      </c>
      <c r="F55" s="120">
        <v>0</v>
      </c>
      <c r="G55" s="120">
        <v>5957.6732239097446</v>
      </c>
      <c r="H55" s="120">
        <v>3695.67</v>
      </c>
      <c r="I55" s="120">
        <v>2262</v>
      </c>
      <c r="J55" s="120">
        <v>658353.93999999994</v>
      </c>
      <c r="K55" s="120">
        <v>102618.53999999996</v>
      </c>
      <c r="Z55" s="119">
        <v>46873</v>
      </c>
    </row>
    <row r="56" spans="2:26" ht="18" customHeight="1" x14ac:dyDescent="0.25">
      <c r="B56" s="118">
        <v>42</v>
      </c>
      <c r="C56" s="119">
        <v>46881</v>
      </c>
      <c r="D56" s="120">
        <v>658353.93999999994</v>
      </c>
      <c r="E56" s="120">
        <v>5957.6732239097446</v>
      </c>
      <c r="F56" s="120">
        <v>0</v>
      </c>
      <c r="G56" s="120">
        <v>5957.6732239097446</v>
      </c>
      <c r="H56" s="120">
        <v>3708.29</v>
      </c>
      <c r="I56" s="120">
        <v>2249.38</v>
      </c>
      <c r="J56" s="120">
        <v>654645.64</v>
      </c>
      <c r="K56" s="120">
        <v>104867.91999999997</v>
      </c>
      <c r="Z56" s="119">
        <v>46904</v>
      </c>
    </row>
    <row r="57" spans="2:26" ht="18" customHeight="1" x14ac:dyDescent="0.25">
      <c r="B57" s="118">
        <v>43</v>
      </c>
      <c r="C57" s="119">
        <v>46912</v>
      </c>
      <c r="D57" s="120">
        <v>654645.64</v>
      </c>
      <c r="E57" s="120">
        <v>5957.6732239097446</v>
      </c>
      <c r="F57" s="120">
        <v>0</v>
      </c>
      <c r="G57" s="120">
        <v>5957.6732239097446</v>
      </c>
      <c r="H57" s="120">
        <v>3720.96</v>
      </c>
      <c r="I57" s="120">
        <v>2236.71</v>
      </c>
      <c r="J57" s="120">
        <v>650924.68000000005</v>
      </c>
      <c r="K57" s="120">
        <v>107104.62999999998</v>
      </c>
      <c r="Z57" s="119">
        <v>46934</v>
      </c>
    </row>
    <row r="58" spans="2:26" ht="18" customHeight="1" x14ac:dyDescent="0.25">
      <c r="B58" s="118">
        <v>44</v>
      </c>
      <c r="C58" s="119">
        <v>46942</v>
      </c>
      <c r="D58" s="120">
        <v>650924.68000000005</v>
      </c>
      <c r="E58" s="120">
        <v>5957.6732239097446</v>
      </c>
      <c r="F58" s="120">
        <v>0</v>
      </c>
      <c r="G58" s="120">
        <v>5957.6732239097446</v>
      </c>
      <c r="H58" s="120">
        <v>3733.68</v>
      </c>
      <c r="I58" s="120">
        <v>2223.9899999999998</v>
      </c>
      <c r="J58" s="120">
        <v>647190.99</v>
      </c>
      <c r="K58" s="120">
        <v>109328.61999999998</v>
      </c>
      <c r="Z58" s="119">
        <v>46965</v>
      </c>
    </row>
    <row r="59" spans="2:26" ht="18" customHeight="1" x14ac:dyDescent="0.25">
      <c r="B59" s="118">
        <v>45</v>
      </c>
      <c r="C59" s="119">
        <v>46973</v>
      </c>
      <c r="D59" s="120">
        <v>647190.99</v>
      </c>
      <c r="E59" s="120">
        <v>5957.6732239097446</v>
      </c>
      <c r="F59" s="120">
        <v>0</v>
      </c>
      <c r="G59" s="120">
        <v>5957.6732239097446</v>
      </c>
      <c r="H59" s="120">
        <v>3746.43</v>
      </c>
      <c r="I59" s="120">
        <v>2211.2399999999998</v>
      </c>
      <c r="J59" s="120">
        <v>643444.56000000006</v>
      </c>
      <c r="K59" s="120">
        <v>111539.85999999999</v>
      </c>
      <c r="Z59" s="119">
        <v>46996</v>
      </c>
    </row>
    <row r="60" spans="2:26" ht="18" customHeight="1" x14ac:dyDescent="0.25">
      <c r="B60" s="118">
        <v>46</v>
      </c>
      <c r="C60" s="119">
        <v>47004</v>
      </c>
      <c r="D60" s="120">
        <v>643444.56000000006</v>
      </c>
      <c r="E60" s="120">
        <v>5957.6732239097446</v>
      </c>
      <c r="F60" s="120">
        <v>0</v>
      </c>
      <c r="G60" s="120">
        <v>5957.6732239097446</v>
      </c>
      <c r="H60" s="120">
        <v>3759.23</v>
      </c>
      <c r="I60" s="120">
        <v>2198.44</v>
      </c>
      <c r="J60" s="120">
        <v>639685.31999999995</v>
      </c>
      <c r="K60" s="120">
        <v>113738.29999999999</v>
      </c>
      <c r="Z60" s="119">
        <v>47026</v>
      </c>
    </row>
    <row r="61" spans="2:26" ht="18" customHeight="1" x14ac:dyDescent="0.25">
      <c r="B61" s="118">
        <v>47</v>
      </c>
      <c r="C61" s="119">
        <v>47034</v>
      </c>
      <c r="D61" s="120">
        <v>639685.31999999995</v>
      </c>
      <c r="E61" s="120">
        <v>5957.6732239097446</v>
      </c>
      <c r="F61" s="120">
        <v>0</v>
      </c>
      <c r="G61" s="120">
        <v>5957.6732239097446</v>
      </c>
      <c r="H61" s="120">
        <v>3772.08</v>
      </c>
      <c r="I61" s="120">
        <v>2185.59</v>
      </c>
      <c r="J61" s="120">
        <v>635913.24</v>
      </c>
      <c r="K61" s="120">
        <v>115923.88999999998</v>
      </c>
      <c r="Z61" s="119">
        <v>47057</v>
      </c>
    </row>
    <row r="62" spans="2:26" ht="18" customHeight="1" x14ac:dyDescent="0.25">
      <c r="B62" s="118">
        <v>48</v>
      </c>
      <c r="C62" s="119">
        <v>47065</v>
      </c>
      <c r="D62" s="120">
        <v>635913.24</v>
      </c>
      <c r="E62" s="120">
        <v>5957.6732239097446</v>
      </c>
      <c r="F62" s="120">
        <v>0</v>
      </c>
      <c r="G62" s="120">
        <v>5957.6732239097446</v>
      </c>
      <c r="H62" s="120">
        <v>3784.97</v>
      </c>
      <c r="I62" s="120">
        <v>2172.6999999999998</v>
      </c>
      <c r="J62" s="120">
        <v>632128.27</v>
      </c>
      <c r="K62" s="120">
        <v>118096.58999999998</v>
      </c>
      <c r="Z62" s="119">
        <v>47087</v>
      </c>
    </row>
    <row r="63" spans="2:26" ht="18" customHeight="1" x14ac:dyDescent="0.25">
      <c r="B63" s="118">
        <v>49</v>
      </c>
      <c r="C63" s="119">
        <v>47095</v>
      </c>
      <c r="D63" s="120">
        <v>632128.27</v>
      </c>
      <c r="E63" s="120">
        <v>5957.6732239097446</v>
      </c>
      <c r="F63" s="120">
        <v>0</v>
      </c>
      <c r="G63" s="120">
        <v>5957.6732239097446</v>
      </c>
      <c r="H63" s="120">
        <v>3797.9</v>
      </c>
      <c r="I63" s="120">
        <v>2159.77</v>
      </c>
      <c r="J63" s="120">
        <v>628330.37</v>
      </c>
      <c r="K63" s="120">
        <v>120256.35999999999</v>
      </c>
      <c r="Z63" s="119">
        <v>47118</v>
      </c>
    </row>
    <row r="64" spans="2:26" ht="18" customHeight="1" x14ac:dyDescent="0.25">
      <c r="B64" s="118">
        <v>50</v>
      </c>
      <c r="C64" s="119">
        <v>47126</v>
      </c>
      <c r="D64" s="120">
        <v>628330.37</v>
      </c>
      <c r="E64" s="120">
        <v>5957.6732239097446</v>
      </c>
      <c r="F64" s="120">
        <v>0</v>
      </c>
      <c r="G64" s="120">
        <v>5957.6732239097446</v>
      </c>
      <c r="H64" s="120">
        <v>3810.87</v>
      </c>
      <c r="I64" s="120">
        <v>2146.8000000000002</v>
      </c>
      <c r="J64" s="120">
        <v>624519.49</v>
      </c>
      <c r="K64" s="120">
        <v>122403.15999999999</v>
      </c>
      <c r="Z64" s="119">
        <v>47149</v>
      </c>
    </row>
    <row r="65" spans="2:26" ht="18" customHeight="1" x14ac:dyDescent="0.25">
      <c r="B65" s="118">
        <v>51</v>
      </c>
      <c r="C65" s="119">
        <v>47157</v>
      </c>
      <c r="D65" s="120">
        <v>624519.49</v>
      </c>
      <c r="E65" s="120">
        <v>5957.6732239097446</v>
      </c>
      <c r="F65" s="120">
        <v>0</v>
      </c>
      <c r="G65" s="120">
        <v>5957.6732239097446</v>
      </c>
      <c r="H65" s="120">
        <v>3823.9</v>
      </c>
      <c r="I65" s="120">
        <v>2133.77</v>
      </c>
      <c r="J65" s="120">
        <v>620695.59</v>
      </c>
      <c r="K65" s="120">
        <v>124536.93</v>
      </c>
      <c r="Z65" s="119">
        <v>47177</v>
      </c>
    </row>
    <row r="66" spans="2:26" ht="18" customHeight="1" x14ac:dyDescent="0.25">
      <c r="B66" s="118">
        <v>52</v>
      </c>
      <c r="C66" s="119">
        <v>47185</v>
      </c>
      <c r="D66" s="120">
        <v>620695.59</v>
      </c>
      <c r="E66" s="120">
        <v>5957.6732239097446</v>
      </c>
      <c r="F66" s="120">
        <v>0</v>
      </c>
      <c r="G66" s="120">
        <v>5957.6732239097446</v>
      </c>
      <c r="H66" s="120">
        <v>3836.96</v>
      </c>
      <c r="I66" s="120">
        <v>2120.71</v>
      </c>
      <c r="J66" s="120">
        <v>616858.63</v>
      </c>
      <c r="K66" s="120">
        <v>126657.64</v>
      </c>
      <c r="Z66" s="119">
        <v>47208</v>
      </c>
    </row>
    <row r="67" spans="2:26" ht="18" customHeight="1" x14ac:dyDescent="0.25">
      <c r="B67" s="118">
        <v>53</v>
      </c>
      <c r="C67" s="119">
        <v>47216</v>
      </c>
      <c r="D67" s="120">
        <v>616858.63</v>
      </c>
      <c r="E67" s="120">
        <v>5957.6732239097446</v>
      </c>
      <c r="F67" s="120">
        <v>0</v>
      </c>
      <c r="G67" s="120">
        <v>5957.6732239097446</v>
      </c>
      <c r="H67" s="120">
        <v>3850.07</v>
      </c>
      <c r="I67" s="120">
        <v>2107.6</v>
      </c>
      <c r="J67" s="120">
        <v>613008.55000000005</v>
      </c>
      <c r="K67" s="120">
        <v>128765.24</v>
      </c>
      <c r="Z67" s="119">
        <v>47238</v>
      </c>
    </row>
    <row r="68" spans="2:26" ht="18" customHeight="1" x14ac:dyDescent="0.25">
      <c r="B68" s="118">
        <v>54</v>
      </c>
      <c r="C68" s="119">
        <v>47246</v>
      </c>
      <c r="D68" s="120">
        <v>613008.55000000005</v>
      </c>
      <c r="E68" s="120">
        <v>5957.6732239097446</v>
      </c>
      <c r="F68" s="120">
        <v>0</v>
      </c>
      <c r="G68" s="120">
        <v>5957.6732239097446</v>
      </c>
      <c r="H68" s="120">
        <v>3863.22</v>
      </c>
      <c r="I68" s="120">
        <v>2094.4499999999998</v>
      </c>
      <c r="J68" s="120">
        <v>609145.32999999996</v>
      </c>
      <c r="K68" s="120">
        <v>130859.69</v>
      </c>
      <c r="Z68" s="119">
        <v>47269</v>
      </c>
    </row>
    <row r="69" spans="2:26" ht="18" customHeight="1" x14ac:dyDescent="0.25">
      <c r="B69" s="118">
        <v>55</v>
      </c>
      <c r="C69" s="119">
        <v>47277</v>
      </c>
      <c r="D69" s="120">
        <v>609145.32999999996</v>
      </c>
      <c r="E69" s="120">
        <v>5957.6732239097446</v>
      </c>
      <c r="F69" s="120">
        <v>0</v>
      </c>
      <c r="G69" s="120">
        <v>5957.6732239097446</v>
      </c>
      <c r="H69" s="120">
        <v>3876.42</v>
      </c>
      <c r="I69" s="120">
        <v>2081.25</v>
      </c>
      <c r="J69" s="120">
        <v>605268.9</v>
      </c>
      <c r="K69" s="120">
        <v>132940.94</v>
      </c>
      <c r="Z69" s="119">
        <v>47299</v>
      </c>
    </row>
    <row r="70" spans="2:26" ht="18" customHeight="1" x14ac:dyDescent="0.25">
      <c r="B70" s="118">
        <v>56</v>
      </c>
      <c r="C70" s="119">
        <v>47307</v>
      </c>
      <c r="D70" s="120">
        <v>605268.9</v>
      </c>
      <c r="E70" s="120">
        <v>5957.6732239097446</v>
      </c>
      <c r="F70" s="120">
        <v>0</v>
      </c>
      <c r="G70" s="120">
        <v>5957.6732239097446</v>
      </c>
      <c r="H70" s="120">
        <v>3889.67</v>
      </c>
      <c r="I70" s="120">
        <v>2068</v>
      </c>
      <c r="J70" s="120">
        <v>601379.23</v>
      </c>
      <c r="K70" s="120">
        <v>135008.94</v>
      </c>
      <c r="Z70" s="119">
        <v>47330</v>
      </c>
    </row>
    <row r="71" spans="2:26" ht="18" customHeight="1" x14ac:dyDescent="0.25">
      <c r="B71" s="118">
        <v>57</v>
      </c>
      <c r="C71" s="119">
        <v>47338</v>
      </c>
      <c r="D71" s="120">
        <v>601379.23</v>
      </c>
      <c r="E71" s="120">
        <v>5957.6732239097446</v>
      </c>
      <c r="F71" s="120">
        <v>0</v>
      </c>
      <c r="G71" s="120">
        <v>5957.6732239097446</v>
      </c>
      <c r="H71" s="120">
        <v>3902.96</v>
      </c>
      <c r="I71" s="120">
        <v>2054.71</v>
      </c>
      <c r="J71" s="120">
        <v>597476.27</v>
      </c>
      <c r="K71" s="120">
        <v>137063.65</v>
      </c>
      <c r="Z71" s="119">
        <v>47361</v>
      </c>
    </row>
    <row r="72" spans="2:26" ht="18" customHeight="1" x14ac:dyDescent="0.25">
      <c r="B72" s="118">
        <v>58</v>
      </c>
      <c r="C72" s="119">
        <v>47369</v>
      </c>
      <c r="D72" s="120">
        <v>597476.27</v>
      </c>
      <c r="E72" s="120">
        <v>5957.6732239097446</v>
      </c>
      <c r="F72" s="120">
        <v>0</v>
      </c>
      <c r="G72" s="120">
        <v>5957.6732239097446</v>
      </c>
      <c r="H72" s="120">
        <v>3916.29</v>
      </c>
      <c r="I72" s="120">
        <v>2041.38</v>
      </c>
      <c r="J72" s="120">
        <v>593559.97</v>
      </c>
      <c r="K72" s="120">
        <v>139105.03</v>
      </c>
      <c r="Z72" s="119">
        <v>47391</v>
      </c>
    </row>
    <row r="73" spans="2:26" ht="18" customHeight="1" x14ac:dyDescent="0.25">
      <c r="B73" s="118">
        <v>59</v>
      </c>
      <c r="C73" s="119">
        <v>47399</v>
      </c>
      <c r="D73" s="120">
        <v>593559.97</v>
      </c>
      <c r="E73" s="120">
        <v>5957.6732239097446</v>
      </c>
      <c r="F73" s="120">
        <v>0</v>
      </c>
      <c r="G73" s="120">
        <v>5957.6732239097446</v>
      </c>
      <c r="H73" s="120">
        <v>3929.67</v>
      </c>
      <c r="I73" s="120">
        <v>2028</v>
      </c>
      <c r="J73" s="120">
        <v>589630.30000000005</v>
      </c>
      <c r="K73" s="120">
        <v>141133.03</v>
      </c>
      <c r="Z73" s="119">
        <v>47422</v>
      </c>
    </row>
    <row r="74" spans="2:26" ht="18" customHeight="1" x14ac:dyDescent="0.25">
      <c r="B74" s="118">
        <v>60</v>
      </c>
      <c r="C74" s="119">
        <v>47430</v>
      </c>
      <c r="D74" s="120">
        <v>589630.30000000005</v>
      </c>
      <c r="E74" s="120">
        <v>5957.6732239097446</v>
      </c>
      <c r="F74" s="120">
        <v>0</v>
      </c>
      <c r="G74" s="120">
        <v>5957.6732239097446</v>
      </c>
      <c r="H74" s="120">
        <v>3943.1</v>
      </c>
      <c r="I74" s="120">
        <v>2014.57</v>
      </c>
      <c r="J74" s="120">
        <v>585687.18999999994</v>
      </c>
      <c r="K74" s="120">
        <v>143147.6</v>
      </c>
      <c r="Z74" s="119">
        <v>47452</v>
      </c>
    </row>
    <row r="75" spans="2:26" ht="18" customHeight="1" x14ac:dyDescent="0.25">
      <c r="B75" s="118">
        <v>61</v>
      </c>
      <c r="C75" s="119">
        <v>47460</v>
      </c>
      <c r="D75" s="120">
        <v>585687.18999999994</v>
      </c>
      <c r="E75" s="120">
        <v>5957.6732239097446</v>
      </c>
      <c r="F75" s="120">
        <v>0</v>
      </c>
      <c r="G75" s="120">
        <v>5957.6732239097446</v>
      </c>
      <c r="H75" s="120">
        <v>3956.57</v>
      </c>
      <c r="I75" s="120">
        <v>2001.1</v>
      </c>
      <c r="J75" s="120">
        <v>581730.62</v>
      </c>
      <c r="K75" s="120">
        <v>145148.70000000001</v>
      </c>
      <c r="Z75" s="119">
        <v>47483</v>
      </c>
    </row>
    <row r="76" spans="2:26" ht="18" customHeight="1" x14ac:dyDescent="0.25">
      <c r="B76" s="118">
        <v>62</v>
      </c>
      <c r="C76" s="119">
        <v>47491</v>
      </c>
      <c r="D76" s="120">
        <v>581730.62</v>
      </c>
      <c r="E76" s="120">
        <v>5957.6732239097446</v>
      </c>
      <c r="F76" s="120">
        <v>0</v>
      </c>
      <c r="G76" s="120">
        <v>5957.6732239097446</v>
      </c>
      <c r="H76" s="120">
        <v>3970.09</v>
      </c>
      <c r="I76" s="120">
        <v>1987.58</v>
      </c>
      <c r="J76" s="120">
        <v>577760.52</v>
      </c>
      <c r="K76" s="120">
        <v>147136.28</v>
      </c>
      <c r="Z76" s="119">
        <v>47514</v>
      </c>
    </row>
    <row r="77" spans="2:26" ht="18" customHeight="1" x14ac:dyDescent="0.25">
      <c r="B77" s="118">
        <v>63</v>
      </c>
      <c r="C77" s="119">
        <v>47522</v>
      </c>
      <c r="D77" s="120">
        <v>577760.52</v>
      </c>
      <c r="E77" s="120">
        <v>5957.6732239097446</v>
      </c>
      <c r="F77" s="120">
        <v>0</v>
      </c>
      <c r="G77" s="120">
        <v>5957.6732239097446</v>
      </c>
      <c r="H77" s="120">
        <v>3983.65</v>
      </c>
      <c r="I77" s="120">
        <v>1974.02</v>
      </c>
      <c r="J77" s="120">
        <v>573776.87</v>
      </c>
      <c r="K77" s="120">
        <v>149110.29999999999</v>
      </c>
      <c r="Z77" s="119">
        <v>47542</v>
      </c>
    </row>
    <row r="78" spans="2:26" ht="18" customHeight="1" x14ac:dyDescent="0.25">
      <c r="B78" s="118">
        <v>64</v>
      </c>
      <c r="C78" s="119">
        <v>47550</v>
      </c>
      <c r="D78" s="120">
        <v>573776.87</v>
      </c>
      <c r="E78" s="120">
        <v>5957.6732239097446</v>
      </c>
      <c r="F78" s="120">
        <v>0</v>
      </c>
      <c r="G78" s="120">
        <v>5957.6732239097446</v>
      </c>
      <c r="H78" s="120">
        <v>3997.27</v>
      </c>
      <c r="I78" s="120">
        <v>1960.4</v>
      </c>
      <c r="J78" s="120">
        <v>569779.6</v>
      </c>
      <c r="K78" s="120">
        <v>151070.69999999998</v>
      </c>
      <c r="Z78" s="119">
        <v>47573</v>
      </c>
    </row>
    <row r="79" spans="2:26" ht="18" customHeight="1" x14ac:dyDescent="0.25">
      <c r="B79" s="118">
        <v>65</v>
      </c>
      <c r="C79" s="119">
        <v>47581</v>
      </c>
      <c r="D79" s="120">
        <v>569779.6</v>
      </c>
      <c r="E79" s="120">
        <v>5957.6732239097446</v>
      </c>
      <c r="F79" s="120">
        <v>0</v>
      </c>
      <c r="G79" s="120">
        <v>5957.6732239097446</v>
      </c>
      <c r="H79" s="120">
        <v>4010.92</v>
      </c>
      <c r="I79" s="120">
        <v>1946.75</v>
      </c>
      <c r="J79" s="120">
        <v>565768.67000000004</v>
      </c>
      <c r="K79" s="120">
        <v>153017.44999999998</v>
      </c>
      <c r="Z79" s="119">
        <v>47603</v>
      </c>
    </row>
    <row r="80" spans="2:26" ht="18" customHeight="1" x14ac:dyDescent="0.25">
      <c r="B80" s="118">
        <v>66</v>
      </c>
      <c r="C80" s="119">
        <v>47611</v>
      </c>
      <c r="D80" s="120">
        <v>565768.67000000004</v>
      </c>
      <c r="E80" s="120">
        <v>5957.6732239097446</v>
      </c>
      <c r="F80" s="120">
        <v>0</v>
      </c>
      <c r="G80" s="120">
        <v>5957.6732239097446</v>
      </c>
      <c r="H80" s="120">
        <v>4024.63</v>
      </c>
      <c r="I80" s="120">
        <v>1933.04</v>
      </c>
      <c r="J80" s="120">
        <v>561744.04</v>
      </c>
      <c r="K80" s="120">
        <v>154950.49</v>
      </c>
      <c r="Z80" s="119">
        <v>47634</v>
      </c>
    </row>
    <row r="81" spans="2:26" ht="18" customHeight="1" x14ac:dyDescent="0.25">
      <c r="B81" s="118">
        <v>67</v>
      </c>
      <c r="C81" s="119">
        <v>47642</v>
      </c>
      <c r="D81" s="120">
        <v>561744.04</v>
      </c>
      <c r="E81" s="120">
        <v>5957.6732239097446</v>
      </c>
      <c r="F81" s="120">
        <v>0</v>
      </c>
      <c r="G81" s="120">
        <v>5957.6732239097446</v>
      </c>
      <c r="H81" s="120">
        <v>4038.38</v>
      </c>
      <c r="I81" s="120">
        <v>1919.29</v>
      </c>
      <c r="J81" s="120">
        <v>557705.66</v>
      </c>
      <c r="K81" s="120">
        <v>156869.78</v>
      </c>
      <c r="Z81" s="119">
        <v>47664</v>
      </c>
    </row>
    <row r="82" spans="2:26" ht="18" customHeight="1" x14ac:dyDescent="0.25">
      <c r="B82" s="118">
        <v>68</v>
      </c>
      <c r="C82" s="119">
        <v>47672</v>
      </c>
      <c r="D82" s="120">
        <v>557705.66</v>
      </c>
      <c r="E82" s="120">
        <v>5957.6732239097446</v>
      </c>
      <c r="F82" s="120">
        <v>0</v>
      </c>
      <c r="G82" s="120">
        <v>5957.6732239097446</v>
      </c>
      <c r="H82" s="120">
        <v>4052.18</v>
      </c>
      <c r="I82" s="120">
        <v>1905.49</v>
      </c>
      <c r="J82" s="120">
        <v>553653.48</v>
      </c>
      <c r="K82" s="120">
        <v>158775.26999999999</v>
      </c>
      <c r="Z82" s="119">
        <v>47695</v>
      </c>
    </row>
    <row r="83" spans="2:26" ht="18" customHeight="1" x14ac:dyDescent="0.25">
      <c r="B83" s="118">
        <v>69</v>
      </c>
      <c r="C83" s="119">
        <v>47703</v>
      </c>
      <c r="D83" s="120">
        <v>553653.48</v>
      </c>
      <c r="E83" s="120">
        <v>5957.6732239097446</v>
      </c>
      <c r="F83" s="120">
        <v>0</v>
      </c>
      <c r="G83" s="120">
        <v>5957.6732239097446</v>
      </c>
      <c r="H83" s="120">
        <v>4066.02</v>
      </c>
      <c r="I83" s="120">
        <v>1891.65</v>
      </c>
      <c r="J83" s="120">
        <v>549587.46</v>
      </c>
      <c r="K83" s="120">
        <v>160666.91999999998</v>
      </c>
      <c r="Z83" s="119">
        <v>47726</v>
      </c>
    </row>
    <row r="84" spans="2:26" ht="18" customHeight="1" x14ac:dyDescent="0.25">
      <c r="B84" s="118">
        <v>70</v>
      </c>
      <c r="C84" s="119">
        <v>47734</v>
      </c>
      <c r="D84" s="120">
        <v>549587.46</v>
      </c>
      <c r="E84" s="120">
        <v>5957.6732239097446</v>
      </c>
      <c r="F84" s="120">
        <v>0</v>
      </c>
      <c r="G84" s="120">
        <v>5957.6732239097446</v>
      </c>
      <c r="H84" s="120">
        <v>4079.91</v>
      </c>
      <c r="I84" s="120">
        <v>1877.76</v>
      </c>
      <c r="J84" s="120">
        <v>545507.54</v>
      </c>
      <c r="K84" s="120">
        <v>162544.68</v>
      </c>
      <c r="Z84" s="119">
        <v>47756</v>
      </c>
    </row>
    <row r="85" spans="2:26" ht="18" customHeight="1" x14ac:dyDescent="0.25">
      <c r="B85" s="118">
        <v>71</v>
      </c>
      <c r="C85" s="119">
        <v>47764</v>
      </c>
      <c r="D85" s="120">
        <v>545507.54</v>
      </c>
      <c r="E85" s="120">
        <v>5957.6732239097446</v>
      </c>
      <c r="F85" s="120">
        <v>0</v>
      </c>
      <c r="G85" s="120">
        <v>5957.6732239097446</v>
      </c>
      <c r="H85" s="120">
        <v>4093.85</v>
      </c>
      <c r="I85" s="120">
        <v>1863.82</v>
      </c>
      <c r="J85" s="120">
        <v>541413.68000000005</v>
      </c>
      <c r="K85" s="120">
        <v>164408.5</v>
      </c>
      <c r="Z85" s="119">
        <v>47787</v>
      </c>
    </row>
    <row r="86" spans="2:26" ht="18" customHeight="1" x14ac:dyDescent="0.25">
      <c r="B86" s="118">
        <v>72</v>
      </c>
      <c r="C86" s="119">
        <v>47795</v>
      </c>
      <c r="D86" s="120">
        <v>541413.68000000005</v>
      </c>
      <c r="E86" s="120">
        <v>5957.6732239097446</v>
      </c>
      <c r="F86" s="120">
        <v>0</v>
      </c>
      <c r="G86" s="120">
        <v>5957.6732239097446</v>
      </c>
      <c r="H86" s="120">
        <v>4107.84</v>
      </c>
      <c r="I86" s="120">
        <v>1849.83</v>
      </c>
      <c r="J86" s="120">
        <v>537305.84</v>
      </c>
      <c r="K86" s="120">
        <v>166258.32999999999</v>
      </c>
      <c r="Z86" s="119">
        <v>47817</v>
      </c>
    </row>
    <row r="87" spans="2:26" ht="18" customHeight="1" x14ac:dyDescent="0.25">
      <c r="B87" s="118">
        <v>73</v>
      </c>
      <c r="C87" s="119">
        <v>47825</v>
      </c>
      <c r="D87" s="120">
        <v>537305.84</v>
      </c>
      <c r="E87" s="120">
        <v>5957.6732239097446</v>
      </c>
      <c r="F87" s="120">
        <v>0</v>
      </c>
      <c r="G87" s="120">
        <v>5957.6732239097446</v>
      </c>
      <c r="H87" s="120">
        <v>4121.88</v>
      </c>
      <c r="I87" s="120">
        <v>1835.79</v>
      </c>
      <c r="J87" s="120">
        <v>533183.96</v>
      </c>
      <c r="K87" s="120">
        <v>168094.12</v>
      </c>
      <c r="Z87" s="119">
        <v>47848</v>
      </c>
    </row>
    <row r="88" spans="2:26" ht="18" customHeight="1" x14ac:dyDescent="0.25">
      <c r="B88" s="118">
        <v>74</v>
      </c>
      <c r="C88" s="119">
        <v>47856</v>
      </c>
      <c r="D88" s="120">
        <v>533183.96</v>
      </c>
      <c r="E88" s="120">
        <v>5957.6732239097446</v>
      </c>
      <c r="F88" s="120">
        <v>0</v>
      </c>
      <c r="G88" s="120">
        <v>5957.6732239097446</v>
      </c>
      <c r="H88" s="120">
        <v>4135.96</v>
      </c>
      <c r="I88" s="120">
        <v>1821.71</v>
      </c>
      <c r="J88" s="120">
        <v>529048</v>
      </c>
      <c r="K88" s="120">
        <v>169915.83</v>
      </c>
      <c r="Z88" s="119">
        <v>47879</v>
      </c>
    </row>
    <row r="89" spans="2:26" ht="18" customHeight="1" x14ac:dyDescent="0.25">
      <c r="B89" s="118">
        <v>75</v>
      </c>
      <c r="C89" s="119">
        <v>47887</v>
      </c>
      <c r="D89" s="120">
        <v>529048</v>
      </c>
      <c r="E89" s="120">
        <v>5957.6732239097446</v>
      </c>
      <c r="F89" s="120">
        <v>0</v>
      </c>
      <c r="G89" s="120">
        <v>5957.6732239097446</v>
      </c>
      <c r="H89" s="120">
        <v>4150.09</v>
      </c>
      <c r="I89" s="120">
        <v>1807.58</v>
      </c>
      <c r="J89" s="120">
        <v>524897.91</v>
      </c>
      <c r="K89" s="120">
        <v>171723.40999999997</v>
      </c>
      <c r="Z89" s="119">
        <v>47907</v>
      </c>
    </row>
    <row r="90" spans="2:26" ht="18" customHeight="1" x14ac:dyDescent="0.25">
      <c r="B90" s="118">
        <v>76</v>
      </c>
      <c r="C90" s="119">
        <v>47915</v>
      </c>
      <c r="D90" s="120">
        <v>524897.91</v>
      </c>
      <c r="E90" s="120">
        <v>5957.6732239097446</v>
      </c>
      <c r="F90" s="120">
        <v>0</v>
      </c>
      <c r="G90" s="120">
        <v>5957.6732239097446</v>
      </c>
      <c r="H90" s="120">
        <v>4164.2700000000004</v>
      </c>
      <c r="I90" s="120">
        <v>1793.4</v>
      </c>
      <c r="J90" s="120">
        <v>520733.64</v>
      </c>
      <c r="K90" s="120">
        <v>173516.80999999997</v>
      </c>
      <c r="Z90" s="119">
        <v>47938</v>
      </c>
    </row>
    <row r="91" spans="2:26" ht="18" customHeight="1" x14ac:dyDescent="0.25">
      <c r="B91" s="118">
        <v>77</v>
      </c>
      <c r="C91" s="119">
        <v>47946</v>
      </c>
      <c r="D91" s="120">
        <v>520733.64</v>
      </c>
      <c r="E91" s="120">
        <v>5957.6732239097446</v>
      </c>
      <c r="F91" s="120">
        <v>0</v>
      </c>
      <c r="G91" s="120">
        <v>5957.6732239097446</v>
      </c>
      <c r="H91" s="120">
        <v>4178.5</v>
      </c>
      <c r="I91" s="120">
        <v>1779.17</v>
      </c>
      <c r="J91" s="120">
        <v>516555.14</v>
      </c>
      <c r="K91" s="120">
        <v>175295.97999999998</v>
      </c>
      <c r="Z91" s="119">
        <v>47968</v>
      </c>
    </row>
    <row r="92" spans="2:26" ht="18" customHeight="1" x14ac:dyDescent="0.25">
      <c r="B92" s="118">
        <v>78</v>
      </c>
      <c r="C92" s="119">
        <v>47976</v>
      </c>
      <c r="D92" s="120">
        <v>516555.14</v>
      </c>
      <c r="E92" s="120">
        <v>5957.6732239097446</v>
      </c>
      <c r="F92" s="120">
        <v>0</v>
      </c>
      <c r="G92" s="120">
        <v>5957.6732239097446</v>
      </c>
      <c r="H92" s="120">
        <v>4192.7700000000004</v>
      </c>
      <c r="I92" s="120">
        <v>1764.9</v>
      </c>
      <c r="J92" s="120">
        <v>512362.36</v>
      </c>
      <c r="K92" s="120">
        <v>177060.87999999998</v>
      </c>
      <c r="Z92" s="119">
        <v>47999</v>
      </c>
    </row>
    <row r="93" spans="2:26" ht="18" customHeight="1" x14ac:dyDescent="0.25">
      <c r="B93" s="118">
        <v>79</v>
      </c>
      <c r="C93" s="119">
        <v>48007</v>
      </c>
      <c r="D93" s="120">
        <v>512362.36</v>
      </c>
      <c r="E93" s="120">
        <v>5957.6732239097446</v>
      </c>
      <c r="F93" s="120">
        <v>0</v>
      </c>
      <c r="G93" s="120">
        <v>5957.6732239097446</v>
      </c>
      <c r="H93" s="120">
        <v>4207.1000000000004</v>
      </c>
      <c r="I93" s="120">
        <v>1750.57</v>
      </c>
      <c r="J93" s="120">
        <v>508155.26</v>
      </c>
      <c r="K93" s="120">
        <v>178811.44999999998</v>
      </c>
      <c r="Z93" s="119">
        <v>48029</v>
      </c>
    </row>
    <row r="94" spans="2:26" ht="18" customHeight="1" x14ac:dyDescent="0.25">
      <c r="B94" s="118">
        <v>80</v>
      </c>
      <c r="C94" s="119">
        <v>48037</v>
      </c>
      <c r="D94" s="120">
        <v>508155.26</v>
      </c>
      <c r="E94" s="120">
        <v>5957.6732239097446</v>
      </c>
      <c r="F94" s="120">
        <v>0</v>
      </c>
      <c r="G94" s="120">
        <v>5957.6732239097446</v>
      </c>
      <c r="H94" s="120">
        <v>4221.47</v>
      </c>
      <c r="I94" s="120">
        <v>1736.2</v>
      </c>
      <c r="J94" s="120">
        <v>503933.78</v>
      </c>
      <c r="K94" s="120">
        <v>180547.65</v>
      </c>
      <c r="Z94" s="119">
        <v>48060</v>
      </c>
    </row>
    <row r="95" spans="2:26" ht="18" customHeight="1" x14ac:dyDescent="0.25">
      <c r="B95" s="118">
        <v>81</v>
      </c>
      <c r="C95" s="119">
        <v>48068</v>
      </c>
      <c r="D95" s="120">
        <v>503933.78</v>
      </c>
      <c r="E95" s="120">
        <v>5957.6732239097446</v>
      </c>
      <c r="F95" s="120">
        <v>0</v>
      </c>
      <c r="G95" s="120">
        <v>5957.6732239097446</v>
      </c>
      <c r="H95" s="120">
        <v>4235.8999999999996</v>
      </c>
      <c r="I95" s="120">
        <v>1721.77</v>
      </c>
      <c r="J95" s="120">
        <v>499697.88</v>
      </c>
      <c r="K95" s="120">
        <v>182269.41999999998</v>
      </c>
      <c r="Z95" s="119">
        <v>48091</v>
      </c>
    </row>
    <row r="96" spans="2:26" ht="18" customHeight="1" x14ac:dyDescent="0.25">
      <c r="B96" s="118">
        <v>82</v>
      </c>
      <c r="C96" s="119">
        <v>48099</v>
      </c>
      <c r="D96" s="120">
        <v>499697.88</v>
      </c>
      <c r="E96" s="120">
        <v>5957.6732239097446</v>
      </c>
      <c r="F96" s="120">
        <v>0</v>
      </c>
      <c r="G96" s="120">
        <v>5957.6732239097446</v>
      </c>
      <c r="H96" s="120">
        <v>4250.37</v>
      </c>
      <c r="I96" s="120">
        <v>1707.3</v>
      </c>
      <c r="J96" s="120">
        <v>495447.51</v>
      </c>
      <c r="K96" s="120">
        <v>183976.71999999997</v>
      </c>
      <c r="Z96" s="119">
        <v>48121</v>
      </c>
    </row>
    <row r="97" spans="2:26" ht="18" customHeight="1" x14ac:dyDescent="0.25">
      <c r="B97" s="118">
        <v>83</v>
      </c>
      <c r="C97" s="119">
        <v>48129</v>
      </c>
      <c r="D97" s="120">
        <v>495447.51</v>
      </c>
      <c r="E97" s="120">
        <v>5957.6732239097446</v>
      </c>
      <c r="F97" s="120">
        <v>0</v>
      </c>
      <c r="G97" s="120">
        <v>5957.6732239097446</v>
      </c>
      <c r="H97" s="120">
        <v>4264.8900000000003</v>
      </c>
      <c r="I97" s="120">
        <v>1692.78</v>
      </c>
      <c r="J97" s="120">
        <v>491182.62</v>
      </c>
      <c r="K97" s="120">
        <v>185669.49999999997</v>
      </c>
      <c r="Z97" s="119">
        <v>48152</v>
      </c>
    </row>
    <row r="98" spans="2:26" ht="18" customHeight="1" x14ac:dyDescent="0.25">
      <c r="B98" s="118">
        <v>84</v>
      </c>
      <c r="C98" s="119">
        <v>48160</v>
      </c>
      <c r="D98" s="120">
        <v>491182.62</v>
      </c>
      <c r="E98" s="120">
        <v>5957.6732239097446</v>
      </c>
      <c r="F98" s="120">
        <v>0</v>
      </c>
      <c r="G98" s="120">
        <v>5957.6732239097446</v>
      </c>
      <c r="H98" s="120">
        <v>4279.46</v>
      </c>
      <c r="I98" s="120">
        <v>1678.21</v>
      </c>
      <c r="J98" s="120">
        <v>486903.15</v>
      </c>
      <c r="K98" s="120">
        <v>187347.70999999996</v>
      </c>
      <c r="Z98" s="119">
        <v>48182</v>
      </c>
    </row>
    <row r="99" spans="2:26" ht="18" customHeight="1" x14ac:dyDescent="0.25">
      <c r="B99" s="118">
        <v>85</v>
      </c>
      <c r="C99" s="119">
        <v>48190</v>
      </c>
      <c r="D99" s="120">
        <v>486903.15</v>
      </c>
      <c r="E99" s="120">
        <v>5957.6732239097446</v>
      </c>
      <c r="F99" s="120">
        <v>0</v>
      </c>
      <c r="G99" s="120">
        <v>5957.6732239097446</v>
      </c>
      <c r="H99" s="120">
        <v>4294.08</v>
      </c>
      <c r="I99" s="120">
        <v>1663.59</v>
      </c>
      <c r="J99" s="120">
        <v>482609.06</v>
      </c>
      <c r="K99" s="120">
        <v>189011.29999999996</v>
      </c>
      <c r="Z99" s="119">
        <v>48213</v>
      </c>
    </row>
    <row r="100" spans="2:26" ht="18" customHeight="1" x14ac:dyDescent="0.25">
      <c r="B100" s="118">
        <v>86</v>
      </c>
      <c r="C100" s="119">
        <v>48221</v>
      </c>
      <c r="D100" s="120">
        <v>482609.06</v>
      </c>
      <c r="E100" s="120">
        <v>5957.6732239097446</v>
      </c>
      <c r="F100" s="120">
        <v>0</v>
      </c>
      <c r="G100" s="120">
        <v>5957.6732239097446</v>
      </c>
      <c r="H100" s="120">
        <v>4308.76</v>
      </c>
      <c r="I100" s="120">
        <v>1648.91</v>
      </c>
      <c r="J100" s="120">
        <v>478300.3</v>
      </c>
      <c r="K100" s="120">
        <v>190660.20999999996</v>
      </c>
      <c r="Z100" s="119">
        <v>48244</v>
      </c>
    </row>
    <row r="101" spans="2:26" ht="18" customHeight="1" x14ac:dyDescent="0.25">
      <c r="B101" s="118">
        <v>87</v>
      </c>
      <c r="C101" s="119">
        <v>48252</v>
      </c>
      <c r="D101" s="120">
        <v>478300.3</v>
      </c>
      <c r="E101" s="120">
        <v>5957.6732239097446</v>
      </c>
      <c r="F101" s="120">
        <v>0</v>
      </c>
      <c r="G101" s="120">
        <v>5957.6732239097446</v>
      </c>
      <c r="H101" s="120">
        <v>4323.4799999999996</v>
      </c>
      <c r="I101" s="120">
        <v>1634.19</v>
      </c>
      <c r="J101" s="120">
        <v>473976.82</v>
      </c>
      <c r="K101" s="120">
        <v>192294.39999999997</v>
      </c>
      <c r="Z101" s="119">
        <v>48273</v>
      </c>
    </row>
    <row r="102" spans="2:26" ht="18" customHeight="1" x14ac:dyDescent="0.25">
      <c r="B102" s="118">
        <v>88</v>
      </c>
      <c r="C102" s="119">
        <v>48281</v>
      </c>
      <c r="D102" s="120">
        <v>473976.82</v>
      </c>
      <c r="E102" s="120">
        <v>5957.6732239097446</v>
      </c>
      <c r="F102" s="120">
        <v>0</v>
      </c>
      <c r="G102" s="120">
        <v>5957.6732239097446</v>
      </c>
      <c r="H102" s="120">
        <v>4338.25</v>
      </c>
      <c r="I102" s="120">
        <v>1619.42</v>
      </c>
      <c r="J102" s="120">
        <v>469638.57</v>
      </c>
      <c r="K102" s="120">
        <v>193913.81999999998</v>
      </c>
      <c r="Z102" s="119">
        <v>48304</v>
      </c>
    </row>
    <row r="103" spans="2:26" ht="18" customHeight="1" x14ac:dyDescent="0.25">
      <c r="B103" s="118">
        <v>89</v>
      </c>
      <c r="C103" s="119">
        <v>48312</v>
      </c>
      <c r="D103" s="120">
        <v>469638.57</v>
      </c>
      <c r="E103" s="120">
        <v>5957.6732239097446</v>
      </c>
      <c r="F103" s="120">
        <v>0</v>
      </c>
      <c r="G103" s="120">
        <v>5957.6732239097446</v>
      </c>
      <c r="H103" s="120">
        <v>4353.07</v>
      </c>
      <c r="I103" s="120">
        <v>1604.6</v>
      </c>
      <c r="J103" s="120">
        <v>465285.5</v>
      </c>
      <c r="K103" s="120">
        <v>195518.41999999998</v>
      </c>
      <c r="Z103" s="119">
        <v>48334</v>
      </c>
    </row>
    <row r="104" spans="2:26" ht="18" customHeight="1" x14ac:dyDescent="0.25">
      <c r="B104" s="118">
        <v>90</v>
      </c>
      <c r="C104" s="119">
        <v>48342</v>
      </c>
      <c r="D104" s="120">
        <v>465285.5</v>
      </c>
      <c r="E104" s="120">
        <v>5957.6732239097446</v>
      </c>
      <c r="F104" s="120">
        <v>0</v>
      </c>
      <c r="G104" s="120">
        <v>5957.6732239097446</v>
      </c>
      <c r="H104" s="120">
        <v>4367.9399999999996</v>
      </c>
      <c r="I104" s="120">
        <v>1589.73</v>
      </c>
      <c r="J104" s="120">
        <v>460917.55</v>
      </c>
      <c r="K104" s="120">
        <v>197108.15</v>
      </c>
      <c r="Z104" s="119">
        <v>48365</v>
      </c>
    </row>
    <row r="105" spans="2:26" ht="18" customHeight="1" x14ac:dyDescent="0.25">
      <c r="B105" s="118">
        <v>91</v>
      </c>
      <c r="C105" s="119">
        <v>48373</v>
      </c>
      <c r="D105" s="120">
        <v>460917.55</v>
      </c>
      <c r="E105" s="120">
        <v>5957.6732239097446</v>
      </c>
      <c r="F105" s="120">
        <v>0</v>
      </c>
      <c r="G105" s="120">
        <v>5957.6732239097446</v>
      </c>
      <c r="H105" s="120">
        <v>4382.87</v>
      </c>
      <c r="I105" s="120">
        <v>1574.8</v>
      </c>
      <c r="J105" s="120">
        <v>456534.68</v>
      </c>
      <c r="K105" s="120">
        <v>198682.94999999998</v>
      </c>
      <c r="Z105" s="119">
        <v>48395</v>
      </c>
    </row>
    <row r="106" spans="2:26" ht="18" customHeight="1" x14ac:dyDescent="0.25">
      <c r="B106" s="118">
        <v>92</v>
      </c>
      <c r="C106" s="119">
        <v>48403</v>
      </c>
      <c r="D106" s="120">
        <v>456534.68</v>
      </c>
      <c r="E106" s="120">
        <v>5957.6732239097446</v>
      </c>
      <c r="F106" s="120">
        <v>0</v>
      </c>
      <c r="G106" s="120">
        <v>5957.6732239097446</v>
      </c>
      <c r="H106" s="120">
        <v>4397.84</v>
      </c>
      <c r="I106" s="120">
        <v>1559.83</v>
      </c>
      <c r="J106" s="120">
        <v>452136.83</v>
      </c>
      <c r="K106" s="120">
        <v>200242.77999999997</v>
      </c>
      <c r="Z106" s="119">
        <v>48426</v>
      </c>
    </row>
    <row r="107" spans="2:26" ht="18" customHeight="1" x14ac:dyDescent="0.25">
      <c r="B107" s="118">
        <v>93</v>
      </c>
      <c r="C107" s="119">
        <v>48434</v>
      </c>
      <c r="D107" s="120">
        <v>452136.83</v>
      </c>
      <c r="E107" s="120">
        <v>5957.6732239097446</v>
      </c>
      <c r="F107" s="120">
        <v>0</v>
      </c>
      <c r="G107" s="120">
        <v>5957.6732239097446</v>
      </c>
      <c r="H107" s="120">
        <v>4412.87</v>
      </c>
      <c r="I107" s="120">
        <v>1544.8</v>
      </c>
      <c r="J107" s="120">
        <v>447723.96</v>
      </c>
      <c r="K107" s="120">
        <v>201787.57999999996</v>
      </c>
      <c r="Z107" s="119">
        <v>48457</v>
      </c>
    </row>
    <row r="108" spans="2:26" ht="18" customHeight="1" x14ac:dyDescent="0.25">
      <c r="B108" s="118">
        <v>94</v>
      </c>
      <c r="C108" s="119">
        <v>48465</v>
      </c>
      <c r="D108" s="120">
        <v>447723.96</v>
      </c>
      <c r="E108" s="120">
        <v>5957.6732239097446</v>
      </c>
      <c r="F108" s="120">
        <v>0</v>
      </c>
      <c r="G108" s="120">
        <v>5957.6732239097446</v>
      </c>
      <c r="H108" s="120">
        <v>4427.95</v>
      </c>
      <c r="I108" s="120">
        <v>1529.72</v>
      </c>
      <c r="J108" s="120">
        <v>443296.01</v>
      </c>
      <c r="K108" s="120">
        <v>203317.29999999996</v>
      </c>
      <c r="Z108" s="119">
        <v>48487</v>
      </c>
    </row>
    <row r="109" spans="2:26" ht="18" customHeight="1" x14ac:dyDescent="0.25">
      <c r="B109" s="118">
        <v>95</v>
      </c>
      <c r="C109" s="119">
        <v>48495</v>
      </c>
      <c r="D109" s="120">
        <v>443296.01</v>
      </c>
      <c r="E109" s="120">
        <v>5957.6732239097446</v>
      </c>
      <c r="F109" s="120">
        <v>0</v>
      </c>
      <c r="G109" s="120">
        <v>5957.6732239097446</v>
      </c>
      <c r="H109" s="120">
        <v>4443.08</v>
      </c>
      <c r="I109" s="120">
        <v>1514.59</v>
      </c>
      <c r="J109" s="120">
        <v>438852.93</v>
      </c>
      <c r="K109" s="120">
        <v>204831.88999999996</v>
      </c>
      <c r="Z109" s="119">
        <v>48518</v>
      </c>
    </row>
    <row r="110" spans="2:26" ht="18" customHeight="1" x14ac:dyDescent="0.25">
      <c r="B110" s="118">
        <v>96</v>
      </c>
      <c r="C110" s="119">
        <v>48526</v>
      </c>
      <c r="D110" s="120">
        <v>438852.93</v>
      </c>
      <c r="E110" s="120">
        <v>5957.6732239097446</v>
      </c>
      <c r="F110" s="120">
        <v>0</v>
      </c>
      <c r="G110" s="120">
        <v>5957.6732239097446</v>
      </c>
      <c r="H110" s="120">
        <v>4458.26</v>
      </c>
      <c r="I110" s="120">
        <v>1499.41</v>
      </c>
      <c r="J110" s="120">
        <v>434394.67</v>
      </c>
      <c r="K110" s="120">
        <v>206331.29999999996</v>
      </c>
      <c r="Z110" s="119">
        <v>48548</v>
      </c>
    </row>
    <row r="111" spans="2:26" ht="18" customHeight="1" x14ac:dyDescent="0.25">
      <c r="B111" s="118">
        <v>97</v>
      </c>
      <c r="C111" s="119">
        <v>48556</v>
      </c>
      <c r="D111" s="120">
        <v>434394.67</v>
      </c>
      <c r="E111" s="120">
        <v>5957.6732239097446</v>
      </c>
      <c r="F111" s="120">
        <v>0</v>
      </c>
      <c r="G111" s="120">
        <v>5957.6732239097446</v>
      </c>
      <c r="H111" s="120">
        <v>4473.49</v>
      </c>
      <c r="I111" s="120">
        <v>1484.18</v>
      </c>
      <c r="J111" s="120">
        <v>429921.18</v>
      </c>
      <c r="K111" s="120">
        <v>207815.47999999995</v>
      </c>
      <c r="Z111" s="119">
        <v>48579</v>
      </c>
    </row>
    <row r="112" spans="2:26" ht="18" customHeight="1" x14ac:dyDescent="0.25">
      <c r="B112" s="118">
        <v>98</v>
      </c>
      <c r="C112" s="119">
        <v>48587</v>
      </c>
      <c r="D112" s="120">
        <v>429921.18</v>
      </c>
      <c r="E112" s="120">
        <v>5957.6732239097446</v>
      </c>
      <c r="F112" s="120">
        <v>0</v>
      </c>
      <c r="G112" s="120">
        <v>5957.6732239097446</v>
      </c>
      <c r="H112" s="120">
        <v>4488.7700000000004</v>
      </c>
      <c r="I112" s="120">
        <v>1468.9</v>
      </c>
      <c r="J112" s="120">
        <v>425432.4</v>
      </c>
      <c r="K112" s="120">
        <v>209284.37999999995</v>
      </c>
      <c r="Z112" s="119">
        <v>48610</v>
      </c>
    </row>
    <row r="113" spans="2:26" ht="18" customHeight="1" x14ac:dyDescent="0.25">
      <c r="B113" s="118">
        <v>99</v>
      </c>
      <c r="C113" s="119">
        <v>48618</v>
      </c>
      <c r="D113" s="120">
        <v>425432.4</v>
      </c>
      <c r="E113" s="120">
        <v>5957.6732239097446</v>
      </c>
      <c r="F113" s="120">
        <v>0</v>
      </c>
      <c r="G113" s="120">
        <v>5957.6732239097446</v>
      </c>
      <c r="H113" s="120">
        <v>4504.1099999999997</v>
      </c>
      <c r="I113" s="120">
        <v>1453.56</v>
      </c>
      <c r="J113" s="120">
        <v>420928.29</v>
      </c>
      <c r="K113" s="120">
        <v>210737.93999999994</v>
      </c>
      <c r="Z113" s="119">
        <v>48638</v>
      </c>
    </row>
    <row r="114" spans="2:26" ht="18" customHeight="1" x14ac:dyDescent="0.25">
      <c r="B114" s="118">
        <v>100</v>
      </c>
      <c r="C114" s="119">
        <v>48646</v>
      </c>
      <c r="D114" s="120">
        <v>420928.29</v>
      </c>
      <c r="E114" s="120">
        <v>5957.6732239097446</v>
      </c>
      <c r="F114" s="120">
        <v>0</v>
      </c>
      <c r="G114" s="120">
        <v>5957.6732239097446</v>
      </c>
      <c r="H114" s="120">
        <v>4519.5</v>
      </c>
      <c r="I114" s="120">
        <v>1438.17</v>
      </c>
      <c r="J114" s="120">
        <v>416408.79</v>
      </c>
      <c r="K114" s="120">
        <v>212176.10999999996</v>
      </c>
      <c r="Z114" s="119">
        <v>48669</v>
      </c>
    </row>
    <row r="115" spans="2:26" ht="18" customHeight="1" x14ac:dyDescent="0.25">
      <c r="B115" s="118">
        <v>101</v>
      </c>
      <c r="C115" s="119">
        <v>48677</v>
      </c>
      <c r="D115" s="120">
        <v>416408.79</v>
      </c>
      <c r="E115" s="120">
        <v>5957.6732239097446</v>
      </c>
      <c r="F115" s="120">
        <v>0</v>
      </c>
      <c r="G115" s="120">
        <v>5957.6732239097446</v>
      </c>
      <c r="H115" s="120">
        <v>4534.9399999999996</v>
      </c>
      <c r="I115" s="120">
        <v>1422.73</v>
      </c>
      <c r="J115" s="120">
        <v>411873.85</v>
      </c>
      <c r="K115" s="120">
        <v>213598.83999999997</v>
      </c>
      <c r="Z115" s="119">
        <v>48699</v>
      </c>
    </row>
    <row r="116" spans="2:26" ht="18" customHeight="1" x14ac:dyDescent="0.25">
      <c r="B116" s="118">
        <v>102</v>
      </c>
      <c r="C116" s="119">
        <v>48707</v>
      </c>
      <c r="D116" s="120">
        <v>411873.85</v>
      </c>
      <c r="E116" s="120">
        <v>5957.6732239097446</v>
      </c>
      <c r="F116" s="120">
        <v>0</v>
      </c>
      <c r="G116" s="120">
        <v>5957.6732239097446</v>
      </c>
      <c r="H116" s="120">
        <v>4550.43</v>
      </c>
      <c r="I116" s="120">
        <v>1407.24</v>
      </c>
      <c r="J116" s="120">
        <v>407323.41</v>
      </c>
      <c r="K116" s="120">
        <v>215006.07999999996</v>
      </c>
      <c r="Z116" s="119">
        <v>48730</v>
      </c>
    </row>
    <row r="117" spans="2:26" ht="18" customHeight="1" x14ac:dyDescent="0.25">
      <c r="B117" s="118">
        <v>103</v>
      </c>
      <c r="C117" s="119">
        <v>48738</v>
      </c>
      <c r="D117" s="120">
        <v>407323.41</v>
      </c>
      <c r="E117" s="120">
        <v>5957.6732239097446</v>
      </c>
      <c r="F117" s="120">
        <v>0</v>
      </c>
      <c r="G117" s="120">
        <v>5957.6732239097446</v>
      </c>
      <c r="H117" s="120">
        <v>4565.9799999999996</v>
      </c>
      <c r="I117" s="120">
        <v>1391.69</v>
      </c>
      <c r="J117" s="120">
        <v>402757.42</v>
      </c>
      <c r="K117" s="120">
        <v>216397.76999999996</v>
      </c>
      <c r="Z117" s="119">
        <v>48760</v>
      </c>
    </row>
    <row r="118" spans="2:26" ht="18" customHeight="1" x14ac:dyDescent="0.25">
      <c r="B118" s="118">
        <v>104</v>
      </c>
      <c r="C118" s="119">
        <v>48768</v>
      </c>
      <c r="D118" s="120">
        <v>402757.42</v>
      </c>
      <c r="E118" s="120">
        <v>5957.6732239097446</v>
      </c>
      <c r="F118" s="120">
        <v>0</v>
      </c>
      <c r="G118" s="120">
        <v>5957.6732239097446</v>
      </c>
      <c r="H118" s="120">
        <v>4581.58</v>
      </c>
      <c r="I118" s="120">
        <v>1376.09</v>
      </c>
      <c r="J118" s="120">
        <v>398175.84</v>
      </c>
      <c r="K118" s="120">
        <v>217773.85999999996</v>
      </c>
      <c r="Z118" s="119">
        <v>48791</v>
      </c>
    </row>
    <row r="119" spans="2:26" ht="18" customHeight="1" x14ac:dyDescent="0.25">
      <c r="B119" s="118">
        <v>105</v>
      </c>
      <c r="C119" s="119">
        <v>48799</v>
      </c>
      <c r="D119" s="120">
        <v>398175.84</v>
      </c>
      <c r="E119" s="120">
        <v>5957.6732239097446</v>
      </c>
      <c r="F119" s="120">
        <v>0</v>
      </c>
      <c r="G119" s="120">
        <v>5957.6732239097446</v>
      </c>
      <c r="H119" s="120">
        <v>4597.24</v>
      </c>
      <c r="I119" s="120">
        <v>1360.43</v>
      </c>
      <c r="J119" s="120">
        <v>393578.6</v>
      </c>
      <c r="K119" s="120">
        <v>219134.28999999995</v>
      </c>
      <c r="Z119" s="119">
        <v>48822</v>
      </c>
    </row>
    <row r="120" spans="2:26" ht="18" customHeight="1" x14ac:dyDescent="0.25">
      <c r="B120" s="118">
        <v>106</v>
      </c>
      <c r="C120" s="119">
        <v>48830</v>
      </c>
      <c r="D120" s="120">
        <v>393578.6</v>
      </c>
      <c r="E120" s="120">
        <v>5957.6732239097446</v>
      </c>
      <c r="F120" s="120">
        <v>0</v>
      </c>
      <c r="G120" s="120">
        <v>5957.6732239097446</v>
      </c>
      <c r="H120" s="120">
        <v>4612.9399999999996</v>
      </c>
      <c r="I120" s="120">
        <v>1344.73</v>
      </c>
      <c r="J120" s="120">
        <v>388965.65</v>
      </c>
      <c r="K120" s="120">
        <v>220479.01999999996</v>
      </c>
      <c r="Z120" s="119">
        <v>48852</v>
      </c>
    </row>
    <row r="121" spans="2:26" ht="18" customHeight="1" x14ac:dyDescent="0.25">
      <c r="B121" s="118">
        <v>107</v>
      </c>
      <c r="C121" s="119">
        <v>48860</v>
      </c>
      <c r="D121" s="120">
        <v>388965.65</v>
      </c>
      <c r="E121" s="120">
        <v>5957.6732239097446</v>
      </c>
      <c r="F121" s="120">
        <v>0</v>
      </c>
      <c r="G121" s="120">
        <v>5957.6732239097446</v>
      </c>
      <c r="H121" s="120">
        <v>4628.7</v>
      </c>
      <c r="I121" s="120">
        <v>1328.97</v>
      </c>
      <c r="J121" s="120">
        <v>384336.95</v>
      </c>
      <c r="K121" s="120">
        <v>221807.98999999996</v>
      </c>
      <c r="Z121" s="119">
        <v>48883</v>
      </c>
    </row>
    <row r="122" spans="2:26" ht="18" customHeight="1" x14ac:dyDescent="0.25">
      <c r="B122" s="118">
        <v>108</v>
      </c>
      <c r="C122" s="119">
        <v>48891</v>
      </c>
      <c r="D122" s="120">
        <v>384336.95</v>
      </c>
      <c r="E122" s="120">
        <v>5957.6732239097446</v>
      </c>
      <c r="F122" s="120">
        <v>0</v>
      </c>
      <c r="G122" s="120">
        <v>5957.6732239097446</v>
      </c>
      <c r="H122" s="120">
        <v>4644.5200000000004</v>
      </c>
      <c r="I122" s="120">
        <v>1313.15</v>
      </c>
      <c r="J122" s="120">
        <v>379692.42</v>
      </c>
      <c r="K122" s="120">
        <v>223121.13999999996</v>
      </c>
      <c r="Z122" s="119">
        <v>48913</v>
      </c>
    </row>
    <row r="123" spans="2:26" ht="18" customHeight="1" x14ac:dyDescent="0.25">
      <c r="B123" s="118">
        <v>109</v>
      </c>
      <c r="C123" s="119">
        <v>48921</v>
      </c>
      <c r="D123" s="120">
        <v>379692.42</v>
      </c>
      <c r="E123" s="120">
        <v>5957.6732239097446</v>
      </c>
      <c r="F123" s="120">
        <v>0</v>
      </c>
      <c r="G123" s="120">
        <v>5957.6732239097446</v>
      </c>
      <c r="H123" s="120">
        <v>4660.3900000000003</v>
      </c>
      <c r="I123" s="120">
        <v>1297.28</v>
      </c>
      <c r="J123" s="120">
        <v>375032.03</v>
      </c>
      <c r="K123" s="120">
        <v>224418.41999999995</v>
      </c>
      <c r="Z123" s="119">
        <v>48944</v>
      </c>
    </row>
    <row r="124" spans="2:26" ht="18" customHeight="1" x14ac:dyDescent="0.25">
      <c r="B124" s="118">
        <v>110</v>
      </c>
      <c r="C124" s="119">
        <v>48952</v>
      </c>
      <c r="D124" s="120">
        <v>375032.03</v>
      </c>
      <c r="E124" s="120">
        <v>5957.6732239097446</v>
      </c>
      <c r="F124" s="120">
        <v>0</v>
      </c>
      <c r="G124" s="120">
        <v>5957.6732239097446</v>
      </c>
      <c r="H124" s="120">
        <v>4676.3100000000004</v>
      </c>
      <c r="I124" s="120">
        <v>1281.3599999999999</v>
      </c>
      <c r="J124" s="120">
        <v>370355.72</v>
      </c>
      <c r="K124" s="120">
        <v>225699.77999999994</v>
      </c>
      <c r="Z124" s="119">
        <v>48975</v>
      </c>
    </row>
    <row r="125" spans="2:26" ht="18" customHeight="1" x14ac:dyDescent="0.25">
      <c r="B125" s="118">
        <v>111</v>
      </c>
      <c r="C125" s="119">
        <v>48983</v>
      </c>
      <c r="D125" s="120">
        <v>370355.72</v>
      </c>
      <c r="E125" s="120">
        <v>5957.6732239097446</v>
      </c>
      <c r="F125" s="120">
        <v>0</v>
      </c>
      <c r="G125" s="120">
        <v>5957.6732239097446</v>
      </c>
      <c r="H125" s="120">
        <v>4692.29</v>
      </c>
      <c r="I125" s="120">
        <v>1265.3800000000001</v>
      </c>
      <c r="J125" s="120">
        <v>365663.43</v>
      </c>
      <c r="K125" s="120">
        <v>226965.15999999995</v>
      </c>
      <c r="Z125" s="119">
        <v>49003</v>
      </c>
    </row>
    <row r="126" spans="2:26" ht="18" customHeight="1" x14ac:dyDescent="0.25">
      <c r="B126" s="118">
        <v>112</v>
      </c>
      <c r="C126" s="119">
        <v>49011</v>
      </c>
      <c r="D126" s="120">
        <v>365663.43</v>
      </c>
      <c r="E126" s="120">
        <v>5957.6732239097446</v>
      </c>
      <c r="F126" s="120">
        <v>0</v>
      </c>
      <c r="G126" s="120">
        <v>5957.6732239097446</v>
      </c>
      <c r="H126" s="120">
        <v>4708.32</v>
      </c>
      <c r="I126" s="120">
        <v>1249.3499999999999</v>
      </c>
      <c r="J126" s="120">
        <v>360955.11</v>
      </c>
      <c r="K126" s="120">
        <v>228214.50999999995</v>
      </c>
      <c r="Z126" s="119">
        <v>49034</v>
      </c>
    </row>
    <row r="127" spans="2:26" ht="18" customHeight="1" x14ac:dyDescent="0.25">
      <c r="B127" s="118">
        <v>113</v>
      </c>
      <c r="C127" s="119">
        <v>49042</v>
      </c>
      <c r="D127" s="120">
        <v>360955.11</v>
      </c>
      <c r="E127" s="120">
        <v>5957.6732239097446</v>
      </c>
      <c r="F127" s="120">
        <v>0</v>
      </c>
      <c r="G127" s="120">
        <v>5957.6732239097446</v>
      </c>
      <c r="H127" s="120">
        <v>4724.41</v>
      </c>
      <c r="I127" s="120">
        <v>1233.26</v>
      </c>
      <c r="J127" s="120">
        <v>356230.7</v>
      </c>
      <c r="K127" s="120">
        <v>229447.76999999996</v>
      </c>
      <c r="Z127" s="119">
        <v>49064</v>
      </c>
    </row>
    <row r="128" spans="2:26" ht="18" customHeight="1" x14ac:dyDescent="0.25">
      <c r="B128" s="118">
        <v>114</v>
      </c>
      <c r="C128" s="119">
        <v>49072</v>
      </c>
      <c r="D128" s="120">
        <v>356230.7</v>
      </c>
      <c r="E128" s="120">
        <v>5957.6732239097446</v>
      </c>
      <c r="F128" s="120">
        <v>0</v>
      </c>
      <c r="G128" s="120">
        <v>5957.6732239097446</v>
      </c>
      <c r="H128" s="120">
        <v>4740.55</v>
      </c>
      <c r="I128" s="120">
        <v>1217.1199999999999</v>
      </c>
      <c r="J128" s="120">
        <v>351490.14</v>
      </c>
      <c r="K128" s="120">
        <v>230664.88999999996</v>
      </c>
      <c r="Z128" s="119">
        <v>49095</v>
      </c>
    </row>
    <row r="129" spans="2:26" ht="18" customHeight="1" x14ac:dyDescent="0.25">
      <c r="B129" s="118">
        <v>115</v>
      </c>
      <c r="C129" s="119">
        <v>49103</v>
      </c>
      <c r="D129" s="120">
        <v>351490.14</v>
      </c>
      <c r="E129" s="120">
        <v>5957.6732239097446</v>
      </c>
      <c r="F129" s="120">
        <v>0</v>
      </c>
      <c r="G129" s="120">
        <v>5957.6732239097446</v>
      </c>
      <c r="H129" s="120">
        <v>4756.75</v>
      </c>
      <c r="I129" s="120">
        <v>1200.92</v>
      </c>
      <c r="J129" s="120">
        <v>346733.4</v>
      </c>
      <c r="K129" s="120">
        <v>231865.80999999997</v>
      </c>
      <c r="Z129" s="119">
        <v>49125</v>
      </c>
    </row>
    <row r="130" spans="2:26" ht="18" customHeight="1" x14ac:dyDescent="0.25">
      <c r="B130" s="118">
        <v>116</v>
      </c>
      <c r="C130" s="119">
        <v>49133</v>
      </c>
      <c r="D130" s="120">
        <v>346733.4</v>
      </c>
      <c r="E130" s="120">
        <v>5957.6732239097446</v>
      </c>
      <c r="F130" s="120">
        <v>0</v>
      </c>
      <c r="G130" s="120">
        <v>5957.6732239097446</v>
      </c>
      <c r="H130" s="120">
        <v>4773</v>
      </c>
      <c r="I130" s="120">
        <v>1184.67</v>
      </c>
      <c r="J130" s="120">
        <v>341960.39</v>
      </c>
      <c r="K130" s="120">
        <v>233050.47999999998</v>
      </c>
      <c r="Z130" s="119">
        <v>49156</v>
      </c>
    </row>
    <row r="131" spans="2:26" ht="18" customHeight="1" x14ac:dyDescent="0.25">
      <c r="B131" s="118">
        <v>117</v>
      </c>
      <c r="C131" s="119">
        <v>49164</v>
      </c>
      <c r="D131" s="120">
        <v>341960.39</v>
      </c>
      <c r="E131" s="120">
        <v>5957.6732239097446</v>
      </c>
      <c r="F131" s="120">
        <v>0</v>
      </c>
      <c r="G131" s="120">
        <v>5957.6732239097446</v>
      </c>
      <c r="H131" s="120">
        <v>4789.3100000000004</v>
      </c>
      <c r="I131" s="120">
        <v>1168.3599999999999</v>
      </c>
      <c r="J131" s="120">
        <v>337171.09</v>
      </c>
      <c r="K131" s="120">
        <v>234218.83999999997</v>
      </c>
      <c r="Z131" s="119">
        <v>49187</v>
      </c>
    </row>
    <row r="132" spans="2:26" ht="18" customHeight="1" x14ac:dyDescent="0.25">
      <c r="B132" s="118">
        <v>118</v>
      </c>
      <c r="C132" s="119">
        <v>49195</v>
      </c>
      <c r="D132" s="120">
        <v>337171.09</v>
      </c>
      <c r="E132" s="120">
        <v>5957.6732239097446</v>
      </c>
      <c r="F132" s="120">
        <v>0</v>
      </c>
      <c r="G132" s="120">
        <v>5957.6732239097446</v>
      </c>
      <c r="H132" s="120">
        <v>4805.67</v>
      </c>
      <c r="I132" s="120">
        <v>1152</v>
      </c>
      <c r="J132" s="120">
        <v>332365.40999999997</v>
      </c>
      <c r="K132" s="120">
        <v>235370.83999999997</v>
      </c>
      <c r="Z132" s="119">
        <v>49217</v>
      </c>
    </row>
    <row r="133" spans="2:26" ht="18" customHeight="1" x14ac:dyDescent="0.25">
      <c r="B133" s="118">
        <v>119</v>
      </c>
      <c r="C133" s="119">
        <v>49225</v>
      </c>
      <c r="D133" s="120">
        <v>332365.40999999997</v>
      </c>
      <c r="E133" s="120">
        <v>5957.6732239097446</v>
      </c>
      <c r="F133" s="120">
        <v>0</v>
      </c>
      <c r="G133" s="120">
        <v>5957.6732239097446</v>
      </c>
      <c r="H133" s="120">
        <v>4822.09</v>
      </c>
      <c r="I133" s="120">
        <v>1135.58</v>
      </c>
      <c r="J133" s="120">
        <v>327543.32</v>
      </c>
      <c r="K133" s="120">
        <v>236506.41999999995</v>
      </c>
      <c r="Z133" s="119">
        <v>49248</v>
      </c>
    </row>
    <row r="134" spans="2:26" ht="18" customHeight="1" x14ac:dyDescent="0.25">
      <c r="B134" s="118">
        <v>120</v>
      </c>
      <c r="C134" s="119">
        <v>49256</v>
      </c>
      <c r="D134" s="120">
        <v>327543.32</v>
      </c>
      <c r="E134" s="120">
        <v>5957.6732239097446</v>
      </c>
      <c r="F134" s="120">
        <v>0</v>
      </c>
      <c r="G134" s="120">
        <v>5957.6732239097446</v>
      </c>
      <c r="H134" s="120">
        <v>4838.5600000000004</v>
      </c>
      <c r="I134" s="120">
        <v>1119.1099999999999</v>
      </c>
      <c r="J134" s="120">
        <v>322704.76</v>
      </c>
      <c r="K134" s="120">
        <v>237625.52999999994</v>
      </c>
      <c r="Z134" s="119">
        <v>49278</v>
      </c>
    </row>
    <row r="135" spans="2:26" ht="18" customHeight="1" x14ac:dyDescent="0.25">
      <c r="B135" s="118">
        <v>121</v>
      </c>
      <c r="C135" s="119">
        <v>49286</v>
      </c>
      <c r="D135" s="120">
        <v>322704.76</v>
      </c>
      <c r="E135" s="120">
        <v>5957.6732239097446</v>
      </c>
      <c r="F135" s="120">
        <v>0</v>
      </c>
      <c r="G135" s="120">
        <v>5957.6732239097446</v>
      </c>
      <c r="H135" s="120">
        <v>4855.1000000000004</v>
      </c>
      <c r="I135" s="120">
        <v>1102.57</v>
      </c>
      <c r="J135" s="120">
        <v>317849.65999999997</v>
      </c>
      <c r="K135" s="120">
        <v>238728.09999999995</v>
      </c>
      <c r="Z135" s="119">
        <v>49309</v>
      </c>
    </row>
    <row r="136" spans="2:26" ht="18" customHeight="1" x14ac:dyDescent="0.25">
      <c r="B136" s="118">
        <v>122</v>
      </c>
      <c r="C136" s="119">
        <v>49317</v>
      </c>
      <c r="D136" s="120">
        <v>317849.65999999997</v>
      </c>
      <c r="E136" s="120">
        <v>5957.6732239097446</v>
      </c>
      <c r="F136" s="120">
        <v>0</v>
      </c>
      <c r="G136" s="120">
        <v>5957.6732239097446</v>
      </c>
      <c r="H136" s="120">
        <v>4871.68</v>
      </c>
      <c r="I136" s="120">
        <v>1085.99</v>
      </c>
      <c r="J136" s="120">
        <v>312977.96999999997</v>
      </c>
      <c r="K136" s="120">
        <v>239814.08999999994</v>
      </c>
      <c r="Z136" s="119">
        <v>49340</v>
      </c>
    </row>
    <row r="137" spans="2:26" ht="18" customHeight="1" x14ac:dyDescent="0.25">
      <c r="B137" s="118">
        <v>123</v>
      </c>
      <c r="C137" s="119">
        <v>49348</v>
      </c>
      <c r="D137" s="120">
        <v>312977.96999999997</v>
      </c>
      <c r="E137" s="120">
        <v>5957.6732239097446</v>
      </c>
      <c r="F137" s="120">
        <v>0</v>
      </c>
      <c r="G137" s="120">
        <v>5957.6732239097446</v>
      </c>
      <c r="H137" s="120">
        <v>4888.33</v>
      </c>
      <c r="I137" s="120">
        <v>1069.3399999999999</v>
      </c>
      <c r="J137" s="120">
        <v>308089.64</v>
      </c>
      <c r="K137" s="120">
        <v>240883.42999999993</v>
      </c>
      <c r="Z137" s="119">
        <v>49368</v>
      </c>
    </row>
    <row r="138" spans="2:26" ht="18" customHeight="1" x14ac:dyDescent="0.25">
      <c r="B138" s="118">
        <v>124</v>
      </c>
      <c r="C138" s="119">
        <v>49376</v>
      </c>
      <c r="D138" s="120">
        <v>308089.64</v>
      </c>
      <c r="E138" s="120">
        <v>5957.6732239097446</v>
      </c>
      <c r="F138" s="120">
        <v>0</v>
      </c>
      <c r="G138" s="120">
        <v>5957.6732239097446</v>
      </c>
      <c r="H138" s="120">
        <v>4905.03</v>
      </c>
      <c r="I138" s="120">
        <v>1052.6400000000001</v>
      </c>
      <c r="J138" s="120">
        <v>303184.61</v>
      </c>
      <c r="K138" s="120">
        <v>241936.06999999995</v>
      </c>
      <c r="Z138" s="119">
        <v>49399</v>
      </c>
    </row>
    <row r="139" spans="2:26" ht="18" customHeight="1" x14ac:dyDescent="0.25">
      <c r="B139" s="118">
        <v>125</v>
      </c>
      <c r="C139" s="119">
        <v>49407</v>
      </c>
      <c r="D139" s="120">
        <v>303184.61</v>
      </c>
      <c r="E139" s="120">
        <v>5957.6732239097446</v>
      </c>
      <c r="F139" s="120">
        <v>0</v>
      </c>
      <c r="G139" s="120">
        <v>5957.6732239097446</v>
      </c>
      <c r="H139" s="120">
        <v>4921.79</v>
      </c>
      <c r="I139" s="120">
        <v>1035.8800000000001</v>
      </c>
      <c r="J139" s="120">
        <v>298262.81</v>
      </c>
      <c r="K139" s="120">
        <v>242971.94999999995</v>
      </c>
      <c r="Z139" s="119">
        <v>49429</v>
      </c>
    </row>
    <row r="140" spans="2:26" ht="18" customHeight="1" x14ac:dyDescent="0.25">
      <c r="B140" s="118">
        <v>126</v>
      </c>
      <c r="C140" s="119">
        <v>49437</v>
      </c>
      <c r="D140" s="120">
        <v>298262.81</v>
      </c>
      <c r="E140" s="120">
        <v>5957.6732239097446</v>
      </c>
      <c r="F140" s="120">
        <v>0</v>
      </c>
      <c r="G140" s="120">
        <v>5957.6732239097446</v>
      </c>
      <c r="H140" s="120">
        <v>4938.6099999999997</v>
      </c>
      <c r="I140" s="120">
        <v>1019.06</v>
      </c>
      <c r="J140" s="120">
        <v>293324.2</v>
      </c>
      <c r="K140" s="120">
        <v>243991.00999999995</v>
      </c>
      <c r="Z140" s="119">
        <v>49460</v>
      </c>
    </row>
    <row r="141" spans="2:26" ht="18" customHeight="1" x14ac:dyDescent="0.25">
      <c r="B141" s="118">
        <v>127</v>
      </c>
      <c r="C141" s="119">
        <v>49468</v>
      </c>
      <c r="D141" s="120">
        <v>293324.2</v>
      </c>
      <c r="E141" s="120">
        <v>5957.6732239097446</v>
      </c>
      <c r="F141" s="120">
        <v>0</v>
      </c>
      <c r="G141" s="120">
        <v>5957.6732239097446</v>
      </c>
      <c r="H141" s="120">
        <v>4955.4799999999996</v>
      </c>
      <c r="I141" s="120">
        <v>1002.19</v>
      </c>
      <c r="J141" s="120">
        <v>288368.71999999997</v>
      </c>
      <c r="K141" s="120">
        <v>244993.19999999995</v>
      </c>
      <c r="Z141" s="119">
        <v>49490</v>
      </c>
    </row>
    <row r="142" spans="2:26" ht="18" customHeight="1" x14ac:dyDescent="0.25">
      <c r="B142" s="118">
        <v>128</v>
      </c>
      <c r="C142" s="119">
        <v>49498</v>
      </c>
      <c r="D142" s="120">
        <v>288368.71999999997</v>
      </c>
      <c r="E142" s="120">
        <v>5957.6732239097446</v>
      </c>
      <c r="F142" s="120">
        <v>0</v>
      </c>
      <c r="G142" s="120">
        <v>5957.6732239097446</v>
      </c>
      <c r="H142" s="120">
        <v>4972.41</v>
      </c>
      <c r="I142" s="120">
        <v>985.26</v>
      </c>
      <c r="J142" s="120">
        <v>283396.31</v>
      </c>
      <c r="K142" s="120">
        <v>245978.45999999996</v>
      </c>
      <c r="Z142" s="119">
        <v>49521</v>
      </c>
    </row>
    <row r="143" spans="2:26" ht="18" customHeight="1" x14ac:dyDescent="0.25">
      <c r="B143" s="118">
        <v>129</v>
      </c>
      <c r="C143" s="119">
        <v>49529</v>
      </c>
      <c r="D143" s="120">
        <v>283396.31</v>
      </c>
      <c r="E143" s="120">
        <v>5957.6732239097446</v>
      </c>
      <c r="F143" s="120">
        <v>0</v>
      </c>
      <c r="G143" s="120">
        <v>5957.6732239097446</v>
      </c>
      <c r="H143" s="120">
        <v>4989.3999999999996</v>
      </c>
      <c r="I143" s="120">
        <v>968.27</v>
      </c>
      <c r="J143" s="120">
        <v>278406.90999999997</v>
      </c>
      <c r="K143" s="120">
        <v>246946.72999999995</v>
      </c>
      <c r="Z143" s="119">
        <v>49552</v>
      </c>
    </row>
    <row r="144" spans="2:26" ht="18" customHeight="1" x14ac:dyDescent="0.25">
      <c r="B144" s="118">
        <v>130</v>
      </c>
      <c r="C144" s="119">
        <v>49560</v>
      </c>
      <c r="D144" s="120">
        <v>278406.90999999997</v>
      </c>
      <c r="E144" s="120">
        <v>5957.6732239097446</v>
      </c>
      <c r="F144" s="120">
        <v>0</v>
      </c>
      <c r="G144" s="120">
        <v>5957.6732239097446</v>
      </c>
      <c r="H144" s="120">
        <v>5006.45</v>
      </c>
      <c r="I144" s="120">
        <v>951.22</v>
      </c>
      <c r="J144" s="120">
        <v>273400.46000000002</v>
      </c>
      <c r="K144" s="120">
        <v>247897.94999999995</v>
      </c>
      <c r="Z144" s="119">
        <v>49582</v>
      </c>
    </row>
    <row r="145" spans="2:26" ht="18" customHeight="1" x14ac:dyDescent="0.25">
      <c r="B145" s="118">
        <v>131</v>
      </c>
      <c r="C145" s="119">
        <v>49590</v>
      </c>
      <c r="D145" s="120">
        <v>273400.46000000002</v>
      </c>
      <c r="E145" s="120">
        <v>5957.6732239097446</v>
      </c>
      <c r="F145" s="120">
        <v>0</v>
      </c>
      <c r="G145" s="120">
        <v>5957.6732239097446</v>
      </c>
      <c r="H145" s="120">
        <v>5023.55</v>
      </c>
      <c r="I145" s="120">
        <v>934.12</v>
      </c>
      <c r="J145" s="120">
        <v>268376.90000000002</v>
      </c>
      <c r="K145" s="120">
        <v>248832.06999999995</v>
      </c>
      <c r="Z145" s="119">
        <v>49613</v>
      </c>
    </row>
    <row r="146" spans="2:26" ht="18" customHeight="1" x14ac:dyDescent="0.25">
      <c r="B146" s="118">
        <v>132</v>
      </c>
      <c r="C146" s="119">
        <v>49621</v>
      </c>
      <c r="D146" s="120">
        <v>268376.90000000002</v>
      </c>
      <c r="E146" s="120">
        <v>5957.6732239097446</v>
      </c>
      <c r="F146" s="120">
        <v>0</v>
      </c>
      <c r="G146" s="120">
        <v>5957.6732239097446</v>
      </c>
      <c r="H146" s="120">
        <v>5040.72</v>
      </c>
      <c r="I146" s="120">
        <v>916.95</v>
      </c>
      <c r="J146" s="120">
        <v>263336.18</v>
      </c>
      <c r="K146" s="120">
        <v>249749.01999999996</v>
      </c>
      <c r="Z146" s="119">
        <v>49643</v>
      </c>
    </row>
    <row r="147" spans="2:26" ht="18" customHeight="1" x14ac:dyDescent="0.25">
      <c r="B147" s="118">
        <v>133</v>
      </c>
      <c r="C147" s="119">
        <v>49651</v>
      </c>
      <c r="D147" s="120">
        <v>263336.18</v>
      </c>
      <c r="E147" s="120">
        <v>5957.6732239097446</v>
      </c>
      <c r="F147" s="120">
        <v>0</v>
      </c>
      <c r="G147" s="120">
        <v>5957.6732239097446</v>
      </c>
      <c r="H147" s="120">
        <v>5057.9399999999996</v>
      </c>
      <c r="I147" s="120">
        <v>899.73</v>
      </c>
      <c r="J147" s="120">
        <v>258278.24</v>
      </c>
      <c r="K147" s="120">
        <v>250648.74999999997</v>
      </c>
      <c r="Z147" s="119">
        <v>49674</v>
      </c>
    </row>
    <row r="148" spans="2:26" ht="18" customHeight="1" x14ac:dyDescent="0.25">
      <c r="B148" s="118">
        <v>134</v>
      </c>
      <c r="C148" s="119">
        <v>49682</v>
      </c>
      <c r="D148" s="120">
        <v>258278.24</v>
      </c>
      <c r="E148" s="120">
        <v>5957.6732239097446</v>
      </c>
      <c r="F148" s="120">
        <v>0</v>
      </c>
      <c r="G148" s="120">
        <v>5957.6732239097446</v>
      </c>
      <c r="H148" s="120">
        <v>5075.22</v>
      </c>
      <c r="I148" s="120">
        <v>882.45</v>
      </c>
      <c r="J148" s="120">
        <v>253203.02</v>
      </c>
      <c r="K148" s="120">
        <v>251531.19999999998</v>
      </c>
      <c r="Z148" s="119">
        <v>49705</v>
      </c>
    </row>
    <row r="149" spans="2:26" ht="18" customHeight="1" x14ac:dyDescent="0.25">
      <c r="B149" s="118">
        <v>135</v>
      </c>
      <c r="C149" s="119">
        <v>49713</v>
      </c>
      <c r="D149" s="120">
        <v>253203.02</v>
      </c>
      <c r="E149" s="120">
        <v>5957.6732239097446</v>
      </c>
      <c r="F149" s="120">
        <v>0</v>
      </c>
      <c r="G149" s="120">
        <v>5957.6732239097446</v>
      </c>
      <c r="H149" s="120">
        <v>5092.5600000000004</v>
      </c>
      <c r="I149" s="120">
        <v>865.11</v>
      </c>
      <c r="J149" s="120">
        <v>248110.46</v>
      </c>
      <c r="K149" s="120">
        <v>252396.30999999997</v>
      </c>
      <c r="Z149" s="119">
        <v>49734</v>
      </c>
    </row>
    <row r="150" spans="2:26" ht="18" customHeight="1" x14ac:dyDescent="0.25">
      <c r="B150" s="118">
        <v>136</v>
      </c>
      <c r="C150" s="119">
        <v>49742</v>
      </c>
      <c r="D150" s="120">
        <v>248110.46</v>
      </c>
      <c r="E150" s="120">
        <v>5957.6732239097446</v>
      </c>
      <c r="F150" s="120">
        <v>0</v>
      </c>
      <c r="G150" s="120">
        <v>5957.6732239097446</v>
      </c>
      <c r="H150" s="120">
        <v>5109.96</v>
      </c>
      <c r="I150" s="120">
        <v>847.71</v>
      </c>
      <c r="J150" s="120">
        <v>243000.49</v>
      </c>
      <c r="K150" s="120">
        <v>253244.01999999996</v>
      </c>
      <c r="Z150" s="119">
        <v>49765</v>
      </c>
    </row>
    <row r="151" spans="2:26" ht="18" customHeight="1" x14ac:dyDescent="0.25">
      <c r="B151" s="118">
        <v>137</v>
      </c>
      <c r="C151" s="119">
        <v>49773</v>
      </c>
      <c r="D151" s="120">
        <v>243000.49</v>
      </c>
      <c r="E151" s="120">
        <v>5957.6732239097446</v>
      </c>
      <c r="F151" s="120">
        <v>0</v>
      </c>
      <c r="G151" s="120">
        <v>5957.6732239097446</v>
      </c>
      <c r="H151" s="120">
        <v>5127.42</v>
      </c>
      <c r="I151" s="120">
        <v>830.25</v>
      </c>
      <c r="J151" s="120">
        <v>237873.07</v>
      </c>
      <c r="K151" s="120">
        <v>254074.26999999996</v>
      </c>
      <c r="Z151" s="119">
        <v>49795</v>
      </c>
    </row>
    <row r="152" spans="2:26" ht="18" customHeight="1" x14ac:dyDescent="0.25">
      <c r="B152" s="118">
        <v>138</v>
      </c>
      <c r="C152" s="119">
        <v>49803</v>
      </c>
      <c r="D152" s="120">
        <v>237873.07</v>
      </c>
      <c r="E152" s="120">
        <v>5957.6732239097446</v>
      </c>
      <c r="F152" s="120">
        <v>0</v>
      </c>
      <c r="G152" s="120">
        <v>5957.6732239097446</v>
      </c>
      <c r="H152" s="120">
        <v>5144.9399999999996</v>
      </c>
      <c r="I152" s="120">
        <v>812.73</v>
      </c>
      <c r="J152" s="120">
        <v>232728.13</v>
      </c>
      <c r="K152" s="120">
        <v>254886.99999999997</v>
      </c>
      <c r="Z152" s="119">
        <v>49826</v>
      </c>
    </row>
    <row r="153" spans="2:26" ht="18" customHeight="1" x14ac:dyDescent="0.25">
      <c r="B153" s="118">
        <v>139</v>
      </c>
      <c r="C153" s="119">
        <v>49834</v>
      </c>
      <c r="D153" s="120">
        <v>232728.13</v>
      </c>
      <c r="E153" s="120">
        <v>5957.6732239097446</v>
      </c>
      <c r="F153" s="120">
        <v>0</v>
      </c>
      <c r="G153" s="120">
        <v>5957.6732239097446</v>
      </c>
      <c r="H153" s="120">
        <v>5162.5200000000004</v>
      </c>
      <c r="I153" s="120">
        <v>795.15</v>
      </c>
      <c r="J153" s="120">
        <v>227565.61</v>
      </c>
      <c r="K153" s="120">
        <v>255682.14999999997</v>
      </c>
      <c r="Z153" s="119">
        <v>49856</v>
      </c>
    </row>
    <row r="154" spans="2:26" ht="18" customHeight="1" x14ac:dyDescent="0.25">
      <c r="B154" s="118">
        <v>140</v>
      </c>
      <c r="C154" s="119">
        <v>49864</v>
      </c>
      <c r="D154" s="120">
        <v>227565.61</v>
      </c>
      <c r="E154" s="120">
        <v>5957.6732239097446</v>
      </c>
      <c r="F154" s="120">
        <v>0</v>
      </c>
      <c r="G154" s="120">
        <v>5957.6732239097446</v>
      </c>
      <c r="H154" s="120">
        <v>5180.1499999999996</v>
      </c>
      <c r="I154" s="120">
        <v>777.52</v>
      </c>
      <c r="J154" s="120">
        <v>222385.46</v>
      </c>
      <c r="K154" s="120">
        <v>256459.66999999995</v>
      </c>
      <c r="Z154" s="119">
        <v>49887</v>
      </c>
    </row>
    <row r="155" spans="2:26" ht="18" customHeight="1" x14ac:dyDescent="0.25">
      <c r="B155" s="118">
        <v>141</v>
      </c>
      <c r="C155" s="119">
        <v>49895</v>
      </c>
      <c r="D155" s="120">
        <v>222385.46</v>
      </c>
      <c r="E155" s="120">
        <v>5957.6732239097446</v>
      </c>
      <c r="F155" s="120">
        <v>0</v>
      </c>
      <c r="G155" s="120">
        <v>5957.6732239097446</v>
      </c>
      <c r="H155" s="120">
        <v>5197.8500000000004</v>
      </c>
      <c r="I155" s="120">
        <v>759.82</v>
      </c>
      <c r="J155" s="120">
        <v>217187.6</v>
      </c>
      <c r="K155" s="120">
        <v>257219.48999999996</v>
      </c>
      <c r="Z155" s="119">
        <v>49918</v>
      </c>
    </row>
    <row r="156" spans="2:26" ht="18" customHeight="1" x14ac:dyDescent="0.25">
      <c r="B156" s="118">
        <v>142</v>
      </c>
      <c r="C156" s="119">
        <v>49926</v>
      </c>
      <c r="D156" s="120">
        <v>217187.6</v>
      </c>
      <c r="E156" s="120">
        <v>5957.6732239097446</v>
      </c>
      <c r="F156" s="120">
        <v>0</v>
      </c>
      <c r="G156" s="120">
        <v>5957.6732239097446</v>
      </c>
      <c r="H156" s="120">
        <v>5215.6099999999997</v>
      </c>
      <c r="I156" s="120">
        <v>742.06</v>
      </c>
      <c r="J156" s="120">
        <v>211971.98</v>
      </c>
      <c r="K156" s="120">
        <v>257961.54999999996</v>
      </c>
      <c r="Z156" s="119">
        <v>49948</v>
      </c>
    </row>
    <row r="157" spans="2:26" ht="18" customHeight="1" x14ac:dyDescent="0.25">
      <c r="B157" s="118">
        <v>143</v>
      </c>
      <c r="C157" s="119">
        <v>49956</v>
      </c>
      <c r="D157" s="120">
        <v>211971.98</v>
      </c>
      <c r="E157" s="120">
        <v>5957.6732239097446</v>
      </c>
      <c r="F157" s="120">
        <v>0</v>
      </c>
      <c r="G157" s="120">
        <v>5957.6732239097446</v>
      </c>
      <c r="H157" s="120">
        <v>5233.43</v>
      </c>
      <c r="I157" s="120">
        <v>724.24</v>
      </c>
      <c r="J157" s="120">
        <v>206738.55</v>
      </c>
      <c r="K157" s="120">
        <v>258685.78999999995</v>
      </c>
      <c r="Z157" s="119">
        <v>49979</v>
      </c>
    </row>
    <row r="158" spans="2:26" ht="18" customHeight="1" x14ac:dyDescent="0.25">
      <c r="B158" s="118">
        <v>144</v>
      </c>
      <c r="C158" s="119">
        <v>49987</v>
      </c>
      <c r="D158" s="120">
        <v>206738.55</v>
      </c>
      <c r="E158" s="120">
        <v>5957.6732239097446</v>
      </c>
      <c r="F158" s="120">
        <v>0</v>
      </c>
      <c r="G158" s="120">
        <v>5957.6732239097446</v>
      </c>
      <c r="H158" s="120">
        <v>5251.31</v>
      </c>
      <c r="I158" s="120">
        <v>706.36</v>
      </c>
      <c r="J158" s="120">
        <v>201487.23</v>
      </c>
      <c r="K158" s="120">
        <v>259392.14999999994</v>
      </c>
      <c r="Z158" s="119">
        <v>50009</v>
      </c>
    </row>
    <row r="159" spans="2:26" ht="18" customHeight="1" x14ac:dyDescent="0.25">
      <c r="B159" s="118">
        <v>145</v>
      </c>
      <c r="C159" s="119">
        <v>50017</v>
      </c>
      <c r="D159" s="120">
        <v>201487.23</v>
      </c>
      <c r="E159" s="120">
        <v>5957.6732239097446</v>
      </c>
      <c r="F159" s="120">
        <v>0</v>
      </c>
      <c r="G159" s="120">
        <v>5957.6732239097446</v>
      </c>
      <c r="H159" s="120">
        <v>5269.26</v>
      </c>
      <c r="I159" s="120">
        <v>688.41</v>
      </c>
      <c r="J159" s="120">
        <v>196217.97</v>
      </c>
      <c r="K159" s="120">
        <v>260080.55999999994</v>
      </c>
      <c r="Z159" s="119">
        <v>50040</v>
      </c>
    </row>
    <row r="160" spans="2:26" ht="18" customHeight="1" x14ac:dyDescent="0.25">
      <c r="B160" s="118">
        <v>146</v>
      </c>
      <c r="C160" s="119">
        <v>50048</v>
      </c>
      <c r="D160" s="120">
        <v>196217.97</v>
      </c>
      <c r="E160" s="120">
        <v>5957.6732239097446</v>
      </c>
      <c r="F160" s="120">
        <v>0</v>
      </c>
      <c r="G160" s="120">
        <v>5957.6732239097446</v>
      </c>
      <c r="H160" s="120">
        <v>5287.26</v>
      </c>
      <c r="I160" s="120">
        <v>670.41</v>
      </c>
      <c r="J160" s="120">
        <v>190930.71</v>
      </c>
      <c r="K160" s="120">
        <v>260750.96999999994</v>
      </c>
      <c r="Z160" s="119">
        <v>50071</v>
      </c>
    </row>
    <row r="161" spans="2:26" ht="18" customHeight="1" x14ac:dyDescent="0.25">
      <c r="B161" s="118">
        <v>147</v>
      </c>
      <c r="C161" s="119">
        <v>50079</v>
      </c>
      <c r="D161" s="120">
        <v>190930.71</v>
      </c>
      <c r="E161" s="120">
        <v>5957.6732239097446</v>
      </c>
      <c r="F161" s="120">
        <v>0</v>
      </c>
      <c r="G161" s="120">
        <v>5957.6732239097446</v>
      </c>
      <c r="H161" s="120">
        <v>5305.32</v>
      </c>
      <c r="I161" s="120">
        <v>652.35</v>
      </c>
      <c r="J161" s="120">
        <v>185625.38</v>
      </c>
      <c r="K161" s="120">
        <v>261403.31999999995</v>
      </c>
      <c r="Z161" s="119">
        <v>50099</v>
      </c>
    </row>
    <row r="162" spans="2:26" ht="18" customHeight="1" x14ac:dyDescent="0.25">
      <c r="B162" s="118">
        <v>148</v>
      </c>
      <c r="C162" s="119">
        <v>50107</v>
      </c>
      <c r="D162" s="120">
        <v>185625.38</v>
      </c>
      <c r="E162" s="120">
        <v>5957.6732239097446</v>
      </c>
      <c r="F162" s="120">
        <v>0</v>
      </c>
      <c r="G162" s="120">
        <v>5957.6732239097446</v>
      </c>
      <c r="H162" s="120">
        <v>5323.45</v>
      </c>
      <c r="I162" s="120">
        <v>634.22</v>
      </c>
      <c r="J162" s="120">
        <v>180301.93</v>
      </c>
      <c r="K162" s="120">
        <v>262037.53999999995</v>
      </c>
      <c r="Z162" s="119">
        <v>50130</v>
      </c>
    </row>
    <row r="163" spans="2:26" ht="18" customHeight="1" x14ac:dyDescent="0.25">
      <c r="B163" s="118">
        <v>149</v>
      </c>
      <c r="C163" s="119">
        <v>50138</v>
      </c>
      <c r="D163" s="120">
        <v>180301.93</v>
      </c>
      <c r="E163" s="120">
        <v>5957.6732239097446</v>
      </c>
      <c r="F163" s="120">
        <v>0</v>
      </c>
      <c r="G163" s="120">
        <v>5957.6732239097446</v>
      </c>
      <c r="H163" s="120">
        <v>5341.64</v>
      </c>
      <c r="I163" s="120">
        <v>616.03</v>
      </c>
      <c r="J163" s="120">
        <v>174960.29</v>
      </c>
      <c r="K163" s="120">
        <v>262653.56999999995</v>
      </c>
      <c r="Z163" s="119">
        <v>50160</v>
      </c>
    </row>
    <row r="164" spans="2:26" ht="18" customHeight="1" x14ac:dyDescent="0.25">
      <c r="B164" s="118">
        <v>150</v>
      </c>
      <c r="C164" s="119">
        <v>50168</v>
      </c>
      <c r="D164" s="120">
        <v>174960.29</v>
      </c>
      <c r="E164" s="120">
        <v>5957.6732239097446</v>
      </c>
      <c r="F164" s="120">
        <v>0</v>
      </c>
      <c r="G164" s="120">
        <v>5957.6732239097446</v>
      </c>
      <c r="H164" s="120">
        <v>5359.89</v>
      </c>
      <c r="I164" s="120">
        <v>597.78</v>
      </c>
      <c r="J164" s="120">
        <v>169600.4</v>
      </c>
      <c r="K164" s="120">
        <v>263251.34999999998</v>
      </c>
      <c r="Z164" s="119">
        <v>50191</v>
      </c>
    </row>
    <row r="165" spans="2:26" ht="18" customHeight="1" x14ac:dyDescent="0.25">
      <c r="B165" s="118">
        <v>151</v>
      </c>
      <c r="C165" s="119">
        <v>50199</v>
      </c>
      <c r="D165" s="120">
        <v>169600.4</v>
      </c>
      <c r="E165" s="120">
        <v>5957.6732239097446</v>
      </c>
      <c r="F165" s="120">
        <v>0</v>
      </c>
      <c r="G165" s="120">
        <v>5957.6732239097446</v>
      </c>
      <c r="H165" s="120">
        <v>5378.2</v>
      </c>
      <c r="I165" s="120">
        <v>579.47</v>
      </c>
      <c r="J165" s="120">
        <v>164222.19</v>
      </c>
      <c r="K165" s="120">
        <v>263830.81999999995</v>
      </c>
      <c r="Z165" s="119">
        <v>50221</v>
      </c>
    </row>
    <row r="166" spans="2:26" ht="18" customHeight="1" x14ac:dyDescent="0.25">
      <c r="B166" s="118">
        <v>152</v>
      </c>
      <c r="C166" s="119">
        <v>50229</v>
      </c>
      <c r="D166" s="120">
        <v>164222.19</v>
      </c>
      <c r="E166" s="120">
        <v>5957.6732239097446</v>
      </c>
      <c r="F166" s="120">
        <v>0</v>
      </c>
      <c r="G166" s="120">
        <v>5957.6732239097446</v>
      </c>
      <c r="H166" s="120">
        <v>5396.58</v>
      </c>
      <c r="I166" s="120">
        <v>561.09</v>
      </c>
      <c r="J166" s="120">
        <v>158825.60999999999</v>
      </c>
      <c r="K166" s="120">
        <v>264391.90999999997</v>
      </c>
      <c r="Z166" s="119">
        <v>50252</v>
      </c>
    </row>
    <row r="167" spans="2:26" ht="18" customHeight="1" x14ac:dyDescent="0.25">
      <c r="B167" s="118">
        <v>153</v>
      </c>
      <c r="C167" s="119">
        <v>50260</v>
      </c>
      <c r="D167" s="120">
        <v>158825.60999999999</v>
      </c>
      <c r="E167" s="120">
        <v>5957.6732239097446</v>
      </c>
      <c r="F167" s="120">
        <v>0</v>
      </c>
      <c r="G167" s="120">
        <v>5957.6732239097446</v>
      </c>
      <c r="H167" s="120">
        <v>5415.02</v>
      </c>
      <c r="I167" s="120">
        <v>542.65</v>
      </c>
      <c r="J167" s="120">
        <v>153410.59</v>
      </c>
      <c r="K167" s="120">
        <v>264934.56</v>
      </c>
      <c r="Z167" s="119">
        <v>50283</v>
      </c>
    </row>
    <row r="168" spans="2:26" ht="18" customHeight="1" x14ac:dyDescent="0.25">
      <c r="B168" s="118">
        <v>154</v>
      </c>
      <c r="C168" s="119">
        <v>50291</v>
      </c>
      <c r="D168" s="120">
        <v>153410.59</v>
      </c>
      <c r="E168" s="120">
        <v>5957.6732239097446</v>
      </c>
      <c r="F168" s="120">
        <v>0</v>
      </c>
      <c r="G168" s="120">
        <v>5957.6732239097446</v>
      </c>
      <c r="H168" s="120">
        <v>5433.52</v>
      </c>
      <c r="I168" s="120">
        <v>524.15</v>
      </c>
      <c r="J168" s="120">
        <v>147977.07</v>
      </c>
      <c r="K168" s="120">
        <v>265458.71000000002</v>
      </c>
      <c r="Z168" s="119">
        <v>50313</v>
      </c>
    </row>
    <row r="169" spans="2:26" ht="18" customHeight="1" x14ac:dyDescent="0.25">
      <c r="B169" s="118">
        <v>155</v>
      </c>
      <c r="C169" s="119">
        <v>50321</v>
      </c>
      <c r="D169" s="120">
        <v>147977.07</v>
      </c>
      <c r="E169" s="120">
        <v>5957.6732239097446</v>
      </c>
      <c r="F169" s="120">
        <v>0</v>
      </c>
      <c r="G169" s="120">
        <v>5957.6732239097446</v>
      </c>
      <c r="H169" s="120">
        <v>5452.08</v>
      </c>
      <c r="I169" s="120">
        <v>505.59</v>
      </c>
      <c r="J169" s="120">
        <v>142524.99</v>
      </c>
      <c r="K169" s="120">
        <v>265964.30000000005</v>
      </c>
      <c r="Z169" s="119">
        <v>50344</v>
      </c>
    </row>
    <row r="170" spans="2:26" ht="18" customHeight="1" x14ac:dyDescent="0.25">
      <c r="B170" s="118">
        <v>156</v>
      </c>
      <c r="C170" s="119">
        <v>50352</v>
      </c>
      <c r="D170" s="120">
        <v>142524.99</v>
      </c>
      <c r="E170" s="120">
        <v>5957.6732239097446</v>
      </c>
      <c r="F170" s="120">
        <v>0</v>
      </c>
      <c r="G170" s="120">
        <v>5957.6732239097446</v>
      </c>
      <c r="H170" s="120">
        <v>5470.71</v>
      </c>
      <c r="I170" s="120">
        <v>486.96</v>
      </c>
      <c r="J170" s="120">
        <v>137054.26999999999</v>
      </c>
      <c r="K170" s="120">
        <v>266451.26000000007</v>
      </c>
      <c r="Z170" s="119">
        <v>50374</v>
      </c>
    </row>
    <row r="171" spans="2:26" ht="18" customHeight="1" x14ac:dyDescent="0.25">
      <c r="B171" s="118">
        <v>157</v>
      </c>
      <c r="C171" s="119">
        <v>50382</v>
      </c>
      <c r="D171" s="120">
        <v>137054.26999999999</v>
      </c>
      <c r="E171" s="120">
        <v>5957.6732239097446</v>
      </c>
      <c r="F171" s="120">
        <v>0</v>
      </c>
      <c r="G171" s="120">
        <v>5957.6732239097446</v>
      </c>
      <c r="H171" s="120">
        <v>5489.4</v>
      </c>
      <c r="I171" s="120">
        <v>468.27</v>
      </c>
      <c r="J171" s="120">
        <v>131564.87</v>
      </c>
      <c r="K171" s="120">
        <v>266919.53000000009</v>
      </c>
      <c r="Z171" s="119">
        <v>50405</v>
      </c>
    </row>
    <row r="172" spans="2:26" ht="18" customHeight="1" x14ac:dyDescent="0.25">
      <c r="B172" s="118">
        <v>158</v>
      </c>
      <c r="C172" s="119">
        <v>50413</v>
      </c>
      <c r="D172" s="120">
        <v>131564.87</v>
      </c>
      <c r="E172" s="120">
        <v>5957.6732239097446</v>
      </c>
      <c r="F172" s="120">
        <v>0</v>
      </c>
      <c r="G172" s="120">
        <v>5957.6732239097446</v>
      </c>
      <c r="H172" s="120">
        <v>5508.16</v>
      </c>
      <c r="I172" s="120">
        <v>449.51</v>
      </c>
      <c r="J172" s="120">
        <v>126056.71</v>
      </c>
      <c r="K172" s="120">
        <v>267369.0400000001</v>
      </c>
      <c r="Z172" s="119">
        <v>50436</v>
      </c>
    </row>
    <row r="173" spans="2:26" ht="18" customHeight="1" x14ac:dyDescent="0.25">
      <c r="B173" s="118">
        <v>159</v>
      </c>
      <c r="C173" s="119">
        <v>50444</v>
      </c>
      <c r="D173" s="120">
        <v>126056.71</v>
      </c>
      <c r="E173" s="120">
        <v>5957.6732239097446</v>
      </c>
      <c r="F173" s="120">
        <v>0</v>
      </c>
      <c r="G173" s="120">
        <v>5957.6732239097446</v>
      </c>
      <c r="H173" s="120">
        <v>5526.98</v>
      </c>
      <c r="I173" s="120">
        <v>430.69</v>
      </c>
      <c r="J173" s="120">
        <v>120529.73</v>
      </c>
      <c r="K173" s="120">
        <v>267799.7300000001</v>
      </c>
      <c r="Z173" s="119">
        <v>50464</v>
      </c>
    </row>
    <row r="174" spans="2:26" ht="18" customHeight="1" x14ac:dyDescent="0.25">
      <c r="B174" s="118">
        <v>160</v>
      </c>
      <c r="C174" s="119">
        <v>50472</v>
      </c>
      <c r="D174" s="120">
        <v>120529.73</v>
      </c>
      <c r="E174" s="120">
        <v>5957.6732239097446</v>
      </c>
      <c r="F174" s="120">
        <v>0</v>
      </c>
      <c r="G174" s="120">
        <v>5957.6732239097446</v>
      </c>
      <c r="H174" s="120">
        <v>5545.86</v>
      </c>
      <c r="I174" s="120">
        <v>411.81</v>
      </c>
      <c r="J174" s="120">
        <v>114983.87</v>
      </c>
      <c r="K174" s="120">
        <v>268211.5400000001</v>
      </c>
      <c r="Z174" s="119">
        <v>50495</v>
      </c>
    </row>
    <row r="175" spans="2:26" ht="18" customHeight="1" x14ac:dyDescent="0.25">
      <c r="B175" s="118">
        <v>161</v>
      </c>
      <c r="C175" s="119">
        <v>50503</v>
      </c>
      <c r="D175" s="120">
        <v>114983.87</v>
      </c>
      <c r="E175" s="120">
        <v>5957.6732239097446</v>
      </c>
      <c r="F175" s="120">
        <v>0</v>
      </c>
      <c r="G175" s="120">
        <v>5957.6732239097446</v>
      </c>
      <c r="H175" s="120">
        <v>5564.81</v>
      </c>
      <c r="I175" s="120">
        <v>392.86</v>
      </c>
      <c r="J175" s="120">
        <v>109419.06</v>
      </c>
      <c r="K175" s="120">
        <v>268604.40000000008</v>
      </c>
      <c r="Z175" s="119">
        <v>50525</v>
      </c>
    </row>
    <row r="176" spans="2:26" ht="18" customHeight="1" x14ac:dyDescent="0.25">
      <c r="B176" s="118">
        <v>162</v>
      </c>
      <c r="C176" s="119">
        <v>50533</v>
      </c>
      <c r="D176" s="120">
        <v>109419.06</v>
      </c>
      <c r="E176" s="120">
        <v>5957.6732239097446</v>
      </c>
      <c r="F176" s="120">
        <v>0</v>
      </c>
      <c r="G176" s="120">
        <v>5957.6732239097446</v>
      </c>
      <c r="H176" s="120">
        <v>5583.82</v>
      </c>
      <c r="I176" s="120">
        <v>373.85</v>
      </c>
      <c r="J176" s="120">
        <v>103835.23</v>
      </c>
      <c r="K176" s="120">
        <v>268978.25000000006</v>
      </c>
      <c r="Z176" s="119">
        <v>50556</v>
      </c>
    </row>
    <row r="177" spans="2:26" ht="18" customHeight="1" x14ac:dyDescent="0.25">
      <c r="B177" s="118">
        <v>163</v>
      </c>
      <c r="C177" s="119">
        <v>50564</v>
      </c>
      <c r="D177" s="120">
        <v>103835.23</v>
      </c>
      <c r="E177" s="120">
        <v>5957.6732239097446</v>
      </c>
      <c r="F177" s="120">
        <v>0</v>
      </c>
      <c r="G177" s="120">
        <v>5957.6732239097446</v>
      </c>
      <c r="H177" s="120">
        <v>5602.9</v>
      </c>
      <c r="I177" s="120">
        <v>354.77</v>
      </c>
      <c r="J177" s="120">
        <v>98232.33</v>
      </c>
      <c r="K177" s="120">
        <v>269333.02000000008</v>
      </c>
      <c r="Z177" s="119">
        <v>50586</v>
      </c>
    </row>
    <row r="178" spans="2:26" ht="18" customHeight="1" x14ac:dyDescent="0.25">
      <c r="B178" s="118">
        <v>164</v>
      </c>
      <c r="C178" s="119">
        <v>50594</v>
      </c>
      <c r="D178" s="120">
        <v>98232.33</v>
      </c>
      <c r="E178" s="120">
        <v>5957.6732239097446</v>
      </c>
      <c r="F178" s="120">
        <v>0</v>
      </c>
      <c r="G178" s="120">
        <v>5957.6732239097446</v>
      </c>
      <c r="H178" s="120">
        <v>5622.04</v>
      </c>
      <c r="I178" s="120">
        <v>335.63</v>
      </c>
      <c r="J178" s="120">
        <v>92610.28</v>
      </c>
      <c r="K178" s="120">
        <v>269668.65000000008</v>
      </c>
      <c r="Z178" s="119">
        <v>50617</v>
      </c>
    </row>
    <row r="179" spans="2:26" ht="18" customHeight="1" x14ac:dyDescent="0.25">
      <c r="B179" s="118">
        <v>165</v>
      </c>
      <c r="C179" s="119">
        <v>50625</v>
      </c>
      <c r="D179" s="120">
        <v>92610.28</v>
      </c>
      <c r="E179" s="120">
        <v>5957.6732239097446</v>
      </c>
      <c r="F179" s="120">
        <v>0</v>
      </c>
      <c r="G179" s="120">
        <v>5957.6732239097446</v>
      </c>
      <c r="H179" s="120">
        <v>5641.25</v>
      </c>
      <c r="I179" s="120">
        <v>316.42</v>
      </c>
      <c r="J179" s="120">
        <v>86969.03</v>
      </c>
      <c r="K179" s="120">
        <v>269985.07000000007</v>
      </c>
      <c r="Z179" s="119">
        <v>50648</v>
      </c>
    </row>
    <row r="180" spans="2:26" ht="18" customHeight="1" x14ac:dyDescent="0.25">
      <c r="B180" s="118">
        <v>166</v>
      </c>
      <c r="C180" s="119">
        <v>50656</v>
      </c>
      <c r="D180" s="120">
        <v>86969.03</v>
      </c>
      <c r="E180" s="120">
        <v>5957.6732239097446</v>
      </c>
      <c r="F180" s="120">
        <v>0</v>
      </c>
      <c r="G180" s="120">
        <v>5957.6732239097446</v>
      </c>
      <c r="H180" s="120">
        <v>5660.53</v>
      </c>
      <c r="I180" s="120">
        <v>297.14</v>
      </c>
      <c r="J180" s="120">
        <v>81308.5</v>
      </c>
      <c r="K180" s="120">
        <v>270282.21000000008</v>
      </c>
      <c r="Z180" s="119">
        <v>50678</v>
      </c>
    </row>
    <row r="181" spans="2:26" ht="18" customHeight="1" x14ac:dyDescent="0.25">
      <c r="B181" s="118">
        <v>167</v>
      </c>
      <c r="C181" s="119">
        <v>50686</v>
      </c>
      <c r="D181" s="120">
        <v>81308.5</v>
      </c>
      <c r="E181" s="120">
        <v>5957.6732239097446</v>
      </c>
      <c r="F181" s="120">
        <v>0</v>
      </c>
      <c r="G181" s="120">
        <v>5957.6732239097446</v>
      </c>
      <c r="H181" s="120">
        <v>5679.87</v>
      </c>
      <c r="I181" s="120">
        <v>277.8</v>
      </c>
      <c r="J181" s="120">
        <v>75628.63</v>
      </c>
      <c r="K181" s="120">
        <v>270560.01000000007</v>
      </c>
      <c r="Z181" s="119">
        <v>50709</v>
      </c>
    </row>
    <row r="182" spans="2:26" ht="18" customHeight="1" x14ac:dyDescent="0.25">
      <c r="B182" s="118">
        <v>168</v>
      </c>
      <c r="C182" s="119">
        <v>50717</v>
      </c>
      <c r="D182" s="120">
        <v>75628.63</v>
      </c>
      <c r="E182" s="120">
        <v>5957.6732239097446</v>
      </c>
      <c r="F182" s="120">
        <v>0</v>
      </c>
      <c r="G182" s="120">
        <v>5957.6732239097446</v>
      </c>
      <c r="H182" s="120">
        <v>5699.27</v>
      </c>
      <c r="I182" s="120">
        <v>258.39999999999998</v>
      </c>
      <c r="J182" s="120">
        <v>69929.350000000006</v>
      </c>
      <c r="K182" s="120">
        <v>270818.41000000009</v>
      </c>
      <c r="Z182" s="119">
        <v>50739</v>
      </c>
    </row>
    <row r="183" spans="2:26" ht="18" customHeight="1" x14ac:dyDescent="0.25">
      <c r="B183" s="118">
        <v>169</v>
      </c>
      <c r="C183" s="119">
        <v>50747</v>
      </c>
      <c r="D183" s="120">
        <v>69929.350000000006</v>
      </c>
      <c r="E183" s="120">
        <v>5957.6732239097446</v>
      </c>
      <c r="F183" s="120">
        <v>0</v>
      </c>
      <c r="G183" s="120">
        <v>5957.6732239097446</v>
      </c>
      <c r="H183" s="120">
        <v>5718.74</v>
      </c>
      <c r="I183" s="120">
        <v>238.93</v>
      </c>
      <c r="J183" s="120">
        <v>64210.61</v>
      </c>
      <c r="K183" s="120">
        <v>271057.34000000008</v>
      </c>
      <c r="Z183" s="119">
        <v>50770</v>
      </c>
    </row>
    <row r="184" spans="2:26" ht="18" customHeight="1" x14ac:dyDescent="0.25">
      <c r="B184" s="118">
        <v>170</v>
      </c>
      <c r="C184" s="119">
        <v>50778</v>
      </c>
      <c r="D184" s="120">
        <v>64210.61</v>
      </c>
      <c r="E184" s="120">
        <v>5957.6732239097446</v>
      </c>
      <c r="F184" s="120">
        <v>0</v>
      </c>
      <c r="G184" s="120">
        <v>5957.6732239097446</v>
      </c>
      <c r="H184" s="120">
        <v>5738.28</v>
      </c>
      <c r="I184" s="120">
        <v>219.39</v>
      </c>
      <c r="J184" s="120">
        <v>58472.32</v>
      </c>
      <c r="K184" s="120">
        <v>271276.7300000001</v>
      </c>
      <c r="Z184" s="119">
        <v>50801</v>
      </c>
    </row>
    <row r="185" spans="2:26" ht="18" customHeight="1" x14ac:dyDescent="0.25">
      <c r="B185" s="118">
        <v>171</v>
      </c>
      <c r="C185" s="119">
        <v>50809</v>
      </c>
      <c r="D185" s="120">
        <v>58472.32</v>
      </c>
      <c r="E185" s="120">
        <v>5957.6732239097446</v>
      </c>
      <c r="F185" s="120">
        <v>0</v>
      </c>
      <c r="G185" s="120">
        <v>5957.6732239097446</v>
      </c>
      <c r="H185" s="120">
        <v>5757.89</v>
      </c>
      <c r="I185" s="120">
        <v>199.78</v>
      </c>
      <c r="J185" s="120">
        <v>52714.43</v>
      </c>
      <c r="K185" s="120">
        <v>271476.51000000013</v>
      </c>
      <c r="Z185" s="119">
        <v>50829</v>
      </c>
    </row>
    <row r="186" spans="2:26" ht="18" customHeight="1" x14ac:dyDescent="0.25">
      <c r="B186" s="118">
        <v>172</v>
      </c>
      <c r="C186" s="119">
        <v>50837</v>
      </c>
      <c r="D186" s="120">
        <v>52714.43</v>
      </c>
      <c r="E186" s="120">
        <v>5957.6732239097446</v>
      </c>
      <c r="F186" s="120">
        <v>0</v>
      </c>
      <c r="G186" s="120">
        <v>5957.6732239097446</v>
      </c>
      <c r="H186" s="120">
        <v>5777.56</v>
      </c>
      <c r="I186" s="120">
        <v>180.11</v>
      </c>
      <c r="J186" s="120">
        <v>46936.86</v>
      </c>
      <c r="K186" s="120">
        <v>271656.62000000011</v>
      </c>
      <c r="Z186" s="119">
        <v>50860</v>
      </c>
    </row>
    <row r="187" spans="2:26" ht="18" customHeight="1" x14ac:dyDescent="0.25">
      <c r="B187" s="118">
        <v>173</v>
      </c>
      <c r="C187" s="119">
        <v>50868</v>
      </c>
      <c r="D187" s="120">
        <v>46936.86</v>
      </c>
      <c r="E187" s="120">
        <v>5957.6732239097446</v>
      </c>
      <c r="F187" s="120">
        <v>0</v>
      </c>
      <c r="G187" s="120">
        <v>5957.6732239097446</v>
      </c>
      <c r="H187" s="120">
        <v>5797.3</v>
      </c>
      <c r="I187" s="120">
        <v>160.37</v>
      </c>
      <c r="J187" s="120">
        <v>41139.550000000003</v>
      </c>
      <c r="K187" s="120">
        <v>271816.99000000011</v>
      </c>
      <c r="Z187" s="119">
        <v>50890</v>
      </c>
    </row>
    <row r="188" spans="2:26" ht="18" customHeight="1" x14ac:dyDescent="0.25">
      <c r="B188" s="118">
        <v>174</v>
      </c>
      <c r="C188" s="119">
        <v>50898</v>
      </c>
      <c r="D188" s="120">
        <v>41139.550000000003</v>
      </c>
      <c r="E188" s="120">
        <v>5957.6732239097446</v>
      </c>
      <c r="F188" s="120">
        <v>0</v>
      </c>
      <c r="G188" s="120">
        <v>5957.6732239097446</v>
      </c>
      <c r="H188" s="120">
        <v>5817.11</v>
      </c>
      <c r="I188" s="120">
        <v>140.56</v>
      </c>
      <c r="J188" s="120">
        <v>35322.44</v>
      </c>
      <c r="K188" s="120">
        <v>271957.5500000001</v>
      </c>
      <c r="Z188" s="119">
        <v>50921</v>
      </c>
    </row>
    <row r="189" spans="2:26" ht="18" customHeight="1" x14ac:dyDescent="0.25">
      <c r="B189" s="118">
        <v>175</v>
      </c>
      <c r="C189" s="119">
        <v>50929</v>
      </c>
      <c r="D189" s="120">
        <v>35322.44</v>
      </c>
      <c r="E189" s="120">
        <v>5957.6732239097446</v>
      </c>
      <c r="F189" s="120">
        <v>0</v>
      </c>
      <c r="G189" s="120">
        <v>5957.6732239097446</v>
      </c>
      <c r="H189" s="120">
        <v>5836.98</v>
      </c>
      <c r="I189" s="120">
        <v>120.69</v>
      </c>
      <c r="J189" s="120">
        <v>29485.45</v>
      </c>
      <c r="K189" s="120">
        <v>272078.24000000011</v>
      </c>
      <c r="Z189" s="119">
        <v>50951</v>
      </c>
    </row>
    <row r="190" spans="2:26" ht="18" customHeight="1" x14ac:dyDescent="0.25">
      <c r="B190" s="118">
        <v>176</v>
      </c>
      <c r="C190" s="119">
        <v>50959</v>
      </c>
      <c r="D190" s="120">
        <v>29485.45</v>
      </c>
      <c r="E190" s="120">
        <v>5957.6732239097446</v>
      </c>
      <c r="F190" s="120">
        <v>0</v>
      </c>
      <c r="G190" s="120">
        <v>5957.6732239097446</v>
      </c>
      <c r="H190" s="120">
        <v>5856.93</v>
      </c>
      <c r="I190" s="120">
        <v>100.74</v>
      </c>
      <c r="J190" s="120">
        <v>23628.52</v>
      </c>
      <c r="K190" s="120">
        <v>272178.9800000001</v>
      </c>
      <c r="Z190" s="119">
        <v>50982</v>
      </c>
    </row>
    <row r="191" spans="2:26" ht="18" customHeight="1" x14ac:dyDescent="0.25">
      <c r="B191" s="118">
        <v>177</v>
      </c>
      <c r="C191" s="119">
        <v>50990</v>
      </c>
      <c r="D191" s="120">
        <v>23628.52</v>
      </c>
      <c r="E191" s="120">
        <v>5957.6732239097446</v>
      </c>
      <c r="F191" s="120">
        <v>0</v>
      </c>
      <c r="G191" s="120">
        <v>5957.6732239097446</v>
      </c>
      <c r="H191" s="120">
        <v>5876.94</v>
      </c>
      <c r="I191" s="120">
        <v>80.73</v>
      </c>
      <c r="J191" s="120">
        <v>17751.580000000002</v>
      </c>
      <c r="K191" s="120">
        <v>272259.71000000008</v>
      </c>
      <c r="Z191" s="119">
        <v>51013</v>
      </c>
    </row>
    <row r="192" spans="2:26" ht="18" customHeight="1" x14ac:dyDescent="0.25">
      <c r="B192" s="118">
        <v>178</v>
      </c>
      <c r="C192" s="119">
        <v>51021</v>
      </c>
      <c r="D192" s="120">
        <v>17751.580000000002</v>
      </c>
      <c r="E192" s="120">
        <v>5957.6732239097446</v>
      </c>
      <c r="F192" s="120">
        <v>0</v>
      </c>
      <c r="G192" s="120">
        <v>5957.6732239097446</v>
      </c>
      <c r="H192" s="120">
        <v>5897.02</v>
      </c>
      <c r="I192" s="120">
        <v>60.65</v>
      </c>
      <c r="J192" s="120">
        <v>11854.56</v>
      </c>
      <c r="K192" s="120">
        <v>272320.3600000001</v>
      </c>
      <c r="Z192" s="119">
        <v>51043</v>
      </c>
    </row>
    <row r="193" spans="2:26" ht="18" customHeight="1" x14ac:dyDescent="0.25">
      <c r="B193" s="118">
        <v>179</v>
      </c>
      <c r="C193" s="119">
        <v>51051</v>
      </c>
      <c r="D193" s="120">
        <v>11854.56</v>
      </c>
      <c r="E193" s="120">
        <v>5957.6732239097446</v>
      </c>
      <c r="F193" s="120">
        <v>0</v>
      </c>
      <c r="G193" s="120">
        <v>5957.6732239097446</v>
      </c>
      <c r="H193" s="120">
        <v>5917.17</v>
      </c>
      <c r="I193" s="120">
        <v>40.5</v>
      </c>
      <c r="J193" s="120">
        <v>5937.39</v>
      </c>
      <c r="K193" s="120">
        <v>272360.8600000001</v>
      </c>
      <c r="Z193" s="119">
        <v>51074</v>
      </c>
    </row>
    <row r="194" spans="2:26" ht="15" customHeight="1" x14ac:dyDescent="0.25">
      <c r="B194" s="118">
        <v>180</v>
      </c>
      <c r="C194" s="119">
        <v>51082</v>
      </c>
      <c r="D194" s="120">
        <v>5937.39</v>
      </c>
      <c r="E194" s="120">
        <v>5957.6732239097446</v>
      </c>
      <c r="F194" s="120">
        <v>0</v>
      </c>
      <c r="G194" s="120">
        <v>5957.6732239097446</v>
      </c>
      <c r="H194" s="120">
        <v>5937.38</v>
      </c>
      <c r="I194" s="120">
        <v>20.29</v>
      </c>
      <c r="J194" s="120">
        <v>0</v>
      </c>
      <c r="K194" s="120">
        <v>272381.15000000008</v>
      </c>
      <c r="Z194" s="119">
        <v>51104</v>
      </c>
    </row>
    <row r="195" spans="2:26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26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26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26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26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26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26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26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26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26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26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26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26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26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59" priority="3">
      <formula>$B14&lt;&gt;""</formula>
    </cfRule>
  </conditionalFormatting>
  <conditionalFormatting sqref="Z14">
    <cfRule type="expression" dxfId="58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08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08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08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08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08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08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08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08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08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08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08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08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08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08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0800-00000E000000}">
      <formula1>0</formula1>
      <formula2>0</formula2>
    </dataValidation>
    <dataValidation allowBlank="1" showInputMessage="1" showErrorMessage="1" prompt="Total des intérêts calculé automatiquement" sqref="I9" xr:uid="{00000000-0002-0000-08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0800-000010000000}">
      <formula1>0</formula1>
      <formula2>0</formula2>
    </dataValidation>
    <dataValidation allowBlank="1" showInputMessage="1" showErrorMessage="1" prompt="Nombre prévu de paiements mis à jour automatiquement" sqref="I6" xr:uid="{00000000-0002-0000-0800-000011000000}">
      <formula1>0</formula1>
      <formula2>0</formula2>
    </dataValidation>
    <dataValidation allowBlank="1" showInputMessage="1" showErrorMessage="1" prompt="Nombre de paiements mis à jour automatiquement" sqref="I7" xr:uid="{00000000-0002-0000-08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0800-000013000000}">
      <formula1>0</formula1>
      <formula2>0</formula2>
    </dataValidation>
    <dataValidation allowBlank="1" showInputMessage="1" showErrorMessage="1" prompt="Entrez le montant du prêt dans cette cellule" sqref="E5" xr:uid="{00000000-0002-0000-0800-000014000000}">
      <formula1>0</formula1>
      <formula2>0</formula2>
    </dataValidation>
    <dataValidation allowBlank="1" showInputMessage="1" showErrorMessage="1" prompt="Entrez le taux d’intérêt annuel dans cette cellule" sqref="E6" xr:uid="{00000000-0002-0000-08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08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0800-000017000000}">
      <formula1>0</formula1>
      <formula2>0</formula2>
    </dataValidation>
    <dataValidation allowBlank="1" showInputMessage="1" showErrorMessage="1" prompt="Entrez la date de début du prêt dans cette cellule" sqref="E9" xr:uid="{00000000-0002-0000-08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08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246"/>
  <sheetViews>
    <sheetView showGridLines="0" topLeftCell="C12" zoomScale="70" zoomScaleNormal="70" workbookViewId="0">
      <selection activeCell="F9" sqref="F9"/>
    </sheetView>
  </sheetViews>
  <sheetFormatPr baseColWidth="10" defaultColWidth="8.85546875" defaultRowHeight="15" x14ac:dyDescent="0.25"/>
  <cols>
    <col min="1" max="1" width="3.5703125" style="117" customWidth="1"/>
    <col min="2" max="2" width="17.85546875" style="117" customWidth="1"/>
    <col min="3" max="3" width="14.7109375" style="186" customWidth="1"/>
    <col min="4" max="4" width="17.42578125" style="117" customWidth="1"/>
    <col min="5" max="5" width="15.7109375" style="117" customWidth="1"/>
    <col min="6" max="6" width="19.7109375" style="117" customWidth="1"/>
    <col min="7" max="9" width="15.7109375" style="117" customWidth="1"/>
    <col min="10" max="10" width="17.42578125" style="117" customWidth="1"/>
    <col min="11" max="11" width="17.7109375" style="117" customWidth="1"/>
    <col min="12" max="25" width="8.85546875" style="117" customWidth="1"/>
    <col min="26" max="26" width="19.42578125" style="119" customWidth="1"/>
    <col min="27" max="27" width="8.85546875" style="117" customWidth="1"/>
    <col min="28" max="16384" width="8.85546875" style="117"/>
  </cols>
  <sheetData>
    <row r="1" spans="1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1:26" s="122" customFormat="1" ht="67.5" customHeight="1" x14ac:dyDescent="0.25">
      <c r="B2" s="123"/>
      <c r="C2" s="536" t="s">
        <v>286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1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1:26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1:26" ht="24" customHeight="1" x14ac:dyDescent="0.25">
      <c r="B5" s="551" t="s">
        <v>287</v>
      </c>
      <c r="C5" s="552"/>
      <c r="D5" s="553"/>
      <c r="E5" s="131">
        <v>800000</v>
      </c>
      <c r="G5" s="555" t="s">
        <v>255</v>
      </c>
      <c r="H5" s="556"/>
      <c r="I5" s="542">
        <f>IF(OR(E5&lt;=0,E6&lt;=0,E7&lt;=0,E8&lt;=0),"", -PMT(E6/E8, (E7*E8)-E11, E5))</f>
        <v>5977.8180397761407</v>
      </c>
      <c r="J5" s="543"/>
      <c r="K5" s="543"/>
      <c r="Z5" s="130"/>
    </row>
    <row r="6" spans="1:26" ht="24" customHeight="1" x14ac:dyDescent="0.25">
      <c r="B6" s="546" t="s">
        <v>288</v>
      </c>
      <c r="C6" s="547"/>
      <c r="D6" s="548"/>
      <c r="E6" s="133">
        <v>4.1500000000000002E-2</v>
      </c>
      <c r="G6" s="538" t="s">
        <v>289</v>
      </c>
      <c r="H6" s="539"/>
      <c r="I6" s="544">
        <f>ROUND(IF(AND(E7&gt;0,E8&gt;0),E7*E8,""),0)</f>
        <v>180</v>
      </c>
      <c r="J6" s="545"/>
      <c r="K6" s="545"/>
      <c r="Z6" s="130"/>
    </row>
    <row r="7" spans="1:26" ht="24" customHeight="1" x14ac:dyDescent="0.25">
      <c r="B7" s="546" t="s">
        <v>290</v>
      </c>
      <c r="C7" s="547"/>
      <c r="D7" s="548"/>
      <c r="E7" s="134">
        <v>15</v>
      </c>
      <c r="G7" s="538" t="s">
        <v>291</v>
      </c>
      <c r="H7" s="539"/>
      <c r="I7" s="544">
        <f>I6</f>
        <v>180</v>
      </c>
      <c r="J7" s="545"/>
      <c r="K7" s="545"/>
      <c r="Z7" s="130"/>
    </row>
    <row r="8" spans="1:26" ht="24" customHeight="1" x14ac:dyDescent="0.25">
      <c r="B8" s="546" t="s">
        <v>292</v>
      </c>
      <c r="C8" s="547"/>
      <c r="D8" s="548"/>
      <c r="E8" s="134">
        <v>12</v>
      </c>
      <c r="G8" s="538" t="s">
        <v>293</v>
      </c>
      <c r="H8" s="539"/>
      <c r="I8" s="544">
        <f>IF(I7="", "", I7*E12)</f>
        <v>0</v>
      </c>
      <c r="J8" s="545"/>
      <c r="K8" s="545"/>
      <c r="Z8" s="130"/>
    </row>
    <row r="9" spans="1:26" ht="24" customHeight="1" x14ac:dyDescent="0.25">
      <c r="B9" s="557" t="s">
        <v>294</v>
      </c>
      <c r="C9" s="547"/>
      <c r="D9" s="135"/>
      <c r="E9" s="136">
        <v>45665</v>
      </c>
      <c r="G9" s="538" t="s">
        <v>295</v>
      </c>
      <c r="H9" s="539"/>
      <c r="I9" s="554">
        <f>IF(I7="","",SUM(_xlfn.ANCHORARRAY(I15)))</f>
        <v>276007.26000000018</v>
      </c>
      <c r="J9" s="545"/>
      <c r="K9" s="545"/>
      <c r="Z9" s="130"/>
    </row>
    <row r="10" spans="1:26" ht="24" customHeight="1" x14ac:dyDescent="0.25">
      <c r="C10" s="137"/>
      <c r="D10" s="121"/>
      <c r="E10" s="121"/>
      <c r="F10" s="138"/>
      <c r="G10" s="564" t="s">
        <v>247</v>
      </c>
      <c r="H10" s="565"/>
      <c r="I10" s="566">
        <f>IF(I7="","",SUM(_xlfn.ANCHORARRAY(G15)))</f>
        <v>1076007.2471597071</v>
      </c>
      <c r="J10" s="567"/>
      <c r="K10" s="567"/>
      <c r="Z10" s="130"/>
    </row>
    <row r="11" spans="1:26" ht="24" customHeight="1" x14ac:dyDescent="0.25">
      <c r="B11" s="558" t="s">
        <v>248</v>
      </c>
      <c r="C11" s="568"/>
      <c r="D11" s="569"/>
      <c r="E11" s="140">
        <v>0</v>
      </c>
      <c r="F11" s="138"/>
      <c r="G11" s="187"/>
      <c r="H11" s="187"/>
      <c r="I11" s="187"/>
      <c r="J11" s="187"/>
      <c r="K11" s="187"/>
      <c r="Z11" s="130"/>
    </row>
    <row r="12" spans="1:26" ht="24" customHeight="1" x14ac:dyDescent="0.25">
      <c r="B12" s="558" t="s">
        <v>249</v>
      </c>
      <c r="C12" s="568"/>
      <c r="D12" s="569"/>
      <c r="E12" s="141">
        <v>0</v>
      </c>
      <c r="F12" s="138"/>
      <c r="G12" s="560" t="s">
        <v>250</v>
      </c>
      <c r="H12" s="569"/>
      <c r="I12" s="561" t="s">
        <v>251</v>
      </c>
      <c r="J12" s="569"/>
      <c r="K12" s="569"/>
      <c r="Z12" s="130"/>
    </row>
    <row r="13" spans="1:26" ht="31.5" customHeight="1" x14ac:dyDescent="0.25">
      <c r="C13" s="117"/>
    </row>
    <row r="14" spans="1:26" ht="48" customHeight="1" x14ac:dyDescent="0.25">
      <c r="A14" s="188"/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1:26" ht="18" customHeight="1" x14ac:dyDescent="0.25">
      <c r="B15" s="118">
        <f t="array" ref="B15:B194">IF(I7="","",_xlfn.SEQUENCE(I7))</f>
        <v>1</v>
      </c>
      <c r="C15" s="119">
        <f t="array" ref="C15:C194">IF(I7="","",EDATE($E$9,(_xlfn.SEQUENCE(I7)-1)*(12/$E$8)))</f>
        <v>45665</v>
      </c>
      <c r="D15" s="120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800000</v>
      </c>
      <c r="E15" s="120">
        <f t="array" ref="E15:E194">IF(I7="","",IF(_xlfn.SEQUENCE(I7)&lt;=$E$11,_xlfn.ANCHORARRAY(D15)*($E$6/$E$8), -PMT($E$6/$E$8,($E$7*$E$8)-$E$11,$E$5)))</f>
        <v>5977.8180397761407</v>
      </c>
      <c r="F15" s="120">
        <f t="array" ref="F15:F194">IF(I7="","",_xlfn.SEQUENCE(I7,1,1,1)*0 + $E$12)</f>
        <v>0</v>
      </c>
      <c r="G15" s="120">
        <f t="array" ref="G15:G194">IF(I7="","",_xlfn.ANCHORARRAY(E15)+_xlfn.ANCHORARRAY(F15))</f>
        <v>5977.8180397761407</v>
      </c>
      <c r="H15" s="120">
        <f t="array" ref="H15:H194">IF(I7="","",ROUND(IF(_xlfn.SEQUENCE(I7)&lt;=$E$11,0,_xlfn.ANCHORARRAY( E15) -_xlfn.ANCHORARRAY( I15)),2))</f>
        <v>3211.15</v>
      </c>
      <c r="I15" s="120">
        <f t="array" ref="I15:I194">IF(I7="","",ROUND(_xlfn.ANCHORARRAY(D15)*($E$6/$E$8),2))</f>
        <v>2766.67</v>
      </c>
      <c r="J15" s="120">
        <f t="array" ref="J15:J194">IF(I7="","",ROUND(IF(_xlfn.SEQUENCE(I7)&lt;=$E$11,$E$5, $E$5*(1+($E$6/$E$8))^(_xlfn.SEQUENCE(I7)-$E$11) - (-PMT($E$6/$E$8,($E$7*$E$8)-$E$11,$E$5))*(((1+($E$6/$E$8))^(_xlfn.SEQUENCE(I7)-$E$11)-1)/($E$6/$E$8)) ),2))</f>
        <v>796788.85</v>
      </c>
      <c r="K15" s="120">
        <f t="array" ref="K15:K194">IF(I7="","",_xlfn.SCAN(0,_xlfn.TAKE(_xlfn.ANCHORARRAY(I15),I7),_xlfn.LAMBDA(_xlpm.a,_xlpm.v,_xlpm.a+_xlpm.v)))</f>
        <v>2766.67</v>
      </c>
      <c r="Z15" s="119">
        <f t="array" ref="Z15:Z194">IFERROR(IF(I7="","",EOMONTH(EDATE($E$9,(_xlfn.SEQUENCE(I7)-1)*(12/$E$8)),0)),"")</f>
        <v>45688</v>
      </c>
    </row>
    <row r="16" spans="1:26" ht="18" customHeight="1" x14ac:dyDescent="0.25">
      <c r="B16" s="118">
        <v>2</v>
      </c>
      <c r="C16" s="119">
        <v>45696</v>
      </c>
      <c r="D16" s="120">
        <v>796788.85</v>
      </c>
      <c r="E16" s="120">
        <v>5977.8180397761407</v>
      </c>
      <c r="F16" s="120">
        <v>0</v>
      </c>
      <c r="G16" s="120">
        <v>5977.8180397761407</v>
      </c>
      <c r="H16" s="120">
        <v>3222.26</v>
      </c>
      <c r="I16" s="120">
        <v>2755.56</v>
      </c>
      <c r="J16" s="120">
        <v>793566.59</v>
      </c>
      <c r="K16" s="120">
        <v>5522.23</v>
      </c>
      <c r="Z16" s="119">
        <v>45716</v>
      </c>
    </row>
    <row r="17" spans="2:26" ht="18" customHeight="1" x14ac:dyDescent="0.25">
      <c r="B17" s="118">
        <v>3</v>
      </c>
      <c r="C17" s="119">
        <v>45724</v>
      </c>
      <c r="D17" s="120">
        <v>793566.59</v>
      </c>
      <c r="E17" s="120">
        <v>5977.8180397761407</v>
      </c>
      <c r="F17" s="120">
        <v>0</v>
      </c>
      <c r="G17" s="120">
        <v>5977.8180397761407</v>
      </c>
      <c r="H17" s="120">
        <v>3233.4</v>
      </c>
      <c r="I17" s="120">
        <v>2744.42</v>
      </c>
      <c r="J17" s="120">
        <v>790333.19</v>
      </c>
      <c r="K17" s="120">
        <v>8266.65</v>
      </c>
      <c r="Z17" s="119">
        <v>45747</v>
      </c>
    </row>
    <row r="18" spans="2:26" ht="18" customHeight="1" x14ac:dyDescent="0.25">
      <c r="B18" s="118">
        <v>4</v>
      </c>
      <c r="C18" s="119">
        <v>45755</v>
      </c>
      <c r="D18" s="120">
        <v>790333.19</v>
      </c>
      <c r="E18" s="120">
        <v>5977.8180397761407</v>
      </c>
      <c r="F18" s="120">
        <v>0</v>
      </c>
      <c r="G18" s="120">
        <v>5977.8180397761407</v>
      </c>
      <c r="H18" s="120">
        <v>3244.58</v>
      </c>
      <c r="I18" s="120">
        <v>2733.24</v>
      </c>
      <c r="J18" s="120">
        <v>787088.61</v>
      </c>
      <c r="K18" s="120">
        <v>10999.89</v>
      </c>
      <c r="Z18" s="119">
        <v>45777</v>
      </c>
    </row>
    <row r="19" spans="2:26" ht="18" customHeight="1" x14ac:dyDescent="0.25">
      <c r="B19" s="118">
        <v>5</v>
      </c>
      <c r="C19" s="119">
        <v>45785</v>
      </c>
      <c r="D19" s="120">
        <v>787088.61</v>
      </c>
      <c r="E19" s="120">
        <v>5977.8180397761407</v>
      </c>
      <c r="F19" s="120">
        <v>0</v>
      </c>
      <c r="G19" s="120">
        <v>5977.8180397761407</v>
      </c>
      <c r="H19" s="120">
        <v>3255.81</v>
      </c>
      <c r="I19" s="120">
        <v>2722.01</v>
      </c>
      <c r="J19" s="120">
        <v>783832.81</v>
      </c>
      <c r="K19" s="120">
        <v>13721.9</v>
      </c>
      <c r="Z19" s="119">
        <v>45808</v>
      </c>
    </row>
    <row r="20" spans="2:26" ht="18" customHeight="1" x14ac:dyDescent="0.25">
      <c r="B20" s="118">
        <v>6</v>
      </c>
      <c r="C20" s="119">
        <v>45816</v>
      </c>
      <c r="D20" s="120">
        <v>783832.81</v>
      </c>
      <c r="E20" s="120">
        <v>5977.8180397761407</v>
      </c>
      <c r="F20" s="120">
        <v>0</v>
      </c>
      <c r="G20" s="120">
        <v>5977.8180397761407</v>
      </c>
      <c r="H20" s="120">
        <v>3267.06</v>
      </c>
      <c r="I20" s="120">
        <v>2710.76</v>
      </c>
      <c r="J20" s="120">
        <v>780565.74</v>
      </c>
      <c r="K20" s="120">
        <v>16432.66</v>
      </c>
      <c r="Z20" s="119">
        <v>45838</v>
      </c>
    </row>
    <row r="21" spans="2:26" ht="18" customHeight="1" x14ac:dyDescent="0.25">
      <c r="B21" s="118">
        <v>7</v>
      </c>
      <c r="C21" s="119">
        <v>45846</v>
      </c>
      <c r="D21" s="120">
        <v>780565.74</v>
      </c>
      <c r="E21" s="120">
        <v>5977.8180397761407</v>
      </c>
      <c r="F21" s="120">
        <v>0</v>
      </c>
      <c r="G21" s="120">
        <v>5977.8180397761407</v>
      </c>
      <c r="H21" s="120">
        <v>3278.36</v>
      </c>
      <c r="I21" s="120">
        <v>2699.46</v>
      </c>
      <c r="J21" s="120">
        <v>777287.38</v>
      </c>
      <c r="K21" s="120">
        <v>19132.12</v>
      </c>
      <c r="Z21" s="119">
        <v>45869</v>
      </c>
    </row>
    <row r="22" spans="2:26" ht="18" customHeight="1" x14ac:dyDescent="0.25">
      <c r="B22" s="118">
        <v>8</v>
      </c>
      <c r="C22" s="119">
        <v>45877</v>
      </c>
      <c r="D22" s="120">
        <v>777287.38</v>
      </c>
      <c r="E22" s="120">
        <v>5977.8180397761407</v>
      </c>
      <c r="F22" s="120">
        <v>0</v>
      </c>
      <c r="G22" s="120">
        <v>5977.8180397761407</v>
      </c>
      <c r="H22" s="120">
        <v>3289.7</v>
      </c>
      <c r="I22" s="120">
        <v>2688.12</v>
      </c>
      <c r="J22" s="120">
        <v>773997.68</v>
      </c>
      <c r="K22" s="120">
        <v>21820.239999999998</v>
      </c>
      <c r="Z22" s="119">
        <v>45900</v>
      </c>
    </row>
    <row r="23" spans="2:26" ht="18" customHeight="1" x14ac:dyDescent="0.25">
      <c r="B23" s="118">
        <v>9</v>
      </c>
      <c r="C23" s="119">
        <v>45908</v>
      </c>
      <c r="D23" s="120">
        <v>773997.68</v>
      </c>
      <c r="E23" s="120">
        <v>5977.8180397761407</v>
      </c>
      <c r="F23" s="120">
        <v>0</v>
      </c>
      <c r="G23" s="120">
        <v>5977.8180397761407</v>
      </c>
      <c r="H23" s="120">
        <v>3301.08</v>
      </c>
      <c r="I23" s="120">
        <v>2676.74</v>
      </c>
      <c r="J23" s="120">
        <v>770696.61</v>
      </c>
      <c r="K23" s="120">
        <v>24496.979999999996</v>
      </c>
      <c r="Z23" s="119">
        <v>45930</v>
      </c>
    </row>
    <row r="24" spans="2:26" ht="18" customHeight="1" x14ac:dyDescent="0.25">
      <c r="B24" s="118">
        <v>10</v>
      </c>
      <c r="C24" s="119">
        <v>45938</v>
      </c>
      <c r="D24" s="120">
        <v>770696.61</v>
      </c>
      <c r="E24" s="120">
        <v>5977.8180397761407</v>
      </c>
      <c r="F24" s="120">
        <v>0</v>
      </c>
      <c r="G24" s="120">
        <v>5977.8180397761407</v>
      </c>
      <c r="H24" s="120">
        <v>3312.49</v>
      </c>
      <c r="I24" s="120">
        <v>2665.33</v>
      </c>
      <c r="J24" s="120">
        <v>767384.11</v>
      </c>
      <c r="K24" s="120">
        <v>27162.309999999998</v>
      </c>
      <c r="Z24" s="119">
        <v>45961</v>
      </c>
    </row>
    <row r="25" spans="2:26" ht="18" customHeight="1" x14ac:dyDescent="0.25">
      <c r="B25" s="118">
        <v>11</v>
      </c>
      <c r="C25" s="119">
        <v>45969</v>
      </c>
      <c r="D25" s="120">
        <v>767384.11</v>
      </c>
      <c r="E25" s="120">
        <v>5977.8180397761407</v>
      </c>
      <c r="F25" s="120">
        <v>0</v>
      </c>
      <c r="G25" s="120">
        <v>5977.8180397761407</v>
      </c>
      <c r="H25" s="120">
        <v>3323.95</v>
      </c>
      <c r="I25" s="120">
        <v>2653.87</v>
      </c>
      <c r="J25" s="120">
        <v>764060.17</v>
      </c>
      <c r="K25" s="120">
        <v>29816.179999999997</v>
      </c>
      <c r="Z25" s="119">
        <v>45991</v>
      </c>
    </row>
    <row r="26" spans="2:26" ht="18" customHeight="1" x14ac:dyDescent="0.25">
      <c r="B26" s="118">
        <v>12</v>
      </c>
      <c r="C26" s="119">
        <v>45999</v>
      </c>
      <c r="D26" s="120">
        <v>764060.17</v>
      </c>
      <c r="E26" s="120">
        <v>5977.8180397761407</v>
      </c>
      <c r="F26" s="120">
        <v>0</v>
      </c>
      <c r="G26" s="120">
        <v>5977.8180397761407</v>
      </c>
      <c r="H26" s="120">
        <v>3335.45</v>
      </c>
      <c r="I26" s="120">
        <v>2642.37</v>
      </c>
      <c r="J26" s="120">
        <v>760724.72</v>
      </c>
      <c r="K26" s="120">
        <v>32458.549999999996</v>
      </c>
      <c r="Z26" s="119">
        <v>46022</v>
      </c>
    </row>
    <row r="27" spans="2:26" ht="18" customHeight="1" x14ac:dyDescent="0.25">
      <c r="B27" s="118">
        <v>13</v>
      </c>
      <c r="C27" s="119">
        <v>46030</v>
      </c>
      <c r="D27" s="120">
        <v>760724.72</v>
      </c>
      <c r="E27" s="120">
        <v>5977.8180397761407</v>
      </c>
      <c r="F27" s="120">
        <v>0</v>
      </c>
      <c r="G27" s="120">
        <v>5977.8180397761407</v>
      </c>
      <c r="H27" s="120">
        <v>3346.98</v>
      </c>
      <c r="I27" s="120">
        <v>2630.84</v>
      </c>
      <c r="J27" s="120">
        <v>757377.74</v>
      </c>
      <c r="K27" s="120">
        <v>35089.39</v>
      </c>
      <c r="Z27" s="119">
        <v>46053</v>
      </c>
    </row>
    <row r="28" spans="2:26" ht="18" customHeight="1" x14ac:dyDescent="0.25">
      <c r="B28" s="118">
        <v>14</v>
      </c>
      <c r="C28" s="119">
        <v>46061</v>
      </c>
      <c r="D28" s="120">
        <v>757377.74</v>
      </c>
      <c r="E28" s="120">
        <v>5977.8180397761407</v>
      </c>
      <c r="F28" s="120">
        <v>0</v>
      </c>
      <c r="G28" s="120">
        <v>5977.8180397761407</v>
      </c>
      <c r="H28" s="120">
        <v>3358.56</v>
      </c>
      <c r="I28" s="120">
        <v>2619.2600000000002</v>
      </c>
      <c r="J28" s="120">
        <v>754019.19</v>
      </c>
      <c r="K28" s="120">
        <v>37708.65</v>
      </c>
      <c r="Z28" s="119">
        <v>46081</v>
      </c>
    </row>
    <row r="29" spans="2:26" ht="18" customHeight="1" x14ac:dyDescent="0.25">
      <c r="B29" s="118">
        <v>15</v>
      </c>
      <c r="C29" s="119">
        <v>46089</v>
      </c>
      <c r="D29" s="120">
        <v>754019.19</v>
      </c>
      <c r="E29" s="120">
        <v>5977.8180397761407</v>
      </c>
      <c r="F29" s="120">
        <v>0</v>
      </c>
      <c r="G29" s="120">
        <v>5977.8180397761407</v>
      </c>
      <c r="H29" s="120">
        <v>3370.17</v>
      </c>
      <c r="I29" s="120">
        <v>2607.65</v>
      </c>
      <c r="J29" s="120">
        <v>750649.02</v>
      </c>
      <c r="K29" s="120">
        <v>40316.300000000003</v>
      </c>
      <c r="Z29" s="119">
        <v>46112</v>
      </c>
    </row>
    <row r="30" spans="2:26" ht="18" customHeight="1" x14ac:dyDescent="0.25">
      <c r="B30" s="118">
        <v>16</v>
      </c>
      <c r="C30" s="119">
        <v>46120</v>
      </c>
      <c r="D30" s="120">
        <v>750649.02</v>
      </c>
      <c r="E30" s="120">
        <v>5977.8180397761407</v>
      </c>
      <c r="F30" s="120">
        <v>0</v>
      </c>
      <c r="G30" s="120">
        <v>5977.8180397761407</v>
      </c>
      <c r="H30" s="120">
        <v>3381.83</v>
      </c>
      <c r="I30" s="120">
        <v>2595.9899999999998</v>
      </c>
      <c r="J30" s="120">
        <v>747267.2</v>
      </c>
      <c r="K30" s="120">
        <v>42912.29</v>
      </c>
      <c r="Z30" s="119">
        <v>46142</v>
      </c>
    </row>
    <row r="31" spans="2:26" ht="18" customHeight="1" x14ac:dyDescent="0.25">
      <c r="B31" s="118">
        <v>17</v>
      </c>
      <c r="C31" s="119">
        <v>46150</v>
      </c>
      <c r="D31" s="120">
        <v>747267.2</v>
      </c>
      <c r="E31" s="120">
        <v>5977.8180397761407</v>
      </c>
      <c r="F31" s="120">
        <v>0</v>
      </c>
      <c r="G31" s="120">
        <v>5977.8180397761407</v>
      </c>
      <c r="H31" s="120">
        <v>3393.52</v>
      </c>
      <c r="I31" s="120">
        <v>2584.3000000000002</v>
      </c>
      <c r="J31" s="120">
        <v>743873.68</v>
      </c>
      <c r="K31" s="120">
        <v>45496.590000000004</v>
      </c>
      <c r="Z31" s="119">
        <v>46173</v>
      </c>
    </row>
    <row r="32" spans="2:26" ht="18" customHeight="1" x14ac:dyDescent="0.25">
      <c r="B32" s="118">
        <v>18</v>
      </c>
      <c r="C32" s="119">
        <v>46181</v>
      </c>
      <c r="D32" s="120">
        <v>743873.68</v>
      </c>
      <c r="E32" s="120">
        <v>5977.8180397761407</v>
      </c>
      <c r="F32" s="120">
        <v>0</v>
      </c>
      <c r="G32" s="120">
        <v>5977.8180397761407</v>
      </c>
      <c r="H32" s="120">
        <v>3405.26</v>
      </c>
      <c r="I32" s="120">
        <v>2572.56</v>
      </c>
      <c r="J32" s="120">
        <v>740468.43</v>
      </c>
      <c r="K32" s="120">
        <v>48069.15</v>
      </c>
      <c r="Z32" s="119">
        <v>46203</v>
      </c>
    </row>
    <row r="33" spans="2:26" ht="18" customHeight="1" x14ac:dyDescent="0.25">
      <c r="B33" s="118">
        <v>19</v>
      </c>
      <c r="C33" s="119">
        <v>46211</v>
      </c>
      <c r="D33" s="120">
        <v>740468.43</v>
      </c>
      <c r="E33" s="120">
        <v>5977.8180397761407</v>
      </c>
      <c r="F33" s="120">
        <v>0</v>
      </c>
      <c r="G33" s="120">
        <v>5977.8180397761407</v>
      </c>
      <c r="H33" s="120">
        <v>3417.03</v>
      </c>
      <c r="I33" s="120">
        <v>2560.79</v>
      </c>
      <c r="J33" s="120">
        <v>737051.39</v>
      </c>
      <c r="K33" s="120">
        <v>50629.94</v>
      </c>
      <c r="Z33" s="119">
        <v>46234</v>
      </c>
    </row>
    <row r="34" spans="2:26" ht="18" customHeight="1" x14ac:dyDescent="0.25">
      <c r="B34" s="118">
        <v>20</v>
      </c>
      <c r="C34" s="119">
        <v>46242</v>
      </c>
      <c r="D34" s="120">
        <v>737051.39</v>
      </c>
      <c r="E34" s="120">
        <v>5977.8180397761407</v>
      </c>
      <c r="F34" s="120">
        <v>0</v>
      </c>
      <c r="G34" s="120">
        <v>5977.8180397761407</v>
      </c>
      <c r="H34" s="120">
        <v>3428.85</v>
      </c>
      <c r="I34" s="120">
        <v>2548.9699999999998</v>
      </c>
      <c r="J34" s="120">
        <v>733622.55</v>
      </c>
      <c r="K34" s="120">
        <v>53178.91</v>
      </c>
      <c r="Z34" s="119">
        <v>46265</v>
      </c>
    </row>
    <row r="35" spans="2:26" ht="18" customHeight="1" x14ac:dyDescent="0.25">
      <c r="B35" s="118">
        <v>21</v>
      </c>
      <c r="C35" s="119">
        <v>46273</v>
      </c>
      <c r="D35" s="120">
        <v>733622.55</v>
      </c>
      <c r="E35" s="120">
        <v>5977.8180397761407</v>
      </c>
      <c r="F35" s="120">
        <v>0</v>
      </c>
      <c r="G35" s="120">
        <v>5977.8180397761407</v>
      </c>
      <c r="H35" s="120">
        <v>3440.71</v>
      </c>
      <c r="I35" s="120">
        <v>2537.11</v>
      </c>
      <c r="J35" s="120">
        <v>730181.84</v>
      </c>
      <c r="K35" s="120">
        <v>55716.020000000004</v>
      </c>
      <c r="Z35" s="119">
        <v>46295</v>
      </c>
    </row>
    <row r="36" spans="2:26" ht="18" customHeight="1" x14ac:dyDescent="0.25">
      <c r="B36" s="118">
        <v>22</v>
      </c>
      <c r="C36" s="119">
        <v>46303</v>
      </c>
      <c r="D36" s="120">
        <v>730181.84</v>
      </c>
      <c r="E36" s="120">
        <v>5977.8180397761407</v>
      </c>
      <c r="F36" s="120">
        <v>0</v>
      </c>
      <c r="G36" s="120">
        <v>5977.8180397761407</v>
      </c>
      <c r="H36" s="120">
        <v>3452.61</v>
      </c>
      <c r="I36" s="120">
        <v>2525.21</v>
      </c>
      <c r="J36" s="120">
        <v>726729.23</v>
      </c>
      <c r="K36" s="120">
        <v>58241.23</v>
      </c>
      <c r="Z36" s="119">
        <v>46326</v>
      </c>
    </row>
    <row r="37" spans="2:26" ht="18" customHeight="1" x14ac:dyDescent="0.25">
      <c r="B37" s="118">
        <v>23</v>
      </c>
      <c r="C37" s="119">
        <v>46334</v>
      </c>
      <c r="D37" s="120">
        <v>726729.23</v>
      </c>
      <c r="E37" s="120">
        <v>5977.8180397761407</v>
      </c>
      <c r="F37" s="120">
        <v>0</v>
      </c>
      <c r="G37" s="120">
        <v>5977.8180397761407</v>
      </c>
      <c r="H37" s="120">
        <v>3464.55</v>
      </c>
      <c r="I37" s="120">
        <v>2513.27</v>
      </c>
      <c r="J37" s="120">
        <v>723264.69</v>
      </c>
      <c r="K37" s="120">
        <v>60754.5</v>
      </c>
      <c r="Z37" s="119">
        <v>46356</v>
      </c>
    </row>
    <row r="38" spans="2:26" ht="18" customHeight="1" x14ac:dyDescent="0.25">
      <c r="B38" s="118">
        <v>24</v>
      </c>
      <c r="C38" s="119">
        <v>46364</v>
      </c>
      <c r="D38" s="120">
        <v>723264.69</v>
      </c>
      <c r="E38" s="120">
        <v>5977.8180397761407</v>
      </c>
      <c r="F38" s="120">
        <v>0</v>
      </c>
      <c r="G38" s="120">
        <v>5977.8180397761407</v>
      </c>
      <c r="H38" s="120">
        <v>3476.53</v>
      </c>
      <c r="I38" s="120">
        <v>2501.29</v>
      </c>
      <c r="J38" s="120">
        <v>719788.16</v>
      </c>
      <c r="K38" s="120">
        <v>63255.79</v>
      </c>
      <c r="Z38" s="119">
        <v>46387</v>
      </c>
    </row>
    <row r="39" spans="2:26" ht="18" customHeight="1" x14ac:dyDescent="0.25">
      <c r="B39" s="118">
        <v>25</v>
      </c>
      <c r="C39" s="119">
        <v>46395</v>
      </c>
      <c r="D39" s="120">
        <v>719788.16</v>
      </c>
      <c r="E39" s="120">
        <v>5977.8180397761407</v>
      </c>
      <c r="F39" s="120">
        <v>0</v>
      </c>
      <c r="G39" s="120">
        <v>5977.8180397761407</v>
      </c>
      <c r="H39" s="120">
        <v>3488.55</v>
      </c>
      <c r="I39" s="120">
        <v>2489.27</v>
      </c>
      <c r="J39" s="120">
        <v>716299.61</v>
      </c>
      <c r="K39" s="120">
        <v>65745.06</v>
      </c>
      <c r="Z39" s="119">
        <v>46418</v>
      </c>
    </row>
    <row r="40" spans="2:26" ht="18" customHeight="1" x14ac:dyDescent="0.25">
      <c r="B40" s="118">
        <v>26</v>
      </c>
      <c r="C40" s="119">
        <v>46426</v>
      </c>
      <c r="D40" s="120">
        <v>716299.61</v>
      </c>
      <c r="E40" s="120">
        <v>5977.8180397761407</v>
      </c>
      <c r="F40" s="120">
        <v>0</v>
      </c>
      <c r="G40" s="120">
        <v>5977.8180397761407</v>
      </c>
      <c r="H40" s="120">
        <v>3500.62</v>
      </c>
      <c r="I40" s="120">
        <v>2477.1999999999998</v>
      </c>
      <c r="J40" s="120">
        <v>712798.99</v>
      </c>
      <c r="K40" s="120">
        <v>68222.259999999995</v>
      </c>
      <c r="Z40" s="119">
        <v>46446</v>
      </c>
    </row>
    <row r="41" spans="2:26" ht="18" customHeight="1" x14ac:dyDescent="0.25">
      <c r="B41" s="118">
        <v>27</v>
      </c>
      <c r="C41" s="119">
        <v>46454</v>
      </c>
      <c r="D41" s="120">
        <v>712798.99</v>
      </c>
      <c r="E41" s="120">
        <v>5977.8180397761407</v>
      </c>
      <c r="F41" s="120">
        <v>0</v>
      </c>
      <c r="G41" s="120">
        <v>5977.8180397761407</v>
      </c>
      <c r="H41" s="120">
        <v>3512.72</v>
      </c>
      <c r="I41" s="120">
        <v>2465.1</v>
      </c>
      <c r="J41" s="120">
        <v>709286.27</v>
      </c>
      <c r="K41" s="120">
        <v>70687.360000000001</v>
      </c>
      <c r="Z41" s="119">
        <v>46477</v>
      </c>
    </row>
    <row r="42" spans="2:26" ht="18" customHeight="1" x14ac:dyDescent="0.25">
      <c r="B42" s="118">
        <v>28</v>
      </c>
      <c r="C42" s="119">
        <v>46485</v>
      </c>
      <c r="D42" s="120">
        <v>709286.27</v>
      </c>
      <c r="E42" s="120">
        <v>5977.8180397761407</v>
      </c>
      <c r="F42" s="120">
        <v>0</v>
      </c>
      <c r="G42" s="120">
        <v>5977.8180397761407</v>
      </c>
      <c r="H42" s="120">
        <v>3524.87</v>
      </c>
      <c r="I42" s="120">
        <v>2452.9499999999998</v>
      </c>
      <c r="J42" s="120">
        <v>705761.4</v>
      </c>
      <c r="K42" s="120">
        <v>73140.31</v>
      </c>
      <c r="Z42" s="119">
        <v>46507</v>
      </c>
    </row>
    <row r="43" spans="2:26" ht="18" customHeight="1" x14ac:dyDescent="0.25">
      <c r="B43" s="118">
        <v>29</v>
      </c>
      <c r="C43" s="119">
        <v>46515</v>
      </c>
      <c r="D43" s="120">
        <v>705761.4</v>
      </c>
      <c r="E43" s="120">
        <v>5977.8180397761407</v>
      </c>
      <c r="F43" s="120">
        <v>0</v>
      </c>
      <c r="G43" s="120">
        <v>5977.8180397761407</v>
      </c>
      <c r="H43" s="120">
        <v>3537.06</v>
      </c>
      <c r="I43" s="120">
        <v>2440.7600000000002</v>
      </c>
      <c r="J43" s="120">
        <v>702224.34</v>
      </c>
      <c r="K43" s="120">
        <v>75581.069999999992</v>
      </c>
      <c r="Z43" s="119">
        <v>46538</v>
      </c>
    </row>
    <row r="44" spans="2:26" ht="18" customHeight="1" x14ac:dyDescent="0.25">
      <c r="B44" s="118">
        <v>30</v>
      </c>
      <c r="C44" s="119">
        <v>46546</v>
      </c>
      <c r="D44" s="120">
        <v>702224.34</v>
      </c>
      <c r="E44" s="120">
        <v>5977.8180397761407</v>
      </c>
      <c r="F44" s="120">
        <v>0</v>
      </c>
      <c r="G44" s="120">
        <v>5977.8180397761407</v>
      </c>
      <c r="H44" s="120">
        <v>3549.29</v>
      </c>
      <c r="I44" s="120">
        <v>2428.5300000000002</v>
      </c>
      <c r="J44" s="120">
        <v>698675.05</v>
      </c>
      <c r="K44" s="120">
        <v>78009.599999999991</v>
      </c>
      <c r="Z44" s="119">
        <v>46568</v>
      </c>
    </row>
    <row r="45" spans="2:26" ht="18" customHeight="1" x14ac:dyDescent="0.25">
      <c r="B45" s="118">
        <v>31</v>
      </c>
      <c r="C45" s="119">
        <v>46576</v>
      </c>
      <c r="D45" s="120">
        <v>698675.05</v>
      </c>
      <c r="E45" s="120">
        <v>5977.8180397761407</v>
      </c>
      <c r="F45" s="120">
        <v>0</v>
      </c>
      <c r="G45" s="120">
        <v>5977.8180397761407</v>
      </c>
      <c r="H45" s="120">
        <v>3561.57</v>
      </c>
      <c r="I45" s="120">
        <v>2416.25</v>
      </c>
      <c r="J45" s="120">
        <v>695113.48</v>
      </c>
      <c r="K45" s="120">
        <v>80425.849999999991</v>
      </c>
      <c r="Z45" s="119">
        <v>46599</v>
      </c>
    </row>
    <row r="46" spans="2:26" ht="18" customHeight="1" x14ac:dyDescent="0.25">
      <c r="B46" s="118">
        <v>32</v>
      </c>
      <c r="C46" s="119">
        <v>46607</v>
      </c>
      <c r="D46" s="120">
        <v>695113.48</v>
      </c>
      <c r="E46" s="120">
        <v>5977.8180397761407</v>
      </c>
      <c r="F46" s="120">
        <v>0</v>
      </c>
      <c r="G46" s="120">
        <v>5977.8180397761407</v>
      </c>
      <c r="H46" s="120">
        <v>3573.89</v>
      </c>
      <c r="I46" s="120">
        <v>2403.9299999999998</v>
      </c>
      <c r="J46" s="120">
        <v>691539.6</v>
      </c>
      <c r="K46" s="120">
        <v>82829.779999999984</v>
      </c>
      <c r="Z46" s="119">
        <v>46630</v>
      </c>
    </row>
    <row r="47" spans="2:26" ht="18" customHeight="1" x14ac:dyDescent="0.25">
      <c r="B47" s="118">
        <v>33</v>
      </c>
      <c r="C47" s="119">
        <v>46638</v>
      </c>
      <c r="D47" s="120">
        <v>691539.6</v>
      </c>
      <c r="E47" s="120">
        <v>5977.8180397761407</v>
      </c>
      <c r="F47" s="120">
        <v>0</v>
      </c>
      <c r="G47" s="120">
        <v>5977.8180397761407</v>
      </c>
      <c r="H47" s="120">
        <v>3586.25</v>
      </c>
      <c r="I47" s="120">
        <v>2391.5700000000002</v>
      </c>
      <c r="J47" s="120">
        <v>687953.36</v>
      </c>
      <c r="K47" s="120">
        <v>85221.349999999991</v>
      </c>
      <c r="Z47" s="119">
        <v>46660</v>
      </c>
    </row>
    <row r="48" spans="2:26" ht="18" customHeight="1" x14ac:dyDescent="0.25">
      <c r="B48" s="118">
        <v>34</v>
      </c>
      <c r="C48" s="119">
        <v>46668</v>
      </c>
      <c r="D48" s="120">
        <v>687953.36</v>
      </c>
      <c r="E48" s="120">
        <v>5977.8180397761407</v>
      </c>
      <c r="F48" s="120">
        <v>0</v>
      </c>
      <c r="G48" s="120">
        <v>5977.8180397761407</v>
      </c>
      <c r="H48" s="120">
        <v>3598.65</v>
      </c>
      <c r="I48" s="120">
        <v>2379.17</v>
      </c>
      <c r="J48" s="120">
        <v>684354.71</v>
      </c>
      <c r="K48" s="120">
        <v>87600.51999999999</v>
      </c>
      <c r="Z48" s="119">
        <v>46691</v>
      </c>
    </row>
    <row r="49" spans="2:26" ht="18" customHeight="1" x14ac:dyDescent="0.25">
      <c r="B49" s="118">
        <v>35</v>
      </c>
      <c r="C49" s="119">
        <v>46699</v>
      </c>
      <c r="D49" s="120">
        <v>684354.71</v>
      </c>
      <c r="E49" s="120">
        <v>5977.8180397761407</v>
      </c>
      <c r="F49" s="120">
        <v>0</v>
      </c>
      <c r="G49" s="120">
        <v>5977.8180397761407</v>
      </c>
      <c r="H49" s="120">
        <v>3611.09</v>
      </c>
      <c r="I49" s="120">
        <v>2366.73</v>
      </c>
      <c r="J49" s="120">
        <v>680743.62</v>
      </c>
      <c r="K49" s="120">
        <v>89967.249999999985</v>
      </c>
      <c r="Z49" s="119">
        <v>46721</v>
      </c>
    </row>
    <row r="50" spans="2:26" ht="18" customHeight="1" x14ac:dyDescent="0.25">
      <c r="B50" s="118">
        <v>36</v>
      </c>
      <c r="C50" s="119">
        <v>46729</v>
      </c>
      <c r="D50" s="120">
        <v>680743.62</v>
      </c>
      <c r="E50" s="120">
        <v>5977.8180397761407</v>
      </c>
      <c r="F50" s="120">
        <v>0</v>
      </c>
      <c r="G50" s="120">
        <v>5977.8180397761407</v>
      </c>
      <c r="H50" s="120">
        <v>3623.58</v>
      </c>
      <c r="I50" s="120">
        <v>2354.2399999999998</v>
      </c>
      <c r="J50" s="120">
        <v>677120.04</v>
      </c>
      <c r="K50" s="120">
        <v>92321.489999999991</v>
      </c>
      <c r="Z50" s="119">
        <v>46752</v>
      </c>
    </row>
    <row r="51" spans="2:26" ht="18" customHeight="1" x14ac:dyDescent="0.25">
      <c r="B51" s="118">
        <v>37</v>
      </c>
      <c r="C51" s="119">
        <v>46760</v>
      </c>
      <c r="D51" s="120">
        <v>677120.04</v>
      </c>
      <c r="E51" s="120">
        <v>5977.8180397761407</v>
      </c>
      <c r="F51" s="120">
        <v>0</v>
      </c>
      <c r="G51" s="120">
        <v>5977.8180397761407</v>
      </c>
      <c r="H51" s="120">
        <v>3636.11</v>
      </c>
      <c r="I51" s="120">
        <v>2341.71</v>
      </c>
      <c r="J51" s="120">
        <v>673483.93</v>
      </c>
      <c r="K51" s="120">
        <v>94663.2</v>
      </c>
      <c r="Z51" s="119">
        <v>46783</v>
      </c>
    </row>
    <row r="52" spans="2:26" ht="18" customHeight="1" x14ac:dyDescent="0.25">
      <c r="B52" s="118">
        <v>38</v>
      </c>
      <c r="C52" s="119">
        <v>46791</v>
      </c>
      <c r="D52" s="120">
        <v>673483.93</v>
      </c>
      <c r="E52" s="120">
        <v>5977.8180397761407</v>
      </c>
      <c r="F52" s="120">
        <v>0</v>
      </c>
      <c r="G52" s="120">
        <v>5977.8180397761407</v>
      </c>
      <c r="H52" s="120">
        <v>3648.69</v>
      </c>
      <c r="I52" s="120">
        <v>2329.13</v>
      </c>
      <c r="J52" s="120">
        <v>669835.24</v>
      </c>
      <c r="K52" s="120">
        <v>96992.33</v>
      </c>
      <c r="Z52" s="119">
        <v>46812</v>
      </c>
    </row>
    <row r="53" spans="2:26" ht="18" customHeight="1" x14ac:dyDescent="0.25">
      <c r="B53" s="118">
        <v>39</v>
      </c>
      <c r="C53" s="119">
        <v>46820</v>
      </c>
      <c r="D53" s="120">
        <v>669835.24</v>
      </c>
      <c r="E53" s="120">
        <v>5977.8180397761407</v>
      </c>
      <c r="F53" s="120">
        <v>0</v>
      </c>
      <c r="G53" s="120">
        <v>5977.8180397761407</v>
      </c>
      <c r="H53" s="120">
        <v>3661.31</v>
      </c>
      <c r="I53" s="120">
        <v>2316.5100000000002</v>
      </c>
      <c r="J53" s="120">
        <v>666173.93999999994</v>
      </c>
      <c r="K53" s="120">
        <v>99308.84</v>
      </c>
      <c r="Z53" s="119">
        <v>46843</v>
      </c>
    </row>
    <row r="54" spans="2:26" ht="18" customHeight="1" x14ac:dyDescent="0.25">
      <c r="B54" s="118">
        <v>40</v>
      </c>
      <c r="C54" s="119">
        <v>46851</v>
      </c>
      <c r="D54" s="120">
        <v>666173.93999999994</v>
      </c>
      <c r="E54" s="120">
        <v>5977.8180397761407</v>
      </c>
      <c r="F54" s="120">
        <v>0</v>
      </c>
      <c r="G54" s="120">
        <v>5977.8180397761407</v>
      </c>
      <c r="H54" s="120">
        <v>3673.97</v>
      </c>
      <c r="I54" s="120">
        <v>2303.85</v>
      </c>
      <c r="J54" s="120">
        <v>662499.97</v>
      </c>
      <c r="K54" s="120">
        <v>101612.69</v>
      </c>
      <c r="Z54" s="119">
        <v>46873</v>
      </c>
    </row>
    <row r="55" spans="2:26" ht="18" customHeight="1" x14ac:dyDescent="0.25">
      <c r="B55" s="118">
        <v>41</v>
      </c>
      <c r="C55" s="119">
        <v>46881</v>
      </c>
      <c r="D55" s="120">
        <v>662499.97</v>
      </c>
      <c r="E55" s="120">
        <v>5977.8180397761407</v>
      </c>
      <c r="F55" s="120">
        <v>0</v>
      </c>
      <c r="G55" s="120">
        <v>5977.8180397761407</v>
      </c>
      <c r="H55" s="120">
        <v>3686.67</v>
      </c>
      <c r="I55" s="120">
        <v>2291.15</v>
      </c>
      <c r="J55" s="120">
        <v>658813.30000000005</v>
      </c>
      <c r="K55" s="120">
        <v>103903.84</v>
      </c>
      <c r="Z55" s="119">
        <v>46904</v>
      </c>
    </row>
    <row r="56" spans="2:26" ht="18" customHeight="1" x14ac:dyDescent="0.25">
      <c r="B56" s="118">
        <v>42</v>
      </c>
      <c r="C56" s="119">
        <v>46912</v>
      </c>
      <c r="D56" s="120">
        <v>658813.30000000005</v>
      </c>
      <c r="E56" s="120">
        <v>5977.8180397761407</v>
      </c>
      <c r="F56" s="120">
        <v>0</v>
      </c>
      <c r="G56" s="120">
        <v>5977.8180397761407</v>
      </c>
      <c r="H56" s="120">
        <v>3699.42</v>
      </c>
      <c r="I56" s="120">
        <v>2278.4</v>
      </c>
      <c r="J56" s="120">
        <v>655113.88</v>
      </c>
      <c r="K56" s="120">
        <v>106182.23999999999</v>
      </c>
      <c r="Z56" s="119">
        <v>46934</v>
      </c>
    </row>
    <row r="57" spans="2:26" ht="18" customHeight="1" x14ac:dyDescent="0.25">
      <c r="B57" s="118">
        <v>43</v>
      </c>
      <c r="C57" s="119">
        <v>46942</v>
      </c>
      <c r="D57" s="120">
        <v>655113.88</v>
      </c>
      <c r="E57" s="120">
        <v>5977.8180397761407</v>
      </c>
      <c r="F57" s="120">
        <v>0</v>
      </c>
      <c r="G57" s="120">
        <v>5977.8180397761407</v>
      </c>
      <c r="H57" s="120">
        <v>3712.22</v>
      </c>
      <c r="I57" s="120">
        <v>2265.6</v>
      </c>
      <c r="J57" s="120">
        <v>651401.66</v>
      </c>
      <c r="K57" s="120">
        <v>108447.84</v>
      </c>
      <c r="Z57" s="119">
        <v>46965</v>
      </c>
    </row>
    <row r="58" spans="2:26" ht="18" customHeight="1" x14ac:dyDescent="0.25">
      <c r="B58" s="118">
        <v>44</v>
      </c>
      <c r="C58" s="119">
        <v>46973</v>
      </c>
      <c r="D58" s="120">
        <v>651401.66</v>
      </c>
      <c r="E58" s="120">
        <v>5977.8180397761407</v>
      </c>
      <c r="F58" s="120">
        <v>0</v>
      </c>
      <c r="G58" s="120">
        <v>5977.8180397761407</v>
      </c>
      <c r="H58" s="120">
        <v>3725.06</v>
      </c>
      <c r="I58" s="120">
        <v>2252.7600000000002</v>
      </c>
      <c r="J58" s="120">
        <v>647676.61</v>
      </c>
      <c r="K58" s="120">
        <v>110700.59999999999</v>
      </c>
      <c r="Z58" s="119">
        <v>46996</v>
      </c>
    </row>
    <row r="59" spans="2:26" ht="18" customHeight="1" x14ac:dyDescent="0.25">
      <c r="B59" s="118">
        <v>45</v>
      </c>
      <c r="C59" s="119">
        <v>47004</v>
      </c>
      <c r="D59" s="120">
        <v>647676.61</v>
      </c>
      <c r="E59" s="120">
        <v>5977.8180397761407</v>
      </c>
      <c r="F59" s="120">
        <v>0</v>
      </c>
      <c r="G59" s="120">
        <v>5977.8180397761407</v>
      </c>
      <c r="H59" s="120">
        <v>3737.94</v>
      </c>
      <c r="I59" s="120">
        <v>2239.88</v>
      </c>
      <c r="J59" s="120">
        <v>643938.67000000004</v>
      </c>
      <c r="K59" s="120">
        <v>112940.48</v>
      </c>
      <c r="Z59" s="119">
        <v>47026</v>
      </c>
    </row>
    <row r="60" spans="2:26" ht="18" customHeight="1" x14ac:dyDescent="0.25">
      <c r="B60" s="118">
        <v>46</v>
      </c>
      <c r="C60" s="119">
        <v>47034</v>
      </c>
      <c r="D60" s="120">
        <v>643938.67000000004</v>
      </c>
      <c r="E60" s="120">
        <v>5977.8180397761407</v>
      </c>
      <c r="F60" s="120">
        <v>0</v>
      </c>
      <c r="G60" s="120">
        <v>5977.8180397761407</v>
      </c>
      <c r="H60" s="120">
        <v>3750.87</v>
      </c>
      <c r="I60" s="120">
        <v>2226.9499999999998</v>
      </c>
      <c r="J60" s="120">
        <v>640187.81000000006</v>
      </c>
      <c r="K60" s="120">
        <v>115167.43</v>
      </c>
      <c r="Z60" s="119">
        <v>47057</v>
      </c>
    </row>
    <row r="61" spans="2:26" ht="18" customHeight="1" x14ac:dyDescent="0.25">
      <c r="B61" s="118">
        <v>47</v>
      </c>
      <c r="C61" s="119">
        <v>47065</v>
      </c>
      <c r="D61" s="120">
        <v>640187.81000000006</v>
      </c>
      <c r="E61" s="120">
        <v>5977.8180397761407</v>
      </c>
      <c r="F61" s="120">
        <v>0</v>
      </c>
      <c r="G61" s="120">
        <v>5977.8180397761407</v>
      </c>
      <c r="H61" s="120">
        <v>3763.84</v>
      </c>
      <c r="I61" s="120">
        <v>2213.98</v>
      </c>
      <c r="J61" s="120">
        <v>636423.97</v>
      </c>
      <c r="K61" s="120">
        <v>117381.40999999999</v>
      </c>
      <c r="Z61" s="119">
        <v>47087</v>
      </c>
    </row>
    <row r="62" spans="2:26" ht="18" customHeight="1" x14ac:dyDescent="0.25">
      <c r="B62" s="118">
        <v>48</v>
      </c>
      <c r="C62" s="119">
        <v>47095</v>
      </c>
      <c r="D62" s="120">
        <v>636423.97</v>
      </c>
      <c r="E62" s="120">
        <v>5977.8180397761407</v>
      </c>
      <c r="F62" s="120">
        <v>0</v>
      </c>
      <c r="G62" s="120">
        <v>5977.8180397761407</v>
      </c>
      <c r="H62" s="120">
        <v>3776.85</v>
      </c>
      <c r="I62" s="120">
        <v>2200.9699999999998</v>
      </c>
      <c r="J62" s="120">
        <v>632647.12</v>
      </c>
      <c r="K62" s="120">
        <v>119582.37999999999</v>
      </c>
      <c r="Z62" s="119">
        <v>47118</v>
      </c>
    </row>
    <row r="63" spans="2:26" ht="18" customHeight="1" x14ac:dyDescent="0.25">
      <c r="B63" s="118">
        <v>49</v>
      </c>
      <c r="C63" s="119">
        <v>47126</v>
      </c>
      <c r="D63" s="120">
        <v>632647.12</v>
      </c>
      <c r="E63" s="120">
        <v>5977.8180397761407</v>
      </c>
      <c r="F63" s="120">
        <v>0</v>
      </c>
      <c r="G63" s="120">
        <v>5977.8180397761407</v>
      </c>
      <c r="H63" s="120">
        <v>3789.92</v>
      </c>
      <c r="I63" s="120">
        <v>2187.9</v>
      </c>
      <c r="J63" s="120">
        <v>628857.21</v>
      </c>
      <c r="K63" s="120">
        <v>121770.27999999998</v>
      </c>
      <c r="Z63" s="119">
        <v>47149</v>
      </c>
    </row>
    <row r="64" spans="2:26" ht="18" customHeight="1" x14ac:dyDescent="0.25">
      <c r="B64" s="118">
        <v>50</v>
      </c>
      <c r="C64" s="119">
        <v>47157</v>
      </c>
      <c r="D64" s="120">
        <v>628857.21</v>
      </c>
      <c r="E64" s="120">
        <v>5977.8180397761407</v>
      </c>
      <c r="F64" s="120">
        <v>0</v>
      </c>
      <c r="G64" s="120">
        <v>5977.8180397761407</v>
      </c>
      <c r="H64" s="120">
        <v>3803.02</v>
      </c>
      <c r="I64" s="120">
        <v>2174.8000000000002</v>
      </c>
      <c r="J64" s="120">
        <v>625054.18999999994</v>
      </c>
      <c r="K64" s="120">
        <v>123945.07999999999</v>
      </c>
      <c r="Z64" s="119">
        <v>47177</v>
      </c>
    </row>
    <row r="65" spans="2:26" ht="18" customHeight="1" x14ac:dyDescent="0.25">
      <c r="B65" s="118">
        <v>51</v>
      </c>
      <c r="C65" s="119">
        <v>47185</v>
      </c>
      <c r="D65" s="120">
        <v>625054.18999999994</v>
      </c>
      <c r="E65" s="120">
        <v>5977.8180397761407</v>
      </c>
      <c r="F65" s="120">
        <v>0</v>
      </c>
      <c r="G65" s="120">
        <v>5977.8180397761407</v>
      </c>
      <c r="H65" s="120">
        <v>3816.17</v>
      </c>
      <c r="I65" s="120">
        <v>2161.65</v>
      </c>
      <c r="J65" s="120">
        <v>621238.01</v>
      </c>
      <c r="K65" s="120">
        <v>126106.72999999998</v>
      </c>
      <c r="Z65" s="119">
        <v>47208</v>
      </c>
    </row>
    <row r="66" spans="2:26" ht="18" customHeight="1" x14ac:dyDescent="0.25">
      <c r="B66" s="118">
        <v>52</v>
      </c>
      <c r="C66" s="119">
        <v>47216</v>
      </c>
      <c r="D66" s="120">
        <v>621238.01</v>
      </c>
      <c r="E66" s="120">
        <v>5977.8180397761407</v>
      </c>
      <c r="F66" s="120">
        <v>0</v>
      </c>
      <c r="G66" s="120">
        <v>5977.8180397761407</v>
      </c>
      <c r="H66" s="120">
        <v>3829.37</v>
      </c>
      <c r="I66" s="120">
        <v>2148.4499999999998</v>
      </c>
      <c r="J66" s="120">
        <v>617408.64</v>
      </c>
      <c r="K66" s="120">
        <v>128255.17999999998</v>
      </c>
      <c r="Z66" s="119">
        <v>47238</v>
      </c>
    </row>
    <row r="67" spans="2:26" ht="18" customHeight="1" x14ac:dyDescent="0.25">
      <c r="B67" s="118">
        <v>53</v>
      </c>
      <c r="C67" s="119">
        <v>47246</v>
      </c>
      <c r="D67" s="120">
        <v>617408.64</v>
      </c>
      <c r="E67" s="120">
        <v>5977.8180397761407</v>
      </c>
      <c r="F67" s="120">
        <v>0</v>
      </c>
      <c r="G67" s="120">
        <v>5977.8180397761407</v>
      </c>
      <c r="H67" s="120">
        <v>3842.62</v>
      </c>
      <c r="I67" s="120">
        <v>2135.1999999999998</v>
      </c>
      <c r="J67" s="120">
        <v>613566.03</v>
      </c>
      <c r="K67" s="120">
        <v>130390.37999999998</v>
      </c>
      <c r="Z67" s="119">
        <v>47269</v>
      </c>
    </row>
    <row r="68" spans="2:26" ht="18" customHeight="1" x14ac:dyDescent="0.25">
      <c r="B68" s="118">
        <v>54</v>
      </c>
      <c r="C68" s="119">
        <v>47277</v>
      </c>
      <c r="D68" s="120">
        <v>613566.03</v>
      </c>
      <c r="E68" s="120">
        <v>5977.8180397761407</v>
      </c>
      <c r="F68" s="120">
        <v>0</v>
      </c>
      <c r="G68" s="120">
        <v>5977.8180397761407</v>
      </c>
      <c r="H68" s="120">
        <v>3855.9</v>
      </c>
      <c r="I68" s="120">
        <v>2121.92</v>
      </c>
      <c r="J68" s="120">
        <v>609710.13</v>
      </c>
      <c r="K68" s="120">
        <v>132512.29999999999</v>
      </c>
      <c r="Z68" s="119">
        <v>47299</v>
      </c>
    </row>
    <row r="69" spans="2:26" ht="18" customHeight="1" x14ac:dyDescent="0.25">
      <c r="B69" s="118">
        <v>55</v>
      </c>
      <c r="C69" s="119">
        <v>47307</v>
      </c>
      <c r="D69" s="120">
        <v>609710.13</v>
      </c>
      <c r="E69" s="120">
        <v>5977.8180397761407</v>
      </c>
      <c r="F69" s="120">
        <v>0</v>
      </c>
      <c r="G69" s="120">
        <v>5977.8180397761407</v>
      </c>
      <c r="H69" s="120">
        <v>3869.24</v>
      </c>
      <c r="I69" s="120">
        <v>2108.58</v>
      </c>
      <c r="J69" s="120">
        <v>605840.89</v>
      </c>
      <c r="K69" s="120">
        <v>134620.87999999998</v>
      </c>
      <c r="Z69" s="119">
        <v>47330</v>
      </c>
    </row>
    <row r="70" spans="2:26" ht="18" customHeight="1" x14ac:dyDescent="0.25">
      <c r="B70" s="118">
        <v>56</v>
      </c>
      <c r="C70" s="119">
        <v>47338</v>
      </c>
      <c r="D70" s="120">
        <v>605840.89</v>
      </c>
      <c r="E70" s="120">
        <v>5977.8180397761407</v>
      </c>
      <c r="F70" s="120">
        <v>0</v>
      </c>
      <c r="G70" s="120">
        <v>5977.8180397761407</v>
      </c>
      <c r="H70" s="120">
        <v>3882.62</v>
      </c>
      <c r="I70" s="120">
        <v>2095.1999999999998</v>
      </c>
      <c r="J70" s="120">
        <v>601958.27</v>
      </c>
      <c r="K70" s="120">
        <v>136716.07999999999</v>
      </c>
      <c r="Z70" s="119">
        <v>47361</v>
      </c>
    </row>
    <row r="71" spans="2:26" ht="18" customHeight="1" x14ac:dyDescent="0.25">
      <c r="B71" s="118">
        <v>57</v>
      </c>
      <c r="C71" s="119">
        <v>47369</v>
      </c>
      <c r="D71" s="120">
        <v>601958.27</v>
      </c>
      <c r="E71" s="120">
        <v>5977.8180397761407</v>
      </c>
      <c r="F71" s="120">
        <v>0</v>
      </c>
      <c r="G71" s="120">
        <v>5977.8180397761407</v>
      </c>
      <c r="H71" s="120">
        <v>3896.05</v>
      </c>
      <c r="I71" s="120">
        <v>2081.77</v>
      </c>
      <c r="J71" s="120">
        <v>598062.23</v>
      </c>
      <c r="K71" s="120">
        <v>138797.84999999998</v>
      </c>
      <c r="Z71" s="119">
        <v>47391</v>
      </c>
    </row>
    <row r="72" spans="2:26" ht="18" customHeight="1" x14ac:dyDescent="0.25">
      <c r="B72" s="118">
        <v>58</v>
      </c>
      <c r="C72" s="119">
        <v>47399</v>
      </c>
      <c r="D72" s="120">
        <v>598062.23</v>
      </c>
      <c r="E72" s="120">
        <v>5977.8180397761407</v>
      </c>
      <c r="F72" s="120">
        <v>0</v>
      </c>
      <c r="G72" s="120">
        <v>5977.8180397761407</v>
      </c>
      <c r="H72" s="120">
        <v>3909.52</v>
      </c>
      <c r="I72" s="120">
        <v>2068.3000000000002</v>
      </c>
      <c r="J72" s="120">
        <v>594152.71</v>
      </c>
      <c r="K72" s="120">
        <v>140866.14999999997</v>
      </c>
      <c r="Z72" s="119">
        <v>47422</v>
      </c>
    </row>
    <row r="73" spans="2:26" ht="18" customHeight="1" x14ac:dyDescent="0.25">
      <c r="B73" s="118">
        <v>59</v>
      </c>
      <c r="C73" s="119">
        <v>47430</v>
      </c>
      <c r="D73" s="120">
        <v>594152.71</v>
      </c>
      <c r="E73" s="120">
        <v>5977.8180397761407</v>
      </c>
      <c r="F73" s="120">
        <v>0</v>
      </c>
      <c r="G73" s="120">
        <v>5977.8180397761407</v>
      </c>
      <c r="H73" s="120">
        <v>3923.04</v>
      </c>
      <c r="I73" s="120">
        <v>2054.7800000000002</v>
      </c>
      <c r="J73" s="120">
        <v>590229.67000000004</v>
      </c>
      <c r="K73" s="120">
        <v>142920.92999999996</v>
      </c>
      <c r="Z73" s="119">
        <v>47452</v>
      </c>
    </row>
    <row r="74" spans="2:26" ht="18" customHeight="1" x14ac:dyDescent="0.25">
      <c r="B74" s="118">
        <v>60</v>
      </c>
      <c r="C74" s="119">
        <v>47460</v>
      </c>
      <c r="D74" s="120">
        <v>590229.67000000004</v>
      </c>
      <c r="E74" s="120">
        <v>5977.8180397761407</v>
      </c>
      <c r="F74" s="120">
        <v>0</v>
      </c>
      <c r="G74" s="120">
        <v>5977.8180397761407</v>
      </c>
      <c r="H74" s="120">
        <v>3936.61</v>
      </c>
      <c r="I74" s="120">
        <v>2041.21</v>
      </c>
      <c r="J74" s="120">
        <v>586293.06000000006</v>
      </c>
      <c r="K74" s="120">
        <v>144962.13999999996</v>
      </c>
      <c r="Z74" s="119">
        <v>47483</v>
      </c>
    </row>
    <row r="75" spans="2:26" ht="18" customHeight="1" x14ac:dyDescent="0.25">
      <c r="B75" s="118">
        <v>61</v>
      </c>
      <c r="C75" s="119">
        <v>47491</v>
      </c>
      <c r="D75" s="120">
        <v>586293.06000000006</v>
      </c>
      <c r="E75" s="120">
        <v>5977.8180397761407</v>
      </c>
      <c r="F75" s="120">
        <v>0</v>
      </c>
      <c r="G75" s="120">
        <v>5977.8180397761407</v>
      </c>
      <c r="H75" s="120">
        <v>3950.22</v>
      </c>
      <c r="I75" s="120">
        <v>2027.6</v>
      </c>
      <c r="J75" s="120">
        <v>582342.84</v>
      </c>
      <c r="K75" s="120">
        <v>146989.73999999996</v>
      </c>
      <c r="Z75" s="119">
        <v>47514</v>
      </c>
    </row>
    <row r="76" spans="2:26" ht="18" customHeight="1" x14ac:dyDescent="0.25">
      <c r="B76" s="118">
        <v>62</v>
      </c>
      <c r="C76" s="119">
        <v>47522</v>
      </c>
      <c r="D76" s="120">
        <v>582342.84</v>
      </c>
      <c r="E76" s="120">
        <v>5977.8180397761407</v>
      </c>
      <c r="F76" s="120">
        <v>0</v>
      </c>
      <c r="G76" s="120">
        <v>5977.8180397761407</v>
      </c>
      <c r="H76" s="120">
        <v>3963.88</v>
      </c>
      <c r="I76" s="120">
        <v>2013.94</v>
      </c>
      <c r="J76" s="120">
        <v>578378.96</v>
      </c>
      <c r="K76" s="120">
        <v>149003.67999999996</v>
      </c>
      <c r="Z76" s="119">
        <v>47542</v>
      </c>
    </row>
    <row r="77" spans="2:26" ht="18" customHeight="1" x14ac:dyDescent="0.25">
      <c r="B77" s="118">
        <v>63</v>
      </c>
      <c r="C77" s="119">
        <v>47550</v>
      </c>
      <c r="D77" s="120">
        <v>578378.96</v>
      </c>
      <c r="E77" s="120">
        <v>5977.8180397761407</v>
      </c>
      <c r="F77" s="120">
        <v>0</v>
      </c>
      <c r="G77" s="120">
        <v>5977.8180397761407</v>
      </c>
      <c r="H77" s="120">
        <v>3977.59</v>
      </c>
      <c r="I77" s="120">
        <v>2000.23</v>
      </c>
      <c r="J77" s="120">
        <v>574401.37</v>
      </c>
      <c r="K77" s="120">
        <v>151003.90999999997</v>
      </c>
      <c r="Z77" s="119">
        <v>47573</v>
      </c>
    </row>
    <row r="78" spans="2:26" ht="18" customHeight="1" x14ac:dyDescent="0.25">
      <c r="B78" s="118">
        <v>64</v>
      </c>
      <c r="C78" s="119">
        <v>47581</v>
      </c>
      <c r="D78" s="120">
        <v>574401.37</v>
      </c>
      <c r="E78" s="120">
        <v>5977.8180397761407</v>
      </c>
      <c r="F78" s="120">
        <v>0</v>
      </c>
      <c r="G78" s="120">
        <v>5977.8180397761407</v>
      </c>
      <c r="H78" s="120">
        <v>3991.35</v>
      </c>
      <c r="I78" s="120">
        <v>1986.47</v>
      </c>
      <c r="J78" s="120">
        <v>570410.02</v>
      </c>
      <c r="K78" s="120">
        <v>152990.37999999998</v>
      </c>
      <c r="Z78" s="119">
        <v>47603</v>
      </c>
    </row>
    <row r="79" spans="2:26" ht="18" customHeight="1" x14ac:dyDescent="0.25">
      <c r="B79" s="118">
        <v>65</v>
      </c>
      <c r="C79" s="119">
        <v>47611</v>
      </c>
      <c r="D79" s="120">
        <v>570410.02</v>
      </c>
      <c r="E79" s="120">
        <v>5977.8180397761407</v>
      </c>
      <c r="F79" s="120">
        <v>0</v>
      </c>
      <c r="G79" s="120">
        <v>5977.8180397761407</v>
      </c>
      <c r="H79" s="120">
        <v>4005.15</v>
      </c>
      <c r="I79" s="120">
        <v>1972.67</v>
      </c>
      <c r="J79" s="120">
        <v>566404.87</v>
      </c>
      <c r="K79" s="120">
        <v>154963.04999999999</v>
      </c>
      <c r="Z79" s="119">
        <v>47634</v>
      </c>
    </row>
    <row r="80" spans="2:26" ht="18" customHeight="1" x14ac:dyDescent="0.25">
      <c r="B80" s="118">
        <v>66</v>
      </c>
      <c r="C80" s="119">
        <v>47642</v>
      </c>
      <c r="D80" s="120">
        <v>566404.87</v>
      </c>
      <c r="E80" s="120">
        <v>5977.8180397761407</v>
      </c>
      <c r="F80" s="120">
        <v>0</v>
      </c>
      <c r="G80" s="120">
        <v>5977.8180397761407</v>
      </c>
      <c r="H80" s="120">
        <v>4019</v>
      </c>
      <c r="I80" s="120">
        <v>1958.82</v>
      </c>
      <c r="J80" s="120">
        <v>562385.87</v>
      </c>
      <c r="K80" s="120">
        <v>156921.87</v>
      </c>
      <c r="Z80" s="119">
        <v>47664</v>
      </c>
    </row>
    <row r="81" spans="2:26" ht="18" customHeight="1" x14ac:dyDescent="0.25">
      <c r="B81" s="118">
        <v>67</v>
      </c>
      <c r="C81" s="119">
        <v>47672</v>
      </c>
      <c r="D81" s="120">
        <v>562385.87</v>
      </c>
      <c r="E81" s="120">
        <v>5977.8180397761407</v>
      </c>
      <c r="F81" s="120">
        <v>0</v>
      </c>
      <c r="G81" s="120">
        <v>5977.8180397761407</v>
      </c>
      <c r="H81" s="120">
        <v>4032.9</v>
      </c>
      <c r="I81" s="120">
        <v>1944.92</v>
      </c>
      <c r="J81" s="120">
        <v>558352.97</v>
      </c>
      <c r="K81" s="120">
        <v>158866.79</v>
      </c>
      <c r="Z81" s="119">
        <v>47695</v>
      </c>
    </row>
    <row r="82" spans="2:26" ht="18" customHeight="1" x14ac:dyDescent="0.25">
      <c r="B82" s="118">
        <v>68</v>
      </c>
      <c r="C82" s="119">
        <v>47703</v>
      </c>
      <c r="D82" s="120">
        <v>558352.97</v>
      </c>
      <c r="E82" s="120">
        <v>5977.8180397761407</v>
      </c>
      <c r="F82" s="120">
        <v>0</v>
      </c>
      <c r="G82" s="120">
        <v>5977.8180397761407</v>
      </c>
      <c r="H82" s="120">
        <v>4046.85</v>
      </c>
      <c r="I82" s="120">
        <v>1930.97</v>
      </c>
      <c r="J82" s="120">
        <v>554306.12</v>
      </c>
      <c r="K82" s="120">
        <v>160797.76000000001</v>
      </c>
      <c r="Z82" s="119">
        <v>47726</v>
      </c>
    </row>
    <row r="83" spans="2:26" ht="18" customHeight="1" x14ac:dyDescent="0.25">
      <c r="B83" s="118">
        <v>69</v>
      </c>
      <c r="C83" s="119">
        <v>47734</v>
      </c>
      <c r="D83" s="120">
        <v>554306.12</v>
      </c>
      <c r="E83" s="120">
        <v>5977.8180397761407</v>
      </c>
      <c r="F83" s="120">
        <v>0</v>
      </c>
      <c r="G83" s="120">
        <v>5977.8180397761407</v>
      </c>
      <c r="H83" s="120">
        <v>4060.84</v>
      </c>
      <c r="I83" s="120">
        <v>1916.98</v>
      </c>
      <c r="J83" s="120">
        <v>550245.28</v>
      </c>
      <c r="K83" s="120">
        <v>162714.74000000002</v>
      </c>
      <c r="Z83" s="119">
        <v>47756</v>
      </c>
    </row>
    <row r="84" spans="2:26" ht="18" customHeight="1" x14ac:dyDescent="0.25">
      <c r="B84" s="118">
        <v>70</v>
      </c>
      <c r="C84" s="119">
        <v>47764</v>
      </c>
      <c r="D84" s="120">
        <v>550245.28</v>
      </c>
      <c r="E84" s="120">
        <v>5977.8180397761407</v>
      </c>
      <c r="F84" s="120">
        <v>0</v>
      </c>
      <c r="G84" s="120">
        <v>5977.8180397761407</v>
      </c>
      <c r="H84" s="120">
        <v>4074.89</v>
      </c>
      <c r="I84" s="120">
        <v>1902.93</v>
      </c>
      <c r="J84" s="120">
        <v>546170.39</v>
      </c>
      <c r="K84" s="120">
        <v>164617.67000000001</v>
      </c>
      <c r="Z84" s="119">
        <v>47787</v>
      </c>
    </row>
    <row r="85" spans="2:26" ht="18" customHeight="1" x14ac:dyDescent="0.25">
      <c r="B85" s="118">
        <v>71</v>
      </c>
      <c r="C85" s="119">
        <v>47795</v>
      </c>
      <c r="D85" s="120">
        <v>546170.39</v>
      </c>
      <c r="E85" s="120">
        <v>5977.8180397761407</v>
      </c>
      <c r="F85" s="120">
        <v>0</v>
      </c>
      <c r="G85" s="120">
        <v>5977.8180397761407</v>
      </c>
      <c r="H85" s="120">
        <v>4088.98</v>
      </c>
      <c r="I85" s="120">
        <v>1888.84</v>
      </c>
      <c r="J85" s="120">
        <v>542081.41</v>
      </c>
      <c r="K85" s="120">
        <v>166506.51</v>
      </c>
      <c r="Z85" s="119">
        <v>47817</v>
      </c>
    </row>
    <row r="86" spans="2:26" ht="18" customHeight="1" x14ac:dyDescent="0.25">
      <c r="B86" s="118">
        <v>72</v>
      </c>
      <c r="C86" s="119">
        <v>47825</v>
      </c>
      <c r="D86" s="120">
        <v>542081.41</v>
      </c>
      <c r="E86" s="120">
        <v>5977.8180397761407</v>
      </c>
      <c r="F86" s="120">
        <v>0</v>
      </c>
      <c r="G86" s="120">
        <v>5977.8180397761407</v>
      </c>
      <c r="H86" s="120">
        <v>4103.12</v>
      </c>
      <c r="I86" s="120">
        <v>1874.7</v>
      </c>
      <c r="J86" s="120">
        <v>537978.29</v>
      </c>
      <c r="K86" s="120">
        <v>168381.21000000002</v>
      </c>
      <c r="Z86" s="119">
        <v>47848</v>
      </c>
    </row>
    <row r="87" spans="2:26" ht="18" customHeight="1" x14ac:dyDescent="0.25">
      <c r="B87" s="118">
        <v>73</v>
      </c>
      <c r="C87" s="119">
        <v>47856</v>
      </c>
      <c r="D87" s="120">
        <v>537978.29</v>
      </c>
      <c r="E87" s="120">
        <v>5977.8180397761407</v>
      </c>
      <c r="F87" s="120">
        <v>0</v>
      </c>
      <c r="G87" s="120">
        <v>5977.8180397761407</v>
      </c>
      <c r="H87" s="120">
        <v>4117.3100000000004</v>
      </c>
      <c r="I87" s="120">
        <v>1860.51</v>
      </c>
      <c r="J87" s="120">
        <v>533860.98</v>
      </c>
      <c r="K87" s="120">
        <v>170241.72000000003</v>
      </c>
      <c r="Z87" s="119">
        <v>47879</v>
      </c>
    </row>
    <row r="88" spans="2:26" ht="18" customHeight="1" x14ac:dyDescent="0.25">
      <c r="B88" s="118">
        <v>74</v>
      </c>
      <c r="C88" s="119">
        <v>47887</v>
      </c>
      <c r="D88" s="120">
        <v>533860.98</v>
      </c>
      <c r="E88" s="120">
        <v>5977.8180397761407</v>
      </c>
      <c r="F88" s="120">
        <v>0</v>
      </c>
      <c r="G88" s="120">
        <v>5977.8180397761407</v>
      </c>
      <c r="H88" s="120">
        <v>4131.55</v>
      </c>
      <c r="I88" s="120">
        <v>1846.27</v>
      </c>
      <c r="J88" s="120">
        <v>529729.43000000005</v>
      </c>
      <c r="K88" s="120">
        <v>172087.99000000002</v>
      </c>
      <c r="Z88" s="119">
        <v>47907</v>
      </c>
    </row>
    <row r="89" spans="2:26" ht="18" customHeight="1" x14ac:dyDescent="0.25">
      <c r="B89" s="118">
        <v>75</v>
      </c>
      <c r="C89" s="119">
        <v>47915</v>
      </c>
      <c r="D89" s="120">
        <v>529729.43000000005</v>
      </c>
      <c r="E89" s="120">
        <v>5977.8180397761407</v>
      </c>
      <c r="F89" s="120">
        <v>0</v>
      </c>
      <c r="G89" s="120">
        <v>5977.8180397761407</v>
      </c>
      <c r="H89" s="120">
        <v>4145.84</v>
      </c>
      <c r="I89" s="120">
        <v>1831.98</v>
      </c>
      <c r="J89" s="120">
        <v>525583.6</v>
      </c>
      <c r="K89" s="120">
        <v>173919.97000000003</v>
      </c>
      <c r="Z89" s="119">
        <v>47938</v>
      </c>
    </row>
    <row r="90" spans="2:26" ht="18" customHeight="1" x14ac:dyDescent="0.25">
      <c r="B90" s="118">
        <v>76</v>
      </c>
      <c r="C90" s="119">
        <v>47946</v>
      </c>
      <c r="D90" s="120">
        <v>525583.6</v>
      </c>
      <c r="E90" s="120">
        <v>5977.8180397761407</v>
      </c>
      <c r="F90" s="120">
        <v>0</v>
      </c>
      <c r="G90" s="120">
        <v>5977.8180397761407</v>
      </c>
      <c r="H90" s="120">
        <v>4160.18</v>
      </c>
      <c r="I90" s="120">
        <v>1817.64</v>
      </c>
      <c r="J90" s="120">
        <v>521423.42</v>
      </c>
      <c r="K90" s="120">
        <v>175737.61000000004</v>
      </c>
      <c r="Z90" s="119">
        <v>47968</v>
      </c>
    </row>
    <row r="91" spans="2:26" ht="18" customHeight="1" x14ac:dyDescent="0.25">
      <c r="B91" s="118">
        <v>77</v>
      </c>
      <c r="C91" s="119">
        <v>47976</v>
      </c>
      <c r="D91" s="120">
        <v>521423.42</v>
      </c>
      <c r="E91" s="120">
        <v>5977.8180397761407</v>
      </c>
      <c r="F91" s="120">
        <v>0</v>
      </c>
      <c r="G91" s="120">
        <v>5977.8180397761407</v>
      </c>
      <c r="H91" s="120">
        <v>4174.5600000000004</v>
      </c>
      <c r="I91" s="120">
        <v>1803.26</v>
      </c>
      <c r="J91" s="120">
        <v>517248.86</v>
      </c>
      <c r="K91" s="120">
        <v>177540.87000000005</v>
      </c>
      <c r="Z91" s="119">
        <v>47999</v>
      </c>
    </row>
    <row r="92" spans="2:26" ht="18" customHeight="1" x14ac:dyDescent="0.25">
      <c r="B92" s="118">
        <v>78</v>
      </c>
      <c r="C92" s="119">
        <v>48007</v>
      </c>
      <c r="D92" s="120">
        <v>517248.86</v>
      </c>
      <c r="E92" s="120">
        <v>5977.8180397761407</v>
      </c>
      <c r="F92" s="120">
        <v>0</v>
      </c>
      <c r="G92" s="120">
        <v>5977.8180397761407</v>
      </c>
      <c r="H92" s="120">
        <v>4189</v>
      </c>
      <c r="I92" s="120">
        <v>1788.82</v>
      </c>
      <c r="J92" s="120">
        <v>513059.86</v>
      </c>
      <c r="K92" s="120">
        <v>179329.69000000006</v>
      </c>
      <c r="Z92" s="119">
        <v>48029</v>
      </c>
    </row>
    <row r="93" spans="2:26" ht="18" customHeight="1" x14ac:dyDescent="0.25">
      <c r="B93" s="118">
        <v>79</v>
      </c>
      <c r="C93" s="119">
        <v>48037</v>
      </c>
      <c r="D93" s="120">
        <v>513059.86</v>
      </c>
      <c r="E93" s="120">
        <v>5977.8180397761407</v>
      </c>
      <c r="F93" s="120">
        <v>0</v>
      </c>
      <c r="G93" s="120">
        <v>5977.8180397761407</v>
      </c>
      <c r="H93" s="120">
        <v>4203.49</v>
      </c>
      <c r="I93" s="120">
        <v>1774.33</v>
      </c>
      <c r="J93" s="120">
        <v>508856.37</v>
      </c>
      <c r="K93" s="120">
        <v>181104.02000000005</v>
      </c>
      <c r="Z93" s="119">
        <v>48060</v>
      </c>
    </row>
    <row r="94" spans="2:26" ht="18" customHeight="1" x14ac:dyDescent="0.25">
      <c r="B94" s="118">
        <v>80</v>
      </c>
      <c r="C94" s="119">
        <v>48068</v>
      </c>
      <c r="D94" s="120">
        <v>508856.37</v>
      </c>
      <c r="E94" s="120">
        <v>5977.8180397761407</v>
      </c>
      <c r="F94" s="120">
        <v>0</v>
      </c>
      <c r="G94" s="120">
        <v>5977.8180397761407</v>
      </c>
      <c r="H94" s="120">
        <v>4218.03</v>
      </c>
      <c r="I94" s="120">
        <v>1759.79</v>
      </c>
      <c r="J94" s="120">
        <v>504638.35</v>
      </c>
      <c r="K94" s="120">
        <v>182863.81000000006</v>
      </c>
      <c r="Z94" s="119">
        <v>48091</v>
      </c>
    </row>
    <row r="95" spans="2:26" ht="18" customHeight="1" x14ac:dyDescent="0.25">
      <c r="B95" s="118">
        <v>81</v>
      </c>
      <c r="C95" s="119">
        <v>48099</v>
      </c>
      <c r="D95" s="120">
        <v>504638.35</v>
      </c>
      <c r="E95" s="120">
        <v>5977.8180397761407</v>
      </c>
      <c r="F95" s="120">
        <v>0</v>
      </c>
      <c r="G95" s="120">
        <v>5977.8180397761407</v>
      </c>
      <c r="H95" s="120">
        <v>4232.6099999999997</v>
      </c>
      <c r="I95" s="120">
        <v>1745.21</v>
      </c>
      <c r="J95" s="120">
        <v>500405.74</v>
      </c>
      <c r="K95" s="120">
        <v>184609.02000000005</v>
      </c>
      <c r="Z95" s="119">
        <v>48121</v>
      </c>
    </row>
    <row r="96" spans="2:26" ht="18" customHeight="1" x14ac:dyDescent="0.25">
      <c r="B96" s="118">
        <v>82</v>
      </c>
      <c r="C96" s="119">
        <v>48129</v>
      </c>
      <c r="D96" s="120">
        <v>500405.74</v>
      </c>
      <c r="E96" s="120">
        <v>5977.8180397761407</v>
      </c>
      <c r="F96" s="120">
        <v>0</v>
      </c>
      <c r="G96" s="120">
        <v>5977.8180397761407</v>
      </c>
      <c r="H96" s="120">
        <v>4247.25</v>
      </c>
      <c r="I96" s="120">
        <v>1730.57</v>
      </c>
      <c r="J96" s="120">
        <v>496158.49</v>
      </c>
      <c r="K96" s="120">
        <v>186339.59000000005</v>
      </c>
      <c r="Z96" s="119">
        <v>48152</v>
      </c>
    </row>
    <row r="97" spans="2:26" ht="18" customHeight="1" x14ac:dyDescent="0.25">
      <c r="B97" s="118">
        <v>83</v>
      </c>
      <c r="C97" s="119">
        <v>48160</v>
      </c>
      <c r="D97" s="120">
        <v>496158.49</v>
      </c>
      <c r="E97" s="120">
        <v>5977.8180397761407</v>
      </c>
      <c r="F97" s="120">
        <v>0</v>
      </c>
      <c r="G97" s="120">
        <v>5977.8180397761407</v>
      </c>
      <c r="H97" s="120">
        <v>4261.9399999999996</v>
      </c>
      <c r="I97" s="120">
        <v>1715.88</v>
      </c>
      <c r="J97" s="120">
        <v>491896.56</v>
      </c>
      <c r="K97" s="120">
        <v>188055.47000000006</v>
      </c>
      <c r="Z97" s="119">
        <v>48182</v>
      </c>
    </row>
    <row r="98" spans="2:26" ht="18" customHeight="1" x14ac:dyDescent="0.25">
      <c r="B98" s="118">
        <v>84</v>
      </c>
      <c r="C98" s="119">
        <v>48190</v>
      </c>
      <c r="D98" s="120">
        <v>491896.56</v>
      </c>
      <c r="E98" s="120">
        <v>5977.8180397761407</v>
      </c>
      <c r="F98" s="120">
        <v>0</v>
      </c>
      <c r="G98" s="120">
        <v>5977.8180397761407</v>
      </c>
      <c r="H98" s="120">
        <v>4276.68</v>
      </c>
      <c r="I98" s="120">
        <v>1701.14</v>
      </c>
      <c r="J98" s="120">
        <v>487619.88</v>
      </c>
      <c r="K98" s="120">
        <v>189756.61000000007</v>
      </c>
      <c r="Z98" s="119">
        <v>48213</v>
      </c>
    </row>
    <row r="99" spans="2:26" ht="18" customHeight="1" x14ac:dyDescent="0.25">
      <c r="B99" s="118">
        <v>85</v>
      </c>
      <c r="C99" s="119">
        <v>48221</v>
      </c>
      <c r="D99" s="120">
        <v>487619.88</v>
      </c>
      <c r="E99" s="120">
        <v>5977.8180397761407</v>
      </c>
      <c r="F99" s="120">
        <v>0</v>
      </c>
      <c r="G99" s="120">
        <v>5977.8180397761407</v>
      </c>
      <c r="H99" s="120">
        <v>4291.47</v>
      </c>
      <c r="I99" s="120">
        <v>1686.35</v>
      </c>
      <c r="J99" s="120">
        <v>483328.41</v>
      </c>
      <c r="K99" s="120">
        <v>191442.96000000008</v>
      </c>
      <c r="Z99" s="119">
        <v>48244</v>
      </c>
    </row>
    <row r="100" spans="2:26" ht="18" customHeight="1" x14ac:dyDescent="0.25">
      <c r="B100" s="118">
        <v>86</v>
      </c>
      <c r="C100" s="119">
        <v>48252</v>
      </c>
      <c r="D100" s="120">
        <v>483328.41</v>
      </c>
      <c r="E100" s="120">
        <v>5977.8180397761407</v>
      </c>
      <c r="F100" s="120">
        <v>0</v>
      </c>
      <c r="G100" s="120">
        <v>5977.8180397761407</v>
      </c>
      <c r="H100" s="120">
        <v>4306.3100000000004</v>
      </c>
      <c r="I100" s="120">
        <v>1671.51</v>
      </c>
      <c r="J100" s="120">
        <v>479022.11</v>
      </c>
      <c r="K100" s="120">
        <v>193114.47000000009</v>
      </c>
      <c r="Z100" s="119">
        <v>48273</v>
      </c>
    </row>
    <row r="101" spans="2:26" ht="18" customHeight="1" x14ac:dyDescent="0.25">
      <c r="B101" s="118">
        <v>87</v>
      </c>
      <c r="C101" s="119">
        <v>48281</v>
      </c>
      <c r="D101" s="120">
        <v>479022.11</v>
      </c>
      <c r="E101" s="120">
        <v>5977.8180397761407</v>
      </c>
      <c r="F101" s="120">
        <v>0</v>
      </c>
      <c r="G101" s="120">
        <v>5977.8180397761407</v>
      </c>
      <c r="H101" s="120">
        <v>4321.2</v>
      </c>
      <c r="I101" s="120">
        <v>1656.62</v>
      </c>
      <c r="J101" s="120">
        <v>474700.91</v>
      </c>
      <c r="K101" s="120">
        <v>194771.09000000008</v>
      </c>
      <c r="Z101" s="119">
        <v>48304</v>
      </c>
    </row>
    <row r="102" spans="2:26" ht="18" customHeight="1" x14ac:dyDescent="0.25">
      <c r="B102" s="118">
        <v>88</v>
      </c>
      <c r="C102" s="119">
        <v>48312</v>
      </c>
      <c r="D102" s="120">
        <v>474700.91</v>
      </c>
      <c r="E102" s="120">
        <v>5977.8180397761407</v>
      </c>
      <c r="F102" s="120">
        <v>0</v>
      </c>
      <c r="G102" s="120">
        <v>5977.8180397761407</v>
      </c>
      <c r="H102" s="120">
        <v>4336.1499999999996</v>
      </c>
      <c r="I102" s="120">
        <v>1641.67</v>
      </c>
      <c r="J102" s="120">
        <v>470364.76</v>
      </c>
      <c r="K102" s="120">
        <v>196412.7600000001</v>
      </c>
      <c r="Z102" s="119">
        <v>48334</v>
      </c>
    </row>
    <row r="103" spans="2:26" ht="18" customHeight="1" x14ac:dyDescent="0.25">
      <c r="B103" s="118">
        <v>89</v>
      </c>
      <c r="C103" s="119">
        <v>48342</v>
      </c>
      <c r="D103" s="120">
        <v>470364.76</v>
      </c>
      <c r="E103" s="120">
        <v>5977.8180397761407</v>
      </c>
      <c r="F103" s="120">
        <v>0</v>
      </c>
      <c r="G103" s="120">
        <v>5977.8180397761407</v>
      </c>
      <c r="H103" s="120">
        <v>4351.1400000000003</v>
      </c>
      <c r="I103" s="120">
        <v>1626.68</v>
      </c>
      <c r="J103" s="120">
        <v>466013.62</v>
      </c>
      <c r="K103" s="120">
        <v>198039.44000000009</v>
      </c>
      <c r="Z103" s="119">
        <v>48365</v>
      </c>
    </row>
    <row r="104" spans="2:26" ht="18" customHeight="1" x14ac:dyDescent="0.25">
      <c r="B104" s="118">
        <v>90</v>
      </c>
      <c r="C104" s="119">
        <v>48373</v>
      </c>
      <c r="D104" s="120">
        <v>466013.62</v>
      </c>
      <c r="E104" s="120">
        <v>5977.8180397761407</v>
      </c>
      <c r="F104" s="120">
        <v>0</v>
      </c>
      <c r="G104" s="120">
        <v>5977.8180397761407</v>
      </c>
      <c r="H104" s="120">
        <v>4366.1899999999996</v>
      </c>
      <c r="I104" s="120">
        <v>1611.63</v>
      </c>
      <c r="J104" s="120">
        <v>461647.44</v>
      </c>
      <c r="K104" s="120">
        <v>199651.07000000009</v>
      </c>
      <c r="Z104" s="119">
        <v>48395</v>
      </c>
    </row>
    <row r="105" spans="2:26" ht="18" customHeight="1" x14ac:dyDescent="0.25">
      <c r="B105" s="118">
        <v>91</v>
      </c>
      <c r="C105" s="119">
        <v>48403</v>
      </c>
      <c r="D105" s="120">
        <v>461647.44</v>
      </c>
      <c r="E105" s="120">
        <v>5977.8180397761407</v>
      </c>
      <c r="F105" s="120">
        <v>0</v>
      </c>
      <c r="G105" s="120">
        <v>5977.8180397761407</v>
      </c>
      <c r="H105" s="120">
        <v>4381.29</v>
      </c>
      <c r="I105" s="120">
        <v>1596.53</v>
      </c>
      <c r="J105" s="120">
        <v>457266.15</v>
      </c>
      <c r="K105" s="120">
        <v>201247.60000000009</v>
      </c>
      <c r="Z105" s="119">
        <v>48426</v>
      </c>
    </row>
    <row r="106" spans="2:26" ht="18" customHeight="1" x14ac:dyDescent="0.25">
      <c r="B106" s="118">
        <v>92</v>
      </c>
      <c r="C106" s="119">
        <v>48434</v>
      </c>
      <c r="D106" s="120">
        <v>457266.15</v>
      </c>
      <c r="E106" s="120">
        <v>5977.8180397761407</v>
      </c>
      <c r="F106" s="120">
        <v>0</v>
      </c>
      <c r="G106" s="120">
        <v>5977.8180397761407</v>
      </c>
      <c r="H106" s="120">
        <v>4396.4399999999996</v>
      </c>
      <c r="I106" s="120">
        <v>1581.38</v>
      </c>
      <c r="J106" s="120">
        <v>452869.71</v>
      </c>
      <c r="K106" s="120">
        <v>202828.9800000001</v>
      </c>
      <c r="Z106" s="119">
        <v>48457</v>
      </c>
    </row>
    <row r="107" spans="2:26" ht="18" customHeight="1" x14ac:dyDescent="0.25">
      <c r="B107" s="118">
        <v>93</v>
      </c>
      <c r="C107" s="119">
        <v>48465</v>
      </c>
      <c r="D107" s="120">
        <v>452869.71</v>
      </c>
      <c r="E107" s="120">
        <v>5977.8180397761407</v>
      </c>
      <c r="F107" s="120">
        <v>0</v>
      </c>
      <c r="G107" s="120">
        <v>5977.8180397761407</v>
      </c>
      <c r="H107" s="120">
        <v>4411.6499999999996</v>
      </c>
      <c r="I107" s="120">
        <v>1566.17</v>
      </c>
      <c r="J107" s="120">
        <v>448458.07</v>
      </c>
      <c r="K107" s="120">
        <v>204395.15000000011</v>
      </c>
      <c r="Z107" s="119">
        <v>48487</v>
      </c>
    </row>
    <row r="108" spans="2:26" ht="18" customHeight="1" x14ac:dyDescent="0.25">
      <c r="B108" s="118">
        <v>94</v>
      </c>
      <c r="C108" s="119">
        <v>48495</v>
      </c>
      <c r="D108" s="120">
        <v>448458.07</v>
      </c>
      <c r="E108" s="120">
        <v>5977.8180397761407</v>
      </c>
      <c r="F108" s="120">
        <v>0</v>
      </c>
      <c r="G108" s="120">
        <v>5977.8180397761407</v>
      </c>
      <c r="H108" s="120">
        <v>4426.8999999999996</v>
      </c>
      <c r="I108" s="120">
        <v>1550.92</v>
      </c>
      <c r="J108" s="120">
        <v>444031.17</v>
      </c>
      <c r="K108" s="120">
        <v>205946.07000000012</v>
      </c>
      <c r="Z108" s="119">
        <v>48518</v>
      </c>
    </row>
    <row r="109" spans="2:26" ht="18" customHeight="1" x14ac:dyDescent="0.25">
      <c r="B109" s="118">
        <v>95</v>
      </c>
      <c r="C109" s="119">
        <v>48526</v>
      </c>
      <c r="D109" s="120">
        <v>444031.17</v>
      </c>
      <c r="E109" s="120">
        <v>5977.8180397761407</v>
      </c>
      <c r="F109" s="120">
        <v>0</v>
      </c>
      <c r="G109" s="120">
        <v>5977.8180397761407</v>
      </c>
      <c r="H109" s="120">
        <v>4442.21</v>
      </c>
      <c r="I109" s="120">
        <v>1535.61</v>
      </c>
      <c r="J109" s="120">
        <v>439588.96</v>
      </c>
      <c r="K109" s="120">
        <v>207481.68000000011</v>
      </c>
      <c r="Z109" s="119">
        <v>48548</v>
      </c>
    </row>
    <row r="110" spans="2:26" ht="18" customHeight="1" x14ac:dyDescent="0.25">
      <c r="B110" s="118">
        <v>96</v>
      </c>
      <c r="C110" s="119">
        <v>48556</v>
      </c>
      <c r="D110" s="120">
        <v>439588.96</v>
      </c>
      <c r="E110" s="120">
        <v>5977.8180397761407</v>
      </c>
      <c r="F110" s="120">
        <v>0</v>
      </c>
      <c r="G110" s="120">
        <v>5977.8180397761407</v>
      </c>
      <c r="H110" s="120">
        <v>4457.57</v>
      </c>
      <c r="I110" s="120">
        <v>1520.25</v>
      </c>
      <c r="J110" s="120">
        <v>435131.38</v>
      </c>
      <c r="K110" s="120">
        <v>209001.93000000011</v>
      </c>
      <c r="Z110" s="119">
        <v>48579</v>
      </c>
    </row>
    <row r="111" spans="2:26" ht="18" customHeight="1" x14ac:dyDescent="0.25">
      <c r="B111" s="118">
        <v>97</v>
      </c>
      <c r="C111" s="119">
        <v>48587</v>
      </c>
      <c r="D111" s="120">
        <v>435131.38</v>
      </c>
      <c r="E111" s="120">
        <v>5977.8180397761407</v>
      </c>
      <c r="F111" s="120">
        <v>0</v>
      </c>
      <c r="G111" s="120">
        <v>5977.8180397761407</v>
      </c>
      <c r="H111" s="120">
        <v>4472.99</v>
      </c>
      <c r="I111" s="120">
        <v>1504.83</v>
      </c>
      <c r="J111" s="120">
        <v>430658.39</v>
      </c>
      <c r="K111" s="120">
        <v>210506.7600000001</v>
      </c>
      <c r="Z111" s="119">
        <v>48610</v>
      </c>
    </row>
    <row r="112" spans="2:26" ht="18" customHeight="1" x14ac:dyDescent="0.25">
      <c r="B112" s="118">
        <v>98</v>
      </c>
      <c r="C112" s="119">
        <v>48618</v>
      </c>
      <c r="D112" s="120">
        <v>430658.39</v>
      </c>
      <c r="E112" s="120">
        <v>5977.8180397761407</v>
      </c>
      <c r="F112" s="120">
        <v>0</v>
      </c>
      <c r="G112" s="120">
        <v>5977.8180397761407</v>
      </c>
      <c r="H112" s="120">
        <v>4488.46</v>
      </c>
      <c r="I112" s="120">
        <v>1489.36</v>
      </c>
      <c r="J112" s="120">
        <v>426169.94</v>
      </c>
      <c r="K112" s="120">
        <v>211996.12000000008</v>
      </c>
      <c r="Z112" s="119">
        <v>48638</v>
      </c>
    </row>
    <row r="113" spans="2:26" ht="18" customHeight="1" x14ac:dyDescent="0.25">
      <c r="B113" s="118">
        <v>99</v>
      </c>
      <c r="C113" s="119">
        <v>48646</v>
      </c>
      <c r="D113" s="120">
        <v>426169.94</v>
      </c>
      <c r="E113" s="120">
        <v>5977.8180397761407</v>
      </c>
      <c r="F113" s="120">
        <v>0</v>
      </c>
      <c r="G113" s="120">
        <v>5977.8180397761407</v>
      </c>
      <c r="H113" s="120">
        <v>4503.9799999999996</v>
      </c>
      <c r="I113" s="120">
        <v>1473.84</v>
      </c>
      <c r="J113" s="120">
        <v>421665.96</v>
      </c>
      <c r="K113" s="120">
        <v>213469.96000000008</v>
      </c>
      <c r="Z113" s="119">
        <v>48669</v>
      </c>
    </row>
    <row r="114" spans="2:26" ht="18" customHeight="1" x14ac:dyDescent="0.25">
      <c r="B114" s="118">
        <v>100</v>
      </c>
      <c r="C114" s="119">
        <v>48677</v>
      </c>
      <c r="D114" s="120">
        <v>421665.96</v>
      </c>
      <c r="E114" s="120">
        <v>5977.8180397761407</v>
      </c>
      <c r="F114" s="120">
        <v>0</v>
      </c>
      <c r="G114" s="120">
        <v>5977.8180397761407</v>
      </c>
      <c r="H114" s="120">
        <v>4519.5600000000004</v>
      </c>
      <c r="I114" s="120">
        <v>1458.26</v>
      </c>
      <c r="J114" s="120">
        <v>417146.4</v>
      </c>
      <c r="K114" s="120">
        <v>214928.22000000009</v>
      </c>
      <c r="Z114" s="119">
        <v>48699</v>
      </c>
    </row>
    <row r="115" spans="2:26" ht="18" customHeight="1" x14ac:dyDescent="0.25">
      <c r="B115" s="118">
        <v>101</v>
      </c>
      <c r="C115" s="119">
        <v>48707</v>
      </c>
      <c r="D115" s="120">
        <v>417146.4</v>
      </c>
      <c r="E115" s="120">
        <v>5977.8180397761407</v>
      </c>
      <c r="F115" s="120">
        <v>0</v>
      </c>
      <c r="G115" s="120">
        <v>5977.8180397761407</v>
      </c>
      <c r="H115" s="120">
        <v>4535.1899999999996</v>
      </c>
      <c r="I115" s="120">
        <v>1442.63</v>
      </c>
      <c r="J115" s="120">
        <v>412611.21</v>
      </c>
      <c r="K115" s="120">
        <v>216370.85000000009</v>
      </c>
      <c r="Z115" s="119">
        <v>48730</v>
      </c>
    </row>
    <row r="116" spans="2:26" ht="18" customHeight="1" x14ac:dyDescent="0.25">
      <c r="B116" s="118">
        <v>102</v>
      </c>
      <c r="C116" s="119">
        <v>48738</v>
      </c>
      <c r="D116" s="120">
        <v>412611.21</v>
      </c>
      <c r="E116" s="120">
        <v>5977.8180397761407</v>
      </c>
      <c r="F116" s="120">
        <v>0</v>
      </c>
      <c r="G116" s="120">
        <v>5977.8180397761407</v>
      </c>
      <c r="H116" s="120">
        <v>4550.87</v>
      </c>
      <c r="I116" s="120">
        <v>1426.95</v>
      </c>
      <c r="J116" s="120">
        <v>408060.34</v>
      </c>
      <c r="K116" s="120">
        <v>217797.8000000001</v>
      </c>
      <c r="Z116" s="119">
        <v>48760</v>
      </c>
    </row>
    <row r="117" spans="2:26" ht="18" customHeight="1" x14ac:dyDescent="0.25">
      <c r="B117" s="118">
        <v>103</v>
      </c>
      <c r="C117" s="119">
        <v>48768</v>
      </c>
      <c r="D117" s="120">
        <v>408060.34</v>
      </c>
      <c r="E117" s="120">
        <v>5977.8180397761407</v>
      </c>
      <c r="F117" s="120">
        <v>0</v>
      </c>
      <c r="G117" s="120">
        <v>5977.8180397761407</v>
      </c>
      <c r="H117" s="120">
        <v>4566.6099999999997</v>
      </c>
      <c r="I117" s="120">
        <v>1411.21</v>
      </c>
      <c r="J117" s="120">
        <v>403493.73</v>
      </c>
      <c r="K117" s="120">
        <v>219209.0100000001</v>
      </c>
      <c r="Z117" s="119">
        <v>48791</v>
      </c>
    </row>
    <row r="118" spans="2:26" ht="18" customHeight="1" x14ac:dyDescent="0.25">
      <c r="B118" s="118">
        <v>104</v>
      </c>
      <c r="C118" s="119">
        <v>48799</v>
      </c>
      <c r="D118" s="120">
        <v>403493.73</v>
      </c>
      <c r="E118" s="120">
        <v>5977.8180397761407</v>
      </c>
      <c r="F118" s="120">
        <v>0</v>
      </c>
      <c r="G118" s="120">
        <v>5977.8180397761407</v>
      </c>
      <c r="H118" s="120">
        <v>4582.3999999999996</v>
      </c>
      <c r="I118" s="120">
        <v>1395.42</v>
      </c>
      <c r="J118" s="120">
        <v>398911.33</v>
      </c>
      <c r="K118" s="120">
        <v>220604.43000000011</v>
      </c>
      <c r="Z118" s="119">
        <v>48822</v>
      </c>
    </row>
    <row r="119" spans="2:26" ht="18" customHeight="1" x14ac:dyDescent="0.25">
      <c r="B119" s="118">
        <v>105</v>
      </c>
      <c r="C119" s="119">
        <v>48830</v>
      </c>
      <c r="D119" s="120">
        <v>398911.33</v>
      </c>
      <c r="E119" s="120">
        <v>5977.8180397761407</v>
      </c>
      <c r="F119" s="120">
        <v>0</v>
      </c>
      <c r="G119" s="120">
        <v>5977.8180397761407</v>
      </c>
      <c r="H119" s="120">
        <v>4598.25</v>
      </c>
      <c r="I119" s="120">
        <v>1379.57</v>
      </c>
      <c r="J119" s="120">
        <v>394313.08</v>
      </c>
      <c r="K119" s="120">
        <v>221984.00000000012</v>
      </c>
      <c r="Z119" s="119">
        <v>48852</v>
      </c>
    </row>
    <row r="120" spans="2:26" ht="18" customHeight="1" x14ac:dyDescent="0.25">
      <c r="B120" s="118">
        <v>106</v>
      </c>
      <c r="C120" s="119">
        <v>48860</v>
      </c>
      <c r="D120" s="120">
        <v>394313.08</v>
      </c>
      <c r="E120" s="120">
        <v>5977.8180397761407</v>
      </c>
      <c r="F120" s="120">
        <v>0</v>
      </c>
      <c r="G120" s="120">
        <v>5977.8180397761407</v>
      </c>
      <c r="H120" s="120">
        <v>4614.1499999999996</v>
      </c>
      <c r="I120" s="120">
        <v>1363.67</v>
      </c>
      <c r="J120" s="120">
        <v>389698.93</v>
      </c>
      <c r="K120" s="120">
        <v>223347.67000000013</v>
      </c>
      <c r="Z120" s="119">
        <v>48883</v>
      </c>
    </row>
    <row r="121" spans="2:26" ht="18" customHeight="1" x14ac:dyDescent="0.25">
      <c r="B121" s="118">
        <v>107</v>
      </c>
      <c r="C121" s="119">
        <v>48891</v>
      </c>
      <c r="D121" s="120">
        <v>389698.93</v>
      </c>
      <c r="E121" s="120">
        <v>5977.8180397761407</v>
      </c>
      <c r="F121" s="120">
        <v>0</v>
      </c>
      <c r="G121" s="120">
        <v>5977.8180397761407</v>
      </c>
      <c r="H121" s="120">
        <v>4630.1099999999997</v>
      </c>
      <c r="I121" s="120">
        <v>1347.71</v>
      </c>
      <c r="J121" s="120">
        <v>385068.82</v>
      </c>
      <c r="K121" s="120">
        <v>224695.38000000012</v>
      </c>
      <c r="Z121" s="119">
        <v>48913</v>
      </c>
    </row>
    <row r="122" spans="2:26" ht="18" customHeight="1" x14ac:dyDescent="0.25">
      <c r="B122" s="118">
        <v>108</v>
      </c>
      <c r="C122" s="119">
        <v>48921</v>
      </c>
      <c r="D122" s="120">
        <v>385068.82</v>
      </c>
      <c r="E122" s="120">
        <v>5977.8180397761407</v>
      </c>
      <c r="F122" s="120">
        <v>0</v>
      </c>
      <c r="G122" s="120">
        <v>5977.8180397761407</v>
      </c>
      <c r="H122" s="120">
        <v>4646.12</v>
      </c>
      <c r="I122" s="120">
        <v>1331.7</v>
      </c>
      <c r="J122" s="120">
        <v>380422.7</v>
      </c>
      <c r="K122" s="120">
        <v>226027.08000000013</v>
      </c>
      <c r="Z122" s="119">
        <v>48944</v>
      </c>
    </row>
    <row r="123" spans="2:26" ht="18" customHeight="1" x14ac:dyDescent="0.25">
      <c r="B123" s="118">
        <v>109</v>
      </c>
      <c r="C123" s="119">
        <v>48952</v>
      </c>
      <c r="D123" s="120">
        <v>380422.7</v>
      </c>
      <c r="E123" s="120">
        <v>5977.8180397761407</v>
      </c>
      <c r="F123" s="120">
        <v>0</v>
      </c>
      <c r="G123" s="120">
        <v>5977.8180397761407</v>
      </c>
      <c r="H123" s="120">
        <v>4662.1899999999996</v>
      </c>
      <c r="I123" s="120">
        <v>1315.63</v>
      </c>
      <c r="J123" s="120">
        <v>375760.51</v>
      </c>
      <c r="K123" s="120">
        <v>227342.71000000014</v>
      </c>
      <c r="Z123" s="119">
        <v>48975</v>
      </c>
    </row>
    <row r="124" spans="2:26" ht="18" customHeight="1" x14ac:dyDescent="0.25">
      <c r="B124" s="118">
        <v>110</v>
      </c>
      <c r="C124" s="119">
        <v>48983</v>
      </c>
      <c r="D124" s="120">
        <v>375760.51</v>
      </c>
      <c r="E124" s="120">
        <v>5977.8180397761407</v>
      </c>
      <c r="F124" s="120">
        <v>0</v>
      </c>
      <c r="G124" s="120">
        <v>5977.8180397761407</v>
      </c>
      <c r="H124" s="120">
        <v>4678.3100000000004</v>
      </c>
      <c r="I124" s="120">
        <v>1299.51</v>
      </c>
      <c r="J124" s="120">
        <v>371082.19</v>
      </c>
      <c r="K124" s="120">
        <v>228642.22000000015</v>
      </c>
      <c r="Z124" s="119">
        <v>49003</v>
      </c>
    </row>
    <row r="125" spans="2:26" ht="18" customHeight="1" x14ac:dyDescent="0.25">
      <c r="B125" s="118">
        <v>111</v>
      </c>
      <c r="C125" s="119">
        <v>49011</v>
      </c>
      <c r="D125" s="120">
        <v>371082.19</v>
      </c>
      <c r="E125" s="120">
        <v>5977.8180397761407</v>
      </c>
      <c r="F125" s="120">
        <v>0</v>
      </c>
      <c r="G125" s="120">
        <v>5977.8180397761407</v>
      </c>
      <c r="H125" s="120">
        <v>4694.49</v>
      </c>
      <c r="I125" s="120">
        <v>1283.33</v>
      </c>
      <c r="J125" s="120">
        <v>366387.7</v>
      </c>
      <c r="K125" s="120">
        <v>229925.55000000013</v>
      </c>
      <c r="Z125" s="119">
        <v>49034</v>
      </c>
    </row>
    <row r="126" spans="2:26" ht="18" customHeight="1" x14ac:dyDescent="0.25">
      <c r="B126" s="118">
        <v>112</v>
      </c>
      <c r="C126" s="119">
        <v>49042</v>
      </c>
      <c r="D126" s="120">
        <v>366387.7</v>
      </c>
      <c r="E126" s="120">
        <v>5977.8180397761407</v>
      </c>
      <c r="F126" s="120">
        <v>0</v>
      </c>
      <c r="G126" s="120">
        <v>5977.8180397761407</v>
      </c>
      <c r="H126" s="120">
        <v>4710.7299999999996</v>
      </c>
      <c r="I126" s="120">
        <v>1267.0899999999999</v>
      </c>
      <c r="J126" s="120">
        <v>361676.98</v>
      </c>
      <c r="K126" s="120">
        <v>231192.64000000013</v>
      </c>
      <c r="Z126" s="119">
        <v>49064</v>
      </c>
    </row>
    <row r="127" spans="2:26" ht="18" customHeight="1" x14ac:dyDescent="0.25">
      <c r="B127" s="118">
        <v>113</v>
      </c>
      <c r="C127" s="119">
        <v>49072</v>
      </c>
      <c r="D127" s="120">
        <v>361676.98</v>
      </c>
      <c r="E127" s="120">
        <v>5977.8180397761407</v>
      </c>
      <c r="F127" s="120">
        <v>0</v>
      </c>
      <c r="G127" s="120">
        <v>5977.8180397761407</v>
      </c>
      <c r="H127" s="120">
        <v>4727.0200000000004</v>
      </c>
      <c r="I127" s="120">
        <v>1250.8</v>
      </c>
      <c r="J127" s="120">
        <v>356949.96</v>
      </c>
      <c r="K127" s="120">
        <v>232443.44000000012</v>
      </c>
      <c r="Z127" s="119">
        <v>49095</v>
      </c>
    </row>
    <row r="128" spans="2:26" ht="18" customHeight="1" x14ac:dyDescent="0.25">
      <c r="B128" s="118">
        <v>114</v>
      </c>
      <c r="C128" s="119">
        <v>49103</v>
      </c>
      <c r="D128" s="120">
        <v>356949.96</v>
      </c>
      <c r="E128" s="120">
        <v>5977.8180397761407</v>
      </c>
      <c r="F128" s="120">
        <v>0</v>
      </c>
      <c r="G128" s="120">
        <v>5977.8180397761407</v>
      </c>
      <c r="H128" s="120">
        <v>4743.37</v>
      </c>
      <c r="I128" s="120">
        <v>1234.45</v>
      </c>
      <c r="J128" s="120">
        <v>352206.59</v>
      </c>
      <c r="K128" s="120">
        <v>233677.89000000013</v>
      </c>
      <c r="Z128" s="119">
        <v>49125</v>
      </c>
    </row>
    <row r="129" spans="2:26" ht="18" customHeight="1" x14ac:dyDescent="0.25">
      <c r="B129" s="118">
        <v>115</v>
      </c>
      <c r="C129" s="119">
        <v>49133</v>
      </c>
      <c r="D129" s="120">
        <v>352206.59</v>
      </c>
      <c r="E129" s="120">
        <v>5977.8180397761407</v>
      </c>
      <c r="F129" s="120">
        <v>0</v>
      </c>
      <c r="G129" s="120">
        <v>5977.8180397761407</v>
      </c>
      <c r="H129" s="120">
        <v>4759.7700000000004</v>
      </c>
      <c r="I129" s="120">
        <v>1218.05</v>
      </c>
      <c r="J129" s="120">
        <v>347446.82</v>
      </c>
      <c r="K129" s="120">
        <v>234895.94000000012</v>
      </c>
      <c r="Z129" s="119">
        <v>49156</v>
      </c>
    </row>
    <row r="130" spans="2:26" ht="18" customHeight="1" x14ac:dyDescent="0.25">
      <c r="B130" s="118">
        <v>116</v>
      </c>
      <c r="C130" s="119">
        <v>49164</v>
      </c>
      <c r="D130" s="120">
        <v>347446.82</v>
      </c>
      <c r="E130" s="120">
        <v>5977.8180397761407</v>
      </c>
      <c r="F130" s="120">
        <v>0</v>
      </c>
      <c r="G130" s="120">
        <v>5977.8180397761407</v>
      </c>
      <c r="H130" s="120">
        <v>4776.2299999999996</v>
      </c>
      <c r="I130" s="120">
        <v>1201.5899999999999</v>
      </c>
      <c r="J130" s="120">
        <v>342670.59</v>
      </c>
      <c r="K130" s="120">
        <v>236097.53000000012</v>
      </c>
      <c r="Z130" s="119">
        <v>49187</v>
      </c>
    </row>
    <row r="131" spans="2:26" ht="18" customHeight="1" x14ac:dyDescent="0.25">
      <c r="B131" s="118">
        <v>117</v>
      </c>
      <c r="C131" s="119">
        <v>49195</v>
      </c>
      <c r="D131" s="120">
        <v>342670.59</v>
      </c>
      <c r="E131" s="120">
        <v>5977.8180397761407</v>
      </c>
      <c r="F131" s="120">
        <v>0</v>
      </c>
      <c r="G131" s="120">
        <v>5977.8180397761407</v>
      </c>
      <c r="H131" s="120">
        <v>4792.75</v>
      </c>
      <c r="I131" s="120">
        <v>1185.07</v>
      </c>
      <c r="J131" s="120">
        <v>337877.84</v>
      </c>
      <c r="K131" s="120">
        <v>237282.60000000012</v>
      </c>
      <c r="Z131" s="119">
        <v>49217</v>
      </c>
    </row>
    <row r="132" spans="2:26" ht="18" customHeight="1" x14ac:dyDescent="0.25">
      <c r="B132" s="118">
        <v>118</v>
      </c>
      <c r="C132" s="119">
        <v>49225</v>
      </c>
      <c r="D132" s="120">
        <v>337877.84</v>
      </c>
      <c r="E132" s="120">
        <v>5977.8180397761407</v>
      </c>
      <c r="F132" s="120">
        <v>0</v>
      </c>
      <c r="G132" s="120">
        <v>5977.8180397761407</v>
      </c>
      <c r="H132" s="120">
        <v>4809.33</v>
      </c>
      <c r="I132" s="120">
        <v>1168.49</v>
      </c>
      <c r="J132" s="120">
        <v>333068.52</v>
      </c>
      <c r="K132" s="120">
        <v>238451.09000000011</v>
      </c>
      <c r="Z132" s="119">
        <v>49248</v>
      </c>
    </row>
    <row r="133" spans="2:26" ht="18" customHeight="1" x14ac:dyDescent="0.25">
      <c r="B133" s="118">
        <v>119</v>
      </c>
      <c r="C133" s="119">
        <v>49256</v>
      </c>
      <c r="D133" s="120">
        <v>333068.52</v>
      </c>
      <c r="E133" s="120">
        <v>5977.8180397761407</v>
      </c>
      <c r="F133" s="120">
        <v>0</v>
      </c>
      <c r="G133" s="120">
        <v>5977.8180397761407</v>
      </c>
      <c r="H133" s="120">
        <v>4825.96</v>
      </c>
      <c r="I133" s="120">
        <v>1151.8599999999999</v>
      </c>
      <c r="J133" s="120">
        <v>328242.56</v>
      </c>
      <c r="K133" s="120">
        <v>239602.9500000001</v>
      </c>
      <c r="Z133" s="119">
        <v>49278</v>
      </c>
    </row>
    <row r="134" spans="2:26" ht="18" customHeight="1" x14ac:dyDescent="0.25">
      <c r="B134" s="118">
        <v>120</v>
      </c>
      <c r="C134" s="119">
        <v>49286</v>
      </c>
      <c r="D134" s="120">
        <v>328242.56</v>
      </c>
      <c r="E134" s="120">
        <v>5977.8180397761407</v>
      </c>
      <c r="F134" s="120">
        <v>0</v>
      </c>
      <c r="G134" s="120">
        <v>5977.8180397761407</v>
      </c>
      <c r="H134" s="120">
        <v>4842.6499999999996</v>
      </c>
      <c r="I134" s="120">
        <v>1135.17</v>
      </c>
      <c r="J134" s="120">
        <v>323399.90999999997</v>
      </c>
      <c r="K134" s="120">
        <v>240738.12000000011</v>
      </c>
      <c r="Z134" s="119">
        <v>49309</v>
      </c>
    </row>
    <row r="135" spans="2:26" ht="18" customHeight="1" x14ac:dyDescent="0.25">
      <c r="B135" s="118">
        <v>121</v>
      </c>
      <c r="C135" s="119">
        <v>49317</v>
      </c>
      <c r="D135" s="120">
        <v>323399.90999999997</v>
      </c>
      <c r="E135" s="120">
        <v>5977.8180397761407</v>
      </c>
      <c r="F135" s="120">
        <v>0</v>
      </c>
      <c r="G135" s="120">
        <v>5977.8180397761407</v>
      </c>
      <c r="H135" s="120">
        <v>4859.3999999999996</v>
      </c>
      <c r="I135" s="120">
        <v>1118.42</v>
      </c>
      <c r="J135" s="120">
        <v>318540.52</v>
      </c>
      <c r="K135" s="120">
        <v>241856.54000000012</v>
      </c>
      <c r="Z135" s="119">
        <v>49340</v>
      </c>
    </row>
    <row r="136" spans="2:26" ht="18" customHeight="1" x14ac:dyDescent="0.25">
      <c r="B136" s="118">
        <v>122</v>
      </c>
      <c r="C136" s="119">
        <v>49348</v>
      </c>
      <c r="D136" s="120">
        <v>318540.52</v>
      </c>
      <c r="E136" s="120">
        <v>5977.8180397761407</v>
      </c>
      <c r="F136" s="120">
        <v>0</v>
      </c>
      <c r="G136" s="120">
        <v>5977.8180397761407</v>
      </c>
      <c r="H136" s="120">
        <v>4876.2</v>
      </c>
      <c r="I136" s="120">
        <v>1101.6199999999999</v>
      </c>
      <c r="J136" s="120">
        <v>313664.32</v>
      </c>
      <c r="K136" s="120">
        <v>242958.16000000012</v>
      </c>
      <c r="Z136" s="119">
        <v>49368</v>
      </c>
    </row>
    <row r="137" spans="2:26" ht="18" customHeight="1" x14ac:dyDescent="0.25">
      <c r="B137" s="118">
        <v>123</v>
      </c>
      <c r="C137" s="119">
        <v>49376</v>
      </c>
      <c r="D137" s="120">
        <v>313664.32</v>
      </c>
      <c r="E137" s="120">
        <v>5977.8180397761407</v>
      </c>
      <c r="F137" s="120">
        <v>0</v>
      </c>
      <c r="G137" s="120">
        <v>5977.8180397761407</v>
      </c>
      <c r="H137" s="120">
        <v>4893.0600000000004</v>
      </c>
      <c r="I137" s="120">
        <v>1084.76</v>
      </c>
      <c r="J137" s="120">
        <v>308771.26</v>
      </c>
      <c r="K137" s="120">
        <v>244042.92000000013</v>
      </c>
      <c r="Z137" s="119">
        <v>49399</v>
      </c>
    </row>
    <row r="138" spans="2:26" ht="18" customHeight="1" x14ac:dyDescent="0.25">
      <c r="B138" s="118">
        <v>124</v>
      </c>
      <c r="C138" s="119">
        <v>49407</v>
      </c>
      <c r="D138" s="120">
        <v>308771.26</v>
      </c>
      <c r="E138" s="120">
        <v>5977.8180397761407</v>
      </c>
      <c r="F138" s="120">
        <v>0</v>
      </c>
      <c r="G138" s="120">
        <v>5977.8180397761407</v>
      </c>
      <c r="H138" s="120">
        <v>4909.99</v>
      </c>
      <c r="I138" s="120">
        <v>1067.83</v>
      </c>
      <c r="J138" s="120">
        <v>303861.28000000003</v>
      </c>
      <c r="K138" s="120">
        <v>245110.75000000012</v>
      </c>
      <c r="Z138" s="119">
        <v>49429</v>
      </c>
    </row>
    <row r="139" spans="2:26" ht="18" customHeight="1" x14ac:dyDescent="0.25">
      <c r="B139" s="118">
        <v>125</v>
      </c>
      <c r="C139" s="119">
        <v>49437</v>
      </c>
      <c r="D139" s="120">
        <v>303861.28000000003</v>
      </c>
      <c r="E139" s="120">
        <v>5977.8180397761407</v>
      </c>
      <c r="F139" s="120">
        <v>0</v>
      </c>
      <c r="G139" s="120">
        <v>5977.8180397761407</v>
      </c>
      <c r="H139" s="120">
        <v>4926.97</v>
      </c>
      <c r="I139" s="120">
        <v>1050.8499999999999</v>
      </c>
      <c r="J139" s="120">
        <v>298934.31</v>
      </c>
      <c r="K139" s="120">
        <v>246161.60000000012</v>
      </c>
      <c r="Z139" s="119">
        <v>49460</v>
      </c>
    </row>
    <row r="140" spans="2:26" ht="18" customHeight="1" x14ac:dyDescent="0.25">
      <c r="B140" s="118">
        <v>126</v>
      </c>
      <c r="C140" s="119">
        <v>49468</v>
      </c>
      <c r="D140" s="120">
        <v>298934.31</v>
      </c>
      <c r="E140" s="120">
        <v>5977.8180397761407</v>
      </c>
      <c r="F140" s="120">
        <v>0</v>
      </c>
      <c r="G140" s="120">
        <v>5977.8180397761407</v>
      </c>
      <c r="H140" s="120">
        <v>4944.01</v>
      </c>
      <c r="I140" s="120">
        <v>1033.81</v>
      </c>
      <c r="J140" s="120">
        <v>293990.31</v>
      </c>
      <c r="K140" s="120">
        <v>247195.41000000012</v>
      </c>
      <c r="Z140" s="119">
        <v>49490</v>
      </c>
    </row>
    <row r="141" spans="2:26" ht="18" customHeight="1" x14ac:dyDescent="0.25">
      <c r="B141" s="118">
        <v>127</v>
      </c>
      <c r="C141" s="119">
        <v>49498</v>
      </c>
      <c r="D141" s="120">
        <v>293990.31</v>
      </c>
      <c r="E141" s="120">
        <v>5977.8180397761407</v>
      </c>
      <c r="F141" s="120">
        <v>0</v>
      </c>
      <c r="G141" s="120">
        <v>5977.8180397761407</v>
      </c>
      <c r="H141" s="120">
        <v>4961.1000000000004</v>
      </c>
      <c r="I141" s="120">
        <v>1016.72</v>
      </c>
      <c r="J141" s="120">
        <v>289029.21000000002</v>
      </c>
      <c r="K141" s="120">
        <v>248212.13000000012</v>
      </c>
      <c r="Z141" s="119">
        <v>49521</v>
      </c>
    </row>
    <row r="142" spans="2:26" ht="18" customHeight="1" x14ac:dyDescent="0.25">
      <c r="B142" s="118">
        <v>128</v>
      </c>
      <c r="C142" s="119">
        <v>49529</v>
      </c>
      <c r="D142" s="120">
        <v>289029.21000000002</v>
      </c>
      <c r="E142" s="120">
        <v>5977.8180397761407</v>
      </c>
      <c r="F142" s="120">
        <v>0</v>
      </c>
      <c r="G142" s="120">
        <v>5977.8180397761407</v>
      </c>
      <c r="H142" s="120">
        <v>4978.26</v>
      </c>
      <c r="I142" s="120">
        <v>999.56</v>
      </c>
      <c r="J142" s="120">
        <v>284050.95</v>
      </c>
      <c r="K142" s="120">
        <v>249211.69000000012</v>
      </c>
      <c r="Z142" s="119">
        <v>49552</v>
      </c>
    </row>
    <row r="143" spans="2:26" ht="18" customHeight="1" x14ac:dyDescent="0.25">
      <c r="B143" s="118">
        <v>129</v>
      </c>
      <c r="C143" s="119">
        <v>49560</v>
      </c>
      <c r="D143" s="120">
        <v>284050.95</v>
      </c>
      <c r="E143" s="120">
        <v>5977.8180397761407</v>
      </c>
      <c r="F143" s="120">
        <v>0</v>
      </c>
      <c r="G143" s="120">
        <v>5977.8180397761407</v>
      </c>
      <c r="H143" s="120">
        <v>4995.4799999999996</v>
      </c>
      <c r="I143" s="120">
        <v>982.34</v>
      </c>
      <c r="J143" s="120">
        <v>279055.46999999997</v>
      </c>
      <c r="K143" s="120">
        <v>250194.03000000012</v>
      </c>
      <c r="Z143" s="119">
        <v>49582</v>
      </c>
    </row>
    <row r="144" spans="2:26" ht="18" customHeight="1" x14ac:dyDescent="0.25">
      <c r="B144" s="118">
        <v>130</v>
      </c>
      <c r="C144" s="119">
        <v>49590</v>
      </c>
      <c r="D144" s="120">
        <v>279055.46999999997</v>
      </c>
      <c r="E144" s="120">
        <v>5977.8180397761407</v>
      </c>
      <c r="F144" s="120">
        <v>0</v>
      </c>
      <c r="G144" s="120">
        <v>5977.8180397761407</v>
      </c>
      <c r="H144" s="120">
        <v>5012.75</v>
      </c>
      <c r="I144" s="120">
        <v>965.07</v>
      </c>
      <c r="J144" s="120">
        <v>274042.71999999997</v>
      </c>
      <c r="K144" s="120">
        <v>251159.10000000012</v>
      </c>
      <c r="Z144" s="119">
        <v>49613</v>
      </c>
    </row>
    <row r="145" spans="2:26" ht="18" customHeight="1" x14ac:dyDescent="0.25">
      <c r="B145" s="118">
        <v>131</v>
      </c>
      <c r="C145" s="119">
        <v>49621</v>
      </c>
      <c r="D145" s="120">
        <v>274042.71999999997</v>
      </c>
      <c r="E145" s="120">
        <v>5977.8180397761407</v>
      </c>
      <c r="F145" s="120">
        <v>0</v>
      </c>
      <c r="G145" s="120">
        <v>5977.8180397761407</v>
      </c>
      <c r="H145" s="120">
        <v>5030.09</v>
      </c>
      <c r="I145" s="120">
        <v>947.73</v>
      </c>
      <c r="J145" s="120">
        <v>269012.63</v>
      </c>
      <c r="K145" s="120">
        <v>252106.83000000013</v>
      </c>
      <c r="Z145" s="119">
        <v>49643</v>
      </c>
    </row>
    <row r="146" spans="2:26" ht="18" customHeight="1" x14ac:dyDescent="0.25">
      <c r="B146" s="118">
        <v>132</v>
      </c>
      <c r="C146" s="119">
        <v>49651</v>
      </c>
      <c r="D146" s="120">
        <v>269012.63</v>
      </c>
      <c r="E146" s="120">
        <v>5977.8180397761407</v>
      </c>
      <c r="F146" s="120">
        <v>0</v>
      </c>
      <c r="G146" s="120">
        <v>5977.8180397761407</v>
      </c>
      <c r="H146" s="120">
        <v>5047.4799999999996</v>
      </c>
      <c r="I146" s="120">
        <v>930.34</v>
      </c>
      <c r="J146" s="120">
        <v>263965.15000000002</v>
      </c>
      <c r="K146" s="120">
        <v>253037.17000000013</v>
      </c>
      <c r="Z146" s="119">
        <v>49674</v>
      </c>
    </row>
    <row r="147" spans="2:26" ht="18" customHeight="1" x14ac:dyDescent="0.25">
      <c r="B147" s="118">
        <v>133</v>
      </c>
      <c r="C147" s="119">
        <v>49682</v>
      </c>
      <c r="D147" s="120">
        <v>263965.15000000002</v>
      </c>
      <c r="E147" s="120">
        <v>5977.8180397761407</v>
      </c>
      <c r="F147" s="120">
        <v>0</v>
      </c>
      <c r="G147" s="120">
        <v>5977.8180397761407</v>
      </c>
      <c r="H147" s="120">
        <v>5064.9399999999996</v>
      </c>
      <c r="I147" s="120">
        <v>912.88</v>
      </c>
      <c r="J147" s="120">
        <v>258900.21</v>
      </c>
      <c r="K147" s="120">
        <v>253950.05000000013</v>
      </c>
      <c r="Z147" s="119">
        <v>49705</v>
      </c>
    </row>
    <row r="148" spans="2:26" ht="18" customHeight="1" x14ac:dyDescent="0.25">
      <c r="B148" s="118">
        <v>134</v>
      </c>
      <c r="C148" s="119">
        <v>49713</v>
      </c>
      <c r="D148" s="120">
        <v>258900.21</v>
      </c>
      <c r="E148" s="120">
        <v>5977.8180397761407</v>
      </c>
      <c r="F148" s="120">
        <v>0</v>
      </c>
      <c r="G148" s="120">
        <v>5977.8180397761407</v>
      </c>
      <c r="H148" s="120">
        <v>5082.46</v>
      </c>
      <c r="I148" s="120">
        <v>895.36</v>
      </c>
      <c r="J148" s="120">
        <v>253817.76</v>
      </c>
      <c r="K148" s="120">
        <v>254845.41000000012</v>
      </c>
      <c r="Z148" s="119">
        <v>49734</v>
      </c>
    </row>
    <row r="149" spans="2:26" ht="18" customHeight="1" x14ac:dyDescent="0.25">
      <c r="B149" s="118">
        <v>135</v>
      </c>
      <c r="C149" s="119">
        <v>49742</v>
      </c>
      <c r="D149" s="120">
        <v>253817.76</v>
      </c>
      <c r="E149" s="120">
        <v>5977.8180397761407</v>
      </c>
      <c r="F149" s="120">
        <v>0</v>
      </c>
      <c r="G149" s="120">
        <v>5977.8180397761407</v>
      </c>
      <c r="H149" s="120">
        <v>5100.03</v>
      </c>
      <c r="I149" s="120">
        <v>877.79</v>
      </c>
      <c r="J149" s="120">
        <v>248717.73</v>
      </c>
      <c r="K149" s="120">
        <v>255723.20000000013</v>
      </c>
      <c r="Z149" s="119">
        <v>49765</v>
      </c>
    </row>
    <row r="150" spans="2:26" ht="18" customHeight="1" x14ac:dyDescent="0.25">
      <c r="B150" s="118">
        <v>136</v>
      </c>
      <c r="C150" s="119">
        <v>49773</v>
      </c>
      <c r="D150" s="120">
        <v>248717.73</v>
      </c>
      <c r="E150" s="120">
        <v>5977.8180397761407</v>
      </c>
      <c r="F150" s="120">
        <v>0</v>
      </c>
      <c r="G150" s="120">
        <v>5977.8180397761407</v>
      </c>
      <c r="H150" s="120">
        <v>5117.67</v>
      </c>
      <c r="I150" s="120">
        <v>860.15</v>
      </c>
      <c r="J150" s="120">
        <v>243600.06</v>
      </c>
      <c r="K150" s="120">
        <v>256583.35000000012</v>
      </c>
      <c r="Z150" s="119">
        <v>49795</v>
      </c>
    </row>
    <row r="151" spans="2:26" ht="18" customHeight="1" x14ac:dyDescent="0.25">
      <c r="B151" s="118">
        <v>137</v>
      </c>
      <c r="C151" s="119">
        <v>49803</v>
      </c>
      <c r="D151" s="120">
        <v>243600.06</v>
      </c>
      <c r="E151" s="120">
        <v>5977.8180397761407</v>
      </c>
      <c r="F151" s="120">
        <v>0</v>
      </c>
      <c r="G151" s="120">
        <v>5977.8180397761407</v>
      </c>
      <c r="H151" s="120">
        <v>5135.37</v>
      </c>
      <c r="I151" s="120">
        <v>842.45</v>
      </c>
      <c r="J151" s="120">
        <v>238464.69</v>
      </c>
      <c r="K151" s="120">
        <v>257425.80000000013</v>
      </c>
      <c r="Z151" s="119">
        <v>49826</v>
      </c>
    </row>
    <row r="152" spans="2:26" ht="18" customHeight="1" x14ac:dyDescent="0.25">
      <c r="B152" s="118">
        <v>138</v>
      </c>
      <c r="C152" s="119">
        <v>49834</v>
      </c>
      <c r="D152" s="120">
        <v>238464.69</v>
      </c>
      <c r="E152" s="120">
        <v>5977.8180397761407</v>
      </c>
      <c r="F152" s="120">
        <v>0</v>
      </c>
      <c r="G152" s="120">
        <v>5977.8180397761407</v>
      </c>
      <c r="H152" s="120">
        <v>5153.13</v>
      </c>
      <c r="I152" s="120">
        <v>824.69</v>
      </c>
      <c r="J152" s="120">
        <v>233311.56</v>
      </c>
      <c r="K152" s="120">
        <v>258250.49000000014</v>
      </c>
      <c r="Z152" s="119">
        <v>49856</v>
      </c>
    </row>
    <row r="153" spans="2:26" ht="18" customHeight="1" x14ac:dyDescent="0.25">
      <c r="B153" s="118">
        <v>139</v>
      </c>
      <c r="C153" s="119">
        <v>49864</v>
      </c>
      <c r="D153" s="120">
        <v>233311.56</v>
      </c>
      <c r="E153" s="120">
        <v>5977.8180397761407</v>
      </c>
      <c r="F153" s="120">
        <v>0</v>
      </c>
      <c r="G153" s="120">
        <v>5977.8180397761407</v>
      </c>
      <c r="H153" s="120">
        <v>5170.95</v>
      </c>
      <c r="I153" s="120">
        <v>806.87</v>
      </c>
      <c r="J153" s="120">
        <v>228140.61</v>
      </c>
      <c r="K153" s="120">
        <v>259057.36000000013</v>
      </c>
      <c r="Z153" s="119">
        <v>49887</v>
      </c>
    </row>
    <row r="154" spans="2:26" ht="18" customHeight="1" x14ac:dyDescent="0.25">
      <c r="B154" s="118">
        <v>140</v>
      </c>
      <c r="C154" s="119">
        <v>49895</v>
      </c>
      <c r="D154" s="120">
        <v>228140.61</v>
      </c>
      <c r="E154" s="120">
        <v>5977.8180397761407</v>
      </c>
      <c r="F154" s="120">
        <v>0</v>
      </c>
      <c r="G154" s="120">
        <v>5977.8180397761407</v>
      </c>
      <c r="H154" s="120">
        <v>5188.83</v>
      </c>
      <c r="I154" s="120">
        <v>788.99</v>
      </c>
      <c r="J154" s="120">
        <v>222951.78</v>
      </c>
      <c r="K154" s="120">
        <v>259846.35000000012</v>
      </c>
      <c r="Z154" s="119">
        <v>49918</v>
      </c>
    </row>
    <row r="155" spans="2:26" ht="18" customHeight="1" x14ac:dyDescent="0.25">
      <c r="B155" s="118">
        <v>141</v>
      </c>
      <c r="C155" s="119">
        <v>49926</v>
      </c>
      <c r="D155" s="120">
        <v>222951.78</v>
      </c>
      <c r="E155" s="120">
        <v>5977.8180397761407</v>
      </c>
      <c r="F155" s="120">
        <v>0</v>
      </c>
      <c r="G155" s="120">
        <v>5977.8180397761407</v>
      </c>
      <c r="H155" s="120">
        <v>5206.78</v>
      </c>
      <c r="I155" s="120">
        <v>771.04</v>
      </c>
      <c r="J155" s="120">
        <v>217745</v>
      </c>
      <c r="K155" s="120">
        <v>260617.39000000013</v>
      </c>
      <c r="Z155" s="119">
        <v>49948</v>
      </c>
    </row>
    <row r="156" spans="2:26" ht="18" customHeight="1" x14ac:dyDescent="0.25">
      <c r="B156" s="118">
        <v>142</v>
      </c>
      <c r="C156" s="119">
        <v>49956</v>
      </c>
      <c r="D156" s="120">
        <v>217745</v>
      </c>
      <c r="E156" s="120">
        <v>5977.8180397761407</v>
      </c>
      <c r="F156" s="120">
        <v>0</v>
      </c>
      <c r="G156" s="120">
        <v>5977.8180397761407</v>
      </c>
      <c r="H156" s="120">
        <v>5224.79</v>
      </c>
      <c r="I156" s="120">
        <v>753.03</v>
      </c>
      <c r="J156" s="120">
        <v>212520.22</v>
      </c>
      <c r="K156" s="120">
        <v>261370.42000000013</v>
      </c>
      <c r="Z156" s="119">
        <v>49979</v>
      </c>
    </row>
    <row r="157" spans="2:26" ht="18" customHeight="1" x14ac:dyDescent="0.25">
      <c r="B157" s="118">
        <v>143</v>
      </c>
      <c r="C157" s="119">
        <v>49987</v>
      </c>
      <c r="D157" s="120">
        <v>212520.22</v>
      </c>
      <c r="E157" s="120">
        <v>5977.8180397761407</v>
      </c>
      <c r="F157" s="120">
        <v>0</v>
      </c>
      <c r="G157" s="120">
        <v>5977.8180397761407</v>
      </c>
      <c r="H157" s="120">
        <v>5242.8500000000004</v>
      </c>
      <c r="I157" s="120">
        <v>734.97</v>
      </c>
      <c r="J157" s="120">
        <v>207277.37</v>
      </c>
      <c r="K157" s="120">
        <v>262105.39000000013</v>
      </c>
      <c r="Z157" s="119">
        <v>50009</v>
      </c>
    </row>
    <row r="158" spans="2:26" ht="18" customHeight="1" x14ac:dyDescent="0.25">
      <c r="B158" s="118">
        <v>144</v>
      </c>
      <c r="C158" s="119">
        <v>50017</v>
      </c>
      <c r="D158" s="120">
        <v>207277.37</v>
      </c>
      <c r="E158" s="120">
        <v>5977.8180397761407</v>
      </c>
      <c r="F158" s="120">
        <v>0</v>
      </c>
      <c r="G158" s="120">
        <v>5977.8180397761407</v>
      </c>
      <c r="H158" s="120">
        <v>5260.99</v>
      </c>
      <c r="I158" s="120">
        <v>716.83</v>
      </c>
      <c r="J158" s="120">
        <v>202016.39</v>
      </c>
      <c r="K158" s="120">
        <v>262822.22000000015</v>
      </c>
      <c r="Z158" s="119">
        <v>50040</v>
      </c>
    </row>
    <row r="159" spans="2:26" ht="18" customHeight="1" x14ac:dyDescent="0.25">
      <c r="B159" s="118">
        <v>145</v>
      </c>
      <c r="C159" s="119">
        <v>50048</v>
      </c>
      <c r="D159" s="120">
        <v>202016.39</v>
      </c>
      <c r="E159" s="120">
        <v>5977.8180397761407</v>
      </c>
      <c r="F159" s="120">
        <v>0</v>
      </c>
      <c r="G159" s="120">
        <v>5977.8180397761407</v>
      </c>
      <c r="H159" s="120">
        <v>5279.18</v>
      </c>
      <c r="I159" s="120">
        <v>698.64</v>
      </c>
      <c r="J159" s="120">
        <v>196737.21</v>
      </c>
      <c r="K159" s="120">
        <v>263520.86000000016</v>
      </c>
      <c r="Z159" s="119">
        <v>50071</v>
      </c>
    </row>
    <row r="160" spans="2:26" ht="18" customHeight="1" x14ac:dyDescent="0.25">
      <c r="B160" s="118">
        <v>146</v>
      </c>
      <c r="C160" s="119">
        <v>50079</v>
      </c>
      <c r="D160" s="120">
        <v>196737.21</v>
      </c>
      <c r="E160" s="120">
        <v>5977.8180397761407</v>
      </c>
      <c r="F160" s="120">
        <v>0</v>
      </c>
      <c r="G160" s="120">
        <v>5977.8180397761407</v>
      </c>
      <c r="H160" s="120">
        <v>5297.44</v>
      </c>
      <c r="I160" s="120">
        <v>680.38</v>
      </c>
      <c r="J160" s="120">
        <v>191439.77</v>
      </c>
      <c r="K160" s="120">
        <v>264201.24000000017</v>
      </c>
      <c r="Z160" s="119">
        <v>50099</v>
      </c>
    </row>
    <row r="161" spans="2:26" ht="18" customHeight="1" x14ac:dyDescent="0.25">
      <c r="B161" s="118">
        <v>147</v>
      </c>
      <c r="C161" s="119">
        <v>50107</v>
      </c>
      <c r="D161" s="120">
        <v>191439.77</v>
      </c>
      <c r="E161" s="120">
        <v>5977.8180397761407</v>
      </c>
      <c r="F161" s="120">
        <v>0</v>
      </c>
      <c r="G161" s="120">
        <v>5977.8180397761407</v>
      </c>
      <c r="H161" s="120">
        <v>5315.76</v>
      </c>
      <c r="I161" s="120">
        <v>662.06</v>
      </c>
      <c r="J161" s="120">
        <v>186124.02</v>
      </c>
      <c r="K161" s="120">
        <v>264863.30000000016</v>
      </c>
      <c r="Z161" s="119">
        <v>50130</v>
      </c>
    </row>
    <row r="162" spans="2:26" ht="18" customHeight="1" x14ac:dyDescent="0.25">
      <c r="B162" s="118">
        <v>148</v>
      </c>
      <c r="C162" s="119">
        <v>50138</v>
      </c>
      <c r="D162" s="120">
        <v>186124.02</v>
      </c>
      <c r="E162" s="120">
        <v>5977.8180397761407</v>
      </c>
      <c r="F162" s="120">
        <v>0</v>
      </c>
      <c r="G162" s="120">
        <v>5977.8180397761407</v>
      </c>
      <c r="H162" s="120">
        <v>5334.14</v>
      </c>
      <c r="I162" s="120">
        <v>643.67999999999995</v>
      </c>
      <c r="J162" s="120">
        <v>180789.88</v>
      </c>
      <c r="K162" s="120">
        <v>265506.98000000016</v>
      </c>
      <c r="Z162" s="119">
        <v>50160</v>
      </c>
    </row>
    <row r="163" spans="2:26" ht="18" customHeight="1" x14ac:dyDescent="0.25">
      <c r="B163" s="118">
        <v>149</v>
      </c>
      <c r="C163" s="119">
        <v>50168</v>
      </c>
      <c r="D163" s="120">
        <v>180789.88</v>
      </c>
      <c r="E163" s="120">
        <v>5977.8180397761407</v>
      </c>
      <c r="F163" s="120">
        <v>0</v>
      </c>
      <c r="G163" s="120">
        <v>5977.8180397761407</v>
      </c>
      <c r="H163" s="120">
        <v>5352.59</v>
      </c>
      <c r="I163" s="120">
        <v>625.23</v>
      </c>
      <c r="J163" s="120">
        <v>175437.29</v>
      </c>
      <c r="K163" s="120">
        <v>266132.21000000014</v>
      </c>
      <c r="Z163" s="119">
        <v>50191</v>
      </c>
    </row>
    <row r="164" spans="2:26" ht="18" customHeight="1" x14ac:dyDescent="0.25">
      <c r="B164" s="118">
        <v>150</v>
      </c>
      <c r="C164" s="119">
        <v>50199</v>
      </c>
      <c r="D164" s="120">
        <v>175437.29</v>
      </c>
      <c r="E164" s="120">
        <v>5977.8180397761407</v>
      </c>
      <c r="F164" s="120">
        <v>0</v>
      </c>
      <c r="G164" s="120">
        <v>5977.8180397761407</v>
      </c>
      <c r="H164" s="120">
        <v>5371.1</v>
      </c>
      <c r="I164" s="120">
        <v>606.72</v>
      </c>
      <c r="J164" s="120">
        <v>170066.19</v>
      </c>
      <c r="K164" s="120">
        <v>266738.93000000011</v>
      </c>
      <c r="Z164" s="119">
        <v>50221</v>
      </c>
    </row>
    <row r="165" spans="2:26" ht="18" customHeight="1" x14ac:dyDescent="0.25">
      <c r="B165" s="118">
        <v>151</v>
      </c>
      <c r="C165" s="119">
        <v>50229</v>
      </c>
      <c r="D165" s="120">
        <v>170066.19</v>
      </c>
      <c r="E165" s="120">
        <v>5977.8180397761407</v>
      </c>
      <c r="F165" s="120">
        <v>0</v>
      </c>
      <c r="G165" s="120">
        <v>5977.8180397761407</v>
      </c>
      <c r="H165" s="120">
        <v>5389.67</v>
      </c>
      <c r="I165" s="120">
        <v>588.15</v>
      </c>
      <c r="J165" s="120">
        <v>164676.51999999999</v>
      </c>
      <c r="K165" s="120">
        <v>267327.08000000013</v>
      </c>
      <c r="Z165" s="119">
        <v>50252</v>
      </c>
    </row>
    <row r="166" spans="2:26" ht="18" customHeight="1" x14ac:dyDescent="0.25">
      <c r="B166" s="118">
        <v>152</v>
      </c>
      <c r="C166" s="119">
        <v>50260</v>
      </c>
      <c r="D166" s="120">
        <v>164676.51999999999</v>
      </c>
      <c r="E166" s="120">
        <v>5977.8180397761407</v>
      </c>
      <c r="F166" s="120">
        <v>0</v>
      </c>
      <c r="G166" s="120">
        <v>5977.8180397761407</v>
      </c>
      <c r="H166" s="120">
        <v>5408.31</v>
      </c>
      <c r="I166" s="120">
        <v>569.51</v>
      </c>
      <c r="J166" s="120">
        <v>159268.21</v>
      </c>
      <c r="K166" s="120">
        <v>267896.59000000014</v>
      </c>
      <c r="Z166" s="119">
        <v>50283</v>
      </c>
    </row>
    <row r="167" spans="2:26" ht="18" customHeight="1" x14ac:dyDescent="0.25">
      <c r="B167" s="118">
        <v>153</v>
      </c>
      <c r="C167" s="119">
        <v>50291</v>
      </c>
      <c r="D167" s="120">
        <v>159268.21</v>
      </c>
      <c r="E167" s="120">
        <v>5977.8180397761407</v>
      </c>
      <c r="F167" s="120">
        <v>0</v>
      </c>
      <c r="G167" s="120">
        <v>5977.8180397761407</v>
      </c>
      <c r="H167" s="120">
        <v>5427.02</v>
      </c>
      <c r="I167" s="120">
        <v>550.79999999999995</v>
      </c>
      <c r="J167" s="120">
        <v>153841.19</v>
      </c>
      <c r="K167" s="120">
        <v>268447.39000000013</v>
      </c>
      <c r="Z167" s="119">
        <v>50313</v>
      </c>
    </row>
    <row r="168" spans="2:26" ht="18" customHeight="1" x14ac:dyDescent="0.25">
      <c r="B168" s="118">
        <v>154</v>
      </c>
      <c r="C168" s="119">
        <v>50321</v>
      </c>
      <c r="D168" s="120">
        <v>153841.19</v>
      </c>
      <c r="E168" s="120">
        <v>5977.8180397761407</v>
      </c>
      <c r="F168" s="120">
        <v>0</v>
      </c>
      <c r="G168" s="120">
        <v>5977.8180397761407</v>
      </c>
      <c r="H168" s="120">
        <v>5445.79</v>
      </c>
      <c r="I168" s="120">
        <v>532.03</v>
      </c>
      <c r="J168" s="120">
        <v>148395.41</v>
      </c>
      <c r="K168" s="120">
        <v>268979.42000000016</v>
      </c>
      <c r="Z168" s="119">
        <v>50344</v>
      </c>
    </row>
    <row r="169" spans="2:26" ht="18" customHeight="1" x14ac:dyDescent="0.25">
      <c r="B169" s="118">
        <v>155</v>
      </c>
      <c r="C169" s="119">
        <v>50352</v>
      </c>
      <c r="D169" s="120">
        <v>148395.41</v>
      </c>
      <c r="E169" s="120">
        <v>5977.8180397761407</v>
      </c>
      <c r="F169" s="120">
        <v>0</v>
      </c>
      <c r="G169" s="120">
        <v>5977.8180397761407</v>
      </c>
      <c r="H169" s="120">
        <v>5464.62</v>
      </c>
      <c r="I169" s="120">
        <v>513.20000000000005</v>
      </c>
      <c r="J169" s="120">
        <v>142930.79</v>
      </c>
      <c r="K169" s="120">
        <v>269492.62000000017</v>
      </c>
      <c r="Z169" s="119">
        <v>50374</v>
      </c>
    </row>
    <row r="170" spans="2:26" ht="18" customHeight="1" x14ac:dyDescent="0.25">
      <c r="B170" s="118">
        <v>156</v>
      </c>
      <c r="C170" s="119">
        <v>50382</v>
      </c>
      <c r="D170" s="120">
        <v>142930.79</v>
      </c>
      <c r="E170" s="120">
        <v>5977.8180397761407</v>
      </c>
      <c r="F170" s="120">
        <v>0</v>
      </c>
      <c r="G170" s="120">
        <v>5977.8180397761407</v>
      </c>
      <c r="H170" s="120">
        <v>5483.52</v>
      </c>
      <c r="I170" s="120">
        <v>494.3</v>
      </c>
      <c r="J170" s="120">
        <v>137447.28</v>
      </c>
      <c r="K170" s="120">
        <v>269986.92000000016</v>
      </c>
      <c r="Z170" s="119">
        <v>50405</v>
      </c>
    </row>
    <row r="171" spans="2:26" ht="18" customHeight="1" x14ac:dyDescent="0.25">
      <c r="B171" s="118">
        <v>157</v>
      </c>
      <c r="C171" s="119">
        <v>50413</v>
      </c>
      <c r="D171" s="120">
        <v>137447.28</v>
      </c>
      <c r="E171" s="120">
        <v>5977.8180397761407</v>
      </c>
      <c r="F171" s="120">
        <v>0</v>
      </c>
      <c r="G171" s="120">
        <v>5977.8180397761407</v>
      </c>
      <c r="H171" s="120">
        <v>5502.48</v>
      </c>
      <c r="I171" s="120">
        <v>475.34</v>
      </c>
      <c r="J171" s="120">
        <v>131944.79999999999</v>
      </c>
      <c r="K171" s="120">
        <v>270462.26000000018</v>
      </c>
      <c r="Z171" s="119">
        <v>50436</v>
      </c>
    </row>
    <row r="172" spans="2:26" ht="18" customHeight="1" x14ac:dyDescent="0.25">
      <c r="B172" s="118">
        <v>158</v>
      </c>
      <c r="C172" s="119">
        <v>50444</v>
      </c>
      <c r="D172" s="120">
        <v>131944.79999999999</v>
      </c>
      <c r="E172" s="120">
        <v>5977.8180397761407</v>
      </c>
      <c r="F172" s="120">
        <v>0</v>
      </c>
      <c r="G172" s="120">
        <v>5977.8180397761407</v>
      </c>
      <c r="H172" s="120">
        <v>5521.51</v>
      </c>
      <c r="I172" s="120">
        <v>456.31</v>
      </c>
      <c r="J172" s="120">
        <v>126423.29</v>
      </c>
      <c r="K172" s="120">
        <v>270918.57000000018</v>
      </c>
      <c r="Z172" s="119">
        <v>50464</v>
      </c>
    </row>
    <row r="173" spans="2:26" ht="18" customHeight="1" x14ac:dyDescent="0.25">
      <c r="B173" s="118">
        <v>159</v>
      </c>
      <c r="C173" s="119">
        <v>50472</v>
      </c>
      <c r="D173" s="120">
        <v>126423.29</v>
      </c>
      <c r="E173" s="120">
        <v>5977.8180397761407</v>
      </c>
      <c r="F173" s="120">
        <v>0</v>
      </c>
      <c r="G173" s="120">
        <v>5977.8180397761407</v>
      </c>
      <c r="H173" s="120">
        <v>5540.61</v>
      </c>
      <c r="I173" s="120">
        <v>437.21</v>
      </c>
      <c r="J173" s="120">
        <v>120882.68</v>
      </c>
      <c r="K173" s="120">
        <v>271355.7800000002</v>
      </c>
      <c r="Z173" s="119">
        <v>50495</v>
      </c>
    </row>
    <row r="174" spans="2:26" ht="18" customHeight="1" x14ac:dyDescent="0.25">
      <c r="B174" s="118">
        <v>160</v>
      </c>
      <c r="C174" s="119">
        <v>50503</v>
      </c>
      <c r="D174" s="120">
        <v>120882.68</v>
      </c>
      <c r="E174" s="120">
        <v>5977.8180397761407</v>
      </c>
      <c r="F174" s="120">
        <v>0</v>
      </c>
      <c r="G174" s="120">
        <v>5977.8180397761407</v>
      </c>
      <c r="H174" s="120">
        <v>5559.77</v>
      </c>
      <c r="I174" s="120">
        <v>418.05</v>
      </c>
      <c r="J174" s="120">
        <v>115322.92</v>
      </c>
      <c r="K174" s="120">
        <v>271773.83000000019</v>
      </c>
      <c r="Z174" s="119">
        <v>50525</v>
      </c>
    </row>
    <row r="175" spans="2:26" ht="18" customHeight="1" x14ac:dyDescent="0.25">
      <c r="B175" s="118">
        <v>161</v>
      </c>
      <c r="C175" s="119">
        <v>50533</v>
      </c>
      <c r="D175" s="120">
        <v>115322.92</v>
      </c>
      <c r="E175" s="120">
        <v>5977.8180397761407</v>
      </c>
      <c r="F175" s="120">
        <v>0</v>
      </c>
      <c r="G175" s="120">
        <v>5977.8180397761407</v>
      </c>
      <c r="H175" s="120">
        <v>5578.99</v>
      </c>
      <c r="I175" s="120">
        <v>398.83</v>
      </c>
      <c r="J175" s="120">
        <v>109743.93</v>
      </c>
      <c r="K175" s="120">
        <v>272172.66000000021</v>
      </c>
      <c r="Z175" s="119">
        <v>50556</v>
      </c>
    </row>
    <row r="176" spans="2:26" ht="18" customHeight="1" x14ac:dyDescent="0.25">
      <c r="B176" s="118">
        <v>162</v>
      </c>
      <c r="C176" s="119">
        <v>50564</v>
      </c>
      <c r="D176" s="120">
        <v>109743.93</v>
      </c>
      <c r="E176" s="120">
        <v>5977.8180397761407</v>
      </c>
      <c r="F176" s="120">
        <v>0</v>
      </c>
      <c r="G176" s="120">
        <v>5977.8180397761407</v>
      </c>
      <c r="H176" s="120">
        <v>5598.29</v>
      </c>
      <c r="I176" s="120">
        <v>379.53</v>
      </c>
      <c r="J176" s="120">
        <v>104145.64</v>
      </c>
      <c r="K176" s="120">
        <v>272552.19000000024</v>
      </c>
      <c r="Z176" s="119">
        <v>50586</v>
      </c>
    </row>
    <row r="177" spans="2:26" ht="18" customHeight="1" x14ac:dyDescent="0.25">
      <c r="B177" s="118">
        <v>163</v>
      </c>
      <c r="C177" s="119">
        <v>50594</v>
      </c>
      <c r="D177" s="120">
        <v>104145.64</v>
      </c>
      <c r="E177" s="120">
        <v>5977.8180397761407</v>
      </c>
      <c r="F177" s="120">
        <v>0</v>
      </c>
      <c r="G177" s="120">
        <v>5977.8180397761407</v>
      </c>
      <c r="H177" s="120">
        <v>5617.65</v>
      </c>
      <c r="I177" s="120">
        <v>360.17</v>
      </c>
      <c r="J177" s="120">
        <v>98527.99</v>
      </c>
      <c r="K177" s="120">
        <v>272912.36000000022</v>
      </c>
      <c r="Z177" s="119">
        <v>50617</v>
      </c>
    </row>
    <row r="178" spans="2:26" ht="18" customHeight="1" x14ac:dyDescent="0.25">
      <c r="B178" s="118">
        <v>164</v>
      </c>
      <c r="C178" s="119">
        <v>50625</v>
      </c>
      <c r="D178" s="120">
        <v>98527.99</v>
      </c>
      <c r="E178" s="120">
        <v>5977.8180397761407</v>
      </c>
      <c r="F178" s="120">
        <v>0</v>
      </c>
      <c r="G178" s="120">
        <v>5977.8180397761407</v>
      </c>
      <c r="H178" s="120">
        <v>5637.08</v>
      </c>
      <c r="I178" s="120">
        <v>340.74</v>
      </c>
      <c r="J178" s="120">
        <v>92890.92</v>
      </c>
      <c r="K178" s="120">
        <v>273253.10000000021</v>
      </c>
      <c r="Z178" s="119">
        <v>50648</v>
      </c>
    </row>
    <row r="179" spans="2:26" ht="18" customHeight="1" x14ac:dyDescent="0.25">
      <c r="B179" s="118">
        <v>165</v>
      </c>
      <c r="C179" s="119">
        <v>50656</v>
      </c>
      <c r="D179" s="120">
        <v>92890.92</v>
      </c>
      <c r="E179" s="120">
        <v>5977.8180397761407</v>
      </c>
      <c r="F179" s="120">
        <v>0</v>
      </c>
      <c r="G179" s="120">
        <v>5977.8180397761407</v>
      </c>
      <c r="H179" s="120">
        <v>5656.57</v>
      </c>
      <c r="I179" s="120">
        <v>321.25</v>
      </c>
      <c r="J179" s="120">
        <v>87234.35</v>
      </c>
      <c r="K179" s="120">
        <v>273574.35000000021</v>
      </c>
      <c r="Z179" s="119">
        <v>50678</v>
      </c>
    </row>
    <row r="180" spans="2:26" ht="18" customHeight="1" x14ac:dyDescent="0.25">
      <c r="B180" s="118">
        <v>166</v>
      </c>
      <c r="C180" s="119">
        <v>50686</v>
      </c>
      <c r="D180" s="120">
        <v>87234.35</v>
      </c>
      <c r="E180" s="120">
        <v>5977.8180397761407</v>
      </c>
      <c r="F180" s="120">
        <v>0</v>
      </c>
      <c r="G180" s="120">
        <v>5977.8180397761407</v>
      </c>
      <c r="H180" s="120">
        <v>5676.13</v>
      </c>
      <c r="I180" s="120">
        <v>301.69</v>
      </c>
      <c r="J180" s="120">
        <v>81558.210000000006</v>
      </c>
      <c r="K180" s="120">
        <v>273876.04000000021</v>
      </c>
      <c r="Z180" s="119">
        <v>50709</v>
      </c>
    </row>
    <row r="181" spans="2:26" ht="18" customHeight="1" x14ac:dyDescent="0.25">
      <c r="B181" s="118">
        <v>167</v>
      </c>
      <c r="C181" s="119">
        <v>50717</v>
      </c>
      <c r="D181" s="120">
        <v>81558.210000000006</v>
      </c>
      <c r="E181" s="120">
        <v>5977.8180397761407</v>
      </c>
      <c r="F181" s="120">
        <v>0</v>
      </c>
      <c r="G181" s="120">
        <v>5977.8180397761407</v>
      </c>
      <c r="H181" s="120">
        <v>5695.76</v>
      </c>
      <c r="I181" s="120">
        <v>282.06</v>
      </c>
      <c r="J181" s="120">
        <v>75862.45</v>
      </c>
      <c r="K181" s="120">
        <v>274158.10000000021</v>
      </c>
      <c r="Z181" s="119">
        <v>50739</v>
      </c>
    </row>
    <row r="182" spans="2:26" ht="18" customHeight="1" x14ac:dyDescent="0.25">
      <c r="B182" s="118">
        <v>168</v>
      </c>
      <c r="C182" s="119">
        <v>50747</v>
      </c>
      <c r="D182" s="120">
        <v>75862.45</v>
      </c>
      <c r="E182" s="120">
        <v>5977.8180397761407</v>
      </c>
      <c r="F182" s="120">
        <v>0</v>
      </c>
      <c r="G182" s="120">
        <v>5977.8180397761407</v>
      </c>
      <c r="H182" s="120">
        <v>5715.46</v>
      </c>
      <c r="I182" s="120">
        <v>262.36</v>
      </c>
      <c r="J182" s="120">
        <v>70146.990000000005</v>
      </c>
      <c r="K182" s="120">
        <v>274420.4600000002</v>
      </c>
      <c r="Z182" s="119">
        <v>50770</v>
      </c>
    </row>
    <row r="183" spans="2:26" ht="18" customHeight="1" x14ac:dyDescent="0.25">
      <c r="B183" s="118">
        <v>169</v>
      </c>
      <c r="C183" s="119">
        <v>50778</v>
      </c>
      <c r="D183" s="120">
        <v>70146.990000000005</v>
      </c>
      <c r="E183" s="120">
        <v>5977.8180397761407</v>
      </c>
      <c r="F183" s="120">
        <v>0</v>
      </c>
      <c r="G183" s="120">
        <v>5977.8180397761407</v>
      </c>
      <c r="H183" s="120">
        <v>5735.23</v>
      </c>
      <c r="I183" s="120">
        <v>242.59</v>
      </c>
      <c r="J183" s="120">
        <v>64411.76</v>
      </c>
      <c r="K183" s="120">
        <v>274663.05000000022</v>
      </c>
      <c r="Z183" s="119">
        <v>50801</v>
      </c>
    </row>
    <row r="184" spans="2:26" ht="18" customHeight="1" x14ac:dyDescent="0.25">
      <c r="B184" s="118">
        <v>170</v>
      </c>
      <c r="C184" s="119">
        <v>50809</v>
      </c>
      <c r="D184" s="120">
        <v>64411.76</v>
      </c>
      <c r="E184" s="120">
        <v>5977.8180397761407</v>
      </c>
      <c r="F184" s="120">
        <v>0</v>
      </c>
      <c r="G184" s="120">
        <v>5977.8180397761407</v>
      </c>
      <c r="H184" s="120">
        <v>5755.06</v>
      </c>
      <c r="I184" s="120">
        <v>222.76</v>
      </c>
      <c r="J184" s="120">
        <v>58656.7</v>
      </c>
      <c r="K184" s="120">
        <v>274885.81000000023</v>
      </c>
      <c r="Z184" s="119">
        <v>50829</v>
      </c>
    </row>
    <row r="185" spans="2:26" ht="18" customHeight="1" x14ac:dyDescent="0.25">
      <c r="B185" s="118">
        <v>171</v>
      </c>
      <c r="C185" s="119">
        <v>50837</v>
      </c>
      <c r="D185" s="120">
        <v>58656.7</v>
      </c>
      <c r="E185" s="120">
        <v>5977.8180397761407</v>
      </c>
      <c r="F185" s="120">
        <v>0</v>
      </c>
      <c r="G185" s="120">
        <v>5977.8180397761407</v>
      </c>
      <c r="H185" s="120">
        <v>5774.97</v>
      </c>
      <c r="I185" s="120">
        <v>202.85</v>
      </c>
      <c r="J185" s="120">
        <v>52881.74</v>
      </c>
      <c r="K185" s="120">
        <v>275088.66000000021</v>
      </c>
      <c r="Z185" s="119">
        <v>50860</v>
      </c>
    </row>
    <row r="186" spans="2:26" ht="18" customHeight="1" x14ac:dyDescent="0.25">
      <c r="B186" s="118">
        <v>172</v>
      </c>
      <c r="C186" s="119">
        <v>50868</v>
      </c>
      <c r="D186" s="120">
        <v>52881.74</v>
      </c>
      <c r="E186" s="120">
        <v>5977.8180397761407</v>
      </c>
      <c r="F186" s="120">
        <v>0</v>
      </c>
      <c r="G186" s="120">
        <v>5977.8180397761407</v>
      </c>
      <c r="H186" s="120">
        <v>5794.94</v>
      </c>
      <c r="I186" s="120">
        <v>182.88</v>
      </c>
      <c r="J186" s="120">
        <v>47086.8</v>
      </c>
      <c r="K186" s="120">
        <v>275271.54000000021</v>
      </c>
      <c r="Z186" s="119">
        <v>50890</v>
      </c>
    </row>
    <row r="187" spans="2:26" ht="18" customHeight="1" x14ac:dyDescent="0.25">
      <c r="B187" s="118">
        <v>173</v>
      </c>
      <c r="C187" s="119">
        <v>50898</v>
      </c>
      <c r="D187" s="120">
        <v>47086.8</v>
      </c>
      <c r="E187" s="120">
        <v>5977.8180397761407</v>
      </c>
      <c r="F187" s="120">
        <v>0</v>
      </c>
      <c r="G187" s="120">
        <v>5977.8180397761407</v>
      </c>
      <c r="H187" s="120">
        <v>5814.98</v>
      </c>
      <c r="I187" s="120">
        <v>162.84</v>
      </c>
      <c r="J187" s="120">
        <v>41271.83</v>
      </c>
      <c r="K187" s="120">
        <v>275434.38000000024</v>
      </c>
      <c r="Z187" s="119">
        <v>50921</v>
      </c>
    </row>
    <row r="188" spans="2:26" ht="18" customHeight="1" x14ac:dyDescent="0.25">
      <c r="B188" s="118">
        <v>174</v>
      </c>
      <c r="C188" s="119">
        <v>50929</v>
      </c>
      <c r="D188" s="120">
        <v>41271.83</v>
      </c>
      <c r="E188" s="120">
        <v>5977.8180397761407</v>
      </c>
      <c r="F188" s="120">
        <v>0</v>
      </c>
      <c r="G188" s="120">
        <v>5977.8180397761407</v>
      </c>
      <c r="H188" s="120">
        <v>5835.09</v>
      </c>
      <c r="I188" s="120">
        <v>142.72999999999999</v>
      </c>
      <c r="J188" s="120">
        <v>35436.74</v>
      </c>
      <c r="K188" s="120">
        <v>275577.11000000022</v>
      </c>
      <c r="Z188" s="119">
        <v>50951</v>
      </c>
    </row>
    <row r="189" spans="2:26" ht="18" customHeight="1" x14ac:dyDescent="0.25">
      <c r="B189" s="118">
        <v>175</v>
      </c>
      <c r="C189" s="119">
        <v>50959</v>
      </c>
      <c r="D189" s="120">
        <v>35436.74</v>
      </c>
      <c r="E189" s="120">
        <v>5977.8180397761407</v>
      </c>
      <c r="F189" s="120">
        <v>0</v>
      </c>
      <c r="G189" s="120">
        <v>5977.8180397761407</v>
      </c>
      <c r="H189" s="120">
        <v>5855.27</v>
      </c>
      <c r="I189" s="120">
        <v>122.55</v>
      </c>
      <c r="J189" s="120">
        <v>29581.48</v>
      </c>
      <c r="K189" s="120">
        <v>275699.66000000021</v>
      </c>
      <c r="Z189" s="119">
        <v>50982</v>
      </c>
    </row>
    <row r="190" spans="2:26" ht="18" customHeight="1" x14ac:dyDescent="0.25">
      <c r="B190" s="118">
        <v>176</v>
      </c>
      <c r="C190" s="119">
        <v>50990</v>
      </c>
      <c r="D190" s="120">
        <v>29581.48</v>
      </c>
      <c r="E190" s="120">
        <v>5977.8180397761407</v>
      </c>
      <c r="F190" s="120">
        <v>0</v>
      </c>
      <c r="G190" s="120">
        <v>5977.8180397761407</v>
      </c>
      <c r="H190" s="120">
        <v>5875.52</v>
      </c>
      <c r="I190" s="120">
        <v>102.3</v>
      </c>
      <c r="J190" s="120">
        <v>23705.96</v>
      </c>
      <c r="K190" s="120">
        <v>275801.9600000002</v>
      </c>
      <c r="Z190" s="119">
        <v>51013</v>
      </c>
    </row>
    <row r="191" spans="2:26" ht="18" customHeight="1" x14ac:dyDescent="0.25">
      <c r="B191" s="118">
        <v>177</v>
      </c>
      <c r="C191" s="119">
        <v>51021</v>
      </c>
      <c r="D191" s="120">
        <v>23705.96</v>
      </c>
      <c r="E191" s="120">
        <v>5977.8180397761407</v>
      </c>
      <c r="F191" s="120">
        <v>0</v>
      </c>
      <c r="G191" s="120">
        <v>5977.8180397761407</v>
      </c>
      <c r="H191" s="120">
        <v>5895.84</v>
      </c>
      <c r="I191" s="120">
        <v>81.98</v>
      </c>
      <c r="J191" s="120">
        <v>17810.13</v>
      </c>
      <c r="K191" s="120">
        <v>275883.94000000018</v>
      </c>
      <c r="Z191" s="119">
        <v>51043</v>
      </c>
    </row>
    <row r="192" spans="2:26" ht="18" customHeight="1" x14ac:dyDescent="0.25">
      <c r="B192" s="118">
        <v>178</v>
      </c>
      <c r="C192" s="119">
        <v>51051</v>
      </c>
      <c r="D192" s="120">
        <v>17810.13</v>
      </c>
      <c r="E192" s="120">
        <v>5977.8180397761407</v>
      </c>
      <c r="F192" s="120">
        <v>0</v>
      </c>
      <c r="G192" s="120">
        <v>5977.8180397761407</v>
      </c>
      <c r="H192" s="120">
        <v>5916.23</v>
      </c>
      <c r="I192" s="120">
        <v>61.59</v>
      </c>
      <c r="J192" s="120">
        <v>11893.9</v>
      </c>
      <c r="K192" s="120">
        <v>275945.5300000002</v>
      </c>
      <c r="Z192" s="119">
        <v>51074</v>
      </c>
    </row>
    <row r="193" spans="2:26" ht="18" customHeight="1" x14ac:dyDescent="0.25">
      <c r="B193" s="118">
        <v>179</v>
      </c>
      <c r="C193" s="119">
        <v>51082</v>
      </c>
      <c r="D193" s="120">
        <v>11893.9</v>
      </c>
      <c r="E193" s="120">
        <v>5977.8180397761407</v>
      </c>
      <c r="F193" s="120">
        <v>0</v>
      </c>
      <c r="G193" s="120">
        <v>5977.8180397761407</v>
      </c>
      <c r="H193" s="120">
        <v>5936.69</v>
      </c>
      <c r="I193" s="120">
        <v>41.13</v>
      </c>
      <c r="J193" s="120">
        <v>5957.22</v>
      </c>
      <c r="K193" s="120">
        <v>275986.66000000021</v>
      </c>
      <c r="Z193" s="119">
        <v>51104</v>
      </c>
    </row>
    <row r="194" spans="2:26" ht="15" customHeight="1" x14ac:dyDescent="0.25">
      <c r="B194" s="118">
        <v>180</v>
      </c>
      <c r="C194" s="119">
        <v>51112</v>
      </c>
      <c r="D194" s="120">
        <v>5957.22</v>
      </c>
      <c r="E194" s="120">
        <v>5977.8180397761407</v>
      </c>
      <c r="F194" s="120">
        <v>0</v>
      </c>
      <c r="G194" s="120">
        <v>5977.8180397761407</v>
      </c>
      <c r="H194" s="120">
        <v>5957.22</v>
      </c>
      <c r="I194" s="120">
        <v>20.6</v>
      </c>
      <c r="J194" s="120">
        <v>0</v>
      </c>
      <c r="K194" s="120">
        <v>276007.26000000018</v>
      </c>
      <c r="Z194" s="119">
        <v>51135</v>
      </c>
    </row>
    <row r="195" spans="2:26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26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26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26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26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26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26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26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26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26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26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26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26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26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57" priority="3">
      <formula>$B14&lt;&gt;""</formula>
    </cfRule>
  </conditionalFormatting>
  <conditionalFormatting sqref="Z14">
    <cfRule type="expression" dxfId="56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09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09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09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09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09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09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09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09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09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09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09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09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09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09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0900-00000E000000}">
      <formula1>0</formula1>
      <formula2>0</formula2>
    </dataValidation>
    <dataValidation allowBlank="1" showInputMessage="1" showErrorMessage="1" prompt="Total des intérêts calculé automatiquement" sqref="I9" xr:uid="{00000000-0002-0000-09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0900-000010000000}">
      <formula1>0</formula1>
      <formula2>0</formula2>
    </dataValidation>
    <dataValidation allowBlank="1" showInputMessage="1" showErrorMessage="1" prompt="Nombre prévu de paiements mis à jour automatiquement" sqref="I6" xr:uid="{00000000-0002-0000-0900-000011000000}">
      <formula1>0</formula1>
      <formula2>0</formula2>
    </dataValidation>
    <dataValidation allowBlank="1" showInputMessage="1" showErrorMessage="1" prompt="Nombre de paiements mis à jour automatiquement" sqref="I7" xr:uid="{00000000-0002-0000-09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0900-000013000000}">
      <formula1>0</formula1>
      <formula2>0</formula2>
    </dataValidation>
    <dataValidation allowBlank="1" showInputMessage="1" showErrorMessage="1" prompt="Entrez le montant du prêt dans cette cellule" sqref="E5" xr:uid="{00000000-0002-0000-0900-000014000000}">
      <formula1>0</formula1>
      <formula2>0</formula2>
    </dataValidation>
    <dataValidation allowBlank="1" showInputMessage="1" showErrorMessage="1" prompt="Entrez le taux d’intérêt annuel dans cette cellule" sqref="E6" xr:uid="{00000000-0002-0000-09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09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0900-000017000000}">
      <formula1>0</formula1>
      <formula2>0</formula2>
    </dataValidation>
    <dataValidation allowBlank="1" showInputMessage="1" showErrorMessage="1" prompt="Entrez la date de début du prêt dans cette cellule" sqref="E9" xr:uid="{00000000-0002-0000-09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09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F98"/>
  <sheetViews>
    <sheetView topLeftCell="A27" zoomScaleNormal="100" workbookViewId="0">
      <selection activeCell="E51" sqref="E51"/>
    </sheetView>
  </sheetViews>
  <sheetFormatPr baseColWidth="10" defaultColWidth="11.42578125" defaultRowHeight="11.25" outlineLevelCol="1" x14ac:dyDescent="0.2"/>
  <cols>
    <col min="1" max="1" width="17.85546875" style="3" customWidth="1"/>
    <col min="2" max="2" width="9.28515625" style="2" customWidth="1"/>
    <col min="3" max="3" width="6.85546875" style="2" customWidth="1"/>
    <col min="4" max="4" width="27.85546875" style="2" customWidth="1"/>
    <col min="5" max="5" width="7.28515625" style="66" customWidth="1"/>
    <col min="6" max="16" width="8.140625" style="2" hidden="1" customWidth="1" outlineLevel="1"/>
    <col min="17" max="17" width="8.140625" style="2" customWidth="1" outlineLevel="1"/>
    <col min="18" max="18" width="8.140625" style="2" customWidth="1"/>
    <col min="19" max="19" width="9" style="2" customWidth="1" outlineLevel="1"/>
    <col min="20" max="30" width="8.140625" style="2" customWidth="1" outlineLevel="1"/>
    <col min="31" max="31" width="8.140625" style="2" customWidth="1"/>
    <col min="32" max="43" width="8.140625" style="2" customWidth="1" outlineLevel="1"/>
    <col min="44" max="44" width="8.140625" style="2" customWidth="1"/>
    <col min="45" max="56" width="8.140625" style="2" customWidth="1" outlineLevel="1"/>
    <col min="57" max="57" width="8.140625" style="2" customWidth="1"/>
    <col min="58" max="69" width="8.140625" style="2" customWidth="1" outlineLevel="1"/>
    <col min="70" max="70" width="8.140625" style="2" customWidth="1"/>
    <col min="71" max="82" width="8.140625" style="2" customWidth="1" outlineLevel="1"/>
    <col min="83" max="83" width="8.140625" style="2" customWidth="1"/>
    <col min="84" max="95" width="8.140625" style="2" customWidth="1" outlineLevel="1"/>
    <col min="96" max="96" width="8.140625" style="2" customWidth="1"/>
    <col min="97" max="108" width="8.140625" style="2" customWidth="1" outlineLevel="1"/>
    <col min="109" max="109" width="8.140625" style="2" customWidth="1"/>
    <col min="110" max="121" width="8.140625" style="2" customWidth="1" outlineLevel="1"/>
    <col min="122" max="122" width="8.140625" style="2" customWidth="1"/>
    <col min="123" max="134" width="8.140625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36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36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36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</row>
    <row r="4" spans="1:136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</row>
    <row r="5" spans="1:136" x14ac:dyDescent="0.2">
      <c r="A5" s="19" t="s">
        <v>163</v>
      </c>
      <c r="B5" s="2" t="s">
        <v>4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36" x14ac:dyDescent="0.2">
      <c r="A6" s="19" t="s">
        <v>183</v>
      </c>
      <c r="C6" s="2" t="s">
        <v>50</v>
      </c>
      <c r="D6" s="3" t="s">
        <v>51</v>
      </c>
      <c r="F6" s="66">
        <f>'MOUSSY CLIENTS'!H10</f>
        <v>0</v>
      </c>
      <c r="G6" s="66">
        <f>'MOUSSY CLIENTS'!I10</f>
        <v>0</v>
      </c>
      <c r="H6" s="66">
        <f>'MOUSSY CLIENTS'!J10</f>
        <v>0</v>
      </c>
      <c r="I6" s="66">
        <f>'MOUSSY CLIENTS'!K10</f>
        <v>0</v>
      </c>
      <c r="J6" s="66">
        <f>'MOUSSY CLIENTS'!L10</f>
        <v>0</v>
      </c>
      <c r="K6" s="66">
        <f>'MOUSSY CLIENTS'!M10</f>
        <v>0</v>
      </c>
      <c r="L6" s="66">
        <f>'MOUSSY CLIENTS'!N10</f>
        <v>0</v>
      </c>
      <c r="M6" s="66">
        <f>'MOUSSY CLIENTS'!O10</f>
        <v>0</v>
      </c>
      <c r="N6" s="66">
        <f>'MOUSSY CLIENTS'!P10</f>
        <v>0</v>
      </c>
      <c r="O6" s="66">
        <f>'MOUSSY CLIENTS'!Q10</f>
        <v>0</v>
      </c>
      <c r="P6" s="66">
        <f>'MOUSSY CLIENTS'!R10</f>
        <v>0</v>
      </c>
      <c r="Q6" s="66">
        <f>'MOUSSY CLIENTS'!S10</f>
        <v>2000</v>
      </c>
      <c r="R6" s="75">
        <f>SUM(F6:Q6)</f>
        <v>2000</v>
      </c>
      <c r="S6" s="66">
        <f>'MOUSSY CLIENTS'!T10</f>
        <v>2000</v>
      </c>
      <c r="T6" s="66">
        <f>'MOUSSY CLIENTS'!U10</f>
        <v>2000</v>
      </c>
      <c r="U6" s="66">
        <f>'MOUSSY CLIENTS'!V10</f>
        <v>2000</v>
      </c>
      <c r="V6" s="66">
        <f>'MOUSSY CLIENTS'!W10</f>
        <v>3500</v>
      </c>
      <c r="W6" s="66">
        <f>'MOUSSY CLIENTS'!X10</f>
        <v>6800</v>
      </c>
      <c r="X6" s="66">
        <f>'MOUSSY CLIENTS'!Y10</f>
        <v>6800</v>
      </c>
      <c r="Y6" s="66">
        <f>'MOUSSY CLIENTS'!Z10</f>
        <v>6800</v>
      </c>
      <c r="Z6" s="66">
        <f>'MOUSSY CLIENTS'!AA10</f>
        <v>6800</v>
      </c>
      <c r="AA6" s="66">
        <f>'MOUSSY CLIENTS'!AB10</f>
        <v>6800</v>
      </c>
      <c r="AB6" s="66">
        <f>'MOUSSY CLIENTS'!AC10</f>
        <v>6800</v>
      </c>
      <c r="AC6" s="66">
        <f>'MOUSSY CLIENTS'!AD10</f>
        <v>6800</v>
      </c>
      <c r="AD6" s="66">
        <f>'MOUSSY CLIENTS'!AE10</f>
        <v>6800</v>
      </c>
      <c r="AE6" s="75">
        <f>SUM(S6:AD6)</f>
        <v>63900</v>
      </c>
      <c r="AF6" s="66">
        <f>'MOUSSY CLIENTS'!AF10</f>
        <v>6800</v>
      </c>
      <c r="AG6" s="66">
        <f>'MOUSSY CLIENTS'!AG10</f>
        <v>6800</v>
      </c>
      <c r="AH6" s="66">
        <f>'MOUSSY CLIENTS'!AH10</f>
        <v>6800</v>
      </c>
      <c r="AI6" s="66">
        <f>'MOUSSY CLIENTS'!AI10</f>
        <v>6800</v>
      </c>
      <c r="AJ6" s="66">
        <f>'MOUSSY CLIENTS'!AJ10</f>
        <v>6800</v>
      </c>
      <c r="AK6" s="66">
        <f>'MOUSSY CLIENTS'!AK10</f>
        <v>6800</v>
      </c>
      <c r="AL6" s="66">
        <f>'MOUSSY CLIENTS'!AL10</f>
        <v>6800</v>
      </c>
      <c r="AM6" s="66">
        <f>'MOUSSY CLIENTS'!AM10</f>
        <v>6800</v>
      </c>
      <c r="AN6" s="66">
        <f>'MOUSSY CLIENTS'!AN10</f>
        <v>6800</v>
      </c>
      <c r="AO6" s="66">
        <f>'MOUSSY CLIENTS'!AO10</f>
        <v>6800</v>
      </c>
      <c r="AP6" s="66">
        <f>'MOUSSY CLIENTS'!AP10</f>
        <v>6800</v>
      </c>
      <c r="AQ6" s="66">
        <f>'MOUSSY CLIENTS'!AQ10</f>
        <v>6800</v>
      </c>
      <c r="AR6" s="75">
        <f>SUM(AF6:AQ6)</f>
        <v>81600</v>
      </c>
      <c r="AS6" s="66">
        <f>'MOUSSY CLIENTS'!AR10</f>
        <v>6800</v>
      </c>
      <c r="AT6" s="66">
        <f>'MOUSSY CLIENTS'!AS10</f>
        <v>6800</v>
      </c>
      <c r="AU6" s="66">
        <f>'MOUSSY CLIENTS'!AT10</f>
        <v>6800</v>
      </c>
      <c r="AV6" s="66">
        <f>'MOUSSY CLIENTS'!AU10</f>
        <v>6800</v>
      </c>
      <c r="AW6" s="66">
        <f>'MOUSSY CLIENTS'!AV10</f>
        <v>6800</v>
      </c>
      <c r="AX6" s="66">
        <f>'MOUSSY CLIENTS'!AW10</f>
        <v>6800</v>
      </c>
      <c r="AY6" s="66">
        <f>'MOUSSY CLIENTS'!AX10</f>
        <v>6800</v>
      </c>
      <c r="AZ6" s="66">
        <f>'MOUSSY CLIENTS'!AY10</f>
        <v>6800</v>
      </c>
      <c r="BA6" s="66">
        <f>'MOUSSY CLIENTS'!AZ10</f>
        <v>6800</v>
      </c>
      <c r="BB6" s="66">
        <f>'MOUSSY CLIENTS'!BA10</f>
        <v>6800</v>
      </c>
      <c r="BC6" s="66">
        <f>'MOUSSY CLIENTS'!BB10</f>
        <v>6800</v>
      </c>
      <c r="BD6" s="66">
        <f>'MOUSSY CLIENTS'!BC10</f>
        <v>6800</v>
      </c>
      <c r="BE6" s="75">
        <f>SUM(AS6:BD6)</f>
        <v>81600</v>
      </c>
      <c r="BF6" s="66">
        <f>'MOUSSY CLIENTS'!BD10</f>
        <v>6800</v>
      </c>
      <c r="BG6" s="66">
        <f>'MOUSSY CLIENTS'!BE10</f>
        <v>6800</v>
      </c>
      <c r="BH6" s="66">
        <f>'MOUSSY CLIENTS'!BF10</f>
        <v>6800</v>
      </c>
      <c r="BI6" s="66">
        <f>'MOUSSY CLIENTS'!BG10</f>
        <v>6800</v>
      </c>
      <c r="BJ6" s="66">
        <f>'MOUSSY CLIENTS'!BH10</f>
        <v>6800</v>
      </c>
      <c r="BK6" s="66">
        <f>'MOUSSY CLIENTS'!BI10</f>
        <v>6800</v>
      </c>
      <c r="BL6" s="66">
        <f>'MOUSSY CLIENTS'!BJ10</f>
        <v>6800</v>
      </c>
      <c r="BM6" s="66">
        <f>'MOUSSY CLIENTS'!BK10</f>
        <v>6800</v>
      </c>
      <c r="BN6" s="66">
        <f>'MOUSSY CLIENTS'!BL10</f>
        <v>6800</v>
      </c>
      <c r="BO6" s="66">
        <f>'MOUSSY CLIENTS'!BM10</f>
        <v>6800</v>
      </c>
      <c r="BP6" s="66">
        <f>'MOUSSY CLIENTS'!BN10</f>
        <v>6800</v>
      </c>
      <c r="BQ6" s="66">
        <f>'MOUSSY CLIENTS'!BO10</f>
        <v>6800</v>
      </c>
      <c r="BR6" s="75">
        <f>SUM(BF6:BQ6)</f>
        <v>81600</v>
      </c>
      <c r="BS6" s="66">
        <f>'MOUSSY CLIENTS'!BP10</f>
        <v>6800</v>
      </c>
      <c r="BT6" s="66">
        <f>'MOUSSY CLIENTS'!BQ10</f>
        <v>6800</v>
      </c>
      <c r="BU6" s="66">
        <f>'MOUSSY CLIENTS'!BR10</f>
        <v>6800</v>
      </c>
      <c r="BV6" s="66">
        <f>'MOUSSY CLIENTS'!BS10</f>
        <v>6800</v>
      </c>
      <c r="BW6" s="66">
        <f>'MOUSSY CLIENTS'!BT10</f>
        <v>6800</v>
      </c>
      <c r="BX6" s="66">
        <f>'MOUSSY CLIENTS'!BU10</f>
        <v>6800</v>
      </c>
      <c r="BY6" s="66">
        <f>'MOUSSY CLIENTS'!BV10</f>
        <v>6800</v>
      </c>
      <c r="BZ6" s="66">
        <f>'MOUSSY CLIENTS'!BW10</f>
        <v>6800</v>
      </c>
      <c r="CA6" s="66">
        <f>'MOUSSY CLIENTS'!BX10</f>
        <v>6800</v>
      </c>
      <c r="CB6" s="66">
        <f>'MOUSSY CLIENTS'!BY10</f>
        <v>6800</v>
      </c>
      <c r="CC6" s="66">
        <f>'MOUSSY CLIENTS'!BZ10</f>
        <v>6800</v>
      </c>
      <c r="CD6" s="66">
        <f>'MOUSSY CLIENTS'!CA10</f>
        <v>6800</v>
      </c>
      <c r="CE6" s="75">
        <f>SUM(BS6:CD6)</f>
        <v>81600</v>
      </c>
      <c r="CF6" s="66">
        <f>'MOUSSY CLIENTS'!CB10</f>
        <v>6800</v>
      </c>
      <c r="CG6" s="66">
        <f>'MOUSSY CLIENTS'!CC10</f>
        <v>6800</v>
      </c>
      <c r="CH6" s="66">
        <f>'MOUSSY CLIENTS'!CD10</f>
        <v>6800</v>
      </c>
      <c r="CI6" s="66">
        <f>'MOUSSY CLIENTS'!CE10</f>
        <v>6800</v>
      </c>
      <c r="CJ6" s="66">
        <f>'MOUSSY CLIENTS'!CF10</f>
        <v>6800</v>
      </c>
      <c r="CK6" s="66">
        <f>'MOUSSY CLIENTS'!CG10</f>
        <v>6800</v>
      </c>
      <c r="CL6" s="66">
        <f>'MOUSSY CLIENTS'!CH10</f>
        <v>6800</v>
      </c>
      <c r="CM6" s="66">
        <f>'MOUSSY CLIENTS'!CI10</f>
        <v>6800</v>
      </c>
      <c r="CN6" s="66">
        <f>'MOUSSY CLIENTS'!CJ10</f>
        <v>6800</v>
      </c>
      <c r="CO6" s="66">
        <f>'MOUSSY CLIENTS'!CK10</f>
        <v>6800</v>
      </c>
      <c r="CP6" s="66">
        <f>'MOUSSY CLIENTS'!CL10</f>
        <v>6800</v>
      </c>
      <c r="CQ6" s="66">
        <f>'MOUSSY CLIENTS'!CM10</f>
        <v>6800</v>
      </c>
      <c r="CR6" s="75">
        <f>SUM(CF6:CQ6)</f>
        <v>81600</v>
      </c>
      <c r="CS6" s="66">
        <f>'MOUSSY CLIENTS'!CN10</f>
        <v>6800</v>
      </c>
      <c r="CT6" s="66">
        <f>'MOUSSY CLIENTS'!CO10</f>
        <v>6800</v>
      </c>
      <c r="CU6" s="66">
        <f>'MOUSSY CLIENTS'!CP10</f>
        <v>6800</v>
      </c>
      <c r="CV6" s="66">
        <f>'MOUSSY CLIENTS'!CQ10</f>
        <v>6800</v>
      </c>
      <c r="CW6" s="66">
        <f>'MOUSSY CLIENTS'!CR10</f>
        <v>6800</v>
      </c>
      <c r="CX6" s="66">
        <f>'MOUSSY CLIENTS'!CS10</f>
        <v>6800</v>
      </c>
      <c r="CY6" s="66">
        <f>'MOUSSY CLIENTS'!CT10</f>
        <v>6800</v>
      </c>
      <c r="CZ6" s="66">
        <f>'MOUSSY CLIENTS'!CU10</f>
        <v>6800</v>
      </c>
      <c r="DA6" s="66">
        <f>'MOUSSY CLIENTS'!CV10</f>
        <v>6800</v>
      </c>
      <c r="DB6" s="66">
        <f>'MOUSSY CLIENTS'!CW10</f>
        <v>6800</v>
      </c>
      <c r="DC6" s="66">
        <f>'MOUSSY CLIENTS'!CX10</f>
        <v>6800</v>
      </c>
      <c r="DD6" s="66">
        <f>'MOUSSY CLIENTS'!CY10</f>
        <v>6800</v>
      </c>
      <c r="DE6" s="75">
        <f>SUM(CS6:DD6)</f>
        <v>81600</v>
      </c>
      <c r="DF6" s="66">
        <f>'MOUSSY CLIENTS'!CZ10</f>
        <v>6800</v>
      </c>
      <c r="DG6" s="66">
        <f>'MOUSSY CLIENTS'!DA10</f>
        <v>6800</v>
      </c>
      <c r="DH6" s="66">
        <f>'MOUSSY CLIENTS'!DB10</f>
        <v>6800</v>
      </c>
      <c r="DI6" s="66">
        <f>'MOUSSY CLIENTS'!DC10</f>
        <v>6800</v>
      </c>
      <c r="DJ6" s="66">
        <f>'MOUSSY CLIENTS'!DD10</f>
        <v>6800</v>
      </c>
      <c r="DK6" s="66">
        <f>'MOUSSY CLIENTS'!DE10</f>
        <v>6800</v>
      </c>
      <c r="DL6" s="66">
        <f>'MOUSSY CLIENTS'!DF10</f>
        <v>6800</v>
      </c>
      <c r="DM6" s="66">
        <f>'MOUSSY CLIENTS'!DG10</f>
        <v>6800</v>
      </c>
      <c r="DN6" s="66">
        <f>'MOUSSY CLIENTS'!DH10</f>
        <v>6800</v>
      </c>
      <c r="DO6" s="66">
        <f>'MOUSSY CLIENTS'!DI10</f>
        <v>6800</v>
      </c>
      <c r="DP6" s="66">
        <f>'MOUSSY CLIENTS'!DJ10</f>
        <v>6800</v>
      </c>
      <c r="DQ6" s="66">
        <f>'MOUSSY CLIENTS'!DK10</f>
        <v>6800</v>
      </c>
      <c r="DR6" s="75">
        <f>SUM(DF6:DQ6)</f>
        <v>81600</v>
      </c>
      <c r="DS6" s="66">
        <f>'MOUSSY CLIENTS'!DL10</f>
        <v>6800</v>
      </c>
      <c r="DT6" s="66">
        <f>'MOUSSY CLIENTS'!DM10</f>
        <v>6800</v>
      </c>
      <c r="DU6" s="66">
        <f>'MOUSSY CLIENTS'!DN10</f>
        <v>6800</v>
      </c>
      <c r="DV6" s="66">
        <f>'MOUSSY CLIENTS'!DO10</f>
        <v>6800</v>
      </c>
      <c r="DW6" s="66">
        <f>'MOUSSY CLIENTS'!DP10</f>
        <v>6800</v>
      </c>
      <c r="DX6" s="66">
        <f>'MOUSSY CLIENTS'!DQ10</f>
        <v>6800</v>
      </c>
      <c r="DY6" s="66">
        <f>'MOUSSY CLIENTS'!DR10</f>
        <v>6800</v>
      </c>
      <c r="DZ6" s="66">
        <f>'MOUSSY CLIENTS'!DS10</f>
        <v>6800</v>
      </c>
      <c r="EA6" s="66">
        <f>'MOUSSY CLIENTS'!DT10</f>
        <v>6800</v>
      </c>
      <c r="EB6" s="66">
        <f>'MOUSSY CLIENTS'!DU10</f>
        <v>6800</v>
      </c>
      <c r="EC6" s="66">
        <f>'MOUSSY CLIENTS'!DV10</f>
        <v>6800</v>
      </c>
      <c r="ED6" s="66">
        <f>'MOUSSY CLIENTS'!DW10</f>
        <v>6800</v>
      </c>
      <c r="EE6" s="76">
        <f>SUM(DS6:ED6)</f>
        <v>81600</v>
      </c>
    </row>
    <row r="7" spans="1:136" x14ac:dyDescent="0.2">
      <c r="A7" s="2" t="s">
        <v>164</v>
      </c>
      <c r="B7" s="77">
        <v>45839</v>
      </c>
      <c r="D7" s="3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2000</v>
      </c>
      <c r="R7" s="75">
        <f>SUM(F7:Q7)</f>
        <v>2000</v>
      </c>
      <c r="S7" s="66">
        <f t="shared" ref="S7:AD7" si="31">S6</f>
        <v>2000</v>
      </c>
      <c r="T7" s="69">
        <f t="shared" si="31"/>
        <v>2000</v>
      </c>
      <c r="U7" s="66">
        <f t="shared" si="31"/>
        <v>2000</v>
      </c>
      <c r="V7" s="66">
        <f t="shared" si="31"/>
        <v>3500</v>
      </c>
      <c r="W7" s="66">
        <f t="shared" si="31"/>
        <v>6800</v>
      </c>
      <c r="X7" s="66">
        <f t="shared" si="31"/>
        <v>6800</v>
      </c>
      <c r="Y7" s="66">
        <f t="shared" si="31"/>
        <v>6800</v>
      </c>
      <c r="Z7" s="66">
        <f t="shared" si="31"/>
        <v>6800</v>
      </c>
      <c r="AA7" s="66">
        <f t="shared" si="31"/>
        <v>6800</v>
      </c>
      <c r="AB7" s="66">
        <f t="shared" si="31"/>
        <v>6800</v>
      </c>
      <c r="AC7" s="66">
        <f t="shared" si="31"/>
        <v>6800</v>
      </c>
      <c r="AD7" s="66">
        <f t="shared" si="31"/>
        <v>6800</v>
      </c>
      <c r="AE7" s="75">
        <f>SUM(S7:AD7)</f>
        <v>63900</v>
      </c>
      <c r="AF7" s="66">
        <f t="shared" ref="AF7:AQ7" si="32">AF6</f>
        <v>6800</v>
      </c>
      <c r="AG7" s="69">
        <f t="shared" si="32"/>
        <v>6800</v>
      </c>
      <c r="AH7" s="66">
        <f t="shared" si="32"/>
        <v>6800</v>
      </c>
      <c r="AI7" s="66">
        <f t="shared" si="32"/>
        <v>6800</v>
      </c>
      <c r="AJ7" s="66">
        <f t="shared" si="32"/>
        <v>6800</v>
      </c>
      <c r="AK7" s="66">
        <f t="shared" si="32"/>
        <v>6800</v>
      </c>
      <c r="AL7" s="66">
        <f t="shared" si="32"/>
        <v>6800</v>
      </c>
      <c r="AM7" s="66">
        <f t="shared" si="32"/>
        <v>6800</v>
      </c>
      <c r="AN7" s="66">
        <f t="shared" si="32"/>
        <v>6800</v>
      </c>
      <c r="AO7" s="66">
        <f t="shared" si="32"/>
        <v>6800</v>
      </c>
      <c r="AP7" s="66">
        <f t="shared" si="32"/>
        <v>6800</v>
      </c>
      <c r="AQ7" s="66">
        <f t="shared" si="32"/>
        <v>6800</v>
      </c>
      <c r="AR7" s="75">
        <f>SUM(AF7:AQ7)</f>
        <v>81600</v>
      </c>
      <c r="AS7" s="66">
        <f t="shared" ref="AS7:BD7" si="33">AS6</f>
        <v>6800</v>
      </c>
      <c r="AT7" s="69">
        <f t="shared" si="33"/>
        <v>6800</v>
      </c>
      <c r="AU7" s="66">
        <f t="shared" si="33"/>
        <v>6800</v>
      </c>
      <c r="AV7" s="66">
        <f t="shared" si="33"/>
        <v>6800</v>
      </c>
      <c r="AW7" s="66">
        <f t="shared" si="33"/>
        <v>6800</v>
      </c>
      <c r="AX7" s="66">
        <f t="shared" si="33"/>
        <v>6800</v>
      </c>
      <c r="AY7" s="66">
        <f t="shared" si="33"/>
        <v>6800</v>
      </c>
      <c r="AZ7" s="66">
        <f t="shared" si="33"/>
        <v>6800</v>
      </c>
      <c r="BA7" s="66">
        <f t="shared" si="33"/>
        <v>6800</v>
      </c>
      <c r="BB7" s="66">
        <f t="shared" si="33"/>
        <v>6800</v>
      </c>
      <c r="BC7" s="66">
        <f t="shared" si="33"/>
        <v>6800</v>
      </c>
      <c r="BD7" s="66">
        <f t="shared" si="33"/>
        <v>6800</v>
      </c>
      <c r="BE7" s="75">
        <f>SUM(AS7:BD7)</f>
        <v>81600</v>
      </c>
      <c r="BF7" s="66">
        <f t="shared" ref="BF7:BQ7" si="34">BF6</f>
        <v>6800</v>
      </c>
      <c r="BG7" s="69">
        <f t="shared" si="34"/>
        <v>6800</v>
      </c>
      <c r="BH7" s="66">
        <f t="shared" si="34"/>
        <v>6800</v>
      </c>
      <c r="BI7" s="66">
        <f t="shared" si="34"/>
        <v>6800</v>
      </c>
      <c r="BJ7" s="66">
        <f t="shared" si="34"/>
        <v>6800</v>
      </c>
      <c r="BK7" s="66">
        <f t="shared" si="34"/>
        <v>6800</v>
      </c>
      <c r="BL7" s="66">
        <f t="shared" si="34"/>
        <v>6800</v>
      </c>
      <c r="BM7" s="66">
        <f t="shared" si="34"/>
        <v>6800</v>
      </c>
      <c r="BN7" s="66">
        <f t="shared" si="34"/>
        <v>6800</v>
      </c>
      <c r="BO7" s="66">
        <f t="shared" si="34"/>
        <v>6800</v>
      </c>
      <c r="BP7" s="66">
        <f t="shared" si="34"/>
        <v>6800</v>
      </c>
      <c r="BQ7" s="66">
        <f t="shared" si="34"/>
        <v>6800</v>
      </c>
      <c r="BR7" s="75">
        <f>SUM(BF7:BQ7)</f>
        <v>81600</v>
      </c>
      <c r="BS7" s="66">
        <f t="shared" ref="BS7:CD7" si="35">BS6</f>
        <v>6800</v>
      </c>
      <c r="BT7" s="69">
        <f t="shared" si="35"/>
        <v>6800</v>
      </c>
      <c r="BU7" s="66">
        <f t="shared" si="35"/>
        <v>6800</v>
      </c>
      <c r="BV7" s="66">
        <f t="shared" si="35"/>
        <v>6800</v>
      </c>
      <c r="BW7" s="66">
        <f t="shared" si="35"/>
        <v>6800</v>
      </c>
      <c r="BX7" s="66">
        <f t="shared" si="35"/>
        <v>6800</v>
      </c>
      <c r="BY7" s="66">
        <f t="shared" si="35"/>
        <v>6800</v>
      </c>
      <c r="BZ7" s="66">
        <f t="shared" si="35"/>
        <v>6800</v>
      </c>
      <c r="CA7" s="66">
        <f t="shared" si="35"/>
        <v>6800</v>
      </c>
      <c r="CB7" s="66">
        <f t="shared" si="35"/>
        <v>6800</v>
      </c>
      <c r="CC7" s="66">
        <f t="shared" si="35"/>
        <v>6800</v>
      </c>
      <c r="CD7" s="66">
        <f t="shared" si="35"/>
        <v>6800</v>
      </c>
      <c r="CE7" s="75">
        <f>SUM(BS7:CD7)</f>
        <v>81600</v>
      </c>
      <c r="CF7" s="66">
        <f t="shared" ref="CF7:CQ7" si="36">CF6</f>
        <v>6800</v>
      </c>
      <c r="CG7" s="69">
        <f t="shared" si="36"/>
        <v>6800</v>
      </c>
      <c r="CH7" s="66">
        <f t="shared" si="36"/>
        <v>6800</v>
      </c>
      <c r="CI7" s="66">
        <f t="shared" si="36"/>
        <v>6800</v>
      </c>
      <c r="CJ7" s="66">
        <f t="shared" si="36"/>
        <v>6800</v>
      </c>
      <c r="CK7" s="66">
        <f t="shared" si="36"/>
        <v>6800</v>
      </c>
      <c r="CL7" s="66">
        <f t="shared" si="36"/>
        <v>6800</v>
      </c>
      <c r="CM7" s="66">
        <f t="shared" si="36"/>
        <v>6800</v>
      </c>
      <c r="CN7" s="66">
        <f t="shared" si="36"/>
        <v>6800</v>
      </c>
      <c r="CO7" s="66">
        <f t="shared" si="36"/>
        <v>6800</v>
      </c>
      <c r="CP7" s="66">
        <f t="shared" si="36"/>
        <v>6800</v>
      </c>
      <c r="CQ7" s="66">
        <f t="shared" si="36"/>
        <v>6800</v>
      </c>
      <c r="CR7" s="75">
        <f>SUM(CF7:CQ7)</f>
        <v>81600</v>
      </c>
      <c r="CS7" s="66">
        <f t="shared" ref="CS7:DD7" si="37">CS6</f>
        <v>6800</v>
      </c>
      <c r="CT7" s="69">
        <f t="shared" si="37"/>
        <v>6800</v>
      </c>
      <c r="CU7" s="66">
        <f t="shared" si="37"/>
        <v>6800</v>
      </c>
      <c r="CV7" s="66">
        <f t="shared" si="37"/>
        <v>6800</v>
      </c>
      <c r="CW7" s="66">
        <f t="shared" si="37"/>
        <v>6800</v>
      </c>
      <c r="CX7" s="66">
        <f t="shared" si="37"/>
        <v>6800</v>
      </c>
      <c r="CY7" s="66">
        <f t="shared" si="37"/>
        <v>6800</v>
      </c>
      <c r="CZ7" s="66">
        <f t="shared" si="37"/>
        <v>6800</v>
      </c>
      <c r="DA7" s="66">
        <f t="shared" si="37"/>
        <v>6800</v>
      </c>
      <c r="DB7" s="66">
        <f t="shared" si="37"/>
        <v>6800</v>
      </c>
      <c r="DC7" s="66">
        <f t="shared" si="37"/>
        <v>6800</v>
      </c>
      <c r="DD7" s="66">
        <f t="shared" si="37"/>
        <v>6800</v>
      </c>
      <c r="DE7" s="75">
        <f>SUM(CS7:DD7)</f>
        <v>81600</v>
      </c>
      <c r="DF7" s="66">
        <f t="shared" ref="DF7:DQ7" si="38">DF6</f>
        <v>6800</v>
      </c>
      <c r="DG7" s="69">
        <f t="shared" si="38"/>
        <v>6800</v>
      </c>
      <c r="DH7" s="66">
        <f t="shared" si="38"/>
        <v>6800</v>
      </c>
      <c r="DI7" s="66">
        <f t="shared" si="38"/>
        <v>6800</v>
      </c>
      <c r="DJ7" s="66">
        <f t="shared" si="38"/>
        <v>6800</v>
      </c>
      <c r="DK7" s="66">
        <f t="shared" si="38"/>
        <v>6800</v>
      </c>
      <c r="DL7" s="66">
        <f t="shared" si="38"/>
        <v>6800</v>
      </c>
      <c r="DM7" s="66">
        <f t="shared" si="38"/>
        <v>6800</v>
      </c>
      <c r="DN7" s="66">
        <f t="shared" si="38"/>
        <v>6800</v>
      </c>
      <c r="DO7" s="66">
        <f t="shared" si="38"/>
        <v>6800</v>
      </c>
      <c r="DP7" s="66">
        <f t="shared" si="38"/>
        <v>6800</v>
      </c>
      <c r="DQ7" s="66">
        <f t="shared" si="38"/>
        <v>6800</v>
      </c>
      <c r="DR7" s="75">
        <f>SUM(DF7:DQ7)</f>
        <v>81600</v>
      </c>
      <c r="DS7" s="66">
        <f t="shared" ref="DS7:ED7" si="39">DS6</f>
        <v>6800</v>
      </c>
      <c r="DT7" s="69">
        <f t="shared" si="39"/>
        <v>6800</v>
      </c>
      <c r="DU7" s="66">
        <f t="shared" si="39"/>
        <v>6800</v>
      </c>
      <c r="DV7" s="66">
        <f t="shared" si="39"/>
        <v>6800</v>
      </c>
      <c r="DW7" s="66">
        <f t="shared" si="39"/>
        <v>6800</v>
      </c>
      <c r="DX7" s="66">
        <f t="shared" si="39"/>
        <v>6800</v>
      </c>
      <c r="DY7" s="66">
        <f t="shared" si="39"/>
        <v>6800</v>
      </c>
      <c r="DZ7" s="66">
        <f t="shared" si="39"/>
        <v>6800</v>
      </c>
      <c r="EA7" s="66">
        <f t="shared" si="39"/>
        <v>6800</v>
      </c>
      <c r="EB7" s="66">
        <f t="shared" si="39"/>
        <v>6800</v>
      </c>
      <c r="EC7" s="66">
        <f t="shared" si="39"/>
        <v>6800</v>
      </c>
      <c r="ED7" s="66">
        <f t="shared" si="39"/>
        <v>6800</v>
      </c>
      <c r="EE7" s="76">
        <f>SUM(DS7:ED7)</f>
        <v>81600</v>
      </c>
    </row>
    <row r="8" spans="1:136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75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36" x14ac:dyDescent="0.2">
      <c r="A9" s="19" t="s">
        <v>53</v>
      </c>
      <c r="B9" s="66">
        <v>465000</v>
      </c>
      <c r="C9" s="2" t="s">
        <v>54</v>
      </c>
      <c r="D9" s="3" t="s">
        <v>55</v>
      </c>
      <c r="E9" s="66">
        <v>40</v>
      </c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40</v>
      </c>
      <c r="Q9" s="66">
        <f t="shared" si="40"/>
        <v>40</v>
      </c>
      <c r="R9" s="75">
        <f t="shared" ref="R9:R34" si="41">SUM(F9:Q9)</f>
        <v>80</v>
      </c>
      <c r="S9" s="66">
        <v>30</v>
      </c>
      <c r="T9" s="66">
        <v>30</v>
      </c>
      <c r="U9" s="66">
        <f t="shared" ref="U9:AD9" si="42">IF(U$2&gt;=$B$18,$E9,0)</f>
        <v>40</v>
      </c>
      <c r="V9" s="66">
        <f t="shared" si="42"/>
        <v>40</v>
      </c>
      <c r="W9" s="66">
        <f t="shared" si="42"/>
        <v>40</v>
      </c>
      <c r="X9" s="66">
        <f t="shared" si="42"/>
        <v>40</v>
      </c>
      <c r="Y9" s="66">
        <f t="shared" si="42"/>
        <v>40</v>
      </c>
      <c r="Z9" s="66">
        <f t="shared" si="42"/>
        <v>40</v>
      </c>
      <c r="AA9" s="66">
        <f t="shared" si="42"/>
        <v>40</v>
      </c>
      <c r="AB9" s="66">
        <f t="shared" si="42"/>
        <v>40</v>
      </c>
      <c r="AC9" s="66">
        <f t="shared" si="42"/>
        <v>40</v>
      </c>
      <c r="AD9" s="66">
        <f t="shared" si="42"/>
        <v>40</v>
      </c>
      <c r="AE9" s="75">
        <f t="shared" ref="AE9:AE34" si="43">SUM(S9:AD9)</f>
        <v>460</v>
      </c>
      <c r="AF9" s="66">
        <f t="shared" ref="AF9:AQ12" si="44">IF(AF$2&gt;=$B$18,$E9,0)</f>
        <v>40</v>
      </c>
      <c r="AG9" s="66">
        <f t="shared" si="44"/>
        <v>40</v>
      </c>
      <c r="AH9" s="66">
        <f t="shared" si="44"/>
        <v>40</v>
      </c>
      <c r="AI9" s="66">
        <f t="shared" si="44"/>
        <v>40</v>
      </c>
      <c r="AJ9" s="66">
        <f t="shared" si="44"/>
        <v>40</v>
      </c>
      <c r="AK9" s="66">
        <f t="shared" si="44"/>
        <v>40</v>
      </c>
      <c r="AL9" s="66">
        <f t="shared" si="44"/>
        <v>40</v>
      </c>
      <c r="AM9" s="66">
        <f t="shared" si="44"/>
        <v>40</v>
      </c>
      <c r="AN9" s="66">
        <f t="shared" si="44"/>
        <v>40</v>
      </c>
      <c r="AO9" s="66">
        <f t="shared" si="44"/>
        <v>40</v>
      </c>
      <c r="AP9" s="66">
        <f t="shared" si="44"/>
        <v>40</v>
      </c>
      <c r="AQ9" s="66">
        <f t="shared" si="44"/>
        <v>40</v>
      </c>
      <c r="AR9" s="75">
        <f t="shared" ref="AR9:AR34" si="45">SUM(AF9:AQ9)</f>
        <v>480</v>
      </c>
      <c r="AS9" s="66">
        <f t="shared" ref="AS9:BD12" si="46">IF(AS$2&gt;=$B$18,$E9,0)</f>
        <v>40</v>
      </c>
      <c r="AT9" s="66">
        <f t="shared" si="46"/>
        <v>40</v>
      </c>
      <c r="AU9" s="66">
        <f t="shared" si="46"/>
        <v>40</v>
      </c>
      <c r="AV9" s="66">
        <f t="shared" si="46"/>
        <v>40</v>
      </c>
      <c r="AW9" s="66">
        <f t="shared" si="46"/>
        <v>40</v>
      </c>
      <c r="AX9" s="66">
        <f t="shared" si="46"/>
        <v>40</v>
      </c>
      <c r="AY9" s="66">
        <f t="shared" si="46"/>
        <v>40</v>
      </c>
      <c r="AZ9" s="66">
        <f t="shared" si="46"/>
        <v>40</v>
      </c>
      <c r="BA9" s="66">
        <f t="shared" si="46"/>
        <v>40</v>
      </c>
      <c r="BB9" s="66">
        <f t="shared" si="46"/>
        <v>40</v>
      </c>
      <c r="BC9" s="66">
        <f t="shared" si="46"/>
        <v>40</v>
      </c>
      <c r="BD9" s="66">
        <f t="shared" si="46"/>
        <v>40</v>
      </c>
      <c r="BE9" s="75">
        <f t="shared" ref="BE9:BE34" si="47">SUM(AS9:BD9)</f>
        <v>480</v>
      </c>
      <c r="BF9" s="66">
        <f t="shared" ref="BF9:BQ12" si="48">IF(BF$2&gt;=$B$18,$E9,0)</f>
        <v>40</v>
      </c>
      <c r="BG9" s="66">
        <f t="shared" si="48"/>
        <v>40</v>
      </c>
      <c r="BH9" s="66">
        <f t="shared" si="48"/>
        <v>40</v>
      </c>
      <c r="BI9" s="66">
        <f t="shared" si="48"/>
        <v>40</v>
      </c>
      <c r="BJ9" s="66">
        <f t="shared" si="48"/>
        <v>40</v>
      </c>
      <c r="BK9" s="66">
        <f t="shared" si="48"/>
        <v>40</v>
      </c>
      <c r="BL9" s="66">
        <f t="shared" si="48"/>
        <v>40</v>
      </c>
      <c r="BM9" s="66">
        <f t="shared" si="48"/>
        <v>40</v>
      </c>
      <c r="BN9" s="66">
        <f t="shared" si="48"/>
        <v>40</v>
      </c>
      <c r="BO9" s="66">
        <f t="shared" si="48"/>
        <v>40</v>
      </c>
      <c r="BP9" s="66">
        <f t="shared" si="48"/>
        <v>40</v>
      </c>
      <c r="BQ9" s="66">
        <f t="shared" si="48"/>
        <v>40</v>
      </c>
      <c r="BR9" s="75">
        <f t="shared" ref="BR9:BR34" si="49">SUM(BF9:BQ9)</f>
        <v>480</v>
      </c>
      <c r="BS9" s="66">
        <f t="shared" ref="BS9:CD12" si="50">IF(BS$2&gt;=$B$18,$E9,0)</f>
        <v>40</v>
      </c>
      <c r="BT9" s="66">
        <f t="shared" si="50"/>
        <v>40</v>
      </c>
      <c r="BU9" s="66">
        <f t="shared" si="50"/>
        <v>40</v>
      </c>
      <c r="BV9" s="66">
        <f t="shared" si="50"/>
        <v>40</v>
      </c>
      <c r="BW9" s="66">
        <f t="shared" si="50"/>
        <v>40</v>
      </c>
      <c r="BX9" s="66">
        <f t="shared" si="50"/>
        <v>40</v>
      </c>
      <c r="BY9" s="66">
        <f t="shared" si="50"/>
        <v>40</v>
      </c>
      <c r="BZ9" s="66">
        <f t="shared" si="50"/>
        <v>40</v>
      </c>
      <c r="CA9" s="66">
        <f t="shared" si="50"/>
        <v>40</v>
      </c>
      <c r="CB9" s="66">
        <f t="shared" si="50"/>
        <v>40</v>
      </c>
      <c r="CC9" s="66">
        <f t="shared" si="50"/>
        <v>40</v>
      </c>
      <c r="CD9" s="66">
        <f t="shared" si="50"/>
        <v>40</v>
      </c>
      <c r="CE9" s="75">
        <f t="shared" ref="CE9:CE34" si="51">SUM(BS9:CD9)</f>
        <v>480</v>
      </c>
      <c r="CF9" s="66">
        <f t="shared" ref="CF9:CQ12" si="52">IF(CF$2&gt;=$B$18,$E9,0)</f>
        <v>40</v>
      </c>
      <c r="CG9" s="66">
        <f t="shared" si="52"/>
        <v>40</v>
      </c>
      <c r="CH9" s="66">
        <f t="shared" si="52"/>
        <v>40</v>
      </c>
      <c r="CI9" s="66">
        <f t="shared" si="52"/>
        <v>40</v>
      </c>
      <c r="CJ9" s="66">
        <f t="shared" si="52"/>
        <v>40</v>
      </c>
      <c r="CK9" s="66">
        <f t="shared" si="52"/>
        <v>40</v>
      </c>
      <c r="CL9" s="66">
        <f t="shared" si="52"/>
        <v>40</v>
      </c>
      <c r="CM9" s="66">
        <f t="shared" si="52"/>
        <v>40</v>
      </c>
      <c r="CN9" s="66">
        <f t="shared" si="52"/>
        <v>40</v>
      </c>
      <c r="CO9" s="66">
        <f t="shared" si="52"/>
        <v>40</v>
      </c>
      <c r="CP9" s="66">
        <f t="shared" si="52"/>
        <v>40</v>
      </c>
      <c r="CQ9" s="66">
        <f t="shared" si="52"/>
        <v>40</v>
      </c>
      <c r="CR9" s="75">
        <f t="shared" ref="CR9:CR34" si="53">SUM(CF9:CQ9)</f>
        <v>480</v>
      </c>
      <c r="CS9" s="66">
        <f t="shared" ref="CS9:DD12" si="54">IF(CS$2&gt;=$B$18,$E9,0)</f>
        <v>40</v>
      </c>
      <c r="CT9" s="66">
        <f t="shared" si="54"/>
        <v>40</v>
      </c>
      <c r="CU9" s="66">
        <f t="shared" si="54"/>
        <v>40</v>
      </c>
      <c r="CV9" s="66">
        <f t="shared" si="54"/>
        <v>40</v>
      </c>
      <c r="CW9" s="66">
        <f t="shared" si="54"/>
        <v>40</v>
      </c>
      <c r="CX9" s="66">
        <f t="shared" si="54"/>
        <v>40</v>
      </c>
      <c r="CY9" s="66">
        <f t="shared" si="54"/>
        <v>40</v>
      </c>
      <c r="CZ9" s="66">
        <f t="shared" si="54"/>
        <v>40</v>
      </c>
      <c r="DA9" s="66">
        <f t="shared" si="54"/>
        <v>40</v>
      </c>
      <c r="DB9" s="66">
        <f t="shared" si="54"/>
        <v>40</v>
      </c>
      <c r="DC9" s="66">
        <f t="shared" si="54"/>
        <v>40</v>
      </c>
      <c r="DD9" s="66">
        <f t="shared" si="54"/>
        <v>40</v>
      </c>
      <c r="DE9" s="75">
        <f t="shared" ref="DE9:DE34" si="55">SUM(CS9:DD9)</f>
        <v>480</v>
      </c>
      <c r="DF9" s="66">
        <f t="shared" ref="DF9:DQ12" si="56">IF(DF$2&gt;=$B$18,$E9,0)</f>
        <v>40</v>
      </c>
      <c r="DG9" s="66">
        <f t="shared" si="56"/>
        <v>40</v>
      </c>
      <c r="DH9" s="66">
        <f t="shared" si="56"/>
        <v>40</v>
      </c>
      <c r="DI9" s="66">
        <f t="shared" si="56"/>
        <v>40</v>
      </c>
      <c r="DJ9" s="66">
        <f t="shared" si="56"/>
        <v>40</v>
      </c>
      <c r="DK9" s="66">
        <f t="shared" si="56"/>
        <v>40</v>
      </c>
      <c r="DL9" s="66">
        <f t="shared" si="56"/>
        <v>40</v>
      </c>
      <c r="DM9" s="66">
        <f t="shared" si="56"/>
        <v>40</v>
      </c>
      <c r="DN9" s="66">
        <f t="shared" si="56"/>
        <v>40</v>
      </c>
      <c r="DO9" s="66">
        <f t="shared" si="56"/>
        <v>40</v>
      </c>
      <c r="DP9" s="66">
        <f t="shared" si="56"/>
        <v>40</v>
      </c>
      <c r="DQ9" s="66">
        <f t="shared" si="56"/>
        <v>40</v>
      </c>
      <c r="DR9" s="75">
        <f t="shared" ref="DR9:DR34" si="57">SUM(DF9:DQ9)</f>
        <v>480</v>
      </c>
      <c r="DS9" s="66">
        <f t="shared" ref="DS9:ED12" si="58">IF(DS$2&gt;=$B$18,$E9,0)</f>
        <v>40</v>
      </c>
      <c r="DT9" s="66">
        <f t="shared" si="58"/>
        <v>40</v>
      </c>
      <c r="DU9" s="66">
        <f t="shared" si="58"/>
        <v>40</v>
      </c>
      <c r="DV9" s="66">
        <f t="shared" si="58"/>
        <v>40</v>
      </c>
      <c r="DW9" s="66">
        <f t="shared" si="58"/>
        <v>40</v>
      </c>
      <c r="DX9" s="66">
        <f t="shared" si="58"/>
        <v>40</v>
      </c>
      <c r="DY9" s="66">
        <f t="shared" si="58"/>
        <v>40</v>
      </c>
      <c r="DZ9" s="66">
        <f t="shared" si="58"/>
        <v>40</v>
      </c>
      <c r="EA9" s="66">
        <f t="shared" si="58"/>
        <v>40</v>
      </c>
      <c r="EB9" s="66">
        <f t="shared" si="58"/>
        <v>40</v>
      </c>
      <c r="EC9" s="66">
        <f t="shared" si="58"/>
        <v>40</v>
      </c>
      <c r="ED9" s="66">
        <f t="shared" si="58"/>
        <v>40</v>
      </c>
      <c r="EE9" s="76">
        <f t="shared" ref="EE9:EE34" si="59">SUM(DS9:ED9)</f>
        <v>480</v>
      </c>
    </row>
    <row r="10" spans="1:136" x14ac:dyDescent="0.2">
      <c r="A10" s="19" t="s">
        <v>19</v>
      </c>
      <c r="B10" s="66">
        <f>B9*2/100</f>
        <v>9300</v>
      </c>
      <c r="D10" s="3" t="s">
        <v>56</v>
      </c>
      <c r="E10" s="66">
        <v>250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250</v>
      </c>
      <c r="Q10" s="66">
        <f t="shared" si="40"/>
        <v>250</v>
      </c>
      <c r="R10" s="75">
        <f t="shared" si="41"/>
        <v>500</v>
      </c>
      <c r="S10" s="66">
        <v>215</v>
      </c>
      <c r="T10" s="66">
        <v>180</v>
      </c>
      <c r="U10" s="66">
        <v>180</v>
      </c>
      <c r="V10" s="66">
        <v>180</v>
      </c>
      <c r="W10" s="66">
        <v>180</v>
      </c>
      <c r="X10" s="66">
        <v>180</v>
      </c>
      <c r="Y10" s="66">
        <v>180</v>
      </c>
      <c r="Z10" s="66">
        <v>180</v>
      </c>
      <c r="AA10" s="66">
        <v>180</v>
      </c>
      <c r="AB10" s="66">
        <v>180</v>
      </c>
      <c r="AC10" s="66">
        <v>180</v>
      </c>
      <c r="AD10" s="66">
        <v>180</v>
      </c>
      <c r="AE10" s="75">
        <f t="shared" si="43"/>
        <v>2195</v>
      </c>
      <c r="AF10" s="66">
        <f t="shared" si="44"/>
        <v>250</v>
      </c>
      <c r="AG10" s="66">
        <f t="shared" si="44"/>
        <v>250</v>
      </c>
      <c r="AH10" s="66">
        <f t="shared" si="44"/>
        <v>250</v>
      </c>
      <c r="AI10" s="66">
        <f t="shared" si="44"/>
        <v>250</v>
      </c>
      <c r="AJ10" s="66">
        <f t="shared" si="44"/>
        <v>250</v>
      </c>
      <c r="AK10" s="66">
        <f t="shared" si="44"/>
        <v>250</v>
      </c>
      <c r="AL10" s="66">
        <f t="shared" si="44"/>
        <v>250</v>
      </c>
      <c r="AM10" s="66">
        <f t="shared" si="44"/>
        <v>250</v>
      </c>
      <c r="AN10" s="66">
        <f t="shared" si="44"/>
        <v>250</v>
      </c>
      <c r="AO10" s="66">
        <f t="shared" si="44"/>
        <v>250</v>
      </c>
      <c r="AP10" s="66">
        <f t="shared" si="44"/>
        <v>250</v>
      </c>
      <c r="AQ10" s="66">
        <f t="shared" si="44"/>
        <v>250</v>
      </c>
      <c r="AR10" s="75">
        <f t="shared" si="45"/>
        <v>3000</v>
      </c>
      <c r="AS10" s="66">
        <f t="shared" si="46"/>
        <v>250</v>
      </c>
      <c r="AT10" s="66">
        <f t="shared" si="46"/>
        <v>250</v>
      </c>
      <c r="AU10" s="66">
        <f t="shared" si="46"/>
        <v>250</v>
      </c>
      <c r="AV10" s="66">
        <f t="shared" si="46"/>
        <v>250</v>
      </c>
      <c r="AW10" s="66">
        <f t="shared" si="46"/>
        <v>250</v>
      </c>
      <c r="AX10" s="66">
        <f t="shared" si="46"/>
        <v>250</v>
      </c>
      <c r="AY10" s="66">
        <f t="shared" si="46"/>
        <v>250</v>
      </c>
      <c r="AZ10" s="66">
        <f t="shared" si="46"/>
        <v>250</v>
      </c>
      <c r="BA10" s="66">
        <f t="shared" si="46"/>
        <v>250</v>
      </c>
      <c r="BB10" s="66">
        <f t="shared" si="46"/>
        <v>250</v>
      </c>
      <c r="BC10" s="66">
        <f t="shared" si="46"/>
        <v>250</v>
      </c>
      <c r="BD10" s="66">
        <f t="shared" si="46"/>
        <v>250</v>
      </c>
      <c r="BE10" s="75">
        <f t="shared" si="47"/>
        <v>3000</v>
      </c>
      <c r="BF10" s="66">
        <f t="shared" si="48"/>
        <v>250</v>
      </c>
      <c r="BG10" s="66">
        <f t="shared" si="48"/>
        <v>250</v>
      </c>
      <c r="BH10" s="66">
        <f t="shared" si="48"/>
        <v>250</v>
      </c>
      <c r="BI10" s="66">
        <f t="shared" si="48"/>
        <v>250</v>
      </c>
      <c r="BJ10" s="66">
        <f t="shared" si="48"/>
        <v>250</v>
      </c>
      <c r="BK10" s="66">
        <f t="shared" si="48"/>
        <v>250</v>
      </c>
      <c r="BL10" s="66">
        <f t="shared" si="48"/>
        <v>250</v>
      </c>
      <c r="BM10" s="66">
        <f t="shared" si="48"/>
        <v>250</v>
      </c>
      <c r="BN10" s="66">
        <f t="shared" si="48"/>
        <v>250</v>
      </c>
      <c r="BO10" s="66">
        <f t="shared" si="48"/>
        <v>250</v>
      </c>
      <c r="BP10" s="66">
        <f t="shared" si="48"/>
        <v>250</v>
      </c>
      <c r="BQ10" s="66">
        <f t="shared" si="48"/>
        <v>250</v>
      </c>
      <c r="BR10" s="75">
        <f t="shared" si="49"/>
        <v>3000</v>
      </c>
      <c r="BS10" s="66">
        <f t="shared" si="50"/>
        <v>250</v>
      </c>
      <c r="BT10" s="66">
        <f t="shared" si="50"/>
        <v>250</v>
      </c>
      <c r="BU10" s="66">
        <f t="shared" si="50"/>
        <v>250</v>
      </c>
      <c r="BV10" s="66">
        <f t="shared" si="50"/>
        <v>250</v>
      </c>
      <c r="BW10" s="66">
        <f t="shared" si="50"/>
        <v>250</v>
      </c>
      <c r="BX10" s="66">
        <f t="shared" si="50"/>
        <v>250</v>
      </c>
      <c r="BY10" s="66">
        <f t="shared" si="50"/>
        <v>250</v>
      </c>
      <c r="BZ10" s="66">
        <f t="shared" si="50"/>
        <v>250</v>
      </c>
      <c r="CA10" s="66">
        <f t="shared" si="50"/>
        <v>250</v>
      </c>
      <c r="CB10" s="66">
        <f t="shared" si="50"/>
        <v>250</v>
      </c>
      <c r="CC10" s="66">
        <f t="shared" si="50"/>
        <v>250</v>
      </c>
      <c r="CD10" s="66">
        <f t="shared" si="50"/>
        <v>250</v>
      </c>
      <c r="CE10" s="75">
        <f t="shared" si="51"/>
        <v>3000</v>
      </c>
      <c r="CF10" s="66">
        <f t="shared" si="52"/>
        <v>250</v>
      </c>
      <c r="CG10" s="66">
        <f t="shared" si="52"/>
        <v>250</v>
      </c>
      <c r="CH10" s="66">
        <f t="shared" si="52"/>
        <v>250</v>
      </c>
      <c r="CI10" s="66">
        <f t="shared" si="52"/>
        <v>250</v>
      </c>
      <c r="CJ10" s="66">
        <f t="shared" si="52"/>
        <v>250</v>
      </c>
      <c r="CK10" s="66">
        <f t="shared" si="52"/>
        <v>250</v>
      </c>
      <c r="CL10" s="66">
        <f t="shared" si="52"/>
        <v>250</v>
      </c>
      <c r="CM10" s="66">
        <f t="shared" si="52"/>
        <v>250</v>
      </c>
      <c r="CN10" s="66">
        <f t="shared" si="52"/>
        <v>250</v>
      </c>
      <c r="CO10" s="66">
        <f t="shared" si="52"/>
        <v>250</v>
      </c>
      <c r="CP10" s="66">
        <f t="shared" si="52"/>
        <v>250</v>
      </c>
      <c r="CQ10" s="66">
        <f t="shared" si="52"/>
        <v>250</v>
      </c>
      <c r="CR10" s="75">
        <f t="shared" si="53"/>
        <v>3000</v>
      </c>
      <c r="CS10" s="66">
        <f t="shared" si="54"/>
        <v>250</v>
      </c>
      <c r="CT10" s="66">
        <f t="shared" si="54"/>
        <v>250</v>
      </c>
      <c r="CU10" s="66">
        <f t="shared" si="54"/>
        <v>250</v>
      </c>
      <c r="CV10" s="66">
        <f t="shared" si="54"/>
        <v>250</v>
      </c>
      <c r="CW10" s="66">
        <f t="shared" si="54"/>
        <v>250</v>
      </c>
      <c r="CX10" s="66">
        <f t="shared" si="54"/>
        <v>250</v>
      </c>
      <c r="CY10" s="66">
        <f t="shared" si="54"/>
        <v>250</v>
      </c>
      <c r="CZ10" s="66">
        <f t="shared" si="54"/>
        <v>250</v>
      </c>
      <c r="DA10" s="66">
        <f t="shared" si="54"/>
        <v>250</v>
      </c>
      <c r="DB10" s="66">
        <f t="shared" si="54"/>
        <v>250</v>
      </c>
      <c r="DC10" s="66">
        <f t="shared" si="54"/>
        <v>250</v>
      </c>
      <c r="DD10" s="66">
        <f t="shared" si="54"/>
        <v>250</v>
      </c>
      <c r="DE10" s="75">
        <f t="shared" si="55"/>
        <v>3000</v>
      </c>
      <c r="DF10" s="66">
        <f t="shared" si="56"/>
        <v>250</v>
      </c>
      <c r="DG10" s="66">
        <f t="shared" si="56"/>
        <v>250</v>
      </c>
      <c r="DH10" s="66">
        <f t="shared" si="56"/>
        <v>250</v>
      </c>
      <c r="DI10" s="66">
        <f t="shared" si="56"/>
        <v>250</v>
      </c>
      <c r="DJ10" s="66">
        <f t="shared" si="56"/>
        <v>250</v>
      </c>
      <c r="DK10" s="66">
        <f t="shared" si="56"/>
        <v>250</v>
      </c>
      <c r="DL10" s="66">
        <f t="shared" si="56"/>
        <v>250</v>
      </c>
      <c r="DM10" s="66">
        <f t="shared" si="56"/>
        <v>250</v>
      </c>
      <c r="DN10" s="66">
        <f t="shared" si="56"/>
        <v>250</v>
      </c>
      <c r="DO10" s="66">
        <f t="shared" si="56"/>
        <v>250</v>
      </c>
      <c r="DP10" s="66">
        <f t="shared" si="56"/>
        <v>250</v>
      </c>
      <c r="DQ10" s="66">
        <f t="shared" si="56"/>
        <v>250</v>
      </c>
      <c r="DR10" s="75">
        <f t="shared" si="57"/>
        <v>3000</v>
      </c>
      <c r="DS10" s="66">
        <f t="shared" si="58"/>
        <v>250</v>
      </c>
      <c r="DT10" s="66">
        <f t="shared" si="58"/>
        <v>250</v>
      </c>
      <c r="DU10" s="66">
        <f t="shared" si="58"/>
        <v>250</v>
      </c>
      <c r="DV10" s="66">
        <f t="shared" si="58"/>
        <v>250</v>
      </c>
      <c r="DW10" s="66">
        <f t="shared" si="58"/>
        <v>250</v>
      </c>
      <c r="DX10" s="66">
        <f t="shared" si="58"/>
        <v>250</v>
      </c>
      <c r="DY10" s="66">
        <f t="shared" si="58"/>
        <v>250</v>
      </c>
      <c r="DZ10" s="66">
        <f t="shared" si="58"/>
        <v>250</v>
      </c>
      <c r="EA10" s="66">
        <f t="shared" si="58"/>
        <v>250</v>
      </c>
      <c r="EB10" s="66">
        <f t="shared" si="58"/>
        <v>250</v>
      </c>
      <c r="EC10" s="66">
        <f t="shared" si="58"/>
        <v>250</v>
      </c>
      <c r="ED10" s="66">
        <f t="shared" si="58"/>
        <v>250</v>
      </c>
      <c r="EE10" s="76">
        <f t="shared" si="59"/>
        <v>3000</v>
      </c>
    </row>
    <row r="11" spans="1:136" x14ac:dyDescent="0.2">
      <c r="A11" s="19" t="s">
        <v>57</v>
      </c>
      <c r="B11" s="66">
        <v>24000</v>
      </c>
      <c r="D11" s="3" t="s">
        <v>58</v>
      </c>
      <c r="E11" s="66">
        <v>50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50</v>
      </c>
      <c r="Q11" s="66">
        <f t="shared" si="40"/>
        <v>50</v>
      </c>
      <c r="R11" s="75">
        <f t="shared" si="41"/>
        <v>100</v>
      </c>
      <c r="S11" s="66">
        <v>40</v>
      </c>
      <c r="T11" s="66">
        <v>40</v>
      </c>
      <c r="U11" s="66">
        <f t="shared" ref="U11:AD12" si="60">IF(U$2&gt;=$B$18,$E11,0)</f>
        <v>50</v>
      </c>
      <c r="V11" s="66">
        <f t="shared" si="60"/>
        <v>50</v>
      </c>
      <c r="W11" s="66">
        <f t="shared" si="60"/>
        <v>50</v>
      </c>
      <c r="X11" s="66">
        <f t="shared" si="60"/>
        <v>50</v>
      </c>
      <c r="Y11" s="66">
        <f t="shared" si="60"/>
        <v>50</v>
      </c>
      <c r="Z11" s="66">
        <f t="shared" si="60"/>
        <v>50</v>
      </c>
      <c r="AA11" s="66">
        <f t="shared" si="60"/>
        <v>50</v>
      </c>
      <c r="AB11" s="66">
        <f t="shared" si="60"/>
        <v>50</v>
      </c>
      <c r="AC11" s="66">
        <f t="shared" si="60"/>
        <v>50</v>
      </c>
      <c r="AD11" s="66">
        <f t="shared" si="60"/>
        <v>50</v>
      </c>
      <c r="AE11" s="75">
        <f t="shared" si="43"/>
        <v>580</v>
      </c>
      <c r="AF11" s="66">
        <f t="shared" si="44"/>
        <v>50</v>
      </c>
      <c r="AG11" s="66">
        <f t="shared" si="44"/>
        <v>50</v>
      </c>
      <c r="AH11" s="66">
        <f t="shared" si="44"/>
        <v>50</v>
      </c>
      <c r="AI11" s="66">
        <f t="shared" si="44"/>
        <v>50</v>
      </c>
      <c r="AJ11" s="66">
        <f t="shared" si="44"/>
        <v>50</v>
      </c>
      <c r="AK11" s="66">
        <f t="shared" si="44"/>
        <v>50</v>
      </c>
      <c r="AL11" s="66">
        <f t="shared" si="44"/>
        <v>50</v>
      </c>
      <c r="AM11" s="66">
        <f t="shared" si="44"/>
        <v>50</v>
      </c>
      <c r="AN11" s="66">
        <f t="shared" si="44"/>
        <v>50</v>
      </c>
      <c r="AO11" s="66">
        <f t="shared" si="44"/>
        <v>50</v>
      </c>
      <c r="AP11" s="66">
        <f t="shared" si="44"/>
        <v>50</v>
      </c>
      <c r="AQ11" s="66">
        <f t="shared" si="44"/>
        <v>50</v>
      </c>
      <c r="AR11" s="75">
        <f t="shared" si="45"/>
        <v>600</v>
      </c>
      <c r="AS11" s="66">
        <f t="shared" si="46"/>
        <v>50</v>
      </c>
      <c r="AT11" s="66">
        <f t="shared" si="46"/>
        <v>50</v>
      </c>
      <c r="AU11" s="66">
        <f t="shared" si="46"/>
        <v>50</v>
      </c>
      <c r="AV11" s="66">
        <f t="shared" si="46"/>
        <v>50</v>
      </c>
      <c r="AW11" s="66">
        <f t="shared" si="46"/>
        <v>50</v>
      </c>
      <c r="AX11" s="66">
        <f t="shared" si="46"/>
        <v>50</v>
      </c>
      <c r="AY11" s="66">
        <f t="shared" si="46"/>
        <v>50</v>
      </c>
      <c r="AZ11" s="66">
        <f t="shared" si="46"/>
        <v>50</v>
      </c>
      <c r="BA11" s="66">
        <f t="shared" si="46"/>
        <v>50</v>
      </c>
      <c r="BB11" s="66">
        <f t="shared" si="46"/>
        <v>50</v>
      </c>
      <c r="BC11" s="66">
        <f t="shared" si="46"/>
        <v>50</v>
      </c>
      <c r="BD11" s="66">
        <f t="shared" si="46"/>
        <v>50</v>
      </c>
      <c r="BE11" s="75">
        <f t="shared" si="47"/>
        <v>600</v>
      </c>
      <c r="BF11" s="66">
        <f t="shared" si="48"/>
        <v>50</v>
      </c>
      <c r="BG11" s="66">
        <f t="shared" si="48"/>
        <v>50</v>
      </c>
      <c r="BH11" s="66">
        <f t="shared" si="48"/>
        <v>50</v>
      </c>
      <c r="BI11" s="66">
        <f t="shared" si="48"/>
        <v>50</v>
      </c>
      <c r="BJ11" s="66">
        <f t="shared" si="48"/>
        <v>50</v>
      </c>
      <c r="BK11" s="66">
        <f t="shared" si="48"/>
        <v>50</v>
      </c>
      <c r="BL11" s="66">
        <f t="shared" si="48"/>
        <v>50</v>
      </c>
      <c r="BM11" s="66">
        <f t="shared" si="48"/>
        <v>50</v>
      </c>
      <c r="BN11" s="66">
        <f t="shared" si="48"/>
        <v>50</v>
      </c>
      <c r="BO11" s="66">
        <f t="shared" si="48"/>
        <v>50</v>
      </c>
      <c r="BP11" s="66">
        <f t="shared" si="48"/>
        <v>50</v>
      </c>
      <c r="BQ11" s="66">
        <f t="shared" si="48"/>
        <v>50</v>
      </c>
      <c r="BR11" s="75">
        <f t="shared" si="49"/>
        <v>600</v>
      </c>
      <c r="BS11" s="66">
        <f t="shared" si="50"/>
        <v>50</v>
      </c>
      <c r="BT11" s="66">
        <f t="shared" si="50"/>
        <v>50</v>
      </c>
      <c r="BU11" s="66">
        <f t="shared" si="50"/>
        <v>50</v>
      </c>
      <c r="BV11" s="66">
        <f t="shared" si="50"/>
        <v>50</v>
      </c>
      <c r="BW11" s="66">
        <f t="shared" si="50"/>
        <v>50</v>
      </c>
      <c r="BX11" s="66">
        <f t="shared" si="50"/>
        <v>50</v>
      </c>
      <c r="BY11" s="66">
        <f t="shared" si="50"/>
        <v>50</v>
      </c>
      <c r="BZ11" s="66">
        <f t="shared" si="50"/>
        <v>50</v>
      </c>
      <c r="CA11" s="66">
        <f t="shared" si="50"/>
        <v>50</v>
      </c>
      <c r="CB11" s="66">
        <f t="shared" si="50"/>
        <v>50</v>
      </c>
      <c r="CC11" s="66">
        <f t="shared" si="50"/>
        <v>50</v>
      </c>
      <c r="CD11" s="66">
        <f t="shared" si="50"/>
        <v>50</v>
      </c>
      <c r="CE11" s="75">
        <f t="shared" si="51"/>
        <v>600</v>
      </c>
      <c r="CF11" s="66">
        <f t="shared" si="52"/>
        <v>50</v>
      </c>
      <c r="CG11" s="66">
        <f t="shared" si="52"/>
        <v>50</v>
      </c>
      <c r="CH11" s="66">
        <f t="shared" si="52"/>
        <v>50</v>
      </c>
      <c r="CI11" s="66">
        <f t="shared" si="52"/>
        <v>50</v>
      </c>
      <c r="CJ11" s="66">
        <f t="shared" si="52"/>
        <v>50</v>
      </c>
      <c r="CK11" s="66">
        <f t="shared" si="52"/>
        <v>50</v>
      </c>
      <c r="CL11" s="66">
        <f t="shared" si="52"/>
        <v>50</v>
      </c>
      <c r="CM11" s="66">
        <f t="shared" si="52"/>
        <v>50</v>
      </c>
      <c r="CN11" s="66">
        <f t="shared" si="52"/>
        <v>50</v>
      </c>
      <c r="CO11" s="66">
        <f t="shared" si="52"/>
        <v>50</v>
      </c>
      <c r="CP11" s="66">
        <f t="shared" si="52"/>
        <v>50</v>
      </c>
      <c r="CQ11" s="66">
        <f t="shared" si="52"/>
        <v>50</v>
      </c>
      <c r="CR11" s="75">
        <f t="shared" si="53"/>
        <v>600</v>
      </c>
      <c r="CS11" s="66">
        <f t="shared" si="54"/>
        <v>50</v>
      </c>
      <c r="CT11" s="66">
        <f t="shared" si="54"/>
        <v>50</v>
      </c>
      <c r="CU11" s="66">
        <f t="shared" si="54"/>
        <v>50</v>
      </c>
      <c r="CV11" s="66">
        <f t="shared" si="54"/>
        <v>50</v>
      </c>
      <c r="CW11" s="66">
        <f t="shared" si="54"/>
        <v>50</v>
      </c>
      <c r="CX11" s="66">
        <f t="shared" si="54"/>
        <v>50</v>
      </c>
      <c r="CY11" s="66">
        <f t="shared" si="54"/>
        <v>50</v>
      </c>
      <c r="CZ11" s="66">
        <f t="shared" si="54"/>
        <v>50</v>
      </c>
      <c r="DA11" s="66">
        <f t="shared" si="54"/>
        <v>50</v>
      </c>
      <c r="DB11" s="66">
        <f t="shared" si="54"/>
        <v>50</v>
      </c>
      <c r="DC11" s="66">
        <f t="shared" si="54"/>
        <v>50</v>
      </c>
      <c r="DD11" s="66">
        <f t="shared" si="54"/>
        <v>50</v>
      </c>
      <c r="DE11" s="75">
        <f t="shared" si="55"/>
        <v>600</v>
      </c>
      <c r="DF11" s="66">
        <f t="shared" si="56"/>
        <v>50</v>
      </c>
      <c r="DG11" s="66">
        <f t="shared" si="56"/>
        <v>50</v>
      </c>
      <c r="DH11" s="66">
        <f t="shared" si="56"/>
        <v>50</v>
      </c>
      <c r="DI11" s="66">
        <f t="shared" si="56"/>
        <v>50</v>
      </c>
      <c r="DJ11" s="66">
        <f t="shared" si="56"/>
        <v>50</v>
      </c>
      <c r="DK11" s="66">
        <f t="shared" si="56"/>
        <v>50</v>
      </c>
      <c r="DL11" s="66">
        <f t="shared" si="56"/>
        <v>50</v>
      </c>
      <c r="DM11" s="66">
        <f t="shared" si="56"/>
        <v>50</v>
      </c>
      <c r="DN11" s="66">
        <f t="shared" si="56"/>
        <v>50</v>
      </c>
      <c r="DO11" s="66">
        <f t="shared" si="56"/>
        <v>50</v>
      </c>
      <c r="DP11" s="66">
        <f t="shared" si="56"/>
        <v>50</v>
      </c>
      <c r="DQ11" s="66">
        <f t="shared" si="56"/>
        <v>50</v>
      </c>
      <c r="DR11" s="75">
        <f t="shared" si="57"/>
        <v>600</v>
      </c>
      <c r="DS11" s="66">
        <f t="shared" si="58"/>
        <v>50</v>
      </c>
      <c r="DT11" s="66">
        <f t="shared" si="58"/>
        <v>50</v>
      </c>
      <c r="DU11" s="66">
        <f t="shared" si="58"/>
        <v>50</v>
      </c>
      <c r="DV11" s="66">
        <f t="shared" si="58"/>
        <v>50</v>
      </c>
      <c r="DW11" s="66">
        <f t="shared" si="58"/>
        <v>50</v>
      </c>
      <c r="DX11" s="66">
        <f t="shared" si="58"/>
        <v>50</v>
      </c>
      <c r="DY11" s="66">
        <f t="shared" si="58"/>
        <v>50</v>
      </c>
      <c r="DZ11" s="66">
        <f t="shared" si="58"/>
        <v>50</v>
      </c>
      <c r="EA11" s="66">
        <f t="shared" si="58"/>
        <v>50</v>
      </c>
      <c r="EB11" s="66">
        <f t="shared" si="58"/>
        <v>50</v>
      </c>
      <c r="EC11" s="66">
        <f t="shared" si="58"/>
        <v>50</v>
      </c>
      <c r="ED11" s="66">
        <f t="shared" si="58"/>
        <v>50</v>
      </c>
      <c r="EE11" s="76">
        <f t="shared" si="59"/>
        <v>600</v>
      </c>
    </row>
    <row r="12" spans="1:136" x14ac:dyDescent="0.2">
      <c r="A12" s="19" t="s">
        <v>59</v>
      </c>
      <c r="B12" s="66">
        <v>105000</v>
      </c>
      <c r="D12" s="3" t="s">
        <v>60</v>
      </c>
      <c r="E12" s="66">
        <v>50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50</v>
      </c>
      <c r="Q12" s="66">
        <f t="shared" si="40"/>
        <v>50</v>
      </c>
      <c r="R12" s="75">
        <f t="shared" si="41"/>
        <v>100</v>
      </c>
      <c r="S12" s="66">
        <v>0</v>
      </c>
      <c r="T12" s="66">
        <v>0</v>
      </c>
      <c r="U12" s="66">
        <f t="shared" si="60"/>
        <v>50</v>
      </c>
      <c r="V12" s="66">
        <f t="shared" si="60"/>
        <v>50</v>
      </c>
      <c r="W12" s="66">
        <f t="shared" si="60"/>
        <v>50</v>
      </c>
      <c r="X12" s="66">
        <f t="shared" si="60"/>
        <v>50</v>
      </c>
      <c r="Y12" s="66">
        <f t="shared" si="60"/>
        <v>50</v>
      </c>
      <c r="Z12" s="66">
        <f t="shared" si="60"/>
        <v>50</v>
      </c>
      <c r="AA12" s="66">
        <f t="shared" si="60"/>
        <v>50</v>
      </c>
      <c r="AB12" s="66">
        <f t="shared" si="60"/>
        <v>50</v>
      </c>
      <c r="AC12" s="66">
        <f t="shared" si="60"/>
        <v>50</v>
      </c>
      <c r="AD12" s="66">
        <f t="shared" si="60"/>
        <v>50</v>
      </c>
      <c r="AE12" s="75">
        <f t="shared" si="43"/>
        <v>500</v>
      </c>
      <c r="AF12" s="66">
        <f t="shared" si="44"/>
        <v>50</v>
      </c>
      <c r="AG12" s="66">
        <f t="shared" si="44"/>
        <v>50</v>
      </c>
      <c r="AH12" s="66">
        <f t="shared" si="44"/>
        <v>50</v>
      </c>
      <c r="AI12" s="66">
        <f t="shared" si="44"/>
        <v>50</v>
      </c>
      <c r="AJ12" s="66">
        <f t="shared" si="44"/>
        <v>50</v>
      </c>
      <c r="AK12" s="66">
        <f t="shared" si="44"/>
        <v>50</v>
      </c>
      <c r="AL12" s="66">
        <f t="shared" si="44"/>
        <v>50</v>
      </c>
      <c r="AM12" s="66">
        <f t="shared" si="44"/>
        <v>50</v>
      </c>
      <c r="AN12" s="66">
        <f t="shared" si="44"/>
        <v>50</v>
      </c>
      <c r="AO12" s="66">
        <f t="shared" si="44"/>
        <v>50</v>
      </c>
      <c r="AP12" s="66">
        <f t="shared" si="44"/>
        <v>50</v>
      </c>
      <c r="AQ12" s="66">
        <f t="shared" si="44"/>
        <v>50</v>
      </c>
      <c r="AR12" s="75">
        <f t="shared" si="45"/>
        <v>600</v>
      </c>
      <c r="AS12" s="66">
        <f t="shared" si="46"/>
        <v>50</v>
      </c>
      <c r="AT12" s="66">
        <f t="shared" si="46"/>
        <v>50</v>
      </c>
      <c r="AU12" s="66">
        <f t="shared" si="46"/>
        <v>50</v>
      </c>
      <c r="AV12" s="66">
        <f t="shared" si="46"/>
        <v>50</v>
      </c>
      <c r="AW12" s="66">
        <f t="shared" si="46"/>
        <v>50</v>
      </c>
      <c r="AX12" s="66">
        <f t="shared" si="46"/>
        <v>50</v>
      </c>
      <c r="AY12" s="66">
        <f t="shared" si="46"/>
        <v>50</v>
      </c>
      <c r="AZ12" s="66">
        <f t="shared" si="46"/>
        <v>50</v>
      </c>
      <c r="BA12" s="66">
        <f t="shared" si="46"/>
        <v>50</v>
      </c>
      <c r="BB12" s="66">
        <f t="shared" si="46"/>
        <v>50</v>
      </c>
      <c r="BC12" s="66">
        <f t="shared" si="46"/>
        <v>50</v>
      </c>
      <c r="BD12" s="66">
        <f t="shared" si="46"/>
        <v>50</v>
      </c>
      <c r="BE12" s="75">
        <f t="shared" si="47"/>
        <v>600</v>
      </c>
      <c r="BF12" s="66">
        <f t="shared" si="48"/>
        <v>50</v>
      </c>
      <c r="BG12" s="66">
        <f t="shared" si="48"/>
        <v>50</v>
      </c>
      <c r="BH12" s="66">
        <f t="shared" si="48"/>
        <v>50</v>
      </c>
      <c r="BI12" s="66">
        <f t="shared" si="48"/>
        <v>50</v>
      </c>
      <c r="BJ12" s="66">
        <f t="shared" si="48"/>
        <v>50</v>
      </c>
      <c r="BK12" s="66">
        <f t="shared" si="48"/>
        <v>50</v>
      </c>
      <c r="BL12" s="66">
        <f t="shared" si="48"/>
        <v>50</v>
      </c>
      <c r="BM12" s="66">
        <f t="shared" si="48"/>
        <v>50</v>
      </c>
      <c r="BN12" s="66">
        <f t="shared" si="48"/>
        <v>50</v>
      </c>
      <c r="BO12" s="66">
        <f t="shared" si="48"/>
        <v>50</v>
      </c>
      <c r="BP12" s="66">
        <f t="shared" si="48"/>
        <v>50</v>
      </c>
      <c r="BQ12" s="66">
        <f t="shared" si="48"/>
        <v>50</v>
      </c>
      <c r="BR12" s="75">
        <f t="shared" si="49"/>
        <v>600</v>
      </c>
      <c r="BS12" s="66">
        <f t="shared" si="50"/>
        <v>50</v>
      </c>
      <c r="BT12" s="66">
        <f t="shared" si="50"/>
        <v>50</v>
      </c>
      <c r="BU12" s="66">
        <f t="shared" si="50"/>
        <v>50</v>
      </c>
      <c r="BV12" s="66">
        <f t="shared" si="50"/>
        <v>50</v>
      </c>
      <c r="BW12" s="66">
        <f t="shared" si="50"/>
        <v>50</v>
      </c>
      <c r="BX12" s="66">
        <f t="shared" si="50"/>
        <v>50</v>
      </c>
      <c r="BY12" s="66">
        <f t="shared" si="50"/>
        <v>50</v>
      </c>
      <c r="BZ12" s="66">
        <f t="shared" si="50"/>
        <v>50</v>
      </c>
      <c r="CA12" s="66">
        <f t="shared" si="50"/>
        <v>50</v>
      </c>
      <c r="CB12" s="66">
        <f t="shared" si="50"/>
        <v>50</v>
      </c>
      <c r="CC12" s="66">
        <f t="shared" si="50"/>
        <v>50</v>
      </c>
      <c r="CD12" s="66">
        <f t="shared" si="50"/>
        <v>50</v>
      </c>
      <c r="CE12" s="75">
        <f t="shared" si="51"/>
        <v>600</v>
      </c>
      <c r="CF12" s="66">
        <f t="shared" si="52"/>
        <v>50</v>
      </c>
      <c r="CG12" s="66">
        <f t="shared" si="52"/>
        <v>50</v>
      </c>
      <c r="CH12" s="66">
        <f t="shared" si="52"/>
        <v>50</v>
      </c>
      <c r="CI12" s="66">
        <f t="shared" si="52"/>
        <v>50</v>
      </c>
      <c r="CJ12" s="66">
        <f t="shared" si="52"/>
        <v>50</v>
      </c>
      <c r="CK12" s="66">
        <f t="shared" si="52"/>
        <v>50</v>
      </c>
      <c r="CL12" s="66">
        <f t="shared" si="52"/>
        <v>50</v>
      </c>
      <c r="CM12" s="66">
        <f t="shared" si="52"/>
        <v>50</v>
      </c>
      <c r="CN12" s="66">
        <f t="shared" si="52"/>
        <v>50</v>
      </c>
      <c r="CO12" s="66">
        <f t="shared" si="52"/>
        <v>50</v>
      </c>
      <c r="CP12" s="66">
        <f t="shared" si="52"/>
        <v>50</v>
      </c>
      <c r="CQ12" s="66">
        <f t="shared" si="52"/>
        <v>50</v>
      </c>
      <c r="CR12" s="75">
        <f t="shared" si="53"/>
        <v>600</v>
      </c>
      <c r="CS12" s="66">
        <f t="shared" si="54"/>
        <v>50</v>
      </c>
      <c r="CT12" s="66">
        <f t="shared" si="54"/>
        <v>50</v>
      </c>
      <c r="CU12" s="66">
        <f t="shared" si="54"/>
        <v>50</v>
      </c>
      <c r="CV12" s="66">
        <f t="shared" si="54"/>
        <v>50</v>
      </c>
      <c r="CW12" s="66">
        <f t="shared" si="54"/>
        <v>50</v>
      </c>
      <c r="CX12" s="66">
        <f t="shared" si="54"/>
        <v>50</v>
      </c>
      <c r="CY12" s="66">
        <f t="shared" si="54"/>
        <v>50</v>
      </c>
      <c r="CZ12" s="66">
        <f t="shared" si="54"/>
        <v>50</v>
      </c>
      <c r="DA12" s="66">
        <f t="shared" si="54"/>
        <v>50</v>
      </c>
      <c r="DB12" s="66">
        <f t="shared" si="54"/>
        <v>50</v>
      </c>
      <c r="DC12" s="66">
        <f t="shared" si="54"/>
        <v>50</v>
      </c>
      <c r="DD12" s="66">
        <f t="shared" si="54"/>
        <v>50</v>
      </c>
      <c r="DE12" s="75">
        <f t="shared" si="55"/>
        <v>600</v>
      </c>
      <c r="DF12" s="66">
        <f t="shared" si="56"/>
        <v>50</v>
      </c>
      <c r="DG12" s="66">
        <f t="shared" si="56"/>
        <v>50</v>
      </c>
      <c r="DH12" s="66">
        <f t="shared" si="56"/>
        <v>50</v>
      </c>
      <c r="DI12" s="66">
        <f t="shared" si="56"/>
        <v>50</v>
      </c>
      <c r="DJ12" s="66">
        <f t="shared" si="56"/>
        <v>50</v>
      </c>
      <c r="DK12" s="66">
        <f t="shared" si="56"/>
        <v>50</v>
      </c>
      <c r="DL12" s="66">
        <f t="shared" si="56"/>
        <v>50</v>
      </c>
      <c r="DM12" s="66">
        <f t="shared" si="56"/>
        <v>50</v>
      </c>
      <c r="DN12" s="66">
        <f t="shared" si="56"/>
        <v>50</v>
      </c>
      <c r="DO12" s="66">
        <f t="shared" si="56"/>
        <v>50</v>
      </c>
      <c r="DP12" s="66">
        <f t="shared" si="56"/>
        <v>50</v>
      </c>
      <c r="DQ12" s="66">
        <f t="shared" si="56"/>
        <v>50</v>
      </c>
      <c r="DR12" s="75">
        <f t="shared" si="57"/>
        <v>600</v>
      </c>
      <c r="DS12" s="66">
        <f t="shared" si="58"/>
        <v>50</v>
      </c>
      <c r="DT12" s="66">
        <f t="shared" si="58"/>
        <v>50</v>
      </c>
      <c r="DU12" s="66">
        <f t="shared" si="58"/>
        <v>50</v>
      </c>
      <c r="DV12" s="66">
        <f t="shared" si="58"/>
        <v>50</v>
      </c>
      <c r="DW12" s="66">
        <f t="shared" si="58"/>
        <v>50</v>
      </c>
      <c r="DX12" s="66">
        <f t="shared" si="58"/>
        <v>50</v>
      </c>
      <c r="DY12" s="66">
        <f t="shared" si="58"/>
        <v>50</v>
      </c>
      <c r="DZ12" s="66">
        <f t="shared" si="58"/>
        <v>50</v>
      </c>
      <c r="EA12" s="66">
        <f t="shared" si="58"/>
        <v>50</v>
      </c>
      <c r="EB12" s="66">
        <f t="shared" si="58"/>
        <v>50</v>
      </c>
      <c r="EC12" s="66">
        <f t="shared" si="58"/>
        <v>50</v>
      </c>
      <c r="ED12" s="66">
        <f t="shared" si="58"/>
        <v>50</v>
      </c>
      <c r="EE12" s="76">
        <f t="shared" si="59"/>
        <v>600</v>
      </c>
    </row>
    <row r="13" spans="1:136" x14ac:dyDescent="0.2">
      <c r="A13" s="2"/>
      <c r="D13" s="3" t="s">
        <v>61</v>
      </c>
      <c r="E13" s="66">
        <v>400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400</v>
      </c>
      <c r="Q13" s="66">
        <f t="shared" si="40"/>
        <v>400</v>
      </c>
      <c r="R13" s="75">
        <f t="shared" si="41"/>
        <v>800</v>
      </c>
      <c r="S13" s="66">
        <v>0</v>
      </c>
      <c r="T13" s="66">
        <v>0</v>
      </c>
      <c r="U13" s="66">
        <f>IF(U$2&gt;=$B$18,$E13,0)</f>
        <v>400</v>
      </c>
      <c r="V13" s="69">
        <v>0</v>
      </c>
      <c r="W13" s="69">
        <v>0</v>
      </c>
      <c r="X13" s="69">
        <v>0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75">
        <f t="shared" si="43"/>
        <v>400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75">
        <f t="shared" si="45"/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75">
        <f t="shared" si="47"/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75">
        <f t="shared" si="49"/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75">
        <f t="shared" si="51"/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75">
        <f t="shared" si="53"/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75">
        <f t="shared" si="55"/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75">
        <f t="shared" si="57"/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76">
        <f t="shared" si="59"/>
        <v>0</v>
      </c>
    </row>
    <row r="14" spans="1:136" x14ac:dyDescent="0.2">
      <c r="A14" s="2"/>
      <c r="D14" s="3" t="s">
        <v>63</v>
      </c>
      <c r="E14" s="66">
        <v>0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>IF(S$2&gt;=$B$18,$E14,0)</f>
        <v>0</v>
      </c>
      <c r="T14" s="66">
        <f>IF(T$2&gt;=$B$18,$E14,0)</f>
        <v>0</v>
      </c>
      <c r="U14" s="66">
        <f>IF(U$2&gt;=$B$18,$E14,0)</f>
        <v>0</v>
      </c>
      <c r="V14" s="66">
        <f t="shared" ref="V14:AD14" si="61">IF(V$2&gt;=$B$18,$E14,0)</f>
        <v>0</v>
      </c>
      <c r="W14" s="66">
        <f t="shared" si="61"/>
        <v>0</v>
      </c>
      <c r="X14" s="66">
        <f t="shared" si="61"/>
        <v>0</v>
      </c>
      <c r="Y14" s="66">
        <f t="shared" si="61"/>
        <v>0</v>
      </c>
      <c r="Z14" s="66">
        <f t="shared" si="61"/>
        <v>0</v>
      </c>
      <c r="AA14" s="66">
        <f t="shared" si="61"/>
        <v>0</v>
      </c>
      <c r="AB14" s="66">
        <f t="shared" si="61"/>
        <v>0</v>
      </c>
      <c r="AC14" s="66">
        <f t="shared" si="61"/>
        <v>0</v>
      </c>
      <c r="AD14" s="66">
        <f t="shared" si="61"/>
        <v>0</v>
      </c>
      <c r="AE14" s="75">
        <f t="shared" si="43"/>
        <v>0</v>
      </c>
      <c r="AF14" s="66">
        <f t="shared" ref="AF14:AQ23" si="62">IF(AF$2&gt;=$B$18,$E14,0)</f>
        <v>0</v>
      </c>
      <c r="AG14" s="66">
        <f t="shared" si="62"/>
        <v>0</v>
      </c>
      <c r="AH14" s="66">
        <f t="shared" si="62"/>
        <v>0</v>
      </c>
      <c r="AI14" s="66">
        <f t="shared" si="62"/>
        <v>0</v>
      </c>
      <c r="AJ14" s="66">
        <f t="shared" si="62"/>
        <v>0</v>
      </c>
      <c r="AK14" s="66">
        <f t="shared" si="62"/>
        <v>0</v>
      </c>
      <c r="AL14" s="66">
        <f t="shared" si="62"/>
        <v>0</v>
      </c>
      <c r="AM14" s="66">
        <f t="shared" si="62"/>
        <v>0</v>
      </c>
      <c r="AN14" s="66">
        <f t="shared" si="62"/>
        <v>0</v>
      </c>
      <c r="AO14" s="66">
        <f t="shared" si="62"/>
        <v>0</v>
      </c>
      <c r="AP14" s="66">
        <f t="shared" si="62"/>
        <v>0</v>
      </c>
      <c r="AQ14" s="66">
        <f t="shared" si="62"/>
        <v>0</v>
      </c>
      <c r="AR14" s="75">
        <f t="shared" si="45"/>
        <v>0</v>
      </c>
      <c r="AS14" s="66">
        <f t="shared" ref="AS14:BD23" si="63">IF(AS$2&gt;=$B$18,$E14,0)</f>
        <v>0</v>
      </c>
      <c r="AT14" s="66">
        <f t="shared" si="63"/>
        <v>0</v>
      </c>
      <c r="AU14" s="66">
        <f t="shared" si="63"/>
        <v>0</v>
      </c>
      <c r="AV14" s="66">
        <f t="shared" si="63"/>
        <v>0</v>
      </c>
      <c r="AW14" s="66">
        <f t="shared" si="63"/>
        <v>0</v>
      </c>
      <c r="AX14" s="66">
        <f t="shared" si="63"/>
        <v>0</v>
      </c>
      <c r="AY14" s="66">
        <f t="shared" si="63"/>
        <v>0</v>
      </c>
      <c r="AZ14" s="66">
        <f t="shared" si="63"/>
        <v>0</v>
      </c>
      <c r="BA14" s="66">
        <f t="shared" si="63"/>
        <v>0</v>
      </c>
      <c r="BB14" s="66">
        <f t="shared" si="63"/>
        <v>0</v>
      </c>
      <c r="BC14" s="66">
        <f t="shared" si="63"/>
        <v>0</v>
      </c>
      <c r="BD14" s="66">
        <f t="shared" si="63"/>
        <v>0</v>
      </c>
      <c r="BE14" s="75">
        <f t="shared" si="47"/>
        <v>0</v>
      </c>
      <c r="BF14" s="66">
        <f t="shared" ref="BF14:BQ23" si="64">IF(BF$2&gt;=$B$18,$E14,0)</f>
        <v>0</v>
      </c>
      <c r="BG14" s="66">
        <f t="shared" si="64"/>
        <v>0</v>
      </c>
      <c r="BH14" s="66">
        <f t="shared" si="64"/>
        <v>0</v>
      </c>
      <c r="BI14" s="66">
        <f t="shared" si="64"/>
        <v>0</v>
      </c>
      <c r="BJ14" s="66">
        <f t="shared" si="64"/>
        <v>0</v>
      </c>
      <c r="BK14" s="66">
        <f t="shared" si="64"/>
        <v>0</v>
      </c>
      <c r="BL14" s="66">
        <f t="shared" si="64"/>
        <v>0</v>
      </c>
      <c r="BM14" s="66">
        <f t="shared" si="64"/>
        <v>0</v>
      </c>
      <c r="BN14" s="66">
        <f t="shared" si="64"/>
        <v>0</v>
      </c>
      <c r="BO14" s="66">
        <f t="shared" si="64"/>
        <v>0</v>
      </c>
      <c r="BP14" s="66">
        <f t="shared" si="64"/>
        <v>0</v>
      </c>
      <c r="BQ14" s="66">
        <f t="shared" si="64"/>
        <v>0</v>
      </c>
      <c r="BR14" s="75">
        <f t="shared" si="49"/>
        <v>0</v>
      </c>
      <c r="BS14" s="66">
        <f t="shared" ref="BS14:CD23" si="65">IF(BS$2&gt;=$B$18,$E14,0)</f>
        <v>0</v>
      </c>
      <c r="BT14" s="66">
        <f t="shared" si="65"/>
        <v>0</v>
      </c>
      <c r="BU14" s="66">
        <f t="shared" si="65"/>
        <v>0</v>
      </c>
      <c r="BV14" s="66">
        <f t="shared" si="65"/>
        <v>0</v>
      </c>
      <c r="BW14" s="66">
        <f t="shared" si="65"/>
        <v>0</v>
      </c>
      <c r="BX14" s="66">
        <f t="shared" si="65"/>
        <v>0</v>
      </c>
      <c r="BY14" s="66">
        <f t="shared" si="65"/>
        <v>0</v>
      </c>
      <c r="BZ14" s="66">
        <f t="shared" si="65"/>
        <v>0</v>
      </c>
      <c r="CA14" s="66">
        <f t="shared" si="65"/>
        <v>0</v>
      </c>
      <c r="CB14" s="66">
        <f t="shared" si="65"/>
        <v>0</v>
      </c>
      <c r="CC14" s="66">
        <f t="shared" si="65"/>
        <v>0</v>
      </c>
      <c r="CD14" s="66">
        <f t="shared" si="65"/>
        <v>0</v>
      </c>
      <c r="CE14" s="75">
        <f t="shared" si="51"/>
        <v>0</v>
      </c>
      <c r="CF14" s="66">
        <f t="shared" ref="CF14:CQ23" si="66">IF(CF$2&gt;=$B$18,$E14,0)</f>
        <v>0</v>
      </c>
      <c r="CG14" s="66">
        <f t="shared" si="66"/>
        <v>0</v>
      </c>
      <c r="CH14" s="66">
        <f t="shared" si="66"/>
        <v>0</v>
      </c>
      <c r="CI14" s="66">
        <f t="shared" si="66"/>
        <v>0</v>
      </c>
      <c r="CJ14" s="66">
        <f t="shared" si="66"/>
        <v>0</v>
      </c>
      <c r="CK14" s="66">
        <f t="shared" si="66"/>
        <v>0</v>
      </c>
      <c r="CL14" s="66">
        <f t="shared" si="66"/>
        <v>0</v>
      </c>
      <c r="CM14" s="66">
        <f t="shared" si="66"/>
        <v>0</v>
      </c>
      <c r="CN14" s="66">
        <f t="shared" si="66"/>
        <v>0</v>
      </c>
      <c r="CO14" s="66">
        <f t="shared" si="66"/>
        <v>0</v>
      </c>
      <c r="CP14" s="66">
        <f t="shared" si="66"/>
        <v>0</v>
      </c>
      <c r="CQ14" s="66">
        <f t="shared" si="66"/>
        <v>0</v>
      </c>
      <c r="CR14" s="75">
        <f t="shared" si="53"/>
        <v>0</v>
      </c>
      <c r="CS14" s="66">
        <f t="shared" ref="CS14:DD23" si="67">IF(CS$2&gt;=$B$18,$E14,0)</f>
        <v>0</v>
      </c>
      <c r="CT14" s="66">
        <f t="shared" si="67"/>
        <v>0</v>
      </c>
      <c r="CU14" s="66">
        <f t="shared" si="67"/>
        <v>0</v>
      </c>
      <c r="CV14" s="66">
        <f t="shared" si="67"/>
        <v>0</v>
      </c>
      <c r="CW14" s="66">
        <f t="shared" si="67"/>
        <v>0</v>
      </c>
      <c r="CX14" s="66">
        <f t="shared" si="67"/>
        <v>0</v>
      </c>
      <c r="CY14" s="66">
        <f t="shared" si="67"/>
        <v>0</v>
      </c>
      <c r="CZ14" s="66">
        <f t="shared" si="67"/>
        <v>0</v>
      </c>
      <c r="DA14" s="66">
        <f t="shared" si="67"/>
        <v>0</v>
      </c>
      <c r="DB14" s="66">
        <f t="shared" si="67"/>
        <v>0</v>
      </c>
      <c r="DC14" s="66">
        <f t="shared" si="67"/>
        <v>0</v>
      </c>
      <c r="DD14" s="66">
        <f t="shared" si="67"/>
        <v>0</v>
      </c>
      <c r="DE14" s="75">
        <f t="shared" si="55"/>
        <v>0</v>
      </c>
      <c r="DF14" s="66">
        <f t="shared" ref="DF14:DQ23" si="68">IF(DF$2&gt;=$B$18,$E14,0)</f>
        <v>0</v>
      </c>
      <c r="DG14" s="66">
        <f t="shared" si="68"/>
        <v>0</v>
      </c>
      <c r="DH14" s="66">
        <f t="shared" si="68"/>
        <v>0</v>
      </c>
      <c r="DI14" s="66">
        <f t="shared" si="68"/>
        <v>0</v>
      </c>
      <c r="DJ14" s="66">
        <f t="shared" si="68"/>
        <v>0</v>
      </c>
      <c r="DK14" s="66">
        <f t="shared" si="68"/>
        <v>0</v>
      </c>
      <c r="DL14" s="66">
        <f t="shared" si="68"/>
        <v>0</v>
      </c>
      <c r="DM14" s="66">
        <f t="shared" si="68"/>
        <v>0</v>
      </c>
      <c r="DN14" s="66">
        <f t="shared" si="68"/>
        <v>0</v>
      </c>
      <c r="DO14" s="66">
        <f t="shared" si="68"/>
        <v>0</v>
      </c>
      <c r="DP14" s="66">
        <f t="shared" si="68"/>
        <v>0</v>
      </c>
      <c r="DQ14" s="66">
        <f t="shared" si="68"/>
        <v>0</v>
      </c>
      <c r="DR14" s="75">
        <f t="shared" si="57"/>
        <v>0</v>
      </c>
      <c r="DS14" s="66">
        <f t="shared" ref="DS14:ED23" si="69">IF(DS$2&gt;=$B$18,$E14,0)</f>
        <v>0</v>
      </c>
      <c r="DT14" s="66">
        <f t="shared" si="69"/>
        <v>0</v>
      </c>
      <c r="DU14" s="66">
        <f t="shared" si="69"/>
        <v>0</v>
      </c>
      <c r="DV14" s="66">
        <f t="shared" si="69"/>
        <v>0</v>
      </c>
      <c r="DW14" s="66">
        <f t="shared" si="69"/>
        <v>0</v>
      </c>
      <c r="DX14" s="66">
        <f t="shared" si="69"/>
        <v>0</v>
      </c>
      <c r="DY14" s="66">
        <f t="shared" si="69"/>
        <v>0</v>
      </c>
      <c r="DZ14" s="66">
        <f t="shared" si="69"/>
        <v>0</v>
      </c>
      <c r="EA14" s="66">
        <f t="shared" si="69"/>
        <v>0</v>
      </c>
      <c r="EB14" s="66">
        <f t="shared" si="69"/>
        <v>0</v>
      </c>
      <c r="EC14" s="66">
        <f t="shared" si="69"/>
        <v>0</v>
      </c>
      <c r="ED14" s="66">
        <f t="shared" si="69"/>
        <v>0</v>
      </c>
      <c r="EE14" s="76">
        <f t="shared" si="59"/>
        <v>0</v>
      </c>
    </row>
    <row r="15" spans="1:136" x14ac:dyDescent="0.2">
      <c r="A15" s="2" t="s">
        <v>62</v>
      </c>
      <c r="B15" s="66">
        <f>SUM(B9:B13)</f>
        <v>603300</v>
      </c>
      <c r="D15" s="3" t="s">
        <v>65</v>
      </c>
      <c r="E15" s="66">
        <v>150</v>
      </c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150</v>
      </c>
      <c r="Q15" s="66">
        <f t="shared" si="40"/>
        <v>150</v>
      </c>
      <c r="R15" s="75">
        <f t="shared" si="41"/>
        <v>300</v>
      </c>
      <c r="S15" s="66">
        <v>275</v>
      </c>
      <c r="T15" s="66">
        <v>275</v>
      </c>
      <c r="U15" s="66">
        <v>275</v>
      </c>
      <c r="V15" s="66">
        <v>275</v>
      </c>
      <c r="W15" s="66">
        <v>275</v>
      </c>
      <c r="X15" s="66">
        <v>275</v>
      </c>
      <c r="Y15" s="66">
        <v>275</v>
      </c>
      <c r="Z15" s="66">
        <v>275</v>
      </c>
      <c r="AA15" s="66">
        <v>275</v>
      </c>
      <c r="AB15" s="66">
        <v>275</v>
      </c>
      <c r="AC15" s="66">
        <v>275</v>
      </c>
      <c r="AD15" s="66">
        <v>275</v>
      </c>
      <c r="AE15" s="75">
        <f t="shared" si="43"/>
        <v>3300</v>
      </c>
      <c r="AF15" s="66">
        <f t="shared" si="62"/>
        <v>150</v>
      </c>
      <c r="AG15" s="66">
        <f t="shared" si="62"/>
        <v>150</v>
      </c>
      <c r="AH15" s="66">
        <f t="shared" si="62"/>
        <v>150</v>
      </c>
      <c r="AI15" s="66">
        <f t="shared" si="62"/>
        <v>150</v>
      </c>
      <c r="AJ15" s="66">
        <f t="shared" si="62"/>
        <v>150</v>
      </c>
      <c r="AK15" s="66">
        <f t="shared" si="62"/>
        <v>150</v>
      </c>
      <c r="AL15" s="66">
        <f t="shared" si="62"/>
        <v>150</v>
      </c>
      <c r="AM15" s="66">
        <f t="shared" si="62"/>
        <v>150</v>
      </c>
      <c r="AN15" s="66">
        <f t="shared" si="62"/>
        <v>150</v>
      </c>
      <c r="AO15" s="66">
        <f t="shared" si="62"/>
        <v>150</v>
      </c>
      <c r="AP15" s="66">
        <f t="shared" si="62"/>
        <v>150</v>
      </c>
      <c r="AQ15" s="66">
        <f t="shared" si="62"/>
        <v>150</v>
      </c>
      <c r="AR15" s="75">
        <f t="shared" si="45"/>
        <v>1800</v>
      </c>
      <c r="AS15" s="66">
        <f t="shared" si="63"/>
        <v>150</v>
      </c>
      <c r="AT15" s="66">
        <f t="shared" si="63"/>
        <v>150</v>
      </c>
      <c r="AU15" s="66">
        <f t="shared" si="63"/>
        <v>150</v>
      </c>
      <c r="AV15" s="66">
        <f t="shared" si="63"/>
        <v>150</v>
      </c>
      <c r="AW15" s="66">
        <f t="shared" si="63"/>
        <v>150</v>
      </c>
      <c r="AX15" s="66">
        <f t="shared" si="63"/>
        <v>150</v>
      </c>
      <c r="AY15" s="66">
        <f t="shared" si="63"/>
        <v>150</v>
      </c>
      <c r="AZ15" s="66">
        <f t="shared" si="63"/>
        <v>150</v>
      </c>
      <c r="BA15" s="66">
        <f t="shared" si="63"/>
        <v>150</v>
      </c>
      <c r="BB15" s="66">
        <f t="shared" si="63"/>
        <v>150</v>
      </c>
      <c r="BC15" s="66">
        <f t="shared" si="63"/>
        <v>150</v>
      </c>
      <c r="BD15" s="66">
        <f t="shared" si="63"/>
        <v>150</v>
      </c>
      <c r="BE15" s="75">
        <f t="shared" si="47"/>
        <v>1800</v>
      </c>
      <c r="BF15" s="66">
        <f t="shared" si="64"/>
        <v>150</v>
      </c>
      <c r="BG15" s="66">
        <f t="shared" si="64"/>
        <v>150</v>
      </c>
      <c r="BH15" s="66">
        <f t="shared" si="64"/>
        <v>150</v>
      </c>
      <c r="BI15" s="66">
        <f t="shared" si="64"/>
        <v>150</v>
      </c>
      <c r="BJ15" s="66">
        <f t="shared" si="64"/>
        <v>150</v>
      </c>
      <c r="BK15" s="66">
        <f t="shared" si="64"/>
        <v>150</v>
      </c>
      <c r="BL15" s="66">
        <f t="shared" si="64"/>
        <v>150</v>
      </c>
      <c r="BM15" s="66">
        <f t="shared" si="64"/>
        <v>150</v>
      </c>
      <c r="BN15" s="66">
        <f t="shared" si="64"/>
        <v>150</v>
      </c>
      <c r="BO15" s="66">
        <f t="shared" si="64"/>
        <v>150</v>
      </c>
      <c r="BP15" s="66">
        <f t="shared" si="64"/>
        <v>150</v>
      </c>
      <c r="BQ15" s="66">
        <f t="shared" si="64"/>
        <v>150</v>
      </c>
      <c r="BR15" s="75">
        <f t="shared" si="49"/>
        <v>1800</v>
      </c>
      <c r="BS15" s="66">
        <f t="shared" si="65"/>
        <v>150</v>
      </c>
      <c r="BT15" s="66">
        <f t="shared" si="65"/>
        <v>150</v>
      </c>
      <c r="BU15" s="66">
        <f t="shared" si="65"/>
        <v>150</v>
      </c>
      <c r="BV15" s="66">
        <f t="shared" si="65"/>
        <v>150</v>
      </c>
      <c r="BW15" s="66">
        <f t="shared" si="65"/>
        <v>150</v>
      </c>
      <c r="BX15" s="66">
        <f t="shared" si="65"/>
        <v>150</v>
      </c>
      <c r="BY15" s="66">
        <f t="shared" si="65"/>
        <v>150</v>
      </c>
      <c r="BZ15" s="66">
        <f t="shared" si="65"/>
        <v>150</v>
      </c>
      <c r="CA15" s="66">
        <f t="shared" si="65"/>
        <v>150</v>
      </c>
      <c r="CB15" s="66">
        <f t="shared" si="65"/>
        <v>150</v>
      </c>
      <c r="CC15" s="66">
        <f t="shared" si="65"/>
        <v>150</v>
      </c>
      <c r="CD15" s="66">
        <f t="shared" si="65"/>
        <v>150</v>
      </c>
      <c r="CE15" s="75">
        <f t="shared" si="51"/>
        <v>1800</v>
      </c>
      <c r="CF15" s="66">
        <f t="shared" si="66"/>
        <v>150</v>
      </c>
      <c r="CG15" s="66">
        <f t="shared" si="66"/>
        <v>150</v>
      </c>
      <c r="CH15" s="66">
        <f t="shared" si="66"/>
        <v>150</v>
      </c>
      <c r="CI15" s="66">
        <f t="shared" si="66"/>
        <v>150</v>
      </c>
      <c r="CJ15" s="66">
        <f t="shared" si="66"/>
        <v>150</v>
      </c>
      <c r="CK15" s="66">
        <f t="shared" si="66"/>
        <v>150</v>
      </c>
      <c r="CL15" s="66">
        <f t="shared" si="66"/>
        <v>150</v>
      </c>
      <c r="CM15" s="66">
        <f t="shared" si="66"/>
        <v>150</v>
      </c>
      <c r="CN15" s="66">
        <f t="shared" si="66"/>
        <v>150</v>
      </c>
      <c r="CO15" s="66">
        <f t="shared" si="66"/>
        <v>150</v>
      </c>
      <c r="CP15" s="66">
        <f t="shared" si="66"/>
        <v>150</v>
      </c>
      <c r="CQ15" s="66">
        <f t="shared" si="66"/>
        <v>150</v>
      </c>
      <c r="CR15" s="75">
        <f t="shared" si="53"/>
        <v>1800</v>
      </c>
      <c r="CS15" s="66">
        <f t="shared" si="67"/>
        <v>150</v>
      </c>
      <c r="CT15" s="66">
        <f t="shared" si="67"/>
        <v>150</v>
      </c>
      <c r="CU15" s="66">
        <f t="shared" si="67"/>
        <v>150</v>
      </c>
      <c r="CV15" s="66">
        <f t="shared" si="67"/>
        <v>150</v>
      </c>
      <c r="CW15" s="66">
        <f t="shared" si="67"/>
        <v>150</v>
      </c>
      <c r="CX15" s="66">
        <f t="shared" si="67"/>
        <v>150</v>
      </c>
      <c r="CY15" s="66">
        <f t="shared" si="67"/>
        <v>150</v>
      </c>
      <c r="CZ15" s="66">
        <f t="shared" si="67"/>
        <v>150</v>
      </c>
      <c r="DA15" s="66">
        <f t="shared" si="67"/>
        <v>150</v>
      </c>
      <c r="DB15" s="66">
        <f t="shared" si="67"/>
        <v>150</v>
      </c>
      <c r="DC15" s="66">
        <f t="shared" si="67"/>
        <v>150</v>
      </c>
      <c r="DD15" s="66">
        <f t="shared" si="67"/>
        <v>150</v>
      </c>
      <c r="DE15" s="75">
        <f t="shared" si="55"/>
        <v>1800</v>
      </c>
      <c r="DF15" s="66">
        <f t="shared" si="68"/>
        <v>150</v>
      </c>
      <c r="DG15" s="66">
        <f t="shared" si="68"/>
        <v>150</v>
      </c>
      <c r="DH15" s="66">
        <f t="shared" si="68"/>
        <v>150</v>
      </c>
      <c r="DI15" s="66">
        <f t="shared" si="68"/>
        <v>150</v>
      </c>
      <c r="DJ15" s="66">
        <f t="shared" si="68"/>
        <v>150</v>
      </c>
      <c r="DK15" s="66">
        <f t="shared" si="68"/>
        <v>150</v>
      </c>
      <c r="DL15" s="66">
        <f t="shared" si="68"/>
        <v>150</v>
      </c>
      <c r="DM15" s="66">
        <f t="shared" si="68"/>
        <v>150</v>
      </c>
      <c r="DN15" s="66">
        <f t="shared" si="68"/>
        <v>150</v>
      </c>
      <c r="DO15" s="66">
        <f t="shared" si="68"/>
        <v>150</v>
      </c>
      <c r="DP15" s="66">
        <f t="shared" si="68"/>
        <v>150</v>
      </c>
      <c r="DQ15" s="66">
        <f t="shared" si="68"/>
        <v>150</v>
      </c>
      <c r="DR15" s="75">
        <f t="shared" si="57"/>
        <v>1800</v>
      </c>
      <c r="DS15" s="66">
        <f t="shared" si="69"/>
        <v>150</v>
      </c>
      <c r="DT15" s="66">
        <f t="shared" si="69"/>
        <v>150</v>
      </c>
      <c r="DU15" s="66">
        <f t="shared" si="69"/>
        <v>150</v>
      </c>
      <c r="DV15" s="66">
        <f t="shared" si="69"/>
        <v>150</v>
      </c>
      <c r="DW15" s="66">
        <f t="shared" si="69"/>
        <v>150</v>
      </c>
      <c r="DX15" s="66">
        <f t="shared" si="69"/>
        <v>150</v>
      </c>
      <c r="DY15" s="66">
        <f t="shared" si="69"/>
        <v>150</v>
      </c>
      <c r="DZ15" s="66">
        <f t="shared" si="69"/>
        <v>150</v>
      </c>
      <c r="EA15" s="66">
        <f t="shared" si="69"/>
        <v>150</v>
      </c>
      <c r="EB15" s="66">
        <f t="shared" si="69"/>
        <v>150</v>
      </c>
      <c r="EC15" s="66">
        <f t="shared" si="69"/>
        <v>150</v>
      </c>
      <c r="ED15" s="66">
        <f t="shared" si="69"/>
        <v>150</v>
      </c>
      <c r="EE15" s="76">
        <f t="shared" si="59"/>
        <v>1800</v>
      </c>
    </row>
    <row r="16" spans="1:136" x14ac:dyDescent="0.2">
      <c r="A16" s="2" t="s">
        <v>64</v>
      </c>
      <c r="B16" s="66">
        <f>+B15*20/100</f>
        <v>120660</v>
      </c>
      <c r="D16" s="3" t="s">
        <v>66</v>
      </c>
      <c r="E16" s="66">
        <v>30</v>
      </c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30</v>
      </c>
      <c r="Q16" s="66">
        <f t="shared" si="40"/>
        <v>30</v>
      </c>
      <c r="R16" s="75">
        <f t="shared" si="41"/>
        <v>60</v>
      </c>
      <c r="S16" s="66">
        <v>0</v>
      </c>
      <c r="T16" s="66">
        <v>0</v>
      </c>
      <c r="U16" s="66">
        <v>0</v>
      </c>
      <c r="V16" s="66">
        <v>0</v>
      </c>
      <c r="W16" s="66">
        <f t="shared" ref="U16:AD25" si="70">IF(W$2&gt;=$B$18,$E16,0)</f>
        <v>30</v>
      </c>
      <c r="X16" s="66">
        <f t="shared" si="70"/>
        <v>30</v>
      </c>
      <c r="Y16" s="66">
        <f t="shared" si="70"/>
        <v>30</v>
      </c>
      <c r="Z16" s="66">
        <f t="shared" si="70"/>
        <v>30</v>
      </c>
      <c r="AA16" s="66">
        <f t="shared" si="70"/>
        <v>30</v>
      </c>
      <c r="AB16" s="66">
        <f t="shared" si="70"/>
        <v>30</v>
      </c>
      <c r="AC16" s="66">
        <f t="shared" si="70"/>
        <v>30</v>
      </c>
      <c r="AD16" s="66">
        <f t="shared" si="70"/>
        <v>30</v>
      </c>
      <c r="AE16" s="75">
        <f t="shared" si="43"/>
        <v>240</v>
      </c>
      <c r="AF16" s="66">
        <f t="shared" si="62"/>
        <v>30</v>
      </c>
      <c r="AG16" s="66">
        <f t="shared" si="62"/>
        <v>30</v>
      </c>
      <c r="AH16" s="66">
        <f t="shared" si="62"/>
        <v>30</v>
      </c>
      <c r="AI16" s="66">
        <f t="shared" si="62"/>
        <v>30</v>
      </c>
      <c r="AJ16" s="66">
        <f t="shared" si="62"/>
        <v>30</v>
      </c>
      <c r="AK16" s="66">
        <f t="shared" si="62"/>
        <v>30</v>
      </c>
      <c r="AL16" s="66">
        <f t="shared" si="62"/>
        <v>30</v>
      </c>
      <c r="AM16" s="66">
        <f t="shared" si="62"/>
        <v>30</v>
      </c>
      <c r="AN16" s="66">
        <f t="shared" si="62"/>
        <v>30</v>
      </c>
      <c r="AO16" s="66">
        <f t="shared" si="62"/>
        <v>30</v>
      </c>
      <c r="AP16" s="66">
        <f t="shared" si="62"/>
        <v>30</v>
      </c>
      <c r="AQ16" s="66">
        <f t="shared" si="62"/>
        <v>30</v>
      </c>
      <c r="AR16" s="75">
        <f t="shared" si="45"/>
        <v>360</v>
      </c>
      <c r="AS16" s="66">
        <f t="shared" si="63"/>
        <v>30</v>
      </c>
      <c r="AT16" s="66">
        <f t="shared" si="63"/>
        <v>30</v>
      </c>
      <c r="AU16" s="66">
        <f t="shared" si="63"/>
        <v>30</v>
      </c>
      <c r="AV16" s="66">
        <f t="shared" si="63"/>
        <v>30</v>
      </c>
      <c r="AW16" s="66">
        <f t="shared" si="63"/>
        <v>30</v>
      </c>
      <c r="AX16" s="66">
        <f t="shared" si="63"/>
        <v>30</v>
      </c>
      <c r="AY16" s="66">
        <f t="shared" si="63"/>
        <v>30</v>
      </c>
      <c r="AZ16" s="66">
        <f t="shared" si="63"/>
        <v>30</v>
      </c>
      <c r="BA16" s="66">
        <f t="shared" si="63"/>
        <v>30</v>
      </c>
      <c r="BB16" s="66">
        <f t="shared" si="63"/>
        <v>30</v>
      </c>
      <c r="BC16" s="66">
        <f t="shared" si="63"/>
        <v>30</v>
      </c>
      <c r="BD16" s="66">
        <f t="shared" si="63"/>
        <v>30</v>
      </c>
      <c r="BE16" s="75">
        <f t="shared" si="47"/>
        <v>360</v>
      </c>
      <c r="BF16" s="66">
        <f t="shared" si="64"/>
        <v>30</v>
      </c>
      <c r="BG16" s="66">
        <f t="shared" si="64"/>
        <v>30</v>
      </c>
      <c r="BH16" s="66">
        <f t="shared" si="64"/>
        <v>30</v>
      </c>
      <c r="BI16" s="66">
        <f t="shared" si="64"/>
        <v>30</v>
      </c>
      <c r="BJ16" s="66">
        <f t="shared" si="64"/>
        <v>30</v>
      </c>
      <c r="BK16" s="66">
        <f t="shared" si="64"/>
        <v>30</v>
      </c>
      <c r="BL16" s="66">
        <f t="shared" si="64"/>
        <v>30</v>
      </c>
      <c r="BM16" s="66">
        <f t="shared" si="64"/>
        <v>30</v>
      </c>
      <c r="BN16" s="66">
        <f t="shared" si="64"/>
        <v>30</v>
      </c>
      <c r="BO16" s="66">
        <f t="shared" si="64"/>
        <v>30</v>
      </c>
      <c r="BP16" s="66">
        <f t="shared" si="64"/>
        <v>30</v>
      </c>
      <c r="BQ16" s="66">
        <f t="shared" si="64"/>
        <v>30</v>
      </c>
      <c r="BR16" s="75">
        <f t="shared" si="49"/>
        <v>360</v>
      </c>
      <c r="BS16" s="66">
        <f t="shared" si="65"/>
        <v>30</v>
      </c>
      <c r="BT16" s="66">
        <f t="shared" si="65"/>
        <v>30</v>
      </c>
      <c r="BU16" s="66">
        <f t="shared" si="65"/>
        <v>30</v>
      </c>
      <c r="BV16" s="66">
        <f t="shared" si="65"/>
        <v>30</v>
      </c>
      <c r="BW16" s="66">
        <f t="shared" si="65"/>
        <v>30</v>
      </c>
      <c r="BX16" s="66">
        <f t="shared" si="65"/>
        <v>30</v>
      </c>
      <c r="BY16" s="66">
        <f t="shared" si="65"/>
        <v>30</v>
      </c>
      <c r="BZ16" s="66">
        <f t="shared" si="65"/>
        <v>30</v>
      </c>
      <c r="CA16" s="66">
        <f t="shared" si="65"/>
        <v>30</v>
      </c>
      <c r="CB16" s="66">
        <f t="shared" si="65"/>
        <v>30</v>
      </c>
      <c r="CC16" s="66">
        <f t="shared" si="65"/>
        <v>30</v>
      </c>
      <c r="CD16" s="66">
        <f t="shared" si="65"/>
        <v>30</v>
      </c>
      <c r="CE16" s="75">
        <f t="shared" si="51"/>
        <v>360</v>
      </c>
      <c r="CF16" s="66">
        <f t="shared" si="66"/>
        <v>30</v>
      </c>
      <c r="CG16" s="66">
        <f t="shared" si="66"/>
        <v>30</v>
      </c>
      <c r="CH16" s="66">
        <f t="shared" si="66"/>
        <v>30</v>
      </c>
      <c r="CI16" s="66">
        <f t="shared" si="66"/>
        <v>30</v>
      </c>
      <c r="CJ16" s="66">
        <f t="shared" si="66"/>
        <v>30</v>
      </c>
      <c r="CK16" s="66">
        <f t="shared" si="66"/>
        <v>30</v>
      </c>
      <c r="CL16" s="66">
        <f t="shared" si="66"/>
        <v>30</v>
      </c>
      <c r="CM16" s="66">
        <f t="shared" si="66"/>
        <v>30</v>
      </c>
      <c r="CN16" s="66">
        <f t="shared" si="66"/>
        <v>30</v>
      </c>
      <c r="CO16" s="66">
        <f t="shared" si="66"/>
        <v>30</v>
      </c>
      <c r="CP16" s="66">
        <f t="shared" si="66"/>
        <v>30</v>
      </c>
      <c r="CQ16" s="66">
        <f t="shared" si="66"/>
        <v>30</v>
      </c>
      <c r="CR16" s="75">
        <f t="shared" si="53"/>
        <v>360</v>
      </c>
      <c r="CS16" s="66">
        <f t="shared" si="67"/>
        <v>30</v>
      </c>
      <c r="CT16" s="66">
        <f t="shared" si="67"/>
        <v>30</v>
      </c>
      <c r="CU16" s="66">
        <f t="shared" si="67"/>
        <v>30</v>
      </c>
      <c r="CV16" s="66">
        <f t="shared" si="67"/>
        <v>30</v>
      </c>
      <c r="CW16" s="66">
        <f t="shared" si="67"/>
        <v>30</v>
      </c>
      <c r="CX16" s="66">
        <f t="shared" si="67"/>
        <v>30</v>
      </c>
      <c r="CY16" s="66">
        <f t="shared" si="67"/>
        <v>30</v>
      </c>
      <c r="CZ16" s="66">
        <f t="shared" si="67"/>
        <v>30</v>
      </c>
      <c r="DA16" s="66">
        <f t="shared" si="67"/>
        <v>30</v>
      </c>
      <c r="DB16" s="66">
        <f t="shared" si="67"/>
        <v>30</v>
      </c>
      <c r="DC16" s="66">
        <f t="shared" si="67"/>
        <v>30</v>
      </c>
      <c r="DD16" s="66">
        <f t="shared" si="67"/>
        <v>30</v>
      </c>
      <c r="DE16" s="75">
        <f t="shared" si="55"/>
        <v>360</v>
      </c>
      <c r="DF16" s="66">
        <f t="shared" si="68"/>
        <v>30</v>
      </c>
      <c r="DG16" s="66">
        <f t="shared" si="68"/>
        <v>30</v>
      </c>
      <c r="DH16" s="66">
        <f t="shared" si="68"/>
        <v>30</v>
      </c>
      <c r="DI16" s="66">
        <f t="shared" si="68"/>
        <v>30</v>
      </c>
      <c r="DJ16" s="66">
        <f t="shared" si="68"/>
        <v>30</v>
      </c>
      <c r="DK16" s="66">
        <f t="shared" si="68"/>
        <v>30</v>
      </c>
      <c r="DL16" s="66">
        <f t="shared" si="68"/>
        <v>30</v>
      </c>
      <c r="DM16" s="66">
        <f t="shared" si="68"/>
        <v>30</v>
      </c>
      <c r="DN16" s="66">
        <f t="shared" si="68"/>
        <v>30</v>
      </c>
      <c r="DO16" s="66">
        <f t="shared" si="68"/>
        <v>30</v>
      </c>
      <c r="DP16" s="66">
        <f t="shared" si="68"/>
        <v>30</v>
      </c>
      <c r="DQ16" s="66">
        <f t="shared" si="68"/>
        <v>30</v>
      </c>
      <c r="DR16" s="75">
        <f t="shared" si="57"/>
        <v>360</v>
      </c>
      <c r="DS16" s="66">
        <f t="shared" si="69"/>
        <v>30</v>
      </c>
      <c r="DT16" s="66">
        <f t="shared" si="69"/>
        <v>30</v>
      </c>
      <c r="DU16" s="66">
        <f t="shared" si="69"/>
        <v>30</v>
      </c>
      <c r="DV16" s="66">
        <f t="shared" si="69"/>
        <v>30</v>
      </c>
      <c r="DW16" s="66">
        <f t="shared" si="69"/>
        <v>30</v>
      </c>
      <c r="DX16" s="66">
        <f t="shared" si="69"/>
        <v>30</v>
      </c>
      <c r="DY16" s="66">
        <f t="shared" si="69"/>
        <v>30</v>
      </c>
      <c r="DZ16" s="66">
        <f t="shared" si="69"/>
        <v>30</v>
      </c>
      <c r="EA16" s="66">
        <f t="shared" si="69"/>
        <v>30</v>
      </c>
      <c r="EB16" s="66">
        <f t="shared" si="69"/>
        <v>30</v>
      </c>
      <c r="EC16" s="66">
        <f t="shared" si="69"/>
        <v>30</v>
      </c>
      <c r="ED16" s="66">
        <f t="shared" si="69"/>
        <v>30</v>
      </c>
      <c r="EE16" s="76">
        <f t="shared" si="59"/>
        <v>360</v>
      </c>
    </row>
    <row r="17" spans="1:135" x14ac:dyDescent="0.2">
      <c r="A17" s="2"/>
      <c r="D17" s="3" t="s">
        <v>67</v>
      </c>
      <c r="E17" s="66">
        <v>0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ref="S17:T26" si="71">IF(S$2&gt;=$B$18,$E17,0)</f>
        <v>0</v>
      </c>
      <c r="T17" s="66">
        <f t="shared" si="71"/>
        <v>0</v>
      </c>
      <c r="U17" s="66">
        <f t="shared" si="70"/>
        <v>0</v>
      </c>
      <c r="V17" s="66">
        <f t="shared" si="70"/>
        <v>0</v>
      </c>
      <c r="W17" s="66">
        <f t="shared" si="70"/>
        <v>0</v>
      </c>
      <c r="X17" s="66">
        <f t="shared" si="70"/>
        <v>0</v>
      </c>
      <c r="Y17" s="66">
        <f t="shared" si="70"/>
        <v>0</v>
      </c>
      <c r="Z17" s="66">
        <f t="shared" si="70"/>
        <v>0</v>
      </c>
      <c r="AA17" s="66">
        <f t="shared" si="70"/>
        <v>0</v>
      </c>
      <c r="AB17" s="66">
        <f t="shared" si="70"/>
        <v>0</v>
      </c>
      <c r="AC17" s="66">
        <f t="shared" si="70"/>
        <v>0</v>
      </c>
      <c r="AD17" s="66">
        <f t="shared" si="70"/>
        <v>0</v>
      </c>
      <c r="AE17" s="75">
        <f t="shared" si="43"/>
        <v>0</v>
      </c>
      <c r="AF17" s="66">
        <f t="shared" si="62"/>
        <v>0</v>
      </c>
      <c r="AG17" s="66">
        <f t="shared" si="62"/>
        <v>0</v>
      </c>
      <c r="AH17" s="66">
        <f t="shared" si="62"/>
        <v>0</v>
      </c>
      <c r="AI17" s="66">
        <f t="shared" si="62"/>
        <v>0</v>
      </c>
      <c r="AJ17" s="66">
        <f t="shared" si="62"/>
        <v>0</v>
      </c>
      <c r="AK17" s="66">
        <f t="shared" si="62"/>
        <v>0</v>
      </c>
      <c r="AL17" s="66">
        <f t="shared" si="62"/>
        <v>0</v>
      </c>
      <c r="AM17" s="66">
        <f t="shared" si="62"/>
        <v>0</v>
      </c>
      <c r="AN17" s="66">
        <f t="shared" si="62"/>
        <v>0</v>
      </c>
      <c r="AO17" s="66">
        <f t="shared" si="62"/>
        <v>0</v>
      </c>
      <c r="AP17" s="66">
        <f t="shared" si="62"/>
        <v>0</v>
      </c>
      <c r="AQ17" s="66">
        <f t="shared" si="62"/>
        <v>0</v>
      </c>
      <c r="AR17" s="75">
        <f t="shared" si="45"/>
        <v>0</v>
      </c>
      <c r="AS17" s="66">
        <f t="shared" si="63"/>
        <v>0</v>
      </c>
      <c r="AT17" s="66">
        <f t="shared" si="63"/>
        <v>0</v>
      </c>
      <c r="AU17" s="66">
        <f t="shared" si="63"/>
        <v>0</v>
      </c>
      <c r="AV17" s="66">
        <f t="shared" si="63"/>
        <v>0</v>
      </c>
      <c r="AW17" s="66">
        <f t="shared" si="63"/>
        <v>0</v>
      </c>
      <c r="AX17" s="66">
        <f t="shared" si="63"/>
        <v>0</v>
      </c>
      <c r="AY17" s="66">
        <f t="shared" si="63"/>
        <v>0</v>
      </c>
      <c r="AZ17" s="66">
        <f t="shared" si="63"/>
        <v>0</v>
      </c>
      <c r="BA17" s="66">
        <f t="shared" si="63"/>
        <v>0</v>
      </c>
      <c r="BB17" s="66">
        <f t="shared" si="63"/>
        <v>0</v>
      </c>
      <c r="BC17" s="66">
        <f t="shared" si="63"/>
        <v>0</v>
      </c>
      <c r="BD17" s="66">
        <f t="shared" si="63"/>
        <v>0</v>
      </c>
      <c r="BE17" s="75">
        <f t="shared" si="47"/>
        <v>0</v>
      </c>
      <c r="BF17" s="66">
        <f t="shared" si="64"/>
        <v>0</v>
      </c>
      <c r="BG17" s="66">
        <f t="shared" si="64"/>
        <v>0</v>
      </c>
      <c r="BH17" s="66">
        <f t="shared" si="64"/>
        <v>0</v>
      </c>
      <c r="BI17" s="66">
        <f t="shared" si="64"/>
        <v>0</v>
      </c>
      <c r="BJ17" s="66">
        <f t="shared" si="64"/>
        <v>0</v>
      </c>
      <c r="BK17" s="66">
        <f t="shared" si="64"/>
        <v>0</v>
      </c>
      <c r="BL17" s="66">
        <f t="shared" si="64"/>
        <v>0</v>
      </c>
      <c r="BM17" s="66">
        <f t="shared" si="64"/>
        <v>0</v>
      </c>
      <c r="BN17" s="66">
        <f t="shared" si="64"/>
        <v>0</v>
      </c>
      <c r="BO17" s="66">
        <f t="shared" si="64"/>
        <v>0</v>
      </c>
      <c r="BP17" s="66">
        <f t="shared" si="64"/>
        <v>0</v>
      </c>
      <c r="BQ17" s="66">
        <f t="shared" si="64"/>
        <v>0</v>
      </c>
      <c r="BR17" s="75">
        <f t="shared" si="49"/>
        <v>0</v>
      </c>
      <c r="BS17" s="66">
        <f t="shared" si="65"/>
        <v>0</v>
      </c>
      <c r="BT17" s="66">
        <f t="shared" si="65"/>
        <v>0</v>
      </c>
      <c r="BU17" s="66">
        <f t="shared" si="65"/>
        <v>0</v>
      </c>
      <c r="BV17" s="66">
        <f t="shared" si="65"/>
        <v>0</v>
      </c>
      <c r="BW17" s="66">
        <f t="shared" si="65"/>
        <v>0</v>
      </c>
      <c r="BX17" s="66">
        <f t="shared" si="65"/>
        <v>0</v>
      </c>
      <c r="BY17" s="66">
        <f t="shared" si="65"/>
        <v>0</v>
      </c>
      <c r="BZ17" s="66">
        <f t="shared" si="65"/>
        <v>0</v>
      </c>
      <c r="CA17" s="66">
        <f t="shared" si="65"/>
        <v>0</v>
      </c>
      <c r="CB17" s="66">
        <f t="shared" si="65"/>
        <v>0</v>
      </c>
      <c r="CC17" s="66">
        <f t="shared" si="65"/>
        <v>0</v>
      </c>
      <c r="CD17" s="66">
        <f t="shared" si="65"/>
        <v>0</v>
      </c>
      <c r="CE17" s="75">
        <f t="shared" si="51"/>
        <v>0</v>
      </c>
      <c r="CF17" s="66">
        <f t="shared" si="66"/>
        <v>0</v>
      </c>
      <c r="CG17" s="66">
        <f t="shared" si="66"/>
        <v>0</v>
      </c>
      <c r="CH17" s="66">
        <f t="shared" si="66"/>
        <v>0</v>
      </c>
      <c r="CI17" s="66">
        <f t="shared" si="66"/>
        <v>0</v>
      </c>
      <c r="CJ17" s="66">
        <f t="shared" si="66"/>
        <v>0</v>
      </c>
      <c r="CK17" s="66">
        <f t="shared" si="66"/>
        <v>0</v>
      </c>
      <c r="CL17" s="66">
        <f t="shared" si="66"/>
        <v>0</v>
      </c>
      <c r="CM17" s="66">
        <f t="shared" si="66"/>
        <v>0</v>
      </c>
      <c r="CN17" s="66">
        <f t="shared" si="66"/>
        <v>0</v>
      </c>
      <c r="CO17" s="66">
        <f t="shared" si="66"/>
        <v>0</v>
      </c>
      <c r="CP17" s="66">
        <f t="shared" si="66"/>
        <v>0</v>
      </c>
      <c r="CQ17" s="66">
        <f t="shared" si="66"/>
        <v>0</v>
      </c>
      <c r="CR17" s="75">
        <f t="shared" si="53"/>
        <v>0</v>
      </c>
      <c r="CS17" s="66">
        <f t="shared" si="67"/>
        <v>0</v>
      </c>
      <c r="CT17" s="66">
        <f t="shared" si="67"/>
        <v>0</v>
      </c>
      <c r="CU17" s="66">
        <f t="shared" si="67"/>
        <v>0</v>
      </c>
      <c r="CV17" s="66">
        <f t="shared" si="67"/>
        <v>0</v>
      </c>
      <c r="CW17" s="66">
        <f t="shared" si="67"/>
        <v>0</v>
      </c>
      <c r="CX17" s="66">
        <f t="shared" si="67"/>
        <v>0</v>
      </c>
      <c r="CY17" s="66">
        <f t="shared" si="67"/>
        <v>0</v>
      </c>
      <c r="CZ17" s="66">
        <f t="shared" si="67"/>
        <v>0</v>
      </c>
      <c r="DA17" s="66">
        <f t="shared" si="67"/>
        <v>0</v>
      </c>
      <c r="DB17" s="66">
        <f t="shared" si="67"/>
        <v>0</v>
      </c>
      <c r="DC17" s="66">
        <f t="shared" si="67"/>
        <v>0</v>
      </c>
      <c r="DD17" s="66">
        <f t="shared" si="67"/>
        <v>0</v>
      </c>
      <c r="DE17" s="75">
        <f t="shared" si="55"/>
        <v>0</v>
      </c>
      <c r="DF17" s="66">
        <f t="shared" si="68"/>
        <v>0</v>
      </c>
      <c r="DG17" s="66">
        <f t="shared" si="68"/>
        <v>0</v>
      </c>
      <c r="DH17" s="66">
        <f t="shared" si="68"/>
        <v>0</v>
      </c>
      <c r="DI17" s="66">
        <f t="shared" si="68"/>
        <v>0</v>
      </c>
      <c r="DJ17" s="66">
        <f t="shared" si="68"/>
        <v>0</v>
      </c>
      <c r="DK17" s="66">
        <f t="shared" si="68"/>
        <v>0</v>
      </c>
      <c r="DL17" s="66">
        <f t="shared" si="68"/>
        <v>0</v>
      </c>
      <c r="DM17" s="66">
        <f t="shared" si="68"/>
        <v>0</v>
      </c>
      <c r="DN17" s="66">
        <f t="shared" si="68"/>
        <v>0</v>
      </c>
      <c r="DO17" s="66">
        <f t="shared" si="68"/>
        <v>0</v>
      </c>
      <c r="DP17" s="66">
        <f t="shared" si="68"/>
        <v>0</v>
      </c>
      <c r="DQ17" s="66">
        <f t="shared" si="68"/>
        <v>0</v>
      </c>
      <c r="DR17" s="75">
        <f t="shared" si="57"/>
        <v>0</v>
      </c>
      <c r="DS17" s="66">
        <f t="shared" si="69"/>
        <v>0</v>
      </c>
      <c r="DT17" s="66">
        <f t="shared" si="69"/>
        <v>0</v>
      </c>
      <c r="DU17" s="66">
        <f t="shared" si="69"/>
        <v>0</v>
      </c>
      <c r="DV17" s="66">
        <f t="shared" si="69"/>
        <v>0</v>
      </c>
      <c r="DW17" s="66">
        <f t="shared" si="69"/>
        <v>0</v>
      </c>
      <c r="DX17" s="66">
        <f t="shared" si="69"/>
        <v>0</v>
      </c>
      <c r="DY17" s="66">
        <f t="shared" si="69"/>
        <v>0</v>
      </c>
      <c r="DZ17" s="66">
        <f t="shared" si="69"/>
        <v>0</v>
      </c>
      <c r="EA17" s="66">
        <f t="shared" si="69"/>
        <v>0</v>
      </c>
      <c r="EB17" s="66">
        <f t="shared" si="69"/>
        <v>0</v>
      </c>
      <c r="EC17" s="66">
        <f t="shared" si="69"/>
        <v>0</v>
      </c>
      <c r="ED17" s="66">
        <f t="shared" si="69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4)</f>
        <v>45962</v>
      </c>
      <c r="D18" s="3" t="s">
        <v>69</v>
      </c>
      <c r="E18" s="66">
        <v>0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71"/>
        <v>0</v>
      </c>
      <c r="T18" s="66">
        <f t="shared" si="71"/>
        <v>0</v>
      </c>
      <c r="U18" s="66">
        <f t="shared" si="70"/>
        <v>0</v>
      </c>
      <c r="V18" s="66">
        <f t="shared" si="70"/>
        <v>0</v>
      </c>
      <c r="W18" s="66">
        <f t="shared" si="70"/>
        <v>0</v>
      </c>
      <c r="X18" s="66">
        <f t="shared" si="70"/>
        <v>0</v>
      </c>
      <c r="Y18" s="66">
        <f t="shared" si="70"/>
        <v>0</v>
      </c>
      <c r="Z18" s="66">
        <f t="shared" si="70"/>
        <v>0</v>
      </c>
      <c r="AA18" s="66">
        <f t="shared" si="70"/>
        <v>0</v>
      </c>
      <c r="AB18" s="66">
        <f t="shared" si="70"/>
        <v>0</v>
      </c>
      <c r="AC18" s="66">
        <f t="shared" si="70"/>
        <v>0</v>
      </c>
      <c r="AD18" s="66">
        <f t="shared" si="70"/>
        <v>0</v>
      </c>
      <c r="AE18" s="75">
        <f t="shared" si="43"/>
        <v>0</v>
      </c>
      <c r="AF18" s="66">
        <f t="shared" si="62"/>
        <v>0</v>
      </c>
      <c r="AG18" s="66">
        <f t="shared" si="62"/>
        <v>0</v>
      </c>
      <c r="AH18" s="66">
        <f t="shared" si="62"/>
        <v>0</v>
      </c>
      <c r="AI18" s="66">
        <f t="shared" si="62"/>
        <v>0</v>
      </c>
      <c r="AJ18" s="66">
        <f t="shared" si="62"/>
        <v>0</v>
      </c>
      <c r="AK18" s="66">
        <f t="shared" si="62"/>
        <v>0</v>
      </c>
      <c r="AL18" s="66">
        <f t="shared" si="62"/>
        <v>0</v>
      </c>
      <c r="AM18" s="66">
        <f t="shared" si="62"/>
        <v>0</v>
      </c>
      <c r="AN18" s="66">
        <f t="shared" si="62"/>
        <v>0</v>
      </c>
      <c r="AO18" s="66">
        <f t="shared" si="62"/>
        <v>0</v>
      </c>
      <c r="AP18" s="66">
        <f t="shared" si="62"/>
        <v>0</v>
      </c>
      <c r="AQ18" s="66">
        <f t="shared" si="62"/>
        <v>0</v>
      </c>
      <c r="AR18" s="75">
        <f t="shared" si="45"/>
        <v>0</v>
      </c>
      <c r="AS18" s="66">
        <f t="shared" si="63"/>
        <v>0</v>
      </c>
      <c r="AT18" s="66">
        <f t="shared" si="63"/>
        <v>0</v>
      </c>
      <c r="AU18" s="66">
        <f t="shared" si="63"/>
        <v>0</v>
      </c>
      <c r="AV18" s="66">
        <f t="shared" si="63"/>
        <v>0</v>
      </c>
      <c r="AW18" s="66">
        <f t="shared" si="63"/>
        <v>0</v>
      </c>
      <c r="AX18" s="66">
        <f t="shared" si="63"/>
        <v>0</v>
      </c>
      <c r="AY18" s="66">
        <f t="shared" si="63"/>
        <v>0</v>
      </c>
      <c r="AZ18" s="66">
        <f t="shared" si="63"/>
        <v>0</v>
      </c>
      <c r="BA18" s="66">
        <f t="shared" si="63"/>
        <v>0</v>
      </c>
      <c r="BB18" s="66">
        <f t="shared" si="63"/>
        <v>0</v>
      </c>
      <c r="BC18" s="66">
        <f t="shared" si="63"/>
        <v>0</v>
      </c>
      <c r="BD18" s="66">
        <f t="shared" si="63"/>
        <v>0</v>
      </c>
      <c r="BE18" s="75">
        <f t="shared" si="47"/>
        <v>0</v>
      </c>
      <c r="BF18" s="66">
        <f t="shared" si="64"/>
        <v>0</v>
      </c>
      <c r="BG18" s="66">
        <f t="shared" si="64"/>
        <v>0</v>
      </c>
      <c r="BH18" s="66">
        <f t="shared" si="64"/>
        <v>0</v>
      </c>
      <c r="BI18" s="66">
        <f t="shared" si="64"/>
        <v>0</v>
      </c>
      <c r="BJ18" s="66">
        <f t="shared" si="64"/>
        <v>0</v>
      </c>
      <c r="BK18" s="66">
        <f t="shared" si="64"/>
        <v>0</v>
      </c>
      <c r="BL18" s="66">
        <f t="shared" si="64"/>
        <v>0</v>
      </c>
      <c r="BM18" s="66">
        <f t="shared" si="64"/>
        <v>0</v>
      </c>
      <c r="BN18" s="66">
        <f t="shared" si="64"/>
        <v>0</v>
      </c>
      <c r="BO18" s="66">
        <f t="shared" si="64"/>
        <v>0</v>
      </c>
      <c r="BP18" s="66">
        <f t="shared" si="64"/>
        <v>0</v>
      </c>
      <c r="BQ18" s="66">
        <f t="shared" si="64"/>
        <v>0</v>
      </c>
      <c r="BR18" s="75">
        <f t="shared" si="49"/>
        <v>0</v>
      </c>
      <c r="BS18" s="66">
        <f t="shared" si="65"/>
        <v>0</v>
      </c>
      <c r="BT18" s="66">
        <f t="shared" si="65"/>
        <v>0</v>
      </c>
      <c r="BU18" s="66">
        <f t="shared" si="65"/>
        <v>0</v>
      </c>
      <c r="BV18" s="66">
        <f t="shared" si="65"/>
        <v>0</v>
      </c>
      <c r="BW18" s="66">
        <f t="shared" si="65"/>
        <v>0</v>
      </c>
      <c r="BX18" s="66">
        <f t="shared" si="65"/>
        <v>0</v>
      </c>
      <c r="BY18" s="66">
        <f t="shared" si="65"/>
        <v>0</v>
      </c>
      <c r="BZ18" s="66">
        <f t="shared" si="65"/>
        <v>0</v>
      </c>
      <c r="CA18" s="66">
        <f t="shared" si="65"/>
        <v>0</v>
      </c>
      <c r="CB18" s="66">
        <f t="shared" si="65"/>
        <v>0</v>
      </c>
      <c r="CC18" s="66">
        <f t="shared" si="65"/>
        <v>0</v>
      </c>
      <c r="CD18" s="66">
        <f t="shared" si="65"/>
        <v>0</v>
      </c>
      <c r="CE18" s="75">
        <f t="shared" si="51"/>
        <v>0</v>
      </c>
      <c r="CF18" s="66">
        <f t="shared" si="66"/>
        <v>0</v>
      </c>
      <c r="CG18" s="66">
        <f t="shared" si="66"/>
        <v>0</v>
      </c>
      <c r="CH18" s="66">
        <f t="shared" si="66"/>
        <v>0</v>
      </c>
      <c r="CI18" s="66">
        <f t="shared" si="66"/>
        <v>0</v>
      </c>
      <c r="CJ18" s="66">
        <f t="shared" si="66"/>
        <v>0</v>
      </c>
      <c r="CK18" s="66">
        <f t="shared" si="66"/>
        <v>0</v>
      </c>
      <c r="CL18" s="66">
        <f t="shared" si="66"/>
        <v>0</v>
      </c>
      <c r="CM18" s="66">
        <f t="shared" si="66"/>
        <v>0</v>
      </c>
      <c r="CN18" s="66">
        <f t="shared" si="66"/>
        <v>0</v>
      </c>
      <c r="CO18" s="66">
        <f t="shared" si="66"/>
        <v>0</v>
      </c>
      <c r="CP18" s="66">
        <f t="shared" si="66"/>
        <v>0</v>
      </c>
      <c r="CQ18" s="66">
        <f t="shared" si="66"/>
        <v>0</v>
      </c>
      <c r="CR18" s="75">
        <f t="shared" si="53"/>
        <v>0</v>
      </c>
      <c r="CS18" s="66">
        <f t="shared" si="67"/>
        <v>0</v>
      </c>
      <c r="CT18" s="66">
        <f t="shared" si="67"/>
        <v>0</v>
      </c>
      <c r="CU18" s="66">
        <f t="shared" si="67"/>
        <v>0</v>
      </c>
      <c r="CV18" s="66">
        <f t="shared" si="67"/>
        <v>0</v>
      </c>
      <c r="CW18" s="66">
        <f t="shared" si="67"/>
        <v>0</v>
      </c>
      <c r="CX18" s="66">
        <f t="shared" si="67"/>
        <v>0</v>
      </c>
      <c r="CY18" s="66">
        <f t="shared" si="67"/>
        <v>0</v>
      </c>
      <c r="CZ18" s="66">
        <f t="shared" si="67"/>
        <v>0</v>
      </c>
      <c r="DA18" s="66">
        <f t="shared" si="67"/>
        <v>0</v>
      </c>
      <c r="DB18" s="66">
        <f t="shared" si="67"/>
        <v>0</v>
      </c>
      <c r="DC18" s="66">
        <f t="shared" si="67"/>
        <v>0</v>
      </c>
      <c r="DD18" s="66">
        <f t="shared" si="67"/>
        <v>0</v>
      </c>
      <c r="DE18" s="75">
        <f t="shared" si="55"/>
        <v>0</v>
      </c>
      <c r="DF18" s="66">
        <f t="shared" si="68"/>
        <v>0</v>
      </c>
      <c r="DG18" s="66">
        <f t="shared" si="68"/>
        <v>0</v>
      </c>
      <c r="DH18" s="66">
        <f t="shared" si="68"/>
        <v>0</v>
      </c>
      <c r="DI18" s="66">
        <f t="shared" si="68"/>
        <v>0</v>
      </c>
      <c r="DJ18" s="66">
        <f t="shared" si="68"/>
        <v>0</v>
      </c>
      <c r="DK18" s="66">
        <f t="shared" si="68"/>
        <v>0</v>
      </c>
      <c r="DL18" s="66">
        <f t="shared" si="68"/>
        <v>0</v>
      </c>
      <c r="DM18" s="66">
        <f t="shared" si="68"/>
        <v>0</v>
      </c>
      <c r="DN18" s="66">
        <f t="shared" si="68"/>
        <v>0</v>
      </c>
      <c r="DO18" s="66">
        <f t="shared" si="68"/>
        <v>0</v>
      </c>
      <c r="DP18" s="66">
        <f t="shared" si="68"/>
        <v>0</v>
      </c>
      <c r="DQ18" s="66">
        <f t="shared" si="68"/>
        <v>0</v>
      </c>
      <c r="DR18" s="75">
        <f t="shared" si="57"/>
        <v>0</v>
      </c>
      <c r="DS18" s="66">
        <f t="shared" si="69"/>
        <v>0</v>
      </c>
      <c r="DT18" s="66">
        <f t="shared" si="69"/>
        <v>0</v>
      </c>
      <c r="DU18" s="66">
        <f t="shared" si="69"/>
        <v>0</v>
      </c>
      <c r="DV18" s="66">
        <f t="shared" si="69"/>
        <v>0</v>
      </c>
      <c r="DW18" s="66">
        <f t="shared" si="69"/>
        <v>0</v>
      </c>
      <c r="DX18" s="66">
        <f t="shared" si="69"/>
        <v>0</v>
      </c>
      <c r="DY18" s="66">
        <f t="shared" si="69"/>
        <v>0</v>
      </c>
      <c r="DZ18" s="66">
        <f t="shared" si="69"/>
        <v>0</v>
      </c>
      <c r="EA18" s="66">
        <f t="shared" si="69"/>
        <v>0</v>
      </c>
      <c r="EB18" s="66">
        <f t="shared" si="69"/>
        <v>0</v>
      </c>
      <c r="EC18" s="66">
        <f t="shared" si="69"/>
        <v>0</v>
      </c>
      <c r="ED18" s="66">
        <f t="shared" si="69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8)</f>
        <v>46204</v>
      </c>
      <c r="D19" s="3" t="s">
        <v>71</v>
      </c>
      <c r="E19" s="66">
        <v>0</v>
      </c>
      <c r="F19" s="66">
        <f t="shared" ref="F19:Q27" si="72">IF(F$2&gt;=$B$18,$E19,0)</f>
        <v>0</v>
      </c>
      <c r="G19" s="66">
        <f t="shared" si="72"/>
        <v>0</v>
      </c>
      <c r="H19" s="66">
        <f t="shared" si="72"/>
        <v>0</v>
      </c>
      <c r="I19" s="66">
        <f t="shared" si="72"/>
        <v>0</v>
      </c>
      <c r="J19" s="66">
        <f t="shared" si="72"/>
        <v>0</v>
      </c>
      <c r="K19" s="66">
        <f t="shared" si="72"/>
        <v>0</v>
      </c>
      <c r="L19" s="66">
        <f t="shared" si="72"/>
        <v>0</v>
      </c>
      <c r="M19" s="66">
        <f t="shared" si="72"/>
        <v>0</v>
      </c>
      <c r="N19" s="66">
        <f t="shared" si="72"/>
        <v>0</v>
      </c>
      <c r="O19" s="66">
        <f t="shared" si="72"/>
        <v>0</v>
      </c>
      <c r="P19" s="66">
        <f t="shared" si="72"/>
        <v>0</v>
      </c>
      <c r="Q19" s="66">
        <f t="shared" si="72"/>
        <v>0</v>
      </c>
      <c r="R19" s="75">
        <f t="shared" si="41"/>
        <v>0</v>
      </c>
      <c r="S19" s="66">
        <f t="shared" si="71"/>
        <v>0</v>
      </c>
      <c r="T19" s="66">
        <f t="shared" si="71"/>
        <v>0</v>
      </c>
      <c r="U19" s="66">
        <f t="shared" si="70"/>
        <v>0</v>
      </c>
      <c r="V19" s="66">
        <f t="shared" si="70"/>
        <v>0</v>
      </c>
      <c r="W19" s="66">
        <f t="shared" si="70"/>
        <v>0</v>
      </c>
      <c r="X19" s="66">
        <f t="shared" si="70"/>
        <v>0</v>
      </c>
      <c r="Y19" s="66">
        <f t="shared" si="70"/>
        <v>0</v>
      </c>
      <c r="Z19" s="66">
        <f t="shared" si="70"/>
        <v>0</v>
      </c>
      <c r="AA19" s="66">
        <f t="shared" si="70"/>
        <v>0</v>
      </c>
      <c r="AB19" s="66">
        <f t="shared" si="70"/>
        <v>0</v>
      </c>
      <c r="AC19" s="66">
        <f t="shared" si="70"/>
        <v>0</v>
      </c>
      <c r="AD19" s="66">
        <f t="shared" si="70"/>
        <v>0</v>
      </c>
      <c r="AE19" s="75">
        <f t="shared" si="43"/>
        <v>0</v>
      </c>
      <c r="AF19" s="66">
        <f t="shared" si="62"/>
        <v>0</v>
      </c>
      <c r="AG19" s="66">
        <f t="shared" si="62"/>
        <v>0</v>
      </c>
      <c r="AH19" s="66">
        <f t="shared" si="62"/>
        <v>0</v>
      </c>
      <c r="AI19" s="66">
        <f t="shared" si="62"/>
        <v>0</v>
      </c>
      <c r="AJ19" s="66">
        <f t="shared" si="62"/>
        <v>0</v>
      </c>
      <c r="AK19" s="66">
        <f t="shared" si="62"/>
        <v>0</v>
      </c>
      <c r="AL19" s="66">
        <f t="shared" si="62"/>
        <v>0</v>
      </c>
      <c r="AM19" s="66">
        <f t="shared" si="62"/>
        <v>0</v>
      </c>
      <c r="AN19" s="66">
        <f t="shared" si="62"/>
        <v>0</v>
      </c>
      <c r="AO19" s="66">
        <f t="shared" si="62"/>
        <v>0</v>
      </c>
      <c r="AP19" s="66">
        <f t="shared" si="62"/>
        <v>0</v>
      </c>
      <c r="AQ19" s="66">
        <f t="shared" si="62"/>
        <v>0</v>
      </c>
      <c r="AR19" s="75">
        <f t="shared" si="45"/>
        <v>0</v>
      </c>
      <c r="AS19" s="66">
        <f t="shared" si="63"/>
        <v>0</v>
      </c>
      <c r="AT19" s="66">
        <f t="shared" si="63"/>
        <v>0</v>
      </c>
      <c r="AU19" s="66">
        <f t="shared" si="63"/>
        <v>0</v>
      </c>
      <c r="AV19" s="66">
        <f t="shared" si="63"/>
        <v>0</v>
      </c>
      <c r="AW19" s="66">
        <f t="shared" si="63"/>
        <v>0</v>
      </c>
      <c r="AX19" s="66">
        <f t="shared" si="63"/>
        <v>0</v>
      </c>
      <c r="AY19" s="66">
        <f t="shared" si="63"/>
        <v>0</v>
      </c>
      <c r="AZ19" s="66">
        <f t="shared" si="63"/>
        <v>0</v>
      </c>
      <c r="BA19" s="66">
        <f t="shared" si="63"/>
        <v>0</v>
      </c>
      <c r="BB19" s="66">
        <f t="shared" si="63"/>
        <v>0</v>
      </c>
      <c r="BC19" s="66">
        <f t="shared" si="63"/>
        <v>0</v>
      </c>
      <c r="BD19" s="66">
        <f t="shared" si="63"/>
        <v>0</v>
      </c>
      <c r="BE19" s="75">
        <f t="shared" si="47"/>
        <v>0</v>
      </c>
      <c r="BF19" s="66">
        <f t="shared" si="64"/>
        <v>0</v>
      </c>
      <c r="BG19" s="66">
        <f t="shared" si="64"/>
        <v>0</v>
      </c>
      <c r="BH19" s="66">
        <f t="shared" si="64"/>
        <v>0</v>
      </c>
      <c r="BI19" s="66">
        <f t="shared" si="64"/>
        <v>0</v>
      </c>
      <c r="BJ19" s="66">
        <f t="shared" si="64"/>
        <v>0</v>
      </c>
      <c r="BK19" s="66">
        <f t="shared" si="64"/>
        <v>0</v>
      </c>
      <c r="BL19" s="66">
        <f t="shared" si="64"/>
        <v>0</v>
      </c>
      <c r="BM19" s="66">
        <f t="shared" si="64"/>
        <v>0</v>
      </c>
      <c r="BN19" s="66">
        <f t="shared" si="64"/>
        <v>0</v>
      </c>
      <c r="BO19" s="66">
        <f t="shared" si="64"/>
        <v>0</v>
      </c>
      <c r="BP19" s="66">
        <f t="shared" si="64"/>
        <v>0</v>
      </c>
      <c r="BQ19" s="66">
        <f t="shared" si="64"/>
        <v>0</v>
      </c>
      <c r="BR19" s="75">
        <f t="shared" si="49"/>
        <v>0</v>
      </c>
      <c r="BS19" s="66">
        <f t="shared" si="65"/>
        <v>0</v>
      </c>
      <c r="BT19" s="66">
        <f t="shared" si="65"/>
        <v>0</v>
      </c>
      <c r="BU19" s="66">
        <f t="shared" si="65"/>
        <v>0</v>
      </c>
      <c r="BV19" s="66">
        <f t="shared" si="65"/>
        <v>0</v>
      </c>
      <c r="BW19" s="66">
        <f t="shared" si="65"/>
        <v>0</v>
      </c>
      <c r="BX19" s="66">
        <f t="shared" si="65"/>
        <v>0</v>
      </c>
      <c r="BY19" s="66">
        <f t="shared" si="65"/>
        <v>0</v>
      </c>
      <c r="BZ19" s="66">
        <f t="shared" si="65"/>
        <v>0</v>
      </c>
      <c r="CA19" s="66">
        <f t="shared" si="65"/>
        <v>0</v>
      </c>
      <c r="CB19" s="66">
        <f t="shared" si="65"/>
        <v>0</v>
      </c>
      <c r="CC19" s="66">
        <f t="shared" si="65"/>
        <v>0</v>
      </c>
      <c r="CD19" s="66">
        <f t="shared" si="65"/>
        <v>0</v>
      </c>
      <c r="CE19" s="75">
        <f t="shared" si="51"/>
        <v>0</v>
      </c>
      <c r="CF19" s="66">
        <f t="shared" si="66"/>
        <v>0</v>
      </c>
      <c r="CG19" s="66">
        <f t="shared" si="66"/>
        <v>0</v>
      </c>
      <c r="CH19" s="66">
        <f t="shared" si="66"/>
        <v>0</v>
      </c>
      <c r="CI19" s="66">
        <f t="shared" si="66"/>
        <v>0</v>
      </c>
      <c r="CJ19" s="66">
        <f t="shared" si="66"/>
        <v>0</v>
      </c>
      <c r="CK19" s="66">
        <f t="shared" si="66"/>
        <v>0</v>
      </c>
      <c r="CL19" s="66">
        <f t="shared" si="66"/>
        <v>0</v>
      </c>
      <c r="CM19" s="66">
        <f t="shared" si="66"/>
        <v>0</v>
      </c>
      <c r="CN19" s="66">
        <f t="shared" si="66"/>
        <v>0</v>
      </c>
      <c r="CO19" s="66">
        <f t="shared" si="66"/>
        <v>0</v>
      </c>
      <c r="CP19" s="66">
        <f t="shared" si="66"/>
        <v>0</v>
      </c>
      <c r="CQ19" s="66">
        <f t="shared" si="66"/>
        <v>0</v>
      </c>
      <c r="CR19" s="75">
        <f t="shared" si="53"/>
        <v>0</v>
      </c>
      <c r="CS19" s="66">
        <f t="shared" si="67"/>
        <v>0</v>
      </c>
      <c r="CT19" s="66">
        <f t="shared" si="67"/>
        <v>0</v>
      </c>
      <c r="CU19" s="66">
        <f t="shared" si="67"/>
        <v>0</v>
      </c>
      <c r="CV19" s="66">
        <f t="shared" si="67"/>
        <v>0</v>
      </c>
      <c r="CW19" s="66">
        <f t="shared" si="67"/>
        <v>0</v>
      </c>
      <c r="CX19" s="66">
        <f t="shared" si="67"/>
        <v>0</v>
      </c>
      <c r="CY19" s="66">
        <f t="shared" si="67"/>
        <v>0</v>
      </c>
      <c r="CZ19" s="66">
        <f t="shared" si="67"/>
        <v>0</v>
      </c>
      <c r="DA19" s="66">
        <f t="shared" si="67"/>
        <v>0</v>
      </c>
      <c r="DB19" s="66">
        <f t="shared" si="67"/>
        <v>0</v>
      </c>
      <c r="DC19" s="66">
        <f t="shared" si="67"/>
        <v>0</v>
      </c>
      <c r="DD19" s="66">
        <f t="shared" si="67"/>
        <v>0</v>
      </c>
      <c r="DE19" s="75">
        <f t="shared" si="55"/>
        <v>0</v>
      </c>
      <c r="DF19" s="66">
        <f t="shared" si="68"/>
        <v>0</v>
      </c>
      <c r="DG19" s="66">
        <f t="shared" si="68"/>
        <v>0</v>
      </c>
      <c r="DH19" s="66">
        <f t="shared" si="68"/>
        <v>0</v>
      </c>
      <c r="DI19" s="66">
        <f t="shared" si="68"/>
        <v>0</v>
      </c>
      <c r="DJ19" s="66">
        <f t="shared" si="68"/>
        <v>0</v>
      </c>
      <c r="DK19" s="66">
        <f t="shared" si="68"/>
        <v>0</v>
      </c>
      <c r="DL19" s="66">
        <f t="shared" si="68"/>
        <v>0</v>
      </c>
      <c r="DM19" s="66">
        <f t="shared" si="68"/>
        <v>0</v>
      </c>
      <c r="DN19" s="66">
        <f t="shared" si="68"/>
        <v>0</v>
      </c>
      <c r="DO19" s="66">
        <f t="shared" si="68"/>
        <v>0</v>
      </c>
      <c r="DP19" s="66">
        <f t="shared" si="68"/>
        <v>0</v>
      </c>
      <c r="DQ19" s="66">
        <f t="shared" si="68"/>
        <v>0</v>
      </c>
      <c r="DR19" s="75">
        <f t="shared" si="57"/>
        <v>0</v>
      </c>
      <c r="DS19" s="66">
        <f t="shared" si="69"/>
        <v>0</v>
      </c>
      <c r="DT19" s="66">
        <f t="shared" si="69"/>
        <v>0</v>
      </c>
      <c r="DU19" s="66">
        <f t="shared" si="69"/>
        <v>0</v>
      </c>
      <c r="DV19" s="66">
        <f t="shared" si="69"/>
        <v>0</v>
      </c>
      <c r="DW19" s="66">
        <f t="shared" si="69"/>
        <v>0</v>
      </c>
      <c r="DX19" s="66">
        <f t="shared" si="69"/>
        <v>0</v>
      </c>
      <c r="DY19" s="66">
        <f t="shared" si="69"/>
        <v>0</v>
      </c>
      <c r="DZ19" s="66">
        <f t="shared" si="69"/>
        <v>0</v>
      </c>
      <c r="EA19" s="66">
        <f t="shared" si="69"/>
        <v>0</v>
      </c>
      <c r="EB19" s="66">
        <f t="shared" si="69"/>
        <v>0</v>
      </c>
      <c r="EC19" s="66">
        <f t="shared" si="69"/>
        <v>0</v>
      </c>
      <c r="ED19" s="66">
        <f t="shared" si="69"/>
        <v>0</v>
      </c>
      <c r="EE19" s="76">
        <f t="shared" si="59"/>
        <v>0</v>
      </c>
    </row>
    <row r="20" spans="1:135" x14ac:dyDescent="0.2">
      <c r="A20" s="19" t="s">
        <v>68</v>
      </c>
      <c r="B20" s="2">
        <v>4</v>
      </c>
      <c r="D20" s="2" t="s">
        <v>72</v>
      </c>
      <c r="E20" s="66">
        <v>0</v>
      </c>
      <c r="F20" s="66">
        <f t="shared" si="72"/>
        <v>0</v>
      </c>
      <c r="G20" s="66">
        <f t="shared" si="72"/>
        <v>0</v>
      </c>
      <c r="H20" s="66">
        <f t="shared" si="72"/>
        <v>0</v>
      </c>
      <c r="I20" s="66">
        <f t="shared" si="72"/>
        <v>0</v>
      </c>
      <c r="J20" s="66">
        <f t="shared" si="72"/>
        <v>0</v>
      </c>
      <c r="K20" s="66">
        <f t="shared" si="72"/>
        <v>0</v>
      </c>
      <c r="L20" s="66">
        <f t="shared" si="72"/>
        <v>0</v>
      </c>
      <c r="M20" s="66">
        <f t="shared" si="72"/>
        <v>0</v>
      </c>
      <c r="N20" s="66">
        <f t="shared" si="72"/>
        <v>0</v>
      </c>
      <c r="O20" s="66">
        <f t="shared" si="72"/>
        <v>0</v>
      </c>
      <c r="P20" s="66">
        <f t="shared" si="72"/>
        <v>0</v>
      </c>
      <c r="Q20" s="66">
        <f t="shared" si="72"/>
        <v>0</v>
      </c>
      <c r="R20" s="75">
        <f t="shared" si="41"/>
        <v>0</v>
      </c>
      <c r="S20" s="66">
        <f t="shared" si="71"/>
        <v>0</v>
      </c>
      <c r="T20" s="66">
        <f t="shared" si="71"/>
        <v>0</v>
      </c>
      <c r="U20" s="66">
        <f t="shared" si="70"/>
        <v>0</v>
      </c>
      <c r="V20" s="66">
        <f t="shared" si="70"/>
        <v>0</v>
      </c>
      <c r="W20" s="66">
        <f t="shared" si="70"/>
        <v>0</v>
      </c>
      <c r="X20" s="66">
        <f t="shared" si="70"/>
        <v>0</v>
      </c>
      <c r="Y20" s="66">
        <f t="shared" si="70"/>
        <v>0</v>
      </c>
      <c r="Z20" s="66">
        <f t="shared" si="70"/>
        <v>0</v>
      </c>
      <c r="AA20" s="66">
        <f t="shared" si="70"/>
        <v>0</v>
      </c>
      <c r="AB20" s="66">
        <f t="shared" si="70"/>
        <v>0</v>
      </c>
      <c r="AC20" s="66">
        <f t="shared" si="70"/>
        <v>0</v>
      </c>
      <c r="AD20" s="66">
        <f t="shared" si="70"/>
        <v>0</v>
      </c>
      <c r="AE20" s="75">
        <f t="shared" si="43"/>
        <v>0</v>
      </c>
      <c r="AF20" s="66">
        <f t="shared" si="62"/>
        <v>0</v>
      </c>
      <c r="AG20" s="66">
        <f t="shared" si="62"/>
        <v>0</v>
      </c>
      <c r="AH20" s="66">
        <f t="shared" si="62"/>
        <v>0</v>
      </c>
      <c r="AI20" s="66">
        <f t="shared" si="62"/>
        <v>0</v>
      </c>
      <c r="AJ20" s="66">
        <f t="shared" si="62"/>
        <v>0</v>
      </c>
      <c r="AK20" s="66">
        <f t="shared" si="62"/>
        <v>0</v>
      </c>
      <c r="AL20" s="66">
        <f t="shared" si="62"/>
        <v>0</v>
      </c>
      <c r="AM20" s="66">
        <f t="shared" si="62"/>
        <v>0</v>
      </c>
      <c r="AN20" s="66">
        <f t="shared" si="62"/>
        <v>0</v>
      </c>
      <c r="AO20" s="66">
        <f t="shared" si="62"/>
        <v>0</v>
      </c>
      <c r="AP20" s="66">
        <f t="shared" si="62"/>
        <v>0</v>
      </c>
      <c r="AQ20" s="66">
        <f t="shared" si="62"/>
        <v>0</v>
      </c>
      <c r="AR20" s="75">
        <f t="shared" si="45"/>
        <v>0</v>
      </c>
      <c r="AS20" s="66">
        <f t="shared" si="63"/>
        <v>0</v>
      </c>
      <c r="AT20" s="66">
        <f t="shared" si="63"/>
        <v>0</v>
      </c>
      <c r="AU20" s="66">
        <f t="shared" si="63"/>
        <v>0</v>
      </c>
      <c r="AV20" s="66">
        <f t="shared" si="63"/>
        <v>0</v>
      </c>
      <c r="AW20" s="66">
        <f t="shared" si="63"/>
        <v>0</v>
      </c>
      <c r="AX20" s="66">
        <f t="shared" si="63"/>
        <v>0</v>
      </c>
      <c r="AY20" s="66">
        <f t="shared" si="63"/>
        <v>0</v>
      </c>
      <c r="AZ20" s="66">
        <f t="shared" si="63"/>
        <v>0</v>
      </c>
      <c r="BA20" s="66">
        <f t="shared" si="63"/>
        <v>0</v>
      </c>
      <c r="BB20" s="66">
        <f t="shared" si="63"/>
        <v>0</v>
      </c>
      <c r="BC20" s="66">
        <f t="shared" si="63"/>
        <v>0</v>
      </c>
      <c r="BD20" s="66">
        <f t="shared" si="63"/>
        <v>0</v>
      </c>
      <c r="BE20" s="75">
        <f t="shared" si="47"/>
        <v>0</v>
      </c>
      <c r="BF20" s="66">
        <f t="shared" si="64"/>
        <v>0</v>
      </c>
      <c r="BG20" s="66">
        <f t="shared" si="64"/>
        <v>0</v>
      </c>
      <c r="BH20" s="66">
        <f t="shared" si="64"/>
        <v>0</v>
      </c>
      <c r="BI20" s="66">
        <f t="shared" si="64"/>
        <v>0</v>
      </c>
      <c r="BJ20" s="66">
        <f t="shared" si="64"/>
        <v>0</v>
      </c>
      <c r="BK20" s="66">
        <f t="shared" si="64"/>
        <v>0</v>
      </c>
      <c r="BL20" s="66">
        <f t="shared" si="64"/>
        <v>0</v>
      </c>
      <c r="BM20" s="66">
        <f t="shared" si="64"/>
        <v>0</v>
      </c>
      <c r="BN20" s="66">
        <f t="shared" si="64"/>
        <v>0</v>
      </c>
      <c r="BO20" s="66">
        <f t="shared" si="64"/>
        <v>0</v>
      </c>
      <c r="BP20" s="66">
        <f t="shared" si="64"/>
        <v>0</v>
      </c>
      <c r="BQ20" s="66">
        <f t="shared" si="64"/>
        <v>0</v>
      </c>
      <c r="BR20" s="75">
        <f t="shared" si="49"/>
        <v>0</v>
      </c>
      <c r="BS20" s="66">
        <f t="shared" si="65"/>
        <v>0</v>
      </c>
      <c r="BT20" s="66">
        <f t="shared" si="65"/>
        <v>0</v>
      </c>
      <c r="BU20" s="66">
        <f t="shared" si="65"/>
        <v>0</v>
      </c>
      <c r="BV20" s="66">
        <f t="shared" si="65"/>
        <v>0</v>
      </c>
      <c r="BW20" s="66">
        <f t="shared" si="65"/>
        <v>0</v>
      </c>
      <c r="BX20" s="66">
        <f t="shared" si="65"/>
        <v>0</v>
      </c>
      <c r="BY20" s="66">
        <f t="shared" si="65"/>
        <v>0</v>
      </c>
      <c r="BZ20" s="66">
        <f t="shared" si="65"/>
        <v>0</v>
      </c>
      <c r="CA20" s="66">
        <f t="shared" si="65"/>
        <v>0</v>
      </c>
      <c r="CB20" s="66">
        <f t="shared" si="65"/>
        <v>0</v>
      </c>
      <c r="CC20" s="66">
        <f t="shared" si="65"/>
        <v>0</v>
      </c>
      <c r="CD20" s="66">
        <f t="shared" si="65"/>
        <v>0</v>
      </c>
      <c r="CE20" s="75">
        <f t="shared" si="51"/>
        <v>0</v>
      </c>
      <c r="CF20" s="66">
        <f t="shared" si="66"/>
        <v>0</v>
      </c>
      <c r="CG20" s="66">
        <f t="shared" si="66"/>
        <v>0</v>
      </c>
      <c r="CH20" s="66">
        <f t="shared" si="66"/>
        <v>0</v>
      </c>
      <c r="CI20" s="66">
        <f t="shared" si="66"/>
        <v>0</v>
      </c>
      <c r="CJ20" s="66">
        <f t="shared" si="66"/>
        <v>0</v>
      </c>
      <c r="CK20" s="66">
        <f t="shared" si="66"/>
        <v>0</v>
      </c>
      <c r="CL20" s="66">
        <f t="shared" si="66"/>
        <v>0</v>
      </c>
      <c r="CM20" s="66">
        <f t="shared" si="66"/>
        <v>0</v>
      </c>
      <c r="CN20" s="66">
        <f t="shared" si="66"/>
        <v>0</v>
      </c>
      <c r="CO20" s="66">
        <f t="shared" si="66"/>
        <v>0</v>
      </c>
      <c r="CP20" s="66">
        <f t="shared" si="66"/>
        <v>0</v>
      </c>
      <c r="CQ20" s="66">
        <f t="shared" si="66"/>
        <v>0</v>
      </c>
      <c r="CR20" s="75">
        <f t="shared" si="53"/>
        <v>0</v>
      </c>
      <c r="CS20" s="66">
        <f t="shared" si="67"/>
        <v>0</v>
      </c>
      <c r="CT20" s="66">
        <f t="shared" si="67"/>
        <v>0</v>
      </c>
      <c r="CU20" s="66">
        <f t="shared" si="67"/>
        <v>0</v>
      </c>
      <c r="CV20" s="66">
        <f t="shared" si="67"/>
        <v>0</v>
      </c>
      <c r="CW20" s="66">
        <f t="shared" si="67"/>
        <v>0</v>
      </c>
      <c r="CX20" s="66">
        <f t="shared" si="67"/>
        <v>0</v>
      </c>
      <c r="CY20" s="66">
        <f t="shared" si="67"/>
        <v>0</v>
      </c>
      <c r="CZ20" s="66">
        <f t="shared" si="67"/>
        <v>0</v>
      </c>
      <c r="DA20" s="66">
        <f t="shared" si="67"/>
        <v>0</v>
      </c>
      <c r="DB20" s="66">
        <f t="shared" si="67"/>
        <v>0</v>
      </c>
      <c r="DC20" s="66">
        <f t="shared" si="67"/>
        <v>0</v>
      </c>
      <c r="DD20" s="66">
        <f t="shared" si="67"/>
        <v>0</v>
      </c>
      <c r="DE20" s="75">
        <f t="shared" si="55"/>
        <v>0</v>
      </c>
      <c r="DF20" s="66">
        <f t="shared" si="68"/>
        <v>0</v>
      </c>
      <c r="DG20" s="66">
        <f t="shared" si="68"/>
        <v>0</v>
      </c>
      <c r="DH20" s="66">
        <f t="shared" si="68"/>
        <v>0</v>
      </c>
      <c r="DI20" s="66">
        <f t="shared" si="68"/>
        <v>0</v>
      </c>
      <c r="DJ20" s="66">
        <f t="shared" si="68"/>
        <v>0</v>
      </c>
      <c r="DK20" s="66">
        <f t="shared" si="68"/>
        <v>0</v>
      </c>
      <c r="DL20" s="66">
        <f t="shared" si="68"/>
        <v>0</v>
      </c>
      <c r="DM20" s="66">
        <f t="shared" si="68"/>
        <v>0</v>
      </c>
      <c r="DN20" s="66">
        <f t="shared" si="68"/>
        <v>0</v>
      </c>
      <c r="DO20" s="66">
        <f t="shared" si="68"/>
        <v>0</v>
      </c>
      <c r="DP20" s="66">
        <f t="shared" si="68"/>
        <v>0</v>
      </c>
      <c r="DQ20" s="66">
        <f t="shared" si="68"/>
        <v>0</v>
      </c>
      <c r="DR20" s="75">
        <f t="shared" si="57"/>
        <v>0</v>
      </c>
      <c r="DS20" s="66">
        <f t="shared" si="69"/>
        <v>0</v>
      </c>
      <c r="DT20" s="66">
        <f t="shared" si="69"/>
        <v>0</v>
      </c>
      <c r="DU20" s="66">
        <f t="shared" si="69"/>
        <v>0</v>
      </c>
      <c r="DV20" s="66">
        <f t="shared" si="69"/>
        <v>0</v>
      </c>
      <c r="DW20" s="66">
        <f t="shared" si="69"/>
        <v>0</v>
      </c>
      <c r="DX20" s="66">
        <f t="shared" si="69"/>
        <v>0</v>
      </c>
      <c r="DY20" s="66">
        <f t="shared" si="69"/>
        <v>0</v>
      </c>
      <c r="DZ20" s="66">
        <f t="shared" si="69"/>
        <v>0</v>
      </c>
      <c r="EA20" s="66">
        <f t="shared" si="69"/>
        <v>0</v>
      </c>
      <c r="EB20" s="66">
        <f t="shared" si="69"/>
        <v>0</v>
      </c>
      <c r="EC20" s="66">
        <f t="shared" si="69"/>
        <v>0</v>
      </c>
      <c r="ED20" s="66">
        <f t="shared" si="69"/>
        <v>0</v>
      </c>
      <c r="EE20" s="76">
        <f t="shared" si="59"/>
        <v>0</v>
      </c>
    </row>
    <row r="21" spans="1:135" x14ac:dyDescent="0.2">
      <c r="A21" s="19" t="s">
        <v>70</v>
      </c>
      <c r="B21" s="66">
        <v>1800</v>
      </c>
      <c r="D21" s="2" t="s">
        <v>73</v>
      </c>
      <c r="E21" s="66">
        <v>0</v>
      </c>
      <c r="F21" s="66">
        <f t="shared" si="72"/>
        <v>0</v>
      </c>
      <c r="G21" s="66">
        <f t="shared" si="72"/>
        <v>0</v>
      </c>
      <c r="H21" s="66">
        <f t="shared" si="72"/>
        <v>0</v>
      </c>
      <c r="I21" s="66">
        <f t="shared" si="72"/>
        <v>0</v>
      </c>
      <c r="J21" s="66">
        <f t="shared" si="72"/>
        <v>0</v>
      </c>
      <c r="K21" s="66">
        <f t="shared" si="72"/>
        <v>0</v>
      </c>
      <c r="L21" s="66">
        <f t="shared" si="72"/>
        <v>0</v>
      </c>
      <c r="M21" s="66">
        <f t="shared" si="72"/>
        <v>0</v>
      </c>
      <c r="N21" s="66">
        <f t="shared" si="72"/>
        <v>0</v>
      </c>
      <c r="O21" s="66">
        <f t="shared" si="72"/>
        <v>0</v>
      </c>
      <c r="P21" s="66">
        <f t="shared" si="72"/>
        <v>0</v>
      </c>
      <c r="Q21" s="66">
        <f t="shared" si="72"/>
        <v>0</v>
      </c>
      <c r="R21" s="75">
        <f t="shared" si="41"/>
        <v>0</v>
      </c>
      <c r="S21" s="66">
        <f t="shared" si="71"/>
        <v>0</v>
      </c>
      <c r="T21" s="66">
        <f t="shared" si="71"/>
        <v>0</v>
      </c>
      <c r="U21" s="66">
        <f t="shared" si="70"/>
        <v>0</v>
      </c>
      <c r="V21" s="66">
        <f t="shared" si="70"/>
        <v>0</v>
      </c>
      <c r="W21" s="66">
        <f t="shared" si="70"/>
        <v>0</v>
      </c>
      <c r="X21" s="66">
        <f t="shared" si="70"/>
        <v>0</v>
      </c>
      <c r="Y21" s="66">
        <f t="shared" si="70"/>
        <v>0</v>
      </c>
      <c r="Z21" s="66">
        <f t="shared" si="70"/>
        <v>0</v>
      </c>
      <c r="AA21" s="66">
        <f t="shared" si="70"/>
        <v>0</v>
      </c>
      <c r="AB21" s="66">
        <f t="shared" si="70"/>
        <v>0</v>
      </c>
      <c r="AC21" s="66">
        <f t="shared" si="70"/>
        <v>0</v>
      </c>
      <c r="AD21" s="66">
        <f t="shared" si="70"/>
        <v>0</v>
      </c>
      <c r="AE21" s="75">
        <f t="shared" si="43"/>
        <v>0</v>
      </c>
      <c r="AF21" s="66">
        <f t="shared" si="62"/>
        <v>0</v>
      </c>
      <c r="AG21" s="66">
        <f t="shared" si="62"/>
        <v>0</v>
      </c>
      <c r="AH21" s="66">
        <f t="shared" si="62"/>
        <v>0</v>
      </c>
      <c r="AI21" s="66">
        <f t="shared" si="62"/>
        <v>0</v>
      </c>
      <c r="AJ21" s="66">
        <f t="shared" si="62"/>
        <v>0</v>
      </c>
      <c r="AK21" s="66">
        <f t="shared" si="62"/>
        <v>0</v>
      </c>
      <c r="AL21" s="66">
        <f t="shared" si="62"/>
        <v>0</v>
      </c>
      <c r="AM21" s="66">
        <f t="shared" si="62"/>
        <v>0</v>
      </c>
      <c r="AN21" s="66">
        <f t="shared" si="62"/>
        <v>0</v>
      </c>
      <c r="AO21" s="66">
        <f t="shared" si="62"/>
        <v>0</v>
      </c>
      <c r="AP21" s="66">
        <f t="shared" si="62"/>
        <v>0</v>
      </c>
      <c r="AQ21" s="66">
        <f t="shared" si="62"/>
        <v>0</v>
      </c>
      <c r="AR21" s="75">
        <f t="shared" si="45"/>
        <v>0</v>
      </c>
      <c r="AS21" s="66">
        <f t="shared" si="63"/>
        <v>0</v>
      </c>
      <c r="AT21" s="66">
        <f t="shared" si="63"/>
        <v>0</v>
      </c>
      <c r="AU21" s="66">
        <f t="shared" si="63"/>
        <v>0</v>
      </c>
      <c r="AV21" s="66">
        <f t="shared" si="63"/>
        <v>0</v>
      </c>
      <c r="AW21" s="66">
        <f t="shared" si="63"/>
        <v>0</v>
      </c>
      <c r="AX21" s="66">
        <f t="shared" si="63"/>
        <v>0</v>
      </c>
      <c r="AY21" s="66">
        <f t="shared" si="63"/>
        <v>0</v>
      </c>
      <c r="AZ21" s="66">
        <f t="shared" si="63"/>
        <v>0</v>
      </c>
      <c r="BA21" s="66">
        <f t="shared" si="63"/>
        <v>0</v>
      </c>
      <c r="BB21" s="66">
        <f t="shared" si="63"/>
        <v>0</v>
      </c>
      <c r="BC21" s="66">
        <f t="shared" si="63"/>
        <v>0</v>
      </c>
      <c r="BD21" s="66">
        <f t="shared" si="63"/>
        <v>0</v>
      </c>
      <c r="BE21" s="75">
        <f t="shared" si="47"/>
        <v>0</v>
      </c>
      <c r="BF21" s="66">
        <f t="shared" si="64"/>
        <v>0</v>
      </c>
      <c r="BG21" s="66">
        <f t="shared" si="64"/>
        <v>0</v>
      </c>
      <c r="BH21" s="66">
        <f t="shared" si="64"/>
        <v>0</v>
      </c>
      <c r="BI21" s="66">
        <f t="shared" si="64"/>
        <v>0</v>
      </c>
      <c r="BJ21" s="66">
        <f t="shared" si="64"/>
        <v>0</v>
      </c>
      <c r="BK21" s="66">
        <f t="shared" si="64"/>
        <v>0</v>
      </c>
      <c r="BL21" s="66">
        <f t="shared" si="64"/>
        <v>0</v>
      </c>
      <c r="BM21" s="66">
        <f t="shared" si="64"/>
        <v>0</v>
      </c>
      <c r="BN21" s="66">
        <f t="shared" si="64"/>
        <v>0</v>
      </c>
      <c r="BO21" s="66">
        <f t="shared" si="64"/>
        <v>0</v>
      </c>
      <c r="BP21" s="66">
        <f t="shared" si="64"/>
        <v>0</v>
      </c>
      <c r="BQ21" s="66">
        <f t="shared" si="64"/>
        <v>0</v>
      </c>
      <c r="BR21" s="75">
        <f t="shared" si="49"/>
        <v>0</v>
      </c>
      <c r="BS21" s="66">
        <f t="shared" si="65"/>
        <v>0</v>
      </c>
      <c r="BT21" s="66">
        <f t="shared" si="65"/>
        <v>0</v>
      </c>
      <c r="BU21" s="66">
        <f t="shared" si="65"/>
        <v>0</v>
      </c>
      <c r="BV21" s="66">
        <f t="shared" si="65"/>
        <v>0</v>
      </c>
      <c r="BW21" s="66">
        <f t="shared" si="65"/>
        <v>0</v>
      </c>
      <c r="BX21" s="66">
        <f t="shared" si="65"/>
        <v>0</v>
      </c>
      <c r="BY21" s="66">
        <f t="shared" si="65"/>
        <v>0</v>
      </c>
      <c r="BZ21" s="66">
        <f t="shared" si="65"/>
        <v>0</v>
      </c>
      <c r="CA21" s="66">
        <f t="shared" si="65"/>
        <v>0</v>
      </c>
      <c r="CB21" s="66">
        <f t="shared" si="65"/>
        <v>0</v>
      </c>
      <c r="CC21" s="66">
        <f t="shared" si="65"/>
        <v>0</v>
      </c>
      <c r="CD21" s="66">
        <f t="shared" si="65"/>
        <v>0</v>
      </c>
      <c r="CE21" s="75">
        <f t="shared" si="51"/>
        <v>0</v>
      </c>
      <c r="CF21" s="66">
        <f t="shared" si="66"/>
        <v>0</v>
      </c>
      <c r="CG21" s="66">
        <f t="shared" si="66"/>
        <v>0</v>
      </c>
      <c r="CH21" s="66">
        <f t="shared" si="66"/>
        <v>0</v>
      </c>
      <c r="CI21" s="66">
        <f t="shared" si="66"/>
        <v>0</v>
      </c>
      <c r="CJ21" s="66">
        <f t="shared" si="66"/>
        <v>0</v>
      </c>
      <c r="CK21" s="66">
        <f t="shared" si="66"/>
        <v>0</v>
      </c>
      <c r="CL21" s="66">
        <f t="shared" si="66"/>
        <v>0</v>
      </c>
      <c r="CM21" s="66">
        <f t="shared" si="66"/>
        <v>0</v>
      </c>
      <c r="CN21" s="66">
        <f t="shared" si="66"/>
        <v>0</v>
      </c>
      <c r="CO21" s="66">
        <f t="shared" si="66"/>
        <v>0</v>
      </c>
      <c r="CP21" s="66">
        <f t="shared" si="66"/>
        <v>0</v>
      </c>
      <c r="CQ21" s="66">
        <f t="shared" si="66"/>
        <v>0</v>
      </c>
      <c r="CR21" s="75">
        <f t="shared" si="53"/>
        <v>0</v>
      </c>
      <c r="CS21" s="66">
        <f t="shared" si="67"/>
        <v>0</v>
      </c>
      <c r="CT21" s="66">
        <f t="shared" si="67"/>
        <v>0</v>
      </c>
      <c r="CU21" s="66">
        <f t="shared" si="67"/>
        <v>0</v>
      </c>
      <c r="CV21" s="66">
        <f t="shared" si="67"/>
        <v>0</v>
      </c>
      <c r="CW21" s="66">
        <f t="shared" si="67"/>
        <v>0</v>
      </c>
      <c r="CX21" s="66">
        <f t="shared" si="67"/>
        <v>0</v>
      </c>
      <c r="CY21" s="66">
        <f t="shared" si="67"/>
        <v>0</v>
      </c>
      <c r="CZ21" s="66">
        <f t="shared" si="67"/>
        <v>0</v>
      </c>
      <c r="DA21" s="66">
        <f t="shared" si="67"/>
        <v>0</v>
      </c>
      <c r="DB21" s="66">
        <f t="shared" si="67"/>
        <v>0</v>
      </c>
      <c r="DC21" s="66">
        <f t="shared" si="67"/>
        <v>0</v>
      </c>
      <c r="DD21" s="66">
        <f t="shared" si="67"/>
        <v>0</v>
      </c>
      <c r="DE21" s="75">
        <f t="shared" si="55"/>
        <v>0</v>
      </c>
      <c r="DF21" s="66">
        <f t="shared" si="68"/>
        <v>0</v>
      </c>
      <c r="DG21" s="66">
        <f t="shared" si="68"/>
        <v>0</v>
      </c>
      <c r="DH21" s="66">
        <f t="shared" si="68"/>
        <v>0</v>
      </c>
      <c r="DI21" s="66">
        <f t="shared" si="68"/>
        <v>0</v>
      </c>
      <c r="DJ21" s="66">
        <f t="shared" si="68"/>
        <v>0</v>
      </c>
      <c r="DK21" s="66">
        <f t="shared" si="68"/>
        <v>0</v>
      </c>
      <c r="DL21" s="66">
        <f t="shared" si="68"/>
        <v>0</v>
      </c>
      <c r="DM21" s="66">
        <f t="shared" si="68"/>
        <v>0</v>
      </c>
      <c r="DN21" s="66">
        <f t="shared" si="68"/>
        <v>0</v>
      </c>
      <c r="DO21" s="66">
        <f t="shared" si="68"/>
        <v>0</v>
      </c>
      <c r="DP21" s="66">
        <f t="shared" si="68"/>
        <v>0</v>
      </c>
      <c r="DQ21" s="66">
        <f t="shared" si="68"/>
        <v>0</v>
      </c>
      <c r="DR21" s="75">
        <f t="shared" si="57"/>
        <v>0</v>
      </c>
      <c r="DS21" s="66">
        <f t="shared" si="69"/>
        <v>0</v>
      </c>
      <c r="DT21" s="66">
        <f t="shared" si="69"/>
        <v>0</v>
      </c>
      <c r="DU21" s="66">
        <f t="shared" si="69"/>
        <v>0</v>
      </c>
      <c r="DV21" s="66">
        <f t="shared" si="69"/>
        <v>0</v>
      </c>
      <c r="DW21" s="66">
        <f t="shared" si="69"/>
        <v>0</v>
      </c>
      <c r="DX21" s="66">
        <f t="shared" si="69"/>
        <v>0</v>
      </c>
      <c r="DY21" s="66">
        <f t="shared" si="69"/>
        <v>0</v>
      </c>
      <c r="DZ21" s="66">
        <f t="shared" si="69"/>
        <v>0</v>
      </c>
      <c r="EA21" s="66">
        <f t="shared" si="69"/>
        <v>0</v>
      </c>
      <c r="EB21" s="66">
        <f t="shared" si="69"/>
        <v>0</v>
      </c>
      <c r="EC21" s="66">
        <f t="shared" si="69"/>
        <v>0</v>
      </c>
      <c r="ED21" s="66">
        <f t="shared" si="69"/>
        <v>0</v>
      </c>
      <c r="EE21" s="76">
        <f t="shared" si="59"/>
        <v>0</v>
      </c>
    </row>
    <row r="22" spans="1:135" x14ac:dyDescent="0.2">
      <c r="D22" s="2" t="s">
        <v>74</v>
      </c>
      <c r="E22" s="66">
        <v>0</v>
      </c>
      <c r="F22" s="66">
        <f t="shared" si="72"/>
        <v>0</v>
      </c>
      <c r="G22" s="66">
        <f t="shared" si="72"/>
        <v>0</v>
      </c>
      <c r="H22" s="66">
        <f t="shared" si="72"/>
        <v>0</v>
      </c>
      <c r="I22" s="66">
        <f t="shared" si="72"/>
        <v>0</v>
      </c>
      <c r="J22" s="66">
        <f t="shared" si="72"/>
        <v>0</v>
      </c>
      <c r="K22" s="66">
        <f t="shared" si="72"/>
        <v>0</v>
      </c>
      <c r="L22" s="66">
        <f t="shared" si="72"/>
        <v>0</v>
      </c>
      <c r="M22" s="66">
        <f t="shared" si="72"/>
        <v>0</v>
      </c>
      <c r="N22" s="66">
        <f t="shared" si="72"/>
        <v>0</v>
      </c>
      <c r="O22" s="66">
        <f t="shared" si="72"/>
        <v>0</v>
      </c>
      <c r="P22" s="66">
        <f t="shared" si="72"/>
        <v>0</v>
      </c>
      <c r="Q22" s="66">
        <f t="shared" si="72"/>
        <v>0</v>
      </c>
      <c r="R22" s="75">
        <f t="shared" si="41"/>
        <v>0</v>
      </c>
      <c r="S22" s="66">
        <f t="shared" si="71"/>
        <v>0</v>
      </c>
      <c r="T22" s="66">
        <f t="shared" si="71"/>
        <v>0</v>
      </c>
      <c r="U22" s="66">
        <f t="shared" si="70"/>
        <v>0</v>
      </c>
      <c r="V22" s="66">
        <f t="shared" si="70"/>
        <v>0</v>
      </c>
      <c r="W22" s="66">
        <f t="shared" si="70"/>
        <v>0</v>
      </c>
      <c r="X22" s="66">
        <f t="shared" si="70"/>
        <v>0</v>
      </c>
      <c r="Y22" s="66">
        <f t="shared" si="70"/>
        <v>0</v>
      </c>
      <c r="Z22" s="66">
        <f t="shared" si="70"/>
        <v>0</v>
      </c>
      <c r="AA22" s="66">
        <f t="shared" si="70"/>
        <v>0</v>
      </c>
      <c r="AB22" s="66">
        <f t="shared" si="70"/>
        <v>0</v>
      </c>
      <c r="AC22" s="66">
        <f t="shared" si="70"/>
        <v>0</v>
      </c>
      <c r="AD22" s="66">
        <f t="shared" si="70"/>
        <v>0</v>
      </c>
      <c r="AE22" s="75">
        <f t="shared" si="43"/>
        <v>0</v>
      </c>
      <c r="AF22" s="66">
        <f t="shared" si="62"/>
        <v>0</v>
      </c>
      <c r="AG22" s="66">
        <f t="shared" si="62"/>
        <v>0</v>
      </c>
      <c r="AH22" s="66">
        <f t="shared" si="62"/>
        <v>0</v>
      </c>
      <c r="AI22" s="66">
        <f t="shared" si="62"/>
        <v>0</v>
      </c>
      <c r="AJ22" s="66">
        <f t="shared" si="62"/>
        <v>0</v>
      </c>
      <c r="AK22" s="66">
        <f t="shared" si="62"/>
        <v>0</v>
      </c>
      <c r="AL22" s="66">
        <f t="shared" si="62"/>
        <v>0</v>
      </c>
      <c r="AM22" s="66">
        <f t="shared" si="62"/>
        <v>0</v>
      </c>
      <c r="AN22" s="66">
        <f t="shared" si="62"/>
        <v>0</v>
      </c>
      <c r="AO22" s="66">
        <f t="shared" si="62"/>
        <v>0</v>
      </c>
      <c r="AP22" s="66">
        <f t="shared" si="62"/>
        <v>0</v>
      </c>
      <c r="AQ22" s="66">
        <f t="shared" si="62"/>
        <v>0</v>
      </c>
      <c r="AR22" s="75">
        <f t="shared" si="45"/>
        <v>0</v>
      </c>
      <c r="AS22" s="66">
        <f t="shared" si="63"/>
        <v>0</v>
      </c>
      <c r="AT22" s="66">
        <f t="shared" si="63"/>
        <v>0</v>
      </c>
      <c r="AU22" s="66">
        <f t="shared" si="63"/>
        <v>0</v>
      </c>
      <c r="AV22" s="66">
        <f t="shared" si="63"/>
        <v>0</v>
      </c>
      <c r="AW22" s="66">
        <f t="shared" si="63"/>
        <v>0</v>
      </c>
      <c r="AX22" s="66">
        <f t="shared" si="63"/>
        <v>0</v>
      </c>
      <c r="AY22" s="66">
        <f t="shared" si="63"/>
        <v>0</v>
      </c>
      <c r="AZ22" s="66">
        <f t="shared" si="63"/>
        <v>0</v>
      </c>
      <c r="BA22" s="66">
        <f t="shared" si="63"/>
        <v>0</v>
      </c>
      <c r="BB22" s="66">
        <f t="shared" si="63"/>
        <v>0</v>
      </c>
      <c r="BC22" s="66">
        <f t="shared" si="63"/>
        <v>0</v>
      </c>
      <c r="BD22" s="66">
        <f t="shared" si="63"/>
        <v>0</v>
      </c>
      <c r="BE22" s="75">
        <f t="shared" si="47"/>
        <v>0</v>
      </c>
      <c r="BF22" s="66">
        <f t="shared" si="64"/>
        <v>0</v>
      </c>
      <c r="BG22" s="66">
        <f t="shared" si="64"/>
        <v>0</v>
      </c>
      <c r="BH22" s="66">
        <f t="shared" si="64"/>
        <v>0</v>
      </c>
      <c r="BI22" s="66">
        <f t="shared" si="64"/>
        <v>0</v>
      </c>
      <c r="BJ22" s="66">
        <f t="shared" si="64"/>
        <v>0</v>
      </c>
      <c r="BK22" s="66">
        <f t="shared" si="64"/>
        <v>0</v>
      </c>
      <c r="BL22" s="66">
        <f t="shared" si="64"/>
        <v>0</v>
      </c>
      <c r="BM22" s="66">
        <f t="shared" si="64"/>
        <v>0</v>
      </c>
      <c r="BN22" s="66">
        <f t="shared" si="64"/>
        <v>0</v>
      </c>
      <c r="BO22" s="66">
        <f t="shared" si="64"/>
        <v>0</v>
      </c>
      <c r="BP22" s="66">
        <f t="shared" si="64"/>
        <v>0</v>
      </c>
      <c r="BQ22" s="66">
        <f t="shared" si="64"/>
        <v>0</v>
      </c>
      <c r="BR22" s="75">
        <f t="shared" si="49"/>
        <v>0</v>
      </c>
      <c r="BS22" s="66">
        <f t="shared" si="65"/>
        <v>0</v>
      </c>
      <c r="BT22" s="66">
        <f t="shared" si="65"/>
        <v>0</v>
      </c>
      <c r="BU22" s="66">
        <f t="shared" si="65"/>
        <v>0</v>
      </c>
      <c r="BV22" s="66">
        <f t="shared" si="65"/>
        <v>0</v>
      </c>
      <c r="BW22" s="66">
        <f t="shared" si="65"/>
        <v>0</v>
      </c>
      <c r="BX22" s="66">
        <f t="shared" si="65"/>
        <v>0</v>
      </c>
      <c r="BY22" s="66">
        <f t="shared" si="65"/>
        <v>0</v>
      </c>
      <c r="BZ22" s="66">
        <f t="shared" si="65"/>
        <v>0</v>
      </c>
      <c r="CA22" s="66">
        <f t="shared" si="65"/>
        <v>0</v>
      </c>
      <c r="CB22" s="66">
        <f t="shared" si="65"/>
        <v>0</v>
      </c>
      <c r="CC22" s="66">
        <f t="shared" si="65"/>
        <v>0</v>
      </c>
      <c r="CD22" s="66">
        <f t="shared" si="65"/>
        <v>0</v>
      </c>
      <c r="CE22" s="75">
        <f t="shared" si="51"/>
        <v>0</v>
      </c>
      <c r="CF22" s="66">
        <f t="shared" si="66"/>
        <v>0</v>
      </c>
      <c r="CG22" s="66">
        <f t="shared" si="66"/>
        <v>0</v>
      </c>
      <c r="CH22" s="66">
        <f t="shared" si="66"/>
        <v>0</v>
      </c>
      <c r="CI22" s="66">
        <f t="shared" si="66"/>
        <v>0</v>
      </c>
      <c r="CJ22" s="66">
        <f t="shared" si="66"/>
        <v>0</v>
      </c>
      <c r="CK22" s="66">
        <f t="shared" si="66"/>
        <v>0</v>
      </c>
      <c r="CL22" s="66">
        <f t="shared" si="66"/>
        <v>0</v>
      </c>
      <c r="CM22" s="66">
        <f t="shared" si="66"/>
        <v>0</v>
      </c>
      <c r="CN22" s="66">
        <f t="shared" si="66"/>
        <v>0</v>
      </c>
      <c r="CO22" s="66">
        <f t="shared" si="66"/>
        <v>0</v>
      </c>
      <c r="CP22" s="66">
        <f t="shared" si="66"/>
        <v>0</v>
      </c>
      <c r="CQ22" s="66">
        <f t="shared" si="66"/>
        <v>0</v>
      </c>
      <c r="CR22" s="75">
        <f t="shared" si="53"/>
        <v>0</v>
      </c>
      <c r="CS22" s="66">
        <f t="shared" si="67"/>
        <v>0</v>
      </c>
      <c r="CT22" s="66">
        <f t="shared" si="67"/>
        <v>0</v>
      </c>
      <c r="CU22" s="66">
        <f t="shared" si="67"/>
        <v>0</v>
      </c>
      <c r="CV22" s="66">
        <f t="shared" si="67"/>
        <v>0</v>
      </c>
      <c r="CW22" s="66">
        <f t="shared" si="67"/>
        <v>0</v>
      </c>
      <c r="CX22" s="66">
        <f t="shared" si="67"/>
        <v>0</v>
      </c>
      <c r="CY22" s="66">
        <f t="shared" si="67"/>
        <v>0</v>
      </c>
      <c r="CZ22" s="66">
        <f t="shared" si="67"/>
        <v>0</v>
      </c>
      <c r="DA22" s="66">
        <f t="shared" si="67"/>
        <v>0</v>
      </c>
      <c r="DB22" s="66">
        <f t="shared" si="67"/>
        <v>0</v>
      </c>
      <c r="DC22" s="66">
        <f t="shared" si="67"/>
        <v>0</v>
      </c>
      <c r="DD22" s="66">
        <f t="shared" si="67"/>
        <v>0</v>
      </c>
      <c r="DE22" s="75">
        <f t="shared" si="55"/>
        <v>0</v>
      </c>
      <c r="DF22" s="66">
        <f t="shared" si="68"/>
        <v>0</v>
      </c>
      <c r="DG22" s="66">
        <f t="shared" si="68"/>
        <v>0</v>
      </c>
      <c r="DH22" s="66">
        <f t="shared" si="68"/>
        <v>0</v>
      </c>
      <c r="DI22" s="66">
        <f t="shared" si="68"/>
        <v>0</v>
      </c>
      <c r="DJ22" s="66">
        <f t="shared" si="68"/>
        <v>0</v>
      </c>
      <c r="DK22" s="66">
        <f t="shared" si="68"/>
        <v>0</v>
      </c>
      <c r="DL22" s="66">
        <f t="shared" si="68"/>
        <v>0</v>
      </c>
      <c r="DM22" s="66">
        <f t="shared" si="68"/>
        <v>0</v>
      </c>
      <c r="DN22" s="66">
        <f t="shared" si="68"/>
        <v>0</v>
      </c>
      <c r="DO22" s="66">
        <f t="shared" si="68"/>
        <v>0</v>
      </c>
      <c r="DP22" s="66">
        <f t="shared" si="68"/>
        <v>0</v>
      </c>
      <c r="DQ22" s="66">
        <f t="shared" si="68"/>
        <v>0</v>
      </c>
      <c r="DR22" s="75">
        <f t="shared" si="57"/>
        <v>0</v>
      </c>
      <c r="DS22" s="66">
        <f t="shared" si="69"/>
        <v>0</v>
      </c>
      <c r="DT22" s="66">
        <f t="shared" si="69"/>
        <v>0</v>
      </c>
      <c r="DU22" s="66">
        <f t="shared" si="69"/>
        <v>0</v>
      </c>
      <c r="DV22" s="66">
        <f t="shared" si="69"/>
        <v>0</v>
      </c>
      <c r="DW22" s="66">
        <f t="shared" si="69"/>
        <v>0</v>
      </c>
      <c r="DX22" s="66">
        <f t="shared" si="69"/>
        <v>0</v>
      </c>
      <c r="DY22" s="66">
        <f t="shared" si="69"/>
        <v>0</v>
      </c>
      <c r="DZ22" s="66">
        <f t="shared" si="69"/>
        <v>0</v>
      </c>
      <c r="EA22" s="66">
        <f t="shared" si="69"/>
        <v>0</v>
      </c>
      <c r="EB22" s="66">
        <f t="shared" si="69"/>
        <v>0</v>
      </c>
      <c r="EC22" s="66">
        <f t="shared" si="69"/>
        <v>0</v>
      </c>
      <c r="ED22" s="66">
        <f t="shared" si="69"/>
        <v>0</v>
      </c>
      <c r="EE22" s="76">
        <f t="shared" si="59"/>
        <v>0</v>
      </c>
    </row>
    <row r="23" spans="1:135" x14ac:dyDescent="0.2">
      <c r="D23" s="2" t="s">
        <v>75</v>
      </c>
      <c r="E23" s="66">
        <v>0</v>
      </c>
      <c r="F23" s="66">
        <f t="shared" si="72"/>
        <v>0</v>
      </c>
      <c r="G23" s="66">
        <f t="shared" si="72"/>
        <v>0</v>
      </c>
      <c r="H23" s="66">
        <f t="shared" si="72"/>
        <v>0</v>
      </c>
      <c r="I23" s="66">
        <f t="shared" si="72"/>
        <v>0</v>
      </c>
      <c r="J23" s="66">
        <f t="shared" si="72"/>
        <v>0</v>
      </c>
      <c r="K23" s="66">
        <f t="shared" si="72"/>
        <v>0</v>
      </c>
      <c r="L23" s="66">
        <f t="shared" si="72"/>
        <v>0</v>
      </c>
      <c r="M23" s="66">
        <f t="shared" si="72"/>
        <v>0</v>
      </c>
      <c r="N23" s="66">
        <f t="shared" si="72"/>
        <v>0</v>
      </c>
      <c r="O23" s="66">
        <f t="shared" si="72"/>
        <v>0</v>
      </c>
      <c r="P23" s="66">
        <f t="shared" si="72"/>
        <v>0</v>
      </c>
      <c r="Q23" s="66">
        <f t="shared" si="72"/>
        <v>0</v>
      </c>
      <c r="R23" s="75">
        <f t="shared" si="41"/>
        <v>0</v>
      </c>
      <c r="S23" s="66">
        <f t="shared" si="71"/>
        <v>0</v>
      </c>
      <c r="T23" s="66">
        <f t="shared" si="71"/>
        <v>0</v>
      </c>
      <c r="U23" s="66">
        <f t="shared" si="70"/>
        <v>0</v>
      </c>
      <c r="V23" s="66">
        <f t="shared" si="70"/>
        <v>0</v>
      </c>
      <c r="W23" s="66">
        <f t="shared" si="70"/>
        <v>0</v>
      </c>
      <c r="X23" s="66">
        <f t="shared" si="70"/>
        <v>0</v>
      </c>
      <c r="Y23" s="66">
        <f t="shared" si="70"/>
        <v>0</v>
      </c>
      <c r="Z23" s="66">
        <f t="shared" si="70"/>
        <v>0</v>
      </c>
      <c r="AA23" s="66">
        <f t="shared" si="70"/>
        <v>0</v>
      </c>
      <c r="AB23" s="66">
        <f t="shared" si="70"/>
        <v>0</v>
      </c>
      <c r="AC23" s="66">
        <f t="shared" si="70"/>
        <v>0</v>
      </c>
      <c r="AD23" s="66">
        <f t="shared" si="70"/>
        <v>0</v>
      </c>
      <c r="AE23" s="75">
        <f t="shared" si="43"/>
        <v>0</v>
      </c>
      <c r="AF23" s="66">
        <f t="shared" si="62"/>
        <v>0</v>
      </c>
      <c r="AG23" s="66">
        <f t="shared" si="62"/>
        <v>0</v>
      </c>
      <c r="AH23" s="66">
        <f t="shared" si="62"/>
        <v>0</v>
      </c>
      <c r="AI23" s="66">
        <f t="shared" si="62"/>
        <v>0</v>
      </c>
      <c r="AJ23" s="66">
        <f t="shared" si="62"/>
        <v>0</v>
      </c>
      <c r="AK23" s="66">
        <f t="shared" si="62"/>
        <v>0</v>
      </c>
      <c r="AL23" s="66">
        <f t="shared" si="62"/>
        <v>0</v>
      </c>
      <c r="AM23" s="66">
        <f t="shared" si="62"/>
        <v>0</v>
      </c>
      <c r="AN23" s="66">
        <f t="shared" si="62"/>
        <v>0</v>
      </c>
      <c r="AO23" s="66">
        <f t="shared" si="62"/>
        <v>0</v>
      </c>
      <c r="AP23" s="66">
        <f t="shared" si="62"/>
        <v>0</v>
      </c>
      <c r="AQ23" s="66">
        <f t="shared" si="62"/>
        <v>0</v>
      </c>
      <c r="AR23" s="75">
        <f t="shared" si="45"/>
        <v>0</v>
      </c>
      <c r="AS23" s="66">
        <f t="shared" si="63"/>
        <v>0</v>
      </c>
      <c r="AT23" s="66">
        <f t="shared" si="63"/>
        <v>0</v>
      </c>
      <c r="AU23" s="66">
        <f t="shared" si="63"/>
        <v>0</v>
      </c>
      <c r="AV23" s="66">
        <f t="shared" si="63"/>
        <v>0</v>
      </c>
      <c r="AW23" s="66">
        <f t="shared" si="63"/>
        <v>0</v>
      </c>
      <c r="AX23" s="66">
        <f t="shared" si="63"/>
        <v>0</v>
      </c>
      <c r="AY23" s="66">
        <f t="shared" si="63"/>
        <v>0</v>
      </c>
      <c r="AZ23" s="66">
        <f t="shared" si="63"/>
        <v>0</v>
      </c>
      <c r="BA23" s="66">
        <f t="shared" si="63"/>
        <v>0</v>
      </c>
      <c r="BB23" s="66">
        <f t="shared" si="63"/>
        <v>0</v>
      </c>
      <c r="BC23" s="66">
        <f t="shared" si="63"/>
        <v>0</v>
      </c>
      <c r="BD23" s="66">
        <f t="shared" si="63"/>
        <v>0</v>
      </c>
      <c r="BE23" s="75">
        <f t="shared" si="47"/>
        <v>0</v>
      </c>
      <c r="BF23" s="66">
        <f t="shared" si="64"/>
        <v>0</v>
      </c>
      <c r="BG23" s="66">
        <f t="shared" si="64"/>
        <v>0</v>
      </c>
      <c r="BH23" s="66">
        <f t="shared" si="64"/>
        <v>0</v>
      </c>
      <c r="BI23" s="66">
        <f t="shared" si="64"/>
        <v>0</v>
      </c>
      <c r="BJ23" s="66">
        <f t="shared" si="64"/>
        <v>0</v>
      </c>
      <c r="BK23" s="66">
        <f t="shared" si="64"/>
        <v>0</v>
      </c>
      <c r="BL23" s="66">
        <f t="shared" si="64"/>
        <v>0</v>
      </c>
      <c r="BM23" s="66">
        <f t="shared" si="64"/>
        <v>0</v>
      </c>
      <c r="BN23" s="66">
        <f t="shared" si="64"/>
        <v>0</v>
      </c>
      <c r="BO23" s="66">
        <f t="shared" si="64"/>
        <v>0</v>
      </c>
      <c r="BP23" s="66">
        <f t="shared" si="64"/>
        <v>0</v>
      </c>
      <c r="BQ23" s="66">
        <f t="shared" si="64"/>
        <v>0</v>
      </c>
      <c r="BR23" s="75">
        <f t="shared" si="49"/>
        <v>0</v>
      </c>
      <c r="BS23" s="66">
        <f t="shared" si="65"/>
        <v>0</v>
      </c>
      <c r="BT23" s="66">
        <f t="shared" si="65"/>
        <v>0</v>
      </c>
      <c r="BU23" s="66">
        <f t="shared" si="65"/>
        <v>0</v>
      </c>
      <c r="BV23" s="66">
        <f t="shared" si="65"/>
        <v>0</v>
      </c>
      <c r="BW23" s="66">
        <f t="shared" si="65"/>
        <v>0</v>
      </c>
      <c r="BX23" s="66">
        <f t="shared" si="65"/>
        <v>0</v>
      </c>
      <c r="BY23" s="66">
        <f t="shared" si="65"/>
        <v>0</v>
      </c>
      <c r="BZ23" s="66">
        <f t="shared" si="65"/>
        <v>0</v>
      </c>
      <c r="CA23" s="66">
        <f t="shared" si="65"/>
        <v>0</v>
      </c>
      <c r="CB23" s="66">
        <f t="shared" si="65"/>
        <v>0</v>
      </c>
      <c r="CC23" s="66">
        <f t="shared" si="65"/>
        <v>0</v>
      </c>
      <c r="CD23" s="66">
        <f t="shared" si="65"/>
        <v>0</v>
      </c>
      <c r="CE23" s="75">
        <f t="shared" si="51"/>
        <v>0</v>
      </c>
      <c r="CF23" s="66">
        <f t="shared" si="66"/>
        <v>0</v>
      </c>
      <c r="CG23" s="66">
        <f t="shared" si="66"/>
        <v>0</v>
      </c>
      <c r="CH23" s="66">
        <f t="shared" si="66"/>
        <v>0</v>
      </c>
      <c r="CI23" s="66">
        <f t="shared" si="66"/>
        <v>0</v>
      </c>
      <c r="CJ23" s="66">
        <f t="shared" si="66"/>
        <v>0</v>
      </c>
      <c r="CK23" s="66">
        <f t="shared" si="66"/>
        <v>0</v>
      </c>
      <c r="CL23" s="66">
        <f t="shared" si="66"/>
        <v>0</v>
      </c>
      <c r="CM23" s="66">
        <f t="shared" si="66"/>
        <v>0</v>
      </c>
      <c r="CN23" s="66">
        <f t="shared" si="66"/>
        <v>0</v>
      </c>
      <c r="CO23" s="66">
        <f t="shared" si="66"/>
        <v>0</v>
      </c>
      <c r="CP23" s="66">
        <f t="shared" si="66"/>
        <v>0</v>
      </c>
      <c r="CQ23" s="66">
        <f t="shared" si="66"/>
        <v>0</v>
      </c>
      <c r="CR23" s="75">
        <f t="shared" si="53"/>
        <v>0</v>
      </c>
      <c r="CS23" s="66">
        <f t="shared" si="67"/>
        <v>0</v>
      </c>
      <c r="CT23" s="66">
        <f t="shared" si="67"/>
        <v>0</v>
      </c>
      <c r="CU23" s="66">
        <f t="shared" si="67"/>
        <v>0</v>
      </c>
      <c r="CV23" s="66">
        <f t="shared" si="67"/>
        <v>0</v>
      </c>
      <c r="CW23" s="66">
        <f t="shared" si="67"/>
        <v>0</v>
      </c>
      <c r="CX23" s="66">
        <f t="shared" si="67"/>
        <v>0</v>
      </c>
      <c r="CY23" s="66">
        <f t="shared" si="67"/>
        <v>0</v>
      </c>
      <c r="CZ23" s="66">
        <f t="shared" si="67"/>
        <v>0</v>
      </c>
      <c r="DA23" s="66">
        <f t="shared" si="67"/>
        <v>0</v>
      </c>
      <c r="DB23" s="66">
        <f t="shared" si="67"/>
        <v>0</v>
      </c>
      <c r="DC23" s="66">
        <f t="shared" si="67"/>
        <v>0</v>
      </c>
      <c r="DD23" s="66">
        <f t="shared" si="67"/>
        <v>0</v>
      </c>
      <c r="DE23" s="75">
        <f t="shared" si="55"/>
        <v>0</v>
      </c>
      <c r="DF23" s="66">
        <f t="shared" si="68"/>
        <v>0</v>
      </c>
      <c r="DG23" s="66">
        <f t="shared" si="68"/>
        <v>0</v>
      </c>
      <c r="DH23" s="66">
        <f t="shared" si="68"/>
        <v>0</v>
      </c>
      <c r="DI23" s="66">
        <f t="shared" si="68"/>
        <v>0</v>
      </c>
      <c r="DJ23" s="66">
        <f t="shared" si="68"/>
        <v>0</v>
      </c>
      <c r="DK23" s="66">
        <f t="shared" si="68"/>
        <v>0</v>
      </c>
      <c r="DL23" s="66">
        <f t="shared" si="68"/>
        <v>0</v>
      </c>
      <c r="DM23" s="66">
        <f t="shared" si="68"/>
        <v>0</v>
      </c>
      <c r="DN23" s="66">
        <f t="shared" si="68"/>
        <v>0</v>
      </c>
      <c r="DO23" s="66">
        <f t="shared" si="68"/>
        <v>0</v>
      </c>
      <c r="DP23" s="66">
        <f t="shared" si="68"/>
        <v>0</v>
      </c>
      <c r="DQ23" s="66">
        <f t="shared" si="68"/>
        <v>0</v>
      </c>
      <c r="DR23" s="75">
        <f t="shared" si="57"/>
        <v>0</v>
      </c>
      <c r="DS23" s="66">
        <f t="shared" si="69"/>
        <v>0</v>
      </c>
      <c r="DT23" s="66">
        <f t="shared" si="69"/>
        <v>0</v>
      </c>
      <c r="DU23" s="66">
        <f t="shared" si="69"/>
        <v>0</v>
      </c>
      <c r="DV23" s="66">
        <f t="shared" si="69"/>
        <v>0</v>
      </c>
      <c r="DW23" s="66">
        <f t="shared" si="69"/>
        <v>0</v>
      </c>
      <c r="DX23" s="66">
        <f t="shared" si="69"/>
        <v>0</v>
      </c>
      <c r="DY23" s="66">
        <f t="shared" si="69"/>
        <v>0</v>
      </c>
      <c r="DZ23" s="66">
        <f t="shared" si="69"/>
        <v>0</v>
      </c>
      <c r="EA23" s="66">
        <f t="shared" si="69"/>
        <v>0</v>
      </c>
      <c r="EB23" s="66">
        <f t="shared" si="69"/>
        <v>0</v>
      </c>
      <c r="EC23" s="66">
        <f t="shared" si="69"/>
        <v>0</v>
      </c>
      <c r="ED23" s="66">
        <f t="shared" si="69"/>
        <v>0</v>
      </c>
      <c r="EE23" s="76">
        <f t="shared" si="59"/>
        <v>0</v>
      </c>
    </row>
    <row r="24" spans="1:135" x14ac:dyDescent="0.2">
      <c r="A24" s="2"/>
      <c r="D24" s="2" t="s">
        <v>76</v>
      </c>
      <c r="E24" s="66">
        <v>0</v>
      </c>
      <c r="F24" s="66">
        <f t="shared" si="72"/>
        <v>0</v>
      </c>
      <c r="G24" s="66">
        <f t="shared" si="72"/>
        <v>0</v>
      </c>
      <c r="H24" s="66">
        <f t="shared" si="72"/>
        <v>0</v>
      </c>
      <c r="I24" s="66">
        <f t="shared" si="72"/>
        <v>0</v>
      </c>
      <c r="J24" s="66">
        <f t="shared" si="72"/>
        <v>0</v>
      </c>
      <c r="K24" s="66">
        <f t="shared" si="72"/>
        <v>0</v>
      </c>
      <c r="L24" s="66">
        <f t="shared" si="72"/>
        <v>0</v>
      </c>
      <c r="M24" s="66">
        <f t="shared" si="72"/>
        <v>0</v>
      </c>
      <c r="N24" s="66">
        <f t="shared" si="72"/>
        <v>0</v>
      </c>
      <c r="O24" s="66">
        <f t="shared" si="72"/>
        <v>0</v>
      </c>
      <c r="P24" s="66">
        <f t="shared" si="72"/>
        <v>0</v>
      </c>
      <c r="Q24" s="66">
        <f t="shared" si="72"/>
        <v>0</v>
      </c>
      <c r="R24" s="75">
        <f t="shared" si="41"/>
        <v>0</v>
      </c>
      <c r="S24" s="66">
        <f t="shared" si="71"/>
        <v>0</v>
      </c>
      <c r="T24" s="66">
        <f t="shared" si="71"/>
        <v>0</v>
      </c>
      <c r="U24" s="66">
        <f t="shared" si="70"/>
        <v>0</v>
      </c>
      <c r="V24" s="66">
        <f t="shared" si="70"/>
        <v>0</v>
      </c>
      <c r="W24" s="66">
        <f t="shared" si="70"/>
        <v>0</v>
      </c>
      <c r="X24" s="66">
        <f t="shared" si="70"/>
        <v>0</v>
      </c>
      <c r="Y24" s="66">
        <f t="shared" si="70"/>
        <v>0</v>
      </c>
      <c r="Z24" s="66">
        <f t="shared" si="70"/>
        <v>0</v>
      </c>
      <c r="AA24" s="66">
        <f t="shared" si="70"/>
        <v>0</v>
      </c>
      <c r="AB24" s="66">
        <f t="shared" si="70"/>
        <v>0</v>
      </c>
      <c r="AC24" s="66">
        <f t="shared" si="70"/>
        <v>0</v>
      </c>
      <c r="AD24" s="66">
        <f t="shared" si="70"/>
        <v>0</v>
      </c>
      <c r="AE24" s="75">
        <f t="shared" si="43"/>
        <v>0</v>
      </c>
      <c r="AF24" s="66">
        <f t="shared" ref="AF24:AQ33" si="73">IF(AF$2&gt;=$B$18,$E24,0)</f>
        <v>0</v>
      </c>
      <c r="AG24" s="66">
        <f t="shared" si="73"/>
        <v>0</v>
      </c>
      <c r="AH24" s="66">
        <f t="shared" si="73"/>
        <v>0</v>
      </c>
      <c r="AI24" s="66">
        <f t="shared" si="73"/>
        <v>0</v>
      </c>
      <c r="AJ24" s="66">
        <f t="shared" si="73"/>
        <v>0</v>
      </c>
      <c r="AK24" s="66">
        <f t="shared" si="73"/>
        <v>0</v>
      </c>
      <c r="AL24" s="66">
        <f t="shared" si="73"/>
        <v>0</v>
      </c>
      <c r="AM24" s="66">
        <f t="shared" si="73"/>
        <v>0</v>
      </c>
      <c r="AN24" s="66">
        <f t="shared" si="73"/>
        <v>0</v>
      </c>
      <c r="AO24" s="66">
        <f t="shared" si="73"/>
        <v>0</v>
      </c>
      <c r="AP24" s="66">
        <f t="shared" si="73"/>
        <v>0</v>
      </c>
      <c r="AQ24" s="66">
        <f t="shared" si="73"/>
        <v>0</v>
      </c>
      <c r="AR24" s="75">
        <f t="shared" si="45"/>
        <v>0</v>
      </c>
      <c r="AS24" s="66">
        <f t="shared" ref="AS24:BD33" si="74">IF(AS$2&gt;=$B$18,$E24,0)</f>
        <v>0</v>
      </c>
      <c r="AT24" s="66">
        <f t="shared" si="74"/>
        <v>0</v>
      </c>
      <c r="AU24" s="66">
        <f t="shared" si="74"/>
        <v>0</v>
      </c>
      <c r="AV24" s="66">
        <f t="shared" si="74"/>
        <v>0</v>
      </c>
      <c r="AW24" s="66">
        <f t="shared" si="74"/>
        <v>0</v>
      </c>
      <c r="AX24" s="66">
        <f t="shared" si="74"/>
        <v>0</v>
      </c>
      <c r="AY24" s="66">
        <f t="shared" si="74"/>
        <v>0</v>
      </c>
      <c r="AZ24" s="66">
        <f t="shared" si="74"/>
        <v>0</v>
      </c>
      <c r="BA24" s="66">
        <f t="shared" si="74"/>
        <v>0</v>
      </c>
      <c r="BB24" s="66">
        <f t="shared" si="74"/>
        <v>0</v>
      </c>
      <c r="BC24" s="66">
        <f t="shared" si="74"/>
        <v>0</v>
      </c>
      <c r="BD24" s="66">
        <f t="shared" si="74"/>
        <v>0</v>
      </c>
      <c r="BE24" s="75">
        <f t="shared" si="47"/>
        <v>0</v>
      </c>
      <c r="BF24" s="66">
        <f t="shared" ref="BF24:BQ33" si="75">IF(BF$2&gt;=$B$18,$E24,0)</f>
        <v>0</v>
      </c>
      <c r="BG24" s="66">
        <f t="shared" si="75"/>
        <v>0</v>
      </c>
      <c r="BH24" s="66">
        <f t="shared" si="75"/>
        <v>0</v>
      </c>
      <c r="BI24" s="66">
        <f t="shared" si="75"/>
        <v>0</v>
      </c>
      <c r="BJ24" s="66">
        <f t="shared" si="75"/>
        <v>0</v>
      </c>
      <c r="BK24" s="66">
        <f t="shared" si="75"/>
        <v>0</v>
      </c>
      <c r="BL24" s="66">
        <f t="shared" si="75"/>
        <v>0</v>
      </c>
      <c r="BM24" s="66">
        <f t="shared" si="75"/>
        <v>0</v>
      </c>
      <c r="BN24" s="66">
        <f t="shared" si="75"/>
        <v>0</v>
      </c>
      <c r="BO24" s="66">
        <f t="shared" si="75"/>
        <v>0</v>
      </c>
      <c r="BP24" s="66">
        <f t="shared" si="75"/>
        <v>0</v>
      </c>
      <c r="BQ24" s="66">
        <f t="shared" si="75"/>
        <v>0</v>
      </c>
      <c r="BR24" s="75">
        <f t="shared" si="49"/>
        <v>0</v>
      </c>
      <c r="BS24" s="66">
        <f t="shared" ref="BS24:CD33" si="76">IF(BS$2&gt;=$B$18,$E24,0)</f>
        <v>0</v>
      </c>
      <c r="BT24" s="66">
        <f t="shared" si="76"/>
        <v>0</v>
      </c>
      <c r="BU24" s="66">
        <f t="shared" si="76"/>
        <v>0</v>
      </c>
      <c r="BV24" s="66">
        <f t="shared" si="76"/>
        <v>0</v>
      </c>
      <c r="BW24" s="66">
        <f t="shared" si="76"/>
        <v>0</v>
      </c>
      <c r="BX24" s="66">
        <f t="shared" si="76"/>
        <v>0</v>
      </c>
      <c r="BY24" s="66">
        <f t="shared" si="76"/>
        <v>0</v>
      </c>
      <c r="BZ24" s="66">
        <f t="shared" si="76"/>
        <v>0</v>
      </c>
      <c r="CA24" s="66">
        <f t="shared" si="76"/>
        <v>0</v>
      </c>
      <c r="CB24" s="66">
        <f t="shared" si="76"/>
        <v>0</v>
      </c>
      <c r="CC24" s="66">
        <f t="shared" si="76"/>
        <v>0</v>
      </c>
      <c r="CD24" s="66">
        <f t="shared" si="76"/>
        <v>0</v>
      </c>
      <c r="CE24" s="75">
        <f t="shared" si="51"/>
        <v>0</v>
      </c>
      <c r="CF24" s="66">
        <f t="shared" ref="CF24:CQ33" si="77">IF(CF$2&gt;=$B$18,$E24,0)</f>
        <v>0</v>
      </c>
      <c r="CG24" s="66">
        <f t="shared" si="77"/>
        <v>0</v>
      </c>
      <c r="CH24" s="66">
        <f t="shared" si="77"/>
        <v>0</v>
      </c>
      <c r="CI24" s="66">
        <f t="shared" si="77"/>
        <v>0</v>
      </c>
      <c r="CJ24" s="66">
        <f t="shared" si="77"/>
        <v>0</v>
      </c>
      <c r="CK24" s="66">
        <f t="shared" si="77"/>
        <v>0</v>
      </c>
      <c r="CL24" s="66">
        <f t="shared" si="77"/>
        <v>0</v>
      </c>
      <c r="CM24" s="66">
        <f t="shared" si="77"/>
        <v>0</v>
      </c>
      <c r="CN24" s="66">
        <f t="shared" si="77"/>
        <v>0</v>
      </c>
      <c r="CO24" s="66">
        <f t="shared" si="77"/>
        <v>0</v>
      </c>
      <c r="CP24" s="66">
        <f t="shared" si="77"/>
        <v>0</v>
      </c>
      <c r="CQ24" s="66">
        <f t="shared" si="77"/>
        <v>0</v>
      </c>
      <c r="CR24" s="75">
        <f t="shared" si="53"/>
        <v>0</v>
      </c>
      <c r="CS24" s="66">
        <f t="shared" ref="CS24:DD33" si="78">IF(CS$2&gt;=$B$18,$E24,0)</f>
        <v>0</v>
      </c>
      <c r="CT24" s="66">
        <f t="shared" si="78"/>
        <v>0</v>
      </c>
      <c r="CU24" s="66">
        <f t="shared" si="78"/>
        <v>0</v>
      </c>
      <c r="CV24" s="66">
        <f t="shared" si="78"/>
        <v>0</v>
      </c>
      <c r="CW24" s="66">
        <f t="shared" si="78"/>
        <v>0</v>
      </c>
      <c r="CX24" s="66">
        <f t="shared" si="78"/>
        <v>0</v>
      </c>
      <c r="CY24" s="66">
        <f t="shared" si="78"/>
        <v>0</v>
      </c>
      <c r="CZ24" s="66">
        <f t="shared" si="78"/>
        <v>0</v>
      </c>
      <c r="DA24" s="66">
        <f t="shared" si="78"/>
        <v>0</v>
      </c>
      <c r="DB24" s="66">
        <f t="shared" si="78"/>
        <v>0</v>
      </c>
      <c r="DC24" s="66">
        <f t="shared" si="78"/>
        <v>0</v>
      </c>
      <c r="DD24" s="66">
        <f t="shared" si="78"/>
        <v>0</v>
      </c>
      <c r="DE24" s="75">
        <f t="shared" si="55"/>
        <v>0</v>
      </c>
      <c r="DF24" s="66">
        <f t="shared" ref="DF24:DQ33" si="79">IF(DF$2&gt;=$B$18,$E24,0)</f>
        <v>0</v>
      </c>
      <c r="DG24" s="66">
        <f t="shared" si="79"/>
        <v>0</v>
      </c>
      <c r="DH24" s="66">
        <f t="shared" si="79"/>
        <v>0</v>
      </c>
      <c r="DI24" s="66">
        <f t="shared" si="79"/>
        <v>0</v>
      </c>
      <c r="DJ24" s="66">
        <f t="shared" si="79"/>
        <v>0</v>
      </c>
      <c r="DK24" s="66">
        <f t="shared" si="79"/>
        <v>0</v>
      </c>
      <c r="DL24" s="66">
        <f t="shared" si="79"/>
        <v>0</v>
      </c>
      <c r="DM24" s="66">
        <f t="shared" si="79"/>
        <v>0</v>
      </c>
      <c r="DN24" s="66">
        <f t="shared" si="79"/>
        <v>0</v>
      </c>
      <c r="DO24" s="66">
        <f t="shared" si="79"/>
        <v>0</v>
      </c>
      <c r="DP24" s="66">
        <f t="shared" si="79"/>
        <v>0</v>
      </c>
      <c r="DQ24" s="66">
        <f t="shared" si="79"/>
        <v>0</v>
      </c>
      <c r="DR24" s="75">
        <f t="shared" si="57"/>
        <v>0</v>
      </c>
      <c r="DS24" s="66">
        <f t="shared" ref="DS24:ED33" si="80">IF(DS$2&gt;=$B$18,$E24,0)</f>
        <v>0</v>
      </c>
      <c r="DT24" s="66">
        <f t="shared" si="80"/>
        <v>0</v>
      </c>
      <c r="DU24" s="66">
        <f t="shared" si="80"/>
        <v>0</v>
      </c>
      <c r="DV24" s="66">
        <f t="shared" si="80"/>
        <v>0</v>
      </c>
      <c r="DW24" s="66">
        <f t="shared" si="80"/>
        <v>0</v>
      </c>
      <c r="DX24" s="66">
        <f t="shared" si="80"/>
        <v>0</v>
      </c>
      <c r="DY24" s="66">
        <f t="shared" si="80"/>
        <v>0</v>
      </c>
      <c r="DZ24" s="66">
        <f t="shared" si="80"/>
        <v>0</v>
      </c>
      <c r="EA24" s="66">
        <f t="shared" si="80"/>
        <v>0</v>
      </c>
      <c r="EB24" s="66">
        <f t="shared" si="80"/>
        <v>0</v>
      </c>
      <c r="EC24" s="66">
        <f t="shared" si="80"/>
        <v>0</v>
      </c>
      <c r="ED24" s="66">
        <f t="shared" si="80"/>
        <v>0</v>
      </c>
      <c r="EE24" s="76">
        <f t="shared" si="59"/>
        <v>0</v>
      </c>
    </row>
    <row r="25" spans="1:135" x14ac:dyDescent="0.2">
      <c r="A25" s="2"/>
      <c r="D25" s="2" t="s">
        <v>77</v>
      </c>
      <c r="E25" s="66">
        <v>0</v>
      </c>
      <c r="F25" s="66">
        <f t="shared" si="72"/>
        <v>0</v>
      </c>
      <c r="G25" s="66">
        <f t="shared" si="72"/>
        <v>0</v>
      </c>
      <c r="H25" s="66">
        <f t="shared" si="72"/>
        <v>0</v>
      </c>
      <c r="I25" s="66">
        <f t="shared" si="72"/>
        <v>0</v>
      </c>
      <c r="J25" s="66">
        <f t="shared" si="72"/>
        <v>0</v>
      </c>
      <c r="K25" s="66">
        <f t="shared" si="72"/>
        <v>0</v>
      </c>
      <c r="L25" s="66">
        <f t="shared" si="72"/>
        <v>0</v>
      </c>
      <c r="M25" s="66">
        <f t="shared" si="72"/>
        <v>0</v>
      </c>
      <c r="N25" s="66">
        <f t="shared" si="72"/>
        <v>0</v>
      </c>
      <c r="O25" s="66">
        <f t="shared" si="72"/>
        <v>0</v>
      </c>
      <c r="P25" s="66">
        <f t="shared" si="72"/>
        <v>0</v>
      </c>
      <c r="Q25" s="66">
        <f t="shared" si="72"/>
        <v>0</v>
      </c>
      <c r="R25" s="75">
        <f t="shared" si="41"/>
        <v>0</v>
      </c>
      <c r="S25" s="66">
        <f t="shared" si="71"/>
        <v>0</v>
      </c>
      <c r="T25" s="66">
        <f t="shared" si="71"/>
        <v>0</v>
      </c>
      <c r="U25" s="66">
        <f t="shared" si="70"/>
        <v>0</v>
      </c>
      <c r="V25" s="66">
        <f t="shared" si="70"/>
        <v>0</v>
      </c>
      <c r="W25" s="66">
        <f t="shared" si="70"/>
        <v>0</v>
      </c>
      <c r="X25" s="66">
        <f t="shared" si="70"/>
        <v>0</v>
      </c>
      <c r="Y25" s="66">
        <f t="shared" si="70"/>
        <v>0</v>
      </c>
      <c r="Z25" s="66">
        <f t="shared" si="70"/>
        <v>0</v>
      </c>
      <c r="AA25" s="66">
        <f t="shared" si="70"/>
        <v>0</v>
      </c>
      <c r="AB25" s="66">
        <f t="shared" si="70"/>
        <v>0</v>
      </c>
      <c r="AC25" s="66">
        <f t="shared" si="70"/>
        <v>0</v>
      </c>
      <c r="AD25" s="66">
        <f t="shared" si="70"/>
        <v>0</v>
      </c>
      <c r="AE25" s="75">
        <f t="shared" si="43"/>
        <v>0</v>
      </c>
      <c r="AF25" s="66">
        <f t="shared" si="73"/>
        <v>0</v>
      </c>
      <c r="AG25" s="66">
        <f t="shared" si="73"/>
        <v>0</v>
      </c>
      <c r="AH25" s="66">
        <f t="shared" si="73"/>
        <v>0</v>
      </c>
      <c r="AI25" s="66">
        <f t="shared" si="73"/>
        <v>0</v>
      </c>
      <c r="AJ25" s="66">
        <f t="shared" si="73"/>
        <v>0</v>
      </c>
      <c r="AK25" s="66">
        <f t="shared" si="73"/>
        <v>0</v>
      </c>
      <c r="AL25" s="66">
        <f t="shared" si="73"/>
        <v>0</v>
      </c>
      <c r="AM25" s="66">
        <f t="shared" si="73"/>
        <v>0</v>
      </c>
      <c r="AN25" s="66">
        <f t="shared" si="73"/>
        <v>0</v>
      </c>
      <c r="AO25" s="66">
        <f t="shared" si="73"/>
        <v>0</v>
      </c>
      <c r="AP25" s="66">
        <f t="shared" si="73"/>
        <v>0</v>
      </c>
      <c r="AQ25" s="66">
        <f t="shared" si="73"/>
        <v>0</v>
      </c>
      <c r="AR25" s="75">
        <f t="shared" si="45"/>
        <v>0</v>
      </c>
      <c r="AS25" s="66">
        <f t="shared" si="74"/>
        <v>0</v>
      </c>
      <c r="AT25" s="66">
        <f t="shared" si="74"/>
        <v>0</v>
      </c>
      <c r="AU25" s="66">
        <f t="shared" si="74"/>
        <v>0</v>
      </c>
      <c r="AV25" s="66">
        <f t="shared" si="74"/>
        <v>0</v>
      </c>
      <c r="AW25" s="66">
        <f t="shared" si="74"/>
        <v>0</v>
      </c>
      <c r="AX25" s="66">
        <f t="shared" si="74"/>
        <v>0</v>
      </c>
      <c r="AY25" s="66">
        <f t="shared" si="74"/>
        <v>0</v>
      </c>
      <c r="AZ25" s="66">
        <f t="shared" si="74"/>
        <v>0</v>
      </c>
      <c r="BA25" s="66">
        <f t="shared" si="74"/>
        <v>0</v>
      </c>
      <c r="BB25" s="66">
        <f t="shared" si="74"/>
        <v>0</v>
      </c>
      <c r="BC25" s="66">
        <f t="shared" si="74"/>
        <v>0</v>
      </c>
      <c r="BD25" s="66">
        <f t="shared" si="74"/>
        <v>0</v>
      </c>
      <c r="BE25" s="75">
        <f t="shared" si="47"/>
        <v>0</v>
      </c>
      <c r="BF25" s="66">
        <f t="shared" si="75"/>
        <v>0</v>
      </c>
      <c r="BG25" s="66">
        <f t="shared" si="75"/>
        <v>0</v>
      </c>
      <c r="BH25" s="66">
        <f t="shared" si="75"/>
        <v>0</v>
      </c>
      <c r="BI25" s="66">
        <f t="shared" si="75"/>
        <v>0</v>
      </c>
      <c r="BJ25" s="66">
        <f t="shared" si="75"/>
        <v>0</v>
      </c>
      <c r="BK25" s="66">
        <f t="shared" si="75"/>
        <v>0</v>
      </c>
      <c r="BL25" s="66">
        <f t="shared" si="75"/>
        <v>0</v>
      </c>
      <c r="BM25" s="66">
        <f t="shared" si="75"/>
        <v>0</v>
      </c>
      <c r="BN25" s="66">
        <f t="shared" si="75"/>
        <v>0</v>
      </c>
      <c r="BO25" s="66">
        <f t="shared" si="75"/>
        <v>0</v>
      </c>
      <c r="BP25" s="66">
        <f t="shared" si="75"/>
        <v>0</v>
      </c>
      <c r="BQ25" s="66">
        <f t="shared" si="75"/>
        <v>0</v>
      </c>
      <c r="BR25" s="75">
        <f t="shared" si="49"/>
        <v>0</v>
      </c>
      <c r="BS25" s="66">
        <f t="shared" si="76"/>
        <v>0</v>
      </c>
      <c r="BT25" s="66">
        <f t="shared" si="76"/>
        <v>0</v>
      </c>
      <c r="BU25" s="66">
        <f t="shared" si="76"/>
        <v>0</v>
      </c>
      <c r="BV25" s="66">
        <f t="shared" si="76"/>
        <v>0</v>
      </c>
      <c r="BW25" s="66">
        <f t="shared" si="76"/>
        <v>0</v>
      </c>
      <c r="BX25" s="66">
        <f t="shared" si="76"/>
        <v>0</v>
      </c>
      <c r="BY25" s="66">
        <f t="shared" si="76"/>
        <v>0</v>
      </c>
      <c r="BZ25" s="66">
        <f t="shared" si="76"/>
        <v>0</v>
      </c>
      <c r="CA25" s="66">
        <f t="shared" si="76"/>
        <v>0</v>
      </c>
      <c r="CB25" s="66">
        <f t="shared" si="76"/>
        <v>0</v>
      </c>
      <c r="CC25" s="66">
        <f t="shared" si="76"/>
        <v>0</v>
      </c>
      <c r="CD25" s="66">
        <f t="shared" si="76"/>
        <v>0</v>
      </c>
      <c r="CE25" s="75">
        <f t="shared" si="51"/>
        <v>0</v>
      </c>
      <c r="CF25" s="66">
        <f t="shared" si="77"/>
        <v>0</v>
      </c>
      <c r="CG25" s="66">
        <f t="shared" si="77"/>
        <v>0</v>
      </c>
      <c r="CH25" s="66">
        <f t="shared" si="77"/>
        <v>0</v>
      </c>
      <c r="CI25" s="66">
        <f t="shared" si="77"/>
        <v>0</v>
      </c>
      <c r="CJ25" s="66">
        <f t="shared" si="77"/>
        <v>0</v>
      </c>
      <c r="CK25" s="66">
        <f t="shared" si="77"/>
        <v>0</v>
      </c>
      <c r="CL25" s="66">
        <f t="shared" si="77"/>
        <v>0</v>
      </c>
      <c r="CM25" s="66">
        <f t="shared" si="77"/>
        <v>0</v>
      </c>
      <c r="CN25" s="66">
        <f t="shared" si="77"/>
        <v>0</v>
      </c>
      <c r="CO25" s="66">
        <f t="shared" si="77"/>
        <v>0</v>
      </c>
      <c r="CP25" s="66">
        <f t="shared" si="77"/>
        <v>0</v>
      </c>
      <c r="CQ25" s="66">
        <f t="shared" si="77"/>
        <v>0</v>
      </c>
      <c r="CR25" s="75">
        <f t="shared" si="53"/>
        <v>0</v>
      </c>
      <c r="CS25" s="66">
        <f t="shared" si="78"/>
        <v>0</v>
      </c>
      <c r="CT25" s="66">
        <f t="shared" si="78"/>
        <v>0</v>
      </c>
      <c r="CU25" s="66">
        <f t="shared" si="78"/>
        <v>0</v>
      </c>
      <c r="CV25" s="66">
        <f t="shared" si="78"/>
        <v>0</v>
      </c>
      <c r="CW25" s="66">
        <f t="shared" si="78"/>
        <v>0</v>
      </c>
      <c r="CX25" s="66">
        <f t="shared" si="78"/>
        <v>0</v>
      </c>
      <c r="CY25" s="66">
        <f t="shared" si="78"/>
        <v>0</v>
      </c>
      <c r="CZ25" s="66">
        <f t="shared" si="78"/>
        <v>0</v>
      </c>
      <c r="DA25" s="66">
        <f t="shared" si="78"/>
        <v>0</v>
      </c>
      <c r="DB25" s="66">
        <f t="shared" si="78"/>
        <v>0</v>
      </c>
      <c r="DC25" s="66">
        <f t="shared" si="78"/>
        <v>0</v>
      </c>
      <c r="DD25" s="66">
        <f t="shared" si="78"/>
        <v>0</v>
      </c>
      <c r="DE25" s="75">
        <f t="shared" si="55"/>
        <v>0</v>
      </c>
      <c r="DF25" s="66">
        <f t="shared" si="79"/>
        <v>0</v>
      </c>
      <c r="DG25" s="66">
        <f t="shared" si="79"/>
        <v>0</v>
      </c>
      <c r="DH25" s="66">
        <f t="shared" si="79"/>
        <v>0</v>
      </c>
      <c r="DI25" s="66">
        <f t="shared" si="79"/>
        <v>0</v>
      </c>
      <c r="DJ25" s="66">
        <f t="shared" si="79"/>
        <v>0</v>
      </c>
      <c r="DK25" s="66">
        <f t="shared" si="79"/>
        <v>0</v>
      </c>
      <c r="DL25" s="66">
        <f t="shared" si="79"/>
        <v>0</v>
      </c>
      <c r="DM25" s="66">
        <f t="shared" si="79"/>
        <v>0</v>
      </c>
      <c r="DN25" s="66">
        <f t="shared" si="79"/>
        <v>0</v>
      </c>
      <c r="DO25" s="66">
        <f t="shared" si="79"/>
        <v>0</v>
      </c>
      <c r="DP25" s="66">
        <f t="shared" si="79"/>
        <v>0</v>
      </c>
      <c r="DQ25" s="66">
        <f t="shared" si="79"/>
        <v>0</v>
      </c>
      <c r="DR25" s="75">
        <f t="shared" si="57"/>
        <v>0</v>
      </c>
      <c r="DS25" s="66">
        <f t="shared" si="80"/>
        <v>0</v>
      </c>
      <c r="DT25" s="66">
        <f t="shared" si="80"/>
        <v>0</v>
      </c>
      <c r="DU25" s="66">
        <f t="shared" si="80"/>
        <v>0</v>
      </c>
      <c r="DV25" s="66">
        <f t="shared" si="80"/>
        <v>0</v>
      </c>
      <c r="DW25" s="66">
        <f t="shared" si="80"/>
        <v>0</v>
      </c>
      <c r="DX25" s="66">
        <f t="shared" si="80"/>
        <v>0</v>
      </c>
      <c r="DY25" s="66">
        <f t="shared" si="80"/>
        <v>0</v>
      </c>
      <c r="DZ25" s="66">
        <f t="shared" si="80"/>
        <v>0</v>
      </c>
      <c r="EA25" s="66">
        <f t="shared" si="80"/>
        <v>0</v>
      </c>
      <c r="EB25" s="66">
        <f t="shared" si="80"/>
        <v>0</v>
      </c>
      <c r="EC25" s="66">
        <f t="shared" si="80"/>
        <v>0</v>
      </c>
      <c r="ED25" s="66">
        <f t="shared" si="80"/>
        <v>0</v>
      </c>
      <c r="EE25" s="76">
        <f t="shared" si="59"/>
        <v>0</v>
      </c>
    </row>
    <row r="26" spans="1:135" x14ac:dyDescent="0.2">
      <c r="A26" s="2"/>
      <c r="D26" s="2" t="s">
        <v>78</v>
      </c>
      <c r="E26" s="66">
        <v>0</v>
      </c>
      <c r="F26" s="66">
        <f t="shared" si="72"/>
        <v>0</v>
      </c>
      <c r="G26" s="66">
        <f t="shared" si="72"/>
        <v>0</v>
      </c>
      <c r="H26" s="66">
        <f t="shared" si="72"/>
        <v>0</v>
      </c>
      <c r="I26" s="66">
        <f t="shared" si="72"/>
        <v>0</v>
      </c>
      <c r="J26" s="66">
        <f t="shared" si="72"/>
        <v>0</v>
      </c>
      <c r="K26" s="66">
        <f t="shared" si="72"/>
        <v>0</v>
      </c>
      <c r="L26" s="66">
        <f t="shared" si="72"/>
        <v>0</v>
      </c>
      <c r="M26" s="66">
        <f t="shared" si="72"/>
        <v>0</v>
      </c>
      <c r="N26" s="66">
        <f t="shared" si="72"/>
        <v>0</v>
      </c>
      <c r="O26" s="66">
        <f t="shared" si="72"/>
        <v>0</v>
      </c>
      <c r="P26" s="66">
        <f t="shared" si="72"/>
        <v>0</v>
      </c>
      <c r="Q26" s="66">
        <f t="shared" si="72"/>
        <v>0</v>
      </c>
      <c r="R26" s="75">
        <f t="shared" si="41"/>
        <v>0</v>
      </c>
      <c r="S26" s="66">
        <f t="shared" si="71"/>
        <v>0</v>
      </c>
      <c r="T26" s="66">
        <f t="shared" si="71"/>
        <v>0</v>
      </c>
      <c r="U26" s="66">
        <f t="shared" ref="U26:AD33" si="81">IF(U$2&gt;=$B$18,$E26,0)</f>
        <v>0</v>
      </c>
      <c r="V26" s="66">
        <f t="shared" si="81"/>
        <v>0</v>
      </c>
      <c r="W26" s="66">
        <f t="shared" si="81"/>
        <v>0</v>
      </c>
      <c r="X26" s="66">
        <f t="shared" si="81"/>
        <v>0</v>
      </c>
      <c r="Y26" s="66">
        <f t="shared" si="81"/>
        <v>0</v>
      </c>
      <c r="Z26" s="66">
        <f t="shared" si="81"/>
        <v>0</v>
      </c>
      <c r="AA26" s="66">
        <f t="shared" si="81"/>
        <v>0</v>
      </c>
      <c r="AB26" s="66">
        <f t="shared" si="81"/>
        <v>0</v>
      </c>
      <c r="AC26" s="66">
        <f t="shared" si="81"/>
        <v>0</v>
      </c>
      <c r="AD26" s="66">
        <f t="shared" si="81"/>
        <v>0</v>
      </c>
      <c r="AE26" s="75">
        <f t="shared" si="43"/>
        <v>0</v>
      </c>
      <c r="AF26" s="66">
        <f t="shared" si="73"/>
        <v>0</v>
      </c>
      <c r="AG26" s="66">
        <f t="shared" si="73"/>
        <v>0</v>
      </c>
      <c r="AH26" s="66">
        <f t="shared" si="73"/>
        <v>0</v>
      </c>
      <c r="AI26" s="66">
        <f t="shared" si="73"/>
        <v>0</v>
      </c>
      <c r="AJ26" s="66">
        <f t="shared" si="73"/>
        <v>0</v>
      </c>
      <c r="AK26" s="66">
        <f t="shared" si="73"/>
        <v>0</v>
      </c>
      <c r="AL26" s="66">
        <f t="shared" si="73"/>
        <v>0</v>
      </c>
      <c r="AM26" s="66">
        <f t="shared" si="73"/>
        <v>0</v>
      </c>
      <c r="AN26" s="66">
        <f t="shared" si="73"/>
        <v>0</v>
      </c>
      <c r="AO26" s="66">
        <f t="shared" si="73"/>
        <v>0</v>
      </c>
      <c r="AP26" s="66">
        <f t="shared" si="73"/>
        <v>0</v>
      </c>
      <c r="AQ26" s="66">
        <f t="shared" si="73"/>
        <v>0</v>
      </c>
      <c r="AR26" s="75">
        <f t="shared" si="45"/>
        <v>0</v>
      </c>
      <c r="AS26" s="66">
        <f t="shared" si="74"/>
        <v>0</v>
      </c>
      <c r="AT26" s="66">
        <f t="shared" si="74"/>
        <v>0</v>
      </c>
      <c r="AU26" s="66">
        <f t="shared" si="74"/>
        <v>0</v>
      </c>
      <c r="AV26" s="66">
        <f t="shared" si="74"/>
        <v>0</v>
      </c>
      <c r="AW26" s="66">
        <f t="shared" si="74"/>
        <v>0</v>
      </c>
      <c r="AX26" s="66">
        <f t="shared" si="74"/>
        <v>0</v>
      </c>
      <c r="AY26" s="66">
        <f t="shared" si="74"/>
        <v>0</v>
      </c>
      <c r="AZ26" s="66">
        <f t="shared" si="74"/>
        <v>0</v>
      </c>
      <c r="BA26" s="66">
        <f t="shared" si="74"/>
        <v>0</v>
      </c>
      <c r="BB26" s="66">
        <f t="shared" si="74"/>
        <v>0</v>
      </c>
      <c r="BC26" s="66">
        <f t="shared" si="74"/>
        <v>0</v>
      </c>
      <c r="BD26" s="66">
        <f t="shared" si="74"/>
        <v>0</v>
      </c>
      <c r="BE26" s="75">
        <f t="shared" si="47"/>
        <v>0</v>
      </c>
      <c r="BF26" s="66">
        <f t="shared" si="75"/>
        <v>0</v>
      </c>
      <c r="BG26" s="66">
        <f t="shared" si="75"/>
        <v>0</v>
      </c>
      <c r="BH26" s="66">
        <f t="shared" si="75"/>
        <v>0</v>
      </c>
      <c r="BI26" s="66">
        <f t="shared" si="75"/>
        <v>0</v>
      </c>
      <c r="BJ26" s="66">
        <f t="shared" si="75"/>
        <v>0</v>
      </c>
      <c r="BK26" s="66">
        <f t="shared" si="75"/>
        <v>0</v>
      </c>
      <c r="BL26" s="66">
        <f t="shared" si="75"/>
        <v>0</v>
      </c>
      <c r="BM26" s="66">
        <f t="shared" si="75"/>
        <v>0</v>
      </c>
      <c r="BN26" s="66">
        <f t="shared" si="75"/>
        <v>0</v>
      </c>
      <c r="BO26" s="66">
        <f t="shared" si="75"/>
        <v>0</v>
      </c>
      <c r="BP26" s="66">
        <f t="shared" si="75"/>
        <v>0</v>
      </c>
      <c r="BQ26" s="66">
        <f t="shared" si="75"/>
        <v>0</v>
      </c>
      <c r="BR26" s="75">
        <f t="shared" si="49"/>
        <v>0</v>
      </c>
      <c r="BS26" s="66">
        <f t="shared" si="76"/>
        <v>0</v>
      </c>
      <c r="BT26" s="66">
        <f t="shared" si="76"/>
        <v>0</v>
      </c>
      <c r="BU26" s="66">
        <f t="shared" si="76"/>
        <v>0</v>
      </c>
      <c r="BV26" s="66">
        <f t="shared" si="76"/>
        <v>0</v>
      </c>
      <c r="BW26" s="66">
        <f t="shared" si="76"/>
        <v>0</v>
      </c>
      <c r="BX26" s="66">
        <f t="shared" si="76"/>
        <v>0</v>
      </c>
      <c r="BY26" s="66">
        <f t="shared" si="76"/>
        <v>0</v>
      </c>
      <c r="BZ26" s="66">
        <f t="shared" si="76"/>
        <v>0</v>
      </c>
      <c r="CA26" s="66">
        <f t="shared" si="76"/>
        <v>0</v>
      </c>
      <c r="CB26" s="66">
        <f t="shared" si="76"/>
        <v>0</v>
      </c>
      <c r="CC26" s="66">
        <f t="shared" si="76"/>
        <v>0</v>
      </c>
      <c r="CD26" s="66">
        <f t="shared" si="76"/>
        <v>0</v>
      </c>
      <c r="CE26" s="75">
        <f t="shared" si="51"/>
        <v>0</v>
      </c>
      <c r="CF26" s="66">
        <f t="shared" si="77"/>
        <v>0</v>
      </c>
      <c r="CG26" s="66">
        <f t="shared" si="77"/>
        <v>0</v>
      </c>
      <c r="CH26" s="66">
        <f t="shared" si="77"/>
        <v>0</v>
      </c>
      <c r="CI26" s="66">
        <f t="shared" si="77"/>
        <v>0</v>
      </c>
      <c r="CJ26" s="66">
        <f t="shared" si="77"/>
        <v>0</v>
      </c>
      <c r="CK26" s="66">
        <f t="shared" si="77"/>
        <v>0</v>
      </c>
      <c r="CL26" s="66">
        <f t="shared" si="77"/>
        <v>0</v>
      </c>
      <c r="CM26" s="66">
        <f t="shared" si="77"/>
        <v>0</v>
      </c>
      <c r="CN26" s="66">
        <f t="shared" si="77"/>
        <v>0</v>
      </c>
      <c r="CO26" s="66">
        <f t="shared" si="77"/>
        <v>0</v>
      </c>
      <c r="CP26" s="66">
        <f t="shared" si="77"/>
        <v>0</v>
      </c>
      <c r="CQ26" s="66">
        <f t="shared" si="77"/>
        <v>0</v>
      </c>
      <c r="CR26" s="75">
        <f t="shared" si="53"/>
        <v>0</v>
      </c>
      <c r="CS26" s="66">
        <f t="shared" si="78"/>
        <v>0</v>
      </c>
      <c r="CT26" s="66">
        <f t="shared" si="78"/>
        <v>0</v>
      </c>
      <c r="CU26" s="66">
        <f t="shared" si="78"/>
        <v>0</v>
      </c>
      <c r="CV26" s="66">
        <f t="shared" si="78"/>
        <v>0</v>
      </c>
      <c r="CW26" s="66">
        <f t="shared" si="78"/>
        <v>0</v>
      </c>
      <c r="CX26" s="66">
        <f t="shared" si="78"/>
        <v>0</v>
      </c>
      <c r="CY26" s="66">
        <f t="shared" si="78"/>
        <v>0</v>
      </c>
      <c r="CZ26" s="66">
        <f t="shared" si="78"/>
        <v>0</v>
      </c>
      <c r="DA26" s="66">
        <f t="shared" si="78"/>
        <v>0</v>
      </c>
      <c r="DB26" s="66">
        <f t="shared" si="78"/>
        <v>0</v>
      </c>
      <c r="DC26" s="66">
        <f t="shared" si="78"/>
        <v>0</v>
      </c>
      <c r="DD26" s="66">
        <f t="shared" si="78"/>
        <v>0</v>
      </c>
      <c r="DE26" s="75">
        <f t="shared" si="55"/>
        <v>0</v>
      </c>
      <c r="DF26" s="66">
        <f t="shared" si="79"/>
        <v>0</v>
      </c>
      <c r="DG26" s="66">
        <f t="shared" si="79"/>
        <v>0</v>
      </c>
      <c r="DH26" s="66">
        <f t="shared" si="79"/>
        <v>0</v>
      </c>
      <c r="DI26" s="66">
        <f t="shared" si="79"/>
        <v>0</v>
      </c>
      <c r="DJ26" s="66">
        <f t="shared" si="79"/>
        <v>0</v>
      </c>
      <c r="DK26" s="66">
        <f t="shared" si="79"/>
        <v>0</v>
      </c>
      <c r="DL26" s="66">
        <f t="shared" si="79"/>
        <v>0</v>
      </c>
      <c r="DM26" s="66">
        <f t="shared" si="79"/>
        <v>0</v>
      </c>
      <c r="DN26" s="66">
        <f t="shared" si="79"/>
        <v>0</v>
      </c>
      <c r="DO26" s="66">
        <f t="shared" si="79"/>
        <v>0</v>
      </c>
      <c r="DP26" s="66">
        <f t="shared" si="79"/>
        <v>0</v>
      </c>
      <c r="DQ26" s="66">
        <f t="shared" si="79"/>
        <v>0</v>
      </c>
      <c r="DR26" s="75">
        <f t="shared" si="57"/>
        <v>0</v>
      </c>
      <c r="DS26" s="66">
        <f t="shared" si="80"/>
        <v>0</v>
      </c>
      <c r="DT26" s="66">
        <f t="shared" si="80"/>
        <v>0</v>
      </c>
      <c r="DU26" s="66">
        <f t="shared" si="80"/>
        <v>0</v>
      </c>
      <c r="DV26" s="66">
        <f t="shared" si="80"/>
        <v>0</v>
      </c>
      <c r="DW26" s="66">
        <f t="shared" si="80"/>
        <v>0</v>
      </c>
      <c r="DX26" s="66">
        <f t="shared" si="80"/>
        <v>0</v>
      </c>
      <c r="DY26" s="66">
        <f t="shared" si="80"/>
        <v>0</v>
      </c>
      <c r="DZ26" s="66">
        <f t="shared" si="80"/>
        <v>0</v>
      </c>
      <c r="EA26" s="66">
        <f t="shared" si="80"/>
        <v>0</v>
      </c>
      <c r="EB26" s="66">
        <f t="shared" si="80"/>
        <v>0</v>
      </c>
      <c r="EC26" s="66">
        <f t="shared" si="80"/>
        <v>0</v>
      </c>
      <c r="ED26" s="66">
        <f t="shared" si="80"/>
        <v>0</v>
      </c>
      <c r="EE26" s="76">
        <f t="shared" si="59"/>
        <v>0</v>
      </c>
    </row>
    <row r="27" spans="1:135" x14ac:dyDescent="0.2">
      <c r="A27" s="2"/>
      <c r="D27" s="2" t="s">
        <v>79</v>
      </c>
      <c r="E27" s="66">
        <v>100</v>
      </c>
      <c r="F27" s="66">
        <f t="shared" si="72"/>
        <v>0</v>
      </c>
      <c r="G27" s="66">
        <f t="shared" si="72"/>
        <v>0</v>
      </c>
      <c r="H27" s="66">
        <f t="shared" si="72"/>
        <v>0</v>
      </c>
      <c r="I27" s="66">
        <f t="shared" si="72"/>
        <v>0</v>
      </c>
      <c r="J27" s="66">
        <f t="shared" si="72"/>
        <v>0</v>
      </c>
      <c r="K27" s="66">
        <f t="shared" si="72"/>
        <v>0</v>
      </c>
      <c r="L27" s="66">
        <f t="shared" si="72"/>
        <v>0</v>
      </c>
      <c r="M27" s="66">
        <f t="shared" si="72"/>
        <v>0</v>
      </c>
      <c r="N27" s="66">
        <f t="shared" si="72"/>
        <v>0</v>
      </c>
      <c r="O27" s="66">
        <f t="shared" si="72"/>
        <v>0</v>
      </c>
      <c r="P27" s="66">
        <f t="shared" si="72"/>
        <v>100</v>
      </c>
      <c r="Q27" s="66">
        <f t="shared" si="72"/>
        <v>100</v>
      </c>
      <c r="R27" s="75">
        <f t="shared" si="41"/>
        <v>200</v>
      </c>
      <c r="S27" s="66">
        <v>0</v>
      </c>
      <c r="T27" s="66">
        <v>0</v>
      </c>
      <c r="U27" s="66">
        <f t="shared" si="81"/>
        <v>100</v>
      </c>
      <c r="V27" s="66">
        <f t="shared" si="81"/>
        <v>100</v>
      </c>
      <c r="W27" s="66">
        <f t="shared" si="81"/>
        <v>100</v>
      </c>
      <c r="X27" s="66">
        <f t="shared" si="81"/>
        <v>100</v>
      </c>
      <c r="Y27" s="66">
        <f t="shared" si="81"/>
        <v>100</v>
      </c>
      <c r="Z27" s="66">
        <f t="shared" si="81"/>
        <v>100</v>
      </c>
      <c r="AA27" s="66">
        <f t="shared" si="81"/>
        <v>100</v>
      </c>
      <c r="AB27" s="66">
        <f t="shared" si="81"/>
        <v>100</v>
      </c>
      <c r="AC27" s="66">
        <f t="shared" si="81"/>
        <v>100</v>
      </c>
      <c r="AD27" s="66">
        <f t="shared" si="81"/>
        <v>100</v>
      </c>
      <c r="AE27" s="75">
        <f t="shared" si="43"/>
        <v>1000</v>
      </c>
      <c r="AF27" s="66">
        <f t="shared" si="73"/>
        <v>100</v>
      </c>
      <c r="AG27" s="66">
        <f t="shared" si="73"/>
        <v>100</v>
      </c>
      <c r="AH27" s="66">
        <f t="shared" si="73"/>
        <v>100</v>
      </c>
      <c r="AI27" s="66">
        <f t="shared" si="73"/>
        <v>100</v>
      </c>
      <c r="AJ27" s="66">
        <f t="shared" si="73"/>
        <v>100</v>
      </c>
      <c r="AK27" s="66">
        <f t="shared" si="73"/>
        <v>100</v>
      </c>
      <c r="AL27" s="66">
        <f t="shared" si="73"/>
        <v>100</v>
      </c>
      <c r="AM27" s="66">
        <f t="shared" si="73"/>
        <v>100</v>
      </c>
      <c r="AN27" s="66">
        <f t="shared" si="73"/>
        <v>100</v>
      </c>
      <c r="AO27" s="66">
        <f t="shared" si="73"/>
        <v>100</v>
      </c>
      <c r="AP27" s="66">
        <f t="shared" si="73"/>
        <v>100</v>
      </c>
      <c r="AQ27" s="66">
        <f t="shared" si="73"/>
        <v>100</v>
      </c>
      <c r="AR27" s="75">
        <f t="shared" si="45"/>
        <v>1200</v>
      </c>
      <c r="AS27" s="66">
        <f t="shared" si="74"/>
        <v>100</v>
      </c>
      <c r="AT27" s="66">
        <f t="shared" si="74"/>
        <v>100</v>
      </c>
      <c r="AU27" s="66">
        <f t="shared" si="74"/>
        <v>100</v>
      </c>
      <c r="AV27" s="66">
        <f t="shared" si="74"/>
        <v>100</v>
      </c>
      <c r="AW27" s="66">
        <f t="shared" si="74"/>
        <v>100</v>
      </c>
      <c r="AX27" s="66">
        <f t="shared" si="74"/>
        <v>100</v>
      </c>
      <c r="AY27" s="66">
        <f t="shared" si="74"/>
        <v>100</v>
      </c>
      <c r="AZ27" s="66">
        <f t="shared" si="74"/>
        <v>100</v>
      </c>
      <c r="BA27" s="66">
        <f t="shared" si="74"/>
        <v>100</v>
      </c>
      <c r="BB27" s="66">
        <f t="shared" si="74"/>
        <v>100</v>
      </c>
      <c r="BC27" s="66">
        <f t="shared" si="74"/>
        <v>100</v>
      </c>
      <c r="BD27" s="66">
        <f t="shared" si="74"/>
        <v>100</v>
      </c>
      <c r="BE27" s="75">
        <f t="shared" si="47"/>
        <v>1200</v>
      </c>
      <c r="BF27" s="66">
        <f t="shared" si="75"/>
        <v>100</v>
      </c>
      <c r="BG27" s="66">
        <f t="shared" si="75"/>
        <v>100</v>
      </c>
      <c r="BH27" s="66">
        <f t="shared" si="75"/>
        <v>100</v>
      </c>
      <c r="BI27" s="66">
        <f t="shared" si="75"/>
        <v>100</v>
      </c>
      <c r="BJ27" s="66">
        <f t="shared" si="75"/>
        <v>100</v>
      </c>
      <c r="BK27" s="66">
        <f t="shared" si="75"/>
        <v>100</v>
      </c>
      <c r="BL27" s="66">
        <f t="shared" si="75"/>
        <v>100</v>
      </c>
      <c r="BM27" s="66">
        <f t="shared" si="75"/>
        <v>100</v>
      </c>
      <c r="BN27" s="66">
        <f t="shared" si="75"/>
        <v>100</v>
      </c>
      <c r="BO27" s="66">
        <f t="shared" si="75"/>
        <v>100</v>
      </c>
      <c r="BP27" s="66">
        <f t="shared" si="75"/>
        <v>100</v>
      </c>
      <c r="BQ27" s="66">
        <f t="shared" si="75"/>
        <v>100</v>
      </c>
      <c r="BR27" s="75">
        <f t="shared" si="49"/>
        <v>1200</v>
      </c>
      <c r="BS27" s="66">
        <f t="shared" si="76"/>
        <v>100</v>
      </c>
      <c r="BT27" s="66">
        <f t="shared" si="76"/>
        <v>100</v>
      </c>
      <c r="BU27" s="66">
        <f t="shared" si="76"/>
        <v>100</v>
      </c>
      <c r="BV27" s="66">
        <f t="shared" si="76"/>
        <v>100</v>
      </c>
      <c r="BW27" s="66">
        <f t="shared" si="76"/>
        <v>100</v>
      </c>
      <c r="BX27" s="66">
        <f t="shared" si="76"/>
        <v>100</v>
      </c>
      <c r="BY27" s="66">
        <f t="shared" si="76"/>
        <v>100</v>
      </c>
      <c r="BZ27" s="66">
        <f t="shared" si="76"/>
        <v>100</v>
      </c>
      <c r="CA27" s="66">
        <f t="shared" si="76"/>
        <v>100</v>
      </c>
      <c r="CB27" s="66">
        <f t="shared" si="76"/>
        <v>100</v>
      </c>
      <c r="CC27" s="66">
        <f t="shared" si="76"/>
        <v>100</v>
      </c>
      <c r="CD27" s="66">
        <f t="shared" si="76"/>
        <v>100</v>
      </c>
      <c r="CE27" s="75">
        <f t="shared" si="51"/>
        <v>1200</v>
      </c>
      <c r="CF27" s="66">
        <f t="shared" si="77"/>
        <v>100</v>
      </c>
      <c r="CG27" s="66">
        <f t="shared" si="77"/>
        <v>100</v>
      </c>
      <c r="CH27" s="66">
        <f t="shared" si="77"/>
        <v>100</v>
      </c>
      <c r="CI27" s="66">
        <f t="shared" si="77"/>
        <v>100</v>
      </c>
      <c r="CJ27" s="66">
        <f t="shared" si="77"/>
        <v>100</v>
      </c>
      <c r="CK27" s="66">
        <f t="shared" si="77"/>
        <v>100</v>
      </c>
      <c r="CL27" s="66">
        <f t="shared" si="77"/>
        <v>100</v>
      </c>
      <c r="CM27" s="66">
        <f t="shared" si="77"/>
        <v>100</v>
      </c>
      <c r="CN27" s="66">
        <f t="shared" si="77"/>
        <v>100</v>
      </c>
      <c r="CO27" s="66">
        <f t="shared" si="77"/>
        <v>100</v>
      </c>
      <c r="CP27" s="66">
        <f t="shared" si="77"/>
        <v>100</v>
      </c>
      <c r="CQ27" s="66">
        <f t="shared" si="77"/>
        <v>100</v>
      </c>
      <c r="CR27" s="75">
        <f t="shared" si="53"/>
        <v>1200</v>
      </c>
      <c r="CS27" s="66">
        <f t="shared" si="78"/>
        <v>100</v>
      </c>
      <c r="CT27" s="66">
        <f t="shared" si="78"/>
        <v>100</v>
      </c>
      <c r="CU27" s="66">
        <f t="shared" si="78"/>
        <v>100</v>
      </c>
      <c r="CV27" s="66">
        <f t="shared" si="78"/>
        <v>100</v>
      </c>
      <c r="CW27" s="66">
        <f t="shared" si="78"/>
        <v>100</v>
      </c>
      <c r="CX27" s="66">
        <f t="shared" si="78"/>
        <v>100</v>
      </c>
      <c r="CY27" s="66">
        <f t="shared" si="78"/>
        <v>100</v>
      </c>
      <c r="CZ27" s="66">
        <f t="shared" si="78"/>
        <v>100</v>
      </c>
      <c r="DA27" s="66">
        <f t="shared" si="78"/>
        <v>100</v>
      </c>
      <c r="DB27" s="66">
        <f t="shared" si="78"/>
        <v>100</v>
      </c>
      <c r="DC27" s="66">
        <f t="shared" si="78"/>
        <v>100</v>
      </c>
      <c r="DD27" s="66">
        <f t="shared" si="78"/>
        <v>100</v>
      </c>
      <c r="DE27" s="75">
        <f t="shared" si="55"/>
        <v>1200</v>
      </c>
      <c r="DF27" s="66">
        <f t="shared" si="79"/>
        <v>100</v>
      </c>
      <c r="DG27" s="66">
        <f t="shared" si="79"/>
        <v>100</v>
      </c>
      <c r="DH27" s="66">
        <f t="shared" si="79"/>
        <v>100</v>
      </c>
      <c r="DI27" s="66">
        <f t="shared" si="79"/>
        <v>100</v>
      </c>
      <c r="DJ27" s="66">
        <f t="shared" si="79"/>
        <v>100</v>
      </c>
      <c r="DK27" s="66">
        <f t="shared" si="79"/>
        <v>100</v>
      </c>
      <c r="DL27" s="66">
        <f t="shared" si="79"/>
        <v>100</v>
      </c>
      <c r="DM27" s="66">
        <f t="shared" si="79"/>
        <v>100</v>
      </c>
      <c r="DN27" s="66">
        <f t="shared" si="79"/>
        <v>100</v>
      </c>
      <c r="DO27" s="66">
        <f t="shared" si="79"/>
        <v>100</v>
      </c>
      <c r="DP27" s="66">
        <f t="shared" si="79"/>
        <v>100</v>
      </c>
      <c r="DQ27" s="66">
        <f t="shared" si="79"/>
        <v>100</v>
      </c>
      <c r="DR27" s="75">
        <f t="shared" si="57"/>
        <v>1200</v>
      </c>
      <c r="DS27" s="66">
        <f t="shared" si="80"/>
        <v>100</v>
      </c>
      <c r="DT27" s="66">
        <f t="shared" si="80"/>
        <v>100</v>
      </c>
      <c r="DU27" s="66">
        <f t="shared" si="80"/>
        <v>100</v>
      </c>
      <c r="DV27" s="66">
        <f t="shared" si="80"/>
        <v>100</v>
      </c>
      <c r="DW27" s="66">
        <f t="shared" si="80"/>
        <v>100</v>
      </c>
      <c r="DX27" s="66">
        <f t="shared" si="80"/>
        <v>100</v>
      </c>
      <c r="DY27" s="66">
        <f t="shared" si="80"/>
        <v>100</v>
      </c>
      <c r="DZ27" s="66">
        <f t="shared" si="80"/>
        <v>100</v>
      </c>
      <c r="EA27" s="66">
        <f t="shared" si="80"/>
        <v>100</v>
      </c>
      <c r="EB27" s="66">
        <f t="shared" si="80"/>
        <v>100</v>
      </c>
      <c r="EC27" s="66">
        <f t="shared" si="80"/>
        <v>100</v>
      </c>
      <c r="ED27" s="66">
        <f t="shared" si="80"/>
        <v>100</v>
      </c>
      <c r="EE27" s="76">
        <f t="shared" si="59"/>
        <v>1200</v>
      </c>
    </row>
    <row r="28" spans="1:135" x14ac:dyDescent="0.2">
      <c r="A28" s="2"/>
      <c r="D28" s="2" t="s">
        <v>80</v>
      </c>
      <c r="F28" s="66">
        <f t="shared" ref="F28:K33" si="82">IF(F$2&gt;=$B$18,$E28,0)</f>
        <v>0</v>
      </c>
      <c r="G28" s="66">
        <f t="shared" si="82"/>
        <v>0</v>
      </c>
      <c r="H28" s="66">
        <f t="shared" si="82"/>
        <v>0</v>
      </c>
      <c r="I28" s="66">
        <f t="shared" si="82"/>
        <v>0</v>
      </c>
      <c r="J28" s="66">
        <f t="shared" si="82"/>
        <v>0</v>
      </c>
      <c r="K28" s="66">
        <f t="shared" si="82"/>
        <v>0</v>
      </c>
      <c r="L28" s="66">
        <v>3500</v>
      </c>
      <c r="M28" s="66">
        <f t="shared" ref="M28:Q31" si="83">IF(M$2&gt;=$B$18,$E28,0)</f>
        <v>0</v>
      </c>
      <c r="N28" s="66">
        <f t="shared" si="83"/>
        <v>0</v>
      </c>
      <c r="O28" s="66">
        <f t="shared" si="83"/>
        <v>0</v>
      </c>
      <c r="P28" s="66">
        <f t="shared" si="83"/>
        <v>0</v>
      </c>
      <c r="Q28" s="66">
        <f t="shared" si="83"/>
        <v>0</v>
      </c>
      <c r="R28" s="75">
        <f t="shared" si="41"/>
        <v>3500</v>
      </c>
      <c r="S28" s="66">
        <f>IF(S$2&gt;=$B$18,$E28,0)</f>
        <v>0</v>
      </c>
      <c r="T28" s="66">
        <f>IF(T$2&gt;=$B$18,$E28,0)</f>
        <v>0</v>
      </c>
      <c r="U28" s="66">
        <f t="shared" si="81"/>
        <v>0</v>
      </c>
      <c r="V28" s="66">
        <f t="shared" si="81"/>
        <v>0</v>
      </c>
      <c r="W28" s="66">
        <f t="shared" si="81"/>
        <v>0</v>
      </c>
      <c r="X28" s="66">
        <f t="shared" si="81"/>
        <v>0</v>
      </c>
      <c r="Y28" s="66">
        <f t="shared" si="81"/>
        <v>0</v>
      </c>
      <c r="Z28" s="66">
        <f t="shared" si="81"/>
        <v>0</v>
      </c>
      <c r="AA28" s="66">
        <f t="shared" si="81"/>
        <v>0</v>
      </c>
      <c r="AB28" s="66">
        <f t="shared" si="81"/>
        <v>0</v>
      </c>
      <c r="AC28" s="66">
        <f t="shared" si="81"/>
        <v>0</v>
      </c>
      <c r="AD28" s="66">
        <f t="shared" si="81"/>
        <v>0</v>
      </c>
      <c r="AE28" s="75">
        <f t="shared" si="43"/>
        <v>0</v>
      </c>
      <c r="AF28" s="66">
        <f t="shared" si="73"/>
        <v>0</v>
      </c>
      <c r="AG28" s="66">
        <f t="shared" si="73"/>
        <v>0</v>
      </c>
      <c r="AH28" s="66">
        <f t="shared" si="73"/>
        <v>0</v>
      </c>
      <c r="AI28" s="66">
        <f t="shared" si="73"/>
        <v>0</v>
      </c>
      <c r="AJ28" s="66">
        <f t="shared" si="73"/>
        <v>0</v>
      </c>
      <c r="AK28" s="66">
        <f t="shared" si="73"/>
        <v>0</v>
      </c>
      <c r="AL28" s="66">
        <f t="shared" si="73"/>
        <v>0</v>
      </c>
      <c r="AM28" s="66">
        <f t="shared" si="73"/>
        <v>0</v>
      </c>
      <c r="AN28" s="66">
        <f t="shared" si="73"/>
        <v>0</v>
      </c>
      <c r="AO28" s="66">
        <f t="shared" si="73"/>
        <v>0</v>
      </c>
      <c r="AP28" s="66">
        <f t="shared" si="73"/>
        <v>0</v>
      </c>
      <c r="AQ28" s="66">
        <f t="shared" si="73"/>
        <v>0</v>
      </c>
      <c r="AR28" s="75">
        <f t="shared" si="45"/>
        <v>0</v>
      </c>
      <c r="AS28" s="66">
        <f t="shared" si="74"/>
        <v>0</v>
      </c>
      <c r="AT28" s="66">
        <f t="shared" si="74"/>
        <v>0</v>
      </c>
      <c r="AU28" s="66">
        <f t="shared" si="74"/>
        <v>0</v>
      </c>
      <c r="AV28" s="66">
        <f t="shared" si="74"/>
        <v>0</v>
      </c>
      <c r="AW28" s="66">
        <f t="shared" si="74"/>
        <v>0</v>
      </c>
      <c r="AX28" s="66">
        <f t="shared" si="74"/>
        <v>0</v>
      </c>
      <c r="AY28" s="66">
        <f t="shared" si="74"/>
        <v>0</v>
      </c>
      <c r="AZ28" s="66">
        <f t="shared" si="74"/>
        <v>0</v>
      </c>
      <c r="BA28" s="66">
        <f t="shared" si="74"/>
        <v>0</v>
      </c>
      <c r="BB28" s="66">
        <f t="shared" si="74"/>
        <v>0</v>
      </c>
      <c r="BC28" s="66">
        <f t="shared" si="74"/>
        <v>0</v>
      </c>
      <c r="BD28" s="66">
        <f t="shared" si="74"/>
        <v>0</v>
      </c>
      <c r="BE28" s="75">
        <f t="shared" si="47"/>
        <v>0</v>
      </c>
      <c r="BF28" s="66">
        <f t="shared" si="75"/>
        <v>0</v>
      </c>
      <c r="BG28" s="66">
        <f t="shared" si="75"/>
        <v>0</v>
      </c>
      <c r="BH28" s="66">
        <f t="shared" si="75"/>
        <v>0</v>
      </c>
      <c r="BI28" s="66">
        <f t="shared" si="75"/>
        <v>0</v>
      </c>
      <c r="BJ28" s="66">
        <f t="shared" si="75"/>
        <v>0</v>
      </c>
      <c r="BK28" s="66">
        <f t="shared" si="75"/>
        <v>0</v>
      </c>
      <c r="BL28" s="66">
        <f t="shared" si="75"/>
        <v>0</v>
      </c>
      <c r="BM28" s="66">
        <f t="shared" si="75"/>
        <v>0</v>
      </c>
      <c r="BN28" s="66">
        <f t="shared" si="75"/>
        <v>0</v>
      </c>
      <c r="BO28" s="66">
        <f t="shared" si="75"/>
        <v>0</v>
      </c>
      <c r="BP28" s="66">
        <f t="shared" si="75"/>
        <v>0</v>
      </c>
      <c r="BQ28" s="66">
        <f t="shared" si="75"/>
        <v>0</v>
      </c>
      <c r="BR28" s="75">
        <f t="shared" si="49"/>
        <v>0</v>
      </c>
      <c r="BS28" s="66">
        <f t="shared" si="76"/>
        <v>0</v>
      </c>
      <c r="BT28" s="66">
        <f t="shared" si="76"/>
        <v>0</v>
      </c>
      <c r="BU28" s="66">
        <f t="shared" si="76"/>
        <v>0</v>
      </c>
      <c r="BV28" s="66">
        <f t="shared" si="76"/>
        <v>0</v>
      </c>
      <c r="BW28" s="66">
        <f t="shared" si="76"/>
        <v>0</v>
      </c>
      <c r="BX28" s="66">
        <f t="shared" si="76"/>
        <v>0</v>
      </c>
      <c r="BY28" s="66">
        <f t="shared" si="76"/>
        <v>0</v>
      </c>
      <c r="BZ28" s="66">
        <f t="shared" si="76"/>
        <v>0</v>
      </c>
      <c r="CA28" s="66">
        <f t="shared" si="76"/>
        <v>0</v>
      </c>
      <c r="CB28" s="66">
        <f t="shared" si="76"/>
        <v>0</v>
      </c>
      <c r="CC28" s="66">
        <f t="shared" si="76"/>
        <v>0</v>
      </c>
      <c r="CD28" s="66">
        <f t="shared" si="76"/>
        <v>0</v>
      </c>
      <c r="CE28" s="75">
        <f t="shared" si="51"/>
        <v>0</v>
      </c>
      <c r="CF28" s="66">
        <f t="shared" si="77"/>
        <v>0</v>
      </c>
      <c r="CG28" s="66">
        <f t="shared" si="77"/>
        <v>0</v>
      </c>
      <c r="CH28" s="66">
        <f t="shared" si="77"/>
        <v>0</v>
      </c>
      <c r="CI28" s="66">
        <f t="shared" si="77"/>
        <v>0</v>
      </c>
      <c r="CJ28" s="66">
        <f t="shared" si="77"/>
        <v>0</v>
      </c>
      <c r="CK28" s="66">
        <f t="shared" si="77"/>
        <v>0</v>
      </c>
      <c r="CL28" s="66">
        <f t="shared" si="77"/>
        <v>0</v>
      </c>
      <c r="CM28" s="66">
        <f t="shared" si="77"/>
        <v>0</v>
      </c>
      <c r="CN28" s="66">
        <f t="shared" si="77"/>
        <v>0</v>
      </c>
      <c r="CO28" s="66">
        <f t="shared" si="77"/>
        <v>0</v>
      </c>
      <c r="CP28" s="66">
        <f t="shared" si="77"/>
        <v>0</v>
      </c>
      <c r="CQ28" s="66">
        <f t="shared" si="77"/>
        <v>0</v>
      </c>
      <c r="CR28" s="75">
        <f t="shared" si="53"/>
        <v>0</v>
      </c>
      <c r="CS28" s="66">
        <f t="shared" si="78"/>
        <v>0</v>
      </c>
      <c r="CT28" s="66">
        <f t="shared" si="78"/>
        <v>0</v>
      </c>
      <c r="CU28" s="66">
        <f t="shared" si="78"/>
        <v>0</v>
      </c>
      <c r="CV28" s="66">
        <f t="shared" si="78"/>
        <v>0</v>
      </c>
      <c r="CW28" s="66">
        <f t="shared" si="78"/>
        <v>0</v>
      </c>
      <c r="CX28" s="66">
        <f t="shared" si="78"/>
        <v>0</v>
      </c>
      <c r="CY28" s="66">
        <f t="shared" si="78"/>
        <v>0</v>
      </c>
      <c r="CZ28" s="66">
        <f t="shared" si="78"/>
        <v>0</v>
      </c>
      <c r="DA28" s="66">
        <f t="shared" si="78"/>
        <v>0</v>
      </c>
      <c r="DB28" s="66">
        <f t="shared" si="78"/>
        <v>0</v>
      </c>
      <c r="DC28" s="66">
        <f t="shared" si="78"/>
        <v>0</v>
      </c>
      <c r="DD28" s="66">
        <f t="shared" si="78"/>
        <v>0</v>
      </c>
      <c r="DE28" s="75">
        <f t="shared" si="55"/>
        <v>0</v>
      </c>
      <c r="DF28" s="66">
        <f t="shared" si="79"/>
        <v>0</v>
      </c>
      <c r="DG28" s="66">
        <f t="shared" si="79"/>
        <v>0</v>
      </c>
      <c r="DH28" s="66">
        <f t="shared" si="79"/>
        <v>0</v>
      </c>
      <c r="DI28" s="66">
        <f t="shared" si="79"/>
        <v>0</v>
      </c>
      <c r="DJ28" s="66">
        <f t="shared" si="79"/>
        <v>0</v>
      </c>
      <c r="DK28" s="66">
        <f t="shared" si="79"/>
        <v>0</v>
      </c>
      <c r="DL28" s="66">
        <f t="shared" si="79"/>
        <v>0</v>
      </c>
      <c r="DM28" s="66">
        <f t="shared" si="79"/>
        <v>0</v>
      </c>
      <c r="DN28" s="66">
        <f t="shared" si="79"/>
        <v>0</v>
      </c>
      <c r="DO28" s="66">
        <f t="shared" si="79"/>
        <v>0</v>
      </c>
      <c r="DP28" s="66">
        <f t="shared" si="79"/>
        <v>0</v>
      </c>
      <c r="DQ28" s="66">
        <f t="shared" si="79"/>
        <v>0</v>
      </c>
      <c r="DR28" s="75">
        <f t="shared" si="57"/>
        <v>0</v>
      </c>
      <c r="DS28" s="66">
        <f t="shared" si="80"/>
        <v>0</v>
      </c>
      <c r="DT28" s="66">
        <f t="shared" si="80"/>
        <v>0</v>
      </c>
      <c r="DU28" s="66">
        <f t="shared" si="80"/>
        <v>0</v>
      </c>
      <c r="DV28" s="66">
        <f t="shared" si="80"/>
        <v>0</v>
      </c>
      <c r="DW28" s="66">
        <f t="shared" si="80"/>
        <v>0</v>
      </c>
      <c r="DX28" s="66">
        <f t="shared" si="80"/>
        <v>0</v>
      </c>
      <c r="DY28" s="66">
        <f t="shared" si="80"/>
        <v>0</v>
      </c>
      <c r="DZ28" s="66">
        <f t="shared" si="80"/>
        <v>0</v>
      </c>
      <c r="EA28" s="66">
        <f t="shared" si="80"/>
        <v>0</v>
      </c>
      <c r="EB28" s="66">
        <f t="shared" si="80"/>
        <v>0</v>
      </c>
      <c r="EC28" s="66">
        <f t="shared" si="80"/>
        <v>0</v>
      </c>
      <c r="ED28" s="66">
        <f t="shared" si="80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82"/>
        <v>0</v>
      </c>
      <c r="G29" s="66">
        <f t="shared" si="82"/>
        <v>0</v>
      </c>
      <c r="H29" s="66">
        <f t="shared" si="82"/>
        <v>0</v>
      </c>
      <c r="I29" s="66">
        <f t="shared" si="82"/>
        <v>0</v>
      </c>
      <c r="J29" s="66">
        <f t="shared" si="82"/>
        <v>0</v>
      </c>
      <c r="K29" s="66">
        <f t="shared" si="82"/>
        <v>0</v>
      </c>
      <c r="L29" s="66">
        <f>IF(L$2&gt;=$B$18,$E29,0)</f>
        <v>0</v>
      </c>
      <c r="M29" s="66">
        <f t="shared" si="83"/>
        <v>0</v>
      </c>
      <c r="N29" s="66">
        <f t="shared" si="83"/>
        <v>0</v>
      </c>
      <c r="O29" s="66">
        <f t="shared" si="83"/>
        <v>0</v>
      </c>
      <c r="P29" s="66">
        <f t="shared" si="83"/>
        <v>0</v>
      </c>
      <c r="Q29" s="66">
        <f t="shared" si="83"/>
        <v>0</v>
      </c>
      <c r="R29" s="75">
        <f t="shared" si="41"/>
        <v>0</v>
      </c>
      <c r="S29" s="66">
        <f>IF(S$2&gt;=$B$18,$E29,0)</f>
        <v>0</v>
      </c>
      <c r="T29" s="66">
        <f>IF(T$2&gt;=$B$18,$E29,0)</f>
        <v>0</v>
      </c>
      <c r="U29" s="66">
        <f t="shared" si="81"/>
        <v>0</v>
      </c>
      <c r="V29" s="66">
        <f t="shared" si="81"/>
        <v>0</v>
      </c>
      <c r="W29" s="66">
        <f t="shared" si="81"/>
        <v>0</v>
      </c>
      <c r="X29" s="66">
        <f t="shared" si="81"/>
        <v>0</v>
      </c>
      <c r="Y29" s="66">
        <f t="shared" si="81"/>
        <v>0</v>
      </c>
      <c r="Z29" s="66">
        <f t="shared" si="81"/>
        <v>0</v>
      </c>
      <c r="AA29" s="66">
        <f t="shared" si="81"/>
        <v>0</v>
      </c>
      <c r="AB29" s="66">
        <f t="shared" si="81"/>
        <v>0</v>
      </c>
      <c r="AC29" s="66">
        <f t="shared" si="81"/>
        <v>0</v>
      </c>
      <c r="AD29" s="66">
        <f t="shared" si="81"/>
        <v>0</v>
      </c>
      <c r="AE29" s="75">
        <f t="shared" si="43"/>
        <v>0</v>
      </c>
      <c r="AF29" s="66">
        <f t="shared" si="73"/>
        <v>0</v>
      </c>
      <c r="AG29" s="66">
        <f t="shared" si="73"/>
        <v>0</v>
      </c>
      <c r="AH29" s="66">
        <f t="shared" si="73"/>
        <v>0</v>
      </c>
      <c r="AI29" s="66">
        <f t="shared" si="73"/>
        <v>0</v>
      </c>
      <c r="AJ29" s="66">
        <f t="shared" si="73"/>
        <v>0</v>
      </c>
      <c r="AK29" s="66">
        <f t="shared" si="73"/>
        <v>0</v>
      </c>
      <c r="AL29" s="66">
        <f t="shared" si="73"/>
        <v>0</v>
      </c>
      <c r="AM29" s="66">
        <f t="shared" si="73"/>
        <v>0</v>
      </c>
      <c r="AN29" s="66">
        <f t="shared" si="73"/>
        <v>0</v>
      </c>
      <c r="AO29" s="66">
        <f t="shared" si="73"/>
        <v>0</v>
      </c>
      <c r="AP29" s="66">
        <f t="shared" si="73"/>
        <v>0</v>
      </c>
      <c r="AQ29" s="66">
        <f t="shared" si="73"/>
        <v>0</v>
      </c>
      <c r="AR29" s="75">
        <f t="shared" si="45"/>
        <v>0</v>
      </c>
      <c r="AS29" s="66">
        <f t="shared" si="74"/>
        <v>0</v>
      </c>
      <c r="AT29" s="66">
        <f t="shared" si="74"/>
        <v>0</v>
      </c>
      <c r="AU29" s="66">
        <f t="shared" si="74"/>
        <v>0</v>
      </c>
      <c r="AV29" s="66">
        <f t="shared" si="74"/>
        <v>0</v>
      </c>
      <c r="AW29" s="66">
        <f t="shared" si="74"/>
        <v>0</v>
      </c>
      <c r="AX29" s="66">
        <f t="shared" si="74"/>
        <v>0</v>
      </c>
      <c r="AY29" s="66">
        <f t="shared" si="74"/>
        <v>0</v>
      </c>
      <c r="AZ29" s="66">
        <f t="shared" si="74"/>
        <v>0</v>
      </c>
      <c r="BA29" s="66">
        <f t="shared" si="74"/>
        <v>0</v>
      </c>
      <c r="BB29" s="66">
        <f t="shared" si="74"/>
        <v>0</v>
      </c>
      <c r="BC29" s="66">
        <f t="shared" si="74"/>
        <v>0</v>
      </c>
      <c r="BD29" s="66">
        <f t="shared" si="74"/>
        <v>0</v>
      </c>
      <c r="BE29" s="75">
        <f t="shared" si="47"/>
        <v>0</v>
      </c>
      <c r="BF29" s="66">
        <f t="shared" si="75"/>
        <v>0</v>
      </c>
      <c r="BG29" s="66">
        <f t="shared" si="75"/>
        <v>0</v>
      </c>
      <c r="BH29" s="66">
        <f t="shared" si="75"/>
        <v>0</v>
      </c>
      <c r="BI29" s="66">
        <f t="shared" si="75"/>
        <v>0</v>
      </c>
      <c r="BJ29" s="66">
        <f t="shared" si="75"/>
        <v>0</v>
      </c>
      <c r="BK29" s="66">
        <f t="shared" si="75"/>
        <v>0</v>
      </c>
      <c r="BL29" s="66">
        <f t="shared" si="75"/>
        <v>0</v>
      </c>
      <c r="BM29" s="66">
        <f t="shared" si="75"/>
        <v>0</v>
      </c>
      <c r="BN29" s="66">
        <f t="shared" si="75"/>
        <v>0</v>
      </c>
      <c r="BO29" s="66">
        <f t="shared" si="75"/>
        <v>0</v>
      </c>
      <c r="BP29" s="66">
        <f t="shared" si="75"/>
        <v>0</v>
      </c>
      <c r="BQ29" s="66">
        <f t="shared" si="75"/>
        <v>0</v>
      </c>
      <c r="BR29" s="75">
        <f t="shared" si="49"/>
        <v>0</v>
      </c>
      <c r="BS29" s="66">
        <f t="shared" si="76"/>
        <v>0</v>
      </c>
      <c r="BT29" s="66">
        <f t="shared" si="76"/>
        <v>0</v>
      </c>
      <c r="BU29" s="66">
        <f t="shared" si="76"/>
        <v>0</v>
      </c>
      <c r="BV29" s="66">
        <f t="shared" si="76"/>
        <v>0</v>
      </c>
      <c r="BW29" s="66">
        <f t="shared" si="76"/>
        <v>0</v>
      </c>
      <c r="BX29" s="66">
        <f t="shared" si="76"/>
        <v>0</v>
      </c>
      <c r="BY29" s="66">
        <f t="shared" si="76"/>
        <v>0</v>
      </c>
      <c r="BZ29" s="66">
        <f t="shared" si="76"/>
        <v>0</v>
      </c>
      <c r="CA29" s="66">
        <f t="shared" si="76"/>
        <v>0</v>
      </c>
      <c r="CB29" s="66">
        <f t="shared" si="76"/>
        <v>0</v>
      </c>
      <c r="CC29" s="66">
        <f t="shared" si="76"/>
        <v>0</v>
      </c>
      <c r="CD29" s="66">
        <f t="shared" si="76"/>
        <v>0</v>
      </c>
      <c r="CE29" s="75">
        <f t="shared" si="51"/>
        <v>0</v>
      </c>
      <c r="CF29" s="66">
        <f t="shared" si="77"/>
        <v>0</v>
      </c>
      <c r="CG29" s="66">
        <f t="shared" si="77"/>
        <v>0</v>
      </c>
      <c r="CH29" s="66">
        <f t="shared" si="77"/>
        <v>0</v>
      </c>
      <c r="CI29" s="66">
        <f t="shared" si="77"/>
        <v>0</v>
      </c>
      <c r="CJ29" s="66">
        <f t="shared" si="77"/>
        <v>0</v>
      </c>
      <c r="CK29" s="66">
        <f t="shared" si="77"/>
        <v>0</v>
      </c>
      <c r="CL29" s="66">
        <f t="shared" si="77"/>
        <v>0</v>
      </c>
      <c r="CM29" s="66">
        <f t="shared" si="77"/>
        <v>0</v>
      </c>
      <c r="CN29" s="66">
        <f t="shared" si="77"/>
        <v>0</v>
      </c>
      <c r="CO29" s="66">
        <f t="shared" si="77"/>
        <v>0</v>
      </c>
      <c r="CP29" s="66">
        <f t="shared" si="77"/>
        <v>0</v>
      </c>
      <c r="CQ29" s="66">
        <f t="shared" si="77"/>
        <v>0</v>
      </c>
      <c r="CR29" s="75">
        <f t="shared" si="53"/>
        <v>0</v>
      </c>
      <c r="CS29" s="66">
        <f t="shared" si="78"/>
        <v>0</v>
      </c>
      <c r="CT29" s="66">
        <f t="shared" si="78"/>
        <v>0</v>
      </c>
      <c r="CU29" s="66">
        <f t="shared" si="78"/>
        <v>0</v>
      </c>
      <c r="CV29" s="66">
        <f t="shared" si="78"/>
        <v>0</v>
      </c>
      <c r="CW29" s="66">
        <f t="shared" si="78"/>
        <v>0</v>
      </c>
      <c r="CX29" s="66">
        <f t="shared" si="78"/>
        <v>0</v>
      </c>
      <c r="CY29" s="66">
        <f t="shared" si="78"/>
        <v>0</v>
      </c>
      <c r="CZ29" s="66">
        <f t="shared" si="78"/>
        <v>0</v>
      </c>
      <c r="DA29" s="66">
        <f t="shared" si="78"/>
        <v>0</v>
      </c>
      <c r="DB29" s="66">
        <f t="shared" si="78"/>
        <v>0</v>
      </c>
      <c r="DC29" s="66">
        <f t="shared" si="78"/>
        <v>0</v>
      </c>
      <c r="DD29" s="66">
        <f t="shared" si="78"/>
        <v>0</v>
      </c>
      <c r="DE29" s="75">
        <f t="shared" si="55"/>
        <v>0</v>
      </c>
      <c r="DF29" s="66">
        <f t="shared" si="79"/>
        <v>0</v>
      </c>
      <c r="DG29" s="66">
        <f t="shared" si="79"/>
        <v>0</v>
      </c>
      <c r="DH29" s="66">
        <f t="shared" si="79"/>
        <v>0</v>
      </c>
      <c r="DI29" s="66">
        <f t="shared" si="79"/>
        <v>0</v>
      </c>
      <c r="DJ29" s="66">
        <f t="shared" si="79"/>
        <v>0</v>
      </c>
      <c r="DK29" s="66">
        <f t="shared" si="79"/>
        <v>0</v>
      </c>
      <c r="DL29" s="66">
        <f t="shared" si="79"/>
        <v>0</v>
      </c>
      <c r="DM29" s="66">
        <f t="shared" si="79"/>
        <v>0</v>
      </c>
      <c r="DN29" s="66">
        <f t="shared" si="79"/>
        <v>0</v>
      </c>
      <c r="DO29" s="66">
        <f t="shared" si="79"/>
        <v>0</v>
      </c>
      <c r="DP29" s="66">
        <f t="shared" si="79"/>
        <v>0</v>
      </c>
      <c r="DQ29" s="66">
        <f t="shared" si="79"/>
        <v>0</v>
      </c>
      <c r="DR29" s="75">
        <f t="shared" si="57"/>
        <v>0</v>
      </c>
      <c r="DS29" s="66">
        <f t="shared" si="80"/>
        <v>0</v>
      </c>
      <c r="DT29" s="66">
        <f t="shared" si="80"/>
        <v>0</v>
      </c>
      <c r="DU29" s="66">
        <f t="shared" si="80"/>
        <v>0</v>
      </c>
      <c r="DV29" s="66">
        <f t="shared" si="80"/>
        <v>0</v>
      </c>
      <c r="DW29" s="66">
        <f t="shared" si="80"/>
        <v>0</v>
      </c>
      <c r="DX29" s="66">
        <f t="shared" si="80"/>
        <v>0</v>
      </c>
      <c r="DY29" s="66">
        <f t="shared" si="80"/>
        <v>0</v>
      </c>
      <c r="DZ29" s="66">
        <f t="shared" si="80"/>
        <v>0</v>
      </c>
      <c r="EA29" s="66">
        <f t="shared" si="80"/>
        <v>0</v>
      </c>
      <c r="EB29" s="66">
        <f t="shared" si="80"/>
        <v>0</v>
      </c>
      <c r="EC29" s="66">
        <f t="shared" si="80"/>
        <v>0</v>
      </c>
      <c r="ED29" s="66">
        <f t="shared" si="80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82"/>
        <v>0</v>
      </c>
      <c r="G30" s="66">
        <f t="shared" si="82"/>
        <v>0</v>
      </c>
      <c r="H30" s="66">
        <f t="shared" si="82"/>
        <v>0</v>
      </c>
      <c r="I30" s="66">
        <f t="shared" si="82"/>
        <v>0</v>
      </c>
      <c r="J30" s="66">
        <f t="shared" si="82"/>
        <v>0</v>
      </c>
      <c r="K30" s="66">
        <f t="shared" si="82"/>
        <v>0</v>
      </c>
      <c r="L30" s="66">
        <f>IF(L$2&gt;=$B$18,$E30,0)</f>
        <v>0</v>
      </c>
      <c r="M30" s="66">
        <f t="shared" si="83"/>
        <v>0</v>
      </c>
      <c r="N30" s="66">
        <f t="shared" si="83"/>
        <v>0</v>
      </c>
      <c r="O30" s="66">
        <f t="shared" si="83"/>
        <v>0</v>
      </c>
      <c r="P30" s="66">
        <f t="shared" si="83"/>
        <v>0</v>
      </c>
      <c r="Q30" s="66">
        <f t="shared" si="83"/>
        <v>0</v>
      </c>
      <c r="R30" s="75">
        <f t="shared" si="41"/>
        <v>0</v>
      </c>
      <c r="S30" s="66">
        <v>0</v>
      </c>
      <c r="T30" s="66">
        <f>IF(T$2&gt;=$B$18,$E30,0)</f>
        <v>0</v>
      </c>
      <c r="U30" s="66">
        <f t="shared" si="81"/>
        <v>0</v>
      </c>
      <c r="V30" s="66">
        <f t="shared" si="81"/>
        <v>0</v>
      </c>
      <c r="W30" s="66">
        <f t="shared" si="81"/>
        <v>0</v>
      </c>
      <c r="X30" s="66">
        <f t="shared" si="81"/>
        <v>0</v>
      </c>
      <c r="Y30" s="66">
        <f t="shared" si="81"/>
        <v>0</v>
      </c>
      <c r="Z30" s="66">
        <f t="shared" si="81"/>
        <v>0</v>
      </c>
      <c r="AA30" s="66">
        <f t="shared" si="81"/>
        <v>0</v>
      </c>
      <c r="AB30" s="66">
        <f t="shared" si="81"/>
        <v>0</v>
      </c>
      <c r="AC30" s="66">
        <f t="shared" si="81"/>
        <v>0</v>
      </c>
      <c r="AD30" s="66">
        <f t="shared" si="81"/>
        <v>0</v>
      </c>
      <c r="AE30" s="75">
        <f t="shared" si="43"/>
        <v>0</v>
      </c>
      <c r="AF30" s="66">
        <f t="shared" si="73"/>
        <v>0</v>
      </c>
      <c r="AG30" s="66">
        <f t="shared" si="73"/>
        <v>0</v>
      </c>
      <c r="AH30" s="66">
        <f t="shared" si="73"/>
        <v>0</v>
      </c>
      <c r="AI30" s="66">
        <f t="shared" si="73"/>
        <v>0</v>
      </c>
      <c r="AJ30" s="66">
        <f t="shared" si="73"/>
        <v>0</v>
      </c>
      <c r="AK30" s="66">
        <f t="shared" si="73"/>
        <v>0</v>
      </c>
      <c r="AL30" s="66">
        <f t="shared" si="73"/>
        <v>0</v>
      </c>
      <c r="AM30" s="66">
        <f t="shared" si="73"/>
        <v>0</v>
      </c>
      <c r="AN30" s="66">
        <f t="shared" si="73"/>
        <v>0</v>
      </c>
      <c r="AO30" s="66">
        <f t="shared" si="73"/>
        <v>0</v>
      </c>
      <c r="AP30" s="66">
        <f t="shared" si="73"/>
        <v>0</v>
      </c>
      <c r="AQ30" s="66">
        <f t="shared" si="73"/>
        <v>0</v>
      </c>
      <c r="AR30" s="75">
        <f t="shared" si="45"/>
        <v>0</v>
      </c>
      <c r="AS30" s="66">
        <f t="shared" si="74"/>
        <v>0</v>
      </c>
      <c r="AT30" s="66">
        <f t="shared" si="74"/>
        <v>0</v>
      </c>
      <c r="AU30" s="66">
        <f t="shared" si="74"/>
        <v>0</v>
      </c>
      <c r="AV30" s="66">
        <f t="shared" si="74"/>
        <v>0</v>
      </c>
      <c r="AW30" s="66">
        <f t="shared" si="74"/>
        <v>0</v>
      </c>
      <c r="AX30" s="66">
        <f t="shared" si="74"/>
        <v>0</v>
      </c>
      <c r="AY30" s="66">
        <f t="shared" si="74"/>
        <v>0</v>
      </c>
      <c r="AZ30" s="66">
        <f t="shared" si="74"/>
        <v>0</v>
      </c>
      <c r="BA30" s="66">
        <f t="shared" si="74"/>
        <v>0</v>
      </c>
      <c r="BB30" s="66">
        <f t="shared" si="74"/>
        <v>0</v>
      </c>
      <c r="BC30" s="66">
        <f t="shared" si="74"/>
        <v>0</v>
      </c>
      <c r="BD30" s="66">
        <f t="shared" si="74"/>
        <v>0</v>
      </c>
      <c r="BE30" s="75">
        <f t="shared" si="47"/>
        <v>0</v>
      </c>
      <c r="BF30" s="66">
        <f t="shared" si="75"/>
        <v>0</v>
      </c>
      <c r="BG30" s="66">
        <f t="shared" si="75"/>
        <v>0</v>
      </c>
      <c r="BH30" s="66">
        <f t="shared" si="75"/>
        <v>0</v>
      </c>
      <c r="BI30" s="66">
        <f t="shared" si="75"/>
        <v>0</v>
      </c>
      <c r="BJ30" s="66">
        <f t="shared" si="75"/>
        <v>0</v>
      </c>
      <c r="BK30" s="66">
        <f t="shared" si="75"/>
        <v>0</v>
      </c>
      <c r="BL30" s="66">
        <f t="shared" si="75"/>
        <v>0</v>
      </c>
      <c r="BM30" s="66">
        <f t="shared" si="75"/>
        <v>0</v>
      </c>
      <c r="BN30" s="66">
        <f t="shared" si="75"/>
        <v>0</v>
      </c>
      <c r="BO30" s="66">
        <f t="shared" si="75"/>
        <v>0</v>
      </c>
      <c r="BP30" s="66">
        <f t="shared" si="75"/>
        <v>0</v>
      </c>
      <c r="BQ30" s="66">
        <f t="shared" si="75"/>
        <v>0</v>
      </c>
      <c r="BR30" s="75">
        <f t="shared" si="49"/>
        <v>0</v>
      </c>
      <c r="BS30" s="66">
        <f t="shared" si="76"/>
        <v>0</v>
      </c>
      <c r="BT30" s="66">
        <f t="shared" si="76"/>
        <v>0</v>
      </c>
      <c r="BU30" s="66">
        <f t="shared" si="76"/>
        <v>0</v>
      </c>
      <c r="BV30" s="66">
        <f t="shared" si="76"/>
        <v>0</v>
      </c>
      <c r="BW30" s="66">
        <f t="shared" si="76"/>
        <v>0</v>
      </c>
      <c r="BX30" s="66">
        <f t="shared" si="76"/>
        <v>0</v>
      </c>
      <c r="BY30" s="66">
        <f t="shared" si="76"/>
        <v>0</v>
      </c>
      <c r="BZ30" s="66">
        <f t="shared" si="76"/>
        <v>0</v>
      </c>
      <c r="CA30" s="66">
        <f t="shared" si="76"/>
        <v>0</v>
      </c>
      <c r="CB30" s="66">
        <f t="shared" si="76"/>
        <v>0</v>
      </c>
      <c r="CC30" s="66">
        <f t="shared" si="76"/>
        <v>0</v>
      </c>
      <c r="CD30" s="66">
        <f t="shared" si="76"/>
        <v>0</v>
      </c>
      <c r="CE30" s="75">
        <f t="shared" si="51"/>
        <v>0</v>
      </c>
      <c r="CF30" s="66">
        <f t="shared" si="77"/>
        <v>0</v>
      </c>
      <c r="CG30" s="66">
        <f t="shared" si="77"/>
        <v>0</v>
      </c>
      <c r="CH30" s="66">
        <f t="shared" si="77"/>
        <v>0</v>
      </c>
      <c r="CI30" s="66">
        <f t="shared" si="77"/>
        <v>0</v>
      </c>
      <c r="CJ30" s="66">
        <f t="shared" si="77"/>
        <v>0</v>
      </c>
      <c r="CK30" s="66">
        <f t="shared" si="77"/>
        <v>0</v>
      </c>
      <c r="CL30" s="66">
        <f t="shared" si="77"/>
        <v>0</v>
      </c>
      <c r="CM30" s="66">
        <f t="shared" si="77"/>
        <v>0</v>
      </c>
      <c r="CN30" s="66">
        <f t="shared" si="77"/>
        <v>0</v>
      </c>
      <c r="CO30" s="66">
        <f t="shared" si="77"/>
        <v>0</v>
      </c>
      <c r="CP30" s="66">
        <f t="shared" si="77"/>
        <v>0</v>
      </c>
      <c r="CQ30" s="66">
        <f t="shared" si="77"/>
        <v>0</v>
      </c>
      <c r="CR30" s="75">
        <f t="shared" si="53"/>
        <v>0</v>
      </c>
      <c r="CS30" s="66">
        <f t="shared" si="78"/>
        <v>0</v>
      </c>
      <c r="CT30" s="66">
        <f t="shared" si="78"/>
        <v>0</v>
      </c>
      <c r="CU30" s="66">
        <f t="shared" si="78"/>
        <v>0</v>
      </c>
      <c r="CV30" s="66">
        <f t="shared" si="78"/>
        <v>0</v>
      </c>
      <c r="CW30" s="66">
        <f t="shared" si="78"/>
        <v>0</v>
      </c>
      <c r="CX30" s="66">
        <f t="shared" si="78"/>
        <v>0</v>
      </c>
      <c r="CY30" s="66">
        <f t="shared" si="78"/>
        <v>0</v>
      </c>
      <c r="CZ30" s="66">
        <f t="shared" si="78"/>
        <v>0</v>
      </c>
      <c r="DA30" s="66">
        <f t="shared" si="78"/>
        <v>0</v>
      </c>
      <c r="DB30" s="66">
        <f t="shared" si="78"/>
        <v>0</v>
      </c>
      <c r="DC30" s="66">
        <f t="shared" si="78"/>
        <v>0</v>
      </c>
      <c r="DD30" s="66">
        <f t="shared" si="78"/>
        <v>0</v>
      </c>
      <c r="DE30" s="75">
        <f t="shared" si="55"/>
        <v>0</v>
      </c>
      <c r="DF30" s="66">
        <f t="shared" si="79"/>
        <v>0</v>
      </c>
      <c r="DG30" s="66">
        <f t="shared" si="79"/>
        <v>0</v>
      </c>
      <c r="DH30" s="66">
        <f t="shared" si="79"/>
        <v>0</v>
      </c>
      <c r="DI30" s="66">
        <f t="shared" si="79"/>
        <v>0</v>
      </c>
      <c r="DJ30" s="66">
        <f t="shared" si="79"/>
        <v>0</v>
      </c>
      <c r="DK30" s="66">
        <f t="shared" si="79"/>
        <v>0</v>
      </c>
      <c r="DL30" s="66">
        <f t="shared" si="79"/>
        <v>0</v>
      </c>
      <c r="DM30" s="66">
        <f t="shared" si="79"/>
        <v>0</v>
      </c>
      <c r="DN30" s="66">
        <f t="shared" si="79"/>
        <v>0</v>
      </c>
      <c r="DO30" s="66">
        <f t="shared" si="79"/>
        <v>0</v>
      </c>
      <c r="DP30" s="66">
        <f t="shared" si="79"/>
        <v>0</v>
      </c>
      <c r="DQ30" s="66">
        <f t="shared" si="79"/>
        <v>0</v>
      </c>
      <c r="DR30" s="75">
        <f t="shared" si="57"/>
        <v>0</v>
      </c>
      <c r="DS30" s="66">
        <f t="shared" si="80"/>
        <v>0</v>
      </c>
      <c r="DT30" s="66">
        <f t="shared" si="80"/>
        <v>0</v>
      </c>
      <c r="DU30" s="66">
        <f t="shared" si="80"/>
        <v>0</v>
      </c>
      <c r="DV30" s="66">
        <f t="shared" si="80"/>
        <v>0</v>
      </c>
      <c r="DW30" s="66">
        <f t="shared" si="80"/>
        <v>0</v>
      </c>
      <c r="DX30" s="66">
        <f t="shared" si="80"/>
        <v>0</v>
      </c>
      <c r="DY30" s="66">
        <f t="shared" si="80"/>
        <v>0</v>
      </c>
      <c r="DZ30" s="66">
        <f t="shared" si="80"/>
        <v>0</v>
      </c>
      <c r="EA30" s="66">
        <f t="shared" si="80"/>
        <v>0</v>
      </c>
      <c r="EB30" s="66">
        <f t="shared" si="80"/>
        <v>0</v>
      </c>
      <c r="EC30" s="66">
        <f t="shared" si="80"/>
        <v>0</v>
      </c>
      <c r="ED30" s="66">
        <f t="shared" si="80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82"/>
        <v>0</v>
      </c>
      <c r="G31" s="66">
        <f t="shared" si="82"/>
        <v>0</v>
      </c>
      <c r="H31" s="66">
        <f t="shared" si="82"/>
        <v>0</v>
      </c>
      <c r="I31" s="66">
        <f t="shared" si="82"/>
        <v>0</v>
      </c>
      <c r="J31" s="66">
        <f t="shared" si="82"/>
        <v>0</v>
      </c>
      <c r="K31" s="66">
        <f t="shared" si="82"/>
        <v>0</v>
      </c>
      <c r="L31" s="66">
        <f>IF(L$2&gt;=$B$18,$E31,0)</f>
        <v>0</v>
      </c>
      <c r="M31" s="66">
        <f t="shared" si="83"/>
        <v>0</v>
      </c>
      <c r="N31" s="66">
        <f t="shared" si="83"/>
        <v>0</v>
      </c>
      <c r="O31" s="66">
        <f t="shared" si="83"/>
        <v>0</v>
      </c>
      <c r="P31" s="66">
        <f t="shared" si="83"/>
        <v>0</v>
      </c>
      <c r="Q31" s="66">
        <f t="shared" si="83"/>
        <v>0</v>
      </c>
      <c r="R31" s="75">
        <f t="shared" si="41"/>
        <v>0</v>
      </c>
      <c r="S31" s="66">
        <f>IF(S$2&gt;=$B$18,$E31,0)</f>
        <v>0</v>
      </c>
      <c r="T31" s="66">
        <f>IF(T$2&gt;=$B$18,$E31,0)</f>
        <v>0</v>
      </c>
      <c r="U31" s="66">
        <f t="shared" si="81"/>
        <v>0</v>
      </c>
      <c r="V31" s="66">
        <f t="shared" si="81"/>
        <v>0</v>
      </c>
      <c r="W31" s="66">
        <f t="shared" si="81"/>
        <v>0</v>
      </c>
      <c r="X31" s="66">
        <f t="shared" si="81"/>
        <v>0</v>
      </c>
      <c r="Y31" s="66">
        <f t="shared" si="81"/>
        <v>0</v>
      </c>
      <c r="Z31" s="66">
        <f t="shared" si="81"/>
        <v>0</v>
      </c>
      <c r="AA31" s="66">
        <f t="shared" si="81"/>
        <v>0</v>
      </c>
      <c r="AB31" s="66">
        <f t="shared" si="81"/>
        <v>0</v>
      </c>
      <c r="AC31" s="66">
        <f t="shared" si="81"/>
        <v>0</v>
      </c>
      <c r="AD31" s="66">
        <f t="shared" si="81"/>
        <v>0</v>
      </c>
      <c r="AE31" s="75">
        <f t="shared" si="43"/>
        <v>0</v>
      </c>
      <c r="AF31" s="66">
        <f t="shared" si="73"/>
        <v>0</v>
      </c>
      <c r="AG31" s="66">
        <f t="shared" si="73"/>
        <v>0</v>
      </c>
      <c r="AH31" s="66">
        <f t="shared" si="73"/>
        <v>0</v>
      </c>
      <c r="AI31" s="66">
        <f t="shared" si="73"/>
        <v>0</v>
      </c>
      <c r="AJ31" s="66">
        <f t="shared" si="73"/>
        <v>0</v>
      </c>
      <c r="AK31" s="66">
        <f t="shared" si="73"/>
        <v>0</v>
      </c>
      <c r="AL31" s="66">
        <f t="shared" si="73"/>
        <v>0</v>
      </c>
      <c r="AM31" s="66">
        <f t="shared" si="73"/>
        <v>0</v>
      </c>
      <c r="AN31" s="66">
        <f t="shared" si="73"/>
        <v>0</v>
      </c>
      <c r="AO31" s="66">
        <f t="shared" si="73"/>
        <v>0</v>
      </c>
      <c r="AP31" s="66">
        <f t="shared" si="73"/>
        <v>0</v>
      </c>
      <c r="AQ31" s="66">
        <f t="shared" si="73"/>
        <v>0</v>
      </c>
      <c r="AR31" s="75">
        <f t="shared" si="45"/>
        <v>0</v>
      </c>
      <c r="AS31" s="66">
        <f t="shared" si="74"/>
        <v>0</v>
      </c>
      <c r="AT31" s="66">
        <f t="shared" si="74"/>
        <v>0</v>
      </c>
      <c r="AU31" s="66">
        <f t="shared" si="74"/>
        <v>0</v>
      </c>
      <c r="AV31" s="66">
        <f t="shared" si="74"/>
        <v>0</v>
      </c>
      <c r="AW31" s="66">
        <f t="shared" si="74"/>
        <v>0</v>
      </c>
      <c r="AX31" s="66">
        <f t="shared" si="74"/>
        <v>0</v>
      </c>
      <c r="AY31" s="66">
        <f t="shared" si="74"/>
        <v>0</v>
      </c>
      <c r="AZ31" s="66">
        <f t="shared" si="74"/>
        <v>0</v>
      </c>
      <c r="BA31" s="66">
        <f t="shared" si="74"/>
        <v>0</v>
      </c>
      <c r="BB31" s="66">
        <f t="shared" si="74"/>
        <v>0</v>
      </c>
      <c r="BC31" s="66">
        <f t="shared" si="74"/>
        <v>0</v>
      </c>
      <c r="BD31" s="66">
        <f t="shared" si="74"/>
        <v>0</v>
      </c>
      <c r="BE31" s="75">
        <f t="shared" si="47"/>
        <v>0</v>
      </c>
      <c r="BF31" s="66">
        <f t="shared" si="75"/>
        <v>0</v>
      </c>
      <c r="BG31" s="66">
        <f t="shared" si="75"/>
        <v>0</v>
      </c>
      <c r="BH31" s="66">
        <f t="shared" si="75"/>
        <v>0</v>
      </c>
      <c r="BI31" s="66">
        <f t="shared" si="75"/>
        <v>0</v>
      </c>
      <c r="BJ31" s="66">
        <f t="shared" si="75"/>
        <v>0</v>
      </c>
      <c r="BK31" s="66">
        <f t="shared" si="75"/>
        <v>0</v>
      </c>
      <c r="BL31" s="66">
        <f t="shared" si="75"/>
        <v>0</v>
      </c>
      <c r="BM31" s="66">
        <f t="shared" si="75"/>
        <v>0</v>
      </c>
      <c r="BN31" s="66">
        <f t="shared" si="75"/>
        <v>0</v>
      </c>
      <c r="BO31" s="66">
        <f t="shared" si="75"/>
        <v>0</v>
      </c>
      <c r="BP31" s="66">
        <f t="shared" si="75"/>
        <v>0</v>
      </c>
      <c r="BQ31" s="66">
        <f t="shared" si="75"/>
        <v>0</v>
      </c>
      <c r="BR31" s="75">
        <f t="shared" si="49"/>
        <v>0</v>
      </c>
      <c r="BS31" s="66">
        <f t="shared" si="76"/>
        <v>0</v>
      </c>
      <c r="BT31" s="66">
        <f t="shared" si="76"/>
        <v>0</v>
      </c>
      <c r="BU31" s="66">
        <f t="shared" si="76"/>
        <v>0</v>
      </c>
      <c r="BV31" s="66">
        <f t="shared" si="76"/>
        <v>0</v>
      </c>
      <c r="BW31" s="66">
        <f t="shared" si="76"/>
        <v>0</v>
      </c>
      <c r="BX31" s="66">
        <f t="shared" si="76"/>
        <v>0</v>
      </c>
      <c r="BY31" s="66">
        <f t="shared" si="76"/>
        <v>0</v>
      </c>
      <c r="BZ31" s="66">
        <f t="shared" si="76"/>
        <v>0</v>
      </c>
      <c r="CA31" s="66">
        <f t="shared" si="76"/>
        <v>0</v>
      </c>
      <c r="CB31" s="66">
        <f t="shared" si="76"/>
        <v>0</v>
      </c>
      <c r="CC31" s="66">
        <f t="shared" si="76"/>
        <v>0</v>
      </c>
      <c r="CD31" s="66">
        <f t="shared" si="76"/>
        <v>0</v>
      </c>
      <c r="CE31" s="75">
        <f t="shared" si="51"/>
        <v>0</v>
      </c>
      <c r="CF31" s="66">
        <f t="shared" si="77"/>
        <v>0</v>
      </c>
      <c r="CG31" s="66">
        <f t="shared" si="77"/>
        <v>0</v>
      </c>
      <c r="CH31" s="66">
        <f t="shared" si="77"/>
        <v>0</v>
      </c>
      <c r="CI31" s="66">
        <f t="shared" si="77"/>
        <v>0</v>
      </c>
      <c r="CJ31" s="66">
        <f t="shared" si="77"/>
        <v>0</v>
      </c>
      <c r="CK31" s="66">
        <f t="shared" si="77"/>
        <v>0</v>
      </c>
      <c r="CL31" s="66">
        <f t="shared" si="77"/>
        <v>0</v>
      </c>
      <c r="CM31" s="66">
        <f t="shared" si="77"/>
        <v>0</v>
      </c>
      <c r="CN31" s="66">
        <f t="shared" si="77"/>
        <v>0</v>
      </c>
      <c r="CO31" s="66">
        <f t="shared" si="77"/>
        <v>0</v>
      </c>
      <c r="CP31" s="66">
        <f t="shared" si="77"/>
        <v>0</v>
      </c>
      <c r="CQ31" s="66">
        <f t="shared" si="77"/>
        <v>0</v>
      </c>
      <c r="CR31" s="75">
        <f t="shared" si="53"/>
        <v>0</v>
      </c>
      <c r="CS31" s="66">
        <f t="shared" si="78"/>
        <v>0</v>
      </c>
      <c r="CT31" s="66">
        <f t="shared" si="78"/>
        <v>0</v>
      </c>
      <c r="CU31" s="66">
        <f t="shared" si="78"/>
        <v>0</v>
      </c>
      <c r="CV31" s="66">
        <f t="shared" si="78"/>
        <v>0</v>
      </c>
      <c r="CW31" s="66">
        <f t="shared" si="78"/>
        <v>0</v>
      </c>
      <c r="CX31" s="66">
        <f t="shared" si="78"/>
        <v>0</v>
      </c>
      <c r="CY31" s="66">
        <f t="shared" si="78"/>
        <v>0</v>
      </c>
      <c r="CZ31" s="66">
        <f t="shared" si="78"/>
        <v>0</v>
      </c>
      <c r="DA31" s="66">
        <f t="shared" si="78"/>
        <v>0</v>
      </c>
      <c r="DB31" s="66">
        <f t="shared" si="78"/>
        <v>0</v>
      </c>
      <c r="DC31" s="66">
        <f t="shared" si="78"/>
        <v>0</v>
      </c>
      <c r="DD31" s="66">
        <f t="shared" si="78"/>
        <v>0</v>
      </c>
      <c r="DE31" s="75">
        <f t="shared" si="55"/>
        <v>0</v>
      </c>
      <c r="DF31" s="66">
        <f t="shared" si="79"/>
        <v>0</v>
      </c>
      <c r="DG31" s="66">
        <f t="shared" si="79"/>
        <v>0</v>
      </c>
      <c r="DH31" s="66">
        <f t="shared" si="79"/>
        <v>0</v>
      </c>
      <c r="DI31" s="66">
        <f t="shared" si="79"/>
        <v>0</v>
      </c>
      <c r="DJ31" s="66">
        <f t="shared" si="79"/>
        <v>0</v>
      </c>
      <c r="DK31" s="66">
        <f t="shared" si="79"/>
        <v>0</v>
      </c>
      <c r="DL31" s="66">
        <f t="shared" si="79"/>
        <v>0</v>
      </c>
      <c r="DM31" s="66">
        <f t="shared" si="79"/>
        <v>0</v>
      </c>
      <c r="DN31" s="66">
        <f t="shared" si="79"/>
        <v>0</v>
      </c>
      <c r="DO31" s="66">
        <f t="shared" si="79"/>
        <v>0</v>
      </c>
      <c r="DP31" s="66">
        <f t="shared" si="79"/>
        <v>0</v>
      </c>
      <c r="DQ31" s="66">
        <f t="shared" si="79"/>
        <v>0</v>
      </c>
      <c r="DR31" s="75">
        <f t="shared" si="57"/>
        <v>0</v>
      </c>
      <c r="DS31" s="66">
        <f t="shared" si="80"/>
        <v>0</v>
      </c>
      <c r="DT31" s="66">
        <f t="shared" si="80"/>
        <v>0</v>
      </c>
      <c r="DU31" s="66">
        <f t="shared" si="80"/>
        <v>0</v>
      </c>
      <c r="DV31" s="66">
        <f t="shared" si="80"/>
        <v>0</v>
      </c>
      <c r="DW31" s="66">
        <f t="shared" si="80"/>
        <v>0</v>
      </c>
      <c r="DX31" s="66">
        <f t="shared" si="80"/>
        <v>0</v>
      </c>
      <c r="DY31" s="66">
        <f t="shared" si="80"/>
        <v>0</v>
      </c>
      <c r="DZ31" s="66">
        <f t="shared" si="80"/>
        <v>0</v>
      </c>
      <c r="EA31" s="66">
        <f t="shared" si="80"/>
        <v>0</v>
      </c>
      <c r="EB31" s="66">
        <f t="shared" si="80"/>
        <v>0</v>
      </c>
      <c r="EC31" s="66">
        <f t="shared" si="80"/>
        <v>0</v>
      </c>
      <c r="ED31" s="66">
        <f t="shared" si="80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82"/>
        <v>0</v>
      </c>
      <c r="G32" s="66">
        <f t="shared" si="82"/>
        <v>0</v>
      </c>
      <c r="H32" s="66">
        <f t="shared" si="82"/>
        <v>0</v>
      </c>
      <c r="I32" s="66">
        <f t="shared" si="82"/>
        <v>0</v>
      </c>
      <c r="J32" s="66">
        <f t="shared" si="82"/>
        <v>0</v>
      </c>
      <c r="K32" s="66">
        <f t="shared" si="82"/>
        <v>0</v>
      </c>
      <c r="L32" s="66">
        <f>IF(L$2&gt;=$B$18,$E32,0)</f>
        <v>0</v>
      </c>
      <c r="M32" s="66">
        <f t="shared" ref="M32:O33" si="84">IF(M$2&gt;=$B$18,$E32,0)</f>
        <v>0</v>
      </c>
      <c r="N32" s="66">
        <f t="shared" si="84"/>
        <v>0</v>
      </c>
      <c r="O32" s="66">
        <f t="shared" si="84"/>
        <v>0</v>
      </c>
      <c r="P32" s="66">
        <v>3100</v>
      </c>
      <c r="Q32" s="66">
        <f>IF(Q$2&gt;=$B$18,$E32,0)</f>
        <v>0</v>
      </c>
      <c r="R32" s="75">
        <f t="shared" si="41"/>
        <v>3100</v>
      </c>
      <c r="S32" s="66">
        <v>100</v>
      </c>
      <c r="T32" s="66">
        <v>-123</v>
      </c>
      <c r="U32" s="66">
        <f t="shared" si="81"/>
        <v>0</v>
      </c>
      <c r="V32" s="66">
        <f t="shared" si="81"/>
        <v>0</v>
      </c>
      <c r="W32" s="66">
        <f t="shared" si="81"/>
        <v>0</v>
      </c>
      <c r="X32" s="66">
        <f t="shared" si="81"/>
        <v>0</v>
      </c>
      <c r="Y32" s="66">
        <f t="shared" si="81"/>
        <v>0</v>
      </c>
      <c r="Z32" s="66">
        <f t="shared" si="81"/>
        <v>0</v>
      </c>
      <c r="AA32" s="66">
        <f t="shared" si="81"/>
        <v>0</v>
      </c>
      <c r="AB32" s="66">
        <f t="shared" si="81"/>
        <v>0</v>
      </c>
      <c r="AC32" s="66">
        <f t="shared" si="81"/>
        <v>0</v>
      </c>
      <c r="AD32" s="66">
        <f t="shared" si="81"/>
        <v>0</v>
      </c>
      <c r="AE32" s="75">
        <f t="shared" si="43"/>
        <v>-23</v>
      </c>
      <c r="AF32" s="66">
        <f t="shared" si="73"/>
        <v>0</v>
      </c>
      <c r="AG32" s="66">
        <f t="shared" si="73"/>
        <v>0</v>
      </c>
      <c r="AH32" s="66">
        <f t="shared" si="73"/>
        <v>0</v>
      </c>
      <c r="AI32" s="66">
        <f t="shared" si="73"/>
        <v>0</v>
      </c>
      <c r="AJ32" s="66">
        <f t="shared" si="73"/>
        <v>0</v>
      </c>
      <c r="AK32" s="66">
        <f t="shared" si="73"/>
        <v>0</v>
      </c>
      <c r="AL32" s="66">
        <f t="shared" si="73"/>
        <v>0</v>
      </c>
      <c r="AM32" s="66">
        <f t="shared" si="73"/>
        <v>0</v>
      </c>
      <c r="AN32" s="66">
        <f t="shared" si="73"/>
        <v>0</v>
      </c>
      <c r="AO32" s="66">
        <f t="shared" si="73"/>
        <v>0</v>
      </c>
      <c r="AP32" s="66">
        <f t="shared" si="73"/>
        <v>0</v>
      </c>
      <c r="AQ32" s="66">
        <f t="shared" si="73"/>
        <v>0</v>
      </c>
      <c r="AR32" s="75">
        <f t="shared" si="45"/>
        <v>0</v>
      </c>
      <c r="AS32" s="66">
        <f t="shared" si="74"/>
        <v>0</v>
      </c>
      <c r="AT32" s="66">
        <f t="shared" si="74"/>
        <v>0</v>
      </c>
      <c r="AU32" s="66">
        <f t="shared" si="74"/>
        <v>0</v>
      </c>
      <c r="AV32" s="66">
        <f t="shared" si="74"/>
        <v>0</v>
      </c>
      <c r="AW32" s="66">
        <f t="shared" si="74"/>
        <v>0</v>
      </c>
      <c r="AX32" s="66">
        <f t="shared" si="74"/>
        <v>0</v>
      </c>
      <c r="AY32" s="66">
        <f t="shared" si="74"/>
        <v>0</v>
      </c>
      <c r="AZ32" s="66">
        <f t="shared" si="74"/>
        <v>0</v>
      </c>
      <c r="BA32" s="66">
        <f t="shared" si="74"/>
        <v>0</v>
      </c>
      <c r="BB32" s="66">
        <f t="shared" si="74"/>
        <v>0</v>
      </c>
      <c r="BC32" s="66">
        <f t="shared" si="74"/>
        <v>0</v>
      </c>
      <c r="BD32" s="66">
        <f t="shared" si="74"/>
        <v>0</v>
      </c>
      <c r="BE32" s="75">
        <f t="shared" si="47"/>
        <v>0</v>
      </c>
      <c r="BF32" s="66">
        <f t="shared" si="75"/>
        <v>0</v>
      </c>
      <c r="BG32" s="66">
        <f t="shared" si="75"/>
        <v>0</v>
      </c>
      <c r="BH32" s="66">
        <f t="shared" si="75"/>
        <v>0</v>
      </c>
      <c r="BI32" s="66">
        <f t="shared" si="75"/>
        <v>0</v>
      </c>
      <c r="BJ32" s="66">
        <f t="shared" si="75"/>
        <v>0</v>
      </c>
      <c r="BK32" s="66">
        <f t="shared" si="75"/>
        <v>0</v>
      </c>
      <c r="BL32" s="66">
        <f t="shared" si="75"/>
        <v>0</v>
      </c>
      <c r="BM32" s="66">
        <f t="shared" si="75"/>
        <v>0</v>
      </c>
      <c r="BN32" s="66">
        <f t="shared" si="75"/>
        <v>0</v>
      </c>
      <c r="BO32" s="66">
        <f t="shared" si="75"/>
        <v>0</v>
      </c>
      <c r="BP32" s="66">
        <f t="shared" si="75"/>
        <v>0</v>
      </c>
      <c r="BQ32" s="66">
        <f t="shared" si="75"/>
        <v>0</v>
      </c>
      <c r="BR32" s="75">
        <f t="shared" si="49"/>
        <v>0</v>
      </c>
      <c r="BS32" s="66">
        <f t="shared" si="76"/>
        <v>0</v>
      </c>
      <c r="BT32" s="66">
        <f t="shared" si="76"/>
        <v>0</v>
      </c>
      <c r="BU32" s="66">
        <f t="shared" si="76"/>
        <v>0</v>
      </c>
      <c r="BV32" s="66">
        <f t="shared" si="76"/>
        <v>0</v>
      </c>
      <c r="BW32" s="66">
        <f t="shared" si="76"/>
        <v>0</v>
      </c>
      <c r="BX32" s="66">
        <f t="shared" si="76"/>
        <v>0</v>
      </c>
      <c r="BY32" s="66">
        <f t="shared" si="76"/>
        <v>0</v>
      </c>
      <c r="BZ32" s="66">
        <f t="shared" si="76"/>
        <v>0</v>
      </c>
      <c r="CA32" s="66">
        <f t="shared" si="76"/>
        <v>0</v>
      </c>
      <c r="CB32" s="66">
        <f t="shared" si="76"/>
        <v>0</v>
      </c>
      <c r="CC32" s="66">
        <f t="shared" si="76"/>
        <v>0</v>
      </c>
      <c r="CD32" s="66">
        <f t="shared" si="76"/>
        <v>0</v>
      </c>
      <c r="CE32" s="75">
        <f t="shared" si="51"/>
        <v>0</v>
      </c>
      <c r="CF32" s="66">
        <f t="shared" si="77"/>
        <v>0</v>
      </c>
      <c r="CG32" s="66">
        <f t="shared" si="77"/>
        <v>0</v>
      </c>
      <c r="CH32" s="66">
        <f t="shared" si="77"/>
        <v>0</v>
      </c>
      <c r="CI32" s="66">
        <f t="shared" si="77"/>
        <v>0</v>
      </c>
      <c r="CJ32" s="66">
        <f t="shared" si="77"/>
        <v>0</v>
      </c>
      <c r="CK32" s="66">
        <f t="shared" si="77"/>
        <v>0</v>
      </c>
      <c r="CL32" s="66">
        <f t="shared" si="77"/>
        <v>0</v>
      </c>
      <c r="CM32" s="66">
        <f t="shared" si="77"/>
        <v>0</v>
      </c>
      <c r="CN32" s="66">
        <f t="shared" si="77"/>
        <v>0</v>
      </c>
      <c r="CO32" s="66">
        <f t="shared" si="77"/>
        <v>0</v>
      </c>
      <c r="CP32" s="66">
        <f t="shared" si="77"/>
        <v>0</v>
      </c>
      <c r="CQ32" s="66">
        <f t="shared" si="77"/>
        <v>0</v>
      </c>
      <c r="CR32" s="75">
        <f t="shared" si="53"/>
        <v>0</v>
      </c>
      <c r="CS32" s="66">
        <f t="shared" si="78"/>
        <v>0</v>
      </c>
      <c r="CT32" s="66">
        <f t="shared" si="78"/>
        <v>0</v>
      </c>
      <c r="CU32" s="66">
        <f t="shared" si="78"/>
        <v>0</v>
      </c>
      <c r="CV32" s="66">
        <f t="shared" si="78"/>
        <v>0</v>
      </c>
      <c r="CW32" s="66">
        <f t="shared" si="78"/>
        <v>0</v>
      </c>
      <c r="CX32" s="66">
        <f t="shared" si="78"/>
        <v>0</v>
      </c>
      <c r="CY32" s="66">
        <f t="shared" si="78"/>
        <v>0</v>
      </c>
      <c r="CZ32" s="66">
        <f t="shared" si="78"/>
        <v>0</v>
      </c>
      <c r="DA32" s="66">
        <f t="shared" si="78"/>
        <v>0</v>
      </c>
      <c r="DB32" s="66">
        <f t="shared" si="78"/>
        <v>0</v>
      </c>
      <c r="DC32" s="66">
        <f t="shared" si="78"/>
        <v>0</v>
      </c>
      <c r="DD32" s="66">
        <f t="shared" si="78"/>
        <v>0</v>
      </c>
      <c r="DE32" s="75">
        <f t="shared" si="55"/>
        <v>0</v>
      </c>
      <c r="DF32" s="66">
        <f t="shared" si="79"/>
        <v>0</v>
      </c>
      <c r="DG32" s="66">
        <f t="shared" si="79"/>
        <v>0</v>
      </c>
      <c r="DH32" s="66">
        <f t="shared" si="79"/>
        <v>0</v>
      </c>
      <c r="DI32" s="66">
        <f t="shared" si="79"/>
        <v>0</v>
      </c>
      <c r="DJ32" s="66">
        <f t="shared" si="79"/>
        <v>0</v>
      </c>
      <c r="DK32" s="66">
        <f t="shared" si="79"/>
        <v>0</v>
      </c>
      <c r="DL32" s="66">
        <f t="shared" si="79"/>
        <v>0</v>
      </c>
      <c r="DM32" s="66">
        <f t="shared" si="79"/>
        <v>0</v>
      </c>
      <c r="DN32" s="66">
        <f t="shared" si="79"/>
        <v>0</v>
      </c>
      <c r="DO32" s="66">
        <f t="shared" si="79"/>
        <v>0</v>
      </c>
      <c r="DP32" s="66">
        <f t="shared" si="79"/>
        <v>0</v>
      </c>
      <c r="DQ32" s="66">
        <f t="shared" si="79"/>
        <v>0</v>
      </c>
      <c r="DR32" s="75">
        <f t="shared" si="57"/>
        <v>0</v>
      </c>
      <c r="DS32" s="66">
        <f t="shared" si="80"/>
        <v>0</v>
      </c>
      <c r="DT32" s="66">
        <f t="shared" si="80"/>
        <v>0</v>
      </c>
      <c r="DU32" s="66">
        <f t="shared" si="80"/>
        <v>0</v>
      </c>
      <c r="DV32" s="66">
        <f t="shared" si="80"/>
        <v>0</v>
      </c>
      <c r="DW32" s="66">
        <f t="shared" si="80"/>
        <v>0</v>
      </c>
      <c r="DX32" s="66">
        <f t="shared" si="80"/>
        <v>0</v>
      </c>
      <c r="DY32" s="66">
        <f t="shared" si="80"/>
        <v>0</v>
      </c>
      <c r="DZ32" s="66">
        <f t="shared" si="80"/>
        <v>0</v>
      </c>
      <c r="EA32" s="66">
        <f t="shared" si="80"/>
        <v>0</v>
      </c>
      <c r="EB32" s="66">
        <f t="shared" si="80"/>
        <v>0</v>
      </c>
      <c r="EC32" s="66">
        <f t="shared" si="80"/>
        <v>0</v>
      </c>
      <c r="ED32" s="66">
        <f t="shared" si="80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82"/>
        <v>0</v>
      </c>
      <c r="G33" s="66">
        <f t="shared" si="82"/>
        <v>0</v>
      </c>
      <c r="H33" s="66">
        <f t="shared" si="82"/>
        <v>0</v>
      </c>
      <c r="I33" s="66">
        <f t="shared" si="82"/>
        <v>0</v>
      </c>
      <c r="J33" s="66">
        <f t="shared" si="82"/>
        <v>0</v>
      </c>
      <c r="K33" s="66">
        <f t="shared" si="82"/>
        <v>0</v>
      </c>
      <c r="L33" s="66">
        <f>IF(L$2&gt;=$B$18,$E33,0)</f>
        <v>0</v>
      </c>
      <c r="M33" s="66">
        <f t="shared" si="84"/>
        <v>0</v>
      </c>
      <c r="N33" s="66">
        <f t="shared" si="84"/>
        <v>0</v>
      </c>
      <c r="O33" s="66">
        <f t="shared" si="84"/>
        <v>0</v>
      </c>
      <c r="P33" s="66">
        <f>IF(P$2&gt;=$B$18,$E33,0)</f>
        <v>0</v>
      </c>
      <c r="Q33" s="66">
        <v>1800</v>
      </c>
      <c r="R33" s="75">
        <f t="shared" si="41"/>
        <v>1800</v>
      </c>
      <c r="S33" s="66">
        <f>IF(S$2&gt;=$B$18,$E33,0)</f>
        <v>0</v>
      </c>
      <c r="T33" s="66">
        <v>1915</v>
      </c>
      <c r="U33" s="66">
        <f t="shared" si="81"/>
        <v>0</v>
      </c>
      <c r="V33" s="66">
        <f t="shared" si="81"/>
        <v>0</v>
      </c>
      <c r="W33" s="66">
        <f t="shared" si="81"/>
        <v>0</v>
      </c>
      <c r="X33" s="66">
        <f t="shared" si="81"/>
        <v>0</v>
      </c>
      <c r="Y33" s="66">
        <f t="shared" si="81"/>
        <v>0</v>
      </c>
      <c r="Z33" s="66">
        <f t="shared" si="81"/>
        <v>0</v>
      </c>
      <c r="AA33" s="66">
        <f t="shared" si="81"/>
        <v>0</v>
      </c>
      <c r="AB33" s="66">
        <f t="shared" si="81"/>
        <v>0</v>
      </c>
      <c r="AC33" s="66">
        <f t="shared" si="81"/>
        <v>0</v>
      </c>
      <c r="AD33" s="66">
        <f t="shared" si="81"/>
        <v>0</v>
      </c>
      <c r="AE33" s="75">
        <f t="shared" si="43"/>
        <v>1915</v>
      </c>
      <c r="AF33" s="66">
        <f t="shared" si="73"/>
        <v>0</v>
      </c>
      <c r="AG33" s="66">
        <f t="shared" si="73"/>
        <v>0</v>
      </c>
      <c r="AH33" s="66">
        <f t="shared" si="73"/>
        <v>0</v>
      </c>
      <c r="AI33" s="66">
        <f t="shared" si="73"/>
        <v>0</v>
      </c>
      <c r="AJ33" s="66">
        <f t="shared" si="73"/>
        <v>0</v>
      </c>
      <c r="AK33" s="66">
        <f t="shared" si="73"/>
        <v>0</v>
      </c>
      <c r="AL33" s="66">
        <f t="shared" si="73"/>
        <v>0</v>
      </c>
      <c r="AM33" s="66">
        <f t="shared" si="73"/>
        <v>0</v>
      </c>
      <c r="AN33" s="66">
        <f t="shared" si="73"/>
        <v>0</v>
      </c>
      <c r="AO33" s="66">
        <f t="shared" si="73"/>
        <v>0</v>
      </c>
      <c r="AP33" s="66">
        <f t="shared" si="73"/>
        <v>0</v>
      </c>
      <c r="AQ33" s="66">
        <f t="shared" si="73"/>
        <v>0</v>
      </c>
      <c r="AR33" s="75">
        <f t="shared" si="45"/>
        <v>0</v>
      </c>
      <c r="AS33" s="66">
        <f t="shared" si="74"/>
        <v>0</v>
      </c>
      <c r="AT33" s="66">
        <f t="shared" si="74"/>
        <v>0</v>
      </c>
      <c r="AU33" s="66">
        <f t="shared" si="74"/>
        <v>0</v>
      </c>
      <c r="AV33" s="66">
        <f t="shared" si="74"/>
        <v>0</v>
      </c>
      <c r="AW33" s="66">
        <f t="shared" si="74"/>
        <v>0</v>
      </c>
      <c r="AX33" s="66">
        <f t="shared" si="74"/>
        <v>0</v>
      </c>
      <c r="AY33" s="66">
        <f t="shared" si="74"/>
        <v>0</v>
      </c>
      <c r="AZ33" s="66">
        <f t="shared" si="74"/>
        <v>0</v>
      </c>
      <c r="BA33" s="66">
        <f t="shared" si="74"/>
        <v>0</v>
      </c>
      <c r="BB33" s="66">
        <f t="shared" si="74"/>
        <v>0</v>
      </c>
      <c r="BC33" s="66">
        <f t="shared" si="74"/>
        <v>0</v>
      </c>
      <c r="BD33" s="66">
        <f t="shared" si="74"/>
        <v>0</v>
      </c>
      <c r="BE33" s="75">
        <f t="shared" si="47"/>
        <v>0</v>
      </c>
      <c r="BF33" s="66">
        <f t="shared" si="75"/>
        <v>0</v>
      </c>
      <c r="BG33" s="66">
        <f t="shared" si="75"/>
        <v>0</v>
      </c>
      <c r="BH33" s="66">
        <f t="shared" si="75"/>
        <v>0</v>
      </c>
      <c r="BI33" s="66">
        <f t="shared" si="75"/>
        <v>0</v>
      </c>
      <c r="BJ33" s="66">
        <f t="shared" si="75"/>
        <v>0</v>
      </c>
      <c r="BK33" s="66">
        <f t="shared" si="75"/>
        <v>0</v>
      </c>
      <c r="BL33" s="66">
        <f t="shared" si="75"/>
        <v>0</v>
      </c>
      <c r="BM33" s="66">
        <f t="shared" si="75"/>
        <v>0</v>
      </c>
      <c r="BN33" s="66">
        <f t="shared" si="75"/>
        <v>0</v>
      </c>
      <c r="BO33" s="66">
        <f t="shared" si="75"/>
        <v>0</v>
      </c>
      <c r="BP33" s="66">
        <f t="shared" si="75"/>
        <v>0</v>
      </c>
      <c r="BQ33" s="66">
        <f t="shared" si="75"/>
        <v>0</v>
      </c>
      <c r="BR33" s="75">
        <f t="shared" si="49"/>
        <v>0</v>
      </c>
      <c r="BS33" s="66">
        <f t="shared" si="76"/>
        <v>0</v>
      </c>
      <c r="BT33" s="66">
        <f t="shared" si="76"/>
        <v>0</v>
      </c>
      <c r="BU33" s="66">
        <f t="shared" si="76"/>
        <v>0</v>
      </c>
      <c r="BV33" s="66">
        <f t="shared" si="76"/>
        <v>0</v>
      </c>
      <c r="BW33" s="66">
        <f t="shared" si="76"/>
        <v>0</v>
      </c>
      <c r="BX33" s="66">
        <f t="shared" si="76"/>
        <v>0</v>
      </c>
      <c r="BY33" s="66">
        <f t="shared" si="76"/>
        <v>0</v>
      </c>
      <c r="BZ33" s="66">
        <f t="shared" si="76"/>
        <v>0</v>
      </c>
      <c r="CA33" s="66">
        <f t="shared" si="76"/>
        <v>0</v>
      </c>
      <c r="CB33" s="66">
        <f t="shared" si="76"/>
        <v>0</v>
      </c>
      <c r="CC33" s="66">
        <f t="shared" si="76"/>
        <v>0</v>
      </c>
      <c r="CD33" s="66">
        <f t="shared" si="76"/>
        <v>0</v>
      </c>
      <c r="CE33" s="75">
        <f t="shared" si="51"/>
        <v>0</v>
      </c>
      <c r="CF33" s="66">
        <f t="shared" si="77"/>
        <v>0</v>
      </c>
      <c r="CG33" s="66">
        <f t="shared" si="77"/>
        <v>0</v>
      </c>
      <c r="CH33" s="66">
        <f t="shared" si="77"/>
        <v>0</v>
      </c>
      <c r="CI33" s="66">
        <f t="shared" si="77"/>
        <v>0</v>
      </c>
      <c r="CJ33" s="66">
        <f t="shared" si="77"/>
        <v>0</v>
      </c>
      <c r="CK33" s="66">
        <f t="shared" si="77"/>
        <v>0</v>
      </c>
      <c r="CL33" s="66">
        <f t="shared" si="77"/>
        <v>0</v>
      </c>
      <c r="CM33" s="66">
        <f t="shared" si="77"/>
        <v>0</v>
      </c>
      <c r="CN33" s="66">
        <f t="shared" si="77"/>
        <v>0</v>
      </c>
      <c r="CO33" s="66">
        <f t="shared" si="77"/>
        <v>0</v>
      </c>
      <c r="CP33" s="66">
        <f t="shared" si="77"/>
        <v>0</v>
      </c>
      <c r="CQ33" s="66">
        <f t="shared" si="77"/>
        <v>0</v>
      </c>
      <c r="CR33" s="75">
        <f t="shared" si="53"/>
        <v>0</v>
      </c>
      <c r="CS33" s="66">
        <f t="shared" si="78"/>
        <v>0</v>
      </c>
      <c r="CT33" s="66">
        <f t="shared" si="78"/>
        <v>0</v>
      </c>
      <c r="CU33" s="66">
        <f t="shared" si="78"/>
        <v>0</v>
      </c>
      <c r="CV33" s="66">
        <f t="shared" si="78"/>
        <v>0</v>
      </c>
      <c r="CW33" s="66">
        <f t="shared" si="78"/>
        <v>0</v>
      </c>
      <c r="CX33" s="66">
        <f t="shared" si="78"/>
        <v>0</v>
      </c>
      <c r="CY33" s="66">
        <f t="shared" si="78"/>
        <v>0</v>
      </c>
      <c r="CZ33" s="66">
        <f t="shared" si="78"/>
        <v>0</v>
      </c>
      <c r="DA33" s="66">
        <f t="shared" si="78"/>
        <v>0</v>
      </c>
      <c r="DB33" s="66">
        <f t="shared" si="78"/>
        <v>0</v>
      </c>
      <c r="DC33" s="66">
        <f t="shared" si="78"/>
        <v>0</v>
      </c>
      <c r="DD33" s="66">
        <f t="shared" si="78"/>
        <v>0</v>
      </c>
      <c r="DE33" s="75">
        <f t="shared" si="55"/>
        <v>0</v>
      </c>
      <c r="DF33" s="66">
        <f t="shared" si="79"/>
        <v>0</v>
      </c>
      <c r="DG33" s="66">
        <f t="shared" si="79"/>
        <v>0</v>
      </c>
      <c r="DH33" s="66">
        <f t="shared" si="79"/>
        <v>0</v>
      </c>
      <c r="DI33" s="66">
        <f t="shared" si="79"/>
        <v>0</v>
      </c>
      <c r="DJ33" s="66">
        <f t="shared" si="79"/>
        <v>0</v>
      </c>
      <c r="DK33" s="66">
        <f t="shared" si="79"/>
        <v>0</v>
      </c>
      <c r="DL33" s="66">
        <f t="shared" si="79"/>
        <v>0</v>
      </c>
      <c r="DM33" s="66">
        <f t="shared" si="79"/>
        <v>0</v>
      </c>
      <c r="DN33" s="66">
        <f t="shared" si="79"/>
        <v>0</v>
      </c>
      <c r="DO33" s="66">
        <f t="shared" si="79"/>
        <v>0</v>
      </c>
      <c r="DP33" s="66">
        <f t="shared" si="79"/>
        <v>0</v>
      </c>
      <c r="DQ33" s="66">
        <f t="shared" si="79"/>
        <v>0</v>
      </c>
      <c r="DR33" s="75">
        <f t="shared" si="57"/>
        <v>0</v>
      </c>
      <c r="DS33" s="66">
        <f t="shared" si="80"/>
        <v>0</v>
      </c>
      <c r="DT33" s="66">
        <f t="shared" si="80"/>
        <v>0</v>
      </c>
      <c r="DU33" s="66">
        <f t="shared" si="80"/>
        <v>0</v>
      </c>
      <c r="DV33" s="66">
        <f t="shared" si="80"/>
        <v>0</v>
      </c>
      <c r="DW33" s="66">
        <f t="shared" si="80"/>
        <v>0</v>
      </c>
      <c r="DX33" s="66">
        <f t="shared" si="80"/>
        <v>0</v>
      </c>
      <c r="DY33" s="66">
        <f t="shared" si="80"/>
        <v>0</v>
      </c>
      <c r="DZ33" s="66">
        <f t="shared" si="80"/>
        <v>0</v>
      </c>
      <c r="EA33" s="66">
        <f t="shared" si="80"/>
        <v>0</v>
      </c>
      <c r="EB33" s="66">
        <f t="shared" si="80"/>
        <v>0</v>
      </c>
      <c r="EC33" s="66">
        <f t="shared" si="80"/>
        <v>0</v>
      </c>
      <c r="ED33" s="66">
        <f t="shared" si="80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85">SUM(F9:F33)</f>
        <v>0</v>
      </c>
      <c r="G34" s="66">
        <f t="shared" si="85"/>
        <v>0</v>
      </c>
      <c r="H34" s="66">
        <f t="shared" si="85"/>
        <v>0</v>
      </c>
      <c r="I34" s="66">
        <f t="shared" si="85"/>
        <v>0</v>
      </c>
      <c r="J34" s="66">
        <f t="shared" si="85"/>
        <v>0</v>
      </c>
      <c r="K34" s="66">
        <f t="shared" si="85"/>
        <v>0</v>
      </c>
      <c r="L34" s="66">
        <f t="shared" si="85"/>
        <v>3500</v>
      </c>
      <c r="M34" s="66">
        <f t="shared" si="85"/>
        <v>0</v>
      </c>
      <c r="N34" s="66">
        <f t="shared" si="85"/>
        <v>0</v>
      </c>
      <c r="O34" s="66">
        <f t="shared" si="85"/>
        <v>0</v>
      </c>
      <c r="P34" s="66">
        <f t="shared" si="85"/>
        <v>4170</v>
      </c>
      <c r="Q34" s="66">
        <f t="shared" si="85"/>
        <v>2870</v>
      </c>
      <c r="R34" s="75">
        <f t="shared" si="41"/>
        <v>10540</v>
      </c>
      <c r="S34" s="66">
        <f t="shared" ref="S34:AD34" si="86">SUM(S9:S33)</f>
        <v>660</v>
      </c>
      <c r="T34" s="66">
        <f t="shared" si="86"/>
        <v>2317</v>
      </c>
      <c r="U34" s="66">
        <f t="shared" si="86"/>
        <v>1095</v>
      </c>
      <c r="V34" s="66">
        <f t="shared" si="86"/>
        <v>695</v>
      </c>
      <c r="W34" s="66">
        <f t="shared" si="86"/>
        <v>725</v>
      </c>
      <c r="X34" s="66">
        <f t="shared" si="86"/>
        <v>725</v>
      </c>
      <c r="Y34" s="66">
        <f t="shared" si="86"/>
        <v>725</v>
      </c>
      <c r="Z34" s="66">
        <f t="shared" si="86"/>
        <v>725</v>
      </c>
      <c r="AA34" s="66">
        <f t="shared" si="86"/>
        <v>725</v>
      </c>
      <c r="AB34" s="66">
        <f t="shared" si="86"/>
        <v>725</v>
      </c>
      <c r="AC34" s="66">
        <f t="shared" si="86"/>
        <v>725</v>
      </c>
      <c r="AD34" s="66">
        <f t="shared" si="86"/>
        <v>725</v>
      </c>
      <c r="AE34" s="75">
        <f t="shared" si="43"/>
        <v>10567</v>
      </c>
      <c r="AF34" s="66">
        <f t="shared" ref="AF34:AQ34" si="87">SUM(AF9:AF33)</f>
        <v>670</v>
      </c>
      <c r="AG34" s="66">
        <f t="shared" si="87"/>
        <v>670</v>
      </c>
      <c r="AH34" s="66">
        <f t="shared" si="87"/>
        <v>670</v>
      </c>
      <c r="AI34" s="66">
        <f t="shared" si="87"/>
        <v>670</v>
      </c>
      <c r="AJ34" s="66">
        <f t="shared" si="87"/>
        <v>670</v>
      </c>
      <c r="AK34" s="66">
        <f t="shared" si="87"/>
        <v>670</v>
      </c>
      <c r="AL34" s="66">
        <f t="shared" si="87"/>
        <v>670</v>
      </c>
      <c r="AM34" s="66">
        <f t="shared" si="87"/>
        <v>670</v>
      </c>
      <c r="AN34" s="66">
        <f t="shared" si="87"/>
        <v>670</v>
      </c>
      <c r="AO34" s="66">
        <f t="shared" si="87"/>
        <v>670</v>
      </c>
      <c r="AP34" s="66">
        <f t="shared" si="87"/>
        <v>670</v>
      </c>
      <c r="AQ34" s="66">
        <f t="shared" si="87"/>
        <v>670</v>
      </c>
      <c r="AR34" s="75">
        <f t="shared" si="45"/>
        <v>8040</v>
      </c>
      <c r="AS34" s="66">
        <f t="shared" ref="AS34:BD34" si="88">SUM(AS9:AS33)</f>
        <v>670</v>
      </c>
      <c r="AT34" s="66">
        <f t="shared" si="88"/>
        <v>670</v>
      </c>
      <c r="AU34" s="66">
        <f t="shared" si="88"/>
        <v>670</v>
      </c>
      <c r="AV34" s="66">
        <f t="shared" si="88"/>
        <v>670</v>
      </c>
      <c r="AW34" s="66">
        <f t="shared" si="88"/>
        <v>670</v>
      </c>
      <c r="AX34" s="66">
        <f t="shared" si="88"/>
        <v>670</v>
      </c>
      <c r="AY34" s="66">
        <f t="shared" si="88"/>
        <v>670</v>
      </c>
      <c r="AZ34" s="66">
        <f t="shared" si="88"/>
        <v>670</v>
      </c>
      <c r="BA34" s="66">
        <f t="shared" si="88"/>
        <v>670</v>
      </c>
      <c r="BB34" s="66">
        <f t="shared" si="88"/>
        <v>670</v>
      </c>
      <c r="BC34" s="66">
        <f t="shared" si="88"/>
        <v>670</v>
      </c>
      <c r="BD34" s="66">
        <f t="shared" si="88"/>
        <v>670</v>
      </c>
      <c r="BE34" s="75">
        <f t="shared" si="47"/>
        <v>8040</v>
      </c>
      <c r="BF34" s="66">
        <f t="shared" ref="BF34:BQ34" si="89">SUM(BF9:BF33)</f>
        <v>670</v>
      </c>
      <c r="BG34" s="66">
        <f t="shared" si="89"/>
        <v>670</v>
      </c>
      <c r="BH34" s="66">
        <f t="shared" si="89"/>
        <v>670</v>
      </c>
      <c r="BI34" s="66">
        <f t="shared" si="89"/>
        <v>670</v>
      </c>
      <c r="BJ34" s="66">
        <f t="shared" si="89"/>
        <v>670</v>
      </c>
      <c r="BK34" s="66">
        <f t="shared" si="89"/>
        <v>670</v>
      </c>
      <c r="BL34" s="66">
        <f t="shared" si="89"/>
        <v>670</v>
      </c>
      <c r="BM34" s="66">
        <f t="shared" si="89"/>
        <v>670</v>
      </c>
      <c r="BN34" s="66">
        <f t="shared" si="89"/>
        <v>670</v>
      </c>
      <c r="BO34" s="66">
        <f t="shared" si="89"/>
        <v>670</v>
      </c>
      <c r="BP34" s="66">
        <f t="shared" si="89"/>
        <v>670</v>
      </c>
      <c r="BQ34" s="66">
        <f t="shared" si="89"/>
        <v>670</v>
      </c>
      <c r="BR34" s="75">
        <f t="shared" si="49"/>
        <v>8040</v>
      </c>
      <c r="BS34" s="66">
        <f t="shared" ref="BS34:CD34" si="90">SUM(BS9:BS33)</f>
        <v>670</v>
      </c>
      <c r="BT34" s="66">
        <f t="shared" si="90"/>
        <v>670</v>
      </c>
      <c r="BU34" s="66">
        <f t="shared" si="90"/>
        <v>670</v>
      </c>
      <c r="BV34" s="66">
        <f t="shared" si="90"/>
        <v>670</v>
      </c>
      <c r="BW34" s="66">
        <f t="shared" si="90"/>
        <v>670</v>
      </c>
      <c r="BX34" s="66">
        <f t="shared" si="90"/>
        <v>670</v>
      </c>
      <c r="BY34" s="66">
        <f t="shared" si="90"/>
        <v>670</v>
      </c>
      <c r="BZ34" s="66">
        <f t="shared" si="90"/>
        <v>670</v>
      </c>
      <c r="CA34" s="66">
        <f t="shared" si="90"/>
        <v>670</v>
      </c>
      <c r="CB34" s="66">
        <f t="shared" si="90"/>
        <v>670</v>
      </c>
      <c r="CC34" s="66">
        <f t="shared" si="90"/>
        <v>670</v>
      </c>
      <c r="CD34" s="66">
        <f t="shared" si="90"/>
        <v>670</v>
      </c>
      <c r="CE34" s="75">
        <f t="shared" si="51"/>
        <v>8040</v>
      </c>
      <c r="CF34" s="66">
        <f t="shared" ref="CF34:CQ34" si="91">SUM(CF9:CF33)</f>
        <v>670</v>
      </c>
      <c r="CG34" s="66">
        <f t="shared" si="91"/>
        <v>670</v>
      </c>
      <c r="CH34" s="66">
        <f t="shared" si="91"/>
        <v>670</v>
      </c>
      <c r="CI34" s="66">
        <f t="shared" si="91"/>
        <v>670</v>
      </c>
      <c r="CJ34" s="66">
        <f t="shared" si="91"/>
        <v>670</v>
      </c>
      <c r="CK34" s="66">
        <f t="shared" si="91"/>
        <v>670</v>
      </c>
      <c r="CL34" s="66">
        <f t="shared" si="91"/>
        <v>670</v>
      </c>
      <c r="CM34" s="66">
        <f t="shared" si="91"/>
        <v>670</v>
      </c>
      <c r="CN34" s="66">
        <f t="shared" si="91"/>
        <v>670</v>
      </c>
      <c r="CO34" s="66">
        <f t="shared" si="91"/>
        <v>670</v>
      </c>
      <c r="CP34" s="66">
        <f t="shared" si="91"/>
        <v>670</v>
      </c>
      <c r="CQ34" s="66">
        <f t="shared" si="91"/>
        <v>670</v>
      </c>
      <c r="CR34" s="75">
        <f t="shared" si="53"/>
        <v>8040</v>
      </c>
      <c r="CS34" s="66">
        <f t="shared" ref="CS34:DD34" si="92">SUM(CS9:CS33)</f>
        <v>670</v>
      </c>
      <c r="CT34" s="66">
        <f t="shared" si="92"/>
        <v>670</v>
      </c>
      <c r="CU34" s="66">
        <f t="shared" si="92"/>
        <v>670</v>
      </c>
      <c r="CV34" s="66">
        <f t="shared" si="92"/>
        <v>670</v>
      </c>
      <c r="CW34" s="66">
        <f t="shared" si="92"/>
        <v>670</v>
      </c>
      <c r="CX34" s="66">
        <f t="shared" si="92"/>
        <v>670</v>
      </c>
      <c r="CY34" s="66">
        <f t="shared" si="92"/>
        <v>670</v>
      </c>
      <c r="CZ34" s="66">
        <f t="shared" si="92"/>
        <v>670</v>
      </c>
      <c r="DA34" s="66">
        <f t="shared" si="92"/>
        <v>670</v>
      </c>
      <c r="DB34" s="66">
        <f t="shared" si="92"/>
        <v>670</v>
      </c>
      <c r="DC34" s="66">
        <f t="shared" si="92"/>
        <v>670</v>
      </c>
      <c r="DD34" s="66">
        <f t="shared" si="92"/>
        <v>670</v>
      </c>
      <c r="DE34" s="75">
        <f t="shared" si="55"/>
        <v>8040</v>
      </c>
      <c r="DF34" s="66">
        <f t="shared" ref="DF34:DQ34" si="93">SUM(DF9:DF33)</f>
        <v>670</v>
      </c>
      <c r="DG34" s="66">
        <f t="shared" si="93"/>
        <v>670</v>
      </c>
      <c r="DH34" s="66">
        <f t="shared" si="93"/>
        <v>670</v>
      </c>
      <c r="DI34" s="66">
        <f t="shared" si="93"/>
        <v>670</v>
      </c>
      <c r="DJ34" s="66">
        <f t="shared" si="93"/>
        <v>670</v>
      </c>
      <c r="DK34" s="66">
        <f t="shared" si="93"/>
        <v>670</v>
      </c>
      <c r="DL34" s="66">
        <f t="shared" si="93"/>
        <v>670</v>
      </c>
      <c r="DM34" s="66">
        <f t="shared" si="93"/>
        <v>670</v>
      </c>
      <c r="DN34" s="66">
        <f t="shared" si="93"/>
        <v>670</v>
      </c>
      <c r="DO34" s="66">
        <f t="shared" si="93"/>
        <v>670</v>
      </c>
      <c r="DP34" s="66">
        <f t="shared" si="93"/>
        <v>670</v>
      </c>
      <c r="DQ34" s="66">
        <f t="shared" si="93"/>
        <v>670</v>
      </c>
      <c r="DR34" s="75">
        <f t="shared" si="57"/>
        <v>8040</v>
      </c>
      <c r="DS34" s="66">
        <f t="shared" ref="DS34:ED34" si="94">SUM(DS9:DS33)</f>
        <v>670</v>
      </c>
      <c r="DT34" s="66">
        <f t="shared" si="94"/>
        <v>670</v>
      </c>
      <c r="DU34" s="66">
        <f t="shared" si="94"/>
        <v>670</v>
      </c>
      <c r="DV34" s="66">
        <f t="shared" si="94"/>
        <v>670</v>
      </c>
      <c r="DW34" s="66">
        <f t="shared" si="94"/>
        <v>670</v>
      </c>
      <c r="DX34" s="66">
        <f t="shared" si="94"/>
        <v>670</v>
      </c>
      <c r="DY34" s="66">
        <f t="shared" si="94"/>
        <v>670</v>
      </c>
      <c r="DZ34" s="66">
        <f t="shared" si="94"/>
        <v>670</v>
      </c>
      <c r="EA34" s="66">
        <f t="shared" si="94"/>
        <v>670</v>
      </c>
      <c r="EB34" s="66">
        <f t="shared" si="94"/>
        <v>670</v>
      </c>
      <c r="EC34" s="66">
        <f t="shared" si="94"/>
        <v>670</v>
      </c>
      <c r="ED34" s="66">
        <f t="shared" si="94"/>
        <v>670</v>
      </c>
      <c r="EE34" s="76">
        <f t="shared" si="59"/>
        <v>8040</v>
      </c>
    </row>
    <row r="35" spans="1:135" x14ac:dyDescent="0.2"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95">F6-F34</f>
        <v>0</v>
      </c>
      <c r="G36" s="66">
        <f t="shared" si="95"/>
        <v>0</v>
      </c>
      <c r="H36" s="66">
        <f t="shared" si="95"/>
        <v>0</v>
      </c>
      <c r="I36" s="66">
        <f t="shared" si="95"/>
        <v>0</v>
      </c>
      <c r="J36" s="66">
        <f t="shared" si="95"/>
        <v>0</v>
      </c>
      <c r="K36" s="66">
        <f t="shared" si="95"/>
        <v>0</v>
      </c>
      <c r="L36" s="66">
        <f t="shared" si="95"/>
        <v>-3500</v>
      </c>
      <c r="M36" s="66">
        <f t="shared" si="95"/>
        <v>0</v>
      </c>
      <c r="N36" s="66">
        <f t="shared" si="95"/>
        <v>0</v>
      </c>
      <c r="O36" s="66">
        <f t="shared" si="95"/>
        <v>0</v>
      </c>
      <c r="P36" s="66">
        <f t="shared" si="95"/>
        <v>-4170</v>
      </c>
      <c r="Q36" s="66">
        <f t="shared" si="95"/>
        <v>-870</v>
      </c>
      <c r="R36" s="75">
        <f>SUM(F36:Q36)</f>
        <v>-8540</v>
      </c>
      <c r="S36" s="66">
        <f t="shared" ref="S36:AD36" si="96">S6-S34</f>
        <v>1340</v>
      </c>
      <c r="T36" s="66">
        <f t="shared" si="96"/>
        <v>-317</v>
      </c>
      <c r="U36" s="66">
        <f t="shared" si="96"/>
        <v>905</v>
      </c>
      <c r="V36" s="66">
        <f t="shared" si="96"/>
        <v>2805</v>
      </c>
      <c r="W36" s="66">
        <f t="shared" si="96"/>
        <v>6075</v>
      </c>
      <c r="X36" s="66">
        <f t="shared" si="96"/>
        <v>6075</v>
      </c>
      <c r="Y36" s="66">
        <f t="shared" si="96"/>
        <v>6075</v>
      </c>
      <c r="Z36" s="66">
        <f t="shared" si="96"/>
        <v>6075</v>
      </c>
      <c r="AA36" s="66">
        <f t="shared" si="96"/>
        <v>6075</v>
      </c>
      <c r="AB36" s="66">
        <f t="shared" si="96"/>
        <v>6075</v>
      </c>
      <c r="AC36" s="66">
        <f t="shared" si="96"/>
        <v>6075</v>
      </c>
      <c r="AD36" s="66">
        <f t="shared" si="96"/>
        <v>6075</v>
      </c>
      <c r="AE36" s="75">
        <f>SUM(S36:AD36)</f>
        <v>53333</v>
      </c>
      <c r="AF36" s="66">
        <f t="shared" ref="AF36:AQ36" si="97">AF6-AF34</f>
        <v>6130</v>
      </c>
      <c r="AG36" s="66">
        <f t="shared" si="97"/>
        <v>6130</v>
      </c>
      <c r="AH36" s="66">
        <f t="shared" si="97"/>
        <v>6130</v>
      </c>
      <c r="AI36" s="66">
        <f t="shared" si="97"/>
        <v>6130</v>
      </c>
      <c r="AJ36" s="66">
        <f t="shared" si="97"/>
        <v>6130</v>
      </c>
      <c r="AK36" s="66">
        <f t="shared" si="97"/>
        <v>6130</v>
      </c>
      <c r="AL36" s="66">
        <f t="shared" si="97"/>
        <v>6130</v>
      </c>
      <c r="AM36" s="66">
        <f t="shared" si="97"/>
        <v>6130</v>
      </c>
      <c r="AN36" s="66">
        <f t="shared" si="97"/>
        <v>6130</v>
      </c>
      <c r="AO36" s="66">
        <f t="shared" si="97"/>
        <v>6130</v>
      </c>
      <c r="AP36" s="66">
        <f t="shared" si="97"/>
        <v>6130</v>
      </c>
      <c r="AQ36" s="66">
        <f t="shared" si="97"/>
        <v>6130</v>
      </c>
      <c r="AR36" s="75">
        <f>SUM(AF36:AQ36)</f>
        <v>73560</v>
      </c>
      <c r="AS36" s="66">
        <f t="shared" ref="AS36:BD36" si="98">AS6-AS34</f>
        <v>6130</v>
      </c>
      <c r="AT36" s="66">
        <f t="shared" si="98"/>
        <v>6130</v>
      </c>
      <c r="AU36" s="66">
        <f t="shared" si="98"/>
        <v>6130</v>
      </c>
      <c r="AV36" s="66">
        <f t="shared" si="98"/>
        <v>6130</v>
      </c>
      <c r="AW36" s="66">
        <f t="shared" si="98"/>
        <v>6130</v>
      </c>
      <c r="AX36" s="66">
        <f t="shared" si="98"/>
        <v>6130</v>
      </c>
      <c r="AY36" s="66">
        <f t="shared" si="98"/>
        <v>6130</v>
      </c>
      <c r="AZ36" s="66">
        <f t="shared" si="98"/>
        <v>6130</v>
      </c>
      <c r="BA36" s="66">
        <f t="shared" si="98"/>
        <v>6130</v>
      </c>
      <c r="BB36" s="66">
        <f t="shared" si="98"/>
        <v>6130</v>
      </c>
      <c r="BC36" s="66">
        <f t="shared" si="98"/>
        <v>6130</v>
      </c>
      <c r="BD36" s="66">
        <f t="shared" si="98"/>
        <v>6130</v>
      </c>
      <c r="BE36" s="75">
        <f>SUM(AS36:BD36)</f>
        <v>73560</v>
      </c>
      <c r="BF36" s="66">
        <f t="shared" ref="BF36:BQ36" si="99">BF6-BF34</f>
        <v>6130</v>
      </c>
      <c r="BG36" s="66">
        <f t="shared" si="99"/>
        <v>6130</v>
      </c>
      <c r="BH36" s="66">
        <f t="shared" si="99"/>
        <v>6130</v>
      </c>
      <c r="BI36" s="66">
        <f t="shared" si="99"/>
        <v>6130</v>
      </c>
      <c r="BJ36" s="66">
        <f t="shared" si="99"/>
        <v>6130</v>
      </c>
      <c r="BK36" s="66">
        <f t="shared" si="99"/>
        <v>6130</v>
      </c>
      <c r="BL36" s="66">
        <f t="shared" si="99"/>
        <v>6130</v>
      </c>
      <c r="BM36" s="66">
        <f t="shared" si="99"/>
        <v>6130</v>
      </c>
      <c r="BN36" s="66">
        <f t="shared" si="99"/>
        <v>6130</v>
      </c>
      <c r="BO36" s="66">
        <f t="shared" si="99"/>
        <v>6130</v>
      </c>
      <c r="BP36" s="66">
        <f t="shared" si="99"/>
        <v>6130</v>
      </c>
      <c r="BQ36" s="66">
        <f t="shared" si="99"/>
        <v>6130</v>
      </c>
      <c r="BR36" s="75">
        <f>SUM(BF36:BQ36)</f>
        <v>73560</v>
      </c>
      <c r="BS36" s="66">
        <f t="shared" ref="BS36:CD36" si="100">BS6-BS34</f>
        <v>6130</v>
      </c>
      <c r="BT36" s="66">
        <f t="shared" si="100"/>
        <v>6130</v>
      </c>
      <c r="BU36" s="66">
        <f t="shared" si="100"/>
        <v>6130</v>
      </c>
      <c r="BV36" s="66">
        <f t="shared" si="100"/>
        <v>6130</v>
      </c>
      <c r="BW36" s="66">
        <f t="shared" si="100"/>
        <v>6130</v>
      </c>
      <c r="BX36" s="66">
        <f t="shared" si="100"/>
        <v>6130</v>
      </c>
      <c r="BY36" s="66">
        <f t="shared" si="100"/>
        <v>6130</v>
      </c>
      <c r="BZ36" s="66">
        <f t="shared" si="100"/>
        <v>6130</v>
      </c>
      <c r="CA36" s="66">
        <f t="shared" si="100"/>
        <v>6130</v>
      </c>
      <c r="CB36" s="66">
        <f t="shared" si="100"/>
        <v>6130</v>
      </c>
      <c r="CC36" s="66">
        <f t="shared" si="100"/>
        <v>6130</v>
      </c>
      <c r="CD36" s="66">
        <f t="shared" si="100"/>
        <v>6130</v>
      </c>
      <c r="CE36" s="75">
        <f>SUM(BS36:CD36)</f>
        <v>73560</v>
      </c>
      <c r="CF36" s="66">
        <f t="shared" ref="CF36:CQ36" si="101">CF6-CF34</f>
        <v>6130</v>
      </c>
      <c r="CG36" s="66">
        <f t="shared" si="101"/>
        <v>6130</v>
      </c>
      <c r="CH36" s="66">
        <f t="shared" si="101"/>
        <v>6130</v>
      </c>
      <c r="CI36" s="66">
        <f t="shared" si="101"/>
        <v>6130</v>
      </c>
      <c r="CJ36" s="66">
        <f t="shared" si="101"/>
        <v>6130</v>
      </c>
      <c r="CK36" s="66">
        <f t="shared" si="101"/>
        <v>6130</v>
      </c>
      <c r="CL36" s="66">
        <f t="shared" si="101"/>
        <v>6130</v>
      </c>
      <c r="CM36" s="66">
        <f t="shared" si="101"/>
        <v>6130</v>
      </c>
      <c r="CN36" s="66">
        <f t="shared" si="101"/>
        <v>6130</v>
      </c>
      <c r="CO36" s="66">
        <f t="shared" si="101"/>
        <v>6130</v>
      </c>
      <c r="CP36" s="66">
        <f t="shared" si="101"/>
        <v>6130</v>
      </c>
      <c r="CQ36" s="66">
        <f t="shared" si="101"/>
        <v>6130</v>
      </c>
      <c r="CR36" s="75">
        <f>SUM(CF36:CQ36)</f>
        <v>73560</v>
      </c>
      <c r="CS36" s="66">
        <f t="shared" ref="CS36:DD36" si="102">CS6-CS34</f>
        <v>6130</v>
      </c>
      <c r="CT36" s="66">
        <f t="shared" si="102"/>
        <v>6130</v>
      </c>
      <c r="CU36" s="66">
        <f t="shared" si="102"/>
        <v>6130</v>
      </c>
      <c r="CV36" s="66">
        <f t="shared" si="102"/>
        <v>6130</v>
      </c>
      <c r="CW36" s="66">
        <f t="shared" si="102"/>
        <v>6130</v>
      </c>
      <c r="CX36" s="66">
        <f t="shared" si="102"/>
        <v>6130</v>
      </c>
      <c r="CY36" s="66">
        <f t="shared" si="102"/>
        <v>6130</v>
      </c>
      <c r="CZ36" s="66">
        <f t="shared" si="102"/>
        <v>6130</v>
      </c>
      <c r="DA36" s="66">
        <f t="shared" si="102"/>
        <v>6130</v>
      </c>
      <c r="DB36" s="66">
        <f t="shared" si="102"/>
        <v>6130</v>
      </c>
      <c r="DC36" s="66">
        <f t="shared" si="102"/>
        <v>6130</v>
      </c>
      <c r="DD36" s="66">
        <f t="shared" si="102"/>
        <v>6130</v>
      </c>
      <c r="DE36" s="75">
        <f>SUM(CS36:DD36)</f>
        <v>73560</v>
      </c>
      <c r="DF36" s="66">
        <f t="shared" ref="DF36:DQ36" si="103">DF6-DF34</f>
        <v>6130</v>
      </c>
      <c r="DG36" s="66">
        <f t="shared" si="103"/>
        <v>6130</v>
      </c>
      <c r="DH36" s="66">
        <f t="shared" si="103"/>
        <v>6130</v>
      </c>
      <c r="DI36" s="66">
        <f t="shared" si="103"/>
        <v>6130</v>
      </c>
      <c r="DJ36" s="66">
        <f t="shared" si="103"/>
        <v>6130</v>
      </c>
      <c r="DK36" s="66">
        <f t="shared" si="103"/>
        <v>6130</v>
      </c>
      <c r="DL36" s="66">
        <f t="shared" si="103"/>
        <v>6130</v>
      </c>
      <c r="DM36" s="66">
        <f t="shared" si="103"/>
        <v>6130</v>
      </c>
      <c r="DN36" s="66">
        <f t="shared" si="103"/>
        <v>6130</v>
      </c>
      <c r="DO36" s="66">
        <f t="shared" si="103"/>
        <v>6130</v>
      </c>
      <c r="DP36" s="66">
        <f t="shared" si="103"/>
        <v>6130</v>
      </c>
      <c r="DQ36" s="66">
        <f t="shared" si="103"/>
        <v>6130</v>
      </c>
      <c r="DR36" s="75">
        <f>SUM(DF36:DQ36)</f>
        <v>73560</v>
      </c>
      <c r="DS36" s="66">
        <f t="shared" ref="DS36:ED36" si="104">DS6-DS34</f>
        <v>6130</v>
      </c>
      <c r="DT36" s="66">
        <f t="shared" si="104"/>
        <v>6130</v>
      </c>
      <c r="DU36" s="66">
        <f t="shared" si="104"/>
        <v>6130</v>
      </c>
      <c r="DV36" s="66">
        <f t="shared" si="104"/>
        <v>6130</v>
      </c>
      <c r="DW36" s="66">
        <f t="shared" si="104"/>
        <v>6130</v>
      </c>
      <c r="DX36" s="66">
        <f t="shared" si="104"/>
        <v>6130</v>
      </c>
      <c r="DY36" s="66">
        <f t="shared" si="104"/>
        <v>6130</v>
      </c>
      <c r="DZ36" s="66">
        <f t="shared" si="104"/>
        <v>6130</v>
      </c>
      <c r="EA36" s="66">
        <f t="shared" si="104"/>
        <v>6130</v>
      </c>
      <c r="EB36" s="66">
        <f t="shared" si="104"/>
        <v>6130</v>
      </c>
      <c r="EC36" s="66">
        <f t="shared" si="104"/>
        <v>6130</v>
      </c>
      <c r="ED36" s="66">
        <f t="shared" si="104"/>
        <v>6130</v>
      </c>
      <c r="EE36" s="76">
        <f>SUM(DS36:ED36)</f>
        <v>73560</v>
      </c>
    </row>
    <row r="37" spans="1:135" x14ac:dyDescent="0.2"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80" t="s">
        <v>167</v>
      </c>
      <c r="D38" s="3" t="s">
        <v>87</v>
      </c>
      <c r="F38" s="66">
        <v>0</v>
      </c>
      <c r="G38" s="66">
        <f t="shared" ref="G38:Q38" si="105">F38</f>
        <v>0</v>
      </c>
      <c r="H38" s="66">
        <f t="shared" si="105"/>
        <v>0</v>
      </c>
      <c r="I38" s="66">
        <f t="shared" si="105"/>
        <v>0</v>
      </c>
      <c r="J38" s="66">
        <f t="shared" si="105"/>
        <v>0</v>
      </c>
      <c r="K38" s="66">
        <f t="shared" si="105"/>
        <v>0</v>
      </c>
      <c r="L38" s="66">
        <f t="shared" si="105"/>
        <v>0</v>
      </c>
      <c r="M38" s="66">
        <f t="shared" si="105"/>
        <v>0</v>
      </c>
      <c r="N38" s="66">
        <f t="shared" si="105"/>
        <v>0</v>
      </c>
      <c r="O38" s="66">
        <f t="shared" si="105"/>
        <v>0</v>
      </c>
      <c r="P38" s="66">
        <f t="shared" si="105"/>
        <v>0</v>
      </c>
      <c r="Q38" s="66">
        <f t="shared" si="105"/>
        <v>0</v>
      </c>
      <c r="R38" s="75">
        <f>SUM(F38:Q38)</f>
        <v>0</v>
      </c>
      <c r="S38" s="66">
        <v>0</v>
      </c>
      <c r="T38" s="66">
        <f t="shared" ref="T38:AD38" si="106">S38</f>
        <v>0</v>
      </c>
      <c r="U38" s="66">
        <f t="shared" si="106"/>
        <v>0</v>
      </c>
      <c r="V38" s="66">
        <f t="shared" si="106"/>
        <v>0</v>
      </c>
      <c r="W38" s="66">
        <f t="shared" si="106"/>
        <v>0</v>
      </c>
      <c r="X38" s="66">
        <f t="shared" si="106"/>
        <v>0</v>
      </c>
      <c r="Y38" s="66">
        <f t="shared" si="106"/>
        <v>0</v>
      </c>
      <c r="Z38" s="66">
        <f t="shared" si="106"/>
        <v>0</v>
      </c>
      <c r="AA38" s="66">
        <f t="shared" si="106"/>
        <v>0</v>
      </c>
      <c r="AB38" s="66">
        <f t="shared" si="106"/>
        <v>0</v>
      </c>
      <c r="AC38" s="66">
        <f t="shared" si="106"/>
        <v>0</v>
      </c>
      <c r="AD38" s="66">
        <f t="shared" si="106"/>
        <v>0</v>
      </c>
      <c r="AE38" s="75">
        <f>SUM(S38:AD38)</f>
        <v>0</v>
      </c>
      <c r="AF38" s="66">
        <f t="shared" ref="AF38:AQ39" si="107">S38</f>
        <v>0</v>
      </c>
      <c r="AG38" s="66">
        <f t="shared" si="107"/>
        <v>0</v>
      </c>
      <c r="AH38" s="66">
        <f t="shared" si="107"/>
        <v>0</v>
      </c>
      <c r="AI38" s="66">
        <f t="shared" si="107"/>
        <v>0</v>
      </c>
      <c r="AJ38" s="66">
        <f t="shared" si="107"/>
        <v>0</v>
      </c>
      <c r="AK38" s="66">
        <f t="shared" si="107"/>
        <v>0</v>
      </c>
      <c r="AL38" s="66">
        <f t="shared" si="107"/>
        <v>0</v>
      </c>
      <c r="AM38" s="66">
        <f t="shared" si="107"/>
        <v>0</v>
      </c>
      <c r="AN38" s="66">
        <f t="shared" si="107"/>
        <v>0</v>
      </c>
      <c r="AO38" s="66">
        <f t="shared" si="107"/>
        <v>0</v>
      </c>
      <c r="AP38" s="66">
        <f t="shared" si="107"/>
        <v>0</v>
      </c>
      <c r="AQ38" s="66">
        <f t="shared" si="107"/>
        <v>0</v>
      </c>
      <c r="AR38" s="75">
        <f>SUM(AF38:AQ38)</f>
        <v>0</v>
      </c>
      <c r="AS38" s="66">
        <f t="shared" ref="AS38:BD39" si="108">AF38</f>
        <v>0</v>
      </c>
      <c r="AT38" s="66">
        <f t="shared" si="108"/>
        <v>0</v>
      </c>
      <c r="AU38" s="66">
        <f t="shared" si="108"/>
        <v>0</v>
      </c>
      <c r="AV38" s="66">
        <f t="shared" si="108"/>
        <v>0</v>
      </c>
      <c r="AW38" s="66">
        <f t="shared" si="108"/>
        <v>0</v>
      </c>
      <c r="AX38" s="66">
        <f t="shared" si="108"/>
        <v>0</v>
      </c>
      <c r="AY38" s="66">
        <f t="shared" si="108"/>
        <v>0</v>
      </c>
      <c r="AZ38" s="66">
        <f t="shared" si="108"/>
        <v>0</v>
      </c>
      <c r="BA38" s="66">
        <f t="shared" si="108"/>
        <v>0</v>
      </c>
      <c r="BB38" s="66">
        <f t="shared" si="108"/>
        <v>0</v>
      </c>
      <c r="BC38" s="66">
        <f t="shared" si="108"/>
        <v>0</v>
      </c>
      <c r="BD38" s="66">
        <f t="shared" si="108"/>
        <v>0</v>
      </c>
      <c r="BE38" s="75">
        <f>SUM(AS38:BD38)</f>
        <v>0</v>
      </c>
      <c r="BF38" s="66">
        <f t="shared" ref="BF38:BQ39" si="109">AS38</f>
        <v>0</v>
      </c>
      <c r="BG38" s="66">
        <f t="shared" si="109"/>
        <v>0</v>
      </c>
      <c r="BH38" s="66">
        <f t="shared" si="109"/>
        <v>0</v>
      </c>
      <c r="BI38" s="66">
        <f t="shared" si="109"/>
        <v>0</v>
      </c>
      <c r="BJ38" s="66">
        <f t="shared" si="109"/>
        <v>0</v>
      </c>
      <c r="BK38" s="66">
        <f t="shared" si="109"/>
        <v>0</v>
      </c>
      <c r="BL38" s="66">
        <f t="shared" si="109"/>
        <v>0</v>
      </c>
      <c r="BM38" s="66">
        <f t="shared" si="109"/>
        <v>0</v>
      </c>
      <c r="BN38" s="66">
        <f t="shared" si="109"/>
        <v>0</v>
      </c>
      <c r="BO38" s="66">
        <f t="shared" si="109"/>
        <v>0</v>
      </c>
      <c r="BP38" s="66">
        <f t="shared" si="109"/>
        <v>0</v>
      </c>
      <c r="BQ38" s="66">
        <f t="shared" si="109"/>
        <v>0</v>
      </c>
      <c r="BR38" s="75">
        <f>SUM(BF38:BQ38)</f>
        <v>0</v>
      </c>
      <c r="BS38" s="66">
        <f t="shared" ref="BS38:CD39" si="110">BF38</f>
        <v>0</v>
      </c>
      <c r="BT38" s="66">
        <f t="shared" si="110"/>
        <v>0</v>
      </c>
      <c r="BU38" s="66">
        <f t="shared" si="110"/>
        <v>0</v>
      </c>
      <c r="BV38" s="66">
        <f t="shared" si="110"/>
        <v>0</v>
      </c>
      <c r="BW38" s="66">
        <f t="shared" si="110"/>
        <v>0</v>
      </c>
      <c r="BX38" s="66">
        <f t="shared" si="110"/>
        <v>0</v>
      </c>
      <c r="BY38" s="66">
        <f t="shared" si="110"/>
        <v>0</v>
      </c>
      <c r="BZ38" s="66">
        <f t="shared" si="110"/>
        <v>0</v>
      </c>
      <c r="CA38" s="66">
        <f t="shared" si="110"/>
        <v>0</v>
      </c>
      <c r="CB38" s="66">
        <f t="shared" si="110"/>
        <v>0</v>
      </c>
      <c r="CC38" s="66">
        <f t="shared" si="110"/>
        <v>0</v>
      </c>
      <c r="CD38" s="66">
        <f t="shared" si="110"/>
        <v>0</v>
      </c>
      <c r="CE38" s="75">
        <f>SUM(BS38:CD38)</f>
        <v>0</v>
      </c>
      <c r="CF38" s="66">
        <f t="shared" ref="CF38:CQ39" si="111">BS38</f>
        <v>0</v>
      </c>
      <c r="CG38" s="66">
        <f t="shared" si="111"/>
        <v>0</v>
      </c>
      <c r="CH38" s="66">
        <f t="shared" si="111"/>
        <v>0</v>
      </c>
      <c r="CI38" s="66">
        <f t="shared" si="111"/>
        <v>0</v>
      </c>
      <c r="CJ38" s="66">
        <f t="shared" si="111"/>
        <v>0</v>
      </c>
      <c r="CK38" s="66">
        <f t="shared" si="111"/>
        <v>0</v>
      </c>
      <c r="CL38" s="66">
        <f t="shared" si="111"/>
        <v>0</v>
      </c>
      <c r="CM38" s="66">
        <f t="shared" si="111"/>
        <v>0</v>
      </c>
      <c r="CN38" s="66">
        <f t="shared" si="111"/>
        <v>0</v>
      </c>
      <c r="CO38" s="66">
        <f t="shared" si="111"/>
        <v>0</v>
      </c>
      <c r="CP38" s="66">
        <f t="shared" si="111"/>
        <v>0</v>
      </c>
      <c r="CQ38" s="66">
        <f t="shared" si="111"/>
        <v>0</v>
      </c>
      <c r="CR38" s="75">
        <f>SUM(CF38:CQ38)</f>
        <v>0</v>
      </c>
      <c r="CS38" s="66">
        <f t="shared" ref="CS38:DD39" si="112">CF38</f>
        <v>0</v>
      </c>
      <c r="CT38" s="66">
        <f t="shared" si="112"/>
        <v>0</v>
      </c>
      <c r="CU38" s="66">
        <f t="shared" si="112"/>
        <v>0</v>
      </c>
      <c r="CV38" s="66">
        <f t="shared" si="112"/>
        <v>0</v>
      </c>
      <c r="CW38" s="66">
        <f t="shared" si="112"/>
        <v>0</v>
      </c>
      <c r="CX38" s="66">
        <f t="shared" si="112"/>
        <v>0</v>
      </c>
      <c r="CY38" s="66">
        <f t="shared" si="112"/>
        <v>0</v>
      </c>
      <c r="CZ38" s="66">
        <f t="shared" si="112"/>
        <v>0</v>
      </c>
      <c r="DA38" s="66">
        <f t="shared" si="112"/>
        <v>0</v>
      </c>
      <c r="DB38" s="66">
        <f t="shared" si="112"/>
        <v>0</v>
      </c>
      <c r="DC38" s="66">
        <f t="shared" si="112"/>
        <v>0</v>
      </c>
      <c r="DD38" s="66">
        <f t="shared" si="112"/>
        <v>0</v>
      </c>
      <c r="DE38" s="75">
        <f>SUM(CS38:DD38)</f>
        <v>0</v>
      </c>
      <c r="DF38" s="66">
        <f t="shared" ref="DF38:DQ39" si="113">CS38</f>
        <v>0</v>
      </c>
      <c r="DG38" s="66">
        <f t="shared" si="113"/>
        <v>0</v>
      </c>
      <c r="DH38" s="66">
        <f t="shared" si="113"/>
        <v>0</v>
      </c>
      <c r="DI38" s="66">
        <f t="shared" si="113"/>
        <v>0</v>
      </c>
      <c r="DJ38" s="66">
        <f t="shared" si="113"/>
        <v>0</v>
      </c>
      <c r="DK38" s="66">
        <f t="shared" si="113"/>
        <v>0</v>
      </c>
      <c r="DL38" s="66">
        <f t="shared" si="113"/>
        <v>0</v>
      </c>
      <c r="DM38" s="66">
        <f t="shared" si="113"/>
        <v>0</v>
      </c>
      <c r="DN38" s="66">
        <f t="shared" si="113"/>
        <v>0</v>
      </c>
      <c r="DO38" s="66">
        <f t="shared" si="113"/>
        <v>0</v>
      </c>
      <c r="DP38" s="66">
        <f t="shared" si="113"/>
        <v>0</v>
      </c>
      <c r="DQ38" s="66">
        <f t="shared" si="113"/>
        <v>0</v>
      </c>
      <c r="DR38" s="75">
        <f>SUM(DF38:DQ38)</f>
        <v>0</v>
      </c>
      <c r="DS38" s="66">
        <f t="shared" ref="DS38:ED39" si="114">DF38</f>
        <v>0</v>
      </c>
      <c r="DT38" s="66">
        <f t="shared" si="114"/>
        <v>0</v>
      </c>
      <c r="DU38" s="66">
        <f t="shared" si="114"/>
        <v>0</v>
      </c>
      <c r="DV38" s="66">
        <f t="shared" si="114"/>
        <v>0</v>
      </c>
      <c r="DW38" s="66">
        <f t="shared" si="114"/>
        <v>0</v>
      </c>
      <c r="DX38" s="66">
        <f t="shared" si="114"/>
        <v>0</v>
      </c>
      <c r="DY38" s="66">
        <f t="shared" si="114"/>
        <v>0</v>
      </c>
      <c r="DZ38" s="66">
        <f t="shared" si="114"/>
        <v>0</v>
      </c>
      <c r="EA38" s="66">
        <f t="shared" si="114"/>
        <v>0</v>
      </c>
      <c r="EB38" s="66">
        <f t="shared" si="114"/>
        <v>0</v>
      </c>
      <c r="EC38" s="66">
        <f t="shared" si="114"/>
        <v>0</v>
      </c>
      <c r="ED38" s="66">
        <f t="shared" si="114"/>
        <v>0</v>
      </c>
      <c r="EE38" s="76">
        <f>SUM(DS38:ED38)</f>
        <v>0</v>
      </c>
    </row>
    <row r="39" spans="1:135" x14ac:dyDescent="0.2">
      <c r="A39" s="19" t="s">
        <v>168</v>
      </c>
      <c r="B39" s="69">
        <f>'MOUSSY EMPRUNT 1'!E5</f>
        <v>259250</v>
      </c>
      <c r="D39" s="3" t="s">
        <v>88</v>
      </c>
      <c r="F39" s="66">
        <v>0</v>
      </c>
      <c r="G39" s="66">
        <f t="shared" ref="G39:Q39" si="115">F39</f>
        <v>0</v>
      </c>
      <c r="H39" s="66">
        <f t="shared" si="115"/>
        <v>0</v>
      </c>
      <c r="I39" s="66">
        <f t="shared" si="115"/>
        <v>0</v>
      </c>
      <c r="J39" s="66">
        <f t="shared" si="115"/>
        <v>0</v>
      </c>
      <c r="K39" s="66">
        <f t="shared" si="115"/>
        <v>0</v>
      </c>
      <c r="L39" s="66">
        <f t="shared" si="115"/>
        <v>0</v>
      </c>
      <c r="M39" s="66">
        <f t="shared" si="115"/>
        <v>0</v>
      </c>
      <c r="N39" s="66">
        <f t="shared" si="115"/>
        <v>0</v>
      </c>
      <c r="O39" s="66">
        <f t="shared" si="115"/>
        <v>0</v>
      </c>
      <c r="P39" s="66">
        <f t="shared" si="115"/>
        <v>0</v>
      </c>
      <c r="Q39" s="66">
        <f t="shared" si="115"/>
        <v>0</v>
      </c>
      <c r="R39" s="75">
        <f>SUM(F39:Q39)</f>
        <v>0</v>
      </c>
      <c r="S39" s="66">
        <f t="shared" ref="S39:AD39" si="116">F39</f>
        <v>0</v>
      </c>
      <c r="T39" s="66">
        <f t="shared" si="116"/>
        <v>0</v>
      </c>
      <c r="U39" s="66">
        <f t="shared" si="116"/>
        <v>0</v>
      </c>
      <c r="V39" s="66">
        <f t="shared" si="116"/>
        <v>0</v>
      </c>
      <c r="W39" s="66">
        <f t="shared" si="116"/>
        <v>0</v>
      </c>
      <c r="X39" s="66">
        <f t="shared" si="116"/>
        <v>0</v>
      </c>
      <c r="Y39" s="66">
        <f t="shared" si="116"/>
        <v>0</v>
      </c>
      <c r="Z39" s="66">
        <f t="shared" si="116"/>
        <v>0</v>
      </c>
      <c r="AA39" s="66">
        <f t="shared" si="116"/>
        <v>0</v>
      </c>
      <c r="AB39" s="66">
        <f t="shared" si="116"/>
        <v>0</v>
      </c>
      <c r="AC39" s="66">
        <f t="shared" si="116"/>
        <v>0</v>
      </c>
      <c r="AD39" s="66">
        <f t="shared" si="116"/>
        <v>0</v>
      </c>
      <c r="AE39" s="75">
        <f>SUM(S39:AD39)</f>
        <v>0</v>
      </c>
      <c r="AF39" s="66">
        <f t="shared" si="107"/>
        <v>0</v>
      </c>
      <c r="AG39" s="66">
        <f t="shared" si="107"/>
        <v>0</v>
      </c>
      <c r="AH39" s="66">
        <f t="shared" si="107"/>
        <v>0</v>
      </c>
      <c r="AI39" s="66">
        <f t="shared" si="107"/>
        <v>0</v>
      </c>
      <c r="AJ39" s="66">
        <f t="shared" si="107"/>
        <v>0</v>
      </c>
      <c r="AK39" s="66">
        <f t="shared" si="107"/>
        <v>0</v>
      </c>
      <c r="AL39" s="66">
        <f t="shared" si="107"/>
        <v>0</v>
      </c>
      <c r="AM39" s="66">
        <f t="shared" si="107"/>
        <v>0</v>
      </c>
      <c r="AN39" s="66">
        <f t="shared" si="107"/>
        <v>0</v>
      </c>
      <c r="AO39" s="66">
        <f t="shared" si="107"/>
        <v>0</v>
      </c>
      <c r="AP39" s="66">
        <f t="shared" si="107"/>
        <v>0</v>
      </c>
      <c r="AQ39" s="66">
        <f t="shared" si="107"/>
        <v>0</v>
      </c>
      <c r="AR39" s="75">
        <f>SUM(AF39:AQ39)</f>
        <v>0</v>
      </c>
      <c r="AS39" s="66">
        <f t="shared" si="108"/>
        <v>0</v>
      </c>
      <c r="AT39" s="66">
        <f t="shared" si="108"/>
        <v>0</v>
      </c>
      <c r="AU39" s="66">
        <f t="shared" si="108"/>
        <v>0</v>
      </c>
      <c r="AV39" s="66">
        <f t="shared" si="108"/>
        <v>0</v>
      </c>
      <c r="AW39" s="66">
        <f t="shared" si="108"/>
        <v>0</v>
      </c>
      <c r="AX39" s="66">
        <f t="shared" si="108"/>
        <v>0</v>
      </c>
      <c r="AY39" s="66">
        <f t="shared" si="108"/>
        <v>0</v>
      </c>
      <c r="AZ39" s="66">
        <f t="shared" si="108"/>
        <v>0</v>
      </c>
      <c r="BA39" s="66">
        <f t="shared" si="108"/>
        <v>0</v>
      </c>
      <c r="BB39" s="66">
        <f t="shared" si="108"/>
        <v>0</v>
      </c>
      <c r="BC39" s="66">
        <f t="shared" si="108"/>
        <v>0</v>
      </c>
      <c r="BD39" s="66">
        <f t="shared" si="108"/>
        <v>0</v>
      </c>
      <c r="BE39" s="75">
        <f>SUM(AS39:BD39)</f>
        <v>0</v>
      </c>
      <c r="BF39" s="66">
        <f t="shared" si="109"/>
        <v>0</v>
      </c>
      <c r="BG39" s="66">
        <f t="shared" si="109"/>
        <v>0</v>
      </c>
      <c r="BH39" s="66">
        <f t="shared" si="109"/>
        <v>0</v>
      </c>
      <c r="BI39" s="66">
        <f t="shared" si="109"/>
        <v>0</v>
      </c>
      <c r="BJ39" s="66">
        <f t="shared" si="109"/>
        <v>0</v>
      </c>
      <c r="BK39" s="66">
        <f t="shared" si="109"/>
        <v>0</v>
      </c>
      <c r="BL39" s="66">
        <f t="shared" si="109"/>
        <v>0</v>
      </c>
      <c r="BM39" s="66">
        <f t="shared" si="109"/>
        <v>0</v>
      </c>
      <c r="BN39" s="66">
        <f t="shared" si="109"/>
        <v>0</v>
      </c>
      <c r="BO39" s="66">
        <f t="shared" si="109"/>
        <v>0</v>
      </c>
      <c r="BP39" s="66">
        <f t="shared" si="109"/>
        <v>0</v>
      </c>
      <c r="BQ39" s="66">
        <f t="shared" si="109"/>
        <v>0</v>
      </c>
      <c r="BR39" s="75">
        <f>SUM(BF39:BQ39)</f>
        <v>0</v>
      </c>
      <c r="BS39" s="66">
        <f t="shared" si="110"/>
        <v>0</v>
      </c>
      <c r="BT39" s="66">
        <f t="shared" si="110"/>
        <v>0</v>
      </c>
      <c r="BU39" s="66">
        <f t="shared" si="110"/>
        <v>0</v>
      </c>
      <c r="BV39" s="66">
        <f t="shared" si="110"/>
        <v>0</v>
      </c>
      <c r="BW39" s="66">
        <f t="shared" si="110"/>
        <v>0</v>
      </c>
      <c r="BX39" s="66">
        <f t="shared" si="110"/>
        <v>0</v>
      </c>
      <c r="BY39" s="66">
        <f t="shared" si="110"/>
        <v>0</v>
      </c>
      <c r="BZ39" s="66">
        <f t="shared" si="110"/>
        <v>0</v>
      </c>
      <c r="CA39" s="66">
        <f t="shared" si="110"/>
        <v>0</v>
      </c>
      <c r="CB39" s="66">
        <f t="shared" si="110"/>
        <v>0</v>
      </c>
      <c r="CC39" s="66">
        <f t="shared" si="110"/>
        <v>0</v>
      </c>
      <c r="CD39" s="66">
        <f t="shared" si="110"/>
        <v>0</v>
      </c>
      <c r="CE39" s="75">
        <f>SUM(BS39:CD39)</f>
        <v>0</v>
      </c>
      <c r="CF39" s="66">
        <f t="shared" si="111"/>
        <v>0</v>
      </c>
      <c r="CG39" s="66">
        <f t="shared" si="111"/>
        <v>0</v>
      </c>
      <c r="CH39" s="66">
        <f t="shared" si="111"/>
        <v>0</v>
      </c>
      <c r="CI39" s="66">
        <f t="shared" si="111"/>
        <v>0</v>
      </c>
      <c r="CJ39" s="66">
        <f t="shared" si="111"/>
        <v>0</v>
      </c>
      <c r="CK39" s="66">
        <f t="shared" si="111"/>
        <v>0</v>
      </c>
      <c r="CL39" s="66">
        <f t="shared" si="111"/>
        <v>0</v>
      </c>
      <c r="CM39" s="66">
        <f t="shared" si="111"/>
        <v>0</v>
      </c>
      <c r="CN39" s="66">
        <f t="shared" si="111"/>
        <v>0</v>
      </c>
      <c r="CO39" s="66">
        <f t="shared" si="111"/>
        <v>0</v>
      </c>
      <c r="CP39" s="66">
        <f t="shared" si="111"/>
        <v>0</v>
      </c>
      <c r="CQ39" s="66">
        <f t="shared" si="111"/>
        <v>0</v>
      </c>
      <c r="CR39" s="75">
        <f>SUM(CF39:CQ39)</f>
        <v>0</v>
      </c>
      <c r="CS39" s="66">
        <f t="shared" si="112"/>
        <v>0</v>
      </c>
      <c r="CT39" s="66">
        <f t="shared" si="112"/>
        <v>0</v>
      </c>
      <c r="CU39" s="66">
        <f t="shared" si="112"/>
        <v>0</v>
      </c>
      <c r="CV39" s="66">
        <f t="shared" si="112"/>
        <v>0</v>
      </c>
      <c r="CW39" s="66">
        <f t="shared" si="112"/>
        <v>0</v>
      </c>
      <c r="CX39" s="66">
        <f t="shared" si="112"/>
        <v>0</v>
      </c>
      <c r="CY39" s="66">
        <f t="shared" si="112"/>
        <v>0</v>
      </c>
      <c r="CZ39" s="66">
        <f t="shared" si="112"/>
        <v>0</v>
      </c>
      <c r="DA39" s="66">
        <f t="shared" si="112"/>
        <v>0</v>
      </c>
      <c r="DB39" s="66">
        <f t="shared" si="112"/>
        <v>0</v>
      </c>
      <c r="DC39" s="66">
        <f t="shared" si="112"/>
        <v>0</v>
      </c>
      <c r="DD39" s="66">
        <f t="shared" si="112"/>
        <v>0</v>
      </c>
      <c r="DE39" s="75">
        <f>SUM(CS39:DD39)</f>
        <v>0</v>
      </c>
      <c r="DF39" s="66">
        <f t="shared" si="113"/>
        <v>0</v>
      </c>
      <c r="DG39" s="66">
        <f t="shared" si="113"/>
        <v>0</v>
      </c>
      <c r="DH39" s="66">
        <f t="shared" si="113"/>
        <v>0</v>
      </c>
      <c r="DI39" s="66">
        <f t="shared" si="113"/>
        <v>0</v>
      </c>
      <c r="DJ39" s="66">
        <f t="shared" si="113"/>
        <v>0</v>
      </c>
      <c r="DK39" s="66">
        <f t="shared" si="113"/>
        <v>0</v>
      </c>
      <c r="DL39" s="66">
        <f t="shared" si="113"/>
        <v>0</v>
      </c>
      <c r="DM39" s="66">
        <f t="shared" si="113"/>
        <v>0</v>
      </c>
      <c r="DN39" s="66">
        <f t="shared" si="113"/>
        <v>0</v>
      </c>
      <c r="DO39" s="66">
        <f t="shared" si="113"/>
        <v>0</v>
      </c>
      <c r="DP39" s="66">
        <f t="shared" si="113"/>
        <v>0</v>
      </c>
      <c r="DQ39" s="66">
        <f t="shared" si="113"/>
        <v>0</v>
      </c>
      <c r="DR39" s="75">
        <f>SUM(DF39:DQ39)</f>
        <v>0</v>
      </c>
      <c r="DS39" s="66">
        <f t="shared" si="114"/>
        <v>0</v>
      </c>
      <c r="DT39" s="66">
        <f t="shared" si="114"/>
        <v>0</v>
      </c>
      <c r="DU39" s="66">
        <f t="shared" si="114"/>
        <v>0</v>
      </c>
      <c r="DV39" s="66">
        <f t="shared" si="114"/>
        <v>0</v>
      </c>
      <c r="DW39" s="66">
        <f t="shared" si="114"/>
        <v>0</v>
      </c>
      <c r="DX39" s="66">
        <f t="shared" si="114"/>
        <v>0</v>
      </c>
      <c r="DY39" s="66">
        <f t="shared" si="114"/>
        <v>0</v>
      </c>
      <c r="DZ39" s="66">
        <f t="shared" si="114"/>
        <v>0</v>
      </c>
      <c r="EA39" s="66">
        <f t="shared" si="114"/>
        <v>0</v>
      </c>
      <c r="EB39" s="66">
        <f t="shared" si="114"/>
        <v>0</v>
      </c>
      <c r="EC39" s="66">
        <f t="shared" si="114"/>
        <v>0</v>
      </c>
      <c r="ED39" s="66">
        <f t="shared" si="114"/>
        <v>0</v>
      </c>
      <c r="EE39" s="76">
        <f>SUM(DS39:ED39)</f>
        <v>0</v>
      </c>
    </row>
    <row r="40" spans="1:135" x14ac:dyDescent="0.2">
      <c r="A40" s="19" t="s">
        <v>169</v>
      </c>
      <c r="B40" s="81">
        <f>'MOUSSY EMPRUNT 1'!E7</f>
        <v>15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19" t="s">
        <v>170</v>
      </c>
      <c r="B41" s="81">
        <f>'MOUSSY EMPRUNT 1'!I6</f>
        <v>180</v>
      </c>
      <c r="D41" s="153" t="s">
        <v>89</v>
      </c>
      <c r="E41" s="154"/>
      <c r="F41" s="66">
        <f t="shared" ref="F41:Q41" si="117">F39+F38</f>
        <v>0</v>
      </c>
      <c r="G41" s="66">
        <f t="shared" si="117"/>
        <v>0</v>
      </c>
      <c r="H41" s="66">
        <f t="shared" si="117"/>
        <v>0</v>
      </c>
      <c r="I41" s="66">
        <f t="shared" si="117"/>
        <v>0</v>
      </c>
      <c r="J41" s="66">
        <f t="shared" si="117"/>
        <v>0</v>
      </c>
      <c r="K41" s="66">
        <f t="shared" si="117"/>
        <v>0</v>
      </c>
      <c r="L41" s="66">
        <f t="shared" si="117"/>
        <v>0</v>
      </c>
      <c r="M41" s="66">
        <f t="shared" si="117"/>
        <v>0</v>
      </c>
      <c r="N41" s="66">
        <f t="shared" si="117"/>
        <v>0</v>
      </c>
      <c r="O41" s="66">
        <f t="shared" si="117"/>
        <v>0</v>
      </c>
      <c r="P41" s="66">
        <f t="shared" si="117"/>
        <v>0</v>
      </c>
      <c r="Q41" s="66">
        <f t="shared" si="117"/>
        <v>0</v>
      </c>
      <c r="R41" s="75">
        <f>SUM(F41:Q41)</f>
        <v>0</v>
      </c>
      <c r="S41" s="66">
        <f t="shared" ref="S41:AD41" si="118">S39+S38</f>
        <v>0</v>
      </c>
      <c r="T41" s="66">
        <f t="shared" si="118"/>
        <v>0</v>
      </c>
      <c r="U41" s="66">
        <f t="shared" si="118"/>
        <v>0</v>
      </c>
      <c r="V41" s="66">
        <f t="shared" si="118"/>
        <v>0</v>
      </c>
      <c r="W41" s="66">
        <f t="shared" si="118"/>
        <v>0</v>
      </c>
      <c r="X41" s="66">
        <f t="shared" si="118"/>
        <v>0</v>
      </c>
      <c r="Y41" s="66">
        <f t="shared" si="118"/>
        <v>0</v>
      </c>
      <c r="Z41" s="66">
        <f t="shared" si="118"/>
        <v>0</v>
      </c>
      <c r="AA41" s="66">
        <f t="shared" si="118"/>
        <v>0</v>
      </c>
      <c r="AB41" s="66">
        <f t="shared" si="118"/>
        <v>0</v>
      </c>
      <c r="AC41" s="66">
        <f t="shared" si="118"/>
        <v>0</v>
      </c>
      <c r="AD41" s="66">
        <f t="shared" si="118"/>
        <v>0</v>
      </c>
      <c r="AE41" s="75">
        <f>SUM(S41:AD41)</f>
        <v>0</v>
      </c>
      <c r="AF41" s="66">
        <f t="shared" ref="AF41:AQ41" si="119">AF39+AF38</f>
        <v>0</v>
      </c>
      <c r="AG41" s="66">
        <f t="shared" si="119"/>
        <v>0</v>
      </c>
      <c r="AH41" s="66">
        <f t="shared" si="119"/>
        <v>0</v>
      </c>
      <c r="AI41" s="66">
        <f t="shared" si="119"/>
        <v>0</v>
      </c>
      <c r="AJ41" s="66">
        <f t="shared" si="119"/>
        <v>0</v>
      </c>
      <c r="AK41" s="66">
        <f t="shared" si="119"/>
        <v>0</v>
      </c>
      <c r="AL41" s="66">
        <f t="shared" si="119"/>
        <v>0</v>
      </c>
      <c r="AM41" s="66">
        <f t="shared" si="119"/>
        <v>0</v>
      </c>
      <c r="AN41" s="66">
        <f t="shared" si="119"/>
        <v>0</v>
      </c>
      <c r="AO41" s="66">
        <f t="shared" si="119"/>
        <v>0</v>
      </c>
      <c r="AP41" s="66">
        <f t="shared" si="119"/>
        <v>0</v>
      </c>
      <c r="AQ41" s="66">
        <f t="shared" si="119"/>
        <v>0</v>
      </c>
      <c r="AR41" s="75">
        <f>SUM(AF41:AQ41)</f>
        <v>0</v>
      </c>
      <c r="AS41" s="66">
        <f t="shared" ref="AS41:BD41" si="120">AS39+AS38</f>
        <v>0</v>
      </c>
      <c r="AT41" s="66">
        <f t="shared" si="120"/>
        <v>0</v>
      </c>
      <c r="AU41" s="66">
        <f t="shared" si="120"/>
        <v>0</v>
      </c>
      <c r="AV41" s="66">
        <f t="shared" si="120"/>
        <v>0</v>
      </c>
      <c r="AW41" s="66">
        <f t="shared" si="120"/>
        <v>0</v>
      </c>
      <c r="AX41" s="66">
        <f t="shared" si="120"/>
        <v>0</v>
      </c>
      <c r="AY41" s="66">
        <f t="shared" si="120"/>
        <v>0</v>
      </c>
      <c r="AZ41" s="66">
        <f t="shared" si="120"/>
        <v>0</v>
      </c>
      <c r="BA41" s="66">
        <f t="shared" si="120"/>
        <v>0</v>
      </c>
      <c r="BB41" s="66">
        <f t="shared" si="120"/>
        <v>0</v>
      </c>
      <c r="BC41" s="66">
        <f t="shared" si="120"/>
        <v>0</v>
      </c>
      <c r="BD41" s="66">
        <f t="shared" si="120"/>
        <v>0</v>
      </c>
      <c r="BE41" s="75">
        <f>SUM(AS41:BD41)</f>
        <v>0</v>
      </c>
      <c r="BF41" s="66">
        <f t="shared" ref="BF41:BQ41" si="121">BF39+BF38</f>
        <v>0</v>
      </c>
      <c r="BG41" s="66">
        <f t="shared" si="121"/>
        <v>0</v>
      </c>
      <c r="BH41" s="66">
        <f t="shared" si="121"/>
        <v>0</v>
      </c>
      <c r="BI41" s="66">
        <f t="shared" si="121"/>
        <v>0</v>
      </c>
      <c r="BJ41" s="66">
        <f t="shared" si="121"/>
        <v>0</v>
      </c>
      <c r="BK41" s="66">
        <f t="shared" si="121"/>
        <v>0</v>
      </c>
      <c r="BL41" s="66">
        <f t="shared" si="121"/>
        <v>0</v>
      </c>
      <c r="BM41" s="66">
        <f t="shared" si="121"/>
        <v>0</v>
      </c>
      <c r="BN41" s="66">
        <f t="shared" si="121"/>
        <v>0</v>
      </c>
      <c r="BO41" s="66">
        <f t="shared" si="121"/>
        <v>0</v>
      </c>
      <c r="BP41" s="66">
        <f t="shared" si="121"/>
        <v>0</v>
      </c>
      <c r="BQ41" s="66">
        <f t="shared" si="121"/>
        <v>0</v>
      </c>
      <c r="BR41" s="75">
        <f>SUM(BF41:BQ41)</f>
        <v>0</v>
      </c>
      <c r="BS41" s="66">
        <f t="shared" ref="BS41:CD41" si="122">BS39+BS38</f>
        <v>0</v>
      </c>
      <c r="BT41" s="66">
        <f t="shared" si="122"/>
        <v>0</v>
      </c>
      <c r="BU41" s="66">
        <f t="shared" si="122"/>
        <v>0</v>
      </c>
      <c r="BV41" s="66">
        <f t="shared" si="122"/>
        <v>0</v>
      </c>
      <c r="BW41" s="66">
        <f t="shared" si="122"/>
        <v>0</v>
      </c>
      <c r="BX41" s="66">
        <f t="shared" si="122"/>
        <v>0</v>
      </c>
      <c r="BY41" s="66">
        <f t="shared" si="122"/>
        <v>0</v>
      </c>
      <c r="BZ41" s="66">
        <f t="shared" si="122"/>
        <v>0</v>
      </c>
      <c r="CA41" s="66">
        <f t="shared" si="122"/>
        <v>0</v>
      </c>
      <c r="CB41" s="66">
        <f t="shared" si="122"/>
        <v>0</v>
      </c>
      <c r="CC41" s="66">
        <f t="shared" si="122"/>
        <v>0</v>
      </c>
      <c r="CD41" s="66">
        <f t="shared" si="122"/>
        <v>0</v>
      </c>
      <c r="CE41" s="75">
        <f>SUM(BS41:CD41)</f>
        <v>0</v>
      </c>
      <c r="CF41" s="66">
        <f t="shared" ref="CF41:CQ41" si="123">CF39+CF38</f>
        <v>0</v>
      </c>
      <c r="CG41" s="66">
        <f t="shared" si="123"/>
        <v>0</v>
      </c>
      <c r="CH41" s="66">
        <f t="shared" si="123"/>
        <v>0</v>
      </c>
      <c r="CI41" s="66">
        <f t="shared" si="123"/>
        <v>0</v>
      </c>
      <c r="CJ41" s="66">
        <f t="shared" si="123"/>
        <v>0</v>
      </c>
      <c r="CK41" s="66">
        <f t="shared" si="123"/>
        <v>0</v>
      </c>
      <c r="CL41" s="66">
        <f t="shared" si="123"/>
        <v>0</v>
      </c>
      <c r="CM41" s="66">
        <f t="shared" si="123"/>
        <v>0</v>
      </c>
      <c r="CN41" s="66">
        <f t="shared" si="123"/>
        <v>0</v>
      </c>
      <c r="CO41" s="66">
        <f t="shared" si="123"/>
        <v>0</v>
      </c>
      <c r="CP41" s="66">
        <f t="shared" si="123"/>
        <v>0</v>
      </c>
      <c r="CQ41" s="66">
        <f t="shared" si="123"/>
        <v>0</v>
      </c>
      <c r="CR41" s="75">
        <f>SUM(CF41:CQ41)</f>
        <v>0</v>
      </c>
      <c r="CS41" s="66">
        <f t="shared" ref="CS41:DD41" si="124">CS39+CS38</f>
        <v>0</v>
      </c>
      <c r="CT41" s="66">
        <f t="shared" si="124"/>
        <v>0</v>
      </c>
      <c r="CU41" s="66">
        <f t="shared" si="124"/>
        <v>0</v>
      </c>
      <c r="CV41" s="66">
        <f t="shared" si="124"/>
        <v>0</v>
      </c>
      <c r="CW41" s="66">
        <f t="shared" si="124"/>
        <v>0</v>
      </c>
      <c r="CX41" s="66">
        <f t="shared" si="124"/>
        <v>0</v>
      </c>
      <c r="CY41" s="66">
        <f t="shared" si="124"/>
        <v>0</v>
      </c>
      <c r="CZ41" s="66">
        <f t="shared" si="124"/>
        <v>0</v>
      </c>
      <c r="DA41" s="66">
        <f t="shared" si="124"/>
        <v>0</v>
      </c>
      <c r="DB41" s="66">
        <f t="shared" si="124"/>
        <v>0</v>
      </c>
      <c r="DC41" s="66">
        <f t="shared" si="124"/>
        <v>0</v>
      </c>
      <c r="DD41" s="66">
        <f t="shared" si="124"/>
        <v>0</v>
      </c>
      <c r="DE41" s="75">
        <f>SUM(CS41:DD41)</f>
        <v>0</v>
      </c>
      <c r="DF41" s="66">
        <f t="shared" ref="DF41:DQ41" si="125">DF39+DF38</f>
        <v>0</v>
      </c>
      <c r="DG41" s="66">
        <f t="shared" si="125"/>
        <v>0</v>
      </c>
      <c r="DH41" s="66">
        <f t="shared" si="125"/>
        <v>0</v>
      </c>
      <c r="DI41" s="66">
        <f t="shared" si="125"/>
        <v>0</v>
      </c>
      <c r="DJ41" s="66">
        <f t="shared" si="125"/>
        <v>0</v>
      </c>
      <c r="DK41" s="66">
        <f t="shared" si="125"/>
        <v>0</v>
      </c>
      <c r="DL41" s="66">
        <f t="shared" si="125"/>
        <v>0</v>
      </c>
      <c r="DM41" s="66">
        <f t="shared" si="125"/>
        <v>0</v>
      </c>
      <c r="DN41" s="66">
        <f t="shared" si="125"/>
        <v>0</v>
      </c>
      <c r="DO41" s="66">
        <f t="shared" si="125"/>
        <v>0</v>
      </c>
      <c r="DP41" s="66">
        <f t="shared" si="125"/>
        <v>0</v>
      </c>
      <c r="DQ41" s="66">
        <f t="shared" si="125"/>
        <v>0</v>
      </c>
      <c r="DR41" s="75">
        <f>SUM(DF41:DQ41)</f>
        <v>0</v>
      </c>
      <c r="DS41" s="66">
        <f t="shared" ref="DS41:ED41" si="126">DS39+DS38</f>
        <v>0</v>
      </c>
      <c r="DT41" s="66">
        <f t="shared" si="126"/>
        <v>0</v>
      </c>
      <c r="DU41" s="66">
        <f t="shared" si="126"/>
        <v>0</v>
      </c>
      <c r="DV41" s="66">
        <f t="shared" si="126"/>
        <v>0</v>
      </c>
      <c r="DW41" s="66">
        <f t="shared" si="126"/>
        <v>0</v>
      </c>
      <c r="DX41" s="66">
        <f t="shared" si="126"/>
        <v>0</v>
      </c>
      <c r="DY41" s="66">
        <f t="shared" si="126"/>
        <v>0</v>
      </c>
      <c r="DZ41" s="66">
        <f t="shared" si="126"/>
        <v>0</v>
      </c>
      <c r="EA41" s="66">
        <f t="shared" si="126"/>
        <v>0</v>
      </c>
      <c r="EB41" s="66">
        <f t="shared" si="126"/>
        <v>0</v>
      </c>
      <c r="EC41" s="66">
        <f t="shared" si="126"/>
        <v>0</v>
      </c>
      <c r="ED41" s="66">
        <f t="shared" si="126"/>
        <v>0</v>
      </c>
      <c r="EE41" s="76">
        <f>SUM(DS41:ED41)</f>
        <v>0</v>
      </c>
    </row>
    <row r="42" spans="1:135" x14ac:dyDescent="0.2">
      <c r="A42" s="82" t="s">
        <v>171</v>
      </c>
      <c r="B42" s="155">
        <f>'MOUSSY EMPRUNT 1'!E6</f>
        <v>4.3200000000000002E-2</v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26" t="s">
        <v>172</v>
      </c>
      <c r="B43" s="66">
        <f>'MOUSSY EMPRUNT 1'!I5</f>
        <v>2007.5896318590064</v>
      </c>
      <c r="D43" s="3" t="s">
        <v>173</v>
      </c>
      <c r="F43" s="66">
        <f t="shared" ref="F43:Q43" si="127">IFERROR(IF(EOMONTH(F$2,0)&gt;=EOMONTH($B$44,0),ROUND($B$47/12,0),0),0)</f>
        <v>0</v>
      </c>
      <c r="G43" s="66">
        <f t="shared" si="127"/>
        <v>0</v>
      </c>
      <c r="H43" s="66">
        <f t="shared" si="127"/>
        <v>0</v>
      </c>
      <c r="I43" s="66">
        <f t="shared" si="127"/>
        <v>0</v>
      </c>
      <c r="J43" s="66">
        <f t="shared" si="127"/>
        <v>0</v>
      </c>
      <c r="K43" s="66">
        <f t="shared" si="127"/>
        <v>0</v>
      </c>
      <c r="L43" s="66">
        <f t="shared" si="127"/>
        <v>1440</v>
      </c>
      <c r="M43" s="66">
        <f t="shared" si="127"/>
        <v>1440</v>
      </c>
      <c r="N43" s="66">
        <f t="shared" si="127"/>
        <v>1440</v>
      </c>
      <c r="O43" s="66">
        <f t="shared" si="127"/>
        <v>1440</v>
      </c>
      <c r="P43" s="66">
        <f t="shared" si="127"/>
        <v>1440</v>
      </c>
      <c r="Q43" s="66">
        <f t="shared" si="127"/>
        <v>1440</v>
      </c>
      <c r="R43" s="75">
        <f>SUM(F43:Q43)</f>
        <v>8640</v>
      </c>
      <c r="S43" s="66">
        <f t="shared" ref="S43:AD43" si="128">IFERROR(IF(EOMONTH(S$2,0)&gt;=EOMONTH($B$44,0),ROUND($B$47/12,0),0),0)</f>
        <v>1440</v>
      </c>
      <c r="T43" s="66">
        <f t="shared" si="128"/>
        <v>1440</v>
      </c>
      <c r="U43" s="66">
        <f t="shared" si="128"/>
        <v>1440</v>
      </c>
      <c r="V43" s="66">
        <f t="shared" si="128"/>
        <v>1440</v>
      </c>
      <c r="W43" s="66">
        <f t="shared" si="128"/>
        <v>1440</v>
      </c>
      <c r="X43" s="66">
        <f t="shared" si="128"/>
        <v>1440</v>
      </c>
      <c r="Y43" s="66">
        <f t="shared" si="128"/>
        <v>1440</v>
      </c>
      <c r="Z43" s="66">
        <f t="shared" si="128"/>
        <v>1440</v>
      </c>
      <c r="AA43" s="66">
        <f t="shared" si="128"/>
        <v>1440</v>
      </c>
      <c r="AB43" s="66">
        <f t="shared" si="128"/>
        <v>1440</v>
      </c>
      <c r="AC43" s="66">
        <f t="shared" si="128"/>
        <v>1440</v>
      </c>
      <c r="AD43" s="66">
        <f t="shared" si="128"/>
        <v>1440</v>
      </c>
      <c r="AE43" s="75">
        <f>SUM(S43:AD43)</f>
        <v>17280</v>
      </c>
      <c r="AF43" s="66">
        <f t="shared" ref="AF43:AQ43" si="129">IFERROR(IF(EOMONTH(AF$2,0)&gt;=EOMONTH($B$44,0),ROUND($B$47/12,0),0),0)</f>
        <v>1440</v>
      </c>
      <c r="AG43" s="66">
        <f t="shared" si="129"/>
        <v>1440</v>
      </c>
      <c r="AH43" s="66">
        <f t="shared" si="129"/>
        <v>1440</v>
      </c>
      <c r="AI43" s="66">
        <f t="shared" si="129"/>
        <v>1440</v>
      </c>
      <c r="AJ43" s="66">
        <f t="shared" si="129"/>
        <v>1440</v>
      </c>
      <c r="AK43" s="66">
        <f t="shared" si="129"/>
        <v>1440</v>
      </c>
      <c r="AL43" s="66">
        <f t="shared" si="129"/>
        <v>1440</v>
      </c>
      <c r="AM43" s="66">
        <f t="shared" si="129"/>
        <v>1440</v>
      </c>
      <c r="AN43" s="66">
        <f t="shared" si="129"/>
        <v>1440</v>
      </c>
      <c r="AO43" s="66">
        <f t="shared" si="129"/>
        <v>1440</v>
      </c>
      <c r="AP43" s="66">
        <f t="shared" si="129"/>
        <v>1440</v>
      </c>
      <c r="AQ43" s="66">
        <f t="shared" si="129"/>
        <v>1440</v>
      </c>
      <c r="AR43" s="75">
        <f>SUM(AF43:AQ43)</f>
        <v>17280</v>
      </c>
      <c r="AS43" s="66">
        <f t="shared" ref="AS43:BD43" si="130">IFERROR(IF(EOMONTH(AS$2,0)&gt;=EOMONTH($B$44,0),ROUND($B$47/12,0),0),0)</f>
        <v>1440</v>
      </c>
      <c r="AT43" s="66">
        <f t="shared" si="130"/>
        <v>1440</v>
      </c>
      <c r="AU43" s="66">
        <f t="shared" si="130"/>
        <v>1440</v>
      </c>
      <c r="AV43" s="66">
        <f t="shared" si="130"/>
        <v>1440</v>
      </c>
      <c r="AW43" s="66">
        <f t="shared" si="130"/>
        <v>1440</v>
      </c>
      <c r="AX43" s="66">
        <f t="shared" si="130"/>
        <v>1440</v>
      </c>
      <c r="AY43" s="66">
        <f t="shared" si="130"/>
        <v>1440</v>
      </c>
      <c r="AZ43" s="66">
        <f t="shared" si="130"/>
        <v>1440</v>
      </c>
      <c r="BA43" s="66">
        <f t="shared" si="130"/>
        <v>1440</v>
      </c>
      <c r="BB43" s="66">
        <f t="shared" si="130"/>
        <v>1440</v>
      </c>
      <c r="BC43" s="66">
        <f t="shared" si="130"/>
        <v>1440</v>
      </c>
      <c r="BD43" s="66">
        <f t="shared" si="130"/>
        <v>1440</v>
      </c>
      <c r="BE43" s="75">
        <f>SUM(AS43:BD43)</f>
        <v>17280</v>
      </c>
      <c r="BF43" s="66">
        <f t="shared" ref="BF43:BQ43" si="131">IFERROR(IF(EOMONTH(BF$2,0)&gt;=EOMONTH($B$44,0),ROUND($B$47/12,0),0),0)</f>
        <v>1440</v>
      </c>
      <c r="BG43" s="66">
        <f t="shared" si="131"/>
        <v>1440</v>
      </c>
      <c r="BH43" s="66">
        <f t="shared" si="131"/>
        <v>1440</v>
      </c>
      <c r="BI43" s="66">
        <f t="shared" si="131"/>
        <v>1440</v>
      </c>
      <c r="BJ43" s="66">
        <f t="shared" si="131"/>
        <v>1440</v>
      </c>
      <c r="BK43" s="66">
        <f t="shared" si="131"/>
        <v>1440</v>
      </c>
      <c r="BL43" s="66">
        <f t="shared" si="131"/>
        <v>1440</v>
      </c>
      <c r="BM43" s="66">
        <f t="shared" si="131"/>
        <v>1440</v>
      </c>
      <c r="BN43" s="66">
        <f t="shared" si="131"/>
        <v>1440</v>
      </c>
      <c r="BO43" s="66">
        <f t="shared" si="131"/>
        <v>1440</v>
      </c>
      <c r="BP43" s="66">
        <f t="shared" si="131"/>
        <v>1440</v>
      </c>
      <c r="BQ43" s="66">
        <f t="shared" si="131"/>
        <v>1440</v>
      </c>
      <c r="BR43" s="75">
        <f>SUM(BF43:BQ43)</f>
        <v>17280</v>
      </c>
      <c r="BS43" s="66">
        <f t="shared" ref="BS43:CD43" si="132">IFERROR(IF(EOMONTH(BS$2,0)&gt;=EOMONTH($B$44,0),ROUND($B$47/12,0),0),0)</f>
        <v>1440</v>
      </c>
      <c r="BT43" s="66">
        <f t="shared" si="132"/>
        <v>1440</v>
      </c>
      <c r="BU43" s="66">
        <f t="shared" si="132"/>
        <v>1440</v>
      </c>
      <c r="BV43" s="66">
        <f t="shared" si="132"/>
        <v>1440</v>
      </c>
      <c r="BW43" s="66">
        <f t="shared" si="132"/>
        <v>1440</v>
      </c>
      <c r="BX43" s="66">
        <f t="shared" si="132"/>
        <v>1440</v>
      </c>
      <c r="BY43" s="66">
        <f t="shared" si="132"/>
        <v>1440</v>
      </c>
      <c r="BZ43" s="66">
        <f t="shared" si="132"/>
        <v>1440</v>
      </c>
      <c r="CA43" s="66">
        <f t="shared" si="132"/>
        <v>1440</v>
      </c>
      <c r="CB43" s="66">
        <f t="shared" si="132"/>
        <v>1440</v>
      </c>
      <c r="CC43" s="66">
        <f t="shared" si="132"/>
        <v>1440</v>
      </c>
      <c r="CD43" s="66">
        <f t="shared" si="132"/>
        <v>1440</v>
      </c>
      <c r="CE43" s="75">
        <f>SUM(BS43:CD43)</f>
        <v>17280</v>
      </c>
      <c r="CF43" s="66">
        <f t="shared" ref="CF43:CQ43" si="133">IFERROR(IF(EOMONTH(CF$2,0)&gt;=EOMONTH($B$44,0),ROUND($B$47/12,0),0),0)</f>
        <v>1440</v>
      </c>
      <c r="CG43" s="66">
        <f t="shared" si="133"/>
        <v>1440</v>
      </c>
      <c r="CH43" s="66">
        <f t="shared" si="133"/>
        <v>1440</v>
      </c>
      <c r="CI43" s="66">
        <f t="shared" si="133"/>
        <v>1440</v>
      </c>
      <c r="CJ43" s="66">
        <f t="shared" si="133"/>
        <v>1440</v>
      </c>
      <c r="CK43" s="66">
        <f t="shared" si="133"/>
        <v>1440</v>
      </c>
      <c r="CL43" s="66">
        <f t="shared" si="133"/>
        <v>1440</v>
      </c>
      <c r="CM43" s="66">
        <f t="shared" si="133"/>
        <v>1440</v>
      </c>
      <c r="CN43" s="66">
        <f t="shared" si="133"/>
        <v>1440</v>
      </c>
      <c r="CO43" s="66">
        <f t="shared" si="133"/>
        <v>1440</v>
      </c>
      <c r="CP43" s="66">
        <f t="shared" si="133"/>
        <v>1440</v>
      </c>
      <c r="CQ43" s="66">
        <f t="shared" si="133"/>
        <v>1440</v>
      </c>
      <c r="CR43" s="75">
        <f>SUM(CF43:CQ43)</f>
        <v>17280</v>
      </c>
      <c r="CS43" s="66">
        <f t="shared" ref="CS43:DD43" si="134">IFERROR(IF(EOMONTH(CS$2,0)&gt;=EOMONTH($B$44,0),ROUND($B$47/12,0),0),0)</f>
        <v>1440</v>
      </c>
      <c r="CT43" s="66">
        <f t="shared" si="134"/>
        <v>1440</v>
      </c>
      <c r="CU43" s="66">
        <f t="shared" si="134"/>
        <v>1440</v>
      </c>
      <c r="CV43" s="66">
        <f t="shared" si="134"/>
        <v>1440</v>
      </c>
      <c r="CW43" s="66">
        <f t="shared" si="134"/>
        <v>1440</v>
      </c>
      <c r="CX43" s="66">
        <f t="shared" si="134"/>
        <v>1440</v>
      </c>
      <c r="CY43" s="66">
        <f t="shared" si="134"/>
        <v>1440</v>
      </c>
      <c r="CZ43" s="66">
        <f t="shared" si="134"/>
        <v>1440</v>
      </c>
      <c r="DA43" s="66">
        <f t="shared" si="134"/>
        <v>1440</v>
      </c>
      <c r="DB43" s="66">
        <f t="shared" si="134"/>
        <v>1440</v>
      </c>
      <c r="DC43" s="66">
        <f t="shared" si="134"/>
        <v>1440</v>
      </c>
      <c r="DD43" s="66">
        <f t="shared" si="134"/>
        <v>1440</v>
      </c>
      <c r="DE43" s="75">
        <f>SUM(CS43:DD43)</f>
        <v>17280</v>
      </c>
      <c r="DF43" s="66">
        <f t="shared" ref="DF43:DQ43" si="135">IFERROR(IF(EOMONTH(DF$2,0)&gt;=EOMONTH($B$44,0),ROUND($B$47/12,0),0),0)</f>
        <v>1440</v>
      </c>
      <c r="DG43" s="66">
        <f t="shared" si="135"/>
        <v>1440</v>
      </c>
      <c r="DH43" s="66">
        <f t="shared" si="135"/>
        <v>1440</v>
      </c>
      <c r="DI43" s="66">
        <f t="shared" si="135"/>
        <v>1440</v>
      </c>
      <c r="DJ43" s="66">
        <f t="shared" si="135"/>
        <v>1440</v>
      </c>
      <c r="DK43" s="66">
        <f t="shared" si="135"/>
        <v>1440</v>
      </c>
      <c r="DL43" s="66">
        <f t="shared" si="135"/>
        <v>1440</v>
      </c>
      <c r="DM43" s="66">
        <f t="shared" si="135"/>
        <v>1440</v>
      </c>
      <c r="DN43" s="66">
        <f t="shared" si="135"/>
        <v>1440</v>
      </c>
      <c r="DO43" s="66">
        <f t="shared" si="135"/>
        <v>1440</v>
      </c>
      <c r="DP43" s="66">
        <f t="shared" si="135"/>
        <v>1440</v>
      </c>
      <c r="DQ43" s="66">
        <f t="shared" si="135"/>
        <v>1440</v>
      </c>
      <c r="DR43" s="75">
        <f>SUM(DF43:DQ43)</f>
        <v>17280</v>
      </c>
      <c r="DS43" s="66">
        <f t="shared" ref="DS43:ED43" si="136">IFERROR(IF(EOMONTH(DS$2,0)&gt;=EOMONTH($B$44,0),ROUND($B$47/12,0),0),0)</f>
        <v>1440</v>
      </c>
      <c r="DT43" s="66">
        <f t="shared" si="136"/>
        <v>1440</v>
      </c>
      <c r="DU43" s="66">
        <f t="shared" si="136"/>
        <v>1440</v>
      </c>
      <c r="DV43" s="66">
        <f t="shared" si="136"/>
        <v>1440</v>
      </c>
      <c r="DW43" s="66">
        <f t="shared" si="136"/>
        <v>1440</v>
      </c>
      <c r="DX43" s="66">
        <f t="shared" si="136"/>
        <v>1440</v>
      </c>
      <c r="DY43" s="66">
        <f t="shared" si="136"/>
        <v>1440</v>
      </c>
      <c r="DZ43" s="66">
        <f t="shared" si="136"/>
        <v>1440</v>
      </c>
      <c r="EA43" s="66">
        <f t="shared" si="136"/>
        <v>1440</v>
      </c>
      <c r="EB43" s="66">
        <f t="shared" si="136"/>
        <v>1440</v>
      </c>
      <c r="EC43" s="66">
        <f t="shared" si="136"/>
        <v>1440</v>
      </c>
      <c r="ED43" s="66">
        <f t="shared" si="136"/>
        <v>1440</v>
      </c>
      <c r="EE43" s="75">
        <f>SUM(DS43:ED43)</f>
        <v>17280</v>
      </c>
    </row>
    <row r="44" spans="1:135" x14ac:dyDescent="0.2">
      <c r="A44" s="82" t="s">
        <v>174</v>
      </c>
      <c r="B44" s="84">
        <f>'MOUSSY EMPRUNT 1'!E9</f>
        <v>45856</v>
      </c>
      <c r="D44" s="3" t="s">
        <v>173</v>
      </c>
      <c r="F44" s="66">
        <f t="shared" ref="F44:Q44" si="137">IFERROR(IF(EOMONTH(F$2,0)&gt;=EOMONTH($B$55,0),ROUND($B$58/12,0),0),0)</f>
        <v>0</v>
      </c>
      <c r="G44" s="66">
        <f t="shared" si="137"/>
        <v>0</v>
      </c>
      <c r="H44" s="66">
        <f t="shared" si="137"/>
        <v>0</v>
      </c>
      <c r="I44" s="66">
        <f t="shared" si="137"/>
        <v>0</v>
      </c>
      <c r="J44" s="66">
        <f t="shared" si="137"/>
        <v>0</v>
      </c>
      <c r="K44" s="66">
        <f t="shared" si="137"/>
        <v>0</v>
      </c>
      <c r="L44" s="66">
        <f t="shared" si="137"/>
        <v>1163</v>
      </c>
      <c r="M44" s="66">
        <f t="shared" si="137"/>
        <v>1163</v>
      </c>
      <c r="N44" s="66">
        <f t="shared" si="137"/>
        <v>1163</v>
      </c>
      <c r="O44" s="66">
        <f t="shared" si="137"/>
        <v>1163</v>
      </c>
      <c r="P44" s="66">
        <f t="shared" si="137"/>
        <v>1163</v>
      </c>
      <c r="Q44" s="66">
        <f t="shared" si="137"/>
        <v>1163</v>
      </c>
      <c r="R44" s="75">
        <f>SUM(F44:Q44)</f>
        <v>6978</v>
      </c>
      <c r="S44" s="66">
        <f t="shared" ref="S44:AD44" si="138">IFERROR(IF(EOMONTH(S$2,0)&gt;=EOMONTH($B$55,0),ROUND($B$58/12,0),0),0)</f>
        <v>1163</v>
      </c>
      <c r="T44" s="66">
        <f t="shared" si="138"/>
        <v>1163</v>
      </c>
      <c r="U44" s="66">
        <f t="shared" si="138"/>
        <v>1163</v>
      </c>
      <c r="V44" s="66">
        <f t="shared" si="138"/>
        <v>1163</v>
      </c>
      <c r="W44" s="66">
        <f t="shared" si="138"/>
        <v>1163</v>
      </c>
      <c r="X44" s="66">
        <f t="shared" si="138"/>
        <v>1163</v>
      </c>
      <c r="Y44" s="66">
        <f t="shared" si="138"/>
        <v>1163</v>
      </c>
      <c r="Z44" s="66">
        <f t="shared" si="138"/>
        <v>1163</v>
      </c>
      <c r="AA44" s="66">
        <f t="shared" si="138"/>
        <v>1163</v>
      </c>
      <c r="AB44" s="66">
        <f t="shared" si="138"/>
        <v>1163</v>
      </c>
      <c r="AC44" s="66">
        <f t="shared" si="138"/>
        <v>1163</v>
      </c>
      <c r="AD44" s="66">
        <f t="shared" si="138"/>
        <v>1163</v>
      </c>
      <c r="AE44" s="75">
        <f>SUM(S44:AD44)</f>
        <v>13956</v>
      </c>
      <c r="AF44" s="66">
        <f t="shared" ref="AF44:AQ44" si="139">IFERROR(IF(EOMONTH(AF$2,0)&gt;=EOMONTH($B$55,0),ROUND($B$58/12,0),0),0)</f>
        <v>1163</v>
      </c>
      <c r="AG44" s="66">
        <f t="shared" si="139"/>
        <v>1163</v>
      </c>
      <c r="AH44" s="66">
        <f t="shared" si="139"/>
        <v>1163</v>
      </c>
      <c r="AI44" s="66">
        <f t="shared" si="139"/>
        <v>1163</v>
      </c>
      <c r="AJ44" s="66">
        <f t="shared" si="139"/>
        <v>1163</v>
      </c>
      <c r="AK44" s="66">
        <f t="shared" si="139"/>
        <v>1163</v>
      </c>
      <c r="AL44" s="66">
        <f t="shared" si="139"/>
        <v>1163</v>
      </c>
      <c r="AM44" s="66">
        <f t="shared" si="139"/>
        <v>1163</v>
      </c>
      <c r="AN44" s="66">
        <f t="shared" si="139"/>
        <v>1163</v>
      </c>
      <c r="AO44" s="66">
        <f t="shared" si="139"/>
        <v>1163</v>
      </c>
      <c r="AP44" s="66">
        <f t="shared" si="139"/>
        <v>1163</v>
      </c>
      <c r="AQ44" s="66">
        <f t="shared" si="139"/>
        <v>1163</v>
      </c>
      <c r="AR44" s="75">
        <f>SUM(AF44:AQ44)</f>
        <v>13956</v>
      </c>
      <c r="AS44" s="66">
        <f t="shared" ref="AS44:BD44" si="140">IFERROR(IF(EOMONTH(AS$2,0)&gt;=EOMONTH($B$55,0),ROUND($B$58/12,0),0),0)</f>
        <v>1163</v>
      </c>
      <c r="AT44" s="66">
        <f t="shared" si="140"/>
        <v>1163</v>
      </c>
      <c r="AU44" s="66">
        <f t="shared" si="140"/>
        <v>1163</v>
      </c>
      <c r="AV44" s="66">
        <f t="shared" si="140"/>
        <v>1163</v>
      </c>
      <c r="AW44" s="66">
        <f t="shared" si="140"/>
        <v>1163</v>
      </c>
      <c r="AX44" s="66">
        <f t="shared" si="140"/>
        <v>1163</v>
      </c>
      <c r="AY44" s="66">
        <f t="shared" si="140"/>
        <v>1163</v>
      </c>
      <c r="AZ44" s="66">
        <f t="shared" si="140"/>
        <v>1163</v>
      </c>
      <c r="BA44" s="66">
        <f t="shared" si="140"/>
        <v>1163</v>
      </c>
      <c r="BB44" s="66">
        <f t="shared" si="140"/>
        <v>1163</v>
      </c>
      <c r="BC44" s="66">
        <f t="shared" si="140"/>
        <v>1163</v>
      </c>
      <c r="BD44" s="66">
        <f t="shared" si="140"/>
        <v>1163</v>
      </c>
      <c r="BE44" s="75">
        <f>SUM(AS44:BD44)</f>
        <v>13956</v>
      </c>
      <c r="BF44" s="66">
        <f t="shared" ref="BF44:BQ44" si="141">IFERROR(IF(EOMONTH(BF$2,0)&gt;=EOMONTH($B$55,0),ROUND($B$58/12,0),0),0)</f>
        <v>1163</v>
      </c>
      <c r="BG44" s="66">
        <f t="shared" si="141"/>
        <v>1163</v>
      </c>
      <c r="BH44" s="66">
        <f t="shared" si="141"/>
        <v>1163</v>
      </c>
      <c r="BI44" s="66">
        <f t="shared" si="141"/>
        <v>1163</v>
      </c>
      <c r="BJ44" s="66">
        <f t="shared" si="141"/>
        <v>1163</v>
      </c>
      <c r="BK44" s="66">
        <f t="shared" si="141"/>
        <v>1163</v>
      </c>
      <c r="BL44" s="66">
        <f t="shared" si="141"/>
        <v>1163</v>
      </c>
      <c r="BM44" s="66">
        <f t="shared" si="141"/>
        <v>1163</v>
      </c>
      <c r="BN44" s="66">
        <f t="shared" si="141"/>
        <v>1163</v>
      </c>
      <c r="BO44" s="66">
        <f t="shared" si="141"/>
        <v>1163</v>
      </c>
      <c r="BP44" s="66">
        <f t="shared" si="141"/>
        <v>1163</v>
      </c>
      <c r="BQ44" s="66">
        <f t="shared" si="141"/>
        <v>1163</v>
      </c>
      <c r="BR44" s="75">
        <f>SUM(BF44:BQ44)</f>
        <v>13956</v>
      </c>
      <c r="BS44" s="66">
        <f t="shared" ref="BS44:CD44" si="142">IFERROR(IF(EOMONTH(BS$2,0)&gt;=EOMONTH($B$55,0),ROUND($B$58/12,0),0),0)</f>
        <v>1163</v>
      </c>
      <c r="BT44" s="66">
        <f t="shared" si="142"/>
        <v>1163</v>
      </c>
      <c r="BU44" s="66">
        <f t="shared" si="142"/>
        <v>1163</v>
      </c>
      <c r="BV44" s="66">
        <f t="shared" si="142"/>
        <v>1163</v>
      </c>
      <c r="BW44" s="66">
        <f t="shared" si="142"/>
        <v>1163</v>
      </c>
      <c r="BX44" s="66">
        <f t="shared" si="142"/>
        <v>1163</v>
      </c>
      <c r="BY44" s="66">
        <f t="shared" si="142"/>
        <v>1163</v>
      </c>
      <c r="BZ44" s="66">
        <f t="shared" si="142"/>
        <v>1163</v>
      </c>
      <c r="CA44" s="66">
        <f t="shared" si="142"/>
        <v>1163</v>
      </c>
      <c r="CB44" s="66">
        <f t="shared" si="142"/>
        <v>1163</v>
      </c>
      <c r="CC44" s="66">
        <f t="shared" si="142"/>
        <v>1163</v>
      </c>
      <c r="CD44" s="66">
        <f t="shared" si="142"/>
        <v>1163</v>
      </c>
      <c r="CE44" s="75">
        <f>SUM(BS44:CD44)</f>
        <v>13956</v>
      </c>
      <c r="CF44" s="66">
        <f t="shared" ref="CF44:CQ44" si="143">IFERROR(IF(EOMONTH(CF$2,0)&gt;=EOMONTH($B$55,0),ROUND($B$58/12,0),0),0)</f>
        <v>1163</v>
      </c>
      <c r="CG44" s="66">
        <f t="shared" si="143"/>
        <v>1163</v>
      </c>
      <c r="CH44" s="66">
        <f t="shared" si="143"/>
        <v>1163</v>
      </c>
      <c r="CI44" s="66">
        <f t="shared" si="143"/>
        <v>1163</v>
      </c>
      <c r="CJ44" s="66">
        <f t="shared" si="143"/>
        <v>1163</v>
      </c>
      <c r="CK44" s="66">
        <f t="shared" si="143"/>
        <v>1163</v>
      </c>
      <c r="CL44" s="66">
        <f t="shared" si="143"/>
        <v>1163</v>
      </c>
      <c r="CM44" s="66">
        <f t="shared" si="143"/>
        <v>1163</v>
      </c>
      <c r="CN44" s="66">
        <f t="shared" si="143"/>
        <v>1163</v>
      </c>
      <c r="CO44" s="66">
        <f t="shared" si="143"/>
        <v>1163</v>
      </c>
      <c r="CP44" s="66">
        <f t="shared" si="143"/>
        <v>1163</v>
      </c>
      <c r="CQ44" s="66">
        <f t="shared" si="143"/>
        <v>1163</v>
      </c>
      <c r="CR44" s="75">
        <f>SUM(CF44:CQ44)</f>
        <v>13956</v>
      </c>
      <c r="CS44" s="66">
        <f t="shared" ref="CS44:DD44" si="144">IFERROR(IF(EOMONTH(CS$2,0)&gt;=EOMONTH($B$55,0),ROUND($B$58/12,0),0),0)</f>
        <v>1163</v>
      </c>
      <c r="CT44" s="66">
        <f t="shared" si="144"/>
        <v>1163</v>
      </c>
      <c r="CU44" s="66">
        <f t="shared" si="144"/>
        <v>1163</v>
      </c>
      <c r="CV44" s="66">
        <f t="shared" si="144"/>
        <v>1163</v>
      </c>
      <c r="CW44" s="66">
        <f t="shared" si="144"/>
        <v>1163</v>
      </c>
      <c r="CX44" s="66">
        <f t="shared" si="144"/>
        <v>1163</v>
      </c>
      <c r="CY44" s="66">
        <f t="shared" si="144"/>
        <v>1163</v>
      </c>
      <c r="CZ44" s="66">
        <f t="shared" si="144"/>
        <v>1163</v>
      </c>
      <c r="DA44" s="66">
        <f t="shared" si="144"/>
        <v>1163</v>
      </c>
      <c r="DB44" s="66">
        <f t="shared" si="144"/>
        <v>1163</v>
      </c>
      <c r="DC44" s="66">
        <f t="shared" si="144"/>
        <v>1163</v>
      </c>
      <c r="DD44" s="66">
        <f t="shared" si="144"/>
        <v>1163</v>
      </c>
      <c r="DE44" s="75">
        <f>SUM(CS44:DD44)</f>
        <v>13956</v>
      </c>
      <c r="DF44" s="66">
        <f t="shared" ref="DF44:DQ44" si="145">IFERROR(IF(EOMONTH(DF$2,0)&gt;=EOMONTH($B$55,0),ROUND($B$58/12,0),0),0)</f>
        <v>1163</v>
      </c>
      <c r="DG44" s="66">
        <f t="shared" si="145"/>
        <v>1163</v>
      </c>
      <c r="DH44" s="66">
        <f t="shared" si="145"/>
        <v>1163</v>
      </c>
      <c r="DI44" s="66">
        <f t="shared" si="145"/>
        <v>1163</v>
      </c>
      <c r="DJ44" s="66">
        <f t="shared" si="145"/>
        <v>1163</v>
      </c>
      <c r="DK44" s="66">
        <f t="shared" si="145"/>
        <v>1163</v>
      </c>
      <c r="DL44" s="66">
        <f t="shared" si="145"/>
        <v>1163</v>
      </c>
      <c r="DM44" s="66">
        <f t="shared" si="145"/>
        <v>1163</v>
      </c>
      <c r="DN44" s="66">
        <f t="shared" si="145"/>
        <v>1163</v>
      </c>
      <c r="DO44" s="66">
        <f t="shared" si="145"/>
        <v>1163</v>
      </c>
      <c r="DP44" s="66">
        <f t="shared" si="145"/>
        <v>1163</v>
      </c>
      <c r="DQ44" s="66">
        <f t="shared" si="145"/>
        <v>1163</v>
      </c>
      <c r="DR44" s="75">
        <f>SUM(DF44:DQ44)</f>
        <v>13956</v>
      </c>
      <c r="DS44" s="66">
        <f t="shared" ref="DS44:ED44" si="146">IFERROR(IF(EOMONTH(DS$2,0)&gt;=EOMONTH($B$55,0),ROUND($B$58/12,0),0),0)</f>
        <v>1163</v>
      </c>
      <c r="DT44" s="66">
        <f t="shared" si="146"/>
        <v>1163</v>
      </c>
      <c r="DU44" s="66">
        <f t="shared" si="146"/>
        <v>1163</v>
      </c>
      <c r="DV44" s="66">
        <f t="shared" si="146"/>
        <v>1163</v>
      </c>
      <c r="DW44" s="66">
        <f t="shared" si="146"/>
        <v>1163</v>
      </c>
      <c r="DX44" s="66">
        <f t="shared" si="146"/>
        <v>1163</v>
      </c>
      <c r="DY44" s="66">
        <f t="shared" si="146"/>
        <v>1163</v>
      </c>
      <c r="DZ44" s="66">
        <f t="shared" si="146"/>
        <v>1163</v>
      </c>
      <c r="EA44" s="66">
        <f t="shared" si="146"/>
        <v>1163</v>
      </c>
      <c r="EB44" s="66">
        <f t="shared" si="146"/>
        <v>1163</v>
      </c>
      <c r="EC44" s="66">
        <f t="shared" si="146"/>
        <v>1163</v>
      </c>
      <c r="ED44" s="66">
        <f t="shared" si="146"/>
        <v>1163</v>
      </c>
      <c r="EE44" s="75">
        <f>SUM(DS44:ED44)</f>
        <v>13956</v>
      </c>
    </row>
    <row r="45" spans="1:135" x14ac:dyDescent="0.2">
      <c r="A45" s="26" t="s">
        <v>176</v>
      </c>
      <c r="B45" s="18">
        <f>EDATE(B44, 6)</f>
        <v>46040</v>
      </c>
      <c r="D45" s="3" t="s">
        <v>175</v>
      </c>
      <c r="F45" s="66">
        <f t="shared" ref="F45:Q45" si="147">IFERROR(IF(EOMONTH(F$2,0)&gt;=EOMONTH($B$65,0),ROUND($B$68/12,0),0),0)</f>
        <v>0</v>
      </c>
      <c r="G45" s="66">
        <f t="shared" si="147"/>
        <v>0</v>
      </c>
      <c r="H45" s="66">
        <f t="shared" si="147"/>
        <v>0</v>
      </c>
      <c r="I45" s="66">
        <f t="shared" si="147"/>
        <v>0</v>
      </c>
      <c r="J45" s="66">
        <f t="shared" si="147"/>
        <v>0</v>
      </c>
      <c r="K45" s="66">
        <f t="shared" si="147"/>
        <v>0</v>
      </c>
      <c r="L45" s="66">
        <f t="shared" si="147"/>
        <v>0</v>
      </c>
      <c r="M45" s="66">
        <f t="shared" si="147"/>
        <v>0</v>
      </c>
      <c r="N45" s="66">
        <f t="shared" si="147"/>
        <v>417</v>
      </c>
      <c r="O45" s="66">
        <f t="shared" si="147"/>
        <v>417</v>
      </c>
      <c r="P45" s="66">
        <f t="shared" si="147"/>
        <v>417</v>
      </c>
      <c r="Q45" s="66">
        <f t="shared" si="147"/>
        <v>417</v>
      </c>
      <c r="R45" s="75">
        <f>SUM(F45:Q45)</f>
        <v>1668</v>
      </c>
      <c r="S45" s="66">
        <f t="shared" ref="S45:AD45" si="148">IFERROR(IF(EOMONTH(S$2,0)&gt;=EOMONTH($B$65,0),ROUND($B$68/12,0),0),0)</f>
        <v>417</v>
      </c>
      <c r="T45" s="66">
        <f t="shared" si="148"/>
        <v>417</v>
      </c>
      <c r="U45" s="66">
        <f t="shared" si="148"/>
        <v>417</v>
      </c>
      <c r="V45" s="66">
        <f t="shared" si="148"/>
        <v>417</v>
      </c>
      <c r="W45" s="66">
        <f t="shared" si="148"/>
        <v>417</v>
      </c>
      <c r="X45" s="66">
        <f t="shared" si="148"/>
        <v>417</v>
      </c>
      <c r="Y45" s="66">
        <f t="shared" si="148"/>
        <v>417</v>
      </c>
      <c r="Z45" s="66">
        <f t="shared" si="148"/>
        <v>417</v>
      </c>
      <c r="AA45" s="66">
        <f t="shared" si="148"/>
        <v>417</v>
      </c>
      <c r="AB45" s="66">
        <f t="shared" si="148"/>
        <v>417</v>
      </c>
      <c r="AC45" s="66">
        <f t="shared" si="148"/>
        <v>417</v>
      </c>
      <c r="AD45" s="66">
        <f t="shared" si="148"/>
        <v>417</v>
      </c>
      <c r="AE45" s="75">
        <f>SUM(S45:AD45)</f>
        <v>5004</v>
      </c>
      <c r="AF45" s="66">
        <f t="shared" ref="AF45:AQ45" si="149">IFERROR(IF(EOMONTH(AF$2,0)&gt;=EOMONTH($B$65,0),ROUND($B$68/12,0),0),0)</f>
        <v>417</v>
      </c>
      <c r="AG45" s="66">
        <f t="shared" si="149"/>
        <v>417</v>
      </c>
      <c r="AH45" s="66">
        <f t="shared" si="149"/>
        <v>417</v>
      </c>
      <c r="AI45" s="66">
        <f t="shared" si="149"/>
        <v>417</v>
      </c>
      <c r="AJ45" s="66">
        <f t="shared" si="149"/>
        <v>417</v>
      </c>
      <c r="AK45" s="66">
        <f t="shared" si="149"/>
        <v>417</v>
      </c>
      <c r="AL45" s="66">
        <f t="shared" si="149"/>
        <v>417</v>
      </c>
      <c r="AM45" s="66">
        <f t="shared" si="149"/>
        <v>417</v>
      </c>
      <c r="AN45" s="66">
        <f t="shared" si="149"/>
        <v>417</v>
      </c>
      <c r="AO45" s="66">
        <f t="shared" si="149"/>
        <v>417</v>
      </c>
      <c r="AP45" s="66">
        <f t="shared" si="149"/>
        <v>417</v>
      </c>
      <c r="AQ45" s="66">
        <f t="shared" si="149"/>
        <v>417</v>
      </c>
      <c r="AR45" s="75">
        <f>SUM(AF45:AQ45)</f>
        <v>5004</v>
      </c>
      <c r="AS45" s="66">
        <f t="shared" ref="AS45:BD45" si="150">IFERROR(IF(EOMONTH(AS$2,0)&gt;=EOMONTH($B$65,0),ROUND($B$68/12,0),0),0)</f>
        <v>417</v>
      </c>
      <c r="AT45" s="66">
        <f t="shared" si="150"/>
        <v>417</v>
      </c>
      <c r="AU45" s="66">
        <f t="shared" si="150"/>
        <v>417</v>
      </c>
      <c r="AV45" s="66">
        <f t="shared" si="150"/>
        <v>417</v>
      </c>
      <c r="AW45" s="66">
        <f t="shared" si="150"/>
        <v>417</v>
      </c>
      <c r="AX45" s="66">
        <f t="shared" si="150"/>
        <v>417</v>
      </c>
      <c r="AY45" s="66">
        <f t="shared" si="150"/>
        <v>417</v>
      </c>
      <c r="AZ45" s="66">
        <f t="shared" si="150"/>
        <v>417</v>
      </c>
      <c r="BA45" s="66">
        <f t="shared" si="150"/>
        <v>417</v>
      </c>
      <c r="BB45" s="66">
        <f t="shared" si="150"/>
        <v>417</v>
      </c>
      <c r="BC45" s="66">
        <f t="shared" si="150"/>
        <v>417</v>
      </c>
      <c r="BD45" s="66">
        <f t="shared" si="150"/>
        <v>417</v>
      </c>
      <c r="BE45" s="75">
        <f>SUM(AS45:BD45)</f>
        <v>5004</v>
      </c>
      <c r="BF45" s="66">
        <f t="shared" ref="BF45:BQ45" si="151">IFERROR(IF(EOMONTH(BF$2,0)&gt;=EOMONTH($B$65,0),ROUND($B$68/12,0),0),0)</f>
        <v>417</v>
      </c>
      <c r="BG45" s="66">
        <f t="shared" si="151"/>
        <v>417</v>
      </c>
      <c r="BH45" s="66">
        <f t="shared" si="151"/>
        <v>417</v>
      </c>
      <c r="BI45" s="66">
        <f t="shared" si="151"/>
        <v>417</v>
      </c>
      <c r="BJ45" s="66">
        <f t="shared" si="151"/>
        <v>417</v>
      </c>
      <c r="BK45" s="66">
        <f t="shared" si="151"/>
        <v>417</v>
      </c>
      <c r="BL45" s="66">
        <f t="shared" si="151"/>
        <v>417</v>
      </c>
      <c r="BM45" s="66">
        <f t="shared" si="151"/>
        <v>417</v>
      </c>
      <c r="BN45" s="66">
        <f t="shared" si="151"/>
        <v>417</v>
      </c>
      <c r="BO45" s="66">
        <f t="shared" si="151"/>
        <v>417</v>
      </c>
      <c r="BP45" s="66">
        <f t="shared" si="151"/>
        <v>417</v>
      </c>
      <c r="BQ45" s="66">
        <f t="shared" si="151"/>
        <v>417</v>
      </c>
      <c r="BR45" s="75">
        <f>SUM(BF45:BQ45)</f>
        <v>5004</v>
      </c>
      <c r="BS45" s="66">
        <f t="shared" ref="BS45:CD45" si="152">IFERROR(IF(EOMONTH(BS$2,0)&gt;=EOMONTH($B$65,0),ROUND($B$68/12,0),0),0)</f>
        <v>417</v>
      </c>
      <c r="BT45" s="66">
        <f t="shared" si="152"/>
        <v>417</v>
      </c>
      <c r="BU45" s="66">
        <f t="shared" si="152"/>
        <v>417</v>
      </c>
      <c r="BV45" s="66">
        <f t="shared" si="152"/>
        <v>417</v>
      </c>
      <c r="BW45" s="66">
        <f t="shared" si="152"/>
        <v>417</v>
      </c>
      <c r="BX45" s="66">
        <f t="shared" si="152"/>
        <v>417</v>
      </c>
      <c r="BY45" s="66">
        <f t="shared" si="152"/>
        <v>417</v>
      </c>
      <c r="BZ45" s="66">
        <f t="shared" si="152"/>
        <v>417</v>
      </c>
      <c r="CA45" s="66">
        <f t="shared" si="152"/>
        <v>417</v>
      </c>
      <c r="CB45" s="66">
        <f t="shared" si="152"/>
        <v>417</v>
      </c>
      <c r="CC45" s="66">
        <f t="shared" si="152"/>
        <v>417</v>
      </c>
      <c r="CD45" s="66">
        <f t="shared" si="152"/>
        <v>417</v>
      </c>
      <c r="CE45" s="75">
        <f>SUM(BS45:CD45)</f>
        <v>5004</v>
      </c>
      <c r="CF45" s="66">
        <f t="shared" ref="CF45:CQ45" si="153">IFERROR(IF(EOMONTH(CF$2,0)&gt;=EOMONTH($B$65,0),ROUND($B$68/12,0),0),0)</f>
        <v>417</v>
      </c>
      <c r="CG45" s="66">
        <f t="shared" si="153"/>
        <v>417</v>
      </c>
      <c r="CH45" s="66">
        <f t="shared" si="153"/>
        <v>417</v>
      </c>
      <c r="CI45" s="66">
        <f t="shared" si="153"/>
        <v>417</v>
      </c>
      <c r="CJ45" s="66">
        <f t="shared" si="153"/>
        <v>417</v>
      </c>
      <c r="CK45" s="66">
        <f t="shared" si="153"/>
        <v>417</v>
      </c>
      <c r="CL45" s="66">
        <f t="shared" si="153"/>
        <v>417</v>
      </c>
      <c r="CM45" s="66">
        <f t="shared" si="153"/>
        <v>417</v>
      </c>
      <c r="CN45" s="66">
        <f t="shared" si="153"/>
        <v>417</v>
      </c>
      <c r="CO45" s="66">
        <f t="shared" si="153"/>
        <v>417</v>
      </c>
      <c r="CP45" s="66">
        <f t="shared" si="153"/>
        <v>417</v>
      </c>
      <c r="CQ45" s="66">
        <f t="shared" si="153"/>
        <v>417</v>
      </c>
      <c r="CR45" s="75">
        <f>SUM(CF45:CQ45)</f>
        <v>5004</v>
      </c>
      <c r="CS45" s="66">
        <f t="shared" ref="CS45:DD45" si="154">IFERROR(IF(EOMONTH(CS$2,0)&gt;=EOMONTH($B$65,0),ROUND($B$68/12,0),0),0)</f>
        <v>417</v>
      </c>
      <c r="CT45" s="66">
        <f t="shared" si="154"/>
        <v>417</v>
      </c>
      <c r="CU45" s="66">
        <f t="shared" si="154"/>
        <v>417</v>
      </c>
      <c r="CV45" s="66">
        <f t="shared" si="154"/>
        <v>417</v>
      </c>
      <c r="CW45" s="66">
        <f t="shared" si="154"/>
        <v>417</v>
      </c>
      <c r="CX45" s="66">
        <f t="shared" si="154"/>
        <v>417</v>
      </c>
      <c r="CY45" s="66">
        <f t="shared" si="154"/>
        <v>417</v>
      </c>
      <c r="CZ45" s="66">
        <f t="shared" si="154"/>
        <v>417</v>
      </c>
      <c r="DA45" s="66">
        <f t="shared" si="154"/>
        <v>417</v>
      </c>
      <c r="DB45" s="66">
        <f t="shared" si="154"/>
        <v>417</v>
      </c>
      <c r="DC45" s="66">
        <f t="shared" si="154"/>
        <v>417</v>
      </c>
      <c r="DD45" s="66">
        <f t="shared" si="154"/>
        <v>417</v>
      </c>
      <c r="DE45" s="75">
        <f>SUM(CS45:DD45)</f>
        <v>5004</v>
      </c>
      <c r="DF45" s="66">
        <f t="shared" ref="DF45:DQ45" si="155">IFERROR(IF(EOMONTH(DF$2,0)&gt;=EOMONTH($B$65,0),ROUND($B$68/12,0),0),0)</f>
        <v>417</v>
      </c>
      <c r="DG45" s="66">
        <f t="shared" si="155"/>
        <v>417</v>
      </c>
      <c r="DH45" s="66">
        <f t="shared" si="155"/>
        <v>417</v>
      </c>
      <c r="DI45" s="66">
        <f t="shared" si="155"/>
        <v>417</v>
      </c>
      <c r="DJ45" s="66">
        <f t="shared" si="155"/>
        <v>417</v>
      </c>
      <c r="DK45" s="66">
        <f t="shared" si="155"/>
        <v>417</v>
      </c>
      <c r="DL45" s="66">
        <f t="shared" si="155"/>
        <v>417</v>
      </c>
      <c r="DM45" s="66">
        <f t="shared" si="155"/>
        <v>417</v>
      </c>
      <c r="DN45" s="66">
        <f t="shared" si="155"/>
        <v>417</v>
      </c>
      <c r="DO45" s="66">
        <f t="shared" si="155"/>
        <v>417</v>
      </c>
      <c r="DP45" s="66">
        <f t="shared" si="155"/>
        <v>417</v>
      </c>
      <c r="DQ45" s="66">
        <f t="shared" si="155"/>
        <v>417</v>
      </c>
      <c r="DR45" s="75">
        <f>SUM(DF45:DQ45)</f>
        <v>5004</v>
      </c>
      <c r="DS45" s="66">
        <f t="shared" ref="DS45:ED45" si="156">IFERROR(IF(EOMONTH(DS$2,0)&gt;=EOMONTH($B$65,0),ROUND($B$68/12,0),0),0)</f>
        <v>417</v>
      </c>
      <c r="DT45" s="66">
        <f t="shared" si="156"/>
        <v>417</v>
      </c>
      <c r="DU45" s="66">
        <f t="shared" si="156"/>
        <v>417</v>
      </c>
      <c r="DV45" s="66">
        <f t="shared" si="156"/>
        <v>417</v>
      </c>
      <c r="DW45" s="66">
        <f t="shared" si="156"/>
        <v>417</v>
      </c>
      <c r="DX45" s="66">
        <f t="shared" si="156"/>
        <v>417</v>
      </c>
      <c r="DY45" s="66">
        <f t="shared" si="156"/>
        <v>417</v>
      </c>
      <c r="DZ45" s="66">
        <f t="shared" si="156"/>
        <v>417</v>
      </c>
      <c r="EA45" s="66">
        <f t="shared" si="156"/>
        <v>417</v>
      </c>
      <c r="EB45" s="66">
        <f t="shared" si="156"/>
        <v>417</v>
      </c>
      <c r="EC45" s="66">
        <f t="shared" si="156"/>
        <v>417</v>
      </c>
      <c r="ED45" s="66">
        <f t="shared" si="156"/>
        <v>417</v>
      </c>
      <c r="EE45" s="75">
        <f>SUM(DS45:ED45)</f>
        <v>5004</v>
      </c>
    </row>
    <row r="46" spans="1:135" x14ac:dyDescent="0.2">
      <c r="A46" s="19" t="s">
        <v>177</v>
      </c>
      <c r="B46" s="81">
        <v>15</v>
      </c>
      <c r="D46" s="25" t="s">
        <v>93</v>
      </c>
      <c r="E46" s="86"/>
      <c r="F46" s="66">
        <f t="shared" ref="F46:Q46" si="157">F44+F43+F45</f>
        <v>0</v>
      </c>
      <c r="G46" s="66">
        <f t="shared" si="157"/>
        <v>0</v>
      </c>
      <c r="H46" s="66">
        <f t="shared" si="157"/>
        <v>0</v>
      </c>
      <c r="I46" s="66">
        <f t="shared" si="157"/>
        <v>0</v>
      </c>
      <c r="J46" s="66">
        <f t="shared" si="157"/>
        <v>0</v>
      </c>
      <c r="K46" s="66">
        <f t="shared" si="157"/>
        <v>0</v>
      </c>
      <c r="L46" s="66">
        <f t="shared" si="157"/>
        <v>2603</v>
      </c>
      <c r="M46" s="66">
        <f t="shared" si="157"/>
        <v>2603</v>
      </c>
      <c r="N46" s="66">
        <f t="shared" si="157"/>
        <v>3020</v>
      </c>
      <c r="O46" s="66">
        <f t="shared" si="157"/>
        <v>3020</v>
      </c>
      <c r="P46" s="66">
        <f t="shared" si="157"/>
        <v>3020</v>
      </c>
      <c r="Q46" s="66">
        <f t="shared" si="157"/>
        <v>3020</v>
      </c>
      <c r="R46" s="75">
        <f>SUM(F46:Q46)</f>
        <v>17286</v>
      </c>
      <c r="S46" s="66">
        <f t="shared" ref="S46:AD46" si="158">S44+S43+S45</f>
        <v>3020</v>
      </c>
      <c r="T46" s="66">
        <f t="shared" si="158"/>
        <v>3020</v>
      </c>
      <c r="U46" s="66">
        <f t="shared" si="158"/>
        <v>3020</v>
      </c>
      <c r="V46" s="66">
        <f t="shared" si="158"/>
        <v>3020</v>
      </c>
      <c r="W46" s="66">
        <f t="shared" si="158"/>
        <v>3020</v>
      </c>
      <c r="X46" s="66">
        <f t="shared" si="158"/>
        <v>3020</v>
      </c>
      <c r="Y46" s="66">
        <f t="shared" si="158"/>
        <v>3020</v>
      </c>
      <c r="Z46" s="66">
        <f t="shared" si="158"/>
        <v>3020</v>
      </c>
      <c r="AA46" s="66">
        <f t="shared" si="158"/>
        <v>3020</v>
      </c>
      <c r="AB46" s="66">
        <f t="shared" si="158"/>
        <v>3020</v>
      </c>
      <c r="AC46" s="66">
        <f t="shared" si="158"/>
        <v>3020</v>
      </c>
      <c r="AD46" s="66">
        <f t="shared" si="158"/>
        <v>3020</v>
      </c>
      <c r="AE46" s="75">
        <f>SUM(S46:AD46)</f>
        <v>36240</v>
      </c>
      <c r="AF46" s="66">
        <f t="shared" ref="AF46:AQ46" si="159">AF44+AF43+AF45</f>
        <v>3020</v>
      </c>
      <c r="AG46" s="66">
        <f t="shared" si="159"/>
        <v>3020</v>
      </c>
      <c r="AH46" s="66">
        <f t="shared" si="159"/>
        <v>3020</v>
      </c>
      <c r="AI46" s="66">
        <f t="shared" si="159"/>
        <v>3020</v>
      </c>
      <c r="AJ46" s="66">
        <f t="shared" si="159"/>
        <v>3020</v>
      </c>
      <c r="AK46" s="66">
        <f t="shared" si="159"/>
        <v>3020</v>
      </c>
      <c r="AL46" s="66">
        <f t="shared" si="159"/>
        <v>3020</v>
      </c>
      <c r="AM46" s="66">
        <f t="shared" si="159"/>
        <v>3020</v>
      </c>
      <c r="AN46" s="66">
        <f t="shared" si="159"/>
        <v>3020</v>
      </c>
      <c r="AO46" s="66">
        <f t="shared" si="159"/>
        <v>3020</v>
      </c>
      <c r="AP46" s="66">
        <f t="shared" si="159"/>
        <v>3020</v>
      </c>
      <c r="AQ46" s="66">
        <f t="shared" si="159"/>
        <v>3020</v>
      </c>
      <c r="AR46" s="75">
        <f>SUM(AF46:AQ46)</f>
        <v>36240</v>
      </c>
      <c r="AS46" s="66">
        <f t="shared" ref="AS46:BD46" si="160">AS44+AS43+AS45</f>
        <v>3020</v>
      </c>
      <c r="AT46" s="66">
        <f t="shared" si="160"/>
        <v>3020</v>
      </c>
      <c r="AU46" s="66">
        <f t="shared" si="160"/>
        <v>3020</v>
      </c>
      <c r="AV46" s="66">
        <f t="shared" si="160"/>
        <v>3020</v>
      </c>
      <c r="AW46" s="66">
        <f t="shared" si="160"/>
        <v>3020</v>
      </c>
      <c r="AX46" s="66">
        <f t="shared" si="160"/>
        <v>3020</v>
      </c>
      <c r="AY46" s="66">
        <f t="shared" si="160"/>
        <v>3020</v>
      </c>
      <c r="AZ46" s="66">
        <f t="shared" si="160"/>
        <v>3020</v>
      </c>
      <c r="BA46" s="66">
        <f t="shared" si="160"/>
        <v>3020</v>
      </c>
      <c r="BB46" s="66">
        <f t="shared" si="160"/>
        <v>3020</v>
      </c>
      <c r="BC46" s="66">
        <f t="shared" si="160"/>
        <v>3020</v>
      </c>
      <c r="BD46" s="66">
        <f t="shared" si="160"/>
        <v>3020</v>
      </c>
      <c r="BE46" s="75">
        <f>SUM(AS46:BD46)</f>
        <v>36240</v>
      </c>
      <c r="BF46" s="66">
        <f t="shared" ref="BF46:BQ46" si="161">BF44+BF43+BF45</f>
        <v>3020</v>
      </c>
      <c r="BG46" s="66">
        <f t="shared" si="161"/>
        <v>3020</v>
      </c>
      <c r="BH46" s="66">
        <f t="shared" si="161"/>
        <v>3020</v>
      </c>
      <c r="BI46" s="66">
        <f t="shared" si="161"/>
        <v>3020</v>
      </c>
      <c r="BJ46" s="66">
        <f t="shared" si="161"/>
        <v>3020</v>
      </c>
      <c r="BK46" s="66">
        <f t="shared" si="161"/>
        <v>3020</v>
      </c>
      <c r="BL46" s="66">
        <f t="shared" si="161"/>
        <v>3020</v>
      </c>
      <c r="BM46" s="66">
        <f t="shared" si="161"/>
        <v>3020</v>
      </c>
      <c r="BN46" s="66">
        <f t="shared" si="161"/>
        <v>3020</v>
      </c>
      <c r="BO46" s="66">
        <f t="shared" si="161"/>
        <v>3020</v>
      </c>
      <c r="BP46" s="66">
        <f t="shared" si="161"/>
        <v>3020</v>
      </c>
      <c r="BQ46" s="66">
        <f t="shared" si="161"/>
        <v>3020</v>
      </c>
      <c r="BR46" s="75">
        <f>SUM(BF46:BQ46)</f>
        <v>36240</v>
      </c>
      <c r="BS46" s="66">
        <f t="shared" ref="BS46:CD46" si="162">BS44+BS43+BS45</f>
        <v>3020</v>
      </c>
      <c r="BT46" s="66">
        <f t="shared" si="162"/>
        <v>3020</v>
      </c>
      <c r="BU46" s="66">
        <f t="shared" si="162"/>
        <v>3020</v>
      </c>
      <c r="BV46" s="66">
        <f t="shared" si="162"/>
        <v>3020</v>
      </c>
      <c r="BW46" s="66">
        <f t="shared" si="162"/>
        <v>3020</v>
      </c>
      <c r="BX46" s="66">
        <f t="shared" si="162"/>
        <v>3020</v>
      </c>
      <c r="BY46" s="66">
        <f t="shared" si="162"/>
        <v>3020</v>
      </c>
      <c r="BZ46" s="66">
        <f t="shared" si="162"/>
        <v>3020</v>
      </c>
      <c r="CA46" s="66">
        <f t="shared" si="162"/>
        <v>3020</v>
      </c>
      <c r="CB46" s="66">
        <f t="shared" si="162"/>
        <v>3020</v>
      </c>
      <c r="CC46" s="66">
        <f t="shared" si="162"/>
        <v>3020</v>
      </c>
      <c r="CD46" s="66">
        <f t="shared" si="162"/>
        <v>3020</v>
      </c>
      <c r="CE46" s="75">
        <f>SUM(BS46:CD46)</f>
        <v>36240</v>
      </c>
      <c r="CF46" s="66">
        <f t="shared" ref="CF46:CQ46" si="163">CF44+CF43+CF45</f>
        <v>3020</v>
      </c>
      <c r="CG46" s="66">
        <f t="shared" si="163"/>
        <v>3020</v>
      </c>
      <c r="CH46" s="66">
        <f t="shared" si="163"/>
        <v>3020</v>
      </c>
      <c r="CI46" s="66">
        <f t="shared" si="163"/>
        <v>3020</v>
      </c>
      <c r="CJ46" s="66">
        <f t="shared" si="163"/>
        <v>3020</v>
      </c>
      <c r="CK46" s="66">
        <f t="shared" si="163"/>
        <v>3020</v>
      </c>
      <c r="CL46" s="66">
        <f t="shared" si="163"/>
        <v>3020</v>
      </c>
      <c r="CM46" s="66">
        <f t="shared" si="163"/>
        <v>3020</v>
      </c>
      <c r="CN46" s="66">
        <f t="shared" si="163"/>
        <v>3020</v>
      </c>
      <c r="CO46" s="66">
        <f t="shared" si="163"/>
        <v>3020</v>
      </c>
      <c r="CP46" s="66">
        <f t="shared" si="163"/>
        <v>3020</v>
      </c>
      <c r="CQ46" s="66">
        <f t="shared" si="163"/>
        <v>3020</v>
      </c>
      <c r="CR46" s="75">
        <f>SUM(CF46:CQ46)</f>
        <v>36240</v>
      </c>
      <c r="CS46" s="66">
        <f t="shared" ref="CS46:DD46" si="164">CS44+CS43+CS45</f>
        <v>3020</v>
      </c>
      <c r="CT46" s="66">
        <f t="shared" si="164"/>
        <v>3020</v>
      </c>
      <c r="CU46" s="66">
        <f t="shared" si="164"/>
        <v>3020</v>
      </c>
      <c r="CV46" s="66">
        <f t="shared" si="164"/>
        <v>3020</v>
      </c>
      <c r="CW46" s="66">
        <f t="shared" si="164"/>
        <v>3020</v>
      </c>
      <c r="CX46" s="66">
        <f t="shared" si="164"/>
        <v>3020</v>
      </c>
      <c r="CY46" s="66">
        <f t="shared" si="164"/>
        <v>3020</v>
      </c>
      <c r="CZ46" s="66">
        <f t="shared" si="164"/>
        <v>3020</v>
      </c>
      <c r="DA46" s="66">
        <f t="shared" si="164"/>
        <v>3020</v>
      </c>
      <c r="DB46" s="66">
        <f t="shared" si="164"/>
        <v>3020</v>
      </c>
      <c r="DC46" s="66">
        <f t="shared" si="164"/>
        <v>3020</v>
      </c>
      <c r="DD46" s="66">
        <f t="shared" si="164"/>
        <v>3020</v>
      </c>
      <c r="DE46" s="75">
        <f>SUM(CS46:DD46)</f>
        <v>36240</v>
      </c>
      <c r="DF46" s="66">
        <f t="shared" ref="DF46:DQ46" si="165">DF44+DF43+DF45</f>
        <v>3020</v>
      </c>
      <c r="DG46" s="66">
        <f t="shared" si="165"/>
        <v>3020</v>
      </c>
      <c r="DH46" s="66">
        <f t="shared" si="165"/>
        <v>3020</v>
      </c>
      <c r="DI46" s="66">
        <f t="shared" si="165"/>
        <v>3020</v>
      </c>
      <c r="DJ46" s="66">
        <f t="shared" si="165"/>
        <v>3020</v>
      </c>
      <c r="DK46" s="66">
        <f t="shared" si="165"/>
        <v>3020</v>
      </c>
      <c r="DL46" s="66">
        <f t="shared" si="165"/>
        <v>3020</v>
      </c>
      <c r="DM46" s="66">
        <f t="shared" si="165"/>
        <v>3020</v>
      </c>
      <c r="DN46" s="66">
        <f t="shared" si="165"/>
        <v>3020</v>
      </c>
      <c r="DO46" s="66">
        <f t="shared" si="165"/>
        <v>3020</v>
      </c>
      <c r="DP46" s="66">
        <f t="shared" si="165"/>
        <v>3020</v>
      </c>
      <c r="DQ46" s="66">
        <f t="shared" si="165"/>
        <v>3020</v>
      </c>
      <c r="DR46" s="75">
        <f>SUM(DF46:DQ46)</f>
        <v>36240</v>
      </c>
      <c r="DS46" s="66">
        <f t="shared" ref="DS46:ED46" si="166">DS44+DS43+DS45</f>
        <v>3020</v>
      </c>
      <c r="DT46" s="66">
        <f t="shared" si="166"/>
        <v>3020</v>
      </c>
      <c r="DU46" s="66">
        <f t="shared" si="166"/>
        <v>3020</v>
      </c>
      <c r="DV46" s="66">
        <f t="shared" si="166"/>
        <v>3020</v>
      </c>
      <c r="DW46" s="66">
        <f t="shared" si="166"/>
        <v>3020</v>
      </c>
      <c r="DX46" s="66">
        <f t="shared" si="166"/>
        <v>3020</v>
      </c>
      <c r="DY46" s="66">
        <f t="shared" si="166"/>
        <v>3020</v>
      </c>
      <c r="DZ46" s="66">
        <f t="shared" si="166"/>
        <v>3020</v>
      </c>
      <c r="EA46" s="66">
        <f t="shared" si="166"/>
        <v>3020</v>
      </c>
      <c r="EB46" s="66">
        <f t="shared" si="166"/>
        <v>3020</v>
      </c>
      <c r="EC46" s="66">
        <f t="shared" si="166"/>
        <v>3020</v>
      </c>
      <c r="ED46" s="66">
        <f t="shared" si="166"/>
        <v>3020</v>
      </c>
      <c r="EE46" s="75">
        <f>SUM(DS46:ED46)</f>
        <v>36240</v>
      </c>
    </row>
    <row r="47" spans="1:135" x14ac:dyDescent="0.2">
      <c r="A47" s="3" t="s">
        <v>178</v>
      </c>
      <c r="B47" s="66">
        <f>ROUND(B39/B46,0)</f>
        <v>17283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80" t="s">
        <v>180</v>
      </c>
      <c r="D49" s="2" t="s">
        <v>94</v>
      </c>
      <c r="E49" s="66">
        <v>485</v>
      </c>
      <c r="F49" s="66">
        <f t="shared" ref="F49:Q51" si="167">IF(AND(F$2&gt;=EOMONTH(EDATE($B$18,0),0),F$2&lt;=EOMONTH(EDATE($B$18,59),0)),$E49,0)</f>
        <v>0</v>
      </c>
      <c r="G49" s="66">
        <f t="shared" si="167"/>
        <v>0</v>
      </c>
      <c r="H49" s="66">
        <f t="shared" si="167"/>
        <v>0</v>
      </c>
      <c r="I49" s="66">
        <f t="shared" si="167"/>
        <v>0</v>
      </c>
      <c r="J49" s="66">
        <f t="shared" si="167"/>
        <v>0</v>
      </c>
      <c r="K49" s="66">
        <f t="shared" si="167"/>
        <v>0</v>
      </c>
      <c r="L49" s="66">
        <f t="shared" si="167"/>
        <v>0</v>
      </c>
      <c r="M49" s="66">
        <f t="shared" si="167"/>
        <v>0</v>
      </c>
      <c r="N49" s="66">
        <f t="shared" si="167"/>
        <v>0</v>
      </c>
      <c r="O49" s="66">
        <f t="shared" si="167"/>
        <v>0</v>
      </c>
      <c r="P49" s="66">
        <f t="shared" si="167"/>
        <v>485</v>
      </c>
      <c r="Q49" s="66">
        <f t="shared" si="167"/>
        <v>485</v>
      </c>
      <c r="R49" s="75">
        <f>SUM(F49:Q49)</f>
        <v>970</v>
      </c>
      <c r="S49" s="66">
        <v>485</v>
      </c>
      <c r="T49" s="66">
        <v>485</v>
      </c>
      <c r="U49" s="66">
        <v>485</v>
      </c>
      <c r="V49" s="66">
        <v>485</v>
      </c>
      <c r="W49" s="66">
        <v>485</v>
      </c>
      <c r="X49" s="66">
        <v>485</v>
      </c>
      <c r="Y49" s="66">
        <v>485</v>
      </c>
      <c r="Z49" s="66">
        <v>485</v>
      </c>
      <c r="AA49" s="66">
        <v>485</v>
      </c>
      <c r="AB49" s="66">
        <v>485</v>
      </c>
      <c r="AC49" s="66">
        <v>485</v>
      </c>
      <c r="AD49" s="66">
        <v>485</v>
      </c>
      <c r="AE49" s="75">
        <f>SUM(S49:AD49)</f>
        <v>5820</v>
      </c>
      <c r="AF49" s="66">
        <f t="shared" ref="AF49:AQ51" si="168">IF(AND(AF$2&gt;=EOMONTH(EDATE($B$18,0),0),AF$2&lt;=EOMONTH(EDATE($B$18,59),0)),$E49,0)</f>
        <v>485</v>
      </c>
      <c r="AG49" s="66">
        <f t="shared" si="168"/>
        <v>485</v>
      </c>
      <c r="AH49" s="66">
        <f t="shared" si="168"/>
        <v>485</v>
      </c>
      <c r="AI49" s="66">
        <f t="shared" si="168"/>
        <v>485</v>
      </c>
      <c r="AJ49" s="66">
        <f t="shared" si="168"/>
        <v>485</v>
      </c>
      <c r="AK49" s="66">
        <f t="shared" si="168"/>
        <v>485</v>
      </c>
      <c r="AL49" s="66">
        <f t="shared" si="168"/>
        <v>485</v>
      </c>
      <c r="AM49" s="66">
        <f t="shared" si="168"/>
        <v>485</v>
      </c>
      <c r="AN49" s="66">
        <f t="shared" si="168"/>
        <v>485</v>
      </c>
      <c r="AO49" s="66">
        <f t="shared" si="168"/>
        <v>485</v>
      </c>
      <c r="AP49" s="66">
        <f t="shared" si="168"/>
        <v>485</v>
      </c>
      <c r="AQ49" s="66">
        <f t="shared" si="168"/>
        <v>485</v>
      </c>
      <c r="AR49" s="75">
        <f>SUM(AF49:AQ49)</f>
        <v>5820</v>
      </c>
      <c r="AS49" s="66">
        <f t="shared" ref="AS49:BD51" si="169">IF(AND(AS$2&gt;=EOMONTH(EDATE($B$18,0),0),AS$2&lt;=EOMONTH(EDATE($B$18,59),0)),$E49,0)</f>
        <v>485</v>
      </c>
      <c r="AT49" s="66">
        <f t="shared" si="169"/>
        <v>485</v>
      </c>
      <c r="AU49" s="66">
        <f t="shared" si="169"/>
        <v>485</v>
      </c>
      <c r="AV49" s="66">
        <f t="shared" si="169"/>
        <v>485</v>
      </c>
      <c r="AW49" s="66">
        <f t="shared" si="169"/>
        <v>485</v>
      </c>
      <c r="AX49" s="66">
        <f t="shared" si="169"/>
        <v>485</v>
      </c>
      <c r="AY49" s="66">
        <f t="shared" si="169"/>
        <v>485</v>
      </c>
      <c r="AZ49" s="66">
        <f t="shared" si="169"/>
        <v>485</v>
      </c>
      <c r="BA49" s="66">
        <f t="shared" si="169"/>
        <v>485</v>
      </c>
      <c r="BB49" s="66">
        <f t="shared" si="169"/>
        <v>485</v>
      </c>
      <c r="BC49" s="66">
        <f t="shared" si="169"/>
        <v>485</v>
      </c>
      <c r="BD49" s="66">
        <f t="shared" si="169"/>
        <v>485</v>
      </c>
      <c r="BE49" s="75">
        <f>SUM(AS49:BD49)</f>
        <v>5820</v>
      </c>
      <c r="BF49" s="66">
        <f t="shared" ref="BF49:BQ51" si="170">IF(AND(BF$2&gt;=EOMONTH(EDATE($B$18,0),0),BF$2&lt;=EOMONTH(EDATE($B$18,59),0)),$E49,0)</f>
        <v>485</v>
      </c>
      <c r="BG49" s="66">
        <f t="shared" si="170"/>
        <v>485</v>
      </c>
      <c r="BH49" s="66">
        <f t="shared" si="170"/>
        <v>485</v>
      </c>
      <c r="BI49" s="66">
        <f t="shared" si="170"/>
        <v>485</v>
      </c>
      <c r="BJ49" s="66">
        <f t="shared" si="170"/>
        <v>485</v>
      </c>
      <c r="BK49" s="66">
        <f t="shared" si="170"/>
        <v>485</v>
      </c>
      <c r="BL49" s="66">
        <f t="shared" si="170"/>
        <v>485</v>
      </c>
      <c r="BM49" s="66">
        <f t="shared" si="170"/>
        <v>485</v>
      </c>
      <c r="BN49" s="66">
        <f t="shared" si="170"/>
        <v>485</v>
      </c>
      <c r="BO49" s="66">
        <f t="shared" si="170"/>
        <v>485</v>
      </c>
      <c r="BP49" s="66">
        <f t="shared" si="170"/>
        <v>485</v>
      </c>
      <c r="BQ49" s="66">
        <f t="shared" si="170"/>
        <v>485</v>
      </c>
      <c r="BR49" s="75">
        <f>SUM(BF49:BQ49)</f>
        <v>5820</v>
      </c>
      <c r="BS49" s="66">
        <f t="shared" ref="BS49:CD51" si="171">IF(AND(BS$2&gt;=EOMONTH(EDATE($B$18,0),0),BS$2&lt;=EOMONTH(EDATE($B$18,59),0)),$E49,0)</f>
        <v>485</v>
      </c>
      <c r="BT49" s="66">
        <f t="shared" si="171"/>
        <v>485</v>
      </c>
      <c r="BU49" s="66">
        <f t="shared" si="171"/>
        <v>485</v>
      </c>
      <c r="BV49" s="66">
        <f t="shared" si="171"/>
        <v>485</v>
      </c>
      <c r="BW49" s="66">
        <f t="shared" si="171"/>
        <v>485</v>
      </c>
      <c r="BX49" s="66">
        <f t="shared" si="171"/>
        <v>485</v>
      </c>
      <c r="BY49" s="66">
        <f t="shared" si="171"/>
        <v>485</v>
      </c>
      <c r="BZ49" s="66">
        <f t="shared" si="171"/>
        <v>485</v>
      </c>
      <c r="CA49" s="66">
        <f t="shared" si="171"/>
        <v>485</v>
      </c>
      <c r="CB49" s="66">
        <f t="shared" si="171"/>
        <v>485</v>
      </c>
      <c r="CC49" s="66">
        <f t="shared" si="171"/>
        <v>0</v>
      </c>
      <c r="CD49" s="66">
        <f t="shared" si="171"/>
        <v>0</v>
      </c>
      <c r="CE49" s="75">
        <f>SUM(BS49:CD49)</f>
        <v>4850</v>
      </c>
      <c r="CF49" s="66">
        <f t="shared" ref="CF49:CQ51" si="172">IF(AND(CF$2&gt;=EOMONTH(EDATE($B$18,0),0),CF$2&lt;=EOMONTH(EDATE($B$18,59),0)),$E49,0)</f>
        <v>0</v>
      </c>
      <c r="CG49" s="66">
        <f t="shared" si="172"/>
        <v>0</v>
      </c>
      <c r="CH49" s="66">
        <f t="shared" si="172"/>
        <v>0</v>
      </c>
      <c r="CI49" s="66">
        <f t="shared" si="172"/>
        <v>0</v>
      </c>
      <c r="CJ49" s="66">
        <f t="shared" si="172"/>
        <v>0</v>
      </c>
      <c r="CK49" s="66">
        <f t="shared" si="172"/>
        <v>0</v>
      </c>
      <c r="CL49" s="66">
        <f t="shared" si="172"/>
        <v>0</v>
      </c>
      <c r="CM49" s="66">
        <f t="shared" si="172"/>
        <v>0</v>
      </c>
      <c r="CN49" s="66">
        <f t="shared" si="172"/>
        <v>0</v>
      </c>
      <c r="CO49" s="66">
        <f t="shared" si="172"/>
        <v>0</v>
      </c>
      <c r="CP49" s="66">
        <f t="shared" si="172"/>
        <v>0</v>
      </c>
      <c r="CQ49" s="66">
        <f t="shared" si="172"/>
        <v>0</v>
      </c>
      <c r="CR49" s="75">
        <f>SUM(CF49:CQ49)</f>
        <v>0</v>
      </c>
      <c r="CS49" s="66">
        <f t="shared" ref="CS49:DD51" si="173">IF(AND(CS$2&gt;=EOMONTH(EDATE($B$18,0),0),CS$2&lt;=EOMONTH(EDATE($B$18,59),0)),$E49,0)</f>
        <v>0</v>
      </c>
      <c r="CT49" s="66">
        <f t="shared" si="173"/>
        <v>0</v>
      </c>
      <c r="CU49" s="66">
        <f t="shared" si="173"/>
        <v>0</v>
      </c>
      <c r="CV49" s="66">
        <f t="shared" si="173"/>
        <v>0</v>
      </c>
      <c r="CW49" s="66">
        <f t="shared" si="173"/>
        <v>0</v>
      </c>
      <c r="CX49" s="66">
        <f t="shared" si="173"/>
        <v>0</v>
      </c>
      <c r="CY49" s="66">
        <f t="shared" si="173"/>
        <v>0</v>
      </c>
      <c r="CZ49" s="66">
        <f t="shared" si="173"/>
        <v>0</v>
      </c>
      <c r="DA49" s="66">
        <f t="shared" si="173"/>
        <v>0</v>
      </c>
      <c r="DB49" s="66">
        <f t="shared" si="173"/>
        <v>0</v>
      </c>
      <c r="DC49" s="66">
        <f t="shared" si="173"/>
        <v>0</v>
      </c>
      <c r="DD49" s="66">
        <f t="shared" si="173"/>
        <v>0</v>
      </c>
      <c r="DE49" s="75">
        <f>SUM(CS49:DD49)</f>
        <v>0</v>
      </c>
      <c r="DF49" s="66">
        <f t="shared" ref="DF49:DQ51" si="174">IF(AND(DF$2&gt;=EOMONTH(EDATE($B$18,0),0),DF$2&lt;=EOMONTH(EDATE($B$18,59),0)),$E49,0)</f>
        <v>0</v>
      </c>
      <c r="DG49" s="66">
        <f t="shared" si="174"/>
        <v>0</v>
      </c>
      <c r="DH49" s="66">
        <f t="shared" si="174"/>
        <v>0</v>
      </c>
      <c r="DI49" s="66">
        <f t="shared" si="174"/>
        <v>0</v>
      </c>
      <c r="DJ49" s="66">
        <f t="shared" si="174"/>
        <v>0</v>
      </c>
      <c r="DK49" s="66">
        <f t="shared" si="174"/>
        <v>0</v>
      </c>
      <c r="DL49" s="66">
        <f t="shared" si="174"/>
        <v>0</v>
      </c>
      <c r="DM49" s="66">
        <f t="shared" si="174"/>
        <v>0</v>
      </c>
      <c r="DN49" s="66">
        <f t="shared" si="174"/>
        <v>0</v>
      </c>
      <c r="DO49" s="66">
        <f t="shared" si="174"/>
        <v>0</v>
      </c>
      <c r="DP49" s="66">
        <f t="shared" si="174"/>
        <v>0</v>
      </c>
      <c r="DQ49" s="66">
        <f t="shared" si="174"/>
        <v>0</v>
      </c>
      <c r="DR49" s="75">
        <f>SUM(DF49:DQ49)</f>
        <v>0</v>
      </c>
      <c r="DS49" s="66">
        <f t="shared" ref="DS49:ED51" si="175">IF(AND(DS$2&gt;=EOMONTH(EDATE($B$18,0),0),DS$2&lt;=EOMONTH(EDATE($B$18,59),0)),$E49,0)</f>
        <v>0</v>
      </c>
      <c r="DT49" s="66">
        <f t="shared" si="175"/>
        <v>0</v>
      </c>
      <c r="DU49" s="66">
        <f t="shared" si="175"/>
        <v>0</v>
      </c>
      <c r="DV49" s="66">
        <f t="shared" si="175"/>
        <v>0</v>
      </c>
      <c r="DW49" s="66">
        <f t="shared" si="175"/>
        <v>0</v>
      </c>
      <c r="DX49" s="66">
        <f t="shared" si="175"/>
        <v>0</v>
      </c>
      <c r="DY49" s="66">
        <f t="shared" si="175"/>
        <v>0</v>
      </c>
      <c r="DZ49" s="66">
        <f t="shared" si="175"/>
        <v>0</v>
      </c>
      <c r="EA49" s="66">
        <f t="shared" si="175"/>
        <v>0</v>
      </c>
      <c r="EB49" s="66">
        <f t="shared" si="175"/>
        <v>0</v>
      </c>
      <c r="EC49" s="66">
        <f t="shared" si="175"/>
        <v>0</v>
      </c>
      <c r="ED49" s="66">
        <f t="shared" si="175"/>
        <v>0</v>
      </c>
      <c r="EE49" s="75">
        <f>SUM(DS49:ED49)</f>
        <v>0</v>
      </c>
    </row>
    <row r="50" spans="1:135" x14ac:dyDescent="0.2">
      <c r="A50" s="19" t="s">
        <v>168</v>
      </c>
      <c r="B50" s="69">
        <f>'MOUSSY EMPRUNT 2'!E5</f>
        <v>209250</v>
      </c>
      <c r="D50" s="2" t="s">
        <v>391</v>
      </c>
      <c r="E50" s="66">
        <v>116</v>
      </c>
      <c r="F50" s="66">
        <f t="shared" si="167"/>
        <v>0</v>
      </c>
      <c r="G50" s="66">
        <f t="shared" si="167"/>
        <v>0</v>
      </c>
      <c r="H50" s="66">
        <f t="shared" si="167"/>
        <v>0</v>
      </c>
      <c r="I50" s="66">
        <f t="shared" si="167"/>
        <v>0</v>
      </c>
      <c r="J50" s="66">
        <f t="shared" si="167"/>
        <v>0</v>
      </c>
      <c r="K50" s="66">
        <f t="shared" si="167"/>
        <v>0</v>
      </c>
      <c r="L50" s="66">
        <f t="shared" si="167"/>
        <v>0</v>
      </c>
      <c r="M50" s="66">
        <f t="shared" si="167"/>
        <v>0</v>
      </c>
      <c r="N50" s="66">
        <f t="shared" si="167"/>
        <v>0</v>
      </c>
      <c r="O50" s="66">
        <f t="shared" si="167"/>
        <v>0</v>
      </c>
      <c r="P50" s="66">
        <f t="shared" si="167"/>
        <v>116</v>
      </c>
      <c r="Q50" s="66">
        <f t="shared" si="167"/>
        <v>116</v>
      </c>
      <c r="R50" s="75">
        <f>SUM(F50:Q50)</f>
        <v>232</v>
      </c>
      <c r="S50" s="66">
        <v>116</v>
      </c>
      <c r="T50" s="66">
        <v>116</v>
      </c>
      <c r="U50" s="66">
        <v>116</v>
      </c>
      <c r="V50" s="66">
        <v>116</v>
      </c>
      <c r="W50" s="66">
        <v>116</v>
      </c>
      <c r="X50" s="66">
        <v>116</v>
      </c>
      <c r="Y50" s="66">
        <v>116</v>
      </c>
      <c r="Z50" s="66">
        <v>116</v>
      </c>
      <c r="AA50" s="66">
        <v>116</v>
      </c>
      <c r="AB50" s="66">
        <v>116</v>
      </c>
      <c r="AC50" s="66">
        <v>116</v>
      </c>
      <c r="AD50" s="66">
        <v>116</v>
      </c>
      <c r="AE50" s="75">
        <f>SUM(S50:AD50)</f>
        <v>1392</v>
      </c>
      <c r="AF50" s="66">
        <f t="shared" si="168"/>
        <v>116</v>
      </c>
      <c r="AG50" s="66">
        <f t="shared" si="168"/>
        <v>116</v>
      </c>
      <c r="AH50" s="66">
        <f t="shared" si="168"/>
        <v>116</v>
      </c>
      <c r="AI50" s="66">
        <f t="shared" si="168"/>
        <v>116</v>
      </c>
      <c r="AJ50" s="66">
        <f t="shared" si="168"/>
        <v>116</v>
      </c>
      <c r="AK50" s="66">
        <f t="shared" si="168"/>
        <v>116</v>
      </c>
      <c r="AL50" s="66">
        <f t="shared" si="168"/>
        <v>116</v>
      </c>
      <c r="AM50" s="66">
        <f t="shared" si="168"/>
        <v>116</v>
      </c>
      <c r="AN50" s="66">
        <f t="shared" si="168"/>
        <v>116</v>
      </c>
      <c r="AO50" s="66">
        <f t="shared" si="168"/>
        <v>116</v>
      </c>
      <c r="AP50" s="66">
        <f t="shared" si="168"/>
        <v>116</v>
      </c>
      <c r="AQ50" s="66">
        <f t="shared" si="168"/>
        <v>116</v>
      </c>
      <c r="AR50" s="75">
        <f>SUM(AF50:AQ50)</f>
        <v>1392</v>
      </c>
      <c r="AS50" s="66">
        <f t="shared" si="169"/>
        <v>116</v>
      </c>
      <c r="AT50" s="66">
        <f t="shared" si="169"/>
        <v>116</v>
      </c>
      <c r="AU50" s="66">
        <f t="shared" si="169"/>
        <v>116</v>
      </c>
      <c r="AV50" s="66">
        <f t="shared" si="169"/>
        <v>116</v>
      </c>
      <c r="AW50" s="66">
        <f t="shared" si="169"/>
        <v>116</v>
      </c>
      <c r="AX50" s="66">
        <f t="shared" si="169"/>
        <v>116</v>
      </c>
      <c r="AY50" s="66">
        <f t="shared" si="169"/>
        <v>116</v>
      </c>
      <c r="AZ50" s="66">
        <f t="shared" si="169"/>
        <v>116</v>
      </c>
      <c r="BA50" s="66">
        <f t="shared" si="169"/>
        <v>116</v>
      </c>
      <c r="BB50" s="66">
        <f t="shared" si="169"/>
        <v>116</v>
      </c>
      <c r="BC50" s="66">
        <f t="shared" si="169"/>
        <v>116</v>
      </c>
      <c r="BD50" s="66">
        <f t="shared" si="169"/>
        <v>116</v>
      </c>
      <c r="BE50" s="75">
        <f>SUM(AS50:BD50)</f>
        <v>1392</v>
      </c>
      <c r="BF50" s="66">
        <f t="shared" si="170"/>
        <v>116</v>
      </c>
      <c r="BG50" s="66">
        <f t="shared" si="170"/>
        <v>116</v>
      </c>
      <c r="BH50" s="66">
        <f t="shared" si="170"/>
        <v>116</v>
      </c>
      <c r="BI50" s="66">
        <f t="shared" si="170"/>
        <v>116</v>
      </c>
      <c r="BJ50" s="66">
        <f t="shared" si="170"/>
        <v>116</v>
      </c>
      <c r="BK50" s="66">
        <f t="shared" si="170"/>
        <v>116</v>
      </c>
      <c r="BL50" s="66">
        <f t="shared" si="170"/>
        <v>116</v>
      </c>
      <c r="BM50" s="66">
        <f t="shared" si="170"/>
        <v>116</v>
      </c>
      <c r="BN50" s="66">
        <f t="shared" si="170"/>
        <v>116</v>
      </c>
      <c r="BO50" s="66">
        <f t="shared" si="170"/>
        <v>116</v>
      </c>
      <c r="BP50" s="66">
        <f t="shared" si="170"/>
        <v>116</v>
      </c>
      <c r="BQ50" s="66">
        <f t="shared" si="170"/>
        <v>116</v>
      </c>
      <c r="BR50" s="75">
        <f>SUM(BF50:BQ50)</f>
        <v>1392</v>
      </c>
      <c r="BS50" s="66">
        <f t="shared" si="171"/>
        <v>116</v>
      </c>
      <c r="BT50" s="66">
        <f t="shared" si="171"/>
        <v>116</v>
      </c>
      <c r="BU50" s="66">
        <f t="shared" si="171"/>
        <v>116</v>
      </c>
      <c r="BV50" s="66">
        <f t="shared" si="171"/>
        <v>116</v>
      </c>
      <c r="BW50" s="66">
        <f t="shared" si="171"/>
        <v>116</v>
      </c>
      <c r="BX50" s="66">
        <f t="shared" si="171"/>
        <v>116</v>
      </c>
      <c r="BY50" s="66">
        <f t="shared" si="171"/>
        <v>116</v>
      </c>
      <c r="BZ50" s="66">
        <f t="shared" si="171"/>
        <v>116</v>
      </c>
      <c r="CA50" s="66">
        <f t="shared" si="171"/>
        <v>116</v>
      </c>
      <c r="CB50" s="66">
        <f t="shared" si="171"/>
        <v>116</v>
      </c>
      <c r="CC50" s="66">
        <f t="shared" si="171"/>
        <v>0</v>
      </c>
      <c r="CD50" s="66">
        <f t="shared" si="171"/>
        <v>0</v>
      </c>
      <c r="CE50" s="75">
        <f>SUM(BS50:CD50)</f>
        <v>1160</v>
      </c>
      <c r="CF50" s="66">
        <f t="shared" si="172"/>
        <v>0</v>
      </c>
      <c r="CG50" s="66">
        <f t="shared" si="172"/>
        <v>0</v>
      </c>
      <c r="CH50" s="66">
        <f t="shared" si="172"/>
        <v>0</v>
      </c>
      <c r="CI50" s="66">
        <f t="shared" si="172"/>
        <v>0</v>
      </c>
      <c r="CJ50" s="66">
        <f t="shared" si="172"/>
        <v>0</v>
      </c>
      <c r="CK50" s="66">
        <f t="shared" si="172"/>
        <v>0</v>
      </c>
      <c r="CL50" s="66">
        <f t="shared" si="172"/>
        <v>0</v>
      </c>
      <c r="CM50" s="66">
        <f t="shared" si="172"/>
        <v>0</v>
      </c>
      <c r="CN50" s="66">
        <f t="shared" si="172"/>
        <v>0</v>
      </c>
      <c r="CO50" s="66">
        <f t="shared" si="172"/>
        <v>0</v>
      </c>
      <c r="CP50" s="66">
        <f t="shared" si="172"/>
        <v>0</v>
      </c>
      <c r="CQ50" s="66">
        <f t="shared" si="172"/>
        <v>0</v>
      </c>
      <c r="CR50" s="75">
        <f>SUM(CF50:CQ50)</f>
        <v>0</v>
      </c>
      <c r="CS50" s="66">
        <f t="shared" si="173"/>
        <v>0</v>
      </c>
      <c r="CT50" s="66">
        <f t="shared" si="173"/>
        <v>0</v>
      </c>
      <c r="CU50" s="66">
        <f t="shared" si="173"/>
        <v>0</v>
      </c>
      <c r="CV50" s="66">
        <f t="shared" si="173"/>
        <v>0</v>
      </c>
      <c r="CW50" s="66">
        <f t="shared" si="173"/>
        <v>0</v>
      </c>
      <c r="CX50" s="66">
        <f t="shared" si="173"/>
        <v>0</v>
      </c>
      <c r="CY50" s="66">
        <f t="shared" si="173"/>
        <v>0</v>
      </c>
      <c r="CZ50" s="66">
        <f t="shared" si="173"/>
        <v>0</v>
      </c>
      <c r="DA50" s="66">
        <f t="shared" si="173"/>
        <v>0</v>
      </c>
      <c r="DB50" s="66">
        <f t="shared" si="173"/>
        <v>0</v>
      </c>
      <c r="DC50" s="66">
        <f t="shared" si="173"/>
        <v>0</v>
      </c>
      <c r="DD50" s="66">
        <f t="shared" si="173"/>
        <v>0</v>
      </c>
      <c r="DE50" s="75">
        <f>SUM(CS50:DD50)</f>
        <v>0</v>
      </c>
      <c r="DF50" s="66">
        <f t="shared" si="174"/>
        <v>0</v>
      </c>
      <c r="DG50" s="66">
        <f t="shared" si="174"/>
        <v>0</v>
      </c>
      <c r="DH50" s="66">
        <f t="shared" si="174"/>
        <v>0</v>
      </c>
      <c r="DI50" s="66">
        <f t="shared" si="174"/>
        <v>0</v>
      </c>
      <c r="DJ50" s="66">
        <f t="shared" si="174"/>
        <v>0</v>
      </c>
      <c r="DK50" s="66">
        <f t="shared" si="174"/>
        <v>0</v>
      </c>
      <c r="DL50" s="66">
        <f t="shared" si="174"/>
        <v>0</v>
      </c>
      <c r="DM50" s="66">
        <f t="shared" si="174"/>
        <v>0</v>
      </c>
      <c r="DN50" s="66">
        <f t="shared" si="174"/>
        <v>0</v>
      </c>
      <c r="DO50" s="66">
        <f t="shared" si="174"/>
        <v>0</v>
      </c>
      <c r="DP50" s="66">
        <f t="shared" si="174"/>
        <v>0</v>
      </c>
      <c r="DQ50" s="66">
        <f t="shared" si="174"/>
        <v>0</v>
      </c>
      <c r="DR50" s="75">
        <f>SUM(DF50:DQ50)</f>
        <v>0</v>
      </c>
      <c r="DS50" s="66">
        <f t="shared" si="175"/>
        <v>0</v>
      </c>
      <c r="DT50" s="66">
        <f t="shared" si="175"/>
        <v>0</v>
      </c>
      <c r="DU50" s="66">
        <f t="shared" si="175"/>
        <v>0</v>
      </c>
      <c r="DV50" s="66">
        <f t="shared" si="175"/>
        <v>0</v>
      </c>
      <c r="DW50" s="66">
        <f t="shared" si="175"/>
        <v>0</v>
      </c>
      <c r="DX50" s="66">
        <f t="shared" si="175"/>
        <v>0</v>
      </c>
      <c r="DY50" s="66">
        <f t="shared" si="175"/>
        <v>0</v>
      </c>
      <c r="DZ50" s="66">
        <f t="shared" si="175"/>
        <v>0</v>
      </c>
      <c r="EA50" s="66">
        <f t="shared" si="175"/>
        <v>0</v>
      </c>
      <c r="EB50" s="66">
        <f t="shared" si="175"/>
        <v>0</v>
      </c>
      <c r="EC50" s="66">
        <f t="shared" si="175"/>
        <v>0</v>
      </c>
      <c r="ED50" s="66">
        <f t="shared" si="175"/>
        <v>0</v>
      </c>
      <c r="EE50" s="75">
        <f>SUM(DS50:ED50)</f>
        <v>0</v>
      </c>
    </row>
    <row r="51" spans="1:135" x14ac:dyDescent="0.2">
      <c r="A51" s="19" t="s">
        <v>169</v>
      </c>
      <c r="B51" s="81">
        <f>'MOUSSY EMPRUNT 2'!E7</f>
        <v>15</v>
      </c>
      <c r="D51" s="2" t="s">
        <v>96</v>
      </c>
      <c r="E51" s="66">
        <v>390</v>
      </c>
      <c r="F51" s="66">
        <f t="shared" si="167"/>
        <v>0</v>
      </c>
      <c r="G51" s="66">
        <f t="shared" si="167"/>
        <v>0</v>
      </c>
      <c r="H51" s="66">
        <f t="shared" si="167"/>
        <v>0</v>
      </c>
      <c r="I51" s="66">
        <f t="shared" si="167"/>
        <v>0</v>
      </c>
      <c r="J51" s="66">
        <f t="shared" si="167"/>
        <v>0</v>
      </c>
      <c r="K51" s="66">
        <f t="shared" si="167"/>
        <v>0</v>
      </c>
      <c r="L51" s="66">
        <f t="shared" si="167"/>
        <v>0</v>
      </c>
      <c r="M51" s="66">
        <f t="shared" si="167"/>
        <v>0</v>
      </c>
      <c r="N51" s="66">
        <f t="shared" si="167"/>
        <v>0</v>
      </c>
      <c r="O51" s="66">
        <f t="shared" si="167"/>
        <v>0</v>
      </c>
      <c r="P51" s="66">
        <f t="shared" si="167"/>
        <v>390</v>
      </c>
      <c r="Q51" s="66">
        <f t="shared" si="167"/>
        <v>390</v>
      </c>
      <c r="R51" s="75">
        <f>SUM(F51:Q51)</f>
        <v>780</v>
      </c>
      <c r="S51" s="66">
        <f t="shared" ref="S51:AD51" si="176">IF(AND(S$2&gt;=EOMONTH(EDATE($B$18,0),0),S$2&lt;=EOMONTH(EDATE($B$18,59),0)),$E51,0)</f>
        <v>390</v>
      </c>
      <c r="T51" s="66">
        <f t="shared" si="176"/>
        <v>390</v>
      </c>
      <c r="U51" s="66">
        <f t="shared" si="176"/>
        <v>390</v>
      </c>
      <c r="V51" s="66">
        <f t="shared" si="176"/>
        <v>390</v>
      </c>
      <c r="W51" s="66">
        <f t="shared" si="176"/>
        <v>390</v>
      </c>
      <c r="X51" s="66">
        <f t="shared" si="176"/>
        <v>390</v>
      </c>
      <c r="Y51" s="66">
        <f t="shared" si="176"/>
        <v>390</v>
      </c>
      <c r="Z51" s="66">
        <f t="shared" si="176"/>
        <v>390</v>
      </c>
      <c r="AA51" s="66">
        <f t="shared" si="176"/>
        <v>390</v>
      </c>
      <c r="AB51" s="66">
        <f t="shared" si="176"/>
        <v>390</v>
      </c>
      <c r="AC51" s="66">
        <f t="shared" si="176"/>
        <v>390</v>
      </c>
      <c r="AD51" s="66">
        <f t="shared" si="176"/>
        <v>390</v>
      </c>
      <c r="AE51" s="75">
        <f>SUM(S51:AD51)</f>
        <v>4680</v>
      </c>
      <c r="AF51" s="66">
        <f t="shared" si="168"/>
        <v>390</v>
      </c>
      <c r="AG51" s="66">
        <f t="shared" si="168"/>
        <v>390</v>
      </c>
      <c r="AH51" s="66">
        <f t="shared" si="168"/>
        <v>390</v>
      </c>
      <c r="AI51" s="66">
        <f t="shared" si="168"/>
        <v>390</v>
      </c>
      <c r="AJ51" s="66">
        <f t="shared" si="168"/>
        <v>390</v>
      </c>
      <c r="AK51" s="66">
        <f t="shared" si="168"/>
        <v>390</v>
      </c>
      <c r="AL51" s="66">
        <f t="shared" si="168"/>
        <v>390</v>
      </c>
      <c r="AM51" s="66">
        <f t="shared" si="168"/>
        <v>390</v>
      </c>
      <c r="AN51" s="66">
        <f t="shared" si="168"/>
        <v>390</v>
      </c>
      <c r="AO51" s="66">
        <f t="shared" si="168"/>
        <v>390</v>
      </c>
      <c r="AP51" s="66">
        <f t="shared" si="168"/>
        <v>390</v>
      </c>
      <c r="AQ51" s="66">
        <f t="shared" si="168"/>
        <v>390</v>
      </c>
      <c r="AR51" s="75">
        <f>SUM(AF51:AQ51)</f>
        <v>4680</v>
      </c>
      <c r="AS51" s="66">
        <f t="shared" si="169"/>
        <v>390</v>
      </c>
      <c r="AT51" s="66">
        <f t="shared" si="169"/>
        <v>390</v>
      </c>
      <c r="AU51" s="66">
        <f t="shared" si="169"/>
        <v>390</v>
      </c>
      <c r="AV51" s="66">
        <f t="shared" si="169"/>
        <v>390</v>
      </c>
      <c r="AW51" s="66">
        <f t="shared" si="169"/>
        <v>390</v>
      </c>
      <c r="AX51" s="66">
        <f t="shared" si="169"/>
        <v>390</v>
      </c>
      <c r="AY51" s="66">
        <f t="shared" si="169"/>
        <v>390</v>
      </c>
      <c r="AZ51" s="66">
        <f t="shared" si="169"/>
        <v>390</v>
      </c>
      <c r="BA51" s="66">
        <f t="shared" si="169"/>
        <v>390</v>
      </c>
      <c r="BB51" s="66">
        <f t="shared" si="169"/>
        <v>390</v>
      </c>
      <c r="BC51" s="66">
        <f t="shared" si="169"/>
        <v>390</v>
      </c>
      <c r="BD51" s="66">
        <f t="shared" si="169"/>
        <v>390</v>
      </c>
      <c r="BE51" s="75">
        <f>SUM(AS51:BD51)</f>
        <v>4680</v>
      </c>
      <c r="BF51" s="66">
        <f t="shared" si="170"/>
        <v>390</v>
      </c>
      <c r="BG51" s="66">
        <f t="shared" si="170"/>
        <v>390</v>
      </c>
      <c r="BH51" s="66">
        <f t="shared" si="170"/>
        <v>390</v>
      </c>
      <c r="BI51" s="66">
        <f t="shared" si="170"/>
        <v>390</v>
      </c>
      <c r="BJ51" s="66">
        <f t="shared" si="170"/>
        <v>390</v>
      </c>
      <c r="BK51" s="66">
        <f t="shared" si="170"/>
        <v>390</v>
      </c>
      <c r="BL51" s="66">
        <f t="shared" si="170"/>
        <v>390</v>
      </c>
      <c r="BM51" s="66">
        <f t="shared" si="170"/>
        <v>390</v>
      </c>
      <c r="BN51" s="66">
        <f t="shared" si="170"/>
        <v>390</v>
      </c>
      <c r="BO51" s="66">
        <f t="shared" si="170"/>
        <v>390</v>
      </c>
      <c r="BP51" s="66">
        <f t="shared" si="170"/>
        <v>390</v>
      </c>
      <c r="BQ51" s="66">
        <f t="shared" si="170"/>
        <v>390</v>
      </c>
      <c r="BR51" s="75">
        <f>SUM(BF51:BQ51)</f>
        <v>4680</v>
      </c>
      <c r="BS51" s="66">
        <f t="shared" si="171"/>
        <v>390</v>
      </c>
      <c r="BT51" s="66">
        <f t="shared" si="171"/>
        <v>390</v>
      </c>
      <c r="BU51" s="66">
        <f t="shared" si="171"/>
        <v>390</v>
      </c>
      <c r="BV51" s="66">
        <f t="shared" si="171"/>
        <v>390</v>
      </c>
      <c r="BW51" s="66">
        <f t="shared" si="171"/>
        <v>390</v>
      </c>
      <c r="BX51" s="66">
        <f t="shared" si="171"/>
        <v>390</v>
      </c>
      <c r="BY51" s="66">
        <f t="shared" si="171"/>
        <v>390</v>
      </c>
      <c r="BZ51" s="66">
        <f t="shared" si="171"/>
        <v>390</v>
      </c>
      <c r="CA51" s="66">
        <f t="shared" si="171"/>
        <v>390</v>
      </c>
      <c r="CB51" s="66">
        <f t="shared" si="171"/>
        <v>390</v>
      </c>
      <c r="CC51" s="66">
        <f t="shared" si="171"/>
        <v>0</v>
      </c>
      <c r="CD51" s="66">
        <f t="shared" si="171"/>
        <v>0</v>
      </c>
      <c r="CE51" s="75">
        <f>SUM(BS51:CD51)</f>
        <v>3900</v>
      </c>
      <c r="CF51" s="66">
        <f t="shared" si="172"/>
        <v>0</v>
      </c>
      <c r="CG51" s="66">
        <f t="shared" si="172"/>
        <v>0</v>
      </c>
      <c r="CH51" s="66">
        <f t="shared" si="172"/>
        <v>0</v>
      </c>
      <c r="CI51" s="66">
        <f t="shared" si="172"/>
        <v>0</v>
      </c>
      <c r="CJ51" s="66">
        <f t="shared" si="172"/>
        <v>0</v>
      </c>
      <c r="CK51" s="66">
        <f t="shared" si="172"/>
        <v>0</v>
      </c>
      <c r="CL51" s="66">
        <f t="shared" si="172"/>
        <v>0</v>
      </c>
      <c r="CM51" s="66">
        <f t="shared" si="172"/>
        <v>0</v>
      </c>
      <c r="CN51" s="66">
        <f t="shared" si="172"/>
        <v>0</v>
      </c>
      <c r="CO51" s="66">
        <f t="shared" si="172"/>
        <v>0</v>
      </c>
      <c r="CP51" s="66">
        <f t="shared" si="172"/>
        <v>0</v>
      </c>
      <c r="CQ51" s="66">
        <f t="shared" si="172"/>
        <v>0</v>
      </c>
      <c r="CR51" s="75">
        <f>SUM(CF51:CQ51)</f>
        <v>0</v>
      </c>
      <c r="CS51" s="66">
        <f t="shared" si="173"/>
        <v>0</v>
      </c>
      <c r="CT51" s="66">
        <f t="shared" si="173"/>
        <v>0</v>
      </c>
      <c r="CU51" s="66">
        <f t="shared" si="173"/>
        <v>0</v>
      </c>
      <c r="CV51" s="66">
        <f t="shared" si="173"/>
        <v>0</v>
      </c>
      <c r="CW51" s="66">
        <f t="shared" si="173"/>
        <v>0</v>
      </c>
      <c r="CX51" s="66">
        <f t="shared" si="173"/>
        <v>0</v>
      </c>
      <c r="CY51" s="66">
        <f t="shared" si="173"/>
        <v>0</v>
      </c>
      <c r="CZ51" s="66">
        <f t="shared" si="173"/>
        <v>0</v>
      </c>
      <c r="DA51" s="66">
        <f t="shared" si="173"/>
        <v>0</v>
      </c>
      <c r="DB51" s="66">
        <f t="shared" si="173"/>
        <v>0</v>
      </c>
      <c r="DC51" s="66">
        <f t="shared" si="173"/>
        <v>0</v>
      </c>
      <c r="DD51" s="66">
        <f t="shared" si="173"/>
        <v>0</v>
      </c>
      <c r="DE51" s="75">
        <f>SUM(CS51:DD51)</f>
        <v>0</v>
      </c>
      <c r="DF51" s="66">
        <f t="shared" si="174"/>
        <v>0</v>
      </c>
      <c r="DG51" s="66">
        <f t="shared" si="174"/>
        <v>0</v>
      </c>
      <c r="DH51" s="66">
        <f t="shared" si="174"/>
        <v>0</v>
      </c>
      <c r="DI51" s="66">
        <f t="shared" si="174"/>
        <v>0</v>
      </c>
      <c r="DJ51" s="66">
        <f t="shared" si="174"/>
        <v>0</v>
      </c>
      <c r="DK51" s="66">
        <f t="shared" si="174"/>
        <v>0</v>
      </c>
      <c r="DL51" s="66">
        <f t="shared" si="174"/>
        <v>0</v>
      </c>
      <c r="DM51" s="66">
        <f t="shared" si="174"/>
        <v>0</v>
      </c>
      <c r="DN51" s="66">
        <f t="shared" si="174"/>
        <v>0</v>
      </c>
      <c r="DO51" s="66">
        <f t="shared" si="174"/>
        <v>0</v>
      </c>
      <c r="DP51" s="66">
        <f t="shared" si="174"/>
        <v>0</v>
      </c>
      <c r="DQ51" s="66">
        <f t="shared" si="174"/>
        <v>0</v>
      </c>
      <c r="DR51" s="75">
        <f>SUM(DF51:DQ51)</f>
        <v>0</v>
      </c>
      <c r="DS51" s="66">
        <f t="shared" si="175"/>
        <v>0</v>
      </c>
      <c r="DT51" s="66">
        <f t="shared" si="175"/>
        <v>0</v>
      </c>
      <c r="DU51" s="66">
        <f t="shared" si="175"/>
        <v>0</v>
      </c>
      <c r="DV51" s="66">
        <f t="shared" si="175"/>
        <v>0</v>
      </c>
      <c r="DW51" s="66">
        <f t="shared" si="175"/>
        <v>0</v>
      </c>
      <c r="DX51" s="66">
        <f t="shared" si="175"/>
        <v>0</v>
      </c>
      <c r="DY51" s="66">
        <f t="shared" si="175"/>
        <v>0</v>
      </c>
      <c r="DZ51" s="66">
        <f t="shared" si="175"/>
        <v>0</v>
      </c>
      <c r="EA51" s="66">
        <f t="shared" si="175"/>
        <v>0</v>
      </c>
      <c r="EB51" s="66">
        <f t="shared" si="175"/>
        <v>0</v>
      </c>
      <c r="EC51" s="66">
        <f t="shared" si="175"/>
        <v>0</v>
      </c>
      <c r="ED51" s="66">
        <f t="shared" si="175"/>
        <v>0</v>
      </c>
      <c r="EE51" s="75">
        <f>SUM(DS51:ED51)</f>
        <v>0</v>
      </c>
    </row>
    <row r="52" spans="1:135" x14ac:dyDescent="0.2">
      <c r="A52" s="19" t="s">
        <v>170</v>
      </c>
      <c r="B52" s="81">
        <f>'MOUSSY EMPRUNT 2'!I6</f>
        <v>180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82" t="s">
        <v>171</v>
      </c>
      <c r="B53" s="155">
        <f>'MOUSSY EMPRUNT 2'!E6</f>
        <v>4.1000000000000002E-2</v>
      </c>
      <c r="D53" s="25" t="s">
        <v>97</v>
      </c>
      <c r="E53" s="86">
        <f t="shared" ref="E53:Q53" si="177">SUM(E49:E51)</f>
        <v>991</v>
      </c>
      <c r="F53" s="66">
        <f t="shared" si="177"/>
        <v>0</v>
      </c>
      <c r="G53" s="66">
        <f t="shared" si="177"/>
        <v>0</v>
      </c>
      <c r="H53" s="66">
        <f t="shared" si="177"/>
        <v>0</v>
      </c>
      <c r="I53" s="66">
        <f t="shared" si="177"/>
        <v>0</v>
      </c>
      <c r="J53" s="66">
        <f t="shared" si="177"/>
        <v>0</v>
      </c>
      <c r="K53" s="66">
        <f t="shared" si="177"/>
        <v>0</v>
      </c>
      <c r="L53" s="66">
        <f t="shared" si="177"/>
        <v>0</v>
      </c>
      <c r="M53" s="66">
        <f t="shared" si="177"/>
        <v>0</v>
      </c>
      <c r="N53" s="66">
        <f t="shared" si="177"/>
        <v>0</v>
      </c>
      <c r="O53" s="66">
        <f t="shared" si="177"/>
        <v>0</v>
      </c>
      <c r="P53" s="66">
        <f t="shared" si="177"/>
        <v>991</v>
      </c>
      <c r="Q53" s="66">
        <f t="shared" si="177"/>
        <v>991</v>
      </c>
      <c r="R53" s="75">
        <f>SUM(F53:Q53)</f>
        <v>1982</v>
      </c>
      <c r="S53" s="66">
        <f t="shared" ref="S53:AD53" si="178">SUM(S49:S51)</f>
        <v>991</v>
      </c>
      <c r="T53" s="66">
        <f t="shared" si="178"/>
        <v>991</v>
      </c>
      <c r="U53" s="66">
        <f t="shared" si="178"/>
        <v>991</v>
      </c>
      <c r="V53" s="66">
        <f t="shared" si="178"/>
        <v>991</v>
      </c>
      <c r="W53" s="66">
        <f t="shared" si="178"/>
        <v>991</v>
      </c>
      <c r="X53" s="66">
        <f t="shared" si="178"/>
        <v>991</v>
      </c>
      <c r="Y53" s="66">
        <f t="shared" si="178"/>
        <v>991</v>
      </c>
      <c r="Z53" s="66">
        <f t="shared" si="178"/>
        <v>991</v>
      </c>
      <c r="AA53" s="66">
        <f t="shared" si="178"/>
        <v>991</v>
      </c>
      <c r="AB53" s="66">
        <f t="shared" si="178"/>
        <v>991</v>
      </c>
      <c r="AC53" s="66">
        <f t="shared" si="178"/>
        <v>991</v>
      </c>
      <c r="AD53" s="66">
        <f t="shared" si="178"/>
        <v>991</v>
      </c>
      <c r="AE53" s="75">
        <f>SUM(S53:AD53)</f>
        <v>11892</v>
      </c>
      <c r="AF53" s="66">
        <f t="shared" ref="AF53:AQ53" si="179">SUM(AF49:AF51)</f>
        <v>991</v>
      </c>
      <c r="AG53" s="66">
        <f t="shared" si="179"/>
        <v>991</v>
      </c>
      <c r="AH53" s="66">
        <f t="shared" si="179"/>
        <v>991</v>
      </c>
      <c r="AI53" s="66">
        <f t="shared" si="179"/>
        <v>991</v>
      </c>
      <c r="AJ53" s="66">
        <f t="shared" si="179"/>
        <v>991</v>
      </c>
      <c r="AK53" s="66">
        <f t="shared" si="179"/>
        <v>991</v>
      </c>
      <c r="AL53" s="66">
        <f t="shared" si="179"/>
        <v>991</v>
      </c>
      <c r="AM53" s="66">
        <f t="shared" si="179"/>
        <v>991</v>
      </c>
      <c r="AN53" s="66">
        <f t="shared" si="179"/>
        <v>991</v>
      </c>
      <c r="AO53" s="66">
        <f t="shared" si="179"/>
        <v>991</v>
      </c>
      <c r="AP53" s="66">
        <f t="shared" si="179"/>
        <v>991</v>
      </c>
      <c r="AQ53" s="66">
        <f t="shared" si="179"/>
        <v>991</v>
      </c>
      <c r="AR53" s="75">
        <f>SUM(AF53:AQ53)</f>
        <v>11892</v>
      </c>
      <c r="AS53" s="66">
        <f t="shared" ref="AS53:BD53" si="180">SUM(AS49:AS51)</f>
        <v>991</v>
      </c>
      <c r="AT53" s="66">
        <f t="shared" si="180"/>
        <v>991</v>
      </c>
      <c r="AU53" s="66">
        <f t="shared" si="180"/>
        <v>991</v>
      </c>
      <c r="AV53" s="66">
        <f t="shared" si="180"/>
        <v>991</v>
      </c>
      <c r="AW53" s="66">
        <f t="shared" si="180"/>
        <v>991</v>
      </c>
      <c r="AX53" s="66">
        <f t="shared" si="180"/>
        <v>991</v>
      </c>
      <c r="AY53" s="66">
        <f t="shared" si="180"/>
        <v>991</v>
      </c>
      <c r="AZ53" s="66">
        <f t="shared" si="180"/>
        <v>991</v>
      </c>
      <c r="BA53" s="66">
        <f t="shared" si="180"/>
        <v>991</v>
      </c>
      <c r="BB53" s="66">
        <f t="shared" si="180"/>
        <v>991</v>
      </c>
      <c r="BC53" s="66">
        <f t="shared" si="180"/>
        <v>991</v>
      </c>
      <c r="BD53" s="66">
        <f t="shared" si="180"/>
        <v>991</v>
      </c>
      <c r="BE53" s="75">
        <f>SUM(AS53:BD53)</f>
        <v>11892</v>
      </c>
      <c r="BF53" s="66">
        <f t="shared" ref="BF53:BQ53" si="181">SUM(BF49:BF51)</f>
        <v>991</v>
      </c>
      <c r="BG53" s="66">
        <f t="shared" si="181"/>
        <v>991</v>
      </c>
      <c r="BH53" s="66">
        <f t="shared" si="181"/>
        <v>991</v>
      </c>
      <c r="BI53" s="66">
        <f t="shared" si="181"/>
        <v>991</v>
      </c>
      <c r="BJ53" s="66">
        <f t="shared" si="181"/>
        <v>991</v>
      </c>
      <c r="BK53" s="66">
        <f t="shared" si="181"/>
        <v>991</v>
      </c>
      <c r="BL53" s="66">
        <f t="shared" si="181"/>
        <v>991</v>
      </c>
      <c r="BM53" s="66">
        <f t="shared" si="181"/>
        <v>991</v>
      </c>
      <c r="BN53" s="66">
        <f t="shared" si="181"/>
        <v>991</v>
      </c>
      <c r="BO53" s="66">
        <f t="shared" si="181"/>
        <v>991</v>
      </c>
      <c r="BP53" s="66">
        <f t="shared" si="181"/>
        <v>991</v>
      </c>
      <c r="BQ53" s="66">
        <f t="shared" si="181"/>
        <v>991</v>
      </c>
      <c r="BR53" s="75">
        <f>SUM(BF53:BQ53)</f>
        <v>11892</v>
      </c>
      <c r="BS53" s="66">
        <f t="shared" ref="BS53:CD53" si="182">SUM(BS49:BS51)</f>
        <v>991</v>
      </c>
      <c r="BT53" s="66">
        <f t="shared" si="182"/>
        <v>991</v>
      </c>
      <c r="BU53" s="66">
        <f t="shared" si="182"/>
        <v>991</v>
      </c>
      <c r="BV53" s="66">
        <f t="shared" si="182"/>
        <v>991</v>
      </c>
      <c r="BW53" s="66">
        <f t="shared" si="182"/>
        <v>991</v>
      </c>
      <c r="BX53" s="66">
        <f t="shared" si="182"/>
        <v>991</v>
      </c>
      <c r="BY53" s="66">
        <f t="shared" si="182"/>
        <v>991</v>
      </c>
      <c r="BZ53" s="66">
        <f t="shared" si="182"/>
        <v>991</v>
      </c>
      <c r="CA53" s="66">
        <f t="shared" si="182"/>
        <v>991</v>
      </c>
      <c r="CB53" s="66">
        <f t="shared" si="182"/>
        <v>991</v>
      </c>
      <c r="CC53" s="66">
        <f t="shared" si="182"/>
        <v>0</v>
      </c>
      <c r="CD53" s="66">
        <f t="shared" si="182"/>
        <v>0</v>
      </c>
      <c r="CE53" s="75">
        <f>SUM(BS53:CD53)</f>
        <v>9910</v>
      </c>
      <c r="CF53" s="66">
        <f t="shared" ref="CF53:CQ53" si="183">SUM(CF49:CF51)</f>
        <v>0</v>
      </c>
      <c r="CG53" s="66">
        <f t="shared" si="183"/>
        <v>0</v>
      </c>
      <c r="CH53" s="66">
        <f t="shared" si="183"/>
        <v>0</v>
      </c>
      <c r="CI53" s="66">
        <f t="shared" si="183"/>
        <v>0</v>
      </c>
      <c r="CJ53" s="66">
        <f t="shared" si="183"/>
        <v>0</v>
      </c>
      <c r="CK53" s="66">
        <f t="shared" si="183"/>
        <v>0</v>
      </c>
      <c r="CL53" s="66">
        <f t="shared" si="183"/>
        <v>0</v>
      </c>
      <c r="CM53" s="66">
        <f t="shared" si="183"/>
        <v>0</v>
      </c>
      <c r="CN53" s="66">
        <f t="shared" si="183"/>
        <v>0</v>
      </c>
      <c r="CO53" s="66">
        <f t="shared" si="183"/>
        <v>0</v>
      </c>
      <c r="CP53" s="66">
        <f t="shared" si="183"/>
        <v>0</v>
      </c>
      <c r="CQ53" s="66">
        <f t="shared" si="183"/>
        <v>0</v>
      </c>
      <c r="CR53" s="75">
        <f>SUM(CF53:CQ53)</f>
        <v>0</v>
      </c>
      <c r="CS53" s="66">
        <f t="shared" ref="CS53:DD53" si="184">SUM(CS49:CS51)</f>
        <v>0</v>
      </c>
      <c r="CT53" s="66">
        <f t="shared" si="184"/>
        <v>0</v>
      </c>
      <c r="CU53" s="66">
        <f t="shared" si="184"/>
        <v>0</v>
      </c>
      <c r="CV53" s="66">
        <f t="shared" si="184"/>
        <v>0</v>
      </c>
      <c r="CW53" s="66">
        <f t="shared" si="184"/>
        <v>0</v>
      </c>
      <c r="CX53" s="66">
        <f t="shared" si="184"/>
        <v>0</v>
      </c>
      <c r="CY53" s="66">
        <f t="shared" si="184"/>
        <v>0</v>
      </c>
      <c r="CZ53" s="66">
        <f t="shared" si="184"/>
        <v>0</v>
      </c>
      <c r="DA53" s="66">
        <f t="shared" si="184"/>
        <v>0</v>
      </c>
      <c r="DB53" s="66">
        <f t="shared" si="184"/>
        <v>0</v>
      </c>
      <c r="DC53" s="66">
        <f t="shared" si="184"/>
        <v>0</v>
      </c>
      <c r="DD53" s="66">
        <f t="shared" si="184"/>
        <v>0</v>
      </c>
      <c r="DE53" s="75">
        <f>SUM(CS53:DD53)</f>
        <v>0</v>
      </c>
      <c r="DF53" s="66">
        <f t="shared" ref="DF53:DQ53" si="185">SUM(DF49:DF51)</f>
        <v>0</v>
      </c>
      <c r="DG53" s="66">
        <f t="shared" si="185"/>
        <v>0</v>
      </c>
      <c r="DH53" s="66">
        <f t="shared" si="185"/>
        <v>0</v>
      </c>
      <c r="DI53" s="66">
        <f t="shared" si="185"/>
        <v>0</v>
      </c>
      <c r="DJ53" s="66">
        <f t="shared" si="185"/>
        <v>0</v>
      </c>
      <c r="DK53" s="66">
        <f t="shared" si="185"/>
        <v>0</v>
      </c>
      <c r="DL53" s="66">
        <f t="shared" si="185"/>
        <v>0</v>
      </c>
      <c r="DM53" s="66">
        <f t="shared" si="185"/>
        <v>0</v>
      </c>
      <c r="DN53" s="66">
        <f t="shared" si="185"/>
        <v>0</v>
      </c>
      <c r="DO53" s="66">
        <f t="shared" si="185"/>
        <v>0</v>
      </c>
      <c r="DP53" s="66">
        <f t="shared" si="185"/>
        <v>0</v>
      </c>
      <c r="DQ53" s="66">
        <f t="shared" si="185"/>
        <v>0</v>
      </c>
      <c r="DR53" s="75">
        <f>SUM(DF53:DQ53)</f>
        <v>0</v>
      </c>
      <c r="DS53" s="66">
        <f t="shared" ref="DS53:ED53" si="186">SUM(DS49:DS51)</f>
        <v>0</v>
      </c>
      <c r="DT53" s="66">
        <f t="shared" si="186"/>
        <v>0</v>
      </c>
      <c r="DU53" s="66">
        <f t="shared" si="186"/>
        <v>0</v>
      </c>
      <c r="DV53" s="66">
        <f t="shared" si="186"/>
        <v>0</v>
      </c>
      <c r="DW53" s="66">
        <f t="shared" si="186"/>
        <v>0</v>
      </c>
      <c r="DX53" s="66">
        <f t="shared" si="186"/>
        <v>0</v>
      </c>
      <c r="DY53" s="66">
        <f t="shared" si="186"/>
        <v>0</v>
      </c>
      <c r="DZ53" s="66">
        <f t="shared" si="186"/>
        <v>0</v>
      </c>
      <c r="EA53" s="66">
        <f t="shared" si="186"/>
        <v>0</v>
      </c>
      <c r="EB53" s="66">
        <f t="shared" si="186"/>
        <v>0</v>
      </c>
      <c r="EC53" s="66">
        <f t="shared" si="186"/>
        <v>0</v>
      </c>
      <c r="ED53" s="66">
        <f t="shared" si="186"/>
        <v>0</v>
      </c>
      <c r="EE53" s="76">
        <f>SUM(DS53:ED53)</f>
        <v>0</v>
      </c>
    </row>
    <row r="54" spans="1:135" x14ac:dyDescent="0.2">
      <c r="A54" s="26" t="s">
        <v>172</v>
      </c>
      <c r="B54" s="66">
        <f>'MOUSSY EMPRUNT 2'!I5</f>
        <v>1597.2611857847912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82" t="s">
        <v>174</v>
      </c>
      <c r="B55" s="84">
        <f>'MOUSSY EMPRUNT 2'!E9</f>
        <v>45856</v>
      </c>
      <c r="D55" s="22" t="s">
        <v>98</v>
      </c>
      <c r="E55" s="79"/>
      <c r="F55" s="66">
        <f t="shared" ref="F55:Q55" si="187">F36-F41-F46-F53</f>
        <v>0</v>
      </c>
      <c r="G55" s="66">
        <f t="shared" si="187"/>
        <v>0</v>
      </c>
      <c r="H55" s="66">
        <f t="shared" si="187"/>
        <v>0</v>
      </c>
      <c r="I55" s="66">
        <f t="shared" si="187"/>
        <v>0</v>
      </c>
      <c r="J55" s="66">
        <f t="shared" si="187"/>
        <v>0</v>
      </c>
      <c r="K55" s="66">
        <f t="shared" si="187"/>
        <v>0</v>
      </c>
      <c r="L55" s="66">
        <f t="shared" si="187"/>
        <v>-6103</v>
      </c>
      <c r="M55" s="66">
        <f t="shared" si="187"/>
        <v>-2603</v>
      </c>
      <c r="N55" s="66">
        <f t="shared" si="187"/>
        <v>-3020</v>
      </c>
      <c r="O55" s="66">
        <f t="shared" si="187"/>
        <v>-3020</v>
      </c>
      <c r="P55" s="66">
        <f t="shared" si="187"/>
        <v>-8181</v>
      </c>
      <c r="Q55" s="66">
        <f t="shared" si="187"/>
        <v>-4881</v>
      </c>
      <c r="R55" s="75">
        <f>SUM(F55:Q55)</f>
        <v>-27808</v>
      </c>
      <c r="S55" s="66">
        <f t="shared" ref="S55:AD55" si="188">S36-S41-S46-S53</f>
        <v>-2671</v>
      </c>
      <c r="T55" s="66">
        <f t="shared" si="188"/>
        <v>-4328</v>
      </c>
      <c r="U55" s="66">
        <f t="shared" si="188"/>
        <v>-3106</v>
      </c>
      <c r="V55" s="66">
        <f t="shared" si="188"/>
        <v>-1206</v>
      </c>
      <c r="W55" s="66">
        <f t="shared" si="188"/>
        <v>2064</v>
      </c>
      <c r="X55" s="66">
        <f t="shared" si="188"/>
        <v>2064</v>
      </c>
      <c r="Y55" s="66">
        <f t="shared" si="188"/>
        <v>2064</v>
      </c>
      <c r="Z55" s="66">
        <f t="shared" si="188"/>
        <v>2064</v>
      </c>
      <c r="AA55" s="66">
        <f t="shared" si="188"/>
        <v>2064</v>
      </c>
      <c r="AB55" s="66">
        <f t="shared" si="188"/>
        <v>2064</v>
      </c>
      <c r="AC55" s="66">
        <f t="shared" si="188"/>
        <v>2064</v>
      </c>
      <c r="AD55" s="66">
        <f t="shared" si="188"/>
        <v>2064</v>
      </c>
      <c r="AE55" s="75">
        <f>SUM(S55:AD55)</f>
        <v>5201</v>
      </c>
      <c r="AF55" s="66">
        <f t="shared" ref="AF55:AQ55" si="189">AF36-AF41-AF46-AF53</f>
        <v>2119</v>
      </c>
      <c r="AG55" s="66">
        <f t="shared" si="189"/>
        <v>2119</v>
      </c>
      <c r="AH55" s="66">
        <f t="shared" si="189"/>
        <v>2119</v>
      </c>
      <c r="AI55" s="66">
        <f t="shared" si="189"/>
        <v>2119</v>
      </c>
      <c r="AJ55" s="66">
        <f t="shared" si="189"/>
        <v>2119</v>
      </c>
      <c r="AK55" s="66">
        <f t="shared" si="189"/>
        <v>2119</v>
      </c>
      <c r="AL55" s="66">
        <f t="shared" si="189"/>
        <v>2119</v>
      </c>
      <c r="AM55" s="66">
        <f t="shared" si="189"/>
        <v>2119</v>
      </c>
      <c r="AN55" s="66">
        <f t="shared" si="189"/>
        <v>2119</v>
      </c>
      <c r="AO55" s="66">
        <f t="shared" si="189"/>
        <v>2119</v>
      </c>
      <c r="AP55" s="66">
        <f t="shared" si="189"/>
        <v>2119</v>
      </c>
      <c r="AQ55" s="66">
        <f t="shared" si="189"/>
        <v>2119</v>
      </c>
      <c r="AR55" s="75">
        <f>SUM(AF55:AQ55)</f>
        <v>25428</v>
      </c>
      <c r="AS55" s="66">
        <f t="shared" ref="AS55:BD55" si="190">AS36-AS41-AS46-AS53</f>
        <v>2119</v>
      </c>
      <c r="AT55" s="66">
        <f t="shared" si="190"/>
        <v>2119</v>
      </c>
      <c r="AU55" s="66">
        <f t="shared" si="190"/>
        <v>2119</v>
      </c>
      <c r="AV55" s="66">
        <f t="shared" si="190"/>
        <v>2119</v>
      </c>
      <c r="AW55" s="66">
        <f t="shared" si="190"/>
        <v>2119</v>
      </c>
      <c r="AX55" s="66">
        <f t="shared" si="190"/>
        <v>2119</v>
      </c>
      <c r="AY55" s="66">
        <f t="shared" si="190"/>
        <v>2119</v>
      </c>
      <c r="AZ55" s="66">
        <f t="shared" si="190"/>
        <v>2119</v>
      </c>
      <c r="BA55" s="66">
        <f t="shared" si="190"/>
        <v>2119</v>
      </c>
      <c r="BB55" s="66">
        <f t="shared" si="190"/>
        <v>2119</v>
      </c>
      <c r="BC55" s="66">
        <f t="shared" si="190"/>
        <v>2119</v>
      </c>
      <c r="BD55" s="66">
        <f t="shared" si="190"/>
        <v>2119</v>
      </c>
      <c r="BE55" s="75">
        <f>SUM(AS55:BD55)</f>
        <v>25428</v>
      </c>
      <c r="BF55" s="66">
        <f t="shared" ref="BF55:BQ55" si="191">BF36-BF41-BF46-BF53</f>
        <v>2119</v>
      </c>
      <c r="BG55" s="66">
        <f t="shared" si="191"/>
        <v>2119</v>
      </c>
      <c r="BH55" s="66">
        <f t="shared" si="191"/>
        <v>2119</v>
      </c>
      <c r="BI55" s="66">
        <f t="shared" si="191"/>
        <v>2119</v>
      </c>
      <c r="BJ55" s="66">
        <f t="shared" si="191"/>
        <v>2119</v>
      </c>
      <c r="BK55" s="66">
        <f t="shared" si="191"/>
        <v>2119</v>
      </c>
      <c r="BL55" s="66">
        <f t="shared" si="191"/>
        <v>2119</v>
      </c>
      <c r="BM55" s="66">
        <f t="shared" si="191"/>
        <v>2119</v>
      </c>
      <c r="BN55" s="66">
        <f t="shared" si="191"/>
        <v>2119</v>
      </c>
      <c r="BO55" s="66">
        <f t="shared" si="191"/>
        <v>2119</v>
      </c>
      <c r="BP55" s="66">
        <f t="shared" si="191"/>
        <v>2119</v>
      </c>
      <c r="BQ55" s="66">
        <f t="shared" si="191"/>
        <v>2119</v>
      </c>
      <c r="BR55" s="75">
        <f>SUM(BF55:BQ55)</f>
        <v>25428</v>
      </c>
      <c r="BS55" s="66">
        <f t="shared" ref="BS55:CD55" si="192">BS36-BS41-BS46-BS53</f>
        <v>2119</v>
      </c>
      <c r="BT55" s="66">
        <f t="shared" si="192"/>
        <v>2119</v>
      </c>
      <c r="BU55" s="66">
        <f t="shared" si="192"/>
        <v>2119</v>
      </c>
      <c r="BV55" s="66">
        <f t="shared" si="192"/>
        <v>2119</v>
      </c>
      <c r="BW55" s="66">
        <f t="shared" si="192"/>
        <v>2119</v>
      </c>
      <c r="BX55" s="66">
        <f t="shared" si="192"/>
        <v>2119</v>
      </c>
      <c r="BY55" s="66">
        <f t="shared" si="192"/>
        <v>2119</v>
      </c>
      <c r="BZ55" s="66">
        <f t="shared" si="192"/>
        <v>2119</v>
      </c>
      <c r="CA55" s="66">
        <f t="shared" si="192"/>
        <v>2119</v>
      </c>
      <c r="CB55" s="66">
        <f t="shared" si="192"/>
        <v>2119</v>
      </c>
      <c r="CC55" s="66">
        <f t="shared" si="192"/>
        <v>3110</v>
      </c>
      <c r="CD55" s="66">
        <f t="shared" si="192"/>
        <v>3110</v>
      </c>
      <c r="CE55" s="75">
        <f>SUM(BS55:CD55)</f>
        <v>27410</v>
      </c>
      <c r="CF55" s="66">
        <f t="shared" ref="CF55:CQ55" si="193">CF36-CF41-CF46-CF53</f>
        <v>3110</v>
      </c>
      <c r="CG55" s="66">
        <f t="shared" si="193"/>
        <v>3110</v>
      </c>
      <c r="CH55" s="66">
        <f t="shared" si="193"/>
        <v>3110</v>
      </c>
      <c r="CI55" s="66">
        <f t="shared" si="193"/>
        <v>3110</v>
      </c>
      <c r="CJ55" s="66">
        <f t="shared" si="193"/>
        <v>3110</v>
      </c>
      <c r="CK55" s="66">
        <f t="shared" si="193"/>
        <v>3110</v>
      </c>
      <c r="CL55" s="66">
        <f t="shared" si="193"/>
        <v>3110</v>
      </c>
      <c r="CM55" s="66">
        <f t="shared" si="193"/>
        <v>3110</v>
      </c>
      <c r="CN55" s="66">
        <f t="shared" si="193"/>
        <v>3110</v>
      </c>
      <c r="CO55" s="66">
        <f t="shared" si="193"/>
        <v>3110</v>
      </c>
      <c r="CP55" s="66">
        <f t="shared" si="193"/>
        <v>3110</v>
      </c>
      <c r="CQ55" s="66">
        <f t="shared" si="193"/>
        <v>3110</v>
      </c>
      <c r="CR55" s="75">
        <f>SUM(CF55:CQ55)</f>
        <v>37320</v>
      </c>
      <c r="CS55" s="66">
        <f t="shared" ref="CS55:DD55" si="194">CS36-CS41-CS46-CS53</f>
        <v>3110</v>
      </c>
      <c r="CT55" s="66">
        <f t="shared" si="194"/>
        <v>3110</v>
      </c>
      <c r="CU55" s="66">
        <f t="shared" si="194"/>
        <v>3110</v>
      </c>
      <c r="CV55" s="66">
        <f t="shared" si="194"/>
        <v>3110</v>
      </c>
      <c r="CW55" s="66">
        <f t="shared" si="194"/>
        <v>3110</v>
      </c>
      <c r="CX55" s="66">
        <f t="shared" si="194"/>
        <v>3110</v>
      </c>
      <c r="CY55" s="66">
        <f t="shared" si="194"/>
        <v>3110</v>
      </c>
      <c r="CZ55" s="66">
        <f t="shared" si="194"/>
        <v>3110</v>
      </c>
      <c r="DA55" s="66">
        <f t="shared" si="194"/>
        <v>3110</v>
      </c>
      <c r="DB55" s="66">
        <f t="shared" si="194"/>
        <v>3110</v>
      </c>
      <c r="DC55" s="66">
        <f t="shared" si="194"/>
        <v>3110</v>
      </c>
      <c r="DD55" s="66">
        <f t="shared" si="194"/>
        <v>3110</v>
      </c>
      <c r="DE55" s="75">
        <f>SUM(CS55:DD55)</f>
        <v>37320</v>
      </c>
      <c r="DF55" s="66">
        <f t="shared" ref="DF55:DQ55" si="195">DF36-DF41-DF46-DF53</f>
        <v>3110</v>
      </c>
      <c r="DG55" s="66">
        <f t="shared" si="195"/>
        <v>3110</v>
      </c>
      <c r="DH55" s="66">
        <f t="shared" si="195"/>
        <v>3110</v>
      </c>
      <c r="DI55" s="66">
        <f t="shared" si="195"/>
        <v>3110</v>
      </c>
      <c r="DJ55" s="66">
        <f t="shared" si="195"/>
        <v>3110</v>
      </c>
      <c r="DK55" s="66">
        <f t="shared" si="195"/>
        <v>3110</v>
      </c>
      <c r="DL55" s="66">
        <f t="shared" si="195"/>
        <v>3110</v>
      </c>
      <c r="DM55" s="66">
        <f t="shared" si="195"/>
        <v>3110</v>
      </c>
      <c r="DN55" s="66">
        <f t="shared" si="195"/>
        <v>3110</v>
      </c>
      <c r="DO55" s="66">
        <f t="shared" si="195"/>
        <v>3110</v>
      </c>
      <c r="DP55" s="66">
        <f t="shared" si="195"/>
        <v>3110</v>
      </c>
      <c r="DQ55" s="66">
        <f t="shared" si="195"/>
        <v>3110</v>
      </c>
      <c r="DR55" s="75">
        <f>SUM(DF55:DQ55)</f>
        <v>37320</v>
      </c>
      <c r="DS55" s="66">
        <f t="shared" ref="DS55:ED55" si="196">DS36-DS41-DS46</f>
        <v>3110</v>
      </c>
      <c r="DT55" s="66">
        <f t="shared" si="196"/>
        <v>3110</v>
      </c>
      <c r="DU55" s="66">
        <f t="shared" si="196"/>
        <v>3110</v>
      </c>
      <c r="DV55" s="66">
        <f t="shared" si="196"/>
        <v>3110</v>
      </c>
      <c r="DW55" s="66">
        <f t="shared" si="196"/>
        <v>3110</v>
      </c>
      <c r="DX55" s="66">
        <f t="shared" si="196"/>
        <v>3110</v>
      </c>
      <c r="DY55" s="66">
        <f t="shared" si="196"/>
        <v>3110</v>
      </c>
      <c r="DZ55" s="66">
        <f t="shared" si="196"/>
        <v>3110</v>
      </c>
      <c r="EA55" s="66">
        <f t="shared" si="196"/>
        <v>3110</v>
      </c>
      <c r="EB55" s="66">
        <f t="shared" si="196"/>
        <v>3110</v>
      </c>
      <c r="EC55" s="66">
        <f t="shared" si="196"/>
        <v>3110</v>
      </c>
      <c r="ED55" s="66">
        <f t="shared" si="196"/>
        <v>3110</v>
      </c>
      <c r="EE55" s="76">
        <f>SUM(DS55:ED55)</f>
        <v>37320</v>
      </c>
    </row>
    <row r="56" spans="1:135" x14ac:dyDescent="0.2">
      <c r="A56" s="26" t="s">
        <v>176</v>
      </c>
      <c r="B56" s="18">
        <f>EDATE(B55, 6)</f>
        <v>46040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177</v>
      </c>
      <c r="B57" s="10">
        <v>15</v>
      </c>
      <c r="D57" s="2" t="s">
        <v>99</v>
      </c>
      <c r="F57" s="66">
        <f>IFERROR(INDEX('MOUSSY EMPRUNT 1'!$I$14:$I$2000,MATCH('reporting moussy'!F$2,'MOUSSY EMPRUNT 1'!$Z$14:$Z$2000,0)),0)</f>
        <v>0</v>
      </c>
      <c r="G57" s="66">
        <f>IFERROR(INDEX('MOUSSY EMPRUNT 1'!$I$14:$I$2000,MATCH('reporting moussy'!G$2,'MOUSSY EMPRUNT 1'!$Z$14:$Z$2000,0)),0)</f>
        <v>0</v>
      </c>
      <c r="H57" s="66">
        <f>IFERROR(INDEX('MOUSSY EMPRUNT 1'!$I$14:$I$2000,MATCH('reporting moussy'!H$2,'MOUSSY EMPRUNT 1'!$Z$14:$Z$2000,0)),0)</f>
        <v>0</v>
      </c>
      <c r="I57" s="66">
        <f>IFERROR(INDEX('MOUSSY EMPRUNT 1'!$I$14:$I$2000,MATCH('reporting moussy'!I$2,'MOUSSY EMPRUNT 1'!$Z$14:$Z$2000,0)),0)</f>
        <v>0</v>
      </c>
      <c r="J57" s="66">
        <f>IFERROR(INDEX('MOUSSY EMPRUNT 1'!$I$14:$I$2000,MATCH('reporting moussy'!J$2,'MOUSSY EMPRUNT 1'!$Z$14:$Z$2000,0)),0)</f>
        <v>0</v>
      </c>
      <c r="K57" s="66">
        <f>IFERROR(INDEX('MOUSSY EMPRUNT 1'!$I$14:$I$2000,MATCH('reporting moussy'!K$2,'MOUSSY EMPRUNT 1'!$Z$14:$Z$2000,0)),0)</f>
        <v>0</v>
      </c>
      <c r="L57" s="66">
        <f>IFERROR(INDEX('MOUSSY EMPRUNT 1'!$I$14:$I$2000,MATCH('reporting moussy'!L$2,'MOUSSY EMPRUNT 1'!$Z$14:$Z$2000,0)),0)</f>
        <v>933.3</v>
      </c>
      <c r="M57" s="66">
        <f>IFERROR(INDEX('MOUSSY EMPRUNT 1'!$I$14:$I$2000,MATCH('reporting moussy'!M$2,'MOUSSY EMPRUNT 1'!$Z$14:$Z$2000,0)),0)</f>
        <v>933.3</v>
      </c>
      <c r="N57" s="66">
        <f>IFERROR(INDEX('MOUSSY EMPRUNT 1'!$I$14:$I$2000,MATCH('reporting moussy'!N$2,'MOUSSY EMPRUNT 1'!$Z$14:$Z$2000,0)),0)</f>
        <v>933.3</v>
      </c>
      <c r="O57" s="66">
        <f>IFERROR(INDEX('MOUSSY EMPRUNT 1'!$I$14:$I$2000,MATCH('reporting moussy'!O$2,'MOUSSY EMPRUNT 1'!$Z$14:$Z$2000,0)),0)</f>
        <v>933.3</v>
      </c>
      <c r="P57" s="66">
        <f>IFERROR(INDEX('MOUSSY EMPRUNT 1'!$I$14:$I$2000,MATCH('reporting moussy'!P$2,'MOUSSY EMPRUNT 1'!$Z$14:$Z$2000,0)),0)</f>
        <v>933.3</v>
      </c>
      <c r="Q57" s="66">
        <f>IFERROR(INDEX('MOUSSY EMPRUNT 1'!$I$14:$I$2000,MATCH('reporting moussy'!Q$2,'MOUSSY EMPRUNT 1'!$Z$14:$Z$2000,0)),0)</f>
        <v>933.3</v>
      </c>
      <c r="R57" s="75">
        <f>SUM(F57:Q57)</f>
        <v>5599.8</v>
      </c>
      <c r="S57" s="66">
        <f>IFERROR(INDEX('MOUSSY EMPRUNT 1'!$I$14:$I$2000,MATCH('reporting moussy'!S$2,'MOUSSY EMPRUNT 1'!$Z$14:$Z$2000,0)),0)</f>
        <v>933.3</v>
      </c>
      <c r="T57" s="66">
        <f>IFERROR(INDEX('MOUSSY EMPRUNT 1'!$I$14:$I$2000,MATCH('reporting moussy'!T$2,'MOUSSY EMPRUNT 1'!$Z$14:$Z$2000,0)),0)</f>
        <v>929.43</v>
      </c>
      <c r="U57" s="66">
        <f>IFERROR(INDEX('MOUSSY EMPRUNT 1'!$I$14:$I$2000,MATCH('reporting moussy'!U$2,'MOUSSY EMPRUNT 1'!$Z$14:$Z$2000,0)),0)</f>
        <v>925.55</v>
      </c>
      <c r="V57" s="66">
        <f>IFERROR(INDEX('MOUSSY EMPRUNT 1'!$I$14:$I$2000,MATCH('reporting moussy'!V$2,'MOUSSY EMPRUNT 1'!$Z$14:$Z$2000,0)),0)</f>
        <v>921.66</v>
      </c>
      <c r="W57" s="66">
        <f>IFERROR(INDEX('MOUSSY EMPRUNT 1'!$I$14:$I$2000,MATCH('reporting moussy'!W$2,'MOUSSY EMPRUNT 1'!$Z$14:$Z$2000,0)),0)</f>
        <v>917.75</v>
      </c>
      <c r="X57" s="66">
        <f>IFERROR(INDEX('MOUSSY EMPRUNT 1'!$I$14:$I$2000,MATCH('reporting moussy'!X$2,'MOUSSY EMPRUNT 1'!$Z$14:$Z$2000,0)),0)</f>
        <v>913.82</v>
      </c>
      <c r="Y57" s="66">
        <f>IFERROR(INDEX('MOUSSY EMPRUNT 1'!$I$14:$I$2000,MATCH('reporting moussy'!Y$2,'MOUSSY EMPRUNT 1'!$Z$14:$Z$2000,0)),0)</f>
        <v>909.89</v>
      </c>
      <c r="Z57" s="66">
        <f>IFERROR(INDEX('MOUSSY EMPRUNT 1'!$I$14:$I$2000,MATCH('reporting moussy'!Z$2,'MOUSSY EMPRUNT 1'!$Z$14:$Z$2000,0)),0)</f>
        <v>905.93</v>
      </c>
      <c r="AA57" s="66">
        <f>IFERROR(INDEX('MOUSSY EMPRUNT 1'!$I$14:$I$2000,MATCH('reporting moussy'!AA$2,'MOUSSY EMPRUNT 1'!$Z$14:$Z$2000,0)),0)</f>
        <v>901.97</v>
      </c>
      <c r="AB57" s="66">
        <f>IFERROR(INDEX('MOUSSY EMPRUNT 1'!$I$14:$I$2000,MATCH('reporting moussy'!AB$2,'MOUSSY EMPRUNT 1'!$Z$14:$Z$2000,0)),0)</f>
        <v>897.99</v>
      </c>
      <c r="AC57" s="66">
        <f>IFERROR(INDEX('MOUSSY EMPRUNT 1'!$I$14:$I$2000,MATCH('reporting moussy'!AC$2,'MOUSSY EMPRUNT 1'!$Z$14:$Z$2000,0)),0)</f>
        <v>893.99</v>
      </c>
      <c r="AD57" s="66">
        <f>IFERROR(INDEX('MOUSSY EMPRUNT 1'!$I$14:$I$2000,MATCH('reporting moussy'!AD$2,'MOUSSY EMPRUNT 1'!$Z$14:$Z$2000,0)),0)</f>
        <v>889.98</v>
      </c>
      <c r="AE57" s="75">
        <f>SUM(S57:AD57)</f>
        <v>10941.259999999998</v>
      </c>
      <c r="AF57" s="66">
        <f>IFERROR(INDEX('MOUSSY EMPRUNT 1'!$I$14:$I$2000,MATCH('reporting moussy'!AF$2,'MOUSSY EMPRUNT 1'!$Z$14:$Z$2000,0)),0)</f>
        <v>885.96</v>
      </c>
      <c r="AG57" s="66">
        <f>IFERROR(INDEX('MOUSSY EMPRUNT 1'!$I$14:$I$2000,MATCH('reporting moussy'!AG$2,'MOUSSY EMPRUNT 1'!$Z$14:$Z$2000,0)),0)</f>
        <v>881.92</v>
      </c>
      <c r="AH57" s="66">
        <f>IFERROR(INDEX('MOUSSY EMPRUNT 1'!$I$14:$I$2000,MATCH('reporting moussy'!AH$2,'MOUSSY EMPRUNT 1'!$Z$14:$Z$2000,0)),0)</f>
        <v>877.87</v>
      </c>
      <c r="AI57" s="66">
        <f>IFERROR(INDEX('MOUSSY EMPRUNT 1'!$I$14:$I$2000,MATCH('reporting moussy'!AI$2,'MOUSSY EMPRUNT 1'!$Z$14:$Z$2000,0)),0)</f>
        <v>873.8</v>
      </c>
      <c r="AJ57" s="66">
        <f>IFERROR(INDEX('MOUSSY EMPRUNT 1'!$I$14:$I$2000,MATCH('reporting moussy'!AJ$2,'MOUSSY EMPRUNT 1'!$Z$14:$Z$2000,0)),0)</f>
        <v>869.72</v>
      </c>
      <c r="AK57" s="66">
        <f>IFERROR(INDEX('MOUSSY EMPRUNT 1'!$I$14:$I$2000,MATCH('reporting moussy'!AK$2,'MOUSSY EMPRUNT 1'!$Z$14:$Z$2000,0)),0)</f>
        <v>865.63</v>
      </c>
      <c r="AL57" s="66">
        <f>IFERROR(INDEX('MOUSSY EMPRUNT 1'!$I$14:$I$2000,MATCH('reporting moussy'!AL$2,'MOUSSY EMPRUNT 1'!$Z$14:$Z$2000,0)),0)</f>
        <v>861.51</v>
      </c>
      <c r="AM57" s="66">
        <f>IFERROR(INDEX('MOUSSY EMPRUNT 1'!$I$14:$I$2000,MATCH('reporting moussy'!AM$2,'MOUSSY EMPRUNT 1'!$Z$14:$Z$2000,0)),0)</f>
        <v>857.39</v>
      </c>
      <c r="AN57" s="66">
        <f>IFERROR(INDEX('MOUSSY EMPRUNT 1'!$I$14:$I$2000,MATCH('reporting moussy'!AN$2,'MOUSSY EMPRUNT 1'!$Z$14:$Z$2000,0)),0)</f>
        <v>853.25</v>
      </c>
      <c r="AO57" s="66">
        <f>IFERROR(INDEX('MOUSSY EMPRUNT 1'!$I$14:$I$2000,MATCH('reporting moussy'!AO$2,'MOUSSY EMPRUNT 1'!$Z$14:$Z$2000,0)),0)</f>
        <v>849.09</v>
      </c>
      <c r="AP57" s="66">
        <f>IFERROR(INDEX('MOUSSY EMPRUNT 1'!$I$14:$I$2000,MATCH('reporting moussy'!AP$2,'MOUSSY EMPRUNT 1'!$Z$14:$Z$2000,0)),0)</f>
        <v>844.92</v>
      </c>
      <c r="AQ57" s="66">
        <f>IFERROR(INDEX('MOUSSY EMPRUNT 1'!$I$14:$I$2000,MATCH('reporting moussy'!AQ$2,'MOUSSY EMPRUNT 1'!$Z$14:$Z$2000,0)),0)</f>
        <v>840.74</v>
      </c>
      <c r="AR57" s="75">
        <f>SUM(AF57:AQ57)</f>
        <v>10361.800000000001</v>
      </c>
      <c r="AS57" s="66">
        <f>IFERROR(INDEX('MOUSSY EMPRUNT 1'!$I$14:$I$2000,MATCH('reporting moussy'!AS$2,'MOUSSY EMPRUNT 1'!$Z$14:$Z$2000,0)),0)</f>
        <v>836.54</v>
      </c>
      <c r="AT57" s="66">
        <f>IFERROR(INDEX('MOUSSY EMPRUNT 1'!$I$14:$I$2000,MATCH('reporting moussy'!AT$2,'MOUSSY EMPRUNT 1'!$Z$14:$Z$2000,0)),0)</f>
        <v>832.32</v>
      </c>
      <c r="AU57" s="66">
        <f>IFERROR(INDEX('MOUSSY EMPRUNT 1'!$I$14:$I$2000,MATCH('reporting moussy'!AU$2,'MOUSSY EMPRUNT 1'!$Z$14:$Z$2000,0)),0)</f>
        <v>828.09</v>
      </c>
      <c r="AV57" s="66">
        <f>IFERROR(INDEX('MOUSSY EMPRUNT 1'!$I$14:$I$2000,MATCH('reporting moussy'!AV$2,'MOUSSY EMPRUNT 1'!$Z$14:$Z$2000,0)),0)</f>
        <v>823.84</v>
      </c>
      <c r="AW57" s="66">
        <f>IFERROR(INDEX('MOUSSY EMPRUNT 1'!$I$14:$I$2000,MATCH('reporting moussy'!AW$2,'MOUSSY EMPRUNT 1'!$Z$14:$Z$2000,0)),0)</f>
        <v>819.58</v>
      </c>
      <c r="AX57" s="66">
        <f>IFERROR(INDEX('MOUSSY EMPRUNT 1'!$I$14:$I$2000,MATCH('reporting moussy'!AX$2,'MOUSSY EMPRUNT 1'!$Z$14:$Z$2000,0)),0)</f>
        <v>815.3</v>
      </c>
      <c r="AY57" s="66">
        <f>IFERROR(INDEX('MOUSSY EMPRUNT 1'!$I$14:$I$2000,MATCH('reporting moussy'!AY$2,'MOUSSY EMPRUNT 1'!$Z$14:$Z$2000,0)),0)</f>
        <v>811.01</v>
      </c>
      <c r="AZ57" s="66">
        <f>IFERROR(INDEX('MOUSSY EMPRUNT 1'!$I$14:$I$2000,MATCH('reporting moussy'!AZ$2,'MOUSSY EMPRUNT 1'!$Z$14:$Z$2000,0)),0)</f>
        <v>806.7</v>
      </c>
      <c r="BA57" s="66">
        <f>IFERROR(INDEX('MOUSSY EMPRUNT 1'!$I$14:$I$2000,MATCH('reporting moussy'!BA$2,'MOUSSY EMPRUNT 1'!$Z$14:$Z$2000,0)),0)</f>
        <v>802.38</v>
      </c>
      <c r="BB57" s="66">
        <f>IFERROR(INDEX('MOUSSY EMPRUNT 1'!$I$14:$I$2000,MATCH('reporting moussy'!BB$2,'MOUSSY EMPRUNT 1'!$Z$14:$Z$2000,0)),0)</f>
        <v>798.04</v>
      </c>
      <c r="BC57" s="66">
        <f>IFERROR(INDEX('MOUSSY EMPRUNT 1'!$I$14:$I$2000,MATCH('reporting moussy'!BC$2,'MOUSSY EMPRUNT 1'!$Z$14:$Z$2000,0)),0)</f>
        <v>793.69</v>
      </c>
      <c r="BD57" s="66">
        <f>IFERROR(INDEX('MOUSSY EMPRUNT 1'!$I$14:$I$2000,MATCH('reporting moussy'!BD$2,'MOUSSY EMPRUNT 1'!$Z$14:$Z$2000,0)),0)</f>
        <v>789.32</v>
      </c>
      <c r="BE57" s="75">
        <f>SUM(AS57:BD57)</f>
        <v>9756.8100000000013</v>
      </c>
      <c r="BF57" s="66">
        <f>IFERROR(INDEX('MOUSSY EMPRUNT 1'!$I$14:$I$2000,MATCH('reporting moussy'!BF$2,'MOUSSY EMPRUNT 1'!$Z$14:$Z$2000,0)),0)</f>
        <v>784.93</v>
      </c>
      <c r="BG57" s="66">
        <f>IFERROR(INDEX('MOUSSY EMPRUNT 1'!$I$14:$I$2000,MATCH('reporting moussy'!BG$2,'MOUSSY EMPRUNT 1'!$Z$14:$Z$2000,0)),0)</f>
        <v>780.53</v>
      </c>
      <c r="BH57" s="66">
        <f>IFERROR(INDEX('MOUSSY EMPRUNT 1'!$I$14:$I$2000,MATCH('reporting moussy'!BH$2,'MOUSSY EMPRUNT 1'!$Z$14:$Z$2000,0)),0)</f>
        <v>776.11</v>
      </c>
      <c r="BI57" s="66">
        <f>IFERROR(INDEX('MOUSSY EMPRUNT 1'!$I$14:$I$2000,MATCH('reporting moussy'!BI$2,'MOUSSY EMPRUNT 1'!$Z$14:$Z$2000,0)),0)</f>
        <v>771.68</v>
      </c>
      <c r="BJ57" s="66">
        <f>IFERROR(INDEX('MOUSSY EMPRUNT 1'!$I$14:$I$2000,MATCH('reporting moussy'!BJ$2,'MOUSSY EMPRUNT 1'!$Z$14:$Z$2000,0)),0)</f>
        <v>767.23</v>
      </c>
      <c r="BK57" s="66">
        <f>IFERROR(INDEX('MOUSSY EMPRUNT 1'!$I$14:$I$2000,MATCH('reporting moussy'!BK$2,'MOUSSY EMPRUNT 1'!$Z$14:$Z$2000,0)),0)</f>
        <v>762.77</v>
      </c>
      <c r="BL57" s="66">
        <f>IFERROR(INDEX('MOUSSY EMPRUNT 1'!$I$14:$I$2000,MATCH('reporting moussy'!BL$2,'MOUSSY EMPRUNT 1'!$Z$14:$Z$2000,0)),0)</f>
        <v>758.28</v>
      </c>
      <c r="BM57" s="66">
        <f>IFERROR(INDEX('MOUSSY EMPRUNT 1'!$I$14:$I$2000,MATCH('reporting moussy'!BM$2,'MOUSSY EMPRUNT 1'!$Z$14:$Z$2000,0)),0)</f>
        <v>753.79</v>
      </c>
      <c r="BN57" s="66">
        <f>IFERROR(INDEX('MOUSSY EMPRUNT 1'!$I$14:$I$2000,MATCH('reporting moussy'!BN$2,'MOUSSY EMPRUNT 1'!$Z$14:$Z$2000,0)),0)</f>
        <v>749.27</v>
      </c>
      <c r="BO57" s="66">
        <f>IFERROR(INDEX('MOUSSY EMPRUNT 1'!$I$14:$I$2000,MATCH('reporting moussy'!BO$2,'MOUSSY EMPRUNT 1'!$Z$14:$Z$2000,0)),0)</f>
        <v>744.74</v>
      </c>
      <c r="BP57" s="66">
        <f>IFERROR(INDEX('MOUSSY EMPRUNT 1'!$I$14:$I$2000,MATCH('reporting moussy'!BP$2,'MOUSSY EMPRUNT 1'!$Z$14:$Z$2000,0)),0)</f>
        <v>740.2</v>
      </c>
      <c r="BQ57" s="66">
        <f>IFERROR(INDEX('MOUSSY EMPRUNT 1'!$I$14:$I$2000,MATCH('reporting moussy'!BQ$2,'MOUSSY EMPRUNT 1'!$Z$14:$Z$2000,0)),0)</f>
        <v>735.63</v>
      </c>
      <c r="BR57" s="75">
        <f>SUM(BF57:BQ57)</f>
        <v>9125.16</v>
      </c>
      <c r="BS57" s="66">
        <f>IFERROR(INDEX('MOUSSY EMPRUNT 1'!$I$14:$I$2000,MATCH('reporting moussy'!BS$2,'MOUSSY EMPRUNT 1'!$Z$14:$Z$2000,0)),0)</f>
        <v>731.05</v>
      </c>
      <c r="BT57" s="66">
        <f>IFERROR(INDEX('MOUSSY EMPRUNT 1'!$I$14:$I$2000,MATCH('reporting moussy'!BT$2,'MOUSSY EMPRUNT 1'!$Z$14:$Z$2000,0)),0)</f>
        <v>726.46</v>
      </c>
      <c r="BU57" s="66">
        <f>IFERROR(INDEX('MOUSSY EMPRUNT 1'!$I$14:$I$2000,MATCH('reporting moussy'!BU$2,'MOUSSY EMPRUNT 1'!$Z$14:$Z$2000,0)),0)</f>
        <v>721.85</v>
      </c>
      <c r="BV57" s="66">
        <f>IFERROR(INDEX('MOUSSY EMPRUNT 1'!$I$14:$I$2000,MATCH('reporting moussy'!BV$2,'MOUSSY EMPRUNT 1'!$Z$14:$Z$2000,0)),0)</f>
        <v>717.22</v>
      </c>
      <c r="BW57" s="66">
        <f>IFERROR(INDEX('MOUSSY EMPRUNT 1'!$I$14:$I$2000,MATCH('reporting moussy'!BW$2,'MOUSSY EMPRUNT 1'!$Z$14:$Z$2000,0)),0)</f>
        <v>712.57</v>
      </c>
      <c r="BX57" s="66">
        <f>IFERROR(INDEX('MOUSSY EMPRUNT 1'!$I$14:$I$2000,MATCH('reporting moussy'!BX$2,'MOUSSY EMPRUNT 1'!$Z$14:$Z$2000,0)),0)</f>
        <v>707.91</v>
      </c>
      <c r="BY57" s="66">
        <f>IFERROR(INDEX('MOUSSY EMPRUNT 1'!$I$14:$I$2000,MATCH('reporting moussy'!BY$2,'MOUSSY EMPRUNT 1'!$Z$14:$Z$2000,0)),0)</f>
        <v>703.23</v>
      </c>
      <c r="BZ57" s="66">
        <f>IFERROR(INDEX('MOUSSY EMPRUNT 1'!$I$14:$I$2000,MATCH('reporting moussy'!BZ$2,'MOUSSY EMPRUNT 1'!$Z$14:$Z$2000,0)),0)</f>
        <v>698.54</v>
      </c>
      <c r="CA57" s="66">
        <f>IFERROR(INDEX('MOUSSY EMPRUNT 1'!$I$14:$I$2000,MATCH('reporting moussy'!CA$2,'MOUSSY EMPRUNT 1'!$Z$14:$Z$2000,0)),0)</f>
        <v>693.82</v>
      </c>
      <c r="CB57" s="66">
        <f>IFERROR(INDEX('MOUSSY EMPRUNT 1'!$I$14:$I$2000,MATCH('reporting moussy'!CB$2,'MOUSSY EMPRUNT 1'!$Z$14:$Z$2000,0)),0)</f>
        <v>689.09</v>
      </c>
      <c r="CC57" s="66">
        <f>IFERROR(INDEX('MOUSSY EMPRUNT 1'!$I$14:$I$2000,MATCH('reporting moussy'!CC$2,'MOUSSY EMPRUNT 1'!$Z$14:$Z$2000,0)),0)</f>
        <v>684.35</v>
      </c>
      <c r="CD57" s="66">
        <f>IFERROR(INDEX('MOUSSY EMPRUNT 1'!$I$14:$I$2000,MATCH('reporting moussy'!CD$2,'MOUSSY EMPRUNT 1'!$Z$14:$Z$2000,0)),0)</f>
        <v>679.58</v>
      </c>
      <c r="CE57" s="75">
        <f>SUM(BS57:CD57)</f>
        <v>8465.6700000000019</v>
      </c>
      <c r="CF57" s="66">
        <f>IFERROR(INDEX('MOUSSY EMPRUNT 1'!$I$14:$I$2000,MATCH('reporting moussy'!CF$2,'MOUSSY EMPRUNT 1'!$Z$14:$Z$2000,0)),0)</f>
        <v>674.8</v>
      </c>
      <c r="CG57" s="66">
        <f>IFERROR(INDEX('MOUSSY EMPRUNT 1'!$I$14:$I$2000,MATCH('reporting moussy'!CG$2,'MOUSSY EMPRUNT 1'!$Z$14:$Z$2000,0)),0)</f>
        <v>670.01</v>
      </c>
      <c r="CH57" s="66">
        <f>IFERROR(INDEX('MOUSSY EMPRUNT 1'!$I$14:$I$2000,MATCH('reporting moussy'!CH$2,'MOUSSY EMPRUNT 1'!$Z$14:$Z$2000,0)),0)</f>
        <v>665.19</v>
      </c>
      <c r="CI57" s="66">
        <f>IFERROR(INDEX('MOUSSY EMPRUNT 1'!$I$14:$I$2000,MATCH('reporting moussy'!CI$2,'MOUSSY EMPRUNT 1'!$Z$14:$Z$2000,0)),0)</f>
        <v>660.36</v>
      </c>
      <c r="CJ57" s="66">
        <f>IFERROR(INDEX('MOUSSY EMPRUNT 1'!$I$14:$I$2000,MATCH('reporting moussy'!CJ$2,'MOUSSY EMPRUNT 1'!$Z$14:$Z$2000,0)),0)</f>
        <v>655.51</v>
      </c>
      <c r="CK57" s="66">
        <f>IFERROR(INDEX('MOUSSY EMPRUNT 1'!$I$14:$I$2000,MATCH('reporting moussy'!CK$2,'MOUSSY EMPRUNT 1'!$Z$14:$Z$2000,0)),0)</f>
        <v>650.64</v>
      </c>
      <c r="CL57" s="66">
        <f>IFERROR(INDEX('MOUSSY EMPRUNT 1'!$I$14:$I$2000,MATCH('reporting moussy'!CL$2,'MOUSSY EMPRUNT 1'!$Z$14:$Z$2000,0)),0)</f>
        <v>645.75</v>
      </c>
      <c r="CM57" s="66">
        <f>IFERROR(INDEX('MOUSSY EMPRUNT 1'!$I$14:$I$2000,MATCH('reporting moussy'!CM$2,'MOUSSY EMPRUNT 1'!$Z$14:$Z$2000,0)),0)</f>
        <v>640.85</v>
      </c>
      <c r="CN57" s="66">
        <f>IFERROR(INDEX('MOUSSY EMPRUNT 1'!$I$14:$I$2000,MATCH('reporting moussy'!CN$2,'MOUSSY EMPRUNT 1'!$Z$14:$Z$2000,0)),0)</f>
        <v>635.92999999999995</v>
      </c>
      <c r="CO57" s="66">
        <f>IFERROR(INDEX('MOUSSY EMPRUNT 1'!$I$14:$I$2000,MATCH('reporting moussy'!CO$2,'MOUSSY EMPRUNT 1'!$Z$14:$Z$2000,0)),0)</f>
        <v>630.99</v>
      </c>
      <c r="CP57" s="66">
        <f>IFERROR(INDEX('MOUSSY EMPRUNT 1'!$I$14:$I$2000,MATCH('reporting moussy'!CP$2,'MOUSSY EMPRUNT 1'!$Z$14:$Z$2000,0)),0)</f>
        <v>626.04</v>
      </c>
      <c r="CQ57" s="66">
        <f>IFERROR(INDEX('MOUSSY EMPRUNT 1'!$I$14:$I$2000,MATCH('reporting moussy'!CQ$2,'MOUSSY EMPRUNT 1'!$Z$14:$Z$2000,0)),0)</f>
        <v>621.05999999999995</v>
      </c>
      <c r="CR57" s="75">
        <f>SUM(CF57:CQ57)</f>
        <v>7777.130000000001</v>
      </c>
      <c r="CS57" s="66">
        <f>IFERROR(INDEX('MOUSSY EMPRUNT 1'!$I$14:$I$2000,MATCH('reporting moussy'!CS$2,'MOUSSY EMPRUNT 1'!$Z$14:$Z$2000,0)),0)</f>
        <v>616.07000000000005</v>
      </c>
      <c r="CT57" s="66">
        <f>IFERROR(INDEX('MOUSSY EMPRUNT 1'!$I$14:$I$2000,MATCH('reporting moussy'!CT$2,'MOUSSY EMPRUNT 1'!$Z$14:$Z$2000,0)),0)</f>
        <v>611.05999999999995</v>
      </c>
      <c r="CU57" s="66">
        <f>IFERROR(INDEX('MOUSSY EMPRUNT 1'!$I$14:$I$2000,MATCH('reporting moussy'!CU$2,'MOUSSY EMPRUNT 1'!$Z$14:$Z$2000,0)),0)</f>
        <v>606.04</v>
      </c>
      <c r="CV57" s="66">
        <f>IFERROR(INDEX('MOUSSY EMPRUNT 1'!$I$14:$I$2000,MATCH('reporting moussy'!CV$2,'MOUSSY EMPRUNT 1'!$Z$14:$Z$2000,0)),0)</f>
        <v>600.99</v>
      </c>
      <c r="CW57" s="66">
        <f>IFERROR(INDEX('MOUSSY EMPRUNT 1'!$I$14:$I$2000,MATCH('reporting moussy'!CW$2,'MOUSSY EMPRUNT 1'!$Z$14:$Z$2000,0)),0)</f>
        <v>595.92999999999995</v>
      </c>
      <c r="CX57" s="66">
        <f>IFERROR(INDEX('MOUSSY EMPRUNT 1'!$I$14:$I$2000,MATCH('reporting moussy'!CX$2,'MOUSSY EMPRUNT 1'!$Z$14:$Z$2000,0)),0)</f>
        <v>590.84</v>
      </c>
      <c r="CY57" s="66">
        <f>IFERROR(INDEX('MOUSSY EMPRUNT 1'!$I$14:$I$2000,MATCH('reporting moussy'!CY$2,'MOUSSY EMPRUNT 1'!$Z$14:$Z$2000,0)),0)</f>
        <v>585.74</v>
      </c>
      <c r="CZ57" s="66">
        <f>IFERROR(INDEX('MOUSSY EMPRUNT 1'!$I$14:$I$2000,MATCH('reporting moussy'!CZ$2,'MOUSSY EMPRUNT 1'!$Z$14:$Z$2000,0)),0)</f>
        <v>580.63</v>
      </c>
      <c r="DA57" s="66">
        <f>IFERROR(INDEX('MOUSSY EMPRUNT 1'!$I$14:$I$2000,MATCH('reporting moussy'!DA$2,'MOUSSY EMPRUNT 1'!$Z$14:$Z$2000,0)),0)</f>
        <v>575.49</v>
      </c>
      <c r="DB57" s="66">
        <f>IFERROR(INDEX('MOUSSY EMPRUNT 1'!$I$14:$I$2000,MATCH('reporting moussy'!DB$2,'MOUSSY EMPRUNT 1'!$Z$14:$Z$2000,0)),0)</f>
        <v>570.33000000000004</v>
      </c>
      <c r="DC57" s="66">
        <f>IFERROR(INDEX('MOUSSY EMPRUNT 1'!$I$14:$I$2000,MATCH('reporting moussy'!DC$2,'MOUSSY EMPRUNT 1'!$Z$14:$Z$2000,0)),0)</f>
        <v>565.16</v>
      </c>
      <c r="DD57" s="66">
        <f>IFERROR(INDEX('MOUSSY EMPRUNT 1'!$I$14:$I$2000,MATCH('reporting moussy'!DD$2,'MOUSSY EMPRUNT 1'!$Z$14:$Z$2000,0)),0)</f>
        <v>559.97</v>
      </c>
      <c r="DE57" s="75">
        <f>SUM(CS57:DD57)</f>
        <v>7058.25</v>
      </c>
      <c r="DF57" s="66">
        <f>IFERROR(INDEX('MOUSSY EMPRUNT 1'!$I$14:$I$2000,MATCH('reporting moussy'!DF$2,'MOUSSY EMPRUNT 1'!$Z$14:$Z$2000,0)),0)</f>
        <v>554.75</v>
      </c>
      <c r="DG57" s="66">
        <f>IFERROR(INDEX('MOUSSY EMPRUNT 1'!$I$14:$I$2000,MATCH('reporting moussy'!DG$2,'MOUSSY EMPRUNT 1'!$Z$14:$Z$2000,0)),0)</f>
        <v>549.52</v>
      </c>
      <c r="DH57" s="66">
        <f>IFERROR(INDEX('MOUSSY EMPRUNT 1'!$I$14:$I$2000,MATCH('reporting moussy'!DH$2,'MOUSSY EMPRUNT 1'!$Z$14:$Z$2000,0)),0)</f>
        <v>544.28</v>
      </c>
      <c r="DI57" s="66">
        <f>IFERROR(INDEX('MOUSSY EMPRUNT 1'!$I$14:$I$2000,MATCH('reporting moussy'!DI$2,'MOUSSY EMPRUNT 1'!$Z$14:$Z$2000,0)),0)</f>
        <v>539.01</v>
      </c>
      <c r="DJ57" s="66">
        <f>IFERROR(INDEX('MOUSSY EMPRUNT 1'!$I$14:$I$2000,MATCH('reporting moussy'!DJ$2,'MOUSSY EMPRUNT 1'!$Z$14:$Z$2000,0)),0)</f>
        <v>533.72</v>
      </c>
      <c r="DK57" s="66">
        <f>IFERROR(INDEX('MOUSSY EMPRUNT 1'!$I$14:$I$2000,MATCH('reporting moussy'!DK$2,'MOUSSY EMPRUNT 1'!$Z$14:$Z$2000,0)),0)</f>
        <v>528.41</v>
      </c>
      <c r="DL57" s="66">
        <f>IFERROR(INDEX('MOUSSY EMPRUNT 1'!$I$14:$I$2000,MATCH('reporting moussy'!DL$2,'MOUSSY EMPRUNT 1'!$Z$14:$Z$2000,0)),0)</f>
        <v>523.09</v>
      </c>
      <c r="DM57" s="66">
        <f>IFERROR(INDEX('MOUSSY EMPRUNT 1'!$I$14:$I$2000,MATCH('reporting moussy'!DM$2,'MOUSSY EMPRUNT 1'!$Z$14:$Z$2000,0)),0)</f>
        <v>517.75</v>
      </c>
      <c r="DN57" s="66">
        <f>IFERROR(INDEX('MOUSSY EMPRUNT 1'!$I$14:$I$2000,MATCH('reporting moussy'!DN$2,'MOUSSY EMPRUNT 1'!$Z$14:$Z$2000,0)),0)</f>
        <v>512.38</v>
      </c>
      <c r="DO57" s="66">
        <f>IFERROR(INDEX('MOUSSY EMPRUNT 1'!$I$14:$I$2000,MATCH('reporting moussy'!DO$2,'MOUSSY EMPRUNT 1'!$Z$14:$Z$2000,0)),0)</f>
        <v>507</v>
      </c>
      <c r="DP57" s="66">
        <f>IFERROR(INDEX('MOUSSY EMPRUNT 1'!$I$14:$I$2000,MATCH('reporting moussy'!DP$2,'MOUSSY EMPRUNT 1'!$Z$14:$Z$2000,0)),0)</f>
        <v>501.6</v>
      </c>
      <c r="DQ57" s="66">
        <f>IFERROR(INDEX('MOUSSY EMPRUNT 1'!$I$14:$I$2000,MATCH('reporting moussy'!DQ$2,'MOUSSY EMPRUNT 1'!$Z$14:$Z$2000,0)),0)</f>
        <v>496.18</v>
      </c>
      <c r="DR57" s="75">
        <f>SUM(DF57:DQ57)</f>
        <v>6307.6900000000005</v>
      </c>
      <c r="DS57" s="66">
        <f>IFERROR(INDEX('MOUSSY EMPRUNT 1'!$I$14:$I$2000,MATCH('reporting moussy'!DS$2,'MOUSSY EMPRUNT 1'!$Z$14:$Z$2000,0)),0)</f>
        <v>490.73</v>
      </c>
      <c r="DT57" s="66">
        <f>IFERROR(INDEX('MOUSSY EMPRUNT 1'!$I$14:$I$2000,MATCH('reporting moussy'!DT$2,'MOUSSY EMPRUNT 1'!$Z$14:$Z$2000,0)),0)</f>
        <v>485.27</v>
      </c>
      <c r="DU57" s="66">
        <f>IFERROR(INDEX('MOUSSY EMPRUNT 1'!$I$14:$I$2000,MATCH('reporting moussy'!DU$2,'MOUSSY EMPRUNT 1'!$Z$14:$Z$2000,0)),0)</f>
        <v>479.79</v>
      </c>
      <c r="DV57" s="66">
        <f>IFERROR(INDEX('MOUSSY EMPRUNT 1'!$I$14:$I$2000,MATCH('reporting moussy'!DV$2,'MOUSSY EMPRUNT 1'!$Z$14:$Z$2000,0)),0)</f>
        <v>474.29</v>
      </c>
      <c r="DW57" s="66">
        <f>IFERROR(INDEX('MOUSSY EMPRUNT 1'!$I$14:$I$2000,MATCH('reporting moussy'!DW$2,'MOUSSY EMPRUNT 1'!$Z$14:$Z$2000,0)),0)</f>
        <v>468.77</v>
      </c>
      <c r="DX57" s="66">
        <f>IFERROR(INDEX('MOUSSY EMPRUNT 1'!$I$14:$I$2000,MATCH('reporting moussy'!DX$2,'MOUSSY EMPRUNT 1'!$Z$14:$Z$2000,0)),0)</f>
        <v>463.23</v>
      </c>
      <c r="DY57" s="66">
        <f>IFERROR(INDEX('MOUSSY EMPRUNT 1'!$I$14:$I$2000,MATCH('reporting moussy'!DY$2,'MOUSSY EMPRUNT 1'!$Z$14:$Z$2000,0)),0)</f>
        <v>457.67</v>
      </c>
      <c r="DZ57" s="66">
        <f>IFERROR(INDEX('MOUSSY EMPRUNT 1'!$I$14:$I$2000,MATCH('reporting moussy'!DZ$2,'MOUSSY EMPRUNT 1'!$Z$14:$Z$2000,0)),0)</f>
        <v>452.09</v>
      </c>
      <c r="EA57" s="66">
        <f>IFERROR(INDEX('MOUSSY EMPRUNT 1'!$I$14:$I$2000,MATCH('reporting moussy'!EA$2,'MOUSSY EMPRUNT 1'!$Z$14:$Z$2000,0)),0)</f>
        <v>446.49</v>
      </c>
      <c r="EB57" s="66">
        <f>IFERROR(INDEX('MOUSSY EMPRUNT 1'!$I$14:$I$2000,MATCH('reporting moussy'!EB$2,'MOUSSY EMPRUNT 1'!$Z$14:$Z$2000,0)),0)</f>
        <v>440.87</v>
      </c>
      <c r="EC57" s="66">
        <f>IFERROR(INDEX('MOUSSY EMPRUNT 1'!$I$14:$I$2000,MATCH('reporting moussy'!EC$2,'MOUSSY EMPRUNT 1'!$Z$14:$Z$2000,0)),0)</f>
        <v>435.23</v>
      </c>
      <c r="ED57" s="66">
        <f>IFERROR(INDEX('MOUSSY EMPRUNT 1'!$I$14:$I$2000,MATCH('reporting moussy'!ED$2,'MOUSSY EMPRUNT 1'!$Z$14:$Z$2000,0)),0)</f>
        <v>429.57</v>
      </c>
      <c r="EE57" s="75">
        <f>SUM(DS57:ED57)</f>
        <v>5524</v>
      </c>
    </row>
    <row r="58" spans="1:135" x14ac:dyDescent="0.2">
      <c r="A58" s="3" t="s">
        <v>178</v>
      </c>
      <c r="B58" s="66">
        <f>ROUND(B50/B57,0)</f>
        <v>13950</v>
      </c>
      <c r="D58" s="2" t="s">
        <v>100</v>
      </c>
      <c r="F58" s="66">
        <f>IFERROR(INDEX('MOUSSY EMPRUNT 2'!$I$14:$I$2000,MATCH('reporting moussy'!F$2,'MOUSSY EMPRUNT 2'!$Z$14:$Z$2000,0)),0)</f>
        <v>0</v>
      </c>
      <c r="G58" s="66">
        <f>IFERROR(INDEX('MOUSSY EMPRUNT 2'!$I$14:$I$2000,MATCH('reporting moussy'!G$2,'MOUSSY EMPRUNT 2'!$Z$14:$Z$2000,0)),0)</f>
        <v>0</v>
      </c>
      <c r="H58" s="66">
        <f>IFERROR(INDEX('MOUSSY EMPRUNT 2'!$I$14:$I$2000,MATCH('reporting moussy'!H$2,'MOUSSY EMPRUNT 2'!$Z$14:$Z$2000,0)),0)</f>
        <v>0</v>
      </c>
      <c r="I58" s="66">
        <f>IFERROR(INDEX('MOUSSY EMPRUNT 2'!$I$14:$I$2000,MATCH('reporting moussy'!I$2,'MOUSSY EMPRUNT 2'!$Z$14:$Z$2000,0)),0)</f>
        <v>0</v>
      </c>
      <c r="J58" s="66">
        <f>IFERROR(INDEX('MOUSSY EMPRUNT 2'!$I$14:$I$2000,MATCH('reporting moussy'!J$2,'MOUSSY EMPRUNT 2'!$Z$14:$Z$2000,0)),0)</f>
        <v>0</v>
      </c>
      <c r="K58" s="66">
        <f>IFERROR(INDEX('MOUSSY EMPRUNT 2'!$I$14:$I$2000,MATCH('reporting moussy'!K$2,'MOUSSY EMPRUNT 2'!$Z$14:$Z$2000,0)),0)</f>
        <v>0</v>
      </c>
      <c r="L58" s="66">
        <f>IFERROR(INDEX('MOUSSY EMPRUNT 2'!$I$14:$I$2000,MATCH('reporting moussy'!L$2,'MOUSSY EMPRUNT 2'!$Z$14:$Z$2000,0)),0)</f>
        <v>714.94</v>
      </c>
      <c r="M58" s="66">
        <f>IFERROR(INDEX('MOUSSY EMPRUNT 2'!$I$14:$I$2000,MATCH('reporting moussy'!M$2,'MOUSSY EMPRUNT 2'!$Z$14:$Z$2000,0)),0)</f>
        <v>714.94</v>
      </c>
      <c r="N58" s="66">
        <f>IFERROR(INDEX('MOUSSY EMPRUNT 2'!$I$14:$I$2000,MATCH('reporting moussy'!N$2,'MOUSSY EMPRUNT 2'!$Z$14:$Z$2000,0)),0)</f>
        <v>714.94</v>
      </c>
      <c r="O58" s="66">
        <f>IFERROR(INDEX('MOUSSY EMPRUNT 2'!$I$14:$I$2000,MATCH('reporting moussy'!O$2,'MOUSSY EMPRUNT 2'!$Z$14:$Z$2000,0)),0)</f>
        <v>714.94</v>
      </c>
      <c r="P58" s="66">
        <f>IFERROR(INDEX('MOUSSY EMPRUNT 2'!$I$14:$I$2000,MATCH('reporting moussy'!P$2,'MOUSSY EMPRUNT 2'!$Z$14:$Z$2000,0)),0)</f>
        <v>714.94</v>
      </c>
      <c r="Q58" s="66">
        <f>IFERROR(INDEX('MOUSSY EMPRUNT 2'!$I$14:$I$2000,MATCH('reporting moussy'!Q$2,'MOUSSY EMPRUNT 2'!$Z$14:$Z$2000,0)),0)</f>
        <v>714.94</v>
      </c>
      <c r="R58" s="75">
        <f>SUM(F58:Q58)</f>
        <v>4289.6400000000003</v>
      </c>
      <c r="S58" s="66">
        <f>IFERROR(INDEX('MOUSSY EMPRUNT 2'!$I$14:$I$2000,MATCH('reporting moussy'!S$2,'MOUSSY EMPRUNT 2'!$Z$14:$Z$2000,0)),0)</f>
        <v>714.94</v>
      </c>
      <c r="T58" s="66">
        <f>IFERROR(INDEX('MOUSSY EMPRUNT 2'!$I$14:$I$2000,MATCH('reporting moussy'!T$2,'MOUSSY EMPRUNT 2'!$Z$14:$Z$2000,0)),0)</f>
        <v>711.92</v>
      </c>
      <c r="U58" s="66">
        <f>IFERROR(INDEX('MOUSSY EMPRUNT 2'!$I$14:$I$2000,MATCH('reporting moussy'!U$2,'MOUSSY EMPRUNT 2'!$Z$14:$Z$2000,0)),0)</f>
        <v>708.9</v>
      </c>
      <c r="V58" s="66">
        <f>IFERROR(INDEX('MOUSSY EMPRUNT 2'!$I$14:$I$2000,MATCH('reporting moussy'!V$2,'MOUSSY EMPRUNT 2'!$Z$14:$Z$2000,0)),0)</f>
        <v>705.86</v>
      </c>
      <c r="W58" s="66">
        <f>IFERROR(INDEX('MOUSSY EMPRUNT 2'!$I$14:$I$2000,MATCH('reporting moussy'!W$2,'MOUSSY EMPRUNT 2'!$Z$14:$Z$2000,0)),0)</f>
        <v>702.82</v>
      </c>
      <c r="X58" s="66">
        <f>IFERROR(INDEX('MOUSSY EMPRUNT 2'!$I$14:$I$2000,MATCH('reporting moussy'!X$2,'MOUSSY EMPRUNT 2'!$Z$14:$Z$2000,0)),0)</f>
        <v>699.76</v>
      </c>
      <c r="Y58" s="66">
        <f>IFERROR(INDEX('MOUSSY EMPRUNT 2'!$I$14:$I$2000,MATCH('reporting moussy'!Y$2,'MOUSSY EMPRUNT 2'!$Z$14:$Z$2000,0)),0)</f>
        <v>696.69</v>
      </c>
      <c r="Z58" s="66">
        <f>IFERROR(INDEX('MOUSSY EMPRUNT 2'!$I$14:$I$2000,MATCH('reporting moussy'!Z$2,'MOUSSY EMPRUNT 2'!$Z$14:$Z$2000,0)),0)</f>
        <v>693.62</v>
      </c>
      <c r="AA58" s="66">
        <f>IFERROR(INDEX('MOUSSY EMPRUNT 2'!$I$14:$I$2000,MATCH('reporting moussy'!AA$2,'MOUSSY EMPRUNT 2'!$Z$14:$Z$2000,0)),0)</f>
        <v>690.53</v>
      </c>
      <c r="AB58" s="66">
        <f>IFERROR(INDEX('MOUSSY EMPRUNT 2'!$I$14:$I$2000,MATCH('reporting moussy'!AB$2,'MOUSSY EMPRUNT 2'!$Z$14:$Z$2000,0)),0)</f>
        <v>687.43</v>
      </c>
      <c r="AC58" s="66">
        <f>IFERROR(INDEX('MOUSSY EMPRUNT 2'!$I$14:$I$2000,MATCH('reporting moussy'!AC$2,'MOUSSY EMPRUNT 2'!$Z$14:$Z$2000,0)),0)</f>
        <v>684.32</v>
      </c>
      <c r="AD58" s="66">
        <f>IFERROR(INDEX('MOUSSY EMPRUNT 2'!$I$14:$I$2000,MATCH('reporting moussy'!AD$2,'MOUSSY EMPRUNT 2'!$Z$14:$Z$2000,0)),0)</f>
        <v>681.2</v>
      </c>
      <c r="AE58" s="75">
        <f>SUM(S58:AD58)</f>
        <v>8377.9900000000016</v>
      </c>
      <c r="AF58" s="66">
        <f>IFERROR(INDEX('MOUSSY EMPRUNT 2'!$I$14:$I$2000,MATCH('reporting moussy'!AF$2,'MOUSSY EMPRUNT 2'!$Z$14:$Z$2000,0)),0)</f>
        <v>678.07</v>
      </c>
      <c r="AG58" s="66">
        <f>IFERROR(INDEX('MOUSSY EMPRUNT 2'!$I$14:$I$2000,MATCH('reporting moussy'!AG$2,'MOUSSY EMPRUNT 2'!$Z$14:$Z$2000,0)),0)</f>
        <v>674.93</v>
      </c>
      <c r="AH58" s="66">
        <f>IFERROR(INDEX('MOUSSY EMPRUNT 2'!$I$14:$I$2000,MATCH('reporting moussy'!AH$2,'MOUSSY EMPRUNT 2'!$Z$14:$Z$2000,0)),0)</f>
        <v>671.78</v>
      </c>
      <c r="AI58" s="66">
        <f>IFERROR(INDEX('MOUSSY EMPRUNT 2'!$I$14:$I$2000,MATCH('reporting moussy'!AI$2,'MOUSSY EMPRUNT 2'!$Z$14:$Z$2000,0)),0)</f>
        <v>668.62</v>
      </c>
      <c r="AJ58" s="66">
        <f>IFERROR(INDEX('MOUSSY EMPRUNT 2'!$I$14:$I$2000,MATCH('reporting moussy'!AJ$2,'MOUSSY EMPRUNT 2'!$Z$14:$Z$2000,0)),0)</f>
        <v>665.45</v>
      </c>
      <c r="AK58" s="66">
        <f>IFERROR(INDEX('MOUSSY EMPRUNT 2'!$I$14:$I$2000,MATCH('reporting moussy'!AK$2,'MOUSSY EMPRUNT 2'!$Z$14:$Z$2000,0)),0)</f>
        <v>662.26</v>
      </c>
      <c r="AL58" s="66">
        <f>IFERROR(INDEX('MOUSSY EMPRUNT 2'!$I$14:$I$2000,MATCH('reporting moussy'!AL$2,'MOUSSY EMPRUNT 2'!$Z$14:$Z$2000,0)),0)</f>
        <v>659.07</v>
      </c>
      <c r="AM58" s="66">
        <f>IFERROR(INDEX('MOUSSY EMPRUNT 2'!$I$14:$I$2000,MATCH('reporting moussy'!AM$2,'MOUSSY EMPRUNT 2'!$Z$14:$Z$2000,0)),0)</f>
        <v>655.86</v>
      </c>
      <c r="AN58" s="66">
        <f>IFERROR(INDEX('MOUSSY EMPRUNT 2'!$I$14:$I$2000,MATCH('reporting moussy'!AN$2,'MOUSSY EMPRUNT 2'!$Z$14:$Z$2000,0)),0)</f>
        <v>652.65</v>
      </c>
      <c r="AO58" s="66">
        <f>IFERROR(INDEX('MOUSSY EMPRUNT 2'!$I$14:$I$2000,MATCH('reporting moussy'!AO$2,'MOUSSY EMPRUNT 2'!$Z$14:$Z$2000,0)),0)</f>
        <v>649.41999999999996</v>
      </c>
      <c r="AP58" s="66">
        <f>IFERROR(INDEX('MOUSSY EMPRUNT 2'!$I$14:$I$2000,MATCH('reporting moussy'!AP$2,'MOUSSY EMPRUNT 2'!$Z$14:$Z$2000,0)),0)</f>
        <v>646.17999999999995</v>
      </c>
      <c r="AQ58" s="66">
        <f>IFERROR(INDEX('MOUSSY EMPRUNT 2'!$I$14:$I$2000,MATCH('reporting moussy'!AQ$2,'MOUSSY EMPRUNT 2'!$Z$14:$Z$2000,0)),0)</f>
        <v>642.92999999999995</v>
      </c>
      <c r="AR58" s="75">
        <f>SUM(AF58:AQ58)</f>
        <v>7927.22</v>
      </c>
      <c r="AS58" s="66">
        <f>IFERROR(INDEX('MOUSSY EMPRUNT 2'!$I$14:$I$2000,MATCH('reporting moussy'!AS$2,'MOUSSY EMPRUNT 2'!$Z$14:$Z$2000,0)),0)</f>
        <v>639.66999999999996</v>
      </c>
      <c r="AT58" s="66">
        <f>IFERROR(INDEX('MOUSSY EMPRUNT 2'!$I$14:$I$2000,MATCH('reporting moussy'!AT$2,'MOUSSY EMPRUNT 2'!$Z$14:$Z$2000,0)),0)</f>
        <v>636.4</v>
      </c>
      <c r="AU58" s="66">
        <f>IFERROR(INDEX('MOUSSY EMPRUNT 2'!$I$14:$I$2000,MATCH('reporting moussy'!AU$2,'MOUSSY EMPRUNT 2'!$Z$14:$Z$2000,0)),0)</f>
        <v>633.12</v>
      </c>
      <c r="AV58" s="66">
        <f>IFERROR(INDEX('MOUSSY EMPRUNT 2'!$I$14:$I$2000,MATCH('reporting moussy'!AV$2,'MOUSSY EMPRUNT 2'!$Z$14:$Z$2000,0)),0)</f>
        <v>629.82000000000005</v>
      </c>
      <c r="AW58" s="66">
        <f>IFERROR(INDEX('MOUSSY EMPRUNT 2'!$I$14:$I$2000,MATCH('reporting moussy'!AW$2,'MOUSSY EMPRUNT 2'!$Z$14:$Z$2000,0)),0)</f>
        <v>626.52</v>
      </c>
      <c r="AX58" s="66">
        <f>IFERROR(INDEX('MOUSSY EMPRUNT 2'!$I$14:$I$2000,MATCH('reporting moussy'!AX$2,'MOUSSY EMPRUNT 2'!$Z$14:$Z$2000,0)),0)</f>
        <v>623.20000000000005</v>
      </c>
      <c r="AY58" s="66">
        <f>IFERROR(INDEX('MOUSSY EMPRUNT 2'!$I$14:$I$2000,MATCH('reporting moussy'!AY$2,'MOUSSY EMPRUNT 2'!$Z$14:$Z$2000,0)),0)</f>
        <v>619.87</v>
      </c>
      <c r="AZ58" s="66">
        <f>IFERROR(INDEX('MOUSSY EMPRUNT 2'!$I$14:$I$2000,MATCH('reporting moussy'!AZ$2,'MOUSSY EMPRUNT 2'!$Z$14:$Z$2000,0)),0)</f>
        <v>616.53</v>
      </c>
      <c r="BA58" s="66">
        <f>IFERROR(INDEX('MOUSSY EMPRUNT 2'!$I$14:$I$2000,MATCH('reporting moussy'!BA$2,'MOUSSY EMPRUNT 2'!$Z$14:$Z$2000,0)),0)</f>
        <v>613.17999999999995</v>
      </c>
      <c r="BB58" s="66">
        <f>IFERROR(INDEX('MOUSSY EMPRUNT 2'!$I$14:$I$2000,MATCH('reporting moussy'!BB$2,'MOUSSY EMPRUNT 2'!$Z$14:$Z$2000,0)),0)</f>
        <v>609.82000000000005</v>
      </c>
      <c r="BC58" s="66">
        <f>IFERROR(INDEX('MOUSSY EMPRUNT 2'!$I$14:$I$2000,MATCH('reporting moussy'!BC$2,'MOUSSY EMPRUNT 2'!$Z$14:$Z$2000,0)),0)</f>
        <v>606.45000000000005</v>
      </c>
      <c r="BD58" s="66">
        <f>IFERROR(INDEX('MOUSSY EMPRUNT 2'!$I$14:$I$2000,MATCH('reporting moussy'!BD$2,'MOUSSY EMPRUNT 2'!$Z$14:$Z$2000,0)),0)</f>
        <v>603.05999999999995</v>
      </c>
      <c r="BE58" s="75">
        <f>SUM(AS58:BD58)</f>
        <v>7457.6399999999994</v>
      </c>
      <c r="BF58" s="66">
        <f>IFERROR(INDEX('MOUSSY EMPRUNT 2'!$I$14:$I$2000,MATCH('reporting moussy'!BF$2,'MOUSSY EMPRUNT 2'!$Z$14:$Z$2000,0)),0)</f>
        <v>599.66</v>
      </c>
      <c r="BG58" s="66">
        <f>IFERROR(INDEX('MOUSSY EMPRUNT 2'!$I$14:$I$2000,MATCH('reporting moussy'!BG$2,'MOUSSY EMPRUNT 2'!$Z$14:$Z$2000,0)),0)</f>
        <v>596.26</v>
      </c>
      <c r="BH58" s="66">
        <f>IFERROR(INDEX('MOUSSY EMPRUNT 2'!$I$14:$I$2000,MATCH('reporting moussy'!BH$2,'MOUSSY EMPRUNT 2'!$Z$14:$Z$2000,0)),0)</f>
        <v>592.84</v>
      </c>
      <c r="BI58" s="66">
        <f>IFERROR(INDEX('MOUSSY EMPRUNT 2'!$I$14:$I$2000,MATCH('reporting moussy'!BI$2,'MOUSSY EMPRUNT 2'!$Z$14:$Z$2000,0)),0)</f>
        <v>589.4</v>
      </c>
      <c r="BJ58" s="66">
        <f>IFERROR(INDEX('MOUSSY EMPRUNT 2'!$I$14:$I$2000,MATCH('reporting moussy'!BJ$2,'MOUSSY EMPRUNT 2'!$Z$14:$Z$2000,0)),0)</f>
        <v>585.96</v>
      </c>
      <c r="BK58" s="66">
        <f>IFERROR(INDEX('MOUSSY EMPRUNT 2'!$I$14:$I$2000,MATCH('reporting moussy'!BK$2,'MOUSSY EMPRUNT 2'!$Z$14:$Z$2000,0)),0)</f>
        <v>582.51</v>
      </c>
      <c r="BL58" s="66">
        <f>IFERROR(INDEX('MOUSSY EMPRUNT 2'!$I$14:$I$2000,MATCH('reporting moussy'!BL$2,'MOUSSY EMPRUNT 2'!$Z$14:$Z$2000,0)),0)</f>
        <v>579.04</v>
      </c>
      <c r="BM58" s="66">
        <f>IFERROR(INDEX('MOUSSY EMPRUNT 2'!$I$14:$I$2000,MATCH('reporting moussy'!BM$2,'MOUSSY EMPRUNT 2'!$Z$14:$Z$2000,0)),0)</f>
        <v>575.55999999999995</v>
      </c>
      <c r="BN58" s="66">
        <f>IFERROR(INDEX('MOUSSY EMPRUNT 2'!$I$14:$I$2000,MATCH('reporting moussy'!BN$2,'MOUSSY EMPRUNT 2'!$Z$14:$Z$2000,0)),0)</f>
        <v>572.07000000000005</v>
      </c>
      <c r="BO58" s="66">
        <f>IFERROR(INDEX('MOUSSY EMPRUNT 2'!$I$14:$I$2000,MATCH('reporting moussy'!BO$2,'MOUSSY EMPRUNT 2'!$Z$14:$Z$2000,0)),0)</f>
        <v>568.57000000000005</v>
      </c>
      <c r="BP58" s="66">
        <f>IFERROR(INDEX('MOUSSY EMPRUNT 2'!$I$14:$I$2000,MATCH('reporting moussy'!BP$2,'MOUSSY EMPRUNT 2'!$Z$14:$Z$2000,0)),0)</f>
        <v>565.04999999999995</v>
      </c>
      <c r="BQ58" s="66">
        <f>IFERROR(INDEX('MOUSSY EMPRUNT 2'!$I$14:$I$2000,MATCH('reporting moussy'!BQ$2,'MOUSSY EMPRUNT 2'!$Z$14:$Z$2000,0)),0)</f>
        <v>561.52</v>
      </c>
      <c r="BR58" s="75">
        <f>SUM(BF58:BQ58)</f>
        <v>6968.4399999999987</v>
      </c>
      <c r="BS58" s="66">
        <f>IFERROR(INDEX('MOUSSY EMPRUNT 2'!$I$14:$I$2000,MATCH('reporting moussy'!BS$2,'MOUSSY EMPRUNT 2'!$Z$14:$Z$2000,0)),0)</f>
        <v>557.99</v>
      </c>
      <c r="BT58" s="66">
        <f>IFERROR(INDEX('MOUSSY EMPRUNT 2'!$I$14:$I$2000,MATCH('reporting moussy'!BT$2,'MOUSSY EMPRUNT 2'!$Z$14:$Z$2000,0)),0)</f>
        <v>554.42999999999995</v>
      </c>
      <c r="BU58" s="66">
        <f>IFERROR(INDEX('MOUSSY EMPRUNT 2'!$I$14:$I$2000,MATCH('reporting moussy'!BU$2,'MOUSSY EMPRUNT 2'!$Z$14:$Z$2000,0)),0)</f>
        <v>550.87</v>
      </c>
      <c r="BV58" s="66">
        <f>IFERROR(INDEX('MOUSSY EMPRUNT 2'!$I$14:$I$2000,MATCH('reporting moussy'!BV$2,'MOUSSY EMPRUNT 2'!$Z$14:$Z$2000,0)),0)</f>
        <v>547.29999999999995</v>
      </c>
      <c r="BW58" s="66">
        <f>IFERROR(INDEX('MOUSSY EMPRUNT 2'!$I$14:$I$2000,MATCH('reporting moussy'!BW$2,'MOUSSY EMPRUNT 2'!$Z$14:$Z$2000,0)),0)</f>
        <v>543.71</v>
      </c>
      <c r="BX58" s="66">
        <f>IFERROR(INDEX('MOUSSY EMPRUNT 2'!$I$14:$I$2000,MATCH('reporting moussy'!BX$2,'MOUSSY EMPRUNT 2'!$Z$14:$Z$2000,0)),0)</f>
        <v>540.11</v>
      </c>
      <c r="BY58" s="66">
        <f>IFERROR(INDEX('MOUSSY EMPRUNT 2'!$I$14:$I$2000,MATCH('reporting moussy'!BY$2,'MOUSSY EMPRUNT 2'!$Z$14:$Z$2000,0)),0)</f>
        <v>536.5</v>
      </c>
      <c r="BZ58" s="66">
        <f>IFERROR(INDEX('MOUSSY EMPRUNT 2'!$I$14:$I$2000,MATCH('reporting moussy'!BZ$2,'MOUSSY EMPRUNT 2'!$Z$14:$Z$2000,0)),0)</f>
        <v>532.87</v>
      </c>
      <c r="CA58" s="66">
        <f>IFERROR(INDEX('MOUSSY EMPRUNT 2'!$I$14:$I$2000,MATCH('reporting moussy'!CA$2,'MOUSSY EMPRUNT 2'!$Z$14:$Z$2000,0)),0)</f>
        <v>529.24</v>
      </c>
      <c r="CB58" s="66">
        <f>IFERROR(INDEX('MOUSSY EMPRUNT 2'!$I$14:$I$2000,MATCH('reporting moussy'!CB$2,'MOUSSY EMPRUNT 2'!$Z$14:$Z$2000,0)),0)</f>
        <v>525.59</v>
      </c>
      <c r="CC58" s="66">
        <f>IFERROR(INDEX('MOUSSY EMPRUNT 2'!$I$14:$I$2000,MATCH('reporting moussy'!CC$2,'MOUSSY EMPRUNT 2'!$Z$14:$Z$2000,0)),0)</f>
        <v>521.92999999999995</v>
      </c>
      <c r="CD58" s="66">
        <f>IFERROR(INDEX('MOUSSY EMPRUNT 2'!$I$14:$I$2000,MATCH('reporting moussy'!CD$2,'MOUSSY EMPRUNT 2'!$Z$14:$Z$2000,0)),0)</f>
        <v>518.25</v>
      </c>
      <c r="CE58" s="75">
        <f>SUM(BS58:CD58)</f>
        <v>6458.7900000000009</v>
      </c>
      <c r="CF58" s="66">
        <f>IFERROR(INDEX('MOUSSY EMPRUNT 2'!$I$14:$I$2000,MATCH('reporting moussy'!CF$2,'MOUSSY EMPRUNT 2'!$Z$14:$Z$2000,0)),0)</f>
        <v>514.57000000000005</v>
      </c>
      <c r="CG58" s="66">
        <f>IFERROR(INDEX('MOUSSY EMPRUNT 2'!$I$14:$I$2000,MATCH('reporting moussy'!CG$2,'MOUSSY EMPRUNT 2'!$Z$14:$Z$2000,0)),0)</f>
        <v>510.87</v>
      </c>
      <c r="CH58" s="66">
        <f>IFERROR(INDEX('MOUSSY EMPRUNT 2'!$I$14:$I$2000,MATCH('reporting moussy'!CH$2,'MOUSSY EMPRUNT 2'!$Z$14:$Z$2000,0)),0)</f>
        <v>507.15</v>
      </c>
      <c r="CI58" s="66">
        <f>IFERROR(INDEX('MOUSSY EMPRUNT 2'!$I$14:$I$2000,MATCH('reporting moussy'!CI$2,'MOUSSY EMPRUNT 2'!$Z$14:$Z$2000,0)),0)</f>
        <v>503.43</v>
      </c>
      <c r="CJ58" s="66">
        <f>IFERROR(INDEX('MOUSSY EMPRUNT 2'!$I$14:$I$2000,MATCH('reporting moussy'!CJ$2,'MOUSSY EMPRUNT 2'!$Z$14:$Z$2000,0)),0)</f>
        <v>499.69</v>
      </c>
      <c r="CK58" s="66">
        <f>IFERROR(INDEX('MOUSSY EMPRUNT 2'!$I$14:$I$2000,MATCH('reporting moussy'!CK$2,'MOUSSY EMPRUNT 2'!$Z$14:$Z$2000,0)),0)</f>
        <v>495.94</v>
      </c>
      <c r="CL58" s="66">
        <f>IFERROR(INDEX('MOUSSY EMPRUNT 2'!$I$14:$I$2000,MATCH('reporting moussy'!CL$2,'MOUSSY EMPRUNT 2'!$Z$14:$Z$2000,0)),0)</f>
        <v>492.18</v>
      </c>
      <c r="CM58" s="66">
        <f>IFERROR(INDEX('MOUSSY EMPRUNT 2'!$I$14:$I$2000,MATCH('reporting moussy'!CM$2,'MOUSSY EMPRUNT 2'!$Z$14:$Z$2000,0)),0)</f>
        <v>488.4</v>
      </c>
      <c r="CN58" s="66">
        <f>IFERROR(INDEX('MOUSSY EMPRUNT 2'!$I$14:$I$2000,MATCH('reporting moussy'!CN$2,'MOUSSY EMPRUNT 2'!$Z$14:$Z$2000,0)),0)</f>
        <v>484.62</v>
      </c>
      <c r="CO58" s="66">
        <f>IFERROR(INDEX('MOUSSY EMPRUNT 2'!$I$14:$I$2000,MATCH('reporting moussy'!CO$2,'MOUSSY EMPRUNT 2'!$Z$14:$Z$2000,0)),0)</f>
        <v>480.81</v>
      </c>
      <c r="CP58" s="66">
        <f>IFERROR(INDEX('MOUSSY EMPRUNT 2'!$I$14:$I$2000,MATCH('reporting moussy'!CP$2,'MOUSSY EMPRUNT 2'!$Z$14:$Z$2000,0)),0)</f>
        <v>477</v>
      </c>
      <c r="CQ58" s="66">
        <f>IFERROR(INDEX('MOUSSY EMPRUNT 2'!$I$14:$I$2000,MATCH('reporting moussy'!CQ$2,'MOUSSY EMPRUNT 2'!$Z$14:$Z$2000,0)),0)</f>
        <v>473.17</v>
      </c>
      <c r="CR58" s="75">
        <f>SUM(CF58:CQ58)</f>
        <v>5927.8300000000008</v>
      </c>
      <c r="CS58" s="66">
        <f>IFERROR(INDEX('MOUSSY EMPRUNT 2'!$I$14:$I$2000,MATCH('reporting moussy'!CS$2,'MOUSSY EMPRUNT 2'!$Z$14:$Z$2000,0)),0)</f>
        <v>469.33</v>
      </c>
      <c r="CT58" s="66">
        <f>IFERROR(INDEX('MOUSSY EMPRUNT 2'!$I$14:$I$2000,MATCH('reporting moussy'!CT$2,'MOUSSY EMPRUNT 2'!$Z$14:$Z$2000,0)),0)</f>
        <v>465.48</v>
      </c>
      <c r="CU58" s="66">
        <f>IFERROR(INDEX('MOUSSY EMPRUNT 2'!$I$14:$I$2000,MATCH('reporting moussy'!CU$2,'MOUSSY EMPRUNT 2'!$Z$14:$Z$2000,0)),0)</f>
        <v>461.61</v>
      </c>
      <c r="CV58" s="66">
        <f>IFERROR(INDEX('MOUSSY EMPRUNT 2'!$I$14:$I$2000,MATCH('reporting moussy'!CV$2,'MOUSSY EMPRUNT 2'!$Z$14:$Z$2000,0)),0)</f>
        <v>457.73</v>
      </c>
      <c r="CW58" s="66">
        <f>IFERROR(INDEX('MOUSSY EMPRUNT 2'!$I$14:$I$2000,MATCH('reporting moussy'!CW$2,'MOUSSY EMPRUNT 2'!$Z$14:$Z$2000,0)),0)</f>
        <v>453.84</v>
      </c>
      <c r="CX58" s="66">
        <f>IFERROR(INDEX('MOUSSY EMPRUNT 2'!$I$14:$I$2000,MATCH('reporting moussy'!CX$2,'MOUSSY EMPRUNT 2'!$Z$14:$Z$2000,0)),0)</f>
        <v>449.93</v>
      </c>
      <c r="CY58" s="66">
        <f>IFERROR(INDEX('MOUSSY EMPRUNT 2'!$I$14:$I$2000,MATCH('reporting moussy'!CY$2,'MOUSSY EMPRUNT 2'!$Z$14:$Z$2000,0)),0)</f>
        <v>446.01</v>
      </c>
      <c r="CZ58" s="66">
        <f>IFERROR(INDEX('MOUSSY EMPRUNT 2'!$I$14:$I$2000,MATCH('reporting moussy'!CZ$2,'MOUSSY EMPRUNT 2'!$Z$14:$Z$2000,0)),0)</f>
        <v>442.08</v>
      </c>
      <c r="DA58" s="66">
        <f>IFERROR(INDEX('MOUSSY EMPRUNT 2'!$I$14:$I$2000,MATCH('reporting moussy'!DA$2,'MOUSSY EMPRUNT 2'!$Z$14:$Z$2000,0)),0)</f>
        <v>438.13</v>
      </c>
      <c r="DB58" s="66">
        <f>IFERROR(INDEX('MOUSSY EMPRUNT 2'!$I$14:$I$2000,MATCH('reporting moussy'!DB$2,'MOUSSY EMPRUNT 2'!$Z$14:$Z$2000,0)),0)</f>
        <v>434.17</v>
      </c>
      <c r="DC58" s="66">
        <f>IFERROR(INDEX('MOUSSY EMPRUNT 2'!$I$14:$I$2000,MATCH('reporting moussy'!DC$2,'MOUSSY EMPRUNT 2'!$Z$14:$Z$2000,0)),0)</f>
        <v>430.2</v>
      </c>
      <c r="DD58" s="66">
        <f>IFERROR(INDEX('MOUSSY EMPRUNT 2'!$I$14:$I$2000,MATCH('reporting moussy'!DD$2,'MOUSSY EMPRUNT 2'!$Z$14:$Z$2000,0)),0)</f>
        <v>426.21</v>
      </c>
      <c r="DE58" s="75">
        <f>SUM(CS58:DD58)</f>
        <v>5374.72</v>
      </c>
      <c r="DF58" s="66">
        <f>IFERROR(INDEX('MOUSSY EMPRUNT 2'!$I$14:$I$2000,MATCH('reporting moussy'!DF$2,'MOUSSY EMPRUNT 2'!$Z$14:$Z$2000,0)),0)</f>
        <v>422.21</v>
      </c>
      <c r="DG58" s="66">
        <f>IFERROR(INDEX('MOUSSY EMPRUNT 2'!$I$14:$I$2000,MATCH('reporting moussy'!DG$2,'MOUSSY EMPRUNT 2'!$Z$14:$Z$2000,0)),0)</f>
        <v>418.19</v>
      </c>
      <c r="DH58" s="66">
        <f>IFERROR(INDEX('MOUSSY EMPRUNT 2'!$I$14:$I$2000,MATCH('reporting moussy'!DH$2,'MOUSSY EMPRUNT 2'!$Z$14:$Z$2000,0)),0)</f>
        <v>414.16</v>
      </c>
      <c r="DI58" s="66">
        <f>IFERROR(INDEX('MOUSSY EMPRUNT 2'!$I$14:$I$2000,MATCH('reporting moussy'!DI$2,'MOUSSY EMPRUNT 2'!$Z$14:$Z$2000,0)),0)</f>
        <v>410.12</v>
      </c>
      <c r="DJ58" s="66">
        <f>IFERROR(INDEX('MOUSSY EMPRUNT 2'!$I$14:$I$2000,MATCH('reporting moussy'!DJ$2,'MOUSSY EMPRUNT 2'!$Z$14:$Z$2000,0)),0)</f>
        <v>406.07</v>
      </c>
      <c r="DK58" s="66">
        <f>IFERROR(INDEX('MOUSSY EMPRUNT 2'!$I$14:$I$2000,MATCH('reporting moussy'!DK$2,'MOUSSY EMPRUNT 2'!$Z$14:$Z$2000,0)),0)</f>
        <v>402</v>
      </c>
      <c r="DL58" s="66">
        <f>IFERROR(INDEX('MOUSSY EMPRUNT 2'!$I$14:$I$2000,MATCH('reporting moussy'!DL$2,'MOUSSY EMPRUNT 2'!$Z$14:$Z$2000,0)),0)</f>
        <v>397.91</v>
      </c>
      <c r="DM58" s="66">
        <f>IFERROR(INDEX('MOUSSY EMPRUNT 2'!$I$14:$I$2000,MATCH('reporting moussy'!DM$2,'MOUSSY EMPRUNT 2'!$Z$14:$Z$2000,0)),0)</f>
        <v>393.81</v>
      </c>
      <c r="DN58" s="66">
        <f>IFERROR(INDEX('MOUSSY EMPRUNT 2'!$I$14:$I$2000,MATCH('reporting moussy'!DN$2,'MOUSSY EMPRUNT 2'!$Z$14:$Z$2000,0)),0)</f>
        <v>389.7</v>
      </c>
      <c r="DO58" s="66">
        <f>IFERROR(INDEX('MOUSSY EMPRUNT 2'!$I$14:$I$2000,MATCH('reporting moussy'!DO$2,'MOUSSY EMPRUNT 2'!$Z$14:$Z$2000,0)),0)</f>
        <v>385.58</v>
      </c>
      <c r="DP58" s="66">
        <f>IFERROR(INDEX('MOUSSY EMPRUNT 2'!$I$14:$I$2000,MATCH('reporting moussy'!DP$2,'MOUSSY EMPRUNT 2'!$Z$14:$Z$2000,0)),0)</f>
        <v>381.44</v>
      </c>
      <c r="DQ58" s="66">
        <f>IFERROR(INDEX('MOUSSY EMPRUNT 2'!$I$14:$I$2000,MATCH('reporting moussy'!DQ$2,'MOUSSY EMPRUNT 2'!$Z$14:$Z$2000,0)),0)</f>
        <v>377.28</v>
      </c>
      <c r="DR58" s="75">
        <f>SUM(DF58:DQ58)</f>
        <v>4798.4699999999993</v>
      </c>
      <c r="DS58" s="66">
        <f>IFERROR(INDEX('MOUSSY EMPRUNT 2'!$I$14:$I$2000,MATCH('reporting moussy'!DS$2,'MOUSSY EMPRUNT 2'!$Z$14:$Z$2000,0)),0)</f>
        <v>373.11</v>
      </c>
      <c r="DT58" s="66">
        <f>IFERROR(INDEX('MOUSSY EMPRUNT 2'!$I$14:$I$2000,MATCH('reporting moussy'!DT$2,'MOUSSY EMPRUNT 2'!$Z$14:$Z$2000,0)),0)</f>
        <v>368.93</v>
      </c>
      <c r="DU58" s="66">
        <f>IFERROR(INDEX('MOUSSY EMPRUNT 2'!$I$14:$I$2000,MATCH('reporting moussy'!DU$2,'MOUSSY EMPRUNT 2'!$Z$14:$Z$2000,0)),0)</f>
        <v>364.73</v>
      </c>
      <c r="DV58" s="66">
        <f>IFERROR(INDEX('MOUSSY EMPRUNT 2'!$I$14:$I$2000,MATCH('reporting moussy'!DV$2,'MOUSSY EMPRUNT 2'!$Z$14:$Z$2000,0)),0)</f>
        <v>360.52</v>
      </c>
      <c r="DW58" s="66">
        <f>IFERROR(INDEX('MOUSSY EMPRUNT 2'!$I$14:$I$2000,MATCH('reporting moussy'!DW$2,'MOUSSY EMPRUNT 2'!$Z$14:$Z$2000,0)),0)</f>
        <v>356.3</v>
      </c>
      <c r="DX58" s="66">
        <f>IFERROR(INDEX('MOUSSY EMPRUNT 2'!$I$14:$I$2000,MATCH('reporting moussy'!DX$2,'MOUSSY EMPRUNT 2'!$Z$14:$Z$2000,0)),0)</f>
        <v>352.06</v>
      </c>
      <c r="DY58" s="66">
        <f>IFERROR(INDEX('MOUSSY EMPRUNT 2'!$I$14:$I$2000,MATCH('reporting moussy'!DY$2,'MOUSSY EMPRUNT 2'!$Z$14:$Z$2000,0)),0)</f>
        <v>347.8</v>
      </c>
      <c r="DZ58" s="66">
        <f>IFERROR(INDEX('MOUSSY EMPRUNT 2'!$I$14:$I$2000,MATCH('reporting moussy'!DZ$2,'MOUSSY EMPRUNT 2'!$Z$14:$Z$2000,0)),0)</f>
        <v>343.53</v>
      </c>
      <c r="EA58" s="66">
        <f>IFERROR(INDEX('MOUSSY EMPRUNT 2'!$I$14:$I$2000,MATCH('reporting moussy'!EA$2,'MOUSSY EMPRUNT 2'!$Z$14:$Z$2000,0)),0)</f>
        <v>339.25</v>
      </c>
      <c r="EB58" s="66">
        <f>IFERROR(INDEX('MOUSSY EMPRUNT 2'!$I$14:$I$2000,MATCH('reporting moussy'!EB$2,'MOUSSY EMPRUNT 2'!$Z$14:$Z$2000,0)),0)</f>
        <v>334.95</v>
      </c>
      <c r="EC58" s="66">
        <f>IFERROR(INDEX('MOUSSY EMPRUNT 2'!$I$14:$I$2000,MATCH('reporting moussy'!EC$2,'MOUSSY EMPRUNT 2'!$Z$14:$Z$2000,0)),0)</f>
        <v>330.64</v>
      </c>
      <c r="ED58" s="66">
        <f>IFERROR(INDEX('MOUSSY EMPRUNT 2'!$I$14:$I$2000,MATCH('reporting moussy'!ED$2,'MOUSSY EMPRUNT 2'!$Z$14:$Z$2000,0)),0)</f>
        <v>326.31</v>
      </c>
      <c r="EE58" s="75">
        <f>SUM(DS58:ED58)</f>
        <v>4198.13</v>
      </c>
    </row>
    <row r="59" spans="1:135" x14ac:dyDescent="0.2">
      <c r="A59" s="158" t="s">
        <v>296</v>
      </c>
      <c r="B59" s="66"/>
      <c r="D59" s="2" t="s">
        <v>101</v>
      </c>
      <c r="F59" s="66">
        <f>IFERROR(INDEX('MOUSSY EMPRUNT 3'!$I$14:$I$2000,MATCH('reporting moussy'!F$2,'MOUSSY EMPRUNT 3'!$Z$14:$Z$2000,0)),0)</f>
        <v>0</v>
      </c>
      <c r="G59" s="66">
        <f>IFERROR(INDEX('MOUSSY EMPRUNT 3'!$I$14:$I$2000,MATCH('reporting moussy'!G$2,'MOUSSY EMPRUNT 3'!$Z$14:$Z$2000,0)),0)</f>
        <v>0</v>
      </c>
      <c r="H59" s="66">
        <f>IFERROR(INDEX('MOUSSY EMPRUNT 3'!$I$14:$I$2000,MATCH('reporting moussy'!H$2,'MOUSSY EMPRUNT 3'!$Z$14:$Z$2000,0)),0)</f>
        <v>0</v>
      </c>
      <c r="I59" s="66">
        <f>IFERROR(INDEX('MOUSSY EMPRUNT 3'!$I$14:$I$2000,MATCH('reporting moussy'!I$2,'MOUSSY EMPRUNT 3'!$Z$14:$Z$2000,0)),0)</f>
        <v>0</v>
      </c>
      <c r="J59" s="66">
        <f>IFERROR(INDEX('MOUSSY EMPRUNT 3'!$I$14:$I$2000,MATCH('reporting moussy'!J$2,'MOUSSY EMPRUNT 3'!$Z$14:$Z$2000,0)),0)</f>
        <v>0</v>
      </c>
      <c r="K59" s="66">
        <f>IFERROR(INDEX('MOUSSY EMPRUNT 3'!$I$14:$I$2000,MATCH('reporting moussy'!K$2,'MOUSSY EMPRUNT 3'!$Z$14:$Z$2000,0)),0)</f>
        <v>0</v>
      </c>
      <c r="L59" s="66">
        <f>IFERROR(INDEX('MOUSSY EMPRUNT 3'!$I$14:$I$2000,MATCH('reporting moussy'!L$2,'MOUSSY EMPRUNT 3'!$Z$14:$Z$2000,0)),0)</f>
        <v>0</v>
      </c>
      <c r="M59" s="66">
        <f>IFERROR(INDEX('MOUSSY EMPRUNT 3'!$I$14:$I$2000,MATCH('reporting moussy'!M$2,'MOUSSY EMPRUNT 3'!$Z$14:$Z$2000,0)),0)</f>
        <v>0</v>
      </c>
      <c r="N59" s="66">
        <f>IFERROR(INDEX('MOUSSY EMPRUNT 3'!$I$14:$I$2000,MATCH('reporting moussy'!N$2,'MOUSSY EMPRUNT 3'!$Z$14:$Z$2000,0)),0)</f>
        <v>150</v>
      </c>
      <c r="O59" s="66">
        <f>IFERROR(INDEX('MOUSSY EMPRUNT 3'!$I$14:$I$2000,MATCH('reporting moussy'!O$2,'MOUSSY EMPRUNT 3'!$Z$14:$Z$2000,0)),0)</f>
        <v>150</v>
      </c>
      <c r="P59" s="66">
        <f>IFERROR(INDEX('MOUSSY EMPRUNT 3'!$I$14:$I$2000,MATCH('reporting moussy'!P$2,'MOUSSY EMPRUNT 3'!$Z$14:$Z$2000,0)),0)</f>
        <v>150</v>
      </c>
      <c r="Q59" s="66">
        <f>IFERROR(INDEX('MOUSSY EMPRUNT 3'!$I$14:$I$2000,MATCH('reporting moussy'!Q$2,'MOUSSY EMPRUNT 3'!$Z$14:$Z$2000,0)),0)</f>
        <v>150</v>
      </c>
      <c r="R59" s="75">
        <f>SUM(F59:Q59)</f>
        <v>600</v>
      </c>
      <c r="S59" s="66">
        <f>IFERROR(INDEX('MOUSSY EMPRUNT 3'!$I$14:$I$2000,MATCH('reporting moussy'!S$2,'MOUSSY EMPRUNT 3'!$Z$14:$Z$2000,0)),0)</f>
        <v>150</v>
      </c>
      <c r="T59" s="66">
        <f>IFERROR(INDEX('MOUSSY EMPRUNT 3'!$I$14:$I$2000,MATCH('reporting moussy'!T$2,'MOUSSY EMPRUNT 3'!$Z$14:$Z$2000,0)),0)</f>
        <v>150</v>
      </c>
      <c r="U59" s="66">
        <f>IFERROR(INDEX('MOUSSY EMPRUNT 3'!$I$14:$I$2000,MATCH('reporting moussy'!U$2,'MOUSSY EMPRUNT 3'!$Z$14:$Z$2000,0)),0)</f>
        <v>150</v>
      </c>
      <c r="V59" s="66">
        <f>IFERROR(INDEX('MOUSSY EMPRUNT 3'!$I$14:$I$2000,MATCH('reporting moussy'!V$2,'MOUSSY EMPRUNT 3'!$Z$14:$Z$2000,0)),0)</f>
        <v>148.29</v>
      </c>
      <c r="W59" s="66">
        <f>IFERROR(INDEX('MOUSSY EMPRUNT 3'!$I$14:$I$2000,MATCH('reporting moussy'!W$2,'MOUSSY EMPRUNT 3'!$Z$14:$Z$2000,0)),0)</f>
        <v>146.58000000000001</v>
      </c>
      <c r="X59" s="66">
        <f>IFERROR(INDEX('MOUSSY EMPRUNT 3'!$I$14:$I$2000,MATCH('reporting moussy'!X$2,'MOUSSY EMPRUNT 3'!$Z$14:$Z$2000,0)),0)</f>
        <v>144.86000000000001</v>
      </c>
      <c r="Y59" s="66">
        <f>IFERROR(INDEX('MOUSSY EMPRUNT 3'!$I$14:$I$2000,MATCH('reporting moussy'!Y$2,'MOUSSY EMPRUNT 3'!$Z$14:$Z$2000,0)),0)</f>
        <v>143.13</v>
      </c>
      <c r="Z59" s="66">
        <f>IFERROR(INDEX('MOUSSY EMPRUNT 3'!$I$14:$I$2000,MATCH('reporting moussy'!Z$2,'MOUSSY EMPRUNT 3'!$Z$14:$Z$2000,0)),0)</f>
        <v>141.4</v>
      </c>
      <c r="AA59" s="66">
        <f>IFERROR(INDEX('MOUSSY EMPRUNT 3'!$I$14:$I$2000,MATCH('reporting moussy'!AA$2,'MOUSSY EMPRUNT 3'!$Z$14:$Z$2000,0)),0)</f>
        <v>139.66</v>
      </c>
      <c r="AB59" s="66">
        <f>IFERROR(INDEX('MOUSSY EMPRUNT 3'!$I$14:$I$2000,MATCH('reporting moussy'!AB$2,'MOUSSY EMPRUNT 3'!$Z$14:$Z$2000,0)),0)</f>
        <v>137.91999999999999</v>
      </c>
      <c r="AC59" s="66">
        <f>IFERROR(INDEX('MOUSSY EMPRUNT 3'!$I$14:$I$2000,MATCH('reporting moussy'!AC$2,'MOUSSY EMPRUNT 3'!$Z$14:$Z$2000,0)),0)</f>
        <v>136.18</v>
      </c>
      <c r="AD59" s="66">
        <f>IFERROR(INDEX('MOUSSY EMPRUNT 3'!$I$14:$I$2000,MATCH('reporting moussy'!AD$2,'MOUSSY EMPRUNT 3'!$Z$14:$Z$2000,0)),0)</f>
        <v>134.43</v>
      </c>
      <c r="AE59" s="75">
        <f>SUM(S59:AD59)</f>
        <v>1722.4500000000005</v>
      </c>
      <c r="AF59" s="66">
        <f>IFERROR(INDEX('MOUSSY EMPRUNT 3'!$I$14:$I$2000,MATCH('reporting moussy'!AF$2,'MOUSSY EMPRUNT 3'!$Z$14:$Z$2000,0)),0)</f>
        <v>132.66999999999999</v>
      </c>
      <c r="AG59" s="66">
        <f>IFERROR(INDEX('MOUSSY EMPRUNT 3'!$I$14:$I$2000,MATCH('reporting moussy'!AG$2,'MOUSSY EMPRUNT 3'!$Z$14:$Z$2000,0)),0)</f>
        <v>130.91</v>
      </c>
      <c r="AH59" s="66">
        <f>IFERROR(INDEX('MOUSSY EMPRUNT 3'!$I$14:$I$2000,MATCH('reporting moussy'!AH$2,'MOUSSY EMPRUNT 3'!$Z$14:$Z$2000,0)),0)</f>
        <v>129.13999999999999</v>
      </c>
      <c r="AI59" s="66">
        <f>IFERROR(INDEX('MOUSSY EMPRUNT 3'!$I$14:$I$2000,MATCH('reporting moussy'!AI$2,'MOUSSY EMPRUNT 3'!$Z$14:$Z$2000,0)),0)</f>
        <v>127.37</v>
      </c>
      <c r="AJ59" s="66">
        <f>IFERROR(INDEX('MOUSSY EMPRUNT 3'!$I$14:$I$2000,MATCH('reporting moussy'!AJ$2,'MOUSSY EMPRUNT 3'!$Z$14:$Z$2000,0)),0)</f>
        <v>125.59</v>
      </c>
      <c r="AK59" s="66">
        <f>IFERROR(INDEX('MOUSSY EMPRUNT 3'!$I$14:$I$2000,MATCH('reporting moussy'!AK$2,'MOUSSY EMPRUNT 3'!$Z$14:$Z$2000,0)),0)</f>
        <v>123.81</v>
      </c>
      <c r="AL59" s="66">
        <f>IFERROR(INDEX('MOUSSY EMPRUNT 3'!$I$14:$I$2000,MATCH('reporting moussy'!AL$2,'MOUSSY EMPRUNT 3'!$Z$14:$Z$2000,0)),0)</f>
        <v>122.02</v>
      </c>
      <c r="AM59" s="66">
        <f>IFERROR(INDEX('MOUSSY EMPRUNT 3'!$I$14:$I$2000,MATCH('reporting moussy'!AM$2,'MOUSSY EMPRUNT 3'!$Z$14:$Z$2000,0)),0)</f>
        <v>120.23</v>
      </c>
      <c r="AN59" s="66">
        <f>IFERROR(INDEX('MOUSSY EMPRUNT 3'!$I$14:$I$2000,MATCH('reporting moussy'!AN$2,'MOUSSY EMPRUNT 3'!$Z$14:$Z$2000,0)),0)</f>
        <v>118.43</v>
      </c>
      <c r="AO59" s="66">
        <f>IFERROR(INDEX('MOUSSY EMPRUNT 3'!$I$14:$I$2000,MATCH('reporting moussy'!AO$2,'MOUSSY EMPRUNT 3'!$Z$14:$Z$2000,0)),0)</f>
        <v>116.62</v>
      </c>
      <c r="AP59" s="66">
        <f>IFERROR(INDEX('MOUSSY EMPRUNT 3'!$I$14:$I$2000,MATCH('reporting moussy'!AP$2,'MOUSSY EMPRUNT 3'!$Z$14:$Z$2000,0)),0)</f>
        <v>114.81</v>
      </c>
      <c r="AQ59" s="66">
        <f>IFERROR(INDEX('MOUSSY EMPRUNT 3'!$I$14:$I$2000,MATCH('reporting moussy'!AQ$2,'MOUSSY EMPRUNT 3'!$Z$14:$Z$2000,0)),0)</f>
        <v>113</v>
      </c>
      <c r="AR59" s="75">
        <f>SUM(AF59:AQ59)</f>
        <v>1474.6</v>
      </c>
      <c r="AS59" s="66">
        <f>IFERROR(INDEX('MOUSSY EMPRUNT 3'!$I$14:$I$2000,MATCH('reporting moussy'!AS$2,'MOUSSY EMPRUNT 3'!$Z$14:$Z$2000,0)),0)</f>
        <v>111.18</v>
      </c>
      <c r="AT59" s="66">
        <f>IFERROR(INDEX('MOUSSY EMPRUNT 3'!$I$14:$I$2000,MATCH('reporting moussy'!AT$2,'MOUSSY EMPRUNT 3'!$Z$14:$Z$2000,0)),0)</f>
        <v>109.35</v>
      </c>
      <c r="AU59" s="66">
        <f>IFERROR(INDEX('MOUSSY EMPRUNT 3'!$I$14:$I$2000,MATCH('reporting moussy'!AU$2,'MOUSSY EMPRUNT 3'!$Z$14:$Z$2000,0)),0)</f>
        <v>107.52</v>
      </c>
      <c r="AV59" s="66">
        <f>IFERROR(INDEX('MOUSSY EMPRUNT 3'!$I$14:$I$2000,MATCH('reporting moussy'!AV$2,'MOUSSY EMPRUNT 3'!$Z$14:$Z$2000,0)),0)</f>
        <v>105.68</v>
      </c>
      <c r="AW59" s="66">
        <f>IFERROR(INDEX('MOUSSY EMPRUNT 3'!$I$14:$I$2000,MATCH('reporting moussy'!AW$2,'MOUSSY EMPRUNT 3'!$Z$14:$Z$2000,0)),0)</f>
        <v>103.84</v>
      </c>
      <c r="AX59" s="66">
        <f>IFERROR(INDEX('MOUSSY EMPRUNT 3'!$I$14:$I$2000,MATCH('reporting moussy'!AX$2,'MOUSSY EMPRUNT 3'!$Z$14:$Z$2000,0)),0)</f>
        <v>101.99</v>
      </c>
      <c r="AY59" s="66">
        <f>IFERROR(INDEX('MOUSSY EMPRUNT 3'!$I$14:$I$2000,MATCH('reporting moussy'!AY$2,'MOUSSY EMPRUNT 3'!$Z$14:$Z$2000,0)),0)</f>
        <v>100.14</v>
      </c>
      <c r="AZ59" s="66">
        <f>IFERROR(INDEX('MOUSSY EMPRUNT 3'!$I$14:$I$2000,MATCH('reporting moussy'!AZ$2,'MOUSSY EMPRUNT 3'!$Z$14:$Z$2000,0)),0)</f>
        <v>98.28</v>
      </c>
      <c r="BA59" s="66">
        <f>IFERROR(INDEX('MOUSSY EMPRUNT 3'!$I$14:$I$2000,MATCH('reporting moussy'!BA$2,'MOUSSY EMPRUNT 3'!$Z$14:$Z$2000,0)),0)</f>
        <v>96.41</v>
      </c>
      <c r="BB59" s="66">
        <f>IFERROR(INDEX('MOUSSY EMPRUNT 3'!$I$14:$I$2000,MATCH('reporting moussy'!BB$2,'MOUSSY EMPRUNT 3'!$Z$14:$Z$2000,0)),0)</f>
        <v>94.54</v>
      </c>
      <c r="BC59" s="66">
        <f>IFERROR(INDEX('MOUSSY EMPRUNT 3'!$I$14:$I$2000,MATCH('reporting moussy'!BC$2,'MOUSSY EMPRUNT 3'!$Z$14:$Z$2000,0)),0)</f>
        <v>92.67</v>
      </c>
      <c r="BD59" s="66">
        <f>IFERROR(INDEX('MOUSSY EMPRUNT 3'!$I$14:$I$2000,MATCH('reporting moussy'!BD$2,'MOUSSY EMPRUNT 3'!$Z$14:$Z$2000,0)),0)</f>
        <v>90.79</v>
      </c>
      <c r="BE59" s="75">
        <f>SUM(AS59:BD59)</f>
        <v>1212.3900000000001</v>
      </c>
      <c r="BF59" s="66">
        <f>IFERROR(INDEX('MOUSSY EMPRUNT 3'!$I$14:$I$2000,MATCH('reporting moussy'!BF$2,'MOUSSY EMPRUNT 3'!$Z$14:$Z$2000,0)),0)</f>
        <v>88.9</v>
      </c>
      <c r="BG59" s="66">
        <f>IFERROR(INDEX('MOUSSY EMPRUNT 3'!$I$14:$I$2000,MATCH('reporting moussy'!BG$2,'MOUSSY EMPRUNT 3'!$Z$14:$Z$2000,0)),0)</f>
        <v>87.01</v>
      </c>
      <c r="BH59" s="66">
        <f>IFERROR(INDEX('MOUSSY EMPRUNT 3'!$I$14:$I$2000,MATCH('reporting moussy'!BH$2,'MOUSSY EMPRUNT 3'!$Z$14:$Z$2000,0)),0)</f>
        <v>85.11</v>
      </c>
      <c r="BI59" s="66">
        <f>IFERROR(INDEX('MOUSSY EMPRUNT 3'!$I$14:$I$2000,MATCH('reporting moussy'!BI$2,'MOUSSY EMPRUNT 3'!$Z$14:$Z$2000,0)),0)</f>
        <v>83.2</v>
      </c>
      <c r="BJ59" s="66">
        <f>IFERROR(INDEX('MOUSSY EMPRUNT 3'!$I$14:$I$2000,MATCH('reporting moussy'!BJ$2,'MOUSSY EMPRUNT 3'!$Z$14:$Z$2000,0)),0)</f>
        <v>81.290000000000006</v>
      </c>
      <c r="BK59" s="66">
        <f>IFERROR(INDEX('MOUSSY EMPRUNT 3'!$I$14:$I$2000,MATCH('reporting moussy'!BK$2,'MOUSSY EMPRUNT 3'!$Z$14:$Z$2000,0)),0)</f>
        <v>79.38</v>
      </c>
      <c r="BL59" s="66">
        <f>IFERROR(INDEX('MOUSSY EMPRUNT 3'!$I$14:$I$2000,MATCH('reporting moussy'!BL$2,'MOUSSY EMPRUNT 3'!$Z$14:$Z$2000,0)),0)</f>
        <v>77.45</v>
      </c>
      <c r="BM59" s="66">
        <f>IFERROR(INDEX('MOUSSY EMPRUNT 3'!$I$14:$I$2000,MATCH('reporting moussy'!BM$2,'MOUSSY EMPRUNT 3'!$Z$14:$Z$2000,0)),0)</f>
        <v>75.53</v>
      </c>
      <c r="BN59" s="66">
        <f>IFERROR(INDEX('MOUSSY EMPRUNT 3'!$I$14:$I$2000,MATCH('reporting moussy'!BN$2,'MOUSSY EMPRUNT 3'!$Z$14:$Z$2000,0)),0)</f>
        <v>73.59</v>
      </c>
      <c r="BO59" s="66">
        <f>IFERROR(INDEX('MOUSSY EMPRUNT 3'!$I$14:$I$2000,MATCH('reporting moussy'!BO$2,'MOUSSY EMPRUNT 3'!$Z$14:$Z$2000,0)),0)</f>
        <v>71.650000000000006</v>
      </c>
      <c r="BP59" s="66">
        <f>IFERROR(INDEX('MOUSSY EMPRUNT 3'!$I$14:$I$2000,MATCH('reporting moussy'!BP$2,'MOUSSY EMPRUNT 3'!$Z$14:$Z$2000,0)),0)</f>
        <v>69.709999999999994</v>
      </c>
      <c r="BQ59" s="66">
        <f>IFERROR(INDEX('MOUSSY EMPRUNT 3'!$I$14:$I$2000,MATCH('reporting moussy'!BQ$2,'MOUSSY EMPRUNT 3'!$Z$14:$Z$2000,0)),0)</f>
        <v>67.760000000000005</v>
      </c>
      <c r="BR59" s="75">
        <f>SUM(BF59:BQ59)</f>
        <v>940.58</v>
      </c>
      <c r="BS59" s="66">
        <f>IFERROR(INDEX('MOUSSY EMPRUNT 3'!$I$14:$I$2000,MATCH('reporting moussy'!BS$2,'MOUSSY EMPRUNT 3'!$Z$14:$Z$2000,0)),0)</f>
        <v>65.8</v>
      </c>
      <c r="BT59" s="66">
        <f>IFERROR(INDEX('MOUSSY EMPRUNT 3'!$I$14:$I$2000,MATCH('reporting moussy'!BT$2,'MOUSSY EMPRUNT 3'!$Z$14:$Z$2000,0)),0)</f>
        <v>63.84</v>
      </c>
      <c r="BU59" s="66">
        <f>IFERROR(INDEX('MOUSSY EMPRUNT 3'!$I$14:$I$2000,MATCH('reporting moussy'!BU$2,'MOUSSY EMPRUNT 3'!$Z$14:$Z$2000,0)),0)</f>
        <v>61.87</v>
      </c>
      <c r="BV59" s="66">
        <f>IFERROR(INDEX('MOUSSY EMPRUNT 3'!$I$14:$I$2000,MATCH('reporting moussy'!BV$2,'MOUSSY EMPRUNT 3'!$Z$14:$Z$2000,0)),0)</f>
        <v>59.9</v>
      </c>
      <c r="BW59" s="66">
        <f>IFERROR(INDEX('MOUSSY EMPRUNT 3'!$I$14:$I$2000,MATCH('reporting moussy'!BW$2,'MOUSSY EMPRUNT 3'!$Z$14:$Z$2000,0)),0)</f>
        <v>57.92</v>
      </c>
      <c r="BX59" s="66">
        <f>IFERROR(INDEX('MOUSSY EMPRUNT 3'!$I$14:$I$2000,MATCH('reporting moussy'!BX$2,'MOUSSY EMPRUNT 3'!$Z$14:$Z$2000,0)),0)</f>
        <v>55.93</v>
      </c>
      <c r="BY59" s="66">
        <f>IFERROR(INDEX('MOUSSY EMPRUNT 3'!$I$14:$I$2000,MATCH('reporting moussy'!BY$2,'MOUSSY EMPRUNT 3'!$Z$14:$Z$2000,0)),0)</f>
        <v>53.94</v>
      </c>
      <c r="BZ59" s="66">
        <f>IFERROR(INDEX('MOUSSY EMPRUNT 3'!$I$14:$I$2000,MATCH('reporting moussy'!BZ$2,'MOUSSY EMPRUNT 3'!$Z$14:$Z$2000,0)),0)</f>
        <v>51.94</v>
      </c>
      <c r="CA59" s="66">
        <f>IFERROR(INDEX('MOUSSY EMPRUNT 3'!$I$14:$I$2000,MATCH('reporting moussy'!CA$2,'MOUSSY EMPRUNT 3'!$Z$14:$Z$2000,0)),0)</f>
        <v>49.94</v>
      </c>
      <c r="CB59" s="66">
        <f>IFERROR(INDEX('MOUSSY EMPRUNT 3'!$I$14:$I$2000,MATCH('reporting moussy'!CB$2,'MOUSSY EMPRUNT 3'!$Z$14:$Z$2000,0)),0)</f>
        <v>47.93</v>
      </c>
      <c r="CC59" s="66">
        <f>IFERROR(INDEX('MOUSSY EMPRUNT 3'!$I$14:$I$2000,MATCH('reporting moussy'!CC$2,'MOUSSY EMPRUNT 3'!$Z$14:$Z$2000,0)),0)</f>
        <v>45.91</v>
      </c>
      <c r="CD59" s="66">
        <f>IFERROR(INDEX('MOUSSY EMPRUNT 3'!$I$14:$I$2000,MATCH('reporting moussy'!CD$2,'MOUSSY EMPRUNT 3'!$Z$14:$Z$2000,0)),0)</f>
        <v>43.89</v>
      </c>
      <c r="CE59" s="75">
        <f>SUM(BS59:CD59)</f>
        <v>658.80999999999983</v>
      </c>
      <c r="CF59" s="66">
        <f>IFERROR(INDEX('MOUSSY EMPRUNT 3'!$I$14:$I$2000,MATCH('reporting moussy'!CF$2,'MOUSSY EMPRUNT 3'!$Z$14:$Z$2000,0)),0)</f>
        <v>41.86</v>
      </c>
      <c r="CG59" s="66">
        <f>IFERROR(INDEX('MOUSSY EMPRUNT 3'!$I$14:$I$2000,MATCH('reporting moussy'!CG$2,'MOUSSY EMPRUNT 3'!$Z$14:$Z$2000,0)),0)</f>
        <v>39.83</v>
      </c>
      <c r="CH59" s="66">
        <f>IFERROR(INDEX('MOUSSY EMPRUNT 3'!$I$14:$I$2000,MATCH('reporting moussy'!CH$2,'MOUSSY EMPRUNT 3'!$Z$14:$Z$2000,0)),0)</f>
        <v>37.79</v>
      </c>
      <c r="CI59" s="66">
        <f>IFERROR(INDEX('MOUSSY EMPRUNT 3'!$I$14:$I$2000,MATCH('reporting moussy'!CI$2,'MOUSSY EMPRUNT 3'!$Z$14:$Z$2000,0)),0)</f>
        <v>35.74</v>
      </c>
      <c r="CJ59" s="66">
        <f>IFERROR(INDEX('MOUSSY EMPRUNT 3'!$I$14:$I$2000,MATCH('reporting moussy'!CJ$2,'MOUSSY EMPRUNT 3'!$Z$14:$Z$2000,0)),0)</f>
        <v>33.69</v>
      </c>
      <c r="CK59" s="66">
        <f>IFERROR(INDEX('MOUSSY EMPRUNT 3'!$I$14:$I$2000,MATCH('reporting moussy'!CK$2,'MOUSSY EMPRUNT 3'!$Z$14:$Z$2000,0)),0)</f>
        <v>31.63</v>
      </c>
      <c r="CL59" s="66">
        <f>IFERROR(INDEX('MOUSSY EMPRUNT 3'!$I$14:$I$2000,MATCH('reporting moussy'!CL$2,'MOUSSY EMPRUNT 3'!$Z$14:$Z$2000,0)),0)</f>
        <v>29.57</v>
      </c>
      <c r="CM59" s="66">
        <f>IFERROR(INDEX('MOUSSY EMPRUNT 3'!$I$14:$I$2000,MATCH('reporting moussy'!CM$2,'MOUSSY EMPRUNT 3'!$Z$14:$Z$2000,0)),0)</f>
        <v>27.5</v>
      </c>
      <c r="CN59" s="66">
        <f>IFERROR(INDEX('MOUSSY EMPRUNT 3'!$I$14:$I$2000,MATCH('reporting moussy'!CN$2,'MOUSSY EMPRUNT 3'!$Z$14:$Z$2000,0)),0)</f>
        <v>25.42</v>
      </c>
      <c r="CO59" s="66">
        <f>IFERROR(INDEX('MOUSSY EMPRUNT 3'!$I$14:$I$2000,MATCH('reporting moussy'!CO$2,'MOUSSY EMPRUNT 3'!$Z$14:$Z$2000,0)),0)</f>
        <v>23.33</v>
      </c>
      <c r="CP59" s="66">
        <f>IFERROR(INDEX('MOUSSY EMPRUNT 3'!$I$14:$I$2000,MATCH('reporting moussy'!CP$2,'MOUSSY EMPRUNT 3'!$Z$14:$Z$2000,0)),0)</f>
        <v>21.25</v>
      </c>
      <c r="CQ59" s="66">
        <f>IFERROR(INDEX('MOUSSY EMPRUNT 3'!$I$14:$I$2000,MATCH('reporting moussy'!CQ$2,'MOUSSY EMPRUNT 3'!$Z$14:$Z$2000,0)),0)</f>
        <v>19.149999999999999</v>
      </c>
      <c r="CR59" s="75">
        <f>SUM(CF59:CQ59)</f>
        <v>366.76</v>
      </c>
      <c r="CS59" s="66">
        <f>IFERROR(INDEX('MOUSSY EMPRUNT 3'!$I$14:$I$2000,MATCH('reporting moussy'!CS$2,'MOUSSY EMPRUNT 3'!$Z$14:$Z$2000,0)),0)</f>
        <v>17.05</v>
      </c>
      <c r="CT59" s="66">
        <f>IFERROR(INDEX('MOUSSY EMPRUNT 3'!$I$14:$I$2000,MATCH('reporting moussy'!CT$2,'MOUSSY EMPRUNT 3'!$Z$14:$Z$2000,0)),0)</f>
        <v>14.94</v>
      </c>
      <c r="CU59" s="66">
        <f>IFERROR(INDEX('MOUSSY EMPRUNT 3'!$I$14:$I$2000,MATCH('reporting moussy'!CU$2,'MOUSSY EMPRUNT 3'!$Z$14:$Z$2000,0)),0)</f>
        <v>12.82</v>
      </c>
      <c r="CV59" s="66">
        <f>IFERROR(INDEX('MOUSSY EMPRUNT 3'!$I$14:$I$2000,MATCH('reporting moussy'!CV$2,'MOUSSY EMPRUNT 3'!$Z$14:$Z$2000,0)),0)</f>
        <v>10.7</v>
      </c>
      <c r="CW59" s="66">
        <f>IFERROR(INDEX('MOUSSY EMPRUNT 3'!$I$14:$I$2000,MATCH('reporting moussy'!CW$2,'MOUSSY EMPRUNT 3'!$Z$14:$Z$2000,0)),0)</f>
        <v>8.57</v>
      </c>
      <c r="CX59" s="66">
        <f>IFERROR(INDEX('MOUSSY EMPRUNT 3'!$I$14:$I$2000,MATCH('reporting moussy'!CX$2,'MOUSSY EMPRUNT 3'!$Z$14:$Z$2000,0)),0)</f>
        <v>6.44</v>
      </c>
      <c r="CY59" s="66">
        <f>IFERROR(INDEX('MOUSSY EMPRUNT 3'!$I$14:$I$2000,MATCH('reporting moussy'!CY$2,'MOUSSY EMPRUNT 3'!$Z$14:$Z$2000,0)),0)</f>
        <v>4.3</v>
      </c>
      <c r="CZ59" s="66">
        <f>IFERROR(INDEX('MOUSSY EMPRUNT 3'!$I$14:$I$2000,MATCH('reporting moussy'!CZ$2,'MOUSSY EMPRUNT 3'!$Z$14:$Z$2000,0)),0)</f>
        <v>2.15</v>
      </c>
      <c r="DA59" s="66">
        <f>IFERROR(INDEX('MOUSSY EMPRUNT 3'!$I$14:$I$2000,MATCH('reporting moussy'!DA$2,'MOUSSY EMPRUNT 3'!$Z$14:$Z$2000,0)),0)</f>
        <v>0</v>
      </c>
      <c r="DB59" s="66">
        <f>IFERROR(INDEX('MOUSSY EMPRUNT 3'!$I$14:$I$2000,MATCH('reporting moussy'!DB$2,'MOUSSY EMPRUNT 3'!$Z$14:$Z$2000,0)),0)</f>
        <v>0</v>
      </c>
      <c r="DC59" s="66">
        <f>IFERROR(INDEX('MOUSSY EMPRUNT 3'!$I$14:$I$2000,MATCH('reporting moussy'!DC$2,'MOUSSY EMPRUNT 3'!$Z$14:$Z$2000,0)),0)</f>
        <v>0</v>
      </c>
      <c r="DD59" s="66">
        <f>IFERROR(INDEX('MOUSSY EMPRUNT 3'!$I$14:$I$2000,MATCH('reporting moussy'!DD$2,'MOUSSY EMPRUNT 3'!$Z$14:$Z$2000,0)),0)</f>
        <v>0</v>
      </c>
      <c r="DE59" s="75">
        <f>SUM(CS59:DD59)</f>
        <v>76.970000000000013</v>
      </c>
      <c r="DF59" s="66">
        <f>IFERROR(INDEX('MOUSSY EMPRUNT 3'!$I$14:$I$2000,MATCH('reporting moussy'!DF$2,'MOUSSY EMPRUNT 3'!$Z$14:$Z$2000,0)),0)</f>
        <v>0</v>
      </c>
      <c r="DG59" s="66">
        <f>IFERROR(INDEX('MOUSSY EMPRUNT 3'!$I$14:$I$2000,MATCH('reporting moussy'!DG$2,'MOUSSY EMPRUNT 3'!$Z$14:$Z$2000,0)),0)</f>
        <v>0</v>
      </c>
      <c r="DH59" s="66">
        <f>IFERROR(INDEX('MOUSSY EMPRUNT 3'!$I$14:$I$2000,MATCH('reporting moussy'!DH$2,'MOUSSY EMPRUNT 3'!$Z$14:$Z$2000,0)),0)</f>
        <v>0</v>
      </c>
      <c r="DI59" s="66">
        <f>IFERROR(INDEX('MOUSSY EMPRUNT 3'!$I$14:$I$2000,MATCH('reporting moussy'!DI$2,'MOUSSY EMPRUNT 3'!$Z$14:$Z$2000,0)),0)</f>
        <v>0</v>
      </c>
      <c r="DJ59" s="66">
        <f>IFERROR(INDEX('MOUSSY EMPRUNT 3'!$I$14:$I$2000,MATCH('reporting moussy'!DJ$2,'MOUSSY EMPRUNT 3'!$Z$14:$Z$2000,0)),0)</f>
        <v>0</v>
      </c>
      <c r="DK59" s="66">
        <f>IFERROR(INDEX('MOUSSY EMPRUNT 3'!$I$14:$I$2000,MATCH('reporting moussy'!DK$2,'MOUSSY EMPRUNT 3'!$Z$14:$Z$2000,0)),0)</f>
        <v>0</v>
      </c>
      <c r="DL59" s="66">
        <f>IFERROR(INDEX('MOUSSY EMPRUNT 3'!$I$14:$I$2000,MATCH('reporting moussy'!DL$2,'MOUSSY EMPRUNT 3'!$Z$14:$Z$2000,0)),0)</f>
        <v>0</v>
      </c>
      <c r="DM59" s="66">
        <f>IFERROR(INDEX('MOUSSY EMPRUNT 3'!$I$14:$I$2000,MATCH('reporting moussy'!DM$2,'MOUSSY EMPRUNT 3'!$Z$14:$Z$2000,0)),0)</f>
        <v>0</v>
      </c>
      <c r="DN59" s="66">
        <f>IFERROR(INDEX('MOUSSY EMPRUNT 3'!$I$14:$I$2000,MATCH('reporting moussy'!DN$2,'MOUSSY EMPRUNT 3'!$Z$14:$Z$2000,0)),0)</f>
        <v>0</v>
      </c>
      <c r="DO59" s="66">
        <f>IFERROR(INDEX('MOUSSY EMPRUNT 3'!$I$14:$I$2000,MATCH('reporting moussy'!DO$2,'MOUSSY EMPRUNT 3'!$Z$14:$Z$2000,0)),0)</f>
        <v>0</v>
      </c>
      <c r="DP59" s="66">
        <f>IFERROR(INDEX('MOUSSY EMPRUNT 3'!$I$14:$I$2000,MATCH('reporting moussy'!DP$2,'MOUSSY EMPRUNT 3'!$Z$14:$Z$2000,0)),0)</f>
        <v>0</v>
      </c>
      <c r="DQ59" s="66">
        <f>IFERROR(INDEX('MOUSSY EMPRUNT 3'!$I$14:$I$2000,MATCH('reporting moussy'!DQ$2,'MOUSSY EMPRUNT 3'!$Z$14:$Z$2000,0)),0)</f>
        <v>0</v>
      </c>
      <c r="DR59" s="75">
        <f>SUM(DF59:DQ59)</f>
        <v>0</v>
      </c>
      <c r="DS59" s="66">
        <f>IFERROR(INDEX('MOUSSY EMPRUNT 3'!$I$14:$I$2000,MATCH('reporting moussy'!DS$2,'MOUSSY EMPRUNT 3'!$Z$14:$Z$2000,0)),0)</f>
        <v>0</v>
      </c>
      <c r="DT59" s="66">
        <f>IFERROR(INDEX('MOUSSY EMPRUNT 3'!$I$14:$I$2000,MATCH('reporting moussy'!DT$2,'MOUSSY EMPRUNT 3'!$Z$14:$Z$2000,0)),0)</f>
        <v>0</v>
      </c>
      <c r="DU59" s="66">
        <f>IFERROR(INDEX('MOUSSY EMPRUNT 3'!$I$14:$I$2000,MATCH('reporting moussy'!DU$2,'MOUSSY EMPRUNT 3'!$Z$14:$Z$2000,0)),0)</f>
        <v>0</v>
      </c>
      <c r="DV59" s="66">
        <f>IFERROR(INDEX('MOUSSY EMPRUNT 3'!$I$14:$I$2000,MATCH('reporting moussy'!DV$2,'MOUSSY EMPRUNT 3'!$Z$14:$Z$2000,0)),0)</f>
        <v>0</v>
      </c>
      <c r="DW59" s="66">
        <f>IFERROR(INDEX('MOUSSY EMPRUNT 3'!$I$14:$I$2000,MATCH('reporting moussy'!DW$2,'MOUSSY EMPRUNT 3'!$Z$14:$Z$2000,0)),0)</f>
        <v>0</v>
      </c>
      <c r="DX59" s="66">
        <f>IFERROR(INDEX('MOUSSY EMPRUNT 3'!$I$14:$I$2000,MATCH('reporting moussy'!DX$2,'MOUSSY EMPRUNT 3'!$Z$14:$Z$2000,0)),0)</f>
        <v>0</v>
      </c>
      <c r="DY59" s="66">
        <f>IFERROR(INDEX('MOUSSY EMPRUNT 3'!$I$14:$I$2000,MATCH('reporting moussy'!DY$2,'MOUSSY EMPRUNT 3'!$Z$14:$Z$2000,0)),0)</f>
        <v>0</v>
      </c>
      <c r="DZ59" s="66">
        <f>IFERROR(INDEX('MOUSSY EMPRUNT 3'!$I$14:$I$2000,MATCH('reporting moussy'!DZ$2,'MOUSSY EMPRUNT 3'!$Z$14:$Z$2000,0)),0)</f>
        <v>0</v>
      </c>
      <c r="EA59" s="66">
        <f>IFERROR(INDEX('MOUSSY EMPRUNT 3'!$I$14:$I$2000,MATCH('reporting moussy'!EA$2,'MOUSSY EMPRUNT 3'!$Z$14:$Z$2000,0)),0)</f>
        <v>0</v>
      </c>
      <c r="EB59" s="66">
        <f>IFERROR(INDEX('MOUSSY EMPRUNT 3'!$I$14:$I$2000,MATCH('reporting moussy'!EB$2,'MOUSSY EMPRUNT 3'!$Z$14:$Z$2000,0)),0)</f>
        <v>0</v>
      </c>
      <c r="EC59" s="66">
        <f>IFERROR(INDEX('MOUSSY EMPRUNT 3'!$I$14:$I$2000,MATCH('reporting moussy'!EC$2,'MOUSSY EMPRUNT 3'!$Z$14:$Z$2000,0)),0)</f>
        <v>0</v>
      </c>
      <c r="ED59" s="66">
        <f>IFERROR(INDEX('MOUSSY EMPRUNT 3'!$I$14:$I$2000,MATCH('reporting moussy'!ED$2,'MOUSSY EMPRUNT 3'!$Z$14:$Z$2000,0)),0)</f>
        <v>0</v>
      </c>
      <c r="EE59" s="75">
        <f>SUM(DS59:ED59)</f>
        <v>0</v>
      </c>
    </row>
    <row r="60" spans="1:135" x14ac:dyDescent="0.2">
      <c r="A60" s="19" t="s">
        <v>59</v>
      </c>
      <c r="B60" s="69">
        <f>'MOUSSY EMPRUNT 3'!E5</f>
        <v>50000</v>
      </c>
      <c r="D60" s="22" t="s">
        <v>102</v>
      </c>
      <c r="E60" s="79"/>
      <c r="F60" s="66">
        <f t="shared" ref="F60:Q60" si="197">F55-F57-F58-F59</f>
        <v>0</v>
      </c>
      <c r="G60" s="66">
        <f t="shared" si="197"/>
        <v>0</v>
      </c>
      <c r="H60" s="66">
        <f t="shared" si="197"/>
        <v>0</v>
      </c>
      <c r="I60" s="66">
        <f t="shared" si="197"/>
        <v>0</v>
      </c>
      <c r="J60" s="66">
        <f t="shared" si="197"/>
        <v>0</v>
      </c>
      <c r="K60" s="66">
        <f t="shared" si="197"/>
        <v>0</v>
      </c>
      <c r="L60" s="66">
        <f t="shared" si="197"/>
        <v>-7751.24</v>
      </c>
      <c r="M60" s="66">
        <f t="shared" si="197"/>
        <v>-4251.24</v>
      </c>
      <c r="N60" s="66">
        <f t="shared" si="197"/>
        <v>-4818.24</v>
      </c>
      <c r="O60" s="66">
        <f t="shared" si="197"/>
        <v>-4818.24</v>
      </c>
      <c r="P60" s="66">
        <f t="shared" si="197"/>
        <v>-9979.24</v>
      </c>
      <c r="Q60" s="66">
        <f t="shared" si="197"/>
        <v>-6679.24</v>
      </c>
      <c r="R60" s="75">
        <f>SUM(F60:Q60)</f>
        <v>-38297.439999999995</v>
      </c>
      <c r="S60" s="66">
        <f t="shared" ref="S60:AD60" si="198">S55-S57-S58-S59</f>
        <v>-4469.24</v>
      </c>
      <c r="T60" s="66">
        <f t="shared" si="198"/>
        <v>-6119.35</v>
      </c>
      <c r="U60" s="66">
        <f t="shared" si="198"/>
        <v>-4890.45</v>
      </c>
      <c r="V60" s="66">
        <f t="shared" si="198"/>
        <v>-2981.81</v>
      </c>
      <c r="W60" s="66">
        <f t="shared" si="198"/>
        <v>296.84999999999991</v>
      </c>
      <c r="X60" s="66">
        <f t="shared" si="198"/>
        <v>305.55999999999983</v>
      </c>
      <c r="Y60" s="66">
        <f t="shared" si="198"/>
        <v>314.29000000000008</v>
      </c>
      <c r="Z60" s="66">
        <f t="shared" si="198"/>
        <v>323.05000000000018</v>
      </c>
      <c r="AA60" s="66">
        <f t="shared" si="198"/>
        <v>331.84000000000003</v>
      </c>
      <c r="AB60" s="66">
        <f t="shared" si="198"/>
        <v>340.66000000000008</v>
      </c>
      <c r="AC60" s="66">
        <f t="shared" si="198"/>
        <v>349.50999999999993</v>
      </c>
      <c r="AD60" s="66">
        <f t="shared" si="198"/>
        <v>358.38999999999993</v>
      </c>
      <c r="AE60" s="75">
        <f>SUM(S60:AD60)</f>
        <v>-15840.700000000003</v>
      </c>
      <c r="AF60" s="66">
        <f t="shared" ref="AF60:AQ60" si="199">AF55-AF57-AF58-AF59</f>
        <v>422.29999999999995</v>
      </c>
      <c r="AG60" s="66">
        <f t="shared" si="199"/>
        <v>431.24</v>
      </c>
      <c r="AH60" s="66">
        <f t="shared" si="199"/>
        <v>440.21000000000015</v>
      </c>
      <c r="AI60" s="66">
        <f t="shared" si="199"/>
        <v>449.21000000000004</v>
      </c>
      <c r="AJ60" s="66">
        <f t="shared" si="199"/>
        <v>458.2399999999999</v>
      </c>
      <c r="AK60" s="66">
        <f t="shared" si="199"/>
        <v>467.2999999999999</v>
      </c>
      <c r="AL60" s="66">
        <f t="shared" si="199"/>
        <v>476.4</v>
      </c>
      <c r="AM60" s="66">
        <f t="shared" si="199"/>
        <v>485.5200000000001</v>
      </c>
      <c r="AN60" s="66">
        <f t="shared" si="199"/>
        <v>494.67</v>
      </c>
      <c r="AO60" s="66">
        <f t="shared" si="199"/>
        <v>503.86999999999989</v>
      </c>
      <c r="AP60" s="66">
        <f t="shared" si="199"/>
        <v>513.08999999999992</v>
      </c>
      <c r="AQ60" s="66">
        <f t="shared" si="199"/>
        <v>522.33000000000004</v>
      </c>
      <c r="AR60" s="75">
        <f>SUM(AF60:AQ60)</f>
        <v>5664.3799999999992</v>
      </c>
      <c r="AS60" s="66">
        <f t="shared" ref="AS60:BD60" si="200">AS55-AS57-AS58-AS59</f>
        <v>531.61000000000013</v>
      </c>
      <c r="AT60" s="66">
        <f t="shared" si="200"/>
        <v>540.92999999999984</v>
      </c>
      <c r="AU60" s="66">
        <f t="shared" si="200"/>
        <v>550.26999999999987</v>
      </c>
      <c r="AV60" s="66">
        <f t="shared" si="200"/>
        <v>559.65999999999985</v>
      </c>
      <c r="AW60" s="66">
        <f t="shared" si="200"/>
        <v>569.06000000000006</v>
      </c>
      <c r="AX60" s="66">
        <f t="shared" si="200"/>
        <v>578.51</v>
      </c>
      <c r="AY60" s="66">
        <f t="shared" si="200"/>
        <v>587.98</v>
      </c>
      <c r="AZ60" s="66">
        <f t="shared" si="200"/>
        <v>597.49</v>
      </c>
      <c r="BA60" s="66">
        <f t="shared" si="200"/>
        <v>607.03</v>
      </c>
      <c r="BB60" s="66">
        <f t="shared" si="200"/>
        <v>616.6</v>
      </c>
      <c r="BC60" s="66">
        <f t="shared" si="200"/>
        <v>626.18999999999994</v>
      </c>
      <c r="BD60" s="66">
        <f t="shared" si="200"/>
        <v>635.82999999999993</v>
      </c>
      <c r="BE60" s="75">
        <f>SUM(AS60:BD60)</f>
        <v>7001.16</v>
      </c>
      <c r="BF60" s="66">
        <f t="shared" ref="BF60:BQ60" si="201">BF55-BF57-BF58-BF59</f>
        <v>645.51000000000022</v>
      </c>
      <c r="BG60" s="66">
        <f t="shared" si="201"/>
        <v>655.20000000000005</v>
      </c>
      <c r="BH60" s="66">
        <f t="shared" si="201"/>
        <v>664.93999999999983</v>
      </c>
      <c r="BI60" s="66">
        <f t="shared" si="201"/>
        <v>674.72000000000014</v>
      </c>
      <c r="BJ60" s="66">
        <f t="shared" si="201"/>
        <v>684.52</v>
      </c>
      <c r="BK60" s="66">
        <f t="shared" si="201"/>
        <v>694.34</v>
      </c>
      <c r="BL60" s="66">
        <f t="shared" si="201"/>
        <v>704.23</v>
      </c>
      <c r="BM60" s="66">
        <f t="shared" si="201"/>
        <v>714.12000000000012</v>
      </c>
      <c r="BN60" s="66">
        <f t="shared" si="201"/>
        <v>724.06999999999994</v>
      </c>
      <c r="BO60" s="66">
        <f t="shared" si="201"/>
        <v>734.04</v>
      </c>
      <c r="BP60" s="66">
        <f t="shared" si="201"/>
        <v>744.04</v>
      </c>
      <c r="BQ60" s="66">
        <f t="shared" si="201"/>
        <v>754.08999999999992</v>
      </c>
      <c r="BR60" s="75">
        <f>SUM(BF60:BQ60)</f>
        <v>8393.82</v>
      </c>
      <c r="BS60" s="66">
        <f t="shared" ref="BS60:CD60" si="202">BS55-BS57-BS58-BS59</f>
        <v>764.16000000000008</v>
      </c>
      <c r="BT60" s="66">
        <f t="shared" si="202"/>
        <v>774.27</v>
      </c>
      <c r="BU60" s="66">
        <f t="shared" si="202"/>
        <v>784.41000000000008</v>
      </c>
      <c r="BV60" s="66">
        <f t="shared" si="202"/>
        <v>794.58</v>
      </c>
      <c r="BW60" s="66">
        <f t="shared" si="202"/>
        <v>804.79999999999984</v>
      </c>
      <c r="BX60" s="66">
        <f t="shared" si="202"/>
        <v>815.05000000000018</v>
      </c>
      <c r="BY60" s="66">
        <f t="shared" si="202"/>
        <v>825.32999999999993</v>
      </c>
      <c r="BZ60" s="66">
        <f t="shared" si="202"/>
        <v>835.65000000000009</v>
      </c>
      <c r="CA60" s="66">
        <f t="shared" si="202"/>
        <v>845.99999999999977</v>
      </c>
      <c r="CB60" s="66">
        <f t="shared" si="202"/>
        <v>856.38999999999987</v>
      </c>
      <c r="CC60" s="66">
        <f t="shared" si="202"/>
        <v>1857.8100000000002</v>
      </c>
      <c r="CD60" s="66">
        <f t="shared" si="202"/>
        <v>1868.28</v>
      </c>
      <c r="CE60" s="75">
        <f>SUM(BS60:CD60)</f>
        <v>11826.73</v>
      </c>
      <c r="CF60" s="66">
        <f t="shared" ref="CF60:CQ60" si="203">CF55-CF57-CF58-CF59</f>
        <v>1878.7699999999998</v>
      </c>
      <c r="CG60" s="66">
        <f t="shared" si="203"/>
        <v>1889.29</v>
      </c>
      <c r="CH60" s="66">
        <f t="shared" si="203"/>
        <v>1899.87</v>
      </c>
      <c r="CI60" s="66">
        <f t="shared" si="203"/>
        <v>1910.4699999999998</v>
      </c>
      <c r="CJ60" s="66">
        <f t="shared" si="203"/>
        <v>1921.1099999999997</v>
      </c>
      <c r="CK60" s="66">
        <f t="shared" si="203"/>
        <v>1931.79</v>
      </c>
      <c r="CL60" s="66">
        <f t="shared" si="203"/>
        <v>1942.5</v>
      </c>
      <c r="CM60" s="66">
        <f t="shared" si="203"/>
        <v>1953.25</v>
      </c>
      <c r="CN60" s="66">
        <f t="shared" si="203"/>
        <v>1964.0300000000002</v>
      </c>
      <c r="CO60" s="66">
        <f t="shared" si="203"/>
        <v>1974.8700000000003</v>
      </c>
      <c r="CP60" s="66">
        <f t="shared" si="203"/>
        <v>1985.71</v>
      </c>
      <c r="CQ60" s="66">
        <f t="shared" si="203"/>
        <v>1996.62</v>
      </c>
      <c r="CR60" s="75">
        <f>SUM(CF60:CQ60)</f>
        <v>23248.279999999995</v>
      </c>
      <c r="CS60" s="66">
        <f t="shared" ref="CS60:DD60" si="204">CS55-CS57-CS58-CS59</f>
        <v>2007.55</v>
      </c>
      <c r="CT60" s="66">
        <f t="shared" si="204"/>
        <v>2018.52</v>
      </c>
      <c r="CU60" s="66">
        <f t="shared" si="204"/>
        <v>2029.53</v>
      </c>
      <c r="CV60" s="66">
        <f t="shared" si="204"/>
        <v>2040.5800000000002</v>
      </c>
      <c r="CW60" s="66">
        <f t="shared" si="204"/>
        <v>2051.66</v>
      </c>
      <c r="CX60" s="66">
        <f t="shared" si="204"/>
        <v>2062.79</v>
      </c>
      <c r="CY60" s="66">
        <f t="shared" si="204"/>
        <v>2073.9499999999998</v>
      </c>
      <c r="CZ60" s="66">
        <f t="shared" si="204"/>
        <v>2085.14</v>
      </c>
      <c r="DA60" s="66">
        <f t="shared" si="204"/>
        <v>2096.38</v>
      </c>
      <c r="DB60" s="66">
        <f t="shared" si="204"/>
        <v>2105.5</v>
      </c>
      <c r="DC60" s="66">
        <f t="shared" si="204"/>
        <v>2114.6400000000003</v>
      </c>
      <c r="DD60" s="66">
        <f t="shared" si="204"/>
        <v>2123.8199999999997</v>
      </c>
      <c r="DE60" s="75">
        <f>SUM(CS60:DD60)</f>
        <v>24810.06</v>
      </c>
      <c r="DF60" s="66">
        <f t="shared" ref="DF60:DQ60" si="205">DF55-DF57-DF58-DF59</f>
        <v>2133.04</v>
      </c>
      <c r="DG60" s="66">
        <f t="shared" si="205"/>
        <v>2142.29</v>
      </c>
      <c r="DH60" s="66">
        <f t="shared" si="205"/>
        <v>2151.5600000000004</v>
      </c>
      <c r="DI60" s="66">
        <f t="shared" si="205"/>
        <v>2160.87</v>
      </c>
      <c r="DJ60" s="66">
        <f t="shared" si="205"/>
        <v>2170.2099999999996</v>
      </c>
      <c r="DK60" s="66">
        <f t="shared" si="205"/>
        <v>2179.59</v>
      </c>
      <c r="DL60" s="66">
        <f t="shared" si="205"/>
        <v>2189</v>
      </c>
      <c r="DM60" s="66">
        <f t="shared" si="205"/>
        <v>2198.44</v>
      </c>
      <c r="DN60" s="66">
        <f t="shared" si="205"/>
        <v>2207.92</v>
      </c>
      <c r="DO60" s="66">
        <f t="shared" si="205"/>
        <v>2217.42</v>
      </c>
      <c r="DP60" s="66">
        <f t="shared" si="205"/>
        <v>2226.96</v>
      </c>
      <c r="DQ60" s="66">
        <f t="shared" si="205"/>
        <v>2236.54</v>
      </c>
      <c r="DR60" s="75">
        <f>SUM(DF60:DQ60)</f>
        <v>26213.839999999997</v>
      </c>
      <c r="DS60" s="66">
        <f t="shared" ref="DS60:ED60" si="206">DS55-DS57-DS58-DS59</f>
        <v>2246.16</v>
      </c>
      <c r="DT60" s="66">
        <f t="shared" si="206"/>
        <v>2255.8000000000002</v>
      </c>
      <c r="DU60" s="66">
        <f t="shared" si="206"/>
        <v>2265.48</v>
      </c>
      <c r="DV60" s="66">
        <f t="shared" si="206"/>
        <v>2275.19</v>
      </c>
      <c r="DW60" s="66">
        <f t="shared" si="206"/>
        <v>2284.9299999999998</v>
      </c>
      <c r="DX60" s="66">
        <f t="shared" si="206"/>
        <v>2294.71</v>
      </c>
      <c r="DY60" s="66">
        <f t="shared" si="206"/>
        <v>2304.5299999999997</v>
      </c>
      <c r="DZ60" s="66">
        <f t="shared" si="206"/>
        <v>2314.38</v>
      </c>
      <c r="EA60" s="66">
        <f t="shared" si="206"/>
        <v>2324.2600000000002</v>
      </c>
      <c r="EB60" s="66">
        <f t="shared" si="206"/>
        <v>2334.1800000000003</v>
      </c>
      <c r="EC60" s="66">
        <f t="shared" si="206"/>
        <v>2344.13</v>
      </c>
      <c r="ED60" s="66">
        <f t="shared" si="206"/>
        <v>2354.12</v>
      </c>
      <c r="EE60" s="76">
        <f>SUM(DS60:ED60)</f>
        <v>27597.870000000003</v>
      </c>
    </row>
    <row r="61" spans="1:135" x14ac:dyDescent="0.2">
      <c r="A61" s="19" t="str">
        <f t="shared" ref="A61:A66" si="207">A40</f>
        <v>Durée remboursement</v>
      </c>
      <c r="B61" s="81">
        <f>'MOUSSY EMPRUNT 3'!E7</f>
        <v>7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tr">
        <f t="shared" si="207"/>
        <v>Durée en mois</v>
      </c>
      <c r="B62" s="81">
        <f>'MOUSSY EMPRUNT 3'!I6</f>
        <v>84</v>
      </c>
      <c r="D62" s="2" t="s">
        <v>103</v>
      </c>
      <c r="F62" s="66">
        <f t="shared" ref="F62:Q62" si="208">IF(F60&gt;0,F60*$C$65,0)</f>
        <v>0</v>
      </c>
      <c r="G62" s="66">
        <f t="shared" si="208"/>
        <v>0</v>
      </c>
      <c r="H62" s="66">
        <f t="shared" si="208"/>
        <v>0</v>
      </c>
      <c r="I62" s="66">
        <f t="shared" si="208"/>
        <v>0</v>
      </c>
      <c r="J62" s="66">
        <f t="shared" si="208"/>
        <v>0</v>
      </c>
      <c r="K62" s="66">
        <f t="shared" si="208"/>
        <v>0</v>
      </c>
      <c r="L62" s="66">
        <f t="shared" si="208"/>
        <v>0</v>
      </c>
      <c r="M62" s="66">
        <f t="shared" si="208"/>
        <v>0</v>
      </c>
      <c r="N62" s="66">
        <f t="shared" si="208"/>
        <v>0</v>
      </c>
      <c r="O62" s="66">
        <f t="shared" si="208"/>
        <v>0</v>
      </c>
      <c r="P62" s="66">
        <f t="shared" si="208"/>
        <v>0</v>
      </c>
      <c r="Q62" s="66">
        <f t="shared" si="208"/>
        <v>0</v>
      </c>
      <c r="R62" s="75">
        <f>SUM(F62:Q62)</f>
        <v>0</v>
      </c>
      <c r="S62" s="66">
        <f t="shared" ref="S62:AD62" si="209">IF(S60&gt;0,S60*$C$65,0)</f>
        <v>0</v>
      </c>
      <c r="T62" s="66">
        <f t="shared" si="209"/>
        <v>0</v>
      </c>
      <c r="U62" s="66">
        <f t="shared" si="209"/>
        <v>0</v>
      </c>
      <c r="V62" s="66">
        <f t="shared" si="209"/>
        <v>0</v>
      </c>
      <c r="W62" s="66">
        <f t="shared" si="209"/>
        <v>74.212499999999977</v>
      </c>
      <c r="X62" s="66">
        <f t="shared" si="209"/>
        <v>76.389999999999958</v>
      </c>
      <c r="Y62" s="66">
        <f t="shared" si="209"/>
        <v>78.572500000000019</v>
      </c>
      <c r="Z62" s="66">
        <f t="shared" si="209"/>
        <v>80.762500000000045</v>
      </c>
      <c r="AA62" s="66">
        <f t="shared" si="209"/>
        <v>82.960000000000008</v>
      </c>
      <c r="AB62" s="66">
        <f t="shared" si="209"/>
        <v>85.16500000000002</v>
      </c>
      <c r="AC62" s="66">
        <f t="shared" si="209"/>
        <v>87.377499999999984</v>
      </c>
      <c r="AD62" s="66">
        <f t="shared" si="209"/>
        <v>89.597499999999982</v>
      </c>
      <c r="AE62" s="75">
        <f>SUM(S62:AD62)</f>
        <v>655.03750000000002</v>
      </c>
      <c r="AF62" s="66">
        <f t="shared" ref="AF62:AQ62" si="210">IF(AF60&gt;0,AF60*$C$65,0)</f>
        <v>105.57499999999999</v>
      </c>
      <c r="AG62" s="66">
        <f t="shared" si="210"/>
        <v>107.81</v>
      </c>
      <c r="AH62" s="66">
        <f t="shared" si="210"/>
        <v>110.05250000000004</v>
      </c>
      <c r="AI62" s="66">
        <f t="shared" si="210"/>
        <v>112.30250000000001</v>
      </c>
      <c r="AJ62" s="66">
        <f t="shared" si="210"/>
        <v>114.55999999999997</v>
      </c>
      <c r="AK62" s="66">
        <f t="shared" si="210"/>
        <v>116.82499999999997</v>
      </c>
      <c r="AL62" s="66">
        <f t="shared" si="210"/>
        <v>119.1</v>
      </c>
      <c r="AM62" s="66">
        <f t="shared" si="210"/>
        <v>121.38000000000002</v>
      </c>
      <c r="AN62" s="66">
        <f t="shared" si="210"/>
        <v>123.6675</v>
      </c>
      <c r="AO62" s="66">
        <f t="shared" si="210"/>
        <v>125.96749999999997</v>
      </c>
      <c r="AP62" s="66">
        <f t="shared" si="210"/>
        <v>128.27249999999998</v>
      </c>
      <c r="AQ62" s="66">
        <f t="shared" si="210"/>
        <v>130.58250000000001</v>
      </c>
      <c r="AR62" s="75">
        <f>SUM(AF62:AQ62)</f>
        <v>1416.0949999999998</v>
      </c>
      <c r="AS62" s="66">
        <f t="shared" ref="AS62:BD62" si="211">IF(AS60&gt;0,AS60*$C$65,0)</f>
        <v>132.90250000000003</v>
      </c>
      <c r="AT62" s="66">
        <f t="shared" si="211"/>
        <v>135.23249999999996</v>
      </c>
      <c r="AU62" s="66">
        <f t="shared" si="211"/>
        <v>137.56749999999997</v>
      </c>
      <c r="AV62" s="66">
        <f t="shared" si="211"/>
        <v>139.91499999999996</v>
      </c>
      <c r="AW62" s="66">
        <f t="shared" si="211"/>
        <v>142.26500000000001</v>
      </c>
      <c r="AX62" s="66">
        <f t="shared" si="211"/>
        <v>144.6275</v>
      </c>
      <c r="AY62" s="66">
        <f t="shared" si="211"/>
        <v>146.995</v>
      </c>
      <c r="AZ62" s="66">
        <f t="shared" si="211"/>
        <v>149.3725</v>
      </c>
      <c r="BA62" s="66">
        <f t="shared" si="211"/>
        <v>151.75749999999999</v>
      </c>
      <c r="BB62" s="66">
        <f t="shared" si="211"/>
        <v>154.15</v>
      </c>
      <c r="BC62" s="66">
        <f t="shared" si="211"/>
        <v>156.54749999999999</v>
      </c>
      <c r="BD62" s="66">
        <f t="shared" si="211"/>
        <v>158.95749999999998</v>
      </c>
      <c r="BE62" s="75">
        <f>SUM(AS62:BD62)</f>
        <v>1750.29</v>
      </c>
      <c r="BF62" s="66">
        <f t="shared" ref="BF62:BQ62" si="212">IF(BF60&gt;0,BF60*$C$65,0)</f>
        <v>161.37750000000005</v>
      </c>
      <c r="BG62" s="66">
        <f t="shared" si="212"/>
        <v>163.80000000000001</v>
      </c>
      <c r="BH62" s="66">
        <f t="shared" si="212"/>
        <v>166.23499999999996</v>
      </c>
      <c r="BI62" s="66">
        <f t="shared" si="212"/>
        <v>168.68000000000004</v>
      </c>
      <c r="BJ62" s="66">
        <f t="shared" si="212"/>
        <v>171.13</v>
      </c>
      <c r="BK62" s="66">
        <f t="shared" si="212"/>
        <v>173.58500000000001</v>
      </c>
      <c r="BL62" s="66">
        <f t="shared" si="212"/>
        <v>176.0575</v>
      </c>
      <c r="BM62" s="66">
        <f t="shared" si="212"/>
        <v>178.53000000000003</v>
      </c>
      <c r="BN62" s="66">
        <f t="shared" si="212"/>
        <v>181.01749999999998</v>
      </c>
      <c r="BO62" s="66">
        <f t="shared" si="212"/>
        <v>183.51</v>
      </c>
      <c r="BP62" s="66">
        <f t="shared" si="212"/>
        <v>186.01</v>
      </c>
      <c r="BQ62" s="66">
        <f t="shared" si="212"/>
        <v>188.52249999999998</v>
      </c>
      <c r="BR62" s="75">
        <f>SUM(BF62:BQ62)</f>
        <v>2098.4549999999999</v>
      </c>
      <c r="BS62" s="66">
        <f t="shared" ref="BS62:CD62" si="213">IF(BS60&gt;0,BS60*$C$65,0)</f>
        <v>191.04000000000002</v>
      </c>
      <c r="BT62" s="66">
        <f t="shared" si="213"/>
        <v>193.5675</v>
      </c>
      <c r="BU62" s="66">
        <f t="shared" si="213"/>
        <v>196.10250000000002</v>
      </c>
      <c r="BV62" s="66">
        <f t="shared" si="213"/>
        <v>198.64500000000001</v>
      </c>
      <c r="BW62" s="66">
        <f t="shared" si="213"/>
        <v>201.19999999999996</v>
      </c>
      <c r="BX62" s="66">
        <f t="shared" si="213"/>
        <v>203.76250000000005</v>
      </c>
      <c r="BY62" s="66">
        <f t="shared" si="213"/>
        <v>206.33249999999998</v>
      </c>
      <c r="BZ62" s="66">
        <f t="shared" si="213"/>
        <v>208.91250000000002</v>
      </c>
      <c r="CA62" s="66">
        <f t="shared" si="213"/>
        <v>211.49999999999994</v>
      </c>
      <c r="CB62" s="66">
        <f t="shared" si="213"/>
        <v>214.09749999999997</v>
      </c>
      <c r="CC62" s="66">
        <f t="shared" si="213"/>
        <v>464.45250000000004</v>
      </c>
      <c r="CD62" s="66">
        <f t="shared" si="213"/>
        <v>467.07</v>
      </c>
      <c r="CE62" s="75">
        <f>SUM(BS62:CD62)</f>
        <v>2956.6824999999999</v>
      </c>
      <c r="CF62" s="66">
        <f t="shared" ref="CF62:CQ62" si="214">IF(CF60&gt;0,CF60*$C$65,0)</f>
        <v>469.69249999999994</v>
      </c>
      <c r="CG62" s="66">
        <f t="shared" si="214"/>
        <v>472.32249999999999</v>
      </c>
      <c r="CH62" s="66">
        <f t="shared" si="214"/>
        <v>474.96749999999997</v>
      </c>
      <c r="CI62" s="66">
        <f t="shared" si="214"/>
        <v>477.61749999999995</v>
      </c>
      <c r="CJ62" s="66">
        <f t="shared" si="214"/>
        <v>480.27749999999992</v>
      </c>
      <c r="CK62" s="66">
        <f t="shared" si="214"/>
        <v>482.94749999999999</v>
      </c>
      <c r="CL62" s="66">
        <f t="shared" si="214"/>
        <v>485.625</v>
      </c>
      <c r="CM62" s="66">
        <f t="shared" si="214"/>
        <v>488.3125</v>
      </c>
      <c r="CN62" s="66">
        <f t="shared" si="214"/>
        <v>491.00750000000005</v>
      </c>
      <c r="CO62" s="66">
        <f t="shared" si="214"/>
        <v>493.71750000000009</v>
      </c>
      <c r="CP62" s="66">
        <f t="shared" si="214"/>
        <v>496.42750000000001</v>
      </c>
      <c r="CQ62" s="66">
        <f t="shared" si="214"/>
        <v>499.15499999999997</v>
      </c>
      <c r="CR62" s="75">
        <f>SUM(CF62:CQ62)</f>
        <v>5812.0699999999988</v>
      </c>
      <c r="CS62" s="66">
        <f t="shared" ref="CS62:DD62" si="215">IF(CS60&gt;0,CS60*$C$65,0)</f>
        <v>501.88749999999999</v>
      </c>
      <c r="CT62" s="66">
        <f t="shared" si="215"/>
        <v>504.63</v>
      </c>
      <c r="CU62" s="66">
        <f t="shared" si="215"/>
        <v>507.38249999999999</v>
      </c>
      <c r="CV62" s="66">
        <f t="shared" si="215"/>
        <v>510.14500000000004</v>
      </c>
      <c r="CW62" s="66">
        <f t="shared" si="215"/>
        <v>512.91499999999996</v>
      </c>
      <c r="CX62" s="66">
        <f t="shared" si="215"/>
        <v>515.69749999999999</v>
      </c>
      <c r="CY62" s="66">
        <f t="shared" si="215"/>
        <v>518.48749999999995</v>
      </c>
      <c r="CZ62" s="66">
        <f t="shared" si="215"/>
        <v>521.28499999999997</v>
      </c>
      <c r="DA62" s="66">
        <f t="shared" si="215"/>
        <v>524.09500000000003</v>
      </c>
      <c r="DB62" s="66">
        <f t="shared" si="215"/>
        <v>526.375</v>
      </c>
      <c r="DC62" s="66">
        <f t="shared" si="215"/>
        <v>528.66000000000008</v>
      </c>
      <c r="DD62" s="66">
        <f t="shared" si="215"/>
        <v>530.95499999999993</v>
      </c>
      <c r="DE62" s="75">
        <f>SUM(CS62:DD62)</f>
        <v>6202.5150000000003</v>
      </c>
      <c r="DF62" s="66">
        <f t="shared" ref="DF62:DQ62" si="216">IF(DF60&gt;0,DF60*$C$65,0)</f>
        <v>533.26</v>
      </c>
      <c r="DG62" s="66">
        <f t="shared" si="216"/>
        <v>535.57249999999999</v>
      </c>
      <c r="DH62" s="66">
        <f t="shared" si="216"/>
        <v>537.8900000000001</v>
      </c>
      <c r="DI62" s="66">
        <f t="shared" si="216"/>
        <v>540.21749999999997</v>
      </c>
      <c r="DJ62" s="66">
        <f t="shared" si="216"/>
        <v>542.5524999999999</v>
      </c>
      <c r="DK62" s="66">
        <f t="shared" si="216"/>
        <v>544.89750000000004</v>
      </c>
      <c r="DL62" s="66">
        <f t="shared" si="216"/>
        <v>547.25</v>
      </c>
      <c r="DM62" s="66">
        <f t="shared" si="216"/>
        <v>549.61</v>
      </c>
      <c r="DN62" s="66">
        <f t="shared" si="216"/>
        <v>551.98</v>
      </c>
      <c r="DO62" s="66">
        <f t="shared" si="216"/>
        <v>554.35500000000002</v>
      </c>
      <c r="DP62" s="66">
        <f t="shared" si="216"/>
        <v>556.74</v>
      </c>
      <c r="DQ62" s="66">
        <f t="shared" si="216"/>
        <v>559.13499999999999</v>
      </c>
      <c r="DR62" s="75">
        <f>SUM(DF62:DQ62)</f>
        <v>6553.4599999999991</v>
      </c>
      <c r="DS62" s="66">
        <f t="shared" ref="DS62:ED62" si="217">IF(DS60&gt;0,DS60*$C$65,0)</f>
        <v>561.54</v>
      </c>
      <c r="DT62" s="66">
        <f t="shared" si="217"/>
        <v>563.95000000000005</v>
      </c>
      <c r="DU62" s="66">
        <f t="shared" si="217"/>
        <v>566.37</v>
      </c>
      <c r="DV62" s="66">
        <f t="shared" si="217"/>
        <v>568.79750000000001</v>
      </c>
      <c r="DW62" s="66">
        <f t="shared" si="217"/>
        <v>571.23249999999996</v>
      </c>
      <c r="DX62" s="66">
        <f t="shared" si="217"/>
        <v>573.67750000000001</v>
      </c>
      <c r="DY62" s="66">
        <f t="shared" si="217"/>
        <v>576.13249999999994</v>
      </c>
      <c r="DZ62" s="66">
        <f t="shared" si="217"/>
        <v>578.59500000000003</v>
      </c>
      <c r="EA62" s="66">
        <f t="shared" si="217"/>
        <v>581.06500000000005</v>
      </c>
      <c r="EB62" s="66">
        <f t="shared" si="217"/>
        <v>583.54500000000007</v>
      </c>
      <c r="EC62" s="66">
        <f t="shared" si="217"/>
        <v>586.03250000000003</v>
      </c>
      <c r="ED62" s="66">
        <f t="shared" si="217"/>
        <v>588.53</v>
      </c>
      <c r="EE62" s="76">
        <f>SUM(DS62:ED62)</f>
        <v>6899.4675000000007</v>
      </c>
    </row>
    <row r="63" spans="1:135" x14ac:dyDescent="0.2">
      <c r="A63" s="19" t="str">
        <f t="shared" si="207"/>
        <v>Taux intérêt</v>
      </c>
      <c r="B63" s="155">
        <f>'MOUSSY EMPRUNT 3'!E6</f>
        <v>3.5999999999999997E-2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A64" s="3" t="str">
        <f t="shared" si="207"/>
        <v>Remboursement mensuel</v>
      </c>
      <c r="B64" s="66">
        <f>'MOUSSY EMPRUNT 3'!I5</f>
        <v>719.90466675762673</v>
      </c>
      <c r="D64" s="22" t="s">
        <v>104</v>
      </c>
      <c r="E64" s="79"/>
      <c r="F64" s="66">
        <f t="shared" ref="F64:Q64" si="218">F60-F62</f>
        <v>0</v>
      </c>
      <c r="G64" s="66">
        <f t="shared" si="218"/>
        <v>0</v>
      </c>
      <c r="H64" s="66">
        <f t="shared" si="218"/>
        <v>0</v>
      </c>
      <c r="I64" s="66">
        <f t="shared" si="218"/>
        <v>0</v>
      </c>
      <c r="J64" s="66">
        <f t="shared" si="218"/>
        <v>0</v>
      </c>
      <c r="K64" s="66">
        <f t="shared" si="218"/>
        <v>0</v>
      </c>
      <c r="L64" s="66">
        <f t="shared" si="218"/>
        <v>-7751.24</v>
      </c>
      <c r="M64" s="66">
        <f t="shared" si="218"/>
        <v>-4251.24</v>
      </c>
      <c r="N64" s="66">
        <f t="shared" si="218"/>
        <v>-4818.24</v>
      </c>
      <c r="O64" s="66">
        <f t="shared" si="218"/>
        <v>-4818.24</v>
      </c>
      <c r="P64" s="66">
        <f t="shared" si="218"/>
        <v>-9979.24</v>
      </c>
      <c r="Q64" s="66">
        <f t="shared" si="218"/>
        <v>-6679.24</v>
      </c>
      <c r="R64" s="75">
        <f>SUM(F64:Q64)</f>
        <v>-38297.439999999995</v>
      </c>
      <c r="S64" s="66">
        <f t="shared" ref="S64:AD64" si="219">S60-S62</f>
        <v>-4469.24</v>
      </c>
      <c r="T64" s="66">
        <f t="shared" si="219"/>
        <v>-6119.35</v>
      </c>
      <c r="U64" s="66">
        <f t="shared" si="219"/>
        <v>-4890.45</v>
      </c>
      <c r="V64" s="66">
        <f t="shared" si="219"/>
        <v>-2981.81</v>
      </c>
      <c r="W64" s="66">
        <f t="shared" si="219"/>
        <v>222.63749999999993</v>
      </c>
      <c r="X64" s="66">
        <f t="shared" si="219"/>
        <v>229.16999999999987</v>
      </c>
      <c r="Y64" s="66">
        <f t="shared" si="219"/>
        <v>235.71750000000006</v>
      </c>
      <c r="Z64" s="66">
        <f t="shared" si="219"/>
        <v>242.28750000000014</v>
      </c>
      <c r="AA64" s="66">
        <f t="shared" si="219"/>
        <v>248.88000000000002</v>
      </c>
      <c r="AB64" s="66">
        <f t="shared" si="219"/>
        <v>255.49500000000006</v>
      </c>
      <c r="AC64" s="66">
        <f t="shared" si="219"/>
        <v>262.13249999999994</v>
      </c>
      <c r="AD64" s="66">
        <f t="shared" si="219"/>
        <v>268.79249999999996</v>
      </c>
      <c r="AE64" s="75">
        <f>SUM(S64:AD64)</f>
        <v>-16495.737500000007</v>
      </c>
      <c r="AF64" s="66">
        <f t="shared" ref="AF64:AQ64" si="220">AF60-AF62</f>
        <v>316.72499999999997</v>
      </c>
      <c r="AG64" s="66">
        <f t="shared" si="220"/>
        <v>323.43</v>
      </c>
      <c r="AH64" s="66">
        <f t="shared" si="220"/>
        <v>330.15750000000014</v>
      </c>
      <c r="AI64" s="66">
        <f t="shared" si="220"/>
        <v>336.90750000000003</v>
      </c>
      <c r="AJ64" s="66">
        <f t="shared" si="220"/>
        <v>343.67999999999995</v>
      </c>
      <c r="AK64" s="66">
        <f t="shared" si="220"/>
        <v>350.47499999999991</v>
      </c>
      <c r="AL64" s="66">
        <f t="shared" si="220"/>
        <v>357.29999999999995</v>
      </c>
      <c r="AM64" s="66">
        <f t="shared" si="220"/>
        <v>364.1400000000001</v>
      </c>
      <c r="AN64" s="66">
        <f t="shared" si="220"/>
        <v>371.0025</v>
      </c>
      <c r="AO64" s="66">
        <f t="shared" si="220"/>
        <v>377.90249999999992</v>
      </c>
      <c r="AP64" s="66">
        <f t="shared" si="220"/>
        <v>384.81749999999994</v>
      </c>
      <c r="AQ64" s="66">
        <f t="shared" si="220"/>
        <v>391.74750000000006</v>
      </c>
      <c r="AR64" s="75">
        <f>SUM(AF64:AQ64)</f>
        <v>4248.2850000000008</v>
      </c>
      <c r="AS64" s="66">
        <f t="shared" ref="AS64:BD64" si="221">AS60-AS62</f>
        <v>398.7075000000001</v>
      </c>
      <c r="AT64" s="66">
        <f t="shared" si="221"/>
        <v>405.69749999999988</v>
      </c>
      <c r="AU64" s="66">
        <f t="shared" si="221"/>
        <v>412.70249999999987</v>
      </c>
      <c r="AV64" s="66">
        <f t="shared" si="221"/>
        <v>419.74499999999989</v>
      </c>
      <c r="AW64" s="66">
        <f t="shared" si="221"/>
        <v>426.79500000000007</v>
      </c>
      <c r="AX64" s="66">
        <f t="shared" si="221"/>
        <v>433.88249999999999</v>
      </c>
      <c r="AY64" s="66">
        <f t="shared" si="221"/>
        <v>440.98500000000001</v>
      </c>
      <c r="AZ64" s="66">
        <f t="shared" si="221"/>
        <v>448.11750000000001</v>
      </c>
      <c r="BA64" s="66">
        <f t="shared" si="221"/>
        <v>455.27249999999998</v>
      </c>
      <c r="BB64" s="66">
        <f t="shared" si="221"/>
        <v>462.45000000000005</v>
      </c>
      <c r="BC64" s="66">
        <f t="shared" si="221"/>
        <v>469.64249999999993</v>
      </c>
      <c r="BD64" s="66">
        <f t="shared" si="221"/>
        <v>476.87249999999995</v>
      </c>
      <c r="BE64" s="75">
        <f>SUM(AS64:BD64)</f>
        <v>5250.8700000000008</v>
      </c>
      <c r="BF64" s="66">
        <f t="shared" ref="BF64:BQ64" si="222">BF60-BF62</f>
        <v>484.13250000000016</v>
      </c>
      <c r="BG64" s="66">
        <f t="shared" si="222"/>
        <v>491.40000000000003</v>
      </c>
      <c r="BH64" s="66">
        <f t="shared" si="222"/>
        <v>498.70499999999987</v>
      </c>
      <c r="BI64" s="66">
        <f t="shared" si="222"/>
        <v>506.04000000000008</v>
      </c>
      <c r="BJ64" s="66">
        <f t="shared" si="222"/>
        <v>513.39</v>
      </c>
      <c r="BK64" s="66">
        <f t="shared" si="222"/>
        <v>520.755</v>
      </c>
      <c r="BL64" s="66">
        <f t="shared" si="222"/>
        <v>528.17250000000001</v>
      </c>
      <c r="BM64" s="66">
        <f t="shared" si="222"/>
        <v>535.59000000000015</v>
      </c>
      <c r="BN64" s="66">
        <f t="shared" si="222"/>
        <v>543.05250000000001</v>
      </c>
      <c r="BO64" s="66">
        <f t="shared" si="222"/>
        <v>550.53</v>
      </c>
      <c r="BP64" s="66">
        <f t="shared" si="222"/>
        <v>558.03</v>
      </c>
      <c r="BQ64" s="66">
        <f t="shared" si="222"/>
        <v>565.56749999999988</v>
      </c>
      <c r="BR64" s="75">
        <f>SUM(BF64:BQ64)</f>
        <v>6295.3649999999998</v>
      </c>
      <c r="BS64" s="66">
        <f t="shared" ref="BS64:CD64" si="223">BS60-BS62</f>
        <v>573.12000000000012</v>
      </c>
      <c r="BT64" s="66">
        <f t="shared" si="223"/>
        <v>580.70249999999999</v>
      </c>
      <c r="BU64" s="66">
        <f t="shared" si="223"/>
        <v>588.30750000000012</v>
      </c>
      <c r="BV64" s="66">
        <f t="shared" si="223"/>
        <v>595.93500000000006</v>
      </c>
      <c r="BW64" s="66">
        <f t="shared" si="223"/>
        <v>603.59999999999991</v>
      </c>
      <c r="BX64" s="66">
        <f t="shared" si="223"/>
        <v>611.28750000000014</v>
      </c>
      <c r="BY64" s="66">
        <f t="shared" si="223"/>
        <v>618.99749999999995</v>
      </c>
      <c r="BZ64" s="66">
        <f t="shared" si="223"/>
        <v>626.73750000000007</v>
      </c>
      <c r="CA64" s="66">
        <f t="shared" si="223"/>
        <v>634.49999999999977</v>
      </c>
      <c r="CB64" s="66">
        <f t="shared" si="223"/>
        <v>642.2924999999999</v>
      </c>
      <c r="CC64" s="66">
        <f t="shared" si="223"/>
        <v>1393.3575000000001</v>
      </c>
      <c r="CD64" s="66">
        <f t="shared" si="223"/>
        <v>1401.21</v>
      </c>
      <c r="CE64" s="75">
        <f>SUM(BS64:CD64)</f>
        <v>8870.0475000000006</v>
      </c>
      <c r="CF64" s="66">
        <f t="shared" ref="CF64:CQ64" si="224">CF60-CF62</f>
        <v>1409.0774999999999</v>
      </c>
      <c r="CG64" s="66">
        <f t="shared" si="224"/>
        <v>1416.9675</v>
      </c>
      <c r="CH64" s="66">
        <f t="shared" si="224"/>
        <v>1424.9024999999999</v>
      </c>
      <c r="CI64" s="66">
        <f t="shared" si="224"/>
        <v>1432.8525</v>
      </c>
      <c r="CJ64" s="66">
        <f t="shared" si="224"/>
        <v>1440.8324999999998</v>
      </c>
      <c r="CK64" s="66">
        <f t="shared" si="224"/>
        <v>1448.8425</v>
      </c>
      <c r="CL64" s="66">
        <f t="shared" si="224"/>
        <v>1456.875</v>
      </c>
      <c r="CM64" s="66">
        <f t="shared" si="224"/>
        <v>1464.9375</v>
      </c>
      <c r="CN64" s="66">
        <f t="shared" si="224"/>
        <v>1473.0225</v>
      </c>
      <c r="CO64" s="66">
        <f t="shared" si="224"/>
        <v>1481.1525000000001</v>
      </c>
      <c r="CP64" s="66">
        <f t="shared" si="224"/>
        <v>1489.2825</v>
      </c>
      <c r="CQ64" s="66">
        <f t="shared" si="224"/>
        <v>1497.4649999999999</v>
      </c>
      <c r="CR64" s="75">
        <f>SUM(CF64:CQ64)</f>
        <v>17436.21</v>
      </c>
      <c r="CS64" s="66">
        <f t="shared" ref="CS64:DD64" si="225">CS60-CS62</f>
        <v>1505.6624999999999</v>
      </c>
      <c r="CT64" s="66">
        <f t="shared" si="225"/>
        <v>1513.8899999999999</v>
      </c>
      <c r="CU64" s="66">
        <f t="shared" si="225"/>
        <v>1522.1475</v>
      </c>
      <c r="CV64" s="66">
        <f t="shared" si="225"/>
        <v>1530.4350000000002</v>
      </c>
      <c r="CW64" s="66">
        <f t="shared" si="225"/>
        <v>1538.7449999999999</v>
      </c>
      <c r="CX64" s="66">
        <f t="shared" si="225"/>
        <v>1547.0925</v>
      </c>
      <c r="CY64" s="66">
        <f t="shared" si="225"/>
        <v>1555.4624999999999</v>
      </c>
      <c r="CZ64" s="66">
        <f t="shared" si="225"/>
        <v>1563.855</v>
      </c>
      <c r="DA64" s="66">
        <f t="shared" si="225"/>
        <v>1572.2850000000001</v>
      </c>
      <c r="DB64" s="66">
        <f t="shared" si="225"/>
        <v>1579.125</v>
      </c>
      <c r="DC64" s="66">
        <f t="shared" si="225"/>
        <v>1585.9800000000002</v>
      </c>
      <c r="DD64" s="66">
        <f t="shared" si="225"/>
        <v>1592.8649999999998</v>
      </c>
      <c r="DE64" s="75">
        <f>SUM(CS64:DD64)</f>
        <v>18607.544999999998</v>
      </c>
      <c r="DF64" s="66">
        <f t="shared" ref="DF64:DQ64" si="226">DF60-DF62</f>
        <v>1599.78</v>
      </c>
      <c r="DG64" s="66">
        <f t="shared" si="226"/>
        <v>1606.7175</v>
      </c>
      <c r="DH64" s="66">
        <f t="shared" si="226"/>
        <v>1613.6700000000003</v>
      </c>
      <c r="DI64" s="66">
        <f t="shared" si="226"/>
        <v>1620.6524999999999</v>
      </c>
      <c r="DJ64" s="66">
        <f t="shared" si="226"/>
        <v>1627.6574999999998</v>
      </c>
      <c r="DK64" s="66">
        <f t="shared" si="226"/>
        <v>1634.6925000000001</v>
      </c>
      <c r="DL64" s="66">
        <f t="shared" si="226"/>
        <v>1641.75</v>
      </c>
      <c r="DM64" s="66">
        <f t="shared" si="226"/>
        <v>1648.83</v>
      </c>
      <c r="DN64" s="66">
        <f t="shared" si="226"/>
        <v>1655.94</v>
      </c>
      <c r="DO64" s="66">
        <f t="shared" si="226"/>
        <v>1663.0650000000001</v>
      </c>
      <c r="DP64" s="66">
        <f t="shared" si="226"/>
        <v>1670.22</v>
      </c>
      <c r="DQ64" s="66">
        <f t="shared" si="226"/>
        <v>1677.405</v>
      </c>
      <c r="DR64" s="75">
        <f>SUM(DF64:DQ64)</f>
        <v>19660.38</v>
      </c>
      <c r="DS64" s="66">
        <f t="shared" ref="DS64:ED64" si="227">DS60-DS62</f>
        <v>1684.62</v>
      </c>
      <c r="DT64" s="66">
        <f t="shared" si="227"/>
        <v>1691.8500000000001</v>
      </c>
      <c r="DU64" s="66">
        <f t="shared" si="227"/>
        <v>1699.1100000000001</v>
      </c>
      <c r="DV64" s="66">
        <f t="shared" si="227"/>
        <v>1706.3924999999999</v>
      </c>
      <c r="DW64" s="66">
        <f t="shared" si="227"/>
        <v>1713.6974999999998</v>
      </c>
      <c r="DX64" s="66">
        <f t="shared" si="227"/>
        <v>1721.0325</v>
      </c>
      <c r="DY64" s="66">
        <f t="shared" si="227"/>
        <v>1728.3974999999998</v>
      </c>
      <c r="DZ64" s="66">
        <f t="shared" si="227"/>
        <v>1735.7850000000001</v>
      </c>
      <c r="EA64" s="66">
        <f t="shared" si="227"/>
        <v>1743.1950000000002</v>
      </c>
      <c r="EB64" s="66">
        <f t="shared" si="227"/>
        <v>1750.6350000000002</v>
      </c>
      <c r="EC64" s="66">
        <f t="shared" si="227"/>
        <v>1758.0975000000001</v>
      </c>
      <c r="ED64" s="66">
        <f t="shared" si="227"/>
        <v>1765.59</v>
      </c>
      <c r="EE64" s="76">
        <f>SUM(DS64:ED64)</f>
        <v>20698.402499999997</v>
      </c>
    </row>
    <row r="65" spans="1:135" x14ac:dyDescent="0.2">
      <c r="A65" s="19" t="str">
        <f t="shared" si="207"/>
        <v>Date obtention prêt</v>
      </c>
      <c r="B65" s="84">
        <f>'MOUSSY EMPRUNT 3'!E9</f>
        <v>45911</v>
      </c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1:135" x14ac:dyDescent="0.2">
      <c r="A66" s="3" t="str">
        <f t="shared" si="207"/>
        <v>Début remboursement</v>
      </c>
      <c r="B66" s="18">
        <f>EDATE(B65, 6)</f>
        <v>46092</v>
      </c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1:135" x14ac:dyDescent="0.2">
      <c r="A67" s="19" t="s">
        <v>177</v>
      </c>
      <c r="B67" s="10">
        <v>10</v>
      </c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/>
    </row>
    <row r="68" spans="1:135" x14ac:dyDescent="0.2">
      <c r="A68" s="3" t="s">
        <v>178</v>
      </c>
      <c r="B68" s="66">
        <f>ROUND(B60/B67,0)</f>
        <v>5000</v>
      </c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1:135" x14ac:dyDescent="0.2">
      <c r="A69" s="2"/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/>
    </row>
    <row r="70" spans="1:135" x14ac:dyDescent="0.2">
      <c r="A70" s="2"/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1:135" x14ac:dyDescent="0.2">
      <c r="A71" s="2"/>
      <c r="D71" s="30" t="s">
        <v>107</v>
      </c>
      <c r="F71" s="66">
        <f t="shared" ref="F71:Q71" si="228">F7</f>
        <v>0</v>
      </c>
      <c r="G71" s="66">
        <f t="shared" si="228"/>
        <v>0</v>
      </c>
      <c r="H71" s="66">
        <f t="shared" si="228"/>
        <v>0</v>
      </c>
      <c r="I71" s="66">
        <f t="shared" si="228"/>
        <v>0</v>
      </c>
      <c r="J71" s="66">
        <f t="shared" si="228"/>
        <v>0</v>
      </c>
      <c r="K71" s="66">
        <f t="shared" si="228"/>
        <v>0</v>
      </c>
      <c r="L71" s="66">
        <f t="shared" si="228"/>
        <v>0</v>
      </c>
      <c r="M71" s="66">
        <f t="shared" si="228"/>
        <v>0</v>
      </c>
      <c r="N71" s="66">
        <f t="shared" si="228"/>
        <v>0</v>
      </c>
      <c r="O71" s="66">
        <f t="shared" si="228"/>
        <v>0</v>
      </c>
      <c r="P71" s="66">
        <f t="shared" si="228"/>
        <v>0</v>
      </c>
      <c r="Q71" s="66">
        <f t="shared" si="228"/>
        <v>2000</v>
      </c>
      <c r="R71" s="75">
        <f>SUM(F71:Q71)</f>
        <v>2000</v>
      </c>
      <c r="S71" s="66">
        <f t="shared" ref="S71:AD71" si="229">+S7</f>
        <v>2000</v>
      </c>
      <c r="T71" s="66">
        <f t="shared" si="229"/>
        <v>2000</v>
      </c>
      <c r="U71" s="66">
        <f t="shared" si="229"/>
        <v>2000</v>
      </c>
      <c r="V71" s="66">
        <f t="shared" si="229"/>
        <v>3500</v>
      </c>
      <c r="W71" s="66">
        <f t="shared" si="229"/>
        <v>6800</v>
      </c>
      <c r="X71" s="66">
        <f t="shared" si="229"/>
        <v>6800</v>
      </c>
      <c r="Y71" s="66">
        <f t="shared" si="229"/>
        <v>6800</v>
      </c>
      <c r="Z71" s="66">
        <f t="shared" si="229"/>
        <v>6800</v>
      </c>
      <c r="AA71" s="66">
        <f t="shared" si="229"/>
        <v>6800</v>
      </c>
      <c r="AB71" s="66">
        <f t="shared" si="229"/>
        <v>6800</v>
      </c>
      <c r="AC71" s="66">
        <f t="shared" si="229"/>
        <v>6800</v>
      </c>
      <c r="AD71" s="66">
        <f t="shared" si="229"/>
        <v>6800</v>
      </c>
      <c r="AE71" s="75">
        <f>SUM(S71:AD71)</f>
        <v>63900</v>
      </c>
      <c r="AF71" s="66">
        <f t="shared" ref="AF71:AQ71" si="230">AF7</f>
        <v>6800</v>
      </c>
      <c r="AG71" s="66">
        <f t="shared" si="230"/>
        <v>6800</v>
      </c>
      <c r="AH71" s="66">
        <f t="shared" si="230"/>
        <v>6800</v>
      </c>
      <c r="AI71" s="66">
        <f t="shared" si="230"/>
        <v>6800</v>
      </c>
      <c r="AJ71" s="66">
        <f t="shared" si="230"/>
        <v>6800</v>
      </c>
      <c r="AK71" s="66">
        <f t="shared" si="230"/>
        <v>6800</v>
      </c>
      <c r="AL71" s="66">
        <f t="shared" si="230"/>
        <v>6800</v>
      </c>
      <c r="AM71" s="66">
        <f t="shared" si="230"/>
        <v>6800</v>
      </c>
      <c r="AN71" s="66">
        <f t="shared" si="230"/>
        <v>6800</v>
      </c>
      <c r="AO71" s="66">
        <f t="shared" si="230"/>
        <v>6800</v>
      </c>
      <c r="AP71" s="66">
        <f t="shared" si="230"/>
        <v>6800</v>
      </c>
      <c r="AQ71" s="66">
        <f t="shared" si="230"/>
        <v>6800</v>
      </c>
      <c r="AR71" s="75">
        <f>SUM(AF71:AQ71)</f>
        <v>81600</v>
      </c>
      <c r="AS71" s="66">
        <f t="shared" ref="AS71:BD71" si="231">AS7</f>
        <v>6800</v>
      </c>
      <c r="AT71" s="66">
        <f t="shared" si="231"/>
        <v>6800</v>
      </c>
      <c r="AU71" s="66">
        <f t="shared" si="231"/>
        <v>6800</v>
      </c>
      <c r="AV71" s="66">
        <f t="shared" si="231"/>
        <v>6800</v>
      </c>
      <c r="AW71" s="66">
        <f t="shared" si="231"/>
        <v>6800</v>
      </c>
      <c r="AX71" s="66">
        <f t="shared" si="231"/>
        <v>6800</v>
      </c>
      <c r="AY71" s="66">
        <f t="shared" si="231"/>
        <v>6800</v>
      </c>
      <c r="AZ71" s="66">
        <f t="shared" si="231"/>
        <v>6800</v>
      </c>
      <c r="BA71" s="66">
        <f t="shared" si="231"/>
        <v>6800</v>
      </c>
      <c r="BB71" s="66">
        <f t="shared" si="231"/>
        <v>6800</v>
      </c>
      <c r="BC71" s="66">
        <f t="shared" si="231"/>
        <v>6800</v>
      </c>
      <c r="BD71" s="66">
        <f t="shared" si="231"/>
        <v>6800</v>
      </c>
      <c r="BE71" s="75">
        <f>SUM(AS71:BD71)</f>
        <v>81600</v>
      </c>
      <c r="BF71" s="66">
        <f t="shared" ref="BF71:BQ71" si="232">BF7</f>
        <v>6800</v>
      </c>
      <c r="BG71" s="66">
        <f t="shared" si="232"/>
        <v>6800</v>
      </c>
      <c r="BH71" s="66">
        <f t="shared" si="232"/>
        <v>6800</v>
      </c>
      <c r="BI71" s="66">
        <f t="shared" si="232"/>
        <v>6800</v>
      </c>
      <c r="BJ71" s="66">
        <f t="shared" si="232"/>
        <v>6800</v>
      </c>
      <c r="BK71" s="66">
        <f t="shared" si="232"/>
        <v>6800</v>
      </c>
      <c r="BL71" s="66">
        <f t="shared" si="232"/>
        <v>6800</v>
      </c>
      <c r="BM71" s="66">
        <f t="shared" si="232"/>
        <v>6800</v>
      </c>
      <c r="BN71" s="66">
        <f t="shared" si="232"/>
        <v>6800</v>
      </c>
      <c r="BO71" s="66">
        <f t="shared" si="232"/>
        <v>6800</v>
      </c>
      <c r="BP71" s="66">
        <f t="shared" si="232"/>
        <v>6800</v>
      </c>
      <c r="BQ71" s="66">
        <f t="shared" si="232"/>
        <v>6800</v>
      </c>
      <c r="BR71" s="75">
        <f>SUM(BF71:BQ71)</f>
        <v>81600</v>
      </c>
      <c r="BS71" s="66">
        <f>BS7</f>
        <v>6800</v>
      </c>
      <c r="BT71" s="66">
        <f t="shared" ref="BT71:CD71" si="233">BG71</f>
        <v>6800</v>
      </c>
      <c r="BU71" s="66">
        <f t="shared" si="233"/>
        <v>6800</v>
      </c>
      <c r="BV71" s="66">
        <f t="shared" si="233"/>
        <v>6800</v>
      </c>
      <c r="BW71" s="66">
        <f t="shared" si="233"/>
        <v>6800</v>
      </c>
      <c r="BX71" s="66">
        <f t="shared" si="233"/>
        <v>6800</v>
      </c>
      <c r="BY71" s="66">
        <f t="shared" si="233"/>
        <v>6800</v>
      </c>
      <c r="BZ71" s="66">
        <f t="shared" si="233"/>
        <v>6800</v>
      </c>
      <c r="CA71" s="66">
        <f t="shared" si="233"/>
        <v>6800</v>
      </c>
      <c r="CB71" s="66">
        <f t="shared" si="233"/>
        <v>6800</v>
      </c>
      <c r="CC71" s="66">
        <f t="shared" si="233"/>
        <v>6800</v>
      </c>
      <c r="CD71" s="66">
        <f t="shared" si="233"/>
        <v>6800</v>
      </c>
      <c r="CE71" s="75">
        <f>SUM(BS71:CD71)</f>
        <v>81600</v>
      </c>
      <c r="CF71" s="66">
        <f t="shared" ref="CF71:CQ71" si="234">CF7</f>
        <v>6800</v>
      </c>
      <c r="CG71" s="66">
        <f t="shared" si="234"/>
        <v>6800</v>
      </c>
      <c r="CH71" s="66">
        <f t="shared" si="234"/>
        <v>6800</v>
      </c>
      <c r="CI71" s="66">
        <f t="shared" si="234"/>
        <v>6800</v>
      </c>
      <c r="CJ71" s="66">
        <f t="shared" si="234"/>
        <v>6800</v>
      </c>
      <c r="CK71" s="66">
        <f t="shared" si="234"/>
        <v>6800</v>
      </c>
      <c r="CL71" s="66">
        <f t="shared" si="234"/>
        <v>6800</v>
      </c>
      <c r="CM71" s="66">
        <f t="shared" si="234"/>
        <v>6800</v>
      </c>
      <c r="CN71" s="66">
        <f t="shared" si="234"/>
        <v>6800</v>
      </c>
      <c r="CO71" s="66">
        <f t="shared" si="234"/>
        <v>6800</v>
      </c>
      <c r="CP71" s="66">
        <f t="shared" si="234"/>
        <v>6800</v>
      </c>
      <c r="CQ71" s="66">
        <f t="shared" si="234"/>
        <v>6800</v>
      </c>
      <c r="CR71" s="75">
        <f>SUM(CF71:CQ71)</f>
        <v>81600</v>
      </c>
      <c r="CS71" s="66">
        <f t="shared" ref="CS71:DD71" si="235">CS7</f>
        <v>6800</v>
      </c>
      <c r="CT71" s="66">
        <f t="shared" si="235"/>
        <v>6800</v>
      </c>
      <c r="CU71" s="66">
        <f t="shared" si="235"/>
        <v>6800</v>
      </c>
      <c r="CV71" s="66">
        <f t="shared" si="235"/>
        <v>6800</v>
      </c>
      <c r="CW71" s="66">
        <f t="shared" si="235"/>
        <v>6800</v>
      </c>
      <c r="CX71" s="66">
        <f t="shared" si="235"/>
        <v>6800</v>
      </c>
      <c r="CY71" s="66">
        <f t="shared" si="235"/>
        <v>6800</v>
      </c>
      <c r="CZ71" s="66">
        <f t="shared" si="235"/>
        <v>6800</v>
      </c>
      <c r="DA71" s="66">
        <f t="shared" si="235"/>
        <v>6800</v>
      </c>
      <c r="DB71" s="66">
        <f t="shared" si="235"/>
        <v>6800</v>
      </c>
      <c r="DC71" s="66">
        <f t="shared" si="235"/>
        <v>6800</v>
      </c>
      <c r="DD71" s="66">
        <f t="shared" si="235"/>
        <v>6800</v>
      </c>
      <c r="DE71" s="75">
        <f>SUM(CS71:DD71)</f>
        <v>81600</v>
      </c>
      <c r="DF71" s="66">
        <f t="shared" ref="DF71:DQ71" si="236">DF7</f>
        <v>6800</v>
      </c>
      <c r="DG71" s="66">
        <f t="shared" si="236"/>
        <v>6800</v>
      </c>
      <c r="DH71" s="66">
        <f t="shared" si="236"/>
        <v>6800</v>
      </c>
      <c r="DI71" s="66">
        <f t="shared" si="236"/>
        <v>6800</v>
      </c>
      <c r="DJ71" s="66">
        <f t="shared" si="236"/>
        <v>6800</v>
      </c>
      <c r="DK71" s="66">
        <f t="shared" si="236"/>
        <v>6800</v>
      </c>
      <c r="DL71" s="66">
        <f t="shared" si="236"/>
        <v>6800</v>
      </c>
      <c r="DM71" s="66">
        <f t="shared" si="236"/>
        <v>6800</v>
      </c>
      <c r="DN71" s="66">
        <f t="shared" si="236"/>
        <v>6800</v>
      </c>
      <c r="DO71" s="66">
        <f t="shared" si="236"/>
        <v>6800</v>
      </c>
      <c r="DP71" s="66">
        <f t="shared" si="236"/>
        <v>6800</v>
      </c>
      <c r="DQ71" s="66">
        <f t="shared" si="236"/>
        <v>6800</v>
      </c>
      <c r="DR71" s="75">
        <f>SUM(DF71:DQ71)</f>
        <v>81600</v>
      </c>
      <c r="DS71" s="66">
        <f t="shared" ref="DS71:ED72" si="237">DF71</f>
        <v>6800</v>
      </c>
      <c r="DT71" s="66">
        <f t="shared" si="237"/>
        <v>6800</v>
      </c>
      <c r="DU71" s="66">
        <f t="shared" si="237"/>
        <v>6800</v>
      </c>
      <c r="DV71" s="66">
        <f t="shared" si="237"/>
        <v>6800</v>
      </c>
      <c r="DW71" s="66">
        <f t="shared" si="237"/>
        <v>6800</v>
      </c>
      <c r="DX71" s="66">
        <f t="shared" si="237"/>
        <v>6800</v>
      </c>
      <c r="DY71" s="66">
        <f t="shared" si="237"/>
        <v>6800</v>
      </c>
      <c r="DZ71" s="66">
        <f t="shared" si="237"/>
        <v>6800</v>
      </c>
      <c r="EA71" s="66">
        <f t="shared" si="237"/>
        <v>6800</v>
      </c>
      <c r="EB71" s="66">
        <f t="shared" si="237"/>
        <v>6800</v>
      </c>
      <c r="EC71" s="66">
        <f t="shared" si="237"/>
        <v>6800</v>
      </c>
      <c r="ED71" s="66">
        <f t="shared" si="237"/>
        <v>6800</v>
      </c>
      <c r="EE71" s="76">
        <f>SUM(DS71:ED71)</f>
        <v>81600</v>
      </c>
    </row>
    <row r="72" spans="1:135" x14ac:dyDescent="0.2">
      <c r="A72" s="2"/>
      <c r="D72" s="30" t="s">
        <v>108</v>
      </c>
      <c r="F72" s="66">
        <f t="shared" ref="F72:Q72" si="238">F71*$C$75</f>
        <v>0</v>
      </c>
      <c r="G72" s="66">
        <f t="shared" si="238"/>
        <v>0</v>
      </c>
      <c r="H72" s="66">
        <f t="shared" si="238"/>
        <v>0</v>
      </c>
      <c r="I72" s="66">
        <f t="shared" si="238"/>
        <v>0</v>
      </c>
      <c r="J72" s="66">
        <f t="shared" si="238"/>
        <v>0</v>
      </c>
      <c r="K72" s="66">
        <f t="shared" si="238"/>
        <v>0</v>
      </c>
      <c r="L72" s="66">
        <f t="shared" si="238"/>
        <v>0</v>
      </c>
      <c r="M72" s="66">
        <f t="shared" si="238"/>
        <v>0</v>
      </c>
      <c r="N72" s="66">
        <f t="shared" si="238"/>
        <v>0</v>
      </c>
      <c r="O72" s="66">
        <f t="shared" si="238"/>
        <v>0</v>
      </c>
      <c r="P72" s="66">
        <f t="shared" si="238"/>
        <v>0</v>
      </c>
      <c r="Q72" s="66">
        <f t="shared" si="238"/>
        <v>400</v>
      </c>
      <c r="R72" s="75">
        <f>SUM(F72:Q72)</f>
        <v>400</v>
      </c>
      <c r="S72" s="66">
        <f t="shared" ref="S72:AD72" si="239">S71*$C$75</f>
        <v>400</v>
      </c>
      <c r="T72" s="66">
        <f t="shared" si="239"/>
        <v>400</v>
      </c>
      <c r="U72" s="66">
        <f t="shared" si="239"/>
        <v>400</v>
      </c>
      <c r="V72" s="66">
        <f t="shared" si="239"/>
        <v>700</v>
      </c>
      <c r="W72" s="66">
        <f t="shared" si="239"/>
        <v>1360</v>
      </c>
      <c r="X72" s="66">
        <f t="shared" si="239"/>
        <v>1360</v>
      </c>
      <c r="Y72" s="66">
        <f t="shared" si="239"/>
        <v>1360</v>
      </c>
      <c r="Z72" s="66">
        <f t="shared" si="239"/>
        <v>1360</v>
      </c>
      <c r="AA72" s="66">
        <f t="shared" si="239"/>
        <v>1360</v>
      </c>
      <c r="AB72" s="66">
        <f t="shared" si="239"/>
        <v>1360</v>
      </c>
      <c r="AC72" s="66">
        <f t="shared" si="239"/>
        <v>1360</v>
      </c>
      <c r="AD72" s="66">
        <f t="shared" si="239"/>
        <v>1360</v>
      </c>
      <c r="AE72" s="75">
        <f>SUM(S72:AD72)</f>
        <v>12780</v>
      </c>
      <c r="AF72" s="66">
        <f t="shared" ref="AF72:AQ72" si="240">AF71*$C$75</f>
        <v>1360</v>
      </c>
      <c r="AG72" s="66">
        <f t="shared" si="240"/>
        <v>1360</v>
      </c>
      <c r="AH72" s="66">
        <f t="shared" si="240"/>
        <v>1360</v>
      </c>
      <c r="AI72" s="66">
        <f t="shared" si="240"/>
        <v>1360</v>
      </c>
      <c r="AJ72" s="66">
        <f t="shared" si="240"/>
        <v>1360</v>
      </c>
      <c r="AK72" s="66">
        <f t="shared" si="240"/>
        <v>1360</v>
      </c>
      <c r="AL72" s="66">
        <f t="shared" si="240"/>
        <v>1360</v>
      </c>
      <c r="AM72" s="66">
        <f t="shared" si="240"/>
        <v>1360</v>
      </c>
      <c r="AN72" s="66">
        <f t="shared" si="240"/>
        <v>1360</v>
      </c>
      <c r="AO72" s="66">
        <f t="shared" si="240"/>
        <v>1360</v>
      </c>
      <c r="AP72" s="66">
        <f t="shared" si="240"/>
        <v>1360</v>
      </c>
      <c r="AQ72" s="66">
        <f t="shared" si="240"/>
        <v>1360</v>
      </c>
      <c r="AR72" s="75">
        <f>SUM(AF72:AQ72)</f>
        <v>16320</v>
      </c>
      <c r="AS72" s="66">
        <f t="shared" ref="AS72:BD72" si="241">AS71*$C$75</f>
        <v>1360</v>
      </c>
      <c r="AT72" s="66">
        <f t="shared" si="241"/>
        <v>1360</v>
      </c>
      <c r="AU72" s="66">
        <f t="shared" si="241"/>
        <v>1360</v>
      </c>
      <c r="AV72" s="66">
        <f t="shared" si="241"/>
        <v>1360</v>
      </c>
      <c r="AW72" s="66">
        <f t="shared" si="241"/>
        <v>1360</v>
      </c>
      <c r="AX72" s="66">
        <f t="shared" si="241"/>
        <v>1360</v>
      </c>
      <c r="AY72" s="66">
        <f t="shared" si="241"/>
        <v>1360</v>
      </c>
      <c r="AZ72" s="66">
        <f t="shared" si="241"/>
        <v>1360</v>
      </c>
      <c r="BA72" s="66">
        <f t="shared" si="241"/>
        <v>1360</v>
      </c>
      <c r="BB72" s="66">
        <f t="shared" si="241"/>
        <v>1360</v>
      </c>
      <c r="BC72" s="66">
        <f t="shared" si="241"/>
        <v>1360</v>
      </c>
      <c r="BD72" s="66">
        <f t="shared" si="241"/>
        <v>1360</v>
      </c>
      <c r="BE72" s="75">
        <f>SUM(AS72:BD72)</f>
        <v>16320</v>
      </c>
      <c r="BF72" s="66">
        <f t="shared" ref="BF72:BQ72" si="242">BF71*$C$75</f>
        <v>1360</v>
      </c>
      <c r="BG72" s="66">
        <f t="shared" si="242"/>
        <v>1360</v>
      </c>
      <c r="BH72" s="66">
        <f t="shared" si="242"/>
        <v>1360</v>
      </c>
      <c r="BI72" s="66">
        <f t="shared" si="242"/>
        <v>1360</v>
      </c>
      <c r="BJ72" s="66">
        <f t="shared" si="242"/>
        <v>1360</v>
      </c>
      <c r="BK72" s="66">
        <f t="shared" si="242"/>
        <v>1360</v>
      </c>
      <c r="BL72" s="66">
        <f t="shared" si="242"/>
        <v>1360</v>
      </c>
      <c r="BM72" s="66">
        <f t="shared" si="242"/>
        <v>1360</v>
      </c>
      <c r="BN72" s="66">
        <f t="shared" si="242"/>
        <v>1360</v>
      </c>
      <c r="BO72" s="66">
        <f t="shared" si="242"/>
        <v>1360</v>
      </c>
      <c r="BP72" s="66">
        <f t="shared" si="242"/>
        <v>1360</v>
      </c>
      <c r="BQ72" s="66">
        <f t="shared" si="242"/>
        <v>1360</v>
      </c>
      <c r="BR72" s="75">
        <f>SUM(BF72:BQ72)</f>
        <v>16320</v>
      </c>
      <c r="BS72" s="66">
        <f t="shared" ref="BS72:CD72" si="243">BS71*$C$75</f>
        <v>1360</v>
      </c>
      <c r="BT72" s="66">
        <f t="shared" si="243"/>
        <v>1360</v>
      </c>
      <c r="BU72" s="66">
        <f t="shared" si="243"/>
        <v>1360</v>
      </c>
      <c r="BV72" s="66">
        <f t="shared" si="243"/>
        <v>1360</v>
      </c>
      <c r="BW72" s="66">
        <f t="shared" si="243"/>
        <v>1360</v>
      </c>
      <c r="BX72" s="66">
        <f t="shared" si="243"/>
        <v>1360</v>
      </c>
      <c r="BY72" s="66">
        <f t="shared" si="243"/>
        <v>1360</v>
      </c>
      <c r="BZ72" s="66">
        <f t="shared" si="243"/>
        <v>1360</v>
      </c>
      <c r="CA72" s="66">
        <f t="shared" si="243"/>
        <v>1360</v>
      </c>
      <c r="CB72" s="66">
        <f t="shared" si="243"/>
        <v>1360</v>
      </c>
      <c r="CC72" s="66">
        <f t="shared" si="243"/>
        <v>1360</v>
      </c>
      <c r="CD72" s="66">
        <f t="shared" si="243"/>
        <v>1360</v>
      </c>
      <c r="CE72" s="75">
        <f>SUM(BS72:CD72)</f>
        <v>16320</v>
      </c>
      <c r="CF72" s="66">
        <f t="shared" ref="CF72:CQ72" si="244">CF71*$C$75</f>
        <v>1360</v>
      </c>
      <c r="CG72" s="66">
        <f t="shared" si="244"/>
        <v>1360</v>
      </c>
      <c r="CH72" s="66">
        <f t="shared" si="244"/>
        <v>1360</v>
      </c>
      <c r="CI72" s="66">
        <f t="shared" si="244"/>
        <v>1360</v>
      </c>
      <c r="CJ72" s="66">
        <f t="shared" si="244"/>
        <v>1360</v>
      </c>
      <c r="CK72" s="66">
        <f t="shared" si="244"/>
        <v>1360</v>
      </c>
      <c r="CL72" s="66">
        <f t="shared" si="244"/>
        <v>1360</v>
      </c>
      <c r="CM72" s="66">
        <f t="shared" si="244"/>
        <v>1360</v>
      </c>
      <c r="CN72" s="66">
        <f t="shared" si="244"/>
        <v>1360</v>
      </c>
      <c r="CO72" s="66">
        <f t="shared" si="244"/>
        <v>1360</v>
      </c>
      <c r="CP72" s="66">
        <f t="shared" si="244"/>
        <v>1360</v>
      </c>
      <c r="CQ72" s="66">
        <f t="shared" si="244"/>
        <v>1360</v>
      </c>
      <c r="CR72" s="75">
        <f>SUM(CF72:CQ72)</f>
        <v>16320</v>
      </c>
      <c r="CS72" s="66">
        <f t="shared" ref="CS72:DD72" si="245">CS71*$C$75</f>
        <v>1360</v>
      </c>
      <c r="CT72" s="66">
        <f t="shared" si="245"/>
        <v>1360</v>
      </c>
      <c r="CU72" s="66">
        <f t="shared" si="245"/>
        <v>1360</v>
      </c>
      <c r="CV72" s="66">
        <f t="shared" si="245"/>
        <v>1360</v>
      </c>
      <c r="CW72" s="66">
        <f t="shared" si="245"/>
        <v>1360</v>
      </c>
      <c r="CX72" s="66">
        <f t="shared" si="245"/>
        <v>1360</v>
      </c>
      <c r="CY72" s="66">
        <f t="shared" si="245"/>
        <v>1360</v>
      </c>
      <c r="CZ72" s="66">
        <f t="shared" si="245"/>
        <v>1360</v>
      </c>
      <c r="DA72" s="66">
        <f t="shared" si="245"/>
        <v>1360</v>
      </c>
      <c r="DB72" s="66">
        <f t="shared" si="245"/>
        <v>1360</v>
      </c>
      <c r="DC72" s="66">
        <f t="shared" si="245"/>
        <v>1360</v>
      </c>
      <c r="DD72" s="66">
        <f t="shared" si="245"/>
        <v>1360</v>
      </c>
      <c r="DE72" s="75">
        <f>SUM(CS72:DD72)</f>
        <v>16320</v>
      </c>
      <c r="DF72" s="66">
        <f t="shared" ref="DF72:DQ72" si="246">DF71*$C$75</f>
        <v>1360</v>
      </c>
      <c r="DG72" s="66">
        <f t="shared" si="246"/>
        <v>1360</v>
      </c>
      <c r="DH72" s="66">
        <f t="shared" si="246"/>
        <v>1360</v>
      </c>
      <c r="DI72" s="66">
        <f t="shared" si="246"/>
        <v>1360</v>
      </c>
      <c r="DJ72" s="66">
        <f t="shared" si="246"/>
        <v>1360</v>
      </c>
      <c r="DK72" s="66">
        <f t="shared" si="246"/>
        <v>1360</v>
      </c>
      <c r="DL72" s="66">
        <f t="shared" si="246"/>
        <v>1360</v>
      </c>
      <c r="DM72" s="66">
        <f t="shared" si="246"/>
        <v>1360</v>
      </c>
      <c r="DN72" s="66">
        <f t="shared" si="246"/>
        <v>1360</v>
      </c>
      <c r="DO72" s="66">
        <f t="shared" si="246"/>
        <v>1360</v>
      </c>
      <c r="DP72" s="66">
        <f t="shared" si="246"/>
        <v>1360</v>
      </c>
      <c r="DQ72" s="66">
        <f t="shared" si="246"/>
        <v>1360</v>
      </c>
      <c r="DR72" s="75">
        <f>SUM(DF72:DQ72)</f>
        <v>16320</v>
      </c>
      <c r="DS72" s="66">
        <f t="shared" si="237"/>
        <v>1360</v>
      </c>
      <c r="DT72" s="66">
        <f t="shared" si="237"/>
        <v>1360</v>
      </c>
      <c r="DU72" s="66">
        <f t="shared" si="237"/>
        <v>1360</v>
      </c>
      <c r="DV72" s="66">
        <f t="shared" si="237"/>
        <v>1360</v>
      </c>
      <c r="DW72" s="66">
        <f t="shared" si="237"/>
        <v>1360</v>
      </c>
      <c r="DX72" s="66">
        <f t="shared" si="237"/>
        <v>1360</v>
      </c>
      <c r="DY72" s="66">
        <f t="shared" si="237"/>
        <v>1360</v>
      </c>
      <c r="DZ72" s="66">
        <f t="shared" si="237"/>
        <v>1360</v>
      </c>
      <c r="EA72" s="66">
        <f t="shared" si="237"/>
        <v>1360</v>
      </c>
      <c r="EB72" s="66">
        <f t="shared" si="237"/>
        <v>1360</v>
      </c>
      <c r="EC72" s="66">
        <f t="shared" si="237"/>
        <v>1360</v>
      </c>
      <c r="ED72" s="66">
        <f t="shared" si="237"/>
        <v>1360</v>
      </c>
      <c r="EE72" s="76">
        <f>SUM(DS72:ED72)</f>
        <v>16320</v>
      </c>
    </row>
    <row r="73" spans="1:135" x14ac:dyDescent="0.2">
      <c r="A73" s="2"/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1:135" x14ac:dyDescent="0.2">
      <c r="A74" s="2"/>
      <c r="D74" s="10" t="s">
        <v>109</v>
      </c>
      <c r="E74" s="69"/>
      <c r="F74" s="96">
        <f t="shared" ref="F74:AK74" si="247">SUM(F71:F72)</f>
        <v>0</v>
      </c>
      <c r="G74" s="96">
        <f t="shared" si="247"/>
        <v>0</v>
      </c>
      <c r="H74" s="96">
        <f t="shared" si="247"/>
        <v>0</v>
      </c>
      <c r="I74" s="96">
        <f t="shared" si="247"/>
        <v>0</v>
      </c>
      <c r="J74" s="96">
        <f t="shared" si="247"/>
        <v>0</v>
      </c>
      <c r="K74" s="96">
        <f t="shared" si="247"/>
        <v>0</v>
      </c>
      <c r="L74" s="96">
        <f t="shared" si="247"/>
        <v>0</v>
      </c>
      <c r="M74" s="96">
        <f t="shared" si="247"/>
        <v>0</v>
      </c>
      <c r="N74" s="96">
        <f t="shared" si="247"/>
        <v>0</v>
      </c>
      <c r="O74" s="96">
        <f t="shared" si="247"/>
        <v>0</v>
      </c>
      <c r="P74" s="96">
        <f t="shared" si="247"/>
        <v>0</v>
      </c>
      <c r="Q74" s="96">
        <f t="shared" si="247"/>
        <v>2400</v>
      </c>
      <c r="R74" s="75">
        <f t="shared" si="247"/>
        <v>2400</v>
      </c>
      <c r="S74" s="96">
        <f t="shared" si="247"/>
        <v>2400</v>
      </c>
      <c r="T74" s="96">
        <f t="shared" si="247"/>
        <v>2400</v>
      </c>
      <c r="U74" s="96">
        <f t="shared" si="247"/>
        <v>2400</v>
      </c>
      <c r="V74" s="96">
        <f t="shared" si="247"/>
        <v>4200</v>
      </c>
      <c r="W74" s="96">
        <f t="shared" si="247"/>
        <v>8160</v>
      </c>
      <c r="X74" s="96">
        <f t="shared" si="247"/>
        <v>8160</v>
      </c>
      <c r="Y74" s="96">
        <f t="shared" si="247"/>
        <v>8160</v>
      </c>
      <c r="Z74" s="96">
        <f t="shared" si="247"/>
        <v>8160</v>
      </c>
      <c r="AA74" s="96">
        <f t="shared" si="247"/>
        <v>8160</v>
      </c>
      <c r="AB74" s="96">
        <f t="shared" si="247"/>
        <v>8160</v>
      </c>
      <c r="AC74" s="96">
        <f t="shared" si="247"/>
        <v>8160</v>
      </c>
      <c r="AD74" s="96">
        <f t="shared" si="247"/>
        <v>8160</v>
      </c>
      <c r="AE74" s="75">
        <f t="shared" si="247"/>
        <v>76680</v>
      </c>
      <c r="AF74" s="96">
        <f t="shared" si="247"/>
        <v>8160</v>
      </c>
      <c r="AG74" s="96">
        <f t="shared" si="247"/>
        <v>8160</v>
      </c>
      <c r="AH74" s="96">
        <f t="shared" si="247"/>
        <v>8160</v>
      </c>
      <c r="AI74" s="96">
        <f t="shared" si="247"/>
        <v>8160</v>
      </c>
      <c r="AJ74" s="96">
        <f t="shared" si="247"/>
        <v>8160</v>
      </c>
      <c r="AK74" s="96">
        <f t="shared" si="247"/>
        <v>8160</v>
      </c>
      <c r="AL74" s="96">
        <f t="shared" ref="AL74:BQ74" si="248">SUM(AL71:AL72)</f>
        <v>8160</v>
      </c>
      <c r="AM74" s="96">
        <f t="shared" si="248"/>
        <v>8160</v>
      </c>
      <c r="AN74" s="96">
        <f t="shared" si="248"/>
        <v>8160</v>
      </c>
      <c r="AO74" s="96">
        <f t="shared" si="248"/>
        <v>8160</v>
      </c>
      <c r="AP74" s="96">
        <f t="shared" si="248"/>
        <v>8160</v>
      </c>
      <c r="AQ74" s="96">
        <f t="shared" si="248"/>
        <v>8160</v>
      </c>
      <c r="AR74" s="75">
        <f t="shared" si="248"/>
        <v>97920</v>
      </c>
      <c r="AS74" s="96">
        <f t="shared" si="248"/>
        <v>8160</v>
      </c>
      <c r="AT74" s="96">
        <f t="shared" si="248"/>
        <v>8160</v>
      </c>
      <c r="AU74" s="96">
        <f t="shared" si="248"/>
        <v>8160</v>
      </c>
      <c r="AV74" s="96">
        <f t="shared" si="248"/>
        <v>8160</v>
      </c>
      <c r="AW74" s="96">
        <f t="shared" si="248"/>
        <v>8160</v>
      </c>
      <c r="AX74" s="96">
        <f t="shared" si="248"/>
        <v>8160</v>
      </c>
      <c r="AY74" s="96">
        <f t="shared" si="248"/>
        <v>8160</v>
      </c>
      <c r="AZ74" s="96">
        <f t="shared" si="248"/>
        <v>8160</v>
      </c>
      <c r="BA74" s="96">
        <f t="shared" si="248"/>
        <v>8160</v>
      </c>
      <c r="BB74" s="96">
        <f t="shared" si="248"/>
        <v>8160</v>
      </c>
      <c r="BC74" s="96">
        <f t="shared" si="248"/>
        <v>8160</v>
      </c>
      <c r="BD74" s="96">
        <f t="shared" si="248"/>
        <v>8160</v>
      </c>
      <c r="BE74" s="75">
        <f t="shared" si="248"/>
        <v>97920</v>
      </c>
      <c r="BF74" s="96">
        <f t="shared" si="248"/>
        <v>8160</v>
      </c>
      <c r="BG74" s="96">
        <f t="shared" si="248"/>
        <v>8160</v>
      </c>
      <c r="BH74" s="96">
        <f t="shared" si="248"/>
        <v>8160</v>
      </c>
      <c r="BI74" s="96">
        <f t="shared" si="248"/>
        <v>8160</v>
      </c>
      <c r="BJ74" s="96">
        <f t="shared" si="248"/>
        <v>8160</v>
      </c>
      <c r="BK74" s="96">
        <f t="shared" si="248"/>
        <v>8160</v>
      </c>
      <c r="BL74" s="96">
        <f t="shared" si="248"/>
        <v>8160</v>
      </c>
      <c r="BM74" s="96">
        <f t="shared" si="248"/>
        <v>8160</v>
      </c>
      <c r="BN74" s="96">
        <f t="shared" si="248"/>
        <v>8160</v>
      </c>
      <c r="BO74" s="96">
        <f t="shared" si="248"/>
        <v>8160</v>
      </c>
      <c r="BP74" s="96">
        <f t="shared" si="248"/>
        <v>8160</v>
      </c>
      <c r="BQ74" s="96">
        <f t="shared" si="248"/>
        <v>8160</v>
      </c>
      <c r="BR74" s="75">
        <f t="shared" ref="BR74:CW74" si="249">SUM(BR71:BR72)</f>
        <v>97920</v>
      </c>
      <c r="BS74" s="96">
        <f t="shared" si="249"/>
        <v>8160</v>
      </c>
      <c r="BT74" s="96">
        <f t="shared" si="249"/>
        <v>8160</v>
      </c>
      <c r="BU74" s="96">
        <f t="shared" si="249"/>
        <v>8160</v>
      </c>
      <c r="BV74" s="96">
        <f t="shared" si="249"/>
        <v>8160</v>
      </c>
      <c r="BW74" s="96">
        <f t="shared" si="249"/>
        <v>8160</v>
      </c>
      <c r="BX74" s="96">
        <f t="shared" si="249"/>
        <v>8160</v>
      </c>
      <c r="BY74" s="96">
        <f t="shared" si="249"/>
        <v>8160</v>
      </c>
      <c r="BZ74" s="96">
        <f t="shared" si="249"/>
        <v>8160</v>
      </c>
      <c r="CA74" s="96">
        <f t="shared" si="249"/>
        <v>8160</v>
      </c>
      <c r="CB74" s="96">
        <f t="shared" si="249"/>
        <v>8160</v>
      </c>
      <c r="CC74" s="96">
        <f t="shared" si="249"/>
        <v>8160</v>
      </c>
      <c r="CD74" s="96">
        <f t="shared" si="249"/>
        <v>8160</v>
      </c>
      <c r="CE74" s="75">
        <f t="shared" si="249"/>
        <v>97920</v>
      </c>
      <c r="CF74" s="96">
        <f t="shared" si="249"/>
        <v>8160</v>
      </c>
      <c r="CG74" s="96">
        <f t="shared" si="249"/>
        <v>8160</v>
      </c>
      <c r="CH74" s="96">
        <f t="shared" si="249"/>
        <v>8160</v>
      </c>
      <c r="CI74" s="96">
        <f t="shared" si="249"/>
        <v>8160</v>
      </c>
      <c r="CJ74" s="96">
        <f t="shared" si="249"/>
        <v>8160</v>
      </c>
      <c r="CK74" s="96">
        <f t="shared" si="249"/>
        <v>8160</v>
      </c>
      <c r="CL74" s="96">
        <f t="shared" si="249"/>
        <v>8160</v>
      </c>
      <c r="CM74" s="96">
        <f t="shared" si="249"/>
        <v>8160</v>
      </c>
      <c r="CN74" s="96">
        <f t="shared" si="249"/>
        <v>8160</v>
      </c>
      <c r="CO74" s="96">
        <f t="shared" si="249"/>
        <v>8160</v>
      </c>
      <c r="CP74" s="96">
        <f t="shared" si="249"/>
        <v>8160</v>
      </c>
      <c r="CQ74" s="96">
        <f t="shared" si="249"/>
        <v>8160</v>
      </c>
      <c r="CR74" s="75">
        <f t="shared" si="249"/>
        <v>97920</v>
      </c>
      <c r="CS74" s="96">
        <f t="shared" si="249"/>
        <v>8160</v>
      </c>
      <c r="CT74" s="96">
        <f t="shared" si="249"/>
        <v>8160</v>
      </c>
      <c r="CU74" s="96">
        <f t="shared" si="249"/>
        <v>8160</v>
      </c>
      <c r="CV74" s="96">
        <f t="shared" si="249"/>
        <v>8160</v>
      </c>
      <c r="CW74" s="96">
        <f t="shared" si="249"/>
        <v>8160</v>
      </c>
      <c r="CX74" s="96">
        <f t="shared" ref="CX74:EE74" si="250">SUM(CX71:CX72)</f>
        <v>8160</v>
      </c>
      <c r="CY74" s="96">
        <f t="shared" si="250"/>
        <v>8160</v>
      </c>
      <c r="CZ74" s="96">
        <f t="shared" si="250"/>
        <v>8160</v>
      </c>
      <c r="DA74" s="96">
        <f t="shared" si="250"/>
        <v>8160</v>
      </c>
      <c r="DB74" s="96">
        <f t="shared" si="250"/>
        <v>8160</v>
      </c>
      <c r="DC74" s="96">
        <f t="shared" si="250"/>
        <v>8160</v>
      </c>
      <c r="DD74" s="96">
        <f t="shared" si="250"/>
        <v>8160</v>
      </c>
      <c r="DE74" s="75">
        <f t="shared" si="250"/>
        <v>97920</v>
      </c>
      <c r="DF74" s="96">
        <f t="shared" si="250"/>
        <v>8160</v>
      </c>
      <c r="DG74" s="96">
        <f t="shared" si="250"/>
        <v>8160</v>
      </c>
      <c r="DH74" s="96">
        <f t="shared" si="250"/>
        <v>8160</v>
      </c>
      <c r="DI74" s="96">
        <f t="shared" si="250"/>
        <v>8160</v>
      </c>
      <c r="DJ74" s="96">
        <f t="shared" si="250"/>
        <v>8160</v>
      </c>
      <c r="DK74" s="96">
        <f t="shared" si="250"/>
        <v>8160</v>
      </c>
      <c r="DL74" s="96">
        <f t="shared" si="250"/>
        <v>8160</v>
      </c>
      <c r="DM74" s="96">
        <f t="shared" si="250"/>
        <v>8160</v>
      </c>
      <c r="DN74" s="96">
        <f t="shared" si="250"/>
        <v>8160</v>
      </c>
      <c r="DO74" s="96">
        <f t="shared" si="250"/>
        <v>8160</v>
      </c>
      <c r="DP74" s="96">
        <f t="shared" si="250"/>
        <v>8160</v>
      </c>
      <c r="DQ74" s="96">
        <f t="shared" si="250"/>
        <v>8160</v>
      </c>
      <c r="DR74" s="75">
        <f t="shared" si="250"/>
        <v>97920</v>
      </c>
      <c r="DS74" s="96">
        <f t="shared" si="250"/>
        <v>8160</v>
      </c>
      <c r="DT74" s="96">
        <f t="shared" si="250"/>
        <v>8160</v>
      </c>
      <c r="DU74" s="96">
        <f t="shared" si="250"/>
        <v>8160</v>
      </c>
      <c r="DV74" s="96">
        <f t="shared" si="250"/>
        <v>8160</v>
      </c>
      <c r="DW74" s="96">
        <f t="shared" si="250"/>
        <v>8160</v>
      </c>
      <c r="DX74" s="96">
        <f t="shared" si="250"/>
        <v>8160</v>
      </c>
      <c r="DY74" s="96">
        <f t="shared" si="250"/>
        <v>8160</v>
      </c>
      <c r="DZ74" s="96">
        <f t="shared" si="250"/>
        <v>8160</v>
      </c>
      <c r="EA74" s="96">
        <f t="shared" si="250"/>
        <v>8160</v>
      </c>
      <c r="EB74" s="96">
        <f t="shared" si="250"/>
        <v>8160</v>
      </c>
      <c r="EC74" s="96">
        <f t="shared" si="250"/>
        <v>8160</v>
      </c>
      <c r="ED74" s="96">
        <f t="shared" si="250"/>
        <v>8160</v>
      </c>
      <c r="EE74" s="76">
        <f t="shared" si="250"/>
        <v>97920</v>
      </c>
    </row>
    <row r="75" spans="1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1:135" x14ac:dyDescent="0.2">
      <c r="D76" s="30" t="s">
        <v>110</v>
      </c>
      <c r="F76" s="66">
        <f t="shared" ref="F76:Q76" si="251">F34</f>
        <v>0</v>
      </c>
      <c r="G76" s="66">
        <f t="shared" si="251"/>
        <v>0</v>
      </c>
      <c r="H76" s="66">
        <f t="shared" si="251"/>
        <v>0</v>
      </c>
      <c r="I76" s="66">
        <f t="shared" si="251"/>
        <v>0</v>
      </c>
      <c r="J76" s="66">
        <f t="shared" si="251"/>
        <v>0</v>
      </c>
      <c r="K76" s="66">
        <f t="shared" si="251"/>
        <v>0</v>
      </c>
      <c r="L76" s="66">
        <f t="shared" si="251"/>
        <v>3500</v>
      </c>
      <c r="M76" s="66">
        <f t="shared" si="251"/>
        <v>0</v>
      </c>
      <c r="N76" s="66">
        <f t="shared" si="251"/>
        <v>0</v>
      </c>
      <c r="O76" s="66">
        <f t="shared" si="251"/>
        <v>0</v>
      </c>
      <c r="P76" s="66">
        <f t="shared" si="251"/>
        <v>4170</v>
      </c>
      <c r="Q76" s="66">
        <f t="shared" si="251"/>
        <v>2870</v>
      </c>
      <c r="R76" s="75">
        <f>SUM(F76:Q76)</f>
        <v>10540</v>
      </c>
      <c r="S76" s="66">
        <f t="shared" ref="S76:AD76" si="252">S34</f>
        <v>660</v>
      </c>
      <c r="T76" s="66">
        <f t="shared" si="252"/>
        <v>2317</v>
      </c>
      <c r="U76" s="66">
        <f t="shared" si="252"/>
        <v>1095</v>
      </c>
      <c r="V76" s="66">
        <f t="shared" si="252"/>
        <v>695</v>
      </c>
      <c r="W76" s="66">
        <f t="shared" si="252"/>
        <v>725</v>
      </c>
      <c r="X76" s="66">
        <f t="shared" si="252"/>
        <v>725</v>
      </c>
      <c r="Y76" s="66">
        <f t="shared" si="252"/>
        <v>725</v>
      </c>
      <c r="Z76" s="66">
        <f t="shared" si="252"/>
        <v>725</v>
      </c>
      <c r="AA76" s="66">
        <f t="shared" si="252"/>
        <v>725</v>
      </c>
      <c r="AB76" s="66">
        <f t="shared" si="252"/>
        <v>725</v>
      </c>
      <c r="AC76" s="66">
        <f t="shared" si="252"/>
        <v>725</v>
      </c>
      <c r="AD76" s="66">
        <f t="shared" si="252"/>
        <v>725</v>
      </c>
      <c r="AE76" s="75">
        <f>SUM(S76:AD76)</f>
        <v>10567</v>
      </c>
      <c r="AF76" s="66">
        <f t="shared" ref="AF76:AQ76" si="253">AF34</f>
        <v>670</v>
      </c>
      <c r="AG76" s="66">
        <f t="shared" si="253"/>
        <v>670</v>
      </c>
      <c r="AH76" s="66">
        <f t="shared" si="253"/>
        <v>670</v>
      </c>
      <c r="AI76" s="66">
        <f t="shared" si="253"/>
        <v>670</v>
      </c>
      <c r="AJ76" s="66">
        <f t="shared" si="253"/>
        <v>670</v>
      </c>
      <c r="AK76" s="66">
        <f t="shared" si="253"/>
        <v>670</v>
      </c>
      <c r="AL76" s="66">
        <f t="shared" si="253"/>
        <v>670</v>
      </c>
      <c r="AM76" s="66">
        <f t="shared" si="253"/>
        <v>670</v>
      </c>
      <c r="AN76" s="66">
        <f t="shared" si="253"/>
        <v>670</v>
      </c>
      <c r="AO76" s="66">
        <f t="shared" si="253"/>
        <v>670</v>
      </c>
      <c r="AP76" s="66">
        <f t="shared" si="253"/>
        <v>670</v>
      </c>
      <c r="AQ76" s="66">
        <f t="shared" si="253"/>
        <v>670</v>
      </c>
      <c r="AR76" s="75">
        <f>SUM(AF76:AQ76)</f>
        <v>8040</v>
      </c>
      <c r="AS76" s="66">
        <f t="shared" ref="AS76:BD76" si="254">AS34</f>
        <v>670</v>
      </c>
      <c r="AT76" s="66">
        <f t="shared" si="254"/>
        <v>670</v>
      </c>
      <c r="AU76" s="66">
        <f t="shared" si="254"/>
        <v>670</v>
      </c>
      <c r="AV76" s="66">
        <f t="shared" si="254"/>
        <v>670</v>
      </c>
      <c r="AW76" s="66">
        <f t="shared" si="254"/>
        <v>670</v>
      </c>
      <c r="AX76" s="66">
        <f t="shared" si="254"/>
        <v>670</v>
      </c>
      <c r="AY76" s="66">
        <f t="shared" si="254"/>
        <v>670</v>
      </c>
      <c r="AZ76" s="66">
        <f t="shared" si="254"/>
        <v>670</v>
      </c>
      <c r="BA76" s="66">
        <f t="shared" si="254"/>
        <v>670</v>
      </c>
      <c r="BB76" s="66">
        <f t="shared" si="254"/>
        <v>670</v>
      </c>
      <c r="BC76" s="66">
        <f t="shared" si="254"/>
        <v>670</v>
      </c>
      <c r="BD76" s="66">
        <f t="shared" si="254"/>
        <v>670</v>
      </c>
      <c r="BE76" s="75">
        <f>SUM(AS76:BD76)</f>
        <v>8040</v>
      </c>
      <c r="BF76" s="66">
        <f t="shared" ref="BF76:BQ76" si="255">BF34</f>
        <v>670</v>
      </c>
      <c r="BG76" s="66">
        <f t="shared" si="255"/>
        <v>670</v>
      </c>
      <c r="BH76" s="66">
        <f t="shared" si="255"/>
        <v>670</v>
      </c>
      <c r="BI76" s="66">
        <f t="shared" si="255"/>
        <v>670</v>
      </c>
      <c r="BJ76" s="66">
        <f t="shared" si="255"/>
        <v>670</v>
      </c>
      <c r="BK76" s="66">
        <f t="shared" si="255"/>
        <v>670</v>
      </c>
      <c r="BL76" s="66">
        <f t="shared" si="255"/>
        <v>670</v>
      </c>
      <c r="BM76" s="66">
        <f t="shared" si="255"/>
        <v>670</v>
      </c>
      <c r="BN76" s="66">
        <f t="shared" si="255"/>
        <v>670</v>
      </c>
      <c r="BO76" s="66">
        <f t="shared" si="255"/>
        <v>670</v>
      </c>
      <c r="BP76" s="66">
        <f t="shared" si="255"/>
        <v>670</v>
      </c>
      <c r="BQ76" s="66">
        <f t="shared" si="255"/>
        <v>670</v>
      </c>
      <c r="BR76" s="75">
        <f>SUM(BF76:BQ76)</f>
        <v>8040</v>
      </c>
      <c r="BS76" s="66">
        <f t="shared" ref="BS76:CD76" si="256">BS34</f>
        <v>670</v>
      </c>
      <c r="BT76" s="66">
        <f t="shared" si="256"/>
        <v>670</v>
      </c>
      <c r="BU76" s="66">
        <f t="shared" si="256"/>
        <v>670</v>
      </c>
      <c r="BV76" s="66">
        <f t="shared" si="256"/>
        <v>670</v>
      </c>
      <c r="BW76" s="66">
        <f t="shared" si="256"/>
        <v>670</v>
      </c>
      <c r="BX76" s="66">
        <f t="shared" si="256"/>
        <v>670</v>
      </c>
      <c r="BY76" s="66">
        <f t="shared" si="256"/>
        <v>670</v>
      </c>
      <c r="BZ76" s="66">
        <f t="shared" si="256"/>
        <v>670</v>
      </c>
      <c r="CA76" s="66">
        <f t="shared" si="256"/>
        <v>670</v>
      </c>
      <c r="CB76" s="66">
        <f t="shared" si="256"/>
        <v>670</v>
      </c>
      <c r="CC76" s="66">
        <f t="shared" si="256"/>
        <v>670</v>
      </c>
      <c r="CD76" s="66">
        <f t="shared" si="256"/>
        <v>670</v>
      </c>
      <c r="CE76" s="75">
        <f>SUM(BS76:CD76)</f>
        <v>8040</v>
      </c>
      <c r="CF76" s="66">
        <f t="shared" ref="CF76:CQ76" si="257">CF34</f>
        <v>670</v>
      </c>
      <c r="CG76" s="66">
        <f t="shared" si="257"/>
        <v>670</v>
      </c>
      <c r="CH76" s="66">
        <f t="shared" si="257"/>
        <v>670</v>
      </c>
      <c r="CI76" s="66">
        <f t="shared" si="257"/>
        <v>670</v>
      </c>
      <c r="CJ76" s="66">
        <f t="shared" si="257"/>
        <v>670</v>
      </c>
      <c r="CK76" s="66">
        <f t="shared" si="257"/>
        <v>670</v>
      </c>
      <c r="CL76" s="66">
        <f t="shared" si="257"/>
        <v>670</v>
      </c>
      <c r="CM76" s="66">
        <f t="shared" si="257"/>
        <v>670</v>
      </c>
      <c r="CN76" s="66">
        <f t="shared" si="257"/>
        <v>670</v>
      </c>
      <c r="CO76" s="66">
        <f t="shared" si="257"/>
        <v>670</v>
      </c>
      <c r="CP76" s="66">
        <f t="shared" si="257"/>
        <v>670</v>
      </c>
      <c r="CQ76" s="66">
        <f t="shared" si="257"/>
        <v>670</v>
      </c>
      <c r="CR76" s="75">
        <f>SUM(CF76:CQ76)</f>
        <v>8040</v>
      </c>
      <c r="CS76" s="66">
        <f t="shared" ref="CS76:DD76" si="258">CS34</f>
        <v>670</v>
      </c>
      <c r="CT76" s="66">
        <f t="shared" si="258"/>
        <v>670</v>
      </c>
      <c r="CU76" s="66">
        <f t="shared" si="258"/>
        <v>670</v>
      </c>
      <c r="CV76" s="66">
        <f t="shared" si="258"/>
        <v>670</v>
      </c>
      <c r="CW76" s="66">
        <f t="shared" si="258"/>
        <v>670</v>
      </c>
      <c r="CX76" s="66">
        <f t="shared" si="258"/>
        <v>670</v>
      </c>
      <c r="CY76" s="66">
        <f t="shared" si="258"/>
        <v>670</v>
      </c>
      <c r="CZ76" s="66">
        <f t="shared" si="258"/>
        <v>670</v>
      </c>
      <c r="DA76" s="66">
        <f t="shared" si="258"/>
        <v>670</v>
      </c>
      <c r="DB76" s="66">
        <f t="shared" si="258"/>
        <v>670</v>
      </c>
      <c r="DC76" s="66">
        <f t="shared" si="258"/>
        <v>670</v>
      </c>
      <c r="DD76" s="66">
        <f t="shared" si="258"/>
        <v>670</v>
      </c>
      <c r="DE76" s="75">
        <f>SUM(CS76:DD76)</f>
        <v>8040</v>
      </c>
      <c r="DF76" s="66">
        <f t="shared" ref="DF76:DQ76" si="259">DF34</f>
        <v>670</v>
      </c>
      <c r="DG76" s="66">
        <f t="shared" si="259"/>
        <v>670</v>
      </c>
      <c r="DH76" s="66">
        <f t="shared" si="259"/>
        <v>670</v>
      </c>
      <c r="DI76" s="66">
        <f t="shared" si="259"/>
        <v>670</v>
      </c>
      <c r="DJ76" s="66">
        <f t="shared" si="259"/>
        <v>670</v>
      </c>
      <c r="DK76" s="66">
        <f t="shared" si="259"/>
        <v>670</v>
      </c>
      <c r="DL76" s="66">
        <f t="shared" si="259"/>
        <v>670</v>
      </c>
      <c r="DM76" s="66">
        <f t="shared" si="259"/>
        <v>670</v>
      </c>
      <c r="DN76" s="66">
        <f t="shared" si="259"/>
        <v>670</v>
      </c>
      <c r="DO76" s="66">
        <f t="shared" si="259"/>
        <v>670</v>
      </c>
      <c r="DP76" s="66">
        <f t="shared" si="259"/>
        <v>670</v>
      </c>
      <c r="DQ76" s="66">
        <f t="shared" si="259"/>
        <v>670</v>
      </c>
      <c r="DR76" s="75">
        <f>SUM(DF76:DQ76)</f>
        <v>8040</v>
      </c>
      <c r="DS76" s="66">
        <f t="shared" ref="DS76:ED76" si="260">DS34</f>
        <v>670</v>
      </c>
      <c r="DT76" s="66">
        <f t="shared" si="260"/>
        <v>670</v>
      </c>
      <c r="DU76" s="66">
        <f t="shared" si="260"/>
        <v>670</v>
      </c>
      <c r="DV76" s="66">
        <f t="shared" si="260"/>
        <v>670</v>
      </c>
      <c r="DW76" s="66">
        <f t="shared" si="260"/>
        <v>670</v>
      </c>
      <c r="DX76" s="66">
        <f t="shared" si="260"/>
        <v>670</v>
      </c>
      <c r="DY76" s="66">
        <f t="shared" si="260"/>
        <v>670</v>
      </c>
      <c r="DZ76" s="66">
        <f t="shared" si="260"/>
        <v>670</v>
      </c>
      <c r="EA76" s="66">
        <f t="shared" si="260"/>
        <v>670</v>
      </c>
      <c r="EB76" s="66">
        <f t="shared" si="260"/>
        <v>670</v>
      </c>
      <c r="EC76" s="66">
        <f t="shared" si="260"/>
        <v>670</v>
      </c>
      <c r="ED76" s="66">
        <f t="shared" si="260"/>
        <v>670</v>
      </c>
      <c r="EE76" s="76">
        <f>SUM(DS76:ED76)</f>
        <v>8040</v>
      </c>
    </row>
    <row r="77" spans="1:135" x14ac:dyDescent="0.2">
      <c r="D77" s="30" t="s">
        <v>89</v>
      </c>
      <c r="F77" s="66">
        <f t="shared" ref="F77:Q77" si="261">F41</f>
        <v>0</v>
      </c>
      <c r="G77" s="66">
        <f t="shared" si="261"/>
        <v>0</v>
      </c>
      <c r="H77" s="66">
        <f t="shared" si="261"/>
        <v>0</v>
      </c>
      <c r="I77" s="66">
        <f t="shared" si="261"/>
        <v>0</v>
      </c>
      <c r="J77" s="66">
        <f t="shared" si="261"/>
        <v>0</v>
      </c>
      <c r="K77" s="66">
        <f t="shared" si="261"/>
        <v>0</v>
      </c>
      <c r="L77" s="66">
        <f t="shared" si="261"/>
        <v>0</v>
      </c>
      <c r="M77" s="66">
        <f t="shared" si="261"/>
        <v>0</v>
      </c>
      <c r="N77" s="66">
        <f t="shared" si="261"/>
        <v>0</v>
      </c>
      <c r="O77" s="66">
        <f t="shared" si="261"/>
        <v>0</v>
      </c>
      <c r="P77" s="66">
        <f t="shared" si="261"/>
        <v>0</v>
      </c>
      <c r="Q77" s="66">
        <f t="shared" si="261"/>
        <v>0</v>
      </c>
      <c r="R77" s="75">
        <f>SUM(F77:Q77)</f>
        <v>0</v>
      </c>
      <c r="S77" s="66">
        <f t="shared" ref="S77:AD77" si="262">S41</f>
        <v>0</v>
      </c>
      <c r="T77" s="66">
        <f t="shared" si="262"/>
        <v>0</v>
      </c>
      <c r="U77" s="66">
        <f t="shared" si="262"/>
        <v>0</v>
      </c>
      <c r="V77" s="66">
        <f t="shared" si="262"/>
        <v>0</v>
      </c>
      <c r="W77" s="66">
        <f t="shared" si="262"/>
        <v>0</v>
      </c>
      <c r="X77" s="66">
        <f t="shared" si="262"/>
        <v>0</v>
      </c>
      <c r="Y77" s="66">
        <f t="shared" si="262"/>
        <v>0</v>
      </c>
      <c r="Z77" s="66">
        <f t="shared" si="262"/>
        <v>0</v>
      </c>
      <c r="AA77" s="66">
        <f t="shared" si="262"/>
        <v>0</v>
      </c>
      <c r="AB77" s="66">
        <f t="shared" si="262"/>
        <v>0</v>
      </c>
      <c r="AC77" s="66">
        <f t="shared" si="262"/>
        <v>0</v>
      </c>
      <c r="AD77" s="66">
        <f t="shared" si="262"/>
        <v>0</v>
      </c>
      <c r="AE77" s="75">
        <f>SUM(S77:AD77)</f>
        <v>0</v>
      </c>
      <c r="AF77" s="66">
        <f t="shared" ref="AF77:AQ77" si="263">AF41</f>
        <v>0</v>
      </c>
      <c r="AG77" s="66">
        <f t="shared" si="263"/>
        <v>0</v>
      </c>
      <c r="AH77" s="66">
        <f t="shared" si="263"/>
        <v>0</v>
      </c>
      <c r="AI77" s="66">
        <f t="shared" si="263"/>
        <v>0</v>
      </c>
      <c r="AJ77" s="66">
        <f t="shared" si="263"/>
        <v>0</v>
      </c>
      <c r="AK77" s="66">
        <f t="shared" si="263"/>
        <v>0</v>
      </c>
      <c r="AL77" s="66">
        <f t="shared" si="263"/>
        <v>0</v>
      </c>
      <c r="AM77" s="66">
        <f t="shared" si="263"/>
        <v>0</v>
      </c>
      <c r="AN77" s="66">
        <f t="shared" si="263"/>
        <v>0</v>
      </c>
      <c r="AO77" s="66">
        <f t="shared" si="263"/>
        <v>0</v>
      </c>
      <c r="AP77" s="66">
        <f t="shared" si="263"/>
        <v>0</v>
      </c>
      <c r="AQ77" s="66">
        <f t="shared" si="263"/>
        <v>0</v>
      </c>
      <c r="AR77" s="75">
        <f>SUM(AF77:AQ77)</f>
        <v>0</v>
      </c>
      <c r="AS77" s="66">
        <f t="shared" ref="AS77:BD77" si="264">AS41</f>
        <v>0</v>
      </c>
      <c r="AT77" s="66">
        <f t="shared" si="264"/>
        <v>0</v>
      </c>
      <c r="AU77" s="66">
        <f t="shared" si="264"/>
        <v>0</v>
      </c>
      <c r="AV77" s="66">
        <f t="shared" si="264"/>
        <v>0</v>
      </c>
      <c r="AW77" s="66">
        <f t="shared" si="264"/>
        <v>0</v>
      </c>
      <c r="AX77" s="66">
        <f t="shared" si="264"/>
        <v>0</v>
      </c>
      <c r="AY77" s="66">
        <f t="shared" si="264"/>
        <v>0</v>
      </c>
      <c r="AZ77" s="66">
        <f t="shared" si="264"/>
        <v>0</v>
      </c>
      <c r="BA77" s="66">
        <f t="shared" si="264"/>
        <v>0</v>
      </c>
      <c r="BB77" s="66">
        <f t="shared" si="264"/>
        <v>0</v>
      </c>
      <c r="BC77" s="66">
        <f t="shared" si="264"/>
        <v>0</v>
      </c>
      <c r="BD77" s="66">
        <f t="shared" si="264"/>
        <v>0</v>
      </c>
      <c r="BE77" s="75">
        <f>SUM(AS77:BD77)</f>
        <v>0</v>
      </c>
      <c r="BF77" s="66">
        <f t="shared" ref="BF77:BQ77" si="265">BF41</f>
        <v>0</v>
      </c>
      <c r="BG77" s="66">
        <f t="shared" si="265"/>
        <v>0</v>
      </c>
      <c r="BH77" s="66">
        <f t="shared" si="265"/>
        <v>0</v>
      </c>
      <c r="BI77" s="66">
        <f t="shared" si="265"/>
        <v>0</v>
      </c>
      <c r="BJ77" s="66">
        <f t="shared" si="265"/>
        <v>0</v>
      </c>
      <c r="BK77" s="66">
        <f t="shared" si="265"/>
        <v>0</v>
      </c>
      <c r="BL77" s="66">
        <f t="shared" si="265"/>
        <v>0</v>
      </c>
      <c r="BM77" s="66">
        <f t="shared" si="265"/>
        <v>0</v>
      </c>
      <c r="BN77" s="66">
        <f t="shared" si="265"/>
        <v>0</v>
      </c>
      <c r="BO77" s="66">
        <f t="shared" si="265"/>
        <v>0</v>
      </c>
      <c r="BP77" s="66">
        <f t="shared" si="265"/>
        <v>0</v>
      </c>
      <c r="BQ77" s="66">
        <f t="shared" si="265"/>
        <v>0</v>
      </c>
      <c r="BR77" s="75">
        <f>SUM(BF77:BQ77)</f>
        <v>0</v>
      </c>
      <c r="BS77" s="66">
        <f t="shared" ref="BS77:CD77" si="266">BS41</f>
        <v>0</v>
      </c>
      <c r="BT77" s="66">
        <f t="shared" si="266"/>
        <v>0</v>
      </c>
      <c r="BU77" s="66">
        <f t="shared" si="266"/>
        <v>0</v>
      </c>
      <c r="BV77" s="66">
        <f t="shared" si="266"/>
        <v>0</v>
      </c>
      <c r="BW77" s="66">
        <f t="shared" si="266"/>
        <v>0</v>
      </c>
      <c r="BX77" s="66">
        <f t="shared" si="266"/>
        <v>0</v>
      </c>
      <c r="BY77" s="66">
        <f t="shared" si="266"/>
        <v>0</v>
      </c>
      <c r="BZ77" s="66">
        <f t="shared" si="266"/>
        <v>0</v>
      </c>
      <c r="CA77" s="66">
        <f t="shared" si="266"/>
        <v>0</v>
      </c>
      <c r="CB77" s="66">
        <f t="shared" si="266"/>
        <v>0</v>
      </c>
      <c r="CC77" s="66">
        <f t="shared" si="266"/>
        <v>0</v>
      </c>
      <c r="CD77" s="66">
        <f t="shared" si="266"/>
        <v>0</v>
      </c>
      <c r="CE77" s="75">
        <f>SUM(BS77:CD77)</f>
        <v>0</v>
      </c>
      <c r="CF77" s="66">
        <f t="shared" ref="CF77:CQ77" si="267">CF41</f>
        <v>0</v>
      </c>
      <c r="CG77" s="66">
        <f t="shared" si="267"/>
        <v>0</v>
      </c>
      <c r="CH77" s="66">
        <f t="shared" si="267"/>
        <v>0</v>
      </c>
      <c r="CI77" s="66">
        <f t="shared" si="267"/>
        <v>0</v>
      </c>
      <c r="CJ77" s="66">
        <f t="shared" si="267"/>
        <v>0</v>
      </c>
      <c r="CK77" s="66">
        <f t="shared" si="267"/>
        <v>0</v>
      </c>
      <c r="CL77" s="66">
        <f t="shared" si="267"/>
        <v>0</v>
      </c>
      <c r="CM77" s="66">
        <f t="shared" si="267"/>
        <v>0</v>
      </c>
      <c r="CN77" s="66">
        <f t="shared" si="267"/>
        <v>0</v>
      </c>
      <c r="CO77" s="66">
        <f t="shared" si="267"/>
        <v>0</v>
      </c>
      <c r="CP77" s="66">
        <f t="shared" si="267"/>
        <v>0</v>
      </c>
      <c r="CQ77" s="66">
        <f t="shared" si="267"/>
        <v>0</v>
      </c>
      <c r="CR77" s="75">
        <f>SUM(CF77:CQ77)</f>
        <v>0</v>
      </c>
      <c r="CS77" s="66">
        <f t="shared" ref="CS77:DD77" si="268">CS41</f>
        <v>0</v>
      </c>
      <c r="CT77" s="66">
        <f t="shared" si="268"/>
        <v>0</v>
      </c>
      <c r="CU77" s="66">
        <f t="shared" si="268"/>
        <v>0</v>
      </c>
      <c r="CV77" s="66">
        <f t="shared" si="268"/>
        <v>0</v>
      </c>
      <c r="CW77" s="66">
        <f t="shared" si="268"/>
        <v>0</v>
      </c>
      <c r="CX77" s="66">
        <f t="shared" si="268"/>
        <v>0</v>
      </c>
      <c r="CY77" s="66">
        <f t="shared" si="268"/>
        <v>0</v>
      </c>
      <c r="CZ77" s="66">
        <f t="shared" si="268"/>
        <v>0</v>
      </c>
      <c r="DA77" s="66">
        <f t="shared" si="268"/>
        <v>0</v>
      </c>
      <c r="DB77" s="66">
        <f t="shared" si="268"/>
        <v>0</v>
      </c>
      <c r="DC77" s="66">
        <f t="shared" si="268"/>
        <v>0</v>
      </c>
      <c r="DD77" s="66">
        <f t="shared" si="268"/>
        <v>0</v>
      </c>
      <c r="DE77" s="75">
        <f>SUM(CS77:DD77)</f>
        <v>0</v>
      </c>
      <c r="DF77" s="66">
        <f t="shared" ref="DF77:DQ77" si="269">DF41</f>
        <v>0</v>
      </c>
      <c r="DG77" s="66">
        <f t="shared" si="269"/>
        <v>0</v>
      </c>
      <c r="DH77" s="66">
        <f t="shared" si="269"/>
        <v>0</v>
      </c>
      <c r="DI77" s="66">
        <f t="shared" si="269"/>
        <v>0</v>
      </c>
      <c r="DJ77" s="66">
        <f t="shared" si="269"/>
        <v>0</v>
      </c>
      <c r="DK77" s="66">
        <f t="shared" si="269"/>
        <v>0</v>
      </c>
      <c r="DL77" s="66">
        <f t="shared" si="269"/>
        <v>0</v>
      </c>
      <c r="DM77" s="66">
        <f t="shared" si="269"/>
        <v>0</v>
      </c>
      <c r="DN77" s="66">
        <f t="shared" si="269"/>
        <v>0</v>
      </c>
      <c r="DO77" s="66">
        <f t="shared" si="269"/>
        <v>0</v>
      </c>
      <c r="DP77" s="66">
        <f t="shared" si="269"/>
        <v>0</v>
      </c>
      <c r="DQ77" s="66">
        <f t="shared" si="269"/>
        <v>0</v>
      </c>
      <c r="DR77" s="75">
        <f>SUM(DF77:DQ77)</f>
        <v>0</v>
      </c>
      <c r="DS77" s="66">
        <f t="shared" ref="DS77:ED77" si="270">DS41</f>
        <v>0</v>
      </c>
      <c r="DT77" s="66">
        <f t="shared" si="270"/>
        <v>0</v>
      </c>
      <c r="DU77" s="66">
        <f t="shared" si="270"/>
        <v>0</v>
      </c>
      <c r="DV77" s="66">
        <f t="shared" si="270"/>
        <v>0</v>
      </c>
      <c r="DW77" s="66">
        <f t="shared" si="270"/>
        <v>0</v>
      </c>
      <c r="DX77" s="66">
        <f t="shared" si="270"/>
        <v>0</v>
      </c>
      <c r="DY77" s="66">
        <f t="shared" si="270"/>
        <v>0</v>
      </c>
      <c r="DZ77" s="66">
        <f t="shared" si="270"/>
        <v>0</v>
      </c>
      <c r="EA77" s="66">
        <f t="shared" si="270"/>
        <v>0</v>
      </c>
      <c r="EB77" s="66">
        <f t="shared" si="270"/>
        <v>0</v>
      </c>
      <c r="EC77" s="66">
        <f t="shared" si="270"/>
        <v>0</v>
      </c>
      <c r="ED77" s="66">
        <f t="shared" si="270"/>
        <v>0</v>
      </c>
      <c r="EE77" s="76">
        <f>SUM(DS77:ED77)</f>
        <v>0</v>
      </c>
    </row>
    <row r="78" spans="1:135" x14ac:dyDescent="0.2">
      <c r="D78" s="30" t="s">
        <v>111</v>
      </c>
      <c r="F78" s="66">
        <f t="shared" ref="F78:Q78" si="271">F53</f>
        <v>0</v>
      </c>
      <c r="G78" s="66">
        <f t="shared" si="271"/>
        <v>0</v>
      </c>
      <c r="H78" s="66">
        <f t="shared" si="271"/>
        <v>0</v>
      </c>
      <c r="I78" s="66">
        <f t="shared" si="271"/>
        <v>0</v>
      </c>
      <c r="J78" s="66">
        <f t="shared" si="271"/>
        <v>0</v>
      </c>
      <c r="K78" s="66">
        <f t="shared" si="271"/>
        <v>0</v>
      </c>
      <c r="L78" s="66">
        <f t="shared" si="271"/>
        <v>0</v>
      </c>
      <c r="M78" s="66">
        <f t="shared" si="271"/>
        <v>0</v>
      </c>
      <c r="N78" s="66">
        <f t="shared" si="271"/>
        <v>0</v>
      </c>
      <c r="O78" s="66">
        <f t="shared" si="271"/>
        <v>0</v>
      </c>
      <c r="P78" s="66">
        <f t="shared" si="271"/>
        <v>991</v>
      </c>
      <c r="Q78" s="66">
        <f t="shared" si="271"/>
        <v>991</v>
      </c>
      <c r="R78" s="75">
        <f>SUM(F78:Q78)</f>
        <v>1982</v>
      </c>
      <c r="S78" s="66">
        <f t="shared" ref="S78:AD78" si="272">S53</f>
        <v>991</v>
      </c>
      <c r="T78" s="66">
        <f t="shared" si="272"/>
        <v>991</v>
      </c>
      <c r="U78" s="66">
        <f t="shared" si="272"/>
        <v>991</v>
      </c>
      <c r="V78" s="66">
        <f t="shared" si="272"/>
        <v>991</v>
      </c>
      <c r="W78" s="66">
        <f t="shared" si="272"/>
        <v>991</v>
      </c>
      <c r="X78" s="66">
        <f t="shared" si="272"/>
        <v>991</v>
      </c>
      <c r="Y78" s="66">
        <f t="shared" si="272"/>
        <v>991</v>
      </c>
      <c r="Z78" s="66">
        <f t="shared" si="272"/>
        <v>991</v>
      </c>
      <c r="AA78" s="66">
        <f t="shared" si="272"/>
        <v>991</v>
      </c>
      <c r="AB78" s="66">
        <f t="shared" si="272"/>
        <v>991</v>
      </c>
      <c r="AC78" s="66">
        <f t="shared" si="272"/>
        <v>991</v>
      </c>
      <c r="AD78" s="66">
        <f t="shared" si="272"/>
        <v>991</v>
      </c>
      <c r="AE78" s="75">
        <f>SUM(S78:AD78)</f>
        <v>11892</v>
      </c>
      <c r="AF78" s="66">
        <f t="shared" ref="AF78:AQ78" si="273">AF53</f>
        <v>991</v>
      </c>
      <c r="AG78" s="66">
        <f t="shared" si="273"/>
        <v>991</v>
      </c>
      <c r="AH78" s="66">
        <f t="shared" si="273"/>
        <v>991</v>
      </c>
      <c r="AI78" s="66">
        <f t="shared" si="273"/>
        <v>991</v>
      </c>
      <c r="AJ78" s="66">
        <f t="shared" si="273"/>
        <v>991</v>
      </c>
      <c r="AK78" s="66">
        <f t="shared" si="273"/>
        <v>991</v>
      </c>
      <c r="AL78" s="66">
        <f t="shared" si="273"/>
        <v>991</v>
      </c>
      <c r="AM78" s="66">
        <f t="shared" si="273"/>
        <v>991</v>
      </c>
      <c r="AN78" s="66">
        <f t="shared" si="273"/>
        <v>991</v>
      </c>
      <c r="AO78" s="66">
        <f t="shared" si="273"/>
        <v>991</v>
      </c>
      <c r="AP78" s="66">
        <f t="shared" si="273"/>
        <v>991</v>
      </c>
      <c r="AQ78" s="66">
        <f t="shared" si="273"/>
        <v>991</v>
      </c>
      <c r="AR78" s="75">
        <f>SUM(AF78:AQ78)</f>
        <v>11892</v>
      </c>
      <c r="AS78" s="66">
        <f t="shared" ref="AS78:BD78" si="274">AS53</f>
        <v>991</v>
      </c>
      <c r="AT78" s="66">
        <f t="shared" si="274"/>
        <v>991</v>
      </c>
      <c r="AU78" s="66">
        <f t="shared" si="274"/>
        <v>991</v>
      </c>
      <c r="AV78" s="66">
        <f t="shared" si="274"/>
        <v>991</v>
      </c>
      <c r="AW78" s="66">
        <f t="shared" si="274"/>
        <v>991</v>
      </c>
      <c r="AX78" s="66">
        <f t="shared" si="274"/>
        <v>991</v>
      </c>
      <c r="AY78" s="66">
        <f t="shared" si="274"/>
        <v>991</v>
      </c>
      <c r="AZ78" s="66">
        <f t="shared" si="274"/>
        <v>991</v>
      </c>
      <c r="BA78" s="66">
        <f t="shared" si="274"/>
        <v>991</v>
      </c>
      <c r="BB78" s="66">
        <f t="shared" si="274"/>
        <v>991</v>
      </c>
      <c r="BC78" s="66">
        <f t="shared" si="274"/>
        <v>991</v>
      </c>
      <c r="BD78" s="66">
        <f t="shared" si="274"/>
        <v>991</v>
      </c>
      <c r="BE78" s="75">
        <f>SUM(AS78:BD78)</f>
        <v>11892</v>
      </c>
      <c r="BF78" s="66">
        <f t="shared" ref="BF78:BQ78" si="275">BF53</f>
        <v>991</v>
      </c>
      <c r="BG78" s="66">
        <f t="shared" si="275"/>
        <v>991</v>
      </c>
      <c r="BH78" s="66">
        <f t="shared" si="275"/>
        <v>991</v>
      </c>
      <c r="BI78" s="66">
        <f t="shared" si="275"/>
        <v>991</v>
      </c>
      <c r="BJ78" s="66">
        <f t="shared" si="275"/>
        <v>991</v>
      </c>
      <c r="BK78" s="66">
        <f t="shared" si="275"/>
        <v>991</v>
      </c>
      <c r="BL78" s="66">
        <f t="shared" si="275"/>
        <v>991</v>
      </c>
      <c r="BM78" s="66">
        <f t="shared" si="275"/>
        <v>991</v>
      </c>
      <c r="BN78" s="66">
        <f t="shared" si="275"/>
        <v>991</v>
      </c>
      <c r="BO78" s="66">
        <f t="shared" si="275"/>
        <v>991</v>
      </c>
      <c r="BP78" s="66">
        <f t="shared" si="275"/>
        <v>991</v>
      </c>
      <c r="BQ78" s="66">
        <f t="shared" si="275"/>
        <v>991</v>
      </c>
      <c r="BR78" s="75">
        <f>SUM(BF78:BQ78)</f>
        <v>11892</v>
      </c>
      <c r="BS78" s="66">
        <f t="shared" ref="BS78:CD78" si="276">BS53</f>
        <v>991</v>
      </c>
      <c r="BT78" s="66">
        <f t="shared" si="276"/>
        <v>991</v>
      </c>
      <c r="BU78" s="66">
        <f t="shared" si="276"/>
        <v>991</v>
      </c>
      <c r="BV78" s="66">
        <f t="shared" si="276"/>
        <v>991</v>
      </c>
      <c r="BW78" s="66">
        <f t="shared" si="276"/>
        <v>991</v>
      </c>
      <c r="BX78" s="66">
        <f t="shared" si="276"/>
        <v>991</v>
      </c>
      <c r="BY78" s="66">
        <f t="shared" si="276"/>
        <v>991</v>
      </c>
      <c r="BZ78" s="66">
        <f t="shared" si="276"/>
        <v>991</v>
      </c>
      <c r="CA78" s="66">
        <f t="shared" si="276"/>
        <v>991</v>
      </c>
      <c r="CB78" s="66">
        <f t="shared" si="276"/>
        <v>991</v>
      </c>
      <c r="CC78" s="66">
        <f t="shared" si="276"/>
        <v>0</v>
      </c>
      <c r="CD78" s="66">
        <f t="shared" si="276"/>
        <v>0</v>
      </c>
      <c r="CE78" s="75">
        <f>SUM(BS78:CD78)</f>
        <v>9910</v>
      </c>
      <c r="CF78" s="66">
        <f t="shared" ref="CF78:CQ78" si="277">CF53</f>
        <v>0</v>
      </c>
      <c r="CG78" s="66">
        <f t="shared" si="277"/>
        <v>0</v>
      </c>
      <c r="CH78" s="66">
        <f t="shared" si="277"/>
        <v>0</v>
      </c>
      <c r="CI78" s="66">
        <f t="shared" si="277"/>
        <v>0</v>
      </c>
      <c r="CJ78" s="66">
        <f t="shared" si="277"/>
        <v>0</v>
      </c>
      <c r="CK78" s="66">
        <f t="shared" si="277"/>
        <v>0</v>
      </c>
      <c r="CL78" s="66">
        <f t="shared" si="277"/>
        <v>0</v>
      </c>
      <c r="CM78" s="66">
        <f t="shared" si="277"/>
        <v>0</v>
      </c>
      <c r="CN78" s="66">
        <f t="shared" si="277"/>
        <v>0</v>
      </c>
      <c r="CO78" s="66">
        <f t="shared" si="277"/>
        <v>0</v>
      </c>
      <c r="CP78" s="66">
        <f t="shared" si="277"/>
        <v>0</v>
      </c>
      <c r="CQ78" s="66">
        <f t="shared" si="277"/>
        <v>0</v>
      </c>
      <c r="CR78" s="75">
        <f>SUM(CF78:CQ78)</f>
        <v>0</v>
      </c>
      <c r="CS78" s="66">
        <f t="shared" ref="CS78:DD78" si="278">CS53</f>
        <v>0</v>
      </c>
      <c r="CT78" s="66">
        <f t="shared" si="278"/>
        <v>0</v>
      </c>
      <c r="CU78" s="66">
        <f t="shared" si="278"/>
        <v>0</v>
      </c>
      <c r="CV78" s="66">
        <f t="shared" si="278"/>
        <v>0</v>
      </c>
      <c r="CW78" s="66">
        <f t="shared" si="278"/>
        <v>0</v>
      </c>
      <c r="CX78" s="66">
        <f t="shared" si="278"/>
        <v>0</v>
      </c>
      <c r="CY78" s="66">
        <f t="shared" si="278"/>
        <v>0</v>
      </c>
      <c r="CZ78" s="66">
        <f t="shared" si="278"/>
        <v>0</v>
      </c>
      <c r="DA78" s="66">
        <f t="shared" si="278"/>
        <v>0</v>
      </c>
      <c r="DB78" s="66">
        <f t="shared" si="278"/>
        <v>0</v>
      </c>
      <c r="DC78" s="66">
        <f t="shared" si="278"/>
        <v>0</v>
      </c>
      <c r="DD78" s="66">
        <f t="shared" si="278"/>
        <v>0</v>
      </c>
      <c r="DE78" s="75">
        <f>SUM(CS78:DD78)</f>
        <v>0</v>
      </c>
      <c r="DF78" s="66">
        <f t="shared" ref="DF78:DQ78" si="279">DF53</f>
        <v>0</v>
      </c>
      <c r="DG78" s="66">
        <f t="shared" si="279"/>
        <v>0</v>
      </c>
      <c r="DH78" s="66">
        <f t="shared" si="279"/>
        <v>0</v>
      </c>
      <c r="DI78" s="66">
        <f t="shared" si="279"/>
        <v>0</v>
      </c>
      <c r="DJ78" s="66">
        <f t="shared" si="279"/>
        <v>0</v>
      </c>
      <c r="DK78" s="66">
        <f t="shared" si="279"/>
        <v>0</v>
      </c>
      <c r="DL78" s="66">
        <f t="shared" si="279"/>
        <v>0</v>
      </c>
      <c r="DM78" s="66">
        <f t="shared" si="279"/>
        <v>0</v>
      </c>
      <c r="DN78" s="66">
        <f t="shared" si="279"/>
        <v>0</v>
      </c>
      <c r="DO78" s="66">
        <f t="shared" si="279"/>
        <v>0</v>
      </c>
      <c r="DP78" s="66">
        <f t="shared" si="279"/>
        <v>0</v>
      </c>
      <c r="DQ78" s="66">
        <f t="shared" si="279"/>
        <v>0</v>
      </c>
      <c r="DR78" s="75">
        <f>SUM(DF78:DQ78)</f>
        <v>0</v>
      </c>
      <c r="DS78" s="66">
        <f t="shared" ref="DS78:ED78" si="280">DS53</f>
        <v>0</v>
      </c>
      <c r="DT78" s="66">
        <f t="shared" si="280"/>
        <v>0</v>
      </c>
      <c r="DU78" s="66">
        <f t="shared" si="280"/>
        <v>0</v>
      </c>
      <c r="DV78" s="66">
        <f t="shared" si="280"/>
        <v>0</v>
      </c>
      <c r="DW78" s="66">
        <f t="shared" si="280"/>
        <v>0</v>
      </c>
      <c r="DX78" s="66">
        <f t="shared" si="280"/>
        <v>0</v>
      </c>
      <c r="DY78" s="66">
        <f t="shared" si="280"/>
        <v>0</v>
      </c>
      <c r="DZ78" s="66">
        <f t="shared" si="280"/>
        <v>0</v>
      </c>
      <c r="EA78" s="66">
        <f t="shared" si="280"/>
        <v>0</v>
      </c>
      <c r="EB78" s="66">
        <f t="shared" si="280"/>
        <v>0</v>
      </c>
      <c r="EC78" s="66">
        <f t="shared" si="280"/>
        <v>0</v>
      </c>
      <c r="ED78" s="66">
        <f t="shared" si="280"/>
        <v>0</v>
      </c>
      <c r="EE78" s="76">
        <f>SUM(DS78:ED78)</f>
        <v>0</v>
      </c>
    </row>
    <row r="79" spans="1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1:135" x14ac:dyDescent="0.2">
      <c r="D80" s="30" t="s">
        <v>113</v>
      </c>
      <c r="F80" s="66">
        <f t="shared" ref="F80:Q80" si="281">(F76+F78+F79)*$C$83</f>
        <v>0</v>
      </c>
      <c r="G80" s="66">
        <f t="shared" si="281"/>
        <v>0</v>
      </c>
      <c r="H80" s="66">
        <f t="shared" si="281"/>
        <v>0</v>
      </c>
      <c r="I80" s="66">
        <f t="shared" si="281"/>
        <v>0</v>
      </c>
      <c r="J80" s="66">
        <f t="shared" si="281"/>
        <v>0</v>
      </c>
      <c r="K80" s="66">
        <f t="shared" si="281"/>
        <v>0</v>
      </c>
      <c r="L80" s="66">
        <f t="shared" si="281"/>
        <v>700</v>
      </c>
      <c r="M80" s="66">
        <f t="shared" si="281"/>
        <v>0</v>
      </c>
      <c r="N80" s="66">
        <f t="shared" si="281"/>
        <v>0</v>
      </c>
      <c r="O80" s="66">
        <f t="shared" si="281"/>
        <v>0</v>
      </c>
      <c r="P80" s="66">
        <f t="shared" si="281"/>
        <v>1032.2</v>
      </c>
      <c r="Q80" s="66">
        <f t="shared" si="281"/>
        <v>772.2</v>
      </c>
      <c r="R80" s="75">
        <f>SUM(F80:Q80)</f>
        <v>2504.4</v>
      </c>
      <c r="S80" s="66">
        <f t="shared" ref="S80:AD80" si="282">(S76+S78+S79)*$C$83</f>
        <v>330.20000000000005</v>
      </c>
      <c r="T80" s="66">
        <f t="shared" si="282"/>
        <v>661.6</v>
      </c>
      <c r="U80" s="66">
        <f t="shared" si="282"/>
        <v>417.20000000000005</v>
      </c>
      <c r="V80" s="66">
        <f t="shared" si="282"/>
        <v>337.20000000000005</v>
      </c>
      <c r="W80" s="66">
        <f t="shared" si="282"/>
        <v>343.20000000000005</v>
      </c>
      <c r="X80" s="66">
        <f t="shared" si="282"/>
        <v>343.20000000000005</v>
      </c>
      <c r="Y80" s="66">
        <f t="shared" si="282"/>
        <v>343.20000000000005</v>
      </c>
      <c r="Z80" s="66">
        <f t="shared" si="282"/>
        <v>343.20000000000005</v>
      </c>
      <c r="AA80" s="66">
        <f t="shared" si="282"/>
        <v>343.20000000000005</v>
      </c>
      <c r="AB80" s="66">
        <f t="shared" si="282"/>
        <v>343.20000000000005</v>
      </c>
      <c r="AC80" s="66">
        <f t="shared" si="282"/>
        <v>343.20000000000005</v>
      </c>
      <c r="AD80" s="66">
        <f t="shared" si="282"/>
        <v>343.20000000000005</v>
      </c>
      <c r="AE80" s="75">
        <f>SUM(S80:AD80)</f>
        <v>4491.7999999999993</v>
      </c>
      <c r="AF80" s="66">
        <f t="shared" ref="AF80:AQ80" si="283">(AF76+AF78+AF79)*$C$83</f>
        <v>332.20000000000005</v>
      </c>
      <c r="AG80" s="66">
        <f t="shared" si="283"/>
        <v>332.20000000000005</v>
      </c>
      <c r="AH80" s="66">
        <f t="shared" si="283"/>
        <v>332.20000000000005</v>
      </c>
      <c r="AI80" s="66">
        <f t="shared" si="283"/>
        <v>332.20000000000005</v>
      </c>
      <c r="AJ80" s="66">
        <f t="shared" si="283"/>
        <v>332.20000000000005</v>
      </c>
      <c r="AK80" s="66">
        <f t="shared" si="283"/>
        <v>332.20000000000005</v>
      </c>
      <c r="AL80" s="66">
        <f t="shared" si="283"/>
        <v>332.20000000000005</v>
      </c>
      <c r="AM80" s="66">
        <f t="shared" si="283"/>
        <v>332.20000000000005</v>
      </c>
      <c r="AN80" s="66">
        <f t="shared" si="283"/>
        <v>332.20000000000005</v>
      </c>
      <c r="AO80" s="66">
        <f t="shared" si="283"/>
        <v>332.20000000000005</v>
      </c>
      <c r="AP80" s="66">
        <f t="shared" si="283"/>
        <v>332.20000000000005</v>
      </c>
      <c r="AQ80" s="66">
        <f t="shared" si="283"/>
        <v>332.20000000000005</v>
      </c>
      <c r="AR80" s="75">
        <f>SUM(AF80:AQ80)</f>
        <v>3986.3999999999996</v>
      </c>
      <c r="AS80" s="66">
        <f t="shared" ref="AS80:BD80" si="284">(AS76+AS78+AS79)*$C$83</f>
        <v>332.20000000000005</v>
      </c>
      <c r="AT80" s="66">
        <f t="shared" si="284"/>
        <v>332.20000000000005</v>
      </c>
      <c r="AU80" s="66">
        <f t="shared" si="284"/>
        <v>332.20000000000005</v>
      </c>
      <c r="AV80" s="66">
        <f t="shared" si="284"/>
        <v>332.20000000000005</v>
      </c>
      <c r="AW80" s="66">
        <f t="shared" si="284"/>
        <v>332.20000000000005</v>
      </c>
      <c r="AX80" s="66">
        <f t="shared" si="284"/>
        <v>332.20000000000005</v>
      </c>
      <c r="AY80" s="66">
        <f t="shared" si="284"/>
        <v>332.20000000000005</v>
      </c>
      <c r="AZ80" s="66">
        <f t="shared" si="284"/>
        <v>332.20000000000005</v>
      </c>
      <c r="BA80" s="66">
        <f t="shared" si="284"/>
        <v>332.20000000000005</v>
      </c>
      <c r="BB80" s="66">
        <f t="shared" si="284"/>
        <v>332.20000000000005</v>
      </c>
      <c r="BC80" s="66">
        <f t="shared" si="284"/>
        <v>332.20000000000005</v>
      </c>
      <c r="BD80" s="66">
        <f t="shared" si="284"/>
        <v>332.20000000000005</v>
      </c>
      <c r="BE80" s="75">
        <f>SUM(AS80:BD80)</f>
        <v>3986.3999999999996</v>
      </c>
      <c r="BF80" s="66">
        <f t="shared" ref="BF80:BQ80" si="285">(BF76+BF78+BF79)*$C$83</f>
        <v>332.20000000000005</v>
      </c>
      <c r="BG80" s="66">
        <f t="shared" si="285"/>
        <v>332.20000000000005</v>
      </c>
      <c r="BH80" s="66">
        <f t="shared" si="285"/>
        <v>332.20000000000005</v>
      </c>
      <c r="BI80" s="66">
        <f t="shared" si="285"/>
        <v>332.20000000000005</v>
      </c>
      <c r="BJ80" s="66">
        <f t="shared" si="285"/>
        <v>332.20000000000005</v>
      </c>
      <c r="BK80" s="66">
        <f t="shared" si="285"/>
        <v>332.20000000000005</v>
      </c>
      <c r="BL80" s="66">
        <f t="shared" si="285"/>
        <v>332.20000000000005</v>
      </c>
      <c r="BM80" s="66">
        <f t="shared" si="285"/>
        <v>332.20000000000005</v>
      </c>
      <c r="BN80" s="66">
        <f t="shared" si="285"/>
        <v>332.20000000000005</v>
      </c>
      <c r="BO80" s="66">
        <f t="shared" si="285"/>
        <v>332.20000000000005</v>
      </c>
      <c r="BP80" s="66">
        <f t="shared" si="285"/>
        <v>332.20000000000005</v>
      </c>
      <c r="BQ80" s="66">
        <f t="shared" si="285"/>
        <v>332.20000000000005</v>
      </c>
      <c r="BR80" s="75">
        <f>SUM(BF80:BQ80)</f>
        <v>3986.3999999999996</v>
      </c>
      <c r="BS80" s="66">
        <f t="shared" ref="BS80:CD80" si="286">(BS76+BS78+BS79)*$C$83</f>
        <v>332.20000000000005</v>
      </c>
      <c r="BT80" s="66">
        <f t="shared" si="286"/>
        <v>332.20000000000005</v>
      </c>
      <c r="BU80" s="66">
        <f t="shared" si="286"/>
        <v>332.20000000000005</v>
      </c>
      <c r="BV80" s="66">
        <f t="shared" si="286"/>
        <v>332.20000000000005</v>
      </c>
      <c r="BW80" s="66">
        <f t="shared" si="286"/>
        <v>332.20000000000005</v>
      </c>
      <c r="BX80" s="66">
        <f t="shared" si="286"/>
        <v>332.20000000000005</v>
      </c>
      <c r="BY80" s="66">
        <f t="shared" si="286"/>
        <v>332.20000000000005</v>
      </c>
      <c r="BZ80" s="66">
        <f t="shared" si="286"/>
        <v>332.20000000000005</v>
      </c>
      <c r="CA80" s="66">
        <f t="shared" si="286"/>
        <v>332.20000000000005</v>
      </c>
      <c r="CB80" s="66">
        <f t="shared" si="286"/>
        <v>332.20000000000005</v>
      </c>
      <c r="CC80" s="66">
        <f t="shared" si="286"/>
        <v>134</v>
      </c>
      <c r="CD80" s="66">
        <f t="shared" si="286"/>
        <v>134</v>
      </c>
      <c r="CE80" s="75">
        <f>SUM(BS80:CD80)</f>
        <v>3590</v>
      </c>
      <c r="CF80" s="66">
        <f t="shared" ref="CF80:CQ80" si="287">(CF76+CF78+CF79)*$C$83</f>
        <v>134</v>
      </c>
      <c r="CG80" s="66">
        <f t="shared" si="287"/>
        <v>134</v>
      </c>
      <c r="CH80" s="66">
        <f t="shared" si="287"/>
        <v>134</v>
      </c>
      <c r="CI80" s="66">
        <f t="shared" si="287"/>
        <v>134</v>
      </c>
      <c r="CJ80" s="66">
        <f t="shared" si="287"/>
        <v>134</v>
      </c>
      <c r="CK80" s="66">
        <f t="shared" si="287"/>
        <v>134</v>
      </c>
      <c r="CL80" s="66">
        <f t="shared" si="287"/>
        <v>134</v>
      </c>
      <c r="CM80" s="66">
        <f t="shared" si="287"/>
        <v>134</v>
      </c>
      <c r="CN80" s="66">
        <f t="shared" si="287"/>
        <v>134</v>
      </c>
      <c r="CO80" s="66">
        <f t="shared" si="287"/>
        <v>134</v>
      </c>
      <c r="CP80" s="66">
        <f t="shared" si="287"/>
        <v>134</v>
      </c>
      <c r="CQ80" s="66">
        <f t="shared" si="287"/>
        <v>134</v>
      </c>
      <c r="CR80" s="75">
        <f>SUM(CF80:CQ80)</f>
        <v>1608</v>
      </c>
      <c r="CS80" s="66">
        <f t="shared" ref="CS80:DD80" si="288">(CS76+CS78+CS79)*$C$83</f>
        <v>134</v>
      </c>
      <c r="CT80" s="66">
        <f t="shared" si="288"/>
        <v>134</v>
      </c>
      <c r="CU80" s="66">
        <f t="shared" si="288"/>
        <v>134</v>
      </c>
      <c r="CV80" s="66">
        <f t="shared" si="288"/>
        <v>134</v>
      </c>
      <c r="CW80" s="66">
        <f t="shared" si="288"/>
        <v>134</v>
      </c>
      <c r="CX80" s="66">
        <f t="shared" si="288"/>
        <v>134</v>
      </c>
      <c r="CY80" s="66">
        <f t="shared" si="288"/>
        <v>134</v>
      </c>
      <c r="CZ80" s="66">
        <f t="shared" si="288"/>
        <v>134</v>
      </c>
      <c r="DA80" s="66">
        <f t="shared" si="288"/>
        <v>134</v>
      </c>
      <c r="DB80" s="66">
        <f t="shared" si="288"/>
        <v>134</v>
      </c>
      <c r="DC80" s="66">
        <f t="shared" si="288"/>
        <v>134</v>
      </c>
      <c r="DD80" s="66">
        <f t="shared" si="288"/>
        <v>134</v>
      </c>
      <c r="DE80" s="75">
        <f>SUM(CS80:DD80)</f>
        <v>1608</v>
      </c>
      <c r="DF80" s="66">
        <f t="shared" ref="DF80:DQ80" si="289">(DF76+DF78+DF79)*$C$83</f>
        <v>134</v>
      </c>
      <c r="DG80" s="66">
        <f t="shared" si="289"/>
        <v>134</v>
      </c>
      <c r="DH80" s="66">
        <f t="shared" si="289"/>
        <v>134</v>
      </c>
      <c r="DI80" s="66">
        <f t="shared" si="289"/>
        <v>134</v>
      </c>
      <c r="DJ80" s="66">
        <f t="shared" si="289"/>
        <v>134</v>
      </c>
      <c r="DK80" s="66">
        <f t="shared" si="289"/>
        <v>134</v>
      </c>
      <c r="DL80" s="66">
        <f t="shared" si="289"/>
        <v>134</v>
      </c>
      <c r="DM80" s="66">
        <f t="shared" si="289"/>
        <v>134</v>
      </c>
      <c r="DN80" s="66">
        <f t="shared" si="289"/>
        <v>134</v>
      </c>
      <c r="DO80" s="66">
        <f t="shared" si="289"/>
        <v>134</v>
      </c>
      <c r="DP80" s="66">
        <f t="shared" si="289"/>
        <v>134</v>
      </c>
      <c r="DQ80" s="66">
        <f t="shared" si="289"/>
        <v>134</v>
      </c>
      <c r="DR80" s="75">
        <f>SUM(DF80:DQ80)</f>
        <v>1608</v>
      </c>
      <c r="DS80" s="66">
        <f t="shared" ref="DS80:ED80" si="290">(DS76+DS78+DS79)*$C$83</f>
        <v>134</v>
      </c>
      <c r="DT80" s="66">
        <f t="shared" si="290"/>
        <v>134</v>
      </c>
      <c r="DU80" s="66">
        <f t="shared" si="290"/>
        <v>134</v>
      </c>
      <c r="DV80" s="66">
        <f t="shared" si="290"/>
        <v>134</v>
      </c>
      <c r="DW80" s="66">
        <f t="shared" si="290"/>
        <v>134</v>
      </c>
      <c r="DX80" s="66">
        <f t="shared" si="290"/>
        <v>134</v>
      </c>
      <c r="DY80" s="66">
        <f t="shared" si="290"/>
        <v>134</v>
      </c>
      <c r="DZ80" s="66">
        <f t="shared" si="290"/>
        <v>134</v>
      </c>
      <c r="EA80" s="66">
        <f t="shared" si="290"/>
        <v>134</v>
      </c>
      <c r="EB80" s="66">
        <f t="shared" si="290"/>
        <v>134</v>
      </c>
      <c r="EC80" s="66">
        <f t="shared" si="290"/>
        <v>134</v>
      </c>
      <c r="ED80" s="66">
        <f t="shared" si="290"/>
        <v>134</v>
      </c>
      <c r="EE80" s="76">
        <f>SUM(DS80:ED80)</f>
        <v>1608</v>
      </c>
    </row>
    <row r="81" spans="1:135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1:135" x14ac:dyDescent="0.2">
      <c r="D82" s="31" t="s">
        <v>114</v>
      </c>
      <c r="E82" s="69"/>
      <c r="F82" s="66">
        <f t="shared" ref="F82:Q82" si="291">F72-F80</f>
        <v>0</v>
      </c>
      <c r="G82" s="66">
        <f t="shared" si="291"/>
        <v>0</v>
      </c>
      <c r="H82" s="66">
        <f t="shared" si="291"/>
        <v>0</v>
      </c>
      <c r="I82" s="66">
        <f t="shared" si="291"/>
        <v>0</v>
      </c>
      <c r="J82" s="66">
        <f t="shared" si="291"/>
        <v>0</v>
      </c>
      <c r="K82" s="66">
        <f t="shared" si="291"/>
        <v>0</v>
      </c>
      <c r="L82" s="66">
        <f t="shared" si="291"/>
        <v>-700</v>
      </c>
      <c r="M82" s="66">
        <f t="shared" si="291"/>
        <v>0</v>
      </c>
      <c r="N82" s="66">
        <f t="shared" si="291"/>
        <v>0</v>
      </c>
      <c r="O82" s="66">
        <f t="shared" si="291"/>
        <v>0</v>
      </c>
      <c r="P82" s="66">
        <f t="shared" si="291"/>
        <v>-1032.2</v>
      </c>
      <c r="Q82" s="66">
        <f t="shared" si="291"/>
        <v>-372.20000000000005</v>
      </c>
      <c r="R82" s="75">
        <f>SUM(F82:Q82)</f>
        <v>-2104.4</v>
      </c>
      <c r="S82" s="66">
        <f t="shared" ref="S82:AD82" si="292">S72-S80</f>
        <v>69.799999999999955</v>
      </c>
      <c r="T82" s="66">
        <f t="shared" si="292"/>
        <v>-261.60000000000002</v>
      </c>
      <c r="U82" s="66">
        <f t="shared" si="292"/>
        <v>-17.200000000000045</v>
      </c>
      <c r="V82" s="66">
        <f t="shared" si="292"/>
        <v>362.79999999999995</v>
      </c>
      <c r="W82" s="66">
        <f t="shared" si="292"/>
        <v>1016.8</v>
      </c>
      <c r="X82" s="66">
        <f t="shared" si="292"/>
        <v>1016.8</v>
      </c>
      <c r="Y82" s="66">
        <f t="shared" si="292"/>
        <v>1016.8</v>
      </c>
      <c r="Z82" s="66">
        <f t="shared" si="292"/>
        <v>1016.8</v>
      </c>
      <c r="AA82" s="66">
        <f t="shared" si="292"/>
        <v>1016.8</v>
      </c>
      <c r="AB82" s="66">
        <f t="shared" si="292"/>
        <v>1016.8</v>
      </c>
      <c r="AC82" s="66">
        <f t="shared" si="292"/>
        <v>1016.8</v>
      </c>
      <c r="AD82" s="66">
        <f t="shared" si="292"/>
        <v>1016.8</v>
      </c>
      <c r="AE82" s="75">
        <f>SUM(S82:AD82)</f>
        <v>8288.2000000000007</v>
      </c>
      <c r="AF82" s="66">
        <f t="shared" ref="AF82:AQ82" si="293">AF72-AF80</f>
        <v>1027.8</v>
      </c>
      <c r="AG82" s="66">
        <f t="shared" si="293"/>
        <v>1027.8</v>
      </c>
      <c r="AH82" s="66">
        <f t="shared" si="293"/>
        <v>1027.8</v>
      </c>
      <c r="AI82" s="66">
        <f t="shared" si="293"/>
        <v>1027.8</v>
      </c>
      <c r="AJ82" s="66">
        <f t="shared" si="293"/>
        <v>1027.8</v>
      </c>
      <c r="AK82" s="66">
        <f t="shared" si="293"/>
        <v>1027.8</v>
      </c>
      <c r="AL82" s="66">
        <f t="shared" si="293"/>
        <v>1027.8</v>
      </c>
      <c r="AM82" s="66">
        <f t="shared" si="293"/>
        <v>1027.8</v>
      </c>
      <c r="AN82" s="66">
        <f t="shared" si="293"/>
        <v>1027.8</v>
      </c>
      <c r="AO82" s="66">
        <f t="shared" si="293"/>
        <v>1027.8</v>
      </c>
      <c r="AP82" s="66">
        <f t="shared" si="293"/>
        <v>1027.8</v>
      </c>
      <c r="AQ82" s="66">
        <f t="shared" si="293"/>
        <v>1027.8</v>
      </c>
      <c r="AR82" s="75">
        <f>SUM(AF82:AQ82)</f>
        <v>12333.599999999997</v>
      </c>
      <c r="AS82" s="66">
        <f t="shared" ref="AS82:BD82" si="294">AS72-AS80</f>
        <v>1027.8</v>
      </c>
      <c r="AT82" s="66">
        <f t="shared" si="294"/>
        <v>1027.8</v>
      </c>
      <c r="AU82" s="66">
        <f t="shared" si="294"/>
        <v>1027.8</v>
      </c>
      <c r="AV82" s="66">
        <f t="shared" si="294"/>
        <v>1027.8</v>
      </c>
      <c r="AW82" s="66">
        <f t="shared" si="294"/>
        <v>1027.8</v>
      </c>
      <c r="AX82" s="66">
        <f t="shared" si="294"/>
        <v>1027.8</v>
      </c>
      <c r="AY82" s="66">
        <f t="shared" si="294"/>
        <v>1027.8</v>
      </c>
      <c r="AZ82" s="66">
        <f t="shared" si="294"/>
        <v>1027.8</v>
      </c>
      <c r="BA82" s="66">
        <f t="shared" si="294"/>
        <v>1027.8</v>
      </c>
      <c r="BB82" s="66">
        <f t="shared" si="294"/>
        <v>1027.8</v>
      </c>
      <c r="BC82" s="66">
        <f t="shared" si="294"/>
        <v>1027.8</v>
      </c>
      <c r="BD82" s="66">
        <f t="shared" si="294"/>
        <v>1027.8</v>
      </c>
      <c r="BE82" s="75">
        <f>SUM(AS82:BD82)</f>
        <v>12333.599999999997</v>
      </c>
      <c r="BF82" s="66">
        <f t="shared" ref="BF82:BQ82" si="295">BF72-BF80</f>
        <v>1027.8</v>
      </c>
      <c r="BG82" s="66">
        <f t="shared" si="295"/>
        <v>1027.8</v>
      </c>
      <c r="BH82" s="66">
        <f t="shared" si="295"/>
        <v>1027.8</v>
      </c>
      <c r="BI82" s="66">
        <f t="shared" si="295"/>
        <v>1027.8</v>
      </c>
      <c r="BJ82" s="66">
        <f t="shared" si="295"/>
        <v>1027.8</v>
      </c>
      <c r="BK82" s="66">
        <f t="shared" si="295"/>
        <v>1027.8</v>
      </c>
      <c r="BL82" s="66">
        <f t="shared" si="295"/>
        <v>1027.8</v>
      </c>
      <c r="BM82" s="66">
        <f t="shared" si="295"/>
        <v>1027.8</v>
      </c>
      <c r="BN82" s="66">
        <f t="shared" si="295"/>
        <v>1027.8</v>
      </c>
      <c r="BO82" s="66">
        <f t="shared" si="295"/>
        <v>1027.8</v>
      </c>
      <c r="BP82" s="66">
        <f t="shared" si="295"/>
        <v>1027.8</v>
      </c>
      <c r="BQ82" s="66">
        <f t="shared" si="295"/>
        <v>1027.8</v>
      </c>
      <c r="BR82" s="75">
        <f>SUM(BF82:BQ82)</f>
        <v>12333.599999999997</v>
      </c>
      <c r="BS82" s="66">
        <f t="shared" ref="BS82:CD82" si="296">BS72-BS80</f>
        <v>1027.8</v>
      </c>
      <c r="BT82" s="66">
        <f t="shared" si="296"/>
        <v>1027.8</v>
      </c>
      <c r="BU82" s="66">
        <f t="shared" si="296"/>
        <v>1027.8</v>
      </c>
      <c r="BV82" s="66">
        <f t="shared" si="296"/>
        <v>1027.8</v>
      </c>
      <c r="BW82" s="66">
        <f t="shared" si="296"/>
        <v>1027.8</v>
      </c>
      <c r="BX82" s="66">
        <f t="shared" si="296"/>
        <v>1027.8</v>
      </c>
      <c r="BY82" s="66">
        <f t="shared" si="296"/>
        <v>1027.8</v>
      </c>
      <c r="BZ82" s="66">
        <f t="shared" si="296"/>
        <v>1027.8</v>
      </c>
      <c r="CA82" s="66">
        <f t="shared" si="296"/>
        <v>1027.8</v>
      </c>
      <c r="CB82" s="66">
        <f t="shared" si="296"/>
        <v>1027.8</v>
      </c>
      <c r="CC82" s="66">
        <f t="shared" si="296"/>
        <v>1226</v>
      </c>
      <c r="CD82" s="66">
        <f t="shared" si="296"/>
        <v>1226</v>
      </c>
      <c r="CE82" s="75">
        <f>SUM(BS82:CD82)</f>
        <v>12729.999999999998</v>
      </c>
      <c r="CF82" s="66">
        <f t="shared" ref="CF82:CQ82" si="297">CF72-CF80</f>
        <v>1226</v>
      </c>
      <c r="CG82" s="66">
        <f t="shared" si="297"/>
        <v>1226</v>
      </c>
      <c r="CH82" s="66">
        <f t="shared" si="297"/>
        <v>1226</v>
      </c>
      <c r="CI82" s="66">
        <f t="shared" si="297"/>
        <v>1226</v>
      </c>
      <c r="CJ82" s="66">
        <f t="shared" si="297"/>
        <v>1226</v>
      </c>
      <c r="CK82" s="66">
        <f t="shared" si="297"/>
        <v>1226</v>
      </c>
      <c r="CL82" s="66">
        <f t="shared" si="297"/>
        <v>1226</v>
      </c>
      <c r="CM82" s="66">
        <f t="shared" si="297"/>
        <v>1226</v>
      </c>
      <c r="CN82" s="66">
        <f t="shared" si="297"/>
        <v>1226</v>
      </c>
      <c r="CO82" s="66">
        <f t="shared" si="297"/>
        <v>1226</v>
      </c>
      <c r="CP82" s="66">
        <f t="shared" si="297"/>
        <v>1226</v>
      </c>
      <c r="CQ82" s="66">
        <f t="shared" si="297"/>
        <v>1226</v>
      </c>
      <c r="CR82" s="75">
        <f>SUM(CF82:CQ82)</f>
        <v>14712</v>
      </c>
      <c r="CS82" s="66">
        <f t="shared" ref="CS82:DD82" si="298">CS72-CS80</f>
        <v>1226</v>
      </c>
      <c r="CT82" s="66">
        <f t="shared" si="298"/>
        <v>1226</v>
      </c>
      <c r="CU82" s="66">
        <f t="shared" si="298"/>
        <v>1226</v>
      </c>
      <c r="CV82" s="66">
        <f t="shared" si="298"/>
        <v>1226</v>
      </c>
      <c r="CW82" s="66">
        <f t="shared" si="298"/>
        <v>1226</v>
      </c>
      <c r="CX82" s="66">
        <f t="shared" si="298"/>
        <v>1226</v>
      </c>
      <c r="CY82" s="66">
        <f t="shared" si="298"/>
        <v>1226</v>
      </c>
      <c r="CZ82" s="66">
        <f t="shared" si="298"/>
        <v>1226</v>
      </c>
      <c r="DA82" s="66">
        <f t="shared" si="298"/>
        <v>1226</v>
      </c>
      <c r="DB82" s="66">
        <f t="shared" si="298"/>
        <v>1226</v>
      </c>
      <c r="DC82" s="66">
        <f t="shared" si="298"/>
        <v>1226</v>
      </c>
      <c r="DD82" s="66">
        <f t="shared" si="298"/>
        <v>1226</v>
      </c>
      <c r="DE82" s="75">
        <f>SUM(CS82:DD82)</f>
        <v>14712</v>
      </c>
      <c r="DF82" s="66">
        <f t="shared" ref="DF82:DQ82" si="299">DF72-DF80</f>
        <v>1226</v>
      </c>
      <c r="DG82" s="66">
        <f t="shared" si="299"/>
        <v>1226</v>
      </c>
      <c r="DH82" s="66">
        <f t="shared" si="299"/>
        <v>1226</v>
      </c>
      <c r="DI82" s="66">
        <f t="shared" si="299"/>
        <v>1226</v>
      </c>
      <c r="DJ82" s="66">
        <f t="shared" si="299"/>
        <v>1226</v>
      </c>
      <c r="DK82" s="66">
        <f t="shared" si="299"/>
        <v>1226</v>
      </c>
      <c r="DL82" s="66">
        <f t="shared" si="299"/>
        <v>1226</v>
      </c>
      <c r="DM82" s="66">
        <f t="shared" si="299"/>
        <v>1226</v>
      </c>
      <c r="DN82" s="66">
        <f t="shared" si="299"/>
        <v>1226</v>
      </c>
      <c r="DO82" s="66">
        <f t="shared" si="299"/>
        <v>1226</v>
      </c>
      <c r="DP82" s="66">
        <f t="shared" si="299"/>
        <v>1226</v>
      </c>
      <c r="DQ82" s="66">
        <f t="shared" si="299"/>
        <v>1226</v>
      </c>
      <c r="DR82" s="75">
        <f>SUM(DF82:DQ82)</f>
        <v>14712</v>
      </c>
      <c r="DS82" s="66">
        <f t="shared" ref="DS82:ED82" si="300">DS72-DS80</f>
        <v>1226</v>
      </c>
      <c r="DT82" s="66">
        <f t="shared" si="300"/>
        <v>1226</v>
      </c>
      <c r="DU82" s="66">
        <f t="shared" si="300"/>
        <v>1226</v>
      </c>
      <c r="DV82" s="66">
        <f t="shared" si="300"/>
        <v>1226</v>
      </c>
      <c r="DW82" s="66">
        <f t="shared" si="300"/>
        <v>1226</v>
      </c>
      <c r="DX82" s="66">
        <f t="shared" si="300"/>
        <v>1226</v>
      </c>
      <c r="DY82" s="66">
        <f t="shared" si="300"/>
        <v>1226</v>
      </c>
      <c r="DZ82" s="66">
        <f t="shared" si="300"/>
        <v>1226</v>
      </c>
      <c r="EA82" s="66">
        <f t="shared" si="300"/>
        <v>1226</v>
      </c>
      <c r="EB82" s="66">
        <f t="shared" si="300"/>
        <v>1226</v>
      </c>
      <c r="EC82" s="66">
        <f t="shared" si="300"/>
        <v>1226</v>
      </c>
      <c r="ED82" s="66">
        <f t="shared" si="300"/>
        <v>1226</v>
      </c>
      <c r="EE82" s="76">
        <f>SUM(DS82:ED82)</f>
        <v>14712</v>
      </c>
    </row>
    <row r="83" spans="1:135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1:135" x14ac:dyDescent="0.2">
      <c r="D84" s="10" t="s">
        <v>115</v>
      </c>
      <c r="E84" s="69"/>
      <c r="F84" s="66">
        <f t="shared" ref="F84:Q84" si="301">SUM(F76:F82)</f>
        <v>0</v>
      </c>
      <c r="G84" s="66">
        <f t="shared" si="301"/>
        <v>0</v>
      </c>
      <c r="H84" s="66">
        <f t="shared" si="301"/>
        <v>0</v>
      </c>
      <c r="I84" s="66">
        <f t="shared" si="301"/>
        <v>0</v>
      </c>
      <c r="J84" s="66">
        <f t="shared" si="301"/>
        <v>0</v>
      </c>
      <c r="K84" s="66">
        <f t="shared" si="301"/>
        <v>0</v>
      </c>
      <c r="L84" s="66">
        <f t="shared" si="301"/>
        <v>3500</v>
      </c>
      <c r="M84" s="66">
        <f t="shared" si="301"/>
        <v>0</v>
      </c>
      <c r="N84" s="66">
        <f t="shared" si="301"/>
        <v>0</v>
      </c>
      <c r="O84" s="66">
        <f t="shared" si="301"/>
        <v>0</v>
      </c>
      <c r="P84" s="66">
        <f t="shared" si="301"/>
        <v>5161</v>
      </c>
      <c r="Q84" s="66">
        <f t="shared" si="301"/>
        <v>4261</v>
      </c>
      <c r="R84" s="75">
        <f>SUM(F84:Q84)</f>
        <v>12922</v>
      </c>
      <c r="S84" s="66">
        <f t="shared" ref="S84:AD84" si="302">SUM(S76:S82)</f>
        <v>2051</v>
      </c>
      <c r="T84" s="66">
        <f t="shared" si="302"/>
        <v>3708</v>
      </c>
      <c r="U84" s="66">
        <f t="shared" si="302"/>
        <v>2486</v>
      </c>
      <c r="V84" s="66">
        <f t="shared" si="302"/>
        <v>2386</v>
      </c>
      <c r="W84" s="66">
        <f t="shared" si="302"/>
        <v>3076</v>
      </c>
      <c r="X84" s="66">
        <f t="shared" si="302"/>
        <v>3076</v>
      </c>
      <c r="Y84" s="66">
        <f t="shared" si="302"/>
        <v>3076</v>
      </c>
      <c r="Z84" s="66">
        <f t="shared" si="302"/>
        <v>3076</v>
      </c>
      <c r="AA84" s="66">
        <f t="shared" si="302"/>
        <v>3076</v>
      </c>
      <c r="AB84" s="66">
        <f t="shared" si="302"/>
        <v>3076</v>
      </c>
      <c r="AC84" s="66">
        <f t="shared" si="302"/>
        <v>3076</v>
      </c>
      <c r="AD84" s="66">
        <f t="shared" si="302"/>
        <v>3076</v>
      </c>
      <c r="AE84" s="75">
        <f>SUM(S84:AD84)</f>
        <v>35239</v>
      </c>
      <c r="AF84" s="66">
        <f t="shared" ref="AF84:AQ84" si="303">SUM(AF76:AF82)</f>
        <v>3021</v>
      </c>
      <c r="AG84" s="66">
        <f t="shared" si="303"/>
        <v>3021</v>
      </c>
      <c r="AH84" s="66">
        <f t="shared" si="303"/>
        <v>3021</v>
      </c>
      <c r="AI84" s="66">
        <f t="shared" si="303"/>
        <v>3021</v>
      </c>
      <c r="AJ84" s="66">
        <f t="shared" si="303"/>
        <v>3021</v>
      </c>
      <c r="AK84" s="66">
        <f t="shared" si="303"/>
        <v>3021</v>
      </c>
      <c r="AL84" s="66">
        <f t="shared" si="303"/>
        <v>3021</v>
      </c>
      <c r="AM84" s="66">
        <f t="shared" si="303"/>
        <v>3021</v>
      </c>
      <c r="AN84" s="66">
        <f t="shared" si="303"/>
        <v>3021</v>
      </c>
      <c r="AO84" s="66">
        <f t="shared" si="303"/>
        <v>3021</v>
      </c>
      <c r="AP84" s="66">
        <f t="shared" si="303"/>
        <v>3021</v>
      </c>
      <c r="AQ84" s="66">
        <f t="shared" si="303"/>
        <v>3021</v>
      </c>
      <c r="AR84" s="75">
        <f>SUM(AF84:AQ84)</f>
        <v>36252</v>
      </c>
      <c r="AS84" s="66">
        <f t="shared" ref="AS84:BD84" si="304">SUM(AS76:AS82)</f>
        <v>3021</v>
      </c>
      <c r="AT84" s="66">
        <f t="shared" si="304"/>
        <v>3021</v>
      </c>
      <c r="AU84" s="66">
        <f t="shared" si="304"/>
        <v>3021</v>
      </c>
      <c r="AV84" s="66">
        <f t="shared" si="304"/>
        <v>3021</v>
      </c>
      <c r="AW84" s="66">
        <f t="shared" si="304"/>
        <v>3021</v>
      </c>
      <c r="AX84" s="66">
        <f t="shared" si="304"/>
        <v>3021</v>
      </c>
      <c r="AY84" s="66">
        <f t="shared" si="304"/>
        <v>3021</v>
      </c>
      <c r="AZ84" s="66">
        <f t="shared" si="304"/>
        <v>3021</v>
      </c>
      <c r="BA84" s="66">
        <f t="shared" si="304"/>
        <v>3021</v>
      </c>
      <c r="BB84" s="66">
        <f t="shared" si="304"/>
        <v>3021</v>
      </c>
      <c r="BC84" s="66">
        <f t="shared" si="304"/>
        <v>3021</v>
      </c>
      <c r="BD84" s="66">
        <f t="shared" si="304"/>
        <v>3021</v>
      </c>
      <c r="BE84" s="75">
        <f>SUM(AS84:BD84)</f>
        <v>36252</v>
      </c>
      <c r="BF84" s="66">
        <f t="shared" ref="BF84:BQ84" si="305">SUM(BF76:BF82)</f>
        <v>3021</v>
      </c>
      <c r="BG84" s="66">
        <f t="shared" si="305"/>
        <v>3021</v>
      </c>
      <c r="BH84" s="66">
        <f t="shared" si="305"/>
        <v>3021</v>
      </c>
      <c r="BI84" s="66">
        <f t="shared" si="305"/>
        <v>3021</v>
      </c>
      <c r="BJ84" s="66">
        <f t="shared" si="305"/>
        <v>3021</v>
      </c>
      <c r="BK84" s="66">
        <f t="shared" si="305"/>
        <v>3021</v>
      </c>
      <c r="BL84" s="66">
        <f t="shared" si="305"/>
        <v>3021</v>
      </c>
      <c r="BM84" s="66">
        <f t="shared" si="305"/>
        <v>3021</v>
      </c>
      <c r="BN84" s="66">
        <f t="shared" si="305"/>
        <v>3021</v>
      </c>
      <c r="BO84" s="66">
        <f t="shared" si="305"/>
        <v>3021</v>
      </c>
      <c r="BP84" s="66">
        <f t="shared" si="305"/>
        <v>3021</v>
      </c>
      <c r="BQ84" s="66">
        <f t="shared" si="305"/>
        <v>3021</v>
      </c>
      <c r="BR84" s="75">
        <f>SUM(BF84:BQ84)</f>
        <v>36252</v>
      </c>
      <c r="BS84" s="66">
        <f t="shared" ref="BS84:CD84" si="306">SUM(BS76:BS82)</f>
        <v>3021</v>
      </c>
      <c r="BT84" s="66">
        <f t="shared" si="306"/>
        <v>3021</v>
      </c>
      <c r="BU84" s="66">
        <f t="shared" si="306"/>
        <v>3021</v>
      </c>
      <c r="BV84" s="66">
        <f t="shared" si="306"/>
        <v>3021</v>
      </c>
      <c r="BW84" s="66">
        <f t="shared" si="306"/>
        <v>3021</v>
      </c>
      <c r="BX84" s="66">
        <f t="shared" si="306"/>
        <v>3021</v>
      </c>
      <c r="BY84" s="66">
        <f t="shared" si="306"/>
        <v>3021</v>
      </c>
      <c r="BZ84" s="66">
        <f t="shared" si="306"/>
        <v>3021</v>
      </c>
      <c r="CA84" s="66">
        <f t="shared" si="306"/>
        <v>3021</v>
      </c>
      <c r="CB84" s="66">
        <f t="shared" si="306"/>
        <v>3021</v>
      </c>
      <c r="CC84" s="66">
        <f t="shared" si="306"/>
        <v>2030</v>
      </c>
      <c r="CD84" s="66">
        <f t="shared" si="306"/>
        <v>2030</v>
      </c>
      <c r="CE84" s="75">
        <f>SUM(BS84:CD84)</f>
        <v>34270</v>
      </c>
      <c r="CF84" s="66">
        <f t="shared" ref="CF84:CQ84" si="307">SUM(CF76:CF82)</f>
        <v>2030</v>
      </c>
      <c r="CG84" s="66">
        <f t="shared" si="307"/>
        <v>2030</v>
      </c>
      <c r="CH84" s="66">
        <f t="shared" si="307"/>
        <v>2030</v>
      </c>
      <c r="CI84" s="66">
        <f t="shared" si="307"/>
        <v>2030</v>
      </c>
      <c r="CJ84" s="66">
        <f t="shared" si="307"/>
        <v>2030</v>
      </c>
      <c r="CK84" s="66">
        <f t="shared" si="307"/>
        <v>2030</v>
      </c>
      <c r="CL84" s="66">
        <f t="shared" si="307"/>
        <v>2030</v>
      </c>
      <c r="CM84" s="66">
        <f t="shared" si="307"/>
        <v>2030</v>
      </c>
      <c r="CN84" s="66">
        <f t="shared" si="307"/>
        <v>2030</v>
      </c>
      <c r="CO84" s="66">
        <f t="shared" si="307"/>
        <v>2030</v>
      </c>
      <c r="CP84" s="66">
        <f t="shared" si="307"/>
        <v>2030</v>
      </c>
      <c r="CQ84" s="66">
        <f t="shared" si="307"/>
        <v>2030</v>
      </c>
      <c r="CR84" s="75">
        <f>SUM(CF84:CQ84)</f>
        <v>24360</v>
      </c>
      <c r="CS84" s="66">
        <f t="shared" ref="CS84:DD84" si="308">SUM(CS76:CS82)</f>
        <v>2030</v>
      </c>
      <c r="CT84" s="66">
        <f t="shared" si="308"/>
        <v>2030</v>
      </c>
      <c r="CU84" s="66">
        <f t="shared" si="308"/>
        <v>2030</v>
      </c>
      <c r="CV84" s="66">
        <f t="shared" si="308"/>
        <v>2030</v>
      </c>
      <c r="CW84" s="66">
        <f t="shared" si="308"/>
        <v>2030</v>
      </c>
      <c r="CX84" s="66">
        <f t="shared" si="308"/>
        <v>2030</v>
      </c>
      <c r="CY84" s="66">
        <f t="shared" si="308"/>
        <v>2030</v>
      </c>
      <c r="CZ84" s="66">
        <f t="shared" si="308"/>
        <v>2030</v>
      </c>
      <c r="DA84" s="66">
        <f t="shared" si="308"/>
        <v>2030</v>
      </c>
      <c r="DB84" s="66">
        <f t="shared" si="308"/>
        <v>2030</v>
      </c>
      <c r="DC84" s="66">
        <f t="shared" si="308"/>
        <v>2030</v>
      </c>
      <c r="DD84" s="66">
        <f t="shared" si="308"/>
        <v>2030</v>
      </c>
      <c r="DE84" s="75">
        <f>SUM(CS84:DD84)</f>
        <v>24360</v>
      </c>
      <c r="DF84" s="66">
        <f t="shared" ref="DF84:DQ84" si="309">SUM(DF76:DF82)</f>
        <v>2030</v>
      </c>
      <c r="DG84" s="66">
        <f t="shared" si="309"/>
        <v>2030</v>
      </c>
      <c r="DH84" s="66">
        <f t="shared" si="309"/>
        <v>2030</v>
      </c>
      <c r="DI84" s="66">
        <f t="shared" si="309"/>
        <v>2030</v>
      </c>
      <c r="DJ84" s="66">
        <f t="shared" si="309"/>
        <v>2030</v>
      </c>
      <c r="DK84" s="66">
        <f t="shared" si="309"/>
        <v>2030</v>
      </c>
      <c r="DL84" s="66">
        <f t="shared" si="309"/>
        <v>2030</v>
      </c>
      <c r="DM84" s="66">
        <f t="shared" si="309"/>
        <v>2030</v>
      </c>
      <c r="DN84" s="66">
        <f t="shared" si="309"/>
        <v>2030</v>
      </c>
      <c r="DO84" s="66">
        <f t="shared" si="309"/>
        <v>2030</v>
      </c>
      <c r="DP84" s="66">
        <f t="shared" si="309"/>
        <v>2030</v>
      </c>
      <c r="DQ84" s="66">
        <f t="shared" si="309"/>
        <v>2030</v>
      </c>
      <c r="DR84" s="75">
        <f>SUM(DF84:DQ84)</f>
        <v>24360</v>
      </c>
      <c r="DS84" s="66">
        <f t="shared" ref="DS84:ED84" si="310">SUM(DS76:DS82)</f>
        <v>2030</v>
      </c>
      <c r="DT84" s="66">
        <f t="shared" si="310"/>
        <v>2030</v>
      </c>
      <c r="DU84" s="66">
        <f t="shared" si="310"/>
        <v>2030</v>
      </c>
      <c r="DV84" s="66">
        <f t="shared" si="310"/>
        <v>2030</v>
      </c>
      <c r="DW84" s="66">
        <f t="shared" si="310"/>
        <v>2030</v>
      </c>
      <c r="DX84" s="66">
        <f t="shared" si="310"/>
        <v>2030</v>
      </c>
      <c r="DY84" s="66">
        <f t="shared" si="310"/>
        <v>2030</v>
      </c>
      <c r="DZ84" s="66">
        <f t="shared" si="310"/>
        <v>2030</v>
      </c>
      <c r="EA84" s="66">
        <f t="shared" si="310"/>
        <v>2030</v>
      </c>
      <c r="EB84" s="66">
        <f t="shared" si="310"/>
        <v>2030</v>
      </c>
      <c r="EC84" s="66">
        <f t="shared" si="310"/>
        <v>2030</v>
      </c>
      <c r="ED84" s="66">
        <f t="shared" si="310"/>
        <v>2030</v>
      </c>
      <c r="EE84" s="76">
        <f>SUM(DS84:ED84)</f>
        <v>24360</v>
      </c>
    </row>
    <row r="85" spans="1:135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</row>
    <row r="86" spans="1:135" x14ac:dyDescent="0.2">
      <c r="D86" s="10" t="s">
        <v>116</v>
      </c>
      <c r="E86" s="69"/>
      <c r="F86" s="66">
        <f t="shared" ref="F86:Q86" si="311">SUM(F71:F72)-F84</f>
        <v>0</v>
      </c>
      <c r="G86" s="66">
        <f t="shared" si="311"/>
        <v>0</v>
      </c>
      <c r="H86" s="66">
        <f t="shared" si="311"/>
        <v>0</v>
      </c>
      <c r="I86" s="66">
        <f t="shared" si="311"/>
        <v>0</v>
      </c>
      <c r="J86" s="66">
        <f t="shared" si="311"/>
        <v>0</v>
      </c>
      <c r="K86" s="66">
        <f t="shared" si="311"/>
        <v>0</v>
      </c>
      <c r="L86" s="66">
        <f t="shared" si="311"/>
        <v>-3500</v>
      </c>
      <c r="M86" s="66">
        <f t="shared" si="311"/>
        <v>0</v>
      </c>
      <c r="N86" s="66">
        <f t="shared" si="311"/>
        <v>0</v>
      </c>
      <c r="O86" s="66">
        <f t="shared" si="311"/>
        <v>0</v>
      </c>
      <c r="P86" s="66">
        <f t="shared" si="311"/>
        <v>-5161</v>
      </c>
      <c r="Q86" s="66">
        <f t="shared" si="311"/>
        <v>-1861</v>
      </c>
      <c r="R86" s="75">
        <f>SUM(F86:Q86)</f>
        <v>-10522</v>
      </c>
      <c r="S86" s="66">
        <f t="shared" ref="S86:AD86" si="312">SUM(S71:S72)-S84</f>
        <v>349</v>
      </c>
      <c r="T86" s="66">
        <f t="shared" si="312"/>
        <v>-1308</v>
      </c>
      <c r="U86" s="66">
        <f t="shared" si="312"/>
        <v>-86</v>
      </c>
      <c r="V86" s="66">
        <f t="shared" si="312"/>
        <v>1814</v>
      </c>
      <c r="W86" s="66">
        <f t="shared" si="312"/>
        <v>5084</v>
      </c>
      <c r="X86" s="66">
        <f t="shared" si="312"/>
        <v>5084</v>
      </c>
      <c r="Y86" s="66">
        <f t="shared" si="312"/>
        <v>5084</v>
      </c>
      <c r="Z86" s="66">
        <f t="shared" si="312"/>
        <v>5084</v>
      </c>
      <c r="AA86" s="66">
        <f t="shared" si="312"/>
        <v>5084</v>
      </c>
      <c r="AB86" s="66">
        <f t="shared" si="312"/>
        <v>5084</v>
      </c>
      <c r="AC86" s="66">
        <f t="shared" si="312"/>
        <v>5084</v>
      </c>
      <c r="AD86" s="66">
        <f t="shared" si="312"/>
        <v>5084</v>
      </c>
      <c r="AE86" s="75">
        <f>SUM(S86:AD86)</f>
        <v>41441</v>
      </c>
      <c r="AF86" s="66">
        <f t="shared" ref="AF86:AQ86" si="313">SUM(AF71:AF72)-AF84</f>
        <v>5139</v>
      </c>
      <c r="AG86" s="66">
        <f t="shared" si="313"/>
        <v>5139</v>
      </c>
      <c r="AH86" s="66">
        <f t="shared" si="313"/>
        <v>5139</v>
      </c>
      <c r="AI86" s="66">
        <f t="shared" si="313"/>
        <v>5139</v>
      </c>
      <c r="AJ86" s="66">
        <f t="shared" si="313"/>
        <v>5139</v>
      </c>
      <c r="AK86" s="66">
        <f t="shared" si="313"/>
        <v>5139</v>
      </c>
      <c r="AL86" s="66">
        <f t="shared" si="313"/>
        <v>5139</v>
      </c>
      <c r="AM86" s="66">
        <f t="shared" si="313"/>
        <v>5139</v>
      </c>
      <c r="AN86" s="66">
        <f t="shared" si="313"/>
        <v>5139</v>
      </c>
      <c r="AO86" s="66">
        <f t="shared" si="313"/>
        <v>5139</v>
      </c>
      <c r="AP86" s="66">
        <f t="shared" si="313"/>
        <v>5139</v>
      </c>
      <c r="AQ86" s="66">
        <f t="shared" si="313"/>
        <v>5139</v>
      </c>
      <c r="AR86" s="75">
        <f>SUM(AF86:AQ86)</f>
        <v>61668</v>
      </c>
      <c r="AS86" s="66">
        <f t="shared" ref="AS86:BD86" si="314">SUM(AS71:AS72)-AS84</f>
        <v>5139</v>
      </c>
      <c r="AT86" s="66">
        <f t="shared" si="314"/>
        <v>5139</v>
      </c>
      <c r="AU86" s="66">
        <f t="shared" si="314"/>
        <v>5139</v>
      </c>
      <c r="AV86" s="66">
        <f t="shared" si="314"/>
        <v>5139</v>
      </c>
      <c r="AW86" s="66">
        <f t="shared" si="314"/>
        <v>5139</v>
      </c>
      <c r="AX86" s="66">
        <f t="shared" si="314"/>
        <v>5139</v>
      </c>
      <c r="AY86" s="66">
        <f t="shared" si="314"/>
        <v>5139</v>
      </c>
      <c r="AZ86" s="66">
        <f t="shared" si="314"/>
        <v>5139</v>
      </c>
      <c r="BA86" s="66">
        <f t="shared" si="314"/>
        <v>5139</v>
      </c>
      <c r="BB86" s="66">
        <f t="shared" si="314"/>
        <v>5139</v>
      </c>
      <c r="BC86" s="66">
        <f t="shared" si="314"/>
        <v>5139</v>
      </c>
      <c r="BD86" s="66">
        <f t="shared" si="314"/>
        <v>5139</v>
      </c>
      <c r="BE86" s="75">
        <f>SUM(AS86:BD86)</f>
        <v>61668</v>
      </c>
      <c r="BF86" s="66">
        <f t="shared" ref="BF86:BQ86" si="315">SUM(BF71:BF72)-BF84</f>
        <v>5139</v>
      </c>
      <c r="BG86" s="66">
        <f t="shared" si="315"/>
        <v>5139</v>
      </c>
      <c r="BH86" s="66">
        <f t="shared" si="315"/>
        <v>5139</v>
      </c>
      <c r="BI86" s="66">
        <f t="shared" si="315"/>
        <v>5139</v>
      </c>
      <c r="BJ86" s="66">
        <f t="shared" si="315"/>
        <v>5139</v>
      </c>
      <c r="BK86" s="66">
        <f t="shared" si="315"/>
        <v>5139</v>
      </c>
      <c r="BL86" s="66">
        <f t="shared" si="315"/>
        <v>5139</v>
      </c>
      <c r="BM86" s="66">
        <f t="shared" si="315"/>
        <v>5139</v>
      </c>
      <c r="BN86" s="66">
        <f t="shared" si="315"/>
        <v>5139</v>
      </c>
      <c r="BO86" s="66">
        <f t="shared" si="315"/>
        <v>5139</v>
      </c>
      <c r="BP86" s="66">
        <f t="shared" si="315"/>
        <v>5139</v>
      </c>
      <c r="BQ86" s="66">
        <f t="shared" si="315"/>
        <v>5139</v>
      </c>
      <c r="BR86" s="75">
        <f>SUM(BF86:BQ86)</f>
        <v>61668</v>
      </c>
      <c r="BS86" s="66">
        <f t="shared" ref="BS86:CD86" si="316">SUM(BS71:BS72)-BS84</f>
        <v>5139</v>
      </c>
      <c r="BT86" s="66">
        <f t="shared" si="316"/>
        <v>5139</v>
      </c>
      <c r="BU86" s="66">
        <f t="shared" si="316"/>
        <v>5139</v>
      </c>
      <c r="BV86" s="66">
        <f t="shared" si="316"/>
        <v>5139</v>
      </c>
      <c r="BW86" s="66">
        <f t="shared" si="316"/>
        <v>5139</v>
      </c>
      <c r="BX86" s="66">
        <f t="shared" si="316"/>
        <v>5139</v>
      </c>
      <c r="BY86" s="66">
        <f t="shared" si="316"/>
        <v>5139</v>
      </c>
      <c r="BZ86" s="66">
        <f t="shared" si="316"/>
        <v>5139</v>
      </c>
      <c r="CA86" s="66">
        <f t="shared" si="316"/>
        <v>5139</v>
      </c>
      <c r="CB86" s="66">
        <f t="shared" si="316"/>
        <v>5139</v>
      </c>
      <c r="CC86" s="66">
        <f t="shared" si="316"/>
        <v>6130</v>
      </c>
      <c r="CD86" s="66">
        <f t="shared" si="316"/>
        <v>6130</v>
      </c>
      <c r="CE86" s="75">
        <f>SUM(BS86:CD86)</f>
        <v>63650</v>
      </c>
      <c r="CF86" s="66">
        <f t="shared" ref="CF86:CQ86" si="317">SUM(CF71:CF72)-CF84</f>
        <v>6130</v>
      </c>
      <c r="CG86" s="66">
        <f t="shared" si="317"/>
        <v>6130</v>
      </c>
      <c r="CH86" s="66">
        <f t="shared" si="317"/>
        <v>6130</v>
      </c>
      <c r="CI86" s="66">
        <f t="shared" si="317"/>
        <v>6130</v>
      </c>
      <c r="CJ86" s="66">
        <f t="shared" si="317"/>
        <v>6130</v>
      </c>
      <c r="CK86" s="66">
        <f t="shared" si="317"/>
        <v>6130</v>
      </c>
      <c r="CL86" s="66">
        <f t="shared" si="317"/>
        <v>6130</v>
      </c>
      <c r="CM86" s="66">
        <f t="shared" si="317"/>
        <v>6130</v>
      </c>
      <c r="CN86" s="66">
        <f t="shared" si="317"/>
        <v>6130</v>
      </c>
      <c r="CO86" s="66">
        <f t="shared" si="317"/>
        <v>6130</v>
      </c>
      <c r="CP86" s="66">
        <f t="shared" si="317"/>
        <v>6130</v>
      </c>
      <c r="CQ86" s="66">
        <f t="shared" si="317"/>
        <v>6130</v>
      </c>
      <c r="CR86" s="75">
        <f>SUM(CF86:CQ86)</f>
        <v>73560</v>
      </c>
      <c r="CS86" s="66">
        <f t="shared" ref="CS86:DD86" si="318">SUM(CS71:CS72)-CS84</f>
        <v>6130</v>
      </c>
      <c r="CT86" s="66">
        <f t="shared" si="318"/>
        <v>6130</v>
      </c>
      <c r="CU86" s="66">
        <f t="shared" si="318"/>
        <v>6130</v>
      </c>
      <c r="CV86" s="66">
        <f t="shared" si="318"/>
        <v>6130</v>
      </c>
      <c r="CW86" s="66">
        <f t="shared" si="318"/>
        <v>6130</v>
      </c>
      <c r="CX86" s="66">
        <f t="shared" si="318"/>
        <v>6130</v>
      </c>
      <c r="CY86" s="66">
        <f t="shared" si="318"/>
        <v>6130</v>
      </c>
      <c r="CZ86" s="66">
        <f t="shared" si="318"/>
        <v>6130</v>
      </c>
      <c r="DA86" s="66">
        <f t="shared" si="318"/>
        <v>6130</v>
      </c>
      <c r="DB86" s="66">
        <f t="shared" si="318"/>
        <v>6130</v>
      </c>
      <c r="DC86" s="66">
        <f t="shared" si="318"/>
        <v>6130</v>
      </c>
      <c r="DD86" s="66">
        <f t="shared" si="318"/>
        <v>6130</v>
      </c>
      <c r="DE86" s="75">
        <f>SUM(CS86:DD86)</f>
        <v>73560</v>
      </c>
      <c r="DF86" s="66">
        <f t="shared" ref="DF86:DQ86" si="319">SUM(DF71:DF72)-DF84</f>
        <v>6130</v>
      </c>
      <c r="DG86" s="66">
        <f t="shared" si="319"/>
        <v>6130</v>
      </c>
      <c r="DH86" s="66">
        <f t="shared" si="319"/>
        <v>6130</v>
      </c>
      <c r="DI86" s="66">
        <f t="shared" si="319"/>
        <v>6130</v>
      </c>
      <c r="DJ86" s="66">
        <f t="shared" si="319"/>
        <v>6130</v>
      </c>
      <c r="DK86" s="66">
        <f t="shared" si="319"/>
        <v>6130</v>
      </c>
      <c r="DL86" s="66">
        <f t="shared" si="319"/>
        <v>6130</v>
      </c>
      <c r="DM86" s="66">
        <f t="shared" si="319"/>
        <v>6130</v>
      </c>
      <c r="DN86" s="66">
        <f t="shared" si="319"/>
        <v>6130</v>
      </c>
      <c r="DO86" s="66">
        <f t="shared" si="319"/>
        <v>6130</v>
      </c>
      <c r="DP86" s="66">
        <f t="shared" si="319"/>
        <v>6130</v>
      </c>
      <c r="DQ86" s="66">
        <f t="shared" si="319"/>
        <v>6130</v>
      </c>
      <c r="DR86" s="75">
        <f>SUM(DF86:DQ86)</f>
        <v>73560</v>
      </c>
      <c r="DS86" s="66">
        <f t="shared" ref="DS86:ED86" si="320">SUM(DS71:DS72)-DS84</f>
        <v>6130</v>
      </c>
      <c r="DT86" s="66">
        <f t="shared" si="320"/>
        <v>6130</v>
      </c>
      <c r="DU86" s="66">
        <f t="shared" si="320"/>
        <v>6130</v>
      </c>
      <c r="DV86" s="66">
        <f t="shared" si="320"/>
        <v>6130</v>
      </c>
      <c r="DW86" s="66">
        <f t="shared" si="320"/>
        <v>6130</v>
      </c>
      <c r="DX86" s="66">
        <f t="shared" si="320"/>
        <v>6130</v>
      </c>
      <c r="DY86" s="66">
        <f t="shared" si="320"/>
        <v>6130</v>
      </c>
      <c r="DZ86" s="66">
        <f t="shared" si="320"/>
        <v>6130</v>
      </c>
      <c r="EA86" s="66">
        <f t="shared" si="320"/>
        <v>6130</v>
      </c>
      <c r="EB86" s="66">
        <f t="shared" si="320"/>
        <v>6130</v>
      </c>
      <c r="EC86" s="66">
        <f t="shared" si="320"/>
        <v>6130</v>
      </c>
      <c r="ED86" s="66">
        <f t="shared" si="320"/>
        <v>6130</v>
      </c>
      <c r="EE86" s="76">
        <f>SUM(DS86:ED86)</f>
        <v>73560</v>
      </c>
    </row>
    <row r="87" spans="1:135" x14ac:dyDescent="0.2"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</row>
    <row r="88" spans="1:135" x14ac:dyDescent="0.2">
      <c r="D88" s="2" t="s">
        <v>117</v>
      </c>
      <c r="F88" s="66">
        <f>IFERROR(INDEX('MOUSSY EMPRUNT 1'!$G$14:$G$2000,MATCH('reporting moussy'!F$2,'MOUSSY EMPRUNT 1'!$Z$14:$Z$2000,0)),0)</f>
        <v>0</v>
      </c>
      <c r="G88" s="66">
        <f>IFERROR(INDEX('MOUSSY EMPRUNT 1'!$G$14:$G$2000,MATCH('reporting moussy'!G$2,'MOUSSY EMPRUNT 1'!$Z$14:$Z$2000,0)),0)</f>
        <v>0</v>
      </c>
      <c r="H88" s="66">
        <f>IFERROR(INDEX('MOUSSY EMPRUNT 1'!$G$14:$G$2000,MATCH('reporting moussy'!H$2,'MOUSSY EMPRUNT 1'!$Z$14:$Z$2000,0)),0)</f>
        <v>0</v>
      </c>
      <c r="I88" s="66">
        <f>IFERROR(INDEX('MOUSSY EMPRUNT 1'!$G$14:$G$2000,MATCH('reporting moussy'!I$2,'MOUSSY EMPRUNT 1'!$Z$14:$Z$2000,0)),0)</f>
        <v>0</v>
      </c>
      <c r="J88" s="66">
        <f>IFERROR(INDEX('MOUSSY EMPRUNT 1'!$G$14:$G$2000,MATCH('reporting moussy'!J$2,'MOUSSY EMPRUNT 1'!$Z$14:$Z$2000,0)),0)</f>
        <v>0</v>
      </c>
      <c r="K88" s="66">
        <f>IFERROR(INDEX('MOUSSY EMPRUNT 1'!$G$14:$G$2000,MATCH('reporting moussy'!K$2,'MOUSSY EMPRUNT 1'!$Z$14:$Z$2000,0)),0)</f>
        <v>0</v>
      </c>
      <c r="L88" s="66">
        <f>IFERROR(INDEX('MOUSSY EMPRUNT 1'!$G$14:$G$2000,MATCH('reporting moussy'!L$2,'MOUSSY EMPRUNT 1'!$Z$14:$Z$2000,0)),0)</f>
        <v>933.30000000000007</v>
      </c>
      <c r="M88" s="66">
        <f>IFERROR(INDEX('MOUSSY EMPRUNT 1'!$G$14:$G$2000,MATCH('reporting moussy'!M$2,'MOUSSY EMPRUNT 1'!$Z$14:$Z$2000,0)),0)</f>
        <v>933.30000000000007</v>
      </c>
      <c r="N88" s="66">
        <f>IFERROR(INDEX('MOUSSY EMPRUNT 1'!$G$14:$G$2000,MATCH('reporting moussy'!N$2,'MOUSSY EMPRUNT 1'!$Z$14:$Z$2000,0)),0)</f>
        <v>933.30000000000007</v>
      </c>
      <c r="O88" s="66">
        <f>IFERROR(INDEX('MOUSSY EMPRUNT 1'!$G$14:$G$2000,MATCH('reporting moussy'!O$2,'MOUSSY EMPRUNT 1'!$Z$14:$Z$2000,0)),0)</f>
        <v>933.30000000000007</v>
      </c>
      <c r="P88" s="66">
        <f>IFERROR(INDEX('MOUSSY EMPRUNT 1'!$G$14:$G$2000,MATCH('reporting moussy'!P$2,'MOUSSY EMPRUNT 1'!$Z$14:$Z$2000,0)),0)</f>
        <v>933.30000000000007</v>
      </c>
      <c r="Q88" s="66">
        <f>IFERROR(INDEX('MOUSSY EMPRUNT 1'!$G$14:$G$2000,MATCH('reporting moussy'!Q$2,'MOUSSY EMPRUNT 1'!$Z$14:$Z$2000,0)),0)</f>
        <v>933.30000000000007</v>
      </c>
      <c r="R88" s="75">
        <f>SUM(F88:Q88)</f>
        <v>5599.8</v>
      </c>
      <c r="S88" s="66">
        <f>IFERROR(INDEX('MOUSSY EMPRUNT 1'!$G$14:$G$2000,MATCH('reporting moussy'!S$2,'MOUSSY EMPRUNT 1'!$Z$14:$Z$2000,0)),0)</f>
        <v>2007.5896318590064</v>
      </c>
      <c r="T88" s="66">
        <f>IFERROR(INDEX('MOUSSY EMPRUNT 1'!$G$14:$G$2000,MATCH('reporting moussy'!T$2,'MOUSSY EMPRUNT 1'!$Z$14:$Z$2000,0)),0)</f>
        <v>2007.5896318590064</v>
      </c>
      <c r="U88" s="66">
        <f>IFERROR(INDEX('MOUSSY EMPRUNT 1'!$G$14:$G$2000,MATCH('reporting moussy'!U$2,'MOUSSY EMPRUNT 1'!$Z$14:$Z$2000,0)),0)</f>
        <v>2007.5896318590064</v>
      </c>
      <c r="V88" s="66">
        <f>IFERROR(INDEX('MOUSSY EMPRUNT 1'!$G$14:$G$2000,MATCH('reporting moussy'!V$2,'MOUSSY EMPRUNT 1'!$Z$14:$Z$2000,0)),0)</f>
        <v>2007.5896318590064</v>
      </c>
      <c r="W88" s="66">
        <f>IFERROR(INDEX('MOUSSY EMPRUNT 1'!$G$14:$G$2000,MATCH('reporting moussy'!W$2,'MOUSSY EMPRUNT 1'!$Z$14:$Z$2000,0)),0)</f>
        <v>2007.5896318590064</v>
      </c>
      <c r="X88" s="66">
        <f>IFERROR(INDEX('MOUSSY EMPRUNT 1'!$G$14:$G$2000,MATCH('reporting moussy'!X$2,'MOUSSY EMPRUNT 1'!$Z$14:$Z$2000,0)),0)</f>
        <v>2007.5896318590064</v>
      </c>
      <c r="Y88" s="66">
        <f>IFERROR(INDEX('MOUSSY EMPRUNT 1'!$G$14:$G$2000,MATCH('reporting moussy'!Y$2,'MOUSSY EMPRUNT 1'!$Z$14:$Z$2000,0)),0)</f>
        <v>2007.5896318590064</v>
      </c>
      <c r="Z88" s="66">
        <f>IFERROR(INDEX('MOUSSY EMPRUNT 1'!$G$14:$G$2000,MATCH('reporting moussy'!Z$2,'MOUSSY EMPRUNT 1'!$Z$14:$Z$2000,0)),0)</f>
        <v>2007.5896318590064</v>
      </c>
      <c r="AA88" s="66">
        <f>IFERROR(INDEX('MOUSSY EMPRUNT 1'!$G$14:$G$2000,MATCH('reporting moussy'!AA$2,'MOUSSY EMPRUNT 1'!$Z$14:$Z$2000,0)),0)</f>
        <v>2007.5896318590064</v>
      </c>
      <c r="AB88" s="66">
        <f>IFERROR(INDEX('MOUSSY EMPRUNT 1'!$G$14:$G$2000,MATCH('reporting moussy'!AB$2,'MOUSSY EMPRUNT 1'!$Z$14:$Z$2000,0)),0)</f>
        <v>2007.5896318590064</v>
      </c>
      <c r="AC88" s="66">
        <f>IFERROR(INDEX('MOUSSY EMPRUNT 1'!$G$14:$G$2000,MATCH('reporting moussy'!AC$2,'MOUSSY EMPRUNT 1'!$Z$14:$Z$2000,0)),0)</f>
        <v>2007.5896318590064</v>
      </c>
      <c r="AD88" s="66">
        <f>IFERROR(INDEX('MOUSSY EMPRUNT 1'!$G$14:$G$2000,MATCH('reporting moussy'!AD$2,'MOUSSY EMPRUNT 1'!$Z$14:$Z$2000,0)),0)</f>
        <v>2007.5896318590064</v>
      </c>
      <c r="AE88" s="75">
        <f>SUM(S88:AD88)</f>
        <v>24091.075582308073</v>
      </c>
      <c r="AF88" s="66">
        <f>IFERROR(INDEX('MOUSSY EMPRUNT 1'!$G$14:$G$2000,MATCH('reporting moussy'!AF$2,'MOUSSY EMPRUNT 1'!$Z$14:$Z$2000,0)),0)</f>
        <v>2007.5896318590064</v>
      </c>
      <c r="AG88" s="66">
        <f>IFERROR(INDEX('MOUSSY EMPRUNT 1'!$G$14:$G$2000,MATCH('reporting moussy'!AG$2,'MOUSSY EMPRUNT 1'!$Z$14:$Z$2000,0)),0)</f>
        <v>2007.5896318590064</v>
      </c>
      <c r="AH88" s="66">
        <f>IFERROR(INDEX('MOUSSY EMPRUNT 1'!$G$14:$G$2000,MATCH('reporting moussy'!AH$2,'MOUSSY EMPRUNT 1'!$Z$14:$Z$2000,0)),0)</f>
        <v>2007.5896318590064</v>
      </c>
      <c r="AI88" s="66">
        <f>IFERROR(INDEX('MOUSSY EMPRUNT 1'!$G$14:$G$2000,MATCH('reporting moussy'!AI$2,'MOUSSY EMPRUNT 1'!$Z$14:$Z$2000,0)),0)</f>
        <v>2007.5896318590064</v>
      </c>
      <c r="AJ88" s="66">
        <f>IFERROR(INDEX('MOUSSY EMPRUNT 1'!$G$14:$G$2000,MATCH('reporting moussy'!AJ$2,'MOUSSY EMPRUNT 1'!$Z$14:$Z$2000,0)),0)</f>
        <v>2007.5896318590064</v>
      </c>
      <c r="AK88" s="66">
        <f>IFERROR(INDEX('MOUSSY EMPRUNT 1'!$G$14:$G$2000,MATCH('reporting moussy'!AK$2,'MOUSSY EMPRUNT 1'!$Z$14:$Z$2000,0)),0)</f>
        <v>2007.5896318590064</v>
      </c>
      <c r="AL88" s="66">
        <f>IFERROR(INDEX('MOUSSY EMPRUNT 1'!$G$14:$G$2000,MATCH('reporting moussy'!AL$2,'MOUSSY EMPRUNT 1'!$Z$14:$Z$2000,0)),0)</f>
        <v>2007.5896318590064</v>
      </c>
      <c r="AM88" s="66">
        <f>IFERROR(INDEX('MOUSSY EMPRUNT 1'!$G$14:$G$2000,MATCH('reporting moussy'!AM$2,'MOUSSY EMPRUNT 1'!$Z$14:$Z$2000,0)),0)</f>
        <v>2007.5896318590064</v>
      </c>
      <c r="AN88" s="66">
        <f>IFERROR(INDEX('MOUSSY EMPRUNT 1'!$G$14:$G$2000,MATCH('reporting moussy'!AN$2,'MOUSSY EMPRUNT 1'!$Z$14:$Z$2000,0)),0)</f>
        <v>2007.5896318590064</v>
      </c>
      <c r="AO88" s="66">
        <f>IFERROR(INDEX('MOUSSY EMPRUNT 1'!$G$14:$G$2000,MATCH('reporting moussy'!AO$2,'MOUSSY EMPRUNT 1'!$Z$14:$Z$2000,0)),0)</f>
        <v>2007.5896318590064</v>
      </c>
      <c r="AP88" s="66">
        <f>IFERROR(INDEX('MOUSSY EMPRUNT 1'!$G$14:$G$2000,MATCH('reporting moussy'!AP$2,'MOUSSY EMPRUNT 1'!$Z$14:$Z$2000,0)),0)</f>
        <v>2007.5896318590064</v>
      </c>
      <c r="AQ88" s="66">
        <f>IFERROR(INDEX('MOUSSY EMPRUNT 1'!$G$14:$G$2000,MATCH('reporting moussy'!AQ$2,'MOUSSY EMPRUNT 1'!$Z$14:$Z$2000,0)),0)</f>
        <v>2007.5896318590064</v>
      </c>
      <c r="AR88" s="75">
        <f>SUM(AF88:AQ88)</f>
        <v>24091.075582308073</v>
      </c>
      <c r="AS88" s="66">
        <f>IFERROR(INDEX('MOUSSY EMPRUNT 1'!$G$14:$G$2000,MATCH('reporting moussy'!AS$2,'MOUSSY EMPRUNT 1'!$Z$14:$Z$2000,0)),0)</f>
        <v>2007.5896318590064</v>
      </c>
      <c r="AT88" s="66">
        <f>IFERROR(INDEX('MOUSSY EMPRUNT 1'!$G$14:$G$2000,MATCH('reporting moussy'!AT$2,'MOUSSY EMPRUNT 1'!$Z$14:$Z$2000,0)),0)</f>
        <v>2007.5896318590064</v>
      </c>
      <c r="AU88" s="66">
        <f>IFERROR(INDEX('MOUSSY EMPRUNT 1'!$G$14:$G$2000,MATCH('reporting moussy'!AU$2,'MOUSSY EMPRUNT 1'!$Z$14:$Z$2000,0)),0)</f>
        <v>2007.5896318590064</v>
      </c>
      <c r="AV88" s="66">
        <f>IFERROR(INDEX('MOUSSY EMPRUNT 1'!$G$14:$G$2000,MATCH('reporting moussy'!AV$2,'MOUSSY EMPRUNT 1'!$Z$14:$Z$2000,0)),0)</f>
        <v>2007.5896318590064</v>
      </c>
      <c r="AW88" s="66">
        <f>IFERROR(INDEX('MOUSSY EMPRUNT 1'!$G$14:$G$2000,MATCH('reporting moussy'!AW$2,'MOUSSY EMPRUNT 1'!$Z$14:$Z$2000,0)),0)</f>
        <v>2007.5896318590064</v>
      </c>
      <c r="AX88" s="66">
        <f>IFERROR(INDEX('MOUSSY EMPRUNT 1'!$G$14:$G$2000,MATCH('reporting moussy'!AX$2,'MOUSSY EMPRUNT 1'!$Z$14:$Z$2000,0)),0)</f>
        <v>2007.5896318590064</v>
      </c>
      <c r="AY88" s="66">
        <f>IFERROR(INDEX('MOUSSY EMPRUNT 1'!$G$14:$G$2000,MATCH('reporting moussy'!AY$2,'MOUSSY EMPRUNT 1'!$Z$14:$Z$2000,0)),0)</f>
        <v>2007.5896318590064</v>
      </c>
      <c r="AZ88" s="66">
        <f>IFERROR(INDEX('MOUSSY EMPRUNT 1'!$G$14:$G$2000,MATCH('reporting moussy'!AZ$2,'MOUSSY EMPRUNT 1'!$Z$14:$Z$2000,0)),0)</f>
        <v>2007.5896318590064</v>
      </c>
      <c r="BA88" s="66">
        <f>IFERROR(INDEX('MOUSSY EMPRUNT 1'!$G$14:$G$2000,MATCH('reporting moussy'!BA$2,'MOUSSY EMPRUNT 1'!$Z$14:$Z$2000,0)),0)</f>
        <v>2007.5896318590064</v>
      </c>
      <c r="BB88" s="66">
        <f>IFERROR(INDEX('MOUSSY EMPRUNT 1'!$G$14:$G$2000,MATCH('reporting moussy'!BB$2,'MOUSSY EMPRUNT 1'!$Z$14:$Z$2000,0)),0)</f>
        <v>2007.5896318590064</v>
      </c>
      <c r="BC88" s="66">
        <f>IFERROR(INDEX('MOUSSY EMPRUNT 1'!$G$14:$G$2000,MATCH('reporting moussy'!BC$2,'MOUSSY EMPRUNT 1'!$Z$14:$Z$2000,0)),0)</f>
        <v>2007.5896318590064</v>
      </c>
      <c r="BD88" s="66">
        <f>IFERROR(INDEX('MOUSSY EMPRUNT 1'!$G$14:$G$2000,MATCH('reporting moussy'!BD$2,'MOUSSY EMPRUNT 1'!$Z$14:$Z$2000,0)),0)</f>
        <v>2007.5896318590064</v>
      </c>
      <c r="BE88" s="75">
        <f>SUM(AS88:BD88)</f>
        <v>24091.075582308073</v>
      </c>
      <c r="BF88" s="66">
        <f>IFERROR(INDEX('MOUSSY EMPRUNT 1'!$G$14:$G$2000,MATCH('reporting moussy'!BF$2,'MOUSSY EMPRUNT 1'!$Z$14:$Z$2000,0)),0)</f>
        <v>2007.5896318590064</v>
      </c>
      <c r="BG88" s="66">
        <f>IFERROR(INDEX('MOUSSY EMPRUNT 1'!$G$14:$G$2000,MATCH('reporting moussy'!BG$2,'MOUSSY EMPRUNT 1'!$Z$14:$Z$2000,0)),0)</f>
        <v>2007.5896318590064</v>
      </c>
      <c r="BH88" s="66">
        <f>IFERROR(INDEX('MOUSSY EMPRUNT 1'!$G$14:$G$2000,MATCH('reporting moussy'!BH$2,'MOUSSY EMPRUNT 1'!$Z$14:$Z$2000,0)),0)</f>
        <v>2007.5896318590064</v>
      </c>
      <c r="BI88" s="66">
        <f>IFERROR(INDEX('MOUSSY EMPRUNT 1'!$G$14:$G$2000,MATCH('reporting moussy'!BI$2,'MOUSSY EMPRUNT 1'!$Z$14:$Z$2000,0)),0)</f>
        <v>2007.5896318590064</v>
      </c>
      <c r="BJ88" s="66">
        <f>IFERROR(INDEX('MOUSSY EMPRUNT 1'!$G$14:$G$2000,MATCH('reporting moussy'!BJ$2,'MOUSSY EMPRUNT 1'!$Z$14:$Z$2000,0)),0)</f>
        <v>2007.5896318590064</v>
      </c>
      <c r="BK88" s="66">
        <f>IFERROR(INDEX('MOUSSY EMPRUNT 1'!$G$14:$G$2000,MATCH('reporting moussy'!BK$2,'MOUSSY EMPRUNT 1'!$Z$14:$Z$2000,0)),0)</f>
        <v>2007.5896318590064</v>
      </c>
      <c r="BL88" s="66">
        <f>IFERROR(INDEX('MOUSSY EMPRUNT 1'!$G$14:$G$2000,MATCH('reporting moussy'!BL$2,'MOUSSY EMPRUNT 1'!$Z$14:$Z$2000,0)),0)</f>
        <v>2007.5896318590064</v>
      </c>
      <c r="BM88" s="66">
        <f>IFERROR(INDEX('MOUSSY EMPRUNT 1'!$G$14:$G$2000,MATCH('reporting moussy'!BM$2,'MOUSSY EMPRUNT 1'!$Z$14:$Z$2000,0)),0)</f>
        <v>2007.5896318590064</v>
      </c>
      <c r="BN88" s="66">
        <f>IFERROR(INDEX('MOUSSY EMPRUNT 1'!$G$14:$G$2000,MATCH('reporting moussy'!BN$2,'MOUSSY EMPRUNT 1'!$Z$14:$Z$2000,0)),0)</f>
        <v>2007.5896318590064</v>
      </c>
      <c r="BO88" s="66">
        <f>IFERROR(INDEX('MOUSSY EMPRUNT 1'!$G$14:$G$2000,MATCH('reporting moussy'!BO$2,'MOUSSY EMPRUNT 1'!$Z$14:$Z$2000,0)),0)</f>
        <v>2007.5896318590064</v>
      </c>
      <c r="BP88" s="66">
        <f>IFERROR(INDEX('MOUSSY EMPRUNT 1'!$G$14:$G$2000,MATCH('reporting moussy'!BP$2,'MOUSSY EMPRUNT 1'!$Z$14:$Z$2000,0)),0)</f>
        <v>2007.5896318590064</v>
      </c>
      <c r="BQ88" s="66">
        <f>IFERROR(INDEX('MOUSSY EMPRUNT 1'!$G$14:$G$2000,MATCH('reporting moussy'!BQ$2,'MOUSSY EMPRUNT 1'!$Z$14:$Z$2000,0)),0)</f>
        <v>2007.5896318590064</v>
      </c>
      <c r="BR88" s="75">
        <f>SUM(BF88:BQ88)</f>
        <v>24091.075582308073</v>
      </c>
      <c r="BS88" s="66">
        <f>IFERROR(INDEX('MOUSSY EMPRUNT 1'!$G$14:$G$2000,MATCH('reporting moussy'!BS$2,'MOUSSY EMPRUNT 1'!$Z$14:$Z$2000,0)),0)</f>
        <v>2007.5896318590064</v>
      </c>
      <c r="BT88" s="66">
        <f>IFERROR(INDEX('MOUSSY EMPRUNT 1'!$G$14:$G$2000,MATCH('reporting moussy'!BT$2,'MOUSSY EMPRUNT 1'!$Z$14:$Z$2000,0)),0)</f>
        <v>2007.5896318590064</v>
      </c>
      <c r="BU88" s="66">
        <f>IFERROR(INDEX('MOUSSY EMPRUNT 1'!$G$14:$G$2000,MATCH('reporting moussy'!BU$2,'MOUSSY EMPRUNT 1'!$Z$14:$Z$2000,0)),0)</f>
        <v>2007.5896318590064</v>
      </c>
      <c r="BV88" s="66">
        <f>IFERROR(INDEX('MOUSSY EMPRUNT 1'!$G$14:$G$2000,MATCH('reporting moussy'!BV$2,'MOUSSY EMPRUNT 1'!$Z$14:$Z$2000,0)),0)</f>
        <v>2007.5896318590064</v>
      </c>
      <c r="BW88" s="66">
        <f>IFERROR(INDEX('MOUSSY EMPRUNT 1'!$G$14:$G$2000,MATCH('reporting moussy'!BW$2,'MOUSSY EMPRUNT 1'!$Z$14:$Z$2000,0)),0)</f>
        <v>2007.5896318590064</v>
      </c>
      <c r="BX88" s="66">
        <f>IFERROR(INDEX('MOUSSY EMPRUNT 1'!$G$14:$G$2000,MATCH('reporting moussy'!BX$2,'MOUSSY EMPRUNT 1'!$Z$14:$Z$2000,0)),0)</f>
        <v>2007.5896318590064</v>
      </c>
      <c r="BY88" s="66">
        <f>IFERROR(INDEX('MOUSSY EMPRUNT 1'!$G$14:$G$2000,MATCH('reporting moussy'!BY$2,'MOUSSY EMPRUNT 1'!$Z$14:$Z$2000,0)),0)</f>
        <v>2007.5896318590064</v>
      </c>
      <c r="BZ88" s="66">
        <f>IFERROR(INDEX('MOUSSY EMPRUNT 1'!$G$14:$G$2000,MATCH('reporting moussy'!BZ$2,'MOUSSY EMPRUNT 1'!$Z$14:$Z$2000,0)),0)</f>
        <v>2007.5896318590064</v>
      </c>
      <c r="CA88" s="66">
        <f>IFERROR(INDEX('MOUSSY EMPRUNT 1'!$G$14:$G$2000,MATCH('reporting moussy'!CA$2,'MOUSSY EMPRUNT 1'!$Z$14:$Z$2000,0)),0)</f>
        <v>2007.5896318590064</v>
      </c>
      <c r="CB88" s="66">
        <f>IFERROR(INDEX('MOUSSY EMPRUNT 1'!$G$14:$G$2000,MATCH('reporting moussy'!CB$2,'MOUSSY EMPRUNT 1'!$Z$14:$Z$2000,0)),0)</f>
        <v>2007.5896318590064</v>
      </c>
      <c r="CC88" s="66">
        <f>IFERROR(INDEX('MOUSSY EMPRUNT 1'!$G$14:$G$2000,MATCH('reporting moussy'!CC$2,'MOUSSY EMPRUNT 1'!$Z$14:$Z$2000,0)),0)</f>
        <v>2007.5896318590064</v>
      </c>
      <c r="CD88" s="66">
        <f>IFERROR(INDEX('MOUSSY EMPRUNT 1'!$G$14:$G$2000,MATCH('reporting moussy'!CD$2,'MOUSSY EMPRUNT 1'!$Z$14:$Z$2000,0)),0)</f>
        <v>2007.5896318590064</v>
      </c>
      <c r="CE88" s="75">
        <f>SUM(BS88:CD88)</f>
        <v>24091.075582308073</v>
      </c>
      <c r="CF88" s="66">
        <f>IFERROR(INDEX('MOUSSY EMPRUNT 1'!$G$14:$G$2000,MATCH('reporting moussy'!CF$2,'MOUSSY EMPRUNT 1'!$Z$14:$Z$2000,0)),0)</f>
        <v>2007.5896318590064</v>
      </c>
      <c r="CG88" s="66">
        <f>IFERROR(INDEX('MOUSSY EMPRUNT 1'!$G$14:$G$2000,MATCH('reporting moussy'!CG$2,'MOUSSY EMPRUNT 1'!$Z$14:$Z$2000,0)),0)</f>
        <v>2007.5896318590064</v>
      </c>
      <c r="CH88" s="66">
        <f>IFERROR(INDEX('MOUSSY EMPRUNT 1'!$G$14:$G$2000,MATCH('reporting moussy'!CH$2,'MOUSSY EMPRUNT 1'!$Z$14:$Z$2000,0)),0)</f>
        <v>2007.5896318590064</v>
      </c>
      <c r="CI88" s="66">
        <f>IFERROR(INDEX('MOUSSY EMPRUNT 1'!$G$14:$G$2000,MATCH('reporting moussy'!CI$2,'MOUSSY EMPRUNT 1'!$Z$14:$Z$2000,0)),0)</f>
        <v>2007.5896318590064</v>
      </c>
      <c r="CJ88" s="66">
        <f>IFERROR(INDEX('MOUSSY EMPRUNT 1'!$G$14:$G$2000,MATCH('reporting moussy'!CJ$2,'MOUSSY EMPRUNT 1'!$Z$14:$Z$2000,0)),0)</f>
        <v>2007.5896318590064</v>
      </c>
      <c r="CK88" s="66">
        <f>IFERROR(INDEX('MOUSSY EMPRUNT 1'!$G$14:$G$2000,MATCH('reporting moussy'!CK$2,'MOUSSY EMPRUNT 1'!$Z$14:$Z$2000,0)),0)</f>
        <v>2007.5896318590064</v>
      </c>
      <c r="CL88" s="66">
        <f>IFERROR(INDEX('MOUSSY EMPRUNT 1'!$G$14:$G$2000,MATCH('reporting moussy'!CL$2,'MOUSSY EMPRUNT 1'!$Z$14:$Z$2000,0)),0)</f>
        <v>2007.5896318590064</v>
      </c>
      <c r="CM88" s="66">
        <f>IFERROR(INDEX('MOUSSY EMPRUNT 1'!$G$14:$G$2000,MATCH('reporting moussy'!CM$2,'MOUSSY EMPRUNT 1'!$Z$14:$Z$2000,0)),0)</f>
        <v>2007.5896318590064</v>
      </c>
      <c r="CN88" s="66">
        <f>IFERROR(INDEX('MOUSSY EMPRUNT 1'!$G$14:$G$2000,MATCH('reporting moussy'!CN$2,'MOUSSY EMPRUNT 1'!$Z$14:$Z$2000,0)),0)</f>
        <v>2007.5896318590064</v>
      </c>
      <c r="CO88" s="66">
        <f>IFERROR(INDEX('MOUSSY EMPRUNT 1'!$G$14:$G$2000,MATCH('reporting moussy'!CO$2,'MOUSSY EMPRUNT 1'!$Z$14:$Z$2000,0)),0)</f>
        <v>2007.5896318590064</v>
      </c>
      <c r="CP88" s="66">
        <f>IFERROR(INDEX('MOUSSY EMPRUNT 1'!$G$14:$G$2000,MATCH('reporting moussy'!CP$2,'MOUSSY EMPRUNT 1'!$Z$14:$Z$2000,0)),0)</f>
        <v>2007.5896318590064</v>
      </c>
      <c r="CQ88" s="66">
        <f>IFERROR(INDEX('MOUSSY EMPRUNT 1'!$G$14:$G$2000,MATCH('reporting moussy'!CQ$2,'MOUSSY EMPRUNT 1'!$Z$14:$Z$2000,0)),0)</f>
        <v>2007.5896318590064</v>
      </c>
      <c r="CR88" s="75">
        <f>SUM(CF88:CQ88)</f>
        <v>24091.075582308073</v>
      </c>
      <c r="CS88" s="66">
        <f>IFERROR(INDEX('MOUSSY EMPRUNT 1'!$G$14:$G$2000,MATCH('reporting moussy'!CS$2,'MOUSSY EMPRUNT 1'!$Z$14:$Z$2000,0)),0)</f>
        <v>2007.5896318590064</v>
      </c>
      <c r="CT88" s="66">
        <f>IFERROR(INDEX('MOUSSY EMPRUNT 1'!$G$14:$G$2000,MATCH('reporting moussy'!CT$2,'MOUSSY EMPRUNT 1'!$Z$14:$Z$2000,0)),0)</f>
        <v>2007.5896318590064</v>
      </c>
      <c r="CU88" s="66">
        <f>IFERROR(INDEX('MOUSSY EMPRUNT 1'!$G$14:$G$2000,MATCH('reporting moussy'!CU$2,'MOUSSY EMPRUNT 1'!$Z$14:$Z$2000,0)),0)</f>
        <v>2007.5896318590064</v>
      </c>
      <c r="CV88" s="66">
        <f>IFERROR(INDEX('MOUSSY EMPRUNT 1'!$G$14:$G$2000,MATCH('reporting moussy'!CV$2,'MOUSSY EMPRUNT 1'!$Z$14:$Z$2000,0)),0)</f>
        <v>2007.5896318590064</v>
      </c>
      <c r="CW88" s="66">
        <f>IFERROR(INDEX('MOUSSY EMPRUNT 1'!$G$14:$G$2000,MATCH('reporting moussy'!CW$2,'MOUSSY EMPRUNT 1'!$Z$14:$Z$2000,0)),0)</f>
        <v>2007.5896318590064</v>
      </c>
      <c r="CX88" s="66">
        <f>IFERROR(INDEX('MOUSSY EMPRUNT 1'!$G$14:$G$2000,MATCH('reporting moussy'!CX$2,'MOUSSY EMPRUNT 1'!$Z$14:$Z$2000,0)),0)</f>
        <v>2007.5896318590064</v>
      </c>
      <c r="CY88" s="66">
        <f>IFERROR(INDEX('MOUSSY EMPRUNT 1'!$G$14:$G$2000,MATCH('reporting moussy'!CY$2,'MOUSSY EMPRUNT 1'!$Z$14:$Z$2000,0)),0)</f>
        <v>2007.5896318590064</v>
      </c>
      <c r="CZ88" s="66">
        <f>IFERROR(INDEX('MOUSSY EMPRUNT 1'!$G$14:$G$2000,MATCH('reporting moussy'!CZ$2,'MOUSSY EMPRUNT 1'!$Z$14:$Z$2000,0)),0)</f>
        <v>2007.5896318590064</v>
      </c>
      <c r="DA88" s="66">
        <f>IFERROR(INDEX('MOUSSY EMPRUNT 1'!$G$14:$G$2000,MATCH('reporting moussy'!DA$2,'MOUSSY EMPRUNT 1'!$Z$14:$Z$2000,0)),0)</f>
        <v>2007.5896318590064</v>
      </c>
      <c r="DB88" s="66">
        <f>IFERROR(INDEX('MOUSSY EMPRUNT 1'!$G$14:$G$2000,MATCH('reporting moussy'!DB$2,'MOUSSY EMPRUNT 1'!$Z$14:$Z$2000,0)),0)</f>
        <v>2007.5896318590064</v>
      </c>
      <c r="DC88" s="66">
        <f>IFERROR(INDEX('MOUSSY EMPRUNT 1'!$G$14:$G$2000,MATCH('reporting moussy'!DC$2,'MOUSSY EMPRUNT 1'!$Z$14:$Z$2000,0)),0)</f>
        <v>2007.5896318590064</v>
      </c>
      <c r="DD88" s="66">
        <f>IFERROR(INDEX('MOUSSY EMPRUNT 1'!$G$14:$G$2000,MATCH('reporting moussy'!DD$2,'MOUSSY EMPRUNT 1'!$Z$14:$Z$2000,0)),0)</f>
        <v>2007.5896318590064</v>
      </c>
      <c r="DE88" s="75">
        <f>SUM(CS88:DD88)</f>
        <v>24091.075582308073</v>
      </c>
      <c r="DF88" s="66">
        <f>IFERROR(INDEX('MOUSSY EMPRUNT 1'!$G$14:$G$2000,MATCH('reporting moussy'!DF$2,'MOUSSY EMPRUNT 1'!$Z$14:$Z$2000,0)),0)</f>
        <v>2007.5896318590064</v>
      </c>
      <c r="DG88" s="66">
        <f>IFERROR(INDEX('MOUSSY EMPRUNT 1'!$G$14:$G$2000,MATCH('reporting moussy'!DG$2,'MOUSSY EMPRUNT 1'!$Z$14:$Z$2000,0)),0)</f>
        <v>2007.5896318590064</v>
      </c>
      <c r="DH88" s="66">
        <f>IFERROR(INDEX('MOUSSY EMPRUNT 1'!$G$14:$G$2000,MATCH('reporting moussy'!DH$2,'MOUSSY EMPRUNT 1'!$Z$14:$Z$2000,0)),0)</f>
        <v>2007.5896318590064</v>
      </c>
      <c r="DI88" s="66">
        <f>IFERROR(INDEX('MOUSSY EMPRUNT 1'!$G$14:$G$2000,MATCH('reporting moussy'!DI$2,'MOUSSY EMPRUNT 1'!$Z$14:$Z$2000,0)),0)</f>
        <v>2007.5896318590064</v>
      </c>
      <c r="DJ88" s="66">
        <f>IFERROR(INDEX('MOUSSY EMPRUNT 1'!$G$14:$G$2000,MATCH('reporting moussy'!DJ$2,'MOUSSY EMPRUNT 1'!$Z$14:$Z$2000,0)),0)</f>
        <v>2007.5896318590064</v>
      </c>
      <c r="DK88" s="66">
        <f>IFERROR(INDEX('MOUSSY EMPRUNT 1'!$G$14:$G$2000,MATCH('reporting moussy'!DK$2,'MOUSSY EMPRUNT 1'!$Z$14:$Z$2000,0)),0)</f>
        <v>2007.5896318590064</v>
      </c>
      <c r="DL88" s="66">
        <f>IFERROR(INDEX('MOUSSY EMPRUNT 1'!$G$14:$G$2000,MATCH('reporting moussy'!DL$2,'MOUSSY EMPRUNT 1'!$Z$14:$Z$2000,0)),0)</f>
        <v>2007.5896318590064</v>
      </c>
      <c r="DM88" s="66">
        <f>IFERROR(INDEX('MOUSSY EMPRUNT 1'!$G$14:$G$2000,MATCH('reporting moussy'!DM$2,'MOUSSY EMPRUNT 1'!$Z$14:$Z$2000,0)),0)</f>
        <v>2007.5896318590064</v>
      </c>
      <c r="DN88" s="66">
        <f>IFERROR(INDEX('MOUSSY EMPRUNT 1'!$G$14:$G$2000,MATCH('reporting moussy'!DN$2,'MOUSSY EMPRUNT 1'!$Z$14:$Z$2000,0)),0)</f>
        <v>2007.5896318590064</v>
      </c>
      <c r="DO88" s="66">
        <f>IFERROR(INDEX('MOUSSY EMPRUNT 1'!$G$14:$G$2000,MATCH('reporting moussy'!DO$2,'MOUSSY EMPRUNT 1'!$Z$14:$Z$2000,0)),0)</f>
        <v>2007.5896318590064</v>
      </c>
      <c r="DP88" s="66">
        <f>IFERROR(INDEX('MOUSSY EMPRUNT 1'!$G$14:$G$2000,MATCH('reporting moussy'!DP$2,'MOUSSY EMPRUNT 1'!$Z$14:$Z$2000,0)),0)</f>
        <v>2007.5896318590064</v>
      </c>
      <c r="DQ88" s="66">
        <f>IFERROR(INDEX('MOUSSY EMPRUNT 1'!$G$14:$G$2000,MATCH('reporting moussy'!DQ$2,'MOUSSY EMPRUNT 1'!$Z$14:$Z$2000,0)),0)</f>
        <v>2007.5896318590064</v>
      </c>
      <c r="DR88" s="75">
        <f>SUM(DF88:DQ88)</f>
        <v>24091.075582308073</v>
      </c>
      <c r="DS88" s="66">
        <f>IFERROR(INDEX('MOUSSY EMPRUNT 1'!$G$14:$G$2000,MATCH('reporting moussy'!DS$2,'MOUSSY EMPRUNT 1'!$Z$14:$Z$2000,0)),0)</f>
        <v>2007.5896318590064</v>
      </c>
      <c r="DT88" s="66">
        <f>IFERROR(INDEX('MOUSSY EMPRUNT 1'!$G$14:$G$2000,MATCH('reporting moussy'!DT$2,'MOUSSY EMPRUNT 1'!$Z$14:$Z$2000,0)),0)</f>
        <v>2007.5896318590064</v>
      </c>
      <c r="DU88" s="66">
        <f>IFERROR(INDEX('MOUSSY EMPRUNT 1'!$G$14:$G$2000,MATCH('reporting moussy'!DU$2,'MOUSSY EMPRUNT 1'!$Z$14:$Z$2000,0)),0)</f>
        <v>2007.5896318590064</v>
      </c>
      <c r="DV88" s="66">
        <f>IFERROR(INDEX('MOUSSY EMPRUNT 1'!$G$14:$G$2000,MATCH('reporting moussy'!DV$2,'MOUSSY EMPRUNT 1'!$Z$14:$Z$2000,0)),0)</f>
        <v>2007.5896318590064</v>
      </c>
      <c r="DW88" s="66">
        <f>IFERROR(INDEX('MOUSSY EMPRUNT 1'!$G$14:$G$2000,MATCH('reporting moussy'!DW$2,'MOUSSY EMPRUNT 1'!$Z$14:$Z$2000,0)),0)</f>
        <v>2007.5896318590064</v>
      </c>
      <c r="DX88" s="66">
        <f>IFERROR(INDEX('MOUSSY EMPRUNT 1'!$G$14:$G$2000,MATCH('reporting moussy'!DX$2,'MOUSSY EMPRUNT 1'!$Z$14:$Z$2000,0)),0)</f>
        <v>2007.5896318590064</v>
      </c>
      <c r="DY88" s="66">
        <f>IFERROR(INDEX('MOUSSY EMPRUNT 1'!$G$14:$G$2000,MATCH('reporting moussy'!DY$2,'MOUSSY EMPRUNT 1'!$Z$14:$Z$2000,0)),0)</f>
        <v>2007.5896318590064</v>
      </c>
      <c r="DZ88" s="66">
        <f>IFERROR(INDEX('MOUSSY EMPRUNT 1'!$G$14:$G$2000,MATCH('reporting moussy'!DZ$2,'MOUSSY EMPRUNT 1'!$Z$14:$Z$2000,0)),0)</f>
        <v>2007.5896318590064</v>
      </c>
      <c r="EA88" s="66">
        <f>IFERROR(INDEX('MOUSSY EMPRUNT 1'!$G$14:$G$2000,MATCH('reporting moussy'!EA$2,'MOUSSY EMPRUNT 1'!$Z$14:$Z$2000,0)),0)</f>
        <v>2007.5896318590064</v>
      </c>
      <c r="EB88" s="66">
        <f>IFERROR(INDEX('MOUSSY EMPRUNT 1'!$G$14:$G$2000,MATCH('reporting moussy'!EB$2,'MOUSSY EMPRUNT 1'!$Z$14:$Z$2000,0)),0)</f>
        <v>2007.5896318590064</v>
      </c>
      <c r="EC88" s="66">
        <f>IFERROR(INDEX('MOUSSY EMPRUNT 1'!$G$14:$G$2000,MATCH('reporting moussy'!EC$2,'MOUSSY EMPRUNT 1'!$Z$14:$Z$2000,0)),0)</f>
        <v>2007.5896318590064</v>
      </c>
      <c r="ED88" s="66">
        <f>IFERROR(INDEX('MOUSSY EMPRUNT 1'!$G$14:$G$2000,MATCH('reporting moussy'!ED$2,'MOUSSY EMPRUNT 1'!$Z$14:$Z$2000,0)),0)</f>
        <v>2007.5896318590064</v>
      </c>
      <c r="EE88" s="75">
        <f>SUM(DS88:ED88)</f>
        <v>24091.075582308073</v>
      </c>
    </row>
    <row r="89" spans="1:135" x14ac:dyDescent="0.2">
      <c r="D89" s="2" t="s">
        <v>118</v>
      </c>
      <c r="F89" s="66">
        <f>IFERROR(INDEX('MOUSSY EMPRUNT 2'!$G$14:$G$2000,MATCH('reporting moussy'!F$2,'MOUSSY EMPRUNT 2'!$Z$14:$Z$2000,0)),0)</f>
        <v>0</v>
      </c>
      <c r="G89" s="66">
        <f>IFERROR(INDEX('MOUSSY EMPRUNT 2'!$G$14:$G$2000,MATCH('reporting moussy'!G$2,'MOUSSY EMPRUNT 2'!$Z$14:$Z$2000,0)),0)</f>
        <v>0</v>
      </c>
      <c r="H89" s="66">
        <f>IFERROR(INDEX('MOUSSY EMPRUNT 2'!$G$14:$G$2000,MATCH('reporting moussy'!H$2,'MOUSSY EMPRUNT 2'!$Z$14:$Z$2000,0)),0)</f>
        <v>0</v>
      </c>
      <c r="I89" s="66">
        <f>IFERROR(INDEX('MOUSSY EMPRUNT 2'!$G$14:$G$2000,MATCH('reporting moussy'!I$2,'MOUSSY EMPRUNT 2'!$Z$14:$Z$2000,0)),0)</f>
        <v>0</v>
      </c>
      <c r="J89" s="66">
        <f>IFERROR(INDEX('MOUSSY EMPRUNT 2'!$G$14:$G$2000,MATCH('reporting moussy'!J$2,'MOUSSY EMPRUNT 2'!$Z$14:$Z$2000,0)),0)</f>
        <v>0</v>
      </c>
      <c r="K89" s="66">
        <f>IFERROR(INDEX('MOUSSY EMPRUNT 2'!$G$14:$G$2000,MATCH('reporting moussy'!K$2,'MOUSSY EMPRUNT 2'!$Z$14:$Z$2000,0)),0)</f>
        <v>0</v>
      </c>
      <c r="L89" s="66">
        <f>IFERROR(INDEX('MOUSSY EMPRUNT 2'!$G$14:$G$2000,MATCH('reporting moussy'!L$2,'MOUSSY EMPRUNT 2'!$Z$14:$Z$2000,0)),0)</f>
        <v>714.9375</v>
      </c>
      <c r="M89" s="66">
        <f>IFERROR(INDEX('MOUSSY EMPRUNT 2'!$G$14:$G$2000,MATCH('reporting moussy'!M$2,'MOUSSY EMPRUNT 2'!$Z$14:$Z$2000,0)),0)</f>
        <v>714.9375</v>
      </c>
      <c r="N89" s="66">
        <f>IFERROR(INDEX('MOUSSY EMPRUNT 2'!$G$14:$G$2000,MATCH('reporting moussy'!N$2,'MOUSSY EMPRUNT 2'!$Z$14:$Z$2000,0)),0)</f>
        <v>714.9375</v>
      </c>
      <c r="O89" s="66">
        <f>IFERROR(INDEX('MOUSSY EMPRUNT 2'!$G$14:$G$2000,MATCH('reporting moussy'!O$2,'MOUSSY EMPRUNT 2'!$Z$14:$Z$2000,0)),0)</f>
        <v>714.9375</v>
      </c>
      <c r="P89" s="66">
        <f>IFERROR(INDEX('MOUSSY EMPRUNT 2'!$G$14:$G$2000,MATCH('reporting moussy'!P$2,'MOUSSY EMPRUNT 2'!$Z$14:$Z$2000,0)),0)</f>
        <v>714.9375</v>
      </c>
      <c r="Q89" s="66">
        <f>IFERROR(INDEX('MOUSSY EMPRUNT 2'!$G$14:$G$2000,MATCH('reporting moussy'!Q$2,'MOUSSY EMPRUNT 2'!$Z$14:$Z$2000,0)),0)</f>
        <v>714.9375</v>
      </c>
      <c r="R89" s="75">
        <f>SUM(F89:Q89)</f>
        <v>4289.625</v>
      </c>
      <c r="S89" s="66">
        <f>IFERROR(INDEX('MOUSSY EMPRUNT 2'!$G$14:$G$2000,MATCH('reporting moussy'!S$2,'MOUSSY EMPRUNT 2'!$Z$14:$Z$2000,0)),0)</f>
        <v>1597.2611857847912</v>
      </c>
      <c r="T89" s="66">
        <f>IFERROR(INDEX('MOUSSY EMPRUNT 2'!$G$14:$G$2000,MATCH('reporting moussy'!T$2,'MOUSSY EMPRUNT 2'!$Z$14:$Z$2000,0)),0)</f>
        <v>1597.2611857847912</v>
      </c>
      <c r="U89" s="66">
        <f>IFERROR(INDEX('MOUSSY EMPRUNT 2'!$G$14:$G$2000,MATCH('reporting moussy'!U$2,'MOUSSY EMPRUNT 2'!$Z$14:$Z$2000,0)),0)</f>
        <v>1597.2611857847912</v>
      </c>
      <c r="V89" s="66">
        <f>IFERROR(INDEX('MOUSSY EMPRUNT 2'!$G$14:$G$2000,MATCH('reporting moussy'!V$2,'MOUSSY EMPRUNT 2'!$Z$14:$Z$2000,0)),0)</f>
        <v>1597.2611857847912</v>
      </c>
      <c r="W89" s="66">
        <f>IFERROR(INDEX('MOUSSY EMPRUNT 2'!$G$14:$G$2000,MATCH('reporting moussy'!W$2,'MOUSSY EMPRUNT 2'!$Z$14:$Z$2000,0)),0)</f>
        <v>1597.2611857847912</v>
      </c>
      <c r="X89" s="66">
        <f>IFERROR(INDEX('MOUSSY EMPRUNT 2'!$G$14:$G$2000,MATCH('reporting moussy'!X$2,'MOUSSY EMPRUNT 2'!$Z$14:$Z$2000,0)),0)</f>
        <v>1597.2611857847912</v>
      </c>
      <c r="Y89" s="66">
        <f>IFERROR(INDEX('MOUSSY EMPRUNT 2'!$G$14:$G$2000,MATCH('reporting moussy'!Y$2,'MOUSSY EMPRUNT 2'!$Z$14:$Z$2000,0)),0)</f>
        <v>1597.2611857847912</v>
      </c>
      <c r="Z89" s="66">
        <f>IFERROR(INDEX('MOUSSY EMPRUNT 2'!$G$14:$G$2000,MATCH('reporting moussy'!Z$2,'MOUSSY EMPRUNT 2'!$Z$14:$Z$2000,0)),0)</f>
        <v>1597.2611857847912</v>
      </c>
      <c r="AA89" s="66">
        <f>IFERROR(INDEX('MOUSSY EMPRUNT 2'!$G$14:$G$2000,MATCH('reporting moussy'!AA$2,'MOUSSY EMPRUNT 2'!$Z$14:$Z$2000,0)),0)</f>
        <v>1597.2611857847912</v>
      </c>
      <c r="AB89" s="66">
        <f>IFERROR(INDEX('MOUSSY EMPRUNT 2'!$G$14:$G$2000,MATCH('reporting moussy'!AB$2,'MOUSSY EMPRUNT 2'!$Z$14:$Z$2000,0)),0)</f>
        <v>1597.2611857847912</v>
      </c>
      <c r="AC89" s="66">
        <f>IFERROR(INDEX('MOUSSY EMPRUNT 2'!$G$14:$G$2000,MATCH('reporting moussy'!AC$2,'MOUSSY EMPRUNT 2'!$Z$14:$Z$2000,0)),0)</f>
        <v>1597.2611857847912</v>
      </c>
      <c r="AD89" s="66">
        <f>IFERROR(INDEX('MOUSSY EMPRUNT 2'!$G$14:$G$2000,MATCH('reporting moussy'!AD$2,'MOUSSY EMPRUNT 2'!$Z$14:$Z$2000,0)),0)</f>
        <v>1597.2611857847912</v>
      </c>
      <c r="AE89" s="75">
        <f>SUM(S89:AD89)</f>
        <v>19167.134229417494</v>
      </c>
      <c r="AF89" s="66">
        <f>IFERROR(INDEX('MOUSSY EMPRUNT 2'!$G$14:$G$2000,MATCH('reporting moussy'!AF$2,'MOUSSY EMPRUNT 2'!$Z$14:$Z$2000,0)),0)</f>
        <v>1597.2611857847912</v>
      </c>
      <c r="AG89" s="66">
        <f>IFERROR(INDEX('MOUSSY EMPRUNT 2'!$G$14:$G$2000,MATCH('reporting moussy'!AG$2,'MOUSSY EMPRUNT 2'!$Z$14:$Z$2000,0)),0)</f>
        <v>1597.2611857847912</v>
      </c>
      <c r="AH89" s="66">
        <f>IFERROR(INDEX('MOUSSY EMPRUNT 2'!$G$14:$G$2000,MATCH('reporting moussy'!AH$2,'MOUSSY EMPRUNT 2'!$Z$14:$Z$2000,0)),0)</f>
        <v>1597.2611857847912</v>
      </c>
      <c r="AI89" s="66">
        <f>IFERROR(INDEX('MOUSSY EMPRUNT 2'!$G$14:$G$2000,MATCH('reporting moussy'!AI$2,'MOUSSY EMPRUNT 2'!$Z$14:$Z$2000,0)),0)</f>
        <v>1597.2611857847912</v>
      </c>
      <c r="AJ89" s="66">
        <f>IFERROR(INDEX('MOUSSY EMPRUNT 2'!$G$14:$G$2000,MATCH('reporting moussy'!AJ$2,'MOUSSY EMPRUNT 2'!$Z$14:$Z$2000,0)),0)</f>
        <v>1597.2611857847912</v>
      </c>
      <c r="AK89" s="66">
        <f>IFERROR(INDEX('MOUSSY EMPRUNT 2'!$G$14:$G$2000,MATCH('reporting moussy'!AK$2,'MOUSSY EMPRUNT 2'!$Z$14:$Z$2000,0)),0)</f>
        <v>1597.2611857847912</v>
      </c>
      <c r="AL89" s="66">
        <f>IFERROR(INDEX('MOUSSY EMPRUNT 2'!$G$14:$G$2000,MATCH('reporting moussy'!AL$2,'MOUSSY EMPRUNT 2'!$Z$14:$Z$2000,0)),0)</f>
        <v>1597.2611857847912</v>
      </c>
      <c r="AM89" s="66">
        <f>IFERROR(INDEX('MOUSSY EMPRUNT 2'!$G$14:$G$2000,MATCH('reporting moussy'!AM$2,'MOUSSY EMPRUNT 2'!$Z$14:$Z$2000,0)),0)</f>
        <v>1597.2611857847912</v>
      </c>
      <c r="AN89" s="66">
        <f>IFERROR(INDEX('MOUSSY EMPRUNT 2'!$G$14:$G$2000,MATCH('reporting moussy'!AN$2,'MOUSSY EMPRUNT 2'!$Z$14:$Z$2000,0)),0)</f>
        <v>1597.2611857847912</v>
      </c>
      <c r="AO89" s="66">
        <f>IFERROR(INDEX('MOUSSY EMPRUNT 2'!$G$14:$G$2000,MATCH('reporting moussy'!AO$2,'MOUSSY EMPRUNT 2'!$Z$14:$Z$2000,0)),0)</f>
        <v>1597.2611857847912</v>
      </c>
      <c r="AP89" s="66">
        <f>IFERROR(INDEX('MOUSSY EMPRUNT 2'!$G$14:$G$2000,MATCH('reporting moussy'!AP$2,'MOUSSY EMPRUNT 2'!$Z$14:$Z$2000,0)),0)</f>
        <v>1597.2611857847912</v>
      </c>
      <c r="AQ89" s="66">
        <f>IFERROR(INDEX('MOUSSY EMPRUNT 2'!$G$14:$G$2000,MATCH('reporting moussy'!AQ$2,'MOUSSY EMPRUNT 2'!$Z$14:$Z$2000,0)),0)</f>
        <v>1597.2611857847912</v>
      </c>
      <c r="AR89" s="75">
        <f>SUM(AF89:AQ89)</f>
        <v>19167.134229417494</v>
      </c>
      <c r="AS89" s="66">
        <f>IFERROR(INDEX('MOUSSY EMPRUNT 2'!$G$14:$G$2000,MATCH('reporting moussy'!AS$2,'MOUSSY EMPRUNT 2'!$Z$14:$Z$2000,0)),0)</f>
        <v>1597.2611857847912</v>
      </c>
      <c r="AT89" s="66">
        <f>IFERROR(INDEX('MOUSSY EMPRUNT 2'!$G$14:$G$2000,MATCH('reporting moussy'!AT$2,'MOUSSY EMPRUNT 2'!$Z$14:$Z$2000,0)),0)</f>
        <v>1597.2611857847912</v>
      </c>
      <c r="AU89" s="66">
        <f>IFERROR(INDEX('MOUSSY EMPRUNT 2'!$G$14:$G$2000,MATCH('reporting moussy'!AU$2,'MOUSSY EMPRUNT 2'!$Z$14:$Z$2000,0)),0)</f>
        <v>1597.2611857847912</v>
      </c>
      <c r="AV89" s="66">
        <f>IFERROR(INDEX('MOUSSY EMPRUNT 2'!$G$14:$G$2000,MATCH('reporting moussy'!AV$2,'MOUSSY EMPRUNT 2'!$Z$14:$Z$2000,0)),0)</f>
        <v>1597.2611857847912</v>
      </c>
      <c r="AW89" s="66">
        <f>IFERROR(INDEX('MOUSSY EMPRUNT 2'!$G$14:$G$2000,MATCH('reporting moussy'!AW$2,'MOUSSY EMPRUNT 2'!$Z$14:$Z$2000,0)),0)</f>
        <v>1597.2611857847912</v>
      </c>
      <c r="AX89" s="66">
        <f>IFERROR(INDEX('MOUSSY EMPRUNT 2'!$G$14:$G$2000,MATCH('reporting moussy'!AX$2,'MOUSSY EMPRUNT 2'!$Z$14:$Z$2000,0)),0)</f>
        <v>1597.2611857847912</v>
      </c>
      <c r="AY89" s="66">
        <f>IFERROR(INDEX('MOUSSY EMPRUNT 2'!$G$14:$G$2000,MATCH('reporting moussy'!AY$2,'MOUSSY EMPRUNT 2'!$Z$14:$Z$2000,0)),0)</f>
        <v>1597.2611857847912</v>
      </c>
      <c r="AZ89" s="66">
        <f>IFERROR(INDEX('MOUSSY EMPRUNT 2'!$G$14:$G$2000,MATCH('reporting moussy'!AZ$2,'MOUSSY EMPRUNT 2'!$Z$14:$Z$2000,0)),0)</f>
        <v>1597.2611857847912</v>
      </c>
      <c r="BA89" s="66">
        <f>IFERROR(INDEX('MOUSSY EMPRUNT 2'!$G$14:$G$2000,MATCH('reporting moussy'!BA$2,'MOUSSY EMPRUNT 2'!$Z$14:$Z$2000,0)),0)</f>
        <v>1597.2611857847912</v>
      </c>
      <c r="BB89" s="66">
        <f>IFERROR(INDEX('MOUSSY EMPRUNT 2'!$G$14:$G$2000,MATCH('reporting moussy'!BB$2,'MOUSSY EMPRUNT 2'!$Z$14:$Z$2000,0)),0)</f>
        <v>1597.2611857847912</v>
      </c>
      <c r="BC89" s="66">
        <f>IFERROR(INDEX('MOUSSY EMPRUNT 2'!$G$14:$G$2000,MATCH('reporting moussy'!BC$2,'MOUSSY EMPRUNT 2'!$Z$14:$Z$2000,0)),0)</f>
        <v>1597.2611857847912</v>
      </c>
      <c r="BD89" s="66">
        <f>IFERROR(INDEX('MOUSSY EMPRUNT 2'!$G$14:$G$2000,MATCH('reporting moussy'!BD$2,'MOUSSY EMPRUNT 2'!$Z$14:$Z$2000,0)),0)</f>
        <v>1597.2611857847912</v>
      </c>
      <c r="BE89" s="75">
        <f>SUM(AS89:BD89)</f>
        <v>19167.134229417494</v>
      </c>
      <c r="BF89" s="66">
        <f>IFERROR(INDEX('MOUSSY EMPRUNT 2'!$G$14:$G$2000,MATCH('reporting moussy'!BF$2,'MOUSSY EMPRUNT 2'!$Z$14:$Z$2000,0)),0)</f>
        <v>1597.2611857847912</v>
      </c>
      <c r="BG89" s="66">
        <f>IFERROR(INDEX('MOUSSY EMPRUNT 2'!$G$14:$G$2000,MATCH('reporting moussy'!BG$2,'MOUSSY EMPRUNT 2'!$Z$14:$Z$2000,0)),0)</f>
        <v>1597.2611857847912</v>
      </c>
      <c r="BH89" s="66">
        <f>IFERROR(INDEX('MOUSSY EMPRUNT 2'!$G$14:$G$2000,MATCH('reporting moussy'!BH$2,'MOUSSY EMPRUNT 2'!$Z$14:$Z$2000,0)),0)</f>
        <v>1597.2611857847912</v>
      </c>
      <c r="BI89" s="66">
        <f>IFERROR(INDEX('MOUSSY EMPRUNT 2'!$G$14:$G$2000,MATCH('reporting moussy'!BI$2,'MOUSSY EMPRUNT 2'!$Z$14:$Z$2000,0)),0)</f>
        <v>1597.2611857847912</v>
      </c>
      <c r="BJ89" s="66">
        <f>IFERROR(INDEX('MOUSSY EMPRUNT 2'!$G$14:$G$2000,MATCH('reporting moussy'!BJ$2,'MOUSSY EMPRUNT 2'!$Z$14:$Z$2000,0)),0)</f>
        <v>1597.2611857847912</v>
      </c>
      <c r="BK89" s="66">
        <f>IFERROR(INDEX('MOUSSY EMPRUNT 2'!$G$14:$G$2000,MATCH('reporting moussy'!BK$2,'MOUSSY EMPRUNT 2'!$Z$14:$Z$2000,0)),0)</f>
        <v>1597.2611857847912</v>
      </c>
      <c r="BL89" s="66">
        <f>IFERROR(INDEX('MOUSSY EMPRUNT 2'!$G$14:$G$2000,MATCH('reporting moussy'!BL$2,'MOUSSY EMPRUNT 2'!$Z$14:$Z$2000,0)),0)</f>
        <v>1597.2611857847912</v>
      </c>
      <c r="BM89" s="66">
        <f>IFERROR(INDEX('MOUSSY EMPRUNT 2'!$G$14:$G$2000,MATCH('reporting moussy'!BM$2,'MOUSSY EMPRUNT 2'!$Z$14:$Z$2000,0)),0)</f>
        <v>1597.2611857847912</v>
      </c>
      <c r="BN89" s="66">
        <f>IFERROR(INDEX('MOUSSY EMPRUNT 2'!$G$14:$G$2000,MATCH('reporting moussy'!BN$2,'MOUSSY EMPRUNT 2'!$Z$14:$Z$2000,0)),0)</f>
        <v>1597.2611857847912</v>
      </c>
      <c r="BO89" s="66">
        <f>IFERROR(INDEX('MOUSSY EMPRUNT 2'!$G$14:$G$2000,MATCH('reporting moussy'!BO$2,'MOUSSY EMPRUNT 2'!$Z$14:$Z$2000,0)),0)</f>
        <v>1597.2611857847912</v>
      </c>
      <c r="BP89" s="66">
        <f>IFERROR(INDEX('MOUSSY EMPRUNT 2'!$G$14:$G$2000,MATCH('reporting moussy'!BP$2,'MOUSSY EMPRUNT 2'!$Z$14:$Z$2000,0)),0)</f>
        <v>1597.2611857847912</v>
      </c>
      <c r="BQ89" s="66">
        <f>IFERROR(INDEX('MOUSSY EMPRUNT 2'!$G$14:$G$2000,MATCH('reporting moussy'!BQ$2,'MOUSSY EMPRUNT 2'!$Z$14:$Z$2000,0)),0)</f>
        <v>1597.2611857847912</v>
      </c>
      <c r="BR89" s="75">
        <f>SUM(BF89:BQ89)</f>
        <v>19167.134229417494</v>
      </c>
      <c r="BS89" s="66">
        <f>IFERROR(INDEX('MOUSSY EMPRUNT 2'!$G$14:$G$2000,MATCH('reporting moussy'!BS$2,'MOUSSY EMPRUNT 2'!$Z$14:$Z$2000,0)),0)</f>
        <v>1597.2611857847912</v>
      </c>
      <c r="BT89" s="66">
        <f>IFERROR(INDEX('MOUSSY EMPRUNT 2'!$G$14:$G$2000,MATCH('reporting moussy'!BT$2,'MOUSSY EMPRUNT 2'!$Z$14:$Z$2000,0)),0)</f>
        <v>1597.2611857847912</v>
      </c>
      <c r="BU89" s="66">
        <f>IFERROR(INDEX('MOUSSY EMPRUNT 2'!$G$14:$G$2000,MATCH('reporting moussy'!BU$2,'MOUSSY EMPRUNT 2'!$Z$14:$Z$2000,0)),0)</f>
        <v>1597.2611857847912</v>
      </c>
      <c r="BV89" s="66">
        <f>IFERROR(INDEX('MOUSSY EMPRUNT 2'!$G$14:$G$2000,MATCH('reporting moussy'!BV$2,'MOUSSY EMPRUNT 2'!$Z$14:$Z$2000,0)),0)</f>
        <v>1597.2611857847912</v>
      </c>
      <c r="BW89" s="66">
        <f>IFERROR(INDEX('MOUSSY EMPRUNT 2'!$G$14:$G$2000,MATCH('reporting moussy'!BW$2,'MOUSSY EMPRUNT 2'!$Z$14:$Z$2000,0)),0)</f>
        <v>1597.2611857847912</v>
      </c>
      <c r="BX89" s="66">
        <f>IFERROR(INDEX('MOUSSY EMPRUNT 2'!$G$14:$G$2000,MATCH('reporting moussy'!BX$2,'MOUSSY EMPRUNT 2'!$Z$14:$Z$2000,0)),0)</f>
        <v>1597.2611857847912</v>
      </c>
      <c r="BY89" s="66">
        <f>IFERROR(INDEX('MOUSSY EMPRUNT 2'!$G$14:$G$2000,MATCH('reporting moussy'!BY$2,'MOUSSY EMPRUNT 2'!$Z$14:$Z$2000,0)),0)</f>
        <v>1597.2611857847912</v>
      </c>
      <c r="BZ89" s="66">
        <f>IFERROR(INDEX('MOUSSY EMPRUNT 2'!$G$14:$G$2000,MATCH('reporting moussy'!BZ$2,'MOUSSY EMPRUNT 2'!$Z$14:$Z$2000,0)),0)</f>
        <v>1597.2611857847912</v>
      </c>
      <c r="CA89" s="66">
        <f>IFERROR(INDEX('MOUSSY EMPRUNT 2'!$G$14:$G$2000,MATCH('reporting moussy'!CA$2,'MOUSSY EMPRUNT 2'!$Z$14:$Z$2000,0)),0)</f>
        <v>1597.2611857847912</v>
      </c>
      <c r="CB89" s="66">
        <f>IFERROR(INDEX('MOUSSY EMPRUNT 2'!$G$14:$G$2000,MATCH('reporting moussy'!CB$2,'MOUSSY EMPRUNT 2'!$Z$14:$Z$2000,0)),0)</f>
        <v>1597.2611857847912</v>
      </c>
      <c r="CC89" s="66">
        <f>IFERROR(INDEX('MOUSSY EMPRUNT 2'!$G$14:$G$2000,MATCH('reporting moussy'!CC$2,'MOUSSY EMPRUNT 2'!$Z$14:$Z$2000,0)),0)</f>
        <v>1597.2611857847912</v>
      </c>
      <c r="CD89" s="66">
        <f>IFERROR(INDEX('MOUSSY EMPRUNT 2'!$G$14:$G$2000,MATCH('reporting moussy'!CD$2,'MOUSSY EMPRUNT 2'!$Z$14:$Z$2000,0)),0)</f>
        <v>1597.2611857847912</v>
      </c>
      <c r="CE89" s="75">
        <f>SUM(BS89:CD89)</f>
        <v>19167.134229417494</v>
      </c>
      <c r="CF89" s="66">
        <f>IFERROR(INDEX('MOUSSY EMPRUNT 2'!$G$14:$G$2000,MATCH('reporting moussy'!CF$2,'MOUSSY EMPRUNT 2'!$Z$14:$Z$2000,0)),0)</f>
        <v>1597.2611857847912</v>
      </c>
      <c r="CG89" s="66">
        <f>IFERROR(INDEX('MOUSSY EMPRUNT 2'!$G$14:$G$2000,MATCH('reporting moussy'!CG$2,'MOUSSY EMPRUNT 2'!$Z$14:$Z$2000,0)),0)</f>
        <v>1597.2611857847912</v>
      </c>
      <c r="CH89" s="66">
        <f>IFERROR(INDEX('MOUSSY EMPRUNT 2'!$G$14:$G$2000,MATCH('reporting moussy'!CH$2,'MOUSSY EMPRUNT 2'!$Z$14:$Z$2000,0)),0)</f>
        <v>1597.2611857847912</v>
      </c>
      <c r="CI89" s="66">
        <f>IFERROR(INDEX('MOUSSY EMPRUNT 2'!$G$14:$G$2000,MATCH('reporting moussy'!CI$2,'MOUSSY EMPRUNT 2'!$Z$14:$Z$2000,0)),0)</f>
        <v>1597.2611857847912</v>
      </c>
      <c r="CJ89" s="66">
        <f>IFERROR(INDEX('MOUSSY EMPRUNT 2'!$G$14:$G$2000,MATCH('reporting moussy'!CJ$2,'MOUSSY EMPRUNT 2'!$Z$14:$Z$2000,0)),0)</f>
        <v>1597.2611857847912</v>
      </c>
      <c r="CK89" s="66">
        <f>IFERROR(INDEX('MOUSSY EMPRUNT 2'!$G$14:$G$2000,MATCH('reporting moussy'!CK$2,'MOUSSY EMPRUNT 2'!$Z$14:$Z$2000,0)),0)</f>
        <v>1597.2611857847912</v>
      </c>
      <c r="CL89" s="66">
        <f>IFERROR(INDEX('MOUSSY EMPRUNT 2'!$G$14:$G$2000,MATCH('reporting moussy'!CL$2,'MOUSSY EMPRUNT 2'!$Z$14:$Z$2000,0)),0)</f>
        <v>1597.2611857847912</v>
      </c>
      <c r="CM89" s="66">
        <f>IFERROR(INDEX('MOUSSY EMPRUNT 2'!$G$14:$G$2000,MATCH('reporting moussy'!CM$2,'MOUSSY EMPRUNT 2'!$Z$14:$Z$2000,0)),0)</f>
        <v>1597.2611857847912</v>
      </c>
      <c r="CN89" s="66">
        <f>IFERROR(INDEX('MOUSSY EMPRUNT 2'!$G$14:$G$2000,MATCH('reporting moussy'!CN$2,'MOUSSY EMPRUNT 2'!$Z$14:$Z$2000,0)),0)</f>
        <v>1597.2611857847912</v>
      </c>
      <c r="CO89" s="66">
        <f>IFERROR(INDEX('MOUSSY EMPRUNT 2'!$G$14:$G$2000,MATCH('reporting moussy'!CO$2,'MOUSSY EMPRUNT 2'!$Z$14:$Z$2000,0)),0)</f>
        <v>1597.2611857847912</v>
      </c>
      <c r="CP89" s="66">
        <f>IFERROR(INDEX('MOUSSY EMPRUNT 2'!$G$14:$G$2000,MATCH('reporting moussy'!CP$2,'MOUSSY EMPRUNT 2'!$Z$14:$Z$2000,0)),0)</f>
        <v>1597.2611857847912</v>
      </c>
      <c r="CQ89" s="66">
        <f>IFERROR(INDEX('MOUSSY EMPRUNT 2'!$G$14:$G$2000,MATCH('reporting moussy'!CQ$2,'MOUSSY EMPRUNT 2'!$Z$14:$Z$2000,0)),0)</f>
        <v>1597.2611857847912</v>
      </c>
      <c r="CR89" s="75">
        <f>SUM(CF89:CQ89)</f>
        <v>19167.134229417494</v>
      </c>
      <c r="CS89" s="66">
        <f>IFERROR(INDEX('MOUSSY EMPRUNT 2'!$G$14:$G$2000,MATCH('reporting moussy'!CS$2,'MOUSSY EMPRUNT 2'!$Z$14:$Z$2000,0)),0)</f>
        <v>1597.2611857847912</v>
      </c>
      <c r="CT89" s="66">
        <f>IFERROR(INDEX('MOUSSY EMPRUNT 2'!$G$14:$G$2000,MATCH('reporting moussy'!CT$2,'MOUSSY EMPRUNT 2'!$Z$14:$Z$2000,0)),0)</f>
        <v>1597.2611857847912</v>
      </c>
      <c r="CU89" s="66">
        <f>IFERROR(INDEX('MOUSSY EMPRUNT 2'!$G$14:$G$2000,MATCH('reporting moussy'!CU$2,'MOUSSY EMPRUNT 2'!$Z$14:$Z$2000,0)),0)</f>
        <v>1597.2611857847912</v>
      </c>
      <c r="CV89" s="66">
        <f>IFERROR(INDEX('MOUSSY EMPRUNT 2'!$G$14:$G$2000,MATCH('reporting moussy'!CV$2,'MOUSSY EMPRUNT 2'!$Z$14:$Z$2000,0)),0)</f>
        <v>1597.2611857847912</v>
      </c>
      <c r="CW89" s="66">
        <f>IFERROR(INDEX('MOUSSY EMPRUNT 2'!$G$14:$G$2000,MATCH('reporting moussy'!CW$2,'MOUSSY EMPRUNT 2'!$Z$14:$Z$2000,0)),0)</f>
        <v>1597.2611857847912</v>
      </c>
      <c r="CX89" s="66">
        <f>IFERROR(INDEX('MOUSSY EMPRUNT 2'!$G$14:$G$2000,MATCH('reporting moussy'!CX$2,'MOUSSY EMPRUNT 2'!$Z$14:$Z$2000,0)),0)</f>
        <v>1597.2611857847912</v>
      </c>
      <c r="CY89" s="66">
        <f>IFERROR(INDEX('MOUSSY EMPRUNT 2'!$G$14:$G$2000,MATCH('reporting moussy'!CY$2,'MOUSSY EMPRUNT 2'!$Z$14:$Z$2000,0)),0)</f>
        <v>1597.2611857847912</v>
      </c>
      <c r="CZ89" s="66">
        <f>IFERROR(INDEX('MOUSSY EMPRUNT 2'!$G$14:$G$2000,MATCH('reporting moussy'!CZ$2,'MOUSSY EMPRUNT 2'!$Z$14:$Z$2000,0)),0)</f>
        <v>1597.2611857847912</v>
      </c>
      <c r="DA89" s="66">
        <f>IFERROR(INDEX('MOUSSY EMPRUNT 2'!$G$14:$G$2000,MATCH('reporting moussy'!DA$2,'MOUSSY EMPRUNT 2'!$Z$14:$Z$2000,0)),0)</f>
        <v>1597.2611857847912</v>
      </c>
      <c r="DB89" s="66">
        <f>IFERROR(INDEX('MOUSSY EMPRUNT 2'!$G$14:$G$2000,MATCH('reporting moussy'!DB$2,'MOUSSY EMPRUNT 2'!$Z$14:$Z$2000,0)),0)</f>
        <v>1597.2611857847912</v>
      </c>
      <c r="DC89" s="66">
        <f>IFERROR(INDEX('MOUSSY EMPRUNT 2'!$G$14:$G$2000,MATCH('reporting moussy'!DC$2,'MOUSSY EMPRUNT 2'!$Z$14:$Z$2000,0)),0)</f>
        <v>1597.2611857847912</v>
      </c>
      <c r="DD89" s="66">
        <f>IFERROR(INDEX('MOUSSY EMPRUNT 2'!$G$14:$G$2000,MATCH('reporting moussy'!DD$2,'MOUSSY EMPRUNT 2'!$Z$14:$Z$2000,0)),0)</f>
        <v>1597.2611857847912</v>
      </c>
      <c r="DE89" s="75">
        <f>SUM(CS89:DD89)</f>
        <v>19167.134229417494</v>
      </c>
      <c r="DF89" s="66">
        <f>IFERROR(INDEX('MOUSSY EMPRUNT 2'!$G$14:$G$2000,MATCH('reporting moussy'!DF$2,'MOUSSY EMPRUNT 2'!$Z$14:$Z$2000,0)),0)</f>
        <v>1597.2611857847912</v>
      </c>
      <c r="DG89" s="66">
        <f>IFERROR(INDEX('MOUSSY EMPRUNT 2'!$G$14:$G$2000,MATCH('reporting moussy'!DG$2,'MOUSSY EMPRUNT 2'!$Z$14:$Z$2000,0)),0)</f>
        <v>1597.2611857847912</v>
      </c>
      <c r="DH89" s="66">
        <f>IFERROR(INDEX('MOUSSY EMPRUNT 2'!$G$14:$G$2000,MATCH('reporting moussy'!DH$2,'MOUSSY EMPRUNT 2'!$Z$14:$Z$2000,0)),0)</f>
        <v>1597.2611857847912</v>
      </c>
      <c r="DI89" s="66">
        <f>IFERROR(INDEX('MOUSSY EMPRUNT 2'!$G$14:$G$2000,MATCH('reporting moussy'!DI$2,'MOUSSY EMPRUNT 2'!$Z$14:$Z$2000,0)),0)</f>
        <v>1597.2611857847912</v>
      </c>
      <c r="DJ89" s="66">
        <f>IFERROR(INDEX('MOUSSY EMPRUNT 2'!$G$14:$G$2000,MATCH('reporting moussy'!DJ$2,'MOUSSY EMPRUNT 2'!$Z$14:$Z$2000,0)),0)</f>
        <v>1597.2611857847912</v>
      </c>
      <c r="DK89" s="66">
        <f>IFERROR(INDEX('MOUSSY EMPRUNT 2'!$G$14:$G$2000,MATCH('reporting moussy'!DK$2,'MOUSSY EMPRUNT 2'!$Z$14:$Z$2000,0)),0)</f>
        <v>1597.2611857847912</v>
      </c>
      <c r="DL89" s="66">
        <f>IFERROR(INDEX('MOUSSY EMPRUNT 2'!$G$14:$G$2000,MATCH('reporting moussy'!DL$2,'MOUSSY EMPRUNT 2'!$Z$14:$Z$2000,0)),0)</f>
        <v>1597.2611857847912</v>
      </c>
      <c r="DM89" s="66">
        <f>IFERROR(INDEX('MOUSSY EMPRUNT 2'!$G$14:$G$2000,MATCH('reporting moussy'!DM$2,'MOUSSY EMPRUNT 2'!$Z$14:$Z$2000,0)),0)</f>
        <v>1597.2611857847912</v>
      </c>
      <c r="DN89" s="66">
        <f>IFERROR(INDEX('MOUSSY EMPRUNT 2'!$G$14:$G$2000,MATCH('reporting moussy'!DN$2,'MOUSSY EMPRUNT 2'!$Z$14:$Z$2000,0)),0)</f>
        <v>1597.2611857847912</v>
      </c>
      <c r="DO89" s="66">
        <f>IFERROR(INDEX('MOUSSY EMPRUNT 2'!$G$14:$G$2000,MATCH('reporting moussy'!DO$2,'MOUSSY EMPRUNT 2'!$Z$14:$Z$2000,0)),0)</f>
        <v>1597.2611857847912</v>
      </c>
      <c r="DP89" s="66">
        <f>IFERROR(INDEX('MOUSSY EMPRUNT 2'!$G$14:$G$2000,MATCH('reporting moussy'!DP$2,'MOUSSY EMPRUNT 2'!$Z$14:$Z$2000,0)),0)</f>
        <v>1597.2611857847912</v>
      </c>
      <c r="DQ89" s="66">
        <f>IFERROR(INDEX('MOUSSY EMPRUNT 2'!$G$14:$G$2000,MATCH('reporting moussy'!DQ$2,'MOUSSY EMPRUNT 2'!$Z$14:$Z$2000,0)),0)</f>
        <v>1597.2611857847912</v>
      </c>
      <c r="DR89" s="75">
        <f>SUM(DF89:DQ89)</f>
        <v>19167.134229417494</v>
      </c>
      <c r="DS89" s="66">
        <f>IFERROR(INDEX('MOUSSY EMPRUNT 2'!$G$14:$G$2000,MATCH('reporting moussy'!DS$2,'MOUSSY EMPRUNT 2'!$Z$14:$Z$2000,0)),0)</f>
        <v>1597.2611857847912</v>
      </c>
      <c r="DT89" s="66">
        <f>IFERROR(INDEX('MOUSSY EMPRUNT 2'!$G$14:$G$2000,MATCH('reporting moussy'!DT$2,'MOUSSY EMPRUNT 2'!$Z$14:$Z$2000,0)),0)</f>
        <v>1597.2611857847912</v>
      </c>
      <c r="DU89" s="66">
        <f>IFERROR(INDEX('MOUSSY EMPRUNT 2'!$G$14:$G$2000,MATCH('reporting moussy'!DU$2,'MOUSSY EMPRUNT 2'!$Z$14:$Z$2000,0)),0)</f>
        <v>1597.2611857847912</v>
      </c>
      <c r="DV89" s="66">
        <f>IFERROR(INDEX('MOUSSY EMPRUNT 2'!$G$14:$G$2000,MATCH('reporting moussy'!DV$2,'MOUSSY EMPRUNT 2'!$Z$14:$Z$2000,0)),0)</f>
        <v>1597.2611857847912</v>
      </c>
      <c r="DW89" s="66">
        <f>IFERROR(INDEX('MOUSSY EMPRUNT 2'!$G$14:$G$2000,MATCH('reporting moussy'!DW$2,'MOUSSY EMPRUNT 2'!$Z$14:$Z$2000,0)),0)</f>
        <v>1597.2611857847912</v>
      </c>
      <c r="DX89" s="66">
        <f>IFERROR(INDEX('MOUSSY EMPRUNT 2'!$G$14:$G$2000,MATCH('reporting moussy'!DX$2,'MOUSSY EMPRUNT 2'!$Z$14:$Z$2000,0)),0)</f>
        <v>1597.2611857847912</v>
      </c>
      <c r="DY89" s="66">
        <f>IFERROR(INDEX('MOUSSY EMPRUNT 2'!$G$14:$G$2000,MATCH('reporting moussy'!DY$2,'MOUSSY EMPRUNT 2'!$Z$14:$Z$2000,0)),0)</f>
        <v>1597.2611857847912</v>
      </c>
      <c r="DZ89" s="66">
        <f>IFERROR(INDEX('MOUSSY EMPRUNT 2'!$G$14:$G$2000,MATCH('reporting moussy'!DZ$2,'MOUSSY EMPRUNT 2'!$Z$14:$Z$2000,0)),0)</f>
        <v>1597.2611857847912</v>
      </c>
      <c r="EA89" s="66">
        <f>IFERROR(INDEX('MOUSSY EMPRUNT 2'!$G$14:$G$2000,MATCH('reporting moussy'!EA$2,'MOUSSY EMPRUNT 2'!$Z$14:$Z$2000,0)),0)</f>
        <v>1597.2611857847912</v>
      </c>
      <c r="EB89" s="66">
        <f>IFERROR(INDEX('MOUSSY EMPRUNT 2'!$G$14:$G$2000,MATCH('reporting moussy'!EB$2,'MOUSSY EMPRUNT 2'!$Z$14:$Z$2000,0)),0)</f>
        <v>1597.2611857847912</v>
      </c>
      <c r="EC89" s="66">
        <f>IFERROR(INDEX('MOUSSY EMPRUNT 2'!$G$14:$G$2000,MATCH('reporting moussy'!EC$2,'MOUSSY EMPRUNT 2'!$Z$14:$Z$2000,0)),0)</f>
        <v>1597.2611857847912</v>
      </c>
      <c r="ED89" s="66">
        <f>IFERROR(INDEX('MOUSSY EMPRUNT 2'!$G$14:$G$2000,MATCH('reporting moussy'!ED$2,'MOUSSY EMPRUNT 2'!$Z$14:$Z$2000,0)),0)</f>
        <v>1597.2611857847912</v>
      </c>
      <c r="EE89" s="75">
        <f>SUM(DS89:ED89)</f>
        <v>19167.134229417494</v>
      </c>
    </row>
    <row r="90" spans="1:135" x14ac:dyDescent="0.2">
      <c r="D90" s="2" t="s">
        <v>119</v>
      </c>
      <c r="F90" s="66">
        <f>IFERROR(INDEX('MOUSSY EMPRUNT 3'!$G$14:$G$2000,MATCH('reporting moussy'!F$2,'MOUSSY EMPRUNT 3'!$Z$14:$Z$2000,0)),0)</f>
        <v>0</v>
      </c>
      <c r="G90" s="66">
        <f>IFERROR(INDEX('MOUSSY EMPRUNT 3'!$G$14:$G$2000,MATCH('reporting moussy'!G$2,'MOUSSY EMPRUNT 3'!$Z$14:$Z$2000,0)),0)</f>
        <v>0</v>
      </c>
      <c r="H90" s="66">
        <f>IFERROR(INDEX('MOUSSY EMPRUNT 3'!$G$14:$G$2000,MATCH('reporting moussy'!H$2,'MOUSSY EMPRUNT 3'!$Z$14:$Z$2000,0)),0)</f>
        <v>0</v>
      </c>
      <c r="I90" s="66">
        <f>IFERROR(INDEX('MOUSSY EMPRUNT 3'!$G$14:$G$2000,MATCH('reporting moussy'!I$2,'MOUSSY EMPRUNT 3'!$Z$14:$Z$2000,0)),0)</f>
        <v>0</v>
      </c>
      <c r="J90" s="66">
        <f>IFERROR(INDEX('MOUSSY EMPRUNT 3'!$G$14:$G$2000,MATCH('reporting moussy'!J$2,'MOUSSY EMPRUNT 3'!$Z$14:$Z$2000,0)),0)</f>
        <v>0</v>
      </c>
      <c r="K90" s="66">
        <f>IFERROR(INDEX('MOUSSY EMPRUNT 3'!$G$14:$G$2000,MATCH('reporting moussy'!K$2,'MOUSSY EMPRUNT 3'!$Z$14:$Z$2000,0)),0)</f>
        <v>0</v>
      </c>
      <c r="L90" s="66">
        <f>IFERROR(INDEX('MOUSSY EMPRUNT 3'!$G$14:$G$2000,MATCH('reporting moussy'!L$2,'MOUSSY EMPRUNT 3'!$Z$14:$Z$2000,0)),0)</f>
        <v>0</v>
      </c>
      <c r="M90" s="66">
        <f>IFERROR(INDEX('MOUSSY EMPRUNT 3'!$G$14:$G$2000,MATCH('reporting moussy'!M$2,'MOUSSY EMPRUNT 3'!$Z$14:$Z$2000,0)),0)</f>
        <v>0</v>
      </c>
      <c r="N90" s="66">
        <f>IFERROR(INDEX('MOUSSY EMPRUNT 3'!$G$14:$G$2000,MATCH('reporting moussy'!N$2,'MOUSSY EMPRUNT 3'!$Z$14:$Z$2000,0)),0)</f>
        <v>149.99999999999997</v>
      </c>
      <c r="O90" s="66">
        <f>IFERROR(INDEX('MOUSSY EMPRUNT 3'!$G$14:$G$2000,MATCH('reporting moussy'!O$2,'MOUSSY EMPRUNT 3'!$Z$14:$Z$2000,0)),0)</f>
        <v>149.99999999999997</v>
      </c>
      <c r="P90" s="66">
        <f>IFERROR(INDEX('MOUSSY EMPRUNT 3'!$G$14:$G$2000,MATCH('reporting moussy'!P$2,'MOUSSY EMPRUNT 3'!$Z$14:$Z$2000,0)),0)</f>
        <v>149.99999999999997</v>
      </c>
      <c r="Q90" s="66">
        <f>IFERROR(INDEX('MOUSSY EMPRUNT 3'!$G$14:$G$2000,MATCH('reporting moussy'!Q$2,'MOUSSY EMPRUNT 3'!$Z$14:$Z$2000,0)),0)</f>
        <v>149.99999999999997</v>
      </c>
      <c r="R90" s="75">
        <f>SUM(F90:Q90)</f>
        <v>599.99999999999989</v>
      </c>
      <c r="S90" s="66">
        <f>IFERROR(INDEX('MOUSSY EMPRUNT 3'!$G$14:$G$2000,MATCH('reporting moussy'!S$2,'MOUSSY EMPRUNT 3'!$Z$14:$Z$2000,0)),0)</f>
        <v>149.99999999999997</v>
      </c>
      <c r="T90" s="66">
        <f>IFERROR(INDEX('MOUSSY EMPRUNT 3'!$G$14:$G$2000,MATCH('reporting moussy'!T$2,'MOUSSY EMPRUNT 3'!$Z$14:$Z$2000,0)),0)</f>
        <v>149.99999999999997</v>
      </c>
      <c r="U90" s="66">
        <f>IFERROR(INDEX('MOUSSY EMPRUNT 3'!$G$14:$G$2000,MATCH('reporting moussy'!U$2,'MOUSSY EMPRUNT 3'!$Z$14:$Z$2000,0)),0)</f>
        <v>719.90466675762673</v>
      </c>
      <c r="V90" s="66">
        <f>IFERROR(INDEX('MOUSSY EMPRUNT 3'!$G$14:$G$2000,MATCH('reporting moussy'!V$2,'MOUSSY EMPRUNT 3'!$Z$14:$Z$2000,0)),0)</f>
        <v>719.90466675762673</v>
      </c>
      <c r="W90" s="66">
        <f>IFERROR(INDEX('MOUSSY EMPRUNT 3'!$G$14:$G$2000,MATCH('reporting moussy'!W$2,'MOUSSY EMPRUNT 3'!$Z$14:$Z$2000,0)),0)</f>
        <v>719.90466675762673</v>
      </c>
      <c r="X90" s="66">
        <f>IFERROR(INDEX('MOUSSY EMPRUNT 3'!$G$14:$G$2000,MATCH('reporting moussy'!X$2,'MOUSSY EMPRUNT 3'!$Z$14:$Z$2000,0)),0)</f>
        <v>719.90466675762673</v>
      </c>
      <c r="Y90" s="66">
        <f>IFERROR(INDEX('MOUSSY EMPRUNT 3'!$G$14:$G$2000,MATCH('reporting moussy'!Y$2,'MOUSSY EMPRUNT 3'!$Z$14:$Z$2000,0)),0)</f>
        <v>719.90466675762673</v>
      </c>
      <c r="Z90" s="66">
        <f>IFERROR(INDEX('MOUSSY EMPRUNT 3'!$G$14:$G$2000,MATCH('reporting moussy'!Z$2,'MOUSSY EMPRUNT 3'!$Z$14:$Z$2000,0)),0)</f>
        <v>719.90466675762673</v>
      </c>
      <c r="AA90" s="66">
        <f>IFERROR(INDEX('MOUSSY EMPRUNT 3'!$G$14:$G$2000,MATCH('reporting moussy'!AA$2,'MOUSSY EMPRUNT 3'!$Z$14:$Z$2000,0)),0)</f>
        <v>719.90466675762673</v>
      </c>
      <c r="AB90" s="66">
        <f>IFERROR(INDEX('MOUSSY EMPRUNT 3'!$G$14:$G$2000,MATCH('reporting moussy'!AB$2,'MOUSSY EMPRUNT 3'!$Z$14:$Z$2000,0)),0)</f>
        <v>719.90466675762673</v>
      </c>
      <c r="AC90" s="66">
        <f>IFERROR(INDEX('MOUSSY EMPRUNT 3'!$G$14:$G$2000,MATCH('reporting moussy'!AC$2,'MOUSSY EMPRUNT 3'!$Z$14:$Z$2000,0)),0)</f>
        <v>719.90466675762673</v>
      </c>
      <c r="AD90" s="66">
        <f>IFERROR(INDEX('MOUSSY EMPRUNT 3'!$G$14:$G$2000,MATCH('reporting moussy'!AD$2,'MOUSSY EMPRUNT 3'!$Z$14:$Z$2000,0)),0)</f>
        <v>719.90466675762673</v>
      </c>
      <c r="AE90" s="75">
        <f>SUM(S90:AD90)</f>
        <v>7499.0466675762673</v>
      </c>
      <c r="AF90" s="66">
        <f>IFERROR(INDEX('MOUSSY EMPRUNT 3'!$G$14:$G$2000,MATCH('reporting moussy'!AF$2,'MOUSSY EMPRUNT 3'!$Z$14:$Z$2000,0)),0)</f>
        <v>719.90466675762673</v>
      </c>
      <c r="AG90" s="66">
        <f>IFERROR(INDEX('MOUSSY EMPRUNT 3'!$G$14:$G$2000,MATCH('reporting moussy'!AG$2,'MOUSSY EMPRUNT 3'!$Z$14:$Z$2000,0)),0)</f>
        <v>719.90466675762673</v>
      </c>
      <c r="AH90" s="66">
        <f>IFERROR(INDEX('MOUSSY EMPRUNT 3'!$G$14:$G$2000,MATCH('reporting moussy'!AH$2,'MOUSSY EMPRUNT 3'!$Z$14:$Z$2000,0)),0)</f>
        <v>719.90466675762673</v>
      </c>
      <c r="AI90" s="66">
        <f>IFERROR(INDEX('MOUSSY EMPRUNT 3'!$G$14:$G$2000,MATCH('reporting moussy'!AI$2,'MOUSSY EMPRUNT 3'!$Z$14:$Z$2000,0)),0)</f>
        <v>719.90466675762673</v>
      </c>
      <c r="AJ90" s="66">
        <f>IFERROR(INDEX('MOUSSY EMPRUNT 3'!$G$14:$G$2000,MATCH('reporting moussy'!AJ$2,'MOUSSY EMPRUNT 3'!$Z$14:$Z$2000,0)),0)</f>
        <v>719.90466675762673</v>
      </c>
      <c r="AK90" s="66">
        <f>IFERROR(INDEX('MOUSSY EMPRUNT 3'!$G$14:$G$2000,MATCH('reporting moussy'!AK$2,'MOUSSY EMPRUNT 3'!$Z$14:$Z$2000,0)),0)</f>
        <v>719.90466675762673</v>
      </c>
      <c r="AL90" s="66">
        <f>IFERROR(INDEX('MOUSSY EMPRUNT 3'!$G$14:$G$2000,MATCH('reporting moussy'!AL$2,'MOUSSY EMPRUNT 3'!$Z$14:$Z$2000,0)),0)</f>
        <v>719.90466675762673</v>
      </c>
      <c r="AM90" s="66">
        <f>IFERROR(INDEX('MOUSSY EMPRUNT 3'!$G$14:$G$2000,MATCH('reporting moussy'!AM$2,'MOUSSY EMPRUNT 3'!$Z$14:$Z$2000,0)),0)</f>
        <v>719.90466675762673</v>
      </c>
      <c r="AN90" s="66">
        <f>IFERROR(INDEX('MOUSSY EMPRUNT 3'!$G$14:$G$2000,MATCH('reporting moussy'!AN$2,'MOUSSY EMPRUNT 3'!$Z$14:$Z$2000,0)),0)</f>
        <v>719.90466675762673</v>
      </c>
      <c r="AO90" s="66">
        <f>IFERROR(INDEX('MOUSSY EMPRUNT 3'!$G$14:$G$2000,MATCH('reporting moussy'!AO$2,'MOUSSY EMPRUNT 3'!$Z$14:$Z$2000,0)),0)</f>
        <v>719.90466675762673</v>
      </c>
      <c r="AP90" s="66">
        <f>IFERROR(INDEX('MOUSSY EMPRUNT 3'!$G$14:$G$2000,MATCH('reporting moussy'!AP$2,'MOUSSY EMPRUNT 3'!$Z$14:$Z$2000,0)),0)</f>
        <v>719.90466675762673</v>
      </c>
      <c r="AQ90" s="66">
        <f>IFERROR(INDEX('MOUSSY EMPRUNT 3'!$G$14:$G$2000,MATCH('reporting moussy'!AQ$2,'MOUSSY EMPRUNT 3'!$Z$14:$Z$2000,0)),0)</f>
        <v>719.90466675762673</v>
      </c>
      <c r="AR90" s="75">
        <f>SUM(AF90:AQ90)</f>
        <v>8638.8560010915207</v>
      </c>
      <c r="AS90" s="66">
        <f>IFERROR(INDEX('MOUSSY EMPRUNT 3'!$G$14:$G$2000,MATCH('reporting moussy'!AS$2,'MOUSSY EMPRUNT 3'!$Z$14:$Z$2000,0)),0)</f>
        <v>719.90466675762673</v>
      </c>
      <c r="AT90" s="66">
        <f>IFERROR(INDEX('MOUSSY EMPRUNT 3'!$G$14:$G$2000,MATCH('reporting moussy'!AT$2,'MOUSSY EMPRUNT 3'!$Z$14:$Z$2000,0)),0)</f>
        <v>719.90466675762673</v>
      </c>
      <c r="AU90" s="66">
        <f>IFERROR(INDEX('MOUSSY EMPRUNT 3'!$G$14:$G$2000,MATCH('reporting moussy'!AU$2,'MOUSSY EMPRUNT 3'!$Z$14:$Z$2000,0)),0)</f>
        <v>719.90466675762673</v>
      </c>
      <c r="AV90" s="66">
        <f>IFERROR(INDEX('MOUSSY EMPRUNT 3'!$G$14:$G$2000,MATCH('reporting moussy'!AV$2,'MOUSSY EMPRUNT 3'!$Z$14:$Z$2000,0)),0)</f>
        <v>719.90466675762673</v>
      </c>
      <c r="AW90" s="66">
        <f>IFERROR(INDEX('MOUSSY EMPRUNT 3'!$G$14:$G$2000,MATCH('reporting moussy'!AW$2,'MOUSSY EMPRUNT 3'!$Z$14:$Z$2000,0)),0)</f>
        <v>719.90466675762673</v>
      </c>
      <c r="AX90" s="66">
        <f>IFERROR(INDEX('MOUSSY EMPRUNT 3'!$G$14:$G$2000,MATCH('reporting moussy'!AX$2,'MOUSSY EMPRUNT 3'!$Z$14:$Z$2000,0)),0)</f>
        <v>719.90466675762673</v>
      </c>
      <c r="AY90" s="66">
        <f>IFERROR(INDEX('MOUSSY EMPRUNT 3'!$G$14:$G$2000,MATCH('reporting moussy'!AY$2,'MOUSSY EMPRUNT 3'!$Z$14:$Z$2000,0)),0)</f>
        <v>719.90466675762673</v>
      </c>
      <c r="AZ90" s="66">
        <f>IFERROR(INDEX('MOUSSY EMPRUNT 3'!$G$14:$G$2000,MATCH('reporting moussy'!AZ$2,'MOUSSY EMPRUNT 3'!$Z$14:$Z$2000,0)),0)</f>
        <v>719.90466675762673</v>
      </c>
      <c r="BA90" s="66">
        <f>IFERROR(INDEX('MOUSSY EMPRUNT 3'!$G$14:$G$2000,MATCH('reporting moussy'!BA$2,'MOUSSY EMPRUNT 3'!$Z$14:$Z$2000,0)),0)</f>
        <v>719.90466675762673</v>
      </c>
      <c r="BB90" s="66">
        <f>IFERROR(INDEX('MOUSSY EMPRUNT 3'!$G$14:$G$2000,MATCH('reporting moussy'!BB$2,'MOUSSY EMPRUNT 3'!$Z$14:$Z$2000,0)),0)</f>
        <v>719.90466675762673</v>
      </c>
      <c r="BC90" s="66">
        <f>IFERROR(INDEX('MOUSSY EMPRUNT 3'!$G$14:$G$2000,MATCH('reporting moussy'!BC$2,'MOUSSY EMPRUNT 3'!$Z$14:$Z$2000,0)),0)</f>
        <v>719.90466675762673</v>
      </c>
      <c r="BD90" s="66">
        <f>IFERROR(INDEX('MOUSSY EMPRUNT 3'!$G$14:$G$2000,MATCH('reporting moussy'!BD$2,'MOUSSY EMPRUNT 3'!$Z$14:$Z$2000,0)),0)</f>
        <v>719.90466675762673</v>
      </c>
      <c r="BE90" s="75">
        <f>SUM(AS90:BD90)</f>
        <v>8638.8560010915207</v>
      </c>
      <c r="BF90" s="66">
        <f>IFERROR(INDEX('MOUSSY EMPRUNT 3'!$G$14:$G$2000,MATCH('reporting moussy'!BF$2,'MOUSSY EMPRUNT 3'!$Z$14:$Z$2000,0)),0)</f>
        <v>719.90466675762673</v>
      </c>
      <c r="BG90" s="66">
        <f>IFERROR(INDEX('MOUSSY EMPRUNT 3'!$G$14:$G$2000,MATCH('reporting moussy'!BG$2,'MOUSSY EMPRUNT 3'!$Z$14:$Z$2000,0)),0)</f>
        <v>719.90466675762673</v>
      </c>
      <c r="BH90" s="66">
        <f>IFERROR(INDEX('MOUSSY EMPRUNT 3'!$G$14:$G$2000,MATCH('reporting moussy'!BH$2,'MOUSSY EMPRUNT 3'!$Z$14:$Z$2000,0)),0)</f>
        <v>719.90466675762673</v>
      </c>
      <c r="BI90" s="66">
        <f>IFERROR(INDEX('MOUSSY EMPRUNT 3'!$G$14:$G$2000,MATCH('reporting moussy'!BI$2,'MOUSSY EMPRUNT 3'!$Z$14:$Z$2000,0)),0)</f>
        <v>719.90466675762673</v>
      </c>
      <c r="BJ90" s="66">
        <f>IFERROR(INDEX('MOUSSY EMPRUNT 3'!$G$14:$G$2000,MATCH('reporting moussy'!BJ$2,'MOUSSY EMPRUNT 3'!$Z$14:$Z$2000,0)),0)</f>
        <v>719.90466675762673</v>
      </c>
      <c r="BK90" s="66">
        <f>IFERROR(INDEX('MOUSSY EMPRUNT 3'!$G$14:$G$2000,MATCH('reporting moussy'!BK$2,'MOUSSY EMPRUNT 3'!$Z$14:$Z$2000,0)),0)</f>
        <v>719.90466675762673</v>
      </c>
      <c r="BL90" s="66">
        <f>IFERROR(INDEX('MOUSSY EMPRUNT 3'!$G$14:$G$2000,MATCH('reporting moussy'!BL$2,'MOUSSY EMPRUNT 3'!$Z$14:$Z$2000,0)),0)</f>
        <v>719.90466675762673</v>
      </c>
      <c r="BM90" s="66">
        <f>IFERROR(INDEX('MOUSSY EMPRUNT 3'!$G$14:$G$2000,MATCH('reporting moussy'!BM$2,'MOUSSY EMPRUNT 3'!$Z$14:$Z$2000,0)),0)</f>
        <v>719.90466675762673</v>
      </c>
      <c r="BN90" s="66">
        <f>IFERROR(INDEX('MOUSSY EMPRUNT 3'!$G$14:$G$2000,MATCH('reporting moussy'!BN$2,'MOUSSY EMPRUNT 3'!$Z$14:$Z$2000,0)),0)</f>
        <v>719.90466675762673</v>
      </c>
      <c r="BO90" s="66">
        <f>IFERROR(INDEX('MOUSSY EMPRUNT 3'!$G$14:$G$2000,MATCH('reporting moussy'!BO$2,'MOUSSY EMPRUNT 3'!$Z$14:$Z$2000,0)),0)</f>
        <v>719.90466675762673</v>
      </c>
      <c r="BP90" s="66">
        <f>IFERROR(INDEX('MOUSSY EMPRUNT 3'!$G$14:$G$2000,MATCH('reporting moussy'!BP$2,'MOUSSY EMPRUNT 3'!$Z$14:$Z$2000,0)),0)</f>
        <v>719.90466675762673</v>
      </c>
      <c r="BQ90" s="66">
        <f>IFERROR(INDEX('MOUSSY EMPRUNT 3'!$G$14:$G$2000,MATCH('reporting moussy'!BQ$2,'MOUSSY EMPRUNT 3'!$Z$14:$Z$2000,0)),0)</f>
        <v>719.90466675762673</v>
      </c>
      <c r="BR90" s="75">
        <f>SUM(BF90:BQ90)</f>
        <v>8638.8560010915207</v>
      </c>
      <c r="BS90" s="66">
        <f>IFERROR(INDEX('MOUSSY EMPRUNT 3'!$G$14:$G$2000,MATCH('reporting moussy'!BS$2,'MOUSSY EMPRUNT 3'!$Z$14:$Z$2000,0)),0)</f>
        <v>719.90466675762673</v>
      </c>
      <c r="BT90" s="66">
        <f>IFERROR(INDEX('MOUSSY EMPRUNT 3'!$G$14:$G$2000,MATCH('reporting moussy'!BT$2,'MOUSSY EMPRUNT 3'!$Z$14:$Z$2000,0)),0)</f>
        <v>719.90466675762673</v>
      </c>
      <c r="BU90" s="66">
        <f>IFERROR(INDEX('MOUSSY EMPRUNT 3'!$G$14:$G$2000,MATCH('reporting moussy'!BU$2,'MOUSSY EMPRUNT 3'!$Z$14:$Z$2000,0)),0)</f>
        <v>719.90466675762673</v>
      </c>
      <c r="BV90" s="66">
        <f>IFERROR(INDEX('MOUSSY EMPRUNT 3'!$G$14:$G$2000,MATCH('reporting moussy'!BV$2,'MOUSSY EMPRUNT 3'!$Z$14:$Z$2000,0)),0)</f>
        <v>719.90466675762673</v>
      </c>
      <c r="BW90" s="66">
        <f>IFERROR(INDEX('MOUSSY EMPRUNT 3'!$G$14:$G$2000,MATCH('reporting moussy'!BW$2,'MOUSSY EMPRUNT 3'!$Z$14:$Z$2000,0)),0)</f>
        <v>719.90466675762673</v>
      </c>
      <c r="BX90" s="66">
        <f>IFERROR(INDEX('MOUSSY EMPRUNT 3'!$G$14:$G$2000,MATCH('reporting moussy'!BX$2,'MOUSSY EMPRUNT 3'!$Z$14:$Z$2000,0)),0)</f>
        <v>719.90466675762673</v>
      </c>
      <c r="BY90" s="66">
        <f>IFERROR(INDEX('MOUSSY EMPRUNT 3'!$G$14:$G$2000,MATCH('reporting moussy'!BY$2,'MOUSSY EMPRUNT 3'!$Z$14:$Z$2000,0)),0)</f>
        <v>719.90466675762673</v>
      </c>
      <c r="BZ90" s="66">
        <f>IFERROR(INDEX('MOUSSY EMPRUNT 3'!$G$14:$G$2000,MATCH('reporting moussy'!BZ$2,'MOUSSY EMPRUNT 3'!$Z$14:$Z$2000,0)),0)</f>
        <v>719.90466675762673</v>
      </c>
      <c r="CA90" s="66">
        <f>IFERROR(INDEX('MOUSSY EMPRUNT 3'!$G$14:$G$2000,MATCH('reporting moussy'!CA$2,'MOUSSY EMPRUNT 3'!$Z$14:$Z$2000,0)),0)</f>
        <v>719.90466675762673</v>
      </c>
      <c r="CB90" s="66">
        <f>IFERROR(INDEX('MOUSSY EMPRUNT 3'!$G$14:$G$2000,MATCH('reporting moussy'!CB$2,'MOUSSY EMPRUNT 3'!$Z$14:$Z$2000,0)),0)</f>
        <v>719.90466675762673</v>
      </c>
      <c r="CC90" s="66">
        <f>IFERROR(INDEX('MOUSSY EMPRUNT 3'!$G$14:$G$2000,MATCH('reporting moussy'!CC$2,'MOUSSY EMPRUNT 3'!$Z$14:$Z$2000,0)),0)</f>
        <v>719.90466675762673</v>
      </c>
      <c r="CD90" s="66">
        <f>IFERROR(INDEX('MOUSSY EMPRUNT 3'!$G$14:$G$2000,MATCH('reporting moussy'!CD$2,'MOUSSY EMPRUNT 3'!$Z$14:$Z$2000,0)),0)</f>
        <v>719.90466675762673</v>
      </c>
      <c r="CE90" s="75">
        <f>SUM(BS90:CD90)</f>
        <v>8638.8560010915207</v>
      </c>
      <c r="CF90" s="66">
        <f>IFERROR(INDEX('MOUSSY EMPRUNT 3'!$G$14:$G$2000,MATCH('reporting moussy'!CF$2,'MOUSSY EMPRUNT 3'!$Z$14:$Z$2000,0)),0)</f>
        <v>719.90466675762673</v>
      </c>
      <c r="CG90" s="66">
        <f>IFERROR(INDEX('MOUSSY EMPRUNT 3'!$G$14:$G$2000,MATCH('reporting moussy'!CG$2,'MOUSSY EMPRUNT 3'!$Z$14:$Z$2000,0)),0)</f>
        <v>719.90466675762673</v>
      </c>
      <c r="CH90" s="66">
        <f>IFERROR(INDEX('MOUSSY EMPRUNT 3'!$G$14:$G$2000,MATCH('reporting moussy'!CH$2,'MOUSSY EMPRUNT 3'!$Z$14:$Z$2000,0)),0)</f>
        <v>719.90466675762673</v>
      </c>
      <c r="CI90" s="66">
        <f>IFERROR(INDEX('MOUSSY EMPRUNT 3'!$G$14:$G$2000,MATCH('reporting moussy'!CI$2,'MOUSSY EMPRUNT 3'!$Z$14:$Z$2000,0)),0)</f>
        <v>719.90466675762673</v>
      </c>
      <c r="CJ90" s="66">
        <f>IFERROR(INDEX('MOUSSY EMPRUNT 3'!$G$14:$G$2000,MATCH('reporting moussy'!CJ$2,'MOUSSY EMPRUNT 3'!$Z$14:$Z$2000,0)),0)</f>
        <v>719.90466675762673</v>
      </c>
      <c r="CK90" s="66">
        <f>IFERROR(INDEX('MOUSSY EMPRUNT 3'!$G$14:$G$2000,MATCH('reporting moussy'!CK$2,'MOUSSY EMPRUNT 3'!$Z$14:$Z$2000,0)),0)</f>
        <v>719.90466675762673</v>
      </c>
      <c r="CL90" s="66">
        <f>IFERROR(INDEX('MOUSSY EMPRUNT 3'!$G$14:$G$2000,MATCH('reporting moussy'!CL$2,'MOUSSY EMPRUNT 3'!$Z$14:$Z$2000,0)),0)</f>
        <v>719.90466675762673</v>
      </c>
      <c r="CM90" s="66">
        <f>IFERROR(INDEX('MOUSSY EMPRUNT 3'!$G$14:$G$2000,MATCH('reporting moussy'!CM$2,'MOUSSY EMPRUNT 3'!$Z$14:$Z$2000,0)),0)</f>
        <v>719.90466675762673</v>
      </c>
      <c r="CN90" s="66">
        <f>IFERROR(INDEX('MOUSSY EMPRUNT 3'!$G$14:$G$2000,MATCH('reporting moussy'!CN$2,'MOUSSY EMPRUNT 3'!$Z$14:$Z$2000,0)),0)</f>
        <v>719.90466675762673</v>
      </c>
      <c r="CO90" s="66">
        <f>IFERROR(INDEX('MOUSSY EMPRUNT 3'!$G$14:$G$2000,MATCH('reporting moussy'!CO$2,'MOUSSY EMPRUNT 3'!$Z$14:$Z$2000,0)),0)</f>
        <v>719.90466675762673</v>
      </c>
      <c r="CP90" s="66">
        <f>IFERROR(INDEX('MOUSSY EMPRUNT 3'!$G$14:$G$2000,MATCH('reporting moussy'!CP$2,'MOUSSY EMPRUNT 3'!$Z$14:$Z$2000,0)),0)</f>
        <v>719.90466675762673</v>
      </c>
      <c r="CQ90" s="66">
        <f>IFERROR(INDEX('MOUSSY EMPRUNT 3'!$G$14:$G$2000,MATCH('reporting moussy'!CQ$2,'MOUSSY EMPRUNT 3'!$Z$14:$Z$2000,0)),0)</f>
        <v>719.90466675762673</v>
      </c>
      <c r="CR90" s="75">
        <f>SUM(CF90:CQ90)</f>
        <v>8638.8560010915207</v>
      </c>
      <c r="CS90" s="66">
        <f>IFERROR(INDEX('MOUSSY EMPRUNT 3'!$G$14:$G$2000,MATCH('reporting moussy'!CS$2,'MOUSSY EMPRUNT 3'!$Z$14:$Z$2000,0)),0)</f>
        <v>719.90466675762673</v>
      </c>
      <c r="CT90" s="66">
        <f>IFERROR(INDEX('MOUSSY EMPRUNT 3'!$G$14:$G$2000,MATCH('reporting moussy'!CT$2,'MOUSSY EMPRUNT 3'!$Z$14:$Z$2000,0)),0)</f>
        <v>719.90466675762673</v>
      </c>
      <c r="CU90" s="66">
        <f>IFERROR(INDEX('MOUSSY EMPRUNT 3'!$G$14:$G$2000,MATCH('reporting moussy'!CU$2,'MOUSSY EMPRUNT 3'!$Z$14:$Z$2000,0)),0)</f>
        <v>719.90466675762673</v>
      </c>
      <c r="CV90" s="66">
        <f>IFERROR(INDEX('MOUSSY EMPRUNT 3'!$G$14:$G$2000,MATCH('reporting moussy'!CV$2,'MOUSSY EMPRUNT 3'!$Z$14:$Z$2000,0)),0)</f>
        <v>719.90466675762673</v>
      </c>
      <c r="CW90" s="66">
        <f>IFERROR(INDEX('MOUSSY EMPRUNT 3'!$G$14:$G$2000,MATCH('reporting moussy'!CW$2,'MOUSSY EMPRUNT 3'!$Z$14:$Z$2000,0)),0)</f>
        <v>719.90466675762673</v>
      </c>
      <c r="CX90" s="66">
        <f>IFERROR(INDEX('MOUSSY EMPRUNT 3'!$G$14:$G$2000,MATCH('reporting moussy'!CX$2,'MOUSSY EMPRUNT 3'!$Z$14:$Z$2000,0)),0)</f>
        <v>719.90466675762673</v>
      </c>
      <c r="CY90" s="66">
        <f>IFERROR(INDEX('MOUSSY EMPRUNT 3'!$G$14:$G$2000,MATCH('reporting moussy'!CY$2,'MOUSSY EMPRUNT 3'!$Z$14:$Z$2000,0)),0)</f>
        <v>719.90466675762673</v>
      </c>
      <c r="CZ90" s="66">
        <f>IFERROR(INDEX('MOUSSY EMPRUNT 3'!$G$14:$G$2000,MATCH('reporting moussy'!CZ$2,'MOUSSY EMPRUNT 3'!$Z$14:$Z$2000,0)),0)</f>
        <v>719.90466675762673</v>
      </c>
      <c r="DA90" s="66">
        <f>IFERROR(INDEX('MOUSSY EMPRUNT 3'!$G$14:$G$2000,MATCH('reporting moussy'!DA$2,'MOUSSY EMPRUNT 3'!$Z$14:$Z$2000,0)),0)</f>
        <v>0</v>
      </c>
      <c r="DB90" s="66">
        <f>IFERROR(INDEX('MOUSSY EMPRUNT 3'!$G$14:$G$2000,MATCH('reporting moussy'!DB$2,'MOUSSY EMPRUNT 3'!$Z$14:$Z$2000,0)),0)</f>
        <v>0</v>
      </c>
      <c r="DC90" s="66">
        <f>IFERROR(INDEX('MOUSSY EMPRUNT 3'!$G$14:$G$2000,MATCH('reporting moussy'!DC$2,'MOUSSY EMPRUNT 3'!$Z$14:$Z$2000,0)),0)</f>
        <v>0</v>
      </c>
      <c r="DD90" s="66">
        <f>IFERROR(INDEX('MOUSSY EMPRUNT 3'!$G$14:$G$2000,MATCH('reporting moussy'!DD$2,'MOUSSY EMPRUNT 3'!$Z$14:$Z$2000,0)),0)</f>
        <v>0</v>
      </c>
      <c r="DE90" s="75">
        <f>SUM(CS90:DD90)</f>
        <v>5759.2373340610138</v>
      </c>
      <c r="DF90" s="66">
        <f>IFERROR(INDEX('MOUSSY EMPRUNT 3'!$G$14:$G$2000,MATCH('reporting moussy'!DF$2,'MOUSSY EMPRUNT 3'!$Z$14:$Z$2000,0)),0)</f>
        <v>0</v>
      </c>
      <c r="DG90" s="66">
        <f>IFERROR(INDEX('MOUSSY EMPRUNT 3'!$G$14:$G$2000,MATCH('reporting moussy'!DG$2,'MOUSSY EMPRUNT 3'!$Z$14:$Z$2000,0)),0)</f>
        <v>0</v>
      </c>
      <c r="DH90" s="66">
        <f>IFERROR(INDEX('MOUSSY EMPRUNT 3'!$G$14:$G$2000,MATCH('reporting moussy'!DH$2,'MOUSSY EMPRUNT 3'!$Z$14:$Z$2000,0)),0)</f>
        <v>0</v>
      </c>
      <c r="DI90" s="66">
        <f>IFERROR(INDEX('MOUSSY EMPRUNT 3'!$G$14:$G$2000,MATCH('reporting moussy'!DI$2,'MOUSSY EMPRUNT 3'!$Z$14:$Z$2000,0)),0)</f>
        <v>0</v>
      </c>
      <c r="DJ90" s="66">
        <f>IFERROR(INDEX('MOUSSY EMPRUNT 3'!$G$14:$G$2000,MATCH('reporting moussy'!DJ$2,'MOUSSY EMPRUNT 3'!$Z$14:$Z$2000,0)),0)</f>
        <v>0</v>
      </c>
      <c r="DK90" s="66">
        <f>IFERROR(INDEX('MOUSSY EMPRUNT 3'!$G$14:$G$2000,MATCH('reporting moussy'!DK$2,'MOUSSY EMPRUNT 3'!$Z$14:$Z$2000,0)),0)</f>
        <v>0</v>
      </c>
      <c r="DL90" s="66">
        <f>IFERROR(INDEX('MOUSSY EMPRUNT 3'!$G$14:$G$2000,MATCH('reporting moussy'!DL$2,'MOUSSY EMPRUNT 3'!$Z$14:$Z$2000,0)),0)</f>
        <v>0</v>
      </c>
      <c r="DM90" s="66">
        <f>IFERROR(INDEX('MOUSSY EMPRUNT 3'!$G$14:$G$2000,MATCH('reporting moussy'!DM$2,'MOUSSY EMPRUNT 3'!$Z$14:$Z$2000,0)),0)</f>
        <v>0</v>
      </c>
      <c r="DN90" s="66">
        <f>IFERROR(INDEX('MOUSSY EMPRUNT 3'!$G$14:$G$2000,MATCH('reporting moussy'!DN$2,'MOUSSY EMPRUNT 3'!$Z$14:$Z$2000,0)),0)</f>
        <v>0</v>
      </c>
      <c r="DO90" s="66">
        <f>IFERROR(INDEX('MOUSSY EMPRUNT 3'!$G$14:$G$2000,MATCH('reporting moussy'!DO$2,'MOUSSY EMPRUNT 3'!$Z$14:$Z$2000,0)),0)</f>
        <v>0</v>
      </c>
      <c r="DP90" s="66">
        <f>IFERROR(INDEX('MOUSSY EMPRUNT 3'!$G$14:$G$2000,MATCH('reporting moussy'!DP$2,'MOUSSY EMPRUNT 3'!$Z$14:$Z$2000,0)),0)</f>
        <v>0</v>
      </c>
      <c r="DQ90" s="66">
        <f>IFERROR(INDEX('MOUSSY EMPRUNT 3'!$G$14:$G$2000,MATCH('reporting moussy'!DQ$2,'MOUSSY EMPRUNT 3'!$Z$14:$Z$2000,0)),0)</f>
        <v>0</v>
      </c>
      <c r="DR90" s="75">
        <f>SUM(DF90:DQ90)</f>
        <v>0</v>
      </c>
      <c r="DS90" s="66">
        <f>IFERROR(INDEX('MOUSSY EMPRUNT 3'!$G$14:$G$2000,MATCH('reporting moussy'!DS$2,'MOUSSY EMPRUNT 3'!$Z$14:$Z$2000,0)),0)</f>
        <v>0</v>
      </c>
      <c r="DT90" s="66">
        <f>IFERROR(INDEX('MOUSSY EMPRUNT 3'!$G$14:$G$2000,MATCH('reporting moussy'!DT$2,'MOUSSY EMPRUNT 3'!$Z$14:$Z$2000,0)),0)</f>
        <v>0</v>
      </c>
      <c r="DU90" s="66">
        <f>IFERROR(INDEX('MOUSSY EMPRUNT 3'!$G$14:$G$2000,MATCH('reporting moussy'!DU$2,'MOUSSY EMPRUNT 3'!$Z$14:$Z$2000,0)),0)</f>
        <v>0</v>
      </c>
      <c r="DV90" s="66">
        <f>IFERROR(INDEX('MOUSSY EMPRUNT 3'!$G$14:$G$2000,MATCH('reporting moussy'!DV$2,'MOUSSY EMPRUNT 3'!$Z$14:$Z$2000,0)),0)</f>
        <v>0</v>
      </c>
      <c r="DW90" s="66">
        <f>IFERROR(INDEX('MOUSSY EMPRUNT 3'!$G$14:$G$2000,MATCH('reporting moussy'!DW$2,'MOUSSY EMPRUNT 3'!$Z$14:$Z$2000,0)),0)</f>
        <v>0</v>
      </c>
      <c r="DX90" s="66">
        <f>IFERROR(INDEX('MOUSSY EMPRUNT 3'!$G$14:$G$2000,MATCH('reporting moussy'!DX$2,'MOUSSY EMPRUNT 3'!$Z$14:$Z$2000,0)),0)</f>
        <v>0</v>
      </c>
      <c r="DY90" s="66">
        <f>IFERROR(INDEX('MOUSSY EMPRUNT 3'!$G$14:$G$2000,MATCH('reporting moussy'!DY$2,'MOUSSY EMPRUNT 3'!$Z$14:$Z$2000,0)),0)</f>
        <v>0</v>
      </c>
      <c r="DZ90" s="66">
        <f>IFERROR(INDEX('MOUSSY EMPRUNT 3'!$G$14:$G$2000,MATCH('reporting moussy'!DZ$2,'MOUSSY EMPRUNT 3'!$Z$14:$Z$2000,0)),0)</f>
        <v>0</v>
      </c>
      <c r="EA90" s="66">
        <f>IFERROR(INDEX('MOUSSY EMPRUNT 3'!$G$14:$G$2000,MATCH('reporting moussy'!EA$2,'MOUSSY EMPRUNT 3'!$Z$14:$Z$2000,0)),0)</f>
        <v>0</v>
      </c>
      <c r="EB90" s="66">
        <f>IFERROR(INDEX('MOUSSY EMPRUNT 3'!$G$14:$G$2000,MATCH('reporting moussy'!EB$2,'MOUSSY EMPRUNT 3'!$Z$14:$Z$2000,0)),0)</f>
        <v>0</v>
      </c>
      <c r="EC90" s="66">
        <f>IFERROR(INDEX('MOUSSY EMPRUNT 3'!$G$14:$G$2000,MATCH('reporting moussy'!EC$2,'MOUSSY EMPRUNT 3'!$Z$14:$Z$2000,0)),0)</f>
        <v>0</v>
      </c>
      <c r="ED90" s="66">
        <f>IFERROR(INDEX('MOUSSY EMPRUNT 3'!$G$14:$G$2000,MATCH('reporting moussy'!ED$2,'MOUSSY EMPRUNT 3'!$Z$14:$Z$2000,0)),0)</f>
        <v>0</v>
      </c>
      <c r="EE90" s="75">
        <f>SUM(DS90:ED90)</f>
        <v>0</v>
      </c>
    </row>
    <row r="91" spans="1:135" s="10" customFormat="1" x14ac:dyDescent="0.2">
      <c r="A91" s="19"/>
      <c r="D91" s="10" t="s">
        <v>120</v>
      </c>
      <c r="E91" s="69"/>
      <c r="F91" s="69">
        <f t="shared" ref="F91:Q91" si="321">SUM(F88:F90)</f>
        <v>0</v>
      </c>
      <c r="G91" s="69">
        <f t="shared" si="321"/>
        <v>0</v>
      </c>
      <c r="H91" s="69">
        <f t="shared" si="321"/>
        <v>0</v>
      </c>
      <c r="I91" s="69">
        <f t="shared" si="321"/>
        <v>0</v>
      </c>
      <c r="J91" s="69">
        <f t="shared" si="321"/>
        <v>0</v>
      </c>
      <c r="K91" s="69">
        <f t="shared" si="321"/>
        <v>0</v>
      </c>
      <c r="L91" s="69">
        <f t="shared" si="321"/>
        <v>1648.2375000000002</v>
      </c>
      <c r="M91" s="69">
        <f t="shared" si="321"/>
        <v>1648.2375000000002</v>
      </c>
      <c r="N91" s="69">
        <f t="shared" si="321"/>
        <v>1798.2375000000002</v>
      </c>
      <c r="O91" s="69">
        <f t="shared" si="321"/>
        <v>1798.2375000000002</v>
      </c>
      <c r="P91" s="69">
        <f t="shared" si="321"/>
        <v>1798.2375000000002</v>
      </c>
      <c r="Q91" s="69">
        <f t="shared" si="321"/>
        <v>1798.2375000000002</v>
      </c>
      <c r="R91" s="156">
        <f>SUM(F91:Q91)</f>
        <v>10489.424999999999</v>
      </c>
      <c r="S91" s="69">
        <f t="shared" ref="S91:AD91" si="322">SUM(S88:S90)</f>
        <v>3754.8508176437977</v>
      </c>
      <c r="T91" s="69">
        <f t="shared" si="322"/>
        <v>3754.8508176437977</v>
      </c>
      <c r="U91" s="69">
        <f t="shared" si="322"/>
        <v>4324.7554844014248</v>
      </c>
      <c r="V91" s="69">
        <f t="shared" si="322"/>
        <v>4324.7554844014248</v>
      </c>
      <c r="W91" s="69">
        <f t="shared" si="322"/>
        <v>4324.7554844014248</v>
      </c>
      <c r="X91" s="69">
        <f t="shared" si="322"/>
        <v>4324.7554844014248</v>
      </c>
      <c r="Y91" s="69">
        <f t="shared" si="322"/>
        <v>4324.7554844014248</v>
      </c>
      <c r="Z91" s="69">
        <f t="shared" si="322"/>
        <v>4324.7554844014248</v>
      </c>
      <c r="AA91" s="69">
        <f t="shared" si="322"/>
        <v>4324.7554844014248</v>
      </c>
      <c r="AB91" s="69">
        <f t="shared" si="322"/>
        <v>4324.7554844014248</v>
      </c>
      <c r="AC91" s="69">
        <f t="shared" si="322"/>
        <v>4324.7554844014248</v>
      </c>
      <c r="AD91" s="69">
        <f t="shared" si="322"/>
        <v>4324.7554844014248</v>
      </c>
      <c r="AE91" s="156">
        <f>SUM(S91:AD91)</f>
        <v>50757.256479301832</v>
      </c>
      <c r="AF91" s="69">
        <f t="shared" ref="AF91:AQ91" si="323">SUM(AF88:AF90)</f>
        <v>4324.7554844014248</v>
      </c>
      <c r="AG91" s="69">
        <f t="shared" si="323"/>
        <v>4324.7554844014248</v>
      </c>
      <c r="AH91" s="69">
        <f t="shared" si="323"/>
        <v>4324.7554844014248</v>
      </c>
      <c r="AI91" s="69">
        <f t="shared" si="323"/>
        <v>4324.7554844014248</v>
      </c>
      <c r="AJ91" s="69">
        <f t="shared" si="323"/>
        <v>4324.7554844014248</v>
      </c>
      <c r="AK91" s="69">
        <f t="shared" si="323"/>
        <v>4324.7554844014248</v>
      </c>
      <c r="AL91" s="69">
        <f t="shared" si="323"/>
        <v>4324.7554844014248</v>
      </c>
      <c r="AM91" s="69">
        <f t="shared" si="323"/>
        <v>4324.7554844014248</v>
      </c>
      <c r="AN91" s="69">
        <f t="shared" si="323"/>
        <v>4324.7554844014248</v>
      </c>
      <c r="AO91" s="69">
        <f t="shared" si="323"/>
        <v>4324.7554844014248</v>
      </c>
      <c r="AP91" s="69">
        <f t="shared" si="323"/>
        <v>4324.7554844014248</v>
      </c>
      <c r="AQ91" s="69">
        <f t="shared" si="323"/>
        <v>4324.7554844014248</v>
      </c>
      <c r="AR91" s="156">
        <f>SUM(AF91:AQ91)</f>
        <v>51897.065812817083</v>
      </c>
      <c r="AS91" s="69">
        <f t="shared" ref="AS91:BD91" si="324">SUM(AS88:AS90)</f>
        <v>4324.7554844014248</v>
      </c>
      <c r="AT91" s="69">
        <f t="shared" si="324"/>
        <v>4324.7554844014248</v>
      </c>
      <c r="AU91" s="69">
        <f t="shared" si="324"/>
        <v>4324.7554844014248</v>
      </c>
      <c r="AV91" s="69">
        <f t="shared" si="324"/>
        <v>4324.7554844014248</v>
      </c>
      <c r="AW91" s="69">
        <f t="shared" si="324"/>
        <v>4324.7554844014248</v>
      </c>
      <c r="AX91" s="69">
        <f t="shared" si="324"/>
        <v>4324.7554844014248</v>
      </c>
      <c r="AY91" s="69">
        <f t="shared" si="324"/>
        <v>4324.7554844014248</v>
      </c>
      <c r="AZ91" s="69">
        <f t="shared" si="324"/>
        <v>4324.7554844014248</v>
      </c>
      <c r="BA91" s="69">
        <f t="shared" si="324"/>
        <v>4324.7554844014248</v>
      </c>
      <c r="BB91" s="69">
        <f t="shared" si="324"/>
        <v>4324.7554844014248</v>
      </c>
      <c r="BC91" s="69">
        <f t="shared" si="324"/>
        <v>4324.7554844014248</v>
      </c>
      <c r="BD91" s="69">
        <f t="shared" si="324"/>
        <v>4324.7554844014248</v>
      </c>
      <c r="BE91" s="156">
        <f>SUM(AS91:BD91)</f>
        <v>51897.065812817083</v>
      </c>
      <c r="BF91" s="69">
        <f t="shared" ref="BF91:BQ91" si="325">SUM(BF88:BF90)</f>
        <v>4324.7554844014248</v>
      </c>
      <c r="BG91" s="69">
        <f t="shared" si="325"/>
        <v>4324.7554844014248</v>
      </c>
      <c r="BH91" s="69">
        <f t="shared" si="325"/>
        <v>4324.7554844014248</v>
      </c>
      <c r="BI91" s="69">
        <f t="shared" si="325"/>
        <v>4324.7554844014248</v>
      </c>
      <c r="BJ91" s="69">
        <f t="shared" si="325"/>
        <v>4324.7554844014248</v>
      </c>
      <c r="BK91" s="69">
        <f t="shared" si="325"/>
        <v>4324.7554844014248</v>
      </c>
      <c r="BL91" s="69">
        <f t="shared" si="325"/>
        <v>4324.7554844014248</v>
      </c>
      <c r="BM91" s="69">
        <f t="shared" si="325"/>
        <v>4324.7554844014248</v>
      </c>
      <c r="BN91" s="69">
        <f t="shared" si="325"/>
        <v>4324.7554844014248</v>
      </c>
      <c r="BO91" s="69">
        <f t="shared" si="325"/>
        <v>4324.7554844014248</v>
      </c>
      <c r="BP91" s="69">
        <f t="shared" si="325"/>
        <v>4324.7554844014248</v>
      </c>
      <c r="BQ91" s="69">
        <f t="shared" si="325"/>
        <v>4324.7554844014248</v>
      </c>
      <c r="BR91" s="156">
        <f>SUM(BF91:BQ91)</f>
        <v>51897.065812817083</v>
      </c>
      <c r="BS91" s="69">
        <f t="shared" ref="BS91:CD91" si="326">SUM(BS88:BS90)</f>
        <v>4324.7554844014248</v>
      </c>
      <c r="BT91" s="69">
        <f t="shared" si="326"/>
        <v>4324.7554844014248</v>
      </c>
      <c r="BU91" s="69">
        <f t="shared" si="326"/>
        <v>4324.7554844014248</v>
      </c>
      <c r="BV91" s="69">
        <f t="shared" si="326"/>
        <v>4324.7554844014248</v>
      </c>
      <c r="BW91" s="69">
        <f t="shared" si="326"/>
        <v>4324.7554844014248</v>
      </c>
      <c r="BX91" s="69">
        <f t="shared" si="326"/>
        <v>4324.7554844014248</v>
      </c>
      <c r="BY91" s="69">
        <f t="shared" si="326"/>
        <v>4324.7554844014248</v>
      </c>
      <c r="BZ91" s="69">
        <f t="shared" si="326"/>
        <v>4324.7554844014248</v>
      </c>
      <c r="CA91" s="69">
        <f t="shared" si="326"/>
        <v>4324.7554844014248</v>
      </c>
      <c r="CB91" s="69">
        <f t="shared" si="326"/>
        <v>4324.7554844014248</v>
      </c>
      <c r="CC91" s="69">
        <f t="shared" si="326"/>
        <v>4324.7554844014248</v>
      </c>
      <c r="CD91" s="69">
        <f t="shared" si="326"/>
        <v>4324.7554844014248</v>
      </c>
      <c r="CE91" s="156">
        <f>SUM(BS91:CD91)</f>
        <v>51897.065812817083</v>
      </c>
      <c r="CF91" s="69">
        <f t="shared" ref="CF91:CQ91" si="327">SUM(CF88:CF90)</f>
        <v>4324.7554844014248</v>
      </c>
      <c r="CG91" s="69">
        <f t="shared" si="327"/>
        <v>4324.7554844014248</v>
      </c>
      <c r="CH91" s="69">
        <f t="shared" si="327"/>
        <v>4324.7554844014248</v>
      </c>
      <c r="CI91" s="69">
        <f t="shared" si="327"/>
        <v>4324.7554844014248</v>
      </c>
      <c r="CJ91" s="69">
        <f t="shared" si="327"/>
        <v>4324.7554844014248</v>
      </c>
      <c r="CK91" s="69">
        <f t="shared" si="327"/>
        <v>4324.7554844014248</v>
      </c>
      <c r="CL91" s="69">
        <f t="shared" si="327"/>
        <v>4324.7554844014248</v>
      </c>
      <c r="CM91" s="69">
        <f t="shared" si="327"/>
        <v>4324.7554844014248</v>
      </c>
      <c r="CN91" s="69">
        <f t="shared" si="327"/>
        <v>4324.7554844014248</v>
      </c>
      <c r="CO91" s="69">
        <f t="shared" si="327"/>
        <v>4324.7554844014248</v>
      </c>
      <c r="CP91" s="69">
        <f t="shared" si="327"/>
        <v>4324.7554844014248</v>
      </c>
      <c r="CQ91" s="69">
        <f t="shared" si="327"/>
        <v>4324.7554844014248</v>
      </c>
      <c r="CR91" s="156">
        <f>SUM(CF91:CQ91)</f>
        <v>51897.065812817083</v>
      </c>
      <c r="CS91" s="69">
        <f t="shared" ref="CS91:DD91" si="328">SUM(CS88:CS90)</f>
        <v>4324.7554844014248</v>
      </c>
      <c r="CT91" s="69">
        <f t="shared" si="328"/>
        <v>4324.7554844014248</v>
      </c>
      <c r="CU91" s="69">
        <f t="shared" si="328"/>
        <v>4324.7554844014248</v>
      </c>
      <c r="CV91" s="69">
        <f t="shared" si="328"/>
        <v>4324.7554844014248</v>
      </c>
      <c r="CW91" s="69">
        <f t="shared" si="328"/>
        <v>4324.7554844014248</v>
      </c>
      <c r="CX91" s="69">
        <f t="shared" si="328"/>
        <v>4324.7554844014248</v>
      </c>
      <c r="CY91" s="69">
        <f t="shared" si="328"/>
        <v>4324.7554844014248</v>
      </c>
      <c r="CZ91" s="69">
        <f t="shared" si="328"/>
        <v>4324.7554844014248</v>
      </c>
      <c r="DA91" s="69">
        <f t="shared" si="328"/>
        <v>3604.8508176437977</v>
      </c>
      <c r="DB91" s="69">
        <f t="shared" si="328"/>
        <v>3604.8508176437977</v>
      </c>
      <c r="DC91" s="69">
        <f t="shared" si="328"/>
        <v>3604.8508176437977</v>
      </c>
      <c r="DD91" s="69">
        <f t="shared" si="328"/>
        <v>3604.8508176437977</v>
      </c>
      <c r="DE91" s="156">
        <f>SUM(CS91:DD91)</f>
        <v>49017.44714578658</v>
      </c>
      <c r="DF91" s="69">
        <f t="shared" ref="DF91:DQ91" si="329">SUM(DF88:DF90)</f>
        <v>3604.8508176437977</v>
      </c>
      <c r="DG91" s="69">
        <f t="shared" si="329"/>
        <v>3604.8508176437977</v>
      </c>
      <c r="DH91" s="69">
        <f t="shared" si="329"/>
        <v>3604.8508176437977</v>
      </c>
      <c r="DI91" s="69">
        <f t="shared" si="329"/>
        <v>3604.8508176437977</v>
      </c>
      <c r="DJ91" s="69">
        <f t="shared" si="329"/>
        <v>3604.8508176437977</v>
      </c>
      <c r="DK91" s="69">
        <f t="shared" si="329"/>
        <v>3604.8508176437977</v>
      </c>
      <c r="DL91" s="69">
        <f t="shared" si="329"/>
        <v>3604.8508176437977</v>
      </c>
      <c r="DM91" s="69">
        <f t="shared" si="329"/>
        <v>3604.8508176437977</v>
      </c>
      <c r="DN91" s="69">
        <f t="shared" si="329"/>
        <v>3604.8508176437977</v>
      </c>
      <c r="DO91" s="69">
        <f t="shared" si="329"/>
        <v>3604.8508176437977</v>
      </c>
      <c r="DP91" s="69">
        <f t="shared" si="329"/>
        <v>3604.8508176437977</v>
      </c>
      <c r="DQ91" s="69">
        <f t="shared" si="329"/>
        <v>3604.8508176437977</v>
      </c>
      <c r="DR91" s="156">
        <f>SUM(DF91:DQ91)</f>
        <v>43258.209811725574</v>
      </c>
      <c r="DS91" s="69">
        <f t="shared" ref="DS91:ED91" si="330">SUM(DS88:DS90)</f>
        <v>3604.8508176437977</v>
      </c>
      <c r="DT91" s="69">
        <f t="shared" si="330"/>
        <v>3604.8508176437977</v>
      </c>
      <c r="DU91" s="69">
        <f t="shared" si="330"/>
        <v>3604.8508176437977</v>
      </c>
      <c r="DV91" s="69">
        <f t="shared" si="330"/>
        <v>3604.8508176437977</v>
      </c>
      <c r="DW91" s="69">
        <f t="shared" si="330"/>
        <v>3604.8508176437977</v>
      </c>
      <c r="DX91" s="69">
        <f t="shared" si="330"/>
        <v>3604.8508176437977</v>
      </c>
      <c r="DY91" s="69">
        <f t="shared" si="330"/>
        <v>3604.8508176437977</v>
      </c>
      <c r="DZ91" s="69">
        <f t="shared" si="330"/>
        <v>3604.8508176437977</v>
      </c>
      <c r="EA91" s="69">
        <f t="shared" si="330"/>
        <v>3604.8508176437977</v>
      </c>
      <c r="EB91" s="69">
        <f t="shared" si="330"/>
        <v>3604.8508176437977</v>
      </c>
      <c r="EC91" s="69">
        <f t="shared" si="330"/>
        <v>3604.8508176437977</v>
      </c>
      <c r="ED91" s="69">
        <f t="shared" si="330"/>
        <v>3604.8508176437977</v>
      </c>
      <c r="EE91" s="156">
        <f>SUM(DS91:ED91)</f>
        <v>43258.209811725574</v>
      </c>
    </row>
    <row r="92" spans="1:135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1:135" x14ac:dyDescent="0.2">
      <c r="D93" s="2" t="s">
        <v>121</v>
      </c>
      <c r="F93" s="96">
        <f t="shared" ref="F93:AK93" si="331">F74-F84-F91</f>
        <v>0</v>
      </c>
      <c r="G93" s="96">
        <f t="shared" si="331"/>
        <v>0</v>
      </c>
      <c r="H93" s="96">
        <f t="shared" si="331"/>
        <v>0</v>
      </c>
      <c r="I93" s="96">
        <f t="shared" si="331"/>
        <v>0</v>
      </c>
      <c r="J93" s="96">
        <f t="shared" si="331"/>
        <v>0</v>
      </c>
      <c r="K93" s="96">
        <f t="shared" si="331"/>
        <v>0</v>
      </c>
      <c r="L93" s="96">
        <f t="shared" si="331"/>
        <v>-5148.2375000000002</v>
      </c>
      <c r="M93" s="96">
        <f t="shared" si="331"/>
        <v>-1648.2375000000002</v>
      </c>
      <c r="N93" s="96">
        <f t="shared" si="331"/>
        <v>-1798.2375000000002</v>
      </c>
      <c r="O93" s="96">
        <f t="shared" si="331"/>
        <v>-1798.2375000000002</v>
      </c>
      <c r="P93" s="96">
        <f t="shared" si="331"/>
        <v>-6959.2375000000002</v>
      </c>
      <c r="Q93" s="96">
        <f t="shared" si="331"/>
        <v>-3659.2375000000002</v>
      </c>
      <c r="R93" s="75">
        <f t="shared" si="331"/>
        <v>-21011.424999999999</v>
      </c>
      <c r="S93" s="96">
        <f t="shared" si="331"/>
        <v>-3405.8508176437977</v>
      </c>
      <c r="T93" s="96">
        <f t="shared" si="331"/>
        <v>-5062.8508176437972</v>
      </c>
      <c r="U93" s="96">
        <f t="shared" si="331"/>
        <v>-4410.7554844014248</v>
      </c>
      <c r="V93" s="96">
        <f t="shared" si="331"/>
        <v>-2510.7554844014248</v>
      </c>
      <c r="W93" s="96">
        <f t="shared" si="331"/>
        <v>759.24451559857516</v>
      </c>
      <c r="X93" s="96">
        <f t="shared" si="331"/>
        <v>759.24451559857516</v>
      </c>
      <c r="Y93" s="96">
        <f t="shared" si="331"/>
        <v>759.24451559857516</v>
      </c>
      <c r="Z93" s="96">
        <f t="shared" si="331"/>
        <v>759.24451559857516</v>
      </c>
      <c r="AA93" s="96">
        <f t="shared" si="331"/>
        <v>759.24451559857516</v>
      </c>
      <c r="AB93" s="96">
        <f t="shared" si="331"/>
        <v>759.24451559857516</v>
      </c>
      <c r="AC93" s="96">
        <f t="shared" si="331"/>
        <v>759.24451559857516</v>
      </c>
      <c r="AD93" s="96">
        <f t="shared" si="331"/>
        <v>759.24451559857516</v>
      </c>
      <c r="AE93" s="75">
        <f t="shared" si="331"/>
        <v>-9316.2564793018319</v>
      </c>
      <c r="AF93" s="96">
        <f t="shared" si="331"/>
        <v>814.24451559857516</v>
      </c>
      <c r="AG93" s="96">
        <f t="shared" si="331"/>
        <v>814.24451559857516</v>
      </c>
      <c r="AH93" s="96">
        <f t="shared" si="331"/>
        <v>814.24451559857516</v>
      </c>
      <c r="AI93" s="96">
        <f t="shared" si="331"/>
        <v>814.24451559857516</v>
      </c>
      <c r="AJ93" s="96">
        <f t="shared" si="331"/>
        <v>814.24451559857516</v>
      </c>
      <c r="AK93" s="96">
        <f t="shared" si="331"/>
        <v>814.24451559857516</v>
      </c>
      <c r="AL93" s="96">
        <f t="shared" ref="AL93:BQ93" si="332">AL74-AL84-AL91</f>
        <v>814.24451559857516</v>
      </c>
      <c r="AM93" s="96">
        <f t="shared" si="332"/>
        <v>814.24451559857516</v>
      </c>
      <c r="AN93" s="96">
        <f t="shared" si="332"/>
        <v>814.24451559857516</v>
      </c>
      <c r="AO93" s="96">
        <f t="shared" si="332"/>
        <v>814.24451559857516</v>
      </c>
      <c r="AP93" s="96">
        <f t="shared" si="332"/>
        <v>814.24451559857516</v>
      </c>
      <c r="AQ93" s="96">
        <f t="shared" si="332"/>
        <v>814.24451559857516</v>
      </c>
      <c r="AR93" s="75">
        <f t="shared" si="332"/>
        <v>9770.9341871829165</v>
      </c>
      <c r="AS93" s="96">
        <f t="shared" si="332"/>
        <v>814.24451559857516</v>
      </c>
      <c r="AT93" s="96">
        <f t="shared" si="332"/>
        <v>814.24451559857516</v>
      </c>
      <c r="AU93" s="96">
        <f t="shared" si="332"/>
        <v>814.24451559857516</v>
      </c>
      <c r="AV93" s="96">
        <f t="shared" si="332"/>
        <v>814.24451559857516</v>
      </c>
      <c r="AW93" s="96">
        <f t="shared" si="332"/>
        <v>814.24451559857516</v>
      </c>
      <c r="AX93" s="96">
        <f t="shared" si="332"/>
        <v>814.24451559857516</v>
      </c>
      <c r="AY93" s="96">
        <f t="shared" si="332"/>
        <v>814.24451559857516</v>
      </c>
      <c r="AZ93" s="96">
        <f t="shared" si="332"/>
        <v>814.24451559857516</v>
      </c>
      <c r="BA93" s="96">
        <f t="shared" si="332"/>
        <v>814.24451559857516</v>
      </c>
      <c r="BB93" s="96">
        <f t="shared" si="332"/>
        <v>814.24451559857516</v>
      </c>
      <c r="BC93" s="96">
        <f t="shared" si="332"/>
        <v>814.24451559857516</v>
      </c>
      <c r="BD93" s="96">
        <f t="shared" si="332"/>
        <v>814.24451559857516</v>
      </c>
      <c r="BE93" s="75">
        <f t="shared" si="332"/>
        <v>9770.9341871829165</v>
      </c>
      <c r="BF93" s="96">
        <f t="shared" si="332"/>
        <v>814.24451559857516</v>
      </c>
      <c r="BG93" s="96">
        <f t="shared" si="332"/>
        <v>814.24451559857516</v>
      </c>
      <c r="BH93" s="96">
        <f t="shared" si="332"/>
        <v>814.24451559857516</v>
      </c>
      <c r="BI93" s="96">
        <f t="shared" si="332"/>
        <v>814.24451559857516</v>
      </c>
      <c r="BJ93" s="96">
        <f t="shared" si="332"/>
        <v>814.24451559857516</v>
      </c>
      <c r="BK93" s="96">
        <f t="shared" si="332"/>
        <v>814.24451559857516</v>
      </c>
      <c r="BL93" s="96">
        <f t="shared" si="332"/>
        <v>814.24451559857516</v>
      </c>
      <c r="BM93" s="96">
        <f t="shared" si="332"/>
        <v>814.24451559857516</v>
      </c>
      <c r="BN93" s="96">
        <f t="shared" si="332"/>
        <v>814.24451559857516</v>
      </c>
      <c r="BO93" s="96">
        <f t="shared" si="332"/>
        <v>814.24451559857516</v>
      </c>
      <c r="BP93" s="96">
        <f t="shared" si="332"/>
        <v>814.24451559857516</v>
      </c>
      <c r="BQ93" s="96">
        <f t="shared" si="332"/>
        <v>814.24451559857516</v>
      </c>
      <c r="BR93" s="75">
        <f t="shared" ref="BR93:CW93" si="333">BR74-BR84-BR91</f>
        <v>9770.9341871829165</v>
      </c>
      <c r="BS93" s="96">
        <f t="shared" si="333"/>
        <v>814.24451559857516</v>
      </c>
      <c r="BT93" s="96">
        <f t="shared" si="333"/>
        <v>814.24451559857516</v>
      </c>
      <c r="BU93" s="96">
        <f t="shared" si="333"/>
        <v>814.24451559857516</v>
      </c>
      <c r="BV93" s="96">
        <f t="shared" si="333"/>
        <v>814.24451559857516</v>
      </c>
      <c r="BW93" s="96">
        <f t="shared" si="333"/>
        <v>814.24451559857516</v>
      </c>
      <c r="BX93" s="96">
        <f t="shared" si="333"/>
        <v>814.24451559857516</v>
      </c>
      <c r="BY93" s="96">
        <f t="shared" si="333"/>
        <v>814.24451559857516</v>
      </c>
      <c r="BZ93" s="96">
        <f t="shared" si="333"/>
        <v>814.24451559857516</v>
      </c>
      <c r="CA93" s="96">
        <f t="shared" si="333"/>
        <v>814.24451559857516</v>
      </c>
      <c r="CB93" s="96">
        <f t="shared" si="333"/>
        <v>814.24451559857516</v>
      </c>
      <c r="CC93" s="96">
        <f t="shared" si="333"/>
        <v>1805.2445155985752</v>
      </c>
      <c r="CD93" s="96">
        <f t="shared" si="333"/>
        <v>1805.2445155985752</v>
      </c>
      <c r="CE93" s="75">
        <f t="shared" si="333"/>
        <v>11752.934187182917</v>
      </c>
      <c r="CF93" s="96">
        <f t="shared" si="333"/>
        <v>1805.2445155985752</v>
      </c>
      <c r="CG93" s="96">
        <f t="shared" si="333"/>
        <v>1805.2445155985752</v>
      </c>
      <c r="CH93" s="96">
        <f t="shared" si="333"/>
        <v>1805.2445155985752</v>
      </c>
      <c r="CI93" s="96">
        <f t="shared" si="333"/>
        <v>1805.2445155985752</v>
      </c>
      <c r="CJ93" s="96">
        <f t="shared" si="333"/>
        <v>1805.2445155985752</v>
      </c>
      <c r="CK93" s="96">
        <f t="shared" si="333"/>
        <v>1805.2445155985752</v>
      </c>
      <c r="CL93" s="96">
        <f t="shared" si="333"/>
        <v>1805.2445155985752</v>
      </c>
      <c r="CM93" s="96">
        <f t="shared" si="333"/>
        <v>1805.2445155985752</v>
      </c>
      <c r="CN93" s="96">
        <f t="shared" si="333"/>
        <v>1805.2445155985752</v>
      </c>
      <c r="CO93" s="96">
        <f t="shared" si="333"/>
        <v>1805.2445155985752</v>
      </c>
      <c r="CP93" s="96">
        <f t="shared" si="333"/>
        <v>1805.2445155985752</v>
      </c>
      <c r="CQ93" s="96">
        <f t="shared" si="333"/>
        <v>1805.2445155985752</v>
      </c>
      <c r="CR93" s="75">
        <f t="shared" si="333"/>
        <v>21662.934187182917</v>
      </c>
      <c r="CS93" s="96">
        <f t="shared" si="333"/>
        <v>1805.2445155985752</v>
      </c>
      <c r="CT93" s="96">
        <f t="shared" si="333"/>
        <v>1805.2445155985752</v>
      </c>
      <c r="CU93" s="96">
        <f t="shared" si="333"/>
        <v>1805.2445155985752</v>
      </c>
      <c r="CV93" s="96">
        <f t="shared" si="333"/>
        <v>1805.2445155985752</v>
      </c>
      <c r="CW93" s="96">
        <f t="shared" si="333"/>
        <v>1805.2445155985752</v>
      </c>
      <c r="CX93" s="96">
        <f t="shared" ref="CX93:EE93" si="334">CX74-CX84-CX91</f>
        <v>1805.2445155985752</v>
      </c>
      <c r="CY93" s="96">
        <f t="shared" si="334"/>
        <v>1805.2445155985752</v>
      </c>
      <c r="CZ93" s="96">
        <f t="shared" si="334"/>
        <v>1805.2445155985752</v>
      </c>
      <c r="DA93" s="96">
        <f t="shared" si="334"/>
        <v>2525.1491823562023</v>
      </c>
      <c r="DB93" s="96">
        <f t="shared" si="334"/>
        <v>2525.1491823562023</v>
      </c>
      <c r="DC93" s="96">
        <f t="shared" si="334"/>
        <v>2525.1491823562023</v>
      </c>
      <c r="DD93" s="96">
        <f t="shared" si="334"/>
        <v>2525.1491823562023</v>
      </c>
      <c r="DE93" s="75">
        <f t="shared" si="334"/>
        <v>24542.55285421342</v>
      </c>
      <c r="DF93" s="96">
        <f t="shared" si="334"/>
        <v>2525.1491823562023</v>
      </c>
      <c r="DG93" s="96">
        <f t="shared" si="334"/>
        <v>2525.1491823562023</v>
      </c>
      <c r="DH93" s="96">
        <f t="shared" si="334"/>
        <v>2525.1491823562023</v>
      </c>
      <c r="DI93" s="96">
        <f t="shared" si="334"/>
        <v>2525.1491823562023</v>
      </c>
      <c r="DJ93" s="96">
        <f t="shared" si="334"/>
        <v>2525.1491823562023</v>
      </c>
      <c r="DK93" s="96">
        <f t="shared" si="334"/>
        <v>2525.1491823562023</v>
      </c>
      <c r="DL93" s="96">
        <f t="shared" si="334"/>
        <v>2525.1491823562023</v>
      </c>
      <c r="DM93" s="96">
        <f t="shared" si="334"/>
        <v>2525.1491823562023</v>
      </c>
      <c r="DN93" s="96">
        <f t="shared" si="334"/>
        <v>2525.1491823562023</v>
      </c>
      <c r="DO93" s="96">
        <f t="shared" si="334"/>
        <v>2525.1491823562023</v>
      </c>
      <c r="DP93" s="96">
        <f t="shared" si="334"/>
        <v>2525.1491823562023</v>
      </c>
      <c r="DQ93" s="96">
        <f t="shared" si="334"/>
        <v>2525.1491823562023</v>
      </c>
      <c r="DR93" s="75">
        <f t="shared" si="334"/>
        <v>30301.790188274426</v>
      </c>
      <c r="DS93" s="96">
        <f t="shared" si="334"/>
        <v>2525.1491823562023</v>
      </c>
      <c r="DT93" s="96">
        <f t="shared" si="334"/>
        <v>2525.1491823562023</v>
      </c>
      <c r="DU93" s="96">
        <f t="shared" si="334"/>
        <v>2525.1491823562023</v>
      </c>
      <c r="DV93" s="96">
        <f t="shared" si="334"/>
        <v>2525.1491823562023</v>
      </c>
      <c r="DW93" s="96">
        <f t="shared" si="334"/>
        <v>2525.1491823562023</v>
      </c>
      <c r="DX93" s="96">
        <f t="shared" si="334"/>
        <v>2525.1491823562023</v>
      </c>
      <c r="DY93" s="96">
        <f t="shared" si="334"/>
        <v>2525.1491823562023</v>
      </c>
      <c r="DZ93" s="96">
        <f t="shared" si="334"/>
        <v>2525.1491823562023</v>
      </c>
      <c r="EA93" s="96">
        <f t="shared" si="334"/>
        <v>2525.1491823562023</v>
      </c>
      <c r="EB93" s="96">
        <f t="shared" si="334"/>
        <v>2525.1491823562023</v>
      </c>
      <c r="EC93" s="96">
        <f t="shared" si="334"/>
        <v>2525.1491823562023</v>
      </c>
      <c r="ED93" s="96">
        <f t="shared" si="334"/>
        <v>2525.1491823562023</v>
      </c>
      <c r="EE93" s="76">
        <f t="shared" si="334"/>
        <v>30301.790188274426</v>
      </c>
    </row>
    <row r="94" spans="1:135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1:135" x14ac:dyDescent="0.2">
      <c r="D95" s="2" t="s">
        <v>122</v>
      </c>
      <c r="F95" s="96">
        <v>0</v>
      </c>
      <c r="G95" s="96">
        <f t="shared" ref="G95:Q95" si="335">F97</f>
        <v>0</v>
      </c>
      <c r="H95" s="96">
        <f t="shared" si="335"/>
        <v>0</v>
      </c>
      <c r="I95" s="96">
        <f t="shared" si="335"/>
        <v>0</v>
      </c>
      <c r="J95" s="96">
        <f t="shared" si="335"/>
        <v>0</v>
      </c>
      <c r="K95" s="96">
        <f t="shared" si="335"/>
        <v>0</v>
      </c>
      <c r="L95" s="96">
        <f t="shared" si="335"/>
        <v>0</v>
      </c>
      <c r="M95" s="96">
        <f t="shared" si="335"/>
        <v>-5148.2375000000002</v>
      </c>
      <c r="N95" s="96">
        <f t="shared" si="335"/>
        <v>-6796.4750000000004</v>
      </c>
      <c r="O95" s="96">
        <f t="shared" si="335"/>
        <v>-8594.7125000000015</v>
      </c>
      <c r="P95" s="96">
        <f t="shared" si="335"/>
        <v>-10392.950000000001</v>
      </c>
      <c r="Q95" s="96">
        <f t="shared" si="335"/>
        <v>-17352.1875</v>
      </c>
      <c r="R95" s="75">
        <f>F95</f>
        <v>0</v>
      </c>
      <c r="S95" s="96">
        <f t="shared" ref="S95:AX95" si="336">R97</f>
        <v>-21011.424999999999</v>
      </c>
      <c r="T95" s="96">
        <f t="shared" si="336"/>
        <v>-24417.275817643796</v>
      </c>
      <c r="U95" s="96">
        <f t="shared" si="336"/>
        <v>-29480.126635287594</v>
      </c>
      <c r="V95" s="96">
        <f t="shared" si="336"/>
        <v>-33890.88211968902</v>
      </c>
      <c r="W95" s="96">
        <f t="shared" si="336"/>
        <v>-36401.637604090443</v>
      </c>
      <c r="X95" s="96">
        <f t="shared" si="336"/>
        <v>-35642.393088491866</v>
      </c>
      <c r="Y95" s="96">
        <f t="shared" si="336"/>
        <v>-34883.148572893289</v>
      </c>
      <c r="Z95" s="96">
        <f t="shared" si="336"/>
        <v>-34123.904057294712</v>
      </c>
      <c r="AA95" s="96">
        <f t="shared" si="336"/>
        <v>-33364.659541696135</v>
      </c>
      <c r="AB95" s="96">
        <f t="shared" si="336"/>
        <v>-32605.415026097558</v>
      </c>
      <c r="AC95" s="96">
        <f t="shared" si="336"/>
        <v>-31846.170510498981</v>
      </c>
      <c r="AD95" s="96">
        <f t="shared" si="336"/>
        <v>-31086.925994900404</v>
      </c>
      <c r="AE95" s="75">
        <f t="shared" si="336"/>
        <v>-30327.681479301827</v>
      </c>
      <c r="AF95" s="96">
        <f t="shared" si="336"/>
        <v>-39643.937958603667</v>
      </c>
      <c r="AG95" s="96">
        <f t="shared" si="336"/>
        <v>-38829.69344300509</v>
      </c>
      <c r="AH95" s="96">
        <f t="shared" si="336"/>
        <v>-38015.448927406513</v>
      </c>
      <c r="AI95" s="96">
        <f t="shared" si="336"/>
        <v>-37201.204411807936</v>
      </c>
      <c r="AJ95" s="96">
        <f t="shared" si="336"/>
        <v>-36386.959896209359</v>
      </c>
      <c r="AK95" s="96">
        <f t="shared" si="336"/>
        <v>-35572.715380610782</v>
      </c>
      <c r="AL95" s="96">
        <f t="shared" si="336"/>
        <v>-34758.470865012205</v>
      </c>
      <c r="AM95" s="96">
        <f t="shared" si="336"/>
        <v>-33944.226349413628</v>
      </c>
      <c r="AN95" s="96">
        <f t="shared" si="336"/>
        <v>-33129.981833815051</v>
      </c>
      <c r="AO95" s="96">
        <f t="shared" si="336"/>
        <v>-32315.737318216474</v>
      </c>
      <c r="AP95" s="96">
        <f t="shared" si="336"/>
        <v>-31501.492802617897</v>
      </c>
      <c r="AQ95" s="96">
        <f t="shared" si="336"/>
        <v>-30687.24828701932</v>
      </c>
      <c r="AR95" s="75">
        <f t="shared" si="336"/>
        <v>-29873.003771420743</v>
      </c>
      <c r="AS95" s="96">
        <f t="shared" si="336"/>
        <v>-20102.069584237841</v>
      </c>
      <c r="AT95" s="96">
        <f t="shared" si="336"/>
        <v>-19287.825068639264</v>
      </c>
      <c r="AU95" s="96">
        <f t="shared" si="336"/>
        <v>-18473.580553040687</v>
      </c>
      <c r="AV95" s="96">
        <f t="shared" si="336"/>
        <v>-17659.33603744211</v>
      </c>
      <c r="AW95" s="96">
        <f t="shared" si="336"/>
        <v>-16845.091521843533</v>
      </c>
      <c r="AX95" s="96">
        <f t="shared" si="336"/>
        <v>-16030.847006244958</v>
      </c>
      <c r="AY95" s="96">
        <f t="shared" ref="AY95:CD95" si="337">AX97</f>
        <v>-15216.602490646383</v>
      </c>
      <c r="AZ95" s="96">
        <f t="shared" si="337"/>
        <v>-14402.357975047807</v>
      </c>
      <c r="BA95" s="96">
        <f t="shared" si="337"/>
        <v>-13588.113459449232</v>
      </c>
      <c r="BB95" s="96">
        <f t="shared" si="337"/>
        <v>-12773.868943850657</v>
      </c>
      <c r="BC95" s="96">
        <f t="shared" si="337"/>
        <v>-11959.624428252082</v>
      </c>
      <c r="BD95" s="96">
        <f t="shared" si="337"/>
        <v>-11145.379912653507</v>
      </c>
      <c r="BE95" s="75">
        <f t="shared" si="337"/>
        <v>-10331.135397054932</v>
      </c>
      <c r="BF95" s="96">
        <f t="shared" si="337"/>
        <v>-560.20120987202972</v>
      </c>
      <c r="BG95" s="96">
        <f t="shared" si="337"/>
        <v>254.04330572654544</v>
      </c>
      <c r="BH95" s="96">
        <f t="shared" si="337"/>
        <v>1068.2878213251206</v>
      </c>
      <c r="BI95" s="96">
        <f t="shared" si="337"/>
        <v>1882.5323369236958</v>
      </c>
      <c r="BJ95" s="96">
        <f t="shared" si="337"/>
        <v>2696.7768525222709</v>
      </c>
      <c r="BK95" s="96">
        <f t="shared" si="337"/>
        <v>3511.0213681208461</v>
      </c>
      <c r="BL95" s="96">
        <f t="shared" si="337"/>
        <v>4325.2658837194213</v>
      </c>
      <c r="BM95" s="96">
        <f t="shared" si="337"/>
        <v>5139.5103993179964</v>
      </c>
      <c r="BN95" s="96">
        <f t="shared" si="337"/>
        <v>5953.7549149165716</v>
      </c>
      <c r="BO95" s="96">
        <f t="shared" si="337"/>
        <v>6767.9994305151467</v>
      </c>
      <c r="BP95" s="96">
        <f t="shared" si="337"/>
        <v>7582.2439461137219</v>
      </c>
      <c r="BQ95" s="96">
        <f t="shared" si="337"/>
        <v>8396.4884617122971</v>
      </c>
      <c r="BR95" s="75">
        <f t="shared" si="337"/>
        <v>9210.7329773108722</v>
      </c>
      <c r="BS95" s="96">
        <f t="shared" si="337"/>
        <v>18981.667164493774</v>
      </c>
      <c r="BT95" s="96">
        <f t="shared" si="337"/>
        <v>19795.911680092351</v>
      </c>
      <c r="BU95" s="96">
        <f t="shared" si="337"/>
        <v>20610.156195690928</v>
      </c>
      <c r="BV95" s="96">
        <f t="shared" si="337"/>
        <v>21424.400711289505</v>
      </c>
      <c r="BW95" s="96">
        <f t="shared" si="337"/>
        <v>22238.645226888082</v>
      </c>
      <c r="BX95" s="96">
        <f t="shared" si="337"/>
        <v>23052.889742486659</v>
      </c>
      <c r="BY95" s="96">
        <f t="shared" si="337"/>
        <v>23867.134258085236</v>
      </c>
      <c r="BZ95" s="96">
        <f t="shared" si="337"/>
        <v>24681.378773683813</v>
      </c>
      <c r="CA95" s="96">
        <f t="shared" si="337"/>
        <v>25495.62328928239</v>
      </c>
      <c r="CB95" s="96">
        <f t="shared" si="337"/>
        <v>26309.867804880967</v>
      </c>
      <c r="CC95" s="96">
        <f t="shared" si="337"/>
        <v>27124.112320479544</v>
      </c>
      <c r="CD95" s="96">
        <f t="shared" si="337"/>
        <v>28929.356836078121</v>
      </c>
      <c r="CE95" s="75">
        <f t="shared" ref="CE95:DJ95" si="338">CD97</f>
        <v>30734.601351676698</v>
      </c>
      <c r="CF95" s="96">
        <f t="shared" si="338"/>
        <v>42487.5355388596</v>
      </c>
      <c r="CG95" s="96">
        <f t="shared" si="338"/>
        <v>44292.780054458177</v>
      </c>
      <c r="CH95" s="96">
        <f t="shared" si="338"/>
        <v>46098.024570056754</v>
      </c>
      <c r="CI95" s="96">
        <f t="shared" si="338"/>
        <v>47903.269085655331</v>
      </c>
      <c r="CJ95" s="96">
        <f t="shared" si="338"/>
        <v>49708.513601253908</v>
      </c>
      <c r="CK95" s="96">
        <f t="shared" si="338"/>
        <v>51513.758116852485</v>
      </c>
      <c r="CL95" s="96">
        <f t="shared" si="338"/>
        <v>53319.002632451062</v>
      </c>
      <c r="CM95" s="96">
        <f t="shared" si="338"/>
        <v>55124.247148049639</v>
      </c>
      <c r="CN95" s="96">
        <f t="shared" si="338"/>
        <v>56929.491663648216</v>
      </c>
      <c r="CO95" s="96">
        <f t="shared" si="338"/>
        <v>58734.736179246793</v>
      </c>
      <c r="CP95" s="96">
        <f t="shared" si="338"/>
        <v>60539.98069484537</v>
      </c>
      <c r="CQ95" s="96">
        <f t="shared" si="338"/>
        <v>62345.225210443947</v>
      </c>
      <c r="CR95" s="75">
        <f t="shared" si="338"/>
        <v>64150.469726042524</v>
      </c>
      <c r="CS95" s="96">
        <f t="shared" si="338"/>
        <v>85813.403913225426</v>
      </c>
      <c r="CT95" s="96">
        <f t="shared" si="338"/>
        <v>87618.648428824003</v>
      </c>
      <c r="CU95" s="96">
        <f t="shared" si="338"/>
        <v>89423.89294442258</v>
      </c>
      <c r="CV95" s="96">
        <f t="shared" si="338"/>
        <v>91229.137460021157</v>
      </c>
      <c r="CW95" s="96">
        <f t="shared" si="338"/>
        <v>93034.381975619734</v>
      </c>
      <c r="CX95" s="96">
        <f t="shared" si="338"/>
        <v>94839.626491218311</v>
      </c>
      <c r="CY95" s="96">
        <f t="shared" si="338"/>
        <v>96644.871006816888</v>
      </c>
      <c r="CZ95" s="96">
        <f t="shared" si="338"/>
        <v>98450.115522415465</v>
      </c>
      <c r="DA95" s="96">
        <f t="shared" si="338"/>
        <v>100255.36003801404</v>
      </c>
      <c r="DB95" s="96">
        <f t="shared" si="338"/>
        <v>102780.50922037024</v>
      </c>
      <c r="DC95" s="96">
        <f t="shared" si="338"/>
        <v>105305.65840272643</v>
      </c>
      <c r="DD95" s="96">
        <f t="shared" si="338"/>
        <v>107830.80758508263</v>
      </c>
      <c r="DE95" s="75">
        <f t="shared" si="338"/>
        <v>110355.95676743882</v>
      </c>
      <c r="DF95" s="96">
        <f t="shared" si="338"/>
        <v>134898.50962165225</v>
      </c>
      <c r="DG95" s="96">
        <f t="shared" si="338"/>
        <v>137423.65880400845</v>
      </c>
      <c r="DH95" s="96">
        <f t="shared" si="338"/>
        <v>139948.80798636464</v>
      </c>
      <c r="DI95" s="96">
        <f t="shared" si="338"/>
        <v>142473.95716872084</v>
      </c>
      <c r="DJ95" s="96">
        <f t="shared" si="338"/>
        <v>144999.10635107703</v>
      </c>
      <c r="DK95" s="96">
        <f t="shared" ref="DK95:EE95" si="339">DJ97</f>
        <v>147524.25553343323</v>
      </c>
      <c r="DL95" s="96">
        <f t="shared" si="339"/>
        <v>150049.40471578942</v>
      </c>
      <c r="DM95" s="96">
        <f t="shared" si="339"/>
        <v>152574.55389814562</v>
      </c>
      <c r="DN95" s="96">
        <f t="shared" si="339"/>
        <v>155099.70308050181</v>
      </c>
      <c r="DO95" s="96">
        <f t="shared" si="339"/>
        <v>157624.85226285801</v>
      </c>
      <c r="DP95" s="96">
        <f t="shared" si="339"/>
        <v>160150.00144521421</v>
      </c>
      <c r="DQ95" s="96">
        <f t="shared" si="339"/>
        <v>162675.1506275704</v>
      </c>
      <c r="DR95" s="75">
        <f t="shared" si="339"/>
        <v>165200.2998099266</v>
      </c>
      <c r="DS95" s="96">
        <f t="shared" si="339"/>
        <v>195502.08999820103</v>
      </c>
      <c r="DT95" s="96">
        <f t="shared" si="339"/>
        <v>198027.23918055723</v>
      </c>
      <c r="DU95" s="96">
        <f t="shared" si="339"/>
        <v>200552.38836291342</v>
      </c>
      <c r="DV95" s="96">
        <f t="shared" si="339"/>
        <v>203077.53754526962</v>
      </c>
      <c r="DW95" s="96">
        <f t="shared" si="339"/>
        <v>205602.68672762581</v>
      </c>
      <c r="DX95" s="96">
        <f t="shared" si="339"/>
        <v>208127.83590998201</v>
      </c>
      <c r="DY95" s="96">
        <f t="shared" si="339"/>
        <v>210652.9850923382</v>
      </c>
      <c r="DZ95" s="96">
        <f t="shared" si="339"/>
        <v>213178.1342746944</v>
      </c>
      <c r="EA95" s="96">
        <f t="shared" si="339"/>
        <v>215703.28345705059</v>
      </c>
      <c r="EB95" s="96">
        <f t="shared" si="339"/>
        <v>218228.43263940679</v>
      </c>
      <c r="EC95" s="96">
        <f t="shared" si="339"/>
        <v>220753.58182176299</v>
      </c>
      <c r="ED95" s="96">
        <f t="shared" si="339"/>
        <v>223278.73100411918</v>
      </c>
      <c r="EE95" s="76">
        <f t="shared" si="339"/>
        <v>225803.88018647538</v>
      </c>
    </row>
    <row r="96" spans="1:135" x14ac:dyDescent="0.2">
      <c r="D96" s="2" t="s">
        <v>123</v>
      </c>
      <c r="F96" s="96">
        <f t="shared" ref="F96:Q96" si="340">F93</f>
        <v>0</v>
      </c>
      <c r="G96" s="96">
        <f t="shared" si="340"/>
        <v>0</v>
      </c>
      <c r="H96" s="96">
        <f t="shared" si="340"/>
        <v>0</v>
      </c>
      <c r="I96" s="96">
        <f t="shared" si="340"/>
        <v>0</v>
      </c>
      <c r="J96" s="96">
        <f t="shared" si="340"/>
        <v>0</v>
      </c>
      <c r="K96" s="96">
        <f t="shared" si="340"/>
        <v>0</v>
      </c>
      <c r="L96" s="96">
        <f t="shared" si="340"/>
        <v>-5148.2375000000002</v>
      </c>
      <c r="M96" s="96">
        <f t="shared" si="340"/>
        <v>-1648.2375000000002</v>
      </c>
      <c r="N96" s="96">
        <f t="shared" si="340"/>
        <v>-1798.2375000000002</v>
      </c>
      <c r="O96" s="96">
        <f t="shared" si="340"/>
        <v>-1798.2375000000002</v>
      </c>
      <c r="P96" s="96">
        <f t="shared" si="340"/>
        <v>-6959.2375000000002</v>
      </c>
      <c r="Q96" s="96">
        <f t="shared" si="340"/>
        <v>-3659.2375000000002</v>
      </c>
      <c r="R96" s="75">
        <f>SUM(F96:Q96)</f>
        <v>-21011.424999999999</v>
      </c>
      <c r="S96" s="96">
        <f t="shared" ref="S96:AD96" si="341">S93</f>
        <v>-3405.8508176437977</v>
      </c>
      <c r="T96" s="96">
        <f t="shared" si="341"/>
        <v>-5062.8508176437972</v>
      </c>
      <c r="U96" s="96">
        <f t="shared" si="341"/>
        <v>-4410.7554844014248</v>
      </c>
      <c r="V96" s="96">
        <f t="shared" si="341"/>
        <v>-2510.7554844014248</v>
      </c>
      <c r="W96" s="96">
        <f t="shared" si="341"/>
        <v>759.24451559857516</v>
      </c>
      <c r="X96" s="96">
        <f t="shared" si="341"/>
        <v>759.24451559857516</v>
      </c>
      <c r="Y96" s="96">
        <f t="shared" si="341"/>
        <v>759.24451559857516</v>
      </c>
      <c r="Z96" s="96">
        <f t="shared" si="341"/>
        <v>759.24451559857516</v>
      </c>
      <c r="AA96" s="96">
        <f t="shared" si="341"/>
        <v>759.24451559857516</v>
      </c>
      <c r="AB96" s="96">
        <f t="shared" si="341"/>
        <v>759.24451559857516</v>
      </c>
      <c r="AC96" s="96">
        <f t="shared" si="341"/>
        <v>759.24451559857516</v>
      </c>
      <c r="AD96" s="96">
        <f t="shared" si="341"/>
        <v>759.24451559857516</v>
      </c>
      <c r="AE96" s="75">
        <f>SUM(S96:AD96)</f>
        <v>-9316.2564793018428</v>
      </c>
      <c r="AF96" s="96">
        <f t="shared" ref="AF96:AQ96" si="342">AF93</f>
        <v>814.24451559857516</v>
      </c>
      <c r="AG96" s="96">
        <f t="shared" si="342"/>
        <v>814.24451559857516</v>
      </c>
      <c r="AH96" s="96">
        <f t="shared" si="342"/>
        <v>814.24451559857516</v>
      </c>
      <c r="AI96" s="96">
        <f t="shared" si="342"/>
        <v>814.24451559857516</v>
      </c>
      <c r="AJ96" s="96">
        <f t="shared" si="342"/>
        <v>814.24451559857516</v>
      </c>
      <c r="AK96" s="96">
        <f t="shared" si="342"/>
        <v>814.24451559857516</v>
      </c>
      <c r="AL96" s="96">
        <f t="shared" si="342"/>
        <v>814.24451559857516</v>
      </c>
      <c r="AM96" s="96">
        <f t="shared" si="342"/>
        <v>814.24451559857516</v>
      </c>
      <c r="AN96" s="96">
        <f t="shared" si="342"/>
        <v>814.24451559857516</v>
      </c>
      <c r="AO96" s="96">
        <f t="shared" si="342"/>
        <v>814.24451559857516</v>
      </c>
      <c r="AP96" s="96">
        <f t="shared" si="342"/>
        <v>814.24451559857516</v>
      </c>
      <c r="AQ96" s="96">
        <f t="shared" si="342"/>
        <v>814.24451559857516</v>
      </c>
      <c r="AR96" s="75">
        <f>SUM(AF96:AQ96)</f>
        <v>9770.934187182902</v>
      </c>
      <c r="AS96" s="96">
        <f t="shared" ref="AS96:BD96" si="343">AS93</f>
        <v>814.24451559857516</v>
      </c>
      <c r="AT96" s="96">
        <f t="shared" si="343"/>
        <v>814.24451559857516</v>
      </c>
      <c r="AU96" s="96">
        <f t="shared" si="343"/>
        <v>814.24451559857516</v>
      </c>
      <c r="AV96" s="96">
        <f t="shared" si="343"/>
        <v>814.24451559857516</v>
      </c>
      <c r="AW96" s="96">
        <f t="shared" si="343"/>
        <v>814.24451559857516</v>
      </c>
      <c r="AX96" s="96">
        <f t="shared" si="343"/>
        <v>814.24451559857516</v>
      </c>
      <c r="AY96" s="96">
        <f t="shared" si="343"/>
        <v>814.24451559857516</v>
      </c>
      <c r="AZ96" s="96">
        <f t="shared" si="343"/>
        <v>814.24451559857516</v>
      </c>
      <c r="BA96" s="96">
        <f t="shared" si="343"/>
        <v>814.24451559857516</v>
      </c>
      <c r="BB96" s="96">
        <f t="shared" si="343"/>
        <v>814.24451559857516</v>
      </c>
      <c r="BC96" s="96">
        <f t="shared" si="343"/>
        <v>814.24451559857516</v>
      </c>
      <c r="BD96" s="96">
        <f t="shared" si="343"/>
        <v>814.24451559857516</v>
      </c>
      <c r="BE96" s="75">
        <f>SUM(AS96:BD96)</f>
        <v>9770.934187182902</v>
      </c>
      <c r="BF96" s="96">
        <f t="shared" ref="BF96:BQ96" si="344">BF93</f>
        <v>814.24451559857516</v>
      </c>
      <c r="BG96" s="96">
        <f t="shared" si="344"/>
        <v>814.24451559857516</v>
      </c>
      <c r="BH96" s="96">
        <f t="shared" si="344"/>
        <v>814.24451559857516</v>
      </c>
      <c r="BI96" s="96">
        <f t="shared" si="344"/>
        <v>814.24451559857516</v>
      </c>
      <c r="BJ96" s="96">
        <f t="shared" si="344"/>
        <v>814.24451559857516</v>
      </c>
      <c r="BK96" s="96">
        <f t="shared" si="344"/>
        <v>814.24451559857516</v>
      </c>
      <c r="BL96" s="96">
        <f t="shared" si="344"/>
        <v>814.24451559857516</v>
      </c>
      <c r="BM96" s="96">
        <f t="shared" si="344"/>
        <v>814.24451559857516</v>
      </c>
      <c r="BN96" s="96">
        <f t="shared" si="344"/>
        <v>814.24451559857516</v>
      </c>
      <c r="BO96" s="96">
        <f t="shared" si="344"/>
        <v>814.24451559857516</v>
      </c>
      <c r="BP96" s="96">
        <f t="shared" si="344"/>
        <v>814.24451559857516</v>
      </c>
      <c r="BQ96" s="96">
        <f t="shared" si="344"/>
        <v>814.24451559857516</v>
      </c>
      <c r="BR96" s="75">
        <f>SUM(BF96:BQ96)</f>
        <v>9770.934187182902</v>
      </c>
      <c r="BS96" s="96">
        <f t="shared" ref="BS96:CD96" si="345">BS93</f>
        <v>814.24451559857516</v>
      </c>
      <c r="BT96" s="96">
        <f t="shared" si="345"/>
        <v>814.24451559857516</v>
      </c>
      <c r="BU96" s="96">
        <f t="shared" si="345"/>
        <v>814.24451559857516</v>
      </c>
      <c r="BV96" s="96">
        <f t="shared" si="345"/>
        <v>814.24451559857516</v>
      </c>
      <c r="BW96" s="96">
        <f t="shared" si="345"/>
        <v>814.24451559857516</v>
      </c>
      <c r="BX96" s="96">
        <f t="shared" si="345"/>
        <v>814.24451559857516</v>
      </c>
      <c r="BY96" s="96">
        <f t="shared" si="345"/>
        <v>814.24451559857516</v>
      </c>
      <c r="BZ96" s="96">
        <f t="shared" si="345"/>
        <v>814.24451559857516</v>
      </c>
      <c r="CA96" s="96">
        <f t="shared" si="345"/>
        <v>814.24451559857516</v>
      </c>
      <c r="CB96" s="96">
        <f t="shared" si="345"/>
        <v>814.24451559857516</v>
      </c>
      <c r="CC96" s="96">
        <f t="shared" si="345"/>
        <v>1805.2445155985752</v>
      </c>
      <c r="CD96" s="96">
        <f t="shared" si="345"/>
        <v>1805.2445155985752</v>
      </c>
      <c r="CE96" s="75">
        <f>SUM(BS96:CD96)</f>
        <v>11752.934187182902</v>
      </c>
      <c r="CF96" s="96">
        <f t="shared" ref="CF96:CQ96" si="346">CF93</f>
        <v>1805.2445155985752</v>
      </c>
      <c r="CG96" s="96">
        <f t="shared" si="346"/>
        <v>1805.2445155985752</v>
      </c>
      <c r="CH96" s="96">
        <f t="shared" si="346"/>
        <v>1805.2445155985752</v>
      </c>
      <c r="CI96" s="96">
        <f t="shared" si="346"/>
        <v>1805.2445155985752</v>
      </c>
      <c r="CJ96" s="96">
        <f t="shared" si="346"/>
        <v>1805.2445155985752</v>
      </c>
      <c r="CK96" s="96">
        <f t="shared" si="346"/>
        <v>1805.2445155985752</v>
      </c>
      <c r="CL96" s="96">
        <f t="shared" si="346"/>
        <v>1805.2445155985752</v>
      </c>
      <c r="CM96" s="96">
        <f t="shared" si="346"/>
        <v>1805.2445155985752</v>
      </c>
      <c r="CN96" s="96">
        <f t="shared" si="346"/>
        <v>1805.2445155985752</v>
      </c>
      <c r="CO96" s="96">
        <f t="shared" si="346"/>
        <v>1805.2445155985752</v>
      </c>
      <c r="CP96" s="96">
        <f t="shared" si="346"/>
        <v>1805.2445155985752</v>
      </c>
      <c r="CQ96" s="96">
        <f t="shared" si="346"/>
        <v>1805.2445155985752</v>
      </c>
      <c r="CR96" s="75">
        <f>SUM(CF96:CQ96)</f>
        <v>21662.934187182902</v>
      </c>
      <c r="CS96" s="96">
        <f t="shared" ref="CS96:DD96" si="347">CS93</f>
        <v>1805.2445155985752</v>
      </c>
      <c r="CT96" s="96">
        <f t="shared" si="347"/>
        <v>1805.2445155985752</v>
      </c>
      <c r="CU96" s="96">
        <f t="shared" si="347"/>
        <v>1805.2445155985752</v>
      </c>
      <c r="CV96" s="96">
        <f t="shared" si="347"/>
        <v>1805.2445155985752</v>
      </c>
      <c r="CW96" s="96">
        <f t="shared" si="347"/>
        <v>1805.2445155985752</v>
      </c>
      <c r="CX96" s="96">
        <f t="shared" si="347"/>
        <v>1805.2445155985752</v>
      </c>
      <c r="CY96" s="96">
        <f t="shared" si="347"/>
        <v>1805.2445155985752</v>
      </c>
      <c r="CZ96" s="96">
        <f t="shared" si="347"/>
        <v>1805.2445155985752</v>
      </c>
      <c r="DA96" s="96">
        <f t="shared" si="347"/>
        <v>2525.1491823562023</v>
      </c>
      <c r="DB96" s="96">
        <f t="shared" si="347"/>
        <v>2525.1491823562023</v>
      </c>
      <c r="DC96" s="96">
        <f t="shared" si="347"/>
        <v>2525.1491823562023</v>
      </c>
      <c r="DD96" s="96">
        <f t="shared" si="347"/>
        <v>2525.1491823562023</v>
      </c>
      <c r="DE96" s="75">
        <f>SUM(CS96:DD96)</f>
        <v>24542.552854213413</v>
      </c>
      <c r="DF96" s="96">
        <f t="shared" ref="DF96:DQ96" si="348">DF93</f>
        <v>2525.1491823562023</v>
      </c>
      <c r="DG96" s="96">
        <f t="shared" si="348"/>
        <v>2525.1491823562023</v>
      </c>
      <c r="DH96" s="96">
        <f t="shared" si="348"/>
        <v>2525.1491823562023</v>
      </c>
      <c r="DI96" s="96">
        <f t="shared" si="348"/>
        <v>2525.1491823562023</v>
      </c>
      <c r="DJ96" s="96">
        <f t="shared" si="348"/>
        <v>2525.1491823562023</v>
      </c>
      <c r="DK96" s="96">
        <f t="shared" si="348"/>
        <v>2525.1491823562023</v>
      </c>
      <c r="DL96" s="96">
        <f t="shared" si="348"/>
        <v>2525.1491823562023</v>
      </c>
      <c r="DM96" s="96">
        <f t="shared" si="348"/>
        <v>2525.1491823562023</v>
      </c>
      <c r="DN96" s="96">
        <f t="shared" si="348"/>
        <v>2525.1491823562023</v>
      </c>
      <c r="DO96" s="96">
        <f t="shared" si="348"/>
        <v>2525.1491823562023</v>
      </c>
      <c r="DP96" s="96">
        <f t="shared" si="348"/>
        <v>2525.1491823562023</v>
      </c>
      <c r="DQ96" s="96">
        <f t="shared" si="348"/>
        <v>2525.1491823562023</v>
      </c>
      <c r="DR96" s="75">
        <f>SUM(DF96:DQ96)</f>
        <v>30301.79018827443</v>
      </c>
      <c r="DS96" s="96">
        <f t="shared" ref="DS96:ED96" si="349">DS93</f>
        <v>2525.1491823562023</v>
      </c>
      <c r="DT96" s="96">
        <f t="shared" si="349"/>
        <v>2525.1491823562023</v>
      </c>
      <c r="DU96" s="96">
        <f t="shared" si="349"/>
        <v>2525.1491823562023</v>
      </c>
      <c r="DV96" s="96">
        <f t="shared" si="349"/>
        <v>2525.1491823562023</v>
      </c>
      <c r="DW96" s="96">
        <f t="shared" si="349"/>
        <v>2525.1491823562023</v>
      </c>
      <c r="DX96" s="96">
        <f t="shared" si="349"/>
        <v>2525.1491823562023</v>
      </c>
      <c r="DY96" s="96">
        <f t="shared" si="349"/>
        <v>2525.1491823562023</v>
      </c>
      <c r="DZ96" s="96">
        <f t="shared" si="349"/>
        <v>2525.1491823562023</v>
      </c>
      <c r="EA96" s="96">
        <f t="shared" si="349"/>
        <v>2525.1491823562023</v>
      </c>
      <c r="EB96" s="96">
        <f t="shared" si="349"/>
        <v>2525.1491823562023</v>
      </c>
      <c r="EC96" s="96">
        <f t="shared" si="349"/>
        <v>2525.1491823562023</v>
      </c>
      <c r="ED96" s="96">
        <f t="shared" si="349"/>
        <v>2525.1491823562023</v>
      </c>
      <c r="EE96" s="76">
        <f>SUM(DS96:ED96)</f>
        <v>30301.79018827443</v>
      </c>
    </row>
    <row r="97" spans="4:135" x14ac:dyDescent="0.2">
      <c r="D97" s="2" t="s">
        <v>124</v>
      </c>
      <c r="F97" s="96">
        <f t="shared" ref="F97:AK97" si="350">F95+F96</f>
        <v>0</v>
      </c>
      <c r="G97" s="96">
        <f t="shared" si="350"/>
        <v>0</v>
      </c>
      <c r="H97" s="96">
        <f t="shared" si="350"/>
        <v>0</v>
      </c>
      <c r="I97" s="96">
        <f t="shared" si="350"/>
        <v>0</v>
      </c>
      <c r="J97" s="96">
        <f t="shared" si="350"/>
        <v>0</v>
      </c>
      <c r="K97" s="96">
        <f t="shared" si="350"/>
        <v>0</v>
      </c>
      <c r="L97" s="96">
        <f t="shared" si="350"/>
        <v>-5148.2375000000002</v>
      </c>
      <c r="M97" s="96">
        <f t="shared" si="350"/>
        <v>-6796.4750000000004</v>
      </c>
      <c r="N97" s="96">
        <f t="shared" si="350"/>
        <v>-8594.7125000000015</v>
      </c>
      <c r="O97" s="96">
        <f t="shared" si="350"/>
        <v>-10392.950000000001</v>
      </c>
      <c r="P97" s="96">
        <f t="shared" si="350"/>
        <v>-17352.1875</v>
      </c>
      <c r="Q97" s="96">
        <f t="shared" si="350"/>
        <v>-21011.424999999999</v>
      </c>
      <c r="R97" s="75">
        <f t="shared" si="350"/>
        <v>-21011.424999999999</v>
      </c>
      <c r="S97" s="96">
        <f t="shared" si="350"/>
        <v>-24417.275817643796</v>
      </c>
      <c r="T97" s="96">
        <f t="shared" si="350"/>
        <v>-29480.126635287594</v>
      </c>
      <c r="U97" s="96">
        <f t="shared" si="350"/>
        <v>-33890.88211968902</v>
      </c>
      <c r="V97" s="96">
        <f t="shared" si="350"/>
        <v>-36401.637604090443</v>
      </c>
      <c r="W97" s="96">
        <f t="shared" si="350"/>
        <v>-35642.393088491866</v>
      </c>
      <c r="X97" s="96">
        <f t="shared" si="350"/>
        <v>-34883.148572893289</v>
      </c>
      <c r="Y97" s="96">
        <f t="shared" si="350"/>
        <v>-34123.904057294712</v>
      </c>
      <c r="Z97" s="96">
        <f t="shared" si="350"/>
        <v>-33364.659541696135</v>
      </c>
      <c r="AA97" s="96">
        <f t="shared" si="350"/>
        <v>-32605.415026097558</v>
      </c>
      <c r="AB97" s="96">
        <f t="shared" si="350"/>
        <v>-31846.170510498981</v>
      </c>
      <c r="AC97" s="96">
        <f t="shared" si="350"/>
        <v>-31086.925994900404</v>
      </c>
      <c r="AD97" s="96">
        <f t="shared" si="350"/>
        <v>-30327.681479301827</v>
      </c>
      <c r="AE97" s="75">
        <f t="shared" si="350"/>
        <v>-39643.937958603667</v>
      </c>
      <c r="AF97" s="96">
        <f t="shared" si="350"/>
        <v>-38829.69344300509</v>
      </c>
      <c r="AG97" s="96">
        <f t="shared" si="350"/>
        <v>-38015.448927406513</v>
      </c>
      <c r="AH97" s="96">
        <f t="shared" si="350"/>
        <v>-37201.204411807936</v>
      </c>
      <c r="AI97" s="96">
        <f t="shared" si="350"/>
        <v>-36386.959896209359</v>
      </c>
      <c r="AJ97" s="96">
        <f t="shared" si="350"/>
        <v>-35572.715380610782</v>
      </c>
      <c r="AK97" s="96">
        <f t="shared" si="350"/>
        <v>-34758.470865012205</v>
      </c>
      <c r="AL97" s="96">
        <f t="shared" ref="AL97:BQ97" si="351">AL95+AL96</f>
        <v>-33944.226349413628</v>
      </c>
      <c r="AM97" s="96">
        <f t="shared" si="351"/>
        <v>-33129.981833815051</v>
      </c>
      <c r="AN97" s="96">
        <f t="shared" si="351"/>
        <v>-32315.737318216474</v>
      </c>
      <c r="AO97" s="96">
        <f t="shared" si="351"/>
        <v>-31501.492802617897</v>
      </c>
      <c r="AP97" s="96">
        <f t="shared" si="351"/>
        <v>-30687.24828701932</v>
      </c>
      <c r="AQ97" s="96">
        <f t="shared" si="351"/>
        <v>-29873.003771420743</v>
      </c>
      <c r="AR97" s="75">
        <f t="shared" si="351"/>
        <v>-20102.069584237841</v>
      </c>
      <c r="AS97" s="96">
        <f t="shared" si="351"/>
        <v>-19287.825068639264</v>
      </c>
      <c r="AT97" s="96">
        <f t="shared" si="351"/>
        <v>-18473.580553040687</v>
      </c>
      <c r="AU97" s="96">
        <f t="shared" si="351"/>
        <v>-17659.33603744211</v>
      </c>
      <c r="AV97" s="96">
        <f t="shared" si="351"/>
        <v>-16845.091521843533</v>
      </c>
      <c r="AW97" s="96">
        <f t="shared" si="351"/>
        <v>-16030.847006244958</v>
      </c>
      <c r="AX97" s="96">
        <f t="shared" si="351"/>
        <v>-15216.602490646383</v>
      </c>
      <c r="AY97" s="96">
        <f t="shared" si="351"/>
        <v>-14402.357975047807</v>
      </c>
      <c r="AZ97" s="96">
        <f t="shared" si="351"/>
        <v>-13588.113459449232</v>
      </c>
      <c r="BA97" s="96">
        <f t="shared" si="351"/>
        <v>-12773.868943850657</v>
      </c>
      <c r="BB97" s="96">
        <f t="shared" si="351"/>
        <v>-11959.624428252082</v>
      </c>
      <c r="BC97" s="96">
        <f t="shared" si="351"/>
        <v>-11145.379912653507</v>
      </c>
      <c r="BD97" s="96">
        <f t="shared" si="351"/>
        <v>-10331.135397054932</v>
      </c>
      <c r="BE97" s="75">
        <f t="shared" si="351"/>
        <v>-560.20120987202972</v>
      </c>
      <c r="BF97" s="96">
        <f t="shared" si="351"/>
        <v>254.04330572654544</v>
      </c>
      <c r="BG97" s="96">
        <f t="shared" si="351"/>
        <v>1068.2878213251206</v>
      </c>
      <c r="BH97" s="96">
        <f t="shared" si="351"/>
        <v>1882.5323369236958</v>
      </c>
      <c r="BI97" s="96">
        <f t="shared" si="351"/>
        <v>2696.7768525222709</v>
      </c>
      <c r="BJ97" s="96">
        <f t="shared" si="351"/>
        <v>3511.0213681208461</v>
      </c>
      <c r="BK97" s="96">
        <f t="shared" si="351"/>
        <v>4325.2658837194213</v>
      </c>
      <c r="BL97" s="96">
        <f t="shared" si="351"/>
        <v>5139.5103993179964</v>
      </c>
      <c r="BM97" s="96">
        <f t="shared" si="351"/>
        <v>5953.7549149165716</v>
      </c>
      <c r="BN97" s="96">
        <f t="shared" si="351"/>
        <v>6767.9994305151467</v>
      </c>
      <c r="BO97" s="96">
        <f t="shared" si="351"/>
        <v>7582.2439461137219</v>
      </c>
      <c r="BP97" s="96">
        <f t="shared" si="351"/>
        <v>8396.4884617122971</v>
      </c>
      <c r="BQ97" s="96">
        <f t="shared" si="351"/>
        <v>9210.7329773108722</v>
      </c>
      <c r="BR97" s="75">
        <f t="shared" ref="BR97:CW97" si="352">BR95+BR96</f>
        <v>18981.667164493774</v>
      </c>
      <c r="BS97" s="96">
        <f t="shared" si="352"/>
        <v>19795.911680092351</v>
      </c>
      <c r="BT97" s="96">
        <f t="shared" si="352"/>
        <v>20610.156195690928</v>
      </c>
      <c r="BU97" s="96">
        <f t="shared" si="352"/>
        <v>21424.400711289505</v>
      </c>
      <c r="BV97" s="96">
        <f t="shared" si="352"/>
        <v>22238.645226888082</v>
      </c>
      <c r="BW97" s="96">
        <f t="shared" si="352"/>
        <v>23052.889742486659</v>
      </c>
      <c r="BX97" s="96">
        <f t="shared" si="352"/>
        <v>23867.134258085236</v>
      </c>
      <c r="BY97" s="96">
        <f t="shared" si="352"/>
        <v>24681.378773683813</v>
      </c>
      <c r="BZ97" s="96">
        <f t="shared" si="352"/>
        <v>25495.62328928239</v>
      </c>
      <c r="CA97" s="96">
        <f t="shared" si="352"/>
        <v>26309.867804880967</v>
      </c>
      <c r="CB97" s="96">
        <f t="shared" si="352"/>
        <v>27124.112320479544</v>
      </c>
      <c r="CC97" s="96">
        <f t="shared" si="352"/>
        <v>28929.356836078121</v>
      </c>
      <c r="CD97" s="96">
        <f t="shared" si="352"/>
        <v>30734.601351676698</v>
      </c>
      <c r="CE97" s="75">
        <f t="shared" si="352"/>
        <v>42487.5355388596</v>
      </c>
      <c r="CF97" s="96">
        <f t="shared" si="352"/>
        <v>44292.780054458177</v>
      </c>
      <c r="CG97" s="96">
        <f t="shared" si="352"/>
        <v>46098.024570056754</v>
      </c>
      <c r="CH97" s="96">
        <f t="shared" si="352"/>
        <v>47903.269085655331</v>
      </c>
      <c r="CI97" s="96">
        <f t="shared" si="352"/>
        <v>49708.513601253908</v>
      </c>
      <c r="CJ97" s="96">
        <f t="shared" si="352"/>
        <v>51513.758116852485</v>
      </c>
      <c r="CK97" s="96">
        <f t="shared" si="352"/>
        <v>53319.002632451062</v>
      </c>
      <c r="CL97" s="96">
        <f t="shared" si="352"/>
        <v>55124.247148049639</v>
      </c>
      <c r="CM97" s="96">
        <f t="shared" si="352"/>
        <v>56929.491663648216</v>
      </c>
      <c r="CN97" s="96">
        <f t="shared" si="352"/>
        <v>58734.736179246793</v>
      </c>
      <c r="CO97" s="96">
        <f t="shared" si="352"/>
        <v>60539.98069484537</v>
      </c>
      <c r="CP97" s="96">
        <f t="shared" si="352"/>
        <v>62345.225210443947</v>
      </c>
      <c r="CQ97" s="96">
        <f t="shared" si="352"/>
        <v>64150.469726042524</v>
      </c>
      <c r="CR97" s="75">
        <f t="shared" si="352"/>
        <v>85813.403913225426</v>
      </c>
      <c r="CS97" s="96">
        <f t="shared" si="352"/>
        <v>87618.648428824003</v>
      </c>
      <c r="CT97" s="96">
        <f t="shared" si="352"/>
        <v>89423.89294442258</v>
      </c>
      <c r="CU97" s="96">
        <f t="shared" si="352"/>
        <v>91229.137460021157</v>
      </c>
      <c r="CV97" s="96">
        <f t="shared" si="352"/>
        <v>93034.381975619734</v>
      </c>
      <c r="CW97" s="96">
        <f t="shared" si="352"/>
        <v>94839.626491218311</v>
      </c>
      <c r="CX97" s="96">
        <f t="shared" ref="CX97:EC97" si="353">CX95+CX96</f>
        <v>96644.871006816888</v>
      </c>
      <c r="CY97" s="96">
        <f t="shared" si="353"/>
        <v>98450.115522415465</v>
      </c>
      <c r="CZ97" s="96">
        <f t="shared" si="353"/>
        <v>100255.36003801404</v>
      </c>
      <c r="DA97" s="96">
        <f t="shared" si="353"/>
        <v>102780.50922037024</v>
      </c>
      <c r="DB97" s="96">
        <f t="shared" si="353"/>
        <v>105305.65840272643</v>
      </c>
      <c r="DC97" s="96">
        <f t="shared" si="353"/>
        <v>107830.80758508263</v>
      </c>
      <c r="DD97" s="96">
        <f t="shared" si="353"/>
        <v>110355.95676743882</v>
      </c>
      <c r="DE97" s="75">
        <f t="shared" si="353"/>
        <v>134898.50962165225</v>
      </c>
      <c r="DF97" s="96">
        <f t="shared" si="353"/>
        <v>137423.65880400845</v>
      </c>
      <c r="DG97" s="96">
        <f t="shared" si="353"/>
        <v>139948.80798636464</v>
      </c>
      <c r="DH97" s="96">
        <f t="shared" si="353"/>
        <v>142473.95716872084</v>
      </c>
      <c r="DI97" s="96">
        <f t="shared" si="353"/>
        <v>144999.10635107703</v>
      </c>
      <c r="DJ97" s="96">
        <f t="shared" si="353"/>
        <v>147524.25553343323</v>
      </c>
      <c r="DK97" s="96">
        <f t="shared" si="353"/>
        <v>150049.40471578942</v>
      </c>
      <c r="DL97" s="96">
        <f t="shared" si="353"/>
        <v>152574.55389814562</v>
      </c>
      <c r="DM97" s="96">
        <f t="shared" si="353"/>
        <v>155099.70308050181</v>
      </c>
      <c r="DN97" s="96">
        <f t="shared" si="353"/>
        <v>157624.85226285801</v>
      </c>
      <c r="DO97" s="96">
        <f t="shared" si="353"/>
        <v>160150.00144521421</v>
      </c>
      <c r="DP97" s="96">
        <f t="shared" si="353"/>
        <v>162675.1506275704</v>
      </c>
      <c r="DQ97" s="96">
        <f t="shared" si="353"/>
        <v>165200.2998099266</v>
      </c>
      <c r="DR97" s="75">
        <f t="shared" si="353"/>
        <v>195502.08999820103</v>
      </c>
      <c r="DS97" s="96">
        <f t="shared" si="353"/>
        <v>198027.23918055723</v>
      </c>
      <c r="DT97" s="96">
        <f t="shared" si="353"/>
        <v>200552.38836291342</v>
      </c>
      <c r="DU97" s="96">
        <f t="shared" si="353"/>
        <v>203077.53754526962</v>
      </c>
      <c r="DV97" s="96">
        <f t="shared" si="353"/>
        <v>205602.68672762581</v>
      </c>
      <c r="DW97" s="96">
        <f t="shared" si="353"/>
        <v>208127.83590998201</v>
      </c>
      <c r="DX97" s="96">
        <f t="shared" si="353"/>
        <v>210652.9850923382</v>
      </c>
      <c r="DY97" s="96">
        <f t="shared" si="353"/>
        <v>213178.1342746944</v>
      </c>
      <c r="DZ97" s="96">
        <f t="shared" si="353"/>
        <v>215703.28345705059</v>
      </c>
      <c r="EA97" s="96">
        <f t="shared" si="353"/>
        <v>218228.43263940679</v>
      </c>
      <c r="EB97" s="96">
        <f t="shared" si="353"/>
        <v>220753.58182176299</v>
      </c>
      <c r="EC97" s="96">
        <f t="shared" si="353"/>
        <v>223278.73100411918</v>
      </c>
      <c r="ED97" s="96">
        <f t="shared" ref="ED97:EE97" si="354">ED95+ED96</f>
        <v>225803.88018647538</v>
      </c>
      <c r="EE97" s="76">
        <f t="shared" si="354"/>
        <v>256105.67037474981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6CAEC"/>
  </sheetPr>
  <dimension ref="A1:DW985"/>
  <sheetViews>
    <sheetView zoomScaleNormal="100" workbookViewId="0">
      <selection activeCell="X6" sqref="X6"/>
    </sheetView>
  </sheetViews>
  <sheetFormatPr baseColWidth="10" defaultColWidth="14.42578125" defaultRowHeight="15" x14ac:dyDescent="0.25"/>
  <cols>
    <col min="1" max="1" width="7.140625" style="192" customWidth="1"/>
    <col min="2" max="2" width="6.42578125" style="192" customWidth="1"/>
    <col min="3" max="3" width="17" style="192" customWidth="1"/>
    <col min="4" max="4" width="7.7109375" style="192" customWidth="1"/>
    <col min="5" max="5" width="16.42578125" style="192" customWidth="1"/>
    <col min="6" max="6" width="5.28515625" style="192" customWidth="1"/>
    <col min="7" max="7" width="11.7109375" style="192" customWidth="1"/>
    <col min="8" max="8" width="8.85546875" style="192" hidden="1" customWidth="1"/>
    <col min="9" max="9" width="5.85546875" style="192" hidden="1" customWidth="1"/>
    <col min="10" max="15" width="5.42578125" style="192" hidden="1" customWidth="1"/>
    <col min="16" max="19" width="9.42578125" style="192" hidden="1" customWidth="1"/>
    <col min="20" max="103" width="9.42578125" style="192" customWidth="1"/>
    <col min="104" max="104" width="14.42578125" style="192" customWidth="1"/>
    <col min="105" max="16384" width="14.42578125" style="192"/>
  </cols>
  <sheetData>
    <row r="1" spans="1:127" ht="15.75" customHeight="1" x14ac:dyDescent="0.25">
      <c r="A1" s="570" t="s">
        <v>297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193"/>
      <c r="B2" s="193"/>
      <c r="C2" s="193"/>
      <c r="D2" s="193"/>
      <c r="E2" s="193"/>
      <c r="F2" s="194"/>
      <c r="G2" s="195"/>
      <c r="H2" s="194">
        <v>2025</v>
      </c>
      <c r="I2" s="194">
        <v>2025</v>
      </c>
      <c r="J2" s="194">
        <v>2025</v>
      </c>
      <c r="K2" s="194">
        <v>2025</v>
      </c>
      <c r="L2" s="194">
        <v>2025</v>
      </c>
      <c r="M2" s="194">
        <v>2025</v>
      </c>
      <c r="N2" s="194">
        <v>2025</v>
      </c>
      <c r="O2" s="194">
        <v>2025</v>
      </c>
      <c r="P2" s="194">
        <v>2025</v>
      </c>
      <c r="Q2" s="196">
        <v>2025</v>
      </c>
      <c r="R2" s="196">
        <v>2025</v>
      </c>
      <c r="S2" s="196">
        <v>2025</v>
      </c>
      <c r="T2" s="194">
        <v>2026</v>
      </c>
      <c r="U2" s="194">
        <v>2026</v>
      </c>
      <c r="V2" s="194">
        <v>2026</v>
      </c>
      <c r="W2" s="194">
        <v>2026</v>
      </c>
      <c r="X2" s="194">
        <v>2026</v>
      </c>
      <c r="Y2" s="194">
        <v>2026</v>
      </c>
      <c r="Z2" s="194">
        <v>2026</v>
      </c>
      <c r="AA2" s="194">
        <v>2026</v>
      </c>
      <c r="AB2" s="194">
        <v>2026</v>
      </c>
      <c r="AC2" s="196">
        <v>2026</v>
      </c>
      <c r="AD2" s="196">
        <v>2026</v>
      </c>
      <c r="AE2" s="196">
        <v>2026</v>
      </c>
      <c r="AF2" s="197">
        <v>2027</v>
      </c>
      <c r="AG2" s="197">
        <v>2027</v>
      </c>
      <c r="AH2" s="197">
        <v>2027</v>
      </c>
      <c r="AI2" s="197">
        <v>2027</v>
      </c>
      <c r="AJ2" s="197">
        <v>2027</v>
      </c>
      <c r="AK2" s="197">
        <v>2027</v>
      </c>
      <c r="AL2" s="197">
        <v>2027</v>
      </c>
      <c r="AM2" s="197">
        <v>2027</v>
      </c>
      <c r="AN2" s="197">
        <v>2027</v>
      </c>
      <c r="AO2" s="197">
        <v>2027</v>
      </c>
      <c r="AP2" s="197">
        <v>2027</v>
      </c>
      <c r="AQ2" s="197">
        <v>2027</v>
      </c>
      <c r="AR2" s="197">
        <v>2028</v>
      </c>
      <c r="AS2" s="197">
        <v>2028</v>
      </c>
      <c r="AT2" s="197">
        <v>2028</v>
      </c>
      <c r="AU2" s="197">
        <v>2028</v>
      </c>
      <c r="AV2" s="197">
        <v>2028</v>
      </c>
      <c r="AW2" s="197">
        <v>2028</v>
      </c>
      <c r="AX2" s="197">
        <v>2028</v>
      </c>
      <c r="AY2" s="197">
        <v>2028</v>
      </c>
      <c r="AZ2" s="197">
        <v>2028</v>
      </c>
      <c r="BA2" s="197">
        <v>2028</v>
      </c>
      <c r="BB2" s="197">
        <v>2028</v>
      </c>
      <c r="BC2" s="197">
        <v>2028</v>
      </c>
      <c r="BD2" s="197">
        <v>2029</v>
      </c>
      <c r="BE2" s="197">
        <v>2029</v>
      </c>
      <c r="BF2" s="197">
        <v>2029</v>
      </c>
      <c r="BG2" s="197">
        <v>2029</v>
      </c>
      <c r="BH2" s="197">
        <v>2029</v>
      </c>
      <c r="BI2" s="197">
        <v>2029</v>
      </c>
      <c r="BJ2" s="197">
        <v>2029</v>
      </c>
      <c r="BK2" s="197">
        <v>2029</v>
      </c>
      <c r="BL2" s="197">
        <v>2029</v>
      </c>
      <c r="BM2" s="197">
        <v>2029</v>
      </c>
      <c r="BN2" s="197">
        <v>2029</v>
      </c>
      <c r="BO2" s="197">
        <v>2029</v>
      </c>
      <c r="BP2" s="197">
        <v>2030</v>
      </c>
      <c r="BQ2" s="197">
        <v>2030</v>
      </c>
      <c r="BR2" s="197">
        <v>2030</v>
      </c>
      <c r="BS2" s="197">
        <v>2030</v>
      </c>
      <c r="BT2" s="197">
        <v>2030</v>
      </c>
      <c r="BU2" s="197">
        <v>2030</v>
      </c>
      <c r="BV2" s="197">
        <v>2030</v>
      </c>
      <c r="BW2" s="197">
        <v>2030</v>
      </c>
      <c r="BX2" s="197">
        <v>2030</v>
      </c>
      <c r="BY2" s="197">
        <v>2030</v>
      </c>
      <c r="BZ2" s="197">
        <v>2030</v>
      </c>
      <c r="CA2" s="197">
        <v>2030</v>
      </c>
      <c r="CB2" s="197">
        <v>2031</v>
      </c>
      <c r="CC2" s="197">
        <v>2031</v>
      </c>
      <c r="CD2" s="197">
        <v>2031</v>
      </c>
      <c r="CE2" s="197">
        <v>2031</v>
      </c>
      <c r="CF2" s="197">
        <v>2031</v>
      </c>
      <c r="CG2" s="197">
        <v>2031</v>
      </c>
      <c r="CH2" s="197">
        <v>2031</v>
      </c>
      <c r="CI2" s="197">
        <v>2031</v>
      </c>
      <c r="CJ2" s="197">
        <v>2031</v>
      </c>
      <c r="CK2" s="197">
        <v>2031</v>
      </c>
      <c r="CL2" s="197">
        <v>2031</v>
      </c>
      <c r="CM2" s="197">
        <v>2031</v>
      </c>
      <c r="CN2" s="197">
        <v>2032</v>
      </c>
      <c r="CO2" s="197">
        <v>2032</v>
      </c>
      <c r="CP2" s="197">
        <v>2032</v>
      </c>
      <c r="CQ2" s="197">
        <v>2032</v>
      </c>
      <c r="CR2" s="197">
        <v>2032</v>
      </c>
      <c r="CS2" s="197">
        <v>2032</v>
      </c>
      <c r="CT2" s="197">
        <v>2032</v>
      </c>
      <c r="CU2" s="197">
        <v>2032</v>
      </c>
      <c r="CV2" s="197">
        <v>2032</v>
      </c>
      <c r="CW2" s="197">
        <v>2032</v>
      </c>
      <c r="CX2" s="197">
        <v>2032</v>
      </c>
      <c r="CY2" s="197">
        <v>2032</v>
      </c>
      <c r="CZ2" s="197">
        <v>2033</v>
      </c>
      <c r="DA2" s="197">
        <v>2033</v>
      </c>
      <c r="DB2" s="197">
        <v>2033</v>
      </c>
      <c r="DC2" s="197">
        <v>2033</v>
      </c>
      <c r="DD2" s="197">
        <v>2033</v>
      </c>
      <c r="DE2" s="197">
        <v>2033</v>
      </c>
      <c r="DF2" s="197">
        <v>2033</v>
      </c>
      <c r="DG2" s="197">
        <v>2033</v>
      </c>
      <c r="DH2" s="197">
        <v>2033</v>
      </c>
      <c r="DI2" s="197">
        <v>2033</v>
      </c>
      <c r="DJ2" s="197">
        <v>2033</v>
      </c>
      <c r="DK2" s="197">
        <v>2033</v>
      </c>
      <c r="DL2" s="197">
        <v>2034</v>
      </c>
      <c r="DM2" s="197">
        <v>2034</v>
      </c>
      <c r="DN2" s="197">
        <v>2034</v>
      </c>
      <c r="DO2" s="197">
        <v>2034</v>
      </c>
      <c r="DP2" s="197">
        <v>2034</v>
      </c>
      <c r="DQ2" s="197">
        <v>2034</v>
      </c>
      <c r="DR2" s="197">
        <v>2034</v>
      </c>
      <c r="DS2" s="197">
        <v>2034</v>
      </c>
      <c r="DT2" s="197">
        <v>2034</v>
      </c>
      <c r="DU2" s="197">
        <v>2034</v>
      </c>
      <c r="DV2" s="197">
        <v>2034</v>
      </c>
      <c r="DW2" s="197">
        <v>2034</v>
      </c>
    </row>
    <row r="3" spans="1:127" x14ac:dyDescent="0.25">
      <c r="A3" s="198"/>
      <c r="B3" s="198" t="s">
        <v>183</v>
      </c>
      <c r="C3" s="198" t="s">
        <v>184</v>
      </c>
      <c r="D3" s="198" t="s">
        <v>185</v>
      </c>
      <c r="E3" s="198" t="s">
        <v>186</v>
      </c>
      <c r="F3" s="198" t="s">
        <v>187</v>
      </c>
      <c r="G3" s="198" t="s">
        <v>188</v>
      </c>
      <c r="H3" s="198" t="s">
        <v>189</v>
      </c>
      <c r="I3" s="198" t="s">
        <v>190</v>
      </c>
      <c r="J3" s="198" t="s">
        <v>191</v>
      </c>
      <c r="K3" s="198" t="s">
        <v>192</v>
      </c>
      <c r="L3" s="198" t="s">
        <v>193</v>
      </c>
      <c r="M3" s="198" t="s">
        <v>194</v>
      </c>
      <c r="N3" s="198" t="s">
        <v>195</v>
      </c>
      <c r="O3" s="198" t="s">
        <v>196</v>
      </c>
      <c r="P3" s="198" t="s">
        <v>197</v>
      </c>
      <c r="Q3" s="198" t="s">
        <v>198</v>
      </c>
      <c r="R3" s="198" t="s">
        <v>199</v>
      </c>
      <c r="S3" s="198" t="s">
        <v>200</v>
      </c>
      <c r="T3" s="198" t="s">
        <v>189</v>
      </c>
      <c r="U3" s="198" t="s">
        <v>190</v>
      </c>
      <c r="V3" s="198" t="s">
        <v>191</v>
      </c>
      <c r="W3" s="198" t="s">
        <v>192</v>
      </c>
      <c r="X3" s="198" t="s">
        <v>193</v>
      </c>
      <c r="Y3" s="198" t="s">
        <v>194</v>
      </c>
      <c r="Z3" s="198" t="s">
        <v>195</v>
      </c>
      <c r="AA3" s="198" t="s">
        <v>196</v>
      </c>
      <c r="AB3" s="198" t="s">
        <v>197</v>
      </c>
      <c r="AC3" s="198" t="s">
        <v>198</v>
      </c>
      <c r="AD3" s="198" t="s">
        <v>199</v>
      </c>
      <c r="AE3" s="198" t="s">
        <v>200</v>
      </c>
      <c r="AF3" s="199" t="s">
        <v>189</v>
      </c>
      <c r="AG3" s="199" t="s">
        <v>190</v>
      </c>
      <c r="AH3" s="199" t="s">
        <v>191</v>
      </c>
      <c r="AI3" s="199" t="s">
        <v>192</v>
      </c>
      <c r="AJ3" s="199" t="s">
        <v>193</v>
      </c>
      <c r="AK3" s="199" t="s">
        <v>194</v>
      </c>
      <c r="AL3" s="199" t="s">
        <v>195</v>
      </c>
      <c r="AM3" s="199" t="s">
        <v>196</v>
      </c>
      <c r="AN3" s="199" t="s">
        <v>197</v>
      </c>
      <c r="AO3" s="199" t="s">
        <v>198</v>
      </c>
      <c r="AP3" s="199" t="s">
        <v>199</v>
      </c>
      <c r="AQ3" s="199" t="s">
        <v>200</v>
      </c>
      <c r="AR3" s="199" t="s">
        <v>189</v>
      </c>
      <c r="AS3" s="199" t="s">
        <v>190</v>
      </c>
      <c r="AT3" s="199" t="s">
        <v>191</v>
      </c>
      <c r="AU3" s="199" t="s">
        <v>192</v>
      </c>
      <c r="AV3" s="199" t="s">
        <v>193</v>
      </c>
      <c r="AW3" s="199" t="s">
        <v>194</v>
      </c>
      <c r="AX3" s="199" t="s">
        <v>195</v>
      </c>
      <c r="AY3" s="199" t="s">
        <v>196</v>
      </c>
      <c r="AZ3" s="199" t="s">
        <v>197</v>
      </c>
      <c r="BA3" s="199" t="s">
        <v>198</v>
      </c>
      <c r="BB3" s="199" t="s">
        <v>199</v>
      </c>
      <c r="BC3" s="199" t="s">
        <v>200</v>
      </c>
      <c r="BD3" s="199" t="s">
        <v>189</v>
      </c>
      <c r="BE3" s="199" t="s">
        <v>190</v>
      </c>
      <c r="BF3" s="199" t="s">
        <v>191</v>
      </c>
      <c r="BG3" s="199" t="s">
        <v>192</v>
      </c>
      <c r="BH3" s="199" t="s">
        <v>193</v>
      </c>
      <c r="BI3" s="199" t="s">
        <v>194</v>
      </c>
      <c r="BJ3" s="199" t="s">
        <v>195</v>
      </c>
      <c r="BK3" s="199" t="s">
        <v>196</v>
      </c>
      <c r="BL3" s="199" t="s">
        <v>197</v>
      </c>
      <c r="BM3" s="199" t="s">
        <v>198</v>
      </c>
      <c r="BN3" s="199" t="s">
        <v>199</v>
      </c>
      <c r="BO3" s="199" t="s">
        <v>200</v>
      </c>
      <c r="BP3" s="199" t="s">
        <v>189</v>
      </c>
      <c r="BQ3" s="199" t="s">
        <v>190</v>
      </c>
      <c r="BR3" s="199" t="s">
        <v>191</v>
      </c>
      <c r="BS3" s="199" t="s">
        <v>192</v>
      </c>
      <c r="BT3" s="199" t="s">
        <v>193</v>
      </c>
      <c r="BU3" s="199" t="s">
        <v>194</v>
      </c>
      <c r="BV3" s="199" t="s">
        <v>195</v>
      </c>
      <c r="BW3" s="199" t="s">
        <v>196</v>
      </c>
      <c r="BX3" s="199" t="s">
        <v>197</v>
      </c>
      <c r="BY3" s="199" t="s">
        <v>198</v>
      </c>
      <c r="BZ3" s="199" t="s">
        <v>199</v>
      </c>
      <c r="CA3" s="199" t="s">
        <v>200</v>
      </c>
      <c r="CB3" s="199" t="s">
        <v>189</v>
      </c>
      <c r="CC3" s="199" t="s">
        <v>190</v>
      </c>
      <c r="CD3" s="199" t="s">
        <v>191</v>
      </c>
      <c r="CE3" s="199" t="s">
        <v>192</v>
      </c>
      <c r="CF3" s="199" t="s">
        <v>193</v>
      </c>
      <c r="CG3" s="199" t="s">
        <v>194</v>
      </c>
      <c r="CH3" s="199" t="s">
        <v>195</v>
      </c>
      <c r="CI3" s="199" t="s">
        <v>196</v>
      </c>
      <c r="CJ3" s="199" t="s">
        <v>197</v>
      </c>
      <c r="CK3" s="199" t="s">
        <v>198</v>
      </c>
      <c r="CL3" s="199" t="s">
        <v>199</v>
      </c>
      <c r="CM3" s="199" t="s">
        <v>200</v>
      </c>
      <c r="CN3" s="199" t="s">
        <v>189</v>
      </c>
      <c r="CO3" s="199" t="s">
        <v>190</v>
      </c>
      <c r="CP3" s="199" t="s">
        <v>191</v>
      </c>
      <c r="CQ3" s="199" t="s">
        <v>192</v>
      </c>
      <c r="CR3" s="199" t="s">
        <v>193</v>
      </c>
      <c r="CS3" s="199" t="s">
        <v>194</v>
      </c>
      <c r="CT3" s="199" t="s">
        <v>195</v>
      </c>
      <c r="CU3" s="199" t="s">
        <v>196</v>
      </c>
      <c r="CV3" s="199" t="s">
        <v>197</v>
      </c>
      <c r="CW3" s="199" t="s">
        <v>198</v>
      </c>
      <c r="CX3" s="199" t="s">
        <v>199</v>
      </c>
      <c r="CY3" s="199" t="s">
        <v>200</v>
      </c>
      <c r="CZ3" s="199" t="s">
        <v>189</v>
      </c>
      <c r="DA3" s="199" t="s">
        <v>190</v>
      </c>
      <c r="DB3" s="199" t="s">
        <v>191</v>
      </c>
      <c r="DC3" s="199" t="s">
        <v>192</v>
      </c>
      <c r="DD3" s="199" t="s">
        <v>193</v>
      </c>
      <c r="DE3" s="199" t="s">
        <v>194</v>
      </c>
      <c r="DF3" s="199" t="s">
        <v>195</v>
      </c>
      <c r="DG3" s="199" t="s">
        <v>196</v>
      </c>
      <c r="DH3" s="199" t="s">
        <v>197</v>
      </c>
      <c r="DI3" s="199" t="s">
        <v>198</v>
      </c>
      <c r="DJ3" s="199" t="s">
        <v>199</v>
      </c>
      <c r="DK3" s="199" t="s">
        <v>200</v>
      </c>
      <c r="DL3" s="199" t="s">
        <v>189</v>
      </c>
      <c r="DM3" s="199" t="s">
        <v>190</v>
      </c>
      <c r="DN3" s="199" t="s">
        <v>191</v>
      </c>
      <c r="DO3" s="199" t="s">
        <v>192</v>
      </c>
      <c r="DP3" s="199" t="s">
        <v>193</v>
      </c>
      <c r="DQ3" s="199" t="s">
        <v>194</v>
      </c>
      <c r="DR3" s="199" t="s">
        <v>195</v>
      </c>
      <c r="DS3" s="199" t="s">
        <v>196</v>
      </c>
      <c r="DT3" s="199" t="s">
        <v>197</v>
      </c>
      <c r="DU3" s="199" t="s">
        <v>198</v>
      </c>
      <c r="DV3" s="199" t="s">
        <v>199</v>
      </c>
      <c r="DW3" s="199" t="s">
        <v>200</v>
      </c>
    </row>
    <row r="4" spans="1:127" x14ac:dyDescent="0.25">
      <c r="A4" s="193"/>
      <c r="B4" s="193"/>
      <c r="C4" s="200"/>
      <c r="D4" s="200"/>
      <c r="E4" s="193"/>
      <c r="F4" s="194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27" x14ac:dyDescent="0.25">
      <c r="A5" s="201" t="s">
        <v>201</v>
      </c>
      <c r="B5" s="202">
        <v>61</v>
      </c>
      <c r="C5" s="203" t="s">
        <v>275</v>
      </c>
      <c r="D5" s="200"/>
      <c r="E5" s="204"/>
      <c r="F5" s="205"/>
      <c r="G5" s="206">
        <v>0</v>
      </c>
      <c r="H5" s="207"/>
      <c r="I5" s="207"/>
      <c r="J5" s="207"/>
      <c r="K5" s="207"/>
      <c r="L5" s="207"/>
      <c r="M5" s="207"/>
      <c r="N5" s="207"/>
      <c r="O5" s="207"/>
      <c r="P5" s="207">
        <v>0</v>
      </c>
      <c r="Q5" s="207">
        <v>0</v>
      </c>
      <c r="R5" s="207">
        <v>0</v>
      </c>
      <c r="S5" s="207">
        <v>0</v>
      </c>
      <c r="T5" s="207">
        <v>0</v>
      </c>
      <c r="U5" s="207">
        <v>0</v>
      </c>
      <c r="V5" s="207">
        <v>0</v>
      </c>
      <c r="W5" s="207">
        <v>1500</v>
      </c>
      <c r="X5" s="207">
        <v>1500</v>
      </c>
      <c r="Y5" s="207">
        <v>1500</v>
      </c>
      <c r="Z5" s="207">
        <v>1500</v>
      </c>
      <c r="AA5" s="207">
        <v>1500</v>
      </c>
      <c r="AB5" s="207">
        <v>1500</v>
      </c>
      <c r="AC5" s="207">
        <v>1500</v>
      </c>
      <c r="AD5" s="207">
        <v>1500</v>
      </c>
      <c r="AE5" s="207">
        <v>1500</v>
      </c>
      <c r="AF5" s="207">
        <v>1500</v>
      </c>
      <c r="AG5" s="207">
        <v>1500</v>
      </c>
      <c r="AH5" s="207">
        <v>1500</v>
      </c>
      <c r="AI5" s="207">
        <v>1500</v>
      </c>
      <c r="AJ5" s="207">
        <v>1500</v>
      </c>
      <c r="AK5" s="207">
        <v>1500</v>
      </c>
      <c r="AL5" s="207">
        <v>1500</v>
      </c>
      <c r="AM5" s="207">
        <v>1500</v>
      </c>
      <c r="AN5" s="207">
        <v>1500</v>
      </c>
      <c r="AO5" s="207">
        <v>1500</v>
      </c>
      <c r="AP5" s="207">
        <v>1500</v>
      </c>
      <c r="AQ5" s="207">
        <v>1500</v>
      </c>
      <c r="AR5" s="207">
        <v>1500</v>
      </c>
      <c r="AS5" s="207">
        <v>1500</v>
      </c>
      <c r="AT5" s="207">
        <v>1500</v>
      </c>
      <c r="AU5" s="207">
        <v>1500</v>
      </c>
      <c r="AV5" s="207">
        <v>1500</v>
      </c>
      <c r="AW5" s="207">
        <v>1500</v>
      </c>
      <c r="AX5" s="207">
        <v>1500</v>
      </c>
      <c r="AY5" s="207">
        <v>1500</v>
      </c>
      <c r="AZ5" s="207">
        <v>1500</v>
      </c>
      <c r="BA5" s="207">
        <v>1500</v>
      </c>
      <c r="BB5" s="207">
        <v>1500</v>
      </c>
      <c r="BC5" s="207">
        <v>1500</v>
      </c>
      <c r="BD5" s="207">
        <v>1500</v>
      </c>
      <c r="BE5" s="207">
        <v>1500</v>
      </c>
      <c r="BF5" s="207">
        <v>1500</v>
      </c>
      <c r="BG5" s="207">
        <v>1500</v>
      </c>
      <c r="BH5" s="207">
        <v>1500</v>
      </c>
      <c r="BI5" s="207">
        <v>1500</v>
      </c>
      <c r="BJ5" s="207">
        <v>1500</v>
      </c>
      <c r="BK5" s="207">
        <v>1500</v>
      </c>
      <c r="BL5" s="207">
        <v>1500</v>
      </c>
      <c r="BM5" s="207">
        <v>1500</v>
      </c>
      <c r="BN5" s="207">
        <v>1500</v>
      </c>
      <c r="BO5" s="207">
        <v>1500</v>
      </c>
      <c r="BP5" s="207">
        <v>1500</v>
      </c>
      <c r="BQ5" s="207">
        <v>1500</v>
      </c>
      <c r="BR5" s="207">
        <v>1500</v>
      </c>
      <c r="BS5" s="207">
        <v>1500</v>
      </c>
      <c r="BT5" s="207">
        <v>1500</v>
      </c>
      <c r="BU5" s="207">
        <v>1500</v>
      </c>
      <c r="BV5" s="207">
        <v>1500</v>
      </c>
      <c r="BW5" s="207">
        <v>1500</v>
      </c>
      <c r="BX5" s="207">
        <v>1500</v>
      </c>
      <c r="BY5" s="207">
        <v>1500</v>
      </c>
      <c r="BZ5" s="207">
        <v>1500</v>
      </c>
      <c r="CA5" s="207">
        <v>1500</v>
      </c>
      <c r="CB5" s="207">
        <v>1500</v>
      </c>
      <c r="CC5" s="207">
        <v>1500</v>
      </c>
      <c r="CD5" s="207">
        <v>1500</v>
      </c>
      <c r="CE5" s="207">
        <v>1500</v>
      </c>
      <c r="CF5" s="207">
        <v>1500</v>
      </c>
      <c r="CG5" s="207">
        <v>1500</v>
      </c>
      <c r="CH5" s="207">
        <v>1500</v>
      </c>
      <c r="CI5" s="207">
        <v>1500</v>
      </c>
      <c r="CJ5" s="207">
        <v>1500</v>
      </c>
      <c r="CK5" s="207">
        <v>1500</v>
      </c>
      <c r="CL5" s="207">
        <v>1500</v>
      </c>
      <c r="CM5" s="207">
        <v>1500</v>
      </c>
      <c r="CN5" s="207">
        <v>1500</v>
      </c>
      <c r="CO5" s="207">
        <v>1500</v>
      </c>
      <c r="CP5" s="207">
        <v>1500</v>
      </c>
      <c r="CQ5" s="207">
        <v>1500</v>
      </c>
      <c r="CR5" s="207">
        <v>1500</v>
      </c>
      <c r="CS5" s="207">
        <v>1500</v>
      </c>
      <c r="CT5" s="207">
        <v>1500</v>
      </c>
      <c r="CU5" s="207">
        <v>1500</v>
      </c>
      <c r="CV5" s="207">
        <v>1500</v>
      </c>
      <c r="CW5" s="207">
        <v>1500</v>
      </c>
      <c r="CX5" s="207">
        <v>1500</v>
      </c>
      <c r="CY5" s="207">
        <v>1500</v>
      </c>
      <c r="CZ5" s="207">
        <v>1500</v>
      </c>
      <c r="DA5" s="207">
        <v>1500</v>
      </c>
      <c r="DB5" s="207">
        <v>1500</v>
      </c>
      <c r="DC5" s="207">
        <v>1500</v>
      </c>
      <c r="DD5" s="207">
        <v>1500</v>
      </c>
      <c r="DE5" s="207">
        <v>1500</v>
      </c>
      <c r="DF5" s="207">
        <v>1500</v>
      </c>
      <c r="DG5" s="207">
        <v>1500</v>
      </c>
      <c r="DH5" s="207">
        <v>1500</v>
      </c>
      <c r="DI5" s="207">
        <v>1500</v>
      </c>
      <c r="DJ5" s="207">
        <v>1500</v>
      </c>
      <c r="DK5" s="207">
        <v>1500</v>
      </c>
      <c r="DL5" s="207">
        <v>1500</v>
      </c>
      <c r="DM5" s="207">
        <v>1500</v>
      </c>
      <c r="DN5" s="207">
        <v>1500</v>
      </c>
      <c r="DO5" s="207">
        <v>1500</v>
      </c>
      <c r="DP5" s="207">
        <v>1500</v>
      </c>
      <c r="DQ5" s="207">
        <v>1500</v>
      </c>
      <c r="DR5" s="207">
        <v>1500</v>
      </c>
      <c r="DS5" s="207">
        <v>1500</v>
      </c>
      <c r="DT5" s="207">
        <v>1500</v>
      </c>
      <c r="DU5" s="207">
        <v>1500</v>
      </c>
      <c r="DV5" s="207">
        <v>1500</v>
      </c>
      <c r="DW5" s="207">
        <v>1500</v>
      </c>
    </row>
    <row r="6" spans="1:127" x14ac:dyDescent="0.25">
      <c r="A6" s="201" t="s">
        <v>205</v>
      </c>
      <c r="B6" s="202">
        <v>105.5</v>
      </c>
      <c r="C6" s="203" t="s">
        <v>387</v>
      </c>
      <c r="D6" s="200"/>
      <c r="E6" s="208"/>
      <c r="F6" s="209"/>
      <c r="G6" s="210">
        <v>0</v>
      </c>
      <c r="H6" s="211"/>
      <c r="I6" s="211"/>
      <c r="J6" s="211"/>
      <c r="K6" s="211"/>
      <c r="L6" s="211"/>
      <c r="M6" s="211"/>
      <c r="N6" s="211"/>
      <c r="O6" s="211"/>
      <c r="P6" s="211"/>
      <c r="Q6" s="211">
        <v>0</v>
      </c>
      <c r="R6" s="211">
        <v>0</v>
      </c>
      <c r="S6" s="211">
        <v>0</v>
      </c>
      <c r="T6" s="211">
        <v>0</v>
      </c>
      <c r="U6" s="211">
        <v>0</v>
      </c>
      <c r="V6" s="211">
        <v>0</v>
      </c>
      <c r="W6" s="211">
        <v>0</v>
      </c>
      <c r="X6" s="211">
        <v>1500</v>
      </c>
      <c r="Y6" s="211">
        <v>1500</v>
      </c>
      <c r="Z6" s="211">
        <v>1500</v>
      </c>
      <c r="AA6" s="211">
        <v>1500</v>
      </c>
      <c r="AB6" s="211">
        <v>1500</v>
      </c>
      <c r="AC6" s="211">
        <v>1500</v>
      </c>
      <c r="AD6" s="211">
        <v>1500</v>
      </c>
      <c r="AE6" s="211">
        <v>1500</v>
      </c>
      <c r="AF6" s="211">
        <v>1500</v>
      </c>
      <c r="AG6" s="211">
        <v>1500</v>
      </c>
      <c r="AH6" s="211">
        <v>1500</v>
      </c>
      <c r="AI6" s="211">
        <v>1500</v>
      </c>
      <c r="AJ6" s="211">
        <v>1500</v>
      </c>
      <c r="AK6" s="211">
        <v>1500</v>
      </c>
      <c r="AL6" s="211">
        <v>1500</v>
      </c>
      <c r="AM6" s="211">
        <v>1500</v>
      </c>
      <c r="AN6" s="211">
        <v>1500</v>
      </c>
      <c r="AO6" s="211">
        <v>1500</v>
      </c>
      <c r="AP6" s="211">
        <v>1500</v>
      </c>
      <c r="AQ6" s="211">
        <v>1500</v>
      </c>
      <c r="AR6" s="211">
        <v>1500</v>
      </c>
      <c r="AS6" s="211">
        <v>1500</v>
      </c>
      <c r="AT6" s="211">
        <v>1500</v>
      </c>
      <c r="AU6" s="211">
        <v>1500</v>
      </c>
      <c r="AV6" s="211">
        <v>1500</v>
      </c>
      <c r="AW6" s="211">
        <v>1500</v>
      </c>
      <c r="AX6" s="211">
        <v>1500</v>
      </c>
      <c r="AY6" s="211">
        <v>1500</v>
      </c>
      <c r="AZ6" s="211">
        <v>1500</v>
      </c>
      <c r="BA6" s="211">
        <v>1500</v>
      </c>
      <c r="BB6" s="211">
        <v>1500</v>
      </c>
      <c r="BC6" s="211">
        <v>1500</v>
      </c>
      <c r="BD6" s="211">
        <v>1500</v>
      </c>
      <c r="BE6" s="211">
        <v>1500</v>
      </c>
      <c r="BF6" s="211">
        <v>1500</v>
      </c>
      <c r="BG6" s="211">
        <v>1500</v>
      </c>
      <c r="BH6" s="211">
        <v>1500</v>
      </c>
      <c r="BI6" s="211">
        <v>1500</v>
      </c>
      <c r="BJ6" s="211">
        <v>1500</v>
      </c>
      <c r="BK6" s="211">
        <v>1500</v>
      </c>
      <c r="BL6" s="211">
        <v>1500</v>
      </c>
      <c r="BM6" s="211">
        <v>1500</v>
      </c>
      <c r="BN6" s="211">
        <v>1500</v>
      </c>
      <c r="BO6" s="211">
        <v>1500</v>
      </c>
      <c r="BP6" s="211">
        <v>1500</v>
      </c>
      <c r="BQ6" s="211">
        <v>1500</v>
      </c>
      <c r="BR6" s="211">
        <v>1500</v>
      </c>
      <c r="BS6" s="211">
        <v>1500</v>
      </c>
      <c r="BT6" s="211">
        <v>1500</v>
      </c>
      <c r="BU6" s="211">
        <v>1500</v>
      </c>
      <c r="BV6" s="211">
        <v>1500</v>
      </c>
      <c r="BW6" s="211">
        <v>1500</v>
      </c>
      <c r="BX6" s="211">
        <v>1500</v>
      </c>
      <c r="BY6" s="211">
        <v>1500</v>
      </c>
      <c r="BZ6" s="211">
        <v>1500</v>
      </c>
      <c r="CA6" s="211">
        <v>1500</v>
      </c>
      <c r="CB6" s="211">
        <v>1500</v>
      </c>
      <c r="CC6" s="211">
        <v>1500</v>
      </c>
      <c r="CD6" s="211">
        <v>1500</v>
      </c>
      <c r="CE6" s="211">
        <v>1500</v>
      </c>
      <c r="CF6" s="211">
        <v>1500</v>
      </c>
      <c r="CG6" s="211">
        <v>1500</v>
      </c>
      <c r="CH6" s="211">
        <v>1500</v>
      </c>
      <c r="CI6" s="211">
        <v>1500</v>
      </c>
      <c r="CJ6" s="211">
        <v>1500</v>
      </c>
      <c r="CK6" s="211">
        <v>1500</v>
      </c>
      <c r="CL6" s="211">
        <v>1500</v>
      </c>
      <c r="CM6" s="211">
        <v>1500</v>
      </c>
      <c r="CN6" s="211">
        <v>1500</v>
      </c>
      <c r="CO6" s="211">
        <v>1500</v>
      </c>
      <c r="CP6" s="211">
        <v>1500</v>
      </c>
      <c r="CQ6" s="211">
        <v>1500</v>
      </c>
      <c r="CR6" s="211">
        <v>1500</v>
      </c>
      <c r="CS6" s="211">
        <v>1500</v>
      </c>
      <c r="CT6" s="211">
        <v>1500</v>
      </c>
      <c r="CU6" s="211">
        <v>1500</v>
      </c>
      <c r="CV6" s="211">
        <v>1500</v>
      </c>
      <c r="CW6" s="211">
        <v>1500</v>
      </c>
      <c r="CX6" s="211">
        <v>1500</v>
      </c>
      <c r="CY6" s="211">
        <v>1500</v>
      </c>
      <c r="CZ6" s="211">
        <v>1500</v>
      </c>
      <c r="DA6" s="211">
        <v>1500</v>
      </c>
      <c r="DB6" s="211">
        <v>1500</v>
      </c>
      <c r="DC6" s="211">
        <v>1500</v>
      </c>
      <c r="DD6" s="211">
        <v>1500</v>
      </c>
      <c r="DE6" s="211">
        <v>1500</v>
      </c>
      <c r="DF6" s="211">
        <v>1500</v>
      </c>
      <c r="DG6" s="211">
        <v>1500</v>
      </c>
      <c r="DH6" s="211">
        <v>1500</v>
      </c>
      <c r="DI6" s="211">
        <v>1500</v>
      </c>
      <c r="DJ6" s="211">
        <v>1500</v>
      </c>
      <c r="DK6" s="211">
        <v>1500</v>
      </c>
      <c r="DL6" s="211">
        <v>1500</v>
      </c>
      <c r="DM6" s="211">
        <v>1500</v>
      </c>
      <c r="DN6" s="211">
        <v>1500</v>
      </c>
      <c r="DO6" s="211">
        <v>1500</v>
      </c>
      <c r="DP6" s="211">
        <v>1500</v>
      </c>
      <c r="DQ6" s="211">
        <v>1500</v>
      </c>
      <c r="DR6" s="211">
        <v>1500</v>
      </c>
      <c r="DS6" s="211">
        <v>1500</v>
      </c>
      <c r="DT6" s="211">
        <v>1500</v>
      </c>
      <c r="DU6" s="211">
        <v>1500</v>
      </c>
      <c r="DV6" s="211">
        <v>1500</v>
      </c>
      <c r="DW6" s="211">
        <v>1500</v>
      </c>
    </row>
    <row r="7" spans="1:127" ht="11.25" customHeight="1" x14ac:dyDescent="0.25">
      <c r="A7" s="201" t="s">
        <v>207</v>
      </c>
      <c r="B7" s="202">
        <v>105.5</v>
      </c>
      <c r="C7" s="203" t="s">
        <v>298</v>
      </c>
      <c r="D7" s="200"/>
      <c r="E7" s="204"/>
      <c r="F7" s="205"/>
      <c r="G7" s="210">
        <v>0</v>
      </c>
      <c r="H7" s="207"/>
      <c r="I7" s="207"/>
      <c r="J7" s="207"/>
      <c r="K7" s="207"/>
      <c r="L7" s="211"/>
      <c r="M7" s="211"/>
      <c r="N7" s="211"/>
      <c r="O7" s="211"/>
      <c r="P7" s="211"/>
      <c r="Q7" s="211">
        <v>0</v>
      </c>
      <c r="R7" s="211">
        <v>0</v>
      </c>
      <c r="S7" s="211">
        <v>0</v>
      </c>
      <c r="T7" s="211">
        <v>0</v>
      </c>
      <c r="U7" s="211">
        <v>0</v>
      </c>
      <c r="V7" s="211">
        <v>0</v>
      </c>
      <c r="W7" s="211">
        <v>0</v>
      </c>
      <c r="X7" s="211">
        <v>1800</v>
      </c>
      <c r="Y7" s="211">
        <v>1800</v>
      </c>
      <c r="Z7" s="211">
        <v>1800</v>
      </c>
      <c r="AA7" s="211">
        <v>1800</v>
      </c>
      <c r="AB7" s="211">
        <v>1800</v>
      </c>
      <c r="AC7" s="211">
        <v>1800</v>
      </c>
      <c r="AD7" s="211">
        <v>1800</v>
      </c>
      <c r="AE7" s="211">
        <v>1800</v>
      </c>
      <c r="AF7" s="211">
        <v>1800</v>
      </c>
      <c r="AG7" s="211">
        <v>1800</v>
      </c>
      <c r="AH7" s="211">
        <v>1800</v>
      </c>
      <c r="AI7" s="211">
        <v>1800</v>
      </c>
      <c r="AJ7" s="211">
        <v>1800</v>
      </c>
      <c r="AK7" s="211">
        <v>1800</v>
      </c>
      <c r="AL7" s="211">
        <v>1800</v>
      </c>
      <c r="AM7" s="211">
        <v>1800</v>
      </c>
      <c r="AN7" s="211">
        <v>1800</v>
      </c>
      <c r="AO7" s="211">
        <v>1800</v>
      </c>
      <c r="AP7" s="211">
        <v>1800</v>
      </c>
      <c r="AQ7" s="211">
        <v>1800</v>
      </c>
      <c r="AR7" s="211">
        <v>1800</v>
      </c>
      <c r="AS7" s="211">
        <v>1800</v>
      </c>
      <c r="AT7" s="211">
        <v>1800</v>
      </c>
      <c r="AU7" s="211">
        <v>1800</v>
      </c>
      <c r="AV7" s="211">
        <v>1800</v>
      </c>
      <c r="AW7" s="211">
        <v>1800</v>
      </c>
      <c r="AX7" s="211">
        <v>1800</v>
      </c>
      <c r="AY7" s="211">
        <v>1800</v>
      </c>
      <c r="AZ7" s="211">
        <v>1800</v>
      </c>
      <c r="BA7" s="211">
        <v>1800</v>
      </c>
      <c r="BB7" s="211">
        <v>1800</v>
      </c>
      <c r="BC7" s="211">
        <v>1800</v>
      </c>
      <c r="BD7" s="211">
        <v>1800</v>
      </c>
      <c r="BE7" s="211">
        <v>1800</v>
      </c>
      <c r="BF7" s="211">
        <v>1800</v>
      </c>
      <c r="BG7" s="211">
        <v>1800</v>
      </c>
      <c r="BH7" s="211">
        <v>1800</v>
      </c>
      <c r="BI7" s="211">
        <v>1800</v>
      </c>
      <c r="BJ7" s="211">
        <v>1800</v>
      </c>
      <c r="BK7" s="211">
        <v>1800</v>
      </c>
      <c r="BL7" s="211">
        <v>1800</v>
      </c>
      <c r="BM7" s="211">
        <v>1800</v>
      </c>
      <c r="BN7" s="211">
        <v>1800</v>
      </c>
      <c r="BO7" s="211">
        <v>1800</v>
      </c>
      <c r="BP7" s="211">
        <v>1800</v>
      </c>
      <c r="BQ7" s="211">
        <v>1800</v>
      </c>
      <c r="BR7" s="211">
        <v>1800</v>
      </c>
      <c r="BS7" s="211">
        <v>1800</v>
      </c>
      <c r="BT7" s="211">
        <v>1800</v>
      </c>
      <c r="BU7" s="211">
        <v>1800</v>
      </c>
      <c r="BV7" s="211">
        <v>1800</v>
      </c>
      <c r="BW7" s="211">
        <v>1800</v>
      </c>
      <c r="BX7" s="211">
        <v>1800</v>
      </c>
      <c r="BY7" s="211">
        <v>1800</v>
      </c>
      <c r="BZ7" s="211">
        <v>1800</v>
      </c>
      <c r="CA7" s="211">
        <v>1800</v>
      </c>
      <c r="CB7" s="211">
        <v>1800</v>
      </c>
      <c r="CC7" s="211">
        <v>1800</v>
      </c>
      <c r="CD7" s="211">
        <v>1800</v>
      </c>
      <c r="CE7" s="211">
        <v>1800</v>
      </c>
      <c r="CF7" s="211">
        <v>1800</v>
      </c>
      <c r="CG7" s="211">
        <v>1800</v>
      </c>
      <c r="CH7" s="211">
        <v>1800</v>
      </c>
      <c r="CI7" s="211">
        <v>1800</v>
      </c>
      <c r="CJ7" s="211">
        <v>1800</v>
      </c>
      <c r="CK7" s="211">
        <v>1800</v>
      </c>
      <c r="CL7" s="211">
        <v>1800</v>
      </c>
      <c r="CM7" s="211">
        <v>1800</v>
      </c>
      <c r="CN7" s="211">
        <v>1800</v>
      </c>
      <c r="CO7" s="211">
        <v>1800</v>
      </c>
      <c r="CP7" s="211">
        <v>1800</v>
      </c>
      <c r="CQ7" s="211">
        <v>1800</v>
      </c>
      <c r="CR7" s="211">
        <v>1800</v>
      </c>
      <c r="CS7" s="211">
        <v>1800</v>
      </c>
      <c r="CT7" s="211">
        <v>1800</v>
      </c>
      <c r="CU7" s="211">
        <v>1800</v>
      </c>
      <c r="CV7" s="211">
        <v>1800</v>
      </c>
      <c r="CW7" s="211">
        <v>1800</v>
      </c>
      <c r="CX7" s="211">
        <v>1800</v>
      </c>
      <c r="CY7" s="211">
        <v>1800</v>
      </c>
      <c r="CZ7" s="211">
        <v>1800</v>
      </c>
      <c r="DA7" s="211">
        <v>1800</v>
      </c>
      <c r="DB7" s="211">
        <v>1800</v>
      </c>
      <c r="DC7" s="211">
        <v>1800</v>
      </c>
      <c r="DD7" s="211">
        <v>1800</v>
      </c>
      <c r="DE7" s="211">
        <v>1800</v>
      </c>
      <c r="DF7" s="211">
        <v>1800</v>
      </c>
      <c r="DG7" s="211">
        <v>1800</v>
      </c>
      <c r="DH7" s="211">
        <v>1800</v>
      </c>
      <c r="DI7" s="211">
        <v>1800</v>
      </c>
      <c r="DJ7" s="211">
        <v>1800</v>
      </c>
      <c r="DK7" s="211">
        <v>1800</v>
      </c>
      <c r="DL7" s="211">
        <v>1800</v>
      </c>
      <c r="DM7" s="211">
        <v>1800</v>
      </c>
      <c r="DN7" s="211">
        <v>1800</v>
      </c>
      <c r="DO7" s="211">
        <v>1800</v>
      </c>
      <c r="DP7" s="211">
        <v>1800</v>
      </c>
      <c r="DQ7" s="211">
        <v>1800</v>
      </c>
      <c r="DR7" s="211">
        <v>1800</v>
      </c>
      <c r="DS7" s="211">
        <v>1800</v>
      </c>
      <c r="DT7" s="211">
        <v>1800</v>
      </c>
      <c r="DU7" s="211">
        <v>1800</v>
      </c>
      <c r="DV7" s="211">
        <v>1800</v>
      </c>
      <c r="DW7" s="211">
        <v>1800</v>
      </c>
    </row>
    <row r="8" spans="1:127" x14ac:dyDescent="0.25">
      <c r="A8" s="201" t="s">
        <v>209</v>
      </c>
      <c r="B8" s="202">
        <v>61</v>
      </c>
      <c r="C8" s="203" t="s">
        <v>299</v>
      </c>
      <c r="D8" s="200"/>
      <c r="E8" s="208"/>
      <c r="F8" s="209"/>
      <c r="G8" s="210">
        <v>0</v>
      </c>
      <c r="H8" s="211"/>
      <c r="I8" s="211"/>
      <c r="J8" s="211"/>
      <c r="K8" s="211"/>
      <c r="L8" s="211"/>
      <c r="M8" s="211"/>
      <c r="N8" s="211"/>
      <c r="O8" s="211"/>
      <c r="P8" s="211"/>
      <c r="Q8" s="211">
        <v>0</v>
      </c>
      <c r="R8" s="211">
        <v>0</v>
      </c>
      <c r="S8" s="211">
        <v>2000</v>
      </c>
      <c r="T8" s="211">
        <v>2000</v>
      </c>
      <c r="U8" s="211">
        <v>2000</v>
      </c>
      <c r="V8" s="211">
        <v>2000</v>
      </c>
      <c r="W8" s="211">
        <v>2000</v>
      </c>
      <c r="X8" s="211">
        <v>2000</v>
      </c>
      <c r="Y8" s="211">
        <v>2000</v>
      </c>
      <c r="Z8" s="211">
        <v>2000</v>
      </c>
      <c r="AA8" s="211">
        <v>2000</v>
      </c>
      <c r="AB8" s="211">
        <v>2000</v>
      </c>
      <c r="AC8" s="211">
        <v>2000</v>
      </c>
      <c r="AD8" s="211">
        <v>2000</v>
      </c>
      <c r="AE8" s="211">
        <v>2000</v>
      </c>
      <c r="AF8" s="211">
        <v>2000</v>
      </c>
      <c r="AG8" s="211">
        <v>2000</v>
      </c>
      <c r="AH8" s="211">
        <v>2000</v>
      </c>
      <c r="AI8" s="211">
        <v>2000</v>
      </c>
      <c r="AJ8" s="211">
        <v>2000</v>
      </c>
      <c r="AK8" s="211">
        <v>2000</v>
      </c>
      <c r="AL8" s="211">
        <v>2000</v>
      </c>
      <c r="AM8" s="211">
        <v>2000</v>
      </c>
      <c r="AN8" s="211">
        <v>2000</v>
      </c>
      <c r="AO8" s="211">
        <v>2000</v>
      </c>
      <c r="AP8" s="211">
        <v>2000</v>
      </c>
      <c r="AQ8" s="211">
        <v>2000</v>
      </c>
      <c r="AR8" s="211">
        <v>2000</v>
      </c>
      <c r="AS8" s="211">
        <v>2000</v>
      </c>
      <c r="AT8" s="211">
        <v>2000</v>
      </c>
      <c r="AU8" s="211">
        <v>2000</v>
      </c>
      <c r="AV8" s="211">
        <v>2000</v>
      </c>
      <c r="AW8" s="211">
        <v>2000</v>
      </c>
      <c r="AX8" s="211">
        <v>2000</v>
      </c>
      <c r="AY8" s="211">
        <v>2000</v>
      </c>
      <c r="AZ8" s="211">
        <v>2000</v>
      </c>
      <c r="BA8" s="211">
        <v>2000</v>
      </c>
      <c r="BB8" s="211">
        <v>2000</v>
      </c>
      <c r="BC8" s="211">
        <v>2000</v>
      </c>
      <c r="BD8" s="211">
        <v>2000</v>
      </c>
      <c r="BE8" s="211">
        <v>2000</v>
      </c>
      <c r="BF8" s="211">
        <v>2000</v>
      </c>
      <c r="BG8" s="211">
        <v>2000</v>
      </c>
      <c r="BH8" s="211">
        <v>2000</v>
      </c>
      <c r="BI8" s="211">
        <v>2000</v>
      </c>
      <c r="BJ8" s="211">
        <v>2000</v>
      </c>
      <c r="BK8" s="211">
        <v>2000</v>
      </c>
      <c r="BL8" s="211">
        <v>2000</v>
      </c>
      <c r="BM8" s="211">
        <v>2000</v>
      </c>
      <c r="BN8" s="211">
        <v>2000</v>
      </c>
      <c r="BO8" s="211">
        <v>2000</v>
      </c>
      <c r="BP8" s="211">
        <v>2000</v>
      </c>
      <c r="BQ8" s="211">
        <v>2000</v>
      </c>
      <c r="BR8" s="211">
        <v>2000</v>
      </c>
      <c r="BS8" s="211">
        <v>2000</v>
      </c>
      <c r="BT8" s="211">
        <v>2000</v>
      </c>
      <c r="BU8" s="211">
        <v>2000</v>
      </c>
      <c r="BV8" s="211">
        <v>2000</v>
      </c>
      <c r="BW8" s="211">
        <v>2000</v>
      </c>
      <c r="BX8" s="211">
        <v>2000</v>
      </c>
      <c r="BY8" s="211">
        <v>2000</v>
      </c>
      <c r="BZ8" s="211">
        <v>2000</v>
      </c>
      <c r="CA8" s="211">
        <v>2000</v>
      </c>
      <c r="CB8" s="211">
        <v>2000</v>
      </c>
      <c r="CC8" s="211">
        <v>2000</v>
      </c>
      <c r="CD8" s="211">
        <v>2000</v>
      </c>
      <c r="CE8" s="211">
        <v>2000</v>
      </c>
      <c r="CF8" s="211">
        <v>2000</v>
      </c>
      <c r="CG8" s="211">
        <v>2000</v>
      </c>
      <c r="CH8" s="211">
        <v>2000</v>
      </c>
      <c r="CI8" s="211">
        <v>2000</v>
      </c>
      <c r="CJ8" s="211">
        <v>2000</v>
      </c>
      <c r="CK8" s="211">
        <v>2000</v>
      </c>
      <c r="CL8" s="211">
        <v>2000</v>
      </c>
      <c r="CM8" s="211">
        <v>2000</v>
      </c>
      <c r="CN8" s="211">
        <v>2000</v>
      </c>
      <c r="CO8" s="211">
        <v>2000</v>
      </c>
      <c r="CP8" s="211">
        <v>2000</v>
      </c>
      <c r="CQ8" s="211">
        <v>2000</v>
      </c>
      <c r="CR8" s="211">
        <v>2000</v>
      </c>
      <c r="CS8" s="211">
        <v>2000</v>
      </c>
      <c r="CT8" s="211">
        <v>2000</v>
      </c>
      <c r="CU8" s="211">
        <v>2000</v>
      </c>
      <c r="CV8" s="211">
        <v>2000</v>
      </c>
      <c r="CW8" s="211">
        <v>2000</v>
      </c>
      <c r="CX8" s="211">
        <v>2000</v>
      </c>
      <c r="CY8" s="211">
        <v>2000</v>
      </c>
      <c r="CZ8" s="211">
        <v>2000</v>
      </c>
      <c r="DA8" s="211">
        <v>2000</v>
      </c>
      <c r="DB8" s="211">
        <v>2000</v>
      </c>
      <c r="DC8" s="211">
        <v>2000</v>
      </c>
      <c r="DD8" s="211">
        <v>2000</v>
      </c>
      <c r="DE8" s="211">
        <v>2000</v>
      </c>
      <c r="DF8" s="211">
        <v>2000</v>
      </c>
      <c r="DG8" s="211">
        <v>2000</v>
      </c>
      <c r="DH8" s="211">
        <v>2000</v>
      </c>
      <c r="DI8" s="211">
        <v>2000</v>
      </c>
      <c r="DJ8" s="211">
        <v>2000</v>
      </c>
      <c r="DK8" s="211">
        <v>2000</v>
      </c>
      <c r="DL8" s="211">
        <v>2000</v>
      </c>
      <c r="DM8" s="211">
        <v>2000</v>
      </c>
      <c r="DN8" s="211">
        <v>2000</v>
      </c>
      <c r="DO8" s="211">
        <v>2000</v>
      </c>
      <c r="DP8" s="211">
        <v>2000</v>
      </c>
      <c r="DQ8" s="211">
        <v>2000</v>
      </c>
      <c r="DR8" s="211">
        <v>2000</v>
      </c>
      <c r="DS8" s="211">
        <v>2000</v>
      </c>
      <c r="DT8" s="211">
        <v>2000</v>
      </c>
      <c r="DU8" s="211">
        <v>2000</v>
      </c>
      <c r="DV8" s="211">
        <v>2000</v>
      </c>
      <c r="DW8" s="211">
        <v>2000</v>
      </c>
    </row>
    <row r="9" spans="1:127" ht="15.75" customHeight="1" x14ac:dyDescent="0.25">
      <c r="A9" s="201"/>
      <c r="B9" s="194"/>
      <c r="C9" s="200"/>
      <c r="D9" s="200"/>
      <c r="E9" s="208"/>
      <c r="F9" s="209"/>
      <c r="G9" s="210"/>
      <c r="H9" s="193"/>
      <c r="I9" s="193"/>
      <c r="J9" s="193"/>
      <c r="K9" s="193"/>
      <c r="L9" s="193"/>
      <c r="M9" s="193"/>
      <c r="N9" s="193"/>
      <c r="O9" s="193"/>
      <c r="P9" s="193"/>
    </row>
    <row r="10" spans="1:127" ht="15.75" customHeight="1" x14ac:dyDescent="0.25">
      <c r="A10" s="193"/>
      <c r="B10" s="193"/>
      <c r="C10" s="200"/>
      <c r="D10" s="200"/>
      <c r="E10" s="212" t="s">
        <v>300</v>
      </c>
      <c r="F10" s="194"/>
      <c r="G10" s="213">
        <f t="shared" ref="G10:AL10" si="0">SUM(G5:G9)</f>
        <v>0</v>
      </c>
      <c r="H10" s="213">
        <f t="shared" si="0"/>
        <v>0</v>
      </c>
      <c r="I10" s="213">
        <f t="shared" si="0"/>
        <v>0</v>
      </c>
      <c r="J10" s="213">
        <f t="shared" si="0"/>
        <v>0</v>
      </c>
      <c r="K10" s="213">
        <f t="shared" si="0"/>
        <v>0</v>
      </c>
      <c r="L10" s="213">
        <f t="shared" si="0"/>
        <v>0</v>
      </c>
      <c r="M10" s="213">
        <f t="shared" si="0"/>
        <v>0</v>
      </c>
      <c r="N10" s="213">
        <f t="shared" si="0"/>
        <v>0</v>
      </c>
      <c r="O10" s="213">
        <f t="shared" si="0"/>
        <v>0</v>
      </c>
      <c r="P10" s="213">
        <f t="shared" si="0"/>
        <v>0</v>
      </c>
      <c r="Q10" s="213">
        <f t="shared" si="0"/>
        <v>0</v>
      </c>
      <c r="R10" s="213">
        <f t="shared" si="0"/>
        <v>0</v>
      </c>
      <c r="S10" s="213">
        <f t="shared" si="0"/>
        <v>2000</v>
      </c>
      <c r="T10" s="213">
        <f t="shared" si="0"/>
        <v>2000</v>
      </c>
      <c r="U10" s="213">
        <f t="shared" si="0"/>
        <v>2000</v>
      </c>
      <c r="V10" s="213">
        <f t="shared" si="0"/>
        <v>2000</v>
      </c>
      <c r="W10" s="213">
        <f t="shared" si="0"/>
        <v>3500</v>
      </c>
      <c r="X10" s="213">
        <f t="shared" si="0"/>
        <v>6800</v>
      </c>
      <c r="Y10" s="213">
        <f t="shared" si="0"/>
        <v>6800</v>
      </c>
      <c r="Z10" s="213">
        <f t="shared" si="0"/>
        <v>6800</v>
      </c>
      <c r="AA10" s="213">
        <f t="shared" si="0"/>
        <v>6800</v>
      </c>
      <c r="AB10" s="213">
        <f t="shared" si="0"/>
        <v>6800</v>
      </c>
      <c r="AC10" s="213">
        <f t="shared" si="0"/>
        <v>6800</v>
      </c>
      <c r="AD10" s="213">
        <f t="shared" si="0"/>
        <v>6800</v>
      </c>
      <c r="AE10" s="213">
        <f t="shared" si="0"/>
        <v>6800</v>
      </c>
      <c r="AF10" s="213">
        <f t="shared" si="0"/>
        <v>6800</v>
      </c>
      <c r="AG10" s="213">
        <f t="shared" si="0"/>
        <v>6800</v>
      </c>
      <c r="AH10" s="213">
        <f t="shared" si="0"/>
        <v>6800</v>
      </c>
      <c r="AI10" s="213">
        <f t="shared" si="0"/>
        <v>6800</v>
      </c>
      <c r="AJ10" s="213">
        <f t="shared" si="0"/>
        <v>6800</v>
      </c>
      <c r="AK10" s="213">
        <f t="shared" si="0"/>
        <v>6800</v>
      </c>
      <c r="AL10" s="213">
        <f t="shared" si="0"/>
        <v>6800</v>
      </c>
      <c r="AM10" s="213">
        <f t="shared" ref="AM10:BR10" si="1">SUM(AM5:AM9)</f>
        <v>6800</v>
      </c>
      <c r="AN10" s="213">
        <f t="shared" si="1"/>
        <v>6800</v>
      </c>
      <c r="AO10" s="213">
        <f t="shared" si="1"/>
        <v>6800</v>
      </c>
      <c r="AP10" s="213">
        <f t="shared" si="1"/>
        <v>6800</v>
      </c>
      <c r="AQ10" s="213">
        <f t="shared" si="1"/>
        <v>6800</v>
      </c>
      <c r="AR10" s="213">
        <f t="shared" si="1"/>
        <v>6800</v>
      </c>
      <c r="AS10" s="213">
        <f t="shared" si="1"/>
        <v>6800</v>
      </c>
      <c r="AT10" s="213">
        <f t="shared" si="1"/>
        <v>6800</v>
      </c>
      <c r="AU10" s="213">
        <f t="shared" si="1"/>
        <v>6800</v>
      </c>
      <c r="AV10" s="213">
        <f t="shared" si="1"/>
        <v>6800</v>
      </c>
      <c r="AW10" s="213">
        <f t="shared" si="1"/>
        <v>6800</v>
      </c>
      <c r="AX10" s="213">
        <f t="shared" si="1"/>
        <v>6800</v>
      </c>
      <c r="AY10" s="213">
        <f t="shared" si="1"/>
        <v>6800</v>
      </c>
      <c r="AZ10" s="213">
        <f t="shared" si="1"/>
        <v>6800</v>
      </c>
      <c r="BA10" s="213">
        <f t="shared" si="1"/>
        <v>6800</v>
      </c>
      <c r="BB10" s="213">
        <f t="shared" si="1"/>
        <v>6800</v>
      </c>
      <c r="BC10" s="213">
        <f t="shared" si="1"/>
        <v>6800</v>
      </c>
      <c r="BD10" s="213">
        <f t="shared" si="1"/>
        <v>6800</v>
      </c>
      <c r="BE10" s="213">
        <f t="shared" si="1"/>
        <v>6800</v>
      </c>
      <c r="BF10" s="213">
        <f t="shared" si="1"/>
        <v>6800</v>
      </c>
      <c r="BG10" s="213">
        <f t="shared" si="1"/>
        <v>6800</v>
      </c>
      <c r="BH10" s="213">
        <f t="shared" si="1"/>
        <v>6800</v>
      </c>
      <c r="BI10" s="213">
        <f t="shared" si="1"/>
        <v>6800</v>
      </c>
      <c r="BJ10" s="213">
        <f t="shared" si="1"/>
        <v>6800</v>
      </c>
      <c r="BK10" s="213">
        <f t="shared" si="1"/>
        <v>6800</v>
      </c>
      <c r="BL10" s="213">
        <f t="shared" si="1"/>
        <v>6800</v>
      </c>
      <c r="BM10" s="213">
        <f t="shared" si="1"/>
        <v>6800</v>
      </c>
      <c r="BN10" s="213">
        <f t="shared" si="1"/>
        <v>6800</v>
      </c>
      <c r="BO10" s="213">
        <f t="shared" si="1"/>
        <v>6800</v>
      </c>
      <c r="BP10" s="213">
        <f t="shared" si="1"/>
        <v>6800</v>
      </c>
      <c r="BQ10" s="213">
        <f t="shared" si="1"/>
        <v>6800</v>
      </c>
      <c r="BR10" s="213">
        <f t="shared" si="1"/>
        <v>6800</v>
      </c>
      <c r="BS10" s="213">
        <f t="shared" ref="BS10:CX10" si="2">SUM(BS5:BS9)</f>
        <v>6800</v>
      </c>
      <c r="BT10" s="213">
        <f t="shared" si="2"/>
        <v>6800</v>
      </c>
      <c r="BU10" s="213">
        <f t="shared" si="2"/>
        <v>6800</v>
      </c>
      <c r="BV10" s="213">
        <f t="shared" si="2"/>
        <v>6800</v>
      </c>
      <c r="BW10" s="213">
        <f t="shared" si="2"/>
        <v>6800</v>
      </c>
      <c r="BX10" s="213">
        <f t="shared" si="2"/>
        <v>6800</v>
      </c>
      <c r="BY10" s="213">
        <f t="shared" si="2"/>
        <v>6800</v>
      </c>
      <c r="BZ10" s="213">
        <f t="shared" si="2"/>
        <v>6800</v>
      </c>
      <c r="CA10" s="213">
        <f t="shared" si="2"/>
        <v>6800</v>
      </c>
      <c r="CB10" s="213">
        <f t="shared" si="2"/>
        <v>6800</v>
      </c>
      <c r="CC10" s="213">
        <f t="shared" si="2"/>
        <v>6800</v>
      </c>
      <c r="CD10" s="213">
        <f t="shared" si="2"/>
        <v>6800</v>
      </c>
      <c r="CE10" s="213">
        <f t="shared" si="2"/>
        <v>6800</v>
      </c>
      <c r="CF10" s="213">
        <f t="shared" si="2"/>
        <v>6800</v>
      </c>
      <c r="CG10" s="213">
        <f t="shared" si="2"/>
        <v>6800</v>
      </c>
      <c r="CH10" s="213">
        <f t="shared" si="2"/>
        <v>6800</v>
      </c>
      <c r="CI10" s="213">
        <f t="shared" si="2"/>
        <v>6800</v>
      </c>
      <c r="CJ10" s="213">
        <f t="shared" si="2"/>
        <v>6800</v>
      </c>
      <c r="CK10" s="213">
        <f t="shared" si="2"/>
        <v>6800</v>
      </c>
      <c r="CL10" s="213">
        <f t="shared" si="2"/>
        <v>6800</v>
      </c>
      <c r="CM10" s="213">
        <f t="shared" si="2"/>
        <v>6800</v>
      </c>
      <c r="CN10" s="213">
        <f t="shared" si="2"/>
        <v>6800</v>
      </c>
      <c r="CO10" s="213">
        <f t="shared" si="2"/>
        <v>6800</v>
      </c>
      <c r="CP10" s="213">
        <f t="shared" si="2"/>
        <v>6800</v>
      </c>
      <c r="CQ10" s="213">
        <f t="shared" si="2"/>
        <v>6800</v>
      </c>
      <c r="CR10" s="213">
        <f t="shared" si="2"/>
        <v>6800</v>
      </c>
      <c r="CS10" s="213">
        <f t="shared" si="2"/>
        <v>6800</v>
      </c>
      <c r="CT10" s="213">
        <f t="shared" si="2"/>
        <v>6800</v>
      </c>
      <c r="CU10" s="213">
        <f t="shared" si="2"/>
        <v>6800</v>
      </c>
      <c r="CV10" s="213">
        <f t="shared" si="2"/>
        <v>6800</v>
      </c>
      <c r="CW10" s="213">
        <f t="shared" si="2"/>
        <v>6800</v>
      </c>
      <c r="CX10" s="213">
        <f t="shared" si="2"/>
        <v>6800</v>
      </c>
      <c r="CY10" s="213">
        <f t="shared" ref="CY10:DW10" si="3">SUM(CY5:CY9)</f>
        <v>6800</v>
      </c>
      <c r="CZ10" s="213">
        <f t="shared" si="3"/>
        <v>6800</v>
      </c>
      <c r="DA10" s="213">
        <f t="shared" si="3"/>
        <v>6800</v>
      </c>
      <c r="DB10" s="213">
        <f t="shared" si="3"/>
        <v>6800</v>
      </c>
      <c r="DC10" s="213">
        <f t="shared" si="3"/>
        <v>6800</v>
      </c>
      <c r="DD10" s="213">
        <f t="shared" si="3"/>
        <v>6800</v>
      </c>
      <c r="DE10" s="213">
        <f t="shared" si="3"/>
        <v>6800</v>
      </c>
      <c r="DF10" s="213">
        <f t="shared" si="3"/>
        <v>6800</v>
      </c>
      <c r="DG10" s="213">
        <f t="shared" si="3"/>
        <v>6800</v>
      </c>
      <c r="DH10" s="213">
        <f t="shared" si="3"/>
        <v>6800</v>
      </c>
      <c r="DI10" s="213">
        <f t="shared" si="3"/>
        <v>6800</v>
      </c>
      <c r="DJ10" s="213">
        <f t="shared" si="3"/>
        <v>6800</v>
      </c>
      <c r="DK10" s="213">
        <f t="shared" si="3"/>
        <v>6800</v>
      </c>
      <c r="DL10" s="213">
        <f t="shared" si="3"/>
        <v>6800</v>
      </c>
      <c r="DM10" s="213">
        <f t="shared" si="3"/>
        <v>6800</v>
      </c>
      <c r="DN10" s="213">
        <f t="shared" si="3"/>
        <v>6800</v>
      </c>
      <c r="DO10" s="213">
        <f t="shared" si="3"/>
        <v>6800</v>
      </c>
      <c r="DP10" s="213">
        <f t="shared" si="3"/>
        <v>6800</v>
      </c>
      <c r="DQ10" s="213">
        <f t="shared" si="3"/>
        <v>6800</v>
      </c>
      <c r="DR10" s="213">
        <f t="shared" si="3"/>
        <v>6800</v>
      </c>
      <c r="DS10" s="213">
        <f t="shared" si="3"/>
        <v>6800</v>
      </c>
      <c r="DT10" s="213">
        <f t="shared" si="3"/>
        <v>6800</v>
      </c>
      <c r="DU10" s="213">
        <f t="shared" si="3"/>
        <v>6800</v>
      </c>
      <c r="DV10" s="213">
        <f t="shared" si="3"/>
        <v>6800</v>
      </c>
      <c r="DW10" s="213">
        <f t="shared" si="3"/>
        <v>6800</v>
      </c>
    </row>
    <row r="11" spans="1:127" ht="15.75" customHeight="1" x14ac:dyDescent="0.25">
      <c r="A11" s="193"/>
      <c r="B11" s="193"/>
      <c r="C11" s="200"/>
      <c r="D11" s="200"/>
      <c r="E11" s="193"/>
      <c r="F11" s="194"/>
      <c r="G11" s="210"/>
      <c r="H11" s="193"/>
      <c r="I11" s="193"/>
      <c r="J11" s="193"/>
      <c r="K11" s="193"/>
      <c r="L11" s="193"/>
      <c r="M11" s="193"/>
      <c r="N11" s="193"/>
      <c r="O11" s="193"/>
      <c r="P11" s="193"/>
    </row>
    <row r="12" spans="1:127" ht="15.75" customHeight="1" x14ac:dyDescent="0.25">
      <c r="A12" s="193"/>
      <c r="B12" s="193"/>
      <c r="C12" s="200"/>
      <c r="D12" s="200"/>
      <c r="E12" s="212" t="s">
        <v>301</v>
      </c>
      <c r="F12" s="194"/>
      <c r="G12" s="214"/>
      <c r="H12" s="214">
        <f t="shared" ref="H12:AM12" si="4">H10*1.2</f>
        <v>0</v>
      </c>
      <c r="I12" s="214">
        <f t="shared" si="4"/>
        <v>0</v>
      </c>
      <c r="J12" s="214">
        <f t="shared" si="4"/>
        <v>0</v>
      </c>
      <c r="K12" s="214">
        <f t="shared" si="4"/>
        <v>0</v>
      </c>
      <c r="L12" s="214">
        <f t="shared" si="4"/>
        <v>0</v>
      </c>
      <c r="M12" s="214">
        <f t="shared" si="4"/>
        <v>0</v>
      </c>
      <c r="N12" s="214">
        <f t="shared" si="4"/>
        <v>0</v>
      </c>
      <c r="O12" s="214">
        <f t="shared" si="4"/>
        <v>0</v>
      </c>
      <c r="P12" s="214">
        <f t="shared" si="4"/>
        <v>0</v>
      </c>
      <c r="Q12" s="214">
        <f t="shared" si="4"/>
        <v>0</v>
      </c>
      <c r="R12" s="214">
        <f t="shared" si="4"/>
        <v>0</v>
      </c>
      <c r="S12" s="214">
        <f t="shared" si="4"/>
        <v>2400</v>
      </c>
      <c r="T12" s="214">
        <f t="shared" si="4"/>
        <v>2400</v>
      </c>
      <c r="U12" s="214">
        <f t="shared" si="4"/>
        <v>2400</v>
      </c>
      <c r="V12" s="214">
        <f t="shared" si="4"/>
        <v>2400</v>
      </c>
      <c r="W12" s="214">
        <f t="shared" si="4"/>
        <v>4200</v>
      </c>
      <c r="X12" s="214">
        <f t="shared" si="4"/>
        <v>8160</v>
      </c>
      <c r="Y12" s="214">
        <f t="shared" si="4"/>
        <v>8160</v>
      </c>
      <c r="Z12" s="214">
        <f t="shared" si="4"/>
        <v>8160</v>
      </c>
      <c r="AA12" s="214">
        <f t="shared" si="4"/>
        <v>8160</v>
      </c>
      <c r="AB12" s="214">
        <f t="shared" si="4"/>
        <v>8160</v>
      </c>
      <c r="AC12" s="214">
        <f t="shared" si="4"/>
        <v>8160</v>
      </c>
      <c r="AD12" s="214">
        <f t="shared" si="4"/>
        <v>8160</v>
      </c>
      <c r="AE12" s="214">
        <f t="shared" si="4"/>
        <v>8160</v>
      </c>
      <c r="AF12" s="214">
        <f t="shared" si="4"/>
        <v>8160</v>
      </c>
      <c r="AG12" s="214">
        <f t="shared" si="4"/>
        <v>8160</v>
      </c>
      <c r="AH12" s="214">
        <f t="shared" si="4"/>
        <v>8160</v>
      </c>
      <c r="AI12" s="214">
        <f t="shared" si="4"/>
        <v>8160</v>
      </c>
      <c r="AJ12" s="214">
        <f t="shared" si="4"/>
        <v>8160</v>
      </c>
      <c r="AK12" s="214">
        <f t="shared" si="4"/>
        <v>8160</v>
      </c>
      <c r="AL12" s="214">
        <f t="shared" si="4"/>
        <v>8160</v>
      </c>
      <c r="AM12" s="214">
        <f t="shared" si="4"/>
        <v>8160</v>
      </c>
      <c r="AN12" s="214">
        <f t="shared" ref="AN12:BS12" si="5">AN10*1.2</f>
        <v>8160</v>
      </c>
      <c r="AO12" s="214">
        <f t="shared" si="5"/>
        <v>8160</v>
      </c>
      <c r="AP12" s="214">
        <f t="shared" si="5"/>
        <v>8160</v>
      </c>
      <c r="AQ12" s="214">
        <f t="shared" si="5"/>
        <v>8160</v>
      </c>
      <c r="AR12" s="214">
        <f t="shared" si="5"/>
        <v>8160</v>
      </c>
      <c r="AS12" s="214">
        <f t="shared" si="5"/>
        <v>8160</v>
      </c>
      <c r="AT12" s="214">
        <f t="shared" si="5"/>
        <v>8160</v>
      </c>
      <c r="AU12" s="214">
        <f t="shared" si="5"/>
        <v>8160</v>
      </c>
      <c r="AV12" s="214">
        <f t="shared" si="5"/>
        <v>8160</v>
      </c>
      <c r="AW12" s="214">
        <f t="shared" si="5"/>
        <v>8160</v>
      </c>
      <c r="AX12" s="214">
        <f t="shared" si="5"/>
        <v>8160</v>
      </c>
      <c r="AY12" s="214">
        <f t="shared" si="5"/>
        <v>8160</v>
      </c>
      <c r="AZ12" s="214">
        <f t="shared" si="5"/>
        <v>8160</v>
      </c>
      <c r="BA12" s="214">
        <f t="shared" si="5"/>
        <v>8160</v>
      </c>
      <c r="BB12" s="214">
        <f t="shared" si="5"/>
        <v>8160</v>
      </c>
      <c r="BC12" s="214">
        <f t="shared" si="5"/>
        <v>8160</v>
      </c>
      <c r="BD12" s="214">
        <f t="shared" si="5"/>
        <v>8160</v>
      </c>
      <c r="BE12" s="214">
        <f t="shared" si="5"/>
        <v>8160</v>
      </c>
      <c r="BF12" s="214">
        <f t="shared" si="5"/>
        <v>8160</v>
      </c>
      <c r="BG12" s="214">
        <f t="shared" si="5"/>
        <v>8160</v>
      </c>
      <c r="BH12" s="214">
        <f t="shared" si="5"/>
        <v>8160</v>
      </c>
      <c r="BI12" s="214">
        <f t="shared" si="5"/>
        <v>8160</v>
      </c>
      <c r="BJ12" s="214">
        <f t="shared" si="5"/>
        <v>8160</v>
      </c>
      <c r="BK12" s="214">
        <f t="shared" si="5"/>
        <v>8160</v>
      </c>
      <c r="BL12" s="214">
        <f t="shared" si="5"/>
        <v>8160</v>
      </c>
      <c r="BM12" s="214">
        <f t="shared" si="5"/>
        <v>8160</v>
      </c>
      <c r="BN12" s="214">
        <f t="shared" si="5"/>
        <v>8160</v>
      </c>
      <c r="BO12" s="214">
        <f t="shared" si="5"/>
        <v>8160</v>
      </c>
      <c r="BP12" s="214">
        <f t="shared" si="5"/>
        <v>8160</v>
      </c>
      <c r="BQ12" s="214">
        <f t="shared" si="5"/>
        <v>8160</v>
      </c>
      <c r="BR12" s="214">
        <f t="shared" si="5"/>
        <v>8160</v>
      </c>
      <c r="BS12" s="214">
        <f t="shared" si="5"/>
        <v>8160</v>
      </c>
      <c r="BT12" s="214">
        <f t="shared" ref="BT12:CY12" si="6">BT10*1.2</f>
        <v>8160</v>
      </c>
      <c r="BU12" s="214">
        <f t="shared" si="6"/>
        <v>8160</v>
      </c>
      <c r="BV12" s="214">
        <f t="shared" si="6"/>
        <v>8160</v>
      </c>
      <c r="BW12" s="214">
        <f t="shared" si="6"/>
        <v>8160</v>
      </c>
      <c r="BX12" s="214">
        <f t="shared" si="6"/>
        <v>8160</v>
      </c>
      <c r="BY12" s="214">
        <f t="shared" si="6"/>
        <v>8160</v>
      </c>
      <c r="BZ12" s="214">
        <f t="shared" si="6"/>
        <v>8160</v>
      </c>
      <c r="CA12" s="214">
        <f t="shared" si="6"/>
        <v>8160</v>
      </c>
      <c r="CB12" s="214">
        <f t="shared" si="6"/>
        <v>8160</v>
      </c>
      <c r="CC12" s="214">
        <f t="shared" si="6"/>
        <v>8160</v>
      </c>
      <c r="CD12" s="214">
        <f t="shared" si="6"/>
        <v>8160</v>
      </c>
      <c r="CE12" s="214">
        <f t="shared" si="6"/>
        <v>8160</v>
      </c>
      <c r="CF12" s="214">
        <f t="shared" si="6"/>
        <v>8160</v>
      </c>
      <c r="CG12" s="214">
        <f t="shared" si="6"/>
        <v>8160</v>
      </c>
      <c r="CH12" s="214">
        <f t="shared" si="6"/>
        <v>8160</v>
      </c>
      <c r="CI12" s="214">
        <f t="shared" si="6"/>
        <v>8160</v>
      </c>
      <c r="CJ12" s="214">
        <f t="shared" si="6"/>
        <v>8160</v>
      </c>
      <c r="CK12" s="214">
        <f t="shared" si="6"/>
        <v>8160</v>
      </c>
      <c r="CL12" s="214">
        <f t="shared" si="6"/>
        <v>8160</v>
      </c>
      <c r="CM12" s="214">
        <f t="shared" si="6"/>
        <v>8160</v>
      </c>
      <c r="CN12" s="214">
        <f t="shared" si="6"/>
        <v>8160</v>
      </c>
      <c r="CO12" s="214">
        <f t="shared" si="6"/>
        <v>8160</v>
      </c>
      <c r="CP12" s="214">
        <f t="shared" si="6"/>
        <v>8160</v>
      </c>
      <c r="CQ12" s="214">
        <f t="shared" si="6"/>
        <v>8160</v>
      </c>
      <c r="CR12" s="214">
        <f t="shared" si="6"/>
        <v>8160</v>
      </c>
      <c r="CS12" s="214">
        <f t="shared" si="6"/>
        <v>8160</v>
      </c>
      <c r="CT12" s="214">
        <f t="shared" si="6"/>
        <v>8160</v>
      </c>
      <c r="CU12" s="214">
        <f t="shared" si="6"/>
        <v>8160</v>
      </c>
      <c r="CV12" s="214">
        <f t="shared" si="6"/>
        <v>8160</v>
      </c>
      <c r="CW12" s="214">
        <f t="shared" si="6"/>
        <v>8160</v>
      </c>
      <c r="CX12" s="214">
        <f t="shared" si="6"/>
        <v>8160</v>
      </c>
      <c r="CY12" s="214">
        <f t="shared" si="6"/>
        <v>8160</v>
      </c>
      <c r="CZ12" s="214">
        <f t="shared" ref="CZ12:DW12" si="7">CZ10*1.2</f>
        <v>8160</v>
      </c>
      <c r="DA12" s="214">
        <f t="shared" si="7"/>
        <v>8160</v>
      </c>
      <c r="DB12" s="214">
        <f t="shared" si="7"/>
        <v>8160</v>
      </c>
      <c r="DC12" s="214">
        <f t="shared" si="7"/>
        <v>8160</v>
      </c>
      <c r="DD12" s="214">
        <f t="shared" si="7"/>
        <v>8160</v>
      </c>
      <c r="DE12" s="214">
        <f t="shared" si="7"/>
        <v>8160</v>
      </c>
      <c r="DF12" s="214">
        <f t="shared" si="7"/>
        <v>8160</v>
      </c>
      <c r="DG12" s="214">
        <f t="shared" si="7"/>
        <v>8160</v>
      </c>
      <c r="DH12" s="214">
        <f t="shared" si="7"/>
        <v>8160</v>
      </c>
      <c r="DI12" s="214">
        <f t="shared" si="7"/>
        <v>8160</v>
      </c>
      <c r="DJ12" s="214">
        <f t="shared" si="7"/>
        <v>8160</v>
      </c>
      <c r="DK12" s="214">
        <f t="shared" si="7"/>
        <v>8160</v>
      </c>
      <c r="DL12" s="214">
        <f t="shared" si="7"/>
        <v>8160</v>
      </c>
      <c r="DM12" s="214">
        <f t="shared" si="7"/>
        <v>8160</v>
      </c>
      <c r="DN12" s="214">
        <f t="shared" si="7"/>
        <v>8160</v>
      </c>
      <c r="DO12" s="214">
        <f t="shared" si="7"/>
        <v>8160</v>
      </c>
      <c r="DP12" s="214">
        <f t="shared" si="7"/>
        <v>8160</v>
      </c>
      <c r="DQ12" s="214">
        <f t="shared" si="7"/>
        <v>8160</v>
      </c>
      <c r="DR12" s="214">
        <f t="shared" si="7"/>
        <v>8160</v>
      </c>
      <c r="DS12" s="214">
        <f t="shared" si="7"/>
        <v>8160</v>
      </c>
      <c r="DT12" s="214">
        <f t="shared" si="7"/>
        <v>8160</v>
      </c>
      <c r="DU12" s="214">
        <f t="shared" si="7"/>
        <v>8160</v>
      </c>
      <c r="DV12" s="214">
        <f t="shared" si="7"/>
        <v>8160</v>
      </c>
      <c r="DW12" s="214">
        <f t="shared" si="7"/>
        <v>8160</v>
      </c>
    </row>
    <row r="13" spans="1:127" ht="15.75" customHeight="1" x14ac:dyDescent="0.25">
      <c r="C13" s="215"/>
      <c r="D13" s="215"/>
    </row>
    <row r="14" spans="1:127" ht="15.75" customHeight="1" x14ac:dyDescent="0.25">
      <c r="C14" s="215"/>
      <c r="D14" s="215"/>
    </row>
    <row r="15" spans="1:127" ht="15.75" customHeight="1" x14ac:dyDescent="0.25">
      <c r="C15" s="215"/>
      <c r="D15" s="215"/>
    </row>
    <row r="16" spans="1:127" ht="15.75" customHeight="1" x14ac:dyDescent="0.25">
      <c r="C16" s="215"/>
      <c r="D16" s="215"/>
    </row>
    <row r="17" spans="3:4" ht="15.75" customHeight="1" x14ac:dyDescent="0.25">
      <c r="C17" s="215"/>
      <c r="D17" s="215"/>
    </row>
    <row r="18" spans="3:4" ht="15.75" customHeight="1" x14ac:dyDescent="0.25">
      <c r="C18" s="215"/>
      <c r="D18" s="215"/>
    </row>
    <row r="19" spans="3:4" ht="15.75" customHeight="1" x14ac:dyDescent="0.25">
      <c r="C19" s="215"/>
      <c r="D19" s="215"/>
    </row>
    <row r="20" spans="3:4" ht="15.75" customHeight="1" x14ac:dyDescent="0.25">
      <c r="C20" s="215"/>
      <c r="D20" s="215"/>
    </row>
    <row r="21" spans="3:4" ht="15.75" customHeight="1" x14ac:dyDescent="0.25">
      <c r="C21" s="215"/>
      <c r="D21" s="215"/>
    </row>
    <row r="22" spans="3:4" ht="15.75" customHeight="1" x14ac:dyDescent="0.25">
      <c r="C22" s="215"/>
      <c r="D22" s="215"/>
    </row>
    <row r="23" spans="3:4" ht="15.75" customHeight="1" x14ac:dyDescent="0.25">
      <c r="C23" s="215"/>
      <c r="D23" s="215"/>
    </row>
    <row r="24" spans="3:4" ht="15.75" customHeight="1" x14ac:dyDescent="0.25">
      <c r="C24" s="215"/>
      <c r="D24" s="215"/>
    </row>
    <row r="25" spans="3:4" ht="15.75" customHeight="1" x14ac:dyDescent="0.25">
      <c r="C25" s="215"/>
      <c r="D25" s="215"/>
    </row>
    <row r="26" spans="3:4" ht="15.75" customHeight="1" x14ac:dyDescent="0.25">
      <c r="C26" s="215"/>
      <c r="D26" s="215"/>
    </row>
    <row r="27" spans="3:4" ht="15.75" customHeight="1" x14ac:dyDescent="0.25">
      <c r="C27" s="215"/>
      <c r="D27" s="215"/>
    </row>
    <row r="28" spans="3:4" ht="15.75" customHeight="1" x14ac:dyDescent="0.25">
      <c r="C28" s="215"/>
      <c r="D28" s="215"/>
    </row>
    <row r="29" spans="3:4" ht="15.75" customHeight="1" x14ac:dyDescent="0.25">
      <c r="C29" s="215"/>
      <c r="D29" s="215"/>
    </row>
    <row r="30" spans="3:4" ht="15.75" customHeight="1" x14ac:dyDescent="0.25">
      <c r="C30" s="215"/>
      <c r="D30" s="215"/>
    </row>
    <row r="31" spans="3:4" ht="15.75" customHeight="1" x14ac:dyDescent="0.25">
      <c r="C31" s="215"/>
      <c r="D31" s="215"/>
    </row>
    <row r="32" spans="3:4" ht="15.75" customHeight="1" x14ac:dyDescent="0.25">
      <c r="C32" s="215"/>
      <c r="D32" s="215"/>
    </row>
    <row r="33" spans="3:4" ht="15.75" customHeight="1" x14ac:dyDescent="0.25">
      <c r="C33" s="215"/>
      <c r="D33" s="215"/>
    </row>
    <row r="34" spans="3:4" ht="15.75" customHeight="1" x14ac:dyDescent="0.25">
      <c r="C34" s="215"/>
      <c r="D34" s="215"/>
    </row>
    <row r="35" spans="3:4" ht="15.75" customHeight="1" x14ac:dyDescent="0.25">
      <c r="C35" s="215"/>
      <c r="D35" s="215"/>
    </row>
    <row r="36" spans="3:4" ht="15.75" customHeight="1" x14ac:dyDescent="0.25">
      <c r="C36" s="215"/>
      <c r="D36" s="215"/>
    </row>
    <row r="37" spans="3:4" ht="15.75" customHeight="1" x14ac:dyDescent="0.25">
      <c r="C37" s="215"/>
      <c r="D37" s="215"/>
    </row>
    <row r="38" spans="3:4" ht="15.75" customHeight="1" x14ac:dyDescent="0.25">
      <c r="C38" s="215"/>
      <c r="D38" s="215"/>
    </row>
    <row r="39" spans="3:4" ht="15.75" customHeight="1" x14ac:dyDescent="0.25">
      <c r="C39" s="215"/>
      <c r="D39" s="215"/>
    </row>
    <row r="40" spans="3:4" ht="15.75" customHeight="1" x14ac:dyDescent="0.25">
      <c r="C40" s="215"/>
      <c r="D40" s="215"/>
    </row>
    <row r="41" spans="3:4" ht="15.75" customHeight="1" x14ac:dyDescent="0.25">
      <c r="C41" s="215"/>
      <c r="D41" s="215"/>
    </row>
    <row r="42" spans="3:4" ht="15.75" customHeight="1" x14ac:dyDescent="0.25">
      <c r="C42" s="215"/>
      <c r="D42" s="215"/>
    </row>
    <row r="43" spans="3:4" ht="15.75" customHeight="1" x14ac:dyDescent="0.25">
      <c r="C43" s="215"/>
      <c r="D43" s="215"/>
    </row>
    <row r="44" spans="3:4" ht="15.75" customHeight="1" x14ac:dyDescent="0.25">
      <c r="C44" s="215"/>
      <c r="D44" s="215"/>
    </row>
    <row r="45" spans="3:4" ht="15.75" customHeight="1" x14ac:dyDescent="0.25">
      <c r="C45" s="215"/>
      <c r="D45" s="215"/>
    </row>
    <row r="46" spans="3:4" ht="15.75" customHeight="1" x14ac:dyDescent="0.25">
      <c r="C46" s="215"/>
      <c r="D46" s="215"/>
    </row>
    <row r="47" spans="3:4" ht="15.75" customHeight="1" x14ac:dyDescent="0.25">
      <c r="C47" s="215"/>
      <c r="D47" s="215"/>
    </row>
    <row r="48" spans="3:4" ht="15.75" customHeight="1" x14ac:dyDescent="0.25">
      <c r="C48" s="215"/>
      <c r="D48" s="215"/>
    </row>
    <row r="49" spans="3:4" ht="15.75" customHeight="1" x14ac:dyDescent="0.25">
      <c r="C49" s="215"/>
      <c r="D49" s="215"/>
    </row>
    <row r="50" spans="3:4" ht="15.75" customHeight="1" x14ac:dyDescent="0.25">
      <c r="C50" s="215"/>
      <c r="D50" s="215"/>
    </row>
    <row r="51" spans="3:4" ht="15.75" customHeight="1" x14ac:dyDescent="0.25">
      <c r="C51" s="215"/>
      <c r="D51" s="215"/>
    </row>
    <row r="52" spans="3:4" ht="15.75" customHeight="1" x14ac:dyDescent="0.25">
      <c r="C52" s="215"/>
      <c r="D52" s="215"/>
    </row>
    <row r="53" spans="3:4" ht="15.75" customHeight="1" x14ac:dyDescent="0.25">
      <c r="C53" s="215"/>
      <c r="D53" s="215"/>
    </row>
    <row r="54" spans="3:4" ht="15.75" customHeight="1" x14ac:dyDescent="0.25">
      <c r="C54" s="215"/>
      <c r="D54" s="215"/>
    </row>
    <row r="55" spans="3:4" ht="15.75" customHeight="1" x14ac:dyDescent="0.25">
      <c r="C55" s="215"/>
      <c r="D55" s="215"/>
    </row>
    <row r="56" spans="3:4" ht="15.75" customHeight="1" x14ac:dyDescent="0.25">
      <c r="C56" s="215"/>
      <c r="D56" s="215"/>
    </row>
    <row r="57" spans="3:4" ht="15.75" customHeight="1" x14ac:dyDescent="0.25">
      <c r="C57" s="215"/>
      <c r="D57" s="215"/>
    </row>
    <row r="58" spans="3:4" ht="15.75" customHeight="1" x14ac:dyDescent="0.25">
      <c r="C58" s="215"/>
      <c r="D58" s="215"/>
    </row>
    <row r="59" spans="3:4" ht="15.75" customHeight="1" x14ac:dyDescent="0.25">
      <c r="C59" s="215"/>
      <c r="D59" s="215"/>
    </row>
    <row r="60" spans="3:4" ht="15.75" customHeight="1" x14ac:dyDescent="0.25">
      <c r="C60" s="215"/>
      <c r="D60" s="215"/>
    </row>
    <row r="61" spans="3:4" ht="15.75" customHeight="1" x14ac:dyDescent="0.25">
      <c r="C61" s="215"/>
      <c r="D61" s="215"/>
    </row>
    <row r="62" spans="3:4" ht="15.75" customHeight="1" x14ac:dyDescent="0.25">
      <c r="C62" s="215"/>
      <c r="D62" s="215"/>
    </row>
    <row r="63" spans="3:4" ht="15.75" customHeight="1" x14ac:dyDescent="0.25">
      <c r="C63" s="215"/>
      <c r="D63" s="215"/>
    </row>
    <row r="64" spans="3:4" ht="15.75" customHeight="1" x14ac:dyDescent="0.25">
      <c r="C64" s="215"/>
      <c r="D64" s="215"/>
    </row>
    <row r="65" spans="3:4" ht="15.75" customHeight="1" x14ac:dyDescent="0.25">
      <c r="C65" s="215"/>
      <c r="D65" s="215"/>
    </row>
    <row r="66" spans="3:4" ht="15.75" customHeight="1" x14ac:dyDescent="0.25">
      <c r="C66" s="215"/>
      <c r="D66" s="215"/>
    </row>
    <row r="67" spans="3:4" ht="15.75" customHeight="1" x14ac:dyDescent="0.25">
      <c r="C67" s="215"/>
      <c r="D67" s="215"/>
    </row>
    <row r="68" spans="3:4" ht="15.75" customHeight="1" x14ac:dyDescent="0.25">
      <c r="C68" s="215"/>
      <c r="D68" s="215"/>
    </row>
    <row r="69" spans="3:4" ht="15.75" customHeight="1" x14ac:dyDescent="0.25">
      <c r="C69" s="215"/>
      <c r="D69" s="215"/>
    </row>
    <row r="70" spans="3:4" ht="15.75" customHeight="1" x14ac:dyDescent="0.25">
      <c r="C70" s="215"/>
      <c r="D70" s="215"/>
    </row>
    <row r="71" spans="3:4" ht="15.75" customHeight="1" x14ac:dyDescent="0.25">
      <c r="C71" s="215"/>
      <c r="D71" s="215"/>
    </row>
    <row r="72" spans="3:4" ht="15.75" customHeight="1" x14ac:dyDescent="0.25">
      <c r="C72" s="215"/>
      <c r="D72" s="215"/>
    </row>
    <row r="73" spans="3:4" ht="15.75" customHeight="1" x14ac:dyDescent="0.25">
      <c r="C73" s="215"/>
      <c r="D73" s="215"/>
    </row>
    <row r="74" spans="3:4" ht="15.75" customHeight="1" x14ac:dyDescent="0.25">
      <c r="C74" s="215"/>
      <c r="D74" s="215"/>
    </row>
    <row r="75" spans="3:4" ht="15.75" customHeight="1" x14ac:dyDescent="0.25">
      <c r="C75" s="215"/>
      <c r="D75" s="215"/>
    </row>
    <row r="76" spans="3:4" ht="15.75" customHeight="1" x14ac:dyDescent="0.25">
      <c r="C76" s="215"/>
      <c r="D76" s="215"/>
    </row>
    <row r="77" spans="3:4" ht="15.75" customHeight="1" x14ac:dyDescent="0.25">
      <c r="C77" s="215"/>
      <c r="D77" s="215"/>
    </row>
    <row r="78" spans="3:4" ht="15.75" customHeight="1" x14ac:dyDescent="0.25">
      <c r="C78" s="215"/>
      <c r="D78" s="215"/>
    </row>
    <row r="79" spans="3:4" ht="15.75" customHeight="1" x14ac:dyDescent="0.25">
      <c r="C79" s="215"/>
      <c r="D79" s="215"/>
    </row>
    <row r="80" spans="3:4" ht="15.75" customHeight="1" x14ac:dyDescent="0.25">
      <c r="C80" s="215"/>
      <c r="D80" s="215"/>
    </row>
    <row r="81" spans="3:4" ht="15.75" customHeight="1" x14ac:dyDescent="0.25">
      <c r="C81" s="215"/>
      <c r="D81" s="215"/>
    </row>
    <row r="82" spans="3:4" ht="15.75" customHeight="1" x14ac:dyDescent="0.25">
      <c r="C82" s="215"/>
      <c r="D82" s="215"/>
    </row>
    <row r="83" spans="3:4" ht="15.75" customHeight="1" x14ac:dyDescent="0.25">
      <c r="C83" s="215"/>
      <c r="D83" s="215"/>
    </row>
    <row r="84" spans="3:4" ht="15.75" customHeight="1" x14ac:dyDescent="0.25">
      <c r="C84" s="215"/>
      <c r="D84" s="215"/>
    </row>
    <row r="85" spans="3:4" ht="15.75" customHeight="1" x14ac:dyDescent="0.25">
      <c r="C85" s="215"/>
      <c r="D85" s="215"/>
    </row>
    <row r="86" spans="3:4" ht="15.75" customHeight="1" x14ac:dyDescent="0.25">
      <c r="C86" s="215"/>
      <c r="D86" s="215"/>
    </row>
    <row r="87" spans="3:4" ht="15.75" customHeight="1" x14ac:dyDescent="0.25">
      <c r="C87" s="215"/>
      <c r="D87" s="215"/>
    </row>
    <row r="88" spans="3:4" ht="15.75" customHeight="1" x14ac:dyDescent="0.25">
      <c r="C88" s="215"/>
      <c r="D88" s="215"/>
    </row>
    <row r="89" spans="3:4" ht="15.75" customHeight="1" x14ac:dyDescent="0.25">
      <c r="C89" s="215"/>
      <c r="D89" s="215"/>
    </row>
    <row r="90" spans="3:4" ht="15.75" customHeight="1" x14ac:dyDescent="0.25">
      <c r="C90" s="215"/>
      <c r="D90" s="215"/>
    </row>
    <row r="91" spans="3:4" ht="15.75" customHeight="1" x14ac:dyDescent="0.25">
      <c r="C91" s="215"/>
      <c r="D91" s="215"/>
    </row>
    <row r="92" spans="3:4" ht="15.75" customHeight="1" x14ac:dyDescent="0.25">
      <c r="C92" s="215"/>
      <c r="D92" s="215"/>
    </row>
    <row r="93" spans="3:4" ht="15.75" customHeight="1" x14ac:dyDescent="0.25">
      <c r="C93" s="215"/>
      <c r="D93" s="215"/>
    </row>
    <row r="94" spans="3:4" ht="15.75" customHeight="1" x14ac:dyDescent="0.25">
      <c r="C94" s="215"/>
      <c r="D94" s="215"/>
    </row>
    <row r="95" spans="3:4" ht="15.75" customHeight="1" x14ac:dyDescent="0.25">
      <c r="C95" s="215"/>
      <c r="D95" s="215"/>
    </row>
    <row r="96" spans="3:4" ht="15.75" customHeight="1" x14ac:dyDescent="0.25">
      <c r="C96" s="215"/>
      <c r="D96" s="215"/>
    </row>
    <row r="97" spans="3:4" ht="15.75" customHeight="1" x14ac:dyDescent="0.25">
      <c r="C97" s="215"/>
      <c r="D97" s="215"/>
    </row>
    <row r="98" spans="3:4" ht="15.75" customHeight="1" x14ac:dyDescent="0.25">
      <c r="C98" s="215"/>
      <c r="D98" s="215"/>
    </row>
    <row r="99" spans="3:4" ht="15.75" customHeight="1" x14ac:dyDescent="0.25">
      <c r="C99" s="215"/>
      <c r="D99" s="215"/>
    </row>
    <row r="100" spans="3:4" ht="15.75" customHeight="1" x14ac:dyDescent="0.25">
      <c r="C100" s="215"/>
      <c r="D100" s="215"/>
    </row>
    <row r="101" spans="3:4" ht="15.75" customHeight="1" x14ac:dyDescent="0.25">
      <c r="C101" s="215"/>
      <c r="D101" s="215"/>
    </row>
    <row r="102" spans="3:4" ht="15.75" customHeight="1" x14ac:dyDescent="0.25">
      <c r="C102" s="215"/>
      <c r="D102" s="215"/>
    </row>
    <row r="103" spans="3:4" ht="15.75" customHeight="1" x14ac:dyDescent="0.25">
      <c r="C103" s="215"/>
      <c r="D103" s="215"/>
    </row>
    <row r="104" spans="3:4" ht="15.75" customHeight="1" x14ac:dyDescent="0.25">
      <c r="C104" s="215"/>
      <c r="D104" s="215"/>
    </row>
    <row r="105" spans="3:4" ht="15.75" customHeight="1" x14ac:dyDescent="0.25">
      <c r="C105" s="215"/>
      <c r="D105" s="215"/>
    </row>
    <row r="106" spans="3:4" ht="15.75" customHeight="1" x14ac:dyDescent="0.25">
      <c r="C106" s="215"/>
      <c r="D106" s="215"/>
    </row>
    <row r="107" spans="3:4" ht="15.75" customHeight="1" x14ac:dyDescent="0.25">
      <c r="C107" s="215"/>
      <c r="D107" s="215"/>
    </row>
    <row r="108" spans="3:4" ht="15.75" customHeight="1" x14ac:dyDescent="0.25">
      <c r="C108" s="215"/>
      <c r="D108" s="215"/>
    </row>
    <row r="109" spans="3:4" ht="15.75" customHeight="1" x14ac:dyDescent="0.25">
      <c r="C109" s="215"/>
      <c r="D109" s="215"/>
    </row>
    <row r="110" spans="3:4" ht="15.75" customHeight="1" x14ac:dyDescent="0.25">
      <c r="C110" s="215"/>
      <c r="D110" s="215"/>
    </row>
    <row r="111" spans="3:4" ht="15.75" customHeight="1" x14ac:dyDescent="0.25">
      <c r="C111" s="215"/>
      <c r="D111" s="215"/>
    </row>
    <row r="112" spans="3:4" ht="15.75" customHeight="1" x14ac:dyDescent="0.25">
      <c r="C112" s="215"/>
      <c r="D112" s="215"/>
    </row>
    <row r="113" spans="3:4" ht="15.75" customHeight="1" x14ac:dyDescent="0.25">
      <c r="C113" s="215"/>
      <c r="D113" s="215"/>
    </row>
    <row r="114" spans="3:4" ht="15.75" customHeight="1" x14ac:dyDescent="0.25">
      <c r="C114" s="215"/>
      <c r="D114" s="215"/>
    </row>
    <row r="115" spans="3:4" ht="15.75" customHeight="1" x14ac:dyDescent="0.25">
      <c r="C115" s="215"/>
      <c r="D115" s="215"/>
    </row>
    <row r="116" spans="3:4" ht="15.75" customHeight="1" x14ac:dyDescent="0.25">
      <c r="C116" s="215"/>
      <c r="D116" s="215"/>
    </row>
    <row r="117" spans="3:4" ht="15.75" customHeight="1" x14ac:dyDescent="0.25">
      <c r="C117" s="215"/>
      <c r="D117" s="215"/>
    </row>
    <row r="118" spans="3:4" ht="15.75" customHeight="1" x14ac:dyDescent="0.25">
      <c r="C118" s="215"/>
      <c r="D118" s="215"/>
    </row>
    <row r="119" spans="3:4" ht="15.75" customHeight="1" x14ac:dyDescent="0.25">
      <c r="C119" s="215"/>
      <c r="D119" s="215"/>
    </row>
    <row r="120" spans="3:4" ht="15.75" customHeight="1" x14ac:dyDescent="0.25">
      <c r="C120" s="215"/>
      <c r="D120" s="215"/>
    </row>
    <row r="121" spans="3:4" ht="15.75" customHeight="1" x14ac:dyDescent="0.25">
      <c r="C121" s="215"/>
      <c r="D121" s="215"/>
    </row>
    <row r="122" spans="3:4" ht="15.75" customHeight="1" x14ac:dyDescent="0.25">
      <c r="C122" s="215"/>
      <c r="D122" s="215"/>
    </row>
    <row r="123" spans="3:4" ht="15.75" customHeight="1" x14ac:dyDescent="0.25">
      <c r="C123" s="215"/>
      <c r="D123" s="215"/>
    </row>
    <row r="124" spans="3:4" ht="15.75" customHeight="1" x14ac:dyDescent="0.25">
      <c r="C124" s="215"/>
      <c r="D124" s="215"/>
    </row>
    <row r="125" spans="3:4" ht="15.75" customHeight="1" x14ac:dyDescent="0.25">
      <c r="C125" s="215"/>
      <c r="D125" s="215"/>
    </row>
    <row r="126" spans="3:4" ht="15.75" customHeight="1" x14ac:dyDescent="0.25">
      <c r="C126" s="215"/>
      <c r="D126" s="215"/>
    </row>
    <row r="127" spans="3:4" ht="15.75" customHeight="1" x14ac:dyDescent="0.25">
      <c r="C127" s="215"/>
      <c r="D127" s="215"/>
    </row>
    <row r="128" spans="3:4" ht="15.75" customHeight="1" x14ac:dyDescent="0.25">
      <c r="C128" s="215"/>
      <c r="D128" s="215"/>
    </row>
    <row r="129" spans="3:4" ht="15.75" customHeight="1" x14ac:dyDescent="0.25">
      <c r="C129" s="215"/>
      <c r="D129" s="215"/>
    </row>
    <row r="130" spans="3:4" ht="15.75" customHeight="1" x14ac:dyDescent="0.25">
      <c r="C130" s="215"/>
      <c r="D130" s="215"/>
    </row>
    <row r="131" spans="3:4" ht="15.75" customHeight="1" x14ac:dyDescent="0.25">
      <c r="C131" s="215"/>
      <c r="D131" s="215"/>
    </row>
    <row r="132" spans="3:4" ht="15.75" customHeight="1" x14ac:dyDescent="0.25">
      <c r="C132" s="215"/>
      <c r="D132" s="215"/>
    </row>
    <row r="133" spans="3:4" ht="15.75" customHeight="1" x14ac:dyDescent="0.25">
      <c r="C133" s="215"/>
      <c r="D133" s="215"/>
    </row>
    <row r="134" spans="3:4" ht="15.75" customHeight="1" x14ac:dyDescent="0.25">
      <c r="C134" s="215"/>
      <c r="D134" s="215"/>
    </row>
    <row r="135" spans="3:4" ht="15.75" customHeight="1" x14ac:dyDescent="0.25">
      <c r="C135" s="215"/>
      <c r="D135" s="215"/>
    </row>
    <row r="136" spans="3:4" ht="15.75" customHeight="1" x14ac:dyDescent="0.25">
      <c r="C136" s="215"/>
      <c r="D136" s="215"/>
    </row>
    <row r="137" spans="3:4" ht="15.75" customHeight="1" x14ac:dyDescent="0.25">
      <c r="C137" s="215"/>
      <c r="D137" s="215"/>
    </row>
    <row r="138" spans="3:4" ht="15.75" customHeight="1" x14ac:dyDescent="0.25">
      <c r="C138" s="215"/>
      <c r="D138" s="215"/>
    </row>
    <row r="139" spans="3:4" ht="15.75" customHeight="1" x14ac:dyDescent="0.25">
      <c r="C139" s="215"/>
      <c r="D139" s="215"/>
    </row>
    <row r="140" spans="3:4" ht="15.75" customHeight="1" x14ac:dyDescent="0.25">
      <c r="C140" s="215"/>
      <c r="D140" s="215"/>
    </row>
    <row r="141" spans="3:4" ht="15.75" customHeight="1" x14ac:dyDescent="0.25">
      <c r="C141" s="215"/>
      <c r="D141" s="215"/>
    </row>
    <row r="142" spans="3:4" ht="15.75" customHeight="1" x14ac:dyDescent="0.25">
      <c r="C142" s="215"/>
      <c r="D142" s="215"/>
    </row>
    <row r="143" spans="3:4" ht="15.75" customHeight="1" x14ac:dyDescent="0.25">
      <c r="C143" s="215"/>
      <c r="D143" s="215"/>
    </row>
    <row r="144" spans="3:4" ht="15.75" customHeight="1" x14ac:dyDescent="0.25">
      <c r="C144" s="215"/>
      <c r="D144" s="215"/>
    </row>
    <row r="145" spans="3:4" ht="15.75" customHeight="1" x14ac:dyDescent="0.25">
      <c r="C145" s="215"/>
      <c r="D145" s="215"/>
    </row>
    <row r="146" spans="3:4" ht="15.75" customHeight="1" x14ac:dyDescent="0.25">
      <c r="C146" s="215"/>
      <c r="D146" s="215"/>
    </row>
    <row r="147" spans="3:4" ht="15.75" customHeight="1" x14ac:dyDescent="0.25">
      <c r="C147" s="215"/>
      <c r="D147" s="215"/>
    </row>
    <row r="148" spans="3:4" ht="15.75" customHeight="1" x14ac:dyDescent="0.25">
      <c r="C148" s="215"/>
      <c r="D148" s="215"/>
    </row>
    <row r="149" spans="3:4" ht="15.75" customHeight="1" x14ac:dyDescent="0.25">
      <c r="C149" s="215"/>
      <c r="D149" s="215"/>
    </row>
    <row r="150" spans="3:4" ht="15.75" customHeight="1" x14ac:dyDescent="0.25">
      <c r="C150" s="215"/>
      <c r="D150" s="215"/>
    </row>
    <row r="151" spans="3:4" ht="15.75" customHeight="1" x14ac:dyDescent="0.25">
      <c r="C151" s="215"/>
      <c r="D151" s="215"/>
    </row>
    <row r="152" spans="3:4" ht="15.75" customHeight="1" x14ac:dyDescent="0.25">
      <c r="C152" s="215"/>
      <c r="D152" s="215"/>
    </row>
    <row r="153" spans="3:4" ht="15.75" customHeight="1" x14ac:dyDescent="0.25">
      <c r="C153" s="215"/>
      <c r="D153" s="215"/>
    </row>
    <row r="154" spans="3:4" ht="15.75" customHeight="1" x14ac:dyDescent="0.25">
      <c r="C154" s="215"/>
      <c r="D154" s="215"/>
    </row>
    <row r="155" spans="3:4" ht="15.75" customHeight="1" x14ac:dyDescent="0.25">
      <c r="C155" s="215"/>
      <c r="D155" s="215"/>
    </row>
    <row r="156" spans="3:4" ht="15.75" customHeight="1" x14ac:dyDescent="0.25">
      <c r="C156" s="215"/>
      <c r="D156" s="215"/>
    </row>
    <row r="157" spans="3:4" ht="15.75" customHeight="1" x14ac:dyDescent="0.25">
      <c r="C157" s="215"/>
      <c r="D157" s="215"/>
    </row>
    <row r="158" spans="3:4" ht="15.75" customHeight="1" x14ac:dyDescent="0.25">
      <c r="C158" s="215"/>
      <c r="D158" s="215"/>
    </row>
    <row r="159" spans="3:4" ht="15.75" customHeight="1" x14ac:dyDescent="0.25">
      <c r="C159" s="215"/>
      <c r="D159" s="215"/>
    </row>
    <row r="160" spans="3:4" ht="15.75" customHeight="1" x14ac:dyDescent="0.25">
      <c r="C160" s="215"/>
      <c r="D160" s="215"/>
    </row>
    <row r="161" spans="3:4" ht="15.75" customHeight="1" x14ac:dyDescent="0.25">
      <c r="C161" s="215"/>
      <c r="D161" s="215"/>
    </row>
    <row r="162" spans="3:4" ht="15.75" customHeight="1" x14ac:dyDescent="0.25">
      <c r="C162" s="215"/>
      <c r="D162" s="215"/>
    </row>
    <row r="163" spans="3:4" ht="15.75" customHeight="1" x14ac:dyDescent="0.25">
      <c r="C163" s="215"/>
      <c r="D163" s="215"/>
    </row>
    <row r="164" spans="3:4" ht="15.75" customHeight="1" x14ac:dyDescent="0.25">
      <c r="C164" s="215"/>
      <c r="D164" s="215"/>
    </row>
    <row r="165" spans="3:4" ht="15.75" customHeight="1" x14ac:dyDescent="0.25">
      <c r="C165" s="215"/>
      <c r="D165" s="215"/>
    </row>
    <row r="166" spans="3:4" ht="15.75" customHeight="1" x14ac:dyDescent="0.25">
      <c r="C166" s="215"/>
      <c r="D166" s="215"/>
    </row>
    <row r="167" spans="3:4" ht="15.75" customHeight="1" x14ac:dyDescent="0.25">
      <c r="C167" s="215"/>
      <c r="D167" s="215"/>
    </row>
    <row r="168" spans="3:4" ht="15.75" customHeight="1" x14ac:dyDescent="0.25">
      <c r="C168" s="215"/>
      <c r="D168" s="215"/>
    </row>
    <row r="169" spans="3:4" ht="15.75" customHeight="1" x14ac:dyDescent="0.25">
      <c r="C169" s="215"/>
      <c r="D169" s="215"/>
    </row>
    <row r="170" spans="3:4" ht="15.75" customHeight="1" x14ac:dyDescent="0.25">
      <c r="C170" s="215"/>
      <c r="D170" s="215"/>
    </row>
    <row r="171" spans="3:4" ht="15.75" customHeight="1" x14ac:dyDescent="0.25">
      <c r="C171" s="215"/>
      <c r="D171" s="215"/>
    </row>
    <row r="172" spans="3:4" ht="15.75" customHeight="1" x14ac:dyDescent="0.25">
      <c r="C172" s="215"/>
      <c r="D172" s="215"/>
    </row>
    <row r="173" spans="3:4" ht="15.75" customHeight="1" x14ac:dyDescent="0.25">
      <c r="C173" s="215"/>
      <c r="D173" s="215"/>
    </row>
    <row r="174" spans="3:4" ht="15.75" customHeight="1" x14ac:dyDescent="0.25">
      <c r="C174" s="215"/>
      <c r="D174" s="215"/>
    </row>
    <row r="175" spans="3:4" ht="15.75" customHeight="1" x14ac:dyDescent="0.25">
      <c r="C175" s="215"/>
      <c r="D175" s="215"/>
    </row>
    <row r="176" spans="3:4" ht="15.75" customHeight="1" x14ac:dyDescent="0.25">
      <c r="C176" s="215"/>
      <c r="D176" s="215"/>
    </row>
    <row r="177" spans="3:4" ht="15.75" customHeight="1" x14ac:dyDescent="0.25">
      <c r="C177" s="215"/>
      <c r="D177" s="215"/>
    </row>
    <row r="178" spans="3:4" ht="15.75" customHeight="1" x14ac:dyDescent="0.25">
      <c r="C178" s="215"/>
      <c r="D178" s="215"/>
    </row>
    <row r="179" spans="3:4" ht="15.75" customHeight="1" x14ac:dyDescent="0.25">
      <c r="C179" s="215"/>
      <c r="D179" s="215"/>
    </row>
    <row r="180" spans="3:4" ht="15.75" customHeight="1" x14ac:dyDescent="0.25">
      <c r="C180" s="215"/>
      <c r="D180" s="215"/>
    </row>
    <row r="181" spans="3:4" ht="15.75" customHeight="1" x14ac:dyDescent="0.25">
      <c r="C181" s="215"/>
      <c r="D181" s="215"/>
    </row>
    <row r="182" spans="3:4" ht="15.75" customHeight="1" x14ac:dyDescent="0.25">
      <c r="C182" s="215"/>
      <c r="D182" s="215"/>
    </row>
    <row r="183" spans="3:4" ht="15.75" customHeight="1" x14ac:dyDescent="0.25">
      <c r="C183" s="215"/>
      <c r="D183" s="215"/>
    </row>
    <row r="184" spans="3:4" ht="15.75" customHeight="1" x14ac:dyDescent="0.25">
      <c r="C184" s="215"/>
      <c r="D184" s="215"/>
    </row>
    <row r="185" spans="3:4" ht="15.75" customHeight="1" x14ac:dyDescent="0.25">
      <c r="C185" s="215"/>
      <c r="D185" s="215"/>
    </row>
    <row r="186" spans="3:4" ht="15.75" customHeight="1" x14ac:dyDescent="0.25">
      <c r="C186" s="215"/>
      <c r="D186" s="215"/>
    </row>
    <row r="187" spans="3:4" ht="15.75" customHeight="1" x14ac:dyDescent="0.25">
      <c r="C187" s="215"/>
      <c r="D187" s="215"/>
    </row>
    <row r="188" spans="3:4" ht="15.75" customHeight="1" x14ac:dyDescent="0.25">
      <c r="C188" s="215"/>
      <c r="D188" s="215"/>
    </row>
    <row r="189" spans="3:4" ht="15.75" customHeight="1" x14ac:dyDescent="0.25">
      <c r="C189" s="215"/>
      <c r="D189" s="215"/>
    </row>
    <row r="190" spans="3:4" ht="15.75" customHeight="1" x14ac:dyDescent="0.25">
      <c r="C190" s="215"/>
      <c r="D190" s="215"/>
    </row>
    <row r="191" spans="3:4" ht="15.75" customHeight="1" x14ac:dyDescent="0.25">
      <c r="C191" s="215"/>
      <c r="D191" s="215"/>
    </row>
    <row r="192" spans="3:4" ht="15.75" customHeight="1" x14ac:dyDescent="0.25">
      <c r="C192" s="215"/>
      <c r="D192" s="215"/>
    </row>
    <row r="193" spans="3:4" ht="15.75" customHeight="1" x14ac:dyDescent="0.25">
      <c r="C193" s="215"/>
      <c r="D193" s="215"/>
    </row>
    <row r="194" spans="3:4" ht="15.75" customHeight="1" x14ac:dyDescent="0.25">
      <c r="C194" s="215"/>
      <c r="D194" s="215"/>
    </row>
    <row r="195" spans="3:4" ht="15.75" customHeight="1" x14ac:dyDescent="0.25">
      <c r="C195" s="215"/>
      <c r="D195" s="215"/>
    </row>
    <row r="196" spans="3:4" ht="15.75" customHeight="1" x14ac:dyDescent="0.25">
      <c r="C196" s="215"/>
      <c r="D196" s="215"/>
    </row>
    <row r="197" spans="3:4" ht="15.75" customHeight="1" x14ac:dyDescent="0.25">
      <c r="C197" s="215"/>
      <c r="D197" s="215"/>
    </row>
    <row r="198" spans="3:4" ht="15.75" customHeight="1" x14ac:dyDescent="0.25">
      <c r="C198" s="215"/>
      <c r="D198" s="215"/>
    </row>
    <row r="199" spans="3:4" ht="15.75" customHeight="1" x14ac:dyDescent="0.25">
      <c r="C199" s="215"/>
      <c r="D199" s="215"/>
    </row>
    <row r="200" spans="3:4" ht="15.75" customHeight="1" x14ac:dyDescent="0.25">
      <c r="C200" s="215"/>
      <c r="D200" s="215"/>
    </row>
    <row r="201" spans="3:4" ht="15.75" customHeight="1" x14ac:dyDescent="0.25">
      <c r="C201" s="215"/>
      <c r="D201" s="215"/>
    </row>
    <row r="202" spans="3:4" ht="15.75" customHeight="1" x14ac:dyDescent="0.25">
      <c r="C202" s="215"/>
      <c r="D202" s="215"/>
    </row>
    <row r="203" spans="3:4" ht="15.75" customHeight="1" x14ac:dyDescent="0.25">
      <c r="C203" s="215"/>
      <c r="D203" s="215"/>
    </row>
    <row r="204" spans="3:4" ht="15.75" customHeight="1" x14ac:dyDescent="0.25">
      <c r="C204" s="215"/>
      <c r="D204" s="215"/>
    </row>
    <row r="205" spans="3:4" ht="15.75" customHeight="1" x14ac:dyDescent="0.25">
      <c r="C205" s="215"/>
      <c r="D205" s="215"/>
    </row>
    <row r="206" spans="3:4" ht="15.75" customHeight="1" x14ac:dyDescent="0.25">
      <c r="C206" s="215"/>
      <c r="D206" s="215"/>
    </row>
    <row r="207" spans="3:4" ht="15.75" customHeight="1" x14ac:dyDescent="0.25">
      <c r="C207" s="215"/>
      <c r="D207" s="215"/>
    </row>
    <row r="208" spans="3:4" ht="15.75" customHeight="1" x14ac:dyDescent="0.25">
      <c r="C208" s="215"/>
      <c r="D208" s="215"/>
    </row>
    <row r="209" spans="3:4" ht="15.75" customHeight="1" x14ac:dyDescent="0.25">
      <c r="C209" s="215"/>
      <c r="D209" s="215"/>
    </row>
    <row r="210" spans="3:4" ht="15.75" customHeight="1" x14ac:dyDescent="0.25">
      <c r="C210" s="215"/>
      <c r="D210" s="215"/>
    </row>
    <row r="211" spans="3:4" ht="15.75" customHeight="1" x14ac:dyDescent="0.25">
      <c r="C211" s="215"/>
      <c r="D211" s="215"/>
    </row>
    <row r="212" spans="3:4" ht="15.75" customHeight="1" x14ac:dyDescent="0.25">
      <c r="C212" s="215"/>
      <c r="D212" s="215"/>
    </row>
    <row r="213" spans="3:4" ht="15.75" customHeight="1" x14ac:dyDescent="0.25">
      <c r="C213" s="215"/>
      <c r="D213" s="215"/>
    </row>
    <row r="214" spans="3:4" ht="15.75" customHeight="1" x14ac:dyDescent="0.25">
      <c r="C214" s="215"/>
      <c r="D214" s="215"/>
    </row>
    <row r="215" spans="3:4" ht="15.75" customHeight="1" x14ac:dyDescent="0.25">
      <c r="C215" s="215"/>
      <c r="D215" s="215"/>
    </row>
    <row r="216" spans="3:4" ht="15.75" customHeight="1" x14ac:dyDescent="0.25">
      <c r="C216" s="215"/>
      <c r="D216" s="215"/>
    </row>
    <row r="217" spans="3:4" ht="15.75" customHeight="1" x14ac:dyDescent="0.25">
      <c r="C217" s="215"/>
      <c r="D217" s="215"/>
    </row>
    <row r="218" spans="3:4" ht="15.75" customHeight="1" x14ac:dyDescent="0.25">
      <c r="C218" s="215"/>
      <c r="D218" s="215"/>
    </row>
    <row r="219" spans="3:4" ht="15.75" customHeight="1" x14ac:dyDescent="0.25">
      <c r="C219" s="215"/>
      <c r="D219" s="215"/>
    </row>
    <row r="220" spans="3:4" ht="15.75" customHeight="1" x14ac:dyDescent="0.25">
      <c r="C220" s="215"/>
      <c r="D220" s="215"/>
    </row>
    <row r="221" spans="3:4" ht="15.75" customHeight="1" x14ac:dyDescent="0.25">
      <c r="C221" s="215"/>
      <c r="D221" s="215"/>
    </row>
    <row r="222" spans="3:4" ht="15.75" customHeight="1" x14ac:dyDescent="0.25">
      <c r="C222" s="215"/>
      <c r="D222" s="215"/>
    </row>
    <row r="223" spans="3:4" ht="15.75" customHeight="1" x14ac:dyDescent="0.25">
      <c r="C223" s="215"/>
      <c r="D223" s="215"/>
    </row>
    <row r="224" spans="3:4" ht="15.75" customHeight="1" x14ac:dyDescent="0.25">
      <c r="C224" s="215"/>
      <c r="D224" s="215"/>
    </row>
    <row r="225" spans="3:4" ht="15.75" customHeight="1" x14ac:dyDescent="0.25">
      <c r="C225" s="215"/>
      <c r="D225" s="215"/>
    </row>
    <row r="226" spans="3:4" ht="15.75" customHeight="1" x14ac:dyDescent="0.25">
      <c r="C226" s="215"/>
      <c r="D226" s="215"/>
    </row>
    <row r="227" spans="3:4" ht="15.75" customHeight="1" x14ac:dyDescent="0.25">
      <c r="C227" s="215"/>
      <c r="D227" s="215"/>
    </row>
    <row r="228" spans="3:4" ht="15.75" customHeight="1" x14ac:dyDescent="0.25">
      <c r="C228" s="215"/>
      <c r="D228" s="215"/>
    </row>
    <row r="229" spans="3:4" ht="15.75" customHeight="1" x14ac:dyDescent="0.25">
      <c r="C229" s="215"/>
      <c r="D229" s="215"/>
    </row>
    <row r="230" spans="3:4" ht="15.75" customHeight="1" x14ac:dyDescent="0.25">
      <c r="C230" s="215"/>
      <c r="D230" s="215"/>
    </row>
    <row r="231" spans="3:4" ht="15.75" customHeight="1" x14ac:dyDescent="0.25">
      <c r="C231" s="215"/>
      <c r="D231" s="215"/>
    </row>
    <row r="232" spans="3:4" ht="15.75" customHeight="1" x14ac:dyDescent="0.25">
      <c r="C232" s="215"/>
      <c r="D232" s="215"/>
    </row>
    <row r="233" spans="3:4" ht="15.75" customHeight="1" x14ac:dyDescent="0.25">
      <c r="C233" s="215"/>
      <c r="D233" s="215"/>
    </row>
    <row r="234" spans="3:4" ht="15.75" customHeight="1" x14ac:dyDescent="0.25">
      <c r="C234" s="215"/>
      <c r="D234" s="215"/>
    </row>
    <row r="235" spans="3:4" ht="15.75" customHeight="1" x14ac:dyDescent="0.25">
      <c r="C235" s="215"/>
      <c r="D235" s="215"/>
    </row>
    <row r="236" spans="3:4" ht="15.75" customHeight="1" x14ac:dyDescent="0.25">
      <c r="C236" s="215"/>
      <c r="D236" s="215"/>
    </row>
    <row r="237" spans="3:4" ht="15.75" customHeight="1" x14ac:dyDescent="0.25">
      <c r="C237" s="215"/>
      <c r="D237" s="215"/>
    </row>
    <row r="238" spans="3:4" ht="15.75" customHeight="1" x14ac:dyDescent="0.25">
      <c r="C238" s="215"/>
      <c r="D238" s="215"/>
    </row>
    <row r="239" spans="3:4" ht="15.75" customHeight="1" x14ac:dyDescent="0.25">
      <c r="C239" s="215"/>
      <c r="D239" s="215"/>
    </row>
    <row r="240" spans="3:4" ht="15.75" customHeight="1" x14ac:dyDescent="0.25">
      <c r="C240" s="215"/>
      <c r="D240" s="215"/>
    </row>
    <row r="241" spans="3:4" ht="15.75" customHeight="1" x14ac:dyDescent="0.25">
      <c r="C241" s="215"/>
      <c r="D241" s="215"/>
    </row>
    <row r="242" spans="3:4" ht="15.75" customHeight="1" x14ac:dyDescent="0.25">
      <c r="C242" s="215"/>
      <c r="D242" s="215"/>
    </row>
    <row r="243" spans="3:4" ht="15.75" customHeight="1" x14ac:dyDescent="0.25">
      <c r="C243" s="215"/>
      <c r="D243" s="215"/>
    </row>
    <row r="244" spans="3:4" ht="15.75" customHeight="1" x14ac:dyDescent="0.25">
      <c r="C244" s="215"/>
      <c r="D244" s="215"/>
    </row>
    <row r="245" spans="3:4" ht="15.75" customHeight="1" x14ac:dyDescent="0.25">
      <c r="C245" s="215"/>
      <c r="D245" s="215"/>
    </row>
    <row r="246" spans="3:4" ht="15.75" customHeight="1" x14ac:dyDescent="0.25">
      <c r="C246" s="215"/>
      <c r="D246" s="215"/>
    </row>
    <row r="247" spans="3:4" ht="15.75" customHeight="1" x14ac:dyDescent="0.25">
      <c r="C247" s="215"/>
      <c r="D247" s="215"/>
    </row>
    <row r="248" spans="3:4" ht="15.75" customHeight="1" x14ac:dyDescent="0.25">
      <c r="C248" s="215"/>
      <c r="D248" s="215"/>
    </row>
    <row r="249" spans="3:4" ht="15.75" customHeight="1" x14ac:dyDescent="0.25">
      <c r="C249" s="215"/>
      <c r="D249" s="215"/>
    </row>
    <row r="250" spans="3:4" ht="15.75" customHeight="1" x14ac:dyDescent="0.25">
      <c r="C250" s="215"/>
      <c r="D250" s="215"/>
    </row>
    <row r="251" spans="3:4" ht="15.75" customHeight="1" x14ac:dyDescent="0.25">
      <c r="C251" s="215"/>
      <c r="D251" s="215"/>
    </row>
    <row r="252" spans="3:4" ht="15.75" customHeight="1" x14ac:dyDescent="0.25">
      <c r="C252" s="215"/>
      <c r="D252" s="215"/>
    </row>
    <row r="253" spans="3:4" ht="15.75" customHeight="1" x14ac:dyDescent="0.25">
      <c r="C253" s="215"/>
      <c r="D253" s="215"/>
    </row>
    <row r="254" spans="3:4" ht="15.75" customHeight="1" x14ac:dyDescent="0.25">
      <c r="C254" s="215"/>
      <c r="D254" s="215"/>
    </row>
    <row r="255" spans="3:4" ht="15.75" customHeight="1" x14ac:dyDescent="0.25">
      <c r="C255" s="215"/>
      <c r="D255" s="215"/>
    </row>
    <row r="256" spans="3:4" ht="15.75" customHeight="1" x14ac:dyDescent="0.25">
      <c r="C256" s="215"/>
      <c r="D256" s="215"/>
    </row>
    <row r="257" spans="3:4" ht="15.75" customHeight="1" x14ac:dyDescent="0.25">
      <c r="C257" s="215"/>
      <c r="D257" s="215"/>
    </row>
    <row r="258" spans="3:4" ht="15.75" customHeight="1" x14ac:dyDescent="0.25">
      <c r="C258" s="215"/>
      <c r="D258" s="215"/>
    </row>
    <row r="259" spans="3:4" ht="15.75" customHeight="1" x14ac:dyDescent="0.25">
      <c r="C259" s="215"/>
      <c r="D259" s="215"/>
    </row>
    <row r="260" spans="3:4" ht="15.75" customHeight="1" x14ac:dyDescent="0.25">
      <c r="C260" s="215"/>
      <c r="D260" s="215"/>
    </row>
    <row r="261" spans="3:4" ht="15.75" customHeight="1" x14ac:dyDescent="0.25">
      <c r="C261" s="215"/>
      <c r="D261" s="215"/>
    </row>
    <row r="262" spans="3:4" ht="15.75" customHeight="1" x14ac:dyDescent="0.25">
      <c r="C262" s="215"/>
      <c r="D262" s="215"/>
    </row>
    <row r="263" spans="3:4" ht="15.75" customHeight="1" x14ac:dyDescent="0.25">
      <c r="C263" s="215"/>
      <c r="D263" s="215"/>
    </row>
    <row r="264" spans="3:4" ht="15.75" customHeight="1" x14ac:dyDescent="0.25">
      <c r="C264" s="215"/>
      <c r="D264" s="215"/>
    </row>
    <row r="265" spans="3:4" ht="15.75" customHeight="1" x14ac:dyDescent="0.25">
      <c r="C265" s="215"/>
      <c r="D265" s="215"/>
    </row>
    <row r="266" spans="3:4" ht="15.75" customHeight="1" x14ac:dyDescent="0.25">
      <c r="C266" s="215"/>
      <c r="D266" s="215"/>
    </row>
    <row r="267" spans="3:4" ht="15.75" customHeight="1" x14ac:dyDescent="0.25">
      <c r="C267" s="215"/>
      <c r="D267" s="215"/>
    </row>
    <row r="268" spans="3:4" ht="15.75" customHeight="1" x14ac:dyDescent="0.25">
      <c r="C268" s="215"/>
      <c r="D268" s="215"/>
    </row>
    <row r="269" spans="3:4" ht="15.75" customHeight="1" x14ac:dyDescent="0.25">
      <c r="C269" s="215"/>
      <c r="D269" s="215"/>
    </row>
    <row r="270" spans="3:4" ht="15.75" customHeight="1" x14ac:dyDescent="0.25">
      <c r="C270" s="215"/>
      <c r="D270" s="215"/>
    </row>
    <row r="271" spans="3:4" ht="15.75" customHeight="1" x14ac:dyDescent="0.25">
      <c r="C271" s="215"/>
      <c r="D271" s="215"/>
    </row>
    <row r="272" spans="3:4" ht="15.75" customHeight="1" x14ac:dyDescent="0.25">
      <c r="C272" s="215"/>
      <c r="D272" s="215"/>
    </row>
    <row r="273" spans="3:4" ht="15.75" customHeight="1" x14ac:dyDescent="0.25">
      <c r="C273" s="215"/>
      <c r="D273" s="215"/>
    </row>
    <row r="274" spans="3:4" ht="15.75" customHeight="1" x14ac:dyDescent="0.25">
      <c r="C274" s="215"/>
      <c r="D274" s="215"/>
    </row>
    <row r="275" spans="3:4" ht="15.75" customHeight="1" x14ac:dyDescent="0.25">
      <c r="C275" s="215"/>
      <c r="D275" s="215"/>
    </row>
    <row r="276" spans="3:4" ht="15.75" customHeight="1" x14ac:dyDescent="0.25">
      <c r="C276" s="215"/>
      <c r="D276" s="215"/>
    </row>
    <row r="277" spans="3:4" ht="15.75" customHeight="1" x14ac:dyDescent="0.25">
      <c r="C277" s="215"/>
      <c r="D277" s="215"/>
    </row>
    <row r="278" spans="3:4" ht="15.75" customHeight="1" x14ac:dyDescent="0.25">
      <c r="C278" s="215"/>
      <c r="D278" s="215"/>
    </row>
    <row r="279" spans="3:4" ht="15.75" customHeight="1" x14ac:dyDescent="0.25">
      <c r="C279" s="215"/>
      <c r="D279" s="215"/>
    </row>
    <row r="280" spans="3:4" ht="15.75" customHeight="1" x14ac:dyDescent="0.25">
      <c r="C280" s="215"/>
      <c r="D280" s="215"/>
    </row>
    <row r="281" spans="3:4" ht="15.75" customHeight="1" x14ac:dyDescent="0.25">
      <c r="C281" s="215"/>
      <c r="D281" s="215"/>
    </row>
    <row r="282" spans="3:4" ht="15.75" customHeight="1" x14ac:dyDescent="0.25">
      <c r="C282" s="215"/>
      <c r="D282" s="215"/>
    </row>
    <row r="283" spans="3:4" ht="15.75" customHeight="1" x14ac:dyDescent="0.25">
      <c r="C283" s="215"/>
      <c r="D283" s="215"/>
    </row>
    <row r="284" spans="3:4" ht="15.75" customHeight="1" x14ac:dyDescent="0.25">
      <c r="C284" s="215"/>
      <c r="D284" s="215"/>
    </row>
    <row r="285" spans="3:4" ht="15.75" customHeight="1" x14ac:dyDescent="0.25">
      <c r="C285" s="215"/>
      <c r="D285" s="215"/>
    </row>
    <row r="286" spans="3:4" ht="15.75" customHeight="1" x14ac:dyDescent="0.25">
      <c r="C286" s="215"/>
      <c r="D286" s="215"/>
    </row>
    <row r="287" spans="3:4" ht="15.75" customHeight="1" x14ac:dyDescent="0.25">
      <c r="C287" s="215"/>
      <c r="D287" s="215"/>
    </row>
    <row r="288" spans="3:4" ht="15.75" customHeight="1" x14ac:dyDescent="0.25">
      <c r="C288" s="215"/>
      <c r="D288" s="215"/>
    </row>
    <row r="289" spans="3:4" ht="15.75" customHeight="1" x14ac:dyDescent="0.25">
      <c r="C289" s="215"/>
      <c r="D289" s="215"/>
    </row>
    <row r="290" spans="3:4" ht="15.75" customHeight="1" x14ac:dyDescent="0.25">
      <c r="C290" s="215"/>
      <c r="D290" s="215"/>
    </row>
    <row r="291" spans="3:4" ht="15.75" customHeight="1" x14ac:dyDescent="0.25">
      <c r="C291" s="215"/>
      <c r="D291" s="215"/>
    </row>
    <row r="292" spans="3:4" ht="15.75" customHeight="1" x14ac:dyDescent="0.25">
      <c r="C292" s="215"/>
      <c r="D292" s="215"/>
    </row>
    <row r="293" spans="3:4" ht="15.75" customHeight="1" x14ac:dyDescent="0.25">
      <c r="C293" s="215"/>
      <c r="D293" s="215"/>
    </row>
    <row r="294" spans="3:4" ht="15.75" customHeight="1" x14ac:dyDescent="0.25">
      <c r="C294" s="215"/>
      <c r="D294" s="215"/>
    </row>
    <row r="295" spans="3:4" ht="15.75" customHeight="1" x14ac:dyDescent="0.25">
      <c r="C295" s="215"/>
      <c r="D295" s="215"/>
    </row>
    <row r="296" spans="3:4" ht="15.75" customHeight="1" x14ac:dyDescent="0.25">
      <c r="C296" s="215"/>
      <c r="D296" s="215"/>
    </row>
    <row r="297" spans="3:4" ht="15.75" customHeight="1" x14ac:dyDescent="0.25">
      <c r="C297" s="215"/>
      <c r="D297" s="215"/>
    </row>
    <row r="298" spans="3:4" ht="15.75" customHeight="1" x14ac:dyDescent="0.25">
      <c r="C298" s="215"/>
      <c r="D298" s="215"/>
    </row>
    <row r="299" spans="3:4" ht="15.75" customHeight="1" x14ac:dyDescent="0.25">
      <c r="C299" s="215"/>
      <c r="D299" s="215"/>
    </row>
    <row r="300" spans="3:4" ht="15.75" customHeight="1" x14ac:dyDescent="0.25">
      <c r="C300" s="215"/>
      <c r="D300" s="215"/>
    </row>
    <row r="301" spans="3:4" ht="15.75" customHeight="1" x14ac:dyDescent="0.25">
      <c r="C301" s="215"/>
      <c r="D301" s="215"/>
    </row>
    <row r="302" spans="3:4" ht="15.75" customHeight="1" x14ac:dyDescent="0.25">
      <c r="C302" s="215"/>
      <c r="D302" s="215"/>
    </row>
    <row r="303" spans="3:4" ht="15.75" customHeight="1" x14ac:dyDescent="0.25">
      <c r="C303" s="215"/>
      <c r="D303" s="215"/>
    </row>
    <row r="304" spans="3:4" ht="15.75" customHeight="1" x14ac:dyDescent="0.25">
      <c r="C304" s="215"/>
      <c r="D304" s="215"/>
    </row>
    <row r="305" spans="3:4" ht="15.75" customHeight="1" x14ac:dyDescent="0.25">
      <c r="C305" s="215"/>
      <c r="D305" s="215"/>
    </row>
    <row r="306" spans="3:4" ht="15.75" customHeight="1" x14ac:dyDescent="0.25">
      <c r="C306" s="215"/>
      <c r="D306" s="215"/>
    </row>
    <row r="307" spans="3:4" ht="15.75" customHeight="1" x14ac:dyDescent="0.25">
      <c r="C307" s="215"/>
      <c r="D307" s="215"/>
    </row>
    <row r="308" spans="3:4" ht="15.75" customHeight="1" x14ac:dyDescent="0.25">
      <c r="C308" s="215"/>
      <c r="D308" s="215"/>
    </row>
    <row r="309" spans="3:4" ht="15.75" customHeight="1" x14ac:dyDescent="0.25">
      <c r="C309" s="215"/>
      <c r="D309" s="215"/>
    </row>
    <row r="310" spans="3:4" ht="15.75" customHeight="1" x14ac:dyDescent="0.25">
      <c r="C310" s="215"/>
      <c r="D310" s="215"/>
    </row>
    <row r="311" spans="3:4" ht="15.75" customHeight="1" x14ac:dyDescent="0.25">
      <c r="C311" s="215"/>
      <c r="D311" s="215"/>
    </row>
    <row r="312" spans="3:4" ht="15.75" customHeight="1" x14ac:dyDescent="0.25">
      <c r="C312" s="215"/>
      <c r="D312" s="215"/>
    </row>
    <row r="313" spans="3:4" ht="15.75" customHeight="1" x14ac:dyDescent="0.25">
      <c r="C313" s="215"/>
      <c r="D313" s="215"/>
    </row>
    <row r="314" spans="3:4" ht="15.75" customHeight="1" x14ac:dyDescent="0.25">
      <c r="C314" s="215"/>
      <c r="D314" s="215"/>
    </row>
    <row r="315" spans="3:4" ht="15.75" customHeight="1" x14ac:dyDescent="0.25">
      <c r="C315" s="215"/>
      <c r="D315" s="215"/>
    </row>
    <row r="316" spans="3:4" ht="15.75" customHeight="1" x14ac:dyDescent="0.25">
      <c r="C316" s="215"/>
      <c r="D316" s="215"/>
    </row>
    <row r="317" spans="3:4" ht="15.75" customHeight="1" x14ac:dyDescent="0.25">
      <c r="C317" s="215"/>
      <c r="D317" s="215"/>
    </row>
    <row r="318" spans="3:4" ht="15.75" customHeight="1" x14ac:dyDescent="0.25">
      <c r="C318" s="215"/>
      <c r="D318" s="215"/>
    </row>
    <row r="319" spans="3:4" ht="15.75" customHeight="1" x14ac:dyDescent="0.25">
      <c r="C319" s="215"/>
      <c r="D319" s="215"/>
    </row>
    <row r="320" spans="3:4" ht="15.75" customHeight="1" x14ac:dyDescent="0.25">
      <c r="C320" s="215"/>
      <c r="D320" s="215"/>
    </row>
    <row r="321" spans="3:4" ht="15.75" customHeight="1" x14ac:dyDescent="0.25">
      <c r="C321" s="215"/>
      <c r="D321" s="215"/>
    </row>
    <row r="322" spans="3:4" ht="15.75" customHeight="1" x14ac:dyDescent="0.25">
      <c r="C322" s="215"/>
      <c r="D322" s="215"/>
    </row>
    <row r="323" spans="3:4" ht="15.75" customHeight="1" x14ac:dyDescent="0.25">
      <c r="C323" s="215"/>
      <c r="D323" s="215"/>
    </row>
    <row r="324" spans="3:4" ht="15.75" customHeight="1" x14ac:dyDescent="0.25">
      <c r="C324" s="215"/>
      <c r="D324" s="215"/>
    </row>
    <row r="325" spans="3:4" ht="15.75" customHeight="1" x14ac:dyDescent="0.25">
      <c r="C325" s="215"/>
      <c r="D325" s="215"/>
    </row>
    <row r="326" spans="3:4" ht="15.75" customHeight="1" x14ac:dyDescent="0.25">
      <c r="C326" s="215"/>
      <c r="D326" s="215"/>
    </row>
    <row r="327" spans="3:4" ht="15.75" customHeight="1" x14ac:dyDescent="0.25">
      <c r="C327" s="215"/>
      <c r="D327" s="215"/>
    </row>
    <row r="328" spans="3:4" ht="15.75" customHeight="1" x14ac:dyDescent="0.25">
      <c r="C328" s="215"/>
      <c r="D328" s="215"/>
    </row>
    <row r="329" spans="3:4" ht="15.75" customHeight="1" x14ac:dyDescent="0.25">
      <c r="C329" s="215"/>
      <c r="D329" s="215"/>
    </row>
    <row r="330" spans="3:4" ht="15.75" customHeight="1" x14ac:dyDescent="0.25">
      <c r="C330" s="215"/>
      <c r="D330" s="215"/>
    </row>
    <row r="331" spans="3:4" ht="15.75" customHeight="1" x14ac:dyDescent="0.25">
      <c r="C331" s="215"/>
      <c r="D331" s="215"/>
    </row>
    <row r="332" spans="3:4" ht="15.75" customHeight="1" x14ac:dyDescent="0.25">
      <c r="C332" s="215"/>
      <c r="D332" s="215"/>
    </row>
    <row r="333" spans="3:4" ht="15.75" customHeight="1" x14ac:dyDescent="0.25">
      <c r="C333" s="215"/>
      <c r="D333" s="215"/>
    </row>
    <row r="334" spans="3:4" ht="15.75" customHeight="1" x14ac:dyDescent="0.25">
      <c r="C334" s="215"/>
      <c r="D334" s="215"/>
    </row>
    <row r="335" spans="3:4" ht="15.75" customHeight="1" x14ac:dyDescent="0.25">
      <c r="C335" s="215"/>
      <c r="D335" s="215"/>
    </row>
    <row r="336" spans="3:4" ht="15.75" customHeight="1" x14ac:dyDescent="0.25">
      <c r="C336" s="215"/>
      <c r="D336" s="215"/>
    </row>
    <row r="337" spans="3:4" ht="15.75" customHeight="1" x14ac:dyDescent="0.25">
      <c r="C337" s="215"/>
      <c r="D337" s="215"/>
    </row>
    <row r="338" spans="3:4" ht="15.75" customHeight="1" x14ac:dyDescent="0.25">
      <c r="C338" s="215"/>
      <c r="D338" s="215"/>
    </row>
    <row r="339" spans="3:4" ht="15.75" customHeight="1" x14ac:dyDescent="0.25">
      <c r="C339" s="215"/>
      <c r="D339" s="215"/>
    </row>
    <row r="340" spans="3:4" ht="15.75" customHeight="1" x14ac:dyDescent="0.25">
      <c r="C340" s="215"/>
      <c r="D340" s="215"/>
    </row>
    <row r="341" spans="3:4" ht="15.75" customHeight="1" x14ac:dyDescent="0.25">
      <c r="C341" s="215"/>
      <c r="D341" s="215"/>
    </row>
    <row r="342" spans="3:4" ht="15.75" customHeight="1" x14ac:dyDescent="0.25">
      <c r="C342" s="215"/>
      <c r="D342" s="215"/>
    </row>
    <row r="343" spans="3:4" ht="15.75" customHeight="1" x14ac:dyDescent="0.25">
      <c r="C343" s="215"/>
      <c r="D343" s="215"/>
    </row>
    <row r="344" spans="3:4" ht="15.75" customHeight="1" x14ac:dyDescent="0.25">
      <c r="C344" s="215"/>
      <c r="D344" s="215"/>
    </row>
    <row r="345" spans="3:4" ht="15.75" customHeight="1" x14ac:dyDescent="0.25">
      <c r="C345" s="215"/>
      <c r="D345" s="215"/>
    </row>
    <row r="346" spans="3:4" ht="15.75" customHeight="1" x14ac:dyDescent="0.25">
      <c r="C346" s="215"/>
      <c r="D346" s="215"/>
    </row>
    <row r="347" spans="3:4" ht="15.75" customHeight="1" x14ac:dyDescent="0.25">
      <c r="C347" s="215"/>
      <c r="D347" s="215"/>
    </row>
    <row r="348" spans="3:4" ht="15.75" customHeight="1" x14ac:dyDescent="0.25">
      <c r="C348" s="215"/>
      <c r="D348" s="215"/>
    </row>
    <row r="349" spans="3:4" ht="15.75" customHeight="1" x14ac:dyDescent="0.25">
      <c r="C349" s="215"/>
      <c r="D349" s="215"/>
    </row>
    <row r="350" spans="3:4" ht="15.75" customHeight="1" x14ac:dyDescent="0.25">
      <c r="C350" s="215"/>
      <c r="D350" s="215"/>
    </row>
    <row r="351" spans="3:4" ht="15.75" customHeight="1" x14ac:dyDescent="0.25">
      <c r="C351" s="215"/>
      <c r="D351" s="215"/>
    </row>
    <row r="352" spans="3:4" ht="15.75" customHeight="1" x14ac:dyDescent="0.25">
      <c r="C352" s="215"/>
      <c r="D352" s="215"/>
    </row>
    <row r="353" spans="3:4" ht="15.75" customHeight="1" x14ac:dyDescent="0.25">
      <c r="C353" s="215"/>
      <c r="D353" s="215"/>
    </row>
    <row r="354" spans="3:4" ht="15.75" customHeight="1" x14ac:dyDescent="0.25">
      <c r="C354" s="215"/>
      <c r="D354" s="215"/>
    </row>
    <row r="355" spans="3:4" ht="15.75" customHeight="1" x14ac:dyDescent="0.25">
      <c r="C355" s="215"/>
      <c r="D355" s="215"/>
    </row>
    <row r="356" spans="3:4" ht="15.75" customHeight="1" x14ac:dyDescent="0.25">
      <c r="C356" s="215"/>
      <c r="D356" s="215"/>
    </row>
    <row r="357" spans="3:4" ht="15.75" customHeight="1" x14ac:dyDescent="0.25">
      <c r="C357" s="215"/>
      <c r="D357" s="215"/>
    </row>
    <row r="358" spans="3:4" ht="15.75" customHeight="1" x14ac:dyDescent="0.25">
      <c r="C358" s="215"/>
      <c r="D358" s="215"/>
    </row>
    <row r="359" spans="3:4" ht="15.75" customHeight="1" x14ac:dyDescent="0.25">
      <c r="C359" s="215"/>
      <c r="D359" s="215"/>
    </row>
    <row r="360" spans="3:4" ht="15.75" customHeight="1" x14ac:dyDescent="0.25">
      <c r="C360" s="215"/>
      <c r="D360" s="215"/>
    </row>
    <row r="361" spans="3:4" ht="15.75" customHeight="1" x14ac:dyDescent="0.25">
      <c r="C361" s="215"/>
      <c r="D361" s="215"/>
    </row>
    <row r="362" spans="3:4" ht="15.75" customHeight="1" x14ac:dyDescent="0.25">
      <c r="C362" s="215"/>
      <c r="D362" s="215"/>
    </row>
    <row r="363" spans="3:4" ht="15.75" customHeight="1" x14ac:dyDescent="0.25">
      <c r="C363" s="215"/>
      <c r="D363" s="215"/>
    </row>
    <row r="364" spans="3:4" ht="15.75" customHeight="1" x14ac:dyDescent="0.25">
      <c r="C364" s="215"/>
      <c r="D364" s="215"/>
    </row>
    <row r="365" spans="3:4" ht="15.75" customHeight="1" x14ac:dyDescent="0.25">
      <c r="C365" s="215"/>
      <c r="D365" s="215"/>
    </row>
    <row r="366" spans="3:4" ht="15.75" customHeight="1" x14ac:dyDescent="0.25">
      <c r="C366" s="215"/>
      <c r="D366" s="215"/>
    </row>
    <row r="367" spans="3:4" ht="15.75" customHeight="1" x14ac:dyDescent="0.25">
      <c r="C367" s="215"/>
      <c r="D367" s="215"/>
    </row>
    <row r="368" spans="3:4" ht="15.75" customHeight="1" x14ac:dyDescent="0.25">
      <c r="C368" s="215"/>
      <c r="D368" s="215"/>
    </row>
    <row r="369" spans="3:4" ht="15.75" customHeight="1" x14ac:dyDescent="0.25">
      <c r="C369" s="215"/>
      <c r="D369" s="215"/>
    </row>
    <row r="370" spans="3:4" ht="15.75" customHeight="1" x14ac:dyDescent="0.25">
      <c r="C370" s="215"/>
      <c r="D370" s="215"/>
    </row>
    <row r="371" spans="3:4" ht="15.75" customHeight="1" x14ac:dyDescent="0.25">
      <c r="C371" s="215"/>
      <c r="D371" s="215"/>
    </row>
    <row r="372" spans="3:4" ht="15.75" customHeight="1" x14ac:dyDescent="0.25">
      <c r="C372" s="215"/>
      <c r="D372" s="215"/>
    </row>
    <row r="373" spans="3:4" ht="15.75" customHeight="1" x14ac:dyDescent="0.25">
      <c r="C373" s="215"/>
      <c r="D373" s="215"/>
    </row>
    <row r="374" spans="3:4" ht="15.75" customHeight="1" x14ac:dyDescent="0.25">
      <c r="C374" s="215"/>
      <c r="D374" s="215"/>
    </row>
    <row r="375" spans="3:4" ht="15.75" customHeight="1" x14ac:dyDescent="0.25">
      <c r="C375" s="215"/>
      <c r="D375" s="215"/>
    </row>
    <row r="376" spans="3:4" ht="15.75" customHeight="1" x14ac:dyDescent="0.25">
      <c r="C376" s="215"/>
      <c r="D376" s="215"/>
    </row>
    <row r="377" spans="3:4" ht="15.75" customHeight="1" x14ac:dyDescent="0.25">
      <c r="C377" s="215"/>
      <c r="D377" s="215"/>
    </row>
    <row r="378" spans="3:4" ht="15.75" customHeight="1" x14ac:dyDescent="0.25">
      <c r="C378" s="215"/>
      <c r="D378" s="215"/>
    </row>
    <row r="379" spans="3:4" ht="15.75" customHeight="1" x14ac:dyDescent="0.25">
      <c r="C379" s="215"/>
      <c r="D379" s="215"/>
    </row>
    <row r="380" spans="3:4" ht="15.75" customHeight="1" x14ac:dyDescent="0.25">
      <c r="C380" s="215"/>
      <c r="D380" s="215"/>
    </row>
    <row r="381" spans="3:4" ht="15.75" customHeight="1" x14ac:dyDescent="0.25">
      <c r="C381" s="215"/>
      <c r="D381" s="215"/>
    </row>
    <row r="382" spans="3:4" ht="15.75" customHeight="1" x14ac:dyDescent="0.25">
      <c r="C382" s="215"/>
      <c r="D382" s="215"/>
    </row>
    <row r="383" spans="3:4" ht="15.75" customHeight="1" x14ac:dyDescent="0.25">
      <c r="C383" s="215"/>
      <c r="D383" s="215"/>
    </row>
    <row r="384" spans="3:4" ht="15.75" customHeight="1" x14ac:dyDescent="0.25">
      <c r="C384" s="215"/>
      <c r="D384" s="215"/>
    </row>
    <row r="385" spans="3:4" ht="15.75" customHeight="1" x14ac:dyDescent="0.25">
      <c r="C385" s="215"/>
      <c r="D385" s="215"/>
    </row>
    <row r="386" spans="3:4" ht="15.75" customHeight="1" x14ac:dyDescent="0.25">
      <c r="C386" s="215"/>
      <c r="D386" s="215"/>
    </row>
    <row r="387" spans="3:4" ht="15.75" customHeight="1" x14ac:dyDescent="0.25">
      <c r="C387" s="215"/>
      <c r="D387" s="215"/>
    </row>
    <row r="388" spans="3:4" ht="15.75" customHeight="1" x14ac:dyDescent="0.25">
      <c r="C388" s="215"/>
      <c r="D388" s="215"/>
    </row>
    <row r="389" spans="3:4" ht="15.75" customHeight="1" x14ac:dyDescent="0.25">
      <c r="C389" s="215"/>
      <c r="D389" s="215"/>
    </row>
    <row r="390" spans="3:4" ht="15.75" customHeight="1" x14ac:dyDescent="0.25">
      <c r="C390" s="215"/>
      <c r="D390" s="215"/>
    </row>
    <row r="391" spans="3:4" ht="15.75" customHeight="1" x14ac:dyDescent="0.25">
      <c r="C391" s="215"/>
      <c r="D391" s="215"/>
    </row>
    <row r="392" spans="3:4" ht="15.75" customHeight="1" x14ac:dyDescent="0.25">
      <c r="C392" s="215"/>
      <c r="D392" s="215"/>
    </row>
    <row r="393" spans="3:4" ht="15.75" customHeight="1" x14ac:dyDescent="0.25">
      <c r="C393" s="215"/>
      <c r="D393" s="215"/>
    </row>
    <row r="394" spans="3:4" ht="15.75" customHeight="1" x14ac:dyDescent="0.25">
      <c r="C394" s="215"/>
      <c r="D394" s="215"/>
    </row>
    <row r="395" spans="3:4" ht="15.75" customHeight="1" x14ac:dyDescent="0.25">
      <c r="C395" s="215"/>
      <c r="D395" s="215"/>
    </row>
    <row r="396" spans="3:4" ht="15.75" customHeight="1" x14ac:dyDescent="0.25">
      <c r="C396" s="215"/>
      <c r="D396" s="215"/>
    </row>
    <row r="397" spans="3:4" ht="15.75" customHeight="1" x14ac:dyDescent="0.25">
      <c r="C397" s="215"/>
      <c r="D397" s="215"/>
    </row>
    <row r="398" spans="3:4" ht="15.75" customHeight="1" x14ac:dyDescent="0.25">
      <c r="C398" s="215"/>
      <c r="D398" s="215"/>
    </row>
    <row r="399" spans="3:4" ht="15.75" customHeight="1" x14ac:dyDescent="0.25">
      <c r="C399" s="215"/>
      <c r="D399" s="215"/>
    </row>
    <row r="400" spans="3:4" ht="15.75" customHeight="1" x14ac:dyDescent="0.25">
      <c r="C400" s="215"/>
      <c r="D400" s="215"/>
    </row>
    <row r="401" spans="3:4" ht="15.75" customHeight="1" x14ac:dyDescent="0.25">
      <c r="C401" s="215"/>
      <c r="D401" s="215"/>
    </row>
    <row r="402" spans="3:4" ht="15.75" customHeight="1" x14ac:dyDescent="0.25">
      <c r="C402" s="215"/>
      <c r="D402" s="215"/>
    </row>
    <row r="403" spans="3:4" ht="15.75" customHeight="1" x14ac:dyDescent="0.25">
      <c r="C403" s="215"/>
      <c r="D403" s="215"/>
    </row>
    <row r="404" spans="3:4" ht="15.75" customHeight="1" x14ac:dyDescent="0.25">
      <c r="C404" s="215"/>
      <c r="D404" s="215"/>
    </row>
    <row r="405" spans="3:4" ht="15.75" customHeight="1" x14ac:dyDescent="0.25">
      <c r="C405" s="215"/>
      <c r="D405" s="215"/>
    </row>
    <row r="406" spans="3:4" ht="15.75" customHeight="1" x14ac:dyDescent="0.25">
      <c r="C406" s="215"/>
      <c r="D406" s="215"/>
    </row>
    <row r="407" spans="3:4" ht="15.75" customHeight="1" x14ac:dyDescent="0.25">
      <c r="C407" s="215"/>
      <c r="D407" s="215"/>
    </row>
    <row r="408" spans="3:4" ht="15.75" customHeight="1" x14ac:dyDescent="0.25">
      <c r="C408" s="215"/>
      <c r="D408" s="215"/>
    </row>
    <row r="409" spans="3:4" ht="15.75" customHeight="1" x14ac:dyDescent="0.25">
      <c r="C409" s="215"/>
      <c r="D409" s="215"/>
    </row>
    <row r="410" spans="3:4" ht="15.75" customHeight="1" x14ac:dyDescent="0.25">
      <c r="C410" s="215"/>
      <c r="D410" s="215"/>
    </row>
    <row r="411" spans="3:4" ht="15.75" customHeight="1" x14ac:dyDescent="0.25">
      <c r="C411" s="215"/>
      <c r="D411" s="215"/>
    </row>
    <row r="412" spans="3:4" ht="15.75" customHeight="1" x14ac:dyDescent="0.25">
      <c r="C412" s="215"/>
      <c r="D412" s="215"/>
    </row>
    <row r="413" spans="3:4" ht="15.75" customHeight="1" x14ac:dyDescent="0.25">
      <c r="C413" s="215"/>
      <c r="D413" s="215"/>
    </row>
    <row r="414" spans="3:4" ht="15.75" customHeight="1" x14ac:dyDescent="0.25">
      <c r="C414" s="215"/>
      <c r="D414" s="215"/>
    </row>
    <row r="415" spans="3:4" ht="15.75" customHeight="1" x14ac:dyDescent="0.25">
      <c r="C415" s="215"/>
      <c r="D415" s="215"/>
    </row>
    <row r="416" spans="3:4" ht="15.75" customHeight="1" x14ac:dyDescent="0.25">
      <c r="C416" s="215"/>
      <c r="D416" s="215"/>
    </row>
    <row r="417" spans="3:4" ht="15.75" customHeight="1" x14ac:dyDescent="0.25">
      <c r="C417" s="215"/>
      <c r="D417" s="215"/>
    </row>
    <row r="418" spans="3:4" ht="15.75" customHeight="1" x14ac:dyDescent="0.25">
      <c r="C418" s="215"/>
      <c r="D418" s="215"/>
    </row>
    <row r="419" spans="3:4" ht="15.75" customHeight="1" x14ac:dyDescent="0.25">
      <c r="C419" s="215"/>
      <c r="D419" s="215"/>
    </row>
    <row r="420" spans="3:4" ht="15.75" customHeight="1" x14ac:dyDescent="0.25">
      <c r="C420" s="215"/>
      <c r="D420" s="215"/>
    </row>
    <row r="421" spans="3:4" ht="15.75" customHeight="1" x14ac:dyDescent="0.25">
      <c r="C421" s="215"/>
      <c r="D421" s="215"/>
    </row>
    <row r="422" spans="3:4" ht="15.75" customHeight="1" x14ac:dyDescent="0.25">
      <c r="C422" s="215"/>
      <c r="D422" s="215"/>
    </row>
    <row r="423" spans="3:4" ht="15.75" customHeight="1" x14ac:dyDescent="0.25">
      <c r="C423" s="215"/>
      <c r="D423" s="215"/>
    </row>
    <row r="424" spans="3:4" ht="15.75" customHeight="1" x14ac:dyDescent="0.25">
      <c r="C424" s="215"/>
      <c r="D424" s="215"/>
    </row>
    <row r="425" spans="3:4" ht="15.75" customHeight="1" x14ac:dyDescent="0.25">
      <c r="C425" s="215"/>
      <c r="D425" s="215"/>
    </row>
    <row r="426" spans="3:4" ht="15.75" customHeight="1" x14ac:dyDescent="0.25">
      <c r="C426" s="215"/>
      <c r="D426" s="215"/>
    </row>
    <row r="427" spans="3:4" ht="15.75" customHeight="1" x14ac:dyDescent="0.25">
      <c r="C427" s="215"/>
      <c r="D427" s="215"/>
    </row>
    <row r="428" spans="3:4" ht="15.75" customHeight="1" x14ac:dyDescent="0.25">
      <c r="C428" s="215"/>
      <c r="D428" s="215"/>
    </row>
    <row r="429" spans="3:4" ht="15.75" customHeight="1" x14ac:dyDescent="0.25">
      <c r="C429" s="215"/>
      <c r="D429" s="215"/>
    </row>
    <row r="430" spans="3:4" ht="15.75" customHeight="1" x14ac:dyDescent="0.25">
      <c r="C430" s="215"/>
      <c r="D430" s="215"/>
    </row>
    <row r="431" spans="3:4" ht="15.75" customHeight="1" x14ac:dyDescent="0.25">
      <c r="C431" s="215"/>
      <c r="D431" s="215"/>
    </row>
    <row r="432" spans="3:4" ht="15.75" customHeight="1" x14ac:dyDescent="0.25">
      <c r="C432" s="215"/>
      <c r="D432" s="215"/>
    </row>
    <row r="433" spans="3:4" ht="15.75" customHeight="1" x14ac:dyDescent="0.25">
      <c r="C433" s="215"/>
      <c r="D433" s="215"/>
    </row>
    <row r="434" spans="3:4" ht="15.75" customHeight="1" x14ac:dyDescent="0.25">
      <c r="C434" s="215"/>
      <c r="D434" s="215"/>
    </row>
    <row r="435" spans="3:4" ht="15.75" customHeight="1" x14ac:dyDescent="0.25">
      <c r="C435" s="215"/>
      <c r="D435" s="215"/>
    </row>
    <row r="436" spans="3:4" ht="15.75" customHeight="1" x14ac:dyDescent="0.25">
      <c r="C436" s="215"/>
      <c r="D436" s="215"/>
    </row>
    <row r="437" spans="3:4" ht="15.75" customHeight="1" x14ac:dyDescent="0.25">
      <c r="C437" s="215"/>
      <c r="D437" s="215"/>
    </row>
    <row r="438" spans="3:4" ht="15.75" customHeight="1" x14ac:dyDescent="0.25">
      <c r="C438" s="215"/>
      <c r="D438" s="215"/>
    </row>
    <row r="439" spans="3:4" ht="15.75" customHeight="1" x14ac:dyDescent="0.25">
      <c r="C439" s="215"/>
      <c r="D439" s="215"/>
    </row>
    <row r="440" spans="3:4" ht="15.75" customHeight="1" x14ac:dyDescent="0.25">
      <c r="C440" s="215"/>
      <c r="D440" s="215"/>
    </row>
    <row r="441" spans="3:4" ht="15.75" customHeight="1" x14ac:dyDescent="0.25">
      <c r="C441" s="215"/>
      <c r="D441" s="215"/>
    </row>
    <row r="442" spans="3:4" ht="15.75" customHeight="1" x14ac:dyDescent="0.25">
      <c r="C442" s="215"/>
      <c r="D442" s="215"/>
    </row>
    <row r="443" spans="3:4" ht="15.75" customHeight="1" x14ac:dyDescent="0.25">
      <c r="C443" s="215"/>
      <c r="D443" s="215"/>
    </row>
    <row r="444" spans="3:4" ht="15.75" customHeight="1" x14ac:dyDescent="0.25">
      <c r="C444" s="215"/>
      <c r="D444" s="215"/>
    </row>
    <row r="445" spans="3:4" ht="15.75" customHeight="1" x14ac:dyDescent="0.25">
      <c r="C445" s="215"/>
      <c r="D445" s="215"/>
    </row>
    <row r="446" spans="3:4" ht="15.75" customHeight="1" x14ac:dyDescent="0.25">
      <c r="C446" s="215"/>
      <c r="D446" s="215"/>
    </row>
    <row r="447" spans="3:4" ht="15.75" customHeight="1" x14ac:dyDescent="0.25">
      <c r="C447" s="215"/>
      <c r="D447" s="215"/>
    </row>
    <row r="448" spans="3:4" ht="15.75" customHeight="1" x14ac:dyDescent="0.25">
      <c r="C448" s="215"/>
      <c r="D448" s="215"/>
    </row>
    <row r="449" spans="3:4" ht="15.75" customHeight="1" x14ac:dyDescent="0.25">
      <c r="C449" s="215"/>
      <c r="D449" s="215"/>
    </row>
    <row r="450" spans="3:4" ht="15.75" customHeight="1" x14ac:dyDescent="0.25">
      <c r="C450" s="215"/>
      <c r="D450" s="215"/>
    </row>
    <row r="451" spans="3:4" ht="15.75" customHeight="1" x14ac:dyDescent="0.25">
      <c r="C451" s="215"/>
      <c r="D451" s="215"/>
    </row>
    <row r="452" spans="3:4" ht="15.75" customHeight="1" x14ac:dyDescent="0.25">
      <c r="C452" s="215"/>
      <c r="D452" s="215"/>
    </row>
    <row r="453" spans="3:4" ht="15.75" customHeight="1" x14ac:dyDescent="0.25">
      <c r="C453" s="215"/>
      <c r="D453" s="215"/>
    </row>
    <row r="454" spans="3:4" ht="15.75" customHeight="1" x14ac:dyDescent="0.25">
      <c r="C454" s="215"/>
      <c r="D454" s="215"/>
    </row>
    <row r="455" spans="3:4" ht="15.75" customHeight="1" x14ac:dyDescent="0.25">
      <c r="C455" s="215"/>
      <c r="D455" s="215"/>
    </row>
    <row r="456" spans="3:4" ht="15.75" customHeight="1" x14ac:dyDescent="0.25">
      <c r="C456" s="215"/>
      <c r="D456" s="215"/>
    </row>
    <row r="457" spans="3:4" ht="15.75" customHeight="1" x14ac:dyDescent="0.25">
      <c r="C457" s="215"/>
      <c r="D457" s="215"/>
    </row>
    <row r="458" spans="3:4" ht="15.75" customHeight="1" x14ac:dyDescent="0.25">
      <c r="C458" s="215"/>
      <c r="D458" s="215"/>
    </row>
    <row r="459" spans="3:4" ht="15.75" customHeight="1" x14ac:dyDescent="0.25">
      <c r="C459" s="215"/>
      <c r="D459" s="215"/>
    </row>
    <row r="460" spans="3:4" ht="15.75" customHeight="1" x14ac:dyDescent="0.25">
      <c r="C460" s="215"/>
      <c r="D460" s="215"/>
    </row>
    <row r="461" spans="3:4" ht="15.75" customHeight="1" x14ac:dyDescent="0.25">
      <c r="C461" s="215"/>
      <c r="D461" s="215"/>
    </row>
    <row r="462" spans="3:4" ht="15.75" customHeight="1" x14ac:dyDescent="0.25">
      <c r="C462" s="215"/>
      <c r="D462" s="215"/>
    </row>
    <row r="463" spans="3:4" ht="15.75" customHeight="1" x14ac:dyDescent="0.25">
      <c r="C463" s="215"/>
      <c r="D463" s="215"/>
    </row>
    <row r="464" spans="3:4" ht="15.75" customHeight="1" x14ac:dyDescent="0.25">
      <c r="C464" s="215"/>
      <c r="D464" s="215"/>
    </row>
    <row r="465" spans="3:4" ht="15.75" customHeight="1" x14ac:dyDescent="0.25">
      <c r="C465" s="215"/>
      <c r="D465" s="215"/>
    </row>
    <row r="466" spans="3:4" ht="15.75" customHeight="1" x14ac:dyDescent="0.25">
      <c r="C466" s="215"/>
      <c r="D466" s="215"/>
    </row>
    <row r="467" spans="3:4" ht="15.75" customHeight="1" x14ac:dyDescent="0.25">
      <c r="C467" s="215"/>
      <c r="D467" s="215"/>
    </row>
    <row r="468" spans="3:4" ht="15.75" customHeight="1" x14ac:dyDescent="0.25">
      <c r="C468" s="215"/>
      <c r="D468" s="215"/>
    </row>
    <row r="469" spans="3:4" ht="15.75" customHeight="1" x14ac:dyDescent="0.25">
      <c r="C469" s="215"/>
      <c r="D469" s="215"/>
    </row>
    <row r="470" spans="3:4" ht="15.75" customHeight="1" x14ac:dyDescent="0.25">
      <c r="C470" s="215"/>
      <c r="D470" s="215"/>
    </row>
    <row r="471" spans="3:4" ht="15.75" customHeight="1" x14ac:dyDescent="0.25">
      <c r="C471" s="215"/>
      <c r="D471" s="215"/>
    </row>
    <row r="472" spans="3:4" ht="15.75" customHeight="1" x14ac:dyDescent="0.25">
      <c r="C472" s="215"/>
      <c r="D472" s="215"/>
    </row>
    <row r="473" spans="3:4" ht="15.75" customHeight="1" x14ac:dyDescent="0.25">
      <c r="C473" s="215"/>
      <c r="D473" s="215"/>
    </row>
    <row r="474" spans="3:4" ht="15.75" customHeight="1" x14ac:dyDescent="0.25">
      <c r="C474" s="215"/>
      <c r="D474" s="215"/>
    </row>
    <row r="475" spans="3:4" ht="15.75" customHeight="1" x14ac:dyDescent="0.25">
      <c r="C475" s="215"/>
      <c r="D475" s="215"/>
    </row>
    <row r="476" spans="3:4" ht="15.75" customHeight="1" x14ac:dyDescent="0.25">
      <c r="C476" s="215"/>
      <c r="D476" s="215"/>
    </row>
    <row r="477" spans="3:4" ht="15.75" customHeight="1" x14ac:dyDescent="0.25">
      <c r="C477" s="215"/>
      <c r="D477" s="215"/>
    </row>
    <row r="478" spans="3:4" ht="15.75" customHeight="1" x14ac:dyDescent="0.25">
      <c r="C478" s="215"/>
      <c r="D478" s="215"/>
    </row>
    <row r="479" spans="3:4" ht="15.75" customHeight="1" x14ac:dyDescent="0.25">
      <c r="C479" s="215"/>
      <c r="D479" s="215"/>
    </row>
    <row r="480" spans="3:4" ht="15.75" customHeight="1" x14ac:dyDescent="0.25">
      <c r="C480" s="215"/>
      <c r="D480" s="215"/>
    </row>
    <row r="481" spans="3:4" ht="15.75" customHeight="1" x14ac:dyDescent="0.25">
      <c r="C481" s="215"/>
      <c r="D481" s="215"/>
    </row>
    <row r="482" spans="3:4" ht="15.75" customHeight="1" x14ac:dyDescent="0.25">
      <c r="C482" s="215"/>
      <c r="D482" s="215"/>
    </row>
    <row r="483" spans="3:4" ht="15.75" customHeight="1" x14ac:dyDescent="0.25">
      <c r="C483" s="215"/>
      <c r="D483" s="215"/>
    </row>
    <row r="484" spans="3:4" ht="15.75" customHeight="1" x14ac:dyDescent="0.25">
      <c r="C484" s="215"/>
      <c r="D484" s="215"/>
    </row>
    <row r="485" spans="3:4" ht="15.75" customHeight="1" x14ac:dyDescent="0.25">
      <c r="C485" s="215"/>
      <c r="D485" s="215"/>
    </row>
    <row r="486" spans="3:4" ht="15.75" customHeight="1" x14ac:dyDescent="0.25">
      <c r="C486" s="215"/>
      <c r="D486" s="215"/>
    </row>
    <row r="487" spans="3:4" ht="15.75" customHeight="1" x14ac:dyDescent="0.25">
      <c r="C487" s="215"/>
      <c r="D487" s="215"/>
    </row>
    <row r="488" spans="3:4" ht="15.75" customHeight="1" x14ac:dyDescent="0.25">
      <c r="C488" s="215"/>
      <c r="D488" s="215"/>
    </row>
    <row r="489" spans="3:4" ht="15.75" customHeight="1" x14ac:dyDescent="0.25">
      <c r="C489" s="215"/>
      <c r="D489" s="215"/>
    </row>
    <row r="490" spans="3:4" ht="15.75" customHeight="1" x14ac:dyDescent="0.25">
      <c r="C490" s="215"/>
      <c r="D490" s="215"/>
    </row>
    <row r="491" spans="3:4" ht="15.75" customHeight="1" x14ac:dyDescent="0.25">
      <c r="C491" s="215"/>
      <c r="D491" s="215"/>
    </row>
    <row r="492" spans="3:4" ht="15.75" customHeight="1" x14ac:dyDescent="0.25">
      <c r="C492" s="215"/>
      <c r="D492" s="215"/>
    </row>
    <row r="493" spans="3:4" ht="15.75" customHeight="1" x14ac:dyDescent="0.25">
      <c r="C493" s="215"/>
      <c r="D493" s="215"/>
    </row>
    <row r="494" spans="3:4" ht="15.75" customHeight="1" x14ac:dyDescent="0.25">
      <c r="C494" s="215"/>
      <c r="D494" s="215"/>
    </row>
    <row r="495" spans="3:4" ht="15.75" customHeight="1" x14ac:dyDescent="0.25">
      <c r="C495" s="215"/>
      <c r="D495" s="215"/>
    </row>
    <row r="496" spans="3:4" ht="15.75" customHeight="1" x14ac:dyDescent="0.25">
      <c r="C496" s="215"/>
      <c r="D496" s="215"/>
    </row>
    <row r="497" spans="3:4" ht="15.75" customHeight="1" x14ac:dyDescent="0.25">
      <c r="C497" s="215"/>
      <c r="D497" s="215"/>
    </row>
    <row r="498" spans="3:4" ht="15.75" customHeight="1" x14ac:dyDescent="0.25">
      <c r="C498" s="215"/>
      <c r="D498" s="215"/>
    </row>
    <row r="499" spans="3:4" ht="15.75" customHeight="1" x14ac:dyDescent="0.25">
      <c r="C499" s="215"/>
      <c r="D499" s="215"/>
    </row>
    <row r="500" spans="3:4" ht="15.75" customHeight="1" x14ac:dyDescent="0.25">
      <c r="C500" s="215"/>
      <c r="D500" s="215"/>
    </row>
    <row r="501" spans="3:4" ht="15.75" customHeight="1" x14ac:dyDescent="0.25">
      <c r="C501" s="215"/>
      <c r="D501" s="215"/>
    </row>
    <row r="502" spans="3:4" ht="15.75" customHeight="1" x14ac:dyDescent="0.25">
      <c r="C502" s="215"/>
      <c r="D502" s="215"/>
    </row>
    <row r="503" spans="3:4" ht="15.75" customHeight="1" x14ac:dyDescent="0.25">
      <c r="C503" s="215"/>
      <c r="D503" s="215"/>
    </row>
    <row r="504" spans="3:4" ht="15.75" customHeight="1" x14ac:dyDescent="0.25">
      <c r="C504" s="215"/>
      <c r="D504" s="215"/>
    </row>
    <row r="505" spans="3:4" ht="15.75" customHeight="1" x14ac:dyDescent="0.25">
      <c r="C505" s="215"/>
      <c r="D505" s="215"/>
    </row>
    <row r="506" spans="3:4" ht="15.75" customHeight="1" x14ac:dyDescent="0.25">
      <c r="C506" s="215"/>
      <c r="D506" s="215"/>
    </row>
    <row r="507" spans="3:4" ht="15.75" customHeight="1" x14ac:dyDescent="0.25">
      <c r="C507" s="215"/>
      <c r="D507" s="215"/>
    </row>
    <row r="508" spans="3:4" ht="15.75" customHeight="1" x14ac:dyDescent="0.25">
      <c r="C508" s="215"/>
      <c r="D508" s="215"/>
    </row>
    <row r="509" spans="3:4" ht="15.75" customHeight="1" x14ac:dyDescent="0.25">
      <c r="C509" s="215"/>
      <c r="D509" s="215"/>
    </row>
    <row r="510" spans="3:4" ht="15.75" customHeight="1" x14ac:dyDescent="0.25">
      <c r="C510" s="215"/>
      <c r="D510" s="215"/>
    </row>
    <row r="511" spans="3:4" ht="15.75" customHeight="1" x14ac:dyDescent="0.25">
      <c r="C511" s="215"/>
      <c r="D511" s="215"/>
    </row>
    <row r="512" spans="3:4" ht="15.75" customHeight="1" x14ac:dyDescent="0.25">
      <c r="C512" s="215"/>
      <c r="D512" s="215"/>
    </row>
    <row r="513" spans="3:4" ht="15.75" customHeight="1" x14ac:dyDescent="0.25">
      <c r="C513" s="215"/>
      <c r="D513" s="215"/>
    </row>
    <row r="514" spans="3:4" ht="15.75" customHeight="1" x14ac:dyDescent="0.25">
      <c r="C514" s="215"/>
      <c r="D514" s="215"/>
    </row>
    <row r="515" spans="3:4" ht="15.75" customHeight="1" x14ac:dyDescent="0.25">
      <c r="C515" s="215"/>
      <c r="D515" s="215"/>
    </row>
    <row r="516" spans="3:4" ht="15.75" customHeight="1" x14ac:dyDescent="0.25">
      <c r="C516" s="215"/>
      <c r="D516" s="215"/>
    </row>
    <row r="517" spans="3:4" ht="15.75" customHeight="1" x14ac:dyDescent="0.25">
      <c r="C517" s="215"/>
      <c r="D517" s="215"/>
    </row>
    <row r="518" spans="3:4" ht="15.75" customHeight="1" x14ac:dyDescent="0.25">
      <c r="C518" s="215"/>
      <c r="D518" s="215"/>
    </row>
    <row r="519" spans="3:4" ht="15.75" customHeight="1" x14ac:dyDescent="0.25">
      <c r="C519" s="215"/>
      <c r="D519" s="215"/>
    </row>
    <row r="520" spans="3:4" ht="15.75" customHeight="1" x14ac:dyDescent="0.25">
      <c r="C520" s="215"/>
      <c r="D520" s="215"/>
    </row>
    <row r="521" spans="3:4" ht="15.75" customHeight="1" x14ac:dyDescent="0.25">
      <c r="C521" s="215"/>
      <c r="D521" s="215"/>
    </row>
    <row r="522" spans="3:4" ht="15.75" customHeight="1" x14ac:dyDescent="0.25">
      <c r="C522" s="215"/>
      <c r="D522" s="215"/>
    </row>
    <row r="523" spans="3:4" ht="15.75" customHeight="1" x14ac:dyDescent="0.25">
      <c r="C523" s="215"/>
      <c r="D523" s="215"/>
    </row>
    <row r="524" spans="3:4" ht="15.75" customHeight="1" x14ac:dyDescent="0.25">
      <c r="C524" s="215"/>
      <c r="D524" s="215"/>
    </row>
    <row r="525" spans="3:4" ht="15.75" customHeight="1" x14ac:dyDescent="0.25">
      <c r="C525" s="215"/>
      <c r="D525" s="215"/>
    </row>
    <row r="526" spans="3:4" ht="15.75" customHeight="1" x14ac:dyDescent="0.25">
      <c r="C526" s="215"/>
      <c r="D526" s="215"/>
    </row>
    <row r="527" spans="3:4" ht="15.75" customHeight="1" x14ac:dyDescent="0.25">
      <c r="C527" s="215"/>
      <c r="D527" s="215"/>
    </row>
    <row r="528" spans="3:4" ht="15.75" customHeight="1" x14ac:dyDescent="0.25">
      <c r="C528" s="215"/>
      <c r="D528" s="215"/>
    </row>
    <row r="529" spans="3:4" ht="15.75" customHeight="1" x14ac:dyDescent="0.25">
      <c r="C529" s="215"/>
      <c r="D529" s="215"/>
    </row>
    <row r="530" spans="3:4" ht="15.75" customHeight="1" x14ac:dyDescent="0.25">
      <c r="C530" s="215"/>
      <c r="D530" s="215"/>
    </row>
    <row r="531" spans="3:4" ht="15.75" customHeight="1" x14ac:dyDescent="0.25">
      <c r="C531" s="215"/>
      <c r="D531" s="215"/>
    </row>
    <row r="532" spans="3:4" ht="15.75" customHeight="1" x14ac:dyDescent="0.25">
      <c r="C532" s="215"/>
      <c r="D532" s="215"/>
    </row>
    <row r="533" spans="3:4" ht="15.75" customHeight="1" x14ac:dyDescent="0.25">
      <c r="C533" s="215"/>
      <c r="D533" s="215"/>
    </row>
    <row r="534" spans="3:4" ht="15.75" customHeight="1" x14ac:dyDescent="0.25">
      <c r="C534" s="215"/>
      <c r="D534" s="215"/>
    </row>
    <row r="535" spans="3:4" ht="15.75" customHeight="1" x14ac:dyDescent="0.25">
      <c r="C535" s="215"/>
      <c r="D535" s="215"/>
    </row>
    <row r="536" spans="3:4" ht="15.75" customHeight="1" x14ac:dyDescent="0.25">
      <c r="C536" s="215"/>
      <c r="D536" s="215"/>
    </row>
    <row r="537" spans="3:4" ht="15.75" customHeight="1" x14ac:dyDescent="0.25">
      <c r="C537" s="215"/>
      <c r="D537" s="215"/>
    </row>
    <row r="538" spans="3:4" ht="15.75" customHeight="1" x14ac:dyDescent="0.25">
      <c r="C538" s="215"/>
      <c r="D538" s="215"/>
    </row>
    <row r="539" spans="3:4" ht="15.75" customHeight="1" x14ac:dyDescent="0.25">
      <c r="C539" s="215"/>
      <c r="D539" s="215"/>
    </row>
    <row r="540" spans="3:4" ht="15.75" customHeight="1" x14ac:dyDescent="0.25">
      <c r="C540" s="215"/>
      <c r="D540" s="215"/>
    </row>
    <row r="541" spans="3:4" ht="15.75" customHeight="1" x14ac:dyDescent="0.25">
      <c r="C541" s="215"/>
      <c r="D541" s="215"/>
    </row>
    <row r="542" spans="3:4" ht="15.75" customHeight="1" x14ac:dyDescent="0.25">
      <c r="C542" s="215"/>
      <c r="D542" s="215"/>
    </row>
    <row r="543" spans="3:4" ht="15.75" customHeight="1" x14ac:dyDescent="0.25">
      <c r="C543" s="215"/>
      <c r="D543" s="215"/>
    </row>
    <row r="544" spans="3:4" ht="15.75" customHeight="1" x14ac:dyDescent="0.25">
      <c r="C544" s="215"/>
      <c r="D544" s="215"/>
    </row>
    <row r="545" spans="3:4" ht="15.75" customHeight="1" x14ac:dyDescent="0.25">
      <c r="C545" s="215"/>
      <c r="D545" s="215"/>
    </row>
    <row r="546" spans="3:4" ht="15.75" customHeight="1" x14ac:dyDescent="0.25">
      <c r="C546" s="215"/>
      <c r="D546" s="215"/>
    </row>
    <row r="547" spans="3:4" ht="15.75" customHeight="1" x14ac:dyDescent="0.25">
      <c r="C547" s="215"/>
      <c r="D547" s="215"/>
    </row>
    <row r="548" spans="3:4" ht="15.75" customHeight="1" x14ac:dyDescent="0.25">
      <c r="C548" s="215"/>
      <c r="D548" s="215"/>
    </row>
    <row r="549" spans="3:4" ht="15.75" customHeight="1" x14ac:dyDescent="0.25">
      <c r="C549" s="215"/>
      <c r="D549" s="215"/>
    </row>
    <row r="550" spans="3:4" ht="15.75" customHeight="1" x14ac:dyDescent="0.25">
      <c r="C550" s="215"/>
      <c r="D550" s="215"/>
    </row>
    <row r="551" spans="3:4" ht="15.75" customHeight="1" x14ac:dyDescent="0.25">
      <c r="C551" s="215"/>
      <c r="D551" s="215"/>
    </row>
    <row r="552" spans="3:4" ht="15.75" customHeight="1" x14ac:dyDescent="0.25">
      <c r="C552" s="215"/>
      <c r="D552" s="215"/>
    </row>
    <row r="553" spans="3:4" ht="15.75" customHeight="1" x14ac:dyDescent="0.25">
      <c r="C553" s="215"/>
      <c r="D553" s="215"/>
    </row>
    <row r="554" spans="3:4" ht="15.75" customHeight="1" x14ac:dyDescent="0.25">
      <c r="C554" s="215"/>
      <c r="D554" s="215"/>
    </row>
    <row r="555" spans="3:4" ht="15.75" customHeight="1" x14ac:dyDescent="0.25">
      <c r="C555" s="215"/>
      <c r="D555" s="215"/>
    </row>
    <row r="556" spans="3:4" ht="15.75" customHeight="1" x14ac:dyDescent="0.25">
      <c r="C556" s="215"/>
      <c r="D556" s="215"/>
    </row>
    <row r="557" spans="3:4" ht="15.75" customHeight="1" x14ac:dyDescent="0.25">
      <c r="C557" s="215"/>
      <c r="D557" s="215"/>
    </row>
    <row r="558" spans="3:4" ht="15.75" customHeight="1" x14ac:dyDescent="0.25">
      <c r="C558" s="215"/>
      <c r="D558" s="215"/>
    </row>
    <row r="559" spans="3:4" ht="15.75" customHeight="1" x14ac:dyDescent="0.25">
      <c r="C559" s="215"/>
      <c r="D559" s="215"/>
    </row>
    <row r="560" spans="3:4" ht="15.75" customHeight="1" x14ac:dyDescent="0.25">
      <c r="C560" s="215"/>
      <c r="D560" s="215"/>
    </row>
    <row r="561" spans="3:4" ht="15.75" customHeight="1" x14ac:dyDescent="0.25">
      <c r="C561" s="215"/>
      <c r="D561" s="215"/>
    </row>
    <row r="562" spans="3:4" ht="15.75" customHeight="1" x14ac:dyDescent="0.25">
      <c r="C562" s="215"/>
      <c r="D562" s="215"/>
    </row>
    <row r="563" spans="3:4" ht="15.75" customHeight="1" x14ac:dyDescent="0.25">
      <c r="C563" s="215"/>
      <c r="D563" s="215"/>
    </row>
    <row r="564" spans="3:4" ht="15.75" customHeight="1" x14ac:dyDescent="0.25">
      <c r="C564" s="215"/>
      <c r="D564" s="215"/>
    </row>
    <row r="565" spans="3:4" ht="15.75" customHeight="1" x14ac:dyDescent="0.25">
      <c r="C565" s="215"/>
      <c r="D565" s="215"/>
    </row>
    <row r="566" spans="3:4" ht="15.75" customHeight="1" x14ac:dyDescent="0.25">
      <c r="C566" s="215"/>
      <c r="D566" s="215"/>
    </row>
    <row r="567" spans="3:4" ht="15.75" customHeight="1" x14ac:dyDescent="0.25">
      <c r="C567" s="215"/>
      <c r="D567" s="215"/>
    </row>
    <row r="568" spans="3:4" ht="15.75" customHeight="1" x14ac:dyDescent="0.25">
      <c r="C568" s="215"/>
      <c r="D568" s="215"/>
    </row>
    <row r="569" spans="3:4" ht="15.75" customHeight="1" x14ac:dyDescent="0.25">
      <c r="C569" s="215"/>
      <c r="D569" s="215"/>
    </row>
    <row r="570" spans="3:4" ht="15.75" customHeight="1" x14ac:dyDescent="0.25">
      <c r="C570" s="215"/>
      <c r="D570" s="215"/>
    </row>
    <row r="571" spans="3:4" ht="15.75" customHeight="1" x14ac:dyDescent="0.25">
      <c r="C571" s="215"/>
      <c r="D571" s="215"/>
    </row>
    <row r="572" spans="3:4" ht="15.75" customHeight="1" x14ac:dyDescent="0.25">
      <c r="C572" s="215"/>
      <c r="D572" s="215"/>
    </row>
    <row r="573" spans="3:4" ht="15.75" customHeight="1" x14ac:dyDescent="0.25">
      <c r="C573" s="215"/>
      <c r="D573" s="215"/>
    </row>
    <row r="574" spans="3:4" ht="15.75" customHeight="1" x14ac:dyDescent="0.25">
      <c r="C574" s="215"/>
      <c r="D574" s="215"/>
    </row>
    <row r="575" spans="3:4" ht="15.75" customHeight="1" x14ac:dyDescent="0.25">
      <c r="C575" s="215"/>
      <c r="D575" s="215"/>
    </row>
    <row r="576" spans="3:4" ht="15.75" customHeight="1" x14ac:dyDescent="0.25">
      <c r="C576" s="215"/>
      <c r="D576" s="215"/>
    </row>
    <row r="577" spans="3:4" ht="15.75" customHeight="1" x14ac:dyDescent="0.25">
      <c r="C577" s="215"/>
      <c r="D577" s="215"/>
    </row>
    <row r="578" spans="3:4" ht="15.75" customHeight="1" x14ac:dyDescent="0.25">
      <c r="C578" s="215"/>
      <c r="D578" s="215"/>
    </row>
    <row r="579" spans="3:4" ht="15.75" customHeight="1" x14ac:dyDescent="0.25">
      <c r="C579" s="215"/>
      <c r="D579" s="215"/>
    </row>
    <row r="580" spans="3:4" ht="15.75" customHeight="1" x14ac:dyDescent="0.25">
      <c r="C580" s="215"/>
      <c r="D580" s="215"/>
    </row>
    <row r="581" spans="3:4" ht="15.75" customHeight="1" x14ac:dyDescent="0.25">
      <c r="C581" s="215"/>
      <c r="D581" s="215"/>
    </row>
    <row r="582" spans="3:4" ht="15.75" customHeight="1" x14ac:dyDescent="0.25">
      <c r="C582" s="215"/>
      <c r="D582" s="215"/>
    </row>
    <row r="583" spans="3:4" ht="15.75" customHeight="1" x14ac:dyDescent="0.25">
      <c r="C583" s="215"/>
      <c r="D583" s="215"/>
    </row>
    <row r="584" spans="3:4" ht="15.75" customHeight="1" x14ac:dyDescent="0.25">
      <c r="C584" s="215"/>
      <c r="D584" s="215"/>
    </row>
    <row r="585" spans="3:4" ht="15.75" customHeight="1" x14ac:dyDescent="0.25">
      <c r="C585" s="215"/>
      <c r="D585" s="215"/>
    </row>
    <row r="586" spans="3:4" ht="15.75" customHeight="1" x14ac:dyDescent="0.25">
      <c r="C586" s="215"/>
      <c r="D586" s="215"/>
    </row>
    <row r="587" spans="3:4" ht="15.75" customHeight="1" x14ac:dyDescent="0.25">
      <c r="C587" s="215"/>
      <c r="D587" s="215"/>
    </row>
    <row r="588" spans="3:4" ht="15.75" customHeight="1" x14ac:dyDescent="0.25">
      <c r="C588" s="215"/>
      <c r="D588" s="215"/>
    </row>
    <row r="589" spans="3:4" ht="15.75" customHeight="1" x14ac:dyDescent="0.25">
      <c r="C589" s="215"/>
      <c r="D589" s="215"/>
    </row>
    <row r="590" spans="3:4" ht="15.75" customHeight="1" x14ac:dyDescent="0.25">
      <c r="C590" s="215"/>
      <c r="D590" s="215"/>
    </row>
    <row r="591" spans="3:4" ht="15.75" customHeight="1" x14ac:dyDescent="0.25">
      <c r="C591" s="215"/>
      <c r="D591" s="215"/>
    </row>
    <row r="592" spans="3:4" ht="15.75" customHeight="1" x14ac:dyDescent="0.25">
      <c r="C592" s="215"/>
      <c r="D592" s="215"/>
    </row>
    <row r="593" spans="3:4" ht="15.75" customHeight="1" x14ac:dyDescent="0.25">
      <c r="C593" s="215"/>
      <c r="D593" s="215"/>
    </row>
    <row r="594" spans="3:4" ht="15.75" customHeight="1" x14ac:dyDescent="0.25">
      <c r="C594" s="215"/>
      <c r="D594" s="215"/>
    </row>
    <row r="595" spans="3:4" ht="15.75" customHeight="1" x14ac:dyDescent="0.25">
      <c r="C595" s="215"/>
      <c r="D595" s="215"/>
    </row>
    <row r="596" spans="3:4" ht="15.75" customHeight="1" x14ac:dyDescent="0.25">
      <c r="C596" s="215"/>
      <c r="D596" s="215"/>
    </row>
    <row r="597" spans="3:4" ht="15.75" customHeight="1" x14ac:dyDescent="0.25">
      <c r="C597" s="215"/>
      <c r="D597" s="215"/>
    </row>
    <row r="598" spans="3:4" ht="15.75" customHeight="1" x14ac:dyDescent="0.25">
      <c r="C598" s="215"/>
      <c r="D598" s="215"/>
    </row>
    <row r="599" spans="3:4" ht="15.75" customHeight="1" x14ac:dyDescent="0.25">
      <c r="C599" s="215"/>
      <c r="D599" s="215"/>
    </row>
    <row r="600" spans="3:4" ht="15.75" customHeight="1" x14ac:dyDescent="0.25">
      <c r="C600" s="215"/>
      <c r="D600" s="215"/>
    </row>
    <row r="601" spans="3:4" ht="15.75" customHeight="1" x14ac:dyDescent="0.25">
      <c r="C601" s="215"/>
      <c r="D601" s="215"/>
    </row>
    <row r="602" spans="3:4" ht="15.75" customHeight="1" x14ac:dyDescent="0.25">
      <c r="C602" s="215"/>
      <c r="D602" s="215"/>
    </row>
    <row r="603" spans="3:4" ht="15.75" customHeight="1" x14ac:dyDescent="0.25">
      <c r="C603" s="215"/>
      <c r="D603" s="215"/>
    </row>
    <row r="604" spans="3:4" ht="15.75" customHeight="1" x14ac:dyDescent="0.25">
      <c r="C604" s="215"/>
      <c r="D604" s="215"/>
    </row>
    <row r="605" spans="3:4" ht="15.75" customHeight="1" x14ac:dyDescent="0.25">
      <c r="C605" s="215"/>
      <c r="D605" s="215"/>
    </row>
    <row r="606" spans="3:4" ht="15.75" customHeight="1" x14ac:dyDescent="0.25">
      <c r="C606" s="215"/>
      <c r="D606" s="215"/>
    </row>
    <row r="607" spans="3:4" ht="15.75" customHeight="1" x14ac:dyDescent="0.25">
      <c r="C607" s="215"/>
      <c r="D607" s="215"/>
    </row>
    <row r="608" spans="3:4" ht="15.75" customHeight="1" x14ac:dyDescent="0.25">
      <c r="C608" s="215"/>
      <c r="D608" s="215"/>
    </row>
    <row r="609" spans="3:4" ht="15.75" customHeight="1" x14ac:dyDescent="0.25">
      <c r="C609" s="215"/>
      <c r="D609" s="215"/>
    </row>
    <row r="610" spans="3:4" ht="15.75" customHeight="1" x14ac:dyDescent="0.25">
      <c r="C610" s="215"/>
      <c r="D610" s="215"/>
    </row>
    <row r="611" spans="3:4" ht="15.75" customHeight="1" x14ac:dyDescent="0.25">
      <c r="C611" s="215"/>
      <c r="D611" s="215"/>
    </row>
    <row r="612" spans="3:4" ht="15.75" customHeight="1" x14ac:dyDescent="0.25">
      <c r="C612" s="215"/>
      <c r="D612" s="215"/>
    </row>
    <row r="613" spans="3:4" ht="15.75" customHeight="1" x14ac:dyDescent="0.25">
      <c r="C613" s="215"/>
      <c r="D613" s="215"/>
    </row>
    <row r="614" spans="3:4" ht="15.75" customHeight="1" x14ac:dyDescent="0.25">
      <c r="C614" s="215"/>
      <c r="D614" s="215"/>
    </row>
    <row r="615" spans="3:4" ht="15.75" customHeight="1" x14ac:dyDescent="0.25">
      <c r="C615" s="215"/>
      <c r="D615" s="215"/>
    </row>
    <row r="616" spans="3:4" ht="15.75" customHeight="1" x14ac:dyDescent="0.25">
      <c r="C616" s="215"/>
      <c r="D616" s="215"/>
    </row>
    <row r="617" spans="3:4" ht="15.75" customHeight="1" x14ac:dyDescent="0.25">
      <c r="C617" s="215"/>
      <c r="D617" s="215"/>
    </row>
    <row r="618" spans="3:4" ht="15.75" customHeight="1" x14ac:dyDescent="0.25">
      <c r="C618" s="215"/>
      <c r="D618" s="215"/>
    </row>
    <row r="619" spans="3:4" ht="15.75" customHeight="1" x14ac:dyDescent="0.25">
      <c r="C619" s="215"/>
      <c r="D619" s="215"/>
    </row>
    <row r="620" spans="3:4" ht="15.75" customHeight="1" x14ac:dyDescent="0.25">
      <c r="C620" s="215"/>
      <c r="D620" s="215"/>
    </row>
    <row r="621" spans="3:4" ht="15.75" customHeight="1" x14ac:dyDescent="0.25">
      <c r="C621" s="215"/>
      <c r="D621" s="215"/>
    </row>
    <row r="622" spans="3:4" ht="15.75" customHeight="1" x14ac:dyDescent="0.25">
      <c r="C622" s="215"/>
      <c r="D622" s="215"/>
    </row>
    <row r="623" spans="3:4" ht="15.75" customHeight="1" x14ac:dyDescent="0.25">
      <c r="C623" s="215"/>
      <c r="D623" s="215"/>
    </row>
    <row r="624" spans="3:4" ht="15.75" customHeight="1" x14ac:dyDescent="0.25">
      <c r="C624" s="215"/>
      <c r="D624" s="215"/>
    </row>
    <row r="625" spans="3:4" ht="15.75" customHeight="1" x14ac:dyDescent="0.25">
      <c r="C625" s="215"/>
      <c r="D625" s="215"/>
    </row>
    <row r="626" spans="3:4" ht="15.75" customHeight="1" x14ac:dyDescent="0.25">
      <c r="C626" s="215"/>
      <c r="D626" s="215"/>
    </row>
    <row r="627" spans="3:4" ht="15.75" customHeight="1" x14ac:dyDescent="0.25">
      <c r="C627" s="215"/>
      <c r="D627" s="215"/>
    </row>
    <row r="628" spans="3:4" ht="15.75" customHeight="1" x14ac:dyDescent="0.25">
      <c r="C628" s="215"/>
      <c r="D628" s="215"/>
    </row>
    <row r="629" spans="3:4" ht="15.75" customHeight="1" x14ac:dyDescent="0.25">
      <c r="C629" s="215"/>
      <c r="D629" s="215"/>
    </row>
    <row r="630" spans="3:4" ht="15.75" customHeight="1" x14ac:dyDescent="0.25">
      <c r="C630" s="215"/>
      <c r="D630" s="215"/>
    </row>
    <row r="631" spans="3:4" ht="15.75" customHeight="1" x14ac:dyDescent="0.25">
      <c r="C631" s="215"/>
      <c r="D631" s="215"/>
    </row>
    <row r="632" spans="3:4" ht="15.75" customHeight="1" x14ac:dyDescent="0.25">
      <c r="C632" s="215"/>
      <c r="D632" s="215"/>
    </row>
    <row r="633" spans="3:4" ht="15.75" customHeight="1" x14ac:dyDescent="0.25">
      <c r="C633" s="215"/>
      <c r="D633" s="215"/>
    </row>
    <row r="634" spans="3:4" ht="15.75" customHeight="1" x14ac:dyDescent="0.25">
      <c r="C634" s="215"/>
      <c r="D634" s="215"/>
    </row>
    <row r="635" spans="3:4" ht="15.75" customHeight="1" x14ac:dyDescent="0.25">
      <c r="C635" s="215"/>
      <c r="D635" s="215"/>
    </row>
    <row r="636" spans="3:4" ht="15.75" customHeight="1" x14ac:dyDescent="0.25">
      <c r="C636" s="215"/>
      <c r="D636" s="215"/>
    </row>
    <row r="637" spans="3:4" ht="15.75" customHeight="1" x14ac:dyDescent="0.25">
      <c r="C637" s="215"/>
      <c r="D637" s="215"/>
    </row>
    <row r="638" spans="3:4" ht="15.75" customHeight="1" x14ac:dyDescent="0.25">
      <c r="C638" s="215"/>
      <c r="D638" s="215"/>
    </row>
    <row r="639" spans="3:4" ht="15.75" customHeight="1" x14ac:dyDescent="0.25">
      <c r="C639" s="215"/>
      <c r="D639" s="215"/>
    </row>
    <row r="640" spans="3:4" ht="15.75" customHeight="1" x14ac:dyDescent="0.25">
      <c r="C640" s="215"/>
      <c r="D640" s="215"/>
    </row>
    <row r="641" spans="3:4" ht="15.75" customHeight="1" x14ac:dyDescent="0.25">
      <c r="C641" s="215"/>
      <c r="D641" s="215"/>
    </row>
    <row r="642" spans="3:4" ht="15.75" customHeight="1" x14ac:dyDescent="0.25">
      <c r="C642" s="215"/>
      <c r="D642" s="215"/>
    </row>
    <row r="643" spans="3:4" ht="15.75" customHeight="1" x14ac:dyDescent="0.25">
      <c r="C643" s="215"/>
      <c r="D643" s="215"/>
    </row>
    <row r="644" spans="3:4" ht="15.75" customHeight="1" x14ac:dyDescent="0.25">
      <c r="C644" s="215"/>
      <c r="D644" s="215"/>
    </row>
    <row r="645" spans="3:4" ht="15.75" customHeight="1" x14ac:dyDescent="0.25">
      <c r="C645" s="215"/>
      <c r="D645" s="215"/>
    </row>
    <row r="646" spans="3:4" ht="15.75" customHeight="1" x14ac:dyDescent="0.25">
      <c r="C646" s="215"/>
      <c r="D646" s="215"/>
    </row>
    <row r="647" spans="3:4" ht="15.75" customHeight="1" x14ac:dyDescent="0.25">
      <c r="C647" s="215"/>
      <c r="D647" s="215"/>
    </row>
    <row r="648" spans="3:4" ht="15.75" customHeight="1" x14ac:dyDescent="0.25">
      <c r="C648" s="215"/>
      <c r="D648" s="215"/>
    </row>
    <row r="649" spans="3:4" ht="15.75" customHeight="1" x14ac:dyDescent="0.25">
      <c r="C649" s="215"/>
      <c r="D649" s="215"/>
    </row>
    <row r="650" spans="3:4" ht="15.75" customHeight="1" x14ac:dyDescent="0.25">
      <c r="C650" s="215"/>
      <c r="D650" s="215"/>
    </row>
    <row r="651" spans="3:4" ht="15.75" customHeight="1" x14ac:dyDescent="0.25">
      <c r="C651" s="215"/>
      <c r="D651" s="215"/>
    </row>
    <row r="652" spans="3:4" ht="15.75" customHeight="1" x14ac:dyDescent="0.25">
      <c r="C652" s="215"/>
      <c r="D652" s="215"/>
    </row>
    <row r="653" spans="3:4" ht="15.75" customHeight="1" x14ac:dyDescent="0.25">
      <c r="C653" s="215"/>
      <c r="D653" s="215"/>
    </row>
    <row r="654" spans="3:4" ht="15.75" customHeight="1" x14ac:dyDescent="0.25">
      <c r="C654" s="215"/>
      <c r="D654" s="215"/>
    </row>
    <row r="655" spans="3:4" ht="15.75" customHeight="1" x14ac:dyDescent="0.25">
      <c r="C655" s="215"/>
      <c r="D655" s="215"/>
    </row>
    <row r="656" spans="3:4" ht="15.75" customHeight="1" x14ac:dyDescent="0.25">
      <c r="C656" s="215"/>
      <c r="D656" s="215"/>
    </row>
    <row r="657" spans="3:4" ht="15.75" customHeight="1" x14ac:dyDescent="0.25">
      <c r="C657" s="215"/>
      <c r="D657" s="215"/>
    </row>
    <row r="658" spans="3:4" ht="15.75" customHeight="1" x14ac:dyDescent="0.25">
      <c r="C658" s="215"/>
      <c r="D658" s="215"/>
    </row>
    <row r="659" spans="3:4" ht="15.75" customHeight="1" x14ac:dyDescent="0.25">
      <c r="C659" s="215"/>
      <c r="D659" s="215"/>
    </row>
    <row r="660" spans="3:4" ht="15.75" customHeight="1" x14ac:dyDescent="0.25">
      <c r="C660" s="215"/>
      <c r="D660" s="215"/>
    </row>
    <row r="661" spans="3:4" ht="15.75" customHeight="1" x14ac:dyDescent="0.25">
      <c r="C661" s="215"/>
      <c r="D661" s="215"/>
    </row>
    <row r="662" spans="3:4" ht="15.75" customHeight="1" x14ac:dyDescent="0.25">
      <c r="C662" s="215"/>
      <c r="D662" s="215"/>
    </row>
    <row r="663" spans="3:4" ht="15.75" customHeight="1" x14ac:dyDescent="0.25">
      <c r="C663" s="215"/>
      <c r="D663" s="215"/>
    </row>
    <row r="664" spans="3:4" ht="15.75" customHeight="1" x14ac:dyDescent="0.25">
      <c r="C664" s="215"/>
      <c r="D664" s="215"/>
    </row>
    <row r="665" spans="3:4" ht="15.75" customHeight="1" x14ac:dyDescent="0.25">
      <c r="C665" s="215"/>
      <c r="D665" s="215"/>
    </row>
    <row r="666" spans="3:4" ht="15.75" customHeight="1" x14ac:dyDescent="0.25">
      <c r="C666" s="215"/>
      <c r="D666" s="215"/>
    </row>
    <row r="667" spans="3:4" ht="15.75" customHeight="1" x14ac:dyDescent="0.25">
      <c r="C667" s="215"/>
      <c r="D667" s="215"/>
    </row>
    <row r="668" spans="3:4" ht="15.75" customHeight="1" x14ac:dyDescent="0.25">
      <c r="C668" s="215"/>
      <c r="D668" s="215"/>
    </row>
    <row r="669" spans="3:4" ht="15.75" customHeight="1" x14ac:dyDescent="0.25">
      <c r="C669" s="215"/>
      <c r="D669" s="215"/>
    </row>
    <row r="670" spans="3:4" ht="15.75" customHeight="1" x14ac:dyDescent="0.25">
      <c r="C670" s="215"/>
      <c r="D670" s="215"/>
    </row>
    <row r="671" spans="3:4" ht="15.75" customHeight="1" x14ac:dyDescent="0.25">
      <c r="C671" s="215"/>
      <c r="D671" s="215"/>
    </row>
    <row r="672" spans="3:4" ht="15.75" customHeight="1" x14ac:dyDescent="0.25">
      <c r="C672" s="215"/>
      <c r="D672" s="215"/>
    </row>
    <row r="673" spans="3:4" ht="15.75" customHeight="1" x14ac:dyDescent="0.25">
      <c r="C673" s="215"/>
      <c r="D673" s="215"/>
    </row>
    <row r="674" spans="3:4" ht="15.75" customHeight="1" x14ac:dyDescent="0.25">
      <c r="C674" s="215"/>
      <c r="D674" s="215"/>
    </row>
    <row r="675" spans="3:4" ht="15.75" customHeight="1" x14ac:dyDescent="0.25">
      <c r="C675" s="215"/>
      <c r="D675" s="215"/>
    </row>
    <row r="676" spans="3:4" ht="15.75" customHeight="1" x14ac:dyDescent="0.25">
      <c r="C676" s="215"/>
      <c r="D676" s="215"/>
    </row>
    <row r="677" spans="3:4" ht="15.75" customHeight="1" x14ac:dyDescent="0.25">
      <c r="C677" s="215"/>
      <c r="D677" s="215"/>
    </row>
    <row r="678" spans="3:4" ht="15.75" customHeight="1" x14ac:dyDescent="0.25">
      <c r="C678" s="215"/>
      <c r="D678" s="215"/>
    </row>
    <row r="679" spans="3:4" ht="15.75" customHeight="1" x14ac:dyDescent="0.25">
      <c r="C679" s="215"/>
      <c r="D679" s="215"/>
    </row>
    <row r="680" spans="3:4" ht="15.75" customHeight="1" x14ac:dyDescent="0.25">
      <c r="C680" s="215"/>
      <c r="D680" s="215"/>
    </row>
    <row r="681" spans="3:4" ht="15.75" customHeight="1" x14ac:dyDescent="0.25">
      <c r="C681" s="215"/>
      <c r="D681" s="215"/>
    </row>
    <row r="682" spans="3:4" ht="15.75" customHeight="1" x14ac:dyDescent="0.25">
      <c r="C682" s="215"/>
      <c r="D682" s="215"/>
    </row>
    <row r="683" spans="3:4" ht="15.75" customHeight="1" x14ac:dyDescent="0.25">
      <c r="C683" s="215"/>
      <c r="D683" s="215"/>
    </row>
    <row r="684" spans="3:4" ht="15.75" customHeight="1" x14ac:dyDescent="0.25">
      <c r="C684" s="215"/>
      <c r="D684" s="215"/>
    </row>
    <row r="685" spans="3:4" ht="15.75" customHeight="1" x14ac:dyDescent="0.25">
      <c r="C685" s="215"/>
      <c r="D685" s="215"/>
    </row>
    <row r="686" spans="3:4" ht="15.75" customHeight="1" x14ac:dyDescent="0.25">
      <c r="C686" s="215"/>
      <c r="D686" s="215"/>
    </row>
    <row r="687" spans="3:4" ht="15.75" customHeight="1" x14ac:dyDescent="0.25">
      <c r="C687" s="215"/>
      <c r="D687" s="215"/>
    </row>
    <row r="688" spans="3:4" ht="15.75" customHeight="1" x14ac:dyDescent="0.25">
      <c r="C688" s="215"/>
      <c r="D688" s="215"/>
    </row>
    <row r="689" spans="3:4" ht="15.75" customHeight="1" x14ac:dyDescent="0.25">
      <c r="C689" s="215"/>
      <c r="D689" s="215"/>
    </row>
    <row r="690" spans="3:4" ht="15.75" customHeight="1" x14ac:dyDescent="0.25">
      <c r="C690" s="215"/>
      <c r="D690" s="215"/>
    </row>
    <row r="691" spans="3:4" ht="15.75" customHeight="1" x14ac:dyDescent="0.25">
      <c r="C691" s="215"/>
      <c r="D691" s="215"/>
    </row>
    <row r="692" spans="3:4" ht="15.75" customHeight="1" x14ac:dyDescent="0.25">
      <c r="C692" s="215"/>
      <c r="D692" s="215"/>
    </row>
    <row r="693" spans="3:4" ht="15.75" customHeight="1" x14ac:dyDescent="0.25">
      <c r="C693" s="215"/>
      <c r="D693" s="215"/>
    </row>
    <row r="694" spans="3:4" ht="15.75" customHeight="1" x14ac:dyDescent="0.25">
      <c r="C694" s="215"/>
      <c r="D694" s="215"/>
    </row>
    <row r="695" spans="3:4" ht="15.75" customHeight="1" x14ac:dyDescent="0.25">
      <c r="C695" s="215"/>
      <c r="D695" s="215"/>
    </row>
    <row r="696" spans="3:4" ht="15.75" customHeight="1" x14ac:dyDescent="0.25">
      <c r="C696" s="215"/>
      <c r="D696" s="215"/>
    </row>
    <row r="697" spans="3:4" ht="15.75" customHeight="1" x14ac:dyDescent="0.25">
      <c r="C697" s="215"/>
      <c r="D697" s="215"/>
    </row>
    <row r="698" spans="3:4" ht="15.75" customHeight="1" x14ac:dyDescent="0.25">
      <c r="C698" s="215"/>
      <c r="D698" s="215"/>
    </row>
    <row r="699" spans="3:4" ht="15.75" customHeight="1" x14ac:dyDescent="0.25">
      <c r="C699" s="215"/>
      <c r="D699" s="215"/>
    </row>
    <row r="700" spans="3:4" ht="15.75" customHeight="1" x14ac:dyDescent="0.25">
      <c r="C700" s="215"/>
      <c r="D700" s="215"/>
    </row>
    <row r="701" spans="3:4" ht="15.75" customHeight="1" x14ac:dyDescent="0.25">
      <c r="C701" s="215"/>
      <c r="D701" s="215"/>
    </row>
    <row r="702" spans="3:4" ht="15.75" customHeight="1" x14ac:dyDescent="0.25">
      <c r="C702" s="215"/>
      <c r="D702" s="215"/>
    </row>
    <row r="703" spans="3:4" ht="15.75" customHeight="1" x14ac:dyDescent="0.25">
      <c r="C703" s="215"/>
      <c r="D703" s="215"/>
    </row>
    <row r="704" spans="3:4" ht="15.75" customHeight="1" x14ac:dyDescent="0.25">
      <c r="C704" s="215"/>
      <c r="D704" s="215"/>
    </row>
    <row r="705" spans="3:4" ht="15.75" customHeight="1" x14ac:dyDescent="0.25">
      <c r="C705" s="215"/>
      <c r="D705" s="215"/>
    </row>
    <row r="706" spans="3:4" ht="15.75" customHeight="1" x14ac:dyDescent="0.25">
      <c r="C706" s="215"/>
      <c r="D706" s="215"/>
    </row>
    <row r="707" spans="3:4" ht="15.75" customHeight="1" x14ac:dyDescent="0.25">
      <c r="C707" s="215"/>
      <c r="D707" s="215"/>
    </row>
    <row r="708" spans="3:4" ht="15.75" customHeight="1" x14ac:dyDescent="0.25">
      <c r="C708" s="215"/>
      <c r="D708" s="215"/>
    </row>
    <row r="709" spans="3:4" ht="15.75" customHeight="1" x14ac:dyDescent="0.25">
      <c r="C709" s="215"/>
      <c r="D709" s="215"/>
    </row>
    <row r="710" spans="3:4" ht="15.75" customHeight="1" x14ac:dyDescent="0.25">
      <c r="C710" s="215"/>
      <c r="D710" s="215"/>
    </row>
    <row r="711" spans="3:4" ht="15.75" customHeight="1" x14ac:dyDescent="0.25">
      <c r="C711" s="215"/>
      <c r="D711" s="215"/>
    </row>
    <row r="712" spans="3:4" ht="15.75" customHeight="1" x14ac:dyDescent="0.25">
      <c r="C712" s="215"/>
      <c r="D712" s="215"/>
    </row>
    <row r="713" spans="3:4" ht="15.75" customHeight="1" x14ac:dyDescent="0.25">
      <c r="C713" s="215"/>
      <c r="D713" s="215"/>
    </row>
    <row r="714" spans="3:4" ht="15.75" customHeight="1" x14ac:dyDescent="0.25">
      <c r="C714" s="215"/>
      <c r="D714" s="215"/>
    </row>
    <row r="715" spans="3:4" ht="15.75" customHeight="1" x14ac:dyDescent="0.25">
      <c r="C715" s="215"/>
      <c r="D715" s="215"/>
    </row>
    <row r="716" spans="3:4" ht="15.75" customHeight="1" x14ac:dyDescent="0.25">
      <c r="C716" s="215"/>
      <c r="D716" s="215"/>
    </row>
    <row r="717" spans="3:4" ht="15.75" customHeight="1" x14ac:dyDescent="0.25">
      <c r="C717" s="215"/>
      <c r="D717" s="215"/>
    </row>
    <row r="718" spans="3:4" ht="15.75" customHeight="1" x14ac:dyDescent="0.25">
      <c r="C718" s="215"/>
      <c r="D718" s="215"/>
    </row>
    <row r="719" spans="3:4" ht="15.75" customHeight="1" x14ac:dyDescent="0.25">
      <c r="C719" s="215"/>
      <c r="D719" s="215"/>
    </row>
    <row r="720" spans="3:4" ht="15.75" customHeight="1" x14ac:dyDescent="0.25">
      <c r="C720" s="215"/>
      <c r="D720" s="215"/>
    </row>
    <row r="721" spans="3:4" ht="15.75" customHeight="1" x14ac:dyDescent="0.25">
      <c r="C721" s="215"/>
      <c r="D721" s="215"/>
    </row>
    <row r="722" spans="3:4" ht="15.75" customHeight="1" x14ac:dyDescent="0.25">
      <c r="C722" s="215"/>
      <c r="D722" s="215"/>
    </row>
    <row r="723" spans="3:4" ht="15.75" customHeight="1" x14ac:dyDescent="0.25">
      <c r="C723" s="215"/>
      <c r="D723" s="215"/>
    </row>
    <row r="724" spans="3:4" ht="15.75" customHeight="1" x14ac:dyDescent="0.25">
      <c r="C724" s="215"/>
      <c r="D724" s="215"/>
    </row>
    <row r="725" spans="3:4" ht="15.75" customHeight="1" x14ac:dyDescent="0.25">
      <c r="C725" s="215"/>
      <c r="D725" s="215"/>
    </row>
    <row r="726" spans="3:4" ht="15.75" customHeight="1" x14ac:dyDescent="0.25">
      <c r="C726" s="215"/>
      <c r="D726" s="215"/>
    </row>
    <row r="727" spans="3:4" ht="15.75" customHeight="1" x14ac:dyDescent="0.25">
      <c r="C727" s="215"/>
      <c r="D727" s="215"/>
    </row>
    <row r="728" spans="3:4" ht="15.75" customHeight="1" x14ac:dyDescent="0.25">
      <c r="C728" s="215"/>
      <c r="D728" s="215"/>
    </row>
    <row r="729" spans="3:4" ht="15.75" customHeight="1" x14ac:dyDescent="0.25">
      <c r="C729" s="215"/>
      <c r="D729" s="215"/>
    </row>
    <row r="730" spans="3:4" ht="15.75" customHeight="1" x14ac:dyDescent="0.25">
      <c r="C730" s="215"/>
      <c r="D730" s="215"/>
    </row>
    <row r="731" spans="3:4" ht="15.75" customHeight="1" x14ac:dyDescent="0.25">
      <c r="C731" s="215"/>
      <c r="D731" s="215"/>
    </row>
    <row r="732" spans="3:4" ht="15.75" customHeight="1" x14ac:dyDescent="0.25">
      <c r="C732" s="215"/>
      <c r="D732" s="215"/>
    </row>
    <row r="733" spans="3:4" ht="15.75" customHeight="1" x14ac:dyDescent="0.25">
      <c r="C733" s="215"/>
      <c r="D733" s="215"/>
    </row>
    <row r="734" spans="3:4" ht="15.75" customHeight="1" x14ac:dyDescent="0.25">
      <c r="C734" s="215"/>
      <c r="D734" s="215"/>
    </row>
    <row r="735" spans="3:4" ht="15.75" customHeight="1" x14ac:dyDescent="0.25">
      <c r="C735" s="215"/>
      <c r="D735" s="215"/>
    </row>
    <row r="736" spans="3:4" ht="15.75" customHeight="1" x14ac:dyDescent="0.25">
      <c r="C736" s="215"/>
      <c r="D736" s="215"/>
    </row>
    <row r="737" spans="3:4" ht="15.75" customHeight="1" x14ac:dyDescent="0.25">
      <c r="C737" s="215"/>
      <c r="D737" s="215"/>
    </row>
    <row r="738" spans="3:4" ht="15.75" customHeight="1" x14ac:dyDescent="0.25">
      <c r="C738" s="215"/>
      <c r="D738" s="215"/>
    </row>
    <row r="739" spans="3:4" ht="15.75" customHeight="1" x14ac:dyDescent="0.25">
      <c r="C739" s="215"/>
      <c r="D739" s="215"/>
    </row>
    <row r="740" spans="3:4" ht="15.75" customHeight="1" x14ac:dyDescent="0.25">
      <c r="C740" s="215"/>
      <c r="D740" s="215"/>
    </row>
    <row r="741" spans="3:4" ht="15.75" customHeight="1" x14ac:dyDescent="0.25">
      <c r="C741" s="215"/>
      <c r="D741" s="215"/>
    </row>
    <row r="742" spans="3:4" ht="15.75" customHeight="1" x14ac:dyDescent="0.25">
      <c r="C742" s="215"/>
      <c r="D742" s="215"/>
    </row>
    <row r="743" spans="3:4" ht="15.75" customHeight="1" x14ac:dyDescent="0.25">
      <c r="C743" s="215"/>
      <c r="D743" s="215"/>
    </row>
    <row r="744" spans="3:4" ht="15.75" customHeight="1" x14ac:dyDescent="0.25">
      <c r="C744" s="215"/>
      <c r="D744" s="215"/>
    </row>
    <row r="745" spans="3:4" ht="15.75" customHeight="1" x14ac:dyDescent="0.25">
      <c r="C745" s="215"/>
      <c r="D745" s="215"/>
    </row>
    <row r="746" spans="3:4" ht="15.75" customHeight="1" x14ac:dyDescent="0.25">
      <c r="C746" s="215"/>
      <c r="D746" s="215"/>
    </row>
    <row r="747" spans="3:4" ht="15.75" customHeight="1" x14ac:dyDescent="0.25">
      <c r="C747" s="215"/>
      <c r="D747" s="215"/>
    </row>
    <row r="748" spans="3:4" ht="15.75" customHeight="1" x14ac:dyDescent="0.25">
      <c r="C748" s="215"/>
      <c r="D748" s="215"/>
    </row>
    <row r="749" spans="3:4" ht="15.75" customHeight="1" x14ac:dyDescent="0.25">
      <c r="C749" s="215"/>
      <c r="D749" s="215"/>
    </row>
    <row r="750" spans="3:4" ht="15.75" customHeight="1" x14ac:dyDescent="0.25">
      <c r="C750" s="215"/>
      <c r="D750" s="215"/>
    </row>
    <row r="751" spans="3:4" ht="15.75" customHeight="1" x14ac:dyDescent="0.25">
      <c r="C751" s="215"/>
      <c r="D751" s="215"/>
    </row>
    <row r="752" spans="3:4" ht="15.75" customHeight="1" x14ac:dyDescent="0.25">
      <c r="C752" s="215"/>
      <c r="D752" s="215"/>
    </row>
    <row r="753" spans="3:4" ht="15.75" customHeight="1" x14ac:dyDescent="0.25">
      <c r="C753" s="215"/>
      <c r="D753" s="215"/>
    </row>
    <row r="754" spans="3:4" ht="15.75" customHeight="1" x14ac:dyDescent="0.25">
      <c r="C754" s="215"/>
      <c r="D754" s="215"/>
    </row>
    <row r="755" spans="3:4" ht="15.75" customHeight="1" x14ac:dyDescent="0.25">
      <c r="C755" s="215"/>
      <c r="D755" s="215"/>
    </row>
    <row r="756" spans="3:4" ht="15.75" customHeight="1" x14ac:dyDescent="0.25">
      <c r="C756" s="215"/>
      <c r="D756" s="215"/>
    </row>
    <row r="757" spans="3:4" ht="15.75" customHeight="1" x14ac:dyDescent="0.25">
      <c r="C757" s="215"/>
      <c r="D757" s="215"/>
    </row>
    <row r="758" spans="3:4" ht="15.75" customHeight="1" x14ac:dyDescent="0.25">
      <c r="C758" s="215"/>
      <c r="D758" s="215"/>
    </row>
    <row r="759" spans="3:4" ht="15.75" customHeight="1" x14ac:dyDescent="0.25">
      <c r="C759" s="215"/>
      <c r="D759" s="215"/>
    </row>
    <row r="760" spans="3:4" ht="15.75" customHeight="1" x14ac:dyDescent="0.25">
      <c r="C760" s="215"/>
      <c r="D760" s="215"/>
    </row>
    <row r="761" spans="3:4" ht="15.75" customHeight="1" x14ac:dyDescent="0.25">
      <c r="C761" s="215"/>
      <c r="D761" s="215"/>
    </row>
    <row r="762" spans="3:4" ht="15.75" customHeight="1" x14ac:dyDescent="0.25">
      <c r="C762" s="215"/>
      <c r="D762" s="215"/>
    </row>
    <row r="763" spans="3:4" ht="15.75" customHeight="1" x14ac:dyDescent="0.25">
      <c r="C763" s="215"/>
      <c r="D763" s="215"/>
    </row>
    <row r="764" spans="3:4" ht="15.75" customHeight="1" x14ac:dyDescent="0.25">
      <c r="C764" s="215"/>
      <c r="D764" s="215"/>
    </row>
    <row r="765" spans="3:4" ht="15.75" customHeight="1" x14ac:dyDescent="0.25">
      <c r="C765" s="215"/>
      <c r="D765" s="215"/>
    </row>
    <row r="766" spans="3:4" ht="15.75" customHeight="1" x14ac:dyDescent="0.25">
      <c r="C766" s="215"/>
      <c r="D766" s="215"/>
    </row>
    <row r="767" spans="3:4" ht="15.75" customHeight="1" x14ac:dyDescent="0.25">
      <c r="C767" s="215"/>
      <c r="D767" s="215"/>
    </row>
    <row r="768" spans="3:4" ht="15.75" customHeight="1" x14ac:dyDescent="0.25">
      <c r="C768" s="215"/>
      <c r="D768" s="215"/>
    </row>
    <row r="769" spans="3:4" ht="15.75" customHeight="1" x14ac:dyDescent="0.25">
      <c r="C769" s="215"/>
      <c r="D769" s="215"/>
    </row>
    <row r="770" spans="3:4" ht="15.75" customHeight="1" x14ac:dyDescent="0.25">
      <c r="C770" s="215"/>
      <c r="D770" s="215"/>
    </row>
    <row r="771" spans="3:4" ht="15.75" customHeight="1" x14ac:dyDescent="0.25">
      <c r="C771" s="215"/>
      <c r="D771" s="215"/>
    </row>
    <row r="772" spans="3:4" ht="15.75" customHeight="1" x14ac:dyDescent="0.25">
      <c r="C772" s="215"/>
      <c r="D772" s="215"/>
    </row>
    <row r="773" spans="3:4" ht="15.75" customHeight="1" x14ac:dyDescent="0.25">
      <c r="C773" s="215"/>
      <c r="D773" s="215"/>
    </row>
    <row r="774" spans="3:4" ht="15.75" customHeight="1" x14ac:dyDescent="0.25">
      <c r="C774" s="215"/>
      <c r="D774" s="215"/>
    </row>
    <row r="775" spans="3:4" ht="15.75" customHeight="1" x14ac:dyDescent="0.25">
      <c r="C775" s="215"/>
      <c r="D775" s="215"/>
    </row>
    <row r="776" spans="3:4" ht="15.75" customHeight="1" x14ac:dyDescent="0.25">
      <c r="C776" s="215"/>
      <c r="D776" s="215"/>
    </row>
    <row r="777" spans="3:4" ht="15.75" customHeight="1" x14ac:dyDescent="0.25">
      <c r="C777" s="215"/>
      <c r="D777" s="215"/>
    </row>
    <row r="778" spans="3:4" ht="15.75" customHeight="1" x14ac:dyDescent="0.25">
      <c r="C778" s="215"/>
      <c r="D778" s="215"/>
    </row>
    <row r="779" spans="3:4" ht="15.75" customHeight="1" x14ac:dyDescent="0.25">
      <c r="C779" s="215"/>
      <c r="D779" s="215"/>
    </row>
    <row r="780" spans="3:4" ht="15.75" customHeight="1" x14ac:dyDescent="0.25">
      <c r="C780" s="215"/>
      <c r="D780" s="215"/>
    </row>
    <row r="781" spans="3:4" ht="15.75" customHeight="1" x14ac:dyDescent="0.25">
      <c r="C781" s="215"/>
      <c r="D781" s="215"/>
    </row>
    <row r="782" spans="3:4" ht="15.75" customHeight="1" x14ac:dyDescent="0.25">
      <c r="C782" s="215"/>
      <c r="D782" s="215"/>
    </row>
    <row r="783" spans="3:4" ht="15.75" customHeight="1" x14ac:dyDescent="0.25">
      <c r="C783" s="215"/>
      <c r="D783" s="215"/>
    </row>
    <row r="784" spans="3:4" ht="15.75" customHeight="1" x14ac:dyDescent="0.25">
      <c r="C784" s="215"/>
      <c r="D784" s="215"/>
    </row>
    <row r="785" spans="3:4" ht="15.75" customHeight="1" x14ac:dyDescent="0.25">
      <c r="C785" s="215"/>
      <c r="D785" s="215"/>
    </row>
    <row r="786" spans="3:4" ht="15.75" customHeight="1" x14ac:dyDescent="0.25">
      <c r="C786" s="215"/>
      <c r="D786" s="215"/>
    </row>
    <row r="787" spans="3:4" ht="15.75" customHeight="1" x14ac:dyDescent="0.25">
      <c r="C787" s="215"/>
      <c r="D787" s="215"/>
    </row>
    <row r="788" spans="3:4" ht="15.75" customHeight="1" x14ac:dyDescent="0.25">
      <c r="C788" s="215"/>
      <c r="D788" s="215"/>
    </row>
    <row r="789" spans="3:4" ht="15.75" customHeight="1" x14ac:dyDescent="0.25">
      <c r="C789" s="215"/>
      <c r="D789" s="215"/>
    </row>
    <row r="790" spans="3:4" ht="15.75" customHeight="1" x14ac:dyDescent="0.25">
      <c r="C790" s="215"/>
      <c r="D790" s="215"/>
    </row>
    <row r="791" spans="3:4" ht="15.75" customHeight="1" x14ac:dyDescent="0.25">
      <c r="C791" s="215"/>
      <c r="D791" s="215"/>
    </row>
    <row r="792" spans="3:4" ht="15.75" customHeight="1" x14ac:dyDescent="0.25">
      <c r="C792" s="215"/>
      <c r="D792" s="215"/>
    </row>
    <row r="793" spans="3:4" ht="15.75" customHeight="1" x14ac:dyDescent="0.25">
      <c r="C793" s="215"/>
      <c r="D793" s="215"/>
    </row>
    <row r="794" spans="3:4" ht="15.75" customHeight="1" x14ac:dyDescent="0.25">
      <c r="C794" s="215"/>
      <c r="D794" s="215"/>
    </row>
    <row r="795" spans="3:4" ht="15.75" customHeight="1" x14ac:dyDescent="0.25">
      <c r="C795" s="215"/>
      <c r="D795" s="215"/>
    </row>
    <row r="796" spans="3:4" ht="15.75" customHeight="1" x14ac:dyDescent="0.25">
      <c r="C796" s="215"/>
      <c r="D796" s="215"/>
    </row>
    <row r="797" spans="3:4" ht="15.75" customHeight="1" x14ac:dyDescent="0.25">
      <c r="C797" s="215"/>
      <c r="D797" s="215"/>
    </row>
    <row r="798" spans="3:4" ht="15.75" customHeight="1" x14ac:dyDescent="0.25">
      <c r="C798" s="215"/>
      <c r="D798" s="215"/>
    </row>
    <row r="799" spans="3:4" ht="15.75" customHeight="1" x14ac:dyDescent="0.25">
      <c r="C799" s="215"/>
      <c r="D799" s="215"/>
    </row>
    <row r="800" spans="3:4" ht="15.75" customHeight="1" x14ac:dyDescent="0.25">
      <c r="C800" s="215"/>
      <c r="D800" s="215"/>
    </row>
    <row r="801" spans="3:4" ht="15.75" customHeight="1" x14ac:dyDescent="0.25">
      <c r="C801" s="215"/>
      <c r="D801" s="215"/>
    </row>
    <row r="802" spans="3:4" ht="15.75" customHeight="1" x14ac:dyDescent="0.25">
      <c r="C802" s="215"/>
      <c r="D802" s="215"/>
    </row>
    <row r="803" spans="3:4" ht="15.75" customHeight="1" x14ac:dyDescent="0.25">
      <c r="C803" s="215"/>
      <c r="D803" s="215"/>
    </row>
    <row r="804" spans="3:4" ht="15.75" customHeight="1" x14ac:dyDescent="0.25">
      <c r="C804" s="215"/>
      <c r="D804" s="215"/>
    </row>
    <row r="805" spans="3:4" ht="15.75" customHeight="1" x14ac:dyDescent="0.25">
      <c r="C805" s="215"/>
      <c r="D805" s="215"/>
    </row>
    <row r="806" spans="3:4" ht="15.75" customHeight="1" x14ac:dyDescent="0.25">
      <c r="C806" s="215"/>
      <c r="D806" s="215"/>
    </row>
    <row r="807" spans="3:4" ht="15.75" customHeight="1" x14ac:dyDescent="0.25">
      <c r="C807" s="215"/>
      <c r="D807" s="215"/>
    </row>
    <row r="808" spans="3:4" ht="15.75" customHeight="1" x14ac:dyDescent="0.25">
      <c r="C808" s="215"/>
      <c r="D808" s="215"/>
    </row>
    <row r="809" spans="3:4" ht="15.75" customHeight="1" x14ac:dyDescent="0.25">
      <c r="C809" s="215"/>
      <c r="D809" s="215"/>
    </row>
    <row r="810" spans="3:4" ht="15.75" customHeight="1" x14ac:dyDescent="0.25">
      <c r="C810" s="215"/>
      <c r="D810" s="215"/>
    </row>
    <row r="811" spans="3:4" ht="15.75" customHeight="1" x14ac:dyDescent="0.25">
      <c r="C811" s="215"/>
      <c r="D811" s="215"/>
    </row>
    <row r="812" spans="3:4" ht="15.75" customHeight="1" x14ac:dyDescent="0.25">
      <c r="C812" s="215"/>
      <c r="D812" s="215"/>
    </row>
    <row r="813" spans="3:4" ht="15.75" customHeight="1" x14ac:dyDescent="0.25">
      <c r="C813" s="215"/>
      <c r="D813" s="215"/>
    </row>
    <row r="814" spans="3:4" ht="15.75" customHeight="1" x14ac:dyDescent="0.25">
      <c r="C814" s="215"/>
      <c r="D814" s="215"/>
    </row>
    <row r="815" spans="3:4" ht="15.75" customHeight="1" x14ac:dyDescent="0.25">
      <c r="C815" s="215"/>
      <c r="D815" s="215"/>
    </row>
    <row r="816" spans="3:4" ht="15.75" customHeight="1" x14ac:dyDescent="0.25">
      <c r="C816" s="215"/>
      <c r="D816" s="215"/>
    </row>
    <row r="817" spans="3:4" ht="15.75" customHeight="1" x14ac:dyDescent="0.25">
      <c r="C817" s="215"/>
      <c r="D817" s="215"/>
    </row>
    <row r="818" spans="3:4" ht="15.75" customHeight="1" x14ac:dyDescent="0.25">
      <c r="C818" s="215"/>
      <c r="D818" s="215"/>
    </row>
    <row r="819" spans="3:4" ht="15.75" customHeight="1" x14ac:dyDescent="0.25">
      <c r="C819" s="215"/>
      <c r="D819" s="215"/>
    </row>
    <row r="820" spans="3:4" ht="15.75" customHeight="1" x14ac:dyDescent="0.25">
      <c r="C820" s="215"/>
      <c r="D820" s="215"/>
    </row>
    <row r="821" spans="3:4" ht="15.75" customHeight="1" x14ac:dyDescent="0.25">
      <c r="C821" s="215"/>
      <c r="D821" s="215"/>
    </row>
    <row r="822" spans="3:4" ht="15.75" customHeight="1" x14ac:dyDescent="0.25">
      <c r="C822" s="215"/>
      <c r="D822" s="215"/>
    </row>
    <row r="823" spans="3:4" ht="15.75" customHeight="1" x14ac:dyDescent="0.25">
      <c r="C823" s="215"/>
      <c r="D823" s="215"/>
    </row>
    <row r="824" spans="3:4" ht="15.75" customHeight="1" x14ac:dyDescent="0.25">
      <c r="C824" s="215"/>
      <c r="D824" s="215"/>
    </row>
    <row r="825" spans="3:4" ht="15.75" customHeight="1" x14ac:dyDescent="0.25">
      <c r="C825" s="215"/>
      <c r="D825" s="215"/>
    </row>
    <row r="826" spans="3:4" ht="15.75" customHeight="1" x14ac:dyDescent="0.25">
      <c r="C826" s="215"/>
      <c r="D826" s="215"/>
    </row>
    <row r="827" spans="3:4" ht="15.75" customHeight="1" x14ac:dyDescent="0.25">
      <c r="C827" s="215"/>
      <c r="D827" s="215"/>
    </row>
    <row r="828" spans="3:4" ht="15.75" customHeight="1" x14ac:dyDescent="0.25">
      <c r="C828" s="215"/>
      <c r="D828" s="215"/>
    </row>
    <row r="829" spans="3:4" ht="15.75" customHeight="1" x14ac:dyDescent="0.25">
      <c r="C829" s="215"/>
      <c r="D829" s="215"/>
    </row>
    <row r="830" spans="3:4" ht="15.75" customHeight="1" x14ac:dyDescent="0.25">
      <c r="C830" s="215"/>
      <c r="D830" s="215"/>
    </row>
    <row r="831" spans="3:4" ht="15.75" customHeight="1" x14ac:dyDescent="0.25">
      <c r="C831" s="215"/>
      <c r="D831" s="215"/>
    </row>
    <row r="832" spans="3:4" ht="15.75" customHeight="1" x14ac:dyDescent="0.25">
      <c r="C832" s="215"/>
      <c r="D832" s="215"/>
    </row>
    <row r="833" spans="3:4" ht="15.75" customHeight="1" x14ac:dyDescent="0.25">
      <c r="C833" s="215"/>
      <c r="D833" s="215"/>
    </row>
    <row r="834" spans="3:4" ht="15.75" customHeight="1" x14ac:dyDescent="0.25">
      <c r="C834" s="215"/>
      <c r="D834" s="215"/>
    </row>
    <row r="835" spans="3:4" ht="15.75" customHeight="1" x14ac:dyDescent="0.25">
      <c r="C835" s="215"/>
      <c r="D835" s="215"/>
    </row>
    <row r="836" spans="3:4" ht="15.75" customHeight="1" x14ac:dyDescent="0.25">
      <c r="C836" s="215"/>
      <c r="D836" s="215"/>
    </row>
    <row r="837" spans="3:4" ht="15.75" customHeight="1" x14ac:dyDescent="0.25">
      <c r="C837" s="215"/>
      <c r="D837" s="215"/>
    </row>
    <row r="838" spans="3:4" ht="15.75" customHeight="1" x14ac:dyDescent="0.25">
      <c r="C838" s="215"/>
      <c r="D838" s="215"/>
    </row>
    <row r="839" spans="3:4" ht="15.75" customHeight="1" x14ac:dyDescent="0.25">
      <c r="C839" s="215"/>
      <c r="D839" s="215"/>
    </row>
    <row r="840" spans="3:4" ht="15.75" customHeight="1" x14ac:dyDescent="0.25">
      <c r="C840" s="215"/>
      <c r="D840" s="215"/>
    </row>
    <row r="841" spans="3:4" ht="15.75" customHeight="1" x14ac:dyDescent="0.25">
      <c r="C841" s="215"/>
      <c r="D841" s="215"/>
    </row>
    <row r="842" spans="3:4" ht="15.75" customHeight="1" x14ac:dyDescent="0.25">
      <c r="C842" s="215"/>
      <c r="D842" s="215"/>
    </row>
    <row r="843" spans="3:4" ht="15.75" customHeight="1" x14ac:dyDescent="0.25">
      <c r="C843" s="215"/>
      <c r="D843" s="215"/>
    </row>
    <row r="844" spans="3:4" ht="15.75" customHeight="1" x14ac:dyDescent="0.25">
      <c r="C844" s="215"/>
      <c r="D844" s="215"/>
    </row>
    <row r="845" spans="3:4" ht="15.75" customHeight="1" x14ac:dyDescent="0.25">
      <c r="C845" s="215"/>
      <c r="D845" s="215"/>
    </row>
    <row r="846" spans="3:4" ht="15.75" customHeight="1" x14ac:dyDescent="0.25">
      <c r="C846" s="215"/>
      <c r="D846" s="215"/>
    </row>
    <row r="847" spans="3:4" ht="15.75" customHeight="1" x14ac:dyDescent="0.25">
      <c r="C847" s="215"/>
      <c r="D847" s="215"/>
    </row>
    <row r="848" spans="3:4" ht="15.75" customHeight="1" x14ac:dyDescent="0.25">
      <c r="C848" s="215"/>
      <c r="D848" s="215"/>
    </row>
    <row r="849" spans="3:4" ht="15.75" customHeight="1" x14ac:dyDescent="0.25">
      <c r="C849" s="215"/>
      <c r="D849" s="215"/>
    </row>
    <row r="850" spans="3:4" ht="15.75" customHeight="1" x14ac:dyDescent="0.25">
      <c r="C850" s="215"/>
      <c r="D850" s="215"/>
    </row>
    <row r="851" spans="3:4" ht="15.75" customHeight="1" x14ac:dyDescent="0.25">
      <c r="C851" s="215"/>
      <c r="D851" s="215"/>
    </row>
    <row r="852" spans="3:4" ht="15.75" customHeight="1" x14ac:dyDescent="0.25">
      <c r="C852" s="215"/>
      <c r="D852" s="215"/>
    </row>
    <row r="853" spans="3:4" ht="15.75" customHeight="1" x14ac:dyDescent="0.25">
      <c r="C853" s="215"/>
      <c r="D853" s="215"/>
    </row>
    <row r="854" spans="3:4" ht="15.75" customHeight="1" x14ac:dyDescent="0.25">
      <c r="C854" s="215"/>
      <c r="D854" s="215"/>
    </row>
    <row r="855" spans="3:4" ht="15.75" customHeight="1" x14ac:dyDescent="0.25">
      <c r="C855" s="215"/>
      <c r="D855" s="215"/>
    </row>
    <row r="856" spans="3:4" ht="15.75" customHeight="1" x14ac:dyDescent="0.25">
      <c r="C856" s="215"/>
      <c r="D856" s="215"/>
    </row>
    <row r="857" spans="3:4" ht="15.75" customHeight="1" x14ac:dyDescent="0.25">
      <c r="C857" s="215"/>
      <c r="D857" s="215"/>
    </row>
    <row r="858" spans="3:4" ht="15.75" customHeight="1" x14ac:dyDescent="0.25">
      <c r="C858" s="215"/>
      <c r="D858" s="215"/>
    </row>
    <row r="859" spans="3:4" ht="15.75" customHeight="1" x14ac:dyDescent="0.25">
      <c r="C859" s="215"/>
      <c r="D859" s="215"/>
    </row>
    <row r="860" spans="3:4" ht="15.75" customHeight="1" x14ac:dyDescent="0.25">
      <c r="C860" s="215"/>
      <c r="D860" s="215"/>
    </row>
    <row r="861" spans="3:4" ht="15.75" customHeight="1" x14ac:dyDescent="0.25">
      <c r="C861" s="215"/>
      <c r="D861" s="215"/>
    </row>
    <row r="862" spans="3:4" ht="15.75" customHeight="1" x14ac:dyDescent="0.25">
      <c r="C862" s="215"/>
      <c r="D862" s="215"/>
    </row>
    <row r="863" spans="3:4" ht="15.75" customHeight="1" x14ac:dyDescent="0.25">
      <c r="C863" s="215"/>
      <c r="D863" s="215"/>
    </row>
    <row r="864" spans="3:4" ht="15.75" customHeight="1" x14ac:dyDescent="0.25">
      <c r="C864" s="215"/>
      <c r="D864" s="215"/>
    </row>
    <row r="865" spans="3:4" ht="15.75" customHeight="1" x14ac:dyDescent="0.25">
      <c r="C865" s="215"/>
      <c r="D865" s="215"/>
    </row>
    <row r="866" spans="3:4" ht="15.75" customHeight="1" x14ac:dyDescent="0.25">
      <c r="C866" s="215"/>
      <c r="D866" s="215"/>
    </row>
    <row r="867" spans="3:4" ht="15.75" customHeight="1" x14ac:dyDescent="0.25">
      <c r="C867" s="215"/>
      <c r="D867" s="215"/>
    </row>
    <row r="868" spans="3:4" ht="15.75" customHeight="1" x14ac:dyDescent="0.25">
      <c r="C868" s="215"/>
      <c r="D868" s="215"/>
    </row>
    <row r="869" spans="3:4" ht="15.75" customHeight="1" x14ac:dyDescent="0.25">
      <c r="C869" s="215"/>
      <c r="D869" s="215"/>
    </row>
    <row r="870" spans="3:4" ht="15.75" customHeight="1" x14ac:dyDescent="0.25">
      <c r="C870" s="215"/>
      <c r="D870" s="215"/>
    </row>
    <row r="871" spans="3:4" ht="15.75" customHeight="1" x14ac:dyDescent="0.25">
      <c r="C871" s="215"/>
      <c r="D871" s="215"/>
    </row>
    <row r="872" spans="3:4" ht="15.75" customHeight="1" x14ac:dyDescent="0.25">
      <c r="C872" s="215"/>
      <c r="D872" s="215"/>
    </row>
    <row r="873" spans="3:4" ht="15.75" customHeight="1" x14ac:dyDescent="0.25">
      <c r="C873" s="215"/>
      <c r="D873" s="215"/>
    </row>
    <row r="874" spans="3:4" ht="15.75" customHeight="1" x14ac:dyDescent="0.25">
      <c r="C874" s="215"/>
      <c r="D874" s="215"/>
    </row>
    <row r="875" spans="3:4" ht="15.75" customHeight="1" x14ac:dyDescent="0.25">
      <c r="C875" s="215"/>
      <c r="D875" s="215"/>
    </row>
    <row r="876" spans="3:4" ht="15.75" customHeight="1" x14ac:dyDescent="0.25">
      <c r="C876" s="215"/>
      <c r="D876" s="215"/>
    </row>
    <row r="877" spans="3:4" ht="15.75" customHeight="1" x14ac:dyDescent="0.25">
      <c r="C877" s="215"/>
      <c r="D877" s="215"/>
    </row>
    <row r="878" spans="3:4" ht="15.75" customHeight="1" x14ac:dyDescent="0.25">
      <c r="C878" s="215"/>
      <c r="D878" s="215"/>
    </row>
    <row r="879" spans="3:4" ht="15.75" customHeight="1" x14ac:dyDescent="0.25">
      <c r="C879" s="215"/>
      <c r="D879" s="215"/>
    </row>
    <row r="880" spans="3:4" ht="15.75" customHeight="1" x14ac:dyDescent="0.25">
      <c r="C880" s="215"/>
      <c r="D880" s="215"/>
    </row>
    <row r="881" spans="3:4" ht="15.75" customHeight="1" x14ac:dyDescent="0.25">
      <c r="C881" s="215"/>
      <c r="D881" s="215"/>
    </row>
    <row r="882" spans="3:4" ht="15.75" customHeight="1" x14ac:dyDescent="0.25">
      <c r="C882" s="215"/>
      <c r="D882" s="215"/>
    </row>
    <row r="883" spans="3:4" ht="15.75" customHeight="1" x14ac:dyDescent="0.25">
      <c r="C883" s="215"/>
      <c r="D883" s="215"/>
    </row>
    <row r="884" spans="3:4" ht="15.75" customHeight="1" x14ac:dyDescent="0.25">
      <c r="C884" s="215"/>
      <c r="D884" s="215"/>
    </row>
    <row r="885" spans="3:4" ht="15.75" customHeight="1" x14ac:dyDescent="0.25">
      <c r="C885" s="215"/>
      <c r="D885" s="215"/>
    </row>
    <row r="886" spans="3:4" ht="15.75" customHeight="1" x14ac:dyDescent="0.25">
      <c r="C886" s="215"/>
      <c r="D886" s="215"/>
    </row>
    <row r="887" spans="3:4" ht="15.75" customHeight="1" x14ac:dyDescent="0.25">
      <c r="C887" s="215"/>
      <c r="D887" s="215"/>
    </row>
    <row r="888" spans="3:4" ht="15.75" customHeight="1" x14ac:dyDescent="0.25">
      <c r="C888" s="215"/>
      <c r="D888" s="215"/>
    </row>
    <row r="889" spans="3:4" ht="15.75" customHeight="1" x14ac:dyDescent="0.25">
      <c r="C889" s="215"/>
      <c r="D889" s="215"/>
    </row>
    <row r="890" spans="3:4" ht="15.75" customHeight="1" x14ac:dyDescent="0.25">
      <c r="C890" s="215"/>
      <c r="D890" s="215"/>
    </row>
    <row r="891" spans="3:4" ht="15.75" customHeight="1" x14ac:dyDescent="0.25">
      <c r="C891" s="215"/>
      <c r="D891" s="215"/>
    </row>
    <row r="892" spans="3:4" ht="15.75" customHeight="1" x14ac:dyDescent="0.25">
      <c r="C892" s="215"/>
      <c r="D892" s="215"/>
    </row>
    <row r="893" spans="3:4" ht="15.75" customHeight="1" x14ac:dyDescent="0.25">
      <c r="C893" s="215"/>
      <c r="D893" s="215"/>
    </row>
    <row r="894" spans="3:4" ht="15.75" customHeight="1" x14ac:dyDescent="0.25">
      <c r="C894" s="215"/>
      <c r="D894" s="215"/>
    </row>
    <row r="895" spans="3:4" ht="15.75" customHeight="1" x14ac:dyDescent="0.25">
      <c r="C895" s="215"/>
      <c r="D895" s="215"/>
    </row>
    <row r="896" spans="3:4" ht="15.75" customHeight="1" x14ac:dyDescent="0.25">
      <c r="C896" s="215"/>
      <c r="D896" s="215"/>
    </row>
    <row r="897" spans="3:4" ht="15.75" customHeight="1" x14ac:dyDescent="0.25">
      <c r="C897" s="215"/>
      <c r="D897" s="215"/>
    </row>
    <row r="898" spans="3:4" ht="15.75" customHeight="1" x14ac:dyDescent="0.25">
      <c r="C898" s="215"/>
      <c r="D898" s="215"/>
    </row>
    <row r="899" spans="3:4" ht="15.75" customHeight="1" x14ac:dyDescent="0.25">
      <c r="C899" s="215"/>
      <c r="D899" s="215"/>
    </row>
    <row r="900" spans="3:4" ht="15.75" customHeight="1" x14ac:dyDescent="0.25">
      <c r="C900" s="215"/>
      <c r="D900" s="215"/>
    </row>
    <row r="901" spans="3:4" ht="15.75" customHeight="1" x14ac:dyDescent="0.25">
      <c r="C901" s="215"/>
      <c r="D901" s="215"/>
    </row>
    <row r="902" spans="3:4" ht="15.75" customHeight="1" x14ac:dyDescent="0.25">
      <c r="C902" s="215"/>
      <c r="D902" s="215"/>
    </row>
    <row r="903" spans="3:4" ht="15.75" customHeight="1" x14ac:dyDescent="0.25">
      <c r="C903" s="215"/>
      <c r="D903" s="215"/>
    </row>
    <row r="904" spans="3:4" ht="15.75" customHeight="1" x14ac:dyDescent="0.25">
      <c r="C904" s="215"/>
      <c r="D904" s="215"/>
    </row>
    <row r="905" spans="3:4" ht="15.75" customHeight="1" x14ac:dyDescent="0.25">
      <c r="C905" s="215"/>
      <c r="D905" s="215"/>
    </row>
    <row r="906" spans="3:4" ht="15.75" customHeight="1" x14ac:dyDescent="0.25">
      <c r="C906" s="215"/>
      <c r="D906" s="215"/>
    </row>
    <row r="907" spans="3:4" ht="15.75" customHeight="1" x14ac:dyDescent="0.25">
      <c r="C907" s="215"/>
      <c r="D907" s="215"/>
    </row>
    <row r="908" spans="3:4" ht="15.75" customHeight="1" x14ac:dyDescent="0.25">
      <c r="C908" s="215"/>
      <c r="D908" s="215"/>
    </row>
    <row r="909" spans="3:4" ht="15.75" customHeight="1" x14ac:dyDescent="0.25">
      <c r="C909" s="215"/>
      <c r="D909" s="215"/>
    </row>
    <row r="910" spans="3:4" ht="15.75" customHeight="1" x14ac:dyDescent="0.25">
      <c r="C910" s="215"/>
      <c r="D910" s="215"/>
    </row>
    <row r="911" spans="3:4" ht="15.75" customHeight="1" x14ac:dyDescent="0.25">
      <c r="C911" s="215"/>
      <c r="D911" s="215"/>
    </row>
    <row r="912" spans="3:4" ht="15.75" customHeight="1" x14ac:dyDescent="0.25">
      <c r="C912" s="215"/>
      <c r="D912" s="215"/>
    </row>
    <row r="913" spans="3:4" ht="15.75" customHeight="1" x14ac:dyDescent="0.25">
      <c r="C913" s="215"/>
      <c r="D913" s="215"/>
    </row>
    <row r="914" spans="3:4" ht="15.75" customHeight="1" x14ac:dyDescent="0.25">
      <c r="C914" s="215"/>
      <c r="D914" s="215"/>
    </row>
    <row r="915" spans="3:4" ht="15.75" customHeight="1" x14ac:dyDescent="0.25">
      <c r="C915" s="215"/>
      <c r="D915" s="215"/>
    </row>
    <row r="916" spans="3:4" ht="15.75" customHeight="1" x14ac:dyDescent="0.25">
      <c r="C916" s="215"/>
      <c r="D916" s="215"/>
    </row>
    <row r="917" spans="3:4" ht="15.75" customHeight="1" x14ac:dyDescent="0.25">
      <c r="C917" s="215"/>
      <c r="D917" s="215"/>
    </row>
    <row r="918" spans="3:4" ht="15.75" customHeight="1" x14ac:dyDescent="0.25">
      <c r="C918" s="215"/>
      <c r="D918" s="215"/>
    </row>
    <row r="919" spans="3:4" ht="15.75" customHeight="1" x14ac:dyDescent="0.25">
      <c r="C919" s="215"/>
      <c r="D919" s="215"/>
    </row>
    <row r="920" spans="3:4" ht="15.75" customHeight="1" x14ac:dyDescent="0.25">
      <c r="C920" s="215"/>
      <c r="D920" s="215"/>
    </row>
    <row r="921" spans="3:4" ht="15.75" customHeight="1" x14ac:dyDescent="0.25">
      <c r="C921" s="215"/>
      <c r="D921" s="215"/>
    </row>
    <row r="922" spans="3:4" ht="15.75" customHeight="1" x14ac:dyDescent="0.25">
      <c r="C922" s="215"/>
      <c r="D922" s="215"/>
    </row>
    <row r="923" spans="3:4" ht="15.75" customHeight="1" x14ac:dyDescent="0.25">
      <c r="C923" s="215"/>
      <c r="D923" s="215"/>
    </row>
    <row r="924" spans="3:4" ht="15.75" customHeight="1" x14ac:dyDescent="0.25">
      <c r="C924" s="215"/>
      <c r="D924" s="215"/>
    </row>
    <row r="925" spans="3:4" ht="15.75" customHeight="1" x14ac:dyDescent="0.25">
      <c r="C925" s="215"/>
      <c r="D925" s="215"/>
    </row>
    <row r="926" spans="3:4" ht="15.75" customHeight="1" x14ac:dyDescent="0.25">
      <c r="C926" s="215"/>
      <c r="D926" s="215"/>
    </row>
    <row r="927" spans="3:4" ht="15.75" customHeight="1" x14ac:dyDescent="0.25">
      <c r="C927" s="215"/>
      <c r="D927" s="215"/>
    </row>
    <row r="928" spans="3:4" ht="15.75" customHeight="1" x14ac:dyDescent="0.25">
      <c r="C928" s="215"/>
      <c r="D928" s="215"/>
    </row>
    <row r="929" spans="3:4" ht="15.75" customHeight="1" x14ac:dyDescent="0.25">
      <c r="C929" s="215"/>
      <c r="D929" s="215"/>
    </row>
    <row r="930" spans="3:4" ht="15.75" customHeight="1" x14ac:dyDescent="0.25">
      <c r="C930" s="215"/>
      <c r="D930" s="215"/>
    </row>
    <row r="931" spans="3:4" ht="15.75" customHeight="1" x14ac:dyDescent="0.25">
      <c r="C931" s="215"/>
      <c r="D931" s="215"/>
    </row>
    <row r="932" spans="3:4" ht="15.75" customHeight="1" x14ac:dyDescent="0.25">
      <c r="C932" s="215"/>
      <c r="D932" s="215"/>
    </row>
    <row r="933" spans="3:4" ht="15.75" customHeight="1" x14ac:dyDescent="0.25">
      <c r="C933" s="215"/>
      <c r="D933" s="215"/>
    </row>
    <row r="934" spans="3:4" ht="15.75" customHeight="1" x14ac:dyDescent="0.25">
      <c r="C934" s="215"/>
      <c r="D934" s="215"/>
    </row>
    <row r="935" spans="3:4" ht="15.75" customHeight="1" x14ac:dyDescent="0.25">
      <c r="C935" s="215"/>
      <c r="D935" s="215"/>
    </row>
    <row r="936" spans="3:4" ht="15.75" customHeight="1" x14ac:dyDescent="0.25">
      <c r="C936" s="215"/>
      <c r="D936" s="215"/>
    </row>
    <row r="937" spans="3:4" ht="15.75" customHeight="1" x14ac:dyDescent="0.25">
      <c r="C937" s="215"/>
      <c r="D937" s="215"/>
    </row>
    <row r="938" spans="3:4" ht="15.75" customHeight="1" x14ac:dyDescent="0.25">
      <c r="C938" s="215"/>
      <c r="D938" s="215"/>
    </row>
    <row r="939" spans="3:4" ht="15.75" customHeight="1" x14ac:dyDescent="0.25">
      <c r="C939" s="215"/>
      <c r="D939" s="215"/>
    </row>
    <row r="940" spans="3:4" ht="15.75" customHeight="1" x14ac:dyDescent="0.25">
      <c r="C940" s="215"/>
      <c r="D940" s="215"/>
    </row>
    <row r="941" spans="3:4" ht="15.75" customHeight="1" x14ac:dyDescent="0.25">
      <c r="C941" s="215"/>
      <c r="D941" s="215"/>
    </row>
    <row r="942" spans="3:4" ht="15.75" customHeight="1" x14ac:dyDescent="0.25">
      <c r="C942" s="215"/>
      <c r="D942" s="215"/>
    </row>
    <row r="943" spans="3:4" ht="15.75" customHeight="1" x14ac:dyDescent="0.25">
      <c r="C943" s="215"/>
      <c r="D943" s="215"/>
    </row>
    <row r="944" spans="3:4" ht="15.75" customHeight="1" x14ac:dyDescent="0.25">
      <c r="C944" s="215"/>
      <c r="D944" s="215"/>
    </row>
    <row r="945" spans="3:4" ht="15.75" customHeight="1" x14ac:dyDescent="0.25">
      <c r="C945" s="215"/>
      <c r="D945" s="215"/>
    </row>
    <row r="946" spans="3:4" ht="15.75" customHeight="1" x14ac:dyDescent="0.25">
      <c r="C946" s="215"/>
      <c r="D946" s="215"/>
    </row>
    <row r="947" spans="3:4" ht="15.75" customHeight="1" x14ac:dyDescent="0.25">
      <c r="C947" s="215"/>
      <c r="D947" s="215"/>
    </row>
    <row r="948" spans="3:4" ht="15.75" customHeight="1" x14ac:dyDescent="0.25">
      <c r="C948" s="215"/>
      <c r="D948" s="215"/>
    </row>
    <row r="949" spans="3:4" ht="15.75" customHeight="1" x14ac:dyDescent="0.25">
      <c r="C949" s="215"/>
      <c r="D949" s="215"/>
    </row>
    <row r="950" spans="3:4" ht="15.75" customHeight="1" x14ac:dyDescent="0.25">
      <c r="C950" s="215"/>
      <c r="D950" s="215"/>
    </row>
    <row r="951" spans="3:4" ht="15.75" customHeight="1" x14ac:dyDescent="0.25">
      <c r="C951" s="215"/>
      <c r="D951" s="215"/>
    </row>
    <row r="952" spans="3:4" ht="15.75" customHeight="1" x14ac:dyDescent="0.25">
      <c r="C952" s="215"/>
      <c r="D952" s="215"/>
    </row>
    <row r="953" spans="3:4" ht="15.75" customHeight="1" x14ac:dyDescent="0.25">
      <c r="C953" s="215"/>
      <c r="D953" s="215"/>
    </row>
    <row r="954" spans="3:4" ht="15.75" customHeight="1" x14ac:dyDescent="0.25">
      <c r="C954" s="215"/>
      <c r="D954" s="215"/>
    </row>
    <row r="955" spans="3:4" ht="15.75" customHeight="1" x14ac:dyDescent="0.25">
      <c r="C955" s="215"/>
      <c r="D955" s="215"/>
    </row>
    <row r="956" spans="3:4" ht="15.75" customHeight="1" x14ac:dyDescent="0.25">
      <c r="C956" s="215"/>
      <c r="D956" s="215"/>
    </row>
    <row r="957" spans="3:4" ht="15.75" customHeight="1" x14ac:dyDescent="0.25">
      <c r="C957" s="215"/>
      <c r="D957" s="215"/>
    </row>
    <row r="958" spans="3:4" ht="15.75" customHeight="1" x14ac:dyDescent="0.25">
      <c r="C958" s="215"/>
      <c r="D958" s="215"/>
    </row>
    <row r="959" spans="3:4" ht="15.75" customHeight="1" x14ac:dyDescent="0.25">
      <c r="C959" s="215"/>
      <c r="D959" s="215"/>
    </row>
    <row r="960" spans="3:4" ht="15.75" customHeight="1" x14ac:dyDescent="0.25">
      <c r="C960" s="215"/>
      <c r="D960" s="215"/>
    </row>
    <row r="961" spans="3:4" ht="15.75" customHeight="1" x14ac:dyDescent="0.25">
      <c r="C961" s="215"/>
      <c r="D961" s="215"/>
    </row>
    <row r="962" spans="3:4" ht="15.75" customHeight="1" x14ac:dyDescent="0.25">
      <c r="C962" s="215"/>
      <c r="D962" s="215"/>
    </row>
    <row r="963" spans="3:4" ht="15.75" customHeight="1" x14ac:dyDescent="0.25">
      <c r="C963" s="215"/>
      <c r="D963" s="215"/>
    </row>
    <row r="964" spans="3:4" ht="15.75" customHeight="1" x14ac:dyDescent="0.25">
      <c r="C964" s="215"/>
      <c r="D964" s="215"/>
    </row>
    <row r="965" spans="3:4" ht="15.75" customHeight="1" x14ac:dyDescent="0.25">
      <c r="C965" s="215"/>
      <c r="D965" s="215"/>
    </row>
    <row r="966" spans="3:4" ht="15.75" customHeight="1" x14ac:dyDescent="0.25">
      <c r="C966" s="215"/>
      <c r="D966" s="215"/>
    </row>
    <row r="967" spans="3:4" ht="15.75" customHeight="1" x14ac:dyDescent="0.25">
      <c r="C967" s="215"/>
      <c r="D967" s="215"/>
    </row>
    <row r="968" spans="3:4" ht="15.75" customHeight="1" x14ac:dyDescent="0.25">
      <c r="C968" s="215"/>
      <c r="D968" s="215"/>
    </row>
    <row r="969" spans="3:4" ht="15.75" customHeight="1" x14ac:dyDescent="0.25">
      <c r="C969" s="215"/>
      <c r="D969" s="215"/>
    </row>
    <row r="970" spans="3:4" ht="15.75" customHeight="1" x14ac:dyDescent="0.25">
      <c r="C970" s="215"/>
      <c r="D970" s="215"/>
    </row>
    <row r="971" spans="3:4" ht="15.75" customHeight="1" x14ac:dyDescent="0.25">
      <c r="C971" s="215"/>
      <c r="D971" s="215"/>
    </row>
    <row r="972" spans="3:4" ht="15.75" customHeight="1" x14ac:dyDescent="0.25">
      <c r="C972" s="215"/>
      <c r="D972" s="215"/>
    </row>
    <row r="973" spans="3:4" ht="15.75" customHeight="1" x14ac:dyDescent="0.25">
      <c r="C973" s="215"/>
      <c r="D973" s="215"/>
    </row>
    <row r="974" spans="3:4" ht="15.75" customHeight="1" x14ac:dyDescent="0.25">
      <c r="C974" s="215"/>
      <c r="D974" s="215"/>
    </row>
    <row r="975" spans="3:4" ht="15.75" customHeight="1" x14ac:dyDescent="0.25">
      <c r="C975" s="215"/>
      <c r="D975" s="215"/>
    </row>
    <row r="976" spans="3:4" ht="15.75" customHeight="1" x14ac:dyDescent="0.25">
      <c r="C976" s="215"/>
      <c r="D976" s="215"/>
    </row>
    <row r="977" spans="3:4" ht="15.75" customHeight="1" x14ac:dyDescent="0.25">
      <c r="C977" s="215"/>
      <c r="D977" s="215"/>
    </row>
    <row r="978" spans="3:4" ht="15.75" customHeight="1" x14ac:dyDescent="0.25">
      <c r="C978" s="215"/>
      <c r="D978" s="215"/>
    </row>
    <row r="979" spans="3:4" ht="15.75" customHeight="1" x14ac:dyDescent="0.25">
      <c r="C979" s="215"/>
      <c r="D979" s="215"/>
    </row>
    <row r="980" spans="3:4" ht="15.75" customHeight="1" x14ac:dyDescent="0.25">
      <c r="C980" s="215"/>
      <c r="D980" s="215"/>
    </row>
    <row r="981" spans="3:4" ht="15.75" customHeight="1" x14ac:dyDescent="0.25">
      <c r="C981" s="215"/>
      <c r="D981" s="215"/>
    </row>
    <row r="982" spans="3:4" ht="15.75" customHeight="1" x14ac:dyDescent="0.25">
      <c r="C982" s="215"/>
      <c r="D982" s="215"/>
    </row>
    <row r="983" spans="3:4" ht="15.75" customHeight="1" x14ac:dyDescent="0.25">
      <c r="C983" s="215"/>
      <c r="D983" s="215"/>
    </row>
    <row r="984" spans="3:4" ht="15.75" customHeight="1" x14ac:dyDescent="0.25">
      <c r="C984" s="215"/>
      <c r="D984" s="215"/>
    </row>
    <row r="985" spans="3:4" ht="15.75" customHeight="1" x14ac:dyDescent="0.25">
      <c r="C985" s="215"/>
      <c r="D985" s="215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46"/>
  <sheetViews>
    <sheetView showGridLines="0" topLeftCell="A2" zoomScale="70" zoomScaleNormal="70" workbookViewId="0">
      <selection activeCell="A21" sqref="A21"/>
    </sheetView>
  </sheetViews>
  <sheetFormatPr baseColWidth="10" defaultColWidth="8.85546875" defaultRowHeight="15" x14ac:dyDescent="0.25"/>
  <cols>
    <col min="1" max="1" width="3.5703125" style="117" customWidth="1"/>
    <col min="2" max="2" width="12.7109375" style="117" customWidth="1"/>
    <col min="3" max="3" width="14.7109375" style="186" customWidth="1"/>
    <col min="4" max="4" width="17.42578125" style="117" customWidth="1"/>
    <col min="5" max="5" width="15.7109375" style="117" customWidth="1"/>
    <col min="6" max="6" width="19.7109375" style="117" customWidth="1"/>
    <col min="7" max="9" width="15.7109375" style="117" customWidth="1"/>
    <col min="10" max="10" width="17.42578125" style="117" customWidth="1"/>
    <col min="11" max="11" width="17.7109375" style="117" customWidth="1"/>
    <col min="12" max="25" width="8.85546875" style="117" customWidth="1"/>
    <col min="26" max="26" width="19.42578125" style="119" customWidth="1"/>
    <col min="27" max="27" width="8.85546875" style="117" customWidth="1"/>
    <col min="28" max="16384" width="8.85546875" style="117"/>
  </cols>
  <sheetData>
    <row r="1" spans="1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1:26" s="122" customFormat="1" ht="67.5" customHeight="1" x14ac:dyDescent="0.25">
      <c r="B2" s="123"/>
      <c r="C2" s="536" t="s">
        <v>302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1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1:26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1:26" ht="24" customHeight="1" x14ac:dyDescent="0.25">
      <c r="B5" s="551" t="s">
        <v>287</v>
      </c>
      <c r="C5" s="552"/>
      <c r="D5" s="553"/>
      <c r="E5" s="131">
        <v>259250</v>
      </c>
      <c r="G5" s="555" t="s">
        <v>255</v>
      </c>
      <c r="H5" s="556"/>
      <c r="I5" s="542">
        <f>IF(OR(E5&lt;=0,E6&lt;=0,E7&lt;=0,E8&lt;=0),"", -PMT(E6/E8, (E7*E8)-E11, E5))</f>
        <v>2007.5896318590064</v>
      </c>
      <c r="J5" s="543"/>
      <c r="K5" s="543"/>
      <c r="Z5" s="130"/>
    </row>
    <row r="6" spans="1:26" ht="24" customHeight="1" x14ac:dyDescent="0.25">
      <c r="B6" s="546" t="s">
        <v>288</v>
      </c>
      <c r="C6" s="547"/>
      <c r="D6" s="548"/>
      <c r="E6" s="133">
        <v>4.3200000000000002E-2</v>
      </c>
      <c r="G6" s="538" t="s">
        <v>289</v>
      </c>
      <c r="H6" s="539"/>
      <c r="I6" s="544">
        <f>ROUND(IF(AND(E7&gt;0,E8&gt;0),E7*E8,""),0)</f>
        <v>180</v>
      </c>
      <c r="J6" s="545"/>
      <c r="K6" s="545"/>
      <c r="Z6" s="130"/>
    </row>
    <row r="7" spans="1:26" ht="24" customHeight="1" x14ac:dyDescent="0.25">
      <c r="B7" s="546" t="s">
        <v>290</v>
      </c>
      <c r="C7" s="547"/>
      <c r="D7" s="548"/>
      <c r="E7" s="134">
        <v>15</v>
      </c>
      <c r="G7" s="538" t="s">
        <v>291</v>
      </c>
      <c r="H7" s="539"/>
      <c r="I7" s="544">
        <f>I6</f>
        <v>180</v>
      </c>
      <c r="J7" s="545"/>
      <c r="K7" s="545"/>
      <c r="Z7" s="130"/>
    </row>
    <row r="8" spans="1:26" ht="24" customHeight="1" x14ac:dyDescent="0.25">
      <c r="B8" s="546" t="s">
        <v>292</v>
      </c>
      <c r="C8" s="547"/>
      <c r="D8" s="548"/>
      <c r="E8" s="134">
        <v>12</v>
      </c>
      <c r="G8" s="538" t="s">
        <v>293</v>
      </c>
      <c r="H8" s="539"/>
      <c r="I8" s="544">
        <f>IF(I7="", "", I7*E12)</f>
        <v>0</v>
      </c>
      <c r="J8" s="545"/>
      <c r="K8" s="545"/>
      <c r="Z8" s="130"/>
    </row>
    <row r="9" spans="1:26" ht="24" customHeight="1" x14ac:dyDescent="0.25">
      <c r="B9" s="557" t="s">
        <v>294</v>
      </c>
      <c r="C9" s="547"/>
      <c r="D9" s="135"/>
      <c r="E9" s="136">
        <v>45856</v>
      </c>
      <c r="G9" s="538" t="s">
        <v>295</v>
      </c>
      <c r="H9" s="539"/>
      <c r="I9" s="554">
        <f>IF(I7="","",SUM(_xlfn.ANCHORARRAY(I15)))</f>
        <v>95670.299999999959</v>
      </c>
      <c r="J9" s="545"/>
      <c r="K9" s="545"/>
      <c r="Z9" s="130"/>
    </row>
    <row r="10" spans="1:26" ht="24" customHeight="1" x14ac:dyDescent="0.25">
      <c r="C10" s="137"/>
      <c r="D10" s="121"/>
      <c r="E10" s="121"/>
      <c r="F10" s="138"/>
      <c r="G10" s="564" t="s">
        <v>247</v>
      </c>
      <c r="H10" s="565"/>
      <c r="I10" s="566">
        <f>IF(I7="","",SUM(_xlfn.ANCHORARRAY(G15)))</f>
        <v>354920.39594346622</v>
      </c>
      <c r="J10" s="567"/>
      <c r="K10" s="567"/>
      <c r="Z10" s="130"/>
    </row>
    <row r="11" spans="1:26" ht="24" customHeight="1" x14ac:dyDescent="0.25">
      <c r="B11" s="558" t="s">
        <v>248</v>
      </c>
      <c r="C11" s="568"/>
      <c r="D11" s="569"/>
      <c r="E11" s="140">
        <v>6</v>
      </c>
      <c r="F11" s="138"/>
      <c r="G11" s="187"/>
      <c r="H11" s="187"/>
      <c r="I11" s="187"/>
      <c r="J11" s="187"/>
      <c r="K11" s="187"/>
      <c r="Z11" s="130"/>
    </row>
    <row r="12" spans="1:26" ht="24" customHeight="1" x14ac:dyDescent="0.25">
      <c r="B12" s="558" t="s">
        <v>249</v>
      </c>
      <c r="C12" s="568"/>
      <c r="D12" s="569"/>
      <c r="E12" s="141">
        <v>0</v>
      </c>
      <c r="F12" s="138"/>
      <c r="G12" s="560" t="s">
        <v>250</v>
      </c>
      <c r="H12" s="569"/>
      <c r="I12" s="561" t="s">
        <v>251</v>
      </c>
      <c r="J12" s="569"/>
      <c r="K12" s="569"/>
      <c r="Z12" s="130"/>
    </row>
    <row r="13" spans="1:26" ht="31.5" customHeight="1" x14ac:dyDescent="0.25">
      <c r="C13" s="117"/>
    </row>
    <row r="14" spans="1:26" ht="48" customHeight="1" x14ac:dyDescent="0.25">
      <c r="A14" s="188"/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1:26" ht="18" customHeight="1" x14ac:dyDescent="0.25">
      <c r="B15" s="118">
        <f t="array" ref="B15:B194">IF(I7="","",_xlfn.SEQUENCE(I7))</f>
        <v>1</v>
      </c>
      <c r="C15" s="119">
        <f t="array" ref="C15:C194">IF(I7="","",EDATE($E$9,(_xlfn.SEQUENCE(I7)-1)*(12/$E$8)))</f>
        <v>45856</v>
      </c>
      <c r="D15" s="120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259250</v>
      </c>
      <c r="E15" s="120">
        <f t="array" ref="E15:E194">IF(I7="","",IF(_xlfn.SEQUENCE(I7)&lt;=$E$11,_xlfn.ANCHORARRAY(D15)*($E$6/$E$8), -PMT($E$6/$E$8,($E$7*$E$8)-$E$11,$E$5)))</f>
        <v>933.30000000000007</v>
      </c>
      <c r="F15" s="120">
        <f t="array" ref="F15:F194">IF(I7="","",_xlfn.SEQUENCE(I7,1,1,1)*0 + $E$12)</f>
        <v>0</v>
      </c>
      <c r="G15" s="120">
        <f t="array" ref="G15:G194">IF(I7="","",_xlfn.ANCHORARRAY(E15)+_xlfn.ANCHORARRAY(F15))</f>
        <v>933.30000000000007</v>
      </c>
      <c r="H15" s="120">
        <f t="array" ref="H15:H194">IF(I7="","",ROUND(IF(_xlfn.SEQUENCE(I7)&lt;=$E$11,0,_xlfn.ANCHORARRAY( E15) -_xlfn.ANCHORARRAY( I15)),2))</f>
        <v>0</v>
      </c>
      <c r="I15" s="120">
        <f t="array" ref="I15:I194">IF(I7="","",ROUND(_xlfn.ANCHORARRAY(D15)*($E$6/$E$8),2))</f>
        <v>933.3</v>
      </c>
      <c r="J15" s="120">
        <f t="array" ref="J15:J194">IF(I7="","",ROUND(IF(_xlfn.SEQUENCE(I7)&lt;=$E$11,$E$5, $E$5*(1+($E$6/$E$8))^(_xlfn.SEQUENCE(I7)-$E$11) - (-PMT($E$6/$E$8,($E$7*$E$8)-$E$11,$E$5))*(((1+($E$6/$E$8))^(_xlfn.SEQUENCE(I7)-$E$11)-1)/($E$6/$E$8)) ),2))</f>
        <v>259250</v>
      </c>
      <c r="K15" s="120">
        <f t="array" ref="K15:K194">IF(I7="","",_xlfn.SCAN(0,_xlfn.TAKE(_xlfn.ANCHORARRAY(I15),I7),_xlfn.LAMBDA(_xlpm.a,_xlpm.v,_xlpm.a+_xlpm.v)))</f>
        <v>933.3</v>
      </c>
      <c r="Z15" s="119">
        <f t="array" ref="Z15:Z194">IFERROR(IF(I7="","",EOMONTH(EDATE($E$9,(_xlfn.SEQUENCE(I7)-1)*(12/$E$8)),0)),"")</f>
        <v>45869</v>
      </c>
    </row>
    <row r="16" spans="1:26" ht="18" customHeight="1" x14ac:dyDescent="0.25">
      <c r="B16" s="118">
        <v>2</v>
      </c>
      <c r="C16" s="119">
        <v>45887</v>
      </c>
      <c r="D16" s="120">
        <v>259250</v>
      </c>
      <c r="E16" s="120">
        <v>933.30000000000007</v>
      </c>
      <c r="F16" s="120">
        <v>0</v>
      </c>
      <c r="G16" s="120">
        <v>933.30000000000007</v>
      </c>
      <c r="H16" s="120">
        <v>0</v>
      </c>
      <c r="I16" s="120">
        <v>933.3</v>
      </c>
      <c r="J16" s="120">
        <v>259250</v>
      </c>
      <c r="K16" s="120">
        <v>1866.6</v>
      </c>
      <c r="Z16" s="119">
        <v>45900</v>
      </c>
    </row>
    <row r="17" spans="2:26" ht="18" customHeight="1" x14ac:dyDescent="0.25">
      <c r="B17" s="118">
        <v>3</v>
      </c>
      <c r="C17" s="119">
        <v>45918</v>
      </c>
      <c r="D17" s="120">
        <v>259250</v>
      </c>
      <c r="E17" s="120">
        <v>933.30000000000007</v>
      </c>
      <c r="F17" s="120">
        <v>0</v>
      </c>
      <c r="G17" s="120">
        <v>933.30000000000007</v>
      </c>
      <c r="H17" s="120">
        <v>0</v>
      </c>
      <c r="I17" s="120">
        <v>933.3</v>
      </c>
      <c r="J17" s="120">
        <v>259250</v>
      </c>
      <c r="K17" s="120">
        <v>2799.8999999999996</v>
      </c>
      <c r="Z17" s="119">
        <v>45930</v>
      </c>
    </row>
    <row r="18" spans="2:26" ht="18" customHeight="1" x14ac:dyDescent="0.25">
      <c r="B18" s="118">
        <v>4</v>
      </c>
      <c r="C18" s="119">
        <v>45948</v>
      </c>
      <c r="D18" s="120">
        <v>259250</v>
      </c>
      <c r="E18" s="120">
        <v>933.30000000000007</v>
      </c>
      <c r="F18" s="120">
        <v>0</v>
      </c>
      <c r="G18" s="120">
        <v>933.30000000000007</v>
      </c>
      <c r="H18" s="120">
        <v>0</v>
      </c>
      <c r="I18" s="120">
        <v>933.3</v>
      </c>
      <c r="J18" s="120">
        <v>259250</v>
      </c>
      <c r="K18" s="120">
        <v>3733.2</v>
      </c>
      <c r="Z18" s="119">
        <v>45961</v>
      </c>
    </row>
    <row r="19" spans="2:26" ht="18" customHeight="1" x14ac:dyDescent="0.25">
      <c r="B19" s="118">
        <v>5</v>
      </c>
      <c r="C19" s="119">
        <v>45979</v>
      </c>
      <c r="D19" s="120">
        <v>259250</v>
      </c>
      <c r="E19" s="120">
        <v>933.30000000000007</v>
      </c>
      <c r="F19" s="120">
        <v>0</v>
      </c>
      <c r="G19" s="120">
        <v>933.30000000000007</v>
      </c>
      <c r="H19" s="120">
        <v>0</v>
      </c>
      <c r="I19" s="120">
        <v>933.3</v>
      </c>
      <c r="J19" s="120">
        <v>259250</v>
      </c>
      <c r="K19" s="120">
        <v>4666.5</v>
      </c>
      <c r="Z19" s="119">
        <v>45991</v>
      </c>
    </row>
    <row r="20" spans="2:26" ht="18" customHeight="1" x14ac:dyDescent="0.25">
      <c r="B20" s="118">
        <v>6</v>
      </c>
      <c r="C20" s="119">
        <v>46009</v>
      </c>
      <c r="D20" s="120">
        <v>259250</v>
      </c>
      <c r="E20" s="120">
        <v>933.30000000000007</v>
      </c>
      <c r="F20" s="120">
        <v>0</v>
      </c>
      <c r="G20" s="120">
        <v>933.30000000000007</v>
      </c>
      <c r="H20" s="120">
        <v>0</v>
      </c>
      <c r="I20" s="120">
        <v>933.3</v>
      </c>
      <c r="J20" s="120">
        <v>259250</v>
      </c>
      <c r="K20" s="120">
        <v>5599.8</v>
      </c>
      <c r="Z20" s="119">
        <v>46022</v>
      </c>
    </row>
    <row r="21" spans="2:26" ht="18" customHeight="1" x14ac:dyDescent="0.25">
      <c r="B21" s="118">
        <v>7</v>
      </c>
      <c r="C21" s="119">
        <v>46040</v>
      </c>
      <c r="D21" s="120">
        <v>259250</v>
      </c>
      <c r="E21" s="120">
        <v>2007.5896318590064</v>
      </c>
      <c r="F21" s="120">
        <v>0</v>
      </c>
      <c r="G21" s="120">
        <v>2007.5896318590064</v>
      </c>
      <c r="H21" s="120">
        <v>1074.29</v>
      </c>
      <c r="I21" s="120">
        <v>933.3</v>
      </c>
      <c r="J21" s="120">
        <v>258175.71</v>
      </c>
      <c r="K21" s="120">
        <v>6533.1</v>
      </c>
      <c r="Z21" s="119">
        <v>46053</v>
      </c>
    </row>
    <row r="22" spans="2:26" ht="18" customHeight="1" x14ac:dyDescent="0.25">
      <c r="B22" s="118">
        <v>8</v>
      </c>
      <c r="C22" s="119">
        <v>46071</v>
      </c>
      <c r="D22" s="120">
        <v>258175.71</v>
      </c>
      <c r="E22" s="120">
        <v>2007.5896318590064</v>
      </c>
      <c r="F22" s="120">
        <v>0</v>
      </c>
      <c r="G22" s="120">
        <v>2007.5896318590064</v>
      </c>
      <c r="H22" s="120">
        <v>1078.1600000000001</v>
      </c>
      <c r="I22" s="120">
        <v>929.43</v>
      </c>
      <c r="J22" s="120">
        <v>257097.55</v>
      </c>
      <c r="K22" s="120">
        <v>7462.5300000000007</v>
      </c>
      <c r="Z22" s="119">
        <v>46081</v>
      </c>
    </row>
    <row r="23" spans="2:26" ht="18" customHeight="1" x14ac:dyDescent="0.25">
      <c r="B23" s="118">
        <v>9</v>
      </c>
      <c r="C23" s="119">
        <v>46099</v>
      </c>
      <c r="D23" s="120">
        <v>257097.55</v>
      </c>
      <c r="E23" s="120">
        <v>2007.5896318590064</v>
      </c>
      <c r="F23" s="120">
        <v>0</v>
      </c>
      <c r="G23" s="120">
        <v>2007.5896318590064</v>
      </c>
      <c r="H23" s="120">
        <v>1082.04</v>
      </c>
      <c r="I23" s="120">
        <v>925.55</v>
      </c>
      <c r="J23" s="120">
        <v>256015.51</v>
      </c>
      <c r="K23" s="120">
        <v>8388.08</v>
      </c>
      <c r="Z23" s="119">
        <v>46112</v>
      </c>
    </row>
    <row r="24" spans="2:26" ht="18" customHeight="1" x14ac:dyDescent="0.25">
      <c r="B24" s="118">
        <v>10</v>
      </c>
      <c r="C24" s="119">
        <v>46130</v>
      </c>
      <c r="D24" s="120">
        <v>256015.51</v>
      </c>
      <c r="E24" s="120">
        <v>2007.5896318590064</v>
      </c>
      <c r="F24" s="120">
        <v>0</v>
      </c>
      <c r="G24" s="120">
        <v>2007.5896318590064</v>
      </c>
      <c r="H24" s="120">
        <v>1085.93</v>
      </c>
      <c r="I24" s="120">
        <v>921.66</v>
      </c>
      <c r="J24" s="120">
        <v>254929.58</v>
      </c>
      <c r="K24" s="120">
        <v>9309.74</v>
      </c>
      <c r="Z24" s="119">
        <v>46142</v>
      </c>
    </row>
    <row r="25" spans="2:26" ht="18" customHeight="1" x14ac:dyDescent="0.25">
      <c r="B25" s="118">
        <v>11</v>
      </c>
      <c r="C25" s="119">
        <v>46160</v>
      </c>
      <c r="D25" s="120">
        <v>254929.58</v>
      </c>
      <c r="E25" s="120">
        <v>2007.5896318590064</v>
      </c>
      <c r="F25" s="120">
        <v>0</v>
      </c>
      <c r="G25" s="120">
        <v>2007.5896318590064</v>
      </c>
      <c r="H25" s="120">
        <v>1089.8399999999999</v>
      </c>
      <c r="I25" s="120">
        <v>917.75</v>
      </c>
      <c r="J25" s="120">
        <v>253839.74</v>
      </c>
      <c r="K25" s="120">
        <v>10227.49</v>
      </c>
      <c r="Z25" s="119">
        <v>46173</v>
      </c>
    </row>
    <row r="26" spans="2:26" ht="18" customHeight="1" x14ac:dyDescent="0.25">
      <c r="B26" s="118">
        <v>12</v>
      </c>
      <c r="C26" s="119">
        <v>46191</v>
      </c>
      <c r="D26" s="120">
        <v>253839.74</v>
      </c>
      <c r="E26" s="120">
        <v>2007.5896318590064</v>
      </c>
      <c r="F26" s="120">
        <v>0</v>
      </c>
      <c r="G26" s="120">
        <v>2007.5896318590064</v>
      </c>
      <c r="H26" s="120">
        <v>1093.77</v>
      </c>
      <c r="I26" s="120">
        <v>913.82</v>
      </c>
      <c r="J26" s="120">
        <v>252745.97</v>
      </c>
      <c r="K26" s="120">
        <v>11141.31</v>
      </c>
      <c r="Z26" s="119">
        <v>46203</v>
      </c>
    </row>
    <row r="27" spans="2:26" ht="18" customHeight="1" x14ac:dyDescent="0.25">
      <c r="B27" s="118">
        <v>13</v>
      </c>
      <c r="C27" s="119">
        <v>46221</v>
      </c>
      <c r="D27" s="120">
        <v>252745.97</v>
      </c>
      <c r="E27" s="120">
        <v>2007.5896318590064</v>
      </c>
      <c r="F27" s="120">
        <v>0</v>
      </c>
      <c r="G27" s="120">
        <v>2007.5896318590064</v>
      </c>
      <c r="H27" s="120">
        <v>1097.7</v>
      </c>
      <c r="I27" s="120">
        <v>909.89</v>
      </c>
      <c r="J27" s="120">
        <v>251648.27</v>
      </c>
      <c r="K27" s="120">
        <v>12051.199999999999</v>
      </c>
      <c r="Z27" s="119">
        <v>46234</v>
      </c>
    </row>
    <row r="28" spans="2:26" ht="18" customHeight="1" x14ac:dyDescent="0.25">
      <c r="B28" s="118">
        <v>14</v>
      </c>
      <c r="C28" s="119">
        <v>46252</v>
      </c>
      <c r="D28" s="120">
        <v>251648.27</v>
      </c>
      <c r="E28" s="120">
        <v>2007.5896318590064</v>
      </c>
      <c r="F28" s="120">
        <v>0</v>
      </c>
      <c r="G28" s="120">
        <v>2007.5896318590064</v>
      </c>
      <c r="H28" s="120">
        <v>1101.6600000000001</v>
      </c>
      <c r="I28" s="120">
        <v>905.93</v>
      </c>
      <c r="J28" s="120">
        <v>250546.61</v>
      </c>
      <c r="K28" s="120">
        <v>12957.13</v>
      </c>
      <c r="Z28" s="119">
        <v>46265</v>
      </c>
    </row>
    <row r="29" spans="2:26" ht="18" customHeight="1" x14ac:dyDescent="0.25">
      <c r="B29" s="118">
        <v>15</v>
      </c>
      <c r="C29" s="119">
        <v>46283</v>
      </c>
      <c r="D29" s="120">
        <v>250546.61</v>
      </c>
      <c r="E29" s="120">
        <v>2007.5896318590064</v>
      </c>
      <c r="F29" s="120">
        <v>0</v>
      </c>
      <c r="G29" s="120">
        <v>2007.5896318590064</v>
      </c>
      <c r="H29" s="120">
        <v>1105.6199999999999</v>
      </c>
      <c r="I29" s="120">
        <v>901.97</v>
      </c>
      <c r="J29" s="120">
        <v>249440.99</v>
      </c>
      <c r="K29" s="120">
        <v>13859.099999999999</v>
      </c>
      <c r="Z29" s="119">
        <v>46295</v>
      </c>
    </row>
    <row r="30" spans="2:26" ht="18" customHeight="1" x14ac:dyDescent="0.25">
      <c r="B30" s="118">
        <v>16</v>
      </c>
      <c r="C30" s="119">
        <v>46313</v>
      </c>
      <c r="D30" s="120">
        <v>249440.99</v>
      </c>
      <c r="E30" s="120">
        <v>2007.5896318590064</v>
      </c>
      <c r="F30" s="120">
        <v>0</v>
      </c>
      <c r="G30" s="120">
        <v>2007.5896318590064</v>
      </c>
      <c r="H30" s="120">
        <v>1109.5999999999999</v>
      </c>
      <c r="I30" s="120">
        <v>897.99</v>
      </c>
      <c r="J30" s="120">
        <v>248331.39</v>
      </c>
      <c r="K30" s="120">
        <v>14757.089999999998</v>
      </c>
      <c r="Z30" s="119">
        <v>46326</v>
      </c>
    </row>
    <row r="31" spans="2:26" ht="18" customHeight="1" x14ac:dyDescent="0.25">
      <c r="B31" s="118">
        <v>17</v>
      </c>
      <c r="C31" s="119">
        <v>46344</v>
      </c>
      <c r="D31" s="120">
        <v>248331.39</v>
      </c>
      <c r="E31" s="120">
        <v>2007.5896318590064</v>
      </c>
      <c r="F31" s="120">
        <v>0</v>
      </c>
      <c r="G31" s="120">
        <v>2007.5896318590064</v>
      </c>
      <c r="H31" s="120">
        <v>1113.5999999999999</v>
      </c>
      <c r="I31" s="120">
        <v>893.99</v>
      </c>
      <c r="J31" s="120">
        <v>247217.79</v>
      </c>
      <c r="K31" s="120">
        <v>15651.079999999998</v>
      </c>
      <c r="Z31" s="119">
        <v>46356</v>
      </c>
    </row>
    <row r="32" spans="2:26" ht="18" customHeight="1" x14ac:dyDescent="0.25">
      <c r="B32" s="118">
        <v>18</v>
      </c>
      <c r="C32" s="119">
        <v>46374</v>
      </c>
      <c r="D32" s="120">
        <v>247217.79</v>
      </c>
      <c r="E32" s="120">
        <v>2007.5896318590064</v>
      </c>
      <c r="F32" s="120">
        <v>0</v>
      </c>
      <c r="G32" s="120">
        <v>2007.5896318590064</v>
      </c>
      <c r="H32" s="120">
        <v>1117.6099999999999</v>
      </c>
      <c r="I32" s="120">
        <v>889.98</v>
      </c>
      <c r="J32" s="120">
        <v>246100.19</v>
      </c>
      <c r="K32" s="120">
        <v>16541.059999999998</v>
      </c>
      <c r="Z32" s="119">
        <v>46387</v>
      </c>
    </row>
    <row r="33" spans="2:26" ht="18" customHeight="1" x14ac:dyDescent="0.25">
      <c r="B33" s="118">
        <v>19</v>
      </c>
      <c r="C33" s="119">
        <v>46405</v>
      </c>
      <c r="D33" s="120">
        <v>246100.19</v>
      </c>
      <c r="E33" s="120">
        <v>2007.5896318590064</v>
      </c>
      <c r="F33" s="120">
        <v>0</v>
      </c>
      <c r="G33" s="120">
        <v>2007.5896318590064</v>
      </c>
      <c r="H33" s="120">
        <v>1121.6300000000001</v>
      </c>
      <c r="I33" s="120">
        <v>885.96</v>
      </c>
      <c r="J33" s="120">
        <v>244978.56</v>
      </c>
      <c r="K33" s="120">
        <v>17427.019999999997</v>
      </c>
      <c r="Z33" s="119">
        <v>46418</v>
      </c>
    </row>
    <row r="34" spans="2:26" ht="18" customHeight="1" x14ac:dyDescent="0.25">
      <c r="B34" s="118">
        <v>20</v>
      </c>
      <c r="C34" s="119">
        <v>46436</v>
      </c>
      <c r="D34" s="120">
        <v>244978.56</v>
      </c>
      <c r="E34" s="120">
        <v>2007.5896318590064</v>
      </c>
      <c r="F34" s="120">
        <v>0</v>
      </c>
      <c r="G34" s="120">
        <v>2007.5896318590064</v>
      </c>
      <c r="H34" s="120">
        <v>1125.67</v>
      </c>
      <c r="I34" s="120">
        <v>881.92</v>
      </c>
      <c r="J34" s="120">
        <v>243852.89</v>
      </c>
      <c r="K34" s="120">
        <v>18308.939999999995</v>
      </c>
      <c r="Z34" s="119">
        <v>46446</v>
      </c>
    </row>
    <row r="35" spans="2:26" ht="18" customHeight="1" x14ac:dyDescent="0.25">
      <c r="B35" s="118">
        <v>21</v>
      </c>
      <c r="C35" s="119">
        <v>46464</v>
      </c>
      <c r="D35" s="120">
        <v>243852.89</v>
      </c>
      <c r="E35" s="120">
        <v>2007.5896318590064</v>
      </c>
      <c r="F35" s="120">
        <v>0</v>
      </c>
      <c r="G35" s="120">
        <v>2007.5896318590064</v>
      </c>
      <c r="H35" s="120">
        <v>1129.72</v>
      </c>
      <c r="I35" s="120">
        <v>877.87</v>
      </c>
      <c r="J35" s="120">
        <v>242723.17</v>
      </c>
      <c r="K35" s="120">
        <v>19186.809999999994</v>
      </c>
      <c r="Z35" s="119">
        <v>46477</v>
      </c>
    </row>
    <row r="36" spans="2:26" ht="18" customHeight="1" x14ac:dyDescent="0.25">
      <c r="B36" s="118">
        <v>22</v>
      </c>
      <c r="C36" s="119">
        <v>46495</v>
      </c>
      <c r="D36" s="120">
        <v>242723.17</v>
      </c>
      <c r="E36" s="120">
        <v>2007.5896318590064</v>
      </c>
      <c r="F36" s="120">
        <v>0</v>
      </c>
      <c r="G36" s="120">
        <v>2007.5896318590064</v>
      </c>
      <c r="H36" s="120">
        <v>1133.79</v>
      </c>
      <c r="I36" s="120">
        <v>873.8</v>
      </c>
      <c r="J36" s="120">
        <v>241589.38</v>
      </c>
      <c r="K36" s="120">
        <v>20060.609999999993</v>
      </c>
      <c r="Z36" s="119">
        <v>46507</v>
      </c>
    </row>
    <row r="37" spans="2:26" ht="18" customHeight="1" x14ac:dyDescent="0.25">
      <c r="B37" s="118">
        <v>23</v>
      </c>
      <c r="C37" s="119">
        <v>46525</v>
      </c>
      <c r="D37" s="120">
        <v>241589.38</v>
      </c>
      <c r="E37" s="120">
        <v>2007.5896318590064</v>
      </c>
      <c r="F37" s="120">
        <v>0</v>
      </c>
      <c r="G37" s="120">
        <v>2007.5896318590064</v>
      </c>
      <c r="H37" s="120">
        <v>1137.8699999999999</v>
      </c>
      <c r="I37" s="120">
        <v>869.72</v>
      </c>
      <c r="J37" s="120">
        <v>240451.52</v>
      </c>
      <c r="K37" s="120">
        <v>20930.329999999994</v>
      </c>
      <c r="Z37" s="119">
        <v>46538</v>
      </c>
    </row>
    <row r="38" spans="2:26" ht="18" customHeight="1" x14ac:dyDescent="0.25">
      <c r="B38" s="118">
        <v>24</v>
      </c>
      <c r="C38" s="119">
        <v>46556</v>
      </c>
      <c r="D38" s="120">
        <v>240451.52</v>
      </c>
      <c r="E38" s="120">
        <v>2007.5896318590064</v>
      </c>
      <c r="F38" s="120">
        <v>0</v>
      </c>
      <c r="G38" s="120">
        <v>2007.5896318590064</v>
      </c>
      <c r="H38" s="120">
        <v>1141.96</v>
      </c>
      <c r="I38" s="120">
        <v>865.63</v>
      </c>
      <c r="J38" s="120">
        <v>239309.55</v>
      </c>
      <c r="K38" s="120">
        <v>21795.959999999995</v>
      </c>
      <c r="Z38" s="119">
        <v>46568</v>
      </c>
    </row>
    <row r="39" spans="2:26" ht="18" customHeight="1" x14ac:dyDescent="0.25">
      <c r="B39" s="118">
        <v>25</v>
      </c>
      <c r="C39" s="119">
        <v>46586</v>
      </c>
      <c r="D39" s="120">
        <v>239309.55</v>
      </c>
      <c r="E39" s="120">
        <v>2007.5896318590064</v>
      </c>
      <c r="F39" s="120">
        <v>0</v>
      </c>
      <c r="G39" s="120">
        <v>2007.5896318590064</v>
      </c>
      <c r="H39" s="120">
        <v>1146.08</v>
      </c>
      <c r="I39" s="120">
        <v>861.51</v>
      </c>
      <c r="J39" s="120">
        <v>238163.48</v>
      </c>
      <c r="K39" s="120">
        <v>22657.469999999994</v>
      </c>
      <c r="Z39" s="119">
        <v>46599</v>
      </c>
    </row>
    <row r="40" spans="2:26" ht="18" customHeight="1" x14ac:dyDescent="0.25">
      <c r="B40" s="118">
        <v>26</v>
      </c>
      <c r="C40" s="119">
        <v>46617</v>
      </c>
      <c r="D40" s="120">
        <v>238163.48</v>
      </c>
      <c r="E40" s="120">
        <v>2007.5896318590064</v>
      </c>
      <c r="F40" s="120">
        <v>0</v>
      </c>
      <c r="G40" s="120">
        <v>2007.5896318590064</v>
      </c>
      <c r="H40" s="120">
        <v>1150.2</v>
      </c>
      <c r="I40" s="120">
        <v>857.39</v>
      </c>
      <c r="J40" s="120">
        <v>237013.28</v>
      </c>
      <c r="K40" s="120">
        <v>23514.859999999993</v>
      </c>
      <c r="Z40" s="119">
        <v>46630</v>
      </c>
    </row>
    <row r="41" spans="2:26" ht="18" customHeight="1" x14ac:dyDescent="0.25">
      <c r="B41" s="118">
        <v>27</v>
      </c>
      <c r="C41" s="119">
        <v>46648</v>
      </c>
      <c r="D41" s="120">
        <v>237013.28</v>
      </c>
      <c r="E41" s="120">
        <v>2007.5896318590064</v>
      </c>
      <c r="F41" s="120">
        <v>0</v>
      </c>
      <c r="G41" s="120">
        <v>2007.5896318590064</v>
      </c>
      <c r="H41" s="120">
        <v>1154.3399999999999</v>
      </c>
      <c r="I41" s="120">
        <v>853.25</v>
      </c>
      <c r="J41" s="120">
        <v>235858.93</v>
      </c>
      <c r="K41" s="120">
        <v>24368.109999999993</v>
      </c>
      <c r="Z41" s="119">
        <v>46660</v>
      </c>
    </row>
    <row r="42" spans="2:26" ht="18" customHeight="1" x14ac:dyDescent="0.25">
      <c r="B42" s="118">
        <v>28</v>
      </c>
      <c r="C42" s="119">
        <v>46678</v>
      </c>
      <c r="D42" s="120">
        <v>235858.93</v>
      </c>
      <c r="E42" s="120">
        <v>2007.5896318590064</v>
      </c>
      <c r="F42" s="120">
        <v>0</v>
      </c>
      <c r="G42" s="120">
        <v>2007.5896318590064</v>
      </c>
      <c r="H42" s="120">
        <v>1158.5</v>
      </c>
      <c r="I42" s="120">
        <v>849.09</v>
      </c>
      <c r="J42" s="120">
        <v>234700.44</v>
      </c>
      <c r="K42" s="120">
        <v>25217.199999999993</v>
      </c>
      <c r="Z42" s="119">
        <v>46691</v>
      </c>
    </row>
    <row r="43" spans="2:26" ht="18" customHeight="1" x14ac:dyDescent="0.25">
      <c r="B43" s="118">
        <v>29</v>
      </c>
      <c r="C43" s="119">
        <v>46709</v>
      </c>
      <c r="D43" s="120">
        <v>234700.44</v>
      </c>
      <c r="E43" s="120">
        <v>2007.5896318590064</v>
      </c>
      <c r="F43" s="120">
        <v>0</v>
      </c>
      <c r="G43" s="120">
        <v>2007.5896318590064</v>
      </c>
      <c r="H43" s="120">
        <v>1162.67</v>
      </c>
      <c r="I43" s="120">
        <v>844.92</v>
      </c>
      <c r="J43" s="120">
        <v>233537.77</v>
      </c>
      <c r="K43" s="120">
        <v>26062.119999999992</v>
      </c>
      <c r="Z43" s="119">
        <v>46721</v>
      </c>
    </row>
    <row r="44" spans="2:26" ht="18" customHeight="1" x14ac:dyDescent="0.25">
      <c r="B44" s="118">
        <v>30</v>
      </c>
      <c r="C44" s="119">
        <v>46739</v>
      </c>
      <c r="D44" s="120">
        <v>233537.77</v>
      </c>
      <c r="E44" s="120">
        <v>2007.5896318590064</v>
      </c>
      <c r="F44" s="120">
        <v>0</v>
      </c>
      <c r="G44" s="120">
        <v>2007.5896318590064</v>
      </c>
      <c r="H44" s="120">
        <v>1166.8499999999999</v>
      </c>
      <c r="I44" s="120">
        <v>840.74</v>
      </c>
      <c r="J44" s="120">
        <v>232370.91</v>
      </c>
      <c r="K44" s="120">
        <v>26902.859999999993</v>
      </c>
      <c r="Z44" s="119">
        <v>46752</v>
      </c>
    </row>
    <row r="45" spans="2:26" ht="18" customHeight="1" x14ac:dyDescent="0.25">
      <c r="B45" s="118">
        <v>31</v>
      </c>
      <c r="C45" s="119">
        <v>46770</v>
      </c>
      <c r="D45" s="120">
        <v>232370.91</v>
      </c>
      <c r="E45" s="120">
        <v>2007.5896318590064</v>
      </c>
      <c r="F45" s="120">
        <v>0</v>
      </c>
      <c r="G45" s="120">
        <v>2007.5896318590064</v>
      </c>
      <c r="H45" s="120">
        <v>1171.05</v>
      </c>
      <c r="I45" s="120">
        <v>836.54</v>
      </c>
      <c r="J45" s="120">
        <v>231199.86</v>
      </c>
      <c r="K45" s="120">
        <v>27739.399999999994</v>
      </c>
      <c r="Z45" s="119">
        <v>46783</v>
      </c>
    </row>
    <row r="46" spans="2:26" ht="18" customHeight="1" x14ac:dyDescent="0.25">
      <c r="B46" s="118">
        <v>32</v>
      </c>
      <c r="C46" s="119">
        <v>46801</v>
      </c>
      <c r="D46" s="120">
        <v>231199.86</v>
      </c>
      <c r="E46" s="120">
        <v>2007.5896318590064</v>
      </c>
      <c r="F46" s="120">
        <v>0</v>
      </c>
      <c r="G46" s="120">
        <v>2007.5896318590064</v>
      </c>
      <c r="H46" s="120">
        <v>1175.27</v>
      </c>
      <c r="I46" s="120">
        <v>832.32</v>
      </c>
      <c r="J46" s="120">
        <v>230024.59</v>
      </c>
      <c r="K46" s="120">
        <v>28571.719999999994</v>
      </c>
      <c r="Z46" s="119">
        <v>46812</v>
      </c>
    </row>
    <row r="47" spans="2:26" ht="18" customHeight="1" x14ac:dyDescent="0.25">
      <c r="B47" s="118">
        <v>33</v>
      </c>
      <c r="C47" s="119">
        <v>46830</v>
      </c>
      <c r="D47" s="120">
        <v>230024.59</v>
      </c>
      <c r="E47" s="120">
        <v>2007.5896318590064</v>
      </c>
      <c r="F47" s="120">
        <v>0</v>
      </c>
      <c r="G47" s="120">
        <v>2007.5896318590064</v>
      </c>
      <c r="H47" s="120">
        <v>1179.5</v>
      </c>
      <c r="I47" s="120">
        <v>828.09</v>
      </c>
      <c r="J47" s="120">
        <v>228845.09</v>
      </c>
      <c r="K47" s="120">
        <v>29399.809999999994</v>
      </c>
      <c r="Z47" s="119">
        <v>46843</v>
      </c>
    </row>
    <row r="48" spans="2:26" ht="18" customHeight="1" x14ac:dyDescent="0.25">
      <c r="B48" s="118">
        <v>34</v>
      </c>
      <c r="C48" s="119">
        <v>46861</v>
      </c>
      <c r="D48" s="120">
        <v>228845.09</v>
      </c>
      <c r="E48" s="120">
        <v>2007.5896318590064</v>
      </c>
      <c r="F48" s="120">
        <v>0</v>
      </c>
      <c r="G48" s="120">
        <v>2007.5896318590064</v>
      </c>
      <c r="H48" s="120">
        <v>1183.75</v>
      </c>
      <c r="I48" s="120">
        <v>823.84</v>
      </c>
      <c r="J48" s="120">
        <v>227661.34</v>
      </c>
      <c r="K48" s="120">
        <v>30223.649999999994</v>
      </c>
      <c r="Z48" s="119">
        <v>46873</v>
      </c>
    </row>
    <row r="49" spans="2:26" ht="18" customHeight="1" x14ac:dyDescent="0.25">
      <c r="B49" s="118">
        <v>35</v>
      </c>
      <c r="C49" s="119">
        <v>46891</v>
      </c>
      <c r="D49" s="120">
        <v>227661.34</v>
      </c>
      <c r="E49" s="120">
        <v>2007.5896318590064</v>
      </c>
      <c r="F49" s="120">
        <v>0</v>
      </c>
      <c r="G49" s="120">
        <v>2007.5896318590064</v>
      </c>
      <c r="H49" s="120">
        <v>1188.01</v>
      </c>
      <c r="I49" s="120">
        <v>819.58</v>
      </c>
      <c r="J49" s="120">
        <v>226473.33</v>
      </c>
      <c r="K49" s="120">
        <v>31043.229999999996</v>
      </c>
      <c r="Z49" s="119">
        <v>46904</v>
      </c>
    </row>
    <row r="50" spans="2:26" ht="18" customHeight="1" x14ac:dyDescent="0.25">
      <c r="B50" s="118">
        <v>36</v>
      </c>
      <c r="C50" s="119">
        <v>46922</v>
      </c>
      <c r="D50" s="120">
        <v>226473.33</v>
      </c>
      <c r="E50" s="120">
        <v>2007.5896318590064</v>
      </c>
      <c r="F50" s="120">
        <v>0</v>
      </c>
      <c r="G50" s="120">
        <v>2007.5896318590064</v>
      </c>
      <c r="H50" s="120">
        <v>1192.29</v>
      </c>
      <c r="I50" s="120">
        <v>815.3</v>
      </c>
      <c r="J50" s="120">
        <v>225281.05</v>
      </c>
      <c r="K50" s="120">
        <v>31858.529999999995</v>
      </c>
      <c r="Z50" s="119">
        <v>46934</v>
      </c>
    </row>
    <row r="51" spans="2:26" ht="18" customHeight="1" x14ac:dyDescent="0.25">
      <c r="B51" s="118">
        <v>37</v>
      </c>
      <c r="C51" s="119">
        <v>46952</v>
      </c>
      <c r="D51" s="120">
        <v>225281.05</v>
      </c>
      <c r="E51" s="120">
        <v>2007.5896318590064</v>
      </c>
      <c r="F51" s="120">
        <v>0</v>
      </c>
      <c r="G51" s="120">
        <v>2007.5896318590064</v>
      </c>
      <c r="H51" s="120">
        <v>1196.58</v>
      </c>
      <c r="I51" s="120">
        <v>811.01</v>
      </c>
      <c r="J51" s="120">
        <v>224084.47</v>
      </c>
      <c r="K51" s="120">
        <v>32669.539999999994</v>
      </c>
      <c r="Z51" s="119">
        <v>46965</v>
      </c>
    </row>
    <row r="52" spans="2:26" ht="18" customHeight="1" x14ac:dyDescent="0.25">
      <c r="B52" s="118">
        <v>38</v>
      </c>
      <c r="C52" s="119">
        <v>46983</v>
      </c>
      <c r="D52" s="120">
        <v>224084.47</v>
      </c>
      <c r="E52" s="120">
        <v>2007.5896318590064</v>
      </c>
      <c r="F52" s="120">
        <v>0</v>
      </c>
      <c r="G52" s="120">
        <v>2007.5896318590064</v>
      </c>
      <c r="H52" s="120">
        <v>1200.8900000000001</v>
      </c>
      <c r="I52" s="120">
        <v>806.7</v>
      </c>
      <c r="J52" s="120">
        <v>222883.58</v>
      </c>
      <c r="K52" s="120">
        <v>33476.239999999991</v>
      </c>
      <c r="Z52" s="119">
        <v>46996</v>
      </c>
    </row>
    <row r="53" spans="2:26" ht="18" customHeight="1" x14ac:dyDescent="0.25">
      <c r="B53" s="118">
        <v>39</v>
      </c>
      <c r="C53" s="119">
        <v>47014</v>
      </c>
      <c r="D53" s="120">
        <v>222883.58</v>
      </c>
      <c r="E53" s="120">
        <v>2007.5896318590064</v>
      </c>
      <c r="F53" s="120">
        <v>0</v>
      </c>
      <c r="G53" s="120">
        <v>2007.5896318590064</v>
      </c>
      <c r="H53" s="120">
        <v>1205.21</v>
      </c>
      <c r="I53" s="120">
        <v>802.38</v>
      </c>
      <c r="J53" s="120">
        <v>221678.38</v>
      </c>
      <c r="K53" s="120">
        <v>34278.619999999988</v>
      </c>
      <c r="Z53" s="119">
        <v>47026</v>
      </c>
    </row>
    <row r="54" spans="2:26" ht="18" customHeight="1" x14ac:dyDescent="0.25">
      <c r="B54" s="118">
        <v>40</v>
      </c>
      <c r="C54" s="119">
        <v>47044</v>
      </c>
      <c r="D54" s="120">
        <v>221678.38</v>
      </c>
      <c r="E54" s="120">
        <v>2007.5896318590064</v>
      </c>
      <c r="F54" s="120">
        <v>0</v>
      </c>
      <c r="G54" s="120">
        <v>2007.5896318590064</v>
      </c>
      <c r="H54" s="120">
        <v>1209.55</v>
      </c>
      <c r="I54" s="120">
        <v>798.04</v>
      </c>
      <c r="J54" s="120">
        <v>220468.83</v>
      </c>
      <c r="K54" s="120">
        <v>35076.659999999989</v>
      </c>
      <c r="Z54" s="119">
        <v>47057</v>
      </c>
    </row>
    <row r="55" spans="2:26" ht="18" customHeight="1" x14ac:dyDescent="0.25">
      <c r="B55" s="118">
        <v>41</v>
      </c>
      <c r="C55" s="119">
        <v>47075</v>
      </c>
      <c r="D55" s="120">
        <v>220468.83</v>
      </c>
      <c r="E55" s="120">
        <v>2007.5896318590064</v>
      </c>
      <c r="F55" s="120">
        <v>0</v>
      </c>
      <c r="G55" s="120">
        <v>2007.5896318590064</v>
      </c>
      <c r="H55" s="120">
        <v>1213.9000000000001</v>
      </c>
      <c r="I55" s="120">
        <v>793.69</v>
      </c>
      <c r="J55" s="120">
        <v>219254.93</v>
      </c>
      <c r="K55" s="120">
        <v>35870.349999999991</v>
      </c>
      <c r="Z55" s="119">
        <v>47087</v>
      </c>
    </row>
    <row r="56" spans="2:26" ht="18" customHeight="1" x14ac:dyDescent="0.25">
      <c r="B56" s="118">
        <v>42</v>
      </c>
      <c r="C56" s="119">
        <v>47105</v>
      </c>
      <c r="D56" s="120">
        <v>219254.93</v>
      </c>
      <c r="E56" s="120">
        <v>2007.5896318590064</v>
      </c>
      <c r="F56" s="120">
        <v>0</v>
      </c>
      <c r="G56" s="120">
        <v>2007.5896318590064</v>
      </c>
      <c r="H56" s="120">
        <v>1218.27</v>
      </c>
      <c r="I56" s="120">
        <v>789.32</v>
      </c>
      <c r="J56" s="120">
        <v>218036.65</v>
      </c>
      <c r="K56" s="120">
        <v>36659.669999999991</v>
      </c>
      <c r="Z56" s="119">
        <v>47118</v>
      </c>
    </row>
    <row r="57" spans="2:26" ht="18" customHeight="1" x14ac:dyDescent="0.25">
      <c r="B57" s="118">
        <v>43</v>
      </c>
      <c r="C57" s="119">
        <v>47136</v>
      </c>
      <c r="D57" s="120">
        <v>218036.65</v>
      </c>
      <c r="E57" s="120">
        <v>2007.5896318590064</v>
      </c>
      <c r="F57" s="120">
        <v>0</v>
      </c>
      <c r="G57" s="120">
        <v>2007.5896318590064</v>
      </c>
      <c r="H57" s="120">
        <v>1222.6600000000001</v>
      </c>
      <c r="I57" s="120">
        <v>784.93</v>
      </c>
      <c r="J57" s="120">
        <v>216814</v>
      </c>
      <c r="K57" s="120">
        <v>37444.599999999991</v>
      </c>
      <c r="Z57" s="119">
        <v>47149</v>
      </c>
    </row>
    <row r="58" spans="2:26" ht="18" customHeight="1" x14ac:dyDescent="0.25">
      <c r="B58" s="118">
        <v>44</v>
      </c>
      <c r="C58" s="119">
        <v>47167</v>
      </c>
      <c r="D58" s="120">
        <v>216814</v>
      </c>
      <c r="E58" s="120">
        <v>2007.5896318590064</v>
      </c>
      <c r="F58" s="120">
        <v>0</v>
      </c>
      <c r="G58" s="120">
        <v>2007.5896318590064</v>
      </c>
      <c r="H58" s="120">
        <v>1227.06</v>
      </c>
      <c r="I58" s="120">
        <v>780.53</v>
      </c>
      <c r="J58" s="120">
        <v>215586.94</v>
      </c>
      <c r="K58" s="120">
        <v>38225.12999999999</v>
      </c>
      <c r="Z58" s="119">
        <v>47177</v>
      </c>
    </row>
    <row r="59" spans="2:26" ht="18" customHeight="1" x14ac:dyDescent="0.25">
      <c r="B59" s="118">
        <v>45</v>
      </c>
      <c r="C59" s="119">
        <v>47195</v>
      </c>
      <c r="D59" s="120">
        <v>215586.94</v>
      </c>
      <c r="E59" s="120">
        <v>2007.5896318590064</v>
      </c>
      <c r="F59" s="120">
        <v>0</v>
      </c>
      <c r="G59" s="120">
        <v>2007.5896318590064</v>
      </c>
      <c r="H59" s="120">
        <v>1231.48</v>
      </c>
      <c r="I59" s="120">
        <v>776.11</v>
      </c>
      <c r="J59" s="120">
        <v>214355.46</v>
      </c>
      <c r="K59" s="120">
        <v>39001.239999999991</v>
      </c>
      <c r="Z59" s="119">
        <v>47208</v>
      </c>
    </row>
    <row r="60" spans="2:26" ht="18" customHeight="1" x14ac:dyDescent="0.25">
      <c r="B60" s="118">
        <v>46</v>
      </c>
      <c r="C60" s="119">
        <v>47226</v>
      </c>
      <c r="D60" s="120">
        <v>214355.46</v>
      </c>
      <c r="E60" s="120">
        <v>2007.5896318590064</v>
      </c>
      <c r="F60" s="120">
        <v>0</v>
      </c>
      <c r="G60" s="120">
        <v>2007.5896318590064</v>
      </c>
      <c r="H60" s="120">
        <v>1235.9100000000001</v>
      </c>
      <c r="I60" s="120">
        <v>771.68</v>
      </c>
      <c r="J60" s="120">
        <v>213119.55</v>
      </c>
      <c r="K60" s="120">
        <v>39772.919999999991</v>
      </c>
      <c r="Z60" s="119">
        <v>47238</v>
      </c>
    </row>
    <row r="61" spans="2:26" ht="18" customHeight="1" x14ac:dyDescent="0.25">
      <c r="B61" s="118">
        <v>47</v>
      </c>
      <c r="C61" s="119">
        <v>47256</v>
      </c>
      <c r="D61" s="120">
        <v>213119.55</v>
      </c>
      <c r="E61" s="120">
        <v>2007.5896318590064</v>
      </c>
      <c r="F61" s="120">
        <v>0</v>
      </c>
      <c r="G61" s="120">
        <v>2007.5896318590064</v>
      </c>
      <c r="H61" s="120">
        <v>1240.3599999999999</v>
      </c>
      <c r="I61" s="120">
        <v>767.23</v>
      </c>
      <c r="J61" s="120">
        <v>211879.19</v>
      </c>
      <c r="K61" s="120">
        <v>40540.149999999994</v>
      </c>
      <c r="Z61" s="119">
        <v>47269</v>
      </c>
    </row>
    <row r="62" spans="2:26" ht="18" customHeight="1" x14ac:dyDescent="0.25">
      <c r="B62" s="118">
        <v>48</v>
      </c>
      <c r="C62" s="119">
        <v>47287</v>
      </c>
      <c r="D62" s="120">
        <v>211879.19</v>
      </c>
      <c r="E62" s="120">
        <v>2007.5896318590064</v>
      </c>
      <c r="F62" s="120">
        <v>0</v>
      </c>
      <c r="G62" s="120">
        <v>2007.5896318590064</v>
      </c>
      <c r="H62" s="120">
        <v>1244.82</v>
      </c>
      <c r="I62" s="120">
        <v>762.77</v>
      </c>
      <c r="J62" s="120">
        <v>210634.37</v>
      </c>
      <c r="K62" s="120">
        <v>41302.919999999991</v>
      </c>
      <c r="Z62" s="119">
        <v>47299</v>
      </c>
    </row>
    <row r="63" spans="2:26" ht="18" customHeight="1" x14ac:dyDescent="0.25">
      <c r="B63" s="118">
        <v>49</v>
      </c>
      <c r="C63" s="119">
        <v>47317</v>
      </c>
      <c r="D63" s="120">
        <v>210634.37</v>
      </c>
      <c r="E63" s="120">
        <v>2007.5896318590064</v>
      </c>
      <c r="F63" s="120">
        <v>0</v>
      </c>
      <c r="G63" s="120">
        <v>2007.5896318590064</v>
      </c>
      <c r="H63" s="120">
        <v>1249.31</v>
      </c>
      <c r="I63" s="120">
        <v>758.28</v>
      </c>
      <c r="J63" s="120">
        <v>209385.06</v>
      </c>
      <c r="K63" s="120">
        <v>42061.19999999999</v>
      </c>
      <c r="Z63" s="119">
        <v>47330</v>
      </c>
    </row>
    <row r="64" spans="2:26" ht="18" customHeight="1" x14ac:dyDescent="0.25">
      <c r="B64" s="118">
        <v>50</v>
      </c>
      <c r="C64" s="119">
        <v>47348</v>
      </c>
      <c r="D64" s="120">
        <v>209385.06</v>
      </c>
      <c r="E64" s="120">
        <v>2007.5896318590064</v>
      </c>
      <c r="F64" s="120">
        <v>0</v>
      </c>
      <c r="G64" s="120">
        <v>2007.5896318590064</v>
      </c>
      <c r="H64" s="120">
        <v>1253.8</v>
      </c>
      <c r="I64" s="120">
        <v>753.79</v>
      </c>
      <c r="J64" s="120">
        <v>208131.26</v>
      </c>
      <c r="K64" s="120">
        <v>42814.989999999991</v>
      </c>
      <c r="Z64" s="119">
        <v>47361</v>
      </c>
    </row>
    <row r="65" spans="2:26" ht="18" customHeight="1" x14ac:dyDescent="0.25">
      <c r="B65" s="118">
        <v>51</v>
      </c>
      <c r="C65" s="119">
        <v>47379</v>
      </c>
      <c r="D65" s="120">
        <v>208131.26</v>
      </c>
      <c r="E65" s="120">
        <v>2007.5896318590064</v>
      </c>
      <c r="F65" s="120">
        <v>0</v>
      </c>
      <c r="G65" s="120">
        <v>2007.5896318590064</v>
      </c>
      <c r="H65" s="120">
        <v>1258.32</v>
      </c>
      <c r="I65" s="120">
        <v>749.27</v>
      </c>
      <c r="J65" s="120">
        <v>206872.94</v>
      </c>
      <c r="K65" s="120">
        <v>43564.259999999987</v>
      </c>
      <c r="Z65" s="119">
        <v>47391</v>
      </c>
    </row>
    <row r="66" spans="2:26" ht="18" customHeight="1" x14ac:dyDescent="0.25">
      <c r="B66" s="118">
        <v>52</v>
      </c>
      <c r="C66" s="119">
        <v>47409</v>
      </c>
      <c r="D66" s="120">
        <v>206872.94</v>
      </c>
      <c r="E66" s="120">
        <v>2007.5896318590064</v>
      </c>
      <c r="F66" s="120">
        <v>0</v>
      </c>
      <c r="G66" s="120">
        <v>2007.5896318590064</v>
      </c>
      <c r="H66" s="120">
        <v>1262.8499999999999</v>
      </c>
      <c r="I66" s="120">
        <v>744.74</v>
      </c>
      <c r="J66" s="120">
        <v>205610.09</v>
      </c>
      <c r="K66" s="120">
        <v>44308.999999999985</v>
      </c>
      <c r="Z66" s="119">
        <v>47422</v>
      </c>
    </row>
    <row r="67" spans="2:26" ht="18" customHeight="1" x14ac:dyDescent="0.25">
      <c r="B67" s="118">
        <v>53</v>
      </c>
      <c r="C67" s="119">
        <v>47440</v>
      </c>
      <c r="D67" s="120">
        <v>205610.09</v>
      </c>
      <c r="E67" s="120">
        <v>2007.5896318590064</v>
      </c>
      <c r="F67" s="120">
        <v>0</v>
      </c>
      <c r="G67" s="120">
        <v>2007.5896318590064</v>
      </c>
      <c r="H67" s="120">
        <v>1267.3900000000001</v>
      </c>
      <c r="I67" s="120">
        <v>740.2</v>
      </c>
      <c r="J67" s="120">
        <v>204342.7</v>
      </c>
      <c r="K67" s="120">
        <v>45049.199999999983</v>
      </c>
      <c r="Z67" s="119">
        <v>47452</v>
      </c>
    </row>
    <row r="68" spans="2:26" ht="18" customHeight="1" x14ac:dyDescent="0.25">
      <c r="B68" s="118">
        <v>54</v>
      </c>
      <c r="C68" s="119">
        <v>47470</v>
      </c>
      <c r="D68" s="120">
        <v>204342.7</v>
      </c>
      <c r="E68" s="120">
        <v>2007.5896318590064</v>
      </c>
      <c r="F68" s="120">
        <v>0</v>
      </c>
      <c r="G68" s="120">
        <v>2007.5896318590064</v>
      </c>
      <c r="H68" s="120">
        <v>1271.96</v>
      </c>
      <c r="I68" s="120">
        <v>735.63</v>
      </c>
      <c r="J68" s="120">
        <v>203070.74</v>
      </c>
      <c r="K68" s="120">
        <v>45784.82999999998</v>
      </c>
      <c r="Z68" s="119">
        <v>47483</v>
      </c>
    </row>
    <row r="69" spans="2:26" ht="18" customHeight="1" x14ac:dyDescent="0.25">
      <c r="B69" s="118">
        <v>55</v>
      </c>
      <c r="C69" s="119">
        <v>47501</v>
      </c>
      <c r="D69" s="120">
        <v>203070.74</v>
      </c>
      <c r="E69" s="120">
        <v>2007.5896318590064</v>
      </c>
      <c r="F69" s="120">
        <v>0</v>
      </c>
      <c r="G69" s="120">
        <v>2007.5896318590064</v>
      </c>
      <c r="H69" s="120">
        <v>1276.54</v>
      </c>
      <c r="I69" s="120">
        <v>731.05</v>
      </c>
      <c r="J69" s="120">
        <v>201794.21</v>
      </c>
      <c r="K69" s="120">
        <v>46515.879999999983</v>
      </c>
      <c r="Z69" s="119">
        <v>47514</v>
      </c>
    </row>
    <row r="70" spans="2:26" ht="18" customHeight="1" x14ac:dyDescent="0.25">
      <c r="B70" s="118">
        <v>56</v>
      </c>
      <c r="C70" s="119">
        <v>47532</v>
      </c>
      <c r="D70" s="120">
        <v>201794.21</v>
      </c>
      <c r="E70" s="120">
        <v>2007.5896318590064</v>
      </c>
      <c r="F70" s="120">
        <v>0</v>
      </c>
      <c r="G70" s="120">
        <v>2007.5896318590064</v>
      </c>
      <c r="H70" s="120">
        <v>1281.1300000000001</v>
      </c>
      <c r="I70" s="120">
        <v>726.46</v>
      </c>
      <c r="J70" s="120">
        <v>200513.08</v>
      </c>
      <c r="K70" s="120">
        <v>47242.339999999982</v>
      </c>
      <c r="Z70" s="119">
        <v>47542</v>
      </c>
    </row>
    <row r="71" spans="2:26" ht="18" customHeight="1" x14ac:dyDescent="0.25">
      <c r="B71" s="118">
        <v>57</v>
      </c>
      <c r="C71" s="119">
        <v>47560</v>
      </c>
      <c r="D71" s="120">
        <v>200513.08</v>
      </c>
      <c r="E71" s="120">
        <v>2007.5896318590064</v>
      </c>
      <c r="F71" s="120">
        <v>0</v>
      </c>
      <c r="G71" s="120">
        <v>2007.5896318590064</v>
      </c>
      <c r="H71" s="120">
        <v>1285.74</v>
      </c>
      <c r="I71" s="120">
        <v>721.85</v>
      </c>
      <c r="J71" s="120">
        <v>199227.34</v>
      </c>
      <c r="K71" s="120">
        <v>47964.189999999981</v>
      </c>
      <c r="Z71" s="119">
        <v>47573</v>
      </c>
    </row>
    <row r="72" spans="2:26" ht="18" customHeight="1" x14ac:dyDescent="0.25">
      <c r="B72" s="118">
        <v>58</v>
      </c>
      <c r="C72" s="119">
        <v>47591</v>
      </c>
      <c r="D72" s="120">
        <v>199227.34</v>
      </c>
      <c r="E72" s="120">
        <v>2007.5896318590064</v>
      </c>
      <c r="F72" s="120">
        <v>0</v>
      </c>
      <c r="G72" s="120">
        <v>2007.5896318590064</v>
      </c>
      <c r="H72" s="120">
        <v>1290.3699999999999</v>
      </c>
      <c r="I72" s="120">
        <v>717.22</v>
      </c>
      <c r="J72" s="120">
        <v>197936.96</v>
      </c>
      <c r="K72" s="120">
        <v>48681.409999999982</v>
      </c>
      <c r="Z72" s="119">
        <v>47603</v>
      </c>
    </row>
    <row r="73" spans="2:26" ht="18" customHeight="1" x14ac:dyDescent="0.25">
      <c r="B73" s="118">
        <v>59</v>
      </c>
      <c r="C73" s="119">
        <v>47621</v>
      </c>
      <c r="D73" s="120">
        <v>197936.96</v>
      </c>
      <c r="E73" s="120">
        <v>2007.5896318590064</v>
      </c>
      <c r="F73" s="120">
        <v>0</v>
      </c>
      <c r="G73" s="120">
        <v>2007.5896318590064</v>
      </c>
      <c r="H73" s="120">
        <v>1295.02</v>
      </c>
      <c r="I73" s="120">
        <v>712.57</v>
      </c>
      <c r="J73" s="120">
        <v>196641.95</v>
      </c>
      <c r="K73" s="120">
        <v>49393.979999999981</v>
      </c>
      <c r="Z73" s="119">
        <v>47634</v>
      </c>
    </row>
    <row r="74" spans="2:26" ht="18" customHeight="1" x14ac:dyDescent="0.25">
      <c r="B74" s="118">
        <v>60</v>
      </c>
      <c r="C74" s="119">
        <v>47652</v>
      </c>
      <c r="D74" s="120">
        <v>196641.95</v>
      </c>
      <c r="E74" s="120">
        <v>2007.5896318590064</v>
      </c>
      <c r="F74" s="120">
        <v>0</v>
      </c>
      <c r="G74" s="120">
        <v>2007.5896318590064</v>
      </c>
      <c r="H74" s="120">
        <v>1299.68</v>
      </c>
      <c r="I74" s="120">
        <v>707.91</v>
      </c>
      <c r="J74" s="120">
        <v>195342.27</v>
      </c>
      <c r="K74" s="120">
        <v>50101.889999999985</v>
      </c>
      <c r="Z74" s="119">
        <v>47664</v>
      </c>
    </row>
    <row r="75" spans="2:26" ht="18" customHeight="1" x14ac:dyDescent="0.25">
      <c r="B75" s="118">
        <v>61</v>
      </c>
      <c r="C75" s="119">
        <v>47682</v>
      </c>
      <c r="D75" s="120">
        <v>195342.27</v>
      </c>
      <c r="E75" s="120">
        <v>2007.5896318590064</v>
      </c>
      <c r="F75" s="120">
        <v>0</v>
      </c>
      <c r="G75" s="120">
        <v>2007.5896318590064</v>
      </c>
      <c r="H75" s="120">
        <v>1304.3599999999999</v>
      </c>
      <c r="I75" s="120">
        <v>703.23</v>
      </c>
      <c r="J75" s="120">
        <v>194037.91</v>
      </c>
      <c r="K75" s="120">
        <v>50805.119999999988</v>
      </c>
      <c r="Z75" s="119">
        <v>47695</v>
      </c>
    </row>
    <row r="76" spans="2:26" ht="18" customHeight="1" x14ac:dyDescent="0.25">
      <c r="B76" s="118">
        <v>62</v>
      </c>
      <c r="C76" s="119">
        <v>47713</v>
      </c>
      <c r="D76" s="120">
        <v>194037.91</v>
      </c>
      <c r="E76" s="120">
        <v>2007.5896318590064</v>
      </c>
      <c r="F76" s="120">
        <v>0</v>
      </c>
      <c r="G76" s="120">
        <v>2007.5896318590064</v>
      </c>
      <c r="H76" s="120">
        <v>1309.05</v>
      </c>
      <c r="I76" s="120">
        <v>698.54</v>
      </c>
      <c r="J76" s="120">
        <v>192728.86</v>
      </c>
      <c r="K76" s="120">
        <v>51503.659999999989</v>
      </c>
      <c r="Z76" s="119">
        <v>47726</v>
      </c>
    </row>
    <row r="77" spans="2:26" ht="18" customHeight="1" x14ac:dyDescent="0.25">
      <c r="B77" s="118">
        <v>63</v>
      </c>
      <c r="C77" s="119">
        <v>47744</v>
      </c>
      <c r="D77" s="120">
        <v>192728.86</v>
      </c>
      <c r="E77" s="120">
        <v>2007.5896318590064</v>
      </c>
      <c r="F77" s="120">
        <v>0</v>
      </c>
      <c r="G77" s="120">
        <v>2007.5896318590064</v>
      </c>
      <c r="H77" s="120">
        <v>1313.77</v>
      </c>
      <c r="I77" s="120">
        <v>693.82</v>
      </c>
      <c r="J77" s="120">
        <v>191415.09</v>
      </c>
      <c r="K77" s="120">
        <v>52197.479999999989</v>
      </c>
      <c r="Z77" s="119">
        <v>47756</v>
      </c>
    </row>
    <row r="78" spans="2:26" ht="18" customHeight="1" x14ac:dyDescent="0.25">
      <c r="B78" s="118">
        <v>64</v>
      </c>
      <c r="C78" s="119">
        <v>47774</v>
      </c>
      <c r="D78" s="120">
        <v>191415.09</v>
      </c>
      <c r="E78" s="120">
        <v>2007.5896318590064</v>
      </c>
      <c r="F78" s="120">
        <v>0</v>
      </c>
      <c r="G78" s="120">
        <v>2007.5896318590064</v>
      </c>
      <c r="H78" s="120">
        <v>1318.5</v>
      </c>
      <c r="I78" s="120">
        <v>689.09</v>
      </c>
      <c r="J78" s="120">
        <v>190096.6</v>
      </c>
      <c r="K78" s="120">
        <v>52886.569999999985</v>
      </c>
      <c r="Z78" s="119">
        <v>47787</v>
      </c>
    </row>
    <row r="79" spans="2:26" ht="18" customHeight="1" x14ac:dyDescent="0.25">
      <c r="B79" s="118">
        <v>65</v>
      </c>
      <c r="C79" s="119">
        <v>47805</v>
      </c>
      <c r="D79" s="120">
        <v>190096.6</v>
      </c>
      <c r="E79" s="120">
        <v>2007.5896318590064</v>
      </c>
      <c r="F79" s="120">
        <v>0</v>
      </c>
      <c r="G79" s="120">
        <v>2007.5896318590064</v>
      </c>
      <c r="H79" s="120">
        <v>1323.24</v>
      </c>
      <c r="I79" s="120">
        <v>684.35</v>
      </c>
      <c r="J79" s="120">
        <v>188773.36</v>
      </c>
      <c r="K79" s="120">
        <v>53570.919999999984</v>
      </c>
      <c r="Z79" s="119">
        <v>47817</v>
      </c>
    </row>
    <row r="80" spans="2:26" ht="18" customHeight="1" x14ac:dyDescent="0.25">
      <c r="B80" s="118">
        <v>66</v>
      </c>
      <c r="C80" s="119">
        <v>47835</v>
      </c>
      <c r="D80" s="120">
        <v>188773.36</v>
      </c>
      <c r="E80" s="120">
        <v>2007.5896318590064</v>
      </c>
      <c r="F80" s="120">
        <v>0</v>
      </c>
      <c r="G80" s="120">
        <v>2007.5896318590064</v>
      </c>
      <c r="H80" s="120">
        <v>1328.01</v>
      </c>
      <c r="I80" s="120">
        <v>679.58</v>
      </c>
      <c r="J80" s="120">
        <v>187445.35</v>
      </c>
      <c r="K80" s="120">
        <v>54250.499999999985</v>
      </c>
      <c r="Z80" s="119">
        <v>47848</v>
      </c>
    </row>
    <row r="81" spans="2:26" ht="18" customHeight="1" x14ac:dyDescent="0.25">
      <c r="B81" s="118">
        <v>67</v>
      </c>
      <c r="C81" s="119">
        <v>47866</v>
      </c>
      <c r="D81" s="120">
        <v>187445.35</v>
      </c>
      <c r="E81" s="120">
        <v>2007.5896318590064</v>
      </c>
      <c r="F81" s="120">
        <v>0</v>
      </c>
      <c r="G81" s="120">
        <v>2007.5896318590064</v>
      </c>
      <c r="H81" s="120">
        <v>1332.79</v>
      </c>
      <c r="I81" s="120">
        <v>674.8</v>
      </c>
      <c r="J81" s="120">
        <v>186112.56</v>
      </c>
      <c r="K81" s="120">
        <v>54925.299999999988</v>
      </c>
      <c r="Z81" s="119">
        <v>47879</v>
      </c>
    </row>
    <row r="82" spans="2:26" ht="18" customHeight="1" x14ac:dyDescent="0.25">
      <c r="B82" s="118">
        <v>68</v>
      </c>
      <c r="C82" s="119">
        <v>47897</v>
      </c>
      <c r="D82" s="120">
        <v>186112.56</v>
      </c>
      <c r="E82" s="120">
        <v>2007.5896318590064</v>
      </c>
      <c r="F82" s="120">
        <v>0</v>
      </c>
      <c r="G82" s="120">
        <v>2007.5896318590064</v>
      </c>
      <c r="H82" s="120">
        <v>1337.58</v>
      </c>
      <c r="I82" s="120">
        <v>670.01</v>
      </c>
      <c r="J82" s="120">
        <v>184774.98</v>
      </c>
      <c r="K82" s="120">
        <v>55595.30999999999</v>
      </c>
      <c r="Z82" s="119">
        <v>47907</v>
      </c>
    </row>
    <row r="83" spans="2:26" ht="18" customHeight="1" x14ac:dyDescent="0.25">
      <c r="B83" s="118">
        <v>69</v>
      </c>
      <c r="C83" s="119">
        <v>47925</v>
      </c>
      <c r="D83" s="120">
        <v>184774.98</v>
      </c>
      <c r="E83" s="120">
        <v>2007.5896318590064</v>
      </c>
      <c r="F83" s="120">
        <v>0</v>
      </c>
      <c r="G83" s="120">
        <v>2007.5896318590064</v>
      </c>
      <c r="H83" s="120">
        <v>1342.4</v>
      </c>
      <c r="I83" s="120">
        <v>665.19</v>
      </c>
      <c r="J83" s="120">
        <v>183432.58</v>
      </c>
      <c r="K83" s="120">
        <v>56260.499999999993</v>
      </c>
      <c r="Z83" s="119">
        <v>47938</v>
      </c>
    </row>
    <row r="84" spans="2:26" ht="18" customHeight="1" x14ac:dyDescent="0.25">
      <c r="B84" s="118">
        <v>70</v>
      </c>
      <c r="C84" s="119">
        <v>47956</v>
      </c>
      <c r="D84" s="120">
        <v>183432.58</v>
      </c>
      <c r="E84" s="120">
        <v>2007.5896318590064</v>
      </c>
      <c r="F84" s="120">
        <v>0</v>
      </c>
      <c r="G84" s="120">
        <v>2007.5896318590064</v>
      </c>
      <c r="H84" s="120">
        <v>1347.23</v>
      </c>
      <c r="I84" s="120">
        <v>660.36</v>
      </c>
      <c r="J84" s="120">
        <v>182085.35</v>
      </c>
      <c r="K84" s="120">
        <v>56920.859999999993</v>
      </c>
      <c r="Z84" s="119">
        <v>47968</v>
      </c>
    </row>
    <row r="85" spans="2:26" ht="18" customHeight="1" x14ac:dyDescent="0.25">
      <c r="B85" s="118">
        <v>71</v>
      </c>
      <c r="C85" s="119">
        <v>47986</v>
      </c>
      <c r="D85" s="120">
        <v>182085.35</v>
      </c>
      <c r="E85" s="120">
        <v>2007.5896318590064</v>
      </c>
      <c r="F85" s="120">
        <v>0</v>
      </c>
      <c r="G85" s="120">
        <v>2007.5896318590064</v>
      </c>
      <c r="H85" s="120">
        <v>1352.08</v>
      </c>
      <c r="I85" s="120">
        <v>655.51</v>
      </c>
      <c r="J85" s="120">
        <v>180733.27</v>
      </c>
      <c r="K85" s="120">
        <v>57576.369999999995</v>
      </c>
      <c r="Z85" s="119">
        <v>47999</v>
      </c>
    </row>
    <row r="86" spans="2:26" ht="18" customHeight="1" x14ac:dyDescent="0.25">
      <c r="B86" s="118">
        <v>72</v>
      </c>
      <c r="C86" s="119">
        <v>48017</v>
      </c>
      <c r="D86" s="120">
        <v>180733.27</v>
      </c>
      <c r="E86" s="120">
        <v>2007.5896318590064</v>
      </c>
      <c r="F86" s="120">
        <v>0</v>
      </c>
      <c r="G86" s="120">
        <v>2007.5896318590064</v>
      </c>
      <c r="H86" s="120">
        <v>1356.95</v>
      </c>
      <c r="I86" s="120">
        <v>650.64</v>
      </c>
      <c r="J86" s="120">
        <v>179376.32</v>
      </c>
      <c r="K86" s="120">
        <v>58227.009999999995</v>
      </c>
      <c r="Z86" s="119">
        <v>48029</v>
      </c>
    </row>
    <row r="87" spans="2:26" ht="18" customHeight="1" x14ac:dyDescent="0.25">
      <c r="B87" s="118">
        <v>73</v>
      </c>
      <c r="C87" s="119">
        <v>48047</v>
      </c>
      <c r="D87" s="120">
        <v>179376.32</v>
      </c>
      <c r="E87" s="120">
        <v>2007.5896318590064</v>
      </c>
      <c r="F87" s="120">
        <v>0</v>
      </c>
      <c r="G87" s="120">
        <v>2007.5896318590064</v>
      </c>
      <c r="H87" s="120">
        <v>1361.84</v>
      </c>
      <c r="I87" s="120">
        <v>645.75</v>
      </c>
      <c r="J87" s="120">
        <v>178014.48</v>
      </c>
      <c r="K87" s="120">
        <v>58872.759999999995</v>
      </c>
      <c r="Z87" s="119">
        <v>48060</v>
      </c>
    </row>
    <row r="88" spans="2:26" ht="18" customHeight="1" x14ac:dyDescent="0.25">
      <c r="B88" s="118">
        <v>74</v>
      </c>
      <c r="C88" s="119">
        <v>48078</v>
      </c>
      <c r="D88" s="120">
        <v>178014.48</v>
      </c>
      <c r="E88" s="120">
        <v>2007.5896318590064</v>
      </c>
      <c r="F88" s="120">
        <v>0</v>
      </c>
      <c r="G88" s="120">
        <v>2007.5896318590064</v>
      </c>
      <c r="H88" s="120">
        <v>1366.74</v>
      </c>
      <c r="I88" s="120">
        <v>640.85</v>
      </c>
      <c r="J88" s="120">
        <v>176647.74</v>
      </c>
      <c r="K88" s="120">
        <v>59513.609999999993</v>
      </c>
      <c r="Z88" s="119">
        <v>48091</v>
      </c>
    </row>
    <row r="89" spans="2:26" ht="18" customHeight="1" x14ac:dyDescent="0.25">
      <c r="B89" s="118">
        <v>75</v>
      </c>
      <c r="C89" s="119">
        <v>48109</v>
      </c>
      <c r="D89" s="120">
        <v>176647.74</v>
      </c>
      <c r="E89" s="120">
        <v>2007.5896318590064</v>
      </c>
      <c r="F89" s="120">
        <v>0</v>
      </c>
      <c r="G89" s="120">
        <v>2007.5896318590064</v>
      </c>
      <c r="H89" s="120">
        <v>1371.66</v>
      </c>
      <c r="I89" s="120">
        <v>635.92999999999995</v>
      </c>
      <c r="J89" s="120">
        <v>175276.09</v>
      </c>
      <c r="K89" s="120">
        <v>60149.539999999994</v>
      </c>
      <c r="Z89" s="119">
        <v>48121</v>
      </c>
    </row>
    <row r="90" spans="2:26" ht="18" customHeight="1" x14ac:dyDescent="0.25">
      <c r="B90" s="118">
        <v>76</v>
      </c>
      <c r="C90" s="119">
        <v>48139</v>
      </c>
      <c r="D90" s="120">
        <v>175276.09</v>
      </c>
      <c r="E90" s="120">
        <v>2007.5896318590064</v>
      </c>
      <c r="F90" s="120">
        <v>0</v>
      </c>
      <c r="G90" s="120">
        <v>2007.5896318590064</v>
      </c>
      <c r="H90" s="120">
        <v>1376.6</v>
      </c>
      <c r="I90" s="120">
        <v>630.99</v>
      </c>
      <c r="J90" s="120">
        <v>173899.49</v>
      </c>
      <c r="K90" s="120">
        <v>60780.529999999992</v>
      </c>
      <c r="Z90" s="119">
        <v>48152</v>
      </c>
    </row>
    <row r="91" spans="2:26" ht="18" customHeight="1" x14ac:dyDescent="0.25">
      <c r="B91" s="118">
        <v>77</v>
      </c>
      <c r="C91" s="119">
        <v>48170</v>
      </c>
      <c r="D91" s="120">
        <v>173899.49</v>
      </c>
      <c r="E91" s="120">
        <v>2007.5896318590064</v>
      </c>
      <c r="F91" s="120">
        <v>0</v>
      </c>
      <c r="G91" s="120">
        <v>2007.5896318590064</v>
      </c>
      <c r="H91" s="120">
        <v>1381.55</v>
      </c>
      <c r="I91" s="120">
        <v>626.04</v>
      </c>
      <c r="J91" s="120">
        <v>172517.94</v>
      </c>
      <c r="K91" s="120">
        <v>61406.569999999992</v>
      </c>
      <c r="Z91" s="119">
        <v>48182</v>
      </c>
    </row>
    <row r="92" spans="2:26" ht="18" customHeight="1" x14ac:dyDescent="0.25">
      <c r="B92" s="118">
        <v>78</v>
      </c>
      <c r="C92" s="119">
        <v>48200</v>
      </c>
      <c r="D92" s="120">
        <v>172517.94</v>
      </c>
      <c r="E92" s="120">
        <v>2007.5896318590064</v>
      </c>
      <c r="F92" s="120">
        <v>0</v>
      </c>
      <c r="G92" s="120">
        <v>2007.5896318590064</v>
      </c>
      <c r="H92" s="120">
        <v>1386.53</v>
      </c>
      <c r="I92" s="120">
        <v>621.05999999999995</v>
      </c>
      <c r="J92" s="120">
        <v>171131.41</v>
      </c>
      <c r="K92" s="120">
        <v>62027.62999999999</v>
      </c>
      <c r="Z92" s="119">
        <v>48213</v>
      </c>
    </row>
    <row r="93" spans="2:26" ht="18" customHeight="1" x14ac:dyDescent="0.25">
      <c r="B93" s="118">
        <v>79</v>
      </c>
      <c r="C93" s="119">
        <v>48231</v>
      </c>
      <c r="D93" s="120">
        <v>171131.41</v>
      </c>
      <c r="E93" s="120">
        <v>2007.5896318590064</v>
      </c>
      <c r="F93" s="120">
        <v>0</v>
      </c>
      <c r="G93" s="120">
        <v>2007.5896318590064</v>
      </c>
      <c r="H93" s="120">
        <v>1391.52</v>
      </c>
      <c r="I93" s="120">
        <v>616.07000000000005</v>
      </c>
      <c r="J93" s="120">
        <v>169739.9</v>
      </c>
      <c r="K93" s="120">
        <v>62643.69999999999</v>
      </c>
      <c r="Z93" s="119">
        <v>48244</v>
      </c>
    </row>
    <row r="94" spans="2:26" ht="18" customHeight="1" x14ac:dyDescent="0.25">
      <c r="B94" s="118">
        <v>80</v>
      </c>
      <c r="C94" s="119">
        <v>48262</v>
      </c>
      <c r="D94" s="120">
        <v>169739.9</v>
      </c>
      <c r="E94" s="120">
        <v>2007.5896318590064</v>
      </c>
      <c r="F94" s="120">
        <v>0</v>
      </c>
      <c r="G94" s="120">
        <v>2007.5896318590064</v>
      </c>
      <c r="H94" s="120">
        <v>1396.53</v>
      </c>
      <c r="I94" s="120">
        <v>611.05999999999995</v>
      </c>
      <c r="J94" s="120">
        <v>168343.37</v>
      </c>
      <c r="K94" s="120">
        <v>63254.759999999987</v>
      </c>
      <c r="Z94" s="119">
        <v>48273</v>
      </c>
    </row>
    <row r="95" spans="2:26" ht="18" customHeight="1" x14ac:dyDescent="0.25">
      <c r="B95" s="118">
        <v>81</v>
      </c>
      <c r="C95" s="119">
        <v>48291</v>
      </c>
      <c r="D95" s="120">
        <v>168343.37</v>
      </c>
      <c r="E95" s="120">
        <v>2007.5896318590064</v>
      </c>
      <c r="F95" s="120">
        <v>0</v>
      </c>
      <c r="G95" s="120">
        <v>2007.5896318590064</v>
      </c>
      <c r="H95" s="120">
        <v>1401.55</v>
      </c>
      <c r="I95" s="120">
        <v>606.04</v>
      </c>
      <c r="J95" s="120">
        <v>166941.82</v>
      </c>
      <c r="K95" s="120">
        <v>63860.799999999988</v>
      </c>
      <c r="Z95" s="119">
        <v>48304</v>
      </c>
    </row>
    <row r="96" spans="2:26" ht="18" customHeight="1" x14ac:dyDescent="0.25">
      <c r="B96" s="118">
        <v>82</v>
      </c>
      <c r="C96" s="119">
        <v>48322</v>
      </c>
      <c r="D96" s="120">
        <v>166941.82</v>
      </c>
      <c r="E96" s="120">
        <v>2007.5896318590064</v>
      </c>
      <c r="F96" s="120">
        <v>0</v>
      </c>
      <c r="G96" s="120">
        <v>2007.5896318590064</v>
      </c>
      <c r="H96" s="120">
        <v>1406.6</v>
      </c>
      <c r="I96" s="120">
        <v>600.99</v>
      </c>
      <c r="J96" s="120">
        <v>165535.22</v>
      </c>
      <c r="K96" s="120">
        <v>64461.789999999986</v>
      </c>
      <c r="Z96" s="119">
        <v>48334</v>
      </c>
    </row>
    <row r="97" spans="2:26" ht="18" customHeight="1" x14ac:dyDescent="0.25">
      <c r="B97" s="118">
        <v>83</v>
      </c>
      <c r="C97" s="119">
        <v>48352</v>
      </c>
      <c r="D97" s="120">
        <v>165535.22</v>
      </c>
      <c r="E97" s="120">
        <v>2007.5896318590064</v>
      </c>
      <c r="F97" s="120">
        <v>0</v>
      </c>
      <c r="G97" s="120">
        <v>2007.5896318590064</v>
      </c>
      <c r="H97" s="120">
        <v>1411.66</v>
      </c>
      <c r="I97" s="120">
        <v>595.92999999999995</v>
      </c>
      <c r="J97" s="120">
        <v>164123.54999999999</v>
      </c>
      <c r="K97" s="120">
        <v>65057.719999999987</v>
      </c>
      <c r="Z97" s="119">
        <v>48365</v>
      </c>
    </row>
    <row r="98" spans="2:26" ht="18" customHeight="1" x14ac:dyDescent="0.25">
      <c r="B98" s="118">
        <v>84</v>
      </c>
      <c r="C98" s="119">
        <v>48383</v>
      </c>
      <c r="D98" s="120">
        <v>164123.54999999999</v>
      </c>
      <c r="E98" s="120">
        <v>2007.5896318590064</v>
      </c>
      <c r="F98" s="120">
        <v>0</v>
      </c>
      <c r="G98" s="120">
        <v>2007.5896318590064</v>
      </c>
      <c r="H98" s="120">
        <v>1416.75</v>
      </c>
      <c r="I98" s="120">
        <v>590.84</v>
      </c>
      <c r="J98" s="120">
        <v>162706.81</v>
      </c>
      <c r="K98" s="120">
        <v>65648.559999999983</v>
      </c>
      <c r="Z98" s="119">
        <v>48395</v>
      </c>
    </row>
    <row r="99" spans="2:26" ht="18" customHeight="1" x14ac:dyDescent="0.25">
      <c r="B99" s="118">
        <v>85</v>
      </c>
      <c r="C99" s="119">
        <v>48413</v>
      </c>
      <c r="D99" s="120">
        <v>162706.81</v>
      </c>
      <c r="E99" s="120">
        <v>2007.5896318590064</v>
      </c>
      <c r="F99" s="120">
        <v>0</v>
      </c>
      <c r="G99" s="120">
        <v>2007.5896318590064</v>
      </c>
      <c r="H99" s="120">
        <v>1421.85</v>
      </c>
      <c r="I99" s="120">
        <v>585.74</v>
      </c>
      <c r="J99" s="120">
        <v>161284.96</v>
      </c>
      <c r="K99" s="120">
        <v>66234.299999999988</v>
      </c>
      <c r="Z99" s="119">
        <v>48426</v>
      </c>
    </row>
    <row r="100" spans="2:26" ht="18" customHeight="1" x14ac:dyDescent="0.25">
      <c r="B100" s="118">
        <v>86</v>
      </c>
      <c r="C100" s="119">
        <v>48444</v>
      </c>
      <c r="D100" s="120">
        <v>161284.96</v>
      </c>
      <c r="E100" s="120">
        <v>2007.5896318590064</v>
      </c>
      <c r="F100" s="120">
        <v>0</v>
      </c>
      <c r="G100" s="120">
        <v>2007.5896318590064</v>
      </c>
      <c r="H100" s="120">
        <v>1426.96</v>
      </c>
      <c r="I100" s="120">
        <v>580.63</v>
      </c>
      <c r="J100" s="120">
        <v>159858</v>
      </c>
      <c r="K100" s="120">
        <v>66814.929999999993</v>
      </c>
      <c r="Z100" s="119">
        <v>48457</v>
      </c>
    </row>
    <row r="101" spans="2:26" ht="18" customHeight="1" x14ac:dyDescent="0.25">
      <c r="B101" s="118">
        <v>87</v>
      </c>
      <c r="C101" s="119">
        <v>48475</v>
      </c>
      <c r="D101" s="120">
        <v>159858</v>
      </c>
      <c r="E101" s="120">
        <v>2007.5896318590064</v>
      </c>
      <c r="F101" s="120">
        <v>0</v>
      </c>
      <c r="G101" s="120">
        <v>2007.5896318590064</v>
      </c>
      <c r="H101" s="120">
        <v>1432.1</v>
      </c>
      <c r="I101" s="120">
        <v>575.49</v>
      </c>
      <c r="J101" s="120">
        <v>158425.9</v>
      </c>
      <c r="K101" s="120">
        <v>67390.42</v>
      </c>
      <c r="Z101" s="119">
        <v>48487</v>
      </c>
    </row>
    <row r="102" spans="2:26" ht="18" customHeight="1" x14ac:dyDescent="0.25">
      <c r="B102" s="118">
        <v>88</v>
      </c>
      <c r="C102" s="119">
        <v>48505</v>
      </c>
      <c r="D102" s="120">
        <v>158425.9</v>
      </c>
      <c r="E102" s="120">
        <v>2007.5896318590064</v>
      </c>
      <c r="F102" s="120">
        <v>0</v>
      </c>
      <c r="G102" s="120">
        <v>2007.5896318590064</v>
      </c>
      <c r="H102" s="120">
        <v>1437.26</v>
      </c>
      <c r="I102" s="120">
        <v>570.33000000000004</v>
      </c>
      <c r="J102" s="120">
        <v>156988.64000000001</v>
      </c>
      <c r="K102" s="120">
        <v>67960.75</v>
      </c>
      <c r="Z102" s="119">
        <v>48518</v>
      </c>
    </row>
    <row r="103" spans="2:26" ht="18" customHeight="1" x14ac:dyDescent="0.25">
      <c r="B103" s="118">
        <v>89</v>
      </c>
      <c r="C103" s="119">
        <v>48536</v>
      </c>
      <c r="D103" s="120">
        <v>156988.64000000001</v>
      </c>
      <c r="E103" s="120">
        <v>2007.5896318590064</v>
      </c>
      <c r="F103" s="120">
        <v>0</v>
      </c>
      <c r="G103" s="120">
        <v>2007.5896318590064</v>
      </c>
      <c r="H103" s="120">
        <v>1442.43</v>
      </c>
      <c r="I103" s="120">
        <v>565.16</v>
      </c>
      <c r="J103" s="120">
        <v>155546.21</v>
      </c>
      <c r="K103" s="120">
        <v>68525.91</v>
      </c>
      <c r="Z103" s="119">
        <v>48548</v>
      </c>
    </row>
    <row r="104" spans="2:26" ht="18" customHeight="1" x14ac:dyDescent="0.25">
      <c r="B104" s="118">
        <v>90</v>
      </c>
      <c r="C104" s="119">
        <v>48566</v>
      </c>
      <c r="D104" s="120">
        <v>155546.21</v>
      </c>
      <c r="E104" s="120">
        <v>2007.5896318590064</v>
      </c>
      <c r="F104" s="120">
        <v>0</v>
      </c>
      <c r="G104" s="120">
        <v>2007.5896318590064</v>
      </c>
      <c r="H104" s="120">
        <v>1447.62</v>
      </c>
      <c r="I104" s="120">
        <v>559.97</v>
      </c>
      <c r="J104" s="120">
        <v>154098.59</v>
      </c>
      <c r="K104" s="120">
        <v>69085.88</v>
      </c>
      <c r="Z104" s="119">
        <v>48579</v>
      </c>
    </row>
    <row r="105" spans="2:26" ht="18" customHeight="1" x14ac:dyDescent="0.25">
      <c r="B105" s="118">
        <v>91</v>
      </c>
      <c r="C105" s="119">
        <v>48597</v>
      </c>
      <c r="D105" s="120">
        <v>154098.59</v>
      </c>
      <c r="E105" s="120">
        <v>2007.5896318590064</v>
      </c>
      <c r="F105" s="120">
        <v>0</v>
      </c>
      <c r="G105" s="120">
        <v>2007.5896318590064</v>
      </c>
      <c r="H105" s="120">
        <v>1452.84</v>
      </c>
      <c r="I105" s="120">
        <v>554.75</v>
      </c>
      <c r="J105" s="120">
        <v>152645.76000000001</v>
      </c>
      <c r="K105" s="120">
        <v>69640.63</v>
      </c>
      <c r="Z105" s="119">
        <v>48610</v>
      </c>
    </row>
    <row r="106" spans="2:26" ht="18" customHeight="1" x14ac:dyDescent="0.25">
      <c r="B106" s="118">
        <v>92</v>
      </c>
      <c r="C106" s="119">
        <v>48628</v>
      </c>
      <c r="D106" s="120">
        <v>152645.76000000001</v>
      </c>
      <c r="E106" s="120">
        <v>2007.5896318590064</v>
      </c>
      <c r="F106" s="120">
        <v>0</v>
      </c>
      <c r="G106" s="120">
        <v>2007.5896318590064</v>
      </c>
      <c r="H106" s="120">
        <v>1458.07</v>
      </c>
      <c r="I106" s="120">
        <v>549.52</v>
      </c>
      <c r="J106" s="120">
        <v>151187.69</v>
      </c>
      <c r="K106" s="120">
        <v>70190.150000000009</v>
      </c>
      <c r="Z106" s="119">
        <v>48638</v>
      </c>
    </row>
    <row r="107" spans="2:26" ht="18" customHeight="1" x14ac:dyDescent="0.25">
      <c r="B107" s="118">
        <v>93</v>
      </c>
      <c r="C107" s="119">
        <v>48656</v>
      </c>
      <c r="D107" s="120">
        <v>151187.69</v>
      </c>
      <c r="E107" s="120">
        <v>2007.5896318590064</v>
      </c>
      <c r="F107" s="120">
        <v>0</v>
      </c>
      <c r="G107" s="120">
        <v>2007.5896318590064</v>
      </c>
      <c r="H107" s="120">
        <v>1463.31</v>
      </c>
      <c r="I107" s="120">
        <v>544.28</v>
      </c>
      <c r="J107" s="120">
        <v>149724.38</v>
      </c>
      <c r="K107" s="120">
        <v>70734.430000000008</v>
      </c>
      <c r="Z107" s="119">
        <v>48669</v>
      </c>
    </row>
    <row r="108" spans="2:26" ht="18" customHeight="1" x14ac:dyDescent="0.25">
      <c r="B108" s="118">
        <v>94</v>
      </c>
      <c r="C108" s="119">
        <v>48687</v>
      </c>
      <c r="D108" s="120">
        <v>149724.38</v>
      </c>
      <c r="E108" s="120">
        <v>2007.5896318590064</v>
      </c>
      <c r="F108" s="120">
        <v>0</v>
      </c>
      <c r="G108" s="120">
        <v>2007.5896318590064</v>
      </c>
      <c r="H108" s="120">
        <v>1468.58</v>
      </c>
      <c r="I108" s="120">
        <v>539.01</v>
      </c>
      <c r="J108" s="120">
        <v>148255.79</v>
      </c>
      <c r="K108" s="120">
        <v>71273.440000000002</v>
      </c>
      <c r="Z108" s="119">
        <v>48699</v>
      </c>
    </row>
    <row r="109" spans="2:26" ht="18" customHeight="1" x14ac:dyDescent="0.25">
      <c r="B109" s="118">
        <v>95</v>
      </c>
      <c r="C109" s="119">
        <v>48717</v>
      </c>
      <c r="D109" s="120">
        <v>148255.79</v>
      </c>
      <c r="E109" s="120">
        <v>2007.5896318590064</v>
      </c>
      <c r="F109" s="120">
        <v>0</v>
      </c>
      <c r="G109" s="120">
        <v>2007.5896318590064</v>
      </c>
      <c r="H109" s="120">
        <v>1473.87</v>
      </c>
      <c r="I109" s="120">
        <v>533.72</v>
      </c>
      <c r="J109" s="120">
        <v>146781.93</v>
      </c>
      <c r="K109" s="120">
        <v>71807.16</v>
      </c>
      <c r="Z109" s="119">
        <v>48730</v>
      </c>
    </row>
    <row r="110" spans="2:26" ht="18" customHeight="1" x14ac:dyDescent="0.25">
      <c r="B110" s="118">
        <v>96</v>
      </c>
      <c r="C110" s="119">
        <v>48748</v>
      </c>
      <c r="D110" s="120">
        <v>146781.93</v>
      </c>
      <c r="E110" s="120">
        <v>2007.5896318590064</v>
      </c>
      <c r="F110" s="120">
        <v>0</v>
      </c>
      <c r="G110" s="120">
        <v>2007.5896318590064</v>
      </c>
      <c r="H110" s="120">
        <v>1479.18</v>
      </c>
      <c r="I110" s="120">
        <v>528.41</v>
      </c>
      <c r="J110" s="120">
        <v>145302.75</v>
      </c>
      <c r="K110" s="120">
        <v>72335.570000000007</v>
      </c>
      <c r="Z110" s="119">
        <v>48760</v>
      </c>
    </row>
    <row r="111" spans="2:26" ht="18" customHeight="1" x14ac:dyDescent="0.25">
      <c r="B111" s="118">
        <v>97</v>
      </c>
      <c r="C111" s="119">
        <v>48778</v>
      </c>
      <c r="D111" s="120">
        <v>145302.75</v>
      </c>
      <c r="E111" s="120">
        <v>2007.5896318590064</v>
      </c>
      <c r="F111" s="120">
        <v>0</v>
      </c>
      <c r="G111" s="120">
        <v>2007.5896318590064</v>
      </c>
      <c r="H111" s="120">
        <v>1484.5</v>
      </c>
      <c r="I111" s="120">
        <v>523.09</v>
      </c>
      <c r="J111" s="120">
        <v>143818.25</v>
      </c>
      <c r="K111" s="120">
        <v>72858.66</v>
      </c>
      <c r="Z111" s="119">
        <v>48791</v>
      </c>
    </row>
    <row r="112" spans="2:26" ht="18" customHeight="1" x14ac:dyDescent="0.25">
      <c r="B112" s="118">
        <v>98</v>
      </c>
      <c r="C112" s="119">
        <v>48809</v>
      </c>
      <c r="D112" s="120">
        <v>143818.25</v>
      </c>
      <c r="E112" s="120">
        <v>2007.5896318590064</v>
      </c>
      <c r="F112" s="120">
        <v>0</v>
      </c>
      <c r="G112" s="120">
        <v>2007.5896318590064</v>
      </c>
      <c r="H112" s="120">
        <v>1489.84</v>
      </c>
      <c r="I112" s="120">
        <v>517.75</v>
      </c>
      <c r="J112" s="120">
        <v>142328.41</v>
      </c>
      <c r="K112" s="120">
        <v>73376.41</v>
      </c>
      <c r="Z112" s="119">
        <v>48822</v>
      </c>
    </row>
    <row r="113" spans="2:26" ht="18" customHeight="1" x14ac:dyDescent="0.25">
      <c r="B113" s="118">
        <v>99</v>
      </c>
      <c r="C113" s="119">
        <v>48840</v>
      </c>
      <c r="D113" s="120">
        <v>142328.41</v>
      </c>
      <c r="E113" s="120">
        <v>2007.5896318590064</v>
      </c>
      <c r="F113" s="120">
        <v>0</v>
      </c>
      <c r="G113" s="120">
        <v>2007.5896318590064</v>
      </c>
      <c r="H113" s="120">
        <v>1495.21</v>
      </c>
      <c r="I113" s="120">
        <v>512.38</v>
      </c>
      <c r="J113" s="120">
        <v>140833.20000000001</v>
      </c>
      <c r="K113" s="120">
        <v>73888.790000000008</v>
      </c>
      <c r="Z113" s="119">
        <v>48852</v>
      </c>
    </row>
    <row r="114" spans="2:26" ht="18" customHeight="1" x14ac:dyDescent="0.25">
      <c r="B114" s="118">
        <v>100</v>
      </c>
      <c r="C114" s="119">
        <v>48870</v>
      </c>
      <c r="D114" s="120">
        <v>140833.20000000001</v>
      </c>
      <c r="E114" s="120">
        <v>2007.5896318590064</v>
      </c>
      <c r="F114" s="120">
        <v>0</v>
      </c>
      <c r="G114" s="120">
        <v>2007.5896318590064</v>
      </c>
      <c r="H114" s="120">
        <v>1500.59</v>
      </c>
      <c r="I114" s="120">
        <v>507</v>
      </c>
      <c r="J114" s="120">
        <v>139332.60999999999</v>
      </c>
      <c r="K114" s="120">
        <v>74395.790000000008</v>
      </c>
      <c r="Z114" s="119">
        <v>48883</v>
      </c>
    </row>
    <row r="115" spans="2:26" ht="18" customHeight="1" x14ac:dyDescent="0.25">
      <c r="B115" s="118">
        <v>101</v>
      </c>
      <c r="C115" s="119">
        <v>48901</v>
      </c>
      <c r="D115" s="120">
        <v>139332.60999999999</v>
      </c>
      <c r="E115" s="120">
        <v>2007.5896318590064</v>
      </c>
      <c r="F115" s="120">
        <v>0</v>
      </c>
      <c r="G115" s="120">
        <v>2007.5896318590064</v>
      </c>
      <c r="H115" s="120">
        <v>1505.99</v>
      </c>
      <c r="I115" s="120">
        <v>501.6</v>
      </c>
      <c r="J115" s="120">
        <v>137826.62</v>
      </c>
      <c r="K115" s="120">
        <v>74897.390000000014</v>
      </c>
      <c r="Z115" s="119">
        <v>48913</v>
      </c>
    </row>
    <row r="116" spans="2:26" ht="18" customHeight="1" x14ac:dyDescent="0.25">
      <c r="B116" s="118">
        <v>102</v>
      </c>
      <c r="C116" s="119">
        <v>48931</v>
      </c>
      <c r="D116" s="120">
        <v>137826.62</v>
      </c>
      <c r="E116" s="120">
        <v>2007.5896318590064</v>
      </c>
      <c r="F116" s="120">
        <v>0</v>
      </c>
      <c r="G116" s="120">
        <v>2007.5896318590064</v>
      </c>
      <c r="H116" s="120">
        <v>1511.41</v>
      </c>
      <c r="I116" s="120">
        <v>496.18</v>
      </c>
      <c r="J116" s="120">
        <v>136315.20000000001</v>
      </c>
      <c r="K116" s="120">
        <v>75393.570000000007</v>
      </c>
      <c r="Z116" s="119">
        <v>48944</v>
      </c>
    </row>
    <row r="117" spans="2:26" ht="18" customHeight="1" x14ac:dyDescent="0.25">
      <c r="B117" s="118">
        <v>103</v>
      </c>
      <c r="C117" s="119">
        <v>48962</v>
      </c>
      <c r="D117" s="120">
        <v>136315.20000000001</v>
      </c>
      <c r="E117" s="120">
        <v>2007.5896318590064</v>
      </c>
      <c r="F117" s="120">
        <v>0</v>
      </c>
      <c r="G117" s="120">
        <v>2007.5896318590064</v>
      </c>
      <c r="H117" s="120">
        <v>1516.86</v>
      </c>
      <c r="I117" s="120">
        <v>490.73</v>
      </c>
      <c r="J117" s="120">
        <v>134798.35</v>
      </c>
      <c r="K117" s="120">
        <v>75884.3</v>
      </c>
      <c r="Z117" s="119">
        <v>48975</v>
      </c>
    </row>
    <row r="118" spans="2:26" ht="18" customHeight="1" x14ac:dyDescent="0.25">
      <c r="B118" s="118">
        <v>104</v>
      </c>
      <c r="C118" s="119">
        <v>48993</v>
      </c>
      <c r="D118" s="120">
        <v>134798.35</v>
      </c>
      <c r="E118" s="120">
        <v>2007.5896318590064</v>
      </c>
      <c r="F118" s="120">
        <v>0</v>
      </c>
      <c r="G118" s="120">
        <v>2007.5896318590064</v>
      </c>
      <c r="H118" s="120">
        <v>1522.32</v>
      </c>
      <c r="I118" s="120">
        <v>485.27</v>
      </c>
      <c r="J118" s="120">
        <v>133276.03</v>
      </c>
      <c r="K118" s="120">
        <v>76369.570000000007</v>
      </c>
      <c r="Z118" s="119">
        <v>49003</v>
      </c>
    </row>
    <row r="119" spans="2:26" ht="18" customHeight="1" x14ac:dyDescent="0.25">
      <c r="B119" s="118">
        <v>105</v>
      </c>
      <c r="C119" s="119">
        <v>49021</v>
      </c>
      <c r="D119" s="120">
        <v>133276.03</v>
      </c>
      <c r="E119" s="120">
        <v>2007.5896318590064</v>
      </c>
      <c r="F119" s="120">
        <v>0</v>
      </c>
      <c r="G119" s="120">
        <v>2007.5896318590064</v>
      </c>
      <c r="H119" s="120">
        <v>1527.8</v>
      </c>
      <c r="I119" s="120">
        <v>479.79</v>
      </c>
      <c r="J119" s="120">
        <v>131748.24</v>
      </c>
      <c r="K119" s="120">
        <v>76849.36</v>
      </c>
      <c r="Z119" s="119">
        <v>49034</v>
      </c>
    </row>
    <row r="120" spans="2:26" ht="18" customHeight="1" x14ac:dyDescent="0.25">
      <c r="B120" s="118">
        <v>106</v>
      </c>
      <c r="C120" s="119">
        <v>49052</v>
      </c>
      <c r="D120" s="120">
        <v>131748.24</v>
      </c>
      <c r="E120" s="120">
        <v>2007.5896318590064</v>
      </c>
      <c r="F120" s="120">
        <v>0</v>
      </c>
      <c r="G120" s="120">
        <v>2007.5896318590064</v>
      </c>
      <c r="H120" s="120">
        <v>1533.3</v>
      </c>
      <c r="I120" s="120">
        <v>474.29</v>
      </c>
      <c r="J120" s="120">
        <v>130214.94</v>
      </c>
      <c r="K120" s="120">
        <v>77323.649999999994</v>
      </c>
      <c r="Z120" s="119">
        <v>49064</v>
      </c>
    </row>
    <row r="121" spans="2:26" ht="18" customHeight="1" x14ac:dyDescent="0.25">
      <c r="B121" s="118">
        <v>107</v>
      </c>
      <c r="C121" s="119">
        <v>49082</v>
      </c>
      <c r="D121" s="120">
        <v>130214.94</v>
      </c>
      <c r="E121" s="120">
        <v>2007.5896318590064</v>
      </c>
      <c r="F121" s="120">
        <v>0</v>
      </c>
      <c r="G121" s="120">
        <v>2007.5896318590064</v>
      </c>
      <c r="H121" s="120">
        <v>1538.82</v>
      </c>
      <c r="I121" s="120">
        <v>468.77</v>
      </c>
      <c r="J121" s="120">
        <v>128676.13</v>
      </c>
      <c r="K121" s="120">
        <v>77792.42</v>
      </c>
      <c r="Z121" s="119">
        <v>49095</v>
      </c>
    </row>
    <row r="122" spans="2:26" ht="18" customHeight="1" x14ac:dyDescent="0.25">
      <c r="B122" s="118">
        <v>108</v>
      </c>
      <c r="C122" s="119">
        <v>49113</v>
      </c>
      <c r="D122" s="120">
        <v>128676.13</v>
      </c>
      <c r="E122" s="120">
        <v>2007.5896318590064</v>
      </c>
      <c r="F122" s="120">
        <v>0</v>
      </c>
      <c r="G122" s="120">
        <v>2007.5896318590064</v>
      </c>
      <c r="H122" s="120">
        <v>1544.36</v>
      </c>
      <c r="I122" s="120">
        <v>463.23</v>
      </c>
      <c r="J122" s="120">
        <v>127131.77</v>
      </c>
      <c r="K122" s="120">
        <v>78255.649999999994</v>
      </c>
      <c r="Z122" s="119">
        <v>49125</v>
      </c>
    </row>
    <row r="123" spans="2:26" ht="18" customHeight="1" x14ac:dyDescent="0.25">
      <c r="B123" s="118">
        <v>109</v>
      </c>
      <c r="C123" s="119">
        <v>49143</v>
      </c>
      <c r="D123" s="120">
        <v>127131.77</v>
      </c>
      <c r="E123" s="120">
        <v>2007.5896318590064</v>
      </c>
      <c r="F123" s="120">
        <v>0</v>
      </c>
      <c r="G123" s="120">
        <v>2007.5896318590064</v>
      </c>
      <c r="H123" s="120">
        <v>1549.92</v>
      </c>
      <c r="I123" s="120">
        <v>457.67</v>
      </c>
      <c r="J123" s="120">
        <v>125581.86</v>
      </c>
      <c r="K123" s="120">
        <v>78713.319999999992</v>
      </c>
      <c r="Z123" s="119">
        <v>49156</v>
      </c>
    </row>
    <row r="124" spans="2:26" ht="18" customHeight="1" x14ac:dyDescent="0.25">
      <c r="B124" s="118">
        <v>110</v>
      </c>
      <c r="C124" s="119">
        <v>49174</v>
      </c>
      <c r="D124" s="120">
        <v>125581.86</v>
      </c>
      <c r="E124" s="120">
        <v>2007.5896318590064</v>
      </c>
      <c r="F124" s="120">
        <v>0</v>
      </c>
      <c r="G124" s="120">
        <v>2007.5896318590064</v>
      </c>
      <c r="H124" s="120">
        <v>1555.5</v>
      </c>
      <c r="I124" s="120">
        <v>452.09</v>
      </c>
      <c r="J124" s="120">
        <v>124026.36</v>
      </c>
      <c r="K124" s="120">
        <v>79165.409999999989</v>
      </c>
      <c r="Z124" s="119">
        <v>49187</v>
      </c>
    </row>
    <row r="125" spans="2:26" ht="18" customHeight="1" x14ac:dyDescent="0.25">
      <c r="B125" s="118">
        <v>111</v>
      </c>
      <c r="C125" s="119">
        <v>49205</v>
      </c>
      <c r="D125" s="120">
        <v>124026.36</v>
      </c>
      <c r="E125" s="120">
        <v>2007.5896318590064</v>
      </c>
      <c r="F125" s="120">
        <v>0</v>
      </c>
      <c r="G125" s="120">
        <v>2007.5896318590064</v>
      </c>
      <c r="H125" s="120">
        <v>1561.1</v>
      </c>
      <c r="I125" s="120">
        <v>446.49</v>
      </c>
      <c r="J125" s="120">
        <v>122465.27</v>
      </c>
      <c r="K125" s="120">
        <v>79611.899999999994</v>
      </c>
      <c r="Z125" s="119">
        <v>49217</v>
      </c>
    </row>
    <row r="126" spans="2:26" ht="18" customHeight="1" x14ac:dyDescent="0.25">
      <c r="B126" s="118">
        <v>112</v>
      </c>
      <c r="C126" s="119">
        <v>49235</v>
      </c>
      <c r="D126" s="120">
        <v>122465.27</v>
      </c>
      <c r="E126" s="120">
        <v>2007.5896318590064</v>
      </c>
      <c r="F126" s="120">
        <v>0</v>
      </c>
      <c r="G126" s="120">
        <v>2007.5896318590064</v>
      </c>
      <c r="H126" s="120">
        <v>1566.72</v>
      </c>
      <c r="I126" s="120">
        <v>440.87</v>
      </c>
      <c r="J126" s="120">
        <v>120898.55</v>
      </c>
      <c r="K126" s="120">
        <v>80052.76999999999</v>
      </c>
      <c r="Z126" s="119">
        <v>49248</v>
      </c>
    </row>
    <row r="127" spans="2:26" ht="18" customHeight="1" x14ac:dyDescent="0.25">
      <c r="B127" s="118">
        <v>113</v>
      </c>
      <c r="C127" s="119">
        <v>49266</v>
      </c>
      <c r="D127" s="120">
        <v>120898.55</v>
      </c>
      <c r="E127" s="120">
        <v>2007.5896318590064</v>
      </c>
      <c r="F127" s="120">
        <v>0</v>
      </c>
      <c r="G127" s="120">
        <v>2007.5896318590064</v>
      </c>
      <c r="H127" s="120">
        <v>1572.36</v>
      </c>
      <c r="I127" s="120">
        <v>435.23</v>
      </c>
      <c r="J127" s="120">
        <v>119326.2</v>
      </c>
      <c r="K127" s="120">
        <v>80487.999999999985</v>
      </c>
      <c r="Z127" s="119">
        <v>49278</v>
      </c>
    </row>
    <row r="128" spans="2:26" ht="18" customHeight="1" x14ac:dyDescent="0.25">
      <c r="B128" s="118">
        <v>114</v>
      </c>
      <c r="C128" s="119">
        <v>49296</v>
      </c>
      <c r="D128" s="120">
        <v>119326.2</v>
      </c>
      <c r="E128" s="120">
        <v>2007.5896318590064</v>
      </c>
      <c r="F128" s="120">
        <v>0</v>
      </c>
      <c r="G128" s="120">
        <v>2007.5896318590064</v>
      </c>
      <c r="H128" s="120">
        <v>1578.02</v>
      </c>
      <c r="I128" s="120">
        <v>429.57</v>
      </c>
      <c r="J128" s="120">
        <v>117748.18</v>
      </c>
      <c r="K128" s="120">
        <v>80917.569999999992</v>
      </c>
      <c r="Z128" s="119">
        <v>49309</v>
      </c>
    </row>
    <row r="129" spans="2:26" ht="18" customHeight="1" x14ac:dyDescent="0.25">
      <c r="B129" s="118">
        <v>115</v>
      </c>
      <c r="C129" s="119">
        <v>49327</v>
      </c>
      <c r="D129" s="120">
        <v>117748.18</v>
      </c>
      <c r="E129" s="120">
        <v>2007.5896318590064</v>
      </c>
      <c r="F129" s="120">
        <v>0</v>
      </c>
      <c r="G129" s="120">
        <v>2007.5896318590064</v>
      </c>
      <c r="H129" s="120">
        <v>1583.7</v>
      </c>
      <c r="I129" s="120">
        <v>423.89</v>
      </c>
      <c r="J129" s="120">
        <v>116164.48</v>
      </c>
      <c r="K129" s="120">
        <v>81341.459999999992</v>
      </c>
      <c r="Z129" s="119">
        <v>49340</v>
      </c>
    </row>
    <row r="130" spans="2:26" ht="18" customHeight="1" x14ac:dyDescent="0.25">
      <c r="B130" s="118">
        <v>116</v>
      </c>
      <c r="C130" s="119">
        <v>49358</v>
      </c>
      <c r="D130" s="120">
        <v>116164.48</v>
      </c>
      <c r="E130" s="120">
        <v>2007.5896318590064</v>
      </c>
      <c r="F130" s="120">
        <v>0</v>
      </c>
      <c r="G130" s="120">
        <v>2007.5896318590064</v>
      </c>
      <c r="H130" s="120">
        <v>1589.4</v>
      </c>
      <c r="I130" s="120">
        <v>418.19</v>
      </c>
      <c r="J130" s="120">
        <v>114575.09</v>
      </c>
      <c r="K130" s="120">
        <v>81759.649999999994</v>
      </c>
      <c r="Z130" s="119">
        <v>49368</v>
      </c>
    </row>
    <row r="131" spans="2:26" ht="18" customHeight="1" x14ac:dyDescent="0.25">
      <c r="B131" s="118">
        <v>117</v>
      </c>
      <c r="C131" s="119">
        <v>49386</v>
      </c>
      <c r="D131" s="120">
        <v>114575.09</v>
      </c>
      <c r="E131" s="120">
        <v>2007.5896318590064</v>
      </c>
      <c r="F131" s="120">
        <v>0</v>
      </c>
      <c r="G131" s="120">
        <v>2007.5896318590064</v>
      </c>
      <c r="H131" s="120">
        <v>1595.12</v>
      </c>
      <c r="I131" s="120">
        <v>412.47</v>
      </c>
      <c r="J131" s="120">
        <v>112979.97</v>
      </c>
      <c r="K131" s="120">
        <v>82172.12</v>
      </c>
      <c r="Z131" s="119">
        <v>49399</v>
      </c>
    </row>
    <row r="132" spans="2:26" ht="18" customHeight="1" x14ac:dyDescent="0.25">
      <c r="B132" s="118">
        <v>118</v>
      </c>
      <c r="C132" s="119">
        <v>49417</v>
      </c>
      <c r="D132" s="120">
        <v>112979.97</v>
      </c>
      <c r="E132" s="120">
        <v>2007.5896318590064</v>
      </c>
      <c r="F132" s="120">
        <v>0</v>
      </c>
      <c r="G132" s="120">
        <v>2007.5896318590064</v>
      </c>
      <c r="H132" s="120">
        <v>1600.86</v>
      </c>
      <c r="I132" s="120">
        <v>406.73</v>
      </c>
      <c r="J132" s="120">
        <v>111379.11</v>
      </c>
      <c r="K132" s="120">
        <v>82578.849999999991</v>
      </c>
      <c r="Z132" s="119">
        <v>49429</v>
      </c>
    </row>
    <row r="133" spans="2:26" ht="18" customHeight="1" x14ac:dyDescent="0.25">
      <c r="B133" s="118">
        <v>119</v>
      </c>
      <c r="C133" s="119">
        <v>49447</v>
      </c>
      <c r="D133" s="120">
        <v>111379.11</v>
      </c>
      <c r="E133" s="120">
        <v>2007.5896318590064</v>
      </c>
      <c r="F133" s="120">
        <v>0</v>
      </c>
      <c r="G133" s="120">
        <v>2007.5896318590064</v>
      </c>
      <c r="H133" s="120">
        <v>1606.63</v>
      </c>
      <c r="I133" s="120">
        <v>400.96</v>
      </c>
      <c r="J133" s="120">
        <v>109772.48</v>
      </c>
      <c r="K133" s="120">
        <v>82979.81</v>
      </c>
      <c r="Z133" s="119">
        <v>49460</v>
      </c>
    </row>
    <row r="134" spans="2:26" ht="18" customHeight="1" x14ac:dyDescent="0.25">
      <c r="B134" s="118">
        <v>120</v>
      </c>
      <c r="C134" s="119">
        <v>49478</v>
      </c>
      <c r="D134" s="120">
        <v>109772.48</v>
      </c>
      <c r="E134" s="120">
        <v>2007.5896318590064</v>
      </c>
      <c r="F134" s="120">
        <v>0</v>
      </c>
      <c r="G134" s="120">
        <v>2007.5896318590064</v>
      </c>
      <c r="H134" s="120">
        <v>1612.41</v>
      </c>
      <c r="I134" s="120">
        <v>395.18</v>
      </c>
      <c r="J134" s="120">
        <v>108160.07</v>
      </c>
      <c r="K134" s="120">
        <v>83374.989999999991</v>
      </c>
      <c r="Z134" s="119">
        <v>49490</v>
      </c>
    </row>
    <row r="135" spans="2:26" ht="18" customHeight="1" x14ac:dyDescent="0.25">
      <c r="B135" s="118">
        <v>121</v>
      </c>
      <c r="C135" s="119">
        <v>49508</v>
      </c>
      <c r="D135" s="120">
        <v>108160.07</v>
      </c>
      <c r="E135" s="120">
        <v>2007.5896318590064</v>
      </c>
      <c r="F135" s="120">
        <v>0</v>
      </c>
      <c r="G135" s="120">
        <v>2007.5896318590064</v>
      </c>
      <c r="H135" s="120">
        <v>1618.21</v>
      </c>
      <c r="I135" s="120">
        <v>389.38</v>
      </c>
      <c r="J135" s="120">
        <v>106541.86</v>
      </c>
      <c r="K135" s="120">
        <v>83764.37</v>
      </c>
      <c r="Z135" s="119">
        <v>49521</v>
      </c>
    </row>
    <row r="136" spans="2:26" ht="18" customHeight="1" x14ac:dyDescent="0.25">
      <c r="B136" s="118">
        <v>122</v>
      </c>
      <c r="C136" s="119">
        <v>49539</v>
      </c>
      <c r="D136" s="120">
        <v>106541.86</v>
      </c>
      <c r="E136" s="120">
        <v>2007.5896318590064</v>
      </c>
      <c r="F136" s="120">
        <v>0</v>
      </c>
      <c r="G136" s="120">
        <v>2007.5896318590064</v>
      </c>
      <c r="H136" s="120">
        <v>1624.04</v>
      </c>
      <c r="I136" s="120">
        <v>383.55</v>
      </c>
      <c r="J136" s="120">
        <v>104917.82</v>
      </c>
      <c r="K136" s="120">
        <v>84147.92</v>
      </c>
      <c r="Z136" s="119">
        <v>49552</v>
      </c>
    </row>
    <row r="137" spans="2:26" ht="18" customHeight="1" x14ac:dyDescent="0.25">
      <c r="B137" s="118">
        <v>123</v>
      </c>
      <c r="C137" s="119">
        <v>49570</v>
      </c>
      <c r="D137" s="120">
        <v>104917.82</v>
      </c>
      <c r="E137" s="120">
        <v>2007.5896318590064</v>
      </c>
      <c r="F137" s="120">
        <v>0</v>
      </c>
      <c r="G137" s="120">
        <v>2007.5896318590064</v>
      </c>
      <c r="H137" s="120">
        <v>1629.89</v>
      </c>
      <c r="I137" s="120">
        <v>377.7</v>
      </c>
      <c r="J137" s="120">
        <v>103287.93</v>
      </c>
      <c r="K137" s="120">
        <v>84525.62</v>
      </c>
      <c r="Z137" s="119">
        <v>49582</v>
      </c>
    </row>
    <row r="138" spans="2:26" ht="18" customHeight="1" x14ac:dyDescent="0.25">
      <c r="B138" s="118">
        <v>124</v>
      </c>
      <c r="C138" s="119">
        <v>49600</v>
      </c>
      <c r="D138" s="120">
        <v>103287.93</v>
      </c>
      <c r="E138" s="120">
        <v>2007.5896318590064</v>
      </c>
      <c r="F138" s="120">
        <v>0</v>
      </c>
      <c r="G138" s="120">
        <v>2007.5896318590064</v>
      </c>
      <c r="H138" s="120">
        <v>1635.75</v>
      </c>
      <c r="I138" s="120">
        <v>371.84</v>
      </c>
      <c r="J138" s="120">
        <v>101652.18</v>
      </c>
      <c r="K138" s="120">
        <v>84897.459999999992</v>
      </c>
      <c r="Z138" s="119">
        <v>49613</v>
      </c>
    </row>
    <row r="139" spans="2:26" ht="18" customHeight="1" x14ac:dyDescent="0.25">
      <c r="B139" s="118">
        <v>125</v>
      </c>
      <c r="C139" s="119">
        <v>49631</v>
      </c>
      <c r="D139" s="120">
        <v>101652.18</v>
      </c>
      <c r="E139" s="120">
        <v>2007.5896318590064</v>
      </c>
      <c r="F139" s="120">
        <v>0</v>
      </c>
      <c r="G139" s="120">
        <v>2007.5896318590064</v>
      </c>
      <c r="H139" s="120">
        <v>1641.64</v>
      </c>
      <c r="I139" s="120">
        <v>365.95</v>
      </c>
      <c r="J139" s="120">
        <v>100010.54</v>
      </c>
      <c r="K139" s="120">
        <v>85263.409999999989</v>
      </c>
      <c r="Z139" s="119">
        <v>49643</v>
      </c>
    </row>
    <row r="140" spans="2:26" ht="18" customHeight="1" x14ac:dyDescent="0.25">
      <c r="B140" s="118">
        <v>126</v>
      </c>
      <c r="C140" s="119">
        <v>49661</v>
      </c>
      <c r="D140" s="120">
        <v>100010.54</v>
      </c>
      <c r="E140" s="120">
        <v>2007.5896318590064</v>
      </c>
      <c r="F140" s="120">
        <v>0</v>
      </c>
      <c r="G140" s="120">
        <v>2007.5896318590064</v>
      </c>
      <c r="H140" s="120">
        <v>1647.55</v>
      </c>
      <c r="I140" s="120">
        <v>360.04</v>
      </c>
      <c r="J140" s="120">
        <v>98362.99</v>
      </c>
      <c r="K140" s="120">
        <v>85623.449999999983</v>
      </c>
      <c r="Z140" s="119">
        <v>49674</v>
      </c>
    </row>
    <row r="141" spans="2:26" ht="18" customHeight="1" x14ac:dyDescent="0.25">
      <c r="B141" s="118">
        <v>127</v>
      </c>
      <c r="C141" s="119">
        <v>49692</v>
      </c>
      <c r="D141" s="120">
        <v>98362.99</v>
      </c>
      <c r="E141" s="120">
        <v>2007.5896318590064</v>
      </c>
      <c r="F141" s="120">
        <v>0</v>
      </c>
      <c r="G141" s="120">
        <v>2007.5896318590064</v>
      </c>
      <c r="H141" s="120">
        <v>1653.48</v>
      </c>
      <c r="I141" s="120">
        <v>354.11</v>
      </c>
      <c r="J141" s="120">
        <v>96709.51</v>
      </c>
      <c r="K141" s="120">
        <v>85977.559999999983</v>
      </c>
      <c r="Z141" s="119">
        <v>49705</v>
      </c>
    </row>
    <row r="142" spans="2:26" ht="18" customHeight="1" x14ac:dyDescent="0.25">
      <c r="B142" s="118">
        <v>128</v>
      </c>
      <c r="C142" s="119">
        <v>49723</v>
      </c>
      <c r="D142" s="120">
        <v>96709.51</v>
      </c>
      <c r="E142" s="120">
        <v>2007.5896318590064</v>
      </c>
      <c r="F142" s="120">
        <v>0</v>
      </c>
      <c r="G142" s="120">
        <v>2007.5896318590064</v>
      </c>
      <c r="H142" s="120">
        <v>1659.44</v>
      </c>
      <c r="I142" s="120">
        <v>348.15</v>
      </c>
      <c r="J142" s="120">
        <v>95050.07</v>
      </c>
      <c r="K142" s="120">
        <v>86325.709999999977</v>
      </c>
      <c r="Z142" s="119">
        <v>49734</v>
      </c>
    </row>
    <row r="143" spans="2:26" ht="18" customHeight="1" x14ac:dyDescent="0.25">
      <c r="B143" s="118">
        <v>129</v>
      </c>
      <c r="C143" s="119">
        <v>49752</v>
      </c>
      <c r="D143" s="120">
        <v>95050.07</v>
      </c>
      <c r="E143" s="120">
        <v>2007.5896318590064</v>
      </c>
      <c r="F143" s="120">
        <v>0</v>
      </c>
      <c r="G143" s="120">
        <v>2007.5896318590064</v>
      </c>
      <c r="H143" s="120">
        <v>1665.41</v>
      </c>
      <c r="I143" s="120">
        <v>342.18</v>
      </c>
      <c r="J143" s="120">
        <v>93384.66</v>
      </c>
      <c r="K143" s="120">
        <v>86667.88999999997</v>
      </c>
      <c r="Z143" s="119">
        <v>49765</v>
      </c>
    </row>
    <row r="144" spans="2:26" ht="18" customHeight="1" x14ac:dyDescent="0.25">
      <c r="B144" s="118">
        <v>130</v>
      </c>
      <c r="C144" s="119">
        <v>49783</v>
      </c>
      <c r="D144" s="120">
        <v>93384.66</v>
      </c>
      <c r="E144" s="120">
        <v>2007.5896318590064</v>
      </c>
      <c r="F144" s="120">
        <v>0</v>
      </c>
      <c r="G144" s="120">
        <v>2007.5896318590064</v>
      </c>
      <c r="H144" s="120">
        <v>1671.41</v>
      </c>
      <c r="I144" s="120">
        <v>336.18</v>
      </c>
      <c r="J144" s="120">
        <v>91713.26</v>
      </c>
      <c r="K144" s="120">
        <v>87004.069999999963</v>
      </c>
      <c r="Z144" s="119">
        <v>49795</v>
      </c>
    </row>
    <row r="145" spans="2:26" ht="18" customHeight="1" x14ac:dyDescent="0.25">
      <c r="B145" s="118">
        <v>131</v>
      </c>
      <c r="C145" s="119">
        <v>49813</v>
      </c>
      <c r="D145" s="120">
        <v>91713.26</v>
      </c>
      <c r="E145" s="120">
        <v>2007.5896318590064</v>
      </c>
      <c r="F145" s="120">
        <v>0</v>
      </c>
      <c r="G145" s="120">
        <v>2007.5896318590064</v>
      </c>
      <c r="H145" s="120">
        <v>1677.42</v>
      </c>
      <c r="I145" s="120">
        <v>330.17</v>
      </c>
      <c r="J145" s="120">
        <v>90035.83</v>
      </c>
      <c r="K145" s="120">
        <v>87334.239999999962</v>
      </c>
      <c r="Z145" s="119">
        <v>49826</v>
      </c>
    </row>
    <row r="146" spans="2:26" ht="18" customHeight="1" x14ac:dyDescent="0.25">
      <c r="B146" s="118">
        <v>132</v>
      </c>
      <c r="C146" s="119">
        <v>49844</v>
      </c>
      <c r="D146" s="120">
        <v>90035.83</v>
      </c>
      <c r="E146" s="120">
        <v>2007.5896318590064</v>
      </c>
      <c r="F146" s="120">
        <v>0</v>
      </c>
      <c r="G146" s="120">
        <v>2007.5896318590064</v>
      </c>
      <c r="H146" s="120">
        <v>1683.46</v>
      </c>
      <c r="I146" s="120">
        <v>324.13</v>
      </c>
      <c r="J146" s="120">
        <v>88352.37</v>
      </c>
      <c r="K146" s="120">
        <v>87658.369999999966</v>
      </c>
      <c r="Z146" s="119">
        <v>49856</v>
      </c>
    </row>
    <row r="147" spans="2:26" ht="18" customHeight="1" x14ac:dyDescent="0.25">
      <c r="B147" s="118">
        <v>133</v>
      </c>
      <c r="C147" s="119">
        <v>49874</v>
      </c>
      <c r="D147" s="120">
        <v>88352.37</v>
      </c>
      <c r="E147" s="120">
        <v>2007.5896318590064</v>
      </c>
      <c r="F147" s="120">
        <v>0</v>
      </c>
      <c r="G147" s="120">
        <v>2007.5896318590064</v>
      </c>
      <c r="H147" s="120">
        <v>1689.52</v>
      </c>
      <c r="I147" s="120">
        <v>318.07</v>
      </c>
      <c r="J147" s="120">
        <v>86662.85</v>
      </c>
      <c r="K147" s="120">
        <v>87976.439999999973</v>
      </c>
      <c r="Z147" s="119">
        <v>49887</v>
      </c>
    </row>
    <row r="148" spans="2:26" ht="18" customHeight="1" x14ac:dyDescent="0.25">
      <c r="B148" s="118">
        <v>134</v>
      </c>
      <c r="C148" s="119">
        <v>49905</v>
      </c>
      <c r="D148" s="120">
        <v>86662.85</v>
      </c>
      <c r="E148" s="120">
        <v>2007.5896318590064</v>
      </c>
      <c r="F148" s="120">
        <v>0</v>
      </c>
      <c r="G148" s="120">
        <v>2007.5896318590064</v>
      </c>
      <c r="H148" s="120">
        <v>1695.6</v>
      </c>
      <c r="I148" s="120">
        <v>311.99</v>
      </c>
      <c r="J148" s="120">
        <v>84967.25</v>
      </c>
      <c r="K148" s="120">
        <v>88288.429999999978</v>
      </c>
      <c r="Z148" s="119">
        <v>49918</v>
      </c>
    </row>
    <row r="149" spans="2:26" ht="18" customHeight="1" x14ac:dyDescent="0.25">
      <c r="B149" s="118">
        <v>135</v>
      </c>
      <c r="C149" s="119">
        <v>49936</v>
      </c>
      <c r="D149" s="120">
        <v>84967.25</v>
      </c>
      <c r="E149" s="120">
        <v>2007.5896318590064</v>
      </c>
      <c r="F149" s="120">
        <v>0</v>
      </c>
      <c r="G149" s="120">
        <v>2007.5896318590064</v>
      </c>
      <c r="H149" s="120">
        <v>1701.71</v>
      </c>
      <c r="I149" s="120">
        <v>305.88</v>
      </c>
      <c r="J149" s="120">
        <v>83265.539999999994</v>
      </c>
      <c r="K149" s="120">
        <v>88594.309999999983</v>
      </c>
      <c r="Z149" s="119">
        <v>49948</v>
      </c>
    </row>
    <row r="150" spans="2:26" ht="18" customHeight="1" x14ac:dyDescent="0.25">
      <c r="B150" s="118">
        <v>136</v>
      </c>
      <c r="C150" s="119">
        <v>49966</v>
      </c>
      <c r="D150" s="120">
        <v>83265.539999999994</v>
      </c>
      <c r="E150" s="120">
        <v>2007.5896318590064</v>
      </c>
      <c r="F150" s="120">
        <v>0</v>
      </c>
      <c r="G150" s="120">
        <v>2007.5896318590064</v>
      </c>
      <c r="H150" s="120">
        <v>1707.83</v>
      </c>
      <c r="I150" s="120">
        <v>299.76</v>
      </c>
      <c r="J150" s="120">
        <v>81557.710000000006</v>
      </c>
      <c r="K150" s="120">
        <v>88894.069999999978</v>
      </c>
      <c r="Z150" s="119">
        <v>49979</v>
      </c>
    </row>
    <row r="151" spans="2:26" ht="18" customHeight="1" x14ac:dyDescent="0.25">
      <c r="B151" s="118">
        <v>137</v>
      </c>
      <c r="C151" s="119">
        <v>49997</v>
      </c>
      <c r="D151" s="120">
        <v>81557.710000000006</v>
      </c>
      <c r="E151" s="120">
        <v>2007.5896318590064</v>
      </c>
      <c r="F151" s="120">
        <v>0</v>
      </c>
      <c r="G151" s="120">
        <v>2007.5896318590064</v>
      </c>
      <c r="H151" s="120">
        <v>1713.98</v>
      </c>
      <c r="I151" s="120">
        <v>293.61</v>
      </c>
      <c r="J151" s="120">
        <v>79843.73</v>
      </c>
      <c r="K151" s="120">
        <v>89187.679999999978</v>
      </c>
      <c r="Z151" s="119">
        <v>50009</v>
      </c>
    </row>
    <row r="152" spans="2:26" ht="18" customHeight="1" x14ac:dyDescent="0.25">
      <c r="B152" s="118">
        <v>138</v>
      </c>
      <c r="C152" s="119">
        <v>50027</v>
      </c>
      <c r="D152" s="120">
        <v>79843.73</v>
      </c>
      <c r="E152" s="120">
        <v>2007.5896318590064</v>
      </c>
      <c r="F152" s="120">
        <v>0</v>
      </c>
      <c r="G152" s="120">
        <v>2007.5896318590064</v>
      </c>
      <c r="H152" s="120">
        <v>1720.15</v>
      </c>
      <c r="I152" s="120">
        <v>287.44</v>
      </c>
      <c r="J152" s="120">
        <v>78123.570000000007</v>
      </c>
      <c r="K152" s="120">
        <v>89475.119999999981</v>
      </c>
      <c r="Z152" s="119">
        <v>50040</v>
      </c>
    </row>
    <row r="153" spans="2:26" ht="18" customHeight="1" x14ac:dyDescent="0.25">
      <c r="B153" s="118">
        <v>139</v>
      </c>
      <c r="C153" s="119">
        <v>50058</v>
      </c>
      <c r="D153" s="120">
        <v>78123.570000000007</v>
      </c>
      <c r="E153" s="120">
        <v>2007.5896318590064</v>
      </c>
      <c r="F153" s="120">
        <v>0</v>
      </c>
      <c r="G153" s="120">
        <v>2007.5896318590064</v>
      </c>
      <c r="H153" s="120">
        <v>1726.35</v>
      </c>
      <c r="I153" s="120">
        <v>281.24</v>
      </c>
      <c r="J153" s="120">
        <v>76397.23</v>
      </c>
      <c r="K153" s="120">
        <v>89756.359999999986</v>
      </c>
      <c r="Z153" s="119">
        <v>50071</v>
      </c>
    </row>
    <row r="154" spans="2:26" ht="18" customHeight="1" x14ac:dyDescent="0.25">
      <c r="B154" s="118">
        <v>140</v>
      </c>
      <c r="C154" s="119">
        <v>50089</v>
      </c>
      <c r="D154" s="120">
        <v>76397.23</v>
      </c>
      <c r="E154" s="120">
        <v>2007.5896318590064</v>
      </c>
      <c r="F154" s="120">
        <v>0</v>
      </c>
      <c r="G154" s="120">
        <v>2007.5896318590064</v>
      </c>
      <c r="H154" s="120">
        <v>1732.56</v>
      </c>
      <c r="I154" s="120">
        <v>275.02999999999997</v>
      </c>
      <c r="J154" s="120">
        <v>74664.67</v>
      </c>
      <c r="K154" s="120">
        <v>90031.389999999985</v>
      </c>
      <c r="Z154" s="119">
        <v>50099</v>
      </c>
    </row>
    <row r="155" spans="2:26" ht="18" customHeight="1" x14ac:dyDescent="0.25">
      <c r="B155" s="118">
        <v>141</v>
      </c>
      <c r="C155" s="119">
        <v>50117</v>
      </c>
      <c r="D155" s="120">
        <v>74664.67</v>
      </c>
      <c r="E155" s="120">
        <v>2007.5896318590064</v>
      </c>
      <c r="F155" s="120">
        <v>0</v>
      </c>
      <c r="G155" s="120">
        <v>2007.5896318590064</v>
      </c>
      <c r="H155" s="120">
        <v>1738.8</v>
      </c>
      <c r="I155" s="120">
        <v>268.79000000000002</v>
      </c>
      <c r="J155" s="120">
        <v>72925.87</v>
      </c>
      <c r="K155" s="120">
        <v>90300.179999999978</v>
      </c>
      <c r="Z155" s="119">
        <v>50130</v>
      </c>
    </row>
    <row r="156" spans="2:26" ht="18" customHeight="1" x14ac:dyDescent="0.25">
      <c r="B156" s="118">
        <v>142</v>
      </c>
      <c r="C156" s="119">
        <v>50148</v>
      </c>
      <c r="D156" s="120">
        <v>72925.87</v>
      </c>
      <c r="E156" s="120">
        <v>2007.5896318590064</v>
      </c>
      <c r="F156" s="120">
        <v>0</v>
      </c>
      <c r="G156" s="120">
        <v>2007.5896318590064</v>
      </c>
      <c r="H156" s="120">
        <v>1745.06</v>
      </c>
      <c r="I156" s="120">
        <v>262.52999999999997</v>
      </c>
      <c r="J156" s="120">
        <v>71180.820000000007</v>
      </c>
      <c r="K156" s="120">
        <v>90562.709999999977</v>
      </c>
      <c r="Z156" s="119">
        <v>50160</v>
      </c>
    </row>
    <row r="157" spans="2:26" ht="18" customHeight="1" x14ac:dyDescent="0.25">
      <c r="B157" s="118">
        <v>143</v>
      </c>
      <c r="C157" s="119">
        <v>50178</v>
      </c>
      <c r="D157" s="120">
        <v>71180.820000000007</v>
      </c>
      <c r="E157" s="120">
        <v>2007.5896318590064</v>
      </c>
      <c r="F157" s="120">
        <v>0</v>
      </c>
      <c r="G157" s="120">
        <v>2007.5896318590064</v>
      </c>
      <c r="H157" s="120">
        <v>1751.34</v>
      </c>
      <c r="I157" s="120">
        <v>256.25</v>
      </c>
      <c r="J157" s="120">
        <v>69429.48</v>
      </c>
      <c r="K157" s="120">
        <v>90818.959999999977</v>
      </c>
      <c r="Z157" s="119">
        <v>50191</v>
      </c>
    </row>
    <row r="158" spans="2:26" ht="18" customHeight="1" x14ac:dyDescent="0.25">
      <c r="B158" s="118">
        <v>144</v>
      </c>
      <c r="C158" s="119">
        <v>50209</v>
      </c>
      <c r="D158" s="120">
        <v>69429.48</v>
      </c>
      <c r="E158" s="120">
        <v>2007.5896318590064</v>
      </c>
      <c r="F158" s="120">
        <v>0</v>
      </c>
      <c r="G158" s="120">
        <v>2007.5896318590064</v>
      </c>
      <c r="H158" s="120">
        <v>1757.64</v>
      </c>
      <c r="I158" s="120">
        <v>249.95</v>
      </c>
      <c r="J158" s="120">
        <v>67671.83</v>
      </c>
      <c r="K158" s="120">
        <v>91068.909999999974</v>
      </c>
      <c r="Z158" s="119">
        <v>50221</v>
      </c>
    </row>
    <row r="159" spans="2:26" ht="18" customHeight="1" x14ac:dyDescent="0.25">
      <c r="B159" s="118">
        <v>145</v>
      </c>
      <c r="C159" s="119">
        <v>50239</v>
      </c>
      <c r="D159" s="120">
        <v>67671.83</v>
      </c>
      <c r="E159" s="120">
        <v>2007.5896318590064</v>
      </c>
      <c r="F159" s="120">
        <v>0</v>
      </c>
      <c r="G159" s="120">
        <v>2007.5896318590064</v>
      </c>
      <c r="H159" s="120">
        <v>1763.97</v>
      </c>
      <c r="I159" s="120">
        <v>243.62</v>
      </c>
      <c r="J159" s="120">
        <v>65907.86</v>
      </c>
      <c r="K159" s="120">
        <v>91312.52999999997</v>
      </c>
      <c r="Z159" s="119">
        <v>50252</v>
      </c>
    </row>
    <row r="160" spans="2:26" ht="18" customHeight="1" x14ac:dyDescent="0.25">
      <c r="B160" s="118">
        <v>146</v>
      </c>
      <c r="C160" s="119">
        <v>50270</v>
      </c>
      <c r="D160" s="120">
        <v>65907.86</v>
      </c>
      <c r="E160" s="120">
        <v>2007.5896318590064</v>
      </c>
      <c r="F160" s="120">
        <v>0</v>
      </c>
      <c r="G160" s="120">
        <v>2007.5896318590064</v>
      </c>
      <c r="H160" s="120">
        <v>1770.32</v>
      </c>
      <c r="I160" s="120">
        <v>237.27</v>
      </c>
      <c r="J160" s="120">
        <v>64137.54</v>
      </c>
      <c r="K160" s="120">
        <v>91549.799999999974</v>
      </c>
      <c r="Z160" s="119">
        <v>50283</v>
      </c>
    </row>
    <row r="161" spans="2:26" ht="18" customHeight="1" x14ac:dyDescent="0.25">
      <c r="B161" s="118">
        <v>147</v>
      </c>
      <c r="C161" s="119">
        <v>50301</v>
      </c>
      <c r="D161" s="120">
        <v>64137.54</v>
      </c>
      <c r="E161" s="120">
        <v>2007.5896318590064</v>
      </c>
      <c r="F161" s="120">
        <v>0</v>
      </c>
      <c r="G161" s="120">
        <v>2007.5896318590064</v>
      </c>
      <c r="H161" s="120">
        <v>1776.69</v>
      </c>
      <c r="I161" s="120">
        <v>230.9</v>
      </c>
      <c r="J161" s="120">
        <v>62360.85</v>
      </c>
      <c r="K161" s="120">
        <v>91780.699999999968</v>
      </c>
      <c r="Z161" s="119">
        <v>50313</v>
      </c>
    </row>
    <row r="162" spans="2:26" ht="18" customHeight="1" x14ac:dyDescent="0.25">
      <c r="B162" s="118">
        <v>148</v>
      </c>
      <c r="C162" s="119">
        <v>50331</v>
      </c>
      <c r="D162" s="120">
        <v>62360.85</v>
      </c>
      <c r="E162" s="120">
        <v>2007.5896318590064</v>
      </c>
      <c r="F162" s="120">
        <v>0</v>
      </c>
      <c r="G162" s="120">
        <v>2007.5896318590064</v>
      </c>
      <c r="H162" s="120">
        <v>1783.09</v>
      </c>
      <c r="I162" s="120">
        <v>224.5</v>
      </c>
      <c r="J162" s="120">
        <v>60577.760000000002</v>
      </c>
      <c r="K162" s="120">
        <v>92005.199999999968</v>
      </c>
      <c r="Z162" s="119">
        <v>50344</v>
      </c>
    </row>
    <row r="163" spans="2:26" ht="18" customHeight="1" x14ac:dyDescent="0.25">
      <c r="B163" s="118">
        <v>149</v>
      </c>
      <c r="C163" s="119">
        <v>50362</v>
      </c>
      <c r="D163" s="120">
        <v>60577.760000000002</v>
      </c>
      <c r="E163" s="120">
        <v>2007.5896318590064</v>
      </c>
      <c r="F163" s="120">
        <v>0</v>
      </c>
      <c r="G163" s="120">
        <v>2007.5896318590064</v>
      </c>
      <c r="H163" s="120">
        <v>1789.51</v>
      </c>
      <c r="I163" s="120">
        <v>218.08</v>
      </c>
      <c r="J163" s="120">
        <v>58788.25</v>
      </c>
      <c r="K163" s="120">
        <v>92223.27999999997</v>
      </c>
      <c r="Z163" s="119">
        <v>50374</v>
      </c>
    </row>
    <row r="164" spans="2:26" ht="18" customHeight="1" x14ac:dyDescent="0.25">
      <c r="B164" s="118">
        <v>150</v>
      </c>
      <c r="C164" s="119">
        <v>50392</v>
      </c>
      <c r="D164" s="120">
        <v>58788.25</v>
      </c>
      <c r="E164" s="120">
        <v>2007.5896318590064</v>
      </c>
      <c r="F164" s="120">
        <v>0</v>
      </c>
      <c r="G164" s="120">
        <v>2007.5896318590064</v>
      </c>
      <c r="H164" s="120">
        <v>1795.95</v>
      </c>
      <c r="I164" s="120">
        <v>211.64</v>
      </c>
      <c r="J164" s="120">
        <v>56992.29</v>
      </c>
      <c r="K164" s="120">
        <v>92434.919999999969</v>
      </c>
      <c r="Z164" s="119">
        <v>50405</v>
      </c>
    </row>
    <row r="165" spans="2:26" ht="18" customHeight="1" x14ac:dyDescent="0.25">
      <c r="B165" s="118">
        <v>151</v>
      </c>
      <c r="C165" s="119">
        <v>50423</v>
      </c>
      <c r="D165" s="120">
        <v>56992.29</v>
      </c>
      <c r="E165" s="120">
        <v>2007.5896318590064</v>
      </c>
      <c r="F165" s="120">
        <v>0</v>
      </c>
      <c r="G165" s="120">
        <v>2007.5896318590064</v>
      </c>
      <c r="H165" s="120">
        <v>1802.42</v>
      </c>
      <c r="I165" s="120">
        <v>205.17</v>
      </c>
      <c r="J165" s="120">
        <v>55189.88</v>
      </c>
      <c r="K165" s="120">
        <v>92640.089999999967</v>
      </c>
      <c r="Z165" s="119">
        <v>50436</v>
      </c>
    </row>
    <row r="166" spans="2:26" ht="18" customHeight="1" x14ac:dyDescent="0.25">
      <c r="B166" s="118">
        <v>152</v>
      </c>
      <c r="C166" s="119">
        <v>50454</v>
      </c>
      <c r="D166" s="120">
        <v>55189.88</v>
      </c>
      <c r="E166" s="120">
        <v>2007.5896318590064</v>
      </c>
      <c r="F166" s="120">
        <v>0</v>
      </c>
      <c r="G166" s="120">
        <v>2007.5896318590064</v>
      </c>
      <c r="H166" s="120">
        <v>1808.91</v>
      </c>
      <c r="I166" s="120">
        <v>198.68</v>
      </c>
      <c r="J166" s="120">
        <v>53380.97</v>
      </c>
      <c r="K166" s="120">
        <v>92838.76999999996</v>
      </c>
      <c r="Z166" s="119">
        <v>50464</v>
      </c>
    </row>
    <row r="167" spans="2:26" ht="18" customHeight="1" x14ac:dyDescent="0.25">
      <c r="B167" s="118">
        <v>153</v>
      </c>
      <c r="C167" s="119">
        <v>50482</v>
      </c>
      <c r="D167" s="120">
        <v>53380.97</v>
      </c>
      <c r="E167" s="120">
        <v>2007.5896318590064</v>
      </c>
      <c r="F167" s="120">
        <v>0</v>
      </c>
      <c r="G167" s="120">
        <v>2007.5896318590064</v>
      </c>
      <c r="H167" s="120">
        <v>1815.42</v>
      </c>
      <c r="I167" s="120">
        <v>192.17</v>
      </c>
      <c r="J167" s="120">
        <v>51565.55</v>
      </c>
      <c r="K167" s="120">
        <v>93030.939999999959</v>
      </c>
      <c r="Z167" s="119">
        <v>50495</v>
      </c>
    </row>
    <row r="168" spans="2:26" ht="18" customHeight="1" x14ac:dyDescent="0.25">
      <c r="B168" s="118">
        <v>154</v>
      </c>
      <c r="C168" s="119">
        <v>50513</v>
      </c>
      <c r="D168" s="120">
        <v>51565.55</v>
      </c>
      <c r="E168" s="120">
        <v>2007.5896318590064</v>
      </c>
      <c r="F168" s="120">
        <v>0</v>
      </c>
      <c r="G168" s="120">
        <v>2007.5896318590064</v>
      </c>
      <c r="H168" s="120">
        <v>1821.95</v>
      </c>
      <c r="I168" s="120">
        <v>185.64</v>
      </c>
      <c r="J168" s="120">
        <v>49743.6</v>
      </c>
      <c r="K168" s="120">
        <v>93216.579999999958</v>
      </c>
      <c r="Z168" s="119">
        <v>50525</v>
      </c>
    </row>
    <row r="169" spans="2:26" ht="18" customHeight="1" x14ac:dyDescent="0.25">
      <c r="B169" s="118">
        <v>155</v>
      </c>
      <c r="C169" s="119">
        <v>50543</v>
      </c>
      <c r="D169" s="120">
        <v>49743.6</v>
      </c>
      <c r="E169" s="120">
        <v>2007.5896318590064</v>
      </c>
      <c r="F169" s="120">
        <v>0</v>
      </c>
      <c r="G169" s="120">
        <v>2007.5896318590064</v>
      </c>
      <c r="H169" s="120">
        <v>1828.51</v>
      </c>
      <c r="I169" s="120">
        <v>179.08</v>
      </c>
      <c r="J169" s="120">
        <v>47915.09</v>
      </c>
      <c r="K169" s="120">
        <v>93395.65999999996</v>
      </c>
      <c r="Z169" s="119">
        <v>50556</v>
      </c>
    </row>
    <row r="170" spans="2:26" ht="18" customHeight="1" x14ac:dyDescent="0.25">
      <c r="B170" s="118">
        <v>156</v>
      </c>
      <c r="C170" s="119">
        <v>50574</v>
      </c>
      <c r="D170" s="120">
        <v>47915.09</v>
      </c>
      <c r="E170" s="120">
        <v>2007.5896318590064</v>
      </c>
      <c r="F170" s="120">
        <v>0</v>
      </c>
      <c r="G170" s="120">
        <v>2007.5896318590064</v>
      </c>
      <c r="H170" s="120">
        <v>1835.1</v>
      </c>
      <c r="I170" s="120">
        <v>172.49</v>
      </c>
      <c r="J170" s="120">
        <v>46079.99</v>
      </c>
      <c r="K170" s="120">
        <v>93568.149999999965</v>
      </c>
      <c r="Z170" s="119">
        <v>50586</v>
      </c>
    </row>
    <row r="171" spans="2:26" ht="18" customHeight="1" x14ac:dyDescent="0.25">
      <c r="B171" s="118">
        <v>157</v>
      </c>
      <c r="C171" s="119">
        <v>50604</v>
      </c>
      <c r="D171" s="120">
        <v>46079.99</v>
      </c>
      <c r="E171" s="120">
        <v>2007.5896318590064</v>
      </c>
      <c r="F171" s="120">
        <v>0</v>
      </c>
      <c r="G171" s="120">
        <v>2007.5896318590064</v>
      </c>
      <c r="H171" s="120">
        <v>1841.7</v>
      </c>
      <c r="I171" s="120">
        <v>165.89</v>
      </c>
      <c r="J171" s="120">
        <v>44238.29</v>
      </c>
      <c r="K171" s="120">
        <v>93734.039999999964</v>
      </c>
      <c r="Z171" s="119">
        <v>50617</v>
      </c>
    </row>
    <row r="172" spans="2:26" ht="18" customHeight="1" x14ac:dyDescent="0.25">
      <c r="B172" s="118">
        <v>158</v>
      </c>
      <c r="C172" s="119">
        <v>50635</v>
      </c>
      <c r="D172" s="120">
        <v>44238.29</v>
      </c>
      <c r="E172" s="120">
        <v>2007.5896318590064</v>
      </c>
      <c r="F172" s="120">
        <v>0</v>
      </c>
      <c r="G172" s="120">
        <v>2007.5896318590064</v>
      </c>
      <c r="H172" s="120">
        <v>1848.33</v>
      </c>
      <c r="I172" s="120">
        <v>159.26</v>
      </c>
      <c r="J172" s="120">
        <v>42389.96</v>
      </c>
      <c r="K172" s="120">
        <v>93893.299999999959</v>
      </c>
      <c r="Z172" s="119">
        <v>50648</v>
      </c>
    </row>
    <row r="173" spans="2:26" ht="18" customHeight="1" x14ac:dyDescent="0.25">
      <c r="B173" s="118">
        <v>159</v>
      </c>
      <c r="C173" s="119">
        <v>50666</v>
      </c>
      <c r="D173" s="120">
        <v>42389.96</v>
      </c>
      <c r="E173" s="120">
        <v>2007.5896318590064</v>
      </c>
      <c r="F173" s="120">
        <v>0</v>
      </c>
      <c r="G173" s="120">
        <v>2007.5896318590064</v>
      </c>
      <c r="H173" s="120">
        <v>1854.99</v>
      </c>
      <c r="I173" s="120">
        <v>152.6</v>
      </c>
      <c r="J173" s="120">
        <v>40534.97</v>
      </c>
      <c r="K173" s="120">
        <v>94045.899999999965</v>
      </c>
      <c r="Z173" s="119">
        <v>50678</v>
      </c>
    </row>
    <row r="174" spans="2:26" ht="18" customHeight="1" x14ac:dyDescent="0.25">
      <c r="B174" s="118">
        <v>160</v>
      </c>
      <c r="C174" s="119">
        <v>50696</v>
      </c>
      <c r="D174" s="120">
        <v>40534.97</v>
      </c>
      <c r="E174" s="120">
        <v>2007.5896318590064</v>
      </c>
      <c r="F174" s="120">
        <v>0</v>
      </c>
      <c r="G174" s="120">
        <v>2007.5896318590064</v>
      </c>
      <c r="H174" s="120">
        <v>1861.66</v>
      </c>
      <c r="I174" s="120">
        <v>145.93</v>
      </c>
      <c r="J174" s="120">
        <v>38673.31</v>
      </c>
      <c r="K174" s="120">
        <v>94191.829999999958</v>
      </c>
      <c r="Z174" s="119">
        <v>50709</v>
      </c>
    </row>
    <row r="175" spans="2:26" ht="18" customHeight="1" x14ac:dyDescent="0.25">
      <c r="B175" s="118">
        <v>161</v>
      </c>
      <c r="C175" s="119">
        <v>50727</v>
      </c>
      <c r="D175" s="120">
        <v>38673.31</v>
      </c>
      <c r="E175" s="120">
        <v>2007.5896318590064</v>
      </c>
      <c r="F175" s="120">
        <v>0</v>
      </c>
      <c r="G175" s="120">
        <v>2007.5896318590064</v>
      </c>
      <c r="H175" s="120">
        <v>1868.37</v>
      </c>
      <c r="I175" s="120">
        <v>139.22</v>
      </c>
      <c r="J175" s="120">
        <v>36804.94</v>
      </c>
      <c r="K175" s="120">
        <v>94331.049999999959</v>
      </c>
      <c r="Z175" s="119">
        <v>50739</v>
      </c>
    </row>
    <row r="176" spans="2:26" ht="18" customHeight="1" x14ac:dyDescent="0.25">
      <c r="B176" s="118">
        <v>162</v>
      </c>
      <c r="C176" s="119">
        <v>50757</v>
      </c>
      <c r="D176" s="120">
        <v>36804.94</v>
      </c>
      <c r="E176" s="120">
        <v>2007.5896318590064</v>
      </c>
      <c r="F176" s="120">
        <v>0</v>
      </c>
      <c r="G176" s="120">
        <v>2007.5896318590064</v>
      </c>
      <c r="H176" s="120">
        <v>1875.09</v>
      </c>
      <c r="I176" s="120">
        <v>132.5</v>
      </c>
      <c r="J176" s="120">
        <v>34929.85</v>
      </c>
      <c r="K176" s="120">
        <v>94463.549999999959</v>
      </c>
      <c r="Z176" s="119">
        <v>50770</v>
      </c>
    </row>
    <row r="177" spans="2:26" ht="18" customHeight="1" x14ac:dyDescent="0.25">
      <c r="B177" s="118">
        <v>163</v>
      </c>
      <c r="C177" s="119">
        <v>50788</v>
      </c>
      <c r="D177" s="120">
        <v>34929.85</v>
      </c>
      <c r="E177" s="120">
        <v>2007.5896318590064</v>
      </c>
      <c r="F177" s="120">
        <v>0</v>
      </c>
      <c r="G177" s="120">
        <v>2007.5896318590064</v>
      </c>
      <c r="H177" s="120">
        <v>1881.84</v>
      </c>
      <c r="I177" s="120">
        <v>125.75</v>
      </c>
      <c r="J177" s="120">
        <v>33048.01</v>
      </c>
      <c r="K177" s="120">
        <v>94589.299999999959</v>
      </c>
      <c r="Z177" s="119">
        <v>50801</v>
      </c>
    </row>
    <row r="178" spans="2:26" ht="18" customHeight="1" x14ac:dyDescent="0.25">
      <c r="B178" s="118">
        <v>164</v>
      </c>
      <c r="C178" s="119">
        <v>50819</v>
      </c>
      <c r="D178" s="120">
        <v>33048.01</v>
      </c>
      <c r="E178" s="120">
        <v>2007.5896318590064</v>
      </c>
      <c r="F178" s="120">
        <v>0</v>
      </c>
      <c r="G178" s="120">
        <v>2007.5896318590064</v>
      </c>
      <c r="H178" s="120">
        <v>1888.62</v>
      </c>
      <c r="I178" s="120">
        <v>118.97</v>
      </c>
      <c r="J178" s="120">
        <v>31159.39</v>
      </c>
      <c r="K178" s="120">
        <v>94708.26999999996</v>
      </c>
      <c r="Z178" s="119">
        <v>50829</v>
      </c>
    </row>
    <row r="179" spans="2:26" ht="18" customHeight="1" x14ac:dyDescent="0.25">
      <c r="B179" s="118">
        <v>165</v>
      </c>
      <c r="C179" s="119">
        <v>50847</v>
      </c>
      <c r="D179" s="120">
        <v>31159.39</v>
      </c>
      <c r="E179" s="120">
        <v>2007.5896318590064</v>
      </c>
      <c r="F179" s="120">
        <v>0</v>
      </c>
      <c r="G179" s="120">
        <v>2007.5896318590064</v>
      </c>
      <c r="H179" s="120">
        <v>1895.42</v>
      </c>
      <c r="I179" s="120">
        <v>112.17</v>
      </c>
      <c r="J179" s="120">
        <v>29263.98</v>
      </c>
      <c r="K179" s="120">
        <v>94820.439999999959</v>
      </c>
      <c r="Z179" s="119">
        <v>50860</v>
      </c>
    </row>
    <row r="180" spans="2:26" ht="18" customHeight="1" x14ac:dyDescent="0.25">
      <c r="B180" s="118">
        <v>166</v>
      </c>
      <c r="C180" s="119">
        <v>50878</v>
      </c>
      <c r="D180" s="120">
        <v>29263.98</v>
      </c>
      <c r="E180" s="120">
        <v>2007.5896318590064</v>
      </c>
      <c r="F180" s="120">
        <v>0</v>
      </c>
      <c r="G180" s="120">
        <v>2007.5896318590064</v>
      </c>
      <c r="H180" s="120">
        <v>1902.24</v>
      </c>
      <c r="I180" s="120">
        <v>105.35</v>
      </c>
      <c r="J180" s="120">
        <v>27361.74</v>
      </c>
      <c r="K180" s="120">
        <v>94925.789999999964</v>
      </c>
      <c r="Z180" s="119">
        <v>50890</v>
      </c>
    </row>
    <row r="181" spans="2:26" ht="18" customHeight="1" x14ac:dyDescent="0.25">
      <c r="B181" s="118">
        <v>167</v>
      </c>
      <c r="C181" s="119">
        <v>50908</v>
      </c>
      <c r="D181" s="120">
        <v>27361.74</v>
      </c>
      <c r="E181" s="120">
        <v>2007.5896318590064</v>
      </c>
      <c r="F181" s="120">
        <v>0</v>
      </c>
      <c r="G181" s="120">
        <v>2007.5896318590064</v>
      </c>
      <c r="H181" s="120">
        <v>1909.09</v>
      </c>
      <c r="I181" s="120">
        <v>98.5</v>
      </c>
      <c r="J181" s="120">
        <v>25452.65</v>
      </c>
      <c r="K181" s="120">
        <v>95024.289999999964</v>
      </c>
      <c r="Z181" s="119">
        <v>50921</v>
      </c>
    </row>
    <row r="182" spans="2:26" ht="18" customHeight="1" x14ac:dyDescent="0.25">
      <c r="B182" s="118">
        <v>168</v>
      </c>
      <c r="C182" s="119">
        <v>50939</v>
      </c>
      <c r="D182" s="120">
        <v>25452.65</v>
      </c>
      <c r="E182" s="120">
        <v>2007.5896318590064</v>
      </c>
      <c r="F182" s="120">
        <v>0</v>
      </c>
      <c r="G182" s="120">
        <v>2007.5896318590064</v>
      </c>
      <c r="H182" s="120">
        <v>1915.96</v>
      </c>
      <c r="I182" s="120">
        <v>91.63</v>
      </c>
      <c r="J182" s="120">
        <v>23536.69</v>
      </c>
      <c r="K182" s="120">
        <v>95115.919999999969</v>
      </c>
      <c r="Z182" s="119">
        <v>50951</v>
      </c>
    </row>
    <row r="183" spans="2:26" ht="18" customHeight="1" x14ac:dyDescent="0.25">
      <c r="B183" s="118">
        <v>169</v>
      </c>
      <c r="C183" s="119">
        <v>50969</v>
      </c>
      <c r="D183" s="120">
        <v>23536.69</v>
      </c>
      <c r="E183" s="120">
        <v>2007.5896318590064</v>
      </c>
      <c r="F183" s="120">
        <v>0</v>
      </c>
      <c r="G183" s="120">
        <v>2007.5896318590064</v>
      </c>
      <c r="H183" s="120">
        <v>1922.86</v>
      </c>
      <c r="I183" s="120">
        <v>84.73</v>
      </c>
      <c r="J183" s="120">
        <v>21613.83</v>
      </c>
      <c r="K183" s="120">
        <v>95200.649999999965</v>
      </c>
      <c r="Z183" s="119">
        <v>50982</v>
      </c>
    </row>
    <row r="184" spans="2:26" ht="18" customHeight="1" x14ac:dyDescent="0.25">
      <c r="B184" s="118">
        <v>170</v>
      </c>
      <c r="C184" s="119">
        <v>51000</v>
      </c>
      <c r="D184" s="120">
        <v>21613.83</v>
      </c>
      <c r="E184" s="120">
        <v>2007.5896318590064</v>
      </c>
      <c r="F184" s="120">
        <v>0</v>
      </c>
      <c r="G184" s="120">
        <v>2007.5896318590064</v>
      </c>
      <c r="H184" s="120">
        <v>1929.78</v>
      </c>
      <c r="I184" s="120">
        <v>77.81</v>
      </c>
      <c r="J184" s="120">
        <v>19684.05</v>
      </c>
      <c r="K184" s="120">
        <v>95278.459999999963</v>
      </c>
      <c r="Z184" s="119">
        <v>51013</v>
      </c>
    </row>
    <row r="185" spans="2:26" ht="18" customHeight="1" x14ac:dyDescent="0.25">
      <c r="B185" s="118">
        <v>171</v>
      </c>
      <c r="C185" s="119">
        <v>51031</v>
      </c>
      <c r="D185" s="120">
        <v>19684.05</v>
      </c>
      <c r="E185" s="120">
        <v>2007.5896318590064</v>
      </c>
      <c r="F185" s="120">
        <v>0</v>
      </c>
      <c r="G185" s="120">
        <v>2007.5896318590064</v>
      </c>
      <c r="H185" s="120">
        <v>1936.73</v>
      </c>
      <c r="I185" s="120">
        <v>70.86</v>
      </c>
      <c r="J185" s="120">
        <v>17747.32</v>
      </c>
      <c r="K185" s="120">
        <v>95349.319999999963</v>
      </c>
      <c r="Z185" s="119">
        <v>51043</v>
      </c>
    </row>
    <row r="186" spans="2:26" ht="18" customHeight="1" x14ac:dyDescent="0.25">
      <c r="B186" s="118">
        <v>172</v>
      </c>
      <c r="C186" s="119">
        <v>51061</v>
      </c>
      <c r="D186" s="120">
        <v>17747.32</v>
      </c>
      <c r="E186" s="120">
        <v>2007.5896318590064</v>
      </c>
      <c r="F186" s="120">
        <v>0</v>
      </c>
      <c r="G186" s="120">
        <v>2007.5896318590064</v>
      </c>
      <c r="H186" s="120">
        <v>1943.7</v>
      </c>
      <c r="I186" s="120">
        <v>63.89</v>
      </c>
      <c r="J186" s="120">
        <v>15803.62</v>
      </c>
      <c r="K186" s="120">
        <v>95413.209999999963</v>
      </c>
      <c r="Z186" s="119">
        <v>51074</v>
      </c>
    </row>
    <row r="187" spans="2:26" ht="18" customHeight="1" x14ac:dyDescent="0.25">
      <c r="B187" s="118">
        <v>173</v>
      </c>
      <c r="C187" s="119">
        <v>51092</v>
      </c>
      <c r="D187" s="120">
        <v>15803.62</v>
      </c>
      <c r="E187" s="120">
        <v>2007.5896318590064</v>
      </c>
      <c r="F187" s="120">
        <v>0</v>
      </c>
      <c r="G187" s="120">
        <v>2007.5896318590064</v>
      </c>
      <c r="H187" s="120">
        <v>1950.7</v>
      </c>
      <c r="I187" s="120">
        <v>56.89</v>
      </c>
      <c r="J187" s="120">
        <v>13852.93</v>
      </c>
      <c r="K187" s="120">
        <v>95470.099999999962</v>
      </c>
      <c r="Z187" s="119">
        <v>51104</v>
      </c>
    </row>
    <row r="188" spans="2:26" ht="18" customHeight="1" x14ac:dyDescent="0.25">
      <c r="B188" s="118">
        <v>174</v>
      </c>
      <c r="C188" s="119">
        <v>51122</v>
      </c>
      <c r="D188" s="120">
        <v>13852.93</v>
      </c>
      <c r="E188" s="120">
        <v>2007.5896318590064</v>
      </c>
      <c r="F188" s="120">
        <v>0</v>
      </c>
      <c r="G188" s="120">
        <v>2007.5896318590064</v>
      </c>
      <c r="H188" s="120">
        <v>1957.72</v>
      </c>
      <c r="I188" s="120">
        <v>49.87</v>
      </c>
      <c r="J188" s="120">
        <v>11895.21</v>
      </c>
      <c r="K188" s="120">
        <v>95519.969999999958</v>
      </c>
      <c r="Z188" s="119">
        <v>51135</v>
      </c>
    </row>
    <row r="189" spans="2:26" ht="18" customHeight="1" x14ac:dyDescent="0.25">
      <c r="B189" s="118">
        <v>175</v>
      </c>
      <c r="C189" s="119">
        <v>51153</v>
      </c>
      <c r="D189" s="120">
        <v>11895.21</v>
      </c>
      <c r="E189" s="120">
        <v>2007.5896318590064</v>
      </c>
      <c r="F189" s="120">
        <v>0</v>
      </c>
      <c r="G189" s="120">
        <v>2007.5896318590064</v>
      </c>
      <c r="H189" s="120">
        <v>1964.77</v>
      </c>
      <c r="I189" s="120">
        <v>42.82</v>
      </c>
      <c r="J189" s="120">
        <v>9930.44</v>
      </c>
      <c r="K189" s="120">
        <v>95562.789999999964</v>
      </c>
      <c r="Z189" s="119">
        <v>51166</v>
      </c>
    </row>
    <row r="190" spans="2:26" ht="18" customHeight="1" x14ac:dyDescent="0.25">
      <c r="B190" s="118">
        <v>176</v>
      </c>
      <c r="C190" s="119">
        <v>51184</v>
      </c>
      <c r="D190" s="120">
        <v>9930.44</v>
      </c>
      <c r="E190" s="120">
        <v>2007.5896318590064</v>
      </c>
      <c r="F190" s="120">
        <v>0</v>
      </c>
      <c r="G190" s="120">
        <v>2007.5896318590064</v>
      </c>
      <c r="H190" s="120">
        <v>1971.84</v>
      </c>
      <c r="I190" s="120">
        <v>35.75</v>
      </c>
      <c r="J190" s="120">
        <v>7958.6</v>
      </c>
      <c r="K190" s="120">
        <v>95598.539999999964</v>
      </c>
      <c r="Z190" s="119">
        <v>51195</v>
      </c>
    </row>
    <row r="191" spans="2:26" ht="18" customHeight="1" x14ac:dyDescent="0.25">
      <c r="B191" s="118">
        <v>177</v>
      </c>
      <c r="C191" s="119">
        <v>51213</v>
      </c>
      <c r="D191" s="120">
        <v>7958.6</v>
      </c>
      <c r="E191" s="120">
        <v>2007.5896318590064</v>
      </c>
      <c r="F191" s="120">
        <v>0</v>
      </c>
      <c r="G191" s="120">
        <v>2007.5896318590064</v>
      </c>
      <c r="H191" s="120">
        <v>1978.94</v>
      </c>
      <c r="I191" s="120">
        <v>28.65</v>
      </c>
      <c r="J191" s="120">
        <v>5979.66</v>
      </c>
      <c r="K191" s="120">
        <v>95627.189999999959</v>
      </c>
      <c r="Z191" s="119">
        <v>51226</v>
      </c>
    </row>
    <row r="192" spans="2:26" ht="18" customHeight="1" x14ac:dyDescent="0.25">
      <c r="B192" s="118">
        <v>178</v>
      </c>
      <c r="C192" s="119">
        <v>51244</v>
      </c>
      <c r="D192" s="120">
        <v>5979.66</v>
      </c>
      <c r="E192" s="120">
        <v>2007.5896318590064</v>
      </c>
      <c r="F192" s="120">
        <v>0</v>
      </c>
      <c r="G192" s="120">
        <v>2007.5896318590064</v>
      </c>
      <c r="H192" s="120">
        <v>1986.06</v>
      </c>
      <c r="I192" s="120">
        <v>21.53</v>
      </c>
      <c r="J192" s="120">
        <v>3993.6</v>
      </c>
      <c r="K192" s="120">
        <v>95648.719999999958</v>
      </c>
      <c r="Z192" s="119">
        <v>51256</v>
      </c>
    </row>
    <row r="193" spans="2:26" ht="18" customHeight="1" x14ac:dyDescent="0.25">
      <c r="B193" s="118">
        <v>179</v>
      </c>
      <c r="C193" s="119">
        <v>51274</v>
      </c>
      <c r="D193" s="120">
        <v>3993.6</v>
      </c>
      <c r="E193" s="120">
        <v>2007.5896318590064</v>
      </c>
      <c r="F193" s="120">
        <v>0</v>
      </c>
      <c r="G193" s="120">
        <v>2007.5896318590064</v>
      </c>
      <c r="H193" s="120">
        <v>1993.21</v>
      </c>
      <c r="I193" s="120">
        <v>14.38</v>
      </c>
      <c r="J193" s="120">
        <v>2000.39</v>
      </c>
      <c r="K193" s="120">
        <v>95663.099999999962</v>
      </c>
      <c r="Z193" s="119">
        <v>51287</v>
      </c>
    </row>
    <row r="194" spans="2:26" ht="15" customHeight="1" x14ac:dyDescent="0.25">
      <c r="B194" s="118">
        <v>180</v>
      </c>
      <c r="C194" s="119">
        <v>51305</v>
      </c>
      <c r="D194" s="120">
        <v>2000.39</v>
      </c>
      <c r="E194" s="120">
        <v>2007.5896318590064</v>
      </c>
      <c r="F194" s="120">
        <v>0</v>
      </c>
      <c r="G194" s="120">
        <v>2007.5896318590064</v>
      </c>
      <c r="H194" s="120">
        <v>2000.39</v>
      </c>
      <c r="I194" s="120">
        <v>7.2</v>
      </c>
      <c r="J194" s="120">
        <v>0</v>
      </c>
      <c r="K194" s="120">
        <v>95670.299999999959</v>
      </c>
      <c r="Z194" s="119">
        <v>51317</v>
      </c>
    </row>
    <row r="195" spans="2:26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26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26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26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26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26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26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26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26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26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26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26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26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26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55" priority="3">
      <formula>$B14&lt;&gt;""</formula>
    </cfRule>
  </conditionalFormatting>
  <conditionalFormatting sqref="Z14">
    <cfRule type="expression" dxfId="54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0C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0C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0C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0C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0C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0C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0C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0C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0C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0C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0C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0C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0C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0C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0C00-00000E000000}">
      <formula1>0</formula1>
      <formula2>0</formula2>
    </dataValidation>
    <dataValidation allowBlank="1" showInputMessage="1" showErrorMessage="1" prompt="Total des intérêts calculé automatiquement" sqref="I9" xr:uid="{00000000-0002-0000-0C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0C00-000010000000}">
      <formula1>0</formula1>
      <formula2>0</formula2>
    </dataValidation>
    <dataValidation allowBlank="1" showInputMessage="1" showErrorMessage="1" prompt="Nombre prévu de paiements mis à jour automatiquement" sqref="I6" xr:uid="{00000000-0002-0000-0C00-000011000000}">
      <formula1>0</formula1>
      <formula2>0</formula2>
    </dataValidation>
    <dataValidation allowBlank="1" showInputMessage="1" showErrorMessage="1" prompt="Nombre de paiements mis à jour automatiquement" sqref="I7" xr:uid="{00000000-0002-0000-0C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0C00-000013000000}">
      <formula1>0</formula1>
      <formula2>0</formula2>
    </dataValidation>
    <dataValidation allowBlank="1" showInputMessage="1" showErrorMessage="1" prompt="Entrez le montant du prêt dans cette cellule" sqref="E5" xr:uid="{00000000-0002-0000-0C00-000014000000}">
      <formula1>0</formula1>
      <formula2>0</formula2>
    </dataValidation>
    <dataValidation allowBlank="1" showInputMessage="1" showErrorMessage="1" prompt="Entrez le taux d’intérêt annuel dans cette cellule" sqref="E6" xr:uid="{00000000-0002-0000-0C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0C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0C00-000017000000}">
      <formula1>0</formula1>
      <formula2>0</formula2>
    </dataValidation>
    <dataValidation allowBlank="1" showInputMessage="1" showErrorMessage="1" prompt="Entrez la date de début du prêt dans cette cellule" sqref="E9" xr:uid="{00000000-0002-0000-0C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0C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46"/>
  <sheetViews>
    <sheetView showGridLines="0" topLeftCell="A2" zoomScale="70" zoomScaleNormal="70" workbookViewId="0">
      <selection activeCell="A21" sqref="A21"/>
    </sheetView>
  </sheetViews>
  <sheetFormatPr baseColWidth="10" defaultColWidth="8.85546875" defaultRowHeight="15" x14ac:dyDescent="0.25"/>
  <cols>
    <col min="1" max="1" width="3.5703125" style="117" customWidth="1"/>
    <col min="2" max="2" width="17.85546875" style="117" customWidth="1"/>
    <col min="3" max="3" width="14.7109375" style="186" customWidth="1"/>
    <col min="4" max="4" width="17.42578125" style="117" customWidth="1"/>
    <col min="5" max="5" width="15.7109375" style="117" customWidth="1"/>
    <col min="6" max="6" width="19.7109375" style="117" customWidth="1"/>
    <col min="7" max="9" width="15.7109375" style="117" customWidth="1"/>
    <col min="10" max="10" width="17.42578125" style="117" customWidth="1"/>
    <col min="11" max="11" width="17.7109375" style="117" customWidth="1"/>
    <col min="12" max="25" width="8.85546875" style="117" customWidth="1"/>
    <col min="26" max="26" width="19.42578125" style="119" customWidth="1"/>
    <col min="27" max="27" width="8.85546875" style="117" customWidth="1"/>
    <col min="28" max="16384" width="8.85546875" style="117"/>
  </cols>
  <sheetData>
    <row r="1" spans="1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1:26" s="122" customFormat="1" ht="67.5" customHeight="1" x14ac:dyDescent="0.25">
      <c r="B2" s="123"/>
      <c r="C2" s="536" t="s">
        <v>303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1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1:26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1:26" ht="24" customHeight="1" x14ac:dyDescent="0.25">
      <c r="B5" s="551" t="s">
        <v>287</v>
      </c>
      <c r="C5" s="552"/>
      <c r="D5" s="553"/>
      <c r="E5" s="131">
        <v>209250</v>
      </c>
      <c r="G5" s="555" t="s">
        <v>255</v>
      </c>
      <c r="H5" s="556"/>
      <c r="I5" s="542">
        <f>IF(OR(E5&lt;=0,E6&lt;=0,E7&lt;=0,E8&lt;=0),"", -PMT(E6/E8, (E7*E8)-E11, E5))</f>
        <v>1597.2611857847912</v>
      </c>
      <c r="J5" s="543"/>
      <c r="K5" s="543"/>
      <c r="Z5" s="130"/>
    </row>
    <row r="6" spans="1:26" ht="24" customHeight="1" x14ac:dyDescent="0.25">
      <c r="B6" s="546" t="s">
        <v>288</v>
      </c>
      <c r="C6" s="547"/>
      <c r="D6" s="548"/>
      <c r="E6" s="133">
        <v>4.1000000000000002E-2</v>
      </c>
      <c r="G6" s="538" t="s">
        <v>289</v>
      </c>
      <c r="H6" s="539"/>
      <c r="I6" s="544">
        <f>ROUND(IF(AND(E7&gt;0,E8&gt;0),E7*E8,""),0)</f>
        <v>180</v>
      </c>
      <c r="J6" s="545"/>
      <c r="K6" s="545"/>
      <c r="Z6" s="130"/>
    </row>
    <row r="7" spans="1:26" ht="24" customHeight="1" x14ac:dyDescent="0.25">
      <c r="B7" s="546" t="s">
        <v>290</v>
      </c>
      <c r="C7" s="547"/>
      <c r="D7" s="548"/>
      <c r="E7" s="134">
        <v>15</v>
      </c>
      <c r="G7" s="538" t="s">
        <v>291</v>
      </c>
      <c r="H7" s="539"/>
      <c r="I7" s="544">
        <f>I6</f>
        <v>180</v>
      </c>
      <c r="J7" s="545"/>
      <c r="K7" s="545"/>
      <c r="Z7" s="130"/>
    </row>
    <row r="8" spans="1:26" ht="24" customHeight="1" x14ac:dyDescent="0.25">
      <c r="B8" s="546" t="s">
        <v>292</v>
      </c>
      <c r="C8" s="547"/>
      <c r="D8" s="548"/>
      <c r="E8" s="134">
        <v>12</v>
      </c>
      <c r="G8" s="538" t="s">
        <v>293</v>
      </c>
      <c r="H8" s="539"/>
      <c r="I8" s="544">
        <f>IF(I7="", "", I7*E12)</f>
        <v>0</v>
      </c>
      <c r="J8" s="545"/>
      <c r="K8" s="545"/>
      <c r="Z8" s="130"/>
    </row>
    <row r="9" spans="1:26" ht="24" customHeight="1" x14ac:dyDescent="0.25">
      <c r="B9" s="557" t="s">
        <v>294</v>
      </c>
      <c r="C9" s="547"/>
      <c r="D9" s="135"/>
      <c r="E9" s="136">
        <v>45856</v>
      </c>
      <c r="G9" s="538" t="s">
        <v>295</v>
      </c>
      <c r="H9" s="539"/>
      <c r="I9" s="554">
        <f>IF(I7="","",SUM(_xlfn.ANCHORARRAY(I15)))</f>
        <v>72963.069999999992</v>
      </c>
      <c r="J9" s="545"/>
      <c r="K9" s="545"/>
      <c r="Z9" s="130"/>
    </row>
    <row r="10" spans="1:26" ht="24" customHeight="1" x14ac:dyDescent="0.25">
      <c r="C10" s="137"/>
      <c r="D10" s="121"/>
      <c r="E10" s="121"/>
      <c r="F10" s="138"/>
      <c r="G10" s="564" t="s">
        <v>247</v>
      </c>
      <c r="H10" s="565"/>
      <c r="I10" s="566">
        <f>IF(I7="","",SUM(_xlfn.ANCHORARRAY(G15)))</f>
        <v>282213.07132655376</v>
      </c>
      <c r="J10" s="567"/>
      <c r="K10" s="567"/>
      <c r="Z10" s="130"/>
    </row>
    <row r="11" spans="1:26" ht="24" customHeight="1" x14ac:dyDescent="0.25">
      <c r="B11" s="558" t="s">
        <v>248</v>
      </c>
      <c r="C11" s="568"/>
      <c r="D11" s="569"/>
      <c r="E11" s="140">
        <v>6</v>
      </c>
      <c r="F11" s="138"/>
      <c r="G11" s="187"/>
      <c r="H11" s="187"/>
      <c r="I11" s="187"/>
      <c r="J11" s="187"/>
      <c r="K11" s="187"/>
      <c r="Z11" s="130"/>
    </row>
    <row r="12" spans="1:26" ht="24" customHeight="1" x14ac:dyDescent="0.25">
      <c r="B12" s="558" t="s">
        <v>304</v>
      </c>
      <c r="C12" s="568"/>
      <c r="D12" s="569"/>
      <c r="E12" s="141">
        <v>0</v>
      </c>
      <c r="F12" s="138"/>
      <c r="G12" s="560" t="s">
        <v>250</v>
      </c>
      <c r="H12" s="569"/>
      <c r="I12" s="561" t="s">
        <v>251</v>
      </c>
      <c r="J12" s="569"/>
      <c r="K12" s="569"/>
      <c r="Z12" s="130"/>
    </row>
    <row r="13" spans="1:26" ht="31.5" customHeight="1" x14ac:dyDescent="0.25">
      <c r="C13" s="117"/>
    </row>
    <row r="14" spans="1:26" ht="48" customHeight="1" x14ac:dyDescent="0.25">
      <c r="A14" s="188"/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1:26" ht="18" customHeight="1" x14ac:dyDescent="0.25">
      <c r="B15" s="118">
        <f t="array" ref="B15:B194">IF(I7="","",_xlfn.SEQUENCE(I7))</f>
        <v>1</v>
      </c>
      <c r="C15" s="119">
        <f t="array" ref="C15:C194">IF(I7="","",EDATE($E$9,(_xlfn.SEQUENCE(I7)-1)*(12/$E$8)))</f>
        <v>45856</v>
      </c>
      <c r="D15" s="120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209250</v>
      </c>
      <c r="E15" s="120">
        <f t="array" ref="E15:E194">IF(I7="","",IF(_xlfn.SEQUENCE(I7)&lt;=$E$11,_xlfn.ANCHORARRAY(D15)*($E$6/$E$8), -PMT($E$6/$E$8,($E$7*$E$8)-$E$11,$E$5)))</f>
        <v>714.9375</v>
      </c>
      <c r="F15" s="120">
        <f t="array" ref="F15:F194">IF(I7="","",_xlfn.SEQUENCE(I7,1,1,1)*0 + $E$12)</f>
        <v>0</v>
      </c>
      <c r="G15" s="120">
        <f t="array" ref="G15:G194">IF(I7="","",_xlfn.ANCHORARRAY(E15)+_xlfn.ANCHORARRAY(F15))</f>
        <v>714.9375</v>
      </c>
      <c r="H15" s="120">
        <f t="array" ref="H15:H194">IF(I7="","",ROUND(IF(_xlfn.SEQUENCE(I7)&lt;=$E$11,0,_xlfn.ANCHORARRAY( E15) -_xlfn.ANCHORARRAY( I15)),2))</f>
        <v>0</v>
      </c>
      <c r="I15" s="120">
        <f t="array" ref="I15:I194">IF(I7="","",ROUND(_xlfn.ANCHORARRAY(D15)*($E$6/$E$8),2))</f>
        <v>714.94</v>
      </c>
      <c r="J15" s="120">
        <f t="array" ref="J15:J194">IF(I7="","",ROUND(IF(_xlfn.SEQUENCE(I7)&lt;=$E$11,$E$5, $E$5*(1+($E$6/$E$8))^(_xlfn.SEQUENCE(I7)-$E$11) - (-PMT($E$6/$E$8,($E$7*$E$8)-$E$11,$E$5))*(((1+($E$6/$E$8))^(_xlfn.SEQUENCE(I7)-$E$11)-1)/($E$6/$E$8)) ),2))</f>
        <v>209250</v>
      </c>
      <c r="K15" s="120">
        <f t="array" ref="K15:K194">IF(I7="","",_xlfn.SCAN(0,_xlfn.TAKE(_xlfn.ANCHORARRAY(I15),I7),_xlfn.LAMBDA(_xlpm.a,_xlpm.v,_xlpm.a+_xlpm.v)))</f>
        <v>714.94</v>
      </c>
      <c r="Z15" s="119">
        <f t="array" ref="Z15:Z194">IFERROR(IF(I7="","",EOMONTH(EDATE($E$9,(_xlfn.SEQUENCE(I7)-1)*(12/$E$8)),0)),"")</f>
        <v>45869</v>
      </c>
    </row>
    <row r="16" spans="1:26" ht="18" customHeight="1" x14ac:dyDescent="0.25">
      <c r="B16" s="118">
        <v>2</v>
      </c>
      <c r="C16" s="119">
        <v>45887</v>
      </c>
      <c r="D16" s="120">
        <v>209250</v>
      </c>
      <c r="E16" s="120">
        <v>714.9375</v>
      </c>
      <c r="F16" s="120">
        <v>0</v>
      </c>
      <c r="G16" s="120">
        <v>714.9375</v>
      </c>
      <c r="H16" s="120">
        <v>0</v>
      </c>
      <c r="I16" s="120">
        <v>714.94</v>
      </c>
      <c r="J16" s="120">
        <v>209250</v>
      </c>
      <c r="K16" s="120">
        <v>1429.88</v>
      </c>
      <c r="Z16" s="119">
        <v>45900</v>
      </c>
    </row>
    <row r="17" spans="2:26" ht="18" customHeight="1" x14ac:dyDescent="0.25">
      <c r="B17" s="118">
        <v>3</v>
      </c>
      <c r="C17" s="119">
        <v>45918</v>
      </c>
      <c r="D17" s="120">
        <v>209250</v>
      </c>
      <c r="E17" s="120">
        <v>714.9375</v>
      </c>
      <c r="F17" s="120">
        <v>0</v>
      </c>
      <c r="G17" s="120">
        <v>714.9375</v>
      </c>
      <c r="H17" s="120">
        <v>0</v>
      </c>
      <c r="I17" s="120">
        <v>714.94</v>
      </c>
      <c r="J17" s="120">
        <v>209250</v>
      </c>
      <c r="K17" s="120">
        <v>2144.8200000000002</v>
      </c>
      <c r="Z17" s="119">
        <v>45930</v>
      </c>
    </row>
    <row r="18" spans="2:26" ht="18" customHeight="1" x14ac:dyDescent="0.25">
      <c r="B18" s="118">
        <v>4</v>
      </c>
      <c r="C18" s="119">
        <v>45948</v>
      </c>
      <c r="D18" s="120">
        <v>209250</v>
      </c>
      <c r="E18" s="120">
        <v>714.9375</v>
      </c>
      <c r="F18" s="120">
        <v>0</v>
      </c>
      <c r="G18" s="120">
        <v>714.9375</v>
      </c>
      <c r="H18" s="120">
        <v>0</v>
      </c>
      <c r="I18" s="120">
        <v>714.94</v>
      </c>
      <c r="J18" s="120">
        <v>209250</v>
      </c>
      <c r="K18" s="120">
        <v>2859.76</v>
      </c>
      <c r="Z18" s="119">
        <v>45961</v>
      </c>
    </row>
    <row r="19" spans="2:26" ht="18" customHeight="1" x14ac:dyDescent="0.25">
      <c r="B19" s="118">
        <v>5</v>
      </c>
      <c r="C19" s="119">
        <v>45979</v>
      </c>
      <c r="D19" s="120">
        <v>209250</v>
      </c>
      <c r="E19" s="120">
        <v>714.9375</v>
      </c>
      <c r="F19" s="120">
        <v>0</v>
      </c>
      <c r="G19" s="120">
        <v>714.9375</v>
      </c>
      <c r="H19" s="120">
        <v>0</v>
      </c>
      <c r="I19" s="120">
        <v>714.94</v>
      </c>
      <c r="J19" s="120">
        <v>209250</v>
      </c>
      <c r="K19" s="120">
        <v>3574.7000000000003</v>
      </c>
      <c r="Z19" s="119">
        <v>45991</v>
      </c>
    </row>
    <row r="20" spans="2:26" ht="18" customHeight="1" x14ac:dyDescent="0.25">
      <c r="B20" s="118">
        <v>6</v>
      </c>
      <c r="C20" s="119">
        <v>46009</v>
      </c>
      <c r="D20" s="120">
        <v>209250</v>
      </c>
      <c r="E20" s="120">
        <v>714.9375</v>
      </c>
      <c r="F20" s="120">
        <v>0</v>
      </c>
      <c r="G20" s="120">
        <v>714.9375</v>
      </c>
      <c r="H20" s="120">
        <v>0</v>
      </c>
      <c r="I20" s="120">
        <v>714.94</v>
      </c>
      <c r="J20" s="120">
        <v>209250</v>
      </c>
      <c r="K20" s="120">
        <v>4289.6400000000003</v>
      </c>
      <c r="Z20" s="119">
        <v>46022</v>
      </c>
    </row>
    <row r="21" spans="2:26" ht="18" customHeight="1" x14ac:dyDescent="0.25">
      <c r="B21" s="118">
        <v>7</v>
      </c>
      <c r="C21" s="119">
        <v>46040</v>
      </c>
      <c r="D21" s="120">
        <v>209250</v>
      </c>
      <c r="E21" s="120">
        <v>1597.2611857847912</v>
      </c>
      <c r="F21" s="120">
        <v>0</v>
      </c>
      <c r="G21" s="120">
        <v>1597.2611857847912</v>
      </c>
      <c r="H21" s="120">
        <v>882.32</v>
      </c>
      <c r="I21" s="120">
        <v>714.94</v>
      </c>
      <c r="J21" s="120">
        <v>208367.68</v>
      </c>
      <c r="K21" s="120">
        <v>5004.58</v>
      </c>
      <c r="Z21" s="119">
        <v>46053</v>
      </c>
    </row>
    <row r="22" spans="2:26" ht="18" customHeight="1" x14ac:dyDescent="0.25">
      <c r="B22" s="118">
        <v>8</v>
      </c>
      <c r="C22" s="119">
        <v>46071</v>
      </c>
      <c r="D22" s="120">
        <v>208367.68</v>
      </c>
      <c r="E22" s="120">
        <v>1597.2611857847912</v>
      </c>
      <c r="F22" s="120">
        <v>0</v>
      </c>
      <c r="G22" s="120">
        <v>1597.2611857847912</v>
      </c>
      <c r="H22" s="120">
        <v>885.34</v>
      </c>
      <c r="I22" s="120">
        <v>711.92</v>
      </c>
      <c r="J22" s="120">
        <v>207482.34</v>
      </c>
      <c r="K22" s="120">
        <v>5716.5</v>
      </c>
      <c r="Z22" s="119">
        <v>46081</v>
      </c>
    </row>
    <row r="23" spans="2:26" ht="18" customHeight="1" x14ac:dyDescent="0.25">
      <c r="B23" s="118">
        <v>9</v>
      </c>
      <c r="C23" s="119">
        <v>46099</v>
      </c>
      <c r="D23" s="120">
        <v>207482.34</v>
      </c>
      <c r="E23" s="120">
        <v>1597.2611857847912</v>
      </c>
      <c r="F23" s="120">
        <v>0</v>
      </c>
      <c r="G23" s="120">
        <v>1597.2611857847912</v>
      </c>
      <c r="H23" s="120">
        <v>888.36</v>
      </c>
      <c r="I23" s="120">
        <v>708.9</v>
      </c>
      <c r="J23" s="120">
        <v>206593.97</v>
      </c>
      <c r="K23" s="120">
        <v>6425.4</v>
      </c>
      <c r="Z23" s="119">
        <v>46112</v>
      </c>
    </row>
    <row r="24" spans="2:26" ht="18" customHeight="1" x14ac:dyDescent="0.25">
      <c r="B24" s="118">
        <v>10</v>
      </c>
      <c r="C24" s="119">
        <v>46130</v>
      </c>
      <c r="D24" s="120">
        <v>206593.97</v>
      </c>
      <c r="E24" s="120">
        <v>1597.2611857847912</v>
      </c>
      <c r="F24" s="120">
        <v>0</v>
      </c>
      <c r="G24" s="120">
        <v>1597.2611857847912</v>
      </c>
      <c r="H24" s="120">
        <v>891.4</v>
      </c>
      <c r="I24" s="120">
        <v>705.86</v>
      </c>
      <c r="J24" s="120">
        <v>205702.58</v>
      </c>
      <c r="K24" s="120">
        <v>7131.2599999999993</v>
      </c>
      <c r="Z24" s="119">
        <v>46142</v>
      </c>
    </row>
    <row r="25" spans="2:26" ht="18" customHeight="1" x14ac:dyDescent="0.25">
      <c r="B25" s="118">
        <v>11</v>
      </c>
      <c r="C25" s="119">
        <v>46160</v>
      </c>
      <c r="D25" s="120">
        <v>205702.58</v>
      </c>
      <c r="E25" s="120">
        <v>1597.2611857847912</v>
      </c>
      <c r="F25" s="120">
        <v>0</v>
      </c>
      <c r="G25" s="120">
        <v>1597.2611857847912</v>
      </c>
      <c r="H25" s="120">
        <v>894.44</v>
      </c>
      <c r="I25" s="120">
        <v>702.82</v>
      </c>
      <c r="J25" s="120">
        <v>204808.13</v>
      </c>
      <c r="K25" s="120">
        <v>7834.079999999999</v>
      </c>
      <c r="Z25" s="119">
        <v>46173</v>
      </c>
    </row>
    <row r="26" spans="2:26" ht="18" customHeight="1" x14ac:dyDescent="0.25">
      <c r="B26" s="118">
        <v>12</v>
      </c>
      <c r="C26" s="119">
        <v>46191</v>
      </c>
      <c r="D26" s="120">
        <v>204808.13</v>
      </c>
      <c r="E26" s="120">
        <v>1597.2611857847912</v>
      </c>
      <c r="F26" s="120">
        <v>0</v>
      </c>
      <c r="G26" s="120">
        <v>1597.2611857847912</v>
      </c>
      <c r="H26" s="120">
        <v>897.5</v>
      </c>
      <c r="I26" s="120">
        <v>699.76</v>
      </c>
      <c r="J26" s="120">
        <v>203910.63</v>
      </c>
      <c r="K26" s="120">
        <v>8533.8399999999983</v>
      </c>
      <c r="Z26" s="119">
        <v>46203</v>
      </c>
    </row>
    <row r="27" spans="2:26" ht="18" customHeight="1" x14ac:dyDescent="0.25">
      <c r="B27" s="118">
        <v>13</v>
      </c>
      <c r="C27" s="119">
        <v>46221</v>
      </c>
      <c r="D27" s="120">
        <v>203910.63</v>
      </c>
      <c r="E27" s="120">
        <v>1597.2611857847912</v>
      </c>
      <c r="F27" s="120">
        <v>0</v>
      </c>
      <c r="G27" s="120">
        <v>1597.2611857847912</v>
      </c>
      <c r="H27" s="120">
        <v>900.57</v>
      </c>
      <c r="I27" s="120">
        <v>696.69</v>
      </c>
      <c r="J27" s="120">
        <v>203010.07</v>
      </c>
      <c r="K27" s="120">
        <v>9230.5299999999988</v>
      </c>
      <c r="Z27" s="119">
        <v>46234</v>
      </c>
    </row>
    <row r="28" spans="2:26" ht="18" customHeight="1" x14ac:dyDescent="0.25">
      <c r="B28" s="118">
        <v>14</v>
      </c>
      <c r="C28" s="119">
        <v>46252</v>
      </c>
      <c r="D28" s="120">
        <v>203010.07</v>
      </c>
      <c r="E28" s="120">
        <v>1597.2611857847912</v>
      </c>
      <c r="F28" s="120">
        <v>0</v>
      </c>
      <c r="G28" s="120">
        <v>1597.2611857847912</v>
      </c>
      <c r="H28" s="120">
        <v>903.64</v>
      </c>
      <c r="I28" s="120">
        <v>693.62</v>
      </c>
      <c r="J28" s="120">
        <v>202106.42</v>
      </c>
      <c r="K28" s="120">
        <v>9924.15</v>
      </c>
      <c r="Z28" s="119">
        <v>46265</v>
      </c>
    </row>
    <row r="29" spans="2:26" ht="18" customHeight="1" x14ac:dyDescent="0.25">
      <c r="B29" s="118">
        <v>15</v>
      </c>
      <c r="C29" s="119">
        <v>46283</v>
      </c>
      <c r="D29" s="120">
        <v>202106.42</v>
      </c>
      <c r="E29" s="120">
        <v>1597.2611857847912</v>
      </c>
      <c r="F29" s="120">
        <v>0</v>
      </c>
      <c r="G29" s="120">
        <v>1597.2611857847912</v>
      </c>
      <c r="H29" s="120">
        <v>906.73</v>
      </c>
      <c r="I29" s="120">
        <v>690.53</v>
      </c>
      <c r="J29" s="120">
        <v>201199.69</v>
      </c>
      <c r="K29" s="120">
        <v>10614.68</v>
      </c>
      <c r="Z29" s="119">
        <v>46295</v>
      </c>
    </row>
    <row r="30" spans="2:26" ht="18" customHeight="1" x14ac:dyDescent="0.25">
      <c r="B30" s="118">
        <v>16</v>
      </c>
      <c r="C30" s="119">
        <v>46313</v>
      </c>
      <c r="D30" s="120">
        <v>201199.69</v>
      </c>
      <c r="E30" s="120">
        <v>1597.2611857847912</v>
      </c>
      <c r="F30" s="120">
        <v>0</v>
      </c>
      <c r="G30" s="120">
        <v>1597.2611857847912</v>
      </c>
      <c r="H30" s="120">
        <v>909.83</v>
      </c>
      <c r="I30" s="120">
        <v>687.43</v>
      </c>
      <c r="J30" s="120">
        <v>200289.86</v>
      </c>
      <c r="K30" s="120">
        <v>11302.11</v>
      </c>
      <c r="Z30" s="119">
        <v>46326</v>
      </c>
    </row>
    <row r="31" spans="2:26" ht="18" customHeight="1" x14ac:dyDescent="0.25">
      <c r="B31" s="118">
        <v>17</v>
      </c>
      <c r="C31" s="119">
        <v>46344</v>
      </c>
      <c r="D31" s="120">
        <v>200289.86</v>
      </c>
      <c r="E31" s="120">
        <v>1597.2611857847912</v>
      </c>
      <c r="F31" s="120">
        <v>0</v>
      </c>
      <c r="G31" s="120">
        <v>1597.2611857847912</v>
      </c>
      <c r="H31" s="120">
        <v>912.94</v>
      </c>
      <c r="I31" s="120">
        <v>684.32</v>
      </c>
      <c r="J31" s="120">
        <v>199376.92</v>
      </c>
      <c r="K31" s="120">
        <v>11986.43</v>
      </c>
      <c r="Z31" s="119">
        <v>46356</v>
      </c>
    </row>
    <row r="32" spans="2:26" ht="18" customHeight="1" x14ac:dyDescent="0.25">
      <c r="B32" s="118">
        <v>18</v>
      </c>
      <c r="C32" s="119">
        <v>46374</v>
      </c>
      <c r="D32" s="120">
        <v>199376.92</v>
      </c>
      <c r="E32" s="120">
        <v>1597.2611857847912</v>
      </c>
      <c r="F32" s="120">
        <v>0</v>
      </c>
      <c r="G32" s="120">
        <v>1597.2611857847912</v>
      </c>
      <c r="H32" s="120">
        <v>916.06</v>
      </c>
      <c r="I32" s="120">
        <v>681.2</v>
      </c>
      <c r="J32" s="120">
        <v>198460.87</v>
      </c>
      <c r="K32" s="120">
        <v>12667.630000000001</v>
      </c>
      <c r="Z32" s="119">
        <v>46387</v>
      </c>
    </row>
    <row r="33" spans="2:26" ht="18" customHeight="1" x14ac:dyDescent="0.25">
      <c r="B33" s="118">
        <v>19</v>
      </c>
      <c r="C33" s="119">
        <v>46405</v>
      </c>
      <c r="D33" s="120">
        <v>198460.87</v>
      </c>
      <c r="E33" s="120">
        <v>1597.2611857847912</v>
      </c>
      <c r="F33" s="120">
        <v>0</v>
      </c>
      <c r="G33" s="120">
        <v>1597.2611857847912</v>
      </c>
      <c r="H33" s="120">
        <v>919.19</v>
      </c>
      <c r="I33" s="120">
        <v>678.07</v>
      </c>
      <c r="J33" s="120">
        <v>197541.68</v>
      </c>
      <c r="K33" s="120">
        <v>13345.7</v>
      </c>
      <c r="Z33" s="119">
        <v>46418</v>
      </c>
    </row>
    <row r="34" spans="2:26" ht="18" customHeight="1" x14ac:dyDescent="0.25">
      <c r="B34" s="118">
        <v>20</v>
      </c>
      <c r="C34" s="119">
        <v>46436</v>
      </c>
      <c r="D34" s="120">
        <v>197541.68</v>
      </c>
      <c r="E34" s="120">
        <v>1597.2611857847912</v>
      </c>
      <c r="F34" s="120">
        <v>0</v>
      </c>
      <c r="G34" s="120">
        <v>1597.2611857847912</v>
      </c>
      <c r="H34" s="120">
        <v>922.33</v>
      </c>
      <c r="I34" s="120">
        <v>674.93</v>
      </c>
      <c r="J34" s="120">
        <v>196619.35</v>
      </c>
      <c r="K34" s="120">
        <v>14020.630000000001</v>
      </c>
      <c r="Z34" s="119">
        <v>46446</v>
      </c>
    </row>
    <row r="35" spans="2:26" ht="18" customHeight="1" x14ac:dyDescent="0.25">
      <c r="B35" s="118">
        <v>21</v>
      </c>
      <c r="C35" s="119">
        <v>46464</v>
      </c>
      <c r="D35" s="120">
        <v>196619.35</v>
      </c>
      <c r="E35" s="120">
        <v>1597.2611857847912</v>
      </c>
      <c r="F35" s="120">
        <v>0</v>
      </c>
      <c r="G35" s="120">
        <v>1597.2611857847912</v>
      </c>
      <c r="H35" s="120">
        <v>925.48</v>
      </c>
      <c r="I35" s="120">
        <v>671.78</v>
      </c>
      <c r="J35" s="120">
        <v>195693.88</v>
      </c>
      <c r="K35" s="120">
        <v>14692.410000000002</v>
      </c>
      <c r="Z35" s="119">
        <v>46477</v>
      </c>
    </row>
    <row r="36" spans="2:26" ht="18" customHeight="1" x14ac:dyDescent="0.25">
      <c r="B36" s="118">
        <v>22</v>
      </c>
      <c r="C36" s="119">
        <v>46495</v>
      </c>
      <c r="D36" s="120">
        <v>195693.88</v>
      </c>
      <c r="E36" s="120">
        <v>1597.2611857847912</v>
      </c>
      <c r="F36" s="120">
        <v>0</v>
      </c>
      <c r="G36" s="120">
        <v>1597.2611857847912</v>
      </c>
      <c r="H36" s="120">
        <v>928.64</v>
      </c>
      <c r="I36" s="120">
        <v>668.62</v>
      </c>
      <c r="J36" s="120">
        <v>194765.24</v>
      </c>
      <c r="K36" s="120">
        <v>15361.030000000002</v>
      </c>
      <c r="Z36" s="119">
        <v>46507</v>
      </c>
    </row>
    <row r="37" spans="2:26" ht="18" customHeight="1" x14ac:dyDescent="0.25">
      <c r="B37" s="118">
        <v>23</v>
      </c>
      <c r="C37" s="119">
        <v>46525</v>
      </c>
      <c r="D37" s="120">
        <v>194765.24</v>
      </c>
      <c r="E37" s="120">
        <v>1597.2611857847912</v>
      </c>
      <c r="F37" s="120">
        <v>0</v>
      </c>
      <c r="G37" s="120">
        <v>1597.2611857847912</v>
      </c>
      <c r="H37" s="120">
        <v>931.81</v>
      </c>
      <c r="I37" s="120">
        <v>665.45</v>
      </c>
      <c r="J37" s="120">
        <v>193833.42</v>
      </c>
      <c r="K37" s="120">
        <v>16026.480000000003</v>
      </c>
      <c r="Z37" s="119">
        <v>46538</v>
      </c>
    </row>
    <row r="38" spans="2:26" ht="18" customHeight="1" x14ac:dyDescent="0.25">
      <c r="B38" s="118">
        <v>24</v>
      </c>
      <c r="C38" s="119">
        <v>46556</v>
      </c>
      <c r="D38" s="120">
        <v>193833.42</v>
      </c>
      <c r="E38" s="120">
        <v>1597.2611857847912</v>
      </c>
      <c r="F38" s="120">
        <v>0</v>
      </c>
      <c r="G38" s="120">
        <v>1597.2611857847912</v>
      </c>
      <c r="H38" s="120">
        <v>935</v>
      </c>
      <c r="I38" s="120">
        <v>662.26</v>
      </c>
      <c r="J38" s="120">
        <v>192898.43</v>
      </c>
      <c r="K38" s="120">
        <v>16688.740000000002</v>
      </c>
      <c r="Z38" s="119">
        <v>46568</v>
      </c>
    </row>
    <row r="39" spans="2:26" ht="18" customHeight="1" x14ac:dyDescent="0.25">
      <c r="B39" s="118">
        <v>25</v>
      </c>
      <c r="C39" s="119">
        <v>46586</v>
      </c>
      <c r="D39" s="120">
        <v>192898.43</v>
      </c>
      <c r="E39" s="120">
        <v>1597.2611857847912</v>
      </c>
      <c r="F39" s="120">
        <v>0</v>
      </c>
      <c r="G39" s="120">
        <v>1597.2611857847912</v>
      </c>
      <c r="H39" s="120">
        <v>938.19</v>
      </c>
      <c r="I39" s="120">
        <v>659.07</v>
      </c>
      <c r="J39" s="120">
        <v>191960.23</v>
      </c>
      <c r="K39" s="120">
        <v>17347.810000000001</v>
      </c>
      <c r="Z39" s="119">
        <v>46599</v>
      </c>
    </row>
    <row r="40" spans="2:26" ht="18" customHeight="1" x14ac:dyDescent="0.25">
      <c r="B40" s="118">
        <v>26</v>
      </c>
      <c r="C40" s="119">
        <v>46617</v>
      </c>
      <c r="D40" s="120">
        <v>191960.23</v>
      </c>
      <c r="E40" s="120">
        <v>1597.2611857847912</v>
      </c>
      <c r="F40" s="120">
        <v>0</v>
      </c>
      <c r="G40" s="120">
        <v>1597.2611857847912</v>
      </c>
      <c r="H40" s="120">
        <v>941.4</v>
      </c>
      <c r="I40" s="120">
        <v>655.86</v>
      </c>
      <c r="J40" s="120">
        <v>191018.84</v>
      </c>
      <c r="K40" s="120">
        <v>18003.670000000002</v>
      </c>
      <c r="Z40" s="119">
        <v>46630</v>
      </c>
    </row>
    <row r="41" spans="2:26" ht="18" customHeight="1" x14ac:dyDescent="0.25">
      <c r="B41" s="118">
        <v>27</v>
      </c>
      <c r="C41" s="119">
        <v>46648</v>
      </c>
      <c r="D41" s="120">
        <v>191018.84</v>
      </c>
      <c r="E41" s="120">
        <v>1597.2611857847912</v>
      </c>
      <c r="F41" s="120">
        <v>0</v>
      </c>
      <c r="G41" s="120">
        <v>1597.2611857847912</v>
      </c>
      <c r="H41" s="120">
        <v>944.61</v>
      </c>
      <c r="I41" s="120">
        <v>652.65</v>
      </c>
      <c r="J41" s="120">
        <v>190074.22</v>
      </c>
      <c r="K41" s="120">
        <v>18656.320000000003</v>
      </c>
      <c r="Z41" s="119">
        <v>46660</v>
      </c>
    </row>
    <row r="42" spans="2:26" ht="18" customHeight="1" x14ac:dyDescent="0.25">
      <c r="B42" s="118">
        <v>28</v>
      </c>
      <c r="C42" s="119">
        <v>46678</v>
      </c>
      <c r="D42" s="120">
        <v>190074.22</v>
      </c>
      <c r="E42" s="120">
        <v>1597.2611857847912</v>
      </c>
      <c r="F42" s="120">
        <v>0</v>
      </c>
      <c r="G42" s="120">
        <v>1597.2611857847912</v>
      </c>
      <c r="H42" s="120">
        <v>947.84</v>
      </c>
      <c r="I42" s="120">
        <v>649.41999999999996</v>
      </c>
      <c r="J42" s="120">
        <v>189126.38</v>
      </c>
      <c r="K42" s="120">
        <v>19305.740000000002</v>
      </c>
      <c r="Z42" s="119">
        <v>46691</v>
      </c>
    </row>
    <row r="43" spans="2:26" ht="18" customHeight="1" x14ac:dyDescent="0.25">
      <c r="B43" s="118">
        <v>29</v>
      </c>
      <c r="C43" s="119">
        <v>46709</v>
      </c>
      <c r="D43" s="120">
        <v>189126.38</v>
      </c>
      <c r="E43" s="120">
        <v>1597.2611857847912</v>
      </c>
      <c r="F43" s="120">
        <v>0</v>
      </c>
      <c r="G43" s="120">
        <v>1597.2611857847912</v>
      </c>
      <c r="H43" s="120">
        <v>951.08</v>
      </c>
      <c r="I43" s="120">
        <v>646.17999999999995</v>
      </c>
      <c r="J43" s="120">
        <v>188175.3</v>
      </c>
      <c r="K43" s="120">
        <v>19951.920000000002</v>
      </c>
      <c r="Z43" s="119">
        <v>46721</v>
      </c>
    </row>
    <row r="44" spans="2:26" ht="18" customHeight="1" x14ac:dyDescent="0.25">
      <c r="B44" s="118">
        <v>30</v>
      </c>
      <c r="C44" s="119">
        <v>46739</v>
      </c>
      <c r="D44" s="120">
        <v>188175.3</v>
      </c>
      <c r="E44" s="120">
        <v>1597.2611857847912</v>
      </c>
      <c r="F44" s="120">
        <v>0</v>
      </c>
      <c r="G44" s="120">
        <v>1597.2611857847912</v>
      </c>
      <c r="H44" s="120">
        <v>954.33</v>
      </c>
      <c r="I44" s="120">
        <v>642.92999999999995</v>
      </c>
      <c r="J44" s="120">
        <v>187220.97</v>
      </c>
      <c r="K44" s="120">
        <v>20594.850000000002</v>
      </c>
      <c r="Z44" s="119">
        <v>46752</v>
      </c>
    </row>
    <row r="45" spans="2:26" ht="18" customHeight="1" x14ac:dyDescent="0.25">
      <c r="B45" s="118">
        <v>31</v>
      </c>
      <c r="C45" s="119">
        <v>46770</v>
      </c>
      <c r="D45" s="120">
        <v>187220.97</v>
      </c>
      <c r="E45" s="120">
        <v>1597.2611857847912</v>
      </c>
      <c r="F45" s="120">
        <v>0</v>
      </c>
      <c r="G45" s="120">
        <v>1597.2611857847912</v>
      </c>
      <c r="H45" s="120">
        <v>957.59</v>
      </c>
      <c r="I45" s="120">
        <v>639.66999999999996</v>
      </c>
      <c r="J45" s="120">
        <v>186263.38</v>
      </c>
      <c r="K45" s="120">
        <v>21234.52</v>
      </c>
      <c r="Z45" s="119">
        <v>46783</v>
      </c>
    </row>
    <row r="46" spans="2:26" ht="18" customHeight="1" x14ac:dyDescent="0.25">
      <c r="B46" s="118">
        <v>32</v>
      </c>
      <c r="C46" s="119">
        <v>46801</v>
      </c>
      <c r="D46" s="120">
        <v>186263.38</v>
      </c>
      <c r="E46" s="120">
        <v>1597.2611857847912</v>
      </c>
      <c r="F46" s="120">
        <v>0</v>
      </c>
      <c r="G46" s="120">
        <v>1597.2611857847912</v>
      </c>
      <c r="H46" s="120">
        <v>960.86</v>
      </c>
      <c r="I46" s="120">
        <v>636.4</v>
      </c>
      <c r="J46" s="120">
        <v>185302.52</v>
      </c>
      <c r="K46" s="120">
        <v>21870.920000000002</v>
      </c>
      <c r="Z46" s="119">
        <v>46812</v>
      </c>
    </row>
    <row r="47" spans="2:26" ht="18" customHeight="1" x14ac:dyDescent="0.25">
      <c r="B47" s="118">
        <v>33</v>
      </c>
      <c r="C47" s="119">
        <v>46830</v>
      </c>
      <c r="D47" s="120">
        <v>185302.52</v>
      </c>
      <c r="E47" s="120">
        <v>1597.2611857847912</v>
      </c>
      <c r="F47" s="120">
        <v>0</v>
      </c>
      <c r="G47" s="120">
        <v>1597.2611857847912</v>
      </c>
      <c r="H47" s="120">
        <v>964.14</v>
      </c>
      <c r="I47" s="120">
        <v>633.12</v>
      </c>
      <c r="J47" s="120">
        <v>184338.38</v>
      </c>
      <c r="K47" s="120">
        <v>22504.04</v>
      </c>
      <c r="Z47" s="119">
        <v>46843</v>
      </c>
    </row>
    <row r="48" spans="2:26" ht="18" customHeight="1" x14ac:dyDescent="0.25">
      <c r="B48" s="118">
        <v>34</v>
      </c>
      <c r="C48" s="119">
        <v>46861</v>
      </c>
      <c r="D48" s="120">
        <v>184338.38</v>
      </c>
      <c r="E48" s="120">
        <v>1597.2611857847912</v>
      </c>
      <c r="F48" s="120">
        <v>0</v>
      </c>
      <c r="G48" s="120">
        <v>1597.2611857847912</v>
      </c>
      <c r="H48" s="120">
        <v>967.44</v>
      </c>
      <c r="I48" s="120">
        <v>629.82000000000005</v>
      </c>
      <c r="J48" s="120">
        <v>183370.94</v>
      </c>
      <c r="K48" s="120">
        <v>23133.86</v>
      </c>
      <c r="Z48" s="119">
        <v>46873</v>
      </c>
    </row>
    <row r="49" spans="2:26" ht="18" customHeight="1" x14ac:dyDescent="0.25">
      <c r="B49" s="118">
        <v>35</v>
      </c>
      <c r="C49" s="119">
        <v>46891</v>
      </c>
      <c r="D49" s="120">
        <v>183370.94</v>
      </c>
      <c r="E49" s="120">
        <v>1597.2611857847912</v>
      </c>
      <c r="F49" s="120">
        <v>0</v>
      </c>
      <c r="G49" s="120">
        <v>1597.2611857847912</v>
      </c>
      <c r="H49" s="120">
        <v>970.74</v>
      </c>
      <c r="I49" s="120">
        <v>626.52</v>
      </c>
      <c r="J49" s="120">
        <v>182400.2</v>
      </c>
      <c r="K49" s="120">
        <v>23760.38</v>
      </c>
      <c r="Z49" s="119">
        <v>46904</v>
      </c>
    </row>
    <row r="50" spans="2:26" ht="18" customHeight="1" x14ac:dyDescent="0.25">
      <c r="B50" s="118">
        <v>36</v>
      </c>
      <c r="C50" s="119">
        <v>46922</v>
      </c>
      <c r="D50" s="120">
        <v>182400.2</v>
      </c>
      <c r="E50" s="120">
        <v>1597.2611857847912</v>
      </c>
      <c r="F50" s="120">
        <v>0</v>
      </c>
      <c r="G50" s="120">
        <v>1597.2611857847912</v>
      </c>
      <c r="H50" s="120">
        <v>974.06</v>
      </c>
      <c r="I50" s="120">
        <v>623.20000000000005</v>
      </c>
      <c r="J50" s="120">
        <v>181426.14</v>
      </c>
      <c r="K50" s="120">
        <v>24383.58</v>
      </c>
      <c r="Z50" s="119">
        <v>46934</v>
      </c>
    </row>
    <row r="51" spans="2:26" ht="18" customHeight="1" x14ac:dyDescent="0.25">
      <c r="B51" s="118">
        <v>37</v>
      </c>
      <c r="C51" s="119">
        <v>46952</v>
      </c>
      <c r="D51" s="120">
        <v>181426.14</v>
      </c>
      <c r="E51" s="120">
        <v>1597.2611857847912</v>
      </c>
      <c r="F51" s="120">
        <v>0</v>
      </c>
      <c r="G51" s="120">
        <v>1597.2611857847912</v>
      </c>
      <c r="H51" s="120">
        <v>977.39</v>
      </c>
      <c r="I51" s="120">
        <v>619.87</v>
      </c>
      <c r="J51" s="120">
        <v>180448.75</v>
      </c>
      <c r="K51" s="120">
        <v>25003.45</v>
      </c>
      <c r="Z51" s="119">
        <v>46965</v>
      </c>
    </row>
    <row r="52" spans="2:26" ht="18" customHeight="1" x14ac:dyDescent="0.25">
      <c r="B52" s="118">
        <v>38</v>
      </c>
      <c r="C52" s="119">
        <v>46983</v>
      </c>
      <c r="D52" s="120">
        <v>180448.75</v>
      </c>
      <c r="E52" s="120">
        <v>1597.2611857847912</v>
      </c>
      <c r="F52" s="120">
        <v>0</v>
      </c>
      <c r="G52" s="120">
        <v>1597.2611857847912</v>
      </c>
      <c r="H52" s="120">
        <v>980.73</v>
      </c>
      <c r="I52" s="120">
        <v>616.53</v>
      </c>
      <c r="J52" s="120">
        <v>179468.02</v>
      </c>
      <c r="K52" s="120">
        <v>25619.98</v>
      </c>
      <c r="Z52" s="119">
        <v>46996</v>
      </c>
    </row>
    <row r="53" spans="2:26" ht="18" customHeight="1" x14ac:dyDescent="0.25">
      <c r="B53" s="118">
        <v>39</v>
      </c>
      <c r="C53" s="119">
        <v>47014</v>
      </c>
      <c r="D53" s="120">
        <v>179468.02</v>
      </c>
      <c r="E53" s="120">
        <v>1597.2611857847912</v>
      </c>
      <c r="F53" s="120">
        <v>0</v>
      </c>
      <c r="G53" s="120">
        <v>1597.2611857847912</v>
      </c>
      <c r="H53" s="120">
        <v>984.08</v>
      </c>
      <c r="I53" s="120">
        <v>613.17999999999995</v>
      </c>
      <c r="J53" s="120">
        <v>178483.94</v>
      </c>
      <c r="K53" s="120">
        <v>26233.16</v>
      </c>
      <c r="Z53" s="119">
        <v>47026</v>
      </c>
    </row>
    <row r="54" spans="2:26" ht="18" customHeight="1" x14ac:dyDescent="0.25">
      <c r="B54" s="118">
        <v>40</v>
      </c>
      <c r="C54" s="119">
        <v>47044</v>
      </c>
      <c r="D54" s="120">
        <v>178483.94</v>
      </c>
      <c r="E54" s="120">
        <v>1597.2611857847912</v>
      </c>
      <c r="F54" s="120">
        <v>0</v>
      </c>
      <c r="G54" s="120">
        <v>1597.2611857847912</v>
      </c>
      <c r="H54" s="120">
        <v>987.44</v>
      </c>
      <c r="I54" s="120">
        <v>609.82000000000005</v>
      </c>
      <c r="J54" s="120">
        <v>177496.5</v>
      </c>
      <c r="K54" s="120">
        <v>26842.98</v>
      </c>
      <c r="Z54" s="119">
        <v>47057</v>
      </c>
    </row>
    <row r="55" spans="2:26" ht="18" customHeight="1" x14ac:dyDescent="0.25">
      <c r="B55" s="118">
        <v>41</v>
      </c>
      <c r="C55" s="119">
        <v>47075</v>
      </c>
      <c r="D55" s="120">
        <v>177496.5</v>
      </c>
      <c r="E55" s="120">
        <v>1597.2611857847912</v>
      </c>
      <c r="F55" s="120">
        <v>0</v>
      </c>
      <c r="G55" s="120">
        <v>1597.2611857847912</v>
      </c>
      <c r="H55" s="120">
        <v>990.81</v>
      </c>
      <c r="I55" s="120">
        <v>606.45000000000005</v>
      </c>
      <c r="J55" s="120">
        <v>176505.69</v>
      </c>
      <c r="K55" s="120">
        <v>27449.43</v>
      </c>
      <c r="Z55" s="119">
        <v>47087</v>
      </c>
    </row>
    <row r="56" spans="2:26" ht="18" customHeight="1" x14ac:dyDescent="0.25">
      <c r="B56" s="118">
        <v>42</v>
      </c>
      <c r="C56" s="119">
        <v>47105</v>
      </c>
      <c r="D56" s="120">
        <v>176505.69</v>
      </c>
      <c r="E56" s="120">
        <v>1597.2611857847912</v>
      </c>
      <c r="F56" s="120">
        <v>0</v>
      </c>
      <c r="G56" s="120">
        <v>1597.2611857847912</v>
      </c>
      <c r="H56" s="120">
        <v>994.2</v>
      </c>
      <c r="I56" s="120">
        <v>603.05999999999995</v>
      </c>
      <c r="J56" s="120">
        <v>175511.49</v>
      </c>
      <c r="K56" s="120">
        <v>28052.49</v>
      </c>
      <c r="Z56" s="119">
        <v>47118</v>
      </c>
    </row>
    <row r="57" spans="2:26" ht="18" customHeight="1" x14ac:dyDescent="0.25">
      <c r="B57" s="118">
        <v>43</v>
      </c>
      <c r="C57" s="119">
        <v>47136</v>
      </c>
      <c r="D57" s="120">
        <v>175511.49</v>
      </c>
      <c r="E57" s="120">
        <v>1597.2611857847912</v>
      </c>
      <c r="F57" s="120">
        <v>0</v>
      </c>
      <c r="G57" s="120">
        <v>1597.2611857847912</v>
      </c>
      <c r="H57" s="120">
        <v>997.6</v>
      </c>
      <c r="I57" s="120">
        <v>599.66</v>
      </c>
      <c r="J57" s="120">
        <v>174513.89</v>
      </c>
      <c r="K57" s="120">
        <v>28652.15</v>
      </c>
      <c r="Z57" s="119">
        <v>47149</v>
      </c>
    </row>
    <row r="58" spans="2:26" ht="18" customHeight="1" x14ac:dyDescent="0.25">
      <c r="B58" s="118">
        <v>44</v>
      </c>
      <c r="C58" s="119">
        <v>47167</v>
      </c>
      <c r="D58" s="120">
        <v>174513.89</v>
      </c>
      <c r="E58" s="120">
        <v>1597.2611857847912</v>
      </c>
      <c r="F58" s="120">
        <v>0</v>
      </c>
      <c r="G58" s="120">
        <v>1597.2611857847912</v>
      </c>
      <c r="H58" s="120">
        <v>1001</v>
      </c>
      <c r="I58" s="120">
        <v>596.26</v>
      </c>
      <c r="J58" s="120">
        <v>173512.88</v>
      </c>
      <c r="K58" s="120">
        <v>29248.41</v>
      </c>
      <c r="Z58" s="119">
        <v>47177</v>
      </c>
    </row>
    <row r="59" spans="2:26" ht="18" customHeight="1" x14ac:dyDescent="0.25">
      <c r="B59" s="118">
        <v>45</v>
      </c>
      <c r="C59" s="119">
        <v>47195</v>
      </c>
      <c r="D59" s="120">
        <v>173512.88</v>
      </c>
      <c r="E59" s="120">
        <v>1597.2611857847912</v>
      </c>
      <c r="F59" s="120">
        <v>0</v>
      </c>
      <c r="G59" s="120">
        <v>1597.2611857847912</v>
      </c>
      <c r="H59" s="120">
        <v>1004.42</v>
      </c>
      <c r="I59" s="120">
        <v>592.84</v>
      </c>
      <c r="J59" s="120">
        <v>172508.46</v>
      </c>
      <c r="K59" s="120">
        <v>29841.25</v>
      </c>
      <c r="Z59" s="119">
        <v>47208</v>
      </c>
    </row>
    <row r="60" spans="2:26" ht="18" customHeight="1" x14ac:dyDescent="0.25">
      <c r="B60" s="118">
        <v>46</v>
      </c>
      <c r="C60" s="119">
        <v>47226</v>
      </c>
      <c r="D60" s="120">
        <v>172508.46</v>
      </c>
      <c r="E60" s="120">
        <v>1597.2611857847912</v>
      </c>
      <c r="F60" s="120">
        <v>0</v>
      </c>
      <c r="G60" s="120">
        <v>1597.2611857847912</v>
      </c>
      <c r="H60" s="120">
        <v>1007.86</v>
      </c>
      <c r="I60" s="120">
        <v>589.4</v>
      </c>
      <c r="J60" s="120">
        <v>171500.6</v>
      </c>
      <c r="K60" s="120">
        <v>30430.65</v>
      </c>
      <c r="Z60" s="119">
        <v>47238</v>
      </c>
    </row>
    <row r="61" spans="2:26" ht="18" customHeight="1" x14ac:dyDescent="0.25">
      <c r="B61" s="118">
        <v>47</v>
      </c>
      <c r="C61" s="119">
        <v>47256</v>
      </c>
      <c r="D61" s="120">
        <v>171500.6</v>
      </c>
      <c r="E61" s="120">
        <v>1597.2611857847912</v>
      </c>
      <c r="F61" s="120">
        <v>0</v>
      </c>
      <c r="G61" s="120">
        <v>1597.2611857847912</v>
      </c>
      <c r="H61" s="120">
        <v>1011.3</v>
      </c>
      <c r="I61" s="120">
        <v>585.96</v>
      </c>
      <c r="J61" s="120">
        <v>170489.3</v>
      </c>
      <c r="K61" s="120">
        <v>31016.61</v>
      </c>
      <c r="Z61" s="119">
        <v>47269</v>
      </c>
    </row>
    <row r="62" spans="2:26" ht="18" customHeight="1" x14ac:dyDescent="0.25">
      <c r="B62" s="118">
        <v>48</v>
      </c>
      <c r="C62" s="119">
        <v>47287</v>
      </c>
      <c r="D62" s="120">
        <v>170489.3</v>
      </c>
      <c r="E62" s="120">
        <v>1597.2611857847912</v>
      </c>
      <c r="F62" s="120">
        <v>0</v>
      </c>
      <c r="G62" s="120">
        <v>1597.2611857847912</v>
      </c>
      <c r="H62" s="120">
        <v>1014.75</v>
      </c>
      <c r="I62" s="120">
        <v>582.51</v>
      </c>
      <c r="J62" s="120">
        <v>169474.54</v>
      </c>
      <c r="K62" s="120">
        <v>31599.119999999999</v>
      </c>
      <c r="Z62" s="119">
        <v>47299</v>
      </c>
    </row>
    <row r="63" spans="2:26" ht="18" customHeight="1" x14ac:dyDescent="0.25">
      <c r="B63" s="118">
        <v>49</v>
      </c>
      <c r="C63" s="119">
        <v>47317</v>
      </c>
      <c r="D63" s="120">
        <v>169474.54</v>
      </c>
      <c r="E63" s="120">
        <v>1597.2611857847912</v>
      </c>
      <c r="F63" s="120">
        <v>0</v>
      </c>
      <c r="G63" s="120">
        <v>1597.2611857847912</v>
      </c>
      <c r="H63" s="120">
        <v>1018.22</v>
      </c>
      <c r="I63" s="120">
        <v>579.04</v>
      </c>
      <c r="J63" s="120">
        <v>168456.32000000001</v>
      </c>
      <c r="K63" s="120">
        <v>32178.16</v>
      </c>
      <c r="Z63" s="119">
        <v>47330</v>
      </c>
    </row>
    <row r="64" spans="2:26" ht="18" customHeight="1" x14ac:dyDescent="0.25">
      <c r="B64" s="118">
        <v>50</v>
      </c>
      <c r="C64" s="119">
        <v>47348</v>
      </c>
      <c r="D64" s="120">
        <v>168456.32000000001</v>
      </c>
      <c r="E64" s="120">
        <v>1597.2611857847912</v>
      </c>
      <c r="F64" s="120">
        <v>0</v>
      </c>
      <c r="G64" s="120">
        <v>1597.2611857847912</v>
      </c>
      <c r="H64" s="120">
        <v>1021.7</v>
      </c>
      <c r="I64" s="120">
        <v>575.55999999999995</v>
      </c>
      <c r="J64" s="120">
        <v>167434.62</v>
      </c>
      <c r="K64" s="120">
        <v>32753.72</v>
      </c>
      <c r="Z64" s="119">
        <v>47361</v>
      </c>
    </row>
    <row r="65" spans="2:26" ht="18" customHeight="1" x14ac:dyDescent="0.25">
      <c r="B65" s="118">
        <v>51</v>
      </c>
      <c r="C65" s="119">
        <v>47379</v>
      </c>
      <c r="D65" s="120">
        <v>167434.62</v>
      </c>
      <c r="E65" s="120">
        <v>1597.2611857847912</v>
      </c>
      <c r="F65" s="120">
        <v>0</v>
      </c>
      <c r="G65" s="120">
        <v>1597.2611857847912</v>
      </c>
      <c r="H65" s="120">
        <v>1025.19</v>
      </c>
      <c r="I65" s="120">
        <v>572.07000000000005</v>
      </c>
      <c r="J65" s="120">
        <v>166409.42000000001</v>
      </c>
      <c r="K65" s="120">
        <v>33325.79</v>
      </c>
      <c r="Z65" s="119">
        <v>47391</v>
      </c>
    </row>
    <row r="66" spans="2:26" ht="18" customHeight="1" x14ac:dyDescent="0.25">
      <c r="B66" s="118">
        <v>52</v>
      </c>
      <c r="C66" s="119">
        <v>47409</v>
      </c>
      <c r="D66" s="120">
        <v>166409.42000000001</v>
      </c>
      <c r="E66" s="120">
        <v>1597.2611857847912</v>
      </c>
      <c r="F66" s="120">
        <v>0</v>
      </c>
      <c r="G66" s="120">
        <v>1597.2611857847912</v>
      </c>
      <c r="H66" s="120">
        <v>1028.69</v>
      </c>
      <c r="I66" s="120">
        <v>568.57000000000005</v>
      </c>
      <c r="J66" s="120">
        <v>165380.73000000001</v>
      </c>
      <c r="K66" s="120">
        <v>33894.36</v>
      </c>
      <c r="Z66" s="119">
        <v>47422</v>
      </c>
    </row>
    <row r="67" spans="2:26" ht="18" customHeight="1" x14ac:dyDescent="0.25">
      <c r="B67" s="118">
        <v>53</v>
      </c>
      <c r="C67" s="119">
        <v>47440</v>
      </c>
      <c r="D67" s="120">
        <v>165380.73000000001</v>
      </c>
      <c r="E67" s="120">
        <v>1597.2611857847912</v>
      </c>
      <c r="F67" s="120">
        <v>0</v>
      </c>
      <c r="G67" s="120">
        <v>1597.2611857847912</v>
      </c>
      <c r="H67" s="120">
        <v>1032.21</v>
      </c>
      <c r="I67" s="120">
        <v>565.04999999999995</v>
      </c>
      <c r="J67" s="120">
        <v>164348.51999999999</v>
      </c>
      <c r="K67" s="120">
        <v>34459.410000000003</v>
      </c>
      <c r="Z67" s="119">
        <v>47452</v>
      </c>
    </row>
    <row r="68" spans="2:26" ht="18" customHeight="1" x14ac:dyDescent="0.25">
      <c r="B68" s="118">
        <v>54</v>
      </c>
      <c r="C68" s="119">
        <v>47470</v>
      </c>
      <c r="D68" s="120">
        <v>164348.51999999999</v>
      </c>
      <c r="E68" s="120">
        <v>1597.2611857847912</v>
      </c>
      <c r="F68" s="120">
        <v>0</v>
      </c>
      <c r="G68" s="120">
        <v>1597.2611857847912</v>
      </c>
      <c r="H68" s="120">
        <v>1035.74</v>
      </c>
      <c r="I68" s="120">
        <v>561.52</v>
      </c>
      <c r="J68" s="120">
        <v>163312.78</v>
      </c>
      <c r="K68" s="120">
        <v>35020.93</v>
      </c>
      <c r="Z68" s="119">
        <v>47483</v>
      </c>
    </row>
    <row r="69" spans="2:26" ht="18" customHeight="1" x14ac:dyDescent="0.25">
      <c r="B69" s="118">
        <v>55</v>
      </c>
      <c r="C69" s="119">
        <v>47501</v>
      </c>
      <c r="D69" s="120">
        <v>163312.78</v>
      </c>
      <c r="E69" s="120">
        <v>1597.2611857847912</v>
      </c>
      <c r="F69" s="120">
        <v>0</v>
      </c>
      <c r="G69" s="120">
        <v>1597.2611857847912</v>
      </c>
      <c r="H69" s="120">
        <v>1039.27</v>
      </c>
      <c r="I69" s="120">
        <v>557.99</v>
      </c>
      <c r="J69" s="120">
        <v>162273.51</v>
      </c>
      <c r="K69" s="120">
        <v>35578.92</v>
      </c>
      <c r="Z69" s="119">
        <v>47514</v>
      </c>
    </row>
    <row r="70" spans="2:26" ht="18" customHeight="1" x14ac:dyDescent="0.25">
      <c r="B70" s="118">
        <v>56</v>
      </c>
      <c r="C70" s="119">
        <v>47532</v>
      </c>
      <c r="D70" s="120">
        <v>162273.51</v>
      </c>
      <c r="E70" s="120">
        <v>1597.2611857847912</v>
      </c>
      <c r="F70" s="120">
        <v>0</v>
      </c>
      <c r="G70" s="120">
        <v>1597.2611857847912</v>
      </c>
      <c r="H70" s="120">
        <v>1042.83</v>
      </c>
      <c r="I70" s="120">
        <v>554.42999999999995</v>
      </c>
      <c r="J70" s="120">
        <v>161230.68</v>
      </c>
      <c r="K70" s="120">
        <v>36133.35</v>
      </c>
      <c r="Z70" s="119">
        <v>47542</v>
      </c>
    </row>
    <row r="71" spans="2:26" ht="18" customHeight="1" x14ac:dyDescent="0.25">
      <c r="B71" s="118">
        <v>57</v>
      </c>
      <c r="C71" s="119">
        <v>47560</v>
      </c>
      <c r="D71" s="120">
        <v>161230.68</v>
      </c>
      <c r="E71" s="120">
        <v>1597.2611857847912</v>
      </c>
      <c r="F71" s="120">
        <v>0</v>
      </c>
      <c r="G71" s="120">
        <v>1597.2611857847912</v>
      </c>
      <c r="H71" s="120">
        <v>1046.3900000000001</v>
      </c>
      <c r="I71" s="120">
        <v>550.87</v>
      </c>
      <c r="J71" s="120">
        <v>160184.29</v>
      </c>
      <c r="K71" s="120">
        <v>36684.22</v>
      </c>
      <c r="Z71" s="119">
        <v>47573</v>
      </c>
    </row>
    <row r="72" spans="2:26" ht="18" customHeight="1" x14ac:dyDescent="0.25">
      <c r="B72" s="118">
        <v>58</v>
      </c>
      <c r="C72" s="119">
        <v>47591</v>
      </c>
      <c r="D72" s="120">
        <v>160184.29</v>
      </c>
      <c r="E72" s="120">
        <v>1597.2611857847912</v>
      </c>
      <c r="F72" s="120">
        <v>0</v>
      </c>
      <c r="G72" s="120">
        <v>1597.2611857847912</v>
      </c>
      <c r="H72" s="120">
        <v>1049.96</v>
      </c>
      <c r="I72" s="120">
        <v>547.29999999999995</v>
      </c>
      <c r="J72" s="120">
        <v>159134.32</v>
      </c>
      <c r="K72" s="120">
        <v>37231.520000000004</v>
      </c>
      <c r="Z72" s="119">
        <v>47603</v>
      </c>
    </row>
    <row r="73" spans="2:26" ht="18" customHeight="1" x14ac:dyDescent="0.25">
      <c r="B73" s="118">
        <v>59</v>
      </c>
      <c r="C73" s="119">
        <v>47621</v>
      </c>
      <c r="D73" s="120">
        <v>159134.32</v>
      </c>
      <c r="E73" s="120">
        <v>1597.2611857847912</v>
      </c>
      <c r="F73" s="120">
        <v>0</v>
      </c>
      <c r="G73" s="120">
        <v>1597.2611857847912</v>
      </c>
      <c r="H73" s="120">
        <v>1053.55</v>
      </c>
      <c r="I73" s="120">
        <v>543.71</v>
      </c>
      <c r="J73" s="120">
        <v>158080.76999999999</v>
      </c>
      <c r="K73" s="120">
        <v>37775.230000000003</v>
      </c>
      <c r="Z73" s="119">
        <v>47634</v>
      </c>
    </row>
    <row r="74" spans="2:26" ht="18" customHeight="1" x14ac:dyDescent="0.25">
      <c r="B74" s="118">
        <v>60</v>
      </c>
      <c r="C74" s="119">
        <v>47652</v>
      </c>
      <c r="D74" s="120">
        <v>158080.76999999999</v>
      </c>
      <c r="E74" s="120">
        <v>1597.2611857847912</v>
      </c>
      <c r="F74" s="120">
        <v>0</v>
      </c>
      <c r="G74" s="120">
        <v>1597.2611857847912</v>
      </c>
      <c r="H74" s="120">
        <v>1057.1500000000001</v>
      </c>
      <c r="I74" s="120">
        <v>540.11</v>
      </c>
      <c r="J74" s="120">
        <v>157023.62</v>
      </c>
      <c r="K74" s="120">
        <v>38315.340000000004</v>
      </c>
      <c r="Z74" s="119">
        <v>47664</v>
      </c>
    </row>
    <row r="75" spans="2:26" ht="18" customHeight="1" x14ac:dyDescent="0.25">
      <c r="B75" s="118">
        <v>61</v>
      </c>
      <c r="C75" s="119">
        <v>47682</v>
      </c>
      <c r="D75" s="120">
        <v>157023.62</v>
      </c>
      <c r="E75" s="120">
        <v>1597.2611857847912</v>
      </c>
      <c r="F75" s="120">
        <v>0</v>
      </c>
      <c r="G75" s="120">
        <v>1597.2611857847912</v>
      </c>
      <c r="H75" s="120">
        <v>1060.76</v>
      </c>
      <c r="I75" s="120">
        <v>536.5</v>
      </c>
      <c r="J75" s="120">
        <v>155962.85999999999</v>
      </c>
      <c r="K75" s="120">
        <v>38851.840000000004</v>
      </c>
      <c r="Z75" s="119">
        <v>47695</v>
      </c>
    </row>
    <row r="76" spans="2:26" ht="18" customHeight="1" x14ac:dyDescent="0.25">
      <c r="B76" s="118">
        <v>62</v>
      </c>
      <c r="C76" s="119">
        <v>47713</v>
      </c>
      <c r="D76" s="120">
        <v>155962.85999999999</v>
      </c>
      <c r="E76" s="120">
        <v>1597.2611857847912</v>
      </c>
      <c r="F76" s="120">
        <v>0</v>
      </c>
      <c r="G76" s="120">
        <v>1597.2611857847912</v>
      </c>
      <c r="H76" s="120">
        <v>1064.3900000000001</v>
      </c>
      <c r="I76" s="120">
        <v>532.87</v>
      </c>
      <c r="J76" s="120">
        <v>154898.47</v>
      </c>
      <c r="K76" s="120">
        <v>39384.710000000006</v>
      </c>
      <c r="Z76" s="119">
        <v>47726</v>
      </c>
    </row>
    <row r="77" spans="2:26" ht="18" customHeight="1" x14ac:dyDescent="0.25">
      <c r="B77" s="118">
        <v>63</v>
      </c>
      <c r="C77" s="119">
        <v>47744</v>
      </c>
      <c r="D77" s="120">
        <v>154898.47</v>
      </c>
      <c r="E77" s="120">
        <v>1597.2611857847912</v>
      </c>
      <c r="F77" s="120">
        <v>0</v>
      </c>
      <c r="G77" s="120">
        <v>1597.2611857847912</v>
      </c>
      <c r="H77" s="120">
        <v>1068.02</v>
      </c>
      <c r="I77" s="120">
        <v>529.24</v>
      </c>
      <c r="J77" s="120">
        <v>153830.44</v>
      </c>
      <c r="K77" s="120">
        <v>39913.950000000004</v>
      </c>
      <c r="Z77" s="119">
        <v>47756</v>
      </c>
    </row>
    <row r="78" spans="2:26" ht="18" customHeight="1" x14ac:dyDescent="0.25">
      <c r="B78" s="118">
        <v>64</v>
      </c>
      <c r="C78" s="119">
        <v>47774</v>
      </c>
      <c r="D78" s="120">
        <v>153830.44</v>
      </c>
      <c r="E78" s="120">
        <v>1597.2611857847912</v>
      </c>
      <c r="F78" s="120">
        <v>0</v>
      </c>
      <c r="G78" s="120">
        <v>1597.2611857847912</v>
      </c>
      <c r="H78" s="120">
        <v>1071.67</v>
      </c>
      <c r="I78" s="120">
        <v>525.59</v>
      </c>
      <c r="J78" s="120">
        <v>152758.76999999999</v>
      </c>
      <c r="K78" s="120">
        <v>40439.54</v>
      </c>
      <c r="Z78" s="119">
        <v>47787</v>
      </c>
    </row>
    <row r="79" spans="2:26" ht="18" customHeight="1" x14ac:dyDescent="0.25">
      <c r="B79" s="118">
        <v>65</v>
      </c>
      <c r="C79" s="119">
        <v>47805</v>
      </c>
      <c r="D79" s="120">
        <v>152758.76999999999</v>
      </c>
      <c r="E79" s="120">
        <v>1597.2611857847912</v>
      </c>
      <c r="F79" s="120">
        <v>0</v>
      </c>
      <c r="G79" s="120">
        <v>1597.2611857847912</v>
      </c>
      <c r="H79" s="120">
        <v>1075.33</v>
      </c>
      <c r="I79" s="120">
        <v>521.92999999999995</v>
      </c>
      <c r="J79" s="120">
        <v>151683.43</v>
      </c>
      <c r="K79" s="120">
        <v>40961.47</v>
      </c>
      <c r="Z79" s="119">
        <v>47817</v>
      </c>
    </row>
    <row r="80" spans="2:26" ht="18" customHeight="1" x14ac:dyDescent="0.25">
      <c r="B80" s="118">
        <v>66</v>
      </c>
      <c r="C80" s="119">
        <v>47835</v>
      </c>
      <c r="D80" s="120">
        <v>151683.43</v>
      </c>
      <c r="E80" s="120">
        <v>1597.2611857847912</v>
      </c>
      <c r="F80" s="120">
        <v>0</v>
      </c>
      <c r="G80" s="120">
        <v>1597.2611857847912</v>
      </c>
      <c r="H80" s="120">
        <v>1079.01</v>
      </c>
      <c r="I80" s="120">
        <v>518.25</v>
      </c>
      <c r="J80" s="120">
        <v>150604.43</v>
      </c>
      <c r="K80" s="120">
        <v>41479.72</v>
      </c>
      <c r="Z80" s="119">
        <v>47848</v>
      </c>
    </row>
    <row r="81" spans="2:26" ht="18" customHeight="1" x14ac:dyDescent="0.25">
      <c r="B81" s="118">
        <v>67</v>
      </c>
      <c r="C81" s="119">
        <v>47866</v>
      </c>
      <c r="D81" s="120">
        <v>150604.43</v>
      </c>
      <c r="E81" s="120">
        <v>1597.2611857847912</v>
      </c>
      <c r="F81" s="120">
        <v>0</v>
      </c>
      <c r="G81" s="120">
        <v>1597.2611857847912</v>
      </c>
      <c r="H81" s="120">
        <v>1082.69</v>
      </c>
      <c r="I81" s="120">
        <v>514.57000000000005</v>
      </c>
      <c r="J81" s="120">
        <v>149521.73000000001</v>
      </c>
      <c r="K81" s="120">
        <v>41994.29</v>
      </c>
      <c r="Z81" s="119">
        <v>47879</v>
      </c>
    </row>
    <row r="82" spans="2:26" ht="18" customHeight="1" x14ac:dyDescent="0.25">
      <c r="B82" s="118">
        <v>68</v>
      </c>
      <c r="C82" s="119">
        <v>47897</v>
      </c>
      <c r="D82" s="120">
        <v>149521.73000000001</v>
      </c>
      <c r="E82" s="120">
        <v>1597.2611857847912</v>
      </c>
      <c r="F82" s="120">
        <v>0</v>
      </c>
      <c r="G82" s="120">
        <v>1597.2611857847912</v>
      </c>
      <c r="H82" s="120">
        <v>1086.3900000000001</v>
      </c>
      <c r="I82" s="120">
        <v>510.87</v>
      </c>
      <c r="J82" s="120">
        <v>148435.32999999999</v>
      </c>
      <c r="K82" s="120">
        <v>42505.16</v>
      </c>
      <c r="Z82" s="119">
        <v>47907</v>
      </c>
    </row>
    <row r="83" spans="2:26" ht="18" customHeight="1" x14ac:dyDescent="0.25">
      <c r="B83" s="118">
        <v>69</v>
      </c>
      <c r="C83" s="119">
        <v>47925</v>
      </c>
      <c r="D83" s="120">
        <v>148435.32999999999</v>
      </c>
      <c r="E83" s="120">
        <v>1597.2611857847912</v>
      </c>
      <c r="F83" s="120">
        <v>0</v>
      </c>
      <c r="G83" s="120">
        <v>1597.2611857847912</v>
      </c>
      <c r="H83" s="120">
        <v>1090.1099999999999</v>
      </c>
      <c r="I83" s="120">
        <v>507.15</v>
      </c>
      <c r="J83" s="120">
        <v>147345.23000000001</v>
      </c>
      <c r="K83" s="120">
        <v>43012.310000000005</v>
      </c>
      <c r="Z83" s="119">
        <v>47938</v>
      </c>
    </row>
    <row r="84" spans="2:26" ht="18" customHeight="1" x14ac:dyDescent="0.25">
      <c r="B84" s="118">
        <v>70</v>
      </c>
      <c r="C84" s="119">
        <v>47956</v>
      </c>
      <c r="D84" s="120">
        <v>147345.23000000001</v>
      </c>
      <c r="E84" s="120">
        <v>1597.2611857847912</v>
      </c>
      <c r="F84" s="120">
        <v>0</v>
      </c>
      <c r="G84" s="120">
        <v>1597.2611857847912</v>
      </c>
      <c r="H84" s="120">
        <v>1093.83</v>
      </c>
      <c r="I84" s="120">
        <v>503.43</v>
      </c>
      <c r="J84" s="120">
        <v>146251.4</v>
      </c>
      <c r="K84" s="120">
        <v>43515.740000000005</v>
      </c>
      <c r="Z84" s="119">
        <v>47968</v>
      </c>
    </row>
    <row r="85" spans="2:26" ht="18" customHeight="1" x14ac:dyDescent="0.25">
      <c r="B85" s="118">
        <v>71</v>
      </c>
      <c r="C85" s="119">
        <v>47986</v>
      </c>
      <c r="D85" s="120">
        <v>146251.4</v>
      </c>
      <c r="E85" s="120">
        <v>1597.2611857847912</v>
      </c>
      <c r="F85" s="120">
        <v>0</v>
      </c>
      <c r="G85" s="120">
        <v>1597.2611857847912</v>
      </c>
      <c r="H85" s="120">
        <v>1097.57</v>
      </c>
      <c r="I85" s="120">
        <v>499.69</v>
      </c>
      <c r="J85" s="120">
        <v>145153.82999999999</v>
      </c>
      <c r="K85" s="120">
        <v>44015.430000000008</v>
      </c>
      <c r="Z85" s="119">
        <v>47999</v>
      </c>
    </row>
    <row r="86" spans="2:26" ht="18" customHeight="1" x14ac:dyDescent="0.25">
      <c r="B86" s="118">
        <v>72</v>
      </c>
      <c r="C86" s="119">
        <v>48017</v>
      </c>
      <c r="D86" s="120">
        <v>145153.82999999999</v>
      </c>
      <c r="E86" s="120">
        <v>1597.2611857847912</v>
      </c>
      <c r="F86" s="120">
        <v>0</v>
      </c>
      <c r="G86" s="120">
        <v>1597.2611857847912</v>
      </c>
      <c r="H86" s="120">
        <v>1101.32</v>
      </c>
      <c r="I86" s="120">
        <v>495.94</v>
      </c>
      <c r="J86" s="120">
        <v>144052.51</v>
      </c>
      <c r="K86" s="120">
        <v>44511.37000000001</v>
      </c>
      <c r="Z86" s="119">
        <v>48029</v>
      </c>
    </row>
    <row r="87" spans="2:26" ht="18" customHeight="1" x14ac:dyDescent="0.25">
      <c r="B87" s="118">
        <v>73</v>
      </c>
      <c r="C87" s="119">
        <v>48047</v>
      </c>
      <c r="D87" s="120">
        <v>144052.51</v>
      </c>
      <c r="E87" s="120">
        <v>1597.2611857847912</v>
      </c>
      <c r="F87" s="120">
        <v>0</v>
      </c>
      <c r="G87" s="120">
        <v>1597.2611857847912</v>
      </c>
      <c r="H87" s="120">
        <v>1105.08</v>
      </c>
      <c r="I87" s="120">
        <v>492.18</v>
      </c>
      <c r="J87" s="120">
        <v>142947.43</v>
      </c>
      <c r="K87" s="120">
        <v>45003.55000000001</v>
      </c>
      <c r="Z87" s="119">
        <v>48060</v>
      </c>
    </row>
    <row r="88" spans="2:26" ht="18" customHeight="1" x14ac:dyDescent="0.25">
      <c r="B88" s="118">
        <v>74</v>
      </c>
      <c r="C88" s="119">
        <v>48078</v>
      </c>
      <c r="D88" s="120">
        <v>142947.43</v>
      </c>
      <c r="E88" s="120">
        <v>1597.2611857847912</v>
      </c>
      <c r="F88" s="120">
        <v>0</v>
      </c>
      <c r="G88" s="120">
        <v>1597.2611857847912</v>
      </c>
      <c r="H88" s="120">
        <v>1108.8599999999999</v>
      </c>
      <c r="I88" s="120">
        <v>488.4</v>
      </c>
      <c r="J88" s="120">
        <v>141838.57</v>
      </c>
      <c r="K88" s="120">
        <v>45491.950000000012</v>
      </c>
      <c r="Z88" s="119">
        <v>48091</v>
      </c>
    </row>
    <row r="89" spans="2:26" ht="18" customHeight="1" x14ac:dyDescent="0.25">
      <c r="B89" s="118">
        <v>75</v>
      </c>
      <c r="C89" s="119">
        <v>48109</v>
      </c>
      <c r="D89" s="120">
        <v>141838.57</v>
      </c>
      <c r="E89" s="120">
        <v>1597.2611857847912</v>
      </c>
      <c r="F89" s="120">
        <v>0</v>
      </c>
      <c r="G89" s="120">
        <v>1597.2611857847912</v>
      </c>
      <c r="H89" s="120">
        <v>1112.6400000000001</v>
      </c>
      <c r="I89" s="120">
        <v>484.62</v>
      </c>
      <c r="J89" s="120">
        <v>140725.92000000001</v>
      </c>
      <c r="K89" s="120">
        <v>45976.570000000014</v>
      </c>
      <c r="Z89" s="119">
        <v>48121</v>
      </c>
    </row>
    <row r="90" spans="2:26" ht="18" customHeight="1" x14ac:dyDescent="0.25">
      <c r="B90" s="118">
        <v>76</v>
      </c>
      <c r="C90" s="119">
        <v>48139</v>
      </c>
      <c r="D90" s="120">
        <v>140725.92000000001</v>
      </c>
      <c r="E90" s="120">
        <v>1597.2611857847912</v>
      </c>
      <c r="F90" s="120">
        <v>0</v>
      </c>
      <c r="G90" s="120">
        <v>1597.2611857847912</v>
      </c>
      <c r="H90" s="120">
        <v>1116.45</v>
      </c>
      <c r="I90" s="120">
        <v>480.81</v>
      </c>
      <c r="J90" s="120">
        <v>139609.47</v>
      </c>
      <c r="K90" s="120">
        <v>46457.380000000012</v>
      </c>
      <c r="Z90" s="119">
        <v>48152</v>
      </c>
    </row>
    <row r="91" spans="2:26" ht="18" customHeight="1" x14ac:dyDescent="0.25">
      <c r="B91" s="118">
        <v>77</v>
      </c>
      <c r="C91" s="119">
        <v>48170</v>
      </c>
      <c r="D91" s="120">
        <v>139609.47</v>
      </c>
      <c r="E91" s="120">
        <v>1597.2611857847912</v>
      </c>
      <c r="F91" s="120">
        <v>0</v>
      </c>
      <c r="G91" s="120">
        <v>1597.2611857847912</v>
      </c>
      <c r="H91" s="120">
        <v>1120.26</v>
      </c>
      <c r="I91" s="120">
        <v>477</v>
      </c>
      <c r="J91" s="120">
        <v>138489.21</v>
      </c>
      <c r="K91" s="120">
        <v>46934.380000000012</v>
      </c>
      <c r="Z91" s="119">
        <v>48182</v>
      </c>
    </row>
    <row r="92" spans="2:26" ht="18" customHeight="1" x14ac:dyDescent="0.25">
      <c r="B92" s="118">
        <v>78</v>
      </c>
      <c r="C92" s="119">
        <v>48200</v>
      </c>
      <c r="D92" s="120">
        <v>138489.21</v>
      </c>
      <c r="E92" s="120">
        <v>1597.2611857847912</v>
      </c>
      <c r="F92" s="120">
        <v>0</v>
      </c>
      <c r="G92" s="120">
        <v>1597.2611857847912</v>
      </c>
      <c r="H92" s="120">
        <v>1124.0899999999999</v>
      </c>
      <c r="I92" s="120">
        <v>473.17</v>
      </c>
      <c r="J92" s="120">
        <v>137365.12</v>
      </c>
      <c r="K92" s="120">
        <v>47407.55000000001</v>
      </c>
      <c r="Z92" s="119">
        <v>48213</v>
      </c>
    </row>
    <row r="93" spans="2:26" ht="18" customHeight="1" x14ac:dyDescent="0.25">
      <c r="B93" s="118">
        <v>79</v>
      </c>
      <c r="C93" s="119">
        <v>48231</v>
      </c>
      <c r="D93" s="120">
        <v>137365.12</v>
      </c>
      <c r="E93" s="120">
        <v>1597.2611857847912</v>
      </c>
      <c r="F93" s="120">
        <v>0</v>
      </c>
      <c r="G93" s="120">
        <v>1597.2611857847912</v>
      </c>
      <c r="H93" s="120">
        <v>1127.93</v>
      </c>
      <c r="I93" s="120">
        <v>469.33</v>
      </c>
      <c r="J93" s="120">
        <v>136237.19</v>
      </c>
      <c r="K93" s="120">
        <v>47876.880000000012</v>
      </c>
      <c r="Z93" s="119">
        <v>48244</v>
      </c>
    </row>
    <row r="94" spans="2:26" ht="18" customHeight="1" x14ac:dyDescent="0.25">
      <c r="B94" s="118">
        <v>80</v>
      </c>
      <c r="C94" s="119">
        <v>48262</v>
      </c>
      <c r="D94" s="120">
        <v>136237.19</v>
      </c>
      <c r="E94" s="120">
        <v>1597.2611857847912</v>
      </c>
      <c r="F94" s="120">
        <v>0</v>
      </c>
      <c r="G94" s="120">
        <v>1597.2611857847912</v>
      </c>
      <c r="H94" s="120">
        <v>1131.78</v>
      </c>
      <c r="I94" s="120">
        <v>465.48</v>
      </c>
      <c r="J94" s="120">
        <v>135105.41</v>
      </c>
      <c r="K94" s="120">
        <v>48342.360000000015</v>
      </c>
      <c r="Z94" s="119">
        <v>48273</v>
      </c>
    </row>
    <row r="95" spans="2:26" ht="18" customHeight="1" x14ac:dyDescent="0.25">
      <c r="B95" s="118">
        <v>81</v>
      </c>
      <c r="C95" s="119">
        <v>48291</v>
      </c>
      <c r="D95" s="120">
        <v>135105.41</v>
      </c>
      <c r="E95" s="120">
        <v>1597.2611857847912</v>
      </c>
      <c r="F95" s="120">
        <v>0</v>
      </c>
      <c r="G95" s="120">
        <v>1597.2611857847912</v>
      </c>
      <c r="H95" s="120">
        <v>1135.6500000000001</v>
      </c>
      <c r="I95" s="120">
        <v>461.61</v>
      </c>
      <c r="J95" s="120">
        <v>133969.76</v>
      </c>
      <c r="K95" s="120">
        <v>48803.970000000016</v>
      </c>
      <c r="Z95" s="119">
        <v>48304</v>
      </c>
    </row>
    <row r="96" spans="2:26" ht="18" customHeight="1" x14ac:dyDescent="0.25">
      <c r="B96" s="118">
        <v>82</v>
      </c>
      <c r="C96" s="119">
        <v>48322</v>
      </c>
      <c r="D96" s="120">
        <v>133969.76</v>
      </c>
      <c r="E96" s="120">
        <v>1597.2611857847912</v>
      </c>
      <c r="F96" s="120">
        <v>0</v>
      </c>
      <c r="G96" s="120">
        <v>1597.2611857847912</v>
      </c>
      <c r="H96" s="120">
        <v>1139.53</v>
      </c>
      <c r="I96" s="120">
        <v>457.73</v>
      </c>
      <c r="J96" s="120">
        <v>132830.23000000001</v>
      </c>
      <c r="K96" s="120">
        <v>49261.700000000019</v>
      </c>
      <c r="Z96" s="119">
        <v>48334</v>
      </c>
    </row>
    <row r="97" spans="2:26" ht="18" customHeight="1" x14ac:dyDescent="0.25">
      <c r="B97" s="118">
        <v>83</v>
      </c>
      <c r="C97" s="119">
        <v>48352</v>
      </c>
      <c r="D97" s="120">
        <v>132830.23000000001</v>
      </c>
      <c r="E97" s="120">
        <v>1597.2611857847912</v>
      </c>
      <c r="F97" s="120">
        <v>0</v>
      </c>
      <c r="G97" s="120">
        <v>1597.2611857847912</v>
      </c>
      <c r="H97" s="120">
        <v>1143.42</v>
      </c>
      <c r="I97" s="120">
        <v>453.84</v>
      </c>
      <c r="J97" s="120">
        <v>131686.79999999999</v>
      </c>
      <c r="K97" s="120">
        <v>49715.540000000015</v>
      </c>
      <c r="Z97" s="119">
        <v>48365</v>
      </c>
    </row>
    <row r="98" spans="2:26" ht="18" customHeight="1" x14ac:dyDescent="0.25">
      <c r="B98" s="118">
        <v>84</v>
      </c>
      <c r="C98" s="119">
        <v>48383</v>
      </c>
      <c r="D98" s="120">
        <v>131686.79999999999</v>
      </c>
      <c r="E98" s="120">
        <v>1597.2611857847912</v>
      </c>
      <c r="F98" s="120">
        <v>0</v>
      </c>
      <c r="G98" s="120">
        <v>1597.2611857847912</v>
      </c>
      <c r="H98" s="120">
        <v>1147.33</v>
      </c>
      <c r="I98" s="120">
        <v>449.93</v>
      </c>
      <c r="J98" s="120">
        <v>130539.47</v>
      </c>
      <c r="K98" s="120">
        <v>50165.470000000016</v>
      </c>
      <c r="Z98" s="119">
        <v>48395</v>
      </c>
    </row>
    <row r="99" spans="2:26" ht="18" customHeight="1" x14ac:dyDescent="0.25">
      <c r="B99" s="118">
        <v>85</v>
      </c>
      <c r="C99" s="119">
        <v>48413</v>
      </c>
      <c r="D99" s="120">
        <v>130539.47</v>
      </c>
      <c r="E99" s="120">
        <v>1597.2611857847912</v>
      </c>
      <c r="F99" s="120">
        <v>0</v>
      </c>
      <c r="G99" s="120">
        <v>1597.2611857847912</v>
      </c>
      <c r="H99" s="120">
        <v>1151.25</v>
      </c>
      <c r="I99" s="120">
        <v>446.01</v>
      </c>
      <c r="J99" s="120">
        <v>129388.22</v>
      </c>
      <c r="K99" s="120">
        <v>50611.480000000018</v>
      </c>
      <c r="Z99" s="119">
        <v>48426</v>
      </c>
    </row>
    <row r="100" spans="2:26" ht="18" customHeight="1" x14ac:dyDescent="0.25">
      <c r="B100" s="118">
        <v>86</v>
      </c>
      <c r="C100" s="119">
        <v>48444</v>
      </c>
      <c r="D100" s="120">
        <v>129388.22</v>
      </c>
      <c r="E100" s="120">
        <v>1597.2611857847912</v>
      </c>
      <c r="F100" s="120">
        <v>0</v>
      </c>
      <c r="G100" s="120">
        <v>1597.2611857847912</v>
      </c>
      <c r="H100" s="120">
        <v>1155.18</v>
      </c>
      <c r="I100" s="120">
        <v>442.08</v>
      </c>
      <c r="J100" s="120">
        <v>128233.03</v>
      </c>
      <c r="K100" s="120">
        <v>51053.560000000019</v>
      </c>
      <c r="Z100" s="119">
        <v>48457</v>
      </c>
    </row>
    <row r="101" spans="2:26" ht="18" customHeight="1" x14ac:dyDescent="0.25">
      <c r="B101" s="118">
        <v>87</v>
      </c>
      <c r="C101" s="119">
        <v>48475</v>
      </c>
      <c r="D101" s="120">
        <v>128233.03</v>
      </c>
      <c r="E101" s="120">
        <v>1597.2611857847912</v>
      </c>
      <c r="F101" s="120">
        <v>0</v>
      </c>
      <c r="G101" s="120">
        <v>1597.2611857847912</v>
      </c>
      <c r="H101" s="120">
        <v>1159.1300000000001</v>
      </c>
      <c r="I101" s="120">
        <v>438.13</v>
      </c>
      <c r="J101" s="120">
        <v>127073.9</v>
      </c>
      <c r="K101" s="120">
        <v>51491.690000000017</v>
      </c>
      <c r="Z101" s="119">
        <v>48487</v>
      </c>
    </row>
    <row r="102" spans="2:26" ht="18" customHeight="1" x14ac:dyDescent="0.25">
      <c r="B102" s="118">
        <v>88</v>
      </c>
      <c r="C102" s="119">
        <v>48505</v>
      </c>
      <c r="D102" s="120">
        <v>127073.9</v>
      </c>
      <c r="E102" s="120">
        <v>1597.2611857847912</v>
      </c>
      <c r="F102" s="120">
        <v>0</v>
      </c>
      <c r="G102" s="120">
        <v>1597.2611857847912</v>
      </c>
      <c r="H102" s="120">
        <v>1163.0899999999999</v>
      </c>
      <c r="I102" s="120">
        <v>434.17</v>
      </c>
      <c r="J102" s="120">
        <v>125910.81</v>
      </c>
      <c r="K102" s="120">
        <v>51925.860000000015</v>
      </c>
      <c r="Z102" s="119">
        <v>48518</v>
      </c>
    </row>
    <row r="103" spans="2:26" ht="18" customHeight="1" x14ac:dyDescent="0.25">
      <c r="B103" s="118">
        <v>89</v>
      </c>
      <c r="C103" s="119">
        <v>48536</v>
      </c>
      <c r="D103" s="120">
        <v>125910.81</v>
      </c>
      <c r="E103" s="120">
        <v>1597.2611857847912</v>
      </c>
      <c r="F103" s="120">
        <v>0</v>
      </c>
      <c r="G103" s="120">
        <v>1597.2611857847912</v>
      </c>
      <c r="H103" s="120">
        <v>1167.06</v>
      </c>
      <c r="I103" s="120">
        <v>430.2</v>
      </c>
      <c r="J103" s="120">
        <v>124743.74</v>
      </c>
      <c r="K103" s="120">
        <v>52356.060000000012</v>
      </c>
      <c r="Z103" s="119">
        <v>48548</v>
      </c>
    </row>
    <row r="104" spans="2:26" ht="18" customHeight="1" x14ac:dyDescent="0.25">
      <c r="B104" s="118">
        <v>90</v>
      </c>
      <c r="C104" s="119">
        <v>48566</v>
      </c>
      <c r="D104" s="120">
        <v>124743.74</v>
      </c>
      <c r="E104" s="120">
        <v>1597.2611857847912</v>
      </c>
      <c r="F104" s="120">
        <v>0</v>
      </c>
      <c r="G104" s="120">
        <v>1597.2611857847912</v>
      </c>
      <c r="H104" s="120">
        <v>1171.05</v>
      </c>
      <c r="I104" s="120">
        <v>426.21</v>
      </c>
      <c r="J104" s="120">
        <v>123572.69</v>
      </c>
      <c r="K104" s="120">
        <v>52782.270000000011</v>
      </c>
      <c r="Z104" s="119">
        <v>48579</v>
      </c>
    </row>
    <row r="105" spans="2:26" ht="18" customHeight="1" x14ac:dyDescent="0.25">
      <c r="B105" s="118">
        <v>91</v>
      </c>
      <c r="C105" s="119">
        <v>48597</v>
      </c>
      <c r="D105" s="120">
        <v>123572.69</v>
      </c>
      <c r="E105" s="120">
        <v>1597.2611857847912</v>
      </c>
      <c r="F105" s="120">
        <v>0</v>
      </c>
      <c r="G105" s="120">
        <v>1597.2611857847912</v>
      </c>
      <c r="H105" s="120">
        <v>1175.05</v>
      </c>
      <c r="I105" s="120">
        <v>422.21</v>
      </c>
      <c r="J105" s="120">
        <v>122397.64</v>
      </c>
      <c r="K105" s="120">
        <v>53204.48000000001</v>
      </c>
      <c r="Z105" s="119">
        <v>48610</v>
      </c>
    </row>
    <row r="106" spans="2:26" ht="18" customHeight="1" x14ac:dyDescent="0.25">
      <c r="B106" s="118">
        <v>92</v>
      </c>
      <c r="C106" s="119">
        <v>48628</v>
      </c>
      <c r="D106" s="120">
        <v>122397.64</v>
      </c>
      <c r="E106" s="120">
        <v>1597.2611857847912</v>
      </c>
      <c r="F106" s="120">
        <v>0</v>
      </c>
      <c r="G106" s="120">
        <v>1597.2611857847912</v>
      </c>
      <c r="H106" s="120">
        <v>1179.07</v>
      </c>
      <c r="I106" s="120">
        <v>418.19</v>
      </c>
      <c r="J106" s="120">
        <v>121218.57</v>
      </c>
      <c r="K106" s="120">
        <v>53622.670000000013</v>
      </c>
      <c r="Z106" s="119">
        <v>48638</v>
      </c>
    </row>
    <row r="107" spans="2:26" ht="18" customHeight="1" x14ac:dyDescent="0.25">
      <c r="B107" s="118">
        <v>93</v>
      </c>
      <c r="C107" s="119">
        <v>48656</v>
      </c>
      <c r="D107" s="120">
        <v>121218.57</v>
      </c>
      <c r="E107" s="120">
        <v>1597.2611857847912</v>
      </c>
      <c r="F107" s="120">
        <v>0</v>
      </c>
      <c r="G107" s="120">
        <v>1597.2611857847912</v>
      </c>
      <c r="H107" s="120">
        <v>1183.0999999999999</v>
      </c>
      <c r="I107" s="120">
        <v>414.16</v>
      </c>
      <c r="J107" s="120">
        <v>120035.47</v>
      </c>
      <c r="K107" s="120">
        <v>54036.830000000016</v>
      </c>
      <c r="Z107" s="119">
        <v>48669</v>
      </c>
    </row>
    <row r="108" spans="2:26" ht="18" customHeight="1" x14ac:dyDescent="0.25">
      <c r="B108" s="118">
        <v>94</v>
      </c>
      <c r="C108" s="119">
        <v>48687</v>
      </c>
      <c r="D108" s="120">
        <v>120035.47</v>
      </c>
      <c r="E108" s="120">
        <v>1597.2611857847912</v>
      </c>
      <c r="F108" s="120">
        <v>0</v>
      </c>
      <c r="G108" s="120">
        <v>1597.2611857847912</v>
      </c>
      <c r="H108" s="120">
        <v>1187.1400000000001</v>
      </c>
      <c r="I108" s="120">
        <v>410.12</v>
      </c>
      <c r="J108" s="120">
        <v>118848.33</v>
      </c>
      <c r="K108" s="120">
        <v>54446.950000000019</v>
      </c>
      <c r="Z108" s="119">
        <v>48699</v>
      </c>
    </row>
    <row r="109" spans="2:26" ht="18" customHeight="1" x14ac:dyDescent="0.25">
      <c r="B109" s="118">
        <v>95</v>
      </c>
      <c r="C109" s="119">
        <v>48717</v>
      </c>
      <c r="D109" s="120">
        <v>118848.33</v>
      </c>
      <c r="E109" s="120">
        <v>1597.2611857847912</v>
      </c>
      <c r="F109" s="120">
        <v>0</v>
      </c>
      <c r="G109" s="120">
        <v>1597.2611857847912</v>
      </c>
      <c r="H109" s="120">
        <v>1191.19</v>
      </c>
      <c r="I109" s="120">
        <v>406.07</v>
      </c>
      <c r="J109" s="120">
        <v>117657.13</v>
      </c>
      <c r="K109" s="120">
        <v>54853.020000000019</v>
      </c>
      <c r="Z109" s="119">
        <v>48730</v>
      </c>
    </row>
    <row r="110" spans="2:26" ht="18" customHeight="1" x14ac:dyDescent="0.25">
      <c r="B110" s="118">
        <v>96</v>
      </c>
      <c r="C110" s="119">
        <v>48748</v>
      </c>
      <c r="D110" s="120">
        <v>117657.13</v>
      </c>
      <c r="E110" s="120">
        <v>1597.2611857847912</v>
      </c>
      <c r="F110" s="120">
        <v>0</v>
      </c>
      <c r="G110" s="120">
        <v>1597.2611857847912</v>
      </c>
      <c r="H110" s="120">
        <v>1195.26</v>
      </c>
      <c r="I110" s="120">
        <v>402</v>
      </c>
      <c r="J110" s="120">
        <v>116461.87</v>
      </c>
      <c r="K110" s="120">
        <v>55255.020000000019</v>
      </c>
      <c r="Z110" s="119">
        <v>48760</v>
      </c>
    </row>
    <row r="111" spans="2:26" ht="18" customHeight="1" x14ac:dyDescent="0.25">
      <c r="B111" s="118">
        <v>97</v>
      </c>
      <c r="C111" s="119">
        <v>48778</v>
      </c>
      <c r="D111" s="120">
        <v>116461.87</v>
      </c>
      <c r="E111" s="120">
        <v>1597.2611857847912</v>
      </c>
      <c r="F111" s="120">
        <v>0</v>
      </c>
      <c r="G111" s="120">
        <v>1597.2611857847912</v>
      </c>
      <c r="H111" s="120">
        <v>1199.3499999999999</v>
      </c>
      <c r="I111" s="120">
        <v>397.91</v>
      </c>
      <c r="J111" s="120">
        <v>115262.52</v>
      </c>
      <c r="K111" s="120">
        <v>55652.930000000022</v>
      </c>
      <c r="Z111" s="119">
        <v>48791</v>
      </c>
    </row>
    <row r="112" spans="2:26" ht="18" customHeight="1" x14ac:dyDescent="0.25">
      <c r="B112" s="118">
        <v>98</v>
      </c>
      <c r="C112" s="119">
        <v>48809</v>
      </c>
      <c r="D112" s="120">
        <v>115262.52</v>
      </c>
      <c r="E112" s="120">
        <v>1597.2611857847912</v>
      </c>
      <c r="F112" s="120">
        <v>0</v>
      </c>
      <c r="G112" s="120">
        <v>1597.2611857847912</v>
      </c>
      <c r="H112" s="120">
        <v>1203.45</v>
      </c>
      <c r="I112" s="120">
        <v>393.81</v>
      </c>
      <c r="J112" s="120">
        <v>114059.07</v>
      </c>
      <c r="K112" s="120">
        <v>56046.74000000002</v>
      </c>
      <c r="Z112" s="119">
        <v>48822</v>
      </c>
    </row>
    <row r="113" spans="2:26" ht="18" customHeight="1" x14ac:dyDescent="0.25">
      <c r="B113" s="118">
        <v>99</v>
      </c>
      <c r="C113" s="119">
        <v>48840</v>
      </c>
      <c r="D113" s="120">
        <v>114059.07</v>
      </c>
      <c r="E113" s="120">
        <v>1597.2611857847912</v>
      </c>
      <c r="F113" s="120">
        <v>0</v>
      </c>
      <c r="G113" s="120">
        <v>1597.2611857847912</v>
      </c>
      <c r="H113" s="120">
        <v>1207.56</v>
      </c>
      <c r="I113" s="120">
        <v>389.7</v>
      </c>
      <c r="J113" s="120">
        <v>112851.51</v>
      </c>
      <c r="K113" s="120">
        <v>56436.440000000017</v>
      </c>
      <c r="Z113" s="119">
        <v>48852</v>
      </c>
    </row>
    <row r="114" spans="2:26" ht="18" customHeight="1" x14ac:dyDescent="0.25">
      <c r="B114" s="118">
        <v>100</v>
      </c>
      <c r="C114" s="119">
        <v>48870</v>
      </c>
      <c r="D114" s="120">
        <v>112851.51</v>
      </c>
      <c r="E114" s="120">
        <v>1597.2611857847912</v>
      </c>
      <c r="F114" s="120">
        <v>0</v>
      </c>
      <c r="G114" s="120">
        <v>1597.2611857847912</v>
      </c>
      <c r="H114" s="120">
        <v>1211.68</v>
      </c>
      <c r="I114" s="120">
        <v>385.58</v>
      </c>
      <c r="J114" s="120">
        <v>111639.83</v>
      </c>
      <c r="K114" s="120">
        <v>56822.020000000019</v>
      </c>
      <c r="Z114" s="119">
        <v>48883</v>
      </c>
    </row>
    <row r="115" spans="2:26" ht="18" customHeight="1" x14ac:dyDescent="0.25">
      <c r="B115" s="118">
        <v>101</v>
      </c>
      <c r="C115" s="119">
        <v>48901</v>
      </c>
      <c r="D115" s="120">
        <v>111639.83</v>
      </c>
      <c r="E115" s="120">
        <v>1597.2611857847912</v>
      </c>
      <c r="F115" s="120">
        <v>0</v>
      </c>
      <c r="G115" s="120">
        <v>1597.2611857847912</v>
      </c>
      <c r="H115" s="120">
        <v>1215.82</v>
      </c>
      <c r="I115" s="120">
        <v>381.44</v>
      </c>
      <c r="J115" s="120">
        <v>110424</v>
      </c>
      <c r="K115" s="120">
        <v>57203.460000000021</v>
      </c>
      <c r="Z115" s="119">
        <v>48913</v>
      </c>
    </row>
    <row r="116" spans="2:26" ht="18" customHeight="1" x14ac:dyDescent="0.25">
      <c r="B116" s="118">
        <v>102</v>
      </c>
      <c r="C116" s="119">
        <v>48931</v>
      </c>
      <c r="D116" s="120">
        <v>110424</v>
      </c>
      <c r="E116" s="120">
        <v>1597.2611857847912</v>
      </c>
      <c r="F116" s="120">
        <v>0</v>
      </c>
      <c r="G116" s="120">
        <v>1597.2611857847912</v>
      </c>
      <c r="H116" s="120">
        <v>1219.98</v>
      </c>
      <c r="I116" s="120">
        <v>377.28</v>
      </c>
      <c r="J116" s="120">
        <v>109204.02</v>
      </c>
      <c r="K116" s="120">
        <v>57580.74000000002</v>
      </c>
      <c r="Z116" s="119">
        <v>48944</v>
      </c>
    </row>
    <row r="117" spans="2:26" ht="18" customHeight="1" x14ac:dyDescent="0.25">
      <c r="B117" s="118">
        <v>103</v>
      </c>
      <c r="C117" s="119">
        <v>48962</v>
      </c>
      <c r="D117" s="120">
        <v>109204.02</v>
      </c>
      <c r="E117" s="120">
        <v>1597.2611857847912</v>
      </c>
      <c r="F117" s="120">
        <v>0</v>
      </c>
      <c r="G117" s="120">
        <v>1597.2611857847912</v>
      </c>
      <c r="H117" s="120">
        <v>1224.1500000000001</v>
      </c>
      <c r="I117" s="120">
        <v>373.11</v>
      </c>
      <c r="J117" s="120">
        <v>107979.87</v>
      </c>
      <c r="K117" s="120">
        <v>57953.85000000002</v>
      </c>
      <c r="Z117" s="119">
        <v>48975</v>
      </c>
    </row>
    <row r="118" spans="2:26" ht="18" customHeight="1" x14ac:dyDescent="0.25">
      <c r="B118" s="118">
        <v>104</v>
      </c>
      <c r="C118" s="119">
        <v>48993</v>
      </c>
      <c r="D118" s="120">
        <v>107979.87</v>
      </c>
      <c r="E118" s="120">
        <v>1597.2611857847912</v>
      </c>
      <c r="F118" s="120">
        <v>0</v>
      </c>
      <c r="G118" s="120">
        <v>1597.2611857847912</v>
      </c>
      <c r="H118" s="120">
        <v>1228.33</v>
      </c>
      <c r="I118" s="120">
        <v>368.93</v>
      </c>
      <c r="J118" s="120">
        <v>106751.54</v>
      </c>
      <c r="K118" s="120">
        <v>58322.780000000021</v>
      </c>
      <c r="Z118" s="119">
        <v>49003</v>
      </c>
    </row>
    <row r="119" spans="2:26" ht="18" customHeight="1" x14ac:dyDescent="0.25">
      <c r="B119" s="118">
        <v>105</v>
      </c>
      <c r="C119" s="119">
        <v>49021</v>
      </c>
      <c r="D119" s="120">
        <v>106751.54</v>
      </c>
      <c r="E119" s="120">
        <v>1597.2611857847912</v>
      </c>
      <c r="F119" s="120">
        <v>0</v>
      </c>
      <c r="G119" s="120">
        <v>1597.2611857847912</v>
      </c>
      <c r="H119" s="120">
        <v>1232.53</v>
      </c>
      <c r="I119" s="120">
        <v>364.73</v>
      </c>
      <c r="J119" s="120">
        <v>105519.02</v>
      </c>
      <c r="K119" s="120">
        <v>58687.510000000024</v>
      </c>
      <c r="Z119" s="119">
        <v>49034</v>
      </c>
    </row>
    <row r="120" spans="2:26" ht="18" customHeight="1" x14ac:dyDescent="0.25">
      <c r="B120" s="118">
        <v>106</v>
      </c>
      <c r="C120" s="119">
        <v>49052</v>
      </c>
      <c r="D120" s="120">
        <v>105519.02</v>
      </c>
      <c r="E120" s="120">
        <v>1597.2611857847912</v>
      </c>
      <c r="F120" s="120">
        <v>0</v>
      </c>
      <c r="G120" s="120">
        <v>1597.2611857847912</v>
      </c>
      <c r="H120" s="120">
        <v>1236.74</v>
      </c>
      <c r="I120" s="120">
        <v>360.52</v>
      </c>
      <c r="J120" s="120">
        <v>104282.28</v>
      </c>
      <c r="K120" s="120">
        <v>59048.030000000021</v>
      </c>
      <c r="Z120" s="119">
        <v>49064</v>
      </c>
    </row>
    <row r="121" spans="2:26" ht="18" customHeight="1" x14ac:dyDescent="0.25">
      <c r="B121" s="118">
        <v>107</v>
      </c>
      <c r="C121" s="119">
        <v>49082</v>
      </c>
      <c r="D121" s="120">
        <v>104282.28</v>
      </c>
      <c r="E121" s="120">
        <v>1597.2611857847912</v>
      </c>
      <c r="F121" s="120">
        <v>0</v>
      </c>
      <c r="G121" s="120">
        <v>1597.2611857847912</v>
      </c>
      <c r="H121" s="120">
        <v>1240.96</v>
      </c>
      <c r="I121" s="120">
        <v>356.3</v>
      </c>
      <c r="J121" s="120">
        <v>103041.32</v>
      </c>
      <c r="K121" s="120">
        <v>59404.330000000024</v>
      </c>
      <c r="Z121" s="119">
        <v>49095</v>
      </c>
    </row>
    <row r="122" spans="2:26" ht="18" customHeight="1" x14ac:dyDescent="0.25">
      <c r="B122" s="118">
        <v>108</v>
      </c>
      <c r="C122" s="119">
        <v>49113</v>
      </c>
      <c r="D122" s="120">
        <v>103041.32</v>
      </c>
      <c r="E122" s="120">
        <v>1597.2611857847912</v>
      </c>
      <c r="F122" s="120">
        <v>0</v>
      </c>
      <c r="G122" s="120">
        <v>1597.2611857847912</v>
      </c>
      <c r="H122" s="120">
        <v>1245.2</v>
      </c>
      <c r="I122" s="120">
        <v>352.06</v>
      </c>
      <c r="J122" s="120">
        <v>101796.11</v>
      </c>
      <c r="K122" s="120">
        <v>59756.390000000021</v>
      </c>
      <c r="Z122" s="119">
        <v>49125</v>
      </c>
    </row>
    <row r="123" spans="2:26" ht="18" customHeight="1" x14ac:dyDescent="0.25">
      <c r="B123" s="118">
        <v>109</v>
      </c>
      <c r="C123" s="119">
        <v>49143</v>
      </c>
      <c r="D123" s="120">
        <v>101796.11</v>
      </c>
      <c r="E123" s="120">
        <v>1597.2611857847912</v>
      </c>
      <c r="F123" s="120">
        <v>0</v>
      </c>
      <c r="G123" s="120">
        <v>1597.2611857847912</v>
      </c>
      <c r="H123" s="120">
        <v>1249.46</v>
      </c>
      <c r="I123" s="120">
        <v>347.8</v>
      </c>
      <c r="J123" s="120">
        <v>100546.65</v>
      </c>
      <c r="K123" s="120">
        <v>60104.190000000024</v>
      </c>
      <c r="Z123" s="119">
        <v>49156</v>
      </c>
    </row>
    <row r="124" spans="2:26" ht="18" customHeight="1" x14ac:dyDescent="0.25">
      <c r="B124" s="118">
        <v>110</v>
      </c>
      <c r="C124" s="119">
        <v>49174</v>
      </c>
      <c r="D124" s="120">
        <v>100546.65</v>
      </c>
      <c r="E124" s="120">
        <v>1597.2611857847912</v>
      </c>
      <c r="F124" s="120">
        <v>0</v>
      </c>
      <c r="G124" s="120">
        <v>1597.2611857847912</v>
      </c>
      <c r="H124" s="120">
        <v>1253.73</v>
      </c>
      <c r="I124" s="120">
        <v>343.53</v>
      </c>
      <c r="J124" s="120">
        <v>99292.93</v>
      </c>
      <c r="K124" s="120">
        <v>60447.720000000023</v>
      </c>
      <c r="Z124" s="119">
        <v>49187</v>
      </c>
    </row>
    <row r="125" spans="2:26" ht="18" customHeight="1" x14ac:dyDescent="0.25">
      <c r="B125" s="118">
        <v>111</v>
      </c>
      <c r="C125" s="119">
        <v>49205</v>
      </c>
      <c r="D125" s="120">
        <v>99292.93</v>
      </c>
      <c r="E125" s="120">
        <v>1597.2611857847912</v>
      </c>
      <c r="F125" s="120">
        <v>0</v>
      </c>
      <c r="G125" s="120">
        <v>1597.2611857847912</v>
      </c>
      <c r="H125" s="120">
        <v>1258.01</v>
      </c>
      <c r="I125" s="120">
        <v>339.25</v>
      </c>
      <c r="J125" s="120">
        <v>98034.92</v>
      </c>
      <c r="K125" s="120">
        <v>60786.970000000023</v>
      </c>
      <c r="Z125" s="119">
        <v>49217</v>
      </c>
    </row>
    <row r="126" spans="2:26" ht="18" customHeight="1" x14ac:dyDescent="0.25">
      <c r="B126" s="118">
        <v>112</v>
      </c>
      <c r="C126" s="119">
        <v>49235</v>
      </c>
      <c r="D126" s="120">
        <v>98034.92</v>
      </c>
      <c r="E126" s="120">
        <v>1597.2611857847912</v>
      </c>
      <c r="F126" s="120">
        <v>0</v>
      </c>
      <c r="G126" s="120">
        <v>1597.2611857847912</v>
      </c>
      <c r="H126" s="120">
        <v>1262.31</v>
      </c>
      <c r="I126" s="120">
        <v>334.95</v>
      </c>
      <c r="J126" s="120">
        <v>96772.61</v>
      </c>
      <c r="K126" s="120">
        <v>61121.92000000002</v>
      </c>
      <c r="Z126" s="119">
        <v>49248</v>
      </c>
    </row>
    <row r="127" spans="2:26" ht="18" customHeight="1" x14ac:dyDescent="0.25">
      <c r="B127" s="118">
        <v>113</v>
      </c>
      <c r="C127" s="119">
        <v>49266</v>
      </c>
      <c r="D127" s="120">
        <v>96772.61</v>
      </c>
      <c r="E127" s="120">
        <v>1597.2611857847912</v>
      </c>
      <c r="F127" s="120">
        <v>0</v>
      </c>
      <c r="G127" s="120">
        <v>1597.2611857847912</v>
      </c>
      <c r="H127" s="120">
        <v>1266.6199999999999</v>
      </c>
      <c r="I127" s="120">
        <v>330.64</v>
      </c>
      <c r="J127" s="120">
        <v>95505.99</v>
      </c>
      <c r="K127" s="120">
        <v>61452.560000000019</v>
      </c>
      <c r="Z127" s="119">
        <v>49278</v>
      </c>
    </row>
    <row r="128" spans="2:26" ht="18" customHeight="1" x14ac:dyDescent="0.25">
      <c r="B128" s="118">
        <v>114</v>
      </c>
      <c r="C128" s="119">
        <v>49296</v>
      </c>
      <c r="D128" s="120">
        <v>95505.99</v>
      </c>
      <c r="E128" s="120">
        <v>1597.2611857847912</v>
      </c>
      <c r="F128" s="120">
        <v>0</v>
      </c>
      <c r="G128" s="120">
        <v>1597.2611857847912</v>
      </c>
      <c r="H128" s="120">
        <v>1270.95</v>
      </c>
      <c r="I128" s="120">
        <v>326.31</v>
      </c>
      <c r="J128" s="120">
        <v>94235.04</v>
      </c>
      <c r="K128" s="120">
        <v>61778.870000000017</v>
      </c>
      <c r="Z128" s="119">
        <v>49309</v>
      </c>
    </row>
    <row r="129" spans="2:26" ht="18" customHeight="1" x14ac:dyDescent="0.25">
      <c r="B129" s="118">
        <v>115</v>
      </c>
      <c r="C129" s="119">
        <v>49327</v>
      </c>
      <c r="D129" s="120">
        <v>94235.04</v>
      </c>
      <c r="E129" s="120">
        <v>1597.2611857847912</v>
      </c>
      <c r="F129" s="120">
        <v>0</v>
      </c>
      <c r="G129" s="120">
        <v>1597.2611857847912</v>
      </c>
      <c r="H129" s="120">
        <v>1275.29</v>
      </c>
      <c r="I129" s="120">
        <v>321.97000000000003</v>
      </c>
      <c r="J129" s="120">
        <v>92959.75</v>
      </c>
      <c r="K129" s="120">
        <v>62100.840000000018</v>
      </c>
      <c r="Z129" s="119">
        <v>49340</v>
      </c>
    </row>
    <row r="130" spans="2:26" ht="18" customHeight="1" x14ac:dyDescent="0.25">
      <c r="B130" s="118">
        <v>116</v>
      </c>
      <c r="C130" s="119">
        <v>49358</v>
      </c>
      <c r="D130" s="120">
        <v>92959.75</v>
      </c>
      <c r="E130" s="120">
        <v>1597.2611857847912</v>
      </c>
      <c r="F130" s="120">
        <v>0</v>
      </c>
      <c r="G130" s="120">
        <v>1597.2611857847912</v>
      </c>
      <c r="H130" s="120">
        <v>1279.6500000000001</v>
      </c>
      <c r="I130" s="120">
        <v>317.61</v>
      </c>
      <c r="J130" s="120">
        <v>91680.1</v>
      </c>
      <c r="K130" s="120">
        <v>62418.450000000019</v>
      </c>
      <c r="Z130" s="119">
        <v>49368</v>
      </c>
    </row>
    <row r="131" spans="2:26" ht="18" customHeight="1" x14ac:dyDescent="0.25">
      <c r="B131" s="118">
        <v>117</v>
      </c>
      <c r="C131" s="119">
        <v>49386</v>
      </c>
      <c r="D131" s="120">
        <v>91680.1</v>
      </c>
      <c r="E131" s="120">
        <v>1597.2611857847912</v>
      </c>
      <c r="F131" s="120">
        <v>0</v>
      </c>
      <c r="G131" s="120">
        <v>1597.2611857847912</v>
      </c>
      <c r="H131" s="120">
        <v>1284.02</v>
      </c>
      <c r="I131" s="120">
        <v>313.24</v>
      </c>
      <c r="J131" s="120">
        <v>90396.08</v>
      </c>
      <c r="K131" s="120">
        <v>62731.690000000017</v>
      </c>
      <c r="Z131" s="119">
        <v>49399</v>
      </c>
    </row>
    <row r="132" spans="2:26" ht="18" customHeight="1" x14ac:dyDescent="0.25">
      <c r="B132" s="118">
        <v>118</v>
      </c>
      <c r="C132" s="119">
        <v>49417</v>
      </c>
      <c r="D132" s="120">
        <v>90396.08</v>
      </c>
      <c r="E132" s="120">
        <v>1597.2611857847912</v>
      </c>
      <c r="F132" s="120">
        <v>0</v>
      </c>
      <c r="G132" s="120">
        <v>1597.2611857847912</v>
      </c>
      <c r="H132" s="120">
        <v>1288.4100000000001</v>
      </c>
      <c r="I132" s="120">
        <v>308.85000000000002</v>
      </c>
      <c r="J132" s="120">
        <v>89107.67</v>
      </c>
      <c r="K132" s="120">
        <v>63040.540000000015</v>
      </c>
      <c r="Z132" s="119">
        <v>49429</v>
      </c>
    </row>
    <row r="133" spans="2:26" ht="18" customHeight="1" x14ac:dyDescent="0.25">
      <c r="B133" s="118">
        <v>119</v>
      </c>
      <c r="C133" s="119">
        <v>49447</v>
      </c>
      <c r="D133" s="120">
        <v>89107.67</v>
      </c>
      <c r="E133" s="120">
        <v>1597.2611857847912</v>
      </c>
      <c r="F133" s="120">
        <v>0</v>
      </c>
      <c r="G133" s="120">
        <v>1597.2611857847912</v>
      </c>
      <c r="H133" s="120">
        <v>1292.81</v>
      </c>
      <c r="I133" s="120">
        <v>304.45</v>
      </c>
      <c r="J133" s="120">
        <v>87814.86</v>
      </c>
      <c r="K133" s="120">
        <v>63344.990000000013</v>
      </c>
      <c r="Z133" s="119">
        <v>49460</v>
      </c>
    </row>
    <row r="134" spans="2:26" ht="18" customHeight="1" x14ac:dyDescent="0.25">
      <c r="B134" s="118">
        <v>120</v>
      </c>
      <c r="C134" s="119">
        <v>49478</v>
      </c>
      <c r="D134" s="120">
        <v>87814.86</v>
      </c>
      <c r="E134" s="120">
        <v>1597.2611857847912</v>
      </c>
      <c r="F134" s="120">
        <v>0</v>
      </c>
      <c r="G134" s="120">
        <v>1597.2611857847912</v>
      </c>
      <c r="H134" s="120">
        <v>1297.23</v>
      </c>
      <c r="I134" s="120">
        <v>300.02999999999997</v>
      </c>
      <c r="J134" s="120">
        <v>86517.63</v>
      </c>
      <c r="K134" s="120">
        <v>63645.020000000011</v>
      </c>
      <c r="Z134" s="119">
        <v>49490</v>
      </c>
    </row>
    <row r="135" spans="2:26" ht="18" customHeight="1" x14ac:dyDescent="0.25">
      <c r="B135" s="118">
        <v>121</v>
      </c>
      <c r="C135" s="119">
        <v>49508</v>
      </c>
      <c r="D135" s="120">
        <v>86517.63</v>
      </c>
      <c r="E135" s="120">
        <v>1597.2611857847912</v>
      </c>
      <c r="F135" s="120">
        <v>0</v>
      </c>
      <c r="G135" s="120">
        <v>1597.2611857847912</v>
      </c>
      <c r="H135" s="120">
        <v>1301.6600000000001</v>
      </c>
      <c r="I135" s="120">
        <v>295.60000000000002</v>
      </c>
      <c r="J135" s="120">
        <v>85215.97</v>
      </c>
      <c r="K135" s="120">
        <v>63940.62000000001</v>
      </c>
      <c r="Z135" s="119">
        <v>49521</v>
      </c>
    </row>
    <row r="136" spans="2:26" ht="18" customHeight="1" x14ac:dyDescent="0.25">
      <c r="B136" s="118">
        <v>122</v>
      </c>
      <c r="C136" s="119">
        <v>49539</v>
      </c>
      <c r="D136" s="120">
        <v>85215.97</v>
      </c>
      <c r="E136" s="120">
        <v>1597.2611857847912</v>
      </c>
      <c r="F136" s="120">
        <v>0</v>
      </c>
      <c r="G136" s="120">
        <v>1597.2611857847912</v>
      </c>
      <c r="H136" s="120">
        <v>1306.1099999999999</v>
      </c>
      <c r="I136" s="120">
        <v>291.14999999999998</v>
      </c>
      <c r="J136" s="120">
        <v>83909.87</v>
      </c>
      <c r="K136" s="120">
        <v>64231.770000000011</v>
      </c>
      <c r="Z136" s="119">
        <v>49552</v>
      </c>
    </row>
    <row r="137" spans="2:26" ht="18" customHeight="1" x14ac:dyDescent="0.25">
      <c r="B137" s="118">
        <v>123</v>
      </c>
      <c r="C137" s="119">
        <v>49570</v>
      </c>
      <c r="D137" s="120">
        <v>83909.87</v>
      </c>
      <c r="E137" s="120">
        <v>1597.2611857847912</v>
      </c>
      <c r="F137" s="120">
        <v>0</v>
      </c>
      <c r="G137" s="120">
        <v>1597.2611857847912</v>
      </c>
      <c r="H137" s="120">
        <v>1310.57</v>
      </c>
      <c r="I137" s="120">
        <v>286.69</v>
      </c>
      <c r="J137" s="120">
        <v>82599.3</v>
      </c>
      <c r="K137" s="120">
        <v>64518.460000000014</v>
      </c>
      <c r="Z137" s="119">
        <v>49582</v>
      </c>
    </row>
    <row r="138" spans="2:26" ht="18" customHeight="1" x14ac:dyDescent="0.25">
      <c r="B138" s="118">
        <v>124</v>
      </c>
      <c r="C138" s="119">
        <v>49600</v>
      </c>
      <c r="D138" s="120">
        <v>82599.3</v>
      </c>
      <c r="E138" s="120">
        <v>1597.2611857847912</v>
      </c>
      <c r="F138" s="120">
        <v>0</v>
      </c>
      <c r="G138" s="120">
        <v>1597.2611857847912</v>
      </c>
      <c r="H138" s="120">
        <v>1315.05</v>
      </c>
      <c r="I138" s="120">
        <v>282.20999999999998</v>
      </c>
      <c r="J138" s="120">
        <v>81284.25</v>
      </c>
      <c r="K138" s="120">
        <v>64800.670000000013</v>
      </c>
      <c r="Z138" s="119">
        <v>49613</v>
      </c>
    </row>
    <row r="139" spans="2:26" ht="18" customHeight="1" x14ac:dyDescent="0.25">
      <c r="B139" s="118">
        <v>125</v>
      </c>
      <c r="C139" s="119">
        <v>49631</v>
      </c>
      <c r="D139" s="120">
        <v>81284.25</v>
      </c>
      <c r="E139" s="120">
        <v>1597.2611857847912</v>
      </c>
      <c r="F139" s="120">
        <v>0</v>
      </c>
      <c r="G139" s="120">
        <v>1597.2611857847912</v>
      </c>
      <c r="H139" s="120">
        <v>1319.54</v>
      </c>
      <c r="I139" s="120">
        <v>277.72000000000003</v>
      </c>
      <c r="J139" s="120">
        <v>79964.710000000006</v>
      </c>
      <c r="K139" s="120">
        <v>65078.390000000014</v>
      </c>
      <c r="Z139" s="119">
        <v>49643</v>
      </c>
    </row>
    <row r="140" spans="2:26" ht="18" customHeight="1" x14ac:dyDescent="0.25">
      <c r="B140" s="118">
        <v>126</v>
      </c>
      <c r="C140" s="119">
        <v>49661</v>
      </c>
      <c r="D140" s="120">
        <v>79964.710000000006</v>
      </c>
      <c r="E140" s="120">
        <v>1597.2611857847912</v>
      </c>
      <c r="F140" s="120">
        <v>0</v>
      </c>
      <c r="G140" s="120">
        <v>1597.2611857847912</v>
      </c>
      <c r="H140" s="120">
        <v>1324.05</v>
      </c>
      <c r="I140" s="120">
        <v>273.20999999999998</v>
      </c>
      <c r="J140" s="120">
        <v>78640.66</v>
      </c>
      <c r="K140" s="120">
        <v>65351.600000000013</v>
      </c>
      <c r="Z140" s="119">
        <v>49674</v>
      </c>
    </row>
    <row r="141" spans="2:26" ht="18" customHeight="1" x14ac:dyDescent="0.25">
      <c r="B141" s="118">
        <v>127</v>
      </c>
      <c r="C141" s="119">
        <v>49692</v>
      </c>
      <c r="D141" s="120">
        <v>78640.66</v>
      </c>
      <c r="E141" s="120">
        <v>1597.2611857847912</v>
      </c>
      <c r="F141" s="120">
        <v>0</v>
      </c>
      <c r="G141" s="120">
        <v>1597.2611857847912</v>
      </c>
      <c r="H141" s="120">
        <v>1328.57</v>
      </c>
      <c r="I141" s="120">
        <v>268.69</v>
      </c>
      <c r="J141" s="120">
        <v>77312.09</v>
      </c>
      <c r="K141" s="120">
        <v>65620.290000000008</v>
      </c>
      <c r="Z141" s="119">
        <v>49705</v>
      </c>
    </row>
    <row r="142" spans="2:26" ht="18" customHeight="1" x14ac:dyDescent="0.25">
      <c r="B142" s="118">
        <v>128</v>
      </c>
      <c r="C142" s="119">
        <v>49723</v>
      </c>
      <c r="D142" s="120">
        <v>77312.09</v>
      </c>
      <c r="E142" s="120">
        <v>1597.2611857847912</v>
      </c>
      <c r="F142" s="120">
        <v>0</v>
      </c>
      <c r="G142" s="120">
        <v>1597.2611857847912</v>
      </c>
      <c r="H142" s="120">
        <v>1333.11</v>
      </c>
      <c r="I142" s="120">
        <v>264.14999999999998</v>
      </c>
      <c r="J142" s="120">
        <v>75978.98</v>
      </c>
      <c r="K142" s="120">
        <v>65884.44</v>
      </c>
      <c r="Z142" s="119">
        <v>49734</v>
      </c>
    </row>
    <row r="143" spans="2:26" ht="18" customHeight="1" x14ac:dyDescent="0.25">
      <c r="B143" s="118">
        <v>129</v>
      </c>
      <c r="C143" s="119">
        <v>49752</v>
      </c>
      <c r="D143" s="120">
        <v>75978.98</v>
      </c>
      <c r="E143" s="120">
        <v>1597.2611857847912</v>
      </c>
      <c r="F143" s="120">
        <v>0</v>
      </c>
      <c r="G143" s="120">
        <v>1597.2611857847912</v>
      </c>
      <c r="H143" s="120">
        <v>1337.67</v>
      </c>
      <c r="I143" s="120">
        <v>259.58999999999997</v>
      </c>
      <c r="J143" s="120">
        <v>74641.31</v>
      </c>
      <c r="K143" s="120">
        <v>66144.03</v>
      </c>
      <c r="Z143" s="119">
        <v>49765</v>
      </c>
    </row>
    <row r="144" spans="2:26" ht="18" customHeight="1" x14ac:dyDescent="0.25">
      <c r="B144" s="118">
        <v>130</v>
      </c>
      <c r="C144" s="119">
        <v>49783</v>
      </c>
      <c r="D144" s="120">
        <v>74641.31</v>
      </c>
      <c r="E144" s="120">
        <v>1597.2611857847912</v>
      </c>
      <c r="F144" s="120">
        <v>0</v>
      </c>
      <c r="G144" s="120">
        <v>1597.2611857847912</v>
      </c>
      <c r="H144" s="120">
        <v>1342.24</v>
      </c>
      <c r="I144" s="120">
        <v>255.02</v>
      </c>
      <c r="J144" s="120">
        <v>73299.08</v>
      </c>
      <c r="K144" s="120">
        <v>66399.05</v>
      </c>
      <c r="Z144" s="119">
        <v>49795</v>
      </c>
    </row>
    <row r="145" spans="2:26" ht="18" customHeight="1" x14ac:dyDescent="0.25">
      <c r="B145" s="118">
        <v>131</v>
      </c>
      <c r="C145" s="119">
        <v>49813</v>
      </c>
      <c r="D145" s="120">
        <v>73299.08</v>
      </c>
      <c r="E145" s="120">
        <v>1597.2611857847912</v>
      </c>
      <c r="F145" s="120">
        <v>0</v>
      </c>
      <c r="G145" s="120">
        <v>1597.2611857847912</v>
      </c>
      <c r="H145" s="120">
        <v>1346.82</v>
      </c>
      <c r="I145" s="120">
        <v>250.44</v>
      </c>
      <c r="J145" s="120">
        <v>71952.25</v>
      </c>
      <c r="K145" s="120">
        <v>66649.490000000005</v>
      </c>
      <c r="Z145" s="119">
        <v>49826</v>
      </c>
    </row>
    <row r="146" spans="2:26" ht="18" customHeight="1" x14ac:dyDescent="0.25">
      <c r="B146" s="118">
        <v>132</v>
      </c>
      <c r="C146" s="119">
        <v>49844</v>
      </c>
      <c r="D146" s="120">
        <v>71952.25</v>
      </c>
      <c r="E146" s="120">
        <v>1597.2611857847912</v>
      </c>
      <c r="F146" s="120">
        <v>0</v>
      </c>
      <c r="G146" s="120">
        <v>1597.2611857847912</v>
      </c>
      <c r="H146" s="120">
        <v>1351.42</v>
      </c>
      <c r="I146" s="120">
        <v>245.84</v>
      </c>
      <c r="J146" s="120">
        <v>70600.83</v>
      </c>
      <c r="K146" s="120">
        <v>66895.33</v>
      </c>
      <c r="Z146" s="119">
        <v>49856</v>
      </c>
    </row>
    <row r="147" spans="2:26" ht="18" customHeight="1" x14ac:dyDescent="0.25">
      <c r="B147" s="118">
        <v>133</v>
      </c>
      <c r="C147" s="119">
        <v>49874</v>
      </c>
      <c r="D147" s="120">
        <v>70600.83</v>
      </c>
      <c r="E147" s="120">
        <v>1597.2611857847912</v>
      </c>
      <c r="F147" s="120">
        <v>0</v>
      </c>
      <c r="G147" s="120">
        <v>1597.2611857847912</v>
      </c>
      <c r="H147" s="120">
        <v>1356.04</v>
      </c>
      <c r="I147" s="120">
        <v>241.22</v>
      </c>
      <c r="J147" s="120">
        <v>69244.789999999994</v>
      </c>
      <c r="K147" s="120">
        <v>67136.55</v>
      </c>
      <c r="Z147" s="119">
        <v>49887</v>
      </c>
    </row>
    <row r="148" spans="2:26" ht="18" customHeight="1" x14ac:dyDescent="0.25">
      <c r="B148" s="118">
        <v>134</v>
      </c>
      <c r="C148" s="119">
        <v>49905</v>
      </c>
      <c r="D148" s="120">
        <v>69244.789999999994</v>
      </c>
      <c r="E148" s="120">
        <v>1597.2611857847912</v>
      </c>
      <c r="F148" s="120">
        <v>0</v>
      </c>
      <c r="G148" s="120">
        <v>1597.2611857847912</v>
      </c>
      <c r="H148" s="120">
        <v>1360.67</v>
      </c>
      <c r="I148" s="120">
        <v>236.59</v>
      </c>
      <c r="J148" s="120">
        <v>67884.11</v>
      </c>
      <c r="K148" s="120">
        <v>67373.14</v>
      </c>
      <c r="Z148" s="119">
        <v>49918</v>
      </c>
    </row>
    <row r="149" spans="2:26" ht="18" customHeight="1" x14ac:dyDescent="0.25">
      <c r="B149" s="118">
        <v>135</v>
      </c>
      <c r="C149" s="119">
        <v>49936</v>
      </c>
      <c r="D149" s="120">
        <v>67884.11</v>
      </c>
      <c r="E149" s="120">
        <v>1597.2611857847912</v>
      </c>
      <c r="F149" s="120">
        <v>0</v>
      </c>
      <c r="G149" s="120">
        <v>1597.2611857847912</v>
      </c>
      <c r="H149" s="120">
        <v>1365.32</v>
      </c>
      <c r="I149" s="120">
        <v>231.94</v>
      </c>
      <c r="J149" s="120">
        <v>66518.789999999994</v>
      </c>
      <c r="K149" s="120">
        <v>67605.08</v>
      </c>
      <c r="Z149" s="119">
        <v>49948</v>
      </c>
    </row>
    <row r="150" spans="2:26" ht="18" customHeight="1" x14ac:dyDescent="0.25">
      <c r="B150" s="118">
        <v>136</v>
      </c>
      <c r="C150" s="119">
        <v>49966</v>
      </c>
      <c r="D150" s="120">
        <v>66518.789999999994</v>
      </c>
      <c r="E150" s="120">
        <v>1597.2611857847912</v>
      </c>
      <c r="F150" s="120">
        <v>0</v>
      </c>
      <c r="G150" s="120">
        <v>1597.2611857847912</v>
      </c>
      <c r="H150" s="120">
        <v>1369.99</v>
      </c>
      <c r="I150" s="120">
        <v>227.27</v>
      </c>
      <c r="J150" s="120">
        <v>65148.800000000003</v>
      </c>
      <c r="K150" s="120">
        <v>67832.350000000006</v>
      </c>
      <c r="Z150" s="119">
        <v>49979</v>
      </c>
    </row>
    <row r="151" spans="2:26" ht="18" customHeight="1" x14ac:dyDescent="0.25">
      <c r="B151" s="118">
        <v>137</v>
      </c>
      <c r="C151" s="119">
        <v>49997</v>
      </c>
      <c r="D151" s="120">
        <v>65148.800000000003</v>
      </c>
      <c r="E151" s="120">
        <v>1597.2611857847912</v>
      </c>
      <c r="F151" s="120">
        <v>0</v>
      </c>
      <c r="G151" s="120">
        <v>1597.2611857847912</v>
      </c>
      <c r="H151" s="120">
        <v>1374.67</v>
      </c>
      <c r="I151" s="120">
        <v>222.59</v>
      </c>
      <c r="J151" s="120">
        <v>63774.13</v>
      </c>
      <c r="K151" s="120">
        <v>68054.94</v>
      </c>
      <c r="Z151" s="119">
        <v>50009</v>
      </c>
    </row>
    <row r="152" spans="2:26" ht="18" customHeight="1" x14ac:dyDescent="0.25">
      <c r="B152" s="118">
        <v>138</v>
      </c>
      <c r="C152" s="119">
        <v>50027</v>
      </c>
      <c r="D152" s="120">
        <v>63774.13</v>
      </c>
      <c r="E152" s="120">
        <v>1597.2611857847912</v>
      </c>
      <c r="F152" s="120">
        <v>0</v>
      </c>
      <c r="G152" s="120">
        <v>1597.2611857847912</v>
      </c>
      <c r="H152" s="120">
        <v>1379.37</v>
      </c>
      <c r="I152" s="120">
        <v>217.89</v>
      </c>
      <c r="J152" s="120">
        <v>62394.76</v>
      </c>
      <c r="K152" s="120">
        <v>68272.83</v>
      </c>
      <c r="Z152" s="119">
        <v>50040</v>
      </c>
    </row>
    <row r="153" spans="2:26" ht="18" customHeight="1" x14ac:dyDescent="0.25">
      <c r="B153" s="118">
        <v>139</v>
      </c>
      <c r="C153" s="119">
        <v>50058</v>
      </c>
      <c r="D153" s="120">
        <v>62394.76</v>
      </c>
      <c r="E153" s="120">
        <v>1597.2611857847912</v>
      </c>
      <c r="F153" s="120">
        <v>0</v>
      </c>
      <c r="G153" s="120">
        <v>1597.2611857847912</v>
      </c>
      <c r="H153" s="120">
        <v>1384.08</v>
      </c>
      <c r="I153" s="120">
        <v>213.18</v>
      </c>
      <c r="J153" s="120">
        <v>61010.68</v>
      </c>
      <c r="K153" s="120">
        <v>68486.009999999995</v>
      </c>
      <c r="Z153" s="119">
        <v>50071</v>
      </c>
    </row>
    <row r="154" spans="2:26" ht="18" customHeight="1" x14ac:dyDescent="0.25">
      <c r="B154" s="118">
        <v>140</v>
      </c>
      <c r="C154" s="119">
        <v>50089</v>
      </c>
      <c r="D154" s="120">
        <v>61010.68</v>
      </c>
      <c r="E154" s="120">
        <v>1597.2611857847912</v>
      </c>
      <c r="F154" s="120">
        <v>0</v>
      </c>
      <c r="G154" s="120">
        <v>1597.2611857847912</v>
      </c>
      <c r="H154" s="120">
        <v>1388.81</v>
      </c>
      <c r="I154" s="120">
        <v>208.45</v>
      </c>
      <c r="J154" s="120">
        <v>59621.88</v>
      </c>
      <c r="K154" s="120">
        <v>68694.459999999992</v>
      </c>
      <c r="Z154" s="119">
        <v>50099</v>
      </c>
    </row>
    <row r="155" spans="2:26" ht="18" customHeight="1" x14ac:dyDescent="0.25">
      <c r="B155" s="118">
        <v>141</v>
      </c>
      <c r="C155" s="119">
        <v>50117</v>
      </c>
      <c r="D155" s="120">
        <v>59621.88</v>
      </c>
      <c r="E155" s="120">
        <v>1597.2611857847912</v>
      </c>
      <c r="F155" s="120">
        <v>0</v>
      </c>
      <c r="G155" s="120">
        <v>1597.2611857847912</v>
      </c>
      <c r="H155" s="120">
        <v>1393.55</v>
      </c>
      <c r="I155" s="120">
        <v>203.71</v>
      </c>
      <c r="J155" s="120">
        <v>58228.32</v>
      </c>
      <c r="K155" s="120">
        <v>68898.17</v>
      </c>
      <c r="Z155" s="119">
        <v>50130</v>
      </c>
    </row>
    <row r="156" spans="2:26" ht="18" customHeight="1" x14ac:dyDescent="0.25">
      <c r="B156" s="118">
        <v>142</v>
      </c>
      <c r="C156" s="119">
        <v>50148</v>
      </c>
      <c r="D156" s="120">
        <v>58228.32</v>
      </c>
      <c r="E156" s="120">
        <v>1597.2611857847912</v>
      </c>
      <c r="F156" s="120">
        <v>0</v>
      </c>
      <c r="G156" s="120">
        <v>1597.2611857847912</v>
      </c>
      <c r="H156" s="120">
        <v>1398.31</v>
      </c>
      <c r="I156" s="120">
        <v>198.95</v>
      </c>
      <c r="J156" s="120">
        <v>56830.01</v>
      </c>
      <c r="K156" s="120">
        <v>69097.119999999995</v>
      </c>
      <c r="Z156" s="119">
        <v>50160</v>
      </c>
    </row>
    <row r="157" spans="2:26" ht="18" customHeight="1" x14ac:dyDescent="0.25">
      <c r="B157" s="118">
        <v>143</v>
      </c>
      <c r="C157" s="119">
        <v>50178</v>
      </c>
      <c r="D157" s="120">
        <v>56830.01</v>
      </c>
      <c r="E157" s="120">
        <v>1597.2611857847912</v>
      </c>
      <c r="F157" s="120">
        <v>0</v>
      </c>
      <c r="G157" s="120">
        <v>1597.2611857847912</v>
      </c>
      <c r="H157" s="120">
        <v>1403.09</v>
      </c>
      <c r="I157" s="120">
        <v>194.17</v>
      </c>
      <c r="J157" s="120">
        <v>55426.92</v>
      </c>
      <c r="K157" s="120">
        <v>69291.289999999994</v>
      </c>
      <c r="Z157" s="119">
        <v>50191</v>
      </c>
    </row>
    <row r="158" spans="2:26" ht="18" customHeight="1" x14ac:dyDescent="0.25">
      <c r="B158" s="118">
        <v>144</v>
      </c>
      <c r="C158" s="119">
        <v>50209</v>
      </c>
      <c r="D158" s="120">
        <v>55426.92</v>
      </c>
      <c r="E158" s="120">
        <v>1597.2611857847912</v>
      </c>
      <c r="F158" s="120">
        <v>0</v>
      </c>
      <c r="G158" s="120">
        <v>1597.2611857847912</v>
      </c>
      <c r="H158" s="120">
        <v>1407.88</v>
      </c>
      <c r="I158" s="120">
        <v>189.38</v>
      </c>
      <c r="J158" s="120">
        <v>54019.03</v>
      </c>
      <c r="K158" s="120">
        <v>69480.67</v>
      </c>
      <c r="Z158" s="119">
        <v>50221</v>
      </c>
    </row>
    <row r="159" spans="2:26" ht="18" customHeight="1" x14ac:dyDescent="0.25">
      <c r="B159" s="118">
        <v>145</v>
      </c>
      <c r="C159" s="119">
        <v>50239</v>
      </c>
      <c r="D159" s="120">
        <v>54019.03</v>
      </c>
      <c r="E159" s="120">
        <v>1597.2611857847912</v>
      </c>
      <c r="F159" s="120">
        <v>0</v>
      </c>
      <c r="G159" s="120">
        <v>1597.2611857847912</v>
      </c>
      <c r="H159" s="120">
        <v>1412.69</v>
      </c>
      <c r="I159" s="120">
        <v>184.57</v>
      </c>
      <c r="J159" s="120">
        <v>52606.33</v>
      </c>
      <c r="K159" s="120">
        <v>69665.240000000005</v>
      </c>
      <c r="Z159" s="119">
        <v>50252</v>
      </c>
    </row>
    <row r="160" spans="2:26" ht="18" customHeight="1" x14ac:dyDescent="0.25">
      <c r="B160" s="118">
        <v>146</v>
      </c>
      <c r="C160" s="119">
        <v>50270</v>
      </c>
      <c r="D160" s="120">
        <v>52606.33</v>
      </c>
      <c r="E160" s="120">
        <v>1597.2611857847912</v>
      </c>
      <c r="F160" s="120">
        <v>0</v>
      </c>
      <c r="G160" s="120">
        <v>1597.2611857847912</v>
      </c>
      <c r="H160" s="120">
        <v>1417.52</v>
      </c>
      <c r="I160" s="120">
        <v>179.74</v>
      </c>
      <c r="J160" s="120">
        <v>51188.81</v>
      </c>
      <c r="K160" s="120">
        <v>69844.98000000001</v>
      </c>
      <c r="Z160" s="119">
        <v>50283</v>
      </c>
    </row>
    <row r="161" spans="2:26" ht="18" customHeight="1" x14ac:dyDescent="0.25">
      <c r="B161" s="118">
        <v>147</v>
      </c>
      <c r="C161" s="119">
        <v>50301</v>
      </c>
      <c r="D161" s="120">
        <v>51188.81</v>
      </c>
      <c r="E161" s="120">
        <v>1597.2611857847912</v>
      </c>
      <c r="F161" s="120">
        <v>0</v>
      </c>
      <c r="G161" s="120">
        <v>1597.2611857847912</v>
      </c>
      <c r="H161" s="120">
        <v>1422.36</v>
      </c>
      <c r="I161" s="120">
        <v>174.9</v>
      </c>
      <c r="J161" s="120">
        <v>49766.45</v>
      </c>
      <c r="K161" s="120">
        <v>70019.88</v>
      </c>
      <c r="Z161" s="119">
        <v>50313</v>
      </c>
    </row>
    <row r="162" spans="2:26" ht="18" customHeight="1" x14ac:dyDescent="0.25">
      <c r="B162" s="118">
        <v>148</v>
      </c>
      <c r="C162" s="119">
        <v>50331</v>
      </c>
      <c r="D162" s="120">
        <v>49766.45</v>
      </c>
      <c r="E162" s="120">
        <v>1597.2611857847912</v>
      </c>
      <c r="F162" s="120">
        <v>0</v>
      </c>
      <c r="G162" s="120">
        <v>1597.2611857847912</v>
      </c>
      <c r="H162" s="120">
        <v>1427.22</v>
      </c>
      <c r="I162" s="120">
        <v>170.04</v>
      </c>
      <c r="J162" s="120">
        <v>48339.22</v>
      </c>
      <c r="K162" s="120">
        <v>70189.919999999998</v>
      </c>
      <c r="Z162" s="119">
        <v>50344</v>
      </c>
    </row>
    <row r="163" spans="2:26" ht="18" customHeight="1" x14ac:dyDescent="0.25">
      <c r="B163" s="118">
        <v>149</v>
      </c>
      <c r="C163" s="119">
        <v>50362</v>
      </c>
      <c r="D163" s="120">
        <v>48339.22</v>
      </c>
      <c r="E163" s="120">
        <v>1597.2611857847912</v>
      </c>
      <c r="F163" s="120">
        <v>0</v>
      </c>
      <c r="G163" s="120">
        <v>1597.2611857847912</v>
      </c>
      <c r="H163" s="120">
        <v>1432.1</v>
      </c>
      <c r="I163" s="120">
        <v>165.16</v>
      </c>
      <c r="J163" s="120">
        <v>46907.12</v>
      </c>
      <c r="K163" s="120">
        <v>70355.08</v>
      </c>
      <c r="Z163" s="119">
        <v>50374</v>
      </c>
    </row>
    <row r="164" spans="2:26" ht="18" customHeight="1" x14ac:dyDescent="0.25">
      <c r="B164" s="118">
        <v>150</v>
      </c>
      <c r="C164" s="119">
        <v>50392</v>
      </c>
      <c r="D164" s="120">
        <v>46907.12</v>
      </c>
      <c r="E164" s="120">
        <v>1597.2611857847912</v>
      </c>
      <c r="F164" s="120">
        <v>0</v>
      </c>
      <c r="G164" s="120">
        <v>1597.2611857847912</v>
      </c>
      <c r="H164" s="120">
        <v>1436.99</v>
      </c>
      <c r="I164" s="120">
        <v>160.27000000000001</v>
      </c>
      <c r="J164" s="120">
        <v>45470.12</v>
      </c>
      <c r="K164" s="120">
        <v>70515.350000000006</v>
      </c>
      <c r="Z164" s="119">
        <v>50405</v>
      </c>
    </row>
    <row r="165" spans="2:26" ht="18" customHeight="1" x14ac:dyDescent="0.25">
      <c r="B165" s="118">
        <v>151</v>
      </c>
      <c r="C165" s="119">
        <v>50423</v>
      </c>
      <c r="D165" s="120">
        <v>45470.12</v>
      </c>
      <c r="E165" s="120">
        <v>1597.2611857847912</v>
      </c>
      <c r="F165" s="120">
        <v>0</v>
      </c>
      <c r="G165" s="120">
        <v>1597.2611857847912</v>
      </c>
      <c r="H165" s="120">
        <v>1441.9</v>
      </c>
      <c r="I165" s="120">
        <v>155.36000000000001</v>
      </c>
      <c r="J165" s="120">
        <v>44028.22</v>
      </c>
      <c r="K165" s="120">
        <v>70670.710000000006</v>
      </c>
      <c r="Z165" s="119">
        <v>50436</v>
      </c>
    </row>
    <row r="166" spans="2:26" ht="18" customHeight="1" x14ac:dyDescent="0.25">
      <c r="B166" s="118">
        <v>152</v>
      </c>
      <c r="C166" s="119">
        <v>50454</v>
      </c>
      <c r="D166" s="120">
        <v>44028.22</v>
      </c>
      <c r="E166" s="120">
        <v>1597.2611857847912</v>
      </c>
      <c r="F166" s="120">
        <v>0</v>
      </c>
      <c r="G166" s="120">
        <v>1597.2611857847912</v>
      </c>
      <c r="H166" s="120">
        <v>1446.83</v>
      </c>
      <c r="I166" s="120">
        <v>150.43</v>
      </c>
      <c r="J166" s="120">
        <v>42581.39</v>
      </c>
      <c r="K166" s="120">
        <v>70821.14</v>
      </c>
      <c r="Z166" s="119">
        <v>50464</v>
      </c>
    </row>
    <row r="167" spans="2:26" ht="18" customHeight="1" x14ac:dyDescent="0.25">
      <c r="B167" s="118">
        <v>153</v>
      </c>
      <c r="C167" s="119">
        <v>50482</v>
      </c>
      <c r="D167" s="120">
        <v>42581.39</v>
      </c>
      <c r="E167" s="120">
        <v>1597.2611857847912</v>
      </c>
      <c r="F167" s="120">
        <v>0</v>
      </c>
      <c r="G167" s="120">
        <v>1597.2611857847912</v>
      </c>
      <c r="H167" s="120">
        <v>1451.77</v>
      </c>
      <c r="I167" s="120">
        <v>145.49</v>
      </c>
      <c r="J167" s="120">
        <v>41129.61</v>
      </c>
      <c r="K167" s="120">
        <v>70966.63</v>
      </c>
      <c r="Z167" s="119">
        <v>50495</v>
      </c>
    </row>
    <row r="168" spans="2:26" ht="18" customHeight="1" x14ac:dyDescent="0.25">
      <c r="B168" s="118">
        <v>154</v>
      </c>
      <c r="C168" s="119">
        <v>50513</v>
      </c>
      <c r="D168" s="120">
        <v>41129.61</v>
      </c>
      <c r="E168" s="120">
        <v>1597.2611857847912</v>
      </c>
      <c r="F168" s="120">
        <v>0</v>
      </c>
      <c r="G168" s="120">
        <v>1597.2611857847912</v>
      </c>
      <c r="H168" s="120">
        <v>1456.73</v>
      </c>
      <c r="I168" s="120">
        <v>140.53</v>
      </c>
      <c r="J168" s="120">
        <v>39672.879999999997</v>
      </c>
      <c r="K168" s="120">
        <v>71107.16</v>
      </c>
      <c r="Z168" s="119">
        <v>50525</v>
      </c>
    </row>
    <row r="169" spans="2:26" ht="18" customHeight="1" x14ac:dyDescent="0.25">
      <c r="B169" s="118">
        <v>155</v>
      </c>
      <c r="C169" s="119">
        <v>50543</v>
      </c>
      <c r="D169" s="120">
        <v>39672.879999999997</v>
      </c>
      <c r="E169" s="120">
        <v>1597.2611857847912</v>
      </c>
      <c r="F169" s="120">
        <v>0</v>
      </c>
      <c r="G169" s="120">
        <v>1597.2611857847912</v>
      </c>
      <c r="H169" s="120">
        <v>1461.71</v>
      </c>
      <c r="I169" s="120">
        <v>135.55000000000001</v>
      </c>
      <c r="J169" s="120">
        <v>38211.160000000003</v>
      </c>
      <c r="K169" s="120">
        <v>71242.710000000006</v>
      </c>
      <c r="Z169" s="119">
        <v>50556</v>
      </c>
    </row>
    <row r="170" spans="2:26" ht="18" customHeight="1" x14ac:dyDescent="0.25">
      <c r="B170" s="118">
        <v>156</v>
      </c>
      <c r="C170" s="119">
        <v>50574</v>
      </c>
      <c r="D170" s="120">
        <v>38211.160000000003</v>
      </c>
      <c r="E170" s="120">
        <v>1597.2611857847912</v>
      </c>
      <c r="F170" s="120">
        <v>0</v>
      </c>
      <c r="G170" s="120">
        <v>1597.2611857847912</v>
      </c>
      <c r="H170" s="120">
        <v>1466.71</v>
      </c>
      <c r="I170" s="120">
        <v>130.55000000000001</v>
      </c>
      <c r="J170" s="120">
        <v>36744.46</v>
      </c>
      <c r="K170" s="120">
        <v>71373.260000000009</v>
      </c>
      <c r="Z170" s="119">
        <v>50586</v>
      </c>
    </row>
    <row r="171" spans="2:26" ht="18" customHeight="1" x14ac:dyDescent="0.25">
      <c r="B171" s="118">
        <v>157</v>
      </c>
      <c r="C171" s="119">
        <v>50604</v>
      </c>
      <c r="D171" s="120">
        <v>36744.46</v>
      </c>
      <c r="E171" s="120">
        <v>1597.2611857847912</v>
      </c>
      <c r="F171" s="120">
        <v>0</v>
      </c>
      <c r="G171" s="120">
        <v>1597.2611857847912</v>
      </c>
      <c r="H171" s="120">
        <v>1471.72</v>
      </c>
      <c r="I171" s="120">
        <v>125.54</v>
      </c>
      <c r="J171" s="120">
        <v>35272.74</v>
      </c>
      <c r="K171" s="120">
        <v>71498.8</v>
      </c>
      <c r="Z171" s="119">
        <v>50617</v>
      </c>
    </row>
    <row r="172" spans="2:26" ht="18" customHeight="1" x14ac:dyDescent="0.25">
      <c r="B172" s="118">
        <v>158</v>
      </c>
      <c r="C172" s="119">
        <v>50635</v>
      </c>
      <c r="D172" s="120">
        <v>35272.74</v>
      </c>
      <c r="E172" s="120">
        <v>1597.2611857847912</v>
      </c>
      <c r="F172" s="120">
        <v>0</v>
      </c>
      <c r="G172" s="120">
        <v>1597.2611857847912</v>
      </c>
      <c r="H172" s="120">
        <v>1476.74</v>
      </c>
      <c r="I172" s="120">
        <v>120.52</v>
      </c>
      <c r="J172" s="120">
        <v>33795.99</v>
      </c>
      <c r="K172" s="120">
        <v>71619.320000000007</v>
      </c>
      <c r="Z172" s="119">
        <v>50648</v>
      </c>
    </row>
    <row r="173" spans="2:26" ht="18" customHeight="1" x14ac:dyDescent="0.25">
      <c r="B173" s="118">
        <v>159</v>
      </c>
      <c r="C173" s="119">
        <v>50666</v>
      </c>
      <c r="D173" s="120">
        <v>33795.99</v>
      </c>
      <c r="E173" s="120">
        <v>1597.2611857847912</v>
      </c>
      <c r="F173" s="120">
        <v>0</v>
      </c>
      <c r="G173" s="120">
        <v>1597.2611857847912</v>
      </c>
      <c r="H173" s="120">
        <v>1481.79</v>
      </c>
      <c r="I173" s="120">
        <v>115.47</v>
      </c>
      <c r="J173" s="120">
        <v>32314.2</v>
      </c>
      <c r="K173" s="120">
        <v>71734.790000000008</v>
      </c>
      <c r="Z173" s="119">
        <v>50678</v>
      </c>
    </row>
    <row r="174" spans="2:26" ht="18" customHeight="1" x14ac:dyDescent="0.25">
      <c r="B174" s="118">
        <v>160</v>
      </c>
      <c r="C174" s="119">
        <v>50696</v>
      </c>
      <c r="D174" s="120">
        <v>32314.2</v>
      </c>
      <c r="E174" s="120">
        <v>1597.2611857847912</v>
      </c>
      <c r="F174" s="120">
        <v>0</v>
      </c>
      <c r="G174" s="120">
        <v>1597.2611857847912</v>
      </c>
      <c r="H174" s="120">
        <v>1486.85</v>
      </c>
      <c r="I174" s="120">
        <v>110.41</v>
      </c>
      <c r="J174" s="120">
        <v>30827.35</v>
      </c>
      <c r="K174" s="120">
        <v>71845.200000000012</v>
      </c>
      <c r="Z174" s="119">
        <v>50709</v>
      </c>
    </row>
    <row r="175" spans="2:26" ht="18" customHeight="1" x14ac:dyDescent="0.25">
      <c r="B175" s="118">
        <v>161</v>
      </c>
      <c r="C175" s="119">
        <v>50727</v>
      </c>
      <c r="D175" s="120">
        <v>30827.35</v>
      </c>
      <c r="E175" s="120">
        <v>1597.2611857847912</v>
      </c>
      <c r="F175" s="120">
        <v>0</v>
      </c>
      <c r="G175" s="120">
        <v>1597.2611857847912</v>
      </c>
      <c r="H175" s="120">
        <v>1491.93</v>
      </c>
      <c r="I175" s="120">
        <v>105.33</v>
      </c>
      <c r="J175" s="120">
        <v>29335.41</v>
      </c>
      <c r="K175" s="120">
        <v>71950.530000000013</v>
      </c>
      <c r="Z175" s="119">
        <v>50739</v>
      </c>
    </row>
    <row r="176" spans="2:26" ht="18" customHeight="1" x14ac:dyDescent="0.25">
      <c r="B176" s="118">
        <v>162</v>
      </c>
      <c r="C176" s="119">
        <v>50757</v>
      </c>
      <c r="D176" s="120">
        <v>29335.41</v>
      </c>
      <c r="E176" s="120">
        <v>1597.2611857847912</v>
      </c>
      <c r="F176" s="120">
        <v>0</v>
      </c>
      <c r="G176" s="120">
        <v>1597.2611857847912</v>
      </c>
      <c r="H176" s="120">
        <v>1497.03</v>
      </c>
      <c r="I176" s="120">
        <v>100.23</v>
      </c>
      <c r="J176" s="120">
        <v>27838.38</v>
      </c>
      <c r="K176" s="120">
        <v>72050.760000000009</v>
      </c>
      <c r="Z176" s="119">
        <v>50770</v>
      </c>
    </row>
    <row r="177" spans="2:26" ht="18" customHeight="1" x14ac:dyDescent="0.25">
      <c r="B177" s="118">
        <v>163</v>
      </c>
      <c r="C177" s="119">
        <v>50788</v>
      </c>
      <c r="D177" s="120">
        <v>27838.38</v>
      </c>
      <c r="E177" s="120">
        <v>1597.2611857847912</v>
      </c>
      <c r="F177" s="120">
        <v>0</v>
      </c>
      <c r="G177" s="120">
        <v>1597.2611857847912</v>
      </c>
      <c r="H177" s="120">
        <v>1502.15</v>
      </c>
      <c r="I177" s="120">
        <v>95.11</v>
      </c>
      <c r="J177" s="120">
        <v>26336.240000000002</v>
      </c>
      <c r="K177" s="120">
        <v>72145.87000000001</v>
      </c>
      <c r="Z177" s="119">
        <v>50801</v>
      </c>
    </row>
    <row r="178" spans="2:26" ht="18" customHeight="1" x14ac:dyDescent="0.25">
      <c r="B178" s="118">
        <v>164</v>
      </c>
      <c r="C178" s="119">
        <v>50819</v>
      </c>
      <c r="D178" s="120">
        <v>26336.240000000002</v>
      </c>
      <c r="E178" s="120">
        <v>1597.2611857847912</v>
      </c>
      <c r="F178" s="120">
        <v>0</v>
      </c>
      <c r="G178" s="120">
        <v>1597.2611857847912</v>
      </c>
      <c r="H178" s="120">
        <v>1507.28</v>
      </c>
      <c r="I178" s="120">
        <v>89.98</v>
      </c>
      <c r="J178" s="120">
        <v>24828.959999999999</v>
      </c>
      <c r="K178" s="120">
        <v>72235.850000000006</v>
      </c>
      <c r="Z178" s="119">
        <v>50829</v>
      </c>
    </row>
    <row r="179" spans="2:26" ht="18" customHeight="1" x14ac:dyDescent="0.25">
      <c r="B179" s="118">
        <v>165</v>
      </c>
      <c r="C179" s="119">
        <v>50847</v>
      </c>
      <c r="D179" s="120">
        <v>24828.959999999999</v>
      </c>
      <c r="E179" s="120">
        <v>1597.2611857847912</v>
      </c>
      <c r="F179" s="120">
        <v>0</v>
      </c>
      <c r="G179" s="120">
        <v>1597.2611857847912</v>
      </c>
      <c r="H179" s="120">
        <v>1512.43</v>
      </c>
      <c r="I179" s="120">
        <v>84.83</v>
      </c>
      <c r="J179" s="120">
        <v>23316.53</v>
      </c>
      <c r="K179" s="120">
        <v>72320.680000000008</v>
      </c>
      <c r="Z179" s="119">
        <v>50860</v>
      </c>
    </row>
    <row r="180" spans="2:26" ht="18" customHeight="1" x14ac:dyDescent="0.25">
      <c r="B180" s="118">
        <v>166</v>
      </c>
      <c r="C180" s="119">
        <v>50878</v>
      </c>
      <c r="D180" s="120">
        <v>23316.53</v>
      </c>
      <c r="E180" s="120">
        <v>1597.2611857847912</v>
      </c>
      <c r="F180" s="120">
        <v>0</v>
      </c>
      <c r="G180" s="120">
        <v>1597.2611857847912</v>
      </c>
      <c r="H180" s="120">
        <v>1517.6</v>
      </c>
      <c r="I180" s="120">
        <v>79.66</v>
      </c>
      <c r="J180" s="120">
        <v>21798.93</v>
      </c>
      <c r="K180" s="120">
        <v>72400.340000000011</v>
      </c>
      <c r="Z180" s="119">
        <v>50890</v>
      </c>
    </row>
    <row r="181" spans="2:26" ht="18" customHeight="1" x14ac:dyDescent="0.25">
      <c r="B181" s="118">
        <v>167</v>
      </c>
      <c r="C181" s="119">
        <v>50908</v>
      </c>
      <c r="D181" s="120">
        <v>21798.93</v>
      </c>
      <c r="E181" s="120">
        <v>1597.2611857847912</v>
      </c>
      <c r="F181" s="120">
        <v>0</v>
      </c>
      <c r="G181" s="120">
        <v>1597.2611857847912</v>
      </c>
      <c r="H181" s="120">
        <v>1522.78</v>
      </c>
      <c r="I181" s="120">
        <v>74.48</v>
      </c>
      <c r="J181" s="120">
        <v>20276.150000000001</v>
      </c>
      <c r="K181" s="120">
        <v>72474.820000000007</v>
      </c>
      <c r="Z181" s="119">
        <v>50921</v>
      </c>
    </row>
    <row r="182" spans="2:26" ht="18" customHeight="1" x14ac:dyDescent="0.25">
      <c r="B182" s="118">
        <v>168</v>
      </c>
      <c r="C182" s="119">
        <v>50939</v>
      </c>
      <c r="D182" s="120">
        <v>20276.150000000001</v>
      </c>
      <c r="E182" s="120">
        <v>1597.2611857847912</v>
      </c>
      <c r="F182" s="120">
        <v>0</v>
      </c>
      <c r="G182" s="120">
        <v>1597.2611857847912</v>
      </c>
      <c r="H182" s="120">
        <v>1527.98</v>
      </c>
      <c r="I182" s="120">
        <v>69.28</v>
      </c>
      <c r="J182" s="120">
        <v>18748.169999999998</v>
      </c>
      <c r="K182" s="120">
        <v>72544.100000000006</v>
      </c>
      <c r="Z182" s="119">
        <v>50951</v>
      </c>
    </row>
    <row r="183" spans="2:26" ht="18" customHeight="1" x14ac:dyDescent="0.25">
      <c r="B183" s="118">
        <v>169</v>
      </c>
      <c r="C183" s="119">
        <v>50969</v>
      </c>
      <c r="D183" s="120">
        <v>18748.169999999998</v>
      </c>
      <c r="E183" s="120">
        <v>1597.2611857847912</v>
      </c>
      <c r="F183" s="120">
        <v>0</v>
      </c>
      <c r="G183" s="120">
        <v>1597.2611857847912</v>
      </c>
      <c r="H183" s="120">
        <v>1533.2</v>
      </c>
      <c r="I183" s="120">
        <v>64.06</v>
      </c>
      <c r="J183" s="120">
        <v>17214.96</v>
      </c>
      <c r="K183" s="120">
        <v>72608.160000000003</v>
      </c>
      <c r="Z183" s="119">
        <v>50982</v>
      </c>
    </row>
    <row r="184" spans="2:26" ht="18" customHeight="1" x14ac:dyDescent="0.25">
      <c r="B184" s="118">
        <v>170</v>
      </c>
      <c r="C184" s="119">
        <v>51000</v>
      </c>
      <c r="D184" s="120">
        <v>17214.96</v>
      </c>
      <c r="E184" s="120">
        <v>1597.2611857847912</v>
      </c>
      <c r="F184" s="120">
        <v>0</v>
      </c>
      <c r="G184" s="120">
        <v>1597.2611857847912</v>
      </c>
      <c r="H184" s="120">
        <v>1538.44</v>
      </c>
      <c r="I184" s="120">
        <v>58.82</v>
      </c>
      <c r="J184" s="120">
        <v>15676.52</v>
      </c>
      <c r="K184" s="120">
        <v>72666.98000000001</v>
      </c>
      <c r="Z184" s="119">
        <v>51013</v>
      </c>
    </row>
    <row r="185" spans="2:26" ht="18" customHeight="1" x14ac:dyDescent="0.25">
      <c r="B185" s="118">
        <v>171</v>
      </c>
      <c r="C185" s="119">
        <v>51031</v>
      </c>
      <c r="D185" s="120">
        <v>15676.52</v>
      </c>
      <c r="E185" s="120">
        <v>1597.2611857847912</v>
      </c>
      <c r="F185" s="120">
        <v>0</v>
      </c>
      <c r="G185" s="120">
        <v>1597.2611857847912</v>
      </c>
      <c r="H185" s="120">
        <v>1543.7</v>
      </c>
      <c r="I185" s="120">
        <v>53.56</v>
      </c>
      <c r="J185" s="120">
        <v>14132.82</v>
      </c>
      <c r="K185" s="120">
        <v>72720.540000000008</v>
      </c>
      <c r="Z185" s="119">
        <v>51043</v>
      </c>
    </row>
    <row r="186" spans="2:26" ht="18" customHeight="1" x14ac:dyDescent="0.25">
      <c r="B186" s="118">
        <v>172</v>
      </c>
      <c r="C186" s="119">
        <v>51061</v>
      </c>
      <c r="D186" s="120">
        <v>14132.82</v>
      </c>
      <c r="E186" s="120">
        <v>1597.2611857847912</v>
      </c>
      <c r="F186" s="120">
        <v>0</v>
      </c>
      <c r="G186" s="120">
        <v>1597.2611857847912</v>
      </c>
      <c r="H186" s="120">
        <v>1548.97</v>
      </c>
      <c r="I186" s="120">
        <v>48.29</v>
      </c>
      <c r="J186" s="120">
        <v>12583.84</v>
      </c>
      <c r="K186" s="120">
        <v>72768.83</v>
      </c>
      <c r="Z186" s="119">
        <v>51074</v>
      </c>
    </row>
    <row r="187" spans="2:26" ht="18" customHeight="1" x14ac:dyDescent="0.25">
      <c r="B187" s="118">
        <v>173</v>
      </c>
      <c r="C187" s="119">
        <v>51092</v>
      </c>
      <c r="D187" s="120">
        <v>12583.84</v>
      </c>
      <c r="E187" s="120">
        <v>1597.2611857847912</v>
      </c>
      <c r="F187" s="120">
        <v>0</v>
      </c>
      <c r="G187" s="120">
        <v>1597.2611857847912</v>
      </c>
      <c r="H187" s="120">
        <v>1554.27</v>
      </c>
      <c r="I187" s="120">
        <v>42.99</v>
      </c>
      <c r="J187" s="120">
        <v>11029.58</v>
      </c>
      <c r="K187" s="120">
        <v>72811.820000000007</v>
      </c>
      <c r="Z187" s="119">
        <v>51104</v>
      </c>
    </row>
    <row r="188" spans="2:26" ht="18" customHeight="1" x14ac:dyDescent="0.25">
      <c r="B188" s="118">
        <v>174</v>
      </c>
      <c r="C188" s="119">
        <v>51122</v>
      </c>
      <c r="D188" s="120">
        <v>11029.58</v>
      </c>
      <c r="E188" s="120">
        <v>1597.2611857847912</v>
      </c>
      <c r="F188" s="120">
        <v>0</v>
      </c>
      <c r="G188" s="120">
        <v>1597.2611857847912</v>
      </c>
      <c r="H188" s="120">
        <v>1559.58</v>
      </c>
      <c r="I188" s="120">
        <v>37.68</v>
      </c>
      <c r="J188" s="120">
        <v>9470</v>
      </c>
      <c r="K188" s="120">
        <v>72849.5</v>
      </c>
      <c r="Z188" s="119">
        <v>51135</v>
      </c>
    </row>
    <row r="189" spans="2:26" ht="18" customHeight="1" x14ac:dyDescent="0.25">
      <c r="B189" s="118">
        <v>175</v>
      </c>
      <c r="C189" s="119">
        <v>51153</v>
      </c>
      <c r="D189" s="120">
        <v>9470</v>
      </c>
      <c r="E189" s="120">
        <v>1597.2611857847912</v>
      </c>
      <c r="F189" s="120">
        <v>0</v>
      </c>
      <c r="G189" s="120">
        <v>1597.2611857847912</v>
      </c>
      <c r="H189" s="120">
        <v>1564.9</v>
      </c>
      <c r="I189" s="120">
        <v>32.36</v>
      </c>
      <c r="J189" s="120">
        <v>7905.09</v>
      </c>
      <c r="K189" s="120">
        <v>72881.86</v>
      </c>
      <c r="Z189" s="119">
        <v>51166</v>
      </c>
    </row>
    <row r="190" spans="2:26" ht="18" customHeight="1" x14ac:dyDescent="0.25">
      <c r="B190" s="118">
        <v>176</v>
      </c>
      <c r="C190" s="119">
        <v>51184</v>
      </c>
      <c r="D190" s="120">
        <v>7905.09</v>
      </c>
      <c r="E190" s="120">
        <v>1597.2611857847912</v>
      </c>
      <c r="F190" s="120">
        <v>0</v>
      </c>
      <c r="G190" s="120">
        <v>1597.2611857847912</v>
      </c>
      <c r="H190" s="120">
        <v>1570.25</v>
      </c>
      <c r="I190" s="120">
        <v>27.01</v>
      </c>
      <c r="J190" s="120">
        <v>6334.84</v>
      </c>
      <c r="K190" s="120">
        <v>72908.87</v>
      </c>
      <c r="Z190" s="119">
        <v>51195</v>
      </c>
    </row>
    <row r="191" spans="2:26" ht="18" customHeight="1" x14ac:dyDescent="0.25">
      <c r="B191" s="118">
        <v>177</v>
      </c>
      <c r="C191" s="119">
        <v>51213</v>
      </c>
      <c r="D191" s="120">
        <v>6334.84</v>
      </c>
      <c r="E191" s="120">
        <v>1597.2611857847912</v>
      </c>
      <c r="F191" s="120">
        <v>0</v>
      </c>
      <c r="G191" s="120">
        <v>1597.2611857847912</v>
      </c>
      <c r="H191" s="120">
        <v>1575.62</v>
      </c>
      <c r="I191" s="120">
        <v>21.64</v>
      </c>
      <c r="J191" s="120">
        <v>4759.2299999999996</v>
      </c>
      <c r="K191" s="120">
        <v>72930.509999999995</v>
      </c>
      <c r="Z191" s="119">
        <v>51226</v>
      </c>
    </row>
    <row r="192" spans="2:26" ht="18" customHeight="1" x14ac:dyDescent="0.25">
      <c r="B192" s="118">
        <v>178</v>
      </c>
      <c r="C192" s="119">
        <v>51244</v>
      </c>
      <c r="D192" s="120">
        <v>4759.2299999999996</v>
      </c>
      <c r="E192" s="120">
        <v>1597.2611857847912</v>
      </c>
      <c r="F192" s="120">
        <v>0</v>
      </c>
      <c r="G192" s="120">
        <v>1597.2611857847912</v>
      </c>
      <c r="H192" s="120">
        <v>1581</v>
      </c>
      <c r="I192" s="120">
        <v>16.260000000000002</v>
      </c>
      <c r="J192" s="120">
        <v>3178.22</v>
      </c>
      <c r="K192" s="120">
        <v>72946.76999999999</v>
      </c>
      <c r="Z192" s="119">
        <v>51256</v>
      </c>
    </row>
    <row r="193" spans="2:26" ht="18" customHeight="1" x14ac:dyDescent="0.25">
      <c r="B193" s="118">
        <v>179</v>
      </c>
      <c r="C193" s="119">
        <v>51274</v>
      </c>
      <c r="D193" s="120">
        <v>3178.22</v>
      </c>
      <c r="E193" s="120">
        <v>1597.2611857847912</v>
      </c>
      <c r="F193" s="120">
        <v>0</v>
      </c>
      <c r="G193" s="120">
        <v>1597.2611857847912</v>
      </c>
      <c r="H193" s="120">
        <v>1586.4</v>
      </c>
      <c r="I193" s="120">
        <v>10.86</v>
      </c>
      <c r="J193" s="120">
        <v>1591.82</v>
      </c>
      <c r="K193" s="120">
        <v>72957.62999999999</v>
      </c>
      <c r="Z193" s="119">
        <v>51287</v>
      </c>
    </row>
    <row r="194" spans="2:26" ht="15" customHeight="1" x14ac:dyDescent="0.25">
      <c r="B194" s="118">
        <v>180</v>
      </c>
      <c r="C194" s="119">
        <v>51305</v>
      </c>
      <c r="D194" s="120">
        <v>1591.82</v>
      </c>
      <c r="E194" s="120">
        <v>1597.2611857847912</v>
      </c>
      <c r="F194" s="120">
        <v>0</v>
      </c>
      <c r="G194" s="120">
        <v>1597.2611857847912</v>
      </c>
      <c r="H194" s="120">
        <v>1591.82</v>
      </c>
      <c r="I194" s="120">
        <v>5.44</v>
      </c>
      <c r="J194" s="120">
        <v>0</v>
      </c>
      <c r="K194" s="120">
        <v>72963.069999999992</v>
      </c>
      <c r="Z194" s="119">
        <v>51317</v>
      </c>
    </row>
    <row r="195" spans="2:26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26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26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26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26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26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26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26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26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26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26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26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26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26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53" priority="3">
      <formula>$B14&lt;&gt;""</formula>
    </cfRule>
  </conditionalFormatting>
  <conditionalFormatting sqref="Z14">
    <cfRule type="expression" dxfId="52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0D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0D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0D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0D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0D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0D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0D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0D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0D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0D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0D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0D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0D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0D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0D00-00000E000000}">
      <formula1>0</formula1>
      <formula2>0</formula2>
    </dataValidation>
    <dataValidation allowBlank="1" showInputMessage="1" showErrorMessage="1" prompt="Total des intérêts calculé automatiquement" sqref="I9" xr:uid="{00000000-0002-0000-0D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0D00-000010000000}">
      <formula1>0</formula1>
      <formula2>0</formula2>
    </dataValidation>
    <dataValidation allowBlank="1" showInputMessage="1" showErrorMessage="1" prompt="Nombre prévu de paiements mis à jour automatiquement" sqref="I6" xr:uid="{00000000-0002-0000-0D00-000011000000}">
      <formula1>0</formula1>
      <formula2>0</formula2>
    </dataValidation>
    <dataValidation allowBlank="1" showInputMessage="1" showErrorMessage="1" prompt="Nombre de paiements mis à jour automatiquement" sqref="I7" xr:uid="{00000000-0002-0000-0D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0D00-000013000000}">
      <formula1>0</formula1>
      <formula2>0</formula2>
    </dataValidation>
    <dataValidation allowBlank="1" showInputMessage="1" showErrorMessage="1" prompt="Entrez le montant du prêt dans cette cellule" sqref="E5" xr:uid="{00000000-0002-0000-0D00-000014000000}">
      <formula1>0</formula1>
      <formula2>0</formula2>
    </dataValidation>
    <dataValidation allowBlank="1" showInputMessage="1" showErrorMessage="1" prompt="Entrez le taux d’intérêt annuel dans cette cellule" sqref="E6" xr:uid="{00000000-0002-0000-0D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0D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0D00-000017000000}">
      <formula1>0</formula1>
      <formula2>0</formula2>
    </dataValidation>
    <dataValidation allowBlank="1" showInputMessage="1" showErrorMessage="1" prompt="Entrez la date de début du prêt dans cette cellule" sqref="E9" xr:uid="{00000000-0002-0000-0D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0D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94"/>
  <sheetViews>
    <sheetView showGridLines="0" topLeftCell="A9" zoomScale="70" zoomScaleNormal="70" workbookViewId="0">
      <selection activeCell="A19" sqref="A19"/>
    </sheetView>
  </sheetViews>
  <sheetFormatPr baseColWidth="10" defaultColWidth="8.85546875" defaultRowHeight="15" x14ac:dyDescent="0.25"/>
  <cols>
    <col min="1" max="1" width="3.5703125" customWidth="1"/>
    <col min="2" max="2" width="17.855468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1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1:26" s="122" customFormat="1" ht="67.5" customHeight="1" x14ac:dyDescent="0.25">
      <c r="B2" s="123"/>
      <c r="C2" s="536" t="s">
        <v>305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1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1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1:26" s="117" customFormat="1" ht="24" customHeight="1" x14ac:dyDescent="0.25">
      <c r="B5" s="551" t="s">
        <v>287</v>
      </c>
      <c r="C5" s="552"/>
      <c r="D5" s="553"/>
      <c r="E5" s="131">
        <v>50000</v>
      </c>
      <c r="G5" s="555" t="s">
        <v>255</v>
      </c>
      <c r="H5" s="556"/>
      <c r="I5" s="542">
        <f>IF(OR(E5&lt;=0,E6&lt;=0,E7&lt;=0,E8&lt;=0),"", -PMT(E6/E8, (E7*E8)-E11, E5))</f>
        <v>719.90466675762673</v>
      </c>
      <c r="J5" s="543"/>
      <c r="K5" s="543"/>
      <c r="Z5" s="130"/>
    </row>
    <row r="6" spans="1:26" s="117" customFormat="1" ht="24" customHeight="1" x14ac:dyDescent="0.25">
      <c r="B6" s="546" t="s">
        <v>288</v>
      </c>
      <c r="C6" s="547"/>
      <c r="D6" s="548"/>
      <c r="E6" s="133">
        <v>3.5999999999999997E-2</v>
      </c>
      <c r="G6" s="538" t="s">
        <v>289</v>
      </c>
      <c r="H6" s="539"/>
      <c r="I6" s="544">
        <f>ROUND(IF(AND(E7&gt;0,E8&gt;0),E7*E8,""),0)</f>
        <v>84</v>
      </c>
      <c r="J6" s="545"/>
      <c r="K6" s="545"/>
      <c r="Z6" s="130"/>
    </row>
    <row r="7" spans="1:26" s="117" customFormat="1" ht="24" customHeight="1" x14ac:dyDescent="0.25">
      <c r="B7" s="546" t="s">
        <v>290</v>
      </c>
      <c r="C7" s="547"/>
      <c r="D7" s="548"/>
      <c r="E7" s="134">
        <v>7</v>
      </c>
      <c r="G7" s="538" t="s">
        <v>291</v>
      </c>
      <c r="H7" s="539"/>
      <c r="I7" s="544">
        <f>I6</f>
        <v>84</v>
      </c>
      <c r="J7" s="545"/>
      <c r="K7" s="545"/>
      <c r="Z7" s="130"/>
    </row>
    <row r="8" spans="1:26" s="117" customFormat="1" ht="24" customHeight="1" x14ac:dyDescent="0.25">
      <c r="B8" s="546" t="s">
        <v>292</v>
      </c>
      <c r="C8" s="547"/>
      <c r="D8" s="548"/>
      <c r="E8" s="134">
        <v>12</v>
      </c>
      <c r="G8" s="538" t="s">
        <v>293</v>
      </c>
      <c r="H8" s="539"/>
      <c r="I8" s="544">
        <f>IF(I7="", "", I7*E12)</f>
        <v>0</v>
      </c>
      <c r="J8" s="545"/>
      <c r="K8" s="545"/>
      <c r="Z8" s="130"/>
    </row>
    <row r="9" spans="1:26" s="117" customFormat="1" ht="24" customHeight="1" x14ac:dyDescent="0.25">
      <c r="B9" s="557" t="s">
        <v>294</v>
      </c>
      <c r="C9" s="547"/>
      <c r="D9" s="135"/>
      <c r="E9" s="136">
        <v>45911</v>
      </c>
      <c r="G9" s="538" t="s">
        <v>295</v>
      </c>
      <c r="H9" s="539"/>
      <c r="I9" s="554">
        <f>IF(I7="","",SUM(_xlfn.ANCHORARRAY(I15)))</f>
        <v>7052.5599999999949</v>
      </c>
      <c r="J9" s="545"/>
      <c r="K9" s="545"/>
      <c r="Z9" s="130"/>
    </row>
    <row r="10" spans="1:26" s="117" customFormat="1" ht="24" customHeight="1" x14ac:dyDescent="0.25">
      <c r="C10" s="137"/>
      <c r="D10" s="121"/>
      <c r="E10" s="121"/>
      <c r="F10" s="138"/>
      <c r="G10" s="564" t="s">
        <v>247</v>
      </c>
      <c r="H10" s="565"/>
      <c r="I10" s="566">
        <f>IF(I7="","",SUM(_xlfn.ANCHORARRAY(G15)))</f>
        <v>57052.564007094828</v>
      </c>
      <c r="J10" s="567"/>
      <c r="K10" s="567"/>
      <c r="Z10" s="130"/>
    </row>
    <row r="11" spans="1:26" s="117" customFormat="1" ht="24" customHeight="1" x14ac:dyDescent="0.25">
      <c r="B11" s="558" t="s">
        <v>248</v>
      </c>
      <c r="C11" s="569"/>
      <c r="D11" s="569"/>
      <c r="E11" s="140">
        <v>6</v>
      </c>
      <c r="F11" s="138"/>
      <c r="G11" s="187"/>
      <c r="H11" s="187"/>
      <c r="I11" s="187"/>
      <c r="J11" s="187"/>
      <c r="K11" s="187"/>
      <c r="Z11" s="130"/>
    </row>
    <row r="12" spans="1:26" s="117" customFormat="1" ht="24" customHeight="1" x14ac:dyDescent="0.25">
      <c r="B12" s="558" t="s">
        <v>304</v>
      </c>
      <c r="C12" s="569"/>
      <c r="D12" s="569"/>
      <c r="E12" s="141">
        <v>0</v>
      </c>
      <c r="F12" s="138"/>
      <c r="G12" s="560" t="s">
        <v>250</v>
      </c>
      <c r="H12" s="569"/>
      <c r="I12" s="561" t="s">
        <v>251</v>
      </c>
      <c r="J12" s="569"/>
      <c r="K12" s="569"/>
      <c r="Z12" s="130"/>
    </row>
    <row r="13" spans="1:26" s="117" customFormat="1" ht="31.5" customHeight="1" x14ac:dyDescent="0.25">
      <c r="Z13" s="119"/>
    </row>
    <row r="14" spans="1:26" ht="48" customHeight="1" x14ac:dyDescent="0.25">
      <c r="A14" s="188"/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1:26" s="117" customFormat="1" ht="18" customHeight="1" x14ac:dyDescent="0.25">
      <c r="B15" s="118">
        <f t="array" ref="B15:B98">IF(I7="","",_xlfn.SEQUENCE(I7))</f>
        <v>1</v>
      </c>
      <c r="C15" s="119">
        <f t="array" ref="C15:C98">IF(I7="","",EDATE($E$9,(_xlfn.SEQUENCE(I7)-1)*(12/$E$8)))</f>
        <v>45911</v>
      </c>
      <c r="D15" s="120">
        <f t="array" ref="D15:D98">IF(I7="","",ROUND(IF(_xlfn.SEQUENCE(I7)=1,$E$5,IF(_xlfn.SEQUENCE(I7)&lt;=$E$11,$E$5, $E$5*(1+($E$6/$E$8))^(_xlfn.SEQUENCE(I7)-1-$E$11) - (-PMT($E$6/$E$8,($E$7*$E$8)-$E$11,$E$5))*(((1+($E$6/$E$8))^(_xlfn.SEQUENCE(I7)-1-$E$11)-1)/($E$6/$E$8)) )),2))</f>
        <v>50000</v>
      </c>
      <c r="E15" s="120">
        <f t="array" ref="E15:E98">IF(I7="","",IF(_xlfn.SEQUENCE(I7)&lt;=$E$11,_xlfn.ANCHORARRAY(D15)*($E$6/$E$8), -PMT($E$6/$E$8,($E$7*$E$8)-$E$11,$E$5)))</f>
        <v>149.99999999999997</v>
      </c>
      <c r="F15" s="120">
        <f t="array" ref="F15:F98">IF(I7="","",_xlfn.SEQUENCE(I7,1,1,1)*0 + $E$12)</f>
        <v>0</v>
      </c>
      <c r="G15" s="120">
        <f t="array" ref="G15:G98">IF(I7="","",_xlfn.ANCHORARRAY(E15)+_xlfn.ANCHORARRAY(F15))</f>
        <v>149.99999999999997</v>
      </c>
      <c r="H15" s="120">
        <f t="array" ref="H15:H98">IF(I7="","",ROUND(IF(_xlfn.SEQUENCE(I7)&lt;=$E$11,0,_xlfn.ANCHORARRAY( E15) -_xlfn.ANCHORARRAY( I15)),2))</f>
        <v>0</v>
      </c>
      <c r="I15" s="120">
        <f t="array" ref="I15:I98">IF(I7="","",ROUND(_xlfn.ANCHORARRAY(D15)*($E$6/$E$8),2))</f>
        <v>150</v>
      </c>
      <c r="J15" s="120">
        <f t="array" ref="J15:J98">IF(I7="","",ROUND(IF(_xlfn.SEQUENCE(I7)&lt;=$E$11,$E$5, $E$5*(1+($E$6/$E$8))^(_xlfn.SEQUENCE(I7)-$E$11) - (-PMT($E$6/$E$8,($E$7*$E$8)-$E$11,$E$5))*(((1+($E$6/$E$8))^(_xlfn.SEQUENCE(I7)-$E$11)-1)/($E$6/$E$8)) ),2))</f>
        <v>50000</v>
      </c>
      <c r="K15" s="120">
        <f t="array" ref="K15:K98">IF(I7="","",_xlfn.SCAN(0,_xlfn.TAKE(_xlfn.ANCHORARRAY(I15),I7),_xlfn.LAMBDA(_xlpm.a,_xlpm.v,_xlpm.a+_xlpm.v)))</f>
        <v>150</v>
      </c>
      <c r="Z15" s="119">
        <f t="array" ref="Z15:Z98">IFERROR(IF(I7="","",EOMONTH(EDATE($E$9,(_xlfn.SEQUENCE(I7)-1)*(12/$E$8)),0)),"")</f>
        <v>45930</v>
      </c>
    </row>
    <row r="16" spans="1:26" s="117" customFormat="1" ht="18" customHeight="1" x14ac:dyDescent="0.25">
      <c r="B16" s="118">
        <v>2</v>
      </c>
      <c r="C16" s="119">
        <v>45941</v>
      </c>
      <c r="D16" s="120">
        <v>50000</v>
      </c>
      <c r="E16" s="120">
        <v>149.99999999999997</v>
      </c>
      <c r="F16" s="120">
        <v>0</v>
      </c>
      <c r="G16" s="120">
        <v>149.99999999999997</v>
      </c>
      <c r="H16" s="120">
        <v>0</v>
      </c>
      <c r="I16" s="120">
        <v>150</v>
      </c>
      <c r="J16" s="120">
        <v>50000</v>
      </c>
      <c r="K16" s="120">
        <v>300</v>
      </c>
      <c r="Z16" s="119">
        <v>45961</v>
      </c>
    </row>
    <row r="17" spans="2:26" s="117" customFormat="1" ht="18" customHeight="1" x14ac:dyDescent="0.25">
      <c r="B17" s="118">
        <v>3</v>
      </c>
      <c r="C17" s="119">
        <v>45972</v>
      </c>
      <c r="D17" s="120">
        <v>50000</v>
      </c>
      <c r="E17" s="120">
        <v>149.99999999999997</v>
      </c>
      <c r="F17" s="120">
        <v>0</v>
      </c>
      <c r="G17" s="120">
        <v>149.99999999999997</v>
      </c>
      <c r="H17" s="120">
        <v>0</v>
      </c>
      <c r="I17" s="120">
        <v>150</v>
      </c>
      <c r="J17" s="120">
        <v>50000</v>
      </c>
      <c r="K17" s="120">
        <v>450</v>
      </c>
      <c r="Z17" s="119">
        <v>45991</v>
      </c>
    </row>
    <row r="18" spans="2:26" s="117" customFormat="1" ht="18" customHeight="1" x14ac:dyDescent="0.25">
      <c r="B18" s="118">
        <v>4</v>
      </c>
      <c r="C18" s="119">
        <v>46002</v>
      </c>
      <c r="D18" s="120">
        <v>50000</v>
      </c>
      <c r="E18" s="120">
        <v>149.99999999999997</v>
      </c>
      <c r="F18" s="120">
        <v>0</v>
      </c>
      <c r="G18" s="120">
        <v>149.99999999999997</v>
      </c>
      <c r="H18" s="120">
        <v>0</v>
      </c>
      <c r="I18" s="120">
        <v>150</v>
      </c>
      <c r="J18" s="120">
        <v>50000</v>
      </c>
      <c r="K18" s="120">
        <v>600</v>
      </c>
      <c r="Z18" s="119">
        <v>46022</v>
      </c>
    </row>
    <row r="19" spans="2:26" s="117" customFormat="1" ht="18" customHeight="1" x14ac:dyDescent="0.25">
      <c r="B19" s="118">
        <v>5</v>
      </c>
      <c r="C19" s="119">
        <v>46033</v>
      </c>
      <c r="D19" s="120">
        <v>50000</v>
      </c>
      <c r="E19" s="120">
        <v>149.99999999999997</v>
      </c>
      <c r="F19" s="120">
        <v>0</v>
      </c>
      <c r="G19" s="120">
        <v>149.99999999999997</v>
      </c>
      <c r="H19" s="120">
        <v>0</v>
      </c>
      <c r="I19" s="120">
        <v>150</v>
      </c>
      <c r="J19" s="120">
        <v>50000</v>
      </c>
      <c r="K19" s="120">
        <v>750</v>
      </c>
      <c r="Z19" s="119">
        <v>46053</v>
      </c>
    </row>
    <row r="20" spans="2:26" s="117" customFormat="1" ht="18" customHeight="1" x14ac:dyDescent="0.25">
      <c r="B20" s="118">
        <v>6</v>
      </c>
      <c r="C20" s="119">
        <v>46064</v>
      </c>
      <c r="D20" s="120">
        <v>50000</v>
      </c>
      <c r="E20" s="120">
        <v>149.99999999999997</v>
      </c>
      <c r="F20" s="120">
        <v>0</v>
      </c>
      <c r="G20" s="120">
        <v>149.99999999999997</v>
      </c>
      <c r="H20" s="120">
        <v>0</v>
      </c>
      <c r="I20" s="120">
        <v>150</v>
      </c>
      <c r="J20" s="120">
        <v>50000</v>
      </c>
      <c r="K20" s="120">
        <v>900</v>
      </c>
      <c r="Z20" s="119">
        <v>46081</v>
      </c>
    </row>
    <row r="21" spans="2:26" s="117" customFormat="1" ht="18" customHeight="1" x14ac:dyDescent="0.25">
      <c r="B21" s="118">
        <v>7</v>
      </c>
      <c r="C21" s="119">
        <v>46092</v>
      </c>
      <c r="D21" s="120">
        <v>50000</v>
      </c>
      <c r="E21" s="120">
        <v>719.90466675762673</v>
      </c>
      <c r="F21" s="120">
        <v>0</v>
      </c>
      <c r="G21" s="120">
        <v>719.90466675762673</v>
      </c>
      <c r="H21" s="120">
        <v>569.9</v>
      </c>
      <c r="I21" s="120">
        <v>150</v>
      </c>
      <c r="J21" s="120">
        <v>49430.1</v>
      </c>
      <c r="K21" s="120">
        <v>1050</v>
      </c>
      <c r="Z21" s="119">
        <v>46112</v>
      </c>
    </row>
    <row r="22" spans="2:26" s="117" customFormat="1" ht="18" customHeight="1" x14ac:dyDescent="0.25">
      <c r="B22" s="118">
        <v>8</v>
      </c>
      <c r="C22" s="119">
        <v>46123</v>
      </c>
      <c r="D22" s="120">
        <v>49430.1</v>
      </c>
      <c r="E22" s="120">
        <v>719.90466675762673</v>
      </c>
      <c r="F22" s="120">
        <v>0</v>
      </c>
      <c r="G22" s="120">
        <v>719.90466675762673</v>
      </c>
      <c r="H22" s="120">
        <v>571.61</v>
      </c>
      <c r="I22" s="120">
        <v>148.29</v>
      </c>
      <c r="J22" s="120">
        <v>48858.48</v>
      </c>
      <c r="K22" s="120">
        <v>1198.29</v>
      </c>
      <c r="Z22" s="119">
        <v>46142</v>
      </c>
    </row>
    <row r="23" spans="2:26" s="117" customFormat="1" ht="18" customHeight="1" x14ac:dyDescent="0.25">
      <c r="B23" s="118">
        <v>9</v>
      </c>
      <c r="C23" s="119">
        <v>46153</v>
      </c>
      <c r="D23" s="120">
        <v>48858.48</v>
      </c>
      <c r="E23" s="120">
        <v>719.90466675762673</v>
      </c>
      <c r="F23" s="120">
        <v>0</v>
      </c>
      <c r="G23" s="120">
        <v>719.90466675762673</v>
      </c>
      <c r="H23" s="120">
        <v>573.32000000000005</v>
      </c>
      <c r="I23" s="120">
        <v>146.58000000000001</v>
      </c>
      <c r="J23" s="120">
        <v>48285.15</v>
      </c>
      <c r="K23" s="120">
        <v>1344.87</v>
      </c>
      <c r="Z23" s="119">
        <v>46173</v>
      </c>
    </row>
    <row r="24" spans="2:26" s="117" customFormat="1" ht="18" customHeight="1" x14ac:dyDescent="0.25">
      <c r="B24" s="118">
        <v>10</v>
      </c>
      <c r="C24" s="119">
        <v>46184</v>
      </c>
      <c r="D24" s="120">
        <v>48285.15</v>
      </c>
      <c r="E24" s="120">
        <v>719.90466675762673</v>
      </c>
      <c r="F24" s="120">
        <v>0</v>
      </c>
      <c r="G24" s="120">
        <v>719.90466675762673</v>
      </c>
      <c r="H24" s="120">
        <v>575.04</v>
      </c>
      <c r="I24" s="120">
        <v>144.86000000000001</v>
      </c>
      <c r="J24" s="120">
        <v>47710.1</v>
      </c>
      <c r="K24" s="120">
        <v>1489.73</v>
      </c>
      <c r="Z24" s="119">
        <v>46203</v>
      </c>
    </row>
    <row r="25" spans="2:26" s="117" customFormat="1" ht="18" customHeight="1" x14ac:dyDescent="0.25">
      <c r="B25" s="118">
        <v>11</v>
      </c>
      <c r="C25" s="119">
        <v>46214</v>
      </c>
      <c r="D25" s="120">
        <v>47710.1</v>
      </c>
      <c r="E25" s="120">
        <v>719.90466675762673</v>
      </c>
      <c r="F25" s="120">
        <v>0</v>
      </c>
      <c r="G25" s="120">
        <v>719.90466675762673</v>
      </c>
      <c r="H25" s="120">
        <v>576.77</v>
      </c>
      <c r="I25" s="120">
        <v>143.13</v>
      </c>
      <c r="J25" s="120">
        <v>47133.33</v>
      </c>
      <c r="K25" s="120">
        <v>1632.8600000000001</v>
      </c>
      <c r="Z25" s="119">
        <v>46234</v>
      </c>
    </row>
    <row r="26" spans="2:26" s="117" customFormat="1" ht="18" customHeight="1" x14ac:dyDescent="0.25">
      <c r="B26" s="118">
        <v>12</v>
      </c>
      <c r="C26" s="119">
        <v>46245</v>
      </c>
      <c r="D26" s="120">
        <v>47133.33</v>
      </c>
      <c r="E26" s="120">
        <v>719.90466675762673</v>
      </c>
      <c r="F26" s="120">
        <v>0</v>
      </c>
      <c r="G26" s="120">
        <v>719.90466675762673</v>
      </c>
      <c r="H26" s="120">
        <v>578.5</v>
      </c>
      <c r="I26" s="120">
        <v>141.4</v>
      </c>
      <c r="J26" s="120">
        <v>46554.82</v>
      </c>
      <c r="K26" s="120">
        <v>1774.2600000000002</v>
      </c>
      <c r="Z26" s="119">
        <v>46265</v>
      </c>
    </row>
    <row r="27" spans="2:26" s="117" customFormat="1" ht="18" customHeight="1" x14ac:dyDescent="0.25">
      <c r="B27" s="118">
        <v>13</v>
      </c>
      <c r="C27" s="119">
        <v>46276</v>
      </c>
      <c r="D27" s="120">
        <v>46554.82</v>
      </c>
      <c r="E27" s="120">
        <v>719.90466675762673</v>
      </c>
      <c r="F27" s="120">
        <v>0</v>
      </c>
      <c r="G27" s="120">
        <v>719.90466675762673</v>
      </c>
      <c r="H27" s="120">
        <v>580.24</v>
      </c>
      <c r="I27" s="120">
        <v>139.66</v>
      </c>
      <c r="J27" s="120">
        <v>45974.58</v>
      </c>
      <c r="K27" s="120">
        <v>1913.9200000000003</v>
      </c>
      <c r="Z27" s="119">
        <v>46295</v>
      </c>
    </row>
    <row r="28" spans="2:26" s="117" customFormat="1" ht="18" customHeight="1" x14ac:dyDescent="0.25">
      <c r="B28" s="118">
        <v>14</v>
      </c>
      <c r="C28" s="119">
        <v>46306</v>
      </c>
      <c r="D28" s="120">
        <v>45974.58</v>
      </c>
      <c r="E28" s="120">
        <v>719.90466675762673</v>
      </c>
      <c r="F28" s="120">
        <v>0</v>
      </c>
      <c r="G28" s="120">
        <v>719.90466675762673</v>
      </c>
      <c r="H28" s="120">
        <v>581.98</v>
      </c>
      <c r="I28" s="120">
        <v>137.91999999999999</v>
      </c>
      <c r="J28" s="120">
        <v>45392.6</v>
      </c>
      <c r="K28" s="120">
        <v>2051.84</v>
      </c>
      <c r="Z28" s="119">
        <v>46326</v>
      </c>
    </row>
    <row r="29" spans="2:26" s="117" customFormat="1" ht="18" customHeight="1" x14ac:dyDescent="0.25">
      <c r="B29" s="118">
        <v>15</v>
      </c>
      <c r="C29" s="119">
        <v>46337</v>
      </c>
      <c r="D29" s="120">
        <v>45392.6</v>
      </c>
      <c r="E29" s="120">
        <v>719.90466675762673</v>
      </c>
      <c r="F29" s="120">
        <v>0</v>
      </c>
      <c r="G29" s="120">
        <v>719.90466675762673</v>
      </c>
      <c r="H29" s="120">
        <v>583.72</v>
      </c>
      <c r="I29" s="120">
        <v>136.18</v>
      </c>
      <c r="J29" s="120">
        <v>44808.88</v>
      </c>
      <c r="K29" s="120">
        <v>2188.02</v>
      </c>
      <c r="Z29" s="119">
        <v>46356</v>
      </c>
    </row>
    <row r="30" spans="2:26" s="117" customFormat="1" ht="18" customHeight="1" x14ac:dyDescent="0.25">
      <c r="B30" s="118">
        <v>16</v>
      </c>
      <c r="C30" s="119">
        <v>46367</v>
      </c>
      <c r="D30" s="120">
        <v>44808.88</v>
      </c>
      <c r="E30" s="120">
        <v>719.90466675762673</v>
      </c>
      <c r="F30" s="120">
        <v>0</v>
      </c>
      <c r="G30" s="120">
        <v>719.90466675762673</v>
      </c>
      <c r="H30" s="120">
        <v>585.47</v>
      </c>
      <c r="I30" s="120">
        <v>134.43</v>
      </c>
      <c r="J30" s="120">
        <v>44223.4</v>
      </c>
      <c r="K30" s="120">
        <v>2322.4499999999998</v>
      </c>
      <c r="Z30" s="119">
        <v>46387</v>
      </c>
    </row>
    <row r="31" spans="2:26" s="117" customFormat="1" ht="18" customHeight="1" x14ac:dyDescent="0.25">
      <c r="B31" s="118">
        <v>17</v>
      </c>
      <c r="C31" s="119">
        <v>46398</v>
      </c>
      <c r="D31" s="120">
        <v>44223.4</v>
      </c>
      <c r="E31" s="120">
        <v>719.90466675762673</v>
      </c>
      <c r="F31" s="120">
        <v>0</v>
      </c>
      <c r="G31" s="120">
        <v>719.90466675762673</v>
      </c>
      <c r="H31" s="120">
        <v>587.23</v>
      </c>
      <c r="I31" s="120">
        <v>132.66999999999999</v>
      </c>
      <c r="J31" s="120">
        <v>43636.160000000003</v>
      </c>
      <c r="K31" s="120">
        <v>2455.12</v>
      </c>
      <c r="Z31" s="119">
        <v>46418</v>
      </c>
    </row>
    <row r="32" spans="2:26" s="117" customFormat="1" ht="18" customHeight="1" x14ac:dyDescent="0.25">
      <c r="B32" s="118">
        <v>18</v>
      </c>
      <c r="C32" s="119">
        <v>46429</v>
      </c>
      <c r="D32" s="120">
        <v>43636.160000000003</v>
      </c>
      <c r="E32" s="120">
        <v>719.90466675762673</v>
      </c>
      <c r="F32" s="120">
        <v>0</v>
      </c>
      <c r="G32" s="120">
        <v>719.90466675762673</v>
      </c>
      <c r="H32" s="120">
        <v>588.99</v>
      </c>
      <c r="I32" s="120">
        <v>130.91</v>
      </c>
      <c r="J32" s="120">
        <v>43047.17</v>
      </c>
      <c r="K32" s="120">
        <v>2586.0299999999997</v>
      </c>
      <c r="Z32" s="119">
        <v>46446</v>
      </c>
    </row>
    <row r="33" spans="2:26" s="117" customFormat="1" ht="18" customHeight="1" x14ac:dyDescent="0.25">
      <c r="B33" s="118">
        <v>19</v>
      </c>
      <c r="C33" s="119">
        <v>46457</v>
      </c>
      <c r="D33" s="120">
        <v>43047.17</v>
      </c>
      <c r="E33" s="120">
        <v>719.90466675762673</v>
      </c>
      <c r="F33" s="120">
        <v>0</v>
      </c>
      <c r="G33" s="120">
        <v>719.90466675762673</v>
      </c>
      <c r="H33" s="120">
        <v>590.76</v>
      </c>
      <c r="I33" s="120">
        <v>129.13999999999999</v>
      </c>
      <c r="J33" s="120">
        <v>42456.4</v>
      </c>
      <c r="K33" s="120">
        <v>2715.1699999999996</v>
      </c>
      <c r="Z33" s="119">
        <v>46477</v>
      </c>
    </row>
    <row r="34" spans="2:26" s="117" customFormat="1" ht="18" customHeight="1" x14ac:dyDescent="0.25">
      <c r="B34" s="118">
        <v>20</v>
      </c>
      <c r="C34" s="119">
        <v>46488</v>
      </c>
      <c r="D34" s="120">
        <v>42456.4</v>
      </c>
      <c r="E34" s="120">
        <v>719.90466675762673</v>
      </c>
      <c r="F34" s="120">
        <v>0</v>
      </c>
      <c r="G34" s="120">
        <v>719.90466675762673</v>
      </c>
      <c r="H34" s="120">
        <v>592.53</v>
      </c>
      <c r="I34" s="120">
        <v>127.37</v>
      </c>
      <c r="J34" s="120">
        <v>41863.870000000003</v>
      </c>
      <c r="K34" s="120">
        <v>2842.5399999999995</v>
      </c>
      <c r="Z34" s="119">
        <v>46507</v>
      </c>
    </row>
    <row r="35" spans="2:26" s="117" customFormat="1" ht="18" customHeight="1" x14ac:dyDescent="0.25">
      <c r="B35" s="118">
        <v>21</v>
      </c>
      <c r="C35" s="119">
        <v>46518</v>
      </c>
      <c r="D35" s="120">
        <v>41863.870000000003</v>
      </c>
      <c r="E35" s="120">
        <v>719.90466675762673</v>
      </c>
      <c r="F35" s="120">
        <v>0</v>
      </c>
      <c r="G35" s="120">
        <v>719.90466675762673</v>
      </c>
      <c r="H35" s="120">
        <v>594.30999999999995</v>
      </c>
      <c r="I35" s="120">
        <v>125.59</v>
      </c>
      <c r="J35" s="120">
        <v>41269.56</v>
      </c>
      <c r="K35" s="120">
        <v>2968.1299999999997</v>
      </c>
      <c r="Z35" s="119">
        <v>46538</v>
      </c>
    </row>
    <row r="36" spans="2:26" s="117" customFormat="1" ht="18" customHeight="1" x14ac:dyDescent="0.25">
      <c r="B36" s="118">
        <v>22</v>
      </c>
      <c r="C36" s="119">
        <v>46549</v>
      </c>
      <c r="D36" s="120">
        <v>41269.56</v>
      </c>
      <c r="E36" s="120">
        <v>719.90466675762673</v>
      </c>
      <c r="F36" s="120">
        <v>0</v>
      </c>
      <c r="G36" s="120">
        <v>719.90466675762673</v>
      </c>
      <c r="H36" s="120">
        <v>596.09</v>
      </c>
      <c r="I36" s="120">
        <v>123.81</v>
      </c>
      <c r="J36" s="120">
        <v>40673.46</v>
      </c>
      <c r="K36" s="120">
        <v>3091.9399999999996</v>
      </c>
      <c r="Z36" s="119">
        <v>46568</v>
      </c>
    </row>
    <row r="37" spans="2:26" s="117" customFormat="1" ht="18" customHeight="1" x14ac:dyDescent="0.25">
      <c r="B37" s="118">
        <v>23</v>
      </c>
      <c r="C37" s="119">
        <v>46579</v>
      </c>
      <c r="D37" s="120">
        <v>40673.46</v>
      </c>
      <c r="E37" s="120">
        <v>719.90466675762673</v>
      </c>
      <c r="F37" s="120">
        <v>0</v>
      </c>
      <c r="G37" s="120">
        <v>719.90466675762673</v>
      </c>
      <c r="H37" s="120">
        <v>597.88</v>
      </c>
      <c r="I37" s="120">
        <v>122.02</v>
      </c>
      <c r="J37" s="120">
        <v>40075.57</v>
      </c>
      <c r="K37" s="120">
        <v>3213.9599999999996</v>
      </c>
      <c r="Z37" s="119">
        <v>46599</v>
      </c>
    </row>
    <row r="38" spans="2:26" s="117" customFormat="1" ht="18" customHeight="1" x14ac:dyDescent="0.25">
      <c r="B38" s="118">
        <v>24</v>
      </c>
      <c r="C38" s="119">
        <v>46610</v>
      </c>
      <c r="D38" s="120">
        <v>40075.57</v>
      </c>
      <c r="E38" s="120">
        <v>719.90466675762673</v>
      </c>
      <c r="F38" s="120">
        <v>0</v>
      </c>
      <c r="G38" s="120">
        <v>719.90466675762673</v>
      </c>
      <c r="H38" s="120">
        <v>599.66999999999996</v>
      </c>
      <c r="I38" s="120">
        <v>120.23</v>
      </c>
      <c r="J38" s="120">
        <v>39475.9</v>
      </c>
      <c r="K38" s="120">
        <v>3334.1899999999996</v>
      </c>
      <c r="Z38" s="119">
        <v>46630</v>
      </c>
    </row>
    <row r="39" spans="2:26" s="117" customFormat="1" ht="18" customHeight="1" x14ac:dyDescent="0.25">
      <c r="B39" s="118">
        <v>25</v>
      </c>
      <c r="C39" s="119">
        <v>46641</v>
      </c>
      <c r="D39" s="120">
        <v>39475.9</v>
      </c>
      <c r="E39" s="120">
        <v>719.90466675762673</v>
      </c>
      <c r="F39" s="120">
        <v>0</v>
      </c>
      <c r="G39" s="120">
        <v>719.90466675762673</v>
      </c>
      <c r="H39" s="120">
        <v>601.47</v>
      </c>
      <c r="I39" s="120">
        <v>118.43</v>
      </c>
      <c r="J39" s="120">
        <v>38874.42</v>
      </c>
      <c r="K39" s="120">
        <v>3452.6199999999994</v>
      </c>
      <c r="Z39" s="119">
        <v>46660</v>
      </c>
    </row>
    <row r="40" spans="2:26" s="117" customFormat="1" ht="18" customHeight="1" x14ac:dyDescent="0.25">
      <c r="B40" s="118">
        <v>26</v>
      </c>
      <c r="C40" s="119">
        <v>46671</v>
      </c>
      <c r="D40" s="120">
        <v>38874.42</v>
      </c>
      <c r="E40" s="120">
        <v>719.90466675762673</v>
      </c>
      <c r="F40" s="120">
        <v>0</v>
      </c>
      <c r="G40" s="120">
        <v>719.90466675762673</v>
      </c>
      <c r="H40" s="120">
        <v>603.28</v>
      </c>
      <c r="I40" s="120">
        <v>116.62</v>
      </c>
      <c r="J40" s="120">
        <v>38271.14</v>
      </c>
      <c r="K40" s="120">
        <v>3569.2399999999993</v>
      </c>
      <c r="Z40" s="119">
        <v>46691</v>
      </c>
    </row>
    <row r="41" spans="2:26" s="117" customFormat="1" ht="18" customHeight="1" x14ac:dyDescent="0.25">
      <c r="B41" s="118">
        <v>27</v>
      </c>
      <c r="C41" s="119">
        <v>46702</v>
      </c>
      <c r="D41" s="120">
        <v>38271.14</v>
      </c>
      <c r="E41" s="120">
        <v>719.90466675762673</v>
      </c>
      <c r="F41" s="120">
        <v>0</v>
      </c>
      <c r="G41" s="120">
        <v>719.90466675762673</v>
      </c>
      <c r="H41" s="120">
        <v>605.09</v>
      </c>
      <c r="I41" s="120">
        <v>114.81</v>
      </c>
      <c r="J41" s="120">
        <v>37666.050000000003</v>
      </c>
      <c r="K41" s="120">
        <v>3684.0499999999993</v>
      </c>
      <c r="Z41" s="119">
        <v>46721</v>
      </c>
    </row>
    <row r="42" spans="2:26" s="117" customFormat="1" ht="18" customHeight="1" x14ac:dyDescent="0.25">
      <c r="B42" s="118">
        <v>28</v>
      </c>
      <c r="C42" s="119">
        <v>46732</v>
      </c>
      <c r="D42" s="120">
        <v>37666.050000000003</v>
      </c>
      <c r="E42" s="120">
        <v>719.90466675762673</v>
      </c>
      <c r="F42" s="120">
        <v>0</v>
      </c>
      <c r="G42" s="120">
        <v>719.90466675762673</v>
      </c>
      <c r="H42" s="120">
        <v>606.9</v>
      </c>
      <c r="I42" s="120">
        <v>113</v>
      </c>
      <c r="J42" s="120">
        <v>37059.14</v>
      </c>
      <c r="K42" s="120">
        <v>3797.0499999999993</v>
      </c>
      <c r="Z42" s="119">
        <v>46752</v>
      </c>
    </row>
    <row r="43" spans="2:26" s="117" customFormat="1" ht="18" customHeight="1" x14ac:dyDescent="0.25">
      <c r="B43" s="118">
        <v>29</v>
      </c>
      <c r="C43" s="119">
        <v>46763</v>
      </c>
      <c r="D43" s="120">
        <v>37059.14</v>
      </c>
      <c r="E43" s="120">
        <v>719.90466675762673</v>
      </c>
      <c r="F43" s="120">
        <v>0</v>
      </c>
      <c r="G43" s="120">
        <v>719.90466675762673</v>
      </c>
      <c r="H43" s="120">
        <v>608.72</v>
      </c>
      <c r="I43" s="120">
        <v>111.18</v>
      </c>
      <c r="J43" s="120">
        <v>36450.410000000003</v>
      </c>
      <c r="K43" s="120">
        <v>3908.2299999999991</v>
      </c>
      <c r="Z43" s="119">
        <v>46783</v>
      </c>
    </row>
    <row r="44" spans="2:26" s="117" customFormat="1" ht="18" customHeight="1" x14ac:dyDescent="0.25">
      <c r="B44" s="118">
        <v>30</v>
      </c>
      <c r="C44" s="119">
        <v>46794</v>
      </c>
      <c r="D44" s="120">
        <v>36450.410000000003</v>
      </c>
      <c r="E44" s="120">
        <v>719.90466675762673</v>
      </c>
      <c r="F44" s="120">
        <v>0</v>
      </c>
      <c r="G44" s="120">
        <v>719.90466675762673</v>
      </c>
      <c r="H44" s="120">
        <v>610.54999999999995</v>
      </c>
      <c r="I44" s="120">
        <v>109.35</v>
      </c>
      <c r="J44" s="120">
        <v>35839.86</v>
      </c>
      <c r="K44" s="120">
        <v>4017.579999999999</v>
      </c>
      <c r="Z44" s="119">
        <v>46812</v>
      </c>
    </row>
    <row r="45" spans="2:26" s="117" customFormat="1" ht="18" customHeight="1" x14ac:dyDescent="0.25">
      <c r="B45" s="118">
        <v>31</v>
      </c>
      <c r="C45" s="119">
        <v>46823</v>
      </c>
      <c r="D45" s="120">
        <v>35839.86</v>
      </c>
      <c r="E45" s="120">
        <v>719.90466675762673</v>
      </c>
      <c r="F45" s="120">
        <v>0</v>
      </c>
      <c r="G45" s="120">
        <v>719.90466675762673</v>
      </c>
      <c r="H45" s="120">
        <v>612.38</v>
      </c>
      <c r="I45" s="120">
        <v>107.52</v>
      </c>
      <c r="J45" s="120">
        <v>35227.47</v>
      </c>
      <c r="K45" s="120">
        <v>4125.0999999999995</v>
      </c>
      <c r="Z45" s="119">
        <v>46843</v>
      </c>
    </row>
    <row r="46" spans="2:26" s="117" customFormat="1" ht="18" customHeight="1" x14ac:dyDescent="0.25">
      <c r="B46" s="118">
        <v>32</v>
      </c>
      <c r="C46" s="119">
        <v>46854</v>
      </c>
      <c r="D46" s="120">
        <v>35227.47</v>
      </c>
      <c r="E46" s="120">
        <v>719.90466675762673</v>
      </c>
      <c r="F46" s="120">
        <v>0</v>
      </c>
      <c r="G46" s="120">
        <v>719.90466675762673</v>
      </c>
      <c r="H46" s="120">
        <v>614.22</v>
      </c>
      <c r="I46" s="120">
        <v>105.68</v>
      </c>
      <c r="J46" s="120">
        <v>34613.25</v>
      </c>
      <c r="K46" s="120">
        <v>4230.78</v>
      </c>
      <c r="Z46" s="119">
        <v>46873</v>
      </c>
    </row>
    <row r="47" spans="2:26" s="117" customFormat="1" ht="18" customHeight="1" x14ac:dyDescent="0.25">
      <c r="B47" s="118">
        <v>33</v>
      </c>
      <c r="C47" s="119">
        <v>46884</v>
      </c>
      <c r="D47" s="120">
        <v>34613.25</v>
      </c>
      <c r="E47" s="120">
        <v>719.90466675762673</v>
      </c>
      <c r="F47" s="120">
        <v>0</v>
      </c>
      <c r="G47" s="120">
        <v>719.90466675762673</v>
      </c>
      <c r="H47" s="120">
        <v>616.05999999999995</v>
      </c>
      <c r="I47" s="120">
        <v>103.84</v>
      </c>
      <c r="J47" s="120">
        <v>33997.19</v>
      </c>
      <c r="K47" s="120">
        <v>4334.62</v>
      </c>
      <c r="Z47" s="119">
        <v>46904</v>
      </c>
    </row>
    <row r="48" spans="2:26" s="117" customFormat="1" ht="18" customHeight="1" x14ac:dyDescent="0.25">
      <c r="B48" s="118">
        <v>34</v>
      </c>
      <c r="C48" s="119">
        <v>46915</v>
      </c>
      <c r="D48" s="120">
        <v>33997.19</v>
      </c>
      <c r="E48" s="120">
        <v>719.90466675762673</v>
      </c>
      <c r="F48" s="120">
        <v>0</v>
      </c>
      <c r="G48" s="120">
        <v>719.90466675762673</v>
      </c>
      <c r="H48" s="120">
        <v>617.91</v>
      </c>
      <c r="I48" s="120">
        <v>101.99</v>
      </c>
      <c r="J48" s="120">
        <v>33379.269999999997</v>
      </c>
      <c r="K48" s="120">
        <v>4436.6099999999997</v>
      </c>
      <c r="Z48" s="119">
        <v>46934</v>
      </c>
    </row>
    <row r="49" spans="2:26" s="117" customFormat="1" ht="18" customHeight="1" x14ac:dyDescent="0.25">
      <c r="B49" s="118">
        <v>35</v>
      </c>
      <c r="C49" s="119">
        <v>46945</v>
      </c>
      <c r="D49" s="120">
        <v>33379.269999999997</v>
      </c>
      <c r="E49" s="120">
        <v>719.90466675762673</v>
      </c>
      <c r="F49" s="120">
        <v>0</v>
      </c>
      <c r="G49" s="120">
        <v>719.90466675762673</v>
      </c>
      <c r="H49" s="120">
        <v>619.76</v>
      </c>
      <c r="I49" s="120">
        <v>100.14</v>
      </c>
      <c r="J49" s="120">
        <v>32759.51</v>
      </c>
      <c r="K49" s="120">
        <v>4536.75</v>
      </c>
      <c r="Z49" s="119">
        <v>46965</v>
      </c>
    </row>
    <row r="50" spans="2:26" s="117" customFormat="1" ht="18" customHeight="1" x14ac:dyDescent="0.25">
      <c r="B50" s="118">
        <v>36</v>
      </c>
      <c r="C50" s="119">
        <v>46976</v>
      </c>
      <c r="D50" s="120">
        <v>32759.51</v>
      </c>
      <c r="E50" s="120">
        <v>719.90466675762673</v>
      </c>
      <c r="F50" s="120">
        <v>0</v>
      </c>
      <c r="G50" s="120">
        <v>719.90466675762673</v>
      </c>
      <c r="H50" s="120">
        <v>621.62</v>
      </c>
      <c r="I50" s="120">
        <v>98.28</v>
      </c>
      <c r="J50" s="120">
        <v>32137.88</v>
      </c>
      <c r="K50" s="120">
        <v>4635.03</v>
      </c>
      <c r="Z50" s="119">
        <v>46996</v>
      </c>
    </row>
    <row r="51" spans="2:26" s="117" customFormat="1" ht="18" customHeight="1" x14ac:dyDescent="0.25">
      <c r="B51" s="118">
        <v>37</v>
      </c>
      <c r="C51" s="119">
        <v>47007</v>
      </c>
      <c r="D51" s="120">
        <v>32137.88</v>
      </c>
      <c r="E51" s="120">
        <v>719.90466675762673</v>
      </c>
      <c r="F51" s="120">
        <v>0</v>
      </c>
      <c r="G51" s="120">
        <v>719.90466675762673</v>
      </c>
      <c r="H51" s="120">
        <v>623.49</v>
      </c>
      <c r="I51" s="120">
        <v>96.41</v>
      </c>
      <c r="J51" s="120">
        <v>31514.39</v>
      </c>
      <c r="K51" s="120">
        <v>4731.4399999999996</v>
      </c>
      <c r="Z51" s="119">
        <v>47026</v>
      </c>
    </row>
    <row r="52" spans="2:26" s="117" customFormat="1" ht="18" customHeight="1" x14ac:dyDescent="0.25">
      <c r="B52" s="118">
        <v>38</v>
      </c>
      <c r="C52" s="119">
        <v>47037</v>
      </c>
      <c r="D52" s="120">
        <v>31514.39</v>
      </c>
      <c r="E52" s="120">
        <v>719.90466675762673</v>
      </c>
      <c r="F52" s="120">
        <v>0</v>
      </c>
      <c r="G52" s="120">
        <v>719.90466675762673</v>
      </c>
      <c r="H52" s="120">
        <v>625.36</v>
      </c>
      <c r="I52" s="120">
        <v>94.54</v>
      </c>
      <c r="J52" s="120">
        <v>30889.03</v>
      </c>
      <c r="K52" s="120">
        <v>4825.9799999999996</v>
      </c>
      <c r="Z52" s="119">
        <v>47057</v>
      </c>
    </row>
    <row r="53" spans="2:26" s="117" customFormat="1" ht="18" customHeight="1" x14ac:dyDescent="0.25">
      <c r="B53" s="118">
        <v>39</v>
      </c>
      <c r="C53" s="119">
        <v>47068</v>
      </c>
      <c r="D53" s="120">
        <v>30889.03</v>
      </c>
      <c r="E53" s="120">
        <v>719.90466675762673</v>
      </c>
      <c r="F53" s="120">
        <v>0</v>
      </c>
      <c r="G53" s="120">
        <v>719.90466675762673</v>
      </c>
      <c r="H53" s="120">
        <v>627.23</v>
      </c>
      <c r="I53" s="120">
        <v>92.67</v>
      </c>
      <c r="J53" s="120">
        <v>30261.79</v>
      </c>
      <c r="K53" s="120">
        <v>4918.6499999999996</v>
      </c>
      <c r="Z53" s="119">
        <v>47087</v>
      </c>
    </row>
    <row r="54" spans="2:26" s="117" customFormat="1" ht="18" customHeight="1" x14ac:dyDescent="0.25">
      <c r="B54" s="118">
        <v>40</v>
      </c>
      <c r="C54" s="119">
        <v>47098</v>
      </c>
      <c r="D54" s="120">
        <v>30261.79</v>
      </c>
      <c r="E54" s="120">
        <v>719.90466675762673</v>
      </c>
      <c r="F54" s="120">
        <v>0</v>
      </c>
      <c r="G54" s="120">
        <v>719.90466675762673</v>
      </c>
      <c r="H54" s="120">
        <v>629.11</v>
      </c>
      <c r="I54" s="120">
        <v>90.79</v>
      </c>
      <c r="J54" s="120">
        <v>29632.67</v>
      </c>
      <c r="K54" s="120">
        <v>5009.4399999999996</v>
      </c>
      <c r="Z54" s="119">
        <v>47118</v>
      </c>
    </row>
    <row r="55" spans="2:26" s="117" customFormat="1" ht="18" customHeight="1" x14ac:dyDescent="0.25">
      <c r="B55" s="118">
        <v>41</v>
      </c>
      <c r="C55" s="119">
        <v>47129</v>
      </c>
      <c r="D55" s="120">
        <v>29632.67</v>
      </c>
      <c r="E55" s="120">
        <v>719.90466675762673</v>
      </c>
      <c r="F55" s="120">
        <v>0</v>
      </c>
      <c r="G55" s="120">
        <v>719.90466675762673</v>
      </c>
      <c r="H55" s="120">
        <v>631</v>
      </c>
      <c r="I55" s="120">
        <v>88.9</v>
      </c>
      <c r="J55" s="120">
        <v>29001.67</v>
      </c>
      <c r="K55" s="120">
        <v>5098.3399999999992</v>
      </c>
      <c r="Z55" s="119">
        <v>47149</v>
      </c>
    </row>
    <row r="56" spans="2:26" s="117" customFormat="1" ht="18" customHeight="1" x14ac:dyDescent="0.25">
      <c r="B56" s="118">
        <v>42</v>
      </c>
      <c r="C56" s="119">
        <v>47160</v>
      </c>
      <c r="D56" s="120">
        <v>29001.67</v>
      </c>
      <c r="E56" s="120">
        <v>719.90466675762673</v>
      </c>
      <c r="F56" s="120">
        <v>0</v>
      </c>
      <c r="G56" s="120">
        <v>719.90466675762673</v>
      </c>
      <c r="H56" s="120">
        <v>632.89</v>
      </c>
      <c r="I56" s="120">
        <v>87.01</v>
      </c>
      <c r="J56" s="120">
        <v>28368.77</v>
      </c>
      <c r="K56" s="120">
        <v>5185.3499999999995</v>
      </c>
      <c r="Z56" s="119">
        <v>47177</v>
      </c>
    </row>
    <row r="57" spans="2:26" s="117" customFormat="1" ht="18" customHeight="1" x14ac:dyDescent="0.25">
      <c r="B57" s="118">
        <v>43</v>
      </c>
      <c r="C57" s="119">
        <v>47188</v>
      </c>
      <c r="D57" s="120">
        <v>28368.77</v>
      </c>
      <c r="E57" s="120">
        <v>719.90466675762673</v>
      </c>
      <c r="F57" s="120">
        <v>0</v>
      </c>
      <c r="G57" s="120">
        <v>719.90466675762673</v>
      </c>
      <c r="H57" s="120">
        <v>634.79</v>
      </c>
      <c r="I57" s="120">
        <v>85.11</v>
      </c>
      <c r="J57" s="120">
        <v>27733.97</v>
      </c>
      <c r="K57" s="120">
        <v>5270.4599999999991</v>
      </c>
      <c r="Z57" s="119">
        <v>47208</v>
      </c>
    </row>
    <row r="58" spans="2:26" s="117" customFormat="1" ht="18" customHeight="1" x14ac:dyDescent="0.25">
      <c r="B58" s="118">
        <v>44</v>
      </c>
      <c r="C58" s="119">
        <v>47219</v>
      </c>
      <c r="D58" s="120">
        <v>27733.97</v>
      </c>
      <c r="E58" s="120">
        <v>719.90466675762673</v>
      </c>
      <c r="F58" s="120">
        <v>0</v>
      </c>
      <c r="G58" s="120">
        <v>719.90466675762673</v>
      </c>
      <c r="H58" s="120">
        <v>636.70000000000005</v>
      </c>
      <c r="I58" s="120">
        <v>83.2</v>
      </c>
      <c r="J58" s="120">
        <v>27097.26</v>
      </c>
      <c r="K58" s="120">
        <v>5353.6599999999989</v>
      </c>
      <c r="Z58" s="119">
        <v>47238</v>
      </c>
    </row>
    <row r="59" spans="2:26" s="117" customFormat="1" ht="18" customHeight="1" x14ac:dyDescent="0.25">
      <c r="B59" s="118">
        <v>45</v>
      </c>
      <c r="C59" s="119">
        <v>47249</v>
      </c>
      <c r="D59" s="120">
        <v>27097.26</v>
      </c>
      <c r="E59" s="120">
        <v>719.90466675762673</v>
      </c>
      <c r="F59" s="120">
        <v>0</v>
      </c>
      <c r="G59" s="120">
        <v>719.90466675762673</v>
      </c>
      <c r="H59" s="120">
        <v>638.61</v>
      </c>
      <c r="I59" s="120">
        <v>81.290000000000006</v>
      </c>
      <c r="J59" s="120">
        <v>26458.65</v>
      </c>
      <c r="K59" s="120">
        <v>5434.9499999999989</v>
      </c>
      <c r="Z59" s="119">
        <v>47269</v>
      </c>
    </row>
    <row r="60" spans="2:26" s="117" customFormat="1" ht="18" customHeight="1" x14ac:dyDescent="0.25">
      <c r="B60" s="118">
        <v>46</v>
      </c>
      <c r="C60" s="119">
        <v>47280</v>
      </c>
      <c r="D60" s="120">
        <v>26458.65</v>
      </c>
      <c r="E60" s="120">
        <v>719.90466675762673</v>
      </c>
      <c r="F60" s="120">
        <v>0</v>
      </c>
      <c r="G60" s="120">
        <v>719.90466675762673</v>
      </c>
      <c r="H60" s="120">
        <v>640.52</v>
      </c>
      <c r="I60" s="120">
        <v>79.38</v>
      </c>
      <c r="J60" s="120">
        <v>25818.12</v>
      </c>
      <c r="K60" s="120">
        <v>5514.329999999999</v>
      </c>
      <c r="Z60" s="119">
        <v>47299</v>
      </c>
    </row>
    <row r="61" spans="2:26" s="117" customFormat="1" ht="18" customHeight="1" x14ac:dyDescent="0.25">
      <c r="B61" s="118">
        <v>47</v>
      </c>
      <c r="C61" s="119">
        <v>47310</v>
      </c>
      <c r="D61" s="120">
        <v>25818.12</v>
      </c>
      <c r="E61" s="120">
        <v>719.90466675762673</v>
      </c>
      <c r="F61" s="120">
        <v>0</v>
      </c>
      <c r="G61" s="120">
        <v>719.90466675762673</v>
      </c>
      <c r="H61" s="120">
        <v>642.45000000000005</v>
      </c>
      <c r="I61" s="120">
        <v>77.45</v>
      </c>
      <c r="J61" s="120">
        <v>25175.67</v>
      </c>
      <c r="K61" s="120">
        <v>5591.7799999999988</v>
      </c>
      <c r="Z61" s="119">
        <v>47330</v>
      </c>
    </row>
    <row r="62" spans="2:26" s="117" customFormat="1" ht="18" customHeight="1" x14ac:dyDescent="0.25">
      <c r="B62" s="118">
        <v>48</v>
      </c>
      <c r="C62" s="119">
        <v>47341</v>
      </c>
      <c r="D62" s="120">
        <v>25175.67</v>
      </c>
      <c r="E62" s="120">
        <v>719.90466675762673</v>
      </c>
      <c r="F62" s="120">
        <v>0</v>
      </c>
      <c r="G62" s="120">
        <v>719.90466675762673</v>
      </c>
      <c r="H62" s="120">
        <v>644.37</v>
      </c>
      <c r="I62" s="120">
        <v>75.53</v>
      </c>
      <c r="J62" s="120">
        <v>24531.3</v>
      </c>
      <c r="K62" s="120">
        <v>5667.3099999999986</v>
      </c>
      <c r="Z62" s="119">
        <v>47361</v>
      </c>
    </row>
    <row r="63" spans="2:26" s="117" customFormat="1" ht="18" customHeight="1" x14ac:dyDescent="0.25">
      <c r="B63" s="118">
        <v>49</v>
      </c>
      <c r="C63" s="119">
        <v>47372</v>
      </c>
      <c r="D63" s="120">
        <v>24531.3</v>
      </c>
      <c r="E63" s="120">
        <v>719.90466675762673</v>
      </c>
      <c r="F63" s="120">
        <v>0</v>
      </c>
      <c r="G63" s="120">
        <v>719.90466675762673</v>
      </c>
      <c r="H63" s="120">
        <v>646.30999999999995</v>
      </c>
      <c r="I63" s="120">
        <v>73.59</v>
      </c>
      <c r="J63" s="120">
        <v>23884.98</v>
      </c>
      <c r="K63" s="120">
        <v>5740.8999999999987</v>
      </c>
      <c r="Z63" s="119">
        <v>47391</v>
      </c>
    </row>
    <row r="64" spans="2:26" s="117" customFormat="1" ht="18" customHeight="1" x14ac:dyDescent="0.25">
      <c r="B64" s="118">
        <v>50</v>
      </c>
      <c r="C64" s="119">
        <v>47402</v>
      </c>
      <c r="D64" s="120">
        <v>23884.98</v>
      </c>
      <c r="E64" s="120">
        <v>719.90466675762673</v>
      </c>
      <c r="F64" s="120">
        <v>0</v>
      </c>
      <c r="G64" s="120">
        <v>719.90466675762673</v>
      </c>
      <c r="H64" s="120">
        <v>648.25</v>
      </c>
      <c r="I64" s="120">
        <v>71.650000000000006</v>
      </c>
      <c r="J64" s="120">
        <v>23236.73</v>
      </c>
      <c r="K64" s="120">
        <v>5812.5499999999984</v>
      </c>
      <c r="Z64" s="119">
        <v>47422</v>
      </c>
    </row>
    <row r="65" spans="2:26" s="117" customFormat="1" ht="18" customHeight="1" x14ac:dyDescent="0.25">
      <c r="B65" s="118">
        <v>51</v>
      </c>
      <c r="C65" s="119">
        <v>47433</v>
      </c>
      <c r="D65" s="120">
        <v>23236.73</v>
      </c>
      <c r="E65" s="120">
        <v>719.90466675762673</v>
      </c>
      <c r="F65" s="120">
        <v>0</v>
      </c>
      <c r="G65" s="120">
        <v>719.90466675762673</v>
      </c>
      <c r="H65" s="120">
        <v>650.19000000000005</v>
      </c>
      <c r="I65" s="120">
        <v>69.709999999999994</v>
      </c>
      <c r="J65" s="120">
        <v>22586.54</v>
      </c>
      <c r="K65" s="120">
        <v>5882.2599999999984</v>
      </c>
      <c r="Z65" s="119">
        <v>47452</v>
      </c>
    </row>
    <row r="66" spans="2:26" s="117" customFormat="1" ht="18" customHeight="1" x14ac:dyDescent="0.25">
      <c r="B66" s="118">
        <v>52</v>
      </c>
      <c r="C66" s="119">
        <v>47463</v>
      </c>
      <c r="D66" s="120">
        <v>22586.54</v>
      </c>
      <c r="E66" s="120">
        <v>719.90466675762673</v>
      </c>
      <c r="F66" s="120">
        <v>0</v>
      </c>
      <c r="G66" s="120">
        <v>719.90466675762673</v>
      </c>
      <c r="H66" s="120">
        <v>652.14</v>
      </c>
      <c r="I66" s="120">
        <v>67.760000000000005</v>
      </c>
      <c r="J66" s="120">
        <v>21934.400000000001</v>
      </c>
      <c r="K66" s="120">
        <v>5950.0199999999986</v>
      </c>
      <c r="Z66" s="119">
        <v>47483</v>
      </c>
    </row>
    <row r="67" spans="2:26" s="117" customFormat="1" ht="18" customHeight="1" x14ac:dyDescent="0.25">
      <c r="B67" s="118">
        <v>53</v>
      </c>
      <c r="C67" s="119">
        <v>47494</v>
      </c>
      <c r="D67" s="120">
        <v>21934.400000000001</v>
      </c>
      <c r="E67" s="120">
        <v>719.90466675762673</v>
      </c>
      <c r="F67" s="120">
        <v>0</v>
      </c>
      <c r="G67" s="120">
        <v>719.90466675762673</v>
      </c>
      <c r="H67" s="120">
        <v>654.1</v>
      </c>
      <c r="I67" s="120">
        <v>65.8</v>
      </c>
      <c r="J67" s="120">
        <v>21280.29</v>
      </c>
      <c r="K67" s="120">
        <v>6015.8199999999988</v>
      </c>
      <c r="Z67" s="119">
        <v>47514</v>
      </c>
    </row>
    <row r="68" spans="2:26" s="117" customFormat="1" ht="18" customHeight="1" x14ac:dyDescent="0.25">
      <c r="B68" s="118">
        <v>54</v>
      </c>
      <c r="C68" s="119">
        <v>47525</v>
      </c>
      <c r="D68" s="120">
        <v>21280.29</v>
      </c>
      <c r="E68" s="120">
        <v>719.90466675762673</v>
      </c>
      <c r="F68" s="120">
        <v>0</v>
      </c>
      <c r="G68" s="120">
        <v>719.90466675762673</v>
      </c>
      <c r="H68" s="120">
        <v>656.06</v>
      </c>
      <c r="I68" s="120">
        <v>63.84</v>
      </c>
      <c r="J68" s="120">
        <v>20624.23</v>
      </c>
      <c r="K68" s="120">
        <v>6079.6599999999989</v>
      </c>
      <c r="Z68" s="119">
        <v>47542</v>
      </c>
    </row>
    <row r="69" spans="2:26" s="117" customFormat="1" ht="18" customHeight="1" x14ac:dyDescent="0.25">
      <c r="B69" s="118">
        <v>55</v>
      </c>
      <c r="C69" s="119">
        <v>47553</v>
      </c>
      <c r="D69" s="120">
        <v>20624.23</v>
      </c>
      <c r="E69" s="120">
        <v>719.90466675762673</v>
      </c>
      <c r="F69" s="120">
        <v>0</v>
      </c>
      <c r="G69" s="120">
        <v>719.90466675762673</v>
      </c>
      <c r="H69" s="120">
        <v>658.03</v>
      </c>
      <c r="I69" s="120">
        <v>61.87</v>
      </c>
      <c r="J69" s="120">
        <v>19966.2</v>
      </c>
      <c r="K69" s="120">
        <v>6141.5299999999988</v>
      </c>
      <c r="Z69" s="119">
        <v>47573</v>
      </c>
    </row>
    <row r="70" spans="2:26" s="117" customFormat="1" ht="18" customHeight="1" x14ac:dyDescent="0.25">
      <c r="B70" s="118">
        <v>56</v>
      </c>
      <c r="C70" s="119">
        <v>47584</v>
      </c>
      <c r="D70" s="120">
        <v>19966.2</v>
      </c>
      <c r="E70" s="120">
        <v>719.90466675762673</v>
      </c>
      <c r="F70" s="120">
        <v>0</v>
      </c>
      <c r="G70" s="120">
        <v>719.90466675762673</v>
      </c>
      <c r="H70" s="120">
        <v>660</v>
      </c>
      <c r="I70" s="120">
        <v>59.9</v>
      </c>
      <c r="J70" s="120">
        <v>19306.189999999999</v>
      </c>
      <c r="K70" s="120">
        <v>6201.4299999999985</v>
      </c>
      <c r="Z70" s="119">
        <v>47603</v>
      </c>
    </row>
    <row r="71" spans="2:26" s="117" customFormat="1" ht="18" customHeight="1" x14ac:dyDescent="0.25">
      <c r="B71" s="118">
        <v>57</v>
      </c>
      <c r="C71" s="119">
        <v>47614</v>
      </c>
      <c r="D71" s="120">
        <v>19306.189999999999</v>
      </c>
      <c r="E71" s="120">
        <v>719.90466675762673</v>
      </c>
      <c r="F71" s="120">
        <v>0</v>
      </c>
      <c r="G71" s="120">
        <v>719.90466675762673</v>
      </c>
      <c r="H71" s="120">
        <v>661.98</v>
      </c>
      <c r="I71" s="120">
        <v>57.92</v>
      </c>
      <c r="J71" s="120">
        <v>18644.21</v>
      </c>
      <c r="K71" s="120">
        <v>6259.3499999999985</v>
      </c>
      <c r="Z71" s="119">
        <v>47634</v>
      </c>
    </row>
    <row r="72" spans="2:26" s="117" customFormat="1" ht="18" customHeight="1" x14ac:dyDescent="0.25">
      <c r="B72" s="118">
        <v>58</v>
      </c>
      <c r="C72" s="119">
        <v>47645</v>
      </c>
      <c r="D72" s="120">
        <v>18644.21</v>
      </c>
      <c r="E72" s="120">
        <v>719.90466675762673</v>
      </c>
      <c r="F72" s="120">
        <v>0</v>
      </c>
      <c r="G72" s="120">
        <v>719.90466675762673</v>
      </c>
      <c r="H72" s="120">
        <v>663.97</v>
      </c>
      <c r="I72" s="120">
        <v>55.93</v>
      </c>
      <c r="J72" s="120">
        <v>17980.23</v>
      </c>
      <c r="K72" s="120">
        <v>6315.2799999999988</v>
      </c>
      <c r="Z72" s="119">
        <v>47664</v>
      </c>
    </row>
    <row r="73" spans="2:26" s="117" customFormat="1" ht="18" customHeight="1" x14ac:dyDescent="0.25">
      <c r="B73" s="118">
        <v>59</v>
      </c>
      <c r="C73" s="119">
        <v>47675</v>
      </c>
      <c r="D73" s="120">
        <v>17980.23</v>
      </c>
      <c r="E73" s="120">
        <v>719.90466675762673</v>
      </c>
      <c r="F73" s="120">
        <v>0</v>
      </c>
      <c r="G73" s="120">
        <v>719.90466675762673</v>
      </c>
      <c r="H73" s="120">
        <v>665.96</v>
      </c>
      <c r="I73" s="120">
        <v>53.94</v>
      </c>
      <c r="J73" s="120">
        <v>17314.27</v>
      </c>
      <c r="K73" s="120">
        <v>6369.2199999999984</v>
      </c>
      <c r="Z73" s="119">
        <v>47695</v>
      </c>
    </row>
    <row r="74" spans="2:26" s="117" customFormat="1" ht="18" customHeight="1" x14ac:dyDescent="0.25">
      <c r="B74" s="118">
        <v>60</v>
      </c>
      <c r="C74" s="119">
        <v>47706</v>
      </c>
      <c r="D74" s="120">
        <v>17314.27</v>
      </c>
      <c r="E74" s="120">
        <v>719.90466675762673</v>
      </c>
      <c r="F74" s="120">
        <v>0</v>
      </c>
      <c r="G74" s="120">
        <v>719.90466675762673</v>
      </c>
      <c r="H74" s="120">
        <v>667.96</v>
      </c>
      <c r="I74" s="120">
        <v>51.94</v>
      </c>
      <c r="J74" s="120">
        <v>16646.310000000001</v>
      </c>
      <c r="K74" s="120">
        <v>6421.159999999998</v>
      </c>
      <c r="Z74" s="119">
        <v>47726</v>
      </c>
    </row>
    <row r="75" spans="2:26" s="117" customFormat="1" ht="18" customHeight="1" x14ac:dyDescent="0.25">
      <c r="B75" s="118">
        <v>61</v>
      </c>
      <c r="C75" s="119">
        <v>47737</v>
      </c>
      <c r="D75" s="120">
        <v>16646.310000000001</v>
      </c>
      <c r="E75" s="120">
        <v>719.90466675762673</v>
      </c>
      <c r="F75" s="120">
        <v>0</v>
      </c>
      <c r="G75" s="120">
        <v>719.90466675762673</v>
      </c>
      <c r="H75" s="120">
        <v>669.96</v>
      </c>
      <c r="I75" s="120">
        <v>49.94</v>
      </c>
      <c r="J75" s="120">
        <v>15976.34</v>
      </c>
      <c r="K75" s="120">
        <v>6471.0999999999976</v>
      </c>
      <c r="Z75" s="119">
        <v>47756</v>
      </c>
    </row>
    <row r="76" spans="2:26" s="117" customFormat="1" ht="18" customHeight="1" x14ac:dyDescent="0.25">
      <c r="B76" s="118">
        <v>62</v>
      </c>
      <c r="C76" s="119">
        <v>47767</v>
      </c>
      <c r="D76" s="120">
        <v>15976.34</v>
      </c>
      <c r="E76" s="120">
        <v>719.90466675762673</v>
      </c>
      <c r="F76" s="120">
        <v>0</v>
      </c>
      <c r="G76" s="120">
        <v>719.90466675762673</v>
      </c>
      <c r="H76" s="120">
        <v>671.97</v>
      </c>
      <c r="I76" s="120">
        <v>47.93</v>
      </c>
      <c r="J76" s="120">
        <v>15304.37</v>
      </c>
      <c r="K76" s="120">
        <v>6519.0299999999979</v>
      </c>
      <c r="Z76" s="119">
        <v>47787</v>
      </c>
    </row>
    <row r="77" spans="2:26" s="117" customFormat="1" ht="18" customHeight="1" x14ac:dyDescent="0.25">
      <c r="B77" s="118">
        <v>63</v>
      </c>
      <c r="C77" s="119">
        <v>47798</v>
      </c>
      <c r="D77" s="120">
        <v>15304.37</v>
      </c>
      <c r="E77" s="120">
        <v>719.90466675762673</v>
      </c>
      <c r="F77" s="120">
        <v>0</v>
      </c>
      <c r="G77" s="120">
        <v>719.90466675762673</v>
      </c>
      <c r="H77" s="120">
        <v>673.99</v>
      </c>
      <c r="I77" s="120">
        <v>45.91</v>
      </c>
      <c r="J77" s="120">
        <v>14630.38</v>
      </c>
      <c r="K77" s="120">
        <v>6564.9399999999978</v>
      </c>
      <c r="Z77" s="119">
        <v>47817</v>
      </c>
    </row>
    <row r="78" spans="2:26" s="117" customFormat="1" ht="18" customHeight="1" x14ac:dyDescent="0.25">
      <c r="B78" s="118">
        <v>64</v>
      </c>
      <c r="C78" s="119">
        <v>47828</v>
      </c>
      <c r="D78" s="120">
        <v>14630.38</v>
      </c>
      <c r="E78" s="120">
        <v>719.90466675762673</v>
      </c>
      <c r="F78" s="120">
        <v>0</v>
      </c>
      <c r="G78" s="120">
        <v>719.90466675762673</v>
      </c>
      <c r="H78" s="120">
        <v>676.01</v>
      </c>
      <c r="I78" s="120">
        <v>43.89</v>
      </c>
      <c r="J78" s="120">
        <v>13954.36</v>
      </c>
      <c r="K78" s="120">
        <v>6608.8299999999981</v>
      </c>
      <c r="Z78" s="119">
        <v>47848</v>
      </c>
    </row>
    <row r="79" spans="2:26" s="117" customFormat="1" ht="18" customHeight="1" x14ac:dyDescent="0.25">
      <c r="B79" s="118">
        <v>65</v>
      </c>
      <c r="C79" s="119">
        <v>47859</v>
      </c>
      <c r="D79" s="120">
        <v>13954.36</v>
      </c>
      <c r="E79" s="120">
        <v>719.90466675762673</v>
      </c>
      <c r="F79" s="120">
        <v>0</v>
      </c>
      <c r="G79" s="120">
        <v>719.90466675762673</v>
      </c>
      <c r="H79" s="120">
        <v>678.04</v>
      </c>
      <c r="I79" s="120">
        <v>41.86</v>
      </c>
      <c r="J79" s="120">
        <v>13276.32</v>
      </c>
      <c r="K79" s="120">
        <v>6650.6899999999978</v>
      </c>
      <c r="Z79" s="119">
        <v>47879</v>
      </c>
    </row>
    <row r="80" spans="2:26" s="117" customFormat="1" ht="18" customHeight="1" x14ac:dyDescent="0.25">
      <c r="B80" s="118">
        <v>66</v>
      </c>
      <c r="C80" s="119">
        <v>47890</v>
      </c>
      <c r="D80" s="120">
        <v>13276.32</v>
      </c>
      <c r="E80" s="120">
        <v>719.90466675762673</v>
      </c>
      <c r="F80" s="120">
        <v>0</v>
      </c>
      <c r="G80" s="120">
        <v>719.90466675762673</v>
      </c>
      <c r="H80" s="120">
        <v>680.07</v>
      </c>
      <c r="I80" s="120">
        <v>39.83</v>
      </c>
      <c r="J80" s="120">
        <v>12596.24</v>
      </c>
      <c r="K80" s="120">
        <v>6690.5199999999977</v>
      </c>
      <c r="Z80" s="119">
        <v>47907</v>
      </c>
    </row>
    <row r="81" spans="2:26" s="117" customFormat="1" ht="18" customHeight="1" x14ac:dyDescent="0.25">
      <c r="B81" s="118">
        <v>67</v>
      </c>
      <c r="C81" s="119">
        <v>47918</v>
      </c>
      <c r="D81" s="120">
        <v>12596.24</v>
      </c>
      <c r="E81" s="120">
        <v>719.90466675762673</v>
      </c>
      <c r="F81" s="120">
        <v>0</v>
      </c>
      <c r="G81" s="120">
        <v>719.90466675762673</v>
      </c>
      <c r="H81" s="120">
        <v>682.11</v>
      </c>
      <c r="I81" s="120">
        <v>37.79</v>
      </c>
      <c r="J81" s="120">
        <v>11914.13</v>
      </c>
      <c r="K81" s="120">
        <v>6728.3099999999977</v>
      </c>
      <c r="Z81" s="119">
        <v>47938</v>
      </c>
    </row>
    <row r="82" spans="2:26" s="117" customFormat="1" ht="18" customHeight="1" x14ac:dyDescent="0.25">
      <c r="B82" s="118">
        <v>68</v>
      </c>
      <c r="C82" s="119">
        <v>47949</v>
      </c>
      <c r="D82" s="120">
        <v>11914.13</v>
      </c>
      <c r="E82" s="120">
        <v>719.90466675762673</v>
      </c>
      <c r="F82" s="120">
        <v>0</v>
      </c>
      <c r="G82" s="120">
        <v>719.90466675762673</v>
      </c>
      <c r="H82" s="120">
        <v>684.16</v>
      </c>
      <c r="I82" s="120">
        <v>35.74</v>
      </c>
      <c r="J82" s="120">
        <v>11229.97</v>
      </c>
      <c r="K82" s="120">
        <v>6764.0499999999975</v>
      </c>
      <c r="Z82" s="119">
        <v>47968</v>
      </c>
    </row>
    <row r="83" spans="2:26" s="117" customFormat="1" ht="18" customHeight="1" x14ac:dyDescent="0.25">
      <c r="B83" s="118">
        <v>69</v>
      </c>
      <c r="C83" s="119">
        <v>47979</v>
      </c>
      <c r="D83" s="120">
        <v>11229.97</v>
      </c>
      <c r="E83" s="120">
        <v>719.90466675762673</v>
      </c>
      <c r="F83" s="120">
        <v>0</v>
      </c>
      <c r="G83" s="120">
        <v>719.90466675762673</v>
      </c>
      <c r="H83" s="120">
        <v>686.21</v>
      </c>
      <c r="I83" s="120">
        <v>33.69</v>
      </c>
      <c r="J83" s="120">
        <v>10543.75</v>
      </c>
      <c r="K83" s="120">
        <v>6797.7399999999971</v>
      </c>
      <c r="Z83" s="119">
        <v>47999</v>
      </c>
    </row>
    <row r="84" spans="2:26" s="117" customFormat="1" ht="18" customHeight="1" x14ac:dyDescent="0.25">
      <c r="B84" s="118">
        <v>70</v>
      </c>
      <c r="C84" s="119">
        <v>48010</v>
      </c>
      <c r="D84" s="120">
        <v>10543.75</v>
      </c>
      <c r="E84" s="120">
        <v>719.90466675762673</v>
      </c>
      <c r="F84" s="120">
        <v>0</v>
      </c>
      <c r="G84" s="120">
        <v>719.90466675762673</v>
      </c>
      <c r="H84" s="120">
        <v>688.27</v>
      </c>
      <c r="I84" s="120">
        <v>31.63</v>
      </c>
      <c r="J84" s="120">
        <v>9855.48</v>
      </c>
      <c r="K84" s="120">
        <v>6829.3699999999972</v>
      </c>
      <c r="Z84" s="119">
        <v>48029</v>
      </c>
    </row>
    <row r="85" spans="2:26" s="117" customFormat="1" ht="18" customHeight="1" x14ac:dyDescent="0.25">
      <c r="B85" s="118">
        <v>71</v>
      </c>
      <c r="C85" s="119">
        <v>48040</v>
      </c>
      <c r="D85" s="120">
        <v>9855.48</v>
      </c>
      <c r="E85" s="120">
        <v>719.90466675762673</v>
      </c>
      <c r="F85" s="120">
        <v>0</v>
      </c>
      <c r="G85" s="120">
        <v>719.90466675762673</v>
      </c>
      <c r="H85" s="120">
        <v>690.33</v>
      </c>
      <c r="I85" s="120">
        <v>29.57</v>
      </c>
      <c r="J85" s="120">
        <v>9165.14</v>
      </c>
      <c r="K85" s="120">
        <v>6858.9399999999969</v>
      </c>
      <c r="Z85" s="119">
        <v>48060</v>
      </c>
    </row>
    <row r="86" spans="2:26" s="117" customFormat="1" ht="18" customHeight="1" x14ac:dyDescent="0.25">
      <c r="B86" s="118">
        <v>72</v>
      </c>
      <c r="C86" s="119">
        <v>48071</v>
      </c>
      <c r="D86" s="120">
        <v>9165.14</v>
      </c>
      <c r="E86" s="120">
        <v>719.90466675762673</v>
      </c>
      <c r="F86" s="120">
        <v>0</v>
      </c>
      <c r="G86" s="120">
        <v>719.90466675762673</v>
      </c>
      <c r="H86" s="120">
        <v>692.4</v>
      </c>
      <c r="I86" s="120">
        <v>27.5</v>
      </c>
      <c r="J86" s="120">
        <v>8472.73</v>
      </c>
      <c r="K86" s="120">
        <v>6886.4399999999969</v>
      </c>
      <c r="Z86" s="119">
        <v>48091</v>
      </c>
    </row>
    <row r="87" spans="2:26" s="117" customFormat="1" ht="18" customHeight="1" x14ac:dyDescent="0.25">
      <c r="B87" s="118">
        <v>73</v>
      </c>
      <c r="C87" s="119">
        <v>48102</v>
      </c>
      <c r="D87" s="120">
        <v>8472.73</v>
      </c>
      <c r="E87" s="120">
        <v>719.90466675762673</v>
      </c>
      <c r="F87" s="120">
        <v>0</v>
      </c>
      <c r="G87" s="120">
        <v>719.90466675762673</v>
      </c>
      <c r="H87" s="120">
        <v>694.48</v>
      </c>
      <c r="I87" s="120">
        <v>25.42</v>
      </c>
      <c r="J87" s="120">
        <v>7778.24</v>
      </c>
      <c r="K87" s="120">
        <v>6911.8599999999969</v>
      </c>
      <c r="Z87" s="119">
        <v>48121</v>
      </c>
    </row>
    <row r="88" spans="2:26" s="117" customFormat="1" ht="18" customHeight="1" x14ac:dyDescent="0.25">
      <c r="B88" s="118">
        <v>74</v>
      </c>
      <c r="C88" s="119">
        <v>48132</v>
      </c>
      <c r="D88" s="120">
        <v>7778.24</v>
      </c>
      <c r="E88" s="120">
        <v>719.90466675762673</v>
      </c>
      <c r="F88" s="120">
        <v>0</v>
      </c>
      <c r="G88" s="120">
        <v>719.90466675762673</v>
      </c>
      <c r="H88" s="120">
        <v>696.57</v>
      </c>
      <c r="I88" s="120">
        <v>23.33</v>
      </c>
      <c r="J88" s="120">
        <v>7081.67</v>
      </c>
      <c r="K88" s="120">
        <v>6935.1899999999969</v>
      </c>
      <c r="Z88" s="119">
        <v>48152</v>
      </c>
    </row>
    <row r="89" spans="2:26" s="117" customFormat="1" ht="18" customHeight="1" x14ac:dyDescent="0.25">
      <c r="B89" s="118">
        <v>75</v>
      </c>
      <c r="C89" s="119">
        <v>48163</v>
      </c>
      <c r="D89" s="120">
        <v>7081.67</v>
      </c>
      <c r="E89" s="120">
        <v>719.90466675762673</v>
      </c>
      <c r="F89" s="120">
        <v>0</v>
      </c>
      <c r="G89" s="120">
        <v>719.90466675762673</v>
      </c>
      <c r="H89" s="120">
        <v>698.65</v>
      </c>
      <c r="I89" s="120">
        <v>21.25</v>
      </c>
      <c r="J89" s="120">
        <v>6383.01</v>
      </c>
      <c r="K89" s="120">
        <v>6956.4399999999969</v>
      </c>
      <c r="Z89" s="119">
        <v>48182</v>
      </c>
    </row>
    <row r="90" spans="2:26" s="117" customFormat="1" ht="18" customHeight="1" x14ac:dyDescent="0.25">
      <c r="B90" s="118">
        <v>76</v>
      </c>
      <c r="C90" s="119">
        <v>48193</v>
      </c>
      <c r="D90" s="120">
        <v>6383.01</v>
      </c>
      <c r="E90" s="120">
        <v>719.90466675762673</v>
      </c>
      <c r="F90" s="120">
        <v>0</v>
      </c>
      <c r="G90" s="120">
        <v>719.90466675762673</v>
      </c>
      <c r="H90" s="120">
        <v>700.75</v>
      </c>
      <c r="I90" s="120">
        <v>19.149999999999999</v>
      </c>
      <c r="J90" s="120">
        <v>5682.26</v>
      </c>
      <c r="K90" s="120">
        <v>6975.5899999999965</v>
      </c>
      <c r="Z90" s="119">
        <v>48213</v>
      </c>
    </row>
    <row r="91" spans="2:26" s="117" customFormat="1" ht="18" customHeight="1" x14ac:dyDescent="0.25">
      <c r="B91" s="118">
        <v>77</v>
      </c>
      <c r="C91" s="119">
        <v>48224</v>
      </c>
      <c r="D91" s="120">
        <v>5682.26</v>
      </c>
      <c r="E91" s="120">
        <v>719.90466675762673</v>
      </c>
      <c r="F91" s="120">
        <v>0</v>
      </c>
      <c r="G91" s="120">
        <v>719.90466675762673</v>
      </c>
      <c r="H91" s="120">
        <v>702.85</v>
      </c>
      <c r="I91" s="120">
        <v>17.05</v>
      </c>
      <c r="J91" s="120">
        <v>4979.3999999999996</v>
      </c>
      <c r="K91" s="120">
        <v>6992.6399999999967</v>
      </c>
      <c r="Z91" s="119">
        <v>48244</v>
      </c>
    </row>
    <row r="92" spans="2:26" s="117" customFormat="1" ht="18" customHeight="1" x14ac:dyDescent="0.25">
      <c r="B92" s="118">
        <v>78</v>
      </c>
      <c r="C92" s="119">
        <v>48255</v>
      </c>
      <c r="D92" s="120">
        <v>4979.3999999999996</v>
      </c>
      <c r="E92" s="120">
        <v>719.90466675762673</v>
      </c>
      <c r="F92" s="120">
        <v>0</v>
      </c>
      <c r="G92" s="120">
        <v>719.90466675762673</v>
      </c>
      <c r="H92" s="120">
        <v>704.96</v>
      </c>
      <c r="I92" s="120">
        <v>14.94</v>
      </c>
      <c r="J92" s="120">
        <v>4274.43</v>
      </c>
      <c r="K92" s="120">
        <v>7007.5799999999963</v>
      </c>
      <c r="Z92" s="119">
        <v>48273</v>
      </c>
    </row>
    <row r="93" spans="2:26" s="117" customFormat="1" ht="18" customHeight="1" x14ac:dyDescent="0.25">
      <c r="B93" s="118">
        <v>79</v>
      </c>
      <c r="C93" s="119">
        <v>48284</v>
      </c>
      <c r="D93" s="120">
        <v>4274.43</v>
      </c>
      <c r="E93" s="120">
        <v>719.90466675762673</v>
      </c>
      <c r="F93" s="120">
        <v>0</v>
      </c>
      <c r="G93" s="120">
        <v>719.90466675762673</v>
      </c>
      <c r="H93" s="120">
        <v>707.08</v>
      </c>
      <c r="I93" s="120">
        <v>12.82</v>
      </c>
      <c r="J93" s="120">
        <v>3567.35</v>
      </c>
      <c r="K93" s="120">
        <v>7020.399999999996</v>
      </c>
      <c r="Z93" s="119">
        <v>48304</v>
      </c>
    </row>
    <row r="94" spans="2:26" s="117" customFormat="1" ht="18" customHeight="1" x14ac:dyDescent="0.25">
      <c r="B94" s="118">
        <v>80</v>
      </c>
      <c r="C94" s="119">
        <v>48315</v>
      </c>
      <c r="D94" s="120">
        <v>3567.35</v>
      </c>
      <c r="E94" s="120">
        <v>719.90466675762673</v>
      </c>
      <c r="F94" s="120">
        <v>0</v>
      </c>
      <c r="G94" s="120">
        <v>719.90466675762673</v>
      </c>
      <c r="H94" s="120">
        <v>709.2</v>
      </c>
      <c r="I94" s="120">
        <v>10.7</v>
      </c>
      <c r="J94" s="120">
        <v>2858.15</v>
      </c>
      <c r="K94" s="120">
        <v>7031.0999999999958</v>
      </c>
      <c r="Z94" s="119">
        <v>48334</v>
      </c>
    </row>
    <row r="95" spans="2:26" s="117" customFormat="1" ht="18" customHeight="1" x14ac:dyDescent="0.25">
      <c r="B95" s="118">
        <v>81</v>
      </c>
      <c r="C95" s="119">
        <v>48345</v>
      </c>
      <c r="D95" s="120">
        <v>2858.15</v>
      </c>
      <c r="E95" s="120">
        <v>719.90466675762673</v>
      </c>
      <c r="F95" s="120">
        <v>0</v>
      </c>
      <c r="G95" s="120">
        <v>719.90466675762673</v>
      </c>
      <c r="H95" s="120">
        <v>711.33</v>
      </c>
      <c r="I95" s="120">
        <v>8.57</v>
      </c>
      <c r="J95" s="120">
        <v>2146.8200000000002</v>
      </c>
      <c r="K95" s="120">
        <v>7039.6699999999955</v>
      </c>
      <c r="Z95" s="119">
        <v>48365</v>
      </c>
    </row>
    <row r="96" spans="2:26" s="117" customFormat="1" ht="18" customHeight="1" x14ac:dyDescent="0.25">
      <c r="B96" s="118">
        <v>82</v>
      </c>
      <c r="C96" s="119">
        <v>48376</v>
      </c>
      <c r="D96" s="120">
        <v>2146.8200000000002</v>
      </c>
      <c r="E96" s="120">
        <v>719.90466675762673</v>
      </c>
      <c r="F96" s="120">
        <v>0</v>
      </c>
      <c r="G96" s="120">
        <v>719.90466675762673</v>
      </c>
      <c r="H96" s="120">
        <v>713.46</v>
      </c>
      <c r="I96" s="120">
        <v>6.44</v>
      </c>
      <c r="J96" s="120">
        <v>1433.36</v>
      </c>
      <c r="K96" s="120">
        <v>7046.1099999999951</v>
      </c>
      <c r="Z96" s="119">
        <v>48395</v>
      </c>
    </row>
    <row r="97" spans="2:26" s="117" customFormat="1" ht="18" customHeight="1" x14ac:dyDescent="0.25">
      <c r="B97" s="118">
        <v>83</v>
      </c>
      <c r="C97" s="119">
        <v>48406</v>
      </c>
      <c r="D97" s="120">
        <v>1433.36</v>
      </c>
      <c r="E97" s="120">
        <v>719.90466675762673</v>
      </c>
      <c r="F97" s="120">
        <v>0</v>
      </c>
      <c r="G97" s="120">
        <v>719.90466675762673</v>
      </c>
      <c r="H97" s="120">
        <v>715.6</v>
      </c>
      <c r="I97" s="120">
        <v>4.3</v>
      </c>
      <c r="J97" s="120">
        <v>717.75</v>
      </c>
      <c r="K97" s="120">
        <v>7050.4099999999953</v>
      </c>
      <c r="Z97" s="119">
        <v>48426</v>
      </c>
    </row>
    <row r="98" spans="2:26" s="117" customFormat="1" ht="18" customHeight="1" x14ac:dyDescent="0.25">
      <c r="B98" s="118">
        <v>84</v>
      </c>
      <c r="C98" s="119">
        <v>48437</v>
      </c>
      <c r="D98" s="120">
        <v>717.75</v>
      </c>
      <c r="E98" s="120">
        <v>719.90466675762673</v>
      </c>
      <c r="F98" s="120">
        <v>0</v>
      </c>
      <c r="G98" s="120">
        <v>719.90466675762673</v>
      </c>
      <c r="H98" s="120">
        <v>717.75</v>
      </c>
      <c r="I98" s="120">
        <v>2.15</v>
      </c>
      <c r="J98" s="120">
        <v>0</v>
      </c>
      <c r="K98" s="120">
        <v>7052.5599999999949</v>
      </c>
      <c r="Z98" s="119">
        <v>48457</v>
      </c>
    </row>
    <row r="99" spans="2:26" s="117" customFormat="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  <c r="Z99" s="119"/>
    </row>
    <row r="100" spans="2:26" s="117" customFormat="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  <c r="Z100" s="119"/>
    </row>
    <row r="101" spans="2:26" s="117" customFormat="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  <c r="Z101" s="119"/>
    </row>
    <row r="102" spans="2:26" s="117" customFormat="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  <c r="Z102" s="119"/>
    </row>
    <row r="103" spans="2:26" s="117" customFormat="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  <c r="Z103" s="119"/>
    </row>
    <row r="104" spans="2:26" s="117" customFormat="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  <c r="Z104" s="119"/>
    </row>
    <row r="105" spans="2:26" s="117" customFormat="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  <c r="Z105" s="119"/>
    </row>
    <row r="106" spans="2:26" s="117" customFormat="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  <c r="Z106" s="119"/>
    </row>
    <row r="107" spans="2:26" s="117" customFormat="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  <c r="Z107" s="119"/>
    </row>
    <row r="108" spans="2:26" s="117" customFormat="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  <c r="Z108" s="119"/>
    </row>
    <row r="109" spans="2:26" s="117" customFormat="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  <c r="Z109" s="119"/>
    </row>
    <row r="110" spans="2:26" s="117" customFormat="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  <c r="Z110" s="119"/>
    </row>
    <row r="111" spans="2:26" s="117" customFormat="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  <c r="Z111" s="119"/>
    </row>
    <row r="112" spans="2:26" s="117" customFormat="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  <c r="Z112" s="119"/>
    </row>
    <row r="113" spans="2:26" s="117" customFormat="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  <c r="Z113" s="119"/>
    </row>
    <row r="114" spans="2:26" s="117" customFormat="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  <c r="Z114" s="119"/>
    </row>
    <row r="115" spans="2:26" s="117" customFormat="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  <c r="Z115" s="119"/>
    </row>
    <row r="116" spans="2:26" s="117" customFormat="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  <c r="Z116" s="119"/>
    </row>
    <row r="117" spans="2:26" s="117" customFormat="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  <c r="Z117" s="119"/>
    </row>
    <row r="118" spans="2:26" s="117" customFormat="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  <c r="Z118" s="119"/>
    </row>
    <row r="119" spans="2:26" s="117" customFormat="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  <c r="Z119" s="119"/>
    </row>
    <row r="120" spans="2:26" s="117" customFormat="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  <c r="Z120" s="119"/>
    </row>
    <row r="121" spans="2:26" s="117" customFormat="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  <c r="Z121" s="119"/>
    </row>
    <row r="122" spans="2:26" s="117" customFormat="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  <c r="Z122" s="119"/>
    </row>
    <row r="123" spans="2:26" s="117" customFormat="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  <c r="Z123" s="119"/>
    </row>
    <row r="124" spans="2:26" s="117" customFormat="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  <c r="Z124" s="119"/>
    </row>
    <row r="125" spans="2:26" s="117" customFormat="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  <c r="Z125" s="119"/>
    </row>
    <row r="126" spans="2:26" s="117" customFormat="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  <c r="Z126" s="119"/>
    </row>
    <row r="127" spans="2:26" s="117" customFormat="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  <c r="Z127" s="119"/>
    </row>
    <row r="128" spans="2:26" s="117" customFormat="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  <c r="Z128" s="119"/>
    </row>
    <row r="129" spans="2:26" s="117" customFormat="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  <c r="Z129" s="119"/>
    </row>
    <row r="130" spans="2:26" s="117" customFormat="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  <c r="Z130" s="119"/>
    </row>
    <row r="131" spans="2:26" s="117" customFormat="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  <c r="Z131" s="119"/>
    </row>
    <row r="132" spans="2:26" s="117" customFormat="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  <c r="Z132" s="119"/>
    </row>
    <row r="133" spans="2:26" s="117" customFormat="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  <c r="Z133" s="119"/>
    </row>
    <row r="134" spans="2:26" s="117" customFormat="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  <c r="Z134" s="119"/>
    </row>
    <row r="135" spans="2:26" s="117" customFormat="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  <c r="Z135" s="119"/>
    </row>
    <row r="136" spans="2:26" s="117" customFormat="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  <c r="Z136" s="119"/>
    </row>
    <row r="137" spans="2:26" s="117" customFormat="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  <c r="Z137" s="119"/>
    </row>
    <row r="138" spans="2:26" s="117" customFormat="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  <c r="Z138" s="119"/>
    </row>
    <row r="139" spans="2:26" s="117" customFormat="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  <c r="Z139" s="119"/>
    </row>
    <row r="140" spans="2:26" s="117" customFormat="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  <c r="Z140" s="119"/>
    </row>
    <row r="141" spans="2:26" s="117" customFormat="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  <c r="Z141" s="119"/>
    </row>
    <row r="142" spans="2:26" s="117" customFormat="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  <c r="Z142" s="119"/>
    </row>
    <row r="143" spans="2:26" s="117" customFormat="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  <c r="Z143" s="119"/>
    </row>
    <row r="144" spans="2:26" s="117" customFormat="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  <c r="Z144" s="119"/>
    </row>
    <row r="145" spans="2:26" s="117" customFormat="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  <c r="Z145" s="119"/>
    </row>
    <row r="146" spans="2:26" s="117" customFormat="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  <c r="Z146" s="119"/>
    </row>
    <row r="147" spans="2:26" s="117" customFormat="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  <c r="Z147" s="119"/>
    </row>
    <row r="148" spans="2:26" s="117" customFormat="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  <c r="Z148" s="119"/>
    </row>
    <row r="149" spans="2:26" s="117" customFormat="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  <c r="Z149" s="119"/>
    </row>
    <row r="150" spans="2:26" s="117" customFormat="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  <c r="Z150" s="119"/>
    </row>
    <row r="151" spans="2:26" s="117" customFormat="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  <c r="Z151" s="119"/>
    </row>
    <row r="152" spans="2:26" s="117" customFormat="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  <c r="Z152" s="119"/>
    </row>
    <row r="153" spans="2:26" s="117" customFormat="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  <c r="Z153" s="119"/>
    </row>
    <row r="154" spans="2:26" s="117" customFormat="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  <c r="Z154" s="119"/>
    </row>
    <row r="155" spans="2:26" s="117" customFormat="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  <c r="Z155" s="119"/>
    </row>
    <row r="156" spans="2:26" s="117" customFormat="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  <c r="Z156" s="119"/>
    </row>
    <row r="157" spans="2:26" s="117" customFormat="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  <c r="Z157" s="119"/>
    </row>
    <row r="158" spans="2:26" s="117" customFormat="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  <c r="Z158" s="119"/>
    </row>
    <row r="159" spans="2:26" s="117" customFormat="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  <c r="Z159" s="119"/>
    </row>
    <row r="160" spans="2:26" s="117" customFormat="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  <c r="Z160" s="119"/>
    </row>
    <row r="161" spans="2:26" s="117" customFormat="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  <c r="Z161" s="119"/>
    </row>
    <row r="162" spans="2:26" s="117" customFormat="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  <c r="Z162" s="119"/>
    </row>
    <row r="163" spans="2:26" s="117" customFormat="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  <c r="Z163" s="119"/>
    </row>
    <row r="164" spans="2:26" s="117" customFormat="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  <c r="Z164" s="119"/>
    </row>
    <row r="165" spans="2:26" s="117" customFormat="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  <c r="Z165" s="119"/>
    </row>
    <row r="166" spans="2:26" s="117" customFormat="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  <c r="Z166" s="119"/>
    </row>
    <row r="167" spans="2:26" s="117" customFormat="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  <c r="Z167" s="119"/>
    </row>
    <row r="168" spans="2:26" s="117" customFormat="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  <c r="Z168" s="119"/>
    </row>
    <row r="169" spans="2:26" s="117" customFormat="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  <c r="Z169" s="119"/>
    </row>
    <row r="170" spans="2:26" s="117" customFormat="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  <c r="Z170" s="119"/>
    </row>
    <row r="171" spans="2:26" s="117" customFormat="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  <c r="Z171" s="119"/>
    </row>
    <row r="172" spans="2:26" s="117" customFormat="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  <c r="Z172" s="119"/>
    </row>
    <row r="173" spans="2:26" s="117" customFormat="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  <c r="Z173" s="119"/>
    </row>
    <row r="174" spans="2:26" s="117" customFormat="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  <c r="Z174" s="119"/>
    </row>
    <row r="175" spans="2:26" s="117" customFormat="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  <c r="Z175" s="119"/>
    </row>
    <row r="176" spans="2:26" s="117" customFormat="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  <c r="Z176" s="119"/>
    </row>
    <row r="177" spans="2:26" s="117" customFormat="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  <c r="Z177" s="119"/>
    </row>
    <row r="178" spans="2:26" s="117" customFormat="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  <c r="Z178" s="119"/>
    </row>
    <row r="179" spans="2:26" s="117" customFormat="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  <c r="Z179" s="119"/>
    </row>
    <row r="180" spans="2:26" s="117" customFormat="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  <c r="Z180" s="119"/>
    </row>
    <row r="181" spans="2:26" s="117" customFormat="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  <c r="Z181" s="119"/>
    </row>
    <row r="182" spans="2:26" s="117" customFormat="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  <c r="Z182" s="119"/>
    </row>
    <row r="183" spans="2:26" s="117" customFormat="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  <c r="Z183" s="119"/>
    </row>
    <row r="184" spans="2:26" s="117" customFormat="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  <c r="Z184" s="119"/>
    </row>
    <row r="185" spans="2:26" s="117" customFormat="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  <c r="Z185" s="119"/>
    </row>
    <row r="186" spans="2:26" s="117" customFormat="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  <c r="Z186" s="119"/>
    </row>
    <row r="187" spans="2:26" s="117" customFormat="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  <c r="Z187" s="119"/>
    </row>
    <row r="188" spans="2:26" s="117" customFormat="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  <c r="Z188" s="119"/>
    </row>
    <row r="189" spans="2:26" s="117" customFormat="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  <c r="Z189" s="119"/>
    </row>
    <row r="190" spans="2:26" s="117" customFormat="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  <c r="Z190" s="119"/>
    </row>
    <row r="191" spans="2:26" s="117" customFormat="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  <c r="Z191" s="119"/>
    </row>
    <row r="192" spans="2:26" s="117" customFormat="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  <c r="Z192" s="119"/>
    </row>
    <row r="193" spans="2:26" s="117" customFormat="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  <c r="Z193" s="119"/>
    </row>
    <row r="194" spans="2:26" s="117" customFormat="1" ht="15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  <c r="Z194" s="119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51" priority="3">
      <formula>$B14&lt;&gt;""</formula>
    </cfRule>
  </conditionalFormatting>
  <conditionalFormatting sqref="Z14">
    <cfRule type="expression" dxfId="50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0E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0E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0E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0E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0E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0E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0E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0E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0E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0E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0E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0E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0E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0E00-00000D000000}">
      <formula1>0</formula1>
      <formula2>0</formula2>
    </dataValidation>
    <dataValidation allowBlank="1" showInputMessage="1" showErrorMessage="1" prompt="Entrez le montant du paiement supplémentaire dans cette cellule" sqref="E12:E13" xr:uid="{00000000-0002-0000-0E00-00000E000000}">
      <formula1>0</formula1>
      <formula2>0</formula2>
    </dataValidation>
    <dataValidation allowBlank="1" showInputMessage="1" showErrorMessage="1" prompt="Total des intérêts calculé automatiquement" sqref="I9" xr:uid="{00000000-0002-0000-0E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0E00-000010000000}">
      <formula1>0</formula1>
      <formula2>0</formula2>
    </dataValidation>
    <dataValidation allowBlank="1" showInputMessage="1" showErrorMessage="1" prompt="Nombre prévu de paiements mis à jour automatiquement" sqref="I6" xr:uid="{00000000-0002-0000-0E00-000011000000}">
      <formula1>0</formula1>
      <formula2>0</formula2>
    </dataValidation>
    <dataValidation allowBlank="1" showInputMessage="1" showErrorMessage="1" prompt="Nombre de paiements mis à jour automatiquement" sqref="I7" xr:uid="{00000000-0002-0000-0E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0E00-000013000000}">
      <formula1>0</formula1>
      <formula2>0</formula2>
    </dataValidation>
    <dataValidation allowBlank="1" showInputMessage="1" showErrorMessage="1" prompt="Entrez le montant du prêt dans cette cellule" sqref="E5" xr:uid="{00000000-0002-0000-0E00-000014000000}">
      <formula1>0</formula1>
      <formula2>0</formula2>
    </dataValidation>
    <dataValidation allowBlank="1" showInputMessage="1" showErrorMessage="1" prompt="Entrez le taux d’intérêt annuel dans cette cellule" sqref="E6" xr:uid="{00000000-0002-0000-0E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0E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0E00-000017000000}">
      <formula1>0</formula1>
      <formula2>0</formula2>
    </dataValidation>
    <dataValidation allowBlank="1" showInputMessage="1" showErrorMessage="1" prompt="Entrez la date de début du prêt dans cette cellule" sqref="E9" xr:uid="{00000000-0002-0000-0E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0E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1CBF4"/>
  </sheetPr>
  <dimension ref="A1:EP102"/>
  <sheetViews>
    <sheetView topLeftCell="A33" zoomScaleNormal="100" workbookViewId="0">
      <selection activeCell="S50" sqref="S50"/>
    </sheetView>
  </sheetViews>
  <sheetFormatPr baseColWidth="10" defaultColWidth="11.42578125" defaultRowHeight="11.25" outlineLevelCol="1" x14ac:dyDescent="0.2"/>
  <cols>
    <col min="1" max="1" width="21.28515625" style="3" customWidth="1"/>
    <col min="2" max="2" width="9.28515625" style="2" customWidth="1"/>
    <col min="3" max="3" width="7.42578125" style="2" customWidth="1"/>
    <col min="4" max="4" width="34.28515625" style="2" customWidth="1"/>
    <col min="5" max="5" width="4.7109375" style="66" customWidth="1"/>
    <col min="6" max="17" width="9" style="2" hidden="1" customWidth="1" outlineLevel="1"/>
    <col min="18" max="18" width="8.140625" style="2" customWidth="1" collapsed="1"/>
    <col min="19" max="30" width="9" style="2" customWidth="1" outlineLevel="1"/>
    <col min="31" max="31" width="8.140625" style="2" customWidth="1"/>
    <col min="32" max="43" width="9" style="2" customWidth="1" outlineLevel="1"/>
    <col min="44" max="44" width="8.140625" style="2" customWidth="1"/>
    <col min="45" max="56" width="9" style="2" customWidth="1" outlineLevel="1"/>
    <col min="57" max="57" width="8.140625" style="2" customWidth="1"/>
    <col min="58" max="69" width="9" style="2" customWidth="1" outlineLevel="1"/>
    <col min="70" max="70" width="8.140625" style="2" customWidth="1"/>
    <col min="71" max="82" width="9" style="2" customWidth="1" outlineLevel="1"/>
    <col min="83" max="83" width="8.140625" style="2" customWidth="1"/>
    <col min="84" max="95" width="9" style="2" customWidth="1" outlineLevel="1"/>
    <col min="96" max="96" width="8.140625" style="2" customWidth="1"/>
    <col min="97" max="108" width="9" style="2" customWidth="1" outlineLevel="1"/>
    <col min="109" max="109" width="8.140625" style="2" customWidth="1"/>
    <col min="110" max="121" width="9" style="2" customWidth="1" outlineLevel="1"/>
    <col min="122" max="122" width="8.140625" style="2" customWidth="1"/>
    <col min="123" max="134" width="9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6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6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6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</row>
    <row r="4" spans="1:146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</row>
    <row r="5" spans="1:146" x14ac:dyDescent="0.2">
      <c r="A5" s="19" t="s">
        <v>163</v>
      </c>
      <c r="B5" s="2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6" x14ac:dyDescent="0.2">
      <c r="A6" s="19" t="s">
        <v>183</v>
      </c>
      <c r="C6" s="2" t="s">
        <v>50</v>
      </c>
      <c r="D6" s="3" t="s">
        <v>51</v>
      </c>
      <c r="F6" s="66">
        <f>'TRAPPES CLIENTS'!I32</f>
        <v>0</v>
      </c>
      <c r="G6" s="66">
        <f>'TRAPPES CLIENTS'!J32</f>
        <v>0</v>
      </c>
      <c r="H6" s="66">
        <f>'TRAPPES CLIENTS'!K32</f>
        <v>0</v>
      </c>
      <c r="I6" s="66">
        <f>'TRAPPES CLIENTS'!L32</f>
        <v>0</v>
      </c>
      <c r="J6" s="66">
        <f>'TRAPPES CLIENTS'!M32</f>
        <v>0</v>
      </c>
      <c r="K6" s="66">
        <f>'TRAPPES CLIENTS'!N32</f>
        <v>0</v>
      </c>
      <c r="L6" s="66">
        <f>'TRAPPES CLIENTS'!O32</f>
        <v>0</v>
      </c>
      <c r="M6" s="66">
        <f>'TRAPPES CLIENTS'!P32</f>
        <v>0</v>
      </c>
      <c r="N6" s="66">
        <f>'TRAPPES CLIENTS'!Q32</f>
        <v>0</v>
      </c>
      <c r="O6" s="66">
        <f>'TRAPPES CLIENTS'!R32</f>
        <v>0</v>
      </c>
      <c r="P6" s="66">
        <f>'TRAPPES CLIENTS'!S32</f>
        <v>0</v>
      </c>
      <c r="Q6" s="66">
        <f>'TRAPPES CLIENTS'!T32</f>
        <v>0</v>
      </c>
      <c r="R6" s="75">
        <f>SUM(F6:Q6)</f>
        <v>0</v>
      </c>
      <c r="S6" s="66">
        <f>'TRAPPES CLIENTS'!U32</f>
        <v>0</v>
      </c>
      <c r="T6" s="66">
        <f>'TRAPPES CLIENTS'!V32</f>
        <v>0</v>
      </c>
      <c r="U6" s="66">
        <f>'TRAPPES CLIENTS'!W32</f>
        <v>0</v>
      </c>
      <c r="V6" s="66">
        <f>'TRAPPES CLIENTS'!X32</f>
        <v>0</v>
      </c>
      <c r="W6" s="66">
        <f>'TRAPPES CLIENTS'!Y32</f>
        <v>2550</v>
      </c>
      <c r="X6" s="66">
        <f>'TRAPPES CLIENTS'!Z32</f>
        <v>5100</v>
      </c>
      <c r="Y6" s="66">
        <f>'TRAPPES CLIENTS'!AA32</f>
        <v>7650</v>
      </c>
      <c r="Z6" s="66">
        <f>'TRAPPES CLIENTS'!AB32</f>
        <v>10200</v>
      </c>
      <c r="AA6" s="66">
        <f>'TRAPPES CLIENTS'!AC32</f>
        <v>12750</v>
      </c>
      <c r="AB6" s="66">
        <f>'TRAPPES CLIENTS'!AD32</f>
        <v>15300</v>
      </c>
      <c r="AC6" s="66">
        <f>'TRAPPES CLIENTS'!AE32</f>
        <v>17850</v>
      </c>
      <c r="AD6" s="66">
        <f>'TRAPPES CLIENTS'!AF32</f>
        <v>20400</v>
      </c>
      <c r="AE6" s="75">
        <f>SUM(S6:AD6)</f>
        <v>91800</v>
      </c>
      <c r="AF6" s="66">
        <f>'TRAPPES CLIENTS'!AG32</f>
        <v>22950</v>
      </c>
      <c r="AG6" s="66">
        <f>'TRAPPES CLIENTS'!AH32</f>
        <v>25500</v>
      </c>
      <c r="AH6" s="66">
        <f>'TRAPPES CLIENTS'!AI32</f>
        <v>28050</v>
      </c>
      <c r="AI6" s="66">
        <f>'TRAPPES CLIENTS'!AJ32</f>
        <v>30600</v>
      </c>
      <c r="AJ6" s="66">
        <f>'TRAPPES CLIENTS'!AK32</f>
        <v>32400</v>
      </c>
      <c r="AK6" s="66">
        <f>'TRAPPES CLIENTS'!AL32</f>
        <v>34200</v>
      </c>
      <c r="AL6" s="66">
        <f>'TRAPPES CLIENTS'!AM32</f>
        <v>34200</v>
      </c>
      <c r="AM6" s="66">
        <f>'TRAPPES CLIENTS'!AN32</f>
        <v>34200</v>
      </c>
      <c r="AN6" s="66">
        <f>'TRAPPES CLIENTS'!AO32</f>
        <v>34200</v>
      </c>
      <c r="AO6" s="66">
        <f>'TRAPPES CLIENTS'!AP32</f>
        <v>34200</v>
      </c>
      <c r="AP6" s="66">
        <f>'TRAPPES CLIENTS'!AQ32</f>
        <v>34200</v>
      </c>
      <c r="AQ6" s="66">
        <f>'TRAPPES CLIENTS'!AR32</f>
        <v>34200</v>
      </c>
      <c r="AR6" s="75">
        <f>SUM(AF6:AQ6)</f>
        <v>378900</v>
      </c>
      <c r="AS6" s="66">
        <f>'TRAPPES CLIENTS'!AS32</f>
        <v>34200</v>
      </c>
      <c r="AT6" s="66">
        <f>'TRAPPES CLIENTS'!AT32</f>
        <v>34200</v>
      </c>
      <c r="AU6" s="66">
        <f>'TRAPPES CLIENTS'!AU32</f>
        <v>34200</v>
      </c>
      <c r="AV6" s="66">
        <f>'TRAPPES CLIENTS'!AV32</f>
        <v>34200</v>
      </c>
      <c r="AW6" s="66">
        <f>'TRAPPES CLIENTS'!AW32</f>
        <v>34200</v>
      </c>
      <c r="AX6" s="66">
        <f>'TRAPPES CLIENTS'!AX32</f>
        <v>34200</v>
      </c>
      <c r="AY6" s="66">
        <f>'TRAPPES CLIENTS'!AY32</f>
        <v>34200</v>
      </c>
      <c r="AZ6" s="66">
        <f>'TRAPPES CLIENTS'!AZ32</f>
        <v>34200</v>
      </c>
      <c r="BA6" s="66">
        <f>'TRAPPES CLIENTS'!BA32</f>
        <v>34200</v>
      </c>
      <c r="BB6" s="66">
        <f>'TRAPPES CLIENTS'!BB32</f>
        <v>34200</v>
      </c>
      <c r="BC6" s="66">
        <f>'TRAPPES CLIENTS'!BC32</f>
        <v>34200</v>
      </c>
      <c r="BD6" s="66">
        <f>'TRAPPES CLIENTS'!BD32</f>
        <v>34200</v>
      </c>
      <c r="BE6" s="75">
        <f>SUM(AS6:BD6)</f>
        <v>410400</v>
      </c>
      <c r="BF6" s="66">
        <f>'TRAPPES CLIENTS'!BE32</f>
        <v>34200</v>
      </c>
      <c r="BG6" s="66">
        <f>'TRAPPES CLIENTS'!BF32</f>
        <v>34200</v>
      </c>
      <c r="BH6" s="66">
        <f>'TRAPPES CLIENTS'!BG32</f>
        <v>34200</v>
      </c>
      <c r="BI6" s="66">
        <f>'TRAPPES CLIENTS'!BH32</f>
        <v>34200</v>
      </c>
      <c r="BJ6" s="66">
        <f>'TRAPPES CLIENTS'!BI32</f>
        <v>34200</v>
      </c>
      <c r="BK6" s="66">
        <f>'TRAPPES CLIENTS'!BJ32</f>
        <v>34200</v>
      </c>
      <c r="BL6" s="66">
        <f>'TRAPPES CLIENTS'!BK32</f>
        <v>34200</v>
      </c>
      <c r="BM6" s="66">
        <f>'TRAPPES CLIENTS'!BL32</f>
        <v>34200</v>
      </c>
      <c r="BN6" s="66">
        <f>'TRAPPES CLIENTS'!BM32</f>
        <v>34200</v>
      </c>
      <c r="BO6" s="66">
        <f>'TRAPPES CLIENTS'!BN32</f>
        <v>34200</v>
      </c>
      <c r="BP6" s="66">
        <f>'TRAPPES CLIENTS'!BO32</f>
        <v>34200</v>
      </c>
      <c r="BQ6" s="66">
        <f>'TRAPPES CLIENTS'!BP32</f>
        <v>34200</v>
      </c>
      <c r="BR6" s="75">
        <f>SUM(BF6:BQ6)</f>
        <v>410400</v>
      </c>
      <c r="BS6" s="66">
        <f>'TRAPPES CLIENTS'!BQ32</f>
        <v>34200</v>
      </c>
      <c r="BT6" s="66">
        <f>'TRAPPES CLIENTS'!BR32</f>
        <v>34200</v>
      </c>
      <c r="BU6" s="66">
        <f>'TRAPPES CLIENTS'!BS32</f>
        <v>34200</v>
      </c>
      <c r="BV6" s="66">
        <f>'TRAPPES CLIENTS'!BT32</f>
        <v>34200</v>
      </c>
      <c r="BW6" s="66">
        <f>'TRAPPES CLIENTS'!BU32</f>
        <v>34200</v>
      </c>
      <c r="BX6" s="66">
        <f>'TRAPPES CLIENTS'!BV32</f>
        <v>34200</v>
      </c>
      <c r="BY6" s="66">
        <f>'TRAPPES CLIENTS'!BW32</f>
        <v>34200</v>
      </c>
      <c r="BZ6" s="66">
        <f>'TRAPPES CLIENTS'!BX32</f>
        <v>34200</v>
      </c>
      <c r="CA6" s="66">
        <f>'TRAPPES CLIENTS'!BY32</f>
        <v>34200</v>
      </c>
      <c r="CB6" s="66">
        <f>'TRAPPES CLIENTS'!BZ32</f>
        <v>34200</v>
      </c>
      <c r="CC6" s="66">
        <f>'TRAPPES CLIENTS'!CA32</f>
        <v>34200</v>
      </c>
      <c r="CD6" s="66">
        <f>'TRAPPES CLIENTS'!CB32</f>
        <v>34200</v>
      </c>
      <c r="CE6" s="75">
        <f>SUM(BS6:CD6)</f>
        <v>410400</v>
      </c>
      <c r="CF6" s="66">
        <f>'TRAPPES CLIENTS'!CC32</f>
        <v>34200</v>
      </c>
      <c r="CG6" s="66">
        <f>'TRAPPES CLIENTS'!CD32</f>
        <v>34200</v>
      </c>
      <c r="CH6" s="66">
        <f>'TRAPPES CLIENTS'!CE32</f>
        <v>34200</v>
      </c>
      <c r="CI6" s="66">
        <f>'TRAPPES CLIENTS'!CF32</f>
        <v>34200</v>
      </c>
      <c r="CJ6" s="66">
        <f>'TRAPPES CLIENTS'!CG32</f>
        <v>34200</v>
      </c>
      <c r="CK6" s="66">
        <f>'TRAPPES CLIENTS'!CH32</f>
        <v>34200</v>
      </c>
      <c r="CL6" s="66">
        <f>'TRAPPES CLIENTS'!CI32</f>
        <v>34200</v>
      </c>
      <c r="CM6" s="66">
        <f>'TRAPPES CLIENTS'!CJ32</f>
        <v>34200</v>
      </c>
      <c r="CN6" s="66">
        <f>'TRAPPES CLIENTS'!CK32</f>
        <v>34200</v>
      </c>
      <c r="CO6" s="66">
        <f>'TRAPPES CLIENTS'!CL32</f>
        <v>34200</v>
      </c>
      <c r="CP6" s="66">
        <f>'TRAPPES CLIENTS'!CM32</f>
        <v>34200</v>
      </c>
      <c r="CQ6" s="66">
        <f>'TRAPPES CLIENTS'!CN32</f>
        <v>34200</v>
      </c>
      <c r="CR6" s="75">
        <f>SUM(CF6:CQ6)</f>
        <v>410400</v>
      </c>
      <c r="CS6" s="66">
        <f>'TRAPPES CLIENTS'!CO32</f>
        <v>34200</v>
      </c>
      <c r="CT6" s="66">
        <f>'TRAPPES CLIENTS'!CP32</f>
        <v>34200</v>
      </c>
      <c r="CU6" s="66">
        <f>'TRAPPES CLIENTS'!CQ32</f>
        <v>34200</v>
      </c>
      <c r="CV6" s="66">
        <f>'TRAPPES CLIENTS'!CR32</f>
        <v>34200</v>
      </c>
      <c r="CW6" s="66">
        <f>'TRAPPES CLIENTS'!CS32</f>
        <v>34200</v>
      </c>
      <c r="CX6" s="66">
        <f>'TRAPPES CLIENTS'!CT32</f>
        <v>34200</v>
      </c>
      <c r="CY6" s="66">
        <f>'TRAPPES CLIENTS'!CU32</f>
        <v>34200</v>
      </c>
      <c r="CZ6" s="66">
        <f>'TRAPPES CLIENTS'!CV32</f>
        <v>34200</v>
      </c>
      <c r="DA6" s="66">
        <f>'TRAPPES CLIENTS'!CW32</f>
        <v>34200</v>
      </c>
      <c r="DB6" s="66">
        <f>'TRAPPES CLIENTS'!CX32</f>
        <v>34200</v>
      </c>
      <c r="DC6" s="66">
        <f>'TRAPPES CLIENTS'!CY32</f>
        <v>34200</v>
      </c>
      <c r="DD6" s="66">
        <f>'TRAPPES CLIENTS'!CZ32</f>
        <v>34200</v>
      </c>
      <c r="DE6" s="75">
        <f>SUM(CS6:DD6)</f>
        <v>410400</v>
      </c>
      <c r="DF6" s="66">
        <f>'TRAPPES CLIENTS'!DA32</f>
        <v>34200</v>
      </c>
      <c r="DG6" s="66">
        <f>'TRAPPES CLIENTS'!DB32</f>
        <v>34200</v>
      </c>
      <c r="DH6" s="66">
        <f>'TRAPPES CLIENTS'!DC32</f>
        <v>34200</v>
      </c>
      <c r="DI6" s="66">
        <f>'TRAPPES CLIENTS'!DD32</f>
        <v>34200</v>
      </c>
      <c r="DJ6" s="66">
        <f>'TRAPPES CLIENTS'!DE32</f>
        <v>34200</v>
      </c>
      <c r="DK6" s="66">
        <f>'TRAPPES CLIENTS'!DF32</f>
        <v>34200</v>
      </c>
      <c r="DL6" s="66">
        <f>'TRAPPES CLIENTS'!DG32</f>
        <v>34200</v>
      </c>
      <c r="DM6" s="66">
        <f>'TRAPPES CLIENTS'!DH32</f>
        <v>34200</v>
      </c>
      <c r="DN6" s="66">
        <f>'TRAPPES CLIENTS'!DI32</f>
        <v>34200</v>
      </c>
      <c r="DO6" s="66">
        <f>'TRAPPES CLIENTS'!DJ32</f>
        <v>34200</v>
      </c>
      <c r="DP6" s="66">
        <f>'TRAPPES CLIENTS'!DK32</f>
        <v>34200</v>
      </c>
      <c r="DQ6" s="66">
        <f>'TRAPPES CLIENTS'!DL32</f>
        <v>34200</v>
      </c>
      <c r="DR6" s="75">
        <f>SUM(DF6:DQ6)</f>
        <v>410400</v>
      </c>
      <c r="DS6" s="66">
        <f>'TRAPPES CLIENTS'!DM32</f>
        <v>34200</v>
      </c>
      <c r="DT6" s="66">
        <f>'TRAPPES CLIENTS'!DN32</f>
        <v>34200</v>
      </c>
      <c r="DU6" s="66">
        <f>'TRAPPES CLIENTS'!DO32</f>
        <v>34200</v>
      </c>
      <c r="DV6" s="66">
        <f>'TRAPPES CLIENTS'!DP32</f>
        <v>34200</v>
      </c>
      <c r="DW6" s="66">
        <f>'TRAPPES CLIENTS'!DQ32</f>
        <v>34200</v>
      </c>
      <c r="DX6" s="66">
        <f>'TRAPPES CLIENTS'!DR32</f>
        <v>34200</v>
      </c>
      <c r="DY6" s="66">
        <f>'TRAPPES CLIENTS'!DS32</f>
        <v>34200</v>
      </c>
      <c r="DZ6" s="66">
        <f>'TRAPPES CLIENTS'!DT32</f>
        <v>34200</v>
      </c>
      <c r="EA6" s="66">
        <f>'TRAPPES CLIENTS'!DU32</f>
        <v>34200</v>
      </c>
      <c r="EB6" s="66">
        <f>'TRAPPES CLIENTS'!DV32</f>
        <v>34200</v>
      </c>
      <c r="EC6" s="66">
        <f>'TRAPPES CLIENTS'!DW32</f>
        <v>34200</v>
      </c>
      <c r="ED6" s="66">
        <f>'TRAPPES CLIENTS'!DX32</f>
        <v>34200</v>
      </c>
      <c r="EE6" s="76">
        <f>SUM(DS6:ED6)</f>
        <v>410400</v>
      </c>
      <c r="EF6" s="66"/>
      <c r="EG6" s="66"/>
      <c r="EH6" s="66"/>
      <c r="EI6" s="66"/>
      <c r="EJ6" s="66"/>
      <c r="EK6" s="66"/>
      <c r="EL6" s="66"/>
      <c r="EM6" s="66"/>
      <c r="EN6" s="66"/>
      <c r="EO6" s="66"/>
    </row>
    <row r="7" spans="1:146" x14ac:dyDescent="0.2">
      <c r="A7" s="2" t="s">
        <v>164</v>
      </c>
      <c r="B7" s="217">
        <v>45992</v>
      </c>
      <c r="D7" s="19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2550</v>
      </c>
      <c r="X7" s="66">
        <f t="shared" si="31"/>
        <v>5100</v>
      </c>
      <c r="Y7" s="66">
        <f t="shared" si="31"/>
        <v>7650</v>
      </c>
      <c r="Z7" s="66">
        <f t="shared" si="31"/>
        <v>10200</v>
      </c>
      <c r="AA7" s="66">
        <f t="shared" si="31"/>
        <v>12750</v>
      </c>
      <c r="AB7" s="66">
        <f t="shared" si="31"/>
        <v>15300</v>
      </c>
      <c r="AC7" s="66">
        <f t="shared" si="31"/>
        <v>17850</v>
      </c>
      <c r="AD7" s="66">
        <f t="shared" si="31"/>
        <v>20400</v>
      </c>
      <c r="AE7" s="75">
        <f>SUM(S7:AD7)</f>
        <v>91800</v>
      </c>
      <c r="AF7" s="66">
        <f t="shared" ref="AF7:AQ7" si="32">AF6</f>
        <v>22950</v>
      </c>
      <c r="AG7" s="69">
        <f t="shared" si="32"/>
        <v>25500</v>
      </c>
      <c r="AH7" s="66">
        <f t="shared" si="32"/>
        <v>28050</v>
      </c>
      <c r="AI7" s="66">
        <f t="shared" si="32"/>
        <v>30600</v>
      </c>
      <c r="AJ7" s="66">
        <f t="shared" si="32"/>
        <v>32400</v>
      </c>
      <c r="AK7" s="66">
        <f t="shared" si="32"/>
        <v>34200</v>
      </c>
      <c r="AL7" s="66">
        <f t="shared" si="32"/>
        <v>34200</v>
      </c>
      <c r="AM7" s="66">
        <f t="shared" si="32"/>
        <v>34200</v>
      </c>
      <c r="AN7" s="66">
        <f t="shared" si="32"/>
        <v>34200</v>
      </c>
      <c r="AO7" s="66">
        <f t="shared" si="32"/>
        <v>34200</v>
      </c>
      <c r="AP7" s="66">
        <f t="shared" si="32"/>
        <v>34200</v>
      </c>
      <c r="AQ7" s="66">
        <f t="shared" si="32"/>
        <v>34200</v>
      </c>
      <c r="AR7" s="75">
        <f>SUM(AF7:AQ7)</f>
        <v>378900</v>
      </c>
      <c r="AS7" s="66">
        <f t="shared" ref="AS7:BD7" si="33">AS6</f>
        <v>34200</v>
      </c>
      <c r="AT7" s="69">
        <f t="shared" si="33"/>
        <v>34200</v>
      </c>
      <c r="AU7" s="66">
        <f t="shared" si="33"/>
        <v>34200</v>
      </c>
      <c r="AV7" s="66">
        <f t="shared" si="33"/>
        <v>34200</v>
      </c>
      <c r="AW7" s="66">
        <f t="shared" si="33"/>
        <v>34200</v>
      </c>
      <c r="AX7" s="66">
        <f t="shared" si="33"/>
        <v>34200</v>
      </c>
      <c r="AY7" s="66">
        <f t="shared" si="33"/>
        <v>34200</v>
      </c>
      <c r="AZ7" s="66">
        <f t="shared" si="33"/>
        <v>34200</v>
      </c>
      <c r="BA7" s="66">
        <f t="shared" si="33"/>
        <v>34200</v>
      </c>
      <c r="BB7" s="66">
        <f t="shared" si="33"/>
        <v>34200</v>
      </c>
      <c r="BC7" s="66">
        <f t="shared" si="33"/>
        <v>34200</v>
      </c>
      <c r="BD7" s="66">
        <f t="shared" si="33"/>
        <v>34200</v>
      </c>
      <c r="BE7" s="75">
        <f>SUM(AS7:BD7)</f>
        <v>410400</v>
      </c>
      <c r="BF7" s="66">
        <f t="shared" ref="BF7:BQ7" si="34">BF6</f>
        <v>34200</v>
      </c>
      <c r="BG7" s="69">
        <f t="shared" si="34"/>
        <v>34200</v>
      </c>
      <c r="BH7" s="66">
        <f t="shared" si="34"/>
        <v>34200</v>
      </c>
      <c r="BI7" s="66">
        <f t="shared" si="34"/>
        <v>34200</v>
      </c>
      <c r="BJ7" s="66">
        <f t="shared" si="34"/>
        <v>34200</v>
      </c>
      <c r="BK7" s="66">
        <f t="shared" si="34"/>
        <v>34200</v>
      </c>
      <c r="BL7" s="66">
        <f t="shared" si="34"/>
        <v>34200</v>
      </c>
      <c r="BM7" s="66">
        <f t="shared" si="34"/>
        <v>34200</v>
      </c>
      <c r="BN7" s="66">
        <f t="shared" si="34"/>
        <v>34200</v>
      </c>
      <c r="BO7" s="66">
        <f t="shared" si="34"/>
        <v>34200</v>
      </c>
      <c r="BP7" s="66">
        <f t="shared" si="34"/>
        <v>34200</v>
      </c>
      <c r="BQ7" s="66">
        <f t="shared" si="34"/>
        <v>34200</v>
      </c>
      <c r="BR7" s="75">
        <f>SUM(BF7:BQ7)</f>
        <v>410400</v>
      </c>
      <c r="BS7" s="66">
        <f t="shared" ref="BS7:CD7" si="35">BS6</f>
        <v>34200</v>
      </c>
      <c r="BT7" s="69">
        <f t="shared" si="35"/>
        <v>34200</v>
      </c>
      <c r="BU7" s="66">
        <f t="shared" si="35"/>
        <v>34200</v>
      </c>
      <c r="BV7" s="66">
        <f t="shared" si="35"/>
        <v>34200</v>
      </c>
      <c r="BW7" s="66">
        <f t="shared" si="35"/>
        <v>34200</v>
      </c>
      <c r="BX7" s="66">
        <f t="shared" si="35"/>
        <v>34200</v>
      </c>
      <c r="BY7" s="66">
        <f t="shared" si="35"/>
        <v>34200</v>
      </c>
      <c r="BZ7" s="66">
        <f t="shared" si="35"/>
        <v>34200</v>
      </c>
      <c r="CA7" s="66">
        <f t="shared" si="35"/>
        <v>34200</v>
      </c>
      <c r="CB7" s="66">
        <f t="shared" si="35"/>
        <v>34200</v>
      </c>
      <c r="CC7" s="66">
        <f t="shared" si="35"/>
        <v>34200</v>
      </c>
      <c r="CD7" s="66">
        <f t="shared" si="35"/>
        <v>34200</v>
      </c>
      <c r="CE7" s="75">
        <f>SUM(BS7:CD7)</f>
        <v>410400</v>
      </c>
      <c r="CF7" s="66">
        <f t="shared" ref="CF7:CQ7" si="36">CF6</f>
        <v>34200</v>
      </c>
      <c r="CG7" s="69">
        <f t="shared" si="36"/>
        <v>34200</v>
      </c>
      <c r="CH7" s="66">
        <f t="shared" si="36"/>
        <v>34200</v>
      </c>
      <c r="CI7" s="66">
        <f t="shared" si="36"/>
        <v>34200</v>
      </c>
      <c r="CJ7" s="66">
        <f t="shared" si="36"/>
        <v>34200</v>
      </c>
      <c r="CK7" s="66">
        <f t="shared" si="36"/>
        <v>34200</v>
      </c>
      <c r="CL7" s="66">
        <f t="shared" si="36"/>
        <v>34200</v>
      </c>
      <c r="CM7" s="66">
        <f t="shared" si="36"/>
        <v>34200</v>
      </c>
      <c r="CN7" s="66">
        <f t="shared" si="36"/>
        <v>34200</v>
      </c>
      <c r="CO7" s="66">
        <f t="shared" si="36"/>
        <v>34200</v>
      </c>
      <c r="CP7" s="66">
        <f t="shared" si="36"/>
        <v>34200</v>
      </c>
      <c r="CQ7" s="66">
        <f t="shared" si="36"/>
        <v>34200</v>
      </c>
      <c r="CR7" s="75">
        <f>SUM(CF7:CQ7)</f>
        <v>410400</v>
      </c>
      <c r="CS7" s="66">
        <f t="shared" ref="CS7:DD7" si="37">CS6</f>
        <v>34200</v>
      </c>
      <c r="CT7" s="69">
        <f t="shared" si="37"/>
        <v>34200</v>
      </c>
      <c r="CU7" s="66">
        <f t="shared" si="37"/>
        <v>34200</v>
      </c>
      <c r="CV7" s="66">
        <f t="shared" si="37"/>
        <v>34200</v>
      </c>
      <c r="CW7" s="66">
        <f t="shared" si="37"/>
        <v>34200</v>
      </c>
      <c r="CX7" s="66">
        <f t="shared" si="37"/>
        <v>34200</v>
      </c>
      <c r="CY7" s="66">
        <f t="shared" si="37"/>
        <v>34200</v>
      </c>
      <c r="CZ7" s="66">
        <f t="shared" si="37"/>
        <v>34200</v>
      </c>
      <c r="DA7" s="66">
        <f t="shared" si="37"/>
        <v>34200</v>
      </c>
      <c r="DB7" s="66">
        <f t="shared" si="37"/>
        <v>34200</v>
      </c>
      <c r="DC7" s="66">
        <f t="shared" si="37"/>
        <v>34200</v>
      </c>
      <c r="DD7" s="66">
        <f t="shared" si="37"/>
        <v>34200</v>
      </c>
      <c r="DE7" s="75">
        <f>SUM(CS7:DD7)</f>
        <v>410400</v>
      </c>
      <c r="DF7" s="66">
        <f t="shared" ref="DF7:DQ7" si="38">DF6</f>
        <v>34200</v>
      </c>
      <c r="DG7" s="69">
        <f t="shared" si="38"/>
        <v>34200</v>
      </c>
      <c r="DH7" s="66">
        <f t="shared" si="38"/>
        <v>34200</v>
      </c>
      <c r="DI7" s="66">
        <f t="shared" si="38"/>
        <v>34200</v>
      </c>
      <c r="DJ7" s="66">
        <f t="shared" si="38"/>
        <v>34200</v>
      </c>
      <c r="DK7" s="66">
        <f t="shared" si="38"/>
        <v>34200</v>
      </c>
      <c r="DL7" s="66">
        <f t="shared" si="38"/>
        <v>34200</v>
      </c>
      <c r="DM7" s="66">
        <f t="shared" si="38"/>
        <v>34200</v>
      </c>
      <c r="DN7" s="66">
        <f t="shared" si="38"/>
        <v>34200</v>
      </c>
      <c r="DO7" s="66">
        <f t="shared" si="38"/>
        <v>34200</v>
      </c>
      <c r="DP7" s="66">
        <f t="shared" si="38"/>
        <v>34200</v>
      </c>
      <c r="DQ7" s="66">
        <f t="shared" si="38"/>
        <v>34200</v>
      </c>
      <c r="DR7" s="75">
        <f>SUM(DF7:DQ7)</f>
        <v>410400</v>
      </c>
      <c r="DS7" s="66">
        <f t="shared" ref="DS7:ED7" si="39">DS6</f>
        <v>34200</v>
      </c>
      <c r="DT7" s="69">
        <f t="shared" si="39"/>
        <v>34200</v>
      </c>
      <c r="DU7" s="66">
        <f t="shared" si="39"/>
        <v>34200</v>
      </c>
      <c r="DV7" s="66">
        <f t="shared" si="39"/>
        <v>34200</v>
      </c>
      <c r="DW7" s="66">
        <f t="shared" si="39"/>
        <v>34200</v>
      </c>
      <c r="DX7" s="66">
        <f t="shared" si="39"/>
        <v>34200</v>
      </c>
      <c r="DY7" s="66">
        <f t="shared" si="39"/>
        <v>34200</v>
      </c>
      <c r="DZ7" s="66">
        <f t="shared" si="39"/>
        <v>34200</v>
      </c>
      <c r="EA7" s="66">
        <f t="shared" si="39"/>
        <v>34200</v>
      </c>
      <c r="EB7" s="66">
        <f t="shared" si="39"/>
        <v>34200</v>
      </c>
      <c r="EC7" s="66">
        <f t="shared" si="39"/>
        <v>34200</v>
      </c>
      <c r="ED7" s="66">
        <f t="shared" si="39"/>
        <v>34200</v>
      </c>
      <c r="EE7" s="76">
        <f>SUM(DS7:ED7)</f>
        <v>410400</v>
      </c>
    </row>
    <row r="8" spans="1:146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6" x14ac:dyDescent="0.2">
      <c r="A9" s="19" t="s">
        <v>53</v>
      </c>
      <c r="B9" s="78">
        <v>1400000</v>
      </c>
      <c r="C9" s="2" t="s">
        <v>54</v>
      </c>
      <c r="D9" s="3" t="s">
        <v>55</v>
      </c>
      <c r="E9" s="78">
        <v>90</v>
      </c>
      <c r="F9" s="66">
        <f t="shared" ref="F9:Q14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v>85</v>
      </c>
      <c r="T9" s="66">
        <f t="shared" ref="T9:AD9" si="42">IF(T$2&gt;=$B$18,$E9,0)</f>
        <v>0</v>
      </c>
      <c r="U9" s="66">
        <f t="shared" si="42"/>
        <v>0</v>
      </c>
      <c r="V9" s="66">
        <f t="shared" si="42"/>
        <v>0</v>
      </c>
      <c r="W9" s="66">
        <f t="shared" si="42"/>
        <v>90</v>
      </c>
      <c r="X9" s="66">
        <f t="shared" si="42"/>
        <v>90</v>
      </c>
      <c r="Y9" s="66">
        <f t="shared" si="42"/>
        <v>90</v>
      </c>
      <c r="Z9" s="66">
        <f t="shared" si="42"/>
        <v>90</v>
      </c>
      <c r="AA9" s="66">
        <f t="shared" si="42"/>
        <v>90</v>
      </c>
      <c r="AB9" s="66">
        <f t="shared" si="42"/>
        <v>90</v>
      </c>
      <c r="AC9" s="66">
        <f t="shared" si="42"/>
        <v>90</v>
      </c>
      <c r="AD9" s="66">
        <f t="shared" si="42"/>
        <v>90</v>
      </c>
      <c r="AE9" s="75">
        <f t="shared" ref="AE9:AE34" si="43">SUM(S9:AD9)</f>
        <v>805</v>
      </c>
      <c r="AF9" s="66">
        <f t="shared" ref="AF9:AQ18" si="44">IF(AF$2&gt;=$B$18,$E9,0)</f>
        <v>90</v>
      </c>
      <c r="AG9" s="66">
        <f t="shared" si="44"/>
        <v>90</v>
      </c>
      <c r="AH9" s="66">
        <f t="shared" si="44"/>
        <v>90</v>
      </c>
      <c r="AI9" s="66">
        <f t="shared" si="44"/>
        <v>90</v>
      </c>
      <c r="AJ9" s="66">
        <f t="shared" si="44"/>
        <v>90</v>
      </c>
      <c r="AK9" s="66">
        <f t="shared" si="44"/>
        <v>90</v>
      </c>
      <c r="AL9" s="66">
        <f t="shared" si="44"/>
        <v>90</v>
      </c>
      <c r="AM9" s="66">
        <f t="shared" si="44"/>
        <v>90</v>
      </c>
      <c r="AN9" s="66">
        <f t="shared" si="44"/>
        <v>90</v>
      </c>
      <c r="AO9" s="66">
        <f t="shared" si="44"/>
        <v>90</v>
      </c>
      <c r="AP9" s="66">
        <f t="shared" si="44"/>
        <v>90</v>
      </c>
      <c r="AQ9" s="66">
        <f t="shared" si="44"/>
        <v>90</v>
      </c>
      <c r="AR9" s="75">
        <f t="shared" ref="AR9:AR34" si="45">SUM(AF9:AQ9)</f>
        <v>1080</v>
      </c>
      <c r="AS9" s="66">
        <f t="shared" ref="AS9:BD18" si="46">IF(AS$2&gt;=$B$18,$E9,0)</f>
        <v>90</v>
      </c>
      <c r="AT9" s="66">
        <f t="shared" si="46"/>
        <v>90</v>
      </c>
      <c r="AU9" s="66">
        <f t="shared" si="46"/>
        <v>90</v>
      </c>
      <c r="AV9" s="66">
        <f t="shared" si="46"/>
        <v>90</v>
      </c>
      <c r="AW9" s="66">
        <f t="shared" si="46"/>
        <v>90</v>
      </c>
      <c r="AX9" s="66">
        <f t="shared" si="46"/>
        <v>90</v>
      </c>
      <c r="AY9" s="66">
        <f t="shared" si="46"/>
        <v>90</v>
      </c>
      <c r="AZ9" s="66">
        <f t="shared" si="46"/>
        <v>90</v>
      </c>
      <c r="BA9" s="66">
        <f t="shared" si="46"/>
        <v>90</v>
      </c>
      <c r="BB9" s="66">
        <f t="shared" si="46"/>
        <v>90</v>
      </c>
      <c r="BC9" s="66">
        <f t="shared" si="46"/>
        <v>90</v>
      </c>
      <c r="BD9" s="66">
        <f t="shared" si="46"/>
        <v>90</v>
      </c>
      <c r="BE9" s="75">
        <f t="shared" ref="BE9:BE34" si="47">SUM(AS9:BD9)</f>
        <v>1080</v>
      </c>
      <c r="BF9" s="66">
        <f t="shared" ref="BF9:BQ18" si="48">IF(BF$2&gt;=$B$18,$E9,0)</f>
        <v>90</v>
      </c>
      <c r="BG9" s="66">
        <f t="shared" si="48"/>
        <v>90</v>
      </c>
      <c r="BH9" s="66">
        <f t="shared" si="48"/>
        <v>90</v>
      </c>
      <c r="BI9" s="66">
        <f t="shared" si="48"/>
        <v>90</v>
      </c>
      <c r="BJ9" s="66">
        <f t="shared" si="48"/>
        <v>90</v>
      </c>
      <c r="BK9" s="66">
        <f t="shared" si="48"/>
        <v>90</v>
      </c>
      <c r="BL9" s="66">
        <f t="shared" si="48"/>
        <v>90</v>
      </c>
      <c r="BM9" s="66">
        <f t="shared" si="48"/>
        <v>90</v>
      </c>
      <c r="BN9" s="66">
        <f t="shared" si="48"/>
        <v>90</v>
      </c>
      <c r="BO9" s="66">
        <f t="shared" si="48"/>
        <v>90</v>
      </c>
      <c r="BP9" s="66">
        <f t="shared" si="48"/>
        <v>90</v>
      </c>
      <c r="BQ9" s="66">
        <f t="shared" si="48"/>
        <v>90</v>
      </c>
      <c r="BR9" s="75">
        <f t="shared" ref="BR9:BR34" si="49">SUM(BF9:BQ9)</f>
        <v>1080</v>
      </c>
      <c r="BS9" s="66">
        <f t="shared" ref="BS9:CD18" si="50">IF(BS$2&gt;=$B$18,$E9,0)</f>
        <v>90</v>
      </c>
      <c r="BT9" s="66">
        <f t="shared" si="50"/>
        <v>90</v>
      </c>
      <c r="BU9" s="66">
        <f t="shared" si="50"/>
        <v>90</v>
      </c>
      <c r="BV9" s="66">
        <f t="shared" si="50"/>
        <v>90</v>
      </c>
      <c r="BW9" s="66">
        <f t="shared" si="50"/>
        <v>90</v>
      </c>
      <c r="BX9" s="66">
        <f t="shared" si="50"/>
        <v>90</v>
      </c>
      <c r="BY9" s="66">
        <f t="shared" si="50"/>
        <v>90</v>
      </c>
      <c r="BZ9" s="66">
        <f t="shared" si="50"/>
        <v>90</v>
      </c>
      <c r="CA9" s="66">
        <f t="shared" si="50"/>
        <v>90</v>
      </c>
      <c r="CB9" s="66">
        <f t="shared" si="50"/>
        <v>90</v>
      </c>
      <c r="CC9" s="66">
        <f t="shared" si="50"/>
        <v>90</v>
      </c>
      <c r="CD9" s="66">
        <f t="shared" si="50"/>
        <v>90</v>
      </c>
      <c r="CE9" s="75">
        <f t="shared" ref="CE9:CE34" si="51">SUM(BS9:CD9)</f>
        <v>1080</v>
      </c>
      <c r="CF9" s="66">
        <f t="shared" ref="CF9:CQ18" si="52">IF(CF$2&gt;=$B$18,$E9,0)</f>
        <v>90</v>
      </c>
      <c r="CG9" s="66">
        <f t="shared" si="52"/>
        <v>90</v>
      </c>
      <c r="CH9" s="66">
        <f t="shared" si="52"/>
        <v>90</v>
      </c>
      <c r="CI9" s="66">
        <f t="shared" si="52"/>
        <v>90</v>
      </c>
      <c r="CJ9" s="66">
        <f t="shared" si="52"/>
        <v>90</v>
      </c>
      <c r="CK9" s="66">
        <f t="shared" si="52"/>
        <v>90</v>
      </c>
      <c r="CL9" s="66">
        <f t="shared" si="52"/>
        <v>90</v>
      </c>
      <c r="CM9" s="66">
        <f t="shared" si="52"/>
        <v>90</v>
      </c>
      <c r="CN9" s="66">
        <f t="shared" si="52"/>
        <v>90</v>
      </c>
      <c r="CO9" s="66">
        <f t="shared" si="52"/>
        <v>90</v>
      </c>
      <c r="CP9" s="66">
        <f t="shared" si="52"/>
        <v>90</v>
      </c>
      <c r="CQ9" s="66">
        <f t="shared" si="52"/>
        <v>90</v>
      </c>
      <c r="CR9" s="75">
        <f t="shared" ref="CR9:CR34" si="53">SUM(CF9:CQ9)</f>
        <v>1080</v>
      </c>
      <c r="CS9" s="66">
        <f t="shared" ref="CS9:DD18" si="54">IF(CS$2&gt;=$B$18,$E9,0)</f>
        <v>90</v>
      </c>
      <c r="CT9" s="66">
        <f t="shared" si="54"/>
        <v>90</v>
      </c>
      <c r="CU9" s="66">
        <f t="shared" si="54"/>
        <v>90</v>
      </c>
      <c r="CV9" s="66">
        <f t="shared" si="54"/>
        <v>90</v>
      </c>
      <c r="CW9" s="66">
        <f t="shared" si="54"/>
        <v>90</v>
      </c>
      <c r="CX9" s="66">
        <f t="shared" si="54"/>
        <v>90</v>
      </c>
      <c r="CY9" s="66">
        <f t="shared" si="54"/>
        <v>90</v>
      </c>
      <c r="CZ9" s="66">
        <f t="shared" si="54"/>
        <v>90</v>
      </c>
      <c r="DA9" s="66">
        <f t="shared" si="54"/>
        <v>90</v>
      </c>
      <c r="DB9" s="66">
        <f t="shared" si="54"/>
        <v>90</v>
      </c>
      <c r="DC9" s="66">
        <f t="shared" si="54"/>
        <v>90</v>
      </c>
      <c r="DD9" s="66">
        <f t="shared" si="54"/>
        <v>90</v>
      </c>
      <c r="DE9" s="75">
        <f t="shared" ref="DE9:DE34" si="55">SUM(CS9:DD9)</f>
        <v>1080</v>
      </c>
      <c r="DF9" s="66">
        <f t="shared" ref="DF9:DQ18" si="56">IF(DF$2&gt;=$B$18,$E9,0)</f>
        <v>90</v>
      </c>
      <c r="DG9" s="66">
        <f t="shared" si="56"/>
        <v>90</v>
      </c>
      <c r="DH9" s="66">
        <f t="shared" si="56"/>
        <v>90</v>
      </c>
      <c r="DI9" s="66">
        <f t="shared" si="56"/>
        <v>90</v>
      </c>
      <c r="DJ9" s="66">
        <f t="shared" si="56"/>
        <v>90</v>
      </c>
      <c r="DK9" s="66">
        <f t="shared" si="56"/>
        <v>90</v>
      </c>
      <c r="DL9" s="66">
        <f t="shared" si="56"/>
        <v>90</v>
      </c>
      <c r="DM9" s="66">
        <f t="shared" si="56"/>
        <v>90</v>
      </c>
      <c r="DN9" s="66">
        <f t="shared" si="56"/>
        <v>90</v>
      </c>
      <c r="DO9" s="66">
        <f t="shared" si="56"/>
        <v>90</v>
      </c>
      <c r="DP9" s="66">
        <f t="shared" si="56"/>
        <v>90</v>
      </c>
      <c r="DQ9" s="66">
        <f t="shared" si="56"/>
        <v>90</v>
      </c>
      <c r="DR9" s="75">
        <f t="shared" ref="DR9:DR34" si="57">SUM(DF9:DQ9)</f>
        <v>1080</v>
      </c>
      <c r="DS9" s="66">
        <f t="shared" ref="DS9:ED18" si="58">IF(DS$2&gt;=$B$18,$E9,0)</f>
        <v>90</v>
      </c>
      <c r="DT9" s="66">
        <f t="shared" si="58"/>
        <v>90</v>
      </c>
      <c r="DU9" s="66">
        <f t="shared" si="58"/>
        <v>90</v>
      </c>
      <c r="DV9" s="66">
        <f t="shared" si="58"/>
        <v>90</v>
      </c>
      <c r="DW9" s="66">
        <f t="shared" si="58"/>
        <v>90</v>
      </c>
      <c r="DX9" s="66">
        <f t="shared" si="58"/>
        <v>90</v>
      </c>
      <c r="DY9" s="66">
        <f t="shared" si="58"/>
        <v>90</v>
      </c>
      <c r="DZ9" s="66">
        <f t="shared" si="58"/>
        <v>90</v>
      </c>
      <c r="EA9" s="66">
        <f t="shared" si="58"/>
        <v>90</v>
      </c>
      <c r="EB9" s="66">
        <f t="shared" si="58"/>
        <v>90</v>
      </c>
      <c r="EC9" s="66">
        <f t="shared" si="58"/>
        <v>90</v>
      </c>
      <c r="ED9" s="66">
        <f t="shared" si="58"/>
        <v>90</v>
      </c>
      <c r="EE9" s="76">
        <f t="shared" ref="EE9:EE34" si="59">SUM(DS9:ED9)</f>
        <v>1080</v>
      </c>
    </row>
    <row r="10" spans="1:146" x14ac:dyDescent="0.2">
      <c r="A10" s="19" t="s">
        <v>19</v>
      </c>
      <c r="B10" s="78">
        <v>31770</v>
      </c>
      <c r="D10" s="3" t="s">
        <v>56</v>
      </c>
      <c r="E10" s="78">
        <v>900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v>1290</v>
      </c>
      <c r="T10" s="66">
        <v>605</v>
      </c>
      <c r="U10" s="66">
        <v>615</v>
      </c>
      <c r="V10" s="66">
        <v>615</v>
      </c>
      <c r="W10" s="66">
        <f t="shared" ref="W10:AD14" si="60">IF(W$2&gt;=$B$18,$E10,0)</f>
        <v>900</v>
      </c>
      <c r="X10" s="66">
        <f t="shared" si="60"/>
        <v>900</v>
      </c>
      <c r="Y10" s="66">
        <f t="shared" si="60"/>
        <v>900</v>
      </c>
      <c r="Z10" s="66">
        <f t="shared" si="60"/>
        <v>900</v>
      </c>
      <c r="AA10" s="66">
        <f t="shared" si="60"/>
        <v>900</v>
      </c>
      <c r="AB10" s="66">
        <f t="shared" si="60"/>
        <v>900</v>
      </c>
      <c r="AC10" s="66">
        <f t="shared" si="60"/>
        <v>900</v>
      </c>
      <c r="AD10" s="66">
        <f t="shared" si="60"/>
        <v>900</v>
      </c>
      <c r="AE10" s="75">
        <f t="shared" si="43"/>
        <v>10325</v>
      </c>
      <c r="AF10" s="66">
        <f t="shared" si="44"/>
        <v>900</v>
      </c>
      <c r="AG10" s="66">
        <f t="shared" si="44"/>
        <v>900</v>
      </c>
      <c r="AH10" s="66">
        <f t="shared" si="44"/>
        <v>900</v>
      </c>
      <c r="AI10" s="66">
        <f t="shared" si="44"/>
        <v>900</v>
      </c>
      <c r="AJ10" s="66">
        <f t="shared" si="44"/>
        <v>900</v>
      </c>
      <c r="AK10" s="66">
        <f t="shared" si="44"/>
        <v>900</v>
      </c>
      <c r="AL10" s="66">
        <f t="shared" si="44"/>
        <v>900</v>
      </c>
      <c r="AM10" s="66">
        <f t="shared" si="44"/>
        <v>900</v>
      </c>
      <c r="AN10" s="66">
        <f t="shared" si="44"/>
        <v>900</v>
      </c>
      <c r="AO10" s="66">
        <f t="shared" si="44"/>
        <v>900</v>
      </c>
      <c r="AP10" s="66">
        <f t="shared" si="44"/>
        <v>900</v>
      </c>
      <c r="AQ10" s="66">
        <f t="shared" si="44"/>
        <v>900</v>
      </c>
      <c r="AR10" s="75">
        <f t="shared" si="45"/>
        <v>10800</v>
      </c>
      <c r="AS10" s="66">
        <f t="shared" si="46"/>
        <v>900</v>
      </c>
      <c r="AT10" s="66">
        <f t="shared" si="46"/>
        <v>900</v>
      </c>
      <c r="AU10" s="66">
        <f t="shared" si="46"/>
        <v>900</v>
      </c>
      <c r="AV10" s="66">
        <f t="shared" si="46"/>
        <v>900</v>
      </c>
      <c r="AW10" s="66">
        <f t="shared" si="46"/>
        <v>900</v>
      </c>
      <c r="AX10" s="66">
        <f t="shared" si="46"/>
        <v>900</v>
      </c>
      <c r="AY10" s="66">
        <f t="shared" si="46"/>
        <v>900</v>
      </c>
      <c r="AZ10" s="66">
        <f t="shared" si="46"/>
        <v>900</v>
      </c>
      <c r="BA10" s="66">
        <f t="shared" si="46"/>
        <v>900</v>
      </c>
      <c r="BB10" s="66">
        <f t="shared" si="46"/>
        <v>900</v>
      </c>
      <c r="BC10" s="66">
        <f t="shared" si="46"/>
        <v>900</v>
      </c>
      <c r="BD10" s="66">
        <f t="shared" si="46"/>
        <v>900</v>
      </c>
      <c r="BE10" s="75">
        <f t="shared" si="47"/>
        <v>10800</v>
      </c>
      <c r="BF10" s="66">
        <f t="shared" si="48"/>
        <v>900</v>
      </c>
      <c r="BG10" s="66">
        <f t="shared" si="48"/>
        <v>900</v>
      </c>
      <c r="BH10" s="66">
        <f t="shared" si="48"/>
        <v>900</v>
      </c>
      <c r="BI10" s="66">
        <f t="shared" si="48"/>
        <v>900</v>
      </c>
      <c r="BJ10" s="66">
        <f t="shared" si="48"/>
        <v>900</v>
      </c>
      <c r="BK10" s="66">
        <f t="shared" si="48"/>
        <v>900</v>
      </c>
      <c r="BL10" s="66">
        <f t="shared" si="48"/>
        <v>900</v>
      </c>
      <c r="BM10" s="66">
        <f t="shared" si="48"/>
        <v>900</v>
      </c>
      <c r="BN10" s="66">
        <f t="shared" si="48"/>
        <v>900</v>
      </c>
      <c r="BO10" s="66">
        <f t="shared" si="48"/>
        <v>900</v>
      </c>
      <c r="BP10" s="66">
        <f t="shared" si="48"/>
        <v>900</v>
      </c>
      <c r="BQ10" s="66">
        <f t="shared" si="48"/>
        <v>900</v>
      </c>
      <c r="BR10" s="75">
        <f t="shared" si="49"/>
        <v>10800</v>
      </c>
      <c r="BS10" s="66">
        <f t="shared" si="50"/>
        <v>900</v>
      </c>
      <c r="BT10" s="66">
        <f t="shared" si="50"/>
        <v>900</v>
      </c>
      <c r="BU10" s="66">
        <f t="shared" si="50"/>
        <v>900</v>
      </c>
      <c r="BV10" s="66">
        <f t="shared" si="50"/>
        <v>900</v>
      </c>
      <c r="BW10" s="66">
        <f t="shared" si="50"/>
        <v>900</v>
      </c>
      <c r="BX10" s="66">
        <f t="shared" si="50"/>
        <v>900</v>
      </c>
      <c r="BY10" s="66">
        <f t="shared" si="50"/>
        <v>900</v>
      </c>
      <c r="BZ10" s="66">
        <f t="shared" si="50"/>
        <v>900</v>
      </c>
      <c r="CA10" s="66">
        <f t="shared" si="50"/>
        <v>900</v>
      </c>
      <c r="CB10" s="66">
        <f t="shared" si="50"/>
        <v>900</v>
      </c>
      <c r="CC10" s="66">
        <f t="shared" si="50"/>
        <v>900</v>
      </c>
      <c r="CD10" s="66">
        <f t="shared" si="50"/>
        <v>900</v>
      </c>
      <c r="CE10" s="75">
        <f t="shared" si="51"/>
        <v>10800</v>
      </c>
      <c r="CF10" s="66">
        <f t="shared" si="52"/>
        <v>900</v>
      </c>
      <c r="CG10" s="66">
        <f t="shared" si="52"/>
        <v>900</v>
      </c>
      <c r="CH10" s="66">
        <f t="shared" si="52"/>
        <v>900</v>
      </c>
      <c r="CI10" s="66">
        <f t="shared" si="52"/>
        <v>900</v>
      </c>
      <c r="CJ10" s="66">
        <f t="shared" si="52"/>
        <v>900</v>
      </c>
      <c r="CK10" s="66">
        <f t="shared" si="52"/>
        <v>900</v>
      </c>
      <c r="CL10" s="66">
        <f t="shared" si="52"/>
        <v>900</v>
      </c>
      <c r="CM10" s="66">
        <f t="shared" si="52"/>
        <v>900</v>
      </c>
      <c r="CN10" s="66">
        <f t="shared" si="52"/>
        <v>900</v>
      </c>
      <c r="CO10" s="66">
        <f t="shared" si="52"/>
        <v>900</v>
      </c>
      <c r="CP10" s="66">
        <f t="shared" si="52"/>
        <v>900</v>
      </c>
      <c r="CQ10" s="66">
        <f t="shared" si="52"/>
        <v>900</v>
      </c>
      <c r="CR10" s="75">
        <f t="shared" si="53"/>
        <v>10800</v>
      </c>
      <c r="CS10" s="66">
        <f t="shared" si="54"/>
        <v>900</v>
      </c>
      <c r="CT10" s="66">
        <f t="shared" si="54"/>
        <v>900</v>
      </c>
      <c r="CU10" s="66">
        <f t="shared" si="54"/>
        <v>900</v>
      </c>
      <c r="CV10" s="66">
        <f t="shared" si="54"/>
        <v>900</v>
      </c>
      <c r="CW10" s="66">
        <f t="shared" si="54"/>
        <v>900</v>
      </c>
      <c r="CX10" s="66">
        <f t="shared" si="54"/>
        <v>900</v>
      </c>
      <c r="CY10" s="66">
        <f t="shared" si="54"/>
        <v>900</v>
      </c>
      <c r="CZ10" s="66">
        <f t="shared" si="54"/>
        <v>900</v>
      </c>
      <c r="DA10" s="66">
        <f t="shared" si="54"/>
        <v>900</v>
      </c>
      <c r="DB10" s="66">
        <f t="shared" si="54"/>
        <v>900</v>
      </c>
      <c r="DC10" s="66">
        <f t="shared" si="54"/>
        <v>900</v>
      </c>
      <c r="DD10" s="66">
        <f t="shared" si="54"/>
        <v>900</v>
      </c>
      <c r="DE10" s="75">
        <f t="shared" si="55"/>
        <v>10800</v>
      </c>
      <c r="DF10" s="66">
        <f t="shared" si="56"/>
        <v>900</v>
      </c>
      <c r="DG10" s="66">
        <f t="shared" si="56"/>
        <v>900</v>
      </c>
      <c r="DH10" s="66">
        <f t="shared" si="56"/>
        <v>900</v>
      </c>
      <c r="DI10" s="66">
        <f t="shared" si="56"/>
        <v>900</v>
      </c>
      <c r="DJ10" s="66">
        <f t="shared" si="56"/>
        <v>900</v>
      </c>
      <c r="DK10" s="66">
        <f t="shared" si="56"/>
        <v>900</v>
      </c>
      <c r="DL10" s="66">
        <f t="shared" si="56"/>
        <v>900</v>
      </c>
      <c r="DM10" s="66">
        <f t="shared" si="56"/>
        <v>900</v>
      </c>
      <c r="DN10" s="66">
        <f t="shared" si="56"/>
        <v>900</v>
      </c>
      <c r="DO10" s="66">
        <f t="shared" si="56"/>
        <v>900</v>
      </c>
      <c r="DP10" s="66">
        <f t="shared" si="56"/>
        <v>900</v>
      </c>
      <c r="DQ10" s="66">
        <f t="shared" si="56"/>
        <v>900</v>
      </c>
      <c r="DR10" s="75">
        <f t="shared" si="57"/>
        <v>10800</v>
      </c>
      <c r="DS10" s="66">
        <f t="shared" si="58"/>
        <v>900</v>
      </c>
      <c r="DT10" s="66">
        <f t="shared" si="58"/>
        <v>900</v>
      </c>
      <c r="DU10" s="66">
        <f t="shared" si="58"/>
        <v>900</v>
      </c>
      <c r="DV10" s="66">
        <f t="shared" si="58"/>
        <v>900</v>
      </c>
      <c r="DW10" s="66">
        <f t="shared" si="58"/>
        <v>900</v>
      </c>
      <c r="DX10" s="66">
        <f t="shared" si="58"/>
        <v>900</v>
      </c>
      <c r="DY10" s="66">
        <f t="shared" si="58"/>
        <v>900</v>
      </c>
      <c r="DZ10" s="66">
        <f t="shared" si="58"/>
        <v>900</v>
      </c>
      <c r="EA10" s="66">
        <f t="shared" si="58"/>
        <v>900</v>
      </c>
      <c r="EB10" s="66">
        <f t="shared" si="58"/>
        <v>900</v>
      </c>
      <c r="EC10" s="66">
        <f t="shared" si="58"/>
        <v>900</v>
      </c>
      <c r="ED10" s="66">
        <f t="shared" si="58"/>
        <v>900</v>
      </c>
      <c r="EE10" s="76">
        <f t="shared" si="59"/>
        <v>10800</v>
      </c>
    </row>
    <row r="11" spans="1:146" x14ac:dyDescent="0.2">
      <c r="A11" s="19" t="s">
        <v>57</v>
      </c>
      <c r="B11" s="78">
        <v>65000</v>
      </c>
      <c r="D11" s="3" t="s">
        <v>58</v>
      </c>
      <c r="E11" s="78">
        <v>900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ref="S11:V14" si="61">IF(S$2&gt;=$B$18,$E11,0)</f>
        <v>0</v>
      </c>
      <c r="T11" s="66">
        <f t="shared" si="61"/>
        <v>0</v>
      </c>
      <c r="U11" s="66">
        <f t="shared" si="61"/>
        <v>0</v>
      </c>
      <c r="V11" s="66">
        <f t="shared" si="61"/>
        <v>0</v>
      </c>
      <c r="W11" s="66">
        <f t="shared" si="60"/>
        <v>900</v>
      </c>
      <c r="X11" s="66">
        <f t="shared" si="60"/>
        <v>900</v>
      </c>
      <c r="Y11" s="66">
        <f t="shared" si="60"/>
        <v>900</v>
      </c>
      <c r="Z11" s="66">
        <f t="shared" si="60"/>
        <v>900</v>
      </c>
      <c r="AA11" s="66">
        <f t="shared" si="60"/>
        <v>900</v>
      </c>
      <c r="AB11" s="66">
        <f t="shared" si="60"/>
        <v>900</v>
      </c>
      <c r="AC11" s="66">
        <f t="shared" si="60"/>
        <v>900</v>
      </c>
      <c r="AD11" s="66">
        <f t="shared" si="60"/>
        <v>900</v>
      </c>
      <c r="AE11" s="75">
        <f t="shared" si="43"/>
        <v>7200</v>
      </c>
      <c r="AF11" s="66">
        <f t="shared" si="44"/>
        <v>900</v>
      </c>
      <c r="AG11" s="66">
        <f t="shared" si="44"/>
        <v>900</v>
      </c>
      <c r="AH11" s="66">
        <f t="shared" si="44"/>
        <v>900</v>
      </c>
      <c r="AI11" s="66">
        <f t="shared" si="44"/>
        <v>900</v>
      </c>
      <c r="AJ11" s="66">
        <f t="shared" si="44"/>
        <v>900</v>
      </c>
      <c r="AK11" s="66">
        <f t="shared" si="44"/>
        <v>900</v>
      </c>
      <c r="AL11" s="66">
        <f t="shared" si="44"/>
        <v>900</v>
      </c>
      <c r="AM11" s="66">
        <f t="shared" si="44"/>
        <v>900</v>
      </c>
      <c r="AN11" s="66">
        <f t="shared" si="44"/>
        <v>900</v>
      </c>
      <c r="AO11" s="66">
        <f t="shared" si="44"/>
        <v>900</v>
      </c>
      <c r="AP11" s="66">
        <f t="shared" si="44"/>
        <v>900</v>
      </c>
      <c r="AQ11" s="66">
        <f t="shared" si="44"/>
        <v>900</v>
      </c>
      <c r="AR11" s="75">
        <f t="shared" si="45"/>
        <v>10800</v>
      </c>
      <c r="AS11" s="66">
        <f t="shared" si="46"/>
        <v>900</v>
      </c>
      <c r="AT11" s="66">
        <f t="shared" si="46"/>
        <v>900</v>
      </c>
      <c r="AU11" s="66">
        <f t="shared" si="46"/>
        <v>900</v>
      </c>
      <c r="AV11" s="66">
        <f t="shared" si="46"/>
        <v>900</v>
      </c>
      <c r="AW11" s="66">
        <f t="shared" si="46"/>
        <v>900</v>
      </c>
      <c r="AX11" s="66">
        <f t="shared" si="46"/>
        <v>900</v>
      </c>
      <c r="AY11" s="66">
        <f t="shared" si="46"/>
        <v>900</v>
      </c>
      <c r="AZ11" s="66">
        <f t="shared" si="46"/>
        <v>900</v>
      </c>
      <c r="BA11" s="66">
        <f t="shared" si="46"/>
        <v>900</v>
      </c>
      <c r="BB11" s="66">
        <f t="shared" si="46"/>
        <v>900</v>
      </c>
      <c r="BC11" s="66">
        <f t="shared" si="46"/>
        <v>900</v>
      </c>
      <c r="BD11" s="66">
        <f t="shared" si="46"/>
        <v>900</v>
      </c>
      <c r="BE11" s="75">
        <f t="shared" si="47"/>
        <v>10800</v>
      </c>
      <c r="BF11" s="66">
        <f t="shared" si="48"/>
        <v>900</v>
      </c>
      <c r="BG11" s="66">
        <f t="shared" si="48"/>
        <v>900</v>
      </c>
      <c r="BH11" s="66">
        <f t="shared" si="48"/>
        <v>900</v>
      </c>
      <c r="BI11" s="66">
        <f t="shared" si="48"/>
        <v>900</v>
      </c>
      <c r="BJ11" s="66">
        <f t="shared" si="48"/>
        <v>900</v>
      </c>
      <c r="BK11" s="66">
        <f t="shared" si="48"/>
        <v>900</v>
      </c>
      <c r="BL11" s="66">
        <f t="shared" si="48"/>
        <v>900</v>
      </c>
      <c r="BM11" s="66">
        <f t="shared" si="48"/>
        <v>900</v>
      </c>
      <c r="BN11" s="66">
        <f t="shared" si="48"/>
        <v>900</v>
      </c>
      <c r="BO11" s="66">
        <f t="shared" si="48"/>
        <v>900</v>
      </c>
      <c r="BP11" s="66">
        <f t="shared" si="48"/>
        <v>900</v>
      </c>
      <c r="BQ11" s="66">
        <f t="shared" si="48"/>
        <v>900</v>
      </c>
      <c r="BR11" s="75">
        <f t="shared" si="49"/>
        <v>10800</v>
      </c>
      <c r="BS11" s="66">
        <f t="shared" si="50"/>
        <v>900</v>
      </c>
      <c r="BT11" s="66">
        <f t="shared" si="50"/>
        <v>900</v>
      </c>
      <c r="BU11" s="66">
        <f t="shared" si="50"/>
        <v>900</v>
      </c>
      <c r="BV11" s="66">
        <f t="shared" si="50"/>
        <v>900</v>
      </c>
      <c r="BW11" s="66">
        <f t="shared" si="50"/>
        <v>900</v>
      </c>
      <c r="BX11" s="66">
        <f t="shared" si="50"/>
        <v>900</v>
      </c>
      <c r="BY11" s="66">
        <f t="shared" si="50"/>
        <v>900</v>
      </c>
      <c r="BZ11" s="66">
        <f t="shared" si="50"/>
        <v>900</v>
      </c>
      <c r="CA11" s="66">
        <f t="shared" si="50"/>
        <v>900</v>
      </c>
      <c r="CB11" s="66">
        <f t="shared" si="50"/>
        <v>900</v>
      </c>
      <c r="CC11" s="66">
        <f t="shared" si="50"/>
        <v>900</v>
      </c>
      <c r="CD11" s="66">
        <f t="shared" si="50"/>
        <v>900</v>
      </c>
      <c r="CE11" s="75">
        <f t="shared" si="51"/>
        <v>10800</v>
      </c>
      <c r="CF11" s="66">
        <f t="shared" si="52"/>
        <v>900</v>
      </c>
      <c r="CG11" s="66">
        <f t="shared" si="52"/>
        <v>900</v>
      </c>
      <c r="CH11" s="66">
        <f t="shared" si="52"/>
        <v>900</v>
      </c>
      <c r="CI11" s="66">
        <f t="shared" si="52"/>
        <v>900</v>
      </c>
      <c r="CJ11" s="66">
        <f t="shared" si="52"/>
        <v>900</v>
      </c>
      <c r="CK11" s="66">
        <f t="shared" si="52"/>
        <v>900</v>
      </c>
      <c r="CL11" s="66">
        <f t="shared" si="52"/>
        <v>900</v>
      </c>
      <c r="CM11" s="66">
        <f t="shared" si="52"/>
        <v>900</v>
      </c>
      <c r="CN11" s="66">
        <f t="shared" si="52"/>
        <v>900</v>
      </c>
      <c r="CO11" s="66">
        <f t="shared" si="52"/>
        <v>900</v>
      </c>
      <c r="CP11" s="66">
        <f t="shared" si="52"/>
        <v>900</v>
      </c>
      <c r="CQ11" s="66">
        <f t="shared" si="52"/>
        <v>900</v>
      </c>
      <c r="CR11" s="75">
        <f t="shared" si="53"/>
        <v>10800</v>
      </c>
      <c r="CS11" s="66">
        <f t="shared" si="54"/>
        <v>900</v>
      </c>
      <c r="CT11" s="66">
        <f t="shared" si="54"/>
        <v>900</v>
      </c>
      <c r="CU11" s="66">
        <f t="shared" si="54"/>
        <v>900</v>
      </c>
      <c r="CV11" s="66">
        <f t="shared" si="54"/>
        <v>900</v>
      </c>
      <c r="CW11" s="66">
        <f t="shared" si="54"/>
        <v>900</v>
      </c>
      <c r="CX11" s="66">
        <f t="shared" si="54"/>
        <v>900</v>
      </c>
      <c r="CY11" s="66">
        <f t="shared" si="54"/>
        <v>900</v>
      </c>
      <c r="CZ11" s="66">
        <f t="shared" si="54"/>
        <v>900</v>
      </c>
      <c r="DA11" s="66">
        <f t="shared" si="54"/>
        <v>900</v>
      </c>
      <c r="DB11" s="66">
        <f t="shared" si="54"/>
        <v>900</v>
      </c>
      <c r="DC11" s="66">
        <f t="shared" si="54"/>
        <v>900</v>
      </c>
      <c r="DD11" s="66">
        <f t="shared" si="54"/>
        <v>900</v>
      </c>
      <c r="DE11" s="75">
        <f t="shared" si="55"/>
        <v>10800</v>
      </c>
      <c r="DF11" s="66">
        <f t="shared" si="56"/>
        <v>900</v>
      </c>
      <c r="DG11" s="66">
        <f t="shared" si="56"/>
        <v>900</v>
      </c>
      <c r="DH11" s="66">
        <f t="shared" si="56"/>
        <v>900</v>
      </c>
      <c r="DI11" s="66">
        <f t="shared" si="56"/>
        <v>900</v>
      </c>
      <c r="DJ11" s="66">
        <f t="shared" si="56"/>
        <v>900</v>
      </c>
      <c r="DK11" s="66">
        <f t="shared" si="56"/>
        <v>900</v>
      </c>
      <c r="DL11" s="66">
        <f t="shared" si="56"/>
        <v>900</v>
      </c>
      <c r="DM11" s="66">
        <f t="shared" si="56"/>
        <v>900</v>
      </c>
      <c r="DN11" s="66">
        <f t="shared" si="56"/>
        <v>900</v>
      </c>
      <c r="DO11" s="66">
        <f t="shared" si="56"/>
        <v>900</v>
      </c>
      <c r="DP11" s="66">
        <f t="shared" si="56"/>
        <v>900</v>
      </c>
      <c r="DQ11" s="66">
        <f t="shared" si="56"/>
        <v>900</v>
      </c>
      <c r="DR11" s="75">
        <f t="shared" si="57"/>
        <v>10800</v>
      </c>
      <c r="DS11" s="66">
        <f t="shared" si="58"/>
        <v>900</v>
      </c>
      <c r="DT11" s="66">
        <f t="shared" si="58"/>
        <v>900</v>
      </c>
      <c r="DU11" s="66">
        <f t="shared" si="58"/>
        <v>900</v>
      </c>
      <c r="DV11" s="66">
        <f t="shared" si="58"/>
        <v>900</v>
      </c>
      <c r="DW11" s="66">
        <f t="shared" si="58"/>
        <v>900</v>
      </c>
      <c r="DX11" s="66">
        <f t="shared" si="58"/>
        <v>900</v>
      </c>
      <c r="DY11" s="66">
        <f t="shared" si="58"/>
        <v>900</v>
      </c>
      <c r="DZ11" s="66">
        <f t="shared" si="58"/>
        <v>900</v>
      </c>
      <c r="EA11" s="66">
        <f t="shared" si="58"/>
        <v>900</v>
      </c>
      <c r="EB11" s="66">
        <f t="shared" si="58"/>
        <v>900</v>
      </c>
      <c r="EC11" s="66">
        <f t="shared" si="58"/>
        <v>900</v>
      </c>
      <c r="ED11" s="66">
        <f t="shared" si="58"/>
        <v>900</v>
      </c>
      <c r="EE11" s="76">
        <f t="shared" si="59"/>
        <v>10800</v>
      </c>
    </row>
    <row r="12" spans="1:146" x14ac:dyDescent="0.2">
      <c r="A12" s="19" t="s">
        <v>307</v>
      </c>
      <c r="B12" s="78">
        <v>5000</v>
      </c>
      <c r="D12" s="3" t="s">
        <v>60</v>
      </c>
      <c r="E12" s="78">
        <v>50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61"/>
        <v>0</v>
      </c>
      <c r="T12" s="66">
        <f t="shared" si="61"/>
        <v>0</v>
      </c>
      <c r="U12" s="66">
        <f t="shared" si="61"/>
        <v>0</v>
      </c>
      <c r="V12" s="66">
        <f t="shared" si="61"/>
        <v>0</v>
      </c>
      <c r="W12" s="66">
        <f t="shared" si="60"/>
        <v>50</v>
      </c>
      <c r="X12" s="66">
        <f t="shared" si="60"/>
        <v>50</v>
      </c>
      <c r="Y12" s="66">
        <f t="shared" si="60"/>
        <v>50</v>
      </c>
      <c r="Z12" s="66">
        <f t="shared" si="60"/>
        <v>50</v>
      </c>
      <c r="AA12" s="66">
        <f t="shared" si="60"/>
        <v>50</v>
      </c>
      <c r="AB12" s="66">
        <f t="shared" si="60"/>
        <v>50</v>
      </c>
      <c r="AC12" s="66">
        <f t="shared" si="60"/>
        <v>50</v>
      </c>
      <c r="AD12" s="66">
        <f t="shared" si="60"/>
        <v>50</v>
      </c>
      <c r="AE12" s="75">
        <f t="shared" si="43"/>
        <v>400</v>
      </c>
      <c r="AF12" s="66">
        <f t="shared" si="44"/>
        <v>50</v>
      </c>
      <c r="AG12" s="66">
        <f t="shared" si="44"/>
        <v>50</v>
      </c>
      <c r="AH12" s="66">
        <f t="shared" si="44"/>
        <v>50</v>
      </c>
      <c r="AI12" s="66">
        <f t="shared" si="44"/>
        <v>50</v>
      </c>
      <c r="AJ12" s="66">
        <f t="shared" si="44"/>
        <v>50</v>
      </c>
      <c r="AK12" s="66">
        <f t="shared" si="44"/>
        <v>50</v>
      </c>
      <c r="AL12" s="66">
        <f t="shared" si="44"/>
        <v>50</v>
      </c>
      <c r="AM12" s="66">
        <f t="shared" si="44"/>
        <v>50</v>
      </c>
      <c r="AN12" s="66">
        <f t="shared" si="44"/>
        <v>50</v>
      </c>
      <c r="AO12" s="66">
        <f t="shared" si="44"/>
        <v>50</v>
      </c>
      <c r="AP12" s="66">
        <f t="shared" si="44"/>
        <v>50</v>
      </c>
      <c r="AQ12" s="66">
        <f t="shared" si="44"/>
        <v>50</v>
      </c>
      <c r="AR12" s="75">
        <f t="shared" si="45"/>
        <v>600</v>
      </c>
      <c r="AS12" s="66">
        <f t="shared" si="46"/>
        <v>50</v>
      </c>
      <c r="AT12" s="66">
        <f t="shared" si="46"/>
        <v>50</v>
      </c>
      <c r="AU12" s="66">
        <f t="shared" si="46"/>
        <v>50</v>
      </c>
      <c r="AV12" s="66">
        <f t="shared" si="46"/>
        <v>50</v>
      </c>
      <c r="AW12" s="66">
        <f t="shared" si="46"/>
        <v>50</v>
      </c>
      <c r="AX12" s="66">
        <f t="shared" si="46"/>
        <v>50</v>
      </c>
      <c r="AY12" s="66">
        <f t="shared" si="46"/>
        <v>50</v>
      </c>
      <c r="AZ12" s="66">
        <f t="shared" si="46"/>
        <v>50</v>
      </c>
      <c r="BA12" s="66">
        <f t="shared" si="46"/>
        <v>50</v>
      </c>
      <c r="BB12" s="66">
        <f t="shared" si="46"/>
        <v>50</v>
      </c>
      <c r="BC12" s="66">
        <f t="shared" si="46"/>
        <v>50</v>
      </c>
      <c r="BD12" s="66">
        <f t="shared" si="46"/>
        <v>50</v>
      </c>
      <c r="BE12" s="75">
        <f t="shared" si="47"/>
        <v>600</v>
      </c>
      <c r="BF12" s="66">
        <f t="shared" si="48"/>
        <v>50</v>
      </c>
      <c r="BG12" s="66">
        <f t="shared" si="48"/>
        <v>50</v>
      </c>
      <c r="BH12" s="66">
        <f t="shared" si="48"/>
        <v>50</v>
      </c>
      <c r="BI12" s="66">
        <f t="shared" si="48"/>
        <v>50</v>
      </c>
      <c r="BJ12" s="66">
        <f t="shared" si="48"/>
        <v>50</v>
      </c>
      <c r="BK12" s="66">
        <f t="shared" si="48"/>
        <v>50</v>
      </c>
      <c r="BL12" s="66">
        <f t="shared" si="48"/>
        <v>50</v>
      </c>
      <c r="BM12" s="66">
        <f t="shared" si="48"/>
        <v>50</v>
      </c>
      <c r="BN12" s="66">
        <f t="shared" si="48"/>
        <v>50</v>
      </c>
      <c r="BO12" s="66">
        <f t="shared" si="48"/>
        <v>50</v>
      </c>
      <c r="BP12" s="66">
        <f t="shared" si="48"/>
        <v>50</v>
      </c>
      <c r="BQ12" s="66">
        <f t="shared" si="48"/>
        <v>50</v>
      </c>
      <c r="BR12" s="75">
        <f t="shared" si="49"/>
        <v>600</v>
      </c>
      <c r="BS12" s="66">
        <f t="shared" si="50"/>
        <v>50</v>
      </c>
      <c r="BT12" s="66">
        <f t="shared" si="50"/>
        <v>50</v>
      </c>
      <c r="BU12" s="66">
        <f t="shared" si="50"/>
        <v>50</v>
      </c>
      <c r="BV12" s="66">
        <f t="shared" si="50"/>
        <v>50</v>
      </c>
      <c r="BW12" s="66">
        <f t="shared" si="50"/>
        <v>50</v>
      </c>
      <c r="BX12" s="66">
        <f t="shared" si="50"/>
        <v>50</v>
      </c>
      <c r="BY12" s="66">
        <f t="shared" si="50"/>
        <v>50</v>
      </c>
      <c r="BZ12" s="66">
        <f t="shared" si="50"/>
        <v>50</v>
      </c>
      <c r="CA12" s="66">
        <f t="shared" si="50"/>
        <v>50</v>
      </c>
      <c r="CB12" s="66">
        <f t="shared" si="50"/>
        <v>50</v>
      </c>
      <c r="CC12" s="66">
        <f t="shared" si="50"/>
        <v>50</v>
      </c>
      <c r="CD12" s="66">
        <f t="shared" si="50"/>
        <v>50</v>
      </c>
      <c r="CE12" s="75">
        <f t="shared" si="51"/>
        <v>600</v>
      </c>
      <c r="CF12" s="66">
        <f t="shared" si="52"/>
        <v>50</v>
      </c>
      <c r="CG12" s="66">
        <f t="shared" si="52"/>
        <v>50</v>
      </c>
      <c r="CH12" s="66">
        <f t="shared" si="52"/>
        <v>50</v>
      </c>
      <c r="CI12" s="66">
        <f t="shared" si="52"/>
        <v>50</v>
      </c>
      <c r="CJ12" s="66">
        <f t="shared" si="52"/>
        <v>50</v>
      </c>
      <c r="CK12" s="66">
        <f t="shared" si="52"/>
        <v>50</v>
      </c>
      <c r="CL12" s="66">
        <f t="shared" si="52"/>
        <v>50</v>
      </c>
      <c r="CM12" s="66">
        <f t="shared" si="52"/>
        <v>50</v>
      </c>
      <c r="CN12" s="66">
        <f t="shared" si="52"/>
        <v>50</v>
      </c>
      <c r="CO12" s="66">
        <f t="shared" si="52"/>
        <v>50</v>
      </c>
      <c r="CP12" s="66">
        <f t="shared" si="52"/>
        <v>50</v>
      </c>
      <c r="CQ12" s="66">
        <f t="shared" si="52"/>
        <v>50</v>
      </c>
      <c r="CR12" s="75">
        <f t="shared" si="53"/>
        <v>600</v>
      </c>
      <c r="CS12" s="66">
        <f t="shared" si="54"/>
        <v>50</v>
      </c>
      <c r="CT12" s="66">
        <f t="shared" si="54"/>
        <v>50</v>
      </c>
      <c r="CU12" s="66">
        <f t="shared" si="54"/>
        <v>50</v>
      </c>
      <c r="CV12" s="66">
        <f t="shared" si="54"/>
        <v>50</v>
      </c>
      <c r="CW12" s="66">
        <f t="shared" si="54"/>
        <v>50</v>
      </c>
      <c r="CX12" s="66">
        <f t="shared" si="54"/>
        <v>50</v>
      </c>
      <c r="CY12" s="66">
        <f t="shared" si="54"/>
        <v>50</v>
      </c>
      <c r="CZ12" s="66">
        <f t="shared" si="54"/>
        <v>50</v>
      </c>
      <c r="DA12" s="66">
        <f t="shared" si="54"/>
        <v>50</v>
      </c>
      <c r="DB12" s="66">
        <f t="shared" si="54"/>
        <v>50</v>
      </c>
      <c r="DC12" s="66">
        <f t="shared" si="54"/>
        <v>50</v>
      </c>
      <c r="DD12" s="66">
        <f t="shared" si="54"/>
        <v>50</v>
      </c>
      <c r="DE12" s="75">
        <f t="shared" si="55"/>
        <v>600</v>
      </c>
      <c r="DF12" s="66">
        <f t="shared" si="56"/>
        <v>50</v>
      </c>
      <c r="DG12" s="66">
        <f t="shared" si="56"/>
        <v>50</v>
      </c>
      <c r="DH12" s="66">
        <f t="shared" si="56"/>
        <v>50</v>
      </c>
      <c r="DI12" s="66">
        <f t="shared" si="56"/>
        <v>50</v>
      </c>
      <c r="DJ12" s="66">
        <f t="shared" si="56"/>
        <v>50</v>
      </c>
      <c r="DK12" s="66">
        <f t="shared" si="56"/>
        <v>50</v>
      </c>
      <c r="DL12" s="66">
        <f t="shared" si="56"/>
        <v>50</v>
      </c>
      <c r="DM12" s="66">
        <f t="shared" si="56"/>
        <v>50</v>
      </c>
      <c r="DN12" s="66">
        <f t="shared" si="56"/>
        <v>50</v>
      </c>
      <c r="DO12" s="66">
        <f t="shared" si="56"/>
        <v>50</v>
      </c>
      <c r="DP12" s="66">
        <f t="shared" si="56"/>
        <v>50</v>
      </c>
      <c r="DQ12" s="66">
        <f t="shared" si="56"/>
        <v>50</v>
      </c>
      <c r="DR12" s="75">
        <f t="shared" si="57"/>
        <v>600</v>
      </c>
      <c r="DS12" s="66">
        <f t="shared" si="58"/>
        <v>50</v>
      </c>
      <c r="DT12" s="66">
        <f t="shared" si="58"/>
        <v>50</v>
      </c>
      <c r="DU12" s="66">
        <f t="shared" si="58"/>
        <v>50</v>
      </c>
      <c r="DV12" s="66">
        <f t="shared" si="58"/>
        <v>50</v>
      </c>
      <c r="DW12" s="66">
        <f t="shared" si="58"/>
        <v>50</v>
      </c>
      <c r="DX12" s="66">
        <f t="shared" si="58"/>
        <v>50</v>
      </c>
      <c r="DY12" s="66">
        <f t="shared" si="58"/>
        <v>50</v>
      </c>
      <c r="DZ12" s="66">
        <f t="shared" si="58"/>
        <v>50</v>
      </c>
      <c r="EA12" s="66">
        <f t="shared" si="58"/>
        <v>50</v>
      </c>
      <c r="EB12" s="66">
        <f t="shared" si="58"/>
        <v>50</v>
      </c>
      <c r="EC12" s="66">
        <f t="shared" si="58"/>
        <v>50</v>
      </c>
      <c r="ED12" s="66">
        <f t="shared" si="58"/>
        <v>50</v>
      </c>
      <c r="EE12" s="76">
        <f t="shared" si="59"/>
        <v>600</v>
      </c>
    </row>
    <row r="13" spans="1:146" x14ac:dyDescent="0.2">
      <c r="A13" s="19" t="s">
        <v>59</v>
      </c>
      <c r="B13" s="78">
        <v>500000</v>
      </c>
      <c r="D13" s="3" t="s">
        <v>61</v>
      </c>
      <c r="E13" s="78">
        <v>0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si="61"/>
        <v>0</v>
      </c>
      <c r="T13" s="66">
        <f t="shared" si="61"/>
        <v>0</v>
      </c>
      <c r="U13" s="66">
        <f t="shared" si="61"/>
        <v>0</v>
      </c>
      <c r="V13" s="66">
        <f t="shared" si="61"/>
        <v>0</v>
      </c>
      <c r="W13" s="66">
        <f t="shared" si="60"/>
        <v>0</v>
      </c>
      <c r="X13" s="66">
        <f t="shared" si="60"/>
        <v>0</v>
      </c>
      <c r="Y13" s="66">
        <f t="shared" si="60"/>
        <v>0</v>
      </c>
      <c r="Z13" s="66">
        <f t="shared" si="60"/>
        <v>0</v>
      </c>
      <c r="AA13" s="66">
        <f t="shared" si="60"/>
        <v>0</v>
      </c>
      <c r="AB13" s="66">
        <f t="shared" si="60"/>
        <v>0</v>
      </c>
      <c r="AC13" s="66">
        <f t="shared" si="60"/>
        <v>0</v>
      </c>
      <c r="AD13" s="66">
        <f t="shared" si="60"/>
        <v>0</v>
      </c>
      <c r="AE13" s="75">
        <f t="shared" si="43"/>
        <v>0</v>
      </c>
      <c r="AF13" s="66">
        <f t="shared" si="44"/>
        <v>0</v>
      </c>
      <c r="AG13" s="66">
        <f t="shared" si="44"/>
        <v>0</v>
      </c>
      <c r="AH13" s="66">
        <f t="shared" si="44"/>
        <v>0</v>
      </c>
      <c r="AI13" s="66">
        <f t="shared" si="44"/>
        <v>0</v>
      </c>
      <c r="AJ13" s="66">
        <f t="shared" si="44"/>
        <v>0</v>
      </c>
      <c r="AK13" s="66">
        <f t="shared" si="44"/>
        <v>0</v>
      </c>
      <c r="AL13" s="66">
        <f t="shared" si="44"/>
        <v>0</v>
      </c>
      <c r="AM13" s="66">
        <f t="shared" si="44"/>
        <v>0</v>
      </c>
      <c r="AN13" s="66">
        <f t="shared" si="44"/>
        <v>0</v>
      </c>
      <c r="AO13" s="66">
        <f t="shared" si="44"/>
        <v>0</v>
      </c>
      <c r="AP13" s="66">
        <f t="shared" si="44"/>
        <v>0</v>
      </c>
      <c r="AQ13" s="66">
        <f t="shared" si="44"/>
        <v>0</v>
      </c>
      <c r="AR13" s="75">
        <f t="shared" si="45"/>
        <v>0</v>
      </c>
      <c r="AS13" s="66">
        <f t="shared" si="46"/>
        <v>0</v>
      </c>
      <c r="AT13" s="66">
        <f t="shared" si="46"/>
        <v>0</v>
      </c>
      <c r="AU13" s="66">
        <f t="shared" si="46"/>
        <v>0</v>
      </c>
      <c r="AV13" s="66">
        <f t="shared" si="46"/>
        <v>0</v>
      </c>
      <c r="AW13" s="66">
        <f t="shared" si="46"/>
        <v>0</v>
      </c>
      <c r="AX13" s="66">
        <f t="shared" si="46"/>
        <v>0</v>
      </c>
      <c r="AY13" s="66">
        <f t="shared" si="46"/>
        <v>0</v>
      </c>
      <c r="AZ13" s="66">
        <f t="shared" si="46"/>
        <v>0</v>
      </c>
      <c r="BA13" s="66">
        <f t="shared" si="46"/>
        <v>0</v>
      </c>
      <c r="BB13" s="66">
        <f t="shared" si="46"/>
        <v>0</v>
      </c>
      <c r="BC13" s="66">
        <f t="shared" si="46"/>
        <v>0</v>
      </c>
      <c r="BD13" s="66">
        <f t="shared" si="46"/>
        <v>0</v>
      </c>
      <c r="BE13" s="75">
        <f t="shared" si="47"/>
        <v>0</v>
      </c>
      <c r="BF13" s="66">
        <f t="shared" si="48"/>
        <v>0</v>
      </c>
      <c r="BG13" s="66">
        <f t="shared" si="48"/>
        <v>0</v>
      </c>
      <c r="BH13" s="66">
        <f t="shared" si="48"/>
        <v>0</v>
      </c>
      <c r="BI13" s="66">
        <f t="shared" si="48"/>
        <v>0</v>
      </c>
      <c r="BJ13" s="66">
        <f t="shared" si="48"/>
        <v>0</v>
      </c>
      <c r="BK13" s="66">
        <f t="shared" si="48"/>
        <v>0</v>
      </c>
      <c r="BL13" s="66">
        <f t="shared" si="48"/>
        <v>0</v>
      </c>
      <c r="BM13" s="66">
        <f t="shared" si="48"/>
        <v>0</v>
      </c>
      <c r="BN13" s="66">
        <f t="shared" si="48"/>
        <v>0</v>
      </c>
      <c r="BO13" s="66">
        <f t="shared" si="48"/>
        <v>0</v>
      </c>
      <c r="BP13" s="66">
        <f t="shared" si="48"/>
        <v>0</v>
      </c>
      <c r="BQ13" s="66">
        <f t="shared" si="48"/>
        <v>0</v>
      </c>
      <c r="BR13" s="75">
        <f t="shared" si="49"/>
        <v>0</v>
      </c>
      <c r="BS13" s="66">
        <f t="shared" si="50"/>
        <v>0</v>
      </c>
      <c r="BT13" s="66">
        <f t="shared" si="50"/>
        <v>0</v>
      </c>
      <c r="BU13" s="66">
        <f t="shared" si="50"/>
        <v>0</v>
      </c>
      <c r="BV13" s="66">
        <f t="shared" si="50"/>
        <v>0</v>
      </c>
      <c r="BW13" s="66">
        <f t="shared" si="50"/>
        <v>0</v>
      </c>
      <c r="BX13" s="66">
        <f t="shared" si="50"/>
        <v>0</v>
      </c>
      <c r="BY13" s="66">
        <f t="shared" si="50"/>
        <v>0</v>
      </c>
      <c r="BZ13" s="66">
        <f t="shared" si="50"/>
        <v>0</v>
      </c>
      <c r="CA13" s="66">
        <f t="shared" si="50"/>
        <v>0</v>
      </c>
      <c r="CB13" s="66">
        <f t="shared" si="50"/>
        <v>0</v>
      </c>
      <c r="CC13" s="66">
        <f t="shared" si="50"/>
        <v>0</v>
      </c>
      <c r="CD13" s="66">
        <f t="shared" si="50"/>
        <v>0</v>
      </c>
      <c r="CE13" s="75">
        <f t="shared" si="51"/>
        <v>0</v>
      </c>
      <c r="CF13" s="66">
        <f t="shared" si="52"/>
        <v>0</v>
      </c>
      <c r="CG13" s="66">
        <f t="shared" si="52"/>
        <v>0</v>
      </c>
      <c r="CH13" s="66">
        <f t="shared" si="52"/>
        <v>0</v>
      </c>
      <c r="CI13" s="66">
        <f t="shared" si="52"/>
        <v>0</v>
      </c>
      <c r="CJ13" s="66">
        <f t="shared" si="52"/>
        <v>0</v>
      </c>
      <c r="CK13" s="66">
        <f t="shared" si="52"/>
        <v>0</v>
      </c>
      <c r="CL13" s="66">
        <f t="shared" si="52"/>
        <v>0</v>
      </c>
      <c r="CM13" s="66">
        <f t="shared" si="52"/>
        <v>0</v>
      </c>
      <c r="CN13" s="66">
        <f t="shared" si="52"/>
        <v>0</v>
      </c>
      <c r="CO13" s="66">
        <f t="shared" si="52"/>
        <v>0</v>
      </c>
      <c r="CP13" s="66">
        <f t="shared" si="52"/>
        <v>0</v>
      </c>
      <c r="CQ13" s="66">
        <f t="shared" si="52"/>
        <v>0</v>
      </c>
      <c r="CR13" s="75">
        <f t="shared" si="53"/>
        <v>0</v>
      </c>
      <c r="CS13" s="66">
        <f t="shared" si="54"/>
        <v>0</v>
      </c>
      <c r="CT13" s="66">
        <f t="shared" si="54"/>
        <v>0</v>
      </c>
      <c r="CU13" s="66">
        <f t="shared" si="54"/>
        <v>0</v>
      </c>
      <c r="CV13" s="66">
        <f t="shared" si="54"/>
        <v>0</v>
      </c>
      <c r="CW13" s="66">
        <f t="shared" si="54"/>
        <v>0</v>
      </c>
      <c r="CX13" s="66">
        <f t="shared" si="54"/>
        <v>0</v>
      </c>
      <c r="CY13" s="66">
        <f t="shared" si="54"/>
        <v>0</v>
      </c>
      <c r="CZ13" s="66">
        <f t="shared" si="54"/>
        <v>0</v>
      </c>
      <c r="DA13" s="66">
        <f t="shared" si="54"/>
        <v>0</v>
      </c>
      <c r="DB13" s="66">
        <f t="shared" si="54"/>
        <v>0</v>
      </c>
      <c r="DC13" s="66">
        <f t="shared" si="54"/>
        <v>0</v>
      </c>
      <c r="DD13" s="66">
        <f t="shared" si="54"/>
        <v>0</v>
      </c>
      <c r="DE13" s="75">
        <f t="shared" si="55"/>
        <v>0</v>
      </c>
      <c r="DF13" s="66">
        <f t="shared" si="56"/>
        <v>0</v>
      </c>
      <c r="DG13" s="66">
        <f t="shared" si="56"/>
        <v>0</v>
      </c>
      <c r="DH13" s="66">
        <f t="shared" si="56"/>
        <v>0</v>
      </c>
      <c r="DI13" s="66">
        <f t="shared" si="56"/>
        <v>0</v>
      </c>
      <c r="DJ13" s="66">
        <f t="shared" si="56"/>
        <v>0</v>
      </c>
      <c r="DK13" s="66">
        <f t="shared" si="56"/>
        <v>0</v>
      </c>
      <c r="DL13" s="66">
        <f t="shared" si="56"/>
        <v>0</v>
      </c>
      <c r="DM13" s="66">
        <f t="shared" si="56"/>
        <v>0</v>
      </c>
      <c r="DN13" s="66">
        <f t="shared" si="56"/>
        <v>0</v>
      </c>
      <c r="DO13" s="66">
        <f t="shared" si="56"/>
        <v>0</v>
      </c>
      <c r="DP13" s="66">
        <f t="shared" si="56"/>
        <v>0</v>
      </c>
      <c r="DQ13" s="66">
        <f t="shared" si="56"/>
        <v>0</v>
      </c>
      <c r="DR13" s="75">
        <f t="shared" si="57"/>
        <v>0</v>
      </c>
      <c r="DS13" s="66">
        <f t="shared" si="58"/>
        <v>0</v>
      </c>
      <c r="DT13" s="66">
        <f t="shared" si="58"/>
        <v>0</v>
      </c>
      <c r="DU13" s="66">
        <f t="shared" si="58"/>
        <v>0</v>
      </c>
      <c r="DV13" s="66">
        <f t="shared" si="58"/>
        <v>0</v>
      </c>
      <c r="DW13" s="66">
        <f t="shared" si="58"/>
        <v>0</v>
      </c>
      <c r="DX13" s="66">
        <f t="shared" si="58"/>
        <v>0</v>
      </c>
      <c r="DY13" s="66">
        <f t="shared" si="58"/>
        <v>0</v>
      </c>
      <c r="DZ13" s="66">
        <f t="shared" si="58"/>
        <v>0</v>
      </c>
      <c r="EA13" s="66">
        <f t="shared" si="58"/>
        <v>0</v>
      </c>
      <c r="EB13" s="66">
        <f t="shared" si="58"/>
        <v>0</v>
      </c>
      <c r="EC13" s="66">
        <f t="shared" si="58"/>
        <v>0</v>
      </c>
      <c r="ED13" s="66">
        <f t="shared" si="58"/>
        <v>0</v>
      </c>
      <c r="EE13" s="76">
        <f t="shared" si="59"/>
        <v>0</v>
      </c>
    </row>
    <row r="14" spans="1:146" x14ac:dyDescent="0.2">
      <c r="A14" s="19"/>
      <c r="D14" s="3" t="s">
        <v>63</v>
      </c>
      <c r="E14" s="78">
        <v>0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61"/>
        <v>0</v>
      </c>
      <c r="T14" s="66">
        <f t="shared" si="61"/>
        <v>0</v>
      </c>
      <c r="U14" s="66">
        <f t="shared" si="61"/>
        <v>0</v>
      </c>
      <c r="V14" s="66">
        <f t="shared" si="61"/>
        <v>0</v>
      </c>
      <c r="W14" s="66">
        <f t="shared" si="60"/>
        <v>0</v>
      </c>
      <c r="X14" s="66">
        <f t="shared" si="60"/>
        <v>0</v>
      </c>
      <c r="Y14" s="66">
        <f t="shared" si="60"/>
        <v>0</v>
      </c>
      <c r="Z14" s="66">
        <f t="shared" si="60"/>
        <v>0</v>
      </c>
      <c r="AA14" s="66">
        <f t="shared" si="60"/>
        <v>0</v>
      </c>
      <c r="AB14" s="66">
        <f t="shared" si="60"/>
        <v>0</v>
      </c>
      <c r="AC14" s="66">
        <f t="shared" si="60"/>
        <v>0</v>
      </c>
      <c r="AD14" s="66">
        <f t="shared" si="60"/>
        <v>0</v>
      </c>
      <c r="AE14" s="75">
        <f t="shared" si="43"/>
        <v>0</v>
      </c>
      <c r="AF14" s="66">
        <f t="shared" si="44"/>
        <v>0</v>
      </c>
      <c r="AG14" s="66">
        <f t="shared" si="44"/>
        <v>0</v>
      </c>
      <c r="AH14" s="66">
        <f t="shared" si="44"/>
        <v>0</v>
      </c>
      <c r="AI14" s="66">
        <f t="shared" si="44"/>
        <v>0</v>
      </c>
      <c r="AJ14" s="66">
        <f t="shared" si="44"/>
        <v>0</v>
      </c>
      <c r="AK14" s="66">
        <f t="shared" si="44"/>
        <v>0</v>
      </c>
      <c r="AL14" s="66">
        <f t="shared" si="44"/>
        <v>0</v>
      </c>
      <c r="AM14" s="66">
        <f t="shared" si="44"/>
        <v>0</v>
      </c>
      <c r="AN14" s="66">
        <f t="shared" si="44"/>
        <v>0</v>
      </c>
      <c r="AO14" s="66">
        <f t="shared" si="44"/>
        <v>0</v>
      </c>
      <c r="AP14" s="66">
        <f t="shared" si="44"/>
        <v>0</v>
      </c>
      <c r="AQ14" s="66">
        <f t="shared" si="44"/>
        <v>0</v>
      </c>
      <c r="AR14" s="75">
        <f t="shared" si="45"/>
        <v>0</v>
      </c>
      <c r="AS14" s="66">
        <f t="shared" si="46"/>
        <v>0</v>
      </c>
      <c r="AT14" s="66">
        <f t="shared" si="46"/>
        <v>0</v>
      </c>
      <c r="AU14" s="66">
        <f t="shared" si="46"/>
        <v>0</v>
      </c>
      <c r="AV14" s="66">
        <f t="shared" si="46"/>
        <v>0</v>
      </c>
      <c r="AW14" s="66">
        <f t="shared" si="46"/>
        <v>0</v>
      </c>
      <c r="AX14" s="66">
        <f t="shared" si="46"/>
        <v>0</v>
      </c>
      <c r="AY14" s="66">
        <f t="shared" si="46"/>
        <v>0</v>
      </c>
      <c r="AZ14" s="66">
        <f t="shared" si="46"/>
        <v>0</v>
      </c>
      <c r="BA14" s="66">
        <f t="shared" si="46"/>
        <v>0</v>
      </c>
      <c r="BB14" s="66">
        <f t="shared" si="46"/>
        <v>0</v>
      </c>
      <c r="BC14" s="66">
        <f t="shared" si="46"/>
        <v>0</v>
      </c>
      <c r="BD14" s="66">
        <f t="shared" si="46"/>
        <v>0</v>
      </c>
      <c r="BE14" s="75">
        <f t="shared" si="47"/>
        <v>0</v>
      </c>
      <c r="BF14" s="66">
        <f t="shared" si="48"/>
        <v>0</v>
      </c>
      <c r="BG14" s="66">
        <f t="shared" si="48"/>
        <v>0</v>
      </c>
      <c r="BH14" s="66">
        <f t="shared" si="48"/>
        <v>0</v>
      </c>
      <c r="BI14" s="66">
        <f t="shared" si="48"/>
        <v>0</v>
      </c>
      <c r="BJ14" s="66">
        <f t="shared" si="48"/>
        <v>0</v>
      </c>
      <c r="BK14" s="66">
        <f t="shared" si="48"/>
        <v>0</v>
      </c>
      <c r="BL14" s="66">
        <f t="shared" si="48"/>
        <v>0</v>
      </c>
      <c r="BM14" s="66">
        <f t="shared" si="48"/>
        <v>0</v>
      </c>
      <c r="BN14" s="66">
        <f t="shared" si="48"/>
        <v>0</v>
      </c>
      <c r="BO14" s="66">
        <f t="shared" si="48"/>
        <v>0</v>
      </c>
      <c r="BP14" s="66">
        <f t="shared" si="48"/>
        <v>0</v>
      </c>
      <c r="BQ14" s="66">
        <f t="shared" si="48"/>
        <v>0</v>
      </c>
      <c r="BR14" s="75">
        <f t="shared" si="49"/>
        <v>0</v>
      </c>
      <c r="BS14" s="66">
        <f t="shared" si="50"/>
        <v>0</v>
      </c>
      <c r="BT14" s="66">
        <f t="shared" si="50"/>
        <v>0</v>
      </c>
      <c r="BU14" s="66">
        <f t="shared" si="50"/>
        <v>0</v>
      </c>
      <c r="BV14" s="66">
        <f t="shared" si="50"/>
        <v>0</v>
      </c>
      <c r="BW14" s="66">
        <f t="shared" si="50"/>
        <v>0</v>
      </c>
      <c r="BX14" s="66">
        <f t="shared" si="50"/>
        <v>0</v>
      </c>
      <c r="BY14" s="66">
        <f t="shared" si="50"/>
        <v>0</v>
      </c>
      <c r="BZ14" s="66">
        <f t="shared" si="50"/>
        <v>0</v>
      </c>
      <c r="CA14" s="66">
        <f t="shared" si="50"/>
        <v>0</v>
      </c>
      <c r="CB14" s="66">
        <f t="shared" si="50"/>
        <v>0</v>
      </c>
      <c r="CC14" s="66">
        <f t="shared" si="50"/>
        <v>0</v>
      </c>
      <c r="CD14" s="66">
        <f t="shared" si="50"/>
        <v>0</v>
      </c>
      <c r="CE14" s="75">
        <f t="shared" si="51"/>
        <v>0</v>
      </c>
      <c r="CF14" s="66">
        <f t="shared" si="52"/>
        <v>0</v>
      </c>
      <c r="CG14" s="66">
        <f t="shared" si="52"/>
        <v>0</v>
      </c>
      <c r="CH14" s="66">
        <f t="shared" si="52"/>
        <v>0</v>
      </c>
      <c r="CI14" s="66">
        <f t="shared" si="52"/>
        <v>0</v>
      </c>
      <c r="CJ14" s="66">
        <f t="shared" si="52"/>
        <v>0</v>
      </c>
      <c r="CK14" s="66">
        <f t="shared" si="52"/>
        <v>0</v>
      </c>
      <c r="CL14" s="66">
        <f t="shared" si="52"/>
        <v>0</v>
      </c>
      <c r="CM14" s="66">
        <f t="shared" si="52"/>
        <v>0</v>
      </c>
      <c r="CN14" s="66">
        <f t="shared" si="52"/>
        <v>0</v>
      </c>
      <c r="CO14" s="66">
        <f t="shared" si="52"/>
        <v>0</v>
      </c>
      <c r="CP14" s="66">
        <f t="shared" si="52"/>
        <v>0</v>
      </c>
      <c r="CQ14" s="66">
        <f t="shared" si="52"/>
        <v>0</v>
      </c>
      <c r="CR14" s="75">
        <f t="shared" si="53"/>
        <v>0</v>
      </c>
      <c r="CS14" s="66">
        <f t="shared" si="54"/>
        <v>0</v>
      </c>
      <c r="CT14" s="66">
        <f t="shared" si="54"/>
        <v>0</v>
      </c>
      <c r="CU14" s="66">
        <f t="shared" si="54"/>
        <v>0</v>
      </c>
      <c r="CV14" s="66">
        <f t="shared" si="54"/>
        <v>0</v>
      </c>
      <c r="CW14" s="66">
        <f t="shared" si="54"/>
        <v>0</v>
      </c>
      <c r="CX14" s="66">
        <f t="shared" si="54"/>
        <v>0</v>
      </c>
      <c r="CY14" s="66">
        <f t="shared" si="54"/>
        <v>0</v>
      </c>
      <c r="CZ14" s="66">
        <f t="shared" si="54"/>
        <v>0</v>
      </c>
      <c r="DA14" s="66">
        <f t="shared" si="54"/>
        <v>0</v>
      </c>
      <c r="DB14" s="66">
        <f t="shared" si="54"/>
        <v>0</v>
      </c>
      <c r="DC14" s="66">
        <f t="shared" si="54"/>
        <v>0</v>
      </c>
      <c r="DD14" s="66">
        <f t="shared" si="54"/>
        <v>0</v>
      </c>
      <c r="DE14" s="75">
        <f t="shared" si="55"/>
        <v>0</v>
      </c>
      <c r="DF14" s="66">
        <f t="shared" si="56"/>
        <v>0</v>
      </c>
      <c r="DG14" s="66">
        <f t="shared" si="56"/>
        <v>0</v>
      </c>
      <c r="DH14" s="66">
        <f t="shared" si="56"/>
        <v>0</v>
      </c>
      <c r="DI14" s="66">
        <f t="shared" si="56"/>
        <v>0</v>
      </c>
      <c r="DJ14" s="66">
        <f t="shared" si="56"/>
        <v>0</v>
      </c>
      <c r="DK14" s="66">
        <f t="shared" si="56"/>
        <v>0</v>
      </c>
      <c r="DL14" s="66">
        <f t="shared" si="56"/>
        <v>0</v>
      </c>
      <c r="DM14" s="66">
        <f t="shared" si="56"/>
        <v>0</v>
      </c>
      <c r="DN14" s="66">
        <f t="shared" si="56"/>
        <v>0</v>
      </c>
      <c r="DO14" s="66">
        <f t="shared" si="56"/>
        <v>0</v>
      </c>
      <c r="DP14" s="66">
        <f t="shared" si="56"/>
        <v>0</v>
      </c>
      <c r="DQ14" s="66">
        <f t="shared" si="56"/>
        <v>0</v>
      </c>
      <c r="DR14" s="75">
        <f t="shared" si="57"/>
        <v>0</v>
      </c>
      <c r="DS14" s="66">
        <f t="shared" si="58"/>
        <v>0</v>
      </c>
      <c r="DT14" s="66">
        <f t="shared" si="58"/>
        <v>0</v>
      </c>
      <c r="DU14" s="66">
        <f t="shared" si="58"/>
        <v>0</v>
      </c>
      <c r="DV14" s="66">
        <f t="shared" si="58"/>
        <v>0</v>
      </c>
      <c r="DW14" s="66">
        <f t="shared" si="58"/>
        <v>0</v>
      </c>
      <c r="DX14" s="66">
        <f t="shared" si="58"/>
        <v>0</v>
      </c>
      <c r="DY14" s="66">
        <f t="shared" si="58"/>
        <v>0</v>
      </c>
      <c r="DZ14" s="66">
        <f t="shared" si="58"/>
        <v>0</v>
      </c>
      <c r="EA14" s="66">
        <f t="shared" si="58"/>
        <v>0</v>
      </c>
      <c r="EB14" s="66">
        <f t="shared" si="58"/>
        <v>0</v>
      </c>
      <c r="EC14" s="66">
        <f t="shared" si="58"/>
        <v>0</v>
      </c>
      <c r="ED14" s="66">
        <f t="shared" si="58"/>
        <v>0</v>
      </c>
      <c r="EE14" s="76">
        <f t="shared" si="59"/>
        <v>0</v>
      </c>
    </row>
    <row r="15" spans="1:146" x14ac:dyDescent="0.2">
      <c r="A15" s="2" t="s">
        <v>62</v>
      </c>
      <c r="B15" s="66">
        <f>SUM(B9:B13)</f>
        <v>2001770</v>
      </c>
      <c r="D15" s="3" t="s">
        <v>65</v>
      </c>
      <c r="E15" s="78">
        <v>600</v>
      </c>
      <c r="F15" s="66">
        <f t="shared" ref="F15:P27" si="62">IF(F$2&gt;=$B$18,$E15,0)</f>
        <v>0</v>
      </c>
      <c r="G15" s="66">
        <f t="shared" si="62"/>
        <v>0</v>
      </c>
      <c r="H15" s="66">
        <f t="shared" si="62"/>
        <v>0</v>
      </c>
      <c r="I15" s="66">
        <f t="shared" si="62"/>
        <v>0</v>
      </c>
      <c r="J15" s="66">
        <f t="shared" si="62"/>
        <v>0</v>
      </c>
      <c r="K15" s="66">
        <f t="shared" si="62"/>
        <v>0</v>
      </c>
      <c r="L15" s="66">
        <f t="shared" si="62"/>
        <v>0</v>
      </c>
      <c r="M15" s="66">
        <f t="shared" si="62"/>
        <v>0</v>
      </c>
      <c r="N15" s="66">
        <f t="shared" si="62"/>
        <v>0</v>
      </c>
      <c r="O15" s="66">
        <f t="shared" si="62"/>
        <v>0</v>
      </c>
      <c r="P15" s="66">
        <f t="shared" si="62"/>
        <v>0</v>
      </c>
      <c r="Q15" s="66">
        <v>400</v>
      </c>
      <c r="R15" s="75">
        <f t="shared" si="41"/>
        <v>400</v>
      </c>
      <c r="S15" s="66">
        <v>295</v>
      </c>
      <c r="T15" s="66">
        <v>295</v>
      </c>
      <c r="U15" s="66">
        <v>295</v>
      </c>
      <c r="V15" s="66">
        <v>295</v>
      </c>
      <c r="W15" s="66">
        <v>600</v>
      </c>
      <c r="X15" s="66">
        <f t="shared" ref="X15:AD24" si="63">IF(X$2&gt;=$B$18,$E15,0)</f>
        <v>600</v>
      </c>
      <c r="Y15" s="66">
        <f t="shared" si="63"/>
        <v>600</v>
      </c>
      <c r="Z15" s="66">
        <f t="shared" si="63"/>
        <v>600</v>
      </c>
      <c r="AA15" s="66">
        <f t="shared" si="63"/>
        <v>600</v>
      </c>
      <c r="AB15" s="66">
        <f t="shared" si="63"/>
        <v>600</v>
      </c>
      <c r="AC15" s="66">
        <f t="shared" si="63"/>
        <v>600</v>
      </c>
      <c r="AD15" s="66">
        <f t="shared" si="63"/>
        <v>600</v>
      </c>
      <c r="AE15" s="75">
        <f t="shared" si="43"/>
        <v>5980</v>
      </c>
      <c r="AF15" s="66">
        <f t="shared" si="44"/>
        <v>600</v>
      </c>
      <c r="AG15" s="66">
        <f t="shared" si="44"/>
        <v>600</v>
      </c>
      <c r="AH15" s="66">
        <f t="shared" si="44"/>
        <v>600</v>
      </c>
      <c r="AI15" s="66">
        <f t="shared" si="44"/>
        <v>600</v>
      </c>
      <c r="AJ15" s="66">
        <f t="shared" si="44"/>
        <v>600</v>
      </c>
      <c r="AK15" s="66">
        <f t="shared" si="44"/>
        <v>600</v>
      </c>
      <c r="AL15" s="66">
        <f t="shared" si="44"/>
        <v>600</v>
      </c>
      <c r="AM15" s="66">
        <f t="shared" si="44"/>
        <v>600</v>
      </c>
      <c r="AN15" s="66">
        <f t="shared" si="44"/>
        <v>600</v>
      </c>
      <c r="AO15" s="66">
        <f t="shared" si="44"/>
        <v>600</v>
      </c>
      <c r="AP15" s="66">
        <f t="shared" si="44"/>
        <v>600</v>
      </c>
      <c r="AQ15" s="66">
        <f t="shared" si="44"/>
        <v>600</v>
      </c>
      <c r="AR15" s="75">
        <f t="shared" si="45"/>
        <v>7200</v>
      </c>
      <c r="AS15" s="66">
        <f t="shared" si="46"/>
        <v>600</v>
      </c>
      <c r="AT15" s="66">
        <f t="shared" si="46"/>
        <v>600</v>
      </c>
      <c r="AU15" s="66">
        <f t="shared" si="46"/>
        <v>600</v>
      </c>
      <c r="AV15" s="66">
        <f t="shared" si="46"/>
        <v>600</v>
      </c>
      <c r="AW15" s="66">
        <f t="shared" si="46"/>
        <v>600</v>
      </c>
      <c r="AX15" s="66">
        <f t="shared" si="46"/>
        <v>600</v>
      </c>
      <c r="AY15" s="66">
        <f t="shared" si="46"/>
        <v>600</v>
      </c>
      <c r="AZ15" s="66">
        <f t="shared" si="46"/>
        <v>600</v>
      </c>
      <c r="BA15" s="66">
        <f t="shared" si="46"/>
        <v>600</v>
      </c>
      <c r="BB15" s="66">
        <f t="shared" si="46"/>
        <v>600</v>
      </c>
      <c r="BC15" s="66">
        <f t="shared" si="46"/>
        <v>600</v>
      </c>
      <c r="BD15" s="66">
        <f t="shared" si="46"/>
        <v>600</v>
      </c>
      <c r="BE15" s="75">
        <f t="shared" si="47"/>
        <v>7200</v>
      </c>
      <c r="BF15" s="66">
        <f t="shared" si="48"/>
        <v>600</v>
      </c>
      <c r="BG15" s="66">
        <f t="shared" si="48"/>
        <v>600</v>
      </c>
      <c r="BH15" s="66">
        <f t="shared" si="48"/>
        <v>600</v>
      </c>
      <c r="BI15" s="66">
        <f t="shared" si="48"/>
        <v>600</v>
      </c>
      <c r="BJ15" s="66">
        <f t="shared" si="48"/>
        <v>600</v>
      </c>
      <c r="BK15" s="66">
        <f t="shared" si="48"/>
        <v>600</v>
      </c>
      <c r="BL15" s="66">
        <f t="shared" si="48"/>
        <v>600</v>
      </c>
      <c r="BM15" s="66">
        <f t="shared" si="48"/>
        <v>600</v>
      </c>
      <c r="BN15" s="66">
        <f t="shared" si="48"/>
        <v>600</v>
      </c>
      <c r="BO15" s="66">
        <f t="shared" si="48"/>
        <v>600</v>
      </c>
      <c r="BP15" s="66">
        <f t="shared" si="48"/>
        <v>600</v>
      </c>
      <c r="BQ15" s="66">
        <f t="shared" si="48"/>
        <v>600</v>
      </c>
      <c r="BR15" s="75">
        <f t="shared" si="49"/>
        <v>7200</v>
      </c>
      <c r="BS15" s="66">
        <f t="shared" si="50"/>
        <v>600</v>
      </c>
      <c r="BT15" s="66">
        <f t="shared" si="50"/>
        <v>600</v>
      </c>
      <c r="BU15" s="66">
        <f t="shared" si="50"/>
        <v>600</v>
      </c>
      <c r="BV15" s="66">
        <f t="shared" si="50"/>
        <v>600</v>
      </c>
      <c r="BW15" s="66">
        <f t="shared" si="50"/>
        <v>600</v>
      </c>
      <c r="BX15" s="66">
        <f t="shared" si="50"/>
        <v>600</v>
      </c>
      <c r="BY15" s="66">
        <f t="shared" si="50"/>
        <v>600</v>
      </c>
      <c r="BZ15" s="66">
        <f t="shared" si="50"/>
        <v>600</v>
      </c>
      <c r="CA15" s="66">
        <f t="shared" si="50"/>
        <v>600</v>
      </c>
      <c r="CB15" s="66">
        <f t="shared" si="50"/>
        <v>600</v>
      </c>
      <c r="CC15" s="66">
        <f t="shared" si="50"/>
        <v>600</v>
      </c>
      <c r="CD15" s="66">
        <f t="shared" si="50"/>
        <v>600</v>
      </c>
      <c r="CE15" s="75">
        <f t="shared" si="51"/>
        <v>7200</v>
      </c>
      <c r="CF15" s="66">
        <f t="shared" si="52"/>
        <v>600</v>
      </c>
      <c r="CG15" s="66">
        <f t="shared" si="52"/>
        <v>600</v>
      </c>
      <c r="CH15" s="66">
        <f t="shared" si="52"/>
        <v>600</v>
      </c>
      <c r="CI15" s="66">
        <f t="shared" si="52"/>
        <v>600</v>
      </c>
      <c r="CJ15" s="66">
        <f t="shared" si="52"/>
        <v>600</v>
      </c>
      <c r="CK15" s="66">
        <f t="shared" si="52"/>
        <v>600</v>
      </c>
      <c r="CL15" s="66">
        <f t="shared" si="52"/>
        <v>600</v>
      </c>
      <c r="CM15" s="66">
        <f t="shared" si="52"/>
        <v>600</v>
      </c>
      <c r="CN15" s="66">
        <f t="shared" si="52"/>
        <v>600</v>
      </c>
      <c r="CO15" s="66">
        <f t="shared" si="52"/>
        <v>600</v>
      </c>
      <c r="CP15" s="66">
        <f t="shared" si="52"/>
        <v>600</v>
      </c>
      <c r="CQ15" s="66">
        <f t="shared" si="52"/>
        <v>600</v>
      </c>
      <c r="CR15" s="75">
        <f t="shared" si="53"/>
        <v>7200</v>
      </c>
      <c r="CS15" s="66">
        <f t="shared" si="54"/>
        <v>600</v>
      </c>
      <c r="CT15" s="66">
        <f t="shared" si="54"/>
        <v>600</v>
      </c>
      <c r="CU15" s="66">
        <f t="shared" si="54"/>
        <v>600</v>
      </c>
      <c r="CV15" s="66">
        <f t="shared" si="54"/>
        <v>600</v>
      </c>
      <c r="CW15" s="66">
        <f t="shared" si="54"/>
        <v>600</v>
      </c>
      <c r="CX15" s="66">
        <f t="shared" si="54"/>
        <v>600</v>
      </c>
      <c r="CY15" s="66">
        <f t="shared" si="54"/>
        <v>600</v>
      </c>
      <c r="CZ15" s="66">
        <f t="shared" si="54"/>
        <v>600</v>
      </c>
      <c r="DA15" s="66">
        <f t="shared" si="54"/>
        <v>600</v>
      </c>
      <c r="DB15" s="66">
        <f t="shared" si="54"/>
        <v>600</v>
      </c>
      <c r="DC15" s="66">
        <f t="shared" si="54"/>
        <v>600</v>
      </c>
      <c r="DD15" s="66">
        <f t="shared" si="54"/>
        <v>600</v>
      </c>
      <c r="DE15" s="75">
        <f t="shared" si="55"/>
        <v>7200</v>
      </c>
      <c r="DF15" s="66">
        <f t="shared" si="56"/>
        <v>600</v>
      </c>
      <c r="DG15" s="66">
        <f t="shared" si="56"/>
        <v>600</v>
      </c>
      <c r="DH15" s="66">
        <f t="shared" si="56"/>
        <v>600</v>
      </c>
      <c r="DI15" s="66">
        <f t="shared" si="56"/>
        <v>600</v>
      </c>
      <c r="DJ15" s="66">
        <f t="shared" si="56"/>
        <v>600</v>
      </c>
      <c r="DK15" s="66">
        <f t="shared" si="56"/>
        <v>600</v>
      </c>
      <c r="DL15" s="66">
        <f t="shared" si="56"/>
        <v>600</v>
      </c>
      <c r="DM15" s="66">
        <f t="shared" si="56"/>
        <v>600</v>
      </c>
      <c r="DN15" s="66">
        <f t="shared" si="56"/>
        <v>600</v>
      </c>
      <c r="DO15" s="66">
        <f t="shared" si="56"/>
        <v>600</v>
      </c>
      <c r="DP15" s="66">
        <f t="shared" si="56"/>
        <v>600</v>
      </c>
      <c r="DQ15" s="66">
        <f t="shared" si="56"/>
        <v>600</v>
      </c>
      <c r="DR15" s="75">
        <f t="shared" si="57"/>
        <v>7200</v>
      </c>
      <c r="DS15" s="66">
        <f t="shared" si="58"/>
        <v>600</v>
      </c>
      <c r="DT15" s="66">
        <f t="shared" si="58"/>
        <v>600</v>
      </c>
      <c r="DU15" s="66">
        <f t="shared" si="58"/>
        <v>600</v>
      </c>
      <c r="DV15" s="66">
        <f t="shared" si="58"/>
        <v>600</v>
      </c>
      <c r="DW15" s="66">
        <f t="shared" si="58"/>
        <v>600</v>
      </c>
      <c r="DX15" s="66">
        <f t="shared" si="58"/>
        <v>600</v>
      </c>
      <c r="DY15" s="66">
        <f t="shared" si="58"/>
        <v>600</v>
      </c>
      <c r="DZ15" s="66">
        <f t="shared" si="58"/>
        <v>600</v>
      </c>
      <c r="EA15" s="66">
        <f t="shared" si="58"/>
        <v>600</v>
      </c>
      <c r="EB15" s="66">
        <f t="shared" si="58"/>
        <v>600</v>
      </c>
      <c r="EC15" s="66">
        <f t="shared" si="58"/>
        <v>600</v>
      </c>
      <c r="ED15" s="66">
        <f t="shared" si="58"/>
        <v>600</v>
      </c>
      <c r="EE15" s="76">
        <f t="shared" si="59"/>
        <v>7200</v>
      </c>
    </row>
    <row r="16" spans="1:146" x14ac:dyDescent="0.2">
      <c r="A16" s="2" t="s">
        <v>64</v>
      </c>
      <c r="B16" s="66">
        <f>+B15*20/100</f>
        <v>400354</v>
      </c>
      <c r="D16" s="3" t="s">
        <v>66</v>
      </c>
      <c r="E16" s="78">
        <v>85</v>
      </c>
      <c r="F16" s="66">
        <f t="shared" si="62"/>
        <v>0</v>
      </c>
      <c r="G16" s="66">
        <f t="shared" si="62"/>
        <v>0</v>
      </c>
      <c r="H16" s="66">
        <f t="shared" si="62"/>
        <v>0</v>
      </c>
      <c r="I16" s="66">
        <f t="shared" si="62"/>
        <v>0</v>
      </c>
      <c r="J16" s="66">
        <f t="shared" si="62"/>
        <v>0</v>
      </c>
      <c r="K16" s="66">
        <f t="shared" si="62"/>
        <v>0</v>
      </c>
      <c r="L16" s="66">
        <f t="shared" si="62"/>
        <v>0</v>
      </c>
      <c r="M16" s="66">
        <f t="shared" si="62"/>
        <v>0</v>
      </c>
      <c r="N16" s="66">
        <f t="shared" si="62"/>
        <v>0</v>
      </c>
      <c r="O16" s="66">
        <f t="shared" si="62"/>
        <v>0</v>
      </c>
      <c r="P16" s="66">
        <f t="shared" si="62"/>
        <v>0</v>
      </c>
      <c r="Q16" s="66">
        <f t="shared" ref="Q16:Q27" si="64">IF(Q$2&gt;=$B$18,$E16,0)</f>
        <v>0</v>
      </c>
      <c r="R16" s="75">
        <f t="shared" si="41"/>
        <v>0</v>
      </c>
      <c r="S16" s="66">
        <f t="shared" ref="S16:W27" si="65">IF(S$2&gt;=$B$18,$E16,0)</f>
        <v>0</v>
      </c>
      <c r="T16" s="66">
        <f t="shared" si="65"/>
        <v>0</v>
      </c>
      <c r="U16" s="66">
        <f t="shared" si="65"/>
        <v>0</v>
      </c>
      <c r="V16" s="66">
        <f t="shared" si="65"/>
        <v>0</v>
      </c>
      <c r="W16" s="66">
        <v>0</v>
      </c>
      <c r="X16" s="66">
        <f t="shared" si="63"/>
        <v>85</v>
      </c>
      <c r="Y16" s="66">
        <f t="shared" si="63"/>
        <v>85</v>
      </c>
      <c r="Z16" s="66">
        <f t="shared" si="63"/>
        <v>85</v>
      </c>
      <c r="AA16" s="66">
        <f t="shared" si="63"/>
        <v>85</v>
      </c>
      <c r="AB16" s="66">
        <f t="shared" si="63"/>
        <v>85</v>
      </c>
      <c r="AC16" s="66">
        <f t="shared" si="63"/>
        <v>85</v>
      </c>
      <c r="AD16" s="66">
        <f t="shared" si="63"/>
        <v>85</v>
      </c>
      <c r="AE16" s="75">
        <f t="shared" si="43"/>
        <v>595</v>
      </c>
      <c r="AF16" s="66">
        <f t="shared" si="44"/>
        <v>85</v>
      </c>
      <c r="AG16" s="66">
        <f t="shared" si="44"/>
        <v>85</v>
      </c>
      <c r="AH16" s="66">
        <f t="shared" si="44"/>
        <v>85</v>
      </c>
      <c r="AI16" s="66">
        <f t="shared" si="44"/>
        <v>85</v>
      </c>
      <c r="AJ16" s="66">
        <f t="shared" si="44"/>
        <v>85</v>
      </c>
      <c r="AK16" s="66">
        <f t="shared" si="44"/>
        <v>85</v>
      </c>
      <c r="AL16" s="66">
        <f t="shared" si="44"/>
        <v>85</v>
      </c>
      <c r="AM16" s="66">
        <f t="shared" si="44"/>
        <v>85</v>
      </c>
      <c r="AN16" s="66">
        <f t="shared" si="44"/>
        <v>85</v>
      </c>
      <c r="AO16" s="66">
        <f t="shared" si="44"/>
        <v>85</v>
      </c>
      <c r="AP16" s="66">
        <f t="shared" si="44"/>
        <v>85</v>
      </c>
      <c r="AQ16" s="66">
        <f t="shared" si="44"/>
        <v>85</v>
      </c>
      <c r="AR16" s="75">
        <f t="shared" si="45"/>
        <v>1020</v>
      </c>
      <c r="AS16" s="66">
        <f t="shared" si="46"/>
        <v>85</v>
      </c>
      <c r="AT16" s="66">
        <f t="shared" si="46"/>
        <v>85</v>
      </c>
      <c r="AU16" s="66">
        <f t="shared" si="46"/>
        <v>85</v>
      </c>
      <c r="AV16" s="66">
        <f t="shared" si="46"/>
        <v>85</v>
      </c>
      <c r="AW16" s="66">
        <f t="shared" si="46"/>
        <v>85</v>
      </c>
      <c r="AX16" s="66">
        <f t="shared" si="46"/>
        <v>85</v>
      </c>
      <c r="AY16" s="66">
        <f t="shared" si="46"/>
        <v>85</v>
      </c>
      <c r="AZ16" s="66">
        <f t="shared" si="46"/>
        <v>85</v>
      </c>
      <c r="BA16" s="66">
        <f t="shared" si="46"/>
        <v>85</v>
      </c>
      <c r="BB16" s="66">
        <f t="shared" si="46"/>
        <v>85</v>
      </c>
      <c r="BC16" s="66">
        <f t="shared" si="46"/>
        <v>85</v>
      </c>
      <c r="BD16" s="66">
        <f t="shared" si="46"/>
        <v>85</v>
      </c>
      <c r="BE16" s="75">
        <f t="shared" si="47"/>
        <v>1020</v>
      </c>
      <c r="BF16" s="66">
        <f t="shared" si="48"/>
        <v>85</v>
      </c>
      <c r="BG16" s="66">
        <f t="shared" si="48"/>
        <v>85</v>
      </c>
      <c r="BH16" s="66">
        <f t="shared" si="48"/>
        <v>85</v>
      </c>
      <c r="BI16" s="66">
        <f t="shared" si="48"/>
        <v>85</v>
      </c>
      <c r="BJ16" s="66">
        <f t="shared" si="48"/>
        <v>85</v>
      </c>
      <c r="BK16" s="66">
        <f t="shared" si="48"/>
        <v>85</v>
      </c>
      <c r="BL16" s="66">
        <f t="shared" si="48"/>
        <v>85</v>
      </c>
      <c r="BM16" s="66">
        <f t="shared" si="48"/>
        <v>85</v>
      </c>
      <c r="BN16" s="66">
        <f t="shared" si="48"/>
        <v>85</v>
      </c>
      <c r="BO16" s="66">
        <f t="shared" si="48"/>
        <v>85</v>
      </c>
      <c r="BP16" s="66">
        <f t="shared" si="48"/>
        <v>85</v>
      </c>
      <c r="BQ16" s="66">
        <f t="shared" si="48"/>
        <v>85</v>
      </c>
      <c r="BR16" s="75">
        <f t="shared" si="49"/>
        <v>1020</v>
      </c>
      <c r="BS16" s="66">
        <f t="shared" si="50"/>
        <v>85</v>
      </c>
      <c r="BT16" s="66">
        <f t="shared" si="50"/>
        <v>85</v>
      </c>
      <c r="BU16" s="66">
        <f t="shared" si="50"/>
        <v>85</v>
      </c>
      <c r="BV16" s="66">
        <f t="shared" si="50"/>
        <v>85</v>
      </c>
      <c r="BW16" s="66">
        <f t="shared" si="50"/>
        <v>85</v>
      </c>
      <c r="BX16" s="66">
        <f t="shared" si="50"/>
        <v>85</v>
      </c>
      <c r="BY16" s="66">
        <f t="shared" si="50"/>
        <v>85</v>
      </c>
      <c r="BZ16" s="66">
        <f t="shared" si="50"/>
        <v>85</v>
      </c>
      <c r="CA16" s="66">
        <f t="shared" si="50"/>
        <v>85</v>
      </c>
      <c r="CB16" s="66">
        <f t="shared" si="50"/>
        <v>85</v>
      </c>
      <c r="CC16" s="66">
        <f t="shared" si="50"/>
        <v>85</v>
      </c>
      <c r="CD16" s="66">
        <f t="shared" si="50"/>
        <v>85</v>
      </c>
      <c r="CE16" s="75">
        <f t="shared" si="51"/>
        <v>1020</v>
      </c>
      <c r="CF16" s="66">
        <f t="shared" si="52"/>
        <v>85</v>
      </c>
      <c r="CG16" s="66">
        <f t="shared" si="52"/>
        <v>85</v>
      </c>
      <c r="CH16" s="66">
        <f t="shared" si="52"/>
        <v>85</v>
      </c>
      <c r="CI16" s="66">
        <f t="shared" si="52"/>
        <v>85</v>
      </c>
      <c r="CJ16" s="66">
        <f t="shared" si="52"/>
        <v>85</v>
      </c>
      <c r="CK16" s="66">
        <f t="shared" si="52"/>
        <v>85</v>
      </c>
      <c r="CL16" s="66">
        <f t="shared" si="52"/>
        <v>85</v>
      </c>
      <c r="CM16" s="66">
        <f t="shared" si="52"/>
        <v>85</v>
      </c>
      <c r="CN16" s="66">
        <f t="shared" si="52"/>
        <v>85</v>
      </c>
      <c r="CO16" s="66">
        <f t="shared" si="52"/>
        <v>85</v>
      </c>
      <c r="CP16" s="66">
        <f t="shared" si="52"/>
        <v>85</v>
      </c>
      <c r="CQ16" s="66">
        <f t="shared" si="52"/>
        <v>85</v>
      </c>
      <c r="CR16" s="75">
        <f t="shared" si="53"/>
        <v>1020</v>
      </c>
      <c r="CS16" s="66">
        <f t="shared" si="54"/>
        <v>85</v>
      </c>
      <c r="CT16" s="66">
        <f t="shared" si="54"/>
        <v>85</v>
      </c>
      <c r="CU16" s="66">
        <f t="shared" si="54"/>
        <v>85</v>
      </c>
      <c r="CV16" s="66">
        <f t="shared" si="54"/>
        <v>85</v>
      </c>
      <c r="CW16" s="66">
        <f t="shared" si="54"/>
        <v>85</v>
      </c>
      <c r="CX16" s="66">
        <f t="shared" si="54"/>
        <v>85</v>
      </c>
      <c r="CY16" s="66">
        <f t="shared" si="54"/>
        <v>85</v>
      </c>
      <c r="CZ16" s="66">
        <f t="shared" si="54"/>
        <v>85</v>
      </c>
      <c r="DA16" s="66">
        <f t="shared" si="54"/>
        <v>85</v>
      </c>
      <c r="DB16" s="66">
        <f t="shared" si="54"/>
        <v>85</v>
      </c>
      <c r="DC16" s="66">
        <f t="shared" si="54"/>
        <v>85</v>
      </c>
      <c r="DD16" s="66">
        <f t="shared" si="54"/>
        <v>85</v>
      </c>
      <c r="DE16" s="75">
        <f t="shared" si="55"/>
        <v>1020</v>
      </c>
      <c r="DF16" s="66">
        <f t="shared" si="56"/>
        <v>85</v>
      </c>
      <c r="DG16" s="66">
        <f t="shared" si="56"/>
        <v>85</v>
      </c>
      <c r="DH16" s="66">
        <f t="shared" si="56"/>
        <v>85</v>
      </c>
      <c r="DI16" s="66">
        <f t="shared" si="56"/>
        <v>85</v>
      </c>
      <c r="DJ16" s="66">
        <f t="shared" si="56"/>
        <v>85</v>
      </c>
      <c r="DK16" s="66">
        <f t="shared" si="56"/>
        <v>85</v>
      </c>
      <c r="DL16" s="66">
        <f t="shared" si="56"/>
        <v>85</v>
      </c>
      <c r="DM16" s="66">
        <f t="shared" si="56"/>
        <v>85</v>
      </c>
      <c r="DN16" s="66">
        <f t="shared" si="56"/>
        <v>85</v>
      </c>
      <c r="DO16" s="66">
        <f t="shared" si="56"/>
        <v>85</v>
      </c>
      <c r="DP16" s="66">
        <f t="shared" si="56"/>
        <v>85</v>
      </c>
      <c r="DQ16" s="66">
        <f t="shared" si="56"/>
        <v>85</v>
      </c>
      <c r="DR16" s="75">
        <f t="shared" si="57"/>
        <v>1020</v>
      </c>
      <c r="DS16" s="66">
        <f t="shared" si="58"/>
        <v>85</v>
      </c>
      <c r="DT16" s="66">
        <f t="shared" si="58"/>
        <v>85</v>
      </c>
      <c r="DU16" s="66">
        <f t="shared" si="58"/>
        <v>85</v>
      </c>
      <c r="DV16" s="66">
        <f t="shared" si="58"/>
        <v>85</v>
      </c>
      <c r="DW16" s="66">
        <f t="shared" si="58"/>
        <v>85</v>
      </c>
      <c r="DX16" s="66">
        <f t="shared" si="58"/>
        <v>85</v>
      </c>
      <c r="DY16" s="66">
        <f t="shared" si="58"/>
        <v>85</v>
      </c>
      <c r="DZ16" s="66">
        <f t="shared" si="58"/>
        <v>85</v>
      </c>
      <c r="EA16" s="66">
        <f t="shared" si="58"/>
        <v>85</v>
      </c>
      <c r="EB16" s="66">
        <f t="shared" si="58"/>
        <v>85</v>
      </c>
      <c r="EC16" s="66">
        <f t="shared" si="58"/>
        <v>85</v>
      </c>
      <c r="ED16" s="66">
        <f t="shared" si="58"/>
        <v>85</v>
      </c>
      <c r="EE16" s="76">
        <f t="shared" si="59"/>
        <v>1020</v>
      </c>
    </row>
    <row r="17" spans="1:135" x14ac:dyDescent="0.2">
      <c r="A17" s="19"/>
      <c r="D17" s="3" t="s">
        <v>67</v>
      </c>
      <c r="E17" s="78">
        <v>0</v>
      </c>
      <c r="F17" s="66">
        <f t="shared" si="62"/>
        <v>0</v>
      </c>
      <c r="G17" s="66">
        <f t="shared" si="62"/>
        <v>0</v>
      </c>
      <c r="H17" s="66">
        <f t="shared" si="62"/>
        <v>0</v>
      </c>
      <c r="I17" s="66">
        <f t="shared" si="62"/>
        <v>0</v>
      </c>
      <c r="J17" s="66">
        <f t="shared" si="62"/>
        <v>0</v>
      </c>
      <c r="K17" s="66">
        <f t="shared" si="62"/>
        <v>0</v>
      </c>
      <c r="L17" s="66">
        <f t="shared" si="62"/>
        <v>0</v>
      </c>
      <c r="M17" s="66">
        <f t="shared" si="62"/>
        <v>0</v>
      </c>
      <c r="N17" s="66">
        <f t="shared" si="62"/>
        <v>0</v>
      </c>
      <c r="O17" s="66">
        <f t="shared" si="62"/>
        <v>0</v>
      </c>
      <c r="P17" s="66">
        <f t="shared" si="62"/>
        <v>0</v>
      </c>
      <c r="Q17" s="66">
        <f t="shared" si="64"/>
        <v>0</v>
      </c>
      <c r="R17" s="75">
        <f t="shared" si="41"/>
        <v>0</v>
      </c>
      <c r="S17" s="66">
        <f t="shared" si="65"/>
        <v>0</v>
      </c>
      <c r="T17" s="66">
        <f t="shared" si="65"/>
        <v>0</v>
      </c>
      <c r="U17" s="66">
        <f t="shared" si="65"/>
        <v>0</v>
      </c>
      <c r="V17" s="66">
        <f t="shared" si="65"/>
        <v>0</v>
      </c>
      <c r="W17" s="66">
        <f t="shared" si="65"/>
        <v>0</v>
      </c>
      <c r="X17" s="66">
        <f t="shared" si="63"/>
        <v>0</v>
      </c>
      <c r="Y17" s="66">
        <f t="shared" si="63"/>
        <v>0</v>
      </c>
      <c r="Z17" s="66">
        <f t="shared" si="63"/>
        <v>0</v>
      </c>
      <c r="AA17" s="66">
        <f t="shared" si="63"/>
        <v>0</v>
      </c>
      <c r="AB17" s="66">
        <f t="shared" si="63"/>
        <v>0</v>
      </c>
      <c r="AC17" s="66">
        <f t="shared" si="63"/>
        <v>0</v>
      </c>
      <c r="AD17" s="66">
        <f t="shared" si="63"/>
        <v>0</v>
      </c>
      <c r="AE17" s="75">
        <f t="shared" si="43"/>
        <v>0</v>
      </c>
      <c r="AF17" s="66">
        <f t="shared" si="44"/>
        <v>0</v>
      </c>
      <c r="AG17" s="66">
        <f t="shared" si="44"/>
        <v>0</v>
      </c>
      <c r="AH17" s="66">
        <f t="shared" si="44"/>
        <v>0</v>
      </c>
      <c r="AI17" s="66">
        <f t="shared" si="44"/>
        <v>0</v>
      </c>
      <c r="AJ17" s="66">
        <f t="shared" si="44"/>
        <v>0</v>
      </c>
      <c r="AK17" s="66">
        <f t="shared" si="44"/>
        <v>0</v>
      </c>
      <c r="AL17" s="66">
        <f t="shared" si="44"/>
        <v>0</v>
      </c>
      <c r="AM17" s="66">
        <f t="shared" si="44"/>
        <v>0</v>
      </c>
      <c r="AN17" s="66">
        <f t="shared" si="44"/>
        <v>0</v>
      </c>
      <c r="AO17" s="66">
        <f t="shared" si="44"/>
        <v>0</v>
      </c>
      <c r="AP17" s="66">
        <f t="shared" si="44"/>
        <v>0</v>
      </c>
      <c r="AQ17" s="66">
        <f t="shared" si="44"/>
        <v>0</v>
      </c>
      <c r="AR17" s="75">
        <f t="shared" si="45"/>
        <v>0</v>
      </c>
      <c r="AS17" s="66">
        <f t="shared" si="46"/>
        <v>0</v>
      </c>
      <c r="AT17" s="66">
        <f t="shared" si="46"/>
        <v>0</v>
      </c>
      <c r="AU17" s="66">
        <f t="shared" si="46"/>
        <v>0</v>
      </c>
      <c r="AV17" s="66">
        <f t="shared" si="46"/>
        <v>0</v>
      </c>
      <c r="AW17" s="66">
        <f t="shared" si="46"/>
        <v>0</v>
      </c>
      <c r="AX17" s="66">
        <f t="shared" si="46"/>
        <v>0</v>
      </c>
      <c r="AY17" s="66">
        <f t="shared" si="46"/>
        <v>0</v>
      </c>
      <c r="AZ17" s="66">
        <f t="shared" si="46"/>
        <v>0</v>
      </c>
      <c r="BA17" s="66">
        <f t="shared" si="46"/>
        <v>0</v>
      </c>
      <c r="BB17" s="66">
        <f t="shared" si="46"/>
        <v>0</v>
      </c>
      <c r="BC17" s="66">
        <f t="shared" si="46"/>
        <v>0</v>
      </c>
      <c r="BD17" s="66">
        <f t="shared" si="46"/>
        <v>0</v>
      </c>
      <c r="BE17" s="75">
        <f t="shared" si="47"/>
        <v>0</v>
      </c>
      <c r="BF17" s="66">
        <f t="shared" si="48"/>
        <v>0</v>
      </c>
      <c r="BG17" s="66">
        <f t="shared" si="48"/>
        <v>0</v>
      </c>
      <c r="BH17" s="66">
        <f t="shared" si="48"/>
        <v>0</v>
      </c>
      <c r="BI17" s="66">
        <f t="shared" si="48"/>
        <v>0</v>
      </c>
      <c r="BJ17" s="66">
        <f t="shared" si="48"/>
        <v>0</v>
      </c>
      <c r="BK17" s="66">
        <f t="shared" si="48"/>
        <v>0</v>
      </c>
      <c r="BL17" s="66">
        <f t="shared" si="48"/>
        <v>0</v>
      </c>
      <c r="BM17" s="66">
        <f t="shared" si="48"/>
        <v>0</v>
      </c>
      <c r="BN17" s="66">
        <f t="shared" si="48"/>
        <v>0</v>
      </c>
      <c r="BO17" s="66">
        <f t="shared" si="48"/>
        <v>0</v>
      </c>
      <c r="BP17" s="66">
        <f t="shared" si="48"/>
        <v>0</v>
      </c>
      <c r="BQ17" s="66">
        <f t="shared" si="48"/>
        <v>0</v>
      </c>
      <c r="BR17" s="75">
        <f t="shared" si="49"/>
        <v>0</v>
      </c>
      <c r="BS17" s="66">
        <f t="shared" si="50"/>
        <v>0</v>
      </c>
      <c r="BT17" s="66">
        <f t="shared" si="50"/>
        <v>0</v>
      </c>
      <c r="BU17" s="66">
        <f t="shared" si="50"/>
        <v>0</v>
      </c>
      <c r="BV17" s="66">
        <f t="shared" si="50"/>
        <v>0</v>
      </c>
      <c r="BW17" s="66">
        <f t="shared" si="50"/>
        <v>0</v>
      </c>
      <c r="BX17" s="66">
        <f t="shared" si="50"/>
        <v>0</v>
      </c>
      <c r="BY17" s="66">
        <f t="shared" si="50"/>
        <v>0</v>
      </c>
      <c r="BZ17" s="66">
        <f t="shared" si="50"/>
        <v>0</v>
      </c>
      <c r="CA17" s="66">
        <f t="shared" si="50"/>
        <v>0</v>
      </c>
      <c r="CB17" s="66">
        <f t="shared" si="50"/>
        <v>0</v>
      </c>
      <c r="CC17" s="66">
        <f t="shared" si="50"/>
        <v>0</v>
      </c>
      <c r="CD17" s="66">
        <f t="shared" si="50"/>
        <v>0</v>
      </c>
      <c r="CE17" s="75">
        <f t="shared" si="51"/>
        <v>0</v>
      </c>
      <c r="CF17" s="66">
        <f t="shared" si="52"/>
        <v>0</v>
      </c>
      <c r="CG17" s="66">
        <f t="shared" si="52"/>
        <v>0</v>
      </c>
      <c r="CH17" s="66">
        <f t="shared" si="52"/>
        <v>0</v>
      </c>
      <c r="CI17" s="66">
        <f t="shared" si="52"/>
        <v>0</v>
      </c>
      <c r="CJ17" s="66">
        <f t="shared" si="52"/>
        <v>0</v>
      </c>
      <c r="CK17" s="66">
        <f t="shared" si="52"/>
        <v>0</v>
      </c>
      <c r="CL17" s="66">
        <f t="shared" si="52"/>
        <v>0</v>
      </c>
      <c r="CM17" s="66">
        <f t="shared" si="52"/>
        <v>0</v>
      </c>
      <c r="CN17" s="66">
        <f t="shared" si="52"/>
        <v>0</v>
      </c>
      <c r="CO17" s="66">
        <f t="shared" si="52"/>
        <v>0</v>
      </c>
      <c r="CP17" s="66">
        <f t="shared" si="52"/>
        <v>0</v>
      </c>
      <c r="CQ17" s="66">
        <f t="shared" si="52"/>
        <v>0</v>
      </c>
      <c r="CR17" s="75">
        <f t="shared" si="53"/>
        <v>0</v>
      </c>
      <c r="CS17" s="66">
        <f t="shared" si="54"/>
        <v>0</v>
      </c>
      <c r="CT17" s="66">
        <f t="shared" si="54"/>
        <v>0</v>
      </c>
      <c r="CU17" s="66">
        <f t="shared" si="54"/>
        <v>0</v>
      </c>
      <c r="CV17" s="66">
        <f t="shared" si="54"/>
        <v>0</v>
      </c>
      <c r="CW17" s="66">
        <f t="shared" si="54"/>
        <v>0</v>
      </c>
      <c r="CX17" s="66">
        <f t="shared" si="54"/>
        <v>0</v>
      </c>
      <c r="CY17" s="66">
        <f t="shared" si="54"/>
        <v>0</v>
      </c>
      <c r="CZ17" s="66">
        <f t="shared" si="54"/>
        <v>0</v>
      </c>
      <c r="DA17" s="66">
        <f t="shared" si="54"/>
        <v>0</v>
      </c>
      <c r="DB17" s="66">
        <f t="shared" si="54"/>
        <v>0</v>
      </c>
      <c r="DC17" s="66">
        <f t="shared" si="54"/>
        <v>0</v>
      </c>
      <c r="DD17" s="66">
        <f t="shared" si="54"/>
        <v>0</v>
      </c>
      <c r="DE17" s="75">
        <f t="shared" si="55"/>
        <v>0</v>
      </c>
      <c r="DF17" s="66">
        <f t="shared" si="56"/>
        <v>0</v>
      </c>
      <c r="DG17" s="66">
        <f t="shared" si="56"/>
        <v>0</v>
      </c>
      <c r="DH17" s="66">
        <f t="shared" si="56"/>
        <v>0</v>
      </c>
      <c r="DI17" s="66">
        <f t="shared" si="56"/>
        <v>0</v>
      </c>
      <c r="DJ17" s="66">
        <f t="shared" si="56"/>
        <v>0</v>
      </c>
      <c r="DK17" s="66">
        <f t="shared" si="56"/>
        <v>0</v>
      </c>
      <c r="DL17" s="66">
        <f t="shared" si="56"/>
        <v>0</v>
      </c>
      <c r="DM17" s="66">
        <f t="shared" si="56"/>
        <v>0</v>
      </c>
      <c r="DN17" s="66">
        <f t="shared" si="56"/>
        <v>0</v>
      </c>
      <c r="DO17" s="66">
        <f t="shared" si="56"/>
        <v>0</v>
      </c>
      <c r="DP17" s="66">
        <f t="shared" si="56"/>
        <v>0</v>
      </c>
      <c r="DQ17" s="66">
        <f t="shared" si="56"/>
        <v>0</v>
      </c>
      <c r="DR17" s="75">
        <f t="shared" si="57"/>
        <v>0</v>
      </c>
      <c r="DS17" s="66">
        <f t="shared" si="58"/>
        <v>0</v>
      </c>
      <c r="DT17" s="66">
        <f t="shared" si="58"/>
        <v>0</v>
      </c>
      <c r="DU17" s="66">
        <f t="shared" si="58"/>
        <v>0</v>
      </c>
      <c r="DV17" s="66">
        <f t="shared" si="58"/>
        <v>0</v>
      </c>
      <c r="DW17" s="66">
        <f t="shared" si="58"/>
        <v>0</v>
      </c>
      <c r="DX17" s="66">
        <f t="shared" si="58"/>
        <v>0</v>
      </c>
      <c r="DY17" s="66">
        <f t="shared" si="58"/>
        <v>0</v>
      </c>
      <c r="DZ17" s="66">
        <f t="shared" si="58"/>
        <v>0</v>
      </c>
      <c r="EA17" s="66">
        <f t="shared" si="58"/>
        <v>0</v>
      </c>
      <c r="EB17" s="66">
        <f t="shared" si="58"/>
        <v>0</v>
      </c>
      <c r="EC17" s="66">
        <f t="shared" si="58"/>
        <v>0</v>
      </c>
      <c r="ED17" s="66">
        <f t="shared" si="5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5)</f>
        <v>46143</v>
      </c>
      <c r="D18" s="3" t="s">
        <v>69</v>
      </c>
      <c r="E18" s="78">
        <v>0</v>
      </c>
      <c r="F18" s="66">
        <f t="shared" si="62"/>
        <v>0</v>
      </c>
      <c r="G18" s="66">
        <f t="shared" si="62"/>
        <v>0</v>
      </c>
      <c r="H18" s="66">
        <f t="shared" si="62"/>
        <v>0</v>
      </c>
      <c r="I18" s="66">
        <f t="shared" si="62"/>
        <v>0</v>
      </c>
      <c r="J18" s="66">
        <f t="shared" si="62"/>
        <v>0</v>
      </c>
      <c r="K18" s="66">
        <f t="shared" si="62"/>
        <v>0</v>
      </c>
      <c r="L18" s="66">
        <f t="shared" si="62"/>
        <v>0</v>
      </c>
      <c r="M18" s="66">
        <f t="shared" si="62"/>
        <v>0</v>
      </c>
      <c r="N18" s="66">
        <f t="shared" si="62"/>
        <v>0</v>
      </c>
      <c r="O18" s="66">
        <f t="shared" si="62"/>
        <v>0</v>
      </c>
      <c r="P18" s="66">
        <f t="shared" si="62"/>
        <v>0</v>
      </c>
      <c r="Q18" s="66">
        <f t="shared" si="64"/>
        <v>0</v>
      </c>
      <c r="R18" s="75">
        <f t="shared" si="41"/>
        <v>0</v>
      </c>
      <c r="S18" s="66">
        <f t="shared" si="65"/>
        <v>0</v>
      </c>
      <c r="T18" s="66">
        <f t="shared" si="65"/>
        <v>0</v>
      </c>
      <c r="U18" s="66">
        <f t="shared" si="65"/>
        <v>0</v>
      </c>
      <c r="V18" s="66">
        <f t="shared" si="65"/>
        <v>0</v>
      </c>
      <c r="W18" s="66">
        <f t="shared" si="65"/>
        <v>0</v>
      </c>
      <c r="X18" s="66">
        <f t="shared" si="63"/>
        <v>0</v>
      </c>
      <c r="Y18" s="66">
        <f t="shared" si="63"/>
        <v>0</v>
      </c>
      <c r="Z18" s="66">
        <f t="shared" si="63"/>
        <v>0</v>
      </c>
      <c r="AA18" s="66">
        <f t="shared" si="63"/>
        <v>0</v>
      </c>
      <c r="AB18" s="66">
        <f t="shared" si="63"/>
        <v>0</v>
      </c>
      <c r="AC18" s="66">
        <f t="shared" si="63"/>
        <v>0</v>
      </c>
      <c r="AD18" s="66">
        <f t="shared" si="63"/>
        <v>0</v>
      </c>
      <c r="AE18" s="75">
        <f t="shared" si="43"/>
        <v>0</v>
      </c>
      <c r="AF18" s="66">
        <f t="shared" si="44"/>
        <v>0</v>
      </c>
      <c r="AG18" s="66">
        <f t="shared" si="44"/>
        <v>0</v>
      </c>
      <c r="AH18" s="66">
        <f t="shared" si="44"/>
        <v>0</v>
      </c>
      <c r="AI18" s="66">
        <f t="shared" si="44"/>
        <v>0</v>
      </c>
      <c r="AJ18" s="66">
        <f t="shared" si="44"/>
        <v>0</v>
      </c>
      <c r="AK18" s="66">
        <f t="shared" si="44"/>
        <v>0</v>
      </c>
      <c r="AL18" s="66">
        <f t="shared" si="44"/>
        <v>0</v>
      </c>
      <c r="AM18" s="66">
        <f t="shared" si="44"/>
        <v>0</v>
      </c>
      <c r="AN18" s="66">
        <f t="shared" si="44"/>
        <v>0</v>
      </c>
      <c r="AO18" s="66">
        <f t="shared" si="44"/>
        <v>0</v>
      </c>
      <c r="AP18" s="66">
        <f t="shared" si="44"/>
        <v>0</v>
      </c>
      <c r="AQ18" s="66">
        <f t="shared" si="44"/>
        <v>0</v>
      </c>
      <c r="AR18" s="75">
        <f t="shared" si="45"/>
        <v>0</v>
      </c>
      <c r="AS18" s="66">
        <f t="shared" si="46"/>
        <v>0</v>
      </c>
      <c r="AT18" s="66">
        <f t="shared" si="46"/>
        <v>0</v>
      </c>
      <c r="AU18" s="66">
        <f t="shared" si="46"/>
        <v>0</v>
      </c>
      <c r="AV18" s="66">
        <f t="shared" si="46"/>
        <v>0</v>
      </c>
      <c r="AW18" s="66">
        <f t="shared" si="46"/>
        <v>0</v>
      </c>
      <c r="AX18" s="66">
        <f t="shared" si="46"/>
        <v>0</v>
      </c>
      <c r="AY18" s="66">
        <f t="shared" si="46"/>
        <v>0</v>
      </c>
      <c r="AZ18" s="66">
        <f t="shared" si="46"/>
        <v>0</v>
      </c>
      <c r="BA18" s="66">
        <f t="shared" si="46"/>
        <v>0</v>
      </c>
      <c r="BB18" s="66">
        <f t="shared" si="46"/>
        <v>0</v>
      </c>
      <c r="BC18" s="66">
        <f t="shared" si="46"/>
        <v>0</v>
      </c>
      <c r="BD18" s="66">
        <f t="shared" si="46"/>
        <v>0</v>
      </c>
      <c r="BE18" s="75">
        <f t="shared" si="47"/>
        <v>0</v>
      </c>
      <c r="BF18" s="66">
        <f t="shared" si="48"/>
        <v>0</v>
      </c>
      <c r="BG18" s="66">
        <f t="shared" si="48"/>
        <v>0</v>
      </c>
      <c r="BH18" s="66">
        <f t="shared" si="48"/>
        <v>0</v>
      </c>
      <c r="BI18" s="66">
        <f t="shared" si="48"/>
        <v>0</v>
      </c>
      <c r="BJ18" s="66">
        <f t="shared" si="48"/>
        <v>0</v>
      </c>
      <c r="BK18" s="66">
        <f t="shared" si="48"/>
        <v>0</v>
      </c>
      <c r="BL18" s="66">
        <f t="shared" si="48"/>
        <v>0</v>
      </c>
      <c r="BM18" s="66">
        <f t="shared" si="48"/>
        <v>0</v>
      </c>
      <c r="BN18" s="66">
        <f t="shared" si="48"/>
        <v>0</v>
      </c>
      <c r="BO18" s="66">
        <f t="shared" si="48"/>
        <v>0</v>
      </c>
      <c r="BP18" s="66">
        <f t="shared" si="48"/>
        <v>0</v>
      </c>
      <c r="BQ18" s="66">
        <f t="shared" si="48"/>
        <v>0</v>
      </c>
      <c r="BR18" s="75">
        <f t="shared" si="49"/>
        <v>0</v>
      </c>
      <c r="BS18" s="66">
        <f t="shared" si="50"/>
        <v>0</v>
      </c>
      <c r="BT18" s="66">
        <f t="shared" si="50"/>
        <v>0</v>
      </c>
      <c r="BU18" s="66">
        <f t="shared" si="50"/>
        <v>0</v>
      </c>
      <c r="BV18" s="66">
        <f t="shared" si="50"/>
        <v>0</v>
      </c>
      <c r="BW18" s="66">
        <f t="shared" si="50"/>
        <v>0</v>
      </c>
      <c r="BX18" s="66">
        <f t="shared" si="50"/>
        <v>0</v>
      </c>
      <c r="BY18" s="66">
        <f t="shared" si="50"/>
        <v>0</v>
      </c>
      <c r="BZ18" s="66">
        <f t="shared" si="50"/>
        <v>0</v>
      </c>
      <c r="CA18" s="66">
        <f t="shared" si="50"/>
        <v>0</v>
      </c>
      <c r="CB18" s="66">
        <f t="shared" si="50"/>
        <v>0</v>
      </c>
      <c r="CC18" s="66">
        <f t="shared" si="50"/>
        <v>0</v>
      </c>
      <c r="CD18" s="66">
        <f t="shared" si="50"/>
        <v>0</v>
      </c>
      <c r="CE18" s="75">
        <f t="shared" si="51"/>
        <v>0</v>
      </c>
      <c r="CF18" s="66">
        <f t="shared" si="52"/>
        <v>0</v>
      </c>
      <c r="CG18" s="66">
        <f t="shared" si="52"/>
        <v>0</v>
      </c>
      <c r="CH18" s="66">
        <f t="shared" si="52"/>
        <v>0</v>
      </c>
      <c r="CI18" s="66">
        <f t="shared" si="52"/>
        <v>0</v>
      </c>
      <c r="CJ18" s="66">
        <f t="shared" si="52"/>
        <v>0</v>
      </c>
      <c r="CK18" s="66">
        <f t="shared" si="52"/>
        <v>0</v>
      </c>
      <c r="CL18" s="66">
        <f t="shared" si="52"/>
        <v>0</v>
      </c>
      <c r="CM18" s="66">
        <f t="shared" si="52"/>
        <v>0</v>
      </c>
      <c r="CN18" s="66">
        <f t="shared" si="52"/>
        <v>0</v>
      </c>
      <c r="CO18" s="66">
        <f t="shared" si="52"/>
        <v>0</v>
      </c>
      <c r="CP18" s="66">
        <f t="shared" si="52"/>
        <v>0</v>
      </c>
      <c r="CQ18" s="66">
        <f t="shared" si="52"/>
        <v>0</v>
      </c>
      <c r="CR18" s="75">
        <f t="shared" si="53"/>
        <v>0</v>
      </c>
      <c r="CS18" s="66">
        <f t="shared" si="54"/>
        <v>0</v>
      </c>
      <c r="CT18" s="66">
        <f t="shared" si="54"/>
        <v>0</v>
      </c>
      <c r="CU18" s="66">
        <f t="shared" si="54"/>
        <v>0</v>
      </c>
      <c r="CV18" s="66">
        <f t="shared" si="54"/>
        <v>0</v>
      </c>
      <c r="CW18" s="66">
        <f t="shared" si="54"/>
        <v>0</v>
      </c>
      <c r="CX18" s="66">
        <f t="shared" si="54"/>
        <v>0</v>
      </c>
      <c r="CY18" s="66">
        <f t="shared" si="54"/>
        <v>0</v>
      </c>
      <c r="CZ18" s="66">
        <f t="shared" si="54"/>
        <v>0</v>
      </c>
      <c r="DA18" s="66">
        <f t="shared" si="54"/>
        <v>0</v>
      </c>
      <c r="DB18" s="66">
        <f t="shared" si="54"/>
        <v>0</v>
      </c>
      <c r="DC18" s="66">
        <f t="shared" si="54"/>
        <v>0</v>
      </c>
      <c r="DD18" s="66">
        <f t="shared" si="54"/>
        <v>0</v>
      </c>
      <c r="DE18" s="75">
        <f t="shared" si="55"/>
        <v>0</v>
      </c>
      <c r="DF18" s="66">
        <f t="shared" si="56"/>
        <v>0</v>
      </c>
      <c r="DG18" s="66">
        <f t="shared" si="56"/>
        <v>0</v>
      </c>
      <c r="DH18" s="66">
        <f t="shared" si="56"/>
        <v>0</v>
      </c>
      <c r="DI18" s="66">
        <f t="shared" si="56"/>
        <v>0</v>
      </c>
      <c r="DJ18" s="66">
        <f t="shared" si="56"/>
        <v>0</v>
      </c>
      <c r="DK18" s="66">
        <f t="shared" si="56"/>
        <v>0</v>
      </c>
      <c r="DL18" s="66">
        <f t="shared" si="56"/>
        <v>0</v>
      </c>
      <c r="DM18" s="66">
        <f t="shared" si="56"/>
        <v>0</v>
      </c>
      <c r="DN18" s="66">
        <f t="shared" si="56"/>
        <v>0</v>
      </c>
      <c r="DO18" s="66">
        <f t="shared" si="56"/>
        <v>0</v>
      </c>
      <c r="DP18" s="66">
        <f t="shared" si="56"/>
        <v>0</v>
      </c>
      <c r="DQ18" s="66">
        <f t="shared" si="56"/>
        <v>0</v>
      </c>
      <c r="DR18" s="75">
        <f t="shared" si="57"/>
        <v>0</v>
      </c>
      <c r="DS18" s="66">
        <f t="shared" si="58"/>
        <v>0</v>
      </c>
      <c r="DT18" s="66">
        <f t="shared" si="58"/>
        <v>0</v>
      </c>
      <c r="DU18" s="66">
        <f t="shared" si="58"/>
        <v>0</v>
      </c>
      <c r="DV18" s="66">
        <f t="shared" si="58"/>
        <v>0</v>
      </c>
      <c r="DW18" s="66">
        <f t="shared" si="58"/>
        <v>0</v>
      </c>
      <c r="DX18" s="66">
        <f t="shared" si="58"/>
        <v>0</v>
      </c>
      <c r="DY18" s="66">
        <f t="shared" si="58"/>
        <v>0</v>
      </c>
      <c r="DZ18" s="66">
        <f t="shared" si="58"/>
        <v>0</v>
      </c>
      <c r="EA18" s="66">
        <f t="shared" si="58"/>
        <v>0</v>
      </c>
      <c r="EB18" s="66">
        <f t="shared" si="58"/>
        <v>0</v>
      </c>
      <c r="EC18" s="66">
        <f t="shared" si="58"/>
        <v>0</v>
      </c>
      <c r="ED18" s="66">
        <f t="shared" si="58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8)</f>
        <v>46388</v>
      </c>
      <c r="D19" s="3" t="s">
        <v>71</v>
      </c>
      <c r="E19" s="78">
        <v>0</v>
      </c>
      <c r="F19" s="66">
        <f t="shared" si="62"/>
        <v>0</v>
      </c>
      <c r="G19" s="66">
        <f t="shared" si="62"/>
        <v>0</v>
      </c>
      <c r="H19" s="66">
        <f t="shared" si="62"/>
        <v>0</v>
      </c>
      <c r="I19" s="66">
        <f t="shared" si="62"/>
        <v>0</v>
      </c>
      <c r="J19" s="66">
        <f t="shared" si="62"/>
        <v>0</v>
      </c>
      <c r="K19" s="66">
        <f t="shared" si="62"/>
        <v>0</v>
      </c>
      <c r="L19" s="66">
        <f t="shared" si="62"/>
        <v>0</v>
      </c>
      <c r="M19" s="66">
        <f t="shared" si="62"/>
        <v>0</v>
      </c>
      <c r="N19" s="66">
        <f t="shared" si="62"/>
        <v>0</v>
      </c>
      <c r="O19" s="66">
        <f t="shared" si="62"/>
        <v>0</v>
      </c>
      <c r="P19" s="66">
        <f t="shared" si="62"/>
        <v>0</v>
      </c>
      <c r="Q19" s="66">
        <f t="shared" si="64"/>
        <v>0</v>
      </c>
      <c r="R19" s="75">
        <f t="shared" si="41"/>
        <v>0</v>
      </c>
      <c r="S19" s="66">
        <f t="shared" si="65"/>
        <v>0</v>
      </c>
      <c r="T19" s="66">
        <f t="shared" si="65"/>
        <v>0</v>
      </c>
      <c r="U19" s="66">
        <f t="shared" si="65"/>
        <v>0</v>
      </c>
      <c r="V19" s="66">
        <f t="shared" si="65"/>
        <v>0</v>
      </c>
      <c r="W19" s="66">
        <f t="shared" si="65"/>
        <v>0</v>
      </c>
      <c r="X19" s="66">
        <f t="shared" si="63"/>
        <v>0</v>
      </c>
      <c r="Y19" s="66">
        <f t="shared" si="63"/>
        <v>0</v>
      </c>
      <c r="Z19" s="66">
        <f t="shared" si="63"/>
        <v>0</v>
      </c>
      <c r="AA19" s="66">
        <f t="shared" si="63"/>
        <v>0</v>
      </c>
      <c r="AB19" s="66">
        <f t="shared" si="63"/>
        <v>0</v>
      </c>
      <c r="AC19" s="66">
        <f t="shared" si="63"/>
        <v>0</v>
      </c>
      <c r="AD19" s="66">
        <f t="shared" si="63"/>
        <v>0</v>
      </c>
      <c r="AE19" s="75">
        <f t="shared" si="43"/>
        <v>0</v>
      </c>
      <c r="AF19" s="66">
        <f t="shared" ref="AF19:AQ33" si="66">IF(AF$2&gt;=$B$18,$E19,0)</f>
        <v>0</v>
      </c>
      <c r="AG19" s="66">
        <f t="shared" si="66"/>
        <v>0</v>
      </c>
      <c r="AH19" s="66">
        <f t="shared" si="66"/>
        <v>0</v>
      </c>
      <c r="AI19" s="66">
        <f t="shared" si="66"/>
        <v>0</v>
      </c>
      <c r="AJ19" s="66">
        <f t="shared" si="66"/>
        <v>0</v>
      </c>
      <c r="AK19" s="66">
        <f t="shared" si="66"/>
        <v>0</v>
      </c>
      <c r="AL19" s="66">
        <f t="shared" si="66"/>
        <v>0</v>
      </c>
      <c r="AM19" s="66">
        <f t="shared" si="66"/>
        <v>0</v>
      </c>
      <c r="AN19" s="66">
        <f t="shared" si="66"/>
        <v>0</v>
      </c>
      <c r="AO19" s="66">
        <f t="shared" si="66"/>
        <v>0</v>
      </c>
      <c r="AP19" s="66">
        <f t="shared" si="66"/>
        <v>0</v>
      </c>
      <c r="AQ19" s="66">
        <f t="shared" si="66"/>
        <v>0</v>
      </c>
      <c r="AR19" s="75">
        <f t="shared" si="45"/>
        <v>0</v>
      </c>
      <c r="AS19" s="66">
        <f t="shared" ref="AS19:BD33" si="67">IF(AS$2&gt;=$B$18,$E19,0)</f>
        <v>0</v>
      </c>
      <c r="AT19" s="66">
        <f t="shared" si="67"/>
        <v>0</v>
      </c>
      <c r="AU19" s="66">
        <f t="shared" si="67"/>
        <v>0</v>
      </c>
      <c r="AV19" s="66">
        <f t="shared" si="67"/>
        <v>0</v>
      </c>
      <c r="AW19" s="66">
        <f t="shared" si="67"/>
        <v>0</v>
      </c>
      <c r="AX19" s="66">
        <f t="shared" si="67"/>
        <v>0</v>
      </c>
      <c r="AY19" s="66">
        <f t="shared" si="67"/>
        <v>0</v>
      </c>
      <c r="AZ19" s="66">
        <f t="shared" si="67"/>
        <v>0</v>
      </c>
      <c r="BA19" s="66">
        <f t="shared" si="67"/>
        <v>0</v>
      </c>
      <c r="BB19" s="66">
        <f t="shared" si="67"/>
        <v>0</v>
      </c>
      <c r="BC19" s="66">
        <f t="shared" si="67"/>
        <v>0</v>
      </c>
      <c r="BD19" s="66">
        <f t="shared" si="67"/>
        <v>0</v>
      </c>
      <c r="BE19" s="75">
        <f t="shared" si="47"/>
        <v>0</v>
      </c>
      <c r="BF19" s="66">
        <f t="shared" ref="BF19:BQ33" si="68">IF(BF$2&gt;=$B$18,$E19,0)</f>
        <v>0</v>
      </c>
      <c r="BG19" s="66">
        <f t="shared" si="68"/>
        <v>0</v>
      </c>
      <c r="BH19" s="66">
        <f t="shared" si="68"/>
        <v>0</v>
      </c>
      <c r="BI19" s="66">
        <f t="shared" si="68"/>
        <v>0</v>
      </c>
      <c r="BJ19" s="66">
        <f t="shared" si="68"/>
        <v>0</v>
      </c>
      <c r="BK19" s="66">
        <f t="shared" si="68"/>
        <v>0</v>
      </c>
      <c r="BL19" s="66">
        <f t="shared" si="68"/>
        <v>0</v>
      </c>
      <c r="BM19" s="66">
        <f t="shared" si="68"/>
        <v>0</v>
      </c>
      <c r="BN19" s="66">
        <f t="shared" si="68"/>
        <v>0</v>
      </c>
      <c r="BO19" s="66">
        <f t="shared" si="68"/>
        <v>0</v>
      </c>
      <c r="BP19" s="66">
        <f t="shared" si="68"/>
        <v>0</v>
      </c>
      <c r="BQ19" s="66">
        <f t="shared" si="68"/>
        <v>0</v>
      </c>
      <c r="BR19" s="75">
        <f t="shared" si="49"/>
        <v>0</v>
      </c>
      <c r="BS19" s="66">
        <f t="shared" ref="BS19:CD33" si="69">IF(BS$2&gt;=$B$18,$E19,0)</f>
        <v>0</v>
      </c>
      <c r="BT19" s="66">
        <f t="shared" si="69"/>
        <v>0</v>
      </c>
      <c r="BU19" s="66">
        <f t="shared" si="69"/>
        <v>0</v>
      </c>
      <c r="BV19" s="66">
        <f t="shared" si="69"/>
        <v>0</v>
      </c>
      <c r="BW19" s="66">
        <f t="shared" si="69"/>
        <v>0</v>
      </c>
      <c r="BX19" s="66">
        <f t="shared" si="69"/>
        <v>0</v>
      </c>
      <c r="BY19" s="66">
        <f t="shared" si="69"/>
        <v>0</v>
      </c>
      <c r="BZ19" s="66">
        <f t="shared" si="69"/>
        <v>0</v>
      </c>
      <c r="CA19" s="66">
        <f t="shared" si="69"/>
        <v>0</v>
      </c>
      <c r="CB19" s="66">
        <f t="shared" si="69"/>
        <v>0</v>
      </c>
      <c r="CC19" s="66">
        <f t="shared" si="69"/>
        <v>0</v>
      </c>
      <c r="CD19" s="66">
        <f t="shared" si="69"/>
        <v>0</v>
      </c>
      <c r="CE19" s="75">
        <f t="shared" si="51"/>
        <v>0</v>
      </c>
      <c r="CF19" s="66">
        <f t="shared" ref="CF19:CQ33" si="70">IF(CF$2&gt;=$B$18,$E19,0)</f>
        <v>0</v>
      </c>
      <c r="CG19" s="66">
        <f t="shared" si="70"/>
        <v>0</v>
      </c>
      <c r="CH19" s="66">
        <f t="shared" si="70"/>
        <v>0</v>
      </c>
      <c r="CI19" s="66">
        <f t="shared" si="70"/>
        <v>0</v>
      </c>
      <c r="CJ19" s="66">
        <f t="shared" si="70"/>
        <v>0</v>
      </c>
      <c r="CK19" s="66">
        <f t="shared" si="70"/>
        <v>0</v>
      </c>
      <c r="CL19" s="66">
        <f t="shared" si="70"/>
        <v>0</v>
      </c>
      <c r="CM19" s="66">
        <f t="shared" si="70"/>
        <v>0</v>
      </c>
      <c r="CN19" s="66">
        <f t="shared" si="70"/>
        <v>0</v>
      </c>
      <c r="CO19" s="66">
        <f t="shared" si="70"/>
        <v>0</v>
      </c>
      <c r="CP19" s="66">
        <f t="shared" si="70"/>
        <v>0</v>
      </c>
      <c r="CQ19" s="66">
        <f t="shared" si="70"/>
        <v>0</v>
      </c>
      <c r="CR19" s="75">
        <f t="shared" si="53"/>
        <v>0</v>
      </c>
      <c r="CS19" s="66">
        <f t="shared" ref="CS19:DD33" si="71">IF(CS$2&gt;=$B$18,$E19,0)</f>
        <v>0</v>
      </c>
      <c r="CT19" s="66">
        <f t="shared" si="71"/>
        <v>0</v>
      </c>
      <c r="CU19" s="66">
        <f t="shared" si="71"/>
        <v>0</v>
      </c>
      <c r="CV19" s="66">
        <f t="shared" si="71"/>
        <v>0</v>
      </c>
      <c r="CW19" s="66">
        <f t="shared" si="71"/>
        <v>0</v>
      </c>
      <c r="CX19" s="66">
        <f t="shared" si="71"/>
        <v>0</v>
      </c>
      <c r="CY19" s="66">
        <f t="shared" si="71"/>
        <v>0</v>
      </c>
      <c r="CZ19" s="66">
        <f t="shared" si="71"/>
        <v>0</v>
      </c>
      <c r="DA19" s="66">
        <f t="shared" si="71"/>
        <v>0</v>
      </c>
      <c r="DB19" s="66">
        <f t="shared" si="71"/>
        <v>0</v>
      </c>
      <c r="DC19" s="66">
        <f t="shared" si="71"/>
        <v>0</v>
      </c>
      <c r="DD19" s="66">
        <f t="shared" si="71"/>
        <v>0</v>
      </c>
      <c r="DE19" s="75">
        <f t="shared" si="55"/>
        <v>0</v>
      </c>
      <c r="DF19" s="66">
        <f t="shared" ref="DF19:DQ33" si="72">IF(DF$2&gt;=$B$18,$E19,0)</f>
        <v>0</v>
      </c>
      <c r="DG19" s="66">
        <f t="shared" si="72"/>
        <v>0</v>
      </c>
      <c r="DH19" s="66">
        <f t="shared" si="72"/>
        <v>0</v>
      </c>
      <c r="DI19" s="66">
        <f t="shared" si="72"/>
        <v>0</v>
      </c>
      <c r="DJ19" s="66">
        <f t="shared" si="72"/>
        <v>0</v>
      </c>
      <c r="DK19" s="66">
        <f t="shared" si="72"/>
        <v>0</v>
      </c>
      <c r="DL19" s="66">
        <f t="shared" si="72"/>
        <v>0</v>
      </c>
      <c r="DM19" s="66">
        <f t="shared" si="72"/>
        <v>0</v>
      </c>
      <c r="DN19" s="66">
        <f t="shared" si="72"/>
        <v>0</v>
      </c>
      <c r="DO19" s="66">
        <f t="shared" si="72"/>
        <v>0</v>
      </c>
      <c r="DP19" s="66">
        <f t="shared" si="72"/>
        <v>0</v>
      </c>
      <c r="DQ19" s="66">
        <f t="shared" si="72"/>
        <v>0</v>
      </c>
      <c r="DR19" s="75">
        <f t="shared" si="57"/>
        <v>0</v>
      </c>
      <c r="DS19" s="66">
        <f t="shared" ref="DS19:ED33" si="73">IF(DS$2&gt;=$B$18,$E19,0)</f>
        <v>0</v>
      </c>
      <c r="DT19" s="66">
        <f t="shared" si="73"/>
        <v>0</v>
      </c>
      <c r="DU19" s="66">
        <f t="shared" si="73"/>
        <v>0</v>
      </c>
      <c r="DV19" s="66">
        <f t="shared" si="73"/>
        <v>0</v>
      </c>
      <c r="DW19" s="66">
        <f t="shared" si="73"/>
        <v>0</v>
      </c>
      <c r="DX19" s="66">
        <f t="shared" si="73"/>
        <v>0</v>
      </c>
      <c r="DY19" s="66">
        <f t="shared" si="73"/>
        <v>0</v>
      </c>
      <c r="DZ19" s="66">
        <f t="shared" si="73"/>
        <v>0</v>
      </c>
      <c r="EA19" s="66">
        <f t="shared" si="73"/>
        <v>0</v>
      </c>
      <c r="EB19" s="66">
        <f t="shared" si="73"/>
        <v>0</v>
      </c>
      <c r="EC19" s="66">
        <f t="shared" si="73"/>
        <v>0</v>
      </c>
      <c r="ED19" s="66">
        <f t="shared" si="73"/>
        <v>0</v>
      </c>
      <c r="EE19" s="76">
        <f t="shared" si="59"/>
        <v>0</v>
      </c>
    </row>
    <row r="20" spans="1:135" x14ac:dyDescent="0.2">
      <c r="A20" s="19" t="s">
        <v>68</v>
      </c>
      <c r="B20" s="2">
        <v>14</v>
      </c>
      <c r="D20" s="2" t="s">
        <v>72</v>
      </c>
      <c r="E20" s="78">
        <v>2500</v>
      </c>
      <c r="F20" s="66">
        <f t="shared" si="62"/>
        <v>0</v>
      </c>
      <c r="G20" s="66">
        <f t="shared" si="62"/>
        <v>0</v>
      </c>
      <c r="H20" s="66">
        <f t="shared" si="62"/>
        <v>0</v>
      </c>
      <c r="I20" s="66">
        <f t="shared" si="62"/>
        <v>0</v>
      </c>
      <c r="J20" s="66">
        <f t="shared" si="62"/>
        <v>0</v>
      </c>
      <c r="K20" s="66">
        <f t="shared" si="62"/>
        <v>0</v>
      </c>
      <c r="L20" s="66">
        <f t="shared" si="62"/>
        <v>0</v>
      </c>
      <c r="M20" s="66">
        <f t="shared" si="62"/>
        <v>0</v>
      </c>
      <c r="N20" s="66">
        <f t="shared" si="62"/>
        <v>0</v>
      </c>
      <c r="O20" s="66">
        <f t="shared" si="62"/>
        <v>0</v>
      </c>
      <c r="P20" s="66">
        <f t="shared" si="62"/>
        <v>0</v>
      </c>
      <c r="Q20" s="66">
        <f t="shared" si="64"/>
        <v>0</v>
      </c>
      <c r="R20" s="75">
        <f t="shared" si="41"/>
        <v>0</v>
      </c>
      <c r="S20" s="66">
        <f t="shared" si="65"/>
        <v>0</v>
      </c>
      <c r="T20" s="66">
        <f t="shared" si="65"/>
        <v>0</v>
      </c>
      <c r="U20" s="66">
        <f t="shared" si="65"/>
        <v>0</v>
      </c>
      <c r="V20" s="66">
        <f t="shared" si="65"/>
        <v>0</v>
      </c>
      <c r="W20" s="66">
        <f t="shared" si="65"/>
        <v>2500</v>
      </c>
      <c r="X20" s="66">
        <f t="shared" si="63"/>
        <v>2500</v>
      </c>
      <c r="Y20" s="66">
        <f t="shared" si="63"/>
        <v>2500</v>
      </c>
      <c r="Z20" s="66">
        <f t="shared" si="63"/>
        <v>2500</v>
      </c>
      <c r="AA20" s="66">
        <f t="shared" si="63"/>
        <v>2500</v>
      </c>
      <c r="AB20" s="66">
        <f t="shared" si="63"/>
        <v>2500</v>
      </c>
      <c r="AC20" s="66">
        <f t="shared" si="63"/>
        <v>2500</v>
      </c>
      <c r="AD20" s="66">
        <f t="shared" si="63"/>
        <v>2500</v>
      </c>
      <c r="AE20" s="75">
        <f t="shared" si="43"/>
        <v>20000</v>
      </c>
      <c r="AF20" s="66">
        <f t="shared" si="66"/>
        <v>2500</v>
      </c>
      <c r="AG20" s="66">
        <f t="shared" si="66"/>
        <v>2500</v>
      </c>
      <c r="AH20" s="66">
        <f t="shared" si="66"/>
        <v>2500</v>
      </c>
      <c r="AI20" s="66">
        <f t="shared" si="66"/>
        <v>2500</v>
      </c>
      <c r="AJ20" s="66">
        <f t="shared" si="66"/>
        <v>2500</v>
      </c>
      <c r="AK20" s="66">
        <f t="shared" si="66"/>
        <v>2500</v>
      </c>
      <c r="AL20" s="66">
        <f t="shared" si="66"/>
        <v>2500</v>
      </c>
      <c r="AM20" s="66">
        <f t="shared" si="66"/>
        <v>2500</v>
      </c>
      <c r="AN20" s="66">
        <f t="shared" si="66"/>
        <v>2500</v>
      </c>
      <c r="AO20" s="66">
        <f t="shared" si="66"/>
        <v>2500</v>
      </c>
      <c r="AP20" s="66">
        <f t="shared" si="66"/>
        <v>2500</v>
      </c>
      <c r="AQ20" s="66">
        <f t="shared" si="66"/>
        <v>2500</v>
      </c>
      <c r="AR20" s="75">
        <f t="shared" si="45"/>
        <v>30000</v>
      </c>
      <c r="AS20" s="66">
        <f t="shared" si="67"/>
        <v>2500</v>
      </c>
      <c r="AT20" s="66">
        <f t="shared" si="67"/>
        <v>2500</v>
      </c>
      <c r="AU20" s="66">
        <f t="shared" si="67"/>
        <v>2500</v>
      </c>
      <c r="AV20" s="66">
        <f t="shared" si="67"/>
        <v>2500</v>
      </c>
      <c r="AW20" s="66">
        <f t="shared" si="67"/>
        <v>2500</v>
      </c>
      <c r="AX20" s="66">
        <f t="shared" si="67"/>
        <v>2500</v>
      </c>
      <c r="AY20" s="66">
        <f t="shared" si="67"/>
        <v>2500</v>
      </c>
      <c r="AZ20" s="66">
        <f t="shared" si="67"/>
        <v>2500</v>
      </c>
      <c r="BA20" s="66">
        <f t="shared" si="67"/>
        <v>2500</v>
      </c>
      <c r="BB20" s="66">
        <f t="shared" si="67"/>
        <v>2500</v>
      </c>
      <c r="BC20" s="66">
        <f t="shared" si="67"/>
        <v>2500</v>
      </c>
      <c r="BD20" s="66">
        <f t="shared" si="67"/>
        <v>2500</v>
      </c>
      <c r="BE20" s="75">
        <f t="shared" si="47"/>
        <v>30000</v>
      </c>
      <c r="BF20" s="66">
        <f t="shared" si="68"/>
        <v>2500</v>
      </c>
      <c r="BG20" s="66">
        <f t="shared" si="68"/>
        <v>2500</v>
      </c>
      <c r="BH20" s="66">
        <f t="shared" si="68"/>
        <v>2500</v>
      </c>
      <c r="BI20" s="66">
        <f t="shared" si="68"/>
        <v>2500</v>
      </c>
      <c r="BJ20" s="66">
        <f t="shared" si="68"/>
        <v>2500</v>
      </c>
      <c r="BK20" s="66">
        <f t="shared" si="68"/>
        <v>2500</v>
      </c>
      <c r="BL20" s="66">
        <f t="shared" si="68"/>
        <v>2500</v>
      </c>
      <c r="BM20" s="66">
        <f t="shared" si="68"/>
        <v>2500</v>
      </c>
      <c r="BN20" s="66">
        <f t="shared" si="68"/>
        <v>2500</v>
      </c>
      <c r="BO20" s="66">
        <f t="shared" si="68"/>
        <v>2500</v>
      </c>
      <c r="BP20" s="66">
        <f t="shared" si="68"/>
        <v>2500</v>
      </c>
      <c r="BQ20" s="66">
        <f t="shared" si="68"/>
        <v>2500</v>
      </c>
      <c r="BR20" s="75">
        <f t="shared" si="49"/>
        <v>30000</v>
      </c>
      <c r="BS20" s="66">
        <f t="shared" si="69"/>
        <v>2500</v>
      </c>
      <c r="BT20" s="66">
        <f t="shared" si="69"/>
        <v>2500</v>
      </c>
      <c r="BU20" s="66">
        <f t="shared" si="69"/>
        <v>2500</v>
      </c>
      <c r="BV20" s="66">
        <f t="shared" si="69"/>
        <v>2500</v>
      </c>
      <c r="BW20" s="66">
        <f t="shared" si="69"/>
        <v>2500</v>
      </c>
      <c r="BX20" s="66">
        <f t="shared" si="69"/>
        <v>2500</v>
      </c>
      <c r="BY20" s="66">
        <f t="shared" si="69"/>
        <v>2500</v>
      </c>
      <c r="BZ20" s="66">
        <f t="shared" si="69"/>
        <v>2500</v>
      </c>
      <c r="CA20" s="66">
        <f t="shared" si="69"/>
        <v>2500</v>
      </c>
      <c r="CB20" s="66">
        <f t="shared" si="69"/>
        <v>2500</v>
      </c>
      <c r="CC20" s="66">
        <f t="shared" si="69"/>
        <v>2500</v>
      </c>
      <c r="CD20" s="66">
        <f t="shared" si="69"/>
        <v>2500</v>
      </c>
      <c r="CE20" s="75">
        <f t="shared" si="51"/>
        <v>30000</v>
      </c>
      <c r="CF20" s="66">
        <f t="shared" si="70"/>
        <v>2500</v>
      </c>
      <c r="CG20" s="66">
        <f t="shared" si="70"/>
        <v>2500</v>
      </c>
      <c r="CH20" s="66">
        <f t="shared" si="70"/>
        <v>2500</v>
      </c>
      <c r="CI20" s="66">
        <f t="shared" si="70"/>
        <v>2500</v>
      </c>
      <c r="CJ20" s="66">
        <f t="shared" si="70"/>
        <v>2500</v>
      </c>
      <c r="CK20" s="66">
        <f t="shared" si="70"/>
        <v>2500</v>
      </c>
      <c r="CL20" s="66">
        <f t="shared" si="70"/>
        <v>2500</v>
      </c>
      <c r="CM20" s="66">
        <f t="shared" si="70"/>
        <v>2500</v>
      </c>
      <c r="CN20" s="66">
        <f t="shared" si="70"/>
        <v>2500</v>
      </c>
      <c r="CO20" s="66">
        <f t="shared" si="70"/>
        <v>2500</v>
      </c>
      <c r="CP20" s="66">
        <f t="shared" si="70"/>
        <v>2500</v>
      </c>
      <c r="CQ20" s="66">
        <f t="shared" si="70"/>
        <v>2500</v>
      </c>
      <c r="CR20" s="75">
        <f t="shared" si="53"/>
        <v>30000</v>
      </c>
      <c r="CS20" s="66">
        <f t="shared" si="71"/>
        <v>2500</v>
      </c>
      <c r="CT20" s="66">
        <f t="shared" si="71"/>
        <v>2500</v>
      </c>
      <c r="CU20" s="66">
        <f t="shared" si="71"/>
        <v>2500</v>
      </c>
      <c r="CV20" s="66">
        <f t="shared" si="71"/>
        <v>2500</v>
      </c>
      <c r="CW20" s="66">
        <f t="shared" si="71"/>
        <v>2500</v>
      </c>
      <c r="CX20" s="66">
        <f t="shared" si="71"/>
        <v>2500</v>
      </c>
      <c r="CY20" s="66">
        <f t="shared" si="71"/>
        <v>2500</v>
      </c>
      <c r="CZ20" s="66">
        <f t="shared" si="71"/>
        <v>2500</v>
      </c>
      <c r="DA20" s="66">
        <f t="shared" si="71"/>
        <v>2500</v>
      </c>
      <c r="DB20" s="66">
        <f t="shared" si="71"/>
        <v>2500</v>
      </c>
      <c r="DC20" s="66">
        <f t="shared" si="71"/>
        <v>2500</v>
      </c>
      <c r="DD20" s="66">
        <f t="shared" si="71"/>
        <v>2500</v>
      </c>
      <c r="DE20" s="75">
        <f t="shared" si="55"/>
        <v>30000</v>
      </c>
      <c r="DF20" s="66">
        <f t="shared" si="72"/>
        <v>2500</v>
      </c>
      <c r="DG20" s="66">
        <f t="shared" si="72"/>
        <v>2500</v>
      </c>
      <c r="DH20" s="66">
        <f t="shared" si="72"/>
        <v>2500</v>
      </c>
      <c r="DI20" s="66">
        <f t="shared" si="72"/>
        <v>2500</v>
      </c>
      <c r="DJ20" s="66">
        <f t="shared" si="72"/>
        <v>2500</v>
      </c>
      <c r="DK20" s="66">
        <f t="shared" si="72"/>
        <v>2500</v>
      </c>
      <c r="DL20" s="66">
        <f t="shared" si="72"/>
        <v>2500</v>
      </c>
      <c r="DM20" s="66">
        <f t="shared" si="72"/>
        <v>2500</v>
      </c>
      <c r="DN20" s="66">
        <f t="shared" si="72"/>
        <v>2500</v>
      </c>
      <c r="DO20" s="66">
        <f t="shared" si="72"/>
        <v>2500</v>
      </c>
      <c r="DP20" s="66">
        <f t="shared" si="72"/>
        <v>2500</v>
      </c>
      <c r="DQ20" s="66">
        <f t="shared" si="72"/>
        <v>2500</v>
      </c>
      <c r="DR20" s="75">
        <f t="shared" si="57"/>
        <v>30000</v>
      </c>
      <c r="DS20" s="66">
        <f t="shared" si="73"/>
        <v>2500</v>
      </c>
      <c r="DT20" s="66">
        <f t="shared" si="73"/>
        <v>2500</v>
      </c>
      <c r="DU20" s="66">
        <f t="shared" si="73"/>
        <v>2500</v>
      </c>
      <c r="DV20" s="66">
        <f t="shared" si="73"/>
        <v>2500</v>
      </c>
      <c r="DW20" s="66">
        <f t="shared" si="73"/>
        <v>2500</v>
      </c>
      <c r="DX20" s="66">
        <f t="shared" si="73"/>
        <v>2500</v>
      </c>
      <c r="DY20" s="66">
        <f t="shared" si="73"/>
        <v>2500</v>
      </c>
      <c r="DZ20" s="66">
        <f t="shared" si="73"/>
        <v>2500</v>
      </c>
      <c r="EA20" s="66">
        <f t="shared" si="73"/>
        <v>2500</v>
      </c>
      <c r="EB20" s="66">
        <f t="shared" si="73"/>
        <v>2500</v>
      </c>
      <c r="EC20" s="66">
        <f t="shared" si="73"/>
        <v>2500</v>
      </c>
      <c r="ED20" s="66">
        <f t="shared" si="73"/>
        <v>2500</v>
      </c>
      <c r="EE20" s="76">
        <f t="shared" si="59"/>
        <v>30000</v>
      </c>
    </row>
    <row r="21" spans="1:135" x14ac:dyDescent="0.2">
      <c r="A21" s="19" t="s">
        <v>70</v>
      </c>
      <c r="B21" s="66">
        <v>1800</v>
      </c>
      <c r="D21" s="2" t="s">
        <v>73</v>
      </c>
      <c r="E21" s="78">
        <v>700</v>
      </c>
      <c r="F21" s="66">
        <f t="shared" si="62"/>
        <v>0</v>
      </c>
      <c r="G21" s="66">
        <f t="shared" si="62"/>
        <v>0</v>
      </c>
      <c r="H21" s="66">
        <f t="shared" si="62"/>
        <v>0</v>
      </c>
      <c r="I21" s="66">
        <f t="shared" si="62"/>
        <v>0</v>
      </c>
      <c r="J21" s="66">
        <f t="shared" si="62"/>
        <v>0</v>
      </c>
      <c r="K21" s="66">
        <f t="shared" si="62"/>
        <v>0</v>
      </c>
      <c r="L21" s="66">
        <f t="shared" si="62"/>
        <v>0</v>
      </c>
      <c r="M21" s="66">
        <f t="shared" si="62"/>
        <v>0</v>
      </c>
      <c r="N21" s="66">
        <f t="shared" si="62"/>
        <v>0</v>
      </c>
      <c r="O21" s="66">
        <f t="shared" si="62"/>
        <v>0</v>
      </c>
      <c r="P21" s="66">
        <f t="shared" si="62"/>
        <v>0</v>
      </c>
      <c r="Q21" s="66">
        <f t="shared" si="64"/>
        <v>0</v>
      </c>
      <c r="R21" s="75">
        <f t="shared" si="41"/>
        <v>0</v>
      </c>
      <c r="S21" s="66">
        <f t="shared" si="65"/>
        <v>0</v>
      </c>
      <c r="T21" s="66">
        <f t="shared" si="65"/>
        <v>0</v>
      </c>
      <c r="U21" s="66">
        <f t="shared" si="65"/>
        <v>0</v>
      </c>
      <c r="V21" s="66">
        <f t="shared" si="65"/>
        <v>0</v>
      </c>
      <c r="W21" s="66">
        <f t="shared" si="65"/>
        <v>700</v>
      </c>
      <c r="X21" s="66">
        <f t="shared" si="63"/>
        <v>700</v>
      </c>
      <c r="Y21" s="66">
        <f t="shared" si="63"/>
        <v>700</v>
      </c>
      <c r="Z21" s="66">
        <f t="shared" si="63"/>
        <v>700</v>
      </c>
      <c r="AA21" s="66">
        <f t="shared" si="63"/>
        <v>700</v>
      </c>
      <c r="AB21" s="66">
        <f t="shared" si="63"/>
        <v>700</v>
      </c>
      <c r="AC21" s="66">
        <f t="shared" si="63"/>
        <v>700</v>
      </c>
      <c r="AD21" s="66">
        <f t="shared" si="63"/>
        <v>700</v>
      </c>
      <c r="AE21" s="75">
        <f t="shared" si="43"/>
        <v>5600</v>
      </c>
      <c r="AF21" s="66">
        <f t="shared" si="66"/>
        <v>700</v>
      </c>
      <c r="AG21" s="66">
        <f t="shared" si="66"/>
        <v>700</v>
      </c>
      <c r="AH21" s="66">
        <f t="shared" si="66"/>
        <v>700</v>
      </c>
      <c r="AI21" s="66">
        <f t="shared" si="66"/>
        <v>700</v>
      </c>
      <c r="AJ21" s="66">
        <f t="shared" si="66"/>
        <v>700</v>
      </c>
      <c r="AK21" s="66">
        <f t="shared" si="66"/>
        <v>700</v>
      </c>
      <c r="AL21" s="66">
        <f t="shared" si="66"/>
        <v>700</v>
      </c>
      <c r="AM21" s="66">
        <f t="shared" si="66"/>
        <v>700</v>
      </c>
      <c r="AN21" s="66">
        <f t="shared" si="66"/>
        <v>700</v>
      </c>
      <c r="AO21" s="66">
        <f t="shared" si="66"/>
        <v>700</v>
      </c>
      <c r="AP21" s="66">
        <f t="shared" si="66"/>
        <v>700</v>
      </c>
      <c r="AQ21" s="66">
        <f t="shared" si="66"/>
        <v>700</v>
      </c>
      <c r="AR21" s="75">
        <f t="shared" si="45"/>
        <v>8400</v>
      </c>
      <c r="AS21" s="66">
        <f t="shared" si="67"/>
        <v>700</v>
      </c>
      <c r="AT21" s="66">
        <f t="shared" si="67"/>
        <v>700</v>
      </c>
      <c r="AU21" s="66">
        <f t="shared" si="67"/>
        <v>700</v>
      </c>
      <c r="AV21" s="66">
        <f t="shared" si="67"/>
        <v>700</v>
      </c>
      <c r="AW21" s="66">
        <f t="shared" si="67"/>
        <v>700</v>
      </c>
      <c r="AX21" s="66">
        <f t="shared" si="67"/>
        <v>700</v>
      </c>
      <c r="AY21" s="66">
        <f t="shared" si="67"/>
        <v>700</v>
      </c>
      <c r="AZ21" s="66">
        <f t="shared" si="67"/>
        <v>700</v>
      </c>
      <c r="BA21" s="66">
        <f t="shared" si="67"/>
        <v>700</v>
      </c>
      <c r="BB21" s="66">
        <f t="shared" si="67"/>
        <v>700</v>
      </c>
      <c r="BC21" s="66">
        <f t="shared" si="67"/>
        <v>700</v>
      </c>
      <c r="BD21" s="66">
        <f t="shared" si="67"/>
        <v>700</v>
      </c>
      <c r="BE21" s="75">
        <f t="shared" si="47"/>
        <v>8400</v>
      </c>
      <c r="BF21" s="66">
        <f t="shared" si="68"/>
        <v>700</v>
      </c>
      <c r="BG21" s="66">
        <f t="shared" si="68"/>
        <v>700</v>
      </c>
      <c r="BH21" s="66">
        <f t="shared" si="68"/>
        <v>700</v>
      </c>
      <c r="BI21" s="66">
        <f t="shared" si="68"/>
        <v>700</v>
      </c>
      <c r="BJ21" s="66">
        <f t="shared" si="68"/>
        <v>700</v>
      </c>
      <c r="BK21" s="66">
        <f t="shared" si="68"/>
        <v>700</v>
      </c>
      <c r="BL21" s="66">
        <f t="shared" si="68"/>
        <v>700</v>
      </c>
      <c r="BM21" s="66">
        <f t="shared" si="68"/>
        <v>700</v>
      </c>
      <c r="BN21" s="66">
        <f t="shared" si="68"/>
        <v>700</v>
      </c>
      <c r="BO21" s="66">
        <f t="shared" si="68"/>
        <v>700</v>
      </c>
      <c r="BP21" s="66">
        <f t="shared" si="68"/>
        <v>700</v>
      </c>
      <c r="BQ21" s="66">
        <f t="shared" si="68"/>
        <v>700</v>
      </c>
      <c r="BR21" s="75">
        <f t="shared" si="49"/>
        <v>8400</v>
      </c>
      <c r="BS21" s="66">
        <f t="shared" si="69"/>
        <v>700</v>
      </c>
      <c r="BT21" s="66">
        <f t="shared" si="69"/>
        <v>700</v>
      </c>
      <c r="BU21" s="66">
        <f t="shared" si="69"/>
        <v>700</v>
      </c>
      <c r="BV21" s="66">
        <f t="shared" si="69"/>
        <v>700</v>
      </c>
      <c r="BW21" s="66">
        <f t="shared" si="69"/>
        <v>700</v>
      </c>
      <c r="BX21" s="66">
        <f t="shared" si="69"/>
        <v>700</v>
      </c>
      <c r="BY21" s="66">
        <f t="shared" si="69"/>
        <v>700</v>
      </c>
      <c r="BZ21" s="66">
        <f t="shared" si="69"/>
        <v>700</v>
      </c>
      <c r="CA21" s="66">
        <f t="shared" si="69"/>
        <v>700</v>
      </c>
      <c r="CB21" s="66">
        <f t="shared" si="69"/>
        <v>700</v>
      </c>
      <c r="CC21" s="66">
        <f t="shared" si="69"/>
        <v>700</v>
      </c>
      <c r="CD21" s="66">
        <f t="shared" si="69"/>
        <v>700</v>
      </c>
      <c r="CE21" s="75">
        <f t="shared" si="51"/>
        <v>8400</v>
      </c>
      <c r="CF21" s="66">
        <f t="shared" si="70"/>
        <v>700</v>
      </c>
      <c r="CG21" s="66">
        <f t="shared" si="70"/>
        <v>700</v>
      </c>
      <c r="CH21" s="66">
        <f t="shared" si="70"/>
        <v>700</v>
      </c>
      <c r="CI21" s="66">
        <f t="shared" si="70"/>
        <v>700</v>
      </c>
      <c r="CJ21" s="66">
        <f t="shared" si="70"/>
        <v>700</v>
      </c>
      <c r="CK21" s="66">
        <f t="shared" si="70"/>
        <v>700</v>
      </c>
      <c r="CL21" s="66">
        <f t="shared" si="70"/>
        <v>700</v>
      </c>
      <c r="CM21" s="66">
        <f t="shared" si="70"/>
        <v>700</v>
      </c>
      <c r="CN21" s="66">
        <f t="shared" si="70"/>
        <v>700</v>
      </c>
      <c r="CO21" s="66">
        <f t="shared" si="70"/>
        <v>700</v>
      </c>
      <c r="CP21" s="66">
        <f t="shared" si="70"/>
        <v>700</v>
      </c>
      <c r="CQ21" s="66">
        <f t="shared" si="70"/>
        <v>700</v>
      </c>
      <c r="CR21" s="75">
        <f t="shared" si="53"/>
        <v>8400</v>
      </c>
      <c r="CS21" s="66">
        <f t="shared" si="71"/>
        <v>700</v>
      </c>
      <c r="CT21" s="66">
        <f t="shared" si="71"/>
        <v>700</v>
      </c>
      <c r="CU21" s="66">
        <f t="shared" si="71"/>
        <v>700</v>
      </c>
      <c r="CV21" s="66">
        <f t="shared" si="71"/>
        <v>700</v>
      </c>
      <c r="CW21" s="66">
        <f t="shared" si="71"/>
        <v>700</v>
      </c>
      <c r="CX21" s="66">
        <f t="shared" si="71"/>
        <v>700</v>
      </c>
      <c r="CY21" s="66">
        <f t="shared" si="71"/>
        <v>700</v>
      </c>
      <c r="CZ21" s="66">
        <f t="shared" si="71"/>
        <v>700</v>
      </c>
      <c r="DA21" s="66">
        <f t="shared" si="71"/>
        <v>700</v>
      </c>
      <c r="DB21" s="66">
        <f t="shared" si="71"/>
        <v>700</v>
      </c>
      <c r="DC21" s="66">
        <f t="shared" si="71"/>
        <v>700</v>
      </c>
      <c r="DD21" s="66">
        <f t="shared" si="71"/>
        <v>700</v>
      </c>
      <c r="DE21" s="75">
        <f t="shared" si="55"/>
        <v>8400</v>
      </c>
      <c r="DF21" s="66">
        <f t="shared" si="72"/>
        <v>700</v>
      </c>
      <c r="DG21" s="66">
        <f t="shared" si="72"/>
        <v>700</v>
      </c>
      <c r="DH21" s="66">
        <f t="shared" si="72"/>
        <v>700</v>
      </c>
      <c r="DI21" s="66">
        <f t="shared" si="72"/>
        <v>700</v>
      </c>
      <c r="DJ21" s="66">
        <f t="shared" si="72"/>
        <v>700</v>
      </c>
      <c r="DK21" s="66">
        <f t="shared" si="72"/>
        <v>700</v>
      </c>
      <c r="DL21" s="66">
        <f t="shared" si="72"/>
        <v>700</v>
      </c>
      <c r="DM21" s="66">
        <f t="shared" si="72"/>
        <v>700</v>
      </c>
      <c r="DN21" s="66">
        <f t="shared" si="72"/>
        <v>700</v>
      </c>
      <c r="DO21" s="66">
        <f t="shared" si="72"/>
        <v>700</v>
      </c>
      <c r="DP21" s="66">
        <f t="shared" si="72"/>
        <v>700</v>
      </c>
      <c r="DQ21" s="66">
        <f t="shared" si="72"/>
        <v>700</v>
      </c>
      <c r="DR21" s="75">
        <f t="shared" si="57"/>
        <v>8400</v>
      </c>
      <c r="DS21" s="66">
        <f t="shared" si="73"/>
        <v>700</v>
      </c>
      <c r="DT21" s="66">
        <f t="shared" si="73"/>
        <v>700</v>
      </c>
      <c r="DU21" s="66">
        <f t="shared" si="73"/>
        <v>700</v>
      </c>
      <c r="DV21" s="66">
        <f t="shared" si="73"/>
        <v>700</v>
      </c>
      <c r="DW21" s="66">
        <f t="shared" si="73"/>
        <v>700</v>
      </c>
      <c r="DX21" s="66">
        <f t="shared" si="73"/>
        <v>700</v>
      </c>
      <c r="DY21" s="66">
        <f t="shared" si="73"/>
        <v>700</v>
      </c>
      <c r="DZ21" s="66">
        <f t="shared" si="73"/>
        <v>700</v>
      </c>
      <c r="EA21" s="66">
        <f t="shared" si="73"/>
        <v>700</v>
      </c>
      <c r="EB21" s="66">
        <f t="shared" si="73"/>
        <v>700</v>
      </c>
      <c r="EC21" s="66">
        <f t="shared" si="73"/>
        <v>700</v>
      </c>
      <c r="ED21" s="66">
        <f t="shared" si="73"/>
        <v>700</v>
      </c>
      <c r="EE21" s="76">
        <f t="shared" si="59"/>
        <v>8400</v>
      </c>
    </row>
    <row r="22" spans="1:135" x14ac:dyDescent="0.2">
      <c r="D22" s="2" t="s">
        <v>74</v>
      </c>
      <c r="E22" s="78">
        <v>520</v>
      </c>
      <c r="F22" s="66">
        <f t="shared" si="62"/>
        <v>0</v>
      </c>
      <c r="G22" s="66">
        <f t="shared" si="62"/>
        <v>0</v>
      </c>
      <c r="H22" s="66">
        <f t="shared" si="62"/>
        <v>0</v>
      </c>
      <c r="I22" s="66">
        <f t="shared" si="62"/>
        <v>0</v>
      </c>
      <c r="J22" s="66">
        <f t="shared" si="62"/>
        <v>0</v>
      </c>
      <c r="K22" s="66">
        <f t="shared" si="62"/>
        <v>0</v>
      </c>
      <c r="L22" s="66">
        <f t="shared" si="62"/>
        <v>0</v>
      </c>
      <c r="M22" s="66">
        <f t="shared" si="62"/>
        <v>0</v>
      </c>
      <c r="N22" s="66">
        <f t="shared" si="62"/>
        <v>0</v>
      </c>
      <c r="O22" s="66">
        <f t="shared" si="62"/>
        <v>0</v>
      </c>
      <c r="P22" s="66">
        <f t="shared" si="62"/>
        <v>0</v>
      </c>
      <c r="Q22" s="66">
        <f t="shared" si="64"/>
        <v>0</v>
      </c>
      <c r="R22" s="75">
        <f t="shared" si="41"/>
        <v>0</v>
      </c>
      <c r="S22" s="66">
        <f t="shared" si="65"/>
        <v>0</v>
      </c>
      <c r="T22" s="66">
        <f t="shared" si="65"/>
        <v>0</v>
      </c>
      <c r="U22" s="66">
        <f t="shared" si="65"/>
        <v>0</v>
      </c>
      <c r="V22" s="66">
        <f t="shared" si="65"/>
        <v>0</v>
      </c>
      <c r="W22" s="66">
        <v>520</v>
      </c>
      <c r="X22" s="66">
        <f t="shared" si="63"/>
        <v>520</v>
      </c>
      <c r="Y22" s="66">
        <f t="shared" si="63"/>
        <v>520</v>
      </c>
      <c r="Z22" s="66">
        <f t="shared" si="63"/>
        <v>520</v>
      </c>
      <c r="AA22" s="66">
        <f t="shared" si="63"/>
        <v>520</v>
      </c>
      <c r="AB22" s="66">
        <f t="shared" si="63"/>
        <v>520</v>
      </c>
      <c r="AC22" s="66">
        <f t="shared" si="63"/>
        <v>520</v>
      </c>
      <c r="AD22" s="66">
        <f t="shared" si="63"/>
        <v>520</v>
      </c>
      <c r="AE22" s="75">
        <f t="shared" si="43"/>
        <v>4160</v>
      </c>
      <c r="AF22" s="66">
        <f t="shared" si="66"/>
        <v>520</v>
      </c>
      <c r="AG22" s="66">
        <f t="shared" si="66"/>
        <v>520</v>
      </c>
      <c r="AH22" s="66">
        <f t="shared" si="66"/>
        <v>520</v>
      </c>
      <c r="AI22" s="66">
        <f t="shared" si="66"/>
        <v>520</v>
      </c>
      <c r="AJ22" s="66">
        <f t="shared" si="66"/>
        <v>520</v>
      </c>
      <c r="AK22" s="66">
        <f t="shared" si="66"/>
        <v>520</v>
      </c>
      <c r="AL22" s="66">
        <f t="shared" si="66"/>
        <v>520</v>
      </c>
      <c r="AM22" s="66">
        <f t="shared" si="66"/>
        <v>520</v>
      </c>
      <c r="AN22" s="66">
        <f t="shared" si="66"/>
        <v>520</v>
      </c>
      <c r="AO22" s="66">
        <f t="shared" si="66"/>
        <v>520</v>
      </c>
      <c r="AP22" s="66">
        <f t="shared" si="66"/>
        <v>520</v>
      </c>
      <c r="AQ22" s="66">
        <f t="shared" si="66"/>
        <v>520</v>
      </c>
      <c r="AR22" s="75">
        <f t="shared" si="45"/>
        <v>6240</v>
      </c>
      <c r="AS22" s="66">
        <f t="shared" si="67"/>
        <v>520</v>
      </c>
      <c r="AT22" s="66">
        <f t="shared" si="67"/>
        <v>520</v>
      </c>
      <c r="AU22" s="66">
        <f t="shared" si="67"/>
        <v>520</v>
      </c>
      <c r="AV22" s="66">
        <f t="shared" si="67"/>
        <v>520</v>
      </c>
      <c r="AW22" s="66">
        <f t="shared" si="67"/>
        <v>520</v>
      </c>
      <c r="AX22" s="66">
        <f t="shared" si="67"/>
        <v>520</v>
      </c>
      <c r="AY22" s="66">
        <f t="shared" si="67"/>
        <v>520</v>
      </c>
      <c r="AZ22" s="66">
        <f t="shared" si="67"/>
        <v>520</v>
      </c>
      <c r="BA22" s="66">
        <f t="shared" si="67"/>
        <v>520</v>
      </c>
      <c r="BB22" s="66">
        <f t="shared" si="67"/>
        <v>520</v>
      </c>
      <c r="BC22" s="66">
        <f t="shared" si="67"/>
        <v>520</v>
      </c>
      <c r="BD22" s="66">
        <f t="shared" si="67"/>
        <v>520</v>
      </c>
      <c r="BE22" s="75">
        <f t="shared" si="47"/>
        <v>6240</v>
      </c>
      <c r="BF22" s="66">
        <f t="shared" si="68"/>
        <v>520</v>
      </c>
      <c r="BG22" s="66">
        <f t="shared" si="68"/>
        <v>520</v>
      </c>
      <c r="BH22" s="66">
        <f t="shared" si="68"/>
        <v>520</v>
      </c>
      <c r="BI22" s="66">
        <f t="shared" si="68"/>
        <v>520</v>
      </c>
      <c r="BJ22" s="66">
        <f t="shared" si="68"/>
        <v>520</v>
      </c>
      <c r="BK22" s="66">
        <f t="shared" si="68"/>
        <v>520</v>
      </c>
      <c r="BL22" s="66">
        <f t="shared" si="68"/>
        <v>520</v>
      </c>
      <c r="BM22" s="66">
        <f t="shared" si="68"/>
        <v>520</v>
      </c>
      <c r="BN22" s="66">
        <f t="shared" si="68"/>
        <v>520</v>
      </c>
      <c r="BO22" s="66">
        <f t="shared" si="68"/>
        <v>520</v>
      </c>
      <c r="BP22" s="66">
        <f t="shared" si="68"/>
        <v>520</v>
      </c>
      <c r="BQ22" s="66">
        <f t="shared" si="68"/>
        <v>520</v>
      </c>
      <c r="BR22" s="75">
        <f t="shared" si="49"/>
        <v>6240</v>
      </c>
      <c r="BS22" s="66">
        <f t="shared" si="69"/>
        <v>520</v>
      </c>
      <c r="BT22" s="66">
        <f t="shared" si="69"/>
        <v>520</v>
      </c>
      <c r="BU22" s="66">
        <f t="shared" si="69"/>
        <v>520</v>
      </c>
      <c r="BV22" s="66">
        <f t="shared" si="69"/>
        <v>520</v>
      </c>
      <c r="BW22" s="66">
        <f t="shared" si="69"/>
        <v>520</v>
      </c>
      <c r="BX22" s="66">
        <f t="shared" si="69"/>
        <v>520</v>
      </c>
      <c r="BY22" s="66">
        <f t="shared" si="69"/>
        <v>520</v>
      </c>
      <c r="BZ22" s="66">
        <f t="shared" si="69"/>
        <v>520</v>
      </c>
      <c r="CA22" s="66">
        <f t="shared" si="69"/>
        <v>520</v>
      </c>
      <c r="CB22" s="66">
        <f t="shared" si="69"/>
        <v>520</v>
      </c>
      <c r="CC22" s="66">
        <f t="shared" si="69"/>
        <v>520</v>
      </c>
      <c r="CD22" s="66">
        <f t="shared" si="69"/>
        <v>520</v>
      </c>
      <c r="CE22" s="75">
        <f t="shared" si="51"/>
        <v>6240</v>
      </c>
      <c r="CF22" s="66">
        <f t="shared" si="70"/>
        <v>520</v>
      </c>
      <c r="CG22" s="66">
        <f t="shared" si="70"/>
        <v>520</v>
      </c>
      <c r="CH22" s="66">
        <f t="shared" si="70"/>
        <v>520</v>
      </c>
      <c r="CI22" s="66">
        <f t="shared" si="70"/>
        <v>520</v>
      </c>
      <c r="CJ22" s="66">
        <f t="shared" si="70"/>
        <v>520</v>
      </c>
      <c r="CK22" s="66">
        <f t="shared" si="70"/>
        <v>520</v>
      </c>
      <c r="CL22" s="66">
        <f t="shared" si="70"/>
        <v>520</v>
      </c>
      <c r="CM22" s="66">
        <f t="shared" si="70"/>
        <v>520</v>
      </c>
      <c r="CN22" s="66">
        <f t="shared" si="70"/>
        <v>520</v>
      </c>
      <c r="CO22" s="66">
        <f t="shared" si="70"/>
        <v>520</v>
      </c>
      <c r="CP22" s="66">
        <f t="shared" si="70"/>
        <v>520</v>
      </c>
      <c r="CQ22" s="66">
        <f t="shared" si="70"/>
        <v>520</v>
      </c>
      <c r="CR22" s="75">
        <f t="shared" si="53"/>
        <v>6240</v>
      </c>
      <c r="CS22" s="66">
        <f t="shared" si="71"/>
        <v>520</v>
      </c>
      <c r="CT22" s="66">
        <f t="shared" si="71"/>
        <v>520</v>
      </c>
      <c r="CU22" s="66">
        <f t="shared" si="71"/>
        <v>520</v>
      </c>
      <c r="CV22" s="66">
        <f t="shared" si="71"/>
        <v>520</v>
      </c>
      <c r="CW22" s="66">
        <f t="shared" si="71"/>
        <v>520</v>
      </c>
      <c r="CX22" s="66">
        <f t="shared" si="71"/>
        <v>520</v>
      </c>
      <c r="CY22" s="66">
        <f t="shared" si="71"/>
        <v>520</v>
      </c>
      <c r="CZ22" s="66">
        <f t="shared" si="71"/>
        <v>520</v>
      </c>
      <c r="DA22" s="66">
        <f t="shared" si="71"/>
        <v>520</v>
      </c>
      <c r="DB22" s="66">
        <f t="shared" si="71"/>
        <v>520</v>
      </c>
      <c r="DC22" s="66">
        <f t="shared" si="71"/>
        <v>520</v>
      </c>
      <c r="DD22" s="66">
        <f t="shared" si="71"/>
        <v>520</v>
      </c>
      <c r="DE22" s="75">
        <f t="shared" si="55"/>
        <v>6240</v>
      </c>
      <c r="DF22" s="66">
        <f t="shared" si="72"/>
        <v>520</v>
      </c>
      <c r="DG22" s="66">
        <f t="shared" si="72"/>
        <v>520</v>
      </c>
      <c r="DH22" s="66">
        <f t="shared" si="72"/>
        <v>520</v>
      </c>
      <c r="DI22" s="66">
        <f t="shared" si="72"/>
        <v>520</v>
      </c>
      <c r="DJ22" s="66">
        <f t="shared" si="72"/>
        <v>520</v>
      </c>
      <c r="DK22" s="66">
        <f t="shared" si="72"/>
        <v>520</v>
      </c>
      <c r="DL22" s="66">
        <f t="shared" si="72"/>
        <v>520</v>
      </c>
      <c r="DM22" s="66">
        <f t="shared" si="72"/>
        <v>520</v>
      </c>
      <c r="DN22" s="66">
        <f t="shared" si="72"/>
        <v>520</v>
      </c>
      <c r="DO22" s="66">
        <f t="shared" si="72"/>
        <v>520</v>
      </c>
      <c r="DP22" s="66">
        <f t="shared" si="72"/>
        <v>520</v>
      </c>
      <c r="DQ22" s="66">
        <f t="shared" si="72"/>
        <v>520</v>
      </c>
      <c r="DR22" s="75">
        <f t="shared" si="57"/>
        <v>6240</v>
      </c>
      <c r="DS22" s="66">
        <f t="shared" si="73"/>
        <v>520</v>
      </c>
      <c r="DT22" s="66">
        <f t="shared" si="73"/>
        <v>520</v>
      </c>
      <c r="DU22" s="66">
        <f t="shared" si="73"/>
        <v>520</v>
      </c>
      <c r="DV22" s="66">
        <f t="shared" si="73"/>
        <v>520</v>
      </c>
      <c r="DW22" s="66">
        <f t="shared" si="73"/>
        <v>520</v>
      </c>
      <c r="DX22" s="66">
        <f t="shared" si="73"/>
        <v>520</v>
      </c>
      <c r="DY22" s="66">
        <f t="shared" si="73"/>
        <v>520</v>
      </c>
      <c r="DZ22" s="66">
        <f t="shared" si="73"/>
        <v>520</v>
      </c>
      <c r="EA22" s="66">
        <f t="shared" si="73"/>
        <v>520</v>
      </c>
      <c r="EB22" s="66">
        <f t="shared" si="73"/>
        <v>520</v>
      </c>
      <c r="EC22" s="66">
        <f t="shared" si="73"/>
        <v>520</v>
      </c>
      <c r="ED22" s="66">
        <f t="shared" si="73"/>
        <v>520</v>
      </c>
      <c r="EE22" s="76">
        <f t="shared" si="59"/>
        <v>6240</v>
      </c>
    </row>
    <row r="23" spans="1:135" x14ac:dyDescent="0.2">
      <c r="D23" s="2" t="s">
        <v>75</v>
      </c>
      <c r="E23" s="78">
        <v>100</v>
      </c>
      <c r="F23" s="66">
        <f t="shared" si="62"/>
        <v>0</v>
      </c>
      <c r="G23" s="66">
        <f t="shared" si="62"/>
        <v>0</v>
      </c>
      <c r="H23" s="66">
        <f t="shared" si="62"/>
        <v>0</v>
      </c>
      <c r="I23" s="66">
        <f t="shared" si="62"/>
        <v>0</v>
      </c>
      <c r="J23" s="66">
        <f t="shared" si="62"/>
        <v>0</v>
      </c>
      <c r="K23" s="66">
        <f t="shared" si="62"/>
        <v>0</v>
      </c>
      <c r="L23" s="66">
        <f t="shared" si="62"/>
        <v>0</v>
      </c>
      <c r="M23" s="66">
        <f t="shared" si="62"/>
        <v>0</v>
      </c>
      <c r="N23" s="66">
        <f t="shared" si="62"/>
        <v>0</v>
      </c>
      <c r="O23" s="66">
        <f t="shared" si="62"/>
        <v>0</v>
      </c>
      <c r="P23" s="66">
        <f t="shared" si="62"/>
        <v>0</v>
      </c>
      <c r="Q23" s="66">
        <f t="shared" si="64"/>
        <v>0</v>
      </c>
      <c r="R23" s="75">
        <f t="shared" si="41"/>
        <v>0</v>
      </c>
      <c r="S23" s="66">
        <f t="shared" si="65"/>
        <v>0</v>
      </c>
      <c r="T23" s="66">
        <f t="shared" si="65"/>
        <v>0</v>
      </c>
      <c r="U23" s="66">
        <f t="shared" si="65"/>
        <v>0</v>
      </c>
      <c r="V23" s="66">
        <f t="shared" si="65"/>
        <v>0</v>
      </c>
      <c r="W23" s="66">
        <f t="shared" si="65"/>
        <v>100</v>
      </c>
      <c r="X23" s="66">
        <f t="shared" si="63"/>
        <v>100</v>
      </c>
      <c r="Y23" s="66">
        <f t="shared" si="63"/>
        <v>100</v>
      </c>
      <c r="Z23" s="66">
        <f t="shared" si="63"/>
        <v>100</v>
      </c>
      <c r="AA23" s="66">
        <f t="shared" si="63"/>
        <v>100</v>
      </c>
      <c r="AB23" s="66">
        <f t="shared" si="63"/>
        <v>100</v>
      </c>
      <c r="AC23" s="66">
        <f t="shared" si="63"/>
        <v>100</v>
      </c>
      <c r="AD23" s="66">
        <f t="shared" si="63"/>
        <v>100</v>
      </c>
      <c r="AE23" s="75">
        <f t="shared" si="43"/>
        <v>800</v>
      </c>
      <c r="AF23" s="66">
        <f t="shared" si="66"/>
        <v>100</v>
      </c>
      <c r="AG23" s="66">
        <f t="shared" si="66"/>
        <v>100</v>
      </c>
      <c r="AH23" s="66">
        <f t="shared" si="66"/>
        <v>100</v>
      </c>
      <c r="AI23" s="66">
        <f t="shared" si="66"/>
        <v>100</v>
      </c>
      <c r="AJ23" s="66">
        <f t="shared" si="66"/>
        <v>100</v>
      </c>
      <c r="AK23" s="66">
        <f t="shared" si="66"/>
        <v>100</v>
      </c>
      <c r="AL23" s="66">
        <f t="shared" si="66"/>
        <v>100</v>
      </c>
      <c r="AM23" s="66">
        <f t="shared" si="66"/>
        <v>100</v>
      </c>
      <c r="AN23" s="66">
        <f t="shared" si="66"/>
        <v>100</v>
      </c>
      <c r="AO23" s="66">
        <f t="shared" si="66"/>
        <v>100</v>
      </c>
      <c r="AP23" s="66">
        <f t="shared" si="66"/>
        <v>100</v>
      </c>
      <c r="AQ23" s="66">
        <f t="shared" si="66"/>
        <v>100</v>
      </c>
      <c r="AR23" s="75">
        <f t="shared" si="45"/>
        <v>1200</v>
      </c>
      <c r="AS23" s="66">
        <f t="shared" si="67"/>
        <v>100</v>
      </c>
      <c r="AT23" s="66">
        <f t="shared" si="67"/>
        <v>100</v>
      </c>
      <c r="AU23" s="66">
        <f t="shared" si="67"/>
        <v>100</v>
      </c>
      <c r="AV23" s="66">
        <f t="shared" si="67"/>
        <v>100</v>
      </c>
      <c r="AW23" s="66">
        <f t="shared" si="67"/>
        <v>100</v>
      </c>
      <c r="AX23" s="66">
        <f t="shared" si="67"/>
        <v>100</v>
      </c>
      <c r="AY23" s="66">
        <f t="shared" si="67"/>
        <v>100</v>
      </c>
      <c r="AZ23" s="66">
        <f t="shared" si="67"/>
        <v>100</v>
      </c>
      <c r="BA23" s="66">
        <f t="shared" si="67"/>
        <v>100</v>
      </c>
      <c r="BB23" s="66">
        <f t="shared" si="67"/>
        <v>100</v>
      </c>
      <c r="BC23" s="66">
        <f t="shared" si="67"/>
        <v>100</v>
      </c>
      <c r="BD23" s="66">
        <f t="shared" si="67"/>
        <v>100</v>
      </c>
      <c r="BE23" s="75">
        <f t="shared" si="47"/>
        <v>1200</v>
      </c>
      <c r="BF23" s="66">
        <f t="shared" si="68"/>
        <v>100</v>
      </c>
      <c r="BG23" s="66">
        <f t="shared" si="68"/>
        <v>100</v>
      </c>
      <c r="BH23" s="66">
        <f t="shared" si="68"/>
        <v>100</v>
      </c>
      <c r="BI23" s="66">
        <f t="shared" si="68"/>
        <v>100</v>
      </c>
      <c r="BJ23" s="66">
        <f t="shared" si="68"/>
        <v>100</v>
      </c>
      <c r="BK23" s="66">
        <f t="shared" si="68"/>
        <v>100</v>
      </c>
      <c r="BL23" s="66">
        <f t="shared" si="68"/>
        <v>100</v>
      </c>
      <c r="BM23" s="66">
        <f t="shared" si="68"/>
        <v>100</v>
      </c>
      <c r="BN23" s="66">
        <f t="shared" si="68"/>
        <v>100</v>
      </c>
      <c r="BO23" s="66">
        <f t="shared" si="68"/>
        <v>100</v>
      </c>
      <c r="BP23" s="66">
        <f t="shared" si="68"/>
        <v>100</v>
      </c>
      <c r="BQ23" s="66">
        <f t="shared" si="68"/>
        <v>100</v>
      </c>
      <c r="BR23" s="75">
        <f t="shared" si="49"/>
        <v>1200</v>
      </c>
      <c r="BS23" s="66">
        <f t="shared" si="69"/>
        <v>100</v>
      </c>
      <c r="BT23" s="66">
        <f t="shared" si="69"/>
        <v>100</v>
      </c>
      <c r="BU23" s="66">
        <f t="shared" si="69"/>
        <v>100</v>
      </c>
      <c r="BV23" s="66">
        <f t="shared" si="69"/>
        <v>100</v>
      </c>
      <c r="BW23" s="66">
        <f t="shared" si="69"/>
        <v>100</v>
      </c>
      <c r="BX23" s="66">
        <f t="shared" si="69"/>
        <v>100</v>
      </c>
      <c r="BY23" s="66">
        <f t="shared" si="69"/>
        <v>100</v>
      </c>
      <c r="BZ23" s="66">
        <f t="shared" si="69"/>
        <v>100</v>
      </c>
      <c r="CA23" s="66">
        <f t="shared" si="69"/>
        <v>100</v>
      </c>
      <c r="CB23" s="66">
        <f t="shared" si="69"/>
        <v>100</v>
      </c>
      <c r="CC23" s="66">
        <f t="shared" si="69"/>
        <v>100</v>
      </c>
      <c r="CD23" s="66">
        <f t="shared" si="69"/>
        <v>100</v>
      </c>
      <c r="CE23" s="75">
        <f t="shared" si="51"/>
        <v>1200</v>
      </c>
      <c r="CF23" s="66">
        <f t="shared" si="70"/>
        <v>100</v>
      </c>
      <c r="CG23" s="66">
        <f t="shared" si="70"/>
        <v>100</v>
      </c>
      <c r="CH23" s="66">
        <f t="shared" si="70"/>
        <v>100</v>
      </c>
      <c r="CI23" s="66">
        <f t="shared" si="70"/>
        <v>100</v>
      </c>
      <c r="CJ23" s="66">
        <f t="shared" si="70"/>
        <v>100</v>
      </c>
      <c r="CK23" s="66">
        <f t="shared" si="70"/>
        <v>100</v>
      </c>
      <c r="CL23" s="66">
        <f t="shared" si="70"/>
        <v>100</v>
      </c>
      <c r="CM23" s="66">
        <f t="shared" si="70"/>
        <v>100</v>
      </c>
      <c r="CN23" s="66">
        <f t="shared" si="70"/>
        <v>100</v>
      </c>
      <c r="CO23" s="66">
        <f t="shared" si="70"/>
        <v>100</v>
      </c>
      <c r="CP23" s="66">
        <f t="shared" si="70"/>
        <v>100</v>
      </c>
      <c r="CQ23" s="66">
        <f t="shared" si="70"/>
        <v>100</v>
      </c>
      <c r="CR23" s="75">
        <f t="shared" si="53"/>
        <v>1200</v>
      </c>
      <c r="CS23" s="66">
        <f t="shared" si="71"/>
        <v>100</v>
      </c>
      <c r="CT23" s="66">
        <f t="shared" si="71"/>
        <v>100</v>
      </c>
      <c r="CU23" s="66">
        <f t="shared" si="71"/>
        <v>100</v>
      </c>
      <c r="CV23" s="66">
        <f t="shared" si="71"/>
        <v>100</v>
      </c>
      <c r="CW23" s="66">
        <f t="shared" si="71"/>
        <v>100</v>
      </c>
      <c r="CX23" s="66">
        <f t="shared" si="71"/>
        <v>100</v>
      </c>
      <c r="CY23" s="66">
        <f t="shared" si="71"/>
        <v>100</v>
      </c>
      <c r="CZ23" s="66">
        <f t="shared" si="71"/>
        <v>100</v>
      </c>
      <c r="DA23" s="66">
        <f t="shared" si="71"/>
        <v>100</v>
      </c>
      <c r="DB23" s="66">
        <f t="shared" si="71"/>
        <v>100</v>
      </c>
      <c r="DC23" s="66">
        <f t="shared" si="71"/>
        <v>100</v>
      </c>
      <c r="DD23" s="66">
        <f t="shared" si="71"/>
        <v>100</v>
      </c>
      <c r="DE23" s="75">
        <f t="shared" si="55"/>
        <v>1200</v>
      </c>
      <c r="DF23" s="66">
        <f t="shared" si="72"/>
        <v>100</v>
      </c>
      <c r="DG23" s="66">
        <f t="shared" si="72"/>
        <v>100</v>
      </c>
      <c r="DH23" s="66">
        <f t="shared" si="72"/>
        <v>100</v>
      </c>
      <c r="DI23" s="66">
        <f t="shared" si="72"/>
        <v>100</v>
      </c>
      <c r="DJ23" s="66">
        <f t="shared" si="72"/>
        <v>100</v>
      </c>
      <c r="DK23" s="66">
        <f t="shared" si="72"/>
        <v>100</v>
      </c>
      <c r="DL23" s="66">
        <f t="shared" si="72"/>
        <v>100</v>
      </c>
      <c r="DM23" s="66">
        <f t="shared" si="72"/>
        <v>100</v>
      </c>
      <c r="DN23" s="66">
        <f t="shared" si="72"/>
        <v>100</v>
      </c>
      <c r="DO23" s="66">
        <f t="shared" si="72"/>
        <v>100</v>
      </c>
      <c r="DP23" s="66">
        <f t="shared" si="72"/>
        <v>100</v>
      </c>
      <c r="DQ23" s="66">
        <f t="shared" si="72"/>
        <v>100</v>
      </c>
      <c r="DR23" s="75">
        <f t="shared" si="57"/>
        <v>1200</v>
      </c>
      <c r="DS23" s="66">
        <f t="shared" si="73"/>
        <v>100</v>
      </c>
      <c r="DT23" s="66">
        <f t="shared" si="73"/>
        <v>100</v>
      </c>
      <c r="DU23" s="66">
        <f t="shared" si="73"/>
        <v>100</v>
      </c>
      <c r="DV23" s="66">
        <f t="shared" si="73"/>
        <v>100</v>
      </c>
      <c r="DW23" s="66">
        <f t="shared" si="73"/>
        <v>100</v>
      </c>
      <c r="DX23" s="66">
        <f t="shared" si="73"/>
        <v>100</v>
      </c>
      <c r="DY23" s="66">
        <f t="shared" si="73"/>
        <v>100</v>
      </c>
      <c r="DZ23" s="66">
        <f t="shared" si="73"/>
        <v>100</v>
      </c>
      <c r="EA23" s="66">
        <f t="shared" si="73"/>
        <v>100</v>
      </c>
      <c r="EB23" s="66">
        <f t="shared" si="73"/>
        <v>100</v>
      </c>
      <c r="EC23" s="66">
        <f t="shared" si="73"/>
        <v>100</v>
      </c>
      <c r="ED23" s="66">
        <f t="shared" si="73"/>
        <v>100</v>
      </c>
      <c r="EE23" s="76">
        <f t="shared" si="59"/>
        <v>1200</v>
      </c>
    </row>
    <row r="24" spans="1:135" x14ac:dyDescent="0.2">
      <c r="D24" s="2" t="s">
        <v>308</v>
      </c>
      <c r="E24" s="78">
        <v>200</v>
      </c>
      <c r="F24" s="66">
        <f t="shared" si="62"/>
        <v>0</v>
      </c>
      <c r="G24" s="66">
        <f t="shared" si="62"/>
        <v>0</v>
      </c>
      <c r="H24" s="66">
        <f t="shared" si="62"/>
        <v>0</v>
      </c>
      <c r="I24" s="66">
        <f t="shared" si="62"/>
        <v>0</v>
      </c>
      <c r="J24" s="66">
        <f t="shared" si="62"/>
        <v>0</v>
      </c>
      <c r="K24" s="66">
        <f t="shared" si="62"/>
        <v>0</v>
      </c>
      <c r="L24" s="66">
        <f t="shared" si="62"/>
        <v>0</v>
      </c>
      <c r="M24" s="66">
        <f t="shared" si="62"/>
        <v>0</v>
      </c>
      <c r="N24" s="66">
        <f t="shared" si="62"/>
        <v>0</v>
      </c>
      <c r="O24" s="66">
        <f t="shared" si="62"/>
        <v>0</v>
      </c>
      <c r="P24" s="66">
        <f t="shared" si="62"/>
        <v>0</v>
      </c>
      <c r="Q24" s="66">
        <f t="shared" si="64"/>
        <v>0</v>
      </c>
      <c r="R24" s="75">
        <f t="shared" si="41"/>
        <v>0</v>
      </c>
      <c r="S24" s="66">
        <f t="shared" si="65"/>
        <v>0</v>
      </c>
      <c r="T24" s="66">
        <f t="shared" si="65"/>
        <v>0</v>
      </c>
      <c r="U24" s="66">
        <f t="shared" si="65"/>
        <v>0</v>
      </c>
      <c r="V24" s="66">
        <f t="shared" si="65"/>
        <v>0</v>
      </c>
      <c r="W24" s="66">
        <f t="shared" si="65"/>
        <v>200</v>
      </c>
      <c r="X24" s="66">
        <f t="shared" si="63"/>
        <v>200</v>
      </c>
      <c r="Y24" s="66">
        <f t="shared" si="63"/>
        <v>200</v>
      </c>
      <c r="Z24" s="66">
        <f t="shared" si="63"/>
        <v>200</v>
      </c>
      <c r="AA24" s="66">
        <f t="shared" si="63"/>
        <v>200</v>
      </c>
      <c r="AB24" s="66">
        <f t="shared" si="63"/>
        <v>200</v>
      </c>
      <c r="AC24" s="66">
        <f t="shared" si="63"/>
        <v>200</v>
      </c>
      <c r="AD24" s="66">
        <f t="shared" si="63"/>
        <v>200</v>
      </c>
      <c r="AE24" s="75">
        <f t="shared" si="43"/>
        <v>1600</v>
      </c>
      <c r="AF24" s="66">
        <f t="shared" si="66"/>
        <v>200</v>
      </c>
      <c r="AG24" s="66">
        <f t="shared" si="66"/>
        <v>200</v>
      </c>
      <c r="AH24" s="66">
        <f t="shared" si="66"/>
        <v>200</v>
      </c>
      <c r="AI24" s="66">
        <f t="shared" si="66"/>
        <v>200</v>
      </c>
      <c r="AJ24" s="66">
        <f t="shared" si="66"/>
        <v>200</v>
      </c>
      <c r="AK24" s="66">
        <f t="shared" si="66"/>
        <v>200</v>
      </c>
      <c r="AL24" s="66">
        <f t="shared" si="66"/>
        <v>200</v>
      </c>
      <c r="AM24" s="66">
        <f t="shared" si="66"/>
        <v>200</v>
      </c>
      <c r="AN24" s="66">
        <f t="shared" si="66"/>
        <v>200</v>
      </c>
      <c r="AO24" s="66">
        <f t="shared" si="66"/>
        <v>200</v>
      </c>
      <c r="AP24" s="66">
        <f t="shared" si="66"/>
        <v>200</v>
      </c>
      <c r="AQ24" s="66">
        <f t="shared" si="66"/>
        <v>200</v>
      </c>
      <c r="AR24" s="75">
        <f t="shared" si="45"/>
        <v>2400</v>
      </c>
      <c r="AS24" s="66">
        <f t="shared" si="67"/>
        <v>200</v>
      </c>
      <c r="AT24" s="66">
        <f t="shared" si="67"/>
        <v>200</v>
      </c>
      <c r="AU24" s="66">
        <f t="shared" si="67"/>
        <v>200</v>
      </c>
      <c r="AV24" s="66">
        <f t="shared" si="67"/>
        <v>200</v>
      </c>
      <c r="AW24" s="66">
        <f t="shared" si="67"/>
        <v>200</v>
      </c>
      <c r="AX24" s="66">
        <f t="shared" si="67"/>
        <v>200</v>
      </c>
      <c r="AY24" s="66">
        <f t="shared" si="67"/>
        <v>200</v>
      </c>
      <c r="AZ24" s="66">
        <f t="shared" si="67"/>
        <v>200</v>
      </c>
      <c r="BA24" s="66">
        <f t="shared" si="67"/>
        <v>200</v>
      </c>
      <c r="BB24" s="66">
        <f t="shared" si="67"/>
        <v>200</v>
      </c>
      <c r="BC24" s="66">
        <f t="shared" si="67"/>
        <v>200</v>
      </c>
      <c r="BD24" s="66">
        <f t="shared" si="67"/>
        <v>200</v>
      </c>
      <c r="BE24" s="75">
        <f t="shared" si="47"/>
        <v>2400</v>
      </c>
      <c r="BF24" s="66">
        <f t="shared" si="68"/>
        <v>200</v>
      </c>
      <c r="BG24" s="66">
        <f t="shared" si="68"/>
        <v>200</v>
      </c>
      <c r="BH24" s="66">
        <f t="shared" si="68"/>
        <v>200</v>
      </c>
      <c r="BI24" s="66">
        <f t="shared" si="68"/>
        <v>200</v>
      </c>
      <c r="BJ24" s="66">
        <f t="shared" si="68"/>
        <v>200</v>
      </c>
      <c r="BK24" s="66">
        <f t="shared" si="68"/>
        <v>200</v>
      </c>
      <c r="BL24" s="66">
        <f t="shared" si="68"/>
        <v>200</v>
      </c>
      <c r="BM24" s="66">
        <f t="shared" si="68"/>
        <v>200</v>
      </c>
      <c r="BN24" s="66">
        <f t="shared" si="68"/>
        <v>200</v>
      </c>
      <c r="BO24" s="66">
        <f t="shared" si="68"/>
        <v>200</v>
      </c>
      <c r="BP24" s="66">
        <f t="shared" si="68"/>
        <v>200</v>
      </c>
      <c r="BQ24" s="66">
        <f t="shared" si="68"/>
        <v>200</v>
      </c>
      <c r="BR24" s="75">
        <f t="shared" si="49"/>
        <v>2400</v>
      </c>
      <c r="BS24" s="66">
        <f t="shared" si="69"/>
        <v>200</v>
      </c>
      <c r="BT24" s="66">
        <f t="shared" si="69"/>
        <v>200</v>
      </c>
      <c r="BU24" s="66">
        <f t="shared" si="69"/>
        <v>200</v>
      </c>
      <c r="BV24" s="66">
        <f t="shared" si="69"/>
        <v>200</v>
      </c>
      <c r="BW24" s="66">
        <f t="shared" si="69"/>
        <v>200</v>
      </c>
      <c r="BX24" s="66">
        <f t="shared" si="69"/>
        <v>200</v>
      </c>
      <c r="BY24" s="66">
        <f t="shared" si="69"/>
        <v>200</v>
      </c>
      <c r="BZ24" s="66">
        <f t="shared" si="69"/>
        <v>200</v>
      </c>
      <c r="CA24" s="66">
        <f t="shared" si="69"/>
        <v>200</v>
      </c>
      <c r="CB24" s="66">
        <f t="shared" si="69"/>
        <v>200</v>
      </c>
      <c r="CC24" s="66">
        <f t="shared" si="69"/>
        <v>200</v>
      </c>
      <c r="CD24" s="66">
        <f t="shared" si="69"/>
        <v>200</v>
      </c>
      <c r="CE24" s="75">
        <f t="shared" si="51"/>
        <v>2400</v>
      </c>
      <c r="CF24" s="66">
        <f t="shared" si="70"/>
        <v>200</v>
      </c>
      <c r="CG24" s="66">
        <f t="shared" si="70"/>
        <v>200</v>
      </c>
      <c r="CH24" s="66">
        <f t="shared" si="70"/>
        <v>200</v>
      </c>
      <c r="CI24" s="66">
        <f t="shared" si="70"/>
        <v>200</v>
      </c>
      <c r="CJ24" s="66">
        <f t="shared" si="70"/>
        <v>200</v>
      </c>
      <c r="CK24" s="66">
        <f t="shared" si="70"/>
        <v>200</v>
      </c>
      <c r="CL24" s="66">
        <f t="shared" si="70"/>
        <v>200</v>
      </c>
      <c r="CM24" s="66">
        <f t="shared" si="70"/>
        <v>200</v>
      </c>
      <c r="CN24" s="66">
        <f t="shared" si="70"/>
        <v>200</v>
      </c>
      <c r="CO24" s="66">
        <f t="shared" si="70"/>
        <v>200</v>
      </c>
      <c r="CP24" s="66">
        <f t="shared" si="70"/>
        <v>200</v>
      </c>
      <c r="CQ24" s="66">
        <f t="shared" si="70"/>
        <v>200</v>
      </c>
      <c r="CR24" s="75">
        <f t="shared" si="53"/>
        <v>2400</v>
      </c>
      <c r="CS24" s="66">
        <f t="shared" si="71"/>
        <v>200</v>
      </c>
      <c r="CT24" s="66">
        <f t="shared" si="71"/>
        <v>200</v>
      </c>
      <c r="CU24" s="66">
        <f t="shared" si="71"/>
        <v>200</v>
      </c>
      <c r="CV24" s="66">
        <f t="shared" si="71"/>
        <v>200</v>
      </c>
      <c r="CW24" s="66">
        <f t="shared" si="71"/>
        <v>200</v>
      </c>
      <c r="CX24" s="66">
        <f t="shared" si="71"/>
        <v>200</v>
      </c>
      <c r="CY24" s="66">
        <f t="shared" si="71"/>
        <v>200</v>
      </c>
      <c r="CZ24" s="66">
        <f t="shared" si="71"/>
        <v>200</v>
      </c>
      <c r="DA24" s="66">
        <f t="shared" si="71"/>
        <v>200</v>
      </c>
      <c r="DB24" s="66">
        <f t="shared" si="71"/>
        <v>200</v>
      </c>
      <c r="DC24" s="66">
        <f t="shared" si="71"/>
        <v>200</v>
      </c>
      <c r="DD24" s="66">
        <f t="shared" si="71"/>
        <v>200</v>
      </c>
      <c r="DE24" s="75">
        <f t="shared" si="55"/>
        <v>2400</v>
      </c>
      <c r="DF24" s="66">
        <f t="shared" si="72"/>
        <v>200</v>
      </c>
      <c r="DG24" s="66">
        <f t="shared" si="72"/>
        <v>200</v>
      </c>
      <c r="DH24" s="66">
        <f t="shared" si="72"/>
        <v>200</v>
      </c>
      <c r="DI24" s="66">
        <f t="shared" si="72"/>
        <v>200</v>
      </c>
      <c r="DJ24" s="66">
        <f t="shared" si="72"/>
        <v>200</v>
      </c>
      <c r="DK24" s="66">
        <f t="shared" si="72"/>
        <v>200</v>
      </c>
      <c r="DL24" s="66">
        <f t="shared" si="72"/>
        <v>200</v>
      </c>
      <c r="DM24" s="66">
        <f t="shared" si="72"/>
        <v>200</v>
      </c>
      <c r="DN24" s="66">
        <f t="shared" si="72"/>
        <v>200</v>
      </c>
      <c r="DO24" s="66">
        <f t="shared" si="72"/>
        <v>200</v>
      </c>
      <c r="DP24" s="66">
        <f t="shared" si="72"/>
        <v>200</v>
      </c>
      <c r="DQ24" s="66">
        <f t="shared" si="72"/>
        <v>200</v>
      </c>
      <c r="DR24" s="75">
        <f t="shared" si="57"/>
        <v>2400</v>
      </c>
      <c r="DS24" s="66">
        <f t="shared" si="73"/>
        <v>200</v>
      </c>
      <c r="DT24" s="66">
        <f t="shared" si="73"/>
        <v>200</v>
      </c>
      <c r="DU24" s="66">
        <f t="shared" si="73"/>
        <v>200</v>
      </c>
      <c r="DV24" s="66">
        <f t="shared" si="73"/>
        <v>200</v>
      </c>
      <c r="DW24" s="66">
        <f t="shared" si="73"/>
        <v>200</v>
      </c>
      <c r="DX24" s="66">
        <f t="shared" si="73"/>
        <v>200</v>
      </c>
      <c r="DY24" s="66">
        <f t="shared" si="73"/>
        <v>200</v>
      </c>
      <c r="DZ24" s="66">
        <f t="shared" si="73"/>
        <v>200</v>
      </c>
      <c r="EA24" s="66">
        <f t="shared" si="73"/>
        <v>200</v>
      </c>
      <c r="EB24" s="66">
        <f t="shared" si="73"/>
        <v>200</v>
      </c>
      <c r="EC24" s="66">
        <f t="shared" si="73"/>
        <v>200</v>
      </c>
      <c r="ED24" s="66">
        <f t="shared" si="73"/>
        <v>200</v>
      </c>
      <c r="EE24" s="76">
        <f t="shared" si="59"/>
        <v>2400</v>
      </c>
    </row>
    <row r="25" spans="1:135" x14ac:dyDescent="0.2">
      <c r="D25" s="2" t="s">
        <v>77</v>
      </c>
      <c r="E25" s="78">
        <v>750</v>
      </c>
      <c r="F25" s="66">
        <f t="shared" si="62"/>
        <v>0</v>
      </c>
      <c r="G25" s="66">
        <f t="shared" si="62"/>
        <v>0</v>
      </c>
      <c r="H25" s="66">
        <f t="shared" si="62"/>
        <v>0</v>
      </c>
      <c r="I25" s="66">
        <f t="shared" si="62"/>
        <v>0</v>
      </c>
      <c r="J25" s="66">
        <f t="shared" si="62"/>
        <v>0</v>
      </c>
      <c r="K25" s="66">
        <f t="shared" si="62"/>
        <v>0</v>
      </c>
      <c r="L25" s="66">
        <f t="shared" si="62"/>
        <v>0</v>
      </c>
      <c r="M25" s="66">
        <f t="shared" si="62"/>
        <v>0</v>
      </c>
      <c r="N25" s="66">
        <f t="shared" si="62"/>
        <v>0</v>
      </c>
      <c r="O25" s="66">
        <f t="shared" si="62"/>
        <v>0</v>
      </c>
      <c r="P25" s="66">
        <f t="shared" si="62"/>
        <v>0</v>
      </c>
      <c r="Q25" s="66">
        <f t="shared" si="64"/>
        <v>0</v>
      </c>
      <c r="R25" s="75">
        <f t="shared" si="41"/>
        <v>0</v>
      </c>
      <c r="S25" s="66">
        <f t="shared" si="65"/>
        <v>0</v>
      </c>
      <c r="T25" s="66">
        <f t="shared" si="65"/>
        <v>0</v>
      </c>
      <c r="U25" s="66">
        <f t="shared" si="65"/>
        <v>0</v>
      </c>
      <c r="V25" s="66">
        <f t="shared" si="65"/>
        <v>0</v>
      </c>
      <c r="W25" s="66">
        <f t="shared" si="65"/>
        <v>750</v>
      </c>
      <c r="X25" s="66">
        <f t="shared" ref="X25:AD33" si="74">IF(X$2&gt;=$B$18,$E25,0)</f>
        <v>750</v>
      </c>
      <c r="Y25" s="66">
        <f t="shared" si="74"/>
        <v>750</v>
      </c>
      <c r="Z25" s="66">
        <f t="shared" si="74"/>
        <v>750</v>
      </c>
      <c r="AA25" s="66">
        <f t="shared" si="74"/>
        <v>750</v>
      </c>
      <c r="AB25" s="66">
        <f t="shared" si="74"/>
        <v>750</v>
      </c>
      <c r="AC25" s="66">
        <f t="shared" si="74"/>
        <v>750</v>
      </c>
      <c r="AD25" s="66">
        <f t="shared" si="74"/>
        <v>750</v>
      </c>
      <c r="AE25" s="75">
        <f t="shared" si="43"/>
        <v>6000</v>
      </c>
      <c r="AF25" s="66">
        <f t="shared" si="66"/>
        <v>750</v>
      </c>
      <c r="AG25" s="66">
        <f t="shared" si="66"/>
        <v>750</v>
      </c>
      <c r="AH25" s="66">
        <f t="shared" si="66"/>
        <v>750</v>
      </c>
      <c r="AI25" s="66">
        <f t="shared" si="66"/>
        <v>750</v>
      </c>
      <c r="AJ25" s="66">
        <f t="shared" si="66"/>
        <v>750</v>
      </c>
      <c r="AK25" s="66">
        <f t="shared" si="66"/>
        <v>750</v>
      </c>
      <c r="AL25" s="66">
        <f t="shared" si="66"/>
        <v>750</v>
      </c>
      <c r="AM25" s="66">
        <f t="shared" si="66"/>
        <v>750</v>
      </c>
      <c r="AN25" s="66">
        <f t="shared" si="66"/>
        <v>750</v>
      </c>
      <c r="AO25" s="66">
        <f t="shared" si="66"/>
        <v>750</v>
      </c>
      <c r="AP25" s="66">
        <f t="shared" si="66"/>
        <v>750</v>
      </c>
      <c r="AQ25" s="66">
        <f t="shared" si="66"/>
        <v>750</v>
      </c>
      <c r="AR25" s="75">
        <f t="shared" si="45"/>
        <v>9000</v>
      </c>
      <c r="AS25" s="66">
        <f t="shared" si="67"/>
        <v>750</v>
      </c>
      <c r="AT25" s="66">
        <f t="shared" si="67"/>
        <v>750</v>
      </c>
      <c r="AU25" s="66">
        <f t="shared" si="67"/>
        <v>750</v>
      </c>
      <c r="AV25" s="66">
        <f t="shared" si="67"/>
        <v>750</v>
      </c>
      <c r="AW25" s="66">
        <f t="shared" si="67"/>
        <v>750</v>
      </c>
      <c r="AX25" s="66">
        <f t="shared" si="67"/>
        <v>750</v>
      </c>
      <c r="AY25" s="66">
        <f t="shared" si="67"/>
        <v>750</v>
      </c>
      <c r="AZ25" s="66">
        <f t="shared" si="67"/>
        <v>750</v>
      </c>
      <c r="BA25" s="66">
        <f t="shared" si="67"/>
        <v>750</v>
      </c>
      <c r="BB25" s="66">
        <f t="shared" si="67"/>
        <v>750</v>
      </c>
      <c r="BC25" s="66">
        <f t="shared" si="67"/>
        <v>750</v>
      </c>
      <c r="BD25" s="66">
        <f t="shared" si="67"/>
        <v>750</v>
      </c>
      <c r="BE25" s="75">
        <f t="shared" si="47"/>
        <v>9000</v>
      </c>
      <c r="BF25" s="66">
        <f t="shared" si="68"/>
        <v>750</v>
      </c>
      <c r="BG25" s="66">
        <f t="shared" si="68"/>
        <v>750</v>
      </c>
      <c r="BH25" s="66">
        <f t="shared" si="68"/>
        <v>750</v>
      </c>
      <c r="BI25" s="66">
        <f t="shared" si="68"/>
        <v>750</v>
      </c>
      <c r="BJ25" s="66">
        <f t="shared" si="68"/>
        <v>750</v>
      </c>
      <c r="BK25" s="66">
        <f t="shared" si="68"/>
        <v>750</v>
      </c>
      <c r="BL25" s="66">
        <f t="shared" si="68"/>
        <v>750</v>
      </c>
      <c r="BM25" s="66">
        <f t="shared" si="68"/>
        <v>750</v>
      </c>
      <c r="BN25" s="66">
        <f t="shared" si="68"/>
        <v>750</v>
      </c>
      <c r="BO25" s="66">
        <f t="shared" si="68"/>
        <v>750</v>
      </c>
      <c r="BP25" s="66">
        <f t="shared" si="68"/>
        <v>750</v>
      </c>
      <c r="BQ25" s="66">
        <f t="shared" si="68"/>
        <v>750</v>
      </c>
      <c r="BR25" s="75">
        <f t="shared" si="49"/>
        <v>9000</v>
      </c>
      <c r="BS25" s="66">
        <f t="shared" si="69"/>
        <v>750</v>
      </c>
      <c r="BT25" s="66">
        <f t="shared" si="69"/>
        <v>750</v>
      </c>
      <c r="BU25" s="66">
        <f t="shared" si="69"/>
        <v>750</v>
      </c>
      <c r="BV25" s="66">
        <f t="shared" si="69"/>
        <v>750</v>
      </c>
      <c r="BW25" s="66">
        <f t="shared" si="69"/>
        <v>750</v>
      </c>
      <c r="BX25" s="66">
        <f t="shared" si="69"/>
        <v>750</v>
      </c>
      <c r="BY25" s="66">
        <f t="shared" si="69"/>
        <v>750</v>
      </c>
      <c r="BZ25" s="66">
        <f t="shared" si="69"/>
        <v>750</v>
      </c>
      <c r="CA25" s="66">
        <f t="shared" si="69"/>
        <v>750</v>
      </c>
      <c r="CB25" s="66">
        <f t="shared" si="69"/>
        <v>750</v>
      </c>
      <c r="CC25" s="66">
        <f t="shared" si="69"/>
        <v>750</v>
      </c>
      <c r="CD25" s="66">
        <f t="shared" si="69"/>
        <v>750</v>
      </c>
      <c r="CE25" s="75">
        <f t="shared" si="51"/>
        <v>9000</v>
      </c>
      <c r="CF25" s="66">
        <f t="shared" si="70"/>
        <v>750</v>
      </c>
      <c r="CG25" s="66">
        <f t="shared" si="70"/>
        <v>750</v>
      </c>
      <c r="CH25" s="66">
        <f t="shared" si="70"/>
        <v>750</v>
      </c>
      <c r="CI25" s="66">
        <f t="shared" si="70"/>
        <v>750</v>
      </c>
      <c r="CJ25" s="66">
        <f t="shared" si="70"/>
        <v>750</v>
      </c>
      <c r="CK25" s="66">
        <f t="shared" si="70"/>
        <v>750</v>
      </c>
      <c r="CL25" s="66">
        <f t="shared" si="70"/>
        <v>750</v>
      </c>
      <c r="CM25" s="66">
        <f t="shared" si="70"/>
        <v>750</v>
      </c>
      <c r="CN25" s="66">
        <f t="shared" si="70"/>
        <v>750</v>
      </c>
      <c r="CO25" s="66">
        <f t="shared" si="70"/>
        <v>750</v>
      </c>
      <c r="CP25" s="66">
        <f t="shared" si="70"/>
        <v>750</v>
      </c>
      <c r="CQ25" s="66">
        <f t="shared" si="70"/>
        <v>750</v>
      </c>
      <c r="CR25" s="75">
        <f t="shared" si="53"/>
        <v>9000</v>
      </c>
      <c r="CS25" s="66">
        <f t="shared" si="71"/>
        <v>750</v>
      </c>
      <c r="CT25" s="66">
        <f t="shared" si="71"/>
        <v>750</v>
      </c>
      <c r="CU25" s="66">
        <f t="shared" si="71"/>
        <v>750</v>
      </c>
      <c r="CV25" s="66">
        <f t="shared" si="71"/>
        <v>750</v>
      </c>
      <c r="CW25" s="66">
        <f t="shared" si="71"/>
        <v>750</v>
      </c>
      <c r="CX25" s="66">
        <f t="shared" si="71"/>
        <v>750</v>
      </c>
      <c r="CY25" s="66">
        <f t="shared" si="71"/>
        <v>750</v>
      </c>
      <c r="CZ25" s="66">
        <f t="shared" si="71"/>
        <v>750</v>
      </c>
      <c r="DA25" s="66">
        <f t="shared" si="71"/>
        <v>750</v>
      </c>
      <c r="DB25" s="66">
        <f t="shared" si="71"/>
        <v>750</v>
      </c>
      <c r="DC25" s="66">
        <f t="shared" si="71"/>
        <v>750</v>
      </c>
      <c r="DD25" s="66">
        <f t="shared" si="71"/>
        <v>750</v>
      </c>
      <c r="DE25" s="75">
        <f t="shared" si="55"/>
        <v>9000</v>
      </c>
      <c r="DF25" s="66">
        <f t="shared" si="72"/>
        <v>750</v>
      </c>
      <c r="DG25" s="66">
        <f t="shared" si="72"/>
        <v>750</v>
      </c>
      <c r="DH25" s="66">
        <f t="shared" si="72"/>
        <v>750</v>
      </c>
      <c r="DI25" s="66">
        <f t="shared" si="72"/>
        <v>750</v>
      </c>
      <c r="DJ25" s="66">
        <f t="shared" si="72"/>
        <v>750</v>
      </c>
      <c r="DK25" s="66">
        <f t="shared" si="72"/>
        <v>750</v>
      </c>
      <c r="DL25" s="66">
        <f t="shared" si="72"/>
        <v>750</v>
      </c>
      <c r="DM25" s="66">
        <f t="shared" si="72"/>
        <v>750</v>
      </c>
      <c r="DN25" s="66">
        <f t="shared" si="72"/>
        <v>750</v>
      </c>
      <c r="DO25" s="66">
        <f t="shared" si="72"/>
        <v>750</v>
      </c>
      <c r="DP25" s="66">
        <f t="shared" si="72"/>
        <v>750</v>
      </c>
      <c r="DQ25" s="66">
        <f t="shared" si="72"/>
        <v>750</v>
      </c>
      <c r="DR25" s="75">
        <f t="shared" si="57"/>
        <v>9000</v>
      </c>
      <c r="DS25" s="66">
        <f t="shared" si="73"/>
        <v>750</v>
      </c>
      <c r="DT25" s="66">
        <f t="shared" si="73"/>
        <v>750</v>
      </c>
      <c r="DU25" s="66">
        <f t="shared" si="73"/>
        <v>750</v>
      </c>
      <c r="DV25" s="66">
        <f t="shared" si="73"/>
        <v>750</v>
      </c>
      <c r="DW25" s="66">
        <f t="shared" si="73"/>
        <v>750</v>
      </c>
      <c r="DX25" s="66">
        <f t="shared" si="73"/>
        <v>750</v>
      </c>
      <c r="DY25" s="66">
        <f t="shared" si="73"/>
        <v>750</v>
      </c>
      <c r="DZ25" s="66">
        <f t="shared" si="73"/>
        <v>750</v>
      </c>
      <c r="EA25" s="66">
        <f t="shared" si="73"/>
        <v>750</v>
      </c>
      <c r="EB25" s="66">
        <f t="shared" si="73"/>
        <v>750</v>
      </c>
      <c r="EC25" s="66">
        <f t="shared" si="73"/>
        <v>750</v>
      </c>
      <c r="ED25" s="66">
        <f t="shared" si="73"/>
        <v>750</v>
      </c>
      <c r="EE25" s="76">
        <f t="shared" si="59"/>
        <v>9000</v>
      </c>
    </row>
    <row r="26" spans="1:135" x14ac:dyDescent="0.2">
      <c r="D26" s="2" t="s">
        <v>78</v>
      </c>
      <c r="E26" s="78">
        <v>20</v>
      </c>
      <c r="F26" s="66">
        <f t="shared" si="62"/>
        <v>0</v>
      </c>
      <c r="G26" s="66">
        <f t="shared" si="62"/>
        <v>0</v>
      </c>
      <c r="H26" s="66">
        <f t="shared" si="62"/>
        <v>0</v>
      </c>
      <c r="I26" s="66">
        <f t="shared" si="62"/>
        <v>0</v>
      </c>
      <c r="J26" s="66">
        <f t="shared" si="62"/>
        <v>0</v>
      </c>
      <c r="K26" s="66">
        <f t="shared" si="62"/>
        <v>0</v>
      </c>
      <c r="L26" s="66">
        <f t="shared" si="62"/>
        <v>0</v>
      </c>
      <c r="M26" s="66">
        <f t="shared" si="62"/>
        <v>0</v>
      </c>
      <c r="N26" s="66">
        <f t="shared" si="62"/>
        <v>0</v>
      </c>
      <c r="O26" s="66">
        <f t="shared" si="62"/>
        <v>0</v>
      </c>
      <c r="P26" s="66">
        <f t="shared" si="62"/>
        <v>0</v>
      </c>
      <c r="Q26" s="66">
        <f t="shared" si="64"/>
        <v>0</v>
      </c>
      <c r="R26" s="75">
        <f t="shared" si="41"/>
        <v>0</v>
      </c>
      <c r="S26" s="66">
        <f t="shared" si="65"/>
        <v>0</v>
      </c>
      <c r="T26" s="66">
        <f t="shared" si="65"/>
        <v>0</v>
      </c>
      <c r="U26" s="66">
        <f t="shared" si="65"/>
        <v>0</v>
      </c>
      <c r="V26" s="66">
        <f t="shared" si="65"/>
        <v>0</v>
      </c>
      <c r="W26" s="66">
        <f t="shared" si="65"/>
        <v>20</v>
      </c>
      <c r="X26" s="66">
        <f t="shared" si="74"/>
        <v>20</v>
      </c>
      <c r="Y26" s="66">
        <f t="shared" si="74"/>
        <v>20</v>
      </c>
      <c r="Z26" s="66">
        <f t="shared" si="74"/>
        <v>20</v>
      </c>
      <c r="AA26" s="66">
        <f t="shared" si="74"/>
        <v>20</v>
      </c>
      <c r="AB26" s="66">
        <f t="shared" si="74"/>
        <v>20</v>
      </c>
      <c r="AC26" s="66">
        <f t="shared" si="74"/>
        <v>20</v>
      </c>
      <c r="AD26" s="66">
        <f t="shared" si="74"/>
        <v>20</v>
      </c>
      <c r="AE26" s="75">
        <f t="shared" si="43"/>
        <v>160</v>
      </c>
      <c r="AF26" s="66">
        <f t="shared" si="66"/>
        <v>20</v>
      </c>
      <c r="AG26" s="66">
        <f t="shared" si="66"/>
        <v>20</v>
      </c>
      <c r="AH26" s="66">
        <f t="shared" si="66"/>
        <v>20</v>
      </c>
      <c r="AI26" s="66">
        <f t="shared" si="66"/>
        <v>20</v>
      </c>
      <c r="AJ26" s="66">
        <f t="shared" si="66"/>
        <v>20</v>
      </c>
      <c r="AK26" s="66">
        <f t="shared" si="66"/>
        <v>20</v>
      </c>
      <c r="AL26" s="66">
        <f t="shared" si="66"/>
        <v>20</v>
      </c>
      <c r="AM26" s="66">
        <f t="shared" si="66"/>
        <v>20</v>
      </c>
      <c r="AN26" s="66">
        <f t="shared" si="66"/>
        <v>20</v>
      </c>
      <c r="AO26" s="66">
        <f t="shared" si="66"/>
        <v>20</v>
      </c>
      <c r="AP26" s="66">
        <f t="shared" si="66"/>
        <v>20</v>
      </c>
      <c r="AQ26" s="66">
        <f t="shared" si="66"/>
        <v>20</v>
      </c>
      <c r="AR26" s="75">
        <f t="shared" si="45"/>
        <v>240</v>
      </c>
      <c r="AS26" s="66">
        <f t="shared" si="67"/>
        <v>20</v>
      </c>
      <c r="AT26" s="66">
        <f t="shared" si="67"/>
        <v>20</v>
      </c>
      <c r="AU26" s="66">
        <f t="shared" si="67"/>
        <v>20</v>
      </c>
      <c r="AV26" s="66">
        <f t="shared" si="67"/>
        <v>20</v>
      </c>
      <c r="AW26" s="66">
        <f t="shared" si="67"/>
        <v>20</v>
      </c>
      <c r="AX26" s="66">
        <f t="shared" si="67"/>
        <v>20</v>
      </c>
      <c r="AY26" s="66">
        <f t="shared" si="67"/>
        <v>20</v>
      </c>
      <c r="AZ26" s="66">
        <f t="shared" si="67"/>
        <v>20</v>
      </c>
      <c r="BA26" s="66">
        <f t="shared" si="67"/>
        <v>20</v>
      </c>
      <c r="BB26" s="66">
        <f t="shared" si="67"/>
        <v>20</v>
      </c>
      <c r="BC26" s="66">
        <f t="shared" si="67"/>
        <v>20</v>
      </c>
      <c r="BD26" s="66">
        <f t="shared" si="67"/>
        <v>20</v>
      </c>
      <c r="BE26" s="75">
        <f t="shared" si="47"/>
        <v>240</v>
      </c>
      <c r="BF26" s="66">
        <f t="shared" si="68"/>
        <v>20</v>
      </c>
      <c r="BG26" s="66">
        <f t="shared" si="68"/>
        <v>20</v>
      </c>
      <c r="BH26" s="66">
        <f t="shared" si="68"/>
        <v>20</v>
      </c>
      <c r="BI26" s="66">
        <f t="shared" si="68"/>
        <v>20</v>
      </c>
      <c r="BJ26" s="66">
        <f t="shared" si="68"/>
        <v>20</v>
      </c>
      <c r="BK26" s="66">
        <f t="shared" si="68"/>
        <v>20</v>
      </c>
      <c r="BL26" s="66">
        <f t="shared" si="68"/>
        <v>20</v>
      </c>
      <c r="BM26" s="66">
        <f t="shared" si="68"/>
        <v>20</v>
      </c>
      <c r="BN26" s="66">
        <f t="shared" si="68"/>
        <v>20</v>
      </c>
      <c r="BO26" s="66">
        <f t="shared" si="68"/>
        <v>20</v>
      </c>
      <c r="BP26" s="66">
        <f t="shared" si="68"/>
        <v>20</v>
      </c>
      <c r="BQ26" s="66">
        <f t="shared" si="68"/>
        <v>20</v>
      </c>
      <c r="BR26" s="75">
        <f t="shared" si="49"/>
        <v>240</v>
      </c>
      <c r="BS26" s="66">
        <f t="shared" si="69"/>
        <v>20</v>
      </c>
      <c r="BT26" s="66">
        <f t="shared" si="69"/>
        <v>20</v>
      </c>
      <c r="BU26" s="66">
        <f t="shared" si="69"/>
        <v>20</v>
      </c>
      <c r="BV26" s="66">
        <f t="shared" si="69"/>
        <v>20</v>
      </c>
      <c r="BW26" s="66">
        <f t="shared" si="69"/>
        <v>20</v>
      </c>
      <c r="BX26" s="66">
        <f t="shared" si="69"/>
        <v>20</v>
      </c>
      <c r="BY26" s="66">
        <f t="shared" si="69"/>
        <v>20</v>
      </c>
      <c r="BZ26" s="66">
        <f t="shared" si="69"/>
        <v>20</v>
      </c>
      <c r="CA26" s="66">
        <f t="shared" si="69"/>
        <v>20</v>
      </c>
      <c r="CB26" s="66">
        <f t="shared" si="69"/>
        <v>20</v>
      </c>
      <c r="CC26" s="66">
        <f t="shared" si="69"/>
        <v>20</v>
      </c>
      <c r="CD26" s="66">
        <f t="shared" si="69"/>
        <v>20</v>
      </c>
      <c r="CE26" s="75">
        <f t="shared" si="51"/>
        <v>240</v>
      </c>
      <c r="CF26" s="66">
        <f t="shared" si="70"/>
        <v>20</v>
      </c>
      <c r="CG26" s="66">
        <f t="shared" si="70"/>
        <v>20</v>
      </c>
      <c r="CH26" s="66">
        <f t="shared" si="70"/>
        <v>20</v>
      </c>
      <c r="CI26" s="66">
        <f t="shared" si="70"/>
        <v>20</v>
      </c>
      <c r="CJ26" s="66">
        <f t="shared" si="70"/>
        <v>20</v>
      </c>
      <c r="CK26" s="66">
        <f t="shared" si="70"/>
        <v>20</v>
      </c>
      <c r="CL26" s="66">
        <f t="shared" si="70"/>
        <v>20</v>
      </c>
      <c r="CM26" s="66">
        <f t="shared" si="70"/>
        <v>20</v>
      </c>
      <c r="CN26" s="66">
        <f t="shared" si="70"/>
        <v>20</v>
      </c>
      <c r="CO26" s="66">
        <f t="shared" si="70"/>
        <v>20</v>
      </c>
      <c r="CP26" s="66">
        <f t="shared" si="70"/>
        <v>20</v>
      </c>
      <c r="CQ26" s="66">
        <f t="shared" si="70"/>
        <v>20</v>
      </c>
      <c r="CR26" s="75">
        <f t="shared" si="53"/>
        <v>240</v>
      </c>
      <c r="CS26" s="66">
        <f t="shared" si="71"/>
        <v>20</v>
      </c>
      <c r="CT26" s="66">
        <f t="shared" si="71"/>
        <v>20</v>
      </c>
      <c r="CU26" s="66">
        <f t="shared" si="71"/>
        <v>20</v>
      </c>
      <c r="CV26" s="66">
        <f t="shared" si="71"/>
        <v>20</v>
      </c>
      <c r="CW26" s="66">
        <f t="shared" si="71"/>
        <v>20</v>
      </c>
      <c r="CX26" s="66">
        <f t="shared" si="71"/>
        <v>20</v>
      </c>
      <c r="CY26" s="66">
        <f t="shared" si="71"/>
        <v>20</v>
      </c>
      <c r="CZ26" s="66">
        <f t="shared" si="71"/>
        <v>20</v>
      </c>
      <c r="DA26" s="66">
        <f t="shared" si="71"/>
        <v>20</v>
      </c>
      <c r="DB26" s="66">
        <f t="shared" si="71"/>
        <v>20</v>
      </c>
      <c r="DC26" s="66">
        <f t="shared" si="71"/>
        <v>20</v>
      </c>
      <c r="DD26" s="66">
        <f t="shared" si="71"/>
        <v>20</v>
      </c>
      <c r="DE26" s="75">
        <f t="shared" si="55"/>
        <v>240</v>
      </c>
      <c r="DF26" s="66">
        <f t="shared" si="72"/>
        <v>20</v>
      </c>
      <c r="DG26" s="66">
        <f t="shared" si="72"/>
        <v>20</v>
      </c>
      <c r="DH26" s="66">
        <f t="shared" si="72"/>
        <v>20</v>
      </c>
      <c r="DI26" s="66">
        <f t="shared" si="72"/>
        <v>20</v>
      </c>
      <c r="DJ26" s="66">
        <f t="shared" si="72"/>
        <v>20</v>
      </c>
      <c r="DK26" s="66">
        <f t="shared" si="72"/>
        <v>20</v>
      </c>
      <c r="DL26" s="66">
        <f t="shared" si="72"/>
        <v>20</v>
      </c>
      <c r="DM26" s="66">
        <f t="shared" si="72"/>
        <v>20</v>
      </c>
      <c r="DN26" s="66">
        <f t="shared" si="72"/>
        <v>20</v>
      </c>
      <c r="DO26" s="66">
        <f t="shared" si="72"/>
        <v>20</v>
      </c>
      <c r="DP26" s="66">
        <f t="shared" si="72"/>
        <v>20</v>
      </c>
      <c r="DQ26" s="66">
        <f t="shared" si="72"/>
        <v>20</v>
      </c>
      <c r="DR26" s="75">
        <f t="shared" si="57"/>
        <v>240</v>
      </c>
      <c r="DS26" s="66">
        <f t="shared" si="73"/>
        <v>20</v>
      </c>
      <c r="DT26" s="66">
        <f t="shared" si="73"/>
        <v>20</v>
      </c>
      <c r="DU26" s="66">
        <f t="shared" si="73"/>
        <v>20</v>
      </c>
      <c r="DV26" s="66">
        <f t="shared" si="73"/>
        <v>20</v>
      </c>
      <c r="DW26" s="66">
        <f t="shared" si="73"/>
        <v>20</v>
      </c>
      <c r="DX26" s="66">
        <f t="shared" si="73"/>
        <v>20</v>
      </c>
      <c r="DY26" s="66">
        <f t="shared" si="73"/>
        <v>20</v>
      </c>
      <c r="DZ26" s="66">
        <f t="shared" si="73"/>
        <v>20</v>
      </c>
      <c r="EA26" s="66">
        <f t="shared" si="73"/>
        <v>20</v>
      </c>
      <c r="EB26" s="66">
        <f t="shared" si="73"/>
        <v>20</v>
      </c>
      <c r="EC26" s="66">
        <f t="shared" si="73"/>
        <v>20</v>
      </c>
      <c r="ED26" s="66">
        <f t="shared" si="73"/>
        <v>20</v>
      </c>
      <c r="EE26" s="76">
        <f t="shared" si="59"/>
        <v>240</v>
      </c>
    </row>
    <row r="27" spans="1:135" x14ac:dyDescent="0.2">
      <c r="B27" s="2">
        <f>1400000*1/100</f>
        <v>14000</v>
      </c>
      <c r="D27" s="2" t="s">
        <v>79</v>
      </c>
      <c r="E27" s="78">
        <v>200</v>
      </c>
      <c r="F27" s="66">
        <f t="shared" si="62"/>
        <v>0</v>
      </c>
      <c r="G27" s="66">
        <f t="shared" si="62"/>
        <v>0</v>
      </c>
      <c r="H27" s="66">
        <f t="shared" si="62"/>
        <v>0</v>
      </c>
      <c r="I27" s="66">
        <f t="shared" si="62"/>
        <v>0</v>
      </c>
      <c r="J27" s="66">
        <f t="shared" si="62"/>
        <v>0</v>
      </c>
      <c r="K27" s="66">
        <f t="shared" si="62"/>
        <v>0</v>
      </c>
      <c r="L27" s="66">
        <f t="shared" si="62"/>
        <v>0</v>
      </c>
      <c r="M27" s="66">
        <f t="shared" si="62"/>
        <v>0</v>
      </c>
      <c r="N27" s="66">
        <f t="shared" si="62"/>
        <v>0</v>
      </c>
      <c r="O27" s="66">
        <f t="shared" si="62"/>
        <v>0</v>
      </c>
      <c r="P27" s="66">
        <f t="shared" si="62"/>
        <v>0</v>
      </c>
      <c r="Q27" s="66">
        <f t="shared" si="64"/>
        <v>0</v>
      </c>
      <c r="R27" s="75">
        <f t="shared" si="41"/>
        <v>0</v>
      </c>
      <c r="S27" s="66">
        <f t="shared" si="65"/>
        <v>0</v>
      </c>
      <c r="T27" s="66">
        <f t="shared" si="65"/>
        <v>0</v>
      </c>
      <c r="U27" s="66">
        <f t="shared" si="65"/>
        <v>0</v>
      </c>
      <c r="V27" s="66">
        <f t="shared" si="65"/>
        <v>0</v>
      </c>
      <c r="W27" s="66">
        <f t="shared" si="65"/>
        <v>200</v>
      </c>
      <c r="X27" s="66">
        <f t="shared" si="74"/>
        <v>200</v>
      </c>
      <c r="Y27" s="66">
        <f t="shared" si="74"/>
        <v>200</v>
      </c>
      <c r="Z27" s="66">
        <f t="shared" si="74"/>
        <v>200</v>
      </c>
      <c r="AA27" s="66">
        <f t="shared" si="74"/>
        <v>200</v>
      </c>
      <c r="AB27" s="66">
        <f t="shared" si="74"/>
        <v>200</v>
      </c>
      <c r="AC27" s="66">
        <f t="shared" si="74"/>
        <v>200</v>
      </c>
      <c r="AD27" s="66">
        <f t="shared" si="74"/>
        <v>200</v>
      </c>
      <c r="AE27" s="75">
        <f t="shared" si="43"/>
        <v>1600</v>
      </c>
      <c r="AF27" s="66">
        <f t="shared" si="66"/>
        <v>200</v>
      </c>
      <c r="AG27" s="66">
        <f t="shared" si="66"/>
        <v>200</v>
      </c>
      <c r="AH27" s="66">
        <f t="shared" si="66"/>
        <v>200</v>
      </c>
      <c r="AI27" s="66">
        <f t="shared" si="66"/>
        <v>200</v>
      </c>
      <c r="AJ27" s="66">
        <f t="shared" si="66"/>
        <v>200</v>
      </c>
      <c r="AK27" s="66">
        <f t="shared" si="66"/>
        <v>200</v>
      </c>
      <c r="AL27" s="66">
        <f t="shared" si="66"/>
        <v>200</v>
      </c>
      <c r="AM27" s="66">
        <f t="shared" si="66"/>
        <v>200</v>
      </c>
      <c r="AN27" s="66">
        <f t="shared" si="66"/>
        <v>200</v>
      </c>
      <c r="AO27" s="66">
        <f t="shared" si="66"/>
        <v>200</v>
      </c>
      <c r="AP27" s="66">
        <f t="shared" si="66"/>
        <v>200</v>
      </c>
      <c r="AQ27" s="66">
        <f t="shared" si="66"/>
        <v>200</v>
      </c>
      <c r="AR27" s="75">
        <f t="shared" si="45"/>
        <v>2400</v>
      </c>
      <c r="AS27" s="66">
        <f t="shared" si="67"/>
        <v>200</v>
      </c>
      <c r="AT27" s="66">
        <f t="shared" si="67"/>
        <v>200</v>
      </c>
      <c r="AU27" s="66">
        <f t="shared" si="67"/>
        <v>200</v>
      </c>
      <c r="AV27" s="66">
        <f t="shared" si="67"/>
        <v>200</v>
      </c>
      <c r="AW27" s="66">
        <f t="shared" si="67"/>
        <v>200</v>
      </c>
      <c r="AX27" s="66">
        <f t="shared" si="67"/>
        <v>200</v>
      </c>
      <c r="AY27" s="66">
        <f t="shared" si="67"/>
        <v>200</v>
      </c>
      <c r="AZ27" s="66">
        <f t="shared" si="67"/>
        <v>200</v>
      </c>
      <c r="BA27" s="66">
        <f t="shared" si="67"/>
        <v>200</v>
      </c>
      <c r="BB27" s="66">
        <f t="shared" si="67"/>
        <v>200</v>
      </c>
      <c r="BC27" s="66">
        <f t="shared" si="67"/>
        <v>200</v>
      </c>
      <c r="BD27" s="66">
        <f t="shared" si="67"/>
        <v>200</v>
      </c>
      <c r="BE27" s="75">
        <f t="shared" si="47"/>
        <v>2400</v>
      </c>
      <c r="BF27" s="66">
        <f t="shared" si="68"/>
        <v>200</v>
      </c>
      <c r="BG27" s="66">
        <f t="shared" si="68"/>
        <v>200</v>
      </c>
      <c r="BH27" s="66">
        <f t="shared" si="68"/>
        <v>200</v>
      </c>
      <c r="BI27" s="66">
        <f t="shared" si="68"/>
        <v>200</v>
      </c>
      <c r="BJ27" s="66">
        <f t="shared" si="68"/>
        <v>200</v>
      </c>
      <c r="BK27" s="66">
        <f t="shared" si="68"/>
        <v>200</v>
      </c>
      <c r="BL27" s="66">
        <f t="shared" si="68"/>
        <v>200</v>
      </c>
      <c r="BM27" s="66">
        <f t="shared" si="68"/>
        <v>200</v>
      </c>
      <c r="BN27" s="66">
        <f t="shared" si="68"/>
        <v>200</v>
      </c>
      <c r="BO27" s="66">
        <f t="shared" si="68"/>
        <v>200</v>
      </c>
      <c r="BP27" s="66">
        <f t="shared" si="68"/>
        <v>200</v>
      </c>
      <c r="BQ27" s="66">
        <f t="shared" si="68"/>
        <v>200</v>
      </c>
      <c r="BR27" s="75">
        <f t="shared" si="49"/>
        <v>2400</v>
      </c>
      <c r="BS27" s="66">
        <f t="shared" si="69"/>
        <v>200</v>
      </c>
      <c r="BT27" s="66">
        <f t="shared" si="69"/>
        <v>200</v>
      </c>
      <c r="BU27" s="66">
        <f t="shared" si="69"/>
        <v>200</v>
      </c>
      <c r="BV27" s="66">
        <f t="shared" si="69"/>
        <v>200</v>
      </c>
      <c r="BW27" s="66">
        <f t="shared" si="69"/>
        <v>200</v>
      </c>
      <c r="BX27" s="66">
        <f t="shared" si="69"/>
        <v>200</v>
      </c>
      <c r="BY27" s="66">
        <f t="shared" si="69"/>
        <v>200</v>
      </c>
      <c r="BZ27" s="66">
        <f t="shared" si="69"/>
        <v>200</v>
      </c>
      <c r="CA27" s="66">
        <f t="shared" si="69"/>
        <v>200</v>
      </c>
      <c r="CB27" s="66">
        <f t="shared" si="69"/>
        <v>200</v>
      </c>
      <c r="CC27" s="66">
        <f t="shared" si="69"/>
        <v>200</v>
      </c>
      <c r="CD27" s="66">
        <f t="shared" si="69"/>
        <v>200</v>
      </c>
      <c r="CE27" s="75">
        <f t="shared" si="51"/>
        <v>2400</v>
      </c>
      <c r="CF27" s="66">
        <f t="shared" si="70"/>
        <v>200</v>
      </c>
      <c r="CG27" s="66">
        <f t="shared" si="70"/>
        <v>200</v>
      </c>
      <c r="CH27" s="66">
        <f t="shared" si="70"/>
        <v>200</v>
      </c>
      <c r="CI27" s="66">
        <f t="shared" si="70"/>
        <v>200</v>
      </c>
      <c r="CJ27" s="66">
        <f t="shared" si="70"/>
        <v>200</v>
      </c>
      <c r="CK27" s="66">
        <f t="shared" si="70"/>
        <v>200</v>
      </c>
      <c r="CL27" s="66">
        <f t="shared" si="70"/>
        <v>200</v>
      </c>
      <c r="CM27" s="66">
        <f t="shared" si="70"/>
        <v>200</v>
      </c>
      <c r="CN27" s="66">
        <f t="shared" si="70"/>
        <v>200</v>
      </c>
      <c r="CO27" s="66">
        <f t="shared" si="70"/>
        <v>200</v>
      </c>
      <c r="CP27" s="66">
        <f t="shared" si="70"/>
        <v>200</v>
      </c>
      <c r="CQ27" s="66">
        <f t="shared" si="70"/>
        <v>200</v>
      </c>
      <c r="CR27" s="75">
        <f t="shared" si="53"/>
        <v>2400</v>
      </c>
      <c r="CS27" s="66">
        <f t="shared" si="71"/>
        <v>200</v>
      </c>
      <c r="CT27" s="66">
        <f t="shared" si="71"/>
        <v>200</v>
      </c>
      <c r="CU27" s="66">
        <f t="shared" si="71"/>
        <v>200</v>
      </c>
      <c r="CV27" s="66">
        <f t="shared" si="71"/>
        <v>200</v>
      </c>
      <c r="CW27" s="66">
        <f t="shared" si="71"/>
        <v>200</v>
      </c>
      <c r="CX27" s="66">
        <f t="shared" si="71"/>
        <v>200</v>
      </c>
      <c r="CY27" s="66">
        <f t="shared" si="71"/>
        <v>200</v>
      </c>
      <c r="CZ27" s="66">
        <f t="shared" si="71"/>
        <v>200</v>
      </c>
      <c r="DA27" s="66">
        <f t="shared" si="71"/>
        <v>200</v>
      </c>
      <c r="DB27" s="66">
        <f t="shared" si="71"/>
        <v>200</v>
      </c>
      <c r="DC27" s="66">
        <f t="shared" si="71"/>
        <v>200</v>
      </c>
      <c r="DD27" s="66">
        <f t="shared" si="71"/>
        <v>200</v>
      </c>
      <c r="DE27" s="75">
        <f t="shared" si="55"/>
        <v>2400</v>
      </c>
      <c r="DF27" s="66">
        <f t="shared" si="72"/>
        <v>200</v>
      </c>
      <c r="DG27" s="66">
        <f t="shared" si="72"/>
        <v>200</v>
      </c>
      <c r="DH27" s="66">
        <f t="shared" si="72"/>
        <v>200</v>
      </c>
      <c r="DI27" s="66">
        <f t="shared" si="72"/>
        <v>200</v>
      </c>
      <c r="DJ27" s="66">
        <f t="shared" si="72"/>
        <v>200</v>
      </c>
      <c r="DK27" s="66">
        <f t="shared" si="72"/>
        <v>200</v>
      </c>
      <c r="DL27" s="66">
        <f t="shared" si="72"/>
        <v>200</v>
      </c>
      <c r="DM27" s="66">
        <f t="shared" si="72"/>
        <v>200</v>
      </c>
      <c r="DN27" s="66">
        <f t="shared" si="72"/>
        <v>200</v>
      </c>
      <c r="DO27" s="66">
        <f t="shared" si="72"/>
        <v>200</v>
      </c>
      <c r="DP27" s="66">
        <f t="shared" si="72"/>
        <v>200</v>
      </c>
      <c r="DQ27" s="66">
        <f t="shared" si="72"/>
        <v>200</v>
      </c>
      <c r="DR27" s="75">
        <f t="shared" si="57"/>
        <v>2400</v>
      </c>
      <c r="DS27" s="66">
        <f t="shared" si="73"/>
        <v>200</v>
      </c>
      <c r="DT27" s="66">
        <f t="shared" si="73"/>
        <v>200</v>
      </c>
      <c r="DU27" s="66">
        <f t="shared" si="73"/>
        <v>200</v>
      </c>
      <c r="DV27" s="66">
        <f t="shared" si="73"/>
        <v>200</v>
      </c>
      <c r="DW27" s="66">
        <f t="shared" si="73"/>
        <v>200</v>
      </c>
      <c r="DX27" s="66">
        <f t="shared" si="73"/>
        <v>200</v>
      </c>
      <c r="DY27" s="66">
        <f t="shared" si="73"/>
        <v>200</v>
      </c>
      <c r="DZ27" s="66">
        <f t="shared" si="73"/>
        <v>200</v>
      </c>
      <c r="EA27" s="66">
        <f t="shared" si="73"/>
        <v>200</v>
      </c>
      <c r="EB27" s="66">
        <f t="shared" si="73"/>
        <v>200</v>
      </c>
      <c r="EC27" s="66">
        <f t="shared" si="73"/>
        <v>200</v>
      </c>
      <c r="ED27" s="66">
        <f t="shared" si="73"/>
        <v>200</v>
      </c>
      <c r="EE27" s="76">
        <f t="shared" si="59"/>
        <v>2400</v>
      </c>
    </row>
    <row r="28" spans="1:135" x14ac:dyDescent="0.2">
      <c r="B28" s="2">
        <v>17000</v>
      </c>
      <c r="D28" s="2" t="s">
        <v>80</v>
      </c>
      <c r="F28" s="66">
        <f t="shared" ref="F28:N33" si="75">IF(F$2&gt;=$B$18,$E28,0)</f>
        <v>0</v>
      </c>
      <c r="G28" s="66">
        <f t="shared" si="75"/>
        <v>0</v>
      </c>
      <c r="H28" s="66">
        <f t="shared" si="75"/>
        <v>0</v>
      </c>
      <c r="I28" s="66">
        <f t="shared" si="75"/>
        <v>0</v>
      </c>
      <c r="J28" s="66">
        <f t="shared" si="75"/>
        <v>0</v>
      </c>
      <c r="K28" s="66">
        <f t="shared" si="75"/>
        <v>0</v>
      </c>
      <c r="L28" s="66">
        <f t="shared" si="75"/>
        <v>0</v>
      </c>
      <c r="M28" s="66">
        <f t="shared" si="75"/>
        <v>0</v>
      </c>
      <c r="N28" s="66">
        <f t="shared" si="75"/>
        <v>0</v>
      </c>
      <c r="O28" s="66">
        <v>0</v>
      </c>
      <c r="P28" s="66">
        <v>0</v>
      </c>
      <c r="Q28" s="66">
        <v>0</v>
      </c>
      <c r="R28" s="75">
        <f t="shared" si="41"/>
        <v>0</v>
      </c>
      <c r="S28" s="66">
        <v>12600</v>
      </c>
      <c r="T28" s="66">
        <v>0</v>
      </c>
      <c r="U28" s="66">
        <v>4000</v>
      </c>
      <c r="V28" s="66">
        <v>0</v>
      </c>
      <c r="W28" s="66">
        <v>0</v>
      </c>
      <c r="X28" s="66">
        <f t="shared" si="74"/>
        <v>0</v>
      </c>
      <c r="Y28" s="66">
        <f t="shared" si="74"/>
        <v>0</v>
      </c>
      <c r="Z28" s="66">
        <f t="shared" si="74"/>
        <v>0</v>
      </c>
      <c r="AA28" s="66">
        <f t="shared" si="74"/>
        <v>0</v>
      </c>
      <c r="AB28" s="66">
        <f t="shared" si="74"/>
        <v>0</v>
      </c>
      <c r="AC28" s="66">
        <f t="shared" si="74"/>
        <v>0</v>
      </c>
      <c r="AD28" s="66">
        <f t="shared" si="74"/>
        <v>0</v>
      </c>
      <c r="AE28" s="75">
        <f t="shared" si="43"/>
        <v>16600</v>
      </c>
      <c r="AF28" s="66">
        <f t="shared" si="66"/>
        <v>0</v>
      </c>
      <c r="AG28" s="66">
        <f t="shared" si="66"/>
        <v>0</v>
      </c>
      <c r="AH28" s="66">
        <f t="shared" si="66"/>
        <v>0</v>
      </c>
      <c r="AI28" s="66">
        <f t="shared" si="66"/>
        <v>0</v>
      </c>
      <c r="AJ28" s="66">
        <f t="shared" si="66"/>
        <v>0</v>
      </c>
      <c r="AK28" s="66">
        <f t="shared" si="66"/>
        <v>0</v>
      </c>
      <c r="AL28" s="66">
        <f t="shared" si="66"/>
        <v>0</v>
      </c>
      <c r="AM28" s="66">
        <f t="shared" si="66"/>
        <v>0</v>
      </c>
      <c r="AN28" s="66">
        <f t="shared" si="66"/>
        <v>0</v>
      </c>
      <c r="AO28" s="66">
        <f t="shared" si="66"/>
        <v>0</v>
      </c>
      <c r="AP28" s="66">
        <f t="shared" si="66"/>
        <v>0</v>
      </c>
      <c r="AQ28" s="66">
        <f t="shared" si="66"/>
        <v>0</v>
      </c>
      <c r="AR28" s="75">
        <f t="shared" si="45"/>
        <v>0</v>
      </c>
      <c r="AS28" s="66">
        <f t="shared" si="67"/>
        <v>0</v>
      </c>
      <c r="AT28" s="66">
        <f t="shared" si="67"/>
        <v>0</v>
      </c>
      <c r="AU28" s="66">
        <f t="shared" si="67"/>
        <v>0</v>
      </c>
      <c r="AV28" s="66">
        <f t="shared" si="67"/>
        <v>0</v>
      </c>
      <c r="AW28" s="66">
        <f t="shared" si="67"/>
        <v>0</v>
      </c>
      <c r="AX28" s="66">
        <f t="shared" si="67"/>
        <v>0</v>
      </c>
      <c r="AY28" s="66">
        <f t="shared" si="67"/>
        <v>0</v>
      </c>
      <c r="AZ28" s="66">
        <f t="shared" si="67"/>
        <v>0</v>
      </c>
      <c r="BA28" s="66">
        <f t="shared" si="67"/>
        <v>0</v>
      </c>
      <c r="BB28" s="66">
        <f t="shared" si="67"/>
        <v>0</v>
      </c>
      <c r="BC28" s="66">
        <f t="shared" si="67"/>
        <v>0</v>
      </c>
      <c r="BD28" s="66">
        <f t="shared" si="67"/>
        <v>0</v>
      </c>
      <c r="BE28" s="75">
        <f t="shared" si="47"/>
        <v>0</v>
      </c>
      <c r="BF28" s="66">
        <f t="shared" si="68"/>
        <v>0</v>
      </c>
      <c r="BG28" s="66">
        <f t="shared" si="68"/>
        <v>0</v>
      </c>
      <c r="BH28" s="66">
        <f t="shared" si="68"/>
        <v>0</v>
      </c>
      <c r="BI28" s="66">
        <f t="shared" si="68"/>
        <v>0</v>
      </c>
      <c r="BJ28" s="66">
        <f t="shared" si="68"/>
        <v>0</v>
      </c>
      <c r="BK28" s="66">
        <f t="shared" si="68"/>
        <v>0</v>
      </c>
      <c r="BL28" s="66">
        <f t="shared" si="68"/>
        <v>0</v>
      </c>
      <c r="BM28" s="66">
        <f t="shared" si="68"/>
        <v>0</v>
      </c>
      <c r="BN28" s="66">
        <f t="shared" si="68"/>
        <v>0</v>
      </c>
      <c r="BO28" s="66">
        <f t="shared" si="68"/>
        <v>0</v>
      </c>
      <c r="BP28" s="66">
        <f t="shared" si="68"/>
        <v>0</v>
      </c>
      <c r="BQ28" s="66">
        <f t="shared" si="68"/>
        <v>0</v>
      </c>
      <c r="BR28" s="75">
        <f t="shared" si="49"/>
        <v>0</v>
      </c>
      <c r="BS28" s="66">
        <f t="shared" si="69"/>
        <v>0</v>
      </c>
      <c r="BT28" s="66">
        <f t="shared" si="69"/>
        <v>0</v>
      </c>
      <c r="BU28" s="66">
        <f t="shared" si="69"/>
        <v>0</v>
      </c>
      <c r="BV28" s="66">
        <f t="shared" si="69"/>
        <v>0</v>
      </c>
      <c r="BW28" s="66">
        <f t="shared" si="69"/>
        <v>0</v>
      </c>
      <c r="BX28" s="66">
        <f t="shared" si="69"/>
        <v>0</v>
      </c>
      <c r="BY28" s="66">
        <f t="shared" si="69"/>
        <v>0</v>
      </c>
      <c r="BZ28" s="66">
        <f t="shared" si="69"/>
        <v>0</v>
      </c>
      <c r="CA28" s="66">
        <f t="shared" si="69"/>
        <v>0</v>
      </c>
      <c r="CB28" s="66">
        <f t="shared" si="69"/>
        <v>0</v>
      </c>
      <c r="CC28" s="66">
        <f t="shared" si="69"/>
        <v>0</v>
      </c>
      <c r="CD28" s="66">
        <f t="shared" si="69"/>
        <v>0</v>
      </c>
      <c r="CE28" s="75">
        <f t="shared" si="51"/>
        <v>0</v>
      </c>
      <c r="CF28" s="66">
        <f t="shared" si="70"/>
        <v>0</v>
      </c>
      <c r="CG28" s="66">
        <f t="shared" si="70"/>
        <v>0</v>
      </c>
      <c r="CH28" s="66">
        <f t="shared" si="70"/>
        <v>0</v>
      </c>
      <c r="CI28" s="66">
        <f t="shared" si="70"/>
        <v>0</v>
      </c>
      <c r="CJ28" s="66">
        <f t="shared" si="70"/>
        <v>0</v>
      </c>
      <c r="CK28" s="66">
        <f t="shared" si="70"/>
        <v>0</v>
      </c>
      <c r="CL28" s="66">
        <f t="shared" si="70"/>
        <v>0</v>
      </c>
      <c r="CM28" s="66">
        <f t="shared" si="70"/>
        <v>0</v>
      </c>
      <c r="CN28" s="66">
        <f t="shared" si="70"/>
        <v>0</v>
      </c>
      <c r="CO28" s="66">
        <f t="shared" si="70"/>
        <v>0</v>
      </c>
      <c r="CP28" s="66">
        <f t="shared" si="70"/>
        <v>0</v>
      </c>
      <c r="CQ28" s="66">
        <f t="shared" si="70"/>
        <v>0</v>
      </c>
      <c r="CR28" s="75">
        <f t="shared" si="53"/>
        <v>0</v>
      </c>
      <c r="CS28" s="66">
        <f t="shared" si="71"/>
        <v>0</v>
      </c>
      <c r="CT28" s="66">
        <f t="shared" si="71"/>
        <v>0</v>
      </c>
      <c r="CU28" s="66">
        <f t="shared" si="71"/>
        <v>0</v>
      </c>
      <c r="CV28" s="66">
        <f t="shared" si="71"/>
        <v>0</v>
      </c>
      <c r="CW28" s="66">
        <f t="shared" si="71"/>
        <v>0</v>
      </c>
      <c r="CX28" s="66">
        <f t="shared" si="71"/>
        <v>0</v>
      </c>
      <c r="CY28" s="66">
        <f t="shared" si="71"/>
        <v>0</v>
      </c>
      <c r="CZ28" s="66">
        <f t="shared" si="71"/>
        <v>0</v>
      </c>
      <c r="DA28" s="66">
        <f t="shared" si="71"/>
        <v>0</v>
      </c>
      <c r="DB28" s="66">
        <f t="shared" si="71"/>
        <v>0</v>
      </c>
      <c r="DC28" s="66">
        <f t="shared" si="71"/>
        <v>0</v>
      </c>
      <c r="DD28" s="66">
        <f t="shared" si="71"/>
        <v>0</v>
      </c>
      <c r="DE28" s="75">
        <f t="shared" si="55"/>
        <v>0</v>
      </c>
      <c r="DF28" s="66">
        <f t="shared" si="72"/>
        <v>0</v>
      </c>
      <c r="DG28" s="66">
        <f t="shared" si="72"/>
        <v>0</v>
      </c>
      <c r="DH28" s="66">
        <f t="shared" si="72"/>
        <v>0</v>
      </c>
      <c r="DI28" s="66">
        <f t="shared" si="72"/>
        <v>0</v>
      </c>
      <c r="DJ28" s="66">
        <f t="shared" si="72"/>
        <v>0</v>
      </c>
      <c r="DK28" s="66">
        <f t="shared" si="72"/>
        <v>0</v>
      </c>
      <c r="DL28" s="66">
        <f t="shared" si="72"/>
        <v>0</v>
      </c>
      <c r="DM28" s="66">
        <f t="shared" si="72"/>
        <v>0</v>
      </c>
      <c r="DN28" s="66">
        <f t="shared" si="72"/>
        <v>0</v>
      </c>
      <c r="DO28" s="66">
        <f t="shared" si="72"/>
        <v>0</v>
      </c>
      <c r="DP28" s="66">
        <f t="shared" si="72"/>
        <v>0</v>
      </c>
      <c r="DQ28" s="66">
        <f t="shared" si="72"/>
        <v>0</v>
      </c>
      <c r="DR28" s="75">
        <f t="shared" si="57"/>
        <v>0</v>
      </c>
      <c r="DS28" s="66">
        <f t="shared" si="73"/>
        <v>0</v>
      </c>
      <c r="DT28" s="66">
        <f t="shared" si="73"/>
        <v>0</v>
      </c>
      <c r="DU28" s="66">
        <f t="shared" si="73"/>
        <v>0</v>
      </c>
      <c r="DV28" s="66">
        <f t="shared" si="73"/>
        <v>0</v>
      </c>
      <c r="DW28" s="66">
        <f t="shared" si="73"/>
        <v>0</v>
      </c>
      <c r="DX28" s="66">
        <f t="shared" si="73"/>
        <v>0</v>
      </c>
      <c r="DY28" s="66">
        <f t="shared" si="73"/>
        <v>0</v>
      </c>
      <c r="DZ28" s="66">
        <f t="shared" si="73"/>
        <v>0</v>
      </c>
      <c r="EA28" s="66">
        <f t="shared" si="73"/>
        <v>0</v>
      </c>
      <c r="EB28" s="66">
        <f t="shared" si="73"/>
        <v>0</v>
      </c>
      <c r="EC28" s="66">
        <f t="shared" si="73"/>
        <v>0</v>
      </c>
      <c r="ED28" s="66">
        <f t="shared" si="73"/>
        <v>0</v>
      </c>
      <c r="EE28" s="76">
        <f t="shared" si="59"/>
        <v>0</v>
      </c>
    </row>
    <row r="29" spans="1:135" x14ac:dyDescent="0.2">
      <c r="D29" s="21" t="s">
        <v>81</v>
      </c>
      <c r="E29" s="78"/>
      <c r="F29" s="66">
        <f t="shared" si="75"/>
        <v>0</v>
      </c>
      <c r="G29" s="66">
        <f t="shared" si="75"/>
        <v>0</v>
      </c>
      <c r="H29" s="66">
        <f t="shared" si="75"/>
        <v>0</v>
      </c>
      <c r="I29" s="66">
        <f t="shared" si="75"/>
        <v>0</v>
      </c>
      <c r="J29" s="66">
        <f t="shared" si="75"/>
        <v>0</v>
      </c>
      <c r="K29" s="66">
        <f t="shared" si="75"/>
        <v>0</v>
      </c>
      <c r="L29" s="66">
        <f t="shared" si="75"/>
        <v>0</v>
      </c>
      <c r="M29" s="66">
        <f t="shared" si="75"/>
        <v>0</v>
      </c>
      <c r="N29" s="66">
        <f t="shared" si="75"/>
        <v>0</v>
      </c>
      <c r="O29" s="66">
        <f>IF(O$2&gt;=$B$18,$E29,0)</f>
        <v>0</v>
      </c>
      <c r="P29" s="66">
        <f>IF(P$2&gt;=$B$18,$E29,0)</f>
        <v>0</v>
      </c>
      <c r="Q29" s="66">
        <v>3700</v>
      </c>
      <c r="R29" s="75">
        <f t="shared" si="41"/>
        <v>3700</v>
      </c>
      <c r="S29" s="66">
        <f>IF(S$2&gt;=$B$18,$E29,0)</f>
        <v>0</v>
      </c>
      <c r="T29" s="66">
        <v>3700</v>
      </c>
      <c r="U29" s="66">
        <v>0</v>
      </c>
      <c r="V29" s="66">
        <v>0</v>
      </c>
      <c r="W29" s="66">
        <v>0</v>
      </c>
      <c r="X29" s="66">
        <f t="shared" si="74"/>
        <v>0</v>
      </c>
      <c r="Y29" s="66">
        <f t="shared" si="74"/>
        <v>0</v>
      </c>
      <c r="Z29" s="66">
        <f t="shared" si="74"/>
        <v>0</v>
      </c>
      <c r="AA29" s="66">
        <f t="shared" si="74"/>
        <v>0</v>
      </c>
      <c r="AB29" s="66">
        <f t="shared" si="74"/>
        <v>0</v>
      </c>
      <c r="AC29" s="66">
        <f t="shared" si="74"/>
        <v>0</v>
      </c>
      <c r="AD29" s="66">
        <f t="shared" si="74"/>
        <v>0</v>
      </c>
      <c r="AE29" s="75">
        <f t="shared" si="43"/>
        <v>3700</v>
      </c>
      <c r="AF29" s="66">
        <f t="shared" si="66"/>
        <v>0</v>
      </c>
      <c r="AG29" s="66">
        <f t="shared" si="66"/>
        <v>0</v>
      </c>
      <c r="AH29" s="66">
        <f t="shared" si="66"/>
        <v>0</v>
      </c>
      <c r="AI29" s="66">
        <f t="shared" si="66"/>
        <v>0</v>
      </c>
      <c r="AJ29" s="66">
        <f t="shared" si="66"/>
        <v>0</v>
      </c>
      <c r="AK29" s="66">
        <f t="shared" si="66"/>
        <v>0</v>
      </c>
      <c r="AL29" s="66">
        <f t="shared" si="66"/>
        <v>0</v>
      </c>
      <c r="AM29" s="66">
        <f t="shared" si="66"/>
        <v>0</v>
      </c>
      <c r="AN29" s="66">
        <f t="shared" si="66"/>
        <v>0</v>
      </c>
      <c r="AO29" s="66">
        <f t="shared" si="66"/>
        <v>0</v>
      </c>
      <c r="AP29" s="66">
        <f t="shared" si="66"/>
        <v>0</v>
      </c>
      <c r="AQ29" s="66">
        <f t="shared" si="66"/>
        <v>0</v>
      </c>
      <c r="AR29" s="75">
        <f t="shared" si="45"/>
        <v>0</v>
      </c>
      <c r="AS29" s="66">
        <f t="shared" si="67"/>
        <v>0</v>
      </c>
      <c r="AT29" s="66">
        <f t="shared" si="67"/>
        <v>0</v>
      </c>
      <c r="AU29" s="66">
        <f t="shared" si="67"/>
        <v>0</v>
      </c>
      <c r="AV29" s="66">
        <f t="shared" si="67"/>
        <v>0</v>
      </c>
      <c r="AW29" s="66">
        <f t="shared" si="67"/>
        <v>0</v>
      </c>
      <c r="AX29" s="66">
        <f t="shared" si="67"/>
        <v>0</v>
      </c>
      <c r="AY29" s="66">
        <f t="shared" si="67"/>
        <v>0</v>
      </c>
      <c r="AZ29" s="66">
        <f t="shared" si="67"/>
        <v>0</v>
      </c>
      <c r="BA29" s="66">
        <f t="shared" si="67"/>
        <v>0</v>
      </c>
      <c r="BB29" s="66">
        <f t="shared" si="67"/>
        <v>0</v>
      </c>
      <c r="BC29" s="66">
        <f t="shared" si="67"/>
        <v>0</v>
      </c>
      <c r="BD29" s="66">
        <f t="shared" si="67"/>
        <v>0</v>
      </c>
      <c r="BE29" s="75">
        <f t="shared" si="47"/>
        <v>0</v>
      </c>
      <c r="BF29" s="66">
        <f t="shared" si="68"/>
        <v>0</v>
      </c>
      <c r="BG29" s="66">
        <f t="shared" si="68"/>
        <v>0</v>
      </c>
      <c r="BH29" s="66">
        <f t="shared" si="68"/>
        <v>0</v>
      </c>
      <c r="BI29" s="66">
        <f t="shared" si="68"/>
        <v>0</v>
      </c>
      <c r="BJ29" s="66">
        <f t="shared" si="68"/>
        <v>0</v>
      </c>
      <c r="BK29" s="66">
        <f t="shared" si="68"/>
        <v>0</v>
      </c>
      <c r="BL29" s="66">
        <f t="shared" si="68"/>
        <v>0</v>
      </c>
      <c r="BM29" s="66">
        <f t="shared" si="68"/>
        <v>0</v>
      </c>
      <c r="BN29" s="66">
        <f t="shared" si="68"/>
        <v>0</v>
      </c>
      <c r="BO29" s="66">
        <f t="shared" si="68"/>
        <v>0</v>
      </c>
      <c r="BP29" s="66">
        <f t="shared" si="68"/>
        <v>0</v>
      </c>
      <c r="BQ29" s="66">
        <f t="shared" si="68"/>
        <v>0</v>
      </c>
      <c r="BR29" s="75">
        <f t="shared" si="49"/>
        <v>0</v>
      </c>
      <c r="BS29" s="66">
        <f t="shared" si="69"/>
        <v>0</v>
      </c>
      <c r="BT29" s="66">
        <f t="shared" si="69"/>
        <v>0</v>
      </c>
      <c r="BU29" s="66">
        <f t="shared" si="69"/>
        <v>0</v>
      </c>
      <c r="BV29" s="66">
        <f t="shared" si="69"/>
        <v>0</v>
      </c>
      <c r="BW29" s="66">
        <f t="shared" si="69"/>
        <v>0</v>
      </c>
      <c r="BX29" s="66">
        <f t="shared" si="69"/>
        <v>0</v>
      </c>
      <c r="BY29" s="66">
        <f t="shared" si="69"/>
        <v>0</v>
      </c>
      <c r="BZ29" s="66">
        <f t="shared" si="69"/>
        <v>0</v>
      </c>
      <c r="CA29" s="66">
        <f t="shared" si="69"/>
        <v>0</v>
      </c>
      <c r="CB29" s="66">
        <f t="shared" si="69"/>
        <v>0</v>
      </c>
      <c r="CC29" s="66">
        <f t="shared" si="69"/>
        <v>0</v>
      </c>
      <c r="CD29" s="66">
        <f t="shared" si="69"/>
        <v>0</v>
      </c>
      <c r="CE29" s="75">
        <f t="shared" si="51"/>
        <v>0</v>
      </c>
      <c r="CF29" s="66">
        <f t="shared" si="70"/>
        <v>0</v>
      </c>
      <c r="CG29" s="66">
        <f t="shared" si="70"/>
        <v>0</v>
      </c>
      <c r="CH29" s="66">
        <f t="shared" si="70"/>
        <v>0</v>
      </c>
      <c r="CI29" s="66">
        <f t="shared" si="70"/>
        <v>0</v>
      </c>
      <c r="CJ29" s="66">
        <f t="shared" si="70"/>
        <v>0</v>
      </c>
      <c r="CK29" s="66">
        <f t="shared" si="70"/>
        <v>0</v>
      </c>
      <c r="CL29" s="66">
        <f t="shared" si="70"/>
        <v>0</v>
      </c>
      <c r="CM29" s="66">
        <f t="shared" si="70"/>
        <v>0</v>
      </c>
      <c r="CN29" s="66">
        <f t="shared" si="70"/>
        <v>0</v>
      </c>
      <c r="CO29" s="66">
        <f t="shared" si="70"/>
        <v>0</v>
      </c>
      <c r="CP29" s="66">
        <f t="shared" si="70"/>
        <v>0</v>
      </c>
      <c r="CQ29" s="66">
        <f t="shared" si="70"/>
        <v>0</v>
      </c>
      <c r="CR29" s="75">
        <f t="shared" si="53"/>
        <v>0</v>
      </c>
      <c r="CS29" s="66">
        <f t="shared" si="71"/>
        <v>0</v>
      </c>
      <c r="CT29" s="66">
        <f t="shared" si="71"/>
        <v>0</v>
      </c>
      <c r="CU29" s="66">
        <f t="shared" si="71"/>
        <v>0</v>
      </c>
      <c r="CV29" s="66">
        <f t="shared" si="71"/>
        <v>0</v>
      </c>
      <c r="CW29" s="66">
        <f t="shared" si="71"/>
        <v>0</v>
      </c>
      <c r="CX29" s="66">
        <f t="shared" si="71"/>
        <v>0</v>
      </c>
      <c r="CY29" s="66">
        <f t="shared" si="71"/>
        <v>0</v>
      </c>
      <c r="CZ29" s="66">
        <f t="shared" si="71"/>
        <v>0</v>
      </c>
      <c r="DA29" s="66">
        <f t="shared" si="71"/>
        <v>0</v>
      </c>
      <c r="DB29" s="66">
        <f t="shared" si="71"/>
        <v>0</v>
      </c>
      <c r="DC29" s="66">
        <f t="shared" si="71"/>
        <v>0</v>
      </c>
      <c r="DD29" s="66">
        <f t="shared" si="71"/>
        <v>0</v>
      </c>
      <c r="DE29" s="75">
        <f t="shared" si="55"/>
        <v>0</v>
      </c>
      <c r="DF29" s="66">
        <f t="shared" si="72"/>
        <v>0</v>
      </c>
      <c r="DG29" s="66">
        <f t="shared" si="72"/>
        <v>0</v>
      </c>
      <c r="DH29" s="66">
        <f t="shared" si="72"/>
        <v>0</v>
      </c>
      <c r="DI29" s="66">
        <f t="shared" si="72"/>
        <v>0</v>
      </c>
      <c r="DJ29" s="66">
        <f t="shared" si="72"/>
        <v>0</v>
      </c>
      <c r="DK29" s="66">
        <f t="shared" si="72"/>
        <v>0</v>
      </c>
      <c r="DL29" s="66">
        <f t="shared" si="72"/>
        <v>0</v>
      </c>
      <c r="DM29" s="66">
        <f t="shared" si="72"/>
        <v>0</v>
      </c>
      <c r="DN29" s="66">
        <f t="shared" si="72"/>
        <v>0</v>
      </c>
      <c r="DO29" s="66">
        <f t="shared" si="72"/>
        <v>0</v>
      </c>
      <c r="DP29" s="66">
        <f t="shared" si="72"/>
        <v>0</v>
      </c>
      <c r="DQ29" s="66">
        <f t="shared" si="72"/>
        <v>0</v>
      </c>
      <c r="DR29" s="75">
        <f t="shared" si="57"/>
        <v>0</v>
      </c>
      <c r="DS29" s="66">
        <f t="shared" si="73"/>
        <v>0</v>
      </c>
      <c r="DT29" s="66">
        <f t="shared" si="73"/>
        <v>0</v>
      </c>
      <c r="DU29" s="66">
        <f t="shared" si="73"/>
        <v>0</v>
      </c>
      <c r="DV29" s="66">
        <f t="shared" si="73"/>
        <v>0</v>
      </c>
      <c r="DW29" s="66">
        <f t="shared" si="73"/>
        <v>0</v>
      </c>
      <c r="DX29" s="66">
        <f t="shared" si="73"/>
        <v>0</v>
      </c>
      <c r="DY29" s="66">
        <f t="shared" si="73"/>
        <v>0</v>
      </c>
      <c r="DZ29" s="66">
        <f t="shared" si="73"/>
        <v>0</v>
      </c>
      <c r="EA29" s="66">
        <f t="shared" si="73"/>
        <v>0</v>
      </c>
      <c r="EB29" s="66">
        <f t="shared" si="73"/>
        <v>0</v>
      </c>
      <c r="EC29" s="66">
        <f t="shared" si="73"/>
        <v>0</v>
      </c>
      <c r="ED29" s="66">
        <f t="shared" si="73"/>
        <v>0</v>
      </c>
      <c r="EE29" s="76">
        <f t="shared" si="59"/>
        <v>0</v>
      </c>
    </row>
    <row r="30" spans="1:135" x14ac:dyDescent="0.2">
      <c r="D30" s="21" t="s">
        <v>82</v>
      </c>
      <c r="E30" s="78"/>
      <c r="F30" s="66">
        <f t="shared" si="75"/>
        <v>0</v>
      </c>
      <c r="G30" s="66">
        <f t="shared" si="75"/>
        <v>0</v>
      </c>
      <c r="H30" s="66">
        <f t="shared" si="75"/>
        <v>0</v>
      </c>
      <c r="I30" s="66">
        <f t="shared" si="75"/>
        <v>0</v>
      </c>
      <c r="J30" s="66">
        <f t="shared" si="75"/>
        <v>0</v>
      </c>
      <c r="K30" s="66">
        <f t="shared" si="75"/>
        <v>0</v>
      </c>
      <c r="L30" s="66">
        <f t="shared" si="75"/>
        <v>0</v>
      </c>
      <c r="M30" s="66">
        <f t="shared" si="75"/>
        <v>0</v>
      </c>
      <c r="N30" s="66">
        <f t="shared" si="75"/>
        <v>0</v>
      </c>
      <c r="O30" s="66">
        <f>IF(O$2&gt;=$B$18,$E30,0)</f>
        <v>0</v>
      </c>
      <c r="P30" s="66">
        <f>IF(P$2&gt;=$B$18,$E30,0)</f>
        <v>0</v>
      </c>
      <c r="Q30" s="66">
        <v>1000</v>
      </c>
      <c r="R30" s="75">
        <f t="shared" si="41"/>
        <v>1000</v>
      </c>
      <c r="S30" s="66">
        <v>0</v>
      </c>
      <c r="T30" s="66"/>
      <c r="U30" s="66">
        <v>1000</v>
      </c>
      <c r="V30" s="66">
        <f>IF(V$2&gt;=$B$18,$E30,0)</f>
        <v>0</v>
      </c>
      <c r="W30" s="66">
        <f>IF(W$2&gt;=$B$18,$E30,0)</f>
        <v>0</v>
      </c>
      <c r="X30" s="66">
        <f t="shared" si="74"/>
        <v>0</v>
      </c>
      <c r="Y30" s="66">
        <f t="shared" si="74"/>
        <v>0</v>
      </c>
      <c r="Z30" s="66">
        <f t="shared" si="74"/>
        <v>0</v>
      </c>
      <c r="AA30" s="66">
        <f t="shared" si="74"/>
        <v>0</v>
      </c>
      <c r="AB30" s="66">
        <f t="shared" si="74"/>
        <v>0</v>
      </c>
      <c r="AC30" s="66">
        <f t="shared" si="74"/>
        <v>0</v>
      </c>
      <c r="AD30" s="66">
        <f t="shared" si="74"/>
        <v>0</v>
      </c>
      <c r="AE30" s="75">
        <f t="shared" si="43"/>
        <v>1000</v>
      </c>
      <c r="AF30" s="66">
        <f t="shared" si="66"/>
        <v>0</v>
      </c>
      <c r="AG30" s="66">
        <f t="shared" si="66"/>
        <v>0</v>
      </c>
      <c r="AH30" s="66">
        <f t="shared" si="66"/>
        <v>0</v>
      </c>
      <c r="AI30" s="66">
        <f t="shared" si="66"/>
        <v>0</v>
      </c>
      <c r="AJ30" s="66">
        <f t="shared" si="66"/>
        <v>0</v>
      </c>
      <c r="AK30" s="66">
        <f t="shared" si="66"/>
        <v>0</v>
      </c>
      <c r="AL30" s="66">
        <f t="shared" si="66"/>
        <v>0</v>
      </c>
      <c r="AM30" s="66">
        <f t="shared" si="66"/>
        <v>0</v>
      </c>
      <c r="AN30" s="66">
        <f t="shared" si="66"/>
        <v>0</v>
      </c>
      <c r="AO30" s="66">
        <f t="shared" si="66"/>
        <v>0</v>
      </c>
      <c r="AP30" s="66">
        <f t="shared" si="66"/>
        <v>0</v>
      </c>
      <c r="AQ30" s="66">
        <f t="shared" si="66"/>
        <v>0</v>
      </c>
      <c r="AR30" s="75">
        <f t="shared" si="45"/>
        <v>0</v>
      </c>
      <c r="AS30" s="66">
        <f t="shared" si="67"/>
        <v>0</v>
      </c>
      <c r="AT30" s="66">
        <f t="shared" si="67"/>
        <v>0</v>
      </c>
      <c r="AU30" s="66">
        <f t="shared" si="67"/>
        <v>0</v>
      </c>
      <c r="AV30" s="66">
        <f t="shared" si="67"/>
        <v>0</v>
      </c>
      <c r="AW30" s="66">
        <f t="shared" si="67"/>
        <v>0</v>
      </c>
      <c r="AX30" s="66">
        <f t="shared" si="67"/>
        <v>0</v>
      </c>
      <c r="AY30" s="66">
        <f t="shared" si="67"/>
        <v>0</v>
      </c>
      <c r="AZ30" s="66">
        <f t="shared" si="67"/>
        <v>0</v>
      </c>
      <c r="BA30" s="66">
        <f t="shared" si="67"/>
        <v>0</v>
      </c>
      <c r="BB30" s="66">
        <f t="shared" si="67"/>
        <v>0</v>
      </c>
      <c r="BC30" s="66">
        <f t="shared" si="67"/>
        <v>0</v>
      </c>
      <c r="BD30" s="66">
        <f t="shared" si="67"/>
        <v>0</v>
      </c>
      <c r="BE30" s="75">
        <f t="shared" si="47"/>
        <v>0</v>
      </c>
      <c r="BF30" s="66">
        <f t="shared" si="68"/>
        <v>0</v>
      </c>
      <c r="BG30" s="66">
        <f t="shared" si="68"/>
        <v>0</v>
      </c>
      <c r="BH30" s="66">
        <f t="shared" si="68"/>
        <v>0</v>
      </c>
      <c r="BI30" s="66">
        <f t="shared" si="68"/>
        <v>0</v>
      </c>
      <c r="BJ30" s="66">
        <f t="shared" si="68"/>
        <v>0</v>
      </c>
      <c r="BK30" s="66">
        <f t="shared" si="68"/>
        <v>0</v>
      </c>
      <c r="BL30" s="66">
        <f t="shared" si="68"/>
        <v>0</v>
      </c>
      <c r="BM30" s="66">
        <f t="shared" si="68"/>
        <v>0</v>
      </c>
      <c r="BN30" s="66">
        <f t="shared" si="68"/>
        <v>0</v>
      </c>
      <c r="BO30" s="66">
        <f t="shared" si="68"/>
        <v>0</v>
      </c>
      <c r="BP30" s="66">
        <f t="shared" si="68"/>
        <v>0</v>
      </c>
      <c r="BQ30" s="66">
        <f t="shared" si="68"/>
        <v>0</v>
      </c>
      <c r="BR30" s="75">
        <f t="shared" si="49"/>
        <v>0</v>
      </c>
      <c r="BS30" s="66">
        <f t="shared" si="69"/>
        <v>0</v>
      </c>
      <c r="BT30" s="66">
        <f t="shared" si="69"/>
        <v>0</v>
      </c>
      <c r="BU30" s="66">
        <f t="shared" si="69"/>
        <v>0</v>
      </c>
      <c r="BV30" s="66">
        <f t="shared" si="69"/>
        <v>0</v>
      </c>
      <c r="BW30" s="66">
        <f t="shared" si="69"/>
        <v>0</v>
      </c>
      <c r="BX30" s="66">
        <f t="shared" si="69"/>
        <v>0</v>
      </c>
      <c r="BY30" s="66">
        <f t="shared" si="69"/>
        <v>0</v>
      </c>
      <c r="BZ30" s="66">
        <f t="shared" si="69"/>
        <v>0</v>
      </c>
      <c r="CA30" s="66">
        <f t="shared" si="69"/>
        <v>0</v>
      </c>
      <c r="CB30" s="66">
        <f t="shared" si="69"/>
        <v>0</v>
      </c>
      <c r="CC30" s="66">
        <f t="shared" si="69"/>
        <v>0</v>
      </c>
      <c r="CD30" s="66">
        <f t="shared" si="69"/>
        <v>0</v>
      </c>
      <c r="CE30" s="75">
        <f t="shared" si="51"/>
        <v>0</v>
      </c>
      <c r="CF30" s="66">
        <f t="shared" si="70"/>
        <v>0</v>
      </c>
      <c r="CG30" s="66">
        <f t="shared" si="70"/>
        <v>0</v>
      </c>
      <c r="CH30" s="66">
        <f t="shared" si="70"/>
        <v>0</v>
      </c>
      <c r="CI30" s="66">
        <f t="shared" si="70"/>
        <v>0</v>
      </c>
      <c r="CJ30" s="66">
        <f t="shared" si="70"/>
        <v>0</v>
      </c>
      <c r="CK30" s="66">
        <f t="shared" si="70"/>
        <v>0</v>
      </c>
      <c r="CL30" s="66">
        <f t="shared" si="70"/>
        <v>0</v>
      </c>
      <c r="CM30" s="66">
        <f t="shared" si="70"/>
        <v>0</v>
      </c>
      <c r="CN30" s="66">
        <f t="shared" si="70"/>
        <v>0</v>
      </c>
      <c r="CO30" s="66">
        <f t="shared" si="70"/>
        <v>0</v>
      </c>
      <c r="CP30" s="66">
        <f t="shared" si="70"/>
        <v>0</v>
      </c>
      <c r="CQ30" s="66">
        <f t="shared" si="70"/>
        <v>0</v>
      </c>
      <c r="CR30" s="75">
        <f t="shared" si="53"/>
        <v>0</v>
      </c>
      <c r="CS30" s="66">
        <f t="shared" si="71"/>
        <v>0</v>
      </c>
      <c r="CT30" s="66">
        <f t="shared" si="71"/>
        <v>0</v>
      </c>
      <c r="CU30" s="66">
        <f t="shared" si="71"/>
        <v>0</v>
      </c>
      <c r="CV30" s="66">
        <f t="shared" si="71"/>
        <v>0</v>
      </c>
      <c r="CW30" s="66">
        <f t="shared" si="71"/>
        <v>0</v>
      </c>
      <c r="CX30" s="66">
        <f t="shared" si="71"/>
        <v>0</v>
      </c>
      <c r="CY30" s="66">
        <f t="shared" si="71"/>
        <v>0</v>
      </c>
      <c r="CZ30" s="66">
        <f t="shared" si="71"/>
        <v>0</v>
      </c>
      <c r="DA30" s="66">
        <f t="shared" si="71"/>
        <v>0</v>
      </c>
      <c r="DB30" s="66">
        <f t="shared" si="71"/>
        <v>0</v>
      </c>
      <c r="DC30" s="66">
        <f t="shared" si="71"/>
        <v>0</v>
      </c>
      <c r="DD30" s="66">
        <f t="shared" si="71"/>
        <v>0</v>
      </c>
      <c r="DE30" s="75">
        <f t="shared" si="55"/>
        <v>0</v>
      </c>
      <c r="DF30" s="66">
        <f t="shared" si="72"/>
        <v>0</v>
      </c>
      <c r="DG30" s="66">
        <f t="shared" si="72"/>
        <v>0</v>
      </c>
      <c r="DH30" s="66">
        <f t="shared" si="72"/>
        <v>0</v>
      </c>
      <c r="DI30" s="66">
        <f t="shared" si="72"/>
        <v>0</v>
      </c>
      <c r="DJ30" s="66">
        <f t="shared" si="72"/>
        <v>0</v>
      </c>
      <c r="DK30" s="66">
        <f t="shared" si="72"/>
        <v>0</v>
      </c>
      <c r="DL30" s="66">
        <f t="shared" si="72"/>
        <v>0</v>
      </c>
      <c r="DM30" s="66">
        <f t="shared" si="72"/>
        <v>0</v>
      </c>
      <c r="DN30" s="66">
        <f t="shared" si="72"/>
        <v>0</v>
      </c>
      <c r="DO30" s="66">
        <f t="shared" si="72"/>
        <v>0</v>
      </c>
      <c r="DP30" s="66">
        <f t="shared" si="72"/>
        <v>0</v>
      </c>
      <c r="DQ30" s="66">
        <f t="shared" si="72"/>
        <v>0</v>
      </c>
      <c r="DR30" s="75">
        <f t="shared" si="57"/>
        <v>0</v>
      </c>
      <c r="DS30" s="66">
        <f t="shared" si="73"/>
        <v>0</v>
      </c>
      <c r="DT30" s="66">
        <f t="shared" si="73"/>
        <v>0</v>
      </c>
      <c r="DU30" s="66">
        <f t="shared" si="73"/>
        <v>0</v>
      </c>
      <c r="DV30" s="66">
        <f t="shared" si="73"/>
        <v>0</v>
      </c>
      <c r="DW30" s="66">
        <f t="shared" si="73"/>
        <v>0</v>
      </c>
      <c r="DX30" s="66">
        <f t="shared" si="73"/>
        <v>0</v>
      </c>
      <c r="DY30" s="66">
        <f t="shared" si="73"/>
        <v>0</v>
      </c>
      <c r="DZ30" s="66">
        <f t="shared" si="73"/>
        <v>0</v>
      </c>
      <c r="EA30" s="66">
        <f t="shared" si="73"/>
        <v>0</v>
      </c>
      <c r="EB30" s="66">
        <f t="shared" si="73"/>
        <v>0</v>
      </c>
      <c r="EC30" s="66">
        <f t="shared" si="73"/>
        <v>0</v>
      </c>
      <c r="ED30" s="66">
        <f t="shared" si="73"/>
        <v>0</v>
      </c>
      <c r="EE30" s="76">
        <f t="shared" si="59"/>
        <v>0</v>
      </c>
    </row>
    <row r="31" spans="1:135" x14ac:dyDescent="0.2">
      <c r="D31" s="21" t="s">
        <v>83</v>
      </c>
      <c r="E31" s="78"/>
      <c r="F31" s="66">
        <f t="shared" si="75"/>
        <v>0</v>
      </c>
      <c r="G31" s="66">
        <f t="shared" si="75"/>
        <v>0</v>
      </c>
      <c r="H31" s="66">
        <f t="shared" si="75"/>
        <v>0</v>
      </c>
      <c r="I31" s="66">
        <f t="shared" si="75"/>
        <v>0</v>
      </c>
      <c r="J31" s="66">
        <f t="shared" si="75"/>
        <v>0</v>
      </c>
      <c r="K31" s="66">
        <f t="shared" si="75"/>
        <v>0</v>
      </c>
      <c r="L31" s="66">
        <f t="shared" si="75"/>
        <v>0</v>
      </c>
      <c r="M31" s="66">
        <f t="shared" si="75"/>
        <v>0</v>
      </c>
      <c r="N31" s="66">
        <f t="shared" si="75"/>
        <v>0</v>
      </c>
      <c r="O31" s="66">
        <f>IF(O$2&gt;=$B$18,$E31,0)</f>
        <v>0</v>
      </c>
      <c r="P31" s="66">
        <v>800</v>
      </c>
      <c r="Q31" s="66">
        <v>625</v>
      </c>
      <c r="R31" s="75">
        <f t="shared" si="41"/>
        <v>1425</v>
      </c>
      <c r="S31" s="66">
        <v>625</v>
      </c>
      <c r="T31" s="66">
        <v>625</v>
      </c>
      <c r="U31" s="66">
        <v>625</v>
      </c>
      <c r="V31" s="66">
        <v>625</v>
      </c>
      <c r="W31" s="66">
        <v>275</v>
      </c>
      <c r="X31" s="66">
        <f t="shared" si="74"/>
        <v>0</v>
      </c>
      <c r="Y31" s="66">
        <f t="shared" si="74"/>
        <v>0</v>
      </c>
      <c r="Z31" s="66">
        <f t="shared" si="74"/>
        <v>0</v>
      </c>
      <c r="AA31" s="66">
        <f t="shared" si="74"/>
        <v>0</v>
      </c>
      <c r="AB31" s="66">
        <f t="shared" si="74"/>
        <v>0</v>
      </c>
      <c r="AC31" s="66">
        <f t="shared" si="74"/>
        <v>0</v>
      </c>
      <c r="AD31" s="66">
        <f t="shared" si="74"/>
        <v>0</v>
      </c>
      <c r="AE31" s="75">
        <f t="shared" si="43"/>
        <v>2775</v>
      </c>
      <c r="AF31" s="66">
        <f t="shared" si="66"/>
        <v>0</v>
      </c>
      <c r="AG31" s="66">
        <f t="shared" si="66"/>
        <v>0</v>
      </c>
      <c r="AH31" s="66">
        <f t="shared" si="66"/>
        <v>0</v>
      </c>
      <c r="AI31" s="66">
        <f t="shared" si="66"/>
        <v>0</v>
      </c>
      <c r="AJ31" s="66">
        <f t="shared" si="66"/>
        <v>0</v>
      </c>
      <c r="AK31" s="66">
        <f t="shared" si="66"/>
        <v>0</v>
      </c>
      <c r="AL31" s="66">
        <f t="shared" si="66"/>
        <v>0</v>
      </c>
      <c r="AM31" s="66">
        <f t="shared" si="66"/>
        <v>0</v>
      </c>
      <c r="AN31" s="66">
        <f t="shared" si="66"/>
        <v>0</v>
      </c>
      <c r="AO31" s="66">
        <f t="shared" si="66"/>
        <v>0</v>
      </c>
      <c r="AP31" s="66">
        <f t="shared" si="66"/>
        <v>0</v>
      </c>
      <c r="AQ31" s="66">
        <f t="shared" si="66"/>
        <v>0</v>
      </c>
      <c r="AR31" s="75">
        <f t="shared" si="45"/>
        <v>0</v>
      </c>
      <c r="AS31" s="66">
        <f t="shared" si="67"/>
        <v>0</v>
      </c>
      <c r="AT31" s="66">
        <f t="shared" si="67"/>
        <v>0</v>
      </c>
      <c r="AU31" s="66">
        <f t="shared" si="67"/>
        <v>0</v>
      </c>
      <c r="AV31" s="66">
        <f t="shared" si="67"/>
        <v>0</v>
      </c>
      <c r="AW31" s="66">
        <f t="shared" si="67"/>
        <v>0</v>
      </c>
      <c r="AX31" s="66">
        <f t="shared" si="67"/>
        <v>0</v>
      </c>
      <c r="AY31" s="66">
        <f t="shared" si="67"/>
        <v>0</v>
      </c>
      <c r="AZ31" s="66">
        <f t="shared" si="67"/>
        <v>0</v>
      </c>
      <c r="BA31" s="66">
        <f t="shared" si="67"/>
        <v>0</v>
      </c>
      <c r="BB31" s="66">
        <f t="shared" si="67"/>
        <v>0</v>
      </c>
      <c r="BC31" s="66">
        <f t="shared" si="67"/>
        <v>0</v>
      </c>
      <c r="BD31" s="66">
        <f t="shared" si="67"/>
        <v>0</v>
      </c>
      <c r="BE31" s="75">
        <f t="shared" si="47"/>
        <v>0</v>
      </c>
      <c r="BF31" s="66">
        <f t="shared" si="68"/>
        <v>0</v>
      </c>
      <c r="BG31" s="66">
        <f t="shared" si="68"/>
        <v>0</v>
      </c>
      <c r="BH31" s="66">
        <f t="shared" si="68"/>
        <v>0</v>
      </c>
      <c r="BI31" s="66">
        <f t="shared" si="68"/>
        <v>0</v>
      </c>
      <c r="BJ31" s="66">
        <f t="shared" si="68"/>
        <v>0</v>
      </c>
      <c r="BK31" s="66">
        <f t="shared" si="68"/>
        <v>0</v>
      </c>
      <c r="BL31" s="66">
        <f t="shared" si="68"/>
        <v>0</v>
      </c>
      <c r="BM31" s="66">
        <f t="shared" si="68"/>
        <v>0</v>
      </c>
      <c r="BN31" s="66">
        <f t="shared" si="68"/>
        <v>0</v>
      </c>
      <c r="BO31" s="66">
        <f t="shared" si="68"/>
        <v>0</v>
      </c>
      <c r="BP31" s="66">
        <f t="shared" si="68"/>
        <v>0</v>
      </c>
      <c r="BQ31" s="66">
        <f t="shared" si="68"/>
        <v>0</v>
      </c>
      <c r="BR31" s="75">
        <f t="shared" si="49"/>
        <v>0</v>
      </c>
      <c r="BS31" s="66">
        <f t="shared" si="69"/>
        <v>0</v>
      </c>
      <c r="BT31" s="66">
        <f t="shared" si="69"/>
        <v>0</v>
      </c>
      <c r="BU31" s="66">
        <f t="shared" si="69"/>
        <v>0</v>
      </c>
      <c r="BV31" s="66">
        <f t="shared" si="69"/>
        <v>0</v>
      </c>
      <c r="BW31" s="66">
        <f t="shared" si="69"/>
        <v>0</v>
      </c>
      <c r="BX31" s="66">
        <f t="shared" si="69"/>
        <v>0</v>
      </c>
      <c r="BY31" s="66">
        <f t="shared" si="69"/>
        <v>0</v>
      </c>
      <c r="BZ31" s="66">
        <f t="shared" si="69"/>
        <v>0</v>
      </c>
      <c r="CA31" s="66">
        <f t="shared" si="69"/>
        <v>0</v>
      </c>
      <c r="CB31" s="66">
        <f t="shared" si="69"/>
        <v>0</v>
      </c>
      <c r="CC31" s="66">
        <f t="shared" si="69"/>
        <v>0</v>
      </c>
      <c r="CD31" s="66">
        <f t="shared" si="69"/>
        <v>0</v>
      </c>
      <c r="CE31" s="75">
        <f t="shared" si="51"/>
        <v>0</v>
      </c>
      <c r="CF31" s="66">
        <f t="shared" si="70"/>
        <v>0</v>
      </c>
      <c r="CG31" s="66">
        <f t="shared" si="70"/>
        <v>0</v>
      </c>
      <c r="CH31" s="66">
        <f t="shared" si="70"/>
        <v>0</v>
      </c>
      <c r="CI31" s="66">
        <f t="shared" si="70"/>
        <v>0</v>
      </c>
      <c r="CJ31" s="66">
        <f t="shared" si="70"/>
        <v>0</v>
      </c>
      <c r="CK31" s="66">
        <f t="shared" si="70"/>
        <v>0</v>
      </c>
      <c r="CL31" s="66">
        <f t="shared" si="70"/>
        <v>0</v>
      </c>
      <c r="CM31" s="66">
        <f t="shared" si="70"/>
        <v>0</v>
      </c>
      <c r="CN31" s="66">
        <f t="shared" si="70"/>
        <v>0</v>
      </c>
      <c r="CO31" s="66">
        <f t="shared" si="70"/>
        <v>0</v>
      </c>
      <c r="CP31" s="66">
        <f t="shared" si="70"/>
        <v>0</v>
      </c>
      <c r="CQ31" s="66">
        <f t="shared" si="70"/>
        <v>0</v>
      </c>
      <c r="CR31" s="75">
        <f t="shared" si="53"/>
        <v>0</v>
      </c>
      <c r="CS31" s="66">
        <f t="shared" si="71"/>
        <v>0</v>
      </c>
      <c r="CT31" s="66">
        <f t="shared" si="71"/>
        <v>0</v>
      </c>
      <c r="CU31" s="66">
        <f t="shared" si="71"/>
        <v>0</v>
      </c>
      <c r="CV31" s="66">
        <f t="shared" si="71"/>
        <v>0</v>
      </c>
      <c r="CW31" s="66">
        <f t="shared" si="71"/>
        <v>0</v>
      </c>
      <c r="CX31" s="66">
        <f t="shared" si="71"/>
        <v>0</v>
      </c>
      <c r="CY31" s="66">
        <f t="shared" si="71"/>
        <v>0</v>
      </c>
      <c r="CZ31" s="66">
        <f t="shared" si="71"/>
        <v>0</v>
      </c>
      <c r="DA31" s="66">
        <f t="shared" si="71"/>
        <v>0</v>
      </c>
      <c r="DB31" s="66">
        <f t="shared" si="71"/>
        <v>0</v>
      </c>
      <c r="DC31" s="66">
        <f t="shared" si="71"/>
        <v>0</v>
      </c>
      <c r="DD31" s="66">
        <f t="shared" si="71"/>
        <v>0</v>
      </c>
      <c r="DE31" s="75">
        <f t="shared" si="55"/>
        <v>0</v>
      </c>
      <c r="DF31" s="66">
        <f t="shared" si="72"/>
        <v>0</v>
      </c>
      <c r="DG31" s="66">
        <f t="shared" si="72"/>
        <v>0</v>
      </c>
      <c r="DH31" s="66">
        <f t="shared" si="72"/>
        <v>0</v>
      </c>
      <c r="DI31" s="66">
        <f t="shared" si="72"/>
        <v>0</v>
      </c>
      <c r="DJ31" s="66">
        <f t="shared" si="72"/>
        <v>0</v>
      </c>
      <c r="DK31" s="66">
        <f t="shared" si="72"/>
        <v>0</v>
      </c>
      <c r="DL31" s="66">
        <f t="shared" si="72"/>
        <v>0</v>
      </c>
      <c r="DM31" s="66">
        <f t="shared" si="72"/>
        <v>0</v>
      </c>
      <c r="DN31" s="66">
        <f t="shared" si="72"/>
        <v>0</v>
      </c>
      <c r="DO31" s="66">
        <f t="shared" si="72"/>
        <v>0</v>
      </c>
      <c r="DP31" s="66">
        <f t="shared" si="72"/>
        <v>0</v>
      </c>
      <c r="DQ31" s="66">
        <f t="shared" si="72"/>
        <v>0</v>
      </c>
      <c r="DR31" s="75">
        <f t="shared" si="57"/>
        <v>0</v>
      </c>
      <c r="DS31" s="66">
        <f t="shared" si="73"/>
        <v>0</v>
      </c>
      <c r="DT31" s="66">
        <f t="shared" si="73"/>
        <v>0</v>
      </c>
      <c r="DU31" s="66">
        <f t="shared" si="73"/>
        <v>0</v>
      </c>
      <c r="DV31" s="66">
        <f t="shared" si="73"/>
        <v>0</v>
      </c>
      <c r="DW31" s="66">
        <f t="shared" si="73"/>
        <v>0</v>
      </c>
      <c r="DX31" s="66">
        <f t="shared" si="73"/>
        <v>0</v>
      </c>
      <c r="DY31" s="66">
        <f t="shared" si="73"/>
        <v>0</v>
      </c>
      <c r="DZ31" s="66">
        <f t="shared" si="73"/>
        <v>0</v>
      </c>
      <c r="EA31" s="66">
        <f t="shared" si="73"/>
        <v>0</v>
      </c>
      <c r="EB31" s="66">
        <f t="shared" si="73"/>
        <v>0</v>
      </c>
      <c r="EC31" s="66">
        <f t="shared" si="73"/>
        <v>0</v>
      </c>
      <c r="ED31" s="66">
        <f t="shared" si="73"/>
        <v>0</v>
      </c>
      <c r="EE31" s="76">
        <f t="shared" si="59"/>
        <v>0</v>
      </c>
    </row>
    <row r="32" spans="1:135" x14ac:dyDescent="0.2">
      <c r="D32" s="21" t="s">
        <v>309</v>
      </c>
      <c r="E32" s="78"/>
      <c r="F32" s="66">
        <f t="shared" si="75"/>
        <v>0</v>
      </c>
      <c r="G32" s="66">
        <f t="shared" si="75"/>
        <v>0</v>
      </c>
      <c r="H32" s="66">
        <f t="shared" si="75"/>
        <v>0</v>
      </c>
      <c r="I32" s="66">
        <f t="shared" si="75"/>
        <v>0</v>
      </c>
      <c r="J32" s="66">
        <f t="shared" si="75"/>
        <v>0</v>
      </c>
      <c r="K32" s="66">
        <f t="shared" si="75"/>
        <v>0</v>
      </c>
      <c r="L32" s="66">
        <f t="shared" si="75"/>
        <v>0</v>
      </c>
      <c r="M32" s="66">
        <f t="shared" si="75"/>
        <v>0</v>
      </c>
      <c r="N32" s="66">
        <f t="shared" si="75"/>
        <v>0</v>
      </c>
      <c r="O32" s="66">
        <f>IF(O$2&gt;=$B$18,$E32,0)</f>
        <v>0</v>
      </c>
      <c r="P32" s="66">
        <f>IF(P$2&gt;=$B$18,$E32,0)</f>
        <v>0</v>
      </c>
      <c r="Q32" s="66">
        <f>IF(Q$2&gt;=$B$18,$E32,0)</f>
        <v>0</v>
      </c>
      <c r="R32" s="75">
        <f t="shared" si="41"/>
        <v>0</v>
      </c>
      <c r="S32" s="66">
        <v>0</v>
      </c>
      <c r="T32" s="66">
        <v>6552</v>
      </c>
      <c r="U32" s="66">
        <f t="shared" ref="U32:W33" si="76">IF(U$2&gt;=$B$18,$E32,0)</f>
        <v>0</v>
      </c>
      <c r="V32" s="66">
        <f t="shared" si="76"/>
        <v>0</v>
      </c>
      <c r="W32" s="66">
        <f t="shared" si="76"/>
        <v>0</v>
      </c>
      <c r="X32" s="66">
        <f t="shared" si="74"/>
        <v>0</v>
      </c>
      <c r="Y32" s="66">
        <f t="shared" si="74"/>
        <v>0</v>
      </c>
      <c r="Z32" s="66">
        <f t="shared" si="74"/>
        <v>0</v>
      </c>
      <c r="AA32" s="66">
        <f t="shared" si="74"/>
        <v>0</v>
      </c>
      <c r="AB32" s="66">
        <f t="shared" si="74"/>
        <v>0</v>
      </c>
      <c r="AC32" s="66">
        <f t="shared" si="74"/>
        <v>0</v>
      </c>
      <c r="AD32" s="66">
        <f t="shared" si="74"/>
        <v>0</v>
      </c>
      <c r="AE32" s="75">
        <f t="shared" si="43"/>
        <v>6552</v>
      </c>
      <c r="AF32" s="66">
        <f t="shared" si="66"/>
        <v>0</v>
      </c>
      <c r="AG32" s="66">
        <f t="shared" si="66"/>
        <v>0</v>
      </c>
      <c r="AH32" s="66">
        <f t="shared" si="66"/>
        <v>0</v>
      </c>
      <c r="AI32" s="66">
        <f t="shared" si="66"/>
        <v>0</v>
      </c>
      <c r="AJ32" s="66">
        <f t="shared" si="66"/>
        <v>0</v>
      </c>
      <c r="AK32" s="66">
        <f t="shared" si="66"/>
        <v>0</v>
      </c>
      <c r="AL32" s="66">
        <f t="shared" si="66"/>
        <v>0</v>
      </c>
      <c r="AM32" s="66">
        <f t="shared" si="66"/>
        <v>0</v>
      </c>
      <c r="AN32" s="66">
        <f t="shared" si="66"/>
        <v>0</v>
      </c>
      <c r="AO32" s="66">
        <f t="shared" si="66"/>
        <v>0</v>
      </c>
      <c r="AP32" s="66">
        <f t="shared" si="66"/>
        <v>0</v>
      </c>
      <c r="AQ32" s="66">
        <f t="shared" si="66"/>
        <v>0</v>
      </c>
      <c r="AR32" s="75">
        <f t="shared" si="45"/>
        <v>0</v>
      </c>
      <c r="AS32" s="66">
        <f t="shared" si="67"/>
        <v>0</v>
      </c>
      <c r="AT32" s="66">
        <f t="shared" si="67"/>
        <v>0</v>
      </c>
      <c r="AU32" s="66">
        <f t="shared" si="67"/>
        <v>0</v>
      </c>
      <c r="AV32" s="66">
        <f t="shared" si="67"/>
        <v>0</v>
      </c>
      <c r="AW32" s="66">
        <f t="shared" si="67"/>
        <v>0</v>
      </c>
      <c r="AX32" s="66">
        <f t="shared" si="67"/>
        <v>0</v>
      </c>
      <c r="AY32" s="66">
        <f t="shared" si="67"/>
        <v>0</v>
      </c>
      <c r="AZ32" s="66">
        <f t="shared" si="67"/>
        <v>0</v>
      </c>
      <c r="BA32" s="66">
        <f t="shared" si="67"/>
        <v>0</v>
      </c>
      <c r="BB32" s="66">
        <f t="shared" si="67"/>
        <v>0</v>
      </c>
      <c r="BC32" s="66">
        <f t="shared" si="67"/>
        <v>0</v>
      </c>
      <c r="BD32" s="66">
        <f t="shared" si="67"/>
        <v>0</v>
      </c>
      <c r="BE32" s="75">
        <f t="shared" si="47"/>
        <v>0</v>
      </c>
      <c r="BF32" s="66">
        <f t="shared" si="68"/>
        <v>0</v>
      </c>
      <c r="BG32" s="66">
        <f t="shared" si="68"/>
        <v>0</v>
      </c>
      <c r="BH32" s="66">
        <f t="shared" si="68"/>
        <v>0</v>
      </c>
      <c r="BI32" s="66">
        <f t="shared" si="68"/>
        <v>0</v>
      </c>
      <c r="BJ32" s="66">
        <f t="shared" si="68"/>
        <v>0</v>
      </c>
      <c r="BK32" s="66">
        <f t="shared" si="68"/>
        <v>0</v>
      </c>
      <c r="BL32" s="66">
        <f t="shared" si="68"/>
        <v>0</v>
      </c>
      <c r="BM32" s="66">
        <f t="shared" si="68"/>
        <v>0</v>
      </c>
      <c r="BN32" s="66">
        <f t="shared" si="68"/>
        <v>0</v>
      </c>
      <c r="BO32" s="66">
        <f t="shared" si="68"/>
        <v>0</v>
      </c>
      <c r="BP32" s="66">
        <f t="shared" si="68"/>
        <v>0</v>
      </c>
      <c r="BQ32" s="66">
        <f t="shared" si="68"/>
        <v>0</v>
      </c>
      <c r="BR32" s="75">
        <f t="shared" si="49"/>
        <v>0</v>
      </c>
      <c r="BS32" s="66">
        <f t="shared" si="69"/>
        <v>0</v>
      </c>
      <c r="BT32" s="66">
        <f t="shared" si="69"/>
        <v>0</v>
      </c>
      <c r="BU32" s="66">
        <f t="shared" si="69"/>
        <v>0</v>
      </c>
      <c r="BV32" s="66">
        <f t="shared" si="69"/>
        <v>0</v>
      </c>
      <c r="BW32" s="66">
        <f t="shared" si="69"/>
        <v>0</v>
      </c>
      <c r="BX32" s="66">
        <f t="shared" si="69"/>
        <v>0</v>
      </c>
      <c r="BY32" s="66">
        <f t="shared" si="69"/>
        <v>0</v>
      </c>
      <c r="BZ32" s="66">
        <f t="shared" si="69"/>
        <v>0</v>
      </c>
      <c r="CA32" s="66">
        <f t="shared" si="69"/>
        <v>0</v>
      </c>
      <c r="CB32" s="66">
        <f t="shared" si="69"/>
        <v>0</v>
      </c>
      <c r="CC32" s="66">
        <f t="shared" si="69"/>
        <v>0</v>
      </c>
      <c r="CD32" s="66">
        <f t="shared" si="69"/>
        <v>0</v>
      </c>
      <c r="CE32" s="75">
        <f t="shared" si="51"/>
        <v>0</v>
      </c>
      <c r="CF32" s="66">
        <f t="shared" si="70"/>
        <v>0</v>
      </c>
      <c r="CG32" s="66">
        <f t="shared" si="70"/>
        <v>0</v>
      </c>
      <c r="CH32" s="66">
        <f t="shared" si="70"/>
        <v>0</v>
      </c>
      <c r="CI32" s="66">
        <f t="shared" si="70"/>
        <v>0</v>
      </c>
      <c r="CJ32" s="66">
        <f t="shared" si="70"/>
        <v>0</v>
      </c>
      <c r="CK32" s="66">
        <f t="shared" si="70"/>
        <v>0</v>
      </c>
      <c r="CL32" s="66">
        <f t="shared" si="70"/>
        <v>0</v>
      </c>
      <c r="CM32" s="66">
        <f t="shared" si="70"/>
        <v>0</v>
      </c>
      <c r="CN32" s="66">
        <f t="shared" si="70"/>
        <v>0</v>
      </c>
      <c r="CO32" s="66">
        <f t="shared" si="70"/>
        <v>0</v>
      </c>
      <c r="CP32" s="66">
        <f t="shared" si="70"/>
        <v>0</v>
      </c>
      <c r="CQ32" s="66">
        <f t="shared" si="70"/>
        <v>0</v>
      </c>
      <c r="CR32" s="75">
        <f t="shared" si="53"/>
        <v>0</v>
      </c>
      <c r="CS32" s="66">
        <f t="shared" si="71"/>
        <v>0</v>
      </c>
      <c r="CT32" s="66">
        <f t="shared" si="71"/>
        <v>0</v>
      </c>
      <c r="CU32" s="66">
        <f t="shared" si="71"/>
        <v>0</v>
      </c>
      <c r="CV32" s="66">
        <f t="shared" si="71"/>
        <v>0</v>
      </c>
      <c r="CW32" s="66">
        <f t="shared" si="71"/>
        <v>0</v>
      </c>
      <c r="CX32" s="66">
        <f t="shared" si="71"/>
        <v>0</v>
      </c>
      <c r="CY32" s="66">
        <f t="shared" si="71"/>
        <v>0</v>
      </c>
      <c r="CZ32" s="66">
        <f t="shared" si="71"/>
        <v>0</v>
      </c>
      <c r="DA32" s="66">
        <f t="shared" si="71"/>
        <v>0</v>
      </c>
      <c r="DB32" s="66">
        <f t="shared" si="71"/>
        <v>0</v>
      </c>
      <c r="DC32" s="66">
        <f t="shared" si="71"/>
        <v>0</v>
      </c>
      <c r="DD32" s="66">
        <f t="shared" si="71"/>
        <v>0</v>
      </c>
      <c r="DE32" s="75">
        <f t="shared" si="55"/>
        <v>0</v>
      </c>
      <c r="DF32" s="66">
        <f t="shared" si="72"/>
        <v>0</v>
      </c>
      <c r="DG32" s="66">
        <f t="shared" si="72"/>
        <v>0</v>
      </c>
      <c r="DH32" s="66">
        <f t="shared" si="72"/>
        <v>0</v>
      </c>
      <c r="DI32" s="66">
        <f t="shared" si="72"/>
        <v>0</v>
      </c>
      <c r="DJ32" s="66">
        <f t="shared" si="72"/>
        <v>0</v>
      </c>
      <c r="DK32" s="66">
        <f t="shared" si="72"/>
        <v>0</v>
      </c>
      <c r="DL32" s="66">
        <f t="shared" si="72"/>
        <v>0</v>
      </c>
      <c r="DM32" s="66">
        <f t="shared" si="72"/>
        <v>0</v>
      </c>
      <c r="DN32" s="66">
        <f t="shared" si="72"/>
        <v>0</v>
      </c>
      <c r="DO32" s="66">
        <f t="shared" si="72"/>
        <v>0</v>
      </c>
      <c r="DP32" s="66">
        <f t="shared" si="72"/>
        <v>0</v>
      </c>
      <c r="DQ32" s="66">
        <f t="shared" si="72"/>
        <v>0</v>
      </c>
      <c r="DR32" s="75">
        <f t="shared" si="57"/>
        <v>0</v>
      </c>
      <c r="DS32" s="66">
        <f t="shared" si="73"/>
        <v>0</v>
      </c>
      <c r="DT32" s="66">
        <f t="shared" si="73"/>
        <v>0</v>
      </c>
      <c r="DU32" s="66">
        <f t="shared" si="73"/>
        <v>0</v>
      </c>
      <c r="DV32" s="66">
        <f t="shared" si="73"/>
        <v>0</v>
      </c>
      <c r="DW32" s="66">
        <f t="shared" si="73"/>
        <v>0</v>
      </c>
      <c r="DX32" s="66">
        <f t="shared" si="73"/>
        <v>0</v>
      </c>
      <c r="DY32" s="66">
        <f t="shared" si="73"/>
        <v>0</v>
      </c>
      <c r="DZ32" s="66">
        <f t="shared" si="73"/>
        <v>0</v>
      </c>
      <c r="EA32" s="66">
        <f t="shared" si="73"/>
        <v>0</v>
      </c>
      <c r="EB32" s="66">
        <f t="shared" si="73"/>
        <v>0</v>
      </c>
      <c r="EC32" s="66">
        <f t="shared" si="73"/>
        <v>0</v>
      </c>
      <c r="ED32" s="66">
        <f t="shared" si="73"/>
        <v>0</v>
      </c>
      <c r="EE32" s="76">
        <f t="shared" si="59"/>
        <v>0</v>
      </c>
    </row>
    <row r="33" spans="1:135" x14ac:dyDescent="0.2">
      <c r="D33" s="21" t="s">
        <v>84</v>
      </c>
      <c r="E33" s="78"/>
      <c r="F33" s="66">
        <f t="shared" si="75"/>
        <v>0</v>
      </c>
      <c r="G33" s="66">
        <f t="shared" si="75"/>
        <v>0</v>
      </c>
      <c r="H33" s="66">
        <f t="shared" si="75"/>
        <v>0</v>
      </c>
      <c r="I33" s="66">
        <f t="shared" si="75"/>
        <v>0</v>
      </c>
      <c r="J33" s="66">
        <f t="shared" si="75"/>
        <v>0</v>
      </c>
      <c r="K33" s="66">
        <f t="shared" si="75"/>
        <v>0</v>
      </c>
      <c r="L33" s="66">
        <f t="shared" si="75"/>
        <v>0</v>
      </c>
      <c r="M33" s="66">
        <f t="shared" si="75"/>
        <v>0</v>
      </c>
      <c r="N33" s="66">
        <f t="shared" si="75"/>
        <v>0</v>
      </c>
      <c r="O33" s="66">
        <f>IF(O$2&gt;=$B$18,$E33,0)</f>
        <v>0</v>
      </c>
      <c r="P33" s="66">
        <f>IF(P$2&gt;=$B$18,$E33,0)</f>
        <v>0</v>
      </c>
      <c r="Q33" s="66">
        <f>IF(Q$2&gt;=$B$18,$E33,0)</f>
        <v>0</v>
      </c>
      <c r="R33" s="75">
        <f t="shared" si="41"/>
        <v>0</v>
      </c>
      <c r="S33" s="66">
        <v>10</v>
      </c>
      <c r="T33" s="66">
        <v>120</v>
      </c>
      <c r="U33" s="66">
        <f t="shared" si="76"/>
        <v>0</v>
      </c>
      <c r="V33" s="66">
        <f t="shared" si="76"/>
        <v>0</v>
      </c>
      <c r="W33" s="66">
        <f t="shared" si="76"/>
        <v>0</v>
      </c>
      <c r="X33" s="66">
        <f t="shared" si="74"/>
        <v>0</v>
      </c>
      <c r="Y33" s="66">
        <f t="shared" si="74"/>
        <v>0</v>
      </c>
      <c r="Z33" s="66">
        <f t="shared" si="74"/>
        <v>0</v>
      </c>
      <c r="AA33" s="66">
        <f t="shared" si="74"/>
        <v>0</v>
      </c>
      <c r="AB33" s="66">
        <f t="shared" si="74"/>
        <v>0</v>
      </c>
      <c r="AC33" s="66">
        <f t="shared" si="74"/>
        <v>0</v>
      </c>
      <c r="AD33" s="66">
        <f t="shared" si="74"/>
        <v>0</v>
      </c>
      <c r="AE33" s="75">
        <f t="shared" si="43"/>
        <v>130</v>
      </c>
      <c r="AF33" s="66">
        <f t="shared" si="66"/>
        <v>0</v>
      </c>
      <c r="AG33" s="66">
        <f t="shared" si="66"/>
        <v>0</v>
      </c>
      <c r="AH33" s="66">
        <f t="shared" si="66"/>
        <v>0</v>
      </c>
      <c r="AI33" s="66">
        <f t="shared" si="66"/>
        <v>0</v>
      </c>
      <c r="AJ33" s="66">
        <f t="shared" si="66"/>
        <v>0</v>
      </c>
      <c r="AK33" s="66">
        <f t="shared" si="66"/>
        <v>0</v>
      </c>
      <c r="AL33" s="66">
        <f t="shared" si="66"/>
        <v>0</v>
      </c>
      <c r="AM33" s="66">
        <f t="shared" si="66"/>
        <v>0</v>
      </c>
      <c r="AN33" s="66">
        <f t="shared" si="66"/>
        <v>0</v>
      </c>
      <c r="AO33" s="66">
        <f t="shared" si="66"/>
        <v>0</v>
      </c>
      <c r="AP33" s="66">
        <f t="shared" si="66"/>
        <v>0</v>
      </c>
      <c r="AQ33" s="66">
        <f t="shared" si="66"/>
        <v>0</v>
      </c>
      <c r="AR33" s="75">
        <f t="shared" si="45"/>
        <v>0</v>
      </c>
      <c r="AS33" s="66">
        <f t="shared" si="67"/>
        <v>0</v>
      </c>
      <c r="AT33" s="66">
        <f t="shared" si="67"/>
        <v>0</v>
      </c>
      <c r="AU33" s="66">
        <f t="shared" si="67"/>
        <v>0</v>
      </c>
      <c r="AV33" s="66">
        <f t="shared" si="67"/>
        <v>0</v>
      </c>
      <c r="AW33" s="66">
        <f t="shared" si="67"/>
        <v>0</v>
      </c>
      <c r="AX33" s="66">
        <f t="shared" si="67"/>
        <v>0</v>
      </c>
      <c r="AY33" s="66">
        <f t="shared" si="67"/>
        <v>0</v>
      </c>
      <c r="AZ33" s="66">
        <f t="shared" si="67"/>
        <v>0</v>
      </c>
      <c r="BA33" s="66">
        <f t="shared" si="67"/>
        <v>0</v>
      </c>
      <c r="BB33" s="66">
        <f t="shared" si="67"/>
        <v>0</v>
      </c>
      <c r="BC33" s="66">
        <f t="shared" si="67"/>
        <v>0</v>
      </c>
      <c r="BD33" s="66">
        <f t="shared" si="67"/>
        <v>0</v>
      </c>
      <c r="BE33" s="75">
        <f t="shared" si="47"/>
        <v>0</v>
      </c>
      <c r="BF33" s="66">
        <f t="shared" si="68"/>
        <v>0</v>
      </c>
      <c r="BG33" s="66">
        <f t="shared" si="68"/>
        <v>0</v>
      </c>
      <c r="BH33" s="66">
        <f t="shared" si="68"/>
        <v>0</v>
      </c>
      <c r="BI33" s="66">
        <f t="shared" si="68"/>
        <v>0</v>
      </c>
      <c r="BJ33" s="66">
        <f t="shared" si="68"/>
        <v>0</v>
      </c>
      <c r="BK33" s="66">
        <f t="shared" si="68"/>
        <v>0</v>
      </c>
      <c r="BL33" s="66">
        <f t="shared" si="68"/>
        <v>0</v>
      </c>
      <c r="BM33" s="66">
        <f t="shared" si="68"/>
        <v>0</v>
      </c>
      <c r="BN33" s="66">
        <f t="shared" si="68"/>
        <v>0</v>
      </c>
      <c r="BO33" s="66">
        <f t="shared" si="68"/>
        <v>0</v>
      </c>
      <c r="BP33" s="66">
        <f t="shared" si="68"/>
        <v>0</v>
      </c>
      <c r="BQ33" s="66">
        <f t="shared" si="68"/>
        <v>0</v>
      </c>
      <c r="BR33" s="75">
        <f t="shared" si="49"/>
        <v>0</v>
      </c>
      <c r="BS33" s="66">
        <f t="shared" si="69"/>
        <v>0</v>
      </c>
      <c r="BT33" s="66">
        <f t="shared" si="69"/>
        <v>0</v>
      </c>
      <c r="BU33" s="66">
        <f t="shared" si="69"/>
        <v>0</v>
      </c>
      <c r="BV33" s="66">
        <f t="shared" si="69"/>
        <v>0</v>
      </c>
      <c r="BW33" s="66">
        <f t="shared" si="69"/>
        <v>0</v>
      </c>
      <c r="BX33" s="66">
        <f t="shared" si="69"/>
        <v>0</v>
      </c>
      <c r="BY33" s="66">
        <f t="shared" si="69"/>
        <v>0</v>
      </c>
      <c r="BZ33" s="66">
        <f t="shared" si="69"/>
        <v>0</v>
      </c>
      <c r="CA33" s="66">
        <f t="shared" si="69"/>
        <v>0</v>
      </c>
      <c r="CB33" s="66">
        <f t="shared" si="69"/>
        <v>0</v>
      </c>
      <c r="CC33" s="66">
        <f t="shared" si="69"/>
        <v>0</v>
      </c>
      <c r="CD33" s="66">
        <f t="shared" si="69"/>
        <v>0</v>
      </c>
      <c r="CE33" s="75">
        <f t="shared" si="51"/>
        <v>0</v>
      </c>
      <c r="CF33" s="66">
        <f t="shared" si="70"/>
        <v>0</v>
      </c>
      <c r="CG33" s="66">
        <f t="shared" si="70"/>
        <v>0</v>
      </c>
      <c r="CH33" s="66">
        <f t="shared" si="70"/>
        <v>0</v>
      </c>
      <c r="CI33" s="66">
        <f t="shared" si="70"/>
        <v>0</v>
      </c>
      <c r="CJ33" s="66">
        <f t="shared" si="70"/>
        <v>0</v>
      </c>
      <c r="CK33" s="66">
        <f t="shared" si="70"/>
        <v>0</v>
      </c>
      <c r="CL33" s="66">
        <f t="shared" si="70"/>
        <v>0</v>
      </c>
      <c r="CM33" s="66">
        <f t="shared" si="70"/>
        <v>0</v>
      </c>
      <c r="CN33" s="66">
        <f t="shared" si="70"/>
        <v>0</v>
      </c>
      <c r="CO33" s="66">
        <f t="shared" si="70"/>
        <v>0</v>
      </c>
      <c r="CP33" s="66">
        <f t="shared" si="70"/>
        <v>0</v>
      </c>
      <c r="CQ33" s="66">
        <f t="shared" si="70"/>
        <v>0</v>
      </c>
      <c r="CR33" s="75">
        <f t="shared" si="53"/>
        <v>0</v>
      </c>
      <c r="CS33" s="66">
        <f t="shared" si="71"/>
        <v>0</v>
      </c>
      <c r="CT33" s="66">
        <f t="shared" si="71"/>
        <v>0</v>
      </c>
      <c r="CU33" s="66">
        <f t="shared" si="71"/>
        <v>0</v>
      </c>
      <c r="CV33" s="66">
        <f t="shared" si="71"/>
        <v>0</v>
      </c>
      <c r="CW33" s="66">
        <f t="shared" si="71"/>
        <v>0</v>
      </c>
      <c r="CX33" s="66">
        <f t="shared" si="71"/>
        <v>0</v>
      </c>
      <c r="CY33" s="66">
        <f t="shared" si="71"/>
        <v>0</v>
      </c>
      <c r="CZ33" s="66">
        <f t="shared" si="71"/>
        <v>0</v>
      </c>
      <c r="DA33" s="66">
        <f t="shared" si="71"/>
        <v>0</v>
      </c>
      <c r="DB33" s="66">
        <f t="shared" si="71"/>
        <v>0</v>
      </c>
      <c r="DC33" s="66">
        <f t="shared" si="71"/>
        <v>0</v>
      </c>
      <c r="DD33" s="66">
        <f t="shared" si="71"/>
        <v>0</v>
      </c>
      <c r="DE33" s="75">
        <f t="shared" si="55"/>
        <v>0</v>
      </c>
      <c r="DF33" s="66">
        <f t="shared" si="72"/>
        <v>0</v>
      </c>
      <c r="DG33" s="66">
        <f t="shared" si="72"/>
        <v>0</v>
      </c>
      <c r="DH33" s="66">
        <f t="shared" si="72"/>
        <v>0</v>
      </c>
      <c r="DI33" s="66">
        <f t="shared" si="72"/>
        <v>0</v>
      </c>
      <c r="DJ33" s="66">
        <f t="shared" si="72"/>
        <v>0</v>
      </c>
      <c r="DK33" s="66">
        <f t="shared" si="72"/>
        <v>0</v>
      </c>
      <c r="DL33" s="66">
        <f t="shared" si="72"/>
        <v>0</v>
      </c>
      <c r="DM33" s="66">
        <f t="shared" si="72"/>
        <v>0</v>
      </c>
      <c r="DN33" s="66">
        <f t="shared" si="72"/>
        <v>0</v>
      </c>
      <c r="DO33" s="66">
        <f t="shared" si="72"/>
        <v>0</v>
      </c>
      <c r="DP33" s="66">
        <f t="shared" si="72"/>
        <v>0</v>
      </c>
      <c r="DQ33" s="66">
        <f t="shared" si="72"/>
        <v>0</v>
      </c>
      <c r="DR33" s="75">
        <f t="shared" si="57"/>
        <v>0</v>
      </c>
      <c r="DS33" s="66">
        <f t="shared" si="73"/>
        <v>0</v>
      </c>
      <c r="DT33" s="66">
        <f t="shared" si="73"/>
        <v>0</v>
      </c>
      <c r="DU33" s="66">
        <f t="shared" si="73"/>
        <v>0</v>
      </c>
      <c r="DV33" s="66">
        <f t="shared" si="73"/>
        <v>0</v>
      </c>
      <c r="DW33" s="66">
        <f t="shared" si="73"/>
        <v>0</v>
      </c>
      <c r="DX33" s="66">
        <f t="shared" si="73"/>
        <v>0</v>
      </c>
      <c r="DY33" s="66">
        <f t="shared" si="73"/>
        <v>0</v>
      </c>
      <c r="DZ33" s="66">
        <f t="shared" si="73"/>
        <v>0</v>
      </c>
      <c r="EA33" s="66">
        <f t="shared" si="73"/>
        <v>0</v>
      </c>
      <c r="EB33" s="66">
        <f t="shared" si="73"/>
        <v>0</v>
      </c>
      <c r="EC33" s="66">
        <f t="shared" si="73"/>
        <v>0</v>
      </c>
      <c r="ED33" s="66">
        <f t="shared" si="73"/>
        <v>0</v>
      </c>
      <c r="EE33" s="76">
        <f t="shared" si="59"/>
        <v>0</v>
      </c>
    </row>
    <row r="34" spans="1:135" x14ac:dyDescent="0.2">
      <c r="A34" s="19"/>
      <c r="D34" s="22" t="s">
        <v>85</v>
      </c>
      <c r="E34" s="79"/>
      <c r="F34" s="66">
        <f t="shared" ref="F34:Q34" si="77">SUM(F9:F33)</f>
        <v>0</v>
      </c>
      <c r="G34" s="66">
        <f t="shared" si="77"/>
        <v>0</v>
      </c>
      <c r="H34" s="66">
        <f t="shared" si="77"/>
        <v>0</v>
      </c>
      <c r="I34" s="66">
        <f t="shared" si="77"/>
        <v>0</v>
      </c>
      <c r="J34" s="66">
        <f t="shared" si="77"/>
        <v>0</v>
      </c>
      <c r="K34" s="66">
        <f t="shared" si="77"/>
        <v>0</v>
      </c>
      <c r="L34" s="66">
        <f t="shared" si="77"/>
        <v>0</v>
      </c>
      <c r="M34" s="66">
        <f t="shared" si="77"/>
        <v>0</v>
      </c>
      <c r="N34" s="66">
        <f t="shared" si="77"/>
        <v>0</v>
      </c>
      <c r="O34" s="66">
        <f t="shared" si="77"/>
        <v>0</v>
      </c>
      <c r="P34" s="66">
        <f t="shared" si="77"/>
        <v>800</v>
      </c>
      <c r="Q34" s="66">
        <f t="shared" si="77"/>
        <v>5725</v>
      </c>
      <c r="R34" s="75">
        <f t="shared" si="41"/>
        <v>6525</v>
      </c>
      <c r="S34" s="66">
        <f t="shared" ref="S34:AD34" si="78">SUM(S9:S33)</f>
        <v>14905</v>
      </c>
      <c r="T34" s="66">
        <f t="shared" si="78"/>
        <v>11897</v>
      </c>
      <c r="U34" s="66">
        <f t="shared" si="78"/>
        <v>6535</v>
      </c>
      <c r="V34" s="66">
        <f t="shared" si="78"/>
        <v>1535</v>
      </c>
      <c r="W34" s="66">
        <f t="shared" si="78"/>
        <v>7805</v>
      </c>
      <c r="X34" s="66">
        <f t="shared" si="78"/>
        <v>7615</v>
      </c>
      <c r="Y34" s="66">
        <f t="shared" si="78"/>
        <v>7615</v>
      </c>
      <c r="Z34" s="66">
        <f t="shared" si="78"/>
        <v>7615</v>
      </c>
      <c r="AA34" s="66">
        <f t="shared" si="78"/>
        <v>7615</v>
      </c>
      <c r="AB34" s="66">
        <f t="shared" si="78"/>
        <v>7615</v>
      </c>
      <c r="AC34" s="66">
        <f t="shared" si="78"/>
        <v>7615</v>
      </c>
      <c r="AD34" s="66">
        <f t="shared" si="78"/>
        <v>7615</v>
      </c>
      <c r="AE34" s="75">
        <f t="shared" si="43"/>
        <v>95982</v>
      </c>
      <c r="AF34" s="66">
        <f t="shared" ref="AF34:AQ34" si="79">SUM(AF9:AF33)</f>
        <v>7615</v>
      </c>
      <c r="AG34" s="66">
        <f t="shared" si="79"/>
        <v>7615</v>
      </c>
      <c r="AH34" s="66">
        <f t="shared" si="79"/>
        <v>7615</v>
      </c>
      <c r="AI34" s="66">
        <f t="shared" si="79"/>
        <v>7615</v>
      </c>
      <c r="AJ34" s="66">
        <f t="shared" si="79"/>
        <v>7615</v>
      </c>
      <c r="AK34" s="66">
        <f t="shared" si="79"/>
        <v>7615</v>
      </c>
      <c r="AL34" s="66">
        <f t="shared" si="79"/>
        <v>7615</v>
      </c>
      <c r="AM34" s="66">
        <f t="shared" si="79"/>
        <v>7615</v>
      </c>
      <c r="AN34" s="66">
        <f t="shared" si="79"/>
        <v>7615</v>
      </c>
      <c r="AO34" s="66">
        <f t="shared" si="79"/>
        <v>7615</v>
      </c>
      <c r="AP34" s="66">
        <f t="shared" si="79"/>
        <v>7615</v>
      </c>
      <c r="AQ34" s="66">
        <f t="shared" si="79"/>
        <v>7615</v>
      </c>
      <c r="AR34" s="75">
        <f t="shared" si="45"/>
        <v>91380</v>
      </c>
      <c r="AS34" s="66">
        <f t="shared" ref="AS34:BD34" si="80">SUM(AS9:AS33)</f>
        <v>7615</v>
      </c>
      <c r="AT34" s="66">
        <f t="shared" si="80"/>
        <v>7615</v>
      </c>
      <c r="AU34" s="66">
        <f t="shared" si="80"/>
        <v>7615</v>
      </c>
      <c r="AV34" s="66">
        <f t="shared" si="80"/>
        <v>7615</v>
      </c>
      <c r="AW34" s="66">
        <f t="shared" si="80"/>
        <v>7615</v>
      </c>
      <c r="AX34" s="66">
        <f t="shared" si="80"/>
        <v>7615</v>
      </c>
      <c r="AY34" s="66">
        <f t="shared" si="80"/>
        <v>7615</v>
      </c>
      <c r="AZ34" s="66">
        <f t="shared" si="80"/>
        <v>7615</v>
      </c>
      <c r="BA34" s="66">
        <f t="shared" si="80"/>
        <v>7615</v>
      </c>
      <c r="BB34" s="66">
        <f t="shared" si="80"/>
        <v>7615</v>
      </c>
      <c r="BC34" s="66">
        <f t="shared" si="80"/>
        <v>7615</v>
      </c>
      <c r="BD34" s="66">
        <f t="shared" si="80"/>
        <v>7615</v>
      </c>
      <c r="BE34" s="75">
        <f t="shared" si="47"/>
        <v>91380</v>
      </c>
      <c r="BF34" s="66">
        <f t="shared" ref="BF34:BQ34" si="81">SUM(BF9:BF33)</f>
        <v>7615</v>
      </c>
      <c r="BG34" s="66">
        <f t="shared" si="81"/>
        <v>7615</v>
      </c>
      <c r="BH34" s="66">
        <f t="shared" si="81"/>
        <v>7615</v>
      </c>
      <c r="BI34" s="66">
        <f t="shared" si="81"/>
        <v>7615</v>
      </c>
      <c r="BJ34" s="66">
        <f t="shared" si="81"/>
        <v>7615</v>
      </c>
      <c r="BK34" s="66">
        <f t="shared" si="81"/>
        <v>7615</v>
      </c>
      <c r="BL34" s="66">
        <f t="shared" si="81"/>
        <v>7615</v>
      </c>
      <c r="BM34" s="66">
        <f t="shared" si="81"/>
        <v>7615</v>
      </c>
      <c r="BN34" s="66">
        <f t="shared" si="81"/>
        <v>7615</v>
      </c>
      <c r="BO34" s="66">
        <f t="shared" si="81"/>
        <v>7615</v>
      </c>
      <c r="BP34" s="66">
        <f t="shared" si="81"/>
        <v>7615</v>
      </c>
      <c r="BQ34" s="66">
        <f t="shared" si="81"/>
        <v>7615</v>
      </c>
      <c r="BR34" s="75">
        <f t="shared" si="49"/>
        <v>91380</v>
      </c>
      <c r="BS34" s="66">
        <f t="shared" ref="BS34:CD34" si="82">SUM(BS9:BS33)</f>
        <v>7615</v>
      </c>
      <c r="BT34" s="66">
        <f t="shared" si="82"/>
        <v>7615</v>
      </c>
      <c r="BU34" s="66">
        <f t="shared" si="82"/>
        <v>7615</v>
      </c>
      <c r="BV34" s="66">
        <f t="shared" si="82"/>
        <v>7615</v>
      </c>
      <c r="BW34" s="66">
        <f t="shared" si="82"/>
        <v>7615</v>
      </c>
      <c r="BX34" s="66">
        <f t="shared" si="82"/>
        <v>7615</v>
      </c>
      <c r="BY34" s="66">
        <f t="shared" si="82"/>
        <v>7615</v>
      </c>
      <c r="BZ34" s="66">
        <f t="shared" si="82"/>
        <v>7615</v>
      </c>
      <c r="CA34" s="66">
        <f t="shared" si="82"/>
        <v>7615</v>
      </c>
      <c r="CB34" s="66">
        <f t="shared" si="82"/>
        <v>7615</v>
      </c>
      <c r="CC34" s="66">
        <f t="shared" si="82"/>
        <v>7615</v>
      </c>
      <c r="CD34" s="66">
        <f t="shared" si="82"/>
        <v>7615</v>
      </c>
      <c r="CE34" s="75">
        <f t="shared" si="51"/>
        <v>91380</v>
      </c>
      <c r="CF34" s="66">
        <f t="shared" ref="CF34:CQ34" si="83">SUM(CF9:CF33)</f>
        <v>7615</v>
      </c>
      <c r="CG34" s="66">
        <f t="shared" si="83"/>
        <v>7615</v>
      </c>
      <c r="CH34" s="66">
        <f t="shared" si="83"/>
        <v>7615</v>
      </c>
      <c r="CI34" s="66">
        <f t="shared" si="83"/>
        <v>7615</v>
      </c>
      <c r="CJ34" s="66">
        <f t="shared" si="83"/>
        <v>7615</v>
      </c>
      <c r="CK34" s="66">
        <f t="shared" si="83"/>
        <v>7615</v>
      </c>
      <c r="CL34" s="66">
        <f t="shared" si="83"/>
        <v>7615</v>
      </c>
      <c r="CM34" s="66">
        <f t="shared" si="83"/>
        <v>7615</v>
      </c>
      <c r="CN34" s="66">
        <f t="shared" si="83"/>
        <v>7615</v>
      </c>
      <c r="CO34" s="66">
        <f t="shared" si="83"/>
        <v>7615</v>
      </c>
      <c r="CP34" s="66">
        <f t="shared" si="83"/>
        <v>7615</v>
      </c>
      <c r="CQ34" s="66">
        <f t="shared" si="83"/>
        <v>7615</v>
      </c>
      <c r="CR34" s="75">
        <f t="shared" si="53"/>
        <v>91380</v>
      </c>
      <c r="CS34" s="66">
        <f t="shared" ref="CS34:DD34" si="84">SUM(CS9:CS33)</f>
        <v>7615</v>
      </c>
      <c r="CT34" s="66">
        <f t="shared" si="84"/>
        <v>7615</v>
      </c>
      <c r="CU34" s="66">
        <f t="shared" si="84"/>
        <v>7615</v>
      </c>
      <c r="CV34" s="66">
        <f t="shared" si="84"/>
        <v>7615</v>
      </c>
      <c r="CW34" s="66">
        <f t="shared" si="84"/>
        <v>7615</v>
      </c>
      <c r="CX34" s="66">
        <f t="shared" si="84"/>
        <v>7615</v>
      </c>
      <c r="CY34" s="66">
        <f t="shared" si="84"/>
        <v>7615</v>
      </c>
      <c r="CZ34" s="66">
        <f t="shared" si="84"/>
        <v>7615</v>
      </c>
      <c r="DA34" s="66">
        <f t="shared" si="84"/>
        <v>7615</v>
      </c>
      <c r="DB34" s="66">
        <f t="shared" si="84"/>
        <v>7615</v>
      </c>
      <c r="DC34" s="66">
        <f t="shared" si="84"/>
        <v>7615</v>
      </c>
      <c r="DD34" s="66">
        <f t="shared" si="84"/>
        <v>7615</v>
      </c>
      <c r="DE34" s="75">
        <f t="shared" si="55"/>
        <v>91380</v>
      </c>
      <c r="DF34" s="66">
        <f t="shared" ref="DF34:DQ34" si="85">SUM(DF9:DF33)</f>
        <v>7615</v>
      </c>
      <c r="DG34" s="66">
        <f t="shared" si="85"/>
        <v>7615</v>
      </c>
      <c r="DH34" s="66">
        <f t="shared" si="85"/>
        <v>7615</v>
      </c>
      <c r="DI34" s="66">
        <f t="shared" si="85"/>
        <v>7615</v>
      </c>
      <c r="DJ34" s="66">
        <f t="shared" si="85"/>
        <v>7615</v>
      </c>
      <c r="DK34" s="66">
        <f t="shared" si="85"/>
        <v>7615</v>
      </c>
      <c r="DL34" s="66">
        <f t="shared" si="85"/>
        <v>7615</v>
      </c>
      <c r="DM34" s="66">
        <f t="shared" si="85"/>
        <v>7615</v>
      </c>
      <c r="DN34" s="66">
        <f t="shared" si="85"/>
        <v>7615</v>
      </c>
      <c r="DO34" s="66">
        <f t="shared" si="85"/>
        <v>7615</v>
      </c>
      <c r="DP34" s="66">
        <f t="shared" si="85"/>
        <v>7615</v>
      </c>
      <c r="DQ34" s="66">
        <f t="shared" si="85"/>
        <v>7615</v>
      </c>
      <c r="DR34" s="75">
        <f t="shared" si="57"/>
        <v>91380</v>
      </c>
      <c r="DS34" s="66">
        <f t="shared" ref="DS34:ED34" si="86">SUM(DS9:DS33)</f>
        <v>7615</v>
      </c>
      <c r="DT34" s="66">
        <f t="shared" si="86"/>
        <v>7615</v>
      </c>
      <c r="DU34" s="66">
        <f t="shared" si="86"/>
        <v>7615</v>
      </c>
      <c r="DV34" s="66">
        <f t="shared" si="86"/>
        <v>7615</v>
      </c>
      <c r="DW34" s="66">
        <f t="shared" si="86"/>
        <v>7615</v>
      </c>
      <c r="DX34" s="66">
        <f t="shared" si="86"/>
        <v>7615</v>
      </c>
      <c r="DY34" s="66">
        <f t="shared" si="86"/>
        <v>7615</v>
      </c>
      <c r="DZ34" s="66">
        <f t="shared" si="86"/>
        <v>7615</v>
      </c>
      <c r="EA34" s="66">
        <f t="shared" si="86"/>
        <v>7615</v>
      </c>
      <c r="EB34" s="66">
        <f t="shared" si="86"/>
        <v>7615</v>
      </c>
      <c r="EC34" s="66">
        <f t="shared" si="86"/>
        <v>7615</v>
      </c>
      <c r="ED34" s="66">
        <f t="shared" si="86"/>
        <v>7615</v>
      </c>
      <c r="EE34" s="76">
        <f t="shared" si="59"/>
        <v>91380</v>
      </c>
    </row>
    <row r="35" spans="1:135" x14ac:dyDescent="0.2"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87">F6-F34</f>
        <v>0</v>
      </c>
      <c r="G36" s="66">
        <f t="shared" si="87"/>
        <v>0</v>
      </c>
      <c r="H36" s="66">
        <f t="shared" si="87"/>
        <v>0</v>
      </c>
      <c r="I36" s="66">
        <f t="shared" si="87"/>
        <v>0</v>
      </c>
      <c r="J36" s="66">
        <f t="shared" si="87"/>
        <v>0</v>
      </c>
      <c r="K36" s="66">
        <f t="shared" si="87"/>
        <v>0</v>
      </c>
      <c r="L36" s="66">
        <f t="shared" si="87"/>
        <v>0</v>
      </c>
      <c r="M36" s="66">
        <f t="shared" si="87"/>
        <v>0</v>
      </c>
      <c r="N36" s="66">
        <f t="shared" si="87"/>
        <v>0</v>
      </c>
      <c r="O36" s="66">
        <f t="shared" si="87"/>
        <v>0</v>
      </c>
      <c r="P36" s="66">
        <f t="shared" si="87"/>
        <v>-800</v>
      </c>
      <c r="Q36" s="66">
        <f t="shared" si="87"/>
        <v>-5725</v>
      </c>
      <c r="R36" s="75">
        <f>SUM(F36:Q36)</f>
        <v>-6525</v>
      </c>
      <c r="S36" s="66">
        <f t="shared" ref="S36:AD36" si="88">S6-S34</f>
        <v>-14905</v>
      </c>
      <c r="T36" s="66">
        <f t="shared" si="88"/>
        <v>-11897</v>
      </c>
      <c r="U36" s="66">
        <f t="shared" si="88"/>
        <v>-6535</v>
      </c>
      <c r="V36" s="66">
        <f t="shared" si="88"/>
        <v>-1535</v>
      </c>
      <c r="W36" s="66">
        <f t="shared" si="88"/>
        <v>-5255</v>
      </c>
      <c r="X36" s="66">
        <f t="shared" si="88"/>
        <v>-2515</v>
      </c>
      <c r="Y36" s="66">
        <f t="shared" si="88"/>
        <v>35</v>
      </c>
      <c r="Z36" s="66">
        <f t="shared" si="88"/>
        <v>2585</v>
      </c>
      <c r="AA36" s="66">
        <f t="shared" si="88"/>
        <v>5135</v>
      </c>
      <c r="AB36" s="66">
        <f t="shared" si="88"/>
        <v>7685</v>
      </c>
      <c r="AC36" s="66">
        <f t="shared" si="88"/>
        <v>10235</v>
      </c>
      <c r="AD36" s="66">
        <f t="shared" si="88"/>
        <v>12785</v>
      </c>
      <c r="AE36" s="75">
        <f>SUM(S36:AD36)</f>
        <v>-4182</v>
      </c>
      <c r="AF36" s="66">
        <f t="shared" ref="AF36:AQ36" si="89">AF6-AF34</f>
        <v>15335</v>
      </c>
      <c r="AG36" s="66">
        <f t="shared" si="89"/>
        <v>17885</v>
      </c>
      <c r="AH36" s="66">
        <f t="shared" si="89"/>
        <v>20435</v>
      </c>
      <c r="AI36" s="66">
        <f t="shared" si="89"/>
        <v>22985</v>
      </c>
      <c r="AJ36" s="66">
        <f t="shared" si="89"/>
        <v>24785</v>
      </c>
      <c r="AK36" s="66">
        <f t="shared" si="89"/>
        <v>26585</v>
      </c>
      <c r="AL36" s="66">
        <f t="shared" si="89"/>
        <v>26585</v>
      </c>
      <c r="AM36" s="66">
        <f t="shared" si="89"/>
        <v>26585</v>
      </c>
      <c r="AN36" s="66">
        <f t="shared" si="89"/>
        <v>26585</v>
      </c>
      <c r="AO36" s="66">
        <f t="shared" si="89"/>
        <v>26585</v>
      </c>
      <c r="AP36" s="66">
        <f t="shared" si="89"/>
        <v>26585</v>
      </c>
      <c r="AQ36" s="66">
        <f t="shared" si="89"/>
        <v>26585</v>
      </c>
      <c r="AR36" s="75">
        <f>SUM(AF36:AQ36)</f>
        <v>287520</v>
      </c>
      <c r="AS36" s="66">
        <f t="shared" ref="AS36:BD36" si="90">AS6-AS34</f>
        <v>26585</v>
      </c>
      <c r="AT36" s="66">
        <f t="shared" si="90"/>
        <v>26585</v>
      </c>
      <c r="AU36" s="66">
        <f t="shared" si="90"/>
        <v>26585</v>
      </c>
      <c r="AV36" s="66">
        <f t="shared" si="90"/>
        <v>26585</v>
      </c>
      <c r="AW36" s="66">
        <f t="shared" si="90"/>
        <v>26585</v>
      </c>
      <c r="AX36" s="66">
        <f t="shared" si="90"/>
        <v>26585</v>
      </c>
      <c r="AY36" s="66">
        <f t="shared" si="90"/>
        <v>26585</v>
      </c>
      <c r="AZ36" s="66">
        <f t="shared" si="90"/>
        <v>26585</v>
      </c>
      <c r="BA36" s="66">
        <f t="shared" si="90"/>
        <v>26585</v>
      </c>
      <c r="BB36" s="66">
        <f t="shared" si="90"/>
        <v>26585</v>
      </c>
      <c r="BC36" s="66">
        <f t="shared" si="90"/>
        <v>26585</v>
      </c>
      <c r="BD36" s="66">
        <f t="shared" si="90"/>
        <v>26585</v>
      </c>
      <c r="BE36" s="75">
        <f>SUM(AS36:BD36)</f>
        <v>319020</v>
      </c>
      <c r="BF36" s="66">
        <f t="shared" ref="BF36:BQ36" si="91">BF6-BF34</f>
        <v>26585</v>
      </c>
      <c r="BG36" s="66">
        <f t="shared" si="91"/>
        <v>26585</v>
      </c>
      <c r="BH36" s="66">
        <f t="shared" si="91"/>
        <v>26585</v>
      </c>
      <c r="BI36" s="66">
        <f t="shared" si="91"/>
        <v>26585</v>
      </c>
      <c r="BJ36" s="66">
        <f t="shared" si="91"/>
        <v>26585</v>
      </c>
      <c r="BK36" s="66">
        <f t="shared" si="91"/>
        <v>26585</v>
      </c>
      <c r="BL36" s="66">
        <f t="shared" si="91"/>
        <v>26585</v>
      </c>
      <c r="BM36" s="66">
        <f t="shared" si="91"/>
        <v>26585</v>
      </c>
      <c r="BN36" s="66">
        <f t="shared" si="91"/>
        <v>26585</v>
      </c>
      <c r="BO36" s="66">
        <f t="shared" si="91"/>
        <v>26585</v>
      </c>
      <c r="BP36" s="66">
        <f t="shared" si="91"/>
        <v>26585</v>
      </c>
      <c r="BQ36" s="66">
        <f t="shared" si="91"/>
        <v>26585</v>
      </c>
      <c r="BR36" s="75">
        <f>SUM(BF36:BQ36)</f>
        <v>319020</v>
      </c>
      <c r="BS36" s="66">
        <f t="shared" ref="BS36:CD36" si="92">BS6-BS34</f>
        <v>26585</v>
      </c>
      <c r="BT36" s="66">
        <f t="shared" si="92"/>
        <v>26585</v>
      </c>
      <c r="BU36" s="66">
        <f t="shared" si="92"/>
        <v>26585</v>
      </c>
      <c r="BV36" s="66">
        <f t="shared" si="92"/>
        <v>26585</v>
      </c>
      <c r="BW36" s="66">
        <f t="shared" si="92"/>
        <v>26585</v>
      </c>
      <c r="BX36" s="66">
        <f t="shared" si="92"/>
        <v>26585</v>
      </c>
      <c r="BY36" s="66">
        <f t="shared" si="92"/>
        <v>26585</v>
      </c>
      <c r="BZ36" s="66">
        <f t="shared" si="92"/>
        <v>26585</v>
      </c>
      <c r="CA36" s="66">
        <f t="shared" si="92"/>
        <v>26585</v>
      </c>
      <c r="CB36" s="66">
        <f t="shared" si="92"/>
        <v>26585</v>
      </c>
      <c r="CC36" s="66">
        <f t="shared" si="92"/>
        <v>26585</v>
      </c>
      <c r="CD36" s="66">
        <f t="shared" si="92"/>
        <v>26585</v>
      </c>
      <c r="CE36" s="75">
        <f>SUM(BS36:CD36)</f>
        <v>319020</v>
      </c>
      <c r="CF36" s="66">
        <f t="shared" ref="CF36:CQ36" si="93">CF6-CF34</f>
        <v>26585</v>
      </c>
      <c r="CG36" s="66">
        <f t="shared" si="93"/>
        <v>26585</v>
      </c>
      <c r="CH36" s="66">
        <f t="shared" si="93"/>
        <v>26585</v>
      </c>
      <c r="CI36" s="66">
        <f t="shared" si="93"/>
        <v>26585</v>
      </c>
      <c r="CJ36" s="66">
        <f t="shared" si="93"/>
        <v>26585</v>
      </c>
      <c r="CK36" s="66">
        <f t="shared" si="93"/>
        <v>26585</v>
      </c>
      <c r="CL36" s="66">
        <f t="shared" si="93"/>
        <v>26585</v>
      </c>
      <c r="CM36" s="66">
        <f t="shared" si="93"/>
        <v>26585</v>
      </c>
      <c r="CN36" s="66">
        <f t="shared" si="93"/>
        <v>26585</v>
      </c>
      <c r="CO36" s="66">
        <f t="shared" si="93"/>
        <v>26585</v>
      </c>
      <c r="CP36" s="66">
        <f t="shared" si="93"/>
        <v>26585</v>
      </c>
      <c r="CQ36" s="66">
        <f t="shared" si="93"/>
        <v>26585</v>
      </c>
      <c r="CR36" s="75">
        <f>SUM(CF36:CQ36)</f>
        <v>319020</v>
      </c>
      <c r="CS36" s="66">
        <f t="shared" ref="CS36:DD36" si="94">CS6-CS34</f>
        <v>26585</v>
      </c>
      <c r="CT36" s="66">
        <f t="shared" si="94"/>
        <v>26585</v>
      </c>
      <c r="CU36" s="66">
        <f t="shared" si="94"/>
        <v>26585</v>
      </c>
      <c r="CV36" s="66">
        <f t="shared" si="94"/>
        <v>26585</v>
      </c>
      <c r="CW36" s="66">
        <f t="shared" si="94"/>
        <v>26585</v>
      </c>
      <c r="CX36" s="66">
        <f t="shared" si="94"/>
        <v>26585</v>
      </c>
      <c r="CY36" s="66">
        <f t="shared" si="94"/>
        <v>26585</v>
      </c>
      <c r="CZ36" s="66">
        <f t="shared" si="94"/>
        <v>26585</v>
      </c>
      <c r="DA36" s="66">
        <f t="shared" si="94"/>
        <v>26585</v>
      </c>
      <c r="DB36" s="66">
        <f t="shared" si="94"/>
        <v>26585</v>
      </c>
      <c r="DC36" s="66">
        <f t="shared" si="94"/>
        <v>26585</v>
      </c>
      <c r="DD36" s="66">
        <f t="shared" si="94"/>
        <v>26585</v>
      </c>
      <c r="DE36" s="75">
        <f>SUM(CS36:DD36)</f>
        <v>319020</v>
      </c>
      <c r="DF36" s="66">
        <f t="shared" ref="DF36:DQ36" si="95">DF6-DF34</f>
        <v>26585</v>
      </c>
      <c r="DG36" s="66">
        <f t="shared" si="95"/>
        <v>26585</v>
      </c>
      <c r="DH36" s="66">
        <f t="shared" si="95"/>
        <v>26585</v>
      </c>
      <c r="DI36" s="66">
        <f t="shared" si="95"/>
        <v>26585</v>
      </c>
      <c r="DJ36" s="66">
        <f t="shared" si="95"/>
        <v>26585</v>
      </c>
      <c r="DK36" s="66">
        <f t="shared" si="95"/>
        <v>26585</v>
      </c>
      <c r="DL36" s="66">
        <f t="shared" si="95"/>
        <v>26585</v>
      </c>
      <c r="DM36" s="66">
        <f t="shared" si="95"/>
        <v>26585</v>
      </c>
      <c r="DN36" s="66">
        <f t="shared" si="95"/>
        <v>26585</v>
      </c>
      <c r="DO36" s="66">
        <f t="shared" si="95"/>
        <v>26585</v>
      </c>
      <c r="DP36" s="66">
        <f t="shared" si="95"/>
        <v>26585</v>
      </c>
      <c r="DQ36" s="66">
        <f t="shared" si="95"/>
        <v>26585</v>
      </c>
      <c r="DR36" s="75">
        <f>SUM(DF36:DQ36)</f>
        <v>319020</v>
      </c>
      <c r="DS36" s="66">
        <f t="shared" ref="DS36:ED36" si="96">DS6-DS34</f>
        <v>26585</v>
      </c>
      <c r="DT36" s="66">
        <f t="shared" si="96"/>
        <v>26585</v>
      </c>
      <c r="DU36" s="66">
        <f t="shared" si="96"/>
        <v>26585</v>
      </c>
      <c r="DV36" s="66">
        <f t="shared" si="96"/>
        <v>26585</v>
      </c>
      <c r="DW36" s="66">
        <f t="shared" si="96"/>
        <v>26585</v>
      </c>
      <c r="DX36" s="66">
        <f t="shared" si="96"/>
        <v>26585</v>
      </c>
      <c r="DY36" s="66">
        <f t="shared" si="96"/>
        <v>26585</v>
      </c>
      <c r="DZ36" s="66">
        <f t="shared" si="96"/>
        <v>26585</v>
      </c>
      <c r="EA36" s="66">
        <f t="shared" si="96"/>
        <v>26585</v>
      </c>
      <c r="EB36" s="66">
        <f t="shared" si="96"/>
        <v>26585</v>
      </c>
      <c r="EC36" s="66">
        <f t="shared" si="96"/>
        <v>26585</v>
      </c>
      <c r="ED36" s="66">
        <f t="shared" si="96"/>
        <v>26585</v>
      </c>
      <c r="EE36" s="76">
        <f>SUM(DS36:ED36)</f>
        <v>319020</v>
      </c>
    </row>
    <row r="37" spans="1:135" x14ac:dyDescent="0.2">
      <c r="A37" s="80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'TRAPPES EMPRUNT'!E5</f>
        <v>1610000</v>
      </c>
      <c r="D38" s="3" t="s">
        <v>87</v>
      </c>
      <c r="E38" s="66">
        <v>300</v>
      </c>
      <c r="F38" s="66">
        <f t="shared" ref="F38:Q39" si="97">IF(F$2&gt;=$B$18,$E38,0)</f>
        <v>0</v>
      </c>
      <c r="G38" s="66">
        <f t="shared" si="97"/>
        <v>0</v>
      </c>
      <c r="H38" s="66">
        <f t="shared" si="97"/>
        <v>0</v>
      </c>
      <c r="I38" s="66">
        <f t="shared" si="97"/>
        <v>0</v>
      </c>
      <c r="J38" s="66">
        <f t="shared" si="97"/>
        <v>0</v>
      </c>
      <c r="K38" s="66">
        <f t="shared" si="97"/>
        <v>0</v>
      </c>
      <c r="L38" s="66">
        <f t="shared" si="97"/>
        <v>0</v>
      </c>
      <c r="M38" s="66">
        <f t="shared" si="97"/>
        <v>0</v>
      </c>
      <c r="N38" s="66">
        <f t="shared" si="97"/>
        <v>0</v>
      </c>
      <c r="O38" s="66">
        <f t="shared" si="97"/>
        <v>0</v>
      </c>
      <c r="P38" s="66">
        <f t="shared" si="97"/>
        <v>0</v>
      </c>
      <c r="Q38" s="66">
        <f t="shared" si="97"/>
        <v>0</v>
      </c>
      <c r="R38" s="75">
        <f>SUM(F38:Q38)</f>
        <v>0</v>
      </c>
      <c r="S38" s="66">
        <f t="shared" ref="S38:U39" si="98">IF(S$2&gt;=$B$18,$E38,0)</f>
        <v>0</v>
      </c>
      <c r="T38" s="66">
        <f t="shared" si="98"/>
        <v>0</v>
      </c>
      <c r="U38" s="66">
        <f t="shared" si="98"/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75">
        <f>SUM(S38:AD38)</f>
        <v>0</v>
      </c>
      <c r="AF38" s="66">
        <f t="shared" ref="AF38:AQ39" si="99">IF(AF$2&gt;=$B$18,$E38,0)</f>
        <v>300</v>
      </c>
      <c r="AG38" s="66">
        <f t="shared" si="99"/>
        <v>300</v>
      </c>
      <c r="AH38" s="66">
        <f t="shared" si="99"/>
        <v>300</v>
      </c>
      <c r="AI38" s="66">
        <f t="shared" si="99"/>
        <v>300</v>
      </c>
      <c r="AJ38" s="66">
        <f t="shared" si="99"/>
        <v>300</v>
      </c>
      <c r="AK38" s="66">
        <f t="shared" si="99"/>
        <v>300</v>
      </c>
      <c r="AL38" s="66">
        <f t="shared" si="99"/>
        <v>300</v>
      </c>
      <c r="AM38" s="66">
        <f t="shared" si="99"/>
        <v>300</v>
      </c>
      <c r="AN38" s="66">
        <f t="shared" si="99"/>
        <v>300</v>
      </c>
      <c r="AO38" s="66">
        <f t="shared" si="99"/>
        <v>300</v>
      </c>
      <c r="AP38" s="66">
        <f t="shared" si="99"/>
        <v>300</v>
      </c>
      <c r="AQ38" s="66">
        <f t="shared" si="99"/>
        <v>300</v>
      </c>
      <c r="AR38" s="75">
        <f>SUM(AF38:AQ38)</f>
        <v>3600</v>
      </c>
      <c r="AS38" s="66">
        <f t="shared" ref="AS38:BD39" si="100">IF(AS$2&gt;=$B$18,$E38,0)</f>
        <v>300</v>
      </c>
      <c r="AT38" s="66">
        <f t="shared" si="100"/>
        <v>300</v>
      </c>
      <c r="AU38" s="66">
        <f t="shared" si="100"/>
        <v>300</v>
      </c>
      <c r="AV38" s="66">
        <f t="shared" si="100"/>
        <v>300</v>
      </c>
      <c r="AW38" s="66">
        <f t="shared" si="100"/>
        <v>300</v>
      </c>
      <c r="AX38" s="66">
        <f t="shared" si="100"/>
        <v>300</v>
      </c>
      <c r="AY38" s="66">
        <f t="shared" si="100"/>
        <v>300</v>
      </c>
      <c r="AZ38" s="66">
        <f t="shared" si="100"/>
        <v>300</v>
      </c>
      <c r="BA38" s="66">
        <f t="shared" si="100"/>
        <v>300</v>
      </c>
      <c r="BB38" s="66">
        <f t="shared" si="100"/>
        <v>300</v>
      </c>
      <c r="BC38" s="66">
        <f t="shared" si="100"/>
        <v>300</v>
      </c>
      <c r="BD38" s="66">
        <f t="shared" si="100"/>
        <v>300</v>
      </c>
      <c r="BE38" s="75">
        <f>SUM(AS38:BD38)</f>
        <v>3600</v>
      </c>
      <c r="BF38" s="66">
        <f t="shared" ref="BF38:BQ39" si="101">IF(BF$2&gt;=$B$18,$E38,0)</f>
        <v>300</v>
      </c>
      <c r="BG38" s="66">
        <f t="shared" si="101"/>
        <v>300</v>
      </c>
      <c r="BH38" s="66">
        <f t="shared" si="101"/>
        <v>300</v>
      </c>
      <c r="BI38" s="66">
        <f t="shared" si="101"/>
        <v>300</v>
      </c>
      <c r="BJ38" s="66">
        <f t="shared" si="101"/>
        <v>300</v>
      </c>
      <c r="BK38" s="66">
        <f t="shared" si="101"/>
        <v>300</v>
      </c>
      <c r="BL38" s="66">
        <f t="shared" si="101"/>
        <v>300</v>
      </c>
      <c r="BM38" s="66">
        <f t="shared" si="101"/>
        <v>300</v>
      </c>
      <c r="BN38" s="66">
        <f t="shared" si="101"/>
        <v>300</v>
      </c>
      <c r="BO38" s="66">
        <f t="shared" si="101"/>
        <v>300</v>
      </c>
      <c r="BP38" s="66">
        <f t="shared" si="101"/>
        <v>300</v>
      </c>
      <c r="BQ38" s="66">
        <f t="shared" si="101"/>
        <v>300</v>
      </c>
      <c r="BR38" s="75">
        <f>SUM(BF38:BQ38)</f>
        <v>3600</v>
      </c>
      <c r="BS38" s="66">
        <f t="shared" ref="BS38:CD39" si="102">IF(BS$2&gt;=$B$18,$E38,0)</f>
        <v>300</v>
      </c>
      <c r="BT38" s="66">
        <f t="shared" si="102"/>
        <v>300</v>
      </c>
      <c r="BU38" s="66">
        <f t="shared" si="102"/>
        <v>300</v>
      </c>
      <c r="BV38" s="66">
        <f t="shared" si="102"/>
        <v>300</v>
      </c>
      <c r="BW38" s="66">
        <f t="shared" si="102"/>
        <v>300</v>
      </c>
      <c r="BX38" s="66">
        <f t="shared" si="102"/>
        <v>300</v>
      </c>
      <c r="BY38" s="66">
        <f t="shared" si="102"/>
        <v>300</v>
      </c>
      <c r="BZ38" s="66">
        <f t="shared" si="102"/>
        <v>300</v>
      </c>
      <c r="CA38" s="66">
        <f t="shared" si="102"/>
        <v>300</v>
      </c>
      <c r="CB38" s="66">
        <f t="shared" si="102"/>
        <v>300</v>
      </c>
      <c r="CC38" s="66">
        <f t="shared" si="102"/>
        <v>300</v>
      </c>
      <c r="CD38" s="66">
        <f t="shared" si="102"/>
        <v>300</v>
      </c>
      <c r="CE38" s="75">
        <f>SUM(BS38:CD38)</f>
        <v>3600</v>
      </c>
      <c r="CF38" s="66">
        <f t="shared" ref="CF38:CQ39" si="103">IF(CF$2&gt;=$B$18,$E38,0)</f>
        <v>300</v>
      </c>
      <c r="CG38" s="66">
        <f t="shared" si="103"/>
        <v>300</v>
      </c>
      <c r="CH38" s="66">
        <f t="shared" si="103"/>
        <v>300</v>
      </c>
      <c r="CI38" s="66">
        <f t="shared" si="103"/>
        <v>300</v>
      </c>
      <c r="CJ38" s="66">
        <f t="shared" si="103"/>
        <v>300</v>
      </c>
      <c r="CK38" s="66">
        <f t="shared" si="103"/>
        <v>300</v>
      </c>
      <c r="CL38" s="66">
        <f t="shared" si="103"/>
        <v>300</v>
      </c>
      <c r="CM38" s="66">
        <f t="shared" si="103"/>
        <v>300</v>
      </c>
      <c r="CN38" s="66">
        <f t="shared" si="103"/>
        <v>300</v>
      </c>
      <c r="CO38" s="66">
        <f t="shared" si="103"/>
        <v>300</v>
      </c>
      <c r="CP38" s="66">
        <f t="shared" si="103"/>
        <v>300</v>
      </c>
      <c r="CQ38" s="66">
        <f t="shared" si="103"/>
        <v>300</v>
      </c>
      <c r="CR38" s="75">
        <f>SUM(CF38:CQ38)</f>
        <v>3600</v>
      </c>
      <c r="CS38" s="66">
        <f t="shared" ref="CS38:DD39" si="104">IF(CS$2&gt;=$B$18,$E38,0)</f>
        <v>300</v>
      </c>
      <c r="CT38" s="66">
        <f t="shared" si="104"/>
        <v>300</v>
      </c>
      <c r="CU38" s="66">
        <f t="shared" si="104"/>
        <v>300</v>
      </c>
      <c r="CV38" s="66">
        <f t="shared" si="104"/>
        <v>300</v>
      </c>
      <c r="CW38" s="66">
        <f t="shared" si="104"/>
        <v>300</v>
      </c>
      <c r="CX38" s="66">
        <f t="shared" si="104"/>
        <v>300</v>
      </c>
      <c r="CY38" s="66">
        <f t="shared" si="104"/>
        <v>300</v>
      </c>
      <c r="CZ38" s="66">
        <f t="shared" si="104"/>
        <v>300</v>
      </c>
      <c r="DA38" s="66">
        <f t="shared" si="104"/>
        <v>300</v>
      </c>
      <c r="DB38" s="66">
        <f t="shared" si="104"/>
        <v>300</v>
      </c>
      <c r="DC38" s="66">
        <f t="shared" si="104"/>
        <v>300</v>
      </c>
      <c r="DD38" s="66">
        <f t="shared" si="104"/>
        <v>300</v>
      </c>
      <c r="DE38" s="75">
        <f>SUM(CS38:DD38)</f>
        <v>3600</v>
      </c>
      <c r="DF38" s="66">
        <f t="shared" ref="DF38:DQ39" si="105">IF(DF$2&gt;=$B$18,$E38,0)</f>
        <v>300</v>
      </c>
      <c r="DG38" s="66">
        <f t="shared" si="105"/>
        <v>300</v>
      </c>
      <c r="DH38" s="66">
        <f t="shared" si="105"/>
        <v>300</v>
      </c>
      <c r="DI38" s="66">
        <f t="shared" si="105"/>
        <v>300</v>
      </c>
      <c r="DJ38" s="66">
        <f t="shared" si="105"/>
        <v>300</v>
      </c>
      <c r="DK38" s="66">
        <f t="shared" si="105"/>
        <v>300</v>
      </c>
      <c r="DL38" s="66">
        <f t="shared" si="105"/>
        <v>300</v>
      </c>
      <c r="DM38" s="66">
        <f t="shared" si="105"/>
        <v>300</v>
      </c>
      <c r="DN38" s="66">
        <f t="shared" si="105"/>
        <v>300</v>
      </c>
      <c r="DO38" s="66">
        <f t="shared" si="105"/>
        <v>300</v>
      </c>
      <c r="DP38" s="66">
        <f t="shared" si="105"/>
        <v>300</v>
      </c>
      <c r="DQ38" s="66">
        <f t="shared" si="105"/>
        <v>300</v>
      </c>
      <c r="DR38" s="75">
        <f>SUM(DF38:DQ38)</f>
        <v>3600</v>
      </c>
      <c r="DS38" s="66">
        <f t="shared" ref="DS38:ED39" si="106">IF(DS$2&gt;=$B$18,$E38,0)</f>
        <v>300</v>
      </c>
      <c r="DT38" s="66">
        <f t="shared" si="106"/>
        <v>300</v>
      </c>
      <c r="DU38" s="66">
        <f t="shared" si="106"/>
        <v>300</v>
      </c>
      <c r="DV38" s="66">
        <f t="shared" si="106"/>
        <v>300</v>
      </c>
      <c r="DW38" s="66">
        <f t="shared" si="106"/>
        <v>300</v>
      </c>
      <c r="DX38" s="66">
        <f t="shared" si="106"/>
        <v>300</v>
      </c>
      <c r="DY38" s="66">
        <f t="shared" si="106"/>
        <v>300</v>
      </c>
      <c r="DZ38" s="66">
        <f t="shared" si="106"/>
        <v>300</v>
      </c>
      <c r="EA38" s="66">
        <f t="shared" si="106"/>
        <v>300</v>
      </c>
      <c r="EB38" s="66">
        <f t="shared" si="106"/>
        <v>300</v>
      </c>
      <c r="EC38" s="66">
        <f t="shared" si="106"/>
        <v>300</v>
      </c>
      <c r="ED38" s="66">
        <f t="shared" si="106"/>
        <v>300</v>
      </c>
      <c r="EE38" s="76">
        <f>SUM(DS38:ED38)</f>
        <v>3600</v>
      </c>
    </row>
    <row r="39" spans="1:135" x14ac:dyDescent="0.2">
      <c r="A39" s="19" t="s">
        <v>169</v>
      </c>
      <c r="B39" s="81">
        <f>'TRAPPES EMPRUNT'!E7</f>
        <v>15</v>
      </c>
      <c r="D39" s="3" t="s">
        <v>88</v>
      </c>
      <c r="E39" s="66">
        <v>1000</v>
      </c>
      <c r="F39" s="66">
        <f t="shared" si="97"/>
        <v>0</v>
      </c>
      <c r="G39" s="66">
        <f t="shared" si="97"/>
        <v>0</v>
      </c>
      <c r="H39" s="66">
        <f t="shared" si="97"/>
        <v>0</v>
      </c>
      <c r="I39" s="66">
        <f t="shared" si="97"/>
        <v>0</v>
      </c>
      <c r="J39" s="66">
        <f t="shared" si="97"/>
        <v>0</v>
      </c>
      <c r="K39" s="66">
        <f t="shared" si="97"/>
        <v>0</v>
      </c>
      <c r="L39" s="66">
        <f t="shared" si="97"/>
        <v>0</v>
      </c>
      <c r="M39" s="66">
        <f t="shared" si="97"/>
        <v>0</v>
      </c>
      <c r="N39" s="66">
        <f t="shared" si="97"/>
        <v>0</v>
      </c>
      <c r="O39" s="66">
        <f t="shared" si="97"/>
        <v>0</v>
      </c>
      <c r="P39" s="66">
        <f t="shared" si="97"/>
        <v>0</v>
      </c>
      <c r="Q39" s="66">
        <f t="shared" si="97"/>
        <v>0</v>
      </c>
      <c r="R39" s="75">
        <f>SUM(F39:Q39)</f>
        <v>0</v>
      </c>
      <c r="S39" s="66">
        <f t="shared" si="98"/>
        <v>0</v>
      </c>
      <c r="T39" s="66">
        <f t="shared" si="98"/>
        <v>0</v>
      </c>
      <c r="U39" s="66">
        <f t="shared" si="98"/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12000</v>
      </c>
      <c r="AC39" s="66">
        <v>0</v>
      </c>
      <c r="AD39" s="66">
        <v>0</v>
      </c>
      <c r="AE39" s="75">
        <f>SUM(S39:AD39)</f>
        <v>12000</v>
      </c>
      <c r="AF39" s="66">
        <f t="shared" si="99"/>
        <v>1000</v>
      </c>
      <c r="AG39" s="66">
        <f t="shared" si="99"/>
        <v>1000</v>
      </c>
      <c r="AH39" s="66">
        <f t="shared" si="99"/>
        <v>1000</v>
      </c>
      <c r="AI39" s="66">
        <f t="shared" si="99"/>
        <v>1000</v>
      </c>
      <c r="AJ39" s="66">
        <f t="shared" si="99"/>
        <v>1000</v>
      </c>
      <c r="AK39" s="66">
        <f t="shared" si="99"/>
        <v>1000</v>
      </c>
      <c r="AL39" s="66">
        <f t="shared" si="99"/>
        <v>1000</v>
      </c>
      <c r="AM39" s="66">
        <f t="shared" si="99"/>
        <v>1000</v>
      </c>
      <c r="AN39" s="66">
        <f t="shared" si="99"/>
        <v>1000</v>
      </c>
      <c r="AO39" s="66">
        <f t="shared" si="99"/>
        <v>1000</v>
      </c>
      <c r="AP39" s="66">
        <f t="shared" si="99"/>
        <v>1000</v>
      </c>
      <c r="AQ39" s="66">
        <f t="shared" si="99"/>
        <v>1000</v>
      </c>
      <c r="AR39" s="75">
        <f>SUM(AF39:AQ39)</f>
        <v>12000</v>
      </c>
      <c r="AS39" s="66">
        <f t="shared" si="100"/>
        <v>1000</v>
      </c>
      <c r="AT39" s="66">
        <f t="shared" si="100"/>
        <v>1000</v>
      </c>
      <c r="AU39" s="66">
        <f t="shared" si="100"/>
        <v>1000</v>
      </c>
      <c r="AV39" s="66">
        <f t="shared" si="100"/>
        <v>1000</v>
      </c>
      <c r="AW39" s="66">
        <f t="shared" si="100"/>
        <v>1000</v>
      </c>
      <c r="AX39" s="66">
        <f t="shared" si="100"/>
        <v>1000</v>
      </c>
      <c r="AY39" s="66">
        <f t="shared" si="100"/>
        <v>1000</v>
      </c>
      <c r="AZ39" s="66">
        <f t="shared" si="100"/>
        <v>1000</v>
      </c>
      <c r="BA39" s="66">
        <f t="shared" si="100"/>
        <v>1000</v>
      </c>
      <c r="BB39" s="66">
        <f t="shared" si="100"/>
        <v>1000</v>
      </c>
      <c r="BC39" s="66">
        <f t="shared" si="100"/>
        <v>1000</v>
      </c>
      <c r="BD39" s="66">
        <f t="shared" si="100"/>
        <v>1000</v>
      </c>
      <c r="BE39" s="75">
        <f>SUM(AS39:BD39)</f>
        <v>12000</v>
      </c>
      <c r="BF39" s="66">
        <f t="shared" si="101"/>
        <v>1000</v>
      </c>
      <c r="BG39" s="66">
        <f t="shared" si="101"/>
        <v>1000</v>
      </c>
      <c r="BH39" s="66">
        <f t="shared" si="101"/>
        <v>1000</v>
      </c>
      <c r="BI39" s="66">
        <f t="shared" si="101"/>
        <v>1000</v>
      </c>
      <c r="BJ39" s="66">
        <f t="shared" si="101"/>
        <v>1000</v>
      </c>
      <c r="BK39" s="66">
        <f t="shared" si="101"/>
        <v>1000</v>
      </c>
      <c r="BL39" s="66">
        <f t="shared" si="101"/>
        <v>1000</v>
      </c>
      <c r="BM39" s="66">
        <f t="shared" si="101"/>
        <v>1000</v>
      </c>
      <c r="BN39" s="66">
        <f t="shared" si="101"/>
        <v>1000</v>
      </c>
      <c r="BO39" s="66">
        <f t="shared" si="101"/>
        <v>1000</v>
      </c>
      <c r="BP39" s="66">
        <f t="shared" si="101"/>
        <v>1000</v>
      </c>
      <c r="BQ39" s="66">
        <f t="shared" si="101"/>
        <v>1000</v>
      </c>
      <c r="BR39" s="75">
        <f>SUM(BF39:BQ39)</f>
        <v>12000</v>
      </c>
      <c r="BS39" s="66">
        <f t="shared" si="102"/>
        <v>1000</v>
      </c>
      <c r="BT39" s="66">
        <f t="shared" si="102"/>
        <v>1000</v>
      </c>
      <c r="BU39" s="66">
        <f t="shared" si="102"/>
        <v>1000</v>
      </c>
      <c r="BV39" s="66">
        <f t="shared" si="102"/>
        <v>1000</v>
      </c>
      <c r="BW39" s="66">
        <f t="shared" si="102"/>
        <v>1000</v>
      </c>
      <c r="BX39" s="66">
        <f t="shared" si="102"/>
        <v>1000</v>
      </c>
      <c r="BY39" s="66">
        <f t="shared" si="102"/>
        <v>1000</v>
      </c>
      <c r="BZ39" s="66">
        <f t="shared" si="102"/>
        <v>1000</v>
      </c>
      <c r="CA39" s="66">
        <f t="shared" si="102"/>
        <v>1000</v>
      </c>
      <c r="CB39" s="66">
        <f t="shared" si="102"/>
        <v>1000</v>
      </c>
      <c r="CC39" s="66">
        <f t="shared" si="102"/>
        <v>1000</v>
      </c>
      <c r="CD39" s="66">
        <f t="shared" si="102"/>
        <v>1000</v>
      </c>
      <c r="CE39" s="75">
        <f>SUM(BS39:CD39)</f>
        <v>12000</v>
      </c>
      <c r="CF39" s="66">
        <f t="shared" si="103"/>
        <v>1000</v>
      </c>
      <c r="CG39" s="66">
        <f t="shared" si="103"/>
        <v>1000</v>
      </c>
      <c r="CH39" s="66">
        <f t="shared" si="103"/>
        <v>1000</v>
      </c>
      <c r="CI39" s="66">
        <f t="shared" si="103"/>
        <v>1000</v>
      </c>
      <c r="CJ39" s="66">
        <f t="shared" si="103"/>
        <v>1000</v>
      </c>
      <c r="CK39" s="66">
        <f t="shared" si="103"/>
        <v>1000</v>
      </c>
      <c r="CL39" s="66">
        <f t="shared" si="103"/>
        <v>1000</v>
      </c>
      <c r="CM39" s="66">
        <f t="shared" si="103"/>
        <v>1000</v>
      </c>
      <c r="CN39" s="66">
        <f t="shared" si="103"/>
        <v>1000</v>
      </c>
      <c r="CO39" s="66">
        <f t="shared" si="103"/>
        <v>1000</v>
      </c>
      <c r="CP39" s="66">
        <f t="shared" si="103"/>
        <v>1000</v>
      </c>
      <c r="CQ39" s="66">
        <f t="shared" si="103"/>
        <v>1000</v>
      </c>
      <c r="CR39" s="75">
        <f>SUM(CF39:CQ39)</f>
        <v>12000</v>
      </c>
      <c r="CS39" s="66">
        <f t="shared" si="104"/>
        <v>1000</v>
      </c>
      <c r="CT39" s="66">
        <f t="shared" si="104"/>
        <v>1000</v>
      </c>
      <c r="CU39" s="66">
        <f t="shared" si="104"/>
        <v>1000</v>
      </c>
      <c r="CV39" s="66">
        <f t="shared" si="104"/>
        <v>1000</v>
      </c>
      <c r="CW39" s="66">
        <f t="shared" si="104"/>
        <v>1000</v>
      </c>
      <c r="CX39" s="66">
        <f t="shared" si="104"/>
        <v>1000</v>
      </c>
      <c r="CY39" s="66">
        <f t="shared" si="104"/>
        <v>1000</v>
      </c>
      <c r="CZ39" s="66">
        <f t="shared" si="104"/>
        <v>1000</v>
      </c>
      <c r="DA39" s="66">
        <f t="shared" si="104"/>
        <v>1000</v>
      </c>
      <c r="DB39" s="66">
        <f t="shared" si="104"/>
        <v>1000</v>
      </c>
      <c r="DC39" s="66">
        <f t="shared" si="104"/>
        <v>1000</v>
      </c>
      <c r="DD39" s="66">
        <f t="shared" si="104"/>
        <v>1000</v>
      </c>
      <c r="DE39" s="75">
        <f>SUM(CS39:DD39)</f>
        <v>12000</v>
      </c>
      <c r="DF39" s="66">
        <f t="shared" si="105"/>
        <v>1000</v>
      </c>
      <c r="DG39" s="66">
        <f t="shared" si="105"/>
        <v>1000</v>
      </c>
      <c r="DH39" s="66">
        <f t="shared" si="105"/>
        <v>1000</v>
      </c>
      <c r="DI39" s="66">
        <f t="shared" si="105"/>
        <v>1000</v>
      </c>
      <c r="DJ39" s="66">
        <f t="shared" si="105"/>
        <v>1000</v>
      </c>
      <c r="DK39" s="66">
        <f t="shared" si="105"/>
        <v>1000</v>
      </c>
      <c r="DL39" s="66">
        <f t="shared" si="105"/>
        <v>1000</v>
      </c>
      <c r="DM39" s="66">
        <f t="shared" si="105"/>
        <v>1000</v>
      </c>
      <c r="DN39" s="66">
        <f t="shared" si="105"/>
        <v>1000</v>
      </c>
      <c r="DO39" s="66">
        <f t="shared" si="105"/>
        <v>1000</v>
      </c>
      <c r="DP39" s="66">
        <f t="shared" si="105"/>
        <v>1000</v>
      </c>
      <c r="DQ39" s="66">
        <f t="shared" si="105"/>
        <v>1000</v>
      </c>
      <c r="DR39" s="75">
        <f>SUM(DF39:DQ39)</f>
        <v>12000</v>
      </c>
      <c r="DS39" s="66">
        <f t="shared" si="106"/>
        <v>1000</v>
      </c>
      <c r="DT39" s="66">
        <f t="shared" si="106"/>
        <v>1000</v>
      </c>
      <c r="DU39" s="66">
        <f t="shared" si="106"/>
        <v>1000</v>
      </c>
      <c r="DV39" s="66">
        <f t="shared" si="106"/>
        <v>1000</v>
      </c>
      <c r="DW39" s="66">
        <f t="shared" si="106"/>
        <v>1000</v>
      </c>
      <c r="DX39" s="66">
        <f t="shared" si="106"/>
        <v>1000</v>
      </c>
      <c r="DY39" s="66">
        <f t="shared" si="106"/>
        <v>1000</v>
      </c>
      <c r="DZ39" s="66">
        <f t="shared" si="106"/>
        <v>1000</v>
      </c>
      <c r="EA39" s="66">
        <f t="shared" si="106"/>
        <v>1000</v>
      </c>
      <c r="EB39" s="66">
        <f t="shared" si="106"/>
        <v>1000</v>
      </c>
      <c r="EC39" s="66">
        <f t="shared" si="106"/>
        <v>1000</v>
      </c>
      <c r="ED39" s="66">
        <f t="shared" si="106"/>
        <v>1000</v>
      </c>
      <c r="EE39" s="76">
        <f>SUM(DS39:ED39)</f>
        <v>12000</v>
      </c>
    </row>
    <row r="40" spans="1:135" x14ac:dyDescent="0.2">
      <c r="A40" s="19" t="s">
        <v>170</v>
      </c>
      <c r="B40" s="81">
        <f>'TRAPPES EMPRUNT'!I6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'TRAPPES EMPRUNT'!E6</f>
        <v>3.95E-2</v>
      </c>
      <c r="D41" s="153" t="s">
        <v>89</v>
      </c>
      <c r="E41" s="154"/>
      <c r="F41" s="66">
        <f t="shared" ref="F41:Q41" si="107">F39+F38</f>
        <v>0</v>
      </c>
      <c r="G41" s="66">
        <f t="shared" si="107"/>
        <v>0</v>
      </c>
      <c r="H41" s="66">
        <f t="shared" si="107"/>
        <v>0</v>
      </c>
      <c r="I41" s="66">
        <f t="shared" si="107"/>
        <v>0</v>
      </c>
      <c r="J41" s="66">
        <f t="shared" si="107"/>
        <v>0</v>
      </c>
      <c r="K41" s="66">
        <f t="shared" si="107"/>
        <v>0</v>
      </c>
      <c r="L41" s="66">
        <f t="shared" si="107"/>
        <v>0</v>
      </c>
      <c r="M41" s="66">
        <f t="shared" si="107"/>
        <v>0</v>
      </c>
      <c r="N41" s="66">
        <f t="shared" si="107"/>
        <v>0</v>
      </c>
      <c r="O41" s="66">
        <f t="shared" si="107"/>
        <v>0</v>
      </c>
      <c r="P41" s="66">
        <f t="shared" si="107"/>
        <v>0</v>
      </c>
      <c r="Q41" s="66">
        <f t="shared" si="107"/>
        <v>0</v>
      </c>
      <c r="R41" s="75">
        <f>SUM(F41:Q41)</f>
        <v>0</v>
      </c>
      <c r="S41" s="66">
        <f t="shared" ref="S41:AD41" si="108">S39+S38</f>
        <v>0</v>
      </c>
      <c r="T41" s="66">
        <f t="shared" si="108"/>
        <v>0</v>
      </c>
      <c r="U41" s="66">
        <f t="shared" si="108"/>
        <v>0</v>
      </c>
      <c r="V41" s="66">
        <f t="shared" si="108"/>
        <v>0</v>
      </c>
      <c r="W41" s="66">
        <f t="shared" si="108"/>
        <v>0</v>
      </c>
      <c r="X41" s="66">
        <f t="shared" si="108"/>
        <v>0</v>
      </c>
      <c r="Y41" s="66">
        <f t="shared" si="108"/>
        <v>0</v>
      </c>
      <c r="Z41" s="66">
        <f t="shared" si="108"/>
        <v>0</v>
      </c>
      <c r="AA41" s="66">
        <f t="shared" si="108"/>
        <v>0</v>
      </c>
      <c r="AB41" s="66">
        <f t="shared" si="108"/>
        <v>12000</v>
      </c>
      <c r="AC41" s="66">
        <f t="shared" si="108"/>
        <v>0</v>
      </c>
      <c r="AD41" s="66">
        <f t="shared" si="108"/>
        <v>0</v>
      </c>
      <c r="AE41" s="75">
        <f>SUM(S41:AD41)</f>
        <v>12000</v>
      </c>
      <c r="AF41" s="66">
        <f t="shared" ref="AF41:AQ41" si="109">AF39+AF38</f>
        <v>1300</v>
      </c>
      <c r="AG41" s="66">
        <f t="shared" si="109"/>
        <v>1300</v>
      </c>
      <c r="AH41" s="66">
        <f t="shared" si="109"/>
        <v>1300</v>
      </c>
      <c r="AI41" s="66">
        <f t="shared" si="109"/>
        <v>1300</v>
      </c>
      <c r="AJ41" s="66">
        <f t="shared" si="109"/>
        <v>1300</v>
      </c>
      <c r="AK41" s="66">
        <f t="shared" si="109"/>
        <v>1300</v>
      </c>
      <c r="AL41" s="66">
        <f t="shared" si="109"/>
        <v>1300</v>
      </c>
      <c r="AM41" s="66">
        <f t="shared" si="109"/>
        <v>1300</v>
      </c>
      <c r="AN41" s="66">
        <f t="shared" si="109"/>
        <v>1300</v>
      </c>
      <c r="AO41" s="66">
        <f t="shared" si="109"/>
        <v>1300</v>
      </c>
      <c r="AP41" s="66">
        <f t="shared" si="109"/>
        <v>1300</v>
      </c>
      <c r="AQ41" s="66">
        <f t="shared" si="109"/>
        <v>1300</v>
      </c>
      <c r="AR41" s="75">
        <f>SUM(AF41:AQ41)</f>
        <v>15600</v>
      </c>
      <c r="AS41" s="66">
        <f t="shared" ref="AS41:BD41" si="110">AS39+AS38</f>
        <v>1300</v>
      </c>
      <c r="AT41" s="66">
        <f t="shared" si="110"/>
        <v>1300</v>
      </c>
      <c r="AU41" s="66">
        <f t="shared" si="110"/>
        <v>1300</v>
      </c>
      <c r="AV41" s="66">
        <f t="shared" si="110"/>
        <v>1300</v>
      </c>
      <c r="AW41" s="66">
        <f t="shared" si="110"/>
        <v>1300</v>
      </c>
      <c r="AX41" s="66">
        <f t="shared" si="110"/>
        <v>1300</v>
      </c>
      <c r="AY41" s="66">
        <f t="shared" si="110"/>
        <v>1300</v>
      </c>
      <c r="AZ41" s="66">
        <f t="shared" si="110"/>
        <v>1300</v>
      </c>
      <c r="BA41" s="66">
        <f t="shared" si="110"/>
        <v>1300</v>
      </c>
      <c r="BB41" s="66">
        <f t="shared" si="110"/>
        <v>1300</v>
      </c>
      <c r="BC41" s="66">
        <f t="shared" si="110"/>
        <v>1300</v>
      </c>
      <c r="BD41" s="66">
        <f t="shared" si="110"/>
        <v>1300</v>
      </c>
      <c r="BE41" s="75">
        <f>SUM(AS41:BD41)</f>
        <v>15600</v>
      </c>
      <c r="BF41" s="66">
        <f t="shared" ref="BF41:BQ41" si="111">BF39+BF38</f>
        <v>1300</v>
      </c>
      <c r="BG41" s="66">
        <f t="shared" si="111"/>
        <v>1300</v>
      </c>
      <c r="BH41" s="66">
        <f t="shared" si="111"/>
        <v>1300</v>
      </c>
      <c r="BI41" s="66">
        <f t="shared" si="111"/>
        <v>1300</v>
      </c>
      <c r="BJ41" s="66">
        <f t="shared" si="111"/>
        <v>1300</v>
      </c>
      <c r="BK41" s="66">
        <f t="shared" si="111"/>
        <v>1300</v>
      </c>
      <c r="BL41" s="66">
        <f t="shared" si="111"/>
        <v>1300</v>
      </c>
      <c r="BM41" s="66">
        <f t="shared" si="111"/>
        <v>1300</v>
      </c>
      <c r="BN41" s="66">
        <f t="shared" si="111"/>
        <v>1300</v>
      </c>
      <c r="BO41" s="66">
        <f t="shared" si="111"/>
        <v>1300</v>
      </c>
      <c r="BP41" s="66">
        <f t="shared" si="111"/>
        <v>1300</v>
      </c>
      <c r="BQ41" s="66">
        <f t="shared" si="111"/>
        <v>1300</v>
      </c>
      <c r="BR41" s="75">
        <f>SUM(BF41:BQ41)</f>
        <v>15600</v>
      </c>
      <c r="BS41" s="66">
        <f t="shared" ref="BS41:CD41" si="112">BS39+BS38</f>
        <v>1300</v>
      </c>
      <c r="BT41" s="66">
        <f t="shared" si="112"/>
        <v>1300</v>
      </c>
      <c r="BU41" s="66">
        <f t="shared" si="112"/>
        <v>1300</v>
      </c>
      <c r="BV41" s="66">
        <f t="shared" si="112"/>
        <v>1300</v>
      </c>
      <c r="BW41" s="66">
        <f t="shared" si="112"/>
        <v>1300</v>
      </c>
      <c r="BX41" s="66">
        <f t="shared" si="112"/>
        <v>1300</v>
      </c>
      <c r="BY41" s="66">
        <f t="shared" si="112"/>
        <v>1300</v>
      </c>
      <c r="BZ41" s="66">
        <f t="shared" si="112"/>
        <v>1300</v>
      </c>
      <c r="CA41" s="66">
        <f t="shared" si="112"/>
        <v>1300</v>
      </c>
      <c r="CB41" s="66">
        <f t="shared" si="112"/>
        <v>1300</v>
      </c>
      <c r="CC41" s="66">
        <f t="shared" si="112"/>
        <v>1300</v>
      </c>
      <c r="CD41" s="66">
        <f t="shared" si="112"/>
        <v>1300</v>
      </c>
      <c r="CE41" s="75">
        <f>SUM(BS41:CD41)</f>
        <v>15600</v>
      </c>
      <c r="CF41" s="66">
        <f t="shared" ref="CF41:CQ41" si="113">CF39+CF38</f>
        <v>1300</v>
      </c>
      <c r="CG41" s="66">
        <f t="shared" si="113"/>
        <v>1300</v>
      </c>
      <c r="CH41" s="66">
        <f t="shared" si="113"/>
        <v>1300</v>
      </c>
      <c r="CI41" s="66">
        <f t="shared" si="113"/>
        <v>1300</v>
      </c>
      <c r="CJ41" s="66">
        <f t="shared" si="113"/>
        <v>1300</v>
      </c>
      <c r="CK41" s="66">
        <f t="shared" si="113"/>
        <v>1300</v>
      </c>
      <c r="CL41" s="66">
        <f t="shared" si="113"/>
        <v>1300</v>
      </c>
      <c r="CM41" s="66">
        <f t="shared" si="113"/>
        <v>1300</v>
      </c>
      <c r="CN41" s="66">
        <f t="shared" si="113"/>
        <v>1300</v>
      </c>
      <c r="CO41" s="66">
        <f t="shared" si="113"/>
        <v>1300</v>
      </c>
      <c r="CP41" s="66">
        <f t="shared" si="113"/>
        <v>1300</v>
      </c>
      <c r="CQ41" s="66">
        <f t="shared" si="113"/>
        <v>1300</v>
      </c>
      <c r="CR41" s="75">
        <f>SUM(CF41:CQ41)</f>
        <v>15600</v>
      </c>
      <c r="CS41" s="66">
        <f t="shared" ref="CS41:DD41" si="114">CS39+CS38</f>
        <v>1300</v>
      </c>
      <c r="CT41" s="66">
        <f t="shared" si="114"/>
        <v>1300</v>
      </c>
      <c r="CU41" s="66">
        <f t="shared" si="114"/>
        <v>1300</v>
      </c>
      <c r="CV41" s="66">
        <f t="shared" si="114"/>
        <v>1300</v>
      </c>
      <c r="CW41" s="66">
        <f t="shared" si="114"/>
        <v>1300</v>
      </c>
      <c r="CX41" s="66">
        <f t="shared" si="114"/>
        <v>1300</v>
      </c>
      <c r="CY41" s="66">
        <f t="shared" si="114"/>
        <v>1300</v>
      </c>
      <c r="CZ41" s="66">
        <f t="shared" si="114"/>
        <v>1300</v>
      </c>
      <c r="DA41" s="66">
        <f t="shared" si="114"/>
        <v>1300</v>
      </c>
      <c r="DB41" s="66">
        <f t="shared" si="114"/>
        <v>1300</v>
      </c>
      <c r="DC41" s="66">
        <f t="shared" si="114"/>
        <v>1300</v>
      </c>
      <c r="DD41" s="66">
        <f t="shared" si="114"/>
        <v>1300</v>
      </c>
      <c r="DE41" s="75">
        <f>SUM(CS41:DD41)</f>
        <v>15600</v>
      </c>
      <c r="DF41" s="66">
        <f t="shared" ref="DF41:DQ41" si="115">DF39+DF38</f>
        <v>1300</v>
      </c>
      <c r="DG41" s="66">
        <f t="shared" si="115"/>
        <v>1300</v>
      </c>
      <c r="DH41" s="66">
        <f t="shared" si="115"/>
        <v>1300</v>
      </c>
      <c r="DI41" s="66">
        <f t="shared" si="115"/>
        <v>1300</v>
      </c>
      <c r="DJ41" s="66">
        <f t="shared" si="115"/>
        <v>1300</v>
      </c>
      <c r="DK41" s="66">
        <f t="shared" si="115"/>
        <v>1300</v>
      </c>
      <c r="DL41" s="66">
        <f t="shared" si="115"/>
        <v>1300</v>
      </c>
      <c r="DM41" s="66">
        <f t="shared" si="115"/>
        <v>1300</v>
      </c>
      <c r="DN41" s="66">
        <f t="shared" si="115"/>
        <v>1300</v>
      </c>
      <c r="DO41" s="66">
        <f t="shared" si="115"/>
        <v>1300</v>
      </c>
      <c r="DP41" s="66">
        <f t="shared" si="115"/>
        <v>1300</v>
      </c>
      <c r="DQ41" s="66">
        <f t="shared" si="115"/>
        <v>1300</v>
      </c>
      <c r="DR41" s="75">
        <f>SUM(DF41:DQ41)</f>
        <v>15600</v>
      </c>
      <c r="DS41" s="66">
        <f t="shared" ref="DS41:ED41" si="116">DS39+DS38</f>
        <v>1300</v>
      </c>
      <c r="DT41" s="66">
        <f t="shared" si="116"/>
        <v>1300</v>
      </c>
      <c r="DU41" s="66">
        <f t="shared" si="116"/>
        <v>1300</v>
      </c>
      <c r="DV41" s="66">
        <f t="shared" si="116"/>
        <v>1300</v>
      </c>
      <c r="DW41" s="66">
        <f t="shared" si="116"/>
        <v>1300</v>
      </c>
      <c r="DX41" s="66">
        <f t="shared" si="116"/>
        <v>1300</v>
      </c>
      <c r="DY41" s="66">
        <f t="shared" si="116"/>
        <v>1300</v>
      </c>
      <c r="DZ41" s="66">
        <f t="shared" si="116"/>
        <v>1300</v>
      </c>
      <c r="EA41" s="66">
        <f t="shared" si="116"/>
        <v>1300</v>
      </c>
      <c r="EB41" s="66">
        <f t="shared" si="116"/>
        <v>1300</v>
      </c>
      <c r="EC41" s="66">
        <f t="shared" si="116"/>
        <v>1300</v>
      </c>
      <c r="ED41" s="66">
        <f t="shared" si="116"/>
        <v>1300</v>
      </c>
      <c r="EE41" s="76">
        <f>SUM(DS41:ED41)</f>
        <v>15600</v>
      </c>
    </row>
    <row r="42" spans="1:135" x14ac:dyDescent="0.2">
      <c r="A42" s="26" t="s">
        <v>172</v>
      </c>
      <c r="B42" s="66">
        <f>'TRAPPES EMPRUNT'!I5</f>
        <v>12221.194132969949</v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220">
        <f>'TRAPPES EMPRUNT'!E9</f>
        <v>45999</v>
      </c>
      <c r="D43" s="3" t="s">
        <v>173</v>
      </c>
      <c r="F43" s="66">
        <f t="shared" ref="F43:Q43" si="117">IFERROR(IF(EOMONTH(F$2,0)&gt;=EOMONTH($B$43,0),ROUND($B$46/12,0),0),0)</f>
        <v>0</v>
      </c>
      <c r="G43" s="66">
        <f t="shared" si="117"/>
        <v>0</v>
      </c>
      <c r="H43" s="66">
        <f t="shared" si="117"/>
        <v>0</v>
      </c>
      <c r="I43" s="66">
        <f t="shared" si="117"/>
        <v>0</v>
      </c>
      <c r="J43" s="66">
        <f t="shared" si="117"/>
        <v>0</v>
      </c>
      <c r="K43" s="66">
        <f t="shared" si="117"/>
        <v>0</v>
      </c>
      <c r="L43" s="66">
        <f t="shared" si="117"/>
        <v>0</v>
      </c>
      <c r="M43" s="66">
        <f t="shared" si="117"/>
        <v>0</v>
      </c>
      <c r="N43" s="66">
        <f t="shared" si="117"/>
        <v>0</v>
      </c>
      <c r="O43" s="66">
        <f t="shared" si="117"/>
        <v>0</v>
      </c>
      <c r="P43" s="66">
        <f t="shared" si="117"/>
        <v>0</v>
      </c>
      <c r="Q43" s="66">
        <f t="shared" si="117"/>
        <v>8944</v>
      </c>
      <c r="R43" s="75">
        <f>SUM(F43:Q43)</f>
        <v>8944</v>
      </c>
      <c r="S43" s="66">
        <f t="shared" ref="S43:AD43" si="118">IFERROR(IF(EOMONTH(S$2,0)&gt;=EOMONTH($B$43,0),ROUND($B$46/12,0),0),0)</f>
        <v>8944</v>
      </c>
      <c r="T43" s="66">
        <f t="shared" si="118"/>
        <v>8944</v>
      </c>
      <c r="U43" s="66">
        <f t="shared" si="118"/>
        <v>8944</v>
      </c>
      <c r="V43" s="66">
        <f t="shared" si="118"/>
        <v>8944</v>
      </c>
      <c r="W43" s="66">
        <f t="shared" si="118"/>
        <v>8944</v>
      </c>
      <c r="X43" s="66">
        <f t="shared" si="118"/>
        <v>8944</v>
      </c>
      <c r="Y43" s="66">
        <f t="shared" si="118"/>
        <v>8944</v>
      </c>
      <c r="Z43" s="66">
        <f t="shared" si="118"/>
        <v>8944</v>
      </c>
      <c r="AA43" s="66">
        <f t="shared" si="118"/>
        <v>8944</v>
      </c>
      <c r="AB43" s="66">
        <f t="shared" si="118"/>
        <v>8944</v>
      </c>
      <c r="AC43" s="66">
        <f t="shared" si="118"/>
        <v>8944</v>
      </c>
      <c r="AD43" s="66">
        <f t="shared" si="118"/>
        <v>8944</v>
      </c>
      <c r="AE43" s="75">
        <f>SUM(S43:AD43)</f>
        <v>107328</v>
      </c>
      <c r="AF43" s="66">
        <f t="shared" ref="AF43:AQ43" si="119">IFERROR(IF(EOMONTH(AF$2,0)&gt;=EOMONTH($B$43,0),ROUND($B$46/12,0),0),0)</f>
        <v>8944</v>
      </c>
      <c r="AG43" s="66">
        <f t="shared" si="119"/>
        <v>8944</v>
      </c>
      <c r="AH43" s="66">
        <f t="shared" si="119"/>
        <v>8944</v>
      </c>
      <c r="AI43" s="66">
        <f t="shared" si="119"/>
        <v>8944</v>
      </c>
      <c r="AJ43" s="66">
        <f t="shared" si="119"/>
        <v>8944</v>
      </c>
      <c r="AK43" s="66">
        <f t="shared" si="119"/>
        <v>8944</v>
      </c>
      <c r="AL43" s="66">
        <f t="shared" si="119"/>
        <v>8944</v>
      </c>
      <c r="AM43" s="66">
        <f t="shared" si="119"/>
        <v>8944</v>
      </c>
      <c r="AN43" s="66">
        <f t="shared" si="119"/>
        <v>8944</v>
      </c>
      <c r="AO43" s="66">
        <f t="shared" si="119"/>
        <v>8944</v>
      </c>
      <c r="AP43" s="66">
        <f t="shared" si="119"/>
        <v>8944</v>
      </c>
      <c r="AQ43" s="66">
        <f t="shared" si="119"/>
        <v>8944</v>
      </c>
      <c r="AR43" s="75">
        <f>SUM(AF43:AQ43)</f>
        <v>107328</v>
      </c>
      <c r="AS43" s="66">
        <f t="shared" ref="AS43:BD43" si="120">IFERROR(IF(EOMONTH(AS$2,0)&gt;=EOMONTH($B$43,0),ROUND($B$46/12,0),0),0)</f>
        <v>8944</v>
      </c>
      <c r="AT43" s="66">
        <f t="shared" si="120"/>
        <v>8944</v>
      </c>
      <c r="AU43" s="66">
        <f t="shared" si="120"/>
        <v>8944</v>
      </c>
      <c r="AV43" s="66">
        <f t="shared" si="120"/>
        <v>8944</v>
      </c>
      <c r="AW43" s="66">
        <f t="shared" si="120"/>
        <v>8944</v>
      </c>
      <c r="AX43" s="66">
        <f t="shared" si="120"/>
        <v>8944</v>
      </c>
      <c r="AY43" s="66">
        <f t="shared" si="120"/>
        <v>8944</v>
      </c>
      <c r="AZ43" s="66">
        <f t="shared" si="120"/>
        <v>8944</v>
      </c>
      <c r="BA43" s="66">
        <f t="shared" si="120"/>
        <v>8944</v>
      </c>
      <c r="BB43" s="66">
        <f t="shared" si="120"/>
        <v>8944</v>
      </c>
      <c r="BC43" s="66">
        <f t="shared" si="120"/>
        <v>8944</v>
      </c>
      <c r="BD43" s="66">
        <f t="shared" si="120"/>
        <v>8944</v>
      </c>
      <c r="BE43" s="75">
        <f>SUM(AS43:BD43)</f>
        <v>107328</v>
      </c>
      <c r="BF43" s="66">
        <f t="shared" ref="BF43:BQ43" si="121">IFERROR(IF(EOMONTH(BF$2,0)&gt;=EOMONTH($B$43,0),ROUND($B$46/12,0),0),0)</f>
        <v>8944</v>
      </c>
      <c r="BG43" s="66">
        <f t="shared" si="121"/>
        <v>8944</v>
      </c>
      <c r="BH43" s="66">
        <f t="shared" si="121"/>
        <v>8944</v>
      </c>
      <c r="BI43" s="66">
        <f t="shared" si="121"/>
        <v>8944</v>
      </c>
      <c r="BJ43" s="66">
        <f t="shared" si="121"/>
        <v>8944</v>
      </c>
      <c r="BK43" s="66">
        <f t="shared" si="121"/>
        <v>8944</v>
      </c>
      <c r="BL43" s="66">
        <f t="shared" si="121"/>
        <v>8944</v>
      </c>
      <c r="BM43" s="66">
        <f t="shared" si="121"/>
        <v>8944</v>
      </c>
      <c r="BN43" s="66">
        <f t="shared" si="121"/>
        <v>8944</v>
      </c>
      <c r="BO43" s="66">
        <f t="shared" si="121"/>
        <v>8944</v>
      </c>
      <c r="BP43" s="66">
        <f t="shared" si="121"/>
        <v>8944</v>
      </c>
      <c r="BQ43" s="66">
        <f t="shared" si="121"/>
        <v>8944</v>
      </c>
      <c r="BR43" s="75">
        <f>SUM(BF43:BQ43)</f>
        <v>107328</v>
      </c>
      <c r="BS43" s="66">
        <f t="shared" ref="BS43:CD43" si="122">IFERROR(IF(EOMONTH(BS$2,0)&gt;=EOMONTH($B$43,0),ROUND($B$46/12,0),0),0)</f>
        <v>8944</v>
      </c>
      <c r="BT43" s="66">
        <f t="shared" si="122"/>
        <v>8944</v>
      </c>
      <c r="BU43" s="66">
        <f t="shared" si="122"/>
        <v>8944</v>
      </c>
      <c r="BV43" s="66">
        <f t="shared" si="122"/>
        <v>8944</v>
      </c>
      <c r="BW43" s="66">
        <f t="shared" si="122"/>
        <v>8944</v>
      </c>
      <c r="BX43" s="66">
        <f t="shared" si="122"/>
        <v>8944</v>
      </c>
      <c r="BY43" s="66">
        <f t="shared" si="122"/>
        <v>8944</v>
      </c>
      <c r="BZ43" s="66">
        <f t="shared" si="122"/>
        <v>8944</v>
      </c>
      <c r="CA43" s="66">
        <f t="shared" si="122"/>
        <v>8944</v>
      </c>
      <c r="CB43" s="66">
        <f t="shared" si="122"/>
        <v>8944</v>
      </c>
      <c r="CC43" s="66">
        <f t="shared" si="122"/>
        <v>8944</v>
      </c>
      <c r="CD43" s="66">
        <f t="shared" si="122"/>
        <v>8944</v>
      </c>
      <c r="CE43" s="75">
        <f>SUM(BS43:CD43)</f>
        <v>107328</v>
      </c>
      <c r="CF43" s="66">
        <f t="shared" ref="CF43:CQ43" si="123">IFERROR(IF(EOMONTH(CF$2,0)&gt;=EOMONTH($B$43,0),ROUND($B$46/12,0),0),0)</f>
        <v>8944</v>
      </c>
      <c r="CG43" s="66">
        <f t="shared" si="123"/>
        <v>8944</v>
      </c>
      <c r="CH43" s="66">
        <f t="shared" si="123"/>
        <v>8944</v>
      </c>
      <c r="CI43" s="66">
        <f t="shared" si="123"/>
        <v>8944</v>
      </c>
      <c r="CJ43" s="66">
        <f t="shared" si="123"/>
        <v>8944</v>
      </c>
      <c r="CK43" s="66">
        <f t="shared" si="123"/>
        <v>8944</v>
      </c>
      <c r="CL43" s="66">
        <f t="shared" si="123"/>
        <v>8944</v>
      </c>
      <c r="CM43" s="66">
        <f t="shared" si="123"/>
        <v>8944</v>
      </c>
      <c r="CN43" s="66">
        <f t="shared" si="123"/>
        <v>8944</v>
      </c>
      <c r="CO43" s="66">
        <f t="shared" si="123"/>
        <v>8944</v>
      </c>
      <c r="CP43" s="66">
        <f t="shared" si="123"/>
        <v>8944</v>
      </c>
      <c r="CQ43" s="66">
        <f t="shared" si="123"/>
        <v>8944</v>
      </c>
      <c r="CR43" s="75">
        <f>SUM(CF43:CQ43)</f>
        <v>107328</v>
      </c>
      <c r="CS43" s="66">
        <f t="shared" ref="CS43:DD43" si="124">IFERROR(IF(EOMONTH(CS$2,0)&gt;=EOMONTH($B$43,0),ROUND($B$46/12,0),0),0)</f>
        <v>8944</v>
      </c>
      <c r="CT43" s="66">
        <f t="shared" si="124"/>
        <v>8944</v>
      </c>
      <c r="CU43" s="66">
        <f t="shared" si="124"/>
        <v>8944</v>
      </c>
      <c r="CV43" s="66">
        <f t="shared" si="124"/>
        <v>8944</v>
      </c>
      <c r="CW43" s="66">
        <f t="shared" si="124"/>
        <v>8944</v>
      </c>
      <c r="CX43" s="66">
        <f t="shared" si="124"/>
        <v>8944</v>
      </c>
      <c r="CY43" s="66">
        <f t="shared" si="124"/>
        <v>8944</v>
      </c>
      <c r="CZ43" s="66">
        <f t="shared" si="124"/>
        <v>8944</v>
      </c>
      <c r="DA43" s="66">
        <f t="shared" si="124"/>
        <v>8944</v>
      </c>
      <c r="DB43" s="66">
        <f t="shared" si="124"/>
        <v>8944</v>
      </c>
      <c r="DC43" s="66">
        <f t="shared" si="124"/>
        <v>8944</v>
      </c>
      <c r="DD43" s="66">
        <f t="shared" si="124"/>
        <v>8944</v>
      </c>
      <c r="DE43" s="75">
        <f>SUM(CS43:DD43)</f>
        <v>107328</v>
      </c>
      <c r="DF43" s="66">
        <f t="shared" ref="DF43:DQ43" si="125">IFERROR(IF(EOMONTH(DF$2,0)&gt;=EOMONTH($B$43,0),ROUND($B$46/12,0),0),0)</f>
        <v>8944</v>
      </c>
      <c r="DG43" s="66">
        <f t="shared" si="125"/>
        <v>8944</v>
      </c>
      <c r="DH43" s="66">
        <f t="shared" si="125"/>
        <v>8944</v>
      </c>
      <c r="DI43" s="66">
        <f t="shared" si="125"/>
        <v>8944</v>
      </c>
      <c r="DJ43" s="66">
        <f t="shared" si="125"/>
        <v>8944</v>
      </c>
      <c r="DK43" s="66">
        <f t="shared" si="125"/>
        <v>8944</v>
      </c>
      <c r="DL43" s="66">
        <f t="shared" si="125"/>
        <v>8944</v>
      </c>
      <c r="DM43" s="66">
        <f t="shared" si="125"/>
        <v>8944</v>
      </c>
      <c r="DN43" s="66">
        <f t="shared" si="125"/>
        <v>8944</v>
      </c>
      <c r="DO43" s="66">
        <f t="shared" si="125"/>
        <v>8944</v>
      </c>
      <c r="DP43" s="66">
        <f t="shared" si="125"/>
        <v>8944</v>
      </c>
      <c r="DQ43" s="66">
        <f t="shared" si="125"/>
        <v>8944</v>
      </c>
      <c r="DR43" s="75">
        <f>SUM(DF43:DQ43)</f>
        <v>107328</v>
      </c>
      <c r="DS43" s="66">
        <f t="shared" ref="DS43:ED43" si="126">IFERROR(IF(EOMONTH(DS$2,0)&gt;=EOMONTH($B$43,0),ROUND($B$46/12,0),0),0)</f>
        <v>8944</v>
      </c>
      <c r="DT43" s="66">
        <f t="shared" si="126"/>
        <v>8944</v>
      </c>
      <c r="DU43" s="66">
        <f t="shared" si="126"/>
        <v>8944</v>
      </c>
      <c r="DV43" s="66">
        <f t="shared" si="126"/>
        <v>8944</v>
      </c>
      <c r="DW43" s="66">
        <f t="shared" si="126"/>
        <v>8944</v>
      </c>
      <c r="DX43" s="66">
        <f t="shared" si="126"/>
        <v>8944</v>
      </c>
      <c r="DY43" s="66">
        <f t="shared" si="126"/>
        <v>8944</v>
      </c>
      <c r="DZ43" s="66">
        <f t="shared" si="126"/>
        <v>8944</v>
      </c>
      <c r="EA43" s="66">
        <f t="shared" si="126"/>
        <v>8944</v>
      </c>
      <c r="EB43" s="66">
        <f t="shared" si="126"/>
        <v>8944</v>
      </c>
      <c r="EC43" s="66">
        <f t="shared" si="126"/>
        <v>8944</v>
      </c>
      <c r="ED43" s="66">
        <f t="shared" si="126"/>
        <v>8944</v>
      </c>
      <c r="EE43" s="75">
        <f>SUM(DS43:ED43)</f>
        <v>107328</v>
      </c>
    </row>
    <row r="44" spans="1:135" x14ac:dyDescent="0.2">
      <c r="A44" s="26" t="s">
        <v>176</v>
      </c>
      <c r="B44" s="221">
        <f>EDATE(B43, 8)</f>
        <v>46242</v>
      </c>
      <c r="D44" s="3" t="s">
        <v>175</v>
      </c>
      <c r="F44" s="66">
        <f t="shared" ref="F44:Q44" si="127">IFERROR(IF(EOMONTH(F$2,0)&gt;=EOMONTH($B$55,0),ROUND($B$58/12,0),0),0)</f>
        <v>0</v>
      </c>
      <c r="G44" s="66">
        <f t="shared" si="127"/>
        <v>0</v>
      </c>
      <c r="H44" s="66">
        <f t="shared" si="127"/>
        <v>0</v>
      </c>
      <c r="I44" s="66">
        <f t="shared" si="127"/>
        <v>0</v>
      </c>
      <c r="J44" s="66">
        <f t="shared" si="127"/>
        <v>0</v>
      </c>
      <c r="K44" s="66">
        <f t="shared" si="127"/>
        <v>0</v>
      </c>
      <c r="L44" s="66">
        <f t="shared" si="127"/>
        <v>0</v>
      </c>
      <c r="M44" s="66">
        <f t="shared" si="127"/>
        <v>0</v>
      </c>
      <c r="N44" s="66">
        <f t="shared" si="127"/>
        <v>0</v>
      </c>
      <c r="O44" s="66">
        <f t="shared" si="127"/>
        <v>0</v>
      </c>
      <c r="P44" s="66">
        <f t="shared" si="127"/>
        <v>0</v>
      </c>
      <c r="Q44" s="66">
        <f t="shared" si="127"/>
        <v>0</v>
      </c>
      <c r="R44" s="75">
        <f>SUM(F44:Q44)</f>
        <v>0</v>
      </c>
      <c r="S44" s="66">
        <f t="shared" ref="S44:AD44" si="128">IFERROR(IF(EOMONTH(S$2,0)&gt;=EOMONTH($B$55,0),ROUND($B$58/12,0),0),0)</f>
        <v>0</v>
      </c>
      <c r="T44" s="66">
        <f t="shared" si="128"/>
        <v>0</v>
      </c>
      <c r="U44" s="66">
        <f t="shared" si="128"/>
        <v>0</v>
      </c>
      <c r="V44" s="66">
        <f t="shared" si="128"/>
        <v>0</v>
      </c>
      <c r="W44" s="66">
        <f t="shared" si="128"/>
        <v>0</v>
      </c>
      <c r="X44" s="66">
        <f t="shared" si="128"/>
        <v>0</v>
      </c>
      <c r="Y44" s="66">
        <f t="shared" si="128"/>
        <v>0</v>
      </c>
      <c r="Z44" s="66">
        <f t="shared" si="128"/>
        <v>0</v>
      </c>
      <c r="AA44" s="66">
        <f t="shared" si="128"/>
        <v>0</v>
      </c>
      <c r="AB44" s="66">
        <f t="shared" si="128"/>
        <v>0</v>
      </c>
      <c r="AC44" s="66">
        <f t="shared" si="128"/>
        <v>0</v>
      </c>
      <c r="AD44" s="66">
        <f t="shared" si="128"/>
        <v>0</v>
      </c>
      <c r="AE44" s="75">
        <f>SUM(S44:AD44)</f>
        <v>0</v>
      </c>
      <c r="AF44" s="66">
        <f t="shared" ref="AF44:AQ44" si="129">IFERROR(IF(EOMONTH(AF$2,0)&gt;=EOMONTH($B$55,0),ROUND($B$58/12,0),0),0)</f>
        <v>0</v>
      </c>
      <c r="AG44" s="66">
        <f t="shared" si="129"/>
        <v>0</v>
      </c>
      <c r="AH44" s="66">
        <f t="shared" si="129"/>
        <v>0</v>
      </c>
      <c r="AI44" s="66">
        <f t="shared" si="129"/>
        <v>0</v>
      </c>
      <c r="AJ44" s="66">
        <f t="shared" si="129"/>
        <v>0</v>
      </c>
      <c r="AK44" s="66">
        <f t="shared" si="129"/>
        <v>0</v>
      </c>
      <c r="AL44" s="66">
        <f t="shared" si="129"/>
        <v>0</v>
      </c>
      <c r="AM44" s="66">
        <f t="shared" si="129"/>
        <v>0</v>
      </c>
      <c r="AN44" s="66">
        <f t="shared" si="129"/>
        <v>0</v>
      </c>
      <c r="AO44" s="66">
        <f t="shared" si="129"/>
        <v>0</v>
      </c>
      <c r="AP44" s="66">
        <f t="shared" si="129"/>
        <v>0</v>
      </c>
      <c r="AQ44" s="66">
        <f t="shared" si="129"/>
        <v>0</v>
      </c>
      <c r="AR44" s="75">
        <f>SUM(AF44:AQ44)</f>
        <v>0</v>
      </c>
      <c r="AS44" s="66">
        <f t="shared" ref="AS44:BD44" si="130">IFERROR(IF(EOMONTH(AS$2,0)&gt;=EOMONTH($B$55,0),ROUND($B$58/12,0),0),0)</f>
        <v>0</v>
      </c>
      <c r="AT44" s="66">
        <f t="shared" si="130"/>
        <v>0</v>
      </c>
      <c r="AU44" s="66">
        <f t="shared" si="130"/>
        <v>0</v>
      </c>
      <c r="AV44" s="66">
        <f t="shared" si="130"/>
        <v>0</v>
      </c>
      <c r="AW44" s="66">
        <f t="shared" si="130"/>
        <v>0</v>
      </c>
      <c r="AX44" s="66">
        <f t="shared" si="130"/>
        <v>0</v>
      </c>
      <c r="AY44" s="66">
        <f t="shared" si="130"/>
        <v>0</v>
      </c>
      <c r="AZ44" s="66">
        <f t="shared" si="130"/>
        <v>0</v>
      </c>
      <c r="BA44" s="66">
        <f t="shared" si="130"/>
        <v>0</v>
      </c>
      <c r="BB44" s="66">
        <f t="shared" si="130"/>
        <v>0</v>
      </c>
      <c r="BC44" s="66">
        <f t="shared" si="130"/>
        <v>0</v>
      </c>
      <c r="BD44" s="66">
        <f t="shared" si="130"/>
        <v>0</v>
      </c>
      <c r="BE44" s="75">
        <f>SUM(AS44:BD44)</f>
        <v>0</v>
      </c>
      <c r="BF44" s="66">
        <f t="shared" ref="BF44:BQ44" si="131">IFERROR(IF(EOMONTH(BF$2,0)&gt;=EOMONTH($B$55,0),ROUND($B$58/12,0),0),0)</f>
        <v>0</v>
      </c>
      <c r="BG44" s="66">
        <f t="shared" si="131"/>
        <v>0</v>
      </c>
      <c r="BH44" s="66">
        <f t="shared" si="131"/>
        <v>0</v>
      </c>
      <c r="BI44" s="66">
        <f t="shared" si="131"/>
        <v>0</v>
      </c>
      <c r="BJ44" s="66">
        <f t="shared" si="131"/>
        <v>0</v>
      </c>
      <c r="BK44" s="66">
        <f t="shared" si="131"/>
        <v>0</v>
      </c>
      <c r="BL44" s="66">
        <f t="shared" si="131"/>
        <v>0</v>
      </c>
      <c r="BM44" s="66">
        <f t="shared" si="131"/>
        <v>0</v>
      </c>
      <c r="BN44" s="66">
        <f t="shared" si="131"/>
        <v>0</v>
      </c>
      <c r="BO44" s="66">
        <f t="shared" si="131"/>
        <v>0</v>
      </c>
      <c r="BP44" s="66">
        <f t="shared" si="131"/>
        <v>0</v>
      </c>
      <c r="BQ44" s="66">
        <f t="shared" si="131"/>
        <v>0</v>
      </c>
      <c r="BR44" s="75">
        <f>SUM(BF44:BQ44)</f>
        <v>0</v>
      </c>
      <c r="BS44" s="66">
        <f t="shared" ref="BS44:CD44" si="132">IFERROR(IF(EOMONTH(BS$2,0)&gt;=EOMONTH($B$55,0),ROUND($B$58/12,0),0),0)</f>
        <v>0</v>
      </c>
      <c r="BT44" s="66">
        <f t="shared" si="132"/>
        <v>0</v>
      </c>
      <c r="BU44" s="66">
        <f t="shared" si="132"/>
        <v>0</v>
      </c>
      <c r="BV44" s="66">
        <f t="shared" si="132"/>
        <v>0</v>
      </c>
      <c r="BW44" s="66">
        <f t="shared" si="132"/>
        <v>0</v>
      </c>
      <c r="BX44" s="66">
        <f t="shared" si="132"/>
        <v>0</v>
      </c>
      <c r="BY44" s="66">
        <f t="shared" si="132"/>
        <v>0</v>
      </c>
      <c r="BZ44" s="66">
        <f t="shared" si="132"/>
        <v>0</v>
      </c>
      <c r="CA44" s="66">
        <f t="shared" si="132"/>
        <v>0</v>
      </c>
      <c r="CB44" s="66">
        <f t="shared" si="132"/>
        <v>0</v>
      </c>
      <c r="CC44" s="66">
        <f t="shared" si="132"/>
        <v>0</v>
      </c>
      <c r="CD44" s="66">
        <f t="shared" si="132"/>
        <v>0</v>
      </c>
      <c r="CE44" s="75">
        <f>SUM(BS44:CD44)</f>
        <v>0</v>
      </c>
      <c r="CF44" s="66">
        <f t="shared" ref="CF44:CQ44" si="133">IFERROR(IF(EOMONTH(CF$2,0)&gt;=EOMONTH($B$55,0),ROUND($B$58/12,0),0),0)</f>
        <v>0</v>
      </c>
      <c r="CG44" s="66">
        <f t="shared" si="133"/>
        <v>0</v>
      </c>
      <c r="CH44" s="66">
        <f t="shared" si="133"/>
        <v>0</v>
      </c>
      <c r="CI44" s="66">
        <f t="shared" si="133"/>
        <v>0</v>
      </c>
      <c r="CJ44" s="66">
        <f t="shared" si="133"/>
        <v>0</v>
      </c>
      <c r="CK44" s="66">
        <f t="shared" si="133"/>
        <v>0</v>
      </c>
      <c r="CL44" s="66">
        <f t="shared" si="133"/>
        <v>0</v>
      </c>
      <c r="CM44" s="66">
        <f t="shared" si="133"/>
        <v>0</v>
      </c>
      <c r="CN44" s="66">
        <f t="shared" si="133"/>
        <v>0</v>
      </c>
      <c r="CO44" s="66">
        <f t="shared" si="133"/>
        <v>0</v>
      </c>
      <c r="CP44" s="66">
        <f t="shared" si="133"/>
        <v>0</v>
      </c>
      <c r="CQ44" s="66">
        <f t="shared" si="133"/>
        <v>0</v>
      </c>
      <c r="CR44" s="75">
        <f>SUM(CF44:CQ44)</f>
        <v>0</v>
      </c>
      <c r="CS44" s="66">
        <f t="shared" ref="CS44:DD44" si="134">IFERROR(IF(EOMONTH(CS$2,0)&gt;=EOMONTH($B$55,0),ROUND($B$58/12,0),0),0)</f>
        <v>0</v>
      </c>
      <c r="CT44" s="66">
        <f t="shared" si="134"/>
        <v>0</v>
      </c>
      <c r="CU44" s="66">
        <f t="shared" si="134"/>
        <v>0</v>
      </c>
      <c r="CV44" s="66">
        <f t="shared" si="134"/>
        <v>0</v>
      </c>
      <c r="CW44" s="66">
        <f t="shared" si="134"/>
        <v>0</v>
      </c>
      <c r="CX44" s="66">
        <f t="shared" si="134"/>
        <v>0</v>
      </c>
      <c r="CY44" s="66">
        <f t="shared" si="134"/>
        <v>0</v>
      </c>
      <c r="CZ44" s="66">
        <f t="shared" si="134"/>
        <v>0</v>
      </c>
      <c r="DA44" s="66">
        <f t="shared" si="134"/>
        <v>0</v>
      </c>
      <c r="DB44" s="66">
        <f t="shared" si="134"/>
        <v>0</v>
      </c>
      <c r="DC44" s="66">
        <f t="shared" si="134"/>
        <v>0</v>
      </c>
      <c r="DD44" s="66">
        <f t="shared" si="134"/>
        <v>0</v>
      </c>
      <c r="DE44" s="75">
        <f>SUM(CS44:DD44)</f>
        <v>0</v>
      </c>
      <c r="DF44" s="66">
        <f t="shared" ref="DF44:DQ44" si="135">IFERROR(IF(EOMONTH(DF$2,0)&gt;=EOMONTH($B$55,0),ROUND($B$58/12,0),0),0)</f>
        <v>0</v>
      </c>
      <c r="DG44" s="66">
        <f t="shared" si="135"/>
        <v>0</v>
      </c>
      <c r="DH44" s="66">
        <f t="shared" si="135"/>
        <v>0</v>
      </c>
      <c r="DI44" s="66">
        <f t="shared" si="135"/>
        <v>0</v>
      </c>
      <c r="DJ44" s="66">
        <f t="shared" si="135"/>
        <v>0</v>
      </c>
      <c r="DK44" s="66">
        <f t="shared" si="135"/>
        <v>0</v>
      </c>
      <c r="DL44" s="66">
        <f t="shared" si="135"/>
        <v>0</v>
      </c>
      <c r="DM44" s="66">
        <f t="shared" si="135"/>
        <v>0</v>
      </c>
      <c r="DN44" s="66">
        <f t="shared" si="135"/>
        <v>0</v>
      </c>
      <c r="DO44" s="66">
        <f t="shared" si="135"/>
        <v>0</v>
      </c>
      <c r="DP44" s="66">
        <f t="shared" si="135"/>
        <v>0</v>
      </c>
      <c r="DQ44" s="66">
        <f t="shared" si="135"/>
        <v>0</v>
      </c>
      <c r="DR44" s="75">
        <f>SUM(DF44:DQ44)</f>
        <v>0</v>
      </c>
      <c r="DS44" s="66">
        <f t="shared" ref="DS44:ED44" si="136">IFERROR(IF(EOMONTH(DS$2,0)&gt;=EOMONTH($B$55,0),ROUND($B$58/12,0),0),0)</f>
        <v>0</v>
      </c>
      <c r="DT44" s="66">
        <f t="shared" si="136"/>
        <v>0</v>
      </c>
      <c r="DU44" s="66">
        <f t="shared" si="136"/>
        <v>0</v>
      </c>
      <c r="DV44" s="66">
        <f t="shared" si="136"/>
        <v>0</v>
      </c>
      <c r="DW44" s="66">
        <f t="shared" si="136"/>
        <v>0</v>
      </c>
      <c r="DX44" s="66">
        <f t="shared" si="136"/>
        <v>0</v>
      </c>
      <c r="DY44" s="66">
        <f t="shared" si="136"/>
        <v>0</v>
      </c>
      <c r="DZ44" s="66">
        <f t="shared" si="136"/>
        <v>0</v>
      </c>
      <c r="EA44" s="66">
        <f t="shared" si="136"/>
        <v>0</v>
      </c>
      <c r="EB44" s="66">
        <f t="shared" si="136"/>
        <v>0</v>
      </c>
      <c r="EC44" s="66">
        <f t="shared" si="136"/>
        <v>0</v>
      </c>
      <c r="ED44" s="66">
        <f t="shared" si="136"/>
        <v>0</v>
      </c>
      <c r="EE44" s="75">
        <f>SUM(DS44:ED44)</f>
        <v>0</v>
      </c>
    </row>
    <row r="45" spans="1:135" x14ac:dyDescent="0.2">
      <c r="A45" s="19" t="s">
        <v>177</v>
      </c>
      <c r="B45" s="10">
        <v>15</v>
      </c>
      <c r="F45" s="66"/>
      <c r="G45" s="85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75"/>
      <c r="S45" s="66"/>
      <c r="T45" s="85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75"/>
      <c r="AF45" s="66"/>
      <c r="AG45" s="85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75"/>
      <c r="AS45" s="66"/>
      <c r="AT45" s="85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75"/>
      <c r="BF45" s="66"/>
      <c r="BG45" s="85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75"/>
      <c r="BS45" s="66"/>
      <c r="BT45" s="85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75"/>
      <c r="CF45" s="66"/>
      <c r="CG45" s="85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75"/>
      <c r="CS45" s="66"/>
      <c r="CT45" s="85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75"/>
      <c r="DF45" s="66"/>
      <c r="DG45" s="85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75"/>
      <c r="DS45" s="66"/>
      <c r="DT45" s="85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76"/>
    </row>
    <row r="46" spans="1:135" x14ac:dyDescent="0.2">
      <c r="A46" s="3" t="s">
        <v>178</v>
      </c>
      <c r="B46" s="66">
        <f>ROUND(B38/B45,0)</f>
        <v>107333</v>
      </c>
      <c r="D46" s="25" t="s">
        <v>93</v>
      </c>
      <c r="E46" s="86"/>
      <c r="F46" s="66">
        <f t="shared" ref="F46:Q46" si="137">F44+F43</f>
        <v>0</v>
      </c>
      <c r="G46" s="66">
        <f t="shared" si="137"/>
        <v>0</v>
      </c>
      <c r="H46" s="66">
        <f t="shared" si="137"/>
        <v>0</v>
      </c>
      <c r="I46" s="66">
        <f t="shared" si="137"/>
        <v>0</v>
      </c>
      <c r="J46" s="66">
        <f t="shared" si="137"/>
        <v>0</v>
      </c>
      <c r="K46" s="66">
        <f t="shared" si="137"/>
        <v>0</v>
      </c>
      <c r="L46" s="66">
        <f t="shared" si="137"/>
        <v>0</v>
      </c>
      <c r="M46" s="66">
        <f t="shared" si="137"/>
        <v>0</v>
      </c>
      <c r="N46" s="66">
        <f t="shared" si="137"/>
        <v>0</v>
      </c>
      <c r="O46" s="66">
        <f t="shared" si="137"/>
        <v>0</v>
      </c>
      <c r="P46" s="66">
        <f t="shared" si="137"/>
        <v>0</v>
      </c>
      <c r="Q46" s="66">
        <f t="shared" si="137"/>
        <v>8944</v>
      </c>
      <c r="R46" s="75">
        <f>SUM(F46:Q46)</f>
        <v>8944</v>
      </c>
      <c r="S46" s="66">
        <f t="shared" ref="S46:AD46" si="138">S44+S43</f>
        <v>8944</v>
      </c>
      <c r="T46" s="66">
        <f t="shared" si="138"/>
        <v>8944</v>
      </c>
      <c r="U46" s="66">
        <f t="shared" si="138"/>
        <v>8944</v>
      </c>
      <c r="V46" s="66">
        <f t="shared" si="138"/>
        <v>8944</v>
      </c>
      <c r="W46" s="66">
        <f t="shared" si="138"/>
        <v>8944</v>
      </c>
      <c r="X46" s="66">
        <f t="shared" si="138"/>
        <v>8944</v>
      </c>
      <c r="Y46" s="66">
        <f t="shared" si="138"/>
        <v>8944</v>
      </c>
      <c r="Z46" s="66">
        <f t="shared" si="138"/>
        <v>8944</v>
      </c>
      <c r="AA46" s="66">
        <f t="shared" si="138"/>
        <v>8944</v>
      </c>
      <c r="AB46" s="66">
        <f t="shared" si="138"/>
        <v>8944</v>
      </c>
      <c r="AC46" s="66">
        <f t="shared" si="138"/>
        <v>8944</v>
      </c>
      <c r="AD46" s="66">
        <f t="shared" si="138"/>
        <v>8944</v>
      </c>
      <c r="AE46" s="75">
        <f>SUM(S46:AD46)</f>
        <v>107328</v>
      </c>
      <c r="AF46" s="66">
        <f t="shared" ref="AF46:AQ46" si="139">AF44+AF43</f>
        <v>8944</v>
      </c>
      <c r="AG46" s="66">
        <f t="shared" si="139"/>
        <v>8944</v>
      </c>
      <c r="AH46" s="66">
        <f t="shared" si="139"/>
        <v>8944</v>
      </c>
      <c r="AI46" s="66">
        <f t="shared" si="139"/>
        <v>8944</v>
      </c>
      <c r="AJ46" s="66">
        <f t="shared" si="139"/>
        <v>8944</v>
      </c>
      <c r="AK46" s="66">
        <f t="shared" si="139"/>
        <v>8944</v>
      </c>
      <c r="AL46" s="66">
        <f t="shared" si="139"/>
        <v>8944</v>
      </c>
      <c r="AM46" s="66">
        <f t="shared" si="139"/>
        <v>8944</v>
      </c>
      <c r="AN46" s="66">
        <f t="shared" si="139"/>
        <v>8944</v>
      </c>
      <c r="AO46" s="66">
        <f t="shared" si="139"/>
        <v>8944</v>
      </c>
      <c r="AP46" s="66">
        <f t="shared" si="139"/>
        <v>8944</v>
      </c>
      <c r="AQ46" s="66">
        <f t="shared" si="139"/>
        <v>8944</v>
      </c>
      <c r="AR46" s="75">
        <f>SUM(AF46:AQ46)</f>
        <v>107328</v>
      </c>
      <c r="AS46" s="66">
        <f t="shared" ref="AS46:BD46" si="140">AS44+AS43</f>
        <v>8944</v>
      </c>
      <c r="AT46" s="66">
        <f t="shared" si="140"/>
        <v>8944</v>
      </c>
      <c r="AU46" s="66">
        <f t="shared" si="140"/>
        <v>8944</v>
      </c>
      <c r="AV46" s="66">
        <f t="shared" si="140"/>
        <v>8944</v>
      </c>
      <c r="AW46" s="66">
        <f t="shared" si="140"/>
        <v>8944</v>
      </c>
      <c r="AX46" s="66">
        <f t="shared" si="140"/>
        <v>8944</v>
      </c>
      <c r="AY46" s="66">
        <f t="shared" si="140"/>
        <v>8944</v>
      </c>
      <c r="AZ46" s="66">
        <f t="shared" si="140"/>
        <v>8944</v>
      </c>
      <c r="BA46" s="66">
        <f t="shared" si="140"/>
        <v>8944</v>
      </c>
      <c r="BB46" s="66">
        <f t="shared" si="140"/>
        <v>8944</v>
      </c>
      <c r="BC46" s="66">
        <f t="shared" si="140"/>
        <v>8944</v>
      </c>
      <c r="BD46" s="66">
        <f t="shared" si="140"/>
        <v>8944</v>
      </c>
      <c r="BE46" s="75">
        <f>SUM(AS46:BD46)</f>
        <v>107328</v>
      </c>
      <c r="BF46" s="66">
        <f t="shared" ref="BF46:BQ46" si="141">BF44+BF43</f>
        <v>8944</v>
      </c>
      <c r="BG46" s="66">
        <f t="shared" si="141"/>
        <v>8944</v>
      </c>
      <c r="BH46" s="66">
        <f t="shared" si="141"/>
        <v>8944</v>
      </c>
      <c r="BI46" s="66">
        <f t="shared" si="141"/>
        <v>8944</v>
      </c>
      <c r="BJ46" s="66">
        <f t="shared" si="141"/>
        <v>8944</v>
      </c>
      <c r="BK46" s="66">
        <f t="shared" si="141"/>
        <v>8944</v>
      </c>
      <c r="BL46" s="66">
        <f t="shared" si="141"/>
        <v>8944</v>
      </c>
      <c r="BM46" s="66">
        <f t="shared" si="141"/>
        <v>8944</v>
      </c>
      <c r="BN46" s="66">
        <f t="shared" si="141"/>
        <v>8944</v>
      </c>
      <c r="BO46" s="66">
        <f t="shared" si="141"/>
        <v>8944</v>
      </c>
      <c r="BP46" s="66">
        <f t="shared" si="141"/>
        <v>8944</v>
      </c>
      <c r="BQ46" s="66">
        <f t="shared" si="141"/>
        <v>8944</v>
      </c>
      <c r="BR46" s="75">
        <f>SUM(BF46:BQ46)</f>
        <v>107328</v>
      </c>
      <c r="BS46" s="66">
        <f t="shared" ref="BS46:CD46" si="142">BS44+BS43</f>
        <v>8944</v>
      </c>
      <c r="BT46" s="66">
        <f t="shared" si="142"/>
        <v>8944</v>
      </c>
      <c r="BU46" s="66">
        <f t="shared" si="142"/>
        <v>8944</v>
      </c>
      <c r="BV46" s="66">
        <f t="shared" si="142"/>
        <v>8944</v>
      </c>
      <c r="BW46" s="66">
        <f t="shared" si="142"/>
        <v>8944</v>
      </c>
      <c r="BX46" s="66">
        <f t="shared" si="142"/>
        <v>8944</v>
      </c>
      <c r="BY46" s="66">
        <f t="shared" si="142"/>
        <v>8944</v>
      </c>
      <c r="BZ46" s="66">
        <f t="shared" si="142"/>
        <v>8944</v>
      </c>
      <c r="CA46" s="66">
        <f t="shared" si="142"/>
        <v>8944</v>
      </c>
      <c r="CB46" s="66">
        <f t="shared" si="142"/>
        <v>8944</v>
      </c>
      <c r="CC46" s="66">
        <f t="shared" si="142"/>
        <v>8944</v>
      </c>
      <c r="CD46" s="66">
        <f t="shared" si="142"/>
        <v>8944</v>
      </c>
      <c r="CE46" s="75">
        <f>SUM(BS46:CD46)</f>
        <v>107328</v>
      </c>
      <c r="CF46" s="66">
        <f t="shared" ref="CF46:CQ46" si="143">CF44+CF43</f>
        <v>8944</v>
      </c>
      <c r="CG46" s="66">
        <f t="shared" si="143"/>
        <v>8944</v>
      </c>
      <c r="CH46" s="66">
        <f t="shared" si="143"/>
        <v>8944</v>
      </c>
      <c r="CI46" s="66">
        <f t="shared" si="143"/>
        <v>8944</v>
      </c>
      <c r="CJ46" s="66">
        <f t="shared" si="143"/>
        <v>8944</v>
      </c>
      <c r="CK46" s="66">
        <f t="shared" si="143"/>
        <v>8944</v>
      </c>
      <c r="CL46" s="66">
        <f t="shared" si="143"/>
        <v>8944</v>
      </c>
      <c r="CM46" s="66">
        <f t="shared" si="143"/>
        <v>8944</v>
      </c>
      <c r="CN46" s="66">
        <f t="shared" si="143"/>
        <v>8944</v>
      </c>
      <c r="CO46" s="66">
        <f t="shared" si="143"/>
        <v>8944</v>
      </c>
      <c r="CP46" s="66">
        <f t="shared" si="143"/>
        <v>8944</v>
      </c>
      <c r="CQ46" s="66">
        <f t="shared" si="143"/>
        <v>8944</v>
      </c>
      <c r="CR46" s="75">
        <f>SUM(CF46:CQ46)</f>
        <v>107328</v>
      </c>
      <c r="CS46" s="66">
        <f t="shared" ref="CS46:DD46" si="144">CS44+CS43</f>
        <v>8944</v>
      </c>
      <c r="CT46" s="66">
        <f t="shared" si="144"/>
        <v>8944</v>
      </c>
      <c r="CU46" s="66">
        <f t="shared" si="144"/>
        <v>8944</v>
      </c>
      <c r="CV46" s="66">
        <f t="shared" si="144"/>
        <v>8944</v>
      </c>
      <c r="CW46" s="66">
        <f t="shared" si="144"/>
        <v>8944</v>
      </c>
      <c r="CX46" s="66">
        <f t="shared" si="144"/>
        <v>8944</v>
      </c>
      <c r="CY46" s="66">
        <f t="shared" si="144"/>
        <v>8944</v>
      </c>
      <c r="CZ46" s="66">
        <f t="shared" si="144"/>
        <v>8944</v>
      </c>
      <c r="DA46" s="66">
        <f t="shared" si="144"/>
        <v>8944</v>
      </c>
      <c r="DB46" s="66">
        <f t="shared" si="144"/>
        <v>8944</v>
      </c>
      <c r="DC46" s="66">
        <f t="shared" si="144"/>
        <v>8944</v>
      </c>
      <c r="DD46" s="66">
        <f t="shared" si="144"/>
        <v>8944</v>
      </c>
      <c r="DE46" s="75">
        <f>SUM(CS46:DD46)</f>
        <v>107328</v>
      </c>
      <c r="DF46" s="66">
        <f t="shared" ref="DF46:DQ46" si="145">DF44+DF43</f>
        <v>8944</v>
      </c>
      <c r="DG46" s="66">
        <f t="shared" si="145"/>
        <v>8944</v>
      </c>
      <c r="DH46" s="66">
        <f t="shared" si="145"/>
        <v>8944</v>
      </c>
      <c r="DI46" s="66">
        <f t="shared" si="145"/>
        <v>8944</v>
      </c>
      <c r="DJ46" s="66">
        <f t="shared" si="145"/>
        <v>8944</v>
      </c>
      <c r="DK46" s="66">
        <f t="shared" si="145"/>
        <v>8944</v>
      </c>
      <c r="DL46" s="66">
        <f t="shared" si="145"/>
        <v>8944</v>
      </c>
      <c r="DM46" s="66">
        <f t="shared" si="145"/>
        <v>8944</v>
      </c>
      <c r="DN46" s="66">
        <f t="shared" si="145"/>
        <v>8944</v>
      </c>
      <c r="DO46" s="66">
        <f t="shared" si="145"/>
        <v>8944</v>
      </c>
      <c r="DP46" s="66">
        <f t="shared" si="145"/>
        <v>8944</v>
      </c>
      <c r="DQ46" s="66">
        <f t="shared" si="145"/>
        <v>8944</v>
      </c>
      <c r="DR46" s="75">
        <f>SUM(DF46:DQ46)</f>
        <v>107328</v>
      </c>
      <c r="DS46" s="66">
        <f t="shared" ref="DS46:ED46" si="146">DS44+DS43</f>
        <v>8944</v>
      </c>
      <c r="DT46" s="66">
        <f t="shared" si="146"/>
        <v>8944</v>
      </c>
      <c r="DU46" s="66">
        <f t="shared" si="146"/>
        <v>8944</v>
      </c>
      <c r="DV46" s="66">
        <f t="shared" si="146"/>
        <v>8944</v>
      </c>
      <c r="DW46" s="66">
        <f t="shared" si="146"/>
        <v>8944</v>
      </c>
      <c r="DX46" s="66">
        <f t="shared" si="146"/>
        <v>8944</v>
      </c>
      <c r="DY46" s="66">
        <f t="shared" si="146"/>
        <v>8944</v>
      </c>
      <c r="DZ46" s="66">
        <f t="shared" si="146"/>
        <v>8944</v>
      </c>
      <c r="EA46" s="66">
        <f t="shared" si="146"/>
        <v>8944</v>
      </c>
      <c r="EB46" s="66">
        <f t="shared" si="146"/>
        <v>8944</v>
      </c>
      <c r="EC46" s="66">
        <f t="shared" si="146"/>
        <v>8944</v>
      </c>
      <c r="ED46" s="66">
        <f t="shared" si="146"/>
        <v>8944</v>
      </c>
      <c r="EE46" s="76">
        <f>SUM(DS46:ED46)</f>
        <v>107328</v>
      </c>
    </row>
    <row r="47" spans="1:135" x14ac:dyDescent="0.2">
      <c r="A47" s="19" t="s">
        <v>179</v>
      </c>
      <c r="B47" s="10" t="s">
        <v>310</v>
      </c>
      <c r="D47" s="25"/>
      <c r="E47" s="8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3" t="s">
        <v>311</v>
      </c>
      <c r="B48" s="18">
        <f>IF(B47="Oui",B43,B44)</f>
        <v>45999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222" t="s">
        <v>180</v>
      </c>
      <c r="B49" s="17"/>
      <c r="D49" s="2" t="s">
        <v>393</v>
      </c>
      <c r="E49" s="66">
        <v>2000</v>
      </c>
      <c r="F49" s="66">
        <f t="shared" ref="F49:Q51" si="147">IF(AND(F$2&gt;=EOMONTH(EDATE($B$18,0),0),F$2&lt;=EOMONTH(EDATE($B$18,59),0)),$E49,0)</f>
        <v>0</v>
      </c>
      <c r="G49" s="66">
        <f t="shared" si="147"/>
        <v>0</v>
      </c>
      <c r="H49" s="66">
        <f t="shared" si="147"/>
        <v>0</v>
      </c>
      <c r="I49" s="66">
        <f t="shared" si="147"/>
        <v>0</v>
      </c>
      <c r="J49" s="66">
        <f t="shared" si="147"/>
        <v>0</v>
      </c>
      <c r="K49" s="66">
        <f t="shared" si="147"/>
        <v>0</v>
      </c>
      <c r="L49" s="66">
        <f t="shared" si="147"/>
        <v>0</v>
      </c>
      <c r="M49" s="66">
        <f t="shared" si="147"/>
        <v>0</v>
      </c>
      <c r="N49" s="66">
        <f t="shared" si="147"/>
        <v>0</v>
      </c>
      <c r="O49" s="66">
        <f t="shared" si="147"/>
        <v>0</v>
      </c>
      <c r="P49" s="66">
        <f t="shared" si="147"/>
        <v>0</v>
      </c>
      <c r="Q49" s="66">
        <f t="shared" si="147"/>
        <v>0</v>
      </c>
      <c r="R49" s="75">
        <f>SUM(F49:Q49)</f>
        <v>0</v>
      </c>
      <c r="S49" s="66">
        <v>62</v>
      </c>
      <c r="T49" s="66">
        <v>438</v>
      </c>
      <c r="U49" s="66">
        <v>450</v>
      </c>
      <c r="V49" s="66">
        <v>450</v>
      </c>
      <c r="W49" s="66">
        <f t="shared" ref="V49:AD51" si="148">IF(AND(W$2&gt;=EOMONTH(EDATE($B$18,0),0),W$2&lt;=EOMONTH(EDATE($B$18,59),0)),$E49,0)</f>
        <v>2000</v>
      </c>
      <c r="X49" s="66">
        <f t="shared" si="148"/>
        <v>2000</v>
      </c>
      <c r="Y49" s="66">
        <f t="shared" si="148"/>
        <v>2000</v>
      </c>
      <c r="Z49" s="66">
        <f t="shared" si="148"/>
        <v>2000</v>
      </c>
      <c r="AA49" s="66">
        <f t="shared" si="148"/>
        <v>2000</v>
      </c>
      <c r="AB49" s="66">
        <f t="shared" si="148"/>
        <v>2000</v>
      </c>
      <c r="AC49" s="66">
        <f t="shared" si="148"/>
        <v>2000</v>
      </c>
      <c r="AD49" s="66">
        <f t="shared" si="148"/>
        <v>2000</v>
      </c>
      <c r="AE49" s="75">
        <f>SUM(S49:AD49)</f>
        <v>17400</v>
      </c>
      <c r="AF49" s="66">
        <f t="shared" ref="AF49:AQ51" si="149">IF(AND(AF$2&gt;=EOMONTH(EDATE($B$18,0),0),AF$2&lt;=EOMONTH(EDATE($B$18,59),0)),$E49,0)</f>
        <v>2000</v>
      </c>
      <c r="AG49" s="66">
        <f t="shared" si="149"/>
        <v>2000</v>
      </c>
      <c r="AH49" s="66">
        <f t="shared" si="149"/>
        <v>2000</v>
      </c>
      <c r="AI49" s="66">
        <f t="shared" si="149"/>
        <v>2000</v>
      </c>
      <c r="AJ49" s="66">
        <f t="shared" si="149"/>
        <v>2000</v>
      </c>
      <c r="AK49" s="66">
        <f t="shared" si="149"/>
        <v>2000</v>
      </c>
      <c r="AL49" s="66">
        <f t="shared" si="149"/>
        <v>2000</v>
      </c>
      <c r="AM49" s="66">
        <f t="shared" si="149"/>
        <v>2000</v>
      </c>
      <c r="AN49" s="66">
        <f t="shared" si="149"/>
        <v>2000</v>
      </c>
      <c r="AO49" s="66">
        <f t="shared" si="149"/>
        <v>2000</v>
      </c>
      <c r="AP49" s="66">
        <f t="shared" si="149"/>
        <v>2000</v>
      </c>
      <c r="AQ49" s="66">
        <f t="shared" si="149"/>
        <v>2000</v>
      </c>
      <c r="AR49" s="75">
        <f>SUM(AF49:AQ49)</f>
        <v>24000</v>
      </c>
      <c r="AS49" s="66">
        <f t="shared" ref="AS49:BD51" si="150">IF(AND(AS$2&gt;=EOMONTH(EDATE($B$18,0),0),AS$2&lt;=EOMONTH(EDATE($B$18,59),0)),$E49,0)</f>
        <v>2000</v>
      </c>
      <c r="AT49" s="66">
        <f t="shared" si="150"/>
        <v>2000</v>
      </c>
      <c r="AU49" s="66">
        <f t="shared" si="150"/>
        <v>2000</v>
      </c>
      <c r="AV49" s="66">
        <f t="shared" si="150"/>
        <v>2000</v>
      </c>
      <c r="AW49" s="66">
        <f t="shared" si="150"/>
        <v>2000</v>
      </c>
      <c r="AX49" s="66">
        <f t="shared" si="150"/>
        <v>2000</v>
      </c>
      <c r="AY49" s="66">
        <f t="shared" si="150"/>
        <v>2000</v>
      </c>
      <c r="AZ49" s="66">
        <f t="shared" si="150"/>
        <v>2000</v>
      </c>
      <c r="BA49" s="66">
        <f t="shared" si="150"/>
        <v>2000</v>
      </c>
      <c r="BB49" s="66">
        <f t="shared" si="150"/>
        <v>2000</v>
      </c>
      <c r="BC49" s="66">
        <f t="shared" si="150"/>
        <v>2000</v>
      </c>
      <c r="BD49" s="66">
        <f t="shared" si="150"/>
        <v>2000</v>
      </c>
      <c r="BE49" s="75">
        <f>SUM(AS49:BD49)</f>
        <v>24000</v>
      </c>
      <c r="BF49" s="66">
        <f t="shared" ref="BF49:BQ51" si="151">IF(AND(BF$2&gt;=EOMONTH(EDATE($B$18,0),0),BF$2&lt;=EOMONTH(EDATE($B$18,59),0)),$E49,0)</f>
        <v>2000</v>
      </c>
      <c r="BG49" s="66">
        <f t="shared" si="151"/>
        <v>2000</v>
      </c>
      <c r="BH49" s="66">
        <f t="shared" si="151"/>
        <v>2000</v>
      </c>
      <c r="BI49" s="66">
        <f t="shared" si="151"/>
        <v>2000</v>
      </c>
      <c r="BJ49" s="66">
        <f t="shared" si="151"/>
        <v>2000</v>
      </c>
      <c r="BK49" s="66">
        <f t="shared" si="151"/>
        <v>2000</v>
      </c>
      <c r="BL49" s="66">
        <f t="shared" si="151"/>
        <v>2000</v>
      </c>
      <c r="BM49" s="66">
        <f t="shared" si="151"/>
        <v>2000</v>
      </c>
      <c r="BN49" s="66">
        <f t="shared" si="151"/>
        <v>2000</v>
      </c>
      <c r="BO49" s="66">
        <f t="shared" si="151"/>
        <v>2000</v>
      </c>
      <c r="BP49" s="66">
        <f t="shared" si="151"/>
        <v>2000</v>
      </c>
      <c r="BQ49" s="66">
        <f t="shared" si="151"/>
        <v>2000</v>
      </c>
      <c r="BR49" s="75">
        <f>SUM(BF49:BQ49)</f>
        <v>24000</v>
      </c>
      <c r="BS49" s="66">
        <f t="shared" ref="BS49:CD51" si="152">IF(AND(BS$2&gt;=EOMONTH(EDATE($B$18,0),0),BS$2&lt;=EOMONTH(EDATE($B$18,59),0)),$E49,0)</f>
        <v>2000</v>
      </c>
      <c r="BT49" s="66">
        <f t="shared" si="152"/>
        <v>2000</v>
      </c>
      <c r="BU49" s="66">
        <f t="shared" si="152"/>
        <v>2000</v>
      </c>
      <c r="BV49" s="66">
        <f t="shared" si="152"/>
        <v>2000</v>
      </c>
      <c r="BW49" s="66">
        <f t="shared" si="152"/>
        <v>2000</v>
      </c>
      <c r="BX49" s="66">
        <f t="shared" si="152"/>
        <v>2000</v>
      </c>
      <c r="BY49" s="66">
        <f t="shared" si="152"/>
        <v>2000</v>
      </c>
      <c r="BZ49" s="66">
        <f t="shared" si="152"/>
        <v>2000</v>
      </c>
      <c r="CA49" s="66">
        <f t="shared" si="152"/>
        <v>2000</v>
      </c>
      <c r="CB49" s="66">
        <f t="shared" si="152"/>
        <v>2000</v>
      </c>
      <c r="CC49" s="66">
        <f t="shared" si="152"/>
        <v>2000</v>
      </c>
      <c r="CD49" s="66">
        <f t="shared" si="152"/>
        <v>2000</v>
      </c>
      <c r="CE49" s="75">
        <f>SUM(BS49:CD49)</f>
        <v>24000</v>
      </c>
      <c r="CF49" s="66">
        <f t="shared" ref="CF49:CQ51" si="153">IF(AND(CF$2&gt;=EOMONTH(EDATE($B$18,0),0),CF$2&lt;=EOMONTH(EDATE($B$18,59),0)),$E49,0)</f>
        <v>2000</v>
      </c>
      <c r="CG49" s="66">
        <f t="shared" si="153"/>
        <v>2000</v>
      </c>
      <c r="CH49" s="66">
        <f t="shared" si="153"/>
        <v>2000</v>
      </c>
      <c r="CI49" s="66">
        <f t="shared" si="153"/>
        <v>2000</v>
      </c>
      <c r="CJ49" s="66">
        <f t="shared" si="153"/>
        <v>0</v>
      </c>
      <c r="CK49" s="66">
        <f t="shared" si="153"/>
        <v>0</v>
      </c>
      <c r="CL49" s="66">
        <f t="shared" si="153"/>
        <v>0</v>
      </c>
      <c r="CM49" s="66">
        <f t="shared" si="153"/>
        <v>0</v>
      </c>
      <c r="CN49" s="66">
        <f t="shared" si="153"/>
        <v>0</v>
      </c>
      <c r="CO49" s="66">
        <f t="shared" si="153"/>
        <v>0</v>
      </c>
      <c r="CP49" s="66">
        <f t="shared" si="153"/>
        <v>0</v>
      </c>
      <c r="CQ49" s="66">
        <f t="shared" si="153"/>
        <v>0</v>
      </c>
      <c r="CR49" s="75">
        <f>SUM(CF49:CQ49)</f>
        <v>8000</v>
      </c>
      <c r="CS49" s="66">
        <f t="shared" ref="CS49:DD51" si="154">IF(AND(CS$2&gt;=EOMONTH(EDATE($B$18,0),0),CS$2&lt;=EOMONTH(EDATE($B$18,59),0)),$E49,0)</f>
        <v>0</v>
      </c>
      <c r="CT49" s="66">
        <f t="shared" si="154"/>
        <v>0</v>
      </c>
      <c r="CU49" s="66">
        <f t="shared" si="154"/>
        <v>0</v>
      </c>
      <c r="CV49" s="66">
        <f t="shared" si="154"/>
        <v>0</v>
      </c>
      <c r="CW49" s="66">
        <f t="shared" si="154"/>
        <v>0</v>
      </c>
      <c r="CX49" s="66">
        <f t="shared" si="154"/>
        <v>0</v>
      </c>
      <c r="CY49" s="66">
        <f t="shared" si="154"/>
        <v>0</v>
      </c>
      <c r="CZ49" s="66">
        <f t="shared" si="154"/>
        <v>0</v>
      </c>
      <c r="DA49" s="66">
        <f t="shared" si="154"/>
        <v>0</v>
      </c>
      <c r="DB49" s="66">
        <f t="shared" si="154"/>
        <v>0</v>
      </c>
      <c r="DC49" s="66">
        <f t="shared" si="154"/>
        <v>0</v>
      </c>
      <c r="DD49" s="66">
        <f t="shared" si="154"/>
        <v>0</v>
      </c>
      <c r="DE49" s="75">
        <f>SUM(CS49:DD49)</f>
        <v>0</v>
      </c>
      <c r="DF49" s="66">
        <f t="shared" ref="DF49:DQ51" si="155">IF(AND(DF$2&gt;=EOMONTH(EDATE($B$18,0),0),DF$2&lt;=EOMONTH(EDATE($B$18,59),0)),$E49,0)</f>
        <v>0</v>
      </c>
      <c r="DG49" s="66">
        <f t="shared" si="155"/>
        <v>0</v>
      </c>
      <c r="DH49" s="66">
        <f t="shared" si="155"/>
        <v>0</v>
      </c>
      <c r="DI49" s="66">
        <f t="shared" si="155"/>
        <v>0</v>
      </c>
      <c r="DJ49" s="66">
        <f t="shared" si="155"/>
        <v>0</v>
      </c>
      <c r="DK49" s="66">
        <f t="shared" si="155"/>
        <v>0</v>
      </c>
      <c r="DL49" s="66">
        <f t="shared" si="155"/>
        <v>0</v>
      </c>
      <c r="DM49" s="66">
        <f t="shared" si="155"/>
        <v>0</v>
      </c>
      <c r="DN49" s="66">
        <f t="shared" si="155"/>
        <v>0</v>
      </c>
      <c r="DO49" s="66">
        <f t="shared" si="155"/>
        <v>0</v>
      </c>
      <c r="DP49" s="66">
        <f t="shared" si="155"/>
        <v>0</v>
      </c>
      <c r="DQ49" s="66">
        <f t="shared" si="155"/>
        <v>0</v>
      </c>
      <c r="DR49" s="75">
        <f>SUM(DF49:DQ49)</f>
        <v>0</v>
      </c>
      <c r="DS49" s="66">
        <f t="shared" ref="DS49:ED51" si="156">IF(AND(DS$2&gt;=EOMONTH(EDATE($B$18,0),0),DS$2&lt;=EOMONTH(EDATE($B$18,59),0)),$E49,0)</f>
        <v>0</v>
      </c>
      <c r="DT49" s="66">
        <f t="shared" si="156"/>
        <v>0</v>
      </c>
      <c r="DU49" s="66">
        <f t="shared" si="156"/>
        <v>0</v>
      </c>
      <c r="DV49" s="66">
        <f t="shared" si="156"/>
        <v>0</v>
      </c>
      <c r="DW49" s="66">
        <f t="shared" si="156"/>
        <v>0</v>
      </c>
      <c r="DX49" s="66">
        <f t="shared" si="156"/>
        <v>0</v>
      </c>
      <c r="DY49" s="66">
        <f t="shared" si="156"/>
        <v>0</v>
      </c>
      <c r="DZ49" s="66">
        <f t="shared" si="156"/>
        <v>0</v>
      </c>
      <c r="EA49" s="66">
        <f t="shared" si="156"/>
        <v>0</v>
      </c>
      <c r="EB49" s="66">
        <f t="shared" si="156"/>
        <v>0</v>
      </c>
      <c r="EC49" s="66">
        <f t="shared" si="156"/>
        <v>0</v>
      </c>
      <c r="ED49" s="66">
        <f t="shared" si="156"/>
        <v>0</v>
      </c>
      <c r="EE49" s="75">
        <f>SUM(DS49:ED49)</f>
        <v>0</v>
      </c>
    </row>
    <row r="50" spans="1:135" x14ac:dyDescent="0.2">
      <c r="A50" s="12" t="s">
        <v>59</v>
      </c>
      <c r="B50" s="223"/>
      <c r="D50" s="2" t="s">
        <v>392</v>
      </c>
      <c r="E50" s="66">
        <v>2000</v>
      </c>
      <c r="F50" s="66">
        <f t="shared" si="147"/>
        <v>0</v>
      </c>
      <c r="G50" s="66">
        <f t="shared" si="147"/>
        <v>0</v>
      </c>
      <c r="H50" s="66">
        <f t="shared" si="147"/>
        <v>0</v>
      </c>
      <c r="I50" s="66">
        <f t="shared" si="147"/>
        <v>0</v>
      </c>
      <c r="J50" s="66">
        <f t="shared" si="147"/>
        <v>0</v>
      </c>
      <c r="K50" s="66">
        <f t="shared" si="147"/>
        <v>0</v>
      </c>
      <c r="L50" s="66">
        <f t="shared" si="147"/>
        <v>0</v>
      </c>
      <c r="M50" s="66">
        <f t="shared" si="147"/>
        <v>0</v>
      </c>
      <c r="N50" s="66">
        <f t="shared" si="147"/>
        <v>0</v>
      </c>
      <c r="O50" s="66">
        <f t="shared" si="147"/>
        <v>0</v>
      </c>
      <c r="P50" s="66">
        <f t="shared" si="147"/>
        <v>0</v>
      </c>
      <c r="Q50" s="66">
        <f t="shared" si="147"/>
        <v>0</v>
      </c>
      <c r="R50" s="75">
        <f>SUM(F50:Q50)</f>
        <v>0</v>
      </c>
      <c r="S50" s="66">
        <f t="shared" ref="S50:U51" si="157">IF(AND(S$2&gt;=EOMONTH(EDATE($B$18,0),0),S$2&lt;=EOMONTH(EDATE($B$18,59),0)),$E50,0)</f>
        <v>0</v>
      </c>
      <c r="T50" s="66">
        <f t="shared" si="157"/>
        <v>0</v>
      </c>
      <c r="U50" s="66">
        <f t="shared" si="157"/>
        <v>0</v>
      </c>
      <c r="V50" s="66">
        <f t="shared" si="148"/>
        <v>0</v>
      </c>
      <c r="W50" s="66">
        <f t="shared" si="148"/>
        <v>2000</v>
      </c>
      <c r="X50" s="66">
        <f t="shared" si="148"/>
        <v>2000</v>
      </c>
      <c r="Y50" s="66">
        <f t="shared" si="148"/>
        <v>2000</v>
      </c>
      <c r="Z50" s="66">
        <f t="shared" si="148"/>
        <v>2000</v>
      </c>
      <c r="AA50" s="66">
        <f t="shared" si="148"/>
        <v>2000</v>
      </c>
      <c r="AB50" s="66">
        <f t="shared" si="148"/>
        <v>2000</v>
      </c>
      <c r="AC50" s="66">
        <f t="shared" si="148"/>
        <v>2000</v>
      </c>
      <c r="AD50" s="66">
        <f t="shared" si="148"/>
        <v>2000</v>
      </c>
      <c r="AE50" s="75">
        <f>SUM(S50:AD50)</f>
        <v>16000</v>
      </c>
      <c r="AF50" s="66">
        <f t="shared" si="149"/>
        <v>2000</v>
      </c>
      <c r="AG50" s="66">
        <f t="shared" si="149"/>
        <v>2000</v>
      </c>
      <c r="AH50" s="66">
        <f t="shared" si="149"/>
        <v>2000</v>
      </c>
      <c r="AI50" s="66">
        <f t="shared" si="149"/>
        <v>2000</v>
      </c>
      <c r="AJ50" s="66">
        <f t="shared" si="149"/>
        <v>2000</v>
      </c>
      <c r="AK50" s="66">
        <f t="shared" si="149"/>
        <v>2000</v>
      </c>
      <c r="AL50" s="66">
        <f t="shared" si="149"/>
        <v>2000</v>
      </c>
      <c r="AM50" s="66">
        <f t="shared" si="149"/>
        <v>2000</v>
      </c>
      <c r="AN50" s="66">
        <f t="shared" si="149"/>
        <v>2000</v>
      </c>
      <c r="AO50" s="66">
        <f t="shared" si="149"/>
        <v>2000</v>
      </c>
      <c r="AP50" s="66">
        <f t="shared" si="149"/>
        <v>2000</v>
      </c>
      <c r="AQ50" s="66">
        <f t="shared" si="149"/>
        <v>2000</v>
      </c>
      <c r="AR50" s="75">
        <f>SUM(AF50:AQ50)</f>
        <v>24000</v>
      </c>
      <c r="AS50" s="66">
        <f t="shared" si="150"/>
        <v>2000</v>
      </c>
      <c r="AT50" s="66">
        <f t="shared" si="150"/>
        <v>2000</v>
      </c>
      <c r="AU50" s="66">
        <f t="shared" si="150"/>
        <v>2000</v>
      </c>
      <c r="AV50" s="66">
        <f t="shared" si="150"/>
        <v>2000</v>
      </c>
      <c r="AW50" s="66">
        <f t="shared" si="150"/>
        <v>2000</v>
      </c>
      <c r="AX50" s="66">
        <f t="shared" si="150"/>
        <v>2000</v>
      </c>
      <c r="AY50" s="66">
        <f t="shared" si="150"/>
        <v>2000</v>
      </c>
      <c r="AZ50" s="66">
        <f t="shared" si="150"/>
        <v>2000</v>
      </c>
      <c r="BA50" s="66">
        <f t="shared" si="150"/>
        <v>2000</v>
      </c>
      <c r="BB50" s="66">
        <f t="shared" si="150"/>
        <v>2000</v>
      </c>
      <c r="BC50" s="66">
        <f t="shared" si="150"/>
        <v>2000</v>
      </c>
      <c r="BD50" s="66">
        <f t="shared" si="150"/>
        <v>2000</v>
      </c>
      <c r="BE50" s="75">
        <f>SUM(AS50:BD50)</f>
        <v>24000</v>
      </c>
      <c r="BF50" s="66">
        <f t="shared" si="151"/>
        <v>2000</v>
      </c>
      <c r="BG50" s="66">
        <f t="shared" si="151"/>
        <v>2000</v>
      </c>
      <c r="BH50" s="66">
        <f t="shared" si="151"/>
        <v>2000</v>
      </c>
      <c r="BI50" s="66">
        <f t="shared" si="151"/>
        <v>2000</v>
      </c>
      <c r="BJ50" s="66">
        <f t="shared" si="151"/>
        <v>2000</v>
      </c>
      <c r="BK50" s="66">
        <f t="shared" si="151"/>
        <v>2000</v>
      </c>
      <c r="BL50" s="66">
        <f t="shared" si="151"/>
        <v>2000</v>
      </c>
      <c r="BM50" s="66">
        <f t="shared" si="151"/>
        <v>2000</v>
      </c>
      <c r="BN50" s="66">
        <f t="shared" si="151"/>
        <v>2000</v>
      </c>
      <c r="BO50" s="66">
        <f t="shared" si="151"/>
        <v>2000</v>
      </c>
      <c r="BP50" s="66">
        <f t="shared" si="151"/>
        <v>2000</v>
      </c>
      <c r="BQ50" s="66">
        <f t="shared" si="151"/>
        <v>2000</v>
      </c>
      <c r="BR50" s="75">
        <f>SUM(BF50:BQ50)</f>
        <v>24000</v>
      </c>
      <c r="BS50" s="66">
        <f t="shared" si="152"/>
        <v>2000</v>
      </c>
      <c r="BT50" s="66">
        <f t="shared" si="152"/>
        <v>2000</v>
      </c>
      <c r="BU50" s="66">
        <f t="shared" si="152"/>
        <v>2000</v>
      </c>
      <c r="BV50" s="66">
        <f t="shared" si="152"/>
        <v>2000</v>
      </c>
      <c r="BW50" s="66">
        <f t="shared" si="152"/>
        <v>2000</v>
      </c>
      <c r="BX50" s="66">
        <f t="shared" si="152"/>
        <v>2000</v>
      </c>
      <c r="BY50" s="66">
        <f t="shared" si="152"/>
        <v>2000</v>
      </c>
      <c r="BZ50" s="66">
        <f t="shared" si="152"/>
        <v>2000</v>
      </c>
      <c r="CA50" s="66">
        <f t="shared" si="152"/>
        <v>2000</v>
      </c>
      <c r="CB50" s="66">
        <f t="shared" si="152"/>
        <v>2000</v>
      </c>
      <c r="CC50" s="66">
        <f t="shared" si="152"/>
        <v>2000</v>
      </c>
      <c r="CD50" s="66">
        <f t="shared" si="152"/>
        <v>2000</v>
      </c>
      <c r="CE50" s="75">
        <f>SUM(BS50:CD50)</f>
        <v>24000</v>
      </c>
      <c r="CF50" s="66">
        <f t="shared" si="153"/>
        <v>2000</v>
      </c>
      <c r="CG50" s="66">
        <f t="shared" si="153"/>
        <v>2000</v>
      </c>
      <c r="CH50" s="66">
        <f t="shared" si="153"/>
        <v>2000</v>
      </c>
      <c r="CI50" s="66">
        <f t="shared" si="153"/>
        <v>2000</v>
      </c>
      <c r="CJ50" s="66">
        <f t="shared" si="153"/>
        <v>0</v>
      </c>
      <c r="CK50" s="66">
        <f t="shared" si="153"/>
        <v>0</v>
      </c>
      <c r="CL50" s="66">
        <f t="shared" si="153"/>
        <v>0</v>
      </c>
      <c r="CM50" s="66">
        <f t="shared" si="153"/>
        <v>0</v>
      </c>
      <c r="CN50" s="66">
        <f t="shared" si="153"/>
        <v>0</v>
      </c>
      <c r="CO50" s="66">
        <f t="shared" si="153"/>
        <v>0</v>
      </c>
      <c r="CP50" s="66">
        <f t="shared" si="153"/>
        <v>0</v>
      </c>
      <c r="CQ50" s="66">
        <f t="shared" si="153"/>
        <v>0</v>
      </c>
      <c r="CR50" s="75">
        <f>SUM(CF50:CQ50)</f>
        <v>8000</v>
      </c>
      <c r="CS50" s="66">
        <f t="shared" si="154"/>
        <v>0</v>
      </c>
      <c r="CT50" s="66">
        <f t="shared" si="154"/>
        <v>0</v>
      </c>
      <c r="CU50" s="66">
        <f t="shared" si="154"/>
        <v>0</v>
      </c>
      <c r="CV50" s="66">
        <f t="shared" si="154"/>
        <v>0</v>
      </c>
      <c r="CW50" s="66">
        <f t="shared" si="154"/>
        <v>0</v>
      </c>
      <c r="CX50" s="66">
        <f t="shared" si="154"/>
        <v>0</v>
      </c>
      <c r="CY50" s="66">
        <f t="shared" si="154"/>
        <v>0</v>
      </c>
      <c r="CZ50" s="66">
        <f t="shared" si="154"/>
        <v>0</v>
      </c>
      <c r="DA50" s="66">
        <f t="shared" si="154"/>
        <v>0</v>
      </c>
      <c r="DB50" s="66">
        <f t="shared" si="154"/>
        <v>0</v>
      </c>
      <c r="DC50" s="66">
        <f t="shared" si="154"/>
        <v>0</v>
      </c>
      <c r="DD50" s="66">
        <f t="shared" si="154"/>
        <v>0</v>
      </c>
      <c r="DE50" s="75">
        <f>SUM(CS50:DD50)</f>
        <v>0</v>
      </c>
      <c r="DF50" s="66">
        <f t="shared" si="155"/>
        <v>0</v>
      </c>
      <c r="DG50" s="66">
        <f t="shared" si="155"/>
        <v>0</v>
      </c>
      <c r="DH50" s="66">
        <f t="shared" si="155"/>
        <v>0</v>
      </c>
      <c r="DI50" s="66">
        <f t="shared" si="155"/>
        <v>0</v>
      </c>
      <c r="DJ50" s="66">
        <f t="shared" si="155"/>
        <v>0</v>
      </c>
      <c r="DK50" s="66">
        <f t="shared" si="155"/>
        <v>0</v>
      </c>
      <c r="DL50" s="66">
        <f t="shared" si="155"/>
        <v>0</v>
      </c>
      <c r="DM50" s="66">
        <f t="shared" si="155"/>
        <v>0</v>
      </c>
      <c r="DN50" s="66">
        <f t="shared" si="155"/>
        <v>0</v>
      </c>
      <c r="DO50" s="66">
        <f t="shared" si="155"/>
        <v>0</v>
      </c>
      <c r="DP50" s="66">
        <f t="shared" si="155"/>
        <v>0</v>
      </c>
      <c r="DQ50" s="66">
        <f t="shared" si="155"/>
        <v>0</v>
      </c>
      <c r="DR50" s="75">
        <f>SUM(DF50:DQ50)</f>
        <v>0</v>
      </c>
      <c r="DS50" s="66">
        <f t="shared" si="156"/>
        <v>0</v>
      </c>
      <c r="DT50" s="66">
        <f t="shared" si="156"/>
        <v>0</v>
      </c>
      <c r="DU50" s="66">
        <f t="shared" si="156"/>
        <v>0</v>
      </c>
      <c r="DV50" s="66">
        <f t="shared" si="156"/>
        <v>0</v>
      </c>
      <c r="DW50" s="66">
        <f t="shared" si="156"/>
        <v>0</v>
      </c>
      <c r="DX50" s="66">
        <f t="shared" si="156"/>
        <v>0</v>
      </c>
      <c r="DY50" s="66">
        <f t="shared" si="156"/>
        <v>0</v>
      </c>
      <c r="DZ50" s="66">
        <f t="shared" si="156"/>
        <v>0</v>
      </c>
      <c r="EA50" s="66">
        <f t="shared" si="156"/>
        <v>0</v>
      </c>
      <c r="EB50" s="66">
        <f t="shared" si="156"/>
        <v>0</v>
      </c>
      <c r="EC50" s="66">
        <f t="shared" si="156"/>
        <v>0</v>
      </c>
      <c r="ED50" s="66">
        <f t="shared" si="156"/>
        <v>0</v>
      </c>
      <c r="EE50" s="75">
        <f>SUM(DS50:ED50)</f>
        <v>0</v>
      </c>
    </row>
    <row r="51" spans="1:135" x14ac:dyDescent="0.2">
      <c r="A51" s="12" t="str">
        <f t="shared" ref="A51:A56" si="158">A39</f>
        <v>Durée remboursement</v>
      </c>
      <c r="B51" s="88">
        <v>15</v>
      </c>
      <c r="D51" s="2" t="s">
        <v>96</v>
      </c>
      <c r="E51" s="66">
        <v>1800</v>
      </c>
      <c r="F51" s="66">
        <f t="shared" si="147"/>
        <v>0</v>
      </c>
      <c r="G51" s="66">
        <f t="shared" si="147"/>
        <v>0</v>
      </c>
      <c r="H51" s="66">
        <f t="shared" si="147"/>
        <v>0</v>
      </c>
      <c r="I51" s="66">
        <f t="shared" si="147"/>
        <v>0</v>
      </c>
      <c r="J51" s="66">
        <f t="shared" si="147"/>
        <v>0</v>
      </c>
      <c r="K51" s="66">
        <f t="shared" si="147"/>
        <v>0</v>
      </c>
      <c r="L51" s="66">
        <f t="shared" si="147"/>
        <v>0</v>
      </c>
      <c r="M51" s="66">
        <f t="shared" si="147"/>
        <v>0</v>
      </c>
      <c r="N51" s="66">
        <f t="shared" si="147"/>
        <v>0</v>
      </c>
      <c r="O51" s="66">
        <f t="shared" si="147"/>
        <v>0</v>
      </c>
      <c r="P51" s="66">
        <f t="shared" si="147"/>
        <v>0</v>
      </c>
      <c r="Q51" s="66">
        <f t="shared" si="147"/>
        <v>0</v>
      </c>
      <c r="R51" s="75">
        <f>SUM(F51:Q51)</f>
        <v>0</v>
      </c>
      <c r="S51" s="66">
        <f t="shared" si="157"/>
        <v>0</v>
      </c>
      <c r="T51" s="66">
        <f t="shared" si="157"/>
        <v>0</v>
      </c>
      <c r="U51" s="66">
        <f t="shared" si="157"/>
        <v>0</v>
      </c>
      <c r="V51" s="66">
        <f t="shared" si="148"/>
        <v>0</v>
      </c>
      <c r="W51" s="66">
        <f t="shared" si="148"/>
        <v>1800</v>
      </c>
      <c r="X51" s="66">
        <f t="shared" si="148"/>
        <v>1800</v>
      </c>
      <c r="Y51" s="66">
        <f t="shared" si="148"/>
        <v>1800</v>
      </c>
      <c r="Z51" s="66">
        <f t="shared" si="148"/>
        <v>1800</v>
      </c>
      <c r="AA51" s="66">
        <f t="shared" si="148"/>
        <v>1800</v>
      </c>
      <c r="AB51" s="66">
        <f t="shared" si="148"/>
        <v>1800</v>
      </c>
      <c r="AC51" s="66">
        <f t="shared" si="148"/>
        <v>1800</v>
      </c>
      <c r="AD51" s="66">
        <f t="shared" si="148"/>
        <v>1800</v>
      </c>
      <c r="AE51" s="75">
        <f>SUM(S51:AD51)</f>
        <v>14400</v>
      </c>
      <c r="AF51" s="66">
        <f t="shared" si="149"/>
        <v>1800</v>
      </c>
      <c r="AG51" s="66">
        <f t="shared" si="149"/>
        <v>1800</v>
      </c>
      <c r="AH51" s="66">
        <f t="shared" si="149"/>
        <v>1800</v>
      </c>
      <c r="AI51" s="66">
        <f t="shared" si="149"/>
        <v>1800</v>
      </c>
      <c r="AJ51" s="66">
        <f t="shared" si="149"/>
        <v>1800</v>
      </c>
      <c r="AK51" s="66">
        <f t="shared" si="149"/>
        <v>1800</v>
      </c>
      <c r="AL51" s="66">
        <f t="shared" si="149"/>
        <v>1800</v>
      </c>
      <c r="AM51" s="66">
        <f t="shared" si="149"/>
        <v>1800</v>
      </c>
      <c r="AN51" s="66">
        <f t="shared" si="149"/>
        <v>1800</v>
      </c>
      <c r="AO51" s="66">
        <f t="shared" si="149"/>
        <v>1800</v>
      </c>
      <c r="AP51" s="66">
        <f t="shared" si="149"/>
        <v>1800</v>
      </c>
      <c r="AQ51" s="66">
        <f t="shared" si="149"/>
        <v>1800</v>
      </c>
      <c r="AR51" s="75">
        <f>SUM(AF51:AQ51)</f>
        <v>21600</v>
      </c>
      <c r="AS51" s="66">
        <f t="shared" si="150"/>
        <v>1800</v>
      </c>
      <c r="AT51" s="66">
        <f t="shared" si="150"/>
        <v>1800</v>
      </c>
      <c r="AU51" s="66">
        <f t="shared" si="150"/>
        <v>1800</v>
      </c>
      <c r="AV51" s="66">
        <f t="shared" si="150"/>
        <v>1800</v>
      </c>
      <c r="AW51" s="66">
        <f t="shared" si="150"/>
        <v>1800</v>
      </c>
      <c r="AX51" s="66">
        <f t="shared" si="150"/>
        <v>1800</v>
      </c>
      <c r="AY51" s="66">
        <f t="shared" si="150"/>
        <v>1800</v>
      </c>
      <c r="AZ51" s="66">
        <f t="shared" si="150"/>
        <v>1800</v>
      </c>
      <c r="BA51" s="66">
        <f t="shared" si="150"/>
        <v>1800</v>
      </c>
      <c r="BB51" s="66">
        <f t="shared" si="150"/>
        <v>1800</v>
      </c>
      <c r="BC51" s="66">
        <f t="shared" si="150"/>
        <v>1800</v>
      </c>
      <c r="BD51" s="66">
        <f t="shared" si="150"/>
        <v>1800</v>
      </c>
      <c r="BE51" s="75">
        <f>SUM(AS51:BD51)</f>
        <v>21600</v>
      </c>
      <c r="BF51" s="66">
        <f t="shared" si="151"/>
        <v>1800</v>
      </c>
      <c r="BG51" s="66">
        <f t="shared" si="151"/>
        <v>1800</v>
      </c>
      <c r="BH51" s="66">
        <f t="shared" si="151"/>
        <v>1800</v>
      </c>
      <c r="BI51" s="66">
        <f t="shared" si="151"/>
        <v>1800</v>
      </c>
      <c r="BJ51" s="66">
        <f t="shared" si="151"/>
        <v>1800</v>
      </c>
      <c r="BK51" s="66">
        <f t="shared" si="151"/>
        <v>1800</v>
      </c>
      <c r="BL51" s="66">
        <f t="shared" si="151"/>
        <v>1800</v>
      </c>
      <c r="BM51" s="66">
        <f t="shared" si="151"/>
        <v>1800</v>
      </c>
      <c r="BN51" s="66">
        <f t="shared" si="151"/>
        <v>1800</v>
      </c>
      <c r="BO51" s="66">
        <f t="shared" si="151"/>
        <v>1800</v>
      </c>
      <c r="BP51" s="66">
        <f t="shared" si="151"/>
        <v>1800</v>
      </c>
      <c r="BQ51" s="66">
        <f t="shared" si="151"/>
        <v>1800</v>
      </c>
      <c r="BR51" s="75">
        <f>SUM(BF51:BQ51)</f>
        <v>21600</v>
      </c>
      <c r="BS51" s="66">
        <f t="shared" si="152"/>
        <v>1800</v>
      </c>
      <c r="BT51" s="66">
        <f t="shared" si="152"/>
        <v>1800</v>
      </c>
      <c r="BU51" s="66">
        <f t="shared" si="152"/>
        <v>1800</v>
      </c>
      <c r="BV51" s="66">
        <f t="shared" si="152"/>
        <v>1800</v>
      </c>
      <c r="BW51" s="66">
        <f t="shared" si="152"/>
        <v>1800</v>
      </c>
      <c r="BX51" s="66">
        <f t="shared" si="152"/>
        <v>1800</v>
      </c>
      <c r="BY51" s="66">
        <f t="shared" si="152"/>
        <v>1800</v>
      </c>
      <c r="BZ51" s="66">
        <f t="shared" si="152"/>
        <v>1800</v>
      </c>
      <c r="CA51" s="66">
        <f t="shared" si="152"/>
        <v>1800</v>
      </c>
      <c r="CB51" s="66">
        <f t="shared" si="152"/>
        <v>1800</v>
      </c>
      <c r="CC51" s="66">
        <f t="shared" si="152"/>
        <v>1800</v>
      </c>
      <c r="CD51" s="66">
        <f t="shared" si="152"/>
        <v>1800</v>
      </c>
      <c r="CE51" s="75">
        <f>SUM(BS51:CD51)</f>
        <v>21600</v>
      </c>
      <c r="CF51" s="66">
        <f t="shared" si="153"/>
        <v>1800</v>
      </c>
      <c r="CG51" s="66">
        <f t="shared" si="153"/>
        <v>1800</v>
      </c>
      <c r="CH51" s="66">
        <f t="shared" si="153"/>
        <v>1800</v>
      </c>
      <c r="CI51" s="66">
        <f t="shared" si="153"/>
        <v>1800</v>
      </c>
      <c r="CJ51" s="66">
        <f t="shared" si="153"/>
        <v>0</v>
      </c>
      <c r="CK51" s="66">
        <f t="shared" si="153"/>
        <v>0</v>
      </c>
      <c r="CL51" s="66">
        <f t="shared" si="153"/>
        <v>0</v>
      </c>
      <c r="CM51" s="66">
        <f t="shared" si="153"/>
        <v>0</v>
      </c>
      <c r="CN51" s="66">
        <f t="shared" si="153"/>
        <v>0</v>
      </c>
      <c r="CO51" s="66">
        <f t="shared" si="153"/>
        <v>0</v>
      </c>
      <c r="CP51" s="66">
        <f t="shared" si="153"/>
        <v>0</v>
      </c>
      <c r="CQ51" s="66">
        <f t="shared" si="153"/>
        <v>0</v>
      </c>
      <c r="CR51" s="75">
        <f>SUM(CF51:CQ51)</f>
        <v>7200</v>
      </c>
      <c r="CS51" s="66">
        <f t="shared" si="154"/>
        <v>0</v>
      </c>
      <c r="CT51" s="66">
        <f t="shared" si="154"/>
        <v>0</v>
      </c>
      <c r="CU51" s="66">
        <f t="shared" si="154"/>
        <v>0</v>
      </c>
      <c r="CV51" s="66">
        <f t="shared" si="154"/>
        <v>0</v>
      </c>
      <c r="CW51" s="66">
        <f t="shared" si="154"/>
        <v>0</v>
      </c>
      <c r="CX51" s="66">
        <f t="shared" si="154"/>
        <v>0</v>
      </c>
      <c r="CY51" s="66">
        <f t="shared" si="154"/>
        <v>0</v>
      </c>
      <c r="CZ51" s="66">
        <f t="shared" si="154"/>
        <v>0</v>
      </c>
      <c r="DA51" s="66">
        <f t="shared" si="154"/>
        <v>0</v>
      </c>
      <c r="DB51" s="66">
        <f t="shared" si="154"/>
        <v>0</v>
      </c>
      <c r="DC51" s="66">
        <f t="shared" si="154"/>
        <v>0</v>
      </c>
      <c r="DD51" s="66">
        <f t="shared" si="154"/>
        <v>0</v>
      </c>
      <c r="DE51" s="75">
        <f>SUM(CS51:DD51)</f>
        <v>0</v>
      </c>
      <c r="DF51" s="66">
        <f t="shared" si="155"/>
        <v>0</v>
      </c>
      <c r="DG51" s="66">
        <f t="shared" si="155"/>
        <v>0</v>
      </c>
      <c r="DH51" s="66">
        <f t="shared" si="155"/>
        <v>0</v>
      </c>
      <c r="DI51" s="66">
        <f t="shared" si="155"/>
        <v>0</v>
      </c>
      <c r="DJ51" s="66">
        <f t="shared" si="155"/>
        <v>0</v>
      </c>
      <c r="DK51" s="66">
        <f t="shared" si="155"/>
        <v>0</v>
      </c>
      <c r="DL51" s="66">
        <f t="shared" si="155"/>
        <v>0</v>
      </c>
      <c r="DM51" s="66">
        <f t="shared" si="155"/>
        <v>0</v>
      </c>
      <c r="DN51" s="66">
        <f t="shared" si="155"/>
        <v>0</v>
      </c>
      <c r="DO51" s="66">
        <f t="shared" si="155"/>
        <v>0</v>
      </c>
      <c r="DP51" s="66">
        <f t="shared" si="155"/>
        <v>0</v>
      </c>
      <c r="DQ51" s="66">
        <f t="shared" si="155"/>
        <v>0</v>
      </c>
      <c r="DR51" s="75">
        <f>SUM(DF51:DQ51)</f>
        <v>0</v>
      </c>
      <c r="DS51" s="66">
        <f t="shared" si="156"/>
        <v>0</v>
      </c>
      <c r="DT51" s="66">
        <f t="shared" si="156"/>
        <v>0</v>
      </c>
      <c r="DU51" s="66">
        <f t="shared" si="156"/>
        <v>0</v>
      </c>
      <c r="DV51" s="66">
        <f t="shared" si="156"/>
        <v>0</v>
      </c>
      <c r="DW51" s="66">
        <f t="shared" si="156"/>
        <v>0</v>
      </c>
      <c r="DX51" s="66">
        <f t="shared" si="156"/>
        <v>0</v>
      </c>
      <c r="DY51" s="66">
        <f t="shared" si="156"/>
        <v>0</v>
      </c>
      <c r="DZ51" s="66">
        <f t="shared" si="156"/>
        <v>0</v>
      </c>
      <c r="EA51" s="66">
        <f t="shared" si="156"/>
        <v>0</v>
      </c>
      <c r="EB51" s="66">
        <f t="shared" si="156"/>
        <v>0</v>
      </c>
      <c r="EC51" s="66">
        <f t="shared" si="156"/>
        <v>0</v>
      </c>
      <c r="ED51" s="66">
        <f t="shared" si="156"/>
        <v>0</v>
      </c>
      <c r="EE51" s="75">
        <f>SUM(DS51:ED51)</f>
        <v>0</v>
      </c>
    </row>
    <row r="52" spans="1:135" x14ac:dyDescent="0.2">
      <c r="A52" s="12" t="str">
        <f t="shared" si="158"/>
        <v>Durée en mois</v>
      </c>
      <c r="B52" s="88">
        <f>B51*12</f>
        <v>180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2" t="str">
        <f t="shared" si="158"/>
        <v>Taux intérêt</v>
      </c>
      <c r="B53" s="224">
        <v>4.2999999999999997E-2</v>
      </c>
      <c r="D53" s="25" t="s">
        <v>97</v>
      </c>
      <c r="E53" s="86">
        <f t="shared" ref="E53:Q53" si="159">SUM(E49:E51)</f>
        <v>5800</v>
      </c>
      <c r="F53" s="66">
        <f t="shared" si="159"/>
        <v>0</v>
      </c>
      <c r="G53" s="66">
        <f t="shared" si="159"/>
        <v>0</v>
      </c>
      <c r="H53" s="66">
        <f t="shared" si="159"/>
        <v>0</v>
      </c>
      <c r="I53" s="66">
        <f t="shared" si="159"/>
        <v>0</v>
      </c>
      <c r="J53" s="66">
        <f t="shared" si="159"/>
        <v>0</v>
      </c>
      <c r="K53" s="66">
        <f t="shared" si="159"/>
        <v>0</v>
      </c>
      <c r="L53" s="66">
        <f t="shared" si="159"/>
        <v>0</v>
      </c>
      <c r="M53" s="66">
        <f t="shared" si="159"/>
        <v>0</v>
      </c>
      <c r="N53" s="66">
        <f t="shared" si="159"/>
        <v>0</v>
      </c>
      <c r="O53" s="66">
        <f t="shared" si="159"/>
        <v>0</v>
      </c>
      <c r="P53" s="66">
        <f t="shared" si="159"/>
        <v>0</v>
      </c>
      <c r="Q53" s="66">
        <f t="shared" si="159"/>
        <v>0</v>
      </c>
      <c r="R53" s="75">
        <f>SUM(F53:Q53)</f>
        <v>0</v>
      </c>
      <c r="S53" s="66">
        <f t="shared" ref="S53:AD53" si="160">SUM(S49:S51)</f>
        <v>62</v>
      </c>
      <c r="T53" s="66">
        <f t="shared" si="160"/>
        <v>438</v>
      </c>
      <c r="U53" s="66">
        <f t="shared" si="160"/>
        <v>450</v>
      </c>
      <c r="V53" s="66">
        <f t="shared" si="160"/>
        <v>450</v>
      </c>
      <c r="W53" s="66">
        <f t="shared" si="160"/>
        <v>5800</v>
      </c>
      <c r="X53" s="66">
        <f t="shared" si="160"/>
        <v>5800</v>
      </c>
      <c r="Y53" s="66">
        <f t="shared" si="160"/>
        <v>5800</v>
      </c>
      <c r="Z53" s="66">
        <f t="shared" si="160"/>
        <v>5800</v>
      </c>
      <c r="AA53" s="66">
        <f t="shared" si="160"/>
        <v>5800</v>
      </c>
      <c r="AB53" s="66">
        <f t="shared" si="160"/>
        <v>5800</v>
      </c>
      <c r="AC53" s="66">
        <f t="shared" si="160"/>
        <v>5800</v>
      </c>
      <c r="AD53" s="66">
        <f t="shared" si="160"/>
        <v>5800</v>
      </c>
      <c r="AE53" s="75">
        <f>SUM(S53:AD53)</f>
        <v>47800</v>
      </c>
      <c r="AF53" s="66">
        <f t="shared" ref="AF53:AQ53" si="161">SUM(AF49:AF51)</f>
        <v>5800</v>
      </c>
      <c r="AG53" s="66">
        <f t="shared" si="161"/>
        <v>5800</v>
      </c>
      <c r="AH53" s="66">
        <f t="shared" si="161"/>
        <v>5800</v>
      </c>
      <c r="AI53" s="66">
        <f t="shared" si="161"/>
        <v>5800</v>
      </c>
      <c r="AJ53" s="66">
        <f t="shared" si="161"/>
        <v>5800</v>
      </c>
      <c r="AK53" s="66">
        <f t="shared" si="161"/>
        <v>5800</v>
      </c>
      <c r="AL53" s="66">
        <f t="shared" si="161"/>
        <v>5800</v>
      </c>
      <c r="AM53" s="66">
        <f t="shared" si="161"/>
        <v>5800</v>
      </c>
      <c r="AN53" s="66">
        <f t="shared" si="161"/>
        <v>5800</v>
      </c>
      <c r="AO53" s="66">
        <f t="shared" si="161"/>
        <v>5800</v>
      </c>
      <c r="AP53" s="66">
        <f t="shared" si="161"/>
        <v>5800</v>
      </c>
      <c r="AQ53" s="66">
        <f t="shared" si="161"/>
        <v>5800</v>
      </c>
      <c r="AR53" s="75">
        <f>SUM(AF53:AQ53)</f>
        <v>69600</v>
      </c>
      <c r="AS53" s="66">
        <f t="shared" ref="AS53:BD53" si="162">SUM(AS49:AS51)</f>
        <v>5800</v>
      </c>
      <c r="AT53" s="66">
        <f t="shared" si="162"/>
        <v>5800</v>
      </c>
      <c r="AU53" s="66">
        <f t="shared" si="162"/>
        <v>5800</v>
      </c>
      <c r="AV53" s="66">
        <f t="shared" si="162"/>
        <v>5800</v>
      </c>
      <c r="AW53" s="66">
        <f t="shared" si="162"/>
        <v>5800</v>
      </c>
      <c r="AX53" s="66">
        <f t="shared" si="162"/>
        <v>5800</v>
      </c>
      <c r="AY53" s="66">
        <f t="shared" si="162"/>
        <v>5800</v>
      </c>
      <c r="AZ53" s="66">
        <f t="shared" si="162"/>
        <v>5800</v>
      </c>
      <c r="BA53" s="66">
        <f t="shared" si="162"/>
        <v>5800</v>
      </c>
      <c r="BB53" s="66">
        <f t="shared" si="162"/>
        <v>5800</v>
      </c>
      <c r="BC53" s="66">
        <f t="shared" si="162"/>
        <v>5800</v>
      </c>
      <c r="BD53" s="66">
        <f t="shared" si="162"/>
        <v>5800</v>
      </c>
      <c r="BE53" s="75">
        <f>SUM(AS53:BD53)</f>
        <v>69600</v>
      </c>
      <c r="BF53" s="66">
        <f t="shared" ref="BF53:BQ53" si="163">SUM(BF49:BF51)</f>
        <v>5800</v>
      </c>
      <c r="BG53" s="66">
        <f t="shared" si="163"/>
        <v>5800</v>
      </c>
      <c r="BH53" s="66">
        <f t="shared" si="163"/>
        <v>5800</v>
      </c>
      <c r="BI53" s="66">
        <f t="shared" si="163"/>
        <v>5800</v>
      </c>
      <c r="BJ53" s="66">
        <f t="shared" si="163"/>
        <v>5800</v>
      </c>
      <c r="BK53" s="66">
        <f t="shared" si="163"/>
        <v>5800</v>
      </c>
      <c r="BL53" s="66">
        <f t="shared" si="163"/>
        <v>5800</v>
      </c>
      <c r="BM53" s="66">
        <f t="shared" si="163"/>
        <v>5800</v>
      </c>
      <c r="BN53" s="66">
        <f t="shared" si="163"/>
        <v>5800</v>
      </c>
      <c r="BO53" s="66">
        <f t="shared" si="163"/>
        <v>5800</v>
      </c>
      <c r="BP53" s="66">
        <f t="shared" si="163"/>
        <v>5800</v>
      </c>
      <c r="BQ53" s="66">
        <f t="shared" si="163"/>
        <v>5800</v>
      </c>
      <c r="BR53" s="75">
        <f>SUM(BF53:BQ53)</f>
        <v>69600</v>
      </c>
      <c r="BS53" s="66">
        <f t="shared" ref="BS53:CD53" si="164">SUM(BS49:BS51)</f>
        <v>5800</v>
      </c>
      <c r="BT53" s="66">
        <f t="shared" si="164"/>
        <v>5800</v>
      </c>
      <c r="BU53" s="66">
        <f t="shared" si="164"/>
        <v>5800</v>
      </c>
      <c r="BV53" s="66">
        <f t="shared" si="164"/>
        <v>5800</v>
      </c>
      <c r="BW53" s="66">
        <f t="shared" si="164"/>
        <v>5800</v>
      </c>
      <c r="BX53" s="66">
        <f t="shared" si="164"/>
        <v>5800</v>
      </c>
      <c r="BY53" s="66">
        <f t="shared" si="164"/>
        <v>5800</v>
      </c>
      <c r="BZ53" s="66">
        <f t="shared" si="164"/>
        <v>5800</v>
      </c>
      <c r="CA53" s="66">
        <f t="shared" si="164"/>
        <v>5800</v>
      </c>
      <c r="CB53" s="66">
        <f t="shared" si="164"/>
        <v>5800</v>
      </c>
      <c r="CC53" s="66">
        <f t="shared" si="164"/>
        <v>5800</v>
      </c>
      <c r="CD53" s="66">
        <f t="shared" si="164"/>
        <v>5800</v>
      </c>
      <c r="CE53" s="75">
        <f>SUM(BS53:CD53)</f>
        <v>69600</v>
      </c>
      <c r="CF53" s="66">
        <f t="shared" ref="CF53:CQ53" si="165">SUM(CF49:CF51)</f>
        <v>5800</v>
      </c>
      <c r="CG53" s="66">
        <f t="shared" si="165"/>
        <v>5800</v>
      </c>
      <c r="CH53" s="66">
        <f t="shared" si="165"/>
        <v>5800</v>
      </c>
      <c r="CI53" s="66">
        <f t="shared" si="165"/>
        <v>5800</v>
      </c>
      <c r="CJ53" s="66">
        <f t="shared" si="165"/>
        <v>0</v>
      </c>
      <c r="CK53" s="66">
        <f t="shared" si="165"/>
        <v>0</v>
      </c>
      <c r="CL53" s="66">
        <f t="shared" si="165"/>
        <v>0</v>
      </c>
      <c r="CM53" s="66">
        <f t="shared" si="165"/>
        <v>0</v>
      </c>
      <c r="CN53" s="66">
        <f t="shared" si="165"/>
        <v>0</v>
      </c>
      <c r="CO53" s="66">
        <f t="shared" si="165"/>
        <v>0</v>
      </c>
      <c r="CP53" s="66">
        <f t="shared" si="165"/>
        <v>0</v>
      </c>
      <c r="CQ53" s="66">
        <f t="shared" si="165"/>
        <v>0</v>
      </c>
      <c r="CR53" s="75">
        <f>SUM(CF53:CQ53)</f>
        <v>23200</v>
      </c>
      <c r="CS53" s="66">
        <f t="shared" ref="CS53:DD53" si="166">SUM(CS49:CS51)</f>
        <v>0</v>
      </c>
      <c r="CT53" s="66">
        <f t="shared" si="166"/>
        <v>0</v>
      </c>
      <c r="CU53" s="66">
        <f t="shared" si="166"/>
        <v>0</v>
      </c>
      <c r="CV53" s="66">
        <f t="shared" si="166"/>
        <v>0</v>
      </c>
      <c r="CW53" s="66">
        <f t="shared" si="166"/>
        <v>0</v>
      </c>
      <c r="CX53" s="66">
        <f t="shared" si="166"/>
        <v>0</v>
      </c>
      <c r="CY53" s="66">
        <f t="shared" si="166"/>
        <v>0</v>
      </c>
      <c r="CZ53" s="66">
        <f t="shared" si="166"/>
        <v>0</v>
      </c>
      <c r="DA53" s="66">
        <f t="shared" si="166"/>
        <v>0</v>
      </c>
      <c r="DB53" s="66">
        <f t="shared" si="166"/>
        <v>0</v>
      </c>
      <c r="DC53" s="66">
        <f t="shared" si="166"/>
        <v>0</v>
      </c>
      <c r="DD53" s="66">
        <f t="shared" si="166"/>
        <v>0</v>
      </c>
      <c r="DE53" s="75">
        <f>SUM(CS53:DD53)</f>
        <v>0</v>
      </c>
      <c r="DF53" s="66">
        <f t="shared" ref="DF53:DQ53" si="167">SUM(DF49:DF51)</f>
        <v>0</v>
      </c>
      <c r="DG53" s="66">
        <f t="shared" si="167"/>
        <v>0</v>
      </c>
      <c r="DH53" s="66">
        <f t="shared" si="167"/>
        <v>0</v>
      </c>
      <c r="DI53" s="66">
        <f t="shared" si="167"/>
        <v>0</v>
      </c>
      <c r="DJ53" s="66">
        <f t="shared" si="167"/>
        <v>0</v>
      </c>
      <c r="DK53" s="66">
        <f t="shared" si="167"/>
        <v>0</v>
      </c>
      <c r="DL53" s="66">
        <f t="shared" si="167"/>
        <v>0</v>
      </c>
      <c r="DM53" s="66">
        <f t="shared" si="167"/>
        <v>0</v>
      </c>
      <c r="DN53" s="66">
        <f t="shared" si="167"/>
        <v>0</v>
      </c>
      <c r="DO53" s="66">
        <f t="shared" si="167"/>
        <v>0</v>
      </c>
      <c r="DP53" s="66">
        <f t="shared" si="167"/>
        <v>0</v>
      </c>
      <c r="DQ53" s="66">
        <f t="shared" si="167"/>
        <v>0</v>
      </c>
      <c r="DR53" s="75">
        <f>SUM(DF53:DQ53)</f>
        <v>0</v>
      </c>
      <c r="DS53" s="66">
        <f t="shared" ref="DS53:ED53" si="168">SUM(DS49:DS51)</f>
        <v>0</v>
      </c>
      <c r="DT53" s="66">
        <f t="shared" si="168"/>
        <v>0</v>
      </c>
      <c r="DU53" s="66">
        <f t="shared" si="168"/>
        <v>0</v>
      </c>
      <c r="DV53" s="66">
        <f t="shared" si="168"/>
        <v>0</v>
      </c>
      <c r="DW53" s="66">
        <f t="shared" si="168"/>
        <v>0</v>
      </c>
      <c r="DX53" s="66">
        <f t="shared" si="168"/>
        <v>0</v>
      </c>
      <c r="DY53" s="66">
        <f t="shared" si="168"/>
        <v>0</v>
      </c>
      <c r="DZ53" s="66">
        <f t="shared" si="168"/>
        <v>0</v>
      </c>
      <c r="EA53" s="66">
        <f t="shared" si="168"/>
        <v>0</v>
      </c>
      <c r="EB53" s="66">
        <f t="shared" si="168"/>
        <v>0</v>
      </c>
      <c r="EC53" s="66">
        <f t="shared" si="168"/>
        <v>0</v>
      </c>
      <c r="ED53" s="66">
        <f t="shared" si="168"/>
        <v>0</v>
      </c>
      <c r="EE53" s="76">
        <f>SUM(DS53:ED53)</f>
        <v>0</v>
      </c>
    </row>
    <row r="54" spans="1:135" x14ac:dyDescent="0.2">
      <c r="A54" s="4" t="str">
        <f t="shared" si="158"/>
        <v>Remboursement mensuel</v>
      </c>
      <c r="B54" s="17">
        <f>ABS(ROUND(PMT(B53/12,B52,B50,0,0),2))</f>
        <v>0</v>
      </c>
      <c r="E54" s="8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4" t="str">
        <f t="shared" si="158"/>
        <v>Date obtention prêt</v>
      </c>
      <c r="B55" s="90">
        <f>B43</f>
        <v>45999</v>
      </c>
      <c r="D55" s="22" t="s">
        <v>98</v>
      </c>
      <c r="E55" s="79"/>
      <c r="F55" s="66">
        <f t="shared" ref="F55:Q55" si="169">F36-F41-F46-F53</f>
        <v>0</v>
      </c>
      <c r="G55" s="66">
        <f t="shared" si="169"/>
        <v>0</v>
      </c>
      <c r="H55" s="66">
        <f t="shared" si="169"/>
        <v>0</v>
      </c>
      <c r="I55" s="66">
        <f t="shared" si="169"/>
        <v>0</v>
      </c>
      <c r="J55" s="66">
        <f t="shared" si="169"/>
        <v>0</v>
      </c>
      <c r="K55" s="66">
        <f t="shared" si="169"/>
        <v>0</v>
      </c>
      <c r="L55" s="66">
        <f t="shared" si="169"/>
        <v>0</v>
      </c>
      <c r="M55" s="66">
        <f t="shared" si="169"/>
        <v>0</v>
      </c>
      <c r="N55" s="66">
        <f t="shared" si="169"/>
        <v>0</v>
      </c>
      <c r="O55" s="66">
        <f t="shared" si="169"/>
        <v>0</v>
      </c>
      <c r="P55" s="66">
        <f t="shared" si="169"/>
        <v>-800</v>
      </c>
      <c r="Q55" s="66">
        <f t="shared" si="169"/>
        <v>-14669</v>
      </c>
      <c r="R55" s="75">
        <f>SUM(F55:Q55)</f>
        <v>-15469</v>
      </c>
      <c r="S55" s="66">
        <f t="shared" ref="S55:AD55" si="170">S36-S41-S46-S53</f>
        <v>-23911</v>
      </c>
      <c r="T55" s="66">
        <f t="shared" si="170"/>
        <v>-21279</v>
      </c>
      <c r="U55" s="66">
        <f t="shared" si="170"/>
        <v>-15929</v>
      </c>
      <c r="V55" s="66">
        <f t="shared" si="170"/>
        <v>-10929</v>
      </c>
      <c r="W55" s="66">
        <f t="shared" si="170"/>
        <v>-19999</v>
      </c>
      <c r="X55" s="66">
        <f t="shared" si="170"/>
        <v>-17259</v>
      </c>
      <c r="Y55" s="66">
        <f t="shared" si="170"/>
        <v>-14709</v>
      </c>
      <c r="Z55" s="66">
        <f t="shared" si="170"/>
        <v>-12159</v>
      </c>
      <c r="AA55" s="66">
        <f t="shared" si="170"/>
        <v>-9609</v>
      </c>
      <c r="AB55" s="66">
        <f t="shared" si="170"/>
        <v>-19059</v>
      </c>
      <c r="AC55" s="66">
        <f t="shared" si="170"/>
        <v>-4509</v>
      </c>
      <c r="AD55" s="66">
        <f t="shared" si="170"/>
        <v>-1959</v>
      </c>
      <c r="AE55" s="75">
        <f>SUM(S55:AD55)</f>
        <v>-171310</v>
      </c>
      <c r="AF55" s="66">
        <f t="shared" ref="AF55:AQ55" si="171">AF36-AF41-AF46-AF53</f>
        <v>-709</v>
      </c>
      <c r="AG55" s="66">
        <f t="shared" si="171"/>
        <v>1841</v>
      </c>
      <c r="AH55" s="66">
        <f t="shared" si="171"/>
        <v>4391</v>
      </c>
      <c r="AI55" s="66">
        <f t="shared" si="171"/>
        <v>6941</v>
      </c>
      <c r="AJ55" s="66">
        <f t="shared" si="171"/>
        <v>8741</v>
      </c>
      <c r="AK55" s="66">
        <f t="shared" si="171"/>
        <v>10541</v>
      </c>
      <c r="AL55" s="66">
        <f t="shared" si="171"/>
        <v>10541</v>
      </c>
      <c r="AM55" s="66">
        <f t="shared" si="171"/>
        <v>10541</v>
      </c>
      <c r="AN55" s="66">
        <f t="shared" si="171"/>
        <v>10541</v>
      </c>
      <c r="AO55" s="66">
        <f t="shared" si="171"/>
        <v>10541</v>
      </c>
      <c r="AP55" s="66">
        <f t="shared" si="171"/>
        <v>10541</v>
      </c>
      <c r="AQ55" s="66">
        <f t="shared" si="171"/>
        <v>10541</v>
      </c>
      <c r="AR55" s="75">
        <f>SUM(AF55:AQ55)</f>
        <v>94992</v>
      </c>
      <c r="AS55" s="66">
        <f t="shared" ref="AS55:BD55" si="172">AS36-AS41-AS46-AS53</f>
        <v>10541</v>
      </c>
      <c r="AT55" s="66">
        <f t="shared" si="172"/>
        <v>10541</v>
      </c>
      <c r="AU55" s="66">
        <f t="shared" si="172"/>
        <v>10541</v>
      </c>
      <c r="AV55" s="66">
        <f t="shared" si="172"/>
        <v>10541</v>
      </c>
      <c r="AW55" s="66">
        <f t="shared" si="172"/>
        <v>10541</v>
      </c>
      <c r="AX55" s="66">
        <f t="shared" si="172"/>
        <v>10541</v>
      </c>
      <c r="AY55" s="66">
        <f t="shared" si="172"/>
        <v>10541</v>
      </c>
      <c r="AZ55" s="66">
        <f t="shared" si="172"/>
        <v>10541</v>
      </c>
      <c r="BA55" s="66">
        <f t="shared" si="172"/>
        <v>10541</v>
      </c>
      <c r="BB55" s="66">
        <f t="shared" si="172"/>
        <v>10541</v>
      </c>
      <c r="BC55" s="66">
        <f t="shared" si="172"/>
        <v>10541</v>
      </c>
      <c r="BD55" s="66">
        <f t="shared" si="172"/>
        <v>10541</v>
      </c>
      <c r="BE55" s="75">
        <f>SUM(AS55:BD55)</f>
        <v>126492</v>
      </c>
      <c r="BF55" s="66">
        <f t="shared" ref="BF55:BQ55" si="173">BF36-BF41-BF46-BF53</f>
        <v>10541</v>
      </c>
      <c r="BG55" s="66">
        <f t="shared" si="173"/>
        <v>10541</v>
      </c>
      <c r="BH55" s="66">
        <f t="shared" si="173"/>
        <v>10541</v>
      </c>
      <c r="BI55" s="66">
        <f t="shared" si="173"/>
        <v>10541</v>
      </c>
      <c r="BJ55" s="66">
        <f t="shared" si="173"/>
        <v>10541</v>
      </c>
      <c r="BK55" s="66">
        <f t="shared" si="173"/>
        <v>10541</v>
      </c>
      <c r="BL55" s="66">
        <f t="shared" si="173"/>
        <v>10541</v>
      </c>
      <c r="BM55" s="66">
        <f t="shared" si="173"/>
        <v>10541</v>
      </c>
      <c r="BN55" s="66">
        <f t="shared" si="173"/>
        <v>10541</v>
      </c>
      <c r="BO55" s="66">
        <f t="shared" si="173"/>
        <v>10541</v>
      </c>
      <c r="BP55" s="66">
        <f t="shared" si="173"/>
        <v>10541</v>
      </c>
      <c r="BQ55" s="66">
        <f t="shared" si="173"/>
        <v>10541</v>
      </c>
      <c r="BR55" s="75">
        <f>SUM(BF55:BQ55)</f>
        <v>126492</v>
      </c>
      <c r="BS55" s="66">
        <f t="shared" ref="BS55:CD55" si="174">BS36-BS41-BS46-BS53</f>
        <v>10541</v>
      </c>
      <c r="BT55" s="66">
        <f t="shared" si="174"/>
        <v>10541</v>
      </c>
      <c r="BU55" s="66">
        <f t="shared" si="174"/>
        <v>10541</v>
      </c>
      <c r="BV55" s="66">
        <f t="shared" si="174"/>
        <v>10541</v>
      </c>
      <c r="BW55" s="66">
        <f t="shared" si="174"/>
        <v>10541</v>
      </c>
      <c r="BX55" s="66">
        <f t="shared" si="174"/>
        <v>10541</v>
      </c>
      <c r="BY55" s="66">
        <f t="shared" si="174"/>
        <v>10541</v>
      </c>
      <c r="BZ55" s="66">
        <f t="shared" si="174"/>
        <v>10541</v>
      </c>
      <c r="CA55" s="66">
        <f t="shared" si="174"/>
        <v>10541</v>
      </c>
      <c r="CB55" s="66">
        <f t="shared" si="174"/>
        <v>10541</v>
      </c>
      <c r="CC55" s="66">
        <f t="shared" si="174"/>
        <v>10541</v>
      </c>
      <c r="CD55" s="66">
        <f t="shared" si="174"/>
        <v>10541</v>
      </c>
      <c r="CE55" s="75">
        <f>SUM(BS55:CD55)</f>
        <v>126492</v>
      </c>
      <c r="CF55" s="66">
        <f t="shared" ref="CF55:CQ55" si="175">CF36-CF41-CF46-CF53</f>
        <v>10541</v>
      </c>
      <c r="CG55" s="66">
        <f t="shared" si="175"/>
        <v>10541</v>
      </c>
      <c r="CH55" s="66">
        <f t="shared" si="175"/>
        <v>10541</v>
      </c>
      <c r="CI55" s="66">
        <f t="shared" si="175"/>
        <v>10541</v>
      </c>
      <c r="CJ55" s="66">
        <f t="shared" si="175"/>
        <v>16341</v>
      </c>
      <c r="CK55" s="66">
        <f t="shared" si="175"/>
        <v>16341</v>
      </c>
      <c r="CL55" s="66">
        <f t="shared" si="175"/>
        <v>16341</v>
      </c>
      <c r="CM55" s="66">
        <f t="shared" si="175"/>
        <v>16341</v>
      </c>
      <c r="CN55" s="66">
        <f t="shared" si="175"/>
        <v>16341</v>
      </c>
      <c r="CO55" s="66">
        <f t="shared" si="175"/>
        <v>16341</v>
      </c>
      <c r="CP55" s="66">
        <f t="shared" si="175"/>
        <v>16341</v>
      </c>
      <c r="CQ55" s="66">
        <f t="shared" si="175"/>
        <v>16341</v>
      </c>
      <c r="CR55" s="75">
        <f>SUM(CF55:CQ55)</f>
        <v>172892</v>
      </c>
      <c r="CS55" s="66">
        <f t="shared" ref="CS55:DD55" si="176">CS36-CS41-CS46-CS53</f>
        <v>16341</v>
      </c>
      <c r="CT55" s="66">
        <f t="shared" si="176"/>
        <v>16341</v>
      </c>
      <c r="CU55" s="66">
        <f t="shared" si="176"/>
        <v>16341</v>
      </c>
      <c r="CV55" s="66">
        <f t="shared" si="176"/>
        <v>16341</v>
      </c>
      <c r="CW55" s="66">
        <f t="shared" si="176"/>
        <v>16341</v>
      </c>
      <c r="CX55" s="66">
        <f t="shared" si="176"/>
        <v>16341</v>
      </c>
      <c r="CY55" s="66">
        <f t="shared" si="176"/>
        <v>16341</v>
      </c>
      <c r="CZ55" s="66">
        <f t="shared" si="176"/>
        <v>16341</v>
      </c>
      <c r="DA55" s="66">
        <f t="shared" si="176"/>
        <v>16341</v>
      </c>
      <c r="DB55" s="66">
        <f t="shared" si="176"/>
        <v>16341</v>
      </c>
      <c r="DC55" s="66">
        <f t="shared" si="176"/>
        <v>16341</v>
      </c>
      <c r="DD55" s="66">
        <f t="shared" si="176"/>
        <v>16341</v>
      </c>
      <c r="DE55" s="75">
        <f>SUM(CS55:DD55)</f>
        <v>196092</v>
      </c>
      <c r="DF55" s="66">
        <f t="shared" ref="DF55:DQ55" si="177">DF36-DF41-DF46-DF53</f>
        <v>16341</v>
      </c>
      <c r="DG55" s="66">
        <f t="shared" si="177"/>
        <v>16341</v>
      </c>
      <c r="DH55" s="66">
        <f t="shared" si="177"/>
        <v>16341</v>
      </c>
      <c r="DI55" s="66">
        <f t="shared" si="177"/>
        <v>16341</v>
      </c>
      <c r="DJ55" s="66">
        <f t="shared" si="177"/>
        <v>16341</v>
      </c>
      <c r="DK55" s="66">
        <f t="shared" si="177"/>
        <v>16341</v>
      </c>
      <c r="DL55" s="66">
        <f t="shared" si="177"/>
        <v>16341</v>
      </c>
      <c r="DM55" s="66">
        <f t="shared" si="177"/>
        <v>16341</v>
      </c>
      <c r="DN55" s="66">
        <f t="shared" si="177"/>
        <v>16341</v>
      </c>
      <c r="DO55" s="66">
        <f t="shared" si="177"/>
        <v>16341</v>
      </c>
      <c r="DP55" s="66">
        <f t="shared" si="177"/>
        <v>16341</v>
      </c>
      <c r="DQ55" s="66">
        <f t="shared" si="177"/>
        <v>16341</v>
      </c>
      <c r="DR55" s="75">
        <f>SUM(DF55:DQ55)</f>
        <v>196092</v>
      </c>
      <c r="DS55" s="66">
        <f t="shared" ref="DS55:ED55" si="178">DS36-DS41-DS46-DS53</f>
        <v>16341</v>
      </c>
      <c r="DT55" s="66">
        <f t="shared" si="178"/>
        <v>16341</v>
      </c>
      <c r="DU55" s="66">
        <f t="shared" si="178"/>
        <v>16341</v>
      </c>
      <c r="DV55" s="66">
        <f t="shared" si="178"/>
        <v>16341</v>
      </c>
      <c r="DW55" s="66">
        <f t="shared" si="178"/>
        <v>16341</v>
      </c>
      <c r="DX55" s="66">
        <f t="shared" si="178"/>
        <v>16341</v>
      </c>
      <c r="DY55" s="66">
        <f t="shared" si="178"/>
        <v>16341</v>
      </c>
      <c r="DZ55" s="66">
        <f t="shared" si="178"/>
        <v>16341</v>
      </c>
      <c r="EA55" s="66">
        <f t="shared" si="178"/>
        <v>16341</v>
      </c>
      <c r="EB55" s="66">
        <f t="shared" si="178"/>
        <v>16341</v>
      </c>
      <c r="EC55" s="66">
        <f t="shared" si="178"/>
        <v>16341</v>
      </c>
      <c r="ED55" s="66">
        <f t="shared" si="178"/>
        <v>16341</v>
      </c>
      <c r="EE55" s="76">
        <f>SUM(DS55:ED55)</f>
        <v>196092</v>
      </c>
    </row>
    <row r="56" spans="1:135" x14ac:dyDescent="0.2">
      <c r="A56" s="4" t="str">
        <f t="shared" si="158"/>
        <v>Début remboursement</v>
      </c>
      <c r="B56" s="90">
        <f>B44</f>
        <v>46242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2" t="s">
        <v>177</v>
      </c>
      <c r="B57" s="88">
        <f>B51</f>
        <v>15</v>
      </c>
      <c r="D57" s="2" t="s">
        <v>99</v>
      </c>
      <c r="F57" s="66">
        <f>IFERROR(INDEX('TRAPPES EMPRUNT'!$I$14:$I$2000,MATCH('reporting trappes'!F$2,'TRAPPES EMPRUNT'!$Z$14:$Z$2000,0)),0)</f>
        <v>0</v>
      </c>
      <c r="G57" s="66">
        <f>IFERROR(INDEX('TRAPPES EMPRUNT'!$I$14:$I$2000,MATCH('reporting trappes'!G$2,'TRAPPES EMPRUNT'!$Z$14:$Z$2000,0)),0)</f>
        <v>0</v>
      </c>
      <c r="H57" s="66">
        <f>IFERROR(INDEX('TRAPPES EMPRUNT'!$I$14:$I$2000,MATCH('reporting trappes'!H$2,'TRAPPES EMPRUNT'!$Z$14:$Z$2000,0)),0)</f>
        <v>0</v>
      </c>
      <c r="I57" s="66">
        <f>IFERROR(INDEX('TRAPPES EMPRUNT'!$I$14:$I$2000,MATCH('reporting trappes'!I$2,'TRAPPES EMPRUNT'!$Z$14:$Z$2000,0)),0)</f>
        <v>0</v>
      </c>
      <c r="J57" s="66">
        <f>IFERROR(INDEX('TRAPPES EMPRUNT'!$I$14:$I$2000,MATCH('reporting trappes'!J$2,'TRAPPES EMPRUNT'!$Z$14:$Z$2000,0)),0)</f>
        <v>0</v>
      </c>
      <c r="K57" s="66">
        <f>IFERROR(INDEX('TRAPPES EMPRUNT'!$I$14:$I$2000,MATCH('reporting trappes'!K$2,'TRAPPES EMPRUNT'!$Z$14:$Z$2000,0)),0)</f>
        <v>0</v>
      </c>
      <c r="L57" s="66">
        <f>IFERROR(INDEX('TRAPPES EMPRUNT'!$I$14:$I$2000,MATCH('reporting trappes'!L$2,'TRAPPES EMPRUNT'!$Z$14:$Z$2000,0)),0)</f>
        <v>0</v>
      </c>
      <c r="M57" s="66">
        <f>IFERROR(INDEX('TRAPPES EMPRUNT'!$I$14:$I$2000,MATCH('reporting trappes'!M$2,'TRAPPES EMPRUNT'!$Z$14:$Z$2000,0)),0)</f>
        <v>0</v>
      </c>
      <c r="N57" s="66">
        <f>IFERROR(INDEX('TRAPPES EMPRUNT'!$I$14:$I$2000,MATCH('reporting trappes'!N$2,'TRAPPES EMPRUNT'!$Z$14:$Z$2000,0)),0)</f>
        <v>0</v>
      </c>
      <c r="O57" s="66">
        <f>IFERROR(INDEX('TRAPPES EMPRUNT'!$I$14:$I$2000,MATCH('reporting trappes'!O$2,'TRAPPES EMPRUNT'!$Z$14:$Z$2000,0)),0)</f>
        <v>0</v>
      </c>
      <c r="P57" s="66">
        <f>IFERROR(INDEX('TRAPPES EMPRUNT'!$I$14:$I$2000,MATCH('reporting trappes'!P$2,'TRAPPES EMPRUNT'!$Z$14:$Z$2000,0)),0)</f>
        <v>0</v>
      </c>
      <c r="Q57" s="66">
        <f>IFERROR(INDEX('TRAPPES EMPRUNT'!$I$14:$I$2000,MATCH('reporting trappes'!Q$2,'TRAPPES EMPRUNT'!$Z$14:$Z$2000,0)),0)</f>
        <v>5299.58</v>
      </c>
      <c r="R57" s="75">
        <f>SUM(F57:Q57)</f>
        <v>5299.58</v>
      </c>
      <c r="S57" s="66">
        <f>IFERROR(INDEX('TRAPPES EMPRUNT'!$I$14:$I$2000,MATCH('reporting trappes'!S$2,'TRAPPES EMPRUNT'!$Z$14:$Z$2000,0)),0)+2600</f>
        <v>7899.58</v>
      </c>
      <c r="T57" s="66">
        <f>IFERROR(INDEX('TRAPPES EMPRUNT'!$I$14:$I$2000,MATCH('reporting trappes'!T$2,'TRAPPES EMPRUNT'!$Z$14:$Z$2000,0)),0)</f>
        <v>5299.58</v>
      </c>
      <c r="U57" s="66">
        <f>IFERROR(INDEX('TRAPPES EMPRUNT'!$I$14:$I$2000,MATCH('reporting trappes'!U$2,'TRAPPES EMPRUNT'!$Z$14:$Z$2000,0)),0)</f>
        <v>5299.58</v>
      </c>
      <c r="V57" s="66">
        <f>IFERROR(INDEX('TRAPPES EMPRUNT'!$I$14:$I$2000,MATCH('reporting trappes'!V$2,'TRAPPES EMPRUNT'!$Z$14:$Z$2000,0)),0)</f>
        <v>5299.58</v>
      </c>
      <c r="W57" s="66">
        <f>IFERROR(INDEX('TRAPPES EMPRUNT'!$I$14:$I$2000,MATCH('reporting trappes'!W$2,'TRAPPES EMPRUNT'!$Z$14:$Z$2000,0)),0)</f>
        <v>5299.58</v>
      </c>
      <c r="X57" s="66">
        <f>IFERROR(INDEX('TRAPPES EMPRUNT'!$I$14:$I$2000,MATCH('reporting trappes'!X$2,'TRAPPES EMPRUNT'!$Z$14:$Z$2000,0)),0)</f>
        <v>5299.58</v>
      </c>
      <c r="Y57" s="66">
        <f>IFERROR(INDEX('TRAPPES EMPRUNT'!$I$14:$I$2000,MATCH('reporting trappes'!Y$2,'TRAPPES EMPRUNT'!$Z$14:$Z$2000,0)),0)</f>
        <v>5299.58</v>
      </c>
      <c r="Z57" s="66">
        <f>IFERROR(INDEX('TRAPPES EMPRUNT'!$I$14:$I$2000,MATCH('reporting trappes'!Z$2,'TRAPPES EMPRUNT'!$Z$14:$Z$2000,0)),0)</f>
        <v>5276.8</v>
      </c>
      <c r="AA57" s="66">
        <f>IFERROR(INDEX('TRAPPES EMPRUNT'!$I$14:$I$2000,MATCH('reporting trappes'!AA$2,'TRAPPES EMPRUNT'!$Z$14:$Z$2000,0)),0)</f>
        <v>5253.94</v>
      </c>
      <c r="AB57" s="66">
        <f>IFERROR(INDEX('TRAPPES EMPRUNT'!$I$14:$I$2000,MATCH('reporting trappes'!AB$2,'TRAPPES EMPRUNT'!$Z$14:$Z$2000,0)),0)</f>
        <v>5231.01</v>
      </c>
      <c r="AC57" s="66">
        <f>IFERROR(INDEX('TRAPPES EMPRUNT'!$I$14:$I$2000,MATCH('reporting trappes'!AC$2,'TRAPPES EMPRUNT'!$Z$14:$Z$2000,0)),0)</f>
        <v>5208</v>
      </c>
      <c r="AD57" s="66">
        <f>IFERROR(INDEX('TRAPPES EMPRUNT'!$I$14:$I$2000,MATCH('reporting trappes'!AD$2,'TRAPPES EMPRUNT'!$Z$14:$Z$2000,0)),0)</f>
        <v>5184.91</v>
      </c>
      <c r="AE57" s="75">
        <f>SUM(S57:AD57)</f>
        <v>65851.720000000016</v>
      </c>
      <c r="AF57" s="66">
        <f>IFERROR(INDEX('TRAPPES EMPRUNT'!$I$14:$I$2000,MATCH('reporting trappes'!AF$2,'TRAPPES EMPRUNT'!$Z$14:$Z$2000,0)),0)</f>
        <v>5161.75</v>
      </c>
      <c r="AG57" s="66">
        <f>IFERROR(INDEX('TRAPPES EMPRUNT'!$I$14:$I$2000,MATCH('reporting trappes'!AG$2,'TRAPPES EMPRUNT'!$Z$14:$Z$2000,0)),0)</f>
        <v>5138.51</v>
      </c>
      <c r="AH57" s="66">
        <f>IFERROR(INDEX('TRAPPES EMPRUNT'!$I$14:$I$2000,MATCH('reporting trappes'!AH$2,'TRAPPES EMPRUNT'!$Z$14:$Z$2000,0)),0)</f>
        <v>5115.2</v>
      </c>
      <c r="AI57" s="66">
        <f>IFERROR(INDEX('TRAPPES EMPRUNT'!$I$14:$I$2000,MATCH('reporting trappes'!AI$2,'TRAPPES EMPRUNT'!$Z$14:$Z$2000,0)),0)</f>
        <v>5091.8100000000004</v>
      </c>
      <c r="AJ57" s="66">
        <f>IFERROR(INDEX('TRAPPES EMPRUNT'!$I$14:$I$2000,MATCH('reporting trappes'!AJ$2,'TRAPPES EMPRUNT'!$Z$14:$Z$2000,0)),0)</f>
        <v>5068.34</v>
      </c>
      <c r="AK57" s="66">
        <f>IFERROR(INDEX('TRAPPES EMPRUNT'!$I$14:$I$2000,MATCH('reporting trappes'!AK$2,'TRAPPES EMPRUNT'!$Z$14:$Z$2000,0)),0)</f>
        <v>5044.8</v>
      </c>
      <c r="AL57" s="66">
        <f>IFERROR(INDEX('TRAPPES EMPRUNT'!$I$14:$I$2000,MATCH('reporting trappes'!AL$2,'TRAPPES EMPRUNT'!$Z$14:$Z$2000,0)),0)</f>
        <v>5021.18</v>
      </c>
      <c r="AM57" s="66">
        <f>IFERROR(INDEX('TRAPPES EMPRUNT'!$I$14:$I$2000,MATCH('reporting trappes'!AM$2,'TRAPPES EMPRUNT'!$Z$14:$Z$2000,0)),0)</f>
        <v>4997.4799999999996</v>
      </c>
      <c r="AN57" s="66">
        <f>IFERROR(INDEX('TRAPPES EMPRUNT'!$I$14:$I$2000,MATCH('reporting trappes'!AN$2,'TRAPPES EMPRUNT'!$Z$14:$Z$2000,0)),0)</f>
        <v>4973.7</v>
      </c>
      <c r="AO57" s="66">
        <f>IFERROR(INDEX('TRAPPES EMPRUNT'!$I$14:$I$2000,MATCH('reporting trappes'!AO$2,'TRAPPES EMPRUNT'!$Z$14:$Z$2000,0)),0)</f>
        <v>4949.84</v>
      </c>
      <c r="AP57" s="66">
        <f>IFERROR(INDEX('TRAPPES EMPRUNT'!$I$14:$I$2000,MATCH('reporting trappes'!AP$2,'TRAPPES EMPRUNT'!$Z$14:$Z$2000,0)),0)</f>
        <v>4925.91</v>
      </c>
      <c r="AQ57" s="66">
        <f>IFERROR(INDEX('TRAPPES EMPRUNT'!$I$14:$I$2000,MATCH('reporting trappes'!AQ$2,'TRAPPES EMPRUNT'!$Z$14:$Z$2000,0)),0)</f>
        <v>4901.8900000000003</v>
      </c>
      <c r="AR57" s="75">
        <f>SUM(AF57:AQ57)</f>
        <v>60390.409999999989</v>
      </c>
      <c r="AS57" s="66">
        <f>IFERROR(INDEX('TRAPPES EMPRUNT'!$I$14:$I$2000,MATCH('reporting trappes'!AS$2,'TRAPPES EMPRUNT'!$Z$14:$Z$2000,0)),0)</f>
        <v>4877.8</v>
      </c>
      <c r="AT57" s="66">
        <f>IFERROR(INDEX('TRAPPES EMPRUNT'!$I$14:$I$2000,MATCH('reporting trappes'!AT$2,'TRAPPES EMPRUNT'!$Z$14:$Z$2000,0)),0)</f>
        <v>4853.63</v>
      </c>
      <c r="AU57" s="66">
        <f>IFERROR(INDEX('TRAPPES EMPRUNT'!$I$14:$I$2000,MATCH('reporting trappes'!AU$2,'TRAPPES EMPRUNT'!$Z$14:$Z$2000,0)),0)</f>
        <v>4829.38</v>
      </c>
      <c r="AV57" s="66">
        <f>IFERROR(INDEX('TRAPPES EMPRUNT'!$I$14:$I$2000,MATCH('reporting trappes'!AV$2,'TRAPPES EMPRUNT'!$Z$14:$Z$2000,0)),0)</f>
        <v>4805.04</v>
      </c>
      <c r="AW57" s="66">
        <f>IFERROR(INDEX('TRAPPES EMPRUNT'!$I$14:$I$2000,MATCH('reporting trappes'!AW$2,'TRAPPES EMPRUNT'!$Z$14:$Z$2000,0)),0)</f>
        <v>4780.63</v>
      </c>
      <c r="AX57" s="66">
        <f>IFERROR(INDEX('TRAPPES EMPRUNT'!$I$14:$I$2000,MATCH('reporting trappes'!AX$2,'TRAPPES EMPRUNT'!$Z$14:$Z$2000,0)),0)</f>
        <v>4756.1400000000003</v>
      </c>
      <c r="AY57" s="66">
        <f>IFERROR(INDEX('TRAPPES EMPRUNT'!$I$14:$I$2000,MATCH('reporting trappes'!AY$2,'TRAPPES EMPRUNT'!$Z$14:$Z$2000,0)),0)</f>
        <v>4731.57</v>
      </c>
      <c r="AZ57" s="66">
        <f>IFERROR(INDEX('TRAPPES EMPRUNT'!$I$14:$I$2000,MATCH('reporting trappes'!AZ$2,'TRAPPES EMPRUNT'!$Z$14:$Z$2000,0)),0)</f>
        <v>4706.92</v>
      </c>
      <c r="BA57" s="66">
        <f>IFERROR(INDEX('TRAPPES EMPRUNT'!$I$14:$I$2000,MATCH('reporting trappes'!BA$2,'TRAPPES EMPRUNT'!$Z$14:$Z$2000,0)),0)</f>
        <v>4682.18</v>
      </c>
      <c r="BB57" s="66">
        <f>IFERROR(INDEX('TRAPPES EMPRUNT'!$I$14:$I$2000,MATCH('reporting trappes'!BB$2,'TRAPPES EMPRUNT'!$Z$14:$Z$2000,0)),0)</f>
        <v>4657.3599999999997</v>
      </c>
      <c r="BC57" s="66">
        <f>IFERROR(INDEX('TRAPPES EMPRUNT'!$I$14:$I$2000,MATCH('reporting trappes'!BC$2,'TRAPPES EMPRUNT'!$Z$14:$Z$2000,0)),0)</f>
        <v>4632.47</v>
      </c>
      <c r="BD57" s="66">
        <f>IFERROR(INDEX('TRAPPES EMPRUNT'!$I$14:$I$2000,MATCH('reporting trappes'!BD$2,'TRAPPES EMPRUNT'!$Z$14:$Z$2000,0)),0)</f>
        <v>4607.49</v>
      </c>
      <c r="BE57" s="75">
        <f>SUM(AS57:BD57)</f>
        <v>56920.61</v>
      </c>
      <c r="BF57" s="66">
        <f>IFERROR(INDEX('TRAPPES EMPRUNT'!$I$14:$I$2000,MATCH('reporting trappes'!BF$2,'TRAPPES EMPRUNT'!$Z$14:$Z$2000,0)),0)</f>
        <v>4582.43</v>
      </c>
      <c r="BG57" s="66">
        <f>IFERROR(INDEX('TRAPPES EMPRUNT'!$I$14:$I$2000,MATCH('reporting trappes'!BG$2,'TRAPPES EMPRUNT'!$Z$14:$Z$2000,0)),0)</f>
        <v>4557.28</v>
      </c>
      <c r="BH57" s="66">
        <f>IFERROR(INDEX('TRAPPES EMPRUNT'!$I$14:$I$2000,MATCH('reporting trappes'!BH$2,'TRAPPES EMPRUNT'!$Z$14:$Z$2000,0)),0)</f>
        <v>4532.05</v>
      </c>
      <c r="BI57" s="66">
        <f>IFERROR(INDEX('TRAPPES EMPRUNT'!$I$14:$I$2000,MATCH('reporting trappes'!BI$2,'TRAPPES EMPRUNT'!$Z$14:$Z$2000,0)),0)</f>
        <v>4506.74</v>
      </c>
      <c r="BJ57" s="66">
        <f>IFERROR(INDEX('TRAPPES EMPRUNT'!$I$14:$I$2000,MATCH('reporting trappes'!BJ$2,'TRAPPES EMPRUNT'!$Z$14:$Z$2000,0)),0)</f>
        <v>4481.3500000000004</v>
      </c>
      <c r="BK57" s="66">
        <f>IFERROR(INDEX('TRAPPES EMPRUNT'!$I$14:$I$2000,MATCH('reporting trappes'!BK$2,'TRAPPES EMPRUNT'!$Z$14:$Z$2000,0)),0)</f>
        <v>4455.87</v>
      </c>
      <c r="BL57" s="66">
        <f>IFERROR(INDEX('TRAPPES EMPRUNT'!$I$14:$I$2000,MATCH('reporting trappes'!BL$2,'TRAPPES EMPRUNT'!$Z$14:$Z$2000,0)),0)</f>
        <v>4430.3100000000004</v>
      </c>
      <c r="BM57" s="66">
        <f>IFERROR(INDEX('TRAPPES EMPRUNT'!$I$14:$I$2000,MATCH('reporting trappes'!BM$2,'TRAPPES EMPRUNT'!$Z$14:$Z$2000,0)),0)</f>
        <v>4404.67</v>
      </c>
      <c r="BN57" s="66">
        <f>IFERROR(INDEX('TRAPPES EMPRUNT'!$I$14:$I$2000,MATCH('reporting trappes'!BN$2,'TRAPPES EMPRUNT'!$Z$14:$Z$2000,0)),0)</f>
        <v>4378.9399999999996</v>
      </c>
      <c r="BO57" s="66">
        <f>IFERROR(INDEX('TRAPPES EMPRUNT'!$I$14:$I$2000,MATCH('reporting trappes'!BO$2,'TRAPPES EMPRUNT'!$Z$14:$Z$2000,0)),0)</f>
        <v>4353.12</v>
      </c>
      <c r="BP57" s="66">
        <f>IFERROR(INDEX('TRAPPES EMPRUNT'!$I$14:$I$2000,MATCH('reporting trappes'!BP$2,'TRAPPES EMPRUNT'!$Z$14:$Z$2000,0)),0)</f>
        <v>4327.2299999999996</v>
      </c>
      <c r="BQ57" s="66">
        <f>IFERROR(INDEX('TRAPPES EMPRUNT'!$I$14:$I$2000,MATCH('reporting trappes'!BQ$2,'TRAPPES EMPRUNT'!$Z$14:$Z$2000,0)),0)</f>
        <v>4301.24</v>
      </c>
      <c r="BR57" s="75">
        <f>SUM(BF57:BQ57)</f>
        <v>53311.23</v>
      </c>
      <c r="BS57" s="66">
        <f>IFERROR(INDEX('TRAPPES EMPRUNT'!$I$14:$I$2000,MATCH('reporting trappes'!BS$2,'TRAPPES EMPRUNT'!$Z$14:$Z$2000,0)),0)</f>
        <v>4275.17</v>
      </c>
      <c r="BT57" s="66">
        <f>IFERROR(INDEX('TRAPPES EMPRUNT'!$I$14:$I$2000,MATCH('reporting trappes'!BT$2,'TRAPPES EMPRUNT'!$Z$14:$Z$2000,0)),0)</f>
        <v>4249.0200000000004</v>
      </c>
      <c r="BU57" s="66">
        <f>IFERROR(INDEX('TRAPPES EMPRUNT'!$I$14:$I$2000,MATCH('reporting trappes'!BU$2,'TRAPPES EMPRUNT'!$Z$14:$Z$2000,0)),0)</f>
        <v>4222.7700000000004</v>
      </c>
      <c r="BV57" s="66">
        <f>IFERROR(INDEX('TRAPPES EMPRUNT'!$I$14:$I$2000,MATCH('reporting trappes'!BV$2,'TRAPPES EMPRUNT'!$Z$14:$Z$2000,0)),0)</f>
        <v>4196.45</v>
      </c>
      <c r="BW57" s="66">
        <f>IFERROR(INDEX('TRAPPES EMPRUNT'!$I$14:$I$2000,MATCH('reporting trappes'!BW$2,'TRAPPES EMPRUNT'!$Z$14:$Z$2000,0)),0)</f>
        <v>4170.03</v>
      </c>
      <c r="BX57" s="66">
        <f>IFERROR(INDEX('TRAPPES EMPRUNT'!$I$14:$I$2000,MATCH('reporting trappes'!BX$2,'TRAPPES EMPRUNT'!$Z$14:$Z$2000,0)),0)</f>
        <v>4143.53</v>
      </c>
      <c r="BY57" s="66">
        <f>IFERROR(INDEX('TRAPPES EMPRUNT'!$I$14:$I$2000,MATCH('reporting trappes'!BY$2,'TRAPPES EMPRUNT'!$Z$14:$Z$2000,0)),0)</f>
        <v>4116.9399999999996</v>
      </c>
      <c r="BZ57" s="66">
        <f>IFERROR(INDEX('TRAPPES EMPRUNT'!$I$14:$I$2000,MATCH('reporting trappes'!BZ$2,'TRAPPES EMPRUNT'!$Z$14:$Z$2000,0)),0)</f>
        <v>4090.26</v>
      </c>
      <c r="CA57" s="66">
        <f>IFERROR(INDEX('TRAPPES EMPRUNT'!$I$14:$I$2000,MATCH('reporting trappes'!CA$2,'TRAPPES EMPRUNT'!$Z$14:$Z$2000,0)),0)</f>
        <v>4063.5</v>
      </c>
      <c r="CB57" s="66">
        <f>IFERROR(INDEX('TRAPPES EMPRUNT'!$I$14:$I$2000,MATCH('reporting trappes'!CB$2,'TRAPPES EMPRUNT'!$Z$14:$Z$2000,0)),0)</f>
        <v>4036.65</v>
      </c>
      <c r="CC57" s="66">
        <f>IFERROR(INDEX('TRAPPES EMPRUNT'!$I$14:$I$2000,MATCH('reporting trappes'!CC$2,'TRAPPES EMPRUNT'!$Z$14:$Z$2000,0)),0)</f>
        <v>4009.71</v>
      </c>
      <c r="CD57" s="66">
        <f>IFERROR(INDEX('TRAPPES EMPRUNT'!$I$14:$I$2000,MATCH('reporting trappes'!CD$2,'TRAPPES EMPRUNT'!$Z$14:$Z$2000,0)),0)</f>
        <v>3982.68</v>
      </c>
      <c r="CE57" s="75">
        <f>SUM(BS57:CD57)</f>
        <v>49556.71</v>
      </c>
      <c r="CF57" s="66">
        <f>IFERROR(INDEX('TRAPPES EMPRUNT'!$I$14:$I$2000,MATCH('reporting trappes'!CF$2,'TRAPPES EMPRUNT'!$Z$14:$Z$2000,0)),0)</f>
        <v>3955.56</v>
      </c>
      <c r="CG57" s="66">
        <f>IFERROR(INDEX('TRAPPES EMPRUNT'!$I$14:$I$2000,MATCH('reporting trappes'!CG$2,'TRAPPES EMPRUNT'!$Z$14:$Z$2000,0)),0)</f>
        <v>3928.35</v>
      </c>
      <c r="CH57" s="66">
        <f>IFERROR(INDEX('TRAPPES EMPRUNT'!$I$14:$I$2000,MATCH('reporting trappes'!CH$2,'TRAPPES EMPRUNT'!$Z$14:$Z$2000,0)),0)</f>
        <v>3901.05</v>
      </c>
      <c r="CI57" s="66">
        <f>IFERROR(INDEX('TRAPPES EMPRUNT'!$I$14:$I$2000,MATCH('reporting trappes'!CI$2,'TRAPPES EMPRUNT'!$Z$14:$Z$2000,0)),0)</f>
        <v>3873.67</v>
      </c>
      <c r="CJ57" s="66">
        <f>IFERROR(INDEX('TRAPPES EMPRUNT'!$I$14:$I$2000,MATCH('reporting trappes'!CJ$2,'TRAPPES EMPRUNT'!$Z$14:$Z$2000,0)),0)</f>
        <v>3846.19</v>
      </c>
      <c r="CK57" s="66">
        <f>IFERROR(INDEX('TRAPPES EMPRUNT'!$I$14:$I$2000,MATCH('reporting trappes'!CK$2,'TRAPPES EMPRUNT'!$Z$14:$Z$2000,0)),0)</f>
        <v>3818.62</v>
      </c>
      <c r="CL57" s="66">
        <f>IFERROR(INDEX('TRAPPES EMPRUNT'!$I$14:$I$2000,MATCH('reporting trappes'!CL$2,'TRAPPES EMPRUNT'!$Z$14:$Z$2000,0)),0)</f>
        <v>3790.96</v>
      </c>
      <c r="CM57" s="66">
        <f>IFERROR(INDEX('TRAPPES EMPRUNT'!$I$14:$I$2000,MATCH('reporting trappes'!CM$2,'TRAPPES EMPRUNT'!$Z$14:$Z$2000,0)),0)</f>
        <v>3763.21</v>
      </c>
      <c r="CN57" s="66">
        <f>IFERROR(INDEX('TRAPPES EMPRUNT'!$I$14:$I$2000,MATCH('reporting trappes'!CN$2,'TRAPPES EMPRUNT'!$Z$14:$Z$2000,0)),0)</f>
        <v>3735.37</v>
      </c>
      <c r="CO57" s="66">
        <f>IFERROR(INDEX('TRAPPES EMPRUNT'!$I$14:$I$2000,MATCH('reporting trappes'!CO$2,'TRAPPES EMPRUNT'!$Z$14:$Z$2000,0)),0)</f>
        <v>3707.44</v>
      </c>
      <c r="CP57" s="66">
        <f>IFERROR(INDEX('TRAPPES EMPRUNT'!$I$14:$I$2000,MATCH('reporting trappes'!CP$2,'TRAPPES EMPRUNT'!$Z$14:$Z$2000,0)),0)</f>
        <v>3679.42</v>
      </c>
      <c r="CQ57" s="66">
        <f>IFERROR(INDEX('TRAPPES EMPRUNT'!$I$14:$I$2000,MATCH('reporting trappes'!CQ$2,'TRAPPES EMPRUNT'!$Z$14:$Z$2000,0)),0)</f>
        <v>3651.3</v>
      </c>
      <c r="CR57" s="75">
        <f>SUM(CF57:CQ57)</f>
        <v>45651.14</v>
      </c>
      <c r="CS57" s="66">
        <f>IFERROR(INDEX('TRAPPES EMPRUNT'!$I$14:$I$2000,MATCH('reporting trappes'!CS$2,'TRAPPES EMPRUNT'!$Z$14:$Z$2000,0)),0)</f>
        <v>3623.09</v>
      </c>
      <c r="CT57" s="66">
        <f>IFERROR(INDEX('TRAPPES EMPRUNT'!$I$14:$I$2000,MATCH('reporting trappes'!CT$2,'TRAPPES EMPRUNT'!$Z$14:$Z$2000,0)),0)</f>
        <v>3594.79</v>
      </c>
      <c r="CU57" s="66">
        <f>IFERROR(INDEX('TRAPPES EMPRUNT'!$I$14:$I$2000,MATCH('reporting trappes'!CU$2,'TRAPPES EMPRUNT'!$Z$14:$Z$2000,0)),0)</f>
        <v>3566.39</v>
      </c>
      <c r="CV57" s="66">
        <f>IFERROR(INDEX('TRAPPES EMPRUNT'!$I$14:$I$2000,MATCH('reporting trappes'!CV$2,'TRAPPES EMPRUNT'!$Z$14:$Z$2000,0)),0)</f>
        <v>3537.9</v>
      </c>
      <c r="CW57" s="66">
        <f>IFERROR(INDEX('TRAPPES EMPRUNT'!$I$14:$I$2000,MATCH('reporting trappes'!CW$2,'TRAPPES EMPRUNT'!$Z$14:$Z$2000,0)),0)</f>
        <v>3509.32</v>
      </c>
      <c r="CX57" s="66">
        <f>IFERROR(INDEX('TRAPPES EMPRUNT'!$I$14:$I$2000,MATCH('reporting trappes'!CX$2,'TRAPPES EMPRUNT'!$Z$14:$Z$2000,0)),0)</f>
        <v>3480.64</v>
      </c>
      <c r="CY57" s="66">
        <f>IFERROR(INDEX('TRAPPES EMPRUNT'!$I$14:$I$2000,MATCH('reporting trappes'!CY$2,'TRAPPES EMPRUNT'!$Z$14:$Z$2000,0)),0)</f>
        <v>3451.87</v>
      </c>
      <c r="CZ57" s="66">
        <f>IFERROR(INDEX('TRAPPES EMPRUNT'!$I$14:$I$2000,MATCH('reporting trappes'!CZ$2,'TRAPPES EMPRUNT'!$Z$14:$Z$2000,0)),0)</f>
        <v>3423.01</v>
      </c>
      <c r="DA57" s="66">
        <f>IFERROR(INDEX('TRAPPES EMPRUNT'!$I$14:$I$2000,MATCH('reporting trappes'!DA$2,'TRAPPES EMPRUNT'!$Z$14:$Z$2000,0)),0)</f>
        <v>3394.05</v>
      </c>
      <c r="DB57" s="66">
        <f>IFERROR(INDEX('TRAPPES EMPRUNT'!$I$14:$I$2000,MATCH('reporting trappes'!DB$2,'TRAPPES EMPRUNT'!$Z$14:$Z$2000,0)),0)</f>
        <v>3364.99</v>
      </c>
      <c r="DC57" s="66">
        <f>IFERROR(INDEX('TRAPPES EMPRUNT'!$I$14:$I$2000,MATCH('reporting trappes'!DC$2,'TRAPPES EMPRUNT'!$Z$14:$Z$2000,0)),0)</f>
        <v>3335.84</v>
      </c>
      <c r="DD57" s="66">
        <f>IFERROR(INDEX('TRAPPES EMPRUNT'!$I$14:$I$2000,MATCH('reporting trappes'!DD$2,'TRAPPES EMPRUNT'!$Z$14:$Z$2000,0)),0)</f>
        <v>3306.59</v>
      </c>
      <c r="DE57" s="75">
        <f>SUM(CS57:DD57)</f>
        <v>41588.479999999996</v>
      </c>
      <c r="DF57" s="66">
        <f>IFERROR(INDEX('TRAPPES EMPRUNT'!$I$14:$I$2000,MATCH('reporting trappes'!DF$2,'TRAPPES EMPRUNT'!$Z$14:$Z$2000,0)),0)</f>
        <v>3277.25</v>
      </c>
      <c r="DG57" s="66">
        <f>IFERROR(INDEX('TRAPPES EMPRUNT'!$I$14:$I$2000,MATCH('reporting trappes'!DG$2,'TRAPPES EMPRUNT'!$Z$14:$Z$2000,0)),0)</f>
        <v>3247.81</v>
      </c>
      <c r="DH57" s="66">
        <f>IFERROR(INDEX('TRAPPES EMPRUNT'!$I$14:$I$2000,MATCH('reporting trappes'!DH$2,'TRAPPES EMPRUNT'!$Z$14:$Z$2000,0)),0)</f>
        <v>3218.27</v>
      </c>
      <c r="DI57" s="66">
        <f>IFERROR(INDEX('TRAPPES EMPRUNT'!$I$14:$I$2000,MATCH('reporting trappes'!DI$2,'TRAPPES EMPRUNT'!$Z$14:$Z$2000,0)),0)</f>
        <v>3188.64</v>
      </c>
      <c r="DJ57" s="66">
        <f>IFERROR(INDEX('TRAPPES EMPRUNT'!$I$14:$I$2000,MATCH('reporting trappes'!DJ$2,'TRAPPES EMPRUNT'!$Z$14:$Z$2000,0)),0)</f>
        <v>3158.9</v>
      </c>
      <c r="DK57" s="66">
        <f>IFERROR(INDEX('TRAPPES EMPRUNT'!$I$14:$I$2000,MATCH('reporting trappes'!DK$2,'TRAPPES EMPRUNT'!$Z$14:$Z$2000,0)),0)</f>
        <v>3129.07</v>
      </c>
      <c r="DL57" s="66">
        <f>IFERROR(INDEX('TRAPPES EMPRUNT'!$I$14:$I$2000,MATCH('reporting trappes'!DL$2,'TRAPPES EMPRUNT'!$Z$14:$Z$2000,0)),0)</f>
        <v>3099.15</v>
      </c>
      <c r="DM57" s="66">
        <f>IFERROR(INDEX('TRAPPES EMPRUNT'!$I$14:$I$2000,MATCH('reporting trappes'!DM$2,'TRAPPES EMPRUNT'!$Z$14:$Z$2000,0)),0)</f>
        <v>3069.12</v>
      </c>
      <c r="DN57" s="66">
        <f>IFERROR(INDEX('TRAPPES EMPRUNT'!$I$14:$I$2000,MATCH('reporting trappes'!DN$2,'TRAPPES EMPRUNT'!$Z$14:$Z$2000,0)),0)</f>
        <v>3038.99</v>
      </c>
      <c r="DO57" s="66">
        <f>IFERROR(INDEX('TRAPPES EMPRUNT'!$I$14:$I$2000,MATCH('reporting trappes'!DO$2,'TRAPPES EMPRUNT'!$Z$14:$Z$2000,0)),0)</f>
        <v>3008.77</v>
      </c>
      <c r="DP57" s="66">
        <f>IFERROR(INDEX('TRAPPES EMPRUNT'!$I$14:$I$2000,MATCH('reporting trappes'!DP$2,'TRAPPES EMPRUNT'!$Z$14:$Z$2000,0)),0)</f>
        <v>2978.44</v>
      </c>
      <c r="DQ57" s="66">
        <f>IFERROR(INDEX('TRAPPES EMPRUNT'!$I$14:$I$2000,MATCH('reporting trappes'!DQ$2,'TRAPPES EMPRUNT'!$Z$14:$Z$2000,0)),0)</f>
        <v>2948.02</v>
      </c>
      <c r="DR57" s="75">
        <f>SUM(DF57:DQ57)</f>
        <v>37362.429999999993</v>
      </c>
      <c r="DS57" s="66">
        <f>IFERROR(INDEX('TRAPPES EMPRUNT'!$I$14:$I$2000,MATCH('reporting trappes'!DS$2,'TRAPPES EMPRUNT'!$Z$14:$Z$2000,0)),0)</f>
        <v>2917.5</v>
      </c>
      <c r="DT57" s="66">
        <f>IFERROR(INDEX('TRAPPES EMPRUNT'!$I$14:$I$2000,MATCH('reporting trappes'!DT$2,'TRAPPES EMPRUNT'!$Z$14:$Z$2000,0)),0)</f>
        <v>2886.87</v>
      </c>
      <c r="DU57" s="66">
        <f>IFERROR(INDEX('TRAPPES EMPRUNT'!$I$14:$I$2000,MATCH('reporting trappes'!DU$2,'TRAPPES EMPRUNT'!$Z$14:$Z$2000,0)),0)</f>
        <v>2856.15</v>
      </c>
      <c r="DV57" s="66">
        <f>IFERROR(INDEX('TRAPPES EMPRUNT'!$I$14:$I$2000,MATCH('reporting trappes'!DV$2,'TRAPPES EMPRUNT'!$Z$14:$Z$2000,0)),0)</f>
        <v>2825.32</v>
      </c>
      <c r="DW57" s="66">
        <f>IFERROR(INDEX('TRAPPES EMPRUNT'!$I$14:$I$2000,MATCH('reporting trappes'!DW$2,'TRAPPES EMPRUNT'!$Z$14:$Z$2000,0)),0)</f>
        <v>2794.39</v>
      </c>
      <c r="DX57" s="66">
        <f>IFERROR(INDEX('TRAPPES EMPRUNT'!$I$14:$I$2000,MATCH('reporting trappes'!DX$2,'TRAPPES EMPRUNT'!$Z$14:$Z$2000,0)),0)</f>
        <v>2763.36</v>
      </c>
      <c r="DY57" s="66">
        <f>IFERROR(INDEX('TRAPPES EMPRUNT'!$I$14:$I$2000,MATCH('reporting trappes'!DY$2,'TRAPPES EMPRUNT'!$Z$14:$Z$2000,0)),0)</f>
        <v>2732.23</v>
      </c>
      <c r="DZ57" s="66">
        <f>IFERROR(INDEX('TRAPPES EMPRUNT'!$I$14:$I$2000,MATCH('reporting trappes'!DZ$2,'TRAPPES EMPRUNT'!$Z$14:$Z$2000,0)),0)</f>
        <v>2700.99</v>
      </c>
      <c r="EA57" s="66">
        <f>IFERROR(INDEX('TRAPPES EMPRUNT'!$I$14:$I$2000,MATCH('reporting trappes'!EA$2,'TRAPPES EMPRUNT'!$Z$14:$Z$2000,0)),0)</f>
        <v>2669.66</v>
      </c>
      <c r="EB57" s="66">
        <f>IFERROR(INDEX('TRAPPES EMPRUNT'!$I$14:$I$2000,MATCH('reporting trappes'!EB$2,'TRAPPES EMPRUNT'!$Z$14:$Z$2000,0)),0)</f>
        <v>2638.22</v>
      </c>
      <c r="EC57" s="66">
        <f>IFERROR(INDEX('TRAPPES EMPRUNT'!$I$14:$I$2000,MATCH('reporting trappes'!EC$2,'TRAPPES EMPRUNT'!$Z$14:$Z$2000,0)),0)</f>
        <v>2606.67</v>
      </c>
      <c r="ED57" s="66">
        <f>IFERROR(INDEX('TRAPPES EMPRUNT'!$I$14:$I$2000,MATCH('reporting trappes'!ED$2,'TRAPPES EMPRUNT'!$Z$14:$Z$2000,0)),0)</f>
        <v>2575.02</v>
      </c>
      <c r="EE57" s="75">
        <f>SUM(DS57:ED57)</f>
        <v>32966.379999999997</v>
      </c>
    </row>
    <row r="58" spans="1:135" x14ac:dyDescent="0.2">
      <c r="A58" s="4" t="s">
        <v>178</v>
      </c>
      <c r="B58" s="17">
        <f>B50/B57</f>
        <v>0</v>
      </c>
      <c r="D58" s="2" t="s">
        <v>100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75">
        <f>SUM(F58:Q58)</f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75">
        <f>SUM(S58:AD58)</f>
        <v>0</v>
      </c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75">
        <f>SUM(AF58:AQ58)</f>
        <v>0</v>
      </c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75">
        <f>SUM(AS58:BD58)</f>
        <v>0</v>
      </c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75">
        <f>SUM(BF58:BQ58)</f>
        <v>0</v>
      </c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75">
        <f>SUM(BS58:CD58)</f>
        <v>0</v>
      </c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75">
        <f>SUM(CF58:CQ58)</f>
        <v>0</v>
      </c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75">
        <f>SUM(CS58:DD58)</f>
        <v>0</v>
      </c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75">
        <f>SUM(DF58:DQ58)</f>
        <v>0</v>
      </c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75">
        <f>SUM(DS58:ED58)</f>
        <v>0</v>
      </c>
    </row>
    <row r="59" spans="1:135" x14ac:dyDescent="0.2">
      <c r="A59" s="12" t="s">
        <v>179</v>
      </c>
      <c r="B59" s="88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75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75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75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75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75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75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75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75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75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76"/>
    </row>
    <row r="60" spans="1:135" x14ac:dyDescent="0.2">
      <c r="A60" s="4" t="s">
        <v>311</v>
      </c>
      <c r="B60" s="90">
        <f>IF(B59="Oui",B55,B56)</f>
        <v>46242</v>
      </c>
      <c r="D60" s="22" t="s">
        <v>102</v>
      </c>
      <c r="E60" s="79"/>
      <c r="F60" s="66">
        <f t="shared" ref="F60:Q60" si="179">F55-F57-F58</f>
        <v>0</v>
      </c>
      <c r="G60" s="66">
        <f t="shared" si="179"/>
        <v>0</v>
      </c>
      <c r="H60" s="66">
        <f t="shared" si="179"/>
        <v>0</v>
      </c>
      <c r="I60" s="66">
        <f t="shared" si="179"/>
        <v>0</v>
      </c>
      <c r="J60" s="66">
        <f t="shared" si="179"/>
        <v>0</v>
      </c>
      <c r="K60" s="66">
        <f t="shared" si="179"/>
        <v>0</v>
      </c>
      <c r="L60" s="66">
        <f t="shared" si="179"/>
        <v>0</v>
      </c>
      <c r="M60" s="66">
        <f t="shared" si="179"/>
        <v>0</v>
      </c>
      <c r="N60" s="66">
        <f t="shared" si="179"/>
        <v>0</v>
      </c>
      <c r="O60" s="66">
        <f t="shared" si="179"/>
        <v>0</v>
      </c>
      <c r="P60" s="66">
        <f t="shared" si="179"/>
        <v>-800</v>
      </c>
      <c r="Q60" s="66">
        <f t="shared" si="179"/>
        <v>-19968.580000000002</v>
      </c>
      <c r="R60" s="75">
        <f>SUM(F60:Q60)</f>
        <v>-20768.580000000002</v>
      </c>
      <c r="S60" s="66">
        <f t="shared" ref="S60:AD60" si="180">S55-S57-S58</f>
        <v>-31810.58</v>
      </c>
      <c r="T60" s="66">
        <f t="shared" si="180"/>
        <v>-26578.58</v>
      </c>
      <c r="U60" s="66">
        <f t="shared" si="180"/>
        <v>-21228.58</v>
      </c>
      <c r="V60" s="66">
        <f t="shared" si="180"/>
        <v>-16228.58</v>
      </c>
      <c r="W60" s="66">
        <f t="shared" si="180"/>
        <v>-25298.58</v>
      </c>
      <c r="X60" s="66">
        <f t="shared" si="180"/>
        <v>-22558.58</v>
      </c>
      <c r="Y60" s="66">
        <f t="shared" si="180"/>
        <v>-20008.580000000002</v>
      </c>
      <c r="Z60" s="66">
        <f t="shared" si="180"/>
        <v>-17435.8</v>
      </c>
      <c r="AA60" s="66">
        <f t="shared" si="180"/>
        <v>-14862.939999999999</v>
      </c>
      <c r="AB60" s="66">
        <f t="shared" si="180"/>
        <v>-24290.010000000002</v>
      </c>
      <c r="AC60" s="66">
        <f t="shared" si="180"/>
        <v>-9717</v>
      </c>
      <c r="AD60" s="66">
        <f t="shared" si="180"/>
        <v>-7143.91</v>
      </c>
      <c r="AE60" s="75">
        <f>SUM(S60:AD60)</f>
        <v>-237161.72</v>
      </c>
      <c r="AF60" s="66">
        <f t="shared" ref="AF60:AQ60" si="181">AF55-AF57-AF58</f>
        <v>-5870.75</v>
      </c>
      <c r="AG60" s="66">
        <f t="shared" si="181"/>
        <v>-3297.51</v>
      </c>
      <c r="AH60" s="66">
        <f t="shared" si="181"/>
        <v>-724.19999999999982</v>
      </c>
      <c r="AI60" s="66">
        <f t="shared" si="181"/>
        <v>1849.1899999999996</v>
      </c>
      <c r="AJ60" s="66">
        <f t="shared" si="181"/>
        <v>3672.66</v>
      </c>
      <c r="AK60" s="66">
        <f t="shared" si="181"/>
        <v>5496.2</v>
      </c>
      <c r="AL60" s="66">
        <f t="shared" si="181"/>
        <v>5519.82</v>
      </c>
      <c r="AM60" s="66">
        <f t="shared" si="181"/>
        <v>5543.52</v>
      </c>
      <c r="AN60" s="66">
        <f t="shared" si="181"/>
        <v>5567.3</v>
      </c>
      <c r="AO60" s="66">
        <f t="shared" si="181"/>
        <v>5591.16</v>
      </c>
      <c r="AP60" s="66">
        <f t="shared" si="181"/>
        <v>5615.09</v>
      </c>
      <c r="AQ60" s="66">
        <f t="shared" si="181"/>
        <v>5639.11</v>
      </c>
      <c r="AR60" s="75">
        <f>SUM(AF60:AQ60)</f>
        <v>34601.589999999997</v>
      </c>
      <c r="AS60" s="66">
        <f t="shared" ref="AS60:BD60" si="182">AS55-AS57-AS58</f>
        <v>5663.2</v>
      </c>
      <c r="AT60" s="66">
        <f t="shared" si="182"/>
        <v>5687.37</v>
      </c>
      <c r="AU60" s="66">
        <f t="shared" si="182"/>
        <v>5711.62</v>
      </c>
      <c r="AV60" s="66">
        <f t="shared" si="182"/>
        <v>5735.96</v>
      </c>
      <c r="AW60" s="66">
        <f t="shared" si="182"/>
        <v>5760.37</v>
      </c>
      <c r="AX60" s="66">
        <f t="shared" si="182"/>
        <v>5784.86</v>
      </c>
      <c r="AY60" s="66">
        <f t="shared" si="182"/>
        <v>5809.43</v>
      </c>
      <c r="AZ60" s="66">
        <f t="shared" si="182"/>
        <v>5834.08</v>
      </c>
      <c r="BA60" s="66">
        <f t="shared" si="182"/>
        <v>5858.82</v>
      </c>
      <c r="BB60" s="66">
        <f t="shared" si="182"/>
        <v>5883.64</v>
      </c>
      <c r="BC60" s="66">
        <f t="shared" si="182"/>
        <v>5908.53</v>
      </c>
      <c r="BD60" s="66">
        <f t="shared" si="182"/>
        <v>5933.51</v>
      </c>
      <c r="BE60" s="75">
        <f>SUM(AS60:BD60)</f>
        <v>69571.39</v>
      </c>
      <c r="BF60" s="66">
        <f t="shared" ref="BF60:BQ60" si="183">BF55-BF57-BF58</f>
        <v>5958.57</v>
      </c>
      <c r="BG60" s="66">
        <f t="shared" si="183"/>
        <v>5983.72</v>
      </c>
      <c r="BH60" s="66">
        <f t="shared" si="183"/>
        <v>6008.95</v>
      </c>
      <c r="BI60" s="66">
        <f t="shared" si="183"/>
        <v>6034.26</v>
      </c>
      <c r="BJ60" s="66">
        <f t="shared" si="183"/>
        <v>6059.65</v>
      </c>
      <c r="BK60" s="66">
        <f t="shared" si="183"/>
        <v>6085.13</v>
      </c>
      <c r="BL60" s="66">
        <f t="shared" si="183"/>
        <v>6110.69</v>
      </c>
      <c r="BM60" s="66">
        <f t="shared" si="183"/>
        <v>6136.33</v>
      </c>
      <c r="BN60" s="66">
        <f t="shared" si="183"/>
        <v>6162.06</v>
      </c>
      <c r="BO60" s="66">
        <f t="shared" si="183"/>
        <v>6187.88</v>
      </c>
      <c r="BP60" s="66">
        <f t="shared" si="183"/>
        <v>6213.77</v>
      </c>
      <c r="BQ60" s="66">
        <f t="shared" si="183"/>
        <v>6239.76</v>
      </c>
      <c r="BR60" s="75">
        <f>SUM(BF60:BQ60)</f>
        <v>73180.76999999999</v>
      </c>
      <c r="BS60" s="66">
        <f t="shared" ref="BS60:CD60" si="184">BS55-BS57-BS58</f>
        <v>6265.83</v>
      </c>
      <c r="BT60" s="66">
        <f t="shared" si="184"/>
        <v>6291.98</v>
      </c>
      <c r="BU60" s="66">
        <f t="shared" si="184"/>
        <v>6318.23</v>
      </c>
      <c r="BV60" s="66">
        <f t="shared" si="184"/>
        <v>6344.55</v>
      </c>
      <c r="BW60" s="66">
        <f t="shared" si="184"/>
        <v>6370.97</v>
      </c>
      <c r="BX60" s="66">
        <f t="shared" si="184"/>
        <v>6397.47</v>
      </c>
      <c r="BY60" s="66">
        <f t="shared" si="184"/>
        <v>6424.06</v>
      </c>
      <c r="BZ60" s="66">
        <f t="shared" si="184"/>
        <v>6450.74</v>
      </c>
      <c r="CA60" s="66">
        <f t="shared" si="184"/>
        <v>6477.5</v>
      </c>
      <c r="CB60" s="66">
        <f t="shared" si="184"/>
        <v>6504.35</v>
      </c>
      <c r="CC60" s="66">
        <f t="shared" si="184"/>
        <v>6531.29</v>
      </c>
      <c r="CD60" s="66">
        <f t="shared" si="184"/>
        <v>6558.32</v>
      </c>
      <c r="CE60" s="75">
        <f>SUM(BS60:CD60)</f>
        <v>76935.289999999979</v>
      </c>
      <c r="CF60" s="66">
        <f t="shared" ref="CF60:CQ60" si="185">CF55-CF57-CF58</f>
        <v>6585.4400000000005</v>
      </c>
      <c r="CG60" s="66">
        <f t="shared" si="185"/>
        <v>6612.65</v>
      </c>
      <c r="CH60" s="66">
        <f t="shared" si="185"/>
        <v>6639.95</v>
      </c>
      <c r="CI60" s="66">
        <f t="shared" si="185"/>
        <v>6667.33</v>
      </c>
      <c r="CJ60" s="66">
        <f t="shared" si="185"/>
        <v>12494.81</v>
      </c>
      <c r="CK60" s="66">
        <f t="shared" si="185"/>
        <v>12522.380000000001</v>
      </c>
      <c r="CL60" s="66">
        <f t="shared" si="185"/>
        <v>12550.04</v>
      </c>
      <c r="CM60" s="66">
        <f t="shared" si="185"/>
        <v>12577.79</v>
      </c>
      <c r="CN60" s="66">
        <f t="shared" si="185"/>
        <v>12605.630000000001</v>
      </c>
      <c r="CO60" s="66">
        <f t="shared" si="185"/>
        <v>12633.56</v>
      </c>
      <c r="CP60" s="66">
        <f t="shared" si="185"/>
        <v>12661.58</v>
      </c>
      <c r="CQ60" s="66">
        <f t="shared" si="185"/>
        <v>12689.7</v>
      </c>
      <c r="CR60" s="75">
        <f>SUM(CF60:CQ60)</f>
        <v>127240.86</v>
      </c>
      <c r="CS60" s="66">
        <f t="shared" ref="CS60:DD60" si="186">CS55-CS57-CS58</f>
        <v>12717.91</v>
      </c>
      <c r="CT60" s="66">
        <f t="shared" si="186"/>
        <v>12746.21</v>
      </c>
      <c r="CU60" s="66">
        <f t="shared" si="186"/>
        <v>12774.61</v>
      </c>
      <c r="CV60" s="66">
        <f t="shared" si="186"/>
        <v>12803.1</v>
      </c>
      <c r="CW60" s="66">
        <f t="shared" si="186"/>
        <v>12831.68</v>
      </c>
      <c r="CX60" s="66">
        <f t="shared" si="186"/>
        <v>12860.36</v>
      </c>
      <c r="CY60" s="66">
        <f t="shared" si="186"/>
        <v>12889.130000000001</v>
      </c>
      <c r="CZ60" s="66">
        <f t="shared" si="186"/>
        <v>12917.99</v>
      </c>
      <c r="DA60" s="66">
        <f t="shared" si="186"/>
        <v>12946.95</v>
      </c>
      <c r="DB60" s="66">
        <f t="shared" si="186"/>
        <v>12976.01</v>
      </c>
      <c r="DC60" s="66">
        <f t="shared" si="186"/>
        <v>13005.16</v>
      </c>
      <c r="DD60" s="66">
        <f t="shared" si="186"/>
        <v>13034.41</v>
      </c>
      <c r="DE60" s="75">
        <f>SUM(CS60:DD60)</f>
        <v>154503.51999999999</v>
      </c>
      <c r="DF60" s="66">
        <f t="shared" ref="DF60:DQ60" si="187">DF55-DF57-DF58</f>
        <v>13063.75</v>
      </c>
      <c r="DG60" s="66">
        <f t="shared" si="187"/>
        <v>13093.19</v>
      </c>
      <c r="DH60" s="66">
        <f t="shared" si="187"/>
        <v>13122.73</v>
      </c>
      <c r="DI60" s="66">
        <f t="shared" si="187"/>
        <v>13152.36</v>
      </c>
      <c r="DJ60" s="66">
        <f t="shared" si="187"/>
        <v>13182.1</v>
      </c>
      <c r="DK60" s="66">
        <f t="shared" si="187"/>
        <v>13211.93</v>
      </c>
      <c r="DL60" s="66">
        <f t="shared" si="187"/>
        <v>13241.85</v>
      </c>
      <c r="DM60" s="66">
        <f t="shared" si="187"/>
        <v>13271.880000000001</v>
      </c>
      <c r="DN60" s="66">
        <f t="shared" si="187"/>
        <v>13302.01</v>
      </c>
      <c r="DO60" s="66">
        <f t="shared" si="187"/>
        <v>13332.23</v>
      </c>
      <c r="DP60" s="66">
        <f t="shared" si="187"/>
        <v>13362.56</v>
      </c>
      <c r="DQ60" s="66">
        <f t="shared" si="187"/>
        <v>13392.98</v>
      </c>
      <c r="DR60" s="75">
        <f>SUM(DF60:DQ60)</f>
        <v>158729.57</v>
      </c>
      <c r="DS60" s="66">
        <f t="shared" ref="DS60:ED60" si="188">DS55-DS57-DS58</f>
        <v>13423.5</v>
      </c>
      <c r="DT60" s="66">
        <f t="shared" si="188"/>
        <v>13454.130000000001</v>
      </c>
      <c r="DU60" s="66">
        <f t="shared" si="188"/>
        <v>13484.85</v>
      </c>
      <c r="DV60" s="66">
        <f t="shared" si="188"/>
        <v>13515.68</v>
      </c>
      <c r="DW60" s="66">
        <f t="shared" si="188"/>
        <v>13546.61</v>
      </c>
      <c r="DX60" s="66">
        <f t="shared" si="188"/>
        <v>13577.64</v>
      </c>
      <c r="DY60" s="66">
        <f t="shared" si="188"/>
        <v>13608.77</v>
      </c>
      <c r="DZ60" s="66">
        <f t="shared" si="188"/>
        <v>13640.01</v>
      </c>
      <c r="EA60" s="66">
        <f t="shared" si="188"/>
        <v>13671.34</v>
      </c>
      <c r="EB60" s="66">
        <f t="shared" si="188"/>
        <v>13702.78</v>
      </c>
      <c r="EC60" s="66">
        <f t="shared" si="188"/>
        <v>13734.33</v>
      </c>
      <c r="ED60" s="66">
        <f t="shared" si="188"/>
        <v>13765.98</v>
      </c>
      <c r="EE60" s="76">
        <f>SUM(DS60:ED60)</f>
        <v>163125.62</v>
      </c>
    </row>
    <row r="61" spans="1:135" x14ac:dyDescent="0.2"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D62" s="2" t="s">
        <v>103</v>
      </c>
      <c r="F62" s="66">
        <f t="shared" ref="F62:Q62" si="189">IF(F60&gt;0,F60*$C$65,0)</f>
        <v>0</v>
      </c>
      <c r="G62" s="66">
        <f t="shared" si="189"/>
        <v>0</v>
      </c>
      <c r="H62" s="66">
        <f t="shared" si="189"/>
        <v>0</v>
      </c>
      <c r="I62" s="66">
        <f t="shared" si="189"/>
        <v>0</v>
      </c>
      <c r="J62" s="66">
        <f t="shared" si="189"/>
        <v>0</v>
      </c>
      <c r="K62" s="66">
        <f t="shared" si="189"/>
        <v>0</v>
      </c>
      <c r="L62" s="66">
        <f t="shared" si="189"/>
        <v>0</v>
      </c>
      <c r="M62" s="66">
        <f t="shared" si="189"/>
        <v>0</v>
      </c>
      <c r="N62" s="66">
        <f t="shared" si="189"/>
        <v>0</v>
      </c>
      <c r="O62" s="66">
        <f t="shared" si="189"/>
        <v>0</v>
      </c>
      <c r="P62" s="66">
        <f t="shared" si="189"/>
        <v>0</v>
      </c>
      <c r="Q62" s="66">
        <f t="shared" si="189"/>
        <v>0</v>
      </c>
      <c r="R62" s="75">
        <f>SUM(F62:Q62)</f>
        <v>0</v>
      </c>
      <c r="S62" s="66">
        <f t="shared" ref="S62:AD62" si="190">IF(S60&gt;0,S60*$C$65,0)</f>
        <v>0</v>
      </c>
      <c r="T62" s="66">
        <f t="shared" si="190"/>
        <v>0</v>
      </c>
      <c r="U62" s="66">
        <f t="shared" si="190"/>
        <v>0</v>
      </c>
      <c r="V62" s="66">
        <f t="shared" si="190"/>
        <v>0</v>
      </c>
      <c r="W62" s="66">
        <f t="shared" si="190"/>
        <v>0</v>
      </c>
      <c r="X62" s="66">
        <f t="shared" si="190"/>
        <v>0</v>
      </c>
      <c r="Y62" s="66">
        <f t="shared" si="190"/>
        <v>0</v>
      </c>
      <c r="Z62" s="66">
        <f t="shared" si="190"/>
        <v>0</v>
      </c>
      <c r="AA62" s="66">
        <f t="shared" si="190"/>
        <v>0</v>
      </c>
      <c r="AB62" s="66">
        <f t="shared" si="190"/>
        <v>0</v>
      </c>
      <c r="AC62" s="66">
        <f t="shared" si="190"/>
        <v>0</v>
      </c>
      <c r="AD62" s="66">
        <f t="shared" si="190"/>
        <v>0</v>
      </c>
      <c r="AE62" s="75">
        <f>SUM(S62:AD62)</f>
        <v>0</v>
      </c>
      <c r="AF62" s="66">
        <f t="shared" ref="AF62:AQ62" si="191">IF(AF60&gt;0,AF60*$C$65,0)</f>
        <v>0</v>
      </c>
      <c r="AG62" s="66">
        <f t="shared" si="191"/>
        <v>0</v>
      </c>
      <c r="AH62" s="66">
        <f t="shared" si="191"/>
        <v>0</v>
      </c>
      <c r="AI62" s="66">
        <f t="shared" si="191"/>
        <v>462.2974999999999</v>
      </c>
      <c r="AJ62" s="66">
        <f t="shared" si="191"/>
        <v>918.16499999999996</v>
      </c>
      <c r="AK62" s="66">
        <f t="shared" si="191"/>
        <v>1374.05</v>
      </c>
      <c r="AL62" s="66">
        <f t="shared" si="191"/>
        <v>1379.9549999999999</v>
      </c>
      <c r="AM62" s="66">
        <f t="shared" si="191"/>
        <v>1385.88</v>
      </c>
      <c r="AN62" s="66">
        <f t="shared" si="191"/>
        <v>1391.825</v>
      </c>
      <c r="AO62" s="66">
        <f t="shared" si="191"/>
        <v>1397.79</v>
      </c>
      <c r="AP62" s="66">
        <f t="shared" si="191"/>
        <v>1403.7725</v>
      </c>
      <c r="AQ62" s="66">
        <f t="shared" si="191"/>
        <v>1409.7774999999999</v>
      </c>
      <c r="AR62" s="75">
        <f>SUM(AF62:AQ62)</f>
        <v>11123.512500000001</v>
      </c>
      <c r="AS62" s="66">
        <f t="shared" ref="AS62:BD62" si="192">IF(AS60&gt;0,AS60*$C$65,0)</f>
        <v>1415.8</v>
      </c>
      <c r="AT62" s="66">
        <f t="shared" si="192"/>
        <v>1421.8425</v>
      </c>
      <c r="AU62" s="66">
        <f t="shared" si="192"/>
        <v>1427.905</v>
      </c>
      <c r="AV62" s="66">
        <f t="shared" si="192"/>
        <v>1433.99</v>
      </c>
      <c r="AW62" s="66">
        <f t="shared" si="192"/>
        <v>1440.0925</v>
      </c>
      <c r="AX62" s="66">
        <f t="shared" si="192"/>
        <v>1446.2149999999999</v>
      </c>
      <c r="AY62" s="66">
        <f t="shared" si="192"/>
        <v>1452.3575000000001</v>
      </c>
      <c r="AZ62" s="66">
        <f t="shared" si="192"/>
        <v>1458.52</v>
      </c>
      <c r="BA62" s="66">
        <f t="shared" si="192"/>
        <v>1464.7049999999999</v>
      </c>
      <c r="BB62" s="66">
        <f t="shared" si="192"/>
        <v>1470.91</v>
      </c>
      <c r="BC62" s="66">
        <f t="shared" si="192"/>
        <v>1477.1324999999999</v>
      </c>
      <c r="BD62" s="66">
        <f t="shared" si="192"/>
        <v>1483.3775000000001</v>
      </c>
      <c r="BE62" s="75">
        <f>SUM(AS62:BD62)</f>
        <v>17392.8475</v>
      </c>
      <c r="BF62" s="66">
        <f t="shared" ref="BF62:BQ62" si="193">IF(BF60&gt;0,BF60*$C$65,0)</f>
        <v>1489.6424999999999</v>
      </c>
      <c r="BG62" s="66">
        <f t="shared" si="193"/>
        <v>1495.93</v>
      </c>
      <c r="BH62" s="66">
        <f t="shared" si="193"/>
        <v>1502.2375</v>
      </c>
      <c r="BI62" s="66">
        <f t="shared" si="193"/>
        <v>1508.5650000000001</v>
      </c>
      <c r="BJ62" s="66">
        <f t="shared" si="193"/>
        <v>1514.9124999999999</v>
      </c>
      <c r="BK62" s="66">
        <f t="shared" si="193"/>
        <v>1521.2825</v>
      </c>
      <c r="BL62" s="66">
        <f t="shared" si="193"/>
        <v>1527.6724999999999</v>
      </c>
      <c r="BM62" s="66">
        <f t="shared" si="193"/>
        <v>1534.0825</v>
      </c>
      <c r="BN62" s="66">
        <f t="shared" si="193"/>
        <v>1540.5150000000001</v>
      </c>
      <c r="BO62" s="66">
        <f t="shared" si="193"/>
        <v>1546.97</v>
      </c>
      <c r="BP62" s="66">
        <f t="shared" si="193"/>
        <v>1553.4425000000001</v>
      </c>
      <c r="BQ62" s="66">
        <f t="shared" si="193"/>
        <v>1559.94</v>
      </c>
      <c r="BR62" s="75">
        <f>SUM(BF62:BQ62)</f>
        <v>18295.192499999997</v>
      </c>
      <c r="BS62" s="66">
        <f t="shared" ref="BS62:CD62" si="194">IF(BS60&gt;0,BS60*$C$65,0)</f>
        <v>1566.4575</v>
      </c>
      <c r="BT62" s="66">
        <f t="shared" si="194"/>
        <v>1572.9949999999999</v>
      </c>
      <c r="BU62" s="66">
        <f t="shared" si="194"/>
        <v>1579.5574999999999</v>
      </c>
      <c r="BV62" s="66">
        <f t="shared" si="194"/>
        <v>1586.1375</v>
      </c>
      <c r="BW62" s="66">
        <f t="shared" si="194"/>
        <v>1592.7425000000001</v>
      </c>
      <c r="BX62" s="66">
        <f t="shared" si="194"/>
        <v>1599.3675000000001</v>
      </c>
      <c r="BY62" s="66">
        <f t="shared" si="194"/>
        <v>1606.0150000000001</v>
      </c>
      <c r="BZ62" s="66">
        <f t="shared" si="194"/>
        <v>1612.6849999999999</v>
      </c>
      <c r="CA62" s="66">
        <f t="shared" si="194"/>
        <v>1619.375</v>
      </c>
      <c r="CB62" s="66">
        <f t="shared" si="194"/>
        <v>1626.0875000000001</v>
      </c>
      <c r="CC62" s="66">
        <f t="shared" si="194"/>
        <v>1632.8225</v>
      </c>
      <c r="CD62" s="66">
        <f t="shared" si="194"/>
        <v>1639.58</v>
      </c>
      <c r="CE62" s="75">
        <f>SUM(BS62:CD62)</f>
        <v>19233.822499999995</v>
      </c>
      <c r="CF62" s="66">
        <f t="shared" ref="CF62:CQ62" si="195">IF(CF60&gt;0,CF60*$C$65,0)</f>
        <v>1646.3600000000001</v>
      </c>
      <c r="CG62" s="66">
        <f t="shared" si="195"/>
        <v>1653.1624999999999</v>
      </c>
      <c r="CH62" s="66">
        <f t="shared" si="195"/>
        <v>1659.9875</v>
      </c>
      <c r="CI62" s="66">
        <f t="shared" si="195"/>
        <v>1666.8325</v>
      </c>
      <c r="CJ62" s="66">
        <f t="shared" si="195"/>
        <v>3123.7024999999999</v>
      </c>
      <c r="CK62" s="66">
        <f t="shared" si="195"/>
        <v>3130.5950000000003</v>
      </c>
      <c r="CL62" s="66">
        <f t="shared" si="195"/>
        <v>3137.51</v>
      </c>
      <c r="CM62" s="66">
        <f t="shared" si="195"/>
        <v>3144.4475000000002</v>
      </c>
      <c r="CN62" s="66">
        <f t="shared" si="195"/>
        <v>3151.4075000000003</v>
      </c>
      <c r="CO62" s="66">
        <f t="shared" si="195"/>
        <v>3158.39</v>
      </c>
      <c r="CP62" s="66">
        <f t="shared" si="195"/>
        <v>3165.395</v>
      </c>
      <c r="CQ62" s="66">
        <f t="shared" si="195"/>
        <v>3172.4250000000002</v>
      </c>
      <c r="CR62" s="75">
        <f>SUM(CF62:CQ62)</f>
        <v>31810.215</v>
      </c>
      <c r="CS62" s="66">
        <f t="shared" ref="CS62:DD62" si="196">IF(CS60&gt;0,CS60*$C$65,0)</f>
        <v>3179.4775</v>
      </c>
      <c r="CT62" s="66">
        <f t="shared" si="196"/>
        <v>3186.5524999999998</v>
      </c>
      <c r="CU62" s="66">
        <f t="shared" si="196"/>
        <v>3193.6525000000001</v>
      </c>
      <c r="CV62" s="66">
        <f t="shared" si="196"/>
        <v>3200.7750000000001</v>
      </c>
      <c r="CW62" s="66">
        <f t="shared" si="196"/>
        <v>3207.92</v>
      </c>
      <c r="CX62" s="66">
        <f t="shared" si="196"/>
        <v>3215.09</v>
      </c>
      <c r="CY62" s="66">
        <f t="shared" si="196"/>
        <v>3222.2825000000003</v>
      </c>
      <c r="CZ62" s="66">
        <f t="shared" si="196"/>
        <v>3229.4974999999999</v>
      </c>
      <c r="DA62" s="66">
        <f t="shared" si="196"/>
        <v>3236.7375000000002</v>
      </c>
      <c r="DB62" s="66">
        <f t="shared" si="196"/>
        <v>3244.0025000000001</v>
      </c>
      <c r="DC62" s="66">
        <f t="shared" si="196"/>
        <v>3251.29</v>
      </c>
      <c r="DD62" s="66">
        <f t="shared" si="196"/>
        <v>3258.6025</v>
      </c>
      <c r="DE62" s="75">
        <f>SUM(CS62:DD62)</f>
        <v>38625.879999999997</v>
      </c>
      <c r="DF62" s="66">
        <f t="shared" ref="DF62:DQ62" si="197">IF(DF60&gt;0,DF60*$C$65,0)</f>
        <v>3265.9375</v>
      </c>
      <c r="DG62" s="66">
        <f t="shared" si="197"/>
        <v>3273.2975000000001</v>
      </c>
      <c r="DH62" s="66">
        <f t="shared" si="197"/>
        <v>3280.6824999999999</v>
      </c>
      <c r="DI62" s="66">
        <f t="shared" si="197"/>
        <v>3288.09</v>
      </c>
      <c r="DJ62" s="66">
        <f t="shared" si="197"/>
        <v>3295.5250000000001</v>
      </c>
      <c r="DK62" s="66">
        <f t="shared" si="197"/>
        <v>3302.9825000000001</v>
      </c>
      <c r="DL62" s="66">
        <f t="shared" si="197"/>
        <v>3310.4625000000001</v>
      </c>
      <c r="DM62" s="66">
        <f t="shared" si="197"/>
        <v>3317.9700000000003</v>
      </c>
      <c r="DN62" s="66">
        <f t="shared" si="197"/>
        <v>3325.5025000000001</v>
      </c>
      <c r="DO62" s="66">
        <f t="shared" si="197"/>
        <v>3333.0574999999999</v>
      </c>
      <c r="DP62" s="66">
        <f t="shared" si="197"/>
        <v>3340.64</v>
      </c>
      <c r="DQ62" s="66">
        <f t="shared" si="197"/>
        <v>3348.2449999999999</v>
      </c>
      <c r="DR62" s="75">
        <f>SUM(DF62:DQ62)</f>
        <v>39682.392500000002</v>
      </c>
      <c r="DS62" s="66">
        <f t="shared" ref="DS62:ED62" si="198">IF(DS60&gt;0,DS60*$C$65,0)</f>
        <v>3355.875</v>
      </c>
      <c r="DT62" s="66">
        <f t="shared" si="198"/>
        <v>3363.5325000000003</v>
      </c>
      <c r="DU62" s="66">
        <f t="shared" si="198"/>
        <v>3371.2125000000001</v>
      </c>
      <c r="DV62" s="66">
        <f t="shared" si="198"/>
        <v>3378.92</v>
      </c>
      <c r="DW62" s="66">
        <f t="shared" si="198"/>
        <v>3386.6525000000001</v>
      </c>
      <c r="DX62" s="66">
        <f t="shared" si="198"/>
        <v>3394.41</v>
      </c>
      <c r="DY62" s="66">
        <f t="shared" si="198"/>
        <v>3402.1925000000001</v>
      </c>
      <c r="DZ62" s="66">
        <f t="shared" si="198"/>
        <v>3410.0025000000001</v>
      </c>
      <c r="EA62" s="66">
        <f t="shared" si="198"/>
        <v>3417.835</v>
      </c>
      <c r="EB62" s="66">
        <f t="shared" si="198"/>
        <v>3425.6950000000002</v>
      </c>
      <c r="EC62" s="66">
        <f t="shared" si="198"/>
        <v>3433.5825</v>
      </c>
      <c r="ED62" s="66">
        <f t="shared" si="198"/>
        <v>3441.4949999999999</v>
      </c>
      <c r="EE62" s="76">
        <f>SUM(DS62:ED62)</f>
        <v>40781.404999999999</v>
      </c>
    </row>
    <row r="63" spans="1:135" x14ac:dyDescent="0.2"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199">F60-F62</f>
        <v>0</v>
      </c>
      <c r="G64" s="66">
        <f t="shared" si="199"/>
        <v>0</v>
      </c>
      <c r="H64" s="66">
        <f t="shared" si="199"/>
        <v>0</v>
      </c>
      <c r="I64" s="66">
        <f t="shared" si="199"/>
        <v>0</v>
      </c>
      <c r="J64" s="66">
        <f t="shared" si="199"/>
        <v>0</v>
      </c>
      <c r="K64" s="66">
        <f t="shared" si="199"/>
        <v>0</v>
      </c>
      <c r="L64" s="66">
        <f t="shared" si="199"/>
        <v>0</v>
      </c>
      <c r="M64" s="66">
        <f t="shared" si="199"/>
        <v>0</v>
      </c>
      <c r="N64" s="66">
        <f t="shared" si="199"/>
        <v>0</v>
      </c>
      <c r="O64" s="66">
        <f t="shared" si="199"/>
        <v>0</v>
      </c>
      <c r="P64" s="66">
        <f t="shared" si="199"/>
        <v>-800</v>
      </c>
      <c r="Q64" s="66">
        <f t="shared" si="199"/>
        <v>-19968.580000000002</v>
      </c>
      <c r="R64" s="75">
        <f>SUM(F64:Q64)</f>
        <v>-20768.580000000002</v>
      </c>
      <c r="S64" s="66">
        <f t="shared" ref="S64:AD64" si="200">S60-S62</f>
        <v>-31810.58</v>
      </c>
      <c r="T64" s="66">
        <f t="shared" si="200"/>
        <v>-26578.58</v>
      </c>
      <c r="U64" s="66">
        <f t="shared" si="200"/>
        <v>-21228.58</v>
      </c>
      <c r="V64" s="66">
        <f t="shared" si="200"/>
        <v>-16228.58</v>
      </c>
      <c r="W64" s="66">
        <f t="shared" si="200"/>
        <v>-25298.58</v>
      </c>
      <c r="X64" s="66">
        <f t="shared" si="200"/>
        <v>-22558.58</v>
      </c>
      <c r="Y64" s="66">
        <f t="shared" si="200"/>
        <v>-20008.580000000002</v>
      </c>
      <c r="Z64" s="66">
        <f t="shared" si="200"/>
        <v>-17435.8</v>
      </c>
      <c r="AA64" s="66">
        <f t="shared" si="200"/>
        <v>-14862.939999999999</v>
      </c>
      <c r="AB64" s="66">
        <f t="shared" si="200"/>
        <v>-24290.010000000002</v>
      </c>
      <c r="AC64" s="66">
        <f t="shared" si="200"/>
        <v>-9717</v>
      </c>
      <c r="AD64" s="66">
        <f t="shared" si="200"/>
        <v>-7143.91</v>
      </c>
      <c r="AE64" s="75">
        <f>SUM(S64:AD64)</f>
        <v>-237161.72</v>
      </c>
      <c r="AF64" s="66">
        <f t="shared" ref="AF64:AQ64" si="201">AF60-AF62</f>
        <v>-5870.75</v>
      </c>
      <c r="AG64" s="66">
        <f t="shared" si="201"/>
        <v>-3297.51</v>
      </c>
      <c r="AH64" s="66">
        <f t="shared" si="201"/>
        <v>-724.19999999999982</v>
      </c>
      <c r="AI64" s="66">
        <f t="shared" si="201"/>
        <v>1386.8924999999997</v>
      </c>
      <c r="AJ64" s="66">
        <f t="shared" si="201"/>
        <v>2754.4949999999999</v>
      </c>
      <c r="AK64" s="66">
        <f t="shared" si="201"/>
        <v>4122.1499999999996</v>
      </c>
      <c r="AL64" s="66">
        <f t="shared" si="201"/>
        <v>4139.8649999999998</v>
      </c>
      <c r="AM64" s="66">
        <f t="shared" si="201"/>
        <v>4157.6400000000003</v>
      </c>
      <c r="AN64" s="66">
        <f t="shared" si="201"/>
        <v>4175.4750000000004</v>
      </c>
      <c r="AO64" s="66">
        <f t="shared" si="201"/>
        <v>4193.37</v>
      </c>
      <c r="AP64" s="66">
        <f t="shared" si="201"/>
        <v>4211.3175000000001</v>
      </c>
      <c r="AQ64" s="66">
        <f t="shared" si="201"/>
        <v>4229.3324999999995</v>
      </c>
      <c r="AR64" s="75">
        <f>SUM(AF64:AQ64)</f>
        <v>23478.077500000003</v>
      </c>
      <c r="AS64" s="66">
        <f t="shared" ref="AS64:BD64" si="202">AS60-AS62</f>
        <v>4247.3999999999996</v>
      </c>
      <c r="AT64" s="66">
        <f t="shared" si="202"/>
        <v>4265.5275000000001</v>
      </c>
      <c r="AU64" s="66">
        <f t="shared" si="202"/>
        <v>4283.7150000000001</v>
      </c>
      <c r="AV64" s="66">
        <f t="shared" si="202"/>
        <v>4301.97</v>
      </c>
      <c r="AW64" s="66">
        <f t="shared" si="202"/>
        <v>4320.2775000000001</v>
      </c>
      <c r="AX64" s="66">
        <f t="shared" si="202"/>
        <v>4338.6449999999995</v>
      </c>
      <c r="AY64" s="66">
        <f t="shared" si="202"/>
        <v>4357.0725000000002</v>
      </c>
      <c r="AZ64" s="66">
        <f t="shared" si="202"/>
        <v>4375.5599999999995</v>
      </c>
      <c r="BA64" s="66">
        <f t="shared" si="202"/>
        <v>4394.1149999999998</v>
      </c>
      <c r="BB64" s="66">
        <f t="shared" si="202"/>
        <v>4412.7300000000005</v>
      </c>
      <c r="BC64" s="66">
        <f t="shared" si="202"/>
        <v>4431.3975</v>
      </c>
      <c r="BD64" s="66">
        <f t="shared" si="202"/>
        <v>4450.1324999999997</v>
      </c>
      <c r="BE64" s="75">
        <f>SUM(AS64:BD64)</f>
        <v>52178.542499999996</v>
      </c>
      <c r="BF64" s="66">
        <f t="shared" ref="BF64:BQ64" si="203">BF60-BF62</f>
        <v>4468.9274999999998</v>
      </c>
      <c r="BG64" s="66">
        <f t="shared" si="203"/>
        <v>4487.79</v>
      </c>
      <c r="BH64" s="66">
        <f t="shared" si="203"/>
        <v>4506.7124999999996</v>
      </c>
      <c r="BI64" s="66">
        <f t="shared" si="203"/>
        <v>4525.6949999999997</v>
      </c>
      <c r="BJ64" s="66">
        <f t="shared" si="203"/>
        <v>4544.7374999999993</v>
      </c>
      <c r="BK64" s="66">
        <f t="shared" si="203"/>
        <v>4563.8474999999999</v>
      </c>
      <c r="BL64" s="66">
        <f t="shared" si="203"/>
        <v>4583.0174999999999</v>
      </c>
      <c r="BM64" s="66">
        <f t="shared" si="203"/>
        <v>4602.2474999999995</v>
      </c>
      <c r="BN64" s="66">
        <f t="shared" si="203"/>
        <v>4621.5450000000001</v>
      </c>
      <c r="BO64" s="66">
        <f t="shared" si="203"/>
        <v>4640.91</v>
      </c>
      <c r="BP64" s="66">
        <f t="shared" si="203"/>
        <v>4660.3275000000003</v>
      </c>
      <c r="BQ64" s="66">
        <f t="shared" si="203"/>
        <v>4679.82</v>
      </c>
      <c r="BR64" s="75">
        <f>SUM(BF64:BQ64)</f>
        <v>54885.577499999992</v>
      </c>
      <c r="BS64" s="66">
        <f t="shared" ref="BS64:CD64" si="204">BS60-BS62</f>
        <v>4699.3724999999995</v>
      </c>
      <c r="BT64" s="66">
        <f t="shared" si="204"/>
        <v>4718.9849999999997</v>
      </c>
      <c r="BU64" s="66">
        <f t="shared" si="204"/>
        <v>4738.6724999999997</v>
      </c>
      <c r="BV64" s="66">
        <f t="shared" si="204"/>
        <v>4758.4125000000004</v>
      </c>
      <c r="BW64" s="66">
        <f t="shared" si="204"/>
        <v>4778.2275</v>
      </c>
      <c r="BX64" s="66">
        <f t="shared" si="204"/>
        <v>4798.1025</v>
      </c>
      <c r="BY64" s="66">
        <f t="shared" si="204"/>
        <v>4818.0450000000001</v>
      </c>
      <c r="BZ64" s="66">
        <f t="shared" si="204"/>
        <v>4838.0550000000003</v>
      </c>
      <c r="CA64" s="66">
        <f t="shared" si="204"/>
        <v>4858.125</v>
      </c>
      <c r="CB64" s="66">
        <f t="shared" si="204"/>
        <v>4878.2625000000007</v>
      </c>
      <c r="CC64" s="66">
        <f t="shared" si="204"/>
        <v>4898.4674999999997</v>
      </c>
      <c r="CD64" s="66">
        <f t="shared" si="204"/>
        <v>4918.74</v>
      </c>
      <c r="CE64" s="75">
        <f>SUM(BS64:CD64)</f>
        <v>57701.467499999992</v>
      </c>
      <c r="CF64" s="66">
        <f t="shared" ref="CF64:CQ64" si="205">CF60-CF62</f>
        <v>4939.08</v>
      </c>
      <c r="CG64" s="66">
        <f t="shared" si="205"/>
        <v>4959.4874999999993</v>
      </c>
      <c r="CH64" s="66">
        <f t="shared" si="205"/>
        <v>4979.9624999999996</v>
      </c>
      <c r="CI64" s="66">
        <f t="shared" si="205"/>
        <v>5000.4974999999995</v>
      </c>
      <c r="CJ64" s="66">
        <f t="shared" si="205"/>
        <v>9371.1075000000001</v>
      </c>
      <c r="CK64" s="66">
        <f t="shared" si="205"/>
        <v>9391.7849999999999</v>
      </c>
      <c r="CL64" s="66">
        <f t="shared" si="205"/>
        <v>9412.5300000000007</v>
      </c>
      <c r="CM64" s="66">
        <f t="shared" si="205"/>
        <v>9433.3425000000007</v>
      </c>
      <c r="CN64" s="66">
        <f t="shared" si="205"/>
        <v>9454.2224999999999</v>
      </c>
      <c r="CO64" s="66">
        <f t="shared" si="205"/>
        <v>9475.17</v>
      </c>
      <c r="CP64" s="66">
        <f t="shared" si="205"/>
        <v>9496.1849999999995</v>
      </c>
      <c r="CQ64" s="66">
        <f t="shared" si="205"/>
        <v>9517.2750000000015</v>
      </c>
      <c r="CR64" s="75">
        <f>SUM(CF64:CQ64)</f>
        <v>95430.64499999999</v>
      </c>
      <c r="CS64" s="66">
        <f t="shared" ref="CS64:DD64" si="206">CS60-CS62</f>
        <v>9538.432499999999</v>
      </c>
      <c r="CT64" s="66">
        <f t="shared" si="206"/>
        <v>9559.6574999999993</v>
      </c>
      <c r="CU64" s="66">
        <f t="shared" si="206"/>
        <v>9580.9575000000004</v>
      </c>
      <c r="CV64" s="66">
        <f t="shared" si="206"/>
        <v>9602.3250000000007</v>
      </c>
      <c r="CW64" s="66">
        <f t="shared" si="206"/>
        <v>9623.76</v>
      </c>
      <c r="CX64" s="66">
        <f t="shared" si="206"/>
        <v>9645.27</v>
      </c>
      <c r="CY64" s="66">
        <f t="shared" si="206"/>
        <v>9666.8474999999999</v>
      </c>
      <c r="CZ64" s="66">
        <f t="shared" si="206"/>
        <v>9688.4925000000003</v>
      </c>
      <c r="DA64" s="66">
        <f t="shared" si="206"/>
        <v>9710.2125000000015</v>
      </c>
      <c r="DB64" s="66">
        <f t="shared" si="206"/>
        <v>9732.0074999999997</v>
      </c>
      <c r="DC64" s="66">
        <f t="shared" si="206"/>
        <v>9753.869999999999</v>
      </c>
      <c r="DD64" s="66">
        <f t="shared" si="206"/>
        <v>9775.807499999999</v>
      </c>
      <c r="DE64" s="75">
        <f>SUM(CS64:DD64)</f>
        <v>115877.63999999998</v>
      </c>
      <c r="DF64" s="66">
        <f t="shared" ref="DF64:DQ64" si="207">DF60-DF62</f>
        <v>9797.8125</v>
      </c>
      <c r="DG64" s="66">
        <f t="shared" si="207"/>
        <v>9819.8924999999999</v>
      </c>
      <c r="DH64" s="66">
        <f t="shared" si="207"/>
        <v>9842.0475000000006</v>
      </c>
      <c r="DI64" s="66">
        <f t="shared" si="207"/>
        <v>9864.27</v>
      </c>
      <c r="DJ64" s="66">
        <f t="shared" si="207"/>
        <v>9886.5750000000007</v>
      </c>
      <c r="DK64" s="66">
        <f t="shared" si="207"/>
        <v>9908.9475000000002</v>
      </c>
      <c r="DL64" s="66">
        <f t="shared" si="207"/>
        <v>9931.3875000000007</v>
      </c>
      <c r="DM64" s="66">
        <f t="shared" si="207"/>
        <v>9953.91</v>
      </c>
      <c r="DN64" s="66">
        <f t="shared" si="207"/>
        <v>9976.5074999999997</v>
      </c>
      <c r="DO64" s="66">
        <f t="shared" si="207"/>
        <v>9999.1725000000006</v>
      </c>
      <c r="DP64" s="66">
        <f t="shared" si="207"/>
        <v>10021.92</v>
      </c>
      <c r="DQ64" s="66">
        <f t="shared" si="207"/>
        <v>10044.735000000001</v>
      </c>
      <c r="DR64" s="75">
        <f>SUM(DF64:DQ64)</f>
        <v>119047.17750000001</v>
      </c>
      <c r="DS64" s="66">
        <f t="shared" ref="DS64:ED64" si="208">DS60-DS62</f>
        <v>10067.625</v>
      </c>
      <c r="DT64" s="66">
        <f t="shared" si="208"/>
        <v>10090.5975</v>
      </c>
      <c r="DU64" s="66">
        <f t="shared" si="208"/>
        <v>10113.637500000001</v>
      </c>
      <c r="DV64" s="66">
        <f t="shared" si="208"/>
        <v>10136.76</v>
      </c>
      <c r="DW64" s="66">
        <f t="shared" si="208"/>
        <v>10159.9575</v>
      </c>
      <c r="DX64" s="66">
        <f t="shared" si="208"/>
        <v>10183.23</v>
      </c>
      <c r="DY64" s="66">
        <f t="shared" si="208"/>
        <v>10206.577499999999</v>
      </c>
      <c r="DZ64" s="66">
        <f t="shared" si="208"/>
        <v>10230.0075</v>
      </c>
      <c r="EA64" s="66">
        <f t="shared" si="208"/>
        <v>10253.505000000001</v>
      </c>
      <c r="EB64" s="66">
        <f t="shared" si="208"/>
        <v>10277.085000000001</v>
      </c>
      <c r="EC64" s="66">
        <f t="shared" si="208"/>
        <v>10300.747499999999</v>
      </c>
      <c r="ED64" s="66">
        <f t="shared" si="208"/>
        <v>10324.485000000001</v>
      </c>
      <c r="EE64" s="76">
        <f>SUM(DS64:ED64)</f>
        <v>122344.215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09">F7</f>
        <v>0</v>
      </c>
      <c r="G71" s="66">
        <f t="shared" si="209"/>
        <v>0</v>
      </c>
      <c r="H71" s="66">
        <f t="shared" si="209"/>
        <v>0</v>
      </c>
      <c r="I71" s="66">
        <f t="shared" si="209"/>
        <v>0</v>
      </c>
      <c r="J71" s="66">
        <f t="shared" si="209"/>
        <v>0</v>
      </c>
      <c r="K71" s="66">
        <f t="shared" si="209"/>
        <v>0</v>
      </c>
      <c r="L71" s="66">
        <f t="shared" si="209"/>
        <v>0</v>
      </c>
      <c r="M71" s="66">
        <f t="shared" si="209"/>
        <v>0</v>
      </c>
      <c r="N71" s="66">
        <f t="shared" si="209"/>
        <v>0</v>
      </c>
      <c r="O71" s="66">
        <f t="shared" si="209"/>
        <v>0</v>
      </c>
      <c r="P71" s="66">
        <f t="shared" si="209"/>
        <v>0</v>
      </c>
      <c r="Q71" s="66">
        <f t="shared" si="209"/>
        <v>0</v>
      </c>
      <c r="R71" s="75">
        <f>SUM(F71:Q71)</f>
        <v>0</v>
      </c>
      <c r="S71" s="66">
        <f t="shared" ref="S71:AD71" si="210">+S7</f>
        <v>0</v>
      </c>
      <c r="T71" s="66">
        <f t="shared" si="210"/>
        <v>0</v>
      </c>
      <c r="U71" s="66">
        <f t="shared" si="210"/>
        <v>0</v>
      </c>
      <c r="V71" s="66">
        <f t="shared" si="210"/>
        <v>0</v>
      </c>
      <c r="W71" s="66">
        <f t="shared" si="210"/>
        <v>2550</v>
      </c>
      <c r="X71" s="66">
        <f t="shared" si="210"/>
        <v>5100</v>
      </c>
      <c r="Y71" s="66">
        <f t="shared" si="210"/>
        <v>7650</v>
      </c>
      <c r="Z71" s="66">
        <f t="shared" si="210"/>
        <v>10200</v>
      </c>
      <c r="AA71" s="66">
        <f t="shared" si="210"/>
        <v>12750</v>
      </c>
      <c r="AB71" s="66">
        <f t="shared" si="210"/>
        <v>15300</v>
      </c>
      <c r="AC71" s="66">
        <f t="shared" si="210"/>
        <v>17850</v>
      </c>
      <c r="AD71" s="66">
        <f t="shared" si="210"/>
        <v>20400</v>
      </c>
      <c r="AE71" s="75">
        <f>SUM(S71:AD71)</f>
        <v>91800</v>
      </c>
      <c r="AF71" s="66">
        <f t="shared" ref="AF71:AQ71" si="211">AF7</f>
        <v>22950</v>
      </c>
      <c r="AG71" s="66">
        <f t="shared" si="211"/>
        <v>25500</v>
      </c>
      <c r="AH71" s="66">
        <f t="shared" si="211"/>
        <v>28050</v>
      </c>
      <c r="AI71" s="66">
        <f t="shared" si="211"/>
        <v>30600</v>
      </c>
      <c r="AJ71" s="66">
        <f t="shared" si="211"/>
        <v>32400</v>
      </c>
      <c r="AK71" s="66">
        <f t="shared" si="211"/>
        <v>34200</v>
      </c>
      <c r="AL71" s="66">
        <f t="shared" si="211"/>
        <v>34200</v>
      </c>
      <c r="AM71" s="66">
        <f t="shared" si="211"/>
        <v>34200</v>
      </c>
      <c r="AN71" s="66">
        <f t="shared" si="211"/>
        <v>34200</v>
      </c>
      <c r="AO71" s="66">
        <f t="shared" si="211"/>
        <v>34200</v>
      </c>
      <c r="AP71" s="66">
        <f t="shared" si="211"/>
        <v>34200</v>
      </c>
      <c r="AQ71" s="66">
        <f t="shared" si="211"/>
        <v>34200</v>
      </c>
      <c r="AR71" s="75">
        <f>SUM(AF71:AQ71)</f>
        <v>378900</v>
      </c>
      <c r="AS71" s="66">
        <f t="shared" ref="AS71:BD71" si="212">AS7</f>
        <v>34200</v>
      </c>
      <c r="AT71" s="66">
        <f t="shared" si="212"/>
        <v>34200</v>
      </c>
      <c r="AU71" s="66">
        <f t="shared" si="212"/>
        <v>34200</v>
      </c>
      <c r="AV71" s="66">
        <f t="shared" si="212"/>
        <v>34200</v>
      </c>
      <c r="AW71" s="66">
        <f t="shared" si="212"/>
        <v>34200</v>
      </c>
      <c r="AX71" s="66">
        <f t="shared" si="212"/>
        <v>34200</v>
      </c>
      <c r="AY71" s="66">
        <f t="shared" si="212"/>
        <v>34200</v>
      </c>
      <c r="AZ71" s="66">
        <f t="shared" si="212"/>
        <v>34200</v>
      </c>
      <c r="BA71" s="66">
        <f t="shared" si="212"/>
        <v>34200</v>
      </c>
      <c r="BB71" s="66">
        <f t="shared" si="212"/>
        <v>34200</v>
      </c>
      <c r="BC71" s="66">
        <f t="shared" si="212"/>
        <v>34200</v>
      </c>
      <c r="BD71" s="66">
        <f t="shared" si="212"/>
        <v>34200</v>
      </c>
      <c r="BE71" s="75">
        <f>SUM(AS71:BD71)</f>
        <v>410400</v>
      </c>
      <c r="BF71" s="66">
        <f t="shared" ref="BF71:BQ71" si="213">BF7</f>
        <v>34200</v>
      </c>
      <c r="BG71" s="66">
        <f t="shared" si="213"/>
        <v>34200</v>
      </c>
      <c r="BH71" s="66">
        <f t="shared" si="213"/>
        <v>34200</v>
      </c>
      <c r="BI71" s="66">
        <f t="shared" si="213"/>
        <v>34200</v>
      </c>
      <c r="BJ71" s="66">
        <f t="shared" si="213"/>
        <v>34200</v>
      </c>
      <c r="BK71" s="66">
        <f t="shared" si="213"/>
        <v>34200</v>
      </c>
      <c r="BL71" s="66">
        <f t="shared" si="213"/>
        <v>34200</v>
      </c>
      <c r="BM71" s="66">
        <f t="shared" si="213"/>
        <v>34200</v>
      </c>
      <c r="BN71" s="66">
        <f t="shared" si="213"/>
        <v>34200</v>
      </c>
      <c r="BO71" s="66">
        <f t="shared" si="213"/>
        <v>34200</v>
      </c>
      <c r="BP71" s="66">
        <f t="shared" si="213"/>
        <v>34200</v>
      </c>
      <c r="BQ71" s="66">
        <f t="shared" si="213"/>
        <v>34200</v>
      </c>
      <c r="BR71" s="75">
        <f>SUM(BF71:BQ71)</f>
        <v>410400</v>
      </c>
      <c r="BS71" s="66">
        <f t="shared" ref="BS71:CD71" si="214">BS7</f>
        <v>34200</v>
      </c>
      <c r="BT71" s="66">
        <f t="shared" si="214"/>
        <v>34200</v>
      </c>
      <c r="BU71" s="66">
        <f t="shared" si="214"/>
        <v>34200</v>
      </c>
      <c r="BV71" s="66">
        <f t="shared" si="214"/>
        <v>34200</v>
      </c>
      <c r="BW71" s="66">
        <f t="shared" si="214"/>
        <v>34200</v>
      </c>
      <c r="BX71" s="66">
        <f t="shared" si="214"/>
        <v>34200</v>
      </c>
      <c r="BY71" s="66">
        <f t="shared" si="214"/>
        <v>34200</v>
      </c>
      <c r="BZ71" s="66">
        <f t="shared" si="214"/>
        <v>34200</v>
      </c>
      <c r="CA71" s="66">
        <f t="shared" si="214"/>
        <v>34200</v>
      </c>
      <c r="CB71" s="66">
        <f t="shared" si="214"/>
        <v>34200</v>
      </c>
      <c r="CC71" s="66">
        <f t="shared" si="214"/>
        <v>34200</v>
      </c>
      <c r="CD71" s="66">
        <f t="shared" si="214"/>
        <v>34200</v>
      </c>
      <c r="CE71" s="75">
        <f>SUM(BS71:CD71)</f>
        <v>410400</v>
      </c>
      <c r="CF71" s="66">
        <f t="shared" ref="CF71:CQ71" si="215">CF7</f>
        <v>34200</v>
      </c>
      <c r="CG71" s="66">
        <f t="shared" si="215"/>
        <v>34200</v>
      </c>
      <c r="CH71" s="66">
        <f t="shared" si="215"/>
        <v>34200</v>
      </c>
      <c r="CI71" s="66">
        <f t="shared" si="215"/>
        <v>34200</v>
      </c>
      <c r="CJ71" s="66">
        <f t="shared" si="215"/>
        <v>34200</v>
      </c>
      <c r="CK71" s="66">
        <f t="shared" si="215"/>
        <v>34200</v>
      </c>
      <c r="CL71" s="66">
        <f t="shared" si="215"/>
        <v>34200</v>
      </c>
      <c r="CM71" s="66">
        <f t="shared" si="215"/>
        <v>34200</v>
      </c>
      <c r="CN71" s="66">
        <f t="shared" si="215"/>
        <v>34200</v>
      </c>
      <c r="CO71" s="66">
        <f t="shared" si="215"/>
        <v>34200</v>
      </c>
      <c r="CP71" s="66">
        <f t="shared" si="215"/>
        <v>34200</v>
      </c>
      <c r="CQ71" s="66">
        <f t="shared" si="215"/>
        <v>34200</v>
      </c>
      <c r="CR71" s="75">
        <f>SUM(CF71:CQ71)</f>
        <v>410400</v>
      </c>
      <c r="CS71" s="66">
        <f t="shared" ref="CS71:DD71" si="216">CS7</f>
        <v>34200</v>
      </c>
      <c r="CT71" s="66">
        <f t="shared" si="216"/>
        <v>34200</v>
      </c>
      <c r="CU71" s="66">
        <f t="shared" si="216"/>
        <v>34200</v>
      </c>
      <c r="CV71" s="66">
        <f t="shared" si="216"/>
        <v>34200</v>
      </c>
      <c r="CW71" s="66">
        <f t="shared" si="216"/>
        <v>34200</v>
      </c>
      <c r="CX71" s="66">
        <f t="shared" si="216"/>
        <v>34200</v>
      </c>
      <c r="CY71" s="66">
        <f t="shared" si="216"/>
        <v>34200</v>
      </c>
      <c r="CZ71" s="66">
        <f t="shared" si="216"/>
        <v>34200</v>
      </c>
      <c r="DA71" s="66">
        <f t="shared" si="216"/>
        <v>34200</v>
      </c>
      <c r="DB71" s="66">
        <f t="shared" si="216"/>
        <v>34200</v>
      </c>
      <c r="DC71" s="66">
        <f t="shared" si="216"/>
        <v>34200</v>
      </c>
      <c r="DD71" s="66">
        <f t="shared" si="216"/>
        <v>34200</v>
      </c>
      <c r="DE71" s="75">
        <f>SUM(CS71:DD71)</f>
        <v>410400</v>
      </c>
      <c r="DF71" s="66">
        <f t="shared" ref="DF71:DQ71" si="217">DF7</f>
        <v>34200</v>
      </c>
      <c r="DG71" s="66">
        <f t="shared" si="217"/>
        <v>34200</v>
      </c>
      <c r="DH71" s="66">
        <f t="shared" si="217"/>
        <v>34200</v>
      </c>
      <c r="DI71" s="66">
        <f t="shared" si="217"/>
        <v>34200</v>
      </c>
      <c r="DJ71" s="66">
        <f t="shared" si="217"/>
        <v>34200</v>
      </c>
      <c r="DK71" s="66">
        <f t="shared" si="217"/>
        <v>34200</v>
      </c>
      <c r="DL71" s="66">
        <f t="shared" si="217"/>
        <v>34200</v>
      </c>
      <c r="DM71" s="66">
        <f t="shared" si="217"/>
        <v>34200</v>
      </c>
      <c r="DN71" s="66">
        <f t="shared" si="217"/>
        <v>34200</v>
      </c>
      <c r="DO71" s="66">
        <f t="shared" si="217"/>
        <v>34200</v>
      </c>
      <c r="DP71" s="66">
        <f t="shared" si="217"/>
        <v>34200</v>
      </c>
      <c r="DQ71" s="66">
        <f t="shared" si="217"/>
        <v>34200</v>
      </c>
      <c r="DR71" s="75">
        <f>SUM(DF71:DQ71)</f>
        <v>410400</v>
      </c>
      <c r="DS71" s="66">
        <f t="shared" ref="DS71:ED71" si="218">DS7</f>
        <v>34200</v>
      </c>
      <c r="DT71" s="66">
        <f t="shared" si="218"/>
        <v>34200</v>
      </c>
      <c r="DU71" s="66">
        <f t="shared" si="218"/>
        <v>34200</v>
      </c>
      <c r="DV71" s="66">
        <f t="shared" si="218"/>
        <v>34200</v>
      </c>
      <c r="DW71" s="66">
        <f t="shared" si="218"/>
        <v>34200</v>
      </c>
      <c r="DX71" s="66">
        <f t="shared" si="218"/>
        <v>34200</v>
      </c>
      <c r="DY71" s="66">
        <f t="shared" si="218"/>
        <v>34200</v>
      </c>
      <c r="DZ71" s="66">
        <f t="shared" si="218"/>
        <v>34200</v>
      </c>
      <c r="EA71" s="66">
        <f t="shared" si="218"/>
        <v>34200</v>
      </c>
      <c r="EB71" s="66">
        <f t="shared" si="218"/>
        <v>34200</v>
      </c>
      <c r="EC71" s="66">
        <f t="shared" si="218"/>
        <v>34200</v>
      </c>
      <c r="ED71" s="66">
        <f t="shared" si="218"/>
        <v>34200</v>
      </c>
      <c r="EE71" s="76">
        <f>SUM(DS71:ED71)</f>
        <v>410400</v>
      </c>
    </row>
    <row r="72" spans="3:135" x14ac:dyDescent="0.2">
      <c r="D72" s="30" t="s">
        <v>108</v>
      </c>
      <c r="F72" s="66">
        <f t="shared" ref="F72:Q72" si="219">F71*$C$75</f>
        <v>0</v>
      </c>
      <c r="G72" s="66">
        <f t="shared" si="219"/>
        <v>0</v>
      </c>
      <c r="H72" s="66">
        <f t="shared" si="219"/>
        <v>0</v>
      </c>
      <c r="I72" s="66">
        <f t="shared" si="219"/>
        <v>0</v>
      </c>
      <c r="J72" s="66">
        <f t="shared" si="219"/>
        <v>0</v>
      </c>
      <c r="K72" s="66">
        <f t="shared" si="219"/>
        <v>0</v>
      </c>
      <c r="L72" s="66">
        <f t="shared" si="219"/>
        <v>0</v>
      </c>
      <c r="M72" s="66">
        <f t="shared" si="219"/>
        <v>0</v>
      </c>
      <c r="N72" s="66">
        <f t="shared" si="219"/>
        <v>0</v>
      </c>
      <c r="O72" s="66">
        <f t="shared" si="219"/>
        <v>0</v>
      </c>
      <c r="P72" s="66">
        <f t="shared" si="219"/>
        <v>0</v>
      </c>
      <c r="Q72" s="66">
        <f t="shared" si="219"/>
        <v>0</v>
      </c>
      <c r="R72" s="75">
        <f>SUM(F72:Q72)</f>
        <v>0</v>
      </c>
      <c r="S72" s="66">
        <f t="shared" ref="S72:AD72" si="220">S71*$C$75</f>
        <v>0</v>
      </c>
      <c r="T72" s="66">
        <f t="shared" si="220"/>
        <v>0</v>
      </c>
      <c r="U72" s="66">
        <f t="shared" si="220"/>
        <v>0</v>
      </c>
      <c r="V72" s="66">
        <f t="shared" si="220"/>
        <v>0</v>
      </c>
      <c r="W72" s="66">
        <f t="shared" si="220"/>
        <v>510</v>
      </c>
      <c r="X72" s="66">
        <f t="shared" si="220"/>
        <v>1020</v>
      </c>
      <c r="Y72" s="66">
        <f t="shared" si="220"/>
        <v>1530</v>
      </c>
      <c r="Z72" s="66">
        <f t="shared" si="220"/>
        <v>2040</v>
      </c>
      <c r="AA72" s="66">
        <f t="shared" si="220"/>
        <v>2550</v>
      </c>
      <c r="AB72" s="66">
        <f t="shared" si="220"/>
        <v>3060</v>
      </c>
      <c r="AC72" s="66">
        <f t="shared" si="220"/>
        <v>3570</v>
      </c>
      <c r="AD72" s="66">
        <f t="shared" si="220"/>
        <v>4080</v>
      </c>
      <c r="AE72" s="75">
        <f>SUM(S72:AD72)</f>
        <v>18360</v>
      </c>
      <c r="AF72" s="66">
        <f t="shared" ref="AF72:AQ72" si="221">AF71*$C$75</f>
        <v>4590</v>
      </c>
      <c r="AG72" s="66">
        <f t="shared" si="221"/>
        <v>5100</v>
      </c>
      <c r="AH72" s="66">
        <f t="shared" si="221"/>
        <v>5610</v>
      </c>
      <c r="AI72" s="66">
        <f t="shared" si="221"/>
        <v>6120</v>
      </c>
      <c r="AJ72" s="66">
        <f t="shared" si="221"/>
        <v>6480</v>
      </c>
      <c r="AK72" s="66">
        <f t="shared" si="221"/>
        <v>6840</v>
      </c>
      <c r="AL72" s="66">
        <f t="shared" si="221"/>
        <v>6840</v>
      </c>
      <c r="AM72" s="66">
        <f t="shared" si="221"/>
        <v>6840</v>
      </c>
      <c r="AN72" s="66">
        <f t="shared" si="221"/>
        <v>6840</v>
      </c>
      <c r="AO72" s="66">
        <f t="shared" si="221"/>
        <v>6840</v>
      </c>
      <c r="AP72" s="66">
        <f t="shared" si="221"/>
        <v>6840</v>
      </c>
      <c r="AQ72" s="66">
        <f t="shared" si="221"/>
        <v>6840</v>
      </c>
      <c r="AR72" s="75">
        <f>SUM(AF72:AQ72)</f>
        <v>75780</v>
      </c>
      <c r="AS72" s="66">
        <f t="shared" ref="AS72:BD72" si="222">AS71*$C$75</f>
        <v>6840</v>
      </c>
      <c r="AT72" s="66">
        <f t="shared" si="222"/>
        <v>6840</v>
      </c>
      <c r="AU72" s="66">
        <f t="shared" si="222"/>
        <v>6840</v>
      </c>
      <c r="AV72" s="66">
        <f t="shared" si="222"/>
        <v>6840</v>
      </c>
      <c r="AW72" s="66">
        <f t="shared" si="222"/>
        <v>6840</v>
      </c>
      <c r="AX72" s="66">
        <f t="shared" si="222"/>
        <v>6840</v>
      </c>
      <c r="AY72" s="66">
        <f t="shared" si="222"/>
        <v>6840</v>
      </c>
      <c r="AZ72" s="66">
        <f t="shared" si="222"/>
        <v>6840</v>
      </c>
      <c r="BA72" s="66">
        <f t="shared" si="222"/>
        <v>6840</v>
      </c>
      <c r="BB72" s="66">
        <f t="shared" si="222"/>
        <v>6840</v>
      </c>
      <c r="BC72" s="66">
        <f t="shared" si="222"/>
        <v>6840</v>
      </c>
      <c r="BD72" s="66">
        <f t="shared" si="222"/>
        <v>6840</v>
      </c>
      <c r="BE72" s="75">
        <f>SUM(AS72:BD72)</f>
        <v>82080</v>
      </c>
      <c r="BF72" s="66">
        <f t="shared" ref="BF72:BQ72" si="223">BF71*$C$75</f>
        <v>6840</v>
      </c>
      <c r="BG72" s="66">
        <f t="shared" si="223"/>
        <v>6840</v>
      </c>
      <c r="BH72" s="66">
        <f t="shared" si="223"/>
        <v>6840</v>
      </c>
      <c r="BI72" s="66">
        <f t="shared" si="223"/>
        <v>6840</v>
      </c>
      <c r="BJ72" s="66">
        <f t="shared" si="223"/>
        <v>6840</v>
      </c>
      <c r="BK72" s="66">
        <f t="shared" si="223"/>
        <v>6840</v>
      </c>
      <c r="BL72" s="66">
        <f t="shared" si="223"/>
        <v>6840</v>
      </c>
      <c r="BM72" s="66">
        <f t="shared" si="223"/>
        <v>6840</v>
      </c>
      <c r="BN72" s="66">
        <f t="shared" si="223"/>
        <v>6840</v>
      </c>
      <c r="BO72" s="66">
        <f t="shared" si="223"/>
        <v>6840</v>
      </c>
      <c r="BP72" s="66">
        <f t="shared" si="223"/>
        <v>6840</v>
      </c>
      <c r="BQ72" s="66">
        <f t="shared" si="223"/>
        <v>6840</v>
      </c>
      <c r="BR72" s="75">
        <f>SUM(BF72:BQ72)</f>
        <v>82080</v>
      </c>
      <c r="BS72" s="66">
        <f t="shared" ref="BS72:CD72" si="224">BS71*$C$75</f>
        <v>6840</v>
      </c>
      <c r="BT72" s="66">
        <f t="shared" si="224"/>
        <v>6840</v>
      </c>
      <c r="BU72" s="66">
        <f t="shared" si="224"/>
        <v>6840</v>
      </c>
      <c r="BV72" s="66">
        <f t="shared" si="224"/>
        <v>6840</v>
      </c>
      <c r="BW72" s="66">
        <f t="shared" si="224"/>
        <v>6840</v>
      </c>
      <c r="BX72" s="66">
        <f t="shared" si="224"/>
        <v>6840</v>
      </c>
      <c r="BY72" s="66">
        <f t="shared" si="224"/>
        <v>6840</v>
      </c>
      <c r="BZ72" s="66">
        <f t="shared" si="224"/>
        <v>6840</v>
      </c>
      <c r="CA72" s="66">
        <f t="shared" si="224"/>
        <v>6840</v>
      </c>
      <c r="CB72" s="66">
        <f t="shared" si="224"/>
        <v>6840</v>
      </c>
      <c r="CC72" s="66">
        <f t="shared" si="224"/>
        <v>6840</v>
      </c>
      <c r="CD72" s="66">
        <f t="shared" si="224"/>
        <v>6840</v>
      </c>
      <c r="CE72" s="75">
        <f>SUM(BS72:CD72)</f>
        <v>82080</v>
      </c>
      <c r="CF72" s="66">
        <f t="shared" ref="CF72:CQ72" si="225">CF71*$C$75</f>
        <v>6840</v>
      </c>
      <c r="CG72" s="66">
        <f t="shared" si="225"/>
        <v>6840</v>
      </c>
      <c r="CH72" s="66">
        <f t="shared" si="225"/>
        <v>6840</v>
      </c>
      <c r="CI72" s="66">
        <f t="shared" si="225"/>
        <v>6840</v>
      </c>
      <c r="CJ72" s="66">
        <f t="shared" si="225"/>
        <v>6840</v>
      </c>
      <c r="CK72" s="66">
        <f t="shared" si="225"/>
        <v>6840</v>
      </c>
      <c r="CL72" s="66">
        <f t="shared" si="225"/>
        <v>6840</v>
      </c>
      <c r="CM72" s="66">
        <f t="shared" si="225"/>
        <v>6840</v>
      </c>
      <c r="CN72" s="66">
        <f t="shared" si="225"/>
        <v>6840</v>
      </c>
      <c r="CO72" s="66">
        <f t="shared" si="225"/>
        <v>6840</v>
      </c>
      <c r="CP72" s="66">
        <f t="shared" si="225"/>
        <v>6840</v>
      </c>
      <c r="CQ72" s="66">
        <f t="shared" si="225"/>
        <v>6840</v>
      </c>
      <c r="CR72" s="75">
        <f>SUM(CF72:CQ72)</f>
        <v>82080</v>
      </c>
      <c r="CS72" s="66">
        <f t="shared" ref="CS72:DD72" si="226">CS71*$C$75</f>
        <v>6840</v>
      </c>
      <c r="CT72" s="66">
        <f t="shared" si="226"/>
        <v>6840</v>
      </c>
      <c r="CU72" s="66">
        <f t="shared" si="226"/>
        <v>6840</v>
      </c>
      <c r="CV72" s="66">
        <f t="shared" si="226"/>
        <v>6840</v>
      </c>
      <c r="CW72" s="66">
        <f t="shared" si="226"/>
        <v>6840</v>
      </c>
      <c r="CX72" s="66">
        <f t="shared" si="226"/>
        <v>6840</v>
      </c>
      <c r="CY72" s="66">
        <f t="shared" si="226"/>
        <v>6840</v>
      </c>
      <c r="CZ72" s="66">
        <f t="shared" si="226"/>
        <v>6840</v>
      </c>
      <c r="DA72" s="66">
        <f t="shared" si="226"/>
        <v>6840</v>
      </c>
      <c r="DB72" s="66">
        <f t="shared" si="226"/>
        <v>6840</v>
      </c>
      <c r="DC72" s="66">
        <f t="shared" si="226"/>
        <v>6840</v>
      </c>
      <c r="DD72" s="66">
        <f t="shared" si="226"/>
        <v>6840</v>
      </c>
      <c r="DE72" s="75">
        <f>SUM(CS72:DD72)</f>
        <v>82080</v>
      </c>
      <c r="DF72" s="66">
        <f t="shared" ref="DF72:DQ72" si="227">DF71*$C$75</f>
        <v>6840</v>
      </c>
      <c r="DG72" s="66">
        <f t="shared" si="227"/>
        <v>6840</v>
      </c>
      <c r="DH72" s="66">
        <f t="shared" si="227"/>
        <v>6840</v>
      </c>
      <c r="DI72" s="66">
        <f t="shared" si="227"/>
        <v>6840</v>
      </c>
      <c r="DJ72" s="66">
        <f t="shared" si="227"/>
        <v>6840</v>
      </c>
      <c r="DK72" s="66">
        <f t="shared" si="227"/>
        <v>6840</v>
      </c>
      <c r="DL72" s="66">
        <f t="shared" si="227"/>
        <v>6840</v>
      </c>
      <c r="DM72" s="66">
        <f t="shared" si="227"/>
        <v>6840</v>
      </c>
      <c r="DN72" s="66">
        <f t="shared" si="227"/>
        <v>6840</v>
      </c>
      <c r="DO72" s="66">
        <f t="shared" si="227"/>
        <v>6840</v>
      </c>
      <c r="DP72" s="66">
        <f t="shared" si="227"/>
        <v>6840</v>
      </c>
      <c r="DQ72" s="66">
        <f t="shared" si="227"/>
        <v>6840</v>
      </c>
      <c r="DR72" s="75">
        <f>SUM(DF72:DQ72)</f>
        <v>82080</v>
      </c>
      <c r="DS72" s="66">
        <f t="shared" ref="DS72:ED72" si="228">DS71*$C$75</f>
        <v>6840</v>
      </c>
      <c r="DT72" s="66">
        <f t="shared" si="228"/>
        <v>6840</v>
      </c>
      <c r="DU72" s="66">
        <f t="shared" si="228"/>
        <v>6840</v>
      </c>
      <c r="DV72" s="66">
        <f t="shared" si="228"/>
        <v>6840</v>
      </c>
      <c r="DW72" s="66">
        <f t="shared" si="228"/>
        <v>6840</v>
      </c>
      <c r="DX72" s="66">
        <f t="shared" si="228"/>
        <v>6840</v>
      </c>
      <c r="DY72" s="66">
        <f t="shared" si="228"/>
        <v>6840</v>
      </c>
      <c r="DZ72" s="66">
        <f t="shared" si="228"/>
        <v>6840</v>
      </c>
      <c r="EA72" s="66">
        <f t="shared" si="228"/>
        <v>6840</v>
      </c>
      <c r="EB72" s="66">
        <f t="shared" si="228"/>
        <v>6840</v>
      </c>
      <c r="EC72" s="66">
        <f t="shared" si="228"/>
        <v>6840</v>
      </c>
      <c r="ED72" s="66">
        <f t="shared" si="228"/>
        <v>6840</v>
      </c>
      <c r="EE72" s="76">
        <f>SUM(DS72:ED72)</f>
        <v>82080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29">SUM(F71:F72)</f>
        <v>0</v>
      </c>
      <c r="G74" s="96">
        <f t="shared" si="229"/>
        <v>0</v>
      </c>
      <c r="H74" s="96">
        <f t="shared" si="229"/>
        <v>0</v>
      </c>
      <c r="I74" s="96">
        <f t="shared" si="229"/>
        <v>0</v>
      </c>
      <c r="J74" s="96">
        <f t="shared" si="229"/>
        <v>0</v>
      </c>
      <c r="K74" s="96">
        <f t="shared" si="229"/>
        <v>0</v>
      </c>
      <c r="L74" s="96">
        <f t="shared" si="229"/>
        <v>0</v>
      </c>
      <c r="M74" s="96">
        <f t="shared" si="229"/>
        <v>0</v>
      </c>
      <c r="N74" s="96">
        <f t="shared" si="229"/>
        <v>0</v>
      </c>
      <c r="O74" s="96">
        <f t="shared" si="229"/>
        <v>0</v>
      </c>
      <c r="P74" s="96">
        <f t="shared" si="229"/>
        <v>0</v>
      </c>
      <c r="Q74" s="96">
        <f t="shared" si="229"/>
        <v>0</v>
      </c>
      <c r="R74" s="75">
        <f t="shared" si="229"/>
        <v>0</v>
      </c>
      <c r="S74" s="96">
        <f t="shared" si="229"/>
        <v>0</v>
      </c>
      <c r="T74" s="96">
        <f t="shared" si="229"/>
        <v>0</v>
      </c>
      <c r="U74" s="96">
        <f t="shared" si="229"/>
        <v>0</v>
      </c>
      <c r="V74" s="96">
        <f t="shared" si="229"/>
        <v>0</v>
      </c>
      <c r="W74" s="96">
        <f t="shared" si="229"/>
        <v>3060</v>
      </c>
      <c r="X74" s="96">
        <f t="shared" si="229"/>
        <v>6120</v>
      </c>
      <c r="Y74" s="96">
        <f t="shared" si="229"/>
        <v>9180</v>
      </c>
      <c r="Z74" s="96">
        <f t="shared" si="229"/>
        <v>12240</v>
      </c>
      <c r="AA74" s="96">
        <f t="shared" si="229"/>
        <v>15300</v>
      </c>
      <c r="AB74" s="96">
        <f t="shared" si="229"/>
        <v>18360</v>
      </c>
      <c r="AC74" s="96">
        <f t="shared" si="229"/>
        <v>21420</v>
      </c>
      <c r="AD74" s="96">
        <f t="shared" si="229"/>
        <v>24480</v>
      </c>
      <c r="AE74" s="75">
        <f t="shared" si="229"/>
        <v>110160</v>
      </c>
      <c r="AF74" s="96">
        <f t="shared" si="229"/>
        <v>27540</v>
      </c>
      <c r="AG74" s="96">
        <f t="shared" si="229"/>
        <v>30600</v>
      </c>
      <c r="AH74" s="96">
        <f t="shared" si="229"/>
        <v>33660</v>
      </c>
      <c r="AI74" s="96">
        <f t="shared" si="229"/>
        <v>36720</v>
      </c>
      <c r="AJ74" s="96">
        <f t="shared" si="229"/>
        <v>38880</v>
      </c>
      <c r="AK74" s="96">
        <f t="shared" si="229"/>
        <v>41040</v>
      </c>
      <c r="AL74" s="96">
        <f t="shared" ref="AL74:BQ74" si="230">SUM(AL71:AL72)</f>
        <v>41040</v>
      </c>
      <c r="AM74" s="96">
        <f t="shared" si="230"/>
        <v>41040</v>
      </c>
      <c r="AN74" s="96">
        <f t="shared" si="230"/>
        <v>41040</v>
      </c>
      <c r="AO74" s="96">
        <f t="shared" si="230"/>
        <v>41040</v>
      </c>
      <c r="AP74" s="96">
        <f t="shared" si="230"/>
        <v>41040</v>
      </c>
      <c r="AQ74" s="96">
        <f t="shared" si="230"/>
        <v>41040</v>
      </c>
      <c r="AR74" s="75">
        <f t="shared" si="230"/>
        <v>454680</v>
      </c>
      <c r="AS74" s="96">
        <f t="shared" si="230"/>
        <v>41040</v>
      </c>
      <c r="AT74" s="96">
        <f t="shared" si="230"/>
        <v>41040</v>
      </c>
      <c r="AU74" s="96">
        <f t="shared" si="230"/>
        <v>41040</v>
      </c>
      <c r="AV74" s="96">
        <f t="shared" si="230"/>
        <v>41040</v>
      </c>
      <c r="AW74" s="96">
        <f t="shared" si="230"/>
        <v>41040</v>
      </c>
      <c r="AX74" s="96">
        <f t="shared" si="230"/>
        <v>41040</v>
      </c>
      <c r="AY74" s="96">
        <f t="shared" si="230"/>
        <v>41040</v>
      </c>
      <c r="AZ74" s="96">
        <f t="shared" si="230"/>
        <v>41040</v>
      </c>
      <c r="BA74" s="96">
        <f t="shared" si="230"/>
        <v>41040</v>
      </c>
      <c r="BB74" s="96">
        <f t="shared" si="230"/>
        <v>41040</v>
      </c>
      <c r="BC74" s="96">
        <f t="shared" si="230"/>
        <v>41040</v>
      </c>
      <c r="BD74" s="96">
        <f t="shared" si="230"/>
        <v>41040</v>
      </c>
      <c r="BE74" s="75">
        <f t="shared" si="230"/>
        <v>492480</v>
      </c>
      <c r="BF74" s="96">
        <f t="shared" si="230"/>
        <v>41040</v>
      </c>
      <c r="BG74" s="96">
        <f t="shared" si="230"/>
        <v>41040</v>
      </c>
      <c r="BH74" s="96">
        <f t="shared" si="230"/>
        <v>41040</v>
      </c>
      <c r="BI74" s="96">
        <f t="shared" si="230"/>
        <v>41040</v>
      </c>
      <c r="BJ74" s="96">
        <f t="shared" si="230"/>
        <v>41040</v>
      </c>
      <c r="BK74" s="96">
        <f t="shared" si="230"/>
        <v>41040</v>
      </c>
      <c r="BL74" s="96">
        <f t="shared" si="230"/>
        <v>41040</v>
      </c>
      <c r="BM74" s="96">
        <f t="shared" si="230"/>
        <v>41040</v>
      </c>
      <c r="BN74" s="96">
        <f t="shared" si="230"/>
        <v>41040</v>
      </c>
      <c r="BO74" s="96">
        <f t="shared" si="230"/>
        <v>41040</v>
      </c>
      <c r="BP74" s="96">
        <f t="shared" si="230"/>
        <v>41040</v>
      </c>
      <c r="BQ74" s="96">
        <f t="shared" si="230"/>
        <v>41040</v>
      </c>
      <c r="BR74" s="75">
        <f t="shared" ref="BR74:CW74" si="231">SUM(BR71:BR72)</f>
        <v>492480</v>
      </c>
      <c r="BS74" s="96">
        <f t="shared" si="231"/>
        <v>41040</v>
      </c>
      <c r="BT74" s="96">
        <f t="shared" si="231"/>
        <v>41040</v>
      </c>
      <c r="BU74" s="96">
        <f t="shared" si="231"/>
        <v>41040</v>
      </c>
      <c r="BV74" s="96">
        <f t="shared" si="231"/>
        <v>41040</v>
      </c>
      <c r="BW74" s="96">
        <f t="shared" si="231"/>
        <v>41040</v>
      </c>
      <c r="BX74" s="96">
        <f t="shared" si="231"/>
        <v>41040</v>
      </c>
      <c r="BY74" s="96">
        <f t="shared" si="231"/>
        <v>41040</v>
      </c>
      <c r="BZ74" s="96">
        <f t="shared" si="231"/>
        <v>41040</v>
      </c>
      <c r="CA74" s="96">
        <f t="shared" si="231"/>
        <v>41040</v>
      </c>
      <c r="CB74" s="96">
        <f t="shared" si="231"/>
        <v>41040</v>
      </c>
      <c r="CC74" s="96">
        <f t="shared" si="231"/>
        <v>41040</v>
      </c>
      <c r="CD74" s="96">
        <f t="shared" si="231"/>
        <v>41040</v>
      </c>
      <c r="CE74" s="75">
        <f t="shared" si="231"/>
        <v>492480</v>
      </c>
      <c r="CF74" s="96">
        <f t="shared" si="231"/>
        <v>41040</v>
      </c>
      <c r="CG74" s="96">
        <f t="shared" si="231"/>
        <v>41040</v>
      </c>
      <c r="CH74" s="96">
        <f t="shared" si="231"/>
        <v>41040</v>
      </c>
      <c r="CI74" s="96">
        <f t="shared" si="231"/>
        <v>41040</v>
      </c>
      <c r="CJ74" s="96">
        <f t="shared" si="231"/>
        <v>41040</v>
      </c>
      <c r="CK74" s="96">
        <f t="shared" si="231"/>
        <v>41040</v>
      </c>
      <c r="CL74" s="96">
        <f t="shared" si="231"/>
        <v>41040</v>
      </c>
      <c r="CM74" s="96">
        <f t="shared" si="231"/>
        <v>41040</v>
      </c>
      <c r="CN74" s="96">
        <f t="shared" si="231"/>
        <v>41040</v>
      </c>
      <c r="CO74" s="96">
        <f t="shared" si="231"/>
        <v>41040</v>
      </c>
      <c r="CP74" s="96">
        <f t="shared" si="231"/>
        <v>41040</v>
      </c>
      <c r="CQ74" s="96">
        <f t="shared" si="231"/>
        <v>41040</v>
      </c>
      <c r="CR74" s="75">
        <f t="shared" si="231"/>
        <v>492480</v>
      </c>
      <c r="CS74" s="96">
        <f t="shared" si="231"/>
        <v>41040</v>
      </c>
      <c r="CT74" s="96">
        <f t="shared" si="231"/>
        <v>41040</v>
      </c>
      <c r="CU74" s="96">
        <f t="shared" si="231"/>
        <v>41040</v>
      </c>
      <c r="CV74" s="96">
        <f t="shared" si="231"/>
        <v>41040</v>
      </c>
      <c r="CW74" s="96">
        <f t="shared" si="231"/>
        <v>41040</v>
      </c>
      <c r="CX74" s="96">
        <f t="shared" ref="CX74:EE74" si="232">SUM(CX71:CX72)</f>
        <v>41040</v>
      </c>
      <c r="CY74" s="96">
        <f t="shared" si="232"/>
        <v>41040</v>
      </c>
      <c r="CZ74" s="96">
        <f t="shared" si="232"/>
        <v>41040</v>
      </c>
      <c r="DA74" s="96">
        <f t="shared" si="232"/>
        <v>41040</v>
      </c>
      <c r="DB74" s="96">
        <f t="shared" si="232"/>
        <v>41040</v>
      </c>
      <c r="DC74" s="96">
        <f t="shared" si="232"/>
        <v>41040</v>
      </c>
      <c r="DD74" s="96">
        <f t="shared" si="232"/>
        <v>41040</v>
      </c>
      <c r="DE74" s="75">
        <f t="shared" si="232"/>
        <v>492480</v>
      </c>
      <c r="DF74" s="96">
        <f t="shared" si="232"/>
        <v>41040</v>
      </c>
      <c r="DG74" s="96">
        <f t="shared" si="232"/>
        <v>41040</v>
      </c>
      <c r="DH74" s="96">
        <f t="shared" si="232"/>
        <v>41040</v>
      </c>
      <c r="DI74" s="96">
        <f t="shared" si="232"/>
        <v>41040</v>
      </c>
      <c r="DJ74" s="96">
        <f t="shared" si="232"/>
        <v>41040</v>
      </c>
      <c r="DK74" s="96">
        <f t="shared" si="232"/>
        <v>41040</v>
      </c>
      <c r="DL74" s="96">
        <f t="shared" si="232"/>
        <v>41040</v>
      </c>
      <c r="DM74" s="96">
        <f t="shared" si="232"/>
        <v>41040</v>
      </c>
      <c r="DN74" s="96">
        <f t="shared" si="232"/>
        <v>41040</v>
      </c>
      <c r="DO74" s="96">
        <f t="shared" si="232"/>
        <v>41040</v>
      </c>
      <c r="DP74" s="96">
        <f t="shared" si="232"/>
        <v>41040</v>
      </c>
      <c r="DQ74" s="96">
        <f t="shared" si="232"/>
        <v>41040</v>
      </c>
      <c r="DR74" s="75">
        <f t="shared" si="232"/>
        <v>492480</v>
      </c>
      <c r="DS74" s="96">
        <f t="shared" si="232"/>
        <v>41040</v>
      </c>
      <c r="DT74" s="96">
        <f t="shared" si="232"/>
        <v>41040</v>
      </c>
      <c r="DU74" s="96">
        <f t="shared" si="232"/>
        <v>41040</v>
      </c>
      <c r="DV74" s="96">
        <f t="shared" si="232"/>
        <v>41040</v>
      </c>
      <c r="DW74" s="96">
        <f t="shared" si="232"/>
        <v>41040</v>
      </c>
      <c r="DX74" s="96">
        <f t="shared" si="232"/>
        <v>41040</v>
      </c>
      <c r="DY74" s="96">
        <f t="shared" si="232"/>
        <v>41040</v>
      </c>
      <c r="DZ74" s="96">
        <f t="shared" si="232"/>
        <v>41040</v>
      </c>
      <c r="EA74" s="96">
        <f t="shared" si="232"/>
        <v>41040</v>
      </c>
      <c r="EB74" s="96">
        <f t="shared" si="232"/>
        <v>41040</v>
      </c>
      <c r="EC74" s="96">
        <f t="shared" si="232"/>
        <v>41040</v>
      </c>
      <c r="ED74" s="96">
        <f t="shared" si="232"/>
        <v>41040</v>
      </c>
      <c r="EE74" s="76">
        <f t="shared" si="232"/>
        <v>492480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33">F34</f>
        <v>0</v>
      </c>
      <c r="G76" s="66">
        <f t="shared" si="233"/>
        <v>0</v>
      </c>
      <c r="H76" s="66">
        <f t="shared" si="233"/>
        <v>0</v>
      </c>
      <c r="I76" s="66">
        <f t="shared" si="233"/>
        <v>0</v>
      </c>
      <c r="J76" s="66">
        <f t="shared" si="233"/>
        <v>0</v>
      </c>
      <c r="K76" s="66">
        <f t="shared" si="233"/>
        <v>0</v>
      </c>
      <c r="L76" s="66">
        <f t="shared" si="233"/>
        <v>0</v>
      </c>
      <c r="M76" s="66">
        <f t="shared" si="233"/>
        <v>0</v>
      </c>
      <c r="N76" s="66">
        <f t="shared" si="233"/>
        <v>0</v>
      </c>
      <c r="O76" s="66">
        <f t="shared" si="233"/>
        <v>0</v>
      </c>
      <c r="P76" s="66">
        <f t="shared" si="233"/>
        <v>800</v>
      </c>
      <c r="Q76" s="66">
        <f t="shared" si="233"/>
        <v>5725</v>
      </c>
      <c r="R76" s="75">
        <f>SUM(F76:Q76)</f>
        <v>6525</v>
      </c>
      <c r="S76" s="66">
        <f t="shared" ref="S76:AD76" si="234">S34</f>
        <v>14905</v>
      </c>
      <c r="T76" s="66">
        <f t="shared" si="234"/>
        <v>11897</v>
      </c>
      <c r="U76" s="66">
        <f t="shared" si="234"/>
        <v>6535</v>
      </c>
      <c r="V76" s="66">
        <f t="shared" si="234"/>
        <v>1535</v>
      </c>
      <c r="W76" s="66">
        <f t="shared" si="234"/>
        <v>7805</v>
      </c>
      <c r="X76" s="66">
        <f t="shared" si="234"/>
        <v>7615</v>
      </c>
      <c r="Y76" s="66">
        <f t="shared" si="234"/>
        <v>7615</v>
      </c>
      <c r="Z76" s="66">
        <f t="shared" si="234"/>
        <v>7615</v>
      </c>
      <c r="AA76" s="66">
        <f t="shared" si="234"/>
        <v>7615</v>
      </c>
      <c r="AB76" s="66">
        <f t="shared" si="234"/>
        <v>7615</v>
      </c>
      <c r="AC76" s="66">
        <f t="shared" si="234"/>
        <v>7615</v>
      </c>
      <c r="AD76" s="66">
        <f t="shared" si="234"/>
        <v>7615</v>
      </c>
      <c r="AE76" s="75">
        <f>SUM(S76:AD76)</f>
        <v>95982</v>
      </c>
      <c r="AF76" s="66">
        <f t="shared" ref="AF76:AQ76" si="235">AF34</f>
        <v>7615</v>
      </c>
      <c r="AG76" s="66">
        <f t="shared" si="235"/>
        <v>7615</v>
      </c>
      <c r="AH76" s="66">
        <f t="shared" si="235"/>
        <v>7615</v>
      </c>
      <c r="AI76" s="66">
        <f t="shared" si="235"/>
        <v>7615</v>
      </c>
      <c r="AJ76" s="66">
        <f t="shared" si="235"/>
        <v>7615</v>
      </c>
      <c r="AK76" s="66">
        <f t="shared" si="235"/>
        <v>7615</v>
      </c>
      <c r="AL76" s="66">
        <f t="shared" si="235"/>
        <v>7615</v>
      </c>
      <c r="AM76" s="66">
        <f t="shared" si="235"/>
        <v>7615</v>
      </c>
      <c r="AN76" s="66">
        <f t="shared" si="235"/>
        <v>7615</v>
      </c>
      <c r="AO76" s="66">
        <f t="shared" si="235"/>
        <v>7615</v>
      </c>
      <c r="AP76" s="66">
        <f t="shared" si="235"/>
        <v>7615</v>
      </c>
      <c r="AQ76" s="66">
        <f t="shared" si="235"/>
        <v>7615</v>
      </c>
      <c r="AR76" s="75">
        <f>SUM(AF76:AQ76)</f>
        <v>91380</v>
      </c>
      <c r="AS76" s="66">
        <f t="shared" ref="AS76:BD76" si="236">AS34</f>
        <v>7615</v>
      </c>
      <c r="AT76" s="66">
        <f t="shared" si="236"/>
        <v>7615</v>
      </c>
      <c r="AU76" s="66">
        <f t="shared" si="236"/>
        <v>7615</v>
      </c>
      <c r="AV76" s="66">
        <f t="shared" si="236"/>
        <v>7615</v>
      </c>
      <c r="AW76" s="66">
        <f t="shared" si="236"/>
        <v>7615</v>
      </c>
      <c r="AX76" s="66">
        <f t="shared" si="236"/>
        <v>7615</v>
      </c>
      <c r="AY76" s="66">
        <f t="shared" si="236"/>
        <v>7615</v>
      </c>
      <c r="AZ76" s="66">
        <f t="shared" si="236"/>
        <v>7615</v>
      </c>
      <c r="BA76" s="66">
        <f t="shared" si="236"/>
        <v>7615</v>
      </c>
      <c r="BB76" s="66">
        <f t="shared" si="236"/>
        <v>7615</v>
      </c>
      <c r="BC76" s="66">
        <f t="shared" si="236"/>
        <v>7615</v>
      </c>
      <c r="BD76" s="66">
        <f t="shared" si="236"/>
        <v>7615</v>
      </c>
      <c r="BE76" s="75">
        <f>SUM(AS76:BD76)</f>
        <v>91380</v>
      </c>
      <c r="BF76" s="66">
        <f t="shared" ref="BF76:BQ76" si="237">BF34</f>
        <v>7615</v>
      </c>
      <c r="BG76" s="66">
        <f t="shared" si="237"/>
        <v>7615</v>
      </c>
      <c r="BH76" s="66">
        <f t="shared" si="237"/>
        <v>7615</v>
      </c>
      <c r="BI76" s="66">
        <f t="shared" si="237"/>
        <v>7615</v>
      </c>
      <c r="BJ76" s="66">
        <f t="shared" si="237"/>
        <v>7615</v>
      </c>
      <c r="BK76" s="66">
        <f t="shared" si="237"/>
        <v>7615</v>
      </c>
      <c r="BL76" s="66">
        <f t="shared" si="237"/>
        <v>7615</v>
      </c>
      <c r="BM76" s="66">
        <f t="shared" si="237"/>
        <v>7615</v>
      </c>
      <c r="BN76" s="66">
        <f t="shared" si="237"/>
        <v>7615</v>
      </c>
      <c r="BO76" s="66">
        <f t="shared" si="237"/>
        <v>7615</v>
      </c>
      <c r="BP76" s="66">
        <f t="shared" si="237"/>
        <v>7615</v>
      </c>
      <c r="BQ76" s="66">
        <f t="shared" si="237"/>
        <v>7615</v>
      </c>
      <c r="BR76" s="75">
        <f>SUM(BF76:BQ76)</f>
        <v>91380</v>
      </c>
      <c r="BS76" s="66">
        <f t="shared" ref="BS76:CD76" si="238">BS34</f>
        <v>7615</v>
      </c>
      <c r="BT76" s="66">
        <f t="shared" si="238"/>
        <v>7615</v>
      </c>
      <c r="BU76" s="66">
        <f t="shared" si="238"/>
        <v>7615</v>
      </c>
      <c r="BV76" s="66">
        <f t="shared" si="238"/>
        <v>7615</v>
      </c>
      <c r="BW76" s="66">
        <f t="shared" si="238"/>
        <v>7615</v>
      </c>
      <c r="BX76" s="66">
        <f t="shared" si="238"/>
        <v>7615</v>
      </c>
      <c r="BY76" s="66">
        <f t="shared" si="238"/>
        <v>7615</v>
      </c>
      <c r="BZ76" s="66">
        <f t="shared" si="238"/>
        <v>7615</v>
      </c>
      <c r="CA76" s="66">
        <f t="shared" si="238"/>
        <v>7615</v>
      </c>
      <c r="CB76" s="66">
        <f t="shared" si="238"/>
        <v>7615</v>
      </c>
      <c r="CC76" s="66">
        <f t="shared" si="238"/>
        <v>7615</v>
      </c>
      <c r="CD76" s="66">
        <f t="shared" si="238"/>
        <v>7615</v>
      </c>
      <c r="CE76" s="75">
        <f>SUM(BS76:CD76)</f>
        <v>91380</v>
      </c>
      <c r="CF76" s="66">
        <f t="shared" ref="CF76:CQ76" si="239">CF34</f>
        <v>7615</v>
      </c>
      <c r="CG76" s="66">
        <f t="shared" si="239"/>
        <v>7615</v>
      </c>
      <c r="CH76" s="66">
        <f t="shared" si="239"/>
        <v>7615</v>
      </c>
      <c r="CI76" s="66">
        <f t="shared" si="239"/>
        <v>7615</v>
      </c>
      <c r="CJ76" s="66">
        <f t="shared" si="239"/>
        <v>7615</v>
      </c>
      <c r="CK76" s="66">
        <f t="shared" si="239"/>
        <v>7615</v>
      </c>
      <c r="CL76" s="66">
        <f t="shared" si="239"/>
        <v>7615</v>
      </c>
      <c r="CM76" s="66">
        <f t="shared" si="239"/>
        <v>7615</v>
      </c>
      <c r="CN76" s="66">
        <f t="shared" si="239"/>
        <v>7615</v>
      </c>
      <c r="CO76" s="66">
        <f t="shared" si="239"/>
        <v>7615</v>
      </c>
      <c r="CP76" s="66">
        <f t="shared" si="239"/>
        <v>7615</v>
      </c>
      <c r="CQ76" s="66">
        <f t="shared" si="239"/>
        <v>7615</v>
      </c>
      <c r="CR76" s="75">
        <f>SUM(CF76:CQ76)</f>
        <v>91380</v>
      </c>
      <c r="CS76" s="66">
        <f t="shared" ref="CS76:DD76" si="240">CS34</f>
        <v>7615</v>
      </c>
      <c r="CT76" s="66">
        <f t="shared" si="240"/>
        <v>7615</v>
      </c>
      <c r="CU76" s="66">
        <f t="shared" si="240"/>
        <v>7615</v>
      </c>
      <c r="CV76" s="66">
        <f t="shared" si="240"/>
        <v>7615</v>
      </c>
      <c r="CW76" s="66">
        <f t="shared" si="240"/>
        <v>7615</v>
      </c>
      <c r="CX76" s="66">
        <f t="shared" si="240"/>
        <v>7615</v>
      </c>
      <c r="CY76" s="66">
        <f t="shared" si="240"/>
        <v>7615</v>
      </c>
      <c r="CZ76" s="66">
        <f t="shared" si="240"/>
        <v>7615</v>
      </c>
      <c r="DA76" s="66">
        <f t="shared" si="240"/>
        <v>7615</v>
      </c>
      <c r="DB76" s="66">
        <f t="shared" si="240"/>
        <v>7615</v>
      </c>
      <c r="DC76" s="66">
        <f t="shared" si="240"/>
        <v>7615</v>
      </c>
      <c r="DD76" s="66">
        <f t="shared" si="240"/>
        <v>7615</v>
      </c>
      <c r="DE76" s="75">
        <f>SUM(CS76:DD76)</f>
        <v>91380</v>
      </c>
      <c r="DF76" s="66">
        <f t="shared" ref="DF76:DQ76" si="241">DF34</f>
        <v>7615</v>
      </c>
      <c r="DG76" s="66">
        <f t="shared" si="241"/>
        <v>7615</v>
      </c>
      <c r="DH76" s="66">
        <f t="shared" si="241"/>
        <v>7615</v>
      </c>
      <c r="DI76" s="66">
        <f t="shared" si="241"/>
        <v>7615</v>
      </c>
      <c r="DJ76" s="66">
        <f t="shared" si="241"/>
        <v>7615</v>
      </c>
      <c r="DK76" s="66">
        <f t="shared" si="241"/>
        <v>7615</v>
      </c>
      <c r="DL76" s="66">
        <f t="shared" si="241"/>
        <v>7615</v>
      </c>
      <c r="DM76" s="66">
        <f t="shared" si="241"/>
        <v>7615</v>
      </c>
      <c r="DN76" s="66">
        <f t="shared" si="241"/>
        <v>7615</v>
      </c>
      <c r="DO76" s="66">
        <f t="shared" si="241"/>
        <v>7615</v>
      </c>
      <c r="DP76" s="66">
        <f t="shared" si="241"/>
        <v>7615</v>
      </c>
      <c r="DQ76" s="66">
        <f t="shared" si="241"/>
        <v>7615</v>
      </c>
      <c r="DR76" s="75">
        <f>SUM(DF76:DQ76)</f>
        <v>91380</v>
      </c>
      <c r="DS76" s="66">
        <f t="shared" ref="DS76:ED76" si="242">DS34</f>
        <v>7615</v>
      </c>
      <c r="DT76" s="66">
        <f t="shared" si="242"/>
        <v>7615</v>
      </c>
      <c r="DU76" s="66">
        <f t="shared" si="242"/>
        <v>7615</v>
      </c>
      <c r="DV76" s="66">
        <f t="shared" si="242"/>
        <v>7615</v>
      </c>
      <c r="DW76" s="66">
        <f t="shared" si="242"/>
        <v>7615</v>
      </c>
      <c r="DX76" s="66">
        <f t="shared" si="242"/>
        <v>7615</v>
      </c>
      <c r="DY76" s="66">
        <f t="shared" si="242"/>
        <v>7615</v>
      </c>
      <c r="DZ76" s="66">
        <f t="shared" si="242"/>
        <v>7615</v>
      </c>
      <c r="EA76" s="66">
        <f t="shared" si="242"/>
        <v>7615</v>
      </c>
      <c r="EB76" s="66">
        <f t="shared" si="242"/>
        <v>7615</v>
      </c>
      <c r="EC76" s="66">
        <f t="shared" si="242"/>
        <v>7615</v>
      </c>
      <c r="ED76" s="66">
        <f t="shared" si="242"/>
        <v>7615</v>
      </c>
      <c r="EE76" s="76">
        <f>SUM(DS76:ED76)</f>
        <v>91380</v>
      </c>
    </row>
    <row r="77" spans="3:135" x14ac:dyDescent="0.2">
      <c r="D77" s="30" t="s">
        <v>89</v>
      </c>
      <c r="F77" s="66">
        <f t="shared" ref="F77:Q77" si="243">F41</f>
        <v>0</v>
      </c>
      <c r="G77" s="66">
        <f t="shared" si="243"/>
        <v>0</v>
      </c>
      <c r="H77" s="66">
        <f t="shared" si="243"/>
        <v>0</v>
      </c>
      <c r="I77" s="66">
        <f t="shared" si="243"/>
        <v>0</v>
      </c>
      <c r="J77" s="66">
        <f t="shared" si="243"/>
        <v>0</v>
      </c>
      <c r="K77" s="66">
        <f t="shared" si="243"/>
        <v>0</v>
      </c>
      <c r="L77" s="66">
        <f t="shared" si="243"/>
        <v>0</v>
      </c>
      <c r="M77" s="66">
        <f t="shared" si="243"/>
        <v>0</v>
      </c>
      <c r="N77" s="66">
        <f t="shared" si="243"/>
        <v>0</v>
      </c>
      <c r="O77" s="66">
        <f t="shared" si="243"/>
        <v>0</v>
      </c>
      <c r="P77" s="66">
        <f t="shared" si="243"/>
        <v>0</v>
      </c>
      <c r="Q77" s="66">
        <f t="shared" si="243"/>
        <v>0</v>
      </c>
      <c r="R77" s="75">
        <f>SUM(F77:Q77)</f>
        <v>0</v>
      </c>
      <c r="S77" s="66">
        <f t="shared" ref="S77:AD77" si="244">S41</f>
        <v>0</v>
      </c>
      <c r="T77" s="66">
        <f t="shared" si="244"/>
        <v>0</v>
      </c>
      <c r="U77" s="66">
        <f t="shared" si="244"/>
        <v>0</v>
      </c>
      <c r="V77" s="66">
        <f t="shared" si="244"/>
        <v>0</v>
      </c>
      <c r="W77" s="66">
        <f t="shared" si="244"/>
        <v>0</v>
      </c>
      <c r="X77" s="66">
        <f t="shared" si="244"/>
        <v>0</v>
      </c>
      <c r="Y77" s="66">
        <f t="shared" si="244"/>
        <v>0</v>
      </c>
      <c r="Z77" s="66">
        <f t="shared" si="244"/>
        <v>0</v>
      </c>
      <c r="AA77" s="66">
        <f t="shared" si="244"/>
        <v>0</v>
      </c>
      <c r="AB77" s="66">
        <f t="shared" si="244"/>
        <v>12000</v>
      </c>
      <c r="AC77" s="66">
        <f t="shared" si="244"/>
        <v>0</v>
      </c>
      <c r="AD77" s="66">
        <f t="shared" si="244"/>
        <v>0</v>
      </c>
      <c r="AE77" s="75">
        <f>SUM(S77:AD77)</f>
        <v>12000</v>
      </c>
      <c r="AF77" s="66">
        <f t="shared" ref="AF77:AQ77" si="245">AF41</f>
        <v>1300</v>
      </c>
      <c r="AG77" s="66">
        <f t="shared" si="245"/>
        <v>1300</v>
      </c>
      <c r="AH77" s="66">
        <f t="shared" si="245"/>
        <v>1300</v>
      </c>
      <c r="AI77" s="66">
        <f t="shared" si="245"/>
        <v>1300</v>
      </c>
      <c r="AJ77" s="66">
        <f t="shared" si="245"/>
        <v>1300</v>
      </c>
      <c r="AK77" s="66">
        <f t="shared" si="245"/>
        <v>1300</v>
      </c>
      <c r="AL77" s="66">
        <f t="shared" si="245"/>
        <v>1300</v>
      </c>
      <c r="AM77" s="66">
        <f t="shared" si="245"/>
        <v>1300</v>
      </c>
      <c r="AN77" s="66">
        <f t="shared" si="245"/>
        <v>1300</v>
      </c>
      <c r="AO77" s="66">
        <f t="shared" si="245"/>
        <v>1300</v>
      </c>
      <c r="AP77" s="66">
        <f t="shared" si="245"/>
        <v>1300</v>
      </c>
      <c r="AQ77" s="66">
        <f t="shared" si="245"/>
        <v>1300</v>
      </c>
      <c r="AR77" s="75">
        <f>SUM(AF77:AQ77)</f>
        <v>15600</v>
      </c>
      <c r="AS77" s="66">
        <f t="shared" ref="AS77:BD77" si="246">AS41</f>
        <v>1300</v>
      </c>
      <c r="AT77" s="66">
        <f t="shared" si="246"/>
        <v>1300</v>
      </c>
      <c r="AU77" s="66">
        <f t="shared" si="246"/>
        <v>1300</v>
      </c>
      <c r="AV77" s="66">
        <f t="shared" si="246"/>
        <v>1300</v>
      </c>
      <c r="AW77" s="66">
        <f t="shared" si="246"/>
        <v>1300</v>
      </c>
      <c r="AX77" s="66">
        <f t="shared" si="246"/>
        <v>1300</v>
      </c>
      <c r="AY77" s="66">
        <f t="shared" si="246"/>
        <v>1300</v>
      </c>
      <c r="AZ77" s="66">
        <f t="shared" si="246"/>
        <v>1300</v>
      </c>
      <c r="BA77" s="66">
        <f t="shared" si="246"/>
        <v>1300</v>
      </c>
      <c r="BB77" s="66">
        <f t="shared" si="246"/>
        <v>1300</v>
      </c>
      <c r="BC77" s="66">
        <f t="shared" si="246"/>
        <v>1300</v>
      </c>
      <c r="BD77" s="66">
        <f t="shared" si="246"/>
        <v>1300</v>
      </c>
      <c r="BE77" s="75">
        <f>SUM(AS77:BD77)</f>
        <v>15600</v>
      </c>
      <c r="BF77" s="66">
        <f t="shared" ref="BF77:BQ77" si="247">BF41</f>
        <v>1300</v>
      </c>
      <c r="BG77" s="66">
        <f t="shared" si="247"/>
        <v>1300</v>
      </c>
      <c r="BH77" s="66">
        <f t="shared" si="247"/>
        <v>1300</v>
      </c>
      <c r="BI77" s="66">
        <f t="shared" si="247"/>
        <v>1300</v>
      </c>
      <c r="BJ77" s="66">
        <f t="shared" si="247"/>
        <v>1300</v>
      </c>
      <c r="BK77" s="66">
        <f t="shared" si="247"/>
        <v>1300</v>
      </c>
      <c r="BL77" s="66">
        <f t="shared" si="247"/>
        <v>1300</v>
      </c>
      <c r="BM77" s="66">
        <f t="shared" si="247"/>
        <v>1300</v>
      </c>
      <c r="BN77" s="66">
        <f t="shared" si="247"/>
        <v>1300</v>
      </c>
      <c r="BO77" s="66">
        <f t="shared" si="247"/>
        <v>1300</v>
      </c>
      <c r="BP77" s="66">
        <f t="shared" si="247"/>
        <v>1300</v>
      </c>
      <c r="BQ77" s="66">
        <f t="shared" si="247"/>
        <v>1300</v>
      </c>
      <c r="BR77" s="75">
        <f>SUM(BF77:BQ77)</f>
        <v>15600</v>
      </c>
      <c r="BS77" s="66">
        <f t="shared" ref="BS77:CD77" si="248">BS41</f>
        <v>1300</v>
      </c>
      <c r="BT77" s="66">
        <f t="shared" si="248"/>
        <v>1300</v>
      </c>
      <c r="BU77" s="66">
        <f t="shared" si="248"/>
        <v>1300</v>
      </c>
      <c r="BV77" s="66">
        <f t="shared" si="248"/>
        <v>1300</v>
      </c>
      <c r="BW77" s="66">
        <f t="shared" si="248"/>
        <v>1300</v>
      </c>
      <c r="BX77" s="66">
        <f t="shared" si="248"/>
        <v>1300</v>
      </c>
      <c r="BY77" s="66">
        <f t="shared" si="248"/>
        <v>1300</v>
      </c>
      <c r="BZ77" s="66">
        <f t="shared" si="248"/>
        <v>1300</v>
      </c>
      <c r="CA77" s="66">
        <f t="shared" si="248"/>
        <v>1300</v>
      </c>
      <c r="CB77" s="66">
        <f t="shared" si="248"/>
        <v>1300</v>
      </c>
      <c r="CC77" s="66">
        <f t="shared" si="248"/>
        <v>1300</v>
      </c>
      <c r="CD77" s="66">
        <f t="shared" si="248"/>
        <v>1300</v>
      </c>
      <c r="CE77" s="75">
        <f>SUM(BS77:CD77)</f>
        <v>15600</v>
      </c>
      <c r="CF77" s="66">
        <f t="shared" ref="CF77:CQ77" si="249">CF41</f>
        <v>1300</v>
      </c>
      <c r="CG77" s="66">
        <f t="shared" si="249"/>
        <v>1300</v>
      </c>
      <c r="CH77" s="66">
        <f t="shared" si="249"/>
        <v>1300</v>
      </c>
      <c r="CI77" s="66">
        <f t="shared" si="249"/>
        <v>1300</v>
      </c>
      <c r="CJ77" s="66">
        <f t="shared" si="249"/>
        <v>1300</v>
      </c>
      <c r="CK77" s="66">
        <f t="shared" si="249"/>
        <v>1300</v>
      </c>
      <c r="CL77" s="66">
        <f t="shared" si="249"/>
        <v>1300</v>
      </c>
      <c r="CM77" s="66">
        <f t="shared" si="249"/>
        <v>1300</v>
      </c>
      <c r="CN77" s="66">
        <f t="shared" si="249"/>
        <v>1300</v>
      </c>
      <c r="CO77" s="66">
        <f t="shared" si="249"/>
        <v>1300</v>
      </c>
      <c r="CP77" s="66">
        <f t="shared" si="249"/>
        <v>1300</v>
      </c>
      <c r="CQ77" s="66">
        <f t="shared" si="249"/>
        <v>1300</v>
      </c>
      <c r="CR77" s="75">
        <f>SUM(CF77:CQ77)</f>
        <v>15600</v>
      </c>
      <c r="CS77" s="66">
        <f t="shared" ref="CS77:DD77" si="250">CS41</f>
        <v>1300</v>
      </c>
      <c r="CT77" s="66">
        <f t="shared" si="250"/>
        <v>1300</v>
      </c>
      <c r="CU77" s="66">
        <f t="shared" si="250"/>
        <v>1300</v>
      </c>
      <c r="CV77" s="66">
        <f t="shared" si="250"/>
        <v>1300</v>
      </c>
      <c r="CW77" s="66">
        <f t="shared" si="250"/>
        <v>1300</v>
      </c>
      <c r="CX77" s="66">
        <f t="shared" si="250"/>
        <v>1300</v>
      </c>
      <c r="CY77" s="66">
        <f t="shared" si="250"/>
        <v>1300</v>
      </c>
      <c r="CZ77" s="66">
        <f t="shared" si="250"/>
        <v>1300</v>
      </c>
      <c r="DA77" s="66">
        <f t="shared" si="250"/>
        <v>1300</v>
      </c>
      <c r="DB77" s="66">
        <f t="shared" si="250"/>
        <v>1300</v>
      </c>
      <c r="DC77" s="66">
        <f t="shared" si="250"/>
        <v>1300</v>
      </c>
      <c r="DD77" s="66">
        <f t="shared" si="250"/>
        <v>1300</v>
      </c>
      <c r="DE77" s="75">
        <f>SUM(CS77:DD77)</f>
        <v>15600</v>
      </c>
      <c r="DF77" s="66">
        <f t="shared" ref="DF77:DQ77" si="251">DF41</f>
        <v>1300</v>
      </c>
      <c r="DG77" s="66">
        <f t="shared" si="251"/>
        <v>1300</v>
      </c>
      <c r="DH77" s="66">
        <f t="shared" si="251"/>
        <v>1300</v>
      </c>
      <c r="DI77" s="66">
        <f t="shared" si="251"/>
        <v>1300</v>
      </c>
      <c r="DJ77" s="66">
        <f t="shared" si="251"/>
        <v>1300</v>
      </c>
      <c r="DK77" s="66">
        <f t="shared" si="251"/>
        <v>1300</v>
      </c>
      <c r="DL77" s="66">
        <f t="shared" si="251"/>
        <v>1300</v>
      </c>
      <c r="DM77" s="66">
        <f t="shared" si="251"/>
        <v>1300</v>
      </c>
      <c r="DN77" s="66">
        <f t="shared" si="251"/>
        <v>1300</v>
      </c>
      <c r="DO77" s="66">
        <f t="shared" si="251"/>
        <v>1300</v>
      </c>
      <c r="DP77" s="66">
        <f t="shared" si="251"/>
        <v>1300</v>
      </c>
      <c r="DQ77" s="66">
        <f t="shared" si="251"/>
        <v>1300</v>
      </c>
      <c r="DR77" s="75">
        <f>SUM(DF77:DQ77)</f>
        <v>15600</v>
      </c>
      <c r="DS77" s="66">
        <f t="shared" ref="DS77:ED77" si="252">DS41</f>
        <v>1300</v>
      </c>
      <c r="DT77" s="66">
        <f t="shared" si="252"/>
        <v>1300</v>
      </c>
      <c r="DU77" s="66">
        <f t="shared" si="252"/>
        <v>1300</v>
      </c>
      <c r="DV77" s="66">
        <f t="shared" si="252"/>
        <v>1300</v>
      </c>
      <c r="DW77" s="66">
        <f t="shared" si="252"/>
        <v>1300</v>
      </c>
      <c r="DX77" s="66">
        <f t="shared" si="252"/>
        <v>1300</v>
      </c>
      <c r="DY77" s="66">
        <f t="shared" si="252"/>
        <v>1300</v>
      </c>
      <c r="DZ77" s="66">
        <f t="shared" si="252"/>
        <v>1300</v>
      </c>
      <c r="EA77" s="66">
        <f t="shared" si="252"/>
        <v>1300</v>
      </c>
      <c r="EB77" s="66">
        <f t="shared" si="252"/>
        <v>1300</v>
      </c>
      <c r="EC77" s="66">
        <f t="shared" si="252"/>
        <v>1300</v>
      </c>
      <c r="ED77" s="66">
        <f t="shared" si="252"/>
        <v>1300</v>
      </c>
      <c r="EE77" s="76">
        <f>SUM(DS77:ED77)</f>
        <v>15600</v>
      </c>
    </row>
    <row r="78" spans="3:135" x14ac:dyDescent="0.2">
      <c r="D78" s="30" t="s">
        <v>111</v>
      </c>
      <c r="F78" s="66">
        <f t="shared" ref="F78:Q78" si="253">F53</f>
        <v>0</v>
      </c>
      <c r="G78" s="66">
        <f t="shared" si="253"/>
        <v>0</v>
      </c>
      <c r="H78" s="66">
        <f t="shared" si="253"/>
        <v>0</v>
      </c>
      <c r="I78" s="66">
        <f t="shared" si="253"/>
        <v>0</v>
      </c>
      <c r="J78" s="66">
        <f t="shared" si="253"/>
        <v>0</v>
      </c>
      <c r="K78" s="66">
        <f t="shared" si="253"/>
        <v>0</v>
      </c>
      <c r="L78" s="66">
        <f t="shared" si="253"/>
        <v>0</v>
      </c>
      <c r="M78" s="66">
        <f t="shared" si="253"/>
        <v>0</v>
      </c>
      <c r="N78" s="66">
        <f t="shared" si="253"/>
        <v>0</v>
      </c>
      <c r="O78" s="66">
        <f t="shared" si="253"/>
        <v>0</v>
      </c>
      <c r="P78" s="66">
        <f t="shared" si="253"/>
        <v>0</v>
      </c>
      <c r="Q78" s="66">
        <f t="shared" si="253"/>
        <v>0</v>
      </c>
      <c r="R78" s="75">
        <f>SUM(F78:Q78)</f>
        <v>0</v>
      </c>
      <c r="S78" s="66">
        <f t="shared" ref="S78:AD78" si="254">S53</f>
        <v>62</v>
      </c>
      <c r="T78" s="66">
        <f t="shared" si="254"/>
        <v>438</v>
      </c>
      <c r="U78" s="66">
        <f t="shared" si="254"/>
        <v>450</v>
      </c>
      <c r="V78" s="66">
        <f t="shared" si="254"/>
        <v>450</v>
      </c>
      <c r="W78" s="66">
        <f t="shared" si="254"/>
        <v>5800</v>
      </c>
      <c r="X78" s="66">
        <f t="shared" si="254"/>
        <v>5800</v>
      </c>
      <c r="Y78" s="66">
        <f t="shared" si="254"/>
        <v>5800</v>
      </c>
      <c r="Z78" s="66">
        <f t="shared" si="254"/>
        <v>5800</v>
      </c>
      <c r="AA78" s="66">
        <f t="shared" si="254"/>
        <v>5800</v>
      </c>
      <c r="AB78" s="66">
        <f t="shared" si="254"/>
        <v>5800</v>
      </c>
      <c r="AC78" s="66">
        <f t="shared" si="254"/>
        <v>5800</v>
      </c>
      <c r="AD78" s="66">
        <f t="shared" si="254"/>
        <v>5800</v>
      </c>
      <c r="AE78" s="75">
        <f>SUM(S78:AD78)</f>
        <v>47800</v>
      </c>
      <c r="AF78" s="66">
        <f t="shared" ref="AF78:AQ78" si="255">AF53</f>
        <v>5800</v>
      </c>
      <c r="AG78" s="66">
        <f t="shared" si="255"/>
        <v>5800</v>
      </c>
      <c r="AH78" s="66">
        <f t="shared" si="255"/>
        <v>5800</v>
      </c>
      <c r="AI78" s="66">
        <f t="shared" si="255"/>
        <v>5800</v>
      </c>
      <c r="AJ78" s="66">
        <f t="shared" si="255"/>
        <v>5800</v>
      </c>
      <c r="AK78" s="66">
        <f t="shared" si="255"/>
        <v>5800</v>
      </c>
      <c r="AL78" s="66">
        <f t="shared" si="255"/>
        <v>5800</v>
      </c>
      <c r="AM78" s="66">
        <f t="shared" si="255"/>
        <v>5800</v>
      </c>
      <c r="AN78" s="66">
        <f t="shared" si="255"/>
        <v>5800</v>
      </c>
      <c r="AO78" s="66">
        <f t="shared" si="255"/>
        <v>5800</v>
      </c>
      <c r="AP78" s="66">
        <f t="shared" si="255"/>
        <v>5800</v>
      </c>
      <c r="AQ78" s="66">
        <f t="shared" si="255"/>
        <v>5800</v>
      </c>
      <c r="AR78" s="75">
        <f>SUM(AF78:AQ78)</f>
        <v>69600</v>
      </c>
      <c r="AS78" s="66">
        <f t="shared" ref="AS78:BD78" si="256">AS53</f>
        <v>5800</v>
      </c>
      <c r="AT78" s="66">
        <f t="shared" si="256"/>
        <v>5800</v>
      </c>
      <c r="AU78" s="66">
        <f t="shared" si="256"/>
        <v>5800</v>
      </c>
      <c r="AV78" s="66">
        <f t="shared" si="256"/>
        <v>5800</v>
      </c>
      <c r="AW78" s="66">
        <f t="shared" si="256"/>
        <v>5800</v>
      </c>
      <c r="AX78" s="66">
        <f t="shared" si="256"/>
        <v>5800</v>
      </c>
      <c r="AY78" s="66">
        <f t="shared" si="256"/>
        <v>5800</v>
      </c>
      <c r="AZ78" s="66">
        <f t="shared" si="256"/>
        <v>5800</v>
      </c>
      <c r="BA78" s="66">
        <f t="shared" si="256"/>
        <v>5800</v>
      </c>
      <c r="BB78" s="66">
        <f t="shared" si="256"/>
        <v>5800</v>
      </c>
      <c r="BC78" s="66">
        <f t="shared" si="256"/>
        <v>5800</v>
      </c>
      <c r="BD78" s="66">
        <f t="shared" si="256"/>
        <v>5800</v>
      </c>
      <c r="BE78" s="75">
        <f>SUM(AS78:BD78)</f>
        <v>69600</v>
      </c>
      <c r="BF78" s="66">
        <f t="shared" ref="BF78:BQ78" si="257">BF53</f>
        <v>5800</v>
      </c>
      <c r="BG78" s="66">
        <f t="shared" si="257"/>
        <v>5800</v>
      </c>
      <c r="BH78" s="66">
        <f t="shared" si="257"/>
        <v>5800</v>
      </c>
      <c r="BI78" s="66">
        <f t="shared" si="257"/>
        <v>5800</v>
      </c>
      <c r="BJ78" s="66">
        <f t="shared" si="257"/>
        <v>5800</v>
      </c>
      <c r="BK78" s="66">
        <f t="shared" si="257"/>
        <v>5800</v>
      </c>
      <c r="BL78" s="66">
        <f t="shared" si="257"/>
        <v>5800</v>
      </c>
      <c r="BM78" s="66">
        <f t="shared" si="257"/>
        <v>5800</v>
      </c>
      <c r="BN78" s="66">
        <f t="shared" si="257"/>
        <v>5800</v>
      </c>
      <c r="BO78" s="66">
        <f t="shared" si="257"/>
        <v>5800</v>
      </c>
      <c r="BP78" s="66">
        <f t="shared" si="257"/>
        <v>5800</v>
      </c>
      <c r="BQ78" s="66">
        <f t="shared" si="257"/>
        <v>5800</v>
      </c>
      <c r="BR78" s="75">
        <f>SUM(BF78:BQ78)</f>
        <v>69600</v>
      </c>
      <c r="BS78" s="66">
        <f t="shared" ref="BS78:CD78" si="258">BS53</f>
        <v>5800</v>
      </c>
      <c r="BT78" s="66">
        <f t="shared" si="258"/>
        <v>5800</v>
      </c>
      <c r="BU78" s="66">
        <f t="shared" si="258"/>
        <v>5800</v>
      </c>
      <c r="BV78" s="66">
        <f t="shared" si="258"/>
        <v>5800</v>
      </c>
      <c r="BW78" s="66">
        <f t="shared" si="258"/>
        <v>5800</v>
      </c>
      <c r="BX78" s="66">
        <f t="shared" si="258"/>
        <v>5800</v>
      </c>
      <c r="BY78" s="66">
        <f t="shared" si="258"/>
        <v>5800</v>
      </c>
      <c r="BZ78" s="66">
        <f t="shared" si="258"/>
        <v>5800</v>
      </c>
      <c r="CA78" s="66">
        <f t="shared" si="258"/>
        <v>5800</v>
      </c>
      <c r="CB78" s="66">
        <f t="shared" si="258"/>
        <v>5800</v>
      </c>
      <c r="CC78" s="66">
        <f t="shared" si="258"/>
        <v>5800</v>
      </c>
      <c r="CD78" s="66">
        <f t="shared" si="258"/>
        <v>5800</v>
      </c>
      <c r="CE78" s="75">
        <f>SUM(BS78:CD78)</f>
        <v>69600</v>
      </c>
      <c r="CF78" s="66">
        <f t="shared" ref="CF78:CQ78" si="259">CF53</f>
        <v>5800</v>
      </c>
      <c r="CG78" s="66">
        <f t="shared" si="259"/>
        <v>5800</v>
      </c>
      <c r="CH78" s="66">
        <f t="shared" si="259"/>
        <v>5800</v>
      </c>
      <c r="CI78" s="66">
        <f t="shared" si="259"/>
        <v>5800</v>
      </c>
      <c r="CJ78" s="66">
        <f t="shared" si="259"/>
        <v>0</v>
      </c>
      <c r="CK78" s="66">
        <f t="shared" si="259"/>
        <v>0</v>
      </c>
      <c r="CL78" s="66">
        <f t="shared" si="259"/>
        <v>0</v>
      </c>
      <c r="CM78" s="66">
        <f t="shared" si="259"/>
        <v>0</v>
      </c>
      <c r="CN78" s="66">
        <f t="shared" si="259"/>
        <v>0</v>
      </c>
      <c r="CO78" s="66">
        <f t="shared" si="259"/>
        <v>0</v>
      </c>
      <c r="CP78" s="66">
        <f t="shared" si="259"/>
        <v>0</v>
      </c>
      <c r="CQ78" s="66">
        <f t="shared" si="259"/>
        <v>0</v>
      </c>
      <c r="CR78" s="75">
        <f>SUM(CF78:CQ78)</f>
        <v>23200</v>
      </c>
      <c r="CS78" s="66">
        <f t="shared" ref="CS78:DD78" si="260">CS53</f>
        <v>0</v>
      </c>
      <c r="CT78" s="66">
        <f t="shared" si="260"/>
        <v>0</v>
      </c>
      <c r="CU78" s="66">
        <f t="shared" si="260"/>
        <v>0</v>
      </c>
      <c r="CV78" s="66">
        <f t="shared" si="260"/>
        <v>0</v>
      </c>
      <c r="CW78" s="66">
        <f t="shared" si="260"/>
        <v>0</v>
      </c>
      <c r="CX78" s="66">
        <f t="shared" si="260"/>
        <v>0</v>
      </c>
      <c r="CY78" s="66">
        <f t="shared" si="260"/>
        <v>0</v>
      </c>
      <c r="CZ78" s="66">
        <f t="shared" si="260"/>
        <v>0</v>
      </c>
      <c r="DA78" s="66">
        <f t="shared" si="260"/>
        <v>0</v>
      </c>
      <c r="DB78" s="66">
        <f t="shared" si="260"/>
        <v>0</v>
      </c>
      <c r="DC78" s="66">
        <f t="shared" si="260"/>
        <v>0</v>
      </c>
      <c r="DD78" s="66">
        <f t="shared" si="260"/>
        <v>0</v>
      </c>
      <c r="DE78" s="75">
        <f>SUM(CS78:DD78)</f>
        <v>0</v>
      </c>
      <c r="DF78" s="66">
        <f t="shared" ref="DF78:DQ78" si="261">DF53</f>
        <v>0</v>
      </c>
      <c r="DG78" s="66">
        <f t="shared" si="261"/>
        <v>0</v>
      </c>
      <c r="DH78" s="66">
        <f t="shared" si="261"/>
        <v>0</v>
      </c>
      <c r="DI78" s="66">
        <f t="shared" si="261"/>
        <v>0</v>
      </c>
      <c r="DJ78" s="66">
        <f t="shared" si="261"/>
        <v>0</v>
      </c>
      <c r="DK78" s="66">
        <f t="shared" si="261"/>
        <v>0</v>
      </c>
      <c r="DL78" s="66">
        <f t="shared" si="261"/>
        <v>0</v>
      </c>
      <c r="DM78" s="66">
        <f t="shared" si="261"/>
        <v>0</v>
      </c>
      <c r="DN78" s="66">
        <f t="shared" si="261"/>
        <v>0</v>
      </c>
      <c r="DO78" s="66">
        <f t="shared" si="261"/>
        <v>0</v>
      </c>
      <c r="DP78" s="66">
        <f t="shared" si="261"/>
        <v>0</v>
      </c>
      <c r="DQ78" s="66">
        <f t="shared" si="261"/>
        <v>0</v>
      </c>
      <c r="DR78" s="75">
        <f>SUM(DF78:DQ78)</f>
        <v>0</v>
      </c>
      <c r="DS78" s="66">
        <f t="shared" ref="DS78:ED78" si="262">DS53</f>
        <v>0</v>
      </c>
      <c r="DT78" s="66">
        <f t="shared" si="262"/>
        <v>0</v>
      </c>
      <c r="DU78" s="66">
        <f t="shared" si="262"/>
        <v>0</v>
      </c>
      <c r="DV78" s="66">
        <f t="shared" si="262"/>
        <v>0</v>
      </c>
      <c r="DW78" s="66">
        <f t="shared" si="262"/>
        <v>0</v>
      </c>
      <c r="DX78" s="66">
        <f t="shared" si="262"/>
        <v>0</v>
      </c>
      <c r="DY78" s="66">
        <f t="shared" si="262"/>
        <v>0</v>
      </c>
      <c r="DZ78" s="66">
        <f t="shared" si="262"/>
        <v>0</v>
      </c>
      <c r="EA78" s="66">
        <f t="shared" si="262"/>
        <v>0</v>
      </c>
      <c r="EB78" s="66">
        <f t="shared" si="262"/>
        <v>0</v>
      </c>
      <c r="EC78" s="66">
        <f t="shared" si="262"/>
        <v>0</v>
      </c>
      <c r="ED78" s="66">
        <f t="shared" si="262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63">(F76+F78+F79)*$C$83</f>
        <v>0</v>
      </c>
      <c r="G80" s="66">
        <f t="shared" si="263"/>
        <v>0</v>
      </c>
      <c r="H80" s="66">
        <f t="shared" si="263"/>
        <v>0</v>
      </c>
      <c r="I80" s="66">
        <f t="shared" si="263"/>
        <v>0</v>
      </c>
      <c r="J80" s="66">
        <f t="shared" si="263"/>
        <v>0</v>
      </c>
      <c r="K80" s="66">
        <f t="shared" si="263"/>
        <v>0</v>
      </c>
      <c r="L80" s="66">
        <f t="shared" si="263"/>
        <v>0</v>
      </c>
      <c r="M80" s="66">
        <f t="shared" si="263"/>
        <v>0</v>
      </c>
      <c r="N80" s="66">
        <f t="shared" si="263"/>
        <v>0</v>
      </c>
      <c r="O80" s="66">
        <f t="shared" si="263"/>
        <v>0</v>
      </c>
      <c r="P80" s="66">
        <f t="shared" si="263"/>
        <v>160</v>
      </c>
      <c r="Q80" s="66">
        <f t="shared" si="263"/>
        <v>1145</v>
      </c>
      <c r="R80" s="75">
        <f>SUM(F80:Q80)</f>
        <v>1305</v>
      </c>
      <c r="S80" s="66">
        <f t="shared" ref="S80:AD80" si="264">(S76+S78+S79)*$C$83</f>
        <v>2993.4</v>
      </c>
      <c r="T80" s="66">
        <f t="shared" si="264"/>
        <v>2467</v>
      </c>
      <c r="U80" s="66">
        <f t="shared" si="264"/>
        <v>1397</v>
      </c>
      <c r="V80" s="66">
        <f t="shared" si="264"/>
        <v>397</v>
      </c>
      <c r="W80" s="66">
        <f t="shared" si="264"/>
        <v>2721</v>
      </c>
      <c r="X80" s="66">
        <f t="shared" si="264"/>
        <v>2683</v>
      </c>
      <c r="Y80" s="66">
        <f t="shared" si="264"/>
        <v>2683</v>
      </c>
      <c r="Z80" s="66">
        <f t="shared" si="264"/>
        <v>2683</v>
      </c>
      <c r="AA80" s="66">
        <f t="shared" si="264"/>
        <v>2683</v>
      </c>
      <c r="AB80" s="66">
        <f t="shared" si="264"/>
        <v>2683</v>
      </c>
      <c r="AC80" s="66">
        <f t="shared" si="264"/>
        <v>2683</v>
      </c>
      <c r="AD80" s="66">
        <f t="shared" si="264"/>
        <v>2683</v>
      </c>
      <c r="AE80" s="75">
        <f>SUM(S80:AD80)</f>
        <v>28756.400000000001</v>
      </c>
      <c r="AF80" s="66">
        <f t="shared" ref="AF80:AQ80" si="265">(AF76+AF78+AF79)*$C$83</f>
        <v>2683</v>
      </c>
      <c r="AG80" s="66">
        <f t="shared" si="265"/>
        <v>2683</v>
      </c>
      <c r="AH80" s="66">
        <f t="shared" si="265"/>
        <v>2683</v>
      </c>
      <c r="AI80" s="66">
        <f t="shared" si="265"/>
        <v>2683</v>
      </c>
      <c r="AJ80" s="66">
        <f t="shared" si="265"/>
        <v>2683</v>
      </c>
      <c r="AK80" s="66">
        <f t="shared" si="265"/>
        <v>2683</v>
      </c>
      <c r="AL80" s="66">
        <f t="shared" si="265"/>
        <v>2683</v>
      </c>
      <c r="AM80" s="66">
        <f t="shared" si="265"/>
        <v>2683</v>
      </c>
      <c r="AN80" s="66">
        <f t="shared" si="265"/>
        <v>2683</v>
      </c>
      <c r="AO80" s="66">
        <f t="shared" si="265"/>
        <v>2683</v>
      </c>
      <c r="AP80" s="66">
        <f t="shared" si="265"/>
        <v>2683</v>
      </c>
      <c r="AQ80" s="66">
        <f t="shared" si="265"/>
        <v>2683</v>
      </c>
      <c r="AR80" s="75">
        <f>SUM(AF80:AQ80)</f>
        <v>32196</v>
      </c>
      <c r="AS80" s="66">
        <f t="shared" ref="AS80:BD80" si="266">(AS76+AS78+AS79)*$C$83</f>
        <v>2683</v>
      </c>
      <c r="AT80" s="66">
        <f t="shared" si="266"/>
        <v>2683</v>
      </c>
      <c r="AU80" s="66">
        <f t="shared" si="266"/>
        <v>2683</v>
      </c>
      <c r="AV80" s="66">
        <f t="shared" si="266"/>
        <v>2683</v>
      </c>
      <c r="AW80" s="66">
        <f t="shared" si="266"/>
        <v>2683</v>
      </c>
      <c r="AX80" s="66">
        <f t="shared" si="266"/>
        <v>2683</v>
      </c>
      <c r="AY80" s="66">
        <f t="shared" si="266"/>
        <v>2683</v>
      </c>
      <c r="AZ80" s="66">
        <f t="shared" si="266"/>
        <v>2683</v>
      </c>
      <c r="BA80" s="66">
        <f t="shared" si="266"/>
        <v>2683</v>
      </c>
      <c r="BB80" s="66">
        <f t="shared" si="266"/>
        <v>2683</v>
      </c>
      <c r="BC80" s="66">
        <f t="shared" si="266"/>
        <v>2683</v>
      </c>
      <c r="BD80" s="66">
        <f t="shared" si="266"/>
        <v>2683</v>
      </c>
      <c r="BE80" s="75">
        <f>SUM(AS80:BD80)</f>
        <v>32196</v>
      </c>
      <c r="BF80" s="66">
        <f t="shared" ref="BF80:BQ80" si="267">(BF76+BF78+BF79)*$C$83</f>
        <v>2683</v>
      </c>
      <c r="BG80" s="66">
        <f t="shared" si="267"/>
        <v>2683</v>
      </c>
      <c r="BH80" s="66">
        <f t="shared" si="267"/>
        <v>2683</v>
      </c>
      <c r="BI80" s="66">
        <f t="shared" si="267"/>
        <v>2683</v>
      </c>
      <c r="BJ80" s="66">
        <f t="shared" si="267"/>
        <v>2683</v>
      </c>
      <c r="BK80" s="66">
        <f t="shared" si="267"/>
        <v>2683</v>
      </c>
      <c r="BL80" s="66">
        <f t="shared" si="267"/>
        <v>2683</v>
      </c>
      <c r="BM80" s="66">
        <f t="shared" si="267"/>
        <v>2683</v>
      </c>
      <c r="BN80" s="66">
        <f t="shared" si="267"/>
        <v>2683</v>
      </c>
      <c r="BO80" s="66">
        <f t="shared" si="267"/>
        <v>2683</v>
      </c>
      <c r="BP80" s="66">
        <f t="shared" si="267"/>
        <v>2683</v>
      </c>
      <c r="BQ80" s="66">
        <f t="shared" si="267"/>
        <v>2683</v>
      </c>
      <c r="BR80" s="75">
        <f>SUM(BF80:BQ80)</f>
        <v>32196</v>
      </c>
      <c r="BS80" s="66">
        <f t="shared" ref="BS80:CD80" si="268">(BS76+BS78+BS79)*$C$83</f>
        <v>2683</v>
      </c>
      <c r="BT80" s="66">
        <f t="shared" si="268"/>
        <v>2683</v>
      </c>
      <c r="BU80" s="66">
        <f t="shared" si="268"/>
        <v>2683</v>
      </c>
      <c r="BV80" s="66">
        <f t="shared" si="268"/>
        <v>2683</v>
      </c>
      <c r="BW80" s="66">
        <f t="shared" si="268"/>
        <v>2683</v>
      </c>
      <c r="BX80" s="66">
        <f t="shared" si="268"/>
        <v>2683</v>
      </c>
      <c r="BY80" s="66">
        <f t="shared" si="268"/>
        <v>2683</v>
      </c>
      <c r="BZ80" s="66">
        <f t="shared" si="268"/>
        <v>2683</v>
      </c>
      <c r="CA80" s="66">
        <f t="shared" si="268"/>
        <v>2683</v>
      </c>
      <c r="CB80" s="66">
        <f t="shared" si="268"/>
        <v>2683</v>
      </c>
      <c r="CC80" s="66">
        <f t="shared" si="268"/>
        <v>2683</v>
      </c>
      <c r="CD80" s="66">
        <f t="shared" si="268"/>
        <v>2683</v>
      </c>
      <c r="CE80" s="75">
        <f>SUM(BS80:CD80)</f>
        <v>32196</v>
      </c>
      <c r="CF80" s="66">
        <f t="shared" ref="CF80:CQ80" si="269">(CF76+CF78+CF79)*$C$83</f>
        <v>2683</v>
      </c>
      <c r="CG80" s="66">
        <f t="shared" si="269"/>
        <v>2683</v>
      </c>
      <c r="CH80" s="66">
        <f t="shared" si="269"/>
        <v>2683</v>
      </c>
      <c r="CI80" s="66">
        <f t="shared" si="269"/>
        <v>2683</v>
      </c>
      <c r="CJ80" s="66">
        <f t="shared" si="269"/>
        <v>1523</v>
      </c>
      <c r="CK80" s="66">
        <f t="shared" si="269"/>
        <v>1523</v>
      </c>
      <c r="CL80" s="66">
        <f t="shared" si="269"/>
        <v>1523</v>
      </c>
      <c r="CM80" s="66">
        <f t="shared" si="269"/>
        <v>1523</v>
      </c>
      <c r="CN80" s="66">
        <f t="shared" si="269"/>
        <v>1523</v>
      </c>
      <c r="CO80" s="66">
        <f t="shared" si="269"/>
        <v>1523</v>
      </c>
      <c r="CP80" s="66">
        <f t="shared" si="269"/>
        <v>1523</v>
      </c>
      <c r="CQ80" s="66">
        <f t="shared" si="269"/>
        <v>1523</v>
      </c>
      <c r="CR80" s="75">
        <f>SUM(CF80:CQ80)</f>
        <v>22916</v>
      </c>
      <c r="CS80" s="66">
        <f t="shared" ref="CS80:DD80" si="270">(CS76+CS78+CS79)*$C$83</f>
        <v>1523</v>
      </c>
      <c r="CT80" s="66">
        <f t="shared" si="270"/>
        <v>1523</v>
      </c>
      <c r="CU80" s="66">
        <f t="shared" si="270"/>
        <v>1523</v>
      </c>
      <c r="CV80" s="66">
        <f t="shared" si="270"/>
        <v>1523</v>
      </c>
      <c r="CW80" s="66">
        <f t="shared" si="270"/>
        <v>1523</v>
      </c>
      <c r="CX80" s="66">
        <f t="shared" si="270"/>
        <v>1523</v>
      </c>
      <c r="CY80" s="66">
        <f t="shared" si="270"/>
        <v>1523</v>
      </c>
      <c r="CZ80" s="66">
        <f t="shared" si="270"/>
        <v>1523</v>
      </c>
      <c r="DA80" s="66">
        <f t="shared" si="270"/>
        <v>1523</v>
      </c>
      <c r="DB80" s="66">
        <f t="shared" si="270"/>
        <v>1523</v>
      </c>
      <c r="DC80" s="66">
        <f t="shared" si="270"/>
        <v>1523</v>
      </c>
      <c r="DD80" s="66">
        <f t="shared" si="270"/>
        <v>1523</v>
      </c>
      <c r="DE80" s="75">
        <f>SUM(CS80:DD80)</f>
        <v>18276</v>
      </c>
      <c r="DF80" s="66">
        <f t="shared" ref="DF80:DQ80" si="271">(DF76+DF78+DF79)*$C$83</f>
        <v>1523</v>
      </c>
      <c r="DG80" s="66">
        <f t="shared" si="271"/>
        <v>1523</v>
      </c>
      <c r="DH80" s="66">
        <f t="shared" si="271"/>
        <v>1523</v>
      </c>
      <c r="DI80" s="66">
        <f t="shared" si="271"/>
        <v>1523</v>
      </c>
      <c r="DJ80" s="66">
        <f t="shared" si="271"/>
        <v>1523</v>
      </c>
      <c r="DK80" s="66">
        <f t="shared" si="271"/>
        <v>1523</v>
      </c>
      <c r="DL80" s="66">
        <f t="shared" si="271"/>
        <v>1523</v>
      </c>
      <c r="DM80" s="66">
        <f t="shared" si="271"/>
        <v>1523</v>
      </c>
      <c r="DN80" s="66">
        <f t="shared" si="271"/>
        <v>1523</v>
      </c>
      <c r="DO80" s="66">
        <f t="shared" si="271"/>
        <v>1523</v>
      </c>
      <c r="DP80" s="66">
        <f t="shared" si="271"/>
        <v>1523</v>
      </c>
      <c r="DQ80" s="66">
        <f t="shared" si="271"/>
        <v>1523</v>
      </c>
      <c r="DR80" s="75">
        <f>SUM(DF80:DQ80)</f>
        <v>18276</v>
      </c>
      <c r="DS80" s="66">
        <f t="shared" ref="DS80:ED80" si="272">(DS76+DS78+DS79)*$C$83</f>
        <v>1523</v>
      </c>
      <c r="DT80" s="66">
        <f t="shared" si="272"/>
        <v>1523</v>
      </c>
      <c r="DU80" s="66">
        <f t="shared" si="272"/>
        <v>1523</v>
      </c>
      <c r="DV80" s="66">
        <f t="shared" si="272"/>
        <v>1523</v>
      </c>
      <c r="DW80" s="66">
        <f t="shared" si="272"/>
        <v>1523</v>
      </c>
      <c r="DX80" s="66">
        <f t="shared" si="272"/>
        <v>1523</v>
      </c>
      <c r="DY80" s="66">
        <f t="shared" si="272"/>
        <v>1523</v>
      </c>
      <c r="DZ80" s="66">
        <f t="shared" si="272"/>
        <v>1523</v>
      </c>
      <c r="EA80" s="66">
        <f t="shared" si="272"/>
        <v>1523</v>
      </c>
      <c r="EB80" s="66">
        <f t="shared" si="272"/>
        <v>1523</v>
      </c>
      <c r="EC80" s="66">
        <f t="shared" si="272"/>
        <v>1523</v>
      </c>
      <c r="ED80" s="66">
        <f t="shared" si="272"/>
        <v>1523</v>
      </c>
      <c r="EE80" s="76">
        <f>SUM(DS80:ED80)</f>
        <v>18276</v>
      </c>
    </row>
    <row r="81" spans="3:145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5" x14ac:dyDescent="0.2">
      <c r="D82" s="31" t="s">
        <v>114</v>
      </c>
      <c r="E82" s="69"/>
      <c r="F82" s="66">
        <f t="shared" ref="F82:Q82" si="273">F72-F80</f>
        <v>0</v>
      </c>
      <c r="G82" s="66">
        <f t="shared" si="273"/>
        <v>0</v>
      </c>
      <c r="H82" s="66">
        <f t="shared" si="273"/>
        <v>0</v>
      </c>
      <c r="I82" s="66">
        <f t="shared" si="273"/>
        <v>0</v>
      </c>
      <c r="J82" s="66">
        <f t="shared" si="273"/>
        <v>0</v>
      </c>
      <c r="K82" s="66">
        <f t="shared" si="273"/>
        <v>0</v>
      </c>
      <c r="L82" s="66">
        <f t="shared" si="273"/>
        <v>0</v>
      </c>
      <c r="M82" s="66">
        <f t="shared" si="273"/>
        <v>0</v>
      </c>
      <c r="N82" s="66">
        <f t="shared" si="273"/>
        <v>0</v>
      </c>
      <c r="O82" s="66">
        <f t="shared" si="273"/>
        <v>0</v>
      </c>
      <c r="P82" s="66">
        <f t="shared" si="273"/>
        <v>-160</v>
      </c>
      <c r="Q82" s="66">
        <f t="shared" si="273"/>
        <v>-1145</v>
      </c>
      <c r="R82" s="75">
        <f>SUM(F82:Q82)</f>
        <v>-1305</v>
      </c>
      <c r="S82" s="66">
        <f t="shared" ref="S82:AD82" si="274">S72-S80</f>
        <v>-2993.4</v>
      </c>
      <c r="T82" s="66">
        <f t="shared" si="274"/>
        <v>-2467</v>
      </c>
      <c r="U82" s="66">
        <f t="shared" si="274"/>
        <v>-1397</v>
      </c>
      <c r="V82" s="66">
        <f t="shared" si="274"/>
        <v>-397</v>
      </c>
      <c r="W82" s="66">
        <f t="shared" si="274"/>
        <v>-2211</v>
      </c>
      <c r="X82" s="66">
        <f t="shared" si="274"/>
        <v>-1663</v>
      </c>
      <c r="Y82" s="66">
        <f t="shared" si="274"/>
        <v>-1153</v>
      </c>
      <c r="Z82" s="66">
        <f t="shared" si="274"/>
        <v>-643</v>
      </c>
      <c r="AA82" s="66">
        <f t="shared" si="274"/>
        <v>-133</v>
      </c>
      <c r="AB82" s="66">
        <f t="shared" si="274"/>
        <v>377</v>
      </c>
      <c r="AC82" s="66">
        <f t="shared" si="274"/>
        <v>887</v>
      </c>
      <c r="AD82" s="66">
        <f t="shared" si="274"/>
        <v>1397</v>
      </c>
      <c r="AE82" s="75">
        <f>SUM(S82:AD82)</f>
        <v>-10396.4</v>
      </c>
      <c r="AF82" s="66">
        <f t="shared" ref="AF82:AQ82" si="275">AF72-AF80</f>
        <v>1907</v>
      </c>
      <c r="AG82" s="66">
        <f t="shared" si="275"/>
        <v>2417</v>
      </c>
      <c r="AH82" s="66">
        <f t="shared" si="275"/>
        <v>2927</v>
      </c>
      <c r="AI82" s="66">
        <f t="shared" si="275"/>
        <v>3437</v>
      </c>
      <c r="AJ82" s="66">
        <f t="shared" si="275"/>
        <v>3797</v>
      </c>
      <c r="AK82" s="66">
        <f t="shared" si="275"/>
        <v>4157</v>
      </c>
      <c r="AL82" s="66">
        <f t="shared" si="275"/>
        <v>4157</v>
      </c>
      <c r="AM82" s="66">
        <f t="shared" si="275"/>
        <v>4157</v>
      </c>
      <c r="AN82" s="66">
        <f t="shared" si="275"/>
        <v>4157</v>
      </c>
      <c r="AO82" s="66">
        <f t="shared" si="275"/>
        <v>4157</v>
      </c>
      <c r="AP82" s="66">
        <f t="shared" si="275"/>
        <v>4157</v>
      </c>
      <c r="AQ82" s="66">
        <f t="shared" si="275"/>
        <v>4157</v>
      </c>
      <c r="AR82" s="75">
        <f>SUM(AF82:AQ82)</f>
        <v>43584</v>
      </c>
      <c r="AS82" s="66">
        <f t="shared" ref="AS82:BD82" si="276">AS72-AS80</f>
        <v>4157</v>
      </c>
      <c r="AT82" s="66">
        <f t="shared" si="276"/>
        <v>4157</v>
      </c>
      <c r="AU82" s="66">
        <f t="shared" si="276"/>
        <v>4157</v>
      </c>
      <c r="AV82" s="66">
        <f t="shared" si="276"/>
        <v>4157</v>
      </c>
      <c r="AW82" s="66">
        <f t="shared" si="276"/>
        <v>4157</v>
      </c>
      <c r="AX82" s="66">
        <f t="shared" si="276"/>
        <v>4157</v>
      </c>
      <c r="AY82" s="66">
        <f t="shared" si="276"/>
        <v>4157</v>
      </c>
      <c r="AZ82" s="66">
        <f t="shared" si="276"/>
        <v>4157</v>
      </c>
      <c r="BA82" s="66">
        <f t="shared" si="276"/>
        <v>4157</v>
      </c>
      <c r="BB82" s="66">
        <f t="shared" si="276"/>
        <v>4157</v>
      </c>
      <c r="BC82" s="66">
        <f t="shared" si="276"/>
        <v>4157</v>
      </c>
      <c r="BD82" s="66">
        <f t="shared" si="276"/>
        <v>4157</v>
      </c>
      <c r="BE82" s="75">
        <f>SUM(AS82:BD82)</f>
        <v>49884</v>
      </c>
      <c r="BF82" s="66">
        <f t="shared" ref="BF82:BQ82" si="277">BF72-BF80</f>
        <v>4157</v>
      </c>
      <c r="BG82" s="66">
        <f t="shared" si="277"/>
        <v>4157</v>
      </c>
      <c r="BH82" s="66">
        <f t="shared" si="277"/>
        <v>4157</v>
      </c>
      <c r="BI82" s="66">
        <f t="shared" si="277"/>
        <v>4157</v>
      </c>
      <c r="BJ82" s="66">
        <f t="shared" si="277"/>
        <v>4157</v>
      </c>
      <c r="BK82" s="66">
        <f t="shared" si="277"/>
        <v>4157</v>
      </c>
      <c r="BL82" s="66">
        <f t="shared" si="277"/>
        <v>4157</v>
      </c>
      <c r="BM82" s="66">
        <f t="shared" si="277"/>
        <v>4157</v>
      </c>
      <c r="BN82" s="66">
        <f t="shared" si="277"/>
        <v>4157</v>
      </c>
      <c r="BO82" s="66">
        <f t="shared" si="277"/>
        <v>4157</v>
      </c>
      <c r="BP82" s="66">
        <f t="shared" si="277"/>
        <v>4157</v>
      </c>
      <c r="BQ82" s="66">
        <f t="shared" si="277"/>
        <v>4157</v>
      </c>
      <c r="BR82" s="75">
        <f>SUM(BF82:BQ82)</f>
        <v>49884</v>
      </c>
      <c r="BS82" s="66">
        <f t="shared" ref="BS82:CD82" si="278">BS72-BS80</f>
        <v>4157</v>
      </c>
      <c r="BT82" s="66">
        <f t="shared" si="278"/>
        <v>4157</v>
      </c>
      <c r="BU82" s="66">
        <f t="shared" si="278"/>
        <v>4157</v>
      </c>
      <c r="BV82" s="66">
        <f t="shared" si="278"/>
        <v>4157</v>
      </c>
      <c r="BW82" s="66">
        <f t="shared" si="278"/>
        <v>4157</v>
      </c>
      <c r="BX82" s="66">
        <f t="shared" si="278"/>
        <v>4157</v>
      </c>
      <c r="BY82" s="66">
        <f t="shared" si="278"/>
        <v>4157</v>
      </c>
      <c r="BZ82" s="66">
        <f t="shared" si="278"/>
        <v>4157</v>
      </c>
      <c r="CA82" s="66">
        <f t="shared" si="278"/>
        <v>4157</v>
      </c>
      <c r="CB82" s="66">
        <f t="shared" si="278"/>
        <v>4157</v>
      </c>
      <c r="CC82" s="66">
        <f t="shared" si="278"/>
        <v>4157</v>
      </c>
      <c r="CD82" s="66">
        <f t="shared" si="278"/>
        <v>4157</v>
      </c>
      <c r="CE82" s="75">
        <f>SUM(BS82:CD82)</f>
        <v>49884</v>
      </c>
      <c r="CF82" s="66">
        <f t="shared" ref="CF82:CQ82" si="279">CF72-CF80</f>
        <v>4157</v>
      </c>
      <c r="CG82" s="66">
        <f t="shared" si="279"/>
        <v>4157</v>
      </c>
      <c r="CH82" s="66">
        <f t="shared" si="279"/>
        <v>4157</v>
      </c>
      <c r="CI82" s="66">
        <f t="shared" si="279"/>
        <v>4157</v>
      </c>
      <c r="CJ82" s="66">
        <f t="shared" si="279"/>
        <v>5317</v>
      </c>
      <c r="CK82" s="66">
        <f t="shared" si="279"/>
        <v>5317</v>
      </c>
      <c r="CL82" s="66">
        <f t="shared" si="279"/>
        <v>5317</v>
      </c>
      <c r="CM82" s="66">
        <f t="shared" si="279"/>
        <v>5317</v>
      </c>
      <c r="CN82" s="66">
        <f t="shared" si="279"/>
        <v>5317</v>
      </c>
      <c r="CO82" s="66">
        <f t="shared" si="279"/>
        <v>5317</v>
      </c>
      <c r="CP82" s="66">
        <f t="shared" si="279"/>
        <v>5317</v>
      </c>
      <c r="CQ82" s="66">
        <f t="shared" si="279"/>
        <v>5317</v>
      </c>
      <c r="CR82" s="75">
        <f>SUM(CF82:CQ82)</f>
        <v>59164</v>
      </c>
      <c r="CS82" s="66">
        <f t="shared" ref="CS82:DD82" si="280">CS72-CS80</f>
        <v>5317</v>
      </c>
      <c r="CT82" s="66">
        <f t="shared" si="280"/>
        <v>5317</v>
      </c>
      <c r="CU82" s="66">
        <f t="shared" si="280"/>
        <v>5317</v>
      </c>
      <c r="CV82" s="66">
        <f t="shared" si="280"/>
        <v>5317</v>
      </c>
      <c r="CW82" s="66">
        <f t="shared" si="280"/>
        <v>5317</v>
      </c>
      <c r="CX82" s="66">
        <f t="shared" si="280"/>
        <v>5317</v>
      </c>
      <c r="CY82" s="66">
        <f t="shared" si="280"/>
        <v>5317</v>
      </c>
      <c r="CZ82" s="66">
        <f t="shared" si="280"/>
        <v>5317</v>
      </c>
      <c r="DA82" s="66">
        <f t="shared" si="280"/>
        <v>5317</v>
      </c>
      <c r="DB82" s="66">
        <f t="shared" si="280"/>
        <v>5317</v>
      </c>
      <c r="DC82" s="66">
        <f t="shared" si="280"/>
        <v>5317</v>
      </c>
      <c r="DD82" s="66">
        <f t="shared" si="280"/>
        <v>5317</v>
      </c>
      <c r="DE82" s="75">
        <f>SUM(CS82:DD82)</f>
        <v>63804</v>
      </c>
      <c r="DF82" s="66">
        <f t="shared" ref="DF82:DQ82" si="281">DF72-DF80</f>
        <v>5317</v>
      </c>
      <c r="DG82" s="66">
        <f t="shared" si="281"/>
        <v>5317</v>
      </c>
      <c r="DH82" s="66">
        <f t="shared" si="281"/>
        <v>5317</v>
      </c>
      <c r="DI82" s="66">
        <f t="shared" si="281"/>
        <v>5317</v>
      </c>
      <c r="DJ82" s="66">
        <f t="shared" si="281"/>
        <v>5317</v>
      </c>
      <c r="DK82" s="66">
        <f t="shared" si="281"/>
        <v>5317</v>
      </c>
      <c r="DL82" s="66">
        <f t="shared" si="281"/>
        <v>5317</v>
      </c>
      <c r="DM82" s="66">
        <f t="shared" si="281"/>
        <v>5317</v>
      </c>
      <c r="DN82" s="66">
        <f t="shared" si="281"/>
        <v>5317</v>
      </c>
      <c r="DO82" s="66">
        <f t="shared" si="281"/>
        <v>5317</v>
      </c>
      <c r="DP82" s="66">
        <f t="shared" si="281"/>
        <v>5317</v>
      </c>
      <c r="DQ82" s="66">
        <f t="shared" si="281"/>
        <v>5317</v>
      </c>
      <c r="DR82" s="75">
        <f>SUM(DF82:DQ82)</f>
        <v>63804</v>
      </c>
      <c r="DS82" s="66">
        <f t="shared" ref="DS82:ED82" si="282">DS72-DS80</f>
        <v>5317</v>
      </c>
      <c r="DT82" s="66">
        <f t="shared" si="282"/>
        <v>5317</v>
      </c>
      <c r="DU82" s="66">
        <f t="shared" si="282"/>
        <v>5317</v>
      </c>
      <c r="DV82" s="66">
        <f t="shared" si="282"/>
        <v>5317</v>
      </c>
      <c r="DW82" s="66">
        <f t="shared" si="282"/>
        <v>5317</v>
      </c>
      <c r="DX82" s="66">
        <f t="shared" si="282"/>
        <v>5317</v>
      </c>
      <c r="DY82" s="66">
        <f t="shared" si="282"/>
        <v>5317</v>
      </c>
      <c r="DZ82" s="66">
        <f t="shared" si="282"/>
        <v>5317</v>
      </c>
      <c r="EA82" s="66">
        <f t="shared" si="282"/>
        <v>5317</v>
      </c>
      <c r="EB82" s="66">
        <f t="shared" si="282"/>
        <v>5317</v>
      </c>
      <c r="EC82" s="66">
        <f t="shared" si="282"/>
        <v>5317</v>
      </c>
      <c r="ED82" s="66">
        <f t="shared" si="282"/>
        <v>5317</v>
      </c>
      <c r="EE82" s="76">
        <f>SUM(DS82:ED82)</f>
        <v>63804</v>
      </c>
    </row>
    <row r="83" spans="3:145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5" x14ac:dyDescent="0.2">
      <c r="D84" s="10" t="s">
        <v>115</v>
      </c>
      <c r="E84" s="69"/>
      <c r="F84" s="66">
        <f t="shared" ref="F84:Q84" si="283">SUM(F76:F82)</f>
        <v>0</v>
      </c>
      <c r="G84" s="66">
        <f t="shared" si="283"/>
        <v>0</v>
      </c>
      <c r="H84" s="66">
        <f t="shared" si="283"/>
        <v>0</v>
      </c>
      <c r="I84" s="66">
        <f t="shared" si="283"/>
        <v>0</v>
      </c>
      <c r="J84" s="66">
        <f t="shared" si="283"/>
        <v>0</v>
      </c>
      <c r="K84" s="66">
        <f t="shared" si="283"/>
        <v>0</v>
      </c>
      <c r="L84" s="66">
        <f t="shared" si="283"/>
        <v>0</v>
      </c>
      <c r="M84" s="66">
        <f t="shared" si="283"/>
        <v>0</v>
      </c>
      <c r="N84" s="66">
        <f t="shared" si="283"/>
        <v>0</v>
      </c>
      <c r="O84" s="66">
        <f t="shared" si="283"/>
        <v>0</v>
      </c>
      <c r="P84" s="66">
        <f t="shared" si="283"/>
        <v>800</v>
      </c>
      <c r="Q84" s="66">
        <f t="shared" si="283"/>
        <v>5725</v>
      </c>
      <c r="R84" s="75">
        <f>SUM(F84:Q84)</f>
        <v>6525</v>
      </c>
      <c r="S84" s="66">
        <f t="shared" ref="S84:AD84" si="284">SUM(S76:S82)</f>
        <v>14967.000000000002</v>
      </c>
      <c r="T84" s="66">
        <f t="shared" si="284"/>
        <v>12335</v>
      </c>
      <c r="U84" s="66">
        <f t="shared" si="284"/>
        <v>6985</v>
      </c>
      <c r="V84" s="66">
        <f t="shared" si="284"/>
        <v>1985</v>
      </c>
      <c r="W84" s="66">
        <f t="shared" si="284"/>
        <v>14115</v>
      </c>
      <c r="X84" s="66">
        <f t="shared" si="284"/>
        <v>14435</v>
      </c>
      <c r="Y84" s="66">
        <f t="shared" si="284"/>
        <v>14945</v>
      </c>
      <c r="Z84" s="66">
        <f t="shared" si="284"/>
        <v>15455</v>
      </c>
      <c r="AA84" s="66">
        <f t="shared" si="284"/>
        <v>15965</v>
      </c>
      <c r="AB84" s="66">
        <f t="shared" si="284"/>
        <v>28475</v>
      </c>
      <c r="AC84" s="66">
        <f t="shared" si="284"/>
        <v>16985</v>
      </c>
      <c r="AD84" s="66">
        <f t="shared" si="284"/>
        <v>17495</v>
      </c>
      <c r="AE84" s="75">
        <f>SUM(S84:AD84)</f>
        <v>174142</v>
      </c>
      <c r="AF84" s="66">
        <f t="shared" ref="AF84:AQ84" si="285">SUM(AF76:AF82)</f>
        <v>19305</v>
      </c>
      <c r="AG84" s="66">
        <f t="shared" si="285"/>
        <v>19815</v>
      </c>
      <c r="AH84" s="66">
        <f t="shared" si="285"/>
        <v>20325</v>
      </c>
      <c r="AI84" s="66">
        <f t="shared" si="285"/>
        <v>20835</v>
      </c>
      <c r="AJ84" s="66">
        <f t="shared" si="285"/>
        <v>21195</v>
      </c>
      <c r="AK84" s="66">
        <f t="shared" si="285"/>
        <v>21555</v>
      </c>
      <c r="AL84" s="66">
        <f t="shared" si="285"/>
        <v>21555</v>
      </c>
      <c r="AM84" s="66">
        <f t="shared" si="285"/>
        <v>21555</v>
      </c>
      <c r="AN84" s="66">
        <f t="shared" si="285"/>
        <v>21555</v>
      </c>
      <c r="AO84" s="66">
        <f t="shared" si="285"/>
        <v>21555</v>
      </c>
      <c r="AP84" s="66">
        <f t="shared" si="285"/>
        <v>21555</v>
      </c>
      <c r="AQ84" s="66">
        <f t="shared" si="285"/>
        <v>21555</v>
      </c>
      <c r="AR84" s="75">
        <f>SUM(AF84:AQ84)</f>
        <v>252360</v>
      </c>
      <c r="AS84" s="66">
        <f t="shared" ref="AS84:BD84" si="286">SUM(AS76:AS82)</f>
        <v>21555</v>
      </c>
      <c r="AT84" s="66">
        <f t="shared" si="286"/>
        <v>21555</v>
      </c>
      <c r="AU84" s="66">
        <f t="shared" si="286"/>
        <v>21555</v>
      </c>
      <c r="AV84" s="66">
        <f t="shared" si="286"/>
        <v>21555</v>
      </c>
      <c r="AW84" s="66">
        <f t="shared" si="286"/>
        <v>21555</v>
      </c>
      <c r="AX84" s="66">
        <f t="shared" si="286"/>
        <v>21555</v>
      </c>
      <c r="AY84" s="66">
        <f t="shared" si="286"/>
        <v>21555</v>
      </c>
      <c r="AZ84" s="66">
        <f t="shared" si="286"/>
        <v>21555</v>
      </c>
      <c r="BA84" s="66">
        <f t="shared" si="286"/>
        <v>21555</v>
      </c>
      <c r="BB84" s="66">
        <f t="shared" si="286"/>
        <v>21555</v>
      </c>
      <c r="BC84" s="66">
        <f t="shared" si="286"/>
        <v>21555</v>
      </c>
      <c r="BD84" s="66">
        <f t="shared" si="286"/>
        <v>21555</v>
      </c>
      <c r="BE84" s="75">
        <f>SUM(AS84:BD84)</f>
        <v>258660</v>
      </c>
      <c r="BF84" s="66">
        <f t="shared" ref="BF84:BQ84" si="287">SUM(BF76:BF82)</f>
        <v>21555</v>
      </c>
      <c r="BG84" s="66">
        <f t="shared" si="287"/>
        <v>21555</v>
      </c>
      <c r="BH84" s="66">
        <f t="shared" si="287"/>
        <v>21555</v>
      </c>
      <c r="BI84" s="66">
        <f t="shared" si="287"/>
        <v>21555</v>
      </c>
      <c r="BJ84" s="66">
        <f t="shared" si="287"/>
        <v>21555</v>
      </c>
      <c r="BK84" s="66">
        <f t="shared" si="287"/>
        <v>21555</v>
      </c>
      <c r="BL84" s="66">
        <f t="shared" si="287"/>
        <v>21555</v>
      </c>
      <c r="BM84" s="66">
        <f t="shared" si="287"/>
        <v>21555</v>
      </c>
      <c r="BN84" s="66">
        <f t="shared" si="287"/>
        <v>21555</v>
      </c>
      <c r="BO84" s="66">
        <f t="shared" si="287"/>
        <v>21555</v>
      </c>
      <c r="BP84" s="66">
        <f t="shared" si="287"/>
        <v>21555</v>
      </c>
      <c r="BQ84" s="66">
        <f t="shared" si="287"/>
        <v>21555</v>
      </c>
      <c r="BR84" s="75">
        <f>SUM(BF84:BQ84)</f>
        <v>258660</v>
      </c>
      <c r="BS84" s="66">
        <f t="shared" ref="BS84:CD84" si="288">SUM(BS76:BS82)</f>
        <v>21555</v>
      </c>
      <c r="BT84" s="66">
        <f t="shared" si="288"/>
        <v>21555</v>
      </c>
      <c r="BU84" s="66">
        <f t="shared" si="288"/>
        <v>21555</v>
      </c>
      <c r="BV84" s="66">
        <f t="shared" si="288"/>
        <v>21555</v>
      </c>
      <c r="BW84" s="66">
        <f t="shared" si="288"/>
        <v>21555</v>
      </c>
      <c r="BX84" s="66">
        <f t="shared" si="288"/>
        <v>21555</v>
      </c>
      <c r="BY84" s="66">
        <f t="shared" si="288"/>
        <v>21555</v>
      </c>
      <c r="BZ84" s="66">
        <f t="shared" si="288"/>
        <v>21555</v>
      </c>
      <c r="CA84" s="66">
        <f t="shared" si="288"/>
        <v>21555</v>
      </c>
      <c r="CB84" s="66">
        <f t="shared" si="288"/>
        <v>21555</v>
      </c>
      <c r="CC84" s="66">
        <f t="shared" si="288"/>
        <v>21555</v>
      </c>
      <c r="CD84" s="66">
        <f t="shared" si="288"/>
        <v>21555</v>
      </c>
      <c r="CE84" s="75">
        <f>SUM(BS84:CD84)</f>
        <v>258660</v>
      </c>
      <c r="CF84" s="66">
        <f t="shared" ref="CF84:CQ84" si="289">SUM(CF76:CF82)</f>
        <v>21555</v>
      </c>
      <c r="CG84" s="66">
        <f t="shared" si="289"/>
        <v>21555</v>
      </c>
      <c r="CH84" s="66">
        <f t="shared" si="289"/>
        <v>21555</v>
      </c>
      <c r="CI84" s="66">
        <f t="shared" si="289"/>
        <v>21555</v>
      </c>
      <c r="CJ84" s="66">
        <f t="shared" si="289"/>
        <v>15755</v>
      </c>
      <c r="CK84" s="66">
        <f t="shared" si="289"/>
        <v>15755</v>
      </c>
      <c r="CL84" s="66">
        <f t="shared" si="289"/>
        <v>15755</v>
      </c>
      <c r="CM84" s="66">
        <f t="shared" si="289"/>
        <v>15755</v>
      </c>
      <c r="CN84" s="66">
        <f t="shared" si="289"/>
        <v>15755</v>
      </c>
      <c r="CO84" s="66">
        <f t="shared" si="289"/>
        <v>15755</v>
      </c>
      <c r="CP84" s="66">
        <f t="shared" si="289"/>
        <v>15755</v>
      </c>
      <c r="CQ84" s="66">
        <f t="shared" si="289"/>
        <v>15755</v>
      </c>
      <c r="CR84" s="75">
        <f>SUM(CF84:CQ84)</f>
        <v>212260</v>
      </c>
      <c r="CS84" s="66">
        <f t="shared" ref="CS84:DD84" si="290">SUM(CS76:CS82)</f>
        <v>15755</v>
      </c>
      <c r="CT84" s="66">
        <f t="shared" si="290"/>
        <v>15755</v>
      </c>
      <c r="CU84" s="66">
        <f t="shared" si="290"/>
        <v>15755</v>
      </c>
      <c r="CV84" s="66">
        <f t="shared" si="290"/>
        <v>15755</v>
      </c>
      <c r="CW84" s="66">
        <f t="shared" si="290"/>
        <v>15755</v>
      </c>
      <c r="CX84" s="66">
        <f t="shared" si="290"/>
        <v>15755</v>
      </c>
      <c r="CY84" s="66">
        <f t="shared" si="290"/>
        <v>15755</v>
      </c>
      <c r="CZ84" s="66">
        <f t="shared" si="290"/>
        <v>15755</v>
      </c>
      <c r="DA84" s="66">
        <f t="shared" si="290"/>
        <v>15755</v>
      </c>
      <c r="DB84" s="66">
        <f t="shared" si="290"/>
        <v>15755</v>
      </c>
      <c r="DC84" s="66">
        <f t="shared" si="290"/>
        <v>15755</v>
      </c>
      <c r="DD84" s="66">
        <f t="shared" si="290"/>
        <v>15755</v>
      </c>
      <c r="DE84" s="75">
        <f>SUM(CS84:DD84)</f>
        <v>189060</v>
      </c>
      <c r="DF84" s="66">
        <f t="shared" ref="DF84:DQ84" si="291">SUM(DF76:DF82)</f>
        <v>15755</v>
      </c>
      <c r="DG84" s="66">
        <f t="shared" si="291"/>
        <v>15755</v>
      </c>
      <c r="DH84" s="66">
        <f t="shared" si="291"/>
        <v>15755</v>
      </c>
      <c r="DI84" s="66">
        <f t="shared" si="291"/>
        <v>15755</v>
      </c>
      <c r="DJ84" s="66">
        <f t="shared" si="291"/>
        <v>15755</v>
      </c>
      <c r="DK84" s="66">
        <f t="shared" si="291"/>
        <v>15755</v>
      </c>
      <c r="DL84" s="66">
        <f t="shared" si="291"/>
        <v>15755</v>
      </c>
      <c r="DM84" s="66">
        <f t="shared" si="291"/>
        <v>15755</v>
      </c>
      <c r="DN84" s="66">
        <f t="shared" si="291"/>
        <v>15755</v>
      </c>
      <c r="DO84" s="66">
        <f t="shared" si="291"/>
        <v>15755</v>
      </c>
      <c r="DP84" s="66">
        <f t="shared" si="291"/>
        <v>15755</v>
      </c>
      <c r="DQ84" s="66">
        <f t="shared" si="291"/>
        <v>15755</v>
      </c>
      <c r="DR84" s="75">
        <f>SUM(DF84:DQ84)</f>
        <v>189060</v>
      </c>
      <c r="DS84" s="66">
        <f t="shared" ref="DS84:ED84" si="292">SUM(DS76:DS82)</f>
        <v>15755</v>
      </c>
      <c r="DT84" s="66">
        <f t="shared" si="292"/>
        <v>15755</v>
      </c>
      <c r="DU84" s="66">
        <f t="shared" si="292"/>
        <v>15755</v>
      </c>
      <c r="DV84" s="66">
        <f t="shared" si="292"/>
        <v>15755</v>
      </c>
      <c r="DW84" s="66">
        <f t="shared" si="292"/>
        <v>15755</v>
      </c>
      <c r="DX84" s="66">
        <f t="shared" si="292"/>
        <v>15755</v>
      </c>
      <c r="DY84" s="66">
        <f t="shared" si="292"/>
        <v>15755</v>
      </c>
      <c r="DZ84" s="66">
        <f t="shared" si="292"/>
        <v>15755</v>
      </c>
      <c r="EA84" s="66">
        <f t="shared" si="292"/>
        <v>15755</v>
      </c>
      <c r="EB84" s="66">
        <f t="shared" si="292"/>
        <v>15755</v>
      </c>
      <c r="EC84" s="66">
        <f t="shared" si="292"/>
        <v>15755</v>
      </c>
      <c r="ED84" s="66">
        <f t="shared" si="292"/>
        <v>15755</v>
      </c>
      <c r="EE84" s="76">
        <f>SUM(DS84:ED84)</f>
        <v>189060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</row>
    <row r="85" spans="3:145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</row>
    <row r="86" spans="3:145" x14ac:dyDescent="0.2">
      <c r="D86" s="10" t="s">
        <v>116</v>
      </c>
      <c r="E86" s="69"/>
      <c r="F86" s="66">
        <f t="shared" ref="F86:Q86" si="293">SUM(F74)-F84</f>
        <v>0</v>
      </c>
      <c r="G86" s="66">
        <f t="shared" si="293"/>
        <v>0</v>
      </c>
      <c r="H86" s="66">
        <f t="shared" si="293"/>
        <v>0</v>
      </c>
      <c r="I86" s="66">
        <f t="shared" si="293"/>
        <v>0</v>
      </c>
      <c r="J86" s="66">
        <f t="shared" si="293"/>
        <v>0</v>
      </c>
      <c r="K86" s="66">
        <f t="shared" si="293"/>
        <v>0</v>
      </c>
      <c r="L86" s="66">
        <f t="shared" si="293"/>
        <v>0</v>
      </c>
      <c r="M86" s="66">
        <f t="shared" si="293"/>
        <v>0</v>
      </c>
      <c r="N86" s="66">
        <f t="shared" si="293"/>
        <v>0</v>
      </c>
      <c r="O86" s="66">
        <f t="shared" si="293"/>
        <v>0</v>
      </c>
      <c r="P86" s="66">
        <f t="shared" si="293"/>
        <v>-800</v>
      </c>
      <c r="Q86" s="66">
        <f t="shared" si="293"/>
        <v>-5725</v>
      </c>
      <c r="R86" s="75">
        <f>SUM(F86:Q86)</f>
        <v>-6525</v>
      </c>
      <c r="S86" s="66">
        <f t="shared" ref="S86:AD86" si="294">SUM(S71:S72)-S84</f>
        <v>-14967.000000000002</v>
      </c>
      <c r="T86" s="66">
        <f t="shared" si="294"/>
        <v>-12335</v>
      </c>
      <c r="U86" s="66">
        <f t="shared" si="294"/>
        <v>-6985</v>
      </c>
      <c r="V86" s="66">
        <f t="shared" si="294"/>
        <v>-1985</v>
      </c>
      <c r="W86" s="66">
        <f t="shared" si="294"/>
        <v>-11055</v>
      </c>
      <c r="X86" s="66">
        <f t="shared" si="294"/>
        <v>-8315</v>
      </c>
      <c r="Y86" s="66">
        <f t="shared" si="294"/>
        <v>-5765</v>
      </c>
      <c r="Z86" s="66">
        <f t="shared" si="294"/>
        <v>-3215</v>
      </c>
      <c r="AA86" s="66">
        <f t="shared" si="294"/>
        <v>-665</v>
      </c>
      <c r="AB86" s="66">
        <f t="shared" si="294"/>
        <v>-10115</v>
      </c>
      <c r="AC86" s="66">
        <f t="shared" si="294"/>
        <v>4435</v>
      </c>
      <c r="AD86" s="66">
        <f t="shared" si="294"/>
        <v>6985</v>
      </c>
      <c r="AE86" s="75">
        <f>SUM(S86:AD86)</f>
        <v>-63982</v>
      </c>
      <c r="AF86" s="66">
        <f t="shared" ref="AF86:AQ86" si="295">SUM(AF71:AF72)-AF84</f>
        <v>8235</v>
      </c>
      <c r="AG86" s="66">
        <f t="shared" si="295"/>
        <v>10785</v>
      </c>
      <c r="AH86" s="66">
        <f t="shared" si="295"/>
        <v>13335</v>
      </c>
      <c r="AI86" s="66">
        <f t="shared" si="295"/>
        <v>15885</v>
      </c>
      <c r="AJ86" s="66">
        <f t="shared" si="295"/>
        <v>17685</v>
      </c>
      <c r="AK86" s="66">
        <f t="shared" si="295"/>
        <v>19485</v>
      </c>
      <c r="AL86" s="66">
        <f t="shared" si="295"/>
        <v>19485</v>
      </c>
      <c r="AM86" s="66">
        <f t="shared" si="295"/>
        <v>19485</v>
      </c>
      <c r="AN86" s="66">
        <f t="shared" si="295"/>
        <v>19485</v>
      </c>
      <c r="AO86" s="66">
        <f t="shared" si="295"/>
        <v>19485</v>
      </c>
      <c r="AP86" s="66">
        <f t="shared" si="295"/>
        <v>19485</v>
      </c>
      <c r="AQ86" s="66">
        <f t="shared" si="295"/>
        <v>19485</v>
      </c>
      <c r="AR86" s="75">
        <f>SUM(AF86:AQ86)</f>
        <v>202320</v>
      </c>
      <c r="AS86" s="66">
        <f t="shared" ref="AS86:BD86" si="296">SUM(AS71:AS72)-AS84</f>
        <v>19485</v>
      </c>
      <c r="AT86" s="66">
        <f t="shared" si="296"/>
        <v>19485</v>
      </c>
      <c r="AU86" s="66">
        <f t="shared" si="296"/>
        <v>19485</v>
      </c>
      <c r="AV86" s="66">
        <f t="shared" si="296"/>
        <v>19485</v>
      </c>
      <c r="AW86" s="66">
        <f t="shared" si="296"/>
        <v>19485</v>
      </c>
      <c r="AX86" s="66">
        <f t="shared" si="296"/>
        <v>19485</v>
      </c>
      <c r="AY86" s="66">
        <f t="shared" si="296"/>
        <v>19485</v>
      </c>
      <c r="AZ86" s="66">
        <f t="shared" si="296"/>
        <v>19485</v>
      </c>
      <c r="BA86" s="66">
        <f t="shared" si="296"/>
        <v>19485</v>
      </c>
      <c r="BB86" s="66">
        <f t="shared" si="296"/>
        <v>19485</v>
      </c>
      <c r="BC86" s="66">
        <f t="shared" si="296"/>
        <v>19485</v>
      </c>
      <c r="BD86" s="66">
        <f t="shared" si="296"/>
        <v>19485</v>
      </c>
      <c r="BE86" s="75">
        <f>SUM(AS86:BD86)</f>
        <v>233820</v>
      </c>
      <c r="BF86" s="66">
        <f t="shared" ref="BF86:BQ86" si="297">SUM(BF71:BF72)-BF84</f>
        <v>19485</v>
      </c>
      <c r="BG86" s="66">
        <f t="shared" si="297"/>
        <v>19485</v>
      </c>
      <c r="BH86" s="66">
        <f t="shared" si="297"/>
        <v>19485</v>
      </c>
      <c r="BI86" s="66">
        <f t="shared" si="297"/>
        <v>19485</v>
      </c>
      <c r="BJ86" s="66">
        <f t="shared" si="297"/>
        <v>19485</v>
      </c>
      <c r="BK86" s="66">
        <f t="shared" si="297"/>
        <v>19485</v>
      </c>
      <c r="BL86" s="66">
        <f t="shared" si="297"/>
        <v>19485</v>
      </c>
      <c r="BM86" s="66">
        <f t="shared" si="297"/>
        <v>19485</v>
      </c>
      <c r="BN86" s="66">
        <f t="shared" si="297"/>
        <v>19485</v>
      </c>
      <c r="BO86" s="66">
        <f t="shared" si="297"/>
        <v>19485</v>
      </c>
      <c r="BP86" s="66">
        <f t="shared" si="297"/>
        <v>19485</v>
      </c>
      <c r="BQ86" s="66">
        <f t="shared" si="297"/>
        <v>19485</v>
      </c>
      <c r="BR86" s="75">
        <f>SUM(BF86:BQ86)</f>
        <v>233820</v>
      </c>
      <c r="BS86" s="66">
        <f t="shared" ref="BS86:CD86" si="298">SUM(BS71:BS72)-BS84</f>
        <v>19485</v>
      </c>
      <c r="BT86" s="66">
        <f t="shared" si="298"/>
        <v>19485</v>
      </c>
      <c r="BU86" s="66">
        <f t="shared" si="298"/>
        <v>19485</v>
      </c>
      <c r="BV86" s="66">
        <f t="shared" si="298"/>
        <v>19485</v>
      </c>
      <c r="BW86" s="66">
        <f t="shared" si="298"/>
        <v>19485</v>
      </c>
      <c r="BX86" s="66">
        <f t="shared" si="298"/>
        <v>19485</v>
      </c>
      <c r="BY86" s="66">
        <f t="shared" si="298"/>
        <v>19485</v>
      </c>
      <c r="BZ86" s="66">
        <f t="shared" si="298"/>
        <v>19485</v>
      </c>
      <c r="CA86" s="66">
        <f t="shared" si="298"/>
        <v>19485</v>
      </c>
      <c r="CB86" s="66">
        <f t="shared" si="298"/>
        <v>19485</v>
      </c>
      <c r="CC86" s="66">
        <f t="shared" si="298"/>
        <v>19485</v>
      </c>
      <c r="CD86" s="66">
        <f t="shared" si="298"/>
        <v>19485</v>
      </c>
      <c r="CE86" s="75">
        <f>SUM(BS86:CD86)</f>
        <v>233820</v>
      </c>
      <c r="CF86" s="66">
        <f t="shared" ref="CF86:CQ86" si="299">SUM(CF71:CF72)-CF84</f>
        <v>19485</v>
      </c>
      <c r="CG86" s="66">
        <f t="shared" si="299"/>
        <v>19485</v>
      </c>
      <c r="CH86" s="66">
        <f t="shared" si="299"/>
        <v>19485</v>
      </c>
      <c r="CI86" s="66">
        <f t="shared" si="299"/>
        <v>19485</v>
      </c>
      <c r="CJ86" s="66">
        <f t="shared" si="299"/>
        <v>25285</v>
      </c>
      <c r="CK86" s="66">
        <f t="shared" si="299"/>
        <v>25285</v>
      </c>
      <c r="CL86" s="66">
        <f t="shared" si="299"/>
        <v>25285</v>
      </c>
      <c r="CM86" s="66">
        <f t="shared" si="299"/>
        <v>25285</v>
      </c>
      <c r="CN86" s="66">
        <f t="shared" si="299"/>
        <v>25285</v>
      </c>
      <c r="CO86" s="66">
        <f t="shared" si="299"/>
        <v>25285</v>
      </c>
      <c r="CP86" s="66">
        <f t="shared" si="299"/>
        <v>25285</v>
      </c>
      <c r="CQ86" s="66">
        <f t="shared" si="299"/>
        <v>25285</v>
      </c>
      <c r="CR86" s="75">
        <f>SUM(CF86:CQ86)</f>
        <v>280220</v>
      </c>
      <c r="CS86" s="66">
        <f t="shared" ref="CS86:DD86" si="300">SUM(CS71:CS72)-CS84</f>
        <v>25285</v>
      </c>
      <c r="CT86" s="66">
        <f t="shared" si="300"/>
        <v>25285</v>
      </c>
      <c r="CU86" s="66">
        <f t="shared" si="300"/>
        <v>25285</v>
      </c>
      <c r="CV86" s="66">
        <f t="shared" si="300"/>
        <v>25285</v>
      </c>
      <c r="CW86" s="66">
        <f t="shared" si="300"/>
        <v>25285</v>
      </c>
      <c r="CX86" s="66">
        <f t="shared" si="300"/>
        <v>25285</v>
      </c>
      <c r="CY86" s="66">
        <f t="shared" si="300"/>
        <v>25285</v>
      </c>
      <c r="CZ86" s="66">
        <f t="shared" si="300"/>
        <v>25285</v>
      </c>
      <c r="DA86" s="66">
        <f t="shared" si="300"/>
        <v>25285</v>
      </c>
      <c r="DB86" s="66">
        <f t="shared" si="300"/>
        <v>25285</v>
      </c>
      <c r="DC86" s="66">
        <f t="shared" si="300"/>
        <v>25285</v>
      </c>
      <c r="DD86" s="66">
        <f t="shared" si="300"/>
        <v>25285</v>
      </c>
      <c r="DE86" s="75">
        <f>SUM(CS86:DD86)</f>
        <v>303420</v>
      </c>
      <c r="DF86" s="66">
        <f t="shared" ref="DF86:DQ86" si="301">SUM(DF71:DF72)-DF84</f>
        <v>25285</v>
      </c>
      <c r="DG86" s="66">
        <f t="shared" si="301"/>
        <v>25285</v>
      </c>
      <c r="DH86" s="66">
        <f t="shared" si="301"/>
        <v>25285</v>
      </c>
      <c r="DI86" s="66">
        <f t="shared" si="301"/>
        <v>25285</v>
      </c>
      <c r="DJ86" s="66">
        <f t="shared" si="301"/>
        <v>25285</v>
      </c>
      <c r="DK86" s="66">
        <f t="shared" si="301"/>
        <v>25285</v>
      </c>
      <c r="DL86" s="66">
        <f t="shared" si="301"/>
        <v>25285</v>
      </c>
      <c r="DM86" s="66">
        <f t="shared" si="301"/>
        <v>25285</v>
      </c>
      <c r="DN86" s="66">
        <f t="shared" si="301"/>
        <v>25285</v>
      </c>
      <c r="DO86" s="66">
        <f t="shared" si="301"/>
        <v>25285</v>
      </c>
      <c r="DP86" s="66">
        <f t="shared" si="301"/>
        <v>25285</v>
      </c>
      <c r="DQ86" s="66">
        <f t="shared" si="301"/>
        <v>25285</v>
      </c>
      <c r="DR86" s="75">
        <f>SUM(DF86:DQ86)</f>
        <v>303420</v>
      </c>
      <c r="DS86" s="66">
        <f t="shared" ref="DS86:ED86" si="302">SUM(DS71:DS72)-DS84</f>
        <v>25285</v>
      </c>
      <c r="DT86" s="66">
        <f t="shared" si="302"/>
        <v>25285</v>
      </c>
      <c r="DU86" s="66">
        <f t="shared" si="302"/>
        <v>25285</v>
      </c>
      <c r="DV86" s="66">
        <f t="shared" si="302"/>
        <v>25285</v>
      </c>
      <c r="DW86" s="66">
        <f t="shared" si="302"/>
        <v>25285</v>
      </c>
      <c r="DX86" s="66">
        <f t="shared" si="302"/>
        <v>25285</v>
      </c>
      <c r="DY86" s="66">
        <f t="shared" si="302"/>
        <v>25285</v>
      </c>
      <c r="DZ86" s="66">
        <f t="shared" si="302"/>
        <v>25285</v>
      </c>
      <c r="EA86" s="66">
        <f t="shared" si="302"/>
        <v>25285</v>
      </c>
      <c r="EB86" s="66">
        <f t="shared" si="302"/>
        <v>25285</v>
      </c>
      <c r="EC86" s="66">
        <f t="shared" si="302"/>
        <v>25285</v>
      </c>
      <c r="ED86" s="66">
        <f t="shared" si="302"/>
        <v>25285</v>
      </c>
      <c r="EE86" s="76">
        <f>SUM(DS86:ED86)</f>
        <v>303420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</row>
    <row r="87" spans="3:145" x14ac:dyDescent="0.2"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</row>
    <row r="88" spans="3:145" x14ac:dyDescent="0.2">
      <c r="D88" s="2" t="s">
        <v>117</v>
      </c>
      <c r="F88" s="66">
        <f>IFERROR(INDEX('TRAPPES EMPRUNT'!$G$14:$G$2000,MATCH('reporting trappes'!F$2,'TRAPPES EMPRUNT'!$Z$14:$Z$2000,0)),0)</f>
        <v>0</v>
      </c>
      <c r="G88" s="66">
        <f>IFERROR(INDEX('TRAPPES EMPRUNT'!$G$14:$G$2000,MATCH('reporting trappes'!G$2,'TRAPPES EMPRUNT'!$Z$14:$Z$2000,0)),0)</f>
        <v>0</v>
      </c>
      <c r="H88" s="66">
        <f>IFERROR(INDEX('TRAPPES EMPRUNT'!$G$14:$G$2000,MATCH('reporting trappes'!H$2,'TRAPPES EMPRUNT'!$Z$14:$Z$2000,0)),0)</f>
        <v>0</v>
      </c>
      <c r="I88" s="66">
        <f>IFERROR(INDEX('TRAPPES EMPRUNT'!$G$14:$G$2000,MATCH('reporting trappes'!I$2,'TRAPPES EMPRUNT'!$Z$14:$Z$2000,0)),0)</f>
        <v>0</v>
      </c>
      <c r="J88" s="66">
        <f>IFERROR(INDEX('TRAPPES EMPRUNT'!$G$14:$G$2000,MATCH('reporting trappes'!J$2,'TRAPPES EMPRUNT'!$Z$14:$Z$2000,0)),0)</f>
        <v>0</v>
      </c>
      <c r="K88" s="66">
        <f>IFERROR(INDEX('TRAPPES EMPRUNT'!$G$14:$G$2000,MATCH('reporting trappes'!K$2,'TRAPPES EMPRUNT'!$Z$14:$Z$2000,0)),0)</f>
        <v>0</v>
      </c>
      <c r="L88" s="66">
        <f>IFERROR(INDEX('TRAPPES EMPRUNT'!$G$14:$G$2000,MATCH('reporting trappes'!L$2,'TRAPPES EMPRUNT'!$Z$14:$Z$2000,0)),0)</f>
        <v>0</v>
      </c>
      <c r="M88" s="66">
        <f>IFERROR(INDEX('TRAPPES EMPRUNT'!$G$14:$G$2000,MATCH('reporting trappes'!M$2,'TRAPPES EMPRUNT'!$Z$14:$Z$2000,0)),0)</f>
        <v>0</v>
      </c>
      <c r="N88" s="66">
        <f>IFERROR(INDEX('TRAPPES EMPRUNT'!$G$14:$G$2000,MATCH('reporting trappes'!N$2,'TRAPPES EMPRUNT'!$Z$14:$Z$2000,0)),0)</f>
        <v>0</v>
      </c>
      <c r="O88" s="66">
        <f>IFERROR(INDEX('TRAPPES EMPRUNT'!$G$14:$G$2000,MATCH('reporting trappes'!O$2,'TRAPPES EMPRUNT'!$Z$14:$Z$2000,0)),0)</f>
        <v>0</v>
      </c>
      <c r="P88" s="66">
        <f>IFERROR(INDEX('TRAPPES EMPRUNT'!$G$14:$G$2000,MATCH('reporting trappes'!P$2,'TRAPPES EMPRUNT'!$Z$14:$Z$2000,0)),0)</f>
        <v>0</v>
      </c>
      <c r="Q88" s="66">
        <f>IFERROR(INDEX('TRAPPES EMPRUNT'!$G$14:$G$2000,MATCH('reporting trappes'!Q$2,'TRAPPES EMPRUNT'!$Z$14:$Z$2000,0)),0)</f>
        <v>5597.7533333333331</v>
      </c>
      <c r="R88" s="75">
        <f>SUM(F88:Q88)</f>
        <v>5597.7533333333331</v>
      </c>
      <c r="S88" s="66">
        <f>IFERROR(INDEX('TRAPPES EMPRUNT'!$G$14:$G$2000,MATCH('reporting trappes'!S$2,'TRAPPES EMPRUNT'!$Z$14:$Z$2000,0)),0)+2305</f>
        <v>7902.7533333333331</v>
      </c>
      <c r="T88" s="66">
        <f>IFERROR(INDEX('TRAPPES EMPRUNT'!$G$14:$G$2000,MATCH('reporting trappes'!T$2,'TRAPPES EMPRUNT'!$Z$14:$Z$2000,0)),0)-305</f>
        <v>5292.7533333333331</v>
      </c>
      <c r="U88" s="66">
        <f>IFERROR(INDEX('TRAPPES EMPRUNT'!$G$14:$G$2000,MATCH('reporting trappes'!U$2,'TRAPPES EMPRUNT'!$Z$14:$Z$2000,0)),0)</f>
        <v>5597.7533333333331</v>
      </c>
      <c r="V88" s="66">
        <f>IFERROR(INDEX('TRAPPES EMPRUNT'!$G$14:$G$2000,MATCH('reporting trappes'!V$2,'TRAPPES EMPRUNT'!$Z$14:$Z$2000,0)),0)</f>
        <v>5597.7533333333331</v>
      </c>
      <c r="W88" s="66">
        <f>IFERROR(INDEX('TRAPPES EMPRUNT'!$G$14:$G$2000,MATCH('reporting trappes'!W$2,'TRAPPES EMPRUNT'!$Z$14:$Z$2000,0)),0)</f>
        <v>5597.7533333333331</v>
      </c>
      <c r="X88" s="66">
        <f>IFERROR(INDEX('TRAPPES EMPRUNT'!$G$14:$G$2000,MATCH('reporting trappes'!X$2,'TRAPPES EMPRUNT'!$Z$14:$Z$2000,0)),0)</f>
        <v>5597.7533333333331</v>
      </c>
      <c r="Y88" s="66">
        <f>IFERROR(INDEX('TRAPPES EMPRUNT'!$G$14:$G$2000,MATCH('reporting trappes'!Y$2,'TRAPPES EMPRUNT'!$Z$14:$Z$2000,0)),0)</f>
        <v>12519.364132969949</v>
      </c>
      <c r="Z88" s="66">
        <f>IFERROR(INDEX('TRAPPES EMPRUNT'!$G$14:$G$2000,MATCH('reporting trappes'!Z$2,'TRAPPES EMPRUNT'!$Z$14:$Z$2000,0)),0)</f>
        <v>12519.364132969949</v>
      </c>
      <c r="AA88" s="66">
        <f>IFERROR(INDEX('TRAPPES EMPRUNT'!$G$14:$G$2000,MATCH('reporting trappes'!AA$2,'TRAPPES EMPRUNT'!$Z$14:$Z$2000,0)),0)</f>
        <v>12519.364132969949</v>
      </c>
      <c r="AB88" s="66">
        <f>IFERROR(INDEX('TRAPPES EMPRUNT'!$G$14:$G$2000,MATCH('reporting trappes'!AB$2,'TRAPPES EMPRUNT'!$Z$14:$Z$2000,0)),0)</f>
        <v>12519.364132969949</v>
      </c>
      <c r="AC88" s="66">
        <f>IFERROR(INDEX('TRAPPES EMPRUNT'!$G$14:$G$2000,MATCH('reporting trappes'!AC$2,'TRAPPES EMPRUNT'!$Z$14:$Z$2000,0)),0)</f>
        <v>12519.364132969949</v>
      </c>
      <c r="AD88" s="66">
        <f>IFERROR(INDEX('TRAPPES EMPRUNT'!$G$14:$G$2000,MATCH('reporting trappes'!AD$2,'TRAPPES EMPRUNT'!$Z$14:$Z$2000,0)),0)</f>
        <v>12519.364132969949</v>
      </c>
      <c r="AE88" s="75">
        <f>SUM(S88:AD88)</f>
        <v>110702.70479781968</v>
      </c>
      <c r="AF88" s="66">
        <f>IFERROR(INDEX('TRAPPES EMPRUNT'!$G$14:$G$2000,MATCH('reporting trappes'!AF$2,'TRAPPES EMPRUNT'!$Z$14:$Z$2000,0)),0)</f>
        <v>12519.364132969949</v>
      </c>
      <c r="AG88" s="66">
        <f>IFERROR(INDEX('TRAPPES EMPRUNT'!$G$14:$G$2000,MATCH('reporting trappes'!AG$2,'TRAPPES EMPRUNT'!$Z$14:$Z$2000,0)),0)</f>
        <v>12519.364132969949</v>
      </c>
      <c r="AH88" s="66">
        <f>IFERROR(INDEX('TRAPPES EMPRUNT'!$G$14:$G$2000,MATCH('reporting trappes'!AH$2,'TRAPPES EMPRUNT'!$Z$14:$Z$2000,0)),0)</f>
        <v>12519.364132969949</v>
      </c>
      <c r="AI88" s="66">
        <f>IFERROR(INDEX('TRAPPES EMPRUNT'!$G$14:$G$2000,MATCH('reporting trappes'!AI$2,'TRAPPES EMPRUNT'!$Z$14:$Z$2000,0)),0)</f>
        <v>12519.364132969949</v>
      </c>
      <c r="AJ88" s="66">
        <f>IFERROR(INDEX('TRAPPES EMPRUNT'!$G$14:$G$2000,MATCH('reporting trappes'!AJ$2,'TRAPPES EMPRUNT'!$Z$14:$Z$2000,0)),0)</f>
        <v>12519.364132969949</v>
      </c>
      <c r="AK88" s="66">
        <f>IFERROR(INDEX('TRAPPES EMPRUNT'!$G$14:$G$2000,MATCH('reporting trappes'!AK$2,'TRAPPES EMPRUNT'!$Z$14:$Z$2000,0)),0)</f>
        <v>12519.364132969949</v>
      </c>
      <c r="AL88" s="66">
        <f>IFERROR(INDEX('TRAPPES EMPRUNT'!$G$14:$G$2000,MATCH('reporting trappes'!AL$2,'TRAPPES EMPRUNT'!$Z$14:$Z$2000,0)),0)</f>
        <v>12519.364132969949</v>
      </c>
      <c r="AM88" s="66">
        <f>IFERROR(INDEX('TRAPPES EMPRUNT'!$G$14:$G$2000,MATCH('reporting trappes'!AM$2,'TRAPPES EMPRUNT'!$Z$14:$Z$2000,0)),0)</f>
        <v>12519.364132969949</v>
      </c>
      <c r="AN88" s="66">
        <f>IFERROR(INDEX('TRAPPES EMPRUNT'!$G$14:$G$2000,MATCH('reporting trappes'!AN$2,'TRAPPES EMPRUNT'!$Z$14:$Z$2000,0)),0)</f>
        <v>12519.364132969949</v>
      </c>
      <c r="AO88" s="66">
        <f>IFERROR(INDEX('TRAPPES EMPRUNT'!$G$14:$G$2000,MATCH('reporting trappes'!AO$2,'TRAPPES EMPRUNT'!$Z$14:$Z$2000,0)),0)</f>
        <v>12519.364132969949</v>
      </c>
      <c r="AP88" s="66">
        <f>IFERROR(INDEX('TRAPPES EMPRUNT'!$G$14:$G$2000,MATCH('reporting trappes'!AP$2,'TRAPPES EMPRUNT'!$Z$14:$Z$2000,0)),0)</f>
        <v>12519.364132969949</v>
      </c>
      <c r="AQ88" s="66">
        <f>IFERROR(INDEX('TRAPPES EMPRUNT'!$G$14:$G$2000,MATCH('reporting trappes'!AQ$2,'TRAPPES EMPRUNT'!$Z$14:$Z$2000,0)),0)</f>
        <v>12519.364132969949</v>
      </c>
      <c r="AR88" s="75">
        <f>SUM(AF88:AQ88)</f>
        <v>150232.36959563938</v>
      </c>
      <c r="AS88" s="66">
        <f>IFERROR(INDEX('TRAPPES EMPRUNT'!$G$14:$G$2000,MATCH('reporting trappes'!AS$2,'TRAPPES EMPRUNT'!$Z$14:$Z$2000,0)),0)</f>
        <v>12519.364132969949</v>
      </c>
      <c r="AT88" s="66">
        <f>IFERROR(INDEX('TRAPPES EMPRUNT'!$G$14:$G$2000,MATCH('reporting trappes'!AT$2,'TRAPPES EMPRUNT'!$Z$14:$Z$2000,0)),0)</f>
        <v>12519.364132969949</v>
      </c>
      <c r="AU88" s="66">
        <f>IFERROR(INDEX('TRAPPES EMPRUNT'!$G$14:$G$2000,MATCH('reporting trappes'!AU$2,'TRAPPES EMPRUNT'!$Z$14:$Z$2000,0)),0)</f>
        <v>12519.364132969949</v>
      </c>
      <c r="AV88" s="66">
        <f>IFERROR(INDEX('TRAPPES EMPRUNT'!$G$14:$G$2000,MATCH('reporting trappes'!AV$2,'TRAPPES EMPRUNT'!$Z$14:$Z$2000,0)),0)</f>
        <v>12519.364132969949</v>
      </c>
      <c r="AW88" s="66">
        <f>IFERROR(INDEX('TRAPPES EMPRUNT'!$G$14:$G$2000,MATCH('reporting trappes'!AW$2,'TRAPPES EMPRUNT'!$Z$14:$Z$2000,0)),0)</f>
        <v>12519.364132969949</v>
      </c>
      <c r="AX88" s="66">
        <f>IFERROR(INDEX('TRAPPES EMPRUNT'!$G$14:$G$2000,MATCH('reporting trappes'!AX$2,'TRAPPES EMPRUNT'!$Z$14:$Z$2000,0)),0)</f>
        <v>12519.364132969949</v>
      </c>
      <c r="AY88" s="66">
        <f>IFERROR(INDEX('TRAPPES EMPRUNT'!$G$14:$G$2000,MATCH('reporting trappes'!AY$2,'TRAPPES EMPRUNT'!$Z$14:$Z$2000,0)),0)</f>
        <v>12519.364132969949</v>
      </c>
      <c r="AZ88" s="66">
        <f>IFERROR(INDEX('TRAPPES EMPRUNT'!$G$14:$G$2000,MATCH('reporting trappes'!AZ$2,'TRAPPES EMPRUNT'!$Z$14:$Z$2000,0)),0)</f>
        <v>12519.364132969949</v>
      </c>
      <c r="BA88" s="66">
        <f>IFERROR(INDEX('TRAPPES EMPRUNT'!$G$14:$G$2000,MATCH('reporting trappes'!BA$2,'TRAPPES EMPRUNT'!$Z$14:$Z$2000,0)),0)</f>
        <v>12519.364132969949</v>
      </c>
      <c r="BB88" s="66">
        <f>IFERROR(INDEX('TRAPPES EMPRUNT'!$G$14:$G$2000,MATCH('reporting trappes'!BB$2,'TRAPPES EMPRUNT'!$Z$14:$Z$2000,0)),0)</f>
        <v>12519.364132969949</v>
      </c>
      <c r="BC88" s="66">
        <f>IFERROR(INDEX('TRAPPES EMPRUNT'!$G$14:$G$2000,MATCH('reporting trappes'!BC$2,'TRAPPES EMPRUNT'!$Z$14:$Z$2000,0)),0)</f>
        <v>12519.364132969949</v>
      </c>
      <c r="BD88" s="66">
        <f>IFERROR(INDEX('TRAPPES EMPRUNT'!$G$14:$G$2000,MATCH('reporting trappes'!BD$2,'TRAPPES EMPRUNT'!$Z$14:$Z$2000,0)),0)</f>
        <v>12519.364132969949</v>
      </c>
      <c r="BE88" s="75">
        <f>SUM(AS88:BD88)</f>
        <v>150232.36959563938</v>
      </c>
      <c r="BF88" s="66">
        <f>IFERROR(INDEX('TRAPPES EMPRUNT'!$G$14:$G$2000,MATCH('reporting trappes'!BF$2,'TRAPPES EMPRUNT'!$Z$14:$Z$2000,0)),0)</f>
        <v>12519.364132969949</v>
      </c>
      <c r="BG88" s="66">
        <f>IFERROR(INDEX('TRAPPES EMPRUNT'!$G$14:$G$2000,MATCH('reporting trappes'!BG$2,'TRAPPES EMPRUNT'!$Z$14:$Z$2000,0)),0)</f>
        <v>12519.364132969949</v>
      </c>
      <c r="BH88" s="66">
        <f>IFERROR(INDEX('TRAPPES EMPRUNT'!$G$14:$G$2000,MATCH('reporting trappes'!BH$2,'TRAPPES EMPRUNT'!$Z$14:$Z$2000,0)),0)</f>
        <v>12519.364132969949</v>
      </c>
      <c r="BI88" s="66">
        <f>IFERROR(INDEX('TRAPPES EMPRUNT'!$G$14:$G$2000,MATCH('reporting trappes'!BI$2,'TRAPPES EMPRUNT'!$Z$14:$Z$2000,0)),0)</f>
        <v>12519.364132969949</v>
      </c>
      <c r="BJ88" s="66">
        <f>IFERROR(INDEX('TRAPPES EMPRUNT'!$G$14:$G$2000,MATCH('reporting trappes'!BJ$2,'TRAPPES EMPRUNT'!$Z$14:$Z$2000,0)),0)</f>
        <v>12519.364132969949</v>
      </c>
      <c r="BK88" s="66">
        <f>IFERROR(INDEX('TRAPPES EMPRUNT'!$G$14:$G$2000,MATCH('reporting trappes'!BK$2,'TRAPPES EMPRUNT'!$Z$14:$Z$2000,0)),0)</f>
        <v>12519.364132969949</v>
      </c>
      <c r="BL88" s="66">
        <f>IFERROR(INDEX('TRAPPES EMPRUNT'!$G$14:$G$2000,MATCH('reporting trappes'!BL$2,'TRAPPES EMPRUNT'!$Z$14:$Z$2000,0)),0)</f>
        <v>12519.364132969949</v>
      </c>
      <c r="BM88" s="66">
        <f>IFERROR(INDEX('TRAPPES EMPRUNT'!$G$14:$G$2000,MATCH('reporting trappes'!BM$2,'TRAPPES EMPRUNT'!$Z$14:$Z$2000,0)),0)</f>
        <v>12519.364132969949</v>
      </c>
      <c r="BN88" s="66">
        <f>IFERROR(INDEX('TRAPPES EMPRUNT'!$G$14:$G$2000,MATCH('reporting trappes'!BN$2,'TRAPPES EMPRUNT'!$Z$14:$Z$2000,0)),0)</f>
        <v>12519.364132969949</v>
      </c>
      <c r="BO88" s="66">
        <f>IFERROR(INDEX('TRAPPES EMPRUNT'!$G$14:$G$2000,MATCH('reporting trappes'!BO$2,'TRAPPES EMPRUNT'!$Z$14:$Z$2000,0)),0)</f>
        <v>12519.364132969949</v>
      </c>
      <c r="BP88" s="66">
        <f>IFERROR(INDEX('TRAPPES EMPRUNT'!$G$14:$G$2000,MATCH('reporting trappes'!BP$2,'TRAPPES EMPRUNT'!$Z$14:$Z$2000,0)),0)</f>
        <v>12519.364132969949</v>
      </c>
      <c r="BQ88" s="66">
        <f>IFERROR(INDEX('TRAPPES EMPRUNT'!$G$14:$G$2000,MATCH('reporting trappes'!BQ$2,'TRAPPES EMPRUNT'!$Z$14:$Z$2000,0)),0)</f>
        <v>12519.364132969949</v>
      </c>
      <c r="BR88" s="75">
        <f>SUM(BF88:BQ88)</f>
        <v>150232.36959563938</v>
      </c>
      <c r="BS88" s="66">
        <f>IFERROR(INDEX('TRAPPES EMPRUNT'!$G$14:$G$2000,MATCH('reporting trappes'!BS$2,'TRAPPES EMPRUNT'!$Z$14:$Z$2000,0)),0)</f>
        <v>12519.364132969949</v>
      </c>
      <c r="BT88" s="66">
        <f>IFERROR(INDEX('TRAPPES EMPRUNT'!$G$14:$G$2000,MATCH('reporting trappes'!BT$2,'TRAPPES EMPRUNT'!$Z$14:$Z$2000,0)),0)</f>
        <v>12519.364132969949</v>
      </c>
      <c r="BU88" s="66">
        <f>IFERROR(INDEX('TRAPPES EMPRUNT'!$G$14:$G$2000,MATCH('reporting trappes'!BU$2,'TRAPPES EMPRUNT'!$Z$14:$Z$2000,0)),0)</f>
        <v>12519.364132969949</v>
      </c>
      <c r="BV88" s="66">
        <f>IFERROR(INDEX('TRAPPES EMPRUNT'!$G$14:$G$2000,MATCH('reporting trappes'!BV$2,'TRAPPES EMPRUNT'!$Z$14:$Z$2000,0)),0)</f>
        <v>12519.364132969949</v>
      </c>
      <c r="BW88" s="66">
        <f>IFERROR(INDEX('TRAPPES EMPRUNT'!$G$14:$G$2000,MATCH('reporting trappes'!BW$2,'TRAPPES EMPRUNT'!$Z$14:$Z$2000,0)),0)</f>
        <v>12519.364132969949</v>
      </c>
      <c r="BX88" s="66">
        <f>IFERROR(INDEX('TRAPPES EMPRUNT'!$G$14:$G$2000,MATCH('reporting trappes'!BX$2,'TRAPPES EMPRUNT'!$Z$14:$Z$2000,0)),0)</f>
        <v>12519.364132969949</v>
      </c>
      <c r="BY88" s="66">
        <f>IFERROR(INDEX('TRAPPES EMPRUNT'!$G$14:$G$2000,MATCH('reporting trappes'!BY$2,'TRAPPES EMPRUNT'!$Z$14:$Z$2000,0)),0)</f>
        <v>12519.364132969949</v>
      </c>
      <c r="BZ88" s="66">
        <f>IFERROR(INDEX('TRAPPES EMPRUNT'!$G$14:$G$2000,MATCH('reporting trappes'!BZ$2,'TRAPPES EMPRUNT'!$Z$14:$Z$2000,0)),0)</f>
        <v>12519.364132969949</v>
      </c>
      <c r="CA88" s="66">
        <f>IFERROR(INDEX('TRAPPES EMPRUNT'!$G$14:$G$2000,MATCH('reporting trappes'!CA$2,'TRAPPES EMPRUNT'!$Z$14:$Z$2000,0)),0)</f>
        <v>12519.364132969949</v>
      </c>
      <c r="CB88" s="66">
        <f>IFERROR(INDEX('TRAPPES EMPRUNT'!$G$14:$G$2000,MATCH('reporting trappes'!CB$2,'TRAPPES EMPRUNT'!$Z$14:$Z$2000,0)),0)</f>
        <v>12519.364132969949</v>
      </c>
      <c r="CC88" s="66">
        <f>IFERROR(INDEX('TRAPPES EMPRUNT'!$G$14:$G$2000,MATCH('reporting trappes'!CC$2,'TRAPPES EMPRUNT'!$Z$14:$Z$2000,0)),0)</f>
        <v>12519.364132969949</v>
      </c>
      <c r="CD88" s="66">
        <f>IFERROR(INDEX('TRAPPES EMPRUNT'!$G$14:$G$2000,MATCH('reporting trappes'!CD$2,'TRAPPES EMPRUNT'!$Z$14:$Z$2000,0)),0)</f>
        <v>12519.364132969949</v>
      </c>
      <c r="CE88" s="75">
        <f>SUM(BS88:CD88)</f>
        <v>150232.36959563938</v>
      </c>
      <c r="CF88" s="66">
        <f>IFERROR(INDEX('TRAPPES EMPRUNT'!$G$14:$G$2000,MATCH('reporting trappes'!CF$2,'TRAPPES EMPRUNT'!$Z$14:$Z$2000,0)),0)</f>
        <v>12519.364132969949</v>
      </c>
      <c r="CG88" s="66">
        <f>IFERROR(INDEX('TRAPPES EMPRUNT'!$G$14:$G$2000,MATCH('reporting trappes'!CG$2,'TRAPPES EMPRUNT'!$Z$14:$Z$2000,0)),0)</f>
        <v>12519.364132969949</v>
      </c>
      <c r="CH88" s="66">
        <f>IFERROR(INDEX('TRAPPES EMPRUNT'!$G$14:$G$2000,MATCH('reporting trappes'!CH$2,'TRAPPES EMPRUNT'!$Z$14:$Z$2000,0)),0)</f>
        <v>12519.364132969949</v>
      </c>
      <c r="CI88" s="66">
        <f>IFERROR(INDEX('TRAPPES EMPRUNT'!$G$14:$G$2000,MATCH('reporting trappes'!CI$2,'TRAPPES EMPRUNT'!$Z$14:$Z$2000,0)),0)</f>
        <v>12519.364132969949</v>
      </c>
      <c r="CJ88" s="66">
        <f>IFERROR(INDEX('TRAPPES EMPRUNT'!$G$14:$G$2000,MATCH('reporting trappes'!CJ$2,'TRAPPES EMPRUNT'!$Z$14:$Z$2000,0)),0)</f>
        <v>12519.364132969949</v>
      </c>
      <c r="CK88" s="66">
        <f>IFERROR(INDEX('TRAPPES EMPRUNT'!$G$14:$G$2000,MATCH('reporting trappes'!CK$2,'TRAPPES EMPRUNT'!$Z$14:$Z$2000,0)),0)</f>
        <v>12519.364132969949</v>
      </c>
      <c r="CL88" s="66">
        <f>IFERROR(INDEX('TRAPPES EMPRUNT'!$G$14:$G$2000,MATCH('reporting trappes'!CL$2,'TRAPPES EMPRUNT'!$Z$14:$Z$2000,0)),0)</f>
        <v>12519.364132969949</v>
      </c>
      <c r="CM88" s="66">
        <f>IFERROR(INDEX('TRAPPES EMPRUNT'!$G$14:$G$2000,MATCH('reporting trappes'!CM$2,'TRAPPES EMPRUNT'!$Z$14:$Z$2000,0)),0)</f>
        <v>12519.364132969949</v>
      </c>
      <c r="CN88" s="66">
        <f>IFERROR(INDEX('TRAPPES EMPRUNT'!$G$14:$G$2000,MATCH('reporting trappes'!CN$2,'TRAPPES EMPRUNT'!$Z$14:$Z$2000,0)),0)</f>
        <v>12519.364132969949</v>
      </c>
      <c r="CO88" s="66">
        <f>IFERROR(INDEX('TRAPPES EMPRUNT'!$G$14:$G$2000,MATCH('reporting trappes'!CO$2,'TRAPPES EMPRUNT'!$Z$14:$Z$2000,0)),0)</f>
        <v>12519.364132969949</v>
      </c>
      <c r="CP88" s="66">
        <f>IFERROR(INDEX('TRAPPES EMPRUNT'!$G$14:$G$2000,MATCH('reporting trappes'!CP$2,'TRAPPES EMPRUNT'!$Z$14:$Z$2000,0)),0)</f>
        <v>12519.364132969949</v>
      </c>
      <c r="CQ88" s="66">
        <f>IFERROR(INDEX('TRAPPES EMPRUNT'!$G$14:$G$2000,MATCH('reporting trappes'!CQ$2,'TRAPPES EMPRUNT'!$Z$14:$Z$2000,0)),0)</f>
        <v>12519.364132969949</v>
      </c>
      <c r="CR88" s="75">
        <f>SUM(CF88:CQ88)</f>
        <v>150232.36959563938</v>
      </c>
      <c r="CS88" s="66">
        <f>IFERROR(INDEX('TRAPPES EMPRUNT'!$G$14:$G$2000,MATCH('reporting trappes'!CS$2,'TRAPPES EMPRUNT'!$Z$14:$Z$2000,0)),0)</f>
        <v>12519.364132969949</v>
      </c>
      <c r="CT88" s="66">
        <f>IFERROR(INDEX('TRAPPES EMPRUNT'!$G$14:$G$2000,MATCH('reporting trappes'!CT$2,'TRAPPES EMPRUNT'!$Z$14:$Z$2000,0)),0)</f>
        <v>12519.364132969949</v>
      </c>
      <c r="CU88" s="66">
        <f>IFERROR(INDEX('TRAPPES EMPRUNT'!$G$14:$G$2000,MATCH('reporting trappes'!CU$2,'TRAPPES EMPRUNT'!$Z$14:$Z$2000,0)),0)</f>
        <v>12519.364132969949</v>
      </c>
      <c r="CV88" s="66">
        <f>IFERROR(INDEX('TRAPPES EMPRUNT'!$G$14:$G$2000,MATCH('reporting trappes'!CV$2,'TRAPPES EMPRUNT'!$Z$14:$Z$2000,0)),0)</f>
        <v>12519.364132969949</v>
      </c>
      <c r="CW88" s="66">
        <f>IFERROR(INDEX('TRAPPES EMPRUNT'!$G$14:$G$2000,MATCH('reporting trappes'!CW$2,'TRAPPES EMPRUNT'!$Z$14:$Z$2000,0)),0)</f>
        <v>12519.364132969949</v>
      </c>
      <c r="CX88" s="66">
        <f>IFERROR(INDEX('TRAPPES EMPRUNT'!$G$14:$G$2000,MATCH('reporting trappes'!CX$2,'TRAPPES EMPRUNT'!$Z$14:$Z$2000,0)),0)</f>
        <v>12519.364132969949</v>
      </c>
      <c r="CY88" s="66">
        <f>IFERROR(INDEX('TRAPPES EMPRUNT'!$G$14:$G$2000,MATCH('reporting trappes'!CY$2,'TRAPPES EMPRUNT'!$Z$14:$Z$2000,0)),0)</f>
        <v>12519.364132969949</v>
      </c>
      <c r="CZ88" s="66">
        <f>IFERROR(INDEX('TRAPPES EMPRUNT'!$G$14:$G$2000,MATCH('reporting trappes'!CZ$2,'TRAPPES EMPRUNT'!$Z$14:$Z$2000,0)),0)</f>
        <v>12519.364132969949</v>
      </c>
      <c r="DA88" s="66">
        <f>IFERROR(INDEX('TRAPPES EMPRUNT'!$G$14:$G$2000,MATCH('reporting trappes'!DA$2,'TRAPPES EMPRUNT'!$Z$14:$Z$2000,0)),0)</f>
        <v>12519.364132969949</v>
      </c>
      <c r="DB88" s="66">
        <f>IFERROR(INDEX('TRAPPES EMPRUNT'!$G$14:$G$2000,MATCH('reporting trappes'!DB$2,'TRAPPES EMPRUNT'!$Z$14:$Z$2000,0)),0)</f>
        <v>12519.364132969949</v>
      </c>
      <c r="DC88" s="66">
        <f>IFERROR(INDEX('TRAPPES EMPRUNT'!$G$14:$G$2000,MATCH('reporting trappes'!DC$2,'TRAPPES EMPRUNT'!$Z$14:$Z$2000,0)),0)</f>
        <v>12519.364132969949</v>
      </c>
      <c r="DD88" s="66">
        <f>IFERROR(INDEX('TRAPPES EMPRUNT'!$G$14:$G$2000,MATCH('reporting trappes'!DD$2,'TRAPPES EMPRUNT'!$Z$14:$Z$2000,0)),0)</f>
        <v>12519.364132969949</v>
      </c>
      <c r="DE88" s="75">
        <f>SUM(CS88:DD88)</f>
        <v>150232.36959563938</v>
      </c>
      <c r="DF88" s="66">
        <f>IFERROR(INDEX('TRAPPES EMPRUNT'!$G$14:$G$2000,MATCH('reporting trappes'!DF$2,'TRAPPES EMPRUNT'!$Z$14:$Z$2000,0)),0)</f>
        <v>12519.364132969949</v>
      </c>
      <c r="DG88" s="66">
        <f>IFERROR(INDEX('TRAPPES EMPRUNT'!$G$14:$G$2000,MATCH('reporting trappes'!DG$2,'TRAPPES EMPRUNT'!$Z$14:$Z$2000,0)),0)</f>
        <v>12519.364132969949</v>
      </c>
      <c r="DH88" s="66">
        <f>IFERROR(INDEX('TRAPPES EMPRUNT'!$G$14:$G$2000,MATCH('reporting trappes'!DH$2,'TRAPPES EMPRUNT'!$Z$14:$Z$2000,0)),0)</f>
        <v>12519.364132969949</v>
      </c>
      <c r="DI88" s="66">
        <f>IFERROR(INDEX('TRAPPES EMPRUNT'!$G$14:$G$2000,MATCH('reporting trappes'!DI$2,'TRAPPES EMPRUNT'!$Z$14:$Z$2000,0)),0)</f>
        <v>12519.364132969949</v>
      </c>
      <c r="DJ88" s="66">
        <f>IFERROR(INDEX('TRAPPES EMPRUNT'!$G$14:$G$2000,MATCH('reporting trappes'!DJ$2,'TRAPPES EMPRUNT'!$Z$14:$Z$2000,0)),0)</f>
        <v>12519.364132969949</v>
      </c>
      <c r="DK88" s="66">
        <f>IFERROR(INDEX('TRAPPES EMPRUNT'!$G$14:$G$2000,MATCH('reporting trappes'!DK$2,'TRAPPES EMPRUNT'!$Z$14:$Z$2000,0)),0)</f>
        <v>12519.364132969949</v>
      </c>
      <c r="DL88" s="66">
        <f>IFERROR(INDEX('TRAPPES EMPRUNT'!$G$14:$G$2000,MATCH('reporting trappes'!DL$2,'TRAPPES EMPRUNT'!$Z$14:$Z$2000,0)),0)</f>
        <v>12519.364132969949</v>
      </c>
      <c r="DM88" s="66">
        <f>IFERROR(INDEX('TRAPPES EMPRUNT'!$G$14:$G$2000,MATCH('reporting trappes'!DM$2,'TRAPPES EMPRUNT'!$Z$14:$Z$2000,0)),0)</f>
        <v>12519.364132969949</v>
      </c>
      <c r="DN88" s="66">
        <f>IFERROR(INDEX('TRAPPES EMPRUNT'!$G$14:$G$2000,MATCH('reporting trappes'!DN$2,'TRAPPES EMPRUNT'!$Z$14:$Z$2000,0)),0)</f>
        <v>12519.364132969949</v>
      </c>
      <c r="DO88" s="66">
        <f>IFERROR(INDEX('TRAPPES EMPRUNT'!$G$14:$G$2000,MATCH('reporting trappes'!DO$2,'TRAPPES EMPRUNT'!$Z$14:$Z$2000,0)),0)</f>
        <v>12519.364132969949</v>
      </c>
      <c r="DP88" s="66">
        <f>IFERROR(INDEX('TRAPPES EMPRUNT'!$G$14:$G$2000,MATCH('reporting trappes'!DP$2,'TRAPPES EMPRUNT'!$Z$14:$Z$2000,0)),0)</f>
        <v>12519.364132969949</v>
      </c>
      <c r="DQ88" s="66">
        <f>IFERROR(INDEX('TRAPPES EMPRUNT'!$G$14:$G$2000,MATCH('reporting trappes'!DQ$2,'TRAPPES EMPRUNT'!$Z$14:$Z$2000,0)),0)</f>
        <v>12519.364132969949</v>
      </c>
      <c r="DR88" s="75">
        <f>SUM(DF88:DQ88)</f>
        <v>150232.36959563938</v>
      </c>
      <c r="DS88" s="66">
        <f>IFERROR(INDEX('TRAPPES EMPRUNT'!$G$14:$G$2000,MATCH('reporting trappes'!DS$2,'TRAPPES EMPRUNT'!$Z$14:$Z$2000,0)),0)</f>
        <v>12519.364132969949</v>
      </c>
      <c r="DT88" s="66">
        <f>IFERROR(INDEX('TRAPPES EMPRUNT'!$G$14:$G$2000,MATCH('reporting trappes'!DT$2,'TRAPPES EMPRUNT'!$Z$14:$Z$2000,0)),0)</f>
        <v>12519.364132969949</v>
      </c>
      <c r="DU88" s="66">
        <f>IFERROR(INDEX('TRAPPES EMPRUNT'!$G$14:$G$2000,MATCH('reporting trappes'!DU$2,'TRAPPES EMPRUNT'!$Z$14:$Z$2000,0)),0)</f>
        <v>12519.364132969949</v>
      </c>
      <c r="DV88" s="66">
        <f>IFERROR(INDEX('TRAPPES EMPRUNT'!$G$14:$G$2000,MATCH('reporting trappes'!DV$2,'TRAPPES EMPRUNT'!$Z$14:$Z$2000,0)),0)</f>
        <v>12519.364132969949</v>
      </c>
      <c r="DW88" s="66">
        <f>IFERROR(INDEX('TRAPPES EMPRUNT'!$G$14:$G$2000,MATCH('reporting trappes'!DW$2,'TRAPPES EMPRUNT'!$Z$14:$Z$2000,0)),0)</f>
        <v>12519.364132969949</v>
      </c>
      <c r="DX88" s="66">
        <f>IFERROR(INDEX('TRAPPES EMPRUNT'!$G$14:$G$2000,MATCH('reporting trappes'!DX$2,'TRAPPES EMPRUNT'!$Z$14:$Z$2000,0)),0)</f>
        <v>12519.364132969949</v>
      </c>
      <c r="DY88" s="66">
        <f>IFERROR(INDEX('TRAPPES EMPRUNT'!$G$14:$G$2000,MATCH('reporting trappes'!DY$2,'TRAPPES EMPRUNT'!$Z$14:$Z$2000,0)),0)</f>
        <v>12519.364132969949</v>
      </c>
      <c r="DZ88" s="66">
        <f>IFERROR(INDEX('TRAPPES EMPRUNT'!$G$14:$G$2000,MATCH('reporting trappes'!DZ$2,'TRAPPES EMPRUNT'!$Z$14:$Z$2000,0)),0)</f>
        <v>12519.364132969949</v>
      </c>
      <c r="EA88" s="66">
        <f>IFERROR(INDEX('TRAPPES EMPRUNT'!$G$14:$G$2000,MATCH('reporting trappes'!EA$2,'TRAPPES EMPRUNT'!$Z$14:$Z$2000,0)),0)</f>
        <v>12519.364132969949</v>
      </c>
      <c r="EB88" s="66">
        <f>IFERROR(INDEX('TRAPPES EMPRUNT'!$G$14:$G$2000,MATCH('reporting trappes'!EB$2,'TRAPPES EMPRUNT'!$Z$14:$Z$2000,0)),0)</f>
        <v>12519.364132969949</v>
      </c>
      <c r="EC88" s="66">
        <f>IFERROR(INDEX('TRAPPES EMPRUNT'!$G$14:$G$2000,MATCH('reporting trappes'!EC$2,'TRAPPES EMPRUNT'!$Z$14:$Z$2000,0)),0)</f>
        <v>12519.364132969949</v>
      </c>
      <c r="ED88" s="66">
        <f>IFERROR(INDEX('TRAPPES EMPRUNT'!$G$14:$G$2000,MATCH('reporting trappes'!ED$2,'TRAPPES EMPRUNT'!$Z$14:$Z$2000,0)),0)</f>
        <v>12519.364132969949</v>
      </c>
      <c r="EE88" s="75">
        <f>SUM(DS88:ED88)</f>
        <v>150232.36959563938</v>
      </c>
    </row>
    <row r="89" spans="3:145" x14ac:dyDescent="0.2">
      <c r="D89" s="2" t="s">
        <v>118</v>
      </c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76">
        <f>SUM(F89:Q89)</f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76">
        <f>SUM(S89:AD89)</f>
        <v>0</v>
      </c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76">
        <f>SUM(AF89:AQ89)</f>
        <v>0</v>
      </c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76">
        <f>SUM(AS89:BD89)</f>
        <v>0</v>
      </c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76">
        <f>SUM(BF89:BQ89)</f>
        <v>0</v>
      </c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76">
        <f>SUM(BS89:CD89)</f>
        <v>0</v>
      </c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76">
        <f>SUM(CF89:CQ89)</f>
        <v>0</v>
      </c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76">
        <f>SUM(CS89:DD89)</f>
        <v>0</v>
      </c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76">
        <f>SUM(DF89:DQ89)</f>
        <v>0</v>
      </c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76">
        <f>SUM(DS89:ED89)</f>
        <v>0</v>
      </c>
    </row>
    <row r="90" spans="3:145" x14ac:dyDescent="0.2">
      <c r="D90" s="2" t="s">
        <v>119</v>
      </c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76">
        <f>SUM(F90:Q90)</f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76">
        <f>SUM(S90:AD90)</f>
        <v>0</v>
      </c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76">
        <f>SUM(AF90:AQ90)</f>
        <v>0</v>
      </c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76">
        <f>SUM(AS90:BD90)</f>
        <v>0</v>
      </c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76">
        <f>SUM(BF90:BQ90)</f>
        <v>0</v>
      </c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76">
        <f>SUM(BS90:CD90)</f>
        <v>0</v>
      </c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76">
        <f>SUM(CF90:CQ90)</f>
        <v>0</v>
      </c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76">
        <f>SUM(CS90:DD90)</f>
        <v>0</v>
      </c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76">
        <f>SUM(DF90:DQ90)</f>
        <v>0</v>
      </c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76">
        <f>SUM(DS90:ED90)</f>
        <v>0</v>
      </c>
    </row>
    <row r="91" spans="3:145" ht="9.75" customHeight="1" x14ac:dyDescent="0.2">
      <c r="D91" s="97" t="s">
        <v>181</v>
      </c>
      <c r="E91" s="69"/>
      <c r="F91" s="66">
        <f t="shared" ref="F91:Q91" si="303">SUM(F88:F90)</f>
        <v>0</v>
      </c>
      <c r="G91" s="66">
        <f t="shared" si="303"/>
        <v>0</v>
      </c>
      <c r="H91" s="66">
        <f t="shared" si="303"/>
        <v>0</v>
      </c>
      <c r="I91" s="66">
        <f t="shared" si="303"/>
        <v>0</v>
      </c>
      <c r="J91" s="66">
        <f t="shared" si="303"/>
        <v>0</v>
      </c>
      <c r="K91" s="66">
        <f t="shared" si="303"/>
        <v>0</v>
      </c>
      <c r="L91" s="66">
        <f t="shared" si="303"/>
        <v>0</v>
      </c>
      <c r="M91" s="66">
        <f t="shared" si="303"/>
        <v>0</v>
      </c>
      <c r="N91" s="66">
        <f t="shared" si="303"/>
        <v>0</v>
      </c>
      <c r="O91" s="66">
        <f t="shared" si="303"/>
        <v>0</v>
      </c>
      <c r="P91" s="66">
        <f t="shared" si="303"/>
        <v>0</v>
      </c>
      <c r="Q91" s="66">
        <f t="shared" si="303"/>
        <v>5597.7533333333331</v>
      </c>
      <c r="R91" s="75">
        <f>SUM(F91:Q91)</f>
        <v>5597.7533333333331</v>
      </c>
      <c r="S91" s="66">
        <f t="shared" ref="S91:AD91" si="304">SUM(S88:S90)</f>
        <v>7902.7533333333331</v>
      </c>
      <c r="T91" s="66">
        <f t="shared" si="304"/>
        <v>5292.7533333333331</v>
      </c>
      <c r="U91" s="66">
        <f t="shared" si="304"/>
        <v>5597.7533333333331</v>
      </c>
      <c r="V91" s="66">
        <f t="shared" si="304"/>
        <v>5597.7533333333331</v>
      </c>
      <c r="W91" s="66">
        <f t="shared" si="304"/>
        <v>5597.7533333333331</v>
      </c>
      <c r="X91" s="66">
        <f t="shared" si="304"/>
        <v>5597.7533333333331</v>
      </c>
      <c r="Y91" s="66">
        <f t="shared" si="304"/>
        <v>12519.364132969949</v>
      </c>
      <c r="Z91" s="66">
        <f t="shared" si="304"/>
        <v>12519.364132969949</v>
      </c>
      <c r="AA91" s="66">
        <f t="shared" si="304"/>
        <v>12519.364132969949</v>
      </c>
      <c r="AB91" s="66">
        <f t="shared" si="304"/>
        <v>12519.364132969949</v>
      </c>
      <c r="AC91" s="66">
        <f t="shared" si="304"/>
        <v>12519.364132969949</v>
      </c>
      <c r="AD91" s="66">
        <f t="shared" si="304"/>
        <v>12519.364132969949</v>
      </c>
      <c r="AE91" s="75">
        <f>SUM(S91:AD91)</f>
        <v>110702.70479781968</v>
      </c>
      <c r="AF91" s="66">
        <f t="shared" ref="AF91:AQ91" si="305">SUM(AF88:AF90)</f>
        <v>12519.364132969949</v>
      </c>
      <c r="AG91" s="66">
        <f t="shared" si="305"/>
        <v>12519.364132969949</v>
      </c>
      <c r="AH91" s="66">
        <f t="shared" si="305"/>
        <v>12519.364132969949</v>
      </c>
      <c r="AI91" s="66">
        <f t="shared" si="305"/>
        <v>12519.364132969949</v>
      </c>
      <c r="AJ91" s="66">
        <f t="shared" si="305"/>
        <v>12519.364132969949</v>
      </c>
      <c r="AK91" s="66">
        <f t="shared" si="305"/>
        <v>12519.364132969949</v>
      </c>
      <c r="AL91" s="66">
        <f t="shared" si="305"/>
        <v>12519.364132969949</v>
      </c>
      <c r="AM91" s="66">
        <f t="shared" si="305"/>
        <v>12519.364132969949</v>
      </c>
      <c r="AN91" s="66">
        <f t="shared" si="305"/>
        <v>12519.364132969949</v>
      </c>
      <c r="AO91" s="66">
        <f t="shared" si="305"/>
        <v>12519.364132969949</v>
      </c>
      <c r="AP91" s="66">
        <f t="shared" si="305"/>
        <v>12519.364132969949</v>
      </c>
      <c r="AQ91" s="66">
        <f t="shared" si="305"/>
        <v>12519.364132969949</v>
      </c>
      <c r="AR91" s="75">
        <f>SUM(AF91:AQ91)</f>
        <v>150232.36959563938</v>
      </c>
      <c r="AS91" s="66">
        <f t="shared" ref="AS91:BD91" si="306">SUM(AS88:AS90)</f>
        <v>12519.364132969949</v>
      </c>
      <c r="AT91" s="66">
        <f t="shared" si="306"/>
        <v>12519.364132969949</v>
      </c>
      <c r="AU91" s="66">
        <f t="shared" si="306"/>
        <v>12519.364132969949</v>
      </c>
      <c r="AV91" s="66">
        <f t="shared" si="306"/>
        <v>12519.364132969949</v>
      </c>
      <c r="AW91" s="66">
        <f t="shared" si="306"/>
        <v>12519.364132969949</v>
      </c>
      <c r="AX91" s="66">
        <f t="shared" si="306"/>
        <v>12519.364132969949</v>
      </c>
      <c r="AY91" s="66">
        <f t="shared" si="306"/>
        <v>12519.364132969949</v>
      </c>
      <c r="AZ91" s="66">
        <f t="shared" si="306"/>
        <v>12519.364132969949</v>
      </c>
      <c r="BA91" s="66">
        <f t="shared" si="306"/>
        <v>12519.364132969949</v>
      </c>
      <c r="BB91" s="66">
        <f t="shared" si="306"/>
        <v>12519.364132969949</v>
      </c>
      <c r="BC91" s="66">
        <f t="shared" si="306"/>
        <v>12519.364132969949</v>
      </c>
      <c r="BD91" s="66">
        <f t="shared" si="306"/>
        <v>12519.364132969949</v>
      </c>
      <c r="BE91" s="75">
        <f>SUM(AS91:BD91)</f>
        <v>150232.36959563938</v>
      </c>
      <c r="BF91" s="66">
        <f t="shared" ref="BF91:BQ91" si="307">SUM(BF88:BF90)</f>
        <v>12519.364132969949</v>
      </c>
      <c r="BG91" s="66">
        <f t="shared" si="307"/>
        <v>12519.364132969949</v>
      </c>
      <c r="BH91" s="66">
        <f t="shared" si="307"/>
        <v>12519.364132969949</v>
      </c>
      <c r="BI91" s="66">
        <f t="shared" si="307"/>
        <v>12519.364132969949</v>
      </c>
      <c r="BJ91" s="66">
        <f t="shared" si="307"/>
        <v>12519.364132969949</v>
      </c>
      <c r="BK91" s="66">
        <f t="shared" si="307"/>
        <v>12519.364132969949</v>
      </c>
      <c r="BL91" s="66">
        <f t="shared" si="307"/>
        <v>12519.364132969949</v>
      </c>
      <c r="BM91" s="66">
        <f t="shared" si="307"/>
        <v>12519.364132969949</v>
      </c>
      <c r="BN91" s="66">
        <f t="shared" si="307"/>
        <v>12519.364132969949</v>
      </c>
      <c r="BO91" s="66">
        <f t="shared" si="307"/>
        <v>12519.364132969949</v>
      </c>
      <c r="BP91" s="66">
        <f t="shared" si="307"/>
        <v>12519.364132969949</v>
      </c>
      <c r="BQ91" s="66">
        <f t="shared" si="307"/>
        <v>12519.364132969949</v>
      </c>
      <c r="BR91" s="75">
        <f>SUM(BF91:BQ91)</f>
        <v>150232.36959563938</v>
      </c>
      <c r="BS91" s="66">
        <f t="shared" ref="BS91:CD91" si="308">SUM(BS88:BS90)</f>
        <v>12519.364132969949</v>
      </c>
      <c r="BT91" s="66">
        <f t="shared" si="308"/>
        <v>12519.364132969949</v>
      </c>
      <c r="BU91" s="66">
        <f t="shared" si="308"/>
        <v>12519.364132969949</v>
      </c>
      <c r="BV91" s="66">
        <f t="shared" si="308"/>
        <v>12519.364132969949</v>
      </c>
      <c r="BW91" s="66">
        <f t="shared" si="308"/>
        <v>12519.364132969949</v>
      </c>
      <c r="BX91" s="66">
        <f t="shared" si="308"/>
        <v>12519.364132969949</v>
      </c>
      <c r="BY91" s="66">
        <f t="shared" si="308"/>
        <v>12519.364132969949</v>
      </c>
      <c r="BZ91" s="66">
        <f t="shared" si="308"/>
        <v>12519.364132969949</v>
      </c>
      <c r="CA91" s="66">
        <f t="shared" si="308"/>
        <v>12519.364132969949</v>
      </c>
      <c r="CB91" s="66">
        <f t="shared" si="308"/>
        <v>12519.364132969949</v>
      </c>
      <c r="CC91" s="66">
        <f t="shared" si="308"/>
        <v>12519.364132969949</v>
      </c>
      <c r="CD91" s="66">
        <f t="shared" si="308"/>
        <v>12519.364132969949</v>
      </c>
      <c r="CE91" s="75">
        <f>SUM(BS91:CD91)</f>
        <v>150232.36959563938</v>
      </c>
      <c r="CF91" s="66">
        <f t="shared" ref="CF91:CQ91" si="309">SUM(CF88:CF90)</f>
        <v>12519.364132969949</v>
      </c>
      <c r="CG91" s="66">
        <f t="shared" si="309"/>
        <v>12519.364132969949</v>
      </c>
      <c r="CH91" s="66">
        <f t="shared" si="309"/>
        <v>12519.364132969949</v>
      </c>
      <c r="CI91" s="66">
        <f t="shared" si="309"/>
        <v>12519.364132969949</v>
      </c>
      <c r="CJ91" s="66">
        <f t="shared" si="309"/>
        <v>12519.364132969949</v>
      </c>
      <c r="CK91" s="66">
        <f t="shared" si="309"/>
        <v>12519.364132969949</v>
      </c>
      <c r="CL91" s="66">
        <f t="shared" si="309"/>
        <v>12519.364132969949</v>
      </c>
      <c r="CM91" s="66">
        <f t="shared" si="309"/>
        <v>12519.364132969949</v>
      </c>
      <c r="CN91" s="66">
        <f t="shared" si="309"/>
        <v>12519.364132969949</v>
      </c>
      <c r="CO91" s="66">
        <f t="shared" si="309"/>
        <v>12519.364132969949</v>
      </c>
      <c r="CP91" s="66">
        <f t="shared" si="309"/>
        <v>12519.364132969949</v>
      </c>
      <c r="CQ91" s="66">
        <f t="shared" si="309"/>
        <v>12519.364132969949</v>
      </c>
      <c r="CR91" s="75">
        <f>SUM(CF91:CQ91)</f>
        <v>150232.36959563938</v>
      </c>
      <c r="CS91" s="66">
        <f t="shared" ref="CS91:DD91" si="310">SUM(CS88:CS90)</f>
        <v>12519.364132969949</v>
      </c>
      <c r="CT91" s="66">
        <f t="shared" si="310"/>
        <v>12519.364132969949</v>
      </c>
      <c r="CU91" s="66">
        <f t="shared" si="310"/>
        <v>12519.364132969949</v>
      </c>
      <c r="CV91" s="66">
        <f t="shared" si="310"/>
        <v>12519.364132969949</v>
      </c>
      <c r="CW91" s="66">
        <f t="shared" si="310"/>
        <v>12519.364132969949</v>
      </c>
      <c r="CX91" s="66">
        <f t="shared" si="310"/>
        <v>12519.364132969949</v>
      </c>
      <c r="CY91" s="66">
        <f t="shared" si="310"/>
        <v>12519.364132969949</v>
      </c>
      <c r="CZ91" s="66">
        <f t="shared" si="310"/>
        <v>12519.364132969949</v>
      </c>
      <c r="DA91" s="66">
        <f t="shared" si="310"/>
        <v>12519.364132969949</v>
      </c>
      <c r="DB91" s="66">
        <f t="shared" si="310"/>
        <v>12519.364132969949</v>
      </c>
      <c r="DC91" s="66">
        <f t="shared" si="310"/>
        <v>12519.364132969949</v>
      </c>
      <c r="DD91" s="66">
        <f t="shared" si="310"/>
        <v>12519.364132969949</v>
      </c>
      <c r="DE91" s="75">
        <f>SUM(CS91:DD91)</f>
        <v>150232.36959563938</v>
      </c>
      <c r="DF91" s="66">
        <f t="shared" ref="DF91:DQ91" si="311">SUM(DF88:DF90)</f>
        <v>12519.364132969949</v>
      </c>
      <c r="DG91" s="66">
        <f t="shared" si="311"/>
        <v>12519.364132969949</v>
      </c>
      <c r="DH91" s="66">
        <f t="shared" si="311"/>
        <v>12519.364132969949</v>
      </c>
      <c r="DI91" s="66">
        <f t="shared" si="311"/>
        <v>12519.364132969949</v>
      </c>
      <c r="DJ91" s="66">
        <f t="shared" si="311"/>
        <v>12519.364132969949</v>
      </c>
      <c r="DK91" s="66">
        <f t="shared" si="311"/>
        <v>12519.364132969949</v>
      </c>
      <c r="DL91" s="66">
        <f t="shared" si="311"/>
        <v>12519.364132969949</v>
      </c>
      <c r="DM91" s="66">
        <f t="shared" si="311"/>
        <v>12519.364132969949</v>
      </c>
      <c r="DN91" s="66">
        <f t="shared" si="311"/>
        <v>12519.364132969949</v>
      </c>
      <c r="DO91" s="66">
        <f t="shared" si="311"/>
        <v>12519.364132969949</v>
      </c>
      <c r="DP91" s="66">
        <f t="shared" si="311"/>
        <v>12519.364132969949</v>
      </c>
      <c r="DQ91" s="66">
        <f t="shared" si="311"/>
        <v>12519.364132969949</v>
      </c>
      <c r="DR91" s="75">
        <f>SUM(DF91:DQ91)</f>
        <v>150232.36959563938</v>
      </c>
      <c r="DS91" s="66">
        <f t="shared" ref="DS91:ED91" si="312">SUM(DS88:DS90)</f>
        <v>12519.364132969949</v>
      </c>
      <c r="DT91" s="66">
        <f t="shared" si="312"/>
        <v>12519.364132969949</v>
      </c>
      <c r="DU91" s="66">
        <f t="shared" si="312"/>
        <v>12519.364132969949</v>
      </c>
      <c r="DV91" s="66">
        <f t="shared" si="312"/>
        <v>12519.364132969949</v>
      </c>
      <c r="DW91" s="66">
        <f t="shared" si="312"/>
        <v>12519.364132969949</v>
      </c>
      <c r="DX91" s="66">
        <f t="shared" si="312"/>
        <v>12519.364132969949</v>
      </c>
      <c r="DY91" s="66">
        <f t="shared" si="312"/>
        <v>12519.364132969949</v>
      </c>
      <c r="DZ91" s="66">
        <f t="shared" si="312"/>
        <v>12519.364132969949</v>
      </c>
      <c r="EA91" s="66">
        <f t="shared" si="312"/>
        <v>12519.364132969949</v>
      </c>
      <c r="EB91" s="66">
        <f t="shared" si="312"/>
        <v>12519.364132969949</v>
      </c>
      <c r="EC91" s="66">
        <f t="shared" si="312"/>
        <v>12519.364132969949</v>
      </c>
      <c r="ED91" s="66">
        <f t="shared" si="312"/>
        <v>12519.364132969949</v>
      </c>
      <c r="EE91" s="75">
        <f>SUM(DS91:ED91)</f>
        <v>150232.36959563938</v>
      </c>
    </row>
    <row r="92" spans="3:145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5" x14ac:dyDescent="0.2">
      <c r="D93" s="2" t="s">
        <v>121</v>
      </c>
      <c r="F93" s="96">
        <f t="shared" ref="F93:AK93" si="313">F74-F84-F91</f>
        <v>0</v>
      </c>
      <c r="G93" s="96">
        <f t="shared" si="313"/>
        <v>0</v>
      </c>
      <c r="H93" s="96">
        <f t="shared" si="313"/>
        <v>0</v>
      </c>
      <c r="I93" s="96">
        <f t="shared" si="313"/>
        <v>0</v>
      </c>
      <c r="J93" s="96">
        <f t="shared" si="313"/>
        <v>0</v>
      </c>
      <c r="K93" s="96">
        <f t="shared" si="313"/>
        <v>0</v>
      </c>
      <c r="L93" s="96">
        <f t="shared" si="313"/>
        <v>0</v>
      </c>
      <c r="M93" s="96">
        <f t="shared" si="313"/>
        <v>0</v>
      </c>
      <c r="N93" s="96">
        <f t="shared" si="313"/>
        <v>0</v>
      </c>
      <c r="O93" s="96">
        <f t="shared" si="313"/>
        <v>0</v>
      </c>
      <c r="P93" s="96">
        <f t="shared" si="313"/>
        <v>-800</v>
      </c>
      <c r="Q93" s="96">
        <f t="shared" si="313"/>
        <v>-11322.753333333334</v>
      </c>
      <c r="R93" s="75">
        <f t="shared" si="313"/>
        <v>-12122.753333333334</v>
      </c>
      <c r="S93" s="96">
        <f t="shared" si="313"/>
        <v>-22869.753333333334</v>
      </c>
      <c r="T93" s="96">
        <f t="shared" si="313"/>
        <v>-17627.753333333334</v>
      </c>
      <c r="U93" s="96">
        <f t="shared" si="313"/>
        <v>-12582.753333333334</v>
      </c>
      <c r="V93" s="96">
        <f t="shared" si="313"/>
        <v>-7582.7533333333331</v>
      </c>
      <c r="W93" s="96">
        <f t="shared" si="313"/>
        <v>-16652.753333333334</v>
      </c>
      <c r="X93" s="96">
        <f t="shared" si="313"/>
        <v>-13912.753333333334</v>
      </c>
      <c r="Y93" s="96">
        <f t="shared" si="313"/>
        <v>-18284.364132969949</v>
      </c>
      <c r="Z93" s="96">
        <f t="shared" si="313"/>
        <v>-15734.364132969949</v>
      </c>
      <c r="AA93" s="96">
        <f t="shared" si="313"/>
        <v>-13184.364132969949</v>
      </c>
      <c r="AB93" s="96">
        <f t="shared" si="313"/>
        <v>-22634.364132969949</v>
      </c>
      <c r="AC93" s="96">
        <f t="shared" si="313"/>
        <v>-8084.3641329699494</v>
      </c>
      <c r="AD93" s="96">
        <f t="shared" si="313"/>
        <v>-5534.3641329699494</v>
      </c>
      <c r="AE93" s="75">
        <f t="shared" si="313"/>
        <v>-174684.70479781966</v>
      </c>
      <c r="AF93" s="96">
        <f t="shared" si="313"/>
        <v>-4284.3641329699494</v>
      </c>
      <c r="AG93" s="96">
        <f t="shared" si="313"/>
        <v>-1734.3641329699494</v>
      </c>
      <c r="AH93" s="96">
        <f t="shared" si="313"/>
        <v>815.63586703005058</v>
      </c>
      <c r="AI93" s="96">
        <f t="shared" si="313"/>
        <v>3365.6358670300506</v>
      </c>
      <c r="AJ93" s="96">
        <f t="shared" si="313"/>
        <v>5165.6358670300506</v>
      </c>
      <c r="AK93" s="96">
        <f t="shared" si="313"/>
        <v>6965.6358670300506</v>
      </c>
      <c r="AL93" s="96">
        <f t="shared" ref="AL93:BQ93" si="314">AL74-AL84-AL91</f>
        <v>6965.6358670300506</v>
      </c>
      <c r="AM93" s="96">
        <f t="shared" si="314"/>
        <v>6965.6358670300506</v>
      </c>
      <c r="AN93" s="96">
        <f t="shared" si="314"/>
        <v>6965.6358670300506</v>
      </c>
      <c r="AO93" s="96">
        <f t="shared" si="314"/>
        <v>6965.6358670300506</v>
      </c>
      <c r="AP93" s="96">
        <f t="shared" si="314"/>
        <v>6965.6358670300506</v>
      </c>
      <c r="AQ93" s="96">
        <f t="shared" si="314"/>
        <v>6965.6358670300506</v>
      </c>
      <c r="AR93" s="75">
        <f t="shared" si="314"/>
        <v>52087.630404360621</v>
      </c>
      <c r="AS93" s="96">
        <f t="shared" si="314"/>
        <v>6965.6358670300506</v>
      </c>
      <c r="AT93" s="96">
        <f t="shared" si="314"/>
        <v>6965.6358670300506</v>
      </c>
      <c r="AU93" s="96">
        <f t="shared" si="314"/>
        <v>6965.6358670300506</v>
      </c>
      <c r="AV93" s="96">
        <f t="shared" si="314"/>
        <v>6965.6358670300506</v>
      </c>
      <c r="AW93" s="96">
        <f t="shared" si="314"/>
        <v>6965.6358670300506</v>
      </c>
      <c r="AX93" s="96">
        <f t="shared" si="314"/>
        <v>6965.6358670300506</v>
      </c>
      <c r="AY93" s="96">
        <f t="shared" si="314"/>
        <v>6965.6358670300506</v>
      </c>
      <c r="AZ93" s="96">
        <f t="shared" si="314"/>
        <v>6965.6358670300506</v>
      </c>
      <c r="BA93" s="96">
        <f t="shared" si="314"/>
        <v>6965.6358670300506</v>
      </c>
      <c r="BB93" s="96">
        <f t="shared" si="314"/>
        <v>6965.6358670300506</v>
      </c>
      <c r="BC93" s="96">
        <f t="shared" si="314"/>
        <v>6965.6358670300506</v>
      </c>
      <c r="BD93" s="96">
        <f t="shared" si="314"/>
        <v>6965.6358670300506</v>
      </c>
      <c r="BE93" s="75">
        <f t="shared" si="314"/>
        <v>83587.630404360621</v>
      </c>
      <c r="BF93" s="96">
        <f t="shared" si="314"/>
        <v>6965.6358670300506</v>
      </c>
      <c r="BG93" s="96">
        <f t="shared" si="314"/>
        <v>6965.6358670300506</v>
      </c>
      <c r="BH93" s="96">
        <f t="shared" si="314"/>
        <v>6965.6358670300506</v>
      </c>
      <c r="BI93" s="96">
        <f t="shared" si="314"/>
        <v>6965.6358670300506</v>
      </c>
      <c r="BJ93" s="96">
        <f t="shared" si="314"/>
        <v>6965.6358670300506</v>
      </c>
      <c r="BK93" s="96">
        <f t="shared" si="314"/>
        <v>6965.6358670300506</v>
      </c>
      <c r="BL93" s="96">
        <f t="shared" si="314"/>
        <v>6965.6358670300506</v>
      </c>
      <c r="BM93" s="96">
        <f t="shared" si="314"/>
        <v>6965.6358670300506</v>
      </c>
      <c r="BN93" s="96">
        <f t="shared" si="314"/>
        <v>6965.6358670300506</v>
      </c>
      <c r="BO93" s="96">
        <f t="shared" si="314"/>
        <v>6965.6358670300506</v>
      </c>
      <c r="BP93" s="96">
        <f t="shared" si="314"/>
        <v>6965.6358670300506</v>
      </c>
      <c r="BQ93" s="96">
        <f t="shared" si="314"/>
        <v>6965.6358670300506</v>
      </c>
      <c r="BR93" s="75">
        <f t="shared" ref="BR93:CW93" si="315">BR74-BR84-BR91</f>
        <v>83587.630404360621</v>
      </c>
      <c r="BS93" s="96">
        <f t="shared" si="315"/>
        <v>6965.6358670300506</v>
      </c>
      <c r="BT93" s="96">
        <f t="shared" si="315"/>
        <v>6965.6358670300506</v>
      </c>
      <c r="BU93" s="96">
        <f t="shared" si="315"/>
        <v>6965.6358670300506</v>
      </c>
      <c r="BV93" s="96">
        <f t="shared" si="315"/>
        <v>6965.6358670300506</v>
      </c>
      <c r="BW93" s="96">
        <f t="shared" si="315"/>
        <v>6965.6358670300506</v>
      </c>
      <c r="BX93" s="96">
        <f t="shared" si="315"/>
        <v>6965.6358670300506</v>
      </c>
      <c r="BY93" s="96">
        <f t="shared" si="315"/>
        <v>6965.6358670300506</v>
      </c>
      <c r="BZ93" s="96">
        <f t="shared" si="315"/>
        <v>6965.6358670300506</v>
      </c>
      <c r="CA93" s="96">
        <f t="shared" si="315"/>
        <v>6965.6358670300506</v>
      </c>
      <c r="CB93" s="96">
        <f t="shared" si="315"/>
        <v>6965.6358670300506</v>
      </c>
      <c r="CC93" s="96">
        <f t="shared" si="315"/>
        <v>6965.6358670300506</v>
      </c>
      <c r="CD93" s="96">
        <f t="shared" si="315"/>
        <v>6965.6358670300506</v>
      </c>
      <c r="CE93" s="75">
        <f t="shared" si="315"/>
        <v>83587.630404360621</v>
      </c>
      <c r="CF93" s="96">
        <f t="shared" si="315"/>
        <v>6965.6358670300506</v>
      </c>
      <c r="CG93" s="96">
        <f t="shared" si="315"/>
        <v>6965.6358670300506</v>
      </c>
      <c r="CH93" s="96">
        <f t="shared" si="315"/>
        <v>6965.6358670300506</v>
      </c>
      <c r="CI93" s="96">
        <f t="shared" si="315"/>
        <v>6965.6358670300506</v>
      </c>
      <c r="CJ93" s="96">
        <f t="shared" si="315"/>
        <v>12765.635867030051</v>
      </c>
      <c r="CK93" s="96">
        <f t="shared" si="315"/>
        <v>12765.635867030051</v>
      </c>
      <c r="CL93" s="96">
        <f t="shared" si="315"/>
        <v>12765.635867030051</v>
      </c>
      <c r="CM93" s="96">
        <f t="shared" si="315"/>
        <v>12765.635867030051</v>
      </c>
      <c r="CN93" s="96">
        <f t="shared" si="315"/>
        <v>12765.635867030051</v>
      </c>
      <c r="CO93" s="96">
        <f t="shared" si="315"/>
        <v>12765.635867030051</v>
      </c>
      <c r="CP93" s="96">
        <f t="shared" si="315"/>
        <v>12765.635867030051</v>
      </c>
      <c r="CQ93" s="96">
        <f t="shared" si="315"/>
        <v>12765.635867030051</v>
      </c>
      <c r="CR93" s="75">
        <f t="shared" si="315"/>
        <v>129987.63040436062</v>
      </c>
      <c r="CS93" s="96">
        <f t="shared" si="315"/>
        <v>12765.635867030051</v>
      </c>
      <c r="CT93" s="96">
        <f t="shared" si="315"/>
        <v>12765.635867030051</v>
      </c>
      <c r="CU93" s="96">
        <f t="shared" si="315"/>
        <v>12765.635867030051</v>
      </c>
      <c r="CV93" s="96">
        <f t="shared" si="315"/>
        <v>12765.635867030051</v>
      </c>
      <c r="CW93" s="96">
        <f t="shared" si="315"/>
        <v>12765.635867030051</v>
      </c>
      <c r="CX93" s="96">
        <f t="shared" ref="CX93:EE93" si="316">CX74-CX84-CX91</f>
        <v>12765.635867030051</v>
      </c>
      <c r="CY93" s="96">
        <f t="shared" si="316"/>
        <v>12765.635867030051</v>
      </c>
      <c r="CZ93" s="96">
        <f t="shared" si="316"/>
        <v>12765.635867030051</v>
      </c>
      <c r="DA93" s="96">
        <f t="shared" si="316"/>
        <v>12765.635867030051</v>
      </c>
      <c r="DB93" s="96">
        <f t="shared" si="316"/>
        <v>12765.635867030051</v>
      </c>
      <c r="DC93" s="96">
        <f t="shared" si="316"/>
        <v>12765.635867030051</v>
      </c>
      <c r="DD93" s="96">
        <f t="shared" si="316"/>
        <v>12765.635867030051</v>
      </c>
      <c r="DE93" s="75">
        <f t="shared" si="316"/>
        <v>153187.63040436062</v>
      </c>
      <c r="DF93" s="96">
        <f t="shared" si="316"/>
        <v>12765.635867030051</v>
      </c>
      <c r="DG93" s="96">
        <f t="shared" si="316"/>
        <v>12765.635867030051</v>
      </c>
      <c r="DH93" s="96">
        <f t="shared" si="316"/>
        <v>12765.635867030051</v>
      </c>
      <c r="DI93" s="96">
        <f t="shared" si="316"/>
        <v>12765.635867030051</v>
      </c>
      <c r="DJ93" s="96">
        <f t="shared" si="316"/>
        <v>12765.635867030051</v>
      </c>
      <c r="DK93" s="96">
        <f t="shared" si="316"/>
        <v>12765.635867030051</v>
      </c>
      <c r="DL93" s="96">
        <f t="shared" si="316"/>
        <v>12765.635867030051</v>
      </c>
      <c r="DM93" s="96">
        <f t="shared" si="316"/>
        <v>12765.635867030051</v>
      </c>
      <c r="DN93" s="96">
        <f t="shared" si="316"/>
        <v>12765.635867030051</v>
      </c>
      <c r="DO93" s="96">
        <f t="shared" si="316"/>
        <v>12765.635867030051</v>
      </c>
      <c r="DP93" s="96">
        <f t="shared" si="316"/>
        <v>12765.635867030051</v>
      </c>
      <c r="DQ93" s="96">
        <f t="shared" si="316"/>
        <v>12765.635867030051</v>
      </c>
      <c r="DR93" s="75">
        <f t="shared" si="316"/>
        <v>153187.63040436062</v>
      </c>
      <c r="DS93" s="96">
        <f t="shared" si="316"/>
        <v>12765.635867030051</v>
      </c>
      <c r="DT93" s="96">
        <f t="shared" si="316"/>
        <v>12765.635867030051</v>
      </c>
      <c r="DU93" s="96">
        <f t="shared" si="316"/>
        <v>12765.635867030051</v>
      </c>
      <c r="DV93" s="96">
        <f t="shared" si="316"/>
        <v>12765.635867030051</v>
      </c>
      <c r="DW93" s="96">
        <f t="shared" si="316"/>
        <v>12765.635867030051</v>
      </c>
      <c r="DX93" s="96">
        <f t="shared" si="316"/>
        <v>12765.635867030051</v>
      </c>
      <c r="DY93" s="96">
        <f t="shared" si="316"/>
        <v>12765.635867030051</v>
      </c>
      <c r="DZ93" s="96">
        <f t="shared" si="316"/>
        <v>12765.635867030051</v>
      </c>
      <c r="EA93" s="96">
        <f t="shared" si="316"/>
        <v>12765.635867030051</v>
      </c>
      <c r="EB93" s="96">
        <f t="shared" si="316"/>
        <v>12765.635867030051</v>
      </c>
      <c r="EC93" s="96">
        <f t="shared" si="316"/>
        <v>12765.635867030051</v>
      </c>
      <c r="ED93" s="96">
        <f t="shared" si="316"/>
        <v>12765.635867030051</v>
      </c>
      <c r="EE93" s="76">
        <f t="shared" si="316"/>
        <v>153187.63040436062</v>
      </c>
    </row>
    <row r="94" spans="3:145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5" x14ac:dyDescent="0.2">
      <c r="D95" s="2" t="s">
        <v>122</v>
      </c>
      <c r="F95" s="96">
        <v>0</v>
      </c>
      <c r="G95" s="96">
        <f t="shared" ref="G95:Q95" si="317">F97</f>
        <v>0</v>
      </c>
      <c r="H95" s="96">
        <f t="shared" si="317"/>
        <v>0</v>
      </c>
      <c r="I95" s="96">
        <f t="shared" si="317"/>
        <v>0</v>
      </c>
      <c r="J95" s="96">
        <f t="shared" si="317"/>
        <v>0</v>
      </c>
      <c r="K95" s="96">
        <f t="shared" si="317"/>
        <v>0</v>
      </c>
      <c r="L95" s="96">
        <f t="shared" si="317"/>
        <v>0</v>
      </c>
      <c r="M95" s="96">
        <f t="shared" si="317"/>
        <v>0</v>
      </c>
      <c r="N95" s="96">
        <f t="shared" si="317"/>
        <v>0</v>
      </c>
      <c r="O95" s="96">
        <f t="shared" si="317"/>
        <v>0</v>
      </c>
      <c r="P95" s="96">
        <f t="shared" si="317"/>
        <v>0</v>
      </c>
      <c r="Q95" s="96">
        <f t="shared" si="317"/>
        <v>-800</v>
      </c>
      <c r="R95" s="75">
        <f>F95</f>
        <v>0</v>
      </c>
      <c r="S95" s="96">
        <f t="shared" ref="S95:AD95" si="318">R97</f>
        <v>-12122.753333333334</v>
      </c>
      <c r="T95" s="96">
        <f t="shared" si="318"/>
        <v>-34992.506666666668</v>
      </c>
      <c r="U95" s="96">
        <f t="shared" si="318"/>
        <v>-52620.26</v>
      </c>
      <c r="V95" s="96">
        <f t="shared" si="318"/>
        <v>-65203.013333333336</v>
      </c>
      <c r="W95" s="96">
        <f t="shared" si="318"/>
        <v>-72785.766666666663</v>
      </c>
      <c r="X95" s="96">
        <f t="shared" si="318"/>
        <v>-89438.51999999999</v>
      </c>
      <c r="Y95" s="96">
        <f t="shared" si="318"/>
        <v>-103351.27333333332</v>
      </c>
      <c r="Z95" s="96">
        <f t="shared" si="318"/>
        <v>-121635.63746630326</v>
      </c>
      <c r="AA95" s="96">
        <f t="shared" si="318"/>
        <v>-137370.00159927321</v>
      </c>
      <c r="AB95" s="96">
        <f t="shared" si="318"/>
        <v>-150554.36573224317</v>
      </c>
      <c r="AC95" s="96">
        <f t="shared" si="318"/>
        <v>-173188.72986521313</v>
      </c>
      <c r="AD95" s="96">
        <f t="shared" si="318"/>
        <v>-181273.09399818309</v>
      </c>
      <c r="AE95" s="75">
        <f>S95</f>
        <v>-12122.753333333334</v>
      </c>
      <c r="AF95" s="96">
        <f t="shared" ref="AF95:AQ95" si="319">AE97</f>
        <v>-186807.45813115305</v>
      </c>
      <c r="AG95" s="96">
        <f t="shared" si="319"/>
        <v>-191091.82226412301</v>
      </c>
      <c r="AH95" s="96">
        <f t="shared" si="319"/>
        <v>-192826.18639709297</v>
      </c>
      <c r="AI95" s="96">
        <f t="shared" si="319"/>
        <v>-192010.55053006293</v>
      </c>
      <c r="AJ95" s="96">
        <f t="shared" si="319"/>
        <v>-188644.91466303289</v>
      </c>
      <c r="AK95" s="96">
        <f t="shared" si="319"/>
        <v>-183479.27879600285</v>
      </c>
      <c r="AL95" s="96">
        <f t="shared" si="319"/>
        <v>-176513.64292897281</v>
      </c>
      <c r="AM95" s="96">
        <f t="shared" si="319"/>
        <v>-169548.00706194277</v>
      </c>
      <c r="AN95" s="96">
        <f t="shared" si="319"/>
        <v>-162582.37119491273</v>
      </c>
      <c r="AO95" s="96">
        <f t="shared" si="319"/>
        <v>-155616.73532788269</v>
      </c>
      <c r="AP95" s="96">
        <f t="shared" si="319"/>
        <v>-148651.09946085265</v>
      </c>
      <c r="AQ95" s="96">
        <f t="shared" si="319"/>
        <v>-141685.46359382261</v>
      </c>
      <c r="AR95" s="75">
        <f>AF95</f>
        <v>-186807.45813115305</v>
      </c>
      <c r="AS95" s="96">
        <f t="shared" ref="AS95:BD95" si="320">AR97</f>
        <v>-134719.82772679243</v>
      </c>
      <c r="AT95" s="96">
        <f t="shared" si="320"/>
        <v>-127754.19185976237</v>
      </c>
      <c r="AU95" s="96">
        <f t="shared" si="320"/>
        <v>-120788.55599273232</v>
      </c>
      <c r="AV95" s="96">
        <f t="shared" si="320"/>
        <v>-113822.92012570227</v>
      </c>
      <c r="AW95" s="96">
        <f t="shared" si="320"/>
        <v>-106857.28425867221</v>
      </c>
      <c r="AX95" s="96">
        <f t="shared" si="320"/>
        <v>-99891.648391642157</v>
      </c>
      <c r="AY95" s="96">
        <f t="shared" si="320"/>
        <v>-92926.012524612102</v>
      </c>
      <c r="AZ95" s="96">
        <f t="shared" si="320"/>
        <v>-85960.376657582048</v>
      </c>
      <c r="BA95" s="96">
        <f t="shared" si="320"/>
        <v>-78994.740790551994</v>
      </c>
      <c r="BB95" s="96">
        <f t="shared" si="320"/>
        <v>-72029.10492352194</v>
      </c>
      <c r="BC95" s="96">
        <f t="shared" si="320"/>
        <v>-65063.469056491886</v>
      </c>
      <c r="BD95" s="96">
        <f t="shared" si="320"/>
        <v>-58097.833189461831</v>
      </c>
      <c r="BE95" s="75">
        <f>AS95</f>
        <v>-134719.82772679243</v>
      </c>
      <c r="BF95" s="96">
        <f t="shared" ref="BF95:BQ95" si="321">BE97</f>
        <v>-51132.197322431792</v>
      </c>
      <c r="BG95" s="96">
        <f t="shared" si="321"/>
        <v>-44166.561455401737</v>
      </c>
      <c r="BH95" s="96">
        <f t="shared" si="321"/>
        <v>-37200.925588371683</v>
      </c>
      <c r="BI95" s="96">
        <f t="shared" si="321"/>
        <v>-30235.289721341633</v>
      </c>
      <c r="BJ95" s="96">
        <f t="shared" si="321"/>
        <v>-23269.653854311582</v>
      </c>
      <c r="BK95" s="96">
        <f t="shared" si="321"/>
        <v>-16304.017987281532</v>
      </c>
      <c r="BL95" s="96">
        <f t="shared" si="321"/>
        <v>-9338.382120251481</v>
      </c>
      <c r="BM95" s="96">
        <f t="shared" si="321"/>
        <v>-2372.7462532214304</v>
      </c>
      <c r="BN95" s="96">
        <f t="shared" si="321"/>
        <v>4592.8896138086202</v>
      </c>
      <c r="BO95" s="96">
        <f t="shared" si="321"/>
        <v>11558.525480838671</v>
      </c>
      <c r="BP95" s="96">
        <f t="shared" si="321"/>
        <v>18524.161347868721</v>
      </c>
      <c r="BQ95" s="96">
        <f t="shared" si="321"/>
        <v>25489.797214898772</v>
      </c>
      <c r="BR95" s="75">
        <f>BF95</f>
        <v>-51132.197322431792</v>
      </c>
      <c r="BS95" s="96">
        <f t="shared" ref="BS95:CD95" si="322">BR97</f>
        <v>32455.433081928844</v>
      </c>
      <c r="BT95" s="96">
        <f t="shared" si="322"/>
        <v>39421.068948958899</v>
      </c>
      <c r="BU95" s="96">
        <f t="shared" si="322"/>
        <v>46386.704815988953</v>
      </c>
      <c r="BV95" s="96">
        <f t="shared" si="322"/>
        <v>53352.340683019007</v>
      </c>
      <c r="BW95" s="96">
        <f t="shared" si="322"/>
        <v>60317.976550049061</v>
      </c>
      <c r="BX95" s="96">
        <f t="shared" si="322"/>
        <v>67283.612417079115</v>
      </c>
      <c r="BY95" s="96">
        <f t="shared" si="322"/>
        <v>74249.24828410917</v>
      </c>
      <c r="BZ95" s="96">
        <f t="shared" si="322"/>
        <v>81214.884151139224</v>
      </c>
      <c r="CA95" s="96">
        <f t="shared" si="322"/>
        <v>88180.520018169278</v>
      </c>
      <c r="CB95" s="96">
        <f t="shared" si="322"/>
        <v>95146.155885199332</v>
      </c>
      <c r="CC95" s="96">
        <f t="shared" si="322"/>
        <v>102111.79175222939</v>
      </c>
      <c r="CD95" s="96">
        <f t="shared" si="322"/>
        <v>109077.42761925944</v>
      </c>
      <c r="CE95" s="75">
        <f>BS95</f>
        <v>32455.433081928844</v>
      </c>
      <c r="CF95" s="96">
        <f t="shared" ref="CF95:CQ95" si="323">CE97</f>
        <v>116043.06348628948</v>
      </c>
      <c r="CG95" s="96">
        <f t="shared" si="323"/>
        <v>123008.69935331953</v>
      </c>
      <c r="CH95" s="96">
        <f t="shared" si="323"/>
        <v>129974.33522034959</v>
      </c>
      <c r="CI95" s="96">
        <f t="shared" si="323"/>
        <v>136939.97108737964</v>
      </c>
      <c r="CJ95" s="96">
        <f t="shared" si="323"/>
        <v>143905.60695440968</v>
      </c>
      <c r="CK95" s="96">
        <f t="shared" si="323"/>
        <v>156671.24282143972</v>
      </c>
      <c r="CL95" s="96">
        <f t="shared" si="323"/>
        <v>169436.87868846976</v>
      </c>
      <c r="CM95" s="96">
        <f t="shared" si="323"/>
        <v>182202.5145554998</v>
      </c>
      <c r="CN95" s="96">
        <f t="shared" si="323"/>
        <v>194968.15042252984</v>
      </c>
      <c r="CO95" s="96">
        <f t="shared" si="323"/>
        <v>207733.78628955988</v>
      </c>
      <c r="CP95" s="96">
        <f t="shared" si="323"/>
        <v>220499.42215658992</v>
      </c>
      <c r="CQ95" s="96">
        <f t="shared" si="323"/>
        <v>233265.05802361996</v>
      </c>
      <c r="CR95" s="75">
        <f>CF95</f>
        <v>116043.06348628948</v>
      </c>
      <c r="CS95" s="96">
        <f t="shared" ref="CS95:DD95" si="324">CR97</f>
        <v>246030.69389065012</v>
      </c>
      <c r="CT95" s="96">
        <f t="shared" si="324"/>
        <v>258796.32975768016</v>
      </c>
      <c r="CU95" s="96">
        <f t="shared" si="324"/>
        <v>271561.9656247102</v>
      </c>
      <c r="CV95" s="96">
        <f t="shared" si="324"/>
        <v>284327.60149174026</v>
      </c>
      <c r="CW95" s="96">
        <f t="shared" si="324"/>
        <v>297093.23735877033</v>
      </c>
      <c r="CX95" s="96">
        <f t="shared" si="324"/>
        <v>309858.8732258004</v>
      </c>
      <c r="CY95" s="96">
        <f t="shared" si="324"/>
        <v>322624.50909283047</v>
      </c>
      <c r="CZ95" s="96">
        <f t="shared" si="324"/>
        <v>335390.14495986054</v>
      </c>
      <c r="DA95" s="96">
        <f t="shared" si="324"/>
        <v>348155.78082689061</v>
      </c>
      <c r="DB95" s="96">
        <f t="shared" si="324"/>
        <v>360921.41669392068</v>
      </c>
      <c r="DC95" s="96">
        <f t="shared" si="324"/>
        <v>373687.05256095075</v>
      </c>
      <c r="DD95" s="96">
        <f t="shared" si="324"/>
        <v>386452.68842798081</v>
      </c>
      <c r="DE95" s="75">
        <f>CS95</f>
        <v>246030.69389065012</v>
      </c>
      <c r="DF95" s="96">
        <f t="shared" ref="DF95:DQ95" si="325">DE97</f>
        <v>399218.32429501077</v>
      </c>
      <c r="DG95" s="96">
        <f t="shared" si="325"/>
        <v>411983.96016204084</v>
      </c>
      <c r="DH95" s="96">
        <f t="shared" si="325"/>
        <v>424749.5960290709</v>
      </c>
      <c r="DI95" s="96">
        <f t="shared" si="325"/>
        <v>437515.23189610097</v>
      </c>
      <c r="DJ95" s="96">
        <f t="shared" si="325"/>
        <v>450280.86776313104</v>
      </c>
      <c r="DK95" s="96">
        <f t="shared" si="325"/>
        <v>463046.50363016111</v>
      </c>
      <c r="DL95" s="96">
        <f t="shared" si="325"/>
        <v>475812.13949719118</v>
      </c>
      <c r="DM95" s="96">
        <f t="shared" si="325"/>
        <v>488577.77536422125</v>
      </c>
      <c r="DN95" s="96">
        <f t="shared" si="325"/>
        <v>501343.41123125132</v>
      </c>
      <c r="DO95" s="96">
        <f t="shared" si="325"/>
        <v>514109.04709828139</v>
      </c>
      <c r="DP95" s="96">
        <f t="shared" si="325"/>
        <v>526874.68296531145</v>
      </c>
      <c r="DQ95" s="96">
        <f t="shared" si="325"/>
        <v>539640.31883234147</v>
      </c>
      <c r="DR95" s="75">
        <f>DF95</f>
        <v>399218.32429501077</v>
      </c>
      <c r="DS95" s="96">
        <f t="shared" ref="DS95:ED95" si="326">DR97</f>
        <v>552405.95469937136</v>
      </c>
      <c r="DT95" s="96">
        <f t="shared" si="326"/>
        <v>565171.59056640137</v>
      </c>
      <c r="DU95" s="96">
        <f t="shared" si="326"/>
        <v>577937.22643343138</v>
      </c>
      <c r="DV95" s="96">
        <f t="shared" si="326"/>
        <v>590702.86230046139</v>
      </c>
      <c r="DW95" s="96">
        <f t="shared" si="326"/>
        <v>603468.4981674914</v>
      </c>
      <c r="DX95" s="96">
        <f t="shared" si="326"/>
        <v>616234.13403452141</v>
      </c>
      <c r="DY95" s="96">
        <f t="shared" si="326"/>
        <v>628999.76990155142</v>
      </c>
      <c r="DZ95" s="96">
        <f t="shared" si="326"/>
        <v>641765.40576858143</v>
      </c>
      <c r="EA95" s="96">
        <f t="shared" si="326"/>
        <v>654531.04163561144</v>
      </c>
      <c r="EB95" s="96">
        <f t="shared" si="326"/>
        <v>667296.67750264145</v>
      </c>
      <c r="EC95" s="96">
        <f t="shared" si="326"/>
        <v>680062.31336967146</v>
      </c>
      <c r="ED95" s="96">
        <f t="shared" si="326"/>
        <v>692827.94923670148</v>
      </c>
      <c r="EE95" s="76">
        <f>DS95</f>
        <v>552405.95469937136</v>
      </c>
    </row>
    <row r="96" spans="3:145" x14ac:dyDescent="0.2">
      <c r="D96" s="2" t="s">
        <v>123</v>
      </c>
      <c r="F96" s="96">
        <f t="shared" ref="F96:Q96" si="327">F93</f>
        <v>0</v>
      </c>
      <c r="G96" s="96">
        <f t="shared" si="327"/>
        <v>0</v>
      </c>
      <c r="H96" s="96">
        <f t="shared" si="327"/>
        <v>0</v>
      </c>
      <c r="I96" s="96">
        <f t="shared" si="327"/>
        <v>0</v>
      </c>
      <c r="J96" s="96">
        <f t="shared" si="327"/>
        <v>0</v>
      </c>
      <c r="K96" s="96">
        <f t="shared" si="327"/>
        <v>0</v>
      </c>
      <c r="L96" s="96">
        <f t="shared" si="327"/>
        <v>0</v>
      </c>
      <c r="M96" s="96">
        <f t="shared" si="327"/>
        <v>0</v>
      </c>
      <c r="N96" s="96">
        <f t="shared" si="327"/>
        <v>0</v>
      </c>
      <c r="O96" s="96">
        <f t="shared" si="327"/>
        <v>0</v>
      </c>
      <c r="P96" s="96">
        <f t="shared" si="327"/>
        <v>-800</v>
      </c>
      <c r="Q96" s="96">
        <f t="shared" si="327"/>
        <v>-11322.753333333334</v>
      </c>
      <c r="R96" s="75">
        <f>SUM(F96:Q96)</f>
        <v>-12122.753333333334</v>
      </c>
      <c r="S96" s="96">
        <f t="shared" ref="S96:AD96" si="328">S93</f>
        <v>-22869.753333333334</v>
      </c>
      <c r="T96" s="96">
        <f t="shared" si="328"/>
        <v>-17627.753333333334</v>
      </c>
      <c r="U96" s="96">
        <f t="shared" si="328"/>
        <v>-12582.753333333334</v>
      </c>
      <c r="V96" s="96">
        <f t="shared" si="328"/>
        <v>-7582.7533333333331</v>
      </c>
      <c r="W96" s="96">
        <f t="shared" si="328"/>
        <v>-16652.753333333334</v>
      </c>
      <c r="X96" s="96">
        <f t="shared" si="328"/>
        <v>-13912.753333333334</v>
      </c>
      <c r="Y96" s="96">
        <f t="shared" si="328"/>
        <v>-18284.364132969949</v>
      </c>
      <c r="Z96" s="96">
        <f t="shared" si="328"/>
        <v>-15734.364132969949</v>
      </c>
      <c r="AA96" s="96">
        <f t="shared" si="328"/>
        <v>-13184.364132969949</v>
      </c>
      <c r="AB96" s="96">
        <f t="shared" si="328"/>
        <v>-22634.364132969949</v>
      </c>
      <c r="AC96" s="96">
        <f t="shared" si="328"/>
        <v>-8084.3641329699494</v>
      </c>
      <c r="AD96" s="96">
        <f t="shared" si="328"/>
        <v>-5534.3641329699494</v>
      </c>
      <c r="AE96" s="75">
        <f>SUM(S96:AD96)</f>
        <v>-174684.70479781972</v>
      </c>
      <c r="AF96" s="96">
        <f t="shared" ref="AF96:AQ96" si="329">AF93</f>
        <v>-4284.3641329699494</v>
      </c>
      <c r="AG96" s="96">
        <f t="shared" si="329"/>
        <v>-1734.3641329699494</v>
      </c>
      <c r="AH96" s="96">
        <f t="shared" si="329"/>
        <v>815.63586703005058</v>
      </c>
      <c r="AI96" s="96">
        <f t="shared" si="329"/>
        <v>3365.6358670300506</v>
      </c>
      <c r="AJ96" s="96">
        <f t="shared" si="329"/>
        <v>5165.6358670300506</v>
      </c>
      <c r="AK96" s="96">
        <f t="shared" si="329"/>
        <v>6965.6358670300506</v>
      </c>
      <c r="AL96" s="96">
        <f t="shared" si="329"/>
        <v>6965.6358670300506</v>
      </c>
      <c r="AM96" s="96">
        <f t="shared" si="329"/>
        <v>6965.6358670300506</v>
      </c>
      <c r="AN96" s="96">
        <f t="shared" si="329"/>
        <v>6965.6358670300506</v>
      </c>
      <c r="AO96" s="96">
        <f t="shared" si="329"/>
        <v>6965.6358670300506</v>
      </c>
      <c r="AP96" s="96">
        <f t="shared" si="329"/>
        <v>6965.6358670300506</v>
      </c>
      <c r="AQ96" s="96">
        <f t="shared" si="329"/>
        <v>6965.6358670300506</v>
      </c>
      <c r="AR96" s="75">
        <f>SUM(AF96:AQ96)</f>
        <v>52087.630404360607</v>
      </c>
      <c r="AS96" s="96">
        <f t="shared" ref="AS96:BD96" si="330">AS93</f>
        <v>6965.6358670300506</v>
      </c>
      <c r="AT96" s="96">
        <f t="shared" si="330"/>
        <v>6965.6358670300506</v>
      </c>
      <c r="AU96" s="96">
        <f t="shared" si="330"/>
        <v>6965.6358670300506</v>
      </c>
      <c r="AV96" s="96">
        <f t="shared" si="330"/>
        <v>6965.6358670300506</v>
      </c>
      <c r="AW96" s="96">
        <f t="shared" si="330"/>
        <v>6965.6358670300506</v>
      </c>
      <c r="AX96" s="96">
        <f t="shared" si="330"/>
        <v>6965.6358670300506</v>
      </c>
      <c r="AY96" s="96">
        <f t="shared" si="330"/>
        <v>6965.6358670300506</v>
      </c>
      <c r="AZ96" s="96">
        <f t="shared" si="330"/>
        <v>6965.6358670300506</v>
      </c>
      <c r="BA96" s="96">
        <f t="shared" si="330"/>
        <v>6965.6358670300506</v>
      </c>
      <c r="BB96" s="96">
        <f t="shared" si="330"/>
        <v>6965.6358670300506</v>
      </c>
      <c r="BC96" s="96">
        <f t="shared" si="330"/>
        <v>6965.6358670300506</v>
      </c>
      <c r="BD96" s="96">
        <f t="shared" si="330"/>
        <v>6965.6358670300506</v>
      </c>
      <c r="BE96" s="75">
        <f>SUM(AS96:BD96)</f>
        <v>83587.630404360636</v>
      </c>
      <c r="BF96" s="96">
        <f t="shared" ref="BF96:BQ96" si="331">BF93</f>
        <v>6965.6358670300506</v>
      </c>
      <c r="BG96" s="96">
        <f t="shared" si="331"/>
        <v>6965.6358670300506</v>
      </c>
      <c r="BH96" s="96">
        <f t="shared" si="331"/>
        <v>6965.6358670300506</v>
      </c>
      <c r="BI96" s="96">
        <f t="shared" si="331"/>
        <v>6965.6358670300506</v>
      </c>
      <c r="BJ96" s="96">
        <f t="shared" si="331"/>
        <v>6965.6358670300506</v>
      </c>
      <c r="BK96" s="96">
        <f t="shared" si="331"/>
        <v>6965.6358670300506</v>
      </c>
      <c r="BL96" s="96">
        <f t="shared" si="331"/>
        <v>6965.6358670300506</v>
      </c>
      <c r="BM96" s="96">
        <f t="shared" si="331"/>
        <v>6965.6358670300506</v>
      </c>
      <c r="BN96" s="96">
        <f t="shared" si="331"/>
        <v>6965.6358670300506</v>
      </c>
      <c r="BO96" s="96">
        <f t="shared" si="331"/>
        <v>6965.6358670300506</v>
      </c>
      <c r="BP96" s="96">
        <f t="shared" si="331"/>
        <v>6965.6358670300506</v>
      </c>
      <c r="BQ96" s="96">
        <f t="shared" si="331"/>
        <v>6965.6358670300506</v>
      </c>
      <c r="BR96" s="75">
        <f>SUM(BF96:BQ96)</f>
        <v>83587.630404360636</v>
      </c>
      <c r="BS96" s="96">
        <f t="shared" ref="BS96:CD96" si="332">BS93</f>
        <v>6965.6358670300506</v>
      </c>
      <c r="BT96" s="96">
        <f t="shared" si="332"/>
        <v>6965.6358670300506</v>
      </c>
      <c r="BU96" s="96">
        <f t="shared" si="332"/>
        <v>6965.6358670300506</v>
      </c>
      <c r="BV96" s="96">
        <f t="shared" si="332"/>
        <v>6965.6358670300506</v>
      </c>
      <c r="BW96" s="96">
        <f t="shared" si="332"/>
        <v>6965.6358670300506</v>
      </c>
      <c r="BX96" s="96">
        <f t="shared" si="332"/>
        <v>6965.6358670300506</v>
      </c>
      <c r="BY96" s="96">
        <f t="shared" si="332"/>
        <v>6965.6358670300506</v>
      </c>
      <c r="BZ96" s="96">
        <f t="shared" si="332"/>
        <v>6965.6358670300506</v>
      </c>
      <c r="CA96" s="96">
        <f t="shared" si="332"/>
        <v>6965.6358670300506</v>
      </c>
      <c r="CB96" s="96">
        <f t="shared" si="332"/>
        <v>6965.6358670300506</v>
      </c>
      <c r="CC96" s="96">
        <f t="shared" si="332"/>
        <v>6965.6358670300506</v>
      </c>
      <c r="CD96" s="96">
        <f t="shared" si="332"/>
        <v>6965.6358670300506</v>
      </c>
      <c r="CE96" s="75">
        <f>SUM(BS96:CD96)</f>
        <v>83587.630404360636</v>
      </c>
      <c r="CF96" s="96">
        <f t="shared" ref="CF96:CQ96" si="333">CF93</f>
        <v>6965.6358670300506</v>
      </c>
      <c r="CG96" s="96">
        <f t="shared" si="333"/>
        <v>6965.6358670300506</v>
      </c>
      <c r="CH96" s="96">
        <f t="shared" si="333"/>
        <v>6965.6358670300506</v>
      </c>
      <c r="CI96" s="96">
        <f t="shared" si="333"/>
        <v>6965.6358670300506</v>
      </c>
      <c r="CJ96" s="96">
        <f t="shared" si="333"/>
        <v>12765.635867030051</v>
      </c>
      <c r="CK96" s="96">
        <f t="shared" si="333"/>
        <v>12765.635867030051</v>
      </c>
      <c r="CL96" s="96">
        <f t="shared" si="333"/>
        <v>12765.635867030051</v>
      </c>
      <c r="CM96" s="96">
        <f t="shared" si="333"/>
        <v>12765.635867030051</v>
      </c>
      <c r="CN96" s="96">
        <f t="shared" si="333"/>
        <v>12765.635867030051</v>
      </c>
      <c r="CO96" s="96">
        <f t="shared" si="333"/>
        <v>12765.635867030051</v>
      </c>
      <c r="CP96" s="96">
        <f t="shared" si="333"/>
        <v>12765.635867030051</v>
      </c>
      <c r="CQ96" s="96">
        <f t="shared" si="333"/>
        <v>12765.635867030051</v>
      </c>
      <c r="CR96" s="75">
        <f>SUM(CF96:CQ96)</f>
        <v>129987.63040436064</v>
      </c>
      <c r="CS96" s="96">
        <f t="shared" ref="CS96:DD96" si="334">CS93</f>
        <v>12765.635867030051</v>
      </c>
      <c r="CT96" s="96">
        <f t="shared" si="334"/>
        <v>12765.635867030051</v>
      </c>
      <c r="CU96" s="96">
        <f t="shared" si="334"/>
        <v>12765.635867030051</v>
      </c>
      <c r="CV96" s="96">
        <f t="shared" si="334"/>
        <v>12765.635867030051</v>
      </c>
      <c r="CW96" s="96">
        <f t="shared" si="334"/>
        <v>12765.635867030051</v>
      </c>
      <c r="CX96" s="96">
        <f t="shared" si="334"/>
        <v>12765.635867030051</v>
      </c>
      <c r="CY96" s="96">
        <f t="shared" si="334"/>
        <v>12765.635867030051</v>
      </c>
      <c r="CZ96" s="96">
        <f t="shared" si="334"/>
        <v>12765.635867030051</v>
      </c>
      <c r="DA96" s="96">
        <f t="shared" si="334"/>
        <v>12765.635867030051</v>
      </c>
      <c r="DB96" s="96">
        <f t="shared" si="334"/>
        <v>12765.635867030051</v>
      </c>
      <c r="DC96" s="96">
        <f t="shared" si="334"/>
        <v>12765.635867030051</v>
      </c>
      <c r="DD96" s="96">
        <f t="shared" si="334"/>
        <v>12765.635867030051</v>
      </c>
      <c r="DE96" s="75">
        <f>SUM(CS96:DD96)</f>
        <v>153187.63040436062</v>
      </c>
      <c r="DF96" s="96">
        <f t="shared" ref="DF96:DQ96" si="335">DF93</f>
        <v>12765.635867030051</v>
      </c>
      <c r="DG96" s="96">
        <f t="shared" si="335"/>
        <v>12765.635867030051</v>
      </c>
      <c r="DH96" s="96">
        <f t="shared" si="335"/>
        <v>12765.635867030051</v>
      </c>
      <c r="DI96" s="96">
        <f t="shared" si="335"/>
        <v>12765.635867030051</v>
      </c>
      <c r="DJ96" s="96">
        <f t="shared" si="335"/>
        <v>12765.635867030051</v>
      </c>
      <c r="DK96" s="96">
        <f t="shared" si="335"/>
        <v>12765.635867030051</v>
      </c>
      <c r="DL96" s="96">
        <f t="shared" si="335"/>
        <v>12765.635867030051</v>
      </c>
      <c r="DM96" s="96">
        <f t="shared" si="335"/>
        <v>12765.635867030051</v>
      </c>
      <c r="DN96" s="96">
        <f t="shared" si="335"/>
        <v>12765.635867030051</v>
      </c>
      <c r="DO96" s="96">
        <f t="shared" si="335"/>
        <v>12765.635867030051</v>
      </c>
      <c r="DP96" s="96">
        <f t="shared" si="335"/>
        <v>12765.635867030051</v>
      </c>
      <c r="DQ96" s="96">
        <f t="shared" si="335"/>
        <v>12765.635867030051</v>
      </c>
      <c r="DR96" s="75">
        <f>SUM(DF96:DQ96)</f>
        <v>153187.63040436062</v>
      </c>
      <c r="DS96" s="96">
        <f t="shared" ref="DS96:ED96" si="336">DS93</f>
        <v>12765.635867030051</v>
      </c>
      <c r="DT96" s="96">
        <f t="shared" si="336"/>
        <v>12765.635867030051</v>
      </c>
      <c r="DU96" s="96">
        <f t="shared" si="336"/>
        <v>12765.635867030051</v>
      </c>
      <c r="DV96" s="96">
        <f t="shared" si="336"/>
        <v>12765.635867030051</v>
      </c>
      <c r="DW96" s="96">
        <f t="shared" si="336"/>
        <v>12765.635867030051</v>
      </c>
      <c r="DX96" s="96">
        <f t="shared" si="336"/>
        <v>12765.635867030051</v>
      </c>
      <c r="DY96" s="96">
        <f t="shared" si="336"/>
        <v>12765.635867030051</v>
      </c>
      <c r="DZ96" s="96">
        <f t="shared" si="336"/>
        <v>12765.635867030051</v>
      </c>
      <c r="EA96" s="96">
        <f t="shared" si="336"/>
        <v>12765.635867030051</v>
      </c>
      <c r="EB96" s="96">
        <f t="shared" si="336"/>
        <v>12765.635867030051</v>
      </c>
      <c r="EC96" s="96">
        <f t="shared" si="336"/>
        <v>12765.635867030051</v>
      </c>
      <c r="ED96" s="96">
        <f t="shared" si="336"/>
        <v>12765.635867030051</v>
      </c>
      <c r="EE96" s="76">
        <f>SUM(DS96:ED96)</f>
        <v>153187.63040436062</v>
      </c>
    </row>
    <row r="97" spans="4:135" x14ac:dyDescent="0.2">
      <c r="D97" s="2" t="s">
        <v>124</v>
      </c>
      <c r="F97" s="96">
        <f t="shared" ref="F97:AK97" si="337">F95+F96</f>
        <v>0</v>
      </c>
      <c r="G97" s="96">
        <f t="shared" si="337"/>
        <v>0</v>
      </c>
      <c r="H97" s="96">
        <f t="shared" si="337"/>
        <v>0</v>
      </c>
      <c r="I97" s="96">
        <f t="shared" si="337"/>
        <v>0</v>
      </c>
      <c r="J97" s="96">
        <f t="shared" si="337"/>
        <v>0</v>
      </c>
      <c r="K97" s="96">
        <f t="shared" si="337"/>
        <v>0</v>
      </c>
      <c r="L97" s="96">
        <f t="shared" si="337"/>
        <v>0</v>
      </c>
      <c r="M97" s="96">
        <f t="shared" si="337"/>
        <v>0</v>
      </c>
      <c r="N97" s="96">
        <f t="shared" si="337"/>
        <v>0</v>
      </c>
      <c r="O97" s="96">
        <f t="shared" si="337"/>
        <v>0</v>
      </c>
      <c r="P97" s="96">
        <f t="shared" si="337"/>
        <v>-800</v>
      </c>
      <c r="Q97" s="96">
        <f t="shared" si="337"/>
        <v>-12122.753333333334</v>
      </c>
      <c r="R97" s="75">
        <f t="shared" si="337"/>
        <v>-12122.753333333334</v>
      </c>
      <c r="S97" s="96">
        <f t="shared" si="337"/>
        <v>-34992.506666666668</v>
      </c>
      <c r="T97" s="96">
        <f t="shared" si="337"/>
        <v>-52620.26</v>
      </c>
      <c r="U97" s="96">
        <f t="shared" si="337"/>
        <v>-65203.013333333336</v>
      </c>
      <c r="V97" s="96">
        <f t="shared" si="337"/>
        <v>-72785.766666666663</v>
      </c>
      <c r="W97" s="96">
        <f t="shared" si="337"/>
        <v>-89438.51999999999</v>
      </c>
      <c r="X97" s="96">
        <f t="shared" si="337"/>
        <v>-103351.27333333332</v>
      </c>
      <c r="Y97" s="96">
        <f t="shared" si="337"/>
        <v>-121635.63746630326</v>
      </c>
      <c r="Z97" s="96">
        <f t="shared" si="337"/>
        <v>-137370.00159927321</v>
      </c>
      <c r="AA97" s="96">
        <f t="shared" si="337"/>
        <v>-150554.36573224317</v>
      </c>
      <c r="AB97" s="96">
        <f t="shared" si="337"/>
        <v>-173188.72986521313</v>
      </c>
      <c r="AC97" s="96">
        <f t="shared" si="337"/>
        <v>-181273.09399818309</v>
      </c>
      <c r="AD97" s="96">
        <f t="shared" si="337"/>
        <v>-186807.45813115305</v>
      </c>
      <c r="AE97" s="75">
        <f t="shared" si="337"/>
        <v>-186807.45813115305</v>
      </c>
      <c r="AF97" s="96">
        <f t="shared" si="337"/>
        <v>-191091.82226412301</v>
      </c>
      <c r="AG97" s="96">
        <f t="shared" si="337"/>
        <v>-192826.18639709297</v>
      </c>
      <c r="AH97" s="96">
        <f t="shared" si="337"/>
        <v>-192010.55053006293</v>
      </c>
      <c r="AI97" s="96">
        <f t="shared" si="337"/>
        <v>-188644.91466303289</v>
      </c>
      <c r="AJ97" s="96">
        <f t="shared" si="337"/>
        <v>-183479.27879600285</v>
      </c>
      <c r="AK97" s="96">
        <f t="shared" si="337"/>
        <v>-176513.64292897281</v>
      </c>
      <c r="AL97" s="96">
        <f t="shared" ref="AL97:BQ97" si="338">AL95+AL96</f>
        <v>-169548.00706194277</v>
      </c>
      <c r="AM97" s="96">
        <f t="shared" si="338"/>
        <v>-162582.37119491273</v>
      </c>
      <c r="AN97" s="96">
        <f t="shared" si="338"/>
        <v>-155616.73532788269</v>
      </c>
      <c r="AO97" s="96">
        <f t="shared" si="338"/>
        <v>-148651.09946085265</v>
      </c>
      <c r="AP97" s="96">
        <f t="shared" si="338"/>
        <v>-141685.46359382261</v>
      </c>
      <c r="AQ97" s="96">
        <f t="shared" si="338"/>
        <v>-134719.82772679257</v>
      </c>
      <c r="AR97" s="75">
        <f t="shared" si="338"/>
        <v>-134719.82772679243</v>
      </c>
      <c r="AS97" s="96">
        <f t="shared" si="338"/>
        <v>-127754.19185976237</v>
      </c>
      <c r="AT97" s="96">
        <f t="shared" si="338"/>
        <v>-120788.55599273232</v>
      </c>
      <c r="AU97" s="96">
        <f t="shared" si="338"/>
        <v>-113822.92012570227</v>
      </c>
      <c r="AV97" s="96">
        <f t="shared" si="338"/>
        <v>-106857.28425867221</v>
      </c>
      <c r="AW97" s="96">
        <f t="shared" si="338"/>
        <v>-99891.648391642157</v>
      </c>
      <c r="AX97" s="96">
        <f t="shared" si="338"/>
        <v>-92926.012524612102</v>
      </c>
      <c r="AY97" s="96">
        <f t="shared" si="338"/>
        <v>-85960.376657582048</v>
      </c>
      <c r="AZ97" s="96">
        <f t="shared" si="338"/>
        <v>-78994.740790551994</v>
      </c>
      <c r="BA97" s="96">
        <f t="shared" si="338"/>
        <v>-72029.10492352194</v>
      </c>
      <c r="BB97" s="96">
        <f t="shared" si="338"/>
        <v>-65063.469056491886</v>
      </c>
      <c r="BC97" s="96">
        <f t="shared" si="338"/>
        <v>-58097.833189461831</v>
      </c>
      <c r="BD97" s="96">
        <f t="shared" si="338"/>
        <v>-51132.197322431777</v>
      </c>
      <c r="BE97" s="75">
        <f t="shared" si="338"/>
        <v>-51132.197322431792</v>
      </c>
      <c r="BF97" s="96">
        <f t="shared" si="338"/>
        <v>-44166.561455401737</v>
      </c>
      <c r="BG97" s="96">
        <f t="shared" si="338"/>
        <v>-37200.925588371683</v>
      </c>
      <c r="BH97" s="96">
        <f t="shared" si="338"/>
        <v>-30235.289721341633</v>
      </c>
      <c r="BI97" s="96">
        <f t="shared" si="338"/>
        <v>-23269.653854311582</v>
      </c>
      <c r="BJ97" s="96">
        <f t="shared" si="338"/>
        <v>-16304.017987281532</v>
      </c>
      <c r="BK97" s="96">
        <f t="shared" si="338"/>
        <v>-9338.382120251481</v>
      </c>
      <c r="BL97" s="96">
        <f t="shared" si="338"/>
        <v>-2372.7462532214304</v>
      </c>
      <c r="BM97" s="96">
        <f t="shared" si="338"/>
        <v>4592.8896138086202</v>
      </c>
      <c r="BN97" s="96">
        <f t="shared" si="338"/>
        <v>11558.525480838671</v>
      </c>
      <c r="BO97" s="96">
        <f t="shared" si="338"/>
        <v>18524.161347868721</v>
      </c>
      <c r="BP97" s="96">
        <f t="shared" si="338"/>
        <v>25489.797214898772</v>
      </c>
      <c r="BQ97" s="96">
        <f t="shared" si="338"/>
        <v>32455.433081928823</v>
      </c>
      <c r="BR97" s="75">
        <f t="shared" ref="BR97:CW97" si="339">BR95+BR96</f>
        <v>32455.433081928844</v>
      </c>
      <c r="BS97" s="96">
        <f t="shared" si="339"/>
        <v>39421.068948958899</v>
      </c>
      <c r="BT97" s="96">
        <f t="shared" si="339"/>
        <v>46386.704815988953</v>
      </c>
      <c r="BU97" s="96">
        <f t="shared" si="339"/>
        <v>53352.340683019007</v>
      </c>
      <c r="BV97" s="96">
        <f t="shared" si="339"/>
        <v>60317.976550049061</v>
      </c>
      <c r="BW97" s="96">
        <f t="shared" si="339"/>
        <v>67283.612417079115</v>
      </c>
      <c r="BX97" s="96">
        <f t="shared" si="339"/>
        <v>74249.24828410917</v>
      </c>
      <c r="BY97" s="96">
        <f t="shared" si="339"/>
        <v>81214.884151139224</v>
      </c>
      <c r="BZ97" s="96">
        <f t="shared" si="339"/>
        <v>88180.520018169278</v>
      </c>
      <c r="CA97" s="96">
        <f t="shared" si="339"/>
        <v>95146.155885199332</v>
      </c>
      <c r="CB97" s="96">
        <f t="shared" si="339"/>
        <v>102111.79175222939</v>
      </c>
      <c r="CC97" s="96">
        <f t="shared" si="339"/>
        <v>109077.42761925944</v>
      </c>
      <c r="CD97" s="96">
        <f t="shared" si="339"/>
        <v>116043.06348628949</v>
      </c>
      <c r="CE97" s="75">
        <f t="shared" si="339"/>
        <v>116043.06348628948</v>
      </c>
      <c r="CF97" s="96">
        <f t="shared" si="339"/>
        <v>123008.69935331953</v>
      </c>
      <c r="CG97" s="96">
        <f t="shared" si="339"/>
        <v>129974.33522034959</v>
      </c>
      <c r="CH97" s="96">
        <f t="shared" si="339"/>
        <v>136939.97108737964</v>
      </c>
      <c r="CI97" s="96">
        <f t="shared" si="339"/>
        <v>143905.60695440968</v>
      </c>
      <c r="CJ97" s="96">
        <f t="shared" si="339"/>
        <v>156671.24282143972</v>
      </c>
      <c r="CK97" s="96">
        <f t="shared" si="339"/>
        <v>169436.87868846976</v>
      </c>
      <c r="CL97" s="96">
        <f t="shared" si="339"/>
        <v>182202.5145554998</v>
      </c>
      <c r="CM97" s="96">
        <f t="shared" si="339"/>
        <v>194968.15042252984</v>
      </c>
      <c r="CN97" s="96">
        <f t="shared" si="339"/>
        <v>207733.78628955988</v>
      </c>
      <c r="CO97" s="96">
        <f t="shared" si="339"/>
        <v>220499.42215658992</v>
      </c>
      <c r="CP97" s="96">
        <f t="shared" si="339"/>
        <v>233265.05802361996</v>
      </c>
      <c r="CQ97" s="96">
        <f t="shared" si="339"/>
        <v>246030.69389065</v>
      </c>
      <c r="CR97" s="75">
        <f t="shared" si="339"/>
        <v>246030.69389065012</v>
      </c>
      <c r="CS97" s="96">
        <f t="shared" si="339"/>
        <v>258796.32975768016</v>
      </c>
      <c r="CT97" s="96">
        <f t="shared" si="339"/>
        <v>271561.9656247102</v>
      </c>
      <c r="CU97" s="96">
        <f t="shared" si="339"/>
        <v>284327.60149174026</v>
      </c>
      <c r="CV97" s="96">
        <f t="shared" si="339"/>
        <v>297093.23735877033</v>
      </c>
      <c r="CW97" s="96">
        <f t="shared" si="339"/>
        <v>309858.8732258004</v>
      </c>
      <c r="CX97" s="96">
        <f t="shared" ref="CX97:EC97" si="340">CX95+CX96</f>
        <v>322624.50909283047</v>
      </c>
      <c r="CY97" s="96">
        <f t="shared" si="340"/>
        <v>335390.14495986054</v>
      </c>
      <c r="CZ97" s="96">
        <f t="shared" si="340"/>
        <v>348155.78082689061</v>
      </c>
      <c r="DA97" s="96">
        <f t="shared" si="340"/>
        <v>360921.41669392068</v>
      </c>
      <c r="DB97" s="96">
        <f t="shared" si="340"/>
        <v>373687.05256095075</v>
      </c>
      <c r="DC97" s="96">
        <f t="shared" si="340"/>
        <v>386452.68842798081</v>
      </c>
      <c r="DD97" s="96">
        <f t="shared" si="340"/>
        <v>399218.32429501088</v>
      </c>
      <c r="DE97" s="75">
        <f t="shared" si="340"/>
        <v>399218.32429501077</v>
      </c>
      <c r="DF97" s="96">
        <f t="shared" si="340"/>
        <v>411983.96016204084</v>
      </c>
      <c r="DG97" s="96">
        <f t="shared" si="340"/>
        <v>424749.5960290709</v>
      </c>
      <c r="DH97" s="96">
        <f t="shared" si="340"/>
        <v>437515.23189610097</v>
      </c>
      <c r="DI97" s="96">
        <f t="shared" si="340"/>
        <v>450280.86776313104</v>
      </c>
      <c r="DJ97" s="96">
        <f t="shared" si="340"/>
        <v>463046.50363016111</v>
      </c>
      <c r="DK97" s="96">
        <f t="shared" si="340"/>
        <v>475812.13949719118</v>
      </c>
      <c r="DL97" s="96">
        <f t="shared" si="340"/>
        <v>488577.77536422125</v>
      </c>
      <c r="DM97" s="96">
        <f t="shared" si="340"/>
        <v>501343.41123125132</v>
      </c>
      <c r="DN97" s="96">
        <f t="shared" si="340"/>
        <v>514109.04709828139</v>
      </c>
      <c r="DO97" s="96">
        <f t="shared" si="340"/>
        <v>526874.68296531145</v>
      </c>
      <c r="DP97" s="96">
        <f t="shared" si="340"/>
        <v>539640.31883234147</v>
      </c>
      <c r="DQ97" s="96">
        <f t="shared" si="340"/>
        <v>552405.95469937148</v>
      </c>
      <c r="DR97" s="75">
        <f t="shared" si="340"/>
        <v>552405.95469937136</v>
      </c>
      <c r="DS97" s="96">
        <f t="shared" si="340"/>
        <v>565171.59056640137</v>
      </c>
      <c r="DT97" s="96">
        <f t="shared" si="340"/>
        <v>577937.22643343138</v>
      </c>
      <c r="DU97" s="96">
        <f t="shared" si="340"/>
        <v>590702.86230046139</v>
      </c>
      <c r="DV97" s="96">
        <f t="shared" si="340"/>
        <v>603468.4981674914</v>
      </c>
      <c r="DW97" s="96">
        <f t="shared" si="340"/>
        <v>616234.13403452141</v>
      </c>
      <c r="DX97" s="96">
        <f t="shared" si="340"/>
        <v>628999.76990155142</v>
      </c>
      <c r="DY97" s="96">
        <f t="shared" si="340"/>
        <v>641765.40576858143</v>
      </c>
      <c r="DZ97" s="96">
        <f t="shared" si="340"/>
        <v>654531.04163561144</v>
      </c>
      <c r="EA97" s="96">
        <f t="shared" si="340"/>
        <v>667296.67750264145</v>
      </c>
      <c r="EB97" s="96">
        <f t="shared" si="340"/>
        <v>680062.31336967146</v>
      </c>
      <c r="EC97" s="96">
        <f t="shared" si="340"/>
        <v>692827.94923670148</v>
      </c>
      <c r="ED97" s="96">
        <f t="shared" ref="ED97:EE97" si="341">ED95+ED96</f>
        <v>705593.58510373149</v>
      </c>
      <c r="EE97" s="76">
        <f t="shared" si="341"/>
        <v>705593.58510373195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  <row r="100" spans="4:135" x14ac:dyDescent="0.2">
      <c r="Z100" s="225"/>
    </row>
    <row r="101" spans="4:135" x14ac:dyDescent="0.2">
      <c r="Z101" s="225"/>
    </row>
    <row r="102" spans="4:135" x14ac:dyDescent="0.2">
      <c r="Z102" s="225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1CBF4"/>
  </sheetPr>
  <dimension ref="A1:DX1007"/>
  <sheetViews>
    <sheetView zoomScaleNormal="100" workbookViewId="0">
      <selection activeCell="Y5" sqref="Y5"/>
    </sheetView>
  </sheetViews>
  <sheetFormatPr baseColWidth="10" defaultColWidth="14.42578125" defaultRowHeight="15" x14ac:dyDescent="0.25"/>
  <cols>
    <col min="1" max="1" width="8" style="226" customWidth="1"/>
    <col min="2" max="2" width="6.42578125" style="226" customWidth="1"/>
    <col min="3" max="3" width="9" style="226" customWidth="1"/>
    <col min="4" max="4" width="7.7109375" style="226" customWidth="1"/>
    <col min="5" max="7" width="16.85546875" style="226" customWidth="1"/>
    <col min="8" max="8" width="10" style="226" customWidth="1"/>
    <col min="9" max="10" width="5" style="226" customWidth="1"/>
    <col min="11" max="16" width="4.7109375" style="226" customWidth="1"/>
    <col min="17" max="17" width="7.42578125" style="226" customWidth="1"/>
    <col min="18" max="18" width="5.7109375" style="226" customWidth="1"/>
    <col min="19" max="20" width="7" style="226" customWidth="1"/>
    <col min="21" max="21" width="5" style="226" customWidth="1"/>
    <col min="22" max="23" width="10" style="226" customWidth="1"/>
    <col min="24" max="24" width="10.85546875" style="226" customWidth="1"/>
    <col min="25" max="104" width="10" style="226" customWidth="1"/>
    <col min="105" max="105" width="14.42578125" style="226" customWidth="1"/>
    <col min="106" max="16384" width="14.42578125" style="226"/>
  </cols>
  <sheetData>
    <row r="1" spans="1:128" ht="15.75" customHeight="1" x14ac:dyDescent="0.25">
      <c r="A1" s="571" t="s">
        <v>5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5"/>
    </row>
    <row r="2" spans="1:128" x14ac:dyDescent="0.25">
      <c r="A2" s="227"/>
      <c r="B2" s="227"/>
      <c r="C2" s="227"/>
      <c r="D2" s="227"/>
      <c r="E2" s="227"/>
      <c r="F2" s="227"/>
      <c r="G2" s="227"/>
      <c r="H2" s="228"/>
      <c r="I2" s="229">
        <v>2025</v>
      </c>
      <c r="J2" s="229">
        <v>2025</v>
      </c>
      <c r="K2" s="229">
        <v>2025</v>
      </c>
      <c r="L2" s="229">
        <v>2025</v>
      </c>
      <c r="M2" s="229">
        <v>2025</v>
      </c>
      <c r="N2" s="229">
        <v>2025</v>
      </c>
      <c r="O2" s="229">
        <v>2025</v>
      </c>
      <c r="P2" s="229">
        <v>2025</v>
      </c>
      <c r="Q2" s="229">
        <v>2025</v>
      </c>
      <c r="R2" s="229">
        <v>2025</v>
      </c>
      <c r="S2" s="229">
        <v>2025</v>
      </c>
      <c r="T2" s="229">
        <v>2025</v>
      </c>
      <c r="U2" s="229">
        <v>2026</v>
      </c>
      <c r="V2" s="229">
        <v>2026</v>
      </c>
      <c r="W2" s="229">
        <v>2026</v>
      </c>
      <c r="X2" s="229">
        <v>2026</v>
      </c>
      <c r="Y2" s="229">
        <v>2026</v>
      </c>
      <c r="Z2" s="229">
        <v>2026</v>
      </c>
      <c r="AA2" s="229">
        <v>2026</v>
      </c>
      <c r="AB2" s="229">
        <v>2026</v>
      </c>
      <c r="AC2" s="229">
        <v>2026</v>
      </c>
      <c r="AD2" s="229">
        <v>2026</v>
      </c>
      <c r="AE2" s="229">
        <v>2026</v>
      </c>
      <c r="AF2" s="229">
        <v>2026</v>
      </c>
      <c r="AG2" s="230">
        <v>2027</v>
      </c>
      <c r="AH2" s="230">
        <v>2027</v>
      </c>
      <c r="AI2" s="230">
        <v>2027</v>
      </c>
      <c r="AJ2" s="230">
        <v>2027</v>
      </c>
      <c r="AK2" s="230">
        <v>2027</v>
      </c>
      <c r="AL2" s="230">
        <v>2027</v>
      </c>
      <c r="AM2" s="230">
        <v>2027</v>
      </c>
      <c r="AN2" s="230">
        <v>2027</v>
      </c>
      <c r="AO2" s="230">
        <v>2027</v>
      </c>
      <c r="AP2" s="230">
        <v>2027</v>
      </c>
      <c r="AQ2" s="230">
        <v>2027</v>
      </c>
      <c r="AR2" s="230">
        <v>2027</v>
      </c>
      <c r="AS2" s="230">
        <v>2028</v>
      </c>
      <c r="AT2" s="230">
        <v>2028</v>
      </c>
      <c r="AU2" s="230">
        <v>2028</v>
      </c>
      <c r="AV2" s="230">
        <v>2028</v>
      </c>
      <c r="AW2" s="230">
        <v>2028</v>
      </c>
      <c r="AX2" s="230">
        <v>2028</v>
      </c>
      <c r="AY2" s="230">
        <v>2028</v>
      </c>
      <c r="AZ2" s="230">
        <v>2028</v>
      </c>
      <c r="BA2" s="230">
        <v>2028</v>
      </c>
      <c r="BB2" s="230">
        <v>2028</v>
      </c>
      <c r="BC2" s="230">
        <v>2028</v>
      </c>
      <c r="BD2" s="230">
        <v>2028</v>
      </c>
      <c r="BE2" s="230">
        <v>2029</v>
      </c>
      <c r="BF2" s="230">
        <v>2029</v>
      </c>
      <c r="BG2" s="230">
        <v>2029</v>
      </c>
      <c r="BH2" s="230">
        <v>2029</v>
      </c>
      <c r="BI2" s="230">
        <v>2029</v>
      </c>
      <c r="BJ2" s="230">
        <v>2029</v>
      </c>
      <c r="BK2" s="230">
        <v>2029</v>
      </c>
      <c r="BL2" s="230">
        <v>2029</v>
      </c>
      <c r="BM2" s="230">
        <v>2029</v>
      </c>
      <c r="BN2" s="230">
        <v>2029</v>
      </c>
      <c r="BO2" s="230">
        <v>2029</v>
      </c>
      <c r="BP2" s="230">
        <v>2029</v>
      </c>
      <c r="BQ2" s="230">
        <v>2030</v>
      </c>
      <c r="BR2" s="230">
        <v>2030</v>
      </c>
      <c r="BS2" s="230">
        <v>2030</v>
      </c>
      <c r="BT2" s="230">
        <v>2030</v>
      </c>
      <c r="BU2" s="230">
        <v>2030</v>
      </c>
      <c r="BV2" s="230">
        <v>2030</v>
      </c>
      <c r="BW2" s="230">
        <v>2030</v>
      </c>
      <c r="BX2" s="230">
        <v>2030</v>
      </c>
      <c r="BY2" s="230">
        <v>2030</v>
      </c>
      <c r="BZ2" s="230">
        <v>2030</v>
      </c>
      <c r="CA2" s="230">
        <v>2030</v>
      </c>
      <c r="CB2" s="230">
        <v>2030</v>
      </c>
      <c r="CC2" s="230">
        <v>2031</v>
      </c>
      <c r="CD2" s="230">
        <v>2031</v>
      </c>
      <c r="CE2" s="230">
        <v>2031</v>
      </c>
      <c r="CF2" s="230">
        <v>2031</v>
      </c>
      <c r="CG2" s="230">
        <v>2031</v>
      </c>
      <c r="CH2" s="230">
        <v>2031</v>
      </c>
      <c r="CI2" s="230">
        <v>2031</v>
      </c>
      <c r="CJ2" s="230">
        <v>2031</v>
      </c>
      <c r="CK2" s="230">
        <v>2031</v>
      </c>
      <c r="CL2" s="230">
        <v>2031</v>
      </c>
      <c r="CM2" s="230">
        <v>2031</v>
      </c>
      <c r="CN2" s="230">
        <v>2031</v>
      </c>
      <c r="CO2" s="230">
        <v>2032</v>
      </c>
      <c r="CP2" s="230">
        <v>2032</v>
      </c>
      <c r="CQ2" s="230">
        <v>2032</v>
      </c>
      <c r="CR2" s="230">
        <v>2032</v>
      </c>
      <c r="CS2" s="230">
        <v>2032</v>
      </c>
      <c r="CT2" s="230">
        <v>2032</v>
      </c>
      <c r="CU2" s="230">
        <v>2032</v>
      </c>
      <c r="CV2" s="230">
        <v>2032</v>
      </c>
      <c r="CW2" s="230">
        <v>2032</v>
      </c>
      <c r="CX2" s="230">
        <v>2032</v>
      </c>
      <c r="CY2" s="230">
        <v>2032</v>
      </c>
      <c r="CZ2" s="230">
        <v>2032</v>
      </c>
      <c r="DA2" s="230">
        <v>2033</v>
      </c>
      <c r="DB2" s="230">
        <v>2033</v>
      </c>
      <c r="DC2" s="230">
        <v>2033</v>
      </c>
      <c r="DD2" s="230">
        <v>2033</v>
      </c>
      <c r="DE2" s="230">
        <v>2033</v>
      </c>
      <c r="DF2" s="230">
        <v>2033</v>
      </c>
      <c r="DG2" s="230">
        <v>2033</v>
      </c>
      <c r="DH2" s="230">
        <v>2033</v>
      </c>
      <c r="DI2" s="230">
        <v>2033</v>
      </c>
      <c r="DJ2" s="230">
        <v>2033</v>
      </c>
      <c r="DK2" s="230">
        <v>2033</v>
      </c>
      <c r="DL2" s="230">
        <v>2033</v>
      </c>
      <c r="DM2" s="230">
        <v>2034</v>
      </c>
      <c r="DN2" s="230">
        <v>2034</v>
      </c>
      <c r="DO2" s="230">
        <v>2034</v>
      </c>
      <c r="DP2" s="230">
        <v>2034</v>
      </c>
      <c r="DQ2" s="230">
        <v>2034</v>
      </c>
      <c r="DR2" s="230">
        <v>2034</v>
      </c>
      <c r="DS2" s="230">
        <v>2034</v>
      </c>
      <c r="DT2" s="230">
        <v>2034</v>
      </c>
      <c r="DU2" s="230">
        <v>2034</v>
      </c>
      <c r="DV2" s="230">
        <v>2034</v>
      </c>
      <c r="DW2" s="230">
        <v>2034</v>
      </c>
      <c r="DX2" s="230">
        <v>2034</v>
      </c>
    </row>
    <row r="3" spans="1:128" x14ac:dyDescent="0.25">
      <c r="A3" s="231"/>
      <c r="B3" s="231" t="s">
        <v>183</v>
      </c>
      <c r="C3" s="231" t="s">
        <v>184</v>
      </c>
      <c r="D3" s="231" t="s">
        <v>185</v>
      </c>
      <c r="E3" s="231" t="s">
        <v>186</v>
      </c>
      <c r="F3" s="231"/>
      <c r="G3" s="231"/>
      <c r="H3" s="231" t="s">
        <v>188</v>
      </c>
      <c r="I3" s="231" t="s">
        <v>189</v>
      </c>
      <c r="J3" s="231" t="s">
        <v>190</v>
      </c>
      <c r="K3" s="231" t="s">
        <v>191</v>
      </c>
      <c r="L3" s="231" t="s">
        <v>192</v>
      </c>
      <c r="M3" s="231" t="s">
        <v>193</v>
      </c>
      <c r="N3" s="231" t="s">
        <v>194</v>
      </c>
      <c r="O3" s="231" t="s">
        <v>195</v>
      </c>
      <c r="P3" s="231" t="s">
        <v>196</v>
      </c>
      <c r="Q3" s="231" t="s">
        <v>197</v>
      </c>
      <c r="R3" s="231" t="s">
        <v>198</v>
      </c>
      <c r="S3" s="231" t="s">
        <v>199</v>
      </c>
      <c r="T3" s="231" t="s">
        <v>200</v>
      </c>
      <c r="U3" s="231" t="s">
        <v>189</v>
      </c>
      <c r="V3" s="231" t="s">
        <v>190</v>
      </c>
      <c r="W3" s="231" t="s">
        <v>191</v>
      </c>
      <c r="X3" s="231" t="s">
        <v>192</v>
      </c>
      <c r="Y3" s="231" t="s">
        <v>193</v>
      </c>
      <c r="Z3" s="231" t="s">
        <v>194</v>
      </c>
      <c r="AA3" s="231" t="s">
        <v>195</v>
      </c>
      <c r="AB3" s="231" t="s">
        <v>196</v>
      </c>
      <c r="AC3" s="231" t="s">
        <v>197</v>
      </c>
      <c r="AD3" s="231" t="s">
        <v>198</v>
      </c>
      <c r="AE3" s="231" t="s">
        <v>199</v>
      </c>
      <c r="AF3" s="231" t="s">
        <v>200</v>
      </c>
      <c r="AG3" s="232" t="s">
        <v>189</v>
      </c>
      <c r="AH3" s="232" t="s">
        <v>190</v>
      </c>
      <c r="AI3" s="232" t="s">
        <v>191</v>
      </c>
      <c r="AJ3" s="232" t="s">
        <v>192</v>
      </c>
      <c r="AK3" s="232" t="s">
        <v>193</v>
      </c>
      <c r="AL3" s="232" t="s">
        <v>194</v>
      </c>
      <c r="AM3" s="232" t="s">
        <v>195</v>
      </c>
      <c r="AN3" s="232" t="s">
        <v>196</v>
      </c>
      <c r="AO3" s="232" t="s">
        <v>197</v>
      </c>
      <c r="AP3" s="232" t="s">
        <v>198</v>
      </c>
      <c r="AQ3" s="232" t="s">
        <v>199</v>
      </c>
      <c r="AR3" s="232" t="s">
        <v>200</v>
      </c>
      <c r="AS3" s="232" t="s">
        <v>189</v>
      </c>
      <c r="AT3" s="232" t="s">
        <v>190</v>
      </c>
      <c r="AU3" s="232" t="s">
        <v>191</v>
      </c>
      <c r="AV3" s="232" t="s">
        <v>192</v>
      </c>
      <c r="AW3" s="232" t="s">
        <v>193</v>
      </c>
      <c r="AX3" s="232" t="s">
        <v>194</v>
      </c>
      <c r="AY3" s="232" t="s">
        <v>195</v>
      </c>
      <c r="AZ3" s="232" t="s">
        <v>196</v>
      </c>
      <c r="BA3" s="232" t="s">
        <v>197</v>
      </c>
      <c r="BB3" s="232" t="s">
        <v>198</v>
      </c>
      <c r="BC3" s="232" t="s">
        <v>199</v>
      </c>
      <c r="BD3" s="232" t="s">
        <v>200</v>
      </c>
      <c r="BE3" s="232" t="s">
        <v>189</v>
      </c>
      <c r="BF3" s="232" t="s">
        <v>190</v>
      </c>
      <c r="BG3" s="232" t="s">
        <v>191</v>
      </c>
      <c r="BH3" s="232" t="s">
        <v>192</v>
      </c>
      <c r="BI3" s="232" t="s">
        <v>193</v>
      </c>
      <c r="BJ3" s="232" t="s">
        <v>194</v>
      </c>
      <c r="BK3" s="232" t="s">
        <v>195</v>
      </c>
      <c r="BL3" s="232" t="s">
        <v>196</v>
      </c>
      <c r="BM3" s="232" t="s">
        <v>197</v>
      </c>
      <c r="BN3" s="232" t="s">
        <v>198</v>
      </c>
      <c r="BO3" s="232" t="s">
        <v>199</v>
      </c>
      <c r="BP3" s="232" t="s">
        <v>200</v>
      </c>
      <c r="BQ3" s="232" t="s">
        <v>189</v>
      </c>
      <c r="BR3" s="232" t="s">
        <v>190</v>
      </c>
      <c r="BS3" s="232" t="s">
        <v>191</v>
      </c>
      <c r="BT3" s="232" t="s">
        <v>192</v>
      </c>
      <c r="BU3" s="232" t="s">
        <v>193</v>
      </c>
      <c r="BV3" s="232" t="s">
        <v>194</v>
      </c>
      <c r="BW3" s="232" t="s">
        <v>195</v>
      </c>
      <c r="BX3" s="232" t="s">
        <v>196</v>
      </c>
      <c r="BY3" s="232" t="s">
        <v>197</v>
      </c>
      <c r="BZ3" s="232" t="s">
        <v>198</v>
      </c>
      <c r="CA3" s="232" t="s">
        <v>199</v>
      </c>
      <c r="CB3" s="232" t="s">
        <v>200</v>
      </c>
      <c r="CC3" s="232" t="s">
        <v>189</v>
      </c>
      <c r="CD3" s="232" t="s">
        <v>190</v>
      </c>
      <c r="CE3" s="232" t="s">
        <v>191</v>
      </c>
      <c r="CF3" s="232" t="s">
        <v>192</v>
      </c>
      <c r="CG3" s="232" t="s">
        <v>193</v>
      </c>
      <c r="CH3" s="232" t="s">
        <v>194</v>
      </c>
      <c r="CI3" s="232" t="s">
        <v>195</v>
      </c>
      <c r="CJ3" s="232" t="s">
        <v>196</v>
      </c>
      <c r="CK3" s="232" t="s">
        <v>197</v>
      </c>
      <c r="CL3" s="232" t="s">
        <v>198</v>
      </c>
      <c r="CM3" s="232" t="s">
        <v>199</v>
      </c>
      <c r="CN3" s="232" t="s">
        <v>200</v>
      </c>
      <c r="CO3" s="232" t="s">
        <v>189</v>
      </c>
      <c r="CP3" s="232" t="s">
        <v>190</v>
      </c>
      <c r="CQ3" s="232" t="s">
        <v>191</v>
      </c>
      <c r="CR3" s="232" t="s">
        <v>192</v>
      </c>
      <c r="CS3" s="232" t="s">
        <v>193</v>
      </c>
      <c r="CT3" s="232" t="s">
        <v>194</v>
      </c>
      <c r="CU3" s="232" t="s">
        <v>195</v>
      </c>
      <c r="CV3" s="232" t="s">
        <v>196</v>
      </c>
      <c r="CW3" s="232" t="s">
        <v>197</v>
      </c>
      <c r="CX3" s="232" t="s">
        <v>198</v>
      </c>
      <c r="CY3" s="232" t="s">
        <v>199</v>
      </c>
      <c r="CZ3" s="232" t="s">
        <v>200</v>
      </c>
      <c r="DA3" s="232" t="s">
        <v>189</v>
      </c>
      <c r="DB3" s="232" t="s">
        <v>190</v>
      </c>
      <c r="DC3" s="232" t="s">
        <v>191</v>
      </c>
      <c r="DD3" s="232" t="s">
        <v>192</v>
      </c>
      <c r="DE3" s="232" t="s">
        <v>193</v>
      </c>
      <c r="DF3" s="232" t="s">
        <v>194</v>
      </c>
      <c r="DG3" s="232" t="s">
        <v>195</v>
      </c>
      <c r="DH3" s="232" t="s">
        <v>196</v>
      </c>
      <c r="DI3" s="232" t="s">
        <v>197</v>
      </c>
      <c r="DJ3" s="232" t="s">
        <v>198</v>
      </c>
      <c r="DK3" s="232" t="s">
        <v>199</v>
      </c>
      <c r="DL3" s="232" t="s">
        <v>200</v>
      </c>
      <c r="DM3" s="232" t="s">
        <v>189</v>
      </c>
      <c r="DN3" s="232" t="s">
        <v>190</v>
      </c>
      <c r="DO3" s="232" t="s">
        <v>191</v>
      </c>
      <c r="DP3" s="232" t="s">
        <v>192</v>
      </c>
      <c r="DQ3" s="232" t="s">
        <v>193</v>
      </c>
      <c r="DR3" s="232" t="s">
        <v>194</v>
      </c>
      <c r="DS3" s="232" t="s">
        <v>195</v>
      </c>
      <c r="DT3" s="232" t="s">
        <v>196</v>
      </c>
      <c r="DU3" s="232" t="s">
        <v>197</v>
      </c>
      <c r="DV3" s="232" t="s">
        <v>198</v>
      </c>
      <c r="DW3" s="232" t="s">
        <v>199</v>
      </c>
      <c r="DX3" s="232" t="s">
        <v>200</v>
      </c>
    </row>
    <row r="4" spans="1:128" x14ac:dyDescent="0.25">
      <c r="A4" s="227"/>
      <c r="B4" s="227"/>
      <c r="C4" s="233"/>
      <c r="D4" s="233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28" ht="14.25" customHeight="1" x14ac:dyDescent="0.25">
      <c r="A5" s="234" t="s">
        <v>201</v>
      </c>
      <c r="B5" s="235">
        <v>61</v>
      </c>
      <c r="C5" s="236" t="s">
        <v>312</v>
      </c>
      <c r="D5" s="237"/>
      <c r="E5" s="238"/>
      <c r="F5" s="238"/>
      <c r="G5" s="238"/>
      <c r="H5" s="239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>
        <v>0</v>
      </c>
      <c r="Y5" s="240">
        <v>1800</v>
      </c>
      <c r="Z5" s="240">
        <v>1800</v>
      </c>
      <c r="AA5" s="240">
        <v>1800</v>
      </c>
      <c r="AB5" s="240">
        <v>1800</v>
      </c>
      <c r="AC5" s="240">
        <v>1800</v>
      </c>
      <c r="AD5" s="240">
        <v>1800</v>
      </c>
      <c r="AE5" s="240">
        <v>1800</v>
      </c>
      <c r="AF5" s="240">
        <v>1800</v>
      </c>
      <c r="AG5" s="240">
        <v>1800</v>
      </c>
      <c r="AH5" s="240">
        <v>1800</v>
      </c>
      <c r="AI5" s="240">
        <v>1800</v>
      </c>
      <c r="AJ5" s="240">
        <v>1800</v>
      </c>
      <c r="AK5" s="240">
        <v>1800</v>
      </c>
      <c r="AL5" s="240">
        <v>1800</v>
      </c>
      <c r="AM5" s="240">
        <v>1800</v>
      </c>
      <c r="AN5" s="240">
        <v>1800</v>
      </c>
      <c r="AO5" s="240">
        <v>1800</v>
      </c>
      <c r="AP5" s="240">
        <v>1800</v>
      </c>
      <c r="AQ5" s="240">
        <v>1800</v>
      </c>
      <c r="AR5" s="240">
        <v>1800</v>
      </c>
      <c r="AS5" s="240">
        <v>1800</v>
      </c>
      <c r="AT5" s="240">
        <v>1800</v>
      </c>
      <c r="AU5" s="240">
        <v>1800</v>
      </c>
      <c r="AV5" s="240">
        <v>1800</v>
      </c>
      <c r="AW5" s="240">
        <v>1800</v>
      </c>
      <c r="AX5" s="240">
        <v>1800</v>
      </c>
      <c r="AY5" s="240">
        <v>1800</v>
      </c>
      <c r="AZ5" s="240">
        <v>1800</v>
      </c>
      <c r="BA5" s="240">
        <v>1800</v>
      </c>
      <c r="BB5" s="240">
        <v>1800</v>
      </c>
      <c r="BC5" s="240">
        <v>1800</v>
      </c>
      <c r="BD5" s="240">
        <v>1800</v>
      </c>
      <c r="BE5" s="240">
        <v>1800</v>
      </c>
      <c r="BF5" s="240">
        <v>1800</v>
      </c>
      <c r="BG5" s="240">
        <v>1800</v>
      </c>
      <c r="BH5" s="240">
        <v>1800</v>
      </c>
      <c r="BI5" s="240">
        <v>1800</v>
      </c>
      <c r="BJ5" s="240">
        <v>1800</v>
      </c>
      <c r="BK5" s="240">
        <v>1800</v>
      </c>
      <c r="BL5" s="240">
        <v>1800</v>
      </c>
      <c r="BM5" s="240">
        <v>1800</v>
      </c>
      <c r="BN5" s="240">
        <v>1800</v>
      </c>
      <c r="BO5" s="240">
        <v>1800</v>
      </c>
      <c r="BP5" s="240">
        <v>1800</v>
      </c>
      <c r="BQ5" s="240">
        <v>1800</v>
      </c>
      <c r="BR5" s="240">
        <v>1800</v>
      </c>
      <c r="BS5" s="240">
        <v>1800</v>
      </c>
      <c r="BT5" s="240">
        <v>1800</v>
      </c>
      <c r="BU5" s="240">
        <v>1800</v>
      </c>
      <c r="BV5" s="240">
        <v>1800</v>
      </c>
      <c r="BW5" s="240">
        <v>1800</v>
      </c>
      <c r="BX5" s="240">
        <v>1800</v>
      </c>
      <c r="BY5" s="240">
        <v>1800</v>
      </c>
      <c r="BZ5" s="240">
        <v>1800</v>
      </c>
      <c r="CA5" s="240">
        <v>1800</v>
      </c>
      <c r="CB5" s="240">
        <v>1800</v>
      </c>
      <c r="CC5" s="240">
        <v>1800</v>
      </c>
      <c r="CD5" s="240">
        <v>1800</v>
      </c>
      <c r="CE5" s="240">
        <v>1800</v>
      </c>
      <c r="CF5" s="240">
        <v>1800</v>
      </c>
      <c r="CG5" s="240">
        <v>1800</v>
      </c>
      <c r="CH5" s="240">
        <v>1800</v>
      </c>
      <c r="CI5" s="240">
        <v>1800</v>
      </c>
      <c r="CJ5" s="240">
        <v>1800</v>
      </c>
      <c r="CK5" s="240">
        <v>1800</v>
      </c>
      <c r="CL5" s="240">
        <v>1800</v>
      </c>
      <c r="CM5" s="240">
        <v>1800</v>
      </c>
      <c r="CN5" s="240">
        <v>1800</v>
      </c>
      <c r="CO5" s="240">
        <v>1800</v>
      </c>
      <c r="CP5" s="240">
        <v>1800</v>
      </c>
      <c r="CQ5" s="240">
        <v>1800</v>
      </c>
      <c r="CR5" s="240">
        <v>1800</v>
      </c>
      <c r="CS5" s="240">
        <v>1800</v>
      </c>
      <c r="CT5" s="240">
        <v>1800</v>
      </c>
      <c r="CU5" s="240">
        <v>1800</v>
      </c>
      <c r="CV5" s="240">
        <v>1800</v>
      </c>
      <c r="CW5" s="240">
        <v>1800</v>
      </c>
      <c r="CX5" s="240">
        <v>1800</v>
      </c>
      <c r="CY5" s="240">
        <v>1800</v>
      </c>
      <c r="CZ5" s="240">
        <v>1800</v>
      </c>
      <c r="DA5" s="240">
        <v>1800</v>
      </c>
      <c r="DB5" s="240">
        <v>1800</v>
      </c>
      <c r="DC5" s="240">
        <v>1800</v>
      </c>
      <c r="DD5" s="240">
        <v>1800</v>
      </c>
      <c r="DE5" s="240">
        <v>1800</v>
      </c>
      <c r="DF5" s="240">
        <v>1800</v>
      </c>
      <c r="DG5" s="240">
        <v>1800</v>
      </c>
      <c r="DH5" s="240">
        <v>1800</v>
      </c>
      <c r="DI5" s="240">
        <v>1800</v>
      </c>
      <c r="DJ5" s="240">
        <v>1800</v>
      </c>
      <c r="DK5" s="240">
        <v>1800</v>
      </c>
      <c r="DL5" s="240">
        <v>1800</v>
      </c>
      <c r="DM5" s="240">
        <v>1800</v>
      </c>
      <c r="DN5" s="240">
        <v>1800</v>
      </c>
      <c r="DO5" s="240">
        <v>1800</v>
      </c>
      <c r="DP5" s="240">
        <v>1800</v>
      </c>
      <c r="DQ5" s="240">
        <v>1800</v>
      </c>
      <c r="DR5" s="240">
        <v>1800</v>
      </c>
      <c r="DS5" s="240">
        <v>1800</v>
      </c>
      <c r="DT5" s="240">
        <v>1800</v>
      </c>
      <c r="DU5" s="240">
        <v>1800</v>
      </c>
      <c r="DV5" s="240">
        <v>1800</v>
      </c>
      <c r="DW5" s="240">
        <v>1800</v>
      </c>
      <c r="DX5" s="240">
        <v>1800</v>
      </c>
    </row>
    <row r="6" spans="1:128" ht="14.25" customHeight="1" x14ac:dyDescent="0.25">
      <c r="A6" s="234" t="s">
        <v>205</v>
      </c>
      <c r="B6" s="235">
        <v>105.5</v>
      </c>
      <c r="C6" s="236" t="s">
        <v>313</v>
      </c>
      <c r="D6" s="233"/>
      <c r="E6" s="241"/>
      <c r="F6" s="241"/>
      <c r="G6" s="241"/>
      <c r="H6" s="242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>
        <v>1800</v>
      </c>
      <c r="AA6" s="228">
        <v>1800</v>
      </c>
      <c r="AB6" s="228">
        <v>1800</v>
      </c>
      <c r="AC6" s="228">
        <v>1800</v>
      </c>
      <c r="AD6" s="228">
        <v>1800</v>
      </c>
      <c r="AE6" s="228">
        <v>1800</v>
      </c>
      <c r="AF6" s="228">
        <v>1800</v>
      </c>
      <c r="AG6" s="228">
        <v>1800</v>
      </c>
      <c r="AH6" s="228">
        <v>1800</v>
      </c>
      <c r="AI6" s="228">
        <v>1800</v>
      </c>
      <c r="AJ6" s="228">
        <v>1800</v>
      </c>
      <c r="AK6" s="228">
        <v>1800</v>
      </c>
      <c r="AL6" s="228">
        <v>1800</v>
      </c>
      <c r="AM6" s="228">
        <v>1800</v>
      </c>
      <c r="AN6" s="228">
        <v>1800</v>
      </c>
      <c r="AO6" s="228">
        <v>1800</v>
      </c>
      <c r="AP6" s="228">
        <v>1800</v>
      </c>
      <c r="AQ6" s="228">
        <v>1800</v>
      </c>
      <c r="AR6" s="228">
        <v>1800</v>
      </c>
      <c r="AS6" s="228">
        <v>1800</v>
      </c>
      <c r="AT6" s="228">
        <v>1800</v>
      </c>
      <c r="AU6" s="228">
        <v>1800</v>
      </c>
      <c r="AV6" s="228">
        <v>1800</v>
      </c>
      <c r="AW6" s="228">
        <v>1800</v>
      </c>
      <c r="AX6" s="228">
        <v>1800</v>
      </c>
      <c r="AY6" s="228">
        <v>1800</v>
      </c>
      <c r="AZ6" s="228">
        <v>1800</v>
      </c>
      <c r="BA6" s="228">
        <v>1800</v>
      </c>
      <c r="BB6" s="228">
        <v>1800</v>
      </c>
      <c r="BC6" s="228">
        <v>1800</v>
      </c>
      <c r="BD6" s="228">
        <v>1800</v>
      </c>
      <c r="BE6" s="228">
        <v>1800</v>
      </c>
      <c r="BF6" s="228">
        <v>1800</v>
      </c>
      <c r="BG6" s="228">
        <v>1800</v>
      </c>
      <c r="BH6" s="228">
        <v>1800</v>
      </c>
      <c r="BI6" s="228">
        <v>1800</v>
      </c>
      <c r="BJ6" s="228">
        <v>1800</v>
      </c>
      <c r="BK6" s="228">
        <v>1800</v>
      </c>
      <c r="BL6" s="228">
        <v>1800</v>
      </c>
      <c r="BM6" s="228">
        <v>1800</v>
      </c>
      <c r="BN6" s="228">
        <v>1800</v>
      </c>
      <c r="BO6" s="228">
        <v>1800</v>
      </c>
      <c r="BP6" s="228">
        <v>1800</v>
      </c>
      <c r="BQ6" s="228">
        <v>1800</v>
      </c>
      <c r="BR6" s="228">
        <v>1800</v>
      </c>
      <c r="BS6" s="228">
        <v>1800</v>
      </c>
      <c r="BT6" s="228">
        <v>1800</v>
      </c>
      <c r="BU6" s="228">
        <v>1800</v>
      </c>
      <c r="BV6" s="228">
        <v>1800</v>
      </c>
      <c r="BW6" s="228">
        <v>1800</v>
      </c>
      <c r="BX6" s="228">
        <v>1800</v>
      </c>
      <c r="BY6" s="228">
        <v>1800</v>
      </c>
      <c r="BZ6" s="228">
        <v>1800</v>
      </c>
      <c r="CA6" s="228">
        <v>1800</v>
      </c>
      <c r="CB6" s="228">
        <v>1800</v>
      </c>
      <c r="CC6" s="228">
        <v>1800</v>
      </c>
      <c r="CD6" s="228">
        <v>1800</v>
      </c>
      <c r="CE6" s="228">
        <v>1800</v>
      </c>
      <c r="CF6" s="228">
        <v>1800</v>
      </c>
      <c r="CG6" s="228">
        <v>1800</v>
      </c>
      <c r="CH6" s="228">
        <v>1800</v>
      </c>
      <c r="CI6" s="228">
        <v>1800</v>
      </c>
      <c r="CJ6" s="228">
        <v>1800</v>
      </c>
      <c r="CK6" s="228">
        <v>1800</v>
      </c>
      <c r="CL6" s="228">
        <v>1800</v>
      </c>
      <c r="CM6" s="228">
        <v>1800</v>
      </c>
      <c r="CN6" s="228">
        <v>1800</v>
      </c>
      <c r="CO6" s="228">
        <v>1800</v>
      </c>
      <c r="CP6" s="228">
        <v>1800</v>
      </c>
      <c r="CQ6" s="228">
        <v>1800</v>
      </c>
      <c r="CR6" s="228">
        <v>1800</v>
      </c>
      <c r="CS6" s="228">
        <v>1800</v>
      </c>
      <c r="CT6" s="228">
        <v>1800</v>
      </c>
      <c r="CU6" s="228">
        <v>1800</v>
      </c>
      <c r="CV6" s="228">
        <v>1800</v>
      </c>
      <c r="CW6" s="228">
        <v>1800</v>
      </c>
      <c r="CX6" s="228">
        <v>1800</v>
      </c>
      <c r="CY6" s="228">
        <v>1800</v>
      </c>
      <c r="CZ6" s="228">
        <v>1800</v>
      </c>
      <c r="DA6" s="228">
        <v>1800</v>
      </c>
      <c r="DB6" s="228">
        <v>1800</v>
      </c>
      <c r="DC6" s="228">
        <v>1800</v>
      </c>
      <c r="DD6" s="228">
        <v>1800</v>
      </c>
      <c r="DE6" s="228">
        <v>1800</v>
      </c>
      <c r="DF6" s="228">
        <v>1800</v>
      </c>
      <c r="DG6" s="228">
        <v>1800</v>
      </c>
      <c r="DH6" s="228">
        <v>1800</v>
      </c>
      <c r="DI6" s="228">
        <v>1800</v>
      </c>
      <c r="DJ6" s="228">
        <v>1800</v>
      </c>
      <c r="DK6" s="228">
        <v>1800</v>
      </c>
      <c r="DL6" s="228">
        <v>1800</v>
      </c>
      <c r="DM6" s="228">
        <v>1800</v>
      </c>
      <c r="DN6" s="228">
        <v>1800</v>
      </c>
      <c r="DO6" s="228">
        <v>1800</v>
      </c>
      <c r="DP6" s="228">
        <v>1800</v>
      </c>
      <c r="DQ6" s="228">
        <v>1800</v>
      </c>
      <c r="DR6" s="228">
        <v>1800</v>
      </c>
      <c r="DS6" s="228">
        <v>1800</v>
      </c>
      <c r="DT6" s="228">
        <v>1800</v>
      </c>
      <c r="DU6" s="228">
        <v>1800</v>
      </c>
      <c r="DV6" s="228">
        <v>1800</v>
      </c>
      <c r="DW6" s="228">
        <v>1800</v>
      </c>
      <c r="DX6" s="228">
        <v>1800</v>
      </c>
    </row>
    <row r="7" spans="1:128" ht="14.25" customHeight="1" x14ac:dyDescent="0.25">
      <c r="A7" s="234" t="s">
        <v>207</v>
      </c>
      <c r="B7" s="235">
        <v>105.5</v>
      </c>
      <c r="C7" s="236" t="s">
        <v>314</v>
      </c>
      <c r="D7" s="233"/>
      <c r="E7" s="238"/>
      <c r="F7" s="238"/>
      <c r="G7" s="238"/>
      <c r="H7" s="242"/>
      <c r="I7" s="240"/>
      <c r="J7" s="240"/>
      <c r="K7" s="240"/>
      <c r="L7" s="240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>
        <v>1800</v>
      </c>
      <c r="AB7" s="228">
        <v>1800</v>
      </c>
      <c r="AC7" s="228">
        <v>1800</v>
      </c>
      <c r="AD7" s="228">
        <v>1800</v>
      </c>
      <c r="AE7" s="228">
        <v>1800</v>
      </c>
      <c r="AF7" s="228">
        <v>1800</v>
      </c>
      <c r="AG7" s="228">
        <v>1800</v>
      </c>
      <c r="AH7" s="228">
        <v>1800</v>
      </c>
      <c r="AI7" s="228">
        <v>1800</v>
      </c>
      <c r="AJ7" s="228">
        <v>1800</v>
      </c>
      <c r="AK7" s="228">
        <v>1800</v>
      </c>
      <c r="AL7" s="228">
        <v>1800</v>
      </c>
      <c r="AM7" s="228">
        <v>1800</v>
      </c>
      <c r="AN7" s="228">
        <v>1800</v>
      </c>
      <c r="AO7" s="228">
        <v>1800</v>
      </c>
      <c r="AP7" s="228">
        <v>1800</v>
      </c>
      <c r="AQ7" s="228">
        <v>1800</v>
      </c>
      <c r="AR7" s="228">
        <v>1800</v>
      </c>
      <c r="AS7" s="228">
        <v>1800</v>
      </c>
      <c r="AT7" s="228">
        <v>1800</v>
      </c>
      <c r="AU7" s="228">
        <v>1800</v>
      </c>
      <c r="AV7" s="228">
        <v>1800</v>
      </c>
      <c r="AW7" s="228">
        <v>1800</v>
      </c>
      <c r="AX7" s="228">
        <v>1800</v>
      </c>
      <c r="AY7" s="228">
        <v>1800</v>
      </c>
      <c r="AZ7" s="228">
        <v>1800</v>
      </c>
      <c r="BA7" s="228">
        <v>1800</v>
      </c>
      <c r="BB7" s="228">
        <v>1800</v>
      </c>
      <c r="BC7" s="228">
        <v>1800</v>
      </c>
      <c r="BD7" s="228">
        <v>1800</v>
      </c>
      <c r="BE7" s="228">
        <v>1800</v>
      </c>
      <c r="BF7" s="228">
        <v>1800</v>
      </c>
      <c r="BG7" s="228">
        <v>1800</v>
      </c>
      <c r="BH7" s="228">
        <v>1800</v>
      </c>
      <c r="BI7" s="228">
        <v>1800</v>
      </c>
      <c r="BJ7" s="228">
        <v>1800</v>
      </c>
      <c r="BK7" s="228">
        <v>1800</v>
      </c>
      <c r="BL7" s="228">
        <v>1800</v>
      </c>
      <c r="BM7" s="228">
        <v>1800</v>
      </c>
      <c r="BN7" s="228">
        <v>1800</v>
      </c>
      <c r="BO7" s="228">
        <v>1800</v>
      </c>
      <c r="BP7" s="228">
        <v>1800</v>
      </c>
      <c r="BQ7" s="228">
        <v>1800</v>
      </c>
      <c r="BR7" s="228">
        <v>1800</v>
      </c>
      <c r="BS7" s="228">
        <v>1800</v>
      </c>
      <c r="BT7" s="228">
        <v>1800</v>
      </c>
      <c r="BU7" s="228">
        <v>1800</v>
      </c>
      <c r="BV7" s="228">
        <v>1800</v>
      </c>
      <c r="BW7" s="228">
        <v>1800</v>
      </c>
      <c r="BX7" s="228">
        <v>1800</v>
      </c>
      <c r="BY7" s="228">
        <v>1800</v>
      </c>
      <c r="BZ7" s="228">
        <v>1800</v>
      </c>
      <c r="CA7" s="228">
        <v>1800</v>
      </c>
      <c r="CB7" s="228">
        <v>1800</v>
      </c>
      <c r="CC7" s="228">
        <v>1800</v>
      </c>
      <c r="CD7" s="228">
        <v>1800</v>
      </c>
      <c r="CE7" s="228">
        <v>1800</v>
      </c>
      <c r="CF7" s="228">
        <v>1800</v>
      </c>
      <c r="CG7" s="228">
        <v>1800</v>
      </c>
      <c r="CH7" s="228">
        <v>1800</v>
      </c>
      <c r="CI7" s="228">
        <v>1800</v>
      </c>
      <c r="CJ7" s="228">
        <v>1800</v>
      </c>
      <c r="CK7" s="228">
        <v>1800</v>
      </c>
      <c r="CL7" s="228">
        <v>1800</v>
      </c>
      <c r="CM7" s="228">
        <v>1800</v>
      </c>
      <c r="CN7" s="228">
        <v>1800</v>
      </c>
      <c r="CO7" s="228">
        <v>1800</v>
      </c>
      <c r="CP7" s="228">
        <v>1800</v>
      </c>
      <c r="CQ7" s="228">
        <v>1800</v>
      </c>
      <c r="CR7" s="228">
        <v>1800</v>
      </c>
      <c r="CS7" s="228">
        <v>1800</v>
      </c>
      <c r="CT7" s="228">
        <v>1800</v>
      </c>
      <c r="CU7" s="228">
        <v>1800</v>
      </c>
      <c r="CV7" s="228">
        <v>1800</v>
      </c>
      <c r="CW7" s="228">
        <v>1800</v>
      </c>
      <c r="CX7" s="228">
        <v>1800</v>
      </c>
      <c r="CY7" s="228">
        <v>1800</v>
      </c>
      <c r="CZ7" s="228">
        <v>1800</v>
      </c>
      <c r="DA7" s="228">
        <v>1800</v>
      </c>
      <c r="DB7" s="228">
        <v>1800</v>
      </c>
      <c r="DC7" s="228">
        <v>1800</v>
      </c>
      <c r="DD7" s="228">
        <v>1800</v>
      </c>
      <c r="DE7" s="228">
        <v>1800</v>
      </c>
      <c r="DF7" s="228">
        <v>1800</v>
      </c>
      <c r="DG7" s="228">
        <v>1800</v>
      </c>
      <c r="DH7" s="228">
        <v>1800</v>
      </c>
      <c r="DI7" s="228">
        <v>1800</v>
      </c>
      <c r="DJ7" s="228">
        <v>1800</v>
      </c>
      <c r="DK7" s="228">
        <v>1800</v>
      </c>
      <c r="DL7" s="228">
        <v>1800</v>
      </c>
      <c r="DM7" s="228">
        <v>1800</v>
      </c>
      <c r="DN7" s="228">
        <v>1800</v>
      </c>
      <c r="DO7" s="228">
        <v>1800</v>
      </c>
      <c r="DP7" s="228">
        <v>1800</v>
      </c>
      <c r="DQ7" s="228">
        <v>1800</v>
      </c>
      <c r="DR7" s="228">
        <v>1800</v>
      </c>
      <c r="DS7" s="228">
        <v>1800</v>
      </c>
      <c r="DT7" s="228">
        <v>1800</v>
      </c>
      <c r="DU7" s="228">
        <v>1800</v>
      </c>
      <c r="DV7" s="228">
        <v>1800</v>
      </c>
      <c r="DW7" s="228">
        <v>1800</v>
      </c>
      <c r="DX7" s="228">
        <v>1800</v>
      </c>
    </row>
    <row r="8" spans="1:128" ht="14.25" customHeight="1" x14ac:dyDescent="0.25">
      <c r="A8" s="234" t="s">
        <v>209</v>
      </c>
      <c r="B8" s="235">
        <v>61</v>
      </c>
      <c r="C8" s="236" t="s">
        <v>315</v>
      </c>
      <c r="D8" s="233"/>
      <c r="E8" s="241"/>
      <c r="F8" s="241"/>
      <c r="G8" s="241"/>
      <c r="H8" s="242"/>
      <c r="I8" s="227"/>
      <c r="J8" s="227"/>
      <c r="K8" s="227"/>
      <c r="L8" s="227"/>
      <c r="M8" s="227"/>
      <c r="N8" s="227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>
        <v>0</v>
      </c>
      <c r="AA8" s="228"/>
      <c r="AB8" s="228">
        <v>1800</v>
      </c>
      <c r="AC8" s="228">
        <v>1800</v>
      </c>
      <c r="AD8" s="228">
        <v>1800</v>
      </c>
      <c r="AE8" s="228">
        <v>1800</v>
      </c>
      <c r="AF8" s="228">
        <v>1800</v>
      </c>
      <c r="AG8" s="228">
        <v>1800</v>
      </c>
      <c r="AH8" s="228">
        <v>1800</v>
      </c>
      <c r="AI8" s="228">
        <v>1800</v>
      </c>
      <c r="AJ8" s="228">
        <v>1800</v>
      </c>
      <c r="AK8" s="228">
        <v>1800</v>
      </c>
      <c r="AL8" s="228">
        <v>1800</v>
      </c>
      <c r="AM8" s="228">
        <v>1800</v>
      </c>
      <c r="AN8" s="228">
        <v>1800</v>
      </c>
      <c r="AO8" s="228">
        <v>1800</v>
      </c>
      <c r="AP8" s="228">
        <v>1800</v>
      </c>
      <c r="AQ8" s="228">
        <v>1800</v>
      </c>
      <c r="AR8" s="228">
        <v>1800</v>
      </c>
      <c r="AS8" s="228">
        <v>1800</v>
      </c>
      <c r="AT8" s="228">
        <v>1800</v>
      </c>
      <c r="AU8" s="228">
        <v>1800</v>
      </c>
      <c r="AV8" s="228">
        <v>1800</v>
      </c>
      <c r="AW8" s="228">
        <v>1800</v>
      </c>
      <c r="AX8" s="228">
        <v>1800</v>
      </c>
      <c r="AY8" s="228">
        <v>1800</v>
      </c>
      <c r="AZ8" s="228">
        <v>1800</v>
      </c>
      <c r="BA8" s="228">
        <v>1800</v>
      </c>
      <c r="BB8" s="228">
        <v>1800</v>
      </c>
      <c r="BC8" s="228">
        <v>1800</v>
      </c>
      <c r="BD8" s="228">
        <v>1800</v>
      </c>
      <c r="BE8" s="228">
        <v>1800</v>
      </c>
      <c r="BF8" s="228">
        <v>1800</v>
      </c>
      <c r="BG8" s="228">
        <v>1800</v>
      </c>
      <c r="BH8" s="228">
        <v>1800</v>
      </c>
      <c r="BI8" s="228">
        <v>1800</v>
      </c>
      <c r="BJ8" s="228">
        <v>1800</v>
      </c>
      <c r="BK8" s="228">
        <v>1800</v>
      </c>
      <c r="BL8" s="228">
        <v>1800</v>
      </c>
      <c r="BM8" s="228">
        <v>1800</v>
      </c>
      <c r="BN8" s="228">
        <v>1800</v>
      </c>
      <c r="BO8" s="228">
        <v>1800</v>
      </c>
      <c r="BP8" s="228">
        <v>1800</v>
      </c>
      <c r="BQ8" s="228">
        <v>1800</v>
      </c>
      <c r="BR8" s="228">
        <v>1800</v>
      </c>
      <c r="BS8" s="228">
        <v>1800</v>
      </c>
      <c r="BT8" s="228">
        <v>1800</v>
      </c>
      <c r="BU8" s="228">
        <v>1800</v>
      </c>
      <c r="BV8" s="228">
        <v>1800</v>
      </c>
      <c r="BW8" s="228">
        <v>1800</v>
      </c>
      <c r="BX8" s="228">
        <v>1800</v>
      </c>
      <c r="BY8" s="228">
        <v>1800</v>
      </c>
      <c r="BZ8" s="228">
        <v>1800</v>
      </c>
      <c r="CA8" s="228">
        <v>1800</v>
      </c>
      <c r="CB8" s="228">
        <v>1800</v>
      </c>
      <c r="CC8" s="228">
        <v>1800</v>
      </c>
      <c r="CD8" s="228">
        <v>1800</v>
      </c>
      <c r="CE8" s="228">
        <v>1800</v>
      </c>
      <c r="CF8" s="228">
        <v>1800</v>
      </c>
      <c r="CG8" s="228">
        <v>1800</v>
      </c>
      <c r="CH8" s="228">
        <v>1800</v>
      </c>
      <c r="CI8" s="228">
        <v>1800</v>
      </c>
      <c r="CJ8" s="228">
        <v>1800</v>
      </c>
      <c r="CK8" s="228">
        <v>1800</v>
      </c>
      <c r="CL8" s="228">
        <v>1800</v>
      </c>
      <c r="CM8" s="228">
        <v>1800</v>
      </c>
      <c r="CN8" s="228">
        <v>1800</v>
      </c>
      <c r="CO8" s="228">
        <v>1800</v>
      </c>
      <c r="CP8" s="228">
        <v>1800</v>
      </c>
      <c r="CQ8" s="228">
        <v>1800</v>
      </c>
      <c r="CR8" s="228">
        <v>1800</v>
      </c>
      <c r="CS8" s="228">
        <v>1800</v>
      </c>
      <c r="CT8" s="228">
        <v>1800</v>
      </c>
      <c r="CU8" s="228">
        <v>1800</v>
      </c>
      <c r="CV8" s="228">
        <v>1800</v>
      </c>
      <c r="CW8" s="228">
        <v>1800</v>
      </c>
      <c r="CX8" s="228">
        <v>1800</v>
      </c>
      <c r="CY8" s="228">
        <v>1800</v>
      </c>
      <c r="CZ8" s="228">
        <v>1800</v>
      </c>
      <c r="DA8" s="228">
        <v>1800</v>
      </c>
      <c r="DB8" s="228">
        <v>1800</v>
      </c>
      <c r="DC8" s="228">
        <v>1800</v>
      </c>
      <c r="DD8" s="228">
        <v>1800</v>
      </c>
      <c r="DE8" s="228">
        <v>1800</v>
      </c>
      <c r="DF8" s="228">
        <v>1800</v>
      </c>
      <c r="DG8" s="228">
        <v>1800</v>
      </c>
      <c r="DH8" s="228">
        <v>1800</v>
      </c>
      <c r="DI8" s="228">
        <v>1800</v>
      </c>
      <c r="DJ8" s="228">
        <v>1800</v>
      </c>
      <c r="DK8" s="228">
        <v>1800</v>
      </c>
      <c r="DL8" s="228">
        <v>1800</v>
      </c>
      <c r="DM8" s="228">
        <v>1800</v>
      </c>
      <c r="DN8" s="228">
        <v>1800</v>
      </c>
      <c r="DO8" s="228">
        <v>1800</v>
      </c>
      <c r="DP8" s="228">
        <v>1800</v>
      </c>
      <c r="DQ8" s="228">
        <v>1800</v>
      </c>
      <c r="DR8" s="228">
        <v>1800</v>
      </c>
      <c r="DS8" s="228">
        <v>1800</v>
      </c>
      <c r="DT8" s="228">
        <v>1800</v>
      </c>
      <c r="DU8" s="228">
        <v>1800</v>
      </c>
      <c r="DV8" s="228">
        <v>1800</v>
      </c>
      <c r="DW8" s="228">
        <v>1800</v>
      </c>
      <c r="DX8" s="228">
        <v>1800</v>
      </c>
    </row>
    <row r="9" spans="1:128" ht="14.25" customHeight="1" x14ac:dyDescent="0.25">
      <c r="A9" s="234" t="s">
        <v>211</v>
      </c>
      <c r="B9" s="235">
        <v>106.5</v>
      </c>
      <c r="C9" s="236" t="s">
        <v>316</v>
      </c>
      <c r="D9" s="237"/>
      <c r="E9" s="238"/>
      <c r="F9" s="238"/>
      <c r="G9" s="238"/>
      <c r="H9" s="239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>
        <v>0</v>
      </c>
      <c r="AB9" s="240"/>
      <c r="AC9" s="240">
        <v>1800</v>
      </c>
      <c r="AD9" s="240">
        <v>1800</v>
      </c>
      <c r="AE9" s="240">
        <v>1800</v>
      </c>
      <c r="AF9" s="240">
        <v>1800</v>
      </c>
      <c r="AG9" s="240">
        <v>1800</v>
      </c>
      <c r="AH9" s="240">
        <v>1800</v>
      </c>
      <c r="AI9" s="240">
        <v>1800</v>
      </c>
      <c r="AJ9" s="240">
        <v>1800</v>
      </c>
      <c r="AK9" s="240">
        <v>1800</v>
      </c>
      <c r="AL9" s="240">
        <v>1800</v>
      </c>
      <c r="AM9" s="240">
        <v>1800</v>
      </c>
      <c r="AN9" s="240">
        <v>1800</v>
      </c>
      <c r="AO9" s="240">
        <v>1800</v>
      </c>
      <c r="AP9" s="240">
        <v>1800</v>
      </c>
      <c r="AQ9" s="240">
        <v>1800</v>
      </c>
      <c r="AR9" s="240">
        <v>1800</v>
      </c>
      <c r="AS9" s="240">
        <v>1800</v>
      </c>
      <c r="AT9" s="240">
        <v>1800</v>
      </c>
      <c r="AU9" s="240">
        <v>1800</v>
      </c>
      <c r="AV9" s="240">
        <v>1800</v>
      </c>
      <c r="AW9" s="240">
        <v>1800</v>
      </c>
      <c r="AX9" s="240">
        <v>1800</v>
      </c>
      <c r="AY9" s="240">
        <v>1800</v>
      </c>
      <c r="AZ9" s="240">
        <v>1800</v>
      </c>
      <c r="BA9" s="240">
        <v>1800</v>
      </c>
      <c r="BB9" s="240">
        <v>1800</v>
      </c>
      <c r="BC9" s="240">
        <v>1800</v>
      </c>
      <c r="BD9" s="240">
        <v>1800</v>
      </c>
      <c r="BE9" s="240">
        <v>1800</v>
      </c>
      <c r="BF9" s="240">
        <v>1800</v>
      </c>
      <c r="BG9" s="240">
        <v>1800</v>
      </c>
      <c r="BH9" s="240">
        <v>1800</v>
      </c>
      <c r="BI9" s="240">
        <v>1800</v>
      </c>
      <c r="BJ9" s="240">
        <v>1800</v>
      </c>
      <c r="BK9" s="240">
        <v>1800</v>
      </c>
      <c r="BL9" s="240">
        <v>1800</v>
      </c>
      <c r="BM9" s="240">
        <v>1800</v>
      </c>
      <c r="BN9" s="240">
        <v>1800</v>
      </c>
      <c r="BO9" s="240">
        <v>1800</v>
      </c>
      <c r="BP9" s="240">
        <v>1800</v>
      </c>
      <c r="BQ9" s="240">
        <v>1800</v>
      </c>
      <c r="BR9" s="240">
        <v>1800</v>
      </c>
      <c r="BS9" s="240">
        <v>1800</v>
      </c>
      <c r="BT9" s="240">
        <v>1800</v>
      </c>
      <c r="BU9" s="240">
        <v>1800</v>
      </c>
      <c r="BV9" s="240">
        <v>1800</v>
      </c>
      <c r="BW9" s="240">
        <v>1800</v>
      </c>
      <c r="BX9" s="240">
        <v>1800</v>
      </c>
      <c r="BY9" s="240">
        <v>1800</v>
      </c>
      <c r="BZ9" s="240">
        <v>1800</v>
      </c>
      <c r="CA9" s="240">
        <v>1800</v>
      </c>
      <c r="CB9" s="240">
        <v>1800</v>
      </c>
      <c r="CC9" s="240">
        <v>1800</v>
      </c>
      <c r="CD9" s="240">
        <v>1800</v>
      </c>
      <c r="CE9" s="240">
        <v>1800</v>
      </c>
      <c r="CF9" s="240">
        <v>1800</v>
      </c>
      <c r="CG9" s="240">
        <v>1800</v>
      </c>
      <c r="CH9" s="240">
        <v>1800</v>
      </c>
      <c r="CI9" s="240">
        <v>1800</v>
      </c>
      <c r="CJ9" s="240">
        <v>1800</v>
      </c>
      <c r="CK9" s="240">
        <v>1800</v>
      </c>
      <c r="CL9" s="240">
        <v>1800</v>
      </c>
      <c r="CM9" s="240">
        <v>1800</v>
      </c>
      <c r="CN9" s="240">
        <v>1800</v>
      </c>
      <c r="CO9" s="240">
        <v>1800</v>
      </c>
      <c r="CP9" s="240">
        <v>1800</v>
      </c>
      <c r="CQ9" s="240">
        <v>1800</v>
      </c>
      <c r="CR9" s="240">
        <v>1800</v>
      </c>
      <c r="CS9" s="240">
        <v>1800</v>
      </c>
      <c r="CT9" s="240">
        <v>1800</v>
      </c>
      <c r="CU9" s="240">
        <v>1800</v>
      </c>
      <c r="CV9" s="240">
        <v>1800</v>
      </c>
      <c r="CW9" s="240">
        <v>1800</v>
      </c>
      <c r="CX9" s="240">
        <v>1800</v>
      </c>
      <c r="CY9" s="240">
        <v>1800</v>
      </c>
      <c r="CZ9" s="240">
        <v>1800</v>
      </c>
      <c r="DA9" s="240">
        <v>1800</v>
      </c>
      <c r="DB9" s="240">
        <v>1800</v>
      </c>
      <c r="DC9" s="240">
        <v>1800</v>
      </c>
      <c r="DD9" s="240">
        <v>1800</v>
      </c>
      <c r="DE9" s="240">
        <v>1800</v>
      </c>
      <c r="DF9" s="240">
        <v>1800</v>
      </c>
      <c r="DG9" s="240">
        <v>1800</v>
      </c>
      <c r="DH9" s="240">
        <v>1800</v>
      </c>
      <c r="DI9" s="240">
        <v>1800</v>
      </c>
      <c r="DJ9" s="240">
        <v>1800</v>
      </c>
      <c r="DK9" s="240">
        <v>1800</v>
      </c>
      <c r="DL9" s="240">
        <v>1800</v>
      </c>
      <c r="DM9" s="240">
        <v>1800</v>
      </c>
      <c r="DN9" s="240">
        <v>1800</v>
      </c>
      <c r="DO9" s="240">
        <v>1800</v>
      </c>
      <c r="DP9" s="240">
        <v>1800</v>
      </c>
      <c r="DQ9" s="240">
        <v>1800</v>
      </c>
      <c r="DR9" s="240">
        <v>1800</v>
      </c>
      <c r="DS9" s="240">
        <v>1800</v>
      </c>
      <c r="DT9" s="240">
        <v>1800</v>
      </c>
      <c r="DU9" s="240">
        <v>1800</v>
      </c>
      <c r="DV9" s="240">
        <v>1800</v>
      </c>
      <c r="DW9" s="240">
        <v>1800</v>
      </c>
      <c r="DX9" s="240">
        <v>1800</v>
      </c>
    </row>
    <row r="10" spans="1:128" ht="14.25" customHeight="1" x14ac:dyDescent="0.25">
      <c r="A10" s="234" t="s">
        <v>213</v>
      </c>
      <c r="B10" s="235">
        <v>101.8</v>
      </c>
      <c r="C10" s="236" t="s">
        <v>317</v>
      </c>
      <c r="D10" s="237"/>
      <c r="E10" s="243"/>
      <c r="F10" s="243"/>
      <c r="G10" s="243"/>
      <c r="H10" s="244"/>
      <c r="I10" s="245"/>
      <c r="J10" s="245"/>
      <c r="K10" s="245"/>
      <c r="L10" s="245"/>
      <c r="M10" s="245"/>
      <c r="N10" s="245"/>
      <c r="O10" s="245"/>
      <c r="P10" s="245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>
        <v>0</v>
      </c>
      <c r="AB10" s="240">
        <v>0</v>
      </c>
      <c r="AC10" s="240"/>
      <c r="AD10" s="240">
        <v>1800</v>
      </c>
      <c r="AE10" s="240">
        <v>1800</v>
      </c>
      <c r="AF10" s="240">
        <v>1800</v>
      </c>
      <c r="AG10" s="240">
        <v>1800</v>
      </c>
      <c r="AH10" s="240">
        <v>1800</v>
      </c>
      <c r="AI10" s="240">
        <v>1800</v>
      </c>
      <c r="AJ10" s="240">
        <v>1800</v>
      </c>
      <c r="AK10" s="240">
        <v>1800</v>
      </c>
      <c r="AL10" s="240">
        <v>1800</v>
      </c>
      <c r="AM10" s="240">
        <v>1800</v>
      </c>
      <c r="AN10" s="240">
        <v>1800</v>
      </c>
      <c r="AO10" s="240">
        <v>1800</v>
      </c>
      <c r="AP10" s="240">
        <v>1800</v>
      </c>
      <c r="AQ10" s="240">
        <v>1800</v>
      </c>
      <c r="AR10" s="240">
        <v>1800</v>
      </c>
      <c r="AS10" s="240">
        <v>1800</v>
      </c>
      <c r="AT10" s="240">
        <v>1800</v>
      </c>
      <c r="AU10" s="240">
        <v>1800</v>
      </c>
      <c r="AV10" s="240">
        <v>1800</v>
      </c>
      <c r="AW10" s="240">
        <v>1800</v>
      </c>
      <c r="AX10" s="240">
        <v>1800</v>
      </c>
      <c r="AY10" s="240">
        <v>1800</v>
      </c>
      <c r="AZ10" s="240">
        <v>1800</v>
      </c>
      <c r="BA10" s="240">
        <v>1800</v>
      </c>
      <c r="BB10" s="240">
        <v>1800</v>
      </c>
      <c r="BC10" s="240">
        <v>1800</v>
      </c>
      <c r="BD10" s="240">
        <v>1800</v>
      </c>
      <c r="BE10" s="240">
        <v>1800</v>
      </c>
      <c r="BF10" s="240">
        <v>1800</v>
      </c>
      <c r="BG10" s="240">
        <v>1800</v>
      </c>
      <c r="BH10" s="240">
        <v>1800</v>
      </c>
      <c r="BI10" s="240">
        <v>1800</v>
      </c>
      <c r="BJ10" s="240">
        <v>1800</v>
      </c>
      <c r="BK10" s="240">
        <v>1800</v>
      </c>
      <c r="BL10" s="240">
        <v>1800</v>
      </c>
      <c r="BM10" s="240">
        <v>1800</v>
      </c>
      <c r="BN10" s="240">
        <v>1800</v>
      </c>
      <c r="BO10" s="240">
        <v>1800</v>
      </c>
      <c r="BP10" s="240">
        <v>1800</v>
      </c>
      <c r="BQ10" s="240">
        <v>1800</v>
      </c>
      <c r="BR10" s="240">
        <v>1800</v>
      </c>
      <c r="BS10" s="240">
        <v>1800</v>
      </c>
      <c r="BT10" s="240">
        <v>1800</v>
      </c>
      <c r="BU10" s="240">
        <v>1800</v>
      </c>
      <c r="BV10" s="240">
        <v>1800</v>
      </c>
      <c r="BW10" s="240">
        <v>1800</v>
      </c>
      <c r="BX10" s="240">
        <v>1800</v>
      </c>
      <c r="BY10" s="240">
        <v>1800</v>
      </c>
      <c r="BZ10" s="240">
        <v>1800</v>
      </c>
      <c r="CA10" s="240">
        <v>1800</v>
      </c>
      <c r="CB10" s="240">
        <v>1800</v>
      </c>
      <c r="CC10" s="240">
        <v>1800</v>
      </c>
      <c r="CD10" s="240">
        <v>1800</v>
      </c>
      <c r="CE10" s="240">
        <v>1800</v>
      </c>
      <c r="CF10" s="240">
        <v>1800</v>
      </c>
      <c r="CG10" s="240">
        <v>1800</v>
      </c>
      <c r="CH10" s="240">
        <v>1800</v>
      </c>
      <c r="CI10" s="240">
        <v>1800</v>
      </c>
      <c r="CJ10" s="240">
        <v>1800</v>
      </c>
      <c r="CK10" s="240">
        <v>1800</v>
      </c>
      <c r="CL10" s="240">
        <v>1800</v>
      </c>
      <c r="CM10" s="240">
        <v>1800</v>
      </c>
      <c r="CN10" s="240">
        <v>1800</v>
      </c>
      <c r="CO10" s="240">
        <v>1800</v>
      </c>
      <c r="CP10" s="240">
        <v>1800</v>
      </c>
      <c r="CQ10" s="240">
        <v>1800</v>
      </c>
      <c r="CR10" s="240">
        <v>1800</v>
      </c>
      <c r="CS10" s="240">
        <v>1800</v>
      </c>
      <c r="CT10" s="240">
        <v>1800</v>
      </c>
      <c r="CU10" s="240">
        <v>1800</v>
      </c>
      <c r="CV10" s="240">
        <v>1800</v>
      </c>
      <c r="CW10" s="240">
        <v>1800</v>
      </c>
      <c r="CX10" s="240">
        <v>1800</v>
      </c>
      <c r="CY10" s="240">
        <v>1800</v>
      </c>
      <c r="CZ10" s="240">
        <v>1800</v>
      </c>
      <c r="DA10" s="240">
        <v>1800</v>
      </c>
      <c r="DB10" s="240">
        <v>1800</v>
      </c>
      <c r="DC10" s="240">
        <v>1800</v>
      </c>
      <c r="DD10" s="240">
        <v>1800</v>
      </c>
      <c r="DE10" s="240">
        <v>1800</v>
      </c>
      <c r="DF10" s="240">
        <v>1800</v>
      </c>
      <c r="DG10" s="240">
        <v>1800</v>
      </c>
      <c r="DH10" s="240">
        <v>1800</v>
      </c>
      <c r="DI10" s="240">
        <v>1800</v>
      </c>
      <c r="DJ10" s="240">
        <v>1800</v>
      </c>
      <c r="DK10" s="240">
        <v>1800</v>
      </c>
      <c r="DL10" s="240">
        <v>1800</v>
      </c>
      <c r="DM10" s="240">
        <v>1800</v>
      </c>
      <c r="DN10" s="240">
        <v>1800</v>
      </c>
      <c r="DO10" s="240">
        <v>1800</v>
      </c>
      <c r="DP10" s="240">
        <v>1800</v>
      </c>
      <c r="DQ10" s="240">
        <v>1800</v>
      </c>
      <c r="DR10" s="240">
        <v>1800</v>
      </c>
      <c r="DS10" s="240">
        <v>1800</v>
      </c>
      <c r="DT10" s="240">
        <v>1800</v>
      </c>
      <c r="DU10" s="240">
        <v>1800</v>
      </c>
      <c r="DV10" s="240">
        <v>1800</v>
      </c>
      <c r="DW10" s="240">
        <v>1800</v>
      </c>
      <c r="DX10" s="240">
        <v>1800</v>
      </c>
    </row>
    <row r="11" spans="1:128" ht="14.25" customHeight="1" x14ac:dyDescent="0.25">
      <c r="A11" s="234" t="s">
        <v>215</v>
      </c>
      <c r="B11" s="235">
        <v>100.5</v>
      </c>
      <c r="C11" s="236" t="s">
        <v>318</v>
      </c>
      <c r="D11" s="237"/>
      <c r="E11" s="238"/>
      <c r="F11" s="238"/>
      <c r="G11" s="238"/>
      <c r="H11" s="239"/>
      <c r="I11" s="245"/>
      <c r="J11" s="245"/>
      <c r="K11" s="245"/>
      <c r="L11" s="245"/>
      <c r="M11" s="245"/>
      <c r="N11" s="245"/>
      <c r="O11" s="245"/>
      <c r="P11" s="245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>
        <v>0</v>
      </c>
      <c r="AB11" s="240">
        <v>0</v>
      </c>
      <c r="AC11" s="240">
        <v>0</v>
      </c>
      <c r="AD11" s="240"/>
      <c r="AE11" s="240">
        <v>1800</v>
      </c>
      <c r="AF11" s="240">
        <v>1800</v>
      </c>
      <c r="AG11" s="240">
        <v>1800</v>
      </c>
      <c r="AH11" s="240">
        <v>1800</v>
      </c>
      <c r="AI11" s="240">
        <v>1800</v>
      </c>
      <c r="AJ11" s="240">
        <v>1800</v>
      </c>
      <c r="AK11" s="240">
        <v>1800</v>
      </c>
      <c r="AL11" s="240">
        <v>1800</v>
      </c>
      <c r="AM11" s="240">
        <v>1800</v>
      </c>
      <c r="AN11" s="240">
        <v>1800</v>
      </c>
      <c r="AO11" s="240">
        <v>1800</v>
      </c>
      <c r="AP11" s="240">
        <v>1800</v>
      </c>
      <c r="AQ11" s="240">
        <v>1800</v>
      </c>
      <c r="AR11" s="240">
        <v>1800</v>
      </c>
      <c r="AS11" s="240">
        <v>1800</v>
      </c>
      <c r="AT11" s="240">
        <v>1800</v>
      </c>
      <c r="AU11" s="240">
        <v>1800</v>
      </c>
      <c r="AV11" s="240">
        <v>1800</v>
      </c>
      <c r="AW11" s="240">
        <v>1800</v>
      </c>
      <c r="AX11" s="240">
        <v>1800</v>
      </c>
      <c r="AY11" s="240">
        <v>1800</v>
      </c>
      <c r="AZ11" s="240">
        <v>1800</v>
      </c>
      <c r="BA11" s="240">
        <v>1800</v>
      </c>
      <c r="BB11" s="240">
        <v>1800</v>
      </c>
      <c r="BC11" s="240">
        <v>1800</v>
      </c>
      <c r="BD11" s="240">
        <v>1800</v>
      </c>
      <c r="BE11" s="240">
        <v>1800</v>
      </c>
      <c r="BF11" s="240">
        <v>1800</v>
      </c>
      <c r="BG11" s="240">
        <v>1800</v>
      </c>
      <c r="BH11" s="240">
        <v>1800</v>
      </c>
      <c r="BI11" s="240">
        <v>1800</v>
      </c>
      <c r="BJ11" s="240">
        <v>1800</v>
      </c>
      <c r="BK11" s="240">
        <v>1800</v>
      </c>
      <c r="BL11" s="240">
        <v>1800</v>
      </c>
      <c r="BM11" s="240">
        <v>1800</v>
      </c>
      <c r="BN11" s="240">
        <v>1800</v>
      </c>
      <c r="BO11" s="240">
        <v>1800</v>
      </c>
      <c r="BP11" s="240">
        <v>1800</v>
      </c>
      <c r="BQ11" s="240">
        <v>1800</v>
      </c>
      <c r="BR11" s="240">
        <v>1800</v>
      </c>
      <c r="BS11" s="240">
        <v>1800</v>
      </c>
      <c r="BT11" s="240">
        <v>1800</v>
      </c>
      <c r="BU11" s="240">
        <v>1800</v>
      </c>
      <c r="BV11" s="240">
        <v>1800</v>
      </c>
      <c r="BW11" s="240">
        <v>1800</v>
      </c>
      <c r="BX11" s="240">
        <v>1800</v>
      </c>
      <c r="BY11" s="240">
        <v>1800</v>
      </c>
      <c r="BZ11" s="240">
        <v>1800</v>
      </c>
      <c r="CA11" s="240">
        <v>1800</v>
      </c>
      <c r="CB11" s="240">
        <v>1800</v>
      </c>
      <c r="CC11" s="240">
        <v>1800</v>
      </c>
      <c r="CD11" s="240">
        <v>1800</v>
      </c>
      <c r="CE11" s="240">
        <v>1800</v>
      </c>
      <c r="CF11" s="240">
        <v>1800</v>
      </c>
      <c r="CG11" s="240">
        <v>1800</v>
      </c>
      <c r="CH11" s="240">
        <v>1800</v>
      </c>
      <c r="CI11" s="240">
        <v>1800</v>
      </c>
      <c r="CJ11" s="240">
        <v>1800</v>
      </c>
      <c r="CK11" s="240">
        <v>1800</v>
      </c>
      <c r="CL11" s="240">
        <v>1800</v>
      </c>
      <c r="CM11" s="240">
        <v>1800</v>
      </c>
      <c r="CN11" s="240">
        <v>1800</v>
      </c>
      <c r="CO11" s="240">
        <v>1800</v>
      </c>
      <c r="CP11" s="240">
        <v>1800</v>
      </c>
      <c r="CQ11" s="240">
        <v>1800</v>
      </c>
      <c r="CR11" s="240">
        <v>1800</v>
      </c>
      <c r="CS11" s="240">
        <v>1800</v>
      </c>
      <c r="CT11" s="240">
        <v>1800</v>
      </c>
      <c r="CU11" s="240">
        <v>1800</v>
      </c>
      <c r="CV11" s="240">
        <v>1800</v>
      </c>
      <c r="CW11" s="240">
        <v>1800</v>
      </c>
      <c r="CX11" s="240">
        <v>1800</v>
      </c>
      <c r="CY11" s="240">
        <v>1800</v>
      </c>
      <c r="CZ11" s="240">
        <v>1800</v>
      </c>
      <c r="DA11" s="240">
        <v>1800</v>
      </c>
      <c r="DB11" s="240">
        <v>1800</v>
      </c>
      <c r="DC11" s="240">
        <v>1800</v>
      </c>
      <c r="DD11" s="240">
        <v>1800</v>
      </c>
      <c r="DE11" s="240">
        <v>1800</v>
      </c>
      <c r="DF11" s="240">
        <v>1800</v>
      </c>
      <c r="DG11" s="240">
        <v>1800</v>
      </c>
      <c r="DH11" s="240">
        <v>1800</v>
      </c>
      <c r="DI11" s="240">
        <v>1800</v>
      </c>
      <c r="DJ11" s="240">
        <v>1800</v>
      </c>
      <c r="DK11" s="240">
        <v>1800</v>
      </c>
      <c r="DL11" s="240">
        <v>1800</v>
      </c>
      <c r="DM11" s="240">
        <v>1800</v>
      </c>
      <c r="DN11" s="240">
        <v>1800</v>
      </c>
      <c r="DO11" s="240">
        <v>1800</v>
      </c>
      <c r="DP11" s="240">
        <v>1800</v>
      </c>
      <c r="DQ11" s="240">
        <v>1800</v>
      </c>
      <c r="DR11" s="240">
        <v>1800</v>
      </c>
      <c r="DS11" s="240">
        <v>1800</v>
      </c>
      <c r="DT11" s="240">
        <v>1800</v>
      </c>
      <c r="DU11" s="240">
        <v>1800</v>
      </c>
      <c r="DV11" s="240">
        <v>1800</v>
      </c>
      <c r="DW11" s="240">
        <v>1800</v>
      </c>
      <c r="DX11" s="240">
        <v>1800</v>
      </c>
    </row>
    <row r="12" spans="1:128" ht="14.25" customHeight="1" x14ac:dyDescent="0.25">
      <c r="A12" s="234" t="s">
        <v>217</v>
      </c>
      <c r="B12" s="235">
        <v>133.6</v>
      </c>
      <c r="C12" s="236" t="s">
        <v>319</v>
      </c>
      <c r="D12" s="237"/>
      <c r="E12" s="238"/>
      <c r="F12" s="238"/>
      <c r="G12" s="238"/>
      <c r="H12" s="239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>
        <v>0</v>
      </c>
      <c r="AC12" s="240">
        <v>0</v>
      </c>
      <c r="AD12" s="240">
        <v>0</v>
      </c>
      <c r="AE12" s="240"/>
      <c r="AF12" s="240">
        <v>1800</v>
      </c>
      <c r="AG12" s="240">
        <v>1800</v>
      </c>
      <c r="AH12" s="240">
        <v>1800</v>
      </c>
      <c r="AI12" s="240">
        <v>1800</v>
      </c>
      <c r="AJ12" s="240">
        <v>1800</v>
      </c>
      <c r="AK12" s="240">
        <v>1800</v>
      </c>
      <c r="AL12" s="240">
        <v>1800</v>
      </c>
      <c r="AM12" s="240">
        <v>1800</v>
      </c>
      <c r="AN12" s="240">
        <v>1800</v>
      </c>
      <c r="AO12" s="240">
        <v>1800</v>
      </c>
      <c r="AP12" s="240">
        <v>1800</v>
      </c>
      <c r="AQ12" s="240">
        <v>1800</v>
      </c>
      <c r="AR12" s="240">
        <v>1800</v>
      </c>
      <c r="AS12" s="240">
        <v>1800</v>
      </c>
      <c r="AT12" s="240">
        <v>1800</v>
      </c>
      <c r="AU12" s="240">
        <v>1800</v>
      </c>
      <c r="AV12" s="240">
        <v>1800</v>
      </c>
      <c r="AW12" s="240">
        <v>1800</v>
      </c>
      <c r="AX12" s="240">
        <v>1800</v>
      </c>
      <c r="AY12" s="240">
        <v>1800</v>
      </c>
      <c r="AZ12" s="240">
        <v>1800</v>
      </c>
      <c r="BA12" s="240">
        <v>1800</v>
      </c>
      <c r="BB12" s="240">
        <v>1800</v>
      </c>
      <c r="BC12" s="240">
        <v>1800</v>
      </c>
      <c r="BD12" s="240">
        <v>1800</v>
      </c>
      <c r="BE12" s="240">
        <v>1800</v>
      </c>
      <c r="BF12" s="240">
        <v>1800</v>
      </c>
      <c r="BG12" s="240">
        <v>1800</v>
      </c>
      <c r="BH12" s="240">
        <v>1800</v>
      </c>
      <c r="BI12" s="240">
        <v>1800</v>
      </c>
      <c r="BJ12" s="240">
        <v>1800</v>
      </c>
      <c r="BK12" s="240">
        <v>1800</v>
      </c>
      <c r="BL12" s="240">
        <v>1800</v>
      </c>
      <c r="BM12" s="240">
        <v>1800</v>
      </c>
      <c r="BN12" s="240">
        <v>1800</v>
      </c>
      <c r="BO12" s="240">
        <v>1800</v>
      </c>
      <c r="BP12" s="240">
        <v>1800</v>
      </c>
      <c r="BQ12" s="240">
        <v>1800</v>
      </c>
      <c r="BR12" s="240">
        <v>1800</v>
      </c>
      <c r="BS12" s="240">
        <v>1800</v>
      </c>
      <c r="BT12" s="240">
        <v>1800</v>
      </c>
      <c r="BU12" s="240">
        <v>1800</v>
      </c>
      <c r="BV12" s="240">
        <v>1800</v>
      </c>
      <c r="BW12" s="240">
        <v>1800</v>
      </c>
      <c r="BX12" s="240">
        <v>1800</v>
      </c>
      <c r="BY12" s="240">
        <v>1800</v>
      </c>
      <c r="BZ12" s="240">
        <v>1800</v>
      </c>
      <c r="CA12" s="240">
        <v>1800</v>
      </c>
      <c r="CB12" s="240">
        <v>1800</v>
      </c>
      <c r="CC12" s="240">
        <v>1800</v>
      </c>
      <c r="CD12" s="240">
        <v>1800</v>
      </c>
      <c r="CE12" s="240">
        <v>1800</v>
      </c>
      <c r="CF12" s="240">
        <v>1800</v>
      </c>
      <c r="CG12" s="240">
        <v>1800</v>
      </c>
      <c r="CH12" s="240">
        <v>1800</v>
      </c>
      <c r="CI12" s="240">
        <v>1800</v>
      </c>
      <c r="CJ12" s="240">
        <v>1800</v>
      </c>
      <c r="CK12" s="240">
        <v>1800</v>
      </c>
      <c r="CL12" s="240">
        <v>1800</v>
      </c>
      <c r="CM12" s="240">
        <v>1800</v>
      </c>
      <c r="CN12" s="240">
        <v>1800</v>
      </c>
      <c r="CO12" s="240">
        <v>1800</v>
      </c>
      <c r="CP12" s="240">
        <v>1800</v>
      </c>
      <c r="CQ12" s="240">
        <v>1800</v>
      </c>
      <c r="CR12" s="240">
        <v>1800</v>
      </c>
      <c r="CS12" s="240">
        <v>1800</v>
      </c>
      <c r="CT12" s="240">
        <v>1800</v>
      </c>
      <c r="CU12" s="240">
        <v>1800</v>
      </c>
      <c r="CV12" s="240">
        <v>1800</v>
      </c>
      <c r="CW12" s="240">
        <v>1800</v>
      </c>
      <c r="CX12" s="240">
        <v>1800</v>
      </c>
      <c r="CY12" s="240">
        <v>1800</v>
      </c>
      <c r="CZ12" s="240">
        <v>1800</v>
      </c>
      <c r="DA12" s="240">
        <v>1800</v>
      </c>
      <c r="DB12" s="240">
        <v>1800</v>
      </c>
      <c r="DC12" s="240">
        <v>1800</v>
      </c>
      <c r="DD12" s="240">
        <v>1800</v>
      </c>
      <c r="DE12" s="240">
        <v>1800</v>
      </c>
      <c r="DF12" s="240">
        <v>1800</v>
      </c>
      <c r="DG12" s="240">
        <v>1800</v>
      </c>
      <c r="DH12" s="240">
        <v>1800</v>
      </c>
      <c r="DI12" s="240">
        <v>1800</v>
      </c>
      <c r="DJ12" s="240">
        <v>1800</v>
      </c>
      <c r="DK12" s="240">
        <v>1800</v>
      </c>
      <c r="DL12" s="240">
        <v>1800</v>
      </c>
      <c r="DM12" s="240">
        <v>1800</v>
      </c>
      <c r="DN12" s="240">
        <v>1800</v>
      </c>
      <c r="DO12" s="240">
        <v>1800</v>
      </c>
      <c r="DP12" s="240">
        <v>1800</v>
      </c>
      <c r="DQ12" s="240">
        <v>1800</v>
      </c>
      <c r="DR12" s="240">
        <v>1800</v>
      </c>
      <c r="DS12" s="240">
        <v>1800</v>
      </c>
      <c r="DT12" s="240">
        <v>1800</v>
      </c>
      <c r="DU12" s="240">
        <v>1800</v>
      </c>
      <c r="DV12" s="240">
        <v>1800</v>
      </c>
      <c r="DW12" s="240">
        <v>1800</v>
      </c>
      <c r="DX12" s="240">
        <v>1800</v>
      </c>
    </row>
    <row r="13" spans="1:128" ht="14.25" customHeight="1" x14ac:dyDescent="0.25">
      <c r="A13" s="234" t="s">
        <v>219</v>
      </c>
      <c r="B13" s="235">
        <v>100.9</v>
      </c>
      <c r="C13" s="236" t="s">
        <v>320</v>
      </c>
      <c r="D13" s="237"/>
      <c r="E13" s="238"/>
      <c r="F13" s="238"/>
      <c r="G13" s="238"/>
      <c r="H13" s="239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>
        <v>0</v>
      </c>
      <c r="AD13" s="240">
        <v>0</v>
      </c>
      <c r="AE13" s="240">
        <v>0</v>
      </c>
      <c r="AF13" s="240"/>
      <c r="AG13" s="240">
        <v>1800</v>
      </c>
      <c r="AH13" s="240">
        <v>1800</v>
      </c>
      <c r="AI13" s="240">
        <v>1800</v>
      </c>
      <c r="AJ13" s="240">
        <v>1800</v>
      </c>
      <c r="AK13" s="240">
        <v>1800</v>
      </c>
      <c r="AL13" s="240">
        <v>1800</v>
      </c>
      <c r="AM13" s="240">
        <v>1800</v>
      </c>
      <c r="AN13" s="240">
        <v>1800</v>
      </c>
      <c r="AO13" s="240">
        <v>1800</v>
      </c>
      <c r="AP13" s="240">
        <v>1800</v>
      </c>
      <c r="AQ13" s="240">
        <v>1800</v>
      </c>
      <c r="AR13" s="240">
        <v>1800</v>
      </c>
      <c r="AS13" s="240">
        <v>1800</v>
      </c>
      <c r="AT13" s="240">
        <v>1800</v>
      </c>
      <c r="AU13" s="240">
        <v>1800</v>
      </c>
      <c r="AV13" s="240">
        <v>1800</v>
      </c>
      <c r="AW13" s="240">
        <v>1800</v>
      </c>
      <c r="AX13" s="240">
        <v>1800</v>
      </c>
      <c r="AY13" s="240">
        <v>1800</v>
      </c>
      <c r="AZ13" s="240">
        <v>1800</v>
      </c>
      <c r="BA13" s="240">
        <v>1800</v>
      </c>
      <c r="BB13" s="240">
        <v>1800</v>
      </c>
      <c r="BC13" s="240">
        <v>1800</v>
      </c>
      <c r="BD13" s="240">
        <v>1800</v>
      </c>
      <c r="BE13" s="240">
        <v>1800</v>
      </c>
      <c r="BF13" s="240">
        <v>1800</v>
      </c>
      <c r="BG13" s="240">
        <v>1800</v>
      </c>
      <c r="BH13" s="240">
        <v>1800</v>
      </c>
      <c r="BI13" s="240">
        <v>1800</v>
      </c>
      <c r="BJ13" s="240">
        <v>1800</v>
      </c>
      <c r="BK13" s="240">
        <v>1800</v>
      </c>
      <c r="BL13" s="240">
        <v>1800</v>
      </c>
      <c r="BM13" s="240">
        <v>1800</v>
      </c>
      <c r="BN13" s="240">
        <v>1800</v>
      </c>
      <c r="BO13" s="240">
        <v>1800</v>
      </c>
      <c r="BP13" s="240">
        <v>1800</v>
      </c>
      <c r="BQ13" s="240">
        <v>1800</v>
      </c>
      <c r="BR13" s="240">
        <v>1800</v>
      </c>
      <c r="BS13" s="240">
        <v>1800</v>
      </c>
      <c r="BT13" s="240">
        <v>1800</v>
      </c>
      <c r="BU13" s="240">
        <v>1800</v>
      </c>
      <c r="BV13" s="240">
        <v>1800</v>
      </c>
      <c r="BW13" s="240">
        <v>1800</v>
      </c>
      <c r="BX13" s="240">
        <v>1800</v>
      </c>
      <c r="BY13" s="240">
        <v>1800</v>
      </c>
      <c r="BZ13" s="240">
        <v>1800</v>
      </c>
      <c r="CA13" s="240">
        <v>1800</v>
      </c>
      <c r="CB13" s="240">
        <v>1800</v>
      </c>
      <c r="CC13" s="240">
        <v>1800</v>
      </c>
      <c r="CD13" s="240">
        <v>1800</v>
      </c>
      <c r="CE13" s="240">
        <v>1800</v>
      </c>
      <c r="CF13" s="240">
        <v>1800</v>
      </c>
      <c r="CG13" s="240">
        <v>1800</v>
      </c>
      <c r="CH13" s="240">
        <v>1800</v>
      </c>
      <c r="CI13" s="240">
        <v>1800</v>
      </c>
      <c r="CJ13" s="240">
        <v>1800</v>
      </c>
      <c r="CK13" s="240">
        <v>1800</v>
      </c>
      <c r="CL13" s="240">
        <v>1800</v>
      </c>
      <c r="CM13" s="240">
        <v>1800</v>
      </c>
      <c r="CN13" s="240">
        <v>1800</v>
      </c>
      <c r="CO13" s="240">
        <v>1800</v>
      </c>
      <c r="CP13" s="240">
        <v>1800</v>
      </c>
      <c r="CQ13" s="240">
        <v>1800</v>
      </c>
      <c r="CR13" s="240">
        <v>1800</v>
      </c>
      <c r="CS13" s="240">
        <v>1800</v>
      </c>
      <c r="CT13" s="240">
        <v>1800</v>
      </c>
      <c r="CU13" s="240">
        <v>1800</v>
      </c>
      <c r="CV13" s="240">
        <v>1800</v>
      </c>
      <c r="CW13" s="240">
        <v>1800</v>
      </c>
      <c r="CX13" s="240">
        <v>1800</v>
      </c>
      <c r="CY13" s="240">
        <v>1800</v>
      </c>
      <c r="CZ13" s="240">
        <v>1800</v>
      </c>
      <c r="DA13" s="240">
        <v>1800</v>
      </c>
      <c r="DB13" s="240">
        <v>1800</v>
      </c>
      <c r="DC13" s="240">
        <v>1800</v>
      </c>
      <c r="DD13" s="240">
        <v>1800</v>
      </c>
      <c r="DE13" s="240">
        <v>1800</v>
      </c>
      <c r="DF13" s="240">
        <v>1800</v>
      </c>
      <c r="DG13" s="240">
        <v>1800</v>
      </c>
      <c r="DH13" s="240">
        <v>1800</v>
      </c>
      <c r="DI13" s="240">
        <v>1800</v>
      </c>
      <c r="DJ13" s="240">
        <v>1800</v>
      </c>
      <c r="DK13" s="240">
        <v>1800</v>
      </c>
      <c r="DL13" s="240">
        <v>1800</v>
      </c>
      <c r="DM13" s="240">
        <v>1800</v>
      </c>
      <c r="DN13" s="240">
        <v>1800</v>
      </c>
      <c r="DO13" s="240">
        <v>1800</v>
      </c>
      <c r="DP13" s="240">
        <v>1800</v>
      </c>
      <c r="DQ13" s="240">
        <v>1800</v>
      </c>
      <c r="DR13" s="240">
        <v>1800</v>
      </c>
      <c r="DS13" s="240">
        <v>1800</v>
      </c>
      <c r="DT13" s="240">
        <v>1800</v>
      </c>
      <c r="DU13" s="240">
        <v>1800</v>
      </c>
      <c r="DV13" s="240">
        <v>1800</v>
      </c>
      <c r="DW13" s="240">
        <v>1800</v>
      </c>
      <c r="DX13" s="240">
        <v>1800</v>
      </c>
    </row>
    <row r="14" spans="1:128" ht="14.25" customHeight="1" x14ac:dyDescent="0.25">
      <c r="A14" s="234" t="s">
        <v>220</v>
      </c>
      <c r="B14" s="235">
        <v>63</v>
      </c>
      <c r="C14" s="236" t="s">
        <v>321</v>
      </c>
      <c r="D14" s="233"/>
      <c r="E14" s="241"/>
      <c r="F14" s="241"/>
      <c r="G14" s="241"/>
      <c r="H14" s="242"/>
      <c r="I14" s="228"/>
      <c r="J14" s="228"/>
      <c r="K14" s="228"/>
      <c r="L14" s="228"/>
      <c r="M14" s="228"/>
      <c r="N14" s="228"/>
      <c r="O14" s="228"/>
      <c r="P14" s="228"/>
      <c r="Q14" s="228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>
        <v>0</v>
      </c>
      <c r="AD14" s="240">
        <v>0</v>
      </c>
      <c r="AE14" s="240">
        <v>0</v>
      </c>
      <c r="AF14" s="240">
        <v>0</v>
      </c>
      <c r="AG14" s="240"/>
      <c r="AH14" s="240">
        <v>1800</v>
      </c>
      <c r="AI14" s="240">
        <v>1800</v>
      </c>
      <c r="AJ14" s="240">
        <v>1800</v>
      </c>
      <c r="AK14" s="240">
        <v>1800</v>
      </c>
      <c r="AL14" s="240">
        <v>1800</v>
      </c>
      <c r="AM14" s="240">
        <v>1800</v>
      </c>
      <c r="AN14" s="240">
        <v>1800</v>
      </c>
      <c r="AO14" s="240">
        <v>1800</v>
      </c>
      <c r="AP14" s="240">
        <v>1800</v>
      </c>
      <c r="AQ14" s="240">
        <v>1800</v>
      </c>
      <c r="AR14" s="240">
        <v>1800</v>
      </c>
      <c r="AS14" s="240">
        <v>1800</v>
      </c>
      <c r="AT14" s="240">
        <v>1800</v>
      </c>
      <c r="AU14" s="240">
        <v>1800</v>
      </c>
      <c r="AV14" s="240">
        <v>1800</v>
      </c>
      <c r="AW14" s="240">
        <v>1800</v>
      </c>
      <c r="AX14" s="240">
        <v>1800</v>
      </c>
      <c r="AY14" s="240">
        <v>1800</v>
      </c>
      <c r="AZ14" s="240">
        <v>1800</v>
      </c>
      <c r="BA14" s="240">
        <v>1800</v>
      </c>
      <c r="BB14" s="240">
        <v>1800</v>
      </c>
      <c r="BC14" s="240">
        <v>1800</v>
      </c>
      <c r="BD14" s="240">
        <v>1800</v>
      </c>
      <c r="BE14" s="240">
        <v>1800</v>
      </c>
      <c r="BF14" s="240">
        <v>1800</v>
      </c>
      <c r="BG14" s="240">
        <v>1800</v>
      </c>
      <c r="BH14" s="240">
        <v>1800</v>
      </c>
      <c r="BI14" s="240">
        <v>1800</v>
      </c>
      <c r="BJ14" s="240">
        <v>1800</v>
      </c>
      <c r="BK14" s="240">
        <v>1800</v>
      </c>
      <c r="BL14" s="240">
        <v>1800</v>
      </c>
      <c r="BM14" s="240">
        <v>1800</v>
      </c>
      <c r="BN14" s="240">
        <v>1800</v>
      </c>
      <c r="BO14" s="240">
        <v>1800</v>
      </c>
      <c r="BP14" s="240">
        <v>1800</v>
      </c>
      <c r="BQ14" s="240">
        <v>1800</v>
      </c>
      <c r="BR14" s="240">
        <v>1800</v>
      </c>
      <c r="BS14" s="240">
        <v>1800</v>
      </c>
      <c r="BT14" s="240">
        <v>1800</v>
      </c>
      <c r="BU14" s="240">
        <v>1800</v>
      </c>
      <c r="BV14" s="240">
        <v>1800</v>
      </c>
      <c r="BW14" s="240">
        <v>1800</v>
      </c>
      <c r="BX14" s="240">
        <v>1800</v>
      </c>
      <c r="BY14" s="240">
        <v>1800</v>
      </c>
      <c r="BZ14" s="240">
        <v>1800</v>
      </c>
      <c r="CA14" s="240">
        <v>1800</v>
      </c>
      <c r="CB14" s="240">
        <v>1800</v>
      </c>
      <c r="CC14" s="240">
        <v>1800</v>
      </c>
      <c r="CD14" s="240">
        <v>1800</v>
      </c>
      <c r="CE14" s="240">
        <v>1800</v>
      </c>
      <c r="CF14" s="240">
        <v>1800</v>
      </c>
      <c r="CG14" s="240">
        <v>1800</v>
      </c>
      <c r="CH14" s="240">
        <v>1800</v>
      </c>
      <c r="CI14" s="240">
        <v>1800</v>
      </c>
      <c r="CJ14" s="240">
        <v>1800</v>
      </c>
      <c r="CK14" s="240">
        <v>1800</v>
      </c>
      <c r="CL14" s="240">
        <v>1800</v>
      </c>
      <c r="CM14" s="240">
        <v>1800</v>
      </c>
      <c r="CN14" s="240">
        <v>1800</v>
      </c>
      <c r="CO14" s="240">
        <v>1800</v>
      </c>
      <c r="CP14" s="240">
        <v>1800</v>
      </c>
      <c r="CQ14" s="240">
        <v>1800</v>
      </c>
      <c r="CR14" s="240">
        <v>1800</v>
      </c>
      <c r="CS14" s="240">
        <v>1800</v>
      </c>
      <c r="CT14" s="240">
        <v>1800</v>
      </c>
      <c r="CU14" s="240">
        <v>1800</v>
      </c>
      <c r="CV14" s="240">
        <v>1800</v>
      </c>
      <c r="CW14" s="240">
        <v>1800</v>
      </c>
      <c r="CX14" s="240">
        <v>1800</v>
      </c>
      <c r="CY14" s="240">
        <v>1800</v>
      </c>
      <c r="CZ14" s="240">
        <v>1800</v>
      </c>
      <c r="DA14" s="240">
        <v>1800</v>
      </c>
      <c r="DB14" s="240">
        <v>1800</v>
      </c>
      <c r="DC14" s="240">
        <v>1800</v>
      </c>
      <c r="DD14" s="240">
        <v>1800</v>
      </c>
      <c r="DE14" s="240">
        <v>1800</v>
      </c>
      <c r="DF14" s="240">
        <v>1800</v>
      </c>
      <c r="DG14" s="240">
        <v>1800</v>
      </c>
      <c r="DH14" s="240">
        <v>1800</v>
      </c>
      <c r="DI14" s="240">
        <v>1800</v>
      </c>
      <c r="DJ14" s="240">
        <v>1800</v>
      </c>
      <c r="DK14" s="240">
        <v>1800</v>
      </c>
      <c r="DL14" s="240">
        <v>1800</v>
      </c>
      <c r="DM14" s="240">
        <v>1800</v>
      </c>
      <c r="DN14" s="240">
        <v>1800</v>
      </c>
      <c r="DO14" s="240">
        <v>1800</v>
      </c>
      <c r="DP14" s="240">
        <v>1800</v>
      </c>
      <c r="DQ14" s="240">
        <v>1800</v>
      </c>
      <c r="DR14" s="240">
        <v>1800</v>
      </c>
      <c r="DS14" s="240">
        <v>1800</v>
      </c>
      <c r="DT14" s="240">
        <v>1800</v>
      </c>
      <c r="DU14" s="240">
        <v>1800</v>
      </c>
      <c r="DV14" s="240">
        <v>1800</v>
      </c>
      <c r="DW14" s="240">
        <v>1800</v>
      </c>
      <c r="DX14" s="240">
        <v>1800</v>
      </c>
    </row>
    <row r="15" spans="1:128" ht="14.25" customHeight="1" x14ac:dyDescent="0.25">
      <c r="A15" s="234" t="s">
        <v>222</v>
      </c>
      <c r="B15" s="235">
        <v>73.5</v>
      </c>
      <c r="C15" s="236" t="s">
        <v>322</v>
      </c>
      <c r="D15" s="237"/>
      <c r="E15" s="238"/>
      <c r="F15" s="238"/>
      <c r="G15" s="238"/>
      <c r="H15" s="239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>
        <v>0</v>
      </c>
      <c r="AE15" s="240">
        <v>0</v>
      </c>
      <c r="AF15" s="240">
        <v>0</v>
      </c>
      <c r="AG15" s="240">
        <v>0</v>
      </c>
      <c r="AH15" s="240"/>
      <c r="AI15" s="240">
        <v>1800</v>
      </c>
      <c r="AJ15" s="240">
        <v>1800</v>
      </c>
      <c r="AK15" s="240">
        <v>1800</v>
      </c>
      <c r="AL15" s="240">
        <v>1800</v>
      </c>
      <c r="AM15" s="240">
        <v>1800</v>
      </c>
      <c r="AN15" s="240">
        <v>1800</v>
      </c>
      <c r="AO15" s="240">
        <v>1800</v>
      </c>
      <c r="AP15" s="240">
        <v>1800</v>
      </c>
      <c r="AQ15" s="240">
        <v>1800</v>
      </c>
      <c r="AR15" s="240">
        <v>1800</v>
      </c>
      <c r="AS15" s="240">
        <v>1800</v>
      </c>
      <c r="AT15" s="240">
        <v>1800</v>
      </c>
      <c r="AU15" s="240">
        <v>1800</v>
      </c>
      <c r="AV15" s="240">
        <v>1800</v>
      </c>
      <c r="AW15" s="240">
        <v>1800</v>
      </c>
      <c r="AX15" s="240">
        <v>1800</v>
      </c>
      <c r="AY15" s="240">
        <v>1800</v>
      </c>
      <c r="AZ15" s="240">
        <v>1800</v>
      </c>
      <c r="BA15" s="240">
        <v>1800</v>
      </c>
      <c r="BB15" s="240">
        <v>1800</v>
      </c>
      <c r="BC15" s="240">
        <v>1800</v>
      </c>
      <c r="BD15" s="240">
        <v>1800</v>
      </c>
      <c r="BE15" s="240">
        <v>1800</v>
      </c>
      <c r="BF15" s="240">
        <v>1800</v>
      </c>
      <c r="BG15" s="240">
        <v>1800</v>
      </c>
      <c r="BH15" s="240">
        <v>1800</v>
      </c>
      <c r="BI15" s="240">
        <v>1800</v>
      </c>
      <c r="BJ15" s="240">
        <v>1800</v>
      </c>
      <c r="BK15" s="240">
        <v>1800</v>
      </c>
      <c r="BL15" s="240">
        <v>1800</v>
      </c>
      <c r="BM15" s="240">
        <v>1800</v>
      </c>
      <c r="BN15" s="240">
        <v>1800</v>
      </c>
      <c r="BO15" s="240">
        <v>1800</v>
      </c>
      <c r="BP15" s="240">
        <v>1800</v>
      </c>
      <c r="BQ15" s="240">
        <v>1800</v>
      </c>
      <c r="BR15" s="240">
        <v>1800</v>
      </c>
      <c r="BS15" s="240">
        <v>1800</v>
      </c>
      <c r="BT15" s="240">
        <v>1800</v>
      </c>
      <c r="BU15" s="240">
        <v>1800</v>
      </c>
      <c r="BV15" s="240">
        <v>1800</v>
      </c>
      <c r="BW15" s="240">
        <v>1800</v>
      </c>
      <c r="BX15" s="240">
        <v>1800</v>
      </c>
      <c r="BY15" s="240">
        <v>1800</v>
      </c>
      <c r="BZ15" s="240">
        <v>1800</v>
      </c>
      <c r="CA15" s="240">
        <v>1800</v>
      </c>
      <c r="CB15" s="240">
        <v>1800</v>
      </c>
      <c r="CC15" s="240">
        <v>1800</v>
      </c>
      <c r="CD15" s="240">
        <v>1800</v>
      </c>
      <c r="CE15" s="240">
        <v>1800</v>
      </c>
      <c r="CF15" s="240">
        <v>1800</v>
      </c>
      <c r="CG15" s="240">
        <v>1800</v>
      </c>
      <c r="CH15" s="240">
        <v>1800</v>
      </c>
      <c r="CI15" s="240">
        <v>1800</v>
      </c>
      <c r="CJ15" s="240">
        <v>1800</v>
      </c>
      <c r="CK15" s="240">
        <v>1800</v>
      </c>
      <c r="CL15" s="240">
        <v>1800</v>
      </c>
      <c r="CM15" s="240">
        <v>1800</v>
      </c>
      <c r="CN15" s="240">
        <v>1800</v>
      </c>
      <c r="CO15" s="240">
        <v>1800</v>
      </c>
      <c r="CP15" s="240">
        <v>1800</v>
      </c>
      <c r="CQ15" s="240">
        <v>1800</v>
      </c>
      <c r="CR15" s="240">
        <v>1800</v>
      </c>
      <c r="CS15" s="240">
        <v>1800</v>
      </c>
      <c r="CT15" s="240">
        <v>1800</v>
      </c>
      <c r="CU15" s="240">
        <v>1800</v>
      </c>
      <c r="CV15" s="240">
        <v>1800</v>
      </c>
      <c r="CW15" s="240">
        <v>1800</v>
      </c>
      <c r="CX15" s="240">
        <v>1800</v>
      </c>
      <c r="CY15" s="240">
        <v>1800</v>
      </c>
      <c r="CZ15" s="240">
        <v>1800</v>
      </c>
      <c r="DA15" s="240">
        <v>1800</v>
      </c>
      <c r="DB15" s="240">
        <v>1800</v>
      </c>
      <c r="DC15" s="240">
        <v>1800</v>
      </c>
      <c r="DD15" s="240">
        <v>1800</v>
      </c>
      <c r="DE15" s="240">
        <v>1800</v>
      </c>
      <c r="DF15" s="240">
        <v>1800</v>
      </c>
      <c r="DG15" s="240">
        <v>1800</v>
      </c>
      <c r="DH15" s="240">
        <v>1800</v>
      </c>
      <c r="DI15" s="240">
        <v>1800</v>
      </c>
      <c r="DJ15" s="240">
        <v>1800</v>
      </c>
      <c r="DK15" s="240">
        <v>1800</v>
      </c>
      <c r="DL15" s="240">
        <v>1800</v>
      </c>
      <c r="DM15" s="240">
        <v>1800</v>
      </c>
      <c r="DN15" s="240">
        <v>1800</v>
      </c>
      <c r="DO15" s="240">
        <v>1800</v>
      </c>
      <c r="DP15" s="240">
        <v>1800</v>
      </c>
      <c r="DQ15" s="240">
        <v>1800</v>
      </c>
      <c r="DR15" s="240">
        <v>1800</v>
      </c>
      <c r="DS15" s="240">
        <v>1800</v>
      </c>
      <c r="DT15" s="240">
        <v>1800</v>
      </c>
      <c r="DU15" s="240">
        <v>1800</v>
      </c>
      <c r="DV15" s="240">
        <v>1800</v>
      </c>
      <c r="DW15" s="240">
        <v>1800</v>
      </c>
      <c r="DX15" s="240">
        <v>1800</v>
      </c>
    </row>
    <row r="16" spans="1:128" ht="14.25" customHeight="1" x14ac:dyDescent="0.25">
      <c r="A16" s="234" t="s">
        <v>223</v>
      </c>
      <c r="B16" s="235">
        <v>73.5</v>
      </c>
      <c r="C16" s="236" t="s">
        <v>312</v>
      </c>
      <c r="D16" s="237"/>
      <c r="E16" s="243"/>
      <c r="F16" s="243"/>
      <c r="G16" s="243"/>
      <c r="H16" s="239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  <c r="AD16" s="240">
        <v>0</v>
      </c>
      <c r="AE16" s="240">
        <v>0</v>
      </c>
      <c r="AF16" s="240">
        <v>0</v>
      </c>
      <c r="AG16" s="240">
        <v>0</v>
      </c>
      <c r="AH16" s="240">
        <v>0</v>
      </c>
      <c r="AI16" s="240"/>
      <c r="AJ16" s="240">
        <v>1800</v>
      </c>
      <c r="AK16" s="240">
        <v>1800</v>
      </c>
      <c r="AL16" s="240">
        <v>1800</v>
      </c>
      <c r="AM16" s="240">
        <v>1800</v>
      </c>
      <c r="AN16" s="240">
        <v>1800</v>
      </c>
      <c r="AO16" s="240">
        <v>1800</v>
      </c>
      <c r="AP16" s="240">
        <v>1800</v>
      </c>
      <c r="AQ16" s="240">
        <v>1800</v>
      </c>
      <c r="AR16" s="240">
        <v>1800</v>
      </c>
      <c r="AS16" s="240">
        <v>1800</v>
      </c>
      <c r="AT16" s="240">
        <v>1800</v>
      </c>
      <c r="AU16" s="240">
        <v>1800</v>
      </c>
      <c r="AV16" s="240">
        <v>1800</v>
      </c>
      <c r="AW16" s="240">
        <v>1800</v>
      </c>
      <c r="AX16" s="240">
        <v>1800</v>
      </c>
      <c r="AY16" s="240">
        <v>1800</v>
      </c>
      <c r="AZ16" s="240">
        <v>1800</v>
      </c>
      <c r="BA16" s="240">
        <v>1800</v>
      </c>
      <c r="BB16" s="240">
        <v>1800</v>
      </c>
      <c r="BC16" s="240">
        <v>1800</v>
      </c>
      <c r="BD16" s="240">
        <v>1800</v>
      </c>
      <c r="BE16" s="240">
        <v>1800</v>
      </c>
      <c r="BF16" s="240">
        <v>1800</v>
      </c>
      <c r="BG16" s="240">
        <v>1800</v>
      </c>
      <c r="BH16" s="240">
        <v>1800</v>
      </c>
      <c r="BI16" s="240">
        <v>1800</v>
      </c>
      <c r="BJ16" s="240">
        <v>1800</v>
      </c>
      <c r="BK16" s="240">
        <v>1800</v>
      </c>
      <c r="BL16" s="240">
        <v>1800</v>
      </c>
      <c r="BM16" s="240">
        <v>1800</v>
      </c>
      <c r="BN16" s="240">
        <v>1800</v>
      </c>
      <c r="BO16" s="240">
        <v>1800</v>
      </c>
      <c r="BP16" s="240">
        <v>1800</v>
      </c>
      <c r="BQ16" s="240">
        <v>1800</v>
      </c>
      <c r="BR16" s="240">
        <v>1800</v>
      </c>
      <c r="BS16" s="240">
        <v>1800</v>
      </c>
      <c r="BT16" s="240">
        <v>1800</v>
      </c>
      <c r="BU16" s="240">
        <v>1800</v>
      </c>
      <c r="BV16" s="240">
        <v>1800</v>
      </c>
      <c r="BW16" s="240">
        <v>1800</v>
      </c>
      <c r="BX16" s="240">
        <v>1800</v>
      </c>
      <c r="BY16" s="240">
        <v>1800</v>
      </c>
      <c r="BZ16" s="240">
        <v>1800</v>
      </c>
      <c r="CA16" s="240">
        <v>1800</v>
      </c>
      <c r="CB16" s="240">
        <v>1800</v>
      </c>
      <c r="CC16" s="240">
        <v>1800</v>
      </c>
      <c r="CD16" s="240">
        <v>1800</v>
      </c>
      <c r="CE16" s="240">
        <v>1800</v>
      </c>
      <c r="CF16" s="240">
        <v>1800</v>
      </c>
      <c r="CG16" s="240">
        <v>1800</v>
      </c>
      <c r="CH16" s="240">
        <v>1800</v>
      </c>
      <c r="CI16" s="240">
        <v>1800</v>
      </c>
      <c r="CJ16" s="240">
        <v>1800</v>
      </c>
      <c r="CK16" s="240">
        <v>1800</v>
      </c>
      <c r="CL16" s="240">
        <v>1800</v>
      </c>
      <c r="CM16" s="240">
        <v>1800</v>
      </c>
      <c r="CN16" s="240">
        <v>1800</v>
      </c>
      <c r="CO16" s="240">
        <v>1800</v>
      </c>
      <c r="CP16" s="240">
        <v>1800</v>
      </c>
      <c r="CQ16" s="240">
        <v>1800</v>
      </c>
      <c r="CR16" s="240">
        <v>1800</v>
      </c>
      <c r="CS16" s="240">
        <v>1800</v>
      </c>
      <c r="CT16" s="240">
        <v>1800</v>
      </c>
      <c r="CU16" s="240">
        <v>1800</v>
      </c>
      <c r="CV16" s="240">
        <v>1800</v>
      </c>
      <c r="CW16" s="240">
        <v>1800</v>
      </c>
      <c r="CX16" s="240">
        <v>1800</v>
      </c>
      <c r="CY16" s="240">
        <v>1800</v>
      </c>
      <c r="CZ16" s="240">
        <v>1800</v>
      </c>
      <c r="DA16" s="240">
        <v>1800</v>
      </c>
      <c r="DB16" s="240">
        <v>1800</v>
      </c>
      <c r="DC16" s="240">
        <v>1800</v>
      </c>
      <c r="DD16" s="240">
        <v>1800</v>
      </c>
      <c r="DE16" s="240">
        <v>1800</v>
      </c>
      <c r="DF16" s="240">
        <v>1800</v>
      </c>
      <c r="DG16" s="240">
        <v>1800</v>
      </c>
      <c r="DH16" s="240">
        <v>1800</v>
      </c>
      <c r="DI16" s="240">
        <v>1800</v>
      </c>
      <c r="DJ16" s="240">
        <v>1800</v>
      </c>
      <c r="DK16" s="240">
        <v>1800</v>
      </c>
      <c r="DL16" s="240">
        <v>1800</v>
      </c>
      <c r="DM16" s="240">
        <v>1800</v>
      </c>
      <c r="DN16" s="240">
        <v>1800</v>
      </c>
      <c r="DO16" s="240">
        <v>1800</v>
      </c>
      <c r="DP16" s="240">
        <v>1800</v>
      </c>
      <c r="DQ16" s="240">
        <v>1800</v>
      </c>
      <c r="DR16" s="240">
        <v>1800</v>
      </c>
      <c r="DS16" s="240">
        <v>1800</v>
      </c>
      <c r="DT16" s="240">
        <v>1800</v>
      </c>
      <c r="DU16" s="240">
        <v>1800</v>
      </c>
      <c r="DV16" s="240">
        <v>1800</v>
      </c>
      <c r="DW16" s="240">
        <v>1800</v>
      </c>
      <c r="DX16" s="240">
        <v>1800</v>
      </c>
    </row>
    <row r="17" spans="1:128" ht="14.25" customHeight="1" x14ac:dyDescent="0.25">
      <c r="A17" s="234" t="s">
        <v>224</v>
      </c>
      <c r="B17" s="235">
        <v>73.5</v>
      </c>
      <c r="C17" s="236" t="s">
        <v>312</v>
      </c>
      <c r="D17" s="233"/>
      <c r="E17" s="241"/>
      <c r="F17" s="241"/>
      <c r="G17" s="241"/>
      <c r="H17" s="242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>
        <v>0</v>
      </c>
      <c r="AF17" s="240">
        <v>0</v>
      </c>
      <c r="AG17" s="240">
        <v>0</v>
      </c>
      <c r="AH17" s="240">
        <v>0</v>
      </c>
      <c r="AI17" s="240">
        <v>0</v>
      </c>
      <c r="AJ17" s="240"/>
      <c r="AK17" s="240">
        <v>1800</v>
      </c>
      <c r="AL17" s="240">
        <v>1800</v>
      </c>
      <c r="AM17" s="240">
        <v>1800</v>
      </c>
      <c r="AN17" s="240">
        <v>1800</v>
      </c>
      <c r="AO17" s="240">
        <v>1800</v>
      </c>
      <c r="AP17" s="240">
        <v>1800</v>
      </c>
      <c r="AQ17" s="240">
        <v>1800</v>
      </c>
      <c r="AR17" s="240">
        <v>1800</v>
      </c>
      <c r="AS17" s="240">
        <v>1800</v>
      </c>
      <c r="AT17" s="240">
        <v>1800</v>
      </c>
      <c r="AU17" s="240">
        <v>1800</v>
      </c>
      <c r="AV17" s="240">
        <v>1800</v>
      </c>
      <c r="AW17" s="240">
        <v>1800</v>
      </c>
      <c r="AX17" s="240">
        <v>1800</v>
      </c>
      <c r="AY17" s="240">
        <v>1800</v>
      </c>
      <c r="AZ17" s="240">
        <v>1800</v>
      </c>
      <c r="BA17" s="240">
        <v>1800</v>
      </c>
      <c r="BB17" s="240">
        <v>1800</v>
      </c>
      <c r="BC17" s="240">
        <v>1800</v>
      </c>
      <c r="BD17" s="240">
        <v>1800</v>
      </c>
      <c r="BE17" s="240">
        <v>1800</v>
      </c>
      <c r="BF17" s="240">
        <v>1800</v>
      </c>
      <c r="BG17" s="240">
        <v>1800</v>
      </c>
      <c r="BH17" s="240">
        <v>1800</v>
      </c>
      <c r="BI17" s="240">
        <v>1800</v>
      </c>
      <c r="BJ17" s="240">
        <v>1800</v>
      </c>
      <c r="BK17" s="240">
        <v>1800</v>
      </c>
      <c r="BL17" s="240">
        <v>1800</v>
      </c>
      <c r="BM17" s="240">
        <v>1800</v>
      </c>
      <c r="BN17" s="240">
        <v>1800</v>
      </c>
      <c r="BO17" s="240">
        <v>1800</v>
      </c>
      <c r="BP17" s="240">
        <v>1800</v>
      </c>
      <c r="BQ17" s="240">
        <v>1800</v>
      </c>
      <c r="BR17" s="240">
        <v>1800</v>
      </c>
      <c r="BS17" s="240">
        <v>1800</v>
      </c>
      <c r="BT17" s="240">
        <v>1800</v>
      </c>
      <c r="BU17" s="240">
        <v>1800</v>
      </c>
      <c r="BV17" s="240">
        <v>1800</v>
      </c>
      <c r="BW17" s="240">
        <v>1800</v>
      </c>
      <c r="BX17" s="240">
        <v>1800</v>
      </c>
      <c r="BY17" s="240">
        <v>1800</v>
      </c>
      <c r="BZ17" s="240">
        <v>1800</v>
      </c>
      <c r="CA17" s="240">
        <v>1800</v>
      </c>
      <c r="CB17" s="240">
        <v>1800</v>
      </c>
      <c r="CC17" s="240">
        <v>1800</v>
      </c>
      <c r="CD17" s="240">
        <v>1800</v>
      </c>
      <c r="CE17" s="240">
        <v>1800</v>
      </c>
      <c r="CF17" s="240">
        <v>1800</v>
      </c>
      <c r="CG17" s="240">
        <v>1800</v>
      </c>
      <c r="CH17" s="240">
        <v>1800</v>
      </c>
      <c r="CI17" s="240">
        <v>1800</v>
      </c>
      <c r="CJ17" s="240">
        <v>1800</v>
      </c>
      <c r="CK17" s="240">
        <v>1800</v>
      </c>
      <c r="CL17" s="240">
        <v>1800</v>
      </c>
      <c r="CM17" s="240">
        <v>1800</v>
      </c>
      <c r="CN17" s="240">
        <v>1800</v>
      </c>
      <c r="CO17" s="240">
        <v>1800</v>
      </c>
      <c r="CP17" s="240">
        <v>1800</v>
      </c>
      <c r="CQ17" s="240">
        <v>1800</v>
      </c>
      <c r="CR17" s="240">
        <v>1800</v>
      </c>
      <c r="CS17" s="240">
        <v>1800</v>
      </c>
      <c r="CT17" s="240">
        <v>1800</v>
      </c>
      <c r="CU17" s="240">
        <v>1800</v>
      </c>
      <c r="CV17" s="240">
        <v>1800</v>
      </c>
      <c r="CW17" s="240">
        <v>1800</v>
      </c>
      <c r="CX17" s="240">
        <v>1800</v>
      </c>
      <c r="CY17" s="240">
        <v>1800</v>
      </c>
      <c r="CZ17" s="240">
        <v>1800</v>
      </c>
      <c r="DA17" s="240">
        <v>1800</v>
      </c>
      <c r="DB17" s="240">
        <v>1800</v>
      </c>
      <c r="DC17" s="240">
        <v>1800</v>
      </c>
      <c r="DD17" s="240">
        <v>1800</v>
      </c>
      <c r="DE17" s="240">
        <v>1800</v>
      </c>
      <c r="DF17" s="240">
        <v>1800</v>
      </c>
      <c r="DG17" s="240">
        <v>1800</v>
      </c>
      <c r="DH17" s="240">
        <v>1800</v>
      </c>
      <c r="DI17" s="240">
        <v>1800</v>
      </c>
      <c r="DJ17" s="240">
        <v>1800</v>
      </c>
      <c r="DK17" s="240">
        <v>1800</v>
      </c>
      <c r="DL17" s="240">
        <v>1800</v>
      </c>
      <c r="DM17" s="240">
        <v>1800</v>
      </c>
      <c r="DN17" s="240">
        <v>1800</v>
      </c>
      <c r="DO17" s="240">
        <v>1800</v>
      </c>
      <c r="DP17" s="240">
        <v>1800</v>
      </c>
      <c r="DQ17" s="240">
        <v>1800</v>
      </c>
      <c r="DR17" s="240">
        <v>1800</v>
      </c>
      <c r="DS17" s="240">
        <v>1800</v>
      </c>
      <c r="DT17" s="240">
        <v>1800</v>
      </c>
      <c r="DU17" s="240">
        <v>1800</v>
      </c>
      <c r="DV17" s="240">
        <v>1800</v>
      </c>
      <c r="DW17" s="240">
        <v>1800</v>
      </c>
      <c r="DX17" s="240">
        <v>1800</v>
      </c>
    </row>
    <row r="18" spans="1:128" ht="14.25" customHeight="1" x14ac:dyDescent="0.25">
      <c r="A18" s="234" t="s">
        <v>226</v>
      </c>
      <c r="B18" s="235">
        <v>114.8</v>
      </c>
      <c r="C18" s="236" t="s">
        <v>312</v>
      </c>
      <c r="D18" s="233"/>
      <c r="E18" s="241"/>
      <c r="F18" s="241"/>
      <c r="G18" s="241"/>
      <c r="H18" s="242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>
        <v>0</v>
      </c>
      <c r="AF18" s="240">
        <v>0</v>
      </c>
      <c r="AG18" s="240">
        <v>0</v>
      </c>
      <c r="AH18" s="240">
        <v>0</v>
      </c>
      <c r="AI18" s="240">
        <v>0</v>
      </c>
      <c r="AJ18" s="240">
        <v>0</v>
      </c>
      <c r="AK18" s="240"/>
      <c r="AL18" s="240">
        <v>1800</v>
      </c>
      <c r="AM18" s="240">
        <v>1800</v>
      </c>
      <c r="AN18" s="240">
        <v>1800</v>
      </c>
      <c r="AO18" s="240">
        <v>1800</v>
      </c>
      <c r="AP18" s="240">
        <v>1800</v>
      </c>
      <c r="AQ18" s="240">
        <v>1800</v>
      </c>
      <c r="AR18" s="240">
        <v>1800</v>
      </c>
      <c r="AS18" s="240">
        <v>1800</v>
      </c>
      <c r="AT18" s="240">
        <v>1800</v>
      </c>
      <c r="AU18" s="240">
        <v>1800</v>
      </c>
      <c r="AV18" s="240">
        <v>1800</v>
      </c>
      <c r="AW18" s="240">
        <v>1800</v>
      </c>
      <c r="AX18" s="240">
        <v>1800</v>
      </c>
      <c r="AY18" s="240">
        <v>1800</v>
      </c>
      <c r="AZ18" s="240">
        <v>1800</v>
      </c>
      <c r="BA18" s="240">
        <v>1800</v>
      </c>
      <c r="BB18" s="240">
        <v>1800</v>
      </c>
      <c r="BC18" s="240">
        <v>1800</v>
      </c>
      <c r="BD18" s="240">
        <v>1800</v>
      </c>
      <c r="BE18" s="240">
        <v>1800</v>
      </c>
      <c r="BF18" s="240">
        <v>1800</v>
      </c>
      <c r="BG18" s="240">
        <v>1800</v>
      </c>
      <c r="BH18" s="240">
        <v>1800</v>
      </c>
      <c r="BI18" s="240">
        <v>1800</v>
      </c>
      <c r="BJ18" s="240">
        <v>1800</v>
      </c>
      <c r="BK18" s="240">
        <v>1800</v>
      </c>
      <c r="BL18" s="240">
        <v>1800</v>
      </c>
      <c r="BM18" s="240">
        <v>1800</v>
      </c>
      <c r="BN18" s="240">
        <v>1800</v>
      </c>
      <c r="BO18" s="240">
        <v>1800</v>
      </c>
      <c r="BP18" s="240">
        <v>1800</v>
      </c>
      <c r="BQ18" s="240">
        <v>1800</v>
      </c>
      <c r="BR18" s="240">
        <v>1800</v>
      </c>
      <c r="BS18" s="240">
        <v>1800</v>
      </c>
      <c r="BT18" s="240">
        <v>1800</v>
      </c>
      <c r="BU18" s="240">
        <v>1800</v>
      </c>
      <c r="BV18" s="240">
        <v>1800</v>
      </c>
      <c r="BW18" s="240">
        <v>1800</v>
      </c>
      <c r="BX18" s="240">
        <v>1800</v>
      </c>
      <c r="BY18" s="240">
        <v>1800</v>
      </c>
      <c r="BZ18" s="240">
        <v>1800</v>
      </c>
      <c r="CA18" s="240">
        <v>1800</v>
      </c>
      <c r="CB18" s="240">
        <v>1800</v>
      </c>
      <c r="CC18" s="240">
        <v>1800</v>
      </c>
      <c r="CD18" s="240">
        <v>1800</v>
      </c>
      <c r="CE18" s="240">
        <v>1800</v>
      </c>
      <c r="CF18" s="240">
        <v>1800</v>
      </c>
      <c r="CG18" s="240">
        <v>1800</v>
      </c>
      <c r="CH18" s="240">
        <v>1800</v>
      </c>
      <c r="CI18" s="240">
        <v>1800</v>
      </c>
      <c r="CJ18" s="240">
        <v>1800</v>
      </c>
      <c r="CK18" s="240">
        <v>1800</v>
      </c>
      <c r="CL18" s="240">
        <v>1800</v>
      </c>
      <c r="CM18" s="240">
        <v>1800</v>
      </c>
      <c r="CN18" s="240">
        <v>1800</v>
      </c>
      <c r="CO18" s="240">
        <v>1800</v>
      </c>
      <c r="CP18" s="240">
        <v>1800</v>
      </c>
      <c r="CQ18" s="240">
        <v>1800</v>
      </c>
      <c r="CR18" s="240">
        <v>1800</v>
      </c>
      <c r="CS18" s="240">
        <v>1800</v>
      </c>
      <c r="CT18" s="240">
        <v>1800</v>
      </c>
      <c r="CU18" s="240">
        <v>1800</v>
      </c>
      <c r="CV18" s="240">
        <v>1800</v>
      </c>
      <c r="CW18" s="240">
        <v>1800</v>
      </c>
      <c r="CX18" s="240">
        <v>1800</v>
      </c>
      <c r="CY18" s="240">
        <v>1800</v>
      </c>
      <c r="CZ18" s="240">
        <v>1800</v>
      </c>
      <c r="DA18" s="240">
        <v>1800</v>
      </c>
      <c r="DB18" s="240">
        <v>1800</v>
      </c>
      <c r="DC18" s="240">
        <v>1800</v>
      </c>
      <c r="DD18" s="240">
        <v>1800</v>
      </c>
      <c r="DE18" s="240">
        <v>1800</v>
      </c>
      <c r="DF18" s="240">
        <v>1800</v>
      </c>
      <c r="DG18" s="240">
        <v>1800</v>
      </c>
      <c r="DH18" s="240">
        <v>1800</v>
      </c>
      <c r="DI18" s="240">
        <v>1800</v>
      </c>
      <c r="DJ18" s="240">
        <v>1800</v>
      </c>
      <c r="DK18" s="240">
        <v>1800</v>
      </c>
      <c r="DL18" s="240">
        <v>1800</v>
      </c>
      <c r="DM18" s="240">
        <v>1800</v>
      </c>
      <c r="DN18" s="240">
        <v>1800</v>
      </c>
      <c r="DO18" s="240">
        <v>1800</v>
      </c>
      <c r="DP18" s="240">
        <v>1800</v>
      </c>
      <c r="DQ18" s="240">
        <v>1800</v>
      </c>
      <c r="DR18" s="240">
        <v>1800</v>
      </c>
      <c r="DS18" s="240">
        <v>1800</v>
      </c>
      <c r="DT18" s="240">
        <v>1800</v>
      </c>
      <c r="DU18" s="240">
        <v>1800</v>
      </c>
      <c r="DV18" s="240">
        <v>1800</v>
      </c>
      <c r="DW18" s="240">
        <v>1800</v>
      </c>
      <c r="DX18" s="240">
        <v>1800</v>
      </c>
    </row>
    <row r="19" spans="1:128" ht="14.25" customHeight="1" x14ac:dyDescent="0.25">
      <c r="A19" s="234" t="s">
        <v>323</v>
      </c>
      <c r="B19" s="235">
        <v>105.5</v>
      </c>
      <c r="C19" s="236" t="s">
        <v>312</v>
      </c>
      <c r="D19" s="233"/>
      <c r="E19" s="241"/>
      <c r="F19" s="241"/>
      <c r="G19" s="241"/>
      <c r="H19" s="242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40"/>
      <c r="U19" s="240"/>
      <c r="V19" s="240"/>
      <c r="W19" s="240"/>
      <c r="X19" s="240">
        <v>0</v>
      </c>
      <c r="Y19" s="240">
        <v>750</v>
      </c>
      <c r="Z19" s="240">
        <v>750</v>
      </c>
      <c r="AA19" s="240">
        <v>750</v>
      </c>
      <c r="AB19" s="240">
        <v>750</v>
      </c>
      <c r="AC19" s="240">
        <v>750</v>
      </c>
      <c r="AD19" s="240">
        <v>750</v>
      </c>
      <c r="AE19" s="240">
        <v>750</v>
      </c>
      <c r="AF19" s="240">
        <v>750</v>
      </c>
      <c r="AG19" s="240">
        <v>750</v>
      </c>
      <c r="AH19" s="240">
        <v>750</v>
      </c>
      <c r="AI19" s="240">
        <v>750</v>
      </c>
      <c r="AJ19" s="240">
        <v>750</v>
      </c>
      <c r="AK19" s="240">
        <v>750</v>
      </c>
      <c r="AL19" s="240">
        <v>750</v>
      </c>
      <c r="AM19" s="240">
        <v>750</v>
      </c>
      <c r="AN19" s="240">
        <v>750</v>
      </c>
      <c r="AO19" s="240">
        <v>750</v>
      </c>
      <c r="AP19" s="240">
        <v>750</v>
      </c>
      <c r="AQ19" s="240">
        <v>750</v>
      </c>
      <c r="AR19" s="240">
        <v>750</v>
      </c>
      <c r="AS19" s="240">
        <v>750</v>
      </c>
      <c r="AT19" s="240">
        <v>750</v>
      </c>
      <c r="AU19" s="240">
        <v>750</v>
      </c>
      <c r="AV19" s="240">
        <v>750</v>
      </c>
      <c r="AW19" s="240">
        <v>750</v>
      </c>
      <c r="AX19" s="240">
        <v>750</v>
      </c>
      <c r="AY19" s="240">
        <v>750</v>
      </c>
      <c r="AZ19" s="240">
        <v>750</v>
      </c>
      <c r="BA19" s="240">
        <v>750</v>
      </c>
      <c r="BB19" s="240">
        <v>750</v>
      </c>
      <c r="BC19" s="240">
        <v>750</v>
      </c>
      <c r="BD19" s="240">
        <v>750</v>
      </c>
      <c r="BE19" s="240">
        <v>750</v>
      </c>
      <c r="BF19" s="240">
        <v>750</v>
      </c>
      <c r="BG19" s="240">
        <v>750</v>
      </c>
      <c r="BH19" s="240">
        <v>750</v>
      </c>
      <c r="BI19" s="240">
        <v>750</v>
      </c>
      <c r="BJ19" s="240">
        <v>750</v>
      </c>
      <c r="BK19" s="240">
        <v>750</v>
      </c>
      <c r="BL19" s="240">
        <v>750</v>
      </c>
      <c r="BM19" s="240">
        <v>750</v>
      </c>
      <c r="BN19" s="240">
        <v>750</v>
      </c>
      <c r="BO19" s="240">
        <v>750</v>
      </c>
      <c r="BP19" s="240">
        <v>750</v>
      </c>
      <c r="BQ19" s="240">
        <v>750</v>
      </c>
      <c r="BR19" s="240">
        <v>750</v>
      </c>
      <c r="BS19" s="240">
        <v>750</v>
      </c>
      <c r="BT19" s="240">
        <v>750</v>
      </c>
      <c r="BU19" s="240">
        <v>750</v>
      </c>
      <c r="BV19" s="240">
        <v>750</v>
      </c>
      <c r="BW19" s="240">
        <v>750</v>
      </c>
      <c r="BX19" s="240">
        <v>750</v>
      </c>
      <c r="BY19" s="240">
        <v>750</v>
      </c>
      <c r="BZ19" s="240">
        <v>750</v>
      </c>
      <c r="CA19" s="240">
        <v>750</v>
      </c>
      <c r="CB19" s="240">
        <v>750</v>
      </c>
      <c r="CC19" s="240">
        <v>750</v>
      </c>
      <c r="CD19" s="240">
        <v>750</v>
      </c>
      <c r="CE19" s="240">
        <v>750</v>
      </c>
      <c r="CF19" s="240">
        <v>750</v>
      </c>
      <c r="CG19" s="240">
        <v>750</v>
      </c>
      <c r="CH19" s="240">
        <v>750</v>
      </c>
      <c r="CI19" s="240">
        <v>750</v>
      </c>
      <c r="CJ19" s="240">
        <v>750</v>
      </c>
      <c r="CK19" s="240">
        <v>750</v>
      </c>
      <c r="CL19" s="240">
        <v>750</v>
      </c>
      <c r="CM19" s="240">
        <v>750</v>
      </c>
      <c r="CN19" s="240">
        <v>750</v>
      </c>
      <c r="CO19" s="240">
        <v>750</v>
      </c>
      <c r="CP19" s="240">
        <v>750</v>
      </c>
      <c r="CQ19" s="240">
        <v>750</v>
      </c>
      <c r="CR19" s="240">
        <v>750</v>
      </c>
      <c r="CS19" s="240">
        <v>750</v>
      </c>
      <c r="CT19" s="240">
        <v>750</v>
      </c>
      <c r="CU19" s="240">
        <v>750</v>
      </c>
      <c r="CV19" s="240">
        <v>750</v>
      </c>
      <c r="CW19" s="240">
        <v>750</v>
      </c>
      <c r="CX19" s="240">
        <v>750</v>
      </c>
      <c r="CY19" s="240">
        <v>750</v>
      </c>
      <c r="CZ19" s="240">
        <v>750</v>
      </c>
      <c r="DA19" s="240">
        <v>750</v>
      </c>
      <c r="DB19" s="240">
        <v>750</v>
      </c>
      <c r="DC19" s="240">
        <v>750</v>
      </c>
      <c r="DD19" s="240">
        <v>750</v>
      </c>
      <c r="DE19" s="240">
        <v>750</v>
      </c>
      <c r="DF19" s="240">
        <v>750</v>
      </c>
      <c r="DG19" s="240">
        <v>750</v>
      </c>
      <c r="DH19" s="240">
        <v>750</v>
      </c>
      <c r="DI19" s="240">
        <v>750</v>
      </c>
      <c r="DJ19" s="240">
        <v>750</v>
      </c>
      <c r="DK19" s="240">
        <v>750</v>
      </c>
      <c r="DL19" s="240">
        <v>750</v>
      </c>
      <c r="DM19" s="240">
        <v>750</v>
      </c>
      <c r="DN19" s="240">
        <v>750</v>
      </c>
      <c r="DO19" s="240">
        <v>750</v>
      </c>
      <c r="DP19" s="240">
        <v>750</v>
      </c>
      <c r="DQ19" s="240">
        <v>750</v>
      </c>
      <c r="DR19" s="240">
        <v>750</v>
      </c>
      <c r="DS19" s="240">
        <v>750</v>
      </c>
      <c r="DT19" s="240">
        <v>750</v>
      </c>
      <c r="DU19" s="240">
        <v>750</v>
      </c>
      <c r="DV19" s="240">
        <v>750</v>
      </c>
      <c r="DW19" s="240">
        <v>750</v>
      </c>
      <c r="DX19" s="240">
        <v>750</v>
      </c>
    </row>
    <row r="20" spans="1:128" ht="14.25" customHeight="1" x14ac:dyDescent="0.25">
      <c r="A20" s="234" t="s">
        <v>324</v>
      </c>
      <c r="B20" s="235"/>
      <c r="C20" s="236" t="s">
        <v>312</v>
      </c>
      <c r="D20" s="233"/>
      <c r="E20" s="241"/>
      <c r="F20" s="241"/>
      <c r="G20" s="241"/>
      <c r="H20" s="242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40"/>
      <c r="U20" s="240"/>
      <c r="V20" s="240"/>
      <c r="W20" s="240"/>
      <c r="X20" s="240"/>
      <c r="Y20" s="240"/>
      <c r="Z20" s="240">
        <v>750</v>
      </c>
      <c r="AA20" s="240">
        <v>750</v>
      </c>
      <c r="AB20" s="240">
        <v>750</v>
      </c>
      <c r="AC20" s="240">
        <v>750</v>
      </c>
      <c r="AD20" s="240">
        <v>750</v>
      </c>
      <c r="AE20" s="240">
        <v>750</v>
      </c>
      <c r="AF20" s="240">
        <v>750</v>
      </c>
      <c r="AG20" s="240">
        <v>750</v>
      </c>
      <c r="AH20" s="240">
        <v>750</v>
      </c>
      <c r="AI20" s="240">
        <v>750</v>
      </c>
      <c r="AJ20" s="240">
        <v>750</v>
      </c>
      <c r="AK20" s="240">
        <v>750</v>
      </c>
      <c r="AL20" s="240">
        <v>750</v>
      </c>
      <c r="AM20" s="240">
        <v>750</v>
      </c>
      <c r="AN20" s="240">
        <v>750</v>
      </c>
      <c r="AO20" s="240">
        <v>750</v>
      </c>
      <c r="AP20" s="240">
        <v>750</v>
      </c>
      <c r="AQ20" s="240">
        <v>750</v>
      </c>
      <c r="AR20" s="240">
        <v>750</v>
      </c>
      <c r="AS20" s="240">
        <v>750</v>
      </c>
      <c r="AT20" s="240">
        <v>750</v>
      </c>
      <c r="AU20" s="240">
        <v>750</v>
      </c>
      <c r="AV20" s="240">
        <v>750</v>
      </c>
      <c r="AW20" s="240">
        <v>750</v>
      </c>
      <c r="AX20" s="240">
        <v>750</v>
      </c>
      <c r="AY20" s="240">
        <v>750</v>
      </c>
      <c r="AZ20" s="240">
        <v>750</v>
      </c>
      <c r="BA20" s="240">
        <v>750</v>
      </c>
      <c r="BB20" s="240">
        <v>750</v>
      </c>
      <c r="BC20" s="240">
        <v>750</v>
      </c>
      <c r="BD20" s="240">
        <v>750</v>
      </c>
      <c r="BE20" s="240">
        <v>750</v>
      </c>
      <c r="BF20" s="240">
        <v>750</v>
      </c>
      <c r="BG20" s="240">
        <v>750</v>
      </c>
      <c r="BH20" s="240">
        <v>750</v>
      </c>
      <c r="BI20" s="240">
        <v>750</v>
      </c>
      <c r="BJ20" s="240">
        <v>750</v>
      </c>
      <c r="BK20" s="240">
        <v>750</v>
      </c>
      <c r="BL20" s="240">
        <v>750</v>
      </c>
      <c r="BM20" s="240">
        <v>750</v>
      </c>
      <c r="BN20" s="240">
        <v>750</v>
      </c>
      <c r="BO20" s="240">
        <v>750</v>
      </c>
      <c r="BP20" s="240">
        <v>750</v>
      </c>
      <c r="BQ20" s="240">
        <v>750</v>
      </c>
      <c r="BR20" s="240">
        <v>750</v>
      </c>
      <c r="BS20" s="240">
        <v>750</v>
      </c>
      <c r="BT20" s="240">
        <v>750</v>
      </c>
      <c r="BU20" s="240">
        <v>750</v>
      </c>
      <c r="BV20" s="240">
        <v>750</v>
      </c>
      <c r="BW20" s="240">
        <v>750</v>
      </c>
      <c r="BX20" s="240">
        <v>750</v>
      </c>
      <c r="BY20" s="240">
        <v>750</v>
      </c>
      <c r="BZ20" s="240">
        <v>750</v>
      </c>
      <c r="CA20" s="240">
        <v>750</v>
      </c>
      <c r="CB20" s="240">
        <v>750</v>
      </c>
      <c r="CC20" s="240">
        <v>750</v>
      </c>
      <c r="CD20" s="240">
        <v>750</v>
      </c>
      <c r="CE20" s="240">
        <v>750</v>
      </c>
      <c r="CF20" s="240">
        <v>750</v>
      </c>
      <c r="CG20" s="240">
        <v>750</v>
      </c>
      <c r="CH20" s="240">
        <v>750</v>
      </c>
      <c r="CI20" s="240">
        <v>750</v>
      </c>
      <c r="CJ20" s="240">
        <v>750</v>
      </c>
      <c r="CK20" s="240">
        <v>750</v>
      </c>
      <c r="CL20" s="240">
        <v>750</v>
      </c>
      <c r="CM20" s="240">
        <v>750</v>
      </c>
      <c r="CN20" s="240">
        <v>750</v>
      </c>
      <c r="CO20" s="240">
        <v>750</v>
      </c>
      <c r="CP20" s="240">
        <v>750</v>
      </c>
      <c r="CQ20" s="240">
        <v>750</v>
      </c>
      <c r="CR20" s="240">
        <v>750</v>
      </c>
      <c r="CS20" s="240">
        <v>750</v>
      </c>
      <c r="CT20" s="240">
        <v>750</v>
      </c>
      <c r="CU20" s="240">
        <v>750</v>
      </c>
      <c r="CV20" s="240">
        <v>750</v>
      </c>
      <c r="CW20" s="240">
        <v>750</v>
      </c>
      <c r="CX20" s="240">
        <v>750</v>
      </c>
      <c r="CY20" s="240">
        <v>750</v>
      </c>
      <c r="CZ20" s="240">
        <v>750</v>
      </c>
      <c r="DA20" s="240">
        <v>750</v>
      </c>
      <c r="DB20" s="240">
        <v>750</v>
      </c>
      <c r="DC20" s="240">
        <v>750</v>
      </c>
      <c r="DD20" s="240">
        <v>750</v>
      </c>
      <c r="DE20" s="240">
        <v>750</v>
      </c>
      <c r="DF20" s="240">
        <v>750</v>
      </c>
      <c r="DG20" s="240">
        <v>750</v>
      </c>
      <c r="DH20" s="240">
        <v>750</v>
      </c>
      <c r="DI20" s="240">
        <v>750</v>
      </c>
      <c r="DJ20" s="240">
        <v>750</v>
      </c>
      <c r="DK20" s="240">
        <v>750</v>
      </c>
      <c r="DL20" s="240">
        <v>750</v>
      </c>
      <c r="DM20" s="240">
        <v>750</v>
      </c>
      <c r="DN20" s="240">
        <v>750</v>
      </c>
      <c r="DO20" s="240">
        <v>750</v>
      </c>
      <c r="DP20" s="240">
        <v>750</v>
      </c>
      <c r="DQ20" s="240">
        <v>750</v>
      </c>
      <c r="DR20" s="240">
        <v>750</v>
      </c>
      <c r="DS20" s="240">
        <v>750</v>
      </c>
      <c r="DT20" s="240">
        <v>750</v>
      </c>
      <c r="DU20" s="240">
        <v>750</v>
      </c>
      <c r="DV20" s="240">
        <v>750</v>
      </c>
      <c r="DW20" s="240">
        <v>750</v>
      </c>
      <c r="DX20" s="240">
        <v>750</v>
      </c>
    </row>
    <row r="21" spans="1:128" ht="14.25" customHeight="1" x14ac:dyDescent="0.25">
      <c r="A21" s="234" t="s">
        <v>325</v>
      </c>
      <c r="B21" s="235"/>
      <c r="C21" s="236" t="s">
        <v>312</v>
      </c>
      <c r="D21" s="233"/>
      <c r="E21" s="241"/>
      <c r="F21" s="241"/>
      <c r="G21" s="241"/>
      <c r="H21" s="242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40"/>
      <c r="U21" s="240"/>
      <c r="V21" s="240"/>
      <c r="W21" s="240"/>
      <c r="X21" s="240"/>
      <c r="Y21" s="240"/>
      <c r="Z21" s="240"/>
      <c r="AA21" s="240">
        <v>750</v>
      </c>
      <c r="AB21" s="240">
        <v>750</v>
      </c>
      <c r="AC21" s="240">
        <v>750</v>
      </c>
      <c r="AD21" s="240">
        <v>750</v>
      </c>
      <c r="AE21" s="240">
        <v>750</v>
      </c>
      <c r="AF21" s="240">
        <v>750</v>
      </c>
      <c r="AG21" s="240">
        <v>750</v>
      </c>
      <c r="AH21" s="240">
        <v>750</v>
      </c>
      <c r="AI21" s="240">
        <v>750</v>
      </c>
      <c r="AJ21" s="240">
        <v>750</v>
      </c>
      <c r="AK21" s="240">
        <v>750</v>
      </c>
      <c r="AL21" s="240">
        <v>750</v>
      </c>
      <c r="AM21" s="240">
        <v>750</v>
      </c>
      <c r="AN21" s="240">
        <v>750</v>
      </c>
      <c r="AO21" s="240">
        <v>750</v>
      </c>
      <c r="AP21" s="240">
        <v>750</v>
      </c>
      <c r="AQ21" s="240">
        <v>750</v>
      </c>
      <c r="AR21" s="240">
        <v>750</v>
      </c>
      <c r="AS21" s="240">
        <v>750</v>
      </c>
      <c r="AT21" s="240">
        <v>750</v>
      </c>
      <c r="AU21" s="240">
        <v>750</v>
      </c>
      <c r="AV21" s="240">
        <v>750</v>
      </c>
      <c r="AW21" s="240">
        <v>750</v>
      </c>
      <c r="AX21" s="240">
        <v>750</v>
      </c>
      <c r="AY21" s="240">
        <v>750</v>
      </c>
      <c r="AZ21" s="240">
        <v>750</v>
      </c>
      <c r="BA21" s="240">
        <v>750</v>
      </c>
      <c r="BB21" s="240">
        <v>750</v>
      </c>
      <c r="BC21" s="240">
        <v>750</v>
      </c>
      <c r="BD21" s="240">
        <v>750</v>
      </c>
      <c r="BE21" s="240">
        <v>750</v>
      </c>
      <c r="BF21" s="240">
        <v>750</v>
      </c>
      <c r="BG21" s="240">
        <v>750</v>
      </c>
      <c r="BH21" s="240">
        <v>750</v>
      </c>
      <c r="BI21" s="240">
        <v>750</v>
      </c>
      <c r="BJ21" s="240">
        <v>750</v>
      </c>
      <c r="BK21" s="240">
        <v>750</v>
      </c>
      <c r="BL21" s="240">
        <v>750</v>
      </c>
      <c r="BM21" s="240">
        <v>750</v>
      </c>
      <c r="BN21" s="240">
        <v>750</v>
      </c>
      <c r="BO21" s="240">
        <v>750</v>
      </c>
      <c r="BP21" s="240">
        <v>750</v>
      </c>
      <c r="BQ21" s="240">
        <v>750</v>
      </c>
      <c r="BR21" s="240">
        <v>750</v>
      </c>
      <c r="BS21" s="240">
        <v>750</v>
      </c>
      <c r="BT21" s="240">
        <v>750</v>
      </c>
      <c r="BU21" s="240">
        <v>750</v>
      </c>
      <c r="BV21" s="240">
        <v>750</v>
      </c>
      <c r="BW21" s="240">
        <v>750</v>
      </c>
      <c r="BX21" s="240">
        <v>750</v>
      </c>
      <c r="BY21" s="240">
        <v>750</v>
      </c>
      <c r="BZ21" s="240">
        <v>750</v>
      </c>
      <c r="CA21" s="240">
        <v>750</v>
      </c>
      <c r="CB21" s="240">
        <v>750</v>
      </c>
      <c r="CC21" s="240">
        <v>750</v>
      </c>
      <c r="CD21" s="240">
        <v>750</v>
      </c>
      <c r="CE21" s="240">
        <v>750</v>
      </c>
      <c r="CF21" s="240">
        <v>750</v>
      </c>
      <c r="CG21" s="240">
        <v>750</v>
      </c>
      <c r="CH21" s="240">
        <v>750</v>
      </c>
      <c r="CI21" s="240">
        <v>750</v>
      </c>
      <c r="CJ21" s="240">
        <v>750</v>
      </c>
      <c r="CK21" s="240">
        <v>750</v>
      </c>
      <c r="CL21" s="240">
        <v>750</v>
      </c>
      <c r="CM21" s="240">
        <v>750</v>
      </c>
      <c r="CN21" s="240">
        <v>750</v>
      </c>
      <c r="CO21" s="240">
        <v>750</v>
      </c>
      <c r="CP21" s="240">
        <v>750</v>
      </c>
      <c r="CQ21" s="240">
        <v>750</v>
      </c>
      <c r="CR21" s="240">
        <v>750</v>
      </c>
      <c r="CS21" s="240">
        <v>750</v>
      </c>
      <c r="CT21" s="240">
        <v>750</v>
      </c>
      <c r="CU21" s="240">
        <v>750</v>
      </c>
      <c r="CV21" s="240">
        <v>750</v>
      </c>
      <c r="CW21" s="240">
        <v>750</v>
      </c>
      <c r="CX21" s="240">
        <v>750</v>
      </c>
      <c r="CY21" s="240">
        <v>750</v>
      </c>
      <c r="CZ21" s="240">
        <v>750</v>
      </c>
      <c r="DA21" s="240">
        <v>750</v>
      </c>
      <c r="DB21" s="240">
        <v>750</v>
      </c>
      <c r="DC21" s="240">
        <v>750</v>
      </c>
      <c r="DD21" s="240">
        <v>750</v>
      </c>
      <c r="DE21" s="240">
        <v>750</v>
      </c>
      <c r="DF21" s="240">
        <v>750</v>
      </c>
      <c r="DG21" s="240">
        <v>750</v>
      </c>
      <c r="DH21" s="240">
        <v>750</v>
      </c>
      <c r="DI21" s="240">
        <v>750</v>
      </c>
      <c r="DJ21" s="240">
        <v>750</v>
      </c>
      <c r="DK21" s="240">
        <v>750</v>
      </c>
      <c r="DL21" s="240">
        <v>750</v>
      </c>
      <c r="DM21" s="240">
        <v>750</v>
      </c>
      <c r="DN21" s="240">
        <v>750</v>
      </c>
      <c r="DO21" s="240">
        <v>750</v>
      </c>
      <c r="DP21" s="240">
        <v>750</v>
      </c>
      <c r="DQ21" s="240">
        <v>750</v>
      </c>
      <c r="DR21" s="240">
        <v>750</v>
      </c>
      <c r="DS21" s="240">
        <v>750</v>
      </c>
      <c r="DT21" s="240">
        <v>750</v>
      </c>
      <c r="DU21" s="240">
        <v>750</v>
      </c>
      <c r="DV21" s="240">
        <v>750</v>
      </c>
      <c r="DW21" s="240">
        <v>750</v>
      </c>
      <c r="DX21" s="240">
        <v>750</v>
      </c>
    </row>
    <row r="22" spans="1:128" ht="14.25" customHeight="1" x14ac:dyDescent="0.25">
      <c r="A22" s="234" t="s">
        <v>326</v>
      </c>
      <c r="B22" s="235"/>
      <c r="C22" s="236" t="s">
        <v>312</v>
      </c>
      <c r="D22" s="233"/>
      <c r="E22" s="241"/>
      <c r="F22" s="241"/>
      <c r="G22" s="241"/>
      <c r="H22" s="242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40"/>
      <c r="U22" s="240"/>
      <c r="V22" s="240"/>
      <c r="W22" s="240"/>
      <c r="X22" s="240"/>
      <c r="Y22" s="240"/>
      <c r="Z22" s="240"/>
      <c r="AA22" s="240"/>
      <c r="AB22" s="240">
        <v>750</v>
      </c>
      <c r="AC22" s="240">
        <v>750</v>
      </c>
      <c r="AD22" s="240">
        <v>750</v>
      </c>
      <c r="AE22" s="240">
        <v>750</v>
      </c>
      <c r="AF22" s="240">
        <v>750</v>
      </c>
      <c r="AG22" s="240">
        <v>750</v>
      </c>
      <c r="AH22" s="240">
        <v>750</v>
      </c>
      <c r="AI22" s="240">
        <v>750</v>
      </c>
      <c r="AJ22" s="240">
        <v>750</v>
      </c>
      <c r="AK22" s="240">
        <v>750</v>
      </c>
      <c r="AL22" s="240">
        <v>750</v>
      </c>
      <c r="AM22" s="240">
        <v>750</v>
      </c>
      <c r="AN22" s="240">
        <v>750</v>
      </c>
      <c r="AO22" s="240">
        <v>750</v>
      </c>
      <c r="AP22" s="240">
        <v>750</v>
      </c>
      <c r="AQ22" s="240">
        <v>750</v>
      </c>
      <c r="AR22" s="240">
        <v>750</v>
      </c>
      <c r="AS22" s="240">
        <v>750</v>
      </c>
      <c r="AT22" s="240">
        <v>750</v>
      </c>
      <c r="AU22" s="240">
        <v>750</v>
      </c>
      <c r="AV22" s="240">
        <v>750</v>
      </c>
      <c r="AW22" s="240">
        <v>750</v>
      </c>
      <c r="AX22" s="240">
        <v>750</v>
      </c>
      <c r="AY22" s="240">
        <v>750</v>
      </c>
      <c r="AZ22" s="240">
        <v>750</v>
      </c>
      <c r="BA22" s="240">
        <v>750</v>
      </c>
      <c r="BB22" s="240">
        <v>750</v>
      </c>
      <c r="BC22" s="240">
        <v>750</v>
      </c>
      <c r="BD22" s="240">
        <v>750</v>
      </c>
      <c r="BE22" s="240">
        <v>750</v>
      </c>
      <c r="BF22" s="240">
        <v>750</v>
      </c>
      <c r="BG22" s="240">
        <v>750</v>
      </c>
      <c r="BH22" s="240">
        <v>750</v>
      </c>
      <c r="BI22" s="240">
        <v>750</v>
      </c>
      <c r="BJ22" s="240">
        <v>750</v>
      </c>
      <c r="BK22" s="240">
        <v>750</v>
      </c>
      <c r="BL22" s="240">
        <v>750</v>
      </c>
      <c r="BM22" s="240">
        <v>750</v>
      </c>
      <c r="BN22" s="240">
        <v>750</v>
      </c>
      <c r="BO22" s="240">
        <v>750</v>
      </c>
      <c r="BP22" s="240">
        <v>750</v>
      </c>
      <c r="BQ22" s="240">
        <v>750</v>
      </c>
      <c r="BR22" s="240">
        <v>750</v>
      </c>
      <c r="BS22" s="240">
        <v>750</v>
      </c>
      <c r="BT22" s="240">
        <v>750</v>
      </c>
      <c r="BU22" s="240">
        <v>750</v>
      </c>
      <c r="BV22" s="240">
        <v>750</v>
      </c>
      <c r="BW22" s="240">
        <v>750</v>
      </c>
      <c r="BX22" s="240">
        <v>750</v>
      </c>
      <c r="BY22" s="240">
        <v>750</v>
      </c>
      <c r="BZ22" s="240">
        <v>750</v>
      </c>
      <c r="CA22" s="240">
        <v>750</v>
      </c>
      <c r="CB22" s="240">
        <v>750</v>
      </c>
      <c r="CC22" s="240">
        <v>750</v>
      </c>
      <c r="CD22" s="240">
        <v>750</v>
      </c>
      <c r="CE22" s="240">
        <v>750</v>
      </c>
      <c r="CF22" s="240">
        <v>750</v>
      </c>
      <c r="CG22" s="240">
        <v>750</v>
      </c>
      <c r="CH22" s="240">
        <v>750</v>
      </c>
      <c r="CI22" s="240">
        <v>750</v>
      </c>
      <c r="CJ22" s="240">
        <v>750</v>
      </c>
      <c r="CK22" s="240">
        <v>750</v>
      </c>
      <c r="CL22" s="240">
        <v>750</v>
      </c>
      <c r="CM22" s="240">
        <v>750</v>
      </c>
      <c r="CN22" s="240">
        <v>750</v>
      </c>
      <c r="CO22" s="240">
        <v>750</v>
      </c>
      <c r="CP22" s="240">
        <v>750</v>
      </c>
      <c r="CQ22" s="240">
        <v>750</v>
      </c>
      <c r="CR22" s="240">
        <v>750</v>
      </c>
      <c r="CS22" s="240">
        <v>750</v>
      </c>
      <c r="CT22" s="240">
        <v>750</v>
      </c>
      <c r="CU22" s="240">
        <v>750</v>
      </c>
      <c r="CV22" s="240">
        <v>750</v>
      </c>
      <c r="CW22" s="240">
        <v>750</v>
      </c>
      <c r="CX22" s="240">
        <v>750</v>
      </c>
      <c r="CY22" s="240">
        <v>750</v>
      </c>
      <c r="CZ22" s="240">
        <v>750</v>
      </c>
      <c r="DA22" s="240">
        <v>750</v>
      </c>
      <c r="DB22" s="240">
        <v>750</v>
      </c>
      <c r="DC22" s="240">
        <v>750</v>
      </c>
      <c r="DD22" s="240">
        <v>750</v>
      </c>
      <c r="DE22" s="240">
        <v>750</v>
      </c>
      <c r="DF22" s="240">
        <v>750</v>
      </c>
      <c r="DG22" s="240">
        <v>750</v>
      </c>
      <c r="DH22" s="240">
        <v>750</v>
      </c>
      <c r="DI22" s="240">
        <v>750</v>
      </c>
      <c r="DJ22" s="240">
        <v>750</v>
      </c>
      <c r="DK22" s="240">
        <v>750</v>
      </c>
      <c r="DL22" s="240">
        <v>750</v>
      </c>
      <c r="DM22" s="240">
        <v>750</v>
      </c>
      <c r="DN22" s="240">
        <v>750</v>
      </c>
      <c r="DO22" s="240">
        <v>750</v>
      </c>
      <c r="DP22" s="240">
        <v>750</v>
      </c>
      <c r="DQ22" s="240">
        <v>750</v>
      </c>
      <c r="DR22" s="240">
        <v>750</v>
      </c>
      <c r="DS22" s="240">
        <v>750</v>
      </c>
      <c r="DT22" s="240">
        <v>750</v>
      </c>
      <c r="DU22" s="240">
        <v>750</v>
      </c>
      <c r="DV22" s="240">
        <v>750</v>
      </c>
      <c r="DW22" s="240">
        <v>750</v>
      </c>
      <c r="DX22" s="240">
        <v>750</v>
      </c>
    </row>
    <row r="23" spans="1:128" ht="14.25" customHeight="1" x14ac:dyDescent="0.25">
      <c r="A23" s="234" t="s">
        <v>327</v>
      </c>
      <c r="B23" s="235"/>
      <c r="C23" s="236" t="s">
        <v>312</v>
      </c>
      <c r="D23" s="233"/>
      <c r="E23" s="241"/>
      <c r="F23" s="241"/>
      <c r="G23" s="241"/>
      <c r="H23" s="242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40"/>
      <c r="U23" s="240"/>
      <c r="V23" s="240"/>
      <c r="W23" s="240"/>
      <c r="X23" s="240"/>
      <c r="Y23" s="240"/>
      <c r="Z23" s="240"/>
      <c r="AA23" s="240"/>
      <c r="AB23" s="240"/>
      <c r="AC23" s="240">
        <v>750</v>
      </c>
      <c r="AD23" s="240">
        <v>750</v>
      </c>
      <c r="AE23" s="240">
        <v>750</v>
      </c>
      <c r="AF23" s="240">
        <v>750</v>
      </c>
      <c r="AG23" s="240">
        <v>750</v>
      </c>
      <c r="AH23" s="240">
        <v>750</v>
      </c>
      <c r="AI23" s="240">
        <v>750</v>
      </c>
      <c r="AJ23" s="240">
        <v>750</v>
      </c>
      <c r="AK23" s="240">
        <v>750</v>
      </c>
      <c r="AL23" s="240">
        <v>750</v>
      </c>
      <c r="AM23" s="240">
        <v>750</v>
      </c>
      <c r="AN23" s="240">
        <v>750</v>
      </c>
      <c r="AO23" s="240">
        <v>750</v>
      </c>
      <c r="AP23" s="240">
        <v>750</v>
      </c>
      <c r="AQ23" s="240">
        <v>750</v>
      </c>
      <c r="AR23" s="240">
        <v>750</v>
      </c>
      <c r="AS23" s="240">
        <v>750</v>
      </c>
      <c r="AT23" s="240">
        <v>750</v>
      </c>
      <c r="AU23" s="240">
        <v>750</v>
      </c>
      <c r="AV23" s="240">
        <v>750</v>
      </c>
      <c r="AW23" s="240">
        <v>750</v>
      </c>
      <c r="AX23" s="240">
        <v>750</v>
      </c>
      <c r="AY23" s="240">
        <v>750</v>
      </c>
      <c r="AZ23" s="240">
        <v>750</v>
      </c>
      <c r="BA23" s="240">
        <v>750</v>
      </c>
      <c r="BB23" s="240">
        <v>750</v>
      </c>
      <c r="BC23" s="240">
        <v>750</v>
      </c>
      <c r="BD23" s="240">
        <v>750</v>
      </c>
      <c r="BE23" s="240">
        <v>750</v>
      </c>
      <c r="BF23" s="240">
        <v>750</v>
      </c>
      <c r="BG23" s="240">
        <v>750</v>
      </c>
      <c r="BH23" s="240">
        <v>750</v>
      </c>
      <c r="BI23" s="240">
        <v>750</v>
      </c>
      <c r="BJ23" s="240">
        <v>750</v>
      </c>
      <c r="BK23" s="240">
        <v>750</v>
      </c>
      <c r="BL23" s="240">
        <v>750</v>
      </c>
      <c r="BM23" s="240">
        <v>750</v>
      </c>
      <c r="BN23" s="240">
        <v>750</v>
      </c>
      <c r="BO23" s="240">
        <v>750</v>
      </c>
      <c r="BP23" s="240">
        <v>750</v>
      </c>
      <c r="BQ23" s="240">
        <v>750</v>
      </c>
      <c r="BR23" s="240">
        <v>750</v>
      </c>
      <c r="BS23" s="240">
        <v>750</v>
      </c>
      <c r="BT23" s="240">
        <v>750</v>
      </c>
      <c r="BU23" s="240">
        <v>750</v>
      </c>
      <c r="BV23" s="240">
        <v>750</v>
      </c>
      <c r="BW23" s="240">
        <v>750</v>
      </c>
      <c r="BX23" s="240">
        <v>750</v>
      </c>
      <c r="BY23" s="240">
        <v>750</v>
      </c>
      <c r="BZ23" s="240">
        <v>750</v>
      </c>
      <c r="CA23" s="240">
        <v>750</v>
      </c>
      <c r="CB23" s="240">
        <v>750</v>
      </c>
      <c r="CC23" s="240">
        <v>750</v>
      </c>
      <c r="CD23" s="240">
        <v>750</v>
      </c>
      <c r="CE23" s="240">
        <v>750</v>
      </c>
      <c r="CF23" s="240">
        <v>750</v>
      </c>
      <c r="CG23" s="240">
        <v>750</v>
      </c>
      <c r="CH23" s="240">
        <v>750</v>
      </c>
      <c r="CI23" s="240">
        <v>750</v>
      </c>
      <c r="CJ23" s="240">
        <v>750</v>
      </c>
      <c r="CK23" s="240">
        <v>750</v>
      </c>
      <c r="CL23" s="240">
        <v>750</v>
      </c>
      <c r="CM23" s="240">
        <v>750</v>
      </c>
      <c r="CN23" s="240">
        <v>750</v>
      </c>
      <c r="CO23" s="240">
        <v>750</v>
      </c>
      <c r="CP23" s="240">
        <v>750</v>
      </c>
      <c r="CQ23" s="240">
        <v>750</v>
      </c>
      <c r="CR23" s="240">
        <v>750</v>
      </c>
      <c r="CS23" s="240">
        <v>750</v>
      </c>
      <c r="CT23" s="240">
        <v>750</v>
      </c>
      <c r="CU23" s="240">
        <v>750</v>
      </c>
      <c r="CV23" s="240">
        <v>750</v>
      </c>
      <c r="CW23" s="240">
        <v>750</v>
      </c>
      <c r="CX23" s="240">
        <v>750</v>
      </c>
      <c r="CY23" s="240">
        <v>750</v>
      </c>
      <c r="CZ23" s="240">
        <v>750</v>
      </c>
      <c r="DA23" s="240">
        <v>750</v>
      </c>
      <c r="DB23" s="240">
        <v>750</v>
      </c>
      <c r="DC23" s="240">
        <v>750</v>
      </c>
      <c r="DD23" s="240">
        <v>750</v>
      </c>
      <c r="DE23" s="240">
        <v>750</v>
      </c>
      <c r="DF23" s="240">
        <v>750</v>
      </c>
      <c r="DG23" s="240">
        <v>750</v>
      </c>
      <c r="DH23" s="240">
        <v>750</v>
      </c>
      <c r="DI23" s="240">
        <v>750</v>
      </c>
      <c r="DJ23" s="240">
        <v>750</v>
      </c>
      <c r="DK23" s="240">
        <v>750</v>
      </c>
      <c r="DL23" s="240">
        <v>750</v>
      </c>
      <c r="DM23" s="240">
        <v>750</v>
      </c>
      <c r="DN23" s="240">
        <v>750</v>
      </c>
      <c r="DO23" s="240">
        <v>750</v>
      </c>
      <c r="DP23" s="240">
        <v>750</v>
      </c>
      <c r="DQ23" s="240">
        <v>750</v>
      </c>
      <c r="DR23" s="240">
        <v>750</v>
      </c>
      <c r="DS23" s="240">
        <v>750</v>
      </c>
      <c r="DT23" s="240">
        <v>750</v>
      </c>
      <c r="DU23" s="240">
        <v>750</v>
      </c>
      <c r="DV23" s="240">
        <v>750</v>
      </c>
      <c r="DW23" s="240">
        <v>750</v>
      </c>
      <c r="DX23" s="240">
        <v>750</v>
      </c>
    </row>
    <row r="24" spans="1:128" ht="14.25" customHeight="1" x14ac:dyDescent="0.25">
      <c r="A24" s="234" t="s">
        <v>328</v>
      </c>
      <c r="B24" s="235"/>
      <c r="C24" s="236" t="s">
        <v>312</v>
      </c>
      <c r="D24" s="233"/>
      <c r="E24" s="241"/>
      <c r="F24" s="241"/>
      <c r="G24" s="241"/>
      <c r="H24" s="242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>
        <v>750</v>
      </c>
      <c r="AE24" s="240">
        <v>750</v>
      </c>
      <c r="AF24" s="240">
        <v>750</v>
      </c>
      <c r="AG24" s="240">
        <v>750</v>
      </c>
      <c r="AH24" s="240">
        <v>750</v>
      </c>
      <c r="AI24" s="240">
        <v>750</v>
      </c>
      <c r="AJ24" s="240">
        <v>750</v>
      </c>
      <c r="AK24" s="240">
        <v>750</v>
      </c>
      <c r="AL24" s="240">
        <v>750</v>
      </c>
      <c r="AM24" s="240">
        <v>750</v>
      </c>
      <c r="AN24" s="240">
        <v>750</v>
      </c>
      <c r="AO24" s="240">
        <v>750</v>
      </c>
      <c r="AP24" s="240">
        <v>750</v>
      </c>
      <c r="AQ24" s="240">
        <v>750</v>
      </c>
      <c r="AR24" s="240">
        <v>750</v>
      </c>
      <c r="AS24" s="240">
        <v>750</v>
      </c>
      <c r="AT24" s="240">
        <v>750</v>
      </c>
      <c r="AU24" s="240">
        <v>750</v>
      </c>
      <c r="AV24" s="240">
        <v>750</v>
      </c>
      <c r="AW24" s="240">
        <v>750</v>
      </c>
      <c r="AX24" s="240">
        <v>750</v>
      </c>
      <c r="AY24" s="240">
        <v>750</v>
      </c>
      <c r="AZ24" s="240">
        <v>750</v>
      </c>
      <c r="BA24" s="240">
        <v>750</v>
      </c>
      <c r="BB24" s="240">
        <v>750</v>
      </c>
      <c r="BC24" s="240">
        <v>750</v>
      </c>
      <c r="BD24" s="240">
        <v>750</v>
      </c>
      <c r="BE24" s="240">
        <v>750</v>
      </c>
      <c r="BF24" s="240">
        <v>750</v>
      </c>
      <c r="BG24" s="240">
        <v>750</v>
      </c>
      <c r="BH24" s="240">
        <v>750</v>
      </c>
      <c r="BI24" s="240">
        <v>750</v>
      </c>
      <c r="BJ24" s="240">
        <v>750</v>
      </c>
      <c r="BK24" s="240">
        <v>750</v>
      </c>
      <c r="BL24" s="240">
        <v>750</v>
      </c>
      <c r="BM24" s="240">
        <v>750</v>
      </c>
      <c r="BN24" s="240">
        <v>750</v>
      </c>
      <c r="BO24" s="240">
        <v>750</v>
      </c>
      <c r="BP24" s="240">
        <v>750</v>
      </c>
      <c r="BQ24" s="240">
        <v>750</v>
      </c>
      <c r="BR24" s="240">
        <v>750</v>
      </c>
      <c r="BS24" s="240">
        <v>750</v>
      </c>
      <c r="BT24" s="240">
        <v>750</v>
      </c>
      <c r="BU24" s="240">
        <v>750</v>
      </c>
      <c r="BV24" s="240">
        <v>750</v>
      </c>
      <c r="BW24" s="240">
        <v>750</v>
      </c>
      <c r="BX24" s="240">
        <v>750</v>
      </c>
      <c r="BY24" s="240">
        <v>750</v>
      </c>
      <c r="BZ24" s="240">
        <v>750</v>
      </c>
      <c r="CA24" s="240">
        <v>750</v>
      </c>
      <c r="CB24" s="240">
        <v>750</v>
      </c>
      <c r="CC24" s="240">
        <v>750</v>
      </c>
      <c r="CD24" s="240">
        <v>750</v>
      </c>
      <c r="CE24" s="240">
        <v>750</v>
      </c>
      <c r="CF24" s="240">
        <v>750</v>
      </c>
      <c r="CG24" s="240">
        <v>750</v>
      </c>
      <c r="CH24" s="240">
        <v>750</v>
      </c>
      <c r="CI24" s="240">
        <v>750</v>
      </c>
      <c r="CJ24" s="240">
        <v>750</v>
      </c>
      <c r="CK24" s="240">
        <v>750</v>
      </c>
      <c r="CL24" s="240">
        <v>750</v>
      </c>
      <c r="CM24" s="240">
        <v>750</v>
      </c>
      <c r="CN24" s="240">
        <v>750</v>
      </c>
      <c r="CO24" s="240">
        <v>750</v>
      </c>
      <c r="CP24" s="240">
        <v>750</v>
      </c>
      <c r="CQ24" s="240">
        <v>750</v>
      </c>
      <c r="CR24" s="240">
        <v>750</v>
      </c>
      <c r="CS24" s="240">
        <v>750</v>
      </c>
      <c r="CT24" s="240">
        <v>750</v>
      </c>
      <c r="CU24" s="240">
        <v>750</v>
      </c>
      <c r="CV24" s="240">
        <v>750</v>
      </c>
      <c r="CW24" s="240">
        <v>750</v>
      </c>
      <c r="CX24" s="240">
        <v>750</v>
      </c>
      <c r="CY24" s="240">
        <v>750</v>
      </c>
      <c r="CZ24" s="240">
        <v>750</v>
      </c>
      <c r="DA24" s="240">
        <v>750</v>
      </c>
      <c r="DB24" s="240">
        <v>750</v>
      </c>
      <c r="DC24" s="240">
        <v>750</v>
      </c>
      <c r="DD24" s="240">
        <v>750</v>
      </c>
      <c r="DE24" s="240">
        <v>750</v>
      </c>
      <c r="DF24" s="240">
        <v>750</v>
      </c>
      <c r="DG24" s="240">
        <v>750</v>
      </c>
      <c r="DH24" s="240">
        <v>750</v>
      </c>
      <c r="DI24" s="240">
        <v>750</v>
      </c>
      <c r="DJ24" s="240">
        <v>750</v>
      </c>
      <c r="DK24" s="240">
        <v>750</v>
      </c>
      <c r="DL24" s="240">
        <v>750</v>
      </c>
      <c r="DM24" s="240">
        <v>750</v>
      </c>
      <c r="DN24" s="240">
        <v>750</v>
      </c>
      <c r="DO24" s="240">
        <v>750</v>
      </c>
      <c r="DP24" s="240">
        <v>750</v>
      </c>
      <c r="DQ24" s="240">
        <v>750</v>
      </c>
      <c r="DR24" s="240">
        <v>750</v>
      </c>
      <c r="DS24" s="240">
        <v>750</v>
      </c>
      <c r="DT24" s="240">
        <v>750</v>
      </c>
      <c r="DU24" s="240">
        <v>750</v>
      </c>
      <c r="DV24" s="240">
        <v>750</v>
      </c>
      <c r="DW24" s="240">
        <v>750</v>
      </c>
      <c r="DX24" s="240">
        <v>750</v>
      </c>
    </row>
    <row r="25" spans="1:128" ht="14.25" customHeight="1" x14ac:dyDescent="0.25">
      <c r="A25" s="234" t="s">
        <v>329</v>
      </c>
      <c r="B25" s="235"/>
      <c r="C25" s="236" t="s">
        <v>312</v>
      </c>
      <c r="D25" s="233"/>
      <c r="E25" s="241"/>
      <c r="F25" s="241"/>
      <c r="G25" s="241"/>
      <c r="H25" s="242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>
        <v>750</v>
      </c>
      <c r="AF25" s="240">
        <v>750</v>
      </c>
      <c r="AG25" s="240">
        <v>750</v>
      </c>
      <c r="AH25" s="240">
        <v>750</v>
      </c>
      <c r="AI25" s="240">
        <v>750</v>
      </c>
      <c r="AJ25" s="240">
        <v>750</v>
      </c>
      <c r="AK25" s="240">
        <v>750</v>
      </c>
      <c r="AL25" s="240">
        <v>750</v>
      </c>
      <c r="AM25" s="240">
        <v>750</v>
      </c>
      <c r="AN25" s="240">
        <v>750</v>
      </c>
      <c r="AO25" s="240">
        <v>750</v>
      </c>
      <c r="AP25" s="240">
        <v>750</v>
      </c>
      <c r="AQ25" s="240">
        <v>750</v>
      </c>
      <c r="AR25" s="240">
        <v>750</v>
      </c>
      <c r="AS25" s="240">
        <v>750</v>
      </c>
      <c r="AT25" s="240">
        <v>750</v>
      </c>
      <c r="AU25" s="240">
        <v>750</v>
      </c>
      <c r="AV25" s="240">
        <v>750</v>
      </c>
      <c r="AW25" s="240">
        <v>750</v>
      </c>
      <c r="AX25" s="240">
        <v>750</v>
      </c>
      <c r="AY25" s="240">
        <v>750</v>
      </c>
      <c r="AZ25" s="240">
        <v>750</v>
      </c>
      <c r="BA25" s="240">
        <v>750</v>
      </c>
      <c r="BB25" s="240">
        <v>750</v>
      </c>
      <c r="BC25" s="240">
        <v>750</v>
      </c>
      <c r="BD25" s="240">
        <v>750</v>
      </c>
      <c r="BE25" s="240">
        <v>750</v>
      </c>
      <c r="BF25" s="240">
        <v>750</v>
      </c>
      <c r="BG25" s="240">
        <v>750</v>
      </c>
      <c r="BH25" s="240">
        <v>750</v>
      </c>
      <c r="BI25" s="240">
        <v>750</v>
      </c>
      <c r="BJ25" s="240">
        <v>750</v>
      </c>
      <c r="BK25" s="240">
        <v>750</v>
      </c>
      <c r="BL25" s="240">
        <v>750</v>
      </c>
      <c r="BM25" s="240">
        <v>750</v>
      </c>
      <c r="BN25" s="240">
        <v>750</v>
      </c>
      <c r="BO25" s="240">
        <v>750</v>
      </c>
      <c r="BP25" s="240">
        <v>750</v>
      </c>
      <c r="BQ25" s="240">
        <v>750</v>
      </c>
      <c r="BR25" s="240">
        <v>750</v>
      </c>
      <c r="BS25" s="240">
        <v>750</v>
      </c>
      <c r="BT25" s="240">
        <v>750</v>
      </c>
      <c r="BU25" s="240">
        <v>750</v>
      </c>
      <c r="BV25" s="240">
        <v>750</v>
      </c>
      <c r="BW25" s="240">
        <v>750</v>
      </c>
      <c r="BX25" s="240">
        <v>750</v>
      </c>
      <c r="BY25" s="240">
        <v>750</v>
      </c>
      <c r="BZ25" s="240">
        <v>750</v>
      </c>
      <c r="CA25" s="240">
        <v>750</v>
      </c>
      <c r="CB25" s="240">
        <v>750</v>
      </c>
      <c r="CC25" s="240">
        <v>750</v>
      </c>
      <c r="CD25" s="240">
        <v>750</v>
      </c>
      <c r="CE25" s="240">
        <v>750</v>
      </c>
      <c r="CF25" s="240">
        <v>750</v>
      </c>
      <c r="CG25" s="240">
        <v>750</v>
      </c>
      <c r="CH25" s="240">
        <v>750</v>
      </c>
      <c r="CI25" s="240">
        <v>750</v>
      </c>
      <c r="CJ25" s="240">
        <v>750</v>
      </c>
      <c r="CK25" s="240">
        <v>750</v>
      </c>
      <c r="CL25" s="240">
        <v>750</v>
      </c>
      <c r="CM25" s="240">
        <v>750</v>
      </c>
      <c r="CN25" s="240">
        <v>750</v>
      </c>
      <c r="CO25" s="240">
        <v>750</v>
      </c>
      <c r="CP25" s="240">
        <v>750</v>
      </c>
      <c r="CQ25" s="240">
        <v>750</v>
      </c>
      <c r="CR25" s="240">
        <v>750</v>
      </c>
      <c r="CS25" s="240">
        <v>750</v>
      </c>
      <c r="CT25" s="240">
        <v>750</v>
      </c>
      <c r="CU25" s="240">
        <v>750</v>
      </c>
      <c r="CV25" s="240">
        <v>750</v>
      </c>
      <c r="CW25" s="240">
        <v>750</v>
      </c>
      <c r="CX25" s="240">
        <v>750</v>
      </c>
      <c r="CY25" s="240">
        <v>750</v>
      </c>
      <c r="CZ25" s="240">
        <v>750</v>
      </c>
      <c r="DA25" s="240">
        <v>750</v>
      </c>
      <c r="DB25" s="240">
        <v>750</v>
      </c>
      <c r="DC25" s="240">
        <v>750</v>
      </c>
      <c r="DD25" s="240">
        <v>750</v>
      </c>
      <c r="DE25" s="240">
        <v>750</v>
      </c>
      <c r="DF25" s="240">
        <v>750</v>
      </c>
      <c r="DG25" s="240">
        <v>750</v>
      </c>
      <c r="DH25" s="240">
        <v>750</v>
      </c>
      <c r="DI25" s="240">
        <v>750</v>
      </c>
      <c r="DJ25" s="240">
        <v>750</v>
      </c>
      <c r="DK25" s="240">
        <v>750</v>
      </c>
      <c r="DL25" s="240">
        <v>750</v>
      </c>
      <c r="DM25" s="240">
        <v>750</v>
      </c>
      <c r="DN25" s="240">
        <v>750</v>
      </c>
      <c r="DO25" s="240">
        <v>750</v>
      </c>
      <c r="DP25" s="240">
        <v>750</v>
      </c>
      <c r="DQ25" s="240">
        <v>750</v>
      </c>
      <c r="DR25" s="240">
        <v>750</v>
      </c>
      <c r="DS25" s="240">
        <v>750</v>
      </c>
      <c r="DT25" s="240">
        <v>750</v>
      </c>
      <c r="DU25" s="240">
        <v>750</v>
      </c>
      <c r="DV25" s="240">
        <v>750</v>
      </c>
      <c r="DW25" s="240">
        <v>750</v>
      </c>
      <c r="DX25" s="240">
        <v>750</v>
      </c>
    </row>
    <row r="26" spans="1:128" ht="14.25" customHeight="1" x14ac:dyDescent="0.25">
      <c r="A26" s="234" t="s">
        <v>330</v>
      </c>
      <c r="B26" s="235"/>
      <c r="C26" s="236" t="s">
        <v>312</v>
      </c>
      <c r="D26" s="233"/>
      <c r="E26" s="241"/>
      <c r="F26" s="241"/>
      <c r="G26" s="241"/>
      <c r="H26" s="242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>
        <v>750</v>
      </c>
      <c r="AG26" s="240">
        <v>750</v>
      </c>
      <c r="AH26" s="240">
        <v>750</v>
      </c>
      <c r="AI26" s="240">
        <v>750</v>
      </c>
      <c r="AJ26" s="240">
        <v>750</v>
      </c>
      <c r="AK26" s="240">
        <v>750</v>
      </c>
      <c r="AL26" s="240">
        <v>750</v>
      </c>
      <c r="AM26" s="240">
        <v>750</v>
      </c>
      <c r="AN26" s="240">
        <v>750</v>
      </c>
      <c r="AO26" s="240">
        <v>750</v>
      </c>
      <c r="AP26" s="240">
        <v>750</v>
      </c>
      <c r="AQ26" s="240">
        <v>750</v>
      </c>
      <c r="AR26" s="240">
        <v>750</v>
      </c>
      <c r="AS26" s="240">
        <v>750</v>
      </c>
      <c r="AT26" s="240">
        <v>750</v>
      </c>
      <c r="AU26" s="240">
        <v>750</v>
      </c>
      <c r="AV26" s="240">
        <v>750</v>
      </c>
      <c r="AW26" s="240">
        <v>750</v>
      </c>
      <c r="AX26" s="240">
        <v>750</v>
      </c>
      <c r="AY26" s="240">
        <v>750</v>
      </c>
      <c r="AZ26" s="240">
        <v>750</v>
      </c>
      <c r="BA26" s="240">
        <v>750</v>
      </c>
      <c r="BB26" s="240">
        <v>750</v>
      </c>
      <c r="BC26" s="240">
        <v>750</v>
      </c>
      <c r="BD26" s="240">
        <v>750</v>
      </c>
      <c r="BE26" s="240">
        <v>750</v>
      </c>
      <c r="BF26" s="240">
        <v>750</v>
      </c>
      <c r="BG26" s="240">
        <v>750</v>
      </c>
      <c r="BH26" s="240">
        <v>750</v>
      </c>
      <c r="BI26" s="240">
        <v>750</v>
      </c>
      <c r="BJ26" s="240">
        <v>750</v>
      </c>
      <c r="BK26" s="240">
        <v>750</v>
      </c>
      <c r="BL26" s="240">
        <v>750</v>
      </c>
      <c r="BM26" s="240">
        <v>750</v>
      </c>
      <c r="BN26" s="240">
        <v>750</v>
      </c>
      <c r="BO26" s="240">
        <v>750</v>
      </c>
      <c r="BP26" s="240">
        <v>750</v>
      </c>
      <c r="BQ26" s="240">
        <v>750</v>
      </c>
      <c r="BR26" s="240">
        <v>750</v>
      </c>
      <c r="BS26" s="240">
        <v>750</v>
      </c>
      <c r="BT26" s="240">
        <v>750</v>
      </c>
      <c r="BU26" s="240">
        <v>750</v>
      </c>
      <c r="BV26" s="240">
        <v>750</v>
      </c>
      <c r="BW26" s="240">
        <v>750</v>
      </c>
      <c r="BX26" s="240">
        <v>750</v>
      </c>
      <c r="BY26" s="240">
        <v>750</v>
      </c>
      <c r="BZ26" s="240">
        <v>750</v>
      </c>
      <c r="CA26" s="240">
        <v>750</v>
      </c>
      <c r="CB26" s="240">
        <v>750</v>
      </c>
      <c r="CC26" s="240">
        <v>750</v>
      </c>
      <c r="CD26" s="240">
        <v>750</v>
      </c>
      <c r="CE26" s="240">
        <v>750</v>
      </c>
      <c r="CF26" s="240">
        <v>750</v>
      </c>
      <c r="CG26" s="240">
        <v>750</v>
      </c>
      <c r="CH26" s="240">
        <v>750</v>
      </c>
      <c r="CI26" s="240">
        <v>750</v>
      </c>
      <c r="CJ26" s="240">
        <v>750</v>
      </c>
      <c r="CK26" s="240">
        <v>750</v>
      </c>
      <c r="CL26" s="240">
        <v>750</v>
      </c>
      <c r="CM26" s="240">
        <v>750</v>
      </c>
      <c r="CN26" s="240">
        <v>750</v>
      </c>
      <c r="CO26" s="240">
        <v>750</v>
      </c>
      <c r="CP26" s="240">
        <v>750</v>
      </c>
      <c r="CQ26" s="240">
        <v>750</v>
      </c>
      <c r="CR26" s="240">
        <v>750</v>
      </c>
      <c r="CS26" s="240">
        <v>750</v>
      </c>
      <c r="CT26" s="240">
        <v>750</v>
      </c>
      <c r="CU26" s="240">
        <v>750</v>
      </c>
      <c r="CV26" s="240">
        <v>750</v>
      </c>
      <c r="CW26" s="240">
        <v>750</v>
      </c>
      <c r="CX26" s="240">
        <v>750</v>
      </c>
      <c r="CY26" s="240">
        <v>750</v>
      </c>
      <c r="CZ26" s="240">
        <v>750</v>
      </c>
      <c r="DA26" s="240">
        <v>750</v>
      </c>
      <c r="DB26" s="240">
        <v>750</v>
      </c>
      <c r="DC26" s="240">
        <v>750</v>
      </c>
      <c r="DD26" s="240">
        <v>750</v>
      </c>
      <c r="DE26" s="240">
        <v>750</v>
      </c>
      <c r="DF26" s="240">
        <v>750</v>
      </c>
      <c r="DG26" s="240">
        <v>750</v>
      </c>
      <c r="DH26" s="240">
        <v>750</v>
      </c>
      <c r="DI26" s="240">
        <v>750</v>
      </c>
      <c r="DJ26" s="240">
        <v>750</v>
      </c>
      <c r="DK26" s="240">
        <v>750</v>
      </c>
      <c r="DL26" s="240">
        <v>750</v>
      </c>
      <c r="DM26" s="240">
        <v>750</v>
      </c>
      <c r="DN26" s="240">
        <v>750</v>
      </c>
      <c r="DO26" s="240">
        <v>750</v>
      </c>
      <c r="DP26" s="240">
        <v>750</v>
      </c>
      <c r="DQ26" s="240">
        <v>750</v>
      </c>
      <c r="DR26" s="240">
        <v>750</v>
      </c>
      <c r="DS26" s="240">
        <v>750</v>
      </c>
      <c r="DT26" s="240">
        <v>750</v>
      </c>
      <c r="DU26" s="240">
        <v>750</v>
      </c>
      <c r="DV26" s="240">
        <v>750</v>
      </c>
      <c r="DW26" s="240">
        <v>750</v>
      </c>
      <c r="DX26" s="240">
        <v>750</v>
      </c>
    </row>
    <row r="27" spans="1:128" ht="14.25" customHeight="1" x14ac:dyDescent="0.25">
      <c r="A27" s="234" t="s">
        <v>331</v>
      </c>
      <c r="B27" s="235"/>
      <c r="C27" s="236" t="s">
        <v>312</v>
      </c>
      <c r="D27" s="233"/>
      <c r="E27" s="241"/>
      <c r="F27" s="241"/>
      <c r="G27" s="241"/>
      <c r="H27" s="242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>
        <v>750</v>
      </c>
      <c r="AH27" s="240">
        <v>750</v>
      </c>
      <c r="AI27" s="240">
        <v>750</v>
      </c>
      <c r="AJ27" s="240">
        <v>750</v>
      </c>
      <c r="AK27" s="240">
        <v>750</v>
      </c>
      <c r="AL27" s="240">
        <v>750</v>
      </c>
      <c r="AM27" s="240">
        <v>750</v>
      </c>
      <c r="AN27" s="240">
        <v>750</v>
      </c>
      <c r="AO27" s="240">
        <v>750</v>
      </c>
      <c r="AP27" s="240">
        <v>750</v>
      </c>
      <c r="AQ27" s="240">
        <v>750</v>
      </c>
      <c r="AR27" s="240">
        <v>750</v>
      </c>
      <c r="AS27" s="240">
        <v>750</v>
      </c>
      <c r="AT27" s="240">
        <v>750</v>
      </c>
      <c r="AU27" s="240">
        <v>750</v>
      </c>
      <c r="AV27" s="240">
        <v>750</v>
      </c>
      <c r="AW27" s="240">
        <v>750</v>
      </c>
      <c r="AX27" s="240">
        <v>750</v>
      </c>
      <c r="AY27" s="240">
        <v>750</v>
      </c>
      <c r="AZ27" s="240">
        <v>750</v>
      </c>
      <c r="BA27" s="240">
        <v>750</v>
      </c>
      <c r="BB27" s="240">
        <v>750</v>
      </c>
      <c r="BC27" s="240">
        <v>750</v>
      </c>
      <c r="BD27" s="240">
        <v>750</v>
      </c>
      <c r="BE27" s="240">
        <v>750</v>
      </c>
      <c r="BF27" s="240">
        <v>750</v>
      </c>
      <c r="BG27" s="240">
        <v>750</v>
      </c>
      <c r="BH27" s="240">
        <v>750</v>
      </c>
      <c r="BI27" s="240">
        <v>750</v>
      </c>
      <c r="BJ27" s="240">
        <v>750</v>
      </c>
      <c r="BK27" s="240">
        <v>750</v>
      </c>
      <c r="BL27" s="240">
        <v>750</v>
      </c>
      <c r="BM27" s="240">
        <v>750</v>
      </c>
      <c r="BN27" s="240">
        <v>750</v>
      </c>
      <c r="BO27" s="240">
        <v>750</v>
      </c>
      <c r="BP27" s="240">
        <v>750</v>
      </c>
      <c r="BQ27" s="240">
        <v>750</v>
      </c>
      <c r="BR27" s="240">
        <v>750</v>
      </c>
      <c r="BS27" s="240">
        <v>750</v>
      </c>
      <c r="BT27" s="240">
        <v>750</v>
      </c>
      <c r="BU27" s="240">
        <v>750</v>
      </c>
      <c r="BV27" s="240">
        <v>750</v>
      </c>
      <c r="BW27" s="240">
        <v>750</v>
      </c>
      <c r="BX27" s="240">
        <v>750</v>
      </c>
      <c r="BY27" s="240">
        <v>750</v>
      </c>
      <c r="BZ27" s="240">
        <v>750</v>
      </c>
      <c r="CA27" s="240">
        <v>750</v>
      </c>
      <c r="CB27" s="240">
        <v>750</v>
      </c>
      <c r="CC27" s="240">
        <v>750</v>
      </c>
      <c r="CD27" s="240">
        <v>750</v>
      </c>
      <c r="CE27" s="240">
        <v>750</v>
      </c>
      <c r="CF27" s="240">
        <v>750</v>
      </c>
      <c r="CG27" s="240">
        <v>750</v>
      </c>
      <c r="CH27" s="240">
        <v>750</v>
      </c>
      <c r="CI27" s="240">
        <v>750</v>
      </c>
      <c r="CJ27" s="240">
        <v>750</v>
      </c>
      <c r="CK27" s="240">
        <v>750</v>
      </c>
      <c r="CL27" s="240">
        <v>750</v>
      </c>
      <c r="CM27" s="240">
        <v>750</v>
      </c>
      <c r="CN27" s="240">
        <v>750</v>
      </c>
      <c r="CO27" s="240">
        <v>750</v>
      </c>
      <c r="CP27" s="240">
        <v>750</v>
      </c>
      <c r="CQ27" s="240">
        <v>750</v>
      </c>
      <c r="CR27" s="240">
        <v>750</v>
      </c>
      <c r="CS27" s="240">
        <v>750</v>
      </c>
      <c r="CT27" s="240">
        <v>750</v>
      </c>
      <c r="CU27" s="240">
        <v>750</v>
      </c>
      <c r="CV27" s="240">
        <v>750</v>
      </c>
      <c r="CW27" s="240">
        <v>750</v>
      </c>
      <c r="CX27" s="240">
        <v>750</v>
      </c>
      <c r="CY27" s="240">
        <v>750</v>
      </c>
      <c r="CZ27" s="240">
        <v>750</v>
      </c>
      <c r="DA27" s="240">
        <v>750</v>
      </c>
      <c r="DB27" s="240">
        <v>750</v>
      </c>
      <c r="DC27" s="240">
        <v>750</v>
      </c>
      <c r="DD27" s="240">
        <v>750</v>
      </c>
      <c r="DE27" s="240">
        <v>750</v>
      </c>
      <c r="DF27" s="240">
        <v>750</v>
      </c>
      <c r="DG27" s="240">
        <v>750</v>
      </c>
      <c r="DH27" s="240">
        <v>750</v>
      </c>
      <c r="DI27" s="240">
        <v>750</v>
      </c>
      <c r="DJ27" s="240">
        <v>750</v>
      </c>
      <c r="DK27" s="240">
        <v>750</v>
      </c>
      <c r="DL27" s="240">
        <v>750</v>
      </c>
      <c r="DM27" s="240">
        <v>750</v>
      </c>
      <c r="DN27" s="240">
        <v>750</v>
      </c>
      <c r="DO27" s="240">
        <v>750</v>
      </c>
      <c r="DP27" s="240">
        <v>750</v>
      </c>
      <c r="DQ27" s="240">
        <v>750</v>
      </c>
      <c r="DR27" s="240">
        <v>750</v>
      </c>
      <c r="DS27" s="240">
        <v>750</v>
      </c>
      <c r="DT27" s="240">
        <v>750</v>
      </c>
      <c r="DU27" s="240">
        <v>750</v>
      </c>
      <c r="DV27" s="240">
        <v>750</v>
      </c>
      <c r="DW27" s="240">
        <v>750</v>
      </c>
      <c r="DX27" s="240">
        <v>750</v>
      </c>
    </row>
    <row r="28" spans="1:128" ht="14.25" customHeight="1" x14ac:dyDescent="0.25">
      <c r="A28" s="234" t="s">
        <v>332</v>
      </c>
      <c r="B28" s="235"/>
      <c r="C28" s="236" t="s">
        <v>312</v>
      </c>
      <c r="D28" s="233"/>
      <c r="E28" s="241"/>
      <c r="F28" s="241"/>
      <c r="G28" s="241"/>
      <c r="H28" s="242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>
        <v>750</v>
      </c>
      <c r="AI28" s="240">
        <v>750</v>
      </c>
      <c r="AJ28" s="240">
        <v>750</v>
      </c>
      <c r="AK28" s="240">
        <v>750</v>
      </c>
      <c r="AL28" s="240">
        <v>750</v>
      </c>
      <c r="AM28" s="240">
        <v>750</v>
      </c>
      <c r="AN28" s="240">
        <v>750</v>
      </c>
      <c r="AO28" s="240">
        <v>750</v>
      </c>
      <c r="AP28" s="240">
        <v>750</v>
      </c>
      <c r="AQ28" s="240">
        <v>750</v>
      </c>
      <c r="AR28" s="240">
        <v>750</v>
      </c>
      <c r="AS28" s="240">
        <v>750</v>
      </c>
      <c r="AT28" s="240">
        <v>750</v>
      </c>
      <c r="AU28" s="240">
        <v>750</v>
      </c>
      <c r="AV28" s="240">
        <v>750</v>
      </c>
      <c r="AW28" s="240">
        <v>750</v>
      </c>
      <c r="AX28" s="240">
        <v>750</v>
      </c>
      <c r="AY28" s="240">
        <v>750</v>
      </c>
      <c r="AZ28" s="240">
        <v>750</v>
      </c>
      <c r="BA28" s="240">
        <v>750</v>
      </c>
      <c r="BB28" s="240">
        <v>750</v>
      </c>
      <c r="BC28" s="240">
        <v>750</v>
      </c>
      <c r="BD28" s="240">
        <v>750</v>
      </c>
      <c r="BE28" s="240">
        <v>750</v>
      </c>
      <c r="BF28" s="240">
        <v>750</v>
      </c>
      <c r="BG28" s="240">
        <v>750</v>
      </c>
      <c r="BH28" s="240">
        <v>750</v>
      </c>
      <c r="BI28" s="240">
        <v>750</v>
      </c>
      <c r="BJ28" s="240">
        <v>750</v>
      </c>
      <c r="BK28" s="240">
        <v>750</v>
      </c>
      <c r="BL28" s="240">
        <v>750</v>
      </c>
      <c r="BM28" s="240">
        <v>750</v>
      </c>
      <c r="BN28" s="240">
        <v>750</v>
      </c>
      <c r="BO28" s="240">
        <v>750</v>
      </c>
      <c r="BP28" s="240">
        <v>750</v>
      </c>
      <c r="BQ28" s="240">
        <v>750</v>
      </c>
      <c r="BR28" s="240">
        <v>750</v>
      </c>
      <c r="BS28" s="240">
        <v>750</v>
      </c>
      <c r="BT28" s="240">
        <v>750</v>
      </c>
      <c r="BU28" s="240">
        <v>750</v>
      </c>
      <c r="BV28" s="240">
        <v>750</v>
      </c>
      <c r="BW28" s="240">
        <v>750</v>
      </c>
      <c r="BX28" s="240">
        <v>750</v>
      </c>
      <c r="BY28" s="240">
        <v>750</v>
      </c>
      <c r="BZ28" s="240">
        <v>750</v>
      </c>
      <c r="CA28" s="240">
        <v>750</v>
      </c>
      <c r="CB28" s="240">
        <v>750</v>
      </c>
      <c r="CC28" s="240">
        <v>750</v>
      </c>
      <c r="CD28" s="240">
        <v>750</v>
      </c>
      <c r="CE28" s="240">
        <v>750</v>
      </c>
      <c r="CF28" s="240">
        <v>750</v>
      </c>
      <c r="CG28" s="240">
        <v>750</v>
      </c>
      <c r="CH28" s="240">
        <v>750</v>
      </c>
      <c r="CI28" s="240">
        <v>750</v>
      </c>
      <c r="CJ28" s="240">
        <v>750</v>
      </c>
      <c r="CK28" s="240">
        <v>750</v>
      </c>
      <c r="CL28" s="240">
        <v>750</v>
      </c>
      <c r="CM28" s="240">
        <v>750</v>
      </c>
      <c r="CN28" s="240">
        <v>750</v>
      </c>
      <c r="CO28" s="240">
        <v>750</v>
      </c>
      <c r="CP28" s="240">
        <v>750</v>
      </c>
      <c r="CQ28" s="240">
        <v>750</v>
      </c>
      <c r="CR28" s="240">
        <v>750</v>
      </c>
      <c r="CS28" s="240">
        <v>750</v>
      </c>
      <c r="CT28" s="240">
        <v>750</v>
      </c>
      <c r="CU28" s="240">
        <v>750</v>
      </c>
      <c r="CV28" s="240">
        <v>750</v>
      </c>
      <c r="CW28" s="240">
        <v>750</v>
      </c>
      <c r="CX28" s="240">
        <v>750</v>
      </c>
      <c r="CY28" s="240">
        <v>750</v>
      </c>
      <c r="CZ28" s="240">
        <v>750</v>
      </c>
      <c r="DA28" s="240">
        <v>750</v>
      </c>
      <c r="DB28" s="240">
        <v>750</v>
      </c>
      <c r="DC28" s="240">
        <v>750</v>
      </c>
      <c r="DD28" s="240">
        <v>750</v>
      </c>
      <c r="DE28" s="240">
        <v>750</v>
      </c>
      <c r="DF28" s="240">
        <v>750</v>
      </c>
      <c r="DG28" s="240">
        <v>750</v>
      </c>
      <c r="DH28" s="240">
        <v>750</v>
      </c>
      <c r="DI28" s="240">
        <v>750</v>
      </c>
      <c r="DJ28" s="240">
        <v>750</v>
      </c>
      <c r="DK28" s="240">
        <v>750</v>
      </c>
      <c r="DL28" s="240">
        <v>750</v>
      </c>
      <c r="DM28" s="240">
        <v>750</v>
      </c>
      <c r="DN28" s="240">
        <v>750</v>
      </c>
      <c r="DO28" s="240">
        <v>750</v>
      </c>
      <c r="DP28" s="240">
        <v>750</v>
      </c>
      <c r="DQ28" s="240">
        <v>750</v>
      </c>
      <c r="DR28" s="240">
        <v>750</v>
      </c>
      <c r="DS28" s="240">
        <v>750</v>
      </c>
      <c r="DT28" s="240">
        <v>750</v>
      </c>
      <c r="DU28" s="240">
        <v>750</v>
      </c>
      <c r="DV28" s="240">
        <v>750</v>
      </c>
      <c r="DW28" s="240">
        <v>750</v>
      </c>
      <c r="DX28" s="240">
        <v>750</v>
      </c>
    </row>
    <row r="29" spans="1:128" ht="14.25" customHeight="1" x14ac:dyDescent="0.25">
      <c r="A29" s="234" t="s">
        <v>333</v>
      </c>
      <c r="B29" s="235"/>
      <c r="C29" s="236" t="s">
        <v>312</v>
      </c>
      <c r="D29" s="233"/>
      <c r="E29" s="241"/>
      <c r="F29" s="241"/>
      <c r="G29" s="241"/>
      <c r="H29" s="242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>
        <v>750</v>
      </c>
      <c r="AJ29" s="240">
        <v>750</v>
      </c>
      <c r="AK29" s="240">
        <v>750</v>
      </c>
      <c r="AL29" s="240">
        <v>750</v>
      </c>
      <c r="AM29" s="240">
        <v>750</v>
      </c>
      <c r="AN29" s="240">
        <v>750</v>
      </c>
      <c r="AO29" s="240">
        <v>750</v>
      </c>
      <c r="AP29" s="240">
        <v>750</v>
      </c>
      <c r="AQ29" s="240">
        <v>750</v>
      </c>
      <c r="AR29" s="240">
        <v>750</v>
      </c>
      <c r="AS29" s="240">
        <v>750</v>
      </c>
      <c r="AT29" s="240">
        <v>750</v>
      </c>
      <c r="AU29" s="240">
        <v>750</v>
      </c>
      <c r="AV29" s="240">
        <v>750</v>
      </c>
      <c r="AW29" s="240">
        <v>750</v>
      </c>
      <c r="AX29" s="240">
        <v>750</v>
      </c>
      <c r="AY29" s="240">
        <v>750</v>
      </c>
      <c r="AZ29" s="240">
        <v>750</v>
      </c>
      <c r="BA29" s="240">
        <v>750</v>
      </c>
      <c r="BB29" s="240">
        <v>750</v>
      </c>
      <c r="BC29" s="240">
        <v>750</v>
      </c>
      <c r="BD29" s="240">
        <v>750</v>
      </c>
      <c r="BE29" s="240">
        <v>750</v>
      </c>
      <c r="BF29" s="240">
        <v>750</v>
      </c>
      <c r="BG29" s="240">
        <v>750</v>
      </c>
      <c r="BH29" s="240">
        <v>750</v>
      </c>
      <c r="BI29" s="240">
        <v>750</v>
      </c>
      <c r="BJ29" s="240">
        <v>750</v>
      </c>
      <c r="BK29" s="240">
        <v>750</v>
      </c>
      <c r="BL29" s="240">
        <v>750</v>
      </c>
      <c r="BM29" s="240">
        <v>750</v>
      </c>
      <c r="BN29" s="240">
        <v>750</v>
      </c>
      <c r="BO29" s="240">
        <v>750</v>
      </c>
      <c r="BP29" s="240">
        <v>750</v>
      </c>
      <c r="BQ29" s="240">
        <v>750</v>
      </c>
      <c r="BR29" s="240">
        <v>750</v>
      </c>
      <c r="BS29" s="240">
        <v>750</v>
      </c>
      <c r="BT29" s="240">
        <v>750</v>
      </c>
      <c r="BU29" s="240">
        <v>750</v>
      </c>
      <c r="BV29" s="240">
        <v>750</v>
      </c>
      <c r="BW29" s="240">
        <v>750</v>
      </c>
      <c r="BX29" s="240">
        <v>750</v>
      </c>
      <c r="BY29" s="240">
        <v>750</v>
      </c>
      <c r="BZ29" s="240">
        <v>750</v>
      </c>
      <c r="CA29" s="240">
        <v>750</v>
      </c>
      <c r="CB29" s="240">
        <v>750</v>
      </c>
      <c r="CC29" s="240">
        <v>750</v>
      </c>
      <c r="CD29" s="240">
        <v>750</v>
      </c>
      <c r="CE29" s="240">
        <v>750</v>
      </c>
      <c r="CF29" s="240">
        <v>750</v>
      </c>
      <c r="CG29" s="240">
        <v>750</v>
      </c>
      <c r="CH29" s="240">
        <v>750</v>
      </c>
      <c r="CI29" s="240">
        <v>750</v>
      </c>
      <c r="CJ29" s="240">
        <v>750</v>
      </c>
      <c r="CK29" s="240">
        <v>750</v>
      </c>
      <c r="CL29" s="240">
        <v>750</v>
      </c>
      <c r="CM29" s="240">
        <v>750</v>
      </c>
      <c r="CN29" s="240">
        <v>750</v>
      </c>
      <c r="CO29" s="240">
        <v>750</v>
      </c>
      <c r="CP29" s="240">
        <v>750</v>
      </c>
      <c r="CQ29" s="240">
        <v>750</v>
      </c>
      <c r="CR29" s="240">
        <v>750</v>
      </c>
      <c r="CS29" s="240">
        <v>750</v>
      </c>
      <c r="CT29" s="240">
        <v>750</v>
      </c>
      <c r="CU29" s="240">
        <v>750</v>
      </c>
      <c r="CV29" s="240">
        <v>750</v>
      </c>
      <c r="CW29" s="240">
        <v>750</v>
      </c>
      <c r="CX29" s="240">
        <v>750</v>
      </c>
      <c r="CY29" s="240">
        <v>750</v>
      </c>
      <c r="CZ29" s="240">
        <v>750</v>
      </c>
      <c r="DA29" s="240">
        <v>750</v>
      </c>
      <c r="DB29" s="240">
        <v>750</v>
      </c>
      <c r="DC29" s="240">
        <v>750</v>
      </c>
      <c r="DD29" s="240">
        <v>750</v>
      </c>
      <c r="DE29" s="240">
        <v>750</v>
      </c>
      <c r="DF29" s="240">
        <v>750</v>
      </c>
      <c r="DG29" s="240">
        <v>750</v>
      </c>
      <c r="DH29" s="240">
        <v>750</v>
      </c>
      <c r="DI29" s="240">
        <v>750</v>
      </c>
      <c r="DJ29" s="240">
        <v>750</v>
      </c>
      <c r="DK29" s="240">
        <v>750</v>
      </c>
      <c r="DL29" s="240">
        <v>750</v>
      </c>
      <c r="DM29" s="240">
        <v>750</v>
      </c>
      <c r="DN29" s="240">
        <v>750</v>
      </c>
      <c r="DO29" s="240">
        <v>750</v>
      </c>
      <c r="DP29" s="240">
        <v>750</v>
      </c>
      <c r="DQ29" s="240">
        <v>750</v>
      </c>
      <c r="DR29" s="240">
        <v>750</v>
      </c>
      <c r="DS29" s="240">
        <v>750</v>
      </c>
      <c r="DT29" s="240">
        <v>750</v>
      </c>
      <c r="DU29" s="240">
        <v>750</v>
      </c>
      <c r="DV29" s="240">
        <v>750</v>
      </c>
      <c r="DW29" s="240">
        <v>750</v>
      </c>
      <c r="DX29" s="240">
        <v>750</v>
      </c>
    </row>
    <row r="30" spans="1:128" ht="14.25" customHeight="1" x14ac:dyDescent="0.25">
      <c r="A30" s="234" t="s">
        <v>386</v>
      </c>
      <c r="B30" s="235"/>
      <c r="C30" s="236" t="s">
        <v>312</v>
      </c>
      <c r="D30" s="233"/>
      <c r="E30" s="241"/>
      <c r="F30" s="241"/>
      <c r="G30" s="241"/>
      <c r="H30" s="242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>
        <v>750</v>
      </c>
      <c r="AK30" s="240">
        <v>750</v>
      </c>
      <c r="AL30" s="240">
        <v>750</v>
      </c>
      <c r="AM30" s="240">
        <v>750</v>
      </c>
      <c r="AN30" s="240">
        <v>750</v>
      </c>
      <c r="AO30" s="240">
        <v>750</v>
      </c>
      <c r="AP30" s="240">
        <v>750</v>
      </c>
      <c r="AQ30" s="240">
        <v>750</v>
      </c>
      <c r="AR30" s="240">
        <v>750</v>
      </c>
      <c r="AS30" s="240">
        <v>750</v>
      </c>
      <c r="AT30" s="240">
        <v>750</v>
      </c>
      <c r="AU30" s="240">
        <v>750</v>
      </c>
      <c r="AV30" s="240">
        <v>750</v>
      </c>
      <c r="AW30" s="240">
        <v>750</v>
      </c>
      <c r="AX30" s="240">
        <v>750</v>
      </c>
      <c r="AY30" s="240">
        <v>750</v>
      </c>
      <c r="AZ30" s="240">
        <v>750</v>
      </c>
      <c r="BA30" s="240">
        <v>750</v>
      </c>
      <c r="BB30" s="240">
        <v>750</v>
      </c>
      <c r="BC30" s="240">
        <v>750</v>
      </c>
      <c r="BD30" s="240">
        <v>750</v>
      </c>
      <c r="BE30" s="240">
        <v>750</v>
      </c>
      <c r="BF30" s="240">
        <v>750</v>
      </c>
      <c r="BG30" s="240">
        <v>750</v>
      </c>
      <c r="BH30" s="240">
        <v>750</v>
      </c>
      <c r="BI30" s="240">
        <v>750</v>
      </c>
      <c r="BJ30" s="240">
        <v>750</v>
      </c>
      <c r="BK30" s="240">
        <v>750</v>
      </c>
      <c r="BL30" s="240">
        <v>750</v>
      </c>
      <c r="BM30" s="240">
        <v>750</v>
      </c>
      <c r="BN30" s="240">
        <v>750</v>
      </c>
      <c r="BO30" s="240">
        <v>750</v>
      </c>
      <c r="BP30" s="240">
        <v>750</v>
      </c>
      <c r="BQ30" s="240">
        <v>750</v>
      </c>
      <c r="BR30" s="240">
        <v>750</v>
      </c>
      <c r="BS30" s="240">
        <v>750</v>
      </c>
      <c r="BT30" s="240">
        <v>750</v>
      </c>
      <c r="BU30" s="240">
        <v>750</v>
      </c>
      <c r="BV30" s="240">
        <v>750</v>
      </c>
      <c r="BW30" s="240">
        <v>750</v>
      </c>
      <c r="BX30" s="240">
        <v>750</v>
      </c>
      <c r="BY30" s="240">
        <v>750</v>
      </c>
      <c r="BZ30" s="240">
        <v>750</v>
      </c>
      <c r="CA30" s="240">
        <v>750</v>
      </c>
      <c r="CB30" s="240">
        <v>750</v>
      </c>
      <c r="CC30" s="240">
        <v>750</v>
      </c>
      <c r="CD30" s="240">
        <v>750</v>
      </c>
      <c r="CE30" s="240">
        <v>750</v>
      </c>
      <c r="CF30" s="240">
        <v>750</v>
      </c>
      <c r="CG30" s="240">
        <v>750</v>
      </c>
      <c r="CH30" s="240">
        <v>750</v>
      </c>
      <c r="CI30" s="240">
        <v>750</v>
      </c>
      <c r="CJ30" s="240">
        <v>750</v>
      </c>
      <c r="CK30" s="240">
        <v>750</v>
      </c>
      <c r="CL30" s="240">
        <v>750</v>
      </c>
      <c r="CM30" s="240">
        <v>750</v>
      </c>
      <c r="CN30" s="240">
        <v>750</v>
      </c>
      <c r="CO30" s="240">
        <v>750</v>
      </c>
      <c r="CP30" s="240">
        <v>750</v>
      </c>
      <c r="CQ30" s="240">
        <v>750</v>
      </c>
      <c r="CR30" s="240">
        <v>750</v>
      </c>
      <c r="CS30" s="240">
        <v>750</v>
      </c>
      <c r="CT30" s="240">
        <v>750</v>
      </c>
      <c r="CU30" s="240">
        <v>750</v>
      </c>
      <c r="CV30" s="240">
        <v>750</v>
      </c>
      <c r="CW30" s="240">
        <v>750</v>
      </c>
      <c r="CX30" s="240">
        <v>750</v>
      </c>
      <c r="CY30" s="240">
        <v>750</v>
      </c>
      <c r="CZ30" s="240">
        <v>750</v>
      </c>
      <c r="DA30" s="240">
        <v>750</v>
      </c>
      <c r="DB30" s="240">
        <v>750</v>
      </c>
      <c r="DC30" s="240">
        <v>750</v>
      </c>
      <c r="DD30" s="240">
        <v>750</v>
      </c>
      <c r="DE30" s="240">
        <v>750</v>
      </c>
      <c r="DF30" s="240">
        <v>750</v>
      </c>
      <c r="DG30" s="240">
        <v>750</v>
      </c>
      <c r="DH30" s="240">
        <v>750</v>
      </c>
      <c r="DI30" s="240">
        <v>750</v>
      </c>
      <c r="DJ30" s="240">
        <v>750</v>
      </c>
      <c r="DK30" s="240">
        <v>750</v>
      </c>
      <c r="DL30" s="240">
        <v>750</v>
      </c>
      <c r="DM30" s="240">
        <v>750</v>
      </c>
      <c r="DN30" s="240">
        <v>750</v>
      </c>
      <c r="DO30" s="240">
        <v>750</v>
      </c>
      <c r="DP30" s="240">
        <v>750</v>
      </c>
      <c r="DQ30" s="240">
        <v>750</v>
      </c>
      <c r="DR30" s="240">
        <v>750</v>
      </c>
      <c r="DS30" s="240">
        <v>750</v>
      </c>
      <c r="DT30" s="240">
        <v>750</v>
      </c>
      <c r="DU30" s="240">
        <v>750</v>
      </c>
      <c r="DV30" s="240">
        <v>750</v>
      </c>
      <c r="DW30" s="240">
        <v>750</v>
      </c>
      <c r="DX30" s="240">
        <v>750</v>
      </c>
    </row>
    <row r="31" spans="1:128" ht="15.75" customHeight="1" x14ac:dyDescent="0.25">
      <c r="A31" s="234"/>
      <c r="B31" s="229"/>
      <c r="C31" s="233"/>
      <c r="D31" s="233"/>
      <c r="E31" s="241"/>
      <c r="F31" s="241"/>
      <c r="G31" s="241"/>
      <c r="H31" s="242"/>
      <c r="I31" s="227"/>
      <c r="J31" s="227"/>
      <c r="K31" s="227"/>
      <c r="L31" s="227"/>
      <c r="M31" s="227"/>
      <c r="N31" s="227"/>
      <c r="O31" s="227"/>
      <c r="P31" s="227"/>
      <c r="Q31" s="227"/>
    </row>
    <row r="32" spans="1:128" ht="15.75" customHeight="1" x14ac:dyDescent="0.25">
      <c r="A32" s="227"/>
      <c r="B32" s="227"/>
      <c r="C32" s="233"/>
      <c r="D32" s="233"/>
      <c r="E32" s="246" t="s">
        <v>334</v>
      </c>
      <c r="F32" s="246"/>
      <c r="G32" s="246"/>
      <c r="H32" s="247">
        <f t="shared" ref="H32:AM32" si="0">SUM(H5:H31)</f>
        <v>0</v>
      </c>
      <c r="I32" s="247">
        <f t="shared" si="0"/>
        <v>0</v>
      </c>
      <c r="J32" s="247">
        <f t="shared" si="0"/>
        <v>0</v>
      </c>
      <c r="K32" s="247">
        <f t="shared" si="0"/>
        <v>0</v>
      </c>
      <c r="L32" s="247">
        <f t="shared" si="0"/>
        <v>0</v>
      </c>
      <c r="M32" s="247">
        <f t="shared" si="0"/>
        <v>0</v>
      </c>
      <c r="N32" s="247">
        <f t="shared" si="0"/>
        <v>0</v>
      </c>
      <c r="O32" s="247">
        <f t="shared" si="0"/>
        <v>0</v>
      </c>
      <c r="P32" s="247">
        <f t="shared" si="0"/>
        <v>0</v>
      </c>
      <c r="Q32" s="247">
        <f t="shared" si="0"/>
        <v>0</v>
      </c>
      <c r="R32" s="247">
        <f t="shared" si="0"/>
        <v>0</v>
      </c>
      <c r="S32" s="247">
        <f t="shared" si="0"/>
        <v>0</v>
      </c>
      <c r="T32" s="247">
        <f t="shared" si="0"/>
        <v>0</v>
      </c>
      <c r="U32" s="247">
        <f t="shared" si="0"/>
        <v>0</v>
      </c>
      <c r="V32" s="247">
        <f t="shared" si="0"/>
        <v>0</v>
      </c>
      <c r="W32" s="247">
        <f t="shared" si="0"/>
        <v>0</v>
      </c>
      <c r="X32" s="247">
        <f t="shared" si="0"/>
        <v>0</v>
      </c>
      <c r="Y32" s="247">
        <f t="shared" si="0"/>
        <v>2550</v>
      </c>
      <c r="Z32" s="247">
        <f t="shared" si="0"/>
        <v>5100</v>
      </c>
      <c r="AA32" s="247">
        <f t="shared" si="0"/>
        <v>7650</v>
      </c>
      <c r="AB32" s="247">
        <f t="shared" si="0"/>
        <v>10200</v>
      </c>
      <c r="AC32" s="247">
        <f t="shared" si="0"/>
        <v>12750</v>
      </c>
      <c r="AD32" s="247">
        <f t="shared" si="0"/>
        <v>15300</v>
      </c>
      <c r="AE32" s="247">
        <f t="shared" si="0"/>
        <v>17850</v>
      </c>
      <c r="AF32" s="247">
        <f t="shared" si="0"/>
        <v>20400</v>
      </c>
      <c r="AG32" s="247">
        <f t="shared" si="0"/>
        <v>22950</v>
      </c>
      <c r="AH32" s="247">
        <f t="shared" si="0"/>
        <v>25500</v>
      </c>
      <c r="AI32" s="247">
        <f t="shared" si="0"/>
        <v>28050</v>
      </c>
      <c r="AJ32" s="247">
        <f t="shared" si="0"/>
        <v>30600</v>
      </c>
      <c r="AK32" s="247">
        <f t="shared" si="0"/>
        <v>32400</v>
      </c>
      <c r="AL32" s="247">
        <f t="shared" si="0"/>
        <v>34200</v>
      </c>
      <c r="AM32" s="247">
        <f t="shared" si="0"/>
        <v>34200</v>
      </c>
      <c r="AN32" s="247">
        <f t="shared" ref="AN32:BS32" si="1">SUM(AN5:AN31)</f>
        <v>34200</v>
      </c>
      <c r="AO32" s="247">
        <f t="shared" si="1"/>
        <v>34200</v>
      </c>
      <c r="AP32" s="247">
        <f t="shared" si="1"/>
        <v>34200</v>
      </c>
      <c r="AQ32" s="247">
        <f t="shared" si="1"/>
        <v>34200</v>
      </c>
      <c r="AR32" s="247">
        <f t="shared" si="1"/>
        <v>34200</v>
      </c>
      <c r="AS32" s="247">
        <f t="shared" si="1"/>
        <v>34200</v>
      </c>
      <c r="AT32" s="247">
        <f t="shared" si="1"/>
        <v>34200</v>
      </c>
      <c r="AU32" s="247">
        <f t="shared" si="1"/>
        <v>34200</v>
      </c>
      <c r="AV32" s="247">
        <f t="shared" si="1"/>
        <v>34200</v>
      </c>
      <c r="AW32" s="247">
        <f t="shared" si="1"/>
        <v>34200</v>
      </c>
      <c r="AX32" s="247">
        <f t="shared" si="1"/>
        <v>34200</v>
      </c>
      <c r="AY32" s="247">
        <f t="shared" si="1"/>
        <v>34200</v>
      </c>
      <c r="AZ32" s="247">
        <f t="shared" si="1"/>
        <v>34200</v>
      </c>
      <c r="BA32" s="247">
        <f t="shared" si="1"/>
        <v>34200</v>
      </c>
      <c r="BB32" s="247">
        <f t="shared" si="1"/>
        <v>34200</v>
      </c>
      <c r="BC32" s="247">
        <f t="shared" si="1"/>
        <v>34200</v>
      </c>
      <c r="BD32" s="247">
        <f t="shared" si="1"/>
        <v>34200</v>
      </c>
      <c r="BE32" s="247">
        <f t="shared" si="1"/>
        <v>34200</v>
      </c>
      <c r="BF32" s="247">
        <f t="shared" si="1"/>
        <v>34200</v>
      </c>
      <c r="BG32" s="247">
        <f t="shared" si="1"/>
        <v>34200</v>
      </c>
      <c r="BH32" s="247">
        <f t="shared" si="1"/>
        <v>34200</v>
      </c>
      <c r="BI32" s="247">
        <f t="shared" si="1"/>
        <v>34200</v>
      </c>
      <c r="BJ32" s="247">
        <f t="shared" si="1"/>
        <v>34200</v>
      </c>
      <c r="BK32" s="247">
        <f t="shared" si="1"/>
        <v>34200</v>
      </c>
      <c r="BL32" s="247">
        <f t="shared" si="1"/>
        <v>34200</v>
      </c>
      <c r="BM32" s="247">
        <f t="shared" si="1"/>
        <v>34200</v>
      </c>
      <c r="BN32" s="247">
        <f t="shared" si="1"/>
        <v>34200</v>
      </c>
      <c r="BO32" s="247">
        <f t="shared" si="1"/>
        <v>34200</v>
      </c>
      <c r="BP32" s="247">
        <f t="shared" si="1"/>
        <v>34200</v>
      </c>
      <c r="BQ32" s="247">
        <f t="shared" si="1"/>
        <v>34200</v>
      </c>
      <c r="BR32" s="247">
        <f t="shared" si="1"/>
        <v>34200</v>
      </c>
      <c r="BS32" s="247">
        <f t="shared" si="1"/>
        <v>34200</v>
      </c>
      <c r="BT32" s="247">
        <f t="shared" ref="BT32:CY32" si="2">SUM(BT5:BT31)</f>
        <v>34200</v>
      </c>
      <c r="BU32" s="247">
        <f t="shared" si="2"/>
        <v>34200</v>
      </c>
      <c r="BV32" s="247">
        <f t="shared" si="2"/>
        <v>34200</v>
      </c>
      <c r="BW32" s="247">
        <f t="shared" si="2"/>
        <v>34200</v>
      </c>
      <c r="BX32" s="247">
        <f t="shared" si="2"/>
        <v>34200</v>
      </c>
      <c r="BY32" s="247">
        <f t="shared" si="2"/>
        <v>34200</v>
      </c>
      <c r="BZ32" s="247">
        <f t="shared" si="2"/>
        <v>34200</v>
      </c>
      <c r="CA32" s="247">
        <f t="shared" si="2"/>
        <v>34200</v>
      </c>
      <c r="CB32" s="247">
        <f t="shared" si="2"/>
        <v>34200</v>
      </c>
      <c r="CC32" s="247">
        <f t="shared" si="2"/>
        <v>34200</v>
      </c>
      <c r="CD32" s="247">
        <f t="shared" si="2"/>
        <v>34200</v>
      </c>
      <c r="CE32" s="247">
        <f t="shared" si="2"/>
        <v>34200</v>
      </c>
      <c r="CF32" s="247">
        <f t="shared" si="2"/>
        <v>34200</v>
      </c>
      <c r="CG32" s="247">
        <f t="shared" si="2"/>
        <v>34200</v>
      </c>
      <c r="CH32" s="247">
        <f t="shared" si="2"/>
        <v>34200</v>
      </c>
      <c r="CI32" s="247">
        <f t="shared" si="2"/>
        <v>34200</v>
      </c>
      <c r="CJ32" s="247">
        <f t="shared" si="2"/>
        <v>34200</v>
      </c>
      <c r="CK32" s="247">
        <f t="shared" si="2"/>
        <v>34200</v>
      </c>
      <c r="CL32" s="247">
        <f t="shared" si="2"/>
        <v>34200</v>
      </c>
      <c r="CM32" s="247">
        <f t="shared" si="2"/>
        <v>34200</v>
      </c>
      <c r="CN32" s="247">
        <f t="shared" si="2"/>
        <v>34200</v>
      </c>
      <c r="CO32" s="247">
        <f t="shared" si="2"/>
        <v>34200</v>
      </c>
      <c r="CP32" s="247">
        <f t="shared" si="2"/>
        <v>34200</v>
      </c>
      <c r="CQ32" s="247">
        <f t="shared" si="2"/>
        <v>34200</v>
      </c>
      <c r="CR32" s="247">
        <f t="shared" si="2"/>
        <v>34200</v>
      </c>
      <c r="CS32" s="247">
        <f t="shared" si="2"/>
        <v>34200</v>
      </c>
      <c r="CT32" s="247">
        <f t="shared" si="2"/>
        <v>34200</v>
      </c>
      <c r="CU32" s="247">
        <f t="shared" si="2"/>
        <v>34200</v>
      </c>
      <c r="CV32" s="247">
        <f t="shared" si="2"/>
        <v>34200</v>
      </c>
      <c r="CW32" s="247">
        <f t="shared" si="2"/>
        <v>34200</v>
      </c>
      <c r="CX32" s="247">
        <f t="shared" si="2"/>
        <v>34200</v>
      </c>
      <c r="CY32" s="247">
        <f t="shared" si="2"/>
        <v>34200</v>
      </c>
      <c r="CZ32" s="247">
        <f t="shared" ref="CZ32:EE32" si="3">SUM(CZ5:CZ31)</f>
        <v>34200</v>
      </c>
      <c r="DA32" s="247">
        <f t="shared" si="3"/>
        <v>34200</v>
      </c>
      <c r="DB32" s="247">
        <f t="shared" si="3"/>
        <v>34200</v>
      </c>
      <c r="DC32" s="247">
        <f t="shared" si="3"/>
        <v>34200</v>
      </c>
      <c r="DD32" s="247">
        <f t="shared" si="3"/>
        <v>34200</v>
      </c>
      <c r="DE32" s="247">
        <f t="shared" si="3"/>
        <v>34200</v>
      </c>
      <c r="DF32" s="247">
        <f t="shared" si="3"/>
        <v>34200</v>
      </c>
      <c r="DG32" s="247">
        <f t="shared" si="3"/>
        <v>34200</v>
      </c>
      <c r="DH32" s="247">
        <f t="shared" si="3"/>
        <v>34200</v>
      </c>
      <c r="DI32" s="247">
        <f t="shared" si="3"/>
        <v>34200</v>
      </c>
      <c r="DJ32" s="247">
        <f t="shared" si="3"/>
        <v>34200</v>
      </c>
      <c r="DK32" s="247">
        <f t="shared" si="3"/>
        <v>34200</v>
      </c>
      <c r="DL32" s="247">
        <f t="shared" si="3"/>
        <v>34200</v>
      </c>
      <c r="DM32" s="247">
        <f t="shared" si="3"/>
        <v>34200</v>
      </c>
      <c r="DN32" s="247">
        <f t="shared" si="3"/>
        <v>34200</v>
      </c>
      <c r="DO32" s="247">
        <f t="shared" si="3"/>
        <v>34200</v>
      </c>
      <c r="DP32" s="247">
        <f t="shared" si="3"/>
        <v>34200</v>
      </c>
      <c r="DQ32" s="247">
        <f t="shared" si="3"/>
        <v>34200</v>
      </c>
      <c r="DR32" s="247">
        <f t="shared" si="3"/>
        <v>34200</v>
      </c>
      <c r="DS32" s="247">
        <f t="shared" si="3"/>
        <v>34200</v>
      </c>
      <c r="DT32" s="247">
        <f t="shared" si="3"/>
        <v>34200</v>
      </c>
      <c r="DU32" s="247">
        <f t="shared" si="3"/>
        <v>34200</v>
      </c>
      <c r="DV32" s="247">
        <f t="shared" si="3"/>
        <v>34200</v>
      </c>
      <c r="DW32" s="247">
        <f t="shared" si="3"/>
        <v>34200</v>
      </c>
      <c r="DX32" s="247">
        <f t="shared" si="3"/>
        <v>34200</v>
      </c>
    </row>
    <row r="33" spans="1:128" ht="15.75" customHeight="1" x14ac:dyDescent="0.25">
      <c r="A33" s="227"/>
      <c r="B33" s="227"/>
      <c r="C33" s="233"/>
      <c r="D33" s="233"/>
      <c r="E33" s="227"/>
      <c r="F33" s="227"/>
      <c r="G33" s="227"/>
      <c r="H33" s="242"/>
      <c r="I33" s="227"/>
      <c r="J33" s="227"/>
      <c r="K33" s="227"/>
      <c r="L33" s="227"/>
      <c r="M33" s="227"/>
      <c r="N33" s="227"/>
      <c r="O33" s="227"/>
      <c r="P33" s="227"/>
      <c r="Q33" s="227"/>
    </row>
    <row r="34" spans="1:128" ht="15.75" customHeight="1" x14ac:dyDescent="0.25">
      <c r="A34" s="227"/>
      <c r="B34" s="227"/>
      <c r="C34" s="233"/>
      <c r="D34" s="233"/>
      <c r="E34" s="246" t="s">
        <v>335</v>
      </c>
      <c r="F34" s="246"/>
      <c r="G34" s="246"/>
      <c r="H34" s="248"/>
      <c r="I34" s="248">
        <f t="shared" ref="I34:AN34" si="4">I32*1.2</f>
        <v>0</v>
      </c>
      <c r="J34" s="248">
        <f t="shared" si="4"/>
        <v>0</v>
      </c>
      <c r="K34" s="248">
        <f t="shared" si="4"/>
        <v>0</v>
      </c>
      <c r="L34" s="248">
        <f t="shared" si="4"/>
        <v>0</v>
      </c>
      <c r="M34" s="248">
        <f t="shared" si="4"/>
        <v>0</v>
      </c>
      <c r="N34" s="248">
        <f t="shared" si="4"/>
        <v>0</v>
      </c>
      <c r="O34" s="248">
        <f t="shared" si="4"/>
        <v>0</v>
      </c>
      <c r="P34" s="248">
        <f t="shared" si="4"/>
        <v>0</v>
      </c>
      <c r="Q34" s="248">
        <f t="shared" si="4"/>
        <v>0</v>
      </c>
      <c r="R34" s="248">
        <f t="shared" si="4"/>
        <v>0</v>
      </c>
      <c r="S34" s="248">
        <f t="shared" si="4"/>
        <v>0</v>
      </c>
      <c r="T34" s="248">
        <f t="shared" si="4"/>
        <v>0</v>
      </c>
      <c r="U34" s="248">
        <f t="shared" si="4"/>
        <v>0</v>
      </c>
      <c r="V34" s="248">
        <f t="shared" si="4"/>
        <v>0</v>
      </c>
      <c r="W34" s="248">
        <f t="shared" si="4"/>
        <v>0</v>
      </c>
      <c r="X34" s="248">
        <f t="shared" si="4"/>
        <v>0</v>
      </c>
      <c r="Y34" s="248">
        <f t="shared" si="4"/>
        <v>3060</v>
      </c>
      <c r="Z34" s="248">
        <f t="shared" si="4"/>
        <v>6120</v>
      </c>
      <c r="AA34" s="248">
        <f t="shared" si="4"/>
        <v>9180</v>
      </c>
      <c r="AB34" s="248">
        <f t="shared" si="4"/>
        <v>12240</v>
      </c>
      <c r="AC34" s="248">
        <f t="shared" si="4"/>
        <v>15300</v>
      </c>
      <c r="AD34" s="248">
        <f t="shared" si="4"/>
        <v>18360</v>
      </c>
      <c r="AE34" s="248">
        <f t="shared" si="4"/>
        <v>21420</v>
      </c>
      <c r="AF34" s="248">
        <f t="shared" si="4"/>
        <v>24480</v>
      </c>
      <c r="AG34" s="248">
        <f t="shared" si="4"/>
        <v>27540</v>
      </c>
      <c r="AH34" s="248">
        <f t="shared" si="4"/>
        <v>30600</v>
      </c>
      <c r="AI34" s="248">
        <f t="shared" si="4"/>
        <v>33660</v>
      </c>
      <c r="AJ34" s="248">
        <f t="shared" si="4"/>
        <v>36720</v>
      </c>
      <c r="AK34" s="248">
        <f t="shared" si="4"/>
        <v>38880</v>
      </c>
      <c r="AL34" s="248">
        <f t="shared" si="4"/>
        <v>41040</v>
      </c>
      <c r="AM34" s="248">
        <f t="shared" si="4"/>
        <v>41040</v>
      </c>
      <c r="AN34" s="248">
        <f t="shared" si="4"/>
        <v>41040</v>
      </c>
      <c r="AO34" s="248">
        <f t="shared" ref="AO34:BT34" si="5">AO32*1.2</f>
        <v>41040</v>
      </c>
      <c r="AP34" s="248">
        <f t="shared" si="5"/>
        <v>41040</v>
      </c>
      <c r="AQ34" s="248">
        <f t="shared" si="5"/>
        <v>41040</v>
      </c>
      <c r="AR34" s="248">
        <f t="shared" si="5"/>
        <v>41040</v>
      </c>
      <c r="AS34" s="248">
        <f t="shared" si="5"/>
        <v>41040</v>
      </c>
      <c r="AT34" s="248">
        <f t="shared" si="5"/>
        <v>41040</v>
      </c>
      <c r="AU34" s="248">
        <f t="shared" si="5"/>
        <v>41040</v>
      </c>
      <c r="AV34" s="248">
        <f t="shared" si="5"/>
        <v>41040</v>
      </c>
      <c r="AW34" s="248">
        <f t="shared" si="5"/>
        <v>41040</v>
      </c>
      <c r="AX34" s="248">
        <f t="shared" si="5"/>
        <v>41040</v>
      </c>
      <c r="AY34" s="248">
        <f t="shared" si="5"/>
        <v>41040</v>
      </c>
      <c r="AZ34" s="248">
        <f t="shared" si="5"/>
        <v>41040</v>
      </c>
      <c r="BA34" s="248">
        <f t="shared" si="5"/>
        <v>41040</v>
      </c>
      <c r="BB34" s="248">
        <f t="shared" si="5"/>
        <v>41040</v>
      </c>
      <c r="BC34" s="248">
        <f t="shared" si="5"/>
        <v>41040</v>
      </c>
      <c r="BD34" s="248">
        <f t="shared" si="5"/>
        <v>41040</v>
      </c>
      <c r="BE34" s="248">
        <f t="shared" si="5"/>
        <v>41040</v>
      </c>
      <c r="BF34" s="248">
        <f t="shared" si="5"/>
        <v>41040</v>
      </c>
      <c r="BG34" s="248">
        <f t="shared" si="5"/>
        <v>41040</v>
      </c>
      <c r="BH34" s="248">
        <f t="shared" si="5"/>
        <v>41040</v>
      </c>
      <c r="BI34" s="248">
        <f t="shared" si="5"/>
        <v>41040</v>
      </c>
      <c r="BJ34" s="248">
        <f t="shared" si="5"/>
        <v>41040</v>
      </c>
      <c r="BK34" s="248">
        <f t="shared" si="5"/>
        <v>41040</v>
      </c>
      <c r="BL34" s="248">
        <f t="shared" si="5"/>
        <v>41040</v>
      </c>
      <c r="BM34" s="248">
        <f t="shared" si="5"/>
        <v>41040</v>
      </c>
      <c r="BN34" s="248">
        <f t="shared" si="5"/>
        <v>41040</v>
      </c>
      <c r="BO34" s="248">
        <f t="shared" si="5"/>
        <v>41040</v>
      </c>
      <c r="BP34" s="248">
        <f t="shared" si="5"/>
        <v>41040</v>
      </c>
      <c r="BQ34" s="248">
        <f t="shared" si="5"/>
        <v>41040</v>
      </c>
      <c r="BR34" s="248">
        <f t="shared" si="5"/>
        <v>41040</v>
      </c>
      <c r="BS34" s="248">
        <f t="shared" si="5"/>
        <v>41040</v>
      </c>
      <c r="BT34" s="248">
        <f t="shared" si="5"/>
        <v>41040</v>
      </c>
      <c r="BU34" s="248">
        <f t="shared" ref="BU34:CZ34" si="6">BU32*1.2</f>
        <v>41040</v>
      </c>
      <c r="BV34" s="248">
        <f t="shared" si="6"/>
        <v>41040</v>
      </c>
      <c r="BW34" s="248">
        <f t="shared" si="6"/>
        <v>41040</v>
      </c>
      <c r="BX34" s="248">
        <f t="shared" si="6"/>
        <v>41040</v>
      </c>
      <c r="BY34" s="248">
        <f t="shared" si="6"/>
        <v>41040</v>
      </c>
      <c r="BZ34" s="248">
        <f t="shared" si="6"/>
        <v>41040</v>
      </c>
      <c r="CA34" s="248">
        <f t="shared" si="6"/>
        <v>41040</v>
      </c>
      <c r="CB34" s="248">
        <f t="shared" si="6"/>
        <v>41040</v>
      </c>
      <c r="CC34" s="248">
        <f t="shared" si="6"/>
        <v>41040</v>
      </c>
      <c r="CD34" s="248">
        <f t="shared" si="6"/>
        <v>41040</v>
      </c>
      <c r="CE34" s="248">
        <f t="shared" si="6"/>
        <v>41040</v>
      </c>
      <c r="CF34" s="248">
        <f t="shared" si="6"/>
        <v>41040</v>
      </c>
      <c r="CG34" s="248">
        <f t="shared" si="6"/>
        <v>41040</v>
      </c>
      <c r="CH34" s="248">
        <f t="shared" si="6"/>
        <v>41040</v>
      </c>
      <c r="CI34" s="248">
        <f t="shared" si="6"/>
        <v>41040</v>
      </c>
      <c r="CJ34" s="248">
        <f t="shared" si="6"/>
        <v>41040</v>
      </c>
      <c r="CK34" s="248">
        <f t="shared" si="6"/>
        <v>41040</v>
      </c>
      <c r="CL34" s="248">
        <f t="shared" si="6"/>
        <v>41040</v>
      </c>
      <c r="CM34" s="248">
        <f t="shared" si="6"/>
        <v>41040</v>
      </c>
      <c r="CN34" s="248">
        <f t="shared" si="6"/>
        <v>41040</v>
      </c>
      <c r="CO34" s="248">
        <f t="shared" si="6"/>
        <v>41040</v>
      </c>
      <c r="CP34" s="248">
        <f t="shared" si="6"/>
        <v>41040</v>
      </c>
      <c r="CQ34" s="248">
        <f t="shared" si="6"/>
        <v>41040</v>
      </c>
      <c r="CR34" s="248">
        <f t="shared" si="6"/>
        <v>41040</v>
      </c>
      <c r="CS34" s="248">
        <f t="shared" si="6"/>
        <v>41040</v>
      </c>
      <c r="CT34" s="248">
        <f t="shared" si="6"/>
        <v>41040</v>
      </c>
      <c r="CU34" s="248">
        <f t="shared" si="6"/>
        <v>41040</v>
      </c>
      <c r="CV34" s="248">
        <f t="shared" si="6"/>
        <v>41040</v>
      </c>
      <c r="CW34" s="248">
        <f t="shared" si="6"/>
        <v>41040</v>
      </c>
      <c r="CX34" s="248">
        <f t="shared" si="6"/>
        <v>41040</v>
      </c>
      <c r="CY34" s="248">
        <f t="shared" si="6"/>
        <v>41040</v>
      </c>
      <c r="CZ34" s="248">
        <f t="shared" si="6"/>
        <v>41040</v>
      </c>
      <c r="DA34" s="248">
        <f t="shared" ref="DA34:DX34" si="7">DA32*1.2</f>
        <v>41040</v>
      </c>
      <c r="DB34" s="248">
        <f t="shared" si="7"/>
        <v>41040</v>
      </c>
      <c r="DC34" s="248">
        <f t="shared" si="7"/>
        <v>41040</v>
      </c>
      <c r="DD34" s="248">
        <f t="shared" si="7"/>
        <v>41040</v>
      </c>
      <c r="DE34" s="248">
        <f t="shared" si="7"/>
        <v>41040</v>
      </c>
      <c r="DF34" s="248">
        <f t="shared" si="7"/>
        <v>41040</v>
      </c>
      <c r="DG34" s="248">
        <f t="shared" si="7"/>
        <v>41040</v>
      </c>
      <c r="DH34" s="248">
        <f t="shared" si="7"/>
        <v>41040</v>
      </c>
      <c r="DI34" s="248">
        <f t="shared" si="7"/>
        <v>41040</v>
      </c>
      <c r="DJ34" s="248">
        <f t="shared" si="7"/>
        <v>41040</v>
      </c>
      <c r="DK34" s="248">
        <f t="shared" si="7"/>
        <v>41040</v>
      </c>
      <c r="DL34" s="248">
        <f t="shared" si="7"/>
        <v>41040</v>
      </c>
      <c r="DM34" s="248">
        <f t="shared" si="7"/>
        <v>41040</v>
      </c>
      <c r="DN34" s="248">
        <f t="shared" si="7"/>
        <v>41040</v>
      </c>
      <c r="DO34" s="248">
        <f t="shared" si="7"/>
        <v>41040</v>
      </c>
      <c r="DP34" s="248">
        <f t="shared" si="7"/>
        <v>41040</v>
      </c>
      <c r="DQ34" s="248">
        <f t="shared" si="7"/>
        <v>41040</v>
      </c>
      <c r="DR34" s="248">
        <f t="shared" si="7"/>
        <v>41040</v>
      </c>
      <c r="DS34" s="248">
        <f t="shared" si="7"/>
        <v>41040</v>
      </c>
      <c r="DT34" s="248">
        <f t="shared" si="7"/>
        <v>41040</v>
      </c>
      <c r="DU34" s="248">
        <f t="shared" si="7"/>
        <v>41040</v>
      </c>
      <c r="DV34" s="248">
        <f t="shared" si="7"/>
        <v>41040</v>
      </c>
      <c r="DW34" s="248">
        <f t="shared" si="7"/>
        <v>41040</v>
      </c>
      <c r="DX34" s="248">
        <f t="shared" si="7"/>
        <v>41040</v>
      </c>
    </row>
    <row r="35" spans="1:128" ht="15.75" customHeight="1" x14ac:dyDescent="0.25">
      <c r="C35" s="249"/>
      <c r="D35" s="249"/>
    </row>
    <row r="36" spans="1:128" ht="15.75" customHeight="1" x14ac:dyDescent="0.25">
      <c r="C36" s="249"/>
      <c r="D36" s="249"/>
    </row>
    <row r="37" spans="1:128" ht="15.75" customHeight="1" x14ac:dyDescent="0.25">
      <c r="C37" s="249"/>
      <c r="D37" s="249"/>
    </row>
    <row r="38" spans="1:128" ht="15.75" customHeight="1" x14ac:dyDescent="0.25">
      <c r="C38" s="249"/>
      <c r="D38" s="249"/>
    </row>
    <row r="39" spans="1:128" ht="15.75" customHeight="1" x14ac:dyDescent="0.25">
      <c r="C39" s="249"/>
      <c r="D39" s="249"/>
    </row>
    <row r="40" spans="1:128" ht="15.75" customHeight="1" x14ac:dyDescent="0.25">
      <c r="C40" s="249"/>
      <c r="D40" s="249"/>
    </row>
    <row r="41" spans="1:128" ht="15.75" customHeight="1" x14ac:dyDescent="0.25">
      <c r="C41" s="249"/>
      <c r="D41" s="249"/>
    </row>
    <row r="42" spans="1:128" ht="15.75" customHeight="1" x14ac:dyDescent="0.25">
      <c r="C42" s="249"/>
      <c r="D42" s="249"/>
    </row>
    <row r="43" spans="1:128" ht="15.75" customHeight="1" x14ac:dyDescent="0.25">
      <c r="C43" s="249"/>
      <c r="D43" s="249"/>
    </row>
    <row r="44" spans="1:128" ht="15.75" customHeight="1" x14ac:dyDescent="0.25">
      <c r="C44" s="249"/>
      <c r="D44" s="249"/>
    </row>
    <row r="45" spans="1:128" ht="15.75" customHeight="1" x14ac:dyDescent="0.25">
      <c r="C45" s="249"/>
      <c r="D45" s="249"/>
    </row>
    <row r="46" spans="1:128" ht="15.75" customHeight="1" x14ac:dyDescent="0.25">
      <c r="C46" s="249"/>
      <c r="D46" s="249"/>
    </row>
    <row r="47" spans="1:128" ht="15.75" customHeight="1" x14ac:dyDescent="0.25">
      <c r="C47" s="249"/>
      <c r="D47" s="249"/>
    </row>
    <row r="48" spans="1:128" ht="15.75" customHeight="1" x14ac:dyDescent="0.25">
      <c r="C48" s="249"/>
      <c r="D48" s="249"/>
    </row>
    <row r="49" spans="3:4" ht="15.75" customHeight="1" x14ac:dyDescent="0.25">
      <c r="C49" s="249"/>
      <c r="D49" s="249"/>
    </row>
    <row r="50" spans="3:4" ht="15.75" customHeight="1" x14ac:dyDescent="0.25">
      <c r="C50" s="249"/>
      <c r="D50" s="249"/>
    </row>
    <row r="51" spans="3:4" ht="15.75" customHeight="1" x14ac:dyDescent="0.25">
      <c r="C51" s="249"/>
      <c r="D51" s="249"/>
    </row>
    <row r="52" spans="3:4" ht="15.75" customHeight="1" x14ac:dyDescent="0.25">
      <c r="C52" s="249"/>
      <c r="D52" s="249"/>
    </row>
    <row r="53" spans="3:4" ht="15.75" customHeight="1" x14ac:dyDescent="0.25">
      <c r="C53" s="249"/>
      <c r="D53" s="249"/>
    </row>
    <row r="54" spans="3:4" ht="15.75" customHeight="1" x14ac:dyDescent="0.25">
      <c r="C54" s="249"/>
      <c r="D54" s="249"/>
    </row>
    <row r="55" spans="3:4" ht="15.75" customHeight="1" x14ac:dyDescent="0.25">
      <c r="C55" s="249"/>
      <c r="D55" s="249"/>
    </row>
    <row r="56" spans="3:4" ht="15.75" customHeight="1" x14ac:dyDescent="0.25">
      <c r="C56" s="249"/>
      <c r="D56" s="249"/>
    </row>
    <row r="57" spans="3:4" ht="15.75" customHeight="1" x14ac:dyDescent="0.25">
      <c r="C57" s="249"/>
      <c r="D57" s="249"/>
    </row>
    <row r="58" spans="3:4" ht="15.75" customHeight="1" x14ac:dyDescent="0.25">
      <c r="C58" s="249"/>
      <c r="D58" s="249"/>
    </row>
    <row r="59" spans="3:4" ht="15.75" customHeight="1" x14ac:dyDescent="0.25">
      <c r="C59" s="249"/>
      <c r="D59" s="249"/>
    </row>
    <row r="60" spans="3:4" ht="15.75" customHeight="1" x14ac:dyDescent="0.25">
      <c r="C60" s="249"/>
      <c r="D60" s="249"/>
    </row>
    <row r="61" spans="3:4" ht="15.75" customHeight="1" x14ac:dyDescent="0.25">
      <c r="C61" s="249"/>
      <c r="D61" s="249"/>
    </row>
    <row r="62" spans="3:4" ht="15.75" customHeight="1" x14ac:dyDescent="0.25">
      <c r="C62" s="249"/>
      <c r="D62" s="249"/>
    </row>
    <row r="63" spans="3:4" ht="15.75" customHeight="1" x14ac:dyDescent="0.25">
      <c r="C63" s="249"/>
      <c r="D63" s="249"/>
    </row>
    <row r="64" spans="3:4" ht="15.75" customHeight="1" x14ac:dyDescent="0.25">
      <c r="C64" s="249"/>
      <c r="D64" s="249"/>
    </row>
    <row r="65" spans="3:4" ht="15.75" customHeight="1" x14ac:dyDescent="0.25">
      <c r="C65" s="249"/>
      <c r="D65" s="249"/>
    </row>
    <row r="66" spans="3:4" ht="15.75" customHeight="1" x14ac:dyDescent="0.25">
      <c r="C66" s="249"/>
      <c r="D66" s="249"/>
    </row>
    <row r="67" spans="3:4" ht="15.75" customHeight="1" x14ac:dyDescent="0.25">
      <c r="C67" s="249"/>
      <c r="D67" s="249"/>
    </row>
    <row r="68" spans="3:4" ht="15.75" customHeight="1" x14ac:dyDescent="0.25">
      <c r="C68" s="249"/>
      <c r="D68" s="249"/>
    </row>
    <row r="69" spans="3:4" ht="15.75" customHeight="1" x14ac:dyDescent="0.25">
      <c r="C69" s="249"/>
      <c r="D69" s="249"/>
    </row>
    <row r="70" spans="3:4" ht="15.75" customHeight="1" x14ac:dyDescent="0.25">
      <c r="C70" s="249"/>
      <c r="D70" s="249"/>
    </row>
    <row r="71" spans="3:4" ht="15.75" customHeight="1" x14ac:dyDescent="0.25">
      <c r="C71" s="249"/>
      <c r="D71" s="249"/>
    </row>
    <row r="72" spans="3:4" ht="15.75" customHeight="1" x14ac:dyDescent="0.25">
      <c r="C72" s="249"/>
      <c r="D72" s="249"/>
    </row>
    <row r="73" spans="3:4" ht="15.75" customHeight="1" x14ac:dyDescent="0.25">
      <c r="C73" s="249"/>
      <c r="D73" s="249"/>
    </row>
    <row r="74" spans="3:4" ht="15.75" customHeight="1" x14ac:dyDescent="0.25">
      <c r="C74" s="249"/>
      <c r="D74" s="249"/>
    </row>
    <row r="75" spans="3:4" ht="15.75" customHeight="1" x14ac:dyDescent="0.25">
      <c r="C75" s="249"/>
      <c r="D75" s="249"/>
    </row>
    <row r="76" spans="3:4" ht="15.75" customHeight="1" x14ac:dyDescent="0.25">
      <c r="C76" s="249"/>
      <c r="D76" s="249"/>
    </row>
    <row r="77" spans="3:4" ht="15.75" customHeight="1" x14ac:dyDescent="0.25">
      <c r="C77" s="249"/>
      <c r="D77" s="249"/>
    </row>
    <row r="78" spans="3:4" ht="15.75" customHeight="1" x14ac:dyDescent="0.25">
      <c r="C78" s="249"/>
      <c r="D78" s="249"/>
    </row>
    <row r="79" spans="3:4" ht="15.75" customHeight="1" x14ac:dyDescent="0.25">
      <c r="C79" s="249"/>
      <c r="D79" s="249"/>
    </row>
    <row r="80" spans="3:4" ht="15.75" customHeight="1" x14ac:dyDescent="0.25">
      <c r="C80" s="249"/>
      <c r="D80" s="249"/>
    </row>
    <row r="81" spans="3:4" ht="15.75" customHeight="1" x14ac:dyDescent="0.25">
      <c r="C81" s="249"/>
      <c r="D81" s="249"/>
    </row>
    <row r="82" spans="3:4" ht="15.75" customHeight="1" x14ac:dyDescent="0.25">
      <c r="C82" s="249"/>
      <c r="D82" s="249"/>
    </row>
    <row r="83" spans="3:4" ht="15.75" customHeight="1" x14ac:dyDescent="0.25">
      <c r="C83" s="249"/>
      <c r="D83" s="249"/>
    </row>
    <row r="84" spans="3:4" ht="15.75" customHeight="1" x14ac:dyDescent="0.25">
      <c r="C84" s="249"/>
      <c r="D84" s="249"/>
    </row>
    <row r="85" spans="3:4" ht="15.75" customHeight="1" x14ac:dyDescent="0.25">
      <c r="C85" s="249"/>
      <c r="D85" s="249"/>
    </row>
    <row r="86" spans="3:4" ht="15.75" customHeight="1" x14ac:dyDescent="0.25">
      <c r="C86" s="249"/>
      <c r="D86" s="249"/>
    </row>
    <row r="87" spans="3:4" ht="15.75" customHeight="1" x14ac:dyDescent="0.25">
      <c r="C87" s="249"/>
      <c r="D87" s="249"/>
    </row>
    <row r="88" spans="3:4" ht="15.75" customHeight="1" x14ac:dyDescent="0.25">
      <c r="C88" s="249"/>
      <c r="D88" s="249"/>
    </row>
    <row r="89" spans="3:4" ht="15.75" customHeight="1" x14ac:dyDescent="0.25">
      <c r="C89" s="249"/>
      <c r="D89" s="249"/>
    </row>
    <row r="90" spans="3:4" ht="15.75" customHeight="1" x14ac:dyDescent="0.25">
      <c r="C90" s="249"/>
      <c r="D90" s="249"/>
    </row>
    <row r="91" spans="3:4" ht="15.75" customHeight="1" x14ac:dyDescent="0.25">
      <c r="C91" s="249"/>
      <c r="D91" s="249"/>
    </row>
    <row r="92" spans="3:4" ht="15.75" customHeight="1" x14ac:dyDescent="0.25">
      <c r="C92" s="249"/>
      <c r="D92" s="249"/>
    </row>
    <row r="93" spans="3:4" ht="15.75" customHeight="1" x14ac:dyDescent="0.25">
      <c r="C93" s="249"/>
      <c r="D93" s="249"/>
    </row>
    <row r="94" spans="3:4" ht="15.75" customHeight="1" x14ac:dyDescent="0.25">
      <c r="C94" s="249"/>
      <c r="D94" s="249"/>
    </row>
    <row r="95" spans="3:4" ht="15.75" customHeight="1" x14ac:dyDescent="0.25">
      <c r="C95" s="249"/>
      <c r="D95" s="249"/>
    </row>
    <row r="96" spans="3:4" ht="15.75" customHeight="1" x14ac:dyDescent="0.25">
      <c r="C96" s="249"/>
      <c r="D96" s="249"/>
    </row>
    <row r="97" spans="3:4" ht="15.75" customHeight="1" x14ac:dyDescent="0.25">
      <c r="C97" s="249"/>
      <c r="D97" s="249"/>
    </row>
    <row r="98" spans="3:4" ht="15.75" customHeight="1" x14ac:dyDescent="0.25">
      <c r="C98" s="249"/>
      <c r="D98" s="249"/>
    </row>
    <row r="99" spans="3:4" ht="15.75" customHeight="1" x14ac:dyDescent="0.25">
      <c r="C99" s="249"/>
      <c r="D99" s="249"/>
    </row>
    <row r="100" spans="3:4" ht="15.75" customHeight="1" x14ac:dyDescent="0.25">
      <c r="C100" s="249"/>
      <c r="D100" s="249"/>
    </row>
    <row r="101" spans="3:4" ht="15.75" customHeight="1" x14ac:dyDescent="0.25">
      <c r="C101" s="249"/>
      <c r="D101" s="249"/>
    </row>
    <row r="102" spans="3:4" ht="15.75" customHeight="1" x14ac:dyDescent="0.25">
      <c r="C102" s="249"/>
      <c r="D102" s="249"/>
    </row>
    <row r="103" spans="3:4" ht="15.75" customHeight="1" x14ac:dyDescent="0.25">
      <c r="C103" s="249"/>
      <c r="D103" s="249"/>
    </row>
    <row r="104" spans="3:4" ht="15.75" customHeight="1" x14ac:dyDescent="0.25">
      <c r="C104" s="249"/>
      <c r="D104" s="249"/>
    </row>
    <row r="105" spans="3:4" ht="15.75" customHeight="1" x14ac:dyDescent="0.25">
      <c r="C105" s="249"/>
      <c r="D105" s="249"/>
    </row>
    <row r="106" spans="3:4" ht="15.75" customHeight="1" x14ac:dyDescent="0.25">
      <c r="C106" s="249"/>
      <c r="D106" s="249"/>
    </row>
    <row r="107" spans="3:4" ht="15.75" customHeight="1" x14ac:dyDescent="0.25">
      <c r="C107" s="249"/>
      <c r="D107" s="249"/>
    </row>
    <row r="108" spans="3:4" ht="15.75" customHeight="1" x14ac:dyDescent="0.25">
      <c r="C108" s="249"/>
      <c r="D108" s="249"/>
    </row>
    <row r="109" spans="3:4" ht="15.75" customHeight="1" x14ac:dyDescent="0.25">
      <c r="C109" s="249"/>
      <c r="D109" s="249"/>
    </row>
    <row r="110" spans="3:4" ht="15.75" customHeight="1" x14ac:dyDescent="0.25">
      <c r="C110" s="249"/>
      <c r="D110" s="249"/>
    </row>
    <row r="111" spans="3:4" ht="15.75" customHeight="1" x14ac:dyDescent="0.25">
      <c r="C111" s="249"/>
      <c r="D111" s="249"/>
    </row>
    <row r="112" spans="3:4" ht="15.75" customHeight="1" x14ac:dyDescent="0.25">
      <c r="C112" s="249"/>
      <c r="D112" s="249"/>
    </row>
    <row r="113" spans="3:4" ht="15.75" customHeight="1" x14ac:dyDescent="0.25">
      <c r="C113" s="249"/>
      <c r="D113" s="249"/>
    </row>
    <row r="114" spans="3:4" ht="15.75" customHeight="1" x14ac:dyDescent="0.25">
      <c r="C114" s="249"/>
      <c r="D114" s="249"/>
    </row>
    <row r="115" spans="3:4" ht="15.75" customHeight="1" x14ac:dyDescent="0.25">
      <c r="C115" s="249"/>
      <c r="D115" s="249"/>
    </row>
    <row r="116" spans="3:4" ht="15.75" customHeight="1" x14ac:dyDescent="0.25">
      <c r="C116" s="249"/>
      <c r="D116" s="249"/>
    </row>
    <row r="117" spans="3:4" ht="15.75" customHeight="1" x14ac:dyDescent="0.25">
      <c r="C117" s="249"/>
      <c r="D117" s="249"/>
    </row>
    <row r="118" spans="3:4" ht="15.75" customHeight="1" x14ac:dyDescent="0.25">
      <c r="C118" s="249"/>
      <c r="D118" s="249"/>
    </row>
    <row r="119" spans="3:4" ht="15.75" customHeight="1" x14ac:dyDescent="0.25">
      <c r="C119" s="249"/>
      <c r="D119" s="249"/>
    </row>
    <row r="120" spans="3:4" ht="15.75" customHeight="1" x14ac:dyDescent="0.25">
      <c r="C120" s="249"/>
      <c r="D120" s="249"/>
    </row>
    <row r="121" spans="3:4" ht="15.75" customHeight="1" x14ac:dyDescent="0.25">
      <c r="C121" s="249"/>
      <c r="D121" s="249"/>
    </row>
    <row r="122" spans="3:4" ht="15.75" customHeight="1" x14ac:dyDescent="0.25">
      <c r="C122" s="249"/>
      <c r="D122" s="249"/>
    </row>
    <row r="123" spans="3:4" ht="15.75" customHeight="1" x14ac:dyDescent="0.25">
      <c r="C123" s="249"/>
      <c r="D123" s="249"/>
    </row>
    <row r="124" spans="3:4" ht="15.75" customHeight="1" x14ac:dyDescent="0.25">
      <c r="C124" s="249"/>
      <c r="D124" s="249"/>
    </row>
    <row r="125" spans="3:4" ht="15.75" customHeight="1" x14ac:dyDescent="0.25">
      <c r="C125" s="249"/>
      <c r="D125" s="249"/>
    </row>
    <row r="126" spans="3:4" ht="15.75" customHeight="1" x14ac:dyDescent="0.25">
      <c r="C126" s="249"/>
      <c r="D126" s="249"/>
    </row>
    <row r="127" spans="3:4" ht="15.75" customHeight="1" x14ac:dyDescent="0.25">
      <c r="C127" s="249"/>
      <c r="D127" s="249"/>
    </row>
    <row r="128" spans="3:4" ht="15.75" customHeight="1" x14ac:dyDescent="0.25">
      <c r="C128" s="249"/>
      <c r="D128" s="249"/>
    </row>
    <row r="129" spans="3:4" ht="15.75" customHeight="1" x14ac:dyDescent="0.25">
      <c r="C129" s="249"/>
      <c r="D129" s="249"/>
    </row>
    <row r="130" spans="3:4" ht="15.75" customHeight="1" x14ac:dyDescent="0.25">
      <c r="C130" s="249"/>
      <c r="D130" s="249"/>
    </row>
    <row r="131" spans="3:4" ht="15.75" customHeight="1" x14ac:dyDescent="0.25">
      <c r="C131" s="249"/>
      <c r="D131" s="249"/>
    </row>
    <row r="132" spans="3:4" ht="15.75" customHeight="1" x14ac:dyDescent="0.25">
      <c r="C132" s="249"/>
      <c r="D132" s="249"/>
    </row>
    <row r="133" spans="3:4" ht="15.75" customHeight="1" x14ac:dyDescent="0.25">
      <c r="C133" s="249"/>
      <c r="D133" s="249"/>
    </row>
    <row r="134" spans="3:4" ht="15.75" customHeight="1" x14ac:dyDescent="0.25">
      <c r="C134" s="249"/>
      <c r="D134" s="249"/>
    </row>
    <row r="135" spans="3:4" ht="15.75" customHeight="1" x14ac:dyDescent="0.25">
      <c r="C135" s="249"/>
      <c r="D135" s="249"/>
    </row>
    <row r="136" spans="3:4" ht="15.75" customHeight="1" x14ac:dyDescent="0.25">
      <c r="C136" s="249"/>
      <c r="D136" s="249"/>
    </row>
    <row r="137" spans="3:4" ht="15.75" customHeight="1" x14ac:dyDescent="0.25">
      <c r="C137" s="249"/>
      <c r="D137" s="249"/>
    </row>
    <row r="138" spans="3:4" ht="15.75" customHeight="1" x14ac:dyDescent="0.25">
      <c r="C138" s="249"/>
      <c r="D138" s="249"/>
    </row>
    <row r="139" spans="3:4" ht="15.75" customHeight="1" x14ac:dyDescent="0.25">
      <c r="C139" s="249"/>
      <c r="D139" s="249"/>
    </row>
    <row r="140" spans="3:4" ht="15.75" customHeight="1" x14ac:dyDescent="0.25">
      <c r="C140" s="249"/>
      <c r="D140" s="249"/>
    </row>
    <row r="141" spans="3:4" ht="15.75" customHeight="1" x14ac:dyDescent="0.25">
      <c r="C141" s="249"/>
      <c r="D141" s="249"/>
    </row>
    <row r="142" spans="3:4" ht="15.75" customHeight="1" x14ac:dyDescent="0.25">
      <c r="C142" s="249"/>
      <c r="D142" s="249"/>
    </row>
    <row r="143" spans="3:4" ht="15.75" customHeight="1" x14ac:dyDescent="0.25">
      <c r="C143" s="249"/>
      <c r="D143" s="249"/>
    </row>
    <row r="144" spans="3:4" ht="15.75" customHeight="1" x14ac:dyDescent="0.25">
      <c r="C144" s="249"/>
      <c r="D144" s="249"/>
    </row>
    <row r="145" spans="3:4" ht="15.75" customHeight="1" x14ac:dyDescent="0.25">
      <c r="C145" s="249"/>
      <c r="D145" s="249"/>
    </row>
    <row r="146" spans="3:4" ht="15.75" customHeight="1" x14ac:dyDescent="0.25">
      <c r="C146" s="249"/>
      <c r="D146" s="249"/>
    </row>
    <row r="147" spans="3:4" ht="15.75" customHeight="1" x14ac:dyDescent="0.25">
      <c r="C147" s="249"/>
      <c r="D147" s="249"/>
    </row>
    <row r="148" spans="3:4" ht="15.75" customHeight="1" x14ac:dyDescent="0.25">
      <c r="C148" s="249"/>
      <c r="D148" s="249"/>
    </row>
    <row r="149" spans="3:4" ht="15.75" customHeight="1" x14ac:dyDescent="0.25">
      <c r="C149" s="249"/>
      <c r="D149" s="249"/>
    </row>
    <row r="150" spans="3:4" ht="15.75" customHeight="1" x14ac:dyDescent="0.25">
      <c r="C150" s="249"/>
      <c r="D150" s="249"/>
    </row>
    <row r="151" spans="3:4" ht="15.75" customHeight="1" x14ac:dyDescent="0.25">
      <c r="C151" s="249"/>
      <c r="D151" s="249"/>
    </row>
    <row r="152" spans="3:4" ht="15.75" customHeight="1" x14ac:dyDescent="0.25">
      <c r="C152" s="249"/>
      <c r="D152" s="249"/>
    </row>
    <row r="153" spans="3:4" ht="15.75" customHeight="1" x14ac:dyDescent="0.25">
      <c r="C153" s="249"/>
      <c r="D153" s="249"/>
    </row>
    <row r="154" spans="3:4" ht="15.75" customHeight="1" x14ac:dyDescent="0.25">
      <c r="C154" s="249"/>
      <c r="D154" s="249"/>
    </row>
    <row r="155" spans="3:4" ht="15.75" customHeight="1" x14ac:dyDescent="0.25">
      <c r="C155" s="249"/>
      <c r="D155" s="249"/>
    </row>
    <row r="156" spans="3:4" ht="15.75" customHeight="1" x14ac:dyDescent="0.25">
      <c r="C156" s="249"/>
      <c r="D156" s="249"/>
    </row>
    <row r="157" spans="3:4" ht="15.75" customHeight="1" x14ac:dyDescent="0.25">
      <c r="C157" s="249"/>
      <c r="D157" s="249"/>
    </row>
    <row r="158" spans="3:4" ht="15.75" customHeight="1" x14ac:dyDescent="0.25">
      <c r="C158" s="249"/>
      <c r="D158" s="249"/>
    </row>
    <row r="159" spans="3:4" ht="15.75" customHeight="1" x14ac:dyDescent="0.25">
      <c r="C159" s="249"/>
      <c r="D159" s="249"/>
    </row>
    <row r="160" spans="3:4" ht="15.75" customHeight="1" x14ac:dyDescent="0.25">
      <c r="C160" s="249"/>
      <c r="D160" s="249"/>
    </row>
    <row r="161" spans="3:4" ht="15.75" customHeight="1" x14ac:dyDescent="0.25">
      <c r="C161" s="249"/>
      <c r="D161" s="249"/>
    </row>
    <row r="162" spans="3:4" ht="15.75" customHeight="1" x14ac:dyDescent="0.25">
      <c r="C162" s="249"/>
      <c r="D162" s="249"/>
    </row>
    <row r="163" spans="3:4" ht="15.75" customHeight="1" x14ac:dyDescent="0.25">
      <c r="C163" s="249"/>
      <c r="D163" s="249"/>
    </row>
    <row r="164" spans="3:4" ht="15.75" customHeight="1" x14ac:dyDescent="0.25">
      <c r="C164" s="249"/>
      <c r="D164" s="249"/>
    </row>
    <row r="165" spans="3:4" ht="15.75" customHeight="1" x14ac:dyDescent="0.25">
      <c r="C165" s="249"/>
      <c r="D165" s="249"/>
    </row>
    <row r="166" spans="3:4" ht="15.75" customHeight="1" x14ac:dyDescent="0.25">
      <c r="C166" s="249"/>
      <c r="D166" s="249"/>
    </row>
    <row r="167" spans="3:4" ht="15.75" customHeight="1" x14ac:dyDescent="0.25">
      <c r="C167" s="249"/>
      <c r="D167" s="249"/>
    </row>
    <row r="168" spans="3:4" ht="15.75" customHeight="1" x14ac:dyDescent="0.25">
      <c r="C168" s="249"/>
      <c r="D168" s="249"/>
    </row>
    <row r="169" spans="3:4" ht="15.75" customHeight="1" x14ac:dyDescent="0.25">
      <c r="C169" s="249"/>
      <c r="D169" s="249"/>
    </row>
    <row r="170" spans="3:4" ht="15.75" customHeight="1" x14ac:dyDescent="0.25">
      <c r="C170" s="249"/>
      <c r="D170" s="249"/>
    </row>
    <row r="171" spans="3:4" ht="15.75" customHeight="1" x14ac:dyDescent="0.25">
      <c r="C171" s="249"/>
      <c r="D171" s="249"/>
    </row>
    <row r="172" spans="3:4" ht="15.75" customHeight="1" x14ac:dyDescent="0.25">
      <c r="C172" s="249"/>
      <c r="D172" s="249"/>
    </row>
    <row r="173" spans="3:4" ht="15.75" customHeight="1" x14ac:dyDescent="0.25">
      <c r="C173" s="249"/>
      <c r="D173" s="249"/>
    </row>
    <row r="174" spans="3:4" ht="15.75" customHeight="1" x14ac:dyDescent="0.25">
      <c r="C174" s="249"/>
      <c r="D174" s="249"/>
    </row>
    <row r="175" spans="3:4" ht="15.75" customHeight="1" x14ac:dyDescent="0.25">
      <c r="C175" s="249"/>
      <c r="D175" s="249"/>
    </row>
    <row r="176" spans="3:4" ht="15.75" customHeight="1" x14ac:dyDescent="0.25">
      <c r="C176" s="249"/>
      <c r="D176" s="249"/>
    </row>
    <row r="177" spans="3:4" ht="15.75" customHeight="1" x14ac:dyDescent="0.25">
      <c r="C177" s="249"/>
      <c r="D177" s="249"/>
    </row>
    <row r="178" spans="3:4" ht="15.75" customHeight="1" x14ac:dyDescent="0.25">
      <c r="C178" s="249"/>
      <c r="D178" s="249"/>
    </row>
    <row r="179" spans="3:4" ht="15.75" customHeight="1" x14ac:dyDescent="0.25">
      <c r="C179" s="249"/>
      <c r="D179" s="249"/>
    </row>
    <row r="180" spans="3:4" ht="15.75" customHeight="1" x14ac:dyDescent="0.25">
      <c r="C180" s="249"/>
      <c r="D180" s="249"/>
    </row>
    <row r="181" spans="3:4" ht="15.75" customHeight="1" x14ac:dyDescent="0.25">
      <c r="C181" s="249"/>
      <c r="D181" s="249"/>
    </row>
    <row r="182" spans="3:4" ht="15.75" customHeight="1" x14ac:dyDescent="0.25">
      <c r="C182" s="249"/>
      <c r="D182" s="249"/>
    </row>
    <row r="183" spans="3:4" ht="15.75" customHeight="1" x14ac:dyDescent="0.25">
      <c r="C183" s="249"/>
      <c r="D183" s="249"/>
    </row>
    <row r="184" spans="3:4" ht="15.75" customHeight="1" x14ac:dyDescent="0.25">
      <c r="C184" s="249"/>
      <c r="D184" s="249"/>
    </row>
    <row r="185" spans="3:4" ht="15.75" customHeight="1" x14ac:dyDescent="0.25">
      <c r="C185" s="249"/>
      <c r="D185" s="249"/>
    </row>
    <row r="186" spans="3:4" ht="15.75" customHeight="1" x14ac:dyDescent="0.25">
      <c r="C186" s="249"/>
      <c r="D186" s="249"/>
    </row>
    <row r="187" spans="3:4" ht="15.75" customHeight="1" x14ac:dyDescent="0.25">
      <c r="C187" s="249"/>
      <c r="D187" s="249"/>
    </row>
    <row r="188" spans="3:4" ht="15.75" customHeight="1" x14ac:dyDescent="0.25">
      <c r="C188" s="249"/>
      <c r="D188" s="249"/>
    </row>
    <row r="189" spans="3:4" ht="15.75" customHeight="1" x14ac:dyDescent="0.25">
      <c r="C189" s="249"/>
      <c r="D189" s="249"/>
    </row>
    <row r="190" spans="3:4" ht="15.75" customHeight="1" x14ac:dyDescent="0.25">
      <c r="C190" s="249"/>
      <c r="D190" s="249"/>
    </row>
    <row r="191" spans="3:4" ht="15.75" customHeight="1" x14ac:dyDescent="0.25">
      <c r="C191" s="249"/>
      <c r="D191" s="249"/>
    </row>
    <row r="192" spans="3:4" ht="15.75" customHeight="1" x14ac:dyDescent="0.25">
      <c r="C192" s="249"/>
      <c r="D192" s="249"/>
    </row>
    <row r="193" spans="3:4" ht="15.75" customHeight="1" x14ac:dyDescent="0.25">
      <c r="C193" s="249"/>
      <c r="D193" s="249"/>
    </row>
    <row r="194" spans="3:4" ht="15.75" customHeight="1" x14ac:dyDescent="0.25">
      <c r="C194" s="249"/>
      <c r="D194" s="249"/>
    </row>
    <row r="195" spans="3:4" ht="15.75" customHeight="1" x14ac:dyDescent="0.25">
      <c r="C195" s="249"/>
      <c r="D195" s="249"/>
    </row>
    <row r="196" spans="3:4" ht="15.75" customHeight="1" x14ac:dyDescent="0.25">
      <c r="C196" s="249"/>
      <c r="D196" s="249"/>
    </row>
    <row r="197" spans="3:4" ht="15.75" customHeight="1" x14ac:dyDescent="0.25">
      <c r="C197" s="249"/>
      <c r="D197" s="249"/>
    </row>
    <row r="198" spans="3:4" ht="15.75" customHeight="1" x14ac:dyDescent="0.25">
      <c r="C198" s="249"/>
      <c r="D198" s="249"/>
    </row>
    <row r="199" spans="3:4" ht="15.75" customHeight="1" x14ac:dyDescent="0.25">
      <c r="C199" s="249"/>
      <c r="D199" s="249"/>
    </row>
    <row r="200" spans="3:4" ht="15.75" customHeight="1" x14ac:dyDescent="0.25">
      <c r="C200" s="249"/>
      <c r="D200" s="249"/>
    </row>
    <row r="201" spans="3:4" ht="15.75" customHeight="1" x14ac:dyDescent="0.25">
      <c r="C201" s="249"/>
      <c r="D201" s="249"/>
    </row>
    <row r="202" spans="3:4" ht="15.75" customHeight="1" x14ac:dyDescent="0.25">
      <c r="C202" s="249"/>
      <c r="D202" s="249"/>
    </row>
    <row r="203" spans="3:4" ht="15.75" customHeight="1" x14ac:dyDescent="0.25">
      <c r="C203" s="249"/>
      <c r="D203" s="249"/>
    </row>
    <row r="204" spans="3:4" ht="15.75" customHeight="1" x14ac:dyDescent="0.25">
      <c r="C204" s="249"/>
      <c r="D204" s="249"/>
    </row>
    <row r="205" spans="3:4" ht="15.75" customHeight="1" x14ac:dyDescent="0.25">
      <c r="C205" s="249"/>
      <c r="D205" s="249"/>
    </row>
    <row r="206" spans="3:4" ht="15.75" customHeight="1" x14ac:dyDescent="0.25">
      <c r="C206" s="249"/>
      <c r="D206" s="249"/>
    </row>
    <row r="207" spans="3:4" ht="15.75" customHeight="1" x14ac:dyDescent="0.25">
      <c r="C207" s="249"/>
      <c r="D207" s="249"/>
    </row>
    <row r="208" spans="3:4" ht="15.75" customHeight="1" x14ac:dyDescent="0.25">
      <c r="C208" s="249"/>
      <c r="D208" s="249"/>
    </row>
    <row r="209" spans="3:4" ht="15.75" customHeight="1" x14ac:dyDescent="0.25">
      <c r="C209" s="249"/>
      <c r="D209" s="249"/>
    </row>
    <row r="210" spans="3:4" ht="15.75" customHeight="1" x14ac:dyDescent="0.25">
      <c r="C210" s="249"/>
      <c r="D210" s="249"/>
    </row>
    <row r="211" spans="3:4" ht="15.75" customHeight="1" x14ac:dyDescent="0.25">
      <c r="C211" s="249"/>
      <c r="D211" s="249"/>
    </row>
    <row r="212" spans="3:4" ht="15.75" customHeight="1" x14ac:dyDescent="0.25">
      <c r="C212" s="249"/>
      <c r="D212" s="249"/>
    </row>
    <row r="213" spans="3:4" ht="15.75" customHeight="1" x14ac:dyDescent="0.25">
      <c r="C213" s="249"/>
      <c r="D213" s="249"/>
    </row>
    <row r="214" spans="3:4" ht="15.75" customHeight="1" x14ac:dyDescent="0.25">
      <c r="C214" s="249"/>
      <c r="D214" s="249"/>
    </row>
    <row r="215" spans="3:4" ht="15.75" customHeight="1" x14ac:dyDescent="0.25">
      <c r="C215" s="249"/>
      <c r="D215" s="249"/>
    </row>
    <row r="216" spans="3:4" ht="15.75" customHeight="1" x14ac:dyDescent="0.25">
      <c r="C216" s="249"/>
      <c r="D216" s="249"/>
    </row>
    <row r="217" spans="3:4" ht="15.75" customHeight="1" x14ac:dyDescent="0.25">
      <c r="C217" s="249"/>
      <c r="D217" s="249"/>
    </row>
    <row r="218" spans="3:4" ht="15.75" customHeight="1" x14ac:dyDescent="0.25">
      <c r="C218" s="249"/>
      <c r="D218" s="249"/>
    </row>
    <row r="219" spans="3:4" ht="15.75" customHeight="1" x14ac:dyDescent="0.25">
      <c r="C219" s="249"/>
      <c r="D219" s="249"/>
    </row>
    <row r="220" spans="3:4" ht="15.75" customHeight="1" x14ac:dyDescent="0.25">
      <c r="C220" s="249"/>
      <c r="D220" s="249"/>
    </row>
    <row r="221" spans="3:4" ht="15.75" customHeight="1" x14ac:dyDescent="0.25">
      <c r="C221" s="249"/>
      <c r="D221" s="249"/>
    </row>
    <row r="222" spans="3:4" ht="15.75" customHeight="1" x14ac:dyDescent="0.25">
      <c r="C222" s="249"/>
      <c r="D222" s="249"/>
    </row>
    <row r="223" spans="3:4" ht="15.75" customHeight="1" x14ac:dyDescent="0.25">
      <c r="C223" s="249"/>
      <c r="D223" s="249"/>
    </row>
    <row r="224" spans="3:4" ht="15.75" customHeight="1" x14ac:dyDescent="0.25">
      <c r="C224" s="249"/>
      <c r="D224" s="249"/>
    </row>
    <row r="225" spans="3:4" ht="15.75" customHeight="1" x14ac:dyDescent="0.25">
      <c r="C225" s="249"/>
      <c r="D225" s="249"/>
    </row>
    <row r="226" spans="3:4" ht="15.75" customHeight="1" x14ac:dyDescent="0.25">
      <c r="C226" s="249"/>
      <c r="D226" s="249"/>
    </row>
    <row r="227" spans="3:4" ht="15.75" customHeight="1" x14ac:dyDescent="0.25">
      <c r="C227" s="249"/>
      <c r="D227" s="249"/>
    </row>
    <row r="228" spans="3:4" ht="15.75" customHeight="1" x14ac:dyDescent="0.25">
      <c r="C228" s="249"/>
      <c r="D228" s="249"/>
    </row>
    <row r="229" spans="3:4" ht="15.75" customHeight="1" x14ac:dyDescent="0.25">
      <c r="C229" s="249"/>
      <c r="D229" s="249"/>
    </row>
    <row r="230" spans="3:4" ht="15.75" customHeight="1" x14ac:dyDescent="0.25">
      <c r="C230" s="249"/>
      <c r="D230" s="249"/>
    </row>
    <row r="231" spans="3:4" ht="15.75" customHeight="1" x14ac:dyDescent="0.25">
      <c r="C231" s="249"/>
      <c r="D231" s="249"/>
    </row>
    <row r="232" spans="3:4" ht="15.75" customHeight="1" x14ac:dyDescent="0.25">
      <c r="C232" s="249"/>
      <c r="D232" s="249"/>
    </row>
    <row r="233" spans="3:4" ht="15.75" customHeight="1" x14ac:dyDescent="0.25">
      <c r="C233" s="249"/>
      <c r="D233" s="249"/>
    </row>
    <row r="234" spans="3:4" ht="15.75" customHeight="1" x14ac:dyDescent="0.25">
      <c r="C234" s="249"/>
      <c r="D234" s="249"/>
    </row>
    <row r="235" spans="3:4" ht="15.75" customHeight="1" x14ac:dyDescent="0.25">
      <c r="C235" s="249"/>
      <c r="D235" s="249"/>
    </row>
    <row r="236" spans="3:4" ht="15.75" customHeight="1" x14ac:dyDescent="0.25">
      <c r="C236" s="249"/>
      <c r="D236" s="249"/>
    </row>
    <row r="237" spans="3:4" ht="15.75" customHeight="1" x14ac:dyDescent="0.25">
      <c r="C237" s="249"/>
      <c r="D237" s="249"/>
    </row>
    <row r="238" spans="3:4" ht="15.75" customHeight="1" x14ac:dyDescent="0.25">
      <c r="C238" s="249"/>
      <c r="D238" s="249"/>
    </row>
    <row r="239" spans="3:4" ht="15.75" customHeight="1" x14ac:dyDescent="0.25">
      <c r="C239" s="249"/>
      <c r="D239" s="249"/>
    </row>
    <row r="240" spans="3:4" ht="15.75" customHeight="1" x14ac:dyDescent="0.25">
      <c r="C240" s="249"/>
      <c r="D240" s="249"/>
    </row>
    <row r="241" spans="3:4" ht="15.75" customHeight="1" x14ac:dyDescent="0.25">
      <c r="C241" s="249"/>
      <c r="D241" s="249"/>
    </row>
    <row r="242" spans="3:4" ht="15.75" customHeight="1" x14ac:dyDescent="0.25">
      <c r="C242" s="249"/>
      <c r="D242" s="249"/>
    </row>
    <row r="243" spans="3:4" ht="15.75" customHeight="1" x14ac:dyDescent="0.25">
      <c r="C243" s="249"/>
      <c r="D243" s="249"/>
    </row>
    <row r="244" spans="3:4" ht="15.75" customHeight="1" x14ac:dyDescent="0.25">
      <c r="C244" s="249"/>
      <c r="D244" s="249"/>
    </row>
    <row r="245" spans="3:4" ht="15.75" customHeight="1" x14ac:dyDescent="0.25">
      <c r="C245" s="249"/>
      <c r="D245" s="249"/>
    </row>
    <row r="246" spans="3:4" ht="15.75" customHeight="1" x14ac:dyDescent="0.25">
      <c r="C246" s="249"/>
      <c r="D246" s="249"/>
    </row>
    <row r="247" spans="3:4" ht="15.75" customHeight="1" x14ac:dyDescent="0.25">
      <c r="C247" s="249"/>
      <c r="D247" s="249"/>
    </row>
    <row r="248" spans="3:4" ht="15.75" customHeight="1" x14ac:dyDescent="0.25">
      <c r="C248" s="249"/>
      <c r="D248" s="249"/>
    </row>
    <row r="249" spans="3:4" ht="15.75" customHeight="1" x14ac:dyDescent="0.25">
      <c r="C249" s="249"/>
      <c r="D249" s="249"/>
    </row>
    <row r="250" spans="3:4" ht="15.75" customHeight="1" x14ac:dyDescent="0.25">
      <c r="C250" s="249"/>
      <c r="D250" s="249"/>
    </row>
    <row r="251" spans="3:4" ht="15.75" customHeight="1" x14ac:dyDescent="0.25">
      <c r="C251" s="249"/>
      <c r="D251" s="249"/>
    </row>
    <row r="252" spans="3:4" ht="15.75" customHeight="1" x14ac:dyDescent="0.25">
      <c r="C252" s="249"/>
      <c r="D252" s="249"/>
    </row>
    <row r="253" spans="3:4" ht="15.75" customHeight="1" x14ac:dyDescent="0.25">
      <c r="C253" s="249"/>
      <c r="D253" s="249"/>
    </row>
    <row r="254" spans="3:4" ht="15.75" customHeight="1" x14ac:dyDescent="0.25">
      <c r="C254" s="249"/>
      <c r="D254" s="249"/>
    </row>
    <row r="255" spans="3:4" ht="15.75" customHeight="1" x14ac:dyDescent="0.25">
      <c r="C255" s="249"/>
      <c r="D255" s="249"/>
    </row>
    <row r="256" spans="3:4" ht="15.75" customHeight="1" x14ac:dyDescent="0.25">
      <c r="C256" s="249"/>
      <c r="D256" s="249"/>
    </row>
    <row r="257" spans="3:4" ht="15.75" customHeight="1" x14ac:dyDescent="0.25">
      <c r="C257" s="249"/>
      <c r="D257" s="249"/>
    </row>
    <row r="258" spans="3:4" ht="15.75" customHeight="1" x14ac:dyDescent="0.25">
      <c r="C258" s="249"/>
      <c r="D258" s="249"/>
    </row>
    <row r="259" spans="3:4" ht="15.75" customHeight="1" x14ac:dyDescent="0.25">
      <c r="C259" s="249"/>
      <c r="D259" s="249"/>
    </row>
    <row r="260" spans="3:4" ht="15.75" customHeight="1" x14ac:dyDescent="0.25">
      <c r="C260" s="249"/>
      <c r="D260" s="249"/>
    </row>
    <row r="261" spans="3:4" ht="15.75" customHeight="1" x14ac:dyDescent="0.25">
      <c r="C261" s="249"/>
      <c r="D261" s="249"/>
    </row>
    <row r="262" spans="3:4" ht="15.75" customHeight="1" x14ac:dyDescent="0.25">
      <c r="C262" s="249"/>
      <c r="D262" s="249"/>
    </row>
    <row r="263" spans="3:4" ht="15.75" customHeight="1" x14ac:dyDescent="0.25">
      <c r="C263" s="249"/>
      <c r="D263" s="249"/>
    </row>
    <row r="264" spans="3:4" ht="15.75" customHeight="1" x14ac:dyDescent="0.25">
      <c r="C264" s="249"/>
      <c r="D264" s="249"/>
    </row>
    <row r="265" spans="3:4" ht="15.75" customHeight="1" x14ac:dyDescent="0.25">
      <c r="C265" s="249"/>
      <c r="D265" s="249"/>
    </row>
    <row r="266" spans="3:4" ht="15.75" customHeight="1" x14ac:dyDescent="0.25">
      <c r="C266" s="249"/>
      <c r="D266" s="249"/>
    </row>
    <row r="267" spans="3:4" ht="15.75" customHeight="1" x14ac:dyDescent="0.25">
      <c r="C267" s="249"/>
      <c r="D267" s="249"/>
    </row>
    <row r="268" spans="3:4" ht="15.75" customHeight="1" x14ac:dyDescent="0.25">
      <c r="C268" s="249"/>
      <c r="D268" s="249"/>
    </row>
    <row r="269" spans="3:4" ht="15.75" customHeight="1" x14ac:dyDescent="0.25">
      <c r="C269" s="249"/>
      <c r="D269" s="249"/>
    </row>
    <row r="270" spans="3:4" ht="15.75" customHeight="1" x14ac:dyDescent="0.25">
      <c r="C270" s="249"/>
      <c r="D270" s="249"/>
    </row>
    <row r="271" spans="3:4" ht="15.75" customHeight="1" x14ac:dyDescent="0.25">
      <c r="C271" s="249"/>
      <c r="D271" s="249"/>
    </row>
    <row r="272" spans="3:4" ht="15.75" customHeight="1" x14ac:dyDescent="0.25">
      <c r="C272" s="249"/>
      <c r="D272" s="249"/>
    </row>
    <row r="273" spans="3:4" ht="15.75" customHeight="1" x14ac:dyDescent="0.25">
      <c r="C273" s="249"/>
      <c r="D273" s="249"/>
    </row>
    <row r="274" spans="3:4" ht="15.75" customHeight="1" x14ac:dyDescent="0.25">
      <c r="C274" s="249"/>
      <c r="D274" s="249"/>
    </row>
    <row r="275" spans="3:4" ht="15.75" customHeight="1" x14ac:dyDescent="0.25">
      <c r="C275" s="249"/>
      <c r="D275" s="249"/>
    </row>
    <row r="276" spans="3:4" ht="15.75" customHeight="1" x14ac:dyDescent="0.25">
      <c r="C276" s="249"/>
      <c r="D276" s="249"/>
    </row>
    <row r="277" spans="3:4" ht="15.75" customHeight="1" x14ac:dyDescent="0.25">
      <c r="C277" s="249"/>
      <c r="D277" s="249"/>
    </row>
    <row r="278" spans="3:4" ht="15.75" customHeight="1" x14ac:dyDescent="0.25">
      <c r="C278" s="249"/>
      <c r="D278" s="249"/>
    </row>
    <row r="279" spans="3:4" ht="15.75" customHeight="1" x14ac:dyDescent="0.25">
      <c r="C279" s="249"/>
      <c r="D279" s="249"/>
    </row>
    <row r="280" spans="3:4" ht="15.75" customHeight="1" x14ac:dyDescent="0.25">
      <c r="C280" s="249"/>
      <c r="D280" s="249"/>
    </row>
    <row r="281" spans="3:4" ht="15.75" customHeight="1" x14ac:dyDescent="0.25">
      <c r="C281" s="249"/>
      <c r="D281" s="249"/>
    </row>
    <row r="282" spans="3:4" ht="15.75" customHeight="1" x14ac:dyDescent="0.25">
      <c r="C282" s="249"/>
      <c r="D282" s="249"/>
    </row>
    <row r="283" spans="3:4" ht="15.75" customHeight="1" x14ac:dyDescent="0.25">
      <c r="C283" s="249"/>
      <c r="D283" s="249"/>
    </row>
    <row r="284" spans="3:4" ht="15.75" customHeight="1" x14ac:dyDescent="0.25">
      <c r="C284" s="249"/>
      <c r="D284" s="249"/>
    </row>
    <row r="285" spans="3:4" ht="15.75" customHeight="1" x14ac:dyDescent="0.25">
      <c r="C285" s="249"/>
      <c r="D285" s="249"/>
    </row>
    <row r="286" spans="3:4" ht="15.75" customHeight="1" x14ac:dyDescent="0.25">
      <c r="C286" s="249"/>
      <c r="D286" s="249"/>
    </row>
    <row r="287" spans="3:4" ht="15.75" customHeight="1" x14ac:dyDescent="0.25">
      <c r="C287" s="249"/>
      <c r="D287" s="249"/>
    </row>
    <row r="288" spans="3:4" ht="15.75" customHeight="1" x14ac:dyDescent="0.25">
      <c r="C288" s="249"/>
      <c r="D288" s="249"/>
    </row>
    <row r="289" spans="3:4" ht="15.75" customHeight="1" x14ac:dyDescent="0.25">
      <c r="C289" s="249"/>
      <c r="D289" s="249"/>
    </row>
    <row r="290" spans="3:4" ht="15.75" customHeight="1" x14ac:dyDescent="0.25">
      <c r="C290" s="249"/>
      <c r="D290" s="249"/>
    </row>
    <row r="291" spans="3:4" ht="15.75" customHeight="1" x14ac:dyDescent="0.25">
      <c r="C291" s="249"/>
      <c r="D291" s="249"/>
    </row>
    <row r="292" spans="3:4" ht="15.75" customHeight="1" x14ac:dyDescent="0.25">
      <c r="C292" s="249"/>
      <c r="D292" s="249"/>
    </row>
    <row r="293" spans="3:4" ht="15.75" customHeight="1" x14ac:dyDescent="0.25">
      <c r="C293" s="249"/>
      <c r="D293" s="249"/>
    </row>
    <row r="294" spans="3:4" ht="15.75" customHeight="1" x14ac:dyDescent="0.25">
      <c r="C294" s="249"/>
      <c r="D294" s="249"/>
    </row>
    <row r="295" spans="3:4" ht="15.75" customHeight="1" x14ac:dyDescent="0.25">
      <c r="C295" s="249"/>
      <c r="D295" s="249"/>
    </row>
    <row r="296" spans="3:4" ht="15.75" customHeight="1" x14ac:dyDescent="0.25">
      <c r="C296" s="249"/>
      <c r="D296" s="249"/>
    </row>
    <row r="297" spans="3:4" ht="15.75" customHeight="1" x14ac:dyDescent="0.25">
      <c r="C297" s="249"/>
      <c r="D297" s="249"/>
    </row>
    <row r="298" spans="3:4" ht="15.75" customHeight="1" x14ac:dyDescent="0.25">
      <c r="C298" s="249"/>
      <c r="D298" s="249"/>
    </row>
    <row r="299" spans="3:4" ht="15.75" customHeight="1" x14ac:dyDescent="0.25">
      <c r="C299" s="249"/>
      <c r="D299" s="249"/>
    </row>
    <row r="300" spans="3:4" ht="15.75" customHeight="1" x14ac:dyDescent="0.25">
      <c r="C300" s="249"/>
      <c r="D300" s="249"/>
    </row>
    <row r="301" spans="3:4" ht="15.75" customHeight="1" x14ac:dyDescent="0.25">
      <c r="C301" s="249"/>
      <c r="D301" s="249"/>
    </row>
    <row r="302" spans="3:4" ht="15.75" customHeight="1" x14ac:dyDescent="0.25">
      <c r="C302" s="249"/>
      <c r="D302" s="249"/>
    </row>
    <row r="303" spans="3:4" ht="15.75" customHeight="1" x14ac:dyDescent="0.25">
      <c r="C303" s="249"/>
      <c r="D303" s="249"/>
    </row>
    <row r="304" spans="3:4" ht="15.75" customHeight="1" x14ac:dyDescent="0.25">
      <c r="C304" s="249"/>
      <c r="D304" s="249"/>
    </row>
    <row r="305" spans="3:4" ht="15.75" customHeight="1" x14ac:dyDescent="0.25">
      <c r="C305" s="249"/>
      <c r="D305" s="249"/>
    </row>
    <row r="306" spans="3:4" ht="15.75" customHeight="1" x14ac:dyDescent="0.25">
      <c r="C306" s="249"/>
      <c r="D306" s="249"/>
    </row>
    <row r="307" spans="3:4" ht="15.75" customHeight="1" x14ac:dyDescent="0.25">
      <c r="C307" s="249"/>
      <c r="D307" s="249"/>
    </row>
    <row r="308" spans="3:4" ht="15.75" customHeight="1" x14ac:dyDescent="0.25">
      <c r="C308" s="249"/>
      <c r="D308" s="249"/>
    </row>
    <row r="309" spans="3:4" ht="15.75" customHeight="1" x14ac:dyDescent="0.25">
      <c r="C309" s="249"/>
      <c r="D309" s="249"/>
    </row>
    <row r="310" spans="3:4" ht="15.75" customHeight="1" x14ac:dyDescent="0.25">
      <c r="C310" s="249"/>
      <c r="D310" s="249"/>
    </row>
    <row r="311" spans="3:4" ht="15.75" customHeight="1" x14ac:dyDescent="0.25">
      <c r="C311" s="249"/>
      <c r="D311" s="249"/>
    </row>
    <row r="312" spans="3:4" ht="15.75" customHeight="1" x14ac:dyDescent="0.25">
      <c r="C312" s="249"/>
      <c r="D312" s="249"/>
    </row>
    <row r="313" spans="3:4" ht="15.75" customHeight="1" x14ac:dyDescent="0.25">
      <c r="C313" s="249"/>
      <c r="D313" s="249"/>
    </row>
    <row r="314" spans="3:4" ht="15.75" customHeight="1" x14ac:dyDescent="0.25">
      <c r="C314" s="249"/>
      <c r="D314" s="249"/>
    </row>
    <row r="315" spans="3:4" ht="15.75" customHeight="1" x14ac:dyDescent="0.25">
      <c r="C315" s="249"/>
      <c r="D315" s="249"/>
    </row>
    <row r="316" spans="3:4" ht="15.75" customHeight="1" x14ac:dyDescent="0.25">
      <c r="C316" s="249"/>
      <c r="D316" s="249"/>
    </row>
    <row r="317" spans="3:4" ht="15.75" customHeight="1" x14ac:dyDescent="0.25">
      <c r="C317" s="249"/>
      <c r="D317" s="249"/>
    </row>
    <row r="318" spans="3:4" ht="15.75" customHeight="1" x14ac:dyDescent="0.25">
      <c r="C318" s="249"/>
      <c r="D318" s="249"/>
    </row>
    <row r="319" spans="3:4" ht="15.75" customHeight="1" x14ac:dyDescent="0.25">
      <c r="C319" s="249"/>
      <c r="D319" s="249"/>
    </row>
    <row r="320" spans="3:4" ht="15.75" customHeight="1" x14ac:dyDescent="0.25">
      <c r="C320" s="249"/>
      <c r="D320" s="249"/>
    </row>
    <row r="321" spans="3:4" ht="15.75" customHeight="1" x14ac:dyDescent="0.25">
      <c r="C321" s="249"/>
      <c r="D321" s="249"/>
    </row>
    <row r="322" spans="3:4" ht="15.75" customHeight="1" x14ac:dyDescent="0.25">
      <c r="C322" s="249"/>
      <c r="D322" s="249"/>
    </row>
    <row r="323" spans="3:4" ht="15.75" customHeight="1" x14ac:dyDescent="0.25">
      <c r="C323" s="249"/>
      <c r="D323" s="249"/>
    </row>
    <row r="324" spans="3:4" ht="15.75" customHeight="1" x14ac:dyDescent="0.25">
      <c r="C324" s="249"/>
      <c r="D324" s="249"/>
    </row>
    <row r="325" spans="3:4" ht="15.75" customHeight="1" x14ac:dyDescent="0.25">
      <c r="C325" s="249"/>
      <c r="D325" s="249"/>
    </row>
    <row r="326" spans="3:4" ht="15.75" customHeight="1" x14ac:dyDescent="0.25">
      <c r="C326" s="249"/>
      <c r="D326" s="249"/>
    </row>
    <row r="327" spans="3:4" ht="15.75" customHeight="1" x14ac:dyDescent="0.25">
      <c r="C327" s="249"/>
      <c r="D327" s="249"/>
    </row>
    <row r="328" spans="3:4" ht="15.75" customHeight="1" x14ac:dyDescent="0.25">
      <c r="C328" s="249"/>
      <c r="D328" s="249"/>
    </row>
    <row r="329" spans="3:4" ht="15.75" customHeight="1" x14ac:dyDescent="0.25">
      <c r="C329" s="249"/>
      <c r="D329" s="249"/>
    </row>
    <row r="330" spans="3:4" ht="15.75" customHeight="1" x14ac:dyDescent="0.25">
      <c r="C330" s="249"/>
      <c r="D330" s="249"/>
    </row>
    <row r="331" spans="3:4" ht="15.75" customHeight="1" x14ac:dyDescent="0.25">
      <c r="C331" s="249"/>
      <c r="D331" s="249"/>
    </row>
    <row r="332" spans="3:4" ht="15.75" customHeight="1" x14ac:dyDescent="0.25">
      <c r="C332" s="249"/>
      <c r="D332" s="249"/>
    </row>
    <row r="333" spans="3:4" ht="15.75" customHeight="1" x14ac:dyDescent="0.25">
      <c r="C333" s="249"/>
      <c r="D333" s="249"/>
    </row>
    <row r="334" spans="3:4" ht="15.75" customHeight="1" x14ac:dyDescent="0.25">
      <c r="C334" s="249"/>
      <c r="D334" s="249"/>
    </row>
    <row r="335" spans="3:4" ht="15.75" customHeight="1" x14ac:dyDescent="0.25">
      <c r="C335" s="249"/>
      <c r="D335" s="249"/>
    </row>
    <row r="336" spans="3:4" ht="15.75" customHeight="1" x14ac:dyDescent="0.25">
      <c r="C336" s="249"/>
      <c r="D336" s="249"/>
    </row>
    <row r="337" spans="3:4" ht="15.75" customHeight="1" x14ac:dyDescent="0.25">
      <c r="C337" s="249"/>
      <c r="D337" s="249"/>
    </row>
    <row r="338" spans="3:4" ht="15.75" customHeight="1" x14ac:dyDescent="0.25">
      <c r="C338" s="249"/>
      <c r="D338" s="249"/>
    </row>
    <row r="339" spans="3:4" ht="15.75" customHeight="1" x14ac:dyDescent="0.25">
      <c r="C339" s="249"/>
      <c r="D339" s="249"/>
    </row>
    <row r="340" spans="3:4" ht="15.75" customHeight="1" x14ac:dyDescent="0.25">
      <c r="C340" s="249"/>
      <c r="D340" s="249"/>
    </row>
    <row r="341" spans="3:4" ht="15.75" customHeight="1" x14ac:dyDescent="0.25">
      <c r="C341" s="249"/>
      <c r="D341" s="249"/>
    </row>
    <row r="342" spans="3:4" ht="15.75" customHeight="1" x14ac:dyDescent="0.25">
      <c r="C342" s="249"/>
      <c r="D342" s="249"/>
    </row>
    <row r="343" spans="3:4" ht="15.75" customHeight="1" x14ac:dyDescent="0.25">
      <c r="C343" s="249"/>
      <c r="D343" s="249"/>
    </row>
    <row r="344" spans="3:4" ht="15.75" customHeight="1" x14ac:dyDescent="0.25">
      <c r="C344" s="249"/>
      <c r="D344" s="249"/>
    </row>
    <row r="345" spans="3:4" ht="15.75" customHeight="1" x14ac:dyDescent="0.25">
      <c r="C345" s="249"/>
      <c r="D345" s="249"/>
    </row>
    <row r="346" spans="3:4" ht="15.75" customHeight="1" x14ac:dyDescent="0.25">
      <c r="C346" s="249"/>
      <c r="D346" s="249"/>
    </row>
    <row r="347" spans="3:4" ht="15.75" customHeight="1" x14ac:dyDescent="0.25">
      <c r="C347" s="249"/>
      <c r="D347" s="249"/>
    </row>
    <row r="348" spans="3:4" ht="15.75" customHeight="1" x14ac:dyDescent="0.25">
      <c r="C348" s="249"/>
      <c r="D348" s="249"/>
    </row>
    <row r="349" spans="3:4" ht="15.75" customHeight="1" x14ac:dyDescent="0.25">
      <c r="C349" s="249"/>
      <c r="D349" s="249"/>
    </row>
    <row r="350" spans="3:4" ht="15.75" customHeight="1" x14ac:dyDescent="0.25">
      <c r="C350" s="249"/>
      <c r="D350" s="249"/>
    </row>
    <row r="351" spans="3:4" ht="15.75" customHeight="1" x14ac:dyDescent="0.25">
      <c r="C351" s="249"/>
      <c r="D351" s="249"/>
    </row>
    <row r="352" spans="3:4" ht="15.75" customHeight="1" x14ac:dyDescent="0.25">
      <c r="C352" s="249"/>
      <c r="D352" s="249"/>
    </row>
    <row r="353" spans="3:4" ht="15.75" customHeight="1" x14ac:dyDescent="0.25">
      <c r="C353" s="249"/>
      <c r="D353" s="249"/>
    </row>
    <row r="354" spans="3:4" ht="15.75" customHeight="1" x14ac:dyDescent="0.25">
      <c r="C354" s="249"/>
      <c r="D354" s="249"/>
    </row>
    <row r="355" spans="3:4" ht="15.75" customHeight="1" x14ac:dyDescent="0.25">
      <c r="C355" s="249"/>
      <c r="D355" s="249"/>
    </row>
    <row r="356" spans="3:4" ht="15.75" customHeight="1" x14ac:dyDescent="0.25">
      <c r="C356" s="249"/>
      <c r="D356" s="249"/>
    </row>
    <row r="357" spans="3:4" ht="15.75" customHeight="1" x14ac:dyDescent="0.25">
      <c r="C357" s="249"/>
      <c r="D357" s="249"/>
    </row>
    <row r="358" spans="3:4" ht="15.75" customHeight="1" x14ac:dyDescent="0.25">
      <c r="C358" s="249"/>
      <c r="D358" s="249"/>
    </row>
    <row r="359" spans="3:4" ht="15.75" customHeight="1" x14ac:dyDescent="0.25">
      <c r="C359" s="249"/>
      <c r="D359" s="249"/>
    </row>
    <row r="360" spans="3:4" ht="15.75" customHeight="1" x14ac:dyDescent="0.25">
      <c r="C360" s="249"/>
      <c r="D360" s="249"/>
    </row>
    <row r="361" spans="3:4" ht="15.75" customHeight="1" x14ac:dyDescent="0.25">
      <c r="C361" s="249"/>
      <c r="D361" s="249"/>
    </row>
    <row r="362" spans="3:4" ht="15.75" customHeight="1" x14ac:dyDescent="0.25">
      <c r="C362" s="249"/>
      <c r="D362" s="249"/>
    </row>
    <row r="363" spans="3:4" ht="15.75" customHeight="1" x14ac:dyDescent="0.25">
      <c r="C363" s="249"/>
      <c r="D363" s="249"/>
    </row>
    <row r="364" spans="3:4" ht="15.75" customHeight="1" x14ac:dyDescent="0.25">
      <c r="C364" s="249"/>
      <c r="D364" s="249"/>
    </row>
    <row r="365" spans="3:4" ht="15.75" customHeight="1" x14ac:dyDescent="0.25">
      <c r="C365" s="249"/>
      <c r="D365" s="249"/>
    </row>
    <row r="366" spans="3:4" ht="15.75" customHeight="1" x14ac:dyDescent="0.25">
      <c r="C366" s="249"/>
      <c r="D366" s="249"/>
    </row>
    <row r="367" spans="3:4" ht="15.75" customHeight="1" x14ac:dyDescent="0.25">
      <c r="C367" s="249"/>
      <c r="D367" s="249"/>
    </row>
    <row r="368" spans="3:4" ht="15.75" customHeight="1" x14ac:dyDescent="0.25">
      <c r="C368" s="249"/>
      <c r="D368" s="249"/>
    </row>
    <row r="369" spans="3:4" ht="15.75" customHeight="1" x14ac:dyDescent="0.25">
      <c r="C369" s="249"/>
      <c r="D369" s="249"/>
    </row>
    <row r="370" spans="3:4" ht="15.75" customHeight="1" x14ac:dyDescent="0.25">
      <c r="C370" s="249"/>
      <c r="D370" s="249"/>
    </row>
    <row r="371" spans="3:4" ht="15.75" customHeight="1" x14ac:dyDescent="0.25">
      <c r="C371" s="249"/>
      <c r="D371" s="249"/>
    </row>
    <row r="372" spans="3:4" ht="15.75" customHeight="1" x14ac:dyDescent="0.25">
      <c r="C372" s="249"/>
      <c r="D372" s="249"/>
    </row>
    <row r="373" spans="3:4" ht="15.75" customHeight="1" x14ac:dyDescent="0.25">
      <c r="C373" s="249"/>
      <c r="D373" s="249"/>
    </row>
    <row r="374" spans="3:4" ht="15.75" customHeight="1" x14ac:dyDescent="0.25">
      <c r="C374" s="249"/>
      <c r="D374" s="249"/>
    </row>
    <row r="375" spans="3:4" ht="15.75" customHeight="1" x14ac:dyDescent="0.25">
      <c r="C375" s="249"/>
      <c r="D375" s="249"/>
    </row>
    <row r="376" spans="3:4" ht="15.75" customHeight="1" x14ac:dyDescent="0.25">
      <c r="C376" s="249"/>
      <c r="D376" s="249"/>
    </row>
    <row r="377" spans="3:4" ht="15.75" customHeight="1" x14ac:dyDescent="0.25">
      <c r="C377" s="249"/>
      <c r="D377" s="249"/>
    </row>
    <row r="378" spans="3:4" ht="15.75" customHeight="1" x14ac:dyDescent="0.25">
      <c r="C378" s="249"/>
      <c r="D378" s="249"/>
    </row>
    <row r="379" spans="3:4" ht="15.75" customHeight="1" x14ac:dyDescent="0.25">
      <c r="C379" s="249"/>
      <c r="D379" s="249"/>
    </row>
    <row r="380" spans="3:4" ht="15.75" customHeight="1" x14ac:dyDescent="0.25">
      <c r="C380" s="249"/>
      <c r="D380" s="249"/>
    </row>
    <row r="381" spans="3:4" ht="15.75" customHeight="1" x14ac:dyDescent="0.25">
      <c r="C381" s="249"/>
      <c r="D381" s="249"/>
    </row>
    <row r="382" spans="3:4" ht="15.75" customHeight="1" x14ac:dyDescent="0.25">
      <c r="C382" s="249"/>
      <c r="D382" s="249"/>
    </row>
    <row r="383" spans="3:4" ht="15.75" customHeight="1" x14ac:dyDescent="0.25">
      <c r="C383" s="249"/>
      <c r="D383" s="249"/>
    </row>
    <row r="384" spans="3:4" ht="15.75" customHeight="1" x14ac:dyDescent="0.25">
      <c r="C384" s="249"/>
      <c r="D384" s="249"/>
    </row>
    <row r="385" spans="3:4" ht="15.75" customHeight="1" x14ac:dyDescent="0.25">
      <c r="C385" s="249"/>
      <c r="D385" s="249"/>
    </row>
    <row r="386" spans="3:4" ht="15.75" customHeight="1" x14ac:dyDescent="0.25">
      <c r="C386" s="249"/>
      <c r="D386" s="249"/>
    </row>
    <row r="387" spans="3:4" ht="15.75" customHeight="1" x14ac:dyDescent="0.25">
      <c r="C387" s="249"/>
      <c r="D387" s="249"/>
    </row>
    <row r="388" spans="3:4" ht="15.75" customHeight="1" x14ac:dyDescent="0.25">
      <c r="C388" s="249"/>
      <c r="D388" s="249"/>
    </row>
    <row r="389" spans="3:4" ht="15.75" customHeight="1" x14ac:dyDescent="0.25">
      <c r="C389" s="249"/>
      <c r="D389" s="249"/>
    </row>
    <row r="390" spans="3:4" ht="15.75" customHeight="1" x14ac:dyDescent="0.25">
      <c r="C390" s="249"/>
      <c r="D390" s="249"/>
    </row>
    <row r="391" spans="3:4" ht="15.75" customHeight="1" x14ac:dyDescent="0.25">
      <c r="C391" s="249"/>
      <c r="D391" s="249"/>
    </row>
    <row r="392" spans="3:4" ht="15.75" customHeight="1" x14ac:dyDescent="0.25">
      <c r="C392" s="249"/>
      <c r="D392" s="249"/>
    </row>
    <row r="393" spans="3:4" ht="15.75" customHeight="1" x14ac:dyDescent="0.25">
      <c r="C393" s="249"/>
      <c r="D393" s="249"/>
    </row>
    <row r="394" spans="3:4" ht="15.75" customHeight="1" x14ac:dyDescent="0.25">
      <c r="C394" s="249"/>
      <c r="D394" s="249"/>
    </row>
    <row r="395" spans="3:4" ht="15.75" customHeight="1" x14ac:dyDescent="0.25">
      <c r="C395" s="249"/>
      <c r="D395" s="249"/>
    </row>
    <row r="396" spans="3:4" ht="15.75" customHeight="1" x14ac:dyDescent="0.25">
      <c r="C396" s="249"/>
      <c r="D396" s="249"/>
    </row>
    <row r="397" spans="3:4" ht="15.75" customHeight="1" x14ac:dyDescent="0.25">
      <c r="C397" s="249"/>
      <c r="D397" s="249"/>
    </row>
    <row r="398" spans="3:4" ht="15.75" customHeight="1" x14ac:dyDescent="0.25">
      <c r="C398" s="249"/>
      <c r="D398" s="249"/>
    </row>
    <row r="399" spans="3:4" ht="15.75" customHeight="1" x14ac:dyDescent="0.25">
      <c r="C399" s="249"/>
      <c r="D399" s="249"/>
    </row>
    <row r="400" spans="3:4" ht="15.75" customHeight="1" x14ac:dyDescent="0.25">
      <c r="C400" s="249"/>
      <c r="D400" s="249"/>
    </row>
    <row r="401" spans="3:4" ht="15.75" customHeight="1" x14ac:dyDescent="0.25">
      <c r="C401" s="249"/>
      <c r="D401" s="249"/>
    </row>
    <row r="402" spans="3:4" ht="15.75" customHeight="1" x14ac:dyDescent="0.25">
      <c r="C402" s="249"/>
      <c r="D402" s="249"/>
    </row>
    <row r="403" spans="3:4" ht="15.75" customHeight="1" x14ac:dyDescent="0.25">
      <c r="C403" s="249"/>
      <c r="D403" s="249"/>
    </row>
    <row r="404" spans="3:4" ht="15.75" customHeight="1" x14ac:dyDescent="0.25">
      <c r="C404" s="249"/>
      <c r="D404" s="249"/>
    </row>
    <row r="405" spans="3:4" ht="15.75" customHeight="1" x14ac:dyDescent="0.25">
      <c r="C405" s="249"/>
      <c r="D405" s="249"/>
    </row>
    <row r="406" spans="3:4" ht="15.75" customHeight="1" x14ac:dyDescent="0.25">
      <c r="C406" s="249"/>
      <c r="D406" s="249"/>
    </row>
    <row r="407" spans="3:4" ht="15.75" customHeight="1" x14ac:dyDescent="0.25">
      <c r="C407" s="249"/>
      <c r="D407" s="249"/>
    </row>
    <row r="408" spans="3:4" ht="15.75" customHeight="1" x14ac:dyDescent="0.25">
      <c r="C408" s="249"/>
      <c r="D408" s="249"/>
    </row>
    <row r="409" spans="3:4" ht="15.75" customHeight="1" x14ac:dyDescent="0.25">
      <c r="C409" s="249"/>
      <c r="D409" s="249"/>
    </row>
    <row r="410" spans="3:4" ht="15.75" customHeight="1" x14ac:dyDescent="0.25">
      <c r="C410" s="249"/>
      <c r="D410" s="249"/>
    </row>
    <row r="411" spans="3:4" ht="15.75" customHeight="1" x14ac:dyDescent="0.25">
      <c r="C411" s="249"/>
      <c r="D411" s="249"/>
    </row>
    <row r="412" spans="3:4" ht="15.75" customHeight="1" x14ac:dyDescent="0.25">
      <c r="C412" s="249"/>
      <c r="D412" s="249"/>
    </row>
    <row r="413" spans="3:4" ht="15.75" customHeight="1" x14ac:dyDescent="0.25">
      <c r="C413" s="249"/>
      <c r="D413" s="249"/>
    </row>
    <row r="414" spans="3:4" ht="15.75" customHeight="1" x14ac:dyDescent="0.25">
      <c r="C414" s="249"/>
      <c r="D414" s="249"/>
    </row>
    <row r="415" spans="3:4" ht="15.75" customHeight="1" x14ac:dyDescent="0.25">
      <c r="C415" s="249"/>
      <c r="D415" s="249"/>
    </row>
    <row r="416" spans="3:4" ht="15.75" customHeight="1" x14ac:dyDescent="0.25">
      <c r="C416" s="249"/>
      <c r="D416" s="249"/>
    </row>
    <row r="417" spans="3:4" ht="15.75" customHeight="1" x14ac:dyDescent="0.25">
      <c r="C417" s="249"/>
      <c r="D417" s="249"/>
    </row>
    <row r="418" spans="3:4" ht="15.75" customHeight="1" x14ac:dyDescent="0.25">
      <c r="C418" s="249"/>
      <c r="D418" s="249"/>
    </row>
    <row r="419" spans="3:4" ht="15.75" customHeight="1" x14ac:dyDescent="0.25">
      <c r="C419" s="249"/>
      <c r="D419" s="249"/>
    </row>
    <row r="420" spans="3:4" ht="15.75" customHeight="1" x14ac:dyDescent="0.25">
      <c r="C420" s="249"/>
      <c r="D420" s="249"/>
    </row>
    <row r="421" spans="3:4" ht="15.75" customHeight="1" x14ac:dyDescent="0.25">
      <c r="C421" s="249"/>
      <c r="D421" s="249"/>
    </row>
    <row r="422" spans="3:4" ht="15.75" customHeight="1" x14ac:dyDescent="0.25">
      <c r="C422" s="249"/>
      <c r="D422" s="249"/>
    </row>
    <row r="423" spans="3:4" ht="15.75" customHeight="1" x14ac:dyDescent="0.25">
      <c r="C423" s="249"/>
      <c r="D423" s="249"/>
    </row>
    <row r="424" spans="3:4" ht="15.75" customHeight="1" x14ac:dyDescent="0.25">
      <c r="C424" s="249"/>
      <c r="D424" s="249"/>
    </row>
    <row r="425" spans="3:4" ht="15.75" customHeight="1" x14ac:dyDescent="0.25">
      <c r="C425" s="249"/>
      <c r="D425" s="249"/>
    </row>
    <row r="426" spans="3:4" ht="15.75" customHeight="1" x14ac:dyDescent="0.25">
      <c r="C426" s="249"/>
      <c r="D426" s="249"/>
    </row>
    <row r="427" spans="3:4" ht="15.75" customHeight="1" x14ac:dyDescent="0.25">
      <c r="C427" s="249"/>
      <c r="D427" s="249"/>
    </row>
    <row r="428" spans="3:4" ht="15.75" customHeight="1" x14ac:dyDescent="0.25">
      <c r="C428" s="249"/>
      <c r="D428" s="249"/>
    </row>
    <row r="429" spans="3:4" ht="15.75" customHeight="1" x14ac:dyDescent="0.25">
      <c r="C429" s="249"/>
      <c r="D429" s="249"/>
    </row>
    <row r="430" spans="3:4" ht="15.75" customHeight="1" x14ac:dyDescent="0.25">
      <c r="C430" s="249"/>
      <c r="D430" s="249"/>
    </row>
    <row r="431" spans="3:4" ht="15.75" customHeight="1" x14ac:dyDescent="0.25">
      <c r="C431" s="249"/>
      <c r="D431" s="249"/>
    </row>
    <row r="432" spans="3:4" ht="15.75" customHeight="1" x14ac:dyDescent="0.25">
      <c r="C432" s="249"/>
      <c r="D432" s="249"/>
    </row>
    <row r="433" spans="3:4" ht="15.75" customHeight="1" x14ac:dyDescent="0.25">
      <c r="C433" s="249"/>
      <c r="D433" s="249"/>
    </row>
    <row r="434" spans="3:4" ht="15.75" customHeight="1" x14ac:dyDescent="0.25">
      <c r="C434" s="249"/>
      <c r="D434" s="249"/>
    </row>
    <row r="435" spans="3:4" ht="15.75" customHeight="1" x14ac:dyDescent="0.25">
      <c r="C435" s="249"/>
      <c r="D435" s="249"/>
    </row>
    <row r="436" spans="3:4" ht="15.75" customHeight="1" x14ac:dyDescent="0.25">
      <c r="C436" s="249"/>
      <c r="D436" s="249"/>
    </row>
    <row r="437" spans="3:4" ht="15.75" customHeight="1" x14ac:dyDescent="0.25">
      <c r="C437" s="249"/>
      <c r="D437" s="249"/>
    </row>
    <row r="438" spans="3:4" ht="15.75" customHeight="1" x14ac:dyDescent="0.25">
      <c r="C438" s="249"/>
      <c r="D438" s="249"/>
    </row>
    <row r="439" spans="3:4" ht="15.75" customHeight="1" x14ac:dyDescent="0.25">
      <c r="C439" s="249"/>
      <c r="D439" s="249"/>
    </row>
    <row r="440" spans="3:4" ht="15.75" customHeight="1" x14ac:dyDescent="0.25">
      <c r="C440" s="249"/>
      <c r="D440" s="249"/>
    </row>
    <row r="441" spans="3:4" ht="15.75" customHeight="1" x14ac:dyDescent="0.25">
      <c r="C441" s="249"/>
      <c r="D441" s="249"/>
    </row>
    <row r="442" spans="3:4" ht="15.75" customHeight="1" x14ac:dyDescent="0.25">
      <c r="C442" s="249"/>
      <c r="D442" s="249"/>
    </row>
    <row r="443" spans="3:4" ht="15.75" customHeight="1" x14ac:dyDescent="0.25">
      <c r="C443" s="249"/>
      <c r="D443" s="249"/>
    </row>
    <row r="444" spans="3:4" ht="15.75" customHeight="1" x14ac:dyDescent="0.25">
      <c r="C444" s="249"/>
      <c r="D444" s="249"/>
    </row>
    <row r="445" spans="3:4" ht="15.75" customHeight="1" x14ac:dyDescent="0.25">
      <c r="C445" s="249"/>
      <c r="D445" s="249"/>
    </row>
    <row r="446" spans="3:4" ht="15.75" customHeight="1" x14ac:dyDescent="0.25">
      <c r="C446" s="249"/>
      <c r="D446" s="249"/>
    </row>
    <row r="447" spans="3:4" ht="15.75" customHeight="1" x14ac:dyDescent="0.25">
      <c r="C447" s="249"/>
      <c r="D447" s="249"/>
    </row>
    <row r="448" spans="3:4" ht="15.75" customHeight="1" x14ac:dyDescent="0.25">
      <c r="C448" s="249"/>
      <c r="D448" s="249"/>
    </row>
    <row r="449" spans="3:4" ht="15.75" customHeight="1" x14ac:dyDescent="0.25">
      <c r="C449" s="249"/>
      <c r="D449" s="249"/>
    </row>
    <row r="450" spans="3:4" ht="15.75" customHeight="1" x14ac:dyDescent="0.25">
      <c r="C450" s="249"/>
      <c r="D450" s="249"/>
    </row>
    <row r="451" spans="3:4" ht="15.75" customHeight="1" x14ac:dyDescent="0.25">
      <c r="C451" s="249"/>
      <c r="D451" s="249"/>
    </row>
    <row r="452" spans="3:4" ht="15.75" customHeight="1" x14ac:dyDescent="0.25">
      <c r="C452" s="249"/>
      <c r="D452" s="249"/>
    </row>
    <row r="453" spans="3:4" ht="15.75" customHeight="1" x14ac:dyDescent="0.25">
      <c r="C453" s="249"/>
      <c r="D453" s="249"/>
    </row>
    <row r="454" spans="3:4" ht="15.75" customHeight="1" x14ac:dyDescent="0.25">
      <c r="C454" s="249"/>
      <c r="D454" s="249"/>
    </row>
    <row r="455" spans="3:4" ht="15.75" customHeight="1" x14ac:dyDescent="0.25">
      <c r="C455" s="249"/>
      <c r="D455" s="249"/>
    </row>
    <row r="456" spans="3:4" ht="15.75" customHeight="1" x14ac:dyDescent="0.25">
      <c r="C456" s="249"/>
      <c r="D456" s="249"/>
    </row>
    <row r="457" spans="3:4" ht="15.75" customHeight="1" x14ac:dyDescent="0.25">
      <c r="C457" s="249"/>
      <c r="D457" s="249"/>
    </row>
    <row r="458" spans="3:4" ht="15.75" customHeight="1" x14ac:dyDescent="0.25">
      <c r="C458" s="249"/>
      <c r="D458" s="249"/>
    </row>
    <row r="459" spans="3:4" ht="15.75" customHeight="1" x14ac:dyDescent="0.25">
      <c r="C459" s="249"/>
      <c r="D459" s="249"/>
    </row>
    <row r="460" spans="3:4" ht="15.75" customHeight="1" x14ac:dyDescent="0.25">
      <c r="C460" s="249"/>
      <c r="D460" s="249"/>
    </row>
    <row r="461" spans="3:4" ht="15.75" customHeight="1" x14ac:dyDescent="0.25">
      <c r="C461" s="249"/>
      <c r="D461" s="249"/>
    </row>
    <row r="462" spans="3:4" ht="15.75" customHeight="1" x14ac:dyDescent="0.25">
      <c r="C462" s="249"/>
      <c r="D462" s="249"/>
    </row>
    <row r="463" spans="3:4" ht="15.75" customHeight="1" x14ac:dyDescent="0.25">
      <c r="C463" s="249"/>
      <c r="D463" s="249"/>
    </row>
    <row r="464" spans="3:4" ht="15.75" customHeight="1" x14ac:dyDescent="0.25">
      <c r="C464" s="249"/>
      <c r="D464" s="249"/>
    </row>
    <row r="465" spans="3:4" ht="15.75" customHeight="1" x14ac:dyDescent="0.25">
      <c r="C465" s="249"/>
      <c r="D465" s="249"/>
    </row>
    <row r="466" spans="3:4" ht="15.75" customHeight="1" x14ac:dyDescent="0.25">
      <c r="C466" s="249"/>
      <c r="D466" s="249"/>
    </row>
    <row r="467" spans="3:4" ht="15.75" customHeight="1" x14ac:dyDescent="0.25">
      <c r="C467" s="249"/>
      <c r="D467" s="249"/>
    </row>
    <row r="468" spans="3:4" ht="15.75" customHeight="1" x14ac:dyDescent="0.25">
      <c r="C468" s="249"/>
      <c r="D468" s="249"/>
    </row>
    <row r="469" spans="3:4" ht="15.75" customHeight="1" x14ac:dyDescent="0.25">
      <c r="C469" s="249"/>
      <c r="D469" s="249"/>
    </row>
    <row r="470" spans="3:4" ht="15.75" customHeight="1" x14ac:dyDescent="0.25">
      <c r="C470" s="249"/>
      <c r="D470" s="249"/>
    </row>
    <row r="471" spans="3:4" ht="15.75" customHeight="1" x14ac:dyDescent="0.25">
      <c r="C471" s="249"/>
      <c r="D471" s="249"/>
    </row>
    <row r="472" spans="3:4" ht="15.75" customHeight="1" x14ac:dyDescent="0.25">
      <c r="C472" s="249"/>
      <c r="D472" s="249"/>
    </row>
    <row r="473" spans="3:4" ht="15.75" customHeight="1" x14ac:dyDescent="0.25">
      <c r="C473" s="249"/>
      <c r="D473" s="249"/>
    </row>
    <row r="474" spans="3:4" ht="15.75" customHeight="1" x14ac:dyDescent="0.25">
      <c r="C474" s="249"/>
      <c r="D474" s="249"/>
    </row>
    <row r="475" spans="3:4" ht="15.75" customHeight="1" x14ac:dyDescent="0.25">
      <c r="C475" s="249"/>
      <c r="D475" s="249"/>
    </row>
    <row r="476" spans="3:4" ht="15.75" customHeight="1" x14ac:dyDescent="0.25">
      <c r="C476" s="249"/>
      <c r="D476" s="249"/>
    </row>
    <row r="477" spans="3:4" ht="15.75" customHeight="1" x14ac:dyDescent="0.25">
      <c r="C477" s="249"/>
      <c r="D477" s="249"/>
    </row>
    <row r="478" spans="3:4" ht="15.75" customHeight="1" x14ac:dyDescent="0.25">
      <c r="C478" s="249"/>
      <c r="D478" s="249"/>
    </row>
    <row r="479" spans="3:4" ht="15.75" customHeight="1" x14ac:dyDescent="0.25">
      <c r="C479" s="249"/>
      <c r="D479" s="249"/>
    </row>
    <row r="480" spans="3:4" ht="15.75" customHeight="1" x14ac:dyDescent="0.25">
      <c r="C480" s="249"/>
      <c r="D480" s="249"/>
    </row>
    <row r="481" spans="3:4" ht="15.75" customHeight="1" x14ac:dyDescent="0.25">
      <c r="C481" s="249"/>
      <c r="D481" s="249"/>
    </row>
    <row r="482" spans="3:4" ht="15.75" customHeight="1" x14ac:dyDescent="0.25">
      <c r="C482" s="249"/>
      <c r="D482" s="249"/>
    </row>
    <row r="483" spans="3:4" ht="15.75" customHeight="1" x14ac:dyDescent="0.25">
      <c r="C483" s="249"/>
      <c r="D483" s="249"/>
    </row>
    <row r="484" spans="3:4" ht="15.75" customHeight="1" x14ac:dyDescent="0.25">
      <c r="C484" s="249"/>
      <c r="D484" s="249"/>
    </row>
    <row r="485" spans="3:4" ht="15.75" customHeight="1" x14ac:dyDescent="0.25">
      <c r="C485" s="249"/>
      <c r="D485" s="249"/>
    </row>
    <row r="486" spans="3:4" ht="15.75" customHeight="1" x14ac:dyDescent="0.25">
      <c r="C486" s="249"/>
      <c r="D486" s="249"/>
    </row>
    <row r="487" spans="3:4" ht="15.75" customHeight="1" x14ac:dyDescent="0.25">
      <c r="C487" s="249"/>
      <c r="D487" s="249"/>
    </row>
    <row r="488" spans="3:4" ht="15.75" customHeight="1" x14ac:dyDescent="0.25">
      <c r="C488" s="249"/>
      <c r="D488" s="249"/>
    </row>
    <row r="489" spans="3:4" ht="15.75" customHeight="1" x14ac:dyDescent="0.25">
      <c r="C489" s="249"/>
      <c r="D489" s="249"/>
    </row>
    <row r="490" spans="3:4" ht="15.75" customHeight="1" x14ac:dyDescent="0.25">
      <c r="C490" s="249"/>
      <c r="D490" s="249"/>
    </row>
    <row r="491" spans="3:4" ht="15.75" customHeight="1" x14ac:dyDescent="0.25">
      <c r="C491" s="249"/>
      <c r="D491" s="249"/>
    </row>
    <row r="492" spans="3:4" ht="15.75" customHeight="1" x14ac:dyDescent="0.25">
      <c r="C492" s="249"/>
      <c r="D492" s="249"/>
    </row>
    <row r="493" spans="3:4" ht="15.75" customHeight="1" x14ac:dyDescent="0.25">
      <c r="C493" s="249"/>
      <c r="D493" s="249"/>
    </row>
    <row r="494" spans="3:4" ht="15.75" customHeight="1" x14ac:dyDescent="0.25">
      <c r="C494" s="249"/>
      <c r="D494" s="249"/>
    </row>
    <row r="495" spans="3:4" ht="15.75" customHeight="1" x14ac:dyDescent="0.25">
      <c r="C495" s="249"/>
      <c r="D495" s="249"/>
    </row>
    <row r="496" spans="3:4" ht="15.75" customHeight="1" x14ac:dyDescent="0.25">
      <c r="C496" s="249"/>
      <c r="D496" s="249"/>
    </row>
    <row r="497" spans="3:4" ht="15.75" customHeight="1" x14ac:dyDescent="0.25">
      <c r="C497" s="249"/>
      <c r="D497" s="249"/>
    </row>
    <row r="498" spans="3:4" ht="15.75" customHeight="1" x14ac:dyDescent="0.25">
      <c r="C498" s="249"/>
      <c r="D498" s="249"/>
    </row>
    <row r="499" spans="3:4" ht="15.75" customHeight="1" x14ac:dyDescent="0.25">
      <c r="C499" s="249"/>
      <c r="D499" s="249"/>
    </row>
    <row r="500" spans="3:4" ht="15.75" customHeight="1" x14ac:dyDescent="0.25">
      <c r="C500" s="249"/>
      <c r="D500" s="249"/>
    </row>
    <row r="501" spans="3:4" ht="15.75" customHeight="1" x14ac:dyDescent="0.25">
      <c r="C501" s="249"/>
      <c r="D501" s="249"/>
    </row>
    <row r="502" spans="3:4" ht="15.75" customHeight="1" x14ac:dyDescent="0.25">
      <c r="C502" s="249"/>
      <c r="D502" s="249"/>
    </row>
    <row r="503" spans="3:4" ht="15.75" customHeight="1" x14ac:dyDescent="0.25">
      <c r="C503" s="249"/>
      <c r="D503" s="249"/>
    </row>
    <row r="504" spans="3:4" ht="15.75" customHeight="1" x14ac:dyDescent="0.25">
      <c r="C504" s="249"/>
      <c r="D504" s="249"/>
    </row>
    <row r="505" spans="3:4" ht="15.75" customHeight="1" x14ac:dyDescent="0.25">
      <c r="C505" s="249"/>
      <c r="D505" s="249"/>
    </row>
    <row r="506" spans="3:4" ht="15.75" customHeight="1" x14ac:dyDescent="0.25">
      <c r="C506" s="249"/>
      <c r="D506" s="249"/>
    </row>
    <row r="507" spans="3:4" ht="15.75" customHeight="1" x14ac:dyDescent="0.25">
      <c r="C507" s="249"/>
      <c r="D507" s="249"/>
    </row>
    <row r="508" spans="3:4" ht="15.75" customHeight="1" x14ac:dyDescent="0.25">
      <c r="C508" s="249"/>
      <c r="D508" s="249"/>
    </row>
    <row r="509" spans="3:4" ht="15.75" customHeight="1" x14ac:dyDescent="0.25">
      <c r="C509" s="249"/>
      <c r="D509" s="249"/>
    </row>
    <row r="510" spans="3:4" ht="15.75" customHeight="1" x14ac:dyDescent="0.25">
      <c r="C510" s="249"/>
      <c r="D510" s="249"/>
    </row>
    <row r="511" spans="3:4" ht="15.75" customHeight="1" x14ac:dyDescent="0.25">
      <c r="C511" s="249"/>
      <c r="D511" s="249"/>
    </row>
    <row r="512" spans="3:4" ht="15.75" customHeight="1" x14ac:dyDescent="0.25">
      <c r="C512" s="249"/>
      <c r="D512" s="249"/>
    </row>
    <row r="513" spans="3:4" ht="15.75" customHeight="1" x14ac:dyDescent="0.25">
      <c r="C513" s="249"/>
      <c r="D513" s="249"/>
    </row>
    <row r="514" spans="3:4" ht="15.75" customHeight="1" x14ac:dyDescent="0.25">
      <c r="C514" s="249"/>
      <c r="D514" s="249"/>
    </row>
    <row r="515" spans="3:4" ht="15.75" customHeight="1" x14ac:dyDescent="0.25">
      <c r="C515" s="249"/>
      <c r="D515" s="249"/>
    </row>
    <row r="516" spans="3:4" ht="15.75" customHeight="1" x14ac:dyDescent="0.25">
      <c r="C516" s="249"/>
      <c r="D516" s="249"/>
    </row>
    <row r="517" spans="3:4" ht="15.75" customHeight="1" x14ac:dyDescent="0.25">
      <c r="C517" s="249"/>
      <c r="D517" s="249"/>
    </row>
    <row r="518" spans="3:4" ht="15.75" customHeight="1" x14ac:dyDescent="0.25">
      <c r="C518" s="249"/>
      <c r="D518" s="249"/>
    </row>
    <row r="519" spans="3:4" ht="15.75" customHeight="1" x14ac:dyDescent="0.25">
      <c r="C519" s="249"/>
      <c r="D519" s="249"/>
    </row>
    <row r="520" spans="3:4" ht="15.75" customHeight="1" x14ac:dyDescent="0.25">
      <c r="C520" s="249"/>
      <c r="D520" s="249"/>
    </row>
    <row r="521" spans="3:4" ht="15.75" customHeight="1" x14ac:dyDescent="0.25">
      <c r="C521" s="249"/>
      <c r="D521" s="249"/>
    </row>
    <row r="522" spans="3:4" ht="15.75" customHeight="1" x14ac:dyDescent="0.25">
      <c r="C522" s="249"/>
      <c r="D522" s="249"/>
    </row>
    <row r="523" spans="3:4" ht="15.75" customHeight="1" x14ac:dyDescent="0.25">
      <c r="C523" s="249"/>
      <c r="D523" s="249"/>
    </row>
    <row r="524" spans="3:4" ht="15.75" customHeight="1" x14ac:dyDescent="0.25">
      <c r="C524" s="249"/>
      <c r="D524" s="249"/>
    </row>
    <row r="525" spans="3:4" ht="15.75" customHeight="1" x14ac:dyDescent="0.25">
      <c r="C525" s="249"/>
      <c r="D525" s="249"/>
    </row>
    <row r="526" spans="3:4" ht="15.75" customHeight="1" x14ac:dyDescent="0.25">
      <c r="C526" s="249"/>
      <c r="D526" s="249"/>
    </row>
    <row r="527" spans="3:4" ht="15.75" customHeight="1" x14ac:dyDescent="0.25">
      <c r="C527" s="249"/>
      <c r="D527" s="249"/>
    </row>
    <row r="528" spans="3:4" ht="15.75" customHeight="1" x14ac:dyDescent="0.25">
      <c r="C528" s="249"/>
      <c r="D528" s="249"/>
    </row>
    <row r="529" spans="3:4" ht="15.75" customHeight="1" x14ac:dyDescent="0.25">
      <c r="C529" s="249"/>
      <c r="D529" s="249"/>
    </row>
    <row r="530" spans="3:4" ht="15.75" customHeight="1" x14ac:dyDescent="0.25">
      <c r="C530" s="249"/>
      <c r="D530" s="249"/>
    </row>
    <row r="531" spans="3:4" ht="15.75" customHeight="1" x14ac:dyDescent="0.25">
      <c r="C531" s="249"/>
      <c r="D531" s="249"/>
    </row>
    <row r="532" spans="3:4" ht="15.75" customHeight="1" x14ac:dyDescent="0.25">
      <c r="C532" s="249"/>
      <c r="D532" s="249"/>
    </row>
    <row r="533" spans="3:4" ht="15.75" customHeight="1" x14ac:dyDescent="0.25">
      <c r="C533" s="249"/>
      <c r="D533" s="249"/>
    </row>
    <row r="534" spans="3:4" ht="15.75" customHeight="1" x14ac:dyDescent="0.25">
      <c r="C534" s="249"/>
      <c r="D534" s="249"/>
    </row>
    <row r="535" spans="3:4" ht="15.75" customHeight="1" x14ac:dyDescent="0.25">
      <c r="C535" s="249"/>
      <c r="D535" s="249"/>
    </row>
    <row r="536" spans="3:4" ht="15.75" customHeight="1" x14ac:dyDescent="0.25">
      <c r="C536" s="249"/>
      <c r="D536" s="249"/>
    </row>
    <row r="537" spans="3:4" ht="15.75" customHeight="1" x14ac:dyDescent="0.25">
      <c r="C537" s="249"/>
      <c r="D537" s="249"/>
    </row>
    <row r="538" spans="3:4" ht="15.75" customHeight="1" x14ac:dyDescent="0.25">
      <c r="C538" s="249"/>
      <c r="D538" s="249"/>
    </row>
    <row r="539" spans="3:4" ht="15.75" customHeight="1" x14ac:dyDescent="0.25">
      <c r="C539" s="249"/>
      <c r="D539" s="249"/>
    </row>
    <row r="540" spans="3:4" ht="15.75" customHeight="1" x14ac:dyDescent="0.25">
      <c r="C540" s="249"/>
      <c r="D540" s="249"/>
    </row>
    <row r="541" spans="3:4" ht="15.75" customHeight="1" x14ac:dyDescent="0.25">
      <c r="C541" s="249"/>
      <c r="D541" s="249"/>
    </row>
    <row r="542" spans="3:4" ht="15.75" customHeight="1" x14ac:dyDescent="0.25">
      <c r="C542" s="249"/>
      <c r="D542" s="249"/>
    </row>
    <row r="543" spans="3:4" ht="15.75" customHeight="1" x14ac:dyDescent="0.25">
      <c r="C543" s="249"/>
      <c r="D543" s="249"/>
    </row>
    <row r="544" spans="3:4" ht="15.75" customHeight="1" x14ac:dyDescent="0.25">
      <c r="C544" s="249"/>
      <c r="D544" s="249"/>
    </row>
    <row r="545" spans="3:4" ht="15.75" customHeight="1" x14ac:dyDescent="0.25">
      <c r="C545" s="249"/>
      <c r="D545" s="249"/>
    </row>
    <row r="546" spans="3:4" ht="15.75" customHeight="1" x14ac:dyDescent="0.25">
      <c r="C546" s="249"/>
      <c r="D546" s="249"/>
    </row>
    <row r="547" spans="3:4" ht="15.75" customHeight="1" x14ac:dyDescent="0.25">
      <c r="C547" s="249"/>
      <c r="D547" s="249"/>
    </row>
    <row r="548" spans="3:4" ht="15.75" customHeight="1" x14ac:dyDescent="0.25">
      <c r="C548" s="249"/>
      <c r="D548" s="249"/>
    </row>
    <row r="549" spans="3:4" ht="15.75" customHeight="1" x14ac:dyDescent="0.25">
      <c r="C549" s="249"/>
      <c r="D549" s="249"/>
    </row>
    <row r="550" spans="3:4" ht="15.75" customHeight="1" x14ac:dyDescent="0.25">
      <c r="C550" s="249"/>
      <c r="D550" s="249"/>
    </row>
    <row r="551" spans="3:4" ht="15.75" customHeight="1" x14ac:dyDescent="0.25">
      <c r="C551" s="249"/>
      <c r="D551" s="249"/>
    </row>
    <row r="552" spans="3:4" ht="15.75" customHeight="1" x14ac:dyDescent="0.25">
      <c r="C552" s="249"/>
      <c r="D552" s="249"/>
    </row>
    <row r="553" spans="3:4" ht="15.75" customHeight="1" x14ac:dyDescent="0.25">
      <c r="C553" s="249"/>
      <c r="D553" s="249"/>
    </row>
    <row r="554" spans="3:4" ht="15.75" customHeight="1" x14ac:dyDescent="0.25">
      <c r="C554" s="249"/>
      <c r="D554" s="249"/>
    </row>
    <row r="555" spans="3:4" ht="15.75" customHeight="1" x14ac:dyDescent="0.25">
      <c r="C555" s="249"/>
      <c r="D555" s="249"/>
    </row>
    <row r="556" spans="3:4" ht="15.75" customHeight="1" x14ac:dyDescent="0.25">
      <c r="C556" s="249"/>
      <c r="D556" s="249"/>
    </row>
    <row r="557" spans="3:4" ht="15.75" customHeight="1" x14ac:dyDescent="0.25">
      <c r="C557" s="249"/>
      <c r="D557" s="249"/>
    </row>
    <row r="558" spans="3:4" ht="15.75" customHeight="1" x14ac:dyDescent="0.25">
      <c r="C558" s="249"/>
      <c r="D558" s="249"/>
    </row>
    <row r="559" spans="3:4" ht="15.75" customHeight="1" x14ac:dyDescent="0.25">
      <c r="C559" s="249"/>
      <c r="D559" s="249"/>
    </row>
    <row r="560" spans="3:4" ht="15.75" customHeight="1" x14ac:dyDescent="0.25">
      <c r="C560" s="249"/>
      <c r="D560" s="249"/>
    </row>
    <row r="561" spans="3:4" ht="15.75" customHeight="1" x14ac:dyDescent="0.25">
      <c r="C561" s="249"/>
      <c r="D561" s="249"/>
    </row>
    <row r="562" spans="3:4" ht="15.75" customHeight="1" x14ac:dyDescent="0.25">
      <c r="C562" s="249"/>
      <c r="D562" s="249"/>
    </row>
    <row r="563" spans="3:4" ht="15.75" customHeight="1" x14ac:dyDescent="0.25">
      <c r="C563" s="249"/>
      <c r="D563" s="249"/>
    </row>
    <row r="564" spans="3:4" ht="15.75" customHeight="1" x14ac:dyDescent="0.25">
      <c r="C564" s="249"/>
      <c r="D564" s="249"/>
    </row>
    <row r="565" spans="3:4" ht="15.75" customHeight="1" x14ac:dyDescent="0.25">
      <c r="C565" s="249"/>
      <c r="D565" s="249"/>
    </row>
    <row r="566" spans="3:4" ht="15.75" customHeight="1" x14ac:dyDescent="0.25">
      <c r="C566" s="249"/>
      <c r="D566" s="249"/>
    </row>
    <row r="567" spans="3:4" ht="15.75" customHeight="1" x14ac:dyDescent="0.25">
      <c r="C567" s="249"/>
      <c r="D567" s="249"/>
    </row>
    <row r="568" spans="3:4" ht="15.75" customHeight="1" x14ac:dyDescent="0.25">
      <c r="C568" s="249"/>
      <c r="D568" s="249"/>
    </row>
    <row r="569" spans="3:4" ht="15.75" customHeight="1" x14ac:dyDescent="0.25">
      <c r="C569" s="249"/>
      <c r="D569" s="249"/>
    </row>
    <row r="570" spans="3:4" ht="15.75" customHeight="1" x14ac:dyDescent="0.25">
      <c r="C570" s="249"/>
      <c r="D570" s="249"/>
    </row>
    <row r="571" spans="3:4" ht="15.75" customHeight="1" x14ac:dyDescent="0.25">
      <c r="C571" s="249"/>
      <c r="D571" s="249"/>
    </row>
    <row r="572" spans="3:4" ht="15.75" customHeight="1" x14ac:dyDescent="0.25">
      <c r="C572" s="249"/>
      <c r="D572" s="249"/>
    </row>
    <row r="573" spans="3:4" ht="15.75" customHeight="1" x14ac:dyDescent="0.25">
      <c r="C573" s="249"/>
      <c r="D573" s="249"/>
    </row>
    <row r="574" spans="3:4" ht="15.75" customHeight="1" x14ac:dyDescent="0.25">
      <c r="C574" s="249"/>
      <c r="D574" s="249"/>
    </row>
    <row r="575" spans="3:4" ht="15.75" customHeight="1" x14ac:dyDescent="0.25">
      <c r="C575" s="249"/>
      <c r="D575" s="249"/>
    </row>
    <row r="576" spans="3:4" ht="15.75" customHeight="1" x14ac:dyDescent="0.25">
      <c r="C576" s="249"/>
      <c r="D576" s="249"/>
    </row>
    <row r="577" spans="3:4" ht="15.75" customHeight="1" x14ac:dyDescent="0.25">
      <c r="C577" s="249"/>
      <c r="D577" s="249"/>
    </row>
    <row r="578" spans="3:4" ht="15.75" customHeight="1" x14ac:dyDescent="0.25">
      <c r="C578" s="249"/>
      <c r="D578" s="249"/>
    </row>
    <row r="579" spans="3:4" ht="15.75" customHeight="1" x14ac:dyDescent="0.25">
      <c r="C579" s="249"/>
      <c r="D579" s="249"/>
    </row>
    <row r="580" spans="3:4" ht="15.75" customHeight="1" x14ac:dyDescent="0.25">
      <c r="C580" s="249"/>
      <c r="D580" s="249"/>
    </row>
    <row r="581" spans="3:4" ht="15.75" customHeight="1" x14ac:dyDescent="0.25">
      <c r="C581" s="249"/>
      <c r="D581" s="249"/>
    </row>
    <row r="582" spans="3:4" ht="15.75" customHeight="1" x14ac:dyDescent="0.25">
      <c r="C582" s="249"/>
      <c r="D582" s="249"/>
    </row>
    <row r="583" spans="3:4" ht="15.75" customHeight="1" x14ac:dyDescent="0.25">
      <c r="C583" s="249"/>
      <c r="D583" s="249"/>
    </row>
    <row r="584" spans="3:4" ht="15.75" customHeight="1" x14ac:dyDescent="0.25">
      <c r="C584" s="249"/>
      <c r="D584" s="249"/>
    </row>
    <row r="585" spans="3:4" ht="15.75" customHeight="1" x14ac:dyDescent="0.25">
      <c r="C585" s="249"/>
      <c r="D585" s="249"/>
    </row>
    <row r="586" spans="3:4" ht="15.75" customHeight="1" x14ac:dyDescent="0.25">
      <c r="C586" s="249"/>
      <c r="D586" s="249"/>
    </row>
    <row r="587" spans="3:4" ht="15.75" customHeight="1" x14ac:dyDescent="0.25">
      <c r="C587" s="249"/>
      <c r="D587" s="249"/>
    </row>
    <row r="588" spans="3:4" ht="15.75" customHeight="1" x14ac:dyDescent="0.25">
      <c r="C588" s="249"/>
      <c r="D588" s="249"/>
    </row>
    <row r="589" spans="3:4" ht="15.75" customHeight="1" x14ac:dyDescent="0.25">
      <c r="C589" s="249"/>
      <c r="D589" s="249"/>
    </row>
    <row r="590" spans="3:4" ht="15.75" customHeight="1" x14ac:dyDescent="0.25">
      <c r="C590" s="249"/>
      <c r="D590" s="249"/>
    </row>
    <row r="591" spans="3:4" ht="15.75" customHeight="1" x14ac:dyDescent="0.25">
      <c r="C591" s="249"/>
      <c r="D591" s="249"/>
    </row>
    <row r="592" spans="3:4" ht="15.75" customHeight="1" x14ac:dyDescent="0.25">
      <c r="C592" s="249"/>
      <c r="D592" s="249"/>
    </row>
    <row r="593" spans="3:4" ht="15.75" customHeight="1" x14ac:dyDescent="0.25">
      <c r="C593" s="249"/>
      <c r="D593" s="249"/>
    </row>
    <row r="594" spans="3:4" ht="15.75" customHeight="1" x14ac:dyDescent="0.25">
      <c r="C594" s="249"/>
      <c r="D594" s="249"/>
    </row>
    <row r="595" spans="3:4" ht="15.75" customHeight="1" x14ac:dyDescent="0.25">
      <c r="C595" s="249"/>
      <c r="D595" s="249"/>
    </row>
    <row r="596" spans="3:4" ht="15.75" customHeight="1" x14ac:dyDescent="0.25">
      <c r="C596" s="249"/>
      <c r="D596" s="249"/>
    </row>
    <row r="597" spans="3:4" ht="15.75" customHeight="1" x14ac:dyDescent="0.25">
      <c r="C597" s="249"/>
      <c r="D597" s="249"/>
    </row>
    <row r="598" spans="3:4" ht="15.75" customHeight="1" x14ac:dyDescent="0.25">
      <c r="C598" s="249"/>
      <c r="D598" s="249"/>
    </row>
    <row r="599" spans="3:4" ht="15.75" customHeight="1" x14ac:dyDescent="0.25">
      <c r="C599" s="249"/>
      <c r="D599" s="249"/>
    </row>
    <row r="600" spans="3:4" ht="15.75" customHeight="1" x14ac:dyDescent="0.25">
      <c r="C600" s="249"/>
      <c r="D600" s="249"/>
    </row>
    <row r="601" spans="3:4" ht="15.75" customHeight="1" x14ac:dyDescent="0.25">
      <c r="C601" s="249"/>
      <c r="D601" s="249"/>
    </row>
    <row r="602" spans="3:4" ht="15.75" customHeight="1" x14ac:dyDescent="0.25">
      <c r="C602" s="249"/>
      <c r="D602" s="249"/>
    </row>
    <row r="603" spans="3:4" ht="15.75" customHeight="1" x14ac:dyDescent="0.25">
      <c r="C603" s="249"/>
      <c r="D603" s="249"/>
    </row>
    <row r="604" spans="3:4" ht="15.75" customHeight="1" x14ac:dyDescent="0.25">
      <c r="C604" s="249"/>
      <c r="D604" s="249"/>
    </row>
    <row r="605" spans="3:4" ht="15.75" customHeight="1" x14ac:dyDescent="0.25">
      <c r="C605" s="249"/>
      <c r="D605" s="249"/>
    </row>
    <row r="606" spans="3:4" ht="15.75" customHeight="1" x14ac:dyDescent="0.25">
      <c r="C606" s="249"/>
      <c r="D606" s="249"/>
    </row>
    <row r="607" spans="3:4" ht="15.75" customHeight="1" x14ac:dyDescent="0.25">
      <c r="C607" s="249"/>
      <c r="D607" s="249"/>
    </row>
    <row r="608" spans="3:4" ht="15.75" customHeight="1" x14ac:dyDescent="0.25">
      <c r="C608" s="249"/>
      <c r="D608" s="249"/>
    </row>
    <row r="609" spans="3:4" ht="15.75" customHeight="1" x14ac:dyDescent="0.25">
      <c r="C609" s="249"/>
      <c r="D609" s="249"/>
    </row>
    <row r="610" spans="3:4" ht="15.75" customHeight="1" x14ac:dyDescent="0.25">
      <c r="C610" s="249"/>
      <c r="D610" s="249"/>
    </row>
    <row r="611" spans="3:4" ht="15.75" customHeight="1" x14ac:dyDescent="0.25">
      <c r="C611" s="249"/>
      <c r="D611" s="249"/>
    </row>
    <row r="612" spans="3:4" ht="15.75" customHeight="1" x14ac:dyDescent="0.25">
      <c r="C612" s="249"/>
      <c r="D612" s="249"/>
    </row>
    <row r="613" spans="3:4" ht="15.75" customHeight="1" x14ac:dyDescent="0.25">
      <c r="C613" s="249"/>
      <c r="D613" s="249"/>
    </row>
    <row r="614" spans="3:4" ht="15.75" customHeight="1" x14ac:dyDescent="0.25">
      <c r="C614" s="249"/>
      <c r="D614" s="249"/>
    </row>
    <row r="615" spans="3:4" ht="15.75" customHeight="1" x14ac:dyDescent="0.25">
      <c r="C615" s="249"/>
      <c r="D615" s="249"/>
    </row>
    <row r="616" spans="3:4" ht="15.75" customHeight="1" x14ac:dyDescent="0.25">
      <c r="C616" s="249"/>
      <c r="D616" s="249"/>
    </row>
    <row r="617" spans="3:4" ht="15.75" customHeight="1" x14ac:dyDescent="0.25">
      <c r="C617" s="249"/>
      <c r="D617" s="249"/>
    </row>
    <row r="618" spans="3:4" ht="15.75" customHeight="1" x14ac:dyDescent="0.25">
      <c r="C618" s="249"/>
      <c r="D618" s="249"/>
    </row>
    <row r="619" spans="3:4" ht="15.75" customHeight="1" x14ac:dyDescent="0.25">
      <c r="C619" s="249"/>
      <c r="D619" s="249"/>
    </row>
    <row r="620" spans="3:4" ht="15.75" customHeight="1" x14ac:dyDescent="0.25">
      <c r="C620" s="249"/>
      <c r="D620" s="249"/>
    </row>
    <row r="621" spans="3:4" ht="15.75" customHeight="1" x14ac:dyDescent="0.25">
      <c r="C621" s="249"/>
      <c r="D621" s="249"/>
    </row>
    <row r="622" spans="3:4" ht="15.75" customHeight="1" x14ac:dyDescent="0.25">
      <c r="C622" s="249"/>
      <c r="D622" s="249"/>
    </row>
    <row r="623" spans="3:4" ht="15.75" customHeight="1" x14ac:dyDescent="0.25">
      <c r="C623" s="249"/>
      <c r="D623" s="249"/>
    </row>
    <row r="624" spans="3:4" ht="15.75" customHeight="1" x14ac:dyDescent="0.25">
      <c r="C624" s="249"/>
      <c r="D624" s="249"/>
    </row>
    <row r="625" spans="3:4" ht="15.75" customHeight="1" x14ac:dyDescent="0.25">
      <c r="C625" s="249"/>
      <c r="D625" s="249"/>
    </row>
    <row r="626" spans="3:4" ht="15.75" customHeight="1" x14ac:dyDescent="0.25">
      <c r="C626" s="249"/>
      <c r="D626" s="249"/>
    </row>
    <row r="627" spans="3:4" ht="15.75" customHeight="1" x14ac:dyDescent="0.25">
      <c r="C627" s="249"/>
      <c r="D627" s="249"/>
    </row>
    <row r="628" spans="3:4" ht="15.75" customHeight="1" x14ac:dyDescent="0.25">
      <c r="C628" s="249"/>
      <c r="D628" s="249"/>
    </row>
    <row r="629" spans="3:4" ht="15.75" customHeight="1" x14ac:dyDescent="0.25">
      <c r="C629" s="249"/>
      <c r="D629" s="249"/>
    </row>
    <row r="630" spans="3:4" ht="15.75" customHeight="1" x14ac:dyDescent="0.25">
      <c r="C630" s="249"/>
      <c r="D630" s="249"/>
    </row>
    <row r="631" spans="3:4" ht="15.75" customHeight="1" x14ac:dyDescent="0.25">
      <c r="C631" s="249"/>
      <c r="D631" s="249"/>
    </row>
    <row r="632" spans="3:4" ht="15.75" customHeight="1" x14ac:dyDescent="0.25">
      <c r="C632" s="249"/>
      <c r="D632" s="249"/>
    </row>
    <row r="633" spans="3:4" ht="15.75" customHeight="1" x14ac:dyDescent="0.25">
      <c r="C633" s="249"/>
      <c r="D633" s="249"/>
    </row>
    <row r="634" spans="3:4" ht="15.75" customHeight="1" x14ac:dyDescent="0.25">
      <c r="C634" s="249"/>
      <c r="D634" s="249"/>
    </row>
    <row r="635" spans="3:4" ht="15.75" customHeight="1" x14ac:dyDescent="0.25">
      <c r="C635" s="249"/>
      <c r="D635" s="249"/>
    </row>
    <row r="636" spans="3:4" ht="15.75" customHeight="1" x14ac:dyDescent="0.25">
      <c r="C636" s="249"/>
      <c r="D636" s="249"/>
    </row>
    <row r="637" spans="3:4" ht="15.75" customHeight="1" x14ac:dyDescent="0.25">
      <c r="C637" s="249"/>
      <c r="D637" s="249"/>
    </row>
    <row r="638" spans="3:4" ht="15.75" customHeight="1" x14ac:dyDescent="0.25">
      <c r="C638" s="249"/>
      <c r="D638" s="249"/>
    </row>
    <row r="639" spans="3:4" ht="15.75" customHeight="1" x14ac:dyDescent="0.25">
      <c r="C639" s="249"/>
      <c r="D639" s="249"/>
    </row>
    <row r="640" spans="3:4" ht="15.75" customHeight="1" x14ac:dyDescent="0.25">
      <c r="C640" s="249"/>
      <c r="D640" s="249"/>
    </row>
    <row r="641" spans="3:4" ht="15.75" customHeight="1" x14ac:dyDescent="0.25">
      <c r="C641" s="249"/>
      <c r="D641" s="249"/>
    </row>
    <row r="642" spans="3:4" ht="15.75" customHeight="1" x14ac:dyDescent="0.25">
      <c r="C642" s="249"/>
      <c r="D642" s="249"/>
    </row>
    <row r="643" spans="3:4" ht="15.75" customHeight="1" x14ac:dyDescent="0.25">
      <c r="C643" s="249"/>
      <c r="D643" s="249"/>
    </row>
    <row r="644" spans="3:4" ht="15.75" customHeight="1" x14ac:dyDescent="0.25">
      <c r="C644" s="249"/>
      <c r="D644" s="249"/>
    </row>
    <row r="645" spans="3:4" ht="15.75" customHeight="1" x14ac:dyDescent="0.25">
      <c r="C645" s="249"/>
      <c r="D645" s="249"/>
    </row>
    <row r="646" spans="3:4" ht="15.75" customHeight="1" x14ac:dyDescent="0.25">
      <c r="C646" s="249"/>
      <c r="D646" s="249"/>
    </row>
    <row r="647" spans="3:4" ht="15.75" customHeight="1" x14ac:dyDescent="0.25">
      <c r="C647" s="249"/>
      <c r="D647" s="249"/>
    </row>
    <row r="648" spans="3:4" ht="15.75" customHeight="1" x14ac:dyDescent="0.25">
      <c r="C648" s="249"/>
      <c r="D648" s="249"/>
    </row>
    <row r="649" spans="3:4" ht="15.75" customHeight="1" x14ac:dyDescent="0.25">
      <c r="C649" s="249"/>
      <c r="D649" s="249"/>
    </row>
    <row r="650" spans="3:4" ht="15.75" customHeight="1" x14ac:dyDescent="0.25">
      <c r="C650" s="249"/>
      <c r="D650" s="249"/>
    </row>
    <row r="651" spans="3:4" ht="15.75" customHeight="1" x14ac:dyDescent="0.25">
      <c r="C651" s="249"/>
      <c r="D651" s="249"/>
    </row>
    <row r="652" spans="3:4" ht="15.75" customHeight="1" x14ac:dyDescent="0.25">
      <c r="C652" s="249"/>
      <c r="D652" s="249"/>
    </row>
    <row r="653" spans="3:4" ht="15.75" customHeight="1" x14ac:dyDescent="0.25">
      <c r="C653" s="249"/>
      <c r="D653" s="249"/>
    </row>
    <row r="654" spans="3:4" ht="15.75" customHeight="1" x14ac:dyDescent="0.25">
      <c r="C654" s="249"/>
      <c r="D654" s="249"/>
    </row>
    <row r="655" spans="3:4" ht="15.75" customHeight="1" x14ac:dyDescent="0.25">
      <c r="C655" s="249"/>
      <c r="D655" s="249"/>
    </row>
    <row r="656" spans="3:4" ht="15.75" customHeight="1" x14ac:dyDescent="0.25">
      <c r="C656" s="249"/>
      <c r="D656" s="249"/>
    </row>
    <row r="657" spans="3:4" ht="15.75" customHeight="1" x14ac:dyDescent="0.25">
      <c r="C657" s="249"/>
      <c r="D657" s="249"/>
    </row>
    <row r="658" spans="3:4" ht="15.75" customHeight="1" x14ac:dyDescent="0.25">
      <c r="C658" s="249"/>
      <c r="D658" s="249"/>
    </row>
    <row r="659" spans="3:4" ht="15.75" customHeight="1" x14ac:dyDescent="0.25">
      <c r="C659" s="249"/>
      <c r="D659" s="249"/>
    </row>
    <row r="660" spans="3:4" ht="15.75" customHeight="1" x14ac:dyDescent="0.25">
      <c r="C660" s="249"/>
      <c r="D660" s="249"/>
    </row>
    <row r="661" spans="3:4" ht="15.75" customHeight="1" x14ac:dyDescent="0.25">
      <c r="C661" s="249"/>
      <c r="D661" s="249"/>
    </row>
    <row r="662" spans="3:4" ht="15.75" customHeight="1" x14ac:dyDescent="0.25">
      <c r="C662" s="249"/>
      <c r="D662" s="249"/>
    </row>
    <row r="663" spans="3:4" ht="15.75" customHeight="1" x14ac:dyDescent="0.25">
      <c r="C663" s="249"/>
      <c r="D663" s="249"/>
    </row>
    <row r="664" spans="3:4" ht="15.75" customHeight="1" x14ac:dyDescent="0.25">
      <c r="C664" s="249"/>
      <c r="D664" s="249"/>
    </row>
    <row r="665" spans="3:4" ht="15.75" customHeight="1" x14ac:dyDescent="0.25">
      <c r="C665" s="249"/>
      <c r="D665" s="249"/>
    </row>
    <row r="666" spans="3:4" ht="15.75" customHeight="1" x14ac:dyDescent="0.25">
      <c r="C666" s="249"/>
      <c r="D666" s="249"/>
    </row>
    <row r="667" spans="3:4" ht="15.75" customHeight="1" x14ac:dyDescent="0.25">
      <c r="C667" s="249"/>
      <c r="D667" s="249"/>
    </row>
    <row r="668" spans="3:4" ht="15.75" customHeight="1" x14ac:dyDescent="0.25">
      <c r="C668" s="249"/>
      <c r="D668" s="249"/>
    </row>
    <row r="669" spans="3:4" ht="15.75" customHeight="1" x14ac:dyDescent="0.25">
      <c r="C669" s="249"/>
      <c r="D669" s="249"/>
    </row>
    <row r="670" spans="3:4" ht="15.75" customHeight="1" x14ac:dyDescent="0.25">
      <c r="C670" s="249"/>
      <c r="D670" s="249"/>
    </row>
    <row r="671" spans="3:4" ht="15.75" customHeight="1" x14ac:dyDescent="0.25">
      <c r="C671" s="249"/>
      <c r="D671" s="249"/>
    </row>
    <row r="672" spans="3:4" ht="15.75" customHeight="1" x14ac:dyDescent="0.25">
      <c r="C672" s="249"/>
      <c r="D672" s="249"/>
    </row>
    <row r="673" spans="3:4" ht="15.75" customHeight="1" x14ac:dyDescent="0.25">
      <c r="C673" s="249"/>
      <c r="D673" s="249"/>
    </row>
    <row r="674" spans="3:4" ht="15.75" customHeight="1" x14ac:dyDescent="0.25">
      <c r="C674" s="249"/>
      <c r="D674" s="249"/>
    </row>
    <row r="675" spans="3:4" ht="15.75" customHeight="1" x14ac:dyDescent="0.25">
      <c r="C675" s="249"/>
      <c r="D675" s="249"/>
    </row>
    <row r="676" spans="3:4" ht="15.75" customHeight="1" x14ac:dyDescent="0.25">
      <c r="C676" s="249"/>
      <c r="D676" s="249"/>
    </row>
    <row r="677" spans="3:4" ht="15.75" customHeight="1" x14ac:dyDescent="0.25">
      <c r="C677" s="249"/>
      <c r="D677" s="249"/>
    </row>
    <row r="678" spans="3:4" ht="15.75" customHeight="1" x14ac:dyDescent="0.25">
      <c r="C678" s="249"/>
      <c r="D678" s="249"/>
    </row>
    <row r="679" spans="3:4" ht="15.75" customHeight="1" x14ac:dyDescent="0.25">
      <c r="C679" s="249"/>
      <c r="D679" s="249"/>
    </row>
    <row r="680" spans="3:4" ht="15.75" customHeight="1" x14ac:dyDescent="0.25">
      <c r="C680" s="249"/>
      <c r="D680" s="249"/>
    </row>
    <row r="681" spans="3:4" ht="15.75" customHeight="1" x14ac:dyDescent="0.25">
      <c r="C681" s="249"/>
      <c r="D681" s="249"/>
    </row>
    <row r="682" spans="3:4" ht="15.75" customHeight="1" x14ac:dyDescent="0.25">
      <c r="C682" s="249"/>
      <c r="D682" s="249"/>
    </row>
    <row r="683" spans="3:4" ht="15.75" customHeight="1" x14ac:dyDescent="0.25">
      <c r="C683" s="249"/>
      <c r="D683" s="249"/>
    </row>
    <row r="684" spans="3:4" ht="15.75" customHeight="1" x14ac:dyDescent="0.25">
      <c r="C684" s="249"/>
      <c r="D684" s="249"/>
    </row>
    <row r="685" spans="3:4" ht="15.75" customHeight="1" x14ac:dyDescent="0.25">
      <c r="C685" s="249"/>
      <c r="D685" s="249"/>
    </row>
    <row r="686" spans="3:4" ht="15.75" customHeight="1" x14ac:dyDescent="0.25">
      <c r="C686" s="249"/>
      <c r="D686" s="249"/>
    </row>
    <row r="687" spans="3:4" ht="15.75" customHeight="1" x14ac:dyDescent="0.25">
      <c r="C687" s="249"/>
      <c r="D687" s="249"/>
    </row>
    <row r="688" spans="3:4" ht="15.75" customHeight="1" x14ac:dyDescent="0.25">
      <c r="C688" s="249"/>
      <c r="D688" s="249"/>
    </row>
    <row r="689" spans="3:4" ht="15.75" customHeight="1" x14ac:dyDescent="0.25">
      <c r="C689" s="249"/>
      <c r="D689" s="249"/>
    </row>
    <row r="690" spans="3:4" ht="15.75" customHeight="1" x14ac:dyDescent="0.25">
      <c r="C690" s="249"/>
      <c r="D690" s="249"/>
    </row>
    <row r="691" spans="3:4" ht="15.75" customHeight="1" x14ac:dyDescent="0.25">
      <c r="C691" s="249"/>
      <c r="D691" s="249"/>
    </row>
    <row r="692" spans="3:4" ht="15.75" customHeight="1" x14ac:dyDescent="0.25">
      <c r="C692" s="249"/>
      <c r="D692" s="249"/>
    </row>
    <row r="693" spans="3:4" ht="15.75" customHeight="1" x14ac:dyDescent="0.25">
      <c r="C693" s="249"/>
      <c r="D693" s="249"/>
    </row>
    <row r="694" spans="3:4" ht="15.75" customHeight="1" x14ac:dyDescent="0.25">
      <c r="C694" s="249"/>
      <c r="D694" s="249"/>
    </row>
    <row r="695" spans="3:4" ht="15.75" customHeight="1" x14ac:dyDescent="0.25">
      <c r="C695" s="249"/>
      <c r="D695" s="249"/>
    </row>
    <row r="696" spans="3:4" ht="15.75" customHeight="1" x14ac:dyDescent="0.25">
      <c r="C696" s="249"/>
      <c r="D696" s="249"/>
    </row>
    <row r="697" spans="3:4" ht="15.75" customHeight="1" x14ac:dyDescent="0.25">
      <c r="C697" s="249"/>
      <c r="D697" s="249"/>
    </row>
    <row r="698" spans="3:4" ht="15.75" customHeight="1" x14ac:dyDescent="0.25">
      <c r="C698" s="249"/>
      <c r="D698" s="249"/>
    </row>
    <row r="699" spans="3:4" ht="15.75" customHeight="1" x14ac:dyDescent="0.25">
      <c r="C699" s="249"/>
      <c r="D699" s="249"/>
    </row>
    <row r="700" spans="3:4" ht="15.75" customHeight="1" x14ac:dyDescent="0.25">
      <c r="C700" s="249"/>
      <c r="D700" s="249"/>
    </row>
    <row r="701" spans="3:4" ht="15.75" customHeight="1" x14ac:dyDescent="0.25">
      <c r="C701" s="249"/>
      <c r="D701" s="249"/>
    </row>
    <row r="702" spans="3:4" ht="15.75" customHeight="1" x14ac:dyDescent="0.25">
      <c r="C702" s="249"/>
      <c r="D702" s="249"/>
    </row>
    <row r="703" spans="3:4" ht="15.75" customHeight="1" x14ac:dyDescent="0.25">
      <c r="C703" s="249"/>
      <c r="D703" s="249"/>
    </row>
    <row r="704" spans="3:4" ht="15.75" customHeight="1" x14ac:dyDescent="0.25">
      <c r="C704" s="249"/>
      <c r="D704" s="249"/>
    </row>
    <row r="705" spans="3:4" ht="15.75" customHeight="1" x14ac:dyDescent="0.25">
      <c r="C705" s="249"/>
      <c r="D705" s="249"/>
    </row>
    <row r="706" spans="3:4" ht="15.75" customHeight="1" x14ac:dyDescent="0.25">
      <c r="C706" s="249"/>
      <c r="D706" s="249"/>
    </row>
    <row r="707" spans="3:4" ht="15.75" customHeight="1" x14ac:dyDescent="0.25">
      <c r="C707" s="249"/>
      <c r="D707" s="249"/>
    </row>
    <row r="708" spans="3:4" ht="15.75" customHeight="1" x14ac:dyDescent="0.25">
      <c r="C708" s="249"/>
      <c r="D708" s="249"/>
    </row>
    <row r="709" spans="3:4" ht="15.75" customHeight="1" x14ac:dyDescent="0.25">
      <c r="C709" s="249"/>
      <c r="D709" s="249"/>
    </row>
    <row r="710" spans="3:4" ht="15.75" customHeight="1" x14ac:dyDescent="0.25">
      <c r="C710" s="249"/>
      <c r="D710" s="249"/>
    </row>
    <row r="711" spans="3:4" ht="15.75" customHeight="1" x14ac:dyDescent="0.25">
      <c r="C711" s="249"/>
      <c r="D711" s="249"/>
    </row>
    <row r="712" spans="3:4" ht="15.75" customHeight="1" x14ac:dyDescent="0.25">
      <c r="C712" s="249"/>
      <c r="D712" s="249"/>
    </row>
    <row r="713" spans="3:4" ht="15.75" customHeight="1" x14ac:dyDescent="0.25">
      <c r="C713" s="249"/>
      <c r="D713" s="249"/>
    </row>
    <row r="714" spans="3:4" ht="15.75" customHeight="1" x14ac:dyDescent="0.25">
      <c r="C714" s="249"/>
      <c r="D714" s="249"/>
    </row>
    <row r="715" spans="3:4" ht="15.75" customHeight="1" x14ac:dyDescent="0.25">
      <c r="C715" s="249"/>
      <c r="D715" s="249"/>
    </row>
    <row r="716" spans="3:4" ht="15.75" customHeight="1" x14ac:dyDescent="0.25">
      <c r="C716" s="249"/>
      <c r="D716" s="249"/>
    </row>
    <row r="717" spans="3:4" ht="15.75" customHeight="1" x14ac:dyDescent="0.25">
      <c r="C717" s="249"/>
      <c r="D717" s="249"/>
    </row>
    <row r="718" spans="3:4" ht="15.75" customHeight="1" x14ac:dyDescent="0.25">
      <c r="C718" s="249"/>
      <c r="D718" s="249"/>
    </row>
    <row r="719" spans="3:4" ht="15.75" customHeight="1" x14ac:dyDescent="0.25">
      <c r="C719" s="249"/>
      <c r="D719" s="249"/>
    </row>
    <row r="720" spans="3:4" ht="15.75" customHeight="1" x14ac:dyDescent="0.25">
      <c r="C720" s="249"/>
      <c r="D720" s="249"/>
    </row>
    <row r="721" spans="3:4" ht="15.75" customHeight="1" x14ac:dyDescent="0.25">
      <c r="C721" s="249"/>
      <c r="D721" s="249"/>
    </row>
    <row r="722" spans="3:4" ht="15.75" customHeight="1" x14ac:dyDescent="0.25">
      <c r="C722" s="249"/>
      <c r="D722" s="249"/>
    </row>
    <row r="723" spans="3:4" ht="15.75" customHeight="1" x14ac:dyDescent="0.25">
      <c r="C723" s="249"/>
      <c r="D723" s="249"/>
    </row>
    <row r="724" spans="3:4" ht="15.75" customHeight="1" x14ac:dyDescent="0.25">
      <c r="C724" s="249"/>
      <c r="D724" s="249"/>
    </row>
    <row r="725" spans="3:4" ht="15.75" customHeight="1" x14ac:dyDescent="0.25">
      <c r="C725" s="249"/>
      <c r="D725" s="249"/>
    </row>
    <row r="726" spans="3:4" ht="15.75" customHeight="1" x14ac:dyDescent="0.25">
      <c r="C726" s="249"/>
      <c r="D726" s="249"/>
    </row>
    <row r="727" spans="3:4" ht="15.75" customHeight="1" x14ac:dyDescent="0.25">
      <c r="C727" s="249"/>
      <c r="D727" s="249"/>
    </row>
    <row r="728" spans="3:4" ht="15.75" customHeight="1" x14ac:dyDescent="0.25">
      <c r="C728" s="249"/>
      <c r="D728" s="249"/>
    </row>
    <row r="729" spans="3:4" ht="15.75" customHeight="1" x14ac:dyDescent="0.25">
      <c r="C729" s="249"/>
      <c r="D729" s="249"/>
    </row>
    <row r="730" spans="3:4" ht="15.75" customHeight="1" x14ac:dyDescent="0.25">
      <c r="C730" s="249"/>
      <c r="D730" s="249"/>
    </row>
    <row r="731" spans="3:4" ht="15.75" customHeight="1" x14ac:dyDescent="0.25">
      <c r="C731" s="249"/>
      <c r="D731" s="249"/>
    </row>
    <row r="732" spans="3:4" ht="15.75" customHeight="1" x14ac:dyDescent="0.25">
      <c r="C732" s="249"/>
      <c r="D732" s="249"/>
    </row>
    <row r="733" spans="3:4" ht="15.75" customHeight="1" x14ac:dyDescent="0.25">
      <c r="C733" s="249"/>
      <c r="D733" s="249"/>
    </row>
    <row r="734" spans="3:4" ht="15.75" customHeight="1" x14ac:dyDescent="0.25">
      <c r="C734" s="249"/>
      <c r="D734" s="249"/>
    </row>
    <row r="735" spans="3:4" ht="15.75" customHeight="1" x14ac:dyDescent="0.25">
      <c r="C735" s="249"/>
      <c r="D735" s="249"/>
    </row>
    <row r="736" spans="3:4" ht="15.75" customHeight="1" x14ac:dyDescent="0.25">
      <c r="C736" s="249"/>
      <c r="D736" s="249"/>
    </row>
    <row r="737" spans="3:4" ht="15.75" customHeight="1" x14ac:dyDescent="0.25">
      <c r="C737" s="249"/>
      <c r="D737" s="249"/>
    </row>
    <row r="738" spans="3:4" ht="15.75" customHeight="1" x14ac:dyDescent="0.25">
      <c r="C738" s="249"/>
      <c r="D738" s="249"/>
    </row>
    <row r="739" spans="3:4" ht="15.75" customHeight="1" x14ac:dyDescent="0.25">
      <c r="C739" s="249"/>
      <c r="D739" s="249"/>
    </row>
    <row r="740" spans="3:4" ht="15.75" customHeight="1" x14ac:dyDescent="0.25">
      <c r="C740" s="249"/>
      <c r="D740" s="249"/>
    </row>
    <row r="741" spans="3:4" ht="15.75" customHeight="1" x14ac:dyDescent="0.25">
      <c r="C741" s="249"/>
      <c r="D741" s="249"/>
    </row>
    <row r="742" spans="3:4" ht="15.75" customHeight="1" x14ac:dyDescent="0.25">
      <c r="C742" s="249"/>
      <c r="D742" s="249"/>
    </row>
    <row r="743" spans="3:4" ht="15.75" customHeight="1" x14ac:dyDescent="0.25">
      <c r="C743" s="249"/>
      <c r="D743" s="249"/>
    </row>
    <row r="744" spans="3:4" ht="15.75" customHeight="1" x14ac:dyDescent="0.25">
      <c r="C744" s="249"/>
      <c r="D744" s="249"/>
    </row>
    <row r="745" spans="3:4" ht="15.75" customHeight="1" x14ac:dyDescent="0.25">
      <c r="C745" s="249"/>
      <c r="D745" s="249"/>
    </row>
    <row r="746" spans="3:4" ht="15.75" customHeight="1" x14ac:dyDescent="0.25">
      <c r="C746" s="249"/>
      <c r="D746" s="249"/>
    </row>
    <row r="747" spans="3:4" ht="15.75" customHeight="1" x14ac:dyDescent="0.25">
      <c r="C747" s="249"/>
      <c r="D747" s="249"/>
    </row>
    <row r="748" spans="3:4" ht="15.75" customHeight="1" x14ac:dyDescent="0.25">
      <c r="C748" s="249"/>
      <c r="D748" s="249"/>
    </row>
    <row r="749" spans="3:4" ht="15.75" customHeight="1" x14ac:dyDescent="0.25">
      <c r="C749" s="249"/>
      <c r="D749" s="249"/>
    </row>
    <row r="750" spans="3:4" ht="15.75" customHeight="1" x14ac:dyDescent="0.25">
      <c r="C750" s="249"/>
      <c r="D750" s="249"/>
    </row>
    <row r="751" spans="3:4" ht="15.75" customHeight="1" x14ac:dyDescent="0.25">
      <c r="C751" s="249"/>
      <c r="D751" s="249"/>
    </row>
    <row r="752" spans="3:4" ht="15.75" customHeight="1" x14ac:dyDescent="0.25">
      <c r="C752" s="249"/>
      <c r="D752" s="249"/>
    </row>
    <row r="753" spans="3:4" ht="15.75" customHeight="1" x14ac:dyDescent="0.25">
      <c r="C753" s="249"/>
      <c r="D753" s="249"/>
    </row>
    <row r="754" spans="3:4" ht="15.75" customHeight="1" x14ac:dyDescent="0.25">
      <c r="C754" s="249"/>
      <c r="D754" s="249"/>
    </row>
    <row r="755" spans="3:4" ht="15.75" customHeight="1" x14ac:dyDescent="0.25">
      <c r="C755" s="249"/>
      <c r="D755" s="249"/>
    </row>
    <row r="756" spans="3:4" ht="15.75" customHeight="1" x14ac:dyDescent="0.25">
      <c r="C756" s="249"/>
      <c r="D756" s="249"/>
    </row>
    <row r="757" spans="3:4" ht="15.75" customHeight="1" x14ac:dyDescent="0.25">
      <c r="C757" s="249"/>
      <c r="D757" s="249"/>
    </row>
    <row r="758" spans="3:4" ht="15.75" customHeight="1" x14ac:dyDescent="0.25">
      <c r="C758" s="249"/>
      <c r="D758" s="249"/>
    </row>
    <row r="759" spans="3:4" ht="15.75" customHeight="1" x14ac:dyDescent="0.25">
      <c r="C759" s="249"/>
      <c r="D759" s="249"/>
    </row>
    <row r="760" spans="3:4" ht="15.75" customHeight="1" x14ac:dyDescent="0.25">
      <c r="C760" s="249"/>
      <c r="D760" s="249"/>
    </row>
    <row r="761" spans="3:4" ht="15.75" customHeight="1" x14ac:dyDescent="0.25">
      <c r="C761" s="249"/>
      <c r="D761" s="249"/>
    </row>
    <row r="762" spans="3:4" ht="15.75" customHeight="1" x14ac:dyDescent="0.25">
      <c r="C762" s="249"/>
      <c r="D762" s="249"/>
    </row>
    <row r="763" spans="3:4" ht="15.75" customHeight="1" x14ac:dyDescent="0.25">
      <c r="C763" s="249"/>
      <c r="D763" s="249"/>
    </row>
    <row r="764" spans="3:4" ht="15.75" customHeight="1" x14ac:dyDescent="0.25">
      <c r="C764" s="249"/>
      <c r="D764" s="249"/>
    </row>
    <row r="765" spans="3:4" ht="15.75" customHeight="1" x14ac:dyDescent="0.25">
      <c r="C765" s="249"/>
      <c r="D765" s="249"/>
    </row>
    <row r="766" spans="3:4" ht="15.75" customHeight="1" x14ac:dyDescent="0.25">
      <c r="C766" s="249"/>
      <c r="D766" s="249"/>
    </row>
    <row r="767" spans="3:4" ht="15.75" customHeight="1" x14ac:dyDescent="0.25">
      <c r="C767" s="249"/>
      <c r="D767" s="249"/>
    </row>
    <row r="768" spans="3:4" ht="15.75" customHeight="1" x14ac:dyDescent="0.25">
      <c r="C768" s="249"/>
      <c r="D768" s="249"/>
    </row>
    <row r="769" spans="3:4" ht="15.75" customHeight="1" x14ac:dyDescent="0.25">
      <c r="C769" s="249"/>
      <c r="D769" s="249"/>
    </row>
    <row r="770" spans="3:4" ht="15.75" customHeight="1" x14ac:dyDescent="0.25">
      <c r="C770" s="249"/>
      <c r="D770" s="249"/>
    </row>
    <row r="771" spans="3:4" ht="15.75" customHeight="1" x14ac:dyDescent="0.25">
      <c r="C771" s="249"/>
      <c r="D771" s="249"/>
    </row>
    <row r="772" spans="3:4" ht="15.75" customHeight="1" x14ac:dyDescent="0.25">
      <c r="C772" s="249"/>
      <c r="D772" s="249"/>
    </row>
    <row r="773" spans="3:4" ht="15.75" customHeight="1" x14ac:dyDescent="0.25">
      <c r="C773" s="249"/>
      <c r="D773" s="249"/>
    </row>
    <row r="774" spans="3:4" ht="15.75" customHeight="1" x14ac:dyDescent="0.25">
      <c r="C774" s="249"/>
      <c r="D774" s="249"/>
    </row>
    <row r="775" spans="3:4" ht="15.75" customHeight="1" x14ac:dyDescent="0.25">
      <c r="C775" s="249"/>
      <c r="D775" s="249"/>
    </row>
    <row r="776" spans="3:4" ht="15.75" customHeight="1" x14ac:dyDescent="0.25">
      <c r="C776" s="249"/>
      <c r="D776" s="249"/>
    </row>
    <row r="777" spans="3:4" ht="15.75" customHeight="1" x14ac:dyDescent="0.25">
      <c r="C777" s="249"/>
      <c r="D777" s="249"/>
    </row>
    <row r="778" spans="3:4" ht="15.75" customHeight="1" x14ac:dyDescent="0.25">
      <c r="C778" s="249"/>
      <c r="D778" s="249"/>
    </row>
    <row r="779" spans="3:4" ht="15.75" customHeight="1" x14ac:dyDescent="0.25">
      <c r="C779" s="249"/>
      <c r="D779" s="249"/>
    </row>
    <row r="780" spans="3:4" ht="15.75" customHeight="1" x14ac:dyDescent="0.25">
      <c r="C780" s="249"/>
      <c r="D780" s="249"/>
    </row>
    <row r="781" spans="3:4" ht="15.75" customHeight="1" x14ac:dyDescent="0.25">
      <c r="C781" s="249"/>
      <c r="D781" s="249"/>
    </row>
    <row r="782" spans="3:4" ht="15.75" customHeight="1" x14ac:dyDescent="0.25">
      <c r="C782" s="249"/>
      <c r="D782" s="249"/>
    </row>
    <row r="783" spans="3:4" ht="15.75" customHeight="1" x14ac:dyDescent="0.25">
      <c r="C783" s="249"/>
      <c r="D783" s="249"/>
    </row>
    <row r="784" spans="3:4" ht="15.75" customHeight="1" x14ac:dyDescent="0.25">
      <c r="C784" s="249"/>
      <c r="D784" s="249"/>
    </row>
    <row r="785" spans="3:4" ht="15.75" customHeight="1" x14ac:dyDescent="0.25">
      <c r="C785" s="249"/>
      <c r="D785" s="249"/>
    </row>
    <row r="786" spans="3:4" ht="15.75" customHeight="1" x14ac:dyDescent="0.25">
      <c r="C786" s="249"/>
      <c r="D786" s="249"/>
    </row>
    <row r="787" spans="3:4" ht="15.75" customHeight="1" x14ac:dyDescent="0.25">
      <c r="C787" s="249"/>
      <c r="D787" s="249"/>
    </row>
    <row r="788" spans="3:4" ht="15.75" customHeight="1" x14ac:dyDescent="0.25">
      <c r="C788" s="249"/>
      <c r="D788" s="249"/>
    </row>
    <row r="789" spans="3:4" ht="15.75" customHeight="1" x14ac:dyDescent="0.25">
      <c r="C789" s="249"/>
      <c r="D789" s="249"/>
    </row>
    <row r="790" spans="3:4" ht="15.75" customHeight="1" x14ac:dyDescent="0.25">
      <c r="C790" s="249"/>
      <c r="D790" s="249"/>
    </row>
    <row r="791" spans="3:4" ht="15.75" customHeight="1" x14ac:dyDescent="0.25">
      <c r="C791" s="249"/>
      <c r="D791" s="249"/>
    </row>
    <row r="792" spans="3:4" ht="15.75" customHeight="1" x14ac:dyDescent="0.25">
      <c r="C792" s="249"/>
      <c r="D792" s="249"/>
    </row>
    <row r="793" spans="3:4" ht="15.75" customHeight="1" x14ac:dyDescent="0.25">
      <c r="C793" s="249"/>
      <c r="D793" s="249"/>
    </row>
    <row r="794" spans="3:4" ht="15.75" customHeight="1" x14ac:dyDescent="0.25">
      <c r="C794" s="249"/>
      <c r="D794" s="249"/>
    </row>
    <row r="795" spans="3:4" ht="15.75" customHeight="1" x14ac:dyDescent="0.25">
      <c r="C795" s="249"/>
      <c r="D795" s="249"/>
    </row>
    <row r="796" spans="3:4" ht="15.75" customHeight="1" x14ac:dyDescent="0.25">
      <c r="C796" s="249"/>
      <c r="D796" s="249"/>
    </row>
    <row r="797" spans="3:4" ht="15.75" customHeight="1" x14ac:dyDescent="0.25">
      <c r="C797" s="249"/>
      <c r="D797" s="249"/>
    </row>
    <row r="798" spans="3:4" ht="15.75" customHeight="1" x14ac:dyDescent="0.25">
      <c r="C798" s="249"/>
      <c r="D798" s="249"/>
    </row>
    <row r="799" spans="3:4" ht="15.75" customHeight="1" x14ac:dyDescent="0.25">
      <c r="C799" s="249"/>
      <c r="D799" s="249"/>
    </row>
    <row r="800" spans="3:4" ht="15.75" customHeight="1" x14ac:dyDescent="0.25">
      <c r="C800" s="249"/>
      <c r="D800" s="249"/>
    </row>
    <row r="801" spans="3:4" ht="15.75" customHeight="1" x14ac:dyDescent="0.25">
      <c r="C801" s="249"/>
      <c r="D801" s="249"/>
    </row>
    <row r="802" spans="3:4" ht="15.75" customHeight="1" x14ac:dyDescent="0.25">
      <c r="C802" s="249"/>
      <c r="D802" s="249"/>
    </row>
    <row r="803" spans="3:4" ht="15.75" customHeight="1" x14ac:dyDescent="0.25">
      <c r="C803" s="249"/>
      <c r="D803" s="249"/>
    </row>
    <row r="804" spans="3:4" ht="15.75" customHeight="1" x14ac:dyDescent="0.25">
      <c r="C804" s="249"/>
      <c r="D804" s="249"/>
    </row>
    <row r="805" spans="3:4" ht="15.75" customHeight="1" x14ac:dyDescent="0.25">
      <c r="C805" s="249"/>
      <c r="D805" s="249"/>
    </row>
    <row r="806" spans="3:4" ht="15.75" customHeight="1" x14ac:dyDescent="0.25">
      <c r="C806" s="249"/>
      <c r="D806" s="249"/>
    </row>
    <row r="807" spans="3:4" ht="15.75" customHeight="1" x14ac:dyDescent="0.25">
      <c r="C807" s="249"/>
      <c r="D807" s="249"/>
    </row>
    <row r="808" spans="3:4" ht="15.75" customHeight="1" x14ac:dyDescent="0.25">
      <c r="C808" s="249"/>
      <c r="D808" s="249"/>
    </row>
    <row r="809" spans="3:4" ht="15.75" customHeight="1" x14ac:dyDescent="0.25">
      <c r="C809" s="249"/>
      <c r="D809" s="249"/>
    </row>
    <row r="810" spans="3:4" ht="15.75" customHeight="1" x14ac:dyDescent="0.25">
      <c r="C810" s="249"/>
      <c r="D810" s="249"/>
    </row>
    <row r="811" spans="3:4" ht="15.75" customHeight="1" x14ac:dyDescent="0.25">
      <c r="C811" s="249"/>
      <c r="D811" s="249"/>
    </row>
    <row r="812" spans="3:4" ht="15.75" customHeight="1" x14ac:dyDescent="0.25">
      <c r="C812" s="249"/>
      <c r="D812" s="249"/>
    </row>
    <row r="813" spans="3:4" ht="15.75" customHeight="1" x14ac:dyDescent="0.25">
      <c r="C813" s="249"/>
      <c r="D813" s="249"/>
    </row>
    <row r="814" spans="3:4" ht="15.75" customHeight="1" x14ac:dyDescent="0.25">
      <c r="C814" s="249"/>
      <c r="D814" s="249"/>
    </row>
    <row r="815" spans="3:4" ht="15.75" customHeight="1" x14ac:dyDescent="0.25">
      <c r="C815" s="249"/>
      <c r="D815" s="249"/>
    </row>
    <row r="816" spans="3:4" ht="15.75" customHeight="1" x14ac:dyDescent="0.25">
      <c r="C816" s="249"/>
      <c r="D816" s="249"/>
    </row>
    <row r="817" spans="3:4" ht="15.75" customHeight="1" x14ac:dyDescent="0.25">
      <c r="C817" s="249"/>
      <c r="D817" s="249"/>
    </row>
    <row r="818" spans="3:4" ht="15.75" customHeight="1" x14ac:dyDescent="0.25">
      <c r="C818" s="249"/>
      <c r="D818" s="249"/>
    </row>
    <row r="819" spans="3:4" ht="15.75" customHeight="1" x14ac:dyDescent="0.25">
      <c r="C819" s="249"/>
      <c r="D819" s="249"/>
    </row>
    <row r="820" spans="3:4" ht="15.75" customHeight="1" x14ac:dyDescent="0.25">
      <c r="C820" s="249"/>
      <c r="D820" s="249"/>
    </row>
    <row r="821" spans="3:4" ht="15.75" customHeight="1" x14ac:dyDescent="0.25">
      <c r="C821" s="249"/>
      <c r="D821" s="249"/>
    </row>
    <row r="822" spans="3:4" ht="15.75" customHeight="1" x14ac:dyDescent="0.25">
      <c r="C822" s="249"/>
      <c r="D822" s="249"/>
    </row>
    <row r="823" spans="3:4" ht="15.75" customHeight="1" x14ac:dyDescent="0.25">
      <c r="C823" s="249"/>
      <c r="D823" s="249"/>
    </row>
    <row r="824" spans="3:4" ht="15.75" customHeight="1" x14ac:dyDescent="0.25">
      <c r="C824" s="249"/>
      <c r="D824" s="249"/>
    </row>
    <row r="825" spans="3:4" ht="15.75" customHeight="1" x14ac:dyDescent="0.25">
      <c r="C825" s="249"/>
      <c r="D825" s="249"/>
    </row>
    <row r="826" spans="3:4" ht="15.75" customHeight="1" x14ac:dyDescent="0.25">
      <c r="C826" s="249"/>
      <c r="D826" s="249"/>
    </row>
    <row r="827" spans="3:4" ht="15.75" customHeight="1" x14ac:dyDescent="0.25">
      <c r="C827" s="249"/>
      <c r="D827" s="249"/>
    </row>
    <row r="828" spans="3:4" ht="15.75" customHeight="1" x14ac:dyDescent="0.25">
      <c r="C828" s="249"/>
      <c r="D828" s="249"/>
    </row>
    <row r="829" spans="3:4" ht="15.75" customHeight="1" x14ac:dyDescent="0.25">
      <c r="C829" s="249"/>
      <c r="D829" s="249"/>
    </row>
    <row r="830" spans="3:4" ht="15.75" customHeight="1" x14ac:dyDescent="0.25">
      <c r="C830" s="249"/>
      <c r="D830" s="249"/>
    </row>
    <row r="831" spans="3:4" ht="15.75" customHeight="1" x14ac:dyDescent="0.25">
      <c r="C831" s="249"/>
      <c r="D831" s="249"/>
    </row>
    <row r="832" spans="3:4" ht="15.75" customHeight="1" x14ac:dyDescent="0.25">
      <c r="C832" s="249"/>
      <c r="D832" s="249"/>
    </row>
    <row r="833" spans="3:4" ht="15.75" customHeight="1" x14ac:dyDescent="0.25">
      <c r="C833" s="249"/>
      <c r="D833" s="249"/>
    </row>
    <row r="834" spans="3:4" ht="15.75" customHeight="1" x14ac:dyDescent="0.25">
      <c r="C834" s="249"/>
      <c r="D834" s="249"/>
    </row>
    <row r="835" spans="3:4" ht="15.75" customHeight="1" x14ac:dyDescent="0.25">
      <c r="C835" s="249"/>
      <c r="D835" s="249"/>
    </row>
    <row r="836" spans="3:4" ht="15.75" customHeight="1" x14ac:dyDescent="0.25">
      <c r="C836" s="249"/>
      <c r="D836" s="249"/>
    </row>
    <row r="837" spans="3:4" ht="15.75" customHeight="1" x14ac:dyDescent="0.25">
      <c r="C837" s="249"/>
      <c r="D837" s="249"/>
    </row>
    <row r="838" spans="3:4" ht="15.75" customHeight="1" x14ac:dyDescent="0.25">
      <c r="C838" s="249"/>
      <c r="D838" s="249"/>
    </row>
    <row r="839" spans="3:4" ht="15.75" customHeight="1" x14ac:dyDescent="0.25">
      <c r="C839" s="249"/>
      <c r="D839" s="249"/>
    </row>
    <row r="840" spans="3:4" ht="15.75" customHeight="1" x14ac:dyDescent="0.25">
      <c r="C840" s="249"/>
      <c r="D840" s="249"/>
    </row>
    <row r="841" spans="3:4" ht="15.75" customHeight="1" x14ac:dyDescent="0.25">
      <c r="C841" s="249"/>
      <c r="D841" s="249"/>
    </row>
    <row r="842" spans="3:4" ht="15.75" customHeight="1" x14ac:dyDescent="0.25">
      <c r="C842" s="249"/>
      <c r="D842" s="249"/>
    </row>
    <row r="843" spans="3:4" ht="15.75" customHeight="1" x14ac:dyDescent="0.25">
      <c r="C843" s="249"/>
      <c r="D843" s="249"/>
    </row>
    <row r="844" spans="3:4" ht="15.75" customHeight="1" x14ac:dyDescent="0.25">
      <c r="C844" s="249"/>
      <c r="D844" s="249"/>
    </row>
    <row r="845" spans="3:4" ht="15.75" customHeight="1" x14ac:dyDescent="0.25">
      <c r="C845" s="249"/>
      <c r="D845" s="249"/>
    </row>
    <row r="846" spans="3:4" ht="15.75" customHeight="1" x14ac:dyDescent="0.25">
      <c r="C846" s="249"/>
      <c r="D846" s="249"/>
    </row>
    <row r="847" spans="3:4" ht="15.75" customHeight="1" x14ac:dyDescent="0.25">
      <c r="C847" s="249"/>
      <c r="D847" s="249"/>
    </row>
    <row r="848" spans="3:4" ht="15.75" customHeight="1" x14ac:dyDescent="0.25">
      <c r="C848" s="249"/>
      <c r="D848" s="249"/>
    </row>
    <row r="849" spans="3:4" ht="15.75" customHeight="1" x14ac:dyDescent="0.25">
      <c r="C849" s="249"/>
      <c r="D849" s="249"/>
    </row>
    <row r="850" spans="3:4" ht="15.75" customHeight="1" x14ac:dyDescent="0.25">
      <c r="C850" s="249"/>
      <c r="D850" s="249"/>
    </row>
    <row r="851" spans="3:4" ht="15.75" customHeight="1" x14ac:dyDescent="0.25">
      <c r="C851" s="249"/>
      <c r="D851" s="249"/>
    </row>
    <row r="852" spans="3:4" ht="15.75" customHeight="1" x14ac:dyDescent="0.25">
      <c r="C852" s="249"/>
      <c r="D852" s="249"/>
    </row>
    <row r="853" spans="3:4" ht="15.75" customHeight="1" x14ac:dyDescent="0.25">
      <c r="C853" s="249"/>
      <c r="D853" s="249"/>
    </row>
    <row r="854" spans="3:4" ht="15.75" customHeight="1" x14ac:dyDescent="0.25">
      <c r="C854" s="249"/>
      <c r="D854" s="249"/>
    </row>
    <row r="855" spans="3:4" ht="15.75" customHeight="1" x14ac:dyDescent="0.25">
      <c r="C855" s="249"/>
      <c r="D855" s="249"/>
    </row>
    <row r="856" spans="3:4" ht="15.75" customHeight="1" x14ac:dyDescent="0.25">
      <c r="C856" s="249"/>
      <c r="D856" s="249"/>
    </row>
    <row r="857" spans="3:4" ht="15.75" customHeight="1" x14ac:dyDescent="0.25">
      <c r="C857" s="249"/>
      <c r="D857" s="249"/>
    </row>
    <row r="858" spans="3:4" ht="15.75" customHeight="1" x14ac:dyDescent="0.25">
      <c r="C858" s="249"/>
      <c r="D858" s="249"/>
    </row>
    <row r="859" spans="3:4" ht="15.75" customHeight="1" x14ac:dyDescent="0.25">
      <c r="C859" s="249"/>
      <c r="D859" s="249"/>
    </row>
    <row r="860" spans="3:4" ht="15.75" customHeight="1" x14ac:dyDescent="0.25">
      <c r="C860" s="249"/>
      <c r="D860" s="249"/>
    </row>
    <row r="861" spans="3:4" ht="15.75" customHeight="1" x14ac:dyDescent="0.25">
      <c r="C861" s="249"/>
      <c r="D861" s="249"/>
    </row>
    <row r="862" spans="3:4" ht="15.75" customHeight="1" x14ac:dyDescent="0.25">
      <c r="C862" s="249"/>
      <c r="D862" s="249"/>
    </row>
    <row r="863" spans="3:4" ht="15.75" customHeight="1" x14ac:dyDescent="0.25">
      <c r="C863" s="249"/>
      <c r="D863" s="249"/>
    </row>
    <row r="864" spans="3:4" ht="15.75" customHeight="1" x14ac:dyDescent="0.25">
      <c r="C864" s="249"/>
      <c r="D864" s="249"/>
    </row>
    <row r="865" spans="3:4" ht="15.75" customHeight="1" x14ac:dyDescent="0.25">
      <c r="C865" s="249"/>
      <c r="D865" s="249"/>
    </row>
    <row r="866" spans="3:4" ht="15.75" customHeight="1" x14ac:dyDescent="0.25">
      <c r="C866" s="249"/>
      <c r="D866" s="249"/>
    </row>
    <row r="867" spans="3:4" ht="15.75" customHeight="1" x14ac:dyDescent="0.25">
      <c r="C867" s="249"/>
      <c r="D867" s="249"/>
    </row>
    <row r="868" spans="3:4" ht="15.75" customHeight="1" x14ac:dyDescent="0.25">
      <c r="C868" s="249"/>
      <c r="D868" s="249"/>
    </row>
    <row r="869" spans="3:4" ht="15.75" customHeight="1" x14ac:dyDescent="0.25">
      <c r="C869" s="249"/>
      <c r="D869" s="249"/>
    </row>
    <row r="870" spans="3:4" ht="15.75" customHeight="1" x14ac:dyDescent="0.25">
      <c r="C870" s="249"/>
      <c r="D870" s="249"/>
    </row>
    <row r="871" spans="3:4" ht="15.75" customHeight="1" x14ac:dyDescent="0.25">
      <c r="C871" s="249"/>
      <c r="D871" s="249"/>
    </row>
    <row r="872" spans="3:4" ht="15.75" customHeight="1" x14ac:dyDescent="0.25">
      <c r="C872" s="249"/>
      <c r="D872" s="249"/>
    </row>
    <row r="873" spans="3:4" ht="15.75" customHeight="1" x14ac:dyDescent="0.25">
      <c r="C873" s="249"/>
      <c r="D873" s="249"/>
    </row>
    <row r="874" spans="3:4" ht="15.75" customHeight="1" x14ac:dyDescent="0.25">
      <c r="C874" s="249"/>
      <c r="D874" s="249"/>
    </row>
    <row r="875" spans="3:4" ht="15.75" customHeight="1" x14ac:dyDescent="0.25">
      <c r="C875" s="249"/>
      <c r="D875" s="249"/>
    </row>
    <row r="876" spans="3:4" ht="15.75" customHeight="1" x14ac:dyDescent="0.25">
      <c r="C876" s="249"/>
      <c r="D876" s="249"/>
    </row>
    <row r="877" spans="3:4" ht="15.75" customHeight="1" x14ac:dyDescent="0.25">
      <c r="C877" s="249"/>
      <c r="D877" s="249"/>
    </row>
    <row r="878" spans="3:4" ht="15.75" customHeight="1" x14ac:dyDescent="0.25">
      <c r="C878" s="249"/>
      <c r="D878" s="249"/>
    </row>
    <row r="879" spans="3:4" ht="15.75" customHeight="1" x14ac:dyDescent="0.25">
      <c r="C879" s="249"/>
      <c r="D879" s="249"/>
    </row>
    <row r="880" spans="3:4" ht="15.75" customHeight="1" x14ac:dyDescent="0.25">
      <c r="C880" s="249"/>
      <c r="D880" s="249"/>
    </row>
    <row r="881" spans="3:4" ht="15.75" customHeight="1" x14ac:dyDescent="0.25">
      <c r="C881" s="249"/>
      <c r="D881" s="249"/>
    </row>
    <row r="882" spans="3:4" ht="15.75" customHeight="1" x14ac:dyDescent="0.25">
      <c r="C882" s="249"/>
      <c r="D882" s="249"/>
    </row>
    <row r="883" spans="3:4" ht="15.75" customHeight="1" x14ac:dyDescent="0.25">
      <c r="C883" s="249"/>
      <c r="D883" s="249"/>
    </row>
    <row r="884" spans="3:4" ht="15.75" customHeight="1" x14ac:dyDescent="0.25">
      <c r="C884" s="249"/>
      <c r="D884" s="249"/>
    </row>
    <row r="885" spans="3:4" ht="15.75" customHeight="1" x14ac:dyDescent="0.25">
      <c r="C885" s="249"/>
      <c r="D885" s="249"/>
    </row>
    <row r="886" spans="3:4" ht="15.75" customHeight="1" x14ac:dyDescent="0.25">
      <c r="C886" s="249"/>
      <c r="D886" s="249"/>
    </row>
    <row r="887" spans="3:4" ht="15.75" customHeight="1" x14ac:dyDescent="0.25">
      <c r="C887" s="249"/>
      <c r="D887" s="249"/>
    </row>
    <row r="888" spans="3:4" ht="15.75" customHeight="1" x14ac:dyDescent="0.25">
      <c r="C888" s="249"/>
      <c r="D888" s="249"/>
    </row>
    <row r="889" spans="3:4" ht="15.75" customHeight="1" x14ac:dyDescent="0.25">
      <c r="C889" s="249"/>
      <c r="D889" s="249"/>
    </row>
    <row r="890" spans="3:4" ht="15.75" customHeight="1" x14ac:dyDescent="0.25">
      <c r="C890" s="249"/>
      <c r="D890" s="249"/>
    </row>
    <row r="891" spans="3:4" ht="15.75" customHeight="1" x14ac:dyDescent="0.25">
      <c r="C891" s="249"/>
      <c r="D891" s="249"/>
    </row>
    <row r="892" spans="3:4" ht="15.75" customHeight="1" x14ac:dyDescent="0.25">
      <c r="C892" s="249"/>
      <c r="D892" s="249"/>
    </row>
    <row r="893" spans="3:4" ht="15.75" customHeight="1" x14ac:dyDescent="0.25">
      <c r="C893" s="249"/>
      <c r="D893" s="249"/>
    </row>
    <row r="894" spans="3:4" ht="15.75" customHeight="1" x14ac:dyDescent="0.25">
      <c r="C894" s="249"/>
      <c r="D894" s="249"/>
    </row>
    <row r="895" spans="3:4" ht="15.75" customHeight="1" x14ac:dyDescent="0.25">
      <c r="C895" s="249"/>
      <c r="D895" s="249"/>
    </row>
    <row r="896" spans="3:4" ht="15.75" customHeight="1" x14ac:dyDescent="0.25">
      <c r="C896" s="249"/>
      <c r="D896" s="249"/>
    </row>
    <row r="897" spans="3:4" ht="15.75" customHeight="1" x14ac:dyDescent="0.25">
      <c r="C897" s="249"/>
      <c r="D897" s="249"/>
    </row>
    <row r="898" spans="3:4" ht="15.75" customHeight="1" x14ac:dyDescent="0.25">
      <c r="C898" s="249"/>
      <c r="D898" s="249"/>
    </row>
    <row r="899" spans="3:4" ht="15.75" customHeight="1" x14ac:dyDescent="0.25">
      <c r="C899" s="249"/>
      <c r="D899" s="249"/>
    </row>
    <row r="900" spans="3:4" ht="15.75" customHeight="1" x14ac:dyDescent="0.25">
      <c r="C900" s="249"/>
      <c r="D900" s="249"/>
    </row>
    <row r="901" spans="3:4" ht="15.75" customHeight="1" x14ac:dyDescent="0.25">
      <c r="C901" s="249"/>
      <c r="D901" s="249"/>
    </row>
    <row r="902" spans="3:4" ht="15.75" customHeight="1" x14ac:dyDescent="0.25">
      <c r="C902" s="249"/>
      <c r="D902" s="249"/>
    </row>
    <row r="903" spans="3:4" ht="15.75" customHeight="1" x14ac:dyDescent="0.25">
      <c r="C903" s="249"/>
      <c r="D903" s="249"/>
    </row>
    <row r="904" spans="3:4" ht="15.75" customHeight="1" x14ac:dyDescent="0.25">
      <c r="C904" s="249"/>
      <c r="D904" s="249"/>
    </row>
    <row r="905" spans="3:4" ht="15.75" customHeight="1" x14ac:dyDescent="0.25">
      <c r="C905" s="249"/>
      <c r="D905" s="249"/>
    </row>
    <row r="906" spans="3:4" ht="15.75" customHeight="1" x14ac:dyDescent="0.25">
      <c r="C906" s="249"/>
      <c r="D906" s="249"/>
    </row>
    <row r="907" spans="3:4" ht="15.75" customHeight="1" x14ac:dyDescent="0.25">
      <c r="C907" s="249"/>
      <c r="D907" s="249"/>
    </row>
    <row r="908" spans="3:4" ht="15.75" customHeight="1" x14ac:dyDescent="0.25">
      <c r="C908" s="249"/>
      <c r="D908" s="249"/>
    </row>
    <row r="909" spans="3:4" ht="15.75" customHeight="1" x14ac:dyDescent="0.25">
      <c r="C909" s="249"/>
      <c r="D909" s="249"/>
    </row>
    <row r="910" spans="3:4" ht="15.75" customHeight="1" x14ac:dyDescent="0.25">
      <c r="C910" s="249"/>
      <c r="D910" s="249"/>
    </row>
    <row r="911" spans="3:4" ht="15.75" customHeight="1" x14ac:dyDescent="0.25">
      <c r="C911" s="249"/>
      <c r="D911" s="249"/>
    </row>
    <row r="912" spans="3:4" ht="15.75" customHeight="1" x14ac:dyDescent="0.25">
      <c r="C912" s="249"/>
      <c r="D912" s="249"/>
    </row>
    <row r="913" spans="3:4" ht="15.75" customHeight="1" x14ac:dyDescent="0.25">
      <c r="C913" s="249"/>
      <c r="D913" s="249"/>
    </row>
    <row r="914" spans="3:4" ht="15.75" customHeight="1" x14ac:dyDescent="0.25">
      <c r="C914" s="249"/>
      <c r="D914" s="249"/>
    </row>
    <row r="915" spans="3:4" ht="15.75" customHeight="1" x14ac:dyDescent="0.25">
      <c r="C915" s="249"/>
      <c r="D915" s="249"/>
    </row>
    <row r="916" spans="3:4" ht="15.75" customHeight="1" x14ac:dyDescent="0.25">
      <c r="C916" s="249"/>
      <c r="D916" s="249"/>
    </row>
    <row r="917" spans="3:4" ht="15.75" customHeight="1" x14ac:dyDescent="0.25">
      <c r="C917" s="249"/>
      <c r="D917" s="249"/>
    </row>
    <row r="918" spans="3:4" ht="15.75" customHeight="1" x14ac:dyDescent="0.25">
      <c r="C918" s="249"/>
      <c r="D918" s="249"/>
    </row>
    <row r="919" spans="3:4" ht="15.75" customHeight="1" x14ac:dyDescent="0.25">
      <c r="C919" s="249"/>
      <c r="D919" s="249"/>
    </row>
    <row r="920" spans="3:4" ht="15.75" customHeight="1" x14ac:dyDescent="0.25">
      <c r="C920" s="249"/>
      <c r="D920" s="249"/>
    </row>
    <row r="921" spans="3:4" ht="15.75" customHeight="1" x14ac:dyDescent="0.25">
      <c r="C921" s="249"/>
      <c r="D921" s="249"/>
    </row>
    <row r="922" spans="3:4" ht="15.75" customHeight="1" x14ac:dyDescent="0.25">
      <c r="C922" s="249"/>
      <c r="D922" s="249"/>
    </row>
    <row r="923" spans="3:4" ht="15.75" customHeight="1" x14ac:dyDescent="0.25">
      <c r="C923" s="249"/>
      <c r="D923" s="249"/>
    </row>
    <row r="924" spans="3:4" ht="15.75" customHeight="1" x14ac:dyDescent="0.25">
      <c r="C924" s="249"/>
      <c r="D924" s="249"/>
    </row>
    <row r="925" spans="3:4" ht="15.75" customHeight="1" x14ac:dyDescent="0.25">
      <c r="C925" s="249"/>
      <c r="D925" s="249"/>
    </row>
    <row r="926" spans="3:4" ht="15.75" customHeight="1" x14ac:dyDescent="0.25">
      <c r="C926" s="249"/>
      <c r="D926" s="249"/>
    </row>
    <row r="927" spans="3:4" ht="15.75" customHeight="1" x14ac:dyDescent="0.25">
      <c r="C927" s="249"/>
      <c r="D927" s="249"/>
    </row>
    <row r="928" spans="3:4" ht="15.75" customHeight="1" x14ac:dyDescent="0.25">
      <c r="C928" s="249"/>
      <c r="D928" s="249"/>
    </row>
    <row r="929" spans="3:4" ht="15.75" customHeight="1" x14ac:dyDescent="0.25">
      <c r="C929" s="249"/>
      <c r="D929" s="249"/>
    </row>
    <row r="930" spans="3:4" ht="15.75" customHeight="1" x14ac:dyDescent="0.25">
      <c r="C930" s="249"/>
      <c r="D930" s="249"/>
    </row>
    <row r="931" spans="3:4" ht="15.75" customHeight="1" x14ac:dyDescent="0.25">
      <c r="C931" s="249"/>
      <c r="D931" s="249"/>
    </row>
    <row r="932" spans="3:4" ht="15.75" customHeight="1" x14ac:dyDescent="0.25">
      <c r="C932" s="249"/>
      <c r="D932" s="249"/>
    </row>
    <row r="933" spans="3:4" ht="15.75" customHeight="1" x14ac:dyDescent="0.25">
      <c r="C933" s="249"/>
      <c r="D933" s="249"/>
    </row>
    <row r="934" spans="3:4" ht="15.75" customHeight="1" x14ac:dyDescent="0.25">
      <c r="C934" s="249"/>
      <c r="D934" s="249"/>
    </row>
    <row r="935" spans="3:4" ht="15.75" customHeight="1" x14ac:dyDescent="0.25">
      <c r="C935" s="249"/>
      <c r="D935" s="249"/>
    </row>
    <row r="936" spans="3:4" ht="15.75" customHeight="1" x14ac:dyDescent="0.25">
      <c r="C936" s="249"/>
      <c r="D936" s="249"/>
    </row>
    <row r="937" spans="3:4" ht="15.75" customHeight="1" x14ac:dyDescent="0.25">
      <c r="C937" s="249"/>
      <c r="D937" s="249"/>
    </row>
    <row r="938" spans="3:4" ht="15.75" customHeight="1" x14ac:dyDescent="0.25">
      <c r="C938" s="249"/>
      <c r="D938" s="249"/>
    </row>
    <row r="939" spans="3:4" ht="15.75" customHeight="1" x14ac:dyDescent="0.25">
      <c r="C939" s="249"/>
      <c r="D939" s="249"/>
    </row>
    <row r="940" spans="3:4" ht="15.75" customHeight="1" x14ac:dyDescent="0.25">
      <c r="C940" s="249"/>
      <c r="D940" s="249"/>
    </row>
    <row r="941" spans="3:4" ht="15.75" customHeight="1" x14ac:dyDescent="0.25">
      <c r="C941" s="249"/>
      <c r="D941" s="249"/>
    </row>
    <row r="942" spans="3:4" ht="15.75" customHeight="1" x14ac:dyDescent="0.25">
      <c r="C942" s="249"/>
      <c r="D942" s="249"/>
    </row>
    <row r="943" spans="3:4" ht="15.75" customHeight="1" x14ac:dyDescent="0.25">
      <c r="C943" s="249"/>
      <c r="D943" s="249"/>
    </row>
    <row r="944" spans="3:4" ht="15.75" customHeight="1" x14ac:dyDescent="0.25">
      <c r="C944" s="249"/>
      <c r="D944" s="249"/>
    </row>
    <row r="945" spans="3:4" ht="15.75" customHeight="1" x14ac:dyDescent="0.25">
      <c r="C945" s="249"/>
      <c r="D945" s="249"/>
    </row>
    <row r="946" spans="3:4" ht="15.75" customHeight="1" x14ac:dyDescent="0.25">
      <c r="C946" s="249"/>
      <c r="D946" s="249"/>
    </row>
    <row r="947" spans="3:4" ht="15.75" customHeight="1" x14ac:dyDescent="0.25">
      <c r="C947" s="249"/>
      <c r="D947" s="249"/>
    </row>
    <row r="948" spans="3:4" ht="15.75" customHeight="1" x14ac:dyDescent="0.25">
      <c r="C948" s="249"/>
      <c r="D948" s="249"/>
    </row>
    <row r="949" spans="3:4" ht="15.75" customHeight="1" x14ac:dyDescent="0.25">
      <c r="C949" s="249"/>
      <c r="D949" s="249"/>
    </row>
    <row r="950" spans="3:4" ht="15.75" customHeight="1" x14ac:dyDescent="0.25">
      <c r="C950" s="249"/>
      <c r="D950" s="249"/>
    </row>
    <row r="951" spans="3:4" ht="15.75" customHeight="1" x14ac:dyDescent="0.25">
      <c r="C951" s="249"/>
      <c r="D951" s="249"/>
    </row>
    <row r="952" spans="3:4" ht="15.75" customHeight="1" x14ac:dyDescent="0.25">
      <c r="C952" s="249"/>
      <c r="D952" s="249"/>
    </row>
    <row r="953" spans="3:4" ht="15.75" customHeight="1" x14ac:dyDescent="0.25">
      <c r="C953" s="249"/>
      <c r="D953" s="249"/>
    </row>
    <row r="954" spans="3:4" ht="15.75" customHeight="1" x14ac:dyDescent="0.25">
      <c r="C954" s="249"/>
      <c r="D954" s="249"/>
    </row>
    <row r="955" spans="3:4" ht="15.75" customHeight="1" x14ac:dyDescent="0.25">
      <c r="C955" s="249"/>
      <c r="D955" s="249"/>
    </row>
    <row r="956" spans="3:4" ht="15.75" customHeight="1" x14ac:dyDescent="0.25">
      <c r="C956" s="249"/>
      <c r="D956" s="249"/>
    </row>
    <row r="957" spans="3:4" ht="15.75" customHeight="1" x14ac:dyDescent="0.25">
      <c r="C957" s="249"/>
      <c r="D957" s="249"/>
    </row>
    <row r="958" spans="3:4" ht="15.75" customHeight="1" x14ac:dyDescent="0.25">
      <c r="C958" s="249"/>
      <c r="D958" s="249"/>
    </row>
    <row r="959" spans="3:4" ht="15.75" customHeight="1" x14ac:dyDescent="0.25">
      <c r="C959" s="249"/>
      <c r="D959" s="249"/>
    </row>
    <row r="960" spans="3:4" ht="15.75" customHeight="1" x14ac:dyDescent="0.25">
      <c r="C960" s="249"/>
      <c r="D960" s="249"/>
    </row>
    <row r="961" spans="3:4" ht="15.75" customHeight="1" x14ac:dyDescent="0.25">
      <c r="C961" s="249"/>
      <c r="D961" s="249"/>
    </row>
    <row r="962" spans="3:4" ht="15.75" customHeight="1" x14ac:dyDescent="0.25">
      <c r="C962" s="249"/>
      <c r="D962" s="249"/>
    </row>
    <row r="963" spans="3:4" ht="15.75" customHeight="1" x14ac:dyDescent="0.25">
      <c r="C963" s="249"/>
      <c r="D963" s="249"/>
    </row>
    <row r="964" spans="3:4" ht="15.75" customHeight="1" x14ac:dyDescent="0.25">
      <c r="C964" s="249"/>
      <c r="D964" s="249"/>
    </row>
    <row r="965" spans="3:4" ht="15.75" customHeight="1" x14ac:dyDescent="0.25">
      <c r="C965" s="249"/>
      <c r="D965" s="249"/>
    </row>
    <row r="966" spans="3:4" ht="15.75" customHeight="1" x14ac:dyDescent="0.25">
      <c r="C966" s="249"/>
      <c r="D966" s="249"/>
    </row>
    <row r="967" spans="3:4" ht="15.75" customHeight="1" x14ac:dyDescent="0.25">
      <c r="C967" s="249"/>
      <c r="D967" s="249"/>
    </row>
    <row r="968" spans="3:4" ht="15.75" customHeight="1" x14ac:dyDescent="0.25">
      <c r="C968" s="249"/>
      <c r="D968" s="249"/>
    </row>
    <row r="969" spans="3:4" ht="15.75" customHeight="1" x14ac:dyDescent="0.25">
      <c r="C969" s="249"/>
      <c r="D969" s="249"/>
    </row>
    <row r="970" spans="3:4" ht="15.75" customHeight="1" x14ac:dyDescent="0.25">
      <c r="C970" s="249"/>
      <c r="D970" s="249"/>
    </row>
    <row r="971" spans="3:4" ht="15.75" customHeight="1" x14ac:dyDescent="0.25">
      <c r="C971" s="249"/>
      <c r="D971" s="249"/>
    </row>
    <row r="972" spans="3:4" ht="15.75" customHeight="1" x14ac:dyDescent="0.25">
      <c r="C972" s="249"/>
      <c r="D972" s="249"/>
    </row>
    <row r="973" spans="3:4" ht="15.75" customHeight="1" x14ac:dyDescent="0.25">
      <c r="C973" s="249"/>
      <c r="D973" s="249"/>
    </row>
    <row r="974" spans="3:4" ht="15.75" customHeight="1" x14ac:dyDescent="0.25">
      <c r="C974" s="249"/>
      <c r="D974" s="249"/>
    </row>
    <row r="975" spans="3:4" ht="15.75" customHeight="1" x14ac:dyDescent="0.25">
      <c r="C975" s="249"/>
      <c r="D975" s="249"/>
    </row>
    <row r="976" spans="3:4" ht="15.75" customHeight="1" x14ac:dyDescent="0.25">
      <c r="C976" s="249"/>
      <c r="D976" s="249"/>
    </row>
    <row r="977" spans="3:4" ht="15.75" customHeight="1" x14ac:dyDescent="0.25">
      <c r="C977" s="249"/>
      <c r="D977" s="249"/>
    </row>
    <row r="978" spans="3:4" ht="15.75" customHeight="1" x14ac:dyDescent="0.25">
      <c r="C978" s="249"/>
      <c r="D978" s="249"/>
    </row>
    <row r="979" spans="3:4" ht="15.75" customHeight="1" x14ac:dyDescent="0.25">
      <c r="C979" s="249"/>
      <c r="D979" s="249"/>
    </row>
    <row r="980" spans="3:4" ht="15.75" customHeight="1" x14ac:dyDescent="0.25">
      <c r="C980" s="249"/>
      <c r="D980" s="249"/>
    </row>
    <row r="981" spans="3:4" ht="15.75" customHeight="1" x14ac:dyDescent="0.25">
      <c r="C981" s="249"/>
      <c r="D981" s="249"/>
    </row>
    <row r="982" spans="3:4" ht="15.75" customHeight="1" x14ac:dyDescent="0.25">
      <c r="C982" s="249"/>
      <c r="D982" s="249"/>
    </row>
    <row r="983" spans="3:4" ht="15.75" customHeight="1" x14ac:dyDescent="0.25">
      <c r="C983" s="249"/>
      <c r="D983" s="249"/>
    </row>
    <row r="984" spans="3:4" ht="15.75" customHeight="1" x14ac:dyDescent="0.25">
      <c r="C984" s="249"/>
      <c r="D984" s="249"/>
    </row>
    <row r="985" spans="3:4" ht="15.75" customHeight="1" x14ac:dyDescent="0.25">
      <c r="C985" s="249"/>
      <c r="D985" s="249"/>
    </row>
    <row r="986" spans="3:4" ht="15.75" customHeight="1" x14ac:dyDescent="0.25">
      <c r="C986" s="249"/>
      <c r="D986" s="249"/>
    </row>
    <row r="987" spans="3:4" ht="15.75" customHeight="1" x14ac:dyDescent="0.25">
      <c r="C987" s="249"/>
      <c r="D987" s="249"/>
    </row>
    <row r="988" spans="3:4" ht="15.75" customHeight="1" x14ac:dyDescent="0.25">
      <c r="C988" s="249"/>
      <c r="D988" s="249"/>
    </row>
    <row r="989" spans="3:4" ht="15.75" customHeight="1" x14ac:dyDescent="0.25">
      <c r="C989" s="249"/>
      <c r="D989" s="249"/>
    </row>
    <row r="990" spans="3:4" ht="15.75" customHeight="1" x14ac:dyDescent="0.25">
      <c r="C990" s="249"/>
      <c r="D990" s="249"/>
    </row>
    <row r="991" spans="3:4" ht="15.75" customHeight="1" x14ac:dyDescent="0.25">
      <c r="C991" s="249"/>
      <c r="D991" s="249"/>
    </row>
    <row r="992" spans="3:4" ht="15.75" customHeight="1" x14ac:dyDescent="0.25">
      <c r="C992" s="249"/>
      <c r="D992" s="249"/>
    </row>
    <row r="993" spans="3:4" ht="15.75" customHeight="1" x14ac:dyDescent="0.25">
      <c r="C993" s="249"/>
      <c r="D993" s="249"/>
    </row>
    <row r="994" spans="3:4" ht="15.75" customHeight="1" x14ac:dyDescent="0.25">
      <c r="C994" s="249"/>
      <c r="D994" s="249"/>
    </row>
    <row r="995" spans="3:4" ht="15.75" customHeight="1" x14ac:dyDescent="0.25">
      <c r="C995" s="249"/>
      <c r="D995" s="249"/>
    </row>
    <row r="996" spans="3:4" ht="15.75" customHeight="1" x14ac:dyDescent="0.25">
      <c r="C996" s="249"/>
      <c r="D996" s="249"/>
    </row>
    <row r="997" spans="3:4" ht="15.75" customHeight="1" x14ac:dyDescent="0.25">
      <c r="C997" s="249"/>
      <c r="D997" s="249"/>
    </row>
    <row r="998" spans="3:4" ht="15.75" customHeight="1" x14ac:dyDescent="0.25">
      <c r="C998" s="249"/>
      <c r="D998" s="249"/>
    </row>
    <row r="999" spans="3:4" ht="15.75" customHeight="1" x14ac:dyDescent="0.25">
      <c r="C999" s="249"/>
      <c r="D999" s="249"/>
    </row>
    <row r="1000" spans="3:4" ht="15.75" customHeight="1" x14ac:dyDescent="0.25">
      <c r="C1000" s="249"/>
      <c r="D1000" s="249"/>
    </row>
    <row r="1001" spans="3:4" ht="15.75" customHeight="1" x14ac:dyDescent="0.25">
      <c r="C1001" s="249"/>
      <c r="D1001" s="249"/>
    </row>
    <row r="1002" spans="3:4" ht="15.75" customHeight="1" x14ac:dyDescent="0.25">
      <c r="C1002" s="249"/>
      <c r="D1002" s="249"/>
    </row>
    <row r="1003" spans="3:4" ht="15.75" customHeight="1" x14ac:dyDescent="0.25">
      <c r="C1003" s="249"/>
      <c r="D1003" s="249"/>
    </row>
    <row r="1004" spans="3:4" ht="15.75" customHeight="1" x14ac:dyDescent="0.25">
      <c r="C1004" s="249"/>
      <c r="D1004" s="249"/>
    </row>
    <row r="1005" spans="3:4" ht="15.75" customHeight="1" x14ac:dyDescent="0.25">
      <c r="C1005" s="249"/>
      <c r="D1005" s="249"/>
    </row>
    <row r="1006" spans="3:4" ht="15.75" customHeight="1" x14ac:dyDescent="0.25">
      <c r="C1006" s="249"/>
      <c r="D1006" s="249"/>
    </row>
    <row r="1007" spans="3:4" ht="15.75" customHeight="1" x14ac:dyDescent="0.25">
      <c r="C1007" s="249"/>
      <c r="D1007" s="249"/>
    </row>
  </sheetData>
  <mergeCells count="1">
    <mergeCell ref="A1:Q1"/>
  </mergeCells>
  <phoneticPr fontId="7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1CBF4"/>
  </sheetPr>
  <dimension ref="A1:Z246"/>
  <sheetViews>
    <sheetView showGridLines="0" topLeftCell="A9" zoomScale="70" zoomScaleNormal="70" workbookViewId="0">
      <selection activeCell="A16" sqref="A16"/>
    </sheetView>
  </sheetViews>
  <sheetFormatPr baseColWidth="10" defaultColWidth="8.85546875" defaultRowHeight="15" x14ac:dyDescent="0.25"/>
  <cols>
    <col min="1" max="1" width="3.5703125" style="117" customWidth="1"/>
    <col min="2" max="2" width="17.85546875" style="117" customWidth="1"/>
    <col min="3" max="3" width="14.7109375" style="186" customWidth="1"/>
    <col min="4" max="4" width="17.42578125" style="117" customWidth="1"/>
    <col min="5" max="5" width="15.7109375" style="117" customWidth="1"/>
    <col min="6" max="6" width="19.7109375" style="117" customWidth="1"/>
    <col min="7" max="9" width="15.7109375" style="117" customWidth="1"/>
    <col min="10" max="10" width="17.42578125" style="117" customWidth="1"/>
    <col min="11" max="11" width="17.7109375" style="117" customWidth="1"/>
    <col min="12" max="25" width="8.85546875" style="117" customWidth="1"/>
    <col min="26" max="26" width="19.42578125" style="119" customWidth="1"/>
    <col min="27" max="27" width="8.85546875" style="117" customWidth="1"/>
    <col min="28" max="16384" width="8.85546875" style="117"/>
  </cols>
  <sheetData>
    <row r="1" spans="1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1:26" s="122" customFormat="1" ht="67.5" customHeight="1" x14ac:dyDescent="0.25">
      <c r="B2" s="123"/>
      <c r="C2" s="536" t="s">
        <v>336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1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1:26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1:26" ht="24" customHeight="1" x14ac:dyDescent="0.25">
      <c r="B5" s="551" t="s">
        <v>287</v>
      </c>
      <c r="C5" s="552"/>
      <c r="D5" s="553"/>
      <c r="E5" s="131">
        <f>1120000+490000</f>
        <v>1610000</v>
      </c>
      <c r="G5" s="555" t="s">
        <v>255</v>
      </c>
      <c r="H5" s="556"/>
      <c r="I5" s="542">
        <f>IF(OR(E5&lt;=0,E6&lt;=0,E7&lt;=0,E8&lt;=0),"", -PMT(E6/E8, (E7*E8)-E11, E5))</f>
        <v>12221.194132969949</v>
      </c>
      <c r="J5" s="543"/>
      <c r="K5" s="543"/>
      <c r="Z5" s="130"/>
    </row>
    <row r="6" spans="1:26" ht="24" customHeight="1" x14ac:dyDescent="0.25">
      <c r="B6" s="546" t="s">
        <v>288</v>
      </c>
      <c r="C6" s="547"/>
      <c r="D6" s="548"/>
      <c r="E6" s="133">
        <v>3.95E-2</v>
      </c>
      <c r="G6" s="538" t="s">
        <v>289</v>
      </c>
      <c r="H6" s="539"/>
      <c r="I6" s="544">
        <f>ROUND(IF(AND(E7&gt;0,E8&gt;0),E7*E8,""),0)</f>
        <v>180</v>
      </c>
      <c r="J6" s="545"/>
      <c r="K6" s="545"/>
      <c r="Z6" s="130"/>
    </row>
    <row r="7" spans="1:26" ht="24" customHeight="1" x14ac:dyDescent="0.25">
      <c r="B7" s="546" t="s">
        <v>290</v>
      </c>
      <c r="C7" s="547"/>
      <c r="D7" s="548"/>
      <c r="E7" s="134">
        <v>15</v>
      </c>
      <c r="G7" s="538" t="s">
        <v>291</v>
      </c>
      <c r="H7" s="539"/>
      <c r="I7" s="544">
        <f>I6</f>
        <v>180</v>
      </c>
      <c r="J7" s="545"/>
      <c r="K7" s="545"/>
      <c r="Z7" s="130"/>
    </row>
    <row r="8" spans="1:26" ht="24" customHeight="1" x14ac:dyDescent="0.25">
      <c r="B8" s="546" t="s">
        <v>292</v>
      </c>
      <c r="C8" s="547"/>
      <c r="D8" s="548"/>
      <c r="E8" s="134">
        <v>12</v>
      </c>
      <c r="G8" s="538" t="s">
        <v>293</v>
      </c>
      <c r="H8" s="539"/>
      <c r="I8" s="544">
        <f>IF(I7="", "", I7*E12)</f>
        <v>53670.599999999991</v>
      </c>
      <c r="J8" s="545"/>
      <c r="K8" s="545"/>
      <c r="Z8" s="130"/>
    </row>
    <row r="9" spans="1:26" ht="24" customHeight="1" x14ac:dyDescent="0.25">
      <c r="B9" s="557" t="s">
        <v>294</v>
      </c>
      <c r="C9" s="547"/>
      <c r="D9" s="135"/>
      <c r="E9" s="136">
        <v>45999</v>
      </c>
      <c r="G9" s="538" t="s">
        <v>295</v>
      </c>
      <c r="H9" s="539"/>
      <c r="I9" s="554">
        <f>IF(I7="","",SUM(_xlfn.ANCHORARRAY(I15)))</f>
        <v>541363.62000000034</v>
      </c>
      <c r="J9" s="545"/>
      <c r="K9" s="545"/>
      <c r="Z9" s="130"/>
    </row>
    <row r="10" spans="1:26" ht="24" customHeight="1" x14ac:dyDescent="0.25">
      <c r="C10" s="137"/>
      <c r="D10" s="121"/>
      <c r="E10" s="121"/>
      <c r="F10" s="138"/>
      <c r="G10" s="564" t="s">
        <v>247</v>
      </c>
      <c r="H10" s="565"/>
      <c r="I10" s="566">
        <f>IF(I7="","",SUM(_xlfn.ANCHORARRAY(G15)))</f>
        <v>2205034.268337131</v>
      </c>
      <c r="J10" s="567"/>
      <c r="K10" s="567"/>
      <c r="Z10" s="130"/>
    </row>
    <row r="11" spans="1:26" ht="24" customHeight="1" x14ac:dyDescent="0.25">
      <c r="B11" s="558" t="s">
        <v>248</v>
      </c>
      <c r="C11" s="568"/>
      <c r="D11" s="569"/>
      <c r="E11" s="140">
        <v>7</v>
      </c>
      <c r="F11" s="138"/>
      <c r="G11" s="187"/>
      <c r="H11" s="187"/>
      <c r="I11" s="187"/>
      <c r="J11" s="187"/>
      <c r="K11" s="187"/>
      <c r="Z11" s="130"/>
    </row>
    <row r="12" spans="1:26" ht="24" customHeight="1" x14ac:dyDescent="0.25">
      <c r="B12" s="558" t="s">
        <v>304</v>
      </c>
      <c r="C12" s="568"/>
      <c r="D12" s="569"/>
      <c r="E12" s="141">
        <f>207.42+90.75</f>
        <v>298.16999999999996</v>
      </c>
      <c r="F12" s="138"/>
      <c r="G12" s="560" t="s">
        <v>250</v>
      </c>
      <c r="H12" s="569"/>
      <c r="I12" s="561" t="s">
        <v>251</v>
      </c>
      <c r="J12" s="569"/>
      <c r="K12" s="569"/>
      <c r="Z12" s="130"/>
    </row>
    <row r="13" spans="1:26" ht="31.5" customHeight="1" x14ac:dyDescent="0.25">
      <c r="C13" s="117"/>
    </row>
    <row r="14" spans="1:26" ht="48" customHeight="1" x14ac:dyDescent="0.25">
      <c r="A14" s="188"/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1:26" ht="18" customHeight="1" x14ac:dyDescent="0.25">
      <c r="B15" s="118">
        <f t="array" ref="B15:B194">IF(I7="","",_xlfn.SEQUENCE(I7))</f>
        <v>1</v>
      </c>
      <c r="C15" s="119">
        <f t="array" ref="C15:C194">IF(I7="","",EDATE($E$9,(_xlfn.SEQUENCE(I7)-1)*(12/$E$8)))</f>
        <v>45999</v>
      </c>
      <c r="D15" s="120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1610000</v>
      </c>
      <c r="E15" s="120">
        <f t="array" ref="E15:E194">IF(I7="","",IF(_xlfn.SEQUENCE(I7)&lt;=$E$11,_xlfn.ANCHORARRAY(D15)*($E$6/$E$8), -PMT($E$6/$E$8,($E$7*$E$8)-$E$11,$E$5)))</f>
        <v>5299.583333333333</v>
      </c>
      <c r="F15" s="120">
        <f t="array" ref="F15:F194">IF(I7="","",_xlfn.SEQUENCE(I7,1,1,1)*0 + $E$12)</f>
        <v>298.16999999999996</v>
      </c>
      <c r="G15" s="120">
        <f t="array" ref="G15:G194">IF(I7="","",_xlfn.ANCHORARRAY(E15)+_xlfn.ANCHORARRAY(F15))</f>
        <v>5597.7533333333331</v>
      </c>
      <c r="H15" s="120">
        <f t="array" ref="H15:H194">IF(I7="","",ROUND(IF(_xlfn.SEQUENCE(I7)&lt;=$E$11,0,_xlfn.ANCHORARRAY( E15) -_xlfn.ANCHORARRAY( I15)),2))</f>
        <v>0</v>
      </c>
      <c r="I15" s="120">
        <f t="array" ref="I15:I194">IF(I7="","",ROUND(_xlfn.ANCHORARRAY(D15)*($E$6/$E$8),2))</f>
        <v>5299.58</v>
      </c>
      <c r="J15" s="120">
        <f t="array" ref="J15:J194">IF(I7="","",ROUND(IF(_xlfn.SEQUENCE(I7)&lt;=$E$11,$E$5, $E$5*(1+($E$6/$E$8))^(_xlfn.SEQUENCE(I7)-$E$11) - (-PMT($E$6/$E$8,($E$7*$E$8)-$E$11,$E$5))*(((1+($E$6/$E$8))^(_xlfn.SEQUENCE(I7)-$E$11)-1)/($E$6/$E$8)) ),2))</f>
        <v>1610000</v>
      </c>
      <c r="K15" s="120">
        <f t="array" ref="K15:K194">IF(I7="","",_xlfn.SCAN(0,_xlfn.TAKE(_xlfn.ANCHORARRAY(I15),I7),_xlfn.LAMBDA(_xlpm.a,_xlpm.v,_xlpm.a+_xlpm.v)))</f>
        <v>5299.58</v>
      </c>
      <c r="Z15" s="119">
        <f t="array" ref="Z15:Z194">IFERROR(IF(I7="","",EOMONTH(EDATE($E$9,(_xlfn.SEQUENCE(I7)-1)*(12/$E$8)),0)),"")</f>
        <v>46022</v>
      </c>
    </row>
    <row r="16" spans="1:26" ht="18" customHeight="1" x14ac:dyDescent="0.25">
      <c r="B16" s="118">
        <v>2</v>
      </c>
      <c r="C16" s="119">
        <v>46030</v>
      </c>
      <c r="D16" s="120">
        <v>1610000</v>
      </c>
      <c r="E16" s="120">
        <v>5299.583333333333</v>
      </c>
      <c r="F16" s="120">
        <v>298.16999999999996</v>
      </c>
      <c r="G16" s="120">
        <v>5597.7533333333331</v>
      </c>
      <c r="H16" s="120">
        <v>0</v>
      </c>
      <c r="I16" s="120">
        <v>5299.58</v>
      </c>
      <c r="J16" s="120">
        <v>1610000</v>
      </c>
      <c r="K16" s="120">
        <v>10599.16</v>
      </c>
      <c r="Z16" s="119">
        <v>46053</v>
      </c>
    </row>
    <row r="17" spans="2:26" ht="18" customHeight="1" x14ac:dyDescent="0.25">
      <c r="B17" s="118">
        <v>3</v>
      </c>
      <c r="C17" s="119">
        <v>46061</v>
      </c>
      <c r="D17" s="120">
        <v>1610000</v>
      </c>
      <c r="E17" s="120">
        <v>5299.583333333333</v>
      </c>
      <c r="F17" s="120">
        <v>298.16999999999996</v>
      </c>
      <c r="G17" s="120">
        <v>5597.7533333333331</v>
      </c>
      <c r="H17" s="120">
        <v>0</v>
      </c>
      <c r="I17" s="120">
        <v>5299.58</v>
      </c>
      <c r="J17" s="120">
        <v>1610000</v>
      </c>
      <c r="K17" s="120">
        <v>15898.74</v>
      </c>
      <c r="Z17" s="119">
        <v>46081</v>
      </c>
    </row>
    <row r="18" spans="2:26" ht="18" customHeight="1" x14ac:dyDescent="0.25">
      <c r="B18" s="118">
        <v>4</v>
      </c>
      <c r="C18" s="119">
        <v>46089</v>
      </c>
      <c r="D18" s="120">
        <v>1610000</v>
      </c>
      <c r="E18" s="120">
        <v>5299.583333333333</v>
      </c>
      <c r="F18" s="120">
        <v>298.16999999999996</v>
      </c>
      <c r="G18" s="120">
        <v>5597.7533333333331</v>
      </c>
      <c r="H18" s="120">
        <v>0</v>
      </c>
      <c r="I18" s="120">
        <v>5299.58</v>
      </c>
      <c r="J18" s="120">
        <v>1610000</v>
      </c>
      <c r="K18" s="120">
        <v>21198.32</v>
      </c>
      <c r="Z18" s="119">
        <v>46112</v>
      </c>
    </row>
    <row r="19" spans="2:26" ht="18" customHeight="1" x14ac:dyDescent="0.25">
      <c r="B19" s="118">
        <v>5</v>
      </c>
      <c r="C19" s="119">
        <v>46120</v>
      </c>
      <c r="D19" s="120">
        <v>1610000</v>
      </c>
      <c r="E19" s="120">
        <v>5299.583333333333</v>
      </c>
      <c r="F19" s="120">
        <v>298.16999999999996</v>
      </c>
      <c r="G19" s="120">
        <v>5597.7533333333331</v>
      </c>
      <c r="H19" s="120">
        <v>0</v>
      </c>
      <c r="I19" s="120">
        <v>5299.58</v>
      </c>
      <c r="J19" s="120">
        <v>1610000</v>
      </c>
      <c r="K19" s="120">
        <v>26497.9</v>
      </c>
      <c r="Z19" s="119">
        <v>46142</v>
      </c>
    </row>
    <row r="20" spans="2:26" ht="18" customHeight="1" x14ac:dyDescent="0.25">
      <c r="B20" s="118">
        <v>6</v>
      </c>
      <c r="C20" s="119">
        <v>46150</v>
      </c>
      <c r="D20" s="120">
        <v>1610000</v>
      </c>
      <c r="E20" s="120">
        <v>5299.583333333333</v>
      </c>
      <c r="F20" s="120">
        <v>298.16999999999996</v>
      </c>
      <c r="G20" s="120">
        <v>5597.7533333333331</v>
      </c>
      <c r="H20" s="120">
        <v>0</v>
      </c>
      <c r="I20" s="120">
        <v>5299.58</v>
      </c>
      <c r="J20" s="120">
        <v>1610000</v>
      </c>
      <c r="K20" s="120">
        <v>31797.480000000003</v>
      </c>
      <c r="Z20" s="119">
        <v>46173</v>
      </c>
    </row>
    <row r="21" spans="2:26" ht="18" customHeight="1" x14ac:dyDescent="0.25">
      <c r="B21" s="118">
        <v>7</v>
      </c>
      <c r="C21" s="119">
        <v>46181</v>
      </c>
      <c r="D21" s="120">
        <v>1610000</v>
      </c>
      <c r="E21" s="120">
        <v>5299.583333333333</v>
      </c>
      <c r="F21" s="120">
        <v>298.16999999999996</v>
      </c>
      <c r="G21" s="120">
        <v>5597.7533333333331</v>
      </c>
      <c r="H21" s="120">
        <v>0</v>
      </c>
      <c r="I21" s="120">
        <v>5299.58</v>
      </c>
      <c r="J21" s="120">
        <v>1610000</v>
      </c>
      <c r="K21" s="120">
        <v>37097.060000000005</v>
      </c>
      <c r="Z21" s="119">
        <v>46203</v>
      </c>
    </row>
    <row r="22" spans="2:26" ht="18" customHeight="1" x14ac:dyDescent="0.25">
      <c r="B22" s="118">
        <v>8</v>
      </c>
      <c r="C22" s="119">
        <v>46211</v>
      </c>
      <c r="D22" s="120">
        <v>1610000</v>
      </c>
      <c r="E22" s="120">
        <v>12221.194132969949</v>
      </c>
      <c r="F22" s="120">
        <v>298.16999999999996</v>
      </c>
      <c r="G22" s="120">
        <v>12519.364132969949</v>
      </c>
      <c r="H22" s="120">
        <v>6921.61</v>
      </c>
      <c r="I22" s="120">
        <v>5299.58</v>
      </c>
      <c r="J22" s="120">
        <v>1603078.39</v>
      </c>
      <c r="K22" s="120">
        <v>42396.640000000007</v>
      </c>
      <c r="Z22" s="119">
        <v>46234</v>
      </c>
    </row>
    <row r="23" spans="2:26" ht="18" customHeight="1" x14ac:dyDescent="0.25">
      <c r="B23" s="118">
        <v>9</v>
      </c>
      <c r="C23" s="119">
        <v>46242</v>
      </c>
      <c r="D23" s="120">
        <v>1603078.39</v>
      </c>
      <c r="E23" s="120">
        <v>12221.194132969949</v>
      </c>
      <c r="F23" s="120">
        <v>298.16999999999996</v>
      </c>
      <c r="G23" s="120">
        <v>12519.364132969949</v>
      </c>
      <c r="H23" s="120">
        <v>6944.39</v>
      </c>
      <c r="I23" s="120">
        <v>5276.8</v>
      </c>
      <c r="J23" s="120">
        <v>1596133.99</v>
      </c>
      <c r="K23" s="120">
        <v>47673.44000000001</v>
      </c>
      <c r="Z23" s="119">
        <v>46265</v>
      </c>
    </row>
    <row r="24" spans="2:26" ht="18" customHeight="1" x14ac:dyDescent="0.25">
      <c r="B24" s="118">
        <v>10</v>
      </c>
      <c r="C24" s="119">
        <v>46273</v>
      </c>
      <c r="D24" s="120">
        <v>1596133.99</v>
      </c>
      <c r="E24" s="120">
        <v>12221.194132969949</v>
      </c>
      <c r="F24" s="120">
        <v>298.16999999999996</v>
      </c>
      <c r="G24" s="120">
        <v>12519.364132969949</v>
      </c>
      <c r="H24" s="120">
        <v>6967.25</v>
      </c>
      <c r="I24" s="120">
        <v>5253.94</v>
      </c>
      <c r="J24" s="120">
        <v>1589166.74</v>
      </c>
      <c r="K24" s="120">
        <v>52927.380000000012</v>
      </c>
      <c r="Z24" s="119">
        <v>46295</v>
      </c>
    </row>
    <row r="25" spans="2:26" ht="18" customHeight="1" x14ac:dyDescent="0.25">
      <c r="B25" s="118">
        <v>11</v>
      </c>
      <c r="C25" s="119">
        <v>46303</v>
      </c>
      <c r="D25" s="120">
        <v>1589166.74</v>
      </c>
      <c r="E25" s="120">
        <v>12221.194132969949</v>
      </c>
      <c r="F25" s="120">
        <v>298.16999999999996</v>
      </c>
      <c r="G25" s="120">
        <v>12519.364132969949</v>
      </c>
      <c r="H25" s="120">
        <v>6990.18</v>
      </c>
      <c r="I25" s="120">
        <v>5231.01</v>
      </c>
      <c r="J25" s="120">
        <v>1582176.55</v>
      </c>
      <c r="K25" s="120">
        <v>58158.390000000014</v>
      </c>
      <c r="Z25" s="119">
        <v>46326</v>
      </c>
    </row>
    <row r="26" spans="2:26" ht="18" customHeight="1" x14ac:dyDescent="0.25">
      <c r="B26" s="118">
        <v>12</v>
      </c>
      <c r="C26" s="119">
        <v>46334</v>
      </c>
      <c r="D26" s="120">
        <v>1582176.55</v>
      </c>
      <c r="E26" s="120">
        <v>12221.194132969949</v>
      </c>
      <c r="F26" s="120">
        <v>298.16999999999996</v>
      </c>
      <c r="G26" s="120">
        <v>12519.364132969949</v>
      </c>
      <c r="H26" s="120">
        <v>7013.19</v>
      </c>
      <c r="I26" s="120">
        <v>5208</v>
      </c>
      <c r="J26" s="120">
        <v>1575163.36</v>
      </c>
      <c r="K26" s="120">
        <v>63366.390000000014</v>
      </c>
      <c r="Z26" s="119">
        <v>46356</v>
      </c>
    </row>
    <row r="27" spans="2:26" ht="18" customHeight="1" x14ac:dyDescent="0.25">
      <c r="B27" s="118">
        <v>13</v>
      </c>
      <c r="C27" s="119">
        <v>46364</v>
      </c>
      <c r="D27" s="120">
        <v>1575163.36</v>
      </c>
      <c r="E27" s="120">
        <v>12221.194132969949</v>
      </c>
      <c r="F27" s="120">
        <v>298.16999999999996</v>
      </c>
      <c r="G27" s="120">
        <v>12519.364132969949</v>
      </c>
      <c r="H27" s="120">
        <v>7036.28</v>
      </c>
      <c r="I27" s="120">
        <v>5184.91</v>
      </c>
      <c r="J27" s="120">
        <v>1568127.08</v>
      </c>
      <c r="K27" s="120">
        <v>68551.300000000017</v>
      </c>
      <c r="Z27" s="119">
        <v>46387</v>
      </c>
    </row>
    <row r="28" spans="2:26" ht="18" customHeight="1" x14ac:dyDescent="0.25">
      <c r="B28" s="118">
        <v>14</v>
      </c>
      <c r="C28" s="119">
        <v>46395</v>
      </c>
      <c r="D28" s="120">
        <v>1568127.08</v>
      </c>
      <c r="E28" s="120">
        <v>12221.194132969949</v>
      </c>
      <c r="F28" s="120">
        <v>298.16999999999996</v>
      </c>
      <c r="G28" s="120">
        <v>12519.364132969949</v>
      </c>
      <c r="H28" s="120">
        <v>7059.44</v>
      </c>
      <c r="I28" s="120">
        <v>5161.75</v>
      </c>
      <c r="J28" s="120">
        <v>1561067.63</v>
      </c>
      <c r="K28" s="120">
        <v>73713.050000000017</v>
      </c>
      <c r="Z28" s="119">
        <v>46418</v>
      </c>
    </row>
    <row r="29" spans="2:26" ht="18" customHeight="1" x14ac:dyDescent="0.25">
      <c r="B29" s="118">
        <v>15</v>
      </c>
      <c r="C29" s="119">
        <v>46426</v>
      </c>
      <c r="D29" s="120">
        <v>1561067.63</v>
      </c>
      <c r="E29" s="120">
        <v>12221.194132969949</v>
      </c>
      <c r="F29" s="120">
        <v>298.16999999999996</v>
      </c>
      <c r="G29" s="120">
        <v>12519.364132969949</v>
      </c>
      <c r="H29" s="120">
        <v>7082.68</v>
      </c>
      <c r="I29" s="120">
        <v>5138.51</v>
      </c>
      <c r="J29" s="120">
        <v>1553984.95</v>
      </c>
      <c r="K29" s="120">
        <v>78851.560000000012</v>
      </c>
      <c r="Z29" s="119">
        <v>46446</v>
      </c>
    </row>
    <row r="30" spans="2:26" ht="18" customHeight="1" x14ac:dyDescent="0.25">
      <c r="B30" s="118">
        <v>16</v>
      </c>
      <c r="C30" s="119">
        <v>46454</v>
      </c>
      <c r="D30" s="120">
        <v>1553984.95</v>
      </c>
      <c r="E30" s="120">
        <v>12221.194132969949</v>
      </c>
      <c r="F30" s="120">
        <v>298.16999999999996</v>
      </c>
      <c r="G30" s="120">
        <v>12519.364132969949</v>
      </c>
      <c r="H30" s="120">
        <v>7105.99</v>
      </c>
      <c r="I30" s="120">
        <v>5115.2</v>
      </c>
      <c r="J30" s="120">
        <v>1546878.96</v>
      </c>
      <c r="K30" s="120">
        <v>83966.760000000009</v>
      </c>
      <c r="Z30" s="119">
        <v>46477</v>
      </c>
    </row>
    <row r="31" spans="2:26" ht="18" customHeight="1" x14ac:dyDescent="0.25">
      <c r="B31" s="118">
        <v>17</v>
      </c>
      <c r="C31" s="119">
        <v>46485</v>
      </c>
      <c r="D31" s="120">
        <v>1546878.96</v>
      </c>
      <c r="E31" s="120">
        <v>12221.194132969949</v>
      </c>
      <c r="F31" s="120">
        <v>298.16999999999996</v>
      </c>
      <c r="G31" s="120">
        <v>12519.364132969949</v>
      </c>
      <c r="H31" s="120">
        <v>7129.38</v>
      </c>
      <c r="I31" s="120">
        <v>5091.8100000000004</v>
      </c>
      <c r="J31" s="120">
        <v>1539749.58</v>
      </c>
      <c r="K31" s="120">
        <v>89058.57</v>
      </c>
      <c r="Z31" s="119">
        <v>46507</v>
      </c>
    </row>
    <row r="32" spans="2:26" ht="18" customHeight="1" x14ac:dyDescent="0.25">
      <c r="B32" s="118">
        <v>18</v>
      </c>
      <c r="C32" s="119">
        <v>46515</v>
      </c>
      <c r="D32" s="120">
        <v>1539749.58</v>
      </c>
      <c r="E32" s="120">
        <v>12221.194132969949</v>
      </c>
      <c r="F32" s="120">
        <v>298.16999999999996</v>
      </c>
      <c r="G32" s="120">
        <v>12519.364132969949</v>
      </c>
      <c r="H32" s="120">
        <v>7152.85</v>
      </c>
      <c r="I32" s="120">
        <v>5068.34</v>
      </c>
      <c r="J32" s="120">
        <v>1532596.73</v>
      </c>
      <c r="K32" s="120">
        <v>94126.91</v>
      </c>
      <c r="Z32" s="119">
        <v>46538</v>
      </c>
    </row>
    <row r="33" spans="2:26" ht="18" customHeight="1" x14ac:dyDescent="0.25">
      <c r="B33" s="118">
        <v>19</v>
      </c>
      <c r="C33" s="119">
        <v>46546</v>
      </c>
      <c r="D33" s="120">
        <v>1532596.73</v>
      </c>
      <c r="E33" s="120">
        <v>12221.194132969949</v>
      </c>
      <c r="F33" s="120">
        <v>298.16999999999996</v>
      </c>
      <c r="G33" s="120">
        <v>12519.364132969949</v>
      </c>
      <c r="H33" s="120">
        <v>7176.39</v>
      </c>
      <c r="I33" s="120">
        <v>5044.8</v>
      </c>
      <c r="J33" s="120">
        <v>1525420.33</v>
      </c>
      <c r="K33" s="120">
        <v>99171.71</v>
      </c>
      <c r="Z33" s="119">
        <v>46568</v>
      </c>
    </row>
    <row r="34" spans="2:26" ht="18" customHeight="1" x14ac:dyDescent="0.25">
      <c r="B34" s="118">
        <v>20</v>
      </c>
      <c r="C34" s="119">
        <v>46576</v>
      </c>
      <c r="D34" s="120">
        <v>1525420.33</v>
      </c>
      <c r="E34" s="120">
        <v>12221.194132969949</v>
      </c>
      <c r="F34" s="120">
        <v>298.16999999999996</v>
      </c>
      <c r="G34" s="120">
        <v>12519.364132969949</v>
      </c>
      <c r="H34" s="120">
        <v>7200.01</v>
      </c>
      <c r="I34" s="120">
        <v>5021.18</v>
      </c>
      <c r="J34" s="120">
        <v>1518220.31</v>
      </c>
      <c r="K34" s="120">
        <v>104192.89000000001</v>
      </c>
      <c r="Z34" s="119">
        <v>46599</v>
      </c>
    </row>
    <row r="35" spans="2:26" ht="18" customHeight="1" x14ac:dyDescent="0.25">
      <c r="B35" s="118">
        <v>21</v>
      </c>
      <c r="C35" s="119">
        <v>46607</v>
      </c>
      <c r="D35" s="120">
        <v>1518220.31</v>
      </c>
      <c r="E35" s="120">
        <v>12221.194132969949</v>
      </c>
      <c r="F35" s="120">
        <v>298.16999999999996</v>
      </c>
      <c r="G35" s="120">
        <v>12519.364132969949</v>
      </c>
      <c r="H35" s="120">
        <v>7223.71</v>
      </c>
      <c r="I35" s="120">
        <v>4997.4799999999996</v>
      </c>
      <c r="J35" s="120">
        <v>1510996.59</v>
      </c>
      <c r="K35" s="120">
        <v>109190.37000000001</v>
      </c>
      <c r="Z35" s="119">
        <v>46630</v>
      </c>
    </row>
    <row r="36" spans="2:26" ht="18" customHeight="1" x14ac:dyDescent="0.25">
      <c r="B36" s="118">
        <v>22</v>
      </c>
      <c r="C36" s="119">
        <v>46638</v>
      </c>
      <c r="D36" s="120">
        <v>1510996.59</v>
      </c>
      <c r="E36" s="120">
        <v>12221.194132969949</v>
      </c>
      <c r="F36" s="120">
        <v>298.16999999999996</v>
      </c>
      <c r="G36" s="120">
        <v>12519.364132969949</v>
      </c>
      <c r="H36" s="120">
        <v>7247.49</v>
      </c>
      <c r="I36" s="120">
        <v>4973.7</v>
      </c>
      <c r="J36" s="120">
        <v>1503749.09</v>
      </c>
      <c r="K36" s="120">
        <v>114164.07</v>
      </c>
      <c r="Z36" s="119">
        <v>46660</v>
      </c>
    </row>
    <row r="37" spans="2:26" ht="18" customHeight="1" x14ac:dyDescent="0.25">
      <c r="B37" s="118">
        <v>23</v>
      </c>
      <c r="C37" s="119">
        <v>46668</v>
      </c>
      <c r="D37" s="120">
        <v>1503749.09</v>
      </c>
      <c r="E37" s="120">
        <v>12221.194132969949</v>
      </c>
      <c r="F37" s="120">
        <v>298.16999999999996</v>
      </c>
      <c r="G37" s="120">
        <v>12519.364132969949</v>
      </c>
      <c r="H37" s="120">
        <v>7271.35</v>
      </c>
      <c r="I37" s="120">
        <v>4949.84</v>
      </c>
      <c r="J37" s="120">
        <v>1496477.74</v>
      </c>
      <c r="K37" s="120">
        <v>119113.91</v>
      </c>
      <c r="Z37" s="119">
        <v>46691</v>
      </c>
    </row>
    <row r="38" spans="2:26" ht="18" customHeight="1" x14ac:dyDescent="0.25">
      <c r="B38" s="118">
        <v>24</v>
      </c>
      <c r="C38" s="119">
        <v>46699</v>
      </c>
      <c r="D38" s="120">
        <v>1496477.74</v>
      </c>
      <c r="E38" s="120">
        <v>12221.194132969949</v>
      </c>
      <c r="F38" s="120">
        <v>298.16999999999996</v>
      </c>
      <c r="G38" s="120">
        <v>12519.364132969949</v>
      </c>
      <c r="H38" s="120">
        <v>7295.28</v>
      </c>
      <c r="I38" s="120">
        <v>4925.91</v>
      </c>
      <c r="J38" s="120">
        <v>1489182.45</v>
      </c>
      <c r="K38" s="120">
        <v>124039.82</v>
      </c>
      <c r="Z38" s="119">
        <v>46721</v>
      </c>
    </row>
    <row r="39" spans="2:26" ht="18" customHeight="1" x14ac:dyDescent="0.25">
      <c r="B39" s="118">
        <v>25</v>
      </c>
      <c r="C39" s="119">
        <v>46729</v>
      </c>
      <c r="D39" s="120">
        <v>1489182.45</v>
      </c>
      <c r="E39" s="120">
        <v>12221.194132969949</v>
      </c>
      <c r="F39" s="120">
        <v>298.16999999999996</v>
      </c>
      <c r="G39" s="120">
        <v>12519.364132969949</v>
      </c>
      <c r="H39" s="120">
        <v>7319.3</v>
      </c>
      <c r="I39" s="120">
        <v>4901.8900000000003</v>
      </c>
      <c r="J39" s="120">
        <v>1481863.15</v>
      </c>
      <c r="K39" s="120">
        <v>128941.71</v>
      </c>
      <c r="Z39" s="119">
        <v>46752</v>
      </c>
    </row>
    <row r="40" spans="2:26" ht="18" customHeight="1" x14ac:dyDescent="0.25">
      <c r="B40" s="118">
        <v>26</v>
      </c>
      <c r="C40" s="119">
        <v>46760</v>
      </c>
      <c r="D40" s="120">
        <v>1481863.15</v>
      </c>
      <c r="E40" s="120">
        <v>12221.194132969949</v>
      </c>
      <c r="F40" s="120">
        <v>298.16999999999996</v>
      </c>
      <c r="G40" s="120">
        <v>12519.364132969949</v>
      </c>
      <c r="H40" s="120">
        <v>7343.39</v>
      </c>
      <c r="I40" s="120">
        <v>4877.8</v>
      </c>
      <c r="J40" s="120">
        <v>1474519.76</v>
      </c>
      <c r="K40" s="120">
        <v>133819.51</v>
      </c>
      <c r="Z40" s="119">
        <v>46783</v>
      </c>
    </row>
    <row r="41" spans="2:26" ht="18" customHeight="1" x14ac:dyDescent="0.25">
      <c r="B41" s="118">
        <v>27</v>
      </c>
      <c r="C41" s="119">
        <v>46791</v>
      </c>
      <c r="D41" s="120">
        <v>1474519.76</v>
      </c>
      <c r="E41" s="120">
        <v>12221.194132969949</v>
      </c>
      <c r="F41" s="120">
        <v>298.16999999999996</v>
      </c>
      <c r="G41" s="120">
        <v>12519.364132969949</v>
      </c>
      <c r="H41" s="120">
        <v>7367.56</v>
      </c>
      <c r="I41" s="120">
        <v>4853.63</v>
      </c>
      <c r="J41" s="120">
        <v>1467152.19</v>
      </c>
      <c r="K41" s="120">
        <v>138673.14000000001</v>
      </c>
      <c r="Z41" s="119">
        <v>46812</v>
      </c>
    </row>
    <row r="42" spans="2:26" ht="18" customHeight="1" x14ac:dyDescent="0.25">
      <c r="B42" s="118">
        <v>28</v>
      </c>
      <c r="C42" s="119">
        <v>46820</v>
      </c>
      <c r="D42" s="120">
        <v>1467152.19</v>
      </c>
      <c r="E42" s="120">
        <v>12221.194132969949</v>
      </c>
      <c r="F42" s="120">
        <v>298.16999999999996</v>
      </c>
      <c r="G42" s="120">
        <v>12519.364132969949</v>
      </c>
      <c r="H42" s="120">
        <v>7391.81</v>
      </c>
      <c r="I42" s="120">
        <v>4829.38</v>
      </c>
      <c r="J42" s="120">
        <v>1459760.37</v>
      </c>
      <c r="K42" s="120">
        <v>143502.52000000002</v>
      </c>
      <c r="Z42" s="119">
        <v>46843</v>
      </c>
    </row>
    <row r="43" spans="2:26" ht="18" customHeight="1" x14ac:dyDescent="0.25">
      <c r="B43" s="118">
        <v>29</v>
      </c>
      <c r="C43" s="119">
        <v>46851</v>
      </c>
      <c r="D43" s="120">
        <v>1459760.37</v>
      </c>
      <c r="E43" s="120">
        <v>12221.194132969949</v>
      </c>
      <c r="F43" s="120">
        <v>298.16999999999996</v>
      </c>
      <c r="G43" s="120">
        <v>12519.364132969949</v>
      </c>
      <c r="H43" s="120">
        <v>7416.15</v>
      </c>
      <c r="I43" s="120">
        <v>4805.04</v>
      </c>
      <c r="J43" s="120">
        <v>1452344.22</v>
      </c>
      <c r="K43" s="120">
        <v>148307.56000000003</v>
      </c>
      <c r="Z43" s="119">
        <v>46873</v>
      </c>
    </row>
    <row r="44" spans="2:26" ht="18" customHeight="1" x14ac:dyDescent="0.25">
      <c r="B44" s="118">
        <v>30</v>
      </c>
      <c r="C44" s="119">
        <v>46881</v>
      </c>
      <c r="D44" s="120">
        <v>1452344.22</v>
      </c>
      <c r="E44" s="120">
        <v>12221.194132969949</v>
      </c>
      <c r="F44" s="120">
        <v>298.16999999999996</v>
      </c>
      <c r="G44" s="120">
        <v>12519.364132969949</v>
      </c>
      <c r="H44" s="120">
        <v>7440.56</v>
      </c>
      <c r="I44" s="120">
        <v>4780.63</v>
      </c>
      <c r="J44" s="120">
        <v>1444903.66</v>
      </c>
      <c r="K44" s="120">
        <v>153088.19000000003</v>
      </c>
      <c r="Z44" s="119">
        <v>46904</v>
      </c>
    </row>
    <row r="45" spans="2:26" ht="18" customHeight="1" x14ac:dyDescent="0.25">
      <c r="B45" s="118">
        <v>31</v>
      </c>
      <c r="C45" s="119">
        <v>46912</v>
      </c>
      <c r="D45" s="120">
        <v>1444903.66</v>
      </c>
      <c r="E45" s="120">
        <v>12221.194132969949</v>
      </c>
      <c r="F45" s="120">
        <v>298.16999999999996</v>
      </c>
      <c r="G45" s="120">
        <v>12519.364132969949</v>
      </c>
      <c r="H45" s="120">
        <v>7465.05</v>
      </c>
      <c r="I45" s="120">
        <v>4756.1400000000003</v>
      </c>
      <c r="J45" s="120">
        <v>1437438.61</v>
      </c>
      <c r="K45" s="120">
        <v>157844.33000000005</v>
      </c>
      <c r="Z45" s="119">
        <v>46934</v>
      </c>
    </row>
    <row r="46" spans="2:26" ht="18" customHeight="1" x14ac:dyDescent="0.25">
      <c r="B46" s="118">
        <v>32</v>
      </c>
      <c r="C46" s="119">
        <v>46942</v>
      </c>
      <c r="D46" s="120">
        <v>1437438.61</v>
      </c>
      <c r="E46" s="120">
        <v>12221.194132969949</v>
      </c>
      <c r="F46" s="120">
        <v>298.16999999999996</v>
      </c>
      <c r="G46" s="120">
        <v>12519.364132969949</v>
      </c>
      <c r="H46" s="120">
        <v>7489.62</v>
      </c>
      <c r="I46" s="120">
        <v>4731.57</v>
      </c>
      <c r="J46" s="120">
        <v>1429948.98</v>
      </c>
      <c r="K46" s="120">
        <v>162575.90000000005</v>
      </c>
      <c r="Z46" s="119">
        <v>46965</v>
      </c>
    </row>
    <row r="47" spans="2:26" ht="18" customHeight="1" x14ac:dyDescent="0.25">
      <c r="B47" s="118">
        <v>33</v>
      </c>
      <c r="C47" s="119">
        <v>46973</v>
      </c>
      <c r="D47" s="120">
        <v>1429948.98</v>
      </c>
      <c r="E47" s="120">
        <v>12221.194132969949</v>
      </c>
      <c r="F47" s="120">
        <v>298.16999999999996</v>
      </c>
      <c r="G47" s="120">
        <v>12519.364132969949</v>
      </c>
      <c r="H47" s="120">
        <v>7514.27</v>
      </c>
      <c r="I47" s="120">
        <v>4706.92</v>
      </c>
      <c r="J47" s="120">
        <v>1422434.7</v>
      </c>
      <c r="K47" s="120">
        <v>167282.82000000007</v>
      </c>
      <c r="Z47" s="119">
        <v>46996</v>
      </c>
    </row>
    <row r="48" spans="2:26" ht="18" customHeight="1" x14ac:dyDescent="0.25">
      <c r="B48" s="118">
        <v>34</v>
      </c>
      <c r="C48" s="119">
        <v>47004</v>
      </c>
      <c r="D48" s="120">
        <v>1422434.7</v>
      </c>
      <c r="E48" s="120">
        <v>12221.194132969949</v>
      </c>
      <c r="F48" s="120">
        <v>298.16999999999996</v>
      </c>
      <c r="G48" s="120">
        <v>12519.364132969949</v>
      </c>
      <c r="H48" s="120">
        <v>7539.01</v>
      </c>
      <c r="I48" s="120">
        <v>4682.18</v>
      </c>
      <c r="J48" s="120">
        <v>1414895.69</v>
      </c>
      <c r="K48" s="120">
        <v>171965.00000000006</v>
      </c>
      <c r="Z48" s="119">
        <v>47026</v>
      </c>
    </row>
    <row r="49" spans="2:26" ht="18" customHeight="1" x14ac:dyDescent="0.25">
      <c r="B49" s="118">
        <v>35</v>
      </c>
      <c r="C49" s="119">
        <v>47034</v>
      </c>
      <c r="D49" s="120">
        <v>1414895.69</v>
      </c>
      <c r="E49" s="120">
        <v>12221.194132969949</v>
      </c>
      <c r="F49" s="120">
        <v>298.16999999999996</v>
      </c>
      <c r="G49" s="120">
        <v>12519.364132969949</v>
      </c>
      <c r="H49" s="120">
        <v>7563.83</v>
      </c>
      <c r="I49" s="120">
        <v>4657.3599999999997</v>
      </c>
      <c r="J49" s="120">
        <v>1407331.86</v>
      </c>
      <c r="K49" s="120">
        <v>176622.36000000004</v>
      </c>
      <c r="Z49" s="119">
        <v>47057</v>
      </c>
    </row>
    <row r="50" spans="2:26" ht="18" customHeight="1" x14ac:dyDescent="0.25">
      <c r="B50" s="118">
        <v>36</v>
      </c>
      <c r="C50" s="119">
        <v>47065</v>
      </c>
      <c r="D50" s="120">
        <v>1407331.86</v>
      </c>
      <c r="E50" s="120">
        <v>12221.194132969949</v>
      </c>
      <c r="F50" s="120">
        <v>298.16999999999996</v>
      </c>
      <c r="G50" s="120">
        <v>12519.364132969949</v>
      </c>
      <c r="H50" s="120">
        <v>7588.72</v>
      </c>
      <c r="I50" s="120">
        <v>4632.47</v>
      </c>
      <c r="J50" s="120">
        <v>1399743.13</v>
      </c>
      <c r="K50" s="120">
        <v>181254.83000000005</v>
      </c>
      <c r="Z50" s="119">
        <v>47087</v>
      </c>
    </row>
    <row r="51" spans="2:26" ht="18" customHeight="1" x14ac:dyDescent="0.25">
      <c r="B51" s="118">
        <v>37</v>
      </c>
      <c r="C51" s="119">
        <v>47095</v>
      </c>
      <c r="D51" s="120">
        <v>1399743.13</v>
      </c>
      <c r="E51" s="120">
        <v>12221.194132969949</v>
      </c>
      <c r="F51" s="120">
        <v>298.16999999999996</v>
      </c>
      <c r="G51" s="120">
        <v>12519.364132969949</v>
      </c>
      <c r="H51" s="120">
        <v>7613.7</v>
      </c>
      <c r="I51" s="120">
        <v>4607.49</v>
      </c>
      <c r="J51" s="120">
        <v>1392129.43</v>
      </c>
      <c r="K51" s="120">
        <v>185862.32000000004</v>
      </c>
      <c r="Z51" s="119">
        <v>47118</v>
      </c>
    </row>
    <row r="52" spans="2:26" ht="18" customHeight="1" x14ac:dyDescent="0.25">
      <c r="B52" s="118">
        <v>38</v>
      </c>
      <c r="C52" s="119">
        <v>47126</v>
      </c>
      <c r="D52" s="120">
        <v>1392129.43</v>
      </c>
      <c r="E52" s="120">
        <v>12221.194132969949</v>
      </c>
      <c r="F52" s="120">
        <v>298.16999999999996</v>
      </c>
      <c r="G52" s="120">
        <v>12519.364132969949</v>
      </c>
      <c r="H52" s="120">
        <v>7638.76</v>
      </c>
      <c r="I52" s="120">
        <v>4582.43</v>
      </c>
      <c r="J52" s="120">
        <v>1384490.66</v>
      </c>
      <c r="K52" s="120">
        <v>190444.75000000003</v>
      </c>
      <c r="Z52" s="119">
        <v>47149</v>
      </c>
    </row>
    <row r="53" spans="2:26" ht="18" customHeight="1" x14ac:dyDescent="0.25">
      <c r="B53" s="118">
        <v>39</v>
      </c>
      <c r="C53" s="119">
        <v>47157</v>
      </c>
      <c r="D53" s="120">
        <v>1384490.66</v>
      </c>
      <c r="E53" s="120">
        <v>12221.194132969949</v>
      </c>
      <c r="F53" s="120">
        <v>298.16999999999996</v>
      </c>
      <c r="G53" s="120">
        <v>12519.364132969949</v>
      </c>
      <c r="H53" s="120">
        <v>7663.91</v>
      </c>
      <c r="I53" s="120">
        <v>4557.28</v>
      </c>
      <c r="J53" s="120">
        <v>1376826.75</v>
      </c>
      <c r="K53" s="120">
        <v>195002.03000000003</v>
      </c>
      <c r="Z53" s="119">
        <v>47177</v>
      </c>
    </row>
    <row r="54" spans="2:26" ht="18" customHeight="1" x14ac:dyDescent="0.25">
      <c r="B54" s="118">
        <v>40</v>
      </c>
      <c r="C54" s="119">
        <v>47185</v>
      </c>
      <c r="D54" s="120">
        <v>1376826.75</v>
      </c>
      <c r="E54" s="120">
        <v>12221.194132969949</v>
      </c>
      <c r="F54" s="120">
        <v>298.16999999999996</v>
      </c>
      <c r="G54" s="120">
        <v>12519.364132969949</v>
      </c>
      <c r="H54" s="120">
        <v>7689.14</v>
      </c>
      <c r="I54" s="120">
        <v>4532.05</v>
      </c>
      <c r="J54" s="120">
        <v>1369137.61</v>
      </c>
      <c r="K54" s="120">
        <v>199534.08000000002</v>
      </c>
      <c r="Z54" s="119">
        <v>47208</v>
      </c>
    </row>
    <row r="55" spans="2:26" ht="18" customHeight="1" x14ac:dyDescent="0.25">
      <c r="B55" s="118">
        <v>41</v>
      </c>
      <c r="C55" s="119">
        <v>47216</v>
      </c>
      <c r="D55" s="120">
        <v>1369137.61</v>
      </c>
      <c r="E55" s="120">
        <v>12221.194132969949</v>
      </c>
      <c r="F55" s="120">
        <v>298.16999999999996</v>
      </c>
      <c r="G55" s="120">
        <v>12519.364132969949</v>
      </c>
      <c r="H55" s="120">
        <v>7714.45</v>
      </c>
      <c r="I55" s="120">
        <v>4506.74</v>
      </c>
      <c r="J55" s="120">
        <v>1361423.16</v>
      </c>
      <c r="K55" s="120">
        <v>204040.82</v>
      </c>
      <c r="Z55" s="119">
        <v>47238</v>
      </c>
    </row>
    <row r="56" spans="2:26" ht="18" customHeight="1" x14ac:dyDescent="0.25">
      <c r="B56" s="118">
        <v>42</v>
      </c>
      <c r="C56" s="119">
        <v>47246</v>
      </c>
      <c r="D56" s="120">
        <v>1361423.16</v>
      </c>
      <c r="E56" s="120">
        <v>12221.194132969949</v>
      </c>
      <c r="F56" s="120">
        <v>298.16999999999996</v>
      </c>
      <c r="G56" s="120">
        <v>12519.364132969949</v>
      </c>
      <c r="H56" s="120">
        <v>7739.84</v>
      </c>
      <c r="I56" s="120">
        <v>4481.3500000000004</v>
      </c>
      <c r="J56" s="120">
        <v>1353683.32</v>
      </c>
      <c r="K56" s="120">
        <v>208522.17</v>
      </c>
      <c r="Z56" s="119">
        <v>47269</v>
      </c>
    </row>
    <row r="57" spans="2:26" ht="18" customHeight="1" x14ac:dyDescent="0.25">
      <c r="B57" s="118">
        <v>43</v>
      </c>
      <c r="C57" s="119">
        <v>47277</v>
      </c>
      <c r="D57" s="120">
        <v>1353683.32</v>
      </c>
      <c r="E57" s="120">
        <v>12221.194132969949</v>
      </c>
      <c r="F57" s="120">
        <v>298.16999999999996</v>
      </c>
      <c r="G57" s="120">
        <v>12519.364132969949</v>
      </c>
      <c r="H57" s="120">
        <v>7765.32</v>
      </c>
      <c r="I57" s="120">
        <v>4455.87</v>
      </c>
      <c r="J57" s="120">
        <v>1345918</v>
      </c>
      <c r="K57" s="120">
        <v>212978.04</v>
      </c>
      <c r="Z57" s="119">
        <v>47299</v>
      </c>
    </row>
    <row r="58" spans="2:26" ht="18" customHeight="1" x14ac:dyDescent="0.25">
      <c r="B58" s="118">
        <v>44</v>
      </c>
      <c r="C58" s="119">
        <v>47307</v>
      </c>
      <c r="D58" s="120">
        <v>1345918</v>
      </c>
      <c r="E58" s="120">
        <v>12221.194132969949</v>
      </c>
      <c r="F58" s="120">
        <v>298.16999999999996</v>
      </c>
      <c r="G58" s="120">
        <v>12519.364132969949</v>
      </c>
      <c r="H58" s="120">
        <v>7790.88</v>
      </c>
      <c r="I58" s="120">
        <v>4430.3100000000004</v>
      </c>
      <c r="J58" s="120">
        <v>1338127.1100000001</v>
      </c>
      <c r="K58" s="120">
        <v>217408.35</v>
      </c>
      <c r="Z58" s="119">
        <v>47330</v>
      </c>
    </row>
    <row r="59" spans="2:26" ht="18" customHeight="1" x14ac:dyDescent="0.25">
      <c r="B59" s="118">
        <v>45</v>
      </c>
      <c r="C59" s="119">
        <v>47338</v>
      </c>
      <c r="D59" s="120">
        <v>1338127.1100000001</v>
      </c>
      <c r="E59" s="120">
        <v>12221.194132969949</v>
      </c>
      <c r="F59" s="120">
        <v>298.16999999999996</v>
      </c>
      <c r="G59" s="120">
        <v>12519.364132969949</v>
      </c>
      <c r="H59" s="120">
        <v>7816.52</v>
      </c>
      <c r="I59" s="120">
        <v>4404.67</v>
      </c>
      <c r="J59" s="120">
        <v>1330310.5900000001</v>
      </c>
      <c r="K59" s="120">
        <v>221813.02000000002</v>
      </c>
      <c r="Z59" s="119">
        <v>47361</v>
      </c>
    </row>
    <row r="60" spans="2:26" ht="18" customHeight="1" x14ac:dyDescent="0.25">
      <c r="B60" s="118">
        <v>46</v>
      </c>
      <c r="C60" s="119">
        <v>47369</v>
      </c>
      <c r="D60" s="120">
        <v>1330310.5900000001</v>
      </c>
      <c r="E60" s="120">
        <v>12221.194132969949</v>
      </c>
      <c r="F60" s="120">
        <v>298.16999999999996</v>
      </c>
      <c r="G60" s="120">
        <v>12519.364132969949</v>
      </c>
      <c r="H60" s="120">
        <v>7842.25</v>
      </c>
      <c r="I60" s="120">
        <v>4378.9399999999996</v>
      </c>
      <c r="J60" s="120">
        <v>1322468.33</v>
      </c>
      <c r="K60" s="120">
        <v>226191.96000000002</v>
      </c>
      <c r="Z60" s="119">
        <v>47391</v>
      </c>
    </row>
    <row r="61" spans="2:26" ht="18" customHeight="1" x14ac:dyDescent="0.25">
      <c r="B61" s="118">
        <v>47</v>
      </c>
      <c r="C61" s="119">
        <v>47399</v>
      </c>
      <c r="D61" s="120">
        <v>1322468.33</v>
      </c>
      <c r="E61" s="120">
        <v>12221.194132969949</v>
      </c>
      <c r="F61" s="120">
        <v>298.16999999999996</v>
      </c>
      <c r="G61" s="120">
        <v>12519.364132969949</v>
      </c>
      <c r="H61" s="120">
        <v>7868.07</v>
      </c>
      <c r="I61" s="120">
        <v>4353.12</v>
      </c>
      <c r="J61" s="120">
        <v>1314600.26</v>
      </c>
      <c r="K61" s="120">
        <v>230545.08000000002</v>
      </c>
      <c r="Z61" s="119">
        <v>47422</v>
      </c>
    </row>
    <row r="62" spans="2:26" ht="18" customHeight="1" x14ac:dyDescent="0.25">
      <c r="B62" s="118">
        <v>48</v>
      </c>
      <c r="C62" s="119">
        <v>47430</v>
      </c>
      <c r="D62" s="120">
        <v>1314600.26</v>
      </c>
      <c r="E62" s="120">
        <v>12221.194132969949</v>
      </c>
      <c r="F62" s="120">
        <v>298.16999999999996</v>
      </c>
      <c r="G62" s="120">
        <v>12519.364132969949</v>
      </c>
      <c r="H62" s="120">
        <v>7893.96</v>
      </c>
      <c r="I62" s="120">
        <v>4327.2299999999996</v>
      </c>
      <c r="J62" s="120">
        <v>1306706.3</v>
      </c>
      <c r="K62" s="120">
        <v>234872.31000000003</v>
      </c>
      <c r="Z62" s="119">
        <v>47452</v>
      </c>
    </row>
    <row r="63" spans="2:26" ht="18" customHeight="1" x14ac:dyDescent="0.25">
      <c r="B63" s="118">
        <v>49</v>
      </c>
      <c r="C63" s="119">
        <v>47460</v>
      </c>
      <c r="D63" s="120">
        <v>1306706.3</v>
      </c>
      <c r="E63" s="120">
        <v>12221.194132969949</v>
      </c>
      <c r="F63" s="120">
        <v>298.16999999999996</v>
      </c>
      <c r="G63" s="120">
        <v>12519.364132969949</v>
      </c>
      <c r="H63" s="120">
        <v>7919.95</v>
      </c>
      <c r="I63" s="120">
        <v>4301.24</v>
      </c>
      <c r="J63" s="120">
        <v>1298786.3400000001</v>
      </c>
      <c r="K63" s="120">
        <v>239173.55000000002</v>
      </c>
      <c r="Z63" s="119">
        <v>47483</v>
      </c>
    </row>
    <row r="64" spans="2:26" ht="18" customHeight="1" x14ac:dyDescent="0.25">
      <c r="B64" s="118">
        <v>50</v>
      </c>
      <c r="C64" s="119">
        <v>47491</v>
      </c>
      <c r="D64" s="120">
        <v>1298786.3400000001</v>
      </c>
      <c r="E64" s="120">
        <v>12221.194132969949</v>
      </c>
      <c r="F64" s="120">
        <v>298.16999999999996</v>
      </c>
      <c r="G64" s="120">
        <v>12519.364132969949</v>
      </c>
      <c r="H64" s="120">
        <v>7946.02</v>
      </c>
      <c r="I64" s="120">
        <v>4275.17</v>
      </c>
      <c r="J64" s="120">
        <v>1290840.32</v>
      </c>
      <c r="K64" s="120">
        <v>243448.72000000003</v>
      </c>
      <c r="Z64" s="119">
        <v>47514</v>
      </c>
    </row>
    <row r="65" spans="2:26" ht="18" customHeight="1" x14ac:dyDescent="0.25">
      <c r="B65" s="118">
        <v>51</v>
      </c>
      <c r="C65" s="119">
        <v>47522</v>
      </c>
      <c r="D65" s="120">
        <v>1290840.32</v>
      </c>
      <c r="E65" s="120">
        <v>12221.194132969949</v>
      </c>
      <c r="F65" s="120">
        <v>298.16999999999996</v>
      </c>
      <c r="G65" s="120">
        <v>12519.364132969949</v>
      </c>
      <c r="H65" s="120">
        <v>7972.17</v>
      </c>
      <c r="I65" s="120">
        <v>4249.0200000000004</v>
      </c>
      <c r="J65" s="120">
        <v>1282868.1399999999</v>
      </c>
      <c r="K65" s="120">
        <v>247697.74000000002</v>
      </c>
      <c r="Z65" s="119">
        <v>47542</v>
      </c>
    </row>
    <row r="66" spans="2:26" ht="18" customHeight="1" x14ac:dyDescent="0.25">
      <c r="B66" s="118">
        <v>52</v>
      </c>
      <c r="C66" s="119">
        <v>47550</v>
      </c>
      <c r="D66" s="120">
        <v>1282868.1399999999</v>
      </c>
      <c r="E66" s="120">
        <v>12221.194132969949</v>
      </c>
      <c r="F66" s="120">
        <v>298.16999999999996</v>
      </c>
      <c r="G66" s="120">
        <v>12519.364132969949</v>
      </c>
      <c r="H66" s="120">
        <v>7998.42</v>
      </c>
      <c r="I66" s="120">
        <v>4222.7700000000004</v>
      </c>
      <c r="J66" s="120">
        <v>1274869.72</v>
      </c>
      <c r="K66" s="120">
        <v>251920.51</v>
      </c>
      <c r="Z66" s="119">
        <v>47573</v>
      </c>
    </row>
    <row r="67" spans="2:26" ht="18" customHeight="1" x14ac:dyDescent="0.25">
      <c r="B67" s="118">
        <v>53</v>
      </c>
      <c r="C67" s="119">
        <v>47581</v>
      </c>
      <c r="D67" s="120">
        <v>1274869.72</v>
      </c>
      <c r="E67" s="120">
        <v>12221.194132969949</v>
      </c>
      <c r="F67" s="120">
        <v>298.16999999999996</v>
      </c>
      <c r="G67" s="120">
        <v>12519.364132969949</v>
      </c>
      <c r="H67" s="120">
        <v>8024.74</v>
      </c>
      <c r="I67" s="120">
        <v>4196.45</v>
      </c>
      <c r="J67" s="120">
        <v>1266844.98</v>
      </c>
      <c r="K67" s="120">
        <v>256116.96000000002</v>
      </c>
      <c r="Z67" s="119">
        <v>47603</v>
      </c>
    </row>
    <row r="68" spans="2:26" ht="18" customHeight="1" x14ac:dyDescent="0.25">
      <c r="B68" s="118">
        <v>54</v>
      </c>
      <c r="C68" s="119">
        <v>47611</v>
      </c>
      <c r="D68" s="120">
        <v>1266844.98</v>
      </c>
      <c r="E68" s="120">
        <v>12221.194132969949</v>
      </c>
      <c r="F68" s="120">
        <v>298.16999999999996</v>
      </c>
      <c r="G68" s="120">
        <v>12519.364132969949</v>
      </c>
      <c r="H68" s="120">
        <v>8051.16</v>
      </c>
      <c r="I68" s="120">
        <v>4170.03</v>
      </c>
      <c r="J68" s="120">
        <v>1258793.81</v>
      </c>
      <c r="K68" s="120">
        <v>260286.99000000002</v>
      </c>
      <c r="Z68" s="119">
        <v>47634</v>
      </c>
    </row>
    <row r="69" spans="2:26" ht="18" customHeight="1" x14ac:dyDescent="0.25">
      <c r="B69" s="118">
        <v>55</v>
      </c>
      <c r="C69" s="119">
        <v>47642</v>
      </c>
      <c r="D69" s="120">
        <v>1258793.81</v>
      </c>
      <c r="E69" s="120">
        <v>12221.194132969949</v>
      </c>
      <c r="F69" s="120">
        <v>298.16999999999996</v>
      </c>
      <c r="G69" s="120">
        <v>12519.364132969949</v>
      </c>
      <c r="H69" s="120">
        <v>8077.66</v>
      </c>
      <c r="I69" s="120">
        <v>4143.53</v>
      </c>
      <c r="J69" s="120">
        <v>1250716.1499999999</v>
      </c>
      <c r="K69" s="120">
        <v>264430.52</v>
      </c>
      <c r="Z69" s="119">
        <v>47664</v>
      </c>
    </row>
    <row r="70" spans="2:26" ht="18" customHeight="1" x14ac:dyDescent="0.25">
      <c r="B70" s="118">
        <v>56</v>
      </c>
      <c r="C70" s="119">
        <v>47672</v>
      </c>
      <c r="D70" s="120">
        <v>1250716.1499999999</v>
      </c>
      <c r="E70" s="120">
        <v>12221.194132969949</v>
      </c>
      <c r="F70" s="120">
        <v>298.16999999999996</v>
      </c>
      <c r="G70" s="120">
        <v>12519.364132969949</v>
      </c>
      <c r="H70" s="120">
        <v>8104.25</v>
      </c>
      <c r="I70" s="120">
        <v>4116.9399999999996</v>
      </c>
      <c r="J70" s="120">
        <v>1242611.8899999999</v>
      </c>
      <c r="K70" s="120">
        <v>268547.46000000002</v>
      </c>
      <c r="Z70" s="119">
        <v>47695</v>
      </c>
    </row>
    <row r="71" spans="2:26" ht="18" customHeight="1" x14ac:dyDescent="0.25">
      <c r="B71" s="118">
        <v>57</v>
      </c>
      <c r="C71" s="119">
        <v>47703</v>
      </c>
      <c r="D71" s="120">
        <v>1242611.8899999999</v>
      </c>
      <c r="E71" s="120">
        <v>12221.194132969949</v>
      </c>
      <c r="F71" s="120">
        <v>298.16999999999996</v>
      </c>
      <c r="G71" s="120">
        <v>12519.364132969949</v>
      </c>
      <c r="H71" s="120">
        <v>8130.93</v>
      </c>
      <c r="I71" s="120">
        <v>4090.26</v>
      </c>
      <c r="J71" s="120">
        <v>1234480.96</v>
      </c>
      <c r="K71" s="120">
        <v>272637.72000000003</v>
      </c>
      <c r="Z71" s="119">
        <v>47726</v>
      </c>
    </row>
    <row r="72" spans="2:26" ht="18" customHeight="1" x14ac:dyDescent="0.25">
      <c r="B72" s="118">
        <v>58</v>
      </c>
      <c r="C72" s="119">
        <v>47734</v>
      </c>
      <c r="D72" s="120">
        <v>1234480.96</v>
      </c>
      <c r="E72" s="120">
        <v>12221.194132969949</v>
      </c>
      <c r="F72" s="120">
        <v>298.16999999999996</v>
      </c>
      <c r="G72" s="120">
        <v>12519.364132969949</v>
      </c>
      <c r="H72" s="120">
        <v>8157.69</v>
      </c>
      <c r="I72" s="120">
        <v>4063.5</v>
      </c>
      <c r="J72" s="120">
        <v>1226323.27</v>
      </c>
      <c r="K72" s="120">
        <v>276701.22000000003</v>
      </c>
      <c r="Z72" s="119">
        <v>47756</v>
      </c>
    </row>
    <row r="73" spans="2:26" ht="18" customHeight="1" x14ac:dyDescent="0.25">
      <c r="B73" s="118">
        <v>59</v>
      </c>
      <c r="C73" s="119">
        <v>47764</v>
      </c>
      <c r="D73" s="120">
        <v>1226323.27</v>
      </c>
      <c r="E73" s="120">
        <v>12221.194132969949</v>
      </c>
      <c r="F73" s="120">
        <v>298.16999999999996</v>
      </c>
      <c r="G73" s="120">
        <v>12519.364132969949</v>
      </c>
      <c r="H73" s="120">
        <v>8184.54</v>
      </c>
      <c r="I73" s="120">
        <v>4036.65</v>
      </c>
      <c r="J73" s="120">
        <v>1218138.72</v>
      </c>
      <c r="K73" s="120">
        <v>280737.87000000005</v>
      </c>
      <c r="Z73" s="119">
        <v>47787</v>
      </c>
    </row>
    <row r="74" spans="2:26" ht="18" customHeight="1" x14ac:dyDescent="0.25">
      <c r="B74" s="118">
        <v>60</v>
      </c>
      <c r="C74" s="119">
        <v>47795</v>
      </c>
      <c r="D74" s="120">
        <v>1218138.72</v>
      </c>
      <c r="E74" s="120">
        <v>12221.194132969949</v>
      </c>
      <c r="F74" s="120">
        <v>298.16999999999996</v>
      </c>
      <c r="G74" s="120">
        <v>12519.364132969949</v>
      </c>
      <c r="H74" s="120">
        <v>8211.48</v>
      </c>
      <c r="I74" s="120">
        <v>4009.71</v>
      </c>
      <c r="J74" s="120">
        <v>1209927.24</v>
      </c>
      <c r="K74" s="120">
        <v>284747.58000000007</v>
      </c>
      <c r="Z74" s="119">
        <v>47817</v>
      </c>
    </row>
    <row r="75" spans="2:26" ht="18" customHeight="1" x14ac:dyDescent="0.25">
      <c r="B75" s="118">
        <v>61</v>
      </c>
      <c r="C75" s="119">
        <v>47825</v>
      </c>
      <c r="D75" s="120">
        <v>1209927.24</v>
      </c>
      <c r="E75" s="120">
        <v>12221.194132969949</v>
      </c>
      <c r="F75" s="120">
        <v>298.16999999999996</v>
      </c>
      <c r="G75" s="120">
        <v>12519.364132969949</v>
      </c>
      <c r="H75" s="120">
        <v>8238.51</v>
      </c>
      <c r="I75" s="120">
        <v>3982.68</v>
      </c>
      <c r="J75" s="120">
        <v>1201688.72</v>
      </c>
      <c r="K75" s="120">
        <v>288730.26000000007</v>
      </c>
      <c r="Z75" s="119">
        <v>47848</v>
      </c>
    </row>
    <row r="76" spans="2:26" ht="18" customHeight="1" x14ac:dyDescent="0.25">
      <c r="B76" s="118">
        <v>62</v>
      </c>
      <c r="C76" s="119">
        <v>47856</v>
      </c>
      <c r="D76" s="120">
        <v>1201688.72</v>
      </c>
      <c r="E76" s="120">
        <v>12221.194132969949</v>
      </c>
      <c r="F76" s="120">
        <v>298.16999999999996</v>
      </c>
      <c r="G76" s="120">
        <v>12519.364132969949</v>
      </c>
      <c r="H76" s="120">
        <v>8265.6299999999992</v>
      </c>
      <c r="I76" s="120">
        <v>3955.56</v>
      </c>
      <c r="J76" s="120">
        <v>1193423.08</v>
      </c>
      <c r="K76" s="120">
        <v>292685.82000000007</v>
      </c>
      <c r="Z76" s="119">
        <v>47879</v>
      </c>
    </row>
    <row r="77" spans="2:26" ht="18" customHeight="1" x14ac:dyDescent="0.25">
      <c r="B77" s="118">
        <v>63</v>
      </c>
      <c r="C77" s="119">
        <v>47887</v>
      </c>
      <c r="D77" s="120">
        <v>1193423.08</v>
      </c>
      <c r="E77" s="120">
        <v>12221.194132969949</v>
      </c>
      <c r="F77" s="120">
        <v>298.16999999999996</v>
      </c>
      <c r="G77" s="120">
        <v>12519.364132969949</v>
      </c>
      <c r="H77" s="120">
        <v>8292.84</v>
      </c>
      <c r="I77" s="120">
        <v>3928.35</v>
      </c>
      <c r="J77" s="120">
        <v>1185130.24</v>
      </c>
      <c r="K77" s="120">
        <v>296614.17000000004</v>
      </c>
      <c r="Z77" s="119">
        <v>47907</v>
      </c>
    </row>
    <row r="78" spans="2:26" ht="18" customHeight="1" x14ac:dyDescent="0.25">
      <c r="B78" s="118">
        <v>64</v>
      </c>
      <c r="C78" s="119">
        <v>47915</v>
      </c>
      <c r="D78" s="120">
        <v>1185130.24</v>
      </c>
      <c r="E78" s="120">
        <v>12221.194132969949</v>
      </c>
      <c r="F78" s="120">
        <v>298.16999999999996</v>
      </c>
      <c r="G78" s="120">
        <v>12519.364132969949</v>
      </c>
      <c r="H78" s="120">
        <v>8320.14</v>
      </c>
      <c r="I78" s="120">
        <v>3901.05</v>
      </c>
      <c r="J78" s="120">
        <v>1176810.1000000001</v>
      </c>
      <c r="K78" s="120">
        <v>300515.22000000003</v>
      </c>
      <c r="Z78" s="119">
        <v>47938</v>
      </c>
    </row>
    <row r="79" spans="2:26" ht="18" customHeight="1" x14ac:dyDescent="0.25">
      <c r="B79" s="118">
        <v>65</v>
      </c>
      <c r="C79" s="119">
        <v>47946</v>
      </c>
      <c r="D79" s="120">
        <v>1176810.1000000001</v>
      </c>
      <c r="E79" s="120">
        <v>12221.194132969949</v>
      </c>
      <c r="F79" s="120">
        <v>298.16999999999996</v>
      </c>
      <c r="G79" s="120">
        <v>12519.364132969949</v>
      </c>
      <c r="H79" s="120">
        <v>8347.52</v>
      </c>
      <c r="I79" s="120">
        <v>3873.67</v>
      </c>
      <c r="J79" s="120">
        <v>1168462.57</v>
      </c>
      <c r="K79" s="120">
        <v>304388.89</v>
      </c>
      <c r="Z79" s="119">
        <v>47968</v>
      </c>
    </row>
    <row r="80" spans="2:26" ht="18" customHeight="1" x14ac:dyDescent="0.25">
      <c r="B80" s="118">
        <v>66</v>
      </c>
      <c r="C80" s="119">
        <v>47976</v>
      </c>
      <c r="D80" s="120">
        <v>1168462.57</v>
      </c>
      <c r="E80" s="120">
        <v>12221.194132969949</v>
      </c>
      <c r="F80" s="120">
        <v>298.16999999999996</v>
      </c>
      <c r="G80" s="120">
        <v>12519.364132969949</v>
      </c>
      <c r="H80" s="120">
        <v>8375</v>
      </c>
      <c r="I80" s="120">
        <v>3846.19</v>
      </c>
      <c r="J80" s="120">
        <v>1160087.57</v>
      </c>
      <c r="K80" s="120">
        <v>308235.08</v>
      </c>
      <c r="Z80" s="119">
        <v>47999</v>
      </c>
    </row>
    <row r="81" spans="2:26" ht="18" customHeight="1" x14ac:dyDescent="0.25">
      <c r="B81" s="118">
        <v>67</v>
      </c>
      <c r="C81" s="119">
        <v>48007</v>
      </c>
      <c r="D81" s="120">
        <v>1160087.57</v>
      </c>
      <c r="E81" s="120">
        <v>12221.194132969949</v>
      </c>
      <c r="F81" s="120">
        <v>298.16999999999996</v>
      </c>
      <c r="G81" s="120">
        <v>12519.364132969949</v>
      </c>
      <c r="H81" s="120">
        <v>8402.57</v>
      </c>
      <c r="I81" s="120">
        <v>3818.62</v>
      </c>
      <c r="J81" s="120">
        <v>1151685</v>
      </c>
      <c r="K81" s="120">
        <v>312053.7</v>
      </c>
      <c r="Z81" s="119">
        <v>48029</v>
      </c>
    </row>
    <row r="82" spans="2:26" ht="18" customHeight="1" x14ac:dyDescent="0.25">
      <c r="B82" s="118">
        <v>68</v>
      </c>
      <c r="C82" s="119">
        <v>48037</v>
      </c>
      <c r="D82" s="120">
        <v>1151685</v>
      </c>
      <c r="E82" s="120">
        <v>12221.194132969949</v>
      </c>
      <c r="F82" s="120">
        <v>298.16999999999996</v>
      </c>
      <c r="G82" s="120">
        <v>12519.364132969949</v>
      </c>
      <c r="H82" s="120">
        <v>8430.23</v>
      </c>
      <c r="I82" s="120">
        <v>3790.96</v>
      </c>
      <c r="J82" s="120">
        <v>1143254.76</v>
      </c>
      <c r="K82" s="120">
        <v>315844.66000000003</v>
      </c>
      <c r="Z82" s="119">
        <v>48060</v>
      </c>
    </row>
    <row r="83" spans="2:26" ht="18" customHeight="1" x14ac:dyDescent="0.25">
      <c r="B83" s="118">
        <v>69</v>
      </c>
      <c r="C83" s="119">
        <v>48068</v>
      </c>
      <c r="D83" s="120">
        <v>1143254.76</v>
      </c>
      <c r="E83" s="120">
        <v>12221.194132969949</v>
      </c>
      <c r="F83" s="120">
        <v>298.16999999999996</v>
      </c>
      <c r="G83" s="120">
        <v>12519.364132969949</v>
      </c>
      <c r="H83" s="120">
        <v>8457.98</v>
      </c>
      <c r="I83" s="120">
        <v>3763.21</v>
      </c>
      <c r="J83" s="120">
        <v>1134796.78</v>
      </c>
      <c r="K83" s="120">
        <v>319607.87000000005</v>
      </c>
      <c r="Z83" s="119">
        <v>48091</v>
      </c>
    </row>
    <row r="84" spans="2:26" ht="18" customHeight="1" x14ac:dyDescent="0.25">
      <c r="B84" s="118">
        <v>70</v>
      </c>
      <c r="C84" s="119">
        <v>48099</v>
      </c>
      <c r="D84" s="120">
        <v>1134796.78</v>
      </c>
      <c r="E84" s="120">
        <v>12221.194132969949</v>
      </c>
      <c r="F84" s="120">
        <v>298.16999999999996</v>
      </c>
      <c r="G84" s="120">
        <v>12519.364132969949</v>
      </c>
      <c r="H84" s="120">
        <v>8485.82</v>
      </c>
      <c r="I84" s="120">
        <v>3735.37</v>
      </c>
      <c r="J84" s="120">
        <v>1126310.96</v>
      </c>
      <c r="K84" s="120">
        <v>323343.24000000005</v>
      </c>
      <c r="Z84" s="119">
        <v>48121</v>
      </c>
    </row>
    <row r="85" spans="2:26" ht="18" customHeight="1" x14ac:dyDescent="0.25">
      <c r="B85" s="118">
        <v>71</v>
      </c>
      <c r="C85" s="119">
        <v>48129</v>
      </c>
      <c r="D85" s="120">
        <v>1126310.96</v>
      </c>
      <c r="E85" s="120">
        <v>12221.194132969949</v>
      </c>
      <c r="F85" s="120">
        <v>298.16999999999996</v>
      </c>
      <c r="G85" s="120">
        <v>12519.364132969949</v>
      </c>
      <c r="H85" s="120">
        <v>8513.75</v>
      </c>
      <c r="I85" s="120">
        <v>3707.44</v>
      </c>
      <c r="J85" s="120">
        <v>1117797.21</v>
      </c>
      <c r="K85" s="120">
        <v>327050.68000000005</v>
      </c>
      <c r="Z85" s="119">
        <v>48152</v>
      </c>
    </row>
    <row r="86" spans="2:26" ht="18" customHeight="1" x14ac:dyDescent="0.25">
      <c r="B86" s="118">
        <v>72</v>
      </c>
      <c r="C86" s="119">
        <v>48160</v>
      </c>
      <c r="D86" s="120">
        <v>1117797.21</v>
      </c>
      <c r="E86" s="120">
        <v>12221.194132969949</v>
      </c>
      <c r="F86" s="120">
        <v>298.16999999999996</v>
      </c>
      <c r="G86" s="120">
        <v>12519.364132969949</v>
      </c>
      <c r="H86" s="120">
        <v>8541.77</v>
      </c>
      <c r="I86" s="120">
        <v>3679.42</v>
      </c>
      <c r="J86" s="120">
        <v>1109255.43</v>
      </c>
      <c r="K86" s="120">
        <v>330730.10000000003</v>
      </c>
      <c r="Z86" s="119">
        <v>48182</v>
      </c>
    </row>
    <row r="87" spans="2:26" ht="18" customHeight="1" x14ac:dyDescent="0.25">
      <c r="B87" s="118">
        <v>73</v>
      </c>
      <c r="C87" s="119">
        <v>48190</v>
      </c>
      <c r="D87" s="120">
        <v>1109255.43</v>
      </c>
      <c r="E87" s="120">
        <v>12221.194132969949</v>
      </c>
      <c r="F87" s="120">
        <v>298.16999999999996</v>
      </c>
      <c r="G87" s="120">
        <v>12519.364132969949</v>
      </c>
      <c r="H87" s="120">
        <v>8569.89</v>
      </c>
      <c r="I87" s="120">
        <v>3651.3</v>
      </c>
      <c r="J87" s="120">
        <v>1100685.54</v>
      </c>
      <c r="K87" s="120">
        <v>334381.40000000002</v>
      </c>
      <c r="Z87" s="119">
        <v>48213</v>
      </c>
    </row>
    <row r="88" spans="2:26" ht="18" customHeight="1" x14ac:dyDescent="0.25">
      <c r="B88" s="118">
        <v>74</v>
      </c>
      <c r="C88" s="119">
        <v>48221</v>
      </c>
      <c r="D88" s="120">
        <v>1100685.54</v>
      </c>
      <c r="E88" s="120">
        <v>12221.194132969949</v>
      </c>
      <c r="F88" s="120">
        <v>298.16999999999996</v>
      </c>
      <c r="G88" s="120">
        <v>12519.364132969949</v>
      </c>
      <c r="H88" s="120">
        <v>8598.1</v>
      </c>
      <c r="I88" s="120">
        <v>3623.09</v>
      </c>
      <c r="J88" s="120">
        <v>1092087.43</v>
      </c>
      <c r="K88" s="120">
        <v>338004.49000000005</v>
      </c>
      <c r="Z88" s="119">
        <v>48244</v>
      </c>
    </row>
    <row r="89" spans="2:26" ht="18" customHeight="1" x14ac:dyDescent="0.25">
      <c r="B89" s="118">
        <v>75</v>
      </c>
      <c r="C89" s="119">
        <v>48252</v>
      </c>
      <c r="D89" s="120">
        <v>1092087.43</v>
      </c>
      <c r="E89" s="120">
        <v>12221.194132969949</v>
      </c>
      <c r="F89" s="120">
        <v>298.16999999999996</v>
      </c>
      <c r="G89" s="120">
        <v>12519.364132969949</v>
      </c>
      <c r="H89" s="120">
        <v>8626.4</v>
      </c>
      <c r="I89" s="120">
        <v>3594.79</v>
      </c>
      <c r="J89" s="120">
        <v>1083461.02</v>
      </c>
      <c r="K89" s="120">
        <v>341599.28</v>
      </c>
      <c r="Z89" s="119">
        <v>48273</v>
      </c>
    </row>
    <row r="90" spans="2:26" ht="18" customHeight="1" x14ac:dyDescent="0.25">
      <c r="B90" s="118">
        <v>76</v>
      </c>
      <c r="C90" s="119">
        <v>48281</v>
      </c>
      <c r="D90" s="120">
        <v>1083461.02</v>
      </c>
      <c r="E90" s="120">
        <v>12221.194132969949</v>
      </c>
      <c r="F90" s="120">
        <v>298.16999999999996</v>
      </c>
      <c r="G90" s="120">
        <v>12519.364132969949</v>
      </c>
      <c r="H90" s="120">
        <v>8654.7999999999993</v>
      </c>
      <c r="I90" s="120">
        <v>3566.39</v>
      </c>
      <c r="J90" s="120">
        <v>1074806.22</v>
      </c>
      <c r="K90" s="120">
        <v>345165.67000000004</v>
      </c>
      <c r="Z90" s="119">
        <v>48304</v>
      </c>
    </row>
    <row r="91" spans="2:26" ht="18" customHeight="1" x14ac:dyDescent="0.25">
      <c r="B91" s="118">
        <v>77</v>
      </c>
      <c r="C91" s="119">
        <v>48312</v>
      </c>
      <c r="D91" s="120">
        <v>1074806.22</v>
      </c>
      <c r="E91" s="120">
        <v>12221.194132969949</v>
      </c>
      <c r="F91" s="120">
        <v>298.16999999999996</v>
      </c>
      <c r="G91" s="120">
        <v>12519.364132969949</v>
      </c>
      <c r="H91" s="120">
        <v>8683.2900000000009</v>
      </c>
      <c r="I91" s="120">
        <v>3537.9</v>
      </c>
      <c r="J91" s="120">
        <v>1066122.93</v>
      </c>
      <c r="K91" s="120">
        <v>348703.57000000007</v>
      </c>
      <c r="Z91" s="119">
        <v>48334</v>
      </c>
    </row>
    <row r="92" spans="2:26" ht="18" customHeight="1" x14ac:dyDescent="0.25">
      <c r="B92" s="118">
        <v>78</v>
      </c>
      <c r="C92" s="119">
        <v>48342</v>
      </c>
      <c r="D92" s="120">
        <v>1066122.93</v>
      </c>
      <c r="E92" s="120">
        <v>12221.194132969949</v>
      </c>
      <c r="F92" s="120">
        <v>298.16999999999996</v>
      </c>
      <c r="G92" s="120">
        <v>12519.364132969949</v>
      </c>
      <c r="H92" s="120">
        <v>8711.8700000000008</v>
      </c>
      <c r="I92" s="120">
        <v>3509.32</v>
      </c>
      <c r="J92" s="120">
        <v>1057411.06</v>
      </c>
      <c r="K92" s="120">
        <v>352212.89000000007</v>
      </c>
      <c r="Z92" s="119">
        <v>48365</v>
      </c>
    </row>
    <row r="93" spans="2:26" ht="18" customHeight="1" x14ac:dyDescent="0.25">
      <c r="B93" s="118">
        <v>79</v>
      </c>
      <c r="C93" s="119">
        <v>48373</v>
      </c>
      <c r="D93" s="120">
        <v>1057411.06</v>
      </c>
      <c r="E93" s="120">
        <v>12221.194132969949</v>
      </c>
      <c r="F93" s="120">
        <v>298.16999999999996</v>
      </c>
      <c r="G93" s="120">
        <v>12519.364132969949</v>
      </c>
      <c r="H93" s="120">
        <v>8740.5499999999993</v>
      </c>
      <c r="I93" s="120">
        <v>3480.64</v>
      </c>
      <c r="J93" s="120">
        <v>1048670.51</v>
      </c>
      <c r="K93" s="120">
        <v>355693.53000000009</v>
      </c>
      <c r="Z93" s="119">
        <v>48395</v>
      </c>
    </row>
    <row r="94" spans="2:26" ht="18" customHeight="1" x14ac:dyDescent="0.25">
      <c r="B94" s="118">
        <v>80</v>
      </c>
      <c r="C94" s="119">
        <v>48403</v>
      </c>
      <c r="D94" s="120">
        <v>1048670.51</v>
      </c>
      <c r="E94" s="120">
        <v>12221.194132969949</v>
      </c>
      <c r="F94" s="120">
        <v>298.16999999999996</v>
      </c>
      <c r="G94" s="120">
        <v>12519.364132969949</v>
      </c>
      <c r="H94" s="120">
        <v>8769.32</v>
      </c>
      <c r="I94" s="120">
        <v>3451.87</v>
      </c>
      <c r="J94" s="120">
        <v>1039901.19</v>
      </c>
      <c r="K94" s="120">
        <v>359145.40000000008</v>
      </c>
      <c r="Z94" s="119">
        <v>48426</v>
      </c>
    </row>
    <row r="95" spans="2:26" ht="18" customHeight="1" x14ac:dyDescent="0.25">
      <c r="B95" s="118">
        <v>81</v>
      </c>
      <c r="C95" s="119">
        <v>48434</v>
      </c>
      <c r="D95" s="120">
        <v>1039901.19</v>
      </c>
      <c r="E95" s="120">
        <v>12221.194132969949</v>
      </c>
      <c r="F95" s="120">
        <v>298.16999999999996</v>
      </c>
      <c r="G95" s="120">
        <v>12519.364132969949</v>
      </c>
      <c r="H95" s="120">
        <v>8798.18</v>
      </c>
      <c r="I95" s="120">
        <v>3423.01</v>
      </c>
      <c r="J95" s="120">
        <v>1031103</v>
      </c>
      <c r="K95" s="120">
        <v>362568.41000000009</v>
      </c>
      <c r="Z95" s="119">
        <v>48457</v>
      </c>
    </row>
    <row r="96" spans="2:26" ht="18" customHeight="1" x14ac:dyDescent="0.25">
      <c r="B96" s="118">
        <v>82</v>
      </c>
      <c r="C96" s="119">
        <v>48465</v>
      </c>
      <c r="D96" s="120">
        <v>1031103</v>
      </c>
      <c r="E96" s="120">
        <v>12221.194132969949</v>
      </c>
      <c r="F96" s="120">
        <v>298.16999999999996</v>
      </c>
      <c r="G96" s="120">
        <v>12519.364132969949</v>
      </c>
      <c r="H96" s="120">
        <v>8827.14</v>
      </c>
      <c r="I96" s="120">
        <v>3394.05</v>
      </c>
      <c r="J96" s="120">
        <v>1022275.86</v>
      </c>
      <c r="K96" s="120">
        <v>365962.46000000008</v>
      </c>
      <c r="Z96" s="119">
        <v>48487</v>
      </c>
    </row>
    <row r="97" spans="2:26" ht="18" customHeight="1" x14ac:dyDescent="0.25">
      <c r="B97" s="118">
        <v>83</v>
      </c>
      <c r="C97" s="119">
        <v>48495</v>
      </c>
      <c r="D97" s="120">
        <v>1022275.86</v>
      </c>
      <c r="E97" s="120">
        <v>12221.194132969949</v>
      </c>
      <c r="F97" s="120">
        <v>298.16999999999996</v>
      </c>
      <c r="G97" s="120">
        <v>12519.364132969949</v>
      </c>
      <c r="H97" s="120">
        <v>8856.2000000000007</v>
      </c>
      <c r="I97" s="120">
        <v>3364.99</v>
      </c>
      <c r="J97" s="120">
        <v>1013419.65</v>
      </c>
      <c r="K97" s="120">
        <v>369327.45000000007</v>
      </c>
      <c r="Z97" s="119">
        <v>48518</v>
      </c>
    </row>
    <row r="98" spans="2:26" ht="18" customHeight="1" x14ac:dyDescent="0.25">
      <c r="B98" s="118">
        <v>84</v>
      </c>
      <c r="C98" s="119">
        <v>48526</v>
      </c>
      <c r="D98" s="120">
        <v>1013419.65</v>
      </c>
      <c r="E98" s="120">
        <v>12221.194132969949</v>
      </c>
      <c r="F98" s="120">
        <v>298.16999999999996</v>
      </c>
      <c r="G98" s="120">
        <v>12519.364132969949</v>
      </c>
      <c r="H98" s="120">
        <v>8885.35</v>
      </c>
      <c r="I98" s="120">
        <v>3335.84</v>
      </c>
      <c r="J98" s="120">
        <v>1004534.3</v>
      </c>
      <c r="K98" s="120">
        <v>372663.2900000001</v>
      </c>
      <c r="Z98" s="119">
        <v>48548</v>
      </c>
    </row>
    <row r="99" spans="2:26" ht="18" customHeight="1" x14ac:dyDescent="0.25">
      <c r="B99" s="118">
        <v>85</v>
      </c>
      <c r="C99" s="119">
        <v>48556</v>
      </c>
      <c r="D99" s="120">
        <v>1004534.3</v>
      </c>
      <c r="E99" s="120">
        <v>12221.194132969949</v>
      </c>
      <c r="F99" s="120">
        <v>298.16999999999996</v>
      </c>
      <c r="G99" s="120">
        <v>12519.364132969949</v>
      </c>
      <c r="H99" s="120">
        <v>8914.6</v>
      </c>
      <c r="I99" s="120">
        <v>3306.59</v>
      </c>
      <c r="J99" s="120">
        <v>995619.7</v>
      </c>
      <c r="K99" s="120">
        <v>375969.88000000012</v>
      </c>
      <c r="Z99" s="119">
        <v>48579</v>
      </c>
    </row>
    <row r="100" spans="2:26" ht="18" customHeight="1" x14ac:dyDescent="0.25">
      <c r="B100" s="118">
        <v>86</v>
      </c>
      <c r="C100" s="119">
        <v>48587</v>
      </c>
      <c r="D100" s="120">
        <v>995619.7</v>
      </c>
      <c r="E100" s="120">
        <v>12221.194132969949</v>
      </c>
      <c r="F100" s="120">
        <v>298.16999999999996</v>
      </c>
      <c r="G100" s="120">
        <v>12519.364132969949</v>
      </c>
      <c r="H100" s="120">
        <v>8943.94</v>
      </c>
      <c r="I100" s="120">
        <v>3277.25</v>
      </c>
      <c r="J100" s="120">
        <v>986675.75</v>
      </c>
      <c r="K100" s="120">
        <v>379247.13000000012</v>
      </c>
      <c r="Z100" s="119">
        <v>48610</v>
      </c>
    </row>
    <row r="101" spans="2:26" ht="18" customHeight="1" x14ac:dyDescent="0.25">
      <c r="B101" s="118">
        <v>87</v>
      </c>
      <c r="C101" s="119">
        <v>48618</v>
      </c>
      <c r="D101" s="120">
        <v>986675.75</v>
      </c>
      <c r="E101" s="120">
        <v>12221.194132969949</v>
      </c>
      <c r="F101" s="120">
        <v>298.16999999999996</v>
      </c>
      <c r="G101" s="120">
        <v>12519.364132969949</v>
      </c>
      <c r="H101" s="120">
        <v>8973.3799999999992</v>
      </c>
      <c r="I101" s="120">
        <v>3247.81</v>
      </c>
      <c r="J101" s="120">
        <v>977702.37</v>
      </c>
      <c r="K101" s="120">
        <v>382494.94000000012</v>
      </c>
      <c r="Z101" s="119">
        <v>48638</v>
      </c>
    </row>
    <row r="102" spans="2:26" ht="18" customHeight="1" x14ac:dyDescent="0.25">
      <c r="B102" s="118">
        <v>88</v>
      </c>
      <c r="C102" s="119">
        <v>48646</v>
      </c>
      <c r="D102" s="120">
        <v>977702.37</v>
      </c>
      <c r="E102" s="120">
        <v>12221.194132969949</v>
      </c>
      <c r="F102" s="120">
        <v>298.16999999999996</v>
      </c>
      <c r="G102" s="120">
        <v>12519.364132969949</v>
      </c>
      <c r="H102" s="120">
        <v>9002.92</v>
      </c>
      <c r="I102" s="120">
        <v>3218.27</v>
      </c>
      <c r="J102" s="120">
        <v>968699.44</v>
      </c>
      <c r="K102" s="120">
        <v>385713.21000000014</v>
      </c>
      <c r="Z102" s="119">
        <v>48669</v>
      </c>
    </row>
    <row r="103" spans="2:26" ht="18" customHeight="1" x14ac:dyDescent="0.25">
      <c r="B103" s="118">
        <v>89</v>
      </c>
      <c r="C103" s="119">
        <v>48677</v>
      </c>
      <c r="D103" s="120">
        <v>968699.44</v>
      </c>
      <c r="E103" s="120">
        <v>12221.194132969949</v>
      </c>
      <c r="F103" s="120">
        <v>298.16999999999996</v>
      </c>
      <c r="G103" s="120">
        <v>12519.364132969949</v>
      </c>
      <c r="H103" s="120">
        <v>9032.5499999999993</v>
      </c>
      <c r="I103" s="120">
        <v>3188.64</v>
      </c>
      <c r="J103" s="120">
        <v>959666.88</v>
      </c>
      <c r="K103" s="120">
        <v>388901.85000000015</v>
      </c>
      <c r="Z103" s="119">
        <v>48699</v>
      </c>
    </row>
    <row r="104" spans="2:26" ht="18" customHeight="1" x14ac:dyDescent="0.25">
      <c r="B104" s="118">
        <v>90</v>
      </c>
      <c r="C104" s="119">
        <v>48707</v>
      </c>
      <c r="D104" s="120">
        <v>959666.88</v>
      </c>
      <c r="E104" s="120">
        <v>12221.194132969949</v>
      </c>
      <c r="F104" s="120">
        <v>298.16999999999996</v>
      </c>
      <c r="G104" s="120">
        <v>12519.364132969949</v>
      </c>
      <c r="H104" s="120">
        <v>9062.2900000000009</v>
      </c>
      <c r="I104" s="120">
        <v>3158.9</v>
      </c>
      <c r="J104" s="120">
        <v>950604.59</v>
      </c>
      <c r="K104" s="120">
        <v>392060.75000000017</v>
      </c>
      <c r="Z104" s="119">
        <v>48730</v>
      </c>
    </row>
    <row r="105" spans="2:26" ht="18" customHeight="1" x14ac:dyDescent="0.25">
      <c r="B105" s="118">
        <v>91</v>
      </c>
      <c r="C105" s="119">
        <v>48738</v>
      </c>
      <c r="D105" s="120">
        <v>950604.59</v>
      </c>
      <c r="E105" s="120">
        <v>12221.194132969949</v>
      </c>
      <c r="F105" s="120">
        <v>298.16999999999996</v>
      </c>
      <c r="G105" s="120">
        <v>12519.364132969949</v>
      </c>
      <c r="H105" s="120">
        <v>9092.1200000000008</v>
      </c>
      <c r="I105" s="120">
        <v>3129.07</v>
      </c>
      <c r="J105" s="120">
        <v>941512.47</v>
      </c>
      <c r="K105" s="120">
        <v>395189.82000000018</v>
      </c>
      <c r="Z105" s="119">
        <v>48760</v>
      </c>
    </row>
    <row r="106" spans="2:26" ht="18" customHeight="1" x14ac:dyDescent="0.25">
      <c r="B106" s="118">
        <v>92</v>
      </c>
      <c r="C106" s="119">
        <v>48768</v>
      </c>
      <c r="D106" s="120">
        <v>941512.47</v>
      </c>
      <c r="E106" s="120">
        <v>12221.194132969949</v>
      </c>
      <c r="F106" s="120">
        <v>298.16999999999996</v>
      </c>
      <c r="G106" s="120">
        <v>12519.364132969949</v>
      </c>
      <c r="H106" s="120">
        <v>9122.0400000000009</v>
      </c>
      <c r="I106" s="120">
        <v>3099.15</v>
      </c>
      <c r="J106" s="120">
        <v>932390.42</v>
      </c>
      <c r="K106" s="120">
        <v>398288.9700000002</v>
      </c>
      <c r="Z106" s="119">
        <v>48791</v>
      </c>
    </row>
    <row r="107" spans="2:26" ht="18" customHeight="1" x14ac:dyDescent="0.25">
      <c r="B107" s="118">
        <v>93</v>
      </c>
      <c r="C107" s="119">
        <v>48799</v>
      </c>
      <c r="D107" s="120">
        <v>932390.42</v>
      </c>
      <c r="E107" s="120">
        <v>12221.194132969949</v>
      </c>
      <c r="F107" s="120">
        <v>298.16999999999996</v>
      </c>
      <c r="G107" s="120">
        <v>12519.364132969949</v>
      </c>
      <c r="H107" s="120">
        <v>9152.07</v>
      </c>
      <c r="I107" s="120">
        <v>3069.12</v>
      </c>
      <c r="J107" s="120">
        <v>923238.35</v>
      </c>
      <c r="K107" s="120">
        <v>401358.0900000002</v>
      </c>
      <c r="Z107" s="119">
        <v>48822</v>
      </c>
    </row>
    <row r="108" spans="2:26" ht="18" customHeight="1" x14ac:dyDescent="0.25">
      <c r="B108" s="118">
        <v>94</v>
      </c>
      <c r="C108" s="119">
        <v>48830</v>
      </c>
      <c r="D108" s="120">
        <v>923238.35</v>
      </c>
      <c r="E108" s="120">
        <v>12221.194132969949</v>
      </c>
      <c r="F108" s="120">
        <v>298.16999999999996</v>
      </c>
      <c r="G108" s="120">
        <v>12519.364132969949</v>
      </c>
      <c r="H108" s="120">
        <v>9182.2000000000007</v>
      </c>
      <c r="I108" s="120">
        <v>3038.99</v>
      </c>
      <c r="J108" s="120">
        <v>914056.15</v>
      </c>
      <c r="K108" s="120">
        <v>404397.08000000019</v>
      </c>
      <c r="Z108" s="119">
        <v>48852</v>
      </c>
    </row>
    <row r="109" spans="2:26" ht="18" customHeight="1" x14ac:dyDescent="0.25">
      <c r="B109" s="118">
        <v>95</v>
      </c>
      <c r="C109" s="119">
        <v>48860</v>
      </c>
      <c r="D109" s="120">
        <v>914056.15</v>
      </c>
      <c r="E109" s="120">
        <v>12221.194132969949</v>
      </c>
      <c r="F109" s="120">
        <v>298.16999999999996</v>
      </c>
      <c r="G109" s="120">
        <v>12519.364132969949</v>
      </c>
      <c r="H109" s="120">
        <v>9212.42</v>
      </c>
      <c r="I109" s="120">
        <v>3008.77</v>
      </c>
      <c r="J109" s="120">
        <v>904843.72</v>
      </c>
      <c r="K109" s="120">
        <v>407405.85000000021</v>
      </c>
      <c r="Z109" s="119">
        <v>48883</v>
      </c>
    </row>
    <row r="110" spans="2:26" ht="18" customHeight="1" x14ac:dyDescent="0.25">
      <c r="B110" s="118">
        <v>96</v>
      </c>
      <c r="C110" s="119">
        <v>48891</v>
      </c>
      <c r="D110" s="120">
        <v>904843.72</v>
      </c>
      <c r="E110" s="120">
        <v>12221.194132969949</v>
      </c>
      <c r="F110" s="120">
        <v>298.16999999999996</v>
      </c>
      <c r="G110" s="120">
        <v>12519.364132969949</v>
      </c>
      <c r="H110" s="120">
        <v>9242.75</v>
      </c>
      <c r="I110" s="120">
        <v>2978.44</v>
      </c>
      <c r="J110" s="120">
        <v>895600.97</v>
      </c>
      <c r="K110" s="120">
        <v>410384.29000000021</v>
      </c>
      <c r="Z110" s="119">
        <v>48913</v>
      </c>
    </row>
    <row r="111" spans="2:26" ht="18" customHeight="1" x14ac:dyDescent="0.25">
      <c r="B111" s="118">
        <v>97</v>
      </c>
      <c r="C111" s="119">
        <v>48921</v>
      </c>
      <c r="D111" s="120">
        <v>895600.97</v>
      </c>
      <c r="E111" s="120">
        <v>12221.194132969949</v>
      </c>
      <c r="F111" s="120">
        <v>298.16999999999996</v>
      </c>
      <c r="G111" s="120">
        <v>12519.364132969949</v>
      </c>
      <c r="H111" s="120">
        <v>9273.17</v>
      </c>
      <c r="I111" s="120">
        <v>2948.02</v>
      </c>
      <c r="J111" s="120">
        <v>886327.8</v>
      </c>
      <c r="K111" s="120">
        <v>413332.31000000023</v>
      </c>
      <c r="Z111" s="119">
        <v>48944</v>
      </c>
    </row>
    <row r="112" spans="2:26" ht="18" customHeight="1" x14ac:dyDescent="0.25">
      <c r="B112" s="118">
        <v>98</v>
      </c>
      <c r="C112" s="119">
        <v>48952</v>
      </c>
      <c r="D112" s="120">
        <v>886327.8</v>
      </c>
      <c r="E112" s="120">
        <v>12221.194132969949</v>
      </c>
      <c r="F112" s="120">
        <v>298.16999999999996</v>
      </c>
      <c r="G112" s="120">
        <v>12519.364132969949</v>
      </c>
      <c r="H112" s="120">
        <v>9303.69</v>
      </c>
      <c r="I112" s="120">
        <v>2917.5</v>
      </c>
      <c r="J112" s="120">
        <v>877024.1</v>
      </c>
      <c r="K112" s="120">
        <v>416249.81000000023</v>
      </c>
      <c r="Z112" s="119">
        <v>48975</v>
      </c>
    </row>
    <row r="113" spans="2:26" ht="18" customHeight="1" x14ac:dyDescent="0.25">
      <c r="B113" s="118">
        <v>99</v>
      </c>
      <c r="C113" s="119">
        <v>48983</v>
      </c>
      <c r="D113" s="120">
        <v>877024.1</v>
      </c>
      <c r="E113" s="120">
        <v>12221.194132969949</v>
      </c>
      <c r="F113" s="120">
        <v>298.16999999999996</v>
      </c>
      <c r="G113" s="120">
        <v>12519.364132969949</v>
      </c>
      <c r="H113" s="120">
        <v>9334.32</v>
      </c>
      <c r="I113" s="120">
        <v>2886.87</v>
      </c>
      <c r="J113" s="120">
        <v>867689.77</v>
      </c>
      <c r="K113" s="120">
        <v>419136.68000000023</v>
      </c>
      <c r="Z113" s="119">
        <v>49003</v>
      </c>
    </row>
    <row r="114" spans="2:26" ht="18" customHeight="1" x14ac:dyDescent="0.25">
      <c r="B114" s="118">
        <v>100</v>
      </c>
      <c r="C114" s="119">
        <v>49011</v>
      </c>
      <c r="D114" s="120">
        <v>867689.77</v>
      </c>
      <c r="E114" s="120">
        <v>12221.194132969949</v>
      </c>
      <c r="F114" s="120">
        <v>298.16999999999996</v>
      </c>
      <c r="G114" s="120">
        <v>12519.364132969949</v>
      </c>
      <c r="H114" s="120">
        <v>9365.0400000000009</v>
      </c>
      <c r="I114" s="120">
        <v>2856.15</v>
      </c>
      <c r="J114" s="120">
        <v>858324.73</v>
      </c>
      <c r="K114" s="120">
        <v>421992.83000000025</v>
      </c>
      <c r="Z114" s="119">
        <v>49034</v>
      </c>
    </row>
    <row r="115" spans="2:26" ht="18" customHeight="1" x14ac:dyDescent="0.25">
      <c r="B115" s="118">
        <v>101</v>
      </c>
      <c r="C115" s="119">
        <v>49042</v>
      </c>
      <c r="D115" s="120">
        <v>858324.73</v>
      </c>
      <c r="E115" s="120">
        <v>12221.194132969949</v>
      </c>
      <c r="F115" s="120">
        <v>298.16999999999996</v>
      </c>
      <c r="G115" s="120">
        <v>12519.364132969949</v>
      </c>
      <c r="H115" s="120">
        <v>9395.8700000000008</v>
      </c>
      <c r="I115" s="120">
        <v>2825.32</v>
      </c>
      <c r="J115" s="120">
        <v>848928.85</v>
      </c>
      <c r="K115" s="120">
        <v>424818.15000000026</v>
      </c>
      <c r="Z115" s="119">
        <v>49064</v>
      </c>
    </row>
    <row r="116" spans="2:26" ht="18" customHeight="1" x14ac:dyDescent="0.25">
      <c r="B116" s="118">
        <v>102</v>
      </c>
      <c r="C116" s="119">
        <v>49072</v>
      </c>
      <c r="D116" s="120">
        <v>848928.85</v>
      </c>
      <c r="E116" s="120">
        <v>12221.194132969949</v>
      </c>
      <c r="F116" s="120">
        <v>298.16999999999996</v>
      </c>
      <c r="G116" s="120">
        <v>12519.364132969949</v>
      </c>
      <c r="H116" s="120">
        <v>9426.7999999999993</v>
      </c>
      <c r="I116" s="120">
        <v>2794.39</v>
      </c>
      <c r="J116" s="120">
        <v>839502.05</v>
      </c>
      <c r="K116" s="120">
        <v>427612.54000000027</v>
      </c>
      <c r="Z116" s="119">
        <v>49095</v>
      </c>
    </row>
    <row r="117" spans="2:26" ht="18" customHeight="1" x14ac:dyDescent="0.25">
      <c r="B117" s="118">
        <v>103</v>
      </c>
      <c r="C117" s="119">
        <v>49103</v>
      </c>
      <c r="D117" s="120">
        <v>839502.05</v>
      </c>
      <c r="E117" s="120">
        <v>12221.194132969949</v>
      </c>
      <c r="F117" s="120">
        <v>298.16999999999996</v>
      </c>
      <c r="G117" s="120">
        <v>12519.364132969949</v>
      </c>
      <c r="H117" s="120">
        <v>9457.83</v>
      </c>
      <c r="I117" s="120">
        <v>2763.36</v>
      </c>
      <c r="J117" s="120">
        <v>830044.21</v>
      </c>
      <c r="K117" s="120">
        <v>430375.90000000026</v>
      </c>
      <c r="Z117" s="119">
        <v>49125</v>
      </c>
    </row>
    <row r="118" spans="2:26" ht="18" customHeight="1" x14ac:dyDescent="0.25">
      <c r="B118" s="118">
        <v>104</v>
      </c>
      <c r="C118" s="119">
        <v>49133</v>
      </c>
      <c r="D118" s="120">
        <v>830044.21</v>
      </c>
      <c r="E118" s="120">
        <v>12221.194132969949</v>
      </c>
      <c r="F118" s="120">
        <v>298.16999999999996</v>
      </c>
      <c r="G118" s="120">
        <v>12519.364132969949</v>
      </c>
      <c r="H118" s="120">
        <v>9488.9599999999991</v>
      </c>
      <c r="I118" s="120">
        <v>2732.23</v>
      </c>
      <c r="J118" s="120">
        <v>820555.25</v>
      </c>
      <c r="K118" s="120">
        <v>433108.13000000024</v>
      </c>
      <c r="Z118" s="119">
        <v>49156</v>
      </c>
    </row>
    <row r="119" spans="2:26" ht="18" customHeight="1" x14ac:dyDescent="0.25">
      <c r="B119" s="118">
        <v>105</v>
      </c>
      <c r="C119" s="119">
        <v>49164</v>
      </c>
      <c r="D119" s="120">
        <v>820555.25</v>
      </c>
      <c r="E119" s="120">
        <v>12221.194132969949</v>
      </c>
      <c r="F119" s="120">
        <v>298.16999999999996</v>
      </c>
      <c r="G119" s="120">
        <v>12519.364132969949</v>
      </c>
      <c r="H119" s="120">
        <v>9520.2000000000007</v>
      </c>
      <c r="I119" s="120">
        <v>2700.99</v>
      </c>
      <c r="J119" s="120">
        <v>811035.05</v>
      </c>
      <c r="K119" s="120">
        <v>435809.12000000023</v>
      </c>
      <c r="Z119" s="119">
        <v>49187</v>
      </c>
    </row>
    <row r="120" spans="2:26" ht="18" customHeight="1" x14ac:dyDescent="0.25">
      <c r="B120" s="118">
        <v>106</v>
      </c>
      <c r="C120" s="119">
        <v>49195</v>
      </c>
      <c r="D120" s="120">
        <v>811035.05</v>
      </c>
      <c r="E120" s="120">
        <v>12221.194132969949</v>
      </c>
      <c r="F120" s="120">
        <v>298.16999999999996</v>
      </c>
      <c r="G120" s="120">
        <v>12519.364132969949</v>
      </c>
      <c r="H120" s="120">
        <v>9551.5300000000007</v>
      </c>
      <c r="I120" s="120">
        <v>2669.66</v>
      </c>
      <c r="J120" s="120">
        <v>801483.51</v>
      </c>
      <c r="K120" s="120">
        <v>438478.7800000002</v>
      </c>
      <c r="Z120" s="119">
        <v>49217</v>
      </c>
    </row>
    <row r="121" spans="2:26" ht="18" customHeight="1" x14ac:dyDescent="0.25">
      <c r="B121" s="118">
        <v>107</v>
      </c>
      <c r="C121" s="119">
        <v>49225</v>
      </c>
      <c r="D121" s="120">
        <v>801483.51</v>
      </c>
      <c r="E121" s="120">
        <v>12221.194132969949</v>
      </c>
      <c r="F121" s="120">
        <v>298.16999999999996</v>
      </c>
      <c r="G121" s="120">
        <v>12519.364132969949</v>
      </c>
      <c r="H121" s="120">
        <v>9582.9699999999993</v>
      </c>
      <c r="I121" s="120">
        <v>2638.22</v>
      </c>
      <c r="J121" s="120">
        <v>791900.53</v>
      </c>
      <c r="K121" s="120">
        <v>441117.00000000017</v>
      </c>
      <c r="Z121" s="119">
        <v>49248</v>
      </c>
    </row>
    <row r="122" spans="2:26" ht="18" customHeight="1" x14ac:dyDescent="0.25">
      <c r="B122" s="118">
        <v>108</v>
      </c>
      <c r="C122" s="119">
        <v>49256</v>
      </c>
      <c r="D122" s="120">
        <v>791900.53</v>
      </c>
      <c r="E122" s="120">
        <v>12221.194132969949</v>
      </c>
      <c r="F122" s="120">
        <v>298.16999999999996</v>
      </c>
      <c r="G122" s="120">
        <v>12519.364132969949</v>
      </c>
      <c r="H122" s="120">
        <v>9614.52</v>
      </c>
      <c r="I122" s="120">
        <v>2606.67</v>
      </c>
      <c r="J122" s="120">
        <v>782286.01</v>
      </c>
      <c r="K122" s="120">
        <v>443723.67000000016</v>
      </c>
      <c r="Z122" s="119">
        <v>49278</v>
      </c>
    </row>
    <row r="123" spans="2:26" ht="18" customHeight="1" x14ac:dyDescent="0.25">
      <c r="B123" s="118">
        <v>109</v>
      </c>
      <c r="C123" s="119">
        <v>49286</v>
      </c>
      <c r="D123" s="120">
        <v>782286.01</v>
      </c>
      <c r="E123" s="120">
        <v>12221.194132969949</v>
      </c>
      <c r="F123" s="120">
        <v>298.16999999999996</v>
      </c>
      <c r="G123" s="120">
        <v>12519.364132969949</v>
      </c>
      <c r="H123" s="120">
        <v>9646.17</v>
      </c>
      <c r="I123" s="120">
        <v>2575.02</v>
      </c>
      <c r="J123" s="120">
        <v>772639.84</v>
      </c>
      <c r="K123" s="120">
        <v>446298.69000000018</v>
      </c>
      <c r="Z123" s="119">
        <v>49309</v>
      </c>
    </row>
    <row r="124" spans="2:26" ht="18" customHeight="1" x14ac:dyDescent="0.25">
      <c r="B124" s="118">
        <v>110</v>
      </c>
      <c r="C124" s="119">
        <v>49317</v>
      </c>
      <c r="D124" s="120">
        <v>772639.84</v>
      </c>
      <c r="E124" s="120">
        <v>12221.194132969949</v>
      </c>
      <c r="F124" s="120">
        <v>298.16999999999996</v>
      </c>
      <c r="G124" s="120">
        <v>12519.364132969949</v>
      </c>
      <c r="H124" s="120">
        <v>9677.92</v>
      </c>
      <c r="I124" s="120">
        <v>2543.27</v>
      </c>
      <c r="J124" s="120">
        <v>762961.92000000004</v>
      </c>
      <c r="K124" s="120">
        <v>448841.9600000002</v>
      </c>
      <c r="Z124" s="119">
        <v>49340</v>
      </c>
    </row>
    <row r="125" spans="2:26" ht="18" customHeight="1" x14ac:dyDescent="0.25">
      <c r="B125" s="118">
        <v>111</v>
      </c>
      <c r="C125" s="119">
        <v>49348</v>
      </c>
      <c r="D125" s="120">
        <v>762961.92000000004</v>
      </c>
      <c r="E125" s="120">
        <v>12221.194132969949</v>
      </c>
      <c r="F125" s="120">
        <v>298.16999999999996</v>
      </c>
      <c r="G125" s="120">
        <v>12519.364132969949</v>
      </c>
      <c r="H125" s="120">
        <v>9709.77</v>
      </c>
      <c r="I125" s="120">
        <v>2511.42</v>
      </c>
      <c r="J125" s="120">
        <v>753252.14</v>
      </c>
      <c r="K125" s="120">
        <v>451353.38000000018</v>
      </c>
      <c r="Z125" s="119">
        <v>49368</v>
      </c>
    </row>
    <row r="126" spans="2:26" ht="18" customHeight="1" x14ac:dyDescent="0.25">
      <c r="B126" s="118">
        <v>112</v>
      </c>
      <c r="C126" s="119">
        <v>49376</v>
      </c>
      <c r="D126" s="120">
        <v>753252.14</v>
      </c>
      <c r="E126" s="120">
        <v>12221.194132969949</v>
      </c>
      <c r="F126" s="120">
        <v>298.16999999999996</v>
      </c>
      <c r="G126" s="120">
        <v>12519.364132969949</v>
      </c>
      <c r="H126" s="120">
        <v>9741.74</v>
      </c>
      <c r="I126" s="120">
        <v>2479.4499999999998</v>
      </c>
      <c r="J126" s="120">
        <v>743510.4</v>
      </c>
      <c r="K126" s="120">
        <v>453832.83000000019</v>
      </c>
      <c r="Z126" s="119">
        <v>49399</v>
      </c>
    </row>
    <row r="127" spans="2:26" ht="18" customHeight="1" x14ac:dyDescent="0.25">
      <c r="B127" s="118">
        <v>113</v>
      </c>
      <c r="C127" s="119">
        <v>49407</v>
      </c>
      <c r="D127" s="120">
        <v>743510.4</v>
      </c>
      <c r="E127" s="120">
        <v>12221.194132969949</v>
      </c>
      <c r="F127" s="120">
        <v>298.16999999999996</v>
      </c>
      <c r="G127" s="120">
        <v>12519.364132969949</v>
      </c>
      <c r="H127" s="120">
        <v>9773.7999999999993</v>
      </c>
      <c r="I127" s="120">
        <v>2447.39</v>
      </c>
      <c r="J127" s="120">
        <v>733736.6</v>
      </c>
      <c r="K127" s="120">
        <v>456280.2200000002</v>
      </c>
      <c r="Z127" s="119">
        <v>49429</v>
      </c>
    </row>
    <row r="128" spans="2:26" ht="18" customHeight="1" x14ac:dyDescent="0.25">
      <c r="B128" s="118">
        <v>114</v>
      </c>
      <c r="C128" s="119">
        <v>49437</v>
      </c>
      <c r="D128" s="120">
        <v>733736.6</v>
      </c>
      <c r="E128" s="120">
        <v>12221.194132969949</v>
      </c>
      <c r="F128" s="120">
        <v>298.16999999999996</v>
      </c>
      <c r="G128" s="120">
        <v>12519.364132969949</v>
      </c>
      <c r="H128" s="120">
        <v>9805.9699999999993</v>
      </c>
      <c r="I128" s="120">
        <v>2415.2199999999998</v>
      </c>
      <c r="J128" s="120">
        <v>723930.62</v>
      </c>
      <c r="K128" s="120">
        <v>458695.44000000018</v>
      </c>
      <c r="Z128" s="119">
        <v>49460</v>
      </c>
    </row>
    <row r="129" spans="2:26" ht="18" customHeight="1" x14ac:dyDescent="0.25">
      <c r="B129" s="118">
        <v>115</v>
      </c>
      <c r="C129" s="119">
        <v>49468</v>
      </c>
      <c r="D129" s="120">
        <v>723930.62</v>
      </c>
      <c r="E129" s="120">
        <v>12221.194132969949</v>
      </c>
      <c r="F129" s="120">
        <v>298.16999999999996</v>
      </c>
      <c r="G129" s="120">
        <v>12519.364132969949</v>
      </c>
      <c r="H129" s="120">
        <v>9838.25</v>
      </c>
      <c r="I129" s="120">
        <v>2382.94</v>
      </c>
      <c r="J129" s="120">
        <v>714092.37</v>
      </c>
      <c r="K129" s="120">
        <v>461078.38000000018</v>
      </c>
      <c r="Z129" s="119">
        <v>49490</v>
      </c>
    </row>
    <row r="130" spans="2:26" ht="18" customHeight="1" x14ac:dyDescent="0.25">
      <c r="B130" s="118">
        <v>116</v>
      </c>
      <c r="C130" s="119">
        <v>49498</v>
      </c>
      <c r="D130" s="120">
        <v>714092.37</v>
      </c>
      <c r="E130" s="120">
        <v>12221.194132969949</v>
      </c>
      <c r="F130" s="120">
        <v>298.16999999999996</v>
      </c>
      <c r="G130" s="120">
        <v>12519.364132969949</v>
      </c>
      <c r="H130" s="120">
        <v>9870.64</v>
      </c>
      <c r="I130" s="120">
        <v>2350.5500000000002</v>
      </c>
      <c r="J130" s="120">
        <v>704221.73</v>
      </c>
      <c r="K130" s="120">
        <v>463428.93000000017</v>
      </c>
      <c r="Z130" s="119">
        <v>49521</v>
      </c>
    </row>
    <row r="131" spans="2:26" ht="18" customHeight="1" x14ac:dyDescent="0.25">
      <c r="B131" s="118">
        <v>117</v>
      </c>
      <c r="C131" s="119">
        <v>49529</v>
      </c>
      <c r="D131" s="120">
        <v>704221.73</v>
      </c>
      <c r="E131" s="120">
        <v>12221.194132969949</v>
      </c>
      <c r="F131" s="120">
        <v>298.16999999999996</v>
      </c>
      <c r="G131" s="120">
        <v>12519.364132969949</v>
      </c>
      <c r="H131" s="120">
        <v>9903.1299999999992</v>
      </c>
      <c r="I131" s="120">
        <v>2318.06</v>
      </c>
      <c r="J131" s="120">
        <v>694318.59</v>
      </c>
      <c r="K131" s="120">
        <v>465746.99000000017</v>
      </c>
      <c r="Z131" s="119">
        <v>49552</v>
      </c>
    </row>
    <row r="132" spans="2:26" ht="18" customHeight="1" x14ac:dyDescent="0.25">
      <c r="B132" s="118">
        <v>118</v>
      </c>
      <c r="C132" s="119">
        <v>49560</v>
      </c>
      <c r="D132" s="120">
        <v>694318.59</v>
      </c>
      <c r="E132" s="120">
        <v>12221.194132969949</v>
      </c>
      <c r="F132" s="120">
        <v>298.16999999999996</v>
      </c>
      <c r="G132" s="120">
        <v>12519.364132969949</v>
      </c>
      <c r="H132" s="120">
        <v>9935.7199999999993</v>
      </c>
      <c r="I132" s="120">
        <v>2285.4699999999998</v>
      </c>
      <c r="J132" s="120">
        <v>684382.87</v>
      </c>
      <c r="K132" s="120">
        <v>468032.46000000014</v>
      </c>
      <c r="Z132" s="119">
        <v>49582</v>
      </c>
    </row>
    <row r="133" spans="2:26" ht="18" customHeight="1" x14ac:dyDescent="0.25">
      <c r="B133" s="118">
        <v>119</v>
      </c>
      <c r="C133" s="119">
        <v>49590</v>
      </c>
      <c r="D133" s="120">
        <v>684382.87</v>
      </c>
      <c r="E133" s="120">
        <v>12221.194132969949</v>
      </c>
      <c r="F133" s="120">
        <v>298.16999999999996</v>
      </c>
      <c r="G133" s="120">
        <v>12519.364132969949</v>
      </c>
      <c r="H133" s="120">
        <v>9968.43</v>
      </c>
      <c r="I133" s="120">
        <v>2252.7600000000002</v>
      </c>
      <c r="J133" s="120">
        <v>674414.43</v>
      </c>
      <c r="K133" s="120">
        <v>470285.22000000015</v>
      </c>
      <c r="Z133" s="119">
        <v>49613</v>
      </c>
    </row>
    <row r="134" spans="2:26" ht="18" customHeight="1" x14ac:dyDescent="0.25">
      <c r="B134" s="118">
        <v>120</v>
      </c>
      <c r="C134" s="119">
        <v>49621</v>
      </c>
      <c r="D134" s="120">
        <v>674414.43</v>
      </c>
      <c r="E134" s="120">
        <v>12221.194132969949</v>
      </c>
      <c r="F134" s="120">
        <v>298.16999999999996</v>
      </c>
      <c r="G134" s="120">
        <v>12519.364132969949</v>
      </c>
      <c r="H134" s="120">
        <v>10001.24</v>
      </c>
      <c r="I134" s="120">
        <v>2219.9499999999998</v>
      </c>
      <c r="J134" s="120">
        <v>664413.18999999994</v>
      </c>
      <c r="K134" s="120">
        <v>472505.17000000016</v>
      </c>
      <c r="Z134" s="119">
        <v>49643</v>
      </c>
    </row>
    <row r="135" spans="2:26" ht="18" customHeight="1" x14ac:dyDescent="0.25">
      <c r="B135" s="118">
        <v>121</v>
      </c>
      <c r="C135" s="119">
        <v>49651</v>
      </c>
      <c r="D135" s="120">
        <v>664413.18999999994</v>
      </c>
      <c r="E135" s="120">
        <v>12221.194132969949</v>
      </c>
      <c r="F135" s="120">
        <v>298.16999999999996</v>
      </c>
      <c r="G135" s="120">
        <v>12519.364132969949</v>
      </c>
      <c r="H135" s="120">
        <v>10034.16</v>
      </c>
      <c r="I135" s="120">
        <v>2187.0300000000002</v>
      </c>
      <c r="J135" s="120">
        <v>654379.02</v>
      </c>
      <c r="K135" s="120">
        <v>474692.20000000019</v>
      </c>
      <c r="Z135" s="119">
        <v>49674</v>
      </c>
    </row>
    <row r="136" spans="2:26" ht="18" customHeight="1" x14ac:dyDescent="0.25">
      <c r="B136" s="118">
        <v>122</v>
      </c>
      <c r="C136" s="119">
        <v>49682</v>
      </c>
      <c r="D136" s="120">
        <v>654379.02</v>
      </c>
      <c r="E136" s="120">
        <v>12221.194132969949</v>
      </c>
      <c r="F136" s="120">
        <v>298.16999999999996</v>
      </c>
      <c r="G136" s="120">
        <v>12519.364132969949</v>
      </c>
      <c r="H136" s="120">
        <v>10067.19</v>
      </c>
      <c r="I136" s="120">
        <v>2154</v>
      </c>
      <c r="J136" s="120">
        <v>644311.81999999995</v>
      </c>
      <c r="K136" s="120">
        <v>476846.20000000019</v>
      </c>
      <c r="Z136" s="119">
        <v>49705</v>
      </c>
    </row>
    <row r="137" spans="2:26" ht="18" customHeight="1" x14ac:dyDescent="0.25">
      <c r="B137" s="118">
        <v>123</v>
      </c>
      <c r="C137" s="119">
        <v>49713</v>
      </c>
      <c r="D137" s="120">
        <v>644311.81999999995</v>
      </c>
      <c r="E137" s="120">
        <v>12221.194132969949</v>
      </c>
      <c r="F137" s="120">
        <v>298.16999999999996</v>
      </c>
      <c r="G137" s="120">
        <v>12519.364132969949</v>
      </c>
      <c r="H137" s="120">
        <v>10100.33</v>
      </c>
      <c r="I137" s="120">
        <v>2120.86</v>
      </c>
      <c r="J137" s="120">
        <v>634211.49</v>
      </c>
      <c r="K137" s="120">
        <v>478967.06000000017</v>
      </c>
      <c r="Z137" s="119">
        <v>49734</v>
      </c>
    </row>
    <row r="138" spans="2:26" ht="18" customHeight="1" x14ac:dyDescent="0.25">
      <c r="B138" s="118">
        <v>124</v>
      </c>
      <c r="C138" s="119">
        <v>49742</v>
      </c>
      <c r="D138" s="120">
        <v>634211.49</v>
      </c>
      <c r="E138" s="120">
        <v>12221.194132969949</v>
      </c>
      <c r="F138" s="120">
        <v>298.16999999999996</v>
      </c>
      <c r="G138" s="120">
        <v>12519.364132969949</v>
      </c>
      <c r="H138" s="120">
        <v>10133.58</v>
      </c>
      <c r="I138" s="120">
        <v>2087.61</v>
      </c>
      <c r="J138" s="120">
        <v>624077.91</v>
      </c>
      <c r="K138" s="120">
        <v>481054.67000000016</v>
      </c>
      <c r="Z138" s="119">
        <v>49765</v>
      </c>
    </row>
    <row r="139" spans="2:26" ht="18" customHeight="1" x14ac:dyDescent="0.25">
      <c r="B139" s="118">
        <v>125</v>
      </c>
      <c r="C139" s="119">
        <v>49773</v>
      </c>
      <c r="D139" s="120">
        <v>624077.91</v>
      </c>
      <c r="E139" s="120">
        <v>12221.194132969949</v>
      </c>
      <c r="F139" s="120">
        <v>298.16999999999996</v>
      </c>
      <c r="G139" s="120">
        <v>12519.364132969949</v>
      </c>
      <c r="H139" s="120">
        <v>10166.93</v>
      </c>
      <c r="I139" s="120">
        <v>2054.2600000000002</v>
      </c>
      <c r="J139" s="120">
        <v>613910.97</v>
      </c>
      <c r="K139" s="120">
        <v>483108.93000000017</v>
      </c>
      <c r="Z139" s="119">
        <v>49795</v>
      </c>
    </row>
    <row r="140" spans="2:26" ht="18" customHeight="1" x14ac:dyDescent="0.25">
      <c r="B140" s="118">
        <v>126</v>
      </c>
      <c r="C140" s="119">
        <v>49803</v>
      </c>
      <c r="D140" s="120">
        <v>613910.97</v>
      </c>
      <c r="E140" s="120">
        <v>12221.194132969949</v>
      </c>
      <c r="F140" s="120">
        <v>298.16999999999996</v>
      </c>
      <c r="G140" s="120">
        <v>12519.364132969949</v>
      </c>
      <c r="H140" s="120">
        <v>10200.4</v>
      </c>
      <c r="I140" s="120">
        <v>2020.79</v>
      </c>
      <c r="J140" s="120">
        <v>603710.56000000006</v>
      </c>
      <c r="K140" s="120">
        <v>485129.72000000015</v>
      </c>
      <c r="Z140" s="119">
        <v>49826</v>
      </c>
    </row>
    <row r="141" spans="2:26" ht="18" customHeight="1" x14ac:dyDescent="0.25">
      <c r="B141" s="118">
        <v>127</v>
      </c>
      <c r="C141" s="119">
        <v>49834</v>
      </c>
      <c r="D141" s="120">
        <v>603710.56000000006</v>
      </c>
      <c r="E141" s="120">
        <v>12221.194132969949</v>
      </c>
      <c r="F141" s="120">
        <v>298.16999999999996</v>
      </c>
      <c r="G141" s="120">
        <v>12519.364132969949</v>
      </c>
      <c r="H141" s="120">
        <v>10233.98</v>
      </c>
      <c r="I141" s="120">
        <v>1987.21</v>
      </c>
      <c r="J141" s="120">
        <v>593476.57999999996</v>
      </c>
      <c r="K141" s="120">
        <v>487116.93000000017</v>
      </c>
      <c r="Z141" s="119">
        <v>49856</v>
      </c>
    </row>
    <row r="142" spans="2:26" ht="18" customHeight="1" x14ac:dyDescent="0.25">
      <c r="B142" s="118">
        <v>128</v>
      </c>
      <c r="C142" s="119">
        <v>49864</v>
      </c>
      <c r="D142" s="120">
        <v>593476.57999999996</v>
      </c>
      <c r="E142" s="120">
        <v>12221.194132969949</v>
      </c>
      <c r="F142" s="120">
        <v>298.16999999999996</v>
      </c>
      <c r="G142" s="120">
        <v>12519.364132969949</v>
      </c>
      <c r="H142" s="120">
        <v>10267.66</v>
      </c>
      <c r="I142" s="120">
        <v>1953.53</v>
      </c>
      <c r="J142" s="120">
        <v>583208.92000000004</v>
      </c>
      <c r="K142" s="120">
        <v>489070.4600000002</v>
      </c>
      <c r="Z142" s="119">
        <v>49887</v>
      </c>
    </row>
    <row r="143" spans="2:26" ht="18" customHeight="1" x14ac:dyDescent="0.25">
      <c r="B143" s="118">
        <v>129</v>
      </c>
      <c r="C143" s="119">
        <v>49895</v>
      </c>
      <c r="D143" s="120">
        <v>583208.92000000004</v>
      </c>
      <c r="E143" s="120">
        <v>12221.194132969949</v>
      </c>
      <c r="F143" s="120">
        <v>298.16999999999996</v>
      </c>
      <c r="G143" s="120">
        <v>12519.364132969949</v>
      </c>
      <c r="H143" s="120">
        <v>10301.459999999999</v>
      </c>
      <c r="I143" s="120">
        <v>1919.73</v>
      </c>
      <c r="J143" s="120">
        <v>572907.44999999995</v>
      </c>
      <c r="K143" s="120">
        <v>490990.19000000018</v>
      </c>
      <c r="Z143" s="119">
        <v>49918</v>
      </c>
    </row>
    <row r="144" spans="2:26" ht="18" customHeight="1" x14ac:dyDescent="0.25">
      <c r="B144" s="118">
        <v>130</v>
      </c>
      <c r="C144" s="119">
        <v>49926</v>
      </c>
      <c r="D144" s="120">
        <v>572907.44999999995</v>
      </c>
      <c r="E144" s="120">
        <v>12221.194132969949</v>
      </c>
      <c r="F144" s="120">
        <v>298.16999999999996</v>
      </c>
      <c r="G144" s="120">
        <v>12519.364132969949</v>
      </c>
      <c r="H144" s="120">
        <v>10335.370000000001</v>
      </c>
      <c r="I144" s="120">
        <v>1885.82</v>
      </c>
      <c r="J144" s="120">
        <v>562572.07999999996</v>
      </c>
      <c r="K144" s="120">
        <v>492876.01000000018</v>
      </c>
      <c r="Z144" s="119">
        <v>49948</v>
      </c>
    </row>
    <row r="145" spans="2:26" ht="18" customHeight="1" x14ac:dyDescent="0.25">
      <c r="B145" s="118">
        <v>131</v>
      </c>
      <c r="C145" s="119">
        <v>49956</v>
      </c>
      <c r="D145" s="120">
        <v>562572.07999999996</v>
      </c>
      <c r="E145" s="120">
        <v>12221.194132969949</v>
      </c>
      <c r="F145" s="120">
        <v>298.16999999999996</v>
      </c>
      <c r="G145" s="120">
        <v>12519.364132969949</v>
      </c>
      <c r="H145" s="120">
        <v>10369.39</v>
      </c>
      <c r="I145" s="120">
        <v>1851.8</v>
      </c>
      <c r="J145" s="120">
        <v>552202.68000000005</v>
      </c>
      <c r="K145" s="120">
        <v>494727.81000000017</v>
      </c>
      <c r="Z145" s="119">
        <v>49979</v>
      </c>
    </row>
    <row r="146" spans="2:26" ht="18" customHeight="1" x14ac:dyDescent="0.25">
      <c r="B146" s="118">
        <v>132</v>
      </c>
      <c r="C146" s="119">
        <v>49987</v>
      </c>
      <c r="D146" s="120">
        <v>552202.68000000005</v>
      </c>
      <c r="E146" s="120">
        <v>12221.194132969949</v>
      </c>
      <c r="F146" s="120">
        <v>298.16999999999996</v>
      </c>
      <c r="G146" s="120">
        <v>12519.364132969949</v>
      </c>
      <c r="H146" s="120">
        <v>10403.52</v>
      </c>
      <c r="I146" s="120">
        <v>1817.67</v>
      </c>
      <c r="J146" s="120">
        <v>541799.16</v>
      </c>
      <c r="K146" s="120">
        <v>496545.48000000016</v>
      </c>
      <c r="Z146" s="119">
        <v>50009</v>
      </c>
    </row>
    <row r="147" spans="2:26" ht="18" customHeight="1" x14ac:dyDescent="0.25">
      <c r="B147" s="118">
        <v>133</v>
      </c>
      <c r="C147" s="119">
        <v>50017</v>
      </c>
      <c r="D147" s="120">
        <v>541799.16</v>
      </c>
      <c r="E147" s="120">
        <v>12221.194132969949</v>
      </c>
      <c r="F147" s="120">
        <v>298.16999999999996</v>
      </c>
      <c r="G147" s="120">
        <v>12519.364132969949</v>
      </c>
      <c r="H147" s="120">
        <v>10437.77</v>
      </c>
      <c r="I147" s="120">
        <v>1783.42</v>
      </c>
      <c r="J147" s="120">
        <v>531361.38</v>
      </c>
      <c r="K147" s="120">
        <v>498328.90000000014</v>
      </c>
      <c r="Z147" s="119">
        <v>50040</v>
      </c>
    </row>
    <row r="148" spans="2:26" ht="18" customHeight="1" x14ac:dyDescent="0.25">
      <c r="B148" s="118">
        <v>134</v>
      </c>
      <c r="C148" s="119">
        <v>50048</v>
      </c>
      <c r="D148" s="120">
        <v>531361.38</v>
      </c>
      <c r="E148" s="120">
        <v>12221.194132969949</v>
      </c>
      <c r="F148" s="120">
        <v>298.16999999999996</v>
      </c>
      <c r="G148" s="120">
        <v>12519.364132969949</v>
      </c>
      <c r="H148" s="120">
        <v>10472.129999999999</v>
      </c>
      <c r="I148" s="120">
        <v>1749.06</v>
      </c>
      <c r="J148" s="120">
        <v>520889.26</v>
      </c>
      <c r="K148" s="120">
        <v>500077.96000000014</v>
      </c>
      <c r="Z148" s="119">
        <v>50071</v>
      </c>
    </row>
    <row r="149" spans="2:26" ht="18" customHeight="1" x14ac:dyDescent="0.25">
      <c r="B149" s="118">
        <v>135</v>
      </c>
      <c r="C149" s="119">
        <v>50079</v>
      </c>
      <c r="D149" s="120">
        <v>520889.26</v>
      </c>
      <c r="E149" s="120">
        <v>12221.194132969949</v>
      </c>
      <c r="F149" s="120">
        <v>298.16999999999996</v>
      </c>
      <c r="G149" s="120">
        <v>12519.364132969949</v>
      </c>
      <c r="H149" s="120">
        <v>10506.6</v>
      </c>
      <c r="I149" s="120">
        <v>1714.59</v>
      </c>
      <c r="J149" s="120">
        <v>510382.65</v>
      </c>
      <c r="K149" s="120">
        <v>501792.55000000016</v>
      </c>
      <c r="Z149" s="119">
        <v>50099</v>
      </c>
    </row>
    <row r="150" spans="2:26" ht="18" customHeight="1" x14ac:dyDescent="0.25">
      <c r="B150" s="118">
        <v>136</v>
      </c>
      <c r="C150" s="119">
        <v>50107</v>
      </c>
      <c r="D150" s="120">
        <v>510382.65</v>
      </c>
      <c r="E150" s="120">
        <v>12221.194132969949</v>
      </c>
      <c r="F150" s="120">
        <v>298.16999999999996</v>
      </c>
      <c r="G150" s="120">
        <v>12519.364132969949</v>
      </c>
      <c r="H150" s="120">
        <v>10541.18</v>
      </c>
      <c r="I150" s="120">
        <v>1680.01</v>
      </c>
      <c r="J150" s="120">
        <v>499841.47</v>
      </c>
      <c r="K150" s="120">
        <v>503472.56000000017</v>
      </c>
      <c r="Z150" s="119">
        <v>50130</v>
      </c>
    </row>
    <row r="151" spans="2:26" ht="18" customHeight="1" x14ac:dyDescent="0.25">
      <c r="B151" s="118">
        <v>137</v>
      </c>
      <c r="C151" s="119">
        <v>50138</v>
      </c>
      <c r="D151" s="120">
        <v>499841.47</v>
      </c>
      <c r="E151" s="120">
        <v>12221.194132969949</v>
      </c>
      <c r="F151" s="120">
        <v>298.16999999999996</v>
      </c>
      <c r="G151" s="120">
        <v>12519.364132969949</v>
      </c>
      <c r="H151" s="120">
        <v>10575.88</v>
      </c>
      <c r="I151" s="120">
        <v>1645.31</v>
      </c>
      <c r="J151" s="120">
        <v>489265.59</v>
      </c>
      <c r="K151" s="120">
        <v>505117.87000000017</v>
      </c>
      <c r="Z151" s="119">
        <v>50160</v>
      </c>
    </row>
    <row r="152" spans="2:26" ht="18" customHeight="1" x14ac:dyDescent="0.25">
      <c r="B152" s="118">
        <v>138</v>
      </c>
      <c r="C152" s="119">
        <v>50168</v>
      </c>
      <c r="D152" s="120">
        <v>489265.59</v>
      </c>
      <c r="E152" s="120">
        <v>12221.194132969949</v>
      </c>
      <c r="F152" s="120">
        <v>298.16999999999996</v>
      </c>
      <c r="G152" s="120">
        <v>12519.364132969949</v>
      </c>
      <c r="H152" s="120">
        <v>10610.69</v>
      </c>
      <c r="I152" s="120">
        <v>1610.5</v>
      </c>
      <c r="J152" s="120">
        <v>478654.89</v>
      </c>
      <c r="K152" s="120">
        <v>506728.37000000017</v>
      </c>
      <c r="Z152" s="119">
        <v>50191</v>
      </c>
    </row>
    <row r="153" spans="2:26" ht="18" customHeight="1" x14ac:dyDescent="0.25">
      <c r="B153" s="118">
        <v>139</v>
      </c>
      <c r="C153" s="119">
        <v>50199</v>
      </c>
      <c r="D153" s="120">
        <v>478654.89</v>
      </c>
      <c r="E153" s="120">
        <v>12221.194132969949</v>
      </c>
      <c r="F153" s="120">
        <v>298.16999999999996</v>
      </c>
      <c r="G153" s="120">
        <v>12519.364132969949</v>
      </c>
      <c r="H153" s="120">
        <v>10645.62</v>
      </c>
      <c r="I153" s="120">
        <v>1575.57</v>
      </c>
      <c r="J153" s="120">
        <v>468009.27</v>
      </c>
      <c r="K153" s="120">
        <v>508303.94000000018</v>
      </c>
      <c r="Z153" s="119">
        <v>50221</v>
      </c>
    </row>
    <row r="154" spans="2:26" ht="18" customHeight="1" x14ac:dyDescent="0.25">
      <c r="B154" s="118">
        <v>140</v>
      </c>
      <c r="C154" s="119">
        <v>50229</v>
      </c>
      <c r="D154" s="120">
        <v>468009.27</v>
      </c>
      <c r="E154" s="120">
        <v>12221.194132969949</v>
      </c>
      <c r="F154" s="120">
        <v>298.16999999999996</v>
      </c>
      <c r="G154" s="120">
        <v>12519.364132969949</v>
      </c>
      <c r="H154" s="120">
        <v>10680.66</v>
      </c>
      <c r="I154" s="120">
        <v>1540.53</v>
      </c>
      <c r="J154" s="120">
        <v>457328.61</v>
      </c>
      <c r="K154" s="120">
        <v>509844.4700000002</v>
      </c>
      <c r="Z154" s="119">
        <v>50252</v>
      </c>
    </row>
    <row r="155" spans="2:26" ht="18" customHeight="1" x14ac:dyDescent="0.25">
      <c r="B155" s="118">
        <v>141</v>
      </c>
      <c r="C155" s="119">
        <v>50260</v>
      </c>
      <c r="D155" s="120">
        <v>457328.61</v>
      </c>
      <c r="E155" s="120">
        <v>12221.194132969949</v>
      </c>
      <c r="F155" s="120">
        <v>298.16999999999996</v>
      </c>
      <c r="G155" s="120">
        <v>12519.364132969949</v>
      </c>
      <c r="H155" s="120">
        <v>10715.82</v>
      </c>
      <c r="I155" s="120">
        <v>1505.37</v>
      </c>
      <c r="J155" s="120">
        <v>446612.79</v>
      </c>
      <c r="K155" s="120">
        <v>511349.8400000002</v>
      </c>
      <c r="Z155" s="119">
        <v>50283</v>
      </c>
    </row>
    <row r="156" spans="2:26" ht="18" customHeight="1" x14ac:dyDescent="0.25">
      <c r="B156" s="118">
        <v>142</v>
      </c>
      <c r="C156" s="119">
        <v>50291</v>
      </c>
      <c r="D156" s="120">
        <v>446612.79</v>
      </c>
      <c r="E156" s="120">
        <v>12221.194132969949</v>
      </c>
      <c r="F156" s="120">
        <v>298.16999999999996</v>
      </c>
      <c r="G156" s="120">
        <v>12519.364132969949</v>
      </c>
      <c r="H156" s="120">
        <v>10751.09</v>
      </c>
      <c r="I156" s="120">
        <v>1470.1</v>
      </c>
      <c r="J156" s="120">
        <v>435861.69</v>
      </c>
      <c r="K156" s="120">
        <v>512819.94000000018</v>
      </c>
      <c r="Z156" s="119">
        <v>50313</v>
      </c>
    </row>
    <row r="157" spans="2:26" ht="18" customHeight="1" x14ac:dyDescent="0.25">
      <c r="B157" s="118">
        <v>143</v>
      </c>
      <c r="C157" s="119">
        <v>50321</v>
      </c>
      <c r="D157" s="120">
        <v>435861.69</v>
      </c>
      <c r="E157" s="120">
        <v>12221.194132969949</v>
      </c>
      <c r="F157" s="120">
        <v>298.16999999999996</v>
      </c>
      <c r="G157" s="120">
        <v>12519.364132969949</v>
      </c>
      <c r="H157" s="120">
        <v>10786.48</v>
      </c>
      <c r="I157" s="120">
        <v>1434.71</v>
      </c>
      <c r="J157" s="120">
        <v>425075.21</v>
      </c>
      <c r="K157" s="120">
        <v>514254.6500000002</v>
      </c>
      <c r="Z157" s="119">
        <v>50344</v>
      </c>
    </row>
    <row r="158" spans="2:26" ht="18" customHeight="1" x14ac:dyDescent="0.25">
      <c r="B158" s="118">
        <v>144</v>
      </c>
      <c r="C158" s="119">
        <v>50352</v>
      </c>
      <c r="D158" s="120">
        <v>425075.21</v>
      </c>
      <c r="E158" s="120">
        <v>12221.194132969949</v>
      </c>
      <c r="F158" s="120">
        <v>298.16999999999996</v>
      </c>
      <c r="G158" s="120">
        <v>12519.364132969949</v>
      </c>
      <c r="H158" s="120">
        <v>10821.98</v>
      </c>
      <c r="I158" s="120">
        <v>1399.21</v>
      </c>
      <c r="J158" s="120">
        <v>414253.22</v>
      </c>
      <c r="K158" s="120">
        <v>515653.86000000022</v>
      </c>
      <c r="Z158" s="119">
        <v>50374</v>
      </c>
    </row>
    <row r="159" spans="2:26" ht="18" customHeight="1" x14ac:dyDescent="0.25">
      <c r="B159" s="118">
        <v>145</v>
      </c>
      <c r="C159" s="119">
        <v>50382</v>
      </c>
      <c r="D159" s="120">
        <v>414253.22</v>
      </c>
      <c r="E159" s="120">
        <v>12221.194132969949</v>
      </c>
      <c r="F159" s="120">
        <v>298.16999999999996</v>
      </c>
      <c r="G159" s="120">
        <v>12519.364132969949</v>
      </c>
      <c r="H159" s="120">
        <v>10857.61</v>
      </c>
      <c r="I159" s="120">
        <v>1363.58</v>
      </c>
      <c r="J159" s="120">
        <v>403395.61</v>
      </c>
      <c r="K159" s="120">
        <v>517017.44000000024</v>
      </c>
      <c r="Z159" s="119">
        <v>50405</v>
      </c>
    </row>
    <row r="160" spans="2:26" ht="18" customHeight="1" x14ac:dyDescent="0.25">
      <c r="B160" s="118">
        <v>146</v>
      </c>
      <c r="C160" s="119">
        <v>50413</v>
      </c>
      <c r="D160" s="120">
        <v>403395.61</v>
      </c>
      <c r="E160" s="120">
        <v>12221.194132969949</v>
      </c>
      <c r="F160" s="120">
        <v>298.16999999999996</v>
      </c>
      <c r="G160" s="120">
        <v>12519.364132969949</v>
      </c>
      <c r="H160" s="120">
        <v>10893.35</v>
      </c>
      <c r="I160" s="120">
        <v>1327.84</v>
      </c>
      <c r="J160" s="120">
        <v>392502.26</v>
      </c>
      <c r="K160" s="120">
        <v>518345.28000000026</v>
      </c>
      <c r="Z160" s="119">
        <v>50436</v>
      </c>
    </row>
    <row r="161" spans="2:26" ht="18" customHeight="1" x14ac:dyDescent="0.25">
      <c r="B161" s="118">
        <v>147</v>
      </c>
      <c r="C161" s="119">
        <v>50444</v>
      </c>
      <c r="D161" s="120">
        <v>392502.26</v>
      </c>
      <c r="E161" s="120">
        <v>12221.194132969949</v>
      </c>
      <c r="F161" s="120">
        <v>298.16999999999996</v>
      </c>
      <c r="G161" s="120">
        <v>12519.364132969949</v>
      </c>
      <c r="H161" s="120">
        <v>10929.2</v>
      </c>
      <c r="I161" s="120">
        <v>1291.99</v>
      </c>
      <c r="J161" s="120">
        <v>381573.05</v>
      </c>
      <c r="K161" s="120">
        <v>519637.27000000025</v>
      </c>
      <c r="Z161" s="119">
        <v>50464</v>
      </c>
    </row>
    <row r="162" spans="2:26" ht="18" customHeight="1" x14ac:dyDescent="0.25">
      <c r="B162" s="118">
        <v>148</v>
      </c>
      <c r="C162" s="119">
        <v>50472</v>
      </c>
      <c r="D162" s="120">
        <v>381573.05</v>
      </c>
      <c r="E162" s="120">
        <v>12221.194132969949</v>
      </c>
      <c r="F162" s="120">
        <v>298.16999999999996</v>
      </c>
      <c r="G162" s="120">
        <v>12519.364132969949</v>
      </c>
      <c r="H162" s="120">
        <v>10965.18</v>
      </c>
      <c r="I162" s="120">
        <v>1256.01</v>
      </c>
      <c r="J162" s="120">
        <v>370607.87</v>
      </c>
      <c r="K162" s="120">
        <v>520893.28000000026</v>
      </c>
      <c r="Z162" s="119">
        <v>50495</v>
      </c>
    </row>
    <row r="163" spans="2:26" ht="18" customHeight="1" x14ac:dyDescent="0.25">
      <c r="B163" s="118">
        <v>149</v>
      </c>
      <c r="C163" s="119">
        <v>50503</v>
      </c>
      <c r="D163" s="120">
        <v>370607.87</v>
      </c>
      <c r="E163" s="120">
        <v>12221.194132969949</v>
      </c>
      <c r="F163" s="120">
        <v>298.16999999999996</v>
      </c>
      <c r="G163" s="120">
        <v>12519.364132969949</v>
      </c>
      <c r="H163" s="120">
        <v>11001.27</v>
      </c>
      <c r="I163" s="120">
        <v>1219.92</v>
      </c>
      <c r="J163" s="120">
        <v>359606.59</v>
      </c>
      <c r="K163" s="120">
        <v>522113.20000000024</v>
      </c>
      <c r="Z163" s="119">
        <v>50525</v>
      </c>
    </row>
    <row r="164" spans="2:26" ht="18" customHeight="1" x14ac:dyDescent="0.25">
      <c r="B164" s="118">
        <v>150</v>
      </c>
      <c r="C164" s="119">
        <v>50533</v>
      </c>
      <c r="D164" s="120">
        <v>359606.59</v>
      </c>
      <c r="E164" s="120">
        <v>12221.194132969949</v>
      </c>
      <c r="F164" s="120">
        <v>298.16999999999996</v>
      </c>
      <c r="G164" s="120">
        <v>12519.364132969949</v>
      </c>
      <c r="H164" s="120">
        <v>11037.48</v>
      </c>
      <c r="I164" s="120">
        <v>1183.71</v>
      </c>
      <c r="J164" s="120">
        <v>348569.11</v>
      </c>
      <c r="K164" s="120">
        <v>523296.91000000027</v>
      </c>
      <c r="Z164" s="119">
        <v>50556</v>
      </c>
    </row>
    <row r="165" spans="2:26" ht="18" customHeight="1" x14ac:dyDescent="0.25">
      <c r="B165" s="118">
        <v>151</v>
      </c>
      <c r="C165" s="119">
        <v>50564</v>
      </c>
      <c r="D165" s="120">
        <v>348569.11</v>
      </c>
      <c r="E165" s="120">
        <v>12221.194132969949</v>
      </c>
      <c r="F165" s="120">
        <v>298.16999999999996</v>
      </c>
      <c r="G165" s="120">
        <v>12519.364132969949</v>
      </c>
      <c r="H165" s="120">
        <v>11073.82</v>
      </c>
      <c r="I165" s="120">
        <v>1147.3699999999999</v>
      </c>
      <c r="J165" s="120">
        <v>337495.28</v>
      </c>
      <c r="K165" s="120">
        <v>524444.28000000026</v>
      </c>
      <c r="Z165" s="119">
        <v>50586</v>
      </c>
    </row>
    <row r="166" spans="2:26" ht="18" customHeight="1" x14ac:dyDescent="0.25">
      <c r="B166" s="118">
        <v>152</v>
      </c>
      <c r="C166" s="119">
        <v>50594</v>
      </c>
      <c r="D166" s="120">
        <v>337495.28</v>
      </c>
      <c r="E166" s="120">
        <v>12221.194132969949</v>
      </c>
      <c r="F166" s="120">
        <v>298.16999999999996</v>
      </c>
      <c r="G166" s="120">
        <v>12519.364132969949</v>
      </c>
      <c r="H166" s="120">
        <v>11110.27</v>
      </c>
      <c r="I166" s="120">
        <v>1110.92</v>
      </c>
      <c r="J166" s="120">
        <v>326385.01</v>
      </c>
      <c r="K166" s="120">
        <v>525555.2000000003</v>
      </c>
      <c r="Z166" s="119">
        <v>50617</v>
      </c>
    </row>
    <row r="167" spans="2:26" ht="18" customHeight="1" x14ac:dyDescent="0.25">
      <c r="B167" s="118">
        <v>153</v>
      </c>
      <c r="C167" s="119">
        <v>50625</v>
      </c>
      <c r="D167" s="120">
        <v>326385.01</v>
      </c>
      <c r="E167" s="120">
        <v>12221.194132969949</v>
      </c>
      <c r="F167" s="120">
        <v>298.16999999999996</v>
      </c>
      <c r="G167" s="120">
        <v>12519.364132969949</v>
      </c>
      <c r="H167" s="120">
        <v>11146.84</v>
      </c>
      <c r="I167" s="120">
        <v>1074.3499999999999</v>
      </c>
      <c r="J167" s="120">
        <v>315238.17</v>
      </c>
      <c r="K167" s="120">
        <v>526629.55000000028</v>
      </c>
      <c r="Z167" s="119">
        <v>50648</v>
      </c>
    </row>
    <row r="168" spans="2:26" ht="18" customHeight="1" x14ac:dyDescent="0.25">
      <c r="B168" s="118">
        <v>154</v>
      </c>
      <c r="C168" s="119">
        <v>50656</v>
      </c>
      <c r="D168" s="120">
        <v>315238.17</v>
      </c>
      <c r="E168" s="120">
        <v>12221.194132969949</v>
      </c>
      <c r="F168" s="120">
        <v>298.16999999999996</v>
      </c>
      <c r="G168" s="120">
        <v>12519.364132969949</v>
      </c>
      <c r="H168" s="120">
        <v>11183.53</v>
      </c>
      <c r="I168" s="120">
        <v>1037.6600000000001</v>
      </c>
      <c r="J168" s="120">
        <v>304054.63</v>
      </c>
      <c r="K168" s="120">
        <v>527667.21000000031</v>
      </c>
      <c r="Z168" s="119">
        <v>50678</v>
      </c>
    </row>
    <row r="169" spans="2:26" ht="18" customHeight="1" x14ac:dyDescent="0.25">
      <c r="B169" s="118">
        <v>155</v>
      </c>
      <c r="C169" s="119">
        <v>50686</v>
      </c>
      <c r="D169" s="120">
        <v>304054.63</v>
      </c>
      <c r="E169" s="120">
        <v>12221.194132969949</v>
      </c>
      <c r="F169" s="120">
        <v>298.16999999999996</v>
      </c>
      <c r="G169" s="120">
        <v>12519.364132969949</v>
      </c>
      <c r="H169" s="120">
        <v>11220.34</v>
      </c>
      <c r="I169" s="120">
        <v>1000.85</v>
      </c>
      <c r="J169" s="120">
        <v>292834.28999999998</v>
      </c>
      <c r="K169" s="120">
        <v>528668.06000000029</v>
      </c>
      <c r="Z169" s="119">
        <v>50709</v>
      </c>
    </row>
    <row r="170" spans="2:26" ht="18" customHeight="1" x14ac:dyDescent="0.25">
      <c r="B170" s="118">
        <v>156</v>
      </c>
      <c r="C170" s="119">
        <v>50717</v>
      </c>
      <c r="D170" s="120">
        <v>292834.28999999998</v>
      </c>
      <c r="E170" s="120">
        <v>12221.194132969949</v>
      </c>
      <c r="F170" s="120">
        <v>298.16999999999996</v>
      </c>
      <c r="G170" s="120">
        <v>12519.364132969949</v>
      </c>
      <c r="H170" s="120">
        <v>11257.28</v>
      </c>
      <c r="I170" s="120">
        <v>963.91</v>
      </c>
      <c r="J170" s="120">
        <v>281577</v>
      </c>
      <c r="K170" s="120">
        <v>529631.97000000032</v>
      </c>
      <c r="Z170" s="119">
        <v>50739</v>
      </c>
    </row>
    <row r="171" spans="2:26" ht="18" customHeight="1" x14ac:dyDescent="0.25">
      <c r="B171" s="118">
        <v>157</v>
      </c>
      <c r="C171" s="119">
        <v>50747</v>
      </c>
      <c r="D171" s="120">
        <v>281577</v>
      </c>
      <c r="E171" s="120">
        <v>12221.194132969949</v>
      </c>
      <c r="F171" s="120">
        <v>298.16999999999996</v>
      </c>
      <c r="G171" s="120">
        <v>12519.364132969949</v>
      </c>
      <c r="H171" s="120">
        <v>11294.33</v>
      </c>
      <c r="I171" s="120">
        <v>926.86</v>
      </c>
      <c r="J171" s="120">
        <v>270282.67</v>
      </c>
      <c r="K171" s="120">
        <v>530558.83000000031</v>
      </c>
      <c r="Z171" s="119">
        <v>50770</v>
      </c>
    </row>
    <row r="172" spans="2:26" ht="18" customHeight="1" x14ac:dyDescent="0.25">
      <c r="B172" s="118">
        <v>158</v>
      </c>
      <c r="C172" s="119">
        <v>50778</v>
      </c>
      <c r="D172" s="120">
        <v>270282.67</v>
      </c>
      <c r="E172" s="120">
        <v>12221.194132969949</v>
      </c>
      <c r="F172" s="120">
        <v>298.16999999999996</v>
      </c>
      <c r="G172" s="120">
        <v>12519.364132969949</v>
      </c>
      <c r="H172" s="120">
        <v>11331.51</v>
      </c>
      <c r="I172" s="120">
        <v>889.68</v>
      </c>
      <c r="J172" s="120">
        <v>258951.15</v>
      </c>
      <c r="K172" s="120">
        <v>531448.51000000036</v>
      </c>
      <c r="Z172" s="119">
        <v>50801</v>
      </c>
    </row>
    <row r="173" spans="2:26" ht="18" customHeight="1" x14ac:dyDescent="0.25">
      <c r="B173" s="118">
        <v>159</v>
      </c>
      <c r="C173" s="119">
        <v>50809</v>
      </c>
      <c r="D173" s="120">
        <v>258951.15</v>
      </c>
      <c r="E173" s="120">
        <v>12221.194132969949</v>
      </c>
      <c r="F173" s="120">
        <v>298.16999999999996</v>
      </c>
      <c r="G173" s="120">
        <v>12519.364132969949</v>
      </c>
      <c r="H173" s="120">
        <v>11368.81</v>
      </c>
      <c r="I173" s="120">
        <v>852.38</v>
      </c>
      <c r="J173" s="120">
        <v>247582.34</v>
      </c>
      <c r="K173" s="120">
        <v>532300.89000000036</v>
      </c>
      <c r="Z173" s="119">
        <v>50829</v>
      </c>
    </row>
    <row r="174" spans="2:26" ht="18" customHeight="1" x14ac:dyDescent="0.25">
      <c r="B174" s="118">
        <v>160</v>
      </c>
      <c r="C174" s="119">
        <v>50837</v>
      </c>
      <c r="D174" s="120">
        <v>247582.34</v>
      </c>
      <c r="E174" s="120">
        <v>12221.194132969949</v>
      </c>
      <c r="F174" s="120">
        <v>298.16999999999996</v>
      </c>
      <c r="G174" s="120">
        <v>12519.364132969949</v>
      </c>
      <c r="H174" s="120">
        <v>11406.23</v>
      </c>
      <c r="I174" s="120">
        <v>814.96</v>
      </c>
      <c r="J174" s="120">
        <v>236176.11</v>
      </c>
      <c r="K174" s="120">
        <v>533115.85000000033</v>
      </c>
      <c r="Z174" s="119">
        <v>50860</v>
      </c>
    </row>
    <row r="175" spans="2:26" ht="18" customHeight="1" x14ac:dyDescent="0.25">
      <c r="B175" s="118">
        <v>161</v>
      </c>
      <c r="C175" s="119">
        <v>50868</v>
      </c>
      <c r="D175" s="120">
        <v>236176.11</v>
      </c>
      <c r="E175" s="120">
        <v>12221.194132969949</v>
      </c>
      <c r="F175" s="120">
        <v>298.16999999999996</v>
      </c>
      <c r="G175" s="120">
        <v>12519.364132969949</v>
      </c>
      <c r="H175" s="120">
        <v>11443.78</v>
      </c>
      <c r="I175" s="120">
        <v>777.41</v>
      </c>
      <c r="J175" s="120">
        <v>224732.32</v>
      </c>
      <c r="K175" s="120">
        <v>533893.26000000036</v>
      </c>
      <c r="Z175" s="119">
        <v>50890</v>
      </c>
    </row>
    <row r="176" spans="2:26" ht="18" customHeight="1" x14ac:dyDescent="0.25">
      <c r="B176" s="118">
        <v>162</v>
      </c>
      <c r="C176" s="119">
        <v>50898</v>
      </c>
      <c r="D176" s="120">
        <v>224732.32</v>
      </c>
      <c r="E176" s="120">
        <v>12221.194132969949</v>
      </c>
      <c r="F176" s="120">
        <v>298.16999999999996</v>
      </c>
      <c r="G176" s="120">
        <v>12519.364132969949</v>
      </c>
      <c r="H176" s="120">
        <v>11481.45</v>
      </c>
      <c r="I176" s="120">
        <v>739.74</v>
      </c>
      <c r="J176" s="120">
        <v>213250.87</v>
      </c>
      <c r="K176" s="120">
        <v>534633.00000000035</v>
      </c>
      <c r="Z176" s="119">
        <v>50921</v>
      </c>
    </row>
    <row r="177" spans="2:26" ht="18" customHeight="1" x14ac:dyDescent="0.25">
      <c r="B177" s="118">
        <v>163</v>
      </c>
      <c r="C177" s="119">
        <v>50929</v>
      </c>
      <c r="D177" s="120">
        <v>213250.87</v>
      </c>
      <c r="E177" s="120">
        <v>12221.194132969949</v>
      </c>
      <c r="F177" s="120">
        <v>298.16999999999996</v>
      </c>
      <c r="G177" s="120">
        <v>12519.364132969949</v>
      </c>
      <c r="H177" s="120">
        <v>11519.24</v>
      </c>
      <c r="I177" s="120">
        <v>701.95</v>
      </c>
      <c r="J177" s="120">
        <v>201731.63</v>
      </c>
      <c r="K177" s="120">
        <v>535334.9500000003</v>
      </c>
      <c r="Z177" s="119">
        <v>50951</v>
      </c>
    </row>
    <row r="178" spans="2:26" ht="18" customHeight="1" x14ac:dyDescent="0.25">
      <c r="B178" s="118">
        <v>164</v>
      </c>
      <c r="C178" s="119">
        <v>50959</v>
      </c>
      <c r="D178" s="120">
        <v>201731.63</v>
      </c>
      <c r="E178" s="120">
        <v>12221.194132969949</v>
      </c>
      <c r="F178" s="120">
        <v>298.16999999999996</v>
      </c>
      <c r="G178" s="120">
        <v>12519.364132969949</v>
      </c>
      <c r="H178" s="120">
        <v>11557.16</v>
      </c>
      <c r="I178" s="120">
        <v>664.03</v>
      </c>
      <c r="J178" s="120">
        <v>190174.47</v>
      </c>
      <c r="K178" s="120">
        <v>535998.98000000033</v>
      </c>
      <c r="Z178" s="119">
        <v>50982</v>
      </c>
    </row>
    <row r="179" spans="2:26" ht="18" customHeight="1" x14ac:dyDescent="0.25">
      <c r="B179" s="118">
        <v>165</v>
      </c>
      <c r="C179" s="119">
        <v>50990</v>
      </c>
      <c r="D179" s="120">
        <v>190174.47</v>
      </c>
      <c r="E179" s="120">
        <v>12221.194132969949</v>
      </c>
      <c r="F179" s="120">
        <v>298.16999999999996</v>
      </c>
      <c r="G179" s="120">
        <v>12519.364132969949</v>
      </c>
      <c r="H179" s="120">
        <v>11595.2</v>
      </c>
      <c r="I179" s="120">
        <v>625.99</v>
      </c>
      <c r="J179" s="120">
        <v>178579.27</v>
      </c>
      <c r="K179" s="120">
        <v>536624.97000000032</v>
      </c>
      <c r="Z179" s="119">
        <v>51013</v>
      </c>
    </row>
    <row r="180" spans="2:26" ht="18" customHeight="1" x14ac:dyDescent="0.25">
      <c r="B180" s="118">
        <v>166</v>
      </c>
      <c r="C180" s="119">
        <v>51021</v>
      </c>
      <c r="D180" s="120">
        <v>178579.27</v>
      </c>
      <c r="E180" s="120">
        <v>12221.194132969949</v>
      </c>
      <c r="F180" s="120">
        <v>298.16999999999996</v>
      </c>
      <c r="G180" s="120">
        <v>12519.364132969949</v>
      </c>
      <c r="H180" s="120">
        <v>11633.37</v>
      </c>
      <c r="I180" s="120">
        <v>587.82000000000005</v>
      </c>
      <c r="J180" s="120">
        <v>166945.9</v>
      </c>
      <c r="K180" s="120">
        <v>537212.79000000027</v>
      </c>
      <c r="Z180" s="119">
        <v>51043</v>
      </c>
    </row>
    <row r="181" spans="2:26" ht="18" customHeight="1" x14ac:dyDescent="0.25">
      <c r="B181" s="118">
        <v>167</v>
      </c>
      <c r="C181" s="119">
        <v>51051</v>
      </c>
      <c r="D181" s="120">
        <v>166945.9</v>
      </c>
      <c r="E181" s="120">
        <v>12221.194132969949</v>
      </c>
      <c r="F181" s="120">
        <v>298.16999999999996</v>
      </c>
      <c r="G181" s="120">
        <v>12519.364132969949</v>
      </c>
      <c r="H181" s="120">
        <v>11671.66</v>
      </c>
      <c r="I181" s="120">
        <v>549.53</v>
      </c>
      <c r="J181" s="120">
        <v>155274.23000000001</v>
      </c>
      <c r="K181" s="120">
        <v>537762.3200000003</v>
      </c>
      <c r="Z181" s="119">
        <v>51074</v>
      </c>
    </row>
    <row r="182" spans="2:26" ht="18" customHeight="1" x14ac:dyDescent="0.25">
      <c r="B182" s="118">
        <v>168</v>
      </c>
      <c r="C182" s="119">
        <v>51082</v>
      </c>
      <c r="D182" s="120">
        <v>155274.23000000001</v>
      </c>
      <c r="E182" s="120">
        <v>12221.194132969949</v>
      </c>
      <c r="F182" s="120">
        <v>298.16999999999996</v>
      </c>
      <c r="G182" s="120">
        <v>12519.364132969949</v>
      </c>
      <c r="H182" s="120">
        <v>11710.08</v>
      </c>
      <c r="I182" s="120">
        <v>511.11</v>
      </c>
      <c r="J182" s="120">
        <v>143564.15</v>
      </c>
      <c r="K182" s="120">
        <v>538273.43000000028</v>
      </c>
      <c r="Z182" s="119">
        <v>51104</v>
      </c>
    </row>
    <row r="183" spans="2:26" ht="18" customHeight="1" x14ac:dyDescent="0.25">
      <c r="B183" s="118">
        <v>169</v>
      </c>
      <c r="C183" s="119">
        <v>51112</v>
      </c>
      <c r="D183" s="120">
        <v>143564.15</v>
      </c>
      <c r="E183" s="120">
        <v>12221.194132969949</v>
      </c>
      <c r="F183" s="120">
        <v>298.16999999999996</v>
      </c>
      <c r="G183" s="120">
        <v>12519.364132969949</v>
      </c>
      <c r="H183" s="120">
        <v>11748.62</v>
      </c>
      <c r="I183" s="120">
        <v>472.57</v>
      </c>
      <c r="J183" s="120">
        <v>131815.51999999999</v>
      </c>
      <c r="K183" s="120">
        <v>538746.00000000023</v>
      </c>
      <c r="Z183" s="119">
        <v>51135</v>
      </c>
    </row>
    <row r="184" spans="2:26" ht="18" customHeight="1" x14ac:dyDescent="0.25">
      <c r="B184" s="118">
        <v>170</v>
      </c>
      <c r="C184" s="119">
        <v>51143</v>
      </c>
      <c r="D184" s="120">
        <v>131815.51999999999</v>
      </c>
      <c r="E184" s="120">
        <v>12221.194132969949</v>
      </c>
      <c r="F184" s="120">
        <v>298.16999999999996</v>
      </c>
      <c r="G184" s="120">
        <v>12519.364132969949</v>
      </c>
      <c r="H184" s="120">
        <v>11787.3</v>
      </c>
      <c r="I184" s="120">
        <v>433.89</v>
      </c>
      <c r="J184" s="120">
        <v>120028.22</v>
      </c>
      <c r="K184" s="120">
        <v>539179.89000000025</v>
      </c>
      <c r="Z184" s="119">
        <v>51166</v>
      </c>
    </row>
    <row r="185" spans="2:26" ht="18" customHeight="1" x14ac:dyDescent="0.25">
      <c r="B185" s="118">
        <v>171</v>
      </c>
      <c r="C185" s="119">
        <v>51174</v>
      </c>
      <c r="D185" s="120">
        <v>120028.22</v>
      </c>
      <c r="E185" s="120">
        <v>12221.194132969949</v>
      </c>
      <c r="F185" s="120">
        <v>298.16999999999996</v>
      </c>
      <c r="G185" s="120">
        <v>12519.364132969949</v>
      </c>
      <c r="H185" s="120">
        <v>11826.1</v>
      </c>
      <c r="I185" s="120">
        <v>395.09</v>
      </c>
      <c r="J185" s="120">
        <v>108202.12</v>
      </c>
      <c r="K185" s="120">
        <v>539574.98000000021</v>
      </c>
      <c r="Z185" s="119">
        <v>51195</v>
      </c>
    </row>
    <row r="186" spans="2:26" ht="18" customHeight="1" x14ac:dyDescent="0.25">
      <c r="B186" s="118">
        <v>172</v>
      </c>
      <c r="C186" s="119">
        <v>51203</v>
      </c>
      <c r="D186" s="120">
        <v>108202.12</v>
      </c>
      <c r="E186" s="120">
        <v>12221.194132969949</v>
      </c>
      <c r="F186" s="120">
        <v>298.16999999999996</v>
      </c>
      <c r="G186" s="120">
        <v>12519.364132969949</v>
      </c>
      <c r="H186" s="120">
        <v>11865.02</v>
      </c>
      <c r="I186" s="120">
        <v>356.17</v>
      </c>
      <c r="J186" s="120">
        <v>96337.09</v>
      </c>
      <c r="K186" s="120">
        <v>539931.15000000026</v>
      </c>
      <c r="Z186" s="119">
        <v>51226</v>
      </c>
    </row>
    <row r="187" spans="2:26" ht="18" customHeight="1" x14ac:dyDescent="0.25">
      <c r="B187" s="118">
        <v>173</v>
      </c>
      <c r="C187" s="119">
        <v>51234</v>
      </c>
      <c r="D187" s="120">
        <v>96337.09</v>
      </c>
      <c r="E187" s="120">
        <v>12221.194132969949</v>
      </c>
      <c r="F187" s="120">
        <v>298.16999999999996</v>
      </c>
      <c r="G187" s="120">
        <v>12519.364132969949</v>
      </c>
      <c r="H187" s="120">
        <v>11904.08</v>
      </c>
      <c r="I187" s="120">
        <v>317.11</v>
      </c>
      <c r="J187" s="120">
        <v>84433</v>
      </c>
      <c r="K187" s="120">
        <v>540248.26000000024</v>
      </c>
      <c r="Z187" s="119">
        <v>51256</v>
      </c>
    </row>
    <row r="188" spans="2:26" ht="18" customHeight="1" x14ac:dyDescent="0.25">
      <c r="B188" s="118">
        <v>174</v>
      </c>
      <c r="C188" s="119">
        <v>51264</v>
      </c>
      <c r="D188" s="120">
        <v>84433</v>
      </c>
      <c r="E188" s="120">
        <v>12221.194132969949</v>
      </c>
      <c r="F188" s="120">
        <v>298.16999999999996</v>
      </c>
      <c r="G188" s="120">
        <v>12519.364132969949</v>
      </c>
      <c r="H188" s="120">
        <v>11943.26</v>
      </c>
      <c r="I188" s="120">
        <v>277.93</v>
      </c>
      <c r="J188" s="120">
        <v>72489.740000000005</v>
      </c>
      <c r="K188" s="120">
        <v>540526.19000000029</v>
      </c>
      <c r="Z188" s="119">
        <v>51287</v>
      </c>
    </row>
    <row r="189" spans="2:26" ht="18" customHeight="1" x14ac:dyDescent="0.25">
      <c r="B189" s="118">
        <v>175</v>
      </c>
      <c r="C189" s="119">
        <v>51295</v>
      </c>
      <c r="D189" s="120">
        <v>72489.740000000005</v>
      </c>
      <c r="E189" s="120">
        <v>12221.194132969949</v>
      </c>
      <c r="F189" s="120">
        <v>298.16999999999996</v>
      </c>
      <c r="G189" s="120">
        <v>12519.364132969949</v>
      </c>
      <c r="H189" s="120">
        <v>11982.58</v>
      </c>
      <c r="I189" s="120">
        <v>238.61</v>
      </c>
      <c r="J189" s="120">
        <v>60507.15</v>
      </c>
      <c r="K189" s="120">
        <v>540764.80000000028</v>
      </c>
      <c r="Z189" s="119">
        <v>51317</v>
      </c>
    </row>
    <row r="190" spans="2:26" ht="18" customHeight="1" x14ac:dyDescent="0.25">
      <c r="B190" s="118">
        <v>176</v>
      </c>
      <c r="C190" s="119">
        <v>51325</v>
      </c>
      <c r="D190" s="120">
        <v>60507.15</v>
      </c>
      <c r="E190" s="120">
        <v>12221.194132969949</v>
      </c>
      <c r="F190" s="120">
        <v>298.16999999999996</v>
      </c>
      <c r="G190" s="120">
        <v>12519.364132969949</v>
      </c>
      <c r="H190" s="120">
        <v>12022.02</v>
      </c>
      <c r="I190" s="120">
        <v>199.17</v>
      </c>
      <c r="J190" s="120">
        <v>48485.13</v>
      </c>
      <c r="K190" s="120">
        <v>540963.97000000032</v>
      </c>
      <c r="Z190" s="119">
        <v>51348</v>
      </c>
    </row>
    <row r="191" spans="2:26" ht="18" customHeight="1" x14ac:dyDescent="0.25">
      <c r="B191" s="118">
        <v>177</v>
      </c>
      <c r="C191" s="119">
        <v>51356</v>
      </c>
      <c r="D191" s="120">
        <v>48485.13</v>
      </c>
      <c r="E191" s="120">
        <v>12221.194132969949</v>
      </c>
      <c r="F191" s="120">
        <v>298.16999999999996</v>
      </c>
      <c r="G191" s="120">
        <v>12519.364132969949</v>
      </c>
      <c r="H191" s="120">
        <v>12061.59</v>
      </c>
      <c r="I191" s="120">
        <v>159.6</v>
      </c>
      <c r="J191" s="120">
        <v>36423.53</v>
      </c>
      <c r="K191" s="120">
        <v>541123.5700000003</v>
      </c>
      <c r="Z191" s="119">
        <v>51379</v>
      </c>
    </row>
    <row r="192" spans="2:26" ht="18" customHeight="1" x14ac:dyDescent="0.25">
      <c r="B192" s="118">
        <v>178</v>
      </c>
      <c r="C192" s="119">
        <v>51387</v>
      </c>
      <c r="D192" s="120">
        <v>36423.53</v>
      </c>
      <c r="E192" s="120">
        <v>12221.194132969949</v>
      </c>
      <c r="F192" s="120">
        <v>298.16999999999996</v>
      </c>
      <c r="G192" s="120">
        <v>12519.364132969949</v>
      </c>
      <c r="H192" s="120">
        <v>12101.3</v>
      </c>
      <c r="I192" s="120">
        <v>119.89</v>
      </c>
      <c r="J192" s="120">
        <v>24322.23</v>
      </c>
      <c r="K192" s="120">
        <v>541243.46000000031</v>
      </c>
      <c r="Z192" s="119">
        <v>51409</v>
      </c>
    </row>
    <row r="193" spans="2:26" ht="18" customHeight="1" x14ac:dyDescent="0.25">
      <c r="B193" s="118">
        <v>179</v>
      </c>
      <c r="C193" s="119">
        <v>51417</v>
      </c>
      <c r="D193" s="120">
        <v>24322.23</v>
      </c>
      <c r="E193" s="120">
        <v>12221.194132969949</v>
      </c>
      <c r="F193" s="120">
        <v>298.16999999999996</v>
      </c>
      <c r="G193" s="120">
        <v>12519.364132969949</v>
      </c>
      <c r="H193" s="120">
        <v>12141.13</v>
      </c>
      <c r="I193" s="120">
        <v>80.06</v>
      </c>
      <c r="J193" s="120">
        <v>12181.1</v>
      </c>
      <c r="K193" s="120">
        <v>541323.52000000037</v>
      </c>
      <c r="Z193" s="119">
        <v>51440</v>
      </c>
    </row>
    <row r="194" spans="2:26" ht="15" customHeight="1" x14ac:dyDescent="0.25">
      <c r="B194" s="118">
        <v>180</v>
      </c>
      <c r="C194" s="119">
        <v>51448</v>
      </c>
      <c r="D194" s="120">
        <v>12181.1</v>
      </c>
      <c r="E194" s="120">
        <v>12221.194132969949</v>
      </c>
      <c r="F194" s="120">
        <v>298.16999999999996</v>
      </c>
      <c r="G194" s="120">
        <v>12519.364132969949</v>
      </c>
      <c r="H194" s="120">
        <v>12181.09</v>
      </c>
      <c r="I194" s="120">
        <v>40.1</v>
      </c>
      <c r="J194" s="120">
        <v>0</v>
      </c>
      <c r="K194" s="120">
        <v>541363.62000000034</v>
      </c>
      <c r="Z194" s="119">
        <v>51470</v>
      </c>
    </row>
    <row r="195" spans="2:26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26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26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26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26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26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26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26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26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26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26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26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26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26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49" priority="3">
      <formula>$B14&lt;&gt;""</formula>
    </cfRule>
  </conditionalFormatting>
  <conditionalFormatting sqref="Z14">
    <cfRule type="expression" dxfId="48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1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1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1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1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1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1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1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1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1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1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1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1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1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100-00000D000000}">
      <formula1>0</formula1>
      <formula2>0</formula2>
    </dataValidation>
    <dataValidation allowBlank="1" showInputMessage="1" showErrorMessage="1" prompt="Entrez le montant du paiement supplémentaire dans cette cellule" sqref="E12:E13" xr:uid="{00000000-0002-0000-1100-00000E000000}">
      <formula1>0</formula1>
      <formula2>0</formula2>
    </dataValidation>
    <dataValidation allowBlank="1" showInputMessage="1" showErrorMessage="1" prompt="Total des intérêts calculé automatiquement" sqref="I9" xr:uid="{00000000-0002-0000-11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1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100-000011000000}">
      <formula1>0</formula1>
      <formula2>0</formula2>
    </dataValidation>
    <dataValidation allowBlank="1" showInputMessage="1" showErrorMessage="1" prompt="Nombre de paiements mis à jour automatiquement" sqref="I7" xr:uid="{00000000-0002-0000-11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100-000013000000}">
      <formula1>0</formula1>
      <formula2>0</formula2>
    </dataValidation>
    <dataValidation allowBlank="1" showInputMessage="1" showErrorMessage="1" prompt="Entrez le montant du prêt dans cette cellule" sqref="E5" xr:uid="{00000000-0002-0000-11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1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1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100-000017000000}">
      <formula1>0</formula1>
      <formula2>0</formula2>
    </dataValidation>
    <dataValidation allowBlank="1" showInputMessage="1" showErrorMessage="1" prompt="Entrez la date de début du prêt dans cette cellule" sqref="E9" xr:uid="{00000000-0002-0000-11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1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D86ECC"/>
  </sheetPr>
  <dimension ref="A1:ES98"/>
  <sheetViews>
    <sheetView zoomScaleNormal="100" workbookViewId="0">
      <selection activeCell="B9" sqref="B9"/>
    </sheetView>
  </sheetViews>
  <sheetFormatPr baseColWidth="10" defaultColWidth="11.42578125" defaultRowHeight="11.25" outlineLevelCol="1" x14ac:dyDescent="0.2"/>
  <cols>
    <col min="1" max="1" width="24.7109375" style="3" customWidth="1"/>
    <col min="2" max="2" width="14.28515625" style="2" customWidth="1"/>
    <col min="3" max="3" width="6.28515625" style="2" customWidth="1"/>
    <col min="4" max="4" width="27.85546875" style="2" customWidth="1"/>
    <col min="5" max="5" width="4.7109375" style="66" customWidth="1"/>
    <col min="6" max="17" width="8.140625" style="2" customWidth="1" outlineLevel="1"/>
    <col min="18" max="18" width="8.140625" style="2" customWidth="1"/>
    <col min="19" max="19" width="8.140625" style="2" customWidth="1" outlineLevel="1"/>
    <col min="20" max="20" width="9" style="2" customWidth="1" outlineLevel="1"/>
    <col min="21" max="30" width="8.140625" style="2" customWidth="1" outlineLevel="1"/>
    <col min="31" max="31" width="8.140625" style="2" customWidth="1"/>
    <col min="32" max="43" width="8.140625" style="2" customWidth="1" outlineLevel="1"/>
    <col min="44" max="44" width="8.140625" style="2" customWidth="1"/>
    <col min="45" max="56" width="8.140625" style="2" customWidth="1" outlineLevel="1"/>
    <col min="57" max="57" width="8.140625" style="2" customWidth="1"/>
    <col min="58" max="69" width="8.140625" style="2" customWidth="1" outlineLevel="1"/>
    <col min="70" max="70" width="8.140625" style="2" customWidth="1"/>
    <col min="71" max="82" width="8.140625" style="2" customWidth="1" outlineLevel="1"/>
    <col min="83" max="83" width="8.140625" style="2" customWidth="1"/>
    <col min="84" max="95" width="8.140625" style="2" customWidth="1" outlineLevel="1"/>
    <col min="96" max="96" width="8.140625" style="2" customWidth="1"/>
    <col min="97" max="108" width="8.140625" style="2" customWidth="1" outlineLevel="1"/>
    <col min="109" max="109" width="8.140625" style="2" customWidth="1"/>
    <col min="110" max="121" width="8.140625" style="2" customWidth="1" outlineLevel="1"/>
    <col min="122" max="122" width="8.140625" style="2" customWidth="1"/>
    <col min="123" max="134" width="8.140625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5'!H21</f>
        <v>0</v>
      </c>
      <c r="G6" s="66">
        <f>'SPACELOG 5'!I21</f>
        <v>0</v>
      </c>
      <c r="H6" s="66">
        <f>'SPACELOG 5'!J21</f>
        <v>0</v>
      </c>
      <c r="I6" s="66">
        <f>'SPACELOG 5'!K21</f>
        <v>0</v>
      </c>
      <c r="J6" s="66">
        <f>'SPACELOG 5'!L21</f>
        <v>0</v>
      </c>
      <c r="K6" s="66">
        <f>'SPACELOG 5'!M21</f>
        <v>0</v>
      </c>
      <c r="L6" s="66">
        <f>'SPACELOG 5'!N21</f>
        <v>0</v>
      </c>
      <c r="M6" s="66">
        <f>'SPACELOG 5'!O21</f>
        <v>0</v>
      </c>
      <c r="N6" s="66">
        <f>'SPACELOG 5'!P21</f>
        <v>0</v>
      </c>
      <c r="O6" s="66">
        <f>'SPACELOG 5'!Q21</f>
        <v>0</v>
      </c>
      <c r="P6" s="66">
        <f>'SPACELOG 5'!R21</f>
        <v>0</v>
      </c>
      <c r="Q6" s="66">
        <f>'SPACELOG 5'!S21</f>
        <v>0</v>
      </c>
      <c r="R6" s="75">
        <f>SUM(F6:Q6)</f>
        <v>0</v>
      </c>
      <c r="S6" s="66">
        <f>'SPACELOG 5'!T21</f>
        <v>0</v>
      </c>
      <c r="T6" s="66">
        <f>'SPACELOG 5'!U21</f>
        <v>0</v>
      </c>
      <c r="U6" s="66">
        <f>'SPACELOG 5'!V21</f>
        <v>0</v>
      </c>
      <c r="V6" s="66">
        <f>'SPACELOG 5'!W21</f>
        <v>0</v>
      </c>
      <c r="W6" s="66">
        <f>'SPACELOG 5'!X21</f>
        <v>0</v>
      </c>
      <c r="X6" s="66">
        <f>'SPACELOG 5'!Y21</f>
        <v>0</v>
      </c>
      <c r="Y6" s="66">
        <f>'SPACELOG 5'!Z21</f>
        <v>0</v>
      </c>
      <c r="Z6" s="66">
        <f>'SPACELOG 5'!AA21</f>
        <v>0</v>
      </c>
      <c r="AA6" s="66">
        <f>'SPACELOG 5'!AB21</f>
        <v>0</v>
      </c>
      <c r="AB6" s="66">
        <f>'SPACELOG 5'!AC21</f>
        <v>0</v>
      </c>
      <c r="AC6" s="66">
        <f>'SPACELOG 5'!AD21</f>
        <v>0</v>
      </c>
      <c r="AD6" s="66">
        <f>'SPACELOG 5'!AE21</f>
        <v>0</v>
      </c>
      <c r="AE6" s="75">
        <f>SUM(S6:AD6)</f>
        <v>0</v>
      </c>
      <c r="AF6" s="66">
        <f>'SPACELOG 5'!AF21</f>
        <v>0</v>
      </c>
      <c r="AG6" s="66">
        <f>'SPACELOG 5'!AG21</f>
        <v>0</v>
      </c>
      <c r="AH6" s="66">
        <f>'SPACELOG 5'!AH21</f>
        <v>0</v>
      </c>
      <c r="AI6" s="66">
        <f>'SPACELOG 5'!AI21</f>
        <v>0</v>
      </c>
      <c r="AJ6" s="66">
        <f>'SPACELOG 5'!AJ21</f>
        <v>0</v>
      </c>
      <c r="AK6" s="66">
        <f>'SPACELOG 5'!AK21</f>
        <v>0</v>
      </c>
      <c r="AL6" s="66">
        <f>'SPACELOG 5'!AL21</f>
        <v>0</v>
      </c>
      <c r="AM6" s="66">
        <f>'SPACELOG 5'!AM21</f>
        <v>0</v>
      </c>
      <c r="AN6" s="66">
        <f>'SPACELOG 5'!AN21</f>
        <v>0</v>
      </c>
      <c r="AO6" s="66">
        <f>'SPACELOG 5'!AO21</f>
        <v>0</v>
      </c>
      <c r="AP6" s="66">
        <f>'SPACELOG 5'!AP21</f>
        <v>0</v>
      </c>
      <c r="AQ6" s="66">
        <f>'SPACELOG 5'!AQ21</f>
        <v>0</v>
      </c>
      <c r="AR6" s="75">
        <f>SUM(AF6:AQ6)</f>
        <v>0</v>
      </c>
      <c r="AS6" s="66">
        <f>'SPACELOG 5'!AR21</f>
        <v>0</v>
      </c>
      <c r="AT6" s="66">
        <f>'SPACELOG 5'!AS21</f>
        <v>0</v>
      </c>
      <c r="AU6" s="66">
        <f>'SPACELOG 5'!AT21</f>
        <v>0</v>
      </c>
      <c r="AV6" s="66">
        <f>'SPACELOG 5'!AU21</f>
        <v>0</v>
      </c>
      <c r="AW6" s="66">
        <f>'SPACELOG 5'!AV21</f>
        <v>0</v>
      </c>
      <c r="AX6" s="66">
        <f>'SPACELOG 5'!AW21</f>
        <v>0</v>
      </c>
      <c r="AY6" s="66">
        <f>'SPACELOG 5'!AX21</f>
        <v>0</v>
      </c>
      <c r="AZ6" s="66">
        <f>'SPACELOG 5'!AY21</f>
        <v>0</v>
      </c>
      <c r="BA6" s="66">
        <f>'SPACELOG 5'!AZ21</f>
        <v>0</v>
      </c>
      <c r="BB6" s="66">
        <f>'SPACELOG 5'!BA21</f>
        <v>0</v>
      </c>
      <c r="BC6" s="66">
        <f>'SPACELOG 5'!BB21</f>
        <v>0</v>
      </c>
      <c r="BD6" s="66">
        <f>'SPACELOG 5'!BC21</f>
        <v>0</v>
      </c>
      <c r="BE6" s="75">
        <f>SUM(AS6:BD6)</f>
        <v>0</v>
      </c>
      <c r="BF6" s="66">
        <f>'SPACELOG 5'!BD21</f>
        <v>0</v>
      </c>
      <c r="BG6" s="66">
        <f>'SPACELOG 5'!BE21</f>
        <v>0</v>
      </c>
      <c r="BH6" s="66">
        <f>'SPACELOG 5'!BF21</f>
        <v>0</v>
      </c>
      <c r="BI6" s="66">
        <f>'SPACELOG 5'!BG21</f>
        <v>0</v>
      </c>
      <c r="BJ6" s="66">
        <f>'SPACELOG 5'!BH21</f>
        <v>0</v>
      </c>
      <c r="BK6" s="66">
        <f>'SPACELOG 5'!BI21</f>
        <v>0</v>
      </c>
      <c r="BL6" s="66">
        <f>'SPACELOG 5'!BJ21</f>
        <v>0</v>
      </c>
      <c r="BM6" s="66">
        <f>'SPACELOG 5'!BK21</f>
        <v>0</v>
      </c>
      <c r="BN6" s="66">
        <f>'SPACELOG 5'!BL21</f>
        <v>0</v>
      </c>
      <c r="BO6" s="66">
        <f>'SPACELOG 5'!BM21</f>
        <v>0</v>
      </c>
      <c r="BP6" s="66">
        <f>'SPACELOG 5'!BN21</f>
        <v>0</v>
      </c>
      <c r="BQ6" s="66">
        <f>'SPACELOG 5'!BO21</f>
        <v>0</v>
      </c>
      <c r="BR6" s="75">
        <f>SUM(BF6:BQ6)</f>
        <v>0</v>
      </c>
      <c r="BS6" s="66">
        <f>'SPACELOG 5'!BP21</f>
        <v>0</v>
      </c>
      <c r="BT6" s="66">
        <f>'SPACELOG 5'!BQ21</f>
        <v>0</v>
      </c>
      <c r="BU6" s="66">
        <f>'SPACELOG 5'!BR21</f>
        <v>0</v>
      </c>
      <c r="BV6" s="66">
        <f>'SPACELOG 5'!BS21</f>
        <v>0</v>
      </c>
      <c r="BW6" s="66">
        <f>'SPACELOG 5'!BT21</f>
        <v>0</v>
      </c>
      <c r="BX6" s="66">
        <f>'SPACELOG 5'!BU21</f>
        <v>0</v>
      </c>
      <c r="BY6" s="66">
        <f>'SPACELOG 5'!BV21</f>
        <v>0</v>
      </c>
      <c r="BZ6" s="66">
        <f>'SPACELOG 5'!BW21</f>
        <v>0</v>
      </c>
      <c r="CA6" s="66">
        <f>'SPACELOG 5'!BX21</f>
        <v>0</v>
      </c>
      <c r="CB6" s="66">
        <f>'SPACELOG 5'!BY21</f>
        <v>0</v>
      </c>
      <c r="CC6" s="66">
        <f>'SPACELOG 5'!BZ21</f>
        <v>0</v>
      </c>
      <c r="CD6" s="66">
        <f>'SPACELOG 5'!CA21</f>
        <v>0</v>
      </c>
      <c r="CE6" s="75">
        <f>SUM(BS6:CD6)</f>
        <v>0</v>
      </c>
      <c r="CF6" s="66">
        <f>'SPACELOG 5'!CB21</f>
        <v>0</v>
      </c>
      <c r="CG6" s="66">
        <f>'SPACELOG 5'!CC21</f>
        <v>0</v>
      </c>
      <c r="CH6" s="66">
        <f>'SPACELOG 5'!CD21</f>
        <v>0</v>
      </c>
      <c r="CI6" s="66">
        <f>'SPACELOG 5'!CE21</f>
        <v>0</v>
      </c>
      <c r="CJ6" s="66">
        <f>'SPACELOG 5'!CF21</f>
        <v>0</v>
      </c>
      <c r="CK6" s="66">
        <f>'SPACELOG 5'!CG21</f>
        <v>0</v>
      </c>
      <c r="CL6" s="66">
        <f>'SPACELOG 5'!CH21</f>
        <v>0</v>
      </c>
      <c r="CM6" s="66">
        <f>'SPACELOG 5'!CI21</f>
        <v>0</v>
      </c>
      <c r="CN6" s="66">
        <f>'SPACELOG 5'!CJ21</f>
        <v>0</v>
      </c>
      <c r="CO6" s="66">
        <f>'SPACELOG 5'!CK21</f>
        <v>0</v>
      </c>
      <c r="CP6" s="66">
        <f>'SPACELOG 5'!CL21</f>
        <v>0</v>
      </c>
      <c r="CQ6" s="66">
        <f>'SPACELOG 5'!CM21</f>
        <v>0</v>
      </c>
      <c r="CR6" s="75">
        <f>SUM(CF6:CQ6)</f>
        <v>0</v>
      </c>
      <c r="CS6" s="66">
        <f>'SPACELOG 5'!CN21</f>
        <v>0</v>
      </c>
      <c r="CT6" s="66">
        <f>'SPACELOG 5'!CO21</f>
        <v>0</v>
      </c>
      <c r="CU6" s="66">
        <f>'SPACELOG 5'!CP21</f>
        <v>0</v>
      </c>
      <c r="CV6" s="66">
        <f>'SPACELOG 5'!CQ21</f>
        <v>0</v>
      </c>
      <c r="CW6" s="66">
        <f>'SPACELOG 5'!CR21</f>
        <v>0</v>
      </c>
      <c r="CX6" s="66">
        <f>'SPACELOG 5'!CS21</f>
        <v>0</v>
      </c>
      <c r="CY6" s="66">
        <f>'SPACELOG 5'!CT21</f>
        <v>0</v>
      </c>
      <c r="CZ6" s="66">
        <f>'SPACELOG 5'!CU21</f>
        <v>0</v>
      </c>
      <c r="DA6" s="66">
        <f>'SPACELOG 5'!CV21</f>
        <v>0</v>
      </c>
      <c r="DB6" s="66">
        <f>'SPACELOG 5'!CW21</f>
        <v>0</v>
      </c>
      <c r="DC6" s="66">
        <f>'SPACELOG 5'!CX21</f>
        <v>0</v>
      </c>
      <c r="DD6" s="66">
        <f>'SPACELOG 5'!CY21</f>
        <v>0</v>
      </c>
      <c r="DE6" s="75">
        <f>SUM(CS6:DD6)</f>
        <v>0</v>
      </c>
      <c r="DF6" s="66">
        <f>'SPACELOG 5'!CZ21</f>
        <v>0</v>
      </c>
      <c r="DG6" s="66">
        <f>'SPACELOG 5'!DA21</f>
        <v>0</v>
      </c>
      <c r="DH6" s="66">
        <f>'SPACELOG 5'!DB21</f>
        <v>0</v>
      </c>
      <c r="DI6" s="66">
        <f>'SPACELOG 5'!DC21</f>
        <v>0</v>
      </c>
      <c r="DJ6" s="66">
        <f>'SPACELOG 5'!DD21</f>
        <v>0</v>
      </c>
      <c r="DK6" s="66">
        <f>'SPACELOG 5'!DE21</f>
        <v>0</v>
      </c>
      <c r="DL6" s="66">
        <f>'SPACELOG 5'!DF21</f>
        <v>0</v>
      </c>
      <c r="DM6" s="66">
        <f>'SPACELOG 5'!DG21</f>
        <v>0</v>
      </c>
      <c r="DN6" s="66">
        <f>'SPACELOG 5'!DH21</f>
        <v>0</v>
      </c>
      <c r="DO6" s="66">
        <f>'SPACELOG 5'!DI21</f>
        <v>0</v>
      </c>
      <c r="DP6" s="66">
        <f>'SPACELOG 5'!DJ21</f>
        <v>0</v>
      </c>
      <c r="DQ6" s="66">
        <f>'SPACELOG 5'!DK21</f>
        <v>0</v>
      </c>
      <c r="DR6" s="75">
        <f>SUM(DF6:DQ6)</f>
        <v>0</v>
      </c>
      <c r="DS6" s="66">
        <f>'SPACELOG 5'!DL21</f>
        <v>0</v>
      </c>
      <c r="DT6" s="66">
        <f>'SPACELOG 5'!DM21</f>
        <v>0</v>
      </c>
      <c r="DU6" s="66">
        <f>'SPACELOG 5'!DN21</f>
        <v>0</v>
      </c>
      <c r="DV6" s="66">
        <f>'SPACELOG 5'!DO21</f>
        <v>0</v>
      </c>
      <c r="DW6" s="66">
        <f>'SPACELOG 5'!DP21</f>
        <v>0</v>
      </c>
      <c r="DX6" s="66">
        <f>'SPACELOG 5'!DQ21</f>
        <v>0</v>
      </c>
      <c r="DY6" s="66">
        <f>'SPACELOG 5'!DR21</f>
        <v>0</v>
      </c>
      <c r="DZ6" s="66">
        <f>'SPACELOG 5'!DS21</f>
        <v>0</v>
      </c>
      <c r="EA6" s="66">
        <f>'SPACELOG 5'!DT21</f>
        <v>0</v>
      </c>
      <c r="EB6" s="66">
        <f>'SPACELOG 5'!DU21</f>
        <v>0</v>
      </c>
      <c r="EC6" s="66">
        <f>'SPACELOG 5'!DV21</f>
        <v>0</v>
      </c>
      <c r="ED6" s="66">
        <f>'SPACELOG 5'!DW21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46174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E9" s="78"/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2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2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2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2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2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2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2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2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2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/>
      <c r="D10" s="3" t="s">
        <v>56</v>
      </c>
      <c r="E10" s="78"/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338</v>
      </c>
      <c r="B11" s="78"/>
      <c r="D11" s="3" t="s">
        <v>58</v>
      </c>
      <c r="E11" s="78"/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E12" s="78"/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E13" s="78"/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ref="S13:AC27" si="60">IF(S$2&gt;=$B$18,$E13,0)</f>
        <v>0</v>
      </c>
      <c r="T13" s="66">
        <f t="shared" si="60"/>
        <v>0</v>
      </c>
      <c r="U13" s="66">
        <f t="shared" si="60"/>
        <v>0</v>
      </c>
      <c r="V13" s="66">
        <f t="shared" si="60"/>
        <v>0</v>
      </c>
      <c r="W13" s="66">
        <f t="shared" si="60"/>
        <v>0</v>
      </c>
      <c r="X13" s="66">
        <f t="shared" si="60"/>
        <v>0</v>
      </c>
      <c r="Y13" s="66">
        <f t="shared" si="60"/>
        <v>0</v>
      </c>
      <c r="Z13" s="66">
        <f t="shared" si="60"/>
        <v>0</v>
      </c>
      <c r="AA13" s="66">
        <f t="shared" si="60"/>
        <v>0</v>
      </c>
      <c r="AB13" s="66">
        <f t="shared" si="60"/>
        <v>0</v>
      </c>
      <c r="AC13" s="66">
        <f t="shared" si="60"/>
        <v>0</v>
      </c>
      <c r="AD13" s="66">
        <v>0</v>
      </c>
      <c r="AE13" s="75">
        <f t="shared" si="43"/>
        <v>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75">
        <f t="shared" si="45"/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75">
        <f t="shared" si="47"/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75">
        <f t="shared" si="49"/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75">
        <f t="shared" si="51"/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75">
        <f t="shared" si="53"/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75">
        <f t="shared" si="55"/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75">
        <f t="shared" si="57"/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76">
        <f t="shared" si="59"/>
        <v>0</v>
      </c>
    </row>
    <row r="14" spans="1:149" x14ac:dyDescent="0.2">
      <c r="A14" s="2"/>
      <c r="D14" s="3" t="s">
        <v>63</v>
      </c>
      <c r="E14" s="78"/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60"/>
        <v>0</v>
      </c>
      <c r="T14" s="66">
        <f t="shared" si="60"/>
        <v>0</v>
      </c>
      <c r="U14" s="66">
        <f t="shared" si="60"/>
        <v>0</v>
      </c>
      <c r="V14" s="66">
        <f t="shared" si="60"/>
        <v>0</v>
      </c>
      <c r="W14" s="66">
        <f t="shared" si="60"/>
        <v>0</v>
      </c>
      <c r="X14" s="66">
        <f t="shared" si="60"/>
        <v>0</v>
      </c>
      <c r="Y14" s="66">
        <f t="shared" si="60"/>
        <v>0</v>
      </c>
      <c r="Z14" s="66">
        <f t="shared" si="60"/>
        <v>0</v>
      </c>
      <c r="AA14" s="66">
        <f t="shared" si="60"/>
        <v>0</v>
      </c>
      <c r="AB14" s="66">
        <f t="shared" si="60"/>
        <v>0</v>
      </c>
      <c r="AC14" s="66">
        <f t="shared" si="60"/>
        <v>0</v>
      </c>
      <c r="AD14" s="66">
        <f t="shared" ref="AD14:AD33" si="61">IF(AD$2&gt;=$B$18,$E14,0)</f>
        <v>0</v>
      </c>
      <c r="AE14" s="75">
        <f t="shared" si="43"/>
        <v>0</v>
      </c>
      <c r="AF14" s="66">
        <f t="shared" ref="AF14:AQ23" si="62">IF(AF$2&gt;=$B$18,$E14,0)</f>
        <v>0</v>
      </c>
      <c r="AG14" s="66">
        <f t="shared" si="62"/>
        <v>0</v>
      </c>
      <c r="AH14" s="66">
        <f t="shared" si="62"/>
        <v>0</v>
      </c>
      <c r="AI14" s="66">
        <f t="shared" si="62"/>
        <v>0</v>
      </c>
      <c r="AJ14" s="66">
        <f t="shared" si="62"/>
        <v>0</v>
      </c>
      <c r="AK14" s="66">
        <f t="shared" si="62"/>
        <v>0</v>
      </c>
      <c r="AL14" s="66">
        <f t="shared" si="62"/>
        <v>0</v>
      </c>
      <c r="AM14" s="66">
        <f t="shared" si="62"/>
        <v>0</v>
      </c>
      <c r="AN14" s="66">
        <f t="shared" si="62"/>
        <v>0</v>
      </c>
      <c r="AO14" s="66">
        <f t="shared" si="62"/>
        <v>0</v>
      </c>
      <c r="AP14" s="66">
        <f t="shared" si="62"/>
        <v>0</v>
      </c>
      <c r="AQ14" s="66">
        <f t="shared" si="62"/>
        <v>0</v>
      </c>
      <c r="AR14" s="75">
        <f t="shared" si="45"/>
        <v>0</v>
      </c>
      <c r="AS14" s="66">
        <f t="shared" ref="AS14:BD23" si="63">IF(AS$2&gt;=$B$18,$E14,0)</f>
        <v>0</v>
      </c>
      <c r="AT14" s="66">
        <f t="shared" si="63"/>
        <v>0</v>
      </c>
      <c r="AU14" s="66">
        <f t="shared" si="63"/>
        <v>0</v>
      </c>
      <c r="AV14" s="66">
        <f t="shared" si="63"/>
        <v>0</v>
      </c>
      <c r="AW14" s="66">
        <f t="shared" si="63"/>
        <v>0</v>
      </c>
      <c r="AX14" s="66">
        <f t="shared" si="63"/>
        <v>0</v>
      </c>
      <c r="AY14" s="66">
        <f t="shared" si="63"/>
        <v>0</v>
      </c>
      <c r="AZ14" s="66">
        <f t="shared" si="63"/>
        <v>0</v>
      </c>
      <c r="BA14" s="66">
        <f t="shared" si="63"/>
        <v>0</v>
      </c>
      <c r="BB14" s="66">
        <f t="shared" si="63"/>
        <v>0</v>
      </c>
      <c r="BC14" s="66">
        <f t="shared" si="63"/>
        <v>0</v>
      </c>
      <c r="BD14" s="66">
        <f t="shared" si="63"/>
        <v>0</v>
      </c>
      <c r="BE14" s="75">
        <f t="shared" si="47"/>
        <v>0</v>
      </c>
      <c r="BF14" s="66">
        <f t="shared" ref="BF14:BQ23" si="64">IF(BF$2&gt;=$B$18,$E14,0)</f>
        <v>0</v>
      </c>
      <c r="BG14" s="66">
        <f t="shared" si="64"/>
        <v>0</v>
      </c>
      <c r="BH14" s="66">
        <f t="shared" si="64"/>
        <v>0</v>
      </c>
      <c r="BI14" s="66">
        <f t="shared" si="64"/>
        <v>0</v>
      </c>
      <c r="BJ14" s="66">
        <f t="shared" si="64"/>
        <v>0</v>
      </c>
      <c r="BK14" s="66">
        <f t="shared" si="64"/>
        <v>0</v>
      </c>
      <c r="BL14" s="66">
        <f t="shared" si="64"/>
        <v>0</v>
      </c>
      <c r="BM14" s="66">
        <f t="shared" si="64"/>
        <v>0</v>
      </c>
      <c r="BN14" s="66">
        <f t="shared" si="64"/>
        <v>0</v>
      </c>
      <c r="BO14" s="66">
        <f t="shared" si="64"/>
        <v>0</v>
      </c>
      <c r="BP14" s="66">
        <f t="shared" si="64"/>
        <v>0</v>
      </c>
      <c r="BQ14" s="66">
        <f t="shared" si="64"/>
        <v>0</v>
      </c>
      <c r="BR14" s="75">
        <f t="shared" si="49"/>
        <v>0</v>
      </c>
      <c r="BS14" s="66">
        <f t="shared" ref="BS14:CD23" si="65">IF(BS$2&gt;=$B$18,$E14,0)</f>
        <v>0</v>
      </c>
      <c r="BT14" s="66">
        <f t="shared" si="65"/>
        <v>0</v>
      </c>
      <c r="BU14" s="66">
        <f t="shared" si="65"/>
        <v>0</v>
      </c>
      <c r="BV14" s="66">
        <f t="shared" si="65"/>
        <v>0</v>
      </c>
      <c r="BW14" s="66">
        <f t="shared" si="65"/>
        <v>0</v>
      </c>
      <c r="BX14" s="66">
        <f t="shared" si="65"/>
        <v>0</v>
      </c>
      <c r="BY14" s="66">
        <f t="shared" si="65"/>
        <v>0</v>
      </c>
      <c r="BZ14" s="66">
        <f t="shared" si="65"/>
        <v>0</v>
      </c>
      <c r="CA14" s="66">
        <f t="shared" si="65"/>
        <v>0</v>
      </c>
      <c r="CB14" s="66">
        <f t="shared" si="65"/>
        <v>0</v>
      </c>
      <c r="CC14" s="66">
        <f t="shared" si="65"/>
        <v>0</v>
      </c>
      <c r="CD14" s="66">
        <f t="shared" si="65"/>
        <v>0</v>
      </c>
      <c r="CE14" s="75">
        <f t="shared" si="51"/>
        <v>0</v>
      </c>
      <c r="CF14" s="66">
        <f t="shared" ref="CF14:CQ23" si="66">IF(CF$2&gt;=$B$18,$E14,0)</f>
        <v>0</v>
      </c>
      <c r="CG14" s="66">
        <f t="shared" si="66"/>
        <v>0</v>
      </c>
      <c r="CH14" s="66">
        <f t="shared" si="66"/>
        <v>0</v>
      </c>
      <c r="CI14" s="66">
        <f t="shared" si="66"/>
        <v>0</v>
      </c>
      <c r="CJ14" s="66">
        <f t="shared" si="66"/>
        <v>0</v>
      </c>
      <c r="CK14" s="66">
        <f t="shared" si="66"/>
        <v>0</v>
      </c>
      <c r="CL14" s="66">
        <f t="shared" si="66"/>
        <v>0</v>
      </c>
      <c r="CM14" s="66">
        <f t="shared" si="66"/>
        <v>0</v>
      </c>
      <c r="CN14" s="66">
        <f t="shared" si="66"/>
        <v>0</v>
      </c>
      <c r="CO14" s="66">
        <f t="shared" si="66"/>
        <v>0</v>
      </c>
      <c r="CP14" s="66">
        <f t="shared" si="66"/>
        <v>0</v>
      </c>
      <c r="CQ14" s="66">
        <f t="shared" si="66"/>
        <v>0</v>
      </c>
      <c r="CR14" s="75">
        <f t="shared" si="53"/>
        <v>0</v>
      </c>
      <c r="CS14" s="66">
        <f t="shared" ref="CS14:DD23" si="67">IF(CS$2&gt;=$B$18,$E14,0)</f>
        <v>0</v>
      </c>
      <c r="CT14" s="66">
        <f t="shared" si="67"/>
        <v>0</v>
      </c>
      <c r="CU14" s="66">
        <f t="shared" si="67"/>
        <v>0</v>
      </c>
      <c r="CV14" s="66">
        <f t="shared" si="67"/>
        <v>0</v>
      </c>
      <c r="CW14" s="66">
        <f t="shared" si="67"/>
        <v>0</v>
      </c>
      <c r="CX14" s="66">
        <f t="shared" si="67"/>
        <v>0</v>
      </c>
      <c r="CY14" s="66">
        <f t="shared" si="67"/>
        <v>0</v>
      </c>
      <c r="CZ14" s="66">
        <f t="shared" si="67"/>
        <v>0</v>
      </c>
      <c r="DA14" s="66">
        <f t="shared" si="67"/>
        <v>0</v>
      </c>
      <c r="DB14" s="66">
        <f t="shared" si="67"/>
        <v>0</v>
      </c>
      <c r="DC14" s="66">
        <f t="shared" si="67"/>
        <v>0</v>
      </c>
      <c r="DD14" s="66">
        <f t="shared" si="67"/>
        <v>0</v>
      </c>
      <c r="DE14" s="75">
        <f t="shared" si="55"/>
        <v>0</v>
      </c>
      <c r="DF14" s="66">
        <f t="shared" ref="DF14:DQ23" si="68">IF(DF$2&gt;=$B$18,$E14,0)</f>
        <v>0</v>
      </c>
      <c r="DG14" s="66">
        <f t="shared" si="68"/>
        <v>0</v>
      </c>
      <c r="DH14" s="66">
        <f t="shared" si="68"/>
        <v>0</v>
      </c>
      <c r="DI14" s="66">
        <f t="shared" si="68"/>
        <v>0</v>
      </c>
      <c r="DJ14" s="66">
        <f t="shared" si="68"/>
        <v>0</v>
      </c>
      <c r="DK14" s="66">
        <f t="shared" si="68"/>
        <v>0</v>
      </c>
      <c r="DL14" s="66">
        <f t="shared" si="68"/>
        <v>0</v>
      </c>
      <c r="DM14" s="66">
        <f t="shared" si="68"/>
        <v>0</v>
      </c>
      <c r="DN14" s="66">
        <f t="shared" si="68"/>
        <v>0</v>
      </c>
      <c r="DO14" s="66">
        <f t="shared" si="68"/>
        <v>0</v>
      </c>
      <c r="DP14" s="66">
        <f t="shared" si="68"/>
        <v>0</v>
      </c>
      <c r="DQ14" s="66">
        <f t="shared" si="68"/>
        <v>0</v>
      </c>
      <c r="DR14" s="75">
        <f t="shared" si="57"/>
        <v>0</v>
      </c>
      <c r="DS14" s="66">
        <f t="shared" ref="DS14:ED23" si="69">IF(DS$2&gt;=$B$18,$E14,0)</f>
        <v>0</v>
      </c>
      <c r="DT14" s="66">
        <f t="shared" si="69"/>
        <v>0</v>
      </c>
      <c r="DU14" s="66">
        <f t="shared" si="69"/>
        <v>0</v>
      </c>
      <c r="DV14" s="66">
        <f t="shared" si="69"/>
        <v>0</v>
      </c>
      <c r="DW14" s="66">
        <f t="shared" si="69"/>
        <v>0</v>
      </c>
      <c r="DX14" s="66">
        <f t="shared" si="69"/>
        <v>0</v>
      </c>
      <c r="DY14" s="66">
        <f t="shared" si="69"/>
        <v>0</v>
      </c>
      <c r="DZ14" s="66">
        <f t="shared" si="69"/>
        <v>0</v>
      </c>
      <c r="EA14" s="66">
        <f t="shared" si="69"/>
        <v>0</v>
      </c>
      <c r="EB14" s="66">
        <f t="shared" si="69"/>
        <v>0</v>
      </c>
      <c r="EC14" s="66">
        <f t="shared" si="69"/>
        <v>0</v>
      </c>
      <c r="ED14" s="66">
        <f t="shared" si="69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E15" s="78"/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60"/>
        <v>0</v>
      </c>
      <c r="T15" s="66">
        <f t="shared" si="60"/>
        <v>0</v>
      </c>
      <c r="U15" s="66">
        <f t="shared" si="60"/>
        <v>0</v>
      </c>
      <c r="V15" s="66">
        <f t="shared" si="60"/>
        <v>0</v>
      </c>
      <c r="W15" s="66">
        <f t="shared" si="60"/>
        <v>0</v>
      </c>
      <c r="X15" s="66">
        <f t="shared" si="60"/>
        <v>0</v>
      </c>
      <c r="Y15" s="66">
        <f t="shared" si="60"/>
        <v>0</v>
      </c>
      <c r="Z15" s="66">
        <f t="shared" si="60"/>
        <v>0</v>
      </c>
      <c r="AA15" s="66">
        <f t="shared" si="60"/>
        <v>0</v>
      </c>
      <c r="AB15" s="66">
        <f t="shared" si="60"/>
        <v>0</v>
      </c>
      <c r="AC15" s="66">
        <f t="shared" si="60"/>
        <v>0</v>
      </c>
      <c r="AD15" s="66">
        <f t="shared" si="61"/>
        <v>0</v>
      </c>
      <c r="AE15" s="75">
        <f t="shared" si="43"/>
        <v>0</v>
      </c>
      <c r="AF15" s="66">
        <f t="shared" si="62"/>
        <v>0</v>
      </c>
      <c r="AG15" s="66">
        <f t="shared" si="62"/>
        <v>0</v>
      </c>
      <c r="AH15" s="66">
        <f t="shared" si="62"/>
        <v>0</v>
      </c>
      <c r="AI15" s="66">
        <f t="shared" si="62"/>
        <v>0</v>
      </c>
      <c r="AJ15" s="66">
        <f t="shared" si="62"/>
        <v>0</v>
      </c>
      <c r="AK15" s="66">
        <f t="shared" si="62"/>
        <v>0</v>
      </c>
      <c r="AL15" s="66">
        <f t="shared" si="62"/>
        <v>0</v>
      </c>
      <c r="AM15" s="66">
        <f t="shared" si="62"/>
        <v>0</v>
      </c>
      <c r="AN15" s="66">
        <f t="shared" si="62"/>
        <v>0</v>
      </c>
      <c r="AO15" s="66">
        <f t="shared" si="62"/>
        <v>0</v>
      </c>
      <c r="AP15" s="66">
        <f t="shared" si="62"/>
        <v>0</v>
      </c>
      <c r="AQ15" s="66">
        <f t="shared" si="62"/>
        <v>0</v>
      </c>
      <c r="AR15" s="75">
        <f t="shared" si="45"/>
        <v>0</v>
      </c>
      <c r="AS15" s="66">
        <f t="shared" si="63"/>
        <v>0</v>
      </c>
      <c r="AT15" s="66">
        <f t="shared" si="63"/>
        <v>0</v>
      </c>
      <c r="AU15" s="66">
        <f t="shared" si="63"/>
        <v>0</v>
      </c>
      <c r="AV15" s="66">
        <f t="shared" si="63"/>
        <v>0</v>
      </c>
      <c r="AW15" s="66">
        <f t="shared" si="63"/>
        <v>0</v>
      </c>
      <c r="AX15" s="66">
        <f t="shared" si="63"/>
        <v>0</v>
      </c>
      <c r="AY15" s="66">
        <f t="shared" si="63"/>
        <v>0</v>
      </c>
      <c r="AZ15" s="66">
        <f t="shared" si="63"/>
        <v>0</v>
      </c>
      <c r="BA15" s="66">
        <f t="shared" si="63"/>
        <v>0</v>
      </c>
      <c r="BB15" s="66">
        <f t="shared" si="63"/>
        <v>0</v>
      </c>
      <c r="BC15" s="66">
        <f t="shared" si="63"/>
        <v>0</v>
      </c>
      <c r="BD15" s="66">
        <f t="shared" si="63"/>
        <v>0</v>
      </c>
      <c r="BE15" s="75">
        <f t="shared" si="47"/>
        <v>0</v>
      </c>
      <c r="BF15" s="66">
        <f t="shared" si="64"/>
        <v>0</v>
      </c>
      <c r="BG15" s="66">
        <f t="shared" si="64"/>
        <v>0</v>
      </c>
      <c r="BH15" s="66">
        <f t="shared" si="64"/>
        <v>0</v>
      </c>
      <c r="BI15" s="66">
        <f t="shared" si="64"/>
        <v>0</v>
      </c>
      <c r="BJ15" s="66">
        <f t="shared" si="64"/>
        <v>0</v>
      </c>
      <c r="BK15" s="66">
        <f t="shared" si="64"/>
        <v>0</v>
      </c>
      <c r="BL15" s="66">
        <f t="shared" si="64"/>
        <v>0</v>
      </c>
      <c r="BM15" s="66">
        <f t="shared" si="64"/>
        <v>0</v>
      </c>
      <c r="BN15" s="66">
        <f t="shared" si="64"/>
        <v>0</v>
      </c>
      <c r="BO15" s="66">
        <f t="shared" si="64"/>
        <v>0</v>
      </c>
      <c r="BP15" s="66">
        <f t="shared" si="64"/>
        <v>0</v>
      </c>
      <c r="BQ15" s="66">
        <f t="shared" si="64"/>
        <v>0</v>
      </c>
      <c r="BR15" s="75">
        <f t="shared" si="49"/>
        <v>0</v>
      </c>
      <c r="BS15" s="66">
        <f t="shared" si="65"/>
        <v>0</v>
      </c>
      <c r="BT15" s="66">
        <f t="shared" si="65"/>
        <v>0</v>
      </c>
      <c r="BU15" s="66">
        <f t="shared" si="65"/>
        <v>0</v>
      </c>
      <c r="BV15" s="66">
        <f t="shared" si="65"/>
        <v>0</v>
      </c>
      <c r="BW15" s="66">
        <f t="shared" si="65"/>
        <v>0</v>
      </c>
      <c r="BX15" s="66">
        <f t="shared" si="65"/>
        <v>0</v>
      </c>
      <c r="BY15" s="66">
        <f t="shared" si="65"/>
        <v>0</v>
      </c>
      <c r="BZ15" s="66">
        <f t="shared" si="65"/>
        <v>0</v>
      </c>
      <c r="CA15" s="66">
        <f t="shared" si="65"/>
        <v>0</v>
      </c>
      <c r="CB15" s="66">
        <f t="shared" si="65"/>
        <v>0</v>
      </c>
      <c r="CC15" s="66">
        <f t="shared" si="65"/>
        <v>0</v>
      </c>
      <c r="CD15" s="66">
        <f t="shared" si="65"/>
        <v>0</v>
      </c>
      <c r="CE15" s="75">
        <f t="shared" si="51"/>
        <v>0</v>
      </c>
      <c r="CF15" s="66">
        <f t="shared" si="66"/>
        <v>0</v>
      </c>
      <c r="CG15" s="66">
        <f t="shared" si="66"/>
        <v>0</v>
      </c>
      <c r="CH15" s="66">
        <f t="shared" si="66"/>
        <v>0</v>
      </c>
      <c r="CI15" s="66">
        <f t="shared" si="66"/>
        <v>0</v>
      </c>
      <c r="CJ15" s="66">
        <f t="shared" si="66"/>
        <v>0</v>
      </c>
      <c r="CK15" s="66">
        <f t="shared" si="66"/>
        <v>0</v>
      </c>
      <c r="CL15" s="66">
        <f t="shared" si="66"/>
        <v>0</v>
      </c>
      <c r="CM15" s="66">
        <f t="shared" si="66"/>
        <v>0</v>
      </c>
      <c r="CN15" s="66">
        <f t="shared" si="66"/>
        <v>0</v>
      </c>
      <c r="CO15" s="66">
        <f t="shared" si="66"/>
        <v>0</v>
      </c>
      <c r="CP15" s="66">
        <f t="shared" si="66"/>
        <v>0</v>
      </c>
      <c r="CQ15" s="66">
        <f t="shared" si="66"/>
        <v>0</v>
      </c>
      <c r="CR15" s="75">
        <f t="shared" si="53"/>
        <v>0</v>
      </c>
      <c r="CS15" s="66">
        <f t="shared" si="67"/>
        <v>0</v>
      </c>
      <c r="CT15" s="66">
        <f t="shared" si="67"/>
        <v>0</v>
      </c>
      <c r="CU15" s="66">
        <f t="shared" si="67"/>
        <v>0</v>
      </c>
      <c r="CV15" s="66">
        <f t="shared" si="67"/>
        <v>0</v>
      </c>
      <c r="CW15" s="66">
        <f t="shared" si="67"/>
        <v>0</v>
      </c>
      <c r="CX15" s="66">
        <f t="shared" si="67"/>
        <v>0</v>
      </c>
      <c r="CY15" s="66">
        <f t="shared" si="67"/>
        <v>0</v>
      </c>
      <c r="CZ15" s="66">
        <f t="shared" si="67"/>
        <v>0</v>
      </c>
      <c r="DA15" s="66">
        <f t="shared" si="67"/>
        <v>0</v>
      </c>
      <c r="DB15" s="66">
        <f t="shared" si="67"/>
        <v>0</v>
      </c>
      <c r="DC15" s="66">
        <f t="shared" si="67"/>
        <v>0</v>
      </c>
      <c r="DD15" s="66">
        <f t="shared" si="67"/>
        <v>0</v>
      </c>
      <c r="DE15" s="75">
        <f t="shared" si="55"/>
        <v>0</v>
      </c>
      <c r="DF15" s="66">
        <f t="shared" si="68"/>
        <v>0</v>
      </c>
      <c r="DG15" s="66">
        <f t="shared" si="68"/>
        <v>0</v>
      </c>
      <c r="DH15" s="66">
        <f t="shared" si="68"/>
        <v>0</v>
      </c>
      <c r="DI15" s="66">
        <f t="shared" si="68"/>
        <v>0</v>
      </c>
      <c r="DJ15" s="66">
        <f t="shared" si="68"/>
        <v>0</v>
      </c>
      <c r="DK15" s="66">
        <f t="shared" si="68"/>
        <v>0</v>
      </c>
      <c r="DL15" s="66">
        <f t="shared" si="68"/>
        <v>0</v>
      </c>
      <c r="DM15" s="66">
        <f t="shared" si="68"/>
        <v>0</v>
      </c>
      <c r="DN15" s="66">
        <f t="shared" si="68"/>
        <v>0</v>
      </c>
      <c r="DO15" s="66">
        <f t="shared" si="68"/>
        <v>0</v>
      </c>
      <c r="DP15" s="66">
        <f t="shared" si="68"/>
        <v>0</v>
      </c>
      <c r="DQ15" s="66">
        <f t="shared" si="68"/>
        <v>0</v>
      </c>
      <c r="DR15" s="75">
        <f t="shared" si="57"/>
        <v>0</v>
      </c>
      <c r="DS15" s="66">
        <f t="shared" si="69"/>
        <v>0</v>
      </c>
      <c r="DT15" s="66">
        <f t="shared" si="69"/>
        <v>0</v>
      </c>
      <c r="DU15" s="66">
        <f t="shared" si="69"/>
        <v>0</v>
      </c>
      <c r="DV15" s="66">
        <f t="shared" si="69"/>
        <v>0</v>
      </c>
      <c r="DW15" s="66">
        <f t="shared" si="69"/>
        <v>0</v>
      </c>
      <c r="DX15" s="66">
        <f t="shared" si="69"/>
        <v>0</v>
      </c>
      <c r="DY15" s="66">
        <f t="shared" si="69"/>
        <v>0</v>
      </c>
      <c r="DZ15" s="66">
        <f t="shared" si="69"/>
        <v>0</v>
      </c>
      <c r="EA15" s="66">
        <f t="shared" si="69"/>
        <v>0</v>
      </c>
      <c r="EB15" s="66">
        <f t="shared" si="69"/>
        <v>0</v>
      </c>
      <c r="EC15" s="66">
        <f t="shared" si="69"/>
        <v>0</v>
      </c>
      <c r="ED15" s="66">
        <f t="shared" si="69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E16" s="78"/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60"/>
        <v>0</v>
      </c>
      <c r="T16" s="66">
        <f t="shared" si="60"/>
        <v>0</v>
      </c>
      <c r="U16" s="66">
        <f t="shared" si="60"/>
        <v>0</v>
      </c>
      <c r="V16" s="66">
        <f t="shared" si="60"/>
        <v>0</v>
      </c>
      <c r="W16" s="66">
        <f t="shared" si="60"/>
        <v>0</v>
      </c>
      <c r="X16" s="66">
        <f t="shared" si="60"/>
        <v>0</v>
      </c>
      <c r="Y16" s="66">
        <f t="shared" si="60"/>
        <v>0</v>
      </c>
      <c r="Z16" s="66">
        <f t="shared" si="60"/>
        <v>0</v>
      </c>
      <c r="AA16" s="66">
        <f t="shared" si="60"/>
        <v>0</v>
      </c>
      <c r="AB16" s="66">
        <f t="shared" si="60"/>
        <v>0</v>
      </c>
      <c r="AC16" s="66">
        <f t="shared" si="60"/>
        <v>0</v>
      </c>
      <c r="AD16" s="66">
        <f t="shared" si="61"/>
        <v>0</v>
      </c>
      <c r="AE16" s="75">
        <f t="shared" si="43"/>
        <v>0</v>
      </c>
      <c r="AF16" s="66">
        <f t="shared" si="62"/>
        <v>0</v>
      </c>
      <c r="AG16" s="66">
        <f t="shared" si="62"/>
        <v>0</v>
      </c>
      <c r="AH16" s="66">
        <f t="shared" si="62"/>
        <v>0</v>
      </c>
      <c r="AI16" s="66">
        <f t="shared" si="62"/>
        <v>0</v>
      </c>
      <c r="AJ16" s="66">
        <f t="shared" si="62"/>
        <v>0</v>
      </c>
      <c r="AK16" s="66">
        <f t="shared" si="62"/>
        <v>0</v>
      </c>
      <c r="AL16" s="66">
        <f t="shared" si="62"/>
        <v>0</v>
      </c>
      <c r="AM16" s="66">
        <f t="shared" si="62"/>
        <v>0</v>
      </c>
      <c r="AN16" s="66">
        <f t="shared" si="62"/>
        <v>0</v>
      </c>
      <c r="AO16" s="66">
        <f t="shared" si="62"/>
        <v>0</v>
      </c>
      <c r="AP16" s="66">
        <f t="shared" si="62"/>
        <v>0</v>
      </c>
      <c r="AQ16" s="66">
        <f t="shared" si="62"/>
        <v>0</v>
      </c>
      <c r="AR16" s="75">
        <f t="shared" si="45"/>
        <v>0</v>
      </c>
      <c r="AS16" s="66">
        <f t="shared" si="63"/>
        <v>0</v>
      </c>
      <c r="AT16" s="66">
        <f t="shared" si="63"/>
        <v>0</v>
      </c>
      <c r="AU16" s="66">
        <f t="shared" si="63"/>
        <v>0</v>
      </c>
      <c r="AV16" s="66">
        <f t="shared" si="63"/>
        <v>0</v>
      </c>
      <c r="AW16" s="66">
        <f t="shared" si="63"/>
        <v>0</v>
      </c>
      <c r="AX16" s="66">
        <f t="shared" si="63"/>
        <v>0</v>
      </c>
      <c r="AY16" s="66">
        <f t="shared" si="63"/>
        <v>0</v>
      </c>
      <c r="AZ16" s="66">
        <f t="shared" si="63"/>
        <v>0</v>
      </c>
      <c r="BA16" s="66">
        <f t="shared" si="63"/>
        <v>0</v>
      </c>
      <c r="BB16" s="66">
        <f t="shared" si="63"/>
        <v>0</v>
      </c>
      <c r="BC16" s="66">
        <f t="shared" si="63"/>
        <v>0</v>
      </c>
      <c r="BD16" s="66">
        <f t="shared" si="63"/>
        <v>0</v>
      </c>
      <c r="BE16" s="75">
        <f t="shared" si="47"/>
        <v>0</v>
      </c>
      <c r="BF16" s="66">
        <f t="shared" si="64"/>
        <v>0</v>
      </c>
      <c r="BG16" s="66">
        <f t="shared" si="64"/>
        <v>0</v>
      </c>
      <c r="BH16" s="66">
        <f t="shared" si="64"/>
        <v>0</v>
      </c>
      <c r="BI16" s="66">
        <f t="shared" si="64"/>
        <v>0</v>
      </c>
      <c r="BJ16" s="66">
        <f t="shared" si="64"/>
        <v>0</v>
      </c>
      <c r="BK16" s="66">
        <f t="shared" si="64"/>
        <v>0</v>
      </c>
      <c r="BL16" s="66">
        <f t="shared" si="64"/>
        <v>0</v>
      </c>
      <c r="BM16" s="66">
        <f t="shared" si="64"/>
        <v>0</v>
      </c>
      <c r="BN16" s="66">
        <f t="shared" si="64"/>
        <v>0</v>
      </c>
      <c r="BO16" s="66">
        <f t="shared" si="64"/>
        <v>0</v>
      </c>
      <c r="BP16" s="66">
        <f t="shared" si="64"/>
        <v>0</v>
      </c>
      <c r="BQ16" s="66">
        <f t="shared" si="64"/>
        <v>0</v>
      </c>
      <c r="BR16" s="75">
        <f t="shared" si="49"/>
        <v>0</v>
      </c>
      <c r="BS16" s="66">
        <f t="shared" si="65"/>
        <v>0</v>
      </c>
      <c r="BT16" s="66">
        <f t="shared" si="65"/>
        <v>0</v>
      </c>
      <c r="BU16" s="66">
        <f t="shared" si="65"/>
        <v>0</v>
      </c>
      <c r="BV16" s="66">
        <f t="shared" si="65"/>
        <v>0</v>
      </c>
      <c r="BW16" s="66">
        <f t="shared" si="65"/>
        <v>0</v>
      </c>
      <c r="BX16" s="66">
        <f t="shared" si="65"/>
        <v>0</v>
      </c>
      <c r="BY16" s="66">
        <f t="shared" si="65"/>
        <v>0</v>
      </c>
      <c r="BZ16" s="66">
        <f t="shared" si="65"/>
        <v>0</v>
      </c>
      <c r="CA16" s="66">
        <f t="shared" si="65"/>
        <v>0</v>
      </c>
      <c r="CB16" s="66">
        <f t="shared" si="65"/>
        <v>0</v>
      </c>
      <c r="CC16" s="66">
        <f t="shared" si="65"/>
        <v>0</v>
      </c>
      <c r="CD16" s="66">
        <f t="shared" si="65"/>
        <v>0</v>
      </c>
      <c r="CE16" s="75">
        <f t="shared" si="51"/>
        <v>0</v>
      </c>
      <c r="CF16" s="66">
        <f t="shared" si="66"/>
        <v>0</v>
      </c>
      <c r="CG16" s="66">
        <f t="shared" si="66"/>
        <v>0</v>
      </c>
      <c r="CH16" s="66">
        <f t="shared" si="66"/>
        <v>0</v>
      </c>
      <c r="CI16" s="66">
        <f t="shared" si="66"/>
        <v>0</v>
      </c>
      <c r="CJ16" s="66">
        <f t="shared" si="66"/>
        <v>0</v>
      </c>
      <c r="CK16" s="66">
        <f t="shared" si="66"/>
        <v>0</v>
      </c>
      <c r="CL16" s="66">
        <f t="shared" si="66"/>
        <v>0</v>
      </c>
      <c r="CM16" s="66">
        <f t="shared" si="66"/>
        <v>0</v>
      </c>
      <c r="CN16" s="66">
        <f t="shared" si="66"/>
        <v>0</v>
      </c>
      <c r="CO16" s="66">
        <f t="shared" si="66"/>
        <v>0</v>
      </c>
      <c r="CP16" s="66">
        <f t="shared" si="66"/>
        <v>0</v>
      </c>
      <c r="CQ16" s="66">
        <f t="shared" si="66"/>
        <v>0</v>
      </c>
      <c r="CR16" s="75">
        <f t="shared" si="53"/>
        <v>0</v>
      </c>
      <c r="CS16" s="66">
        <f t="shared" si="67"/>
        <v>0</v>
      </c>
      <c r="CT16" s="66">
        <f t="shared" si="67"/>
        <v>0</v>
      </c>
      <c r="CU16" s="66">
        <f t="shared" si="67"/>
        <v>0</v>
      </c>
      <c r="CV16" s="66">
        <f t="shared" si="67"/>
        <v>0</v>
      </c>
      <c r="CW16" s="66">
        <f t="shared" si="67"/>
        <v>0</v>
      </c>
      <c r="CX16" s="66">
        <f t="shared" si="67"/>
        <v>0</v>
      </c>
      <c r="CY16" s="66">
        <f t="shared" si="67"/>
        <v>0</v>
      </c>
      <c r="CZ16" s="66">
        <f t="shared" si="67"/>
        <v>0</v>
      </c>
      <c r="DA16" s="66">
        <f t="shared" si="67"/>
        <v>0</v>
      </c>
      <c r="DB16" s="66">
        <f t="shared" si="67"/>
        <v>0</v>
      </c>
      <c r="DC16" s="66">
        <f t="shared" si="67"/>
        <v>0</v>
      </c>
      <c r="DD16" s="66">
        <f t="shared" si="67"/>
        <v>0</v>
      </c>
      <c r="DE16" s="75">
        <f t="shared" si="55"/>
        <v>0</v>
      </c>
      <c r="DF16" s="66">
        <f t="shared" si="68"/>
        <v>0</v>
      </c>
      <c r="DG16" s="66">
        <f t="shared" si="68"/>
        <v>0</v>
      </c>
      <c r="DH16" s="66">
        <f t="shared" si="68"/>
        <v>0</v>
      </c>
      <c r="DI16" s="66">
        <f t="shared" si="68"/>
        <v>0</v>
      </c>
      <c r="DJ16" s="66">
        <f t="shared" si="68"/>
        <v>0</v>
      </c>
      <c r="DK16" s="66">
        <f t="shared" si="68"/>
        <v>0</v>
      </c>
      <c r="DL16" s="66">
        <f t="shared" si="68"/>
        <v>0</v>
      </c>
      <c r="DM16" s="66">
        <f t="shared" si="68"/>
        <v>0</v>
      </c>
      <c r="DN16" s="66">
        <f t="shared" si="68"/>
        <v>0</v>
      </c>
      <c r="DO16" s="66">
        <f t="shared" si="68"/>
        <v>0</v>
      </c>
      <c r="DP16" s="66">
        <f t="shared" si="68"/>
        <v>0</v>
      </c>
      <c r="DQ16" s="66">
        <f t="shared" si="68"/>
        <v>0</v>
      </c>
      <c r="DR16" s="75">
        <f t="shared" si="57"/>
        <v>0</v>
      </c>
      <c r="DS16" s="66">
        <f t="shared" si="69"/>
        <v>0</v>
      </c>
      <c r="DT16" s="66">
        <f t="shared" si="69"/>
        <v>0</v>
      </c>
      <c r="DU16" s="66">
        <f t="shared" si="69"/>
        <v>0</v>
      </c>
      <c r="DV16" s="66">
        <f t="shared" si="69"/>
        <v>0</v>
      </c>
      <c r="DW16" s="66">
        <f t="shared" si="69"/>
        <v>0</v>
      </c>
      <c r="DX16" s="66">
        <f t="shared" si="69"/>
        <v>0</v>
      </c>
      <c r="DY16" s="66">
        <f t="shared" si="69"/>
        <v>0</v>
      </c>
      <c r="DZ16" s="66">
        <f t="shared" si="69"/>
        <v>0</v>
      </c>
      <c r="EA16" s="66">
        <f t="shared" si="69"/>
        <v>0</v>
      </c>
      <c r="EB16" s="66">
        <f t="shared" si="69"/>
        <v>0</v>
      </c>
      <c r="EC16" s="66">
        <f t="shared" si="69"/>
        <v>0</v>
      </c>
      <c r="ED16" s="66">
        <f t="shared" si="69"/>
        <v>0</v>
      </c>
      <c r="EE16" s="76">
        <f t="shared" si="59"/>
        <v>0</v>
      </c>
    </row>
    <row r="17" spans="1:135" x14ac:dyDescent="0.2">
      <c r="A17" s="2"/>
      <c r="D17" s="3" t="s">
        <v>67</v>
      </c>
      <c r="E17" s="78"/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60"/>
        <v>0</v>
      </c>
      <c r="T17" s="66">
        <f t="shared" si="60"/>
        <v>0</v>
      </c>
      <c r="U17" s="66">
        <f t="shared" si="60"/>
        <v>0</v>
      </c>
      <c r="V17" s="66">
        <f t="shared" si="60"/>
        <v>0</v>
      </c>
      <c r="W17" s="66">
        <f t="shared" si="60"/>
        <v>0</v>
      </c>
      <c r="X17" s="66">
        <f t="shared" si="60"/>
        <v>0</v>
      </c>
      <c r="Y17" s="66">
        <f t="shared" si="60"/>
        <v>0</v>
      </c>
      <c r="Z17" s="66">
        <f t="shared" si="60"/>
        <v>0</v>
      </c>
      <c r="AA17" s="66">
        <f t="shared" si="60"/>
        <v>0</v>
      </c>
      <c r="AB17" s="66">
        <f t="shared" si="60"/>
        <v>0</v>
      </c>
      <c r="AC17" s="66">
        <f t="shared" si="60"/>
        <v>0</v>
      </c>
      <c r="AD17" s="66">
        <f t="shared" si="61"/>
        <v>0</v>
      </c>
      <c r="AE17" s="75">
        <f t="shared" si="43"/>
        <v>0</v>
      </c>
      <c r="AF17" s="66">
        <f t="shared" si="62"/>
        <v>0</v>
      </c>
      <c r="AG17" s="66">
        <f t="shared" si="62"/>
        <v>0</v>
      </c>
      <c r="AH17" s="66">
        <f t="shared" si="62"/>
        <v>0</v>
      </c>
      <c r="AI17" s="66">
        <f t="shared" si="62"/>
        <v>0</v>
      </c>
      <c r="AJ17" s="66">
        <f t="shared" si="62"/>
        <v>0</v>
      </c>
      <c r="AK17" s="66">
        <f t="shared" si="62"/>
        <v>0</v>
      </c>
      <c r="AL17" s="66">
        <f t="shared" si="62"/>
        <v>0</v>
      </c>
      <c r="AM17" s="66">
        <f t="shared" si="62"/>
        <v>0</v>
      </c>
      <c r="AN17" s="66">
        <f t="shared" si="62"/>
        <v>0</v>
      </c>
      <c r="AO17" s="66">
        <f t="shared" si="62"/>
        <v>0</v>
      </c>
      <c r="AP17" s="66">
        <f t="shared" si="62"/>
        <v>0</v>
      </c>
      <c r="AQ17" s="66">
        <f t="shared" si="62"/>
        <v>0</v>
      </c>
      <c r="AR17" s="75">
        <f t="shared" si="45"/>
        <v>0</v>
      </c>
      <c r="AS17" s="66">
        <f t="shared" si="63"/>
        <v>0</v>
      </c>
      <c r="AT17" s="66">
        <f t="shared" si="63"/>
        <v>0</v>
      </c>
      <c r="AU17" s="66">
        <f t="shared" si="63"/>
        <v>0</v>
      </c>
      <c r="AV17" s="66">
        <f t="shared" si="63"/>
        <v>0</v>
      </c>
      <c r="AW17" s="66">
        <f t="shared" si="63"/>
        <v>0</v>
      </c>
      <c r="AX17" s="66">
        <f t="shared" si="63"/>
        <v>0</v>
      </c>
      <c r="AY17" s="66">
        <f t="shared" si="63"/>
        <v>0</v>
      </c>
      <c r="AZ17" s="66">
        <f t="shared" si="63"/>
        <v>0</v>
      </c>
      <c r="BA17" s="66">
        <f t="shared" si="63"/>
        <v>0</v>
      </c>
      <c r="BB17" s="66">
        <f t="shared" si="63"/>
        <v>0</v>
      </c>
      <c r="BC17" s="66">
        <f t="shared" si="63"/>
        <v>0</v>
      </c>
      <c r="BD17" s="66">
        <f t="shared" si="63"/>
        <v>0</v>
      </c>
      <c r="BE17" s="75">
        <f t="shared" si="47"/>
        <v>0</v>
      </c>
      <c r="BF17" s="66">
        <f t="shared" si="64"/>
        <v>0</v>
      </c>
      <c r="BG17" s="66">
        <f t="shared" si="64"/>
        <v>0</v>
      </c>
      <c r="BH17" s="66">
        <f t="shared" si="64"/>
        <v>0</v>
      </c>
      <c r="BI17" s="66">
        <f t="shared" si="64"/>
        <v>0</v>
      </c>
      <c r="BJ17" s="66">
        <f t="shared" si="64"/>
        <v>0</v>
      </c>
      <c r="BK17" s="66">
        <f t="shared" si="64"/>
        <v>0</v>
      </c>
      <c r="BL17" s="66">
        <f t="shared" si="64"/>
        <v>0</v>
      </c>
      <c r="BM17" s="66">
        <f t="shared" si="64"/>
        <v>0</v>
      </c>
      <c r="BN17" s="66">
        <f t="shared" si="64"/>
        <v>0</v>
      </c>
      <c r="BO17" s="66">
        <f t="shared" si="64"/>
        <v>0</v>
      </c>
      <c r="BP17" s="66">
        <f t="shared" si="64"/>
        <v>0</v>
      </c>
      <c r="BQ17" s="66">
        <f t="shared" si="64"/>
        <v>0</v>
      </c>
      <c r="BR17" s="75">
        <f t="shared" si="49"/>
        <v>0</v>
      </c>
      <c r="BS17" s="66">
        <f t="shared" si="65"/>
        <v>0</v>
      </c>
      <c r="BT17" s="66">
        <f t="shared" si="65"/>
        <v>0</v>
      </c>
      <c r="BU17" s="66">
        <f t="shared" si="65"/>
        <v>0</v>
      </c>
      <c r="BV17" s="66">
        <f t="shared" si="65"/>
        <v>0</v>
      </c>
      <c r="BW17" s="66">
        <f t="shared" si="65"/>
        <v>0</v>
      </c>
      <c r="BX17" s="66">
        <f t="shared" si="65"/>
        <v>0</v>
      </c>
      <c r="BY17" s="66">
        <f t="shared" si="65"/>
        <v>0</v>
      </c>
      <c r="BZ17" s="66">
        <f t="shared" si="65"/>
        <v>0</v>
      </c>
      <c r="CA17" s="66">
        <f t="shared" si="65"/>
        <v>0</v>
      </c>
      <c r="CB17" s="66">
        <f t="shared" si="65"/>
        <v>0</v>
      </c>
      <c r="CC17" s="66">
        <f t="shared" si="65"/>
        <v>0</v>
      </c>
      <c r="CD17" s="66">
        <f t="shared" si="65"/>
        <v>0</v>
      </c>
      <c r="CE17" s="75">
        <f t="shared" si="51"/>
        <v>0</v>
      </c>
      <c r="CF17" s="66">
        <f t="shared" si="66"/>
        <v>0</v>
      </c>
      <c r="CG17" s="66">
        <f t="shared" si="66"/>
        <v>0</v>
      </c>
      <c r="CH17" s="66">
        <f t="shared" si="66"/>
        <v>0</v>
      </c>
      <c r="CI17" s="66">
        <f t="shared" si="66"/>
        <v>0</v>
      </c>
      <c r="CJ17" s="66">
        <f t="shared" si="66"/>
        <v>0</v>
      </c>
      <c r="CK17" s="66">
        <f t="shared" si="66"/>
        <v>0</v>
      </c>
      <c r="CL17" s="66">
        <f t="shared" si="66"/>
        <v>0</v>
      </c>
      <c r="CM17" s="66">
        <f t="shared" si="66"/>
        <v>0</v>
      </c>
      <c r="CN17" s="66">
        <f t="shared" si="66"/>
        <v>0</v>
      </c>
      <c r="CO17" s="66">
        <f t="shared" si="66"/>
        <v>0</v>
      </c>
      <c r="CP17" s="66">
        <f t="shared" si="66"/>
        <v>0</v>
      </c>
      <c r="CQ17" s="66">
        <f t="shared" si="66"/>
        <v>0</v>
      </c>
      <c r="CR17" s="75">
        <f t="shared" si="53"/>
        <v>0</v>
      </c>
      <c r="CS17" s="66">
        <f t="shared" si="67"/>
        <v>0</v>
      </c>
      <c r="CT17" s="66">
        <f t="shared" si="67"/>
        <v>0</v>
      </c>
      <c r="CU17" s="66">
        <f t="shared" si="67"/>
        <v>0</v>
      </c>
      <c r="CV17" s="66">
        <f t="shared" si="67"/>
        <v>0</v>
      </c>
      <c r="CW17" s="66">
        <f t="shared" si="67"/>
        <v>0</v>
      </c>
      <c r="CX17" s="66">
        <f t="shared" si="67"/>
        <v>0</v>
      </c>
      <c r="CY17" s="66">
        <f t="shared" si="67"/>
        <v>0</v>
      </c>
      <c r="CZ17" s="66">
        <f t="shared" si="67"/>
        <v>0</v>
      </c>
      <c r="DA17" s="66">
        <f t="shared" si="67"/>
        <v>0</v>
      </c>
      <c r="DB17" s="66">
        <f t="shared" si="67"/>
        <v>0</v>
      </c>
      <c r="DC17" s="66">
        <f t="shared" si="67"/>
        <v>0</v>
      </c>
      <c r="DD17" s="66">
        <f t="shared" si="67"/>
        <v>0</v>
      </c>
      <c r="DE17" s="75">
        <f t="shared" si="55"/>
        <v>0</v>
      </c>
      <c r="DF17" s="66">
        <f t="shared" si="68"/>
        <v>0</v>
      </c>
      <c r="DG17" s="66">
        <f t="shared" si="68"/>
        <v>0</v>
      </c>
      <c r="DH17" s="66">
        <f t="shared" si="68"/>
        <v>0</v>
      </c>
      <c r="DI17" s="66">
        <f t="shared" si="68"/>
        <v>0</v>
      </c>
      <c r="DJ17" s="66">
        <f t="shared" si="68"/>
        <v>0</v>
      </c>
      <c r="DK17" s="66">
        <f t="shared" si="68"/>
        <v>0</v>
      </c>
      <c r="DL17" s="66">
        <f t="shared" si="68"/>
        <v>0</v>
      </c>
      <c r="DM17" s="66">
        <f t="shared" si="68"/>
        <v>0</v>
      </c>
      <c r="DN17" s="66">
        <f t="shared" si="68"/>
        <v>0</v>
      </c>
      <c r="DO17" s="66">
        <f t="shared" si="68"/>
        <v>0</v>
      </c>
      <c r="DP17" s="66">
        <f t="shared" si="68"/>
        <v>0</v>
      </c>
      <c r="DQ17" s="66">
        <f t="shared" si="68"/>
        <v>0</v>
      </c>
      <c r="DR17" s="75">
        <f t="shared" si="57"/>
        <v>0</v>
      </c>
      <c r="DS17" s="66">
        <f t="shared" si="69"/>
        <v>0</v>
      </c>
      <c r="DT17" s="66">
        <f t="shared" si="69"/>
        <v>0</v>
      </c>
      <c r="DU17" s="66">
        <f t="shared" si="69"/>
        <v>0</v>
      </c>
      <c r="DV17" s="66">
        <f t="shared" si="69"/>
        <v>0</v>
      </c>
      <c r="DW17" s="66">
        <f t="shared" si="69"/>
        <v>0</v>
      </c>
      <c r="DX17" s="66">
        <f t="shared" si="69"/>
        <v>0</v>
      </c>
      <c r="DY17" s="66">
        <f t="shared" si="69"/>
        <v>0</v>
      </c>
      <c r="DZ17" s="66">
        <f t="shared" si="69"/>
        <v>0</v>
      </c>
      <c r="EA17" s="66">
        <f t="shared" si="69"/>
        <v>0</v>
      </c>
      <c r="EB17" s="66">
        <f t="shared" si="69"/>
        <v>0</v>
      </c>
      <c r="EC17" s="66">
        <f t="shared" si="69"/>
        <v>0</v>
      </c>
      <c r="ED17" s="66">
        <f t="shared" si="69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46357</v>
      </c>
      <c r="D18" s="3" t="s">
        <v>69</v>
      </c>
      <c r="E18" s="78"/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60"/>
        <v>0</v>
      </c>
      <c r="T18" s="66">
        <f t="shared" si="60"/>
        <v>0</v>
      </c>
      <c r="U18" s="66">
        <f t="shared" si="60"/>
        <v>0</v>
      </c>
      <c r="V18" s="66">
        <f t="shared" si="60"/>
        <v>0</v>
      </c>
      <c r="W18" s="66">
        <f t="shared" si="60"/>
        <v>0</v>
      </c>
      <c r="X18" s="66">
        <f t="shared" si="60"/>
        <v>0</v>
      </c>
      <c r="Y18" s="66">
        <f t="shared" si="60"/>
        <v>0</v>
      </c>
      <c r="Z18" s="66">
        <f t="shared" si="60"/>
        <v>0</v>
      </c>
      <c r="AA18" s="66">
        <f t="shared" si="60"/>
        <v>0</v>
      </c>
      <c r="AB18" s="66">
        <f t="shared" si="60"/>
        <v>0</v>
      </c>
      <c r="AC18" s="66">
        <f t="shared" si="60"/>
        <v>0</v>
      </c>
      <c r="AD18" s="66">
        <f t="shared" si="61"/>
        <v>0</v>
      </c>
      <c r="AE18" s="75">
        <f t="shared" si="43"/>
        <v>0</v>
      </c>
      <c r="AF18" s="66">
        <f t="shared" si="62"/>
        <v>0</v>
      </c>
      <c r="AG18" s="66">
        <f t="shared" si="62"/>
        <v>0</v>
      </c>
      <c r="AH18" s="66">
        <f t="shared" si="62"/>
        <v>0</v>
      </c>
      <c r="AI18" s="66">
        <f t="shared" si="62"/>
        <v>0</v>
      </c>
      <c r="AJ18" s="66">
        <f t="shared" si="62"/>
        <v>0</v>
      </c>
      <c r="AK18" s="66">
        <f t="shared" si="62"/>
        <v>0</v>
      </c>
      <c r="AL18" s="66">
        <f t="shared" si="62"/>
        <v>0</v>
      </c>
      <c r="AM18" s="66">
        <f t="shared" si="62"/>
        <v>0</v>
      </c>
      <c r="AN18" s="66">
        <f t="shared" si="62"/>
        <v>0</v>
      </c>
      <c r="AO18" s="66">
        <f t="shared" si="62"/>
        <v>0</v>
      </c>
      <c r="AP18" s="66">
        <f t="shared" si="62"/>
        <v>0</v>
      </c>
      <c r="AQ18" s="66">
        <f t="shared" si="62"/>
        <v>0</v>
      </c>
      <c r="AR18" s="75">
        <f t="shared" si="45"/>
        <v>0</v>
      </c>
      <c r="AS18" s="66">
        <f t="shared" si="63"/>
        <v>0</v>
      </c>
      <c r="AT18" s="66">
        <f t="shared" si="63"/>
        <v>0</v>
      </c>
      <c r="AU18" s="66">
        <f t="shared" si="63"/>
        <v>0</v>
      </c>
      <c r="AV18" s="66">
        <f t="shared" si="63"/>
        <v>0</v>
      </c>
      <c r="AW18" s="66">
        <f t="shared" si="63"/>
        <v>0</v>
      </c>
      <c r="AX18" s="66">
        <f t="shared" si="63"/>
        <v>0</v>
      </c>
      <c r="AY18" s="66">
        <f t="shared" si="63"/>
        <v>0</v>
      </c>
      <c r="AZ18" s="66">
        <f t="shared" si="63"/>
        <v>0</v>
      </c>
      <c r="BA18" s="66">
        <f t="shared" si="63"/>
        <v>0</v>
      </c>
      <c r="BB18" s="66">
        <f t="shared" si="63"/>
        <v>0</v>
      </c>
      <c r="BC18" s="66">
        <f t="shared" si="63"/>
        <v>0</v>
      </c>
      <c r="BD18" s="66">
        <f t="shared" si="63"/>
        <v>0</v>
      </c>
      <c r="BE18" s="75">
        <f t="shared" si="47"/>
        <v>0</v>
      </c>
      <c r="BF18" s="66">
        <f t="shared" si="64"/>
        <v>0</v>
      </c>
      <c r="BG18" s="66">
        <f t="shared" si="64"/>
        <v>0</v>
      </c>
      <c r="BH18" s="66">
        <f t="shared" si="64"/>
        <v>0</v>
      </c>
      <c r="BI18" s="66">
        <f t="shared" si="64"/>
        <v>0</v>
      </c>
      <c r="BJ18" s="66">
        <f t="shared" si="64"/>
        <v>0</v>
      </c>
      <c r="BK18" s="66">
        <f t="shared" si="64"/>
        <v>0</v>
      </c>
      <c r="BL18" s="66">
        <f t="shared" si="64"/>
        <v>0</v>
      </c>
      <c r="BM18" s="66">
        <f t="shared" si="64"/>
        <v>0</v>
      </c>
      <c r="BN18" s="66">
        <f t="shared" si="64"/>
        <v>0</v>
      </c>
      <c r="BO18" s="66">
        <f t="shared" si="64"/>
        <v>0</v>
      </c>
      <c r="BP18" s="66">
        <f t="shared" si="64"/>
        <v>0</v>
      </c>
      <c r="BQ18" s="66">
        <f t="shared" si="64"/>
        <v>0</v>
      </c>
      <c r="BR18" s="75">
        <f t="shared" si="49"/>
        <v>0</v>
      </c>
      <c r="BS18" s="66">
        <f t="shared" si="65"/>
        <v>0</v>
      </c>
      <c r="BT18" s="66">
        <f t="shared" si="65"/>
        <v>0</v>
      </c>
      <c r="BU18" s="66">
        <f t="shared" si="65"/>
        <v>0</v>
      </c>
      <c r="BV18" s="66">
        <f t="shared" si="65"/>
        <v>0</v>
      </c>
      <c r="BW18" s="66">
        <f t="shared" si="65"/>
        <v>0</v>
      </c>
      <c r="BX18" s="66">
        <f t="shared" si="65"/>
        <v>0</v>
      </c>
      <c r="BY18" s="66">
        <f t="shared" si="65"/>
        <v>0</v>
      </c>
      <c r="BZ18" s="66">
        <f t="shared" si="65"/>
        <v>0</v>
      </c>
      <c r="CA18" s="66">
        <f t="shared" si="65"/>
        <v>0</v>
      </c>
      <c r="CB18" s="66">
        <f t="shared" si="65"/>
        <v>0</v>
      </c>
      <c r="CC18" s="66">
        <f t="shared" si="65"/>
        <v>0</v>
      </c>
      <c r="CD18" s="66">
        <f t="shared" si="65"/>
        <v>0</v>
      </c>
      <c r="CE18" s="75">
        <f t="shared" si="51"/>
        <v>0</v>
      </c>
      <c r="CF18" s="66">
        <f t="shared" si="66"/>
        <v>0</v>
      </c>
      <c r="CG18" s="66">
        <f t="shared" si="66"/>
        <v>0</v>
      </c>
      <c r="CH18" s="66">
        <f t="shared" si="66"/>
        <v>0</v>
      </c>
      <c r="CI18" s="66">
        <f t="shared" si="66"/>
        <v>0</v>
      </c>
      <c r="CJ18" s="66">
        <f t="shared" si="66"/>
        <v>0</v>
      </c>
      <c r="CK18" s="66">
        <f t="shared" si="66"/>
        <v>0</v>
      </c>
      <c r="CL18" s="66">
        <f t="shared" si="66"/>
        <v>0</v>
      </c>
      <c r="CM18" s="66">
        <f t="shared" si="66"/>
        <v>0</v>
      </c>
      <c r="CN18" s="66">
        <f t="shared" si="66"/>
        <v>0</v>
      </c>
      <c r="CO18" s="66">
        <f t="shared" si="66"/>
        <v>0</v>
      </c>
      <c r="CP18" s="66">
        <f t="shared" si="66"/>
        <v>0</v>
      </c>
      <c r="CQ18" s="66">
        <f t="shared" si="66"/>
        <v>0</v>
      </c>
      <c r="CR18" s="75">
        <f t="shared" si="53"/>
        <v>0</v>
      </c>
      <c r="CS18" s="66">
        <f t="shared" si="67"/>
        <v>0</v>
      </c>
      <c r="CT18" s="66">
        <f t="shared" si="67"/>
        <v>0</v>
      </c>
      <c r="CU18" s="66">
        <f t="shared" si="67"/>
        <v>0</v>
      </c>
      <c r="CV18" s="66">
        <f t="shared" si="67"/>
        <v>0</v>
      </c>
      <c r="CW18" s="66">
        <f t="shared" si="67"/>
        <v>0</v>
      </c>
      <c r="CX18" s="66">
        <f t="shared" si="67"/>
        <v>0</v>
      </c>
      <c r="CY18" s="66">
        <f t="shared" si="67"/>
        <v>0</v>
      </c>
      <c r="CZ18" s="66">
        <f t="shared" si="67"/>
        <v>0</v>
      </c>
      <c r="DA18" s="66">
        <f t="shared" si="67"/>
        <v>0</v>
      </c>
      <c r="DB18" s="66">
        <f t="shared" si="67"/>
        <v>0</v>
      </c>
      <c r="DC18" s="66">
        <f t="shared" si="67"/>
        <v>0</v>
      </c>
      <c r="DD18" s="66">
        <f t="shared" si="67"/>
        <v>0</v>
      </c>
      <c r="DE18" s="75">
        <f t="shared" si="55"/>
        <v>0</v>
      </c>
      <c r="DF18" s="66">
        <f t="shared" si="68"/>
        <v>0</v>
      </c>
      <c r="DG18" s="66">
        <f t="shared" si="68"/>
        <v>0</v>
      </c>
      <c r="DH18" s="66">
        <f t="shared" si="68"/>
        <v>0</v>
      </c>
      <c r="DI18" s="66">
        <f t="shared" si="68"/>
        <v>0</v>
      </c>
      <c r="DJ18" s="66">
        <f t="shared" si="68"/>
        <v>0</v>
      </c>
      <c r="DK18" s="66">
        <f t="shared" si="68"/>
        <v>0</v>
      </c>
      <c r="DL18" s="66">
        <f t="shared" si="68"/>
        <v>0</v>
      </c>
      <c r="DM18" s="66">
        <f t="shared" si="68"/>
        <v>0</v>
      </c>
      <c r="DN18" s="66">
        <f t="shared" si="68"/>
        <v>0</v>
      </c>
      <c r="DO18" s="66">
        <f t="shared" si="68"/>
        <v>0</v>
      </c>
      <c r="DP18" s="66">
        <f t="shared" si="68"/>
        <v>0</v>
      </c>
      <c r="DQ18" s="66">
        <f t="shared" si="68"/>
        <v>0</v>
      </c>
      <c r="DR18" s="75">
        <f t="shared" si="57"/>
        <v>0</v>
      </c>
      <c r="DS18" s="66">
        <f t="shared" si="69"/>
        <v>0</v>
      </c>
      <c r="DT18" s="66">
        <f t="shared" si="69"/>
        <v>0</v>
      </c>
      <c r="DU18" s="66">
        <f t="shared" si="69"/>
        <v>0</v>
      </c>
      <c r="DV18" s="66">
        <f t="shared" si="69"/>
        <v>0</v>
      </c>
      <c r="DW18" s="66">
        <f t="shared" si="69"/>
        <v>0</v>
      </c>
      <c r="DX18" s="66">
        <f t="shared" si="69"/>
        <v>0</v>
      </c>
      <c r="DY18" s="66">
        <f t="shared" si="69"/>
        <v>0</v>
      </c>
      <c r="DZ18" s="66">
        <f t="shared" si="69"/>
        <v>0</v>
      </c>
      <c r="EA18" s="66">
        <f t="shared" si="69"/>
        <v>0</v>
      </c>
      <c r="EB18" s="66">
        <f t="shared" si="69"/>
        <v>0</v>
      </c>
      <c r="EC18" s="66">
        <f t="shared" si="69"/>
        <v>0</v>
      </c>
      <c r="ED18" s="66">
        <f t="shared" si="69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12)</f>
        <v>46722</v>
      </c>
      <c r="D19" s="3" t="s">
        <v>71</v>
      </c>
      <c r="E19" s="78"/>
      <c r="F19" s="66">
        <f t="shared" ref="F19:Q33" si="70">IF(F$2&gt;=$B$18,$E19,0)</f>
        <v>0</v>
      </c>
      <c r="G19" s="66">
        <f t="shared" si="70"/>
        <v>0</v>
      </c>
      <c r="H19" s="66">
        <f t="shared" si="70"/>
        <v>0</v>
      </c>
      <c r="I19" s="66">
        <f t="shared" si="70"/>
        <v>0</v>
      </c>
      <c r="J19" s="66">
        <f t="shared" si="70"/>
        <v>0</v>
      </c>
      <c r="K19" s="66">
        <f t="shared" si="70"/>
        <v>0</v>
      </c>
      <c r="L19" s="66">
        <f t="shared" si="70"/>
        <v>0</v>
      </c>
      <c r="M19" s="66">
        <f t="shared" si="70"/>
        <v>0</v>
      </c>
      <c r="N19" s="66">
        <f t="shared" si="70"/>
        <v>0</v>
      </c>
      <c r="O19" s="66">
        <f t="shared" si="70"/>
        <v>0</v>
      </c>
      <c r="P19" s="66">
        <f t="shared" si="70"/>
        <v>0</v>
      </c>
      <c r="Q19" s="66">
        <f t="shared" si="70"/>
        <v>0</v>
      </c>
      <c r="R19" s="75">
        <f t="shared" si="41"/>
        <v>0</v>
      </c>
      <c r="S19" s="66">
        <f t="shared" si="60"/>
        <v>0</v>
      </c>
      <c r="T19" s="66">
        <f t="shared" si="60"/>
        <v>0</v>
      </c>
      <c r="U19" s="66">
        <f t="shared" si="60"/>
        <v>0</v>
      </c>
      <c r="V19" s="66">
        <f t="shared" si="60"/>
        <v>0</v>
      </c>
      <c r="W19" s="66">
        <f t="shared" si="60"/>
        <v>0</v>
      </c>
      <c r="X19" s="66">
        <f t="shared" si="60"/>
        <v>0</v>
      </c>
      <c r="Y19" s="66">
        <f t="shared" si="60"/>
        <v>0</v>
      </c>
      <c r="Z19" s="66">
        <f t="shared" si="60"/>
        <v>0</v>
      </c>
      <c r="AA19" s="66">
        <f t="shared" si="60"/>
        <v>0</v>
      </c>
      <c r="AB19" s="66">
        <f t="shared" si="60"/>
        <v>0</v>
      </c>
      <c r="AC19" s="66">
        <f t="shared" si="60"/>
        <v>0</v>
      </c>
      <c r="AD19" s="66">
        <f t="shared" si="61"/>
        <v>0</v>
      </c>
      <c r="AE19" s="75">
        <f t="shared" si="43"/>
        <v>0</v>
      </c>
      <c r="AF19" s="66">
        <f t="shared" si="62"/>
        <v>0</v>
      </c>
      <c r="AG19" s="66">
        <f t="shared" si="62"/>
        <v>0</v>
      </c>
      <c r="AH19" s="66">
        <f t="shared" si="62"/>
        <v>0</v>
      </c>
      <c r="AI19" s="66">
        <f t="shared" si="62"/>
        <v>0</v>
      </c>
      <c r="AJ19" s="66">
        <f t="shared" si="62"/>
        <v>0</v>
      </c>
      <c r="AK19" s="66">
        <f t="shared" si="62"/>
        <v>0</v>
      </c>
      <c r="AL19" s="66">
        <f t="shared" si="62"/>
        <v>0</v>
      </c>
      <c r="AM19" s="66">
        <f t="shared" si="62"/>
        <v>0</v>
      </c>
      <c r="AN19" s="66">
        <f t="shared" si="62"/>
        <v>0</v>
      </c>
      <c r="AO19" s="66">
        <f t="shared" si="62"/>
        <v>0</v>
      </c>
      <c r="AP19" s="66">
        <f t="shared" si="62"/>
        <v>0</v>
      </c>
      <c r="AQ19" s="66">
        <f t="shared" si="62"/>
        <v>0</v>
      </c>
      <c r="AR19" s="75">
        <f t="shared" si="45"/>
        <v>0</v>
      </c>
      <c r="AS19" s="66">
        <f t="shared" si="63"/>
        <v>0</v>
      </c>
      <c r="AT19" s="66">
        <f t="shared" si="63"/>
        <v>0</v>
      </c>
      <c r="AU19" s="66">
        <f t="shared" si="63"/>
        <v>0</v>
      </c>
      <c r="AV19" s="66">
        <f t="shared" si="63"/>
        <v>0</v>
      </c>
      <c r="AW19" s="66">
        <f t="shared" si="63"/>
        <v>0</v>
      </c>
      <c r="AX19" s="66">
        <f t="shared" si="63"/>
        <v>0</v>
      </c>
      <c r="AY19" s="66">
        <f t="shared" si="63"/>
        <v>0</v>
      </c>
      <c r="AZ19" s="66">
        <f t="shared" si="63"/>
        <v>0</v>
      </c>
      <c r="BA19" s="66">
        <f t="shared" si="63"/>
        <v>0</v>
      </c>
      <c r="BB19" s="66">
        <f t="shared" si="63"/>
        <v>0</v>
      </c>
      <c r="BC19" s="66">
        <f t="shared" si="63"/>
        <v>0</v>
      </c>
      <c r="BD19" s="66">
        <f t="shared" si="63"/>
        <v>0</v>
      </c>
      <c r="BE19" s="75">
        <f t="shared" si="47"/>
        <v>0</v>
      </c>
      <c r="BF19" s="66">
        <f t="shared" si="64"/>
        <v>0</v>
      </c>
      <c r="BG19" s="66">
        <f t="shared" si="64"/>
        <v>0</v>
      </c>
      <c r="BH19" s="66">
        <f t="shared" si="64"/>
        <v>0</v>
      </c>
      <c r="BI19" s="66">
        <f t="shared" si="64"/>
        <v>0</v>
      </c>
      <c r="BJ19" s="66">
        <f t="shared" si="64"/>
        <v>0</v>
      </c>
      <c r="BK19" s="66">
        <f t="shared" si="64"/>
        <v>0</v>
      </c>
      <c r="BL19" s="66">
        <f t="shared" si="64"/>
        <v>0</v>
      </c>
      <c r="BM19" s="66">
        <f t="shared" si="64"/>
        <v>0</v>
      </c>
      <c r="BN19" s="66">
        <f t="shared" si="64"/>
        <v>0</v>
      </c>
      <c r="BO19" s="66">
        <f t="shared" si="64"/>
        <v>0</v>
      </c>
      <c r="BP19" s="66">
        <f t="shared" si="64"/>
        <v>0</v>
      </c>
      <c r="BQ19" s="66">
        <f t="shared" si="64"/>
        <v>0</v>
      </c>
      <c r="BR19" s="75">
        <f t="shared" si="49"/>
        <v>0</v>
      </c>
      <c r="BS19" s="66">
        <f t="shared" si="65"/>
        <v>0</v>
      </c>
      <c r="BT19" s="66">
        <f t="shared" si="65"/>
        <v>0</v>
      </c>
      <c r="BU19" s="66">
        <f t="shared" si="65"/>
        <v>0</v>
      </c>
      <c r="BV19" s="66">
        <f t="shared" si="65"/>
        <v>0</v>
      </c>
      <c r="BW19" s="66">
        <f t="shared" si="65"/>
        <v>0</v>
      </c>
      <c r="BX19" s="66">
        <f t="shared" si="65"/>
        <v>0</v>
      </c>
      <c r="BY19" s="66">
        <f t="shared" si="65"/>
        <v>0</v>
      </c>
      <c r="BZ19" s="66">
        <f t="shared" si="65"/>
        <v>0</v>
      </c>
      <c r="CA19" s="66">
        <f t="shared" si="65"/>
        <v>0</v>
      </c>
      <c r="CB19" s="66">
        <f t="shared" si="65"/>
        <v>0</v>
      </c>
      <c r="CC19" s="66">
        <f t="shared" si="65"/>
        <v>0</v>
      </c>
      <c r="CD19" s="66">
        <f t="shared" si="65"/>
        <v>0</v>
      </c>
      <c r="CE19" s="75">
        <f t="shared" si="51"/>
        <v>0</v>
      </c>
      <c r="CF19" s="66">
        <f t="shared" si="66"/>
        <v>0</v>
      </c>
      <c r="CG19" s="66">
        <f t="shared" si="66"/>
        <v>0</v>
      </c>
      <c r="CH19" s="66">
        <f t="shared" si="66"/>
        <v>0</v>
      </c>
      <c r="CI19" s="66">
        <f t="shared" si="66"/>
        <v>0</v>
      </c>
      <c r="CJ19" s="66">
        <f t="shared" si="66"/>
        <v>0</v>
      </c>
      <c r="CK19" s="66">
        <f t="shared" si="66"/>
        <v>0</v>
      </c>
      <c r="CL19" s="66">
        <f t="shared" si="66"/>
        <v>0</v>
      </c>
      <c r="CM19" s="66">
        <f t="shared" si="66"/>
        <v>0</v>
      </c>
      <c r="CN19" s="66">
        <f t="shared" si="66"/>
        <v>0</v>
      </c>
      <c r="CO19" s="66">
        <f t="shared" si="66"/>
        <v>0</v>
      </c>
      <c r="CP19" s="66">
        <f t="shared" si="66"/>
        <v>0</v>
      </c>
      <c r="CQ19" s="66">
        <f t="shared" si="66"/>
        <v>0</v>
      </c>
      <c r="CR19" s="75">
        <f t="shared" si="53"/>
        <v>0</v>
      </c>
      <c r="CS19" s="66">
        <f t="shared" si="67"/>
        <v>0</v>
      </c>
      <c r="CT19" s="66">
        <f t="shared" si="67"/>
        <v>0</v>
      </c>
      <c r="CU19" s="66">
        <f t="shared" si="67"/>
        <v>0</v>
      </c>
      <c r="CV19" s="66">
        <f t="shared" si="67"/>
        <v>0</v>
      </c>
      <c r="CW19" s="66">
        <f t="shared" si="67"/>
        <v>0</v>
      </c>
      <c r="CX19" s="66">
        <f t="shared" si="67"/>
        <v>0</v>
      </c>
      <c r="CY19" s="66">
        <f t="shared" si="67"/>
        <v>0</v>
      </c>
      <c r="CZ19" s="66">
        <f t="shared" si="67"/>
        <v>0</v>
      </c>
      <c r="DA19" s="66">
        <f t="shared" si="67"/>
        <v>0</v>
      </c>
      <c r="DB19" s="66">
        <f t="shared" si="67"/>
        <v>0</v>
      </c>
      <c r="DC19" s="66">
        <f t="shared" si="67"/>
        <v>0</v>
      </c>
      <c r="DD19" s="66">
        <f t="shared" si="67"/>
        <v>0</v>
      </c>
      <c r="DE19" s="75">
        <f t="shared" si="55"/>
        <v>0</v>
      </c>
      <c r="DF19" s="66">
        <f t="shared" si="68"/>
        <v>0</v>
      </c>
      <c r="DG19" s="66">
        <f t="shared" si="68"/>
        <v>0</v>
      </c>
      <c r="DH19" s="66">
        <f t="shared" si="68"/>
        <v>0</v>
      </c>
      <c r="DI19" s="66">
        <f t="shared" si="68"/>
        <v>0</v>
      </c>
      <c r="DJ19" s="66">
        <f t="shared" si="68"/>
        <v>0</v>
      </c>
      <c r="DK19" s="66">
        <f t="shared" si="68"/>
        <v>0</v>
      </c>
      <c r="DL19" s="66">
        <f t="shared" si="68"/>
        <v>0</v>
      </c>
      <c r="DM19" s="66">
        <f t="shared" si="68"/>
        <v>0</v>
      </c>
      <c r="DN19" s="66">
        <f t="shared" si="68"/>
        <v>0</v>
      </c>
      <c r="DO19" s="66">
        <f t="shared" si="68"/>
        <v>0</v>
      </c>
      <c r="DP19" s="66">
        <f t="shared" si="68"/>
        <v>0</v>
      </c>
      <c r="DQ19" s="66">
        <f t="shared" si="68"/>
        <v>0</v>
      </c>
      <c r="DR19" s="75">
        <f t="shared" si="57"/>
        <v>0</v>
      </c>
      <c r="DS19" s="66">
        <f t="shared" si="69"/>
        <v>0</v>
      </c>
      <c r="DT19" s="66">
        <f t="shared" si="69"/>
        <v>0</v>
      </c>
      <c r="DU19" s="66">
        <f t="shared" si="69"/>
        <v>0</v>
      </c>
      <c r="DV19" s="66">
        <f t="shared" si="69"/>
        <v>0</v>
      </c>
      <c r="DW19" s="66">
        <f t="shared" si="69"/>
        <v>0</v>
      </c>
      <c r="DX19" s="66">
        <f t="shared" si="69"/>
        <v>0</v>
      </c>
      <c r="DY19" s="66">
        <f t="shared" si="69"/>
        <v>0</v>
      </c>
      <c r="DZ19" s="66">
        <f t="shared" si="69"/>
        <v>0</v>
      </c>
      <c r="EA19" s="66">
        <f t="shared" si="69"/>
        <v>0</v>
      </c>
      <c r="EB19" s="66">
        <f t="shared" si="69"/>
        <v>0</v>
      </c>
      <c r="EC19" s="66">
        <f t="shared" si="69"/>
        <v>0</v>
      </c>
      <c r="ED19" s="66">
        <f t="shared" si="69"/>
        <v>0</v>
      </c>
      <c r="EE19" s="76">
        <f t="shared" si="59"/>
        <v>0</v>
      </c>
    </row>
    <row r="20" spans="1:135" x14ac:dyDescent="0.2">
      <c r="A20" s="19"/>
      <c r="D20" s="2" t="s">
        <v>72</v>
      </c>
      <c r="E20" s="78"/>
      <c r="F20" s="66">
        <f t="shared" si="70"/>
        <v>0</v>
      </c>
      <c r="G20" s="66">
        <f t="shared" si="70"/>
        <v>0</v>
      </c>
      <c r="H20" s="66">
        <f t="shared" si="70"/>
        <v>0</v>
      </c>
      <c r="I20" s="66">
        <f t="shared" si="70"/>
        <v>0</v>
      </c>
      <c r="J20" s="66">
        <f t="shared" si="70"/>
        <v>0</v>
      </c>
      <c r="K20" s="66">
        <f t="shared" si="70"/>
        <v>0</v>
      </c>
      <c r="L20" s="66">
        <f t="shared" si="70"/>
        <v>0</v>
      </c>
      <c r="M20" s="66">
        <f t="shared" si="70"/>
        <v>0</v>
      </c>
      <c r="N20" s="66">
        <f t="shared" si="70"/>
        <v>0</v>
      </c>
      <c r="O20" s="66">
        <f t="shared" si="70"/>
        <v>0</v>
      </c>
      <c r="P20" s="66">
        <f t="shared" si="70"/>
        <v>0</v>
      </c>
      <c r="Q20" s="66">
        <f t="shared" si="70"/>
        <v>0</v>
      </c>
      <c r="R20" s="75">
        <f t="shared" si="41"/>
        <v>0</v>
      </c>
      <c r="S20" s="66">
        <f t="shared" si="60"/>
        <v>0</v>
      </c>
      <c r="T20" s="66">
        <f t="shared" si="60"/>
        <v>0</v>
      </c>
      <c r="U20" s="66">
        <f t="shared" si="60"/>
        <v>0</v>
      </c>
      <c r="V20" s="66">
        <f t="shared" si="60"/>
        <v>0</v>
      </c>
      <c r="W20" s="66">
        <f t="shared" si="60"/>
        <v>0</v>
      </c>
      <c r="X20" s="66">
        <f t="shared" si="60"/>
        <v>0</v>
      </c>
      <c r="Y20" s="66">
        <f t="shared" si="60"/>
        <v>0</v>
      </c>
      <c r="Z20" s="66">
        <f t="shared" si="60"/>
        <v>0</v>
      </c>
      <c r="AA20" s="66">
        <f t="shared" si="60"/>
        <v>0</v>
      </c>
      <c r="AB20" s="66">
        <f t="shared" si="60"/>
        <v>0</v>
      </c>
      <c r="AC20" s="66">
        <f t="shared" si="60"/>
        <v>0</v>
      </c>
      <c r="AD20" s="66">
        <f t="shared" si="61"/>
        <v>0</v>
      </c>
      <c r="AE20" s="75">
        <f t="shared" si="43"/>
        <v>0</v>
      </c>
      <c r="AF20" s="66">
        <f t="shared" si="62"/>
        <v>0</v>
      </c>
      <c r="AG20" s="66">
        <f t="shared" si="62"/>
        <v>0</v>
      </c>
      <c r="AH20" s="66">
        <f t="shared" si="62"/>
        <v>0</v>
      </c>
      <c r="AI20" s="66">
        <f t="shared" si="62"/>
        <v>0</v>
      </c>
      <c r="AJ20" s="66">
        <f t="shared" si="62"/>
        <v>0</v>
      </c>
      <c r="AK20" s="66">
        <f t="shared" si="62"/>
        <v>0</v>
      </c>
      <c r="AL20" s="66">
        <f t="shared" si="62"/>
        <v>0</v>
      </c>
      <c r="AM20" s="66">
        <f t="shared" si="62"/>
        <v>0</v>
      </c>
      <c r="AN20" s="66">
        <f t="shared" si="62"/>
        <v>0</v>
      </c>
      <c r="AO20" s="66">
        <f t="shared" si="62"/>
        <v>0</v>
      </c>
      <c r="AP20" s="66">
        <f t="shared" si="62"/>
        <v>0</v>
      </c>
      <c r="AQ20" s="66">
        <f t="shared" si="62"/>
        <v>0</v>
      </c>
      <c r="AR20" s="75">
        <f t="shared" si="45"/>
        <v>0</v>
      </c>
      <c r="AS20" s="66">
        <f t="shared" si="63"/>
        <v>0</v>
      </c>
      <c r="AT20" s="66">
        <f t="shared" si="63"/>
        <v>0</v>
      </c>
      <c r="AU20" s="66">
        <f t="shared" si="63"/>
        <v>0</v>
      </c>
      <c r="AV20" s="66">
        <f t="shared" si="63"/>
        <v>0</v>
      </c>
      <c r="AW20" s="66">
        <f t="shared" si="63"/>
        <v>0</v>
      </c>
      <c r="AX20" s="66">
        <f t="shared" si="63"/>
        <v>0</v>
      </c>
      <c r="AY20" s="66">
        <f t="shared" si="63"/>
        <v>0</v>
      </c>
      <c r="AZ20" s="66">
        <f t="shared" si="63"/>
        <v>0</v>
      </c>
      <c r="BA20" s="66">
        <f t="shared" si="63"/>
        <v>0</v>
      </c>
      <c r="BB20" s="66">
        <f t="shared" si="63"/>
        <v>0</v>
      </c>
      <c r="BC20" s="66">
        <f t="shared" si="63"/>
        <v>0</v>
      </c>
      <c r="BD20" s="66">
        <f t="shared" si="63"/>
        <v>0</v>
      </c>
      <c r="BE20" s="75">
        <f t="shared" si="47"/>
        <v>0</v>
      </c>
      <c r="BF20" s="66">
        <f t="shared" si="64"/>
        <v>0</v>
      </c>
      <c r="BG20" s="66">
        <f t="shared" si="64"/>
        <v>0</v>
      </c>
      <c r="BH20" s="66">
        <f t="shared" si="64"/>
        <v>0</v>
      </c>
      <c r="BI20" s="66">
        <f t="shared" si="64"/>
        <v>0</v>
      </c>
      <c r="BJ20" s="66">
        <f t="shared" si="64"/>
        <v>0</v>
      </c>
      <c r="BK20" s="66">
        <f t="shared" si="64"/>
        <v>0</v>
      </c>
      <c r="BL20" s="66">
        <f t="shared" si="64"/>
        <v>0</v>
      </c>
      <c r="BM20" s="66">
        <f t="shared" si="64"/>
        <v>0</v>
      </c>
      <c r="BN20" s="66">
        <f t="shared" si="64"/>
        <v>0</v>
      </c>
      <c r="BO20" s="66">
        <f t="shared" si="64"/>
        <v>0</v>
      </c>
      <c r="BP20" s="66">
        <f t="shared" si="64"/>
        <v>0</v>
      </c>
      <c r="BQ20" s="66">
        <f t="shared" si="64"/>
        <v>0</v>
      </c>
      <c r="BR20" s="75">
        <f t="shared" si="49"/>
        <v>0</v>
      </c>
      <c r="BS20" s="66">
        <f t="shared" si="65"/>
        <v>0</v>
      </c>
      <c r="BT20" s="66">
        <f t="shared" si="65"/>
        <v>0</v>
      </c>
      <c r="BU20" s="66">
        <f t="shared" si="65"/>
        <v>0</v>
      </c>
      <c r="BV20" s="66">
        <f t="shared" si="65"/>
        <v>0</v>
      </c>
      <c r="BW20" s="66">
        <f t="shared" si="65"/>
        <v>0</v>
      </c>
      <c r="BX20" s="66">
        <f t="shared" si="65"/>
        <v>0</v>
      </c>
      <c r="BY20" s="66">
        <f t="shared" si="65"/>
        <v>0</v>
      </c>
      <c r="BZ20" s="66">
        <f t="shared" si="65"/>
        <v>0</v>
      </c>
      <c r="CA20" s="66">
        <f t="shared" si="65"/>
        <v>0</v>
      </c>
      <c r="CB20" s="66">
        <f t="shared" si="65"/>
        <v>0</v>
      </c>
      <c r="CC20" s="66">
        <f t="shared" si="65"/>
        <v>0</v>
      </c>
      <c r="CD20" s="66">
        <f t="shared" si="65"/>
        <v>0</v>
      </c>
      <c r="CE20" s="75">
        <f t="shared" si="51"/>
        <v>0</v>
      </c>
      <c r="CF20" s="66">
        <f t="shared" si="66"/>
        <v>0</v>
      </c>
      <c r="CG20" s="66">
        <f t="shared" si="66"/>
        <v>0</v>
      </c>
      <c r="CH20" s="66">
        <f t="shared" si="66"/>
        <v>0</v>
      </c>
      <c r="CI20" s="66">
        <f t="shared" si="66"/>
        <v>0</v>
      </c>
      <c r="CJ20" s="66">
        <f t="shared" si="66"/>
        <v>0</v>
      </c>
      <c r="CK20" s="66">
        <f t="shared" si="66"/>
        <v>0</v>
      </c>
      <c r="CL20" s="66">
        <f t="shared" si="66"/>
        <v>0</v>
      </c>
      <c r="CM20" s="66">
        <f t="shared" si="66"/>
        <v>0</v>
      </c>
      <c r="CN20" s="66">
        <f t="shared" si="66"/>
        <v>0</v>
      </c>
      <c r="CO20" s="66">
        <f t="shared" si="66"/>
        <v>0</v>
      </c>
      <c r="CP20" s="66">
        <f t="shared" si="66"/>
        <v>0</v>
      </c>
      <c r="CQ20" s="66">
        <f t="shared" si="66"/>
        <v>0</v>
      </c>
      <c r="CR20" s="75">
        <f t="shared" si="53"/>
        <v>0</v>
      </c>
      <c r="CS20" s="66">
        <f t="shared" si="67"/>
        <v>0</v>
      </c>
      <c r="CT20" s="66">
        <f t="shared" si="67"/>
        <v>0</v>
      </c>
      <c r="CU20" s="66">
        <f t="shared" si="67"/>
        <v>0</v>
      </c>
      <c r="CV20" s="66">
        <f t="shared" si="67"/>
        <v>0</v>
      </c>
      <c r="CW20" s="66">
        <f t="shared" si="67"/>
        <v>0</v>
      </c>
      <c r="CX20" s="66">
        <f t="shared" si="67"/>
        <v>0</v>
      </c>
      <c r="CY20" s="66">
        <f t="shared" si="67"/>
        <v>0</v>
      </c>
      <c r="CZ20" s="66">
        <f t="shared" si="67"/>
        <v>0</v>
      </c>
      <c r="DA20" s="66">
        <f t="shared" si="67"/>
        <v>0</v>
      </c>
      <c r="DB20" s="66">
        <f t="shared" si="67"/>
        <v>0</v>
      </c>
      <c r="DC20" s="66">
        <f t="shared" si="67"/>
        <v>0</v>
      </c>
      <c r="DD20" s="66">
        <f t="shared" si="67"/>
        <v>0</v>
      </c>
      <c r="DE20" s="75">
        <f t="shared" si="55"/>
        <v>0</v>
      </c>
      <c r="DF20" s="66">
        <f t="shared" si="68"/>
        <v>0</v>
      </c>
      <c r="DG20" s="66">
        <f t="shared" si="68"/>
        <v>0</v>
      </c>
      <c r="DH20" s="66">
        <f t="shared" si="68"/>
        <v>0</v>
      </c>
      <c r="DI20" s="66">
        <f t="shared" si="68"/>
        <v>0</v>
      </c>
      <c r="DJ20" s="66">
        <f t="shared" si="68"/>
        <v>0</v>
      </c>
      <c r="DK20" s="66">
        <f t="shared" si="68"/>
        <v>0</v>
      </c>
      <c r="DL20" s="66">
        <f t="shared" si="68"/>
        <v>0</v>
      </c>
      <c r="DM20" s="66">
        <f t="shared" si="68"/>
        <v>0</v>
      </c>
      <c r="DN20" s="66">
        <f t="shared" si="68"/>
        <v>0</v>
      </c>
      <c r="DO20" s="66">
        <f t="shared" si="68"/>
        <v>0</v>
      </c>
      <c r="DP20" s="66">
        <f t="shared" si="68"/>
        <v>0</v>
      </c>
      <c r="DQ20" s="66">
        <f t="shared" si="68"/>
        <v>0</v>
      </c>
      <c r="DR20" s="75">
        <f t="shared" si="57"/>
        <v>0</v>
      </c>
      <c r="DS20" s="66">
        <f t="shared" si="69"/>
        <v>0</v>
      </c>
      <c r="DT20" s="66">
        <f t="shared" si="69"/>
        <v>0</v>
      </c>
      <c r="DU20" s="66">
        <f t="shared" si="69"/>
        <v>0</v>
      </c>
      <c r="DV20" s="66">
        <f t="shared" si="69"/>
        <v>0</v>
      </c>
      <c r="DW20" s="66">
        <f t="shared" si="69"/>
        <v>0</v>
      </c>
      <c r="DX20" s="66">
        <f t="shared" si="69"/>
        <v>0</v>
      </c>
      <c r="DY20" s="66">
        <f t="shared" si="69"/>
        <v>0</v>
      </c>
      <c r="DZ20" s="66">
        <f t="shared" si="69"/>
        <v>0</v>
      </c>
      <c r="EA20" s="66">
        <f t="shared" si="69"/>
        <v>0</v>
      </c>
      <c r="EB20" s="66">
        <f t="shared" si="69"/>
        <v>0</v>
      </c>
      <c r="EC20" s="66">
        <f t="shared" si="69"/>
        <v>0</v>
      </c>
      <c r="ED20" s="66">
        <f t="shared" si="69"/>
        <v>0</v>
      </c>
      <c r="EE20" s="76">
        <f t="shared" si="59"/>
        <v>0</v>
      </c>
    </row>
    <row r="21" spans="1:135" x14ac:dyDescent="0.2">
      <c r="A21" s="19"/>
      <c r="D21" s="2" t="s">
        <v>73</v>
      </c>
      <c r="E21" s="78"/>
      <c r="F21" s="66">
        <f t="shared" si="70"/>
        <v>0</v>
      </c>
      <c r="G21" s="66">
        <f t="shared" si="70"/>
        <v>0</v>
      </c>
      <c r="H21" s="66">
        <f t="shared" si="70"/>
        <v>0</v>
      </c>
      <c r="I21" s="66">
        <f t="shared" si="70"/>
        <v>0</v>
      </c>
      <c r="J21" s="66">
        <f t="shared" si="70"/>
        <v>0</v>
      </c>
      <c r="K21" s="66">
        <f t="shared" si="70"/>
        <v>0</v>
      </c>
      <c r="L21" s="66">
        <f t="shared" si="70"/>
        <v>0</v>
      </c>
      <c r="M21" s="66">
        <f t="shared" si="70"/>
        <v>0</v>
      </c>
      <c r="N21" s="66">
        <f t="shared" si="70"/>
        <v>0</v>
      </c>
      <c r="O21" s="66">
        <f t="shared" si="70"/>
        <v>0</v>
      </c>
      <c r="P21" s="66">
        <f t="shared" si="70"/>
        <v>0</v>
      </c>
      <c r="Q21" s="66">
        <f t="shared" si="70"/>
        <v>0</v>
      </c>
      <c r="R21" s="75">
        <f t="shared" si="41"/>
        <v>0</v>
      </c>
      <c r="S21" s="66">
        <f t="shared" si="60"/>
        <v>0</v>
      </c>
      <c r="T21" s="66">
        <f t="shared" si="60"/>
        <v>0</v>
      </c>
      <c r="U21" s="66">
        <f t="shared" si="60"/>
        <v>0</v>
      </c>
      <c r="V21" s="66">
        <f t="shared" si="60"/>
        <v>0</v>
      </c>
      <c r="W21" s="66">
        <f t="shared" si="60"/>
        <v>0</v>
      </c>
      <c r="X21" s="66">
        <f t="shared" si="60"/>
        <v>0</v>
      </c>
      <c r="Y21" s="66">
        <f t="shared" si="60"/>
        <v>0</v>
      </c>
      <c r="Z21" s="66">
        <f t="shared" si="60"/>
        <v>0</v>
      </c>
      <c r="AA21" s="66">
        <f t="shared" si="60"/>
        <v>0</v>
      </c>
      <c r="AB21" s="66">
        <f t="shared" si="60"/>
        <v>0</v>
      </c>
      <c r="AC21" s="66">
        <f t="shared" si="60"/>
        <v>0</v>
      </c>
      <c r="AD21" s="66">
        <f t="shared" si="61"/>
        <v>0</v>
      </c>
      <c r="AE21" s="75">
        <f t="shared" si="43"/>
        <v>0</v>
      </c>
      <c r="AF21" s="66">
        <f t="shared" si="62"/>
        <v>0</v>
      </c>
      <c r="AG21" s="66">
        <f t="shared" si="62"/>
        <v>0</v>
      </c>
      <c r="AH21" s="66">
        <f t="shared" si="62"/>
        <v>0</v>
      </c>
      <c r="AI21" s="66">
        <f t="shared" si="62"/>
        <v>0</v>
      </c>
      <c r="AJ21" s="66">
        <f t="shared" si="62"/>
        <v>0</v>
      </c>
      <c r="AK21" s="66">
        <f t="shared" si="62"/>
        <v>0</v>
      </c>
      <c r="AL21" s="66">
        <f t="shared" si="62"/>
        <v>0</v>
      </c>
      <c r="AM21" s="66">
        <f t="shared" si="62"/>
        <v>0</v>
      </c>
      <c r="AN21" s="66">
        <f t="shared" si="62"/>
        <v>0</v>
      </c>
      <c r="AO21" s="66">
        <f t="shared" si="62"/>
        <v>0</v>
      </c>
      <c r="AP21" s="66">
        <f t="shared" si="62"/>
        <v>0</v>
      </c>
      <c r="AQ21" s="66">
        <f t="shared" si="62"/>
        <v>0</v>
      </c>
      <c r="AR21" s="75">
        <f t="shared" si="45"/>
        <v>0</v>
      </c>
      <c r="AS21" s="66">
        <f t="shared" si="63"/>
        <v>0</v>
      </c>
      <c r="AT21" s="66">
        <f t="shared" si="63"/>
        <v>0</v>
      </c>
      <c r="AU21" s="66">
        <f t="shared" si="63"/>
        <v>0</v>
      </c>
      <c r="AV21" s="66">
        <f t="shared" si="63"/>
        <v>0</v>
      </c>
      <c r="AW21" s="66">
        <f t="shared" si="63"/>
        <v>0</v>
      </c>
      <c r="AX21" s="66">
        <f t="shared" si="63"/>
        <v>0</v>
      </c>
      <c r="AY21" s="66">
        <f t="shared" si="63"/>
        <v>0</v>
      </c>
      <c r="AZ21" s="66">
        <f t="shared" si="63"/>
        <v>0</v>
      </c>
      <c r="BA21" s="66">
        <f t="shared" si="63"/>
        <v>0</v>
      </c>
      <c r="BB21" s="66">
        <f t="shared" si="63"/>
        <v>0</v>
      </c>
      <c r="BC21" s="66">
        <f t="shared" si="63"/>
        <v>0</v>
      </c>
      <c r="BD21" s="66">
        <f t="shared" si="63"/>
        <v>0</v>
      </c>
      <c r="BE21" s="75">
        <f t="shared" si="47"/>
        <v>0</v>
      </c>
      <c r="BF21" s="66">
        <f t="shared" si="64"/>
        <v>0</v>
      </c>
      <c r="BG21" s="66">
        <f t="shared" si="64"/>
        <v>0</v>
      </c>
      <c r="BH21" s="66">
        <f t="shared" si="64"/>
        <v>0</v>
      </c>
      <c r="BI21" s="66">
        <f t="shared" si="64"/>
        <v>0</v>
      </c>
      <c r="BJ21" s="66">
        <f t="shared" si="64"/>
        <v>0</v>
      </c>
      <c r="BK21" s="66">
        <f t="shared" si="64"/>
        <v>0</v>
      </c>
      <c r="BL21" s="66">
        <f t="shared" si="64"/>
        <v>0</v>
      </c>
      <c r="BM21" s="66">
        <f t="shared" si="64"/>
        <v>0</v>
      </c>
      <c r="BN21" s="66">
        <f t="shared" si="64"/>
        <v>0</v>
      </c>
      <c r="BO21" s="66">
        <f t="shared" si="64"/>
        <v>0</v>
      </c>
      <c r="BP21" s="66">
        <f t="shared" si="64"/>
        <v>0</v>
      </c>
      <c r="BQ21" s="66">
        <f t="shared" si="64"/>
        <v>0</v>
      </c>
      <c r="BR21" s="75">
        <f t="shared" si="49"/>
        <v>0</v>
      </c>
      <c r="BS21" s="66">
        <f t="shared" si="65"/>
        <v>0</v>
      </c>
      <c r="BT21" s="66">
        <f t="shared" si="65"/>
        <v>0</v>
      </c>
      <c r="BU21" s="66">
        <f t="shared" si="65"/>
        <v>0</v>
      </c>
      <c r="BV21" s="66">
        <f t="shared" si="65"/>
        <v>0</v>
      </c>
      <c r="BW21" s="66">
        <f t="shared" si="65"/>
        <v>0</v>
      </c>
      <c r="BX21" s="66">
        <f t="shared" si="65"/>
        <v>0</v>
      </c>
      <c r="BY21" s="66">
        <f t="shared" si="65"/>
        <v>0</v>
      </c>
      <c r="BZ21" s="66">
        <f t="shared" si="65"/>
        <v>0</v>
      </c>
      <c r="CA21" s="66">
        <f t="shared" si="65"/>
        <v>0</v>
      </c>
      <c r="CB21" s="66">
        <f t="shared" si="65"/>
        <v>0</v>
      </c>
      <c r="CC21" s="66">
        <f t="shared" si="65"/>
        <v>0</v>
      </c>
      <c r="CD21" s="66">
        <f t="shared" si="65"/>
        <v>0</v>
      </c>
      <c r="CE21" s="75">
        <f t="shared" si="51"/>
        <v>0</v>
      </c>
      <c r="CF21" s="66">
        <f t="shared" si="66"/>
        <v>0</v>
      </c>
      <c r="CG21" s="66">
        <f t="shared" si="66"/>
        <v>0</v>
      </c>
      <c r="CH21" s="66">
        <f t="shared" si="66"/>
        <v>0</v>
      </c>
      <c r="CI21" s="66">
        <f t="shared" si="66"/>
        <v>0</v>
      </c>
      <c r="CJ21" s="66">
        <f t="shared" si="66"/>
        <v>0</v>
      </c>
      <c r="CK21" s="66">
        <f t="shared" si="66"/>
        <v>0</v>
      </c>
      <c r="CL21" s="66">
        <f t="shared" si="66"/>
        <v>0</v>
      </c>
      <c r="CM21" s="66">
        <f t="shared" si="66"/>
        <v>0</v>
      </c>
      <c r="CN21" s="66">
        <f t="shared" si="66"/>
        <v>0</v>
      </c>
      <c r="CO21" s="66">
        <f t="shared" si="66"/>
        <v>0</v>
      </c>
      <c r="CP21" s="66">
        <f t="shared" si="66"/>
        <v>0</v>
      </c>
      <c r="CQ21" s="66">
        <f t="shared" si="66"/>
        <v>0</v>
      </c>
      <c r="CR21" s="75">
        <f t="shared" si="53"/>
        <v>0</v>
      </c>
      <c r="CS21" s="66">
        <f t="shared" si="67"/>
        <v>0</v>
      </c>
      <c r="CT21" s="66">
        <f t="shared" si="67"/>
        <v>0</v>
      </c>
      <c r="CU21" s="66">
        <f t="shared" si="67"/>
        <v>0</v>
      </c>
      <c r="CV21" s="66">
        <f t="shared" si="67"/>
        <v>0</v>
      </c>
      <c r="CW21" s="66">
        <f t="shared" si="67"/>
        <v>0</v>
      </c>
      <c r="CX21" s="66">
        <f t="shared" si="67"/>
        <v>0</v>
      </c>
      <c r="CY21" s="66">
        <f t="shared" si="67"/>
        <v>0</v>
      </c>
      <c r="CZ21" s="66">
        <f t="shared" si="67"/>
        <v>0</v>
      </c>
      <c r="DA21" s="66">
        <f t="shared" si="67"/>
        <v>0</v>
      </c>
      <c r="DB21" s="66">
        <f t="shared" si="67"/>
        <v>0</v>
      </c>
      <c r="DC21" s="66">
        <f t="shared" si="67"/>
        <v>0</v>
      </c>
      <c r="DD21" s="66">
        <f t="shared" si="67"/>
        <v>0</v>
      </c>
      <c r="DE21" s="75">
        <f t="shared" si="55"/>
        <v>0</v>
      </c>
      <c r="DF21" s="66">
        <f t="shared" si="68"/>
        <v>0</v>
      </c>
      <c r="DG21" s="66">
        <f t="shared" si="68"/>
        <v>0</v>
      </c>
      <c r="DH21" s="66">
        <f t="shared" si="68"/>
        <v>0</v>
      </c>
      <c r="DI21" s="66">
        <f t="shared" si="68"/>
        <v>0</v>
      </c>
      <c r="DJ21" s="66">
        <f t="shared" si="68"/>
        <v>0</v>
      </c>
      <c r="DK21" s="66">
        <f t="shared" si="68"/>
        <v>0</v>
      </c>
      <c r="DL21" s="66">
        <f t="shared" si="68"/>
        <v>0</v>
      </c>
      <c r="DM21" s="66">
        <f t="shared" si="68"/>
        <v>0</v>
      </c>
      <c r="DN21" s="66">
        <f t="shared" si="68"/>
        <v>0</v>
      </c>
      <c r="DO21" s="66">
        <f t="shared" si="68"/>
        <v>0</v>
      </c>
      <c r="DP21" s="66">
        <f t="shared" si="68"/>
        <v>0</v>
      </c>
      <c r="DQ21" s="66">
        <f t="shared" si="68"/>
        <v>0</v>
      </c>
      <c r="DR21" s="75">
        <f t="shared" si="57"/>
        <v>0</v>
      </c>
      <c r="DS21" s="66">
        <f t="shared" si="69"/>
        <v>0</v>
      </c>
      <c r="DT21" s="66">
        <f t="shared" si="69"/>
        <v>0</v>
      </c>
      <c r="DU21" s="66">
        <f t="shared" si="69"/>
        <v>0</v>
      </c>
      <c r="DV21" s="66">
        <f t="shared" si="69"/>
        <v>0</v>
      </c>
      <c r="DW21" s="66">
        <f t="shared" si="69"/>
        <v>0</v>
      </c>
      <c r="DX21" s="66">
        <f t="shared" si="69"/>
        <v>0</v>
      </c>
      <c r="DY21" s="66">
        <f t="shared" si="69"/>
        <v>0</v>
      </c>
      <c r="DZ21" s="66">
        <f t="shared" si="69"/>
        <v>0</v>
      </c>
      <c r="EA21" s="66">
        <f t="shared" si="69"/>
        <v>0</v>
      </c>
      <c r="EB21" s="66">
        <f t="shared" si="69"/>
        <v>0</v>
      </c>
      <c r="EC21" s="66">
        <f t="shared" si="69"/>
        <v>0</v>
      </c>
      <c r="ED21" s="66">
        <f t="shared" si="69"/>
        <v>0</v>
      </c>
      <c r="EE21" s="76">
        <f t="shared" si="59"/>
        <v>0</v>
      </c>
    </row>
    <row r="22" spans="1:135" x14ac:dyDescent="0.2">
      <c r="A22" s="19"/>
      <c r="D22" s="2" t="s">
        <v>74</v>
      </c>
      <c r="E22" s="78"/>
      <c r="F22" s="66">
        <f t="shared" si="70"/>
        <v>0</v>
      </c>
      <c r="G22" s="66">
        <f t="shared" si="70"/>
        <v>0</v>
      </c>
      <c r="H22" s="66">
        <f t="shared" si="70"/>
        <v>0</v>
      </c>
      <c r="I22" s="66">
        <f t="shared" si="70"/>
        <v>0</v>
      </c>
      <c r="J22" s="66">
        <f t="shared" si="70"/>
        <v>0</v>
      </c>
      <c r="K22" s="66">
        <f t="shared" si="70"/>
        <v>0</v>
      </c>
      <c r="L22" s="66">
        <f t="shared" si="70"/>
        <v>0</v>
      </c>
      <c r="M22" s="66">
        <f t="shared" si="70"/>
        <v>0</v>
      </c>
      <c r="N22" s="66">
        <f t="shared" si="70"/>
        <v>0</v>
      </c>
      <c r="O22" s="66">
        <f t="shared" si="70"/>
        <v>0</v>
      </c>
      <c r="P22" s="66">
        <f t="shared" si="70"/>
        <v>0</v>
      </c>
      <c r="Q22" s="66">
        <f t="shared" si="70"/>
        <v>0</v>
      </c>
      <c r="R22" s="75">
        <f t="shared" si="41"/>
        <v>0</v>
      </c>
      <c r="S22" s="66">
        <f t="shared" si="60"/>
        <v>0</v>
      </c>
      <c r="T22" s="66">
        <f t="shared" si="60"/>
        <v>0</v>
      </c>
      <c r="U22" s="66">
        <f t="shared" si="60"/>
        <v>0</v>
      </c>
      <c r="V22" s="66">
        <f t="shared" si="60"/>
        <v>0</v>
      </c>
      <c r="W22" s="66">
        <f t="shared" si="60"/>
        <v>0</v>
      </c>
      <c r="X22" s="66">
        <f t="shared" si="60"/>
        <v>0</v>
      </c>
      <c r="Y22" s="66">
        <f t="shared" si="60"/>
        <v>0</v>
      </c>
      <c r="Z22" s="66">
        <f t="shared" si="60"/>
        <v>0</v>
      </c>
      <c r="AA22" s="66">
        <f t="shared" si="60"/>
        <v>0</v>
      </c>
      <c r="AB22" s="66">
        <f t="shared" si="60"/>
        <v>0</v>
      </c>
      <c r="AC22" s="66">
        <f t="shared" si="60"/>
        <v>0</v>
      </c>
      <c r="AD22" s="66">
        <f t="shared" si="61"/>
        <v>0</v>
      </c>
      <c r="AE22" s="75">
        <f t="shared" si="43"/>
        <v>0</v>
      </c>
      <c r="AF22" s="66">
        <f t="shared" si="62"/>
        <v>0</v>
      </c>
      <c r="AG22" s="66">
        <f t="shared" si="62"/>
        <v>0</v>
      </c>
      <c r="AH22" s="66">
        <f t="shared" si="62"/>
        <v>0</v>
      </c>
      <c r="AI22" s="66">
        <f t="shared" si="62"/>
        <v>0</v>
      </c>
      <c r="AJ22" s="66">
        <f t="shared" si="62"/>
        <v>0</v>
      </c>
      <c r="AK22" s="66">
        <f t="shared" si="62"/>
        <v>0</v>
      </c>
      <c r="AL22" s="66">
        <f t="shared" si="62"/>
        <v>0</v>
      </c>
      <c r="AM22" s="66">
        <f t="shared" si="62"/>
        <v>0</v>
      </c>
      <c r="AN22" s="66">
        <f t="shared" si="62"/>
        <v>0</v>
      </c>
      <c r="AO22" s="66">
        <f t="shared" si="62"/>
        <v>0</v>
      </c>
      <c r="AP22" s="66">
        <f t="shared" si="62"/>
        <v>0</v>
      </c>
      <c r="AQ22" s="66">
        <f t="shared" si="62"/>
        <v>0</v>
      </c>
      <c r="AR22" s="75">
        <f t="shared" si="45"/>
        <v>0</v>
      </c>
      <c r="AS22" s="66">
        <f t="shared" si="63"/>
        <v>0</v>
      </c>
      <c r="AT22" s="66">
        <f t="shared" si="63"/>
        <v>0</v>
      </c>
      <c r="AU22" s="66">
        <f t="shared" si="63"/>
        <v>0</v>
      </c>
      <c r="AV22" s="66">
        <f t="shared" si="63"/>
        <v>0</v>
      </c>
      <c r="AW22" s="66">
        <f t="shared" si="63"/>
        <v>0</v>
      </c>
      <c r="AX22" s="66">
        <f t="shared" si="63"/>
        <v>0</v>
      </c>
      <c r="AY22" s="66">
        <f t="shared" si="63"/>
        <v>0</v>
      </c>
      <c r="AZ22" s="66">
        <f t="shared" si="63"/>
        <v>0</v>
      </c>
      <c r="BA22" s="66">
        <f t="shared" si="63"/>
        <v>0</v>
      </c>
      <c r="BB22" s="66">
        <f t="shared" si="63"/>
        <v>0</v>
      </c>
      <c r="BC22" s="66">
        <f t="shared" si="63"/>
        <v>0</v>
      </c>
      <c r="BD22" s="66">
        <f t="shared" si="63"/>
        <v>0</v>
      </c>
      <c r="BE22" s="75">
        <f t="shared" si="47"/>
        <v>0</v>
      </c>
      <c r="BF22" s="66">
        <f t="shared" si="64"/>
        <v>0</v>
      </c>
      <c r="BG22" s="66">
        <f t="shared" si="64"/>
        <v>0</v>
      </c>
      <c r="BH22" s="66">
        <f t="shared" si="64"/>
        <v>0</v>
      </c>
      <c r="BI22" s="66">
        <f t="shared" si="64"/>
        <v>0</v>
      </c>
      <c r="BJ22" s="66">
        <f t="shared" si="64"/>
        <v>0</v>
      </c>
      <c r="BK22" s="66">
        <f t="shared" si="64"/>
        <v>0</v>
      </c>
      <c r="BL22" s="66">
        <f t="shared" si="64"/>
        <v>0</v>
      </c>
      <c r="BM22" s="66">
        <f t="shared" si="64"/>
        <v>0</v>
      </c>
      <c r="BN22" s="66">
        <f t="shared" si="64"/>
        <v>0</v>
      </c>
      <c r="BO22" s="66">
        <f t="shared" si="64"/>
        <v>0</v>
      </c>
      <c r="BP22" s="66">
        <f t="shared" si="64"/>
        <v>0</v>
      </c>
      <c r="BQ22" s="66">
        <f t="shared" si="64"/>
        <v>0</v>
      </c>
      <c r="BR22" s="75">
        <f t="shared" si="49"/>
        <v>0</v>
      </c>
      <c r="BS22" s="66">
        <f t="shared" si="65"/>
        <v>0</v>
      </c>
      <c r="BT22" s="66">
        <f t="shared" si="65"/>
        <v>0</v>
      </c>
      <c r="BU22" s="66">
        <f t="shared" si="65"/>
        <v>0</v>
      </c>
      <c r="BV22" s="66">
        <f t="shared" si="65"/>
        <v>0</v>
      </c>
      <c r="BW22" s="66">
        <f t="shared" si="65"/>
        <v>0</v>
      </c>
      <c r="BX22" s="66">
        <f t="shared" si="65"/>
        <v>0</v>
      </c>
      <c r="BY22" s="66">
        <f t="shared" si="65"/>
        <v>0</v>
      </c>
      <c r="BZ22" s="66">
        <f t="shared" si="65"/>
        <v>0</v>
      </c>
      <c r="CA22" s="66">
        <f t="shared" si="65"/>
        <v>0</v>
      </c>
      <c r="CB22" s="66">
        <f t="shared" si="65"/>
        <v>0</v>
      </c>
      <c r="CC22" s="66">
        <f t="shared" si="65"/>
        <v>0</v>
      </c>
      <c r="CD22" s="66">
        <f t="shared" si="65"/>
        <v>0</v>
      </c>
      <c r="CE22" s="75">
        <f t="shared" si="51"/>
        <v>0</v>
      </c>
      <c r="CF22" s="66">
        <f t="shared" si="66"/>
        <v>0</v>
      </c>
      <c r="CG22" s="66">
        <f t="shared" si="66"/>
        <v>0</v>
      </c>
      <c r="CH22" s="66">
        <f t="shared" si="66"/>
        <v>0</v>
      </c>
      <c r="CI22" s="66">
        <f t="shared" si="66"/>
        <v>0</v>
      </c>
      <c r="CJ22" s="66">
        <f t="shared" si="66"/>
        <v>0</v>
      </c>
      <c r="CK22" s="66">
        <f t="shared" si="66"/>
        <v>0</v>
      </c>
      <c r="CL22" s="66">
        <f t="shared" si="66"/>
        <v>0</v>
      </c>
      <c r="CM22" s="66">
        <f t="shared" si="66"/>
        <v>0</v>
      </c>
      <c r="CN22" s="66">
        <f t="shared" si="66"/>
        <v>0</v>
      </c>
      <c r="CO22" s="66">
        <f t="shared" si="66"/>
        <v>0</v>
      </c>
      <c r="CP22" s="66">
        <f t="shared" si="66"/>
        <v>0</v>
      </c>
      <c r="CQ22" s="66">
        <f t="shared" si="66"/>
        <v>0</v>
      </c>
      <c r="CR22" s="75">
        <f t="shared" si="53"/>
        <v>0</v>
      </c>
      <c r="CS22" s="66">
        <f t="shared" si="67"/>
        <v>0</v>
      </c>
      <c r="CT22" s="66">
        <f t="shared" si="67"/>
        <v>0</v>
      </c>
      <c r="CU22" s="66">
        <f t="shared" si="67"/>
        <v>0</v>
      </c>
      <c r="CV22" s="66">
        <f t="shared" si="67"/>
        <v>0</v>
      </c>
      <c r="CW22" s="66">
        <f t="shared" si="67"/>
        <v>0</v>
      </c>
      <c r="CX22" s="66">
        <f t="shared" si="67"/>
        <v>0</v>
      </c>
      <c r="CY22" s="66">
        <f t="shared" si="67"/>
        <v>0</v>
      </c>
      <c r="CZ22" s="66">
        <f t="shared" si="67"/>
        <v>0</v>
      </c>
      <c r="DA22" s="66">
        <f t="shared" si="67"/>
        <v>0</v>
      </c>
      <c r="DB22" s="66">
        <f t="shared" si="67"/>
        <v>0</v>
      </c>
      <c r="DC22" s="66">
        <f t="shared" si="67"/>
        <v>0</v>
      </c>
      <c r="DD22" s="66">
        <f t="shared" si="67"/>
        <v>0</v>
      </c>
      <c r="DE22" s="75">
        <f t="shared" si="55"/>
        <v>0</v>
      </c>
      <c r="DF22" s="66">
        <f t="shared" si="68"/>
        <v>0</v>
      </c>
      <c r="DG22" s="66">
        <f t="shared" si="68"/>
        <v>0</v>
      </c>
      <c r="DH22" s="66">
        <f t="shared" si="68"/>
        <v>0</v>
      </c>
      <c r="DI22" s="66">
        <f t="shared" si="68"/>
        <v>0</v>
      </c>
      <c r="DJ22" s="66">
        <f t="shared" si="68"/>
        <v>0</v>
      </c>
      <c r="DK22" s="66">
        <f t="shared" si="68"/>
        <v>0</v>
      </c>
      <c r="DL22" s="66">
        <f t="shared" si="68"/>
        <v>0</v>
      </c>
      <c r="DM22" s="66">
        <f t="shared" si="68"/>
        <v>0</v>
      </c>
      <c r="DN22" s="66">
        <f t="shared" si="68"/>
        <v>0</v>
      </c>
      <c r="DO22" s="66">
        <f t="shared" si="68"/>
        <v>0</v>
      </c>
      <c r="DP22" s="66">
        <f t="shared" si="68"/>
        <v>0</v>
      </c>
      <c r="DQ22" s="66">
        <f t="shared" si="68"/>
        <v>0</v>
      </c>
      <c r="DR22" s="75">
        <f t="shared" si="57"/>
        <v>0</v>
      </c>
      <c r="DS22" s="66">
        <f t="shared" si="69"/>
        <v>0</v>
      </c>
      <c r="DT22" s="66">
        <f t="shared" si="69"/>
        <v>0</v>
      </c>
      <c r="DU22" s="66">
        <f t="shared" si="69"/>
        <v>0</v>
      </c>
      <c r="DV22" s="66">
        <f t="shared" si="69"/>
        <v>0</v>
      </c>
      <c r="DW22" s="66">
        <f t="shared" si="69"/>
        <v>0</v>
      </c>
      <c r="DX22" s="66">
        <f t="shared" si="69"/>
        <v>0</v>
      </c>
      <c r="DY22" s="66">
        <f t="shared" si="69"/>
        <v>0</v>
      </c>
      <c r="DZ22" s="66">
        <f t="shared" si="69"/>
        <v>0</v>
      </c>
      <c r="EA22" s="66">
        <f t="shared" si="69"/>
        <v>0</v>
      </c>
      <c r="EB22" s="66">
        <f t="shared" si="69"/>
        <v>0</v>
      </c>
      <c r="EC22" s="66">
        <f t="shared" si="69"/>
        <v>0</v>
      </c>
      <c r="ED22" s="66">
        <f t="shared" si="69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E23" s="78"/>
      <c r="F23" s="66">
        <f t="shared" si="70"/>
        <v>0</v>
      </c>
      <c r="G23" s="66">
        <f t="shared" si="70"/>
        <v>0</v>
      </c>
      <c r="H23" s="66">
        <f t="shared" si="70"/>
        <v>0</v>
      </c>
      <c r="I23" s="66">
        <f t="shared" si="70"/>
        <v>0</v>
      </c>
      <c r="J23" s="66">
        <f t="shared" si="70"/>
        <v>0</v>
      </c>
      <c r="K23" s="66">
        <f t="shared" si="70"/>
        <v>0</v>
      </c>
      <c r="L23" s="66">
        <f t="shared" si="70"/>
        <v>0</v>
      </c>
      <c r="M23" s="66">
        <f t="shared" si="70"/>
        <v>0</v>
      </c>
      <c r="N23" s="66">
        <f t="shared" si="70"/>
        <v>0</v>
      </c>
      <c r="O23" s="66">
        <f t="shared" si="70"/>
        <v>0</v>
      </c>
      <c r="P23" s="66">
        <f t="shared" si="70"/>
        <v>0</v>
      </c>
      <c r="Q23" s="66">
        <f t="shared" si="70"/>
        <v>0</v>
      </c>
      <c r="R23" s="75">
        <f t="shared" si="41"/>
        <v>0</v>
      </c>
      <c r="S23" s="66">
        <f t="shared" si="60"/>
        <v>0</v>
      </c>
      <c r="T23" s="66">
        <f t="shared" si="60"/>
        <v>0</v>
      </c>
      <c r="U23" s="66">
        <f t="shared" si="60"/>
        <v>0</v>
      </c>
      <c r="V23" s="66">
        <f t="shared" si="60"/>
        <v>0</v>
      </c>
      <c r="W23" s="66">
        <f t="shared" si="60"/>
        <v>0</v>
      </c>
      <c r="X23" s="66">
        <f t="shared" si="60"/>
        <v>0</v>
      </c>
      <c r="Y23" s="66">
        <f t="shared" si="60"/>
        <v>0</v>
      </c>
      <c r="Z23" s="66">
        <f t="shared" si="60"/>
        <v>0</v>
      </c>
      <c r="AA23" s="66">
        <f t="shared" si="60"/>
        <v>0</v>
      </c>
      <c r="AB23" s="66">
        <f t="shared" si="60"/>
        <v>0</v>
      </c>
      <c r="AC23" s="66">
        <f t="shared" si="60"/>
        <v>0</v>
      </c>
      <c r="AD23" s="66">
        <f t="shared" si="61"/>
        <v>0</v>
      </c>
      <c r="AE23" s="75">
        <f t="shared" si="43"/>
        <v>0</v>
      </c>
      <c r="AF23" s="66">
        <f t="shared" si="62"/>
        <v>0</v>
      </c>
      <c r="AG23" s="66">
        <f t="shared" si="62"/>
        <v>0</v>
      </c>
      <c r="AH23" s="66">
        <f t="shared" si="62"/>
        <v>0</v>
      </c>
      <c r="AI23" s="66">
        <f t="shared" si="62"/>
        <v>0</v>
      </c>
      <c r="AJ23" s="66">
        <f t="shared" si="62"/>
        <v>0</v>
      </c>
      <c r="AK23" s="66">
        <f t="shared" si="62"/>
        <v>0</v>
      </c>
      <c r="AL23" s="66">
        <f t="shared" si="62"/>
        <v>0</v>
      </c>
      <c r="AM23" s="66">
        <f t="shared" si="62"/>
        <v>0</v>
      </c>
      <c r="AN23" s="66">
        <f t="shared" si="62"/>
        <v>0</v>
      </c>
      <c r="AO23" s="66">
        <f t="shared" si="62"/>
        <v>0</v>
      </c>
      <c r="AP23" s="66">
        <f t="shared" si="62"/>
        <v>0</v>
      </c>
      <c r="AQ23" s="66">
        <f t="shared" si="62"/>
        <v>0</v>
      </c>
      <c r="AR23" s="75">
        <f t="shared" si="45"/>
        <v>0</v>
      </c>
      <c r="AS23" s="66">
        <f t="shared" si="63"/>
        <v>0</v>
      </c>
      <c r="AT23" s="66">
        <f t="shared" si="63"/>
        <v>0</v>
      </c>
      <c r="AU23" s="66">
        <f t="shared" si="63"/>
        <v>0</v>
      </c>
      <c r="AV23" s="66">
        <f t="shared" si="63"/>
        <v>0</v>
      </c>
      <c r="AW23" s="66">
        <f t="shared" si="63"/>
        <v>0</v>
      </c>
      <c r="AX23" s="66">
        <f t="shared" si="63"/>
        <v>0</v>
      </c>
      <c r="AY23" s="66">
        <f t="shared" si="63"/>
        <v>0</v>
      </c>
      <c r="AZ23" s="66">
        <f t="shared" si="63"/>
        <v>0</v>
      </c>
      <c r="BA23" s="66">
        <f t="shared" si="63"/>
        <v>0</v>
      </c>
      <c r="BB23" s="66">
        <f t="shared" si="63"/>
        <v>0</v>
      </c>
      <c r="BC23" s="66">
        <f t="shared" si="63"/>
        <v>0</v>
      </c>
      <c r="BD23" s="66">
        <f t="shared" si="63"/>
        <v>0</v>
      </c>
      <c r="BE23" s="75">
        <f t="shared" si="47"/>
        <v>0</v>
      </c>
      <c r="BF23" s="66">
        <f t="shared" si="64"/>
        <v>0</v>
      </c>
      <c r="BG23" s="66">
        <f t="shared" si="64"/>
        <v>0</v>
      </c>
      <c r="BH23" s="66">
        <f t="shared" si="64"/>
        <v>0</v>
      </c>
      <c r="BI23" s="66">
        <f t="shared" si="64"/>
        <v>0</v>
      </c>
      <c r="BJ23" s="66">
        <f t="shared" si="64"/>
        <v>0</v>
      </c>
      <c r="BK23" s="66">
        <f t="shared" si="64"/>
        <v>0</v>
      </c>
      <c r="BL23" s="66">
        <f t="shared" si="64"/>
        <v>0</v>
      </c>
      <c r="BM23" s="66">
        <f t="shared" si="64"/>
        <v>0</v>
      </c>
      <c r="BN23" s="66">
        <f t="shared" si="64"/>
        <v>0</v>
      </c>
      <c r="BO23" s="66">
        <f t="shared" si="64"/>
        <v>0</v>
      </c>
      <c r="BP23" s="66">
        <f t="shared" si="64"/>
        <v>0</v>
      </c>
      <c r="BQ23" s="66">
        <f t="shared" si="64"/>
        <v>0</v>
      </c>
      <c r="BR23" s="75">
        <f t="shared" si="49"/>
        <v>0</v>
      </c>
      <c r="BS23" s="66">
        <f t="shared" si="65"/>
        <v>0</v>
      </c>
      <c r="BT23" s="66">
        <f t="shared" si="65"/>
        <v>0</v>
      </c>
      <c r="BU23" s="66">
        <f t="shared" si="65"/>
        <v>0</v>
      </c>
      <c r="BV23" s="66">
        <f t="shared" si="65"/>
        <v>0</v>
      </c>
      <c r="BW23" s="66">
        <f t="shared" si="65"/>
        <v>0</v>
      </c>
      <c r="BX23" s="66">
        <f t="shared" si="65"/>
        <v>0</v>
      </c>
      <c r="BY23" s="66">
        <f t="shared" si="65"/>
        <v>0</v>
      </c>
      <c r="BZ23" s="66">
        <f t="shared" si="65"/>
        <v>0</v>
      </c>
      <c r="CA23" s="66">
        <f t="shared" si="65"/>
        <v>0</v>
      </c>
      <c r="CB23" s="66">
        <f t="shared" si="65"/>
        <v>0</v>
      </c>
      <c r="CC23" s="66">
        <f t="shared" si="65"/>
        <v>0</v>
      </c>
      <c r="CD23" s="66">
        <f t="shared" si="65"/>
        <v>0</v>
      </c>
      <c r="CE23" s="75">
        <f t="shared" si="51"/>
        <v>0</v>
      </c>
      <c r="CF23" s="66">
        <f t="shared" si="66"/>
        <v>0</v>
      </c>
      <c r="CG23" s="66">
        <f t="shared" si="66"/>
        <v>0</v>
      </c>
      <c r="CH23" s="66">
        <f t="shared" si="66"/>
        <v>0</v>
      </c>
      <c r="CI23" s="66">
        <f t="shared" si="66"/>
        <v>0</v>
      </c>
      <c r="CJ23" s="66">
        <f t="shared" si="66"/>
        <v>0</v>
      </c>
      <c r="CK23" s="66">
        <f t="shared" si="66"/>
        <v>0</v>
      </c>
      <c r="CL23" s="66">
        <f t="shared" si="66"/>
        <v>0</v>
      </c>
      <c r="CM23" s="66">
        <f t="shared" si="66"/>
        <v>0</v>
      </c>
      <c r="CN23" s="66">
        <f t="shared" si="66"/>
        <v>0</v>
      </c>
      <c r="CO23" s="66">
        <f t="shared" si="66"/>
        <v>0</v>
      </c>
      <c r="CP23" s="66">
        <f t="shared" si="66"/>
        <v>0</v>
      </c>
      <c r="CQ23" s="66">
        <f t="shared" si="66"/>
        <v>0</v>
      </c>
      <c r="CR23" s="75">
        <f t="shared" si="53"/>
        <v>0</v>
      </c>
      <c r="CS23" s="66">
        <f t="shared" si="67"/>
        <v>0</v>
      </c>
      <c r="CT23" s="66">
        <f t="shared" si="67"/>
        <v>0</v>
      </c>
      <c r="CU23" s="66">
        <f t="shared" si="67"/>
        <v>0</v>
      </c>
      <c r="CV23" s="66">
        <f t="shared" si="67"/>
        <v>0</v>
      </c>
      <c r="CW23" s="66">
        <f t="shared" si="67"/>
        <v>0</v>
      </c>
      <c r="CX23" s="66">
        <f t="shared" si="67"/>
        <v>0</v>
      </c>
      <c r="CY23" s="66">
        <f t="shared" si="67"/>
        <v>0</v>
      </c>
      <c r="CZ23" s="66">
        <f t="shared" si="67"/>
        <v>0</v>
      </c>
      <c r="DA23" s="66">
        <f t="shared" si="67"/>
        <v>0</v>
      </c>
      <c r="DB23" s="66">
        <f t="shared" si="67"/>
        <v>0</v>
      </c>
      <c r="DC23" s="66">
        <f t="shared" si="67"/>
        <v>0</v>
      </c>
      <c r="DD23" s="66">
        <f t="shared" si="67"/>
        <v>0</v>
      </c>
      <c r="DE23" s="75">
        <f t="shared" si="55"/>
        <v>0</v>
      </c>
      <c r="DF23" s="66">
        <f t="shared" si="68"/>
        <v>0</v>
      </c>
      <c r="DG23" s="66">
        <f t="shared" si="68"/>
        <v>0</v>
      </c>
      <c r="DH23" s="66">
        <f t="shared" si="68"/>
        <v>0</v>
      </c>
      <c r="DI23" s="66">
        <f t="shared" si="68"/>
        <v>0</v>
      </c>
      <c r="DJ23" s="66">
        <f t="shared" si="68"/>
        <v>0</v>
      </c>
      <c r="DK23" s="66">
        <f t="shared" si="68"/>
        <v>0</v>
      </c>
      <c r="DL23" s="66">
        <f t="shared" si="68"/>
        <v>0</v>
      </c>
      <c r="DM23" s="66">
        <f t="shared" si="68"/>
        <v>0</v>
      </c>
      <c r="DN23" s="66">
        <f t="shared" si="68"/>
        <v>0</v>
      </c>
      <c r="DO23" s="66">
        <f t="shared" si="68"/>
        <v>0</v>
      </c>
      <c r="DP23" s="66">
        <f t="shared" si="68"/>
        <v>0</v>
      </c>
      <c r="DQ23" s="66">
        <f t="shared" si="68"/>
        <v>0</v>
      </c>
      <c r="DR23" s="75">
        <f t="shared" si="57"/>
        <v>0</v>
      </c>
      <c r="DS23" s="66">
        <f t="shared" si="69"/>
        <v>0</v>
      </c>
      <c r="DT23" s="66">
        <f t="shared" si="69"/>
        <v>0</v>
      </c>
      <c r="DU23" s="66">
        <f t="shared" si="69"/>
        <v>0</v>
      </c>
      <c r="DV23" s="66">
        <f t="shared" si="69"/>
        <v>0</v>
      </c>
      <c r="DW23" s="66">
        <f t="shared" si="69"/>
        <v>0</v>
      </c>
      <c r="DX23" s="66">
        <f t="shared" si="69"/>
        <v>0</v>
      </c>
      <c r="DY23" s="66">
        <f t="shared" si="69"/>
        <v>0</v>
      </c>
      <c r="DZ23" s="66">
        <f t="shared" si="69"/>
        <v>0</v>
      </c>
      <c r="EA23" s="66">
        <f t="shared" si="69"/>
        <v>0</v>
      </c>
      <c r="EB23" s="66">
        <f t="shared" si="69"/>
        <v>0</v>
      </c>
      <c r="EC23" s="66">
        <f t="shared" si="69"/>
        <v>0</v>
      </c>
      <c r="ED23" s="66">
        <f t="shared" si="69"/>
        <v>0</v>
      </c>
      <c r="EE23" s="76">
        <f t="shared" si="59"/>
        <v>0</v>
      </c>
    </row>
    <row r="24" spans="1:135" x14ac:dyDescent="0.2">
      <c r="A24" s="2"/>
      <c r="D24" s="2" t="s">
        <v>76</v>
      </c>
      <c r="E24" s="78"/>
      <c r="F24" s="66">
        <f t="shared" si="70"/>
        <v>0</v>
      </c>
      <c r="G24" s="66">
        <f t="shared" si="70"/>
        <v>0</v>
      </c>
      <c r="H24" s="66">
        <f t="shared" si="70"/>
        <v>0</v>
      </c>
      <c r="I24" s="66">
        <f t="shared" si="70"/>
        <v>0</v>
      </c>
      <c r="J24" s="66">
        <f t="shared" si="70"/>
        <v>0</v>
      </c>
      <c r="K24" s="66">
        <f t="shared" si="70"/>
        <v>0</v>
      </c>
      <c r="L24" s="66">
        <f t="shared" si="70"/>
        <v>0</v>
      </c>
      <c r="M24" s="66">
        <f t="shared" si="70"/>
        <v>0</v>
      </c>
      <c r="N24" s="66">
        <f t="shared" si="70"/>
        <v>0</v>
      </c>
      <c r="O24" s="66">
        <f t="shared" si="70"/>
        <v>0</v>
      </c>
      <c r="P24" s="66">
        <f t="shared" si="70"/>
        <v>0</v>
      </c>
      <c r="Q24" s="66">
        <f t="shared" si="70"/>
        <v>0</v>
      </c>
      <c r="R24" s="75">
        <f t="shared" si="41"/>
        <v>0</v>
      </c>
      <c r="S24" s="66">
        <f t="shared" si="60"/>
        <v>0</v>
      </c>
      <c r="T24" s="66">
        <f t="shared" si="60"/>
        <v>0</v>
      </c>
      <c r="U24" s="66">
        <f t="shared" si="60"/>
        <v>0</v>
      </c>
      <c r="V24" s="66">
        <f t="shared" si="60"/>
        <v>0</v>
      </c>
      <c r="W24" s="66">
        <f t="shared" si="60"/>
        <v>0</v>
      </c>
      <c r="X24" s="66">
        <f t="shared" si="60"/>
        <v>0</v>
      </c>
      <c r="Y24" s="66">
        <f t="shared" si="60"/>
        <v>0</v>
      </c>
      <c r="Z24" s="66">
        <f t="shared" si="60"/>
        <v>0</v>
      </c>
      <c r="AA24" s="66">
        <f t="shared" si="60"/>
        <v>0</v>
      </c>
      <c r="AB24" s="66">
        <f t="shared" si="60"/>
        <v>0</v>
      </c>
      <c r="AC24" s="66">
        <f t="shared" si="60"/>
        <v>0</v>
      </c>
      <c r="AD24" s="66">
        <f t="shared" si="61"/>
        <v>0</v>
      </c>
      <c r="AE24" s="75">
        <f t="shared" si="43"/>
        <v>0</v>
      </c>
      <c r="AF24" s="66">
        <f t="shared" ref="AF24:AQ33" si="71">IF(AF$2&gt;=$B$18,$E24,0)</f>
        <v>0</v>
      </c>
      <c r="AG24" s="66">
        <f t="shared" si="71"/>
        <v>0</v>
      </c>
      <c r="AH24" s="66">
        <f t="shared" si="71"/>
        <v>0</v>
      </c>
      <c r="AI24" s="66">
        <f t="shared" si="71"/>
        <v>0</v>
      </c>
      <c r="AJ24" s="66">
        <f t="shared" si="71"/>
        <v>0</v>
      </c>
      <c r="AK24" s="66">
        <f t="shared" si="71"/>
        <v>0</v>
      </c>
      <c r="AL24" s="66">
        <f t="shared" si="71"/>
        <v>0</v>
      </c>
      <c r="AM24" s="66">
        <f t="shared" si="71"/>
        <v>0</v>
      </c>
      <c r="AN24" s="66">
        <f t="shared" si="71"/>
        <v>0</v>
      </c>
      <c r="AO24" s="66">
        <f t="shared" si="71"/>
        <v>0</v>
      </c>
      <c r="AP24" s="66">
        <f t="shared" si="71"/>
        <v>0</v>
      </c>
      <c r="AQ24" s="66">
        <f t="shared" si="71"/>
        <v>0</v>
      </c>
      <c r="AR24" s="75">
        <f t="shared" si="45"/>
        <v>0</v>
      </c>
      <c r="AS24" s="66">
        <f t="shared" ref="AS24:BD33" si="72">IF(AS$2&gt;=$B$18,$E24,0)</f>
        <v>0</v>
      </c>
      <c r="AT24" s="66">
        <f t="shared" si="72"/>
        <v>0</v>
      </c>
      <c r="AU24" s="66">
        <f t="shared" si="72"/>
        <v>0</v>
      </c>
      <c r="AV24" s="66">
        <f t="shared" si="72"/>
        <v>0</v>
      </c>
      <c r="AW24" s="66">
        <f t="shared" si="72"/>
        <v>0</v>
      </c>
      <c r="AX24" s="66">
        <f t="shared" si="72"/>
        <v>0</v>
      </c>
      <c r="AY24" s="66">
        <f t="shared" si="72"/>
        <v>0</v>
      </c>
      <c r="AZ24" s="66">
        <f t="shared" si="72"/>
        <v>0</v>
      </c>
      <c r="BA24" s="66">
        <f t="shared" si="72"/>
        <v>0</v>
      </c>
      <c r="BB24" s="66">
        <f t="shared" si="72"/>
        <v>0</v>
      </c>
      <c r="BC24" s="66">
        <f t="shared" si="72"/>
        <v>0</v>
      </c>
      <c r="BD24" s="66">
        <f t="shared" si="72"/>
        <v>0</v>
      </c>
      <c r="BE24" s="75">
        <f t="shared" si="47"/>
        <v>0</v>
      </c>
      <c r="BF24" s="66">
        <f t="shared" ref="BF24:BQ33" si="73">IF(BF$2&gt;=$B$18,$E24,0)</f>
        <v>0</v>
      </c>
      <c r="BG24" s="66">
        <f t="shared" si="73"/>
        <v>0</v>
      </c>
      <c r="BH24" s="66">
        <f t="shared" si="73"/>
        <v>0</v>
      </c>
      <c r="BI24" s="66">
        <f t="shared" si="73"/>
        <v>0</v>
      </c>
      <c r="BJ24" s="66">
        <f t="shared" si="73"/>
        <v>0</v>
      </c>
      <c r="BK24" s="66">
        <f t="shared" si="73"/>
        <v>0</v>
      </c>
      <c r="BL24" s="66">
        <f t="shared" si="73"/>
        <v>0</v>
      </c>
      <c r="BM24" s="66">
        <f t="shared" si="73"/>
        <v>0</v>
      </c>
      <c r="BN24" s="66">
        <f t="shared" si="73"/>
        <v>0</v>
      </c>
      <c r="BO24" s="66">
        <f t="shared" si="73"/>
        <v>0</v>
      </c>
      <c r="BP24" s="66">
        <f t="shared" si="73"/>
        <v>0</v>
      </c>
      <c r="BQ24" s="66">
        <f t="shared" si="73"/>
        <v>0</v>
      </c>
      <c r="BR24" s="75">
        <f t="shared" si="49"/>
        <v>0</v>
      </c>
      <c r="BS24" s="66">
        <f t="shared" ref="BS24:CD33" si="74">IF(BS$2&gt;=$B$18,$E24,0)</f>
        <v>0</v>
      </c>
      <c r="BT24" s="66">
        <f t="shared" si="74"/>
        <v>0</v>
      </c>
      <c r="BU24" s="66">
        <f t="shared" si="74"/>
        <v>0</v>
      </c>
      <c r="BV24" s="66">
        <f t="shared" si="74"/>
        <v>0</v>
      </c>
      <c r="BW24" s="66">
        <f t="shared" si="74"/>
        <v>0</v>
      </c>
      <c r="BX24" s="66">
        <f t="shared" si="74"/>
        <v>0</v>
      </c>
      <c r="BY24" s="66">
        <f t="shared" si="74"/>
        <v>0</v>
      </c>
      <c r="BZ24" s="66">
        <f t="shared" si="74"/>
        <v>0</v>
      </c>
      <c r="CA24" s="66">
        <f t="shared" si="74"/>
        <v>0</v>
      </c>
      <c r="CB24" s="66">
        <f t="shared" si="74"/>
        <v>0</v>
      </c>
      <c r="CC24" s="66">
        <f t="shared" si="74"/>
        <v>0</v>
      </c>
      <c r="CD24" s="66">
        <f t="shared" si="74"/>
        <v>0</v>
      </c>
      <c r="CE24" s="75">
        <f t="shared" si="51"/>
        <v>0</v>
      </c>
      <c r="CF24" s="66">
        <f t="shared" ref="CF24:CQ33" si="75">IF(CF$2&gt;=$B$18,$E24,0)</f>
        <v>0</v>
      </c>
      <c r="CG24" s="66">
        <f t="shared" si="75"/>
        <v>0</v>
      </c>
      <c r="CH24" s="66">
        <f t="shared" si="75"/>
        <v>0</v>
      </c>
      <c r="CI24" s="66">
        <f t="shared" si="75"/>
        <v>0</v>
      </c>
      <c r="CJ24" s="66">
        <f t="shared" si="75"/>
        <v>0</v>
      </c>
      <c r="CK24" s="66">
        <f t="shared" si="75"/>
        <v>0</v>
      </c>
      <c r="CL24" s="66">
        <f t="shared" si="75"/>
        <v>0</v>
      </c>
      <c r="CM24" s="66">
        <f t="shared" si="75"/>
        <v>0</v>
      </c>
      <c r="CN24" s="66">
        <f t="shared" si="75"/>
        <v>0</v>
      </c>
      <c r="CO24" s="66">
        <f t="shared" si="75"/>
        <v>0</v>
      </c>
      <c r="CP24" s="66">
        <f t="shared" si="75"/>
        <v>0</v>
      </c>
      <c r="CQ24" s="66">
        <f t="shared" si="75"/>
        <v>0</v>
      </c>
      <c r="CR24" s="75">
        <f t="shared" si="53"/>
        <v>0</v>
      </c>
      <c r="CS24" s="66">
        <f t="shared" ref="CS24:DD33" si="76">IF(CS$2&gt;=$B$18,$E24,0)</f>
        <v>0</v>
      </c>
      <c r="CT24" s="66">
        <f t="shared" si="76"/>
        <v>0</v>
      </c>
      <c r="CU24" s="66">
        <f t="shared" si="76"/>
        <v>0</v>
      </c>
      <c r="CV24" s="66">
        <f t="shared" si="76"/>
        <v>0</v>
      </c>
      <c r="CW24" s="66">
        <f t="shared" si="76"/>
        <v>0</v>
      </c>
      <c r="CX24" s="66">
        <f t="shared" si="76"/>
        <v>0</v>
      </c>
      <c r="CY24" s="66">
        <f t="shared" si="76"/>
        <v>0</v>
      </c>
      <c r="CZ24" s="66">
        <f t="shared" si="76"/>
        <v>0</v>
      </c>
      <c r="DA24" s="66">
        <f t="shared" si="76"/>
        <v>0</v>
      </c>
      <c r="DB24" s="66">
        <f t="shared" si="76"/>
        <v>0</v>
      </c>
      <c r="DC24" s="66">
        <f t="shared" si="76"/>
        <v>0</v>
      </c>
      <c r="DD24" s="66">
        <f t="shared" si="76"/>
        <v>0</v>
      </c>
      <c r="DE24" s="75">
        <f t="shared" si="55"/>
        <v>0</v>
      </c>
      <c r="DF24" s="66">
        <f t="shared" ref="DF24:DQ33" si="77">IF(DF$2&gt;=$B$18,$E24,0)</f>
        <v>0</v>
      </c>
      <c r="DG24" s="66">
        <f t="shared" si="77"/>
        <v>0</v>
      </c>
      <c r="DH24" s="66">
        <f t="shared" si="77"/>
        <v>0</v>
      </c>
      <c r="DI24" s="66">
        <f t="shared" si="77"/>
        <v>0</v>
      </c>
      <c r="DJ24" s="66">
        <f t="shared" si="77"/>
        <v>0</v>
      </c>
      <c r="DK24" s="66">
        <f t="shared" si="77"/>
        <v>0</v>
      </c>
      <c r="DL24" s="66">
        <f t="shared" si="77"/>
        <v>0</v>
      </c>
      <c r="DM24" s="66">
        <f t="shared" si="77"/>
        <v>0</v>
      </c>
      <c r="DN24" s="66">
        <f t="shared" si="77"/>
        <v>0</v>
      </c>
      <c r="DO24" s="66">
        <f t="shared" si="77"/>
        <v>0</v>
      </c>
      <c r="DP24" s="66">
        <f t="shared" si="77"/>
        <v>0</v>
      </c>
      <c r="DQ24" s="66">
        <f t="shared" si="77"/>
        <v>0</v>
      </c>
      <c r="DR24" s="75">
        <f t="shared" si="57"/>
        <v>0</v>
      </c>
      <c r="DS24" s="66">
        <f t="shared" ref="DS24:ED33" si="78">IF(DS$2&gt;=$B$18,$E24,0)</f>
        <v>0</v>
      </c>
      <c r="DT24" s="66">
        <f t="shared" si="78"/>
        <v>0</v>
      </c>
      <c r="DU24" s="66">
        <f t="shared" si="78"/>
        <v>0</v>
      </c>
      <c r="DV24" s="66">
        <f t="shared" si="78"/>
        <v>0</v>
      </c>
      <c r="DW24" s="66">
        <f t="shared" si="78"/>
        <v>0</v>
      </c>
      <c r="DX24" s="66">
        <f t="shared" si="78"/>
        <v>0</v>
      </c>
      <c r="DY24" s="66">
        <f t="shared" si="78"/>
        <v>0</v>
      </c>
      <c r="DZ24" s="66">
        <f t="shared" si="78"/>
        <v>0</v>
      </c>
      <c r="EA24" s="66">
        <f t="shared" si="78"/>
        <v>0</v>
      </c>
      <c r="EB24" s="66">
        <f t="shared" si="78"/>
        <v>0</v>
      </c>
      <c r="EC24" s="66">
        <f t="shared" si="78"/>
        <v>0</v>
      </c>
      <c r="ED24" s="66">
        <f t="shared" si="78"/>
        <v>0</v>
      </c>
      <c r="EE24" s="76">
        <f t="shared" si="59"/>
        <v>0</v>
      </c>
    </row>
    <row r="25" spans="1:135" x14ac:dyDescent="0.2">
      <c r="A25" s="2"/>
      <c r="D25" s="2" t="s">
        <v>77</v>
      </c>
      <c r="E25" s="78"/>
      <c r="F25" s="66">
        <f t="shared" si="70"/>
        <v>0</v>
      </c>
      <c r="G25" s="66">
        <f t="shared" si="70"/>
        <v>0</v>
      </c>
      <c r="H25" s="66">
        <f t="shared" si="70"/>
        <v>0</v>
      </c>
      <c r="I25" s="66">
        <f t="shared" si="70"/>
        <v>0</v>
      </c>
      <c r="J25" s="66">
        <f t="shared" si="70"/>
        <v>0</v>
      </c>
      <c r="K25" s="66">
        <f t="shared" si="70"/>
        <v>0</v>
      </c>
      <c r="L25" s="66">
        <f t="shared" si="70"/>
        <v>0</v>
      </c>
      <c r="M25" s="66">
        <f t="shared" si="70"/>
        <v>0</v>
      </c>
      <c r="N25" s="66">
        <f t="shared" si="70"/>
        <v>0</v>
      </c>
      <c r="O25" s="66">
        <f t="shared" si="70"/>
        <v>0</v>
      </c>
      <c r="P25" s="66">
        <f t="shared" si="70"/>
        <v>0</v>
      </c>
      <c r="Q25" s="66">
        <f t="shared" si="70"/>
        <v>0</v>
      </c>
      <c r="R25" s="75">
        <f t="shared" si="41"/>
        <v>0</v>
      </c>
      <c r="S25" s="66">
        <f t="shared" si="60"/>
        <v>0</v>
      </c>
      <c r="T25" s="66">
        <f t="shared" si="60"/>
        <v>0</v>
      </c>
      <c r="U25" s="66">
        <f t="shared" si="60"/>
        <v>0</v>
      </c>
      <c r="V25" s="66">
        <f t="shared" si="60"/>
        <v>0</v>
      </c>
      <c r="W25" s="66">
        <f t="shared" si="60"/>
        <v>0</v>
      </c>
      <c r="X25" s="66">
        <f t="shared" si="60"/>
        <v>0</v>
      </c>
      <c r="Y25" s="66">
        <f t="shared" si="60"/>
        <v>0</v>
      </c>
      <c r="Z25" s="66">
        <f t="shared" si="60"/>
        <v>0</v>
      </c>
      <c r="AA25" s="66">
        <f t="shared" si="60"/>
        <v>0</v>
      </c>
      <c r="AB25" s="66">
        <f t="shared" si="60"/>
        <v>0</v>
      </c>
      <c r="AC25" s="66">
        <f t="shared" si="60"/>
        <v>0</v>
      </c>
      <c r="AD25" s="66">
        <f t="shared" si="61"/>
        <v>0</v>
      </c>
      <c r="AE25" s="75">
        <f t="shared" si="43"/>
        <v>0</v>
      </c>
      <c r="AF25" s="66">
        <f t="shared" si="71"/>
        <v>0</v>
      </c>
      <c r="AG25" s="66">
        <f t="shared" si="71"/>
        <v>0</v>
      </c>
      <c r="AH25" s="66">
        <f t="shared" si="71"/>
        <v>0</v>
      </c>
      <c r="AI25" s="66">
        <f t="shared" si="71"/>
        <v>0</v>
      </c>
      <c r="AJ25" s="66">
        <f t="shared" si="71"/>
        <v>0</v>
      </c>
      <c r="AK25" s="66">
        <f t="shared" si="71"/>
        <v>0</v>
      </c>
      <c r="AL25" s="66">
        <f t="shared" si="71"/>
        <v>0</v>
      </c>
      <c r="AM25" s="66">
        <f t="shared" si="71"/>
        <v>0</v>
      </c>
      <c r="AN25" s="66">
        <f t="shared" si="71"/>
        <v>0</v>
      </c>
      <c r="AO25" s="66">
        <f t="shared" si="71"/>
        <v>0</v>
      </c>
      <c r="AP25" s="66">
        <f t="shared" si="71"/>
        <v>0</v>
      </c>
      <c r="AQ25" s="66">
        <f t="shared" si="71"/>
        <v>0</v>
      </c>
      <c r="AR25" s="75">
        <f t="shared" si="45"/>
        <v>0</v>
      </c>
      <c r="AS25" s="66">
        <f t="shared" si="72"/>
        <v>0</v>
      </c>
      <c r="AT25" s="66">
        <f t="shared" si="72"/>
        <v>0</v>
      </c>
      <c r="AU25" s="66">
        <f t="shared" si="72"/>
        <v>0</v>
      </c>
      <c r="AV25" s="66">
        <f t="shared" si="72"/>
        <v>0</v>
      </c>
      <c r="AW25" s="66">
        <f t="shared" si="72"/>
        <v>0</v>
      </c>
      <c r="AX25" s="66">
        <f t="shared" si="72"/>
        <v>0</v>
      </c>
      <c r="AY25" s="66">
        <f t="shared" si="72"/>
        <v>0</v>
      </c>
      <c r="AZ25" s="66">
        <f t="shared" si="72"/>
        <v>0</v>
      </c>
      <c r="BA25" s="66">
        <f t="shared" si="72"/>
        <v>0</v>
      </c>
      <c r="BB25" s="66">
        <f t="shared" si="72"/>
        <v>0</v>
      </c>
      <c r="BC25" s="66">
        <f t="shared" si="72"/>
        <v>0</v>
      </c>
      <c r="BD25" s="66">
        <f t="shared" si="72"/>
        <v>0</v>
      </c>
      <c r="BE25" s="75">
        <f t="shared" si="47"/>
        <v>0</v>
      </c>
      <c r="BF25" s="66">
        <f t="shared" si="73"/>
        <v>0</v>
      </c>
      <c r="BG25" s="66">
        <f t="shared" si="73"/>
        <v>0</v>
      </c>
      <c r="BH25" s="66">
        <f t="shared" si="73"/>
        <v>0</v>
      </c>
      <c r="BI25" s="66">
        <f t="shared" si="73"/>
        <v>0</v>
      </c>
      <c r="BJ25" s="66">
        <f t="shared" si="73"/>
        <v>0</v>
      </c>
      <c r="BK25" s="66">
        <f t="shared" si="73"/>
        <v>0</v>
      </c>
      <c r="BL25" s="66">
        <f t="shared" si="73"/>
        <v>0</v>
      </c>
      <c r="BM25" s="66">
        <f t="shared" si="73"/>
        <v>0</v>
      </c>
      <c r="BN25" s="66">
        <f t="shared" si="73"/>
        <v>0</v>
      </c>
      <c r="BO25" s="66">
        <f t="shared" si="73"/>
        <v>0</v>
      </c>
      <c r="BP25" s="66">
        <f t="shared" si="73"/>
        <v>0</v>
      </c>
      <c r="BQ25" s="66">
        <f t="shared" si="73"/>
        <v>0</v>
      </c>
      <c r="BR25" s="75">
        <f t="shared" si="49"/>
        <v>0</v>
      </c>
      <c r="BS25" s="66">
        <f t="shared" si="74"/>
        <v>0</v>
      </c>
      <c r="BT25" s="66">
        <f t="shared" si="74"/>
        <v>0</v>
      </c>
      <c r="BU25" s="66">
        <f t="shared" si="74"/>
        <v>0</v>
      </c>
      <c r="BV25" s="66">
        <f t="shared" si="74"/>
        <v>0</v>
      </c>
      <c r="BW25" s="66">
        <f t="shared" si="74"/>
        <v>0</v>
      </c>
      <c r="BX25" s="66">
        <f t="shared" si="74"/>
        <v>0</v>
      </c>
      <c r="BY25" s="66">
        <f t="shared" si="74"/>
        <v>0</v>
      </c>
      <c r="BZ25" s="66">
        <f t="shared" si="74"/>
        <v>0</v>
      </c>
      <c r="CA25" s="66">
        <f t="shared" si="74"/>
        <v>0</v>
      </c>
      <c r="CB25" s="66">
        <f t="shared" si="74"/>
        <v>0</v>
      </c>
      <c r="CC25" s="66">
        <f t="shared" si="74"/>
        <v>0</v>
      </c>
      <c r="CD25" s="66">
        <f t="shared" si="74"/>
        <v>0</v>
      </c>
      <c r="CE25" s="75">
        <f t="shared" si="51"/>
        <v>0</v>
      </c>
      <c r="CF25" s="66">
        <f t="shared" si="75"/>
        <v>0</v>
      </c>
      <c r="CG25" s="66">
        <f t="shared" si="75"/>
        <v>0</v>
      </c>
      <c r="CH25" s="66">
        <f t="shared" si="75"/>
        <v>0</v>
      </c>
      <c r="CI25" s="66">
        <f t="shared" si="75"/>
        <v>0</v>
      </c>
      <c r="CJ25" s="66">
        <f t="shared" si="75"/>
        <v>0</v>
      </c>
      <c r="CK25" s="66">
        <f t="shared" si="75"/>
        <v>0</v>
      </c>
      <c r="CL25" s="66">
        <f t="shared" si="75"/>
        <v>0</v>
      </c>
      <c r="CM25" s="66">
        <f t="shared" si="75"/>
        <v>0</v>
      </c>
      <c r="CN25" s="66">
        <f t="shared" si="75"/>
        <v>0</v>
      </c>
      <c r="CO25" s="66">
        <f t="shared" si="75"/>
        <v>0</v>
      </c>
      <c r="CP25" s="66">
        <f t="shared" si="75"/>
        <v>0</v>
      </c>
      <c r="CQ25" s="66">
        <f t="shared" si="75"/>
        <v>0</v>
      </c>
      <c r="CR25" s="75">
        <f t="shared" si="53"/>
        <v>0</v>
      </c>
      <c r="CS25" s="66">
        <f t="shared" si="76"/>
        <v>0</v>
      </c>
      <c r="CT25" s="66">
        <f t="shared" si="76"/>
        <v>0</v>
      </c>
      <c r="CU25" s="66">
        <f t="shared" si="76"/>
        <v>0</v>
      </c>
      <c r="CV25" s="66">
        <f t="shared" si="76"/>
        <v>0</v>
      </c>
      <c r="CW25" s="66">
        <f t="shared" si="76"/>
        <v>0</v>
      </c>
      <c r="CX25" s="66">
        <f t="shared" si="76"/>
        <v>0</v>
      </c>
      <c r="CY25" s="66">
        <f t="shared" si="76"/>
        <v>0</v>
      </c>
      <c r="CZ25" s="66">
        <f t="shared" si="76"/>
        <v>0</v>
      </c>
      <c r="DA25" s="66">
        <f t="shared" si="76"/>
        <v>0</v>
      </c>
      <c r="DB25" s="66">
        <f t="shared" si="76"/>
        <v>0</v>
      </c>
      <c r="DC25" s="66">
        <f t="shared" si="76"/>
        <v>0</v>
      </c>
      <c r="DD25" s="66">
        <f t="shared" si="76"/>
        <v>0</v>
      </c>
      <c r="DE25" s="75">
        <f t="shared" si="55"/>
        <v>0</v>
      </c>
      <c r="DF25" s="66">
        <f t="shared" si="77"/>
        <v>0</v>
      </c>
      <c r="DG25" s="66">
        <f t="shared" si="77"/>
        <v>0</v>
      </c>
      <c r="DH25" s="66">
        <f t="shared" si="77"/>
        <v>0</v>
      </c>
      <c r="DI25" s="66">
        <f t="shared" si="77"/>
        <v>0</v>
      </c>
      <c r="DJ25" s="66">
        <f t="shared" si="77"/>
        <v>0</v>
      </c>
      <c r="DK25" s="66">
        <f t="shared" si="77"/>
        <v>0</v>
      </c>
      <c r="DL25" s="66">
        <f t="shared" si="77"/>
        <v>0</v>
      </c>
      <c r="DM25" s="66">
        <f t="shared" si="77"/>
        <v>0</v>
      </c>
      <c r="DN25" s="66">
        <f t="shared" si="77"/>
        <v>0</v>
      </c>
      <c r="DO25" s="66">
        <f t="shared" si="77"/>
        <v>0</v>
      </c>
      <c r="DP25" s="66">
        <f t="shared" si="77"/>
        <v>0</v>
      </c>
      <c r="DQ25" s="66">
        <f t="shared" si="77"/>
        <v>0</v>
      </c>
      <c r="DR25" s="75">
        <f t="shared" si="57"/>
        <v>0</v>
      </c>
      <c r="DS25" s="66">
        <f t="shared" si="78"/>
        <v>0</v>
      </c>
      <c r="DT25" s="66">
        <f t="shared" si="78"/>
        <v>0</v>
      </c>
      <c r="DU25" s="66">
        <f t="shared" si="78"/>
        <v>0</v>
      </c>
      <c r="DV25" s="66">
        <f t="shared" si="78"/>
        <v>0</v>
      </c>
      <c r="DW25" s="66">
        <f t="shared" si="78"/>
        <v>0</v>
      </c>
      <c r="DX25" s="66">
        <f t="shared" si="78"/>
        <v>0</v>
      </c>
      <c r="DY25" s="66">
        <f t="shared" si="78"/>
        <v>0</v>
      </c>
      <c r="DZ25" s="66">
        <f t="shared" si="78"/>
        <v>0</v>
      </c>
      <c r="EA25" s="66">
        <f t="shared" si="78"/>
        <v>0</v>
      </c>
      <c r="EB25" s="66">
        <f t="shared" si="78"/>
        <v>0</v>
      </c>
      <c r="EC25" s="66">
        <f t="shared" si="78"/>
        <v>0</v>
      </c>
      <c r="ED25" s="66">
        <f t="shared" si="78"/>
        <v>0</v>
      </c>
      <c r="EE25" s="76">
        <f t="shared" si="59"/>
        <v>0</v>
      </c>
    </row>
    <row r="26" spans="1:135" x14ac:dyDescent="0.2">
      <c r="A26" s="2"/>
      <c r="D26" s="2" t="s">
        <v>78</v>
      </c>
      <c r="E26" s="78"/>
      <c r="F26" s="66">
        <f t="shared" si="70"/>
        <v>0</v>
      </c>
      <c r="G26" s="66">
        <f t="shared" si="70"/>
        <v>0</v>
      </c>
      <c r="H26" s="66">
        <f t="shared" si="70"/>
        <v>0</v>
      </c>
      <c r="I26" s="66">
        <f t="shared" si="70"/>
        <v>0</v>
      </c>
      <c r="J26" s="66">
        <f t="shared" si="70"/>
        <v>0</v>
      </c>
      <c r="K26" s="66">
        <f t="shared" si="70"/>
        <v>0</v>
      </c>
      <c r="L26" s="66">
        <f t="shared" si="70"/>
        <v>0</v>
      </c>
      <c r="M26" s="66">
        <f t="shared" si="70"/>
        <v>0</v>
      </c>
      <c r="N26" s="66">
        <f t="shared" si="70"/>
        <v>0</v>
      </c>
      <c r="O26" s="66">
        <f t="shared" si="70"/>
        <v>0</v>
      </c>
      <c r="P26" s="66">
        <f t="shared" si="70"/>
        <v>0</v>
      </c>
      <c r="Q26" s="66">
        <f t="shared" si="70"/>
        <v>0</v>
      </c>
      <c r="R26" s="75">
        <f t="shared" si="41"/>
        <v>0</v>
      </c>
      <c r="S26" s="66">
        <f t="shared" si="60"/>
        <v>0</v>
      </c>
      <c r="T26" s="66">
        <f t="shared" si="60"/>
        <v>0</v>
      </c>
      <c r="U26" s="66">
        <f t="shared" si="60"/>
        <v>0</v>
      </c>
      <c r="V26" s="66">
        <f t="shared" si="60"/>
        <v>0</v>
      </c>
      <c r="W26" s="66">
        <f t="shared" si="60"/>
        <v>0</v>
      </c>
      <c r="X26" s="66">
        <f t="shared" si="60"/>
        <v>0</v>
      </c>
      <c r="Y26" s="66">
        <f t="shared" si="60"/>
        <v>0</v>
      </c>
      <c r="Z26" s="66">
        <f t="shared" si="60"/>
        <v>0</v>
      </c>
      <c r="AA26" s="66">
        <f t="shared" si="60"/>
        <v>0</v>
      </c>
      <c r="AB26" s="66">
        <f t="shared" si="60"/>
        <v>0</v>
      </c>
      <c r="AC26" s="66">
        <f t="shared" si="60"/>
        <v>0</v>
      </c>
      <c r="AD26" s="66">
        <f t="shared" si="61"/>
        <v>0</v>
      </c>
      <c r="AE26" s="75">
        <f t="shared" si="43"/>
        <v>0</v>
      </c>
      <c r="AF26" s="66">
        <f t="shared" si="71"/>
        <v>0</v>
      </c>
      <c r="AG26" s="66">
        <f t="shared" si="71"/>
        <v>0</v>
      </c>
      <c r="AH26" s="66">
        <f t="shared" si="71"/>
        <v>0</v>
      </c>
      <c r="AI26" s="66">
        <f t="shared" si="71"/>
        <v>0</v>
      </c>
      <c r="AJ26" s="66">
        <f t="shared" si="71"/>
        <v>0</v>
      </c>
      <c r="AK26" s="66">
        <f t="shared" si="71"/>
        <v>0</v>
      </c>
      <c r="AL26" s="66">
        <f t="shared" si="71"/>
        <v>0</v>
      </c>
      <c r="AM26" s="66">
        <f t="shared" si="71"/>
        <v>0</v>
      </c>
      <c r="AN26" s="66">
        <f t="shared" si="71"/>
        <v>0</v>
      </c>
      <c r="AO26" s="66">
        <f t="shared" si="71"/>
        <v>0</v>
      </c>
      <c r="AP26" s="66">
        <f t="shared" si="71"/>
        <v>0</v>
      </c>
      <c r="AQ26" s="66">
        <f t="shared" si="71"/>
        <v>0</v>
      </c>
      <c r="AR26" s="75">
        <f t="shared" si="45"/>
        <v>0</v>
      </c>
      <c r="AS26" s="66">
        <f t="shared" si="72"/>
        <v>0</v>
      </c>
      <c r="AT26" s="66">
        <f t="shared" si="72"/>
        <v>0</v>
      </c>
      <c r="AU26" s="66">
        <f t="shared" si="72"/>
        <v>0</v>
      </c>
      <c r="AV26" s="66">
        <f t="shared" si="72"/>
        <v>0</v>
      </c>
      <c r="AW26" s="66">
        <f t="shared" si="72"/>
        <v>0</v>
      </c>
      <c r="AX26" s="66">
        <f t="shared" si="72"/>
        <v>0</v>
      </c>
      <c r="AY26" s="66">
        <f t="shared" si="72"/>
        <v>0</v>
      </c>
      <c r="AZ26" s="66">
        <f t="shared" si="72"/>
        <v>0</v>
      </c>
      <c r="BA26" s="66">
        <f t="shared" si="72"/>
        <v>0</v>
      </c>
      <c r="BB26" s="66">
        <f t="shared" si="72"/>
        <v>0</v>
      </c>
      <c r="BC26" s="66">
        <f t="shared" si="72"/>
        <v>0</v>
      </c>
      <c r="BD26" s="66">
        <f t="shared" si="72"/>
        <v>0</v>
      </c>
      <c r="BE26" s="75">
        <f t="shared" si="47"/>
        <v>0</v>
      </c>
      <c r="BF26" s="66">
        <f t="shared" si="73"/>
        <v>0</v>
      </c>
      <c r="BG26" s="66">
        <f t="shared" si="73"/>
        <v>0</v>
      </c>
      <c r="BH26" s="66">
        <f t="shared" si="73"/>
        <v>0</v>
      </c>
      <c r="BI26" s="66">
        <f t="shared" si="73"/>
        <v>0</v>
      </c>
      <c r="BJ26" s="66">
        <f t="shared" si="73"/>
        <v>0</v>
      </c>
      <c r="BK26" s="66">
        <f t="shared" si="73"/>
        <v>0</v>
      </c>
      <c r="BL26" s="66">
        <f t="shared" si="73"/>
        <v>0</v>
      </c>
      <c r="BM26" s="66">
        <f t="shared" si="73"/>
        <v>0</v>
      </c>
      <c r="BN26" s="66">
        <f t="shared" si="73"/>
        <v>0</v>
      </c>
      <c r="BO26" s="66">
        <f t="shared" si="73"/>
        <v>0</v>
      </c>
      <c r="BP26" s="66">
        <f t="shared" si="73"/>
        <v>0</v>
      </c>
      <c r="BQ26" s="66">
        <f t="shared" si="73"/>
        <v>0</v>
      </c>
      <c r="BR26" s="75">
        <f t="shared" si="49"/>
        <v>0</v>
      </c>
      <c r="BS26" s="66">
        <f t="shared" si="74"/>
        <v>0</v>
      </c>
      <c r="BT26" s="66">
        <f t="shared" si="74"/>
        <v>0</v>
      </c>
      <c r="BU26" s="66">
        <f t="shared" si="74"/>
        <v>0</v>
      </c>
      <c r="BV26" s="66">
        <f t="shared" si="74"/>
        <v>0</v>
      </c>
      <c r="BW26" s="66">
        <f t="shared" si="74"/>
        <v>0</v>
      </c>
      <c r="BX26" s="66">
        <f t="shared" si="74"/>
        <v>0</v>
      </c>
      <c r="BY26" s="66">
        <f t="shared" si="74"/>
        <v>0</v>
      </c>
      <c r="BZ26" s="66">
        <f t="shared" si="74"/>
        <v>0</v>
      </c>
      <c r="CA26" s="66">
        <f t="shared" si="74"/>
        <v>0</v>
      </c>
      <c r="CB26" s="66">
        <f t="shared" si="74"/>
        <v>0</v>
      </c>
      <c r="CC26" s="66">
        <f t="shared" si="74"/>
        <v>0</v>
      </c>
      <c r="CD26" s="66">
        <f t="shared" si="74"/>
        <v>0</v>
      </c>
      <c r="CE26" s="75">
        <f t="shared" si="51"/>
        <v>0</v>
      </c>
      <c r="CF26" s="66">
        <f t="shared" si="75"/>
        <v>0</v>
      </c>
      <c r="CG26" s="66">
        <f t="shared" si="75"/>
        <v>0</v>
      </c>
      <c r="CH26" s="66">
        <f t="shared" si="75"/>
        <v>0</v>
      </c>
      <c r="CI26" s="66">
        <f t="shared" si="75"/>
        <v>0</v>
      </c>
      <c r="CJ26" s="66">
        <f t="shared" si="75"/>
        <v>0</v>
      </c>
      <c r="CK26" s="66">
        <f t="shared" si="75"/>
        <v>0</v>
      </c>
      <c r="CL26" s="66">
        <f t="shared" si="75"/>
        <v>0</v>
      </c>
      <c r="CM26" s="66">
        <f t="shared" si="75"/>
        <v>0</v>
      </c>
      <c r="CN26" s="66">
        <f t="shared" si="75"/>
        <v>0</v>
      </c>
      <c r="CO26" s="66">
        <f t="shared" si="75"/>
        <v>0</v>
      </c>
      <c r="CP26" s="66">
        <f t="shared" si="75"/>
        <v>0</v>
      </c>
      <c r="CQ26" s="66">
        <f t="shared" si="75"/>
        <v>0</v>
      </c>
      <c r="CR26" s="75">
        <f t="shared" si="53"/>
        <v>0</v>
      </c>
      <c r="CS26" s="66">
        <f t="shared" si="76"/>
        <v>0</v>
      </c>
      <c r="CT26" s="66">
        <f t="shared" si="76"/>
        <v>0</v>
      </c>
      <c r="CU26" s="66">
        <f t="shared" si="76"/>
        <v>0</v>
      </c>
      <c r="CV26" s="66">
        <f t="shared" si="76"/>
        <v>0</v>
      </c>
      <c r="CW26" s="66">
        <f t="shared" si="76"/>
        <v>0</v>
      </c>
      <c r="CX26" s="66">
        <f t="shared" si="76"/>
        <v>0</v>
      </c>
      <c r="CY26" s="66">
        <f t="shared" si="76"/>
        <v>0</v>
      </c>
      <c r="CZ26" s="66">
        <f t="shared" si="76"/>
        <v>0</v>
      </c>
      <c r="DA26" s="66">
        <f t="shared" si="76"/>
        <v>0</v>
      </c>
      <c r="DB26" s="66">
        <f t="shared" si="76"/>
        <v>0</v>
      </c>
      <c r="DC26" s="66">
        <f t="shared" si="76"/>
        <v>0</v>
      </c>
      <c r="DD26" s="66">
        <f t="shared" si="76"/>
        <v>0</v>
      </c>
      <c r="DE26" s="75">
        <f t="shared" si="55"/>
        <v>0</v>
      </c>
      <c r="DF26" s="66">
        <f t="shared" si="77"/>
        <v>0</v>
      </c>
      <c r="DG26" s="66">
        <f t="shared" si="77"/>
        <v>0</v>
      </c>
      <c r="DH26" s="66">
        <f t="shared" si="77"/>
        <v>0</v>
      </c>
      <c r="DI26" s="66">
        <f t="shared" si="77"/>
        <v>0</v>
      </c>
      <c r="DJ26" s="66">
        <f t="shared" si="77"/>
        <v>0</v>
      </c>
      <c r="DK26" s="66">
        <f t="shared" si="77"/>
        <v>0</v>
      </c>
      <c r="DL26" s="66">
        <f t="shared" si="77"/>
        <v>0</v>
      </c>
      <c r="DM26" s="66">
        <f t="shared" si="77"/>
        <v>0</v>
      </c>
      <c r="DN26" s="66">
        <f t="shared" si="77"/>
        <v>0</v>
      </c>
      <c r="DO26" s="66">
        <f t="shared" si="77"/>
        <v>0</v>
      </c>
      <c r="DP26" s="66">
        <f t="shared" si="77"/>
        <v>0</v>
      </c>
      <c r="DQ26" s="66">
        <f t="shared" si="77"/>
        <v>0</v>
      </c>
      <c r="DR26" s="75">
        <f t="shared" si="57"/>
        <v>0</v>
      </c>
      <c r="DS26" s="66">
        <f t="shared" si="78"/>
        <v>0</v>
      </c>
      <c r="DT26" s="66">
        <f t="shared" si="78"/>
        <v>0</v>
      </c>
      <c r="DU26" s="66">
        <f t="shared" si="78"/>
        <v>0</v>
      </c>
      <c r="DV26" s="66">
        <f t="shared" si="78"/>
        <v>0</v>
      </c>
      <c r="DW26" s="66">
        <f t="shared" si="78"/>
        <v>0</v>
      </c>
      <c r="DX26" s="66">
        <f t="shared" si="78"/>
        <v>0</v>
      </c>
      <c r="DY26" s="66">
        <f t="shared" si="78"/>
        <v>0</v>
      </c>
      <c r="DZ26" s="66">
        <f t="shared" si="78"/>
        <v>0</v>
      </c>
      <c r="EA26" s="66">
        <f t="shared" si="78"/>
        <v>0</v>
      </c>
      <c r="EB26" s="66">
        <f t="shared" si="78"/>
        <v>0</v>
      </c>
      <c r="EC26" s="66">
        <f t="shared" si="78"/>
        <v>0</v>
      </c>
      <c r="ED26" s="66">
        <f t="shared" si="78"/>
        <v>0</v>
      </c>
      <c r="EE26" s="76">
        <f t="shared" si="59"/>
        <v>0</v>
      </c>
    </row>
    <row r="27" spans="1:135" x14ac:dyDescent="0.2">
      <c r="A27" s="2"/>
      <c r="D27" s="2" t="s">
        <v>79</v>
      </c>
      <c r="E27" s="78"/>
      <c r="F27" s="66">
        <f t="shared" si="70"/>
        <v>0</v>
      </c>
      <c r="G27" s="66">
        <f t="shared" si="70"/>
        <v>0</v>
      </c>
      <c r="H27" s="66">
        <f t="shared" si="70"/>
        <v>0</v>
      </c>
      <c r="I27" s="66">
        <f t="shared" si="70"/>
        <v>0</v>
      </c>
      <c r="J27" s="66">
        <f t="shared" si="70"/>
        <v>0</v>
      </c>
      <c r="K27" s="66">
        <f t="shared" si="70"/>
        <v>0</v>
      </c>
      <c r="L27" s="66">
        <f t="shared" si="70"/>
        <v>0</v>
      </c>
      <c r="M27" s="66">
        <f t="shared" si="70"/>
        <v>0</v>
      </c>
      <c r="N27" s="66">
        <f t="shared" si="70"/>
        <v>0</v>
      </c>
      <c r="O27" s="66">
        <f t="shared" si="70"/>
        <v>0</v>
      </c>
      <c r="P27" s="66">
        <f t="shared" si="70"/>
        <v>0</v>
      </c>
      <c r="Q27" s="66">
        <f t="shared" si="70"/>
        <v>0</v>
      </c>
      <c r="R27" s="75">
        <f t="shared" si="41"/>
        <v>0</v>
      </c>
      <c r="S27" s="66">
        <f t="shared" si="60"/>
        <v>0</v>
      </c>
      <c r="T27" s="66">
        <f t="shared" si="60"/>
        <v>0</v>
      </c>
      <c r="U27" s="66">
        <f t="shared" si="60"/>
        <v>0</v>
      </c>
      <c r="V27" s="66">
        <f t="shared" si="60"/>
        <v>0</v>
      </c>
      <c r="W27" s="66">
        <f t="shared" si="60"/>
        <v>0</v>
      </c>
      <c r="X27" s="66">
        <f t="shared" si="60"/>
        <v>0</v>
      </c>
      <c r="Y27" s="66">
        <f t="shared" si="60"/>
        <v>0</v>
      </c>
      <c r="Z27" s="66">
        <f t="shared" si="60"/>
        <v>0</v>
      </c>
      <c r="AA27" s="66">
        <f t="shared" si="60"/>
        <v>0</v>
      </c>
      <c r="AB27" s="66">
        <f t="shared" si="60"/>
        <v>0</v>
      </c>
      <c r="AC27" s="66">
        <f t="shared" si="60"/>
        <v>0</v>
      </c>
      <c r="AD27" s="66">
        <f t="shared" si="61"/>
        <v>0</v>
      </c>
      <c r="AE27" s="75">
        <f t="shared" si="43"/>
        <v>0</v>
      </c>
      <c r="AF27" s="66">
        <f t="shared" si="71"/>
        <v>0</v>
      </c>
      <c r="AG27" s="66">
        <f t="shared" si="71"/>
        <v>0</v>
      </c>
      <c r="AH27" s="66">
        <f t="shared" si="71"/>
        <v>0</v>
      </c>
      <c r="AI27" s="66">
        <f t="shared" si="71"/>
        <v>0</v>
      </c>
      <c r="AJ27" s="66">
        <f t="shared" si="71"/>
        <v>0</v>
      </c>
      <c r="AK27" s="66">
        <f t="shared" si="71"/>
        <v>0</v>
      </c>
      <c r="AL27" s="66">
        <f t="shared" si="71"/>
        <v>0</v>
      </c>
      <c r="AM27" s="66">
        <f t="shared" si="71"/>
        <v>0</v>
      </c>
      <c r="AN27" s="66">
        <f t="shared" si="71"/>
        <v>0</v>
      </c>
      <c r="AO27" s="66">
        <f t="shared" si="71"/>
        <v>0</v>
      </c>
      <c r="AP27" s="66">
        <f t="shared" si="71"/>
        <v>0</v>
      </c>
      <c r="AQ27" s="66">
        <f t="shared" si="71"/>
        <v>0</v>
      </c>
      <c r="AR27" s="75">
        <f t="shared" si="45"/>
        <v>0</v>
      </c>
      <c r="AS27" s="66">
        <f t="shared" si="72"/>
        <v>0</v>
      </c>
      <c r="AT27" s="66">
        <f t="shared" si="72"/>
        <v>0</v>
      </c>
      <c r="AU27" s="66">
        <f t="shared" si="72"/>
        <v>0</v>
      </c>
      <c r="AV27" s="66">
        <f t="shared" si="72"/>
        <v>0</v>
      </c>
      <c r="AW27" s="66">
        <f t="shared" si="72"/>
        <v>0</v>
      </c>
      <c r="AX27" s="66">
        <f t="shared" si="72"/>
        <v>0</v>
      </c>
      <c r="AY27" s="66">
        <f t="shared" si="72"/>
        <v>0</v>
      </c>
      <c r="AZ27" s="66">
        <f t="shared" si="72"/>
        <v>0</v>
      </c>
      <c r="BA27" s="66">
        <f t="shared" si="72"/>
        <v>0</v>
      </c>
      <c r="BB27" s="66">
        <f t="shared" si="72"/>
        <v>0</v>
      </c>
      <c r="BC27" s="66">
        <f t="shared" si="72"/>
        <v>0</v>
      </c>
      <c r="BD27" s="66">
        <f t="shared" si="72"/>
        <v>0</v>
      </c>
      <c r="BE27" s="75">
        <f t="shared" si="47"/>
        <v>0</v>
      </c>
      <c r="BF27" s="66">
        <f t="shared" si="73"/>
        <v>0</v>
      </c>
      <c r="BG27" s="66">
        <f t="shared" si="73"/>
        <v>0</v>
      </c>
      <c r="BH27" s="66">
        <f t="shared" si="73"/>
        <v>0</v>
      </c>
      <c r="BI27" s="66">
        <f t="shared" si="73"/>
        <v>0</v>
      </c>
      <c r="BJ27" s="66">
        <f t="shared" si="73"/>
        <v>0</v>
      </c>
      <c r="BK27" s="66">
        <f t="shared" si="73"/>
        <v>0</v>
      </c>
      <c r="BL27" s="66">
        <f t="shared" si="73"/>
        <v>0</v>
      </c>
      <c r="BM27" s="66">
        <f t="shared" si="73"/>
        <v>0</v>
      </c>
      <c r="BN27" s="66">
        <f t="shared" si="73"/>
        <v>0</v>
      </c>
      <c r="BO27" s="66">
        <f t="shared" si="73"/>
        <v>0</v>
      </c>
      <c r="BP27" s="66">
        <f t="shared" si="73"/>
        <v>0</v>
      </c>
      <c r="BQ27" s="66">
        <f t="shared" si="73"/>
        <v>0</v>
      </c>
      <c r="BR27" s="75">
        <f t="shared" si="49"/>
        <v>0</v>
      </c>
      <c r="BS27" s="66">
        <f t="shared" si="74"/>
        <v>0</v>
      </c>
      <c r="BT27" s="66">
        <f t="shared" si="74"/>
        <v>0</v>
      </c>
      <c r="BU27" s="66">
        <f t="shared" si="74"/>
        <v>0</v>
      </c>
      <c r="BV27" s="66">
        <f t="shared" si="74"/>
        <v>0</v>
      </c>
      <c r="BW27" s="66">
        <f t="shared" si="74"/>
        <v>0</v>
      </c>
      <c r="BX27" s="66">
        <f t="shared" si="74"/>
        <v>0</v>
      </c>
      <c r="BY27" s="66">
        <f t="shared" si="74"/>
        <v>0</v>
      </c>
      <c r="BZ27" s="66">
        <f t="shared" si="74"/>
        <v>0</v>
      </c>
      <c r="CA27" s="66">
        <f t="shared" si="74"/>
        <v>0</v>
      </c>
      <c r="CB27" s="66">
        <f t="shared" si="74"/>
        <v>0</v>
      </c>
      <c r="CC27" s="66">
        <f t="shared" si="74"/>
        <v>0</v>
      </c>
      <c r="CD27" s="66">
        <f t="shared" si="74"/>
        <v>0</v>
      </c>
      <c r="CE27" s="75">
        <f t="shared" si="51"/>
        <v>0</v>
      </c>
      <c r="CF27" s="66">
        <f t="shared" si="75"/>
        <v>0</v>
      </c>
      <c r="CG27" s="66">
        <f t="shared" si="75"/>
        <v>0</v>
      </c>
      <c r="CH27" s="66">
        <f t="shared" si="75"/>
        <v>0</v>
      </c>
      <c r="CI27" s="66">
        <f t="shared" si="75"/>
        <v>0</v>
      </c>
      <c r="CJ27" s="66">
        <f t="shared" si="75"/>
        <v>0</v>
      </c>
      <c r="CK27" s="66">
        <f t="shared" si="75"/>
        <v>0</v>
      </c>
      <c r="CL27" s="66">
        <f t="shared" si="75"/>
        <v>0</v>
      </c>
      <c r="CM27" s="66">
        <f t="shared" si="75"/>
        <v>0</v>
      </c>
      <c r="CN27" s="66">
        <f t="shared" si="75"/>
        <v>0</v>
      </c>
      <c r="CO27" s="66">
        <f t="shared" si="75"/>
        <v>0</v>
      </c>
      <c r="CP27" s="66">
        <f t="shared" si="75"/>
        <v>0</v>
      </c>
      <c r="CQ27" s="66">
        <f t="shared" si="75"/>
        <v>0</v>
      </c>
      <c r="CR27" s="75">
        <f t="shared" si="53"/>
        <v>0</v>
      </c>
      <c r="CS27" s="66">
        <f t="shared" si="76"/>
        <v>0</v>
      </c>
      <c r="CT27" s="66">
        <f t="shared" si="76"/>
        <v>0</v>
      </c>
      <c r="CU27" s="66">
        <f t="shared" si="76"/>
        <v>0</v>
      </c>
      <c r="CV27" s="66">
        <f t="shared" si="76"/>
        <v>0</v>
      </c>
      <c r="CW27" s="66">
        <f t="shared" si="76"/>
        <v>0</v>
      </c>
      <c r="CX27" s="66">
        <f t="shared" si="76"/>
        <v>0</v>
      </c>
      <c r="CY27" s="66">
        <f t="shared" si="76"/>
        <v>0</v>
      </c>
      <c r="CZ27" s="66">
        <f t="shared" si="76"/>
        <v>0</v>
      </c>
      <c r="DA27" s="66">
        <f t="shared" si="76"/>
        <v>0</v>
      </c>
      <c r="DB27" s="66">
        <f t="shared" si="76"/>
        <v>0</v>
      </c>
      <c r="DC27" s="66">
        <f t="shared" si="76"/>
        <v>0</v>
      </c>
      <c r="DD27" s="66">
        <f t="shared" si="76"/>
        <v>0</v>
      </c>
      <c r="DE27" s="75">
        <f t="shared" si="55"/>
        <v>0</v>
      </c>
      <c r="DF27" s="66">
        <f t="shared" si="77"/>
        <v>0</v>
      </c>
      <c r="DG27" s="66">
        <f t="shared" si="77"/>
        <v>0</v>
      </c>
      <c r="DH27" s="66">
        <f t="shared" si="77"/>
        <v>0</v>
      </c>
      <c r="DI27" s="66">
        <f t="shared" si="77"/>
        <v>0</v>
      </c>
      <c r="DJ27" s="66">
        <f t="shared" si="77"/>
        <v>0</v>
      </c>
      <c r="DK27" s="66">
        <f t="shared" si="77"/>
        <v>0</v>
      </c>
      <c r="DL27" s="66">
        <f t="shared" si="77"/>
        <v>0</v>
      </c>
      <c r="DM27" s="66">
        <f t="shared" si="77"/>
        <v>0</v>
      </c>
      <c r="DN27" s="66">
        <f t="shared" si="77"/>
        <v>0</v>
      </c>
      <c r="DO27" s="66">
        <f t="shared" si="77"/>
        <v>0</v>
      </c>
      <c r="DP27" s="66">
        <f t="shared" si="77"/>
        <v>0</v>
      </c>
      <c r="DQ27" s="66">
        <f t="shared" si="77"/>
        <v>0</v>
      </c>
      <c r="DR27" s="75">
        <f t="shared" si="57"/>
        <v>0</v>
      </c>
      <c r="DS27" s="66">
        <f t="shared" si="78"/>
        <v>0</v>
      </c>
      <c r="DT27" s="66">
        <f t="shared" si="78"/>
        <v>0</v>
      </c>
      <c r="DU27" s="66">
        <f t="shared" si="78"/>
        <v>0</v>
      </c>
      <c r="DV27" s="66">
        <f t="shared" si="78"/>
        <v>0</v>
      </c>
      <c r="DW27" s="66">
        <f t="shared" si="78"/>
        <v>0</v>
      </c>
      <c r="DX27" s="66">
        <f t="shared" si="78"/>
        <v>0</v>
      </c>
      <c r="DY27" s="66">
        <f t="shared" si="78"/>
        <v>0</v>
      </c>
      <c r="DZ27" s="66">
        <f t="shared" si="78"/>
        <v>0</v>
      </c>
      <c r="EA27" s="66">
        <f t="shared" si="78"/>
        <v>0</v>
      </c>
      <c r="EB27" s="66">
        <f t="shared" si="78"/>
        <v>0</v>
      </c>
      <c r="EC27" s="66">
        <f t="shared" si="78"/>
        <v>0</v>
      </c>
      <c r="ED27" s="66">
        <f t="shared" si="78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70"/>
        <v>0</v>
      </c>
      <c r="G28" s="66">
        <f t="shared" si="70"/>
        <v>0</v>
      </c>
      <c r="H28" s="66">
        <f t="shared" si="70"/>
        <v>0</v>
      </c>
      <c r="I28" s="66">
        <f t="shared" si="70"/>
        <v>0</v>
      </c>
      <c r="J28" s="66">
        <f t="shared" si="70"/>
        <v>0</v>
      </c>
      <c r="K28" s="66">
        <f t="shared" si="70"/>
        <v>0</v>
      </c>
      <c r="L28" s="66">
        <f t="shared" si="70"/>
        <v>0</v>
      </c>
      <c r="M28" s="66">
        <f t="shared" si="70"/>
        <v>0</v>
      </c>
      <c r="N28" s="66">
        <f t="shared" si="70"/>
        <v>0</v>
      </c>
      <c r="O28" s="66">
        <f t="shared" si="70"/>
        <v>0</v>
      </c>
      <c r="P28" s="66">
        <f t="shared" si="70"/>
        <v>0</v>
      </c>
      <c r="Q28" s="66">
        <f t="shared" si="70"/>
        <v>0</v>
      </c>
      <c r="R28" s="75">
        <f t="shared" si="41"/>
        <v>0</v>
      </c>
      <c r="S28" s="66">
        <f t="shared" ref="S28:T30" si="79">IF(S$2&gt;=$B$18,$E28,0)</f>
        <v>0</v>
      </c>
      <c r="T28" s="66">
        <f t="shared" si="79"/>
        <v>0</v>
      </c>
      <c r="U28" s="66">
        <v>0</v>
      </c>
      <c r="V28" s="66">
        <f t="shared" ref="V28:W30" si="80">IF(V$2&gt;=$B$18,$E28,0)</f>
        <v>0</v>
      </c>
      <c r="W28" s="66">
        <f t="shared" si="80"/>
        <v>0</v>
      </c>
      <c r="X28" s="66">
        <v>0</v>
      </c>
      <c r="Y28" s="66">
        <f t="shared" ref="Y28:Z30" si="81">IF(Y$2&gt;=$B$18,$E28,0)</f>
        <v>0</v>
      </c>
      <c r="Z28" s="66">
        <f t="shared" si="81"/>
        <v>0</v>
      </c>
      <c r="AA28" s="66">
        <v>0</v>
      </c>
      <c r="AB28" s="66">
        <f t="shared" ref="AB28:AC33" si="82">IF(AB$2&gt;=$B$18,$E28,0)</f>
        <v>0</v>
      </c>
      <c r="AC28" s="66">
        <f t="shared" si="82"/>
        <v>0</v>
      </c>
      <c r="AD28" s="66">
        <f t="shared" si="61"/>
        <v>0</v>
      </c>
      <c r="AE28" s="75">
        <f t="shared" si="43"/>
        <v>0</v>
      </c>
      <c r="AF28" s="66">
        <f t="shared" si="71"/>
        <v>0</v>
      </c>
      <c r="AG28" s="66">
        <f t="shared" si="71"/>
        <v>0</v>
      </c>
      <c r="AH28" s="66">
        <f t="shared" si="71"/>
        <v>0</v>
      </c>
      <c r="AI28" s="66">
        <f t="shared" si="71"/>
        <v>0</v>
      </c>
      <c r="AJ28" s="66">
        <f t="shared" si="71"/>
        <v>0</v>
      </c>
      <c r="AK28" s="66">
        <f t="shared" si="71"/>
        <v>0</v>
      </c>
      <c r="AL28" s="66">
        <f t="shared" si="71"/>
        <v>0</v>
      </c>
      <c r="AM28" s="66">
        <f t="shared" si="71"/>
        <v>0</v>
      </c>
      <c r="AN28" s="66">
        <f t="shared" si="71"/>
        <v>0</v>
      </c>
      <c r="AO28" s="66">
        <f t="shared" si="71"/>
        <v>0</v>
      </c>
      <c r="AP28" s="66">
        <f t="shared" si="71"/>
        <v>0</v>
      </c>
      <c r="AQ28" s="66">
        <f t="shared" si="71"/>
        <v>0</v>
      </c>
      <c r="AR28" s="75">
        <f t="shared" si="45"/>
        <v>0</v>
      </c>
      <c r="AS28" s="66">
        <f t="shared" si="72"/>
        <v>0</v>
      </c>
      <c r="AT28" s="66">
        <f t="shared" si="72"/>
        <v>0</v>
      </c>
      <c r="AU28" s="66">
        <f t="shared" si="72"/>
        <v>0</v>
      </c>
      <c r="AV28" s="66">
        <f t="shared" si="72"/>
        <v>0</v>
      </c>
      <c r="AW28" s="66">
        <f t="shared" si="72"/>
        <v>0</v>
      </c>
      <c r="AX28" s="66">
        <f t="shared" si="72"/>
        <v>0</v>
      </c>
      <c r="AY28" s="66">
        <f t="shared" si="72"/>
        <v>0</v>
      </c>
      <c r="AZ28" s="66">
        <f t="shared" si="72"/>
        <v>0</v>
      </c>
      <c r="BA28" s="66">
        <f t="shared" si="72"/>
        <v>0</v>
      </c>
      <c r="BB28" s="66">
        <f t="shared" si="72"/>
        <v>0</v>
      </c>
      <c r="BC28" s="66">
        <f t="shared" si="72"/>
        <v>0</v>
      </c>
      <c r="BD28" s="66">
        <f t="shared" si="72"/>
        <v>0</v>
      </c>
      <c r="BE28" s="75">
        <f t="shared" si="47"/>
        <v>0</v>
      </c>
      <c r="BF28" s="66">
        <f t="shared" si="73"/>
        <v>0</v>
      </c>
      <c r="BG28" s="66">
        <f t="shared" si="73"/>
        <v>0</v>
      </c>
      <c r="BH28" s="66">
        <f t="shared" si="73"/>
        <v>0</v>
      </c>
      <c r="BI28" s="66">
        <f t="shared" si="73"/>
        <v>0</v>
      </c>
      <c r="BJ28" s="66">
        <f t="shared" si="73"/>
        <v>0</v>
      </c>
      <c r="BK28" s="66">
        <f t="shared" si="73"/>
        <v>0</v>
      </c>
      <c r="BL28" s="66">
        <f t="shared" si="73"/>
        <v>0</v>
      </c>
      <c r="BM28" s="66">
        <f t="shared" si="73"/>
        <v>0</v>
      </c>
      <c r="BN28" s="66">
        <f t="shared" si="73"/>
        <v>0</v>
      </c>
      <c r="BO28" s="66">
        <f t="shared" si="73"/>
        <v>0</v>
      </c>
      <c r="BP28" s="66">
        <f t="shared" si="73"/>
        <v>0</v>
      </c>
      <c r="BQ28" s="66">
        <f t="shared" si="73"/>
        <v>0</v>
      </c>
      <c r="BR28" s="75">
        <f t="shared" si="49"/>
        <v>0</v>
      </c>
      <c r="BS28" s="66">
        <f t="shared" si="74"/>
        <v>0</v>
      </c>
      <c r="BT28" s="66">
        <f t="shared" si="74"/>
        <v>0</v>
      </c>
      <c r="BU28" s="66">
        <f t="shared" si="74"/>
        <v>0</v>
      </c>
      <c r="BV28" s="66">
        <f t="shared" si="74"/>
        <v>0</v>
      </c>
      <c r="BW28" s="66">
        <f t="shared" si="74"/>
        <v>0</v>
      </c>
      <c r="BX28" s="66">
        <f t="shared" si="74"/>
        <v>0</v>
      </c>
      <c r="BY28" s="66">
        <f t="shared" si="74"/>
        <v>0</v>
      </c>
      <c r="BZ28" s="66">
        <f t="shared" si="74"/>
        <v>0</v>
      </c>
      <c r="CA28" s="66">
        <f t="shared" si="74"/>
        <v>0</v>
      </c>
      <c r="CB28" s="66">
        <f t="shared" si="74"/>
        <v>0</v>
      </c>
      <c r="CC28" s="66">
        <f t="shared" si="74"/>
        <v>0</v>
      </c>
      <c r="CD28" s="66">
        <f t="shared" si="74"/>
        <v>0</v>
      </c>
      <c r="CE28" s="75">
        <f t="shared" si="51"/>
        <v>0</v>
      </c>
      <c r="CF28" s="66">
        <f t="shared" si="75"/>
        <v>0</v>
      </c>
      <c r="CG28" s="66">
        <f t="shared" si="75"/>
        <v>0</v>
      </c>
      <c r="CH28" s="66">
        <f t="shared" si="75"/>
        <v>0</v>
      </c>
      <c r="CI28" s="66">
        <f t="shared" si="75"/>
        <v>0</v>
      </c>
      <c r="CJ28" s="66">
        <f t="shared" si="75"/>
        <v>0</v>
      </c>
      <c r="CK28" s="66">
        <f t="shared" si="75"/>
        <v>0</v>
      </c>
      <c r="CL28" s="66">
        <f t="shared" si="75"/>
        <v>0</v>
      </c>
      <c r="CM28" s="66">
        <f t="shared" si="75"/>
        <v>0</v>
      </c>
      <c r="CN28" s="66">
        <f t="shared" si="75"/>
        <v>0</v>
      </c>
      <c r="CO28" s="66">
        <f t="shared" si="75"/>
        <v>0</v>
      </c>
      <c r="CP28" s="66">
        <f t="shared" si="75"/>
        <v>0</v>
      </c>
      <c r="CQ28" s="66">
        <f t="shared" si="75"/>
        <v>0</v>
      </c>
      <c r="CR28" s="75">
        <f t="shared" si="53"/>
        <v>0</v>
      </c>
      <c r="CS28" s="66">
        <f t="shared" si="76"/>
        <v>0</v>
      </c>
      <c r="CT28" s="66">
        <f t="shared" si="76"/>
        <v>0</v>
      </c>
      <c r="CU28" s="66">
        <f t="shared" si="76"/>
        <v>0</v>
      </c>
      <c r="CV28" s="66">
        <f t="shared" si="76"/>
        <v>0</v>
      </c>
      <c r="CW28" s="66">
        <f t="shared" si="76"/>
        <v>0</v>
      </c>
      <c r="CX28" s="66">
        <f t="shared" si="76"/>
        <v>0</v>
      </c>
      <c r="CY28" s="66">
        <f t="shared" si="76"/>
        <v>0</v>
      </c>
      <c r="CZ28" s="66">
        <f t="shared" si="76"/>
        <v>0</v>
      </c>
      <c r="DA28" s="66">
        <f t="shared" si="76"/>
        <v>0</v>
      </c>
      <c r="DB28" s="66">
        <f t="shared" si="76"/>
        <v>0</v>
      </c>
      <c r="DC28" s="66">
        <f t="shared" si="76"/>
        <v>0</v>
      </c>
      <c r="DD28" s="66">
        <f t="shared" si="76"/>
        <v>0</v>
      </c>
      <c r="DE28" s="75">
        <f t="shared" si="55"/>
        <v>0</v>
      </c>
      <c r="DF28" s="66">
        <f t="shared" si="77"/>
        <v>0</v>
      </c>
      <c r="DG28" s="66">
        <f t="shared" si="77"/>
        <v>0</v>
      </c>
      <c r="DH28" s="66">
        <f t="shared" si="77"/>
        <v>0</v>
      </c>
      <c r="DI28" s="66">
        <f t="shared" si="77"/>
        <v>0</v>
      </c>
      <c r="DJ28" s="66">
        <f t="shared" si="77"/>
        <v>0</v>
      </c>
      <c r="DK28" s="66">
        <f t="shared" si="77"/>
        <v>0</v>
      </c>
      <c r="DL28" s="66">
        <f t="shared" si="77"/>
        <v>0</v>
      </c>
      <c r="DM28" s="66">
        <f t="shared" si="77"/>
        <v>0</v>
      </c>
      <c r="DN28" s="66">
        <f t="shared" si="77"/>
        <v>0</v>
      </c>
      <c r="DO28" s="66">
        <f t="shared" si="77"/>
        <v>0</v>
      </c>
      <c r="DP28" s="66">
        <f t="shared" si="77"/>
        <v>0</v>
      </c>
      <c r="DQ28" s="66">
        <f t="shared" si="77"/>
        <v>0</v>
      </c>
      <c r="DR28" s="75">
        <f t="shared" si="57"/>
        <v>0</v>
      </c>
      <c r="DS28" s="66">
        <f t="shared" si="78"/>
        <v>0</v>
      </c>
      <c r="DT28" s="66">
        <f t="shared" si="78"/>
        <v>0</v>
      </c>
      <c r="DU28" s="66">
        <f t="shared" si="78"/>
        <v>0</v>
      </c>
      <c r="DV28" s="66">
        <f t="shared" si="78"/>
        <v>0</v>
      </c>
      <c r="DW28" s="66">
        <f t="shared" si="78"/>
        <v>0</v>
      </c>
      <c r="DX28" s="66">
        <f t="shared" si="78"/>
        <v>0</v>
      </c>
      <c r="DY28" s="66">
        <f t="shared" si="78"/>
        <v>0</v>
      </c>
      <c r="DZ28" s="66">
        <f t="shared" si="78"/>
        <v>0</v>
      </c>
      <c r="EA28" s="66">
        <f t="shared" si="78"/>
        <v>0</v>
      </c>
      <c r="EB28" s="66">
        <f t="shared" si="78"/>
        <v>0</v>
      </c>
      <c r="EC28" s="66">
        <f t="shared" si="78"/>
        <v>0</v>
      </c>
      <c r="ED28" s="66">
        <f t="shared" si="78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70"/>
        <v>0</v>
      </c>
      <c r="G29" s="66">
        <f t="shared" si="70"/>
        <v>0</v>
      </c>
      <c r="H29" s="66">
        <f t="shared" si="70"/>
        <v>0</v>
      </c>
      <c r="I29" s="66">
        <f t="shared" si="70"/>
        <v>0</v>
      </c>
      <c r="J29" s="66">
        <f t="shared" si="70"/>
        <v>0</v>
      </c>
      <c r="K29" s="66">
        <f t="shared" si="70"/>
        <v>0</v>
      </c>
      <c r="L29" s="66">
        <f t="shared" si="70"/>
        <v>0</v>
      </c>
      <c r="M29" s="66">
        <f t="shared" si="70"/>
        <v>0</v>
      </c>
      <c r="N29" s="66">
        <f t="shared" si="70"/>
        <v>0</v>
      </c>
      <c r="O29" s="66">
        <f t="shared" si="70"/>
        <v>0</v>
      </c>
      <c r="P29" s="66">
        <f t="shared" si="70"/>
        <v>0</v>
      </c>
      <c r="Q29" s="66">
        <f t="shared" si="70"/>
        <v>0</v>
      </c>
      <c r="R29" s="75">
        <f t="shared" si="41"/>
        <v>0</v>
      </c>
      <c r="S29" s="66">
        <f t="shared" si="79"/>
        <v>0</v>
      </c>
      <c r="T29" s="66">
        <f t="shared" si="79"/>
        <v>0</v>
      </c>
      <c r="U29" s="66">
        <v>0</v>
      </c>
      <c r="V29" s="66">
        <f t="shared" si="80"/>
        <v>0</v>
      </c>
      <c r="W29" s="66">
        <f t="shared" si="80"/>
        <v>0</v>
      </c>
      <c r="X29" s="66">
        <v>0</v>
      </c>
      <c r="Y29" s="66">
        <f t="shared" si="81"/>
        <v>0</v>
      </c>
      <c r="Z29" s="66">
        <f t="shared" si="81"/>
        <v>0</v>
      </c>
      <c r="AA29" s="66">
        <v>0</v>
      </c>
      <c r="AB29" s="66">
        <f t="shared" si="82"/>
        <v>0</v>
      </c>
      <c r="AC29" s="66">
        <f t="shared" si="82"/>
        <v>0</v>
      </c>
      <c r="AD29" s="66">
        <f t="shared" si="61"/>
        <v>0</v>
      </c>
      <c r="AE29" s="75">
        <f t="shared" si="43"/>
        <v>0</v>
      </c>
      <c r="AF29" s="66">
        <f t="shared" si="71"/>
        <v>0</v>
      </c>
      <c r="AG29" s="66">
        <f t="shared" si="71"/>
        <v>0</v>
      </c>
      <c r="AH29" s="66">
        <f t="shared" si="71"/>
        <v>0</v>
      </c>
      <c r="AI29" s="66">
        <f t="shared" si="71"/>
        <v>0</v>
      </c>
      <c r="AJ29" s="66">
        <f t="shared" si="71"/>
        <v>0</v>
      </c>
      <c r="AK29" s="66">
        <f t="shared" si="71"/>
        <v>0</v>
      </c>
      <c r="AL29" s="66">
        <f t="shared" si="71"/>
        <v>0</v>
      </c>
      <c r="AM29" s="66">
        <f t="shared" si="71"/>
        <v>0</v>
      </c>
      <c r="AN29" s="66">
        <f t="shared" si="71"/>
        <v>0</v>
      </c>
      <c r="AO29" s="66">
        <f t="shared" si="71"/>
        <v>0</v>
      </c>
      <c r="AP29" s="66">
        <f t="shared" si="71"/>
        <v>0</v>
      </c>
      <c r="AQ29" s="66">
        <f t="shared" si="71"/>
        <v>0</v>
      </c>
      <c r="AR29" s="75">
        <f t="shared" si="45"/>
        <v>0</v>
      </c>
      <c r="AS29" s="66">
        <f t="shared" si="72"/>
        <v>0</v>
      </c>
      <c r="AT29" s="66">
        <f t="shared" si="72"/>
        <v>0</v>
      </c>
      <c r="AU29" s="66">
        <f t="shared" si="72"/>
        <v>0</v>
      </c>
      <c r="AV29" s="66">
        <f t="shared" si="72"/>
        <v>0</v>
      </c>
      <c r="AW29" s="66">
        <f t="shared" si="72"/>
        <v>0</v>
      </c>
      <c r="AX29" s="66">
        <f t="shared" si="72"/>
        <v>0</v>
      </c>
      <c r="AY29" s="66">
        <f t="shared" si="72"/>
        <v>0</v>
      </c>
      <c r="AZ29" s="66">
        <f t="shared" si="72"/>
        <v>0</v>
      </c>
      <c r="BA29" s="66">
        <f t="shared" si="72"/>
        <v>0</v>
      </c>
      <c r="BB29" s="66">
        <f t="shared" si="72"/>
        <v>0</v>
      </c>
      <c r="BC29" s="66">
        <f t="shared" si="72"/>
        <v>0</v>
      </c>
      <c r="BD29" s="66">
        <f t="shared" si="72"/>
        <v>0</v>
      </c>
      <c r="BE29" s="75">
        <f t="shared" si="47"/>
        <v>0</v>
      </c>
      <c r="BF29" s="66">
        <f t="shared" si="73"/>
        <v>0</v>
      </c>
      <c r="BG29" s="66">
        <f t="shared" si="73"/>
        <v>0</v>
      </c>
      <c r="BH29" s="66">
        <f t="shared" si="73"/>
        <v>0</v>
      </c>
      <c r="BI29" s="66">
        <f t="shared" si="73"/>
        <v>0</v>
      </c>
      <c r="BJ29" s="66">
        <f t="shared" si="73"/>
        <v>0</v>
      </c>
      <c r="BK29" s="66">
        <f t="shared" si="73"/>
        <v>0</v>
      </c>
      <c r="BL29" s="66">
        <f t="shared" si="73"/>
        <v>0</v>
      </c>
      <c r="BM29" s="66">
        <f t="shared" si="73"/>
        <v>0</v>
      </c>
      <c r="BN29" s="66">
        <f t="shared" si="73"/>
        <v>0</v>
      </c>
      <c r="BO29" s="66">
        <f t="shared" si="73"/>
        <v>0</v>
      </c>
      <c r="BP29" s="66">
        <f t="shared" si="73"/>
        <v>0</v>
      </c>
      <c r="BQ29" s="66">
        <f t="shared" si="73"/>
        <v>0</v>
      </c>
      <c r="BR29" s="75">
        <f t="shared" si="49"/>
        <v>0</v>
      </c>
      <c r="BS29" s="66">
        <f t="shared" si="74"/>
        <v>0</v>
      </c>
      <c r="BT29" s="66">
        <f t="shared" si="74"/>
        <v>0</v>
      </c>
      <c r="BU29" s="66">
        <f t="shared" si="74"/>
        <v>0</v>
      </c>
      <c r="BV29" s="66">
        <f t="shared" si="74"/>
        <v>0</v>
      </c>
      <c r="BW29" s="66">
        <f t="shared" si="74"/>
        <v>0</v>
      </c>
      <c r="BX29" s="66">
        <f t="shared" si="74"/>
        <v>0</v>
      </c>
      <c r="BY29" s="66">
        <f t="shared" si="74"/>
        <v>0</v>
      </c>
      <c r="BZ29" s="66">
        <f t="shared" si="74"/>
        <v>0</v>
      </c>
      <c r="CA29" s="66">
        <f t="shared" si="74"/>
        <v>0</v>
      </c>
      <c r="CB29" s="66">
        <f t="shared" si="74"/>
        <v>0</v>
      </c>
      <c r="CC29" s="66">
        <f t="shared" si="74"/>
        <v>0</v>
      </c>
      <c r="CD29" s="66">
        <f t="shared" si="74"/>
        <v>0</v>
      </c>
      <c r="CE29" s="75">
        <f t="shared" si="51"/>
        <v>0</v>
      </c>
      <c r="CF29" s="66">
        <f t="shared" si="75"/>
        <v>0</v>
      </c>
      <c r="CG29" s="66">
        <f t="shared" si="75"/>
        <v>0</v>
      </c>
      <c r="CH29" s="66">
        <f t="shared" si="75"/>
        <v>0</v>
      </c>
      <c r="CI29" s="66">
        <f t="shared" si="75"/>
        <v>0</v>
      </c>
      <c r="CJ29" s="66">
        <f t="shared" si="75"/>
        <v>0</v>
      </c>
      <c r="CK29" s="66">
        <f t="shared" si="75"/>
        <v>0</v>
      </c>
      <c r="CL29" s="66">
        <f t="shared" si="75"/>
        <v>0</v>
      </c>
      <c r="CM29" s="66">
        <f t="shared" si="75"/>
        <v>0</v>
      </c>
      <c r="CN29" s="66">
        <f t="shared" si="75"/>
        <v>0</v>
      </c>
      <c r="CO29" s="66">
        <f t="shared" si="75"/>
        <v>0</v>
      </c>
      <c r="CP29" s="66">
        <f t="shared" si="75"/>
        <v>0</v>
      </c>
      <c r="CQ29" s="66">
        <f t="shared" si="75"/>
        <v>0</v>
      </c>
      <c r="CR29" s="75">
        <f t="shared" si="53"/>
        <v>0</v>
      </c>
      <c r="CS29" s="66">
        <f t="shared" si="76"/>
        <v>0</v>
      </c>
      <c r="CT29" s="66">
        <f t="shared" si="76"/>
        <v>0</v>
      </c>
      <c r="CU29" s="66">
        <f t="shared" si="76"/>
        <v>0</v>
      </c>
      <c r="CV29" s="66">
        <f t="shared" si="76"/>
        <v>0</v>
      </c>
      <c r="CW29" s="66">
        <f t="shared" si="76"/>
        <v>0</v>
      </c>
      <c r="CX29" s="66">
        <f t="shared" si="76"/>
        <v>0</v>
      </c>
      <c r="CY29" s="66">
        <f t="shared" si="76"/>
        <v>0</v>
      </c>
      <c r="CZ29" s="66">
        <f t="shared" si="76"/>
        <v>0</v>
      </c>
      <c r="DA29" s="66">
        <f t="shared" si="76"/>
        <v>0</v>
      </c>
      <c r="DB29" s="66">
        <f t="shared" si="76"/>
        <v>0</v>
      </c>
      <c r="DC29" s="66">
        <f t="shared" si="76"/>
        <v>0</v>
      </c>
      <c r="DD29" s="66">
        <f t="shared" si="76"/>
        <v>0</v>
      </c>
      <c r="DE29" s="75">
        <f t="shared" si="55"/>
        <v>0</v>
      </c>
      <c r="DF29" s="66">
        <f t="shared" si="77"/>
        <v>0</v>
      </c>
      <c r="DG29" s="66">
        <f t="shared" si="77"/>
        <v>0</v>
      </c>
      <c r="DH29" s="66">
        <f t="shared" si="77"/>
        <v>0</v>
      </c>
      <c r="DI29" s="66">
        <f t="shared" si="77"/>
        <v>0</v>
      </c>
      <c r="DJ29" s="66">
        <f t="shared" si="77"/>
        <v>0</v>
      </c>
      <c r="DK29" s="66">
        <f t="shared" si="77"/>
        <v>0</v>
      </c>
      <c r="DL29" s="66">
        <f t="shared" si="77"/>
        <v>0</v>
      </c>
      <c r="DM29" s="66">
        <f t="shared" si="77"/>
        <v>0</v>
      </c>
      <c r="DN29" s="66">
        <f t="shared" si="77"/>
        <v>0</v>
      </c>
      <c r="DO29" s="66">
        <f t="shared" si="77"/>
        <v>0</v>
      </c>
      <c r="DP29" s="66">
        <f t="shared" si="77"/>
        <v>0</v>
      </c>
      <c r="DQ29" s="66">
        <f t="shared" si="77"/>
        <v>0</v>
      </c>
      <c r="DR29" s="75">
        <f t="shared" si="57"/>
        <v>0</v>
      </c>
      <c r="DS29" s="66">
        <f t="shared" si="78"/>
        <v>0</v>
      </c>
      <c r="DT29" s="66">
        <f t="shared" si="78"/>
        <v>0</v>
      </c>
      <c r="DU29" s="66">
        <f t="shared" si="78"/>
        <v>0</v>
      </c>
      <c r="DV29" s="66">
        <f t="shared" si="78"/>
        <v>0</v>
      </c>
      <c r="DW29" s="66">
        <f t="shared" si="78"/>
        <v>0</v>
      </c>
      <c r="DX29" s="66">
        <f t="shared" si="78"/>
        <v>0</v>
      </c>
      <c r="DY29" s="66">
        <f t="shared" si="78"/>
        <v>0</v>
      </c>
      <c r="DZ29" s="66">
        <f t="shared" si="78"/>
        <v>0</v>
      </c>
      <c r="EA29" s="66">
        <f t="shared" si="78"/>
        <v>0</v>
      </c>
      <c r="EB29" s="66">
        <f t="shared" si="78"/>
        <v>0</v>
      </c>
      <c r="EC29" s="66">
        <f t="shared" si="78"/>
        <v>0</v>
      </c>
      <c r="ED29" s="66">
        <f t="shared" si="78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70"/>
        <v>0</v>
      </c>
      <c r="G30" s="66">
        <f t="shared" si="70"/>
        <v>0</v>
      </c>
      <c r="H30" s="66">
        <f t="shared" si="70"/>
        <v>0</v>
      </c>
      <c r="I30" s="66">
        <f t="shared" si="70"/>
        <v>0</v>
      </c>
      <c r="J30" s="66">
        <f t="shared" si="70"/>
        <v>0</v>
      </c>
      <c r="K30" s="66">
        <f t="shared" si="70"/>
        <v>0</v>
      </c>
      <c r="L30" s="66">
        <f t="shared" si="70"/>
        <v>0</v>
      </c>
      <c r="M30" s="66">
        <f t="shared" si="70"/>
        <v>0</v>
      </c>
      <c r="N30" s="66">
        <f t="shared" si="70"/>
        <v>0</v>
      </c>
      <c r="O30" s="66">
        <f t="shared" si="70"/>
        <v>0</v>
      </c>
      <c r="P30" s="66">
        <f t="shared" si="70"/>
        <v>0</v>
      </c>
      <c r="Q30" s="66">
        <f t="shared" si="70"/>
        <v>0</v>
      </c>
      <c r="R30" s="75">
        <f t="shared" si="41"/>
        <v>0</v>
      </c>
      <c r="S30" s="66">
        <f t="shared" si="79"/>
        <v>0</v>
      </c>
      <c r="T30" s="66">
        <f t="shared" si="79"/>
        <v>0</v>
      </c>
      <c r="U30" s="66">
        <v>0</v>
      </c>
      <c r="V30" s="66">
        <f t="shared" si="80"/>
        <v>0</v>
      </c>
      <c r="W30" s="66">
        <f t="shared" si="80"/>
        <v>0</v>
      </c>
      <c r="X30" s="66">
        <v>0</v>
      </c>
      <c r="Y30" s="66">
        <f t="shared" si="81"/>
        <v>0</v>
      </c>
      <c r="Z30" s="66">
        <f t="shared" si="81"/>
        <v>0</v>
      </c>
      <c r="AA30" s="66">
        <v>0</v>
      </c>
      <c r="AB30" s="66">
        <f t="shared" si="82"/>
        <v>0</v>
      </c>
      <c r="AC30" s="66">
        <f t="shared" si="82"/>
        <v>0</v>
      </c>
      <c r="AD30" s="66">
        <f t="shared" si="61"/>
        <v>0</v>
      </c>
      <c r="AE30" s="75">
        <f t="shared" si="43"/>
        <v>0</v>
      </c>
      <c r="AF30" s="66">
        <f t="shared" si="71"/>
        <v>0</v>
      </c>
      <c r="AG30" s="66">
        <f t="shared" si="71"/>
        <v>0</v>
      </c>
      <c r="AH30" s="66">
        <f t="shared" si="71"/>
        <v>0</v>
      </c>
      <c r="AI30" s="66">
        <f t="shared" si="71"/>
        <v>0</v>
      </c>
      <c r="AJ30" s="66">
        <f t="shared" si="71"/>
        <v>0</v>
      </c>
      <c r="AK30" s="66">
        <f t="shared" si="71"/>
        <v>0</v>
      </c>
      <c r="AL30" s="66">
        <f t="shared" si="71"/>
        <v>0</v>
      </c>
      <c r="AM30" s="66">
        <f t="shared" si="71"/>
        <v>0</v>
      </c>
      <c r="AN30" s="66">
        <f t="shared" si="71"/>
        <v>0</v>
      </c>
      <c r="AO30" s="66">
        <f t="shared" si="71"/>
        <v>0</v>
      </c>
      <c r="AP30" s="66">
        <f t="shared" si="71"/>
        <v>0</v>
      </c>
      <c r="AQ30" s="66">
        <f t="shared" si="71"/>
        <v>0</v>
      </c>
      <c r="AR30" s="75">
        <f t="shared" si="45"/>
        <v>0</v>
      </c>
      <c r="AS30" s="66">
        <f t="shared" si="72"/>
        <v>0</v>
      </c>
      <c r="AT30" s="66">
        <f t="shared" si="72"/>
        <v>0</v>
      </c>
      <c r="AU30" s="66">
        <f t="shared" si="72"/>
        <v>0</v>
      </c>
      <c r="AV30" s="66">
        <f t="shared" si="72"/>
        <v>0</v>
      </c>
      <c r="AW30" s="66">
        <f t="shared" si="72"/>
        <v>0</v>
      </c>
      <c r="AX30" s="66">
        <f t="shared" si="72"/>
        <v>0</v>
      </c>
      <c r="AY30" s="66">
        <f t="shared" si="72"/>
        <v>0</v>
      </c>
      <c r="AZ30" s="66">
        <f t="shared" si="72"/>
        <v>0</v>
      </c>
      <c r="BA30" s="66">
        <f t="shared" si="72"/>
        <v>0</v>
      </c>
      <c r="BB30" s="66">
        <f t="shared" si="72"/>
        <v>0</v>
      </c>
      <c r="BC30" s="66">
        <f t="shared" si="72"/>
        <v>0</v>
      </c>
      <c r="BD30" s="66">
        <f t="shared" si="72"/>
        <v>0</v>
      </c>
      <c r="BE30" s="75">
        <f t="shared" si="47"/>
        <v>0</v>
      </c>
      <c r="BF30" s="66">
        <f t="shared" si="73"/>
        <v>0</v>
      </c>
      <c r="BG30" s="66">
        <f t="shared" si="73"/>
        <v>0</v>
      </c>
      <c r="BH30" s="66">
        <f t="shared" si="73"/>
        <v>0</v>
      </c>
      <c r="BI30" s="66">
        <f t="shared" si="73"/>
        <v>0</v>
      </c>
      <c r="BJ30" s="66">
        <f t="shared" si="73"/>
        <v>0</v>
      </c>
      <c r="BK30" s="66">
        <f t="shared" si="73"/>
        <v>0</v>
      </c>
      <c r="BL30" s="66">
        <f t="shared" si="73"/>
        <v>0</v>
      </c>
      <c r="BM30" s="66">
        <f t="shared" si="73"/>
        <v>0</v>
      </c>
      <c r="BN30" s="66">
        <f t="shared" si="73"/>
        <v>0</v>
      </c>
      <c r="BO30" s="66">
        <f t="shared" si="73"/>
        <v>0</v>
      </c>
      <c r="BP30" s="66">
        <f t="shared" si="73"/>
        <v>0</v>
      </c>
      <c r="BQ30" s="66">
        <f t="shared" si="73"/>
        <v>0</v>
      </c>
      <c r="BR30" s="75">
        <f t="shared" si="49"/>
        <v>0</v>
      </c>
      <c r="BS30" s="66">
        <f t="shared" si="74"/>
        <v>0</v>
      </c>
      <c r="BT30" s="66">
        <f t="shared" si="74"/>
        <v>0</v>
      </c>
      <c r="BU30" s="66">
        <f t="shared" si="74"/>
        <v>0</v>
      </c>
      <c r="BV30" s="66">
        <f t="shared" si="74"/>
        <v>0</v>
      </c>
      <c r="BW30" s="66">
        <f t="shared" si="74"/>
        <v>0</v>
      </c>
      <c r="BX30" s="66">
        <f t="shared" si="74"/>
        <v>0</v>
      </c>
      <c r="BY30" s="66">
        <f t="shared" si="74"/>
        <v>0</v>
      </c>
      <c r="BZ30" s="66">
        <f t="shared" si="74"/>
        <v>0</v>
      </c>
      <c r="CA30" s="66">
        <f t="shared" si="74"/>
        <v>0</v>
      </c>
      <c r="CB30" s="66">
        <f t="shared" si="74"/>
        <v>0</v>
      </c>
      <c r="CC30" s="66">
        <f t="shared" si="74"/>
        <v>0</v>
      </c>
      <c r="CD30" s="66">
        <f t="shared" si="74"/>
        <v>0</v>
      </c>
      <c r="CE30" s="75">
        <f t="shared" si="51"/>
        <v>0</v>
      </c>
      <c r="CF30" s="66">
        <f t="shared" si="75"/>
        <v>0</v>
      </c>
      <c r="CG30" s="66">
        <f t="shared" si="75"/>
        <v>0</v>
      </c>
      <c r="CH30" s="66">
        <f t="shared" si="75"/>
        <v>0</v>
      </c>
      <c r="CI30" s="66">
        <f t="shared" si="75"/>
        <v>0</v>
      </c>
      <c r="CJ30" s="66">
        <f t="shared" si="75"/>
        <v>0</v>
      </c>
      <c r="CK30" s="66">
        <f t="shared" si="75"/>
        <v>0</v>
      </c>
      <c r="CL30" s="66">
        <f t="shared" si="75"/>
        <v>0</v>
      </c>
      <c r="CM30" s="66">
        <f t="shared" si="75"/>
        <v>0</v>
      </c>
      <c r="CN30" s="66">
        <f t="shared" si="75"/>
        <v>0</v>
      </c>
      <c r="CO30" s="66">
        <f t="shared" si="75"/>
        <v>0</v>
      </c>
      <c r="CP30" s="66">
        <f t="shared" si="75"/>
        <v>0</v>
      </c>
      <c r="CQ30" s="66">
        <f t="shared" si="75"/>
        <v>0</v>
      </c>
      <c r="CR30" s="75">
        <f t="shared" si="53"/>
        <v>0</v>
      </c>
      <c r="CS30" s="66">
        <f t="shared" si="76"/>
        <v>0</v>
      </c>
      <c r="CT30" s="66">
        <f t="shared" si="76"/>
        <v>0</v>
      </c>
      <c r="CU30" s="66">
        <f t="shared" si="76"/>
        <v>0</v>
      </c>
      <c r="CV30" s="66">
        <f t="shared" si="76"/>
        <v>0</v>
      </c>
      <c r="CW30" s="66">
        <f t="shared" si="76"/>
        <v>0</v>
      </c>
      <c r="CX30" s="66">
        <f t="shared" si="76"/>
        <v>0</v>
      </c>
      <c r="CY30" s="66">
        <f t="shared" si="76"/>
        <v>0</v>
      </c>
      <c r="CZ30" s="66">
        <f t="shared" si="76"/>
        <v>0</v>
      </c>
      <c r="DA30" s="66">
        <f t="shared" si="76"/>
        <v>0</v>
      </c>
      <c r="DB30" s="66">
        <f t="shared" si="76"/>
        <v>0</v>
      </c>
      <c r="DC30" s="66">
        <f t="shared" si="76"/>
        <v>0</v>
      </c>
      <c r="DD30" s="66">
        <f t="shared" si="76"/>
        <v>0</v>
      </c>
      <c r="DE30" s="75">
        <f t="shared" si="55"/>
        <v>0</v>
      </c>
      <c r="DF30" s="66">
        <f t="shared" si="77"/>
        <v>0</v>
      </c>
      <c r="DG30" s="66">
        <f t="shared" si="77"/>
        <v>0</v>
      </c>
      <c r="DH30" s="66">
        <f t="shared" si="77"/>
        <v>0</v>
      </c>
      <c r="DI30" s="66">
        <f t="shared" si="77"/>
        <v>0</v>
      </c>
      <c r="DJ30" s="66">
        <f t="shared" si="77"/>
        <v>0</v>
      </c>
      <c r="DK30" s="66">
        <f t="shared" si="77"/>
        <v>0</v>
      </c>
      <c r="DL30" s="66">
        <f t="shared" si="77"/>
        <v>0</v>
      </c>
      <c r="DM30" s="66">
        <f t="shared" si="77"/>
        <v>0</v>
      </c>
      <c r="DN30" s="66">
        <f t="shared" si="77"/>
        <v>0</v>
      </c>
      <c r="DO30" s="66">
        <f t="shared" si="77"/>
        <v>0</v>
      </c>
      <c r="DP30" s="66">
        <f t="shared" si="77"/>
        <v>0</v>
      </c>
      <c r="DQ30" s="66">
        <f t="shared" si="77"/>
        <v>0</v>
      </c>
      <c r="DR30" s="75">
        <f t="shared" si="57"/>
        <v>0</v>
      </c>
      <c r="DS30" s="66">
        <f t="shared" si="78"/>
        <v>0</v>
      </c>
      <c r="DT30" s="66">
        <f t="shared" si="78"/>
        <v>0</v>
      </c>
      <c r="DU30" s="66">
        <f t="shared" si="78"/>
        <v>0</v>
      </c>
      <c r="DV30" s="66">
        <f t="shared" si="78"/>
        <v>0</v>
      </c>
      <c r="DW30" s="66">
        <f t="shared" si="78"/>
        <v>0</v>
      </c>
      <c r="DX30" s="66">
        <f t="shared" si="78"/>
        <v>0</v>
      </c>
      <c r="DY30" s="66">
        <f t="shared" si="78"/>
        <v>0</v>
      </c>
      <c r="DZ30" s="66">
        <f t="shared" si="78"/>
        <v>0</v>
      </c>
      <c r="EA30" s="66">
        <f t="shared" si="78"/>
        <v>0</v>
      </c>
      <c r="EB30" s="66">
        <f t="shared" si="78"/>
        <v>0</v>
      </c>
      <c r="EC30" s="66">
        <f t="shared" si="78"/>
        <v>0</v>
      </c>
      <c r="ED30" s="66">
        <f t="shared" si="78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70"/>
        <v>0</v>
      </c>
      <c r="G31" s="66">
        <f t="shared" si="70"/>
        <v>0</v>
      </c>
      <c r="H31" s="66">
        <f t="shared" si="70"/>
        <v>0</v>
      </c>
      <c r="I31" s="66">
        <f t="shared" si="70"/>
        <v>0</v>
      </c>
      <c r="J31" s="66">
        <f t="shared" si="70"/>
        <v>0</v>
      </c>
      <c r="K31" s="66">
        <f t="shared" si="70"/>
        <v>0</v>
      </c>
      <c r="L31" s="66">
        <f t="shared" si="70"/>
        <v>0</v>
      </c>
      <c r="M31" s="66">
        <f t="shared" si="70"/>
        <v>0</v>
      </c>
      <c r="N31" s="66">
        <f t="shared" si="70"/>
        <v>0</v>
      </c>
      <c r="O31" s="66">
        <f t="shared" si="70"/>
        <v>0</v>
      </c>
      <c r="P31" s="66">
        <f t="shared" si="70"/>
        <v>0</v>
      </c>
      <c r="Q31" s="66">
        <f t="shared" si="70"/>
        <v>0</v>
      </c>
      <c r="R31" s="75">
        <f t="shared" si="41"/>
        <v>0</v>
      </c>
      <c r="S31" s="66">
        <f>IF(S$2&gt;=$B$18,$E31,0)</f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f>IF(AA$2&gt;=$B$18,$E31,0)</f>
        <v>0</v>
      </c>
      <c r="AB31" s="66">
        <f t="shared" si="82"/>
        <v>0</v>
      </c>
      <c r="AC31" s="66">
        <f t="shared" si="82"/>
        <v>0</v>
      </c>
      <c r="AD31" s="66">
        <f t="shared" si="61"/>
        <v>0</v>
      </c>
      <c r="AE31" s="75">
        <f t="shared" si="43"/>
        <v>0</v>
      </c>
      <c r="AF31" s="66">
        <f t="shared" si="71"/>
        <v>0</v>
      </c>
      <c r="AG31" s="66">
        <f t="shared" si="71"/>
        <v>0</v>
      </c>
      <c r="AH31" s="66">
        <f t="shared" si="71"/>
        <v>0</v>
      </c>
      <c r="AI31" s="66">
        <f t="shared" si="71"/>
        <v>0</v>
      </c>
      <c r="AJ31" s="66">
        <f t="shared" si="71"/>
        <v>0</v>
      </c>
      <c r="AK31" s="66">
        <f t="shared" si="71"/>
        <v>0</v>
      </c>
      <c r="AL31" s="66">
        <f t="shared" si="71"/>
        <v>0</v>
      </c>
      <c r="AM31" s="66">
        <f t="shared" si="71"/>
        <v>0</v>
      </c>
      <c r="AN31" s="66">
        <f t="shared" si="71"/>
        <v>0</v>
      </c>
      <c r="AO31" s="66">
        <f t="shared" si="71"/>
        <v>0</v>
      </c>
      <c r="AP31" s="66">
        <f t="shared" si="71"/>
        <v>0</v>
      </c>
      <c r="AQ31" s="66">
        <f t="shared" si="71"/>
        <v>0</v>
      </c>
      <c r="AR31" s="75">
        <f t="shared" si="45"/>
        <v>0</v>
      </c>
      <c r="AS31" s="66">
        <f t="shared" si="72"/>
        <v>0</v>
      </c>
      <c r="AT31" s="66">
        <f t="shared" si="72"/>
        <v>0</v>
      </c>
      <c r="AU31" s="66">
        <f t="shared" si="72"/>
        <v>0</v>
      </c>
      <c r="AV31" s="66">
        <f t="shared" si="72"/>
        <v>0</v>
      </c>
      <c r="AW31" s="66">
        <f t="shared" si="72"/>
        <v>0</v>
      </c>
      <c r="AX31" s="66">
        <f t="shared" si="72"/>
        <v>0</v>
      </c>
      <c r="AY31" s="66">
        <f t="shared" si="72"/>
        <v>0</v>
      </c>
      <c r="AZ31" s="66">
        <f t="shared" si="72"/>
        <v>0</v>
      </c>
      <c r="BA31" s="66">
        <f t="shared" si="72"/>
        <v>0</v>
      </c>
      <c r="BB31" s="66">
        <f t="shared" si="72"/>
        <v>0</v>
      </c>
      <c r="BC31" s="66">
        <f t="shared" si="72"/>
        <v>0</v>
      </c>
      <c r="BD31" s="66">
        <f t="shared" si="72"/>
        <v>0</v>
      </c>
      <c r="BE31" s="75">
        <f t="shared" si="47"/>
        <v>0</v>
      </c>
      <c r="BF31" s="66">
        <f t="shared" si="73"/>
        <v>0</v>
      </c>
      <c r="BG31" s="66">
        <f t="shared" si="73"/>
        <v>0</v>
      </c>
      <c r="BH31" s="66">
        <f t="shared" si="73"/>
        <v>0</v>
      </c>
      <c r="BI31" s="66">
        <f t="shared" si="73"/>
        <v>0</v>
      </c>
      <c r="BJ31" s="66">
        <f t="shared" si="73"/>
        <v>0</v>
      </c>
      <c r="BK31" s="66">
        <f t="shared" si="73"/>
        <v>0</v>
      </c>
      <c r="BL31" s="66">
        <f t="shared" si="73"/>
        <v>0</v>
      </c>
      <c r="BM31" s="66">
        <f t="shared" si="73"/>
        <v>0</v>
      </c>
      <c r="BN31" s="66">
        <f t="shared" si="73"/>
        <v>0</v>
      </c>
      <c r="BO31" s="66">
        <f t="shared" si="73"/>
        <v>0</v>
      </c>
      <c r="BP31" s="66">
        <f t="shared" si="73"/>
        <v>0</v>
      </c>
      <c r="BQ31" s="66">
        <f t="shared" si="73"/>
        <v>0</v>
      </c>
      <c r="BR31" s="75">
        <f t="shared" si="49"/>
        <v>0</v>
      </c>
      <c r="BS31" s="66">
        <f t="shared" si="74"/>
        <v>0</v>
      </c>
      <c r="BT31" s="66">
        <f t="shared" si="74"/>
        <v>0</v>
      </c>
      <c r="BU31" s="66">
        <f t="shared" si="74"/>
        <v>0</v>
      </c>
      <c r="BV31" s="66">
        <f t="shared" si="74"/>
        <v>0</v>
      </c>
      <c r="BW31" s="66">
        <f t="shared" si="74"/>
        <v>0</v>
      </c>
      <c r="BX31" s="66">
        <f t="shared" si="74"/>
        <v>0</v>
      </c>
      <c r="BY31" s="66">
        <f t="shared" si="74"/>
        <v>0</v>
      </c>
      <c r="BZ31" s="66">
        <f t="shared" si="74"/>
        <v>0</v>
      </c>
      <c r="CA31" s="66">
        <f t="shared" si="74"/>
        <v>0</v>
      </c>
      <c r="CB31" s="66">
        <f t="shared" si="74"/>
        <v>0</v>
      </c>
      <c r="CC31" s="66">
        <f t="shared" si="74"/>
        <v>0</v>
      </c>
      <c r="CD31" s="66">
        <f t="shared" si="74"/>
        <v>0</v>
      </c>
      <c r="CE31" s="75">
        <f t="shared" si="51"/>
        <v>0</v>
      </c>
      <c r="CF31" s="66">
        <f t="shared" si="75"/>
        <v>0</v>
      </c>
      <c r="CG31" s="66">
        <f t="shared" si="75"/>
        <v>0</v>
      </c>
      <c r="CH31" s="66">
        <f t="shared" si="75"/>
        <v>0</v>
      </c>
      <c r="CI31" s="66">
        <f t="shared" si="75"/>
        <v>0</v>
      </c>
      <c r="CJ31" s="66">
        <f t="shared" si="75"/>
        <v>0</v>
      </c>
      <c r="CK31" s="66">
        <f t="shared" si="75"/>
        <v>0</v>
      </c>
      <c r="CL31" s="66">
        <f t="shared" si="75"/>
        <v>0</v>
      </c>
      <c r="CM31" s="66">
        <f t="shared" si="75"/>
        <v>0</v>
      </c>
      <c r="CN31" s="66">
        <f t="shared" si="75"/>
        <v>0</v>
      </c>
      <c r="CO31" s="66">
        <f t="shared" si="75"/>
        <v>0</v>
      </c>
      <c r="CP31" s="66">
        <f t="shared" si="75"/>
        <v>0</v>
      </c>
      <c r="CQ31" s="66">
        <f t="shared" si="75"/>
        <v>0</v>
      </c>
      <c r="CR31" s="75">
        <f t="shared" si="53"/>
        <v>0</v>
      </c>
      <c r="CS31" s="66">
        <f t="shared" si="76"/>
        <v>0</v>
      </c>
      <c r="CT31" s="66">
        <f t="shared" si="76"/>
        <v>0</v>
      </c>
      <c r="CU31" s="66">
        <f t="shared" si="76"/>
        <v>0</v>
      </c>
      <c r="CV31" s="66">
        <f t="shared" si="76"/>
        <v>0</v>
      </c>
      <c r="CW31" s="66">
        <f t="shared" si="76"/>
        <v>0</v>
      </c>
      <c r="CX31" s="66">
        <f t="shared" si="76"/>
        <v>0</v>
      </c>
      <c r="CY31" s="66">
        <f t="shared" si="76"/>
        <v>0</v>
      </c>
      <c r="CZ31" s="66">
        <f t="shared" si="76"/>
        <v>0</v>
      </c>
      <c r="DA31" s="66">
        <f t="shared" si="76"/>
        <v>0</v>
      </c>
      <c r="DB31" s="66">
        <f t="shared" si="76"/>
        <v>0</v>
      </c>
      <c r="DC31" s="66">
        <f t="shared" si="76"/>
        <v>0</v>
      </c>
      <c r="DD31" s="66">
        <f t="shared" si="76"/>
        <v>0</v>
      </c>
      <c r="DE31" s="75">
        <f t="shared" si="55"/>
        <v>0</v>
      </c>
      <c r="DF31" s="66">
        <f t="shared" si="77"/>
        <v>0</v>
      </c>
      <c r="DG31" s="66">
        <f t="shared" si="77"/>
        <v>0</v>
      </c>
      <c r="DH31" s="66">
        <f t="shared" si="77"/>
        <v>0</v>
      </c>
      <c r="DI31" s="66">
        <f t="shared" si="77"/>
        <v>0</v>
      </c>
      <c r="DJ31" s="66">
        <f t="shared" si="77"/>
        <v>0</v>
      </c>
      <c r="DK31" s="66">
        <f t="shared" si="77"/>
        <v>0</v>
      </c>
      <c r="DL31" s="66">
        <f t="shared" si="77"/>
        <v>0</v>
      </c>
      <c r="DM31" s="66">
        <f t="shared" si="77"/>
        <v>0</v>
      </c>
      <c r="DN31" s="66">
        <f t="shared" si="77"/>
        <v>0</v>
      </c>
      <c r="DO31" s="66">
        <f t="shared" si="77"/>
        <v>0</v>
      </c>
      <c r="DP31" s="66">
        <f t="shared" si="77"/>
        <v>0</v>
      </c>
      <c r="DQ31" s="66">
        <f t="shared" si="77"/>
        <v>0</v>
      </c>
      <c r="DR31" s="75">
        <f t="shared" si="57"/>
        <v>0</v>
      </c>
      <c r="DS31" s="66">
        <f t="shared" si="78"/>
        <v>0</v>
      </c>
      <c r="DT31" s="66">
        <f t="shared" si="78"/>
        <v>0</v>
      </c>
      <c r="DU31" s="66">
        <f t="shared" si="78"/>
        <v>0</v>
      </c>
      <c r="DV31" s="66">
        <f t="shared" si="78"/>
        <v>0</v>
      </c>
      <c r="DW31" s="66">
        <f t="shared" si="78"/>
        <v>0</v>
      </c>
      <c r="DX31" s="66">
        <f t="shared" si="78"/>
        <v>0</v>
      </c>
      <c r="DY31" s="66">
        <f t="shared" si="78"/>
        <v>0</v>
      </c>
      <c r="DZ31" s="66">
        <f t="shared" si="78"/>
        <v>0</v>
      </c>
      <c r="EA31" s="66">
        <f t="shared" si="78"/>
        <v>0</v>
      </c>
      <c r="EB31" s="66">
        <f t="shared" si="78"/>
        <v>0</v>
      </c>
      <c r="EC31" s="66">
        <f t="shared" si="78"/>
        <v>0</v>
      </c>
      <c r="ED31" s="66">
        <f t="shared" si="78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70"/>
        <v>0</v>
      </c>
      <c r="G32" s="66">
        <f t="shared" si="70"/>
        <v>0</v>
      </c>
      <c r="H32" s="66">
        <f t="shared" si="70"/>
        <v>0</v>
      </c>
      <c r="I32" s="66">
        <f t="shared" si="70"/>
        <v>0</v>
      </c>
      <c r="J32" s="66">
        <f t="shared" si="70"/>
        <v>0</v>
      </c>
      <c r="K32" s="66">
        <f t="shared" si="70"/>
        <v>0</v>
      </c>
      <c r="L32" s="66">
        <f t="shared" si="70"/>
        <v>0</v>
      </c>
      <c r="M32" s="66">
        <f t="shared" si="70"/>
        <v>0</v>
      </c>
      <c r="N32" s="66">
        <f t="shared" si="70"/>
        <v>0</v>
      </c>
      <c r="O32" s="66">
        <f t="shared" si="70"/>
        <v>0</v>
      </c>
      <c r="P32" s="66">
        <f t="shared" si="70"/>
        <v>0</v>
      </c>
      <c r="Q32" s="66">
        <f t="shared" si="70"/>
        <v>0</v>
      </c>
      <c r="R32" s="75">
        <f t="shared" si="41"/>
        <v>0</v>
      </c>
      <c r="S32" s="66">
        <f>IF(S$2&gt;=$B$18,$E32,0)</f>
        <v>0</v>
      </c>
      <c r="T32" s="66">
        <f t="shared" ref="T32:Z33" si="83">IF(T$2&gt;=$B$18,$E32,0)</f>
        <v>0</v>
      </c>
      <c r="U32" s="66">
        <f t="shared" si="83"/>
        <v>0</v>
      </c>
      <c r="V32" s="66">
        <f t="shared" si="83"/>
        <v>0</v>
      </c>
      <c r="W32" s="66">
        <f t="shared" si="83"/>
        <v>0</v>
      </c>
      <c r="X32" s="66">
        <f t="shared" si="83"/>
        <v>0</v>
      </c>
      <c r="Y32" s="66">
        <f t="shared" si="83"/>
        <v>0</v>
      </c>
      <c r="Z32" s="66">
        <f t="shared" si="83"/>
        <v>0</v>
      </c>
      <c r="AA32" s="66">
        <f>IF(AA$2&gt;=$B$18,$E32,0)</f>
        <v>0</v>
      </c>
      <c r="AB32" s="66">
        <f t="shared" si="82"/>
        <v>0</v>
      </c>
      <c r="AC32" s="66">
        <f t="shared" si="82"/>
        <v>0</v>
      </c>
      <c r="AD32" s="66">
        <f t="shared" si="61"/>
        <v>0</v>
      </c>
      <c r="AE32" s="75">
        <f t="shared" si="43"/>
        <v>0</v>
      </c>
      <c r="AF32" s="66">
        <f t="shared" si="71"/>
        <v>0</v>
      </c>
      <c r="AG32" s="66">
        <f t="shared" si="71"/>
        <v>0</v>
      </c>
      <c r="AH32" s="66">
        <f t="shared" si="71"/>
        <v>0</v>
      </c>
      <c r="AI32" s="66">
        <f t="shared" si="71"/>
        <v>0</v>
      </c>
      <c r="AJ32" s="66">
        <f t="shared" si="71"/>
        <v>0</v>
      </c>
      <c r="AK32" s="66">
        <f t="shared" si="71"/>
        <v>0</v>
      </c>
      <c r="AL32" s="66">
        <f t="shared" si="71"/>
        <v>0</v>
      </c>
      <c r="AM32" s="66">
        <f t="shared" si="71"/>
        <v>0</v>
      </c>
      <c r="AN32" s="66">
        <f t="shared" si="71"/>
        <v>0</v>
      </c>
      <c r="AO32" s="66">
        <f t="shared" si="71"/>
        <v>0</v>
      </c>
      <c r="AP32" s="66">
        <f t="shared" si="71"/>
        <v>0</v>
      </c>
      <c r="AQ32" s="66">
        <f t="shared" si="71"/>
        <v>0</v>
      </c>
      <c r="AR32" s="75">
        <f t="shared" si="45"/>
        <v>0</v>
      </c>
      <c r="AS32" s="66">
        <f t="shared" si="72"/>
        <v>0</v>
      </c>
      <c r="AT32" s="66">
        <f t="shared" si="72"/>
        <v>0</v>
      </c>
      <c r="AU32" s="66">
        <f t="shared" si="72"/>
        <v>0</v>
      </c>
      <c r="AV32" s="66">
        <f t="shared" si="72"/>
        <v>0</v>
      </c>
      <c r="AW32" s="66">
        <f t="shared" si="72"/>
        <v>0</v>
      </c>
      <c r="AX32" s="66">
        <f t="shared" si="72"/>
        <v>0</v>
      </c>
      <c r="AY32" s="66">
        <f t="shared" si="72"/>
        <v>0</v>
      </c>
      <c r="AZ32" s="66">
        <f t="shared" si="72"/>
        <v>0</v>
      </c>
      <c r="BA32" s="66">
        <f t="shared" si="72"/>
        <v>0</v>
      </c>
      <c r="BB32" s="66">
        <f t="shared" si="72"/>
        <v>0</v>
      </c>
      <c r="BC32" s="66">
        <f t="shared" si="72"/>
        <v>0</v>
      </c>
      <c r="BD32" s="66">
        <f t="shared" si="72"/>
        <v>0</v>
      </c>
      <c r="BE32" s="75">
        <f t="shared" si="47"/>
        <v>0</v>
      </c>
      <c r="BF32" s="66">
        <f t="shared" si="73"/>
        <v>0</v>
      </c>
      <c r="BG32" s="66">
        <f t="shared" si="73"/>
        <v>0</v>
      </c>
      <c r="BH32" s="66">
        <f t="shared" si="73"/>
        <v>0</v>
      </c>
      <c r="BI32" s="66">
        <f t="shared" si="73"/>
        <v>0</v>
      </c>
      <c r="BJ32" s="66">
        <f t="shared" si="73"/>
        <v>0</v>
      </c>
      <c r="BK32" s="66">
        <f t="shared" si="73"/>
        <v>0</v>
      </c>
      <c r="BL32" s="66">
        <f t="shared" si="73"/>
        <v>0</v>
      </c>
      <c r="BM32" s="66">
        <f t="shared" si="73"/>
        <v>0</v>
      </c>
      <c r="BN32" s="66">
        <f t="shared" si="73"/>
        <v>0</v>
      </c>
      <c r="BO32" s="66">
        <f t="shared" si="73"/>
        <v>0</v>
      </c>
      <c r="BP32" s="66">
        <f t="shared" si="73"/>
        <v>0</v>
      </c>
      <c r="BQ32" s="66">
        <f t="shared" si="73"/>
        <v>0</v>
      </c>
      <c r="BR32" s="75">
        <f t="shared" si="49"/>
        <v>0</v>
      </c>
      <c r="BS32" s="66">
        <f t="shared" si="74"/>
        <v>0</v>
      </c>
      <c r="BT32" s="66">
        <f t="shared" si="74"/>
        <v>0</v>
      </c>
      <c r="BU32" s="66">
        <f t="shared" si="74"/>
        <v>0</v>
      </c>
      <c r="BV32" s="66">
        <f t="shared" si="74"/>
        <v>0</v>
      </c>
      <c r="BW32" s="66">
        <f t="shared" si="74"/>
        <v>0</v>
      </c>
      <c r="BX32" s="66">
        <f t="shared" si="74"/>
        <v>0</v>
      </c>
      <c r="BY32" s="66">
        <f t="shared" si="74"/>
        <v>0</v>
      </c>
      <c r="BZ32" s="66">
        <f t="shared" si="74"/>
        <v>0</v>
      </c>
      <c r="CA32" s="66">
        <f t="shared" si="74"/>
        <v>0</v>
      </c>
      <c r="CB32" s="66">
        <f t="shared" si="74"/>
        <v>0</v>
      </c>
      <c r="CC32" s="66">
        <f t="shared" si="74"/>
        <v>0</v>
      </c>
      <c r="CD32" s="66">
        <f t="shared" si="74"/>
        <v>0</v>
      </c>
      <c r="CE32" s="75">
        <f t="shared" si="51"/>
        <v>0</v>
      </c>
      <c r="CF32" s="66">
        <f t="shared" si="75"/>
        <v>0</v>
      </c>
      <c r="CG32" s="66">
        <f t="shared" si="75"/>
        <v>0</v>
      </c>
      <c r="CH32" s="66">
        <f t="shared" si="75"/>
        <v>0</v>
      </c>
      <c r="CI32" s="66">
        <f t="shared" si="75"/>
        <v>0</v>
      </c>
      <c r="CJ32" s="66">
        <f t="shared" si="75"/>
        <v>0</v>
      </c>
      <c r="CK32" s="66">
        <f t="shared" si="75"/>
        <v>0</v>
      </c>
      <c r="CL32" s="66">
        <f t="shared" si="75"/>
        <v>0</v>
      </c>
      <c r="CM32" s="66">
        <f t="shared" si="75"/>
        <v>0</v>
      </c>
      <c r="CN32" s="66">
        <f t="shared" si="75"/>
        <v>0</v>
      </c>
      <c r="CO32" s="66">
        <f t="shared" si="75"/>
        <v>0</v>
      </c>
      <c r="CP32" s="66">
        <f t="shared" si="75"/>
        <v>0</v>
      </c>
      <c r="CQ32" s="66">
        <f t="shared" si="75"/>
        <v>0</v>
      </c>
      <c r="CR32" s="75">
        <f t="shared" si="53"/>
        <v>0</v>
      </c>
      <c r="CS32" s="66">
        <f t="shared" si="76"/>
        <v>0</v>
      </c>
      <c r="CT32" s="66">
        <f t="shared" si="76"/>
        <v>0</v>
      </c>
      <c r="CU32" s="66">
        <f t="shared" si="76"/>
        <v>0</v>
      </c>
      <c r="CV32" s="66">
        <f t="shared" si="76"/>
        <v>0</v>
      </c>
      <c r="CW32" s="66">
        <f t="shared" si="76"/>
        <v>0</v>
      </c>
      <c r="CX32" s="66">
        <f t="shared" si="76"/>
        <v>0</v>
      </c>
      <c r="CY32" s="66">
        <f t="shared" si="76"/>
        <v>0</v>
      </c>
      <c r="CZ32" s="66">
        <f t="shared" si="76"/>
        <v>0</v>
      </c>
      <c r="DA32" s="66">
        <f t="shared" si="76"/>
        <v>0</v>
      </c>
      <c r="DB32" s="66">
        <f t="shared" si="76"/>
        <v>0</v>
      </c>
      <c r="DC32" s="66">
        <f t="shared" si="76"/>
        <v>0</v>
      </c>
      <c r="DD32" s="66">
        <f t="shared" si="76"/>
        <v>0</v>
      </c>
      <c r="DE32" s="75">
        <f t="shared" si="55"/>
        <v>0</v>
      </c>
      <c r="DF32" s="66">
        <f t="shared" si="77"/>
        <v>0</v>
      </c>
      <c r="DG32" s="66">
        <f t="shared" si="77"/>
        <v>0</v>
      </c>
      <c r="DH32" s="66">
        <f t="shared" si="77"/>
        <v>0</v>
      </c>
      <c r="DI32" s="66">
        <f t="shared" si="77"/>
        <v>0</v>
      </c>
      <c r="DJ32" s="66">
        <f t="shared" si="77"/>
        <v>0</v>
      </c>
      <c r="DK32" s="66">
        <f t="shared" si="77"/>
        <v>0</v>
      </c>
      <c r="DL32" s="66">
        <f t="shared" si="77"/>
        <v>0</v>
      </c>
      <c r="DM32" s="66">
        <f t="shared" si="77"/>
        <v>0</v>
      </c>
      <c r="DN32" s="66">
        <f t="shared" si="77"/>
        <v>0</v>
      </c>
      <c r="DO32" s="66">
        <f t="shared" si="77"/>
        <v>0</v>
      </c>
      <c r="DP32" s="66">
        <f t="shared" si="77"/>
        <v>0</v>
      </c>
      <c r="DQ32" s="66">
        <f t="shared" si="77"/>
        <v>0</v>
      </c>
      <c r="DR32" s="75">
        <f t="shared" si="57"/>
        <v>0</v>
      </c>
      <c r="DS32" s="66">
        <f t="shared" si="78"/>
        <v>0</v>
      </c>
      <c r="DT32" s="66">
        <f t="shared" si="78"/>
        <v>0</v>
      </c>
      <c r="DU32" s="66">
        <f t="shared" si="78"/>
        <v>0</v>
      </c>
      <c r="DV32" s="66">
        <f t="shared" si="78"/>
        <v>0</v>
      </c>
      <c r="DW32" s="66">
        <f t="shared" si="78"/>
        <v>0</v>
      </c>
      <c r="DX32" s="66">
        <f t="shared" si="78"/>
        <v>0</v>
      </c>
      <c r="DY32" s="66">
        <f t="shared" si="78"/>
        <v>0</v>
      </c>
      <c r="DZ32" s="66">
        <f t="shared" si="78"/>
        <v>0</v>
      </c>
      <c r="EA32" s="66">
        <f t="shared" si="78"/>
        <v>0</v>
      </c>
      <c r="EB32" s="66">
        <f t="shared" si="78"/>
        <v>0</v>
      </c>
      <c r="EC32" s="66">
        <f t="shared" si="78"/>
        <v>0</v>
      </c>
      <c r="ED32" s="66">
        <f t="shared" si="78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70"/>
        <v>0</v>
      </c>
      <c r="G33" s="66">
        <f t="shared" si="70"/>
        <v>0</v>
      </c>
      <c r="H33" s="66">
        <f t="shared" si="70"/>
        <v>0</v>
      </c>
      <c r="I33" s="66">
        <f t="shared" si="70"/>
        <v>0</v>
      </c>
      <c r="J33" s="66">
        <f t="shared" si="70"/>
        <v>0</v>
      </c>
      <c r="K33" s="66">
        <f t="shared" si="70"/>
        <v>0</v>
      </c>
      <c r="L33" s="66">
        <f t="shared" si="70"/>
        <v>0</v>
      </c>
      <c r="M33" s="66">
        <f t="shared" si="70"/>
        <v>0</v>
      </c>
      <c r="N33" s="66">
        <f t="shared" si="70"/>
        <v>0</v>
      </c>
      <c r="O33" s="66">
        <f t="shared" si="70"/>
        <v>0</v>
      </c>
      <c r="P33" s="66">
        <f t="shared" si="70"/>
        <v>0</v>
      </c>
      <c r="Q33" s="66">
        <f t="shared" si="70"/>
        <v>0</v>
      </c>
      <c r="R33" s="75">
        <f t="shared" si="41"/>
        <v>0</v>
      </c>
      <c r="S33" s="66">
        <f>IF(S$2&gt;=$B$18,$E33,0)</f>
        <v>0</v>
      </c>
      <c r="T33" s="66">
        <f t="shared" si="83"/>
        <v>0</v>
      </c>
      <c r="U33" s="66">
        <f t="shared" si="83"/>
        <v>0</v>
      </c>
      <c r="V33" s="66">
        <f t="shared" si="83"/>
        <v>0</v>
      </c>
      <c r="W33" s="66">
        <f t="shared" si="83"/>
        <v>0</v>
      </c>
      <c r="X33" s="66">
        <f t="shared" si="83"/>
        <v>0</v>
      </c>
      <c r="Y33" s="66">
        <f t="shared" si="83"/>
        <v>0</v>
      </c>
      <c r="Z33" s="66">
        <f t="shared" si="83"/>
        <v>0</v>
      </c>
      <c r="AA33" s="66">
        <f>IF(AA$2&gt;=$B$18,$E33,0)</f>
        <v>0</v>
      </c>
      <c r="AB33" s="66">
        <f t="shared" si="82"/>
        <v>0</v>
      </c>
      <c r="AC33" s="66">
        <f t="shared" si="82"/>
        <v>0</v>
      </c>
      <c r="AD33" s="66">
        <f t="shared" si="61"/>
        <v>0</v>
      </c>
      <c r="AE33" s="75">
        <f t="shared" si="43"/>
        <v>0</v>
      </c>
      <c r="AF33" s="66">
        <f t="shared" si="71"/>
        <v>0</v>
      </c>
      <c r="AG33" s="66">
        <f t="shared" si="71"/>
        <v>0</v>
      </c>
      <c r="AH33" s="66">
        <f t="shared" si="71"/>
        <v>0</v>
      </c>
      <c r="AI33" s="66">
        <f t="shared" si="71"/>
        <v>0</v>
      </c>
      <c r="AJ33" s="66">
        <f t="shared" si="71"/>
        <v>0</v>
      </c>
      <c r="AK33" s="66">
        <f t="shared" si="71"/>
        <v>0</v>
      </c>
      <c r="AL33" s="66">
        <f t="shared" si="71"/>
        <v>0</v>
      </c>
      <c r="AM33" s="66">
        <f t="shared" si="71"/>
        <v>0</v>
      </c>
      <c r="AN33" s="66">
        <f t="shared" si="71"/>
        <v>0</v>
      </c>
      <c r="AO33" s="66">
        <f t="shared" si="71"/>
        <v>0</v>
      </c>
      <c r="AP33" s="66">
        <f t="shared" si="71"/>
        <v>0</v>
      </c>
      <c r="AQ33" s="66">
        <f t="shared" si="71"/>
        <v>0</v>
      </c>
      <c r="AR33" s="75">
        <f t="shared" si="45"/>
        <v>0</v>
      </c>
      <c r="AS33" s="66">
        <f t="shared" si="72"/>
        <v>0</v>
      </c>
      <c r="AT33" s="66">
        <f t="shared" si="72"/>
        <v>0</v>
      </c>
      <c r="AU33" s="66">
        <f t="shared" si="72"/>
        <v>0</v>
      </c>
      <c r="AV33" s="66">
        <f t="shared" si="72"/>
        <v>0</v>
      </c>
      <c r="AW33" s="66">
        <f t="shared" si="72"/>
        <v>0</v>
      </c>
      <c r="AX33" s="66">
        <f t="shared" si="72"/>
        <v>0</v>
      </c>
      <c r="AY33" s="66">
        <f t="shared" si="72"/>
        <v>0</v>
      </c>
      <c r="AZ33" s="66">
        <f t="shared" si="72"/>
        <v>0</v>
      </c>
      <c r="BA33" s="66">
        <f t="shared" si="72"/>
        <v>0</v>
      </c>
      <c r="BB33" s="66">
        <f t="shared" si="72"/>
        <v>0</v>
      </c>
      <c r="BC33" s="66">
        <f t="shared" si="72"/>
        <v>0</v>
      </c>
      <c r="BD33" s="66">
        <f t="shared" si="72"/>
        <v>0</v>
      </c>
      <c r="BE33" s="75">
        <f t="shared" si="47"/>
        <v>0</v>
      </c>
      <c r="BF33" s="66">
        <f t="shared" si="73"/>
        <v>0</v>
      </c>
      <c r="BG33" s="66">
        <f t="shared" si="73"/>
        <v>0</v>
      </c>
      <c r="BH33" s="66">
        <f t="shared" si="73"/>
        <v>0</v>
      </c>
      <c r="BI33" s="66">
        <f t="shared" si="73"/>
        <v>0</v>
      </c>
      <c r="BJ33" s="66">
        <f t="shared" si="73"/>
        <v>0</v>
      </c>
      <c r="BK33" s="66">
        <f t="shared" si="73"/>
        <v>0</v>
      </c>
      <c r="BL33" s="66">
        <f t="shared" si="73"/>
        <v>0</v>
      </c>
      <c r="BM33" s="66">
        <f t="shared" si="73"/>
        <v>0</v>
      </c>
      <c r="BN33" s="66">
        <f t="shared" si="73"/>
        <v>0</v>
      </c>
      <c r="BO33" s="66">
        <f t="shared" si="73"/>
        <v>0</v>
      </c>
      <c r="BP33" s="66">
        <f t="shared" si="73"/>
        <v>0</v>
      </c>
      <c r="BQ33" s="66">
        <f t="shared" si="73"/>
        <v>0</v>
      </c>
      <c r="BR33" s="75">
        <f t="shared" si="49"/>
        <v>0</v>
      </c>
      <c r="BS33" s="66">
        <f t="shared" si="74"/>
        <v>0</v>
      </c>
      <c r="BT33" s="66">
        <f t="shared" si="74"/>
        <v>0</v>
      </c>
      <c r="BU33" s="66">
        <f t="shared" si="74"/>
        <v>0</v>
      </c>
      <c r="BV33" s="66">
        <f t="shared" si="74"/>
        <v>0</v>
      </c>
      <c r="BW33" s="66">
        <f t="shared" si="74"/>
        <v>0</v>
      </c>
      <c r="BX33" s="66">
        <f t="shared" si="74"/>
        <v>0</v>
      </c>
      <c r="BY33" s="66">
        <f t="shared" si="74"/>
        <v>0</v>
      </c>
      <c r="BZ33" s="66">
        <f t="shared" si="74"/>
        <v>0</v>
      </c>
      <c r="CA33" s="66">
        <f t="shared" si="74"/>
        <v>0</v>
      </c>
      <c r="CB33" s="66">
        <f t="shared" si="74"/>
        <v>0</v>
      </c>
      <c r="CC33" s="66">
        <f t="shared" si="74"/>
        <v>0</v>
      </c>
      <c r="CD33" s="66">
        <f t="shared" si="74"/>
        <v>0</v>
      </c>
      <c r="CE33" s="75">
        <f t="shared" si="51"/>
        <v>0</v>
      </c>
      <c r="CF33" s="66">
        <f t="shared" si="75"/>
        <v>0</v>
      </c>
      <c r="CG33" s="66">
        <f t="shared" si="75"/>
        <v>0</v>
      </c>
      <c r="CH33" s="66">
        <f t="shared" si="75"/>
        <v>0</v>
      </c>
      <c r="CI33" s="66">
        <f t="shared" si="75"/>
        <v>0</v>
      </c>
      <c r="CJ33" s="66">
        <f t="shared" si="75"/>
        <v>0</v>
      </c>
      <c r="CK33" s="66">
        <f t="shared" si="75"/>
        <v>0</v>
      </c>
      <c r="CL33" s="66">
        <f t="shared" si="75"/>
        <v>0</v>
      </c>
      <c r="CM33" s="66">
        <f t="shared" si="75"/>
        <v>0</v>
      </c>
      <c r="CN33" s="66">
        <f t="shared" si="75"/>
        <v>0</v>
      </c>
      <c r="CO33" s="66">
        <f t="shared" si="75"/>
        <v>0</v>
      </c>
      <c r="CP33" s="66">
        <f t="shared" si="75"/>
        <v>0</v>
      </c>
      <c r="CQ33" s="66">
        <f t="shared" si="75"/>
        <v>0</v>
      </c>
      <c r="CR33" s="75">
        <f t="shared" si="53"/>
        <v>0</v>
      </c>
      <c r="CS33" s="66">
        <f t="shared" si="76"/>
        <v>0</v>
      </c>
      <c r="CT33" s="66">
        <f t="shared" si="76"/>
        <v>0</v>
      </c>
      <c r="CU33" s="66">
        <f t="shared" si="76"/>
        <v>0</v>
      </c>
      <c r="CV33" s="66">
        <f t="shared" si="76"/>
        <v>0</v>
      </c>
      <c r="CW33" s="66">
        <f t="shared" si="76"/>
        <v>0</v>
      </c>
      <c r="CX33" s="66">
        <f t="shared" si="76"/>
        <v>0</v>
      </c>
      <c r="CY33" s="66">
        <f t="shared" si="76"/>
        <v>0</v>
      </c>
      <c r="CZ33" s="66">
        <f t="shared" si="76"/>
        <v>0</v>
      </c>
      <c r="DA33" s="66">
        <f t="shared" si="76"/>
        <v>0</v>
      </c>
      <c r="DB33" s="66">
        <f t="shared" si="76"/>
        <v>0</v>
      </c>
      <c r="DC33" s="66">
        <f t="shared" si="76"/>
        <v>0</v>
      </c>
      <c r="DD33" s="66">
        <f t="shared" si="76"/>
        <v>0</v>
      </c>
      <c r="DE33" s="75">
        <f t="shared" si="55"/>
        <v>0</v>
      </c>
      <c r="DF33" s="66">
        <f t="shared" si="77"/>
        <v>0</v>
      </c>
      <c r="DG33" s="66">
        <f t="shared" si="77"/>
        <v>0</v>
      </c>
      <c r="DH33" s="66">
        <f t="shared" si="77"/>
        <v>0</v>
      </c>
      <c r="DI33" s="66">
        <f t="shared" si="77"/>
        <v>0</v>
      </c>
      <c r="DJ33" s="66">
        <f t="shared" si="77"/>
        <v>0</v>
      </c>
      <c r="DK33" s="66">
        <f t="shared" si="77"/>
        <v>0</v>
      </c>
      <c r="DL33" s="66">
        <f t="shared" si="77"/>
        <v>0</v>
      </c>
      <c r="DM33" s="66">
        <f t="shared" si="77"/>
        <v>0</v>
      </c>
      <c r="DN33" s="66">
        <f t="shared" si="77"/>
        <v>0</v>
      </c>
      <c r="DO33" s="66">
        <f t="shared" si="77"/>
        <v>0</v>
      </c>
      <c r="DP33" s="66">
        <f t="shared" si="77"/>
        <v>0</v>
      </c>
      <c r="DQ33" s="66">
        <f t="shared" si="77"/>
        <v>0</v>
      </c>
      <c r="DR33" s="75">
        <f t="shared" si="57"/>
        <v>0</v>
      </c>
      <c r="DS33" s="66">
        <f t="shared" si="78"/>
        <v>0</v>
      </c>
      <c r="DT33" s="66">
        <f t="shared" si="78"/>
        <v>0</v>
      </c>
      <c r="DU33" s="66">
        <f t="shared" si="78"/>
        <v>0</v>
      </c>
      <c r="DV33" s="66">
        <f t="shared" si="78"/>
        <v>0</v>
      </c>
      <c r="DW33" s="66">
        <f t="shared" si="78"/>
        <v>0</v>
      </c>
      <c r="DX33" s="66">
        <f t="shared" si="78"/>
        <v>0</v>
      </c>
      <c r="DY33" s="66">
        <f t="shared" si="78"/>
        <v>0</v>
      </c>
      <c r="DZ33" s="66">
        <f t="shared" si="78"/>
        <v>0</v>
      </c>
      <c r="EA33" s="66">
        <f t="shared" si="78"/>
        <v>0</v>
      </c>
      <c r="EB33" s="66">
        <f t="shared" si="78"/>
        <v>0</v>
      </c>
      <c r="EC33" s="66">
        <f t="shared" si="78"/>
        <v>0</v>
      </c>
      <c r="ED33" s="66">
        <f t="shared" si="78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84">SUM(F9:F33)</f>
        <v>0</v>
      </c>
      <c r="G34" s="66">
        <f t="shared" si="84"/>
        <v>0</v>
      </c>
      <c r="H34" s="66">
        <f t="shared" si="84"/>
        <v>0</v>
      </c>
      <c r="I34" s="66">
        <f t="shared" si="84"/>
        <v>0</v>
      </c>
      <c r="J34" s="66">
        <f t="shared" si="84"/>
        <v>0</v>
      </c>
      <c r="K34" s="66">
        <f t="shared" si="84"/>
        <v>0</v>
      </c>
      <c r="L34" s="66">
        <f t="shared" si="84"/>
        <v>0</v>
      </c>
      <c r="M34" s="66">
        <f t="shared" si="84"/>
        <v>0</v>
      </c>
      <c r="N34" s="66">
        <f t="shared" si="84"/>
        <v>0</v>
      </c>
      <c r="O34" s="66">
        <f t="shared" si="84"/>
        <v>0</v>
      </c>
      <c r="P34" s="66">
        <f t="shared" si="84"/>
        <v>0</v>
      </c>
      <c r="Q34" s="66">
        <f t="shared" si="84"/>
        <v>0</v>
      </c>
      <c r="R34" s="75">
        <f t="shared" si="41"/>
        <v>0</v>
      </c>
      <c r="S34" s="66">
        <f t="shared" ref="S34:AD34" si="85">SUM(S9:S33)</f>
        <v>0</v>
      </c>
      <c r="T34" s="66">
        <f t="shared" si="85"/>
        <v>0</v>
      </c>
      <c r="U34" s="66">
        <f t="shared" si="85"/>
        <v>0</v>
      </c>
      <c r="V34" s="66">
        <f t="shared" si="85"/>
        <v>0</v>
      </c>
      <c r="W34" s="66">
        <f t="shared" si="85"/>
        <v>0</v>
      </c>
      <c r="X34" s="66">
        <f t="shared" si="85"/>
        <v>0</v>
      </c>
      <c r="Y34" s="66">
        <f t="shared" si="85"/>
        <v>0</v>
      </c>
      <c r="Z34" s="66">
        <f t="shared" si="85"/>
        <v>0</v>
      </c>
      <c r="AA34" s="66">
        <f t="shared" si="85"/>
        <v>0</v>
      </c>
      <c r="AB34" s="66">
        <f t="shared" si="85"/>
        <v>0</v>
      </c>
      <c r="AC34" s="66">
        <f t="shared" si="85"/>
        <v>0</v>
      </c>
      <c r="AD34" s="66">
        <f t="shared" si="85"/>
        <v>0</v>
      </c>
      <c r="AE34" s="75">
        <f t="shared" si="43"/>
        <v>0</v>
      </c>
      <c r="AF34" s="66">
        <f t="shared" ref="AF34:AQ34" si="86">SUM(AF9:AF33)</f>
        <v>0</v>
      </c>
      <c r="AG34" s="66">
        <f t="shared" si="86"/>
        <v>0</v>
      </c>
      <c r="AH34" s="66">
        <f t="shared" si="86"/>
        <v>0</v>
      </c>
      <c r="AI34" s="66">
        <f t="shared" si="86"/>
        <v>0</v>
      </c>
      <c r="AJ34" s="66">
        <f t="shared" si="86"/>
        <v>0</v>
      </c>
      <c r="AK34" s="66">
        <f t="shared" si="86"/>
        <v>0</v>
      </c>
      <c r="AL34" s="66">
        <f t="shared" si="86"/>
        <v>0</v>
      </c>
      <c r="AM34" s="66">
        <f t="shared" si="86"/>
        <v>0</v>
      </c>
      <c r="AN34" s="66">
        <f t="shared" si="86"/>
        <v>0</v>
      </c>
      <c r="AO34" s="66">
        <f t="shared" si="86"/>
        <v>0</v>
      </c>
      <c r="AP34" s="66">
        <f t="shared" si="86"/>
        <v>0</v>
      </c>
      <c r="AQ34" s="66">
        <f t="shared" si="86"/>
        <v>0</v>
      </c>
      <c r="AR34" s="75">
        <f t="shared" si="45"/>
        <v>0</v>
      </c>
      <c r="AS34" s="66">
        <f t="shared" ref="AS34:BD34" si="87">SUM(AS9:AS33)</f>
        <v>0</v>
      </c>
      <c r="AT34" s="66">
        <f t="shared" si="87"/>
        <v>0</v>
      </c>
      <c r="AU34" s="66">
        <f t="shared" si="87"/>
        <v>0</v>
      </c>
      <c r="AV34" s="66">
        <f t="shared" si="87"/>
        <v>0</v>
      </c>
      <c r="AW34" s="66">
        <f t="shared" si="87"/>
        <v>0</v>
      </c>
      <c r="AX34" s="66">
        <f t="shared" si="87"/>
        <v>0</v>
      </c>
      <c r="AY34" s="66">
        <f t="shared" si="87"/>
        <v>0</v>
      </c>
      <c r="AZ34" s="66">
        <f t="shared" si="87"/>
        <v>0</v>
      </c>
      <c r="BA34" s="66">
        <f t="shared" si="87"/>
        <v>0</v>
      </c>
      <c r="BB34" s="66">
        <f t="shared" si="87"/>
        <v>0</v>
      </c>
      <c r="BC34" s="66">
        <f t="shared" si="87"/>
        <v>0</v>
      </c>
      <c r="BD34" s="66">
        <f t="shared" si="87"/>
        <v>0</v>
      </c>
      <c r="BE34" s="75">
        <f t="shared" si="47"/>
        <v>0</v>
      </c>
      <c r="BF34" s="66">
        <f t="shared" ref="BF34:BQ34" si="88">SUM(BF9:BF33)</f>
        <v>0</v>
      </c>
      <c r="BG34" s="66">
        <f t="shared" si="88"/>
        <v>0</v>
      </c>
      <c r="BH34" s="66">
        <f t="shared" si="88"/>
        <v>0</v>
      </c>
      <c r="BI34" s="66">
        <f t="shared" si="88"/>
        <v>0</v>
      </c>
      <c r="BJ34" s="66">
        <f t="shared" si="88"/>
        <v>0</v>
      </c>
      <c r="BK34" s="66">
        <f t="shared" si="88"/>
        <v>0</v>
      </c>
      <c r="BL34" s="66">
        <f t="shared" si="88"/>
        <v>0</v>
      </c>
      <c r="BM34" s="66">
        <f t="shared" si="88"/>
        <v>0</v>
      </c>
      <c r="BN34" s="66">
        <f t="shared" si="88"/>
        <v>0</v>
      </c>
      <c r="BO34" s="66">
        <f t="shared" si="88"/>
        <v>0</v>
      </c>
      <c r="BP34" s="66">
        <f t="shared" si="88"/>
        <v>0</v>
      </c>
      <c r="BQ34" s="66">
        <f t="shared" si="88"/>
        <v>0</v>
      </c>
      <c r="BR34" s="75">
        <f t="shared" si="49"/>
        <v>0</v>
      </c>
      <c r="BS34" s="66">
        <f t="shared" ref="BS34:CD34" si="89">SUM(BS9:BS33)</f>
        <v>0</v>
      </c>
      <c r="BT34" s="66">
        <f t="shared" si="89"/>
        <v>0</v>
      </c>
      <c r="BU34" s="66">
        <f t="shared" si="89"/>
        <v>0</v>
      </c>
      <c r="BV34" s="66">
        <f t="shared" si="89"/>
        <v>0</v>
      </c>
      <c r="BW34" s="66">
        <f t="shared" si="89"/>
        <v>0</v>
      </c>
      <c r="BX34" s="66">
        <f t="shared" si="89"/>
        <v>0</v>
      </c>
      <c r="BY34" s="66">
        <f t="shared" si="89"/>
        <v>0</v>
      </c>
      <c r="BZ34" s="66">
        <f t="shared" si="89"/>
        <v>0</v>
      </c>
      <c r="CA34" s="66">
        <f t="shared" si="89"/>
        <v>0</v>
      </c>
      <c r="CB34" s="66">
        <f t="shared" si="89"/>
        <v>0</v>
      </c>
      <c r="CC34" s="66">
        <f t="shared" si="89"/>
        <v>0</v>
      </c>
      <c r="CD34" s="66">
        <f t="shared" si="89"/>
        <v>0</v>
      </c>
      <c r="CE34" s="75">
        <f t="shared" si="51"/>
        <v>0</v>
      </c>
      <c r="CF34" s="66">
        <f t="shared" ref="CF34:CQ34" si="90">SUM(CF9:CF33)</f>
        <v>0</v>
      </c>
      <c r="CG34" s="66">
        <f t="shared" si="90"/>
        <v>0</v>
      </c>
      <c r="CH34" s="66">
        <f t="shared" si="90"/>
        <v>0</v>
      </c>
      <c r="CI34" s="66">
        <f t="shared" si="90"/>
        <v>0</v>
      </c>
      <c r="CJ34" s="66">
        <f t="shared" si="90"/>
        <v>0</v>
      </c>
      <c r="CK34" s="66">
        <f t="shared" si="90"/>
        <v>0</v>
      </c>
      <c r="CL34" s="66">
        <f t="shared" si="90"/>
        <v>0</v>
      </c>
      <c r="CM34" s="66">
        <f t="shared" si="90"/>
        <v>0</v>
      </c>
      <c r="CN34" s="66">
        <f t="shared" si="90"/>
        <v>0</v>
      </c>
      <c r="CO34" s="66">
        <f t="shared" si="90"/>
        <v>0</v>
      </c>
      <c r="CP34" s="66">
        <f t="shared" si="90"/>
        <v>0</v>
      </c>
      <c r="CQ34" s="66">
        <f t="shared" si="90"/>
        <v>0</v>
      </c>
      <c r="CR34" s="75">
        <f t="shared" si="53"/>
        <v>0</v>
      </c>
      <c r="CS34" s="66">
        <f t="shared" ref="CS34:DD34" si="91">SUM(CS9:CS33)</f>
        <v>0</v>
      </c>
      <c r="CT34" s="66">
        <f t="shared" si="91"/>
        <v>0</v>
      </c>
      <c r="CU34" s="66">
        <f t="shared" si="91"/>
        <v>0</v>
      </c>
      <c r="CV34" s="66">
        <f t="shared" si="91"/>
        <v>0</v>
      </c>
      <c r="CW34" s="66">
        <f t="shared" si="91"/>
        <v>0</v>
      </c>
      <c r="CX34" s="66">
        <f t="shared" si="91"/>
        <v>0</v>
      </c>
      <c r="CY34" s="66">
        <f t="shared" si="91"/>
        <v>0</v>
      </c>
      <c r="CZ34" s="66">
        <f t="shared" si="91"/>
        <v>0</v>
      </c>
      <c r="DA34" s="66">
        <f t="shared" si="91"/>
        <v>0</v>
      </c>
      <c r="DB34" s="66">
        <f t="shared" si="91"/>
        <v>0</v>
      </c>
      <c r="DC34" s="66">
        <f t="shared" si="91"/>
        <v>0</v>
      </c>
      <c r="DD34" s="66">
        <f t="shared" si="91"/>
        <v>0</v>
      </c>
      <c r="DE34" s="75">
        <f t="shared" si="55"/>
        <v>0</v>
      </c>
      <c r="DF34" s="66">
        <f t="shared" ref="DF34:DQ34" si="92">SUM(DF9:DF33)</f>
        <v>0</v>
      </c>
      <c r="DG34" s="66">
        <f t="shared" si="92"/>
        <v>0</v>
      </c>
      <c r="DH34" s="66">
        <f t="shared" si="92"/>
        <v>0</v>
      </c>
      <c r="DI34" s="66">
        <f t="shared" si="92"/>
        <v>0</v>
      </c>
      <c r="DJ34" s="66">
        <f t="shared" si="92"/>
        <v>0</v>
      </c>
      <c r="DK34" s="66">
        <f t="shared" si="92"/>
        <v>0</v>
      </c>
      <c r="DL34" s="66">
        <f t="shared" si="92"/>
        <v>0</v>
      </c>
      <c r="DM34" s="66">
        <f t="shared" si="92"/>
        <v>0</v>
      </c>
      <c r="DN34" s="66">
        <f t="shared" si="92"/>
        <v>0</v>
      </c>
      <c r="DO34" s="66">
        <f t="shared" si="92"/>
        <v>0</v>
      </c>
      <c r="DP34" s="66">
        <f t="shared" si="92"/>
        <v>0</v>
      </c>
      <c r="DQ34" s="66">
        <f t="shared" si="92"/>
        <v>0</v>
      </c>
      <c r="DR34" s="75">
        <f t="shared" si="57"/>
        <v>0</v>
      </c>
      <c r="DS34" s="66">
        <f t="shared" ref="DS34:ED34" si="93">SUM(DS9:DS33)</f>
        <v>0</v>
      </c>
      <c r="DT34" s="66">
        <f t="shared" si="93"/>
        <v>0</v>
      </c>
      <c r="DU34" s="66">
        <f t="shared" si="93"/>
        <v>0</v>
      </c>
      <c r="DV34" s="66">
        <f t="shared" si="93"/>
        <v>0</v>
      </c>
      <c r="DW34" s="66">
        <f t="shared" si="93"/>
        <v>0</v>
      </c>
      <c r="DX34" s="66">
        <f t="shared" si="93"/>
        <v>0</v>
      </c>
      <c r="DY34" s="66">
        <f t="shared" si="93"/>
        <v>0</v>
      </c>
      <c r="DZ34" s="66">
        <f t="shared" si="93"/>
        <v>0</v>
      </c>
      <c r="EA34" s="66">
        <f t="shared" si="93"/>
        <v>0</v>
      </c>
      <c r="EB34" s="66">
        <f t="shared" si="93"/>
        <v>0</v>
      </c>
      <c r="EC34" s="66">
        <f t="shared" si="93"/>
        <v>0</v>
      </c>
      <c r="ED34" s="66">
        <f t="shared" si="93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94">F6-F34</f>
        <v>0</v>
      </c>
      <c r="G36" s="66">
        <f t="shared" si="94"/>
        <v>0</v>
      </c>
      <c r="H36" s="66">
        <f t="shared" si="94"/>
        <v>0</v>
      </c>
      <c r="I36" s="66">
        <f t="shared" si="94"/>
        <v>0</v>
      </c>
      <c r="J36" s="66">
        <f t="shared" si="94"/>
        <v>0</v>
      </c>
      <c r="K36" s="66">
        <f t="shared" si="94"/>
        <v>0</v>
      </c>
      <c r="L36" s="66">
        <f t="shared" si="94"/>
        <v>0</v>
      </c>
      <c r="M36" s="66">
        <f t="shared" si="94"/>
        <v>0</v>
      </c>
      <c r="N36" s="66">
        <f t="shared" si="94"/>
        <v>0</v>
      </c>
      <c r="O36" s="66">
        <f t="shared" si="94"/>
        <v>0</v>
      </c>
      <c r="P36" s="66">
        <f t="shared" si="94"/>
        <v>0</v>
      </c>
      <c r="Q36" s="66">
        <f t="shared" si="94"/>
        <v>0</v>
      </c>
      <c r="R36" s="75">
        <f>SUM(F36:Q36)</f>
        <v>0</v>
      </c>
      <c r="S36" s="66">
        <f t="shared" ref="S36:AD36" si="95">S6-S34</f>
        <v>0</v>
      </c>
      <c r="T36" s="66">
        <f t="shared" si="95"/>
        <v>0</v>
      </c>
      <c r="U36" s="66">
        <f t="shared" si="95"/>
        <v>0</v>
      </c>
      <c r="V36" s="66">
        <f t="shared" si="95"/>
        <v>0</v>
      </c>
      <c r="W36" s="66">
        <f t="shared" si="95"/>
        <v>0</v>
      </c>
      <c r="X36" s="66">
        <f t="shared" si="95"/>
        <v>0</v>
      </c>
      <c r="Y36" s="66">
        <f t="shared" si="95"/>
        <v>0</v>
      </c>
      <c r="Z36" s="66">
        <f t="shared" si="95"/>
        <v>0</v>
      </c>
      <c r="AA36" s="66">
        <f t="shared" si="95"/>
        <v>0</v>
      </c>
      <c r="AB36" s="66">
        <f t="shared" si="95"/>
        <v>0</v>
      </c>
      <c r="AC36" s="66">
        <f t="shared" si="95"/>
        <v>0</v>
      </c>
      <c r="AD36" s="66">
        <f t="shared" si="95"/>
        <v>0</v>
      </c>
      <c r="AE36" s="75">
        <f>SUM(S36:AD36)</f>
        <v>0</v>
      </c>
      <c r="AF36" s="66">
        <f t="shared" ref="AF36:AQ36" si="96">AF6-AF34</f>
        <v>0</v>
      </c>
      <c r="AG36" s="66">
        <f t="shared" si="96"/>
        <v>0</v>
      </c>
      <c r="AH36" s="66">
        <f t="shared" si="96"/>
        <v>0</v>
      </c>
      <c r="AI36" s="66">
        <f t="shared" si="96"/>
        <v>0</v>
      </c>
      <c r="AJ36" s="66">
        <f t="shared" si="96"/>
        <v>0</v>
      </c>
      <c r="AK36" s="66">
        <f t="shared" si="96"/>
        <v>0</v>
      </c>
      <c r="AL36" s="66">
        <f t="shared" si="96"/>
        <v>0</v>
      </c>
      <c r="AM36" s="66">
        <f t="shared" si="96"/>
        <v>0</v>
      </c>
      <c r="AN36" s="66">
        <f t="shared" si="96"/>
        <v>0</v>
      </c>
      <c r="AO36" s="66">
        <f t="shared" si="96"/>
        <v>0</v>
      </c>
      <c r="AP36" s="66">
        <f t="shared" si="96"/>
        <v>0</v>
      </c>
      <c r="AQ36" s="66">
        <f t="shared" si="96"/>
        <v>0</v>
      </c>
      <c r="AR36" s="75">
        <f>SUM(AF36:AQ36)</f>
        <v>0</v>
      </c>
      <c r="AS36" s="66">
        <f t="shared" ref="AS36:BD36" si="97">AS6-AS34</f>
        <v>0</v>
      </c>
      <c r="AT36" s="66">
        <f t="shared" si="97"/>
        <v>0</v>
      </c>
      <c r="AU36" s="66">
        <f t="shared" si="97"/>
        <v>0</v>
      </c>
      <c r="AV36" s="66">
        <f t="shared" si="97"/>
        <v>0</v>
      </c>
      <c r="AW36" s="66">
        <f t="shared" si="97"/>
        <v>0</v>
      </c>
      <c r="AX36" s="66">
        <f t="shared" si="97"/>
        <v>0</v>
      </c>
      <c r="AY36" s="66">
        <f t="shared" si="97"/>
        <v>0</v>
      </c>
      <c r="AZ36" s="66">
        <f t="shared" si="97"/>
        <v>0</v>
      </c>
      <c r="BA36" s="66">
        <f t="shared" si="97"/>
        <v>0</v>
      </c>
      <c r="BB36" s="66">
        <f t="shared" si="97"/>
        <v>0</v>
      </c>
      <c r="BC36" s="66">
        <f t="shared" si="97"/>
        <v>0</v>
      </c>
      <c r="BD36" s="66">
        <f t="shared" si="97"/>
        <v>0</v>
      </c>
      <c r="BE36" s="75">
        <f>SUM(AS36:BD36)</f>
        <v>0</v>
      </c>
      <c r="BF36" s="66">
        <f t="shared" ref="BF36:BQ36" si="98">BF6-BF34</f>
        <v>0</v>
      </c>
      <c r="BG36" s="66">
        <f t="shared" si="98"/>
        <v>0</v>
      </c>
      <c r="BH36" s="66">
        <f t="shared" si="98"/>
        <v>0</v>
      </c>
      <c r="BI36" s="66">
        <f t="shared" si="98"/>
        <v>0</v>
      </c>
      <c r="BJ36" s="66">
        <f t="shared" si="98"/>
        <v>0</v>
      </c>
      <c r="BK36" s="66">
        <f t="shared" si="98"/>
        <v>0</v>
      </c>
      <c r="BL36" s="66">
        <f t="shared" si="98"/>
        <v>0</v>
      </c>
      <c r="BM36" s="66">
        <f t="shared" si="98"/>
        <v>0</v>
      </c>
      <c r="BN36" s="66">
        <f t="shared" si="98"/>
        <v>0</v>
      </c>
      <c r="BO36" s="66">
        <f t="shared" si="98"/>
        <v>0</v>
      </c>
      <c r="BP36" s="66">
        <f t="shared" si="98"/>
        <v>0</v>
      </c>
      <c r="BQ36" s="66">
        <f t="shared" si="98"/>
        <v>0</v>
      </c>
      <c r="BR36" s="75">
        <f>SUM(BF36:BQ36)</f>
        <v>0</v>
      </c>
      <c r="BS36" s="66">
        <f t="shared" ref="BS36:CD36" si="99">BS6-BS34</f>
        <v>0</v>
      </c>
      <c r="BT36" s="66">
        <f t="shared" si="99"/>
        <v>0</v>
      </c>
      <c r="BU36" s="66">
        <f t="shared" si="99"/>
        <v>0</v>
      </c>
      <c r="BV36" s="66">
        <f t="shared" si="99"/>
        <v>0</v>
      </c>
      <c r="BW36" s="66">
        <f t="shared" si="99"/>
        <v>0</v>
      </c>
      <c r="BX36" s="66">
        <f t="shared" si="99"/>
        <v>0</v>
      </c>
      <c r="BY36" s="66">
        <f t="shared" si="99"/>
        <v>0</v>
      </c>
      <c r="BZ36" s="66">
        <f t="shared" si="99"/>
        <v>0</v>
      </c>
      <c r="CA36" s="66">
        <f t="shared" si="99"/>
        <v>0</v>
      </c>
      <c r="CB36" s="66">
        <f t="shared" si="99"/>
        <v>0</v>
      </c>
      <c r="CC36" s="66">
        <f t="shared" si="99"/>
        <v>0</v>
      </c>
      <c r="CD36" s="66">
        <f t="shared" si="99"/>
        <v>0</v>
      </c>
      <c r="CE36" s="75">
        <f>SUM(BS36:CD36)</f>
        <v>0</v>
      </c>
      <c r="CF36" s="66">
        <f t="shared" ref="CF36:CQ36" si="100">CF6-CF34</f>
        <v>0</v>
      </c>
      <c r="CG36" s="66">
        <f t="shared" si="100"/>
        <v>0</v>
      </c>
      <c r="CH36" s="66">
        <f t="shared" si="100"/>
        <v>0</v>
      </c>
      <c r="CI36" s="66">
        <f t="shared" si="100"/>
        <v>0</v>
      </c>
      <c r="CJ36" s="66">
        <f t="shared" si="100"/>
        <v>0</v>
      </c>
      <c r="CK36" s="66">
        <f t="shared" si="100"/>
        <v>0</v>
      </c>
      <c r="CL36" s="66">
        <f t="shared" si="100"/>
        <v>0</v>
      </c>
      <c r="CM36" s="66">
        <f t="shared" si="100"/>
        <v>0</v>
      </c>
      <c r="CN36" s="66">
        <f t="shared" si="100"/>
        <v>0</v>
      </c>
      <c r="CO36" s="66">
        <f t="shared" si="100"/>
        <v>0</v>
      </c>
      <c r="CP36" s="66">
        <f t="shared" si="100"/>
        <v>0</v>
      </c>
      <c r="CQ36" s="66">
        <f t="shared" si="100"/>
        <v>0</v>
      </c>
      <c r="CR36" s="75">
        <f>SUM(CF36:CQ36)</f>
        <v>0</v>
      </c>
      <c r="CS36" s="66">
        <f t="shared" ref="CS36:DD36" si="101">CS6-CS34</f>
        <v>0</v>
      </c>
      <c r="CT36" s="66">
        <f t="shared" si="101"/>
        <v>0</v>
      </c>
      <c r="CU36" s="66">
        <f t="shared" si="101"/>
        <v>0</v>
      </c>
      <c r="CV36" s="66">
        <f t="shared" si="101"/>
        <v>0</v>
      </c>
      <c r="CW36" s="66">
        <f t="shared" si="101"/>
        <v>0</v>
      </c>
      <c r="CX36" s="66">
        <f t="shared" si="101"/>
        <v>0</v>
      </c>
      <c r="CY36" s="66">
        <f t="shared" si="101"/>
        <v>0</v>
      </c>
      <c r="CZ36" s="66">
        <f t="shared" si="101"/>
        <v>0</v>
      </c>
      <c r="DA36" s="66">
        <f t="shared" si="101"/>
        <v>0</v>
      </c>
      <c r="DB36" s="66">
        <f t="shared" si="101"/>
        <v>0</v>
      </c>
      <c r="DC36" s="66">
        <f t="shared" si="101"/>
        <v>0</v>
      </c>
      <c r="DD36" s="66">
        <f t="shared" si="101"/>
        <v>0</v>
      </c>
      <c r="DE36" s="75">
        <f>SUM(CS36:DD36)</f>
        <v>0</v>
      </c>
      <c r="DF36" s="66">
        <f t="shared" ref="DF36:DQ36" si="102">DF6-DF34</f>
        <v>0</v>
      </c>
      <c r="DG36" s="66">
        <f t="shared" si="102"/>
        <v>0</v>
      </c>
      <c r="DH36" s="66">
        <f t="shared" si="102"/>
        <v>0</v>
      </c>
      <c r="DI36" s="66">
        <f t="shared" si="102"/>
        <v>0</v>
      </c>
      <c r="DJ36" s="66">
        <f t="shared" si="102"/>
        <v>0</v>
      </c>
      <c r="DK36" s="66">
        <f t="shared" si="102"/>
        <v>0</v>
      </c>
      <c r="DL36" s="66">
        <f t="shared" si="102"/>
        <v>0</v>
      </c>
      <c r="DM36" s="66">
        <f t="shared" si="102"/>
        <v>0</v>
      </c>
      <c r="DN36" s="66">
        <f t="shared" si="102"/>
        <v>0</v>
      </c>
      <c r="DO36" s="66">
        <f t="shared" si="102"/>
        <v>0</v>
      </c>
      <c r="DP36" s="66">
        <f t="shared" si="102"/>
        <v>0</v>
      </c>
      <c r="DQ36" s="66">
        <f t="shared" si="102"/>
        <v>0</v>
      </c>
      <c r="DR36" s="75">
        <f>SUM(DF36:DQ36)</f>
        <v>0</v>
      </c>
      <c r="DS36" s="66">
        <f t="shared" ref="DS36:ED36" si="103">DS6-DS34</f>
        <v>0</v>
      </c>
      <c r="DT36" s="66">
        <f t="shared" si="103"/>
        <v>0</v>
      </c>
      <c r="DU36" s="66">
        <f t="shared" si="103"/>
        <v>0</v>
      </c>
      <c r="DV36" s="66">
        <f t="shared" si="103"/>
        <v>0</v>
      </c>
      <c r="DW36" s="66">
        <f t="shared" si="103"/>
        <v>0</v>
      </c>
      <c r="DX36" s="66">
        <f t="shared" si="103"/>
        <v>0</v>
      </c>
      <c r="DY36" s="66">
        <f t="shared" si="103"/>
        <v>0</v>
      </c>
      <c r="DZ36" s="66">
        <f t="shared" si="103"/>
        <v>0</v>
      </c>
      <c r="EA36" s="66">
        <f t="shared" si="103"/>
        <v>0</v>
      </c>
      <c r="EB36" s="66">
        <f t="shared" si="103"/>
        <v>0</v>
      </c>
      <c r="EC36" s="66">
        <f t="shared" si="103"/>
        <v>0</v>
      </c>
      <c r="ED36" s="66">
        <f t="shared" si="103"/>
        <v>0</v>
      </c>
      <c r="EE36" s="76">
        <f>SUM(DS36:ED36)</f>
        <v>0</v>
      </c>
    </row>
    <row r="37" spans="1:135" x14ac:dyDescent="0.2">
      <c r="A37" s="80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5 EMPRUNT 1'!E5</f>
        <v>0</v>
      </c>
      <c r="D38" s="3" t="s">
        <v>87</v>
      </c>
      <c r="F38" s="66">
        <f t="shared" ref="F38:Q39" si="104">IF(F$2&gt;=$B$18,$E38,0)</f>
        <v>0</v>
      </c>
      <c r="G38" s="66">
        <f t="shared" si="104"/>
        <v>0</v>
      </c>
      <c r="H38" s="66">
        <f t="shared" si="104"/>
        <v>0</v>
      </c>
      <c r="I38" s="66">
        <f t="shared" si="104"/>
        <v>0</v>
      </c>
      <c r="J38" s="66">
        <f t="shared" si="104"/>
        <v>0</v>
      </c>
      <c r="K38" s="66">
        <f t="shared" si="104"/>
        <v>0</v>
      </c>
      <c r="L38" s="66">
        <f t="shared" si="104"/>
        <v>0</v>
      </c>
      <c r="M38" s="66">
        <f t="shared" si="104"/>
        <v>0</v>
      </c>
      <c r="N38" s="66">
        <f t="shared" si="104"/>
        <v>0</v>
      </c>
      <c r="O38" s="66">
        <f t="shared" si="104"/>
        <v>0</v>
      </c>
      <c r="P38" s="66">
        <f t="shared" si="104"/>
        <v>0</v>
      </c>
      <c r="Q38" s="66">
        <f t="shared" si="104"/>
        <v>0</v>
      </c>
      <c r="R38" s="75">
        <f>SUM(F38:Q38)</f>
        <v>0</v>
      </c>
      <c r="S38" s="66">
        <f t="shared" ref="S38:AD39" si="105">IF(S$2&gt;=$B$18,$E38,0)</f>
        <v>0</v>
      </c>
      <c r="T38" s="66">
        <f t="shared" si="105"/>
        <v>0</v>
      </c>
      <c r="U38" s="66">
        <f t="shared" si="105"/>
        <v>0</v>
      </c>
      <c r="V38" s="66">
        <f t="shared" si="105"/>
        <v>0</v>
      </c>
      <c r="W38" s="66">
        <f t="shared" si="105"/>
        <v>0</v>
      </c>
      <c r="X38" s="66">
        <f t="shared" si="105"/>
        <v>0</v>
      </c>
      <c r="Y38" s="66">
        <f t="shared" si="105"/>
        <v>0</v>
      </c>
      <c r="Z38" s="66">
        <f t="shared" si="105"/>
        <v>0</v>
      </c>
      <c r="AA38" s="66">
        <f t="shared" si="105"/>
        <v>0</v>
      </c>
      <c r="AB38" s="66">
        <f t="shared" si="105"/>
        <v>0</v>
      </c>
      <c r="AC38" s="66">
        <f t="shared" si="105"/>
        <v>0</v>
      </c>
      <c r="AD38" s="66">
        <f t="shared" si="105"/>
        <v>0</v>
      </c>
      <c r="AE38" s="75">
        <f>SUM(S38:AD38)</f>
        <v>0</v>
      </c>
      <c r="AF38" s="66">
        <f t="shared" ref="AF38:AQ39" si="106">IF(AF$2&gt;=$B$18,$E38,0)</f>
        <v>0</v>
      </c>
      <c r="AG38" s="66">
        <f t="shared" si="106"/>
        <v>0</v>
      </c>
      <c r="AH38" s="66">
        <f t="shared" si="106"/>
        <v>0</v>
      </c>
      <c r="AI38" s="66">
        <f t="shared" si="106"/>
        <v>0</v>
      </c>
      <c r="AJ38" s="66">
        <f t="shared" si="106"/>
        <v>0</v>
      </c>
      <c r="AK38" s="66">
        <f t="shared" si="106"/>
        <v>0</v>
      </c>
      <c r="AL38" s="66">
        <f t="shared" si="106"/>
        <v>0</v>
      </c>
      <c r="AM38" s="66">
        <f t="shared" si="106"/>
        <v>0</v>
      </c>
      <c r="AN38" s="66">
        <f t="shared" si="106"/>
        <v>0</v>
      </c>
      <c r="AO38" s="66">
        <f t="shared" si="106"/>
        <v>0</v>
      </c>
      <c r="AP38" s="66">
        <f t="shared" si="106"/>
        <v>0</v>
      </c>
      <c r="AQ38" s="66">
        <f t="shared" si="106"/>
        <v>0</v>
      </c>
      <c r="AR38" s="75">
        <f>SUM(AF38:AQ38)</f>
        <v>0</v>
      </c>
      <c r="AS38" s="66">
        <f t="shared" ref="AS38:BD39" si="107">IF(AS$2&gt;=$B$18,$E38,0)</f>
        <v>0</v>
      </c>
      <c r="AT38" s="66">
        <f t="shared" si="107"/>
        <v>0</v>
      </c>
      <c r="AU38" s="66">
        <f t="shared" si="107"/>
        <v>0</v>
      </c>
      <c r="AV38" s="66">
        <f t="shared" si="107"/>
        <v>0</v>
      </c>
      <c r="AW38" s="66">
        <f t="shared" si="107"/>
        <v>0</v>
      </c>
      <c r="AX38" s="66">
        <f t="shared" si="107"/>
        <v>0</v>
      </c>
      <c r="AY38" s="66">
        <f t="shared" si="107"/>
        <v>0</v>
      </c>
      <c r="AZ38" s="66">
        <f t="shared" si="107"/>
        <v>0</v>
      </c>
      <c r="BA38" s="66">
        <f t="shared" si="107"/>
        <v>0</v>
      </c>
      <c r="BB38" s="66">
        <f t="shared" si="107"/>
        <v>0</v>
      </c>
      <c r="BC38" s="66">
        <f t="shared" si="107"/>
        <v>0</v>
      </c>
      <c r="BD38" s="66">
        <f t="shared" si="107"/>
        <v>0</v>
      </c>
      <c r="BE38" s="75">
        <f>SUM(AS38:BD38)</f>
        <v>0</v>
      </c>
      <c r="BF38" s="66">
        <f t="shared" ref="BF38:BQ39" si="108">IF(BF$2&gt;=$B$18,$E38,0)</f>
        <v>0</v>
      </c>
      <c r="BG38" s="66">
        <f t="shared" si="108"/>
        <v>0</v>
      </c>
      <c r="BH38" s="66">
        <f t="shared" si="108"/>
        <v>0</v>
      </c>
      <c r="BI38" s="66">
        <f t="shared" si="108"/>
        <v>0</v>
      </c>
      <c r="BJ38" s="66">
        <f t="shared" si="108"/>
        <v>0</v>
      </c>
      <c r="BK38" s="66">
        <f t="shared" si="108"/>
        <v>0</v>
      </c>
      <c r="BL38" s="66">
        <f t="shared" si="108"/>
        <v>0</v>
      </c>
      <c r="BM38" s="66">
        <f t="shared" si="108"/>
        <v>0</v>
      </c>
      <c r="BN38" s="66">
        <f t="shared" si="108"/>
        <v>0</v>
      </c>
      <c r="BO38" s="66">
        <f t="shared" si="108"/>
        <v>0</v>
      </c>
      <c r="BP38" s="66">
        <f t="shared" si="108"/>
        <v>0</v>
      </c>
      <c r="BQ38" s="66">
        <f t="shared" si="108"/>
        <v>0</v>
      </c>
      <c r="BR38" s="75">
        <f>SUM(BF38:BQ38)</f>
        <v>0</v>
      </c>
      <c r="BS38" s="66">
        <f t="shared" ref="BS38:CD39" si="109">IF(BS$2&gt;=$B$18,$E38,0)</f>
        <v>0</v>
      </c>
      <c r="BT38" s="66">
        <f t="shared" si="109"/>
        <v>0</v>
      </c>
      <c r="BU38" s="66">
        <f t="shared" si="109"/>
        <v>0</v>
      </c>
      <c r="BV38" s="66">
        <f t="shared" si="109"/>
        <v>0</v>
      </c>
      <c r="BW38" s="66">
        <f t="shared" si="109"/>
        <v>0</v>
      </c>
      <c r="BX38" s="66">
        <f t="shared" si="109"/>
        <v>0</v>
      </c>
      <c r="BY38" s="66">
        <f t="shared" si="109"/>
        <v>0</v>
      </c>
      <c r="BZ38" s="66">
        <f t="shared" si="109"/>
        <v>0</v>
      </c>
      <c r="CA38" s="66">
        <f t="shared" si="109"/>
        <v>0</v>
      </c>
      <c r="CB38" s="66">
        <f t="shared" si="109"/>
        <v>0</v>
      </c>
      <c r="CC38" s="66">
        <f t="shared" si="109"/>
        <v>0</v>
      </c>
      <c r="CD38" s="66">
        <f t="shared" si="109"/>
        <v>0</v>
      </c>
      <c r="CE38" s="75">
        <f>SUM(BS38:CD38)</f>
        <v>0</v>
      </c>
      <c r="CF38" s="66">
        <f t="shared" ref="CF38:CQ39" si="110">IF(CF$2&gt;=$B$18,$E38,0)</f>
        <v>0</v>
      </c>
      <c r="CG38" s="66">
        <f t="shared" si="110"/>
        <v>0</v>
      </c>
      <c r="CH38" s="66">
        <f t="shared" si="110"/>
        <v>0</v>
      </c>
      <c r="CI38" s="66">
        <f t="shared" si="110"/>
        <v>0</v>
      </c>
      <c r="CJ38" s="66">
        <f t="shared" si="110"/>
        <v>0</v>
      </c>
      <c r="CK38" s="66">
        <f t="shared" si="110"/>
        <v>0</v>
      </c>
      <c r="CL38" s="66">
        <f t="shared" si="110"/>
        <v>0</v>
      </c>
      <c r="CM38" s="66">
        <f t="shared" si="110"/>
        <v>0</v>
      </c>
      <c r="CN38" s="66">
        <f t="shared" si="110"/>
        <v>0</v>
      </c>
      <c r="CO38" s="66">
        <f t="shared" si="110"/>
        <v>0</v>
      </c>
      <c r="CP38" s="66">
        <f t="shared" si="110"/>
        <v>0</v>
      </c>
      <c r="CQ38" s="66">
        <f t="shared" si="110"/>
        <v>0</v>
      </c>
      <c r="CR38" s="75">
        <f>SUM(CF38:CQ38)</f>
        <v>0</v>
      </c>
      <c r="CS38" s="66">
        <f t="shared" ref="CS38:DD39" si="111">IF(CS$2&gt;=$B$18,$E38,0)</f>
        <v>0</v>
      </c>
      <c r="CT38" s="66">
        <f t="shared" si="111"/>
        <v>0</v>
      </c>
      <c r="CU38" s="66">
        <f t="shared" si="111"/>
        <v>0</v>
      </c>
      <c r="CV38" s="66">
        <f t="shared" si="111"/>
        <v>0</v>
      </c>
      <c r="CW38" s="66">
        <f t="shared" si="111"/>
        <v>0</v>
      </c>
      <c r="CX38" s="66">
        <f t="shared" si="111"/>
        <v>0</v>
      </c>
      <c r="CY38" s="66">
        <f t="shared" si="111"/>
        <v>0</v>
      </c>
      <c r="CZ38" s="66">
        <f t="shared" si="111"/>
        <v>0</v>
      </c>
      <c r="DA38" s="66">
        <f t="shared" si="111"/>
        <v>0</v>
      </c>
      <c r="DB38" s="66">
        <f t="shared" si="111"/>
        <v>0</v>
      </c>
      <c r="DC38" s="66">
        <f t="shared" si="111"/>
        <v>0</v>
      </c>
      <c r="DD38" s="66">
        <f t="shared" si="111"/>
        <v>0</v>
      </c>
      <c r="DE38" s="75">
        <f>SUM(CS38:DD38)</f>
        <v>0</v>
      </c>
      <c r="DF38" s="66">
        <f t="shared" ref="DF38:DQ39" si="112">IF(DF$2&gt;=$B$18,$E38,0)</f>
        <v>0</v>
      </c>
      <c r="DG38" s="66">
        <f t="shared" si="112"/>
        <v>0</v>
      </c>
      <c r="DH38" s="66">
        <f t="shared" si="112"/>
        <v>0</v>
      </c>
      <c r="DI38" s="66">
        <f t="shared" si="112"/>
        <v>0</v>
      </c>
      <c r="DJ38" s="66">
        <f t="shared" si="112"/>
        <v>0</v>
      </c>
      <c r="DK38" s="66">
        <f t="shared" si="112"/>
        <v>0</v>
      </c>
      <c r="DL38" s="66">
        <f t="shared" si="112"/>
        <v>0</v>
      </c>
      <c r="DM38" s="66">
        <f t="shared" si="112"/>
        <v>0</v>
      </c>
      <c r="DN38" s="66">
        <f t="shared" si="112"/>
        <v>0</v>
      </c>
      <c r="DO38" s="66">
        <f t="shared" si="112"/>
        <v>0</v>
      </c>
      <c r="DP38" s="66">
        <f t="shared" si="112"/>
        <v>0</v>
      </c>
      <c r="DQ38" s="66">
        <f t="shared" si="112"/>
        <v>0</v>
      </c>
      <c r="DR38" s="75">
        <f>SUM(DF38:DQ38)</f>
        <v>0</v>
      </c>
      <c r="DS38" s="66">
        <f t="shared" ref="DS38:ED39" si="113">IF(DS$2&gt;=$B$18,$E38,0)</f>
        <v>0</v>
      </c>
      <c r="DT38" s="66">
        <f t="shared" si="113"/>
        <v>0</v>
      </c>
      <c r="DU38" s="66">
        <f t="shared" si="113"/>
        <v>0</v>
      </c>
      <c r="DV38" s="66">
        <f t="shared" si="113"/>
        <v>0</v>
      </c>
      <c r="DW38" s="66">
        <f t="shared" si="113"/>
        <v>0</v>
      </c>
      <c r="DX38" s="66">
        <f t="shared" si="113"/>
        <v>0</v>
      </c>
      <c r="DY38" s="66">
        <f t="shared" si="113"/>
        <v>0</v>
      </c>
      <c r="DZ38" s="66">
        <f t="shared" si="113"/>
        <v>0</v>
      </c>
      <c r="EA38" s="66">
        <f t="shared" si="113"/>
        <v>0</v>
      </c>
      <c r="EB38" s="66">
        <f t="shared" si="113"/>
        <v>0</v>
      </c>
      <c r="EC38" s="66">
        <f t="shared" si="113"/>
        <v>0</v>
      </c>
      <c r="ED38" s="66">
        <f t="shared" si="113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5 EMPRUNT 1'!E7</f>
        <v>15</v>
      </c>
      <c r="D39" s="3" t="s">
        <v>88</v>
      </c>
      <c r="F39" s="66">
        <f t="shared" si="104"/>
        <v>0</v>
      </c>
      <c r="G39" s="66">
        <f t="shared" si="104"/>
        <v>0</v>
      </c>
      <c r="H39" s="66">
        <f t="shared" si="104"/>
        <v>0</v>
      </c>
      <c r="I39" s="66">
        <f t="shared" si="104"/>
        <v>0</v>
      </c>
      <c r="J39" s="66">
        <f t="shared" si="104"/>
        <v>0</v>
      </c>
      <c r="K39" s="66">
        <f t="shared" si="104"/>
        <v>0</v>
      </c>
      <c r="L39" s="66">
        <f t="shared" si="104"/>
        <v>0</v>
      </c>
      <c r="M39" s="66">
        <f t="shared" si="104"/>
        <v>0</v>
      </c>
      <c r="N39" s="66">
        <f t="shared" si="104"/>
        <v>0</v>
      </c>
      <c r="O39" s="66">
        <f t="shared" si="104"/>
        <v>0</v>
      </c>
      <c r="P39" s="66">
        <f t="shared" si="104"/>
        <v>0</v>
      </c>
      <c r="Q39" s="66">
        <f t="shared" si="104"/>
        <v>0</v>
      </c>
      <c r="R39" s="75">
        <f>SUM(F39:Q39)</f>
        <v>0</v>
      </c>
      <c r="S39" s="66">
        <f t="shared" si="105"/>
        <v>0</v>
      </c>
      <c r="T39" s="66">
        <f t="shared" si="105"/>
        <v>0</v>
      </c>
      <c r="U39" s="66">
        <f t="shared" si="105"/>
        <v>0</v>
      </c>
      <c r="V39" s="66">
        <f t="shared" si="105"/>
        <v>0</v>
      </c>
      <c r="W39" s="66">
        <f t="shared" si="105"/>
        <v>0</v>
      </c>
      <c r="X39" s="66">
        <f t="shared" si="105"/>
        <v>0</v>
      </c>
      <c r="Y39" s="66">
        <f t="shared" si="105"/>
        <v>0</v>
      </c>
      <c r="Z39" s="66">
        <f t="shared" si="105"/>
        <v>0</v>
      </c>
      <c r="AA39" s="66">
        <f t="shared" si="105"/>
        <v>0</v>
      </c>
      <c r="AB39" s="66">
        <f t="shared" si="105"/>
        <v>0</v>
      </c>
      <c r="AC39" s="66">
        <f t="shared" si="105"/>
        <v>0</v>
      </c>
      <c r="AD39" s="66">
        <f t="shared" si="105"/>
        <v>0</v>
      </c>
      <c r="AE39" s="75">
        <f>SUM(S39:AD39)</f>
        <v>0</v>
      </c>
      <c r="AF39" s="66">
        <f t="shared" si="106"/>
        <v>0</v>
      </c>
      <c r="AG39" s="66">
        <f t="shared" si="106"/>
        <v>0</v>
      </c>
      <c r="AH39" s="66">
        <f t="shared" si="106"/>
        <v>0</v>
      </c>
      <c r="AI39" s="66">
        <f t="shared" si="106"/>
        <v>0</v>
      </c>
      <c r="AJ39" s="66">
        <f t="shared" si="106"/>
        <v>0</v>
      </c>
      <c r="AK39" s="66">
        <f t="shared" si="106"/>
        <v>0</v>
      </c>
      <c r="AL39" s="66">
        <f t="shared" si="106"/>
        <v>0</v>
      </c>
      <c r="AM39" s="66">
        <f t="shared" si="106"/>
        <v>0</v>
      </c>
      <c r="AN39" s="66">
        <f t="shared" si="106"/>
        <v>0</v>
      </c>
      <c r="AO39" s="66">
        <f t="shared" si="106"/>
        <v>0</v>
      </c>
      <c r="AP39" s="66">
        <f t="shared" si="106"/>
        <v>0</v>
      </c>
      <c r="AQ39" s="66">
        <f t="shared" si="106"/>
        <v>0</v>
      </c>
      <c r="AR39" s="75">
        <f>SUM(AF39:AQ39)</f>
        <v>0</v>
      </c>
      <c r="AS39" s="66">
        <f t="shared" si="107"/>
        <v>0</v>
      </c>
      <c r="AT39" s="66">
        <f t="shared" si="107"/>
        <v>0</v>
      </c>
      <c r="AU39" s="66">
        <f t="shared" si="107"/>
        <v>0</v>
      </c>
      <c r="AV39" s="66">
        <f t="shared" si="107"/>
        <v>0</v>
      </c>
      <c r="AW39" s="66">
        <f t="shared" si="107"/>
        <v>0</v>
      </c>
      <c r="AX39" s="66">
        <f t="shared" si="107"/>
        <v>0</v>
      </c>
      <c r="AY39" s="66">
        <f t="shared" si="107"/>
        <v>0</v>
      </c>
      <c r="AZ39" s="66">
        <f t="shared" si="107"/>
        <v>0</v>
      </c>
      <c r="BA39" s="66">
        <f t="shared" si="107"/>
        <v>0</v>
      </c>
      <c r="BB39" s="66">
        <f t="shared" si="107"/>
        <v>0</v>
      </c>
      <c r="BC39" s="66">
        <f t="shared" si="107"/>
        <v>0</v>
      </c>
      <c r="BD39" s="66">
        <f t="shared" si="107"/>
        <v>0</v>
      </c>
      <c r="BE39" s="75">
        <f>SUM(AS39:BD39)</f>
        <v>0</v>
      </c>
      <c r="BF39" s="66">
        <f t="shared" si="108"/>
        <v>0</v>
      </c>
      <c r="BG39" s="66">
        <f t="shared" si="108"/>
        <v>0</v>
      </c>
      <c r="BH39" s="66">
        <f t="shared" si="108"/>
        <v>0</v>
      </c>
      <c r="BI39" s="66">
        <f t="shared" si="108"/>
        <v>0</v>
      </c>
      <c r="BJ39" s="66">
        <f t="shared" si="108"/>
        <v>0</v>
      </c>
      <c r="BK39" s="66">
        <f t="shared" si="108"/>
        <v>0</v>
      </c>
      <c r="BL39" s="66">
        <f t="shared" si="108"/>
        <v>0</v>
      </c>
      <c r="BM39" s="66">
        <f t="shared" si="108"/>
        <v>0</v>
      </c>
      <c r="BN39" s="66">
        <f t="shared" si="108"/>
        <v>0</v>
      </c>
      <c r="BO39" s="66">
        <f t="shared" si="108"/>
        <v>0</v>
      </c>
      <c r="BP39" s="66">
        <f t="shared" si="108"/>
        <v>0</v>
      </c>
      <c r="BQ39" s="66">
        <f t="shared" si="108"/>
        <v>0</v>
      </c>
      <c r="BR39" s="75">
        <f>SUM(BF39:BQ39)</f>
        <v>0</v>
      </c>
      <c r="BS39" s="66">
        <f t="shared" si="109"/>
        <v>0</v>
      </c>
      <c r="BT39" s="66">
        <f t="shared" si="109"/>
        <v>0</v>
      </c>
      <c r="BU39" s="66">
        <f t="shared" si="109"/>
        <v>0</v>
      </c>
      <c r="BV39" s="66">
        <f t="shared" si="109"/>
        <v>0</v>
      </c>
      <c r="BW39" s="66">
        <f t="shared" si="109"/>
        <v>0</v>
      </c>
      <c r="BX39" s="66">
        <f t="shared" si="109"/>
        <v>0</v>
      </c>
      <c r="BY39" s="66">
        <f t="shared" si="109"/>
        <v>0</v>
      </c>
      <c r="BZ39" s="66">
        <f t="shared" si="109"/>
        <v>0</v>
      </c>
      <c r="CA39" s="66">
        <f t="shared" si="109"/>
        <v>0</v>
      </c>
      <c r="CB39" s="66">
        <f t="shared" si="109"/>
        <v>0</v>
      </c>
      <c r="CC39" s="66">
        <f t="shared" si="109"/>
        <v>0</v>
      </c>
      <c r="CD39" s="66">
        <f t="shared" si="109"/>
        <v>0</v>
      </c>
      <c r="CE39" s="75">
        <f>SUM(BS39:CD39)</f>
        <v>0</v>
      </c>
      <c r="CF39" s="66">
        <f t="shared" si="110"/>
        <v>0</v>
      </c>
      <c r="CG39" s="66">
        <f t="shared" si="110"/>
        <v>0</v>
      </c>
      <c r="CH39" s="66">
        <f t="shared" si="110"/>
        <v>0</v>
      </c>
      <c r="CI39" s="66">
        <f t="shared" si="110"/>
        <v>0</v>
      </c>
      <c r="CJ39" s="66">
        <f t="shared" si="110"/>
        <v>0</v>
      </c>
      <c r="CK39" s="66">
        <f t="shared" si="110"/>
        <v>0</v>
      </c>
      <c r="CL39" s="66">
        <f t="shared" si="110"/>
        <v>0</v>
      </c>
      <c r="CM39" s="66">
        <f t="shared" si="110"/>
        <v>0</v>
      </c>
      <c r="CN39" s="66">
        <f t="shared" si="110"/>
        <v>0</v>
      </c>
      <c r="CO39" s="66">
        <f t="shared" si="110"/>
        <v>0</v>
      </c>
      <c r="CP39" s="66">
        <f t="shared" si="110"/>
        <v>0</v>
      </c>
      <c r="CQ39" s="66">
        <f t="shared" si="110"/>
        <v>0</v>
      </c>
      <c r="CR39" s="75">
        <f>SUM(CF39:CQ39)</f>
        <v>0</v>
      </c>
      <c r="CS39" s="66">
        <f t="shared" si="111"/>
        <v>0</v>
      </c>
      <c r="CT39" s="66">
        <f t="shared" si="111"/>
        <v>0</v>
      </c>
      <c r="CU39" s="66">
        <f t="shared" si="111"/>
        <v>0</v>
      </c>
      <c r="CV39" s="66">
        <f t="shared" si="111"/>
        <v>0</v>
      </c>
      <c r="CW39" s="66">
        <f t="shared" si="111"/>
        <v>0</v>
      </c>
      <c r="CX39" s="66">
        <f t="shared" si="111"/>
        <v>0</v>
      </c>
      <c r="CY39" s="66">
        <f t="shared" si="111"/>
        <v>0</v>
      </c>
      <c r="CZ39" s="66">
        <f t="shared" si="111"/>
        <v>0</v>
      </c>
      <c r="DA39" s="66">
        <f t="shared" si="111"/>
        <v>0</v>
      </c>
      <c r="DB39" s="66">
        <f t="shared" si="111"/>
        <v>0</v>
      </c>
      <c r="DC39" s="66">
        <f t="shared" si="111"/>
        <v>0</v>
      </c>
      <c r="DD39" s="66">
        <f t="shared" si="111"/>
        <v>0</v>
      </c>
      <c r="DE39" s="75">
        <f>SUM(CS39:DD39)</f>
        <v>0</v>
      </c>
      <c r="DF39" s="66">
        <f t="shared" si="112"/>
        <v>0</v>
      </c>
      <c r="DG39" s="66">
        <f t="shared" si="112"/>
        <v>0</v>
      </c>
      <c r="DH39" s="66">
        <f t="shared" si="112"/>
        <v>0</v>
      </c>
      <c r="DI39" s="66">
        <f t="shared" si="112"/>
        <v>0</v>
      </c>
      <c r="DJ39" s="66">
        <f t="shared" si="112"/>
        <v>0</v>
      </c>
      <c r="DK39" s="66">
        <f t="shared" si="112"/>
        <v>0</v>
      </c>
      <c r="DL39" s="66">
        <f t="shared" si="112"/>
        <v>0</v>
      </c>
      <c r="DM39" s="66">
        <f t="shared" si="112"/>
        <v>0</v>
      </c>
      <c r="DN39" s="66">
        <f t="shared" si="112"/>
        <v>0</v>
      </c>
      <c r="DO39" s="66">
        <f t="shared" si="112"/>
        <v>0</v>
      </c>
      <c r="DP39" s="66">
        <f t="shared" si="112"/>
        <v>0</v>
      </c>
      <c r="DQ39" s="66">
        <f t="shared" si="112"/>
        <v>0</v>
      </c>
      <c r="DR39" s="75">
        <f>SUM(DF39:DQ39)</f>
        <v>0</v>
      </c>
      <c r="DS39" s="66">
        <f t="shared" si="113"/>
        <v>0</v>
      </c>
      <c r="DT39" s="66">
        <f t="shared" si="113"/>
        <v>0</v>
      </c>
      <c r="DU39" s="66">
        <f t="shared" si="113"/>
        <v>0</v>
      </c>
      <c r="DV39" s="66">
        <f t="shared" si="113"/>
        <v>0</v>
      </c>
      <c r="DW39" s="66">
        <f t="shared" si="113"/>
        <v>0</v>
      </c>
      <c r="DX39" s="66">
        <f t="shared" si="113"/>
        <v>0</v>
      </c>
      <c r="DY39" s="66">
        <f t="shared" si="113"/>
        <v>0</v>
      </c>
      <c r="DZ39" s="66">
        <f t="shared" si="113"/>
        <v>0</v>
      </c>
      <c r="EA39" s="66">
        <f t="shared" si="113"/>
        <v>0</v>
      </c>
      <c r="EB39" s="66">
        <f t="shared" si="113"/>
        <v>0</v>
      </c>
      <c r="EC39" s="66">
        <f t="shared" si="113"/>
        <v>0</v>
      </c>
      <c r="ED39" s="66">
        <f t="shared" si="113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5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5 EMPRUNT 1'!E6</f>
        <v>3.95E-2</v>
      </c>
      <c r="D41" s="153" t="s">
        <v>89</v>
      </c>
      <c r="E41" s="154"/>
      <c r="F41" s="66">
        <f t="shared" ref="F41:Q41" si="114">F39+F38</f>
        <v>0</v>
      </c>
      <c r="G41" s="66">
        <f t="shared" si="114"/>
        <v>0</v>
      </c>
      <c r="H41" s="66">
        <f t="shared" si="114"/>
        <v>0</v>
      </c>
      <c r="I41" s="66">
        <f t="shared" si="114"/>
        <v>0</v>
      </c>
      <c r="J41" s="66">
        <f t="shared" si="114"/>
        <v>0</v>
      </c>
      <c r="K41" s="66">
        <f t="shared" si="114"/>
        <v>0</v>
      </c>
      <c r="L41" s="66">
        <f t="shared" si="114"/>
        <v>0</v>
      </c>
      <c r="M41" s="66">
        <f t="shared" si="114"/>
        <v>0</v>
      </c>
      <c r="N41" s="66">
        <f t="shared" si="114"/>
        <v>0</v>
      </c>
      <c r="O41" s="66">
        <f t="shared" si="114"/>
        <v>0</v>
      </c>
      <c r="P41" s="66">
        <f t="shared" si="114"/>
        <v>0</v>
      </c>
      <c r="Q41" s="66">
        <f t="shared" si="114"/>
        <v>0</v>
      </c>
      <c r="R41" s="75">
        <f>SUM(F41:Q41)</f>
        <v>0</v>
      </c>
      <c r="S41" s="66">
        <f t="shared" ref="S41:AD41" si="115">S39+S38</f>
        <v>0</v>
      </c>
      <c r="T41" s="66">
        <f t="shared" si="115"/>
        <v>0</v>
      </c>
      <c r="U41" s="66">
        <f t="shared" si="115"/>
        <v>0</v>
      </c>
      <c r="V41" s="66">
        <f t="shared" si="115"/>
        <v>0</v>
      </c>
      <c r="W41" s="66">
        <f t="shared" si="115"/>
        <v>0</v>
      </c>
      <c r="X41" s="66">
        <f t="shared" si="115"/>
        <v>0</v>
      </c>
      <c r="Y41" s="66">
        <f t="shared" si="115"/>
        <v>0</v>
      </c>
      <c r="Z41" s="66">
        <f t="shared" si="115"/>
        <v>0</v>
      </c>
      <c r="AA41" s="66">
        <f t="shared" si="115"/>
        <v>0</v>
      </c>
      <c r="AB41" s="66">
        <f t="shared" si="115"/>
        <v>0</v>
      </c>
      <c r="AC41" s="66">
        <f t="shared" si="115"/>
        <v>0</v>
      </c>
      <c r="AD41" s="66">
        <f t="shared" si="115"/>
        <v>0</v>
      </c>
      <c r="AE41" s="75">
        <f>SUM(S41:AD41)</f>
        <v>0</v>
      </c>
      <c r="AF41" s="66">
        <f t="shared" ref="AF41:AQ41" si="116">AF39+AF38</f>
        <v>0</v>
      </c>
      <c r="AG41" s="66">
        <f t="shared" si="116"/>
        <v>0</v>
      </c>
      <c r="AH41" s="66">
        <f t="shared" si="116"/>
        <v>0</v>
      </c>
      <c r="AI41" s="66">
        <f t="shared" si="116"/>
        <v>0</v>
      </c>
      <c r="AJ41" s="66">
        <f t="shared" si="116"/>
        <v>0</v>
      </c>
      <c r="AK41" s="66">
        <f t="shared" si="116"/>
        <v>0</v>
      </c>
      <c r="AL41" s="66">
        <f t="shared" si="116"/>
        <v>0</v>
      </c>
      <c r="AM41" s="66">
        <f t="shared" si="116"/>
        <v>0</v>
      </c>
      <c r="AN41" s="66">
        <f t="shared" si="116"/>
        <v>0</v>
      </c>
      <c r="AO41" s="66">
        <f t="shared" si="116"/>
        <v>0</v>
      </c>
      <c r="AP41" s="66">
        <f t="shared" si="116"/>
        <v>0</v>
      </c>
      <c r="AQ41" s="66">
        <f t="shared" si="116"/>
        <v>0</v>
      </c>
      <c r="AR41" s="75">
        <f>SUM(AF41:AQ41)</f>
        <v>0</v>
      </c>
      <c r="AS41" s="66">
        <f t="shared" ref="AS41:BD41" si="117">AS39+AS38</f>
        <v>0</v>
      </c>
      <c r="AT41" s="66">
        <f t="shared" si="117"/>
        <v>0</v>
      </c>
      <c r="AU41" s="66">
        <f t="shared" si="117"/>
        <v>0</v>
      </c>
      <c r="AV41" s="66">
        <f t="shared" si="117"/>
        <v>0</v>
      </c>
      <c r="AW41" s="66">
        <f t="shared" si="117"/>
        <v>0</v>
      </c>
      <c r="AX41" s="66">
        <f t="shared" si="117"/>
        <v>0</v>
      </c>
      <c r="AY41" s="66">
        <f t="shared" si="117"/>
        <v>0</v>
      </c>
      <c r="AZ41" s="66">
        <f t="shared" si="117"/>
        <v>0</v>
      </c>
      <c r="BA41" s="66">
        <f t="shared" si="117"/>
        <v>0</v>
      </c>
      <c r="BB41" s="66">
        <f t="shared" si="117"/>
        <v>0</v>
      </c>
      <c r="BC41" s="66">
        <f t="shared" si="117"/>
        <v>0</v>
      </c>
      <c r="BD41" s="66">
        <f t="shared" si="117"/>
        <v>0</v>
      </c>
      <c r="BE41" s="75">
        <f>SUM(AS41:BD41)</f>
        <v>0</v>
      </c>
      <c r="BF41" s="66">
        <f t="shared" ref="BF41:BQ41" si="118">BF39+BF38</f>
        <v>0</v>
      </c>
      <c r="BG41" s="66">
        <f t="shared" si="118"/>
        <v>0</v>
      </c>
      <c r="BH41" s="66">
        <f t="shared" si="118"/>
        <v>0</v>
      </c>
      <c r="BI41" s="66">
        <f t="shared" si="118"/>
        <v>0</v>
      </c>
      <c r="BJ41" s="66">
        <f t="shared" si="118"/>
        <v>0</v>
      </c>
      <c r="BK41" s="66">
        <f t="shared" si="118"/>
        <v>0</v>
      </c>
      <c r="BL41" s="66">
        <f t="shared" si="118"/>
        <v>0</v>
      </c>
      <c r="BM41" s="66">
        <f t="shared" si="118"/>
        <v>0</v>
      </c>
      <c r="BN41" s="66">
        <f t="shared" si="118"/>
        <v>0</v>
      </c>
      <c r="BO41" s="66">
        <f t="shared" si="118"/>
        <v>0</v>
      </c>
      <c r="BP41" s="66">
        <f t="shared" si="118"/>
        <v>0</v>
      </c>
      <c r="BQ41" s="66">
        <f t="shared" si="118"/>
        <v>0</v>
      </c>
      <c r="BR41" s="75">
        <f>SUM(BF41:BQ41)</f>
        <v>0</v>
      </c>
      <c r="BS41" s="66">
        <f t="shared" ref="BS41:CD41" si="119">BS39+BS38</f>
        <v>0</v>
      </c>
      <c r="BT41" s="66">
        <f t="shared" si="119"/>
        <v>0</v>
      </c>
      <c r="BU41" s="66">
        <f t="shared" si="119"/>
        <v>0</v>
      </c>
      <c r="BV41" s="66">
        <f t="shared" si="119"/>
        <v>0</v>
      </c>
      <c r="BW41" s="66">
        <f t="shared" si="119"/>
        <v>0</v>
      </c>
      <c r="BX41" s="66">
        <f t="shared" si="119"/>
        <v>0</v>
      </c>
      <c r="BY41" s="66">
        <f t="shared" si="119"/>
        <v>0</v>
      </c>
      <c r="BZ41" s="66">
        <f t="shared" si="119"/>
        <v>0</v>
      </c>
      <c r="CA41" s="66">
        <f t="shared" si="119"/>
        <v>0</v>
      </c>
      <c r="CB41" s="66">
        <f t="shared" si="119"/>
        <v>0</v>
      </c>
      <c r="CC41" s="66">
        <f t="shared" si="119"/>
        <v>0</v>
      </c>
      <c r="CD41" s="66">
        <f t="shared" si="119"/>
        <v>0</v>
      </c>
      <c r="CE41" s="75">
        <f>SUM(BS41:CD41)</f>
        <v>0</v>
      </c>
      <c r="CF41" s="66">
        <f t="shared" ref="CF41:CQ41" si="120">CF39+CF38</f>
        <v>0</v>
      </c>
      <c r="CG41" s="66">
        <f t="shared" si="120"/>
        <v>0</v>
      </c>
      <c r="CH41" s="66">
        <f t="shared" si="120"/>
        <v>0</v>
      </c>
      <c r="CI41" s="66">
        <f t="shared" si="120"/>
        <v>0</v>
      </c>
      <c r="CJ41" s="66">
        <f t="shared" si="120"/>
        <v>0</v>
      </c>
      <c r="CK41" s="66">
        <f t="shared" si="120"/>
        <v>0</v>
      </c>
      <c r="CL41" s="66">
        <f t="shared" si="120"/>
        <v>0</v>
      </c>
      <c r="CM41" s="66">
        <f t="shared" si="120"/>
        <v>0</v>
      </c>
      <c r="CN41" s="66">
        <f t="shared" si="120"/>
        <v>0</v>
      </c>
      <c r="CO41" s="66">
        <f t="shared" si="120"/>
        <v>0</v>
      </c>
      <c r="CP41" s="66">
        <f t="shared" si="120"/>
        <v>0</v>
      </c>
      <c r="CQ41" s="66">
        <f t="shared" si="120"/>
        <v>0</v>
      </c>
      <c r="CR41" s="75">
        <f>SUM(CF41:CQ41)</f>
        <v>0</v>
      </c>
      <c r="CS41" s="66">
        <f t="shared" ref="CS41:DD41" si="121">CS39+CS38</f>
        <v>0</v>
      </c>
      <c r="CT41" s="66">
        <f t="shared" si="121"/>
        <v>0</v>
      </c>
      <c r="CU41" s="66">
        <f t="shared" si="121"/>
        <v>0</v>
      </c>
      <c r="CV41" s="66">
        <f t="shared" si="121"/>
        <v>0</v>
      </c>
      <c r="CW41" s="66">
        <f t="shared" si="121"/>
        <v>0</v>
      </c>
      <c r="CX41" s="66">
        <f t="shared" si="121"/>
        <v>0</v>
      </c>
      <c r="CY41" s="66">
        <f t="shared" si="121"/>
        <v>0</v>
      </c>
      <c r="CZ41" s="66">
        <f t="shared" si="121"/>
        <v>0</v>
      </c>
      <c r="DA41" s="66">
        <f t="shared" si="121"/>
        <v>0</v>
      </c>
      <c r="DB41" s="66">
        <f t="shared" si="121"/>
        <v>0</v>
      </c>
      <c r="DC41" s="66">
        <f t="shared" si="121"/>
        <v>0</v>
      </c>
      <c r="DD41" s="66">
        <f t="shared" si="121"/>
        <v>0</v>
      </c>
      <c r="DE41" s="75">
        <f>SUM(CS41:DD41)</f>
        <v>0</v>
      </c>
      <c r="DF41" s="66">
        <f t="shared" ref="DF41:DQ41" si="122">DF39+DF38</f>
        <v>0</v>
      </c>
      <c r="DG41" s="66">
        <f t="shared" si="122"/>
        <v>0</v>
      </c>
      <c r="DH41" s="66">
        <f t="shared" si="122"/>
        <v>0</v>
      </c>
      <c r="DI41" s="66">
        <f t="shared" si="122"/>
        <v>0</v>
      </c>
      <c r="DJ41" s="66">
        <f t="shared" si="122"/>
        <v>0</v>
      </c>
      <c r="DK41" s="66">
        <f t="shared" si="122"/>
        <v>0</v>
      </c>
      <c r="DL41" s="66">
        <f t="shared" si="122"/>
        <v>0</v>
      </c>
      <c r="DM41" s="66">
        <f t="shared" si="122"/>
        <v>0</v>
      </c>
      <c r="DN41" s="66">
        <f t="shared" si="122"/>
        <v>0</v>
      </c>
      <c r="DO41" s="66">
        <f t="shared" si="122"/>
        <v>0</v>
      </c>
      <c r="DP41" s="66">
        <f t="shared" si="122"/>
        <v>0</v>
      </c>
      <c r="DQ41" s="66">
        <f t="shared" si="122"/>
        <v>0</v>
      </c>
      <c r="DR41" s="75">
        <f>SUM(DF41:DQ41)</f>
        <v>0</v>
      </c>
      <c r="DS41" s="66">
        <f t="shared" ref="DS41:ED41" si="123">DS39+DS38</f>
        <v>0</v>
      </c>
      <c r="DT41" s="66">
        <f t="shared" si="123"/>
        <v>0</v>
      </c>
      <c r="DU41" s="66">
        <f t="shared" si="123"/>
        <v>0</v>
      </c>
      <c r="DV41" s="66">
        <f t="shared" si="123"/>
        <v>0</v>
      </c>
      <c r="DW41" s="66">
        <f t="shared" si="123"/>
        <v>0</v>
      </c>
      <c r="DX41" s="66">
        <f t="shared" si="123"/>
        <v>0</v>
      </c>
      <c r="DY41" s="66">
        <f t="shared" si="123"/>
        <v>0</v>
      </c>
      <c r="DZ41" s="66">
        <f t="shared" si="123"/>
        <v>0</v>
      </c>
      <c r="EA41" s="66">
        <f t="shared" si="123"/>
        <v>0</v>
      </c>
      <c r="EB41" s="66">
        <f t="shared" si="123"/>
        <v>0</v>
      </c>
      <c r="EC41" s="66">
        <f t="shared" si="123"/>
        <v>0</v>
      </c>
      <c r="ED41" s="66">
        <f t="shared" si="123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5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339</v>
      </c>
      <c r="B43" s="220">
        <f>'SPACELOG 5 EMPRUNT 1'!E9</f>
        <v>46266</v>
      </c>
      <c r="D43" s="3" t="s">
        <v>90</v>
      </c>
      <c r="F43" s="66">
        <f t="shared" ref="F43:Q43" si="124">IFERROR(IF(EOMONTH(F$2,0)&gt;=EOMONTH($B$43,0),ROUND($B$45/12,0),0),0)</f>
        <v>0</v>
      </c>
      <c r="G43" s="66">
        <f t="shared" si="124"/>
        <v>0</v>
      </c>
      <c r="H43" s="66">
        <f t="shared" si="124"/>
        <v>0</v>
      </c>
      <c r="I43" s="66">
        <f t="shared" si="124"/>
        <v>0</v>
      </c>
      <c r="J43" s="66">
        <f t="shared" si="124"/>
        <v>0</v>
      </c>
      <c r="K43" s="66">
        <f t="shared" si="124"/>
        <v>0</v>
      </c>
      <c r="L43" s="66">
        <f t="shared" si="124"/>
        <v>0</v>
      </c>
      <c r="M43" s="66">
        <f t="shared" si="124"/>
        <v>0</v>
      </c>
      <c r="N43" s="66">
        <f t="shared" si="124"/>
        <v>0</v>
      </c>
      <c r="O43" s="66">
        <f t="shared" si="124"/>
        <v>0</v>
      </c>
      <c r="P43" s="66">
        <f t="shared" si="124"/>
        <v>0</v>
      </c>
      <c r="Q43" s="66">
        <f t="shared" si="124"/>
        <v>0</v>
      </c>
      <c r="R43" s="75">
        <f>SUM(F43:Q43)</f>
        <v>0</v>
      </c>
      <c r="S43" s="66">
        <f t="shared" ref="S43:AD43" si="125">IFERROR(IF(EOMONTH(S$2,0)&gt;=EOMONTH($B$43,0),ROUND($B$45/12,0),0),0)</f>
        <v>0</v>
      </c>
      <c r="T43" s="66">
        <f t="shared" si="125"/>
        <v>0</v>
      </c>
      <c r="U43" s="66">
        <f t="shared" si="125"/>
        <v>0</v>
      </c>
      <c r="V43" s="66">
        <f t="shared" si="125"/>
        <v>0</v>
      </c>
      <c r="W43" s="66">
        <f t="shared" si="125"/>
        <v>0</v>
      </c>
      <c r="X43" s="66">
        <f t="shared" si="125"/>
        <v>0</v>
      </c>
      <c r="Y43" s="66">
        <f t="shared" si="125"/>
        <v>0</v>
      </c>
      <c r="Z43" s="66">
        <f t="shared" si="125"/>
        <v>0</v>
      </c>
      <c r="AA43" s="66">
        <f t="shared" si="125"/>
        <v>0</v>
      </c>
      <c r="AB43" s="66">
        <f t="shared" si="125"/>
        <v>0</v>
      </c>
      <c r="AC43" s="66">
        <f t="shared" si="125"/>
        <v>0</v>
      </c>
      <c r="AD43" s="66">
        <f t="shared" si="125"/>
        <v>0</v>
      </c>
      <c r="AE43" s="75">
        <f>SUM(S43:AD43)</f>
        <v>0</v>
      </c>
      <c r="AF43" s="66">
        <f t="shared" ref="AF43:AQ43" si="126">IFERROR(IF(EOMONTH(AF$2,0)&gt;=EOMONTH($B$43,0),ROUND($B$45/12,0),0),0)</f>
        <v>0</v>
      </c>
      <c r="AG43" s="66">
        <f t="shared" si="126"/>
        <v>0</v>
      </c>
      <c r="AH43" s="66">
        <f t="shared" si="126"/>
        <v>0</v>
      </c>
      <c r="AI43" s="66">
        <f t="shared" si="126"/>
        <v>0</v>
      </c>
      <c r="AJ43" s="66">
        <f t="shared" si="126"/>
        <v>0</v>
      </c>
      <c r="AK43" s="66">
        <f t="shared" si="126"/>
        <v>0</v>
      </c>
      <c r="AL43" s="66">
        <f t="shared" si="126"/>
        <v>0</v>
      </c>
      <c r="AM43" s="66">
        <f t="shared" si="126"/>
        <v>0</v>
      </c>
      <c r="AN43" s="66">
        <f t="shared" si="126"/>
        <v>0</v>
      </c>
      <c r="AO43" s="66">
        <f t="shared" si="126"/>
        <v>0</v>
      </c>
      <c r="AP43" s="66">
        <f t="shared" si="126"/>
        <v>0</v>
      </c>
      <c r="AQ43" s="66">
        <f t="shared" si="126"/>
        <v>0</v>
      </c>
      <c r="AR43" s="75">
        <f>SUM(AF43:AQ43)</f>
        <v>0</v>
      </c>
      <c r="AS43" s="66">
        <f t="shared" ref="AS43:BD43" si="127">IFERROR(IF(EOMONTH(AS$2,0)&gt;=EOMONTH($B$43,0),ROUND($B$45/12,0),0),0)</f>
        <v>0</v>
      </c>
      <c r="AT43" s="66">
        <f t="shared" si="127"/>
        <v>0</v>
      </c>
      <c r="AU43" s="66">
        <f t="shared" si="127"/>
        <v>0</v>
      </c>
      <c r="AV43" s="66">
        <f t="shared" si="127"/>
        <v>0</v>
      </c>
      <c r="AW43" s="66">
        <f t="shared" si="127"/>
        <v>0</v>
      </c>
      <c r="AX43" s="66">
        <f t="shared" si="127"/>
        <v>0</v>
      </c>
      <c r="AY43" s="66">
        <f t="shared" si="127"/>
        <v>0</v>
      </c>
      <c r="AZ43" s="66">
        <f t="shared" si="127"/>
        <v>0</v>
      </c>
      <c r="BA43" s="66">
        <f t="shared" si="127"/>
        <v>0</v>
      </c>
      <c r="BB43" s="66">
        <f t="shared" si="127"/>
        <v>0</v>
      </c>
      <c r="BC43" s="66">
        <f t="shared" si="127"/>
        <v>0</v>
      </c>
      <c r="BD43" s="66">
        <f t="shared" si="127"/>
        <v>0</v>
      </c>
      <c r="BE43" s="75">
        <f>SUM(AS43:BD43)</f>
        <v>0</v>
      </c>
      <c r="BF43" s="66">
        <f t="shared" ref="BF43:BQ43" si="128">IFERROR(IF(EOMONTH(BF$2,0)&gt;=EOMONTH($B$43,0),ROUND($B$45/12,0),0),0)</f>
        <v>0</v>
      </c>
      <c r="BG43" s="66">
        <f t="shared" si="128"/>
        <v>0</v>
      </c>
      <c r="BH43" s="66">
        <f t="shared" si="128"/>
        <v>0</v>
      </c>
      <c r="BI43" s="66">
        <f t="shared" si="128"/>
        <v>0</v>
      </c>
      <c r="BJ43" s="66">
        <f t="shared" si="128"/>
        <v>0</v>
      </c>
      <c r="BK43" s="66">
        <f t="shared" si="128"/>
        <v>0</v>
      </c>
      <c r="BL43" s="66">
        <f t="shared" si="128"/>
        <v>0</v>
      </c>
      <c r="BM43" s="66">
        <f t="shared" si="128"/>
        <v>0</v>
      </c>
      <c r="BN43" s="66">
        <f t="shared" si="128"/>
        <v>0</v>
      </c>
      <c r="BO43" s="66">
        <f t="shared" si="128"/>
        <v>0</v>
      </c>
      <c r="BP43" s="66">
        <f t="shared" si="128"/>
        <v>0</v>
      </c>
      <c r="BQ43" s="66">
        <f t="shared" si="128"/>
        <v>0</v>
      </c>
      <c r="BR43" s="75">
        <f>SUM(BF43:BQ43)</f>
        <v>0</v>
      </c>
      <c r="BS43" s="66">
        <f t="shared" ref="BS43:CD43" si="129">IFERROR(IF(EOMONTH(BS$2,0)&gt;=EOMONTH($B$43,0),ROUND($B$45/12,0),0),0)</f>
        <v>0</v>
      </c>
      <c r="BT43" s="66">
        <f t="shared" si="129"/>
        <v>0</v>
      </c>
      <c r="BU43" s="66">
        <f t="shared" si="129"/>
        <v>0</v>
      </c>
      <c r="BV43" s="66">
        <f t="shared" si="129"/>
        <v>0</v>
      </c>
      <c r="BW43" s="66">
        <f t="shared" si="129"/>
        <v>0</v>
      </c>
      <c r="BX43" s="66">
        <f t="shared" si="129"/>
        <v>0</v>
      </c>
      <c r="BY43" s="66">
        <f t="shared" si="129"/>
        <v>0</v>
      </c>
      <c r="BZ43" s="66">
        <f t="shared" si="129"/>
        <v>0</v>
      </c>
      <c r="CA43" s="66">
        <f t="shared" si="129"/>
        <v>0</v>
      </c>
      <c r="CB43" s="66">
        <f t="shared" si="129"/>
        <v>0</v>
      </c>
      <c r="CC43" s="66">
        <f t="shared" si="129"/>
        <v>0</v>
      </c>
      <c r="CD43" s="66">
        <f t="shared" si="129"/>
        <v>0</v>
      </c>
      <c r="CE43" s="75">
        <f>SUM(BS43:CD43)</f>
        <v>0</v>
      </c>
      <c r="CF43" s="66">
        <f t="shared" ref="CF43:CQ43" si="130">IFERROR(IF(EOMONTH(CF$2,0)&gt;=EOMONTH($B$43,0),ROUND($B$45/12,0),0),0)</f>
        <v>0</v>
      </c>
      <c r="CG43" s="66">
        <f t="shared" si="130"/>
        <v>0</v>
      </c>
      <c r="CH43" s="66">
        <f t="shared" si="130"/>
        <v>0</v>
      </c>
      <c r="CI43" s="66">
        <f t="shared" si="130"/>
        <v>0</v>
      </c>
      <c r="CJ43" s="66">
        <f t="shared" si="130"/>
        <v>0</v>
      </c>
      <c r="CK43" s="66">
        <f t="shared" si="130"/>
        <v>0</v>
      </c>
      <c r="CL43" s="66">
        <f t="shared" si="130"/>
        <v>0</v>
      </c>
      <c r="CM43" s="66">
        <f t="shared" si="130"/>
        <v>0</v>
      </c>
      <c r="CN43" s="66">
        <f t="shared" si="130"/>
        <v>0</v>
      </c>
      <c r="CO43" s="66">
        <f t="shared" si="130"/>
        <v>0</v>
      </c>
      <c r="CP43" s="66">
        <f t="shared" si="130"/>
        <v>0</v>
      </c>
      <c r="CQ43" s="66">
        <f t="shared" si="130"/>
        <v>0</v>
      </c>
      <c r="CR43" s="75">
        <f>SUM(CF43:CQ43)</f>
        <v>0</v>
      </c>
      <c r="CS43" s="66">
        <f t="shared" ref="CS43:DD43" si="131">IFERROR(IF(EOMONTH(CS$2,0)&gt;=EOMONTH($B$43,0),ROUND($B$45/12,0),0),0)</f>
        <v>0</v>
      </c>
      <c r="CT43" s="66">
        <f t="shared" si="131"/>
        <v>0</v>
      </c>
      <c r="CU43" s="66">
        <f t="shared" si="131"/>
        <v>0</v>
      </c>
      <c r="CV43" s="66">
        <f t="shared" si="131"/>
        <v>0</v>
      </c>
      <c r="CW43" s="66">
        <f t="shared" si="131"/>
        <v>0</v>
      </c>
      <c r="CX43" s="66">
        <f t="shared" si="131"/>
        <v>0</v>
      </c>
      <c r="CY43" s="66">
        <f t="shared" si="131"/>
        <v>0</v>
      </c>
      <c r="CZ43" s="66">
        <f t="shared" si="131"/>
        <v>0</v>
      </c>
      <c r="DA43" s="66">
        <f t="shared" si="131"/>
        <v>0</v>
      </c>
      <c r="DB43" s="66">
        <f t="shared" si="131"/>
        <v>0</v>
      </c>
      <c r="DC43" s="66">
        <f t="shared" si="131"/>
        <v>0</v>
      </c>
      <c r="DD43" s="66">
        <f t="shared" si="131"/>
        <v>0</v>
      </c>
      <c r="DE43" s="75">
        <f>SUM(CS43:DD43)</f>
        <v>0</v>
      </c>
      <c r="DF43" s="66">
        <f t="shared" ref="DF43:DQ43" si="132">IFERROR(IF(EOMONTH(DF$2,0)&gt;=EOMONTH($B$43,0),ROUND($B$45/12,0),0),0)</f>
        <v>0</v>
      </c>
      <c r="DG43" s="66">
        <f t="shared" si="132"/>
        <v>0</v>
      </c>
      <c r="DH43" s="66">
        <f t="shared" si="132"/>
        <v>0</v>
      </c>
      <c r="DI43" s="66">
        <f t="shared" si="132"/>
        <v>0</v>
      </c>
      <c r="DJ43" s="66">
        <f t="shared" si="132"/>
        <v>0</v>
      </c>
      <c r="DK43" s="66">
        <f t="shared" si="132"/>
        <v>0</v>
      </c>
      <c r="DL43" s="66">
        <f t="shared" si="132"/>
        <v>0</v>
      </c>
      <c r="DM43" s="66">
        <f t="shared" si="132"/>
        <v>0</v>
      </c>
      <c r="DN43" s="66">
        <f t="shared" si="132"/>
        <v>0</v>
      </c>
      <c r="DO43" s="66">
        <f t="shared" si="132"/>
        <v>0</v>
      </c>
      <c r="DP43" s="66">
        <f t="shared" si="132"/>
        <v>0</v>
      </c>
      <c r="DQ43" s="66">
        <f t="shared" si="132"/>
        <v>0</v>
      </c>
      <c r="DR43" s="75">
        <f>SUM(DF43:DQ43)</f>
        <v>0</v>
      </c>
      <c r="DS43" s="66">
        <f t="shared" ref="DS43:ED43" si="133">IFERROR(IF(EOMONTH(DS$2,0)&gt;=EOMONTH($B$43,0),ROUND($B$45/12,0),0),0)</f>
        <v>0</v>
      </c>
      <c r="DT43" s="66">
        <f t="shared" si="133"/>
        <v>0</v>
      </c>
      <c r="DU43" s="66">
        <f t="shared" si="133"/>
        <v>0</v>
      </c>
      <c r="DV43" s="66">
        <f t="shared" si="133"/>
        <v>0</v>
      </c>
      <c r="DW43" s="66">
        <f t="shared" si="133"/>
        <v>0</v>
      </c>
      <c r="DX43" s="66">
        <f t="shared" si="133"/>
        <v>0</v>
      </c>
      <c r="DY43" s="66">
        <f t="shared" si="133"/>
        <v>0</v>
      </c>
      <c r="DZ43" s="66">
        <f t="shared" si="133"/>
        <v>0</v>
      </c>
      <c r="EA43" s="66">
        <f t="shared" si="133"/>
        <v>0</v>
      </c>
      <c r="EB43" s="66">
        <f t="shared" si="133"/>
        <v>0</v>
      </c>
      <c r="EC43" s="66">
        <f t="shared" si="133"/>
        <v>0</v>
      </c>
      <c r="ED43" s="66">
        <f t="shared" si="133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34">IFERROR(IF(EOMONTH(F$2,0)&gt;=EOMONTH($B$52,0),ROUND($B$54/12,0),0),0)</f>
        <v>0</v>
      </c>
      <c r="G44" s="66">
        <f t="shared" si="134"/>
        <v>0</v>
      </c>
      <c r="H44" s="66">
        <f t="shared" si="134"/>
        <v>0</v>
      </c>
      <c r="I44" s="66">
        <f t="shared" si="134"/>
        <v>0</v>
      </c>
      <c r="J44" s="66">
        <f t="shared" si="134"/>
        <v>0</v>
      </c>
      <c r="K44" s="66">
        <f t="shared" si="134"/>
        <v>0</v>
      </c>
      <c r="L44" s="66">
        <f t="shared" si="134"/>
        <v>0</v>
      </c>
      <c r="M44" s="66">
        <f t="shared" si="134"/>
        <v>0</v>
      </c>
      <c r="N44" s="66">
        <f t="shared" si="134"/>
        <v>0</v>
      </c>
      <c r="O44" s="66">
        <f t="shared" si="134"/>
        <v>0</v>
      </c>
      <c r="P44" s="66">
        <f t="shared" si="134"/>
        <v>0</v>
      </c>
      <c r="Q44" s="66">
        <f t="shared" si="134"/>
        <v>0</v>
      </c>
      <c r="R44" s="75">
        <f>SUM(F44:Q44)</f>
        <v>0</v>
      </c>
      <c r="S44" s="66">
        <f t="shared" ref="S44:AD44" si="135">IFERROR(IF(EOMONTH(S$2,0)&gt;=EOMONTH($B$52,0),ROUND($B$54/12,0),0),0)</f>
        <v>0</v>
      </c>
      <c r="T44" s="66">
        <f t="shared" si="135"/>
        <v>0</v>
      </c>
      <c r="U44" s="66">
        <f t="shared" si="135"/>
        <v>0</v>
      </c>
      <c r="V44" s="66">
        <f t="shared" si="135"/>
        <v>0</v>
      </c>
      <c r="W44" s="66">
        <f t="shared" si="135"/>
        <v>0</v>
      </c>
      <c r="X44" s="66">
        <f t="shared" si="135"/>
        <v>0</v>
      </c>
      <c r="Y44" s="66">
        <f t="shared" si="135"/>
        <v>0</v>
      </c>
      <c r="Z44" s="66">
        <f t="shared" si="135"/>
        <v>0</v>
      </c>
      <c r="AA44" s="66">
        <f t="shared" si="135"/>
        <v>0</v>
      </c>
      <c r="AB44" s="66">
        <f t="shared" si="135"/>
        <v>0</v>
      </c>
      <c r="AC44" s="66">
        <f t="shared" si="135"/>
        <v>0</v>
      </c>
      <c r="AD44" s="66">
        <f t="shared" si="135"/>
        <v>0</v>
      </c>
      <c r="AE44" s="75">
        <f>SUM(S44:AD44)</f>
        <v>0</v>
      </c>
      <c r="AF44" s="66">
        <f t="shared" ref="AF44:AQ44" si="136">IFERROR(IF(EOMONTH(AF$2,0)&gt;=EOMONTH($B$52,0),ROUND($B$54/12,0),0),0)</f>
        <v>0</v>
      </c>
      <c r="AG44" s="66">
        <f t="shared" si="136"/>
        <v>0</v>
      </c>
      <c r="AH44" s="66">
        <f t="shared" si="136"/>
        <v>0</v>
      </c>
      <c r="AI44" s="66">
        <f t="shared" si="136"/>
        <v>0</v>
      </c>
      <c r="AJ44" s="66">
        <f t="shared" si="136"/>
        <v>0</v>
      </c>
      <c r="AK44" s="66">
        <f t="shared" si="136"/>
        <v>0</v>
      </c>
      <c r="AL44" s="66">
        <f t="shared" si="136"/>
        <v>0</v>
      </c>
      <c r="AM44" s="66">
        <f t="shared" si="136"/>
        <v>0</v>
      </c>
      <c r="AN44" s="66">
        <f t="shared" si="136"/>
        <v>0</v>
      </c>
      <c r="AO44" s="66">
        <f t="shared" si="136"/>
        <v>0</v>
      </c>
      <c r="AP44" s="66">
        <f t="shared" si="136"/>
        <v>0</v>
      </c>
      <c r="AQ44" s="66">
        <f t="shared" si="136"/>
        <v>0</v>
      </c>
      <c r="AR44" s="75">
        <f>SUM(AF44:AQ44)</f>
        <v>0</v>
      </c>
      <c r="AS44" s="66">
        <f t="shared" ref="AS44:BD44" si="137">IFERROR(IF(EOMONTH(AS$2,0)&gt;=EOMONTH($B$52,0),ROUND($B$54/12,0),0),0)</f>
        <v>0</v>
      </c>
      <c r="AT44" s="66">
        <f t="shared" si="137"/>
        <v>0</v>
      </c>
      <c r="AU44" s="66">
        <f t="shared" si="137"/>
        <v>0</v>
      </c>
      <c r="AV44" s="66">
        <f t="shared" si="137"/>
        <v>0</v>
      </c>
      <c r="AW44" s="66">
        <f t="shared" si="137"/>
        <v>0</v>
      </c>
      <c r="AX44" s="66">
        <f t="shared" si="137"/>
        <v>0</v>
      </c>
      <c r="AY44" s="66">
        <f t="shared" si="137"/>
        <v>0</v>
      </c>
      <c r="AZ44" s="66">
        <f t="shared" si="137"/>
        <v>0</v>
      </c>
      <c r="BA44" s="66">
        <f t="shared" si="137"/>
        <v>0</v>
      </c>
      <c r="BB44" s="66">
        <f t="shared" si="137"/>
        <v>0</v>
      </c>
      <c r="BC44" s="66">
        <f t="shared" si="137"/>
        <v>0</v>
      </c>
      <c r="BD44" s="66">
        <f t="shared" si="137"/>
        <v>0</v>
      </c>
      <c r="BE44" s="75">
        <f>SUM(AS44:BD44)</f>
        <v>0</v>
      </c>
      <c r="BF44" s="66">
        <f t="shared" ref="BF44:BQ44" si="138">IFERROR(IF(EOMONTH(BF$2,0)&gt;=EOMONTH($B$52,0),ROUND($B$54/12,0),0),0)</f>
        <v>0</v>
      </c>
      <c r="BG44" s="66">
        <f t="shared" si="138"/>
        <v>0</v>
      </c>
      <c r="BH44" s="66">
        <f t="shared" si="138"/>
        <v>0</v>
      </c>
      <c r="BI44" s="66">
        <f t="shared" si="138"/>
        <v>0</v>
      </c>
      <c r="BJ44" s="66">
        <f t="shared" si="138"/>
        <v>0</v>
      </c>
      <c r="BK44" s="66">
        <f t="shared" si="138"/>
        <v>0</v>
      </c>
      <c r="BL44" s="66">
        <f t="shared" si="138"/>
        <v>0</v>
      </c>
      <c r="BM44" s="66">
        <f t="shared" si="138"/>
        <v>0</v>
      </c>
      <c r="BN44" s="66">
        <f t="shared" si="138"/>
        <v>0</v>
      </c>
      <c r="BO44" s="66">
        <f t="shared" si="138"/>
        <v>0</v>
      </c>
      <c r="BP44" s="66">
        <f t="shared" si="138"/>
        <v>0</v>
      </c>
      <c r="BQ44" s="66">
        <f t="shared" si="138"/>
        <v>0</v>
      </c>
      <c r="BR44" s="75">
        <f>SUM(BF44:BQ44)</f>
        <v>0</v>
      </c>
      <c r="BS44" s="66">
        <f t="shared" ref="BS44:CD44" si="139">IFERROR(IF(EOMONTH(BS$2,0)&gt;=EOMONTH($B$52,0),ROUND($B$54/12,0),0),0)</f>
        <v>0</v>
      </c>
      <c r="BT44" s="66">
        <f t="shared" si="139"/>
        <v>0</v>
      </c>
      <c r="BU44" s="66">
        <f t="shared" si="139"/>
        <v>0</v>
      </c>
      <c r="BV44" s="66">
        <f t="shared" si="139"/>
        <v>0</v>
      </c>
      <c r="BW44" s="66">
        <f t="shared" si="139"/>
        <v>0</v>
      </c>
      <c r="BX44" s="66">
        <f t="shared" si="139"/>
        <v>0</v>
      </c>
      <c r="BY44" s="66">
        <f t="shared" si="139"/>
        <v>0</v>
      </c>
      <c r="BZ44" s="66">
        <f t="shared" si="139"/>
        <v>0</v>
      </c>
      <c r="CA44" s="66">
        <f t="shared" si="139"/>
        <v>0</v>
      </c>
      <c r="CB44" s="66">
        <f t="shared" si="139"/>
        <v>0</v>
      </c>
      <c r="CC44" s="66">
        <f t="shared" si="139"/>
        <v>0</v>
      </c>
      <c r="CD44" s="66">
        <f t="shared" si="139"/>
        <v>0</v>
      </c>
      <c r="CE44" s="75">
        <f>SUM(BS44:CD44)</f>
        <v>0</v>
      </c>
      <c r="CF44" s="66">
        <f t="shared" ref="CF44:CQ44" si="140">IFERROR(IF(EOMONTH(CF$2,0)&gt;=EOMONTH($B$52,0),ROUND($B$54/12,0),0),0)</f>
        <v>0</v>
      </c>
      <c r="CG44" s="66">
        <f t="shared" si="140"/>
        <v>0</v>
      </c>
      <c r="CH44" s="66">
        <f t="shared" si="140"/>
        <v>0</v>
      </c>
      <c r="CI44" s="66">
        <f t="shared" si="140"/>
        <v>0</v>
      </c>
      <c r="CJ44" s="66">
        <f t="shared" si="140"/>
        <v>0</v>
      </c>
      <c r="CK44" s="66">
        <f t="shared" si="140"/>
        <v>0</v>
      </c>
      <c r="CL44" s="66">
        <f t="shared" si="140"/>
        <v>0</v>
      </c>
      <c r="CM44" s="66">
        <f t="shared" si="140"/>
        <v>0</v>
      </c>
      <c r="CN44" s="66">
        <f t="shared" si="140"/>
        <v>0</v>
      </c>
      <c r="CO44" s="66">
        <f t="shared" si="140"/>
        <v>0</v>
      </c>
      <c r="CP44" s="66">
        <f t="shared" si="140"/>
        <v>0</v>
      </c>
      <c r="CQ44" s="66">
        <f t="shared" si="140"/>
        <v>0</v>
      </c>
      <c r="CR44" s="75">
        <f>SUM(CF44:CQ44)</f>
        <v>0</v>
      </c>
      <c r="CS44" s="66">
        <f t="shared" ref="CS44:DD44" si="141">IFERROR(IF(EOMONTH(CS$2,0)&gt;=EOMONTH($B$52,0),ROUND($B$54/12,0),0),0)</f>
        <v>0</v>
      </c>
      <c r="CT44" s="66">
        <f t="shared" si="141"/>
        <v>0</v>
      </c>
      <c r="CU44" s="66">
        <f t="shared" si="141"/>
        <v>0</v>
      </c>
      <c r="CV44" s="66">
        <f t="shared" si="141"/>
        <v>0</v>
      </c>
      <c r="CW44" s="66">
        <f t="shared" si="141"/>
        <v>0</v>
      </c>
      <c r="CX44" s="66">
        <f t="shared" si="141"/>
        <v>0</v>
      </c>
      <c r="CY44" s="66">
        <f t="shared" si="141"/>
        <v>0</v>
      </c>
      <c r="CZ44" s="66">
        <f t="shared" si="141"/>
        <v>0</v>
      </c>
      <c r="DA44" s="66">
        <f t="shared" si="141"/>
        <v>0</v>
      </c>
      <c r="DB44" s="66">
        <f t="shared" si="141"/>
        <v>0</v>
      </c>
      <c r="DC44" s="66">
        <f t="shared" si="141"/>
        <v>0</v>
      </c>
      <c r="DD44" s="66">
        <f t="shared" si="141"/>
        <v>0</v>
      </c>
      <c r="DE44" s="75">
        <f>SUM(CS44:DD44)</f>
        <v>0</v>
      </c>
      <c r="DF44" s="66">
        <f t="shared" ref="DF44:DQ44" si="142">IFERROR(IF(EOMONTH(DF$2,0)&gt;=EOMONTH($B$52,0),ROUND($B$54/12,0),0),0)</f>
        <v>0</v>
      </c>
      <c r="DG44" s="66">
        <f t="shared" si="142"/>
        <v>0</v>
      </c>
      <c r="DH44" s="66">
        <f t="shared" si="142"/>
        <v>0</v>
      </c>
      <c r="DI44" s="66">
        <f t="shared" si="142"/>
        <v>0</v>
      </c>
      <c r="DJ44" s="66">
        <f t="shared" si="142"/>
        <v>0</v>
      </c>
      <c r="DK44" s="66">
        <f t="shared" si="142"/>
        <v>0</v>
      </c>
      <c r="DL44" s="66">
        <f t="shared" si="142"/>
        <v>0</v>
      </c>
      <c r="DM44" s="66">
        <f t="shared" si="142"/>
        <v>0</v>
      </c>
      <c r="DN44" s="66">
        <f t="shared" si="142"/>
        <v>0</v>
      </c>
      <c r="DO44" s="66">
        <f t="shared" si="142"/>
        <v>0</v>
      </c>
      <c r="DP44" s="66">
        <f t="shared" si="142"/>
        <v>0</v>
      </c>
      <c r="DQ44" s="66">
        <f t="shared" si="142"/>
        <v>0</v>
      </c>
      <c r="DR44" s="75">
        <f>SUM(DF44:DQ44)</f>
        <v>0</v>
      </c>
      <c r="DS44" s="66">
        <f t="shared" ref="DS44:ED44" si="143">IFERROR(IF(EOMONTH(DS$2,0)&gt;=EOMONTH($B$52,0),ROUND($B$54/12,0),0),0)</f>
        <v>0</v>
      </c>
      <c r="DT44" s="66">
        <f t="shared" si="143"/>
        <v>0</v>
      </c>
      <c r="DU44" s="66">
        <f t="shared" si="143"/>
        <v>0</v>
      </c>
      <c r="DV44" s="66">
        <f t="shared" si="143"/>
        <v>0</v>
      </c>
      <c r="DW44" s="66">
        <f t="shared" si="143"/>
        <v>0</v>
      </c>
      <c r="DX44" s="66">
        <f t="shared" si="143"/>
        <v>0</v>
      </c>
      <c r="DY44" s="66">
        <f t="shared" si="143"/>
        <v>0</v>
      </c>
      <c r="DZ44" s="66">
        <f t="shared" si="143"/>
        <v>0</v>
      </c>
      <c r="EA44" s="66">
        <f t="shared" si="143"/>
        <v>0</v>
      </c>
      <c r="EB44" s="66">
        <f t="shared" si="143"/>
        <v>0</v>
      </c>
      <c r="EC44" s="66">
        <f t="shared" si="143"/>
        <v>0</v>
      </c>
      <c r="ED44" s="66">
        <f t="shared" si="143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44">IFERROR(IF(EOMONTH(F$2,0)&gt;=EOMONTH($B$61,0),ROUND($B$63/12,0),0),0)</f>
        <v>0</v>
      </c>
      <c r="G45" s="66">
        <f t="shared" si="144"/>
        <v>0</v>
      </c>
      <c r="H45" s="66">
        <f t="shared" si="144"/>
        <v>0</v>
      </c>
      <c r="I45" s="66">
        <f t="shared" si="144"/>
        <v>0</v>
      </c>
      <c r="J45" s="66">
        <f t="shared" si="144"/>
        <v>0</v>
      </c>
      <c r="K45" s="66">
        <f t="shared" si="144"/>
        <v>0</v>
      </c>
      <c r="L45" s="66">
        <f t="shared" si="144"/>
        <v>0</v>
      </c>
      <c r="M45" s="66">
        <f t="shared" si="144"/>
        <v>0</v>
      </c>
      <c r="N45" s="66">
        <f t="shared" si="144"/>
        <v>0</v>
      </c>
      <c r="O45" s="66">
        <f t="shared" si="144"/>
        <v>0</v>
      </c>
      <c r="P45" s="66">
        <f t="shared" si="144"/>
        <v>0</v>
      </c>
      <c r="Q45" s="66">
        <f t="shared" si="144"/>
        <v>0</v>
      </c>
      <c r="R45" s="75">
        <f>SUM(F45:Q45)</f>
        <v>0</v>
      </c>
      <c r="S45" s="66">
        <f t="shared" ref="S45:AD45" si="145">IFERROR(IF(EOMONTH(S$2,0)&gt;=EOMONTH($B$61,0),ROUND($B$63/12,0),0),0)</f>
        <v>0</v>
      </c>
      <c r="T45" s="66">
        <f t="shared" si="145"/>
        <v>0</v>
      </c>
      <c r="U45" s="66">
        <f t="shared" si="145"/>
        <v>0</v>
      </c>
      <c r="V45" s="66">
        <f t="shared" si="145"/>
        <v>0</v>
      </c>
      <c r="W45" s="66">
        <f t="shared" si="145"/>
        <v>0</v>
      </c>
      <c r="X45" s="66">
        <f t="shared" si="145"/>
        <v>0</v>
      </c>
      <c r="Y45" s="66">
        <f t="shared" si="145"/>
        <v>0</v>
      </c>
      <c r="Z45" s="66">
        <f t="shared" si="145"/>
        <v>0</v>
      </c>
      <c r="AA45" s="66">
        <f t="shared" si="145"/>
        <v>0</v>
      </c>
      <c r="AB45" s="66">
        <f t="shared" si="145"/>
        <v>0</v>
      </c>
      <c r="AC45" s="66">
        <f t="shared" si="145"/>
        <v>0</v>
      </c>
      <c r="AD45" s="66">
        <f t="shared" si="145"/>
        <v>0</v>
      </c>
      <c r="AE45" s="75">
        <f>SUM(S45:AD45)</f>
        <v>0</v>
      </c>
      <c r="AF45" s="66">
        <f t="shared" ref="AF45:AQ45" si="146">IFERROR(IF(EOMONTH(AF$2,0)&gt;=EOMONTH($B$61,0),ROUND($B$63/12,0),0),0)</f>
        <v>0</v>
      </c>
      <c r="AG45" s="66">
        <f t="shared" si="146"/>
        <v>0</v>
      </c>
      <c r="AH45" s="66">
        <f t="shared" si="146"/>
        <v>0</v>
      </c>
      <c r="AI45" s="66">
        <f t="shared" si="146"/>
        <v>0</v>
      </c>
      <c r="AJ45" s="66">
        <f t="shared" si="146"/>
        <v>0</v>
      </c>
      <c r="AK45" s="66">
        <f t="shared" si="146"/>
        <v>0</v>
      </c>
      <c r="AL45" s="66">
        <f t="shared" si="146"/>
        <v>0</v>
      </c>
      <c r="AM45" s="66">
        <f t="shared" si="146"/>
        <v>0</v>
      </c>
      <c r="AN45" s="66">
        <f t="shared" si="146"/>
        <v>0</v>
      </c>
      <c r="AO45" s="66">
        <f t="shared" si="146"/>
        <v>0</v>
      </c>
      <c r="AP45" s="66">
        <f t="shared" si="146"/>
        <v>0</v>
      </c>
      <c r="AQ45" s="66">
        <f t="shared" si="146"/>
        <v>0</v>
      </c>
      <c r="AR45" s="75">
        <f>SUM(AF45:AQ45)</f>
        <v>0</v>
      </c>
      <c r="AS45" s="66">
        <f t="shared" ref="AS45:BD45" si="147">IFERROR(IF(EOMONTH(AS$2,0)&gt;=EOMONTH($B$61,0),ROUND($B$63/12,0),0),0)</f>
        <v>0</v>
      </c>
      <c r="AT45" s="66">
        <f t="shared" si="147"/>
        <v>0</v>
      </c>
      <c r="AU45" s="66">
        <f t="shared" si="147"/>
        <v>0</v>
      </c>
      <c r="AV45" s="66">
        <f t="shared" si="147"/>
        <v>0</v>
      </c>
      <c r="AW45" s="66">
        <f t="shared" si="147"/>
        <v>0</v>
      </c>
      <c r="AX45" s="66">
        <f t="shared" si="147"/>
        <v>0</v>
      </c>
      <c r="AY45" s="66">
        <f t="shared" si="147"/>
        <v>0</v>
      </c>
      <c r="AZ45" s="66">
        <f t="shared" si="147"/>
        <v>0</v>
      </c>
      <c r="BA45" s="66">
        <f t="shared" si="147"/>
        <v>0</v>
      </c>
      <c r="BB45" s="66">
        <f t="shared" si="147"/>
        <v>0</v>
      </c>
      <c r="BC45" s="66">
        <f t="shared" si="147"/>
        <v>0</v>
      </c>
      <c r="BD45" s="66">
        <f t="shared" si="147"/>
        <v>0</v>
      </c>
      <c r="BE45" s="75">
        <f>SUM(AS45:BD45)</f>
        <v>0</v>
      </c>
      <c r="BF45" s="66">
        <f t="shared" ref="BF45:BQ45" si="148">IFERROR(IF(EOMONTH(BF$2,0)&gt;=EOMONTH($B$61,0),ROUND($B$63/12,0),0),0)</f>
        <v>0</v>
      </c>
      <c r="BG45" s="66">
        <f t="shared" si="148"/>
        <v>0</v>
      </c>
      <c r="BH45" s="66">
        <f t="shared" si="148"/>
        <v>0</v>
      </c>
      <c r="BI45" s="66">
        <f t="shared" si="148"/>
        <v>0</v>
      </c>
      <c r="BJ45" s="66">
        <f t="shared" si="148"/>
        <v>0</v>
      </c>
      <c r="BK45" s="66">
        <f t="shared" si="148"/>
        <v>0</v>
      </c>
      <c r="BL45" s="66">
        <f t="shared" si="148"/>
        <v>0</v>
      </c>
      <c r="BM45" s="66">
        <f t="shared" si="148"/>
        <v>0</v>
      </c>
      <c r="BN45" s="66">
        <f t="shared" si="148"/>
        <v>0</v>
      </c>
      <c r="BO45" s="66">
        <f t="shared" si="148"/>
        <v>0</v>
      </c>
      <c r="BP45" s="66">
        <f t="shared" si="148"/>
        <v>0</v>
      </c>
      <c r="BQ45" s="66">
        <f t="shared" si="148"/>
        <v>0</v>
      </c>
      <c r="BR45" s="75">
        <f>SUM(BF45:BQ45)</f>
        <v>0</v>
      </c>
      <c r="BS45" s="66">
        <f t="shared" ref="BS45:CD45" si="149">IFERROR(IF(EOMONTH(BS$2,0)&gt;=EOMONTH($B$61,0),ROUND($B$63/12,0),0),0)</f>
        <v>0</v>
      </c>
      <c r="BT45" s="66">
        <f t="shared" si="149"/>
        <v>0</v>
      </c>
      <c r="BU45" s="66">
        <f t="shared" si="149"/>
        <v>0</v>
      </c>
      <c r="BV45" s="66">
        <f t="shared" si="149"/>
        <v>0</v>
      </c>
      <c r="BW45" s="66">
        <f t="shared" si="149"/>
        <v>0</v>
      </c>
      <c r="BX45" s="66">
        <f t="shared" si="149"/>
        <v>0</v>
      </c>
      <c r="BY45" s="66">
        <f t="shared" si="149"/>
        <v>0</v>
      </c>
      <c r="BZ45" s="66">
        <f t="shared" si="149"/>
        <v>0</v>
      </c>
      <c r="CA45" s="66">
        <f t="shared" si="149"/>
        <v>0</v>
      </c>
      <c r="CB45" s="66">
        <f t="shared" si="149"/>
        <v>0</v>
      </c>
      <c r="CC45" s="66">
        <f t="shared" si="149"/>
        <v>0</v>
      </c>
      <c r="CD45" s="66">
        <f t="shared" si="149"/>
        <v>0</v>
      </c>
      <c r="CE45" s="75">
        <f>SUM(BS45:CD45)</f>
        <v>0</v>
      </c>
      <c r="CF45" s="66">
        <f t="shared" ref="CF45:CQ45" si="150">IFERROR(IF(EOMONTH(CF$2,0)&gt;=EOMONTH($B$61,0),ROUND($B$63/12,0),0),0)</f>
        <v>0</v>
      </c>
      <c r="CG45" s="66">
        <f t="shared" si="150"/>
        <v>0</v>
      </c>
      <c r="CH45" s="66">
        <f t="shared" si="150"/>
        <v>0</v>
      </c>
      <c r="CI45" s="66">
        <f t="shared" si="150"/>
        <v>0</v>
      </c>
      <c r="CJ45" s="66">
        <f t="shared" si="150"/>
        <v>0</v>
      </c>
      <c r="CK45" s="66">
        <f t="shared" si="150"/>
        <v>0</v>
      </c>
      <c r="CL45" s="66">
        <f t="shared" si="150"/>
        <v>0</v>
      </c>
      <c r="CM45" s="66">
        <f t="shared" si="150"/>
        <v>0</v>
      </c>
      <c r="CN45" s="66">
        <f t="shared" si="150"/>
        <v>0</v>
      </c>
      <c r="CO45" s="66">
        <f t="shared" si="150"/>
        <v>0</v>
      </c>
      <c r="CP45" s="66">
        <f t="shared" si="150"/>
        <v>0</v>
      </c>
      <c r="CQ45" s="66">
        <f t="shared" si="150"/>
        <v>0</v>
      </c>
      <c r="CR45" s="75">
        <f>SUM(CF45:CQ45)</f>
        <v>0</v>
      </c>
      <c r="CS45" s="66">
        <f t="shared" ref="CS45:DD45" si="151">IFERROR(IF(EOMONTH(CS$2,0)&gt;=EOMONTH($B$61,0),ROUND($B$63/12,0),0),0)</f>
        <v>0</v>
      </c>
      <c r="CT45" s="66">
        <f t="shared" si="151"/>
        <v>0</v>
      </c>
      <c r="CU45" s="66">
        <f t="shared" si="151"/>
        <v>0</v>
      </c>
      <c r="CV45" s="66">
        <f t="shared" si="151"/>
        <v>0</v>
      </c>
      <c r="CW45" s="66">
        <f t="shared" si="151"/>
        <v>0</v>
      </c>
      <c r="CX45" s="66">
        <f t="shared" si="151"/>
        <v>0</v>
      </c>
      <c r="CY45" s="66">
        <f t="shared" si="151"/>
        <v>0</v>
      </c>
      <c r="CZ45" s="66">
        <f t="shared" si="151"/>
        <v>0</v>
      </c>
      <c r="DA45" s="66">
        <f t="shared" si="151"/>
        <v>0</v>
      </c>
      <c r="DB45" s="66">
        <f t="shared" si="151"/>
        <v>0</v>
      </c>
      <c r="DC45" s="66">
        <f t="shared" si="151"/>
        <v>0</v>
      </c>
      <c r="DD45" s="66">
        <f t="shared" si="151"/>
        <v>0</v>
      </c>
      <c r="DE45" s="75">
        <f>SUM(CS45:DD45)</f>
        <v>0</v>
      </c>
      <c r="DF45" s="66">
        <f t="shared" ref="DF45:DQ45" si="152">IFERROR(IF(EOMONTH(DF$2,0)&gt;=EOMONTH($B$61,0),ROUND($B$63/12,0),0),0)</f>
        <v>0</v>
      </c>
      <c r="DG45" s="66">
        <f t="shared" si="152"/>
        <v>0</v>
      </c>
      <c r="DH45" s="66">
        <f t="shared" si="152"/>
        <v>0</v>
      </c>
      <c r="DI45" s="66">
        <f t="shared" si="152"/>
        <v>0</v>
      </c>
      <c r="DJ45" s="66">
        <f t="shared" si="152"/>
        <v>0</v>
      </c>
      <c r="DK45" s="66">
        <f t="shared" si="152"/>
        <v>0</v>
      </c>
      <c r="DL45" s="66">
        <f t="shared" si="152"/>
        <v>0</v>
      </c>
      <c r="DM45" s="66">
        <f t="shared" si="152"/>
        <v>0</v>
      </c>
      <c r="DN45" s="66">
        <f t="shared" si="152"/>
        <v>0</v>
      </c>
      <c r="DO45" s="66">
        <f t="shared" si="152"/>
        <v>0</v>
      </c>
      <c r="DP45" s="66">
        <f t="shared" si="152"/>
        <v>0</v>
      </c>
      <c r="DQ45" s="66">
        <f t="shared" si="152"/>
        <v>0</v>
      </c>
      <c r="DR45" s="75">
        <f>SUM(DF45:DQ45)</f>
        <v>0</v>
      </c>
      <c r="DS45" s="66">
        <f t="shared" ref="DS45:ED45" si="153">IFERROR(IF(EOMONTH(DS$2,0)&gt;=EOMONTH($B$61,0),ROUND($B$63/12,0),0),0)</f>
        <v>0</v>
      </c>
      <c r="DT45" s="66">
        <f t="shared" si="153"/>
        <v>0</v>
      </c>
      <c r="DU45" s="66">
        <f t="shared" si="153"/>
        <v>0</v>
      </c>
      <c r="DV45" s="66">
        <f t="shared" si="153"/>
        <v>0</v>
      </c>
      <c r="DW45" s="66">
        <f t="shared" si="153"/>
        <v>0</v>
      </c>
      <c r="DX45" s="66">
        <f t="shared" si="153"/>
        <v>0</v>
      </c>
      <c r="DY45" s="66">
        <f t="shared" si="153"/>
        <v>0</v>
      </c>
      <c r="DZ45" s="66">
        <f t="shared" si="153"/>
        <v>0</v>
      </c>
      <c r="EA45" s="66">
        <f t="shared" si="153"/>
        <v>0</v>
      </c>
      <c r="EB45" s="66">
        <f t="shared" si="153"/>
        <v>0</v>
      </c>
      <c r="EC45" s="66">
        <f t="shared" si="153"/>
        <v>0</v>
      </c>
      <c r="ED45" s="66">
        <f t="shared" si="153"/>
        <v>0</v>
      </c>
      <c r="EE45" s="75">
        <f>SUM(DS45:ED45)</f>
        <v>0</v>
      </c>
    </row>
    <row r="46" spans="1:135" x14ac:dyDescent="0.2">
      <c r="A46" s="80" t="s">
        <v>180</v>
      </c>
      <c r="D46" s="25" t="s">
        <v>93</v>
      </c>
      <c r="E46" s="86"/>
      <c r="F46" s="66">
        <f t="shared" ref="F46:Q46" si="154">F44+F43+F45</f>
        <v>0</v>
      </c>
      <c r="G46" s="66">
        <f t="shared" si="154"/>
        <v>0</v>
      </c>
      <c r="H46" s="66">
        <f t="shared" si="154"/>
        <v>0</v>
      </c>
      <c r="I46" s="66">
        <f t="shared" si="154"/>
        <v>0</v>
      </c>
      <c r="J46" s="66">
        <f t="shared" si="154"/>
        <v>0</v>
      </c>
      <c r="K46" s="66">
        <f t="shared" si="154"/>
        <v>0</v>
      </c>
      <c r="L46" s="66">
        <f t="shared" si="154"/>
        <v>0</v>
      </c>
      <c r="M46" s="66">
        <f t="shared" si="154"/>
        <v>0</v>
      </c>
      <c r="N46" s="66">
        <f t="shared" si="154"/>
        <v>0</v>
      </c>
      <c r="O46" s="66">
        <f t="shared" si="154"/>
        <v>0</v>
      </c>
      <c r="P46" s="66">
        <f t="shared" si="154"/>
        <v>0</v>
      </c>
      <c r="Q46" s="66">
        <f t="shared" si="154"/>
        <v>0</v>
      </c>
      <c r="R46" s="75">
        <f>SUM(F46:Q46)</f>
        <v>0</v>
      </c>
      <c r="S46" s="66">
        <f t="shared" ref="S46:AD46" si="155">S44+S43+S45</f>
        <v>0</v>
      </c>
      <c r="T46" s="66">
        <f t="shared" si="155"/>
        <v>0</v>
      </c>
      <c r="U46" s="66">
        <f t="shared" si="155"/>
        <v>0</v>
      </c>
      <c r="V46" s="66">
        <f t="shared" si="155"/>
        <v>0</v>
      </c>
      <c r="W46" s="66">
        <f t="shared" si="155"/>
        <v>0</v>
      </c>
      <c r="X46" s="66">
        <f t="shared" si="155"/>
        <v>0</v>
      </c>
      <c r="Y46" s="66">
        <f t="shared" si="155"/>
        <v>0</v>
      </c>
      <c r="Z46" s="66">
        <f t="shared" si="155"/>
        <v>0</v>
      </c>
      <c r="AA46" s="66">
        <f t="shared" si="155"/>
        <v>0</v>
      </c>
      <c r="AB46" s="66">
        <f t="shared" si="155"/>
        <v>0</v>
      </c>
      <c r="AC46" s="66">
        <f t="shared" si="155"/>
        <v>0</v>
      </c>
      <c r="AD46" s="66">
        <f t="shared" si="155"/>
        <v>0</v>
      </c>
      <c r="AE46" s="75">
        <f>SUM(S46:AD46)</f>
        <v>0</v>
      </c>
      <c r="AF46" s="66">
        <f t="shared" ref="AF46:AQ46" si="156">AF44+AF43+AF45</f>
        <v>0</v>
      </c>
      <c r="AG46" s="66">
        <f t="shared" si="156"/>
        <v>0</v>
      </c>
      <c r="AH46" s="66">
        <f t="shared" si="156"/>
        <v>0</v>
      </c>
      <c r="AI46" s="66">
        <f t="shared" si="156"/>
        <v>0</v>
      </c>
      <c r="AJ46" s="66">
        <f t="shared" si="156"/>
        <v>0</v>
      </c>
      <c r="AK46" s="66">
        <f t="shared" si="156"/>
        <v>0</v>
      </c>
      <c r="AL46" s="66">
        <f t="shared" si="156"/>
        <v>0</v>
      </c>
      <c r="AM46" s="66">
        <f t="shared" si="156"/>
        <v>0</v>
      </c>
      <c r="AN46" s="66">
        <f t="shared" si="156"/>
        <v>0</v>
      </c>
      <c r="AO46" s="66">
        <f t="shared" si="156"/>
        <v>0</v>
      </c>
      <c r="AP46" s="66">
        <f t="shared" si="156"/>
        <v>0</v>
      </c>
      <c r="AQ46" s="66">
        <f t="shared" si="156"/>
        <v>0</v>
      </c>
      <c r="AR46" s="75">
        <f>SUM(AF46:AQ46)</f>
        <v>0</v>
      </c>
      <c r="AS46" s="66">
        <f t="shared" ref="AS46:BD46" si="157">AS44+AS43+AS45</f>
        <v>0</v>
      </c>
      <c r="AT46" s="66">
        <f t="shared" si="157"/>
        <v>0</v>
      </c>
      <c r="AU46" s="66">
        <f t="shared" si="157"/>
        <v>0</v>
      </c>
      <c r="AV46" s="66">
        <f t="shared" si="157"/>
        <v>0</v>
      </c>
      <c r="AW46" s="66">
        <f t="shared" si="157"/>
        <v>0</v>
      </c>
      <c r="AX46" s="66">
        <f t="shared" si="157"/>
        <v>0</v>
      </c>
      <c r="AY46" s="66">
        <f t="shared" si="157"/>
        <v>0</v>
      </c>
      <c r="AZ46" s="66">
        <f t="shared" si="157"/>
        <v>0</v>
      </c>
      <c r="BA46" s="66">
        <f t="shared" si="157"/>
        <v>0</v>
      </c>
      <c r="BB46" s="66">
        <f t="shared" si="157"/>
        <v>0</v>
      </c>
      <c r="BC46" s="66">
        <f t="shared" si="157"/>
        <v>0</v>
      </c>
      <c r="BD46" s="66">
        <f t="shared" si="157"/>
        <v>0</v>
      </c>
      <c r="BE46" s="75">
        <f>SUM(AS46:BD46)</f>
        <v>0</v>
      </c>
      <c r="BF46" s="66">
        <f t="shared" ref="BF46:BQ46" si="158">BF44+BF43+BF45</f>
        <v>0</v>
      </c>
      <c r="BG46" s="66">
        <f t="shared" si="158"/>
        <v>0</v>
      </c>
      <c r="BH46" s="66">
        <f t="shared" si="158"/>
        <v>0</v>
      </c>
      <c r="BI46" s="66">
        <f t="shared" si="158"/>
        <v>0</v>
      </c>
      <c r="BJ46" s="66">
        <f t="shared" si="158"/>
        <v>0</v>
      </c>
      <c r="BK46" s="66">
        <f t="shared" si="158"/>
        <v>0</v>
      </c>
      <c r="BL46" s="66">
        <f t="shared" si="158"/>
        <v>0</v>
      </c>
      <c r="BM46" s="66">
        <f t="shared" si="158"/>
        <v>0</v>
      </c>
      <c r="BN46" s="66">
        <f t="shared" si="158"/>
        <v>0</v>
      </c>
      <c r="BO46" s="66">
        <f t="shared" si="158"/>
        <v>0</v>
      </c>
      <c r="BP46" s="66">
        <f t="shared" si="158"/>
        <v>0</v>
      </c>
      <c r="BQ46" s="66">
        <f t="shared" si="158"/>
        <v>0</v>
      </c>
      <c r="BR46" s="75">
        <f>SUM(BF46:BQ46)</f>
        <v>0</v>
      </c>
      <c r="BS46" s="66">
        <f t="shared" ref="BS46:CD46" si="159">BS44+BS43+BS45</f>
        <v>0</v>
      </c>
      <c r="BT46" s="66">
        <f t="shared" si="159"/>
        <v>0</v>
      </c>
      <c r="BU46" s="66">
        <f t="shared" si="159"/>
        <v>0</v>
      </c>
      <c r="BV46" s="66">
        <f t="shared" si="159"/>
        <v>0</v>
      </c>
      <c r="BW46" s="66">
        <f t="shared" si="159"/>
        <v>0</v>
      </c>
      <c r="BX46" s="66">
        <f t="shared" si="159"/>
        <v>0</v>
      </c>
      <c r="BY46" s="66">
        <f t="shared" si="159"/>
        <v>0</v>
      </c>
      <c r="BZ46" s="66">
        <f t="shared" si="159"/>
        <v>0</v>
      </c>
      <c r="CA46" s="66">
        <f t="shared" si="159"/>
        <v>0</v>
      </c>
      <c r="CB46" s="66">
        <f t="shared" si="159"/>
        <v>0</v>
      </c>
      <c r="CC46" s="66">
        <f t="shared" si="159"/>
        <v>0</v>
      </c>
      <c r="CD46" s="66">
        <f t="shared" si="159"/>
        <v>0</v>
      </c>
      <c r="CE46" s="75">
        <f>SUM(BS46:CD46)</f>
        <v>0</v>
      </c>
      <c r="CF46" s="66">
        <f t="shared" ref="CF46:CQ46" si="160">CF44+CF43+CF45</f>
        <v>0</v>
      </c>
      <c r="CG46" s="66">
        <f t="shared" si="160"/>
        <v>0</v>
      </c>
      <c r="CH46" s="66">
        <f t="shared" si="160"/>
        <v>0</v>
      </c>
      <c r="CI46" s="66">
        <f t="shared" si="160"/>
        <v>0</v>
      </c>
      <c r="CJ46" s="66">
        <f t="shared" si="160"/>
        <v>0</v>
      </c>
      <c r="CK46" s="66">
        <f t="shared" si="160"/>
        <v>0</v>
      </c>
      <c r="CL46" s="66">
        <f t="shared" si="160"/>
        <v>0</v>
      </c>
      <c r="CM46" s="66">
        <f t="shared" si="160"/>
        <v>0</v>
      </c>
      <c r="CN46" s="66">
        <f t="shared" si="160"/>
        <v>0</v>
      </c>
      <c r="CO46" s="66">
        <f t="shared" si="160"/>
        <v>0</v>
      </c>
      <c r="CP46" s="66">
        <f t="shared" si="160"/>
        <v>0</v>
      </c>
      <c r="CQ46" s="66">
        <f t="shared" si="160"/>
        <v>0</v>
      </c>
      <c r="CR46" s="75">
        <f>SUM(CF46:CQ46)</f>
        <v>0</v>
      </c>
      <c r="CS46" s="66">
        <f t="shared" ref="CS46:DD46" si="161">CS44+CS43+CS45</f>
        <v>0</v>
      </c>
      <c r="CT46" s="66">
        <f t="shared" si="161"/>
        <v>0</v>
      </c>
      <c r="CU46" s="66">
        <f t="shared" si="161"/>
        <v>0</v>
      </c>
      <c r="CV46" s="66">
        <f t="shared" si="161"/>
        <v>0</v>
      </c>
      <c r="CW46" s="66">
        <f t="shared" si="161"/>
        <v>0</v>
      </c>
      <c r="CX46" s="66">
        <f t="shared" si="161"/>
        <v>0</v>
      </c>
      <c r="CY46" s="66">
        <f t="shared" si="161"/>
        <v>0</v>
      </c>
      <c r="CZ46" s="66">
        <f t="shared" si="161"/>
        <v>0</v>
      </c>
      <c r="DA46" s="66">
        <f t="shared" si="161"/>
        <v>0</v>
      </c>
      <c r="DB46" s="66">
        <f t="shared" si="161"/>
        <v>0</v>
      </c>
      <c r="DC46" s="66">
        <f t="shared" si="161"/>
        <v>0</v>
      </c>
      <c r="DD46" s="66">
        <f t="shared" si="161"/>
        <v>0</v>
      </c>
      <c r="DE46" s="75">
        <f>SUM(CS46:DD46)</f>
        <v>0</v>
      </c>
      <c r="DF46" s="66">
        <f t="shared" ref="DF46:DQ46" si="162">DF44+DF43+DF45</f>
        <v>0</v>
      </c>
      <c r="DG46" s="66">
        <f t="shared" si="162"/>
        <v>0</v>
      </c>
      <c r="DH46" s="66">
        <f t="shared" si="162"/>
        <v>0</v>
      </c>
      <c r="DI46" s="66">
        <f t="shared" si="162"/>
        <v>0</v>
      </c>
      <c r="DJ46" s="66">
        <f t="shared" si="162"/>
        <v>0</v>
      </c>
      <c r="DK46" s="66">
        <f t="shared" si="162"/>
        <v>0</v>
      </c>
      <c r="DL46" s="66">
        <f t="shared" si="162"/>
        <v>0</v>
      </c>
      <c r="DM46" s="66">
        <f t="shared" si="162"/>
        <v>0</v>
      </c>
      <c r="DN46" s="66">
        <f t="shared" si="162"/>
        <v>0</v>
      </c>
      <c r="DO46" s="66">
        <f t="shared" si="162"/>
        <v>0</v>
      </c>
      <c r="DP46" s="66">
        <f t="shared" si="162"/>
        <v>0</v>
      </c>
      <c r="DQ46" s="66">
        <f t="shared" si="162"/>
        <v>0</v>
      </c>
      <c r="DR46" s="75">
        <f>SUM(DF46:DQ46)</f>
        <v>0</v>
      </c>
      <c r="DS46" s="66">
        <f t="shared" ref="DS46:ED46" si="163">DS44+DS43+DS45</f>
        <v>0</v>
      </c>
      <c r="DT46" s="66">
        <f t="shared" si="163"/>
        <v>0</v>
      </c>
      <c r="DU46" s="66">
        <f t="shared" si="163"/>
        <v>0</v>
      </c>
      <c r="DV46" s="66">
        <f t="shared" si="163"/>
        <v>0</v>
      </c>
      <c r="DW46" s="66">
        <f t="shared" si="163"/>
        <v>0</v>
      </c>
      <c r="DX46" s="66">
        <f t="shared" si="163"/>
        <v>0</v>
      </c>
      <c r="DY46" s="66">
        <f t="shared" si="163"/>
        <v>0</v>
      </c>
      <c r="DZ46" s="66">
        <f t="shared" si="163"/>
        <v>0</v>
      </c>
      <c r="EA46" s="66">
        <f t="shared" si="163"/>
        <v>0</v>
      </c>
      <c r="EB46" s="66">
        <f t="shared" si="163"/>
        <v>0</v>
      </c>
      <c r="EC46" s="66">
        <f t="shared" si="163"/>
        <v>0</v>
      </c>
      <c r="ED46" s="66">
        <f t="shared" si="163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5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5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5 EMPRUNT 2'!I6</f>
        <v/>
      </c>
      <c r="D49" s="2" t="s">
        <v>94</v>
      </c>
      <c r="F49" s="66">
        <f t="shared" ref="F49:Q51" si="164">IF(AND(F$2&gt;=EOMONTH(EDATE($B$18,0),0),F$2&lt;=EOMONTH(EDATE($B$18,59),0)),$E49,0)</f>
        <v>0</v>
      </c>
      <c r="G49" s="66">
        <f t="shared" si="164"/>
        <v>0</v>
      </c>
      <c r="H49" s="66">
        <f t="shared" si="164"/>
        <v>0</v>
      </c>
      <c r="I49" s="66">
        <f t="shared" si="164"/>
        <v>0</v>
      </c>
      <c r="J49" s="66">
        <f t="shared" si="164"/>
        <v>0</v>
      </c>
      <c r="K49" s="66">
        <f t="shared" si="164"/>
        <v>0</v>
      </c>
      <c r="L49" s="66">
        <f t="shared" si="164"/>
        <v>0</v>
      </c>
      <c r="M49" s="66">
        <f t="shared" si="164"/>
        <v>0</v>
      </c>
      <c r="N49" s="66">
        <f t="shared" si="164"/>
        <v>0</v>
      </c>
      <c r="O49" s="66">
        <f t="shared" si="164"/>
        <v>0</v>
      </c>
      <c r="P49" s="66">
        <f t="shared" si="164"/>
        <v>0</v>
      </c>
      <c r="Q49" s="66">
        <f t="shared" si="164"/>
        <v>0</v>
      </c>
      <c r="R49" s="75">
        <f>SUM(F49:Q49)</f>
        <v>0</v>
      </c>
      <c r="S49" s="66">
        <f t="shared" ref="S49:AD51" si="165">IF(AND(S$2&gt;=EOMONTH(EDATE($B$18,0),0),S$2&lt;=EOMONTH(EDATE($B$18,59),0)),$E49,0)</f>
        <v>0</v>
      </c>
      <c r="T49" s="66">
        <f t="shared" si="165"/>
        <v>0</v>
      </c>
      <c r="U49" s="66">
        <f t="shared" si="165"/>
        <v>0</v>
      </c>
      <c r="V49" s="66">
        <f t="shared" si="165"/>
        <v>0</v>
      </c>
      <c r="W49" s="66">
        <f t="shared" si="165"/>
        <v>0</v>
      </c>
      <c r="X49" s="66">
        <f t="shared" si="165"/>
        <v>0</v>
      </c>
      <c r="Y49" s="66">
        <f t="shared" si="165"/>
        <v>0</v>
      </c>
      <c r="Z49" s="66">
        <f t="shared" si="165"/>
        <v>0</v>
      </c>
      <c r="AA49" s="66">
        <f t="shared" si="165"/>
        <v>0</v>
      </c>
      <c r="AB49" s="66">
        <f t="shared" si="165"/>
        <v>0</v>
      </c>
      <c r="AC49" s="66">
        <f t="shared" si="165"/>
        <v>0</v>
      </c>
      <c r="AD49" s="66">
        <f t="shared" si="165"/>
        <v>0</v>
      </c>
      <c r="AE49" s="75">
        <f>SUM(S49:AD49)</f>
        <v>0</v>
      </c>
      <c r="AF49" s="66">
        <f t="shared" ref="AF49:AQ51" si="166">IF(AND(AF$2&gt;=EOMONTH(EDATE($B$18,0),0),AF$2&lt;=EOMONTH(EDATE($B$18,59),0)),$E49,0)</f>
        <v>0</v>
      </c>
      <c r="AG49" s="66">
        <f t="shared" si="166"/>
        <v>0</v>
      </c>
      <c r="AH49" s="66">
        <f t="shared" si="166"/>
        <v>0</v>
      </c>
      <c r="AI49" s="66">
        <f t="shared" si="166"/>
        <v>0</v>
      </c>
      <c r="AJ49" s="66">
        <f t="shared" si="166"/>
        <v>0</v>
      </c>
      <c r="AK49" s="66">
        <f t="shared" si="166"/>
        <v>0</v>
      </c>
      <c r="AL49" s="66">
        <f t="shared" si="166"/>
        <v>0</v>
      </c>
      <c r="AM49" s="66">
        <f t="shared" si="166"/>
        <v>0</v>
      </c>
      <c r="AN49" s="66">
        <f t="shared" si="166"/>
        <v>0</v>
      </c>
      <c r="AO49" s="66">
        <f t="shared" si="166"/>
        <v>0</v>
      </c>
      <c r="AP49" s="66">
        <f t="shared" si="166"/>
        <v>0</v>
      </c>
      <c r="AQ49" s="66">
        <f t="shared" si="166"/>
        <v>0</v>
      </c>
      <c r="AR49" s="75">
        <f>SUM(AF49:AQ49)</f>
        <v>0</v>
      </c>
      <c r="AS49" s="66">
        <f t="shared" ref="AS49:BD51" si="167">IF(AND(AS$2&gt;=EOMONTH(EDATE($B$18,0),0),AS$2&lt;=EOMONTH(EDATE($B$18,59),0)),$E49,0)</f>
        <v>0</v>
      </c>
      <c r="AT49" s="66">
        <f t="shared" si="167"/>
        <v>0</v>
      </c>
      <c r="AU49" s="66">
        <f t="shared" si="167"/>
        <v>0</v>
      </c>
      <c r="AV49" s="66">
        <f t="shared" si="167"/>
        <v>0</v>
      </c>
      <c r="AW49" s="66">
        <f t="shared" si="167"/>
        <v>0</v>
      </c>
      <c r="AX49" s="66">
        <f t="shared" si="167"/>
        <v>0</v>
      </c>
      <c r="AY49" s="66">
        <f t="shared" si="167"/>
        <v>0</v>
      </c>
      <c r="AZ49" s="66">
        <f t="shared" si="167"/>
        <v>0</v>
      </c>
      <c r="BA49" s="66">
        <f t="shared" si="167"/>
        <v>0</v>
      </c>
      <c r="BB49" s="66">
        <f t="shared" si="167"/>
        <v>0</v>
      </c>
      <c r="BC49" s="66">
        <f t="shared" si="167"/>
        <v>0</v>
      </c>
      <c r="BD49" s="66">
        <f t="shared" si="167"/>
        <v>0</v>
      </c>
      <c r="BE49" s="75">
        <f>SUM(AS49:BD49)</f>
        <v>0</v>
      </c>
      <c r="BF49" s="66">
        <f t="shared" ref="BF49:BQ51" si="168">IF(AND(BF$2&gt;=EOMONTH(EDATE($B$18,0),0),BF$2&lt;=EOMONTH(EDATE($B$18,59),0)),$E49,0)</f>
        <v>0</v>
      </c>
      <c r="BG49" s="66">
        <f t="shared" si="168"/>
        <v>0</v>
      </c>
      <c r="BH49" s="66">
        <f t="shared" si="168"/>
        <v>0</v>
      </c>
      <c r="BI49" s="66">
        <f t="shared" si="168"/>
        <v>0</v>
      </c>
      <c r="BJ49" s="66">
        <f t="shared" si="168"/>
        <v>0</v>
      </c>
      <c r="BK49" s="66">
        <f t="shared" si="168"/>
        <v>0</v>
      </c>
      <c r="BL49" s="66">
        <f t="shared" si="168"/>
        <v>0</v>
      </c>
      <c r="BM49" s="66">
        <f t="shared" si="168"/>
        <v>0</v>
      </c>
      <c r="BN49" s="66">
        <f t="shared" si="168"/>
        <v>0</v>
      </c>
      <c r="BO49" s="66">
        <f t="shared" si="168"/>
        <v>0</v>
      </c>
      <c r="BP49" s="66">
        <f t="shared" si="168"/>
        <v>0</v>
      </c>
      <c r="BQ49" s="66">
        <f t="shared" si="168"/>
        <v>0</v>
      </c>
      <c r="BR49" s="75">
        <f>SUM(BF49:BQ49)</f>
        <v>0</v>
      </c>
      <c r="BS49" s="66">
        <f t="shared" ref="BS49:CD51" si="169">IF(AND(BS$2&gt;=EOMONTH(EDATE($B$18,0),0),BS$2&lt;=EOMONTH(EDATE($B$18,59),0)),$E49,0)</f>
        <v>0</v>
      </c>
      <c r="BT49" s="66">
        <f t="shared" si="169"/>
        <v>0</v>
      </c>
      <c r="BU49" s="66">
        <f t="shared" si="169"/>
        <v>0</v>
      </c>
      <c r="BV49" s="66">
        <f t="shared" si="169"/>
        <v>0</v>
      </c>
      <c r="BW49" s="66">
        <f t="shared" si="169"/>
        <v>0</v>
      </c>
      <c r="BX49" s="66">
        <f t="shared" si="169"/>
        <v>0</v>
      </c>
      <c r="BY49" s="66">
        <f t="shared" si="169"/>
        <v>0</v>
      </c>
      <c r="BZ49" s="66">
        <f t="shared" si="169"/>
        <v>0</v>
      </c>
      <c r="CA49" s="66">
        <f t="shared" si="169"/>
        <v>0</v>
      </c>
      <c r="CB49" s="66">
        <f t="shared" si="169"/>
        <v>0</v>
      </c>
      <c r="CC49" s="66">
        <f t="shared" si="169"/>
        <v>0</v>
      </c>
      <c r="CD49" s="66">
        <f t="shared" si="169"/>
        <v>0</v>
      </c>
      <c r="CE49" s="75">
        <f>SUM(BS49:CD49)</f>
        <v>0</v>
      </c>
      <c r="CF49" s="66">
        <f t="shared" ref="CF49:CQ51" si="170">IF(AND(CF$2&gt;=EOMONTH(EDATE($B$18,0),0),CF$2&lt;=EOMONTH(EDATE($B$18,59),0)),$E49,0)</f>
        <v>0</v>
      </c>
      <c r="CG49" s="66">
        <f t="shared" si="170"/>
        <v>0</v>
      </c>
      <c r="CH49" s="66">
        <f t="shared" si="170"/>
        <v>0</v>
      </c>
      <c r="CI49" s="66">
        <f t="shared" si="170"/>
        <v>0</v>
      </c>
      <c r="CJ49" s="66">
        <f t="shared" si="170"/>
        <v>0</v>
      </c>
      <c r="CK49" s="66">
        <f t="shared" si="170"/>
        <v>0</v>
      </c>
      <c r="CL49" s="66">
        <f t="shared" si="170"/>
        <v>0</v>
      </c>
      <c r="CM49" s="66">
        <f t="shared" si="170"/>
        <v>0</v>
      </c>
      <c r="CN49" s="66">
        <f t="shared" si="170"/>
        <v>0</v>
      </c>
      <c r="CO49" s="66">
        <f t="shared" si="170"/>
        <v>0</v>
      </c>
      <c r="CP49" s="66">
        <f t="shared" si="170"/>
        <v>0</v>
      </c>
      <c r="CQ49" s="66">
        <f t="shared" si="170"/>
        <v>0</v>
      </c>
      <c r="CR49" s="75">
        <f>SUM(CF49:CQ49)</f>
        <v>0</v>
      </c>
      <c r="CS49" s="66">
        <f t="shared" ref="CS49:DD51" si="171">IF(AND(CS$2&gt;=EOMONTH(EDATE($B$18,0),0),CS$2&lt;=EOMONTH(EDATE($B$18,59),0)),$E49,0)</f>
        <v>0</v>
      </c>
      <c r="CT49" s="66">
        <f t="shared" si="171"/>
        <v>0</v>
      </c>
      <c r="CU49" s="66">
        <f t="shared" si="171"/>
        <v>0</v>
      </c>
      <c r="CV49" s="66">
        <f t="shared" si="171"/>
        <v>0</v>
      </c>
      <c r="CW49" s="66">
        <f t="shared" si="171"/>
        <v>0</v>
      </c>
      <c r="CX49" s="66">
        <f t="shared" si="171"/>
        <v>0</v>
      </c>
      <c r="CY49" s="66">
        <f t="shared" si="171"/>
        <v>0</v>
      </c>
      <c r="CZ49" s="66">
        <f t="shared" si="171"/>
        <v>0</v>
      </c>
      <c r="DA49" s="66">
        <f t="shared" si="171"/>
        <v>0</v>
      </c>
      <c r="DB49" s="66">
        <f t="shared" si="171"/>
        <v>0</v>
      </c>
      <c r="DC49" s="66">
        <f t="shared" si="171"/>
        <v>0</v>
      </c>
      <c r="DD49" s="66">
        <f t="shared" si="171"/>
        <v>0</v>
      </c>
      <c r="DE49" s="75">
        <f>SUM(CS49:DD49)</f>
        <v>0</v>
      </c>
      <c r="DF49" s="66">
        <f t="shared" ref="DF49:DQ51" si="172">IF(AND(DF$2&gt;=EOMONTH(EDATE($B$18,0),0),DF$2&lt;=EOMONTH(EDATE($B$18,59),0)),$E49,0)</f>
        <v>0</v>
      </c>
      <c r="DG49" s="66">
        <f t="shared" si="172"/>
        <v>0</v>
      </c>
      <c r="DH49" s="66">
        <f t="shared" si="172"/>
        <v>0</v>
      </c>
      <c r="DI49" s="66">
        <f t="shared" si="172"/>
        <v>0</v>
      </c>
      <c r="DJ49" s="66">
        <f t="shared" si="172"/>
        <v>0</v>
      </c>
      <c r="DK49" s="66">
        <f t="shared" si="172"/>
        <v>0</v>
      </c>
      <c r="DL49" s="66">
        <f t="shared" si="172"/>
        <v>0</v>
      </c>
      <c r="DM49" s="66">
        <f t="shared" si="172"/>
        <v>0</v>
      </c>
      <c r="DN49" s="66">
        <f t="shared" si="172"/>
        <v>0</v>
      </c>
      <c r="DO49" s="66">
        <f t="shared" si="172"/>
        <v>0</v>
      </c>
      <c r="DP49" s="66">
        <f t="shared" si="172"/>
        <v>0</v>
      </c>
      <c r="DQ49" s="66">
        <f t="shared" si="172"/>
        <v>0</v>
      </c>
      <c r="DR49" s="75">
        <f>SUM(DF49:DQ49)</f>
        <v>0</v>
      </c>
      <c r="DS49" s="66">
        <f t="shared" ref="DS49:ED51" si="173">IF(AND(DS$2&gt;=EOMONTH(EDATE($B$18,0),0),DS$2&lt;=EOMONTH(EDATE($B$18,59),0)),$E49,0)</f>
        <v>0</v>
      </c>
      <c r="DT49" s="66">
        <f t="shared" si="173"/>
        <v>0</v>
      </c>
      <c r="DU49" s="66">
        <f t="shared" si="173"/>
        <v>0</v>
      </c>
      <c r="DV49" s="66">
        <f t="shared" si="173"/>
        <v>0</v>
      </c>
      <c r="DW49" s="66">
        <f t="shared" si="173"/>
        <v>0</v>
      </c>
      <c r="DX49" s="66">
        <f t="shared" si="173"/>
        <v>0</v>
      </c>
      <c r="DY49" s="66">
        <f t="shared" si="173"/>
        <v>0</v>
      </c>
      <c r="DZ49" s="66">
        <f t="shared" si="173"/>
        <v>0</v>
      </c>
      <c r="EA49" s="66">
        <f t="shared" si="173"/>
        <v>0</v>
      </c>
      <c r="EB49" s="66">
        <f t="shared" si="173"/>
        <v>0</v>
      </c>
      <c r="EC49" s="66">
        <f t="shared" si="173"/>
        <v>0</v>
      </c>
      <c r="ED49" s="66">
        <f t="shared" si="173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5 EMPRUNT 2'!E6</f>
        <v>0</v>
      </c>
      <c r="D50" s="2" t="s">
        <v>95</v>
      </c>
      <c r="F50" s="66">
        <f t="shared" si="164"/>
        <v>0</v>
      </c>
      <c r="G50" s="66">
        <f t="shared" si="164"/>
        <v>0</v>
      </c>
      <c r="H50" s="66">
        <f t="shared" si="164"/>
        <v>0</v>
      </c>
      <c r="I50" s="66">
        <f t="shared" si="164"/>
        <v>0</v>
      </c>
      <c r="J50" s="66">
        <f t="shared" si="164"/>
        <v>0</v>
      </c>
      <c r="K50" s="66">
        <f t="shared" si="164"/>
        <v>0</v>
      </c>
      <c r="L50" s="66">
        <f t="shared" si="164"/>
        <v>0</v>
      </c>
      <c r="M50" s="66">
        <f t="shared" si="164"/>
        <v>0</v>
      </c>
      <c r="N50" s="66">
        <f t="shared" si="164"/>
        <v>0</v>
      </c>
      <c r="O50" s="66">
        <f t="shared" si="164"/>
        <v>0</v>
      </c>
      <c r="P50" s="66">
        <f t="shared" si="164"/>
        <v>0</v>
      </c>
      <c r="Q50" s="66">
        <f t="shared" si="164"/>
        <v>0</v>
      </c>
      <c r="R50" s="75">
        <f>SUM(F50:Q50)</f>
        <v>0</v>
      </c>
      <c r="S50" s="66">
        <f t="shared" si="165"/>
        <v>0</v>
      </c>
      <c r="T50" s="66">
        <f t="shared" si="165"/>
        <v>0</v>
      </c>
      <c r="U50" s="66">
        <f t="shared" si="165"/>
        <v>0</v>
      </c>
      <c r="V50" s="66">
        <f t="shared" si="165"/>
        <v>0</v>
      </c>
      <c r="W50" s="66">
        <f t="shared" si="165"/>
        <v>0</v>
      </c>
      <c r="X50" s="66">
        <f t="shared" si="165"/>
        <v>0</v>
      </c>
      <c r="Y50" s="66">
        <f t="shared" si="165"/>
        <v>0</v>
      </c>
      <c r="Z50" s="66">
        <f t="shared" si="165"/>
        <v>0</v>
      </c>
      <c r="AA50" s="66">
        <f t="shared" si="165"/>
        <v>0</v>
      </c>
      <c r="AB50" s="66">
        <f t="shared" si="165"/>
        <v>0</v>
      </c>
      <c r="AC50" s="66">
        <f t="shared" si="165"/>
        <v>0</v>
      </c>
      <c r="AD50" s="66">
        <f t="shared" si="165"/>
        <v>0</v>
      </c>
      <c r="AE50" s="75">
        <f>SUM(S50:AD50)</f>
        <v>0</v>
      </c>
      <c r="AF50" s="66">
        <f t="shared" si="166"/>
        <v>0</v>
      </c>
      <c r="AG50" s="66">
        <f t="shared" si="166"/>
        <v>0</v>
      </c>
      <c r="AH50" s="66">
        <f t="shared" si="166"/>
        <v>0</v>
      </c>
      <c r="AI50" s="66">
        <f t="shared" si="166"/>
        <v>0</v>
      </c>
      <c r="AJ50" s="66">
        <f t="shared" si="166"/>
        <v>0</v>
      </c>
      <c r="AK50" s="66">
        <f t="shared" si="166"/>
        <v>0</v>
      </c>
      <c r="AL50" s="66">
        <f t="shared" si="166"/>
        <v>0</v>
      </c>
      <c r="AM50" s="66">
        <f t="shared" si="166"/>
        <v>0</v>
      </c>
      <c r="AN50" s="66">
        <f t="shared" si="166"/>
        <v>0</v>
      </c>
      <c r="AO50" s="66">
        <f t="shared" si="166"/>
        <v>0</v>
      </c>
      <c r="AP50" s="66">
        <f t="shared" si="166"/>
        <v>0</v>
      </c>
      <c r="AQ50" s="66">
        <f t="shared" si="166"/>
        <v>0</v>
      </c>
      <c r="AR50" s="75">
        <f>SUM(AF50:AQ50)</f>
        <v>0</v>
      </c>
      <c r="AS50" s="66">
        <f t="shared" si="167"/>
        <v>0</v>
      </c>
      <c r="AT50" s="66">
        <f t="shared" si="167"/>
        <v>0</v>
      </c>
      <c r="AU50" s="66">
        <f t="shared" si="167"/>
        <v>0</v>
      </c>
      <c r="AV50" s="66">
        <f t="shared" si="167"/>
        <v>0</v>
      </c>
      <c r="AW50" s="66">
        <f t="shared" si="167"/>
        <v>0</v>
      </c>
      <c r="AX50" s="66">
        <f t="shared" si="167"/>
        <v>0</v>
      </c>
      <c r="AY50" s="66">
        <f t="shared" si="167"/>
        <v>0</v>
      </c>
      <c r="AZ50" s="66">
        <f t="shared" si="167"/>
        <v>0</v>
      </c>
      <c r="BA50" s="66">
        <f t="shared" si="167"/>
        <v>0</v>
      </c>
      <c r="BB50" s="66">
        <f t="shared" si="167"/>
        <v>0</v>
      </c>
      <c r="BC50" s="66">
        <f t="shared" si="167"/>
        <v>0</v>
      </c>
      <c r="BD50" s="66">
        <f t="shared" si="167"/>
        <v>0</v>
      </c>
      <c r="BE50" s="75">
        <f>SUM(AS50:BD50)</f>
        <v>0</v>
      </c>
      <c r="BF50" s="66">
        <f t="shared" si="168"/>
        <v>0</v>
      </c>
      <c r="BG50" s="66">
        <f t="shared" si="168"/>
        <v>0</v>
      </c>
      <c r="BH50" s="66">
        <f t="shared" si="168"/>
        <v>0</v>
      </c>
      <c r="BI50" s="66">
        <f t="shared" si="168"/>
        <v>0</v>
      </c>
      <c r="BJ50" s="66">
        <f t="shared" si="168"/>
        <v>0</v>
      </c>
      <c r="BK50" s="66">
        <f t="shared" si="168"/>
        <v>0</v>
      </c>
      <c r="BL50" s="66">
        <f t="shared" si="168"/>
        <v>0</v>
      </c>
      <c r="BM50" s="66">
        <f t="shared" si="168"/>
        <v>0</v>
      </c>
      <c r="BN50" s="66">
        <f t="shared" si="168"/>
        <v>0</v>
      </c>
      <c r="BO50" s="66">
        <f t="shared" si="168"/>
        <v>0</v>
      </c>
      <c r="BP50" s="66">
        <f t="shared" si="168"/>
        <v>0</v>
      </c>
      <c r="BQ50" s="66">
        <f t="shared" si="168"/>
        <v>0</v>
      </c>
      <c r="BR50" s="75">
        <f>SUM(BF50:BQ50)</f>
        <v>0</v>
      </c>
      <c r="BS50" s="66">
        <f t="shared" si="169"/>
        <v>0</v>
      </c>
      <c r="BT50" s="66">
        <f t="shared" si="169"/>
        <v>0</v>
      </c>
      <c r="BU50" s="66">
        <f t="shared" si="169"/>
        <v>0</v>
      </c>
      <c r="BV50" s="66">
        <f t="shared" si="169"/>
        <v>0</v>
      </c>
      <c r="BW50" s="66">
        <f t="shared" si="169"/>
        <v>0</v>
      </c>
      <c r="BX50" s="66">
        <f t="shared" si="169"/>
        <v>0</v>
      </c>
      <c r="BY50" s="66">
        <f t="shared" si="169"/>
        <v>0</v>
      </c>
      <c r="BZ50" s="66">
        <f t="shared" si="169"/>
        <v>0</v>
      </c>
      <c r="CA50" s="66">
        <f t="shared" si="169"/>
        <v>0</v>
      </c>
      <c r="CB50" s="66">
        <f t="shared" si="169"/>
        <v>0</v>
      </c>
      <c r="CC50" s="66">
        <f t="shared" si="169"/>
        <v>0</v>
      </c>
      <c r="CD50" s="66">
        <f t="shared" si="169"/>
        <v>0</v>
      </c>
      <c r="CE50" s="75">
        <f>SUM(BS50:CD50)</f>
        <v>0</v>
      </c>
      <c r="CF50" s="66">
        <f t="shared" si="170"/>
        <v>0</v>
      </c>
      <c r="CG50" s="66">
        <f t="shared" si="170"/>
        <v>0</v>
      </c>
      <c r="CH50" s="66">
        <f t="shared" si="170"/>
        <v>0</v>
      </c>
      <c r="CI50" s="66">
        <f t="shared" si="170"/>
        <v>0</v>
      </c>
      <c r="CJ50" s="66">
        <f t="shared" si="170"/>
        <v>0</v>
      </c>
      <c r="CK50" s="66">
        <f t="shared" si="170"/>
        <v>0</v>
      </c>
      <c r="CL50" s="66">
        <f t="shared" si="170"/>
        <v>0</v>
      </c>
      <c r="CM50" s="66">
        <f t="shared" si="170"/>
        <v>0</v>
      </c>
      <c r="CN50" s="66">
        <f t="shared" si="170"/>
        <v>0</v>
      </c>
      <c r="CO50" s="66">
        <f t="shared" si="170"/>
        <v>0</v>
      </c>
      <c r="CP50" s="66">
        <f t="shared" si="170"/>
        <v>0</v>
      </c>
      <c r="CQ50" s="66">
        <f t="shared" si="170"/>
        <v>0</v>
      </c>
      <c r="CR50" s="75">
        <f>SUM(CF50:CQ50)</f>
        <v>0</v>
      </c>
      <c r="CS50" s="66">
        <f t="shared" si="171"/>
        <v>0</v>
      </c>
      <c r="CT50" s="66">
        <f t="shared" si="171"/>
        <v>0</v>
      </c>
      <c r="CU50" s="66">
        <f t="shared" si="171"/>
        <v>0</v>
      </c>
      <c r="CV50" s="66">
        <f t="shared" si="171"/>
        <v>0</v>
      </c>
      <c r="CW50" s="66">
        <f t="shared" si="171"/>
        <v>0</v>
      </c>
      <c r="CX50" s="66">
        <f t="shared" si="171"/>
        <v>0</v>
      </c>
      <c r="CY50" s="66">
        <f t="shared" si="171"/>
        <v>0</v>
      </c>
      <c r="CZ50" s="66">
        <f t="shared" si="171"/>
        <v>0</v>
      </c>
      <c r="DA50" s="66">
        <f t="shared" si="171"/>
        <v>0</v>
      </c>
      <c r="DB50" s="66">
        <f t="shared" si="171"/>
        <v>0</v>
      </c>
      <c r="DC50" s="66">
        <f t="shared" si="171"/>
        <v>0</v>
      </c>
      <c r="DD50" s="66">
        <f t="shared" si="171"/>
        <v>0</v>
      </c>
      <c r="DE50" s="75">
        <f>SUM(CS50:DD50)</f>
        <v>0</v>
      </c>
      <c r="DF50" s="66">
        <f t="shared" si="172"/>
        <v>0</v>
      </c>
      <c r="DG50" s="66">
        <f t="shared" si="172"/>
        <v>0</v>
      </c>
      <c r="DH50" s="66">
        <f t="shared" si="172"/>
        <v>0</v>
      </c>
      <c r="DI50" s="66">
        <f t="shared" si="172"/>
        <v>0</v>
      </c>
      <c r="DJ50" s="66">
        <f t="shared" si="172"/>
        <v>0</v>
      </c>
      <c r="DK50" s="66">
        <f t="shared" si="172"/>
        <v>0</v>
      </c>
      <c r="DL50" s="66">
        <f t="shared" si="172"/>
        <v>0</v>
      </c>
      <c r="DM50" s="66">
        <f t="shared" si="172"/>
        <v>0</v>
      </c>
      <c r="DN50" s="66">
        <f t="shared" si="172"/>
        <v>0</v>
      </c>
      <c r="DO50" s="66">
        <f t="shared" si="172"/>
        <v>0</v>
      </c>
      <c r="DP50" s="66">
        <f t="shared" si="172"/>
        <v>0</v>
      </c>
      <c r="DQ50" s="66">
        <f t="shared" si="172"/>
        <v>0</v>
      </c>
      <c r="DR50" s="75">
        <f>SUM(DF50:DQ50)</f>
        <v>0</v>
      </c>
      <c r="DS50" s="66">
        <f t="shared" si="173"/>
        <v>0</v>
      </c>
      <c r="DT50" s="66">
        <f t="shared" si="173"/>
        <v>0</v>
      </c>
      <c r="DU50" s="66">
        <f t="shared" si="173"/>
        <v>0</v>
      </c>
      <c r="DV50" s="66">
        <f t="shared" si="173"/>
        <v>0</v>
      </c>
      <c r="DW50" s="66">
        <f t="shared" si="173"/>
        <v>0</v>
      </c>
      <c r="DX50" s="66">
        <f t="shared" si="173"/>
        <v>0</v>
      </c>
      <c r="DY50" s="66">
        <f t="shared" si="173"/>
        <v>0</v>
      </c>
      <c r="DZ50" s="66">
        <f t="shared" si="173"/>
        <v>0</v>
      </c>
      <c r="EA50" s="66">
        <f t="shared" si="173"/>
        <v>0</v>
      </c>
      <c r="EB50" s="66">
        <f t="shared" si="173"/>
        <v>0</v>
      </c>
      <c r="EC50" s="66">
        <f t="shared" si="173"/>
        <v>0</v>
      </c>
      <c r="ED50" s="66">
        <f t="shared" si="173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5 EMPRUNT 2'!I5</f>
        <v/>
      </c>
      <c r="D51" s="2" t="s">
        <v>96</v>
      </c>
      <c r="F51" s="66">
        <f t="shared" si="164"/>
        <v>0</v>
      </c>
      <c r="G51" s="66">
        <f t="shared" si="164"/>
        <v>0</v>
      </c>
      <c r="H51" s="66">
        <f t="shared" si="164"/>
        <v>0</v>
      </c>
      <c r="I51" s="66">
        <f t="shared" si="164"/>
        <v>0</v>
      </c>
      <c r="J51" s="66">
        <f t="shared" si="164"/>
        <v>0</v>
      </c>
      <c r="K51" s="66">
        <f t="shared" si="164"/>
        <v>0</v>
      </c>
      <c r="L51" s="66">
        <f t="shared" si="164"/>
        <v>0</v>
      </c>
      <c r="M51" s="66">
        <f t="shared" si="164"/>
        <v>0</v>
      </c>
      <c r="N51" s="66">
        <f t="shared" si="164"/>
        <v>0</v>
      </c>
      <c r="O51" s="66">
        <f t="shared" si="164"/>
        <v>0</v>
      </c>
      <c r="P51" s="66">
        <f t="shared" si="164"/>
        <v>0</v>
      </c>
      <c r="Q51" s="66">
        <f t="shared" si="164"/>
        <v>0</v>
      </c>
      <c r="R51" s="75">
        <f>SUM(F51:Q51)</f>
        <v>0</v>
      </c>
      <c r="S51" s="66">
        <f t="shared" si="165"/>
        <v>0</v>
      </c>
      <c r="T51" s="66">
        <f t="shared" si="165"/>
        <v>0</v>
      </c>
      <c r="U51" s="66">
        <f t="shared" si="165"/>
        <v>0</v>
      </c>
      <c r="V51" s="66">
        <f t="shared" si="165"/>
        <v>0</v>
      </c>
      <c r="W51" s="66">
        <f t="shared" si="165"/>
        <v>0</v>
      </c>
      <c r="X51" s="66">
        <f t="shared" si="165"/>
        <v>0</v>
      </c>
      <c r="Y51" s="66">
        <f t="shared" si="165"/>
        <v>0</v>
      </c>
      <c r="Z51" s="66">
        <f t="shared" si="165"/>
        <v>0</v>
      </c>
      <c r="AA51" s="66">
        <f t="shared" si="165"/>
        <v>0</v>
      </c>
      <c r="AB51" s="66">
        <f t="shared" si="165"/>
        <v>0</v>
      </c>
      <c r="AC51" s="66">
        <f t="shared" si="165"/>
        <v>0</v>
      </c>
      <c r="AD51" s="66">
        <f t="shared" si="165"/>
        <v>0</v>
      </c>
      <c r="AE51" s="75">
        <f>SUM(S51:AD51)</f>
        <v>0</v>
      </c>
      <c r="AF51" s="66">
        <f t="shared" si="166"/>
        <v>0</v>
      </c>
      <c r="AG51" s="66">
        <f t="shared" si="166"/>
        <v>0</v>
      </c>
      <c r="AH51" s="66">
        <f t="shared" si="166"/>
        <v>0</v>
      </c>
      <c r="AI51" s="66">
        <f t="shared" si="166"/>
        <v>0</v>
      </c>
      <c r="AJ51" s="66">
        <f t="shared" si="166"/>
        <v>0</v>
      </c>
      <c r="AK51" s="66">
        <f t="shared" si="166"/>
        <v>0</v>
      </c>
      <c r="AL51" s="66">
        <f t="shared" si="166"/>
        <v>0</v>
      </c>
      <c r="AM51" s="66">
        <f t="shared" si="166"/>
        <v>0</v>
      </c>
      <c r="AN51" s="66">
        <f t="shared" si="166"/>
        <v>0</v>
      </c>
      <c r="AO51" s="66">
        <f t="shared" si="166"/>
        <v>0</v>
      </c>
      <c r="AP51" s="66">
        <f t="shared" si="166"/>
        <v>0</v>
      </c>
      <c r="AQ51" s="66">
        <f t="shared" si="166"/>
        <v>0</v>
      </c>
      <c r="AR51" s="75">
        <f>SUM(AF51:AQ51)</f>
        <v>0</v>
      </c>
      <c r="AS51" s="66">
        <f t="shared" si="167"/>
        <v>0</v>
      </c>
      <c r="AT51" s="66">
        <f t="shared" si="167"/>
        <v>0</v>
      </c>
      <c r="AU51" s="66">
        <f t="shared" si="167"/>
        <v>0</v>
      </c>
      <c r="AV51" s="66">
        <f t="shared" si="167"/>
        <v>0</v>
      </c>
      <c r="AW51" s="66">
        <f t="shared" si="167"/>
        <v>0</v>
      </c>
      <c r="AX51" s="66">
        <f t="shared" si="167"/>
        <v>0</v>
      </c>
      <c r="AY51" s="66">
        <f t="shared" si="167"/>
        <v>0</v>
      </c>
      <c r="AZ51" s="66">
        <f t="shared" si="167"/>
        <v>0</v>
      </c>
      <c r="BA51" s="66">
        <f t="shared" si="167"/>
        <v>0</v>
      </c>
      <c r="BB51" s="66">
        <f t="shared" si="167"/>
        <v>0</v>
      </c>
      <c r="BC51" s="66">
        <f t="shared" si="167"/>
        <v>0</v>
      </c>
      <c r="BD51" s="66">
        <f t="shared" si="167"/>
        <v>0</v>
      </c>
      <c r="BE51" s="75">
        <f>SUM(AS51:BD51)</f>
        <v>0</v>
      </c>
      <c r="BF51" s="66">
        <f t="shared" si="168"/>
        <v>0</v>
      </c>
      <c r="BG51" s="66">
        <f t="shared" si="168"/>
        <v>0</v>
      </c>
      <c r="BH51" s="66">
        <f t="shared" si="168"/>
        <v>0</v>
      </c>
      <c r="BI51" s="66">
        <f t="shared" si="168"/>
        <v>0</v>
      </c>
      <c r="BJ51" s="66">
        <f t="shared" si="168"/>
        <v>0</v>
      </c>
      <c r="BK51" s="66">
        <f t="shared" si="168"/>
        <v>0</v>
      </c>
      <c r="BL51" s="66">
        <f t="shared" si="168"/>
        <v>0</v>
      </c>
      <c r="BM51" s="66">
        <f t="shared" si="168"/>
        <v>0</v>
      </c>
      <c r="BN51" s="66">
        <f t="shared" si="168"/>
        <v>0</v>
      </c>
      <c r="BO51" s="66">
        <f t="shared" si="168"/>
        <v>0</v>
      </c>
      <c r="BP51" s="66">
        <f t="shared" si="168"/>
        <v>0</v>
      </c>
      <c r="BQ51" s="66">
        <f t="shared" si="168"/>
        <v>0</v>
      </c>
      <c r="BR51" s="75">
        <f>SUM(BF51:BQ51)</f>
        <v>0</v>
      </c>
      <c r="BS51" s="66">
        <f t="shared" si="169"/>
        <v>0</v>
      </c>
      <c r="BT51" s="66">
        <f t="shared" si="169"/>
        <v>0</v>
      </c>
      <c r="BU51" s="66">
        <f t="shared" si="169"/>
        <v>0</v>
      </c>
      <c r="BV51" s="66">
        <f t="shared" si="169"/>
        <v>0</v>
      </c>
      <c r="BW51" s="66">
        <f t="shared" si="169"/>
        <v>0</v>
      </c>
      <c r="BX51" s="66">
        <f t="shared" si="169"/>
        <v>0</v>
      </c>
      <c r="BY51" s="66">
        <f t="shared" si="169"/>
        <v>0</v>
      </c>
      <c r="BZ51" s="66">
        <f t="shared" si="169"/>
        <v>0</v>
      </c>
      <c r="CA51" s="66">
        <f t="shared" si="169"/>
        <v>0</v>
      </c>
      <c r="CB51" s="66">
        <f t="shared" si="169"/>
        <v>0</v>
      </c>
      <c r="CC51" s="66">
        <f t="shared" si="169"/>
        <v>0</v>
      </c>
      <c r="CD51" s="66">
        <f t="shared" si="169"/>
        <v>0</v>
      </c>
      <c r="CE51" s="75">
        <f>SUM(BS51:CD51)</f>
        <v>0</v>
      </c>
      <c r="CF51" s="66">
        <f t="shared" si="170"/>
        <v>0</v>
      </c>
      <c r="CG51" s="66">
        <f t="shared" si="170"/>
        <v>0</v>
      </c>
      <c r="CH51" s="66">
        <f t="shared" si="170"/>
        <v>0</v>
      </c>
      <c r="CI51" s="66">
        <f t="shared" si="170"/>
        <v>0</v>
      </c>
      <c r="CJ51" s="66">
        <f t="shared" si="170"/>
        <v>0</v>
      </c>
      <c r="CK51" s="66">
        <f t="shared" si="170"/>
        <v>0</v>
      </c>
      <c r="CL51" s="66">
        <f t="shared" si="170"/>
        <v>0</v>
      </c>
      <c r="CM51" s="66">
        <f t="shared" si="170"/>
        <v>0</v>
      </c>
      <c r="CN51" s="66">
        <f t="shared" si="170"/>
        <v>0</v>
      </c>
      <c r="CO51" s="66">
        <f t="shared" si="170"/>
        <v>0</v>
      </c>
      <c r="CP51" s="66">
        <f t="shared" si="170"/>
        <v>0</v>
      </c>
      <c r="CQ51" s="66">
        <f t="shared" si="170"/>
        <v>0</v>
      </c>
      <c r="CR51" s="75">
        <f>SUM(CF51:CQ51)</f>
        <v>0</v>
      </c>
      <c r="CS51" s="66">
        <f t="shared" si="171"/>
        <v>0</v>
      </c>
      <c r="CT51" s="66">
        <f t="shared" si="171"/>
        <v>0</v>
      </c>
      <c r="CU51" s="66">
        <f t="shared" si="171"/>
        <v>0</v>
      </c>
      <c r="CV51" s="66">
        <f t="shared" si="171"/>
        <v>0</v>
      </c>
      <c r="CW51" s="66">
        <f t="shared" si="171"/>
        <v>0</v>
      </c>
      <c r="CX51" s="66">
        <f t="shared" si="171"/>
        <v>0</v>
      </c>
      <c r="CY51" s="66">
        <f t="shared" si="171"/>
        <v>0</v>
      </c>
      <c r="CZ51" s="66">
        <f t="shared" si="171"/>
        <v>0</v>
      </c>
      <c r="DA51" s="66">
        <f t="shared" si="171"/>
        <v>0</v>
      </c>
      <c r="DB51" s="66">
        <f t="shared" si="171"/>
        <v>0</v>
      </c>
      <c r="DC51" s="66">
        <f t="shared" si="171"/>
        <v>0</v>
      </c>
      <c r="DD51" s="66">
        <f t="shared" si="171"/>
        <v>0</v>
      </c>
      <c r="DE51" s="75">
        <f>SUM(CS51:DD51)</f>
        <v>0</v>
      </c>
      <c r="DF51" s="66">
        <f t="shared" si="172"/>
        <v>0</v>
      </c>
      <c r="DG51" s="66">
        <f t="shared" si="172"/>
        <v>0</v>
      </c>
      <c r="DH51" s="66">
        <f t="shared" si="172"/>
        <v>0</v>
      </c>
      <c r="DI51" s="66">
        <f t="shared" si="172"/>
        <v>0</v>
      </c>
      <c r="DJ51" s="66">
        <f t="shared" si="172"/>
        <v>0</v>
      </c>
      <c r="DK51" s="66">
        <f t="shared" si="172"/>
        <v>0</v>
      </c>
      <c r="DL51" s="66">
        <f t="shared" si="172"/>
        <v>0</v>
      </c>
      <c r="DM51" s="66">
        <f t="shared" si="172"/>
        <v>0</v>
      </c>
      <c r="DN51" s="66">
        <f t="shared" si="172"/>
        <v>0</v>
      </c>
      <c r="DO51" s="66">
        <f t="shared" si="172"/>
        <v>0</v>
      </c>
      <c r="DP51" s="66">
        <f t="shared" si="172"/>
        <v>0</v>
      </c>
      <c r="DQ51" s="66">
        <f t="shared" si="172"/>
        <v>0</v>
      </c>
      <c r="DR51" s="75">
        <f>SUM(DF51:DQ51)</f>
        <v>0</v>
      </c>
      <c r="DS51" s="66">
        <f t="shared" si="173"/>
        <v>0</v>
      </c>
      <c r="DT51" s="66">
        <f t="shared" si="173"/>
        <v>0</v>
      </c>
      <c r="DU51" s="66">
        <f t="shared" si="173"/>
        <v>0</v>
      </c>
      <c r="DV51" s="66">
        <f t="shared" si="173"/>
        <v>0</v>
      </c>
      <c r="DW51" s="66">
        <f t="shared" si="173"/>
        <v>0</v>
      </c>
      <c r="DX51" s="66">
        <f t="shared" si="173"/>
        <v>0</v>
      </c>
      <c r="DY51" s="66">
        <f t="shared" si="173"/>
        <v>0</v>
      </c>
      <c r="DZ51" s="66">
        <f t="shared" si="173"/>
        <v>0</v>
      </c>
      <c r="EA51" s="66">
        <f t="shared" si="173"/>
        <v>0</v>
      </c>
      <c r="EB51" s="66">
        <f t="shared" si="173"/>
        <v>0</v>
      </c>
      <c r="EC51" s="66">
        <f t="shared" si="173"/>
        <v>0</v>
      </c>
      <c r="ED51" s="66">
        <f t="shared" si="173"/>
        <v>0</v>
      </c>
      <c r="EE51" s="75">
        <f>SUM(DS51:ED51)</f>
        <v>0</v>
      </c>
    </row>
    <row r="52" spans="1:135" x14ac:dyDescent="0.2">
      <c r="A52" s="82" t="s">
        <v>339</v>
      </c>
      <c r="B52" s="220">
        <f>'SPACELOG 5 EMPRUNT 2'!E9</f>
        <v>46266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5" t="s">
        <v>97</v>
      </c>
      <c r="E53" s="86">
        <f t="shared" ref="E53:AJ53" si="174">SUM(E49:E51)</f>
        <v>0</v>
      </c>
      <c r="F53" s="66">
        <f t="shared" si="174"/>
        <v>0</v>
      </c>
      <c r="G53" s="66">
        <f t="shared" si="174"/>
        <v>0</v>
      </c>
      <c r="H53" s="66">
        <f t="shared" si="174"/>
        <v>0</v>
      </c>
      <c r="I53" s="66">
        <f t="shared" si="174"/>
        <v>0</v>
      </c>
      <c r="J53" s="66">
        <f t="shared" si="174"/>
        <v>0</v>
      </c>
      <c r="K53" s="66">
        <f t="shared" si="174"/>
        <v>0</v>
      </c>
      <c r="L53" s="66">
        <f t="shared" si="174"/>
        <v>0</v>
      </c>
      <c r="M53" s="66">
        <f t="shared" si="174"/>
        <v>0</v>
      </c>
      <c r="N53" s="66">
        <f t="shared" si="174"/>
        <v>0</v>
      </c>
      <c r="O53" s="66">
        <f t="shared" si="174"/>
        <v>0</v>
      </c>
      <c r="P53" s="66">
        <f t="shared" si="174"/>
        <v>0</v>
      </c>
      <c r="Q53" s="66">
        <f t="shared" si="174"/>
        <v>0</v>
      </c>
      <c r="R53" s="75">
        <f t="shared" si="174"/>
        <v>0</v>
      </c>
      <c r="S53" s="66">
        <f t="shared" si="174"/>
        <v>0</v>
      </c>
      <c r="T53" s="66">
        <f t="shared" si="174"/>
        <v>0</v>
      </c>
      <c r="U53" s="66">
        <f t="shared" si="174"/>
        <v>0</v>
      </c>
      <c r="V53" s="66">
        <f t="shared" si="174"/>
        <v>0</v>
      </c>
      <c r="W53" s="66">
        <f t="shared" si="174"/>
        <v>0</v>
      </c>
      <c r="X53" s="66">
        <f t="shared" si="174"/>
        <v>0</v>
      </c>
      <c r="Y53" s="66">
        <f t="shared" si="174"/>
        <v>0</v>
      </c>
      <c r="Z53" s="66">
        <f t="shared" si="174"/>
        <v>0</v>
      </c>
      <c r="AA53" s="66">
        <f t="shared" si="174"/>
        <v>0</v>
      </c>
      <c r="AB53" s="66">
        <f t="shared" si="174"/>
        <v>0</v>
      </c>
      <c r="AC53" s="66">
        <f t="shared" si="174"/>
        <v>0</v>
      </c>
      <c r="AD53" s="66">
        <f t="shared" si="174"/>
        <v>0</v>
      </c>
      <c r="AE53" s="75">
        <f t="shared" si="174"/>
        <v>0</v>
      </c>
      <c r="AF53" s="66">
        <f t="shared" si="174"/>
        <v>0</v>
      </c>
      <c r="AG53" s="66">
        <f t="shared" si="174"/>
        <v>0</v>
      </c>
      <c r="AH53" s="66">
        <f t="shared" si="174"/>
        <v>0</v>
      </c>
      <c r="AI53" s="66">
        <f t="shared" si="174"/>
        <v>0</v>
      </c>
      <c r="AJ53" s="66">
        <f t="shared" si="174"/>
        <v>0</v>
      </c>
      <c r="AK53" s="66">
        <f t="shared" ref="AK53:BP53" si="175">SUM(AK49:AK51)</f>
        <v>0</v>
      </c>
      <c r="AL53" s="66">
        <f t="shared" si="175"/>
        <v>0</v>
      </c>
      <c r="AM53" s="66">
        <f t="shared" si="175"/>
        <v>0</v>
      </c>
      <c r="AN53" s="66">
        <f t="shared" si="175"/>
        <v>0</v>
      </c>
      <c r="AO53" s="66">
        <f t="shared" si="175"/>
        <v>0</v>
      </c>
      <c r="AP53" s="66">
        <f t="shared" si="175"/>
        <v>0</v>
      </c>
      <c r="AQ53" s="66">
        <f t="shared" si="175"/>
        <v>0</v>
      </c>
      <c r="AR53" s="75">
        <f t="shared" si="175"/>
        <v>0</v>
      </c>
      <c r="AS53" s="66">
        <f t="shared" si="175"/>
        <v>0</v>
      </c>
      <c r="AT53" s="66">
        <f t="shared" si="175"/>
        <v>0</v>
      </c>
      <c r="AU53" s="66">
        <f t="shared" si="175"/>
        <v>0</v>
      </c>
      <c r="AV53" s="66">
        <f t="shared" si="175"/>
        <v>0</v>
      </c>
      <c r="AW53" s="66">
        <f t="shared" si="175"/>
        <v>0</v>
      </c>
      <c r="AX53" s="66">
        <f t="shared" si="175"/>
        <v>0</v>
      </c>
      <c r="AY53" s="66">
        <f t="shared" si="175"/>
        <v>0</v>
      </c>
      <c r="AZ53" s="66">
        <f t="shared" si="175"/>
        <v>0</v>
      </c>
      <c r="BA53" s="66">
        <f t="shared" si="175"/>
        <v>0</v>
      </c>
      <c r="BB53" s="66">
        <f t="shared" si="175"/>
        <v>0</v>
      </c>
      <c r="BC53" s="66">
        <f t="shared" si="175"/>
        <v>0</v>
      </c>
      <c r="BD53" s="66">
        <f t="shared" si="175"/>
        <v>0</v>
      </c>
      <c r="BE53" s="75">
        <f t="shared" si="175"/>
        <v>0</v>
      </c>
      <c r="BF53" s="66">
        <f t="shared" si="175"/>
        <v>0</v>
      </c>
      <c r="BG53" s="66">
        <f t="shared" si="175"/>
        <v>0</v>
      </c>
      <c r="BH53" s="66">
        <f t="shared" si="175"/>
        <v>0</v>
      </c>
      <c r="BI53" s="66">
        <f t="shared" si="175"/>
        <v>0</v>
      </c>
      <c r="BJ53" s="66">
        <f t="shared" si="175"/>
        <v>0</v>
      </c>
      <c r="BK53" s="66">
        <f t="shared" si="175"/>
        <v>0</v>
      </c>
      <c r="BL53" s="66">
        <f t="shared" si="175"/>
        <v>0</v>
      </c>
      <c r="BM53" s="66">
        <f t="shared" si="175"/>
        <v>0</v>
      </c>
      <c r="BN53" s="66">
        <f t="shared" si="175"/>
        <v>0</v>
      </c>
      <c r="BO53" s="66">
        <f t="shared" si="175"/>
        <v>0</v>
      </c>
      <c r="BP53" s="66">
        <f t="shared" si="175"/>
        <v>0</v>
      </c>
      <c r="BQ53" s="66">
        <f t="shared" ref="BQ53:CV53" si="176">SUM(BQ49:BQ51)</f>
        <v>0</v>
      </c>
      <c r="BR53" s="75">
        <f t="shared" si="176"/>
        <v>0</v>
      </c>
      <c r="BS53" s="66">
        <f t="shared" si="176"/>
        <v>0</v>
      </c>
      <c r="BT53" s="66">
        <f t="shared" si="176"/>
        <v>0</v>
      </c>
      <c r="BU53" s="66">
        <f t="shared" si="176"/>
        <v>0</v>
      </c>
      <c r="BV53" s="66">
        <f t="shared" si="176"/>
        <v>0</v>
      </c>
      <c r="BW53" s="66">
        <f t="shared" si="176"/>
        <v>0</v>
      </c>
      <c r="BX53" s="66">
        <f t="shared" si="176"/>
        <v>0</v>
      </c>
      <c r="BY53" s="66">
        <f t="shared" si="176"/>
        <v>0</v>
      </c>
      <c r="BZ53" s="66">
        <f t="shared" si="176"/>
        <v>0</v>
      </c>
      <c r="CA53" s="66">
        <f t="shared" si="176"/>
        <v>0</v>
      </c>
      <c r="CB53" s="66">
        <f t="shared" si="176"/>
        <v>0</v>
      </c>
      <c r="CC53" s="66">
        <f t="shared" si="176"/>
        <v>0</v>
      </c>
      <c r="CD53" s="66">
        <f t="shared" si="176"/>
        <v>0</v>
      </c>
      <c r="CE53" s="75">
        <f t="shared" si="176"/>
        <v>0</v>
      </c>
      <c r="CF53" s="66">
        <f t="shared" si="176"/>
        <v>0</v>
      </c>
      <c r="CG53" s="66">
        <f t="shared" si="176"/>
        <v>0</v>
      </c>
      <c r="CH53" s="66">
        <f t="shared" si="176"/>
        <v>0</v>
      </c>
      <c r="CI53" s="66">
        <f t="shared" si="176"/>
        <v>0</v>
      </c>
      <c r="CJ53" s="66">
        <f t="shared" si="176"/>
        <v>0</v>
      </c>
      <c r="CK53" s="66">
        <f t="shared" si="176"/>
        <v>0</v>
      </c>
      <c r="CL53" s="66">
        <f t="shared" si="176"/>
        <v>0</v>
      </c>
      <c r="CM53" s="66">
        <f t="shared" si="176"/>
        <v>0</v>
      </c>
      <c r="CN53" s="66">
        <f t="shared" si="176"/>
        <v>0</v>
      </c>
      <c r="CO53" s="66">
        <f t="shared" si="176"/>
        <v>0</v>
      </c>
      <c r="CP53" s="66">
        <f t="shared" si="176"/>
        <v>0</v>
      </c>
      <c r="CQ53" s="66">
        <f t="shared" si="176"/>
        <v>0</v>
      </c>
      <c r="CR53" s="75">
        <f t="shared" si="176"/>
        <v>0</v>
      </c>
      <c r="CS53" s="66">
        <f t="shared" si="176"/>
        <v>0</v>
      </c>
      <c r="CT53" s="66">
        <f t="shared" si="176"/>
        <v>0</v>
      </c>
      <c r="CU53" s="66">
        <f t="shared" si="176"/>
        <v>0</v>
      </c>
      <c r="CV53" s="66">
        <f t="shared" si="176"/>
        <v>0</v>
      </c>
      <c r="CW53" s="66">
        <f t="shared" ref="CW53:EE53" si="177">SUM(CW49:CW51)</f>
        <v>0</v>
      </c>
      <c r="CX53" s="66">
        <f t="shared" si="177"/>
        <v>0</v>
      </c>
      <c r="CY53" s="66">
        <f t="shared" si="177"/>
        <v>0</v>
      </c>
      <c r="CZ53" s="66">
        <f t="shared" si="177"/>
        <v>0</v>
      </c>
      <c r="DA53" s="66">
        <f t="shared" si="177"/>
        <v>0</v>
      </c>
      <c r="DB53" s="66">
        <f t="shared" si="177"/>
        <v>0</v>
      </c>
      <c r="DC53" s="66">
        <f t="shared" si="177"/>
        <v>0</v>
      </c>
      <c r="DD53" s="66">
        <f t="shared" si="177"/>
        <v>0</v>
      </c>
      <c r="DE53" s="75">
        <f t="shared" si="177"/>
        <v>0</v>
      </c>
      <c r="DF53" s="66">
        <f t="shared" si="177"/>
        <v>0</v>
      </c>
      <c r="DG53" s="66">
        <f t="shared" si="177"/>
        <v>0</v>
      </c>
      <c r="DH53" s="66">
        <f t="shared" si="177"/>
        <v>0</v>
      </c>
      <c r="DI53" s="66">
        <f t="shared" si="177"/>
        <v>0</v>
      </c>
      <c r="DJ53" s="66">
        <f t="shared" si="177"/>
        <v>0</v>
      </c>
      <c r="DK53" s="66">
        <f t="shared" si="177"/>
        <v>0</v>
      </c>
      <c r="DL53" s="66">
        <f t="shared" si="177"/>
        <v>0</v>
      </c>
      <c r="DM53" s="66">
        <f t="shared" si="177"/>
        <v>0</v>
      </c>
      <c r="DN53" s="66">
        <f t="shared" si="177"/>
        <v>0</v>
      </c>
      <c r="DO53" s="66">
        <f t="shared" si="177"/>
        <v>0</v>
      </c>
      <c r="DP53" s="66">
        <f t="shared" si="177"/>
        <v>0</v>
      </c>
      <c r="DQ53" s="66">
        <f t="shared" si="177"/>
        <v>0</v>
      </c>
      <c r="DR53" s="75">
        <f t="shared" si="177"/>
        <v>0</v>
      </c>
      <c r="DS53" s="66">
        <f t="shared" si="177"/>
        <v>0</v>
      </c>
      <c r="DT53" s="66">
        <f t="shared" si="177"/>
        <v>0</v>
      </c>
      <c r="DU53" s="66">
        <f t="shared" si="177"/>
        <v>0</v>
      </c>
      <c r="DV53" s="66">
        <f t="shared" si="177"/>
        <v>0</v>
      </c>
      <c r="DW53" s="66">
        <f t="shared" si="177"/>
        <v>0</v>
      </c>
      <c r="DX53" s="66">
        <f t="shared" si="177"/>
        <v>0</v>
      </c>
      <c r="DY53" s="66">
        <f t="shared" si="177"/>
        <v>0</v>
      </c>
      <c r="DZ53" s="66">
        <f t="shared" si="177"/>
        <v>0</v>
      </c>
      <c r="EA53" s="66">
        <f t="shared" si="177"/>
        <v>0</v>
      </c>
      <c r="EB53" s="66">
        <f t="shared" si="177"/>
        <v>0</v>
      </c>
      <c r="EC53" s="66">
        <f t="shared" si="177"/>
        <v>0</v>
      </c>
      <c r="ED53" s="66">
        <f t="shared" si="177"/>
        <v>0</v>
      </c>
      <c r="EE53" s="76">
        <f t="shared" si="177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80" t="s">
        <v>296</v>
      </c>
      <c r="D55" s="22" t="s">
        <v>98</v>
      </c>
      <c r="E55" s="79"/>
      <c r="F55" s="66">
        <f t="shared" ref="F55:Q55" si="178">F36-F41-F46-F53</f>
        <v>0</v>
      </c>
      <c r="G55" s="66">
        <f t="shared" si="178"/>
        <v>0</v>
      </c>
      <c r="H55" s="66">
        <f t="shared" si="178"/>
        <v>0</v>
      </c>
      <c r="I55" s="66">
        <f t="shared" si="178"/>
        <v>0</v>
      </c>
      <c r="J55" s="66">
        <f t="shared" si="178"/>
        <v>0</v>
      </c>
      <c r="K55" s="66">
        <f t="shared" si="178"/>
        <v>0</v>
      </c>
      <c r="L55" s="66">
        <f t="shared" si="178"/>
        <v>0</v>
      </c>
      <c r="M55" s="66">
        <f t="shared" si="178"/>
        <v>0</v>
      </c>
      <c r="N55" s="66">
        <f t="shared" si="178"/>
        <v>0</v>
      </c>
      <c r="O55" s="66">
        <f t="shared" si="178"/>
        <v>0</v>
      </c>
      <c r="P55" s="66">
        <f t="shared" si="178"/>
        <v>0</v>
      </c>
      <c r="Q55" s="66">
        <f t="shared" si="178"/>
        <v>0</v>
      </c>
      <c r="R55" s="75">
        <f>SUM(F55:Q55)</f>
        <v>0</v>
      </c>
      <c r="S55" s="66">
        <f t="shared" ref="S55:AD55" si="179">S36-S41-S46-S53</f>
        <v>0</v>
      </c>
      <c r="T55" s="66">
        <f t="shared" si="179"/>
        <v>0</v>
      </c>
      <c r="U55" s="66">
        <f t="shared" si="179"/>
        <v>0</v>
      </c>
      <c r="V55" s="66">
        <f t="shared" si="179"/>
        <v>0</v>
      </c>
      <c r="W55" s="66">
        <f t="shared" si="179"/>
        <v>0</v>
      </c>
      <c r="X55" s="66">
        <f t="shared" si="179"/>
        <v>0</v>
      </c>
      <c r="Y55" s="66">
        <f t="shared" si="179"/>
        <v>0</v>
      </c>
      <c r="Z55" s="66">
        <f t="shared" si="179"/>
        <v>0</v>
      </c>
      <c r="AA55" s="66">
        <f t="shared" si="179"/>
        <v>0</v>
      </c>
      <c r="AB55" s="66">
        <f t="shared" si="179"/>
        <v>0</v>
      </c>
      <c r="AC55" s="66">
        <f t="shared" si="179"/>
        <v>0</v>
      </c>
      <c r="AD55" s="66">
        <f t="shared" si="179"/>
        <v>0</v>
      </c>
      <c r="AE55" s="75">
        <f>SUM(S55:AD55)</f>
        <v>0</v>
      </c>
      <c r="AF55" s="66">
        <f t="shared" ref="AF55:AQ55" si="180">AF36-AF41-AF46-AF53</f>
        <v>0</v>
      </c>
      <c r="AG55" s="66">
        <f t="shared" si="180"/>
        <v>0</v>
      </c>
      <c r="AH55" s="66">
        <f t="shared" si="180"/>
        <v>0</v>
      </c>
      <c r="AI55" s="66">
        <f t="shared" si="180"/>
        <v>0</v>
      </c>
      <c r="AJ55" s="66">
        <f t="shared" si="180"/>
        <v>0</v>
      </c>
      <c r="AK55" s="66">
        <f t="shared" si="180"/>
        <v>0</v>
      </c>
      <c r="AL55" s="66">
        <f t="shared" si="180"/>
        <v>0</v>
      </c>
      <c r="AM55" s="66">
        <f t="shared" si="180"/>
        <v>0</v>
      </c>
      <c r="AN55" s="66">
        <f t="shared" si="180"/>
        <v>0</v>
      </c>
      <c r="AO55" s="66">
        <f t="shared" si="180"/>
        <v>0</v>
      </c>
      <c r="AP55" s="66">
        <f t="shared" si="180"/>
        <v>0</v>
      </c>
      <c r="AQ55" s="66">
        <f t="shared" si="180"/>
        <v>0</v>
      </c>
      <c r="AR55" s="75">
        <f>SUM(AF55:AQ55)</f>
        <v>0</v>
      </c>
      <c r="AS55" s="66">
        <f t="shared" ref="AS55:BD55" si="181">AS36-AS41-AS46-AS53</f>
        <v>0</v>
      </c>
      <c r="AT55" s="66">
        <f t="shared" si="181"/>
        <v>0</v>
      </c>
      <c r="AU55" s="66">
        <f t="shared" si="181"/>
        <v>0</v>
      </c>
      <c r="AV55" s="66">
        <f t="shared" si="181"/>
        <v>0</v>
      </c>
      <c r="AW55" s="66">
        <f t="shared" si="181"/>
        <v>0</v>
      </c>
      <c r="AX55" s="66">
        <f t="shared" si="181"/>
        <v>0</v>
      </c>
      <c r="AY55" s="66">
        <f t="shared" si="181"/>
        <v>0</v>
      </c>
      <c r="AZ55" s="66">
        <f t="shared" si="181"/>
        <v>0</v>
      </c>
      <c r="BA55" s="66">
        <f t="shared" si="181"/>
        <v>0</v>
      </c>
      <c r="BB55" s="66">
        <f t="shared" si="181"/>
        <v>0</v>
      </c>
      <c r="BC55" s="66">
        <f t="shared" si="181"/>
        <v>0</v>
      </c>
      <c r="BD55" s="66">
        <f t="shared" si="181"/>
        <v>0</v>
      </c>
      <c r="BE55" s="75">
        <f>SUM(AS55:BD55)</f>
        <v>0</v>
      </c>
      <c r="BF55" s="66">
        <f t="shared" ref="BF55:BQ55" si="182">BF36-BF41-BF46-BF53</f>
        <v>0</v>
      </c>
      <c r="BG55" s="66">
        <f t="shared" si="182"/>
        <v>0</v>
      </c>
      <c r="BH55" s="66">
        <f t="shared" si="182"/>
        <v>0</v>
      </c>
      <c r="BI55" s="66">
        <f t="shared" si="182"/>
        <v>0</v>
      </c>
      <c r="BJ55" s="66">
        <f t="shared" si="182"/>
        <v>0</v>
      </c>
      <c r="BK55" s="66">
        <f t="shared" si="182"/>
        <v>0</v>
      </c>
      <c r="BL55" s="66">
        <f t="shared" si="182"/>
        <v>0</v>
      </c>
      <c r="BM55" s="66">
        <f t="shared" si="182"/>
        <v>0</v>
      </c>
      <c r="BN55" s="66">
        <f t="shared" si="182"/>
        <v>0</v>
      </c>
      <c r="BO55" s="66">
        <f t="shared" si="182"/>
        <v>0</v>
      </c>
      <c r="BP55" s="66">
        <f t="shared" si="182"/>
        <v>0</v>
      </c>
      <c r="BQ55" s="66">
        <f t="shared" si="182"/>
        <v>0</v>
      </c>
      <c r="BR55" s="75">
        <f>SUM(BF55:BQ55)</f>
        <v>0</v>
      </c>
      <c r="BS55" s="66">
        <f t="shared" ref="BS55:CD55" si="183">BS36-BS41-BS46-BS53</f>
        <v>0</v>
      </c>
      <c r="BT55" s="66">
        <f t="shared" si="183"/>
        <v>0</v>
      </c>
      <c r="BU55" s="66">
        <f t="shared" si="183"/>
        <v>0</v>
      </c>
      <c r="BV55" s="66">
        <f t="shared" si="183"/>
        <v>0</v>
      </c>
      <c r="BW55" s="66">
        <f t="shared" si="183"/>
        <v>0</v>
      </c>
      <c r="BX55" s="66">
        <f t="shared" si="183"/>
        <v>0</v>
      </c>
      <c r="BY55" s="66">
        <f t="shared" si="183"/>
        <v>0</v>
      </c>
      <c r="BZ55" s="66">
        <f t="shared" si="183"/>
        <v>0</v>
      </c>
      <c r="CA55" s="66">
        <f t="shared" si="183"/>
        <v>0</v>
      </c>
      <c r="CB55" s="66">
        <f t="shared" si="183"/>
        <v>0</v>
      </c>
      <c r="CC55" s="66">
        <f t="shared" si="183"/>
        <v>0</v>
      </c>
      <c r="CD55" s="66">
        <f t="shared" si="183"/>
        <v>0</v>
      </c>
      <c r="CE55" s="75">
        <f>SUM(BS55:CD55)</f>
        <v>0</v>
      </c>
      <c r="CF55" s="66">
        <f t="shared" ref="CF55:CQ55" si="184">CF36-CF41-CF46-CF53</f>
        <v>0</v>
      </c>
      <c r="CG55" s="66">
        <f t="shared" si="184"/>
        <v>0</v>
      </c>
      <c r="CH55" s="66">
        <f t="shared" si="184"/>
        <v>0</v>
      </c>
      <c r="CI55" s="66">
        <f t="shared" si="184"/>
        <v>0</v>
      </c>
      <c r="CJ55" s="66">
        <f t="shared" si="184"/>
        <v>0</v>
      </c>
      <c r="CK55" s="66">
        <f t="shared" si="184"/>
        <v>0</v>
      </c>
      <c r="CL55" s="66">
        <f t="shared" si="184"/>
        <v>0</v>
      </c>
      <c r="CM55" s="66">
        <f t="shared" si="184"/>
        <v>0</v>
      </c>
      <c r="CN55" s="66">
        <f t="shared" si="184"/>
        <v>0</v>
      </c>
      <c r="CO55" s="66">
        <f t="shared" si="184"/>
        <v>0</v>
      </c>
      <c r="CP55" s="66">
        <f t="shared" si="184"/>
        <v>0</v>
      </c>
      <c r="CQ55" s="66">
        <f t="shared" si="184"/>
        <v>0</v>
      </c>
      <c r="CR55" s="75">
        <f>SUM(CF55:CQ55)</f>
        <v>0</v>
      </c>
      <c r="CS55" s="66">
        <f t="shared" ref="CS55:DD55" si="185">CS36-CS41-CS46-CS53</f>
        <v>0</v>
      </c>
      <c r="CT55" s="66">
        <f t="shared" si="185"/>
        <v>0</v>
      </c>
      <c r="CU55" s="66">
        <f t="shared" si="185"/>
        <v>0</v>
      </c>
      <c r="CV55" s="66">
        <f t="shared" si="185"/>
        <v>0</v>
      </c>
      <c r="CW55" s="66">
        <f t="shared" si="185"/>
        <v>0</v>
      </c>
      <c r="CX55" s="66">
        <f t="shared" si="185"/>
        <v>0</v>
      </c>
      <c r="CY55" s="66">
        <f t="shared" si="185"/>
        <v>0</v>
      </c>
      <c r="CZ55" s="66">
        <f t="shared" si="185"/>
        <v>0</v>
      </c>
      <c r="DA55" s="66">
        <f t="shared" si="185"/>
        <v>0</v>
      </c>
      <c r="DB55" s="66">
        <f t="shared" si="185"/>
        <v>0</v>
      </c>
      <c r="DC55" s="66">
        <f t="shared" si="185"/>
        <v>0</v>
      </c>
      <c r="DD55" s="66">
        <f t="shared" si="185"/>
        <v>0</v>
      </c>
      <c r="DE55" s="75">
        <f>SUM(CS55:DD55)</f>
        <v>0</v>
      </c>
      <c r="DF55" s="66">
        <f t="shared" ref="DF55:DQ55" si="186">DF36-DF41-DF46-DF53</f>
        <v>0</v>
      </c>
      <c r="DG55" s="66">
        <f t="shared" si="186"/>
        <v>0</v>
      </c>
      <c r="DH55" s="66">
        <f t="shared" si="186"/>
        <v>0</v>
      </c>
      <c r="DI55" s="66">
        <f t="shared" si="186"/>
        <v>0</v>
      </c>
      <c r="DJ55" s="66">
        <f t="shared" si="186"/>
        <v>0</v>
      </c>
      <c r="DK55" s="66">
        <f t="shared" si="186"/>
        <v>0</v>
      </c>
      <c r="DL55" s="66">
        <f t="shared" si="186"/>
        <v>0</v>
      </c>
      <c r="DM55" s="66">
        <f t="shared" si="186"/>
        <v>0</v>
      </c>
      <c r="DN55" s="66">
        <f t="shared" si="186"/>
        <v>0</v>
      </c>
      <c r="DO55" s="66">
        <f t="shared" si="186"/>
        <v>0</v>
      </c>
      <c r="DP55" s="66">
        <f t="shared" si="186"/>
        <v>0</v>
      </c>
      <c r="DQ55" s="66">
        <f t="shared" si="186"/>
        <v>0</v>
      </c>
      <c r="DR55" s="75">
        <f>SUM(DF55:DQ55)</f>
        <v>0</v>
      </c>
      <c r="DS55" s="66">
        <f t="shared" ref="DS55:ED55" si="187">DS36-DS41-DS46-DS53</f>
        <v>0</v>
      </c>
      <c r="DT55" s="66">
        <f t="shared" si="187"/>
        <v>0</v>
      </c>
      <c r="DU55" s="66">
        <f t="shared" si="187"/>
        <v>0</v>
      </c>
      <c r="DV55" s="66">
        <f t="shared" si="187"/>
        <v>0</v>
      </c>
      <c r="DW55" s="66">
        <f t="shared" si="187"/>
        <v>0</v>
      </c>
      <c r="DX55" s="66">
        <f t="shared" si="187"/>
        <v>0</v>
      </c>
      <c r="DY55" s="66">
        <f t="shared" si="187"/>
        <v>0</v>
      </c>
      <c r="DZ55" s="66">
        <f t="shared" si="187"/>
        <v>0</v>
      </c>
      <c r="EA55" s="66">
        <f t="shared" si="187"/>
        <v>0</v>
      </c>
      <c r="EB55" s="66">
        <f t="shared" si="187"/>
        <v>0</v>
      </c>
      <c r="EC55" s="66">
        <f t="shared" si="187"/>
        <v>0</v>
      </c>
      <c r="ED55" s="66">
        <f t="shared" si="187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5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5 EMPRUNT 3'!E7</f>
        <v>0</v>
      </c>
      <c r="D57" s="2" t="s">
        <v>99</v>
      </c>
      <c r="F57" s="66">
        <f>IFERROR(INDEX('SPACELOG 5 EMPRUNT 1'!$I$14:$I$2000,MATCH('SPACELOG 5 BP'!F$2,'SPACELOG 5 EMPRUNT 1'!$Z$14:$Z$2000,0)),0)</f>
        <v>0</v>
      </c>
      <c r="G57" s="66">
        <f>IFERROR(INDEX('SPACELOG 5 EMPRUNT 1'!$I$14:$I$2000,MATCH('SPACELOG 5 BP'!G$2,'SPACELOG 5 EMPRUNT 1'!$Z$14:$Z$2000,0)),0)</f>
        <v>0</v>
      </c>
      <c r="H57" s="66">
        <f>IFERROR(INDEX('SPACELOG 5 EMPRUNT 1'!$I$14:$I$2000,MATCH('SPACELOG 5 BP'!H$2,'SPACELOG 5 EMPRUNT 1'!$Z$14:$Z$2000,0)),0)</f>
        <v>0</v>
      </c>
      <c r="I57" s="66">
        <f>IFERROR(INDEX('SPACELOG 5 EMPRUNT 1'!$I$14:$I$2000,MATCH('SPACELOG 5 BP'!I$2,'SPACELOG 5 EMPRUNT 1'!$Z$14:$Z$2000,0)),0)</f>
        <v>0</v>
      </c>
      <c r="J57" s="66">
        <f>IFERROR(INDEX('SPACELOG 5 EMPRUNT 1'!$I$14:$I$2000,MATCH('SPACELOG 5 BP'!J$2,'SPACELOG 5 EMPRUNT 1'!$Z$14:$Z$2000,0)),0)</f>
        <v>0</v>
      </c>
      <c r="K57" s="66">
        <f>IFERROR(INDEX('SPACELOG 5 EMPRUNT 1'!$I$14:$I$2000,MATCH('SPACELOG 5 BP'!K$2,'SPACELOG 5 EMPRUNT 1'!$Z$14:$Z$2000,0)),0)</f>
        <v>0</v>
      </c>
      <c r="L57" s="66">
        <f>IFERROR(INDEX('SPACELOG 5 EMPRUNT 1'!$I$14:$I$2000,MATCH('SPACELOG 5 BP'!L$2,'SPACELOG 5 EMPRUNT 1'!$Z$14:$Z$2000,0)),0)</f>
        <v>0</v>
      </c>
      <c r="M57" s="66">
        <f>IFERROR(INDEX('SPACELOG 5 EMPRUNT 1'!$I$14:$I$2000,MATCH('SPACELOG 5 BP'!M$2,'SPACELOG 5 EMPRUNT 1'!$Z$14:$Z$2000,0)),0)</f>
        <v>0</v>
      </c>
      <c r="N57" s="66">
        <f>IFERROR(INDEX('SPACELOG 5 EMPRUNT 1'!$I$14:$I$2000,MATCH('SPACELOG 5 BP'!N$2,'SPACELOG 5 EMPRUNT 1'!$Z$14:$Z$2000,0)),0)</f>
        <v>0</v>
      </c>
      <c r="O57" s="66">
        <f>IFERROR(INDEX('SPACELOG 5 EMPRUNT 1'!$I$14:$I$2000,MATCH('SPACELOG 5 BP'!O$2,'SPACELOG 5 EMPRUNT 1'!$Z$14:$Z$2000,0)),0)</f>
        <v>0</v>
      </c>
      <c r="P57" s="66">
        <f>IFERROR(INDEX('SPACELOG 5 EMPRUNT 1'!$I$14:$I$2000,MATCH('SPACELOG 5 BP'!P$2,'SPACELOG 5 EMPRUNT 1'!$Z$14:$Z$2000,0)),0)</f>
        <v>0</v>
      </c>
      <c r="Q57" s="66">
        <f>IFERROR(INDEX('SPACELOG 5 EMPRUNT 1'!$I$14:$I$2000,MATCH('SPACELOG 5 BP'!Q$2,'SPACELOG 5 EMPRUNT 1'!$Z$14:$Z$2000,0)),0)</f>
        <v>0</v>
      </c>
      <c r="R57" s="75">
        <f>SUM(F57:Q57)</f>
        <v>0</v>
      </c>
      <c r="S57" s="66">
        <f>IFERROR(INDEX('SPACELOG 5 EMPRUNT 1'!$I$14:$I$2000,MATCH('SPACELOG 5 BP'!S$2,'SPACELOG 5 EMPRUNT 1'!$Z$14:$Z$2000,0)),0)</f>
        <v>0</v>
      </c>
      <c r="T57" s="66">
        <f>IFERROR(INDEX('SPACELOG 5 EMPRUNT 1'!$I$14:$I$2000,MATCH('SPACELOG 5 BP'!T$2,'SPACELOG 5 EMPRUNT 1'!$Z$14:$Z$2000,0)),0)</f>
        <v>0</v>
      </c>
      <c r="U57" s="66">
        <f>IFERROR(INDEX('SPACELOG 5 EMPRUNT 1'!$I$14:$I$2000,MATCH('SPACELOG 5 BP'!U$2,'SPACELOG 5 EMPRUNT 1'!$Z$14:$Z$2000,0)),0)</f>
        <v>0</v>
      </c>
      <c r="V57" s="66">
        <f>IFERROR(INDEX('SPACELOG 5 EMPRUNT 1'!$I$14:$I$2000,MATCH('SPACELOG 5 BP'!V$2,'SPACELOG 5 EMPRUNT 1'!$Z$14:$Z$2000,0)),0)</f>
        <v>0</v>
      </c>
      <c r="W57" s="66">
        <f>IFERROR(INDEX('SPACELOG 5 EMPRUNT 1'!$I$14:$I$2000,MATCH('SPACELOG 5 BP'!W$2,'SPACELOG 5 EMPRUNT 1'!$Z$14:$Z$2000,0)),0)</f>
        <v>0</v>
      </c>
      <c r="X57" s="66">
        <f>IFERROR(INDEX('SPACELOG 5 EMPRUNT 1'!$I$14:$I$2000,MATCH('SPACELOG 5 BP'!X$2,'SPACELOG 5 EMPRUNT 1'!$Z$14:$Z$2000,0)),0)</f>
        <v>0</v>
      </c>
      <c r="Y57" s="66">
        <f>IFERROR(INDEX('SPACELOG 5 EMPRUNT 1'!$I$14:$I$2000,MATCH('SPACELOG 5 BP'!Y$2,'SPACELOG 5 EMPRUNT 1'!$Z$14:$Z$2000,0)),0)</f>
        <v>0</v>
      </c>
      <c r="Z57" s="66">
        <f>IFERROR(INDEX('SPACELOG 5 EMPRUNT 1'!$I$14:$I$2000,MATCH('SPACELOG 5 BP'!Z$2,'SPACELOG 5 EMPRUNT 1'!$Z$14:$Z$2000,0)),0)</f>
        <v>0</v>
      </c>
      <c r="AA57" s="66">
        <f>IFERROR(INDEX('SPACELOG 5 EMPRUNT 1'!$I$14:$I$2000,MATCH('SPACELOG 5 BP'!AA$2,'SPACELOG 5 EMPRUNT 1'!$Z$14:$Z$2000,0)),0)</f>
        <v>0</v>
      </c>
      <c r="AB57" s="66">
        <f>IFERROR(INDEX('SPACELOG 5 EMPRUNT 1'!$I$14:$I$2000,MATCH('SPACELOG 5 BP'!AB$2,'SPACELOG 5 EMPRUNT 1'!$Z$14:$Z$2000,0)),0)</f>
        <v>0</v>
      </c>
      <c r="AC57" s="66">
        <f>IFERROR(INDEX('SPACELOG 5 EMPRUNT 1'!$I$14:$I$2000,MATCH('SPACELOG 5 BP'!AC$2,'SPACELOG 5 EMPRUNT 1'!$Z$14:$Z$2000,0)),0)</f>
        <v>0</v>
      </c>
      <c r="AD57" s="66">
        <f>IFERROR(INDEX('SPACELOG 5 EMPRUNT 1'!$I$14:$I$2000,MATCH('SPACELOG 5 BP'!AD$2,'SPACELOG 5 EMPRUNT 1'!$Z$14:$Z$2000,0)),0)</f>
        <v>0</v>
      </c>
      <c r="AE57" s="75">
        <f>SUM(S57:AD57)</f>
        <v>0</v>
      </c>
      <c r="AF57" s="66">
        <f>IFERROR(INDEX('SPACELOG 5 EMPRUNT 1'!$I$14:$I$2000,MATCH('SPACELOG 5 BP'!AF$2,'SPACELOG 5 EMPRUNT 1'!$Z$14:$Z$2000,0)),0)</f>
        <v>0</v>
      </c>
      <c r="AG57" s="66">
        <f>IFERROR(INDEX('SPACELOG 5 EMPRUNT 1'!$I$14:$I$2000,MATCH('SPACELOG 5 BP'!AG$2,'SPACELOG 5 EMPRUNT 1'!$Z$14:$Z$2000,0)),0)</f>
        <v>0</v>
      </c>
      <c r="AH57" s="66">
        <f>IFERROR(INDEX('SPACELOG 5 EMPRUNT 1'!$I$14:$I$2000,MATCH('SPACELOG 5 BP'!AH$2,'SPACELOG 5 EMPRUNT 1'!$Z$14:$Z$2000,0)),0)</f>
        <v>0</v>
      </c>
      <c r="AI57" s="66">
        <f>IFERROR(INDEX('SPACELOG 5 EMPRUNT 1'!$I$14:$I$2000,MATCH('SPACELOG 5 BP'!AI$2,'SPACELOG 5 EMPRUNT 1'!$Z$14:$Z$2000,0)),0)</f>
        <v>0</v>
      </c>
      <c r="AJ57" s="66">
        <f>IFERROR(INDEX('SPACELOG 5 EMPRUNT 1'!$I$14:$I$2000,MATCH('SPACELOG 5 BP'!AJ$2,'SPACELOG 5 EMPRUNT 1'!$Z$14:$Z$2000,0)),0)</f>
        <v>0</v>
      </c>
      <c r="AK57" s="66">
        <f>IFERROR(INDEX('SPACELOG 5 EMPRUNT 1'!$I$14:$I$2000,MATCH('SPACELOG 5 BP'!AK$2,'SPACELOG 5 EMPRUNT 1'!$Z$14:$Z$2000,0)),0)</f>
        <v>0</v>
      </c>
      <c r="AL57" s="66">
        <f>IFERROR(INDEX('SPACELOG 5 EMPRUNT 1'!$I$14:$I$2000,MATCH('SPACELOG 5 BP'!AL$2,'SPACELOG 5 EMPRUNT 1'!$Z$14:$Z$2000,0)),0)</f>
        <v>0</v>
      </c>
      <c r="AM57" s="66">
        <f>IFERROR(INDEX('SPACELOG 5 EMPRUNT 1'!$I$14:$I$2000,MATCH('SPACELOG 5 BP'!AM$2,'SPACELOG 5 EMPRUNT 1'!$Z$14:$Z$2000,0)),0)</f>
        <v>0</v>
      </c>
      <c r="AN57" s="66">
        <f>IFERROR(INDEX('SPACELOG 5 EMPRUNT 1'!$I$14:$I$2000,MATCH('SPACELOG 5 BP'!AN$2,'SPACELOG 5 EMPRUNT 1'!$Z$14:$Z$2000,0)),0)</f>
        <v>0</v>
      </c>
      <c r="AO57" s="66">
        <f>IFERROR(INDEX('SPACELOG 5 EMPRUNT 1'!$I$14:$I$2000,MATCH('SPACELOG 5 BP'!AO$2,'SPACELOG 5 EMPRUNT 1'!$Z$14:$Z$2000,0)),0)</f>
        <v>0</v>
      </c>
      <c r="AP57" s="66">
        <f>IFERROR(INDEX('SPACELOG 5 EMPRUNT 1'!$I$14:$I$2000,MATCH('SPACELOG 5 BP'!AP$2,'SPACELOG 5 EMPRUNT 1'!$Z$14:$Z$2000,0)),0)</f>
        <v>0</v>
      </c>
      <c r="AQ57" s="66">
        <f>IFERROR(INDEX('SPACELOG 5 EMPRUNT 1'!$I$14:$I$2000,MATCH('SPACELOG 5 BP'!AQ$2,'SPACELOG 5 EMPRUNT 1'!$Z$14:$Z$2000,0)),0)</f>
        <v>0</v>
      </c>
      <c r="AR57" s="75">
        <f>SUM(AF57:AQ57)</f>
        <v>0</v>
      </c>
      <c r="AS57" s="66">
        <f>IFERROR(INDEX('SPACELOG 5 EMPRUNT 1'!$I$14:$I$2000,MATCH('SPACELOG 5 BP'!AS$2,'SPACELOG 5 EMPRUNT 1'!$Z$14:$Z$2000,0)),0)</f>
        <v>0</v>
      </c>
      <c r="AT57" s="66">
        <f>IFERROR(INDEX('SPACELOG 5 EMPRUNT 1'!$I$14:$I$2000,MATCH('SPACELOG 5 BP'!AT$2,'SPACELOG 5 EMPRUNT 1'!$Z$14:$Z$2000,0)),0)</f>
        <v>0</v>
      </c>
      <c r="AU57" s="66">
        <f>IFERROR(INDEX('SPACELOG 5 EMPRUNT 1'!$I$14:$I$2000,MATCH('SPACELOG 5 BP'!AU$2,'SPACELOG 5 EMPRUNT 1'!$Z$14:$Z$2000,0)),0)</f>
        <v>0</v>
      </c>
      <c r="AV57" s="66">
        <f>IFERROR(INDEX('SPACELOG 5 EMPRUNT 1'!$I$14:$I$2000,MATCH('SPACELOG 5 BP'!AV$2,'SPACELOG 5 EMPRUNT 1'!$Z$14:$Z$2000,0)),0)</f>
        <v>0</v>
      </c>
      <c r="AW57" s="66">
        <f>IFERROR(INDEX('SPACELOG 5 EMPRUNT 1'!$I$14:$I$2000,MATCH('SPACELOG 5 BP'!AW$2,'SPACELOG 5 EMPRUNT 1'!$Z$14:$Z$2000,0)),0)</f>
        <v>0</v>
      </c>
      <c r="AX57" s="66">
        <f>IFERROR(INDEX('SPACELOG 5 EMPRUNT 1'!$I$14:$I$2000,MATCH('SPACELOG 5 BP'!AX$2,'SPACELOG 5 EMPRUNT 1'!$Z$14:$Z$2000,0)),0)</f>
        <v>0</v>
      </c>
      <c r="AY57" s="66">
        <f>IFERROR(INDEX('SPACELOG 5 EMPRUNT 1'!$I$14:$I$2000,MATCH('SPACELOG 5 BP'!AY$2,'SPACELOG 5 EMPRUNT 1'!$Z$14:$Z$2000,0)),0)</f>
        <v>0</v>
      </c>
      <c r="AZ57" s="66">
        <f>IFERROR(INDEX('SPACELOG 5 EMPRUNT 1'!$I$14:$I$2000,MATCH('SPACELOG 5 BP'!AZ$2,'SPACELOG 5 EMPRUNT 1'!$Z$14:$Z$2000,0)),0)</f>
        <v>0</v>
      </c>
      <c r="BA57" s="66">
        <f>IFERROR(INDEX('SPACELOG 5 EMPRUNT 1'!$I$14:$I$2000,MATCH('SPACELOG 5 BP'!BA$2,'SPACELOG 5 EMPRUNT 1'!$Z$14:$Z$2000,0)),0)</f>
        <v>0</v>
      </c>
      <c r="BB57" s="66">
        <f>IFERROR(INDEX('SPACELOG 5 EMPRUNT 1'!$I$14:$I$2000,MATCH('SPACELOG 5 BP'!BB$2,'SPACELOG 5 EMPRUNT 1'!$Z$14:$Z$2000,0)),0)</f>
        <v>0</v>
      </c>
      <c r="BC57" s="66">
        <f>IFERROR(INDEX('SPACELOG 5 EMPRUNT 1'!$I$14:$I$2000,MATCH('SPACELOG 5 BP'!BC$2,'SPACELOG 5 EMPRUNT 1'!$Z$14:$Z$2000,0)),0)</f>
        <v>0</v>
      </c>
      <c r="BD57" s="66">
        <f>IFERROR(INDEX('SPACELOG 5 EMPRUNT 1'!$I$14:$I$2000,MATCH('SPACELOG 5 BP'!BD$2,'SPACELOG 5 EMPRUNT 1'!$Z$14:$Z$2000,0)),0)</f>
        <v>0</v>
      </c>
      <c r="BE57" s="75">
        <f>SUM(AS57:BD57)</f>
        <v>0</v>
      </c>
      <c r="BF57" s="66">
        <f>IFERROR(INDEX('SPACELOG 5 EMPRUNT 1'!$I$14:$I$2000,MATCH('SPACELOG 5 BP'!BF$2,'SPACELOG 5 EMPRUNT 1'!$Z$14:$Z$2000,0)),0)</f>
        <v>0</v>
      </c>
      <c r="BG57" s="66">
        <f>IFERROR(INDEX('SPACELOG 5 EMPRUNT 1'!$I$14:$I$2000,MATCH('SPACELOG 5 BP'!BG$2,'SPACELOG 5 EMPRUNT 1'!$Z$14:$Z$2000,0)),0)</f>
        <v>0</v>
      </c>
      <c r="BH57" s="66">
        <f>IFERROR(INDEX('SPACELOG 5 EMPRUNT 1'!$I$14:$I$2000,MATCH('SPACELOG 5 BP'!BH$2,'SPACELOG 5 EMPRUNT 1'!$Z$14:$Z$2000,0)),0)</f>
        <v>0</v>
      </c>
      <c r="BI57" s="66">
        <f>IFERROR(INDEX('SPACELOG 5 EMPRUNT 1'!$I$14:$I$2000,MATCH('SPACELOG 5 BP'!BI$2,'SPACELOG 5 EMPRUNT 1'!$Z$14:$Z$2000,0)),0)</f>
        <v>0</v>
      </c>
      <c r="BJ57" s="66">
        <f>IFERROR(INDEX('SPACELOG 5 EMPRUNT 1'!$I$14:$I$2000,MATCH('SPACELOG 5 BP'!BJ$2,'SPACELOG 5 EMPRUNT 1'!$Z$14:$Z$2000,0)),0)</f>
        <v>0</v>
      </c>
      <c r="BK57" s="66">
        <f>IFERROR(INDEX('SPACELOG 5 EMPRUNT 1'!$I$14:$I$2000,MATCH('SPACELOG 5 BP'!BK$2,'SPACELOG 5 EMPRUNT 1'!$Z$14:$Z$2000,0)),0)</f>
        <v>0</v>
      </c>
      <c r="BL57" s="66">
        <f>IFERROR(INDEX('SPACELOG 5 EMPRUNT 1'!$I$14:$I$2000,MATCH('SPACELOG 5 BP'!BL$2,'SPACELOG 5 EMPRUNT 1'!$Z$14:$Z$2000,0)),0)</f>
        <v>0</v>
      </c>
      <c r="BM57" s="66">
        <f>IFERROR(INDEX('SPACELOG 5 EMPRUNT 1'!$I$14:$I$2000,MATCH('SPACELOG 5 BP'!BM$2,'SPACELOG 5 EMPRUNT 1'!$Z$14:$Z$2000,0)),0)</f>
        <v>0</v>
      </c>
      <c r="BN57" s="66">
        <f>IFERROR(INDEX('SPACELOG 5 EMPRUNT 1'!$I$14:$I$2000,MATCH('SPACELOG 5 BP'!BN$2,'SPACELOG 5 EMPRUNT 1'!$Z$14:$Z$2000,0)),0)</f>
        <v>0</v>
      </c>
      <c r="BO57" s="66">
        <f>IFERROR(INDEX('SPACELOG 5 EMPRUNT 1'!$I$14:$I$2000,MATCH('SPACELOG 5 BP'!BO$2,'SPACELOG 5 EMPRUNT 1'!$Z$14:$Z$2000,0)),0)</f>
        <v>0</v>
      </c>
      <c r="BP57" s="66">
        <f>IFERROR(INDEX('SPACELOG 5 EMPRUNT 1'!$I$14:$I$2000,MATCH('SPACELOG 5 BP'!BP$2,'SPACELOG 5 EMPRUNT 1'!$Z$14:$Z$2000,0)),0)</f>
        <v>0</v>
      </c>
      <c r="BQ57" s="66">
        <f>IFERROR(INDEX('SPACELOG 5 EMPRUNT 1'!$I$14:$I$2000,MATCH('SPACELOG 5 BP'!BQ$2,'SPACELOG 5 EMPRUNT 1'!$Z$14:$Z$2000,0)),0)</f>
        <v>0</v>
      </c>
      <c r="BR57" s="75">
        <f>SUM(BF57:BQ57)</f>
        <v>0</v>
      </c>
      <c r="BS57" s="66">
        <f>IFERROR(INDEX('SPACELOG 5 EMPRUNT 1'!$I$14:$I$2000,MATCH('SPACELOG 5 BP'!BS$2,'SPACELOG 5 EMPRUNT 1'!$Z$14:$Z$2000,0)),0)</f>
        <v>0</v>
      </c>
      <c r="BT57" s="66">
        <f>IFERROR(INDEX('SPACELOG 5 EMPRUNT 1'!$I$14:$I$2000,MATCH('SPACELOG 5 BP'!BT$2,'SPACELOG 5 EMPRUNT 1'!$Z$14:$Z$2000,0)),0)</f>
        <v>0</v>
      </c>
      <c r="BU57" s="66">
        <f>IFERROR(INDEX('SPACELOG 5 EMPRUNT 1'!$I$14:$I$2000,MATCH('SPACELOG 5 BP'!BU$2,'SPACELOG 5 EMPRUNT 1'!$Z$14:$Z$2000,0)),0)</f>
        <v>0</v>
      </c>
      <c r="BV57" s="66">
        <f>IFERROR(INDEX('SPACELOG 5 EMPRUNT 1'!$I$14:$I$2000,MATCH('SPACELOG 5 BP'!BV$2,'SPACELOG 5 EMPRUNT 1'!$Z$14:$Z$2000,0)),0)</f>
        <v>0</v>
      </c>
      <c r="BW57" s="66">
        <f>IFERROR(INDEX('SPACELOG 5 EMPRUNT 1'!$I$14:$I$2000,MATCH('SPACELOG 5 BP'!BW$2,'SPACELOG 5 EMPRUNT 1'!$Z$14:$Z$2000,0)),0)</f>
        <v>0</v>
      </c>
      <c r="BX57" s="66">
        <f>IFERROR(INDEX('SPACELOG 5 EMPRUNT 1'!$I$14:$I$2000,MATCH('SPACELOG 5 BP'!BX$2,'SPACELOG 5 EMPRUNT 1'!$Z$14:$Z$2000,0)),0)</f>
        <v>0</v>
      </c>
      <c r="BY57" s="66">
        <f>IFERROR(INDEX('SPACELOG 5 EMPRUNT 1'!$I$14:$I$2000,MATCH('SPACELOG 5 BP'!BY$2,'SPACELOG 5 EMPRUNT 1'!$Z$14:$Z$2000,0)),0)</f>
        <v>0</v>
      </c>
      <c r="BZ57" s="66">
        <f>IFERROR(INDEX('SPACELOG 5 EMPRUNT 1'!$I$14:$I$2000,MATCH('SPACELOG 5 BP'!BZ$2,'SPACELOG 5 EMPRUNT 1'!$Z$14:$Z$2000,0)),0)</f>
        <v>0</v>
      </c>
      <c r="CA57" s="66">
        <f>IFERROR(INDEX('SPACELOG 5 EMPRUNT 1'!$I$14:$I$2000,MATCH('SPACELOG 5 BP'!CA$2,'SPACELOG 5 EMPRUNT 1'!$Z$14:$Z$2000,0)),0)</f>
        <v>0</v>
      </c>
      <c r="CB57" s="66">
        <f>IFERROR(INDEX('SPACELOG 5 EMPRUNT 1'!$I$14:$I$2000,MATCH('SPACELOG 5 BP'!CB$2,'SPACELOG 5 EMPRUNT 1'!$Z$14:$Z$2000,0)),0)</f>
        <v>0</v>
      </c>
      <c r="CC57" s="66">
        <f>IFERROR(INDEX('SPACELOG 5 EMPRUNT 1'!$I$14:$I$2000,MATCH('SPACELOG 5 BP'!CC$2,'SPACELOG 5 EMPRUNT 1'!$Z$14:$Z$2000,0)),0)</f>
        <v>0</v>
      </c>
      <c r="CD57" s="66">
        <f>IFERROR(INDEX('SPACELOG 5 EMPRUNT 1'!$I$14:$I$2000,MATCH('SPACELOG 5 BP'!CD$2,'SPACELOG 5 EMPRUNT 1'!$Z$14:$Z$2000,0)),0)</f>
        <v>0</v>
      </c>
      <c r="CE57" s="75">
        <f>SUM(BS57:CD57)</f>
        <v>0</v>
      </c>
      <c r="CF57" s="66">
        <f>IFERROR(INDEX('SPACELOG 5 EMPRUNT 1'!$I$14:$I$2000,MATCH('SPACELOG 5 BP'!CF$2,'SPACELOG 5 EMPRUNT 1'!$Z$14:$Z$2000,0)),0)</f>
        <v>0</v>
      </c>
      <c r="CG57" s="66">
        <f>IFERROR(INDEX('SPACELOG 5 EMPRUNT 1'!$I$14:$I$2000,MATCH('SPACELOG 5 BP'!CG$2,'SPACELOG 5 EMPRUNT 1'!$Z$14:$Z$2000,0)),0)</f>
        <v>0</v>
      </c>
      <c r="CH57" s="66">
        <f>IFERROR(INDEX('SPACELOG 5 EMPRUNT 1'!$I$14:$I$2000,MATCH('SPACELOG 5 BP'!CH$2,'SPACELOG 5 EMPRUNT 1'!$Z$14:$Z$2000,0)),0)</f>
        <v>0</v>
      </c>
      <c r="CI57" s="66">
        <f>IFERROR(INDEX('SPACELOG 5 EMPRUNT 1'!$I$14:$I$2000,MATCH('SPACELOG 5 BP'!CI$2,'SPACELOG 5 EMPRUNT 1'!$Z$14:$Z$2000,0)),0)</f>
        <v>0</v>
      </c>
      <c r="CJ57" s="66">
        <f>IFERROR(INDEX('SPACELOG 5 EMPRUNT 1'!$I$14:$I$2000,MATCH('SPACELOG 5 BP'!CJ$2,'SPACELOG 5 EMPRUNT 1'!$Z$14:$Z$2000,0)),0)</f>
        <v>0</v>
      </c>
      <c r="CK57" s="66">
        <f>IFERROR(INDEX('SPACELOG 5 EMPRUNT 1'!$I$14:$I$2000,MATCH('SPACELOG 5 BP'!CK$2,'SPACELOG 5 EMPRUNT 1'!$Z$14:$Z$2000,0)),0)</f>
        <v>0</v>
      </c>
      <c r="CL57" s="66">
        <f>IFERROR(INDEX('SPACELOG 5 EMPRUNT 1'!$I$14:$I$2000,MATCH('SPACELOG 5 BP'!CL$2,'SPACELOG 5 EMPRUNT 1'!$Z$14:$Z$2000,0)),0)</f>
        <v>0</v>
      </c>
      <c r="CM57" s="66">
        <f>IFERROR(INDEX('SPACELOG 5 EMPRUNT 1'!$I$14:$I$2000,MATCH('SPACELOG 5 BP'!CM$2,'SPACELOG 5 EMPRUNT 1'!$Z$14:$Z$2000,0)),0)</f>
        <v>0</v>
      </c>
      <c r="CN57" s="66">
        <f>IFERROR(INDEX('SPACELOG 5 EMPRUNT 1'!$I$14:$I$2000,MATCH('SPACELOG 5 BP'!CN$2,'SPACELOG 5 EMPRUNT 1'!$Z$14:$Z$2000,0)),0)</f>
        <v>0</v>
      </c>
      <c r="CO57" s="66">
        <f>IFERROR(INDEX('SPACELOG 5 EMPRUNT 1'!$I$14:$I$2000,MATCH('SPACELOG 5 BP'!CO$2,'SPACELOG 5 EMPRUNT 1'!$Z$14:$Z$2000,0)),0)</f>
        <v>0</v>
      </c>
      <c r="CP57" s="66">
        <f>IFERROR(INDEX('SPACELOG 5 EMPRUNT 1'!$I$14:$I$2000,MATCH('SPACELOG 5 BP'!CP$2,'SPACELOG 5 EMPRUNT 1'!$Z$14:$Z$2000,0)),0)</f>
        <v>0</v>
      </c>
      <c r="CQ57" s="66">
        <f>IFERROR(INDEX('SPACELOG 5 EMPRUNT 1'!$I$14:$I$2000,MATCH('SPACELOG 5 BP'!CQ$2,'SPACELOG 5 EMPRUNT 1'!$Z$14:$Z$2000,0)),0)</f>
        <v>0</v>
      </c>
      <c r="CR57" s="75">
        <f>SUM(CF57:CQ57)</f>
        <v>0</v>
      </c>
      <c r="CS57" s="66">
        <f>IFERROR(INDEX('SPACELOG 5 EMPRUNT 1'!$I$14:$I$2000,MATCH('SPACELOG 5 BP'!CS$2,'SPACELOG 5 EMPRUNT 1'!$Z$14:$Z$2000,0)),0)</f>
        <v>0</v>
      </c>
      <c r="CT57" s="66">
        <f>IFERROR(INDEX('SPACELOG 5 EMPRUNT 1'!$I$14:$I$2000,MATCH('SPACELOG 5 BP'!CT$2,'SPACELOG 5 EMPRUNT 1'!$Z$14:$Z$2000,0)),0)</f>
        <v>0</v>
      </c>
      <c r="CU57" s="66">
        <f>IFERROR(INDEX('SPACELOG 5 EMPRUNT 1'!$I$14:$I$2000,MATCH('SPACELOG 5 BP'!CU$2,'SPACELOG 5 EMPRUNT 1'!$Z$14:$Z$2000,0)),0)</f>
        <v>0</v>
      </c>
      <c r="CV57" s="66">
        <f>IFERROR(INDEX('SPACELOG 5 EMPRUNT 1'!$I$14:$I$2000,MATCH('SPACELOG 5 BP'!CV$2,'SPACELOG 5 EMPRUNT 1'!$Z$14:$Z$2000,0)),0)</f>
        <v>0</v>
      </c>
      <c r="CW57" s="66">
        <f>IFERROR(INDEX('SPACELOG 5 EMPRUNT 1'!$I$14:$I$2000,MATCH('SPACELOG 5 BP'!CW$2,'SPACELOG 5 EMPRUNT 1'!$Z$14:$Z$2000,0)),0)</f>
        <v>0</v>
      </c>
      <c r="CX57" s="66">
        <f>IFERROR(INDEX('SPACELOG 5 EMPRUNT 1'!$I$14:$I$2000,MATCH('SPACELOG 5 BP'!CX$2,'SPACELOG 5 EMPRUNT 1'!$Z$14:$Z$2000,0)),0)</f>
        <v>0</v>
      </c>
      <c r="CY57" s="66">
        <f>IFERROR(INDEX('SPACELOG 5 EMPRUNT 1'!$I$14:$I$2000,MATCH('SPACELOG 5 BP'!CY$2,'SPACELOG 5 EMPRUNT 1'!$Z$14:$Z$2000,0)),0)</f>
        <v>0</v>
      </c>
      <c r="CZ57" s="66">
        <f>IFERROR(INDEX('SPACELOG 5 EMPRUNT 1'!$I$14:$I$2000,MATCH('SPACELOG 5 BP'!CZ$2,'SPACELOG 5 EMPRUNT 1'!$Z$14:$Z$2000,0)),0)</f>
        <v>0</v>
      </c>
      <c r="DA57" s="66">
        <f>IFERROR(INDEX('SPACELOG 5 EMPRUNT 1'!$I$14:$I$2000,MATCH('SPACELOG 5 BP'!DA$2,'SPACELOG 5 EMPRUNT 1'!$Z$14:$Z$2000,0)),0)</f>
        <v>0</v>
      </c>
      <c r="DB57" s="66">
        <f>IFERROR(INDEX('SPACELOG 5 EMPRUNT 1'!$I$14:$I$2000,MATCH('SPACELOG 5 BP'!DB$2,'SPACELOG 5 EMPRUNT 1'!$Z$14:$Z$2000,0)),0)</f>
        <v>0</v>
      </c>
      <c r="DC57" s="66">
        <f>IFERROR(INDEX('SPACELOG 5 EMPRUNT 1'!$I$14:$I$2000,MATCH('SPACELOG 5 BP'!DC$2,'SPACELOG 5 EMPRUNT 1'!$Z$14:$Z$2000,0)),0)</f>
        <v>0</v>
      </c>
      <c r="DD57" s="66">
        <f>IFERROR(INDEX('SPACELOG 5 EMPRUNT 1'!$I$14:$I$2000,MATCH('SPACELOG 5 BP'!DD$2,'SPACELOG 5 EMPRUNT 1'!$Z$14:$Z$2000,0)),0)</f>
        <v>0</v>
      </c>
      <c r="DE57" s="75">
        <f>SUM(CS57:DD57)</f>
        <v>0</v>
      </c>
      <c r="DF57" s="66">
        <f>IFERROR(INDEX('SPACELOG 5 EMPRUNT 1'!$I$14:$I$2000,MATCH('SPACELOG 5 BP'!DF$2,'SPACELOG 5 EMPRUNT 1'!$Z$14:$Z$2000,0)),0)</f>
        <v>0</v>
      </c>
      <c r="DG57" s="66">
        <f>IFERROR(INDEX('SPACELOG 5 EMPRUNT 1'!$I$14:$I$2000,MATCH('SPACELOG 5 BP'!DG$2,'SPACELOG 5 EMPRUNT 1'!$Z$14:$Z$2000,0)),0)</f>
        <v>0</v>
      </c>
      <c r="DH57" s="66">
        <f>IFERROR(INDEX('SPACELOG 5 EMPRUNT 1'!$I$14:$I$2000,MATCH('SPACELOG 5 BP'!DH$2,'SPACELOG 5 EMPRUNT 1'!$Z$14:$Z$2000,0)),0)</f>
        <v>0</v>
      </c>
      <c r="DI57" s="66">
        <f>IFERROR(INDEX('SPACELOG 5 EMPRUNT 1'!$I$14:$I$2000,MATCH('SPACELOG 5 BP'!DI$2,'SPACELOG 5 EMPRUNT 1'!$Z$14:$Z$2000,0)),0)</f>
        <v>0</v>
      </c>
      <c r="DJ57" s="66">
        <f>IFERROR(INDEX('SPACELOG 5 EMPRUNT 1'!$I$14:$I$2000,MATCH('SPACELOG 5 BP'!DJ$2,'SPACELOG 5 EMPRUNT 1'!$Z$14:$Z$2000,0)),0)</f>
        <v>0</v>
      </c>
      <c r="DK57" s="66">
        <f>IFERROR(INDEX('SPACELOG 5 EMPRUNT 1'!$I$14:$I$2000,MATCH('SPACELOG 5 BP'!DK$2,'SPACELOG 5 EMPRUNT 1'!$Z$14:$Z$2000,0)),0)</f>
        <v>0</v>
      </c>
      <c r="DL57" s="66">
        <f>IFERROR(INDEX('SPACELOG 5 EMPRUNT 1'!$I$14:$I$2000,MATCH('SPACELOG 5 BP'!DL$2,'SPACELOG 5 EMPRUNT 1'!$Z$14:$Z$2000,0)),0)</f>
        <v>0</v>
      </c>
      <c r="DM57" s="66">
        <f>IFERROR(INDEX('SPACELOG 5 EMPRUNT 1'!$I$14:$I$2000,MATCH('SPACELOG 5 BP'!DM$2,'SPACELOG 5 EMPRUNT 1'!$Z$14:$Z$2000,0)),0)</f>
        <v>0</v>
      </c>
      <c r="DN57" s="66">
        <f>IFERROR(INDEX('SPACELOG 5 EMPRUNT 1'!$I$14:$I$2000,MATCH('SPACELOG 5 BP'!DN$2,'SPACELOG 5 EMPRUNT 1'!$Z$14:$Z$2000,0)),0)</f>
        <v>0</v>
      </c>
      <c r="DO57" s="66">
        <f>IFERROR(INDEX('SPACELOG 5 EMPRUNT 1'!$I$14:$I$2000,MATCH('SPACELOG 5 BP'!DO$2,'SPACELOG 5 EMPRUNT 1'!$Z$14:$Z$2000,0)),0)</f>
        <v>0</v>
      </c>
      <c r="DP57" s="66">
        <f>IFERROR(INDEX('SPACELOG 5 EMPRUNT 1'!$I$14:$I$2000,MATCH('SPACELOG 5 BP'!DP$2,'SPACELOG 5 EMPRUNT 1'!$Z$14:$Z$2000,0)),0)</f>
        <v>0</v>
      </c>
      <c r="DQ57" s="66">
        <f>IFERROR(INDEX('SPACELOG 5 EMPRUNT 1'!$I$14:$I$2000,MATCH('SPACELOG 5 BP'!DQ$2,'SPACELOG 5 EMPRUNT 1'!$Z$14:$Z$2000,0)),0)</f>
        <v>0</v>
      </c>
      <c r="DR57" s="75">
        <f>SUM(DF57:DQ57)</f>
        <v>0</v>
      </c>
      <c r="DS57" s="66">
        <f>IFERROR(INDEX('SPACELOG 5 EMPRUNT 1'!$I$14:$I$2000,MATCH('SPACELOG 5 BP'!DS$2,'SPACELOG 5 EMPRUNT 1'!$Z$14:$Z$2000,0)),0)</f>
        <v>0</v>
      </c>
      <c r="DT57" s="66">
        <f>IFERROR(INDEX('SPACELOG 5 EMPRUNT 1'!$I$14:$I$2000,MATCH('SPACELOG 5 BP'!DT$2,'SPACELOG 5 EMPRUNT 1'!$Z$14:$Z$2000,0)),0)</f>
        <v>0</v>
      </c>
      <c r="DU57" s="66">
        <f>IFERROR(INDEX('SPACELOG 5 EMPRUNT 1'!$I$14:$I$2000,MATCH('SPACELOG 5 BP'!DU$2,'SPACELOG 5 EMPRUNT 1'!$Z$14:$Z$2000,0)),0)</f>
        <v>0</v>
      </c>
      <c r="DV57" s="66">
        <f>IFERROR(INDEX('SPACELOG 5 EMPRUNT 1'!$I$14:$I$2000,MATCH('SPACELOG 5 BP'!DV$2,'SPACELOG 5 EMPRUNT 1'!$Z$14:$Z$2000,0)),0)</f>
        <v>0</v>
      </c>
      <c r="DW57" s="66">
        <f>IFERROR(INDEX('SPACELOG 5 EMPRUNT 1'!$I$14:$I$2000,MATCH('SPACELOG 5 BP'!DW$2,'SPACELOG 5 EMPRUNT 1'!$Z$14:$Z$2000,0)),0)</f>
        <v>0</v>
      </c>
      <c r="DX57" s="66">
        <f>IFERROR(INDEX('SPACELOG 5 EMPRUNT 1'!$I$14:$I$2000,MATCH('SPACELOG 5 BP'!DX$2,'SPACELOG 5 EMPRUNT 1'!$Z$14:$Z$2000,0)),0)</f>
        <v>0</v>
      </c>
      <c r="DY57" s="66">
        <f>IFERROR(INDEX('SPACELOG 5 EMPRUNT 1'!$I$14:$I$2000,MATCH('SPACELOG 5 BP'!DY$2,'SPACELOG 5 EMPRUNT 1'!$Z$14:$Z$2000,0)),0)</f>
        <v>0</v>
      </c>
      <c r="DZ57" s="66">
        <f>IFERROR(INDEX('SPACELOG 5 EMPRUNT 1'!$I$14:$I$2000,MATCH('SPACELOG 5 BP'!DZ$2,'SPACELOG 5 EMPRUNT 1'!$Z$14:$Z$2000,0)),0)</f>
        <v>0</v>
      </c>
      <c r="EA57" s="66">
        <f>IFERROR(INDEX('SPACELOG 5 EMPRUNT 1'!$I$14:$I$2000,MATCH('SPACELOG 5 BP'!EA$2,'SPACELOG 5 EMPRUNT 1'!$Z$14:$Z$2000,0)),0)</f>
        <v>0</v>
      </c>
      <c r="EB57" s="66">
        <f>IFERROR(INDEX('SPACELOG 5 EMPRUNT 1'!$I$14:$I$2000,MATCH('SPACELOG 5 BP'!EB$2,'SPACELOG 5 EMPRUNT 1'!$Z$14:$Z$2000,0)),0)</f>
        <v>0</v>
      </c>
      <c r="EC57" s="66">
        <f>IFERROR(INDEX('SPACELOG 5 EMPRUNT 1'!$I$14:$I$2000,MATCH('SPACELOG 5 BP'!EC$2,'SPACELOG 5 EMPRUNT 1'!$Z$14:$Z$2000,0)),0)</f>
        <v>0</v>
      </c>
      <c r="ED57" s="66">
        <f>IFERROR(INDEX('SPACELOG 5 EMPRUNT 1'!$I$14:$I$2000,MATCH('SPACELOG 5 BP'!ED$2,'SPACELOG 5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5 EMPRUNT 3'!I6</f>
        <v/>
      </c>
      <c r="D58" s="2" t="s">
        <v>100</v>
      </c>
      <c r="F58" s="66">
        <f>IFERROR(INDEX('SPACELOG 5 EMPRUNT 2'!$I$14:$I$2000,MATCH('SPACELOG 5 BP'!F$2,'SPACELOG 5 EMPRUNT 2'!$Z$14:$Z$2000,0)),0)</f>
        <v>0</v>
      </c>
      <c r="G58" s="66">
        <f>IFERROR(INDEX('SPACELOG 5 EMPRUNT 2'!$I$14:$I$2000,MATCH('SPACELOG 5 BP'!G$2,'SPACELOG 5 EMPRUNT 2'!$Z$14:$Z$2000,0)),0)</f>
        <v>0</v>
      </c>
      <c r="H58" s="66">
        <f>IFERROR(INDEX('SPACELOG 5 EMPRUNT 2'!$I$14:$I$2000,MATCH('SPACELOG 5 BP'!H$2,'SPACELOG 5 EMPRUNT 2'!$Z$14:$Z$2000,0)),0)</f>
        <v>0</v>
      </c>
      <c r="I58" s="66">
        <f>IFERROR(INDEX('SPACELOG 5 EMPRUNT 2'!$I$14:$I$2000,MATCH('SPACELOG 5 BP'!I$2,'SPACELOG 5 EMPRUNT 2'!$Z$14:$Z$2000,0)),0)</f>
        <v>0</v>
      </c>
      <c r="J58" s="66">
        <f>IFERROR(INDEX('SPACELOG 5 EMPRUNT 2'!$I$14:$I$2000,MATCH('SPACELOG 5 BP'!J$2,'SPACELOG 5 EMPRUNT 2'!$Z$14:$Z$2000,0)),0)</f>
        <v>0</v>
      </c>
      <c r="K58" s="66">
        <f>IFERROR(INDEX('SPACELOG 5 EMPRUNT 2'!$I$14:$I$2000,MATCH('SPACELOG 5 BP'!K$2,'SPACELOG 5 EMPRUNT 2'!$Z$14:$Z$2000,0)),0)</f>
        <v>0</v>
      </c>
      <c r="L58" s="66">
        <f>IFERROR(INDEX('SPACELOG 5 EMPRUNT 2'!$I$14:$I$2000,MATCH('SPACELOG 5 BP'!L$2,'SPACELOG 5 EMPRUNT 2'!$Z$14:$Z$2000,0)),0)</f>
        <v>0</v>
      </c>
      <c r="M58" s="66">
        <f>IFERROR(INDEX('SPACELOG 5 EMPRUNT 2'!$I$14:$I$2000,MATCH('SPACELOG 5 BP'!M$2,'SPACELOG 5 EMPRUNT 2'!$Z$14:$Z$2000,0)),0)</f>
        <v>0</v>
      </c>
      <c r="N58" s="66">
        <f>IFERROR(INDEX('SPACELOG 5 EMPRUNT 2'!$I$14:$I$2000,MATCH('SPACELOG 5 BP'!N$2,'SPACELOG 5 EMPRUNT 2'!$Z$14:$Z$2000,0)),0)</f>
        <v>0</v>
      </c>
      <c r="O58" s="66">
        <f>IFERROR(INDEX('SPACELOG 5 EMPRUNT 2'!$I$14:$I$2000,MATCH('SPACELOG 5 BP'!O$2,'SPACELOG 5 EMPRUNT 2'!$Z$14:$Z$2000,0)),0)</f>
        <v>0</v>
      </c>
      <c r="P58" s="66">
        <f>IFERROR(INDEX('SPACELOG 5 EMPRUNT 2'!$I$14:$I$2000,MATCH('SPACELOG 5 BP'!P$2,'SPACELOG 5 EMPRUNT 2'!$Z$14:$Z$2000,0)),0)</f>
        <v>0</v>
      </c>
      <c r="Q58" s="66">
        <f>IFERROR(INDEX('SPACELOG 5 EMPRUNT 2'!$I$14:$I$2000,MATCH('SPACELOG 5 BP'!Q$2,'SPACELOG 5 EMPRUNT 2'!$Z$14:$Z$2000,0)),0)</f>
        <v>0</v>
      </c>
      <c r="R58" s="75">
        <f>SUM(F58:Q58)</f>
        <v>0</v>
      </c>
      <c r="S58" s="66">
        <f>IFERROR(INDEX('SPACELOG 5 EMPRUNT 2'!$I$14:$I$2000,MATCH('SPACELOG 5 BP'!S$2,'SPACELOG 5 EMPRUNT 2'!$Z$14:$Z$2000,0)),0)</f>
        <v>0</v>
      </c>
      <c r="T58" s="66">
        <f>IFERROR(INDEX('SPACELOG 5 EMPRUNT 2'!$I$14:$I$2000,MATCH('SPACELOG 5 BP'!T$2,'SPACELOG 5 EMPRUNT 2'!$Z$14:$Z$2000,0)),0)</f>
        <v>0</v>
      </c>
      <c r="U58" s="66">
        <f>IFERROR(INDEX('SPACELOG 5 EMPRUNT 2'!$I$14:$I$2000,MATCH('SPACELOG 5 BP'!U$2,'SPACELOG 5 EMPRUNT 2'!$Z$14:$Z$2000,0)),0)</f>
        <v>0</v>
      </c>
      <c r="V58" s="66">
        <f>IFERROR(INDEX('SPACELOG 5 EMPRUNT 2'!$I$14:$I$2000,MATCH('SPACELOG 5 BP'!V$2,'SPACELOG 5 EMPRUNT 2'!$Z$14:$Z$2000,0)),0)</f>
        <v>0</v>
      </c>
      <c r="W58" s="66">
        <f>IFERROR(INDEX('SPACELOG 5 EMPRUNT 2'!$I$14:$I$2000,MATCH('SPACELOG 5 BP'!W$2,'SPACELOG 5 EMPRUNT 2'!$Z$14:$Z$2000,0)),0)</f>
        <v>0</v>
      </c>
      <c r="X58" s="66">
        <f>IFERROR(INDEX('SPACELOG 5 EMPRUNT 2'!$I$14:$I$2000,MATCH('SPACELOG 5 BP'!X$2,'SPACELOG 5 EMPRUNT 2'!$Z$14:$Z$2000,0)),0)</f>
        <v>0</v>
      </c>
      <c r="Y58" s="66">
        <f>IFERROR(INDEX('SPACELOG 5 EMPRUNT 2'!$I$14:$I$2000,MATCH('SPACELOG 5 BP'!Y$2,'SPACELOG 5 EMPRUNT 2'!$Z$14:$Z$2000,0)),0)</f>
        <v>0</v>
      </c>
      <c r="Z58" s="66">
        <f>IFERROR(INDEX('SPACELOG 5 EMPRUNT 2'!$I$14:$I$2000,MATCH('SPACELOG 5 BP'!Z$2,'SPACELOG 5 EMPRUNT 2'!$Z$14:$Z$2000,0)),0)</f>
        <v>0</v>
      </c>
      <c r="AA58" s="66">
        <f>IFERROR(INDEX('SPACELOG 5 EMPRUNT 2'!$I$14:$I$2000,MATCH('SPACELOG 5 BP'!AA$2,'SPACELOG 5 EMPRUNT 2'!$Z$14:$Z$2000,0)),0)</f>
        <v>0</v>
      </c>
      <c r="AB58" s="66">
        <f>IFERROR(INDEX('SPACELOG 5 EMPRUNT 2'!$I$14:$I$2000,MATCH('SPACELOG 5 BP'!AB$2,'SPACELOG 5 EMPRUNT 2'!$Z$14:$Z$2000,0)),0)</f>
        <v>0</v>
      </c>
      <c r="AC58" s="66">
        <f>IFERROR(INDEX('SPACELOG 5 EMPRUNT 2'!$I$14:$I$2000,MATCH('SPACELOG 5 BP'!AC$2,'SPACELOG 5 EMPRUNT 2'!$Z$14:$Z$2000,0)),0)</f>
        <v>0</v>
      </c>
      <c r="AD58" s="66">
        <f>IFERROR(INDEX('SPACELOG 5 EMPRUNT 2'!$I$14:$I$2000,MATCH('SPACELOG 5 BP'!AD$2,'SPACELOG 5 EMPRUNT 2'!$Z$14:$Z$2000,0)),0)</f>
        <v>0</v>
      </c>
      <c r="AE58" s="75">
        <f>SUM(S58:AD58)</f>
        <v>0</v>
      </c>
      <c r="AF58" s="66">
        <f>IFERROR(INDEX('SPACELOG 5 EMPRUNT 2'!$I$14:$I$2000,MATCH('SPACELOG 5 BP'!AF$2,'SPACELOG 5 EMPRUNT 2'!$Z$14:$Z$2000,0)),0)</f>
        <v>0</v>
      </c>
      <c r="AG58" s="66">
        <f>IFERROR(INDEX('SPACELOG 5 EMPRUNT 2'!$I$14:$I$2000,MATCH('SPACELOG 5 BP'!AG$2,'SPACELOG 5 EMPRUNT 2'!$Z$14:$Z$2000,0)),0)</f>
        <v>0</v>
      </c>
      <c r="AH58" s="66">
        <f>IFERROR(INDEX('SPACELOG 5 EMPRUNT 2'!$I$14:$I$2000,MATCH('SPACELOG 5 BP'!AH$2,'SPACELOG 5 EMPRUNT 2'!$Z$14:$Z$2000,0)),0)</f>
        <v>0</v>
      </c>
      <c r="AI58" s="66">
        <f>IFERROR(INDEX('SPACELOG 5 EMPRUNT 2'!$I$14:$I$2000,MATCH('SPACELOG 5 BP'!AI$2,'SPACELOG 5 EMPRUNT 2'!$Z$14:$Z$2000,0)),0)</f>
        <v>0</v>
      </c>
      <c r="AJ58" s="66">
        <f>IFERROR(INDEX('SPACELOG 5 EMPRUNT 2'!$I$14:$I$2000,MATCH('SPACELOG 5 BP'!AJ$2,'SPACELOG 5 EMPRUNT 2'!$Z$14:$Z$2000,0)),0)</f>
        <v>0</v>
      </c>
      <c r="AK58" s="66">
        <f>IFERROR(INDEX('SPACELOG 5 EMPRUNT 2'!$I$14:$I$2000,MATCH('SPACELOG 5 BP'!AK$2,'SPACELOG 5 EMPRUNT 2'!$Z$14:$Z$2000,0)),0)</f>
        <v>0</v>
      </c>
      <c r="AL58" s="66">
        <f>IFERROR(INDEX('SPACELOG 5 EMPRUNT 2'!$I$14:$I$2000,MATCH('SPACELOG 5 BP'!AL$2,'SPACELOG 5 EMPRUNT 2'!$Z$14:$Z$2000,0)),0)</f>
        <v>0</v>
      </c>
      <c r="AM58" s="66">
        <f>IFERROR(INDEX('SPACELOG 5 EMPRUNT 2'!$I$14:$I$2000,MATCH('SPACELOG 5 BP'!AM$2,'SPACELOG 5 EMPRUNT 2'!$Z$14:$Z$2000,0)),0)</f>
        <v>0</v>
      </c>
      <c r="AN58" s="66">
        <f>IFERROR(INDEX('SPACELOG 5 EMPRUNT 2'!$I$14:$I$2000,MATCH('SPACELOG 5 BP'!AN$2,'SPACELOG 5 EMPRUNT 2'!$Z$14:$Z$2000,0)),0)</f>
        <v>0</v>
      </c>
      <c r="AO58" s="66">
        <f>IFERROR(INDEX('SPACELOG 5 EMPRUNT 2'!$I$14:$I$2000,MATCH('SPACELOG 5 BP'!AO$2,'SPACELOG 5 EMPRUNT 2'!$Z$14:$Z$2000,0)),0)</f>
        <v>0</v>
      </c>
      <c r="AP58" s="66">
        <f>IFERROR(INDEX('SPACELOG 5 EMPRUNT 2'!$I$14:$I$2000,MATCH('SPACELOG 5 BP'!AP$2,'SPACELOG 5 EMPRUNT 2'!$Z$14:$Z$2000,0)),0)</f>
        <v>0</v>
      </c>
      <c r="AQ58" s="66">
        <f>IFERROR(INDEX('SPACELOG 5 EMPRUNT 2'!$I$14:$I$2000,MATCH('SPACELOG 5 BP'!AQ$2,'SPACELOG 5 EMPRUNT 2'!$Z$14:$Z$2000,0)),0)</f>
        <v>0</v>
      </c>
      <c r="AR58" s="75">
        <f>SUM(AF58:AQ58)</f>
        <v>0</v>
      </c>
      <c r="AS58" s="66">
        <f>IFERROR(INDEX('SPACELOG 5 EMPRUNT 2'!$I$14:$I$2000,MATCH('SPACELOG 5 BP'!AS$2,'SPACELOG 5 EMPRUNT 2'!$Z$14:$Z$2000,0)),0)</f>
        <v>0</v>
      </c>
      <c r="AT58" s="66">
        <f>IFERROR(INDEX('SPACELOG 5 EMPRUNT 2'!$I$14:$I$2000,MATCH('SPACELOG 5 BP'!AT$2,'SPACELOG 5 EMPRUNT 2'!$Z$14:$Z$2000,0)),0)</f>
        <v>0</v>
      </c>
      <c r="AU58" s="66">
        <f>IFERROR(INDEX('SPACELOG 5 EMPRUNT 2'!$I$14:$I$2000,MATCH('SPACELOG 5 BP'!AU$2,'SPACELOG 5 EMPRUNT 2'!$Z$14:$Z$2000,0)),0)</f>
        <v>0</v>
      </c>
      <c r="AV58" s="66">
        <f>IFERROR(INDEX('SPACELOG 5 EMPRUNT 2'!$I$14:$I$2000,MATCH('SPACELOG 5 BP'!AV$2,'SPACELOG 5 EMPRUNT 2'!$Z$14:$Z$2000,0)),0)</f>
        <v>0</v>
      </c>
      <c r="AW58" s="66">
        <f>IFERROR(INDEX('SPACELOG 5 EMPRUNT 2'!$I$14:$I$2000,MATCH('SPACELOG 5 BP'!AW$2,'SPACELOG 5 EMPRUNT 2'!$Z$14:$Z$2000,0)),0)</f>
        <v>0</v>
      </c>
      <c r="AX58" s="66">
        <f>IFERROR(INDEX('SPACELOG 5 EMPRUNT 2'!$I$14:$I$2000,MATCH('SPACELOG 5 BP'!AX$2,'SPACELOG 5 EMPRUNT 2'!$Z$14:$Z$2000,0)),0)</f>
        <v>0</v>
      </c>
      <c r="AY58" s="66">
        <f>IFERROR(INDEX('SPACELOG 5 EMPRUNT 2'!$I$14:$I$2000,MATCH('SPACELOG 5 BP'!AY$2,'SPACELOG 5 EMPRUNT 2'!$Z$14:$Z$2000,0)),0)</f>
        <v>0</v>
      </c>
      <c r="AZ58" s="66">
        <f>IFERROR(INDEX('SPACELOG 5 EMPRUNT 2'!$I$14:$I$2000,MATCH('SPACELOG 5 BP'!AZ$2,'SPACELOG 5 EMPRUNT 2'!$Z$14:$Z$2000,0)),0)</f>
        <v>0</v>
      </c>
      <c r="BA58" s="66">
        <f>IFERROR(INDEX('SPACELOG 5 EMPRUNT 2'!$I$14:$I$2000,MATCH('SPACELOG 5 BP'!BA$2,'SPACELOG 5 EMPRUNT 2'!$Z$14:$Z$2000,0)),0)</f>
        <v>0</v>
      </c>
      <c r="BB58" s="66">
        <f>IFERROR(INDEX('SPACELOG 5 EMPRUNT 2'!$I$14:$I$2000,MATCH('SPACELOG 5 BP'!BB$2,'SPACELOG 5 EMPRUNT 2'!$Z$14:$Z$2000,0)),0)</f>
        <v>0</v>
      </c>
      <c r="BC58" s="66">
        <f>IFERROR(INDEX('SPACELOG 5 EMPRUNT 2'!$I$14:$I$2000,MATCH('SPACELOG 5 BP'!BC$2,'SPACELOG 5 EMPRUNT 2'!$Z$14:$Z$2000,0)),0)</f>
        <v>0</v>
      </c>
      <c r="BD58" s="66">
        <f>IFERROR(INDEX('SPACELOG 5 EMPRUNT 2'!$I$14:$I$2000,MATCH('SPACELOG 5 BP'!BD$2,'SPACELOG 5 EMPRUNT 2'!$Z$14:$Z$2000,0)),0)</f>
        <v>0</v>
      </c>
      <c r="BE58" s="75">
        <f>SUM(AS58:BD58)</f>
        <v>0</v>
      </c>
      <c r="BF58" s="66">
        <f>IFERROR(INDEX('SPACELOG 5 EMPRUNT 2'!$I$14:$I$2000,MATCH('SPACELOG 5 BP'!BF$2,'SPACELOG 5 EMPRUNT 2'!$Z$14:$Z$2000,0)),0)</f>
        <v>0</v>
      </c>
      <c r="BG58" s="66">
        <f>IFERROR(INDEX('SPACELOG 5 EMPRUNT 2'!$I$14:$I$2000,MATCH('SPACELOG 5 BP'!BG$2,'SPACELOG 5 EMPRUNT 2'!$Z$14:$Z$2000,0)),0)</f>
        <v>0</v>
      </c>
      <c r="BH58" s="66">
        <f>IFERROR(INDEX('SPACELOG 5 EMPRUNT 2'!$I$14:$I$2000,MATCH('SPACELOG 5 BP'!BH$2,'SPACELOG 5 EMPRUNT 2'!$Z$14:$Z$2000,0)),0)</f>
        <v>0</v>
      </c>
      <c r="BI58" s="66">
        <f>IFERROR(INDEX('SPACELOG 5 EMPRUNT 2'!$I$14:$I$2000,MATCH('SPACELOG 5 BP'!BI$2,'SPACELOG 5 EMPRUNT 2'!$Z$14:$Z$2000,0)),0)</f>
        <v>0</v>
      </c>
      <c r="BJ58" s="66">
        <f>IFERROR(INDEX('SPACELOG 5 EMPRUNT 2'!$I$14:$I$2000,MATCH('SPACELOG 5 BP'!BJ$2,'SPACELOG 5 EMPRUNT 2'!$Z$14:$Z$2000,0)),0)</f>
        <v>0</v>
      </c>
      <c r="BK58" s="66">
        <f>IFERROR(INDEX('SPACELOG 5 EMPRUNT 2'!$I$14:$I$2000,MATCH('SPACELOG 5 BP'!BK$2,'SPACELOG 5 EMPRUNT 2'!$Z$14:$Z$2000,0)),0)</f>
        <v>0</v>
      </c>
      <c r="BL58" s="66">
        <f>IFERROR(INDEX('SPACELOG 5 EMPRUNT 2'!$I$14:$I$2000,MATCH('SPACELOG 5 BP'!BL$2,'SPACELOG 5 EMPRUNT 2'!$Z$14:$Z$2000,0)),0)</f>
        <v>0</v>
      </c>
      <c r="BM58" s="66">
        <f>IFERROR(INDEX('SPACELOG 5 EMPRUNT 2'!$I$14:$I$2000,MATCH('SPACELOG 5 BP'!BM$2,'SPACELOG 5 EMPRUNT 2'!$Z$14:$Z$2000,0)),0)</f>
        <v>0</v>
      </c>
      <c r="BN58" s="66">
        <f>IFERROR(INDEX('SPACELOG 5 EMPRUNT 2'!$I$14:$I$2000,MATCH('SPACELOG 5 BP'!BN$2,'SPACELOG 5 EMPRUNT 2'!$Z$14:$Z$2000,0)),0)</f>
        <v>0</v>
      </c>
      <c r="BO58" s="66">
        <f>IFERROR(INDEX('SPACELOG 5 EMPRUNT 2'!$I$14:$I$2000,MATCH('SPACELOG 5 BP'!BO$2,'SPACELOG 5 EMPRUNT 2'!$Z$14:$Z$2000,0)),0)</f>
        <v>0</v>
      </c>
      <c r="BP58" s="66">
        <f>IFERROR(INDEX('SPACELOG 5 EMPRUNT 2'!$I$14:$I$2000,MATCH('SPACELOG 5 BP'!BP$2,'SPACELOG 5 EMPRUNT 2'!$Z$14:$Z$2000,0)),0)</f>
        <v>0</v>
      </c>
      <c r="BQ58" s="66">
        <f>IFERROR(INDEX('SPACELOG 5 EMPRUNT 2'!$I$14:$I$2000,MATCH('SPACELOG 5 BP'!BQ$2,'SPACELOG 5 EMPRUNT 2'!$Z$14:$Z$2000,0)),0)</f>
        <v>0</v>
      </c>
      <c r="BR58" s="75">
        <f>SUM(BF58:BQ58)</f>
        <v>0</v>
      </c>
      <c r="BS58" s="66">
        <f>IFERROR(INDEX('SPACELOG 5 EMPRUNT 2'!$I$14:$I$2000,MATCH('SPACELOG 5 BP'!BS$2,'SPACELOG 5 EMPRUNT 2'!$Z$14:$Z$2000,0)),0)</f>
        <v>0</v>
      </c>
      <c r="BT58" s="66">
        <f>IFERROR(INDEX('SPACELOG 5 EMPRUNT 2'!$I$14:$I$2000,MATCH('SPACELOG 5 BP'!BT$2,'SPACELOG 5 EMPRUNT 2'!$Z$14:$Z$2000,0)),0)</f>
        <v>0</v>
      </c>
      <c r="BU58" s="66">
        <f>IFERROR(INDEX('SPACELOG 5 EMPRUNT 2'!$I$14:$I$2000,MATCH('SPACELOG 5 BP'!BU$2,'SPACELOG 5 EMPRUNT 2'!$Z$14:$Z$2000,0)),0)</f>
        <v>0</v>
      </c>
      <c r="BV58" s="66">
        <f>IFERROR(INDEX('SPACELOG 5 EMPRUNT 2'!$I$14:$I$2000,MATCH('SPACELOG 5 BP'!BV$2,'SPACELOG 5 EMPRUNT 2'!$Z$14:$Z$2000,0)),0)</f>
        <v>0</v>
      </c>
      <c r="BW58" s="66">
        <f>IFERROR(INDEX('SPACELOG 5 EMPRUNT 2'!$I$14:$I$2000,MATCH('SPACELOG 5 BP'!BW$2,'SPACELOG 5 EMPRUNT 2'!$Z$14:$Z$2000,0)),0)</f>
        <v>0</v>
      </c>
      <c r="BX58" s="66">
        <f>IFERROR(INDEX('SPACELOG 5 EMPRUNT 2'!$I$14:$I$2000,MATCH('SPACELOG 5 BP'!BX$2,'SPACELOG 5 EMPRUNT 2'!$Z$14:$Z$2000,0)),0)</f>
        <v>0</v>
      </c>
      <c r="BY58" s="66">
        <f>IFERROR(INDEX('SPACELOG 5 EMPRUNT 2'!$I$14:$I$2000,MATCH('SPACELOG 5 BP'!BY$2,'SPACELOG 5 EMPRUNT 2'!$Z$14:$Z$2000,0)),0)</f>
        <v>0</v>
      </c>
      <c r="BZ58" s="66">
        <f>IFERROR(INDEX('SPACELOG 5 EMPRUNT 2'!$I$14:$I$2000,MATCH('SPACELOG 5 BP'!BZ$2,'SPACELOG 5 EMPRUNT 2'!$Z$14:$Z$2000,0)),0)</f>
        <v>0</v>
      </c>
      <c r="CA58" s="66">
        <f>IFERROR(INDEX('SPACELOG 5 EMPRUNT 2'!$I$14:$I$2000,MATCH('SPACELOG 5 BP'!CA$2,'SPACELOG 5 EMPRUNT 2'!$Z$14:$Z$2000,0)),0)</f>
        <v>0</v>
      </c>
      <c r="CB58" s="66">
        <f>IFERROR(INDEX('SPACELOG 5 EMPRUNT 2'!$I$14:$I$2000,MATCH('SPACELOG 5 BP'!CB$2,'SPACELOG 5 EMPRUNT 2'!$Z$14:$Z$2000,0)),0)</f>
        <v>0</v>
      </c>
      <c r="CC58" s="66">
        <f>IFERROR(INDEX('SPACELOG 5 EMPRUNT 2'!$I$14:$I$2000,MATCH('SPACELOG 5 BP'!CC$2,'SPACELOG 5 EMPRUNT 2'!$Z$14:$Z$2000,0)),0)</f>
        <v>0</v>
      </c>
      <c r="CD58" s="66">
        <f>IFERROR(INDEX('SPACELOG 5 EMPRUNT 2'!$I$14:$I$2000,MATCH('SPACELOG 5 BP'!CD$2,'SPACELOG 5 EMPRUNT 2'!$Z$14:$Z$2000,0)),0)</f>
        <v>0</v>
      </c>
      <c r="CE58" s="75">
        <f>SUM(BS58:CD58)</f>
        <v>0</v>
      </c>
      <c r="CF58" s="66">
        <f>IFERROR(INDEX('SPACELOG 5 EMPRUNT 2'!$I$14:$I$2000,MATCH('SPACELOG 5 BP'!CF$2,'SPACELOG 5 EMPRUNT 2'!$Z$14:$Z$2000,0)),0)</f>
        <v>0</v>
      </c>
      <c r="CG58" s="66">
        <f>IFERROR(INDEX('SPACELOG 5 EMPRUNT 2'!$I$14:$I$2000,MATCH('SPACELOG 5 BP'!CG$2,'SPACELOG 5 EMPRUNT 2'!$Z$14:$Z$2000,0)),0)</f>
        <v>0</v>
      </c>
      <c r="CH58" s="66">
        <f>IFERROR(INDEX('SPACELOG 5 EMPRUNT 2'!$I$14:$I$2000,MATCH('SPACELOG 5 BP'!CH$2,'SPACELOG 5 EMPRUNT 2'!$Z$14:$Z$2000,0)),0)</f>
        <v>0</v>
      </c>
      <c r="CI58" s="66">
        <f>IFERROR(INDEX('SPACELOG 5 EMPRUNT 2'!$I$14:$I$2000,MATCH('SPACELOG 5 BP'!CI$2,'SPACELOG 5 EMPRUNT 2'!$Z$14:$Z$2000,0)),0)</f>
        <v>0</v>
      </c>
      <c r="CJ58" s="66">
        <f>IFERROR(INDEX('SPACELOG 5 EMPRUNT 2'!$I$14:$I$2000,MATCH('SPACELOG 5 BP'!CJ$2,'SPACELOG 5 EMPRUNT 2'!$Z$14:$Z$2000,0)),0)</f>
        <v>0</v>
      </c>
      <c r="CK58" s="66">
        <f>IFERROR(INDEX('SPACELOG 5 EMPRUNT 2'!$I$14:$I$2000,MATCH('SPACELOG 5 BP'!CK$2,'SPACELOG 5 EMPRUNT 2'!$Z$14:$Z$2000,0)),0)</f>
        <v>0</v>
      </c>
      <c r="CL58" s="66">
        <f>IFERROR(INDEX('SPACELOG 5 EMPRUNT 2'!$I$14:$I$2000,MATCH('SPACELOG 5 BP'!CL$2,'SPACELOG 5 EMPRUNT 2'!$Z$14:$Z$2000,0)),0)</f>
        <v>0</v>
      </c>
      <c r="CM58" s="66">
        <f>IFERROR(INDEX('SPACELOG 5 EMPRUNT 2'!$I$14:$I$2000,MATCH('SPACELOG 5 BP'!CM$2,'SPACELOG 5 EMPRUNT 2'!$Z$14:$Z$2000,0)),0)</f>
        <v>0</v>
      </c>
      <c r="CN58" s="66">
        <f>IFERROR(INDEX('SPACELOG 5 EMPRUNT 2'!$I$14:$I$2000,MATCH('SPACELOG 5 BP'!CN$2,'SPACELOG 5 EMPRUNT 2'!$Z$14:$Z$2000,0)),0)</f>
        <v>0</v>
      </c>
      <c r="CO58" s="66">
        <f>IFERROR(INDEX('SPACELOG 5 EMPRUNT 2'!$I$14:$I$2000,MATCH('SPACELOG 5 BP'!CO$2,'SPACELOG 5 EMPRUNT 2'!$Z$14:$Z$2000,0)),0)</f>
        <v>0</v>
      </c>
      <c r="CP58" s="66">
        <f>IFERROR(INDEX('SPACELOG 5 EMPRUNT 2'!$I$14:$I$2000,MATCH('SPACELOG 5 BP'!CP$2,'SPACELOG 5 EMPRUNT 2'!$Z$14:$Z$2000,0)),0)</f>
        <v>0</v>
      </c>
      <c r="CQ58" s="66">
        <f>IFERROR(INDEX('SPACELOG 5 EMPRUNT 2'!$I$14:$I$2000,MATCH('SPACELOG 5 BP'!CQ$2,'SPACELOG 5 EMPRUNT 2'!$Z$14:$Z$2000,0)),0)</f>
        <v>0</v>
      </c>
      <c r="CR58" s="75">
        <f>SUM(CF58:CQ58)</f>
        <v>0</v>
      </c>
      <c r="CS58" s="66">
        <f>IFERROR(INDEX('SPACELOG 5 EMPRUNT 2'!$I$14:$I$2000,MATCH('SPACELOG 5 BP'!CS$2,'SPACELOG 5 EMPRUNT 2'!$Z$14:$Z$2000,0)),0)</f>
        <v>0</v>
      </c>
      <c r="CT58" s="66">
        <f>IFERROR(INDEX('SPACELOG 5 EMPRUNT 2'!$I$14:$I$2000,MATCH('SPACELOG 5 BP'!CT$2,'SPACELOG 5 EMPRUNT 2'!$Z$14:$Z$2000,0)),0)</f>
        <v>0</v>
      </c>
      <c r="CU58" s="66">
        <f>IFERROR(INDEX('SPACELOG 5 EMPRUNT 2'!$I$14:$I$2000,MATCH('SPACELOG 5 BP'!CU$2,'SPACELOG 5 EMPRUNT 2'!$Z$14:$Z$2000,0)),0)</f>
        <v>0</v>
      </c>
      <c r="CV58" s="66">
        <f>IFERROR(INDEX('SPACELOG 5 EMPRUNT 2'!$I$14:$I$2000,MATCH('SPACELOG 5 BP'!CV$2,'SPACELOG 5 EMPRUNT 2'!$Z$14:$Z$2000,0)),0)</f>
        <v>0</v>
      </c>
      <c r="CW58" s="66">
        <f>IFERROR(INDEX('SPACELOG 5 EMPRUNT 2'!$I$14:$I$2000,MATCH('SPACELOG 5 BP'!CW$2,'SPACELOG 5 EMPRUNT 2'!$Z$14:$Z$2000,0)),0)</f>
        <v>0</v>
      </c>
      <c r="CX58" s="66">
        <f>IFERROR(INDEX('SPACELOG 5 EMPRUNT 2'!$I$14:$I$2000,MATCH('SPACELOG 5 BP'!CX$2,'SPACELOG 5 EMPRUNT 2'!$Z$14:$Z$2000,0)),0)</f>
        <v>0</v>
      </c>
      <c r="CY58" s="66">
        <f>IFERROR(INDEX('SPACELOG 5 EMPRUNT 2'!$I$14:$I$2000,MATCH('SPACELOG 5 BP'!CY$2,'SPACELOG 5 EMPRUNT 2'!$Z$14:$Z$2000,0)),0)</f>
        <v>0</v>
      </c>
      <c r="CZ58" s="66">
        <f>IFERROR(INDEX('SPACELOG 5 EMPRUNT 2'!$I$14:$I$2000,MATCH('SPACELOG 5 BP'!CZ$2,'SPACELOG 5 EMPRUNT 2'!$Z$14:$Z$2000,0)),0)</f>
        <v>0</v>
      </c>
      <c r="DA58" s="66">
        <f>IFERROR(INDEX('SPACELOG 5 EMPRUNT 2'!$I$14:$I$2000,MATCH('SPACELOG 5 BP'!DA$2,'SPACELOG 5 EMPRUNT 2'!$Z$14:$Z$2000,0)),0)</f>
        <v>0</v>
      </c>
      <c r="DB58" s="66">
        <f>IFERROR(INDEX('SPACELOG 5 EMPRUNT 2'!$I$14:$I$2000,MATCH('SPACELOG 5 BP'!DB$2,'SPACELOG 5 EMPRUNT 2'!$Z$14:$Z$2000,0)),0)</f>
        <v>0</v>
      </c>
      <c r="DC58" s="66">
        <f>IFERROR(INDEX('SPACELOG 5 EMPRUNT 2'!$I$14:$I$2000,MATCH('SPACELOG 5 BP'!DC$2,'SPACELOG 5 EMPRUNT 2'!$Z$14:$Z$2000,0)),0)</f>
        <v>0</v>
      </c>
      <c r="DD58" s="66">
        <f>IFERROR(INDEX('SPACELOG 5 EMPRUNT 2'!$I$14:$I$2000,MATCH('SPACELOG 5 BP'!DD$2,'SPACELOG 5 EMPRUNT 2'!$Z$14:$Z$2000,0)),0)</f>
        <v>0</v>
      </c>
      <c r="DE58" s="75">
        <f>SUM(CS58:DD58)</f>
        <v>0</v>
      </c>
      <c r="DF58" s="66">
        <f>IFERROR(INDEX('SPACELOG 5 EMPRUNT 2'!$I$14:$I$2000,MATCH('SPACELOG 5 BP'!DF$2,'SPACELOG 5 EMPRUNT 2'!$Z$14:$Z$2000,0)),0)</f>
        <v>0</v>
      </c>
      <c r="DG58" s="66">
        <f>IFERROR(INDEX('SPACELOG 5 EMPRUNT 2'!$I$14:$I$2000,MATCH('SPACELOG 5 BP'!DG$2,'SPACELOG 5 EMPRUNT 2'!$Z$14:$Z$2000,0)),0)</f>
        <v>0</v>
      </c>
      <c r="DH58" s="66">
        <f>IFERROR(INDEX('SPACELOG 5 EMPRUNT 2'!$I$14:$I$2000,MATCH('SPACELOG 5 BP'!DH$2,'SPACELOG 5 EMPRUNT 2'!$Z$14:$Z$2000,0)),0)</f>
        <v>0</v>
      </c>
      <c r="DI58" s="66">
        <f>IFERROR(INDEX('SPACELOG 5 EMPRUNT 2'!$I$14:$I$2000,MATCH('SPACELOG 5 BP'!DI$2,'SPACELOG 5 EMPRUNT 2'!$Z$14:$Z$2000,0)),0)</f>
        <v>0</v>
      </c>
      <c r="DJ58" s="66">
        <f>IFERROR(INDEX('SPACELOG 5 EMPRUNT 2'!$I$14:$I$2000,MATCH('SPACELOG 5 BP'!DJ$2,'SPACELOG 5 EMPRUNT 2'!$Z$14:$Z$2000,0)),0)</f>
        <v>0</v>
      </c>
      <c r="DK58" s="66">
        <f>IFERROR(INDEX('SPACELOG 5 EMPRUNT 2'!$I$14:$I$2000,MATCH('SPACELOG 5 BP'!DK$2,'SPACELOG 5 EMPRUNT 2'!$Z$14:$Z$2000,0)),0)</f>
        <v>0</v>
      </c>
      <c r="DL58" s="66">
        <f>IFERROR(INDEX('SPACELOG 5 EMPRUNT 2'!$I$14:$I$2000,MATCH('SPACELOG 5 BP'!DL$2,'SPACELOG 5 EMPRUNT 2'!$Z$14:$Z$2000,0)),0)</f>
        <v>0</v>
      </c>
      <c r="DM58" s="66">
        <f>IFERROR(INDEX('SPACELOG 5 EMPRUNT 2'!$I$14:$I$2000,MATCH('SPACELOG 5 BP'!DM$2,'SPACELOG 5 EMPRUNT 2'!$Z$14:$Z$2000,0)),0)</f>
        <v>0</v>
      </c>
      <c r="DN58" s="66">
        <f>IFERROR(INDEX('SPACELOG 5 EMPRUNT 2'!$I$14:$I$2000,MATCH('SPACELOG 5 BP'!DN$2,'SPACELOG 5 EMPRUNT 2'!$Z$14:$Z$2000,0)),0)</f>
        <v>0</v>
      </c>
      <c r="DO58" s="66">
        <f>IFERROR(INDEX('SPACELOG 5 EMPRUNT 2'!$I$14:$I$2000,MATCH('SPACELOG 5 BP'!DO$2,'SPACELOG 5 EMPRUNT 2'!$Z$14:$Z$2000,0)),0)</f>
        <v>0</v>
      </c>
      <c r="DP58" s="66">
        <f>IFERROR(INDEX('SPACELOG 5 EMPRUNT 2'!$I$14:$I$2000,MATCH('SPACELOG 5 BP'!DP$2,'SPACELOG 5 EMPRUNT 2'!$Z$14:$Z$2000,0)),0)</f>
        <v>0</v>
      </c>
      <c r="DQ58" s="66">
        <f>IFERROR(INDEX('SPACELOG 5 EMPRUNT 2'!$I$14:$I$2000,MATCH('SPACELOG 5 BP'!DQ$2,'SPACELOG 5 EMPRUNT 2'!$Z$14:$Z$2000,0)),0)</f>
        <v>0</v>
      </c>
      <c r="DR58" s="75">
        <f>SUM(DF58:DQ58)</f>
        <v>0</v>
      </c>
      <c r="DS58" s="66">
        <f>IFERROR(INDEX('SPACELOG 5 EMPRUNT 2'!$I$14:$I$2000,MATCH('SPACELOG 5 BP'!DS$2,'SPACELOG 5 EMPRUNT 2'!$Z$14:$Z$2000,0)),0)</f>
        <v>0</v>
      </c>
      <c r="DT58" s="66">
        <f>IFERROR(INDEX('SPACELOG 5 EMPRUNT 2'!$I$14:$I$2000,MATCH('SPACELOG 5 BP'!DT$2,'SPACELOG 5 EMPRUNT 2'!$Z$14:$Z$2000,0)),0)</f>
        <v>0</v>
      </c>
      <c r="DU58" s="66">
        <f>IFERROR(INDEX('SPACELOG 5 EMPRUNT 2'!$I$14:$I$2000,MATCH('SPACELOG 5 BP'!DU$2,'SPACELOG 5 EMPRUNT 2'!$Z$14:$Z$2000,0)),0)</f>
        <v>0</v>
      </c>
      <c r="DV58" s="66">
        <f>IFERROR(INDEX('SPACELOG 5 EMPRUNT 2'!$I$14:$I$2000,MATCH('SPACELOG 5 BP'!DV$2,'SPACELOG 5 EMPRUNT 2'!$Z$14:$Z$2000,0)),0)</f>
        <v>0</v>
      </c>
      <c r="DW58" s="66">
        <f>IFERROR(INDEX('SPACELOG 5 EMPRUNT 2'!$I$14:$I$2000,MATCH('SPACELOG 5 BP'!DW$2,'SPACELOG 5 EMPRUNT 2'!$Z$14:$Z$2000,0)),0)</f>
        <v>0</v>
      </c>
      <c r="DX58" s="66">
        <f>IFERROR(INDEX('SPACELOG 5 EMPRUNT 2'!$I$14:$I$2000,MATCH('SPACELOG 5 BP'!DX$2,'SPACELOG 5 EMPRUNT 2'!$Z$14:$Z$2000,0)),0)</f>
        <v>0</v>
      </c>
      <c r="DY58" s="66">
        <f>IFERROR(INDEX('SPACELOG 5 EMPRUNT 2'!$I$14:$I$2000,MATCH('SPACELOG 5 BP'!DY$2,'SPACELOG 5 EMPRUNT 2'!$Z$14:$Z$2000,0)),0)</f>
        <v>0</v>
      </c>
      <c r="DZ58" s="66">
        <f>IFERROR(INDEX('SPACELOG 5 EMPRUNT 2'!$I$14:$I$2000,MATCH('SPACELOG 5 BP'!DZ$2,'SPACELOG 5 EMPRUNT 2'!$Z$14:$Z$2000,0)),0)</f>
        <v>0</v>
      </c>
      <c r="EA58" s="66">
        <f>IFERROR(INDEX('SPACELOG 5 EMPRUNT 2'!$I$14:$I$2000,MATCH('SPACELOG 5 BP'!EA$2,'SPACELOG 5 EMPRUNT 2'!$Z$14:$Z$2000,0)),0)</f>
        <v>0</v>
      </c>
      <c r="EB58" s="66">
        <f>IFERROR(INDEX('SPACELOG 5 EMPRUNT 2'!$I$14:$I$2000,MATCH('SPACELOG 5 BP'!EB$2,'SPACELOG 5 EMPRUNT 2'!$Z$14:$Z$2000,0)),0)</f>
        <v>0</v>
      </c>
      <c r="EC58" s="66">
        <f>IFERROR(INDEX('SPACELOG 5 EMPRUNT 2'!$I$14:$I$2000,MATCH('SPACELOG 5 BP'!EC$2,'SPACELOG 5 EMPRUNT 2'!$Z$14:$Z$2000,0)),0)</f>
        <v>0</v>
      </c>
      <c r="ED58" s="66">
        <f>IFERROR(INDEX('SPACELOG 5 EMPRUNT 2'!$I$14:$I$2000,MATCH('SPACELOG 5 BP'!ED$2,'SPACELOG 5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5 EMPRUNT 3'!E6</f>
        <v>0</v>
      </c>
      <c r="D59" s="2" t="s">
        <v>101</v>
      </c>
      <c r="F59" s="66">
        <f>IFERROR(INDEX('SPACELOG 5 EMPRUNT 3'!$I$14:$I$2000,MATCH('SPACELOG 5 BP'!F$2,'SPACELOG 5 EMPRUNT 3'!$Z$14:$Z$2000,0)),0)</f>
        <v>0</v>
      </c>
      <c r="G59" s="66">
        <f>IFERROR(INDEX('SPACELOG 5 EMPRUNT 3'!$I$14:$I$2000,MATCH('SPACELOG 5 BP'!G$2,'SPACELOG 5 EMPRUNT 3'!$Z$14:$Z$2000,0)),0)</f>
        <v>0</v>
      </c>
      <c r="H59" s="66">
        <f>IFERROR(INDEX('SPACELOG 5 EMPRUNT 3'!$I$14:$I$2000,MATCH('SPACELOG 5 BP'!H$2,'SPACELOG 5 EMPRUNT 3'!$Z$14:$Z$2000,0)),0)</f>
        <v>0</v>
      </c>
      <c r="I59" s="66">
        <f>IFERROR(INDEX('SPACELOG 5 EMPRUNT 3'!$I$14:$I$2000,MATCH('SPACELOG 5 BP'!I$2,'SPACELOG 5 EMPRUNT 3'!$Z$14:$Z$2000,0)),0)</f>
        <v>0</v>
      </c>
      <c r="J59" s="66">
        <f>IFERROR(INDEX('SPACELOG 5 EMPRUNT 3'!$I$14:$I$2000,MATCH('SPACELOG 5 BP'!J$2,'SPACELOG 5 EMPRUNT 3'!$Z$14:$Z$2000,0)),0)</f>
        <v>0</v>
      </c>
      <c r="K59" s="66">
        <f>IFERROR(INDEX('SPACELOG 5 EMPRUNT 3'!$I$14:$I$2000,MATCH('SPACELOG 5 BP'!K$2,'SPACELOG 5 EMPRUNT 3'!$Z$14:$Z$2000,0)),0)</f>
        <v>0</v>
      </c>
      <c r="L59" s="66">
        <f>IFERROR(INDEX('SPACELOG 5 EMPRUNT 3'!$I$14:$I$2000,MATCH('SPACELOG 5 BP'!L$2,'SPACELOG 5 EMPRUNT 3'!$Z$14:$Z$2000,0)),0)</f>
        <v>0</v>
      </c>
      <c r="M59" s="66">
        <f>IFERROR(INDEX('SPACELOG 5 EMPRUNT 3'!$I$14:$I$2000,MATCH('SPACELOG 5 BP'!M$2,'SPACELOG 5 EMPRUNT 3'!$Z$14:$Z$2000,0)),0)</f>
        <v>0</v>
      </c>
      <c r="N59" s="66">
        <f>IFERROR(INDEX('SPACELOG 5 EMPRUNT 3'!$I$14:$I$2000,MATCH('SPACELOG 5 BP'!N$2,'SPACELOG 5 EMPRUNT 3'!$Z$14:$Z$2000,0)),0)</f>
        <v>0</v>
      </c>
      <c r="O59" s="66">
        <f>IFERROR(INDEX('SPACELOG 5 EMPRUNT 3'!$I$14:$I$2000,MATCH('SPACELOG 5 BP'!O$2,'SPACELOG 5 EMPRUNT 3'!$Z$14:$Z$2000,0)),0)</f>
        <v>0</v>
      </c>
      <c r="P59" s="66">
        <f>IFERROR(INDEX('SPACELOG 5 EMPRUNT 3'!$I$14:$I$2000,MATCH('SPACELOG 5 BP'!P$2,'SPACELOG 5 EMPRUNT 3'!$Z$14:$Z$2000,0)),0)</f>
        <v>0</v>
      </c>
      <c r="Q59" s="66">
        <f>IFERROR(INDEX('SPACELOG 5 EMPRUNT 3'!$I$14:$I$2000,MATCH('SPACELOG 5 BP'!Q$2,'SPACELOG 5 EMPRUNT 3'!$Z$14:$Z$2000,0)),0)</f>
        <v>0</v>
      </c>
      <c r="R59" s="75">
        <f>SUM(F59:Q59)</f>
        <v>0</v>
      </c>
      <c r="S59" s="66">
        <f>IFERROR(INDEX('SPACELOG 5 EMPRUNT 3'!$I$14:$I$2000,MATCH('SPACELOG 5 BP'!S$2,'SPACELOG 5 EMPRUNT 3'!$Z$14:$Z$2000,0)),0)</f>
        <v>0</v>
      </c>
      <c r="T59" s="66">
        <f>IFERROR(INDEX('SPACELOG 5 EMPRUNT 3'!$I$14:$I$2000,MATCH('SPACELOG 5 BP'!T$2,'SPACELOG 5 EMPRUNT 3'!$Z$14:$Z$2000,0)),0)</f>
        <v>0</v>
      </c>
      <c r="U59" s="66">
        <f>IFERROR(INDEX('SPACELOG 5 EMPRUNT 3'!$I$14:$I$2000,MATCH('SPACELOG 5 BP'!U$2,'SPACELOG 5 EMPRUNT 3'!$Z$14:$Z$2000,0)),0)</f>
        <v>0</v>
      </c>
      <c r="V59" s="66">
        <f>IFERROR(INDEX('SPACELOG 5 EMPRUNT 3'!$I$14:$I$2000,MATCH('SPACELOG 5 BP'!V$2,'SPACELOG 5 EMPRUNT 3'!$Z$14:$Z$2000,0)),0)</f>
        <v>0</v>
      </c>
      <c r="W59" s="66">
        <f>IFERROR(INDEX('SPACELOG 5 EMPRUNT 3'!$I$14:$I$2000,MATCH('SPACELOG 5 BP'!W$2,'SPACELOG 5 EMPRUNT 3'!$Z$14:$Z$2000,0)),0)</f>
        <v>0</v>
      </c>
      <c r="X59" s="66">
        <f>IFERROR(INDEX('SPACELOG 5 EMPRUNT 3'!$I$14:$I$2000,MATCH('SPACELOG 5 BP'!X$2,'SPACELOG 5 EMPRUNT 3'!$Z$14:$Z$2000,0)),0)</f>
        <v>0</v>
      </c>
      <c r="Y59" s="66">
        <f>IFERROR(INDEX('SPACELOG 5 EMPRUNT 3'!$I$14:$I$2000,MATCH('SPACELOG 5 BP'!Y$2,'SPACELOG 5 EMPRUNT 3'!$Z$14:$Z$2000,0)),0)</f>
        <v>0</v>
      </c>
      <c r="Z59" s="66">
        <f>IFERROR(INDEX('SPACELOG 5 EMPRUNT 3'!$I$14:$I$2000,MATCH('SPACELOG 5 BP'!Z$2,'SPACELOG 5 EMPRUNT 3'!$Z$14:$Z$2000,0)),0)</f>
        <v>0</v>
      </c>
      <c r="AA59" s="66">
        <f>IFERROR(INDEX('SPACELOG 5 EMPRUNT 3'!$I$14:$I$2000,MATCH('SPACELOG 5 BP'!AA$2,'SPACELOG 5 EMPRUNT 3'!$Z$14:$Z$2000,0)),0)</f>
        <v>0</v>
      </c>
      <c r="AB59" s="66">
        <f>IFERROR(INDEX('SPACELOG 5 EMPRUNT 3'!$I$14:$I$2000,MATCH('SPACELOG 5 BP'!AB$2,'SPACELOG 5 EMPRUNT 3'!$Z$14:$Z$2000,0)),0)</f>
        <v>0</v>
      </c>
      <c r="AC59" s="66">
        <f>IFERROR(INDEX('SPACELOG 5 EMPRUNT 3'!$I$14:$I$2000,MATCH('SPACELOG 5 BP'!AC$2,'SPACELOG 5 EMPRUNT 3'!$Z$14:$Z$2000,0)),0)</f>
        <v>0</v>
      </c>
      <c r="AD59" s="66">
        <f>IFERROR(INDEX('SPACELOG 5 EMPRUNT 3'!$I$14:$I$2000,MATCH('SPACELOG 5 BP'!AD$2,'SPACELOG 5 EMPRUNT 3'!$Z$14:$Z$2000,0)),0)</f>
        <v>0</v>
      </c>
      <c r="AE59" s="75">
        <f>SUM(S59:AD59)</f>
        <v>0</v>
      </c>
      <c r="AF59" s="66">
        <f>IFERROR(INDEX('SPACELOG 5 EMPRUNT 3'!$I$14:$I$2000,MATCH('SPACELOG 5 BP'!AF$2,'SPACELOG 5 EMPRUNT 3'!$Z$14:$Z$2000,0)),0)</f>
        <v>0</v>
      </c>
      <c r="AG59" s="66">
        <f>IFERROR(INDEX('SPACELOG 5 EMPRUNT 3'!$I$14:$I$2000,MATCH('SPACELOG 5 BP'!AG$2,'SPACELOG 5 EMPRUNT 3'!$Z$14:$Z$2000,0)),0)</f>
        <v>0</v>
      </c>
      <c r="AH59" s="66">
        <f>IFERROR(INDEX('SPACELOG 5 EMPRUNT 3'!$I$14:$I$2000,MATCH('SPACELOG 5 BP'!AH$2,'SPACELOG 5 EMPRUNT 3'!$Z$14:$Z$2000,0)),0)</f>
        <v>0</v>
      </c>
      <c r="AI59" s="66">
        <f>IFERROR(INDEX('SPACELOG 5 EMPRUNT 3'!$I$14:$I$2000,MATCH('SPACELOG 5 BP'!AI$2,'SPACELOG 5 EMPRUNT 3'!$Z$14:$Z$2000,0)),0)</f>
        <v>0</v>
      </c>
      <c r="AJ59" s="66">
        <f>IFERROR(INDEX('SPACELOG 5 EMPRUNT 3'!$I$14:$I$2000,MATCH('SPACELOG 5 BP'!AJ$2,'SPACELOG 5 EMPRUNT 3'!$Z$14:$Z$2000,0)),0)</f>
        <v>0</v>
      </c>
      <c r="AK59" s="66">
        <f>IFERROR(INDEX('SPACELOG 5 EMPRUNT 3'!$I$14:$I$2000,MATCH('SPACELOG 5 BP'!AK$2,'SPACELOG 5 EMPRUNT 3'!$Z$14:$Z$2000,0)),0)</f>
        <v>0</v>
      </c>
      <c r="AL59" s="66">
        <f>IFERROR(INDEX('SPACELOG 5 EMPRUNT 3'!$I$14:$I$2000,MATCH('SPACELOG 5 BP'!AL$2,'SPACELOG 5 EMPRUNT 3'!$Z$14:$Z$2000,0)),0)</f>
        <v>0</v>
      </c>
      <c r="AM59" s="66">
        <f>IFERROR(INDEX('SPACELOG 5 EMPRUNT 3'!$I$14:$I$2000,MATCH('SPACELOG 5 BP'!AM$2,'SPACELOG 5 EMPRUNT 3'!$Z$14:$Z$2000,0)),0)</f>
        <v>0</v>
      </c>
      <c r="AN59" s="66">
        <f>IFERROR(INDEX('SPACELOG 5 EMPRUNT 3'!$I$14:$I$2000,MATCH('SPACELOG 5 BP'!AN$2,'SPACELOG 5 EMPRUNT 3'!$Z$14:$Z$2000,0)),0)</f>
        <v>0</v>
      </c>
      <c r="AO59" s="66">
        <f>IFERROR(INDEX('SPACELOG 5 EMPRUNT 3'!$I$14:$I$2000,MATCH('SPACELOG 5 BP'!AO$2,'SPACELOG 5 EMPRUNT 3'!$Z$14:$Z$2000,0)),0)</f>
        <v>0</v>
      </c>
      <c r="AP59" s="66">
        <f>IFERROR(INDEX('SPACELOG 5 EMPRUNT 3'!$I$14:$I$2000,MATCH('SPACELOG 5 BP'!AP$2,'SPACELOG 5 EMPRUNT 3'!$Z$14:$Z$2000,0)),0)</f>
        <v>0</v>
      </c>
      <c r="AQ59" s="66">
        <f>IFERROR(INDEX('SPACELOG 5 EMPRUNT 3'!$I$14:$I$2000,MATCH('SPACELOG 5 BP'!AQ$2,'SPACELOG 5 EMPRUNT 3'!$Z$14:$Z$2000,0)),0)</f>
        <v>0</v>
      </c>
      <c r="AR59" s="75">
        <f>SUM(AF59:AQ59)</f>
        <v>0</v>
      </c>
      <c r="AS59" s="66">
        <f>IFERROR(INDEX('SPACELOG 5 EMPRUNT 3'!$I$14:$I$2000,MATCH('SPACELOG 5 BP'!AS$2,'SPACELOG 5 EMPRUNT 3'!$Z$14:$Z$2000,0)),0)</f>
        <v>0</v>
      </c>
      <c r="AT59" s="66">
        <f>IFERROR(INDEX('SPACELOG 5 EMPRUNT 3'!$I$14:$I$2000,MATCH('SPACELOG 5 BP'!AT$2,'SPACELOG 5 EMPRUNT 3'!$Z$14:$Z$2000,0)),0)</f>
        <v>0</v>
      </c>
      <c r="AU59" s="66">
        <f>IFERROR(INDEX('SPACELOG 5 EMPRUNT 3'!$I$14:$I$2000,MATCH('SPACELOG 5 BP'!AU$2,'SPACELOG 5 EMPRUNT 3'!$Z$14:$Z$2000,0)),0)</f>
        <v>0</v>
      </c>
      <c r="AV59" s="66">
        <f>IFERROR(INDEX('SPACELOG 5 EMPRUNT 3'!$I$14:$I$2000,MATCH('SPACELOG 5 BP'!AV$2,'SPACELOG 5 EMPRUNT 3'!$Z$14:$Z$2000,0)),0)</f>
        <v>0</v>
      </c>
      <c r="AW59" s="66">
        <f>IFERROR(INDEX('SPACELOG 5 EMPRUNT 3'!$I$14:$I$2000,MATCH('SPACELOG 5 BP'!AW$2,'SPACELOG 5 EMPRUNT 3'!$Z$14:$Z$2000,0)),0)</f>
        <v>0</v>
      </c>
      <c r="AX59" s="66">
        <f>IFERROR(INDEX('SPACELOG 5 EMPRUNT 3'!$I$14:$I$2000,MATCH('SPACELOG 5 BP'!AX$2,'SPACELOG 5 EMPRUNT 3'!$Z$14:$Z$2000,0)),0)</f>
        <v>0</v>
      </c>
      <c r="AY59" s="66">
        <f>IFERROR(INDEX('SPACELOG 5 EMPRUNT 3'!$I$14:$I$2000,MATCH('SPACELOG 5 BP'!AY$2,'SPACELOG 5 EMPRUNT 3'!$Z$14:$Z$2000,0)),0)</f>
        <v>0</v>
      </c>
      <c r="AZ59" s="66">
        <f>IFERROR(INDEX('SPACELOG 5 EMPRUNT 3'!$I$14:$I$2000,MATCH('SPACELOG 5 BP'!AZ$2,'SPACELOG 5 EMPRUNT 3'!$Z$14:$Z$2000,0)),0)</f>
        <v>0</v>
      </c>
      <c r="BA59" s="66">
        <f>IFERROR(INDEX('SPACELOG 5 EMPRUNT 3'!$I$14:$I$2000,MATCH('SPACELOG 5 BP'!BA$2,'SPACELOG 5 EMPRUNT 3'!$Z$14:$Z$2000,0)),0)</f>
        <v>0</v>
      </c>
      <c r="BB59" s="66">
        <f>IFERROR(INDEX('SPACELOG 5 EMPRUNT 3'!$I$14:$I$2000,MATCH('SPACELOG 5 BP'!BB$2,'SPACELOG 5 EMPRUNT 3'!$Z$14:$Z$2000,0)),0)</f>
        <v>0</v>
      </c>
      <c r="BC59" s="66">
        <f>IFERROR(INDEX('SPACELOG 5 EMPRUNT 3'!$I$14:$I$2000,MATCH('SPACELOG 5 BP'!BC$2,'SPACELOG 5 EMPRUNT 3'!$Z$14:$Z$2000,0)),0)</f>
        <v>0</v>
      </c>
      <c r="BD59" s="66">
        <f>IFERROR(INDEX('SPACELOG 5 EMPRUNT 3'!$I$14:$I$2000,MATCH('SPACELOG 5 BP'!BD$2,'SPACELOG 5 EMPRUNT 3'!$Z$14:$Z$2000,0)),0)</f>
        <v>0</v>
      </c>
      <c r="BE59" s="75">
        <f>SUM(AS59:BD59)</f>
        <v>0</v>
      </c>
      <c r="BF59" s="66">
        <f>IFERROR(INDEX('SPACELOG 5 EMPRUNT 3'!$I$14:$I$2000,MATCH('SPACELOG 5 BP'!BF$2,'SPACELOG 5 EMPRUNT 3'!$Z$14:$Z$2000,0)),0)</f>
        <v>0</v>
      </c>
      <c r="BG59" s="66">
        <f>IFERROR(INDEX('SPACELOG 5 EMPRUNT 3'!$I$14:$I$2000,MATCH('SPACELOG 5 BP'!BG$2,'SPACELOG 5 EMPRUNT 3'!$Z$14:$Z$2000,0)),0)</f>
        <v>0</v>
      </c>
      <c r="BH59" s="66">
        <f>IFERROR(INDEX('SPACELOG 5 EMPRUNT 3'!$I$14:$I$2000,MATCH('SPACELOG 5 BP'!BH$2,'SPACELOG 5 EMPRUNT 3'!$Z$14:$Z$2000,0)),0)</f>
        <v>0</v>
      </c>
      <c r="BI59" s="66">
        <f>IFERROR(INDEX('SPACELOG 5 EMPRUNT 3'!$I$14:$I$2000,MATCH('SPACELOG 5 BP'!BI$2,'SPACELOG 5 EMPRUNT 3'!$Z$14:$Z$2000,0)),0)</f>
        <v>0</v>
      </c>
      <c r="BJ59" s="66">
        <f>IFERROR(INDEX('SPACELOG 5 EMPRUNT 3'!$I$14:$I$2000,MATCH('SPACELOG 5 BP'!BJ$2,'SPACELOG 5 EMPRUNT 3'!$Z$14:$Z$2000,0)),0)</f>
        <v>0</v>
      </c>
      <c r="BK59" s="66">
        <f>IFERROR(INDEX('SPACELOG 5 EMPRUNT 3'!$I$14:$I$2000,MATCH('SPACELOG 5 BP'!BK$2,'SPACELOG 5 EMPRUNT 3'!$Z$14:$Z$2000,0)),0)</f>
        <v>0</v>
      </c>
      <c r="BL59" s="66">
        <f>IFERROR(INDEX('SPACELOG 5 EMPRUNT 3'!$I$14:$I$2000,MATCH('SPACELOG 5 BP'!BL$2,'SPACELOG 5 EMPRUNT 3'!$Z$14:$Z$2000,0)),0)</f>
        <v>0</v>
      </c>
      <c r="BM59" s="66">
        <f>IFERROR(INDEX('SPACELOG 5 EMPRUNT 3'!$I$14:$I$2000,MATCH('SPACELOG 5 BP'!BM$2,'SPACELOG 5 EMPRUNT 3'!$Z$14:$Z$2000,0)),0)</f>
        <v>0</v>
      </c>
      <c r="BN59" s="66">
        <f>IFERROR(INDEX('SPACELOG 5 EMPRUNT 3'!$I$14:$I$2000,MATCH('SPACELOG 5 BP'!BN$2,'SPACELOG 5 EMPRUNT 3'!$Z$14:$Z$2000,0)),0)</f>
        <v>0</v>
      </c>
      <c r="BO59" s="66">
        <f>IFERROR(INDEX('SPACELOG 5 EMPRUNT 3'!$I$14:$I$2000,MATCH('SPACELOG 5 BP'!BO$2,'SPACELOG 5 EMPRUNT 3'!$Z$14:$Z$2000,0)),0)</f>
        <v>0</v>
      </c>
      <c r="BP59" s="66">
        <f>IFERROR(INDEX('SPACELOG 5 EMPRUNT 3'!$I$14:$I$2000,MATCH('SPACELOG 5 BP'!BP$2,'SPACELOG 5 EMPRUNT 3'!$Z$14:$Z$2000,0)),0)</f>
        <v>0</v>
      </c>
      <c r="BQ59" s="66">
        <f>IFERROR(INDEX('SPACELOG 5 EMPRUNT 3'!$I$14:$I$2000,MATCH('SPACELOG 5 BP'!BQ$2,'SPACELOG 5 EMPRUNT 3'!$Z$14:$Z$2000,0)),0)</f>
        <v>0</v>
      </c>
      <c r="BR59" s="75">
        <f>SUM(BF59:BQ59)</f>
        <v>0</v>
      </c>
      <c r="BS59" s="66">
        <f>IFERROR(INDEX('SPACELOG 5 EMPRUNT 3'!$I$14:$I$2000,MATCH('SPACELOG 5 BP'!BS$2,'SPACELOG 5 EMPRUNT 3'!$Z$14:$Z$2000,0)),0)</f>
        <v>0</v>
      </c>
      <c r="BT59" s="66">
        <f>IFERROR(INDEX('SPACELOG 5 EMPRUNT 3'!$I$14:$I$2000,MATCH('SPACELOG 5 BP'!BT$2,'SPACELOG 5 EMPRUNT 3'!$Z$14:$Z$2000,0)),0)</f>
        <v>0</v>
      </c>
      <c r="BU59" s="66">
        <f>IFERROR(INDEX('SPACELOG 5 EMPRUNT 3'!$I$14:$I$2000,MATCH('SPACELOG 5 BP'!BU$2,'SPACELOG 5 EMPRUNT 3'!$Z$14:$Z$2000,0)),0)</f>
        <v>0</v>
      </c>
      <c r="BV59" s="66">
        <f>IFERROR(INDEX('SPACELOG 5 EMPRUNT 3'!$I$14:$I$2000,MATCH('SPACELOG 5 BP'!BV$2,'SPACELOG 5 EMPRUNT 3'!$Z$14:$Z$2000,0)),0)</f>
        <v>0</v>
      </c>
      <c r="BW59" s="66">
        <f>IFERROR(INDEX('SPACELOG 5 EMPRUNT 3'!$I$14:$I$2000,MATCH('SPACELOG 5 BP'!BW$2,'SPACELOG 5 EMPRUNT 3'!$Z$14:$Z$2000,0)),0)</f>
        <v>0</v>
      </c>
      <c r="BX59" s="66">
        <f>IFERROR(INDEX('SPACELOG 5 EMPRUNT 3'!$I$14:$I$2000,MATCH('SPACELOG 5 BP'!BX$2,'SPACELOG 5 EMPRUNT 3'!$Z$14:$Z$2000,0)),0)</f>
        <v>0</v>
      </c>
      <c r="BY59" s="66">
        <f>IFERROR(INDEX('SPACELOG 5 EMPRUNT 3'!$I$14:$I$2000,MATCH('SPACELOG 5 BP'!BY$2,'SPACELOG 5 EMPRUNT 3'!$Z$14:$Z$2000,0)),0)</f>
        <v>0</v>
      </c>
      <c r="BZ59" s="66">
        <f>IFERROR(INDEX('SPACELOG 5 EMPRUNT 3'!$I$14:$I$2000,MATCH('SPACELOG 5 BP'!BZ$2,'SPACELOG 5 EMPRUNT 3'!$Z$14:$Z$2000,0)),0)</f>
        <v>0</v>
      </c>
      <c r="CA59" s="66">
        <f>IFERROR(INDEX('SPACELOG 5 EMPRUNT 3'!$I$14:$I$2000,MATCH('SPACELOG 5 BP'!CA$2,'SPACELOG 5 EMPRUNT 3'!$Z$14:$Z$2000,0)),0)</f>
        <v>0</v>
      </c>
      <c r="CB59" s="66">
        <f>IFERROR(INDEX('SPACELOG 5 EMPRUNT 3'!$I$14:$I$2000,MATCH('SPACELOG 5 BP'!CB$2,'SPACELOG 5 EMPRUNT 3'!$Z$14:$Z$2000,0)),0)</f>
        <v>0</v>
      </c>
      <c r="CC59" s="66">
        <f>IFERROR(INDEX('SPACELOG 5 EMPRUNT 3'!$I$14:$I$2000,MATCH('SPACELOG 5 BP'!CC$2,'SPACELOG 5 EMPRUNT 3'!$Z$14:$Z$2000,0)),0)</f>
        <v>0</v>
      </c>
      <c r="CD59" s="66">
        <f>IFERROR(INDEX('SPACELOG 5 EMPRUNT 3'!$I$14:$I$2000,MATCH('SPACELOG 5 BP'!CD$2,'SPACELOG 5 EMPRUNT 3'!$Z$14:$Z$2000,0)),0)</f>
        <v>0</v>
      </c>
      <c r="CE59" s="75">
        <f>SUM(BS59:CD59)</f>
        <v>0</v>
      </c>
      <c r="CF59" s="66">
        <f>IFERROR(INDEX('SPACELOG 5 EMPRUNT 3'!$I$14:$I$2000,MATCH('SPACELOG 5 BP'!CF$2,'SPACELOG 5 EMPRUNT 3'!$Z$14:$Z$2000,0)),0)</f>
        <v>0</v>
      </c>
      <c r="CG59" s="66">
        <f>IFERROR(INDEX('SPACELOG 5 EMPRUNT 3'!$I$14:$I$2000,MATCH('SPACELOG 5 BP'!CG$2,'SPACELOG 5 EMPRUNT 3'!$Z$14:$Z$2000,0)),0)</f>
        <v>0</v>
      </c>
      <c r="CH59" s="66">
        <f>IFERROR(INDEX('SPACELOG 5 EMPRUNT 3'!$I$14:$I$2000,MATCH('SPACELOG 5 BP'!CH$2,'SPACELOG 5 EMPRUNT 3'!$Z$14:$Z$2000,0)),0)</f>
        <v>0</v>
      </c>
      <c r="CI59" s="66">
        <f>IFERROR(INDEX('SPACELOG 5 EMPRUNT 3'!$I$14:$I$2000,MATCH('SPACELOG 5 BP'!CI$2,'SPACELOG 5 EMPRUNT 3'!$Z$14:$Z$2000,0)),0)</f>
        <v>0</v>
      </c>
      <c r="CJ59" s="66">
        <f>IFERROR(INDEX('SPACELOG 5 EMPRUNT 3'!$I$14:$I$2000,MATCH('SPACELOG 5 BP'!CJ$2,'SPACELOG 5 EMPRUNT 3'!$Z$14:$Z$2000,0)),0)</f>
        <v>0</v>
      </c>
      <c r="CK59" s="66">
        <f>IFERROR(INDEX('SPACELOG 5 EMPRUNT 3'!$I$14:$I$2000,MATCH('SPACELOG 5 BP'!CK$2,'SPACELOG 5 EMPRUNT 3'!$Z$14:$Z$2000,0)),0)</f>
        <v>0</v>
      </c>
      <c r="CL59" s="66">
        <f>IFERROR(INDEX('SPACELOG 5 EMPRUNT 3'!$I$14:$I$2000,MATCH('SPACELOG 5 BP'!CL$2,'SPACELOG 5 EMPRUNT 3'!$Z$14:$Z$2000,0)),0)</f>
        <v>0</v>
      </c>
      <c r="CM59" s="66">
        <f>IFERROR(INDEX('SPACELOG 5 EMPRUNT 3'!$I$14:$I$2000,MATCH('SPACELOG 5 BP'!CM$2,'SPACELOG 5 EMPRUNT 3'!$Z$14:$Z$2000,0)),0)</f>
        <v>0</v>
      </c>
      <c r="CN59" s="66">
        <f>IFERROR(INDEX('SPACELOG 5 EMPRUNT 3'!$I$14:$I$2000,MATCH('SPACELOG 5 BP'!CN$2,'SPACELOG 5 EMPRUNT 3'!$Z$14:$Z$2000,0)),0)</f>
        <v>0</v>
      </c>
      <c r="CO59" s="66">
        <f>IFERROR(INDEX('SPACELOG 5 EMPRUNT 3'!$I$14:$I$2000,MATCH('SPACELOG 5 BP'!CO$2,'SPACELOG 5 EMPRUNT 3'!$Z$14:$Z$2000,0)),0)</f>
        <v>0</v>
      </c>
      <c r="CP59" s="66">
        <f>IFERROR(INDEX('SPACELOG 5 EMPRUNT 3'!$I$14:$I$2000,MATCH('SPACELOG 5 BP'!CP$2,'SPACELOG 5 EMPRUNT 3'!$Z$14:$Z$2000,0)),0)</f>
        <v>0</v>
      </c>
      <c r="CQ59" s="66">
        <f>IFERROR(INDEX('SPACELOG 5 EMPRUNT 3'!$I$14:$I$2000,MATCH('SPACELOG 5 BP'!CQ$2,'SPACELOG 5 EMPRUNT 3'!$Z$14:$Z$2000,0)),0)</f>
        <v>0</v>
      </c>
      <c r="CR59" s="75">
        <f>SUM(CF59:CQ59)</f>
        <v>0</v>
      </c>
      <c r="CS59" s="66">
        <f>IFERROR(INDEX('SPACELOG 5 EMPRUNT 3'!$I$14:$I$2000,MATCH('SPACELOG 5 BP'!CS$2,'SPACELOG 5 EMPRUNT 3'!$Z$14:$Z$2000,0)),0)</f>
        <v>0</v>
      </c>
      <c r="CT59" s="66">
        <f>IFERROR(INDEX('SPACELOG 5 EMPRUNT 3'!$I$14:$I$2000,MATCH('SPACELOG 5 BP'!CT$2,'SPACELOG 5 EMPRUNT 3'!$Z$14:$Z$2000,0)),0)</f>
        <v>0</v>
      </c>
      <c r="CU59" s="66">
        <f>IFERROR(INDEX('SPACELOG 5 EMPRUNT 3'!$I$14:$I$2000,MATCH('SPACELOG 5 BP'!CU$2,'SPACELOG 5 EMPRUNT 3'!$Z$14:$Z$2000,0)),0)</f>
        <v>0</v>
      </c>
      <c r="CV59" s="66">
        <f>IFERROR(INDEX('SPACELOG 5 EMPRUNT 3'!$I$14:$I$2000,MATCH('SPACELOG 5 BP'!CV$2,'SPACELOG 5 EMPRUNT 3'!$Z$14:$Z$2000,0)),0)</f>
        <v>0</v>
      </c>
      <c r="CW59" s="66">
        <f>IFERROR(INDEX('SPACELOG 5 EMPRUNT 3'!$I$14:$I$2000,MATCH('SPACELOG 5 BP'!CW$2,'SPACELOG 5 EMPRUNT 3'!$Z$14:$Z$2000,0)),0)</f>
        <v>0</v>
      </c>
      <c r="CX59" s="66">
        <f>IFERROR(INDEX('SPACELOG 5 EMPRUNT 3'!$I$14:$I$2000,MATCH('SPACELOG 5 BP'!CX$2,'SPACELOG 5 EMPRUNT 3'!$Z$14:$Z$2000,0)),0)</f>
        <v>0</v>
      </c>
      <c r="CY59" s="66">
        <f>IFERROR(INDEX('SPACELOG 5 EMPRUNT 3'!$I$14:$I$2000,MATCH('SPACELOG 5 BP'!CY$2,'SPACELOG 5 EMPRUNT 3'!$Z$14:$Z$2000,0)),0)</f>
        <v>0</v>
      </c>
      <c r="CZ59" s="66">
        <f>IFERROR(INDEX('SPACELOG 5 EMPRUNT 3'!$I$14:$I$2000,MATCH('SPACELOG 5 BP'!CZ$2,'SPACELOG 5 EMPRUNT 3'!$Z$14:$Z$2000,0)),0)</f>
        <v>0</v>
      </c>
      <c r="DA59" s="66">
        <f>IFERROR(INDEX('SPACELOG 5 EMPRUNT 3'!$I$14:$I$2000,MATCH('SPACELOG 5 BP'!DA$2,'SPACELOG 5 EMPRUNT 3'!$Z$14:$Z$2000,0)),0)</f>
        <v>0</v>
      </c>
      <c r="DB59" s="66">
        <f>IFERROR(INDEX('SPACELOG 5 EMPRUNT 3'!$I$14:$I$2000,MATCH('SPACELOG 5 BP'!DB$2,'SPACELOG 5 EMPRUNT 3'!$Z$14:$Z$2000,0)),0)</f>
        <v>0</v>
      </c>
      <c r="DC59" s="66">
        <f>IFERROR(INDEX('SPACELOG 5 EMPRUNT 3'!$I$14:$I$2000,MATCH('SPACELOG 5 BP'!DC$2,'SPACELOG 5 EMPRUNT 3'!$Z$14:$Z$2000,0)),0)</f>
        <v>0</v>
      </c>
      <c r="DD59" s="66">
        <f>IFERROR(INDEX('SPACELOG 5 EMPRUNT 3'!$I$14:$I$2000,MATCH('SPACELOG 5 BP'!DD$2,'SPACELOG 5 EMPRUNT 3'!$Z$14:$Z$2000,0)),0)</f>
        <v>0</v>
      </c>
      <c r="DE59" s="75">
        <f>SUM(CS59:DD59)</f>
        <v>0</v>
      </c>
      <c r="DF59" s="66">
        <f>IFERROR(INDEX('SPACELOG 5 EMPRUNT 3'!$I$14:$I$2000,MATCH('SPACELOG 5 BP'!DF$2,'SPACELOG 5 EMPRUNT 3'!$Z$14:$Z$2000,0)),0)</f>
        <v>0</v>
      </c>
      <c r="DG59" s="66">
        <f>IFERROR(INDEX('SPACELOG 5 EMPRUNT 3'!$I$14:$I$2000,MATCH('SPACELOG 5 BP'!DG$2,'SPACELOG 5 EMPRUNT 3'!$Z$14:$Z$2000,0)),0)</f>
        <v>0</v>
      </c>
      <c r="DH59" s="66">
        <f>IFERROR(INDEX('SPACELOG 5 EMPRUNT 3'!$I$14:$I$2000,MATCH('SPACELOG 5 BP'!DH$2,'SPACELOG 5 EMPRUNT 3'!$Z$14:$Z$2000,0)),0)</f>
        <v>0</v>
      </c>
      <c r="DI59" s="66">
        <f>IFERROR(INDEX('SPACELOG 5 EMPRUNT 3'!$I$14:$I$2000,MATCH('SPACELOG 5 BP'!DI$2,'SPACELOG 5 EMPRUNT 3'!$Z$14:$Z$2000,0)),0)</f>
        <v>0</v>
      </c>
      <c r="DJ59" s="66">
        <f>IFERROR(INDEX('SPACELOG 5 EMPRUNT 3'!$I$14:$I$2000,MATCH('SPACELOG 5 BP'!DJ$2,'SPACELOG 5 EMPRUNT 3'!$Z$14:$Z$2000,0)),0)</f>
        <v>0</v>
      </c>
      <c r="DK59" s="66">
        <f>IFERROR(INDEX('SPACELOG 5 EMPRUNT 3'!$I$14:$I$2000,MATCH('SPACELOG 5 BP'!DK$2,'SPACELOG 5 EMPRUNT 3'!$Z$14:$Z$2000,0)),0)</f>
        <v>0</v>
      </c>
      <c r="DL59" s="66">
        <f>IFERROR(INDEX('SPACELOG 5 EMPRUNT 3'!$I$14:$I$2000,MATCH('SPACELOG 5 BP'!DL$2,'SPACELOG 5 EMPRUNT 3'!$Z$14:$Z$2000,0)),0)</f>
        <v>0</v>
      </c>
      <c r="DM59" s="66">
        <f>IFERROR(INDEX('SPACELOG 5 EMPRUNT 3'!$I$14:$I$2000,MATCH('SPACELOG 5 BP'!DM$2,'SPACELOG 5 EMPRUNT 3'!$Z$14:$Z$2000,0)),0)</f>
        <v>0</v>
      </c>
      <c r="DN59" s="66">
        <f>IFERROR(INDEX('SPACELOG 5 EMPRUNT 3'!$I$14:$I$2000,MATCH('SPACELOG 5 BP'!DN$2,'SPACELOG 5 EMPRUNT 3'!$Z$14:$Z$2000,0)),0)</f>
        <v>0</v>
      </c>
      <c r="DO59" s="66">
        <f>IFERROR(INDEX('SPACELOG 5 EMPRUNT 3'!$I$14:$I$2000,MATCH('SPACELOG 5 BP'!DO$2,'SPACELOG 5 EMPRUNT 3'!$Z$14:$Z$2000,0)),0)</f>
        <v>0</v>
      </c>
      <c r="DP59" s="66">
        <f>IFERROR(INDEX('SPACELOG 5 EMPRUNT 3'!$I$14:$I$2000,MATCH('SPACELOG 5 BP'!DP$2,'SPACELOG 5 EMPRUNT 3'!$Z$14:$Z$2000,0)),0)</f>
        <v>0</v>
      </c>
      <c r="DQ59" s="66">
        <f>IFERROR(INDEX('SPACELOG 5 EMPRUNT 3'!$I$14:$I$2000,MATCH('SPACELOG 5 BP'!DQ$2,'SPACELOG 5 EMPRUNT 3'!$Z$14:$Z$2000,0)),0)</f>
        <v>0</v>
      </c>
      <c r="DR59" s="75">
        <f>SUM(DF59:DQ59)</f>
        <v>0</v>
      </c>
      <c r="DS59" s="66">
        <f>IFERROR(INDEX('SPACELOG 5 EMPRUNT 3'!$I$14:$I$2000,MATCH('SPACELOG 5 BP'!DS$2,'SPACELOG 5 EMPRUNT 3'!$Z$14:$Z$2000,0)),0)</f>
        <v>0</v>
      </c>
      <c r="DT59" s="66">
        <f>IFERROR(INDEX('SPACELOG 5 EMPRUNT 3'!$I$14:$I$2000,MATCH('SPACELOG 5 BP'!DT$2,'SPACELOG 5 EMPRUNT 3'!$Z$14:$Z$2000,0)),0)</f>
        <v>0</v>
      </c>
      <c r="DU59" s="66">
        <f>IFERROR(INDEX('SPACELOG 5 EMPRUNT 3'!$I$14:$I$2000,MATCH('SPACELOG 5 BP'!DU$2,'SPACELOG 5 EMPRUNT 3'!$Z$14:$Z$2000,0)),0)</f>
        <v>0</v>
      </c>
      <c r="DV59" s="66">
        <f>IFERROR(INDEX('SPACELOG 5 EMPRUNT 3'!$I$14:$I$2000,MATCH('SPACELOG 5 BP'!DV$2,'SPACELOG 5 EMPRUNT 3'!$Z$14:$Z$2000,0)),0)</f>
        <v>0</v>
      </c>
      <c r="DW59" s="66">
        <f>IFERROR(INDEX('SPACELOG 5 EMPRUNT 3'!$I$14:$I$2000,MATCH('SPACELOG 5 BP'!DW$2,'SPACELOG 5 EMPRUNT 3'!$Z$14:$Z$2000,0)),0)</f>
        <v>0</v>
      </c>
      <c r="DX59" s="66">
        <f>IFERROR(INDEX('SPACELOG 5 EMPRUNT 3'!$I$14:$I$2000,MATCH('SPACELOG 5 BP'!DX$2,'SPACELOG 5 EMPRUNT 3'!$Z$14:$Z$2000,0)),0)</f>
        <v>0</v>
      </c>
      <c r="DY59" s="66">
        <f>IFERROR(INDEX('SPACELOG 5 EMPRUNT 3'!$I$14:$I$2000,MATCH('SPACELOG 5 BP'!DY$2,'SPACELOG 5 EMPRUNT 3'!$Z$14:$Z$2000,0)),0)</f>
        <v>0</v>
      </c>
      <c r="DZ59" s="66">
        <f>IFERROR(INDEX('SPACELOG 5 EMPRUNT 3'!$I$14:$I$2000,MATCH('SPACELOG 5 BP'!DZ$2,'SPACELOG 5 EMPRUNT 3'!$Z$14:$Z$2000,0)),0)</f>
        <v>0</v>
      </c>
      <c r="EA59" s="66">
        <f>IFERROR(INDEX('SPACELOG 5 EMPRUNT 3'!$I$14:$I$2000,MATCH('SPACELOG 5 BP'!EA$2,'SPACELOG 5 EMPRUNT 3'!$Z$14:$Z$2000,0)),0)</f>
        <v>0</v>
      </c>
      <c r="EB59" s="66">
        <f>IFERROR(INDEX('SPACELOG 5 EMPRUNT 3'!$I$14:$I$2000,MATCH('SPACELOG 5 BP'!EB$2,'SPACELOG 5 EMPRUNT 3'!$Z$14:$Z$2000,0)),0)</f>
        <v>0</v>
      </c>
      <c r="EC59" s="66">
        <f>IFERROR(INDEX('SPACELOG 5 EMPRUNT 3'!$I$14:$I$2000,MATCH('SPACELOG 5 BP'!EC$2,'SPACELOG 5 EMPRUNT 3'!$Z$14:$Z$2000,0)),0)</f>
        <v>0</v>
      </c>
      <c r="ED59" s="66">
        <f>IFERROR(INDEX('SPACELOG 5 EMPRUNT 3'!$I$14:$I$2000,MATCH('SPACELOG 5 BP'!ED$2,'SPACELOG 5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5 EMPRUNT 3'!I5</f>
        <v/>
      </c>
      <c r="D60" s="22" t="s">
        <v>102</v>
      </c>
      <c r="E60" s="79"/>
      <c r="F60" s="66">
        <f t="shared" ref="F60:Q60" si="188">F55-F57-F58-F59</f>
        <v>0</v>
      </c>
      <c r="G60" s="66">
        <f t="shared" si="188"/>
        <v>0</v>
      </c>
      <c r="H60" s="66">
        <f t="shared" si="188"/>
        <v>0</v>
      </c>
      <c r="I60" s="66">
        <f t="shared" si="188"/>
        <v>0</v>
      </c>
      <c r="J60" s="66">
        <f t="shared" si="188"/>
        <v>0</v>
      </c>
      <c r="K60" s="66">
        <f t="shared" si="188"/>
        <v>0</v>
      </c>
      <c r="L60" s="66">
        <f t="shared" si="188"/>
        <v>0</v>
      </c>
      <c r="M60" s="66">
        <f t="shared" si="188"/>
        <v>0</v>
      </c>
      <c r="N60" s="66">
        <f t="shared" si="188"/>
        <v>0</v>
      </c>
      <c r="O60" s="66">
        <f t="shared" si="188"/>
        <v>0</v>
      </c>
      <c r="P60" s="66">
        <f t="shared" si="188"/>
        <v>0</v>
      </c>
      <c r="Q60" s="66">
        <f t="shared" si="188"/>
        <v>0</v>
      </c>
      <c r="R60" s="75">
        <f>SUM(F60:Q60)</f>
        <v>0</v>
      </c>
      <c r="S60" s="66">
        <f t="shared" ref="S60:AD60" si="189">S55-S57-S58-S59</f>
        <v>0</v>
      </c>
      <c r="T60" s="66">
        <f t="shared" si="189"/>
        <v>0</v>
      </c>
      <c r="U60" s="66">
        <f t="shared" si="189"/>
        <v>0</v>
      </c>
      <c r="V60" s="66">
        <f t="shared" si="189"/>
        <v>0</v>
      </c>
      <c r="W60" s="66">
        <f t="shared" si="189"/>
        <v>0</v>
      </c>
      <c r="X60" s="66">
        <f t="shared" si="189"/>
        <v>0</v>
      </c>
      <c r="Y60" s="66">
        <f t="shared" si="189"/>
        <v>0</v>
      </c>
      <c r="Z60" s="66">
        <f t="shared" si="189"/>
        <v>0</v>
      </c>
      <c r="AA60" s="66">
        <f t="shared" si="189"/>
        <v>0</v>
      </c>
      <c r="AB60" s="66">
        <f t="shared" si="189"/>
        <v>0</v>
      </c>
      <c r="AC60" s="66">
        <f t="shared" si="189"/>
        <v>0</v>
      </c>
      <c r="AD60" s="66">
        <f t="shared" si="189"/>
        <v>0</v>
      </c>
      <c r="AE60" s="75">
        <f>SUM(S60:AD60)</f>
        <v>0</v>
      </c>
      <c r="AF60" s="66">
        <f t="shared" ref="AF60:AQ60" si="190">AF55-AF57-AF58-AF59</f>
        <v>0</v>
      </c>
      <c r="AG60" s="66">
        <f t="shared" si="190"/>
        <v>0</v>
      </c>
      <c r="AH60" s="66">
        <f t="shared" si="190"/>
        <v>0</v>
      </c>
      <c r="AI60" s="66">
        <f t="shared" si="190"/>
        <v>0</v>
      </c>
      <c r="AJ60" s="66">
        <f t="shared" si="190"/>
        <v>0</v>
      </c>
      <c r="AK60" s="66">
        <f t="shared" si="190"/>
        <v>0</v>
      </c>
      <c r="AL60" s="66">
        <f t="shared" si="190"/>
        <v>0</v>
      </c>
      <c r="AM60" s="66">
        <f t="shared" si="190"/>
        <v>0</v>
      </c>
      <c r="AN60" s="66">
        <f t="shared" si="190"/>
        <v>0</v>
      </c>
      <c r="AO60" s="66">
        <f t="shared" si="190"/>
        <v>0</v>
      </c>
      <c r="AP60" s="66">
        <f t="shared" si="190"/>
        <v>0</v>
      </c>
      <c r="AQ60" s="66">
        <f t="shared" si="190"/>
        <v>0</v>
      </c>
      <c r="AR60" s="75">
        <f>SUM(AF60:AQ60)</f>
        <v>0</v>
      </c>
      <c r="AS60" s="66">
        <f t="shared" ref="AS60:BD60" si="191">AS55-AS57-AS58-AS59</f>
        <v>0</v>
      </c>
      <c r="AT60" s="66">
        <f t="shared" si="191"/>
        <v>0</v>
      </c>
      <c r="AU60" s="66">
        <f t="shared" si="191"/>
        <v>0</v>
      </c>
      <c r="AV60" s="66">
        <f t="shared" si="191"/>
        <v>0</v>
      </c>
      <c r="AW60" s="66">
        <f t="shared" si="191"/>
        <v>0</v>
      </c>
      <c r="AX60" s="66">
        <f t="shared" si="191"/>
        <v>0</v>
      </c>
      <c r="AY60" s="66">
        <f t="shared" si="191"/>
        <v>0</v>
      </c>
      <c r="AZ60" s="66">
        <f t="shared" si="191"/>
        <v>0</v>
      </c>
      <c r="BA60" s="66">
        <f t="shared" si="191"/>
        <v>0</v>
      </c>
      <c r="BB60" s="66">
        <f t="shared" si="191"/>
        <v>0</v>
      </c>
      <c r="BC60" s="66">
        <f t="shared" si="191"/>
        <v>0</v>
      </c>
      <c r="BD60" s="66">
        <f t="shared" si="191"/>
        <v>0</v>
      </c>
      <c r="BE60" s="75">
        <f>SUM(AS60:BD60)</f>
        <v>0</v>
      </c>
      <c r="BF60" s="66">
        <f t="shared" ref="BF60:BQ60" si="192">BF55-BF57-BF58-BF59</f>
        <v>0</v>
      </c>
      <c r="BG60" s="66">
        <f t="shared" si="192"/>
        <v>0</v>
      </c>
      <c r="BH60" s="66">
        <f t="shared" si="192"/>
        <v>0</v>
      </c>
      <c r="BI60" s="66">
        <f t="shared" si="192"/>
        <v>0</v>
      </c>
      <c r="BJ60" s="66">
        <f t="shared" si="192"/>
        <v>0</v>
      </c>
      <c r="BK60" s="66">
        <f t="shared" si="192"/>
        <v>0</v>
      </c>
      <c r="BL60" s="66">
        <f t="shared" si="192"/>
        <v>0</v>
      </c>
      <c r="BM60" s="66">
        <f t="shared" si="192"/>
        <v>0</v>
      </c>
      <c r="BN60" s="66">
        <f t="shared" si="192"/>
        <v>0</v>
      </c>
      <c r="BO60" s="66">
        <f t="shared" si="192"/>
        <v>0</v>
      </c>
      <c r="BP60" s="66">
        <f t="shared" si="192"/>
        <v>0</v>
      </c>
      <c r="BQ60" s="66">
        <f t="shared" si="192"/>
        <v>0</v>
      </c>
      <c r="BR60" s="75">
        <f>SUM(BF60:BQ60)</f>
        <v>0</v>
      </c>
      <c r="BS60" s="66">
        <f t="shared" ref="BS60:CD60" si="193">BS55-BS57-BS58-BS59</f>
        <v>0</v>
      </c>
      <c r="BT60" s="66">
        <f t="shared" si="193"/>
        <v>0</v>
      </c>
      <c r="BU60" s="66">
        <f t="shared" si="193"/>
        <v>0</v>
      </c>
      <c r="BV60" s="66">
        <f t="shared" si="193"/>
        <v>0</v>
      </c>
      <c r="BW60" s="66">
        <f t="shared" si="193"/>
        <v>0</v>
      </c>
      <c r="BX60" s="66">
        <f t="shared" si="193"/>
        <v>0</v>
      </c>
      <c r="BY60" s="66">
        <f t="shared" si="193"/>
        <v>0</v>
      </c>
      <c r="BZ60" s="66">
        <f t="shared" si="193"/>
        <v>0</v>
      </c>
      <c r="CA60" s="66">
        <f t="shared" si="193"/>
        <v>0</v>
      </c>
      <c r="CB60" s="66">
        <f t="shared" si="193"/>
        <v>0</v>
      </c>
      <c r="CC60" s="66">
        <f t="shared" si="193"/>
        <v>0</v>
      </c>
      <c r="CD60" s="66">
        <f t="shared" si="193"/>
        <v>0</v>
      </c>
      <c r="CE60" s="75">
        <f>SUM(BS60:CD60)</f>
        <v>0</v>
      </c>
      <c r="CF60" s="66">
        <f t="shared" ref="CF60:CQ60" si="194">CF55-CF57-CF58-CF59</f>
        <v>0</v>
      </c>
      <c r="CG60" s="66">
        <f t="shared" si="194"/>
        <v>0</v>
      </c>
      <c r="CH60" s="66">
        <f t="shared" si="194"/>
        <v>0</v>
      </c>
      <c r="CI60" s="66">
        <f t="shared" si="194"/>
        <v>0</v>
      </c>
      <c r="CJ60" s="66">
        <f t="shared" si="194"/>
        <v>0</v>
      </c>
      <c r="CK60" s="66">
        <f t="shared" si="194"/>
        <v>0</v>
      </c>
      <c r="CL60" s="66">
        <f t="shared" si="194"/>
        <v>0</v>
      </c>
      <c r="CM60" s="66">
        <f t="shared" si="194"/>
        <v>0</v>
      </c>
      <c r="CN60" s="66">
        <f t="shared" si="194"/>
        <v>0</v>
      </c>
      <c r="CO60" s="66">
        <f t="shared" si="194"/>
        <v>0</v>
      </c>
      <c r="CP60" s="66">
        <f t="shared" si="194"/>
        <v>0</v>
      </c>
      <c r="CQ60" s="66">
        <f t="shared" si="194"/>
        <v>0</v>
      </c>
      <c r="CR60" s="75">
        <f>SUM(CF60:CQ60)</f>
        <v>0</v>
      </c>
      <c r="CS60" s="66">
        <f t="shared" ref="CS60:DD60" si="195">CS55-CS57-CS58-CS59</f>
        <v>0</v>
      </c>
      <c r="CT60" s="66">
        <f t="shared" si="195"/>
        <v>0</v>
      </c>
      <c r="CU60" s="66">
        <f t="shared" si="195"/>
        <v>0</v>
      </c>
      <c r="CV60" s="66">
        <f t="shared" si="195"/>
        <v>0</v>
      </c>
      <c r="CW60" s="66">
        <f t="shared" si="195"/>
        <v>0</v>
      </c>
      <c r="CX60" s="66">
        <f t="shared" si="195"/>
        <v>0</v>
      </c>
      <c r="CY60" s="66">
        <f t="shared" si="195"/>
        <v>0</v>
      </c>
      <c r="CZ60" s="66">
        <f t="shared" si="195"/>
        <v>0</v>
      </c>
      <c r="DA60" s="66">
        <f t="shared" si="195"/>
        <v>0</v>
      </c>
      <c r="DB60" s="66">
        <f t="shared" si="195"/>
        <v>0</v>
      </c>
      <c r="DC60" s="66">
        <f t="shared" si="195"/>
        <v>0</v>
      </c>
      <c r="DD60" s="66">
        <f t="shared" si="195"/>
        <v>0</v>
      </c>
      <c r="DE60" s="75">
        <f>SUM(CS60:DD60)</f>
        <v>0</v>
      </c>
      <c r="DF60" s="66">
        <f t="shared" ref="DF60:DQ60" si="196">DF55-DF57-DF58-DF59</f>
        <v>0</v>
      </c>
      <c r="DG60" s="66">
        <f t="shared" si="196"/>
        <v>0</v>
      </c>
      <c r="DH60" s="66">
        <f t="shared" si="196"/>
        <v>0</v>
      </c>
      <c r="DI60" s="66">
        <f t="shared" si="196"/>
        <v>0</v>
      </c>
      <c r="DJ60" s="66">
        <f t="shared" si="196"/>
        <v>0</v>
      </c>
      <c r="DK60" s="66">
        <f t="shared" si="196"/>
        <v>0</v>
      </c>
      <c r="DL60" s="66">
        <f t="shared" si="196"/>
        <v>0</v>
      </c>
      <c r="DM60" s="66">
        <f t="shared" si="196"/>
        <v>0</v>
      </c>
      <c r="DN60" s="66">
        <f t="shared" si="196"/>
        <v>0</v>
      </c>
      <c r="DO60" s="66">
        <f t="shared" si="196"/>
        <v>0</v>
      </c>
      <c r="DP60" s="66">
        <f t="shared" si="196"/>
        <v>0</v>
      </c>
      <c r="DQ60" s="66">
        <f t="shared" si="196"/>
        <v>0</v>
      </c>
      <c r="DR60" s="75">
        <f>SUM(DF60:DQ60)</f>
        <v>0</v>
      </c>
      <c r="DS60" s="66">
        <f t="shared" ref="DS60:ED60" si="197">DS55-DS57-DS58-DS59</f>
        <v>0</v>
      </c>
      <c r="DT60" s="66">
        <f t="shared" si="197"/>
        <v>0</v>
      </c>
      <c r="DU60" s="66">
        <f t="shared" si="197"/>
        <v>0</v>
      </c>
      <c r="DV60" s="66">
        <f t="shared" si="197"/>
        <v>0</v>
      </c>
      <c r="DW60" s="66">
        <f t="shared" si="197"/>
        <v>0</v>
      </c>
      <c r="DX60" s="66">
        <f t="shared" si="197"/>
        <v>0</v>
      </c>
      <c r="DY60" s="66">
        <f t="shared" si="197"/>
        <v>0</v>
      </c>
      <c r="DZ60" s="66">
        <f t="shared" si="197"/>
        <v>0</v>
      </c>
      <c r="EA60" s="66">
        <f t="shared" si="197"/>
        <v>0</v>
      </c>
      <c r="EB60" s="66">
        <f t="shared" si="197"/>
        <v>0</v>
      </c>
      <c r="EC60" s="66">
        <f t="shared" si="197"/>
        <v>0</v>
      </c>
      <c r="ED60" s="66">
        <f t="shared" si="197"/>
        <v>0</v>
      </c>
      <c r="EE60" s="75">
        <f>SUM(DS60:ED60)</f>
        <v>0</v>
      </c>
    </row>
    <row r="61" spans="1:135" x14ac:dyDescent="0.2">
      <c r="A61" s="82" t="s">
        <v>339</v>
      </c>
      <c r="B61" s="220">
        <f>'SPACELOG 5 EMPRUNT 3'!E9</f>
        <v>46266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98">IF(F60&gt;0,F60*$C$65,0)</f>
        <v>0</v>
      </c>
      <c r="G62" s="66">
        <f t="shared" si="198"/>
        <v>0</v>
      </c>
      <c r="H62" s="66">
        <f t="shared" si="198"/>
        <v>0</v>
      </c>
      <c r="I62" s="66">
        <f t="shared" si="198"/>
        <v>0</v>
      </c>
      <c r="J62" s="66">
        <f t="shared" si="198"/>
        <v>0</v>
      </c>
      <c r="K62" s="66">
        <f t="shared" si="198"/>
        <v>0</v>
      </c>
      <c r="L62" s="66">
        <f t="shared" si="198"/>
        <v>0</v>
      </c>
      <c r="M62" s="66">
        <f t="shared" si="198"/>
        <v>0</v>
      </c>
      <c r="N62" s="66">
        <f t="shared" si="198"/>
        <v>0</v>
      </c>
      <c r="O62" s="66">
        <f t="shared" si="198"/>
        <v>0</v>
      </c>
      <c r="P62" s="66">
        <f t="shared" si="198"/>
        <v>0</v>
      </c>
      <c r="Q62" s="66">
        <f t="shared" si="198"/>
        <v>0</v>
      </c>
      <c r="R62" s="75">
        <f>SUM(F62:Q62)</f>
        <v>0</v>
      </c>
      <c r="S62" s="66">
        <f t="shared" ref="S62:AD62" si="199">IF(S60&gt;0,S60*$C$65,0)</f>
        <v>0</v>
      </c>
      <c r="T62" s="66">
        <f t="shared" si="199"/>
        <v>0</v>
      </c>
      <c r="U62" s="66">
        <f t="shared" si="199"/>
        <v>0</v>
      </c>
      <c r="V62" s="66">
        <f t="shared" si="199"/>
        <v>0</v>
      </c>
      <c r="W62" s="66">
        <f t="shared" si="199"/>
        <v>0</v>
      </c>
      <c r="X62" s="66">
        <f t="shared" si="199"/>
        <v>0</v>
      </c>
      <c r="Y62" s="66">
        <f t="shared" si="199"/>
        <v>0</v>
      </c>
      <c r="Z62" s="66">
        <f t="shared" si="199"/>
        <v>0</v>
      </c>
      <c r="AA62" s="66">
        <f t="shared" si="199"/>
        <v>0</v>
      </c>
      <c r="AB62" s="66">
        <f t="shared" si="199"/>
        <v>0</v>
      </c>
      <c r="AC62" s="66">
        <f t="shared" si="199"/>
        <v>0</v>
      </c>
      <c r="AD62" s="66">
        <f t="shared" si="199"/>
        <v>0</v>
      </c>
      <c r="AE62" s="75">
        <f>SUM(S62:AD62)</f>
        <v>0</v>
      </c>
      <c r="AF62" s="66">
        <f t="shared" ref="AF62:AQ62" si="200">IF(AF60&gt;0,AF60*$C$65,0)</f>
        <v>0</v>
      </c>
      <c r="AG62" s="66">
        <f t="shared" si="200"/>
        <v>0</v>
      </c>
      <c r="AH62" s="66">
        <f t="shared" si="200"/>
        <v>0</v>
      </c>
      <c r="AI62" s="66">
        <f t="shared" si="200"/>
        <v>0</v>
      </c>
      <c r="AJ62" s="66">
        <f t="shared" si="200"/>
        <v>0</v>
      </c>
      <c r="AK62" s="66">
        <f t="shared" si="200"/>
        <v>0</v>
      </c>
      <c r="AL62" s="66">
        <f t="shared" si="200"/>
        <v>0</v>
      </c>
      <c r="AM62" s="66">
        <f t="shared" si="200"/>
        <v>0</v>
      </c>
      <c r="AN62" s="66">
        <f t="shared" si="200"/>
        <v>0</v>
      </c>
      <c r="AO62" s="66">
        <f t="shared" si="200"/>
        <v>0</v>
      </c>
      <c r="AP62" s="66">
        <f t="shared" si="200"/>
        <v>0</v>
      </c>
      <c r="AQ62" s="66">
        <f t="shared" si="200"/>
        <v>0</v>
      </c>
      <c r="AR62" s="75">
        <f>SUM(AF62:AQ62)</f>
        <v>0</v>
      </c>
      <c r="AS62" s="66">
        <f t="shared" ref="AS62:BD62" si="201">IF(AS60&gt;0,AS60*$C$65,0)</f>
        <v>0</v>
      </c>
      <c r="AT62" s="66">
        <f t="shared" si="201"/>
        <v>0</v>
      </c>
      <c r="AU62" s="66">
        <f t="shared" si="201"/>
        <v>0</v>
      </c>
      <c r="AV62" s="66">
        <f t="shared" si="201"/>
        <v>0</v>
      </c>
      <c r="AW62" s="66">
        <f t="shared" si="201"/>
        <v>0</v>
      </c>
      <c r="AX62" s="66">
        <f t="shared" si="201"/>
        <v>0</v>
      </c>
      <c r="AY62" s="66">
        <f t="shared" si="201"/>
        <v>0</v>
      </c>
      <c r="AZ62" s="66">
        <f t="shared" si="201"/>
        <v>0</v>
      </c>
      <c r="BA62" s="66">
        <f t="shared" si="201"/>
        <v>0</v>
      </c>
      <c r="BB62" s="66">
        <f t="shared" si="201"/>
        <v>0</v>
      </c>
      <c r="BC62" s="66">
        <f t="shared" si="201"/>
        <v>0</v>
      </c>
      <c r="BD62" s="66">
        <f t="shared" si="201"/>
        <v>0</v>
      </c>
      <c r="BE62" s="75">
        <f>SUM(AS62:BD62)</f>
        <v>0</v>
      </c>
      <c r="BF62" s="66">
        <f t="shared" ref="BF62:BQ62" si="202">IF(BF60&gt;0,BF60*$C$65,0)</f>
        <v>0</v>
      </c>
      <c r="BG62" s="66">
        <f t="shared" si="202"/>
        <v>0</v>
      </c>
      <c r="BH62" s="66">
        <f t="shared" si="202"/>
        <v>0</v>
      </c>
      <c r="BI62" s="66">
        <f t="shared" si="202"/>
        <v>0</v>
      </c>
      <c r="BJ62" s="66">
        <f t="shared" si="202"/>
        <v>0</v>
      </c>
      <c r="BK62" s="66">
        <f t="shared" si="202"/>
        <v>0</v>
      </c>
      <c r="BL62" s="66">
        <f t="shared" si="202"/>
        <v>0</v>
      </c>
      <c r="BM62" s="66">
        <f t="shared" si="202"/>
        <v>0</v>
      </c>
      <c r="BN62" s="66">
        <f t="shared" si="202"/>
        <v>0</v>
      </c>
      <c r="BO62" s="66">
        <f t="shared" si="202"/>
        <v>0</v>
      </c>
      <c r="BP62" s="66">
        <f t="shared" si="202"/>
        <v>0</v>
      </c>
      <c r="BQ62" s="66">
        <f t="shared" si="202"/>
        <v>0</v>
      </c>
      <c r="BR62" s="75">
        <f>SUM(BF62:BQ62)</f>
        <v>0</v>
      </c>
      <c r="BS62" s="66">
        <f t="shared" ref="BS62:CD62" si="203">IF(BS60&gt;0,BS60*$C$65,0)</f>
        <v>0</v>
      </c>
      <c r="BT62" s="66">
        <f t="shared" si="203"/>
        <v>0</v>
      </c>
      <c r="BU62" s="66">
        <f t="shared" si="203"/>
        <v>0</v>
      </c>
      <c r="BV62" s="66">
        <f t="shared" si="203"/>
        <v>0</v>
      </c>
      <c r="BW62" s="66">
        <f t="shared" si="203"/>
        <v>0</v>
      </c>
      <c r="BX62" s="66">
        <f t="shared" si="203"/>
        <v>0</v>
      </c>
      <c r="BY62" s="66">
        <f t="shared" si="203"/>
        <v>0</v>
      </c>
      <c r="BZ62" s="66">
        <f t="shared" si="203"/>
        <v>0</v>
      </c>
      <c r="CA62" s="66">
        <f t="shared" si="203"/>
        <v>0</v>
      </c>
      <c r="CB62" s="66">
        <f t="shared" si="203"/>
        <v>0</v>
      </c>
      <c r="CC62" s="66">
        <f t="shared" si="203"/>
        <v>0</v>
      </c>
      <c r="CD62" s="66">
        <f t="shared" si="203"/>
        <v>0</v>
      </c>
      <c r="CE62" s="75">
        <f>SUM(BS62:CD62)</f>
        <v>0</v>
      </c>
      <c r="CF62" s="66">
        <f t="shared" ref="CF62:CQ62" si="204">IF(CF60&gt;0,CF60*$C$65,0)</f>
        <v>0</v>
      </c>
      <c r="CG62" s="66">
        <f t="shared" si="204"/>
        <v>0</v>
      </c>
      <c r="CH62" s="66">
        <f t="shared" si="204"/>
        <v>0</v>
      </c>
      <c r="CI62" s="66">
        <f t="shared" si="204"/>
        <v>0</v>
      </c>
      <c r="CJ62" s="66">
        <f t="shared" si="204"/>
        <v>0</v>
      </c>
      <c r="CK62" s="66">
        <f t="shared" si="204"/>
        <v>0</v>
      </c>
      <c r="CL62" s="66">
        <f t="shared" si="204"/>
        <v>0</v>
      </c>
      <c r="CM62" s="66">
        <f t="shared" si="204"/>
        <v>0</v>
      </c>
      <c r="CN62" s="66">
        <f t="shared" si="204"/>
        <v>0</v>
      </c>
      <c r="CO62" s="66">
        <f t="shared" si="204"/>
        <v>0</v>
      </c>
      <c r="CP62" s="66">
        <f t="shared" si="204"/>
        <v>0</v>
      </c>
      <c r="CQ62" s="66">
        <f t="shared" si="204"/>
        <v>0</v>
      </c>
      <c r="CR62" s="75">
        <f>SUM(CF62:CQ62)</f>
        <v>0</v>
      </c>
      <c r="CS62" s="66">
        <f t="shared" ref="CS62:DD62" si="205">IF(CS60&gt;0,CS60*$C$65,0)</f>
        <v>0</v>
      </c>
      <c r="CT62" s="66">
        <f t="shared" si="205"/>
        <v>0</v>
      </c>
      <c r="CU62" s="66">
        <f t="shared" si="205"/>
        <v>0</v>
      </c>
      <c r="CV62" s="66">
        <f t="shared" si="205"/>
        <v>0</v>
      </c>
      <c r="CW62" s="66">
        <f t="shared" si="205"/>
        <v>0</v>
      </c>
      <c r="CX62" s="66">
        <f t="shared" si="205"/>
        <v>0</v>
      </c>
      <c r="CY62" s="66">
        <f t="shared" si="205"/>
        <v>0</v>
      </c>
      <c r="CZ62" s="66">
        <f t="shared" si="205"/>
        <v>0</v>
      </c>
      <c r="DA62" s="66">
        <f t="shared" si="205"/>
        <v>0</v>
      </c>
      <c r="DB62" s="66">
        <f t="shared" si="205"/>
        <v>0</v>
      </c>
      <c r="DC62" s="66">
        <f t="shared" si="205"/>
        <v>0</v>
      </c>
      <c r="DD62" s="66">
        <f t="shared" si="205"/>
        <v>0</v>
      </c>
      <c r="DE62" s="75">
        <f>SUM(CS62:DD62)</f>
        <v>0</v>
      </c>
      <c r="DF62" s="66">
        <f t="shared" ref="DF62:DQ62" si="206">IF(DF60&gt;0,DF60*$C$65,0)</f>
        <v>0</v>
      </c>
      <c r="DG62" s="66">
        <f t="shared" si="206"/>
        <v>0</v>
      </c>
      <c r="DH62" s="66">
        <f t="shared" si="206"/>
        <v>0</v>
      </c>
      <c r="DI62" s="66">
        <f t="shared" si="206"/>
        <v>0</v>
      </c>
      <c r="DJ62" s="66">
        <f t="shared" si="206"/>
        <v>0</v>
      </c>
      <c r="DK62" s="66">
        <f t="shared" si="206"/>
        <v>0</v>
      </c>
      <c r="DL62" s="66">
        <f t="shared" si="206"/>
        <v>0</v>
      </c>
      <c r="DM62" s="66">
        <f t="shared" si="206"/>
        <v>0</v>
      </c>
      <c r="DN62" s="66">
        <f t="shared" si="206"/>
        <v>0</v>
      </c>
      <c r="DO62" s="66">
        <f t="shared" si="206"/>
        <v>0</v>
      </c>
      <c r="DP62" s="66">
        <f t="shared" si="206"/>
        <v>0</v>
      </c>
      <c r="DQ62" s="66">
        <f t="shared" si="206"/>
        <v>0</v>
      </c>
      <c r="DR62" s="75">
        <f>SUM(DF62:DQ62)</f>
        <v>0</v>
      </c>
      <c r="DS62" s="66">
        <f t="shared" ref="DS62:ED62" si="207">IF(DS60&gt;0,DS60*$C$65,0)</f>
        <v>0</v>
      </c>
      <c r="DT62" s="66">
        <f t="shared" si="207"/>
        <v>0</v>
      </c>
      <c r="DU62" s="66">
        <f t="shared" si="207"/>
        <v>0</v>
      </c>
      <c r="DV62" s="66">
        <f t="shared" si="207"/>
        <v>0</v>
      </c>
      <c r="DW62" s="66">
        <f t="shared" si="207"/>
        <v>0</v>
      </c>
      <c r="DX62" s="66">
        <f t="shared" si="207"/>
        <v>0</v>
      </c>
      <c r="DY62" s="66">
        <f t="shared" si="207"/>
        <v>0</v>
      </c>
      <c r="DZ62" s="66">
        <f t="shared" si="207"/>
        <v>0</v>
      </c>
      <c r="EA62" s="66">
        <f t="shared" si="207"/>
        <v>0</v>
      </c>
      <c r="EB62" s="66">
        <f t="shared" si="207"/>
        <v>0</v>
      </c>
      <c r="EC62" s="66">
        <f t="shared" si="207"/>
        <v>0</v>
      </c>
      <c r="ED62" s="66">
        <f t="shared" si="207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208">F60-F62</f>
        <v>0</v>
      </c>
      <c r="G64" s="66">
        <f t="shared" si="208"/>
        <v>0</v>
      </c>
      <c r="H64" s="66">
        <f t="shared" si="208"/>
        <v>0</v>
      </c>
      <c r="I64" s="66">
        <f t="shared" si="208"/>
        <v>0</v>
      </c>
      <c r="J64" s="66">
        <f t="shared" si="208"/>
        <v>0</v>
      </c>
      <c r="K64" s="66">
        <f t="shared" si="208"/>
        <v>0</v>
      </c>
      <c r="L64" s="66">
        <f t="shared" si="208"/>
        <v>0</v>
      </c>
      <c r="M64" s="66">
        <f t="shared" si="208"/>
        <v>0</v>
      </c>
      <c r="N64" s="66">
        <f t="shared" si="208"/>
        <v>0</v>
      </c>
      <c r="O64" s="66">
        <f t="shared" si="208"/>
        <v>0</v>
      </c>
      <c r="P64" s="66">
        <f t="shared" si="208"/>
        <v>0</v>
      </c>
      <c r="Q64" s="66">
        <f t="shared" si="208"/>
        <v>0</v>
      </c>
      <c r="R64" s="75">
        <f>SUM(F64:Q64)</f>
        <v>0</v>
      </c>
      <c r="S64" s="66">
        <f t="shared" ref="S64:AD64" si="209">S60-S62</f>
        <v>0</v>
      </c>
      <c r="T64" s="66">
        <f t="shared" si="209"/>
        <v>0</v>
      </c>
      <c r="U64" s="66">
        <f t="shared" si="209"/>
        <v>0</v>
      </c>
      <c r="V64" s="66">
        <f t="shared" si="209"/>
        <v>0</v>
      </c>
      <c r="W64" s="66">
        <f t="shared" si="209"/>
        <v>0</v>
      </c>
      <c r="X64" s="66">
        <f t="shared" si="209"/>
        <v>0</v>
      </c>
      <c r="Y64" s="66">
        <f t="shared" si="209"/>
        <v>0</v>
      </c>
      <c r="Z64" s="66">
        <f t="shared" si="209"/>
        <v>0</v>
      </c>
      <c r="AA64" s="66">
        <f t="shared" si="209"/>
        <v>0</v>
      </c>
      <c r="AB64" s="66">
        <f t="shared" si="209"/>
        <v>0</v>
      </c>
      <c r="AC64" s="66">
        <f t="shared" si="209"/>
        <v>0</v>
      </c>
      <c r="AD64" s="66">
        <f t="shared" si="209"/>
        <v>0</v>
      </c>
      <c r="AE64" s="75">
        <f>SUM(S64:AD64)</f>
        <v>0</v>
      </c>
      <c r="AF64" s="66">
        <f t="shared" ref="AF64:AQ64" si="210">AF60-AF62</f>
        <v>0</v>
      </c>
      <c r="AG64" s="66">
        <f t="shared" si="210"/>
        <v>0</v>
      </c>
      <c r="AH64" s="66">
        <f t="shared" si="210"/>
        <v>0</v>
      </c>
      <c r="AI64" s="66">
        <f t="shared" si="210"/>
        <v>0</v>
      </c>
      <c r="AJ64" s="66">
        <f t="shared" si="210"/>
        <v>0</v>
      </c>
      <c r="AK64" s="66">
        <f t="shared" si="210"/>
        <v>0</v>
      </c>
      <c r="AL64" s="66">
        <f t="shared" si="210"/>
        <v>0</v>
      </c>
      <c r="AM64" s="66">
        <f t="shared" si="210"/>
        <v>0</v>
      </c>
      <c r="AN64" s="66">
        <f t="shared" si="210"/>
        <v>0</v>
      </c>
      <c r="AO64" s="66">
        <f t="shared" si="210"/>
        <v>0</v>
      </c>
      <c r="AP64" s="66">
        <f t="shared" si="210"/>
        <v>0</v>
      </c>
      <c r="AQ64" s="66">
        <f t="shared" si="210"/>
        <v>0</v>
      </c>
      <c r="AR64" s="75">
        <f>SUM(AF64:AQ64)</f>
        <v>0</v>
      </c>
      <c r="AS64" s="66">
        <f t="shared" ref="AS64:BD64" si="211">AS60-AS62</f>
        <v>0</v>
      </c>
      <c r="AT64" s="66">
        <f t="shared" si="211"/>
        <v>0</v>
      </c>
      <c r="AU64" s="66">
        <f t="shared" si="211"/>
        <v>0</v>
      </c>
      <c r="AV64" s="66">
        <f t="shared" si="211"/>
        <v>0</v>
      </c>
      <c r="AW64" s="66">
        <f t="shared" si="211"/>
        <v>0</v>
      </c>
      <c r="AX64" s="66">
        <f t="shared" si="211"/>
        <v>0</v>
      </c>
      <c r="AY64" s="66">
        <f t="shared" si="211"/>
        <v>0</v>
      </c>
      <c r="AZ64" s="66">
        <f t="shared" si="211"/>
        <v>0</v>
      </c>
      <c r="BA64" s="66">
        <f t="shared" si="211"/>
        <v>0</v>
      </c>
      <c r="BB64" s="66">
        <f t="shared" si="211"/>
        <v>0</v>
      </c>
      <c r="BC64" s="66">
        <f t="shared" si="211"/>
        <v>0</v>
      </c>
      <c r="BD64" s="66">
        <f t="shared" si="211"/>
        <v>0</v>
      </c>
      <c r="BE64" s="75">
        <f>SUM(AS64:BD64)</f>
        <v>0</v>
      </c>
      <c r="BF64" s="66">
        <f t="shared" ref="BF64:BQ64" si="212">BF60-BF62</f>
        <v>0</v>
      </c>
      <c r="BG64" s="66">
        <f t="shared" si="212"/>
        <v>0</v>
      </c>
      <c r="BH64" s="66">
        <f t="shared" si="212"/>
        <v>0</v>
      </c>
      <c r="BI64" s="66">
        <f t="shared" si="212"/>
        <v>0</v>
      </c>
      <c r="BJ64" s="66">
        <f t="shared" si="212"/>
        <v>0</v>
      </c>
      <c r="BK64" s="66">
        <f t="shared" si="212"/>
        <v>0</v>
      </c>
      <c r="BL64" s="66">
        <f t="shared" si="212"/>
        <v>0</v>
      </c>
      <c r="BM64" s="66">
        <f t="shared" si="212"/>
        <v>0</v>
      </c>
      <c r="BN64" s="66">
        <f t="shared" si="212"/>
        <v>0</v>
      </c>
      <c r="BO64" s="66">
        <f t="shared" si="212"/>
        <v>0</v>
      </c>
      <c r="BP64" s="66">
        <f t="shared" si="212"/>
        <v>0</v>
      </c>
      <c r="BQ64" s="66">
        <f t="shared" si="212"/>
        <v>0</v>
      </c>
      <c r="BR64" s="75">
        <f>SUM(BF64:BQ64)</f>
        <v>0</v>
      </c>
      <c r="BS64" s="66">
        <f t="shared" ref="BS64:CD64" si="213">BS60-BS62</f>
        <v>0</v>
      </c>
      <c r="BT64" s="66">
        <f t="shared" si="213"/>
        <v>0</v>
      </c>
      <c r="BU64" s="66">
        <f t="shared" si="213"/>
        <v>0</v>
      </c>
      <c r="BV64" s="66">
        <f t="shared" si="213"/>
        <v>0</v>
      </c>
      <c r="BW64" s="66">
        <f t="shared" si="213"/>
        <v>0</v>
      </c>
      <c r="BX64" s="66">
        <f t="shared" si="213"/>
        <v>0</v>
      </c>
      <c r="BY64" s="66">
        <f t="shared" si="213"/>
        <v>0</v>
      </c>
      <c r="BZ64" s="66">
        <f t="shared" si="213"/>
        <v>0</v>
      </c>
      <c r="CA64" s="66">
        <f t="shared" si="213"/>
        <v>0</v>
      </c>
      <c r="CB64" s="66">
        <f t="shared" si="213"/>
        <v>0</v>
      </c>
      <c r="CC64" s="66">
        <f t="shared" si="213"/>
        <v>0</v>
      </c>
      <c r="CD64" s="66">
        <f t="shared" si="213"/>
        <v>0</v>
      </c>
      <c r="CE64" s="75">
        <f>SUM(BS64:CD64)</f>
        <v>0</v>
      </c>
      <c r="CF64" s="66">
        <f t="shared" ref="CF64:CQ64" si="214">CF60-CF62</f>
        <v>0</v>
      </c>
      <c r="CG64" s="66">
        <f t="shared" si="214"/>
        <v>0</v>
      </c>
      <c r="CH64" s="66">
        <f t="shared" si="214"/>
        <v>0</v>
      </c>
      <c r="CI64" s="66">
        <f t="shared" si="214"/>
        <v>0</v>
      </c>
      <c r="CJ64" s="66">
        <f t="shared" si="214"/>
        <v>0</v>
      </c>
      <c r="CK64" s="66">
        <f t="shared" si="214"/>
        <v>0</v>
      </c>
      <c r="CL64" s="66">
        <f t="shared" si="214"/>
        <v>0</v>
      </c>
      <c r="CM64" s="66">
        <f t="shared" si="214"/>
        <v>0</v>
      </c>
      <c r="CN64" s="66">
        <f t="shared" si="214"/>
        <v>0</v>
      </c>
      <c r="CO64" s="66">
        <f t="shared" si="214"/>
        <v>0</v>
      </c>
      <c r="CP64" s="66">
        <f t="shared" si="214"/>
        <v>0</v>
      </c>
      <c r="CQ64" s="66">
        <f t="shared" si="214"/>
        <v>0</v>
      </c>
      <c r="CR64" s="75">
        <f>SUM(CF64:CQ64)</f>
        <v>0</v>
      </c>
      <c r="CS64" s="66">
        <f t="shared" ref="CS64:DD64" si="215">CS60-CS62</f>
        <v>0</v>
      </c>
      <c r="CT64" s="66">
        <f t="shared" si="215"/>
        <v>0</v>
      </c>
      <c r="CU64" s="66">
        <f t="shared" si="215"/>
        <v>0</v>
      </c>
      <c r="CV64" s="66">
        <f t="shared" si="215"/>
        <v>0</v>
      </c>
      <c r="CW64" s="66">
        <f t="shared" si="215"/>
        <v>0</v>
      </c>
      <c r="CX64" s="66">
        <f t="shared" si="215"/>
        <v>0</v>
      </c>
      <c r="CY64" s="66">
        <f t="shared" si="215"/>
        <v>0</v>
      </c>
      <c r="CZ64" s="66">
        <f t="shared" si="215"/>
        <v>0</v>
      </c>
      <c r="DA64" s="66">
        <f t="shared" si="215"/>
        <v>0</v>
      </c>
      <c r="DB64" s="66">
        <f t="shared" si="215"/>
        <v>0</v>
      </c>
      <c r="DC64" s="66">
        <f t="shared" si="215"/>
        <v>0</v>
      </c>
      <c r="DD64" s="66">
        <f t="shared" si="215"/>
        <v>0</v>
      </c>
      <c r="DE64" s="75">
        <f>SUM(CS64:DD64)</f>
        <v>0</v>
      </c>
      <c r="DF64" s="66">
        <f t="shared" ref="DF64:DQ64" si="216">DF60-DF62</f>
        <v>0</v>
      </c>
      <c r="DG64" s="66">
        <f t="shared" si="216"/>
        <v>0</v>
      </c>
      <c r="DH64" s="66">
        <f t="shared" si="216"/>
        <v>0</v>
      </c>
      <c r="DI64" s="66">
        <f t="shared" si="216"/>
        <v>0</v>
      </c>
      <c r="DJ64" s="66">
        <f t="shared" si="216"/>
        <v>0</v>
      </c>
      <c r="DK64" s="66">
        <f t="shared" si="216"/>
        <v>0</v>
      </c>
      <c r="DL64" s="66">
        <f t="shared" si="216"/>
        <v>0</v>
      </c>
      <c r="DM64" s="66">
        <f t="shared" si="216"/>
        <v>0</v>
      </c>
      <c r="DN64" s="66">
        <f t="shared" si="216"/>
        <v>0</v>
      </c>
      <c r="DO64" s="66">
        <f t="shared" si="216"/>
        <v>0</v>
      </c>
      <c r="DP64" s="66">
        <f t="shared" si="216"/>
        <v>0</v>
      </c>
      <c r="DQ64" s="66">
        <f t="shared" si="216"/>
        <v>0</v>
      </c>
      <c r="DR64" s="75">
        <f>SUM(DF64:DQ64)</f>
        <v>0</v>
      </c>
      <c r="DS64" s="66">
        <f t="shared" ref="DS64:ED64" si="217">DS60-DS62</f>
        <v>0</v>
      </c>
      <c r="DT64" s="66">
        <f t="shared" si="217"/>
        <v>0</v>
      </c>
      <c r="DU64" s="66">
        <f t="shared" si="217"/>
        <v>0</v>
      </c>
      <c r="DV64" s="66">
        <f t="shared" si="217"/>
        <v>0</v>
      </c>
      <c r="DW64" s="66">
        <f t="shared" si="217"/>
        <v>0</v>
      </c>
      <c r="DX64" s="66">
        <f t="shared" si="217"/>
        <v>0</v>
      </c>
      <c r="DY64" s="66">
        <f t="shared" si="217"/>
        <v>0</v>
      </c>
      <c r="DZ64" s="66">
        <f t="shared" si="217"/>
        <v>0</v>
      </c>
      <c r="EA64" s="66">
        <f t="shared" si="217"/>
        <v>0</v>
      </c>
      <c r="EB64" s="66">
        <f t="shared" si="217"/>
        <v>0</v>
      </c>
      <c r="EC64" s="66">
        <f t="shared" si="217"/>
        <v>0</v>
      </c>
      <c r="ED64" s="66">
        <f t="shared" si="217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18">F7</f>
        <v>0</v>
      </c>
      <c r="G71" s="66">
        <f t="shared" si="218"/>
        <v>0</v>
      </c>
      <c r="H71" s="66">
        <f t="shared" si="218"/>
        <v>0</v>
      </c>
      <c r="I71" s="66">
        <f t="shared" si="218"/>
        <v>0</v>
      </c>
      <c r="J71" s="66">
        <f t="shared" si="218"/>
        <v>0</v>
      </c>
      <c r="K71" s="66">
        <f t="shared" si="218"/>
        <v>0</v>
      </c>
      <c r="L71" s="66">
        <f t="shared" si="218"/>
        <v>0</v>
      </c>
      <c r="M71" s="66">
        <f t="shared" si="218"/>
        <v>0</v>
      </c>
      <c r="N71" s="66">
        <f t="shared" si="218"/>
        <v>0</v>
      </c>
      <c r="O71" s="66">
        <f t="shared" si="218"/>
        <v>0</v>
      </c>
      <c r="P71" s="66">
        <f t="shared" si="218"/>
        <v>0</v>
      </c>
      <c r="Q71" s="66">
        <f t="shared" si="218"/>
        <v>0</v>
      </c>
      <c r="R71" s="75">
        <f>SUM(F71:Q71)</f>
        <v>0</v>
      </c>
      <c r="S71" s="66">
        <f t="shared" ref="S71:AD71" si="219">+S7</f>
        <v>0</v>
      </c>
      <c r="T71" s="66">
        <f t="shared" si="219"/>
        <v>0</v>
      </c>
      <c r="U71" s="66">
        <f t="shared" si="219"/>
        <v>0</v>
      </c>
      <c r="V71" s="66">
        <f t="shared" si="219"/>
        <v>0</v>
      </c>
      <c r="W71" s="66">
        <f t="shared" si="219"/>
        <v>0</v>
      </c>
      <c r="X71" s="66">
        <f t="shared" si="219"/>
        <v>0</v>
      </c>
      <c r="Y71" s="66">
        <f t="shared" si="219"/>
        <v>0</v>
      </c>
      <c r="Z71" s="66">
        <f t="shared" si="219"/>
        <v>0</v>
      </c>
      <c r="AA71" s="66">
        <f t="shared" si="219"/>
        <v>0</v>
      </c>
      <c r="AB71" s="66">
        <f t="shared" si="219"/>
        <v>0</v>
      </c>
      <c r="AC71" s="66">
        <f t="shared" si="219"/>
        <v>0</v>
      </c>
      <c r="AD71" s="66">
        <f t="shared" si="219"/>
        <v>0</v>
      </c>
      <c r="AE71" s="75">
        <f>SUM(S71:AD71)</f>
        <v>0</v>
      </c>
      <c r="AF71" s="66">
        <f t="shared" ref="AF71:AQ71" si="220">AF7</f>
        <v>0</v>
      </c>
      <c r="AG71" s="66">
        <f t="shared" si="220"/>
        <v>0</v>
      </c>
      <c r="AH71" s="66">
        <f t="shared" si="220"/>
        <v>0</v>
      </c>
      <c r="AI71" s="66">
        <f t="shared" si="220"/>
        <v>0</v>
      </c>
      <c r="AJ71" s="66">
        <f t="shared" si="220"/>
        <v>0</v>
      </c>
      <c r="AK71" s="66">
        <f t="shared" si="220"/>
        <v>0</v>
      </c>
      <c r="AL71" s="66">
        <f t="shared" si="220"/>
        <v>0</v>
      </c>
      <c r="AM71" s="66">
        <f t="shared" si="220"/>
        <v>0</v>
      </c>
      <c r="AN71" s="66">
        <f t="shared" si="220"/>
        <v>0</v>
      </c>
      <c r="AO71" s="66">
        <f t="shared" si="220"/>
        <v>0</v>
      </c>
      <c r="AP71" s="66">
        <f t="shared" si="220"/>
        <v>0</v>
      </c>
      <c r="AQ71" s="66">
        <f t="shared" si="220"/>
        <v>0</v>
      </c>
      <c r="AR71" s="75">
        <f>SUM(AF71:AQ71)</f>
        <v>0</v>
      </c>
      <c r="AS71" s="66">
        <f t="shared" ref="AS71:BD71" si="221">AS7</f>
        <v>0</v>
      </c>
      <c r="AT71" s="66">
        <f t="shared" si="221"/>
        <v>0</v>
      </c>
      <c r="AU71" s="66">
        <f t="shared" si="221"/>
        <v>0</v>
      </c>
      <c r="AV71" s="66">
        <f t="shared" si="221"/>
        <v>0</v>
      </c>
      <c r="AW71" s="66">
        <f t="shared" si="221"/>
        <v>0</v>
      </c>
      <c r="AX71" s="66">
        <f t="shared" si="221"/>
        <v>0</v>
      </c>
      <c r="AY71" s="66">
        <f t="shared" si="221"/>
        <v>0</v>
      </c>
      <c r="AZ71" s="66">
        <f t="shared" si="221"/>
        <v>0</v>
      </c>
      <c r="BA71" s="66">
        <f t="shared" si="221"/>
        <v>0</v>
      </c>
      <c r="BB71" s="66">
        <f t="shared" si="221"/>
        <v>0</v>
      </c>
      <c r="BC71" s="66">
        <f t="shared" si="221"/>
        <v>0</v>
      </c>
      <c r="BD71" s="66">
        <f t="shared" si="221"/>
        <v>0</v>
      </c>
      <c r="BE71" s="75">
        <f>SUM(AS71:BD71)</f>
        <v>0</v>
      </c>
      <c r="BF71" s="66">
        <f t="shared" ref="BF71:BQ71" si="222">BF7</f>
        <v>0</v>
      </c>
      <c r="BG71" s="66">
        <f t="shared" si="222"/>
        <v>0</v>
      </c>
      <c r="BH71" s="66">
        <f t="shared" si="222"/>
        <v>0</v>
      </c>
      <c r="BI71" s="66">
        <f t="shared" si="222"/>
        <v>0</v>
      </c>
      <c r="BJ71" s="66">
        <f t="shared" si="222"/>
        <v>0</v>
      </c>
      <c r="BK71" s="66">
        <f t="shared" si="222"/>
        <v>0</v>
      </c>
      <c r="BL71" s="66">
        <f t="shared" si="222"/>
        <v>0</v>
      </c>
      <c r="BM71" s="66">
        <f t="shared" si="222"/>
        <v>0</v>
      </c>
      <c r="BN71" s="66">
        <f t="shared" si="222"/>
        <v>0</v>
      </c>
      <c r="BO71" s="66">
        <f t="shared" si="222"/>
        <v>0</v>
      </c>
      <c r="BP71" s="66">
        <f t="shared" si="222"/>
        <v>0</v>
      </c>
      <c r="BQ71" s="66">
        <f t="shared" si="222"/>
        <v>0</v>
      </c>
      <c r="BR71" s="75">
        <f>SUM(BF71:BQ71)</f>
        <v>0</v>
      </c>
      <c r="BS71" s="66">
        <f t="shared" ref="BS71:CD71" si="223">BS7</f>
        <v>0</v>
      </c>
      <c r="BT71" s="66">
        <f t="shared" si="223"/>
        <v>0</v>
      </c>
      <c r="BU71" s="66">
        <f t="shared" si="223"/>
        <v>0</v>
      </c>
      <c r="BV71" s="66">
        <f t="shared" si="223"/>
        <v>0</v>
      </c>
      <c r="BW71" s="66">
        <f t="shared" si="223"/>
        <v>0</v>
      </c>
      <c r="BX71" s="66">
        <f t="shared" si="223"/>
        <v>0</v>
      </c>
      <c r="BY71" s="66">
        <f t="shared" si="223"/>
        <v>0</v>
      </c>
      <c r="BZ71" s="66">
        <f t="shared" si="223"/>
        <v>0</v>
      </c>
      <c r="CA71" s="66">
        <f t="shared" si="223"/>
        <v>0</v>
      </c>
      <c r="CB71" s="66">
        <f t="shared" si="223"/>
        <v>0</v>
      </c>
      <c r="CC71" s="66">
        <f t="shared" si="223"/>
        <v>0</v>
      </c>
      <c r="CD71" s="66">
        <f t="shared" si="223"/>
        <v>0</v>
      </c>
      <c r="CE71" s="75">
        <f>SUM(BS71:CD71)</f>
        <v>0</v>
      </c>
      <c r="CF71" s="66">
        <f t="shared" ref="CF71:CQ71" si="224">CF7</f>
        <v>0</v>
      </c>
      <c r="CG71" s="66">
        <f t="shared" si="224"/>
        <v>0</v>
      </c>
      <c r="CH71" s="66">
        <f t="shared" si="224"/>
        <v>0</v>
      </c>
      <c r="CI71" s="66">
        <f t="shared" si="224"/>
        <v>0</v>
      </c>
      <c r="CJ71" s="66">
        <f t="shared" si="224"/>
        <v>0</v>
      </c>
      <c r="CK71" s="66">
        <f t="shared" si="224"/>
        <v>0</v>
      </c>
      <c r="CL71" s="66">
        <f t="shared" si="224"/>
        <v>0</v>
      </c>
      <c r="CM71" s="66">
        <f t="shared" si="224"/>
        <v>0</v>
      </c>
      <c r="CN71" s="66">
        <f t="shared" si="224"/>
        <v>0</v>
      </c>
      <c r="CO71" s="66">
        <f t="shared" si="224"/>
        <v>0</v>
      </c>
      <c r="CP71" s="66">
        <f t="shared" si="224"/>
        <v>0</v>
      </c>
      <c r="CQ71" s="66">
        <f t="shared" si="224"/>
        <v>0</v>
      </c>
      <c r="CR71" s="75">
        <f>SUM(CF71:CQ71)</f>
        <v>0</v>
      </c>
      <c r="CS71" s="66">
        <f t="shared" ref="CS71:DD71" si="225">CS7</f>
        <v>0</v>
      </c>
      <c r="CT71" s="66">
        <f t="shared" si="225"/>
        <v>0</v>
      </c>
      <c r="CU71" s="66">
        <f t="shared" si="225"/>
        <v>0</v>
      </c>
      <c r="CV71" s="66">
        <f t="shared" si="225"/>
        <v>0</v>
      </c>
      <c r="CW71" s="66">
        <f t="shared" si="225"/>
        <v>0</v>
      </c>
      <c r="CX71" s="66">
        <f t="shared" si="225"/>
        <v>0</v>
      </c>
      <c r="CY71" s="66">
        <f t="shared" si="225"/>
        <v>0</v>
      </c>
      <c r="CZ71" s="66">
        <f t="shared" si="225"/>
        <v>0</v>
      </c>
      <c r="DA71" s="66">
        <f t="shared" si="225"/>
        <v>0</v>
      </c>
      <c r="DB71" s="66">
        <f t="shared" si="225"/>
        <v>0</v>
      </c>
      <c r="DC71" s="66">
        <f t="shared" si="225"/>
        <v>0</v>
      </c>
      <c r="DD71" s="66">
        <f t="shared" si="225"/>
        <v>0</v>
      </c>
      <c r="DE71" s="75">
        <f>SUM(CS71:DD71)</f>
        <v>0</v>
      </c>
      <c r="DF71" s="66">
        <f t="shared" ref="DF71:DQ71" si="226">DF7</f>
        <v>0</v>
      </c>
      <c r="DG71" s="66">
        <f t="shared" si="226"/>
        <v>0</v>
      </c>
      <c r="DH71" s="66">
        <f t="shared" si="226"/>
        <v>0</v>
      </c>
      <c r="DI71" s="66">
        <f t="shared" si="226"/>
        <v>0</v>
      </c>
      <c r="DJ71" s="66">
        <f t="shared" si="226"/>
        <v>0</v>
      </c>
      <c r="DK71" s="66">
        <f t="shared" si="226"/>
        <v>0</v>
      </c>
      <c r="DL71" s="66">
        <f t="shared" si="226"/>
        <v>0</v>
      </c>
      <c r="DM71" s="66">
        <f t="shared" si="226"/>
        <v>0</v>
      </c>
      <c r="DN71" s="66">
        <f t="shared" si="226"/>
        <v>0</v>
      </c>
      <c r="DO71" s="66">
        <f t="shared" si="226"/>
        <v>0</v>
      </c>
      <c r="DP71" s="66">
        <f t="shared" si="226"/>
        <v>0</v>
      </c>
      <c r="DQ71" s="66">
        <f t="shared" si="226"/>
        <v>0</v>
      </c>
      <c r="DR71" s="75">
        <f>SUM(DF71:DQ71)</f>
        <v>0</v>
      </c>
      <c r="DS71" s="66">
        <f t="shared" ref="DS71:ED71" si="227">DS7</f>
        <v>0</v>
      </c>
      <c r="DT71" s="66">
        <f t="shared" si="227"/>
        <v>0</v>
      </c>
      <c r="DU71" s="66">
        <f t="shared" si="227"/>
        <v>0</v>
      </c>
      <c r="DV71" s="66">
        <f t="shared" si="227"/>
        <v>0</v>
      </c>
      <c r="DW71" s="66">
        <f t="shared" si="227"/>
        <v>0</v>
      </c>
      <c r="DX71" s="66">
        <f t="shared" si="227"/>
        <v>0</v>
      </c>
      <c r="DY71" s="66">
        <f t="shared" si="227"/>
        <v>0</v>
      </c>
      <c r="DZ71" s="66">
        <f t="shared" si="227"/>
        <v>0</v>
      </c>
      <c r="EA71" s="66">
        <f t="shared" si="227"/>
        <v>0</v>
      </c>
      <c r="EB71" s="66">
        <f t="shared" si="227"/>
        <v>0</v>
      </c>
      <c r="EC71" s="66">
        <f t="shared" si="227"/>
        <v>0</v>
      </c>
      <c r="ED71" s="66">
        <f t="shared" si="227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28">F71*$C$75</f>
        <v>0</v>
      </c>
      <c r="G72" s="66">
        <f t="shared" si="228"/>
        <v>0</v>
      </c>
      <c r="H72" s="66">
        <f t="shared" si="228"/>
        <v>0</v>
      </c>
      <c r="I72" s="66">
        <f t="shared" si="228"/>
        <v>0</v>
      </c>
      <c r="J72" s="66">
        <f t="shared" si="228"/>
        <v>0</v>
      </c>
      <c r="K72" s="66">
        <f t="shared" si="228"/>
        <v>0</v>
      </c>
      <c r="L72" s="66">
        <f t="shared" si="228"/>
        <v>0</v>
      </c>
      <c r="M72" s="66">
        <f t="shared" si="228"/>
        <v>0</v>
      </c>
      <c r="N72" s="66">
        <f t="shared" si="228"/>
        <v>0</v>
      </c>
      <c r="O72" s="66">
        <f t="shared" si="228"/>
        <v>0</v>
      </c>
      <c r="P72" s="66">
        <f t="shared" si="228"/>
        <v>0</v>
      </c>
      <c r="Q72" s="66">
        <f t="shared" si="228"/>
        <v>0</v>
      </c>
      <c r="R72" s="75">
        <f>SUM(F72:Q72)</f>
        <v>0</v>
      </c>
      <c r="S72" s="66">
        <f t="shared" ref="S72:AD72" si="229">S71*$C$75</f>
        <v>0</v>
      </c>
      <c r="T72" s="66">
        <f t="shared" si="229"/>
        <v>0</v>
      </c>
      <c r="U72" s="66">
        <f t="shared" si="229"/>
        <v>0</v>
      </c>
      <c r="V72" s="66">
        <f t="shared" si="229"/>
        <v>0</v>
      </c>
      <c r="W72" s="66">
        <f t="shared" si="229"/>
        <v>0</v>
      </c>
      <c r="X72" s="66">
        <f t="shared" si="229"/>
        <v>0</v>
      </c>
      <c r="Y72" s="66">
        <f t="shared" si="229"/>
        <v>0</v>
      </c>
      <c r="Z72" s="66">
        <f t="shared" si="229"/>
        <v>0</v>
      </c>
      <c r="AA72" s="66">
        <f t="shared" si="229"/>
        <v>0</v>
      </c>
      <c r="AB72" s="66">
        <f t="shared" si="229"/>
        <v>0</v>
      </c>
      <c r="AC72" s="66">
        <f t="shared" si="229"/>
        <v>0</v>
      </c>
      <c r="AD72" s="66">
        <f t="shared" si="229"/>
        <v>0</v>
      </c>
      <c r="AE72" s="75">
        <f>SUM(S72:AD72)</f>
        <v>0</v>
      </c>
      <c r="AF72" s="66">
        <f t="shared" ref="AF72:AQ72" si="230">AF71*$C$75</f>
        <v>0</v>
      </c>
      <c r="AG72" s="66">
        <f t="shared" si="230"/>
        <v>0</v>
      </c>
      <c r="AH72" s="66">
        <f t="shared" si="230"/>
        <v>0</v>
      </c>
      <c r="AI72" s="66">
        <f t="shared" si="230"/>
        <v>0</v>
      </c>
      <c r="AJ72" s="66">
        <f t="shared" si="230"/>
        <v>0</v>
      </c>
      <c r="AK72" s="66">
        <f t="shared" si="230"/>
        <v>0</v>
      </c>
      <c r="AL72" s="66">
        <f t="shared" si="230"/>
        <v>0</v>
      </c>
      <c r="AM72" s="66">
        <f t="shared" si="230"/>
        <v>0</v>
      </c>
      <c r="AN72" s="66">
        <f t="shared" si="230"/>
        <v>0</v>
      </c>
      <c r="AO72" s="66">
        <f t="shared" si="230"/>
        <v>0</v>
      </c>
      <c r="AP72" s="66">
        <f t="shared" si="230"/>
        <v>0</v>
      </c>
      <c r="AQ72" s="66">
        <f t="shared" si="230"/>
        <v>0</v>
      </c>
      <c r="AR72" s="75">
        <f>SUM(AF72:AQ72)</f>
        <v>0</v>
      </c>
      <c r="AS72" s="66">
        <f t="shared" ref="AS72:BD72" si="231">AS71*$C$75</f>
        <v>0</v>
      </c>
      <c r="AT72" s="66">
        <f t="shared" si="231"/>
        <v>0</v>
      </c>
      <c r="AU72" s="66">
        <f t="shared" si="231"/>
        <v>0</v>
      </c>
      <c r="AV72" s="66">
        <f t="shared" si="231"/>
        <v>0</v>
      </c>
      <c r="AW72" s="66">
        <f t="shared" si="231"/>
        <v>0</v>
      </c>
      <c r="AX72" s="66">
        <f t="shared" si="231"/>
        <v>0</v>
      </c>
      <c r="AY72" s="66">
        <f t="shared" si="231"/>
        <v>0</v>
      </c>
      <c r="AZ72" s="66">
        <f t="shared" si="231"/>
        <v>0</v>
      </c>
      <c r="BA72" s="66">
        <f t="shared" si="231"/>
        <v>0</v>
      </c>
      <c r="BB72" s="66">
        <f t="shared" si="231"/>
        <v>0</v>
      </c>
      <c r="BC72" s="66">
        <f t="shared" si="231"/>
        <v>0</v>
      </c>
      <c r="BD72" s="66">
        <f t="shared" si="231"/>
        <v>0</v>
      </c>
      <c r="BE72" s="75">
        <f>SUM(AS72:BD72)</f>
        <v>0</v>
      </c>
      <c r="BF72" s="66">
        <f t="shared" ref="BF72:BQ72" si="232">BF71*$C$75</f>
        <v>0</v>
      </c>
      <c r="BG72" s="66">
        <f t="shared" si="232"/>
        <v>0</v>
      </c>
      <c r="BH72" s="66">
        <f t="shared" si="232"/>
        <v>0</v>
      </c>
      <c r="BI72" s="66">
        <f t="shared" si="232"/>
        <v>0</v>
      </c>
      <c r="BJ72" s="66">
        <f t="shared" si="232"/>
        <v>0</v>
      </c>
      <c r="BK72" s="66">
        <f t="shared" si="232"/>
        <v>0</v>
      </c>
      <c r="BL72" s="66">
        <f t="shared" si="232"/>
        <v>0</v>
      </c>
      <c r="BM72" s="66">
        <f t="shared" si="232"/>
        <v>0</v>
      </c>
      <c r="BN72" s="66">
        <f t="shared" si="232"/>
        <v>0</v>
      </c>
      <c r="BO72" s="66">
        <f t="shared" si="232"/>
        <v>0</v>
      </c>
      <c r="BP72" s="66">
        <f t="shared" si="232"/>
        <v>0</v>
      </c>
      <c r="BQ72" s="66">
        <f t="shared" si="232"/>
        <v>0</v>
      </c>
      <c r="BR72" s="75">
        <f>SUM(BF72:BQ72)</f>
        <v>0</v>
      </c>
      <c r="BS72" s="66">
        <f t="shared" ref="BS72:CD72" si="233">BS71*$C$75</f>
        <v>0</v>
      </c>
      <c r="BT72" s="66">
        <f t="shared" si="233"/>
        <v>0</v>
      </c>
      <c r="BU72" s="66">
        <f t="shared" si="233"/>
        <v>0</v>
      </c>
      <c r="BV72" s="66">
        <f t="shared" si="233"/>
        <v>0</v>
      </c>
      <c r="BW72" s="66">
        <f t="shared" si="233"/>
        <v>0</v>
      </c>
      <c r="BX72" s="66">
        <f t="shared" si="233"/>
        <v>0</v>
      </c>
      <c r="BY72" s="66">
        <f t="shared" si="233"/>
        <v>0</v>
      </c>
      <c r="BZ72" s="66">
        <f t="shared" si="233"/>
        <v>0</v>
      </c>
      <c r="CA72" s="66">
        <f t="shared" si="233"/>
        <v>0</v>
      </c>
      <c r="CB72" s="66">
        <f t="shared" si="233"/>
        <v>0</v>
      </c>
      <c r="CC72" s="66">
        <f t="shared" si="233"/>
        <v>0</v>
      </c>
      <c r="CD72" s="66">
        <f t="shared" si="233"/>
        <v>0</v>
      </c>
      <c r="CE72" s="75">
        <f>SUM(BS72:CD72)</f>
        <v>0</v>
      </c>
      <c r="CF72" s="66">
        <f t="shared" ref="CF72:CQ72" si="234">CF71*$C$75</f>
        <v>0</v>
      </c>
      <c r="CG72" s="66">
        <f t="shared" si="234"/>
        <v>0</v>
      </c>
      <c r="CH72" s="66">
        <f t="shared" si="234"/>
        <v>0</v>
      </c>
      <c r="CI72" s="66">
        <f t="shared" si="234"/>
        <v>0</v>
      </c>
      <c r="CJ72" s="66">
        <f t="shared" si="234"/>
        <v>0</v>
      </c>
      <c r="CK72" s="66">
        <f t="shared" si="234"/>
        <v>0</v>
      </c>
      <c r="CL72" s="66">
        <f t="shared" si="234"/>
        <v>0</v>
      </c>
      <c r="CM72" s="66">
        <f t="shared" si="234"/>
        <v>0</v>
      </c>
      <c r="CN72" s="66">
        <f t="shared" si="234"/>
        <v>0</v>
      </c>
      <c r="CO72" s="66">
        <f t="shared" si="234"/>
        <v>0</v>
      </c>
      <c r="CP72" s="66">
        <f t="shared" si="234"/>
        <v>0</v>
      </c>
      <c r="CQ72" s="66">
        <f t="shared" si="234"/>
        <v>0</v>
      </c>
      <c r="CR72" s="75">
        <f>SUM(CF72:CQ72)</f>
        <v>0</v>
      </c>
      <c r="CS72" s="66">
        <f t="shared" ref="CS72:DD72" si="235">CS71*$C$75</f>
        <v>0</v>
      </c>
      <c r="CT72" s="66">
        <f t="shared" si="235"/>
        <v>0</v>
      </c>
      <c r="CU72" s="66">
        <f t="shared" si="235"/>
        <v>0</v>
      </c>
      <c r="CV72" s="66">
        <f t="shared" si="235"/>
        <v>0</v>
      </c>
      <c r="CW72" s="66">
        <f t="shared" si="235"/>
        <v>0</v>
      </c>
      <c r="CX72" s="66">
        <f t="shared" si="235"/>
        <v>0</v>
      </c>
      <c r="CY72" s="66">
        <f t="shared" si="235"/>
        <v>0</v>
      </c>
      <c r="CZ72" s="66">
        <f t="shared" si="235"/>
        <v>0</v>
      </c>
      <c r="DA72" s="66">
        <f t="shared" si="235"/>
        <v>0</v>
      </c>
      <c r="DB72" s="66">
        <f t="shared" si="235"/>
        <v>0</v>
      </c>
      <c r="DC72" s="66">
        <f t="shared" si="235"/>
        <v>0</v>
      </c>
      <c r="DD72" s="66">
        <f t="shared" si="235"/>
        <v>0</v>
      </c>
      <c r="DE72" s="75">
        <f>SUM(CS72:DD72)</f>
        <v>0</v>
      </c>
      <c r="DF72" s="66">
        <f t="shared" ref="DF72:DQ72" si="236">DF71*$C$75</f>
        <v>0</v>
      </c>
      <c r="DG72" s="66">
        <f t="shared" si="236"/>
        <v>0</v>
      </c>
      <c r="DH72" s="66">
        <f t="shared" si="236"/>
        <v>0</v>
      </c>
      <c r="DI72" s="66">
        <f t="shared" si="236"/>
        <v>0</v>
      </c>
      <c r="DJ72" s="66">
        <f t="shared" si="236"/>
        <v>0</v>
      </c>
      <c r="DK72" s="66">
        <f t="shared" si="236"/>
        <v>0</v>
      </c>
      <c r="DL72" s="66">
        <f t="shared" si="236"/>
        <v>0</v>
      </c>
      <c r="DM72" s="66">
        <f t="shared" si="236"/>
        <v>0</v>
      </c>
      <c r="DN72" s="66">
        <f t="shared" si="236"/>
        <v>0</v>
      </c>
      <c r="DO72" s="66">
        <f t="shared" si="236"/>
        <v>0</v>
      </c>
      <c r="DP72" s="66">
        <f t="shared" si="236"/>
        <v>0</v>
      </c>
      <c r="DQ72" s="66">
        <f t="shared" si="236"/>
        <v>0</v>
      </c>
      <c r="DR72" s="75">
        <f>SUM(DF72:DQ72)</f>
        <v>0</v>
      </c>
      <c r="DS72" s="66">
        <f t="shared" ref="DS72:ED72" si="237">DS71*$C$75</f>
        <v>0</v>
      </c>
      <c r="DT72" s="66">
        <f t="shared" si="237"/>
        <v>0</v>
      </c>
      <c r="DU72" s="66">
        <f t="shared" si="237"/>
        <v>0</v>
      </c>
      <c r="DV72" s="66">
        <f t="shared" si="237"/>
        <v>0</v>
      </c>
      <c r="DW72" s="66">
        <f t="shared" si="237"/>
        <v>0</v>
      </c>
      <c r="DX72" s="66">
        <f t="shared" si="237"/>
        <v>0</v>
      </c>
      <c r="DY72" s="66">
        <f t="shared" si="237"/>
        <v>0</v>
      </c>
      <c r="DZ72" s="66">
        <f t="shared" si="237"/>
        <v>0</v>
      </c>
      <c r="EA72" s="66">
        <f t="shared" si="237"/>
        <v>0</v>
      </c>
      <c r="EB72" s="66">
        <f t="shared" si="237"/>
        <v>0</v>
      </c>
      <c r="EC72" s="66">
        <f t="shared" si="237"/>
        <v>0</v>
      </c>
      <c r="ED72" s="66">
        <f t="shared" si="237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38">SUM(F71:F72)</f>
        <v>0</v>
      </c>
      <c r="G74" s="96">
        <f t="shared" si="238"/>
        <v>0</v>
      </c>
      <c r="H74" s="96">
        <f t="shared" si="238"/>
        <v>0</v>
      </c>
      <c r="I74" s="96">
        <f t="shared" si="238"/>
        <v>0</v>
      </c>
      <c r="J74" s="96">
        <f t="shared" si="238"/>
        <v>0</v>
      </c>
      <c r="K74" s="96">
        <f t="shared" si="238"/>
        <v>0</v>
      </c>
      <c r="L74" s="96">
        <f t="shared" si="238"/>
        <v>0</v>
      </c>
      <c r="M74" s="96">
        <f t="shared" si="238"/>
        <v>0</v>
      </c>
      <c r="N74" s="96">
        <f t="shared" si="238"/>
        <v>0</v>
      </c>
      <c r="O74" s="96">
        <f t="shared" si="238"/>
        <v>0</v>
      </c>
      <c r="P74" s="96">
        <f t="shared" si="238"/>
        <v>0</v>
      </c>
      <c r="Q74" s="96">
        <f t="shared" si="238"/>
        <v>0</v>
      </c>
      <c r="R74" s="75">
        <f t="shared" si="238"/>
        <v>0</v>
      </c>
      <c r="S74" s="96">
        <f t="shared" si="238"/>
        <v>0</v>
      </c>
      <c r="T74" s="96">
        <f t="shared" si="238"/>
        <v>0</v>
      </c>
      <c r="U74" s="96">
        <f t="shared" si="238"/>
        <v>0</v>
      </c>
      <c r="V74" s="96">
        <f t="shared" si="238"/>
        <v>0</v>
      </c>
      <c r="W74" s="96">
        <f t="shared" si="238"/>
        <v>0</v>
      </c>
      <c r="X74" s="96">
        <f t="shared" si="238"/>
        <v>0</v>
      </c>
      <c r="Y74" s="96">
        <f t="shared" si="238"/>
        <v>0</v>
      </c>
      <c r="Z74" s="96">
        <f t="shared" si="238"/>
        <v>0</v>
      </c>
      <c r="AA74" s="96">
        <f t="shared" si="238"/>
        <v>0</v>
      </c>
      <c r="AB74" s="96">
        <f t="shared" si="238"/>
        <v>0</v>
      </c>
      <c r="AC74" s="96">
        <f t="shared" si="238"/>
        <v>0</v>
      </c>
      <c r="AD74" s="96">
        <f t="shared" si="238"/>
        <v>0</v>
      </c>
      <c r="AE74" s="75">
        <f t="shared" si="238"/>
        <v>0</v>
      </c>
      <c r="AF74" s="96">
        <f t="shared" si="238"/>
        <v>0</v>
      </c>
      <c r="AG74" s="96">
        <f t="shared" si="238"/>
        <v>0</v>
      </c>
      <c r="AH74" s="96">
        <f t="shared" si="238"/>
        <v>0</v>
      </c>
      <c r="AI74" s="96">
        <f t="shared" si="238"/>
        <v>0</v>
      </c>
      <c r="AJ74" s="96">
        <f t="shared" si="238"/>
        <v>0</v>
      </c>
      <c r="AK74" s="96">
        <f t="shared" si="238"/>
        <v>0</v>
      </c>
      <c r="AL74" s="96">
        <f t="shared" ref="AL74:BQ74" si="239">SUM(AL71:AL72)</f>
        <v>0</v>
      </c>
      <c r="AM74" s="96">
        <f t="shared" si="239"/>
        <v>0</v>
      </c>
      <c r="AN74" s="96">
        <f t="shared" si="239"/>
        <v>0</v>
      </c>
      <c r="AO74" s="96">
        <f t="shared" si="239"/>
        <v>0</v>
      </c>
      <c r="AP74" s="96">
        <f t="shared" si="239"/>
        <v>0</v>
      </c>
      <c r="AQ74" s="96">
        <f t="shared" si="239"/>
        <v>0</v>
      </c>
      <c r="AR74" s="75">
        <f t="shared" si="239"/>
        <v>0</v>
      </c>
      <c r="AS74" s="96">
        <f t="shared" si="239"/>
        <v>0</v>
      </c>
      <c r="AT74" s="96">
        <f t="shared" si="239"/>
        <v>0</v>
      </c>
      <c r="AU74" s="96">
        <f t="shared" si="239"/>
        <v>0</v>
      </c>
      <c r="AV74" s="96">
        <f t="shared" si="239"/>
        <v>0</v>
      </c>
      <c r="AW74" s="96">
        <f t="shared" si="239"/>
        <v>0</v>
      </c>
      <c r="AX74" s="96">
        <f t="shared" si="239"/>
        <v>0</v>
      </c>
      <c r="AY74" s="96">
        <f t="shared" si="239"/>
        <v>0</v>
      </c>
      <c r="AZ74" s="96">
        <f t="shared" si="239"/>
        <v>0</v>
      </c>
      <c r="BA74" s="96">
        <f t="shared" si="239"/>
        <v>0</v>
      </c>
      <c r="BB74" s="96">
        <f t="shared" si="239"/>
        <v>0</v>
      </c>
      <c r="BC74" s="96">
        <f t="shared" si="239"/>
        <v>0</v>
      </c>
      <c r="BD74" s="96">
        <f t="shared" si="239"/>
        <v>0</v>
      </c>
      <c r="BE74" s="75">
        <f t="shared" si="239"/>
        <v>0</v>
      </c>
      <c r="BF74" s="96">
        <f t="shared" si="239"/>
        <v>0</v>
      </c>
      <c r="BG74" s="96">
        <f t="shared" si="239"/>
        <v>0</v>
      </c>
      <c r="BH74" s="96">
        <f t="shared" si="239"/>
        <v>0</v>
      </c>
      <c r="BI74" s="96">
        <f t="shared" si="239"/>
        <v>0</v>
      </c>
      <c r="BJ74" s="96">
        <f t="shared" si="239"/>
        <v>0</v>
      </c>
      <c r="BK74" s="96">
        <f t="shared" si="239"/>
        <v>0</v>
      </c>
      <c r="BL74" s="96">
        <f t="shared" si="239"/>
        <v>0</v>
      </c>
      <c r="BM74" s="96">
        <f t="shared" si="239"/>
        <v>0</v>
      </c>
      <c r="BN74" s="96">
        <f t="shared" si="239"/>
        <v>0</v>
      </c>
      <c r="BO74" s="96">
        <f t="shared" si="239"/>
        <v>0</v>
      </c>
      <c r="BP74" s="96">
        <f t="shared" si="239"/>
        <v>0</v>
      </c>
      <c r="BQ74" s="96">
        <f t="shared" si="239"/>
        <v>0</v>
      </c>
      <c r="BR74" s="75">
        <f t="shared" ref="BR74:CW74" si="240">SUM(BR71:BR72)</f>
        <v>0</v>
      </c>
      <c r="BS74" s="96">
        <f t="shared" si="240"/>
        <v>0</v>
      </c>
      <c r="BT74" s="96">
        <f t="shared" si="240"/>
        <v>0</v>
      </c>
      <c r="BU74" s="96">
        <f t="shared" si="240"/>
        <v>0</v>
      </c>
      <c r="BV74" s="96">
        <f t="shared" si="240"/>
        <v>0</v>
      </c>
      <c r="BW74" s="96">
        <f t="shared" si="240"/>
        <v>0</v>
      </c>
      <c r="BX74" s="96">
        <f t="shared" si="240"/>
        <v>0</v>
      </c>
      <c r="BY74" s="96">
        <f t="shared" si="240"/>
        <v>0</v>
      </c>
      <c r="BZ74" s="96">
        <f t="shared" si="240"/>
        <v>0</v>
      </c>
      <c r="CA74" s="96">
        <f t="shared" si="240"/>
        <v>0</v>
      </c>
      <c r="CB74" s="96">
        <f t="shared" si="240"/>
        <v>0</v>
      </c>
      <c r="CC74" s="96">
        <f t="shared" si="240"/>
        <v>0</v>
      </c>
      <c r="CD74" s="96">
        <f t="shared" si="240"/>
        <v>0</v>
      </c>
      <c r="CE74" s="75">
        <f t="shared" si="240"/>
        <v>0</v>
      </c>
      <c r="CF74" s="96">
        <f t="shared" si="240"/>
        <v>0</v>
      </c>
      <c r="CG74" s="96">
        <f t="shared" si="240"/>
        <v>0</v>
      </c>
      <c r="CH74" s="96">
        <f t="shared" si="240"/>
        <v>0</v>
      </c>
      <c r="CI74" s="96">
        <f t="shared" si="240"/>
        <v>0</v>
      </c>
      <c r="CJ74" s="96">
        <f t="shared" si="240"/>
        <v>0</v>
      </c>
      <c r="CK74" s="96">
        <f t="shared" si="240"/>
        <v>0</v>
      </c>
      <c r="CL74" s="96">
        <f t="shared" si="240"/>
        <v>0</v>
      </c>
      <c r="CM74" s="96">
        <f t="shared" si="240"/>
        <v>0</v>
      </c>
      <c r="CN74" s="96">
        <f t="shared" si="240"/>
        <v>0</v>
      </c>
      <c r="CO74" s="96">
        <f t="shared" si="240"/>
        <v>0</v>
      </c>
      <c r="CP74" s="96">
        <f t="shared" si="240"/>
        <v>0</v>
      </c>
      <c r="CQ74" s="96">
        <f t="shared" si="240"/>
        <v>0</v>
      </c>
      <c r="CR74" s="75">
        <f t="shared" si="240"/>
        <v>0</v>
      </c>
      <c r="CS74" s="96">
        <f t="shared" si="240"/>
        <v>0</v>
      </c>
      <c r="CT74" s="96">
        <f t="shared" si="240"/>
        <v>0</v>
      </c>
      <c r="CU74" s="96">
        <f t="shared" si="240"/>
        <v>0</v>
      </c>
      <c r="CV74" s="96">
        <f t="shared" si="240"/>
        <v>0</v>
      </c>
      <c r="CW74" s="96">
        <f t="shared" si="240"/>
        <v>0</v>
      </c>
      <c r="CX74" s="96">
        <f t="shared" ref="CX74:EE74" si="241">SUM(CX71:CX72)</f>
        <v>0</v>
      </c>
      <c r="CY74" s="96">
        <f t="shared" si="241"/>
        <v>0</v>
      </c>
      <c r="CZ74" s="96">
        <f t="shared" si="241"/>
        <v>0</v>
      </c>
      <c r="DA74" s="96">
        <f t="shared" si="241"/>
        <v>0</v>
      </c>
      <c r="DB74" s="96">
        <f t="shared" si="241"/>
        <v>0</v>
      </c>
      <c r="DC74" s="96">
        <f t="shared" si="241"/>
        <v>0</v>
      </c>
      <c r="DD74" s="96">
        <f t="shared" si="241"/>
        <v>0</v>
      </c>
      <c r="DE74" s="75">
        <f t="shared" si="241"/>
        <v>0</v>
      </c>
      <c r="DF74" s="96">
        <f t="shared" si="241"/>
        <v>0</v>
      </c>
      <c r="DG74" s="96">
        <f t="shared" si="241"/>
        <v>0</v>
      </c>
      <c r="DH74" s="96">
        <f t="shared" si="241"/>
        <v>0</v>
      </c>
      <c r="DI74" s="96">
        <f t="shared" si="241"/>
        <v>0</v>
      </c>
      <c r="DJ74" s="96">
        <f t="shared" si="241"/>
        <v>0</v>
      </c>
      <c r="DK74" s="96">
        <f t="shared" si="241"/>
        <v>0</v>
      </c>
      <c r="DL74" s="96">
        <f t="shared" si="241"/>
        <v>0</v>
      </c>
      <c r="DM74" s="96">
        <f t="shared" si="241"/>
        <v>0</v>
      </c>
      <c r="DN74" s="96">
        <f t="shared" si="241"/>
        <v>0</v>
      </c>
      <c r="DO74" s="96">
        <f t="shared" si="241"/>
        <v>0</v>
      </c>
      <c r="DP74" s="96">
        <f t="shared" si="241"/>
        <v>0</v>
      </c>
      <c r="DQ74" s="96">
        <f t="shared" si="241"/>
        <v>0</v>
      </c>
      <c r="DR74" s="75">
        <f t="shared" si="241"/>
        <v>0</v>
      </c>
      <c r="DS74" s="96">
        <f t="shared" si="241"/>
        <v>0</v>
      </c>
      <c r="DT74" s="96">
        <f t="shared" si="241"/>
        <v>0</v>
      </c>
      <c r="DU74" s="96">
        <f t="shared" si="241"/>
        <v>0</v>
      </c>
      <c r="DV74" s="96">
        <f t="shared" si="241"/>
        <v>0</v>
      </c>
      <c r="DW74" s="96">
        <f t="shared" si="241"/>
        <v>0</v>
      </c>
      <c r="DX74" s="96">
        <f t="shared" si="241"/>
        <v>0</v>
      </c>
      <c r="DY74" s="96">
        <f t="shared" si="241"/>
        <v>0</v>
      </c>
      <c r="DZ74" s="96">
        <f t="shared" si="241"/>
        <v>0</v>
      </c>
      <c r="EA74" s="96">
        <f t="shared" si="241"/>
        <v>0</v>
      </c>
      <c r="EB74" s="96">
        <f t="shared" si="241"/>
        <v>0</v>
      </c>
      <c r="EC74" s="96">
        <f t="shared" si="241"/>
        <v>0</v>
      </c>
      <c r="ED74" s="96">
        <f t="shared" si="241"/>
        <v>0</v>
      </c>
      <c r="EE74" s="76">
        <f t="shared" si="241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42">F34</f>
        <v>0</v>
      </c>
      <c r="G76" s="66">
        <f t="shared" si="242"/>
        <v>0</v>
      </c>
      <c r="H76" s="66">
        <f t="shared" si="242"/>
        <v>0</v>
      </c>
      <c r="I76" s="66">
        <f t="shared" si="242"/>
        <v>0</v>
      </c>
      <c r="J76" s="66">
        <f t="shared" si="242"/>
        <v>0</v>
      </c>
      <c r="K76" s="66">
        <f t="shared" si="242"/>
        <v>0</v>
      </c>
      <c r="L76" s="66">
        <f t="shared" si="242"/>
        <v>0</v>
      </c>
      <c r="M76" s="66">
        <f t="shared" si="242"/>
        <v>0</v>
      </c>
      <c r="N76" s="66">
        <f t="shared" si="242"/>
        <v>0</v>
      </c>
      <c r="O76" s="66">
        <f t="shared" si="242"/>
        <v>0</v>
      </c>
      <c r="P76" s="66">
        <f t="shared" si="242"/>
        <v>0</v>
      </c>
      <c r="Q76" s="66">
        <f t="shared" si="242"/>
        <v>0</v>
      </c>
      <c r="R76" s="75">
        <f>SUM(F76:Q76)</f>
        <v>0</v>
      </c>
      <c r="S76" s="66">
        <f t="shared" ref="S76:AD76" si="243">S34</f>
        <v>0</v>
      </c>
      <c r="T76" s="66">
        <f t="shared" si="243"/>
        <v>0</v>
      </c>
      <c r="U76" s="66">
        <f t="shared" si="243"/>
        <v>0</v>
      </c>
      <c r="V76" s="66">
        <f t="shared" si="243"/>
        <v>0</v>
      </c>
      <c r="W76" s="66">
        <f t="shared" si="243"/>
        <v>0</v>
      </c>
      <c r="X76" s="66">
        <f t="shared" si="243"/>
        <v>0</v>
      </c>
      <c r="Y76" s="66">
        <f t="shared" si="243"/>
        <v>0</v>
      </c>
      <c r="Z76" s="66">
        <f t="shared" si="243"/>
        <v>0</v>
      </c>
      <c r="AA76" s="66">
        <f t="shared" si="243"/>
        <v>0</v>
      </c>
      <c r="AB76" s="66">
        <f t="shared" si="243"/>
        <v>0</v>
      </c>
      <c r="AC76" s="66">
        <f t="shared" si="243"/>
        <v>0</v>
      </c>
      <c r="AD76" s="66">
        <f t="shared" si="243"/>
        <v>0</v>
      </c>
      <c r="AE76" s="75">
        <f>SUM(S76:AD76)</f>
        <v>0</v>
      </c>
      <c r="AF76" s="66">
        <f t="shared" ref="AF76:AQ76" si="244">AF34</f>
        <v>0</v>
      </c>
      <c r="AG76" s="66">
        <f t="shared" si="244"/>
        <v>0</v>
      </c>
      <c r="AH76" s="66">
        <f t="shared" si="244"/>
        <v>0</v>
      </c>
      <c r="AI76" s="66">
        <f t="shared" si="244"/>
        <v>0</v>
      </c>
      <c r="AJ76" s="66">
        <f t="shared" si="244"/>
        <v>0</v>
      </c>
      <c r="AK76" s="66">
        <f t="shared" si="244"/>
        <v>0</v>
      </c>
      <c r="AL76" s="66">
        <f t="shared" si="244"/>
        <v>0</v>
      </c>
      <c r="AM76" s="66">
        <f t="shared" si="244"/>
        <v>0</v>
      </c>
      <c r="AN76" s="66">
        <f t="shared" si="244"/>
        <v>0</v>
      </c>
      <c r="AO76" s="66">
        <f t="shared" si="244"/>
        <v>0</v>
      </c>
      <c r="AP76" s="66">
        <f t="shared" si="244"/>
        <v>0</v>
      </c>
      <c r="AQ76" s="66">
        <f t="shared" si="244"/>
        <v>0</v>
      </c>
      <c r="AR76" s="75">
        <f>SUM(AF76:AQ76)</f>
        <v>0</v>
      </c>
      <c r="AS76" s="66">
        <f t="shared" ref="AS76:BD76" si="245">AS34</f>
        <v>0</v>
      </c>
      <c r="AT76" s="66">
        <f t="shared" si="245"/>
        <v>0</v>
      </c>
      <c r="AU76" s="66">
        <f t="shared" si="245"/>
        <v>0</v>
      </c>
      <c r="AV76" s="66">
        <f t="shared" si="245"/>
        <v>0</v>
      </c>
      <c r="AW76" s="66">
        <f t="shared" si="245"/>
        <v>0</v>
      </c>
      <c r="AX76" s="66">
        <f t="shared" si="245"/>
        <v>0</v>
      </c>
      <c r="AY76" s="66">
        <f t="shared" si="245"/>
        <v>0</v>
      </c>
      <c r="AZ76" s="66">
        <f t="shared" si="245"/>
        <v>0</v>
      </c>
      <c r="BA76" s="66">
        <f t="shared" si="245"/>
        <v>0</v>
      </c>
      <c r="BB76" s="66">
        <f t="shared" si="245"/>
        <v>0</v>
      </c>
      <c r="BC76" s="66">
        <f t="shared" si="245"/>
        <v>0</v>
      </c>
      <c r="BD76" s="66">
        <f t="shared" si="245"/>
        <v>0</v>
      </c>
      <c r="BE76" s="75">
        <f>SUM(AS76:BD76)</f>
        <v>0</v>
      </c>
      <c r="BF76" s="66">
        <f t="shared" ref="BF76:BQ76" si="246">BF34</f>
        <v>0</v>
      </c>
      <c r="BG76" s="66">
        <f t="shared" si="246"/>
        <v>0</v>
      </c>
      <c r="BH76" s="66">
        <f t="shared" si="246"/>
        <v>0</v>
      </c>
      <c r="BI76" s="66">
        <f t="shared" si="246"/>
        <v>0</v>
      </c>
      <c r="BJ76" s="66">
        <f t="shared" si="246"/>
        <v>0</v>
      </c>
      <c r="BK76" s="66">
        <f t="shared" si="246"/>
        <v>0</v>
      </c>
      <c r="BL76" s="66">
        <f t="shared" si="246"/>
        <v>0</v>
      </c>
      <c r="BM76" s="66">
        <f t="shared" si="246"/>
        <v>0</v>
      </c>
      <c r="BN76" s="66">
        <f t="shared" si="246"/>
        <v>0</v>
      </c>
      <c r="BO76" s="66">
        <f t="shared" si="246"/>
        <v>0</v>
      </c>
      <c r="BP76" s="66">
        <f t="shared" si="246"/>
        <v>0</v>
      </c>
      <c r="BQ76" s="66">
        <f t="shared" si="246"/>
        <v>0</v>
      </c>
      <c r="BR76" s="75">
        <f>SUM(BF76:BQ76)</f>
        <v>0</v>
      </c>
      <c r="BS76" s="66">
        <f t="shared" ref="BS76:CD76" si="247">BS34</f>
        <v>0</v>
      </c>
      <c r="BT76" s="66">
        <f t="shared" si="247"/>
        <v>0</v>
      </c>
      <c r="BU76" s="66">
        <f t="shared" si="247"/>
        <v>0</v>
      </c>
      <c r="BV76" s="66">
        <f t="shared" si="247"/>
        <v>0</v>
      </c>
      <c r="BW76" s="66">
        <f t="shared" si="247"/>
        <v>0</v>
      </c>
      <c r="BX76" s="66">
        <f t="shared" si="247"/>
        <v>0</v>
      </c>
      <c r="BY76" s="66">
        <f t="shared" si="247"/>
        <v>0</v>
      </c>
      <c r="BZ76" s="66">
        <f t="shared" si="247"/>
        <v>0</v>
      </c>
      <c r="CA76" s="66">
        <f t="shared" si="247"/>
        <v>0</v>
      </c>
      <c r="CB76" s="66">
        <f t="shared" si="247"/>
        <v>0</v>
      </c>
      <c r="CC76" s="66">
        <f t="shared" si="247"/>
        <v>0</v>
      </c>
      <c r="CD76" s="66">
        <f t="shared" si="247"/>
        <v>0</v>
      </c>
      <c r="CE76" s="75">
        <f>SUM(BS76:CD76)</f>
        <v>0</v>
      </c>
      <c r="CF76" s="66">
        <f t="shared" ref="CF76:CQ76" si="248">CF34</f>
        <v>0</v>
      </c>
      <c r="CG76" s="66">
        <f t="shared" si="248"/>
        <v>0</v>
      </c>
      <c r="CH76" s="66">
        <f t="shared" si="248"/>
        <v>0</v>
      </c>
      <c r="CI76" s="66">
        <f t="shared" si="248"/>
        <v>0</v>
      </c>
      <c r="CJ76" s="66">
        <f t="shared" si="248"/>
        <v>0</v>
      </c>
      <c r="CK76" s="66">
        <f t="shared" si="248"/>
        <v>0</v>
      </c>
      <c r="CL76" s="66">
        <f t="shared" si="248"/>
        <v>0</v>
      </c>
      <c r="CM76" s="66">
        <f t="shared" si="248"/>
        <v>0</v>
      </c>
      <c r="CN76" s="66">
        <f t="shared" si="248"/>
        <v>0</v>
      </c>
      <c r="CO76" s="66">
        <f t="shared" si="248"/>
        <v>0</v>
      </c>
      <c r="CP76" s="66">
        <f t="shared" si="248"/>
        <v>0</v>
      </c>
      <c r="CQ76" s="66">
        <f t="shared" si="248"/>
        <v>0</v>
      </c>
      <c r="CR76" s="75">
        <f>SUM(CF76:CQ76)</f>
        <v>0</v>
      </c>
      <c r="CS76" s="66">
        <f t="shared" ref="CS76:DD76" si="249">CS34</f>
        <v>0</v>
      </c>
      <c r="CT76" s="66">
        <f t="shared" si="249"/>
        <v>0</v>
      </c>
      <c r="CU76" s="66">
        <f t="shared" si="249"/>
        <v>0</v>
      </c>
      <c r="CV76" s="66">
        <f t="shared" si="249"/>
        <v>0</v>
      </c>
      <c r="CW76" s="66">
        <f t="shared" si="249"/>
        <v>0</v>
      </c>
      <c r="CX76" s="66">
        <f t="shared" si="249"/>
        <v>0</v>
      </c>
      <c r="CY76" s="66">
        <f t="shared" si="249"/>
        <v>0</v>
      </c>
      <c r="CZ76" s="66">
        <f t="shared" si="249"/>
        <v>0</v>
      </c>
      <c r="DA76" s="66">
        <f t="shared" si="249"/>
        <v>0</v>
      </c>
      <c r="DB76" s="66">
        <f t="shared" si="249"/>
        <v>0</v>
      </c>
      <c r="DC76" s="66">
        <f t="shared" si="249"/>
        <v>0</v>
      </c>
      <c r="DD76" s="66">
        <f t="shared" si="249"/>
        <v>0</v>
      </c>
      <c r="DE76" s="75">
        <f>SUM(CS76:DD76)</f>
        <v>0</v>
      </c>
      <c r="DF76" s="66">
        <f t="shared" ref="DF76:DQ76" si="250">DF34</f>
        <v>0</v>
      </c>
      <c r="DG76" s="66">
        <f t="shared" si="250"/>
        <v>0</v>
      </c>
      <c r="DH76" s="66">
        <f t="shared" si="250"/>
        <v>0</v>
      </c>
      <c r="DI76" s="66">
        <f t="shared" si="250"/>
        <v>0</v>
      </c>
      <c r="DJ76" s="66">
        <f t="shared" si="250"/>
        <v>0</v>
      </c>
      <c r="DK76" s="66">
        <f t="shared" si="250"/>
        <v>0</v>
      </c>
      <c r="DL76" s="66">
        <f t="shared" si="250"/>
        <v>0</v>
      </c>
      <c r="DM76" s="66">
        <f t="shared" si="250"/>
        <v>0</v>
      </c>
      <c r="DN76" s="66">
        <f t="shared" si="250"/>
        <v>0</v>
      </c>
      <c r="DO76" s="66">
        <f t="shared" si="250"/>
        <v>0</v>
      </c>
      <c r="DP76" s="66">
        <f t="shared" si="250"/>
        <v>0</v>
      </c>
      <c r="DQ76" s="66">
        <f t="shared" si="250"/>
        <v>0</v>
      </c>
      <c r="DR76" s="75">
        <f>SUM(DF76:DQ76)</f>
        <v>0</v>
      </c>
      <c r="DS76" s="66">
        <f t="shared" ref="DS76:ED76" si="251">DS34</f>
        <v>0</v>
      </c>
      <c r="DT76" s="66">
        <f t="shared" si="251"/>
        <v>0</v>
      </c>
      <c r="DU76" s="66">
        <f t="shared" si="251"/>
        <v>0</v>
      </c>
      <c r="DV76" s="66">
        <f t="shared" si="251"/>
        <v>0</v>
      </c>
      <c r="DW76" s="66">
        <f t="shared" si="251"/>
        <v>0</v>
      </c>
      <c r="DX76" s="66">
        <f t="shared" si="251"/>
        <v>0</v>
      </c>
      <c r="DY76" s="66">
        <f t="shared" si="251"/>
        <v>0</v>
      </c>
      <c r="DZ76" s="66">
        <f t="shared" si="251"/>
        <v>0</v>
      </c>
      <c r="EA76" s="66">
        <f t="shared" si="251"/>
        <v>0</v>
      </c>
      <c r="EB76" s="66">
        <f t="shared" si="251"/>
        <v>0</v>
      </c>
      <c r="EC76" s="66">
        <f t="shared" si="251"/>
        <v>0</v>
      </c>
      <c r="ED76" s="66">
        <f t="shared" si="251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52">F41</f>
        <v>0</v>
      </c>
      <c r="G77" s="66">
        <f t="shared" si="252"/>
        <v>0</v>
      </c>
      <c r="H77" s="66">
        <f t="shared" si="252"/>
        <v>0</v>
      </c>
      <c r="I77" s="66">
        <f t="shared" si="252"/>
        <v>0</v>
      </c>
      <c r="J77" s="66">
        <f t="shared" si="252"/>
        <v>0</v>
      </c>
      <c r="K77" s="66">
        <f t="shared" si="252"/>
        <v>0</v>
      </c>
      <c r="L77" s="66">
        <f t="shared" si="252"/>
        <v>0</v>
      </c>
      <c r="M77" s="66">
        <f t="shared" si="252"/>
        <v>0</v>
      </c>
      <c r="N77" s="66">
        <f t="shared" si="252"/>
        <v>0</v>
      </c>
      <c r="O77" s="66">
        <f t="shared" si="252"/>
        <v>0</v>
      </c>
      <c r="P77" s="66">
        <f t="shared" si="252"/>
        <v>0</v>
      </c>
      <c r="Q77" s="66">
        <f t="shared" si="252"/>
        <v>0</v>
      </c>
      <c r="R77" s="75">
        <f>SUM(F77:Q77)</f>
        <v>0</v>
      </c>
      <c r="S77" s="66">
        <f t="shared" ref="S77:AD77" si="253">S41</f>
        <v>0</v>
      </c>
      <c r="T77" s="66">
        <f t="shared" si="253"/>
        <v>0</v>
      </c>
      <c r="U77" s="66">
        <f t="shared" si="253"/>
        <v>0</v>
      </c>
      <c r="V77" s="66">
        <f t="shared" si="253"/>
        <v>0</v>
      </c>
      <c r="W77" s="66">
        <f t="shared" si="253"/>
        <v>0</v>
      </c>
      <c r="X77" s="66">
        <f t="shared" si="253"/>
        <v>0</v>
      </c>
      <c r="Y77" s="66">
        <f t="shared" si="253"/>
        <v>0</v>
      </c>
      <c r="Z77" s="66">
        <f t="shared" si="253"/>
        <v>0</v>
      </c>
      <c r="AA77" s="66">
        <f t="shared" si="253"/>
        <v>0</v>
      </c>
      <c r="AB77" s="66">
        <f t="shared" si="253"/>
        <v>0</v>
      </c>
      <c r="AC77" s="66">
        <f t="shared" si="253"/>
        <v>0</v>
      </c>
      <c r="AD77" s="66">
        <f t="shared" si="253"/>
        <v>0</v>
      </c>
      <c r="AE77" s="75">
        <f>SUM(S77:AD77)</f>
        <v>0</v>
      </c>
      <c r="AF77" s="66">
        <f t="shared" ref="AF77:AQ77" si="254">AF41</f>
        <v>0</v>
      </c>
      <c r="AG77" s="66">
        <f t="shared" si="254"/>
        <v>0</v>
      </c>
      <c r="AH77" s="66">
        <f t="shared" si="254"/>
        <v>0</v>
      </c>
      <c r="AI77" s="66">
        <f t="shared" si="254"/>
        <v>0</v>
      </c>
      <c r="AJ77" s="66">
        <f t="shared" si="254"/>
        <v>0</v>
      </c>
      <c r="AK77" s="66">
        <f t="shared" si="254"/>
        <v>0</v>
      </c>
      <c r="AL77" s="66">
        <f t="shared" si="254"/>
        <v>0</v>
      </c>
      <c r="AM77" s="66">
        <f t="shared" si="254"/>
        <v>0</v>
      </c>
      <c r="AN77" s="66">
        <f t="shared" si="254"/>
        <v>0</v>
      </c>
      <c r="AO77" s="66">
        <f t="shared" si="254"/>
        <v>0</v>
      </c>
      <c r="AP77" s="66">
        <f t="shared" si="254"/>
        <v>0</v>
      </c>
      <c r="AQ77" s="66">
        <f t="shared" si="254"/>
        <v>0</v>
      </c>
      <c r="AR77" s="75">
        <f>SUM(AF77:AQ77)</f>
        <v>0</v>
      </c>
      <c r="AS77" s="66">
        <f t="shared" ref="AS77:BD77" si="255">AS41</f>
        <v>0</v>
      </c>
      <c r="AT77" s="66">
        <f t="shared" si="255"/>
        <v>0</v>
      </c>
      <c r="AU77" s="66">
        <f t="shared" si="255"/>
        <v>0</v>
      </c>
      <c r="AV77" s="66">
        <f t="shared" si="255"/>
        <v>0</v>
      </c>
      <c r="AW77" s="66">
        <f t="shared" si="255"/>
        <v>0</v>
      </c>
      <c r="AX77" s="66">
        <f t="shared" si="255"/>
        <v>0</v>
      </c>
      <c r="AY77" s="66">
        <f t="shared" si="255"/>
        <v>0</v>
      </c>
      <c r="AZ77" s="66">
        <f t="shared" si="255"/>
        <v>0</v>
      </c>
      <c r="BA77" s="66">
        <f t="shared" si="255"/>
        <v>0</v>
      </c>
      <c r="BB77" s="66">
        <f t="shared" si="255"/>
        <v>0</v>
      </c>
      <c r="BC77" s="66">
        <f t="shared" si="255"/>
        <v>0</v>
      </c>
      <c r="BD77" s="66">
        <f t="shared" si="255"/>
        <v>0</v>
      </c>
      <c r="BE77" s="75">
        <f>SUM(AS77:BD77)</f>
        <v>0</v>
      </c>
      <c r="BF77" s="66">
        <f t="shared" ref="BF77:BQ77" si="256">BF41</f>
        <v>0</v>
      </c>
      <c r="BG77" s="66">
        <f t="shared" si="256"/>
        <v>0</v>
      </c>
      <c r="BH77" s="66">
        <f t="shared" si="256"/>
        <v>0</v>
      </c>
      <c r="BI77" s="66">
        <f t="shared" si="256"/>
        <v>0</v>
      </c>
      <c r="BJ77" s="66">
        <f t="shared" si="256"/>
        <v>0</v>
      </c>
      <c r="BK77" s="66">
        <f t="shared" si="256"/>
        <v>0</v>
      </c>
      <c r="BL77" s="66">
        <f t="shared" si="256"/>
        <v>0</v>
      </c>
      <c r="BM77" s="66">
        <f t="shared" si="256"/>
        <v>0</v>
      </c>
      <c r="BN77" s="66">
        <f t="shared" si="256"/>
        <v>0</v>
      </c>
      <c r="BO77" s="66">
        <f t="shared" si="256"/>
        <v>0</v>
      </c>
      <c r="BP77" s="66">
        <f t="shared" si="256"/>
        <v>0</v>
      </c>
      <c r="BQ77" s="66">
        <f t="shared" si="256"/>
        <v>0</v>
      </c>
      <c r="BR77" s="75">
        <f>SUM(BF77:BQ77)</f>
        <v>0</v>
      </c>
      <c r="BS77" s="66">
        <f t="shared" ref="BS77:CD77" si="257">BS41</f>
        <v>0</v>
      </c>
      <c r="BT77" s="66">
        <f t="shared" si="257"/>
        <v>0</v>
      </c>
      <c r="BU77" s="66">
        <f t="shared" si="257"/>
        <v>0</v>
      </c>
      <c r="BV77" s="66">
        <f t="shared" si="257"/>
        <v>0</v>
      </c>
      <c r="BW77" s="66">
        <f t="shared" si="257"/>
        <v>0</v>
      </c>
      <c r="BX77" s="66">
        <f t="shared" si="257"/>
        <v>0</v>
      </c>
      <c r="BY77" s="66">
        <f t="shared" si="257"/>
        <v>0</v>
      </c>
      <c r="BZ77" s="66">
        <f t="shared" si="257"/>
        <v>0</v>
      </c>
      <c r="CA77" s="66">
        <f t="shared" si="257"/>
        <v>0</v>
      </c>
      <c r="CB77" s="66">
        <f t="shared" si="257"/>
        <v>0</v>
      </c>
      <c r="CC77" s="66">
        <f t="shared" si="257"/>
        <v>0</v>
      </c>
      <c r="CD77" s="66">
        <f t="shared" si="257"/>
        <v>0</v>
      </c>
      <c r="CE77" s="75">
        <f>SUM(BS77:CD77)</f>
        <v>0</v>
      </c>
      <c r="CF77" s="66">
        <f t="shared" ref="CF77:CQ77" si="258">CF41</f>
        <v>0</v>
      </c>
      <c r="CG77" s="66">
        <f t="shared" si="258"/>
        <v>0</v>
      </c>
      <c r="CH77" s="66">
        <f t="shared" si="258"/>
        <v>0</v>
      </c>
      <c r="CI77" s="66">
        <f t="shared" si="258"/>
        <v>0</v>
      </c>
      <c r="CJ77" s="66">
        <f t="shared" si="258"/>
        <v>0</v>
      </c>
      <c r="CK77" s="66">
        <f t="shared" si="258"/>
        <v>0</v>
      </c>
      <c r="CL77" s="66">
        <f t="shared" si="258"/>
        <v>0</v>
      </c>
      <c r="CM77" s="66">
        <f t="shared" si="258"/>
        <v>0</v>
      </c>
      <c r="CN77" s="66">
        <f t="shared" si="258"/>
        <v>0</v>
      </c>
      <c r="CO77" s="66">
        <f t="shared" si="258"/>
        <v>0</v>
      </c>
      <c r="CP77" s="66">
        <f t="shared" si="258"/>
        <v>0</v>
      </c>
      <c r="CQ77" s="66">
        <f t="shared" si="258"/>
        <v>0</v>
      </c>
      <c r="CR77" s="75">
        <f>SUM(CF77:CQ77)</f>
        <v>0</v>
      </c>
      <c r="CS77" s="66">
        <f t="shared" ref="CS77:DD77" si="259">CS41</f>
        <v>0</v>
      </c>
      <c r="CT77" s="66">
        <f t="shared" si="259"/>
        <v>0</v>
      </c>
      <c r="CU77" s="66">
        <f t="shared" si="259"/>
        <v>0</v>
      </c>
      <c r="CV77" s="66">
        <f t="shared" si="259"/>
        <v>0</v>
      </c>
      <c r="CW77" s="66">
        <f t="shared" si="259"/>
        <v>0</v>
      </c>
      <c r="CX77" s="66">
        <f t="shared" si="259"/>
        <v>0</v>
      </c>
      <c r="CY77" s="66">
        <f t="shared" si="259"/>
        <v>0</v>
      </c>
      <c r="CZ77" s="66">
        <f t="shared" si="259"/>
        <v>0</v>
      </c>
      <c r="DA77" s="66">
        <f t="shared" si="259"/>
        <v>0</v>
      </c>
      <c r="DB77" s="66">
        <f t="shared" si="259"/>
        <v>0</v>
      </c>
      <c r="DC77" s="66">
        <f t="shared" si="259"/>
        <v>0</v>
      </c>
      <c r="DD77" s="66">
        <f t="shared" si="259"/>
        <v>0</v>
      </c>
      <c r="DE77" s="75">
        <f>SUM(CS77:DD77)</f>
        <v>0</v>
      </c>
      <c r="DF77" s="66">
        <f t="shared" ref="DF77:DQ77" si="260">DF41</f>
        <v>0</v>
      </c>
      <c r="DG77" s="66">
        <f t="shared" si="260"/>
        <v>0</v>
      </c>
      <c r="DH77" s="66">
        <f t="shared" si="260"/>
        <v>0</v>
      </c>
      <c r="DI77" s="66">
        <f t="shared" si="260"/>
        <v>0</v>
      </c>
      <c r="DJ77" s="66">
        <f t="shared" si="260"/>
        <v>0</v>
      </c>
      <c r="DK77" s="66">
        <f t="shared" si="260"/>
        <v>0</v>
      </c>
      <c r="DL77" s="66">
        <f t="shared" si="260"/>
        <v>0</v>
      </c>
      <c r="DM77" s="66">
        <f t="shared" si="260"/>
        <v>0</v>
      </c>
      <c r="DN77" s="66">
        <f t="shared" si="260"/>
        <v>0</v>
      </c>
      <c r="DO77" s="66">
        <f t="shared" si="260"/>
        <v>0</v>
      </c>
      <c r="DP77" s="66">
        <f t="shared" si="260"/>
        <v>0</v>
      </c>
      <c r="DQ77" s="66">
        <f t="shared" si="260"/>
        <v>0</v>
      </c>
      <c r="DR77" s="75">
        <f>SUM(DF77:DQ77)</f>
        <v>0</v>
      </c>
      <c r="DS77" s="66">
        <f t="shared" ref="DS77:ED77" si="261">DS41</f>
        <v>0</v>
      </c>
      <c r="DT77" s="66">
        <f t="shared" si="261"/>
        <v>0</v>
      </c>
      <c r="DU77" s="66">
        <f t="shared" si="261"/>
        <v>0</v>
      </c>
      <c r="DV77" s="66">
        <f t="shared" si="261"/>
        <v>0</v>
      </c>
      <c r="DW77" s="66">
        <f t="shared" si="261"/>
        <v>0</v>
      </c>
      <c r="DX77" s="66">
        <f t="shared" si="261"/>
        <v>0</v>
      </c>
      <c r="DY77" s="66">
        <f t="shared" si="261"/>
        <v>0</v>
      </c>
      <c r="DZ77" s="66">
        <f t="shared" si="261"/>
        <v>0</v>
      </c>
      <c r="EA77" s="66">
        <f t="shared" si="261"/>
        <v>0</v>
      </c>
      <c r="EB77" s="66">
        <f t="shared" si="261"/>
        <v>0</v>
      </c>
      <c r="EC77" s="66">
        <f t="shared" si="261"/>
        <v>0</v>
      </c>
      <c r="ED77" s="66">
        <f t="shared" si="261"/>
        <v>0</v>
      </c>
      <c r="EE77" s="76">
        <f>SUM(DS77:ED77)</f>
        <v>0</v>
      </c>
    </row>
    <row r="78" spans="3:135" x14ac:dyDescent="0.2">
      <c r="D78" s="30" t="s">
        <v>111</v>
      </c>
      <c r="F78" s="66">
        <f t="shared" ref="F78:Q78" si="262">F53</f>
        <v>0</v>
      </c>
      <c r="G78" s="66">
        <f t="shared" si="262"/>
        <v>0</v>
      </c>
      <c r="H78" s="66">
        <f t="shared" si="262"/>
        <v>0</v>
      </c>
      <c r="I78" s="66">
        <f t="shared" si="262"/>
        <v>0</v>
      </c>
      <c r="J78" s="66">
        <f t="shared" si="262"/>
        <v>0</v>
      </c>
      <c r="K78" s="66">
        <f t="shared" si="262"/>
        <v>0</v>
      </c>
      <c r="L78" s="66">
        <f t="shared" si="262"/>
        <v>0</v>
      </c>
      <c r="M78" s="66">
        <f t="shared" si="262"/>
        <v>0</v>
      </c>
      <c r="N78" s="66">
        <f t="shared" si="262"/>
        <v>0</v>
      </c>
      <c r="O78" s="66">
        <f t="shared" si="262"/>
        <v>0</v>
      </c>
      <c r="P78" s="66">
        <f t="shared" si="262"/>
        <v>0</v>
      </c>
      <c r="Q78" s="66">
        <f t="shared" si="262"/>
        <v>0</v>
      </c>
      <c r="R78" s="75">
        <f>SUM(F78:Q78)</f>
        <v>0</v>
      </c>
      <c r="S78" s="66">
        <f t="shared" ref="S78:AD78" si="263">S53</f>
        <v>0</v>
      </c>
      <c r="T78" s="66">
        <f t="shared" si="263"/>
        <v>0</v>
      </c>
      <c r="U78" s="66">
        <f t="shared" si="263"/>
        <v>0</v>
      </c>
      <c r="V78" s="66">
        <f t="shared" si="263"/>
        <v>0</v>
      </c>
      <c r="W78" s="66">
        <f t="shared" si="263"/>
        <v>0</v>
      </c>
      <c r="X78" s="66">
        <f t="shared" si="263"/>
        <v>0</v>
      </c>
      <c r="Y78" s="66">
        <f t="shared" si="263"/>
        <v>0</v>
      </c>
      <c r="Z78" s="66">
        <f t="shared" si="263"/>
        <v>0</v>
      </c>
      <c r="AA78" s="66">
        <f t="shared" si="263"/>
        <v>0</v>
      </c>
      <c r="AB78" s="66">
        <f t="shared" si="263"/>
        <v>0</v>
      </c>
      <c r="AC78" s="66">
        <f t="shared" si="263"/>
        <v>0</v>
      </c>
      <c r="AD78" s="66">
        <f t="shared" si="263"/>
        <v>0</v>
      </c>
      <c r="AE78" s="75">
        <f>SUM(S78:AD78)</f>
        <v>0</v>
      </c>
      <c r="AF78" s="66">
        <f t="shared" ref="AF78:AQ78" si="264">AF53</f>
        <v>0</v>
      </c>
      <c r="AG78" s="66">
        <f t="shared" si="264"/>
        <v>0</v>
      </c>
      <c r="AH78" s="66">
        <f t="shared" si="264"/>
        <v>0</v>
      </c>
      <c r="AI78" s="66">
        <f t="shared" si="264"/>
        <v>0</v>
      </c>
      <c r="AJ78" s="66">
        <f t="shared" si="264"/>
        <v>0</v>
      </c>
      <c r="AK78" s="66">
        <f t="shared" si="264"/>
        <v>0</v>
      </c>
      <c r="AL78" s="66">
        <f t="shared" si="264"/>
        <v>0</v>
      </c>
      <c r="AM78" s="66">
        <f t="shared" si="264"/>
        <v>0</v>
      </c>
      <c r="AN78" s="66">
        <f t="shared" si="264"/>
        <v>0</v>
      </c>
      <c r="AO78" s="66">
        <f t="shared" si="264"/>
        <v>0</v>
      </c>
      <c r="AP78" s="66">
        <f t="shared" si="264"/>
        <v>0</v>
      </c>
      <c r="AQ78" s="66">
        <f t="shared" si="264"/>
        <v>0</v>
      </c>
      <c r="AR78" s="75">
        <f>SUM(AF78:AQ78)</f>
        <v>0</v>
      </c>
      <c r="AS78" s="66">
        <f t="shared" ref="AS78:BD78" si="265">AS53</f>
        <v>0</v>
      </c>
      <c r="AT78" s="66">
        <f t="shared" si="265"/>
        <v>0</v>
      </c>
      <c r="AU78" s="66">
        <f t="shared" si="265"/>
        <v>0</v>
      </c>
      <c r="AV78" s="66">
        <f t="shared" si="265"/>
        <v>0</v>
      </c>
      <c r="AW78" s="66">
        <f t="shared" si="265"/>
        <v>0</v>
      </c>
      <c r="AX78" s="66">
        <f t="shared" si="265"/>
        <v>0</v>
      </c>
      <c r="AY78" s="66">
        <f t="shared" si="265"/>
        <v>0</v>
      </c>
      <c r="AZ78" s="66">
        <f t="shared" si="265"/>
        <v>0</v>
      </c>
      <c r="BA78" s="66">
        <f t="shared" si="265"/>
        <v>0</v>
      </c>
      <c r="BB78" s="66">
        <f t="shared" si="265"/>
        <v>0</v>
      </c>
      <c r="BC78" s="66">
        <f t="shared" si="265"/>
        <v>0</v>
      </c>
      <c r="BD78" s="66">
        <f t="shared" si="265"/>
        <v>0</v>
      </c>
      <c r="BE78" s="75">
        <f>SUM(AS78:BD78)</f>
        <v>0</v>
      </c>
      <c r="BF78" s="66">
        <f t="shared" ref="BF78:BQ78" si="266">BF53</f>
        <v>0</v>
      </c>
      <c r="BG78" s="66">
        <f t="shared" si="266"/>
        <v>0</v>
      </c>
      <c r="BH78" s="66">
        <f t="shared" si="266"/>
        <v>0</v>
      </c>
      <c r="BI78" s="66">
        <f t="shared" si="266"/>
        <v>0</v>
      </c>
      <c r="BJ78" s="66">
        <f t="shared" si="266"/>
        <v>0</v>
      </c>
      <c r="BK78" s="66">
        <f t="shared" si="266"/>
        <v>0</v>
      </c>
      <c r="BL78" s="66">
        <f t="shared" si="266"/>
        <v>0</v>
      </c>
      <c r="BM78" s="66">
        <f t="shared" si="266"/>
        <v>0</v>
      </c>
      <c r="BN78" s="66">
        <f t="shared" si="266"/>
        <v>0</v>
      </c>
      <c r="BO78" s="66">
        <f t="shared" si="266"/>
        <v>0</v>
      </c>
      <c r="BP78" s="66">
        <f t="shared" si="266"/>
        <v>0</v>
      </c>
      <c r="BQ78" s="66">
        <f t="shared" si="266"/>
        <v>0</v>
      </c>
      <c r="BR78" s="75">
        <f>SUM(BF78:BQ78)</f>
        <v>0</v>
      </c>
      <c r="BS78" s="66">
        <f t="shared" ref="BS78:CD78" si="267">BS53</f>
        <v>0</v>
      </c>
      <c r="BT78" s="66">
        <f t="shared" si="267"/>
        <v>0</v>
      </c>
      <c r="BU78" s="66">
        <f t="shared" si="267"/>
        <v>0</v>
      </c>
      <c r="BV78" s="66">
        <f t="shared" si="267"/>
        <v>0</v>
      </c>
      <c r="BW78" s="66">
        <f t="shared" si="267"/>
        <v>0</v>
      </c>
      <c r="BX78" s="66">
        <f t="shared" si="267"/>
        <v>0</v>
      </c>
      <c r="BY78" s="66">
        <f t="shared" si="267"/>
        <v>0</v>
      </c>
      <c r="BZ78" s="66">
        <f t="shared" si="267"/>
        <v>0</v>
      </c>
      <c r="CA78" s="66">
        <f t="shared" si="267"/>
        <v>0</v>
      </c>
      <c r="CB78" s="66">
        <f t="shared" si="267"/>
        <v>0</v>
      </c>
      <c r="CC78" s="66">
        <f t="shared" si="267"/>
        <v>0</v>
      </c>
      <c r="CD78" s="66">
        <f t="shared" si="267"/>
        <v>0</v>
      </c>
      <c r="CE78" s="75">
        <f>SUM(BS78:CD78)</f>
        <v>0</v>
      </c>
      <c r="CF78" s="66">
        <f t="shared" ref="CF78:CQ78" si="268">CF53</f>
        <v>0</v>
      </c>
      <c r="CG78" s="66">
        <f t="shared" si="268"/>
        <v>0</v>
      </c>
      <c r="CH78" s="66">
        <f t="shared" si="268"/>
        <v>0</v>
      </c>
      <c r="CI78" s="66">
        <f t="shared" si="268"/>
        <v>0</v>
      </c>
      <c r="CJ78" s="66">
        <f t="shared" si="268"/>
        <v>0</v>
      </c>
      <c r="CK78" s="66">
        <f t="shared" si="268"/>
        <v>0</v>
      </c>
      <c r="CL78" s="66">
        <f t="shared" si="268"/>
        <v>0</v>
      </c>
      <c r="CM78" s="66">
        <f t="shared" si="268"/>
        <v>0</v>
      </c>
      <c r="CN78" s="66">
        <f t="shared" si="268"/>
        <v>0</v>
      </c>
      <c r="CO78" s="66">
        <f t="shared" si="268"/>
        <v>0</v>
      </c>
      <c r="CP78" s="66">
        <f t="shared" si="268"/>
        <v>0</v>
      </c>
      <c r="CQ78" s="66">
        <f t="shared" si="268"/>
        <v>0</v>
      </c>
      <c r="CR78" s="75">
        <f>SUM(CF78:CQ78)</f>
        <v>0</v>
      </c>
      <c r="CS78" s="66">
        <f t="shared" ref="CS78:DD78" si="269">CS53</f>
        <v>0</v>
      </c>
      <c r="CT78" s="66">
        <f t="shared" si="269"/>
        <v>0</v>
      </c>
      <c r="CU78" s="66">
        <f t="shared" si="269"/>
        <v>0</v>
      </c>
      <c r="CV78" s="66">
        <f t="shared" si="269"/>
        <v>0</v>
      </c>
      <c r="CW78" s="66">
        <f t="shared" si="269"/>
        <v>0</v>
      </c>
      <c r="CX78" s="66">
        <f t="shared" si="269"/>
        <v>0</v>
      </c>
      <c r="CY78" s="66">
        <f t="shared" si="269"/>
        <v>0</v>
      </c>
      <c r="CZ78" s="66">
        <f t="shared" si="269"/>
        <v>0</v>
      </c>
      <c r="DA78" s="66">
        <f t="shared" si="269"/>
        <v>0</v>
      </c>
      <c r="DB78" s="66">
        <f t="shared" si="269"/>
        <v>0</v>
      </c>
      <c r="DC78" s="66">
        <f t="shared" si="269"/>
        <v>0</v>
      </c>
      <c r="DD78" s="66">
        <f t="shared" si="269"/>
        <v>0</v>
      </c>
      <c r="DE78" s="75">
        <f>SUM(CS78:DD78)</f>
        <v>0</v>
      </c>
      <c r="DF78" s="66">
        <f t="shared" ref="DF78:DQ78" si="270">DF53</f>
        <v>0</v>
      </c>
      <c r="DG78" s="66">
        <f t="shared" si="270"/>
        <v>0</v>
      </c>
      <c r="DH78" s="66">
        <f t="shared" si="270"/>
        <v>0</v>
      </c>
      <c r="DI78" s="66">
        <f t="shared" si="270"/>
        <v>0</v>
      </c>
      <c r="DJ78" s="66">
        <f t="shared" si="270"/>
        <v>0</v>
      </c>
      <c r="DK78" s="66">
        <f t="shared" si="270"/>
        <v>0</v>
      </c>
      <c r="DL78" s="66">
        <f t="shared" si="270"/>
        <v>0</v>
      </c>
      <c r="DM78" s="66">
        <f t="shared" si="270"/>
        <v>0</v>
      </c>
      <c r="DN78" s="66">
        <f t="shared" si="270"/>
        <v>0</v>
      </c>
      <c r="DO78" s="66">
        <f t="shared" si="270"/>
        <v>0</v>
      </c>
      <c r="DP78" s="66">
        <f t="shared" si="270"/>
        <v>0</v>
      </c>
      <c r="DQ78" s="66">
        <f t="shared" si="270"/>
        <v>0</v>
      </c>
      <c r="DR78" s="75">
        <f>SUM(DF78:DQ78)</f>
        <v>0</v>
      </c>
      <c r="DS78" s="66">
        <f t="shared" ref="DS78:ED78" si="271">DS53</f>
        <v>0</v>
      </c>
      <c r="DT78" s="66">
        <f t="shared" si="271"/>
        <v>0</v>
      </c>
      <c r="DU78" s="66">
        <f t="shared" si="271"/>
        <v>0</v>
      </c>
      <c r="DV78" s="66">
        <f t="shared" si="271"/>
        <v>0</v>
      </c>
      <c r="DW78" s="66">
        <f t="shared" si="271"/>
        <v>0</v>
      </c>
      <c r="DX78" s="66">
        <f t="shared" si="271"/>
        <v>0</v>
      </c>
      <c r="DY78" s="66">
        <f t="shared" si="271"/>
        <v>0</v>
      </c>
      <c r="DZ78" s="66">
        <f t="shared" si="271"/>
        <v>0</v>
      </c>
      <c r="EA78" s="66">
        <f t="shared" si="271"/>
        <v>0</v>
      </c>
      <c r="EB78" s="66">
        <f t="shared" si="271"/>
        <v>0</v>
      </c>
      <c r="EC78" s="66">
        <f t="shared" si="271"/>
        <v>0</v>
      </c>
      <c r="ED78" s="66">
        <f t="shared" si="271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72">(F76+F78+F79)*$C$83</f>
        <v>0</v>
      </c>
      <c r="G80" s="66">
        <f t="shared" si="272"/>
        <v>0</v>
      </c>
      <c r="H80" s="66">
        <f t="shared" si="272"/>
        <v>0</v>
      </c>
      <c r="I80" s="66">
        <f t="shared" si="272"/>
        <v>0</v>
      </c>
      <c r="J80" s="66">
        <f t="shared" si="272"/>
        <v>0</v>
      </c>
      <c r="K80" s="66">
        <f t="shared" si="272"/>
        <v>0</v>
      </c>
      <c r="L80" s="66">
        <f t="shared" si="272"/>
        <v>0</v>
      </c>
      <c r="M80" s="66">
        <f t="shared" si="272"/>
        <v>0</v>
      </c>
      <c r="N80" s="66">
        <f t="shared" si="272"/>
        <v>0</v>
      </c>
      <c r="O80" s="66">
        <f t="shared" si="272"/>
        <v>0</v>
      </c>
      <c r="P80" s="66">
        <f t="shared" si="272"/>
        <v>0</v>
      </c>
      <c r="Q80" s="66">
        <f t="shared" si="272"/>
        <v>0</v>
      </c>
      <c r="R80" s="75">
        <f>SUM(F80:Q80)</f>
        <v>0</v>
      </c>
      <c r="S80" s="66">
        <f t="shared" ref="S80:AD80" si="273">(S76+S78+S79)*$C$83</f>
        <v>0</v>
      </c>
      <c r="T80" s="66">
        <f t="shared" si="273"/>
        <v>0</v>
      </c>
      <c r="U80" s="66">
        <f t="shared" si="273"/>
        <v>0</v>
      </c>
      <c r="V80" s="66">
        <f t="shared" si="273"/>
        <v>0</v>
      </c>
      <c r="W80" s="66">
        <f t="shared" si="273"/>
        <v>0</v>
      </c>
      <c r="X80" s="66">
        <f t="shared" si="273"/>
        <v>0</v>
      </c>
      <c r="Y80" s="66">
        <f t="shared" si="273"/>
        <v>0</v>
      </c>
      <c r="Z80" s="66">
        <f t="shared" si="273"/>
        <v>0</v>
      </c>
      <c r="AA80" s="66">
        <f t="shared" si="273"/>
        <v>0</v>
      </c>
      <c r="AB80" s="66">
        <f t="shared" si="273"/>
        <v>0</v>
      </c>
      <c r="AC80" s="66">
        <f t="shared" si="273"/>
        <v>0</v>
      </c>
      <c r="AD80" s="66">
        <f t="shared" si="273"/>
        <v>0</v>
      </c>
      <c r="AE80" s="75">
        <f>SUM(S80:AD80)</f>
        <v>0</v>
      </c>
      <c r="AF80" s="66">
        <f t="shared" ref="AF80:AQ80" si="274">(AF76+AF78+AF79)*$C$83</f>
        <v>0</v>
      </c>
      <c r="AG80" s="66">
        <f t="shared" si="274"/>
        <v>0</v>
      </c>
      <c r="AH80" s="66">
        <f t="shared" si="274"/>
        <v>0</v>
      </c>
      <c r="AI80" s="66">
        <f t="shared" si="274"/>
        <v>0</v>
      </c>
      <c r="AJ80" s="66">
        <f t="shared" si="274"/>
        <v>0</v>
      </c>
      <c r="AK80" s="66">
        <f t="shared" si="274"/>
        <v>0</v>
      </c>
      <c r="AL80" s="66">
        <f t="shared" si="274"/>
        <v>0</v>
      </c>
      <c r="AM80" s="66">
        <f t="shared" si="274"/>
        <v>0</v>
      </c>
      <c r="AN80" s="66">
        <f t="shared" si="274"/>
        <v>0</v>
      </c>
      <c r="AO80" s="66">
        <f t="shared" si="274"/>
        <v>0</v>
      </c>
      <c r="AP80" s="66">
        <f t="shared" si="274"/>
        <v>0</v>
      </c>
      <c r="AQ80" s="66">
        <f t="shared" si="274"/>
        <v>0</v>
      </c>
      <c r="AR80" s="75">
        <f>SUM(AF80:AQ80)</f>
        <v>0</v>
      </c>
      <c r="AS80" s="66">
        <f t="shared" ref="AS80:BD80" si="275">(AS76+AS78+AS79)*$C$83</f>
        <v>0</v>
      </c>
      <c r="AT80" s="66">
        <f t="shared" si="275"/>
        <v>0</v>
      </c>
      <c r="AU80" s="66">
        <f t="shared" si="275"/>
        <v>0</v>
      </c>
      <c r="AV80" s="66">
        <f t="shared" si="275"/>
        <v>0</v>
      </c>
      <c r="AW80" s="66">
        <f t="shared" si="275"/>
        <v>0</v>
      </c>
      <c r="AX80" s="66">
        <f t="shared" si="275"/>
        <v>0</v>
      </c>
      <c r="AY80" s="66">
        <f t="shared" si="275"/>
        <v>0</v>
      </c>
      <c r="AZ80" s="66">
        <f t="shared" si="275"/>
        <v>0</v>
      </c>
      <c r="BA80" s="66">
        <f t="shared" si="275"/>
        <v>0</v>
      </c>
      <c r="BB80" s="66">
        <f t="shared" si="275"/>
        <v>0</v>
      </c>
      <c r="BC80" s="66">
        <f t="shared" si="275"/>
        <v>0</v>
      </c>
      <c r="BD80" s="66">
        <f t="shared" si="275"/>
        <v>0</v>
      </c>
      <c r="BE80" s="75">
        <f>SUM(AS80:BD80)</f>
        <v>0</v>
      </c>
      <c r="BF80" s="66">
        <f t="shared" ref="BF80:BQ80" si="276">(BF76+BF78+BF79)*$C$83</f>
        <v>0</v>
      </c>
      <c r="BG80" s="66">
        <f t="shared" si="276"/>
        <v>0</v>
      </c>
      <c r="BH80" s="66">
        <f t="shared" si="276"/>
        <v>0</v>
      </c>
      <c r="BI80" s="66">
        <f t="shared" si="276"/>
        <v>0</v>
      </c>
      <c r="BJ80" s="66">
        <f t="shared" si="276"/>
        <v>0</v>
      </c>
      <c r="BK80" s="66">
        <f t="shared" si="276"/>
        <v>0</v>
      </c>
      <c r="BL80" s="66">
        <f t="shared" si="276"/>
        <v>0</v>
      </c>
      <c r="BM80" s="66">
        <f t="shared" si="276"/>
        <v>0</v>
      </c>
      <c r="BN80" s="66">
        <f t="shared" si="276"/>
        <v>0</v>
      </c>
      <c r="BO80" s="66">
        <f t="shared" si="276"/>
        <v>0</v>
      </c>
      <c r="BP80" s="66">
        <f t="shared" si="276"/>
        <v>0</v>
      </c>
      <c r="BQ80" s="66">
        <f t="shared" si="276"/>
        <v>0</v>
      </c>
      <c r="BR80" s="75">
        <f>SUM(BF80:BQ80)</f>
        <v>0</v>
      </c>
      <c r="BS80" s="66">
        <f t="shared" ref="BS80:CD80" si="277">(BS76+BS78+BS79)*$C$83</f>
        <v>0</v>
      </c>
      <c r="BT80" s="66">
        <f t="shared" si="277"/>
        <v>0</v>
      </c>
      <c r="BU80" s="66">
        <f t="shared" si="277"/>
        <v>0</v>
      </c>
      <c r="BV80" s="66">
        <f t="shared" si="277"/>
        <v>0</v>
      </c>
      <c r="BW80" s="66">
        <f t="shared" si="277"/>
        <v>0</v>
      </c>
      <c r="BX80" s="66">
        <f t="shared" si="277"/>
        <v>0</v>
      </c>
      <c r="BY80" s="66">
        <f t="shared" si="277"/>
        <v>0</v>
      </c>
      <c r="BZ80" s="66">
        <f t="shared" si="277"/>
        <v>0</v>
      </c>
      <c r="CA80" s="66">
        <f t="shared" si="277"/>
        <v>0</v>
      </c>
      <c r="CB80" s="66">
        <f t="shared" si="277"/>
        <v>0</v>
      </c>
      <c r="CC80" s="66">
        <f t="shared" si="277"/>
        <v>0</v>
      </c>
      <c r="CD80" s="66">
        <f t="shared" si="277"/>
        <v>0</v>
      </c>
      <c r="CE80" s="75">
        <f>SUM(BS80:CD80)</f>
        <v>0</v>
      </c>
      <c r="CF80" s="66">
        <f t="shared" ref="CF80:CQ80" si="278">(CF76+CF78+CF79)*$C$83</f>
        <v>0</v>
      </c>
      <c r="CG80" s="66">
        <f t="shared" si="278"/>
        <v>0</v>
      </c>
      <c r="CH80" s="66">
        <f t="shared" si="278"/>
        <v>0</v>
      </c>
      <c r="CI80" s="66">
        <f t="shared" si="278"/>
        <v>0</v>
      </c>
      <c r="CJ80" s="66">
        <f t="shared" si="278"/>
        <v>0</v>
      </c>
      <c r="CK80" s="66">
        <f t="shared" si="278"/>
        <v>0</v>
      </c>
      <c r="CL80" s="66">
        <f t="shared" si="278"/>
        <v>0</v>
      </c>
      <c r="CM80" s="66">
        <f t="shared" si="278"/>
        <v>0</v>
      </c>
      <c r="CN80" s="66">
        <f t="shared" si="278"/>
        <v>0</v>
      </c>
      <c r="CO80" s="66">
        <f t="shared" si="278"/>
        <v>0</v>
      </c>
      <c r="CP80" s="66">
        <f t="shared" si="278"/>
        <v>0</v>
      </c>
      <c r="CQ80" s="66">
        <f t="shared" si="278"/>
        <v>0</v>
      </c>
      <c r="CR80" s="75">
        <f>SUM(CF80:CQ80)</f>
        <v>0</v>
      </c>
      <c r="CS80" s="66">
        <f t="shared" ref="CS80:DD80" si="279">(CS76+CS78+CS79)*$C$83</f>
        <v>0</v>
      </c>
      <c r="CT80" s="66">
        <f t="shared" si="279"/>
        <v>0</v>
      </c>
      <c r="CU80" s="66">
        <f t="shared" si="279"/>
        <v>0</v>
      </c>
      <c r="CV80" s="66">
        <f t="shared" si="279"/>
        <v>0</v>
      </c>
      <c r="CW80" s="66">
        <f t="shared" si="279"/>
        <v>0</v>
      </c>
      <c r="CX80" s="66">
        <f t="shared" si="279"/>
        <v>0</v>
      </c>
      <c r="CY80" s="66">
        <f t="shared" si="279"/>
        <v>0</v>
      </c>
      <c r="CZ80" s="66">
        <f t="shared" si="279"/>
        <v>0</v>
      </c>
      <c r="DA80" s="66">
        <f t="shared" si="279"/>
        <v>0</v>
      </c>
      <c r="DB80" s="66">
        <f t="shared" si="279"/>
        <v>0</v>
      </c>
      <c r="DC80" s="66">
        <f t="shared" si="279"/>
        <v>0</v>
      </c>
      <c r="DD80" s="66">
        <f t="shared" si="279"/>
        <v>0</v>
      </c>
      <c r="DE80" s="75">
        <f>SUM(CS80:DD80)</f>
        <v>0</v>
      </c>
      <c r="DF80" s="66">
        <f t="shared" ref="DF80:DQ80" si="280">(DF76+DF78+DF79)*$C$83</f>
        <v>0</v>
      </c>
      <c r="DG80" s="66">
        <f t="shared" si="280"/>
        <v>0</v>
      </c>
      <c r="DH80" s="66">
        <f t="shared" si="280"/>
        <v>0</v>
      </c>
      <c r="DI80" s="66">
        <f t="shared" si="280"/>
        <v>0</v>
      </c>
      <c r="DJ80" s="66">
        <f t="shared" si="280"/>
        <v>0</v>
      </c>
      <c r="DK80" s="66">
        <f t="shared" si="280"/>
        <v>0</v>
      </c>
      <c r="DL80" s="66">
        <f t="shared" si="280"/>
        <v>0</v>
      </c>
      <c r="DM80" s="66">
        <f t="shared" si="280"/>
        <v>0</v>
      </c>
      <c r="DN80" s="66">
        <f t="shared" si="280"/>
        <v>0</v>
      </c>
      <c r="DO80" s="66">
        <f t="shared" si="280"/>
        <v>0</v>
      </c>
      <c r="DP80" s="66">
        <f t="shared" si="280"/>
        <v>0</v>
      </c>
      <c r="DQ80" s="66">
        <f t="shared" si="280"/>
        <v>0</v>
      </c>
      <c r="DR80" s="75">
        <f>SUM(DF80:DQ80)</f>
        <v>0</v>
      </c>
      <c r="DS80" s="66">
        <f t="shared" ref="DS80:ED80" si="281">(DS76+DS78+DS79)*$C$83</f>
        <v>0</v>
      </c>
      <c r="DT80" s="66">
        <f t="shared" si="281"/>
        <v>0</v>
      </c>
      <c r="DU80" s="66">
        <f t="shared" si="281"/>
        <v>0</v>
      </c>
      <c r="DV80" s="66">
        <f t="shared" si="281"/>
        <v>0</v>
      </c>
      <c r="DW80" s="66">
        <f t="shared" si="281"/>
        <v>0</v>
      </c>
      <c r="DX80" s="66">
        <f t="shared" si="281"/>
        <v>0</v>
      </c>
      <c r="DY80" s="66">
        <f t="shared" si="281"/>
        <v>0</v>
      </c>
      <c r="DZ80" s="66">
        <f t="shared" si="281"/>
        <v>0</v>
      </c>
      <c r="EA80" s="66">
        <f t="shared" si="281"/>
        <v>0</v>
      </c>
      <c r="EB80" s="66">
        <f t="shared" si="281"/>
        <v>0</v>
      </c>
      <c r="EC80" s="66">
        <f t="shared" si="281"/>
        <v>0</v>
      </c>
      <c r="ED80" s="66">
        <f t="shared" si="281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82">F72-F80</f>
        <v>0</v>
      </c>
      <c r="G82" s="66">
        <f t="shared" si="282"/>
        <v>0</v>
      </c>
      <c r="H82" s="66">
        <f t="shared" si="282"/>
        <v>0</v>
      </c>
      <c r="I82" s="66">
        <f t="shared" si="282"/>
        <v>0</v>
      </c>
      <c r="J82" s="66">
        <f t="shared" si="282"/>
        <v>0</v>
      </c>
      <c r="K82" s="66">
        <f t="shared" si="282"/>
        <v>0</v>
      </c>
      <c r="L82" s="66">
        <f t="shared" si="282"/>
        <v>0</v>
      </c>
      <c r="M82" s="66">
        <f t="shared" si="282"/>
        <v>0</v>
      </c>
      <c r="N82" s="66">
        <f t="shared" si="282"/>
        <v>0</v>
      </c>
      <c r="O82" s="66">
        <f t="shared" si="282"/>
        <v>0</v>
      </c>
      <c r="P82" s="66">
        <f t="shared" si="282"/>
        <v>0</v>
      </c>
      <c r="Q82" s="66">
        <f t="shared" si="282"/>
        <v>0</v>
      </c>
      <c r="R82" s="75">
        <f>SUM(F82:Q82)</f>
        <v>0</v>
      </c>
      <c r="S82" s="66">
        <f t="shared" ref="S82:AD82" si="283">S72-S80</f>
        <v>0</v>
      </c>
      <c r="T82" s="66">
        <f t="shared" si="283"/>
        <v>0</v>
      </c>
      <c r="U82" s="66">
        <f t="shared" si="283"/>
        <v>0</v>
      </c>
      <c r="V82" s="66">
        <f t="shared" si="283"/>
        <v>0</v>
      </c>
      <c r="W82" s="66">
        <f t="shared" si="283"/>
        <v>0</v>
      </c>
      <c r="X82" s="66">
        <f t="shared" si="283"/>
        <v>0</v>
      </c>
      <c r="Y82" s="66">
        <f t="shared" si="283"/>
        <v>0</v>
      </c>
      <c r="Z82" s="66">
        <f t="shared" si="283"/>
        <v>0</v>
      </c>
      <c r="AA82" s="66">
        <f t="shared" si="283"/>
        <v>0</v>
      </c>
      <c r="AB82" s="66">
        <f t="shared" si="283"/>
        <v>0</v>
      </c>
      <c r="AC82" s="66">
        <f t="shared" si="283"/>
        <v>0</v>
      </c>
      <c r="AD82" s="66">
        <f t="shared" si="283"/>
        <v>0</v>
      </c>
      <c r="AE82" s="75">
        <f>SUM(S82:AD82)</f>
        <v>0</v>
      </c>
      <c r="AF82" s="66">
        <f t="shared" ref="AF82:AQ82" si="284">AF72-AF80</f>
        <v>0</v>
      </c>
      <c r="AG82" s="66">
        <f t="shared" si="284"/>
        <v>0</v>
      </c>
      <c r="AH82" s="66">
        <f t="shared" si="284"/>
        <v>0</v>
      </c>
      <c r="AI82" s="66">
        <f t="shared" si="284"/>
        <v>0</v>
      </c>
      <c r="AJ82" s="66">
        <f t="shared" si="284"/>
        <v>0</v>
      </c>
      <c r="AK82" s="66">
        <f t="shared" si="284"/>
        <v>0</v>
      </c>
      <c r="AL82" s="66">
        <f t="shared" si="284"/>
        <v>0</v>
      </c>
      <c r="AM82" s="66">
        <f t="shared" si="284"/>
        <v>0</v>
      </c>
      <c r="AN82" s="66">
        <f t="shared" si="284"/>
        <v>0</v>
      </c>
      <c r="AO82" s="66">
        <f t="shared" si="284"/>
        <v>0</v>
      </c>
      <c r="AP82" s="66">
        <f t="shared" si="284"/>
        <v>0</v>
      </c>
      <c r="AQ82" s="66">
        <f t="shared" si="284"/>
        <v>0</v>
      </c>
      <c r="AR82" s="75">
        <f>SUM(AF82:AQ82)</f>
        <v>0</v>
      </c>
      <c r="AS82" s="66">
        <f t="shared" ref="AS82:BD82" si="285">AS72-AS80</f>
        <v>0</v>
      </c>
      <c r="AT82" s="66">
        <f t="shared" si="285"/>
        <v>0</v>
      </c>
      <c r="AU82" s="66">
        <f t="shared" si="285"/>
        <v>0</v>
      </c>
      <c r="AV82" s="66">
        <f t="shared" si="285"/>
        <v>0</v>
      </c>
      <c r="AW82" s="66">
        <f t="shared" si="285"/>
        <v>0</v>
      </c>
      <c r="AX82" s="66">
        <f t="shared" si="285"/>
        <v>0</v>
      </c>
      <c r="AY82" s="66">
        <f t="shared" si="285"/>
        <v>0</v>
      </c>
      <c r="AZ82" s="66">
        <f t="shared" si="285"/>
        <v>0</v>
      </c>
      <c r="BA82" s="66">
        <f t="shared" si="285"/>
        <v>0</v>
      </c>
      <c r="BB82" s="66">
        <f t="shared" si="285"/>
        <v>0</v>
      </c>
      <c r="BC82" s="66">
        <f t="shared" si="285"/>
        <v>0</v>
      </c>
      <c r="BD82" s="66">
        <f t="shared" si="285"/>
        <v>0</v>
      </c>
      <c r="BE82" s="75">
        <f>SUM(AS82:BD82)</f>
        <v>0</v>
      </c>
      <c r="BF82" s="66">
        <f t="shared" ref="BF82:BQ82" si="286">BF72-BF80</f>
        <v>0</v>
      </c>
      <c r="BG82" s="66">
        <f t="shared" si="286"/>
        <v>0</v>
      </c>
      <c r="BH82" s="66">
        <f t="shared" si="286"/>
        <v>0</v>
      </c>
      <c r="BI82" s="66">
        <f t="shared" si="286"/>
        <v>0</v>
      </c>
      <c r="BJ82" s="66">
        <f t="shared" si="286"/>
        <v>0</v>
      </c>
      <c r="BK82" s="66">
        <f t="shared" si="286"/>
        <v>0</v>
      </c>
      <c r="BL82" s="66">
        <f t="shared" si="286"/>
        <v>0</v>
      </c>
      <c r="BM82" s="66">
        <f t="shared" si="286"/>
        <v>0</v>
      </c>
      <c r="BN82" s="66">
        <f t="shared" si="286"/>
        <v>0</v>
      </c>
      <c r="BO82" s="66">
        <f t="shared" si="286"/>
        <v>0</v>
      </c>
      <c r="BP82" s="66">
        <f t="shared" si="286"/>
        <v>0</v>
      </c>
      <c r="BQ82" s="66">
        <f t="shared" si="286"/>
        <v>0</v>
      </c>
      <c r="BR82" s="75">
        <f>SUM(BF82:BQ82)</f>
        <v>0</v>
      </c>
      <c r="BS82" s="66">
        <f t="shared" ref="BS82:CD82" si="287">BS72-BS80</f>
        <v>0</v>
      </c>
      <c r="BT82" s="66">
        <f t="shared" si="287"/>
        <v>0</v>
      </c>
      <c r="BU82" s="66">
        <f t="shared" si="287"/>
        <v>0</v>
      </c>
      <c r="BV82" s="66">
        <f t="shared" si="287"/>
        <v>0</v>
      </c>
      <c r="BW82" s="66">
        <f t="shared" si="287"/>
        <v>0</v>
      </c>
      <c r="BX82" s="66">
        <f t="shared" si="287"/>
        <v>0</v>
      </c>
      <c r="BY82" s="66">
        <f t="shared" si="287"/>
        <v>0</v>
      </c>
      <c r="BZ82" s="66">
        <f t="shared" si="287"/>
        <v>0</v>
      </c>
      <c r="CA82" s="66">
        <f t="shared" si="287"/>
        <v>0</v>
      </c>
      <c r="CB82" s="66">
        <f t="shared" si="287"/>
        <v>0</v>
      </c>
      <c r="CC82" s="66">
        <f t="shared" si="287"/>
        <v>0</v>
      </c>
      <c r="CD82" s="66">
        <f t="shared" si="287"/>
        <v>0</v>
      </c>
      <c r="CE82" s="75">
        <f>SUM(BS82:CD82)</f>
        <v>0</v>
      </c>
      <c r="CF82" s="66">
        <f t="shared" ref="CF82:CQ82" si="288">CF72-CF80</f>
        <v>0</v>
      </c>
      <c r="CG82" s="66">
        <f t="shared" si="288"/>
        <v>0</v>
      </c>
      <c r="CH82" s="66">
        <f t="shared" si="288"/>
        <v>0</v>
      </c>
      <c r="CI82" s="66">
        <f t="shared" si="288"/>
        <v>0</v>
      </c>
      <c r="CJ82" s="66">
        <f t="shared" si="288"/>
        <v>0</v>
      </c>
      <c r="CK82" s="66">
        <f t="shared" si="288"/>
        <v>0</v>
      </c>
      <c r="CL82" s="66">
        <f t="shared" si="288"/>
        <v>0</v>
      </c>
      <c r="CM82" s="66">
        <f t="shared" si="288"/>
        <v>0</v>
      </c>
      <c r="CN82" s="66">
        <f t="shared" si="288"/>
        <v>0</v>
      </c>
      <c r="CO82" s="66">
        <f t="shared" si="288"/>
        <v>0</v>
      </c>
      <c r="CP82" s="66">
        <f t="shared" si="288"/>
        <v>0</v>
      </c>
      <c r="CQ82" s="66">
        <f t="shared" si="288"/>
        <v>0</v>
      </c>
      <c r="CR82" s="75">
        <f>SUM(CF82:CQ82)</f>
        <v>0</v>
      </c>
      <c r="CS82" s="66">
        <f t="shared" ref="CS82:DD82" si="289">CS72-CS80</f>
        <v>0</v>
      </c>
      <c r="CT82" s="66">
        <f t="shared" si="289"/>
        <v>0</v>
      </c>
      <c r="CU82" s="66">
        <f t="shared" si="289"/>
        <v>0</v>
      </c>
      <c r="CV82" s="66">
        <f t="shared" si="289"/>
        <v>0</v>
      </c>
      <c r="CW82" s="66">
        <f t="shared" si="289"/>
        <v>0</v>
      </c>
      <c r="CX82" s="66">
        <f t="shared" si="289"/>
        <v>0</v>
      </c>
      <c r="CY82" s="66">
        <f t="shared" si="289"/>
        <v>0</v>
      </c>
      <c r="CZ82" s="66">
        <f t="shared" si="289"/>
        <v>0</v>
      </c>
      <c r="DA82" s="66">
        <f t="shared" si="289"/>
        <v>0</v>
      </c>
      <c r="DB82" s="66">
        <f t="shared" si="289"/>
        <v>0</v>
      </c>
      <c r="DC82" s="66">
        <f t="shared" si="289"/>
        <v>0</v>
      </c>
      <c r="DD82" s="66">
        <f t="shared" si="289"/>
        <v>0</v>
      </c>
      <c r="DE82" s="75">
        <f>SUM(CS82:DD82)</f>
        <v>0</v>
      </c>
      <c r="DF82" s="66">
        <f t="shared" ref="DF82:DQ82" si="290">DF72-DF80</f>
        <v>0</v>
      </c>
      <c r="DG82" s="66">
        <f t="shared" si="290"/>
        <v>0</v>
      </c>
      <c r="DH82" s="66">
        <f t="shared" si="290"/>
        <v>0</v>
      </c>
      <c r="DI82" s="66">
        <f t="shared" si="290"/>
        <v>0</v>
      </c>
      <c r="DJ82" s="66">
        <f t="shared" si="290"/>
        <v>0</v>
      </c>
      <c r="DK82" s="66">
        <f t="shared" si="290"/>
        <v>0</v>
      </c>
      <c r="DL82" s="66">
        <f t="shared" si="290"/>
        <v>0</v>
      </c>
      <c r="DM82" s="66">
        <f t="shared" si="290"/>
        <v>0</v>
      </c>
      <c r="DN82" s="66">
        <f t="shared" si="290"/>
        <v>0</v>
      </c>
      <c r="DO82" s="66">
        <f t="shared" si="290"/>
        <v>0</v>
      </c>
      <c r="DP82" s="66">
        <f t="shared" si="290"/>
        <v>0</v>
      </c>
      <c r="DQ82" s="66">
        <f t="shared" si="290"/>
        <v>0</v>
      </c>
      <c r="DR82" s="75">
        <f>SUM(DF82:DQ82)</f>
        <v>0</v>
      </c>
      <c r="DS82" s="66">
        <f t="shared" ref="DS82:ED82" si="291">DS72-DS80</f>
        <v>0</v>
      </c>
      <c r="DT82" s="66">
        <f t="shared" si="291"/>
        <v>0</v>
      </c>
      <c r="DU82" s="66">
        <f t="shared" si="291"/>
        <v>0</v>
      </c>
      <c r="DV82" s="66">
        <f t="shared" si="291"/>
        <v>0</v>
      </c>
      <c r="DW82" s="66">
        <f t="shared" si="291"/>
        <v>0</v>
      </c>
      <c r="DX82" s="66">
        <f t="shared" si="291"/>
        <v>0</v>
      </c>
      <c r="DY82" s="66">
        <f t="shared" si="291"/>
        <v>0</v>
      </c>
      <c r="DZ82" s="66">
        <f t="shared" si="291"/>
        <v>0</v>
      </c>
      <c r="EA82" s="66">
        <f t="shared" si="291"/>
        <v>0</v>
      </c>
      <c r="EB82" s="66">
        <f t="shared" si="291"/>
        <v>0</v>
      </c>
      <c r="EC82" s="66">
        <f t="shared" si="291"/>
        <v>0</v>
      </c>
      <c r="ED82" s="66">
        <f t="shared" si="291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92">SUM(F76:F82)</f>
        <v>0</v>
      </c>
      <c r="G84" s="66">
        <f t="shared" si="292"/>
        <v>0</v>
      </c>
      <c r="H84" s="66">
        <f t="shared" si="292"/>
        <v>0</v>
      </c>
      <c r="I84" s="66">
        <f t="shared" si="292"/>
        <v>0</v>
      </c>
      <c r="J84" s="66">
        <f t="shared" si="292"/>
        <v>0</v>
      </c>
      <c r="K84" s="66">
        <f t="shared" si="292"/>
        <v>0</v>
      </c>
      <c r="L84" s="66">
        <f t="shared" si="292"/>
        <v>0</v>
      </c>
      <c r="M84" s="66">
        <f t="shared" si="292"/>
        <v>0</v>
      </c>
      <c r="N84" s="66">
        <f t="shared" si="292"/>
        <v>0</v>
      </c>
      <c r="O84" s="66">
        <f t="shared" si="292"/>
        <v>0</v>
      </c>
      <c r="P84" s="66">
        <f t="shared" si="292"/>
        <v>0</v>
      </c>
      <c r="Q84" s="66">
        <f t="shared" si="292"/>
        <v>0</v>
      </c>
      <c r="R84" s="75">
        <f>SUM(F84:Q84)</f>
        <v>0</v>
      </c>
      <c r="S84" s="66">
        <f t="shared" ref="S84:AD84" si="293">SUM(S76:S82)</f>
        <v>0</v>
      </c>
      <c r="T84" s="66">
        <f t="shared" si="293"/>
        <v>0</v>
      </c>
      <c r="U84" s="66">
        <f t="shared" si="293"/>
        <v>0</v>
      </c>
      <c r="V84" s="66">
        <f t="shared" si="293"/>
        <v>0</v>
      </c>
      <c r="W84" s="66">
        <f t="shared" si="293"/>
        <v>0</v>
      </c>
      <c r="X84" s="66">
        <f t="shared" si="293"/>
        <v>0</v>
      </c>
      <c r="Y84" s="66">
        <f t="shared" si="293"/>
        <v>0</v>
      </c>
      <c r="Z84" s="66">
        <f t="shared" si="293"/>
        <v>0</v>
      </c>
      <c r="AA84" s="66">
        <f t="shared" si="293"/>
        <v>0</v>
      </c>
      <c r="AB84" s="66">
        <f t="shared" si="293"/>
        <v>0</v>
      </c>
      <c r="AC84" s="66">
        <f t="shared" si="293"/>
        <v>0</v>
      </c>
      <c r="AD84" s="66">
        <f t="shared" si="293"/>
        <v>0</v>
      </c>
      <c r="AE84" s="75">
        <f>SUM(S84:AD84)</f>
        <v>0</v>
      </c>
      <c r="AF84" s="66">
        <f t="shared" ref="AF84:AQ84" si="294">SUM(AF76:AF82)</f>
        <v>0</v>
      </c>
      <c r="AG84" s="66">
        <f t="shared" si="294"/>
        <v>0</v>
      </c>
      <c r="AH84" s="66">
        <f t="shared" si="294"/>
        <v>0</v>
      </c>
      <c r="AI84" s="66">
        <f t="shared" si="294"/>
        <v>0</v>
      </c>
      <c r="AJ84" s="66">
        <f t="shared" si="294"/>
        <v>0</v>
      </c>
      <c r="AK84" s="66">
        <f t="shared" si="294"/>
        <v>0</v>
      </c>
      <c r="AL84" s="66">
        <f t="shared" si="294"/>
        <v>0</v>
      </c>
      <c r="AM84" s="66">
        <f t="shared" si="294"/>
        <v>0</v>
      </c>
      <c r="AN84" s="66">
        <f t="shared" si="294"/>
        <v>0</v>
      </c>
      <c r="AO84" s="66">
        <f t="shared" si="294"/>
        <v>0</v>
      </c>
      <c r="AP84" s="66">
        <f t="shared" si="294"/>
        <v>0</v>
      </c>
      <c r="AQ84" s="66">
        <f t="shared" si="294"/>
        <v>0</v>
      </c>
      <c r="AR84" s="75">
        <f>SUM(AF84:AQ84)</f>
        <v>0</v>
      </c>
      <c r="AS84" s="66">
        <f t="shared" ref="AS84:BD84" si="295">SUM(AS76:AS82)</f>
        <v>0</v>
      </c>
      <c r="AT84" s="66">
        <f t="shared" si="295"/>
        <v>0</v>
      </c>
      <c r="AU84" s="66">
        <f t="shared" si="295"/>
        <v>0</v>
      </c>
      <c r="AV84" s="66">
        <f t="shared" si="295"/>
        <v>0</v>
      </c>
      <c r="AW84" s="66">
        <f t="shared" si="295"/>
        <v>0</v>
      </c>
      <c r="AX84" s="66">
        <f t="shared" si="295"/>
        <v>0</v>
      </c>
      <c r="AY84" s="66">
        <f t="shared" si="295"/>
        <v>0</v>
      </c>
      <c r="AZ84" s="66">
        <f t="shared" si="295"/>
        <v>0</v>
      </c>
      <c r="BA84" s="66">
        <f t="shared" si="295"/>
        <v>0</v>
      </c>
      <c r="BB84" s="66">
        <f t="shared" si="295"/>
        <v>0</v>
      </c>
      <c r="BC84" s="66">
        <f t="shared" si="295"/>
        <v>0</v>
      </c>
      <c r="BD84" s="66">
        <f t="shared" si="295"/>
        <v>0</v>
      </c>
      <c r="BE84" s="75">
        <f>SUM(AS84:BD84)</f>
        <v>0</v>
      </c>
      <c r="BF84" s="66">
        <f t="shared" ref="BF84:BQ84" si="296">SUM(BF76:BF82)</f>
        <v>0</v>
      </c>
      <c r="BG84" s="66">
        <f t="shared" si="296"/>
        <v>0</v>
      </c>
      <c r="BH84" s="66">
        <f t="shared" si="296"/>
        <v>0</v>
      </c>
      <c r="BI84" s="66">
        <f t="shared" si="296"/>
        <v>0</v>
      </c>
      <c r="BJ84" s="66">
        <f t="shared" si="296"/>
        <v>0</v>
      </c>
      <c r="BK84" s="66">
        <f t="shared" si="296"/>
        <v>0</v>
      </c>
      <c r="BL84" s="66">
        <f t="shared" si="296"/>
        <v>0</v>
      </c>
      <c r="BM84" s="66">
        <f t="shared" si="296"/>
        <v>0</v>
      </c>
      <c r="BN84" s="66">
        <f t="shared" si="296"/>
        <v>0</v>
      </c>
      <c r="BO84" s="66">
        <f t="shared" si="296"/>
        <v>0</v>
      </c>
      <c r="BP84" s="66">
        <f t="shared" si="296"/>
        <v>0</v>
      </c>
      <c r="BQ84" s="66">
        <f t="shared" si="296"/>
        <v>0</v>
      </c>
      <c r="BR84" s="75">
        <f>SUM(BF84:BQ84)</f>
        <v>0</v>
      </c>
      <c r="BS84" s="66">
        <f t="shared" ref="BS84:CD84" si="297">SUM(BS76:BS82)</f>
        <v>0</v>
      </c>
      <c r="BT84" s="66">
        <f t="shared" si="297"/>
        <v>0</v>
      </c>
      <c r="BU84" s="66">
        <f t="shared" si="297"/>
        <v>0</v>
      </c>
      <c r="BV84" s="66">
        <f t="shared" si="297"/>
        <v>0</v>
      </c>
      <c r="BW84" s="66">
        <f t="shared" si="297"/>
        <v>0</v>
      </c>
      <c r="BX84" s="66">
        <f t="shared" si="297"/>
        <v>0</v>
      </c>
      <c r="BY84" s="66">
        <f t="shared" si="297"/>
        <v>0</v>
      </c>
      <c r="BZ84" s="66">
        <f t="shared" si="297"/>
        <v>0</v>
      </c>
      <c r="CA84" s="66">
        <f t="shared" si="297"/>
        <v>0</v>
      </c>
      <c r="CB84" s="66">
        <f t="shared" si="297"/>
        <v>0</v>
      </c>
      <c r="CC84" s="66">
        <f t="shared" si="297"/>
        <v>0</v>
      </c>
      <c r="CD84" s="66">
        <f t="shared" si="297"/>
        <v>0</v>
      </c>
      <c r="CE84" s="75">
        <f>SUM(BS84:CD84)</f>
        <v>0</v>
      </c>
      <c r="CF84" s="66">
        <f t="shared" ref="CF84:CQ84" si="298">SUM(CF76:CF82)</f>
        <v>0</v>
      </c>
      <c r="CG84" s="66">
        <f t="shared" si="298"/>
        <v>0</v>
      </c>
      <c r="CH84" s="66">
        <f t="shared" si="298"/>
        <v>0</v>
      </c>
      <c r="CI84" s="66">
        <f t="shared" si="298"/>
        <v>0</v>
      </c>
      <c r="CJ84" s="66">
        <f t="shared" si="298"/>
        <v>0</v>
      </c>
      <c r="CK84" s="66">
        <f t="shared" si="298"/>
        <v>0</v>
      </c>
      <c r="CL84" s="66">
        <f t="shared" si="298"/>
        <v>0</v>
      </c>
      <c r="CM84" s="66">
        <f t="shared" si="298"/>
        <v>0</v>
      </c>
      <c r="CN84" s="66">
        <f t="shared" si="298"/>
        <v>0</v>
      </c>
      <c r="CO84" s="66">
        <f t="shared" si="298"/>
        <v>0</v>
      </c>
      <c r="CP84" s="66">
        <f t="shared" si="298"/>
        <v>0</v>
      </c>
      <c r="CQ84" s="66">
        <f t="shared" si="298"/>
        <v>0</v>
      </c>
      <c r="CR84" s="75">
        <f>SUM(CF84:CQ84)</f>
        <v>0</v>
      </c>
      <c r="CS84" s="66">
        <f t="shared" ref="CS84:DD84" si="299">SUM(CS76:CS82)</f>
        <v>0</v>
      </c>
      <c r="CT84" s="66">
        <f t="shared" si="299"/>
        <v>0</v>
      </c>
      <c r="CU84" s="66">
        <f t="shared" si="299"/>
        <v>0</v>
      </c>
      <c r="CV84" s="66">
        <f t="shared" si="299"/>
        <v>0</v>
      </c>
      <c r="CW84" s="66">
        <f t="shared" si="299"/>
        <v>0</v>
      </c>
      <c r="CX84" s="66">
        <f t="shared" si="299"/>
        <v>0</v>
      </c>
      <c r="CY84" s="66">
        <f t="shared" si="299"/>
        <v>0</v>
      </c>
      <c r="CZ84" s="66">
        <f t="shared" si="299"/>
        <v>0</v>
      </c>
      <c r="DA84" s="66">
        <f t="shared" si="299"/>
        <v>0</v>
      </c>
      <c r="DB84" s="66">
        <f t="shared" si="299"/>
        <v>0</v>
      </c>
      <c r="DC84" s="66">
        <f t="shared" si="299"/>
        <v>0</v>
      </c>
      <c r="DD84" s="66">
        <f t="shared" si="299"/>
        <v>0</v>
      </c>
      <c r="DE84" s="75">
        <f>SUM(CS84:DD84)</f>
        <v>0</v>
      </c>
      <c r="DF84" s="66">
        <f t="shared" ref="DF84:DQ84" si="300">SUM(DF76:DF82)</f>
        <v>0</v>
      </c>
      <c r="DG84" s="66">
        <f t="shared" si="300"/>
        <v>0</v>
      </c>
      <c r="DH84" s="66">
        <f t="shared" si="300"/>
        <v>0</v>
      </c>
      <c r="DI84" s="66">
        <f t="shared" si="300"/>
        <v>0</v>
      </c>
      <c r="DJ84" s="66">
        <f t="shared" si="300"/>
        <v>0</v>
      </c>
      <c r="DK84" s="66">
        <f t="shared" si="300"/>
        <v>0</v>
      </c>
      <c r="DL84" s="66">
        <f t="shared" si="300"/>
        <v>0</v>
      </c>
      <c r="DM84" s="66">
        <f t="shared" si="300"/>
        <v>0</v>
      </c>
      <c r="DN84" s="66">
        <f t="shared" si="300"/>
        <v>0</v>
      </c>
      <c r="DO84" s="66">
        <f t="shared" si="300"/>
        <v>0</v>
      </c>
      <c r="DP84" s="66">
        <f t="shared" si="300"/>
        <v>0</v>
      </c>
      <c r="DQ84" s="66">
        <f t="shared" si="300"/>
        <v>0</v>
      </c>
      <c r="DR84" s="75">
        <f>SUM(DF84:DQ84)</f>
        <v>0</v>
      </c>
      <c r="DS84" s="66">
        <f t="shared" ref="DS84:ED84" si="301">SUM(DS76:DS82)</f>
        <v>0</v>
      </c>
      <c r="DT84" s="66">
        <f t="shared" si="301"/>
        <v>0</v>
      </c>
      <c r="DU84" s="66">
        <f t="shared" si="301"/>
        <v>0</v>
      </c>
      <c r="DV84" s="66">
        <f t="shared" si="301"/>
        <v>0</v>
      </c>
      <c r="DW84" s="66">
        <f t="shared" si="301"/>
        <v>0</v>
      </c>
      <c r="DX84" s="66">
        <f t="shared" si="301"/>
        <v>0</v>
      </c>
      <c r="DY84" s="66">
        <f t="shared" si="301"/>
        <v>0</v>
      </c>
      <c r="DZ84" s="66">
        <f t="shared" si="301"/>
        <v>0</v>
      </c>
      <c r="EA84" s="66">
        <f t="shared" si="301"/>
        <v>0</v>
      </c>
      <c r="EB84" s="66">
        <f t="shared" si="301"/>
        <v>0</v>
      </c>
      <c r="EC84" s="66">
        <f t="shared" si="301"/>
        <v>0</v>
      </c>
      <c r="ED84" s="66">
        <f t="shared" si="301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302">SUM(F71:F72)-F84</f>
        <v>0</v>
      </c>
      <c r="G86" s="66">
        <f t="shared" si="302"/>
        <v>0</v>
      </c>
      <c r="H86" s="66">
        <f t="shared" si="302"/>
        <v>0</v>
      </c>
      <c r="I86" s="66">
        <f t="shared" si="302"/>
        <v>0</v>
      </c>
      <c r="J86" s="66">
        <f t="shared" si="302"/>
        <v>0</v>
      </c>
      <c r="K86" s="66">
        <f t="shared" si="302"/>
        <v>0</v>
      </c>
      <c r="L86" s="66">
        <f t="shared" si="302"/>
        <v>0</v>
      </c>
      <c r="M86" s="66">
        <f t="shared" si="302"/>
        <v>0</v>
      </c>
      <c r="N86" s="66">
        <f t="shared" si="302"/>
        <v>0</v>
      </c>
      <c r="O86" s="66">
        <f t="shared" si="302"/>
        <v>0</v>
      </c>
      <c r="P86" s="66">
        <f t="shared" si="302"/>
        <v>0</v>
      </c>
      <c r="Q86" s="66">
        <f t="shared" si="302"/>
        <v>0</v>
      </c>
      <c r="R86" s="75">
        <f>SUM(F86:Q86)</f>
        <v>0</v>
      </c>
      <c r="S86" s="66">
        <f t="shared" ref="S86:AD86" si="303">SUM(S71:S72)-S84</f>
        <v>0</v>
      </c>
      <c r="T86" s="66">
        <f t="shared" si="303"/>
        <v>0</v>
      </c>
      <c r="U86" s="66">
        <f t="shared" si="303"/>
        <v>0</v>
      </c>
      <c r="V86" s="66">
        <f t="shared" si="303"/>
        <v>0</v>
      </c>
      <c r="W86" s="66">
        <f t="shared" si="303"/>
        <v>0</v>
      </c>
      <c r="X86" s="66">
        <f t="shared" si="303"/>
        <v>0</v>
      </c>
      <c r="Y86" s="66">
        <f t="shared" si="303"/>
        <v>0</v>
      </c>
      <c r="Z86" s="66">
        <f t="shared" si="303"/>
        <v>0</v>
      </c>
      <c r="AA86" s="66">
        <f t="shared" si="303"/>
        <v>0</v>
      </c>
      <c r="AB86" s="66">
        <f t="shared" si="303"/>
        <v>0</v>
      </c>
      <c r="AC86" s="66">
        <f t="shared" si="303"/>
        <v>0</v>
      </c>
      <c r="AD86" s="66">
        <f t="shared" si="303"/>
        <v>0</v>
      </c>
      <c r="AE86" s="75">
        <f>SUM(S86:AD86)</f>
        <v>0</v>
      </c>
      <c r="AF86" s="66">
        <f t="shared" ref="AF86:AQ86" si="304">SUM(AF71:AF72)-AF84</f>
        <v>0</v>
      </c>
      <c r="AG86" s="66">
        <f t="shared" si="304"/>
        <v>0</v>
      </c>
      <c r="AH86" s="66">
        <f t="shared" si="304"/>
        <v>0</v>
      </c>
      <c r="AI86" s="66">
        <f t="shared" si="304"/>
        <v>0</v>
      </c>
      <c r="AJ86" s="66">
        <f t="shared" si="304"/>
        <v>0</v>
      </c>
      <c r="AK86" s="66">
        <f t="shared" si="304"/>
        <v>0</v>
      </c>
      <c r="AL86" s="66">
        <f t="shared" si="304"/>
        <v>0</v>
      </c>
      <c r="AM86" s="66">
        <f t="shared" si="304"/>
        <v>0</v>
      </c>
      <c r="AN86" s="66">
        <f t="shared" si="304"/>
        <v>0</v>
      </c>
      <c r="AO86" s="66">
        <f t="shared" si="304"/>
        <v>0</v>
      </c>
      <c r="AP86" s="66">
        <f t="shared" si="304"/>
        <v>0</v>
      </c>
      <c r="AQ86" s="66">
        <f t="shared" si="304"/>
        <v>0</v>
      </c>
      <c r="AR86" s="75">
        <f>SUM(AF86:AQ86)</f>
        <v>0</v>
      </c>
      <c r="AS86" s="66">
        <f t="shared" ref="AS86:BD86" si="305">SUM(AS71:AS72)-AS84</f>
        <v>0</v>
      </c>
      <c r="AT86" s="66">
        <f t="shared" si="305"/>
        <v>0</v>
      </c>
      <c r="AU86" s="66">
        <f t="shared" si="305"/>
        <v>0</v>
      </c>
      <c r="AV86" s="66">
        <f t="shared" si="305"/>
        <v>0</v>
      </c>
      <c r="AW86" s="66">
        <f t="shared" si="305"/>
        <v>0</v>
      </c>
      <c r="AX86" s="66">
        <f t="shared" si="305"/>
        <v>0</v>
      </c>
      <c r="AY86" s="66">
        <f t="shared" si="305"/>
        <v>0</v>
      </c>
      <c r="AZ86" s="66">
        <f t="shared" si="305"/>
        <v>0</v>
      </c>
      <c r="BA86" s="66">
        <f t="shared" si="305"/>
        <v>0</v>
      </c>
      <c r="BB86" s="66">
        <f t="shared" si="305"/>
        <v>0</v>
      </c>
      <c r="BC86" s="66">
        <f t="shared" si="305"/>
        <v>0</v>
      </c>
      <c r="BD86" s="66">
        <f t="shared" si="305"/>
        <v>0</v>
      </c>
      <c r="BE86" s="75">
        <f>SUM(AS86:BD86)</f>
        <v>0</v>
      </c>
      <c r="BF86" s="66">
        <f t="shared" ref="BF86:BQ86" si="306">SUM(BF71:BF72)-BF84</f>
        <v>0</v>
      </c>
      <c r="BG86" s="66">
        <f t="shared" si="306"/>
        <v>0</v>
      </c>
      <c r="BH86" s="66">
        <f t="shared" si="306"/>
        <v>0</v>
      </c>
      <c r="BI86" s="66">
        <f t="shared" si="306"/>
        <v>0</v>
      </c>
      <c r="BJ86" s="66">
        <f t="shared" si="306"/>
        <v>0</v>
      </c>
      <c r="BK86" s="66">
        <f t="shared" si="306"/>
        <v>0</v>
      </c>
      <c r="BL86" s="66">
        <f t="shared" si="306"/>
        <v>0</v>
      </c>
      <c r="BM86" s="66">
        <f t="shared" si="306"/>
        <v>0</v>
      </c>
      <c r="BN86" s="66">
        <f t="shared" si="306"/>
        <v>0</v>
      </c>
      <c r="BO86" s="66">
        <f t="shared" si="306"/>
        <v>0</v>
      </c>
      <c r="BP86" s="66">
        <f t="shared" si="306"/>
        <v>0</v>
      </c>
      <c r="BQ86" s="66">
        <f t="shared" si="306"/>
        <v>0</v>
      </c>
      <c r="BR86" s="75">
        <f>SUM(BF86:BQ86)</f>
        <v>0</v>
      </c>
      <c r="BS86" s="66">
        <f t="shared" ref="BS86:CD86" si="307">SUM(BS71:BS72)-BS84</f>
        <v>0</v>
      </c>
      <c r="BT86" s="66">
        <f t="shared" si="307"/>
        <v>0</v>
      </c>
      <c r="BU86" s="66">
        <f t="shared" si="307"/>
        <v>0</v>
      </c>
      <c r="BV86" s="66">
        <f t="shared" si="307"/>
        <v>0</v>
      </c>
      <c r="BW86" s="66">
        <f t="shared" si="307"/>
        <v>0</v>
      </c>
      <c r="BX86" s="66">
        <f t="shared" si="307"/>
        <v>0</v>
      </c>
      <c r="BY86" s="66">
        <f t="shared" si="307"/>
        <v>0</v>
      </c>
      <c r="BZ86" s="66">
        <f t="shared" si="307"/>
        <v>0</v>
      </c>
      <c r="CA86" s="66">
        <f t="shared" si="307"/>
        <v>0</v>
      </c>
      <c r="CB86" s="66">
        <f t="shared" si="307"/>
        <v>0</v>
      </c>
      <c r="CC86" s="66">
        <f t="shared" si="307"/>
        <v>0</v>
      </c>
      <c r="CD86" s="66">
        <f t="shared" si="307"/>
        <v>0</v>
      </c>
      <c r="CE86" s="75">
        <f>SUM(BS86:CD86)</f>
        <v>0</v>
      </c>
      <c r="CF86" s="66">
        <f t="shared" ref="CF86:CQ86" si="308">SUM(CF71:CF72)-CF84</f>
        <v>0</v>
      </c>
      <c r="CG86" s="66">
        <f t="shared" si="308"/>
        <v>0</v>
      </c>
      <c r="CH86" s="66">
        <f t="shared" si="308"/>
        <v>0</v>
      </c>
      <c r="CI86" s="66">
        <f t="shared" si="308"/>
        <v>0</v>
      </c>
      <c r="CJ86" s="66">
        <f t="shared" si="308"/>
        <v>0</v>
      </c>
      <c r="CK86" s="66">
        <f t="shared" si="308"/>
        <v>0</v>
      </c>
      <c r="CL86" s="66">
        <f t="shared" si="308"/>
        <v>0</v>
      </c>
      <c r="CM86" s="66">
        <f t="shared" si="308"/>
        <v>0</v>
      </c>
      <c r="CN86" s="66">
        <f t="shared" si="308"/>
        <v>0</v>
      </c>
      <c r="CO86" s="66">
        <f t="shared" si="308"/>
        <v>0</v>
      </c>
      <c r="CP86" s="66">
        <f t="shared" si="308"/>
        <v>0</v>
      </c>
      <c r="CQ86" s="66">
        <f t="shared" si="308"/>
        <v>0</v>
      </c>
      <c r="CR86" s="75">
        <f>SUM(CF86:CQ86)</f>
        <v>0</v>
      </c>
      <c r="CS86" s="66">
        <f t="shared" ref="CS86:DD86" si="309">SUM(CS71:CS72)-CS84</f>
        <v>0</v>
      </c>
      <c r="CT86" s="66">
        <f t="shared" si="309"/>
        <v>0</v>
      </c>
      <c r="CU86" s="66">
        <f t="shared" si="309"/>
        <v>0</v>
      </c>
      <c r="CV86" s="66">
        <f t="shared" si="309"/>
        <v>0</v>
      </c>
      <c r="CW86" s="66">
        <f t="shared" si="309"/>
        <v>0</v>
      </c>
      <c r="CX86" s="66">
        <f t="shared" si="309"/>
        <v>0</v>
      </c>
      <c r="CY86" s="66">
        <f t="shared" si="309"/>
        <v>0</v>
      </c>
      <c r="CZ86" s="66">
        <f t="shared" si="309"/>
        <v>0</v>
      </c>
      <c r="DA86" s="66">
        <f t="shared" si="309"/>
        <v>0</v>
      </c>
      <c r="DB86" s="66">
        <f t="shared" si="309"/>
        <v>0</v>
      </c>
      <c r="DC86" s="66">
        <f t="shared" si="309"/>
        <v>0</v>
      </c>
      <c r="DD86" s="66">
        <f t="shared" si="309"/>
        <v>0</v>
      </c>
      <c r="DE86" s="75">
        <f>SUM(CS86:DD86)</f>
        <v>0</v>
      </c>
      <c r="DF86" s="66">
        <f t="shared" ref="DF86:DQ86" si="310">SUM(DF71:DF72)-DF84</f>
        <v>0</v>
      </c>
      <c r="DG86" s="66">
        <f t="shared" si="310"/>
        <v>0</v>
      </c>
      <c r="DH86" s="66">
        <f t="shared" si="310"/>
        <v>0</v>
      </c>
      <c r="DI86" s="66">
        <f t="shared" si="310"/>
        <v>0</v>
      </c>
      <c r="DJ86" s="66">
        <f t="shared" si="310"/>
        <v>0</v>
      </c>
      <c r="DK86" s="66">
        <f t="shared" si="310"/>
        <v>0</v>
      </c>
      <c r="DL86" s="66">
        <f t="shared" si="310"/>
        <v>0</v>
      </c>
      <c r="DM86" s="66">
        <f t="shared" si="310"/>
        <v>0</v>
      </c>
      <c r="DN86" s="66">
        <f t="shared" si="310"/>
        <v>0</v>
      </c>
      <c r="DO86" s="66">
        <f t="shared" si="310"/>
        <v>0</v>
      </c>
      <c r="DP86" s="66">
        <f t="shared" si="310"/>
        <v>0</v>
      </c>
      <c r="DQ86" s="66">
        <f t="shared" si="310"/>
        <v>0</v>
      </c>
      <c r="DR86" s="75">
        <f>SUM(DF86:DQ86)</f>
        <v>0</v>
      </c>
      <c r="DS86" s="66">
        <f t="shared" ref="DS86:ED86" si="311">SUM(DS71:DS72)-DS84</f>
        <v>0</v>
      </c>
      <c r="DT86" s="66">
        <f t="shared" si="311"/>
        <v>0</v>
      </c>
      <c r="DU86" s="66">
        <f t="shared" si="311"/>
        <v>0</v>
      </c>
      <c r="DV86" s="66">
        <f t="shared" si="311"/>
        <v>0</v>
      </c>
      <c r="DW86" s="66">
        <f t="shared" si="311"/>
        <v>0</v>
      </c>
      <c r="DX86" s="66">
        <f t="shared" si="311"/>
        <v>0</v>
      </c>
      <c r="DY86" s="66">
        <f t="shared" si="311"/>
        <v>0</v>
      </c>
      <c r="DZ86" s="66">
        <f t="shared" si="311"/>
        <v>0</v>
      </c>
      <c r="EA86" s="66">
        <f t="shared" si="311"/>
        <v>0</v>
      </c>
      <c r="EB86" s="66">
        <f t="shared" si="311"/>
        <v>0</v>
      </c>
      <c r="EC86" s="66">
        <f t="shared" si="311"/>
        <v>0</v>
      </c>
      <c r="ED86" s="66">
        <f t="shared" si="311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5 EMPRUNT 1'!$G$14:$G$2000,MATCH('SPACELOG 5 BP'!F$2,'SPACELOG 5 EMPRUNT 1'!$Z$14:$Z$2000,0)),0)</f>
        <v>0</v>
      </c>
      <c r="G88" s="66">
        <f>IFERROR(INDEX('SPACELOG 5 EMPRUNT 1'!$G$14:$G$2000,MATCH('SPACELOG 5 BP'!G$2,'SPACELOG 5 EMPRUNT 1'!$Z$14:$Z$2000,0)),0)</f>
        <v>0</v>
      </c>
      <c r="H88" s="66">
        <f>IFERROR(INDEX('SPACELOG 5 EMPRUNT 1'!$G$14:$G$2000,MATCH('SPACELOG 5 BP'!H$2,'SPACELOG 5 EMPRUNT 1'!$Z$14:$Z$2000,0)),0)</f>
        <v>0</v>
      </c>
      <c r="I88" s="66">
        <f>IFERROR(INDEX('SPACELOG 5 EMPRUNT 1'!$G$14:$G$2000,MATCH('SPACELOG 5 BP'!I$2,'SPACELOG 5 EMPRUNT 1'!$Z$14:$Z$2000,0)),0)</f>
        <v>0</v>
      </c>
      <c r="J88" s="66">
        <f>IFERROR(INDEX('SPACELOG 5 EMPRUNT 1'!$G$14:$G$2000,MATCH('SPACELOG 5 BP'!J$2,'SPACELOG 5 EMPRUNT 1'!$Z$14:$Z$2000,0)),0)</f>
        <v>0</v>
      </c>
      <c r="K88" s="66">
        <f>IFERROR(INDEX('SPACELOG 5 EMPRUNT 1'!$G$14:$G$2000,MATCH('SPACELOG 5 BP'!K$2,'SPACELOG 5 EMPRUNT 1'!$Z$14:$Z$2000,0)),0)</f>
        <v>0</v>
      </c>
      <c r="L88" s="66">
        <f>IFERROR(INDEX('SPACELOG 5 EMPRUNT 1'!$G$14:$G$2000,MATCH('SPACELOG 5 BP'!L$2,'SPACELOG 5 EMPRUNT 1'!$Z$14:$Z$2000,0)),0)</f>
        <v>0</v>
      </c>
      <c r="M88" s="66">
        <f>IFERROR(INDEX('SPACELOG 5 EMPRUNT 1'!$G$14:$G$2000,MATCH('SPACELOG 5 BP'!M$2,'SPACELOG 5 EMPRUNT 1'!$Z$14:$Z$2000,0)),0)</f>
        <v>0</v>
      </c>
      <c r="N88" s="66">
        <f>IFERROR(INDEX('SPACELOG 5 EMPRUNT 1'!$G$14:$G$2000,MATCH('SPACELOG 5 BP'!N$2,'SPACELOG 5 EMPRUNT 1'!$Z$14:$Z$2000,0)),0)</f>
        <v>0</v>
      </c>
      <c r="O88" s="66">
        <f>IFERROR(INDEX('SPACELOG 5 EMPRUNT 1'!$G$14:$G$2000,MATCH('SPACELOG 5 BP'!O$2,'SPACELOG 5 EMPRUNT 1'!$Z$14:$Z$2000,0)),0)</f>
        <v>0</v>
      </c>
      <c r="P88" s="66">
        <f>IFERROR(INDEX('SPACELOG 5 EMPRUNT 1'!$G$14:$G$2000,MATCH('SPACELOG 5 BP'!P$2,'SPACELOG 5 EMPRUNT 1'!$Z$14:$Z$2000,0)),0)</f>
        <v>0</v>
      </c>
      <c r="Q88" s="66">
        <f>IFERROR(INDEX('SPACELOG 5 EMPRUNT 1'!$G$14:$G$2000,MATCH('SPACELOG 5 BP'!Q$2,'SPACELOG 5 EMPRUNT 1'!$Z$14:$Z$2000,0)),0)</f>
        <v>0</v>
      </c>
      <c r="R88" s="75">
        <f>SUM(F88:Q88)</f>
        <v>0</v>
      </c>
      <c r="S88" s="66">
        <f>IFERROR(INDEX('SPACELOG 5 EMPRUNT 1'!$G$14:$G$2000,MATCH('SPACELOG 5 BP'!S$2,'SPACELOG 5 EMPRUNT 1'!$Z$14:$Z$2000,0)),0)</f>
        <v>0</v>
      </c>
      <c r="T88" s="66">
        <f>IFERROR(INDEX('SPACELOG 5 EMPRUNT 1'!$G$14:$G$2000,MATCH('SPACELOG 5 BP'!T$2,'SPACELOG 5 EMPRUNT 1'!$Z$14:$Z$2000,0)),0)</f>
        <v>0</v>
      </c>
      <c r="U88" s="66">
        <f>IFERROR(INDEX('SPACELOG 5 EMPRUNT 1'!$G$14:$G$2000,MATCH('SPACELOG 5 BP'!U$2,'SPACELOG 5 EMPRUNT 1'!$Z$14:$Z$2000,0)),0)</f>
        <v>0</v>
      </c>
      <c r="V88" s="66">
        <f>IFERROR(INDEX('SPACELOG 5 EMPRUNT 1'!$G$14:$G$2000,MATCH('SPACELOG 5 BP'!V$2,'SPACELOG 5 EMPRUNT 1'!$Z$14:$Z$2000,0)),0)</f>
        <v>0</v>
      </c>
      <c r="W88" s="66">
        <f>IFERROR(INDEX('SPACELOG 5 EMPRUNT 1'!$G$14:$G$2000,MATCH('SPACELOG 5 BP'!W$2,'SPACELOG 5 EMPRUNT 1'!$Z$14:$Z$2000,0)),0)</f>
        <v>0</v>
      </c>
      <c r="X88" s="66">
        <f>IFERROR(INDEX('SPACELOG 5 EMPRUNT 1'!$G$14:$G$2000,MATCH('SPACELOG 5 BP'!X$2,'SPACELOG 5 EMPRUNT 1'!$Z$14:$Z$2000,0)),0)</f>
        <v>0</v>
      </c>
      <c r="Y88" s="66">
        <f>IFERROR(INDEX('SPACELOG 5 EMPRUNT 1'!$G$14:$G$2000,MATCH('SPACELOG 5 BP'!Y$2,'SPACELOG 5 EMPRUNT 1'!$Z$14:$Z$2000,0)),0)</f>
        <v>0</v>
      </c>
      <c r="Z88" s="66">
        <f>IFERROR(INDEX('SPACELOG 5 EMPRUNT 1'!$G$14:$G$2000,MATCH('SPACELOG 5 BP'!Z$2,'SPACELOG 5 EMPRUNT 1'!$Z$14:$Z$2000,0)),0)</f>
        <v>0</v>
      </c>
      <c r="AA88" s="66">
        <f>IFERROR(INDEX('SPACELOG 5 EMPRUNT 1'!$G$14:$G$2000,MATCH('SPACELOG 5 BP'!AA$2,'SPACELOG 5 EMPRUNT 1'!$Z$14:$Z$2000,0)),0)</f>
        <v>0</v>
      </c>
      <c r="AB88" s="66">
        <f>IFERROR(INDEX('SPACELOG 5 EMPRUNT 1'!$G$14:$G$2000,MATCH('SPACELOG 5 BP'!AB$2,'SPACELOG 5 EMPRUNT 1'!$Z$14:$Z$2000,0)),0)</f>
        <v>0</v>
      </c>
      <c r="AC88" s="66">
        <f>IFERROR(INDEX('SPACELOG 5 EMPRUNT 1'!$G$14:$G$2000,MATCH('SPACELOG 5 BP'!AC$2,'SPACELOG 5 EMPRUNT 1'!$Z$14:$Z$2000,0)),0)</f>
        <v>0</v>
      </c>
      <c r="AD88" s="66">
        <f>IFERROR(INDEX('SPACELOG 5 EMPRUNT 1'!$G$14:$G$2000,MATCH('SPACELOG 5 BP'!AD$2,'SPACELOG 5 EMPRUNT 1'!$Z$14:$Z$2000,0)),0)</f>
        <v>0</v>
      </c>
      <c r="AE88" s="75">
        <f>SUM(S88:AD88)</f>
        <v>0</v>
      </c>
      <c r="AF88" s="66">
        <f>IFERROR(INDEX('SPACELOG 5 EMPRUNT 1'!$G$14:$G$2000,MATCH('SPACELOG 5 BP'!AF$2,'SPACELOG 5 EMPRUNT 1'!$Z$14:$Z$2000,0)),0)</f>
        <v>0</v>
      </c>
      <c r="AG88" s="66">
        <f>IFERROR(INDEX('SPACELOG 5 EMPRUNT 1'!$G$14:$G$2000,MATCH('SPACELOG 5 BP'!AG$2,'SPACELOG 5 EMPRUNT 1'!$Z$14:$Z$2000,0)),0)</f>
        <v>0</v>
      </c>
      <c r="AH88" s="66">
        <f>IFERROR(INDEX('SPACELOG 5 EMPRUNT 1'!$G$14:$G$2000,MATCH('SPACELOG 5 BP'!AH$2,'SPACELOG 5 EMPRUNT 1'!$Z$14:$Z$2000,0)),0)</f>
        <v>0</v>
      </c>
      <c r="AI88" s="66">
        <f>IFERROR(INDEX('SPACELOG 5 EMPRUNT 1'!$G$14:$G$2000,MATCH('SPACELOG 5 BP'!AI$2,'SPACELOG 5 EMPRUNT 1'!$Z$14:$Z$2000,0)),0)</f>
        <v>0</v>
      </c>
      <c r="AJ88" s="66">
        <f>IFERROR(INDEX('SPACELOG 5 EMPRUNT 1'!$G$14:$G$2000,MATCH('SPACELOG 5 BP'!AJ$2,'SPACELOG 5 EMPRUNT 1'!$Z$14:$Z$2000,0)),0)</f>
        <v>0</v>
      </c>
      <c r="AK88" s="66">
        <f>IFERROR(INDEX('SPACELOG 5 EMPRUNT 1'!$G$14:$G$2000,MATCH('SPACELOG 5 BP'!AK$2,'SPACELOG 5 EMPRUNT 1'!$Z$14:$Z$2000,0)),0)</f>
        <v>0</v>
      </c>
      <c r="AL88" s="66">
        <f>IFERROR(INDEX('SPACELOG 5 EMPRUNT 1'!$G$14:$G$2000,MATCH('SPACELOG 5 BP'!AL$2,'SPACELOG 5 EMPRUNT 1'!$Z$14:$Z$2000,0)),0)</f>
        <v>0</v>
      </c>
      <c r="AM88" s="66">
        <f>IFERROR(INDEX('SPACELOG 5 EMPRUNT 1'!$G$14:$G$2000,MATCH('SPACELOG 5 BP'!AM$2,'SPACELOG 5 EMPRUNT 1'!$Z$14:$Z$2000,0)),0)</f>
        <v>0</v>
      </c>
      <c r="AN88" s="66">
        <f>IFERROR(INDEX('SPACELOG 5 EMPRUNT 1'!$G$14:$G$2000,MATCH('SPACELOG 5 BP'!AN$2,'SPACELOG 5 EMPRUNT 1'!$Z$14:$Z$2000,0)),0)</f>
        <v>0</v>
      </c>
      <c r="AO88" s="66">
        <f>IFERROR(INDEX('SPACELOG 5 EMPRUNT 1'!$G$14:$G$2000,MATCH('SPACELOG 5 BP'!AO$2,'SPACELOG 5 EMPRUNT 1'!$Z$14:$Z$2000,0)),0)</f>
        <v>0</v>
      </c>
      <c r="AP88" s="66">
        <f>IFERROR(INDEX('SPACELOG 5 EMPRUNT 1'!$G$14:$G$2000,MATCH('SPACELOG 5 BP'!AP$2,'SPACELOG 5 EMPRUNT 1'!$Z$14:$Z$2000,0)),0)</f>
        <v>0</v>
      </c>
      <c r="AQ88" s="66">
        <f>IFERROR(INDEX('SPACELOG 5 EMPRUNT 1'!$G$14:$G$2000,MATCH('SPACELOG 5 BP'!AQ$2,'SPACELOG 5 EMPRUNT 1'!$Z$14:$Z$2000,0)),0)</f>
        <v>0</v>
      </c>
      <c r="AR88" s="75">
        <f>SUM(AF88:AQ88)</f>
        <v>0</v>
      </c>
      <c r="AS88" s="66">
        <f>IFERROR(INDEX('SPACELOG 5 EMPRUNT 1'!$G$14:$G$2000,MATCH('SPACELOG 5 BP'!AS$2,'SPACELOG 5 EMPRUNT 1'!$Z$14:$Z$2000,0)),0)</f>
        <v>0</v>
      </c>
      <c r="AT88" s="66">
        <f>IFERROR(INDEX('SPACELOG 5 EMPRUNT 1'!$G$14:$G$2000,MATCH('SPACELOG 5 BP'!AT$2,'SPACELOG 5 EMPRUNT 1'!$Z$14:$Z$2000,0)),0)</f>
        <v>0</v>
      </c>
      <c r="AU88" s="66">
        <f>IFERROR(INDEX('SPACELOG 5 EMPRUNT 1'!$G$14:$G$2000,MATCH('SPACELOG 5 BP'!AU$2,'SPACELOG 5 EMPRUNT 1'!$Z$14:$Z$2000,0)),0)</f>
        <v>0</v>
      </c>
      <c r="AV88" s="66">
        <f>IFERROR(INDEX('SPACELOG 5 EMPRUNT 1'!$G$14:$G$2000,MATCH('SPACELOG 5 BP'!AV$2,'SPACELOG 5 EMPRUNT 1'!$Z$14:$Z$2000,0)),0)</f>
        <v>0</v>
      </c>
      <c r="AW88" s="66">
        <f>IFERROR(INDEX('SPACELOG 5 EMPRUNT 1'!$G$14:$G$2000,MATCH('SPACELOG 5 BP'!AW$2,'SPACELOG 5 EMPRUNT 1'!$Z$14:$Z$2000,0)),0)</f>
        <v>0</v>
      </c>
      <c r="AX88" s="66">
        <f>IFERROR(INDEX('SPACELOG 5 EMPRUNT 1'!$G$14:$G$2000,MATCH('SPACELOG 5 BP'!AX$2,'SPACELOG 5 EMPRUNT 1'!$Z$14:$Z$2000,0)),0)</f>
        <v>0</v>
      </c>
      <c r="AY88" s="66">
        <f>IFERROR(INDEX('SPACELOG 5 EMPRUNT 1'!$G$14:$G$2000,MATCH('SPACELOG 5 BP'!AY$2,'SPACELOG 5 EMPRUNT 1'!$Z$14:$Z$2000,0)),0)</f>
        <v>0</v>
      </c>
      <c r="AZ88" s="66">
        <f>IFERROR(INDEX('SPACELOG 5 EMPRUNT 1'!$G$14:$G$2000,MATCH('SPACELOG 5 BP'!AZ$2,'SPACELOG 5 EMPRUNT 1'!$Z$14:$Z$2000,0)),0)</f>
        <v>0</v>
      </c>
      <c r="BA88" s="66">
        <f>IFERROR(INDEX('SPACELOG 5 EMPRUNT 1'!$G$14:$G$2000,MATCH('SPACELOG 5 BP'!BA$2,'SPACELOG 5 EMPRUNT 1'!$Z$14:$Z$2000,0)),0)</f>
        <v>0</v>
      </c>
      <c r="BB88" s="66">
        <f>IFERROR(INDEX('SPACELOG 5 EMPRUNT 1'!$G$14:$G$2000,MATCH('SPACELOG 5 BP'!BB$2,'SPACELOG 5 EMPRUNT 1'!$Z$14:$Z$2000,0)),0)</f>
        <v>0</v>
      </c>
      <c r="BC88" s="66">
        <f>IFERROR(INDEX('SPACELOG 5 EMPRUNT 1'!$G$14:$G$2000,MATCH('SPACELOG 5 BP'!BC$2,'SPACELOG 5 EMPRUNT 1'!$Z$14:$Z$2000,0)),0)</f>
        <v>0</v>
      </c>
      <c r="BD88" s="66">
        <f>IFERROR(INDEX('SPACELOG 5 EMPRUNT 1'!$G$14:$G$2000,MATCH('SPACELOG 5 BP'!BD$2,'SPACELOG 5 EMPRUNT 1'!$Z$14:$Z$2000,0)),0)</f>
        <v>0</v>
      </c>
      <c r="BE88" s="75">
        <f>SUM(AS88:BD88)</f>
        <v>0</v>
      </c>
      <c r="BF88" s="66">
        <f>IFERROR(INDEX('SPACELOG 5 EMPRUNT 1'!$G$14:$G$2000,MATCH('SPACELOG 5 BP'!BF$2,'SPACELOG 5 EMPRUNT 1'!$Z$14:$Z$2000,0)),0)</f>
        <v>0</v>
      </c>
      <c r="BG88" s="66">
        <f>IFERROR(INDEX('SPACELOG 5 EMPRUNT 1'!$G$14:$G$2000,MATCH('SPACELOG 5 BP'!BG$2,'SPACELOG 5 EMPRUNT 1'!$Z$14:$Z$2000,0)),0)</f>
        <v>0</v>
      </c>
      <c r="BH88" s="66">
        <f>IFERROR(INDEX('SPACELOG 5 EMPRUNT 1'!$G$14:$G$2000,MATCH('SPACELOG 5 BP'!BH$2,'SPACELOG 5 EMPRUNT 1'!$Z$14:$Z$2000,0)),0)</f>
        <v>0</v>
      </c>
      <c r="BI88" s="66">
        <f>IFERROR(INDEX('SPACELOG 5 EMPRUNT 1'!$G$14:$G$2000,MATCH('SPACELOG 5 BP'!BI$2,'SPACELOG 5 EMPRUNT 1'!$Z$14:$Z$2000,0)),0)</f>
        <v>0</v>
      </c>
      <c r="BJ88" s="66">
        <f>IFERROR(INDEX('SPACELOG 5 EMPRUNT 1'!$G$14:$G$2000,MATCH('SPACELOG 5 BP'!BJ$2,'SPACELOG 5 EMPRUNT 1'!$Z$14:$Z$2000,0)),0)</f>
        <v>0</v>
      </c>
      <c r="BK88" s="66">
        <f>IFERROR(INDEX('SPACELOG 5 EMPRUNT 1'!$G$14:$G$2000,MATCH('SPACELOG 5 BP'!BK$2,'SPACELOG 5 EMPRUNT 1'!$Z$14:$Z$2000,0)),0)</f>
        <v>0</v>
      </c>
      <c r="BL88" s="66">
        <f>IFERROR(INDEX('SPACELOG 5 EMPRUNT 1'!$G$14:$G$2000,MATCH('SPACELOG 5 BP'!BL$2,'SPACELOG 5 EMPRUNT 1'!$Z$14:$Z$2000,0)),0)</f>
        <v>0</v>
      </c>
      <c r="BM88" s="66">
        <f>IFERROR(INDEX('SPACELOG 5 EMPRUNT 1'!$G$14:$G$2000,MATCH('SPACELOG 5 BP'!BM$2,'SPACELOG 5 EMPRUNT 1'!$Z$14:$Z$2000,0)),0)</f>
        <v>0</v>
      </c>
      <c r="BN88" s="66">
        <f>IFERROR(INDEX('SPACELOG 5 EMPRUNT 1'!$G$14:$G$2000,MATCH('SPACELOG 5 BP'!BN$2,'SPACELOG 5 EMPRUNT 1'!$Z$14:$Z$2000,0)),0)</f>
        <v>0</v>
      </c>
      <c r="BO88" s="66">
        <f>IFERROR(INDEX('SPACELOG 5 EMPRUNT 1'!$G$14:$G$2000,MATCH('SPACELOG 5 BP'!BO$2,'SPACELOG 5 EMPRUNT 1'!$Z$14:$Z$2000,0)),0)</f>
        <v>0</v>
      </c>
      <c r="BP88" s="66">
        <f>IFERROR(INDEX('SPACELOG 5 EMPRUNT 1'!$G$14:$G$2000,MATCH('SPACELOG 5 BP'!BP$2,'SPACELOG 5 EMPRUNT 1'!$Z$14:$Z$2000,0)),0)</f>
        <v>0</v>
      </c>
      <c r="BQ88" s="66">
        <f>IFERROR(INDEX('SPACELOG 5 EMPRUNT 1'!$G$14:$G$2000,MATCH('SPACELOG 5 BP'!BQ$2,'SPACELOG 5 EMPRUNT 1'!$Z$14:$Z$2000,0)),0)</f>
        <v>0</v>
      </c>
      <c r="BR88" s="75">
        <f>SUM(BF88:BQ88)</f>
        <v>0</v>
      </c>
      <c r="BS88" s="66">
        <f>IFERROR(INDEX('SPACELOG 5 EMPRUNT 1'!$G$14:$G$2000,MATCH('SPACELOG 5 BP'!BS$2,'SPACELOG 5 EMPRUNT 1'!$Z$14:$Z$2000,0)),0)</f>
        <v>0</v>
      </c>
      <c r="BT88" s="66">
        <f>IFERROR(INDEX('SPACELOG 5 EMPRUNT 1'!$G$14:$G$2000,MATCH('SPACELOG 5 BP'!BT$2,'SPACELOG 5 EMPRUNT 1'!$Z$14:$Z$2000,0)),0)</f>
        <v>0</v>
      </c>
      <c r="BU88" s="66">
        <f>IFERROR(INDEX('SPACELOG 5 EMPRUNT 1'!$G$14:$G$2000,MATCH('SPACELOG 5 BP'!BU$2,'SPACELOG 5 EMPRUNT 1'!$Z$14:$Z$2000,0)),0)</f>
        <v>0</v>
      </c>
      <c r="BV88" s="66">
        <f>IFERROR(INDEX('SPACELOG 5 EMPRUNT 1'!$G$14:$G$2000,MATCH('SPACELOG 5 BP'!BV$2,'SPACELOG 5 EMPRUNT 1'!$Z$14:$Z$2000,0)),0)</f>
        <v>0</v>
      </c>
      <c r="BW88" s="66">
        <f>IFERROR(INDEX('SPACELOG 5 EMPRUNT 1'!$G$14:$G$2000,MATCH('SPACELOG 5 BP'!BW$2,'SPACELOG 5 EMPRUNT 1'!$Z$14:$Z$2000,0)),0)</f>
        <v>0</v>
      </c>
      <c r="BX88" s="66">
        <f>IFERROR(INDEX('SPACELOG 5 EMPRUNT 1'!$G$14:$G$2000,MATCH('SPACELOG 5 BP'!BX$2,'SPACELOG 5 EMPRUNT 1'!$Z$14:$Z$2000,0)),0)</f>
        <v>0</v>
      </c>
      <c r="BY88" s="66">
        <f>IFERROR(INDEX('SPACELOG 5 EMPRUNT 1'!$G$14:$G$2000,MATCH('SPACELOG 5 BP'!BY$2,'SPACELOG 5 EMPRUNT 1'!$Z$14:$Z$2000,0)),0)</f>
        <v>0</v>
      </c>
      <c r="BZ88" s="66">
        <f>IFERROR(INDEX('SPACELOG 5 EMPRUNT 1'!$G$14:$G$2000,MATCH('SPACELOG 5 BP'!BZ$2,'SPACELOG 5 EMPRUNT 1'!$Z$14:$Z$2000,0)),0)</f>
        <v>0</v>
      </c>
      <c r="CA88" s="66">
        <f>IFERROR(INDEX('SPACELOG 5 EMPRUNT 1'!$G$14:$G$2000,MATCH('SPACELOG 5 BP'!CA$2,'SPACELOG 5 EMPRUNT 1'!$Z$14:$Z$2000,0)),0)</f>
        <v>0</v>
      </c>
      <c r="CB88" s="66">
        <f>IFERROR(INDEX('SPACELOG 5 EMPRUNT 1'!$G$14:$G$2000,MATCH('SPACELOG 5 BP'!CB$2,'SPACELOG 5 EMPRUNT 1'!$Z$14:$Z$2000,0)),0)</f>
        <v>0</v>
      </c>
      <c r="CC88" s="66">
        <f>IFERROR(INDEX('SPACELOG 5 EMPRUNT 1'!$G$14:$G$2000,MATCH('SPACELOG 5 BP'!CC$2,'SPACELOG 5 EMPRUNT 1'!$Z$14:$Z$2000,0)),0)</f>
        <v>0</v>
      </c>
      <c r="CD88" s="66">
        <f>IFERROR(INDEX('SPACELOG 5 EMPRUNT 1'!$G$14:$G$2000,MATCH('SPACELOG 5 BP'!CD$2,'SPACELOG 5 EMPRUNT 1'!$Z$14:$Z$2000,0)),0)</f>
        <v>0</v>
      </c>
      <c r="CE88" s="75">
        <f>SUM(BS88:CD88)</f>
        <v>0</v>
      </c>
      <c r="CF88" s="66">
        <f>IFERROR(INDEX('SPACELOG 5 EMPRUNT 1'!$G$14:$G$2000,MATCH('SPACELOG 5 BP'!CF$2,'SPACELOG 5 EMPRUNT 1'!$Z$14:$Z$2000,0)),0)</f>
        <v>0</v>
      </c>
      <c r="CG88" s="66">
        <f>IFERROR(INDEX('SPACELOG 5 EMPRUNT 1'!$G$14:$G$2000,MATCH('SPACELOG 5 BP'!CG$2,'SPACELOG 5 EMPRUNT 1'!$Z$14:$Z$2000,0)),0)</f>
        <v>0</v>
      </c>
      <c r="CH88" s="66">
        <f>IFERROR(INDEX('SPACELOG 5 EMPRUNT 1'!$G$14:$G$2000,MATCH('SPACELOG 5 BP'!CH$2,'SPACELOG 5 EMPRUNT 1'!$Z$14:$Z$2000,0)),0)</f>
        <v>0</v>
      </c>
      <c r="CI88" s="66">
        <f>IFERROR(INDEX('SPACELOG 5 EMPRUNT 1'!$G$14:$G$2000,MATCH('SPACELOG 5 BP'!CI$2,'SPACELOG 5 EMPRUNT 1'!$Z$14:$Z$2000,0)),0)</f>
        <v>0</v>
      </c>
      <c r="CJ88" s="66">
        <f>IFERROR(INDEX('SPACELOG 5 EMPRUNT 1'!$G$14:$G$2000,MATCH('SPACELOG 5 BP'!CJ$2,'SPACELOG 5 EMPRUNT 1'!$Z$14:$Z$2000,0)),0)</f>
        <v>0</v>
      </c>
      <c r="CK88" s="66">
        <f>IFERROR(INDEX('SPACELOG 5 EMPRUNT 1'!$G$14:$G$2000,MATCH('SPACELOG 5 BP'!CK$2,'SPACELOG 5 EMPRUNT 1'!$Z$14:$Z$2000,0)),0)</f>
        <v>0</v>
      </c>
      <c r="CL88" s="66">
        <f>IFERROR(INDEX('SPACELOG 5 EMPRUNT 1'!$G$14:$G$2000,MATCH('SPACELOG 5 BP'!CL$2,'SPACELOG 5 EMPRUNT 1'!$Z$14:$Z$2000,0)),0)</f>
        <v>0</v>
      </c>
      <c r="CM88" s="66">
        <f>IFERROR(INDEX('SPACELOG 5 EMPRUNT 1'!$G$14:$G$2000,MATCH('SPACELOG 5 BP'!CM$2,'SPACELOG 5 EMPRUNT 1'!$Z$14:$Z$2000,0)),0)</f>
        <v>0</v>
      </c>
      <c r="CN88" s="66">
        <f>IFERROR(INDEX('SPACELOG 5 EMPRUNT 1'!$G$14:$G$2000,MATCH('SPACELOG 5 BP'!CN$2,'SPACELOG 5 EMPRUNT 1'!$Z$14:$Z$2000,0)),0)</f>
        <v>0</v>
      </c>
      <c r="CO88" s="66">
        <f>IFERROR(INDEX('SPACELOG 5 EMPRUNT 1'!$G$14:$G$2000,MATCH('SPACELOG 5 BP'!CO$2,'SPACELOG 5 EMPRUNT 1'!$Z$14:$Z$2000,0)),0)</f>
        <v>0</v>
      </c>
      <c r="CP88" s="66">
        <f>IFERROR(INDEX('SPACELOG 5 EMPRUNT 1'!$G$14:$G$2000,MATCH('SPACELOG 5 BP'!CP$2,'SPACELOG 5 EMPRUNT 1'!$Z$14:$Z$2000,0)),0)</f>
        <v>0</v>
      </c>
      <c r="CQ88" s="66">
        <f>IFERROR(INDEX('SPACELOG 5 EMPRUNT 1'!$G$14:$G$2000,MATCH('SPACELOG 5 BP'!CQ$2,'SPACELOG 5 EMPRUNT 1'!$Z$14:$Z$2000,0)),0)</f>
        <v>0</v>
      </c>
      <c r="CR88" s="75">
        <f>SUM(CF88:CQ88)</f>
        <v>0</v>
      </c>
      <c r="CS88" s="66">
        <f>IFERROR(INDEX('SPACELOG 5 EMPRUNT 1'!$G$14:$G$2000,MATCH('SPACELOG 5 BP'!CS$2,'SPACELOG 5 EMPRUNT 1'!$Z$14:$Z$2000,0)),0)</f>
        <v>0</v>
      </c>
      <c r="CT88" s="66">
        <f>IFERROR(INDEX('SPACELOG 5 EMPRUNT 1'!$G$14:$G$2000,MATCH('SPACELOG 5 BP'!CT$2,'SPACELOG 5 EMPRUNT 1'!$Z$14:$Z$2000,0)),0)</f>
        <v>0</v>
      </c>
      <c r="CU88" s="66">
        <f>IFERROR(INDEX('SPACELOG 5 EMPRUNT 1'!$G$14:$G$2000,MATCH('SPACELOG 5 BP'!CU$2,'SPACELOG 5 EMPRUNT 1'!$Z$14:$Z$2000,0)),0)</f>
        <v>0</v>
      </c>
      <c r="CV88" s="66">
        <f>IFERROR(INDEX('SPACELOG 5 EMPRUNT 1'!$G$14:$G$2000,MATCH('SPACELOG 5 BP'!CV$2,'SPACELOG 5 EMPRUNT 1'!$Z$14:$Z$2000,0)),0)</f>
        <v>0</v>
      </c>
      <c r="CW88" s="66">
        <f>IFERROR(INDEX('SPACELOG 5 EMPRUNT 1'!$G$14:$G$2000,MATCH('SPACELOG 5 BP'!CW$2,'SPACELOG 5 EMPRUNT 1'!$Z$14:$Z$2000,0)),0)</f>
        <v>0</v>
      </c>
      <c r="CX88" s="66">
        <f>IFERROR(INDEX('SPACELOG 5 EMPRUNT 1'!$G$14:$G$2000,MATCH('SPACELOG 5 BP'!CX$2,'SPACELOG 5 EMPRUNT 1'!$Z$14:$Z$2000,0)),0)</f>
        <v>0</v>
      </c>
      <c r="CY88" s="66">
        <f>IFERROR(INDEX('SPACELOG 5 EMPRUNT 1'!$G$14:$G$2000,MATCH('SPACELOG 5 BP'!CY$2,'SPACELOG 5 EMPRUNT 1'!$Z$14:$Z$2000,0)),0)</f>
        <v>0</v>
      </c>
      <c r="CZ88" s="66">
        <f>IFERROR(INDEX('SPACELOG 5 EMPRUNT 1'!$G$14:$G$2000,MATCH('SPACELOG 5 BP'!CZ$2,'SPACELOG 5 EMPRUNT 1'!$Z$14:$Z$2000,0)),0)</f>
        <v>0</v>
      </c>
      <c r="DA88" s="66">
        <f>IFERROR(INDEX('SPACELOG 5 EMPRUNT 1'!$G$14:$G$2000,MATCH('SPACELOG 5 BP'!DA$2,'SPACELOG 5 EMPRUNT 1'!$Z$14:$Z$2000,0)),0)</f>
        <v>0</v>
      </c>
      <c r="DB88" s="66">
        <f>IFERROR(INDEX('SPACELOG 5 EMPRUNT 1'!$G$14:$G$2000,MATCH('SPACELOG 5 BP'!DB$2,'SPACELOG 5 EMPRUNT 1'!$Z$14:$Z$2000,0)),0)</f>
        <v>0</v>
      </c>
      <c r="DC88" s="66">
        <f>IFERROR(INDEX('SPACELOG 5 EMPRUNT 1'!$G$14:$G$2000,MATCH('SPACELOG 5 BP'!DC$2,'SPACELOG 5 EMPRUNT 1'!$Z$14:$Z$2000,0)),0)</f>
        <v>0</v>
      </c>
      <c r="DD88" s="66">
        <f>IFERROR(INDEX('SPACELOG 5 EMPRUNT 1'!$G$14:$G$2000,MATCH('SPACELOG 5 BP'!DD$2,'SPACELOG 5 EMPRUNT 1'!$Z$14:$Z$2000,0)),0)</f>
        <v>0</v>
      </c>
      <c r="DE88" s="75">
        <f>SUM(CS88:DD88)</f>
        <v>0</v>
      </c>
      <c r="DF88" s="66">
        <f>IFERROR(INDEX('SPACELOG 5 EMPRUNT 1'!$G$14:$G$2000,MATCH('SPACELOG 5 BP'!DF$2,'SPACELOG 5 EMPRUNT 1'!$Z$14:$Z$2000,0)),0)</f>
        <v>0</v>
      </c>
      <c r="DG88" s="66">
        <f>IFERROR(INDEX('SPACELOG 5 EMPRUNT 1'!$G$14:$G$2000,MATCH('SPACELOG 5 BP'!DG$2,'SPACELOG 5 EMPRUNT 1'!$Z$14:$Z$2000,0)),0)</f>
        <v>0</v>
      </c>
      <c r="DH88" s="66">
        <f>IFERROR(INDEX('SPACELOG 5 EMPRUNT 1'!$G$14:$G$2000,MATCH('SPACELOG 5 BP'!DH$2,'SPACELOG 5 EMPRUNT 1'!$Z$14:$Z$2000,0)),0)</f>
        <v>0</v>
      </c>
      <c r="DI88" s="66">
        <f>IFERROR(INDEX('SPACELOG 5 EMPRUNT 1'!$G$14:$G$2000,MATCH('SPACELOG 5 BP'!DI$2,'SPACELOG 5 EMPRUNT 1'!$Z$14:$Z$2000,0)),0)</f>
        <v>0</v>
      </c>
      <c r="DJ88" s="66">
        <f>IFERROR(INDEX('SPACELOG 5 EMPRUNT 1'!$G$14:$G$2000,MATCH('SPACELOG 5 BP'!DJ$2,'SPACELOG 5 EMPRUNT 1'!$Z$14:$Z$2000,0)),0)</f>
        <v>0</v>
      </c>
      <c r="DK88" s="66">
        <f>IFERROR(INDEX('SPACELOG 5 EMPRUNT 1'!$G$14:$G$2000,MATCH('SPACELOG 5 BP'!DK$2,'SPACELOG 5 EMPRUNT 1'!$Z$14:$Z$2000,0)),0)</f>
        <v>0</v>
      </c>
      <c r="DL88" s="66">
        <f>IFERROR(INDEX('SPACELOG 5 EMPRUNT 1'!$G$14:$G$2000,MATCH('SPACELOG 5 BP'!DL$2,'SPACELOG 5 EMPRUNT 1'!$Z$14:$Z$2000,0)),0)</f>
        <v>0</v>
      </c>
      <c r="DM88" s="66">
        <f>IFERROR(INDEX('SPACELOG 5 EMPRUNT 1'!$G$14:$G$2000,MATCH('SPACELOG 5 BP'!DM$2,'SPACELOG 5 EMPRUNT 1'!$Z$14:$Z$2000,0)),0)</f>
        <v>0</v>
      </c>
      <c r="DN88" s="66">
        <f>IFERROR(INDEX('SPACELOG 5 EMPRUNT 1'!$G$14:$G$2000,MATCH('SPACELOG 5 BP'!DN$2,'SPACELOG 5 EMPRUNT 1'!$Z$14:$Z$2000,0)),0)</f>
        <v>0</v>
      </c>
      <c r="DO88" s="66">
        <f>IFERROR(INDEX('SPACELOG 5 EMPRUNT 1'!$G$14:$G$2000,MATCH('SPACELOG 5 BP'!DO$2,'SPACELOG 5 EMPRUNT 1'!$Z$14:$Z$2000,0)),0)</f>
        <v>0</v>
      </c>
      <c r="DP88" s="66">
        <f>IFERROR(INDEX('SPACELOG 5 EMPRUNT 1'!$G$14:$G$2000,MATCH('SPACELOG 5 BP'!DP$2,'SPACELOG 5 EMPRUNT 1'!$Z$14:$Z$2000,0)),0)</f>
        <v>0</v>
      </c>
      <c r="DQ88" s="66">
        <f>IFERROR(INDEX('SPACELOG 5 EMPRUNT 1'!$G$14:$G$2000,MATCH('SPACELOG 5 BP'!DQ$2,'SPACELOG 5 EMPRUNT 1'!$Z$14:$Z$2000,0)),0)</f>
        <v>0</v>
      </c>
      <c r="DR88" s="75">
        <f>SUM(DF88:DQ88)</f>
        <v>0</v>
      </c>
      <c r="DS88" s="66">
        <f>IFERROR(INDEX('SPACELOG 5 EMPRUNT 1'!$G$14:$G$2000,MATCH('SPACELOG 5 BP'!DS$2,'SPACELOG 5 EMPRUNT 1'!$Z$14:$Z$2000,0)),0)</f>
        <v>0</v>
      </c>
      <c r="DT88" s="66">
        <f>IFERROR(INDEX('SPACELOG 5 EMPRUNT 1'!$G$14:$G$2000,MATCH('SPACELOG 5 BP'!DT$2,'SPACELOG 5 EMPRUNT 1'!$Z$14:$Z$2000,0)),0)</f>
        <v>0</v>
      </c>
      <c r="DU88" s="66">
        <f>IFERROR(INDEX('SPACELOG 5 EMPRUNT 1'!$G$14:$G$2000,MATCH('SPACELOG 5 BP'!DU$2,'SPACELOG 5 EMPRUNT 1'!$Z$14:$Z$2000,0)),0)</f>
        <v>0</v>
      </c>
      <c r="DV88" s="66">
        <f>IFERROR(INDEX('SPACELOG 5 EMPRUNT 1'!$G$14:$G$2000,MATCH('SPACELOG 5 BP'!DV$2,'SPACELOG 5 EMPRUNT 1'!$Z$14:$Z$2000,0)),0)</f>
        <v>0</v>
      </c>
      <c r="DW88" s="66">
        <f>IFERROR(INDEX('SPACELOG 5 EMPRUNT 1'!$G$14:$G$2000,MATCH('SPACELOG 5 BP'!DW$2,'SPACELOG 5 EMPRUNT 1'!$Z$14:$Z$2000,0)),0)</f>
        <v>0</v>
      </c>
      <c r="DX88" s="66">
        <f>IFERROR(INDEX('SPACELOG 5 EMPRUNT 1'!$G$14:$G$2000,MATCH('SPACELOG 5 BP'!DX$2,'SPACELOG 5 EMPRUNT 1'!$Z$14:$Z$2000,0)),0)</f>
        <v>0</v>
      </c>
      <c r="DY88" s="66">
        <f>IFERROR(INDEX('SPACELOG 5 EMPRUNT 1'!$G$14:$G$2000,MATCH('SPACELOG 5 BP'!DY$2,'SPACELOG 5 EMPRUNT 1'!$Z$14:$Z$2000,0)),0)</f>
        <v>0</v>
      </c>
      <c r="DZ88" s="66">
        <f>IFERROR(INDEX('SPACELOG 5 EMPRUNT 1'!$G$14:$G$2000,MATCH('SPACELOG 5 BP'!DZ$2,'SPACELOG 5 EMPRUNT 1'!$Z$14:$Z$2000,0)),0)</f>
        <v>0</v>
      </c>
      <c r="EA88" s="66">
        <f>IFERROR(INDEX('SPACELOG 5 EMPRUNT 1'!$G$14:$G$2000,MATCH('SPACELOG 5 BP'!EA$2,'SPACELOG 5 EMPRUNT 1'!$Z$14:$Z$2000,0)),0)</f>
        <v>0</v>
      </c>
      <c r="EB88" s="66">
        <f>IFERROR(INDEX('SPACELOG 5 EMPRUNT 1'!$G$14:$G$2000,MATCH('SPACELOG 5 BP'!EB$2,'SPACELOG 5 EMPRUNT 1'!$Z$14:$Z$2000,0)),0)</f>
        <v>0</v>
      </c>
      <c r="EC88" s="66">
        <f>IFERROR(INDEX('SPACELOG 5 EMPRUNT 1'!$G$14:$G$2000,MATCH('SPACELOG 5 BP'!EC$2,'SPACELOG 5 EMPRUNT 1'!$Z$14:$Z$2000,0)),0)</f>
        <v>0</v>
      </c>
      <c r="ED88" s="66">
        <f>IFERROR(INDEX('SPACELOG 5 EMPRUNT 1'!$G$14:$G$2000,MATCH('SPACELOG 5 BP'!ED$2,'SPACELOG 5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5 EMPRUNT 2'!$G$14:$G$2000,MATCH('SPACELOG 5 BP'!F$2,'SPACELOG 5 EMPRUNT 2'!$Z$14:$Z$2000,0)),0)</f>
        <v>0</v>
      </c>
      <c r="G89" s="66">
        <f>IFERROR(INDEX('SPACELOG 5 EMPRUNT 2'!$G$14:$G$2000,MATCH('SPACELOG 5 BP'!G$2,'SPACELOG 5 EMPRUNT 2'!$Z$14:$Z$2000,0)),0)</f>
        <v>0</v>
      </c>
      <c r="H89" s="66">
        <f>IFERROR(INDEX('SPACELOG 5 EMPRUNT 2'!$G$14:$G$2000,MATCH('SPACELOG 5 BP'!H$2,'SPACELOG 5 EMPRUNT 2'!$Z$14:$Z$2000,0)),0)</f>
        <v>0</v>
      </c>
      <c r="I89" s="66">
        <f>IFERROR(INDEX('SPACELOG 5 EMPRUNT 2'!$G$14:$G$2000,MATCH('SPACELOG 5 BP'!I$2,'SPACELOG 5 EMPRUNT 2'!$Z$14:$Z$2000,0)),0)</f>
        <v>0</v>
      </c>
      <c r="J89" s="66">
        <f>IFERROR(INDEX('SPACELOG 5 EMPRUNT 2'!$G$14:$G$2000,MATCH('SPACELOG 5 BP'!J$2,'SPACELOG 5 EMPRUNT 2'!$Z$14:$Z$2000,0)),0)</f>
        <v>0</v>
      </c>
      <c r="K89" s="66">
        <f>IFERROR(INDEX('SPACELOG 5 EMPRUNT 2'!$G$14:$G$2000,MATCH('SPACELOG 5 BP'!K$2,'SPACELOG 5 EMPRUNT 2'!$Z$14:$Z$2000,0)),0)</f>
        <v>0</v>
      </c>
      <c r="L89" s="66">
        <f>IFERROR(INDEX('SPACELOG 5 EMPRUNT 2'!$G$14:$G$2000,MATCH('SPACELOG 5 BP'!L$2,'SPACELOG 5 EMPRUNT 2'!$Z$14:$Z$2000,0)),0)</f>
        <v>0</v>
      </c>
      <c r="M89" s="66">
        <f>IFERROR(INDEX('SPACELOG 5 EMPRUNT 2'!$G$14:$G$2000,MATCH('SPACELOG 5 BP'!M$2,'SPACELOG 5 EMPRUNT 2'!$Z$14:$Z$2000,0)),0)</f>
        <v>0</v>
      </c>
      <c r="N89" s="66">
        <f>IFERROR(INDEX('SPACELOG 5 EMPRUNT 2'!$G$14:$G$2000,MATCH('SPACELOG 5 BP'!N$2,'SPACELOG 5 EMPRUNT 2'!$Z$14:$Z$2000,0)),0)</f>
        <v>0</v>
      </c>
      <c r="O89" s="66">
        <f>IFERROR(INDEX('SPACELOG 5 EMPRUNT 2'!$G$14:$G$2000,MATCH('SPACELOG 5 BP'!O$2,'SPACELOG 5 EMPRUNT 2'!$Z$14:$Z$2000,0)),0)</f>
        <v>0</v>
      </c>
      <c r="P89" s="66">
        <f>IFERROR(INDEX('SPACELOG 5 EMPRUNT 2'!$G$14:$G$2000,MATCH('SPACELOG 5 BP'!P$2,'SPACELOG 5 EMPRUNT 2'!$Z$14:$Z$2000,0)),0)</f>
        <v>0</v>
      </c>
      <c r="Q89" s="66">
        <f>IFERROR(INDEX('SPACELOG 5 EMPRUNT 2'!$G$14:$G$2000,MATCH('SPACELOG 5 BP'!Q$2,'SPACELOG 5 EMPRUNT 2'!$Z$14:$Z$2000,0)),0)</f>
        <v>0</v>
      </c>
      <c r="R89" s="75">
        <f>SUM(F89:Q89)</f>
        <v>0</v>
      </c>
      <c r="S89" s="66">
        <f>IFERROR(INDEX('SPACELOG 5 EMPRUNT 2'!$G$14:$G$2000,MATCH('SPACELOG 5 BP'!S$2,'SPACELOG 5 EMPRUNT 2'!$Z$14:$Z$2000,0)),0)</f>
        <v>0</v>
      </c>
      <c r="T89" s="66">
        <f>IFERROR(INDEX('SPACELOG 5 EMPRUNT 2'!$G$14:$G$2000,MATCH('SPACELOG 5 BP'!T$2,'SPACELOG 5 EMPRUNT 2'!$Z$14:$Z$2000,0)),0)</f>
        <v>0</v>
      </c>
      <c r="U89" s="66">
        <f>IFERROR(INDEX('SPACELOG 5 EMPRUNT 2'!$G$14:$G$2000,MATCH('SPACELOG 5 BP'!U$2,'SPACELOG 5 EMPRUNT 2'!$Z$14:$Z$2000,0)),0)</f>
        <v>0</v>
      </c>
      <c r="V89" s="66">
        <f>IFERROR(INDEX('SPACELOG 5 EMPRUNT 2'!$G$14:$G$2000,MATCH('SPACELOG 5 BP'!V$2,'SPACELOG 5 EMPRUNT 2'!$Z$14:$Z$2000,0)),0)</f>
        <v>0</v>
      </c>
      <c r="W89" s="66">
        <f>IFERROR(INDEX('SPACELOG 5 EMPRUNT 2'!$G$14:$G$2000,MATCH('SPACELOG 5 BP'!W$2,'SPACELOG 5 EMPRUNT 2'!$Z$14:$Z$2000,0)),0)</f>
        <v>0</v>
      </c>
      <c r="X89" s="66">
        <f>IFERROR(INDEX('SPACELOG 5 EMPRUNT 2'!$G$14:$G$2000,MATCH('SPACELOG 5 BP'!X$2,'SPACELOG 5 EMPRUNT 2'!$Z$14:$Z$2000,0)),0)</f>
        <v>0</v>
      </c>
      <c r="Y89" s="66">
        <f>IFERROR(INDEX('SPACELOG 5 EMPRUNT 2'!$G$14:$G$2000,MATCH('SPACELOG 5 BP'!Y$2,'SPACELOG 5 EMPRUNT 2'!$Z$14:$Z$2000,0)),0)</f>
        <v>0</v>
      </c>
      <c r="Z89" s="66">
        <f>IFERROR(INDEX('SPACELOG 5 EMPRUNT 2'!$G$14:$G$2000,MATCH('SPACELOG 5 BP'!Z$2,'SPACELOG 5 EMPRUNT 2'!$Z$14:$Z$2000,0)),0)</f>
        <v>0</v>
      </c>
      <c r="AA89" s="66">
        <f>IFERROR(INDEX('SPACELOG 5 EMPRUNT 2'!$G$14:$G$2000,MATCH('SPACELOG 5 BP'!AA$2,'SPACELOG 5 EMPRUNT 2'!$Z$14:$Z$2000,0)),0)</f>
        <v>0</v>
      </c>
      <c r="AB89" s="66">
        <f>IFERROR(INDEX('SPACELOG 5 EMPRUNT 2'!$G$14:$G$2000,MATCH('SPACELOG 5 BP'!AB$2,'SPACELOG 5 EMPRUNT 2'!$Z$14:$Z$2000,0)),0)</f>
        <v>0</v>
      </c>
      <c r="AC89" s="66">
        <f>IFERROR(INDEX('SPACELOG 5 EMPRUNT 2'!$G$14:$G$2000,MATCH('SPACELOG 5 BP'!AC$2,'SPACELOG 5 EMPRUNT 2'!$Z$14:$Z$2000,0)),0)</f>
        <v>0</v>
      </c>
      <c r="AD89" s="66">
        <f>IFERROR(INDEX('SPACELOG 5 EMPRUNT 2'!$G$14:$G$2000,MATCH('SPACELOG 5 BP'!AD$2,'SPACELOG 5 EMPRUNT 2'!$Z$14:$Z$2000,0)),0)</f>
        <v>0</v>
      </c>
      <c r="AE89" s="75">
        <f>SUM(S89:AD89)</f>
        <v>0</v>
      </c>
      <c r="AF89" s="66">
        <f>IFERROR(INDEX('SPACELOG 5 EMPRUNT 2'!$G$14:$G$2000,MATCH('SPACELOG 5 BP'!AF$2,'SPACELOG 5 EMPRUNT 2'!$Z$14:$Z$2000,0)),0)</f>
        <v>0</v>
      </c>
      <c r="AG89" s="66">
        <f>IFERROR(INDEX('SPACELOG 5 EMPRUNT 2'!$G$14:$G$2000,MATCH('SPACELOG 5 BP'!AG$2,'SPACELOG 5 EMPRUNT 2'!$Z$14:$Z$2000,0)),0)</f>
        <v>0</v>
      </c>
      <c r="AH89" s="66">
        <f>IFERROR(INDEX('SPACELOG 5 EMPRUNT 2'!$G$14:$G$2000,MATCH('SPACELOG 5 BP'!AH$2,'SPACELOG 5 EMPRUNT 2'!$Z$14:$Z$2000,0)),0)</f>
        <v>0</v>
      </c>
      <c r="AI89" s="66">
        <f>IFERROR(INDEX('SPACELOG 5 EMPRUNT 2'!$G$14:$G$2000,MATCH('SPACELOG 5 BP'!AI$2,'SPACELOG 5 EMPRUNT 2'!$Z$14:$Z$2000,0)),0)</f>
        <v>0</v>
      </c>
      <c r="AJ89" s="66">
        <f>IFERROR(INDEX('SPACELOG 5 EMPRUNT 2'!$G$14:$G$2000,MATCH('SPACELOG 5 BP'!AJ$2,'SPACELOG 5 EMPRUNT 2'!$Z$14:$Z$2000,0)),0)</f>
        <v>0</v>
      </c>
      <c r="AK89" s="66">
        <f>IFERROR(INDEX('SPACELOG 5 EMPRUNT 2'!$G$14:$G$2000,MATCH('SPACELOG 5 BP'!AK$2,'SPACELOG 5 EMPRUNT 2'!$Z$14:$Z$2000,0)),0)</f>
        <v>0</v>
      </c>
      <c r="AL89" s="66">
        <f>IFERROR(INDEX('SPACELOG 5 EMPRUNT 2'!$G$14:$G$2000,MATCH('SPACELOG 5 BP'!AL$2,'SPACELOG 5 EMPRUNT 2'!$Z$14:$Z$2000,0)),0)</f>
        <v>0</v>
      </c>
      <c r="AM89" s="66">
        <f>IFERROR(INDEX('SPACELOG 5 EMPRUNT 2'!$G$14:$G$2000,MATCH('SPACELOG 5 BP'!AM$2,'SPACELOG 5 EMPRUNT 2'!$Z$14:$Z$2000,0)),0)</f>
        <v>0</v>
      </c>
      <c r="AN89" s="66">
        <f>IFERROR(INDEX('SPACELOG 5 EMPRUNT 2'!$G$14:$G$2000,MATCH('SPACELOG 5 BP'!AN$2,'SPACELOG 5 EMPRUNT 2'!$Z$14:$Z$2000,0)),0)</f>
        <v>0</v>
      </c>
      <c r="AO89" s="66">
        <f>IFERROR(INDEX('SPACELOG 5 EMPRUNT 2'!$G$14:$G$2000,MATCH('SPACELOG 5 BP'!AO$2,'SPACELOG 5 EMPRUNT 2'!$Z$14:$Z$2000,0)),0)</f>
        <v>0</v>
      </c>
      <c r="AP89" s="66">
        <f>IFERROR(INDEX('SPACELOG 5 EMPRUNT 2'!$G$14:$G$2000,MATCH('SPACELOG 5 BP'!AP$2,'SPACELOG 5 EMPRUNT 2'!$Z$14:$Z$2000,0)),0)</f>
        <v>0</v>
      </c>
      <c r="AQ89" s="66">
        <f>IFERROR(INDEX('SPACELOG 5 EMPRUNT 2'!$G$14:$G$2000,MATCH('SPACELOG 5 BP'!AQ$2,'SPACELOG 5 EMPRUNT 2'!$Z$14:$Z$2000,0)),0)</f>
        <v>0</v>
      </c>
      <c r="AR89" s="75">
        <f>SUM(AF89:AQ89)</f>
        <v>0</v>
      </c>
      <c r="AS89" s="66">
        <f>IFERROR(INDEX('SPACELOG 5 EMPRUNT 2'!$G$14:$G$2000,MATCH('SPACELOG 5 BP'!AS$2,'SPACELOG 5 EMPRUNT 2'!$Z$14:$Z$2000,0)),0)</f>
        <v>0</v>
      </c>
      <c r="AT89" s="66">
        <f>IFERROR(INDEX('SPACELOG 5 EMPRUNT 2'!$G$14:$G$2000,MATCH('SPACELOG 5 BP'!AT$2,'SPACELOG 5 EMPRUNT 2'!$Z$14:$Z$2000,0)),0)</f>
        <v>0</v>
      </c>
      <c r="AU89" s="66">
        <f>IFERROR(INDEX('SPACELOG 5 EMPRUNT 2'!$G$14:$G$2000,MATCH('SPACELOG 5 BP'!AU$2,'SPACELOG 5 EMPRUNT 2'!$Z$14:$Z$2000,0)),0)</f>
        <v>0</v>
      </c>
      <c r="AV89" s="66">
        <f>IFERROR(INDEX('SPACELOG 5 EMPRUNT 2'!$G$14:$G$2000,MATCH('SPACELOG 5 BP'!AV$2,'SPACELOG 5 EMPRUNT 2'!$Z$14:$Z$2000,0)),0)</f>
        <v>0</v>
      </c>
      <c r="AW89" s="66">
        <f>IFERROR(INDEX('SPACELOG 5 EMPRUNT 2'!$G$14:$G$2000,MATCH('SPACELOG 5 BP'!AW$2,'SPACELOG 5 EMPRUNT 2'!$Z$14:$Z$2000,0)),0)</f>
        <v>0</v>
      </c>
      <c r="AX89" s="66">
        <f>IFERROR(INDEX('SPACELOG 5 EMPRUNT 2'!$G$14:$G$2000,MATCH('SPACELOG 5 BP'!AX$2,'SPACELOG 5 EMPRUNT 2'!$Z$14:$Z$2000,0)),0)</f>
        <v>0</v>
      </c>
      <c r="AY89" s="66">
        <f>IFERROR(INDEX('SPACELOG 5 EMPRUNT 2'!$G$14:$G$2000,MATCH('SPACELOG 5 BP'!AY$2,'SPACELOG 5 EMPRUNT 2'!$Z$14:$Z$2000,0)),0)</f>
        <v>0</v>
      </c>
      <c r="AZ89" s="66">
        <f>IFERROR(INDEX('SPACELOG 5 EMPRUNT 2'!$G$14:$G$2000,MATCH('SPACELOG 5 BP'!AZ$2,'SPACELOG 5 EMPRUNT 2'!$Z$14:$Z$2000,0)),0)</f>
        <v>0</v>
      </c>
      <c r="BA89" s="66">
        <f>IFERROR(INDEX('SPACELOG 5 EMPRUNT 2'!$G$14:$G$2000,MATCH('SPACELOG 5 BP'!BA$2,'SPACELOG 5 EMPRUNT 2'!$Z$14:$Z$2000,0)),0)</f>
        <v>0</v>
      </c>
      <c r="BB89" s="66">
        <f>IFERROR(INDEX('SPACELOG 5 EMPRUNT 2'!$G$14:$G$2000,MATCH('SPACELOG 5 BP'!BB$2,'SPACELOG 5 EMPRUNT 2'!$Z$14:$Z$2000,0)),0)</f>
        <v>0</v>
      </c>
      <c r="BC89" s="66">
        <f>IFERROR(INDEX('SPACELOG 5 EMPRUNT 2'!$G$14:$G$2000,MATCH('SPACELOG 5 BP'!BC$2,'SPACELOG 5 EMPRUNT 2'!$Z$14:$Z$2000,0)),0)</f>
        <v>0</v>
      </c>
      <c r="BD89" s="66">
        <f>IFERROR(INDEX('SPACELOG 5 EMPRUNT 2'!$G$14:$G$2000,MATCH('SPACELOG 5 BP'!BD$2,'SPACELOG 5 EMPRUNT 2'!$Z$14:$Z$2000,0)),0)</f>
        <v>0</v>
      </c>
      <c r="BE89" s="75">
        <f>SUM(AS89:BD89)</f>
        <v>0</v>
      </c>
      <c r="BF89" s="66">
        <f>IFERROR(INDEX('SPACELOG 5 EMPRUNT 2'!$G$14:$G$2000,MATCH('SPACELOG 5 BP'!BF$2,'SPACELOG 5 EMPRUNT 2'!$Z$14:$Z$2000,0)),0)</f>
        <v>0</v>
      </c>
      <c r="BG89" s="66">
        <f>IFERROR(INDEX('SPACELOG 5 EMPRUNT 2'!$G$14:$G$2000,MATCH('SPACELOG 5 BP'!BG$2,'SPACELOG 5 EMPRUNT 2'!$Z$14:$Z$2000,0)),0)</f>
        <v>0</v>
      </c>
      <c r="BH89" s="66">
        <f>IFERROR(INDEX('SPACELOG 5 EMPRUNT 2'!$G$14:$G$2000,MATCH('SPACELOG 5 BP'!BH$2,'SPACELOG 5 EMPRUNT 2'!$Z$14:$Z$2000,0)),0)</f>
        <v>0</v>
      </c>
      <c r="BI89" s="66">
        <f>IFERROR(INDEX('SPACELOG 5 EMPRUNT 2'!$G$14:$G$2000,MATCH('SPACELOG 5 BP'!BI$2,'SPACELOG 5 EMPRUNT 2'!$Z$14:$Z$2000,0)),0)</f>
        <v>0</v>
      </c>
      <c r="BJ89" s="66">
        <f>IFERROR(INDEX('SPACELOG 5 EMPRUNT 2'!$G$14:$G$2000,MATCH('SPACELOG 5 BP'!BJ$2,'SPACELOG 5 EMPRUNT 2'!$Z$14:$Z$2000,0)),0)</f>
        <v>0</v>
      </c>
      <c r="BK89" s="66">
        <f>IFERROR(INDEX('SPACELOG 5 EMPRUNT 2'!$G$14:$G$2000,MATCH('SPACELOG 5 BP'!BK$2,'SPACELOG 5 EMPRUNT 2'!$Z$14:$Z$2000,0)),0)</f>
        <v>0</v>
      </c>
      <c r="BL89" s="66">
        <f>IFERROR(INDEX('SPACELOG 5 EMPRUNT 2'!$G$14:$G$2000,MATCH('SPACELOG 5 BP'!BL$2,'SPACELOG 5 EMPRUNT 2'!$Z$14:$Z$2000,0)),0)</f>
        <v>0</v>
      </c>
      <c r="BM89" s="66">
        <f>IFERROR(INDEX('SPACELOG 5 EMPRUNT 2'!$G$14:$G$2000,MATCH('SPACELOG 5 BP'!BM$2,'SPACELOG 5 EMPRUNT 2'!$Z$14:$Z$2000,0)),0)</f>
        <v>0</v>
      </c>
      <c r="BN89" s="66">
        <f>IFERROR(INDEX('SPACELOG 5 EMPRUNT 2'!$G$14:$G$2000,MATCH('SPACELOG 5 BP'!BN$2,'SPACELOG 5 EMPRUNT 2'!$Z$14:$Z$2000,0)),0)</f>
        <v>0</v>
      </c>
      <c r="BO89" s="66">
        <f>IFERROR(INDEX('SPACELOG 5 EMPRUNT 2'!$G$14:$G$2000,MATCH('SPACELOG 5 BP'!BO$2,'SPACELOG 5 EMPRUNT 2'!$Z$14:$Z$2000,0)),0)</f>
        <v>0</v>
      </c>
      <c r="BP89" s="66">
        <f>IFERROR(INDEX('SPACELOG 5 EMPRUNT 2'!$G$14:$G$2000,MATCH('SPACELOG 5 BP'!BP$2,'SPACELOG 5 EMPRUNT 2'!$Z$14:$Z$2000,0)),0)</f>
        <v>0</v>
      </c>
      <c r="BQ89" s="66">
        <f>IFERROR(INDEX('SPACELOG 5 EMPRUNT 2'!$G$14:$G$2000,MATCH('SPACELOG 5 BP'!BQ$2,'SPACELOG 5 EMPRUNT 2'!$Z$14:$Z$2000,0)),0)</f>
        <v>0</v>
      </c>
      <c r="BR89" s="75">
        <f>SUM(BF89:BQ89)</f>
        <v>0</v>
      </c>
      <c r="BS89" s="66">
        <f>IFERROR(INDEX('SPACELOG 5 EMPRUNT 2'!$G$14:$G$2000,MATCH('SPACELOG 5 BP'!BS$2,'SPACELOG 5 EMPRUNT 2'!$Z$14:$Z$2000,0)),0)</f>
        <v>0</v>
      </c>
      <c r="BT89" s="66">
        <f>IFERROR(INDEX('SPACELOG 5 EMPRUNT 2'!$G$14:$G$2000,MATCH('SPACELOG 5 BP'!BT$2,'SPACELOG 5 EMPRUNT 2'!$Z$14:$Z$2000,0)),0)</f>
        <v>0</v>
      </c>
      <c r="BU89" s="66">
        <f>IFERROR(INDEX('SPACELOG 5 EMPRUNT 2'!$G$14:$G$2000,MATCH('SPACELOG 5 BP'!BU$2,'SPACELOG 5 EMPRUNT 2'!$Z$14:$Z$2000,0)),0)</f>
        <v>0</v>
      </c>
      <c r="BV89" s="66">
        <f>IFERROR(INDEX('SPACELOG 5 EMPRUNT 2'!$G$14:$G$2000,MATCH('SPACELOG 5 BP'!BV$2,'SPACELOG 5 EMPRUNT 2'!$Z$14:$Z$2000,0)),0)</f>
        <v>0</v>
      </c>
      <c r="BW89" s="66">
        <f>IFERROR(INDEX('SPACELOG 5 EMPRUNT 2'!$G$14:$G$2000,MATCH('SPACELOG 5 BP'!BW$2,'SPACELOG 5 EMPRUNT 2'!$Z$14:$Z$2000,0)),0)</f>
        <v>0</v>
      </c>
      <c r="BX89" s="66">
        <f>IFERROR(INDEX('SPACELOG 5 EMPRUNT 2'!$G$14:$G$2000,MATCH('SPACELOG 5 BP'!BX$2,'SPACELOG 5 EMPRUNT 2'!$Z$14:$Z$2000,0)),0)</f>
        <v>0</v>
      </c>
      <c r="BY89" s="66">
        <f>IFERROR(INDEX('SPACELOG 5 EMPRUNT 2'!$G$14:$G$2000,MATCH('SPACELOG 5 BP'!BY$2,'SPACELOG 5 EMPRUNT 2'!$Z$14:$Z$2000,0)),0)</f>
        <v>0</v>
      </c>
      <c r="BZ89" s="66">
        <f>IFERROR(INDEX('SPACELOG 5 EMPRUNT 2'!$G$14:$G$2000,MATCH('SPACELOG 5 BP'!BZ$2,'SPACELOG 5 EMPRUNT 2'!$Z$14:$Z$2000,0)),0)</f>
        <v>0</v>
      </c>
      <c r="CA89" s="66">
        <f>IFERROR(INDEX('SPACELOG 5 EMPRUNT 2'!$G$14:$G$2000,MATCH('SPACELOG 5 BP'!CA$2,'SPACELOG 5 EMPRUNT 2'!$Z$14:$Z$2000,0)),0)</f>
        <v>0</v>
      </c>
      <c r="CB89" s="66">
        <f>IFERROR(INDEX('SPACELOG 5 EMPRUNT 2'!$G$14:$G$2000,MATCH('SPACELOG 5 BP'!CB$2,'SPACELOG 5 EMPRUNT 2'!$Z$14:$Z$2000,0)),0)</f>
        <v>0</v>
      </c>
      <c r="CC89" s="66">
        <f>IFERROR(INDEX('SPACELOG 5 EMPRUNT 2'!$G$14:$G$2000,MATCH('SPACELOG 5 BP'!CC$2,'SPACELOG 5 EMPRUNT 2'!$Z$14:$Z$2000,0)),0)</f>
        <v>0</v>
      </c>
      <c r="CD89" s="66">
        <f>IFERROR(INDEX('SPACELOG 5 EMPRUNT 2'!$G$14:$G$2000,MATCH('SPACELOG 5 BP'!CD$2,'SPACELOG 5 EMPRUNT 2'!$Z$14:$Z$2000,0)),0)</f>
        <v>0</v>
      </c>
      <c r="CE89" s="75">
        <f>SUM(BS89:CD89)</f>
        <v>0</v>
      </c>
      <c r="CF89" s="66">
        <f>IFERROR(INDEX('SPACELOG 5 EMPRUNT 2'!$G$14:$G$2000,MATCH('SPACELOG 5 BP'!CF$2,'SPACELOG 5 EMPRUNT 2'!$Z$14:$Z$2000,0)),0)</f>
        <v>0</v>
      </c>
      <c r="CG89" s="66">
        <f>IFERROR(INDEX('SPACELOG 5 EMPRUNT 2'!$G$14:$G$2000,MATCH('SPACELOG 5 BP'!CG$2,'SPACELOG 5 EMPRUNT 2'!$Z$14:$Z$2000,0)),0)</f>
        <v>0</v>
      </c>
      <c r="CH89" s="66">
        <f>IFERROR(INDEX('SPACELOG 5 EMPRUNT 2'!$G$14:$G$2000,MATCH('SPACELOG 5 BP'!CH$2,'SPACELOG 5 EMPRUNT 2'!$Z$14:$Z$2000,0)),0)</f>
        <v>0</v>
      </c>
      <c r="CI89" s="66">
        <f>IFERROR(INDEX('SPACELOG 5 EMPRUNT 2'!$G$14:$G$2000,MATCH('SPACELOG 5 BP'!CI$2,'SPACELOG 5 EMPRUNT 2'!$Z$14:$Z$2000,0)),0)</f>
        <v>0</v>
      </c>
      <c r="CJ89" s="66">
        <f>IFERROR(INDEX('SPACELOG 5 EMPRUNT 2'!$G$14:$G$2000,MATCH('SPACELOG 5 BP'!CJ$2,'SPACELOG 5 EMPRUNT 2'!$Z$14:$Z$2000,0)),0)</f>
        <v>0</v>
      </c>
      <c r="CK89" s="66">
        <f>IFERROR(INDEX('SPACELOG 5 EMPRUNT 2'!$G$14:$G$2000,MATCH('SPACELOG 5 BP'!CK$2,'SPACELOG 5 EMPRUNT 2'!$Z$14:$Z$2000,0)),0)</f>
        <v>0</v>
      </c>
      <c r="CL89" s="66">
        <f>IFERROR(INDEX('SPACELOG 5 EMPRUNT 2'!$G$14:$G$2000,MATCH('SPACELOG 5 BP'!CL$2,'SPACELOG 5 EMPRUNT 2'!$Z$14:$Z$2000,0)),0)</f>
        <v>0</v>
      </c>
      <c r="CM89" s="66">
        <f>IFERROR(INDEX('SPACELOG 5 EMPRUNT 2'!$G$14:$G$2000,MATCH('SPACELOG 5 BP'!CM$2,'SPACELOG 5 EMPRUNT 2'!$Z$14:$Z$2000,0)),0)</f>
        <v>0</v>
      </c>
      <c r="CN89" s="66">
        <f>IFERROR(INDEX('SPACELOG 5 EMPRUNT 2'!$G$14:$G$2000,MATCH('SPACELOG 5 BP'!CN$2,'SPACELOG 5 EMPRUNT 2'!$Z$14:$Z$2000,0)),0)</f>
        <v>0</v>
      </c>
      <c r="CO89" s="66">
        <f>IFERROR(INDEX('SPACELOG 5 EMPRUNT 2'!$G$14:$G$2000,MATCH('SPACELOG 5 BP'!CO$2,'SPACELOG 5 EMPRUNT 2'!$Z$14:$Z$2000,0)),0)</f>
        <v>0</v>
      </c>
      <c r="CP89" s="66">
        <f>IFERROR(INDEX('SPACELOG 5 EMPRUNT 2'!$G$14:$G$2000,MATCH('SPACELOG 5 BP'!CP$2,'SPACELOG 5 EMPRUNT 2'!$Z$14:$Z$2000,0)),0)</f>
        <v>0</v>
      </c>
      <c r="CQ89" s="66">
        <f>IFERROR(INDEX('SPACELOG 5 EMPRUNT 2'!$G$14:$G$2000,MATCH('SPACELOG 5 BP'!CQ$2,'SPACELOG 5 EMPRUNT 2'!$Z$14:$Z$2000,0)),0)</f>
        <v>0</v>
      </c>
      <c r="CR89" s="75">
        <f>SUM(CF89:CQ89)</f>
        <v>0</v>
      </c>
      <c r="CS89" s="66">
        <f>IFERROR(INDEX('SPACELOG 5 EMPRUNT 2'!$G$14:$G$2000,MATCH('SPACELOG 5 BP'!CS$2,'SPACELOG 5 EMPRUNT 2'!$Z$14:$Z$2000,0)),0)</f>
        <v>0</v>
      </c>
      <c r="CT89" s="66">
        <f>IFERROR(INDEX('SPACELOG 5 EMPRUNT 2'!$G$14:$G$2000,MATCH('SPACELOG 5 BP'!CT$2,'SPACELOG 5 EMPRUNT 2'!$Z$14:$Z$2000,0)),0)</f>
        <v>0</v>
      </c>
      <c r="CU89" s="66">
        <f>IFERROR(INDEX('SPACELOG 5 EMPRUNT 2'!$G$14:$G$2000,MATCH('SPACELOG 5 BP'!CU$2,'SPACELOG 5 EMPRUNT 2'!$Z$14:$Z$2000,0)),0)</f>
        <v>0</v>
      </c>
      <c r="CV89" s="66">
        <f>IFERROR(INDEX('SPACELOG 5 EMPRUNT 2'!$G$14:$G$2000,MATCH('SPACELOG 5 BP'!CV$2,'SPACELOG 5 EMPRUNT 2'!$Z$14:$Z$2000,0)),0)</f>
        <v>0</v>
      </c>
      <c r="CW89" s="66">
        <f>IFERROR(INDEX('SPACELOG 5 EMPRUNT 2'!$G$14:$G$2000,MATCH('SPACELOG 5 BP'!CW$2,'SPACELOG 5 EMPRUNT 2'!$Z$14:$Z$2000,0)),0)</f>
        <v>0</v>
      </c>
      <c r="CX89" s="66">
        <f>IFERROR(INDEX('SPACELOG 5 EMPRUNT 2'!$G$14:$G$2000,MATCH('SPACELOG 5 BP'!CX$2,'SPACELOG 5 EMPRUNT 2'!$Z$14:$Z$2000,0)),0)</f>
        <v>0</v>
      </c>
      <c r="CY89" s="66">
        <f>IFERROR(INDEX('SPACELOG 5 EMPRUNT 2'!$G$14:$G$2000,MATCH('SPACELOG 5 BP'!CY$2,'SPACELOG 5 EMPRUNT 2'!$Z$14:$Z$2000,0)),0)</f>
        <v>0</v>
      </c>
      <c r="CZ89" s="66">
        <f>IFERROR(INDEX('SPACELOG 5 EMPRUNT 2'!$G$14:$G$2000,MATCH('SPACELOG 5 BP'!CZ$2,'SPACELOG 5 EMPRUNT 2'!$Z$14:$Z$2000,0)),0)</f>
        <v>0</v>
      </c>
      <c r="DA89" s="66">
        <f>IFERROR(INDEX('SPACELOG 5 EMPRUNT 2'!$G$14:$G$2000,MATCH('SPACELOG 5 BP'!DA$2,'SPACELOG 5 EMPRUNT 2'!$Z$14:$Z$2000,0)),0)</f>
        <v>0</v>
      </c>
      <c r="DB89" s="66">
        <f>IFERROR(INDEX('SPACELOG 5 EMPRUNT 2'!$G$14:$G$2000,MATCH('SPACELOG 5 BP'!DB$2,'SPACELOG 5 EMPRUNT 2'!$Z$14:$Z$2000,0)),0)</f>
        <v>0</v>
      </c>
      <c r="DC89" s="66">
        <f>IFERROR(INDEX('SPACELOG 5 EMPRUNT 2'!$G$14:$G$2000,MATCH('SPACELOG 5 BP'!DC$2,'SPACELOG 5 EMPRUNT 2'!$Z$14:$Z$2000,0)),0)</f>
        <v>0</v>
      </c>
      <c r="DD89" s="66">
        <f>IFERROR(INDEX('SPACELOG 5 EMPRUNT 2'!$G$14:$G$2000,MATCH('SPACELOG 5 BP'!DD$2,'SPACELOG 5 EMPRUNT 2'!$Z$14:$Z$2000,0)),0)</f>
        <v>0</v>
      </c>
      <c r="DE89" s="75">
        <f>SUM(CS89:DD89)</f>
        <v>0</v>
      </c>
      <c r="DF89" s="66">
        <f>IFERROR(INDEX('SPACELOG 5 EMPRUNT 2'!$G$14:$G$2000,MATCH('SPACELOG 5 BP'!DF$2,'SPACELOG 5 EMPRUNT 2'!$Z$14:$Z$2000,0)),0)</f>
        <v>0</v>
      </c>
      <c r="DG89" s="66">
        <f>IFERROR(INDEX('SPACELOG 5 EMPRUNT 2'!$G$14:$G$2000,MATCH('SPACELOG 5 BP'!DG$2,'SPACELOG 5 EMPRUNT 2'!$Z$14:$Z$2000,0)),0)</f>
        <v>0</v>
      </c>
      <c r="DH89" s="66">
        <f>IFERROR(INDEX('SPACELOG 5 EMPRUNT 2'!$G$14:$G$2000,MATCH('SPACELOG 5 BP'!DH$2,'SPACELOG 5 EMPRUNT 2'!$Z$14:$Z$2000,0)),0)</f>
        <v>0</v>
      </c>
      <c r="DI89" s="66">
        <f>IFERROR(INDEX('SPACELOG 5 EMPRUNT 2'!$G$14:$G$2000,MATCH('SPACELOG 5 BP'!DI$2,'SPACELOG 5 EMPRUNT 2'!$Z$14:$Z$2000,0)),0)</f>
        <v>0</v>
      </c>
      <c r="DJ89" s="66">
        <f>IFERROR(INDEX('SPACELOG 5 EMPRUNT 2'!$G$14:$G$2000,MATCH('SPACELOG 5 BP'!DJ$2,'SPACELOG 5 EMPRUNT 2'!$Z$14:$Z$2000,0)),0)</f>
        <v>0</v>
      </c>
      <c r="DK89" s="66">
        <f>IFERROR(INDEX('SPACELOG 5 EMPRUNT 2'!$G$14:$G$2000,MATCH('SPACELOG 5 BP'!DK$2,'SPACELOG 5 EMPRUNT 2'!$Z$14:$Z$2000,0)),0)</f>
        <v>0</v>
      </c>
      <c r="DL89" s="66">
        <f>IFERROR(INDEX('SPACELOG 5 EMPRUNT 2'!$G$14:$G$2000,MATCH('SPACELOG 5 BP'!DL$2,'SPACELOG 5 EMPRUNT 2'!$Z$14:$Z$2000,0)),0)</f>
        <v>0</v>
      </c>
      <c r="DM89" s="66">
        <f>IFERROR(INDEX('SPACELOG 5 EMPRUNT 2'!$G$14:$G$2000,MATCH('SPACELOG 5 BP'!DM$2,'SPACELOG 5 EMPRUNT 2'!$Z$14:$Z$2000,0)),0)</f>
        <v>0</v>
      </c>
      <c r="DN89" s="66">
        <f>IFERROR(INDEX('SPACELOG 5 EMPRUNT 2'!$G$14:$G$2000,MATCH('SPACELOG 5 BP'!DN$2,'SPACELOG 5 EMPRUNT 2'!$Z$14:$Z$2000,0)),0)</f>
        <v>0</v>
      </c>
      <c r="DO89" s="66">
        <f>IFERROR(INDEX('SPACELOG 5 EMPRUNT 2'!$G$14:$G$2000,MATCH('SPACELOG 5 BP'!DO$2,'SPACELOG 5 EMPRUNT 2'!$Z$14:$Z$2000,0)),0)</f>
        <v>0</v>
      </c>
      <c r="DP89" s="66">
        <f>IFERROR(INDEX('SPACELOG 5 EMPRUNT 2'!$G$14:$G$2000,MATCH('SPACELOG 5 BP'!DP$2,'SPACELOG 5 EMPRUNT 2'!$Z$14:$Z$2000,0)),0)</f>
        <v>0</v>
      </c>
      <c r="DQ89" s="66">
        <f>IFERROR(INDEX('SPACELOG 5 EMPRUNT 2'!$G$14:$G$2000,MATCH('SPACELOG 5 BP'!DQ$2,'SPACELOG 5 EMPRUNT 2'!$Z$14:$Z$2000,0)),0)</f>
        <v>0</v>
      </c>
      <c r="DR89" s="75">
        <f>SUM(DF89:DQ89)</f>
        <v>0</v>
      </c>
      <c r="DS89" s="66">
        <f>IFERROR(INDEX('SPACELOG 5 EMPRUNT 2'!$G$14:$G$2000,MATCH('SPACELOG 5 BP'!DS$2,'SPACELOG 5 EMPRUNT 2'!$Z$14:$Z$2000,0)),0)</f>
        <v>0</v>
      </c>
      <c r="DT89" s="66">
        <f>IFERROR(INDEX('SPACELOG 5 EMPRUNT 2'!$G$14:$G$2000,MATCH('SPACELOG 5 BP'!DT$2,'SPACELOG 5 EMPRUNT 2'!$Z$14:$Z$2000,0)),0)</f>
        <v>0</v>
      </c>
      <c r="DU89" s="66">
        <f>IFERROR(INDEX('SPACELOG 5 EMPRUNT 2'!$G$14:$G$2000,MATCH('SPACELOG 5 BP'!DU$2,'SPACELOG 5 EMPRUNT 2'!$Z$14:$Z$2000,0)),0)</f>
        <v>0</v>
      </c>
      <c r="DV89" s="66">
        <f>IFERROR(INDEX('SPACELOG 5 EMPRUNT 2'!$G$14:$G$2000,MATCH('SPACELOG 5 BP'!DV$2,'SPACELOG 5 EMPRUNT 2'!$Z$14:$Z$2000,0)),0)</f>
        <v>0</v>
      </c>
      <c r="DW89" s="66">
        <f>IFERROR(INDEX('SPACELOG 5 EMPRUNT 2'!$G$14:$G$2000,MATCH('SPACELOG 5 BP'!DW$2,'SPACELOG 5 EMPRUNT 2'!$Z$14:$Z$2000,0)),0)</f>
        <v>0</v>
      </c>
      <c r="DX89" s="66">
        <f>IFERROR(INDEX('SPACELOG 5 EMPRUNT 2'!$G$14:$G$2000,MATCH('SPACELOG 5 BP'!DX$2,'SPACELOG 5 EMPRUNT 2'!$Z$14:$Z$2000,0)),0)</f>
        <v>0</v>
      </c>
      <c r="DY89" s="66">
        <f>IFERROR(INDEX('SPACELOG 5 EMPRUNT 2'!$G$14:$G$2000,MATCH('SPACELOG 5 BP'!DY$2,'SPACELOG 5 EMPRUNT 2'!$Z$14:$Z$2000,0)),0)</f>
        <v>0</v>
      </c>
      <c r="DZ89" s="66">
        <f>IFERROR(INDEX('SPACELOG 5 EMPRUNT 2'!$G$14:$G$2000,MATCH('SPACELOG 5 BP'!DZ$2,'SPACELOG 5 EMPRUNT 2'!$Z$14:$Z$2000,0)),0)</f>
        <v>0</v>
      </c>
      <c r="EA89" s="66">
        <f>IFERROR(INDEX('SPACELOG 5 EMPRUNT 2'!$G$14:$G$2000,MATCH('SPACELOG 5 BP'!EA$2,'SPACELOG 5 EMPRUNT 2'!$Z$14:$Z$2000,0)),0)</f>
        <v>0</v>
      </c>
      <c r="EB89" s="66">
        <f>IFERROR(INDEX('SPACELOG 5 EMPRUNT 2'!$G$14:$G$2000,MATCH('SPACELOG 5 BP'!EB$2,'SPACELOG 5 EMPRUNT 2'!$Z$14:$Z$2000,0)),0)</f>
        <v>0</v>
      </c>
      <c r="EC89" s="66">
        <f>IFERROR(INDEX('SPACELOG 5 EMPRUNT 2'!$G$14:$G$2000,MATCH('SPACELOG 5 BP'!EC$2,'SPACELOG 5 EMPRUNT 2'!$Z$14:$Z$2000,0)),0)</f>
        <v>0</v>
      </c>
      <c r="ED89" s="66">
        <f>IFERROR(INDEX('SPACELOG 5 EMPRUNT 2'!$G$14:$G$2000,MATCH('SPACELOG 5 BP'!ED$2,'SPACELOG 5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5 EMPRUNT 3'!$G$14:$G$2000,MATCH('SPACELOG 5 BP'!F$2,'SPACELOG 5 EMPRUNT 3'!$Z$14:$Z$2000,0)),0)</f>
        <v>0</v>
      </c>
      <c r="G90" s="66">
        <f>IFERROR(INDEX('SPACELOG 5 EMPRUNT 3'!$G$14:$G$2000,MATCH('SPACELOG 5 BP'!G$2,'SPACELOG 5 EMPRUNT 3'!$Z$14:$Z$2000,0)),0)</f>
        <v>0</v>
      </c>
      <c r="H90" s="66">
        <f>IFERROR(INDEX('SPACELOG 5 EMPRUNT 3'!$G$14:$G$2000,MATCH('SPACELOG 5 BP'!H$2,'SPACELOG 5 EMPRUNT 3'!$Z$14:$Z$2000,0)),0)</f>
        <v>0</v>
      </c>
      <c r="I90" s="66">
        <f>IFERROR(INDEX('SPACELOG 5 EMPRUNT 3'!$G$14:$G$2000,MATCH('SPACELOG 5 BP'!I$2,'SPACELOG 5 EMPRUNT 3'!$Z$14:$Z$2000,0)),0)</f>
        <v>0</v>
      </c>
      <c r="J90" s="66">
        <f>IFERROR(INDEX('SPACELOG 5 EMPRUNT 3'!$G$14:$G$2000,MATCH('SPACELOG 5 BP'!J$2,'SPACELOG 5 EMPRUNT 3'!$Z$14:$Z$2000,0)),0)</f>
        <v>0</v>
      </c>
      <c r="K90" s="66">
        <f>IFERROR(INDEX('SPACELOG 5 EMPRUNT 3'!$G$14:$G$2000,MATCH('SPACELOG 5 BP'!K$2,'SPACELOG 5 EMPRUNT 3'!$Z$14:$Z$2000,0)),0)</f>
        <v>0</v>
      </c>
      <c r="L90" s="66">
        <f>IFERROR(INDEX('SPACELOG 5 EMPRUNT 3'!$G$14:$G$2000,MATCH('SPACELOG 5 BP'!L$2,'SPACELOG 5 EMPRUNT 3'!$Z$14:$Z$2000,0)),0)</f>
        <v>0</v>
      </c>
      <c r="M90" s="66">
        <f>IFERROR(INDEX('SPACELOG 5 EMPRUNT 3'!$G$14:$G$2000,MATCH('SPACELOG 5 BP'!M$2,'SPACELOG 5 EMPRUNT 3'!$Z$14:$Z$2000,0)),0)</f>
        <v>0</v>
      </c>
      <c r="N90" s="66">
        <f>IFERROR(INDEX('SPACELOG 5 EMPRUNT 3'!$G$14:$G$2000,MATCH('SPACELOG 5 BP'!N$2,'SPACELOG 5 EMPRUNT 3'!$Z$14:$Z$2000,0)),0)</f>
        <v>0</v>
      </c>
      <c r="O90" s="66">
        <f>IFERROR(INDEX('SPACELOG 5 EMPRUNT 3'!$G$14:$G$2000,MATCH('SPACELOG 5 BP'!O$2,'SPACELOG 5 EMPRUNT 3'!$Z$14:$Z$2000,0)),0)</f>
        <v>0</v>
      </c>
      <c r="P90" s="66">
        <f>IFERROR(INDEX('SPACELOG 5 EMPRUNT 3'!$G$14:$G$2000,MATCH('SPACELOG 5 BP'!P$2,'SPACELOG 5 EMPRUNT 3'!$Z$14:$Z$2000,0)),0)</f>
        <v>0</v>
      </c>
      <c r="Q90" s="66">
        <f>IFERROR(INDEX('SPACELOG 5 EMPRUNT 3'!$G$14:$G$2000,MATCH('SPACELOG 5 BP'!Q$2,'SPACELOG 5 EMPRUNT 3'!$Z$14:$Z$2000,0)),0)</f>
        <v>0</v>
      </c>
      <c r="R90" s="75">
        <f>SUM(F90:Q90)</f>
        <v>0</v>
      </c>
      <c r="S90" s="66">
        <f>IFERROR(INDEX('SPACELOG 5 EMPRUNT 3'!$G$14:$G$2000,MATCH('SPACELOG 5 BP'!S$2,'SPACELOG 5 EMPRUNT 3'!$Z$14:$Z$2000,0)),0)</f>
        <v>0</v>
      </c>
      <c r="T90" s="66">
        <f>IFERROR(INDEX('SPACELOG 5 EMPRUNT 3'!$G$14:$G$2000,MATCH('SPACELOG 5 BP'!T$2,'SPACELOG 5 EMPRUNT 3'!$Z$14:$Z$2000,0)),0)</f>
        <v>0</v>
      </c>
      <c r="U90" s="66">
        <f>IFERROR(INDEX('SPACELOG 5 EMPRUNT 3'!$G$14:$G$2000,MATCH('SPACELOG 5 BP'!U$2,'SPACELOG 5 EMPRUNT 3'!$Z$14:$Z$2000,0)),0)</f>
        <v>0</v>
      </c>
      <c r="V90" s="66">
        <f>IFERROR(INDEX('SPACELOG 5 EMPRUNT 3'!$G$14:$G$2000,MATCH('SPACELOG 5 BP'!V$2,'SPACELOG 5 EMPRUNT 3'!$Z$14:$Z$2000,0)),0)</f>
        <v>0</v>
      </c>
      <c r="W90" s="66">
        <f>IFERROR(INDEX('SPACELOG 5 EMPRUNT 3'!$G$14:$G$2000,MATCH('SPACELOG 5 BP'!W$2,'SPACELOG 5 EMPRUNT 3'!$Z$14:$Z$2000,0)),0)</f>
        <v>0</v>
      </c>
      <c r="X90" s="66">
        <f>IFERROR(INDEX('SPACELOG 5 EMPRUNT 3'!$G$14:$G$2000,MATCH('SPACELOG 5 BP'!X$2,'SPACELOG 5 EMPRUNT 3'!$Z$14:$Z$2000,0)),0)</f>
        <v>0</v>
      </c>
      <c r="Y90" s="66">
        <f>IFERROR(INDEX('SPACELOG 5 EMPRUNT 3'!$G$14:$G$2000,MATCH('SPACELOG 5 BP'!Y$2,'SPACELOG 5 EMPRUNT 3'!$Z$14:$Z$2000,0)),0)</f>
        <v>0</v>
      </c>
      <c r="Z90" s="66">
        <f>IFERROR(INDEX('SPACELOG 5 EMPRUNT 3'!$G$14:$G$2000,MATCH('SPACELOG 5 BP'!Z$2,'SPACELOG 5 EMPRUNT 3'!$Z$14:$Z$2000,0)),0)</f>
        <v>0</v>
      </c>
      <c r="AA90" s="66">
        <f>IFERROR(INDEX('SPACELOG 5 EMPRUNT 3'!$G$14:$G$2000,MATCH('SPACELOG 5 BP'!AA$2,'SPACELOG 5 EMPRUNT 3'!$Z$14:$Z$2000,0)),0)</f>
        <v>0</v>
      </c>
      <c r="AB90" s="66">
        <f>IFERROR(INDEX('SPACELOG 5 EMPRUNT 3'!$G$14:$G$2000,MATCH('SPACELOG 5 BP'!AB$2,'SPACELOG 5 EMPRUNT 3'!$Z$14:$Z$2000,0)),0)</f>
        <v>0</v>
      </c>
      <c r="AC90" s="66">
        <f>IFERROR(INDEX('SPACELOG 5 EMPRUNT 3'!$G$14:$G$2000,MATCH('SPACELOG 5 BP'!AC$2,'SPACELOG 5 EMPRUNT 3'!$Z$14:$Z$2000,0)),0)</f>
        <v>0</v>
      </c>
      <c r="AD90" s="66">
        <f>IFERROR(INDEX('SPACELOG 5 EMPRUNT 3'!$G$14:$G$2000,MATCH('SPACELOG 5 BP'!AD$2,'SPACELOG 5 EMPRUNT 3'!$Z$14:$Z$2000,0)),0)</f>
        <v>0</v>
      </c>
      <c r="AE90" s="75">
        <f>SUM(S90:AD90)</f>
        <v>0</v>
      </c>
      <c r="AF90" s="66">
        <f>IFERROR(INDEX('SPACELOG 5 EMPRUNT 3'!$G$14:$G$2000,MATCH('SPACELOG 5 BP'!AF$2,'SPACELOG 5 EMPRUNT 3'!$Z$14:$Z$2000,0)),0)</f>
        <v>0</v>
      </c>
      <c r="AG90" s="66">
        <f>IFERROR(INDEX('SPACELOG 5 EMPRUNT 3'!$G$14:$G$2000,MATCH('SPACELOG 5 BP'!AG$2,'SPACELOG 5 EMPRUNT 3'!$Z$14:$Z$2000,0)),0)</f>
        <v>0</v>
      </c>
      <c r="AH90" s="66">
        <f>IFERROR(INDEX('SPACELOG 5 EMPRUNT 3'!$G$14:$G$2000,MATCH('SPACELOG 5 BP'!AH$2,'SPACELOG 5 EMPRUNT 3'!$Z$14:$Z$2000,0)),0)</f>
        <v>0</v>
      </c>
      <c r="AI90" s="66">
        <f>IFERROR(INDEX('SPACELOG 5 EMPRUNT 3'!$G$14:$G$2000,MATCH('SPACELOG 5 BP'!AI$2,'SPACELOG 5 EMPRUNT 3'!$Z$14:$Z$2000,0)),0)</f>
        <v>0</v>
      </c>
      <c r="AJ90" s="66">
        <f>IFERROR(INDEX('SPACELOG 5 EMPRUNT 3'!$G$14:$G$2000,MATCH('SPACELOG 5 BP'!AJ$2,'SPACELOG 5 EMPRUNT 3'!$Z$14:$Z$2000,0)),0)</f>
        <v>0</v>
      </c>
      <c r="AK90" s="66">
        <f>IFERROR(INDEX('SPACELOG 5 EMPRUNT 3'!$G$14:$G$2000,MATCH('SPACELOG 5 BP'!AK$2,'SPACELOG 5 EMPRUNT 3'!$Z$14:$Z$2000,0)),0)</f>
        <v>0</v>
      </c>
      <c r="AL90" s="66">
        <f>IFERROR(INDEX('SPACELOG 5 EMPRUNT 3'!$G$14:$G$2000,MATCH('SPACELOG 5 BP'!AL$2,'SPACELOG 5 EMPRUNT 3'!$Z$14:$Z$2000,0)),0)</f>
        <v>0</v>
      </c>
      <c r="AM90" s="66">
        <f>IFERROR(INDEX('SPACELOG 5 EMPRUNT 3'!$G$14:$G$2000,MATCH('SPACELOG 5 BP'!AM$2,'SPACELOG 5 EMPRUNT 3'!$Z$14:$Z$2000,0)),0)</f>
        <v>0</v>
      </c>
      <c r="AN90" s="66">
        <f>IFERROR(INDEX('SPACELOG 5 EMPRUNT 3'!$G$14:$G$2000,MATCH('SPACELOG 5 BP'!AN$2,'SPACELOG 5 EMPRUNT 3'!$Z$14:$Z$2000,0)),0)</f>
        <v>0</v>
      </c>
      <c r="AO90" s="66">
        <f>IFERROR(INDEX('SPACELOG 5 EMPRUNT 3'!$G$14:$G$2000,MATCH('SPACELOG 5 BP'!AO$2,'SPACELOG 5 EMPRUNT 3'!$Z$14:$Z$2000,0)),0)</f>
        <v>0</v>
      </c>
      <c r="AP90" s="66">
        <f>IFERROR(INDEX('SPACELOG 5 EMPRUNT 3'!$G$14:$G$2000,MATCH('SPACELOG 5 BP'!AP$2,'SPACELOG 5 EMPRUNT 3'!$Z$14:$Z$2000,0)),0)</f>
        <v>0</v>
      </c>
      <c r="AQ90" s="66">
        <f>IFERROR(INDEX('SPACELOG 5 EMPRUNT 3'!$G$14:$G$2000,MATCH('SPACELOG 5 BP'!AQ$2,'SPACELOG 5 EMPRUNT 3'!$Z$14:$Z$2000,0)),0)</f>
        <v>0</v>
      </c>
      <c r="AR90" s="75">
        <f>SUM(AF90:AQ90)</f>
        <v>0</v>
      </c>
      <c r="AS90" s="66">
        <f>IFERROR(INDEX('SPACELOG 5 EMPRUNT 3'!$G$14:$G$2000,MATCH('SPACELOG 5 BP'!AS$2,'SPACELOG 5 EMPRUNT 3'!$Z$14:$Z$2000,0)),0)</f>
        <v>0</v>
      </c>
      <c r="AT90" s="66">
        <f>IFERROR(INDEX('SPACELOG 5 EMPRUNT 3'!$G$14:$G$2000,MATCH('SPACELOG 5 BP'!AT$2,'SPACELOG 5 EMPRUNT 3'!$Z$14:$Z$2000,0)),0)</f>
        <v>0</v>
      </c>
      <c r="AU90" s="66">
        <f>IFERROR(INDEX('SPACELOG 5 EMPRUNT 3'!$G$14:$G$2000,MATCH('SPACELOG 5 BP'!AU$2,'SPACELOG 5 EMPRUNT 3'!$Z$14:$Z$2000,0)),0)</f>
        <v>0</v>
      </c>
      <c r="AV90" s="66">
        <f>IFERROR(INDEX('SPACELOG 5 EMPRUNT 3'!$G$14:$G$2000,MATCH('SPACELOG 5 BP'!AV$2,'SPACELOG 5 EMPRUNT 3'!$Z$14:$Z$2000,0)),0)</f>
        <v>0</v>
      </c>
      <c r="AW90" s="66">
        <f>IFERROR(INDEX('SPACELOG 5 EMPRUNT 3'!$G$14:$G$2000,MATCH('SPACELOG 5 BP'!AW$2,'SPACELOG 5 EMPRUNT 3'!$Z$14:$Z$2000,0)),0)</f>
        <v>0</v>
      </c>
      <c r="AX90" s="66">
        <f>IFERROR(INDEX('SPACELOG 5 EMPRUNT 3'!$G$14:$G$2000,MATCH('SPACELOG 5 BP'!AX$2,'SPACELOG 5 EMPRUNT 3'!$Z$14:$Z$2000,0)),0)</f>
        <v>0</v>
      </c>
      <c r="AY90" s="66">
        <f>IFERROR(INDEX('SPACELOG 5 EMPRUNT 3'!$G$14:$G$2000,MATCH('SPACELOG 5 BP'!AY$2,'SPACELOG 5 EMPRUNT 3'!$Z$14:$Z$2000,0)),0)</f>
        <v>0</v>
      </c>
      <c r="AZ90" s="66">
        <f>IFERROR(INDEX('SPACELOG 5 EMPRUNT 3'!$G$14:$G$2000,MATCH('SPACELOG 5 BP'!AZ$2,'SPACELOG 5 EMPRUNT 3'!$Z$14:$Z$2000,0)),0)</f>
        <v>0</v>
      </c>
      <c r="BA90" s="66">
        <f>IFERROR(INDEX('SPACELOG 5 EMPRUNT 3'!$G$14:$G$2000,MATCH('SPACELOG 5 BP'!BA$2,'SPACELOG 5 EMPRUNT 3'!$Z$14:$Z$2000,0)),0)</f>
        <v>0</v>
      </c>
      <c r="BB90" s="66">
        <f>IFERROR(INDEX('SPACELOG 5 EMPRUNT 3'!$G$14:$G$2000,MATCH('SPACELOG 5 BP'!BB$2,'SPACELOG 5 EMPRUNT 3'!$Z$14:$Z$2000,0)),0)</f>
        <v>0</v>
      </c>
      <c r="BC90" s="66">
        <f>IFERROR(INDEX('SPACELOG 5 EMPRUNT 3'!$G$14:$G$2000,MATCH('SPACELOG 5 BP'!BC$2,'SPACELOG 5 EMPRUNT 3'!$Z$14:$Z$2000,0)),0)</f>
        <v>0</v>
      </c>
      <c r="BD90" s="66">
        <f>IFERROR(INDEX('SPACELOG 5 EMPRUNT 3'!$G$14:$G$2000,MATCH('SPACELOG 5 BP'!BD$2,'SPACELOG 5 EMPRUNT 3'!$Z$14:$Z$2000,0)),0)</f>
        <v>0</v>
      </c>
      <c r="BE90" s="75">
        <f>SUM(AS90:BD90)</f>
        <v>0</v>
      </c>
      <c r="BF90" s="66">
        <f>IFERROR(INDEX('SPACELOG 5 EMPRUNT 3'!$G$14:$G$2000,MATCH('SPACELOG 5 BP'!BF$2,'SPACELOG 5 EMPRUNT 3'!$Z$14:$Z$2000,0)),0)</f>
        <v>0</v>
      </c>
      <c r="BG90" s="66">
        <f>IFERROR(INDEX('SPACELOG 5 EMPRUNT 3'!$G$14:$G$2000,MATCH('SPACELOG 5 BP'!BG$2,'SPACELOG 5 EMPRUNT 3'!$Z$14:$Z$2000,0)),0)</f>
        <v>0</v>
      </c>
      <c r="BH90" s="66">
        <f>IFERROR(INDEX('SPACELOG 5 EMPRUNT 3'!$G$14:$G$2000,MATCH('SPACELOG 5 BP'!BH$2,'SPACELOG 5 EMPRUNT 3'!$Z$14:$Z$2000,0)),0)</f>
        <v>0</v>
      </c>
      <c r="BI90" s="66">
        <f>IFERROR(INDEX('SPACELOG 5 EMPRUNT 3'!$G$14:$G$2000,MATCH('SPACELOG 5 BP'!BI$2,'SPACELOG 5 EMPRUNT 3'!$Z$14:$Z$2000,0)),0)</f>
        <v>0</v>
      </c>
      <c r="BJ90" s="66">
        <f>IFERROR(INDEX('SPACELOG 5 EMPRUNT 3'!$G$14:$G$2000,MATCH('SPACELOG 5 BP'!BJ$2,'SPACELOG 5 EMPRUNT 3'!$Z$14:$Z$2000,0)),0)</f>
        <v>0</v>
      </c>
      <c r="BK90" s="66">
        <f>IFERROR(INDEX('SPACELOG 5 EMPRUNT 3'!$G$14:$G$2000,MATCH('SPACELOG 5 BP'!BK$2,'SPACELOG 5 EMPRUNT 3'!$Z$14:$Z$2000,0)),0)</f>
        <v>0</v>
      </c>
      <c r="BL90" s="66">
        <f>IFERROR(INDEX('SPACELOG 5 EMPRUNT 3'!$G$14:$G$2000,MATCH('SPACELOG 5 BP'!BL$2,'SPACELOG 5 EMPRUNT 3'!$Z$14:$Z$2000,0)),0)</f>
        <v>0</v>
      </c>
      <c r="BM90" s="66">
        <f>IFERROR(INDEX('SPACELOG 5 EMPRUNT 3'!$G$14:$G$2000,MATCH('SPACELOG 5 BP'!BM$2,'SPACELOG 5 EMPRUNT 3'!$Z$14:$Z$2000,0)),0)</f>
        <v>0</v>
      </c>
      <c r="BN90" s="66">
        <f>IFERROR(INDEX('SPACELOG 5 EMPRUNT 3'!$G$14:$G$2000,MATCH('SPACELOG 5 BP'!BN$2,'SPACELOG 5 EMPRUNT 3'!$Z$14:$Z$2000,0)),0)</f>
        <v>0</v>
      </c>
      <c r="BO90" s="66">
        <f>IFERROR(INDEX('SPACELOG 5 EMPRUNT 3'!$G$14:$G$2000,MATCH('SPACELOG 5 BP'!BO$2,'SPACELOG 5 EMPRUNT 3'!$Z$14:$Z$2000,0)),0)</f>
        <v>0</v>
      </c>
      <c r="BP90" s="66">
        <f>IFERROR(INDEX('SPACELOG 5 EMPRUNT 3'!$G$14:$G$2000,MATCH('SPACELOG 5 BP'!BP$2,'SPACELOG 5 EMPRUNT 3'!$Z$14:$Z$2000,0)),0)</f>
        <v>0</v>
      </c>
      <c r="BQ90" s="66">
        <f>IFERROR(INDEX('SPACELOG 5 EMPRUNT 3'!$G$14:$G$2000,MATCH('SPACELOG 5 BP'!BQ$2,'SPACELOG 5 EMPRUNT 3'!$Z$14:$Z$2000,0)),0)</f>
        <v>0</v>
      </c>
      <c r="BR90" s="75">
        <f>SUM(BF90:BQ90)</f>
        <v>0</v>
      </c>
      <c r="BS90" s="66">
        <f>IFERROR(INDEX('SPACELOG 5 EMPRUNT 3'!$G$14:$G$2000,MATCH('SPACELOG 5 BP'!BS$2,'SPACELOG 5 EMPRUNT 3'!$Z$14:$Z$2000,0)),0)</f>
        <v>0</v>
      </c>
      <c r="BT90" s="66">
        <f>IFERROR(INDEX('SPACELOG 5 EMPRUNT 3'!$G$14:$G$2000,MATCH('SPACELOG 5 BP'!BT$2,'SPACELOG 5 EMPRUNT 3'!$Z$14:$Z$2000,0)),0)</f>
        <v>0</v>
      </c>
      <c r="BU90" s="66">
        <f>IFERROR(INDEX('SPACELOG 5 EMPRUNT 3'!$G$14:$G$2000,MATCH('SPACELOG 5 BP'!BU$2,'SPACELOG 5 EMPRUNT 3'!$Z$14:$Z$2000,0)),0)</f>
        <v>0</v>
      </c>
      <c r="BV90" s="66">
        <f>IFERROR(INDEX('SPACELOG 5 EMPRUNT 3'!$G$14:$G$2000,MATCH('SPACELOG 5 BP'!BV$2,'SPACELOG 5 EMPRUNT 3'!$Z$14:$Z$2000,0)),0)</f>
        <v>0</v>
      </c>
      <c r="BW90" s="66">
        <f>IFERROR(INDEX('SPACELOG 5 EMPRUNT 3'!$G$14:$G$2000,MATCH('SPACELOG 5 BP'!BW$2,'SPACELOG 5 EMPRUNT 3'!$Z$14:$Z$2000,0)),0)</f>
        <v>0</v>
      </c>
      <c r="BX90" s="66">
        <f>IFERROR(INDEX('SPACELOG 5 EMPRUNT 3'!$G$14:$G$2000,MATCH('SPACELOG 5 BP'!BX$2,'SPACELOG 5 EMPRUNT 3'!$Z$14:$Z$2000,0)),0)</f>
        <v>0</v>
      </c>
      <c r="BY90" s="66">
        <f>IFERROR(INDEX('SPACELOG 5 EMPRUNT 3'!$G$14:$G$2000,MATCH('SPACELOG 5 BP'!BY$2,'SPACELOG 5 EMPRUNT 3'!$Z$14:$Z$2000,0)),0)</f>
        <v>0</v>
      </c>
      <c r="BZ90" s="66">
        <f>IFERROR(INDEX('SPACELOG 5 EMPRUNT 3'!$G$14:$G$2000,MATCH('SPACELOG 5 BP'!BZ$2,'SPACELOG 5 EMPRUNT 3'!$Z$14:$Z$2000,0)),0)</f>
        <v>0</v>
      </c>
      <c r="CA90" s="66">
        <f>IFERROR(INDEX('SPACELOG 5 EMPRUNT 3'!$G$14:$G$2000,MATCH('SPACELOG 5 BP'!CA$2,'SPACELOG 5 EMPRUNT 3'!$Z$14:$Z$2000,0)),0)</f>
        <v>0</v>
      </c>
      <c r="CB90" s="66">
        <f>IFERROR(INDEX('SPACELOG 5 EMPRUNT 3'!$G$14:$G$2000,MATCH('SPACELOG 5 BP'!CB$2,'SPACELOG 5 EMPRUNT 3'!$Z$14:$Z$2000,0)),0)</f>
        <v>0</v>
      </c>
      <c r="CC90" s="66">
        <f>IFERROR(INDEX('SPACELOG 5 EMPRUNT 3'!$G$14:$G$2000,MATCH('SPACELOG 5 BP'!CC$2,'SPACELOG 5 EMPRUNT 3'!$Z$14:$Z$2000,0)),0)</f>
        <v>0</v>
      </c>
      <c r="CD90" s="66">
        <f>IFERROR(INDEX('SPACELOG 5 EMPRUNT 3'!$G$14:$G$2000,MATCH('SPACELOG 5 BP'!CD$2,'SPACELOG 5 EMPRUNT 3'!$Z$14:$Z$2000,0)),0)</f>
        <v>0</v>
      </c>
      <c r="CE90" s="75">
        <f>SUM(BS90:CD90)</f>
        <v>0</v>
      </c>
      <c r="CF90" s="66">
        <f>IFERROR(INDEX('SPACELOG 5 EMPRUNT 3'!$G$14:$G$2000,MATCH('SPACELOG 5 BP'!CF$2,'SPACELOG 5 EMPRUNT 3'!$Z$14:$Z$2000,0)),0)</f>
        <v>0</v>
      </c>
      <c r="CG90" s="66">
        <f>IFERROR(INDEX('SPACELOG 5 EMPRUNT 3'!$G$14:$G$2000,MATCH('SPACELOG 5 BP'!CG$2,'SPACELOG 5 EMPRUNT 3'!$Z$14:$Z$2000,0)),0)</f>
        <v>0</v>
      </c>
      <c r="CH90" s="66">
        <f>IFERROR(INDEX('SPACELOG 5 EMPRUNT 3'!$G$14:$G$2000,MATCH('SPACELOG 5 BP'!CH$2,'SPACELOG 5 EMPRUNT 3'!$Z$14:$Z$2000,0)),0)</f>
        <v>0</v>
      </c>
      <c r="CI90" s="66">
        <f>IFERROR(INDEX('SPACELOG 5 EMPRUNT 3'!$G$14:$G$2000,MATCH('SPACELOG 5 BP'!CI$2,'SPACELOG 5 EMPRUNT 3'!$Z$14:$Z$2000,0)),0)</f>
        <v>0</v>
      </c>
      <c r="CJ90" s="66">
        <f>IFERROR(INDEX('SPACELOG 5 EMPRUNT 3'!$G$14:$G$2000,MATCH('SPACELOG 5 BP'!CJ$2,'SPACELOG 5 EMPRUNT 3'!$Z$14:$Z$2000,0)),0)</f>
        <v>0</v>
      </c>
      <c r="CK90" s="66">
        <f>IFERROR(INDEX('SPACELOG 5 EMPRUNT 3'!$G$14:$G$2000,MATCH('SPACELOG 5 BP'!CK$2,'SPACELOG 5 EMPRUNT 3'!$Z$14:$Z$2000,0)),0)</f>
        <v>0</v>
      </c>
      <c r="CL90" s="66">
        <f>IFERROR(INDEX('SPACELOG 5 EMPRUNT 3'!$G$14:$G$2000,MATCH('SPACELOG 5 BP'!CL$2,'SPACELOG 5 EMPRUNT 3'!$Z$14:$Z$2000,0)),0)</f>
        <v>0</v>
      </c>
      <c r="CM90" s="66">
        <f>IFERROR(INDEX('SPACELOG 5 EMPRUNT 3'!$G$14:$G$2000,MATCH('SPACELOG 5 BP'!CM$2,'SPACELOG 5 EMPRUNT 3'!$Z$14:$Z$2000,0)),0)</f>
        <v>0</v>
      </c>
      <c r="CN90" s="66">
        <f>IFERROR(INDEX('SPACELOG 5 EMPRUNT 3'!$G$14:$G$2000,MATCH('SPACELOG 5 BP'!CN$2,'SPACELOG 5 EMPRUNT 3'!$Z$14:$Z$2000,0)),0)</f>
        <v>0</v>
      </c>
      <c r="CO90" s="66">
        <f>IFERROR(INDEX('SPACELOG 5 EMPRUNT 3'!$G$14:$G$2000,MATCH('SPACELOG 5 BP'!CO$2,'SPACELOG 5 EMPRUNT 3'!$Z$14:$Z$2000,0)),0)</f>
        <v>0</v>
      </c>
      <c r="CP90" s="66">
        <f>IFERROR(INDEX('SPACELOG 5 EMPRUNT 3'!$G$14:$G$2000,MATCH('SPACELOG 5 BP'!CP$2,'SPACELOG 5 EMPRUNT 3'!$Z$14:$Z$2000,0)),0)</f>
        <v>0</v>
      </c>
      <c r="CQ90" s="66">
        <f>IFERROR(INDEX('SPACELOG 5 EMPRUNT 3'!$G$14:$G$2000,MATCH('SPACELOG 5 BP'!CQ$2,'SPACELOG 5 EMPRUNT 3'!$Z$14:$Z$2000,0)),0)</f>
        <v>0</v>
      </c>
      <c r="CR90" s="75">
        <f>SUM(CF90:CQ90)</f>
        <v>0</v>
      </c>
      <c r="CS90" s="66">
        <f>IFERROR(INDEX('SPACELOG 5 EMPRUNT 3'!$G$14:$G$2000,MATCH('SPACELOG 5 BP'!CS$2,'SPACELOG 5 EMPRUNT 3'!$Z$14:$Z$2000,0)),0)</f>
        <v>0</v>
      </c>
      <c r="CT90" s="66">
        <f>IFERROR(INDEX('SPACELOG 5 EMPRUNT 3'!$G$14:$G$2000,MATCH('SPACELOG 5 BP'!CT$2,'SPACELOG 5 EMPRUNT 3'!$Z$14:$Z$2000,0)),0)</f>
        <v>0</v>
      </c>
      <c r="CU90" s="66">
        <f>IFERROR(INDEX('SPACELOG 5 EMPRUNT 3'!$G$14:$G$2000,MATCH('SPACELOG 5 BP'!CU$2,'SPACELOG 5 EMPRUNT 3'!$Z$14:$Z$2000,0)),0)</f>
        <v>0</v>
      </c>
      <c r="CV90" s="66">
        <f>IFERROR(INDEX('SPACELOG 5 EMPRUNT 3'!$G$14:$G$2000,MATCH('SPACELOG 5 BP'!CV$2,'SPACELOG 5 EMPRUNT 3'!$Z$14:$Z$2000,0)),0)</f>
        <v>0</v>
      </c>
      <c r="CW90" s="66">
        <f>IFERROR(INDEX('SPACELOG 5 EMPRUNT 3'!$G$14:$G$2000,MATCH('SPACELOG 5 BP'!CW$2,'SPACELOG 5 EMPRUNT 3'!$Z$14:$Z$2000,0)),0)</f>
        <v>0</v>
      </c>
      <c r="CX90" s="66">
        <f>IFERROR(INDEX('SPACELOG 5 EMPRUNT 3'!$G$14:$G$2000,MATCH('SPACELOG 5 BP'!CX$2,'SPACELOG 5 EMPRUNT 3'!$Z$14:$Z$2000,0)),0)</f>
        <v>0</v>
      </c>
      <c r="CY90" s="66">
        <f>IFERROR(INDEX('SPACELOG 5 EMPRUNT 3'!$G$14:$G$2000,MATCH('SPACELOG 5 BP'!CY$2,'SPACELOG 5 EMPRUNT 3'!$Z$14:$Z$2000,0)),0)</f>
        <v>0</v>
      </c>
      <c r="CZ90" s="66">
        <f>IFERROR(INDEX('SPACELOG 5 EMPRUNT 3'!$G$14:$G$2000,MATCH('SPACELOG 5 BP'!CZ$2,'SPACELOG 5 EMPRUNT 3'!$Z$14:$Z$2000,0)),0)</f>
        <v>0</v>
      </c>
      <c r="DA90" s="66">
        <f>IFERROR(INDEX('SPACELOG 5 EMPRUNT 3'!$G$14:$G$2000,MATCH('SPACELOG 5 BP'!DA$2,'SPACELOG 5 EMPRUNT 3'!$Z$14:$Z$2000,0)),0)</f>
        <v>0</v>
      </c>
      <c r="DB90" s="66">
        <f>IFERROR(INDEX('SPACELOG 5 EMPRUNT 3'!$G$14:$G$2000,MATCH('SPACELOG 5 BP'!DB$2,'SPACELOG 5 EMPRUNT 3'!$Z$14:$Z$2000,0)),0)</f>
        <v>0</v>
      </c>
      <c r="DC90" s="66">
        <f>IFERROR(INDEX('SPACELOG 5 EMPRUNT 3'!$G$14:$G$2000,MATCH('SPACELOG 5 BP'!DC$2,'SPACELOG 5 EMPRUNT 3'!$Z$14:$Z$2000,0)),0)</f>
        <v>0</v>
      </c>
      <c r="DD90" s="66">
        <f>IFERROR(INDEX('SPACELOG 5 EMPRUNT 3'!$G$14:$G$2000,MATCH('SPACELOG 5 BP'!DD$2,'SPACELOG 5 EMPRUNT 3'!$Z$14:$Z$2000,0)),0)</f>
        <v>0</v>
      </c>
      <c r="DE90" s="75">
        <f>SUM(CS90:DD90)</f>
        <v>0</v>
      </c>
      <c r="DF90" s="66">
        <f>IFERROR(INDEX('SPACELOG 5 EMPRUNT 3'!$G$14:$G$2000,MATCH('SPACELOG 5 BP'!DF$2,'SPACELOG 5 EMPRUNT 3'!$Z$14:$Z$2000,0)),0)</f>
        <v>0</v>
      </c>
      <c r="DG90" s="66">
        <f>IFERROR(INDEX('SPACELOG 5 EMPRUNT 3'!$G$14:$G$2000,MATCH('SPACELOG 5 BP'!DG$2,'SPACELOG 5 EMPRUNT 3'!$Z$14:$Z$2000,0)),0)</f>
        <v>0</v>
      </c>
      <c r="DH90" s="66">
        <f>IFERROR(INDEX('SPACELOG 5 EMPRUNT 3'!$G$14:$G$2000,MATCH('SPACELOG 5 BP'!DH$2,'SPACELOG 5 EMPRUNT 3'!$Z$14:$Z$2000,0)),0)</f>
        <v>0</v>
      </c>
      <c r="DI90" s="66">
        <f>IFERROR(INDEX('SPACELOG 5 EMPRUNT 3'!$G$14:$G$2000,MATCH('SPACELOG 5 BP'!DI$2,'SPACELOG 5 EMPRUNT 3'!$Z$14:$Z$2000,0)),0)</f>
        <v>0</v>
      </c>
      <c r="DJ90" s="66">
        <f>IFERROR(INDEX('SPACELOG 5 EMPRUNT 3'!$G$14:$G$2000,MATCH('SPACELOG 5 BP'!DJ$2,'SPACELOG 5 EMPRUNT 3'!$Z$14:$Z$2000,0)),0)</f>
        <v>0</v>
      </c>
      <c r="DK90" s="66">
        <f>IFERROR(INDEX('SPACELOG 5 EMPRUNT 3'!$G$14:$G$2000,MATCH('SPACELOG 5 BP'!DK$2,'SPACELOG 5 EMPRUNT 3'!$Z$14:$Z$2000,0)),0)</f>
        <v>0</v>
      </c>
      <c r="DL90" s="66">
        <f>IFERROR(INDEX('SPACELOG 5 EMPRUNT 3'!$G$14:$G$2000,MATCH('SPACELOG 5 BP'!DL$2,'SPACELOG 5 EMPRUNT 3'!$Z$14:$Z$2000,0)),0)</f>
        <v>0</v>
      </c>
      <c r="DM90" s="66">
        <f>IFERROR(INDEX('SPACELOG 5 EMPRUNT 3'!$G$14:$G$2000,MATCH('SPACELOG 5 BP'!DM$2,'SPACELOG 5 EMPRUNT 3'!$Z$14:$Z$2000,0)),0)</f>
        <v>0</v>
      </c>
      <c r="DN90" s="66">
        <f>IFERROR(INDEX('SPACELOG 5 EMPRUNT 3'!$G$14:$G$2000,MATCH('SPACELOG 5 BP'!DN$2,'SPACELOG 5 EMPRUNT 3'!$Z$14:$Z$2000,0)),0)</f>
        <v>0</v>
      </c>
      <c r="DO90" s="66">
        <f>IFERROR(INDEX('SPACELOG 5 EMPRUNT 3'!$G$14:$G$2000,MATCH('SPACELOG 5 BP'!DO$2,'SPACELOG 5 EMPRUNT 3'!$Z$14:$Z$2000,0)),0)</f>
        <v>0</v>
      </c>
      <c r="DP90" s="66">
        <f>IFERROR(INDEX('SPACELOG 5 EMPRUNT 3'!$G$14:$G$2000,MATCH('SPACELOG 5 BP'!DP$2,'SPACELOG 5 EMPRUNT 3'!$Z$14:$Z$2000,0)),0)</f>
        <v>0</v>
      </c>
      <c r="DQ90" s="66">
        <f>IFERROR(INDEX('SPACELOG 5 EMPRUNT 3'!$G$14:$G$2000,MATCH('SPACELOG 5 BP'!DQ$2,'SPACELOG 5 EMPRUNT 3'!$Z$14:$Z$2000,0)),0)</f>
        <v>0</v>
      </c>
      <c r="DR90" s="75">
        <f>SUM(DF90:DQ90)</f>
        <v>0</v>
      </c>
      <c r="DS90" s="66">
        <f>IFERROR(INDEX('SPACELOG 5 EMPRUNT 3'!$G$14:$G$2000,MATCH('SPACELOG 5 BP'!DS$2,'SPACELOG 5 EMPRUNT 3'!$Z$14:$Z$2000,0)),0)</f>
        <v>0</v>
      </c>
      <c r="DT90" s="66">
        <f>IFERROR(INDEX('SPACELOG 5 EMPRUNT 3'!$G$14:$G$2000,MATCH('SPACELOG 5 BP'!DT$2,'SPACELOG 5 EMPRUNT 3'!$Z$14:$Z$2000,0)),0)</f>
        <v>0</v>
      </c>
      <c r="DU90" s="66">
        <f>IFERROR(INDEX('SPACELOG 5 EMPRUNT 3'!$G$14:$G$2000,MATCH('SPACELOG 5 BP'!DU$2,'SPACELOG 5 EMPRUNT 3'!$Z$14:$Z$2000,0)),0)</f>
        <v>0</v>
      </c>
      <c r="DV90" s="66">
        <f>IFERROR(INDEX('SPACELOG 5 EMPRUNT 3'!$G$14:$G$2000,MATCH('SPACELOG 5 BP'!DV$2,'SPACELOG 5 EMPRUNT 3'!$Z$14:$Z$2000,0)),0)</f>
        <v>0</v>
      </c>
      <c r="DW90" s="66">
        <f>IFERROR(INDEX('SPACELOG 5 EMPRUNT 3'!$G$14:$G$2000,MATCH('SPACELOG 5 BP'!DW$2,'SPACELOG 5 EMPRUNT 3'!$Z$14:$Z$2000,0)),0)</f>
        <v>0</v>
      </c>
      <c r="DX90" s="66">
        <f>IFERROR(INDEX('SPACELOG 5 EMPRUNT 3'!$G$14:$G$2000,MATCH('SPACELOG 5 BP'!DX$2,'SPACELOG 5 EMPRUNT 3'!$Z$14:$Z$2000,0)),0)</f>
        <v>0</v>
      </c>
      <c r="DY90" s="66">
        <f>IFERROR(INDEX('SPACELOG 5 EMPRUNT 3'!$G$14:$G$2000,MATCH('SPACELOG 5 BP'!DY$2,'SPACELOG 5 EMPRUNT 3'!$Z$14:$Z$2000,0)),0)</f>
        <v>0</v>
      </c>
      <c r="DZ90" s="66">
        <f>IFERROR(INDEX('SPACELOG 5 EMPRUNT 3'!$G$14:$G$2000,MATCH('SPACELOG 5 BP'!DZ$2,'SPACELOG 5 EMPRUNT 3'!$Z$14:$Z$2000,0)),0)</f>
        <v>0</v>
      </c>
      <c r="EA90" s="66">
        <f>IFERROR(INDEX('SPACELOG 5 EMPRUNT 3'!$G$14:$G$2000,MATCH('SPACELOG 5 BP'!EA$2,'SPACELOG 5 EMPRUNT 3'!$Z$14:$Z$2000,0)),0)</f>
        <v>0</v>
      </c>
      <c r="EB90" s="66">
        <f>IFERROR(INDEX('SPACELOG 5 EMPRUNT 3'!$G$14:$G$2000,MATCH('SPACELOG 5 BP'!EB$2,'SPACELOG 5 EMPRUNT 3'!$Z$14:$Z$2000,0)),0)</f>
        <v>0</v>
      </c>
      <c r="EC90" s="66">
        <f>IFERROR(INDEX('SPACELOG 5 EMPRUNT 3'!$G$14:$G$2000,MATCH('SPACELOG 5 BP'!EC$2,'SPACELOG 5 EMPRUNT 3'!$Z$14:$Z$2000,0)),0)</f>
        <v>0</v>
      </c>
      <c r="ED90" s="66">
        <f>IFERROR(INDEX('SPACELOG 5 EMPRUNT 3'!$G$14:$G$2000,MATCH('SPACELOG 5 BP'!ED$2,'SPACELOG 5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12">F89+F88+F90</f>
        <v>0</v>
      </c>
      <c r="G91" s="66">
        <f t="shared" si="312"/>
        <v>0</v>
      </c>
      <c r="H91" s="66">
        <f t="shared" si="312"/>
        <v>0</v>
      </c>
      <c r="I91" s="66">
        <f t="shared" si="312"/>
        <v>0</v>
      </c>
      <c r="J91" s="66">
        <f t="shared" si="312"/>
        <v>0</v>
      </c>
      <c r="K91" s="66">
        <f t="shared" si="312"/>
        <v>0</v>
      </c>
      <c r="L91" s="66">
        <f t="shared" si="312"/>
        <v>0</v>
      </c>
      <c r="M91" s="66">
        <f t="shared" si="312"/>
        <v>0</v>
      </c>
      <c r="N91" s="66">
        <f t="shared" si="312"/>
        <v>0</v>
      </c>
      <c r="O91" s="66">
        <f t="shared" si="312"/>
        <v>0</v>
      </c>
      <c r="P91" s="66">
        <f t="shared" si="312"/>
        <v>0</v>
      </c>
      <c r="Q91" s="66">
        <f t="shared" si="312"/>
        <v>0</v>
      </c>
      <c r="R91" s="75">
        <f>SUM(F91:Q91)</f>
        <v>0</v>
      </c>
      <c r="S91" s="66">
        <f t="shared" ref="S91:AD91" si="313">S89+S88+S90</f>
        <v>0</v>
      </c>
      <c r="T91" s="66">
        <f t="shared" si="313"/>
        <v>0</v>
      </c>
      <c r="U91" s="66">
        <f t="shared" si="313"/>
        <v>0</v>
      </c>
      <c r="V91" s="66">
        <f t="shared" si="313"/>
        <v>0</v>
      </c>
      <c r="W91" s="66">
        <f t="shared" si="313"/>
        <v>0</v>
      </c>
      <c r="X91" s="66">
        <f t="shared" si="313"/>
        <v>0</v>
      </c>
      <c r="Y91" s="66">
        <f t="shared" si="313"/>
        <v>0</v>
      </c>
      <c r="Z91" s="66">
        <f t="shared" si="313"/>
        <v>0</v>
      </c>
      <c r="AA91" s="66">
        <f t="shared" si="313"/>
        <v>0</v>
      </c>
      <c r="AB91" s="66">
        <f t="shared" si="313"/>
        <v>0</v>
      </c>
      <c r="AC91" s="66">
        <f t="shared" si="313"/>
        <v>0</v>
      </c>
      <c r="AD91" s="66">
        <f t="shared" si="313"/>
        <v>0</v>
      </c>
      <c r="AE91" s="75">
        <f>SUM(S91:AD91)</f>
        <v>0</v>
      </c>
      <c r="AF91" s="66">
        <f t="shared" ref="AF91:AQ91" si="314">AF89+AF88+AF90</f>
        <v>0</v>
      </c>
      <c r="AG91" s="66">
        <f t="shared" si="314"/>
        <v>0</v>
      </c>
      <c r="AH91" s="66">
        <f t="shared" si="314"/>
        <v>0</v>
      </c>
      <c r="AI91" s="66">
        <f t="shared" si="314"/>
        <v>0</v>
      </c>
      <c r="AJ91" s="66">
        <f t="shared" si="314"/>
        <v>0</v>
      </c>
      <c r="AK91" s="66">
        <f t="shared" si="314"/>
        <v>0</v>
      </c>
      <c r="AL91" s="66">
        <f t="shared" si="314"/>
        <v>0</v>
      </c>
      <c r="AM91" s="66">
        <f t="shared" si="314"/>
        <v>0</v>
      </c>
      <c r="AN91" s="66">
        <f t="shared" si="314"/>
        <v>0</v>
      </c>
      <c r="AO91" s="66">
        <f t="shared" si="314"/>
        <v>0</v>
      </c>
      <c r="AP91" s="66">
        <f t="shared" si="314"/>
        <v>0</v>
      </c>
      <c r="AQ91" s="66">
        <f t="shared" si="314"/>
        <v>0</v>
      </c>
      <c r="AR91" s="75">
        <f>SUM(AF91:AQ91)</f>
        <v>0</v>
      </c>
      <c r="AS91" s="66">
        <f t="shared" ref="AS91:BD91" si="315">AS89+AS88+AS90</f>
        <v>0</v>
      </c>
      <c r="AT91" s="66">
        <f t="shared" si="315"/>
        <v>0</v>
      </c>
      <c r="AU91" s="66">
        <f t="shared" si="315"/>
        <v>0</v>
      </c>
      <c r="AV91" s="66">
        <f t="shared" si="315"/>
        <v>0</v>
      </c>
      <c r="AW91" s="66">
        <f t="shared" si="315"/>
        <v>0</v>
      </c>
      <c r="AX91" s="66">
        <f t="shared" si="315"/>
        <v>0</v>
      </c>
      <c r="AY91" s="66">
        <f t="shared" si="315"/>
        <v>0</v>
      </c>
      <c r="AZ91" s="66">
        <f t="shared" si="315"/>
        <v>0</v>
      </c>
      <c r="BA91" s="66">
        <f t="shared" si="315"/>
        <v>0</v>
      </c>
      <c r="BB91" s="66">
        <f t="shared" si="315"/>
        <v>0</v>
      </c>
      <c r="BC91" s="66">
        <f t="shared" si="315"/>
        <v>0</v>
      </c>
      <c r="BD91" s="66">
        <f t="shared" si="315"/>
        <v>0</v>
      </c>
      <c r="BE91" s="75">
        <f>SUM(AS91:BD91)</f>
        <v>0</v>
      </c>
      <c r="BF91" s="66">
        <f t="shared" ref="BF91:BQ91" si="316">BF89+BF88+BF90</f>
        <v>0</v>
      </c>
      <c r="BG91" s="66">
        <f t="shared" si="316"/>
        <v>0</v>
      </c>
      <c r="BH91" s="66">
        <f t="shared" si="316"/>
        <v>0</v>
      </c>
      <c r="BI91" s="66">
        <f t="shared" si="316"/>
        <v>0</v>
      </c>
      <c r="BJ91" s="66">
        <f t="shared" si="316"/>
        <v>0</v>
      </c>
      <c r="BK91" s="66">
        <f t="shared" si="316"/>
        <v>0</v>
      </c>
      <c r="BL91" s="66">
        <f t="shared" si="316"/>
        <v>0</v>
      </c>
      <c r="BM91" s="66">
        <f t="shared" si="316"/>
        <v>0</v>
      </c>
      <c r="BN91" s="66">
        <f t="shared" si="316"/>
        <v>0</v>
      </c>
      <c r="BO91" s="66">
        <f t="shared" si="316"/>
        <v>0</v>
      </c>
      <c r="BP91" s="66">
        <f t="shared" si="316"/>
        <v>0</v>
      </c>
      <c r="BQ91" s="66">
        <f t="shared" si="316"/>
        <v>0</v>
      </c>
      <c r="BR91" s="75">
        <f>SUM(BF91:BQ91)</f>
        <v>0</v>
      </c>
      <c r="BS91" s="66">
        <f t="shared" ref="BS91:CD91" si="317">BS89+BS88+BS90</f>
        <v>0</v>
      </c>
      <c r="BT91" s="66">
        <f t="shared" si="317"/>
        <v>0</v>
      </c>
      <c r="BU91" s="66">
        <f t="shared" si="317"/>
        <v>0</v>
      </c>
      <c r="BV91" s="66">
        <f t="shared" si="317"/>
        <v>0</v>
      </c>
      <c r="BW91" s="66">
        <f t="shared" si="317"/>
        <v>0</v>
      </c>
      <c r="BX91" s="66">
        <f t="shared" si="317"/>
        <v>0</v>
      </c>
      <c r="BY91" s="66">
        <f t="shared" si="317"/>
        <v>0</v>
      </c>
      <c r="BZ91" s="66">
        <f t="shared" si="317"/>
        <v>0</v>
      </c>
      <c r="CA91" s="66">
        <f t="shared" si="317"/>
        <v>0</v>
      </c>
      <c r="CB91" s="66">
        <f t="shared" si="317"/>
        <v>0</v>
      </c>
      <c r="CC91" s="66">
        <f t="shared" si="317"/>
        <v>0</v>
      </c>
      <c r="CD91" s="66">
        <f t="shared" si="317"/>
        <v>0</v>
      </c>
      <c r="CE91" s="75">
        <f>SUM(BS91:CD91)</f>
        <v>0</v>
      </c>
      <c r="CF91" s="66">
        <f t="shared" ref="CF91:CQ91" si="318">CF89+CF88+CF90</f>
        <v>0</v>
      </c>
      <c r="CG91" s="66">
        <f t="shared" si="318"/>
        <v>0</v>
      </c>
      <c r="CH91" s="66">
        <f t="shared" si="318"/>
        <v>0</v>
      </c>
      <c r="CI91" s="66">
        <f t="shared" si="318"/>
        <v>0</v>
      </c>
      <c r="CJ91" s="66">
        <f t="shared" si="318"/>
        <v>0</v>
      </c>
      <c r="CK91" s="66">
        <f t="shared" si="318"/>
        <v>0</v>
      </c>
      <c r="CL91" s="66">
        <f t="shared" si="318"/>
        <v>0</v>
      </c>
      <c r="CM91" s="66">
        <f t="shared" si="318"/>
        <v>0</v>
      </c>
      <c r="CN91" s="66">
        <f t="shared" si="318"/>
        <v>0</v>
      </c>
      <c r="CO91" s="66">
        <f t="shared" si="318"/>
        <v>0</v>
      </c>
      <c r="CP91" s="66">
        <f t="shared" si="318"/>
        <v>0</v>
      </c>
      <c r="CQ91" s="66">
        <f t="shared" si="318"/>
        <v>0</v>
      </c>
      <c r="CR91" s="75">
        <f>SUM(CF91:CQ91)</f>
        <v>0</v>
      </c>
      <c r="CS91" s="66">
        <f t="shared" ref="CS91:DD91" si="319">CS89+CS88+CS90</f>
        <v>0</v>
      </c>
      <c r="CT91" s="66">
        <f t="shared" si="319"/>
        <v>0</v>
      </c>
      <c r="CU91" s="66">
        <f t="shared" si="319"/>
        <v>0</v>
      </c>
      <c r="CV91" s="66">
        <f t="shared" si="319"/>
        <v>0</v>
      </c>
      <c r="CW91" s="66">
        <f t="shared" si="319"/>
        <v>0</v>
      </c>
      <c r="CX91" s="66">
        <f t="shared" si="319"/>
        <v>0</v>
      </c>
      <c r="CY91" s="66">
        <f t="shared" si="319"/>
        <v>0</v>
      </c>
      <c r="CZ91" s="66">
        <f t="shared" si="319"/>
        <v>0</v>
      </c>
      <c r="DA91" s="66">
        <f t="shared" si="319"/>
        <v>0</v>
      </c>
      <c r="DB91" s="66">
        <f t="shared" si="319"/>
        <v>0</v>
      </c>
      <c r="DC91" s="66">
        <f t="shared" si="319"/>
        <v>0</v>
      </c>
      <c r="DD91" s="66">
        <f t="shared" si="319"/>
        <v>0</v>
      </c>
      <c r="DE91" s="75">
        <f>SUM(CS91:DD91)</f>
        <v>0</v>
      </c>
      <c r="DF91" s="66">
        <f t="shared" ref="DF91:DQ91" si="320">DF89+DF88+DF90</f>
        <v>0</v>
      </c>
      <c r="DG91" s="66">
        <f t="shared" si="320"/>
        <v>0</v>
      </c>
      <c r="DH91" s="66">
        <f t="shared" si="320"/>
        <v>0</v>
      </c>
      <c r="DI91" s="66">
        <f t="shared" si="320"/>
        <v>0</v>
      </c>
      <c r="DJ91" s="66">
        <f t="shared" si="320"/>
        <v>0</v>
      </c>
      <c r="DK91" s="66">
        <f t="shared" si="320"/>
        <v>0</v>
      </c>
      <c r="DL91" s="66">
        <f t="shared" si="320"/>
        <v>0</v>
      </c>
      <c r="DM91" s="66">
        <f t="shared" si="320"/>
        <v>0</v>
      </c>
      <c r="DN91" s="66">
        <f t="shared" si="320"/>
        <v>0</v>
      </c>
      <c r="DO91" s="66">
        <f t="shared" si="320"/>
        <v>0</v>
      </c>
      <c r="DP91" s="66">
        <f t="shared" si="320"/>
        <v>0</v>
      </c>
      <c r="DQ91" s="66">
        <f t="shared" si="320"/>
        <v>0</v>
      </c>
      <c r="DR91" s="75">
        <f>SUM(DF91:DQ91)</f>
        <v>0</v>
      </c>
      <c r="DS91" s="66">
        <f t="shared" ref="DS91:ED91" si="321">DS89+DS88+DS90</f>
        <v>0</v>
      </c>
      <c r="DT91" s="66">
        <f t="shared" si="321"/>
        <v>0</v>
      </c>
      <c r="DU91" s="66">
        <f t="shared" si="321"/>
        <v>0</v>
      </c>
      <c r="DV91" s="66">
        <f t="shared" si="321"/>
        <v>0</v>
      </c>
      <c r="DW91" s="66">
        <f t="shared" si="321"/>
        <v>0</v>
      </c>
      <c r="DX91" s="66">
        <f t="shared" si="321"/>
        <v>0</v>
      </c>
      <c r="DY91" s="66">
        <f t="shared" si="321"/>
        <v>0</v>
      </c>
      <c r="DZ91" s="66">
        <f t="shared" si="321"/>
        <v>0</v>
      </c>
      <c r="EA91" s="66">
        <f t="shared" si="321"/>
        <v>0</v>
      </c>
      <c r="EB91" s="66">
        <f t="shared" si="321"/>
        <v>0</v>
      </c>
      <c r="EC91" s="66">
        <f t="shared" si="321"/>
        <v>0</v>
      </c>
      <c r="ED91" s="66">
        <f t="shared" si="321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22">F74-F84-F91</f>
        <v>0</v>
      </c>
      <c r="G93" s="96">
        <f t="shared" si="322"/>
        <v>0</v>
      </c>
      <c r="H93" s="96">
        <f t="shared" si="322"/>
        <v>0</v>
      </c>
      <c r="I93" s="96">
        <f t="shared" si="322"/>
        <v>0</v>
      </c>
      <c r="J93" s="96">
        <f t="shared" si="322"/>
        <v>0</v>
      </c>
      <c r="K93" s="96">
        <f t="shared" si="322"/>
        <v>0</v>
      </c>
      <c r="L93" s="96">
        <f t="shared" si="322"/>
        <v>0</v>
      </c>
      <c r="M93" s="96">
        <f t="shared" si="322"/>
        <v>0</v>
      </c>
      <c r="N93" s="96">
        <f t="shared" si="322"/>
        <v>0</v>
      </c>
      <c r="O93" s="96">
        <f t="shared" si="322"/>
        <v>0</v>
      </c>
      <c r="P93" s="96">
        <f t="shared" si="322"/>
        <v>0</v>
      </c>
      <c r="Q93" s="96">
        <f t="shared" si="322"/>
        <v>0</v>
      </c>
      <c r="R93" s="75">
        <f t="shared" si="322"/>
        <v>0</v>
      </c>
      <c r="S93" s="96">
        <f t="shared" si="322"/>
        <v>0</v>
      </c>
      <c r="T93" s="96">
        <f t="shared" si="322"/>
        <v>0</v>
      </c>
      <c r="U93" s="96">
        <f t="shared" si="322"/>
        <v>0</v>
      </c>
      <c r="V93" s="96">
        <f t="shared" si="322"/>
        <v>0</v>
      </c>
      <c r="W93" s="96">
        <f t="shared" si="322"/>
        <v>0</v>
      </c>
      <c r="X93" s="96">
        <f t="shared" si="322"/>
        <v>0</v>
      </c>
      <c r="Y93" s="96">
        <f t="shared" si="322"/>
        <v>0</v>
      </c>
      <c r="Z93" s="96">
        <f t="shared" si="322"/>
        <v>0</v>
      </c>
      <c r="AA93" s="96">
        <f t="shared" si="322"/>
        <v>0</v>
      </c>
      <c r="AB93" s="96">
        <f t="shared" si="322"/>
        <v>0</v>
      </c>
      <c r="AC93" s="96">
        <f t="shared" si="322"/>
        <v>0</v>
      </c>
      <c r="AD93" s="96">
        <f t="shared" si="322"/>
        <v>0</v>
      </c>
      <c r="AE93" s="75">
        <f t="shared" si="322"/>
        <v>0</v>
      </c>
      <c r="AF93" s="96">
        <f t="shared" si="322"/>
        <v>0</v>
      </c>
      <c r="AG93" s="96">
        <f t="shared" si="322"/>
        <v>0</v>
      </c>
      <c r="AH93" s="96">
        <f t="shared" si="322"/>
        <v>0</v>
      </c>
      <c r="AI93" s="96">
        <f t="shared" si="322"/>
        <v>0</v>
      </c>
      <c r="AJ93" s="96">
        <f t="shared" si="322"/>
        <v>0</v>
      </c>
      <c r="AK93" s="96">
        <f t="shared" si="322"/>
        <v>0</v>
      </c>
      <c r="AL93" s="96">
        <f t="shared" ref="AL93:BQ93" si="323">AL74-AL84-AL91</f>
        <v>0</v>
      </c>
      <c r="AM93" s="96">
        <f t="shared" si="323"/>
        <v>0</v>
      </c>
      <c r="AN93" s="96">
        <f t="shared" si="323"/>
        <v>0</v>
      </c>
      <c r="AO93" s="96">
        <f t="shared" si="323"/>
        <v>0</v>
      </c>
      <c r="AP93" s="96">
        <f t="shared" si="323"/>
        <v>0</v>
      </c>
      <c r="AQ93" s="96">
        <f t="shared" si="323"/>
        <v>0</v>
      </c>
      <c r="AR93" s="75">
        <f t="shared" si="323"/>
        <v>0</v>
      </c>
      <c r="AS93" s="96">
        <f t="shared" si="323"/>
        <v>0</v>
      </c>
      <c r="AT93" s="96">
        <f t="shared" si="323"/>
        <v>0</v>
      </c>
      <c r="AU93" s="96">
        <f t="shared" si="323"/>
        <v>0</v>
      </c>
      <c r="AV93" s="96">
        <f t="shared" si="323"/>
        <v>0</v>
      </c>
      <c r="AW93" s="96">
        <f t="shared" si="323"/>
        <v>0</v>
      </c>
      <c r="AX93" s="96">
        <f t="shared" si="323"/>
        <v>0</v>
      </c>
      <c r="AY93" s="96">
        <f t="shared" si="323"/>
        <v>0</v>
      </c>
      <c r="AZ93" s="96">
        <f t="shared" si="323"/>
        <v>0</v>
      </c>
      <c r="BA93" s="96">
        <f t="shared" si="323"/>
        <v>0</v>
      </c>
      <c r="BB93" s="96">
        <f t="shared" si="323"/>
        <v>0</v>
      </c>
      <c r="BC93" s="96">
        <f t="shared" si="323"/>
        <v>0</v>
      </c>
      <c r="BD93" s="96">
        <f t="shared" si="323"/>
        <v>0</v>
      </c>
      <c r="BE93" s="75">
        <f t="shared" si="323"/>
        <v>0</v>
      </c>
      <c r="BF93" s="96">
        <f t="shared" si="323"/>
        <v>0</v>
      </c>
      <c r="BG93" s="96">
        <f t="shared" si="323"/>
        <v>0</v>
      </c>
      <c r="BH93" s="96">
        <f t="shared" si="323"/>
        <v>0</v>
      </c>
      <c r="BI93" s="96">
        <f t="shared" si="323"/>
        <v>0</v>
      </c>
      <c r="BJ93" s="96">
        <f t="shared" si="323"/>
        <v>0</v>
      </c>
      <c r="BK93" s="96">
        <f t="shared" si="323"/>
        <v>0</v>
      </c>
      <c r="BL93" s="96">
        <f t="shared" si="323"/>
        <v>0</v>
      </c>
      <c r="BM93" s="96">
        <f t="shared" si="323"/>
        <v>0</v>
      </c>
      <c r="BN93" s="96">
        <f t="shared" si="323"/>
        <v>0</v>
      </c>
      <c r="BO93" s="96">
        <f t="shared" si="323"/>
        <v>0</v>
      </c>
      <c r="BP93" s="96">
        <f t="shared" si="323"/>
        <v>0</v>
      </c>
      <c r="BQ93" s="96">
        <f t="shared" si="323"/>
        <v>0</v>
      </c>
      <c r="BR93" s="75">
        <f t="shared" ref="BR93:CW93" si="324">BR74-BR84-BR91</f>
        <v>0</v>
      </c>
      <c r="BS93" s="96">
        <f t="shared" si="324"/>
        <v>0</v>
      </c>
      <c r="BT93" s="96">
        <f t="shared" si="324"/>
        <v>0</v>
      </c>
      <c r="BU93" s="96">
        <f t="shared" si="324"/>
        <v>0</v>
      </c>
      <c r="BV93" s="96">
        <f t="shared" si="324"/>
        <v>0</v>
      </c>
      <c r="BW93" s="96">
        <f t="shared" si="324"/>
        <v>0</v>
      </c>
      <c r="BX93" s="96">
        <f t="shared" si="324"/>
        <v>0</v>
      </c>
      <c r="BY93" s="96">
        <f t="shared" si="324"/>
        <v>0</v>
      </c>
      <c r="BZ93" s="96">
        <f t="shared" si="324"/>
        <v>0</v>
      </c>
      <c r="CA93" s="96">
        <f t="shared" si="324"/>
        <v>0</v>
      </c>
      <c r="CB93" s="96">
        <f t="shared" si="324"/>
        <v>0</v>
      </c>
      <c r="CC93" s="96">
        <f t="shared" si="324"/>
        <v>0</v>
      </c>
      <c r="CD93" s="96">
        <f t="shared" si="324"/>
        <v>0</v>
      </c>
      <c r="CE93" s="75">
        <f t="shared" si="324"/>
        <v>0</v>
      </c>
      <c r="CF93" s="96">
        <f t="shared" si="324"/>
        <v>0</v>
      </c>
      <c r="CG93" s="96">
        <f t="shared" si="324"/>
        <v>0</v>
      </c>
      <c r="CH93" s="96">
        <f t="shared" si="324"/>
        <v>0</v>
      </c>
      <c r="CI93" s="96">
        <f t="shared" si="324"/>
        <v>0</v>
      </c>
      <c r="CJ93" s="96">
        <f t="shared" si="324"/>
        <v>0</v>
      </c>
      <c r="CK93" s="96">
        <f t="shared" si="324"/>
        <v>0</v>
      </c>
      <c r="CL93" s="96">
        <f t="shared" si="324"/>
        <v>0</v>
      </c>
      <c r="CM93" s="96">
        <f t="shared" si="324"/>
        <v>0</v>
      </c>
      <c r="CN93" s="96">
        <f t="shared" si="324"/>
        <v>0</v>
      </c>
      <c r="CO93" s="96">
        <f t="shared" si="324"/>
        <v>0</v>
      </c>
      <c r="CP93" s="96">
        <f t="shared" si="324"/>
        <v>0</v>
      </c>
      <c r="CQ93" s="96">
        <f t="shared" si="324"/>
        <v>0</v>
      </c>
      <c r="CR93" s="75">
        <f t="shared" si="324"/>
        <v>0</v>
      </c>
      <c r="CS93" s="96">
        <f t="shared" si="324"/>
        <v>0</v>
      </c>
      <c r="CT93" s="96">
        <f t="shared" si="324"/>
        <v>0</v>
      </c>
      <c r="CU93" s="96">
        <f t="shared" si="324"/>
        <v>0</v>
      </c>
      <c r="CV93" s="96">
        <f t="shared" si="324"/>
        <v>0</v>
      </c>
      <c r="CW93" s="96">
        <f t="shared" si="324"/>
        <v>0</v>
      </c>
      <c r="CX93" s="96">
        <f t="shared" ref="CX93:EE93" si="325">CX74-CX84-CX91</f>
        <v>0</v>
      </c>
      <c r="CY93" s="96">
        <f t="shared" si="325"/>
        <v>0</v>
      </c>
      <c r="CZ93" s="96">
        <f t="shared" si="325"/>
        <v>0</v>
      </c>
      <c r="DA93" s="96">
        <f t="shared" si="325"/>
        <v>0</v>
      </c>
      <c r="DB93" s="96">
        <f t="shared" si="325"/>
        <v>0</v>
      </c>
      <c r="DC93" s="96">
        <f t="shared" si="325"/>
        <v>0</v>
      </c>
      <c r="DD93" s="96">
        <f t="shared" si="325"/>
        <v>0</v>
      </c>
      <c r="DE93" s="75">
        <f t="shared" si="325"/>
        <v>0</v>
      </c>
      <c r="DF93" s="96">
        <f t="shared" si="325"/>
        <v>0</v>
      </c>
      <c r="DG93" s="96">
        <f t="shared" si="325"/>
        <v>0</v>
      </c>
      <c r="DH93" s="96">
        <f t="shared" si="325"/>
        <v>0</v>
      </c>
      <c r="DI93" s="96">
        <f t="shared" si="325"/>
        <v>0</v>
      </c>
      <c r="DJ93" s="96">
        <f t="shared" si="325"/>
        <v>0</v>
      </c>
      <c r="DK93" s="96">
        <f t="shared" si="325"/>
        <v>0</v>
      </c>
      <c r="DL93" s="96">
        <f t="shared" si="325"/>
        <v>0</v>
      </c>
      <c r="DM93" s="96">
        <f t="shared" si="325"/>
        <v>0</v>
      </c>
      <c r="DN93" s="96">
        <f t="shared" si="325"/>
        <v>0</v>
      </c>
      <c r="DO93" s="96">
        <f t="shared" si="325"/>
        <v>0</v>
      </c>
      <c r="DP93" s="96">
        <f t="shared" si="325"/>
        <v>0</v>
      </c>
      <c r="DQ93" s="96">
        <f t="shared" si="325"/>
        <v>0</v>
      </c>
      <c r="DR93" s="75">
        <f t="shared" si="325"/>
        <v>0</v>
      </c>
      <c r="DS93" s="96">
        <f t="shared" si="325"/>
        <v>0</v>
      </c>
      <c r="DT93" s="96">
        <f t="shared" si="325"/>
        <v>0</v>
      </c>
      <c r="DU93" s="96">
        <f t="shared" si="325"/>
        <v>0</v>
      </c>
      <c r="DV93" s="96">
        <f t="shared" si="325"/>
        <v>0</v>
      </c>
      <c r="DW93" s="96">
        <f t="shared" si="325"/>
        <v>0</v>
      </c>
      <c r="DX93" s="96">
        <f t="shared" si="325"/>
        <v>0</v>
      </c>
      <c r="DY93" s="96">
        <f t="shared" si="325"/>
        <v>0</v>
      </c>
      <c r="DZ93" s="96">
        <f t="shared" si="325"/>
        <v>0</v>
      </c>
      <c r="EA93" s="96">
        <f t="shared" si="325"/>
        <v>0</v>
      </c>
      <c r="EB93" s="96">
        <f t="shared" si="325"/>
        <v>0</v>
      </c>
      <c r="EC93" s="96">
        <f t="shared" si="325"/>
        <v>0</v>
      </c>
      <c r="ED93" s="96">
        <f t="shared" si="325"/>
        <v>0</v>
      </c>
      <c r="EE93" s="76">
        <f t="shared" si="325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26">E97</f>
        <v>0</v>
      </c>
      <c r="G95" s="96">
        <f t="shared" si="326"/>
        <v>0</v>
      </c>
      <c r="H95" s="96">
        <f t="shared" si="326"/>
        <v>0</v>
      </c>
      <c r="I95" s="96">
        <f t="shared" si="326"/>
        <v>0</v>
      </c>
      <c r="J95" s="96">
        <f t="shared" si="326"/>
        <v>0</v>
      </c>
      <c r="K95" s="96">
        <f t="shared" si="326"/>
        <v>0</v>
      </c>
      <c r="L95" s="96">
        <f t="shared" si="326"/>
        <v>0</v>
      </c>
      <c r="M95" s="96">
        <f t="shared" si="326"/>
        <v>0</v>
      </c>
      <c r="N95" s="96">
        <f t="shared" si="326"/>
        <v>0</v>
      </c>
      <c r="O95" s="96">
        <f t="shared" si="326"/>
        <v>0</v>
      </c>
      <c r="P95" s="96">
        <f t="shared" si="326"/>
        <v>0</v>
      </c>
      <c r="Q95" s="96">
        <f t="shared" si="326"/>
        <v>0</v>
      </c>
      <c r="R95" s="75">
        <f>F95</f>
        <v>0</v>
      </c>
      <c r="S95" s="96">
        <f t="shared" ref="S95:AD95" si="327">R97</f>
        <v>0</v>
      </c>
      <c r="T95" s="96">
        <f t="shared" si="327"/>
        <v>0</v>
      </c>
      <c r="U95" s="96">
        <f t="shared" si="327"/>
        <v>0</v>
      </c>
      <c r="V95" s="96">
        <f t="shared" si="327"/>
        <v>0</v>
      </c>
      <c r="W95" s="96">
        <f t="shared" si="327"/>
        <v>0</v>
      </c>
      <c r="X95" s="96">
        <f t="shared" si="327"/>
        <v>0</v>
      </c>
      <c r="Y95" s="96">
        <f t="shared" si="327"/>
        <v>0</v>
      </c>
      <c r="Z95" s="96">
        <f t="shared" si="327"/>
        <v>0</v>
      </c>
      <c r="AA95" s="96">
        <f t="shared" si="327"/>
        <v>0</v>
      </c>
      <c r="AB95" s="96">
        <f t="shared" si="327"/>
        <v>0</v>
      </c>
      <c r="AC95" s="96">
        <f t="shared" si="327"/>
        <v>0</v>
      </c>
      <c r="AD95" s="96">
        <f t="shared" si="327"/>
        <v>0</v>
      </c>
      <c r="AE95" s="75">
        <f>S95</f>
        <v>0</v>
      </c>
      <c r="AF95" s="96">
        <f t="shared" ref="AF95:AQ95" si="328">AE97</f>
        <v>0</v>
      </c>
      <c r="AG95" s="96">
        <f t="shared" si="328"/>
        <v>0</v>
      </c>
      <c r="AH95" s="96">
        <f t="shared" si="328"/>
        <v>0</v>
      </c>
      <c r="AI95" s="96">
        <f t="shared" si="328"/>
        <v>0</v>
      </c>
      <c r="AJ95" s="96">
        <f t="shared" si="328"/>
        <v>0</v>
      </c>
      <c r="AK95" s="96">
        <f t="shared" si="328"/>
        <v>0</v>
      </c>
      <c r="AL95" s="96">
        <f t="shared" si="328"/>
        <v>0</v>
      </c>
      <c r="AM95" s="96">
        <f t="shared" si="328"/>
        <v>0</v>
      </c>
      <c r="AN95" s="96">
        <f t="shared" si="328"/>
        <v>0</v>
      </c>
      <c r="AO95" s="96">
        <f t="shared" si="328"/>
        <v>0</v>
      </c>
      <c r="AP95" s="96">
        <f t="shared" si="328"/>
        <v>0</v>
      </c>
      <c r="AQ95" s="96">
        <f t="shared" si="328"/>
        <v>0</v>
      </c>
      <c r="AR95" s="75">
        <f>AF95</f>
        <v>0</v>
      </c>
      <c r="AS95" s="96">
        <f t="shared" ref="AS95:BD95" si="329">AR97</f>
        <v>0</v>
      </c>
      <c r="AT95" s="96">
        <f t="shared" si="329"/>
        <v>0</v>
      </c>
      <c r="AU95" s="96">
        <f t="shared" si="329"/>
        <v>0</v>
      </c>
      <c r="AV95" s="96">
        <f t="shared" si="329"/>
        <v>0</v>
      </c>
      <c r="AW95" s="96">
        <f t="shared" si="329"/>
        <v>0</v>
      </c>
      <c r="AX95" s="96">
        <f t="shared" si="329"/>
        <v>0</v>
      </c>
      <c r="AY95" s="96">
        <f t="shared" si="329"/>
        <v>0</v>
      </c>
      <c r="AZ95" s="96">
        <f t="shared" si="329"/>
        <v>0</v>
      </c>
      <c r="BA95" s="96">
        <f t="shared" si="329"/>
        <v>0</v>
      </c>
      <c r="BB95" s="96">
        <f t="shared" si="329"/>
        <v>0</v>
      </c>
      <c r="BC95" s="96">
        <f t="shared" si="329"/>
        <v>0</v>
      </c>
      <c r="BD95" s="96">
        <f t="shared" si="329"/>
        <v>0</v>
      </c>
      <c r="BE95" s="75">
        <f>AS95</f>
        <v>0</v>
      </c>
      <c r="BF95" s="96">
        <f t="shared" ref="BF95:BQ95" si="330">BE97</f>
        <v>0</v>
      </c>
      <c r="BG95" s="96">
        <f t="shared" si="330"/>
        <v>0</v>
      </c>
      <c r="BH95" s="96">
        <f t="shared" si="330"/>
        <v>0</v>
      </c>
      <c r="BI95" s="96">
        <f t="shared" si="330"/>
        <v>0</v>
      </c>
      <c r="BJ95" s="96">
        <f t="shared" si="330"/>
        <v>0</v>
      </c>
      <c r="BK95" s="96">
        <f t="shared" si="330"/>
        <v>0</v>
      </c>
      <c r="BL95" s="96">
        <f t="shared" si="330"/>
        <v>0</v>
      </c>
      <c r="BM95" s="96">
        <f t="shared" si="330"/>
        <v>0</v>
      </c>
      <c r="BN95" s="96">
        <f t="shared" si="330"/>
        <v>0</v>
      </c>
      <c r="BO95" s="96">
        <f t="shared" si="330"/>
        <v>0</v>
      </c>
      <c r="BP95" s="96">
        <f t="shared" si="330"/>
        <v>0</v>
      </c>
      <c r="BQ95" s="96">
        <f t="shared" si="330"/>
        <v>0</v>
      </c>
      <c r="BR95" s="75">
        <f>BF95</f>
        <v>0</v>
      </c>
      <c r="BS95" s="96">
        <f t="shared" ref="BS95:CD95" si="331">BR97</f>
        <v>0</v>
      </c>
      <c r="BT95" s="96">
        <f t="shared" si="331"/>
        <v>0</v>
      </c>
      <c r="BU95" s="96">
        <f t="shared" si="331"/>
        <v>0</v>
      </c>
      <c r="BV95" s="96">
        <f t="shared" si="331"/>
        <v>0</v>
      </c>
      <c r="BW95" s="96">
        <f t="shared" si="331"/>
        <v>0</v>
      </c>
      <c r="BX95" s="96">
        <f t="shared" si="331"/>
        <v>0</v>
      </c>
      <c r="BY95" s="96">
        <f t="shared" si="331"/>
        <v>0</v>
      </c>
      <c r="BZ95" s="96">
        <f t="shared" si="331"/>
        <v>0</v>
      </c>
      <c r="CA95" s="96">
        <f t="shared" si="331"/>
        <v>0</v>
      </c>
      <c r="CB95" s="96">
        <f t="shared" si="331"/>
        <v>0</v>
      </c>
      <c r="CC95" s="96">
        <f t="shared" si="331"/>
        <v>0</v>
      </c>
      <c r="CD95" s="96">
        <f t="shared" si="331"/>
        <v>0</v>
      </c>
      <c r="CE95" s="75">
        <f>BS95</f>
        <v>0</v>
      </c>
      <c r="CF95" s="96">
        <f t="shared" ref="CF95:CQ95" si="332">CE97</f>
        <v>0</v>
      </c>
      <c r="CG95" s="96">
        <f t="shared" si="332"/>
        <v>0</v>
      </c>
      <c r="CH95" s="96">
        <f t="shared" si="332"/>
        <v>0</v>
      </c>
      <c r="CI95" s="96">
        <f t="shared" si="332"/>
        <v>0</v>
      </c>
      <c r="CJ95" s="96">
        <f t="shared" si="332"/>
        <v>0</v>
      </c>
      <c r="CK95" s="96">
        <f t="shared" si="332"/>
        <v>0</v>
      </c>
      <c r="CL95" s="96">
        <f t="shared" si="332"/>
        <v>0</v>
      </c>
      <c r="CM95" s="96">
        <f t="shared" si="332"/>
        <v>0</v>
      </c>
      <c r="CN95" s="96">
        <f t="shared" si="332"/>
        <v>0</v>
      </c>
      <c r="CO95" s="96">
        <f t="shared" si="332"/>
        <v>0</v>
      </c>
      <c r="CP95" s="96">
        <f t="shared" si="332"/>
        <v>0</v>
      </c>
      <c r="CQ95" s="96">
        <f t="shared" si="332"/>
        <v>0</v>
      </c>
      <c r="CR95" s="75">
        <f>CF95</f>
        <v>0</v>
      </c>
      <c r="CS95" s="96">
        <f t="shared" ref="CS95:DD95" si="333">CR97</f>
        <v>0</v>
      </c>
      <c r="CT95" s="96">
        <f t="shared" si="333"/>
        <v>0</v>
      </c>
      <c r="CU95" s="96">
        <f t="shared" si="333"/>
        <v>0</v>
      </c>
      <c r="CV95" s="96">
        <f t="shared" si="333"/>
        <v>0</v>
      </c>
      <c r="CW95" s="96">
        <f t="shared" si="333"/>
        <v>0</v>
      </c>
      <c r="CX95" s="96">
        <f t="shared" si="333"/>
        <v>0</v>
      </c>
      <c r="CY95" s="96">
        <f t="shared" si="333"/>
        <v>0</v>
      </c>
      <c r="CZ95" s="96">
        <f t="shared" si="333"/>
        <v>0</v>
      </c>
      <c r="DA95" s="96">
        <f t="shared" si="333"/>
        <v>0</v>
      </c>
      <c r="DB95" s="96">
        <f t="shared" si="333"/>
        <v>0</v>
      </c>
      <c r="DC95" s="96">
        <f t="shared" si="333"/>
        <v>0</v>
      </c>
      <c r="DD95" s="96">
        <f t="shared" si="333"/>
        <v>0</v>
      </c>
      <c r="DE95" s="75">
        <f>CS95</f>
        <v>0</v>
      </c>
      <c r="DF95" s="96">
        <f t="shared" ref="DF95:DQ95" si="334">DE97</f>
        <v>0</v>
      </c>
      <c r="DG95" s="96">
        <f t="shared" si="334"/>
        <v>0</v>
      </c>
      <c r="DH95" s="96">
        <f t="shared" si="334"/>
        <v>0</v>
      </c>
      <c r="DI95" s="96">
        <f t="shared" si="334"/>
        <v>0</v>
      </c>
      <c r="DJ95" s="96">
        <f t="shared" si="334"/>
        <v>0</v>
      </c>
      <c r="DK95" s="96">
        <f t="shared" si="334"/>
        <v>0</v>
      </c>
      <c r="DL95" s="96">
        <f t="shared" si="334"/>
        <v>0</v>
      </c>
      <c r="DM95" s="96">
        <f t="shared" si="334"/>
        <v>0</v>
      </c>
      <c r="DN95" s="96">
        <f t="shared" si="334"/>
        <v>0</v>
      </c>
      <c r="DO95" s="96">
        <f t="shared" si="334"/>
        <v>0</v>
      </c>
      <c r="DP95" s="96">
        <f t="shared" si="334"/>
        <v>0</v>
      </c>
      <c r="DQ95" s="96">
        <f t="shared" si="334"/>
        <v>0</v>
      </c>
      <c r="DR95" s="75">
        <f>DF95</f>
        <v>0</v>
      </c>
      <c r="DS95" s="96">
        <f t="shared" ref="DS95:ED95" si="335">DR97</f>
        <v>0</v>
      </c>
      <c r="DT95" s="96">
        <f t="shared" si="335"/>
        <v>0</v>
      </c>
      <c r="DU95" s="96">
        <f t="shared" si="335"/>
        <v>0</v>
      </c>
      <c r="DV95" s="96">
        <f t="shared" si="335"/>
        <v>0</v>
      </c>
      <c r="DW95" s="96">
        <f t="shared" si="335"/>
        <v>0</v>
      </c>
      <c r="DX95" s="96">
        <f t="shared" si="335"/>
        <v>0</v>
      </c>
      <c r="DY95" s="96">
        <f t="shared" si="335"/>
        <v>0</v>
      </c>
      <c r="DZ95" s="96">
        <f t="shared" si="335"/>
        <v>0</v>
      </c>
      <c r="EA95" s="96">
        <f t="shared" si="335"/>
        <v>0</v>
      </c>
      <c r="EB95" s="96">
        <f t="shared" si="335"/>
        <v>0</v>
      </c>
      <c r="EC95" s="96">
        <f t="shared" si="335"/>
        <v>0</v>
      </c>
      <c r="ED95" s="96">
        <f t="shared" si="335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36">F93</f>
        <v>0</v>
      </c>
      <c r="G96" s="96">
        <f t="shared" si="336"/>
        <v>0</v>
      </c>
      <c r="H96" s="96">
        <f t="shared" si="336"/>
        <v>0</v>
      </c>
      <c r="I96" s="96">
        <f t="shared" si="336"/>
        <v>0</v>
      </c>
      <c r="J96" s="96">
        <f t="shared" si="336"/>
        <v>0</v>
      </c>
      <c r="K96" s="96">
        <f t="shared" si="336"/>
        <v>0</v>
      </c>
      <c r="L96" s="96">
        <f t="shared" si="336"/>
        <v>0</v>
      </c>
      <c r="M96" s="96">
        <f t="shared" si="336"/>
        <v>0</v>
      </c>
      <c r="N96" s="96">
        <f t="shared" si="336"/>
        <v>0</v>
      </c>
      <c r="O96" s="96">
        <f t="shared" si="336"/>
        <v>0</v>
      </c>
      <c r="P96" s="96">
        <f t="shared" si="336"/>
        <v>0</v>
      </c>
      <c r="Q96" s="96">
        <f t="shared" si="336"/>
        <v>0</v>
      </c>
      <c r="R96" s="75">
        <f>SUM(F96:Q96)</f>
        <v>0</v>
      </c>
      <c r="S96" s="96">
        <f t="shared" ref="S96:AD96" si="337">S93</f>
        <v>0</v>
      </c>
      <c r="T96" s="96">
        <f t="shared" si="337"/>
        <v>0</v>
      </c>
      <c r="U96" s="96">
        <f t="shared" si="337"/>
        <v>0</v>
      </c>
      <c r="V96" s="96">
        <f t="shared" si="337"/>
        <v>0</v>
      </c>
      <c r="W96" s="96">
        <f t="shared" si="337"/>
        <v>0</v>
      </c>
      <c r="X96" s="96">
        <f t="shared" si="337"/>
        <v>0</v>
      </c>
      <c r="Y96" s="96">
        <f t="shared" si="337"/>
        <v>0</v>
      </c>
      <c r="Z96" s="96">
        <f t="shared" si="337"/>
        <v>0</v>
      </c>
      <c r="AA96" s="96">
        <f t="shared" si="337"/>
        <v>0</v>
      </c>
      <c r="AB96" s="96">
        <f t="shared" si="337"/>
        <v>0</v>
      </c>
      <c r="AC96" s="96">
        <f t="shared" si="337"/>
        <v>0</v>
      </c>
      <c r="AD96" s="96">
        <f t="shared" si="337"/>
        <v>0</v>
      </c>
      <c r="AE96" s="75">
        <f>SUM(S96:AD96)</f>
        <v>0</v>
      </c>
      <c r="AF96" s="96">
        <f t="shared" ref="AF96:AQ96" si="338">AF93</f>
        <v>0</v>
      </c>
      <c r="AG96" s="96">
        <f t="shared" si="338"/>
        <v>0</v>
      </c>
      <c r="AH96" s="96">
        <f t="shared" si="338"/>
        <v>0</v>
      </c>
      <c r="AI96" s="96">
        <f t="shared" si="338"/>
        <v>0</v>
      </c>
      <c r="AJ96" s="96">
        <f t="shared" si="338"/>
        <v>0</v>
      </c>
      <c r="AK96" s="96">
        <f t="shared" si="338"/>
        <v>0</v>
      </c>
      <c r="AL96" s="96">
        <f t="shared" si="338"/>
        <v>0</v>
      </c>
      <c r="AM96" s="96">
        <f t="shared" si="338"/>
        <v>0</v>
      </c>
      <c r="AN96" s="96">
        <f t="shared" si="338"/>
        <v>0</v>
      </c>
      <c r="AO96" s="96">
        <f t="shared" si="338"/>
        <v>0</v>
      </c>
      <c r="AP96" s="96">
        <f t="shared" si="338"/>
        <v>0</v>
      </c>
      <c r="AQ96" s="96">
        <f t="shared" si="338"/>
        <v>0</v>
      </c>
      <c r="AR96" s="75">
        <f>SUM(AF96:AQ96)</f>
        <v>0</v>
      </c>
      <c r="AS96" s="96">
        <f t="shared" ref="AS96:BD96" si="339">AS93</f>
        <v>0</v>
      </c>
      <c r="AT96" s="96">
        <f t="shared" si="339"/>
        <v>0</v>
      </c>
      <c r="AU96" s="96">
        <f t="shared" si="339"/>
        <v>0</v>
      </c>
      <c r="AV96" s="96">
        <f t="shared" si="339"/>
        <v>0</v>
      </c>
      <c r="AW96" s="96">
        <f t="shared" si="339"/>
        <v>0</v>
      </c>
      <c r="AX96" s="96">
        <f t="shared" si="339"/>
        <v>0</v>
      </c>
      <c r="AY96" s="96">
        <f t="shared" si="339"/>
        <v>0</v>
      </c>
      <c r="AZ96" s="96">
        <f t="shared" si="339"/>
        <v>0</v>
      </c>
      <c r="BA96" s="96">
        <f t="shared" si="339"/>
        <v>0</v>
      </c>
      <c r="BB96" s="96">
        <f t="shared" si="339"/>
        <v>0</v>
      </c>
      <c r="BC96" s="96">
        <f t="shared" si="339"/>
        <v>0</v>
      </c>
      <c r="BD96" s="96">
        <f t="shared" si="339"/>
        <v>0</v>
      </c>
      <c r="BE96" s="75">
        <f>SUM(AS96:BD96)</f>
        <v>0</v>
      </c>
      <c r="BF96" s="96">
        <f t="shared" ref="BF96:BQ96" si="340">BF93</f>
        <v>0</v>
      </c>
      <c r="BG96" s="96">
        <f t="shared" si="340"/>
        <v>0</v>
      </c>
      <c r="BH96" s="96">
        <f t="shared" si="340"/>
        <v>0</v>
      </c>
      <c r="BI96" s="96">
        <f t="shared" si="340"/>
        <v>0</v>
      </c>
      <c r="BJ96" s="96">
        <f t="shared" si="340"/>
        <v>0</v>
      </c>
      <c r="BK96" s="96">
        <f t="shared" si="340"/>
        <v>0</v>
      </c>
      <c r="BL96" s="96">
        <f t="shared" si="340"/>
        <v>0</v>
      </c>
      <c r="BM96" s="96">
        <f t="shared" si="340"/>
        <v>0</v>
      </c>
      <c r="BN96" s="96">
        <f t="shared" si="340"/>
        <v>0</v>
      </c>
      <c r="BO96" s="96">
        <f t="shared" si="340"/>
        <v>0</v>
      </c>
      <c r="BP96" s="96">
        <f t="shared" si="340"/>
        <v>0</v>
      </c>
      <c r="BQ96" s="96">
        <f t="shared" si="340"/>
        <v>0</v>
      </c>
      <c r="BR96" s="75">
        <f>SUM(BF96:BQ96)</f>
        <v>0</v>
      </c>
      <c r="BS96" s="96">
        <f t="shared" ref="BS96:CD96" si="341">BS93</f>
        <v>0</v>
      </c>
      <c r="BT96" s="96">
        <f t="shared" si="341"/>
        <v>0</v>
      </c>
      <c r="BU96" s="96">
        <f t="shared" si="341"/>
        <v>0</v>
      </c>
      <c r="BV96" s="96">
        <f t="shared" si="341"/>
        <v>0</v>
      </c>
      <c r="BW96" s="96">
        <f t="shared" si="341"/>
        <v>0</v>
      </c>
      <c r="BX96" s="96">
        <f t="shared" si="341"/>
        <v>0</v>
      </c>
      <c r="BY96" s="96">
        <f t="shared" si="341"/>
        <v>0</v>
      </c>
      <c r="BZ96" s="96">
        <f t="shared" si="341"/>
        <v>0</v>
      </c>
      <c r="CA96" s="96">
        <f t="shared" si="341"/>
        <v>0</v>
      </c>
      <c r="CB96" s="96">
        <f t="shared" si="341"/>
        <v>0</v>
      </c>
      <c r="CC96" s="96">
        <f t="shared" si="341"/>
        <v>0</v>
      </c>
      <c r="CD96" s="96">
        <f t="shared" si="341"/>
        <v>0</v>
      </c>
      <c r="CE96" s="75">
        <f>SUM(BS96:CD96)</f>
        <v>0</v>
      </c>
      <c r="CF96" s="96">
        <f t="shared" ref="CF96:CQ96" si="342">CF93</f>
        <v>0</v>
      </c>
      <c r="CG96" s="96">
        <f t="shared" si="342"/>
        <v>0</v>
      </c>
      <c r="CH96" s="96">
        <f t="shared" si="342"/>
        <v>0</v>
      </c>
      <c r="CI96" s="96">
        <f t="shared" si="342"/>
        <v>0</v>
      </c>
      <c r="CJ96" s="96">
        <f t="shared" si="342"/>
        <v>0</v>
      </c>
      <c r="CK96" s="96">
        <f t="shared" si="342"/>
        <v>0</v>
      </c>
      <c r="CL96" s="96">
        <f t="shared" si="342"/>
        <v>0</v>
      </c>
      <c r="CM96" s="96">
        <f t="shared" si="342"/>
        <v>0</v>
      </c>
      <c r="CN96" s="96">
        <f t="shared" si="342"/>
        <v>0</v>
      </c>
      <c r="CO96" s="96">
        <f t="shared" si="342"/>
        <v>0</v>
      </c>
      <c r="CP96" s="96">
        <f t="shared" si="342"/>
        <v>0</v>
      </c>
      <c r="CQ96" s="96">
        <f t="shared" si="342"/>
        <v>0</v>
      </c>
      <c r="CR96" s="75">
        <f>SUM(CF96:CQ96)</f>
        <v>0</v>
      </c>
      <c r="CS96" s="96">
        <f t="shared" ref="CS96:DD96" si="343">CS93</f>
        <v>0</v>
      </c>
      <c r="CT96" s="96">
        <f t="shared" si="343"/>
        <v>0</v>
      </c>
      <c r="CU96" s="96">
        <f t="shared" si="343"/>
        <v>0</v>
      </c>
      <c r="CV96" s="96">
        <f t="shared" si="343"/>
        <v>0</v>
      </c>
      <c r="CW96" s="96">
        <f t="shared" si="343"/>
        <v>0</v>
      </c>
      <c r="CX96" s="96">
        <f t="shared" si="343"/>
        <v>0</v>
      </c>
      <c r="CY96" s="96">
        <f t="shared" si="343"/>
        <v>0</v>
      </c>
      <c r="CZ96" s="96">
        <f t="shared" si="343"/>
        <v>0</v>
      </c>
      <c r="DA96" s="96">
        <f t="shared" si="343"/>
        <v>0</v>
      </c>
      <c r="DB96" s="96">
        <f t="shared" si="343"/>
        <v>0</v>
      </c>
      <c r="DC96" s="96">
        <f t="shared" si="343"/>
        <v>0</v>
      </c>
      <c r="DD96" s="96">
        <f t="shared" si="343"/>
        <v>0</v>
      </c>
      <c r="DE96" s="75">
        <f>SUM(CS96:DD96)</f>
        <v>0</v>
      </c>
      <c r="DF96" s="96">
        <f t="shared" ref="DF96:DQ96" si="344">DF93</f>
        <v>0</v>
      </c>
      <c r="DG96" s="96">
        <f t="shared" si="344"/>
        <v>0</v>
      </c>
      <c r="DH96" s="96">
        <f t="shared" si="344"/>
        <v>0</v>
      </c>
      <c r="DI96" s="96">
        <f t="shared" si="344"/>
        <v>0</v>
      </c>
      <c r="DJ96" s="96">
        <f t="shared" si="344"/>
        <v>0</v>
      </c>
      <c r="DK96" s="96">
        <f t="shared" si="344"/>
        <v>0</v>
      </c>
      <c r="DL96" s="96">
        <f t="shared" si="344"/>
        <v>0</v>
      </c>
      <c r="DM96" s="96">
        <f t="shared" si="344"/>
        <v>0</v>
      </c>
      <c r="DN96" s="96">
        <f t="shared" si="344"/>
        <v>0</v>
      </c>
      <c r="DO96" s="96">
        <f t="shared" si="344"/>
        <v>0</v>
      </c>
      <c r="DP96" s="96">
        <f t="shared" si="344"/>
        <v>0</v>
      </c>
      <c r="DQ96" s="96">
        <f t="shared" si="344"/>
        <v>0</v>
      </c>
      <c r="DR96" s="75">
        <f>SUM(DF96:DQ96)</f>
        <v>0</v>
      </c>
      <c r="DS96" s="96">
        <f t="shared" ref="DS96:ED96" si="345">DS93</f>
        <v>0</v>
      </c>
      <c r="DT96" s="96">
        <f t="shared" si="345"/>
        <v>0</v>
      </c>
      <c r="DU96" s="96">
        <f t="shared" si="345"/>
        <v>0</v>
      </c>
      <c r="DV96" s="96">
        <f t="shared" si="345"/>
        <v>0</v>
      </c>
      <c r="DW96" s="96">
        <f t="shared" si="345"/>
        <v>0</v>
      </c>
      <c r="DX96" s="96">
        <f t="shared" si="345"/>
        <v>0</v>
      </c>
      <c r="DY96" s="96">
        <f t="shared" si="345"/>
        <v>0</v>
      </c>
      <c r="DZ96" s="96">
        <f t="shared" si="345"/>
        <v>0</v>
      </c>
      <c r="EA96" s="96">
        <f t="shared" si="345"/>
        <v>0</v>
      </c>
      <c r="EB96" s="96">
        <f t="shared" si="345"/>
        <v>0</v>
      </c>
      <c r="EC96" s="96">
        <f t="shared" si="345"/>
        <v>0</v>
      </c>
      <c r="ED96" s="96">
        <f t="shared" si="345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46">F95+F96</f>
        <v>0</v>
      </c>
      <c r="G97" s="96">
        <f t="shared" si="346"/>
        <v>0</v>
      </c>
      <c r="H97" s="96">
        <f t="shared" si="346"/>
        <v>0</v>
      </c>
      <c r="I97" s="96">
        <f t="shared" si="346"/>
        <v>0</v>
      </c>
      <c r="J97" s="96">
        <f t="shared" si="346"/>
        <v>0</v>
      </c>
      <c r="K97" s="96">
        <f t="shared" si="346"/>
        <v>0</v>
      </c>
      <c r="L97" s="96">
        <f t="shared" si="346"/>
        <v>0</v>
      </c>
      <c r="M97" s="96">
        <f t="shared" si="346"/>
        <v>0</v>
      </c>
      <c r="N97" s="96">
        <f t="shared" si="346"/>
        <v>0</v>
      </c>
      <c r="O97" s="96">
        <f t="shared" si="346"/>
        <v>0</v>
      </c>
      <c r="P97" s="96">
        <f t="shared" si="346"/>
        <v>0</v>
      </c>
      <c r="Q97" s="96">
        <f t="shared" si="346"/>
        <v>0</v>
      </c>
      <c r="R97" s="75">
        <f t="shared" si="346"/>
        <v>0</v>
      </c>
      <c r="S97" s="96">
        <f t="shared" si="346"/>
        <v>0</v>
      </c>
      <c r="T97" s="96">
        <f t="shared" si="346"/>
        <v>0</v>
      </c>
      <c r="U97" s="96">
        <f t="shared" si="346"/>
        <v>0</v>
      </c>
      <c r="V97" s="96">
        <f t="shared" si="346"/>
        <v>0</v>
      </c>
      <c r="W97" s="96">
        <f t="shared" si="346"/>
        <v>0</v>
      </c>
      <c r="X97" s="96">
        <f t="shared" si="346"/>
        <v>0</v>
      </c>
      <c r="Y97" s="96">
        <f t="shared" si="346"/>
        <v>0</v>
      </c>
      <c r="Z97" s="96">
        <f t="shared" si="346"/>
        <v>0</v>
      </c>
      <c r="AA97" s="96">
        <f t="shared" si="346"/>
        <v>0</v>
      </c>
      <c r="AB97" s="96">
        <f t="shared" si="346"/>
        <v>0</v>
      </c>
      <c r="AC97" s="96">
        <f t="shared" si="346"/>
        <v>0</v>
      </c>
      <c r="AD97" s="96">
        <f t="shared" si="346"/>
        <v>0</v>
      </c>
      <c r="AE97" s="75">
        <f t="shared" si="346"/>
        <v>0</v>
      </c>
      <c r="AF97" s="96">
        <f t="shared" si="346"/>
        <v>0</v>
      </c>
      <c r="AG97" s="96">
        <f t="shared" si="346"/>
        <v>0</v>
      </c>
      <c r="AH97" s="96">
        <f t="shared" si="346"/>
        <v>0</v>
      </c>
      <c r="AI97" s="96">
        <f t="shared" si="346"/>
        <v>0</v>
      </c>
      <c r="AJ97" s="96">
        <f t="shared" si="346"/>
        <v>0</v>
      </c>
      <c r="AK97" s="96">
        <f t="shared" si="346"/>
        <v>0</v>
      </c>
      <c r="AL97" s="96">
        <f t="shared" ref="AL97:BQ97" si="347">AL95+AL96</f>
        <v>0</v>
      </c>
      <c r="AM97" s="96">
        <f t="shared" si="347"/>
        <v>0</v>
      </c>
      <c r="AN97" s="96">
        <f t="shared" si="347"/>
        <v>0</v>
      </c>
      <c r="AO97" s="96">
        <f t="shared" si="347"/>
        <v>0</v>
      </c>
      <c r="AP97" s="96">
        <f t="shared" si="347"/>
        <v>0</v>
      </c>
      <c r="AQ97" s="96">
        <f t="shared" si="347"/>
        <v>0</v>
      </c>
      <c r="AR97" s="75">
        <f t="shared" si="347"/>
        <v>0</v>
      </c>
      <c r="AS97" s="96">
        <f t="shared" si="347"/>
        <v>0</v>
      </c>
      <c r="AT97" s="96">
        <f t="shared" si="347"/>
        <v>0</v>
      </c>
      <c r="AU97" s="96">
        <f t="shared" si="347"/>
        <v>0</v>
      </c>
      <c r="AV97" s="96">
        <f t="shared" si="347"/>
        <v>0</v>
      </c>
      <c r="AW97" s="96">
        <f t="shared" si="347"/>
        <v>0</v>
      </c>
      <c r="AX97" s="96">
        <f t="shared" si="347"/>
        <v>0</v>
      </c>
      <c r="AY97" s="96">
        <f t="shared" si="347"/>
        <v>0</v>
      </c>
      <c r="AZ97" s="96">
        <f t="shared" si="347"/>
        <v>0</v>
      </c>
      <c r="BA97" s="96">
        <f t="shared" si="347"/>
        <v>0</v>
      </c>
      <c r="BB97" s="96">
        <f t="shared" si="347"/>
        <v>0</v>
      </c>
      <c r="BC97" s="96">
        <f t="shared" si="347"/>
        <v>0</v>
      </c>
      <c r="BD97" s="96">
        <f t="shared" si="347"/>
        <v>0</v>
      </c>
      <c r="BE97" s="75">
        <f t="shared" si="347"/>
        <v>0</v>
      </c>
      <c r="BF97" s="96">
        <f t="shared" si="347"/>
        <v>0</v>
      </c>
      <c r="BG97" s="96">
        <f t="shared" si="347"/>
        <v>0</v>
      </c>
      <c r="BH97" s="96">
        <f t="shared" si="347"/>
        <v>0</v>
      </c>
      <c r="BI97" s="96">
        <f t="shared" si="347"/>
        <v>0</v>
      </c>
      <c r="BJ97" s="96">
        <f t="shared" si="347"/>
        <v>0</v>
      </c>
      <c r="BK97" s="96">
        <f t="shared" si="347"/>
        <v>0</v>
      </c>
      <c r="BL97" s="96">
        <f t="shared" si="347"/>
        <v>0</v>
      </c>
      <c r="BM97" s="96">
        <f t="shared" si="347"/>
        <v>0</v>
      </c>
      <c r="BN97" s="96">
        <f t="shared" si="347"/>
        <v>0</v>
      </c>
      <c r="BO97" s="96">
        <f t="shared" si="347"/>
        <v>0</v>
      </c>
      <c r="BP97" s="96">
        <f t="shared" si="347"/>
        <v>0</v>
      </c>
      <c r="BQ97" s="96">
        <f t="shared" si="347"/>
        <v>0</v>
      </c>
      <c r="BR97" s="75">
        <f t="shared" ref="BR97:CW97" si="348">BR95+BR96</f>
        <v>0</v>
      </c>
      <c r="BS97" s="96">
        <f t="shared" si="348"/>
        <v>0</v>
      </c>
      <c r="BT97" s="96">
        <f t="shared" si="348"/>
        <v>0</v>
      </c>
      <c r="BU97" s="96">
        <f t="shared" si="348"/>
        <v>0</v>
      </c>
      <c r="BV97" s="96">
        <f t="shared" si="348"/>
        <v>0</v>
      </c>
      <c r="BW97" s="96">
        <f t="shared" si="348"/>
        <v>0</v>
      </c>
      <c r="BX97" s="96">
        <f t="shared" si="348"/>
        <v>0</v>
      </c>
      <c r="BY97" s="96">
        <f t="shared" si="348"/>
        <v>0</v>
      </c>
      <c r="BZ97" s="96">
        <f t="shared" si="348"/>
        <v>0</v>
      </c>
      <c r="CA97" s="96">
        <f t="shared" si="348"/>
        <v>0</v>
      </c>
      <c r="CB97" s="96">
        <f t="shared" si="348"/>
        <v>0</v>
      </c>
      <c r="CC97" s="96">
        <f t="shared" si="348"/>
        <v>0</v>
      </c>
      <c r="CD97" s="96">
        <f t="shared" si="348"/>
        <v>0</v>
      </c>
      <c r="CE97" s="75">
        <f t="shared" si="348"/>
        <v>0</v>
      </c>
      <c r="CF97" s="96">
        <f t="shared" si="348"/>
        <v>0</v>
      </c>
      <c r="CG97" s="96">
        <f t="shared" si="348"/>
        <v>0</v>
      </c>
      <c r="CH97" s="96">
        <f t="shared" si="348"/>
        <v>0</v>
      </c>
      <c r="CI97" s="96">
        <f t="shared" si="348"/>
        <v>0</v>
      </c>
      <c r="CJ97" s="96">
        <f t="shared" si="348"/>
        <v>0</v>
      </c>
      <c r="CK97" s="96">
        <f t="shared" si="348"/>
        <v>0</v>
      </c>
      <c r="CL97" s="96">
        <f t="shared" si="348"/>
        <v>0</v>
      </c>
      <c r="CM97" s="96">
        <f t="shared" si="348"/>
        <v>0</v>
      </c>
      <c r="CN97" s="96">
        <f t="shared" si="348"/>
        <v>0</v>
      </c>
      <c r="CO97" s="96">
        <f t="shared" si="348"/>
        <v>0</v>
      </c>
      <c r="CP97" s="96">
        <f t="shared" si="348"/>
        <v>0</v>
      </c>
      <c r="CQ97" s="96">
        <f t="shared" si="348"/>
        <v>0</v>
      </c>
      <c r="CR97" s="75">
        <f t="shared" si="348"/>
        <v>0</v>
      </c>
      <c r="CS97" s="96">
        <f t="shared" si="348"/>
        <v>0</v>
      </c>
      <c r="CT97" s="96">
        <f t="shared" si="348"/>
        <v>0</v>
      </c>
      <c r="CU97" s="96">
        <f t="shared" si="348"/>
        <v>0</v>
      </c>
      <c r="CV97" s="96">
        <f t="shared" si="348"/>
        <v>0</v>
      </c>
      <c r="CW97" s="96">
        <f t="shared" si="348"/>
        <v>0</v>
      </c>
      <c r="CX97" s="96">
        <f t="shared" ref="CX97:EC97" si="349">CX95+CX96</f>
        <v>0</v>
      </c>
      <c r="CY97" s="96">
        <f t="shared" si="349"/>
        <v>0</v>
      </c>
      <c r="CZ97" s="96">
        <f t="shared" si="349"/>
        <v>0</v>
      </c>
      <c r="DA97" s="96">
        <f t="shared" si="349"/>
        <v>0</v>
      </c>
      <c r="DB97" s="96">
        <f t="shared" si="349"/>
        <v>0</v>
      </c>
      <c r="DC97" s="96">
        <f t="shared" si="349"/>
        <v>0</v>
      </c>
      <c r="DD97" s="96">
        <f t="shared" si="349"/>
        <v>0</v>
      </c>
      <c r="DE97" s="75">
        <f t="shared" si="349"/>
        <v>0</v>
      </c>
      <c r="DF97" s="96">
        <f t="shared" si="349"/>
        <v>0</v>
      </c>
      <c r="DG97" s="96">
        <f t="shared" si="349"/>
        <v>0</v>
      </c>
      <c r="DH97" s="96">
        <f t="shared" si="349"/>
        <v>0</v>
      </c>
      <c r="DI97" s="96">
        <f t="shared" si="349"/>
        <v>0</v>
      </c>
      <c r="DJ97" s="96">
        <f t="shared" si="349"/>
        <v>0</v>
      </c>
      <c r="DK97" s="96">
        <f t="shared" si="349"/>
        <v>0</v>
      </c>
      <c r="DL97" s="96">
        <f t="shared" si="349"/>
        <v>0</v>
      </c>
      <c r="DM97" s="96">
        <f t="shared" si="349"/>
        <v>0</v>
      </c>
      <c r="DN97" s="96">
        <f t="shared" si="349"/>
        <v>0</v>
      </c>
      <c r="DO97" s="96">
        <f t="shared" si="349"/>
        <v>0</v>
      </c>
      <c r="DP97" s="96">
        <f t="shared" si="349"/>
        <v>0</v>
      </c>
      <c r="DQ97" s="96">
        <f t="shared" si="349"/>
        <v>0</v>
      </c>
      <c r="DR97" s="75">
        <f t="shared" si="349"/>
        <v>0</v>
      </c>
      <c r="DS97" s="96">
        <f t="shared" si="349"/>
        <v>0</v>
      </c>
      <c r="DT97" s="96">
        <f t="shared" si="349"/>
        <v>0</v>
      </c>
      <c r="DU97" s="96">
        <f t="shared" si="349"/>
        <v>0</v>
      </c>
      <c r="DV97" s="96">
        <f t="shared" si="349"/>
        <v>0</v>
      </c>
      <c r="DW97" s="96">
        <f t="shared" si="349"/>
        <v>0</v>
      </c>
      <c r="DX97" s="96">
        <f t="shared" si="349"/>
        <v>0</v>
      </c>
      <c r="DY97" s="96">
        <f t="shared" si="349"/>
        <v>0</v>
      </c>
      <c r="DZ97" s="96">
        <f t="shared" si="349"/>
        <v>0</v>
      </c>
      <c r="EA97" s="96">
        <f t="shared" si="349"/>
        <v>0</v>
      </c>
      <c r="EB97" s="96">
        <f t="shared" si="349"/>
        <v>0</v>
      </c>
      <c r="EC97" s="96">
        <f t="shared" si="349"/>
        <v>0</v>
      </c>
      <c r="ED97" s="96">
        <f t="shared" ref="ED97:EE97" si="350">ED95+ED96</f>
        <v>0</v>
      </c>
      <c r="EE97" s="76">
        <f t="shared" si="350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D86ECC"/>
  </sheetPr>
  <dimension ref="A1:DW996"/>
  <sheetViews>
    <sheetView zoomScaleNormal="100" workbookViewId="0">
      <selection activeCell="E5" sqref="E5"/>
    </sheetView>
  </sheetViews>
  <sheetFormatPr baseColWidth="10" defaultColWidth="14.42578125" defaultRowHeight="15" x14ac:dyDescent="0.25"/>
  <cols>
    <col min="1" max="1" width="8" style="251" customWidth="1"/>
    <col min="2" max="2" width="6.42578125" style="251" customWidth="1"/>
    <col min="3" max="3" width="9" style="251" customWidth="1"/>
    <col min="4" max="4" width="7.7109375" style="251" customWidth="1"/>
    <col min="5" max="5" width="16.7109375" style="251" customWidth="1"/>
    <col min="6" max="6" width="4.42578125" style="251" customWidth="1"/>
    <col min="7" max="7" width="10" style="251" customWidth="1"/>
    <col min="8" max="9" width="5" style="251" customWidth="1"/>
    <col min="10" max="15" width="4.7109375" style="251" customWidth="1"/>
    <col min="16" max="16" width="7.42578125" style="251" customWidth="1"/>
    <col min="17" max="17" width="5.7109375" style="251" customWidth="1"/>
    <col min="18" max="19" width="7" style="251" customWidth="1"/>
    <col min="20" max="21" width="5" style="251" customWidth="1"/>
    <col min="22" max="29" width="10" style="251" customWidth="1"/>
    <col min="30" max="30" width="10.28515625" style="251" customWidth="1"/>
    <col min="31" max="103" width="10" style="251" customWidth="1"/>
    <col min="104" max="104" width="14.42578125" style="251" customWidth="1"/>
    <col min="105" max="16384" width="14.42578125" style="251"/>
  </cols>
  <sheetData>
    <row r="1" spans="1:127" ht="15.75" customHeight="1" x14ac:dyDescent="0.25">
      <c r="A1" s="572" t="s">
        <v>6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252"/>
      <c r="B2" s="252"/>
      <c r="C2" s="252"/>
      <c r="D2" s="252"/>
      <c r="E2" s="252"/>
      <c r="F2" s="253"/>
      <c r="G2" s="254"/>
      <c r="H2" s="253">
        <v>2025</v>
      </c>
      <c r="I2" s="253">
        <v>2025</v>
      </c>
      <c r="J2" s="253">
        <v>2025</v>
      </c>
      <c r="K2" s="253">
        <v>2025</v>
      </c>
      <c r="L2" s="253">
        <v>2025</v>
      </c>
      <c r="M2" s="253">
        <v>2025</v>
      </c>
      <c r="N2" s="253">
        <v>2025</v>
      </c>
      <c r="O2" s="253">
        <v>2025</v>
      </c>
      <c r="P2" s="253">
        <v>2025</v>
      </c>
      <c r="Q2" s="253">
        <v>2025</v>
      </c>
      <c r="R2" s="253">
        <v>2025</v>
      </c>
      <c r="S2" s="253">
        <v>2025</v>
      </c>
      <c r="T2" s="253">
        <v>2025</v>
      </c>
      <c r="U2" s="253">
        <v>2026</v>
      </c>
      <c r="V2" s="253">
        <v>2026</v>
      </c>
      <c r="W2" s="253">
        <v>2026</v>
      </c>
      <c r="X2" s="253">
        <v>2026</v>
      </c>
      <c r="Y2" s="253">
        <v>2026</v>
      </c>
      <c r="Z2" s="253">
        <v>2026</v>
      </c>
      <c r="AA2" s="253">
        <v>2026</v>
      </c>
      <c r="AB2" s="253">
        <v>2026</v>
      </c>
      <c r="AC2" s="253">
        <v>2026</v>
      </c>
      <c r="AD2" s="253">
        <v>2026</v>
      </c>
      <c r="AE2" s="253">
        <v>2026</v>
      </c>
      <c r="AF2" s="255">
        <v>2027</v>
      </c>
      <c r="AG2" s="255">
        <v>2027</v>
      </c>
      <c r="AH2" s="255">
        <v>2027</v>
      </c>
      <c r="AI2" s="255">
        <v>2027</v>
      </c>
      <c r="AJ2" s="255">
        <v>2027</v>
      </c>
      <c r="AK2" s="255">
        <v>2027</v>
      </c>
      <c r="AL2" s="255">
        <v>2027</v>
      </c>
      <c r="AM2" s="255">
        <v>2027</v>
      </c>
      <c r="AN2" s="255">
        <v>2027</v>
      </c>
      <c r="AO2" s="255">
        <v>2027</v>
      </c>
      <c r="AP2" s="255">
        <v>2027</v>
      </c>
      <c r="AQ2" s="255">
        <v>2027</v>
      </c>
      <c r="AR2" s="255">
        <v>2028</v>
      </c>
      <c r="AS2" s="255">
        <v>2028</v>
      </c>
      <c r="AT2" s="255">
        <v>2028</v>
      </c>
      <c r="AU2" s="255">
        <v>2028</v>
      </c>
      <c r="AV2" s="255">
        <v>2028</v>
      </c>
      <c r="AW2" s="255">
        <v>2028</v>
      </c>
      <c r="AX2" s="255">
        <v>2028</v>
      </c>
      <c r="AY2" s="255">
        <v>2028</v>
      </c>
      <c r="AZ2" s="255">
        <v>2028</v>
      </c>
      <c r="BA2" s="255">
        <v>2028</v>
      </c>
      <c r="BB2" s="255">
        <v>2028</v>
      </c>
      <c r="BC2" s="255">
        <v>2028</v>
      </c>
      <c r="BD2" s="255">
        <v>2029</v>
      </c>
      <c r="BE2" s="255">
        <v>2029</v>
      </c>
      <c r="BF2" s="255">
        <v>2029</v>
      </c>
      <c r="BG2" s="255">
        <v>2029</v>
      </c>
      <c r="BH2" s="255">
        <v>2029</v>
      </c>
      <c r="BI2" s="255">
        <v>2029</v>
      </c>
      <c r="BJ2" s="255">
        <v>2029</v>
      </c>
      <c r="BK2" s="255">
        <v>2029</v>
      </c>
      <c r="BL2" s="255">
        <v>2029</v>
      </c>
      <c r="BM2" s="255">
        <v>2029</v>
      </c>
      <c r="BN2" s="255">
        <v>2029</v>
      </c>
      <c r="BO2" s="255">
        <v>2029</v>
      </c>
      <c r="BP2" s="255">
        <v>2030</v>
      </c>
      <c r="BQ2" s="255">
        <v>2030</v>
      </c>
      <c r="BR2" s="255">
        <v>2030</v>
      </c>
      <c r="BS2" s="255">
        <v>2030</v>
      </c>
      <c r="BT2" s="255">
        <v>2030</v>
      </c>
      <c r="BU2" s="255">
        <v>2030</v>
      </c>
      <c r="BV2" s="255">
        <v>2030</v>
      </c>
      <c r="BW2" s="255">
        <v>2030</v>
      </c>
      <c r="BX2" s="255">
        <v>2030</v>
      </c>
      <c r="BY2" s="255">
        <v>2030</v>
      </c>
      <c r="BZ2" s="255">
        <v>2030</v>
      </c>
      <c r="CA2" s="255">
        <v>2030</v>
      </c>
      <c r="CB2" s="255">
        <v>2031</v>
      </c>
      <c r="CC2" s="255">
        <v>2031</v>
      </c>
      <c r="CD2" s="255">
        <v>2031</v>
      </c>
      <c r="CE2" s="255">
        <v>2031</v>
      </c>
      <c r="CF2" s="255">
        <v>2031</v>
      </c>
      <c r="CG2" s="255">
        <v>2031</v>
      </c>
      <c r="CH2" s="255">
        <v>2031</v>
      </c>
      <c r="CI2" s="255">
        <v>2031</v>
      </c>
      <c r="CJ2" s="255">
        <v>2031</v>
      </c>
      <c r="CK2" s="255">
        <v>2031</v>
      </c>
      <c r="CL2" s="255">
        <v>2031</v>
      </c>
      <c r="CM2" s="255">
        <v>2031</v>
      </c>
      <c r="CN2" s="255">
        <v>2032</v>
      </c>
      <c r="CO2" s="255">
        <v>2032</v>
      </c>
      <c r="CP2" s="255">
        <v>2032</v>
      </c>
      <c r="CQ2" s="255">
        <v>2032</v>
      </c>
      <c r="CR2" s="255">
        <v>2032</v>
      </c>
      <c r="CS2" s="255">
        <v>2032</v>
      </c>
      <c r="CT2" s="255">
        <v>2032</v>
      </c>
      <c r="CU2" s="255">
        <v>2032</v>
      </c>
      <c r="CV2" s="255">
        <v>2032</v>
      </c>
      <c r="CW2" s="255">
        <v>2032</v>
      </c>
      <c r="CX2" s="255">
        <v>2032</v>
      </c>
      <c r="CY2" s="255">
        <v>2032</v>
      </c>
      <c r="CZ2" s="255">
        <v>2033</v>
      </c>
      <c r="DA2" s="255">
        <v>2033</v>
      </c>
      <c r="DB2" s="255">
        <v>2033</v>
      </c>
      <c r="DC2" s="255">
        <v>2033</v>
      </c>
      <c r="DD2" s="255">
        <v>2033</v>
      </c>
      <c r="DE2" s="255">
        <v>2033</v>
      </c>
      <c r="DF2" s="255">
        <v>2033</v>
      </c>
      <c r="DG2" s="255">
        <v>2033</v>
      </c>
      <c r="DH2" s="255">
        <v>2033</v>
      </c>
      <c r="DI2" s="255">
        <v>2033</v>
      </c>
      <c r="DJ2" s="255">
        <v>2033</v>
      </c>
      <c r="DK2" s="255">
        <v>2033</v>
      </c>
      <c r="DL2" s="255">
        <v>2034</v>
      </c>
      <c r="DM2" s="255">
        <v>2034</v>
      </c>
      <c r="DN2" s="255">
        <v>2034</v>
      </c>
      <c r="DO2" s="255">
        <v>2034</v>
      </c>
      <c r="DP2" s="255">
        <v>2034</v>
      </c>
      <c r="DQ2" s="255">
        <v>2034</v>
      </c>
      <c r="DR2" s="255">
        <v>2034</v>
      </c>
      <c r="DS2" s="255">
        <v>2034</v>
      </c>
      <c r="DT2" s="255">
        <v>2034</v>
      </c>
      <c r="DU2" s="255">
        <v>2034</v>
      </c>
      <c r="DV2" s="255">
        <v>2034</v>
      </c>
      <c r="DW2" s="255">
        <v>2034</v>
      </c>
    </row>
    <row r="3" spans="1:127" x14ac:dyDescent="0.25">
      <c r="A3" s="256"/>
      <c r="B3" s="256" t="s">
        <v>183</v>
      </c>
      <c r="C3" s="256" t="s">
        <v>184</v>
      </c>
      <c r="D3" s="256" t="s">
        <v>185</v>
      </c>
      <c r="E3" s="256" t="s">
        <v>186</v>
      </c>
      <c r="F3" s="256" t="s">
        <v>187</v>
      </c>
      <c r="G3" s="256" t="s">
        <v>188</v>
      </c>
      <c r="H3" s="256" t="s">
        <v>189</v>
      </c>
      <c r="I3" s="256" t="s">
        <v>190</v>
      </c>
      <c r="J3" s="256" t="s">
        <v>191</v>
      </c>
      <c r="K3" s="256" t="s">
        <v>192</v>
      </c>
      <c r="L3" s="256" t="s">
        <v>193</v>
      </c>
      <c r="M3" s="256" t="s">
        <v>194</v>
      </c>
      <c r="N3" s="256" t="s">
        <v>195</v>
      </c>
      <c r="O3" s="256" t="s">
        <v>196</v>
      </c>
      <c r="P3" s="256" t="s">
        <v>197</v>
      </c>
      <c r="Q3" s="256" t="s">
        <v>198</v>
      </c>
      <c r="R3" s="256" t="s">
        <v>199</v>
      </c>
      <c r="S3" s="256" t="s">
        <v>200</v>
      </c>
      <c r="T3" s="256" t="s">
        <v>189</v>
      </c>
      <c r="U3" s="256" t="s">
        <v>190</v>
      </c>
      <c r="V3" s="256" t="s">
        <v>191</v>
      </c>
      <c r="W3" s="256" t="s">
        <v>192</v>
      </c>
      <c r="X3" s="256" t="s">
        <v>193</v>
      </c>
      <c r="Y3" s="256" t="s">
        <v>194</v>
      </c>
      <c r="Z3" s="256" t="s">
        <v>195</v>
      </c>
      <c r="AA3" s="256" t="s">
        <v>196</v>
      </c>
      <c r="AB3" s="256" t="s">
        <v>197</v>
      </c>
      <c r="AC3" s="256" t="s">
        <v>198</v>
      </c>
      <c r="AD3" s="256" t="s">
        <v>199</v>
      </c>
      <c r="AE3" s="256" t="s">
        <v>200</v>
      </c>
      <c r="AF3" s="257" t="s">
        <v>189</v>
      </c>
      <c r="AG3" s="257" t="s">
        <v>190</v>
      </c>
      <c r="AH3" s="257" t="s">
        <v>191</v>
      </c>
      <c r="AI3" s="257" t="s">
        <v>192</v>
      </c>
      <c r="AJ3" s="257" t="s">
        <v>193</v>
      </c>
      <c r="AK3" s="257" t="s">
        <v>194</v>
      </c>
      <c r="AL3" s="257" t="s">
        <v>195</v>
      </c>
      <c r="AM3" s="257" t="s">
        <v>196</v>
      </c>
      <c r="AN3" s="257" t="s">
        <v>197</v>
      </c>
      <c r="AO3" s="257" t="s">
        <v>198</v>
      </c>
      <c r="AP3" s="257" t="s">
        <v>199</v>
      </c>
      <c r="AQ3" s="257" t="s">
        <v>200</v>
      </c>
      <c r="AR3" s="257" t="s">
        <v>189</v>
      </c>
      <c r="AS3" s="257" t="s">
        <v>190</v>
      </c>
      <c r="AT3" s="257" t="s">
        <v>191</v>
      </c>
      <c r="AU3" s="257" t="s">
        <v>192</v>
      </c>
      <c r="AV3" s="257" t="s">
        <v>193</v>
      </c>
      <c r="AW3" s="257" t="s">
        <v>194</v>
      </c>
      <c r="AX3" s="257" t="s">
        <v>195</v>
      </c>
      <c r="AY3" s="257" t="s">
        <v>196</v>
      </c>
      <c r="AZ3" s="257" t="s">
        <v>197</v>
      </c>
      <c r="BA3" s="257" t="s">
        <v>198</v>
      </c>
      <c r="BB3" s="257" t="s">
        <v>199</v>
      </c>
      <c r="BC3" s="257" t="s">
        <v>200</v>
      </c>
      <c r="BD3" s="257" t="s">
        <v>189</v>
      </c>
      <c r="BE3" s="257" t="s">
        <v>190</v>
      </c>
      <c r="BF3" s="257" t="s">
        <v>191</v>
      </c>
      <c r="BG3" s="257" t="s">
        <v>192</v>
      </c>
      <c r="BH3" s="257" t="s">
        <v>193</v>
      </c>
      <c r="BI3" s="257" t="s">
        <v>194</v>
      </c>
      <c r="BJ3" s="257" t="s">
        <v>195</v>
      </c>
      <c r="BK3" s="257" t="s">
        <v>196</v>
      </c>
      <c r="BL3" s="257" t="s">
        <v>197</v>
      </c>
      <c r="BM3" s="257" t="s">
        <v>198</v>
      </c>
      <c r="BN3" s="257" t="s">
        <v>199</v>
      </c>
      <c r="BO3" s="257" t="s">
        <v>200</v>
      </c>
      <c r="BP3" s="257" t="s">
        <v>189</v>
      </c>
      <c r="BQ3" s="257" t="s">
        <v>190</v>
      </c>
      <c r="BR3" s="257" t="s">
        <v>191</v>
      </c>
      <c r="BS3" s="257" t="s">
        <v>192</v>
      </c>
      <c r="BT3" s="257" t="s">
        <v>193</v>
      </c>
      <c r="BU3" s="257" t="s">
        <v>194</v>
      </c>
      <c r="BV3" s="257" t="s">
        <v>195</v>
      </c>
      <c r="BW3" s="257" t="s">
        <v>196</v>
      </c>
      <c r="BX3" s="257" t="s">
        <v>197</v>
      </c>
      <c r="BY3" s="257" t="s">
        <v>198</v>
      </c>
      <c r="BZ3" s="257" t="s">
        <v>199</v>
      </c>
      <c r="CA3" s="257" t="s">
        <v>200</v>
      </c>
      <c r="CB3" s="257" t="s">
        <v>189</v>
      </c>
      <c r="CC3" s="257" t="s">
        <v>190</v>
      </c>
      <c r="CD3" s="257" t="s">
        <v>191</v>
      </c>
      <c r="CE3" s="257" t="s">
        <v>192</v>
      </c>
      <c r="CF3" s="257" t="s">
        <v>193</v>
      </c>
      <c r="CG3" s="257" t="s">
        <v>194</v>
      </c>
      <c r="CH3" s="257" t="s">
        <v>195</v>
      </c>
      <c r="CI3" s="257" t="s">
        <v>196</v>
      </c>
      <c r="CJ3" s="257" t="s">
        <v>197</v>
      </c>
      <c r="CK3" s="257" t="s">
        <v>198</v>
      </c>
      <c r="CL3" s="257" t="s">
        <v>199</v>
      </c>
      <c r="CM3" s="257" t="s">
        <v>200</v>
      </c>
      <c r="CN3" s="257" t="s">
        <v>189</v>
      </c>
      <c r="CO3" s="257" t="s">
        <v>190</v>
      </c>
      <c r="CP3" s="257" t="s">
        <v>191</v>
      </c>
      <c r="CQ3" s="257" t="s">
        <v>192</v>
      </c>
      <c r="CR3" s="257" t="s">
        <v>193</v>
      </c>
      <c r="CS3" s="257" t="s">
        <v>194</v>
      </c>
      <c r="CT3" s="257" t="s">
        <v>195</v>
      </c>
      <c r="CU3" s="257" t="s">
        <v>196</v>
      </c>
      <c r="CV3" s="257" t="s">
        <v>197</v>
      </c>
      <c r="CW3" s="257" t="s">
        <v>198</v>
      </c>
      <c r="CX3" s="257" t="s">
        <v>199</v>
      </c>
      <c r="CY3" s="257" t="s">
        <v>200</v>
      </c>
      <c r="CZ3" s="257" t="s">
        <v>189</v>
      </c>
      <c r="DA3" s="257" t="s">
        <v>190</v>
      </c>
      <c r="DB3" s="257" t="s">
        <v>191</v>
      </c>
      <c r="DC3" s="257" t="s">
        <v>192</v>
      </c>
      <c r="DD3" s="257" t="s">
        <v>193</v>
      </c>
      <c r="DE3" s="257" t="s">
        <v>194</v>
      </c>
      <c r="DF3" s="257" t="s">
        <v>195</v>
      </c>
      <c r="DG3" s="257" t="s">
        <v>196</v>
      </c>
      <c r="DH3" s="257" t="s">
        <v>197</v>
      </c>
      <c r="DI3" s="257" t="s">
        <v>198</v>
      </c>
      <c r="DJ3" s="257" t="s">
        <v>199</v>
      </c>
      <c r="DK3" s="257" t="s">
        <v>200</v>
      </c>
      <c r="DL3" s="257" t="s">
        <v>189</v>
      </c>
      <c r="DM3" s="257" t="s">
        <v>190</v>
      </c>
      <c r="DN3" s="257" t="s">
        <v>191</v>
      </c>
      <c r="DO3" s="257" t="s">
        <v>192</v>
      </c>
      <c r="DP3" s="257" t="s">
        <v>193</v>
      </c>
      <c r="DQ3" s="257" t="s">
        <v>194</v>
      </c>
      <c r="DR3" s="257" t="s">
        <v>195</v>
      </c>
      <c r="DS3" s="257" t="s">
        <v>196</v>
      </c>
      <c r="DT3" s="257" t="s">
        <v>197</v>
      </c>
      <c r="DU3" s="257" t="s">
        <v>198</v>
      </c>
      <c r="DV3" s="257" t="s">
        <v>199</v>
      </c>
      <c r="DW3" s="257" t="s">
        <v>200</v>
      </c>
    </row>
    <row r="4" spans="1:127" x14ac:dyDescent="0.25">
      <c r="A4" s="252"/>
      <c r="B4" s="252"/>
      <c r="C4" s="258"/>
      <c r="D4" s="258"/>
      <c r="E4" s="252"/>
      <c r="F4" s="253"/>
      <c r="G4" s="252"/>
      <c r="H4" s="252"/>
      <c r="I4" s="252"/>
      <c r="J4" s="252"/>
      <c r="K4" s="252"/>
      <c r="L4" s="252"/>
      <c r="M4" s="252"/>
      <c r="N4" s="252"/>
      <c r="O4" s="252"/>
      <c r="P4" s="252"/>
    </row>
    <row r="5" spans="1:127" ht="14.25" customHeight="1" x14ac:dyDescent="0.25">
      <c r="A5" s="259" t="s">
        <v>201</v>
      </c>
      <c r="B5" s="260">
        <v>61</v>
      </c>
      <c r="C5" s="261" t="s">
        <v>312</v>
      </c>
      <c r="D5" s="262"/>
      <c r="E5" s="263"/>
      <c r="F5" s="264"/>
      <c r="G5" s="265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6"/>
      <c r="DP5" s="266"/>
      <c r="DQ5" s="266"/>
      <c r="DR5" s="266"/>
      <c r="DS5" s="266"/>
      <c r="DT5" s="266"/>
      <c r="DU5" s="266"/>
      <c r="DV5" s="266"/>
      <c r="DW5" s="266"/>
    </row>
    <row r="6" spans="1:127" ht="14.25" customHeight="1" x14ac:dyDescent="0.25">
      <c r="A6" s="259" t="s">
        <v>205</v>
      </c>
      <c r="B6" s="260">
        <v>105.5</v>
      </c>
      <c r="C6" s="261" t="s">
        <v>313</v>
      </c>
      <c r="D6" s="258"/>
      <c r="E6" s="267"/>
      <c r="F6" s="268"/>
      <c r="G6" s="269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4"/>
      <c r="BI6" s="254"/>
      <c r="BJ6" s="254"/>
      <c r="BK6" s="254"/>
      <c r="BL6" s="254"/>
      <c r="BM6" s="254"/>
      <c r="BN6" s="254"/>
      <c r="BO6" s="254"/>
      <c r="BP6" s="254"/>
      <c r="BQ6" s="254"/>
      <c r="BR6" s="254"/>
      <c r="BS6" s="254"/>
      <c r="BT6" s="254"/>
      <c r="BU6" s="254"/>
      <c r="BV6" s="254"/>
      <c r="BW6" s="254"/>
      <c r="BX6" s="254"/>
      <c r="BY6" s="254"/>
      <c r="BZ6" s="254"/>
      <c r="CA6" s="254"/>
      <c r="CB6" s="254"/>
      <c r="CC6" s="254"/>
      <c r="CD6" s="254"/>
      <c r="CE6" s="254"/>
      <c r="CF6" s="254"/>
      <c r="CG6" s="254"/>
      <c r="CH6" s="254"/>
      <c r="CI6" s="254"/>
      <c r="CJ6" s="254"/>
      <c r="CK6" s="254"/>
      <c r="CL6" s="254"/>
      <c r="CM6" s="254"/>
      <c r="CN6" s="254"/>
      <c r="CO6" s="254"/>
      <c r="CP6" s="254"/>
      <c r="CQ6" s="254"/>
      <c r="CR6" s="254"/>
      <c r="CS6" s="254"/>
      <c r="CT6" s="254"/>
      <c r="CU6" s="254"/>
      <c r="CV6" s="254"/>
      <c r="CW6" s="254"/>
      <c r="CX6" s="254"/>
      <c r="CY6" s="254"/>
      <c r="CZ6" s="254"/>
      <c r="DA6" s="254"/>
      <c r="DB6" s="254"/>
      <c r="DC6" s="254"/>
      <c r="DD6" s="254"/>
      <c r="DE6" s="254"/>
      <c r="DF6" s="254"/>
      <c r="DG6" s="254"/>
      <c r="DH6" s="254"/>
      <c r="DI6" s="254"/>
      <c r="DJ6" s="254"/>
      <c r="DK6" s="254"/>
      <c r="DL6" s="254"/>
      <c r="DM6" s="254"/>
      <c r="DN6" s="254"/>
      <c r="DO6" s="254"/>
      <c r="DP6" s="254"/>
      <c r="DQ6" s="254"/>
      <c r="DR6" s="254"/>
      <c r="DS6" s="254"/>
      <c r="DT6" s="254"/>
      <c r="DU6" s="254"/>
      <c r="DV6" s="254"/>
      <c r="DW6" s="254"/>
    </row>
    <row r="7" spans="1:127" ht="14.25" customHeight="1" x14ac:dyDescent="0.25">
      <c r="A7" s="259" t="s">
        <v>207</v>
      </c>
      <c r="B7" s="260">
        <v>105.5</v>
      </c>
      <c r="C7" s="261" t="s">
        <v>314</v>
      </c>
      <c r="D7" s="258"/>
      <c r="E7" s="263"/>
      <c r="F7" s="264"/>
      <c r="G7" s="269"/>
      <c r="H7" s="266"/>
      <c r="I7" s="266"/>
      <c r="J7" s="266"/>
      <c r="K7" s="266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  <c r="BD7" s="254"/>
      <c r="BE7" s="254"/>
      <c r="BF7" s="254"/>
      <c r="BG7" s="254"/>
      <c r="BH7" s="254"/>
      <c r="BI7" s="254"/>
      <c r="BJ7" s="254"/>
      <c r="BK7" s="254"/>
      <c r="BL7" s="254"/>
      <c r="BM7" s="254"/>
      <c r="BN7" s="254"/>
      <c r="BO7" s="254"/>
      <c r="BP7" s="254"/>
      <c r="BQ7" s="254"/>
      <c r="BR7" s="254"/>
      <c r="BS7" s="254"/>
      <c r="BT7" s="254"/>
      <c r="BU7" s="254"/>
      <c r="BV7" s="254"/>
      <c r="BW7" s="254"/>
      <c r="BX7" s="254"/>
      <c r="BY7" s="254"/>
      <c r="BZ7" s="254"/>
      <c r="CA7" s="254"/>
      <c r="CB7" s="254"/>
      <c r="CC7" s="254"/>
      <c r="CD7" s="254"/>
      <c r="CE7" s="254"/>
      <c r="CF7" s="254"/>
      <c r="CG7" s="254"/>
      <c r="CH7" s="254"/>
      <c r="CI7" s="254"/>
      <c r="CJ7" s="254"/>
      <c r="CK7" s="254"/>
      <c r="CL7" s="254"/>
      <c r="CM7" s="254"/>
      <c r="CN7" s="254"/>
      <c r="CO7" s="254"/>
      <c r="CP7" s="254"/>
      <c r="CQ7" s="254"/>
      <c r="CR7" s="254"/>
      <c r="CS7" s="254"/>
      <c r="CT7" s="254"/>
      <c r="CU7" s="254"/>
      <c r="CV7" s="254"/>
      <c r="CW7" s="254"/>
      <c r="CX7" s="254"/>
      <c r="CY7" s="254"/>
      <c r="CZ7" s="254"/>
      <c r="DA7" s="254"/>
      <c r="DB7" s="254"/>
      <c r="DC7" s="254"/>
      <c r="DD7" s="254"/>
      <c r="DE7" s="254"/>
      <c r="DF7" s="254"/>
      <c r="DG7" s="254"/>
      <c r="DH7" s="254"/>
      <c r="DI7" s="254"/>
      <c r="DJ7" s="254"/>
      <c r="DK7" s="254"/>
      <c r="DL7" s="254"/>
      <c r="DM7" s="254"/>
      <c r="DN7" s="254"/>
      <c r="DO7" s="254"/>
      <c r="DP7" s="254"/>
      <c r="DQ7" s="254"/>
      <c r="DR7" s="254"/>
      <c r="DS7" s="254"/>
      <c r="DT7" s="254"/>
      <c r="DU7" s="254"/>
      <c r="DV7" s="254"/>
      <c r="DW7" s="254"/>
    </row>
    <row r="8" spans="1:127" ht="14.25" customHeight="1" x14ac:dyDescent="0.25">
      <c r="A8" s="259" t="s">
        <v>209</v>
      </c>
      <c r="B8" s="260">
        <v>61</v>
      </c>
      <c r="C8" s="261" t="s">
        <v>315</v>
      </c>
      <c r="D8" s="258"/>
      <c r="E8" s="267"/>
      <c r="F8" s="268"/>
      <c r="G8" s="269"/>
      <c r="H8" s="252"/>
      <c r="I8" s="252"/>
      <c r="J8" s="252"/>
      <c r="K8" s="252"/>
      <c r="L8" s="252"/>
      <c r="M8" s="252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Q8" s="254"/>
      <c r="CR8" s="254"/>
      <c r="CS8" s="254"/>
      <c r="CT8" s="254"/>
      <c r="CU8" s="254"/>
      <c r="CV8" s="254"/>
      <c r="CW8" s="254"/>
      <c r="CX8" s="254"/>
      <c r="CY8" s="254"/>
      <c r="CZ8" s="254"/>
      <c r="DA8" s="254"/>
      <c r="DB8" s="254"/>
      <c r="DC8" s="254"/>
      <c r="DD8" s="254"/>
      <c r="DE8" s="254"/>
      <c r="DF8" s="254"/>
      <c r="DG8" s="254"/>
      <c r="DH8" s="254"/>
      <c r="DI8" s="254"/>
      <c r="DJ8" s="254"/>
      <c r="DK8" s="254"/>
      <c r="DL8" s="254"/>
      <c r="DM8" s="254"/>
      <c r="DN8" s="254"/>
      <c r="DO8" s="254"/>
      <c r="DP8" s="254"/>
      <c r="DQ8" s="254"/>
      <c r="DR8" s="254"/>
      <c r="DS8" s="254"/>
      <c r="DT8" s="254"/>
      <c r="DU8" s="254"/>
      <c r="DV8" s="254"/>
      <c r="DW8" s="254"/>
    </row>
    <row r="9" spans="1:127" ht="14.25" customHeight="1" x14ac:dyDescent="0.25">
      <c r="A9" s="259" t="s">
        <v>211</v>
      </c>
      <c r="B9" s="260">
        <v>106.5</v>
      </c>
      <c r="C9" s="261" t="s">
        <v>316</v>
      </c>
      <c r="D9" s="262"/>
      <c r="E9" s="263"/>
      <c r="F9" s="264"/>
      <c r="G9" s="265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66"/>
      <c r="BH9" s="266"/>
      <c r="BI9" s="266"/>
      <c r="BJ9" s="266"/>
      <c r="BK9" s="266"/>
      <c r="BL9" s="266"/>
      <c r="BM9" s="266"/>
      <c r="BN9" s="266"/>
      <c r="BO9" s="266"/>
      <c r="BP9" s="266"/>
      <c r="BQ9" s="266"/>
      <c r="BR9" s="266"/>
      <c r="BS9" s="266"/>
      <c r="BT9" s="266"/>
      <c r="BU9" s="266"/>
      <c r="BV9" s="266"/>
      <c r="BW9" s="266"/>
      <c r="BX9" s="266"/>
      <c r="BY9" s="266"/>
      <c r="BZ9" s="266"/>
      <c r="CA9" s="266"/>
      <c r="CB9" s="266"/>
      <c r="CC9" s="266"/>
      <c r="CD9" s="266"/>
      <c r="CE9" s="266"/>
      <c r="CF9" s="266"/>
      <c r="CG9" s="266"/>
      <c r="CH9" s="266"/>
      <c r="CI9" s="266"/>
      <c r="CJ9" s="266"/>
      <c r="CK9" s="266"/>
      <c r="CL9" s="266"/>
      <c r="CM9" s="266"/>
      <c r="CN9" s="266"/>
      <c r="CO9" s="266"/>
      <c r="CP9" s="266"/>
      <c r="CQ9" s="266"/>
      <c r="CR9" s="266"/>
      <c r="CS9" s="266"/>
      <c r="CT9" s="266"/>
      <c r="CU9" s="266"/>
      <c r="CV9" s="266"/>
      <c r="CW9" s="266"/>
      <c r="CX9" s="266"/>
      <c r="CY9" s="266"/>
      <c r="CZ9" s="266"/>
      <c r="DA9" s="266"/>
      <c r="DB9" s="266"/>
      <c r="DC9" s="266"/>
      <c r="DD9" s="266"/>
      <c r="DE9" s="266"/>
      <c r="DF9" s="266"/>
      <c r="DG9" s="266"/>
      <c r="DH9" s="266"/>
      <c r="DI9" s="266"/>
      <c r="DJ9" s="266"/>
      <c r="DK9" s="266"/>
      <c r="DL9" s="266"/>
      <c r="DM9" s="266"/>
      <c r="DN9" s="266"/>
      <c r="DO9" s="266"/>
      <c r="DP9" s="266"/>
      <c r="DQ9" s="266"/>
      <c r="DR9" s="266"/>
      <c r="DS9" s="266"/>
      <c r="DT9" s="266"/>
      <c r="DU9" s="266"/>
      <c r="DV9" s="266"/>
      <c r="DW9" s="266"/>
    </row>
    <row r="10" spans="1:127" ht="14.25" customHeight="1" x14ac:dyDescent="0.25">
      <c r="A10" s="259" t="s">
        <v>213</v>
      </c>
      <c r="B10" s="260">
        <v>101.8</v>
      </c>
      <c r="C10" s="261" t="s">
        <v>317</v>
      </c>
      <c r="D10" s="262"/>
      <c r="E10" s="270"/>
      <c r="F10" s="271"/>
      <c r="G10" s="272"/>
      <c r="H10" s="273"/>
      <c r="I10" s="273"/>
      <c r="J10" s="273"/>
      <c r="K10" s="273"/>
      <c r="L10" s="273"/>
      <c r="M10" s="273"/>
      <c r="N10" s="273"/>
      <c r="O10" s="273"/>
      <c r="P10" s="266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66"/>
      <c r="AZ10" s="266"/>
      <c r="BA10" s="266"/>
      <c r="BB10" s="266"/>
      <c r="BC10" s="266"/>
      <c r="BD10" s="266"/>
      <c r="BE10" s="266"/>
      <c r="BF10" s="266"/>
      <c r="BG10" s="266"/>
      <c r="BH10" s="266"/>
      <c r="BI10" s="266"/>
      <c r="BJ10" s="266"/>
      <c r="BK10" s="266"/>
      <c r="BL10" s="266"/>
      <c r="BM10" s="266"/>
      <c r="BN10" s="266"/>
      <c r="BO10" s="266"/>
      <c r="BP10" s="266"/>
      <c r="BQ10" s="266"/>
      <c r="BR10" s="266"/>
      <c r="BS10" s="266"/>
      <c r="BT10" s="266"/>
      <c r="BU10" s="266"/>
      <c r="BV10" s="266"/>
      <c r="BW10" s="266"/>
      <c r="BX10" s="266"/>
      <c r="BY10" s="266"/>
      <c r="BZ10" s="266"/>
      <c r="CA10" s="266"/>
      <c r="CB10" s="266"/>
      <c r="CC10" s="266"/>
      <c r="CD10" s="266"/>
      <c r="CE10" s="266"/>
      <c r="CF10" s="266"/>
      <c r="CG10" s="266"/>
      <c r="CH10" s="266"/>
      <c r="CI10" s="266"/>
      <c r="CJ10" s="266"/>
      <c r="CK10" s="266"/>
      <c r="CL10" s="266"/>
      <c r="CM10" s="266"/>
      <c r="CN10" s="266"/>
      <c r="CO10" s="266"/>
      <c r="CP10" s="266"/>
      <c r="CQ10" s="266"/>
      <c r="CR10" s="266"/>
      <c r="CS10" s="266"/>
      <c r="CT10" s="266"/>
      <c r="CU10" s="266"/>
      <c r="CV10" s="266"/>
      <c r="CW10" s="266"/>
      <c r="CX10" s="266"/>
      <c r="CY10" s="266"/>
      <c r="CZ10" s="266"/>
      <c r="DA10" s="266"/>
      <c r="DB10" s="266"/>
      <c r="DC10" s="266"/>
      <c r="DD10" s="266"/>
      <c r="DE10" s="266"/>
      <c r="DF10" s="266"/>
      <c r="DG10" s="266"/>
      <c r="DH10" s="266"/>
      <c r="DI10" s="266"/>
      <c r="DJ10" s="266"/>
      <c r="DK10" s="266"/>
      <c r="DL10" s="266"/>
      <c r="DM10" s="266"/>
      <c r="DN10" s="266"/>
      <c r="DO10" s="266"/>
      <c r="DP10" s="266"/>
      <c r="DQ10" s="266"/>
      <c r="DR10" s="266"/>
      <c r="DS10" s="266"/>
      <c r="DT10" s="266"/>
      <c r="DU10" s="266"/>
      <c r="DV10" s="266"/>
      <c r="DW10" s="266"/>
    </row>
    <row r="11" spans="1:127" ht="14.25" customHeight="1" x14ac:dyDescent="0.25">
      <c r="A11" s="259" t="s">
        <v>215</v>
      </c>
      <c r="B11" s="260">
        <v>100.5</v>
      </c>
      <c r="C11" s="261" t="s">
        <v>318</v>
      </c>
      <c r="D11" s="262"/>
      <c r="E11" s="263"/>
      <c r="F11" s="264"/>
      <c r="G11" s="265"/>
      <c r="H11" s="273"/>
      <c r="I11" s="273"/>
      <c r="J11" s="273"/>
      <c r="K11" s="273"/>
      <c r="L11" s="273"/>
      <c r="M11" s="273"/>
      <c r="N11" s="273"/>
      <c r="O11" s="273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6"/>
      <c r="BB11" s="266"/>
      <c r="BC11" s="266"/>
      <c r="BD11" s="266"/>
      <c r="BE11" s="266"/>
      <c r="BF11" s="266"/>
      <c r="BG11" s="266"/>
      <c r="BH11" s="266"/>
      <c r="BI11" s="266"/>
      <c r="BJ11" s="266"/>
      <c r="BK11" s="266"/>
      <c r="BL11" s="266"/>
      <c r="BM11" s="266"/>
      <c r="BN11" s="266"/>
      <c r="BO11" s="266"/>
      <c r="BP11" s="266"/>
      <c r="BQ11" s="266"/>
      <c r="BR11" s="266"/>
      <c r="BS11" s="266"/>
      <c r="BT11" s="266"/>
      <c r="BU11" s="266"/>
      <c r="BV11" s="266"/>
      <c r="BW11" s="266"/>
      <c r="BX11" s="266"/>
      <c r="BY11" s="266"/>
      <c r="BZ11" s="266"/>
      <c r="CA11" s="266"/>
      <c r="CB11" s="266"/>
      <c r="CC11" s="266"/>
      <c r="CD11" s="266"/>
      <c r="CE11" s="266"/>
      <c r="CF11" s="266"/>
      <c r="CG11" s="266"/>
      <c r="CH11" s="266"/>
      <c r="CI11" s="266"/>
      <c r="CJ11" s="266"/>
      <c r="CK11" s="266"/>
      <c r="CL11" s="266"/>
      <c r="CM11" s="266"/>
      <c r="CN11" s="266"/>
      <c r="CO11" s="266"/>
      <c r="CP11" s="266"/>
      <c r="CQ11" s="266"/>
      <c r="CR11" s="266"/>
      <c r="CS11" s="266"/>
      <c r="CT11" s="266"/>
      <c r="CU11" s="266"/>
      <c r="CV11" s="266"/>
      <c r="CW11" s="266"/>
      <c r="CX11" s="266"/>
      <c r="CY11" s="266"/>
      <c r="CZ11" s="266"/>
      <c r="DA11" s="266"/>
      <c r="DB11" s="266"/>
      <c r="DC11" s="266"/>
      <c r="DD11" s="266"/>
      <c r="DE11" s="266"/>
      <c r="DF11" s="266"/>
      <c r="DG11" s="266"/>
      <c r="DH11" s="266"/>
      <c r="DI11" s="266"/>
      <c r="DJ11" s="266"/>
      <c r="DK11" s="266"/>
      <c r="DL11" s="266"/>
      <c r="DM11" s="266"/>
      <c r="DN11" s="266"/>
      <c r="DO11" s="266"/>
      <c r="DP11" s="266"/>
      <c r="DQ11" s="266"/>
      <c r="DR11" s="266"/>
      <c r="DS11" s="266"/>
      <c r="DT11" s="266"/>
      <c r="DU11" s="266"/>
      <c r="DV11" s="266"/>
      <c r="DW11" s="266"/>
    </row>
    <row r="12" spans="1:127" ht="14.25" customHeight="1" x14ac:dyDescent="0.25">
      <c r="A12" s="259" t="s">
        <v>217</v>
      </c>
      <c r="B12" s="260">
        <v>133.6</v>
      </c>
      <c r="C12" s="261" t="s">
        <v>319</v>
      </c>
      <c r="D12" s="262"/>
      <c r="E12" s="263"/>
      <c r="F12" s="264"/>
      <c r="G12" s="265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6"/>
      <c r="AX12" s="266"/>
      <c r="AY12" s="266"/>
      <c r="AZ12" s="266"/>
      <c r="BA12" s="266"/>
      <c r="BB12" s="266"/>
      <c r="BC12" s="266"/>
      <c r="BD12" s="266"/>
      <c r="BE12" s="266"/>
      <c r="BF12" s="266"/>
      <c r="BG12" s="266"/>
      <c r="BH12" s="266"/>
      <c r="BI12" s="266"/>
      <c r="BJ12" s="266"/>
      <c r="BK12" s="266"/>
      <c r="BL12" s="266"/>
      <c r="BM12" s="266"/>
      <c r="BN12" s="266"/>
      <c r="BO12" s="266"/>
      <c r="BP12" s="266"/>
      <c r="BQ12" s="266"/>
      <c r="BR12" s="266"/>
      <c r="BS12" s="266"/>
      <c r="BT12" s="266"/>
      <c r="BU12" s="266"/>
      <c r="BV12" s="266"/>
      <c r="BW12" s="266"/>
      <c r="BX12" s="266"/>
      <c r="BY12" s="266"/>
      <c r="BZ12" s="266"/>
      <c r="CA12" s="266"/>
      <c r="CB12" s="266"/>
      <c r="CC12" s="266"/>
      <c r="CD12" s="266"/>
      <c r="CE12" s="266"/>
      <c r="CF12" s="266"/>
      <c r="CG12" s="266"/>
      <c r="CH12" s="266"/>
      <c r="CI12" s="266"/>
      <c r="CJ12" s="266"/>
      <c r="CK12" s="266"/>
      <c r="CL12" s="266"/>
      <c r="CM12" s="266"/>
      <c r="CN12" s="266"/>
      <c r="CO12" s="266"/>
      <c r="CP12" s="266"/>
      <c r="CQ12" s="266"/>
      <c r="CR12" s="266"/>
      <c r="CS12" s="266"/>
      <c r="CT12" s="266"/>
      <c r="CU12" s="266"/>
      <c r="CV12" s="266"/>
      <c r="CW12" s="266"/>
      <c r="CX12" s="266"/>
      <c r="CY12" s="266"/>
      <c r="CZ12" s="266"/>
      <c r="DA12" s="266"/>
      <c r="DB12" s="266"/>
      <c r="DC12" s="266"/>
      <c r="DD12" s="266"/>
      <c r="DE12" s="266"/>
      <c r="DF12" s="266"/>
      <c r="DG12" s="266"/>
      <c r="DH12" s="266"/>
      <c r="DI12" s="266"/>
      <c r="DJ12" s="266"/>
      <c r="DK12" s="266"/>
      <c r="DL12" s="266"/>
      <c r="DM12" s="266"/>
      <c r="DN12" s="266"/>
      <c r="DO12" s="266"/>
      <c r="DP12" s="266"/>
      <c r="DQ12" s="266"/>
      <c r="DR12" s="266"/>
      <c r="DS12" s="266"/>
      <c r="DT12" s="266"/>
      <c r="DU12" s="266"/>
      <c r="DV12" s="266"/>
      <c r="DW12" s="266"/>
    </row>
    <row r="13" spans="1:127" ht="14.25" customHeight="1" x14ac:dyDescent="0.25">
      <c r="A13" s="259" t="s">
        <v>219</v>
      </c>
      <c r="B13" s="260">
        <v>100.9</v>
      </c>
      <c r="C13" s="261" t="s">
        <v>320</v>
      </c>
      <c r="D13" s="262"/>
      <c r="E13" s="263"/>
      <c r="F13" s="264"/>
      <c r="G13" s="265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6"/>
      <c r="BK13" s="266"/>
      <c r="BL13" s="266"/>
      <c r="BM13" s="266"/>
      <c r="BN13" s="266"/>
      <c r="BO13" s="266"/>
      <c r="BP13" s="266"/>
      <c r="BQ13" s="266"/>
      <c r="BR13" s="266"/>
      <c r="BS13" s="266"/>
      <c r="BT13" s="266"/>
      <c r="BU13" s="266"/>
      <c r="BV13" s="266"/>
      <c r="BW13" s="266"/>
      <c r="BX13" s="266"/>
      <c r="BY13" s="266"/>
      <c r="BZ13" s="266"/>
      <c r="CA13" s="266"/>
      <c r="CB13" s="266"/>
      <c r="CC13" s="266"/>
      <c r="CD13" s="266"/>
      <c r="CE13" s="266"/>
      <c r="CF13" s="266"/>
      <c r="CG13" s="266"/>
      <c r="CH13" s="266"/>
      <c r="CI13" s="266"/>
      <c r="CJ13" s="266"/>
      <c r="CK13" s="266"/>
      <c r="CL13" s="266"/>
      <c r="CM13" s="266"/>
      <c r="CN13" s="266"/>
      <c r="CO13" s="266"/>
      <c r="CP13" s="266"/>
      <c r="CQ13" s="266"/>
      <c r="CR13" s="266"/>
      <c r="CS13" s="266"/>
      <c r="CT13" s="266"/>
      <c r="CU13" s="266"/>
      <c r="CV13" s="266"/>
      <c r="CW13" s="266"/>
      <c r="CX13" s="266"/>
      <c r="CY13" s="266"/>
      <c r="CZ13" s="266"/>
      <c r="DA13" s="266"/>
      <c r="DB13" s="266"/>
      <c r="DC13" s="266"/>
      <c r="DD13" s="266"/>
      <c r="DE13" s="266"/>
      <c r="DF13" s="266"/>
      <c r="DG13" s="266"/>
      <c r="DH13" s="266"/>
      <c r="DI13" s="266"/>
      <c r="DJ13" s="266"/>
      <c r="DK13" s="266"/>
      <c r="DL13" s="266"/>
      <c r="DM13" s="266"/>
      <c r="DN13" s="266"/>
      <c r="DO13" s="266"/>
      <c r="DP13" s="266"/>
      <c r="DQ13" s="266"/>
      <c r="DR13" s="266"/>
      <c r="DS13" s="266"/>
      <c r="DT13" s="266"/>
      <c r="DU13" s="266"/>
      <c r="DV13" s="266"/>
      <c r="DW13" s="266"/>
    </row>
    <row r="14" spans="1:127" ht="14.25" customHeight="1" x14ac:dyDescent="0.25">
      <c r="A14" s="259" t="s">
        <v>220</v>
      </c>
      <c r="B14" s="260">
        <v>63</v>
      </c>
      <c r="C14" s="261" t="s">
        <v>321</v>
      </c>
      <c r="D14" s="258"/>
      <c r="E14" s="267"/>
      <c r="F14" s="268"/>
      <c r="G14" s="269"/>
      <c r="H14" s="254"/>
      <c r="I14" s="254"/>
      <c r="J14" s="254"/>
      <c r="K14" s="254"/>
      <c r="L14" s="254"/>
      <c r="M14" s="254"/>
      <c r="N14" s="254"/>
      <c r="O14" s="254"/>
      <c r="P14" s="254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  <c r="BD14" s="266"/>
      <c r="BE14" s="266"/>
      <c r="BF14" s="266"/>
      <c r="BG14" s="266"/>
      <c r="BH14" s="266"/>
      <c r="BI14" s="266"/>
      <c r="BJ14" s="266"/>
      <c r="BK14" s="266"/>
      <c r="BL14" s="266"/>
      <c r="BM14" s="266"/>
      <c r="BN14" s="266"/>
      <c r="BO14" s="266"/>
      <c r="BP14" s="266"/>
      <c r="BQ14" s="266"/>
      <c r="BR14" s="266"/>
      <c r="BS14" s="266"/>
      <c r="BT14" s="266"/>
      <c r="BU14" s="266"/>
      <c r="BV14" s="266"/>
      <c r="BW14" s="266"/>
      <c r="BX14" s="266"/>
      <c r="BY14" s="266"/>
      <c r="BZ14" s="266"/>
      <c r="CA14" s="266"/>
      <c r="CB14" s="266"/>
      <c r="CC14" s="266"/>
      <c r="CD14" s="266"/>
      <c r="CE14" s="266"/>
      <c r="CF14" s="266"/>
      <c r="CG14" s="266"/>
      <c r="CH14" s="266"/>
      <c r="CI14" s="266"/>
      <c r="CJ14" s="266"/>
      <c r="CK14" s="266"/>
      <c r="CL14" s="266"/>
      <c r="CM14" s="266"/>
      <c r="CN14" s="266"/>
      <c r="CO14" s="266"/>
      <c r="CP14" s="266"/>
      <c r="CQ14" s="266"/>
      <c r="CR14" s="266"/>
      <c r="CS14" s="266"/>
      <c r="CT14" s="266"/>
      <c r="CU14" s="266"/>
      <c r="CV14" s="266"/>
      <c r="CW14" s="266"/>
      <c r="CX14" s="266"/>
      <c r="CY14" s="266"/>
      <c r="CZ14" s="266"/>
      <c r="DA14" s="266"/>
      <c r="DB14" s="266"/>
      <c r="DC14" s="266"/>
      <c r="DD14" s="266"/>
      <c r="DE14" s="266"/>
      <c r="DF14" s="266"/>
      <c r="DG14" s="266"/>
      <c r="DH14" s="266"/>
      <c r="DI14" s="266"/>
      <c r="DJ14" s="266"/>
      <c r="DK14" s="266"/>
      <c r="DL14" s="266"/>
      <c r="DM14" s="266"/>
      <c r="DN14" s="266"/>
      <c r="DO14" s="266"/>
      <c r="DP14" s="266"/>
      <c r="DQ14" s="266"/>
      <c r="DR14" s="266"/>
      <c r="DS14" s="266"/>
      <c r="DT14" s="266"/>
      <c r="DU14" s="266"/>
      <c r="DV14" s="266"/>
      <c r="DW14" s="266"/>
    </row>
    <row r="15" spans="1:127" ht="14.25" customHeight="1" x14ac:dyDescent="0.25">
      <c r="A15" s="259" t="s">
        <v>222</v>
      </c>
      <c r="B15" s="260">
        <v>73.5</v>
      </c>
      <c r="C15" s="261" t="s">
        <v>322</v>
      </c>
      <c r="D15" s="262"/>
      <c r="E15" s="263"/>
      <c r="F15" s="264"/>
      <c r="G15" s="265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/>
      <c r="Z15" s="266"/>
      <c r="AA15" s="266"/>
      <c r="AB15" s="26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  <c r="BD15" s="266"/>
      <c r="BE15" s="266"/>
      <c r="BF15" s="266"/>
      <c r="BG15" s="266"/>
      <c r="BH15" s="266"/>
      <c r="BI15" s="266"/>
      <c r="BJ15" s="266"/>
      <c r="BK15" s="266"/>
      <c r="BL15" s="266"/>
      <c r="BM15" s="266"/>
      <c r="BN15" s="266"/>
      <c r="BO15" s="266"/>
      <c r="BP15" s="266"/>
      <c r="BQ15" s="266"/>
      <c r="BR15" s="266"/>
      <c r="BS15" s="266"/>
      <c r="BT15" s="266"/>
      <c r="BU15" s="266"/>
      <c r="BV15" s="266"/>
      <c r="BW15" s="266"/>
      <c r="BX15" s="266"/>
      <c r="BY15" s="266"/>
      <c r="BZ15" s="266"/>
      <c r="CA15" s="266"/>
      <c r="CB15" s="266"/>
      <c r="CC15" s="266"/>
      <c r="CD15" s="266"/>
      <c r="CE15" s="266"/>
      <c r="CF15" s="266"/>
      <c r="CG15" s="266"/>
      <c r="CH15" s="266"/>
      <c r="CI15" s="266"/>
      <c r="CJ15" s="266"/>
      <c r="CK15" s="266"/>
      <c r="CL15" s="266"/>
      <c r="CM15" s="266"/>
      <c r="CN15" s="266"/>
      <c r="CO15" s="266"/>
      <c r="CP15" s="266"/>
      <c r="CQ15" s="266"/>
      <c r="CR15" s="266"/>
      <c r="CS15" s="266"/>
      <c r="CT15" s="266"/>
      <c r="CU15" s="266"/>
      <c r="CV15" s="266"/>
      <c r="CW15" s="266"/>
      <c r="CX15" s="266"/>
      <c r="CY15" s="266"/>
      <c r="CZ15" s="266"/>
      <c r="DA15" s="266"/>
      <c r="DB15" s="266"/>
      <c r="DC15" s="266"/>
      <c r="DD15" s="266"/>
      <c r="DE15" s="266"/>
      <c r="DF15" s="266"/>
      <c r="DG15" s="266"/>
      <c r="DH15" s="266"/>
      <c r="DI15" s="266"/>
      <c r="DJ15" s="266"/>
      <c r="DK15" s="266"/>
      <c r="DL15" s="266"/>
      <c r="DM15" s="266"/>
      <c r="DN15" s="266"/>
      <c r="DO15" s="266"/>
      <c r="DP15" s="266"/>
      <c r="DQ15" s="266"/>
      <c r="DR15" s="266"/>
      <c r="DS15" s="266"/>
      <c r="DT15" s="266"/>
      <c r="DU15" s="266"/>
      <c r="DV15" s="266"/>
      <c r="DW15" s="266"/>
    </row>
    <row r="16" spans="1:127" ht="14.25" customHeight="1" x14ac:dyDescent="0.25">
      <c r="A16" s="259" t="s">
        <v>223</v>
      </c>
      <c r="B16" s="260">
        <v>73.5</v>
      </c>
      <c r="C16" s="261" t="s">
        <v>312</v>
      </c>
      <c r="D16" s="262"/>
      <c r="E16" s="270"/>
      <c r="F16" s="271"/>
      <c r="G16" s="265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6"/>
      <c r="AZ16" s="266"/>
      <c r="BA16" s="266"/>
      <c r="BB16" s="266"/>
      <c r="BC16" s="266"/>
      <c r="BD16" s="266"/>
      <c r="BE16" s="266"/>
      <c r="BF16" s="266"/>
      <c r="BG16" s="266"/>
      <c r="BH16" s="266"/>
      <c r="BI16" s="266"/>
      <c r="BJ16" s="266"/>
      <c r="BK16" s="266"/>
      <c r="BL16" s="266"/>
      <c r="BM16" s="266"/>
      <c r="BN16" s="266"/>
      <c r="BO16" s="266"/>
      <c r="BP16" s="266"/>
      <c r="BQ16" s="266"/>
      <c r="BR16" s="266"/>
      <c r="BS16" s="266"/>
      <c r="BT16" s="266"/>
      <c r="BU16" s="266"/>
      <c r="BV16" s="266"/>
      <c r="BW16" s="266"/>
      <c r="BX16" s="266"/>
      <c r="BY16" s="266"/>
      <c r="BZ16" s="266"/>
      <c r="CA16" s="266"/>
      <c r="CB16" s="266"/>
      <c r="CC16" s="266"/>
      <c r="CD16" s="266"/>
      <c r="CE16" s="266"/>
      <c r="CF16" s="266"/>
      <c r="CG16" s="266"/>
      <c r="CH16" s="266"/>
      <c r="CI16" s="266"/>
      <c r="CJ16" s="266"/>
      <c r="CK16" s="266"/>
      <c r="CL16" s="266"/>
      <c r="CM16" s="266"/>
      <c r="CN16" s="266"/>
      <c r="CO16" s="266"/>
      <c r="CP16" s="266"/>
      <c r="CQ16" s="266"/>
      <c r="CR16" s="266"/>
      <c r="CS16" s="266"/>
      <c r="CT16" s="266"/>
      <c r="CU16" s="266"/>
      <c r="CV16" s="266"/>
      <c r="CW16" s="266"/>
      <c r="CX16" s="266"/>
      <c r="CY16" s="266"/>
      <c r="CZ16" s="266"/>
      <c r="DA16" s="266"/>
      <c r="DB16" s="266"/>
      <c r="DC16" s="266"/>
      <c r="DD16" s="266"/>
      <c r="DE16" s="266"/>
      <c r="DF16" s="266"/>
      <c r="DG16" s="266"/>
      <c r="DH16" s="266"/>
      <c r="DI16" s="266"/>
      <c r="DJ16" s="266"/>
      <c r="DK16" s="266"/>
      <c r="DL16" s="266"/>
      <c r="DM16" s="266"/>
      <c r="DN16" s="266"/>
      <c r="DO16" s="266"/>
      <c r="DP16" s="266"/>
      <c r="DQ16" s="266"/>
      <c r="DR16" s="266"/>
      <c r="DS16" s="266"/>
      <c r="DT16" s="266"/>
      <c r="DU16" s="266"/>
      <c r="DV16" s="266"/>
      <c r="DW16" s="266"/>
    </row>
    <row r="17" spans="1:127" ht="14.25" customHeight="1" x14ac:dyDescent="0.25">
      <c r="A17" s="259" t="s">
        <v>224</v>
      </c>
      <c r="B17" s="260">
        <v>73.5</v>
      </c>
      <c r="C17" s="261" t="s">
        <v>312</v>
      </c>
      <c r="D17" s="258"/>
      <c r="E17" s="267"/>
      <c r="F17" s="268"/>
      <c r="G17" s="269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6"/>
      <c r="BE17" s="266"/>
      <c r="BF17" s="266"/>
      <c r="BG17" s="266"/>
      <c r="BH17" s="266"/>
      <c r="BI17" s="266"/>
      <c r="BJ17" s="266"/>
      <c r="BK17" s="266"/>
      <c r="BL17" s="266"/>
      <c r="BM17" s="266"/>
      <c r="BN17" s="266"/>
      <c r="BO17" s="266"/>
      <c r="BP17" s="266"/>
      <c r="BQ17" s="266"/>
      <c r="BR17" s="266"/>
      <c r="BS17" s="266"/>
      <c r="BT17" s="266"/>
      <c r="BU17" s="266"/>
      <c r="BV17" s="266"/>
      <c r="BW17" s="266"/>
      <c r="BX17" s="266"/>
      <c r="BY17" s="266"/>
      <c r="BZ17" s="266"/>
      <c r="CA17" s="266"/>
      <c r="CB17" s="266"/>
      <c r="CC17" s="266"/>
      <c r="CD17" s="266"/>
      <c r="CE17" s="266"/>
      <c r="CF17" s="266"/>
      <c r="CG17" s="266"/>
      <c r="CH17" s="266"/>
      <c r="CI17" s="266"/>
      <c r="CJ17" s="266"/>
      <c r="CK17" s="266"/>
      <c r="CL17" s="266"/>
      <c r="CM17" s="266"/>
      <c r="CN17" s="266"/>
      <c r="CO17" s="266"/>
      <c r="CP17" s="266"/>
      <c r="CQ17" s="266"/>
      <c r="CR17" s="266"/>
      <c r="CS17" s="266"/>
      <c r="CT17" s="266"/>
      <c r="CU17" s="266"/>
      <c r="CV17" s="266"/>
      <c r="CW17" s="266"/>
      <c r="CX17" s="266"/>
      <c r="CY17" s="266"/>
      <c r="CZ17" s="266"/>
      <c r="DA17" s="266"/>
      <c r="DB17" s="266"/>
      <c r="DC17" s="266"/>
      <c r="DD17" s="266"/>
      <c r="DE17" s="266"/>
      <c r="DF17" s="266"/>
      <c r="DG17" s="266"/>
      <c r="DH17" s="266"/>
      <c r="DI17" s="266"/>
      <c r="DJ17" s="266"/>
      <c r="DK17" s="266"/>
      <c r="DL17" s="266"/>
      <c r="DM17" s="266"/>
      <c r="DN17" s="266"/>
      <c r="DO17" s="266"/>
      <c r="DP17" s="266"/>
      <c r="DQ17" s="266"/>
      <c r="DR17" s="266"/>
      <c r="DS17" s="266"/>
      <c r="DT17" s="266"/>
      <c r="DU17" s="266"/>
      <c r="DV17" s="266"/>
      <c r="DW17" s="266"/>
    </row>
    <row r="18" spans="1:127" ht="14.25" customHeight="1" x14ac:dyDescent="0.25">
      <c r="A18" s="259" t="s">
        <v>226</v>
      </c>
      <c r="B18" s="260">
        <v>114.8</v>
      </c>
      <c r="C18" s="261" t="s">
        <v>312</v>
      </c>
      <c r="D18" s="258"/>
      <c r="E18" s="267"/>
      <c r="F18" s="268"/>
      <c r="G18" s="269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  <c r="BL18" s="266"/>
      <c r="BM18" s="266"/>
      <c r="BN18" s="266"/>
      <c r="BO18" s="266"/>
      <c r="BP18" s="266"/>
      <c r="BQ18" s="266"/>
      <c r="BR18" s="266"/>
      <c r="BS18" s="266"/>
      <c r="BT18" s="266"/>
      <c r="BU18" s="266"/>
      <c r="BV18" s="266"/>
      <c r="BW18" s="266"/>
      <c r="BX18" s="266"/>
      <c r="BY18" s="266"/>
      <c r="BZ18" s="266"/>
      <c r="CA18" s="266"/>
      <c r="CB18" s="266"/>
      <c r="CC18" s="266"/>
      <c r="CD18" s="266"/>
      <c r="CE18" s="266"/>
      <c r="CF18" s="266"/>
      <c r="CG18" s="266"/>
      <c r="CH18" s="266"/>
      <c r="CI18" s="266"/>
      <c r="CJ18" s="266"/>
      <c r="CK18" s="266"/>
      <c r="CL18" s="266"/>
      <c r="CM18" s="266"/>
      <c r="CN18" s="266"/>
      <c r="CO18" s="266"/>
      <c r="CP18" s="266"/>
      <c r="CQ18" s="266"/>
      <c r="CR18" s="266"/>
      <c r="CS18" s="266"/>
      <c r="CT18" s="266"/>
      <c r="CU18" s="266"/>
      <c r="CV18" s="266"/>
      <c r="CW18" s="266"/>
      <c r="CX18" s="266"/>
      <c r="CY18" s="266"/>
      <c r="CZ18" s="266"/>
      <c r="DA18" s="266"/>
      <c r="DB18" s="266"/>
      <c r="DC18" s="266"/>
      <c r="DD18" s="266"/>
      <c r="DE18" s="266"/>
      <c r="DF18" s="266"/>
      <c r="DG18" s="266"/>
      <c r="DH18" s="266"/>
      <c r="DI18" s="266"/>
      <c r="DJ18" s="266"/>
      <c r="DK18" s="266"/>
      <c r="DL18" s="266"/>
      <c r="DM18" s="266"/>
      <c r="DN18" s="266"/>
      <c r="DO18" s="266"/>
      <c r="DP18" s="266"/>
      <c r="DQ18" s="266"/>
      <c r="DR18" s="266"/>
      <c r="DS18" s="266"/>
      <c r="DT18" s="266"/>
      <c r="DU18" s="266"/>
      <c r="DV18" s="266"/>
      <c r="DW18" s="266"/>
    </row>
    <row r="19" spans="1:127" ht="14.25" customHeight="1" x14ac:dyDescent="0.25">
      <c r="A19" s="259" t="s">
        <v>228</v>
      </c>
      <c r="B19" s="260">
        <v>105.5</v>
      </c>
      <c r="C19" s="261" t="s">
        <v>312</v>
      </c>
      <c r="D19" s="258"/>
      <c r="E19" s="267"/>
      <c r="F19" s="268"/>
      <c r="G19" s="269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/>
      <c r="CF19" s="266"/>
      <c r="CG19" s="266"/>
      <c r="CH19" s="266"/>
      <c r="CI19" s="266"/>
      <c r="CJ19" s="266"/>
      <c r="CK19" s="266"/>
      <c r="CL19" s="266"/>
      <c r="CM19" s="266"/>
      <c r="CN19" s="266"/>
      <c r="CO19" s="266"/>
      <c r="CP19" s="266"/>
      <c r="CQ19" s="266"/>
      <c r="CR19" s="266"/>
      <c r="CS19" s="266"/>
      <c r="CT19" s="266"/>
      <c r="CU19" s="266"/>
      <c r="CV19" s="266"/>
      <c r="CW19" s="266"/>
      <c r="CX19" s="266"/>
      <c r="CY19" s="266"/>
      <c r="CZ19" s="266"/>
      <c r="DA19" s="266"/>
      <c r="DB19" s="266"/>
      <c r="DC19" s="266"/>
      <c r="DD19" s="266"/>
      <c r="DE19" s="266"/>
      <c r="DF19" s="266"/>
      <c r="DG19" s="266"/>
      <c r="DH19" s="266"/>
      <c r="DI19" s="266"/>
      <c r="DJ19" s="266"/>
      <c r="DK19" s="266"/>
      <c r="DL19" s="266"/>
      <c r="DM19" s="266"/>
      <c r="DN19" s="266"/>
      <c r="DO19" s="266"/>
      <c r="DP19" s="266"/>
      <c r="DQ19" s="266"/>
      <c r="DR19" s="266"/>
      <c r="DS19" s="266"/>
      <c r="DT19" s="266"/>
      <c r="DU19" s="266"/>
      <c r="DV19" s="266"/>
      <c r="DW19" s="266"/>
    </row>
    <row r="20" spans="1:127" ht="15.75" customHeight="1" x14ac:dyDescent="0.25">
      <c r="A20" s="259"/>
      <c r="B20" s="253"/>
      <c r="C20" s="258"/>
      <c r="D20" s="258"/>
      <c r="E20" s="267"/>
      <c r="F20" s="268"/>
      <c r="G20" s="269"/>
      <c r="H20" s="252"/>
      <c r="I20" s="252"/>
      <c r="J20" s="252"/>
      <c r="K20" s="252"/>
      <c r="L20" s="252"/>
      <c r="M20" s="252"/>
      <c r="N20" s="252"/>
      <c r="O20" s="252"/>
      <c r="P20" s="252"/>
    </row>
    <row r="21" spans="1:127" ht="15.75" customHeight="1" x14ac:dyDescent="0.25">
      <c r="A21" s="252"/>
      <c r="B21" s="252"/>
      <c r="C21" s="258"/>
      <c r="D21" s="258"/>
      <c r="E21" s="274" t="s">
        <v>340</v>
      </c>
      <c r="F21" s="253"/>
      <c r="G21" s="275">
        <f t="shared" ref="G21:AL21" si="0">SUM(G5:G20)</f>
        <v>0</v>
      </c>
      <c r="H21" s="275">
        <f t="shared" si="0"/>
        <v>0</v>
      </c>
      <c r="I21" s="275">
        <f t="shared" si="0"/>
        <v>0</v>
      </c>
      <c r="J21" s="275">
        <f t="shared" si="0"/>
        <v>0</v>
      </c>
      <c r="K21" s="275">
        <f t="shared" si="0"/>
        <v>0</v>
      </c>
      <c r="L21" s="275">
        <f t="shared" si="0"/>
        <v>0</v>
      </c>
      <c r="M21" s="275">
        <f t="shared" si="0"/>
        <v>0</v>
      </c>
      <c r="N21" s="275">
        <f t="shared" si="0"/>
        <v>0</v>
      </c>
      <c r="O21" s="275">
        <f t="shared" si="0"/>
        <v>0</v>
      </c>
      <c r="P21" s="275">
        <f t="shared" si="0"/>
        <v>0</v>
      </c>
      <c r="Q21" s="275">
        <f t="shared" si="0"/>
        <v>0</v>
      </c>
      <c r="R21" s="275">
        <f t="shared" si="0"/>
        <v>0</v>
      </c>
      <c r="S21" s="275">
        <f t="shared" si="0"/>
        <v>0</v>
      </c>
      <c r="T21" s="275">
        <f t="shared" si="0"/>
        <v>0</v>
      </c>
      <c r="U21" s="275">
        <f t="shared" si="0"/>
        <v>0</v>
      </c>
      <c r="V21" s="275">
        <f t="shared" si="0"/>
        <v>0</v>
      </c>
      <c r="W21" s="275">
        <f t="shared" si="0"/>
        <v>0</v>
      </c>
      <c r="X21" s="275">
        <f t="shared" si="0"/>
        <v>0</v>
      </c>
      <c r="Y21" s="275">
        <f t="shared" si="0"/>
        <v>0</v>
      </c>
      <c r="Z21" s="275">
        <f t="shared" si="0"/>
        <v>0</v>
      </c>
      <c r="AA21" s="275">
        <f t="shared" si="0"/>
        <v>0</v>
      </c>
      <c r="AB21" s="275">
        <f t="shared" si="0"/>
        <v>0</v>
      </c>
      <c r="AC21" s="275">
        <f t="shared" si="0"/>
        <v>0</v>
      </c>
      <c r="AD21" s="275">
        <f t="shared" si="0"/>
        <v>0</v>
      </c>
      <c r="AE21" s="275">
        <f t="shared" si="0"/>
        <v>0</v>
      </c>
      <c r="AF21" s="275">
        <f t="shared" si="0"/>
        <v>0</v>
      </c>
      <c r="AG21" s="275">
        <f t="shared" si="0"/>
        <v>0</v>
      </c>
      <c r="AH21" s="275">
        <f t="shared" si="0"/>
        <v>0</v>
      </c>
      <c r="AI21" s="275">
        <f t="shared" si="0"/>
        <v>0</v>
      </c>
      <c r="AJ21" s="275">
        <f t="shared" si="0"/>
        <v>0</v>
      </c>
      <c r="AK21" s="275">
        <f t="shared" si="0"/>
        <v>0</v>
      </c>
      <c r="AL21" s="275">
        <f t="shared" si="0"/>
        <v>0</v>
      </c>
      <c r="AM21" s="275">
        <f t="shared" ref="AM21:BR21" si="1">SUM(AM5:AM20)</f>
        <v>0</v>
      </c>
      <c r="AN21" s="275">
        <f t="shared" si="1"/>
        <v>0</v>
      </c>
      <c r="AO21" s="275">
        <f t="shared" si="1"/>
        <v>0</v>
      </c>
      <c r="AP21" s="275">
        <f t="shared" si="1"/>
        <v>0</v>
      </c>
      <c r="AQ21" s="275">
        <f t="shared" si="1"/>
        <v>0</v>
      </c>
      <c r="AR21" s="275">
        <f t="shared" si="1"/>
        <v>0</v>
      </c>
      <c r="AS21" s="275">
        <f t="shared" si="1"/>
        <v>0</v>
      </c>
      <c r="AT21" s="275">
        <f t="shared" si="1"/>
        <v>0</v>
      </c>
      <c r="AU21" s="275">
        <f t="shared" si="1"/>
        <v>0</v>
      </c>
      <c r="AV21" s="275">
        <f t="shared" si="1"/>
        <v>0</v>
      </c>
      <c r="AW21" s="275">
        <f t="shared" si="1"/>
        <v>0</v>
      </c>
      <c r="AX21" s="275">
        <f t="shared" si="1"/>
        <v>0</v>
      </c>
      <c r="AY21" s="275">
        <f t="shared" si="1"/>
        <v>0</v>
      </c>
      <c r="AZ21" s="275">
        <f t="shared" si="1"/>
        <v>0</v>
      </c>
      <c r="BA21" s="275">
        <f t="shared" si="1"/>
        <v>0</v>
      </c>
      <c r="BB21" s="275">
        <f t="shared" si="1"/>
        <v>0</v>
      </c>
      <c r="BC21" s="275">
        <f t="shared" si="1"/>
        <v>0</v>
      </c>
      <c r="BD21" s="275">
        <f t="shared" si="1"/>
        <v>0</v>
      </c>
      <c r="BE21" s="275">
        <f t="shared" si="1"/>
        <v>0</v>
      </c>
      <c r="BF21" s="275">
        <f t="shared" si="1"/>
        <v>0</v>
      </c>
      <c r="BG21" s="275">
        <f t="shared" si="1"/>
        <v>0</v>
      </c>
      <c r="BH21" s="275">
        <f t="shared" si="1"/>
        <v>0</v>
      </c>
      <c r="BI21" s="275">
        <f t="shared" si="1"/>
        <v>0</v>
      </c>
      <c r="BJ21" s="275">
        <f t="shared" si="1"/>
        <v>0</v>
      </c>
      <c r="BK21" s="275">
        <f t="shared" si="1"/>
        <v>0</v>
      </c>
      <c r="BL21" s="275">
        <f t="shared" si="1"/>
        <v>0</v>
      </c>
      <c r="BM21" s="275">
        <f t="shared" si="1"/>
        <v>0</v>
      </c>
      <c r="BN21" s="275">
        <f t="shared" si="1"/>
        <v>0</v>
      </c>
      <c r="BO21" s="275">
        <f t="shared" si="1"/>
        <v>0</v>
      </c>
      <c r="BP21" s="275">
        <f t="shared" si="1"/>
        <v>0</v>
      </c>
      <c r="BQ21" s="275">
        <f t="shared" si="1"/>
        <v>0</v>
      </c>
      <c r="BR21" s="275">
        <f t="shared" si="1"/>
        <v>0</v>
      </c>
      <c r="BS21" s="275">
        <f t="shared" ref="BS21:CX21" si="2">SUM(BS5:BS20)</f>
        <v>0</v>
      </c>
      <c r="BT21" s="275">
        <f t="shared" si="2"/>
        <v>0</v>
      </c>
      <c r="BU21" s="275">
        <f t="shared" si="2"/>
        <v>0</v>
      </c>
      <c r="BV21" s="275">
        <f t="shared" si="2"/>
        <v>0</v>
      </c>
      <c r="BW21" s="275">
        <f t="shared" si="2"/>
        <v>0</v>
      </c>
      <c r="BX21" s="275">
        <f t="shared" si="2"/>
        <v>0</v>
      </c>
      <c r="BY21" s="275">
        <f t="shared" si="2"/>
        <v>0</v>
      </c>
      <c r="BZ21" s="275">
        <f t="shared" si="2"/>
        <v>0</v>
      </c>
      <c r="CA21" s="275">
        <f t="shared" si="2"/>
        <v>0</v>
      </c>
      <c r="CB21" s="275">
        <f t="shared" si="2"/>
        <v>0</v>
      </c>
      <c r="CC21" s="275">
        <f t="shared" si="2"/>
        <v>0</v>
      </c>
      <c r="CD21" s="275">
        <f t="shared" si="2"/>
        <v>0</v>
      </c>
      <c r="CE21" s="275">
        <f t="shared" si="2"/>
        <v>0</v>
      </c>
      <c r="CF21" s="275">
        <f t="shared" si="2"/>
        <v>0</v>
      </c>
      <c r="CG21" s="275">
        <f t="shared" si="2"/>
        <v>0</v>
      </c>
      <c r="CH21" s="275">
        <f t="shared" si="2"/>
        <v>0</v>
      </c>
      <c r="CI21" s="275">
        <f t="shared" si="2"/>
        <v>0</v>
      </c>
      <c r="CJ21" s="275">
        <f t="shared" si="2"/>
        <v>0</v>
      </c>
      <c r="CK21" s="275">
        <f t="shared" si="2"/>
        <v>0</v>
      </c>
      <c r="CL21" s="275">
        <f t="shared" si="2"/>
        <v>0</v>
      </c>
      <c r="CM21" s="275">
        <f t="shared" si="2"/>
        <v>0</v>
      </c>
      <c r="CN21" s="275">
        <f t="shared" si="2"/>
        <v>0</v>
      </c>
      <c r="CO21" s="275">
        <f t="shared" si="2"/>
        <v>0</v>
      </c>
      <c r="CP21" s="275">
        <f t="shared" si="2"/>
        <v>0</v>
      </c>
      <c r="CQ21" s="275">
        <f t="shared" si="2"/>
        <v>0</v>
      </c>
      <c r="CR21" s="275">
        <f t="shared" si="2"/>
        <v>0</v>
      </c>
      <c r="CS21" s="275">
        <f t="shared" si="2"/>
        <v>0</v>
      </c>
      <c r="CT21" s="275">
        <f t="shared" si="2"/>
        <v>0</v>
      </c>
      <c r="CU21" s="275">
        <f t="shared" si="2"/>
        <v>0</v>
      </c>
      <c r="CV21" s="275">
        <f t="shared" si="2"/>
        <v>0</v>
      </c>
      <c r="CW21" s="275">
        <f t="shared" si="2"/>
        <v>0</v>
      </c>
      <c r="CX21" s="275">
        <f t="shared" si="2"/>
        <v>0</v>
      </c>
      <c r="CY21" s="275">
        <f t="shared" ref="CY21:DW21" si="3">SUM(CY5:CY20)</f>
        <v>0</v>
      </c>
      <c r="CZ21" s="275">
        <f t="shared" si="3"/>
        <v>0</v>
      </c>
      <c r="DA21" s="275">
        <f t="shared" si="3"/>
        <v>0</v>
      </c>
      <c r="DB21" s="275">
        <f t="shared" si="3"/>
        <v>0</v>
      </c>
      <c r="DC21" s="275">
        <f t="shared" si="3"/>
        <v>0</v>
      </c>
      <c r="DD21" s="275">
        <f t="shared" si="3"/>
        <v>0</v>
      </c>
      <c r="DE21" s="275">
        <f t="shared" si="3"/>
        <v>0</v>
      </c>
      <c r="DF21" s="275">
        <f t="shared" si="3"/>
        <v>0</v>
      </c>
      <c r="DG21" s="275">
        <f t="shared" si="3"/>
        <v>0</v>
      </c>
      <c r="DH21" s="275">
        <f t="shared" si="3"/>
        <v>0</v>
      </c>
      <c r="DI21" s="275">
        <f t="shared" si="3"/>
        <v>0</v>
      </c>
      <c r="DJ21" s="275">
        <f t="shared" si="3"/>
        <v>0</v>
      </c>
      <c r="DK21" s="275">
        <f t="shared" si="3"/>
        <v>0</v>
      </c>
      <c r="DL21" s="275">
        <f t="shared" si="3"/>
        <v>0</v>
      </c>
      <c r="DM21" s="275">
        <f t="shared" si="3"/>
        <v>0</v>
      </c>
      <c r="DN21" s="275">
        <f t="shared" si="3"/>
        <v>0</v>
      </c>
      <c r="DO21" s="275">
        <f t="shared" si="3"/>
        <v>0</v>
      </c>
      <c r="DP21" s="275">
        <f t="shared" si="3"/>
        <v>0</v>
      </c>
      <c r="DQ21" s="275">
        <f t="shared" si="3"/>
        <v>0</v>
      </c>
      <c r="DR21" s="275">
        <f t="shared" si="3"/>
        <v>0</v>
      </c>
      <c r="DS21" s="275">
        <f t="shared" si="3"/>
        <v>0</v>
      </c>
      <c r="DT21" s="275">
        <f t="shared" si="3"/>
        <v>0</v>
      </c>
      <c r="DU21" s="275">
        <f t="shared" si="3"/>
        <v>0</v>
      </c>
      <c r="DV21" s="275">
        <f t="shared" si="3"/>
        <v>0</v>
      </c>
      <c r="DW21" s="275">
        <f t="shared" si="3"/>
        <v>0</v>
      </c>
    </row>
    <row r="22" spans="1:127" ht="15.75" customHeight="1" x14ac:dyDescent="0.25">
      <c r="A22" s="252"/>
      <c r="B22" s="252"/>
      <c r="C22" s="258"/>
      <c r="D22" s="258"/>
      <c r="E22" s="252"/>
      <c r="F22" s="253"/>
      <c r="G22" s="269"/>
      <c r="H22" s="252"/>
      <c r="I22" s="252"/>
      <c r="J22" s="252"/>
      <c r="K22" s="252"/>
      <c r="L22" s="252"/>
      <c r="M22" s="252"/>
      <c r="N22" s="252"/>
      <c r="O22" s="252"/>
      <c r="P22" s="252"/>
    </row>
    <row r="23" spans="1:127" ht="15.75" customHeight="1" x14ac:dyDescent="0.25">
      <c r="A23" s="252"/>
      <c r="B23" s="252"/>
      <c r="C23" s="258"/>
      <c r="D23" s="258"/>
      <c r="E23" s="274" t="s">
        <v>341</v>
      </c>
      <c r="F23" s="253"/>
      <c r="G23" s="276"/>
      <c r="H23" s="276">
        <f t="shared" ref="H23:AM23" si="4">H21*1.2</f>
        <v>0</v>
      </c>
      <c r="I23" s="276">
        <f t="shared" si="4"/>
        <v>0</v>
      </c>
      <c r="J23" s="276">
        <f t="shared" si="4"/>
        <v>0</v>
      </c>
      <c r="K23" s="276">
        <f t="shared" si="4"/>
        <v>0</v>
      </c>
      <c r="L23" s="276">
        <f t="shared" si="4"/>
        <v>0</v>
      </c>
      <c r="M23" s="276">
        <f t="shared" si="4"/>
        <v>0</v>
      </c>
      <c r="N23" s="276">
        <f t="shared" si="4"/>
        <v>0</v>
      </c>
      <c r="O23" s="276">
        <f t="shared" si="4"/>
        <v>0</v>
      </c>
      <c r="P23" s="276">
        <f t="shared" si="4"/>
        <v>0</v>
      </c>
      <c r="Q23" s="276">
        <f t="shared" si="4"/>
        <v>0</v>
      </c>
      <c r="R23" s="276">
        <f t="shared" si="4"/>
        <v>0</v>
      </c>
      <c r="S23" s="276">
        <f t="shared" si="4"/>
        <v>0</v>
      </c>
      <c r="T23" s="276">
        <f t="shared" si="4"/>
        <v>0</v>
      </c>
      <c r="U23" s="276">
        <f t="shared" si="4"/>
        <v>0</v>
      </c>
      <c r="V23" s="276">
        <f t="shared" si="4"/>
        <v>0</v>
      </c>
      <c r="W23" s="276">
        <f t="shared" si="4"/>
        <v>0</v>
      </c>
      <c r="X23" s="276">
        <f t="shared" si="4"/>
        <v>0</v>
      </c>
      <c r="Y23" s="276">
        <f t="shared" si="4"/>
        <v>0</v>
      </c>
      <c r="Z23" s="276">
        <f t="shared" si="4"/>
        <v>0</v>
      </c>
      <c r="AA23" s="276">
        <f t="shared" si="4"/>
        <v>0</v>
      </c>
      <c r="AB23" s="276">
        <f t="shared" si="4"/>
        <v>0</v>
      </c>
      <c r="AC23" s="276">
        <f t="shared" si="4"/>
        <v>0</v>
      </c>
      <c r="AD23" s="276">
        <f t="shared" si="4"/>
        <v>0</v>
      </c>
      <c r="AE23" s="276">
        <f t="shared" si="4"/>
        <v>0</v>
      </c>
      <c r="AF23" s="276">
        <f t="shared" si="4"/>
        <v>0</v>
      </c>
      <c r="AG23" s="276">
        <f t="shared" si="4"/>
        <v>0</v>
      </c>
      <c r="AH23" s="276">
        <f t="shared" si="4"/>
        <v>0</v>
      </c>
      <c r="AI23" s="276">
        <f t="shared" si="4"/>
        <v>0</v>
      </c>
      <c r="AJ23" s="276">
        <f t="shared" si="4"/>
        <v>0</v>
      </c>
      <c r="AK23" s="276">
        <f t="shared" si="4"/>
        <v>0</v>
      </c>
      <c r="AL23" s="276">
        <f t="shared" si="4"/>
        <v>0</v>
      </c>
      <c r="AM23" s="276">
        <f t="shared" si="4"/>
        <v>0</v>
      </c>
      <c r="AN23" s="276">
        <f t="shared" ref="AN23:BS23" si="5">AN21*1.2</f>
        <v>0</v>
      </c>
      <c r="AO23" s="276">
        <f t="shared" si="5"/>
        <v>0</v>
      </c>
      <c r="AP23" s="276">
        <f t="shared" si="5"/>
        <v>0</v>
      </c>
      <c r="AQ23" s="276">
        <f t="shared" si="5"/>
        <v>0</v>
      </c>
      <c r="AR23" s="276">
        <f t="shared" si="5"/>
        <v>0</v>
      </c>
      <c r="AS23" s="276">
        <f t="shared" si="5"/>
        <v>0</v>
      </c>
      <c r="AT23" s="276">
        <f t="shared" si="5"/>
        <v>0</v>
      </c>
      <c r="AU23" s="276">
        <f t="shared" si="5"/>
        <v>0</v>
      </c>
      <c r="AV23" s="276">
        <f t="shared" si="5"/>
        <v>0</v>
      </c>
      <c r="AW23" s="276">
        <f t="shared" si="5"/>
        <v>0</v>
      </c>
      <c r="AX23" s="276">
        <f t="shared" si="5"/>
        <v>0</v>
      </c>
      <c r="AY23" s="276">
        <f t="shared" si="5"/>
        <v>0</v>
      </c>
      <c r="AZ23" s="276">
        <f t="shared" si="5"/>
        <v>0</v>
      </c>
      <c r="BA23" s="276">
        <f t="shared" si="5"/>
        <v>0</v>
      </c>
      <c r="BB23" s="276">
        <f t="shared" si="5"/>
        <v>0</v>
      </c>
      <c r="BC23" s="276">
        <f t="shared" si="5"/>
        <v>0</v>
      </c>
      <c r="BD23" s="276">
        <f t="shared" si="5"/>
        <v>0</v>
      </c>
      <c r="BE23" s="276">
        <f t="shared" si="5"/>
        <v>0</v>
      </c>
      <c r="BF23" s="276">
        <f t="shared" si="5"/>
        <v>0</v>
      </c>
      <c r="BG23" s="276">
        <f t="shared" si="5"/>
        <v>0</v>
      </c>
      <c r="BH23" s="276">
        <f t="shared" si="5"/>
        <v>0</v>
      </c>
      <c r="BI23" s="276">
        <f t="shared" si="5"/>
        <v>0</v>
      </c>
      <c r="BJ23" s="276">
        <f t="shared" si="5"/>
        <v>0</v>
      </c>
      <c r="BK23" s="276">
        <f t="shared" si="5"/>
        <v>0</v>
      </c>
      <c r="BL23" s="276">
        <f t="shared" si="5"/>
        <v>0</v>
      </c>
      <c r="BM23" s="276">
        <f t="shared" si="5"/>
        <v>0</v>
      </c>
      <c r="BN23" s="276">
        <f t="shared" si="5"/>
        <v>0</v>
      </c>
      <c r="BO23" s="276">
        <f t="shared" si="5"/>
        <v>0</v>
      </c>
      <c r="BP23" s="276">
        <f t="shared" si="5"/>
        <v>0</v>
      </c>
      <c r="BQ23" s="276">
        <f t="shared" si="5"/>
        <v>0</v>
      </c>
      <c r="BR23" s="276">
        <f t="shared" si="5"/>
        <v>0</v>
      </c>
      <c r="BS23" s="276">
        <f t="shared" si="5"/>
        <v>0</v>
      </c>
      <c r="BT23" s="276">
        <f t="shared" ref="BT23:CY23" si="6">BT21*1.2</f>
        <v>0</v>
      </c>
      <c r="BU23" s="276">
        <f t="shared" si="6"/>
        <v>0</v>
      </c>
      <c r="BV23" s="276">
        <f t="shared" si="6"/>
        <v>0</v>
      </c>
      <c r="BW23" s="276">
        <f t="shared" si="6"/>
        <v>0</v>
      </c>
      <c r="BX23" s="276">
        <f t="shared" si="6"/>
        <v>0</v>
      </c>
      <c r="BY23" s="276">
        <f t="shared" si="6"/>
        <v>0</v>
      </c>
      <c r="BZ23" s="276">
        <f t="shared" si="6"/>
        <v>0</v>
      </c>
      <c r="CA23" s="276">
        <f t="shared" si="6"/>
        <v>0</v>
      </c>
      <c r="CB23" s="276">
        <f t="shared" si="6"/>
        <v>0</v>
      </c>
      <c r="CC23" s="276">
        <f t="shared" si="6"/>
        <v>0</v>
      </c>
      <c r="CD23" s="276">
        <f t="shared" si="6"/>
        <v>0</v>
      </c>
      <c r="CE23" s="276">
        <f t="shared" si="6"/>
        <v>0</v>
      </c>
      <c r="CF23" s="276">
        <f t="shared" si="6"/>
        <v>0</v>
      </c>
      <c r="CG23" s="276">
        <f t="shared" si="6"/>
        <v>0</v>
      </c>
      <c r="CH23" s="276">
        <f t="shared" si="6"/>
        <v>0</v>
      </c>
      <c r="CI23" s="276">
        <f t="shared" si="6"/>
        <v>0</v>
      </c>
      <c r="CJ23" s="276">
        <f t="shared" si="6"/>
        <v>0</v>
      </c>
      <c r="CK23" s="276">
        <f t="shared" si="6"/>
        <v>0</v>
      </c>
      <c r="CL23" s="276">
        <f t="shared" si="6"/>
        <v>0</v>
      </c>
      <c r="CM23" s="276">
        <f t="shared" si="6"/>
        <v>0</v>
      </c>
      <c r="CN23" s="276">
        <f t="shared" si="6"/>
        <v>0</v>
      </c>
      <c r="CO23" s="276">
        <f t="shared" si="6"/>
        <v>0</v>
      </c>
      <c r="CP23" s="276">
        <f t="shared" si="6"/>
        <v>0</v>
      </c>
      <c r="CQ23" s="276">
        <f t="shared" si="6"/>
        <v>0</v>
      </c>
      <c r="CR23" s="276">
        <f t="shared" si="6"/>
        <v>0</v>
      </c>
      <c r="CS23" s="276">
        <f t="shared" si="6"/>
        <v>0</v>
      </c>
      <c r="CT23" s="276">
        <f t="shared" si="6"/>
        <v>0</v>
      </c>
      <c r="CU23" s="276">
        <f t="shared" si="6"/>
        <v>0</v>
      </c>
      <c r="CV23" s="276">
        <f t="shared" si="6"/>
        <v>0</v>
      </c>
      <c r="CW23" s="276">
        <f t="shared" si="6"/>
        <v>0</v>
      </c>
      <c r="CX23" s="276">
        <f t="shared" si="6"/>
        <v>0</v>
      </c>
      <c r="CY23" s="276">
        <f t="shared" si="6"/>
        <v>0</v>
      </c>
      <c r="CZ23" s="276">
        <f t="shared" ref="CZ23:DW23" si="7">CZ21*1.2</f>
        <v>0</v>
      </c>
      <c r="DA23" s="276">
        <f t="shared" si="7"/>
        <v>0</v>
      </c>
      <c r="DB23" s="276">
        <f t="shared" si="7"/>
        <v>0</v>
      </c>
      <c r="DC23" s="276">
        <f t="shared" si="7"/>
        <v>0</v>
      </c>
      <c r="DD23" s="276">
        <f t="shared" si="7"/>
        <v>0</v>
      </c>
      <c r="DE23" s="276">
        <f t="shared" si="7"/>
        <v>0</v>
      </c>
      <c r="DF23" s="276">
        <f t="shared" si="7"/>
        <v>0</v>
      </c>
      <c r="DG23" s="276">
        <f t="shared" si="7"/>
        <v>0</v>
      </c>
      <c r="DH23" s="276">
        <f t="shared" si="7"/>
        <v>0</v>
      </c>
      <c r="DI23" s="276">
        <f t="shared" si="7"/>
        <v>0</v>
      </c>
      <c r="DJ23" s="276">
        <f t="shared" si="7"/>
        <v>0</v>
      </c>
      <c r="DK23" s="276">
        <f t="shared" si="7"/>
        <v>0</v>
      </c>
      <c r="DL23" s="276">
        <f t="shared" si="7"/>
        <v>0</v>
      </c>
      <c r="DM23" s="276">
        <f t="shared" si="7"/>
        <v>0</v>
      </c>
      <c r="DN23" s="276">
        <f t="shared" si="7"/>
        <v>0</v>
      </c>
      <c r="DO23" s="276">
        <f t="shared" si="7"/>
        <v>0</v>
      </c>
      <c r="DP23" s="276">
        <f t="shared" si="7"/>
        <v>0</v>
      </c>
      <c r="DQ23" s="276">
        <f t="shared" si="7"/>
        <v>0</v>
      </c>
      <c r="DR23" s="276">
        <f t="shared" si="7"/>
        <v>0</v>
      </c>
      <c r="DS23" s="276">
        <f t="shared" si="7"/>
        <v>0</v>
      </c>
      <c r="DT23" s="276">
        <f t="shared" si="7"/>
        <v>0</v>
      </c>
      <c r="DU23" s="276">
        <f t="shared" si="7"/>
        <v>0</v>
      </c>
      <c r="DV23" s="276">
        <f t="shared" si="7"/>
        <v>0</v>
      </c>
      <c r="DW23" s="276">
        <f t="shared" si="7"/>
        <v>0</v>
      </c>
    </row>
    <row r="24" spans="1:127" ht="15.75" customHeight="1" x14ac:dyDescent="0.25">
      <c r="C24" s="277"/>
      <c r="D24" s="277"/>
    </row>
    <row r="25" spans="1:127" ht="15.75" customHeight="1" x14ac:dyDescent="0.25">
      <c r="C25" s="277"/>
      <c r="D25" s="277"/>
    </row>
    <row r="26" spans="1:127" ht="15.75" customHeight="1" x14ac:dyDescent="0.25">
      <c r="C26" s="277"/>
      <c r="D26" s="277"/>
    </row>
    <row r="27" spans="1:127" ht="15.75" customHeight="1" x14ac:dyDescent="0.25">
      <c r="C27" s="277"/>
      <c r="D27" s="277"/>
    </row>
    <row r="28" spans="1:127" ht="15.75" customHeight="1" x14ac:dyDescent="0.25">
      <c r="C28" s="277"/>
      <c r="D28" s="277"/>
    </row>
    <row r="29" spans="1:127" ht="15.75" customHeight="1" x14ac:dyDescent="0.25">
      <c r="C29" s="277"/>
      <c r="D29" s="277"/>
    </row>
    <row r="30" spans="1:127" ht="15.75" customHeight="1" x14ac:dyDescent="0.25">
      <c r="C30" s="277"/>
      <c r="D30" s="277"/>
    </row>
    <row r="31" spans="1:127" ht="15.75" customHeight="1" x14ac:dyDescent="0.25">
      <c r="C31" s="277"/>
      <c r="D31" s="277"/>
    </row>
    <row r="32" spans="1:127" ht="15.75" customHeight="1" x14ac:dyDescent="0.25">
      <c r="C32" s="277"/>
      <c r="D32" s="277"/>
    </row>
    <row r="33" spans="3:4" ht="15.75" customHeight="1" x14ac:dyDescent="0.25">
      <c r="C33" s="277"/>
      <c r="D33" s="277"/>
    </row>
    <row r="34" spans="3:4" ht="15.75" customHeight="1" x14ac:dyDescent="0.25">
      <c r="C34" s="277"/>
      <c r="D34" s="277"/>
    </row>
    <row r="35" spans="3:4" ht="15.75" customHeight="1" x14ac:dyDescent="0.25">
      <c r="C35" s="277"/>
      <c r="D35" s="277"/>
    </row>
    <row r="36" spans="3:4" ht="15.75" customHeight="1" x14ac:dyDescent="0.25">
      <c r="C36" s="277"/>
      <c r="D36" s="277"/>
    </row>
    <row r="37" spans="3:4" ht="15.75" customHeight="1" x14ac:dyDescent="0.25">
      <c r="C37" s="277"/>
      <c r="D37" s="277"/>
    </row>
    <row r="38" spans="3:4" ht="15.75" customHeight="1" x14ac:dyDescent="0.25">
      <c r="C38" s="277"/>
      <c r="D38" s="277"/>
    </row>
    <row r="39" spans="3:4" ht="15.75" customHeight="1" x14ac:dyDescent="0.25">
      <c r="C39" s="277"/>
      <c r="D39" s="277"/>
    </row>
    <row r="40" spans="3:4" ht="15.75" customHeight="1" x14ac:dyDescent="0.25">
      <c r="C40" s="277"/>
      <c r="D40" s="277"/>
    </row>
    <row r="41" spans="3:4" ht="15.75" customHeight="1" x14ac:dyDescent="0.25">
      <c r="C41" s="277"/>
      <c r="D41" s="277"/>
    </row>
    <row r="42" spans="3:4" ht="15.75" customHeight="1" x14ac:dyDescent="0.25">
      <c r="C42" s="277"/>
      <c r="D42" s="277"/>
    </row>
    <row r="43" spans="3:4" ht="15.75" customHeight="1" x14ac:dyDescent="0.25">
      <c r="C43" s="277"/>
      <c r="D43" s="277"/>
    </row>
    <row r="44" spans="3:4" ht="15.75" customHeight="1" x14ac:dyDescent="0.25">
      <c r="C44" s="277"/>
      <c r="D44" s="277"/>
    </row>
    <row r="45" spans="3:4" ht="15.75" customHeight="1" x14ac:dyDescent="0.25">
      <c r="C45" s="277"/>
      <c r="D45" s="277"/>
    </row>
    <row r="46" spans="3:4" ht="15.75" customHeight="1" x14ac:dyDescent="0.25">
      <c r="C46" s="277"/>
      <c r="D46" s="277"/>
    </row>
    <row r="47" spans="3:4" ht="15.75" customHeight="1" x14ac:dyDescent="0.25">
      <c r="C47" s="277"/>
      <c r="D47" s="277"/>
    </row>
    <row r="48" spans="3:4" ht="15.75" customHeight="1" x14ac:dyDescent="0.25">
      <c r="C48" s="277"/>
      <c r="D48" s="277"/>
    </row>
    <row r="49" spans="3:4" ht="15.75" customHeight="1" x14ac:dyDescent="0.25">
      <c r="C49" s="277"/>
      <c r="D49" s="277"/>
    </row>
    <row r="50" spans="3:4" ht="15.75" customHeight="1" x14ac:dyDescent="0.25">
      <c r="C50" s="277"/>
      <c r="D50" s="277"/>
    </row>
    <row r="51" spans="3:4" ht="15.75" customHeight="1" x14ac:dyDescent="0.25">
      <c r="C51" s="277"/>
      <c r="D51" s="277"/>
    </row>
    <row r="52" spans="3:4" ht="15.75" customHeight="1" x14ac:dyDescent="0.25">
      <c r="C52" s="277"/>
      <c r="D52" s="277"/>
    </row>
    <row r="53" spans="3:4" ht="15.75" customHeight="1" x14ac:dyDescent="0.25">
      <c r="C53" s="277"/>
      <c r="D53" s="277"/>
    </row>
    <row r="54" spans="3:4" ht="15.75" customHeight="1" x14ac:dyDescent="0.25">
      <c r="C54" s="277"/>
      <c r="D54" s="277"/>
    </row>
    <row r="55" spans="3:4" ht="15.75" customHeight="1" x14ac:dyDescent="0.25">
      <c r="C55" s="277"/>
      <c r="D55" s="277"/>
    </row>
    <row r="56" spans="3:4" ht="15.75" customHeight="1" x14ac:dyDescent="0.25">
      <c r="C56" s="277"/>
      <c r="D56" s="277"/>
    </row>
    <row r="57" spans="3:4" ht="15.75" customHeight="1" x14ac:dyDescent="0.25">
      <c r="C57" s="277"/>
      <c r="D57" s="277"/>
    </row>
    <row r="58" spans="3:4" ht="15.75" customHeight="1" x14ac:dyDescent="0.25">
      <c r="C58" s="277"/>
      <c r="D58" s="277"/>
    </row>
    <row r="59" spans="3:4" ht="15.75" customHeight="1" x14ac:dyDescent="0.25">
      <c r="C59" s="277"/>
      <c r="D59" s="277"/>
    </row>
    <row r="60" spans="3:4" ht="15.75" customHeight="1" x14ac:dyDescent="0.25">
      <c r="C60" s="277"/>
      <c r="D60" s="277"/>
    </row>
    <row r="61" spans="3:4" ht="15.75" customHeight="1" x14ac:dyDescent="0.25">
      <c r="C61" s="277"/>
      <c r="D61" s="277"/>
    </row>
    <row r="62" spans="3:4" ht="15.75" customHeight="1" x14ac:dyDescent="0.25">
      <c r="C62" s="277"/>
      <c r="D62" s="277"/>
    </row>
    <row r="63" spans="3:4" ht="15.75" customHeight="1" x14ac:dyDescent="0.25">
      <c r="C63" s="277"/>
      <c r="D63" s="277"/>
    </row>
    <row r="64" spans="3:4" ht="15.75" customHeight="1" x14ac:dyDescent="0.25">
      <c r="C64" s="277"/>
      <c r="D64" s="277"/>
    </row>
    <row r="65" spans="3:4" ht="15.75" customHeight="1" x14ac:dyDescent="0.25">
      <c r="C65" s="277"/>
      <c r="D65" s="277"/>
    </row>
    <row r="66" spans="3:4" ht="15.75" customHeight="1" x14ac:dyDescent="0.25">
      <c r="C66" s="277"/>
      <c r="D66" s="277"/>
    </row>
    <row r="67" spans="3:4" ht="15.75" customHeight="1" x14ac:dyDescent="0.25">
      <c r="C67" s="277"/>
      <c r="D67" s="277"/>
    </row>
    <row r="68" spans="3:4" ht="15.75" customHeight="1" x14ac:dyDescent="0.25">
      <c r="C68" s="277"/>
      <c r="D68" s="277"/>
    </row>
    <row r="69" spans="3:4" ht="15.75" customHeight="1" x14ac:dyDescent="0.25">
      <c r="C69" s="277"/>
      <c r="D69" s="277"/>
    </row>
    <row r="70" spans="3:4" ht="15.75" customHeight="1" x14ac:dyDescent="0.25">
      <c r="C70" s="277"/>
      <c r="D70" s="277"/>
    </row>
    <row r="71" spans="3:4" ht="15.75" customHeight="1" x14ac:dyDescent="0.25">
      <c r="C71" s="277"/>
      <c r="D71" s="277"/>
    </row>
    <row r="72" spans="3:4" ht="15.75" customHeight="1" x14ac:dyDescent="0.25">
      <c r="C72" s="277"/>
      <c r="D72" s="277"/>
    </row>
    <row r="73" spans="3:4" ht="15.75" customHeight="1" x14ac:dyDescent="0.25">
      <c r="C73" s="277"/>
      <c r="D73" s="277"/>
    </row>
    <row r="74" spans="3:4" ht="15.75" customHeight="1" x14ac:dyDescent="0.25">
      <c r="C74" s="277"/>
      <c r="D74" s="277"/>
    </row>
    <row r="75" spans="3:4" ht="15.75" customHeight="1" x14ac:dyDescent="0.25">
      <c r="C75" s="277"/>
      <c r="D75" s="277"/>
    </row>
    <row r="76" spans="3:4" ht="15.75" customHeight="1" x14ac:dyDescent="0.25">
      <c r="C76" s="277"/>
      <c r="D76" s="277"/>
    </row>
    <row r="77" spans="3:4" ht="15.75" customHeight="1" x14ac:dyDescent="0.25">
      <c r="C77" s="277"/>
      <c r="D77" s="277"/>
    </row>
    <row r="78" spans="3:4" ht="15.75" customHeight="1" x14ac:dyDescent="0.25">
      <c r="C78" s="277"/>
      <c r="D78" s="277"/>
    </row>
    <row r="79" spans="3:4" ht="15.75" customHeight="1" x14ac:dyDescent="0.25">
      <c r="C79" s="277"/>
      <c r="D79" s="277"/>
    </row>
    <row r="80" spans="3:4" ht="15.75" customHeight="1" x14ac:dyDescent="0.25">
      <c r="C80" s="277"/>
      <c r="D80" s="277"/>
    </row>
    <row r="81" spans="3:4" ht="15.75" customHeight="1" x14ac:dyDescent="0.25">
      <c r="C81" s="277"/>
      <c r="D81" s="277"/>
    </row>
    <row r="82" spans="3:4" ht="15.75" customHeight="1" x14ac:dyDescent="0.25">
      <c r="C82" s="277"/>
      <c r="D82" s="277"/>
    </row>
    <row r="83" spans="3:4" ht="15.75" customHeight="1" x14ac:dyDescent="0.25">
      <c r="C83" s="277"/>
      <c r="D83" s="277"/>
    </row>
    <row r="84" spans="3:4" ht="15.75" customHeight="1" x14ac:dyDescent="0.25">
      <c r="C84" s="277"/>
      <c r="D84" s="277"/>
    </row>
    <row r="85" spans="3:4" ht="15.75" customHeight="1" x14ac:dyDescent="0.25">
      <c r="C85" s="277"/>
      <c r="D85" s="277"/>
    </row>
    <row r="86" spans="3:4" ht="15.75" customHeight="1" x14ac:dyDescent="0.25">
      <c r="C86" s="277"/>
      <c r="D86" s="277"/>
    </row>
    <row r="87" spans="3:4" ht="15.75" customHeight="1" x14ac:dyDescent="0.25">
      <c r="C87" s="277"/>
      <c r="D87" s="277"/>
    </row>
    <row r="88" spans="3:4" ht="15.75" customHeight="1" x14ac:dyDescent="0.25">
      <c r="C88" s="277"/>
      <c r="D88" s="277"/>
    </row>
    <row r="89" spans="3:4" ht="15.75" customHeight="1" x14ac:dyDescent="0.25">
      <c r="C89" s="277"/>
      <c r="D89" s="277"/>
    </row>
    <row r="90" spans="3:4" ht="15.75" customHeight="1" x14ac:dyDescent="0.25">
      <c r="C90" s="277"/>
      <c r="D90" s="277"/>
    </row>
    <row r="91" spans="3:4" ht="15.75" customHeight="1" x14ac:dyDescent="0.25">
      <c r="C91" s="277"/>
      <c r="D91" s="277"/>
    </row>
    <row r="92" spans="3:4" ht="15.75" customHeight="1" x14ac:dyDescent="0.25">
      <c r="C92" s="277"/>
      <c r="D92" s="277"/>
    </row>
    <row r="93" spans="3:4" ht="15.75" customHeight="1" x14ac:dyDescent="0.25">
      <c r="C93" s="277"/>
      <c r="D93" s="277"/>
    </row>
    <row r="94" spans="3:4" ht="15.75" customHeight="1" x14ac:dyDescent="0.25">
      <c r="C94" s="277"/>
      <c r="D94" s="277"/>
    </row>
    <row r="95" spans="3:4" ht="15.75" customHeight="1" x14ac:dyDescent="0.25">
      <c r="C95" s="277"/>
      <c r="D95" s="277"/>
    </row>
    <row r="96" spans="3:4" ht="15.75" customHeight="1" x14ac:dyDescent="0.25">
      <c r="C96" s="277"/>
      <c r="D96" s="277"/>
    </row>
    <row r="97" spans="3:4" ht="15.75" customHeight="1" x14ac:dyDescent="0.25">
      <c r="C97" s="277"/>
      <c r="D97" s="277"/>
    </row>
    <row r="98" spans="3:4" ht="15.75" customHeight="1" x14ac:dyDescent="0.25">
      <c r="C98" s="277"/>
      <c r="D98" s="277"/>
    </row>
    <row r="99" spans="3:4" ht="15.75" customHeight="1" x14ac:dyDescent="0.25">
      <c r="C99" s="277"/>
      <c r="D99" s="277"/>
    </row>
    <row r="100" spans="3:4" ht="15.75" customHeight="1" x14ac:dyDescent="0.25">
      <c r="C100" s="277"/>
      <c r="D100" s="277"/>
    </row>
    <row r="101" spans="3:4" ht="15.75" customHeight="1" x14ac:dyDescent="0.25">
      <c r="C101" s="277"/>
      <c r="D101" s="277"/>
    </row>
    <row r="102" spans="3:4" ht="15.75" customHeight="1" x14ac:dyDescent="0.25">
      <c r="C102" s="277"/>
      <c r="D102" s="277"/>
    </row>
    <row r="103" spans="3:4" ht="15.75" customHeight="1" x14ac:dyDescent="0.25">
      <c r="C103" s="277"/>
      <c r="D103" s="277"/>
    </row>
    <row r="104" spans="3:4" ht="15.75" customHeight="1" x14ac:dyDescent="0.25">
      <c r="C104" s="277"/>
      <c r="D104" s="277"/>
    </row>
    <row r="105" spans="3:4" ht="15.75" customHeight="1" x14ac:dyDescent="0.25">
      <c r="C105" s="277"/>
      <c r="D105" s="277"/>
    </row>
    <row r="106" spans="3:4" ht="15.75" customHeight="1" x14ac:dyDescent="0.25">
      <c r="C106" s="277"/>
      <c r="D106" s="277"/>
    </row>
    <row r="107" spans="3:4" ht="15.75" customHeight="1" x14ac:dyDescent="0.25">
      <c r="C107" s="277"/>
      <c r="D107" s="277"/>
    </row>
    <row r="108" spans="3:4" ht="15.75" customHeight="1" x14ac:dyDescent="0.25">
      <c r="C108" s="277"/>
      <c r="D108" s="277"/>
    </row>
    <row r="109" spans="3:4" ht="15.75" customHeight="1" x14ac:dyDescent="0.25">
      <c r="C109" s="277"/>
      <c r="D109" s="277"/>
    </row>
    <row r="110" spans="3:4" ht="15.75" customHeight="1" x14ac:dyDescent="0.25">
      <c r="C110" s="277"/>
      <c r="D110" s="277"/>
    </row>
    <row r="111" spans="3:4" ht="15.75" customHeight="1" x14ac:dyDescent="0.25">
      <c r="C111" s="277"/>
      <c r="D111" s="277"/>
    </row>
    <row r="112" spans="3:4" ht="15.75" customHeight="1" x14ac:dyDescent="0.25">
      <c r="C112" s="277"/>
      <c r="D112" s="277"/>
    </row>
    <row r="113" spans="3:4" ht="15.75" customHeight="1" x14ac:dyDescent="0.25">
      <c r="C113" s="277"/>
      <c r="D113" s="277"/>
    </row>
    <row r="114" spans="3:4" ht="15.75" customHeight="1" x14ac:dyDescent="0.25">
      <c r="C114" s="277"/>
      <c r="D114" s="277"/>
    </row>
    <row r="115" spans="3:4" ht="15.75" customHeight="1" x14ac:dyDescent="0.25">
      <c r="C115" s="277"/>
      <c r="D115" s="277"/>
    </row>
    <row r="116" spans="3:4" ht="15.75" customHeight="1" x14ac:dyDescent="0.25">
      <c r="C116" s="277"/>
      <c r="D116" s="277"/>
    </row>
    <row r="117" spans="3:4" ht="15.75" customHeight="1" x14ac:dyDescent="0.25">
      <c r="C117" s="277"/>
      <c r="D117" s="277"/>
    </row>
    <row r="118" spans="3:4" ht="15.75" customHeight="1" x14ac:dyDescent="0.25">
      <c r="C118" s="277"/>
      <c r="D118" s="277"/>
    </row>
    <row r="119" spans="3:4" ht="15.75" customHeight="1" x14ac:dyDescent="0.25">
      <c r="C119" s="277"/>
      <c r="D119" s="277"/>
    </row>
    <row r="120" spans="3:4" ht="15.75" customHeight="1" x14ac:dyDescent="0.25">
      <c r="C120" s="277"/>
      <c r="D120" s="277"/>
    </row>
    <row r="121" spans="3:4" ht="15.75" customHeight="1" x14ac:dyDescent="0.25">
      <c r="C121" s="277"/>
      <c r="D121" s="277"/>
    </row>
    <row r="122" spans="3:4" ht="15.75" customHeight="1" x14ac:dyDescent="0.25">
      <c r="C122" s="277"/>
      <c r="D122" s="277"/>
    </row>
    <row r="123" spans="3:4" ht="15.75" customHeight="1" x14ac:dyDescent="0.25">
      <c r="C123" s="277"/>
      <c r="D123" s="277"/>
    </row>
    <row r="124" spans="3:4" ht="15.75" customHeight="1" x14ac:dyDescent="0.25">
      <c r="C124" s="277"/>
      <c r="D124" s="277"/>
    </row>
    <row r="125" spans="3:4" ht="15.75" customHeight="1" x14ac:dyDescent="0.25">
      <c r="C125" s="277"/>
      <c r="D125" s="277"/>
    </row>
    <row r="126" spans="3:4" ht="15.75" customHeight="1" x14ac:dyDescent="0.25">
      <c r="C126" s="277"/>
      <c r="D126" s="277"/>
    </row>
    <row r="127" spans="3:4" ht="15.75" customHeight="1" x14ac:dyDescent="0.25">
      <c r="C127" s="277"/>
      <c r="D127" s="277"/>
    </row>
    <row r="128" spans="3:4" ht="15.75" customHeight="1" x14ac:dyDescent="0.25">
      <c r="C128" s="277"/>
      <c r="D128" s="277"/>
    </row>
    <row r="129" spans="3:4" ht="15.75" customHeight="1" x14ac:dyDescent="0.25">
      <c r="C129" s="277"/>
      <c r="D129" s="277"/>
    </row>
    <row r="130" spans="3:4" ht="15.75" customHeight="1" x14ac:dyDescent="0.25">
      <c r="C130" s="277"/>
      <c r="D130" s="277"/>
    </row>
    <row r="131" spans="3:4" ht="15.75" customHeight="1" x14ac:dyDescent="0.25">
      <c r="C131" s="277"/>
      <c r="D131" s="277"/>
    </row>
    <row r="132" spans="3:4" ht="15.75" customHeight="1" x14ac:dyDescent="0.25">
      <c r="C132" s="277"/>
      <c r="D132" s="277"/>
    </row>
    <row r="133" spans="3:4" ht="15.75" customHeight="1" x14ac:dyDescent="0.25">
      <c r="C133" s="277"/>
      <c r="D133" s="277"/>
    </row>
    <row r="134" spans="3:4" ht="15.75" customHeight="1" x14ac:dyDescent="0.25">
      <c r="C134" s="277"/>
      <c r="D134" s="277"/>
    </row>
    <row r="135" spans="3:4" ht="15.75" customHeight="1" x14ac:dyDescent="0.25">
      <c r="C135" s="277"/>
      <c r="D135" s="277"/>
    </row>
    <row r="136" spans="3:4" ht="15.75" customHeight="1" x14ac:dyDescent="0.25">
      <c r="C136" s="277"/>
      <c r="D136" s="277"/>
    </row>
    <row r="137" spans="3:4" ht="15.75" customHeight="1" x14ac:dyDescent="0.25">
      <c r="C137" s="277"/>
      <c r="D137" s="277"/>
    </row>
    <row r="138" spans="3:4" ht="15.75" customHeight="1" x14ac:dyDescent="0.25">
      <c r="C138" s="277"/>
      <c r="D138" s="277"/>
    </row>
    <row r="139" spans="3:4" ht="15.75" customHeight="1" x14ac:dyDescent="0.25">
      <c r="C139" s="277"/>
      <c r="D139" s="277"/>
    </row>
    <row r="140" spans="3:4" ht="15.75" customHeight="1" x14ac:dyDescent="0.25">
      <c r="C140" s="277"/>
      <c r="D140" s="277"/>
    </row>
    <row r="141" spans="3:4" ht="15.75" customHeight="1" x14ac:dyDescent="0.25">
      <c r="C141" s="277"/>
      <c r="D141" s="277"/>
    </row>
    <row r="142" spans="3:4" ht="15.75" customHeight="1" x14ac:dyDescent="0.25">
      <c r="C142" s="277"/>
      <c r="D142" s="277"/>
    </row>
    <row r="143" spans="3:4" ht="15.75" customHeight="1" x14ac:dyDescent="0.25">
      <c r="C143" s="277"/>
      <c r="D143" s="277"/>
    </row>
    <row r="144" spans="3:4" ht="15.75" customHeight="1" x14ac:dyDescent="0.25">
      <c r="C144" s="277"/>
      <c r="D144" s="277"/>
    </row>
    <row r="145" spans="3:4" ht="15.75" customHeight="1" x14ac:dyDescent="0.25">
      <c r="C145" s="277"/>
      <c r="D145" s="277"/>
    </row>
    <row r="146" spans="3:4" ht="15.75" customHeight="1" x14ac:dyDescent="0.25">
      <c r="C146" s="277"/>
      <c r="D146" s="277"/>
    </row>
    <row r="147" spans="3:4" ht="15.75" customHeight="1" x14ac:dyDescent="0.25">
      <c r="C147" s="277"/>
      <c r="D147" s="277"/>
    </row>
    <row r="148" spans="3:4" ht="15.75" customHeight="1" x14ac:dyDescent="0.25">
      <c r="C148" s="277"/>
      <c r="D148" s="277"/>
    </row>
    <row r="149" spans="3:4" ht="15.75" customHeight="1" x14ac:dyDescent="0.25">
      <c r="C149" s="277"/>
      <c r="D149" s="277"/>
    </row>
    <row r="150" spans="3:4" ht="15.75" customHeight="1" x14ac:dyDescent="0.25">
      <c r="C150" s="277"/>
      <c r="D150" s="277"/>
    </row>
    <row r="151" spans="3:4" ht="15.75" customHeight="1" x14ac:dyDescent="0.25">
      <c r="C151" s="277"/>
      <c r="D151" s="277"/>
    </row>
    <row r="152" spans="3:4" ht="15.75" customHeight="1" x14ac:dyDescent="0.25">
      <c r="C152" s="277"/>
      <c r="D152" s="277"/>
    </row>
    <row r="153" spans="3:4" ht="15.75" customHeight="1" x14ac:dyDescent="0.25">
      <c r="C153" s="277"/>
      <c r="D153" s="277"/>
    </row>
    <row r="154" spans="3:4" ht="15.75" customHeight="1" x14ac:dyDescent="0.25">
      <c r="C154" s="277"/>
      <c r="D154" s="277"/>
    </row>
    <row r="155" spans="3:4" ht="15.75" customHeight="1" x14ac:dyDescent="0.25">
      <c r="C155" s="277"/>
      <c r="D155" s="277"/>
    </row>
    <row r="156" spans="3:4" ht="15.75" customHeight="1" x14ac:dyDescent="0.25">
      <c r="C156" s="277"/>
      <c r="D156" s="277"/>
    </row>
    <row r="157" spans="3:4" ht="15.75" customHeight="1" x14ac:dyDescent="0.25">
      <c r="C157" s="277"/>
      <c r="D157" s="277"/>
    </row>
    <row r="158" spans="3:4" ht="15.75" customHeight="1" x14ac:dyDescent="0.25">
      <c r="C158" s="277"/>
      <c r="D158" s="277"/>
    </row>
    <row r="159" spans="3:4" ht="15.75" customHeight="1" x14ac:dyDescent="0.25">
      <c r="C159" s="277"/>
      <c r="D159" s="277"/>
    </row>
    <row r="160" spans="3:4" ht="15.75" customHeight="1" x14ac:dyDescent="0.25">
      <c r="C160" s="277"/>
      <c r="D160" s="277"/>
    </row>
    <row r="161" spans="3:4" ht="15.75" customHeight="1" x14ac:dyDescent="0.25">
      <c r="C161" s="277"/>
      <c r="D161" s="277"/>
    </row>
    <row r="162" spans="3:4" ht="15.75" customHeight="1" x14ac:dyDescent="0.25">
      <c r="C162" s="277"/>
      <c r="D162" s="277"/>
    </row>
    <row r="163" spans="3:4" ht="15.75" customHeight="1" x14ac:dyDescent="0.25">
      <c r="C163" s="277"/>
      <c r="D163" s="277"/>
    </row>
    <row r="164" spans="3:4" ht="15.75" customHeight="1" x14ac:dyDescent="0.25">
      <c r="C164" s="277"/>
      <c r="D164" s="277"/>
    </row>
    <row r="165" spans="3:4" ht="15.75" customHeight="1" x14ac:dyDescent="0.25">
      <c r="C165" s="277"/>
      <c r="D165" s="277"/>
    </row>
    <row r="166" spans="3:4" ht="15.75" customHeight="1" x14ac:dyDescent="0.25">
      <c r="C166" s="277"/>
      <c r="D166" s="277"/>
    </row>
    <row r="167" spans="3:4" ht="15.75" customHeight="1" x14ac:dyDescent="0.25">
      <c r="C167" s="277"/>
      <c r="D167" s="277"/>
    </row>
    <row r="168" spans="3:4" ht="15.75" customHeight="1" x14ac:dyDescent="0.25">
      <c r="C168" s="277"/>
      <c r="D168" s="277"/>
    </row>
    <row r="169" spans="3:4" ht="15.75" customHeight="1" x14ac:dyDescent="0.25">
      <c r="C169" s="277"/>
      <c r="D169" s="277"/>
    </row>
    <row r="170" spans="3:4" ht="15.75" customHeight="1" x14ac:dyDescent="0.25">
      <c r="C170" s="277"/>
      <c r="D170" s="277"/>
    </row>
    <row r="171" spans="3:4" ht="15.75" customHeight="1" x14ac:dyDescent="0.25">
      <c r="C171" s="277"/>
      <c r="D171" s="277"/>
    </row>
    <row r="172" spans="3:4" ht="15.75" customHeight="1" x14ac:dyDescent="0.25">
      <c r="C172" s="277"/>
      <c r="D172" s="277"/>
    </row>
    <row r="173" spans="3:4" ht="15.75" customHeight="1" x14ac:dyDescent="0.25">
      <c r="C173" s="277"/>
      <c r="D173" s="277"/>
    </row>
    <row r="174" spans="3:4" ht="15.75" customHeight="1" x14ac:dyDescent="0.25">
      <c r="C174" s="277"/>
      <c r="D174" s="277"/>
    </row>
    <row r="175" spans="3:4" ht="15.75" customHeight="1" x14ac:dyDescent="0.25">
      <c r="C175" s="277"/>
      <c r="D175" s="277"/>
    </row>
    <row r="176" spans="3:4" ht="15.75" customHeight="1" x14ac:dyDescent="0.25">
      <c r="C176" s="277"/>
      <c r="D176" s="277"/>
    </row>
    <row r="177" spans="3:4" ht="15.75" customHeight="1" x14ac:dyDescent="0.25">
      <c r="C177" s="277"/>
      <c r="D177" s="277"/>
    </row>
    <row r="178" spans="3:4" ht="15.75" customHeight="1" x14ac:dyDescent="0.25">
      <c r="C178" s="277"/>
      <c r="D178" s="277"/>
    </row>
    <row r="179" spans="3:4" ht="15.75" customHeight="1" x14ac:dyDescent="0.25">
      <c r="C179" s="277"/>
      <c r="D179" s="277"/>
    </row>
    <row r="180" spans="3:4" ht="15.75" customHeight="1" x14ac:dyDescent="0.25">
      <c r="C180" s="277"/>
      <c r="D180" s="277"/>
    </row>
    <row r="181" spans="3:4" ht="15.75" customHeight="1" x14ac:dyDescent="0.25">
      <c r="C181" s="277"/>
      <c r="D181" s="277"/>
    </row>
    <row r="182" spans="3:4" ht="15.75" customHeight="1" x14ac:dyDescent="0.25">
      <c r="C182" s="277"/>
      <c r="D182" s="277"/>
    </row>
    <row r="183" spans="3:4" ht="15.75" customHeight="1" x14ac:dyDescent="0.25">
      <c r="C183" s="277"/>
      <c r="D183" s="277"/>
    </row>
    <row r="184" spans="3:4" ht="15.75" customHeight="1" x14ac:dyDescent="0.25">
      <c r="C184" s="277"/>
      <c r="D184" s="277"/>
    </row>
    <row r="185" spans="3:4" ht="15.75" customHeight="1" x14ac:dyDescent="0.25">
      <c r="C185" s="277"/>
      <c r="D185" s="277"/>
    </row>
    <row r="186" spans="3:4" ht="15.75" customHeight="1" x14ac:dyDescent="0.25">
      <c r="C186" s="277"/>
      <c r="D186" s="277"/>
    </row>
    <row r="187" spans="3:4" ht="15.75" customHeight="1" x14ac:dyDescent="0.25">
      <c r="C187" s="277"/>
      <c r="D187" s="277"/>
    </row>
    <row r="188" spans="3:4" ht="15.75" customHeight="1" x14ac:dyDescent="0.25">
      <c r="C188" s="277"/>
      <c r="D188" s="277"/>
    </row>
    <row r="189" spans="3:4" ht="15.75" customHeight="1" x14ac:dyDescent="0.25">
      <c r="C189" s="277"/>
      <c r="D189" s="277"/>
    </row>
    <row r="190" spans="3:4" ht="15.75" customHeight="1" x14ac:dyDescent="0.25">
      <c r="C190" s="277"/>
      <c r="D190" s="277"/>
    </row>
    <row r="191" spans="3:4" ht="15.75" customHeight="1" x14ac:dyDescent="0.25">
      <c r="C191" s="277"/>
      <c r="D191" s="277"/>
    </row>
    <row r="192" spans="3:4" ht="15.75" customHeight="1" x14ac:dyDescent="0.25">
      <c r="C192" s="277"/>
      <c r="D192" s="277"/>
    </row>
    <row r="193" spans="3:4" ht="15.75" customHeight="1" x14ac:dyDescent="0.25">
      <c r="C193" s="277"/>
      <c r="D193" s="277"/>
    </row>
    <row r="194" spans="3:4" ht="15.75" customHeight="1" x14ac:dyDescent="0.25">
      <c r="C194" s="277"/>
      <c r="D194" s="277"/>
    </row>
    <row r="195" spans="3:4" ht="15.75" customHeight="1" x14ac:dyDescent="0.25">
      <c r="C195" s="277"/>
      <c r="D195" s="277"/>
    </row>
    <row r="196" spans="3:4" ht="15.75" customHeight="1" x14ac:dyDescent="0.25">
      <c r="C196" s="277"/>
      <c r="D196" s="277"/>
    </row>
    <row r="197" spans="3:4" ht="15.75" customHeight="1" x14ac:dyDescent="0.25">
      <c r="C197" s="277"/>
      <c r="D197" s="277"/>
    </row>
    <row r="198" spans="3:4" ht="15.75" customHeight="1" x14ac:dyDescent="0.25">
      <c r="C198" s="277"/>
      <c r="D198" s="277"/>
    </row>
    <row r="199" spans="3:4" ht="15.75" customHeight="1" x14ac:dyDescent="0.25">
      <c r="C199" s="277"/>
      <c r="D199" s="277"/>
    </row>
    <row r="200" spans="3:4" ht="15.75" customHeight="1" x14ac:dyDescent="0.25">
      <c r="C200" s="277"/>
      <c r="D200" s="277"/>
    </row>
    <row r="201" spans="3:4" ht="15.75" customHeight="1" x14ac:dyDescent="0.25">
      <c r="C201" s="277"/>
      <c r="D201" s="277"/>
    </row>
    <row r="202" spans="3:4" ht="15.75" customHeight="1" x14ac:dyDescent="0.25">
      <c r="C202" s="277"/>
      <c r="D202" s="277"/>
    </row>
    <row r="203" spans="3:4" ht="15.75" customHeight="1" x14ac:dyDescent="0.25">
      <c r="C203" s="277"/>
      <c r="D203" s="277"/>
    </row>
    <row r="204" spans="3:4" ht="15.75" customHeight="1" x14ac:dyDescent="0.25">
      <c r="C204" s="277"/>
      <c r="D204" s="277"/>
    </row>
    <row r="205" spans="3:4" ht="15.75" customHeight="1" x14ac:dyDescent="0.25">
      <c r="C205" s="277"/>
      <c r="D205" s="277"/>
    </row>
    <row r="206" spans="3:4" ht="15.75" customHeight="1" x14ac:dyDescent="0.25">
      <c r="C206" s="277"/>
      <c r="D206" s="277"/>
    </row>
    <row r="207" spans="3:4" ht="15.75" customHeight="1" x14ac:dyDescent="0.25">
      <c r="C207" s="277"/>
      <c r="D207" s="277"/>
    </row>
    <row r="208" spans="3:4" ht="15.75" customHeight="1" x14ac:dyDescent="0.25">
      <c r="C208" s="277"/>
      <c r="D208" s="277"/>
    </row>
    <row r="209" spans="3:4" ht="15.75" customHeight="1" x14ac:dyDescent="0.25">
      <c r="C209" s="277"/>
      <c r="D209" s="277"/>
    </row>
    <row r="210" spans="3:4" ht="15.75" customHeight="1" x14ac:dyDescent="0.25">
      <c r="C210" s="277"/>
      <c r="D210" s="277"/>
    </row>
    <row r="211" spans="3:4" ht="15.75" customHeight="1" x14ac:dyDescent="0.25">
      <c r="C211" s="277"/>
      <c r="D211" s="277"/>
    </row>
    <row r="212" spans="3:4" ht="15.75" customHeight="1" x14ac:dyDescent="0.25">
      <c r="C212" s="277"/>
      <c r="D212" s="277"/>
    </row>
    <row r="213" spans="3:4" ht="15.75" customHeight="1" x14ac:dyDescent="0.25">
      <c r="C213" s="277"/>
      <c r="D213" s="277"/>
    </row>
    <row r="214" spans="3:4" ht="15.75" customHeight="1" x14ac:dyDescent="0.25">
      <c r="C214" s="277"/>
      <c r="D214" s="277"/>
    </row>
    <row r="215" spans="3:4" ht="15.75" customHeight="1" x14ac:dyDescent="0.25">
      <c r="C215" s="277"/>
      <c r="D215" s="277"/>
    </row>
    <row r="216" spans="3:4" ht="15.75" customHeight="1" x14ac:dyDescent="0.25">
      <c r="C216" s="277"/>
      <c r="D216" s="277"/>
    </row>
    <row r="217" spans="3:4" ht="15.75" customHeight="1" x14ac:dyDescent="0.25">
      <c r="C217" s="277"/>
      <c r="D217" s="277"/>
    </row>
    <row r="218" spans="3:4" ht="15.75" customHeight="1" x14ac:dyDescent="0.25">
      <c r="C218" s="277"/>
      <c r="D218" s="277"/>
    </row>
    <row r="219" spans="3:4" ht="15.75" customHeight="1" x14ac:dyDescent="0.25">
      <c r="C219" s="277"/>
      <c r="D219" s="277"/>
    </row>
    <row r="220" spans="3:4" ht="15.75" customHeight="1" x14ac:dyDescent="0.25">
      <c r="C220" s="277"/>
      <c r="D220" s="277"/>
    </row>
    <row r="221" spans="3:4" ht="15.75" customHeight="1" x14ac:dyDescent="0.25">
      <c r="C221" s="277"/>
      <c r="D221" s="277"/>
    </row>
    <row r="222" spans="3:4" ht="15.75" customHeight="1" x14ac:dyDescent="0.25">
      <c r="C222" s="277"/>
      <c r="D222" s="277"/>
    </row>
    <row r="223" spans="3:4" ht="15.75" customHeight="1" x14ac:dyDescent="0.25">
      <c r="C223" s="277"/>
      <c r="D223" s="277"/>
    </row>
    <row r="224" spans="3:4" ht="15.75" customHeight="1" x14ac:dyDescent="0.25">
      <c r="C224" s="277"/>
      <c r="D224" s="277"/>
    </row>
    <row r="225" spans="3:4" ht="15.75" customHeight="1" x14ac:dyDescent="0.25">
      <c r="C225" s="277"/>
      <c r="D225" s="277"/>
    </row>
    <row r="226" spans="3:4" ht="15.75" customHeight="1" x14ac:dyDescent="0.25">
      <c r="C226" s="277"/>
      <c r="D226" s="277"/>
    </row>
    <row r="227" spans="3:4" ht="15.75" customHeight="1" x14ac:dyDescent="0.25">
      <c r="C227" s="277"/>
      <c r="D227" s="277"/>
    </row>
    <row r="228" spans="3:4" ht="15.75" customHeight="1" x14ac:dyDescent="0.25">
      <c r="C228" s="277"/>
      <c r="D228" s="277"/>
    </row>
    <row r="229" spans="3:4" ht="15.75" customHeight="1" x14ac:dyDescent="0.25">
      <c r="C229" s="277"/>
      <c r="D229" s="277"/>
    </row>
    <row r="230" spans="3:4" ht="15.75" customHeight="1" x14ac:dyDescent="0.25">
      <c r="C230" s="277"/>
      <c r="D230" s="277"/>
    </row>
    <row r="231" spans="3:4" ht="15.75" customHeight="1" x14ac:dyDescent="0.25">
      <c r="C231" s="277"/>
      <c r="D231" s="277"/>
    </row>
    <row r="232" spans="3:4" ht="15.75" customHeight="1" x14ac:dyDescent="0.25">
      <c r="C232" s="277"/>
      <c r="D232" s="277"/>
    </row>
    <row r="233" spans="3:4" ht="15.75" customHeight="1" x14ac:dyDescent="0.25">
      <c r="C233" s="277"/>
      <c r="D233" s="277"/>
    </row>
    <row r="234" spans="3:4" ht="15.75" customHeight="1" x14ac:dyDescent="0.25">
      <c r="C234" s="277"/>
      <c r="D234" s="277"/>
    </row>
    <row r="235" spans="3:4" ht="15.75" customHeight="1" x14ac:dyDescent="0.25">
      <c r="C235" s="277"/>
      <c r="D235" s="277"/>
    </row>
    <row r="236" spans="3:4" ht="15.75" customHeight="1" x14ac:dyDescent="0.25">
      <c r="C236" s="277"/>
      <c r="D236" s="277"/>
    </row>
    <row r="237" spans="3:4" ht="15.75" customHeight="1" x14ac:dyDescent="0.25">
      <c r="C237" s="277"/>
      <c r="D237" s="277"/>
    </row>
    <row r="238" spans="3:4" ht="15.75" customHeight="1" x14ac:dyDescent="0.25">
      <c r="C238" s="277"/>
      <c r="D238" s="277"/>
    </row>
    <row r="239" spans="3:4" ht="15.75" customHeight="1" x14ac:dyDescent="0.25">
      <c r="C239" s="277"/>
      <c r="D239" s="277"/>
    </row>
    <row r="240" spans="3:4" ht="15.75" customHeight="1" x14ac:dyDescent="0.25">
      <c r="C240" s="277"/>
      <c r="D240" s="277"/>
    </row>
    <row r="241" spans="3:4" ht="15.75" customHeight="1" x14ac:dyDescent="0.25">
      <c r="C241" s="277"/>
      <c r="D241" s="277"/>
    </row>
    <row r="242" spans="3:4" ht="15.75" customHeight="1" x14ac:dyDescent="0.25">
      <c r="C242" s="277"/>
      <c r="D242" s="277"/>
    </row>
    <row r="243" spans="3:4" ht="15.75" customHeight="1" x14ac:dyDescent="0.25">
      <c r="C243" s="277"/>
      <c r="D243" s="277"/>
    </row>
    <row r="244" spans="3:4" ht="15.75" customHeight="1" x14ac:dyDescent="0.25">
      <c r="C244" s="277"/>
      <c r="D244" s="277"/>
    </row>
    <row r="245" spans="3:4" ht="15.75" customHeight="1" x14ac:dyDescent="0.25">
      <c r="C245" s="277"/>
      <c r="D245" s="277"/>
    </row>
    <row r="246" spans="3:4" ht="15.75" customHeight="1" x14ac:dyDescent="0.25">
      <c r="C246" s="277"/>
      <c r="D246" s="277"/>
    </row>
    <row r="247" spans="3:4" ht="15.75" customHeight="1" x14ac:dyDescent="0.25">
      <c r="C247" s="277"/>
      <c r="D247" s="277"/>
    </row>
    <row r="248" spans="3:4" ht="15.75" customHeight="1" x14ac:dyDescent="0.25">
      <c r="C248" s="277"/>
      <c r="D248" s="277"/>
    </row>
    <row r="249" spans="3:4" ht="15.75" customHeight="1" x14ac:dyDescent="0.25">
      <c r="C249" s="277"/>
      <c r="D249" s="277"/>
    </row>
    <row r="250" spans="3:4" ht="15.75" customHeight="1" x14ac:dyDescent="0.25">
      <c r="C250" s="277"/>
      <c r="D250" s="277"/>
    </row>
    <row r="251" spans="3:4" ht="15.75" customHeight="1" x14ac:dyDescent="0.25">
      <c r="C251" s="277"/>
      <c r="D251" s="277"/>
    </row>
    <row r="252" spans="3:4" ht="15.75" customHeight="1" x14ac:dyDescent="0.25">
      <c r="C252" s="277"/>
      <c r="D252" s="277"/>
    </row>
    <row r="253" spans="3:4" ht="15.75" customHeight="1" x14ac:dyDescent="0.25">
      <c r="C253" s="277"/>
      <c r="D253" s="277"/>
    </row>
    <row r="254" spans="3:4" ht="15.75" customHeight="1" x14ac:dyDescent="0.25">
      <c r="C254" s="277"/>
      <c r="D254" s="277"/>
    </row>
    <row r="255" spans="3:4" ht="15.75" customHeight="1" x14ac:dyDescent="0.25">
      <c r="C255" s="277"/>
      <c r="D255" s="277"/>
    </row>
    <row r="256" spans="3:4" ht="15.75" customHeight="1" x14ac:dyDescent="0.25">
      <c r="C256" s="277"/>
      <c r="D256" s="277"/>
    </row>
    <row r="257" spans="3:4" ht="15.75" customHeight="1" x14ac:dyDescent="0.25">
      <c r="C257" s="277"/>
      <c r="D257" s="277"/>
    </row>
    <row r="258" spans="3:4" ht="15.75" customHeight="1" x14ac:dyDescent="0.25">
      <c r="C258" s="277"/>
      <c r="D258" s="277"/>
    </row>
    <row r="259" spans="3:4" ht="15.75" customHeight="1" x14ac:dyDescent="0.25">
      <c r="C259" s="277"/>
      <c r="D259" s="277"/>
    </row>
    <row r="260" spans="3:4" ht="15.75" customHeight="1" x14ac:dyDescent="0.25">
      <c r="C260" s="277"/>
      <c r="D260" s="277"/>
    </row>
    <row r="261" spans="3:4" ht="15.75" customHeight="1" x14ac:dyDescent="0.25">
      <c r="C261" s="277"/>
      <c r="D261" s="277"/>
    </row>
    <row r="262" spans="3:4" ht="15.75" customHeight="1" x14ac:dyDescent="0.25">
      <c r="C262" s="277"/>
      <c r="D262" s="277"/>
    </row>
    <row r="263" spans="3:4" ht="15.75" customHeight="1" x14ac:dyDescent="0.25">
      <c r="C263" s="277"/>
      <c r="D263" s="277"/>
    </row>
    <row r="264" spans="3:4" ht="15.75" customHeight="1" x14ac:dyDescent="0.25">
      <c r="C264" s="277"/>
      <c r="D264" s="277"/>
    </row>
    <row r="265" spans="3:4" ht="15.75" customHeight="1" x14ac:dyDescent="0.25">
      <c r="C265" s="277"/>
      <c r="D265" s="277"/>
    </row>
    <row r="266" spans="3:4" ht="15.75" customHeight="1" x14ac:dyDescent="0.25">
      <c r="C266" s="277"/>
      <c r="D266" s="277"/>
    </row>
    <row r="267" spans="3:4" ht="15.75" customHeight="1" x14ac:dyDescent="0.25">
      <c r="C267" s="277"/>
      <c r="D267" s="277"/>
    </row>
    <row r="268" spans="3:4" ht="15.75" customHeight="1" x14ac:dyDescent="0.25">
      <c r="C268" s="277"/>
      <c r="D268" s="277"/>
    </row>
    <row r="269" spans="3:4" ht="15.75" customHeight="1" x14ac:dyDescent="0.25">
      <c r="C269" s="277"/>
      <c r="D269" s="277"/>
    </row>
    <row r="270" spans="3:4" ht="15.75" customHeight="1" x14ac:dyDescent="0.25">
      <c r="C270" s="277"/>
      <c r="D270" s="277"/>
    </row>
    <row r="271" spans="3:4" ht="15.75" customHeight="1" x14ac:dyDescent="0.25">
      <c r="C271" s="277"/>
      <c r="D271" s="277"/>
    </row>
    <row r="272" spans="3:4" ht="15.75" customHeight="1" x14ac:dyDescent="0.25">
      <c r="C272" s="277"/>
      <c r="D272" s="277"/>
    </row>
    <row r="273" spans="3:4" ht="15.75" customHeight="1" x14ac:dyDescent="0.25">
      <c r="C273" s="277"/>
      <c r="D273" s="277"/>
    </row>
    <row r="274" spans="3:4" ht="15.75" customHeight="1" x14ac:dyDescent="0.25">
      <c r="C274" s="277"/>
      <c r="D274" s="277"/>
    </row>
    <row r="275" spans="3:4" ht="15.75" customHeight="1" x14ac:dyDescent="0.25">
      <c r="C275" s="277"/>
      <c r="D275" s="277"/>
    </row>
    <row r="276" spans="3:4" ht="15.75" customHeight="1" x14ac:dyDescent="0.25">
      <c r="C276" s="277"/>
      <c r="D276" s="277"/>
    </row>
    <row r="277" spans="3:4" ht="15.75" customHeight="1" x14ac:dyDescent="0.25">
      <c r="C277" s="277"/>
      <c r="D277" s="277"/>
    </row>
    <row r="278" spans="3:4" ht="15.75" customHeight="1" x14ac:dyDescent="0.25">
      <c r="C278" s="277"/>
      <c r="D278" s="277"/>
    </row>
    <row r="279" spans="3:4" ht="15.75" customHeight="1" x14ac:dyDescent="0.25">
      <c r="C279" s="277"/>
      <c r="D279" s="277"/>
    </row>
    <row r="280" spans="3:4" ht="15.75" customHeight="1" x14ac:dyDescent="0.25">
      <c r="C280" s="277"/>
      <c r="D280" s="277"/>
    </row>
    <row r="281" spans="3:4" ht="15.75" customHeight="1" x14ac:dyDescent="0.25">
      <c r="C281" s="277"/>
      <c r="D281" s="277"/>
    </row>
    <row r="282" spans="3:4" ht="15.75" customHeight="1" x14ac:dyDescent="0.25">
      <c r="C282" s="277"/>
      <c r="D282" s="277"/>
    </row>
    <row r="283" spans="3:4" ht="15.75" customHeight="1" x14ac:dyDescent="0.25">
      <c r="C283" s="277"/>
      <c r="D283" s="277"/>
    </row>
    <row r="284" spans="3:4" ht="15.75" customHeight="1" x14ac:dyDescent="0.25">
      <c r="C284" s="277"/>
      <c r="D284" s="277"/>
    </row>
    <row r="285" spans="3:4" ht="15.75" customHeight="1" x14ac:dyDescent="0.25">
      <c r="C285" s="277"/>
      <c r="D285" s="277"/>
    </row>
    <row r="286" spans="3:4" ht="15.75" customHeight="1" x14ac:dyDescent="0.25">
      <c r="C286" s="277"/>
      <c r="D286" s="277"/>
    </row>
    <row r="287" spans="3:4" ht="15.75" customHeight="1" x14ac:dyDescent="0.25">
      <c r="C287" s="277"/>
      <c r="D287" s="277"/>
    </row>
    <row r="288" spans="3:4" ht="15.75" customHeight="1" x14ac:dyDescent="0.25">
      <c r="C288" s="277"/>
      <c r="D288" s="277"/>
    </row>
    <row r="289" spans="3:4" ht="15.75" customHeight="1" x14ac:dyDescent="0.25">
      <c r="C289" s="277"/>
      <c r="D289" s="277"/>
    </row>
    <row r="290" spans="3:4" ht="15.75" customHeight="1" x14ac:dyDescent="0.25">
      <c r="C290" s="277"/>
      <c r="D290" s="277"/>
    </row>
    <row r="291" spans="3:4" ht="15.75" customHeight="1" x14ac:dyDescent="0.25">
      <c r="C291" s="277"/>
      <c r="D291" s="277"/>
    </row>
    <row r="292" spans="3:4" ht="15.75" customHeight="1" x14ac:dyDescent="0.25">
      <c r="C292" s="277"/>
      <c r="D292" s="277"/>
    </row>
    <row r="293" spans="3:4" ht="15.75" customHeight="1" x14ac:dyDescent="0.25">
      <c r="C293" s="277"/>
      <c r="D293" s="277"/>
    </row>
    <row r="294" spans="3:4" ht="15.75" customHeight="1" x14ac:dyDescent="0.25">
      <c r="C294" s="277"/>
      <c r="D294" s="277"/>
    </row>
    <row r="295" spans="3:4" ht="15.75" customHeight="1" x14ac:dyDescent="0.25">
      <c r="C295" s="277"/>
      <c r="D295" s="277"/>
    </row>
    <row r="296" spans="3:4" ht="15.75" customHeight="1" x14ac:dyDescent="0.25">
      <c r="C296" s="277"/>
      <c r="D296" s="277"/>
    </row>
    <row r="297" spans="3:4" ht="15.75" customHeight="1" x14ac:dyDescent="0.25">
      <c r="C297" s="277"/>
      <c r="D297" s="277"/>
    </row>
    <row r="298" spans="3:4" ht="15.75" customHeight="1" x14ac:dyDescent="0.25">
      <c r="C298" s="277"/>
      <c r="D298" s="277"/>
    </row>
    <row r="299" spans="3:4" ht="15.75" customHeight="1" x14ac:dyDescent="0.25">
      <c r="C299" s="277"/>
      <c r="D299" s="277"/>
    </row>
    <row r="300" spans="3:4" ht="15.75" customHeight="1" x14ac:dyDescent="0.25">
      <c r="C300" s="277"/>
      <c r="D300" s="277"/>
    </row>
    <row r="301" spans="3:4" ht="15.75" customHeight="1" x14ac:dyDescent="0.25">
      <c r="C301" s="277"/>
      <c r="D301" s="277"/>
    </row>
    <row r="302" spans="3:4" ht="15.75" customHeight="1" x14ac:dyDescent="0.25">
      <c r="C302" s="277"/>
      <c r="D302" s="277"/>
    </row>
    <row r="303" spans="3:4" ht="15.75" customHeight="1" x14ac:dyDescent="0.25">
      <c r="C303" s="277"/>
      <c r="D303" s="277"/>
    </row>
    <row r="304" spans="3:4" ht="15.75" customHeight="1" x14ac:dyDescent="0.25">
      <c r="C304" s="277"/>
      <c r="D304" s="277"/>
    </row>
    <row r="305" spans="3:4" ht="15.75" customHeight="1" x14ac:dyDescent="0.25">
      <c r="C305" s="277"/>
      <c r="D305" s="277"/>
    </row>
    <row r="306" spans="3:4" ht="15.75" customHeight="1" x14ac:dyDescent="0.25">
      <c r="C306" s="277"/>
      <c r="D306" s="277"/>
    </row>
    <row r="307" spans="3:4" ht="15.75" customHeight="1" x14ac:dyDescent="0.25">
      <c r="C307" s="277"/>
      <c r="D307" s="277"/>
    </row>
    <row r="308" spans="3:4" ht="15.75" customHeight="1" x14ac:dyDescent="0.25">
      <c r="C308" s="277"/>
      <c r="D308" s="277"/>
    </row>
    <row r="309" spans="3:4" ht="15.75" customHeight="1" x14ac:dyDescent="0.25">
      <c r="C309" s="277"/>
      <c r="D309" s="277"/>
    </row>
    <row r="310" spans="3:4" ht="15.75" customHeight="1" x14ac:dyDescent="0.25">
      <c r="C310" s="277"/>
      <c r="D310" s="277"/>
    </row>
    <row r="311" spans="3:4" ht="15.75" customHeight="1" x14ac:dyDescent="0.25">
      <c r="C311" s="277"/>
      <c r="D311" s="277"/>
    </row>
    <row r="312" spans="3:4" ht="15.75" customHeight="1" x14ac:dyDescent="0.25">
      <c r="C312" s="277"/>
      <c r="D312" s="277"/>
    </row>
    <row r="313" spans="3:4" ht="15.75" customHeight="1" x14ac:dyDescent="0.25">
      <c r="C313" s="277"/>
      <c r="D313" s="277"/>
    </row>
    <row r="314" spans="3:4" ht="15.75" customHeight="1" x14ac:dyDescent="0.25">
      <c r="C314" s="277"/>
      <c r="D314" s="277"/>
    </row>
    <row r="315" spans="3:4" ht="15.75" customHeight="1" x14ac:dyDescent="0.25">
      <c r="C315" s="277"/>
      <c r="D315" s="277"/>
    </row>
    <row r="316" spans="3:4" ht="15.75" customHeight="1" x14ac:dyDescent="0.25">
      <c r="C316" s="277"/>
      <c r="D316" s="277"/>
    </row>
    <row r="317" spans="3:4" ht="15.75" customHeight="1" x14ac:dyDescent="0.25">
      <c r="C317" s="277"/>
      <c r="D317" s="277"/>
    </row>
    <row r="318" spans="3:4" ht="15.75" customHeight="1" x14ac:dyDescent="0.25">
      <c r="C318" s="277"/>
      <c r="D318" s="277"/>
    </row>
    <row r="319" spans="3:4" ht="15.75" customHeight="1" x14ac:dyDescent="0.25">
      <c r="C319" s="277"/>
      <c r="D319" s="277"/>
    </row>
    <row r="320" spans="3:4" ht="15.75" customHeight="1" x14ac:dyDescent="0.25">
      <c r="C320" s="277"/>
      <c r="D320" s="277"/>
    </row>
    <row r="321" spans="3:4" ht="15.75" customHeight="1" x14ac:dyDescent="0.25">
      <c r="C321" s="277"/>
      <c r="D321" s="277"/>
    </row>
    <row r="322" spans="3:4" ht="15.75" customHeight="1" x14ac:dyDescent="0.25">
      <c r="C322" s="277"/>
      <c r="D322" s="277"/>
    </row>
    <row r="323" spans="3:4" ht="15.75" customHeight="1" x14ac:dyDescent="0.25">
      <c r="C323" s="277"/>
      <c r="D323" s="277"/>
    </row>
    <row r="324" spans="3:4" ht="15.75" customHeight="1" x14ac:dyDescent="0.25">
      <c r="C324" s="277"/>
      <c r="D324" s="277"/>
    </row>
    <row r="325" spans="3:4" ht="15.75" customHeight="1" x14ac:dyDescent="0.25">
      <c r="C325" s="277"/>
      <c r="D325" s="277"/>
    </row>
    <row r="326" spans="3:4" ht="15.75" customHeight="1" x14ac:dyDescent="0.25">
      <c r="C326" s="277"/>
      <c r="D326" s="277"/>
    </row>
    <row r="327" spans="3:4" ht="15.75" customHeight="1" x14ac:dyDescent="0.25">
      <c r="C327" s="277"/>
      <c r="D327" s="277"/>
    </row>
    <row r="328" spans="3:4" ht="15.75" customHeight="1" x14ac:dyDescent="0.25">
      <c r="C328" s="277"/>
      <c r="D328" s="277"/>
    </row>
    <row r="329" spans="3:4" ht="15.75" customHeight="1" x14ac:dyDescent="0.25">
      <c r="C329" s="277"/>
      <c r="D329" s="277"/>
    </row>
    <row r="330" spans="3:4" ht="15.75" customHeight="1" x14ac:dyDescent="0.25">
      <c r="C330" s="277"/>
      <c r="D330" s="277"/>
    </row>
    <row r="331" spans="3:4" ht="15.75" customHeight="1" x14ac:dyDescent="0.25">
      <c r="C331" s="277"/>
      <c r="D331" s="277"/>
    </row>
    <row r="332" spans="3:4" ht="15.75" customHeight="1" x14ac:dyDescent="0.25">
      <c r="C332" s="277"/>
      <c r="D332" s="277"/>
    </row>
    <row r="333" spans="3:4" ht="15.75" customHeight="1" x14ac:dyDescent="0.25">
      <c r="C333" s="277"/>
      <c r="D333" s="277"/>
    </row>
    <row r="334" spans="3:4" ht="15.75" customHeight="1" x14ac:dyDescent="0.25">
      <c r="C334" s="277"/>
      <c r="D334" s="277"/>
    </row>
    <row r="335" spans="3:4" ht="15.75" customHeight="1" x14ac:dyDescent="0.25">
      <c r="C335" s="277"/>
      <c r="D335" s="277"/>
    </row>
    <row r="336" spans="3:4" ht="15.75" customHeight="1" x14ac:dyDescent="0.25">
      <c r="C336" s="277"/>
      <c r="D336" s="277"/>
    </row>
    <row r="337" spans="3:4" ht="15.75" customHeight="1" x14ac:dyDescent="0.25">
      <c r="C337" s="277"/>
      <c r="D337" s="277"/>
    </row>
    <row r="338" spans="3:4" ht="15.75" customHeight="1" x14ac:dyDescent="0.25">
      <c r="C338" s="277"/>
      <c r="D338" s="277"/>
    </row>
    <row r="339" spans="3:4" ht="15.75" customHeight="1" x14ac:dyDescent="0.25">
      <c r="C339" s="277"/>
      <c r="D339" s="277"/>
    </row>
    <row r="340" spans="3:4" ht="15.75" customHeight="1" x14ac:dyDescent="0.25">
      <c r="C340" s="277"/>
      <c r="D340" s="277"/>
    </row>
    <row r="341" spans="3:4" ht="15.75" customHeight="1" x14ac:dyDescent="0.25">
      <c r="C341" s="277"/>
      <c r="D341" s="277"/>
    </row>
    <row r="342" spans="3:4" ht="15.75" customHeight="1" x14ac:dyDescent="0.25">
      <c r="C342" s="277"/>
      <c r="D342" s="277"/>
    </row>
    <row r="343" spans="3:4" ht="15.75" customHeight="1" x14ac:dyDescent="0.25">
      <c r="C343" s="277"/>
      <c r="D343" s="277"/>
    </row>
    <row r="344" spans="3:4" ht="15.75" customHeight="1" x14ac:dyDescent="0.25">
      <c r="C344" s="277"/>
      <c r="D344" s="277"/>
    </row>
    <row r="345" spans="3:4" ht="15.75" customHeight="1" x14ac:dyDescent="0.25">
      <c r="C345" s="277"/>
      <c r="D345" s="277"/>
    </row>
    <row r="346" spans="3:4" ht="15.75" customHeight="1" x14ac:dyDescent="0.25">
      <c r="C346" s="277"/>
      <c r="D346" s="277"/>
    </row>
    <row r="347" spans="3:4" ht="15.75" customHeight="1" x14ac:dyDescent="0.25">
      <c r="C347" s="277"/>
      <c r="D347" s="277"/>
    </row>
    <row r="348" spans="3:4" ht="15.75" customHeight="1" x14ac:dyDescent="0.25">
      <c r="C348" s="277"/>
      <c r="D348" s="277"/>
    </row>
    <row r="349" spans="3:4" ht="15.75" customHeight="1" x14ac:dyDescent="0.25">
      <c r="C349" s="277"/>
      <c r="D349" s="277"/>
    </row>
    <row r="350" spans="3:4" ht="15.75" customHeight="1" x14ac:dyDescent="0.25">
      <c r="C350" s="277"/>
      <c r="D350" s="277"/>
    </row>
    <row r="351" spans="3:4" ht="15.75" customHeight="1" x14ac:dyDescent="0.25">
      <c r="C351" s="277"/>
      <c r="D351" s="277"/>
    </row>
    <row r="352" spans="3:4" ht="15.75" customHeight="1" x14ac:dyDescent="0.25">
      <c r="C352" s="277"/>
      <c r="D352" s="277"/>
    </row>
    <row r="353" spans="3:4" ht="15.75" customHeight="1" x14ac:dyDescent="0.25">
      <c r="C353" s="277"/>
      <c r="D353" s="277"/>
    </row>
    <row r="354" spans="3:4" ht="15.75" customHeight="1" x14ac:dyDescent="0.25">
      <c r="C354" s="277"/>
      <c r="D354" s="277"/>
    </row>
    <row r="355" spans="3:4" ht="15.75" customHeight="1" x14ac:dyDescent="0.25">
      <c r="C355" s="277"/>
      <c r="D355" s="277"/>
    </row>
    <row r="356" spans="3:4" ht="15.75" customHeight="1" x14ac:dyDescent="0.25">
      <c r="C356" s="277"/>
      <c r="D356" s="277"/>
    </row>
    <row r="357" spans="3:4" ht="15.75" customHeight="1" x14ac:dyDescent="0.25">
      <c r="C357" s="277"/>
      <c r="D357" s="277"/>
    </row>
    <row r="358" spans="3:4" ht="15.75" customHeight="1" x14ac:dyDescent="0.25">
      <c r="C358" s="277"/>
      <c r="D358" s="277"/>
    </row>
    <row r="359" spans="3:4" ht="15.75" customHeight="1" x14ac:dyDescent="0.25">
      <c r="C359" s="277"/>
      <c r="D359" s="277"/>
    </row>
    <row r="360" spans="3:4" ht="15.75" customHeight="1" x14ac:dyDescent="0.25">
      <c r="C360" s="277"/>
      <c r="D360" s="277"/>
    </row>
    <row r="361" spans="3:4" ht="15.75" customHeight="1" x14ac:dyDescent="0.25">
      <c r="C361" s="277"/>
      <c r="D361" s="277"/>
    </row>
    <row r="362" spans="3:4" ht="15.75" customHeight="1" x14ac:dyDescent="0.25">
      <c r="C362" s="277"/>
      <c r="D362" s="277"/>
    </row>
    <row r="363" spans="3:4" ht="15.75" customHeight="1" x14ac:dyDescent="0.25">
      <c r="C363" s="277"/>
      <c r="D363" s="277"/>
    </row>
    <row r="364" spans="3:4" ht="15.75" customHeight="1" x14ac:dyDescent="0.25">
      <c r="C364" s="277"/>
      <c r="D364" s="277"/>
    </row>
    <row r="365" spans="3:4" ht="15.75" customHeight="1" x14ac:dyDescent="0.25">
      <c r="C365" s="277"/>
      <c r="D365" s="277"/>
    </row>
    <row r="366" spans="3:4" ht="15.75" customHeight="1" x14ac:dyDescent="0.25">
      <c r="C366" s="277"/>
      <c r="D366" s="277"/>
    </row>
    <row r="367" spans="3:4" ht="15.75" customHeight="1" x14ac:dyDescent="0.25">
      <c r="C367" s="277"/>
      <c r="D367" s="277"/>
    </row>
    <row r="368" spans="3:4" ht="15.75" customHeight="1" x14ac:dyDescent="0.25">
      <c r="C368" s="277"/>
      <c r="D368" s="277"/>
    </row>
    <row r="369" spans="3:4" ht="15.75" customHeight="1" x14ac:dyDescent="0.25">
      <c r="C369" s="277"/>
      <c r="D369" s="277"/>
    </row>
    <row r="370" spans="3:4" ht="15.75" customHeight="1" x14ac:dyDescent="0.25">
      <c r="C370" s="277"/>
      <c r="D370" s="277"/>
    </row>
    <row r="371" spans="3:4" ht="15.75" customHeight="1" x14ac:dyDescent="0.25">
      <c r="C371" s="277"/>
      <c r="D371" s="277"/>
    </row>
    <row r="372" spans="3:4" ht="15.75" customHeight="1" x14ac:dyDescent="0.25">
      <c r="C372" s="277"/>
      <c r="D372" s="277"/>
    </row>
    <row r="373" spans="3:4" ht="15.75" customHeight="1" x14ac:dyDescent="0.25">
      <c r="C373" s="277"/>
      <c r="D373" s="277"/>
    </row>
    <row r="374" spans="3:4" ht="15.75" customHeight="1" x14ac:dyDescent="0.25">
      <c r="C374" s="277"/>
      <c r="D374" s="277"/>
    </row>
    <row r="375" spans="3:4" ht="15.75" customHeight="1" x14ac:dyDescent="0.25">
      <c r="C375" s="277"/>
      <c r="D375" s="277"/>
    </row>
    <row r="376" spans="3:4" ht="15.75" customHeight="1" x14ac:dyDescent="0.25">
      <c r="C376" s="277"/>
      <c r="D376" s="277"/>
    </row>
    <row r="377" spans="3:4" ht="15.75" customHeight="1" x14ac:dyDescent="0.25">
      <c r="C377" s="277"/>
      <c r="D377" s="277"/>
    </row>
    <row r="378" spans="3:4" ht="15.75" customHeight="1" x14ac:dyDescent="0.25">
      <c r="C378" s="277"/>
      <c r="D378" s="277"/>
    </row>
    <row r="379" spans="3:4" ht="15.75" customHeight="1" x14ac:dyDescent="0.25">
      <c r="C379" s="277"/>
      <c r="D379" s="277"/>
    </row>
    <row r="380" spans="3:4" ht="15.75" customHeight="1" x14ac:dyDescent="0.25">
      <c r="C380" s="277"/>
      <c r="D380" s="277"/>
    </row>
    <row r="381" spans="3:4" ht="15.75" customHeight="1" x14ac:dyDescent="0.25">
      <c r="C381" s="277"/>
      <c r="D381" s="277"/>
    </row>
    <row r="382" spans="3:4" ht="15.75" customHeight="1" x14ac:dyDescent="0.25">
      <c r="C382" s="277"/>
      <c r="D382" s="277"/>
    </row>
    <row r="383" spans="3:4" ht="15.75" customHeight="1" x14ac:dyDescent="0.25">
      <c r="C383" s="277"/>
      <c r="D383" s="277"/>
    </row>
    <row r="384" spans="3:4" ht="15.75" customHeight="1" x14ac:dyDescent="0.25">
      <c r="C384" s="277"/>
      <c r="D384" s="277"/>
    </row>
    <row r="385" spans="3:4" ht="15.75" customHeight="1" x14ac:dyDescent="0.25">
      <c r="C385" s="277"/>
      <c r="D385" s="277"/>
    </row>
    <row r="386" spans="3:4" ht="15.75" customHeight="1" x14ac:dyDescent="0.25">
      <c r="C386" s="277"/>
      <c r="D386" s="277"/>
    </row>
    <row r="387" spans="3:4" ht="15.75" customHeight="1" x14ac:dyDescent="0.25">
      <c r="C387" s="277"/>
      <c r="D387" s="277"/>
    </row>
    <row r="388" spans="3:4" ht="15.75" customHeight="1" x14ac:dyDescent="0.25">
      <c r="C388" s="277"/>
      <c r="D388" s="277"/>
    </row>
    <row r="389" spans="3:4" ht="15.75" customHeight="1" x14ac:dyDescent="0.25">
      <c r="C389" s="277"/>
      <c r="D389" s="277"/>
    </row>
    <row r="390" spans="3:4" ht="15.75" customHeight="1" x14ac:dyDescent="0.25">
      <c r="C390" s="277"/>
      <c r="D390" s="277"/>
    </row>
    <row r="391" spans="3:4" ht="15.75" customHeight="1" x14ac:dyDescent="0.25">
      <c r="C391" s="277"/>
      <c r="D391" s="277"/>
    </row>
    <row r="392" spans="3:4" ht="15.75" customHeight="1" x14ac:dyDescent="0.25">
      <c r="C392" s="277"/>
      <c r="D392" s="277"/>
    </row>
    <row r="393" spans="3:4" ht="15.75" customHeight="1" x14ac:dyDescent="0.25">
      <c r="C393" s="277"/>
      <c r="D393" s="277"/>
    </row>
    <row r="394" spans="3:4" ht="15.75" customHeight="1" x14ac:dyDescent="0.25">
      <c r="C394" s="277"/>
      <c r="D394" s="277"/>
    </row>
    <row r="395" spans="3:4" ht="15.75" customHeight="1" x14ac:dyDescent="0.25">
      <c r="C395" s="277"/>
      <c r="D395" s="277"/>
    </row>
    <row r="396" spans="3:4" ht="15.75" customHeight="1" x14ac:dyDescent="0.25">
      <c r="C396" s="277"/>
      <c r="D396" s="277"/>
    </row>
    <row r="397" spans="3:4" ht="15.75" customHeight="1" x14ac:dyDescent="0.25">
      <c r="C397" s="277"/>
      <c r="D397" s="277"/>
    </row>
    <row r="398" spans="3:4" ht="15.75" customHeight="1" x14ac:dyDescent="0.25">
      <c r="C398" s="277"/>
      <c r="D398" s="277"/>
    </row>
    <row r="399" spans="3:4" ht="15.75" customHeight="1" x14ac:dyDescent="0.25">
      <c r="C399" s="277"/>
      <c r="D399" s="277"/>
    </row>
    <row r="400" spans="3:4" ht="15.75" customHeight="1" x14ac:dyDescent="0.25">
      <c r="C400" s="277"/>
      <c r="D400" s="277"/>
    </row>
    <row r="401" spans="3:4" ht="15.75" customHeight="1" x14ac:dyDescent="0.25">
      <c r="C401" s="277"/>
      <c r="D401" s="277"/>
    </row>
    <row r="402" spans="3:4" ht="15.75" customHeight="1" x14ac:dyDescent="0.25">
      <c r="C402" s="277"/>
      <c r="D402" s="277"/>
    </row>
    <row r="403" spans="3:4" ht="15.75" customHeight="1" x14ac:dyDescent="0.25">
      <c r="C403" s="277"/>
      <c r="D403" s="277"/>
    </row>
    <row r="404" spans="3:4" ht="15.75" customHeight="1" x14ac:dyDescent="0.25">
      <c r="C404" s="277"/>
      <c r="D404" s="277"/>
    </row>
    <row r="405" spans="3:4" ht="15.75" customHeight="1" x14ac:dyDescent="0.25">
      <c r="C405" s="277"/>
      <c r="D405" s="277"/>
    </row>
    <row r="406" spans="3:4" ht="15.75" customHeight="1" x14ac:dyDescent="0.25">
      <c r="C406" s="277"/>
      <c r="D406" s="277"/>
    </row>
    <row r="407" spans="3:4" ht="15.75" customHeight="1" x14ac:dyDescent="0.25">
      <c r="C407" s="277"/>
      <c r="D407" s="277"/>
    </row>
    <row r="408" spans="3:4" ht="15.75" customHeight="1" x14ac:dyDescent="0.25">
      <c r="C408" s="277"/>
      <c r="D408" s="277"/>
    </row>
    <row r="409" spans="3:4" ht="15.75" customHeight="1" x14ac:dyDescent="0.25">
      <c r="C409" s="277"/>
      <c r="D409" s="277"/>
    </row>
    <row r="410" spans="3:4" ht="15.75" customHeight="1" x14ac:dyDescent="0.25">
      <c r="C410" s="277"/>
      <c r="D410" s="277"/>
    </row>
    <row r="411" spans="3:4" ht="15.75" customHeight="1" x14ac:dyDescent="0.25">
      <c r="C411" s="277"/>
      <c r="D411" s="277"/>
    </row>
    <row r="412" spans="3:4" ht="15.75" customHeight="1" x14ac:dyDescent="0.25">
      <c r="C412" s="277"/>
      <c r="D412" s="277"/>
    </row>
    <row r="413" spans="3:4" ht="15.75" customHeight="1" x14ac:dyDescent="0.25">
      <c r="C413" s="277"/>
      <c r="D413" s="277"/>
    </row>
    <row r="414" spans="3:4" ht="15.75" customHeight="1" x14ac:dyDescent="0.25">
      <c r="C414" s="277"/>
      <c r="D414" s="277"/>
    </row>
    <row r="415" spans="3:4" ht="15.75" customHeight="1" x14ac:dyDescent="0.25">
      <c r="C415" s="277"/>
      <c r="D415" s="277"/>
    </row>
    <row r="416" spans="3:4" ht="15.75" customHeight="1" x14ac:dyDescent="0.25">
      <c r="C416" s="277"/>
      <c r="D416" s="277"/>
    </row>
    <row r="417" spans="3:4" ht="15.75" customHeight="1" x14ac:dyDescent="0.25">
      <c r="C417" s="277"/>
      <c r="D417" s="277"/>
    </row>
    <row r="418" spans="3:4" ht="15.75" customHeight="1" x14ac:dyDescent="0.25">
      <c r="C418" s="277"/>
      <c r="D418" s="277"/>
    </row>
    <row r="419" spans="3:4" ht="15.75" customHeight="1" x14ac:dyDescent="0.25">
      <c r="C419" s="277"/>
      <c r="D419" s="277"/>
    </row>
    <row r="420" spans="3:4" ht="15.75" customHeight="1" x14ac:dyDescent="0.25">
      <c r="C420" s="277"/>
      <c r="D420" s="277"/>
    </row>
    <row r="421" spans="3:4" ht="15.75" customHeight="1" x14ac:dyDescent="0.25">
      <c r="C421" s="277"/>
      <c r="D421" s="277"/>
    </row>
    <row r="422" spans="3:4" ht="15.75" customHeight="1" x14ac:dyDescent="0.25">
      <c r="C422" s="277"/>
      <c r="D422" s="277"/>
    </row>
    <row r="423" spans="3:4" ht="15.75" customHeight="1" x14ac:dyDescent="0.25">
      <c r="C423" s="277"/>
      <c r="D423" s="277"/>
    </row>
    <row r="424" spans="3:4" ht="15.75" customHeight="1" x14ac:dyDescent="0.25">
      <c r="C424" s="277"/>
      <c r="D424" s="277"/>
    </row>
    <row r="425" spans="3:4" ht="15.75" customHeight="1" x14ac:dyDescent="0.25">
      <c r="C425" s="277"/>
      <c r="D425" s="277"/>
    </row>
    <row r="426" spans="3:4" ht="15.75" customHeight="1" x14ac:dyDescent="0.25">
      <c r="C426" s="277"/>
      <c r="D426" s="277"/>
    </row>
    <row r="427" spans="3:4" ht="15.75" customHeight="1" x14ac:dyDescent="0.25">
      <c r="C427" s="277"/>
      <c r="D427" s="277"/>
    </row>
    <row r="428" spans="3:4" ht="15.75" customHeight="1" x14ac:dyDescent="0.25">
      <c r="C428" s="277"/>
      <c r="D428" s="277"/>
    </row>
    <row r="429" spans="3:4" ht="15.75" customHeight="1" x14ac:dyDescent="0.25">
      <c r="C429" s="277"/>
      <c r="D429" s="277"/>
    </row>
    <row r="430" spans="3:4" ht="15.75" customHeight="1" x14ac:dyDescent="0.25">
      <c r="C430" s="277"/>
      <c r="D430" s="277"/>
    </row>
    <row r="431" spans="3:4" ht="15.75" customHeight="1" x14ac:dyDescent="0.25">
      <c r="C431" s="277"/>
      <c r="D431" s="277"/>
    </row>
    <row r="432" spans="3:4" ht="15.75" customHeight="1" x14ac:dyDescent="0.25">
      <c r="C432" s="277"/>
      <c r="D432" s="277"/>
    </row>
    <row r="433" spans="3:4" ht="15.75" customHeight="1" x14ac:dyDescent="0.25">
      <c r="C433" s="277"/>
      <c r="D433" s="277"/>
    </row>
    <row r="434" spans="3:4" ht="15.75" customHeight="1" x14ac:dyDescent="0.25">
      <c r="C434" s="277"/>
      <c r="D434" s="277"/>
    </row>
    <row r="435" spans="3:4" ht="15.75" customHeight="1" x14ac:dyDescent="0.25">
      <c r="C435" s="277"/>
      <c r="D435" s="277"/>
    </row>
    <row r="436" spans="3:4" ht="15.75" customHeight="1" x14ac:dyDescent="0.25">
      <c r="C436" s="277"/>
      <c r="D436" s="277"/>
    </row>
    <row r="437" spans="3:4" ht="15.75" customHeight="1" x14ac:dyDescent="0.25">
      <c r="C437" s="277"/>
      <c r="D437" s="277"/>
    </row>
    <row r="438" spans="3:4" ht="15.75" customHeight="1" x14ac:dyDescent="0.25">
      <c r="C438" s="277"/>
      <c r="D438" s="277"/>
    </row>
    <row r="439" spans="3:4" ht="15.75" customHeight="1" x14ac:dyDescent="0.25">
      <c r="C439" s="277"/>
      <c r="D439" s="277"/>
    </row>
    <row r="440" spans="3:4" ht="15.75" customHeight="1" x14ac:dyDescent="0.25">
      <c r="C440" s="277"/>
      <c r="D440" s="277"/>
    </row>
    <row r="441" spans="3:4" ht="15.75" customHeight="1" x14ac:dyDescent="0.25">
      <c r="C441" s="277"/>
      <c r="D441" s="277"/>
    </row>
    <row r="442" spans="3:4" ht="15.75" customHeight="1" x14ac:dyDescent="0.25">
      <c r="C442" s="277"/>
      <c r="D442" s="277"/>
    </row>
    <row r="443" spans="3:4" ht="15.75" customHeight="1" x14ac:dyDescent="0.25">
      <c r="C443" s="277"/>
      <c r="D443" s="277"/>
    </row>
    <row r="444" spans="3:4" ht="15.75" customHeight="1" x14ac:dyDescent="0.25">
      <c r="C444" s="277"/>
      <c r="D444" s="277"/>
    </row>
    <row r="445" spans="3:4" ht="15.75" customHeight="1" x14ac:dyDescent="0.25">
      <c r="C445" s="277"/>
      <c r="D445" s="277"/>
    </row>
    <row r="446" spans="3:4" ht="15.75" customHeight="1" x14ac:dyDescent="0.25">
      <c r="C446" s="277"/>
      <c r="D446" s="277"/>
    </row>
    <row r="447" spans="3:4" ht="15.75" customHeight="1" x14ac:dyDescent="0.25">
      <c r="C447" s="277"/>
      <c r="D447" s="277"/>
    </row>
    <row r="448" spans="3:4" ht="15.75" customHeight="1" x14ac:dyDescent="0.25">
      <c r="C448" s="277"/>
      <c r="D448" s="277"/>
    </row>
    <row r="449" spans="3:4" ht="15.75" customHeight="1" x14ac:dyDescent="0.25">
      <c r="C449" s="277"/>
      <c r="D449" s="277"/>
    </row>
    <row r="450" spans="3:4" ht="15.75" customHeight="1" x14ac:dyDescent="0.25">
      <c r="C450" s="277"/>
      <c r="D450" s="277"/>
    </row>
    <row r="451" spans="3:4" ht="15.75" customHeight="1" x14ac:dyDescent="0.25">
      <c r="C451" s="277"/>
      <c r="D451" s="277"/>
    </row>
    <row r="452" spans="3:4" ht="15.75" customHeight="1" x14ac:dyDescent="0.25">
      <c r="C452" s="277"/>
      <c r="D452" s="277"/>
    </row>
    <row r="453" spans="3:4" ht="15.75" customHeight="1" x14ac:dyDescent="0.25">
      <c r="C453" s="277"/>
      <c r="D453" s="277"/>
    </row>
    <row r="454" spans="3:4" ht="15.75" customHeight="1" x14ac:dyDescent="0.25">
      <c r="C454" s="277"/>
      <c r="D454" s="277"/>
    </row>
    <row r="455" spans="3:4" ht="15.75" customHeight="1" x14ac:dyDescent="0.25">
      <c r="C455" s="277"/>
      <c r="D455" s="277"/>
    </row>
    <row r="456" spans="3:4" ht="15.75" customHeight="1" x14ac:dyDescent="0.25">
      <c r="C456" s="277"/>
      <c r="D456" s="277"/>
    </row>
    <row r="457" spans="3:4" ht="15.75" customHeight="1" x14ac:dyDescent="0.25">
      <c r="C457" s="277"/>
      <c r="D457" s="277"/>
    </row>
    <row r="458" spans="3:4" ht="15.75" customHeight="1" x14ac:dyDescent="0.25">
      <c r="C458" s="277"/>
      <c r="D458" s="277"/>
    </row>
    <row r="459" spans="3:4" ht="15.75" customHeight="1" x14ac:dyDescent="0.25">
      <c r="C459" s="277"/>
      <c r="D459" s="277"/>
    </row>
    <row r="460" spans="3:4" ht="15.75" customHeight="1" x14ac:dyDescent="0.25">
      <c r="C460" s="277"/>
      <c r="D460" s="277"/>
    </row>
    <row r="461" spans="3:4" ht="15.75" customHeight="1" x14ac:dyDescent="0.25">
      <c r="C461" s="277"/>
      <c r="D461" s="277"/>
    </row>
    <row r="462" spans="3:4" ht="15.75" customHeight="1" x14ac:dyDescent="0.25">
      <c r="C462" s="277"/>
      <c r="D462" s="277"/>
    </row>
    <row r="463" spans="3:4" ht="15.75" customHeight="1" x14ac:dyDescent="0.25">
      <c r="C463" s="277"/>
      <c r="D463" s="277"/>
    </row>
    <row r="464" spans="3:4" ht="15.75" customHeight="1" x14ac:dyDescent="0.25">
      <c r="C464" s="277"/>
      <c r="D464" s="277"/>
    </row>
    <row r="465" spans="3:4" ht="15.75" customHeight="1" x14ac:dyDescent="0.25">
      <c r="C465" s="277"/>
      <c r="D465" s="277"/>
    </row>
    <row r="466" spans="3:4" ht="15.75" customHeight="1" x14ac:dyDescent="0.25">
      <c r="C466" s="277"/>
      <c r="D466" s="277"/>
    </row>
    <row r="467" spans="3:4" ht="15.75" customHeight="1" x14ac:dyDescent="0.25">
      <c r="C467" s="277"/>
      <c r="D467" s="277"/>
    </row>
    <row r="468" spans="3:4" ht="15.75" customHeight="1" x14ac:dyDescent="0.25">
      <c r="C468" s="277"/>
      <c r="D468" s="277"/>
    </row>
    <row r="469" spans="3:4" ht="15.75" customHeight="1" x14ac:dyDescent="0.25">
      <c r="C469" s="277"/>
      <c r="D469" s="277"/>
    </row>
    <row r="470" spans="3:4" ht="15.75" customHeight="1" x14ac:dyDescent="0.25">
      <c r="C470" s="277"/>
      <c r="D470" s="277"/>
    </row>
    <row r="471" spans="3:4" ht="15.75" customHeight="1" x14ac:dyDescent="0.25">
      <c r="C471" s="277"/>
      <c r="D471" s="277"/>
    </row>
    <row r="472" spans="3:4" ht="15.75" customHeight="1" x14ac:dyDescent="0.25">
      <c r="C472" s="277"/>
      <c r="D472" s="277"/>
    </row>
    <row r="473" spans="3:4" ht="15.75" customHeight="1" x14ac:dyDescent="0.25">
      <c r="C473" s="277"/>
      <c r="D473" s="277"/>
    </row>
    <row r="474" spans="3:4" ht="15.75" customHeight="1" x14ac:dyDescent="0.25">
      <c r="C474" s="277"/>
      <c r="D474" s="277"/>
    </row>
    <row r="475" spans="3:4" ht="15.75" customHeight="1" x14ac:dyDescent="0.25">
      <c r="C475" s="277"/>
      <c r="D475" s="277"/>
    </row>
    <row r="476" spans="3:4" ht="15.75" customHeight="1" x14ac:dyDescent="0.25">
      <c r="C476" s="277"/>
      <c r="D476" s="277"/>
    </row>
    <row r="477" spans="3:4" ht="15.75" customHeight="1" x14ac:dyDescent="0.25">
      <c r="C477" s="277"/>
      <c r="D477" s="277"/>
    </row>
    <row r="478" spans="3:4" ht="15.75" customHeight="1" x14ac:dyDescent="0.25">
      <c r="C478" s="277"/>
      <c r="D478" s="277"/>
    </row>
    <row r="479" spans="3:4" ht="15.75" customHeight="1" x14ac:dyDescent="0.25">
      <c r="C479" s="277"/>
      <c r="D479" s="277"/>
    </row>
    <row r="480" spans="3:4" ht="15.75" customHeight="1" x14ac:dyDescent="0.25">
      <c r="C480" s="277"/>
      <c r="D480" s="277"/>
    </row>
    <row r="481" spans="3:4" ht="15.75" customHeight="1" x14ac:dyDescent="0.25">
      <c r="C481" s="277"/>
      <c r="D481" s="277"/>
    </row>
    <row r="482" spans="3:4" ht="15.75" customHeight="1" x14ac:dyDescent="0.25">
      <c r="C482" s="277"/>
      <c r="D482" s="277"/>
    </row>
    <row r="483" spans="3:4" ht="15.75" customHeight="1" x14ac:dyDescent="0.25">
      <c r="C483" s="277"/>
      <c r="D483" s="277"/>
    </row>
    <row r="484" spans="3:4" ht="15.75" customHeight="1" x14ac:dyDescent="0.25">
      <c r="C484" s="277"/>
      <c r="D484" s="277"/>
    </row>
    <row r="485" spans="3:4" ht="15.75" customHeight="1" x14ac:dyDescent="0.25">
      <c r="C485" s="277"/>
      <c r="D485" s="277"/>
    </row>
    <row r="486" spans="3:4" ht="15.75" customHeight="1" x14ac:dyDescent="0.25">
      <c r="C486" s="277"/>
      <c r="D486" s="277"/>
    </row>
    <row r="487" spans="3:4" ht="15.75" customHeight="1" x14ac:dyDescent="0.25">
      <c r="C487" s="277"/>
      <c r="D487" s="277"/>
    </row>
    <row r="488" spans="3:4" ht="15.75" customHeight="1" x14ac:dyDescent="0.25">
      <c r="C488" s="277"/>
      <c r="D488" s="277"/>
    </row>
    <row r="489" spans="3:4" ht="15.75" customHeight="1" x14ac:dyDescent="0.25">
      <c r="C489" s="277"/>
      <c r="D489" s="277"/>
    </row>
    <row r="490" spans="3:4" ht="15.75" customHeight="1" x14ac:dyDescent="0.25">
      <c r="C490" s="277"/>
      <c r="D490" s="277"/>
    </row>
    <row r="491" spans="3:4" ht="15.75" customHeight="1" x14ac:dyDescent="0.25">
      <c r="C491" s="277"/>
      <c r="D491" s="277"/>
    </row>
    <row r="492" spans="3:4" ht="15.75" customHeight="1" x14ac:dyDescent="0.25">
      <c r="C492" s="277"/>
      <c r="D492" s="277"/>
    </row>
    <row r="493" spans="3:4" ht="15.75" customHeight="1" x14ac:dyDescent="0.25">
      <c r="C493" s="277"/>
      <c r="D493" s="277"/>
    </row>
    <row r="494" spans="3:4" ht="15.75" customHeight="1" x14ac:dyDescent="0.25">
      <c r="C494" s="277"/>
      <c r="D494" s="277"/>
    </row>
    <row r="495" spans="3:4" ht="15.75" customHeight="1" x14ac:dyDescent="0.25">
      <c r="C495" s="277"/>
      <c r="D495" s="277"/>
    </row>
    <row r="496" spans="3:4" ht="15.75" customHeight="1" x14ac:dyDescent="0.25">
      <c r="C496" s="277"/>
      <c r="D496" s="277"/>
    </row>
    <row r="497" spans="3:4" ht="15.75" customHeight="1" x14ac:dyDescent="0.25">
      <c r="C497" s="277"/>
      <c r="D497" s="277"/>
    </row>
    <row r="498" spans="3:4" ht="15.75" customHeight="1" x14ac:dyDescent="0.25">
      <c r="C498" s="277"/>
      <c r="D498" s="277"/>
    </row>
    <row r="499" spans="3:4" ht="15.75" customHeight="1" x14ac:dyDescent="0.25">
      <c r="C499" s="277"/>
      <c r="D499" s="277"/>
    </row>
    <row r="500" spans="3:4" ht="15.75" customHeight="1" x14ac:dyDescent="0.25">
      <c r="C500" s="277"/>
      <c r="D500" s="277"/>
    </row>
    <row r="501" spans="3:4" ht="15.75" customHeight="1" x14ac:dyDescent="0.25">
      <c r="C501" s="277"/>
      <c r="D501" s="277"/>
    </row>
    <row r="502" spans="3:4" ht="15.75" customHeight="1" x14ac:dyDescent="0.25">
      <c r="C502" s="277"/>
      <c r="D502" s="277"/>
    </row>
    <row r="503" spans="3:4" ht="15.75" customHeight="1" x14ac:dyDescent="0.25">
      <c r="C503" s="277"/>
      <c r="D503" s="277"/>
    </row>
    <row r="504" spans="3:4" ht="15.75" customHeight="1" x14ac:dyDescent="0.25">
      <c r="C504" s="277"/>
      <c r="D504" s="277"/>
    </row>
    <row r="505" spans="3:4" ht="15.75" customHeight="1" x14ac:dyDescent="0.25">
      <c r="C505" s="277"/>
      <c r="D505" s="277"/>
    </row>
    <row r="506" spans="3:4" ht="15.75" customHeight="1" x14ac:dyDescent="0.25">
      <c r="C506" s="277"/>
      <c r="D506" s="277"/>
    </row>
    <row r="507" spans="3:4" ht="15.75" customHeight="1" x14ac:dyDescent="0.25">
      <c r="C507" s="277"/>
      <c r="D507" s="277"/>
    </row>
    <row r="508" spans="3:4" ht="15.75" customHeight="1" x14ac:dyDescent="0.25">
      <c r="C508" s="277"/>
      <c r="D508" s="277"/>
    </row>
    <row r="509" spans="3:4" ht="15.75" customHeight="1" x14ac:dyDescent="0.25">
      <c r="C509" s="277"/>
      <c r="D509" s="277"/>
    </row>
    <row r="510" spans="3:4" ht="15.75" customHeight="1" x14ac:dyDescent="0.25">
      <c r="C510" s="277"/>
      <c r="D510" s="277"/>
    </row>
    <row r="511" spans="3:4" ht="15.75" customHeight="1" x14ac:dyDescent="0.25">
      <c r="C511" s="277"/>
      <c r="D511" s="277"/>
    </row>
    <row r="512" spans="3:4" ht="15.75" customHeight="1" x14ac:dyDescent="0.25">
      <c r="C512" s="277"/>
      <c r="D512" s="277"/>
    </row>
    <row r="513" spans="3:4" ht="15.75" customHeight="1" x14ac:dyDescent="0.25">
      <c r="C513" s="277"/>
      <c r="D513" s="277"/>
    </row>
    <row r="514" spans="3:4" ht="15.75" customHeight="1" x14ac:dyDescent="0.25">
      <c r="C514" s="277"/>
      <c r="D514" s="277"/>
    </row>
    <row r="515" spans="3:4" ht="15.75" customHeight="1" x14ac:dyDescent="0.25">
      <c r="C515" s="277"/>
      <c r="D515" s="277"/>
    </row>
    <row r="516" spans="3:4" ht="15.75" customHeight="1" x14ac:dyDescent="0.25">
      <c r="C516" s="277"/>
      <c r="D516" s="277"/>
    </row>
    <row r="517" spans="3:4" ht="15.75" customHeight="1" x14ac:dyDescent="0.25">
      <c r="C517" s="277"/>
      <c r="D517" s="277"/>
    </row>
    <row r="518" spans="3:4" ht="15.75" customHeight="1" x14ac:dyDescent="0.25">
      <c r="C518" s="277"/>
      <c r="D518" s="277"/>
    </row>
    <row r="519" spans="3:4" ht="15.75" customHeight="1" x14ac:dyDescent="0.25">
      <c r="C519" s="277"/>
      <c r="D519" s="277"/>
    </row>
    <row r="520" spans="3:4" ht="15.75" customHeight="1" x14ac:dyDescent="0.25">
      <c r="C520" s="277"/>
      <c r="D520" s="277"/>
    </row>
    <row r="521" spans="3:4" ht="15.75" customHeight="1" x14ac:dyDescent="0.25">
      <c r="C521" s="277"/>
      <c r="D521" s="277"/>
    </row>
    <row r="522" spans="3:4" ht="15.75" customHeight="1" x14ac:dyDescent="0.25">
      <c r="C522" s="277"/>
      <c r="D522" s="277"/>
    </row>
    <row r="523" spans="3:4" ht="15.75" customHeight="1" x14ac:dyDescent="0.25">
      <c r="C523" s="277"/>
      <c r="D523" s="277"/>
    </row>
    <row r="524" spans="3:4" ht="15.75" customHeight="1" x14ac:dyDescent="0.25">
      <c r="C524" s="277"/>
      <c r="D524" s="277"/>
    </row>
    <row r="525" spans="3:4" ht="15.75" customHeight="1" x14ac:dyDescent="0.25">
      <c r="C525" s="277"/>
      <c r="D525" s="277"/>
    </row>
    <row r="526" spans="3:4" ht="15.75" customHeight="1" x14ac:dyDescent="0.25">
      <c r="C526" s="277"/>
      <c r="D526" s="277"/>
    </row>
    <row r="527" spans="3:4" ht="15.75" customHeight="1" x14ac:dyDescent="0.25">
      <c r="C527" s="277"/>
      <c r="D527" s="277"/>
    </row>
    <row r="528" spans="3:4" ht="15.75" customHeight="1" x14ac:dyDescent="0.25">
      <c r="C528" s="277"/>
      <c r="D528" s="277"/>
    </row>
    <row r="529" spans="3:4" ht="15.75" customHeight="1" x14ac:dyDescent="0.25">
      <c r="C529" s="277"/>
      <c r="D529" s="277"/>
    </row>
    <row r="530" spans="3:4" ht="15.75" customHeight="1" x14ac:dyDescent="0.25">
      <c r="C530" s="277"/>
      <c r="D530" s="277"/>
    </row>
    <row r="531" spans="3:4" ht="15.75" customHeight="1" x14ac:dyDescent="0.25">
      <c r="C531" s="277"/>
      <c r="D531" s="277"/>
    </row>
    <row r="532" spans="3:4" ht="15.75" customHeight="1" x14ac:dyDescent="0.25">
      <c r="C532" s="277"/>
      <c r="D532" s="277"/>
    </row>
    <row r="533" spans="3:4" ht="15.75" customHeight="1" x14ac:dyDescent="0.25">
      <c r="C533" s="277"/>
      <c r="D533" s="277"/>
    </row>
    <row r="534" spans="3:4" ht="15.75" customHeight="1" x14ac:dyDescent="0.25">
      <c r="C534" s="277"/>
      <c r="D534" s="277"/>
    </row>
    <row r="535" spans="3:4" ht="15.75" customHeight="1" x14ac:dyDescent="0.25">
      <c r="C535" s="277"/>
      <c r="D535" s="277"/>
    </row>
    <row r="536" spans="3:4" ht="15.75" customHeight="1" x14ac:dyDescent="0.25">
      <c r="C536" s="277"/>
      <c r="D536" s="277"/>
    </row>
    <row r="537" spans="3:4" ht="15.75" customHeight="1" x14ac:dyDescent="0.25">
      <c r="C537" s="277"/>
      <c r="D537" s="277"/>
    </row>
    <row r="538" spans="3:4" ht="15.75" customHeight="1" x14ac:dyDescent="0.25">
      <c r="C538" s="277"/>
      <c r="D538" s="277"/>
    </row>
    <row r="539" spans="3:4" ht="15.75" customHeight="1" x14ac:dyDescent="0.25">
      <c r="C539" s="277"/>
      <c r="D539" s="277"/>
    </row>
    <row r="540" spans="3:4" ht="15.75" customHeight="1" x14ac:dyDescent="0.25">
      <c r="C540" s="277"/>
      <c r="D540" s="277"/>
    </row>
    <row r="541" spans="3:4" ht="15.75" customHeight="1" x14ac:dyDescent="0.25">
      <c r="C541" s="277"/>
      <c r="D541" s="277"/>
    </row>
    <row r="542" spans="3:4" ht="15.75" customHeight="1" x14ac:dyDescent="0.25">
      <c r="C542" s="277"/>
      <c r="D542" s="277"/>
    </row>
    <row r="543" spans="3:4" ht="15.75" customHeight="1" x14ac:dyDescent="0.25">
      <c r="C543" s="277"/>
      <c r="D543" s="277"/>
    </row>
    <row r="544" spans="3:4" ht="15.75" customHeight="1" x14ac:dyDescent="0.25">
      <c r="C544" s="277"/>
      <c r="D544" s="277"/>
    </row>
    <row r="545" spans="3:4" ht="15.75" customHeight="1" x14ac:dyDescent="0.25">
      <c r="C545" s="277"/>
      <c r="D545" s="277"/>
    </row>
    <row r="546" spans="3:4" ht="15.75" customHeight="1" x14ac:dyDescent="0.25">
      <c r="C546" s="277"/>
      <c r="D546" s="277"/>
    </row>
    <row r="547" spans="3:4" ht="15.75" customHeight="1" x14ac:dyDescent="0.25">
      <c r="C547" s="277"/>
      <c r="D547" s="277"/>
    </row>
    <row r="548" spans="3:4" ht="15.75" customHeight="1" x14ac:dyDescent="0.25">
      <c r="C548" s="277"/>
      <c r="D548" s="277"/>
    </row>
    <row r="549" spans="3:4" ht="15.75" customHeight="1" x14ac:dyDescent="0.25">
      <c r="C549" s="277"/>
      <c r="D549" s="277"/>
    </row>
    <row r="550" spans="3:4" ht="15.75" customHeight="1" x14ac:dyDescent="0.25">
      <c r="C550" s="277"/>
      <c r="D550" s="277"/>
    </row>
    <row r="551" spans="3:4" ht="15.75" customHeight="1" x14ac:dyDescent="0.25">
      <c r="C551" s="277"/>
      <c r="D551" s="277"/>
    </row>
    <row r="552" spans="3:4" ht="15.75" customHeight="1" x14ac:dyDescent="0.25">
      <c r="C552" s="277"/>
      <c r="D552" s="277"/>
    </row>
    <row r="553" spans="3:4" ht="15.75" customHeight="1" x14ac:dyDescent="0.25">
      <c r="C553" s="277"/>
      <c r="D553" s="277"/>
    </row>
    <row r="554" spans="3:4" ht="15.75" customHeight="1" x14ac:dyDescent="0.25">
      <c r="C554" s="277"/>
      <c r="D554" s="277"/>
    </row>
    <row r="555" spans="3:4" ht="15.75" customHeight="1" x14ac:dyDescent="0.25">
      <c r="C555" s="277"/>
      <c r="D555" s="277"/>
    </row>
    <row r="556" spans="3:4" ht="15.75" customHeight="1" x14ac:dyDescent="0.25">
      <c r="C556" s="277"/>
      <c r="D556" s="277"/>
    </row>
    <row r="557" spans="3:4" ht="15.75" customHeight="1" x14ac:dyDescent="0.25">
      <c r="C557" s="277"/>
      <c r="D557" s="277"/>
    </row>
    <row r="558" spans="3:4" ht="15.75" customHeight="1" x14ac:dyDescent="0.25">
      <c r="C558" s="277"/>
      <c r="D558" s="277"/>
    </row>
    <row r="559" spans="3:4" ht="15.75" customHeight="1" x14ac:dyDescent="0.25">
      <c r="C559" s="277"/>
      <c r="D559" s="277"/>
    </row>
    <row r="560" spans="3:4" ht="15.75" customHeight="1" x14ac:dyDescent="0.25">
      <c r="C560" s="277"/>
      <c r="D560" s="277"/>
    </row>
    <row r="561" spans="3:4" ht="15.75" customHeight="1" x14ac:dyDescent="0.25">
      <c r="C561" s="277"/>
      <c r="D561" s="277"/>
    </row>
    <row r="562" spans="3:4" ht="15.75" customHeight="1" x14ac:dyDescent="0.25">
      <c r="C562" s="277"/>
      <c r="D562" s="277"/>
    </row>
    <row r="563" spans="3:4" ht="15.75" customHeight="1" x14ac:dyDescent="0.25">
      <c r="C563" s="277"/>
      <c r="D563" s="277"/>
    </row>
    <row r="564" spans="3:4" ht="15.75" customHeight="1" x14ac:dyDescent="0.25">
      <c r="C564" s="277"/>
      <c r="D564" s="277"/>
    </row>
    <row r="565" spans="3:4" ht="15.75" customHeight="1" x14ac:dyDescent="0.25">
      <c r="C565" s="277"/>
      <c r="D565" s="277"/>
    </row>
    <row r="566" spans="3:4" ht="15.75" customHeight="1" x14ac:dyDescent="0.25">
      <c r="C566" s="277"/>
      <c r="D566" s="277"/>
    </row>
    <row r="567" spans="3:4" ht="15.75" customHeight="1" x14ac:dyDescent="0.25">
      <c r="C567" s="277"/>
      <c r="D567" s="277"/>
    </row>
    <row r="568" spans="3:4" ht="15.75" customHeight="1" x14ac:dyDescent="0.25">
      <c r="C568" s="277"/>
      <c r="D568" s="277"/>
    </row>
    <row r="569" spans="3:4" ht="15.75" customHeight="1" x14ac:dyDescent="0.25">
      <c r="C569" s="277"/>
      <c r="D569" s="277"/>
    </row>
    <row r="570" spans="3:4" ht="15.75" customHeight="1" x14ac:dyDescent="0.25">
      <c r="C570" s="277"/>
      <c r="D570" s="277"/>
    </row>
    <row r="571" spans="3:4" ht="15.75" customHeight="1" x14ac:dyDescent="0.25">
      <c r="C571" s="277"/>
      <c r="D571" s="277"/>
    </row>
    <row r="572" spans="3:4" ht="15.75" customHeight="1" x14ac:dyDescent="0.25">
      <c r="C572" s="277"/>
      <c r="D572" s="277"/>
    </row>
    <row r="573" spans="3:4" ht="15.75" customHeight="1" x14ac:dyDescent="0.25">
      <c r="C573" s="277"/>
      <c r="D573" s="277"/>
    </row>
    <row r="574" spans="3:4" ht="15.75" customHeight="1" x14ac:dyDescent="0.25">
      <c r="C574" s="277"/>
      <c r="D574" s="277"/>
    </row>
    <row r="575" spans="3:4" ht="15.75" customHeight="1" x14ac:dyDescent="0.25">
      <c r="C575" s="277"/>
      <c r="D575" s="277"/>
    </row>
    <row r="576" spans="3:4" ht="15.75" customHeight="1" x14ac:dyDescent="0.25">
      <c r="C576" s="277"/>
      <c r="D576" s="277"/>
    </row>
    <row r="577" spans="3:4" ht="15.75" customHeight="1" x14ac:dyDescent="0.25">
      <c r="C577" s="277"/>
      <c r="D577" s="277"/>
    </row>
    <row r="578" spans="3:4" ht="15.75" customHeight="1" x14ac:dyDescent="0.25">
      <c r="C578" s="277"/>
      <c r="D578" s="277"/>
    </row>
    <row r="579" spans="3:4" ht="15.75" customHeight="1" x14ac:dyDescent="0.25">
      <c r="C579" s="277"/>
      <c r="D579" s="277"/>
    </row>
    <row r="580" spans="3:4" ht="15.75" customHeight="1" x14ac:dyDescent="0.25">
      <c r="C580" s="277"/>
      <c r="D580" s="277"/>
    </row>
    <row r="581" spans="3:4" ht="15.75" customHeight="1" x14ac:dyDescent="0.25">
      <c r="C581" s="277"/>
      <c r="D581" s="277"/>
    </row>
    <row r="582" spans="3:4" ht="15.75" customHeight="1" x14ac:dyDescent="0.25">
      <c r="C582" s="277"/>
      <c r="D582" s="277"/>
    </row>
    <row r="583" spans="3:4" ht="15.75" customHeight="1" x14ac:dyDescent="0.25">
      <c r="C583" s="277"/>
      <c r="D583" s="277"/>
    </row>
    <row r="584" spans="3:4" ht="15.75" customHeight="1" x14ac:dyDescent="0.25">
      <c r="C584" s="277"/>
      <c r="D584" s="277"/>
    </row>
    <row r="585" spans="3:4" ht="15.75" customHeight="1" x14ac:dyDescent="0.25">
      <c r="C585" s="277"/>
      <c r="D585" s="277"/>
    </row>
    <row r="586" spans="3:4" ht="15.75" customHeight="1" x14ac:dyDescent="0.25">
      <c r="C586" s="277"/>
      <c r="D586" s="277"/>
    </row>
    <row r="587" spans="3:4" ht="15.75" customHeight="1" x14ac:dyDescent="0.25">
      <c r="C587" s="277"/>
      <c r="D587" s="277"/>
    </row>
    <row r="588" spans="3:4" ht="15.75" customHeight="1" x14ac:dyDescent="0.25">
      <c r="C588" s="277"/>
      <c r="D588" s="277"/>
    </row>
    <row r="589" spans="3:4" ht="15.75" customHeight="1" x14ac:dyDescent="0.25">
      <c r="C589" s="277"/>
      <c r="D589" s="277"/>
    </row>
    <row r="590" spans="3:4" ht="15.75" customHeight="1" x14ac:dyDescent="0.25">
      <c r="C590" s="277"/>
      <c r="D590" s="277"/>
    </row>
    <row r="591" spans="3:4" ht="15.75" customHeight="1" x14ac:dyDescent="0.25">
      <c r="C591" s="277"/>
      <c r="D591" s="277"/>
    </row>
    <row r="592" spans="3:4" ht="15.75" customHeight="1" x14ac:dyDescent="0.25">
      <c r="C592" s="277"/>
      <c r="D592" s="277"/>
    </row>
    <row r="593" spans="3:4" ht="15.75" customHeight="1" x14ac:dyDescent="0.25">
      <c r="C593" s="277"/>
      <c r="D593" s="277"/>
    </row>
    <row r="594" spans="3:4" ht="15.75" customHeight="1" x14ac:dyDescent="0.25">
      <c r="C594" s="277"/>
      <c r="D594" s="277"/>
    </row>
    <row r="595" spans="3:4" ht="15.75" customHeight="1" x14ac:dyDescent="0.25">
      <c r="C595" s="277"/>
      <c r="D595" s="277"/>
    </row>
    <row r="596" spans="3:4" ht="15.75" customHeight="1" x14ac:dyDescent="0.25">
      <c r="C596" s="277"/>
      <c r="D596" s="277"/>
    </row>
    <row r="597" spans="3:4" ht="15.75" customHeight="1" x14ac:dyDescent="0.25">
      <c r="C597" s="277"/>
      <c r="D597" s="277"/>
    </row>
    <row r="598" spans="3:4" ht="15.75" customHeight="1" x14ac:dyDescent="0.25">
      <c r="C598" s="277"/>
      <c r="D598" s="277"/>
    </row>
    <row r="599" spans="3:4" ht="15.75" customHeight="1" x14ac:dyDescent="0.25">
      <c r="C599" s="277"/>
      <c r="D599" s="277"/>
    </row>
    <row r="600" spans="3:4" ht="15.75" customHeight="1" x14ac:dyDescent="0.25">
      <c r="C600" s="277"/>
      <c r="D600" s="277"/>
    </row>
    <row r="601" spans="3:4" ht="15.75" customHeight="1" x14ac:dyDescent="0.25">
      <c r="C601" s="277"/>
      <c r="D601" s="277"/>
    </row>
    <row r="602" spans="3:4" ht="15.75" customHeight="1" x14ac:dyDescent="0.25">
      <c r="C602" s="277"/>
      <c r="D602" s="277"/>
    </row>
    <row r="603" spans="3:4" ht="15.75" customHeight="1" x14ac:dyDescent="0.25">
      <c r="C603" s="277"/>
      <c r="D603" s="277"/>
    </row>
    <row r="604" spans="3:4" ht="15.75" customHeight="1" x14ac:dyDescent="0.25">
      <c r="C604" s="277"/>
      <c r="D604" s="277"/>
    </row>
    <row r="605" spans="3:4" ht="15.75" customHeight="1" x14ac:dyDescent="0.25">
      <c r="C605" s="277"/>
      <c r="D605" s="277"/>
    </row>
    <row r="606" spans="3:4" ht="15.75" customHeight="1" x14ac:dyDescent="0.25">
      <c r="C606" s="277"/>
      <c r="D606" s="277"/>
    </row>
    <row r="607" spans="3:4" ht="15.75" customHeight="1" x14ac:dyDescent="0.25">
      <c r="C607" s="277"/>
      <c r="D607" s="277"/>
    </row>
    <row r="608" spans="3:4" ht="15.75" customHeight="1" x14ac:dyDescent="0.25">
      <c r="C608" s="277"/>
      <c r="D608" s="277"/>
    </row>
    <row r="609" spans="3:4" ht="15.75" customHeight="1" x14ac:dyDescent="0.25">
      <c r="C609" s="277"/>
      <c r="D609" s="277"/>
    </row>
    <row r="610" spans="3:4" ht="15.75" customHeight="1" x14ac:dyDescent="0.25">
      <c r="C610" s="277"/>
      <c r="D610" s="277"/>
    </row>
    <row r="611" spans="3:4" ht="15.75" customHeight="1" x14ac:dyDescent="0.25">
      <c r="C611" s="277"/>
      <c r="D611" s="277"/>
    </row>
    <row r="612" spans="3:4" ht="15.75" customHeight="1" x14ac:dyDescent="0.25">
      <c r="C612" s="277"/>
      <c r="D612" s="277"/>
    </row>
    <row r="613" spans="3:4" ht="15.75" customHeight="1" x14ac:dyDescent="0.25">
      <c r="C613" s="277"/>
      <c r="D613" s="277"/>
    </row>
    <row r="614" spans="3:4" ht="15.75" customHeight="1" x14ac:dyDescent="0.25">
      <c r="C614" s="277"/>
      <c r="D614" s="277"/>
    </row>
    <row r="615" spans="3:4" ht="15.75" customHeight="1" x14ac:dyDescent="0.25">
      <c r="C615" s="277"/>
      <c r="D615" s="277"/>
    </row>
    <row r="616" spans="3:4" ht="15.75" customHeight="1" x14ac:dyDescent="0.25">
      <c r="C616" s="277"/>
      <c r="D616" s="277"/>
    </row>
    <row r="617" spans="3:4" ht="15.75" customHeight="1" x14ac:dyDescent="0.25">
      <c r="C617" s="277"/>
      <c r="D617" s="277"/>
    </row>
    <row r="618" spans="3:4" ht="15.75" customHeight="1" x14ac:dyDescent="0.25">
      <c r="C618" s="277"/>
      <c r="D618" s="277"/>
    </row>
    <row r="619" spans="3:4" ht="15.75" customHeight="1" x14ac:dyDescent="0.25">
      <c r="C619" s="277"/>
      <c r="D619" s="277"/>
    </row>
    <row r="620" spans="3:4" ht="15.75" customHeight="1" x14ac:dyDescent="0.25">
      <c r="C620" s="277"/>
      <c r="D620" s="277"/>
    </row>
    <row r="621" spans="3:4" ht="15.75" customHeight="1" x14ac:dyDescent="0.25">
      <c r="C621" s="277"/>
      <c r="D621" s="277"/>
    </row>
    <row r="622" spans="3:4" ht="15.75" customHeight="1" x14ac:dyDescent="0.25">
      <c r="C622" s="277"/>
      <c r="D622" s="277"/>
    </row>
    <row r="623" spans="3:4" ht="15.75" customHeight="1" x14ac:dyDescent="0.25">
      <c r="C623" s="277"/>
      <c r="D623" s="277"/>
    </row>
    <row r="624" spans="3:4" ht="15.75" customHeight="1" x14ac:dyDescent="0.25">
      <c r="C624" s="277"/>
      <c r="D624" s="277"/>
    </row>
    <row r="625" spans="3:4" ht="15.75" customHeight="1" x14ac:dyDescent="0.25">
      <c r="C625" s="277"/>
      <c r="D625" s="277"/>
    </row>
    <row r="626" spans="3:4" ht="15.75" customHeight="1" x14ac:dyDescent="0.25">
      <c r="C626" s="277"/>
      <c r="D626" s="277"/>
    </row>
    <row r="627" spans="3:4" ht="15.75" customHeight="1" x14ac:dyDescent="0.25">
      <c r="C627" s="277"/>
      <c r="D627" s="277"/>
    </row>
    <row r="628" spans="3:4" ht="15.75" customHeight="1" x14ac:dyDescent="0.25">
      <c r="C628" s="277"/>
      <c r="D628" s="277"/>
    </row>
    <row r="629" spans="3:4" ht="15.75" customHeight="1" x14ac:dyDescent="0.25">
      <c r="C629" s="277"/>
      <c r="D629" s="277"/>
    </row>
    <row r="630" spans="3:4" ht="15.75" customHeight="1" x14ac:dyDescent="0.25">
      <c r="C630" s="277"/>
      <c r="D630" s="277"/>
    </row>
    <row r="631" spans="3:4" ht="15.75" customHeight="1" x14ac:dyDescent="0.25">
      <c r="C631" s="277"/>
      <c r="D631" s="277"/>
    </row>
    <row r="632" spans="3:4" ht="15.75" customHeight="1" x14ac:dyDescent="0.25">
      <c r="C632" s="277"/>
      <c r="D632" s="277"/>
    </row>
    <row r="633" spans="3:4" ht="15.75" customHeight="1" x14ac:dyDescent="0.25">
      <c r="C633" s="277"/>
      <c r="D633" s="277"/>
    </row>
    <row r="634" spans="3:4" ht="15.75" customHeight="1" x14ac:dyDescent="0.25">
      <c r="C634" s="277"/>
      <c r="D634" s="277"/>
    </row>
    <row r="635" spans="3:4" ht="15.75" customHeight="1" x14ac:dyDescent="0.25">
      <c r="C635" s="277"/>
      <c r="D635" s="277"/>
    </row>
    <row r="636" spans="3:4" ht="15.75" customHeight="1" x14ac:dyDescent="0.25">
      <c r="C636" s="277"/>
      <c r="D636" s="277"/>
    </row>
    <row r="637" spans="3:4" ht="15.75" customHeight="1" x14ac:dyDescent="0.25">
      <c r="C637" s="277"/>
      <c r="D637" s="277"/>
    </row>
    <row r="638" spans="3:4" ht="15.75" customHeight="1" x14ac:dyDescent="0.25">
      <c r="C638" s="277"/>
      <c r="D638" s="277"/>
    </row>
    <row r="639" spans="3:4" ht="15.75" customHeight="1" x14ac:dyDescent="0.25">
      <c r="C639" s="277"/>
      <c r="D639" s="277"/>
    </row>
    <row r="640" spans="3:4" ht="15.75" customHeight="1" x14ac:dyDescent="0.25">
      <c r="C640" s="277"/>
      <c r="D640" s="277"/>
    </row>
    <row r="641" spans="3:4" ht="15.75" customHeight="1" x14ac:dyDescent="0.25">
      <c r="C641" s="277"/>
      <c r="D641" s="277"/>
    </row>
    <row r="642" spans="3:4" ht="15.75" customHeight="1" x14ac:dyDescent="0.25">
      <c r="C642" s="277"/>
      <c r="D642" s="277"/>
    </row>
    <row r="643" spans="3:4" ht="15.75" customHeight="1" x14ac:dyDescent="0.25">
      <c r="C643" s="277"/>
      <c r="D643" s="277"/>
    </row>
    <row r="644" spans="3:4" ht="15.75" customHeight="1" x14ac:dyDescent="0.25">
      <c r="C644" s="277"/>
      <c r="D644" s="277"/>
    </row>
    <row r="645" spans="3:4" ht="15.75" customHeight="1" x14ac:dyDescent="0.25">
      <c r="C645" s="277"/>
      <c r="D645" s="277"/>
    </row>
    <row r="646" spans="3:4" ht="15.75" customHeight="1" x14ac:dyDescent="0.25">
      <c r="C646" s="277"/>
      <c r="D646" s="277"/>
    </row>
    <row r="647" spans="3:4" ht="15.75" customHeight="1" x14ac:dyDescent="0.25">
      <c r="C647" s="277"/>
      <c r="D647" s="277"/>
    </row>
    <row r="648" spans="3:4" ht="15.75" customHeight="1" x14ac:dyDescent="0.25">
      <c r="C648" s="277"/>
      <c r="D648" s="277"/>
    </row>
    <row r="649" spans="3:4" ht="15.75" customHeight="1" x14ac:dyDescent="0.25">
      <c r="C649" s="277"/>
      <c r="D649" s="277"/>
    </row>
    <row r="650" spans="3:4" ht="15.75" customHeight="1" x14ac:dyDescent="0.25">
      <c r="C650" s="277"/>
      <c r="D650" s="277"/>
    </row>
    <row r="651" spans="3:4" ht="15.75" customHeight="1" x14ac:dyDescent="0.25">
      <c r="C651" s="277"/>
      <c r="D651" s="277"/>
    </row>
    <row r="652" spans="3:4" ht="15.75" customHeight="1" x14ac:dyDescent="0.25">
      <c r="C652" s="277"/>
      <c r="D652" s="277"/>
    </row>
    <row r="653" spans="3:4" ht="15.75" customHeight="1" x14ac:dyDescent="0.25">
      <c r="C653" s="277"/>
      <c r="D653" s="277"/>
    </row>
    <row r="654" spans="3:4" ht="15.75" customHeight="1" x14ac:dyDescent="0.25">
      <c r="C654" s="277"/>
      <c r="D654" s="277"/>
    </row>
    <row r="655" spans="3:4" ht="15.75" customHeight="1" x14ac:dyDescent="0.25">
      <c r="C655" s="277"/>
      <c r="D655" s="277"/>
    </row>
    <row r="656" spans="3:4" ht="15.75" customHeight="1" x14ac:dyDescent="0.25">
      <c r="C656" s="277"/>
      <c r="D656" s="277"/>
    </row>
    <row r="657" spans="3:4" ht="15.75" customHeight="1" x14ac:dyDescent="0.25">
      <c r="C657" s="277"/>
      <c r="D657" s="277"/>
    </row>
    <row r="658" spans="3:4" ht="15.75" customHeight="1" x14ac:dyDescent="0.25">
      <c r="C658" s="277"/>
      <c r="D658" s="277"/>
    </row>
    <row r="659" spans="3:4" ht="15.75" customHeight="1" x14ac:dyDescent="0.25">
      <c r="C659" s="277"/>
      <c r="D659" s="277"/>
    </row>
    <row r="660" spans="3:4" ht="15.75" customHeight="1" x14ac:dyDescent="0.25">
      <c r="C660" s="277"/>
      <c r="D660" s="277"/>
    </row>
    <row r="661" spans="3:4" ht="15.75" customHeight="1" x14ac:dyDescent="0.25">
      <c r="C661" s="277"/>
      <c r="D661" s="277"/>
    </row>
    <row r="662" spans="3:4" ht="15.75" customHeight="1" x14ac:dyDescent="0.25">
      <c r="C662" s="277"/>
      <c r="D662" s="277"/>
    </row>
    <row r="663" spans="3:4" ht="15.75" customHeight="1" x14ac:dyDescent="0.25">
      <c r="C663" s="277"/>
      <c r="D663" s="277"/>
    </row>
    <row r="664" spans="3:4" ht="15.75" customHeight="1" x14ac:dyDescent="0.25">
      <c r="C664" s="277"/>
      <c r="D664" s="277"/>
    </row>
    <row r="665" spans="3:4" ht="15.75" customHeight="1" x14ac:dyDescent="0.25">
      <c r="C665" s="277"/>
      <c r="D665" s="277"/>
    </row>
    <row r="666" spans="3:4" ht="15.75" customHeight="1" x14ac:dyDescent="0.25">
      <c r="C666" s="277"/>
      <c r="D666" s="277"/>
    </row>
    <row r="667" spans="3:4" ht="15.75" customHeight="1" x14ac:dyDescent="0.25">
      <c r="C667" s="277"/>
      <c r="D667" s="277"/>
    </row>
    <row r="668" spans="3:4" ht="15.75" customHeight="1" x14ac:dyDescent="0.25">
      <c r="C668" s="277"/>
      <c r="D668" s="277"/>
    </row>
    <row r="669" spans="3:4" ht="15.75" customHeight="1" x14ac:dyDescent="0.25">
      <c r="C669" s="277"/>
      <c r="D669" s="277"/>
    </row>
    <row r="670" spans="3:4" ht="15.75" customHeight="1" x14ac:dyDescent="0.25">
      <c r="C670" s="277"/>
      <c r="D670" s="277"/>
    </row>
    <row r="671" spans="3:4" ht="15.75" customHeight="1" x14ac:dyDescent="0.25">
      <c r="C671" s="277"/>
      <c r="D671" s="277"/>
    </row>
    <row r="672" spans="3:4" ht="15.75" customHeight="1" x14ac:dyDescent="0.25">
      <c r="C672" s="277"/>
      <c r="D672" s="277"/>
    </row>
    <row r="673" spans="3:4" ht="15.75" customHeight="1" x14ac:dyDescent="0.25">
      <c r="C673" s="277"/>
      <c r="D673" s="277"/>
    </row>
    <row r="674" spans="3:4" ht="15.75" customHeight="1" x14ac:dyDescent="0.25">
      <c r="C674" s="277"/>
      <c r="D674" s="277"/>
    </row>
    <row r="675" spans="3:4" ht="15.75" customHeight="1" x14ac:dyDescent="0.25">
      <c r="C675" s="277"/>
      <c r="D675" s="277"/>
    </row>
    <row r="676" spans="3:4" ht="15.75" customHeight="1" x14ac:dyDescent="0.25">
      <c r="C676" s="277"/>
      <c r="D676" s="277"/>
    </row>
    <row r="677" spans="3:4" ht="15.75" customHeight="1" x14ac:dyDescent="0.25">
      <c r="C677" s="277"/>
      <c r="D677" s="277"/>
    </row>
    <row r="678" spans="3:4" ht="15.75" customHeight="1" x14ac:dyDescent="0.25">
      <c r="C678" s="277"/>
      <c r="D678" s="277"/>
    </row>
    <row r="679" spans="3:4" ht="15.75" customHeight="1" x14ac:dyDescent="0.25">
      <c r="C679" s="277"/>
      <c r="D679" s="277"/>
    </row>
    <row r="680" spans="3:4" ht="15.75" customHeight="1" x14ac:dyDescent="0.25">
      <c r="C680" s="277"/>
      <c r="D680" s="277"/>
    </row>
    <row r="681" spans="3:4" ht="15.75" customHeight="1" x14ac:dyDescent="0.25">
      <c r="C681" s="277"/>
      <c r="D681" s="277"/>
    </row>
    <row r="682" spans="3:4" ht="15.75" customHeight="1" x14ac:dyDescent="0.25">
      <c r="C682" s="277"/>
      <c r="D682" s="277"/>
    </row>
    <row r="683" spans="3:4" ht="15.75" customHeight="1" x14ac:dyDescent="0.25">
      <c r="C683" s="277"/>
      <c r="D683" s="277"/>
    </row>
    <row r="684" spans="3:4" ht="15.75" customHeight="1" x14ac:dyDescent="0.25">
      <c r="C684" s="277"/>
      <c r="D684" s="277"/>
    </row>
    <row r="685" spans="3:4" ht="15.75" customHeight="1" x14ac:dyDescent="0.25">
      <c r="C685" s="277"/>
      <c r="D685" s="277"/>
    </row>
    <row r="686" spans="3:4" ht="15.75" customHeight="1" x14ac:dyDescent="0.25">
      <c r="C686" s="277"/>
      <c r="D686" s="277"/>
    </row>
    <row r="687" spans="3:4" ht="15.75" customHeight="1" x14ac:dyDescent="0.25">
      <c r="C687" s="277"/>
      <c r="D687" s="277"/>
    </row>
    <row r="688" spans="3:4" ht="15.75" customHeight="1" x14ac:dyDescent="0.25">
      <c r="C688" s="277"/>
      <c r="D688" s="277"/>
    </row>
    <row r="689" spans="3:4" ht="15.75" customHeight="1" x14ac:dyDescent="0.25">
      <c r="C689" s="277"/>
      <c r="D689" s="277"/>
    </row>
    <row r="690" spans="3:4" ht="15.75" customHeight="1" x14ac:dyDescent="0.25">
      <c r="C690" s="277"/>
      <c r="D690" s="277"/>
    </row>
    <row r="691" spans="3:4" ht="15.75" customHeight="1" x14ac:dyDescent="0.25">
      <c r="C691" s="277"/>
      <c r="D691" s="277"/>
    </row>
    <row r="692" spans="3:4" ht="15.75" customHeight="1" x14ac:dyDescent="0.25">
      <c r="C692" s="277"/>
      <c r="D692" s="277"/>
    </row>
    <row r="693" spans="3:4" ht="15.75" customHeight="1" x14ac:dyDescent="0.25">
      <c r="C693" s="277"/>
      <c r="D693" s="277"/>
    </row>
    <row r="694" spans="3:4" ht="15.75" customHeight="1" x14ac:dyDescent="0.25">
      <c r="C694" s="277"/>
      <c r="D694" s="277"/>
    </row>
    <row r="695" spans="3:4" ht="15.75" customHeight="1" x14ac:dyDescent="0.25">
      <c r="C695" s="277"/>
      <c r="D695" s="277"/>
    </row>
    <row r="696" spans="3:4" ht="15.75" customHeight="1" x14ac:dyDescent="0.25">
      <c r="C696" s="277"/>
      <c r="D696" s="277"/>
    </row>
    <row r="697" spans="3:4" ht="15.75" customHeight="1" x14ac:dyDescent="0.25">
      <c r="C697" s="277"/>
      <c r="D697" s="277"/>
    </row>
    <row r="698" spans="3:4" ht="15.75" customHeight="1" x14ac:dyDescent="0.25">
      <c r="C698" s="277"/>
      <c r="D698" s="277"/>
    </row>
    <row r="699" spans="3:4" ht="15.75" customHeight="1" x14ac:dyDescent="0.25">
      <c r="C699" s="277"/>
      <c r="D699" s="277"/>
    </row>
    <row r="700" spans="3:4" ht="15.75" customHeight="1" x14ac:dyDescent="0.25">
      <c r="C700" s="277"/>
      <c r="D700" s="277"/>
    </row>
    <row r="701" spans="3:4" ht="15.75" customHeight="1" x14ac:dyDescent="0.25">
      <c r="C701" s="277"/>
      <c r="D701" s="277"/>
    </row>
    <row r="702" spans="3:4" ht="15.75" customHeight="1" x14ac:dyDescent="0.25">
      <c r="C702" s="277"/>
      <c r="D702" s="277"/>
    </row>
    <row r="703" spans="3:4" ht="15.75" customHeight="1" x14ac:dyDescent="0.25">
      <c r="C703" s="277"/>
      <c r="D703" s="277"/>
    </row>
    <row r="704" spans="3:4" ht="15.75" customHeight="1" x14ac:dyDescent="0.25">
      <c r="C704" s="277"/>
      <c r="D704" s="277"/>
    </row>
    <row r="705" spans="3:4" ht="15.75" customHeight="1" x14ac:dyDescent="0.25">
      <c r="C705" s="277"/>
      <c r="D705" s="277"/>
    </row>
    <row r="706" spans="3:4" ht="15.75" customHeight="1" x14ac:dyDescent="0.25">
      <c r="C706" s="277"/>
      <c r="D706" s="277"/>
    </row>
    <row r="707" spans="3:4" ht="15.75" customHeight="1" x14ac:dyDescent="0.25">
      <c r="C707" s="277"/>
      <c r="D707" s="277"/>
    </row>
    <row r="708" spans="3:4" ht="15.75" customHeight="1" x14ac:dyDescent="0.25">
      <c r="C708" s="277"/>
      <c r="D708" s="277"/>
    </row>
    <row r="709" spans="3:4" ht="15.75" customHeight="1" x14ac:dyDescent="0.25">
      <c r="C709" s="277"/>
      <c r="D709" s="277"/>
    </row>
    <row r="710" spans="3:4" ht="15.75" customHeight="1" x14ac:dyDescent="0.25">
      <c r="C710" s="277"/>
      <c r="D710" s="277"/>
    </row>
    <row r="711" spans="3:4" ht="15.75" customHeight="1" x14ac:dyDescent="0.25">
      <c r="C711" s="277"/>
      <c r="D711" s="277"/>
    </row>
    <row r="712" spans="3:4" ht="15.75" customHeight="1" x14ac:dyDescent="0.25">
      <c r="C712" s="277"/>
      <c r="D712" s="277"/>
    </row>
    <row r="713" spans="3:4" ht="15.75" customHeight="1" x14ac:dyDescent="0.25">
      <c r="C713" s="277"/>
      <c r="D713" s="277"/>
    </row>
    <row r="714" spans="3:4" ht="15.75" customHeight="1" x14ac:dyDescent="0.25">
      <c r="C714" s="277"/>
      <c r="D714" s="277"/>
    </row>
    <row r="715" spans="3:4" ht="15.75" customHeight="1" x14ac:dyDescent="0.25">
      <c r="C715" s="277"/>
      <c r="D715" s="277"/>
    </row>
    <row r="716" spans="3:4" ht="15.75" customHeight="1" x14ac:dyDescent="0.25">
      <c r="C716" s="277"/>
      <c r="D716" s="277"/>
    </row>
    <row r="717" spans="3:4" ht="15.75" customHeight="1" x14ac:dyDescent="0.25">
      <c r="C717" s="277"/>
      <c r="D717" s="277"/>
    </row>
    <row r="718" spans="3:4" ht="15.75" customHeight="1" x14ac:dyDescent="0.25">
      <c r="C718" s="277"/>
      <c r="D718" s="277"/>
    </row>
    <row r="719" spans="3:4" ht="15.75" customHeight="1" x14ac:dyDescent="0.25">
      <c r="C719" s="277"/>
      <c r="D719" s="277"/>
    </row>
    <row r="720" spans="3:4" ht="15.75" customHeight="1" x14ac:dyDescent="0.25">
      <c r="C720" s="277"/>
      <c r="D720" s="277"/>
    </row>
    <row r="721" spans="3:4" ht="15.75" customHeight="1" x14ac:dyDescent="0.25">
      <c r="C721" s="277"/>
      <c r="D721" s="277"/>
    </row>
    <row r="722" spans="3:4" ht="15.75" customHeight="1" x14ac:dyDescent="0.25">
      <c r="C722" s="277"/>
      <c r="D722" s="277"/>
    </row>
    <row r="723" spans="3:4" ht="15.75" customHeight="1" x14ac:dyDescent="0.25">
      <c r="C723" s="277"/>
      <c r="D723" s="277"/>
    </row>
    <row r="724" spans="3:4" ht="15.75" customHeight="1" x14ac:dyDescent="0.25">
      <c r="C724" s="277"/>
      <c r="D724" s="277"/>
    </row>
    <row r="725" spans="3:4" ht="15.75" customHeight="1" x14ac:dyDescent="0.25">
      <c r="C725" s="277"/>
      <c r="D725" s="277"/>
    </row>
    <row r="726" spans="3:4" ht="15.75" customHeight="1" x14ac:dyDescent="0.25">
      <c r="C726" s="277"/>
      <c r="D726" s="277"/>
    </row>
    <row r="727" spans="3:4" ht="15.75" customHeight="1" x14ac:dyDescent="0.25">
      <c r="C727" s="277"/>
      <c r="D727" s="277"/>
    </row>
    <row r="728" spans="3:4" ht="15.75" customHeight="1" x14ac:dyDescent="0.25">
      <c r="C728" s="277"/>
      <c r="D728" s="277"/>
    </row>
    <row r="729" spans="3:4" ht="15.75" customHeight="1" x14ac:dyDescent="0.25">
      <c r="C729" s="277"/>
      <c r="D729" s="277"/>
    </row>
    <row r="730" spans="3:4" ht="15.75" customHeight="1" x14ac:dyDescent="0.25">
      <c r="C730" s="277"/>
      <c r="D730" s="277"/>
    </row>
    <row r="731" spans="3:4" ht="15.75" customHeight="1" x14ac:dyDescent="0.25">
      <c r="C731" s="277"/>
      <c r="D731" s="277"/>
    </row>
    <row r="732" spans="3:4" ht="15.75" customHeight="1" x14ac:dyDescent="0.25">
      <c r="C732" s="277"/>
      <c r="D732" s="277"/>
    </row>
    <row r="733" spans="3:4" ht="15.75" customHeight="1" x14ac:dyDescent="0.25">
      <c r="C733" s="277"/>
      <c r="D733" s="277"/>
    </row>
    <row r="734" spans="3:4" ht="15.75" customHeight="1" x14ac:dyDescent="0.25">
      <c r="C734" s="277"/>
      <c r="D734" s="277"/>
    </row>
    <row r="735" spans="3:4" ht="15.75" customHeight="1" x14ac:dyDescent="0.25">
      <c r="C735" s="277"/>
      <c r="D735" s="277"/>
    </row>
    <row r="736" spans="3:4" ht="15.75" customHeight="1" x14ac:dyDescent="0.25">
      <c r="C736" s="277"/>
      <c r="D736" s="277"/>
    </row>
    <row r="737" spans="3:4" ht="15.75" customHeight="1" x14ac:dyDescent="0.25">
      <c r="C737" s="277"/>
      <c r="D737" s="277"/>
    </row>
    <row r="738" spans="3:4" ht="15.75" customHeight="1" x14ac:dyDescent="0.25">
      <c r="C738" s="277"/>
      <c r="D738" s="277"/>
    </row>
    <row r="739" spans="3:4" ht="15.75" customHeight="1" x14ac:dyDescent="0.25">
      <c r="C739" s="277"/>
      <c r="D739" s="277"/>
    </row>
    <row r="740" spans="3:4" ht="15.75" customHeight="1" x14ac:dyDescent="0.25">
      <c r="C740" s="277"/>
      <c r="D740" s="277"/>
    </row>
    <row r="741" spans="3:4" ht="15.75" customHeight="1" x14ac:dyDescent="0.25">
      <c r="C741" s="277"/>
      <c r="D741" s="277"/>
    </row>
    <row r="742" spans="3:4" ht="15.75" customHeight="1" x14ac:dyDescent="0.25">
      <c r="C742" s="277"/>
      <c r="D742" s="277"/>
    </row>
    <row r="743" spans="3:4" ht="15.75" customHeight="1" x14ac:dyDescent="0.25">
      <c r="C743" s="277"/>
      <c r="D743" s="277"/>
    </row>
    <row r="744" spans="3:4" ht="15.75" customHeight="1" x14ac:dyDescent="0.25">
      <c r="C744" s="277"/>
      <c r="D744" s="277"/>
    </row>
    <row r="745" spans="3:4" ht="15.75" customHeight="1" x14ac:dyDescent="0.25">
      <c r="C745" s="277"/>
      <c r="D745" s="277"/>
    </row>
    <row r="746" spans="3:4" ht="15.75" customHeight="1" x14ac:dyDescent="0.25">
      <c r="C746" s="277"/>
      <c r="D746" s="277"/>
    </row>
    <row r="747" spans="3:4" ht="15.75" customHeight="1" x14ac:dyDescent="0.25">
      <c r="C747" s="277"/>
      <c r="D747" s="277"/>
    </row>
    <row r="748" spans="3:4" ht="15.75" customHeight="1" x14ac:dyDescent="0.25">
      <c r="C748" s="277"/>
      <c r="D748" s="277"/>
    </row>
    <row r="749" spans="3:4" ht="15.75" customHeight="1" x14ac:dyDescent="0.25">
      <c r="C749" s="277"/>
      <c r="D749" s="277"/>
    </row>
    <row r="750" spans="3:4" ht="15.75" customHeight="1" x14ac:dyDescent="0.25">
      <c r="C750" s="277"/>
      <c r="D750" s="277"/>
    </row>
    <row r="751" spans="3:4" ht="15.75" customHeight="1" x14ac:dyDescent="0.25">
      <c r="C751" s="277"/>
      <c r="D751" s="277"/>
    </row>
    <row r="752" spans="3:4" ht="15.75" customHeight="1" x14ac:dyDescent="0.25">
      <c r="C752" s="277"/>
      <c r="D752" s="277"/>
    </row>
    <row r="753" spans="3:4" ht="15.75" customHeight="1" x14ac:dyDescent="0.25">
      <c r="C753" s="277"/>
      <c r="D753" s="277"/>
    </row>
    <row r="754" spans="3:4" ht="15.75" customHeight="1" x14ac:dyDescent="0.25">
      <c r="C754" s="277"/>
      <c r="D754" s="277"/>
    </row>
    <row r="755" spans="3:4" ht="15.75" customHeight="1" x14ac:dyDescent="0.25">
      <c r="C755" s="277"/>
      <c r="D755" s="277"/>
    </row>
    <row r="756" spans="3:4" ht="15.75" customHeight="1" x14ac:dyDescent="0.25">
      <c r="C756" s="277"/>
      <c r="D756" s="277"/>
    </row>
    <row r="757" spans="3:4" ht="15.75" customHeight="1" x14ac:dyDescent="0.25">
      <c r="C757" s="277"/>
      <c r="D757" s="277"/>
    </row>
    <row r="758" spans="3:4" ht="15.75" customHeight="1" x14ac:dyDescent="0.25">
      <c r="C758" s="277"/>
      <c r="D758" s="277"/>
    </row>
    <row r="759" spans="3:4" ht="15.75" customHeight="1" x14ac:dyDescent="0.25">
      <c r="C759" s="277"/>
      <c r="D759" s="277"/>
    </row>
    <row r="760" spans="3:4" ht="15.75" customHeight="1" x14ac:dyDescent="0.25">
      <c r="C760" s="277"/>
      <c r="D760" s="277"/>
    </row>
    <row r="761" spans="3:4" ht="15.75" customHeight="1" x14ac:dyDescent="0.25">
      <c r="C761" s="277"/>
      <c r="D761" s="277"/>
    </row>
    <row r="762" spans="3:4" ht="15.75" customHeight="1" x14ac:dyDescent="0.25">
      <c r="C762" s="277"/>
      <c r="D762" s="277"/>
    </row>
    <row r="763" spans="3:4" ht="15.75" customHeight="1" x14ac:dyDescent="0.25">
      <c r="C763" s="277"/>
      <c r="D763" s="277"/>
    </row>
    <row r="764" spans="3:4" ht="15.75" customHeight="1" x14ac:dyDescent="0.25">
      <c r="C764" s="277"/>
      <c r="D764" s="277"/>
    </row>
    <row r="765" spans="3:4" ht="15.75" customHeight="1" x14ac:dyDescent="0.25">
      <c r="C765" s="277"/>
      <c r="D765" s="277"/>
    </row>
    <row r="766" spans="3:4" ht="15.75" customHeight="1" x14ac:dyDescent="0.25">
      <c r="C766" s="277"/>
      <c r="D766" s="277"/>
    </row>
    <row r="767" spans="3:4" ht="15.75" customHeight="1" x14ac:dyDescent="0.25">
      <c r="C767" s="277"/>
      <c r="D767" s="277"/>
    </row>
    <row r="768" spans="3:4" ht="15.75" customHeight="1" x14ac:dyDescent="0.25">
      <c r="C768" s="277"/>
      <c r="D768" s="277"/>
    </row>
    <row r="769" spans="3:4" ht="15.75" customHeight="1" x14ac:dyDescent="0.25">
      <c r="C769" s="277"/>
      <c r="D769" s="277"/>
    </row>
    <row r="770" spans="3:4" ht="15.75" customHeight="1" x14ac:dyDescent="0.25">
      <c r="C770" s="277"/>
      <c r="D770" s="277"/>
    </row>
    <row r="771" spans="3:4" ht="15.75" customHeight="1" x14ac:dyDescent="0.25">
      <c r="C771" s="277"/>
      <c r="D771" s="277"/>
    </row>
    <row r="772" spans="3:4" ht="15.75" customHeight="1" x14ac:dyDescent="0.25">
      <c r="C772" s="277"/>
      <c r="D772" s="277"/>
    </row>
    <row r="773" spans="3:4" ht="15.75" customHeight="1" x14ac:dyDescent="0.25">
      <c r="C773" s="277"/>
      <c r="D773" s="277"/>
    </row>
    <row r="774" spans="3:4" ht="15.75" customHeight="1" x14ac:dyDescent="0.25">
      <c r="C774" s="277"/>
      <c r="D774" s="277"/>
    </row>
    <row r="775" spans="3:4" ht="15.75" customHeight="1" x14ac:dyDescent="0.25">
      <c r="C775" s="277"/>
      <c r="D775" s="277"/>
    </row>
    <row r="776" spans="3:4" ht="15.75" customHeight="1" x14ac:dyDescent="0.25">
      <c r="C776" s="277"/>
      <c r="D776" s="277"/>
    </row>
    <row r="777" spans="3:4" ht="15.75" customHeight="1" x14ac:dyDescent="0.25">
      <c r="C777" s="277"/>
      <c r="D777" s="277"/>
    </row>
    <row r="778" spans="3:4" ht="15.75" customHeight="1" x14ac:dyDescent="0.25">
      <c r="C778" s="277"/>
      <c r="D778" s="277"/>
    </row>
    <row r="779" spans="3:4" ht="15.75" customHeight="1" x14ac:dyDescent="0.25">
      <c r="C779" s="277"/>
      <c r="D779" s="277"/>
    </row>
    <row r="780" spans="3:4" ht="15.75" customHeight="1" x14ac:dyDescent="0.25">
      <c r="C780" s="277"/>
      <c r="D780" s="277"/>
    </row>
    <row r="781" spans="3:4" ht="15.75" customHeight="1" x14ac:dyDescent="0.25">
      <c r="C781" s="277"/>
      <c r="D781" s="277"/>
    </row>
    <row r="782" spans="3:4" ht="15.75" customHeight="1" x14ac:dyDescent="0.25">
      <c r="C782" s="277"/>
      <c r="D782" s="277"/>
    </row>
    <row r="783" spans="3:4" ht="15.75" customHeight="1" x14ac:dyDescent="0.25">
      <c r="C783" s="277"/>
      <c r="D783" s="277"/>
    </row>
    <row r="784" spans="3:4" ht="15.75" customHeight="1" x14ac:dyDescent="0.25">
      <c r="C784" s="277"/>
      <c r="D784" s="277"/>
    </row>
    <row r="785" spans="3:4" ht="15.75" customHeight="1" x14ac:dyDescent="0.25">
      <c r="C785" s="277"/>
      <c r="D785" s="277"/>
    </row>
    <row r="786" spans="3:4" ht="15.75" customHeight="1" x14ac:dyDescent="0.25">
      <c r="C786" s="277"/>
      <c r="D786" s="277"/>
    </row>
    <row r="787" spans="3:4" ht="15.75" customHeight="1" x14ac:dyDescent="0.25">
      <c r="C787" s="277"/>
      <c r="D787" s="277"/>
    </row>
    <row r="788" spans="3:4" ht="15.75" customHeight="1" x14ac:dyDescent="0.25">
      <c r="C788" s="277"/>
      <c r="D788" s="277"/>
    </row>
    <row r="789" spans="3:4" ht="15.75" customHeight="1" x14ac:dyDescent="0.25">
      <c r="C789" s="277"/>
      <c r="D789" s="277"/>
    </row>
    <row r="790" spans="3:4" ht="15.75" customHeight="1" x14ac:dyDescent="0.25">
      <c r="C790" s="277"/>
      <c r="D790" s="277"/>
    </row>
    <row r="791" spans="3:4" ht="15.75" customHeight="1" x14ac:dyDescent="0.25">
      <c r="C791" s="277"/>
      <c r="D791" s="277"/>
    </row>
    <row r="792" spans="3:4" ht="15.75" customHeight="1" x14ac:dyDescent="0.25">
      <c r="C792" s="277"/>
      <c r="D792" s="277"/>
    </row>
    <row r="793" spans="3:4" ht="15.75" customHeight="1" x14ac:dyDescent="0.25">
      <c r="C793" s="277"/>
      <c r="D793" s="277"/>
    </row>
    <row r="794" spans="3:4" ht="15.75" customHeight="1" x14ac:dyDescent="0.25">
      <c r="C794" s="277"/>
      <c r="D794" s="277"/>
    </row>
    <row r="795" spans="3:4" ht="15.75" customHeight="1" x14ac:dyDescent="0.25">
      <c r="C795" s="277"/>
      <c r="D795" s="277"/>
    </row>
    <row r="796" spans="3:4" ht="15.75" customHeight="1" x14ac:dyDescent="0.25">
      <c r="C796" s="277"/>
      <c r="D796" s="277"/>
    </row>
    <row r="797" spans="3:4" ht="15.75" customHeight="1" x14ac:dyDescent="0.25">
      <c r="C797" s="277"/>
      <c r="D797" s="277"/>
    </row>
    <row r="798" spans="3:4" ht="15.75" customHeight="1" x14ac:dyDescent="0.25">
      <c r="C798" s="277"/>
      <c r="D798" s="277"/>
    </row>
    <row r="799" spans="3:4" ht="15.75" customHeight="1" x14ac:dyDescent="0.25">
      <c r="C799" s="277"/>
      <c r="D799" s="277"/>
    </row>
    <row r="800" spans="3:4" ht="15.75" customHeight="1" x14ac:dyDescent="0.25">
      <c r="C800" s="277"/>
      <c r="D800" s="277"/>
    </row>
    <row r="801" spans="3:4" ht="15.75" customHeight="1" x14ac:dyDescent="0.25">
      <c r="C801" s="277"/>
      <c r="D801" s="277"/>
    </row>
    <row r="802" spans="3:4" ht="15.75" customHeight="1" x14ac:dyDescent="0.25">
      <c r="C802" s="277"/>
      <c r="D802" s="277"/>
    </row>
    <row r="803" spans="3:4" ht="15.75" customHeight="1" x14ac:dyDescent="0.25">
      <c r="C803" s="277"/>
      <c r="D803" s="277"/>
    </row>
    <row r="804" spans="3:4" ht="15.75" customHeight="1" x14ac:dyDescent="0.25">
      <c r="C804" s="277"/>
      <c r="D804" s="277"/>
    </row>
    <row r="805" spans="3:4" ht="15.75" customHeight="1" x14ac:dyDescent="0.25">
      <c r="C805" s="277"/>
      <c r="D805" s="277"/>
    </row>
    <row r="806" spans="3:4" ht="15.75" customHeight="1" x14ac:dyDescent="0.25">
      <c r="C806" s="277"/>
      <c r="D806" s="277"/>
    </row>
    <row r="807" spans="3:4" ht="15.75" customHeight="1" x14ac:dyDescent="0.25">
      <c r="C807" s="277"/>
      <c r="D807" s="277"/>
    </row>
    <row r="808" spans="3:4" ht="15.75" customHeight="1" x14ac:dyDescent="0.25">
      <c r="C808" s="277"/>
      <c r="D808" s="277"/>
    </row>
    <row r="809" spans="3:4" ht="15.75" customHeight="1" x14ac:dyDescent="0.25">
      <c r="C809" s="277"/>
      <c r="D809" s="277"/>
    </row>
    <row r="810" spans="3:4" ht="15.75" customHeight="1" x14ac:dyDescent="0.25">
      <c r="C810" s="277"/>
      <c r="D810" s="277"/>
    </row>
    <row r="811" spans="3:4" ht="15.75" customHeight="1" x14ac:dyDescent="0.25">
      <c r="C811" s="277"/>
      <c r="D811" s="277"/>
    </row>
    <row r="812" spans="3:4" ht="15.75" customHeight="1" x14ac:dyDescent="0.25">
      <c r="C812" s="277"/>
      <c r="D812" s="277"/>
    </row>
    <row r="813" spans="3:4" ht="15.75" customHeight="1" x14ac:dyDescent="0.25">
      <c r="C813" s="277"/>
      <c r="D813" s="277"/>
    </row>
    <row r="814" spans="3:4" ht="15.75" customHeight="1" x14ac:dyDescent="0.25">
      <c r="C814" s="277"/>
      <c r="D814" s="277"/>
    </row>
    <row r="815" spans="3:4" ht="15.75" customHeight="1" x14ac:dyDescent="0.25">
      <c r="C815" s="277"/>
      <c r="D815" s="277"/>
    </row>
    <row r="816" spans="3:4" ht="15.75" customHeight="1" x14ac:dyDescent="0.25">
      <c r="C816" s="277"/>
      <c r="D816" s="277"/>
    </row>
    <row r="817" spans="3:4" ht="15.75" customHeight="1" x14ac:dyDescent="0.25">
      <c r="C817" s="277"/>
      <c r="D817" s="277"/>
    </row>
    <row r="818" spans="3:4" ht="15.75" customHeight="1" x14ac:dyDescent="0.25">
      <c r="C818" s="277"/>
      <c r="D818" s="277"/>
    </row>
    <row r="819" spans="3:4" ht="15.75" customHeight="1" x14ac:dyDescent="0.25">
      <c r="C819" s="277"/>
      <c r="D819" s="277"/>
    </row>
    <row r="820" spans="3:4" ht="15.75" customHeight="1" x14ac:dyDescent="0.25">
      <c r="C820" s="277"/>
      <c r="D820" s="277"/>
    </row>
    <row r="821" spans="3:4" ht="15.75" customHeight="1" x14ac:dyDescent="0.25">
      <c r="C821" s="277"/>
      <c r="D821" s="277"/>
    </row>
    <row r="822" spans="3:4" ht="15.75" customHeight="1" x14ac:dyDescent="0.25">
      <c r="C822" s="277"/>
      <c r="D822" s="277"/>
    </row>
    <row r="823" spans="3:4" ht="15.75" customHeight="1" x14ac:dyDescent="0.25">
      <c r="C823" s="277"/>
      <c r="D823" s="277"/>
    </row>
    <row r="824" spans="3:4" ht="15.75" customHeight="1" x14ac:dyDescent="0.25">
      <c r="C824" s="277"/>
      <c r="D824" s="277"/>
    </row>
    <row r="825" spans="3:4" ht="15.75" customHeight="1" x14ac:dyDescent="0.25">
      <c r="C825" s="277"/>
      <c r="D825" s="277"/>
    </row>
    <row r="826" spans="3:4" ht="15.75" customHeight="1" x14ac:dyDescent="0.25">
      <c r="C826" s="277"/>
      <c r="D826" s="277"/>
    </row>
    <row r="827" spans="3:4" ht="15.75" customHeight="1" x14ac:dyDescent="0.25">
      <c r="C827" s="277"/>
      <c r="D827" s="277"/>
    </row>
    <row r="828" spans="3:4" ht="15.75" customHeight="1" x14ac:dyDescent="0.25">
      <c r="C828" s="277"/>
      <c r="D828" s="277"/>
    </row>
    <row r="829" spans="3:4" ht="15.75" customHeight="1" x14ac:dyDescent="0.25">
      <c r="C829" s="277"/>
      <c r="D829" s="277"/>
    </row>
    <row r="830" spans="3:4" ht="15.75" customHeight="1" x14ac:dyDescent="0.25">
      <c r="C830" s="277"/>
      <c r="D830" s="277"/>
    </row>
    <row r="831" spans="3:4" ht="15.75" customHeight="1" x14ac:dyDescent="0.25">
      <c r="C831" s="277"/>
      <c r="D831" s="277"/>
    </row>
    <row r="832" spans="3:4" ht="15.75" customHeight="1" x14ac:dyDescent="0.25">
      <c r="C832" s="277"/>
      <c r="D832" s="277"/>
    </row>
    <row r="833" spans="3:4" ht="15.75" customHeight="1" x14ac:dyDescent="0.25">
      <c r="C833" s="277"/>
      <c r="D833" s="277"/>
    </row>
    <row r="834" spans="3:4" ht="15.75" customHeight="1" x14ac:dyDescent="0.25">
      <c r="C834" s="277"/>
      <c r="D834" s="277"/>
    </row>
    <row r="835" spans="3:4" ht="15.75" customHeight="1" x14ac:dyDescent="0.25">
      <c r="C835" s="277"/>
      <c r="D835" s="277"/>
    </row>
    <row r="836" spans="3:4" ht="15.75" customHeight="1" x14ac:dyDescent="0.25">
      <c r="C836" s="277"/>
      <c r="D836" s="277"/>
    </row>
    <row r="837" spans="3:4" ht="15.75" customHeight="1" x14ac:dyDescent="0.25">
      <c r="C837" s="277"/>
      <c r="D837" s="277"/>
    </row>
    <row r="838" spans="3:4" ht="15.75" customHeight="1" x14ac:dyDescent="0.25">
      <c r="C838" s="277"/>
      <c r="D838" s="277"/>
    </row>
    <row r="839" spans="3:4" ht="15.75" customHeight="1" x14ac:dyDescent="0.25">
      <c r="C839" s="277"/>
      <c r="D839" s="277"/>
    </row>
    <row r="840" spans="3:4" ht="15.75" customHeight="1" x14ac:dyDescent="0.25">
      <c r="C840" s="277"/>
      <c r="D840" s="277"/>
    </row>
    <row r="841" spans="3:4" ht="15.75" customHeight="1" x14ac:dyDescent="0.25">
      <c r="C841" s="277"/>
      <c r="D841" s="277"/>
    </row>
    <row r="842" spans="3:4" ht="15.75" customHeight="1" x14ac:dyDescent="0.25">
      <c r="C842" s="277"/>
      <c r="D842" s="277"/>
    </row>
    <row r="843" spans="3:4" ht="15.75" customHeight="1" x14ac:dyDescent="0.25">
      <c r="C843" s="277"/>
      <c r="D843" s="277"/>
    </row>
    <row r="844" spans="3:4" ht="15.75" customHeight="1" x14ac:dyDescent="0.25">
      <c r="C844" s="277"/>
      <c r="D844" s="277"/>
    </row>
    <row r="845" spans="3:4" ht="15.75" customHeight="1" x14ac:dyDescent="0.25">
      <c r="C845" s="277"/>
      <c r="D845" s="277"/>
    </row>
    <row r="846" spans="3:4" ht="15.75" customHeight="1" x14ac:dyDescent="0.25">
      <c r="C846" s="277"/>
      <c r="D846" s="277"/>
    </row>
    <row r="847" spans="3:4" ht="15.75" customHeight="1" x14ac:dyDescent="0.25">
      <c r="C847" s="277"/>
      <c r="D847" s="277"/>
    </row>
    <row r="848" spans="3:4" ht="15.75" customHeight="1" x14ac:dyDescent="0.25">
      <c r="C848" s="277"/>
      <c r="D848" s="277"/>
    </row>
    <row r="849" spans="3:4" ht="15.75" customHeight="1" x14ac:dyDescent="0.25">
      <c r="C849" s="277"/>
      <c r="D849" s="277"/>
    </row>
    <row r="850" spans="3:4" ht="15.75" customHeight="1" x14ac:dyDescent="0.25">
      <c r="C850" s="277"/>
      <c r="D850" s="277"/>
    </row>
    <row r="851" spans="3:4" ht="15.75" customHeight="1" x14ac:dyDescent="0.25">
      <c r="C851" s="277"/>
      <c r="D851" s="277"/>
    </row>
    <row r="852" spans="3:4" ht="15.75" customHeight="1" x14ac:dyDescent="0.25">
      <c r="C852" s="277"/>
      <c r="D852" s="277"/>
    </row>
    <row r="853" spans="3:4" ht="15.75" customHeight="1" x14ac:dyDescent="0.25">
      <c r="C853" s="277"/>
      <c r="D853" s="277"/>
    </row>
    <row r="854" spans="3:4" ht="15.75" customHeight="1" x14ac:dyDescent="0.25">
      <c r="C854" s="277"/>
      <c r="D854" s="277"/>
    </row>
    <row r="855" spans="3:4" ht="15.75" customHeight="1" x14ac:dyDescent="0.25">
      <c r="C855" s="277"/>
      <c r="D855" s="277"/>
    </row>
    <row r="856" spans="3:4" ht="15.75" customHeight="1" x14ac:dyDescent="0.25">
      <c r="C856" s="277"/>
      <c r="D856" s="277"/>
    </row>
    <row r="857" spans="3:4" ht="15.75" customHeight="1" x14ac:dyDescent="0.25">
      <c r="C857" s="277"/>
      <c r="D857" s="277"/>
    </row>
    <row r="858" spans="3:4" ht="15.75" customHeight="1" x14ac:dyDescent="0.25">
      <c r="C858" s="277"/>
      <c r="D858" s="277"/>
    </row>
    <row r="859" spans="3:4" ht="15.75" customHeight="1" x14ac:dyDescent="0.25">
      <c r="C859" s="277"/>
      <c r="D859" s="277"/>
    </row>
    <row r="860" spans="3:4" ht="15.75" customHeight="1" x14ac:dyDescent="0.25">
      <c r="C860" s="277"/>
      <c r="D860" s="277"/>
    </row>
    <row r="861" spans="3:4" ht="15.75" customHeight="1" x14ac:dyDescent="0.25">
      <c r="C861" s="277"/>
      <c r="D861" s="277"/>
    </row>
    <row r="862" spans="3:4" ht="15.75" customHeight="1" x14ac:dyDescent="0.25">
      <c r="C862" s="277"/>
      <c r="D862" s="277"/>
    </row>
    <row r="863" spans="3:4" ht="15.75" customHeight="1" x14ac:dyDescent="0.25">
      <c r="C863" s="277"/>
      <c r="D863" s="277"/>
    </row>
    <row r="864" spans="3:4" ht="15.75" customHeight="1" x14ac:dyDescent="0.25">
      <c r="C864" s="277"/>
      <c r="D864" s="277"/>
    </row>
    <row r="865" spans="3:4" ht="15.75" customHeight="1" x14ac:dyDescent="0.25">
      <c r="C865" s="277"/>
      <c r="D865" s="277"/>
    </row>
    <row r="866" spans="3:4" ht="15.75" customHeight="1" x14ac:dyDescent="0.25">
      <c r="C866" s="277"/>
      <c r="D866" s="277"/>
    </row>
    <row r="867" spans="3:4" ht="15.75" customHeight="1" x14ac:dyDescent="0.25">
      <c r="C867" s="277"/>
      <c r="D867" s="277"/>
    </row>
    <row r="868" spans="3:4" ht="15.75" customHeight="1" x14ac:dyDescent="0.25">
      <c r="C868" s="277"/>
      <c r="D868" s="277"/>
    </row>
    <row r="869" spans="3:4" ht="15.75" customHeight="1" x14ac:dyDescent="0.25">
      <c r="C869" s="277"/>
      <c r="D869" s="277"/>
    </row>
    <row r="870" spans="3:4" ht="15.75" customHeight="1" x14ac:dyDescent="0.25">
      <c r="C870" s="277"/>
      <c r="D870" s="277"/>
    </row>
    <row r="871" spans="3:4" ht="15.75" customHeight="1" x14ac:dyDescent="0.25">
      <c r="C871" s="277"/>
      <c r="D871" s="277"/>
    </row>
    <row r="872" spans="3:4" ht="15.75" customHeight="1" x14ac:dyDescent="0.25">
      <c r="C872" s="277"/>
      <c r="D872" s="277"/>
    </row>
    <row r="873" spans="3:4" ht="15.75" customHeight="1" x14ac:dyDescent="0.25">
      <c r="C873" s="277"/>
      <c r="D873" s="277"/>
    </row>
    <row r="874" spans="3:4" ht="15.75" customHeight="1" x14ac:dyDescent="0.25">
      <c r="C874" s="277"/>
      <c r="D874" s="277"/>
    </row>
    <row r="875" spans="3:4" ht="15.75" customHeight="1" x14ac:dyDescent="0.25">
      <c r="C875" s="277"/>
      <c r="D875" s="277"/>
    </row>
    <row r="876" spans="3:4" ht="15.75" customHeight="1" x14ac:dyDescent="0.25">
      <c r="C876" s="277"/>
      <c r="D876" s="277"/>
    </row>
    <row r="877" spans="3:4" ht="15.75" customHeight="1" x14ac:dyDescent="0.25">
      <c r="C877" s="277"/>
      <c r="D877" s="277"/>
    </row>
    <row r="878" spans="3:4" ht="15.75" customHeight="1" x14ac:dyDescent="0.25">
      <c r="C878" s="277"/>
      <c r="D878" s="277"/>
    </row>
    <row r="879" spans="3:4" ht="15.75" customHeight="1" x14ac:dyDescent="0.25">
      <c r="C879" s="277"/>
      <c r="D879" s="277"/>
    </row>
    <row r="880" spans="3:4" ht="15.75" customHeight="1" x14ac:dyDescent="0.25">
      <c r="C880" s="277"/>
      <c r="D880" s="277"/>
    </row>
    <row r="881" spans="3:4" ht="15.75" customHeight="1" x14ac:dyDescent="0.25">
      <c r="C881" s="277"/>
      <c r="D881" s="277"/>
    </row>
    <row r="882" spans="3:4" ht="15.75" customHeight="1" x14ac:dyDescent="0.25">
      <c r="C882" s="277"/>
      <c r="D882" s="277"/>
    </row>
    <row r="883" spans="3:4" ht="15.75" customHeight="1" x14ac:dyDescent="0.25">
      <c r="C883" s="277"/>
      <c r="D883" s="277"/>
    </row>
    <row r="884" spans="3:4" ht="15.75" customHeight="1" x14ac:dyDescent="0.25">
      <c r="C884" s="277"/>
      <c r="D884" s="277"/>
    </row>
    <row r="885" spans="3:4" ht="15.75" customHeight="1" x14ac:dyDescent="0.25">
      <c r="C885" s="277"/>
      <c r="D885" s="277"/>
    </row>
    <row r="886" spans="3:4" ht="15.75" customHeight="1" x14ac:dyDescent="0.25">
      <c r="C886" s="277"/>
      <c r="D886" s="277"/>
    </row>
    <row r="887" spans="3:4" ht="15.75" customHeight="1" x14ac:dyDescent="0.25">
      <c r="C887" s="277"/>
      <c r="D887" s="277"/>
    </row>
    <row r="888" spans="3:4" ht="15.75" customHeight="1" x14ac:dyDescent="0.25">
      <c r="C888" s="277"/>
      <c r="D888" s="277"/>
    </row>
    <row r="889" spans="3:4" ht="15.75" customHeight="1" x14ac:dyDescent="0.25">
      <c r="C889" s="277"/>
      <c r="D889" s="277"/>
    </row>
    <row r="890" spans="3:4" ht="15.75" customHeight="1" x14ac:dyDescent="0.25">
      <c r="C890" s="277"/>
      <c r="D890" s="277"/>
    </row>
    <row r="891" spans="3:4" ht="15.75" customHeight="1" x14ac:dyDescent="0.25">
      <c r="C891" s="277"/>
      <c r="D891" s="277"/>
    </row>
    <row r="892" spans="3:4" ht="15.75" customHeight="1" x14ac:dyDescent="0.25">
      <c r="C892" s="277"/>
      <c r="D892" s="277"/>
    </row>
    <row r="893" spans="3:4" ht="15.75" customHeight="1" x14ac:dyDescent="0.25">
      <c r="C893" s="277"/>
      <c r="D893" s="277"/>
    </row>
    <row r="894" spans="3:4" ht="15.75" customHeight="1" x14ac:dyDescent="0.25">
      <c r="C894" s="277"/>
      <c r="D894" s="277"/>
    </row>
    <row r="895" spans="3:4" ht="15.75" customHeight="1" x14ac:dyDescent="0.25">
      <c r="C895" s="277"/>
      <c r="D895" s="277"/>
    </row>
    <row r="896" spans="3:4" ht="15.75" customHeight="1" x14ac:dyDescent="0.25">
      <c r="C896" s="277"/>
      <c r="D896" s="277"/>
    </row>
    <row r="897" spans="3:4" ht="15.75" customHeight="1" x14ac:dyDescent="0.25">
      <c r="C897" s="277"/>
      <c r="D897" s="277"/>
    </row>
    <row r="898" spans="3:4" ht="15.75" customHeight="1" x14ac:dyDescent="0.25">
      <c r="C898" s="277"/>
      <c r="D898" s="277"/>
    </row>
    <row r="899" spans="3:4" ht="15.75" customHeight="1" x14ac:dyDescent="0.25">
      <c r="C899" s="277"/>
      <c r="D899" s="277"/>
    </row>
    <row r="900" spans="3:4" ht="15.75" customHeight="1" x14ac:dyDescent="0.25">
      <c r="C900" s="277"/>
      <c r="D900" s="277"/>
    </row>
    <row r="901" spans="3:4" ht="15.75" customHeight="1" x14ac:dyDescent="0.25">
      <c r="C901" s="277"/>
      <c r="D901" s="277"/>
    </row>
    <row r="902" spans="3:4" ht="15.75" customHeight="1" x14ac:dyDescent="0.25">
      <c r="C902" s="277"/>
      <c r="D902" s="277"/>
    </row>
    <row r="903" spans="3:4" ht="15.75" customHeight="1" x14ac:dyDescent="0.25">
      <c r="C903" s="277"/>
      <c r="D903" s="277"/>
    </row>
    <row r="904" spans="3:4" ht="15.75" customHeight="1" x14ac:dyDescent="0.25">
      <c r="C904" s="277"/>
      <c r="D904" s="277"/>
    </row>
    <row r="905" spans="3:4" ht="15.75" customHeight="1" x14ac:dyDescent="0.25">
      <c r="C905" s="277"/>
      <c r="D905" s="277"/>
    </row>
    <row r="906" spans="3:4" ht="15.75" customHeight="1" x14ac:dyDescent="0.25">
      <c r="C906" s="277"/>
      <c r="D906" s="277"/>
    </row>
    <row r="907" spans="3:4" ht="15.75" customHeight="1" x14ac:dyDescent="0.25">
      <c r="C907" s="277"/>
      <c r="D907" s="277"/>
    </row>
    <row r="908" spans="3:4" ht="15.75" customHeight="1" x14ac:dyDescent="0.25">
      <c r="C908" s="277"/>
      <c r="D908" s="277"/>
    </row>
    <row r="909" spans="3:4" ht="15.75" customHeight="1" x14ac:dyDescent="0.25">
      <c r="C909" s="277"/>
      <c r="D909" s="277"/>
    </row>
    <row r="910" spans="3:4" ht="15.75" customHeight="1" x14ac:dyDescent="0.25">
      <c r="C910" s="277"/>
      <c r="D910" s="277"/>
    </row>
    <row r="911" spans="3:4" ht="15.75" customHeight="1" x14ac:dyDescent="0.25">
      <c r="C911" s="277"/>
      <c r="D911" s="277"/>
    </row>
    <row r="912" spans="3:4" ht="15.75" customHeight="1" x14ac:dyDescent="0.25">
      <c r="C912" s="277"/>
      <c r="D912" s="277"/>
    </row>
    <row r="913" spans="3:4" ht="15.75" customHeight="1" x14ac:dyDescent="0.25">
      <c r="C913" s="277"/>
      <c r="D913" s="277"/>
    </row>
    <row r="914" spans="3:4" ht="15.75" customHeight="1" x14ac:dyDescent="0.25">
      <c r="C914" s="277"/>
      <c r="D914" s="277"/>
    </row>
    <row r="915" spans="3:4" ht="15.75" customHeight="1" x14ac:dyDescent="0.25">
      <c r="C915" s="277"/>
      <c r="D915" s="277"/>
    </row>
    <row r="916" spans="3:4" ht="15.75" customHeight="1" x14ac:dyDescent="0.25">
      <c r="C916" s="277"/>
      <c r="D916" s="277"/>
    </row>
    <row r="917" spans="3:4" ht="15.75" customHeight="1" x14ac:dyDescent="0.25">
      <c r="C917" s="277"/>
      <c r="D917" s="277"/>
    </row>
    <row r="918" spans="3:4" ht="15.75" customHeight="1" x14ac:dyDescent="0.25">
      <c r="C918" s="277"/>
      <c r="D918" s="277"/>
    </row>
    <row r="919" spans="3:4" ht="15.75" customHeight="1" x14ac:dyDescent="0.25">
      <c r="C919" s="277"/>
      <c r="D919" s="277"/>
    </row>
    <row r="920" spans="3:4" ht="15.75" customHeight="1" x14ac:dyDescent="0.25">
      <c r="C920" s="277"/>
      <c r="D920" s="277"/>
    </row>
    <row r="921" spans="3:4" ht="15.75" customHeight="1" x14ac:dyDescent="0.25">
      <c r="C921" s="277"/>
      <c r="D921" s="277"/>
    </row>
    <row r="922" spans="3:4" ht="15.75" customHeight="1" x14ac:dyDescent="0.25">
      <c r="C922" s="277"/>
      <c r="D922" s="277"/>
    </row>
    <row r="923" spans="3:4" ht="15.75" customHeight="1" x14ac:dyDescent="0.25">
      <c r="C923" s="277"/>
      <c r="D923" s="277"/>
    </row>
    <row r="924" spans="3:4" ht="15.75" customHeight="1" x14ac:dyDescent="0.25">
      <c r="C924" s="277"/>
      <c r="D924" s="277"/>
    </row>
    <row r="925" spans="3:4" ht="15.75" customHeight="1" x14ac:dyDescent="0.25">
      <c r="C925" s="277"/>
      <c r="D925" s="277"/>
    </row>
    <row r="926" spans="3:4" ht="15.75" customHeight="1" x14ac:dyDescent="0.25">
      <c r="C926" s="277"/>
      <c r="D926" s="277"/>
    </row>
    <row r="927" spans="3:4" ht="15.75" customHeight="1" x14ac:dyDescent="0.25">
      <c r="C927" s="277"/>
      <c r="D927" s="277"/>
    </row>
    <row r="928" spans="3:4" ht="15.75" customHeight="1" x14ac:dyDescent="0.25">
      <c r="C928" s="277"/>
      <c r="D928" s="277"/>
    </row>
    <row r="929" spans="3:4" ht="15.75" customHeight="1" x14ac:dyDescent="0.25">
      <c r="C929" s="277"/>
      <c r="D929" s="277"/>
    </row>
    <row r="930" spans="3:4" ht="15.75" customHeight="1" x14ac:dyDescent="0.25">
      <c r="C930" s="277"/>
      <c r="D930" s="277"/>
    </row>
    <row r="931" spans="3:4" ht="15.75" customHeight="1" x14ac:dyDescent="0.25">
      <c r="C931" s="277"/>
      <c r="D931" s="277"/>
    </row>
    <row r="932" spans="3:4" ht="15.75" customHeight="1" x14ac:dyDescent="0.25">
      <c r="C932" s="277"/>
      <c r="D932" s="277"/>
    </row>
    <row r="933" spans="3:4" ht="15.75" customHeight="1" x14ac:dyDescent="0.25">
      <c r="C933" s="277"/>
      <c r="D933" s="277"/>
    </row>
    <row r="934" spans="3:4" ht="15.75" customHeight="1" x14ac:dyDescent="0.25">
      <c r="C934" s="277"/>
      <c r="D934" s="277"/>
    </row>
    <row r="935" spans="3:4" ht="15.75" customHeight="1" x14ac:dyDescent="0.25">
      <c r="C935" s="277"/>
      <c r="D935" s="277"/>
    </row>
    <row r="936" spans="3:4" ht="15.75" customHeight="1" x14ac:dyDescent="0.25">
      <c r="C936" s="277"/>
      <c r="D936" s="277"/>
    </row>
    <row r="937" spans="3:4" ht="15.75" customHeight="1" x14ac:dyDescent="0.25">
      <c r="C937" s="277"/>
      <c r="D937" s="277"/>
    </row>
    <row r="938" spans="3:4" ht="15.75" customHeight="1" x14ac:dyDescent="0.25">
      <c r="C938" s="277"/>
      <c r="D938" s="277"/>
    </row>
    <row r="939" spans="3:4" ht="15.75" customHeight="1" x14ac:dyDescent="0.25">
      <c r="C939" s="277"/>
      <c r="D939" s="277"/>
    </row>
    <row r="940" spans="3:4" ht="15.75" customHeight="1" x14ac:dyDescent="0.25">
      <c r="C940" s="277"/>
      <c r="D940" s="277"/>
    </row>
    <row r="941" spans="3:4" ht="15.75" customHeight="1" x14ac:dyDescent="0.25">
      <c r="C941" s="277"/>
      <c r="D941" s="277"/>
    </row>
    <row r="942" spans="3:4" ht="15.75" customHeight="1" x14ac:dyDescent="0.25">
      <c r="C942" s="277"/>
      <c r="D942" s="277"/>
    </row>
    <row r="943" spans="3:4" ht="15.75" customHeight="1" x14ac:dyDescent="0.25">
      <c r="C943" s="277"/>
      <c r="D943" s="277"/>
    </row>
    <row r="944" spans="3:4" ht="15.75" customHeight="1" x14ac:dyDescent="0.25">
      <c r="C944" s="277"/>
      <c r="D944" s="277"/>
    </row>
    <row r="945" spans="3:4" ht="15.75" customHeight="1" x14ac:dyDescent="0.25">
      <c r="C945" s="277"/>
      <c r="D945" s="277"/>
    </row>
    <row r="946" spans="3:4" ht="15.75" customHeight="1" x14ac:dyDescent="0.25">
      <c r="C946" s="277"/>
      <c r="D946" s="277"/>
    </row>
    <row r="947" spans="3:4" ht="15.75" customHeight="1" x14ac:dyDescent="0.25">
      <c r="C947" s="277"/>
      <c r="D947" s="277"/>
    </row>
    <row r="948" spans="3:4" ht="15.75" customHeight="1" x14ac:dyDescent="0.25">
      <c r="C948" s="277"/>
      <c r="D948" s="277"/>
    </row>
    <row r="949" spans="3:4" ht="15.75" customHeight="1" x14ac:dyDescent="0.25">
      <c r="C949" s="277"/>
      <c r="D949" s="277"/>
    </row>
    <row r="950" spans="3:4" ht="15.75" customHeight="1" x14ac:dyDescent="0.25">
      <c r="C950" s="277"/>
      <c r="D950" s="277"/>
    </row>
    <row r="951" spans="3:4" ht="15.75" customHeight="1" x14ac:dyDescent="0.25">
      <c r="C951" s="277"/>
      <c r="D951" s="277"/>
    </row>
    <row r="952" spans="3:4" ht="15.75" customHeight="1" x14ac:dyDescent="0.25">
      <c r="C952" s="277"/>
      <c r="D952" s="277"/>
    </row>
    <row r="953" spans="3:4" ht="15.75" customHeight="1" x14ac:dyDescent="0.25">
      <c r="C953" s="277"/>
      <c r="D953" s="277"/>
    </row>
    <row r="954" spans="3:4" ht="15.75" customHeight="1" x14ac:dyDescent="0.25">
      <c r="C954" s="277"/>
      <c r="D954" s="277"/>
    </row>
    <row r="955" spans="3:4" ht="15.75" customHeight="1" x14ac:dyDescent="0.25">
      <c r="C955" s="277"/>
      <c r="D955" s="277"/>
    </row>
    <row r="956" spans="3:4" ht="15.75" customHeight="1" x14ac:dyDescent="0.25">
      <c r="C956" s="277"/>
      <c r="D956" s="277"/>
    </row>
    <row r="957" spans="3:4" ht="15.75" customHeight="1" x14ac:dyDescent="0.25">
      <c r="C957" s="277"/>
      <c r="D957" s="277"/>
    </row>
    <row r="958" spans="3:4" ht="15.75" customHeight="1" x14ac:dyDescent="0.25">
      <c r="C958" s="277"/>
      <c r="D958" s="277"/>
    </row>
    <row r="959" spans="3:4" ht="15.75" customHeight="1" x14ac:dyDescent="0.25">
      <c r="C959" s="277"/>
      <c r="D959" s="277"/>
    </row>
    <row r="960" spans="3:4" ht="15.75" customHeight="1" x14ac:dyDescent="0.25">
      <c r="C960" s="277"/>
      <c r="D960" s="277"/>
    </row>
    <row r="961" spans="3:4" ht="15.75" customHeight="1" x14ac:dyDescent="0.25">
      <c r="C961" s="277"/>
      <c r="D961" s="277"/>
    </row>
    <row r="962" spans="3:4" ht="15.75" customHeight="1" x14ac:dyDescent="0.25">
      <c r="C962" s="277"/>
      <c r="D962" s="277"/>
    </row>
    <row r="963" spans="3:4" ht="15.75" customHeight="1" x14ac:dyDescent="0.25">
      <c r="C963" s="277"/>
      <c r="D963" s="277"/>
    </row>
    <row r="964" spans="3:4" ht="15.75" customHeight="1" x14ac:dyDescent="0.25">
      <c r="C964" s="277"/>
      <c r="D964" s="277"/>
    </row>
    <row r="965" spans="3:4" ht="15.75" customHeight="1" x14ac:dyDescent="0.25">
      <c r="C965" s="277"/>
      <c r="D965" s="277"/>
    </row>
    <row r="966" spans="3:4" ht="15.75" customHeight="1" x14ac:dyDescent="0.25">
      <c r="C966" s="277"/>
      <c r="D966" s="277"/>
    </row>
    <row r="967" spans="3:4" ht="15.75" customHeight="1" x14ac:dyDescent="0.25">
      <c r="C967" s="277"/>
      <c r="D967" s="277"/>
    </row>
    <row r="968" spans="3:4" ht="15.75" customHeight="1" x14ac:dyDescent="0.25">
      <c r="C968" s="277"/>
      <c r="D968" s="277"/>
    </row>
    <row r="969" spans="3:4" ht="15.75" customHeight="1" x14ac:dyDescent="0.25">
      <c r="C969" s="277"/>
      <c r="D969" s="277"/>
    </row>
    <row r="970" spans="3:4" ht="15.75" customHeight="1" x14ac:dyDescent="0.25">
      <c r="C970" s="277"/>
      <c r="D970" s="277"/>
    </row>
    <row r="971" spans="3:4" ht="15.75" customHeight="1" x14ac:dyDescent="0.25">
      <c r="C971" s="277"/>
      <c r="D971" s="277"/>
    </row>
    <row r="972" spans="3:4" ht="15.75" customHeight="1" x14ac:dyDescent="0.25">
      <c r="C972" s="277"/>
      <c r="D972" s="277"/>
    </row>
    <row r="973" spans="3:4" ht="15.75" customHeight="1" x14ac:dyDescent="0.25">
      <c r="C973" s="277"/>
      <c r="D973" s="277"/>
    </row>
    <row r="974" spans="3:4" ht="15.75" customHeight="1" x14ac:dyDescent="0.25">
      <c r="C974" s="277"/>
      <c r="D974" s="277"/>
    </row>
    <row r="975" spans="3:4" ht="15.75" customHeight="1" x14ac:dyDescent="0.25">
      <c r="C975" s="277"/>
      <c r="D975" s="277"/>
    </row>
    <row r="976" spans="3:4" ht="15.75" customHeight="1" x14ac:dyDescent="0.25">
      <c r="C976" s="277"/>
      <c r="D976" s="277"/>
    </row>
    <row r="977" spans="3:4" ht="15.75" customHeight="1" x14ac:dyDescent="0.25">
      <c r="C977" s="277"/>
      <c r="D977" s="277"/>
    </row>
    <row r="978" spans="3:4" ht="15.75" customHeight="1" x14ac:dyDescent="0.25">
      <c r="C978" s="277"/>
      <c r="D978" s="277"/>
    </row>
    <row r="979" spans="3:4" ht="15.75" customHeight="1" x14ac:dyDescent="0.25">
      <c r="C979" s="277"/>
      <c r="D979" s="277"/>
    </row>
    <row r="980" spans="3:4" ht="15.75" customHeight="1" x14ac:dyDescent="0.25">
      <c r="C980" s="277"/>
      <c r="D980" s="277"/>
    </row>
    <row r="981" spans="3:4" ht="15.75" customHeight="1" x14ac:dyDescent="0.25">
      <c r="C981" s="277"/>
      <c r="D981" s="277"/>
    </row>
    <row r="982" spans="3:4" ht="15.75" customHeight="1" x14ac:dyDescent="0.25">
      <c r="C982" s="277"/>
      <c r="D982" s="277"/>
    </row>
    <row r="983" spans="3:4" ht="15.75" customHeight="1" x14ac:dyDescent="0.25">
      <c r="C983" s="277"/>
      <c r="D983" s="277"/>
    </row>
    <row r="984" spans="3:4" ht="15.75" customHeight="1" x14ac:dyDescent="0.25">
      <c r="C984" s="277"/>
      <c r="D984" s="277"/>
    </row>
    <row r="985" spans="3:4" ht="15.75" customHeight="1" x14ac:dyDescent="0.25">
      <c r="C985" s="277"/>
      <c r="D985" s="277"/>
    </row>
    <row r="986" spans="3:4" ht="15.75" customHeight="1" x14ac:dyDescent="0.25">
      <c r="C986" s="277"/>
      <c r="D986" s="277"/>
    </row>
    <row r="987" spans="3:4" ht="15.75" customHeight="1" x14ac:dyDescent="0.25">
      <c r="C987" s="277"/>
      <c r="D987" s="277"/>
    </row>
    <row r="988" spans="3:4" ht="15.75" customHeight="1" x14ac:dyDescent="0.25">
      <c r="C988" s="277"/>
      <c r="D988" s="277"/>
    </row>
    <row r="989" spans="3:4" ht="15.75" customHeight="1" x14ac:dyDescent="0.25">
      <c r="C989" s="277"/>
      <c r="D989" s="277"/>
    </row>
    <row r="990" spans="3:4" ht="15.75" customHeight="1" x14ac:dyDescent="0.25">
      <c r="C990" s="277"/>
      <c r="D990" s="277"/>
    </row>
    <row r="991" spans="3:4" ht="15.75" customHeight="1" x14ac:dyDescent="0.25">
      <c r="C991" s="277"/>
      <c r="D991" s="277"/>
    </row>
    <row r="992" spans="3:4" ht="15.75" customHeight="1" x14ac:dyDescent="0.25">
      <c r="C992" s="277"/>
      <c r="D992" s="277"/>
    </row>
    <row r="993" spans="3:4" ht="15.75" customHeight="1" x14ac:dyDescent="0.25">
      <c r="C993" s="277"/>
      <c r="D993" s="277"/>
    </row>
    <row r="994" spans="3:4" ht="15.75" customHeight="1" x14ac:dyDescent="0.25">
      <c r="C994" s="277"/>
      <c r="D994" s="277"/>
    </row>
    <row r="995" spans="3:4" ht="15.75" customHeight="1" x14ac:dyDescent="0.25">
      <c r="C995" s="277"/>
      <c r="D995" s="277"/>
    </row>
    <row r="996" spans="3:4" ht="15.75" customHeight="1" x14ac:dyDescent="0.25">
      <c r="C996" s="277"/>
      <c r="D996" s="277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D86ECC"/>
  </sheetPr>
  <dimension ref="B1:Z300"/>
  <sheetViews>
    <sheetView showGridLines="0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7.855468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14" max="14" width="9.2851562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342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P6" s="278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46266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s="117" customFormat="1" ht="24" customHeight="1" x14ac:dyDescent="0.25">
      <c r="B13" s="139"/>
      <c r="C13" s="139"/>
      <c r="D13" s="139"/>
      <c r="E13" s="141"/>
      <c r="Z13" s="119"/>
    </row>
    <row r="14" spans="2:26" ht="48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46266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46295</v>
      </c>
    </row>
    <row r="16" spans="2:26" ht="18" customHeight="1" x14ac:dyDescent="0.25">
      <c r="B16" s="118">
        <v>2</v>
      </c>
      <c r="C16" s="119">
        <v>46296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46326</v>
      </c>
    </row>
    <row r="17" spans="2:26" ht="18" customHeight="1" x14ac:dyDescent="0.25">
      <c r="B17" s="118">
        <v>3</v>
      </c>
      <c r="C17" s="119">
        <v>46327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46356</v>
      </c>
    </row>
    <row r="18" spans="2:26" ht="18" customHeight="1" x14ac:dyDescent="0.25">
      <c r="B18" s="118">
        <v>4</v>
      </c>
      <c r="C18" s="119">
        <v>46357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46387</v>
      </c>
    </row>
    <row r="19" spans="2:26" ht="18" customHeight="1" x14ac:dyDescent="0.25">
      <c r="B19" s="118">
        <v>5</v>
      </c>
      <c r="C19" s="119">
        <v>46388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46418</v>
      </c>
    </row>
    <row r="20" spans="2:26" ht="18" customHeight="1" x14ac:dyDescent="0.25">
      <c r="B20" s="118">
        <v>6</v>
      </c>
      <c r="C20" s="119">
        <v>46419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46446</v>
      </c>
    </row>
    <row r="21" spans="2:26" ht="18" customHeight="1" x14ac:dyDescent="0.25">
      <c r="B21" s="118">
        <v>7</v>
      </c>
      <c r="C21" s="119">
        <v>46447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46477</v>
      </c>
    </row>
    <row r="22" spans="2:26" ht="18" customHeight="1" x14ac:dyDescent="0.25">
      <c r="B22" s="118">
        <v>8</v>
      </c>
      <c r="C22" s="119">
        <v>46478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46507</v>
      </c>
    </row>
    <row r="23" spans="2:26" ht="18" customHeight="1" x14ac:dyDescent="0.25">
      <c r="B23" s="118">
        <v>9</v>
      </c>
      <c r="C23" s="119">
        <v>46508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46538</v>
      </c>
    </row>
    <row r="24" spans="2:26" ht="18" customHeight="1" x14ac:dyDescent="0.25">
      <c r="B24" s="118">
        <v>10</v>
      </c>
      <c r="C24" s="119">
        <v>46539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46568</v>
      </c>
    </row>
    <row r="25" spans="2:26" ht="18" customHeight="1" x14ac:dyDescent="0.25">
      <c r="B25" s="118">
        <v>11</v>
      </c>
      <c r="C25" s="119">
        <v>46569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46599</v>
      </c>
    </row>
    <row r="26" spans="2:26" ht="18" customHeight="1" x14ac:dyDescent="0.25">
      <c r="B26" s="118">
        <v>12</v>
      </c>
      <c r="C26" s="119">
        <v>46600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46630</v>
      </c>
    </row>
    <row r="27" spans="2:26" ht="18" customHeight="1" x14ac:dyDescent="0.25">
      <c r="B27" s="118">
        <v>13</v>
      </c>
      <c r="C27" s="119">
        <v>46631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46660</v>
      </c>
    </row>
    <row r="28" spans="2:26" ht="18" customHeight="1" x14ac:dyDescent="0.25">
      <c r="B28" s="118">
        <v>14</v>
      </c>
      <c r="C28" s="119">
        <v>46661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46691</v>
      </c>
    </row>
    <row r="29" spans="2:26" ht="18" customHeight="1" x14ac:dyDescent="0.25">
      <c r="B29" s="118">
        <v>15</v>
      </c>
      <c r="C29" s="119">
        <v>46692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46721</v>
      </c>
    </row>
    <row r="30" spans="2:26" ht="18" customHeight="1" x14ac:dyDescent="0.25">
      <c r="B30" s="118">
        <v>16</v>
      </c>
      <c r="C30" s="119">
        <v>46722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46752</v>
      </c>
    </row>
    <row r="31" spans="2:26" ht="18" customHeight="1" x14ac:dyDescent="0.25">
      <c r="B31" s="118">
        <v>17</v>
      </c>
      <c r="C31" s="119">
        <v>46753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46783</v>
      </c>
    </row>
    <row r="32" spans="2:26" ht="18" customHeight="1" x14ac:dyDescent="0.25">
      <c r="B32" s="118">
        <v>18</v>
      </c>
      <c r="C32" s="119">
        <v>46784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46812</v>
      </c>
    </row>
    <row r="33" spans="2:26" ht="18" customHeight="1" x14ac:dyDescent="0.25">
      <c r="B33" s="118">
        <v>19</v>
      </c>
      <c r="C33" s="119">
        <v>46813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46843</v>
      </c>
    </row>
    <row r="34" spans="2:26" ht="18" customHeight="1" x14ac:dyDescent="0.25">
      <c r="B34" s="118">
        <v>20</v>
      </c>
      <c r="C34" s="119">
        <v>46844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46873</v>
      </c>
    </row>
    <row r="35" spans="2:26" ht="18" customHeight="1" x14ac:dyDescent="0.25">
      <c r="B35" s="118">
        <v>21</v>
      </c>
      <c r="C35" s="119">
        <v>46874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46904</v>
      </c>
    </row>
    <row r="36" spans="2:26" ht="18" customHeight="1" x14ac:dyDescent="0.25">
      <c r="B36" s="118">
        <v>22</v>
      </c>
      <c r="C36" s="119">
        <v>46905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46934</v>
      </c>
    </row>
    <row r="37" spans="2:26" ht="18" customHeight="1" x14ac:dyDescent="0.25">
      <c r="B37" s="118">
        <v>23</v>
      </c>
      <c r="C37" s="119">
        <v>46935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46965</v>
      </c>
    </row>
    <row r="38" spans="2:26" ht="18" customHeight="1" x14ac:dyDescent="0.25">
      <c r="B38" s="118">
        <v>24</v>
      </c>
      <c r="C38" s="119">
        <v>46966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46996</v>
      </c>
    </row>
    <row r="39" spans="2:26" ht="18" customHeight="1" x14ac:dyDescent="0.25">
      <c r="B39" s="118">
        <v>25</v>
      </c>
      <c r="C39" s="119">
        <v>46997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47026</v>
      </c>
    </row>
    <row r="40" spans="2:26" ht="18" customHeight="1" x14ac:dyDescent="0.25">
      <c r="B40" s="118">
        <v>26</v>
      </c>
      <c r="C40" s="119">
        <v>47027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47057</v>
      </c>
    </row>
    <row r="41" spans="2:26" ht="18" customHeight="1" x14ac:dyDescent="0.25">
      <c r="B41" s="118">
        <v>27</v>
      </c>
      <c r="C41" s="119">
        <v>47058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47087</v>
      </c>
    </row>
    <row r="42" spans="2:26" ht="18" customHeight="1" x14ac:dyDescent="0.25">
      <c r="B42" s="118">
        <v>28</v>
      </c>
      <c r="C42" s="119">
        <v>47088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47118</v>
      </c>
    </row>
    <row r="43" spans="2:26" ht="18" customHeight="1" x14ac:dyDescent="0.25">
      <c r="B43" s="118">
        <v>29</v>
      </c>
      <c r="C43" s="119">
        <v>47119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47149</v>
      </c>
    </row>
    <row r="44" spans="2:26" ht="18" customHeight="1" x14ac:dyDescent="0.25">
      <c r="B44" s="118">
        <v>30</v>
      </c>
      <c r="C44" s="119">
        <v>47150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47177</v>
      </c>
    </row>
    <row r="45" spans="2:26" ht="18" customHeight="1" x14ac:dyDescent="0.25">
      <c r="B45" s="118">
        <v>31</v>
      </c>
      <c r="C45" s="119">
        <v>47178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47208</v>
      </c>
    </row>
    <row r="46" spans="2:26" ht="18" customHeight="1" x14ac:dyDescent="0.25">
      <c r="B46" s="118">
        <v>32</v>
      </c>
      <c r="C46" s="119">
        <v>47209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47238</v>
      </c>
    </row>
    <row r="47" spans="2:26" ht="18" customHeight="1" x14ac:dyDescent="0.25">
      <c r="B47" s="118">
        <v>33</v>
      </c>
      <c r="C47" s="119">
        <v>47239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47269</v>
      </c>
    </row>
    <row r="48" spans="2:26" ht="18" customHeight="1" x14ac:dyDescent="0.25">
      <c r="B48" s="118">
        <v>34</v>
      </c>
      <c r="C48" s="119">
        <v>47270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47299</v>
      </c>
    </row>
    <row r="49" spans="2:26" ht="18" customHeight="1" x14ac:dyDescent="0.25">
      <c r="B49" s="118">
        <v>35</v>
      </c>
      <c r="C49" s="119">
        <v>47300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47330</v>
      </c>
    </row>
    <row r="50" spans="2:26" ht="18" customHeight="1" x14ac:dyDescent="0.25">
      <c r="B50" s="118">
        <v>36</v>
      </c>
      <c r="C50" s="119">
        <v>47331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47361</v>
      </c>
    </row>
    <row r="51" spans="2:26" ht="18" customHeight="1" x14ac:dyDescent="0.25">
      <c r="B51" s="118">
        <v>37</v>
      </c>
      <c r="C51" s="119">
        <v>47362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47391</v>
      </c>
    </row>
    <row r="52" spans="2:26" ht="18" customHeight="1" x14ac:dyDescent="0.25">
      <c r="B52" s="118">
        <v>38</v>
      </c>
      <c r="C52" s="119">
        <v>47392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47422</v>
      </c>
    </row>
    <row r="53" spans="2:26" ht="18" customHeight="1" x14ac:dyDescent="0.25">
      <c r="B53" s="118">
        <v>39</v>
      </c>
      <c r="C53" s="119">
        <v>47423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47452</v>
      </c>
    </row>
    <row r="54" spans="2:26" ht="18" customHeight="1" x14ac:dyDescent="0.25">
      <c r="B54" s="118">
        <v>40</v>
      </c>
      <c r="C54" s="119">
        <v>47453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47483</v>
      </c>
    </row>
    <row r="55" spans="2:26" ht="18" customHeight="1" x14ac:dyDescent="0.25">
      <c r="B55" s="118">
        <v>41</v>
      </c>
      <c r="C55" s="119">
        <v>47484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47514</v>
      </c>
    </row>
    <row r="56" spans="2:26" ht="18" customHeight="1" x14ac:dyDescent="0.25">
      <c r="B56" s="118">
        <v>42</v>
      </c>
      <c r="C56" s="119">
        <v>47515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47542</v>
      </c>
    </row>
    <row r="57" spans="2:26" ht="18" customHeight="1" x14ac:dyDescent="0.25">
      <c r="B57" s="118">
        <v>43</v>
      </c>
      <c r="C57" s="119">
        <v>47543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47573</v>
      </c>
    </row>
    <row r="58" spans="2:26" ht="18" customHeight="1" x14ac:dyDescent="0.25">
      <c r="B58" s="118">
        <v>44</v>
      </c>
      <c r="C58" s="119">
        <v>47574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47603</v>
      </c>
    </row>
    <row r="59" spans="2:26" ht="18" customHeight="1" x14ac:dyDescent="0.25">
      <c r="B59" s="118">
        <v>45</v>
      </c>
      <c r="C59" s="119">
        <v>47604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47634</v>
      </c>
    </row>
    <row r="60" spans="2:26" ht="18" customHeight="1" x14ac:dyDescent="0.25">
      <c r="B60" s="118">
        <v>46</v>
      </c>
      <c r="C60" s="119">
        <v>47635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47664</v>
      </c>
    </row>
    <row r="61" spans="2:26" ht="18" customHeight="1" x14ac:dyDescent="0.25">
      <c r="B61" s="118">
        <v>47</v>
      </c>
      <c r="C61" s="119">
        <v>47665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47695</v>
      </c>
    </row>
    <row r="62" spans="2:26" ht="18" customHeight="1" x14ac:dyDescent="0.25">
      <c r="B62" s="118">
        <v>48</v>
      </c>
      <c r="C62" s="119">
        <v>47696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47726</v>
      </c>
    </row>
    <row r="63" spans="2:26" ht="18" customHeight="1" x14ac:dyDescent="0.25">
      <c r="B63" s="118">
        <v>49</v>
      </c>
      <c r="C63" s="119">
        <v>47727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47756</v>
      </c>
    </row>
    <row r="64" spans="2:26" ht="18" customHeight="1" x14ac:dyDescent="0.25">
      <c r="B64" s="118">
        <v>50</v>
      </c>
      <c r="C64" s="119">
        <v>47757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47787</v>
      </c>
    </row>
    <row r="65" spans="2:26" ht="18" customHeight="1" x14ac:dyDescent="0.25">
      <c r="B65" s="118">
        <v>51</v>
      </c>
      <c r="C65" s="119">
        <v>47788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47817</v>
      </c>
    </row>
    <row r="66" spans="2:26" ht="18" customHeight="1" x14ac:dyDescent="0.25">
      <c r="B66" s="118">
        <v>52</v>
      </c>
      <c r="C66" s="119">
        <v>47818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47848</v>
      </c>
    </row>
    <row r="67" spans="2:26" ht="18" customHeight="1" x14ac:dyDescent="0.25">
      <c r="B67" s="118">
        <v>53</v>
      </c>
      <c r="C67" s="119">
        <v>47849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47879</v>
      </c>
    </row>
    <row r="68" spans="2:26" ht="18" customHeight="1" x14ac:dyDescent="0.25">
      <c r="B68" s="118">
        <v>54</v>
      </c>
      <c r="C68" s="119">
        <v>47880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47907</v>
      </c>
    </row>
    <row r="69" spans="2:26" ht="18" customHeight="1" x14ac:dyDescent="0.25">
      <c r="B69" s="118">
        <v>55</v>
      </c>
      <c r="C69" s="119">
        <v>47908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47938</v>
      </c>
    </row>
    <row r="70" spans="2:26" ht="18" customHeight="1" x14ac:dyDescent="0.25">
      <c r="B70" s="118">
        <v>56</v>
      </c>
      <c r="C70" s="119">
        <v>47939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47968</v>
      </c>
    </row>
    <row r="71" spans="2:26" ht="18" customHeight="1" x14ac:dyDescent="0.25">
      <c r="B71" s="118">
        <v>57</v>
      </c>
      <c r="C71" s="119">
        <v>47969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47999</v>
      </c>
    </row>
    <row r="72" spans="2:26" ht="18" customHeight="1" x14ac:dyDescent="0.25">
      <c r="B72" s="118">
        <v>58</v>
      </c>
      <c r="C72" s="119">
        <v>48000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48029</v>
      </c>
    </row>
    <row r="73" spans="2:26" ht="18" customHeight="1" x14ac:dyDescent="0.25">
      <c r="B73" s="118">
        <v>59</v>
      </c>
      <c r="C73" s="119">
        <v>48030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48060</v>
      </c>
    </row>
    <row r="74" spans="2:26" ht="18" customHeight="1" x14ac:dyDescent="0.25">
      <c r="B74" s="118">
        <v>60</v>
      </c>
      <c r="C74" s="119">
        <v>48061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48091</v>
      </c>
    </row>
    <row r="75" spans="2:26" ht="18" customHeight="1" x14ac:dyDescent="0.25">
      <c r="B75" s="118">
        <v>61</v>
      </c>
      <c r="C75" s="119">
        <v>48092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48121</v>
      </c>
    </row>
    <row r="76" spans="2:26" ht="18" customHeight="1" x14ac:dyDescent="0.25">
      <c r="B76" s="118">
        <v>62</v>
      </c>
      <c r="C76" s="119">
        <v>48122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48152</v>
      </c>
    </row>
    <row r="77" spans="2:26" ht="18" customHeight="1" x14ac:dyDescent="0.25">
      <c r="B77" s="118">
        <v>63</v>
      </c>
      <c r="C77" s="119">
        <v>48153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48182</v>
      </c>
    </row>
    <row r="78" spans="2:26" ht="18" customHeight="1" x14ac:dyDescent="0.25">
      <c r="B78" s="118">
        <v>64</v>
      </c>
      <c r="C78" s="119">
        <v>48183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48213</v>
      </c>
    </row>
    <row r="79" spans="2:26" ht="18" customHeight="1" x14ac:dyDescent="0.25">
      <c r="B79" s="118">
        <v>65</v>
      </c>
      <c r="C79" s="119">
        <v>48214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48244</v>
      </c>
    </row>
    <row r="80" spans="2:26" ht="18" customHeight="1" x14ac:dyDescent="0.25">
      <c r="B80" s="118">
        <v>66</v>
      </c>
      <c r="C80" s="119">
        <v>48245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48273</v>
      </c>
    </row>
    <row r="81" spans="2:26" ht="18" customHeight="1" x14ac:dyDescent="0.25">
      <c r="B81" s="118">
        <v>67</v>
      </c>
      <c r="C81" s="119">
        <v>48274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48304</v>
      </c>
    </row>
    <row r="82" spans="2:26" ht="18" customHeight="1" x14ac:dyDescent="0.25">
      <c r="B82" s="118">
        <v>68</v>
      </c>
      <c r="C82" s="119">
        <v>48305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48334</v>
      </c>
    </row>
    <row r="83" spans="2:26" ht="18" customHeight="1" x14ac:dyDescent="0.25">
      <c r="B83" s="118">
        <v>69</v>
      </c>
      <c r="C83" s="119">
        <v>48335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48365</v>
      </c>
    </row>
    <row r="84" spans="2:26" ht="18" customHeight="1" x14ac:dyDescent="0.25">
      <c r="B84" s="118">
        <v>70</v>
      </c>
      <c r="C84" s="119">
        <v>48366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48395</v>
      </c>
    </row>
    <row r="85" spans="2:26" ht="18" customHeight="1" x14ac:dyDescent="0.25">
      <c r="B85" s="118">
        <v>71</v>
      </c>
      <c r="C85" s="119">
        <v>48396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48426</v>
      </c>
    </row>
    <row r="86" spans="2:26" ht="18" customHeight="1" x14ac:dyDescent="0.25">
      <c r="B86" s="118">
        <v>72</v>
      </c>
      <c r="C86" s="119">
        <v>48427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48457</v>
      </c>
    </row>
    <row r="87" spans="2:26" ht="18" customHeight="1" x14ac:dyDescent="0.25">
      <c r="B87" s="118">
        <v>73</v>
      </c>
      <c r="C87" s="119">
        <v>48458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48487</v>
      </c>
    </row>
    <row r="88" spans="2:26" ht="18" customHeight="1" x14ac:dyDescent="0.25">
      <c r="B88" s="118">
        <v>74</v>
      </c>
      <c r="C88" s="119">
        <v>48488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48518</v>
      </c>
    </row>
    <row r="89" spans="2:26" ht="18" customHeight="1" x14ac:dyDescent="0.25">
      <c r="B89" s="118">
        <v>75</v>
      </c>
      <c r="C89" s="119">
        <v>48519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48548</v>
      </c>
    </row>
    <row r="90" spans="2:26" ht="18" customHeight="1" x14ac:dyDescent="0.25">
      <c r="B90" s="118">
        <v>76</v>
      </c>
      <c r="C90" s="119">
        <v>48549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48579</v>
      </c>
    </row>
    <row r="91" spans="2:26" ht="18" customHeight="1" x14ac:dyDescent="0.25">
      <c r="B91" s="118">
        <v>77</v>
      </c>
      <c r="C91" s="119">
        <v>48580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48610</v>
      </c>
    </row>
    <row r="92" spans="2:26" ht="18" customHeight="1" x14ac:dyDescent="0.25">
      <c r="B92" s="118">
        <v>78</v>
      </c>
      <c r="C92" s="119">
        <v>48611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48638</v>
      </c>
    </row>
    <row r="93" spans="2:26" ht="18" customHeight="1" x14ac:dyDescent="0.25">
      <c r="B93" s="118">
        <v>79</v>
      </c>
      <c r="C93" s="119">
        <v>48639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48669</v>
      </c>
    </row>
    <row r="94" spans="2:26" ht="18" customHeight="1" x14ac:dyDescent="0.25">
      <c r="B94" s="118">
        <v>80</v>
      </c>
      <c r="C94" s="119">
        <v>48670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48699</v>
      </c>
    </row>
    <row r="95" spans="2:26" ht="18" customHeight="1" x14ac:dyDescent="0.25">
      <c r="B95" s="118">
        <v>81</v>
      </c>
      <c r="C95" s="119">
        <v>48700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48730</v>
      </c>
    </row>
    <row r="96" spans="2:26" ht="18" customHeight="1" x14ac:dyDescent="0.25">
      <c r="B96" s="118">
        <v>82</v>
      </c>
      <c r="C96" s="119">
        <v>48731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48760</v>
      </c>
    </row>
    <row r="97" spans="2:26" ht="18" customHeight="1" x14ac:dyDescent="0.25">
      <c r="B97" s="118">
        <v>83</v>
      </c>
      <c r="C97" s="119">
        <v>48761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48791</v>
      </c>
    </row>
    <row r="98" spans="2:26" ht="18" customHeight="1" x14ac:dyDescent="0.25">
      <c r="B98" s="118">
        <v>84</v>
      </c>
      <c r="C98" s="119">
        <v>48792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48822</v>
      </c>
    </row>
    <row r="99" spans="2:26" ht="18" customHeight="1" x14ac:dyDescent="0.25">
      <c r="B99" s="118">
        <v>85</v>
      </c>
      <c r="C99" s="119">
        <v>48823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48852</v>
      </c>
    </row>
    <row r="100" spans="2:26" ht="18" customHeight="1" x14ac:dyDescent="0.25">
      <c r="B100" s="118">
        <v>86</v>
      </c>
      <c r="C100" s="119">
        <v>48853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48883</v>
      </c>
    </row>
    <row r="101" spans="2:26" ht="18" customHeight="1" x14ac:dyDescent="0.25">
      <c r="B101" s="118">
        <v>87</v>
      </c>
      <c r="C101" s="119">
        <v>48884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48913</v>
      </c>
    </row>
    <row r="102" spans="2:26" ht="18" customHeight="1" x14ac:dyDescent="0.25">
      <c r="B102" s="118">
        <v>88</v>
      </c>
      <c r="C102" s="119">
        <v>48914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48944</v>
      </c>
    </row>
    <row r="103" spans="2:26" ht="18" customHeight="1" x14ac:dyDescent="0.25">
      <c r="B103" s="118">
        <v>89</v>
      </c>
      <c r="C103" s="119">
        <v>48945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48975</v>
      </c>
    </row>
    <row r="104" spans="2:26" ht="18" customHeight="1" x14ac:dyDescent="0.25">
      <c r="B104" s="118">
        <v>90</v>
      </c>
      <c r="C104" s="119">
        <v>48976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49003</v>
      </c>
    </row>
    <row r="105" spans="2:26" ht="18" customHeight="1" x14ac:dyDescent="0.25">
      <c r="B105" s="118">
        <v>91</v>
      </c>
      <c r="C105" s="119">
        <v>49004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49034</v>
      </c>
    </row>
    <row r="106" spans="2:26" ht="18" customHeight="1" x14ac:dyDescent="0.25">
      <c r="B106" s="118">
        <v>92</v>
      </c>
      <c r="C106" s="119">
        <v>49035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49064</v>
      </c>
    </row>
    <row r="107" spans="2:26" ht="18" customHeight="1" x14ac:dyDescent="0.25">
      <c r="B107" s="118">
        <v>93</v>
      </c>
      <c r="C107" s="119">
        <v>49065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49095</v>
      </c>
    </row>
    <row r="108" spans="2:26" ht="18" customHeight="1" x14ac:dyDescent="0.25">
      <c r="B108" s="118">
        <v>94</v>
      </c>
      <c r="C108" s="119">
        <v>49096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49125</v>
      </c>
    </row>
    <row r="109" spans="2:26" ht="18" customHeight="1" x14ac:dyDescent="0.25">
      <c r="B109" s="118">
        <v>95</v>
      </c>
      <c r="C109" s="119">
        <v>49126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49156</v>
      </c>
    </row>
    <row r="110" spans="2:26" ht="18" customHeight="1" x14ac:dyDescent="0.25">
      <c r="B110" s="118">
        <v>96</v>
      </c>
      <c r="C110" s="119">
        <v>49157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49187</v>
      </c>
    </row>
    <row r="111" spans="2:26" ht="18" customHeight="1" x14ac:dyDescent="0.25">
      <c r="B111" s="118">
        <v>97</v>
      </c>
      <c r="C111" s="119">
        <v>49188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49217</v>
      </c>
    </row>
    <row r="112" spans="2:26" ht="18" customHeight="1" x14ac:dyDescent="0.25">
      <c r="B112" s="118">
        <v>98</v>
      </c>
      <c r="C112" s="119">
        <v>49218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49248</v>
      </c>
    </row>
    <row r="113" spans="2:26" ht="18" customHeight="1" x14ac:dyDescent="0.25">
      <c r="B113" s="118">
        <v>99</v>
      </c>
      <c r="C113" s="119">
        <v>49249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49278</v>
      </c>
    </row>
    <row r="114" spans="2:26" ht="18" customHeight="1" x14ac:dyDescent="0.25">
      <c r="B114" s="118">
        <v>100</v>
      </c>
      <c r="C114" s="119">
        <v>49279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49309</v>
      </c>
    </row>
    <row r="115" spans="2:26" ht="18" customHeight="1" x14ac:dyDescent="0.25">
      <c r="B115" s="118">
        <v>101</v>
      </c>
      <c r="C115" s="119">
        <v>49310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49340</v>
      </c>
    </row>
    <row r="116" spans="2:26" ht="18" customHeight="1" x14ac:dyDescent="0.25">
      <c r="B116" s="118">
        <v>102</v>
      </c>
      <c r="C116" s="119">
        <v>49341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49368</v>
      </c>
    </row>
    <row r="117" spans="2:26" ht="18" customHeight="1" x14ac:dyDescent="0.25">
      <c r="B117" s="118">
        <v>103</v>
      </c>
      <c r="C117" s="119">
        <v>49369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49399</v>
      </c>
    </row>
    <row r="118" spans="2:26" ht="18" customHeight="1" x14ac:dyDescent="0.25">
      <c r="B118" s="118">
        <v>104</v>
      </c>
      <c r="C118" s="119">
        <v>49400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49429</v>
      </c>
    </row>
    <row r="119" spans="2:26" ht="18" customHeight="1" x14ac:dyDescent="0.25">
      <c r="B119" s="118">
        <v>105</v>
      </c>
      <c r="C119" s="119">
        <v>49430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49460</v>
      </c>
    </row>
    <row r="120" spans="2:26" ht="18" customHeight="1" x14ac:dyDescent="0.25">
      <c r="B120" s="118">
        <v>106</v>
      </c>
      <c r="C120" s="119">
        <v>49461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49490</v>
      </c>
    </row>
    <row r="121" spans="2:26" ht="18" customHeight="1" x14ac:dyDescent="0.25">
      <c r="B121" s="118">
        <v>107</v>
      </c>
      <c r="C121" s="119">
        <v>49491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49521</v>
      </c>
    </row>
    <row r="122" spans="2:26" ht="18" customHeight="1" x14ac:dyDescent="0.25">
      <c r="B122" s="118">
        <v>108</v>
      </c>
      <c r="C122" s="119">
        <v>49522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49552</v>
      </c>
    </row>
    <row r="123" spans="2:26" ht="18" customHeight="1" x14ac:dyDescent="0.25">
      <c r="B123" s="118">
        <v>109</v>
      </c>
      <c r="C123" s="119">
        <v>49553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49582</v>
      </c>
    </row>
    <row r="124" spans="2:26" ht="18" customHeight="1" x14ac:dyDescent="0.25">
      <c r="B124" s="118">
        <v>110</v>
      </c>
      <c r="C124" s="119">
        <v>49583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49613</v>
      </c>
    </row>
    <row r="125" spans="2:26" ht="18" customHeight="1" x14ac:dyDescent="0.25">
      <c r="B125" s="118">
        <v>111</v>
      </c>
      <c r="C125" s="119">
        <v>49614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49643</v>
      </c>
    </row>
    <row r="126" spans="2:26" ht="18" customHeight="1" x14ac:dyDescent="0.25">
      <c r="B126" s="118">
        <v>112</v>
      </c>
      <c r="C126" s="119">
        <v>49644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49674</v>
      </c>
    </row>
    <row r="127" spans="2:26" ht="18" customHeight="1" x14ac:dyDescent="0.25">
      <c r="B127" s="118">
        <v>113</v>
      </c>
      <c r="C127" s="119">
        <v>49675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49705</v>
      </c>
    </row>
    <row r="128" spans="2:26" ht="18" customHeight="1" x14ac:dyDescent="0.25">
      <c r="B128" s="118">
        <v>114</v>
      </c>
      <c r="C128" s="119">
        <v>49706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49734</v>
      </c>
    </row>
    <row r="129" spans="2:26" ht="18" customHeight="1" x14ac:dyDescent="0.25">
      <c r="B129" s="118">
        <v>115</v>
      </c>
      <c r="C129" s="119">
        <v>49735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49765</v>
      </c>
    </row>
    <row r="130" spans="2:26" ht="18" customHeight="1" x14ac:dyDescent="0.25">
      <c r="B130" s="118">
        <v>116</v>
      </c>
      <c r="C130" s="119">
        <v>49766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49795</v>
      </c>
    </row>
    <row r="131" spans="2:26" ht="18" customHeight="1" x14ac:dyDescent="0.25">
      <c r="B131" s="118">
        <v>117</v>
      </c>
      <c r="C131" s="119">
        <v>49796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49826</v>
      </c>
    </row>
    <row r="132" spans="2:26" ht="18" customHeight="1" x14ac:dyDescent="0.25">
      <c r="B132" s="118">
        <v>118</v>
      </c>
      <c r="C132" s="119">
        <v>49827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49856</v>
      </c>
    </row>
    <row r="133" spans="2:26" ht="18" customHeight="1" x14ac:dyDescent="0.25">
      <c r="B133" s="118">
        <v>119</v>
      </c>
      <c r="C133" s="119">
        <v>49857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49887</v>
      </c>
    </row>
    <row r="134" spans="2:26" ht="18" customHeight="1" x14ac:dyDescent="0.25">
      <c r="B134" s="118">
        <v>120</v>
      </c>
      <c r="C134" s="119">
        <v>49888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49918</v>
      </c>
    </row>
    <row r="135" spans="2:26" ht="18" customHeight="1" x14ac:dyDescent="0.25">
      <c r="B135" s="118">
        <v>121</v>
      </c>
      <c r="C135" s="119">
        <v>49919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49948</v>
      </c>
    </row>
    <row r="136" spans="2:26" ht="18" customHeight="1" x14ac:dyDescent="0.25">
      <c r="B136" s="118">
        <v>122</v>
      </c>
      <c r="C136" s="119">
        <v>49949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49979</v>
      </c>
    </row>
    <row r="137" spans="2:26" ht="18" customHeight="1" x14ac:dyDescent="0.25">
      <c r="B137" s="118">
        <v>123</v>
      </c>
      <c r="C137" s="119">
        <v>49980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50009</v>
      </c>
    </row>
    <row r="138" spans="2:26" ht="18" customHeight="1" x14ac:dyDescent="0.25">
      <c r="B138" s="118">
        <v>124</v>
      </c>
      <c r="C138" s="119">
        <v>50010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50040</v>
      </c>
    </row>
    <row r="139" spans="2:26" ht="18" customHeight="1" x14ac:dyDescent="0.25">
      <c r="B139" s="118">
        <v>125</v>
      </c>
      <c r="C139" s="119">
        <v>50041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50071</v>
      </c>
    </row>
    <row r="140" spans="2:26" ht="18" customHeight="1" x14ac:dyDescent="0.25">
      <c r="B140" s="118">
        <v>126</v>
      </c>
      <c r="C140" s="119">
        <v>50072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50099</v>
      </c>
    </row>
    <row r="141" spans="2:26" ht="18" customHeight="1" x14ac:dyDescent="0.25">
      <c r="B141" s="118">
        <v>127</v>
      </c>
      <c r="C141" s="119">
        <v>50100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50130</v>
      </c>
    </row>
    <row r="142" spans="2:26" ht="18" customHeight="1" x14ac:dyDescent="0.25">
      <c r="B142" s="118">
        <v>128</v>
      </c>
      <c r="C142" s="119">
        <v>50131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50160</v>
      </c>
    </row>
    <row r="143" spans="2:26" ht="18" customHeight="1" x14ac:dyDescent="0.25">
      <c r="B143" s="118">
        <v>129</v>
      </c>
      <c r="C143" s="119">
        <v>50161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50191</v>
      </c>
    </row>
    <row r="144" spans="2:26" ht="18" customHeight="1" x14ac:dyDescent="0.25">
      <c r="B144" s="118">
        <v>130</v>
      </c>
      <c r="C144" s="119">
        <v>50192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50221</v>
      </c>
    </row>
    <row r="145" spans="2:26" ht="18" customHeight="1" x14ac:dyDescent="0.25">
      <c r="B145" s="118">
        <v>131</v>
      </c>
      <c r="C145" s="119">
        <v>50222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50252</v>
      </c>
    </row>
    <row r="146" spans="2:26" ht="18" customHeight="1" x14ac:dyDescent="0.25">
      <c r="B146" s="118">
        <v>132</v>
      </c>
      <c r="C146" s="119">
        <v>50253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50283</v>
      </c>
    </row>
    <row r="147" spans="2:26" ht="18" customHeight="1" x14ac:dyDescent="0.25">
      <c r="B147" s="118">
        <v>133</v>
      </c>
      <c r="C147" s="119">
        <v>50284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50313</v>
      </c>
    </row>
    <row r="148" spans="2:26" ht="18" customHeight="1" x14ac:dyDescent="0.25">
      <c r="B148" s="118">
        <v>134</v>
      </c>
      <c r="C148" s="119">
        <v>50314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50344</v>
      </c>
    </row>
    <row r="149" spans="2:26" ht="18" customHeight="1" x14ac:dyDescent="0.25">
      <c r="B149" s="118">
        <v>135</v>
      </c>
      <c r="C149" s="119">
        <v>50345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50374</v>
      </c>
    </row>
    <row r="150" spans="2:26" ht="18" customHeight="1" x14ac:dyDescent="0.25">
      <c r="B150" s="118">
        <v>136</v>
      </c>
      <c r="C150" s="119">
        <v>50375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50405</v>
      </c>
    </row>
    <row r="151" spans="2:26" ht="18" customHeight="1" x14ac:dyDescent="0.25">
      <c r="B151" s="118">
        <v>137</v>
      </c>
      <c r="C151" s="119">
        <v>50406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50436</v>
      </c>
    </row>
    <row r="152" spans="2:26" ht="18" customHeight="1" x14ac:dyDescent="0.25">
      <c r="B152" s="118">
        <v>138</v>
      </c>
      <c r="C152" s="119">
        <v>50437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50464</v>
      </c>
    </row>
    <row r="153" spans="2:26" ht="18" customHeight="1" x14ac:dyDescent="0.25">
      <c r="B153" s="118">
        <v>139</v>
      </c>
      <c r="C153" s="119">
        <v>50465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50495</v>
      </c>
    </row>
    <row r="154" spans="2:26" ht="18" customHeight="1" x14ac:dyDescent="0.25">
      <c r="B154" s="118">
        <v>140</v>
      </c>
      <c r="C154" s="119">
        <v>50496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50525</v>
      </c>
    </row>
    <row r="155" spans="2:26" ht="18" customHeight="1" x14ac:dyDescent="0.25">
      <c r="B155" s="118">
        <v>141</v>
      </c>
      <c r="C155" s="119">
        <v>50526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50556</v>
      </c>
    </row>
    <row r="156" spans="2:26" ht="18" customHeight="1" x14ac:dyDescent="0.25">
      <c r="B156" s="118">
        <v>142</v>
      </c>
      <c r="C156" s="119">
        <v>50557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50586</v>
      </c>
    </row>
    <row r="157" spans="2:26" ht="18" customHeight="1" x14ac:dyDescent="0.25">
      <c r="B157" s="118">
        <v>143</v>
      </c>
      <c r="C157" s="119">
        <v>50587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50617</v>
      </c>
    </row>
    <row r="158" spans="2:26" ht="18" customHeight="1" x14ac:dyDescent="0.25">
      <c r="B158" s="118">
        <v>144</v>
      </c>
      <c r="C158" s="119">
        <v>50618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50648</v>
      </c>
    </row>
    <row r="159" spans="2:26" ht="18" customHeight="1" x14ac:dyDescent="0.25">
      <c r="B159" s="118">
        <v>145</v>
      </c>
      <c r="C159" s="119">
        <v>50649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50678</v>
      </c>
    </row>
    <row r="160" spans="2:26" ht="18" customHeight="1" x14ac:dyDescent="0.25">
      <c r="B160" s="118">
        <v>146</v>
      </c>
      <c r="C160" s="119">
        <v>50679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50709</v>
      </c>
    </row>
    <row r="161" spans="2:26" ht="18" customHeight="1" x14ac:dyDescent="0.25">
      <c r="B161" s="118">
        <v>147</v>
      </c>
      <c r="C161" s="119">
        <v>50710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50739</v>
      </c>
    </row>
    <row r="162" spans="2:26" ht="18" customHeight="1" x14ac:dyDescent="0.25">
      <c r="B162" s="118">
        <v>148</v>
      </c>
      <c r="C162" s="119">
        <v>50740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50770</v>
      </c>
    </row>
    <row r="163" spans="2:26" ht="18" customHeight="1" x14ac:dyDescent="0.25">
      <c r="B163" s="118">
        <v>149</v>
      </c>
      <c r="C163" s="119">
        <v>50771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50801</v>
      </c>
    </row>
    <row r="164" spans="2:26" ht="18" customHeight="1" x14ac:dyDescent="0.25">
      <c r="B164" s="118">
        <v>150</v>
      </c>
      <c r="C164" s="119">
        <v>50802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50829</v>
      </c>
    </row>
    <row r="165" spans="2:26" ht="18" customHeight="1" x14ac:dyDescent="0.25">
      <c r="B165" s="118">
        <v>151</v>
      </c>
      <c r="C165" s="119">
        <v>50830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50860</v>
      </c>
    </row>
    <row r="166" spans="2:26" ht="18" customHeight="1" x14ac:dyDescent="0.25">
      <c r="B166" s="118">
        <v>152</v>
      </c>
      <c r="C166" s="119">
        <v>50861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50890</v>
      </c>
    </row>
    <row r="167" spans="2:26" ht="18" customHeight="1" x14ac:dyDescent="0.25">
      <c r="B167" s="118">
        <v>153</v>
      </c>
      <c r="C167" s="119">
        <v>50891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50921</v>
      </c>
    </row>
    <row r="168" spans="2:26" ht="18" customHeight="1" x14ac:dyDescent="0.25">
      <c r="B168" s="118">
        <v>154</v>
      </c>
      <c r="C168" s="119">
        <v>50922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50951</v>
      </c>
    </row>
    <row r="169" spans="2:26" ht="18" customHeight="1" x14ac:dyDescent="0.25">
      <c r="B169" s="118">
        <v>155</v>
      </c>
      <c r="C169" s="119">
        <v>50952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50982</v>
      </c>
    </row>
    <row r="170" spans="2:26" ht="18" customHeight="1" x14ac:dyDescent="0.25">
      <c r="B170" s="118">
        <v>156</v>
      </c>
      <c r="C170" s="119">
        <v>50983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51013</v>
      </c>
    </row>
    <row r="171" spans="2:26" ht="18" customHeight="1" x14ac:dyDescent="0.25">
      <c r="B171" s="118">
        <v>157</v>
      </c>
      <c r="C171" s="119">
        <v>51014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51043</v>
      </c>
    </row>
    <row r="172" spans="2:26" ht="18" customHeight="1" x14ac:dyDescent="0.25">
      <c r="B172" s="118">
        <v>158</v>
      </c>
      <c r="C172" s="119">
        <v>51044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51074</v>
      </c>
    </row>
    <row r="173" spans="2:26" ht="18" customHeight="1" x14ac:dyDescent="0.25">
      <c r="B173" s="118">
        <v>159</v>
      </c>
      <c r="C173" s="119">
        <v>51075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51104</v>
      </c>
    </row>
    <row r="174" spans="2:26" ht="18" customHeight="1" x14ac:dyDescent="0.25">
      <c r="B174" s="118">
        <v>160</v>
      </c>
      <c r="C174" s="119">
        <v>51105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51135</v>
      </c>
    </row>
    <row r="175" spans="2:26" ht="18" customHeight="1" x14ac:dyDescent="0.25">
      <c r="B175" s="118">
        <v>161</v>
      </c>
      <c r="C175" s="119">
        <v>51136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51166</v>
      </c>
    </row>
    <row r="176" spans="2:26" ht="18" customHeight="1" x14ac:dyDescent="0.25">
      <c r="B176" s="118">
        <v>162</v>
      </c>
      <c r="C176" s="119">
        <v>51167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51195</v>
      </c>
    </row>
    <row r="177" spans="2:26" ht="18" customHeight="1" x14ac:dyDescent="0.25">
      <c r="B177" s="118">
        <v>163</v>
      </c>
      <c r="C177" s="119">
        <v>51196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51226</v>
      </c>
    </row>
    <row r="178" spans="2:26" ht="18" customHeight="1" x14ac:dyDescent="0.25">
      <c r="B178" s="118">
        <v>164</v>
      </c>
      <c r="C178" s="119">
        <v>51227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51256</v>
      </c>
    </row>
    <row r="179" spans="2:26" ht="18" customHeight="1" x14ac:dyDescent="0.25">
      <c r="B179" s="118">
        <v>165</v>
      </c>
      <c r="C179" s="119">
        <v>51257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51287</v>
      </c>
    </row>
    <row r="180" spans="2:26" ht="18" customHeight="1" x14ac:dyDescent="0.25">
      <c r="B180" s="118">
        <v>166</v>
      </c>
      <c r="C180" s="119">
        <v>51288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51317</v>
      </c>
    </row>
    <row r="181" spans="2:26" ht="18" customHeight="1" x14ac:dyDescent="0.25">
      <c r="B181" s="118">
        <v>167</v>
      </c>
      <c r="C181" s="119">
        <v>51318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51348</v>
      </c>
    </row>
    <row r="182" spans="2:26" ht="18" customHeight="1" x14ac:dyDescent="0.25">
      <c r="B182" s="118">
        <v>168</v>
      </c>
      <c r="C182" s="119">
        <v>51349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51379</v>
      </c>
    </row>
    <row r="183" spans="2:26" ht="18" customHeight="1" x14ac:dyDescent="0.25">
      <c r="B183" s="118">
        <v>169</v>
      </c>
      <c r="C183" s="119">
        <v>51380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51409</v>
      </c>
    </row>
    <row r="184" spans="2:26" ht="18" customHeight="1" x14ac:dyDescent="0.25">
      <c r="B184" s="118">
        <v>170</v>
      </c>
      <c r="C184" s="119">
        <v>51410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51440</v>
      </c>
    </row>
    <row r="185" spans="2:26" ht="18" customHeight="1" x14ac:dyDescent="0.25">
      <c r="B185" s="118">
        <v>171</v>
      </c>
      <c r="C185" s="119">
        <v>51441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51470</v>
      </c>
    </row>
    <row r="186" spans="2:26" ht="18" customHeight="1" x14ac:dyDescent="0.25">
      <c r="B186" s="118">
        <v>172</v>
      </c>
      <c r="C186" s="119">
        <v>51471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51501</v>
      </c>
    </row>
    <row r="187" spans="2:26" ht="18" customHeight="1" x14ac:dyDescent="0.25">
      <c r="B187" s="118">
        <v>173</v>
      </c>
      <c r="C187" s="119">
        <v>51502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51532</v>
      </c>
    </row>
    <row r="188" spans="2:26" ht="18" customHeight="1" x14ac:dyDescent="0.25">
      <c r="B188" s="118">
        <v>174</v>
      </c>
      <c r="C188" s="119">
        <v>51533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51560</v>
      </c>
    </row>
    <row r="189" spans="2:26" ht="18" customHeight="1" x14ac:dyDescent="0.25">
      <c r="B189" s="118">
        <v>175</v>
      </c>
      <c r="C189" s="119">
        <v>51561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51591</v>
      </c>
    </row>
    <row r="190" spans="2:26" ht="18" customHeight="1" x14ac:dyDescent="0.25">
      <c r="B190" s="118">
        <v>176</v>
      </c>
      <c r="C190" s="119">
        <v>51592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51621</v>
      </c>
    </row>
    <row r="191" spans="2:26" ht="18" customHeight="1" x14ac:dyDescent="0.25">
      <c r="B191" s="118">
        <v>177</v>
      </c>
      <c r="C191" s="119">
        <v>51622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51652</v>
      </c>
    </row>
    <row r="192" spans="2:26" ht="18" customHeight="1" x14ac:dyDescent="0.25">
      <c r="B192" s="118">
        <v>178</v>
      </c>
      <c r="C192" s="119">
        <v>51653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51682</v>
      </c>
    </row>
    <row r="193" spans="2:26" ht="18" customHeight="1" x14ac:dyDescent="0.25">
      <c r="B193" s="118">
        <v>179</v>
      </c>
      <c r="C193" s="119">
        <v>51683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51713</v>
      </c>
    </row>
    <row r="194" spans="2:26" ht="18" customHeight="1" x14ac:dyDescent="0.25">
      <c r="B194" s="118">
        <v>180</v>
      </c>
      <c r="C194" s="119">
        <v>51714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51744</v>
      </c>
    </row>
    <row r="195" spans="2:26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26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26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26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26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26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26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26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26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26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26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26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26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26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  <row r="247" spans="2:11" ht="18" customHeight="1" x14ac:dyDescent="0.25">
      <c r="B247" s="117"/>
      <c r="C247" s="186"/>
      <c r="D247" s="117"/>
      <c r="E247" s="117"/>
      <c r="F247" s="117"/>
      <c r="G247" s="117"/>
      <c r="H247" s="117"/>
      <c r="I247" s="117"/>
      <c r="J247" s="117"/>
      <c r="K247" s="117"/>
    </row>
    <row r="248" spans="2:11" ht="18" customHeight="1" x14ac:dyDescent="0.25">
      <c r="B248" s="117"/>
      <c r="C248" s="186"/>
      <c r="D248" s="117"/>
      <c r="E248" s="117"/>
      <c r="F248" s="117"/>
      <c r="G248" s="117"/>
      <c r="H248" s="117"/>
      <c r="I248" s="117"/>
      <c r="J248" s="117"/>
      <c r="K248" s="117"/>
    </row>
    <row r="249" spans="2:11" ht="18" customHeight="1" x14ac:dyDescent="0.25">
      <c r="B249" s="117"/>
      <c r="C249" s="186"/>
      <c r="D249" s="117"/>
      <c r="E249" s="117"/>
      <c r="F249" s="117"/>
      <c r="G249" s="117"/>
      <c r="H249" s="117"/>
      <c r="I249" s="117"/>
      <c r="J249" s="117"/>
      <c r="K249" s="117"/>
    </row>
    <row r="250" spans="2:11" ht="18" customHeight="1" x14ac:dyDescent="0.25">
      <c r="B250" s="117"/>
      <c r="C250" s="186"/>
      <c r="D250" s="117"/>
      <c r="E250" s="117"/>
      <c r="F250" s="117"/>
      <c r="G250" s="117"/>
      <c r="H250" s="117"/>
      <c r="I250" s="117"/>
      <c r="J250" s="117"/>
      <c r="K250" s="117"/>
    </row>
    <row r="251" spans="2:11" ht="18" customHeight="1" x14ac:dyDescent="0.25">
      <c r="B251" s="117"/>
      <c r="C251" s="186"/>
      <c r="D251" s="117"/>
      <c r="E251" s="117"/>
      <c r="F251" s="117"/>
      <c r="G251" s="117"/>
      <c r="H251" s="117"/>
      <c r="I251" s="117"/>
      <c r="J251" s="117"/>
      <c r="K251" s="117"/>
    </row>
    <row r="252" spans="2:11" ht="18" customHeight="1" x14ac:dyDescent="0.25">
      <c r="B252" s="117"/>
      <c r="C252" s="186"/>
      <c r="D252" s="117"/>
      <c r="E252" s="117"/>
      <c r="F252" s="117"/>
      <c r="G252" s="117"/>
      <c r="H252" s="117"/>
      <c r="I252" s="117"/>
      <c r="J252" s="117"/>
      <c r="K252" s="117"/>
    </row>
    <row r="253" spans="2:11" ht="18" customHeight="1" x14ac:dyDescent="0.25">
      <c r="B253" s="117"/>
      <c r="C253" s="186"/>
      <c r="D253" s="117"/>
      <c r="E253" s="117"/>
      <c r="F253" s="117"/>
      <c r="G253" s="117"/>
      <c r="H253" s="117"/>
      <c r="I253" s="117"/>
      <c r="J253" s="117"/>
      <c r="K253" s="117"/>
    </row>
    <row r="254" spans="2:11" ht="18" customHeight="1" x14ac:dyDescent="0.25">
      <c r="B254" s="117"/>
      <c r="C254" s="186"/>
      <c r="D254" s="117"/>
      <c r="E254" s="117"/>
      <c r="F254" s="117"/>
      <c r="G254" s="117"/>
      <c r="H254" s="117"/>
      <c r="I254" s="117"/>
      <c r="J254" s="117"/>
      <c r="K254" s="117"/>
    </row>
    <row r="255" spans="2:11" ht="18" customHeight="1" x14ac:dyDescent="0.25">
      <c r="B255" s="117"/>
      <c r="C255" s="186"/>
      <c r="D255" s="117"/>
      <c r="E255" s="117"/>
      <c r="F255" s="117"/>
      <c r="G255" s="117"/>
      <c r="H255" s="117"/>
      <c r="I255" s="117"/>
      <c r="J255" s="117"/>
      <c r="K255" s="117"/>
    </row>
    <row r="256" spans="2:11" ht="18" customHeight="1" x14ac:dyDescent="0.25">
      <c r="B256" s="117"/>
      <c r="C256" s="186"/>
      <c r="D256" s="117"/>
      <c r="E256" s="117"/>
      <c r="F256" s="117"/>
      <c r="G256" s="117"/>
      <c r="H256" s="117"/>
      <c r="I256" s="117"/>
      <c r="J256" s="117"/>
      <c r="K256" s="117"/>
    </row>
    <row r="257" spans="2:11" ht="18" customHeight="1" x14ac:dyDescent="0.25">
      <c r="B257" s="117"/>
      <c r="C257" s="186"/>
      <c r="D257" s="117"/>
      <c r="E257" s="117"/>
      <c r="F257" s="117"/>
      <c r="G257" s="117"/>
      <c r="H257" s="117"/>
      <c r="I257" s="117"/>
      <c r="J257" s="117"/>
      <c r="K257" s="117"/>
    </row>
    <row r="258" spans="2:11" ht="18" customHeight="1" x14ac:dyDescent="0.25">
      <c r="B258" s="117"/>
      <c r="C258" s="186"/>
      <c r="D258" s="117"/>
      <c r="E258" s="117"/>
      <c r="F258" s="117"/>
      <c r="G258" s="117"/>
      <c r="H258" s="117"/>
      <c r="I258" s="117"/>
      <c r="J258" s="117"/>
      <c r="K258" s="117"/>
    </row>
    <row r="259" spans="2:11" ht="18" customHeight="1" x14ac:dyDescent="0.25">
      <c r="B259" s="117"/>
      <c r="C259" s="186"/>
      <c r="D259" s="117"/>
      <c r="E259" s="117"/>
      <c r="F259" s="117"/>
      <c r="G259" s="117"/>
      <c r="H259" s="117"/>
      <c r="I259" s="117"/>
      <c r="J259" s="117"/>
      <c r="K259" s="117"/>
    </row>
    <row r="260" spans="2:11" ht="18" customHeight="1" x14ac:dyDescent="0.25">
      <c r="B260" s="117"/>
      <c r="C260" s="186"/>
      <c r="D260" s="117"/>
      <c r="E260" s="117"/>
      <c r="F260" s="117"/>
      <c r="G260" s="117"/>
      <c r="H260" s="117"/>
      <c r="I260" s="117"/>
      <c r="J260" s="117"/>
      <c r="K260" s="117"/>
    </row>
    <row r="261" spans="2:11" ht="18" customHeight="1" x14ac:dyDescent="0.25">
      <c r="B261" s="117"/>
      <c r="C261" s="186"/>
      <c r="D261" s="117"/>
      <c r="E261" s="117"/>
      <c r="F261" s="117"/>
      <c r="G261" s="117"/>
      <c r="H261" s="117"/>
      <c r="I261" s="117"/>
      <c r="J261" s="117"/>
      <c r="K261" s="117"/>
    </row>
    <row r="262" spans="2:11" ht="18" customHeight="1" x14ac:dyDescent="0.25">
      <c r="B262" s="117"/>
      <c r="C262" s="186"/>
      <c r="D262" s="117"/>
      <c r="E262" s="117"/>
      <c r="F262" s="117"/>
      <c r="G262" s="117"/>
      <c r="H262" s="117"/>
      <c r="I262" s="117"/>
      <c r="J262" s="117"/>
      <c r="K262" s="117"/>
    </row>
    <row r="263" spans="2:11" ht="18" customHeight="1" x14ac:dyDescent="0.25">
      <c r="B263" s="117"/>
      <c r="C263" s="186"/>
      <c r="D263" s="117"/>
      <c r="E263" s="117"/>
      <c r="F263" s="117"/>
      <c r="G263" s="117"/>
      <c r="H263" s="117"/>
      <c r="I263" s="117"/>
      <c r="J263" s="117"/>
      <c r="K263" s="117"/>
    </row>
    <row r="264" spans="2:11" ht="18" customHeight="1" x14ac:dyDescent="0.25">
      <c r="B264" s="117"/>
      <c r="C264" s="186"/>
      <c r="D264" s="117"/>
      <c r="E264" s="117"/>
      <c r="F264" s="117"/>
      <c r="G264" s="117"/>
      <c r="H264" s="117"/>
      <c r="I264" s="117"/>
      <c r="J264" s="117"/>
      <c r="K264" s="117"/>
    </row>
    <row r="265" spans="2:11" ht="18" customHeight="1" x14ac:dyDescent="0.25">
      <c r="B265" s="117"/>
      <c r="C265" s="186"/>
      <c r="D265" s="117"/>
      <c r="E265" s="117"/>
      <c r="F265" s="117"/>
      <c r="G265" s="117"/>
      <c r="H265" s="117"/>
      <c r="I265" s="117"/>
      <c r="J265" s="117"/>
      <c r="K265" s="117"/>
    </row>
    <row r="266" spans="2:11" ht="18" customHeight="1" x14ac:dyDescent="0.25">
      <c r="B266" s="117"/>
      <c r="C266" s="186"/>
      <c r="D266" s="117"/>
      <c r="E266" s="117"/>
      <c r="F266" s="117"/>
      <c r="G266" s="117"/>
      <c r="H266" s="117"/>
      <c r="I266" s="117"/>
      <c r="J266" s="117"/>
      <c r="K266" s="117"/>
    </row>
    <row r="267" spans="2:11" ht="18" customHeight="1" x14ac:dyDescent="0.25">
      <c r="B267" s="117"/>
      <c r="C267" s="186"/>
      <c r="D267" s="117"/>
      <c r="E267" s="117"/>
      <c r="F267" s="117"/>
      <c r="G267" s="117"/>
      <c r="H267" s="117"/>
      <c r="I267" s="117"/>
      <c r="J267" s="117"/>
      <c r="K267" s="117"/>
    </row>
    <row r="268" spans="2:11" ht="18" customHeight="1" x14ac:dyDescent="0.25">
      <c r="B268" s="117"/>
      <c r="C268" s="186"/>
      <c r="D268" s="117"/>
      <c r="E268" s="117"/>
      <c r="F268" s="117"/>
      <c r="G268" s="117"/>
      <c r="H268" s="117"/>
      <c r="I268" s="117"/>
      <c r="J268" s="117"/>
      <c r="K268" s="117"/>
    </row>
    <row r="269" spans="2:11" ht="18" customHeight="1" x14ac:dyDescent="0.25">
      <c r="B269" s="117"/>
      <c r="C269" s="186"/>
      <c r="D269" s="117"/>
      <c r="E269" s="117"/>
      <c r="F269" s="117"/>
      <c r="G269" s="117"/>
      <c r="H269" s="117"/>
      <c r="I269" s="117"/>
      <c r="J269" s="117"/>
      <c r="K269" s="117"/>
    </row>
    <row r="270" spans="2:11" ht="18" customHeight="1" x14ac:dyDescent="0.25">
      <c r="B270" s="117"/>
      <c r="C270" s="186"/>
      <c r="D270" s="117"/>
      <c r="E270" s="117"/>
      <c r="F270" s="117"/>
      <c r="G270" s="117"/>
      <c r="H270" s="117"/>
      <c r="I270" s="117"/>
      <c r="J270" s="117"/>
      <c r="K270" s="117"/>
    </row>
    <row r="271" spans="2:11" ht="18" customHeight="1" x14ac:dyDescent="0.25">
      <c r="B271" s="117"/>
      <c r="C271" s="186"/>
      <c r="D271" s="117"/>
      <c r="E271" s="117"/>
      <c r="F271" s="117"/>
      <c r="G271" s="117"/>
      <c r="H271" s="117"/>
      <c r="I271" s="117"/>
      <c r="J271" s="117"/>
      <c r="K271" s="117"/>
    </row>
    <row r="272" spans="2:11" ht="18" customHeight="1" x14ac:dyDescent="0.25">
      <c r="B272" s="117"/>
      <c r="C272" s="186"/>
      <c r="D272" s="117"/>
      <c r="E272" s="117"/>
      <c r="F272" s="117"/>
      <c r="G272" s="117"/>
      <c r="H272" s="117"/>
      <c r="I272" s="117"/>
      <c r="J272" s="117"/>
      <c r="K272" s="117"/>
    </row>
    <row r="273" spans="2:11" ht="18" customHeight="1" x14ac:dyDescent="0.25">
      <c r="B273" s="117"/>
      <c r="C273" s="186"/>
      <c r="D273" s="117"/>
      <c r="E273" s="117"/>
      <c r="F273" s="117"/>
      <c r="G273" s="117"/>
      <c r="H273" s="117"/>
      <c r="I273" s="117"/>
      <c r="J273" s="117"/>
      <c r="K273" s="117"/>
    </row>
    <row r="274" spans="2:11" ht="18" customHeight="1" x14ac:dyDescent="0.25">
      <c r="B274" s="117"/>
      <c r="C274" s="186"/>
      <c r="D274" s="117"/>
      <c r="E274" s="117"/>
      <c r="F274" s="117"/>
      <c r="G274" s="117"/>
      <c r="H274" s="117"/>
      <c r="I274" s="117"/>
      <c r="J274" s="117"/>
      <c r="K274" s="117"/>
    </row>
    <row r="275" spans="2:11" ht="18" customHeight="1" x14ac:dyDescent="0.25">
      <c r="B275" s="117"/>
      <c r="C275" s="186"/>
      <c r="D275" s="117"/>
      <c r="E275" s="117"/>
      <c r="F275" s="117"/>
      <c r="G275" s="117"/>
      <c r="H275" s="117"/>
      <c r="I275" s="117"/>
      <c r="J275" s="117"/>
      <c r="K275" s="117"/>
    </row>
    <row r="276" spans="2:11" ht="18" customHeight="1" x14ac:dyDescent="0.25">
      <c r="B276" s="117"/>
      <c r="C276" s="186"/>
      <c r="D276" s="117"/>
      <c r="E276" s="117"/>
      <c r="F276" s="117"/>
      <c r="G276" s="117"/>
      <c r="H276" s="117"/>
      <c r="I276" s="117"/>
      <c r="J276" s="117"/>
      <c r="K276" s="117"/>
    </row>
    <row r="277" spans="2:11" ht="18" customHeight="1" x14ac:dyDescent="0.25">
      <c r="B277" s="117"/>
      <c r="C277" s="186"/>
      <c r="D277" s="117"/>
      <c r="E277" s="117"/>
      <c r="F277" s="117"/>
      <c r="G277" s="117"/>
      <c r="H277" s="117"/>
      <c r="I277" s="117"/>
      <c r="J277" s="117"/>
      <c r="K277" s="117"/>
    </row>
    <row r="278" spans="2:11" ht="18" customHeight="1" x14ac:dyDescent="0.25">
      <c r="B278" s="117"/>
      <c r="C278" s="186"/>
      <c r="D278" s="117"/>
      <c r="E278" s="117"/>
      <c r="F278" s="117"/>
      <c r="G278" s="117"/>
      <c r="H278" s="117"/>
      <c r="I278" s="117"/>
      <c r="J278" s="117"/>
      <c r="K278" s="117"/>
    </row>
    <row r="279" spans="2:11" ht="18" customHeight="1" x14ac:dyDescent="0.25">
      <c r="B279" s="117"/>
      <c r="C279" s="186"/>
      <c r="D279" s="117"/>
      <c r="E279" s="117"/>
      <c r="F279" s="117"/>
      <c r="G279" s="117"/>
      <c r="H279" s="117"/>
      <c r="I279" s="117"/>
      <c r="J279" s="117"/>
      <c r="K279" s="117"/>
    </row>
    <row r="280" spans="2:11" ht="18" customHeight="1" x14ac:dyDescent="0.25">
      <c r="B280" s="117"/>
      <c r="C280" s="186"/>
      <c r="D280" s="117"/>
      <c r="E280" s="117"/>
      <c r="F280" s="117"/>
      <c r="G280" s="117"/>
      <c r="H280" s="117"/>
      <c r="I280" s="117"/>
      <c r="J280" s="117"/>
      <c r="K280" s="117"/>
    </row>
    <row r="281" spans="2:11" ht="18" customHeight="1" x14ac:dyDescent="0.25">
      <c r="B281" s="117"/>
      <c r="C281" s="186"/>
      <c r="D281" s="117"/>
      <c r="E281" s="117"/>
      <c r="F281" s="117"/>
      <c r="G281" s="117"/>
      <c r="H281" s="117"/>
      <c r="I281" s="117"/>
      <c r="J281" s="117"/>
      <c r="K281" s="117"/>
    </row>
    <row r="282" spans="2:11" ht="18" customHeight="1" x14ac:dyDescent="0.25">
      <c r="B282" s="117"/>
      <c r="C282" s="186"/>
      <c r="D282" s="117"/>
      <c r="E282" s="117"/>
      <c r="F282" s="117"/>
      <c r="G282" s="117"/>
      <c r="H282" s="117"/>
      <c r="I282" s="117"/>
      <c r="J282" s="117"/>
      <c r="K282" s="117"/>
    </row>
    <row r="283" spans="2:11" ht="18" customHeight="1" x14ac:dyDescent="0.25">
      <c r="B283" s="117"/>
      <c r="C283" s="186"/>
      <c r="D283" s="117"/>
      <c r="E283" s="117"/>
      <c r="F283" s="117"/>
      <c r="G283" s="117"/>
      <c r="H283" s="117"/>
      <c r="I283" s="117"/>
      <c r="J283" s="117"/>
      <c r="K283" s="117"/>
    </row>
    <row r="284" spans="2:11" ht="18" customHeight="1" x14ac:dyDescent="0.25">
      <c r="B284" s="117"/>
      <c r="C284" s="186"/>
      <c r="D284" s="117"/>
      <c r="E284" s="117"/>
      <c r="F284" s="117"/>
      <c r="G284" s="117"/>
      <c r="H284" s="117"/>
      <c r="I284" s="117"/>
      <c r="J284" s="117"/>
      <c r="K284" s="117"/>
    </row>
    <row r="285" spans="2:11" ht="18" customHeight="1" x14ac:dyDescent="0.25">
      <c r="B285" s="117"/>
      <c r="C285" s="186"/>
      <c r="D285" s="117"/>
      <c r="E285" s="117"/>
      <c r="F285" s="117"/>
      <c r="G285" s="117"/>
      <c r="H285" s="117"/>
      <c r="I285" s="117"/>
      <c r="J285" s="117"/>
      <c r="K285" s="117"/>
    </row>
    <row r="286" spans="2:11" ht="18" customHeight="1" x14ac:dyDescent="0.25">
      <c r="B286" s="117"/>
      <c r="C286" s="186"/>
      <c r="D286" s="117"/>
      <c r="E286" s="117"/>
      <c r="F286" s="117"/>
      <c r="G286" s="117"/>
      <c r="H286" s="117"/>
      <c r="I286" s="117"/>
      <c r="J286" s="117"/>
      <c r="K286" s="117"/>
    </row>
    <row r="287" spans="2:11" ht="18" customHeight="1" x14ac:dyDescent="0.25">
      <c r="B287" s="117"/>
      <c r="C287" s="186"/>
      <c r="D287" s="117"/>
      <c r="E287" s="117"/>
      <c r="F287" s="117"/>
      <c r="G287" s="117"/>
      <c r="H287" s="117"/>
      <c r="I287" s="117"/>
      <c r="J287" s="117"/>
      <c r="K287" s="117"/>
    </row>
    <row r="288" spans="2:11" ht="18" customHeight="1" x14ac:dyDescent="0.25">
      <c r="B288" s="117"/>
      <c r="C288" s="186"/>
      <c r="D288" s="117"/>
      <c r="E288" s="117"/>
      <c r="F288" s="117"/>
      <c r="G288" s="117"/>
      <c r="H288" s="117"/>
      <c r="I288" s="117"/>
      <c r="J288" s="117"/>
      <c r="K288" s="117"/>
    </row>
    <row r="289" spans="2:11" ht="18" customHeight="1" x14ac:dyDescent="0.25">
      <c r="B289" s="117"/>
      <c r="C289" s="186"/>
      <c r="D289" s="117"/>
      <c r="E289" s="117"/>
      <c r="F289" s="117"/>
      <c r="G289" s="117"/>
      <c r="H289" s="117"/>
      <c r="I289" s="117"/>
      <c r="J289" s="117"/>
      <c r="K289" s="117"/>
    </row>
    <row r="290" spans="2:11" ht="18" customHeight="1" x14ac:dyDescent="0.25">
      <c r="B290" s="117"/>
      <c r="C290" s="186"/>
      <c r="D290" s="117"/>
      <c r="E290" s="117"/>
      <c r="F290" s="117"/>
      <c r="G290" s="117"/>
      <c r="H290" s="117"/>
      <c r="I290" s="117"/>
      <c r="J290" s="117"/>
      <c r="K290" s="117"/>
    </row>
    <row r="291" spans="2:11" ht="18" customHeight="1" x14ac:dyDescent="0.25">
      <c r="B291" s="117"/>
      <c r="C291" s="186"/>
      <c r="D291" s="117"/>
      <c r="E291" s="117"/>
      <c r="F291" s="117"/>
      <c r="G291" s="117"/>
      <c r="H291" s="117"/>
      <c r="I291" s="117"/>
      <c r="J291" s="117"/>
      <c r="K291" s="117"/>
    </row>
    <row r="292" spans="2:11" ht="18" customHeight="1" x14ac:dyDescent="0.25">
      <c r="B292" s="117"/>
      <c r="C292" s="186"/>
      <c r="D292" s="117"/>
      <c r="E292" s="117"/>
      <c r="F292" s="117"/>
      <c r="G292" s="117"/>
      <c r="H292" s="117"/>
      <c r="I292" s="117"/>
      <c r="J292" s="117"/>
      <c r="K292" s="117"/>
    </row>
    <row r="293" spans="2:11" ht="18" customHeight="1" x14ac:dyDescent="0.25">
      <c r="B293" s="117"/>
      <c r="C293" s="186"/>
      <c r="D293" s="117"/>
      <c r="E293" s="117"/>
      <c r="F293" s="117"/>
      <c r="G293" s="117"/>
      <c r="H293" s="117"/>
      <c r="I293" s="117"/>
      <c r="J293" s="117"/>
      <c r="K293" s="117"/>
    </row>
    <row r="294" spans="2:11" ht="18" customHeight="1" x14ac:dyDescent="0.25">
      <c r="B294" s="117"/>
      <c r="C294" s="186"/>
      <c r="D294" s="117"/>
      <c r="E294" s="117"/>
      <c r="F294" s="117"/>
      <c r="G294" s="117"/>
      <c r="H294" s="117"/>
      <c r="I294" s="117"/>
      <c r="J294" s="117"/>
      <c r="K294" s="117"/>
    </row>
    <row r="295" spans="2:11" ht="18" customHeight="1" x14ac:dyDescent="0.25">
      <c r="B295" s="117"/>
      <c r="C295" s="186"/>
      <c r="D295" s="117"/>
      <c r="E295" s="117"/>
      <c r="F295" s="117"/>
      <c r="G295" s="117"/>
      <c r="H295" s="117"/>
      <c r="I295" s="117"/>
      <c r="J295" s="117"/>
      <c r="K295" s="117"/>
    </row>
    <row r="296" spans="2:11" ht="18" customHeight="1" x14ac:dyDescent="0.25">
      <c r="B296" s="117"/>
      <c r="C296" s="186"/>
      <c r="D296" s="117"/>
      <c r="E296" s="117"/>
      <c r="F296" s="117"/>
      <c r="G296" s="117"/>
      <c r="H296" s="117"/>
      <c r="I296" s="117"/>
      <c r="J296" s="117"/>
      <c r="K296" s="117"/>
    </row>
    <row r="297" spans="2:11" ht="18" customHeight="1" x14ac:dyDescent="0.25">
      <c r="B297" s="117"/>
      <c r="C297" s="186"/>
      <c r="D297" s="117"/>
      <c r="E297" s="117"/>
      <c r="F297" s="117"/>
      <c r="G297" s="117"/>
      <c r="H297" s="117"/>
      <c r="I297" s="117"/>
      <c r="J297" s="117"/>
      <c r="K297" s="117"/>
    </row>
    <row r="298" spans="2:11" ht="18" customHeight="1" x14ac:dyDescent="0.25">
      <c r="B298" s="117"/>
      <c r="C298" s="186"/>
      <c r="D298" s="117"/>
      <c r="E298" s="117"/>
      <c r="F298" s="117"/>
      <c r="G298" s="117"/>
      <c r="H298" s="117"/>
      <c r="I298" s="117"/>
      <c r="J298" s="117"/>
      <c r="K298" s="117"/>
    </row>
    <row r="299" spans="2:11" ht="18" customHeight="1" x14ac:dyDescent="0.25">
      <c r="B299" s="117"/>
      <c r="C299" s="186"/>
      <c r="D299" s="117"/>
      <c r="E299" s="117"/>
      <c r="F299" s="117"/>
      <c r="G299" s="117"/>
      <c r="H299" s="117"/>
      <c r="I299" s="117"/>
      <c r="J299" s="117"/>
      <c r="K299" s="117"/>
    </row>
    <row r="300" spans="2:11" ht="18" customHeight="1" x14ac:dyDescent="0.25">
      <c r="B300" s="117"/>
      <c r="C300" s="186"/>
      <c r="D300" s="117"/>
      <c r="E300" s="117"/>
      <c r="F300" s="117"/>
      <c r="G300" s="117"/>
      <c r="H300" s="117"/>
      <c r="I300" s="117"/>
      <c r="J300" s="117"/>
      <c r="K300" s="117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47" priority="3">
      <formula>$B14&lt;&gt;""</formula>
    </cfRule>
  </conditionalFormatting>
  <conditionalFormatting sqref="Z14">
    <cfRule type="expression" dxfId="46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4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4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4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4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4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4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4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4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4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4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4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4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4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400-00000D000000}">
      <formula1>0</formula1>
      <formula2>0</formula2>
    </dataValidation>
    <dataValidation allowBlank="1" showInputMessage="1" showErrorMessage="1" prompt="Entrez le montant du paiement supplémentaire dans cette cellule" sqref="E12:E13" xr:uid="{00000000-0002-0000-1400-00000E000000}">
      <formula1>0</formula1>
      <formula2>0</formula2>
    </dataValidation>
    <dataValidation allowBlank="1" showInputMessage="1" showErrorMessage="1" prompt="Total des intérêts calculé automatiquement" sqref="I9" xr:uid="{00000000-0002-0000-14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4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400-000011000000}">
      <formula1>0</formula1>
      <formula2>0</formula2>
    </dataValidation>
    <dataValidation allowBlank="1" showInputMessage="1" showErrorMessage="1" prompt="Nombre de paiements mis à jour automatiquement" sqref="I7" xr:uid="{00000000-0002-0000-14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400-000013000000}">
      <formula1>0</formula1>
      <formula2>0</formula2>
    </dataValidation>
    <dataValidation allowBlank="1" showInputMessage="1" showErrorMessage="1" prompt="Entrez le montant du prêt dans cette cellule" sqref="E5" xr:uid="{00000000-0002-0000-14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4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4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400-000017000000}">
      <formula1>0</formula1>
      <formula2>0</formula2>
    </dataValidation>
    <dataValidation allowBlank="1" showInputMessage="1" showErrorMessage="1" prompt="Entrez la date de début du prêt dans cette cellule" sqref="E9" xr:uid="{00000000-0002-0000-14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4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D86ECC"/>
  </sheetPr>
  <dimension ref="B1:Z300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7.855468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14" max="14" width="9.2851562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343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P6" s="278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46266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s="117" customFormat="1" ht="24" customHeight="1" x14ac:dyDescent="0.25">
      <c r="B13" s="139"/>
      <c r="C13" s="139"/>
      <c r="D13" s="139"/>
      <c r="E13" s="141"/>
      <c r="Z13" s="119"/>
    </row>
    <row r="14" spans="2:26" ht="48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  <row r="195" spans="2:11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11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11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11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11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11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11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11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11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11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11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11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11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11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  <row r="247" spans="2:11" ht="18" customHeight="1" x14ac:dyDescent="0.25">
      <c r="B247" s="117"/>
      <c r="C247" s="186"/>
      <c r="D247" s="117"/>
      <c r="E247" s="117"/>
      <c r="F247" s="117"/>
      <c r="G247" s="117"/>
      <c r="H247" s="117"/>
      <c r="I247" s="117"/>
      <c r="J247" s="117"/>
      <c r="K247" s="117"/>
    </row>
    <row r="248" spans="2:11" ht="18" customHeight="1" x14ac:dyDescent="0.25">
      <c r="B248" s="117"/>
      <c r="C248" s="186"/>
      <c r="D248" s="117"/>
      <c r="E248" s="117"/>
      <c r="F248" s="117"/>
      <c r="G248" s="117"/>
      <c r="H248" s="117"/>
      <c r="I248" s="117"/>
      <c r="J248" s="117"/>
      <c r="K248" s="117"/>
    </row>
    <row r="249" spans="2:11" ht="18" customHeight="1" x14ac:dyDescent="0.25">
      <c r="B249" s="117"/>
      <c r="C249" s="186"/>
      <c r="D249" s="117"/>
      <c r="E249" s="117"/>
      <c r="F249" s="117"/>
      <c r="G249" s="117"/>
      <c r="H249" s="117"/>
      <c r="I249" s="117"/>
      <c r="J249" s="117"/>
      <c r="K249" s="117"/>
    </row>
    <row r="250" spans="2:11" ht="18" customHeight="1" x14ac:dyDescent="0.25">
      <c r="B250" s="117"/>
      <c r="C250" s="186"/>
      <c r="D250" s="117"/>
      <c r="E250" s="117"/>
      <c r="F250" s="117"/>
      <c r="G250" s="117"/>
      <c r="H250" s="117"/>
      <c r="I250" s="117"/>
      <c r="J250" s="117"/>
      <c r="K250" s="117"/>
    </row>
    <row r="251" spans="2:11" ht="18" customHeight="1" x14ac:dyDescent="0.25">
      <c r="B251" s="117"/>
      <c r="C251" s="186"/>
      <c r="D251" s="117"/>
      <c r="E251" s="117"/>
      <c r="F251" s="117"/>
      <c r="G251" s="117"/>
      <c r="H251" s="117"/>
      <c r="I251" s="117"/>
      <c r="J251" s="117"/>
      <c r="K251" s="117"/>
    </row>
    <row r="252" spans="2:11" ht="18" customHeight="1" x14ac:dyDescent="0.25">
      <c r="B252" s="117"/>
      <c r="C252" s="186"/>
      <c r="D252" s="117"/>
      <c r="E252" s="117"/>
      <c r="F252" s="117"/>
      <c r="G252" s="117"/>
      <c r="H252" s="117"/>
      <c r="I252" s="117"/>
      <c r="J252" s="117"/>
      <c r="K252" s="117"/>
    </row>
    <row r="253" spans="2:11" ht="18" customHeight="1" x14ac:dyDescent="0.25">
      <c r="B253" s="117"/>
      <c r="C253" s="186"/>
      <c r="D253" s="117"/>
      <c r="E253" s="117"/>
      <c r="F253" s="117"/>
      <c r="G253" s="117"/>
      <c r="H253" s="117"/>
      <c r="I253" s="117"/>
      <c r="J253" s="117"/>
      <c r="K253" s="117"/>
    </row>
    <row r="254" spans="2:11" ht="18" customHeight="1" x14ac:dyDescent="0.25">
      <c r="B254" s="117"/>
      <c r="C254" s="186"/>
      <c r="D254" s="117"/>
      <c r="E254" s="117"/>
      <c r="F254" s="117"/>
      <c r="G254" s="117"/>
      <c r="H254" s="117"/>
      <c r="I254" s="117"/>
      <c r="J254" s="117"/>
      <c r="K254" s="117"/>
    </row>
    <row r="255" spans="2:11" ht="18" customHeight="1" x14ac:dyDescent="0.25">
      <c r="B255" s="117"/>
      <c r="C255" s="186"/>
      <c r="D255" s="117"/>
      <c r="E255" s="117"/>
      <c r="F255" s="117"/>
      <c r="G255" s="117"/>
      <c r="H255" s="117"/>
      <c r="I255" s="117"/>
      <c r="J255" s="117"/>
      <c r="K255" s="117"/>
    </row>
    <row r="256" spans="2:11" ht="18" customHeight="1" x14ac:dyDescent="0.25">
      <c r="B256" s="117"/>
      <c r="C256" s="186"/>
      <c r="D256" s="117"/>
      <c r="E256" s="117"/>
      <c r="F256" s="117"/>
      <c r="G256" s="117"/>
      <c r="H256" s="117"/>
      <c r="I256" s="117"/>
      <c r="J256" s="117"/>
      <c r="K256" s="117"/>
    </row>
    <row r="257" spans="2:11" ht="18" customHeight="1" x14ac:dyDescent="0.25">
      <c r="B257" s="117"/>
      <c r="C257" s="186"/>
      <c r="D257" s="117"/>
      <c r="E257" s="117"/>
      <c r="F257" s="117"/>
      <c r="G257" s="117"/>
      <c r="H257" s="117"/>
      <c r="I257" s="117"/>
      <c r="J257" s="117"/>
      <c r="K257" s="117"/>
    </row>
    <row r="258" spans="2:11" ht="18" customHeight="1" x14ac:dyDescent="0.25">
      <c r="B258" s="117"/>
      <c r="C258" s="186"/>
      <c r="D258" s="117"/>
      <c r="E258" s="117"/>
      <c r="F258" s="117"/>
      <c r="G258" s="117"/>
      <c r="H258" s="117"/>
      <c r="I258" s="117"/>
      <c r="J258" s="117"/>
      <c r="K258" s="117"/>
    </row>
    <row r="259" spans="2:11" ht="18" customHeight="1" x14ac:dyDescent="0.25">
      <c r="B259" s="117"/>
      <c r="C259" s="186"/>
      <c r="D259" s="117"/>
      <c r="E259" s="117"/>
      <c r="F259" s="117"/>
      <c r="G259" s="117"/>
      <c r="H259" s="117"/>
      <c r="I259" s="117"/>
      <c r="J259" s="117"/>
      <c r="K259" s="117"/>
    </row>
    <row r="260" spans="2:11" ht="18" customHeight="1" x14ac:dyDescent="0.25">
      <c r="B260" s="117"/>
      <c r="C260" s="186"/>
      <c r="D260" s="117"/>
      <c r="E260" s="117"/>
      <c r="F260" s="117"/>
      <c r="G260" s="117"/>
      <c r="H260" s="117"/>
      <c r="I260" s="117"/>
      <c r="J260" s="117"/>
      <c r="K260" s="117"/>
    </row>
    <row r="261" spans="2:11" ht="18" customHeight="1" x14ac:dyDescent="0.25">
      <c r="B261" s="117"/>
      <c r="C261" s="186"/>
      <c r="D261" s="117"/>
      <c r="E261" s="117"/>
      <c r="F261" s="117"/>
      <c r="G261" s="117"/>
      <c r="H261" s="117"/>
      <c r="I261" s="117"/>
      <c r="J261" s="117"/>
      <c r="K261" s="117"/>
    </row>
    <row r="262" spans="2:11" ht="18" customHeight="1" x14ac:dyDescent="0.25">
      <c r="B262" s="117"/>
      <c r="C262" s="186"/>
      <c r="D262" s="117"/>
      <c r="E262" s="117"/>
      <c r="F262" s="117"/>
      <c r="G262" s="117"/>
      <c r="H262" s="117"/>
      <c r="I262" s="117"/>
      <c r="J262" s="117"/>
      <c r="K262" s="117"/>
    </row>
    <row r="263" spans="2:11" ht="18" customHeight="1" x14ac:dyDescent="0.25">
      <c r="B263" s="117"/>
      <c r="C263" s="186"/>
      <c r="D263" s="117"/>
      <c r="E263" s="117"/>
      <c r="F263" s="117"/>
      <c r="G263" s="117"/>
      <c r="H263" s="117"/>
      <c r="I263" s="117"/>
      <c r="J263" s="117"/>
      <c r="K263" s="117"/>
    </row>
    <row r="264" spans="2:11" ht="18" customHeight="1" x14ac:dyDescent="0.25">
      <c r="B264" s="117"/>
      <c r="C264" s="186"/>
      <c r="D264" s="117"/>
      <c r="E264" s="117"/>
      <c r="F264" s="117"/>
      <c r="G264" s="117"/>
      <c r="H264" s="117"/>
      <c r="I264" s="117"/>
      <c r="J264" s="117"/>
      <c r="K264" s="117"/>
    </row>
    <row r="265" spans="2:11" ht="18" customHeight="1" x14ac:dyDescent="0.25">
      <c r="B265" s="117"/>
      <c r="C265" s="186"/>
      <c r="D265" s="117"/>
      <c r="E265" s="117"/>
      <c r="F265" s="117"/>
      <c r="G265" s="117"/>
      <c r="H265" s="117"/>
      <c r="I265" s="117"/>
      <c r="J265" s="117"/>
      <c r="K265" s="117"/>
    </row>
    <row r="266" spans="2:11" ht="18" customHeight="1" x14ac:dyDescent="0.25">
      <c r="B266" s="117"/>
      <c r="C266" s="186"/>
      <c r="D266" s="117"/>
      <c r="E266" s="117"/>
      <c r="F266" s="117"/>
      <c r="G266" s="117"/>
      <c r="H266" s="117"/>
      <c r="I266" s="117"/>
      <c r="J266" s="117"/>
      <c r="K266" s="117"/>
    </row>
    <row r="267" spans="2:11" ht="18" customHeight="1" x14ac:dyDescent="0.25">
      <c r="B267" s="117"/>
      <c r="C267" s="186"/>
      <c r="D267" s="117"/>
      <c r="E267" s="117"/>
      <c r="F267" s="117"/>
      <c r="G267" s="117"/>
      <c r="H267" s="117"/>
      <c r="I267" s="117"/>
      <c r="J267" s="117"/>
      <c r="K267" s="117"/>
    </row>
    <row r="268" spans="2:11" ht="18" customHeight="1" x14ac:dyDescent="0.25">
      <c r="B268" s="117"/>
      <c r="C268" s="186"/>
      <c r="D268" s="117"/>
      <c r="E268" s="117"/>
      <c r="F268" s="117"/>
      <c r="G268" s="117"/>
      <c r="H268" s="117"/>
      <c r="I268" s="117"/>
      <c r="J268" s="117"/>
      <c r="K268" s="117"/>
    </row>
    <row r="269" spans="2:11" ht="18" customHeight="1" x14ac:dyDescent="0.25">
      <c r="B269" s="117"/>
      <c r="C269" s="186"/>
      <c r="D269" s="117"/>
      <c r="E269" s="117"/>
      <c r="F269" s="117"/>
      <c r="G269" s="117"/>
      <c r="H269" s="117"/>
      <c r="I269" s="117"/>
      <c r="J269" s="117"/>
      <c r="K269" s="117"/>
    </row>
    <row r="270" spans="2:11" ht="18" customHeight="1" x14ac:dyDescent="0.25">
      <c r="B270" s="117"/>
      <c r="C270" s="186"/>
      <c r="D270" s="117"/>
      <c r="E270" s="117"/>
      <c r="F270" s="117"/>
      <c r="G270" s="117"/>
      <c r="H270" s="117"/>
      <c r="I270" s="117"/>
      <c r="J270" s="117"/>
      <c r="K270" s="117"/>
    </row>
    <row r="271" spans="2:11" ht="18" customHeight="1" x14ac:dyDescent="0.25">
      <c r="B271" s="117"/>
      <c r="C271" s="186"/>
      <c r="D271" s="117"/>
      <c r="E271" s="117"/>
      <c r="F271" s="117"/>
      <c r="G271" s="117"/>
      <c r="H271" s="117"/>
      <c r="I271" s="117"/>
      <c r="J271" s="117"/>
      <c r="K271" s="117"/>
    </row>
    <row r="272" spans="2:11" ht="18" customHeight="1" x14ac:dyDescent="0.25">
      <c r="B272" s="117"/>
      <c r="C272" s="186"/>
      <c r="D272" s="117"/>
      <c r="E272" s="117"/>
      <c r="F272" s="117"/>
      <c r="G272" s="117"/>
      <c r="H272" s="117"/>
      <c r="I272" s="117"/>
      <c r="J272" s="117"/>
      <c r="K272" s="117"/>
    </row>
    <row r="273" spans="2:11" ht="18" customHeight="1" x14ac:dyDescent="0.25">
      <c r="B273" s="117"/>
      <c r="C273" s="186"/>
      <c r="D273" s="117"/>
      <c r="E273" s="117"/>
      <c r="F273" s="117"/>
      <c r="G273" s="117"/>
      <c r="H273" s="117"/>
      <c r="I273" s="117"/>
      <c r="J273" s="117"/>
      <c r="K273" s="117"/>
    </row>
    <row r="274" spans="2:11" ht="18" customHeight="1" x14ac:dyDescent="0.25">
      <c r="B274" s="117"/>
      <c r="C274" s="186"/>
      <c r="D274" s="117"/>
      <c r="E274" s="117"/>
      <c r="F274" s="117"/>
      <c r="G274" s="117"/>
      <c r="H274" s="117"/>
      <c r="I274" s="117"/>
      <c r="J274" s="117"/>
      <c r="K274" s="117"/>
    </row>
    <row r="275" spans="2:11" ht="18" customHeight="1" x14ac:dyDescent="0.25">
      <c r="B275" s="117"/>
      <c r="C275" s="186"/>
      <c r="D275" s="117"/>
      <c r="E275" s="117"/>
      <c r="F275" s="117"/>
      <c r="G275" s="117"/>
      <c r="H275" s="117"/>
      <c r="I275" s="117"/>
      <c r="J275" s="117"/>
      <c r="K275" s="117"/>
    </row>
    <row r="276" spans="2:11" ht="18" customHeight="1" x14ac:dyDescent="0.25">
      <c r="B276" s="117"/>
      <c r="C276" s="186"/>
      <c r="D276" s="117"/>
      <c r="E276" s="117"/>
      <c r="F276" s="117"/>
      <c r="G276" s="117"/>
      <c r="H276" s="117"/>
      <c r="I276" s="117"/>
      <c r="J276" s="117"/>
      <c r="K276" s="117"/>
    </row>
    <row r="277" spans="2:11" ht="18" customHeight="1" x14ac:dyDescent="0.25">
      <c r="B277" s="117"/>
      <c r="C277" s="186"/>
      <c r="D277" s="117"/>
      <c r="E277" s="117"/>
      <c r="F277" s="117"/>
      <c r="G277" s="117"/>
      <c r="H277" s="117"/>
      <c r="I277" s="117"/>
      <c r="J277" s="117"/>
      <c r="K277" s="117"/>
    </row>
    <row r="278" spans="2:11" ht="18" customHeight="1" x14ac:dyDescent="0.25">
      <c r="B278" s="117"/>
      <c r="C278" s="186"/>
      <c r="D278" s="117"/>
      <c r="E278" s="117"/>
      <c r="F278" s="117"/>
      <c r="G278" s="117"/>
      <c r="H278" s="117"/>
      <c r="I278" s="117"/>
      <c r="J278" s="117"/>
      <c r="K278" s="117"/>
    </row>
    <row r="279" spans="2:11" ht="18" customHeight="1" x14ac:dyDescent="0.25">
      <c r="B279" s="117"/>
      <c r="C279" s="186"/>
      <c r="D279" s="117"/>
      <c r="E279" s="117"/>
      <c r="F279" s="117"/>
      <c r="G279" s="117"/>
      <c r="H279" s="117"/>
      <c r="I279" s="117"/>
      <c r="J279" s="117"/>
      <c r="K279" s="117"/>
    </row>
    <row r="280" spans="2:11" ht="18" customHeight="1" x14ac:dyDescent="0.25">
      <c r="B280" s="117"/>
      <c r="C280" s="186"/>
      <c r="D280" s="117"/>
      <c r="E280" s="117"/>
      <c r="F280" s="117"/>
      <c r="G280" s="117"/>
      <c r="H280" s="117"/>
      <c r="I280" s="117"/>
      <c r="J280" s="117"/>
      <c r="K280" s="117"/>
    </row>
    <row r="281" spans="2:11" ht="18" customHeight="1" x14ac:dyDescent="0.25">
      <c r="B281" s="117"/>
      <c r="C281" s="186"/>
      <c r="D281" s="117"/>
      <c r="E281" s="117"/>
      <c r="F281" s="117"/>
      <c r="G281" s="117"/>
      <c r="H281" s="117"/>
      <c r="I281" s="117"/>
      <c r="J281" s="117"/>
      <c r="K281" s="117"/>
    </row>
    <row r="282" spans="2:11" ht="18" customHeight="1" x14ac:dyDescent="0.25">
      <c r="B282" s="117"/>
      <c r="C282" s="186"/>
      <c r="D282" s="117"/>
      <c r="E282" s="117"/>
      <c r="F282" s="117"/>
      <c r="G282" s="117"/>
      <c r="H282" s="117"/>
      <c r="I282" s="117"/>
      <c r="J282" s="117"/>
      <c r="K282" s="117"/>
    </row>
    <row r="283" spans="2:11" ht="18" customHeight="1" x14ac:dyDescent="0.25">
      <c r="B283" s="117"/>
      <c r="C283" s="186"/>
      <c r="D283" s="117"/>
      <c r="E283" s="117"/>
      <c r="F283" s="117"/>
      <c r="G283" s="117"/>
      <c r="H283" s="117"/>
      <c r="I283" s="117"/>
      <c r="J283" s="117"/>
      <c r="K283" s="117"/>
    </row>
    <row r="284" spans="2:11" ht="18" customHeight="1" x14ac:dyDescent="0.25">
      <c r="B284" s="117"/>
      <c r="C284" s="186"/>
      <c r="D284" s="117"/>
      <c r="E284" s="117"/>
      <c r="F284" s="117"/>
      <c r="G284" s="117"/>
      <c r="H284" s="117"/>
      <c r="I284" s="117"/>
      <c r="J284" s="117"/>
      <c r="K284" s="117"/>
    </row>
    <row r="285" spans="2:11" ht="18" customHeight="1" x14ac:dyDescent="0.25">
      <c r="B285" s="117"/>
      <c r="C285" s="186"/>
      <c r="D285" s="117"/>
      <c r="E285" s="117"/>
      <c r="F285" s="117"/>
      <c r="G285" s="117"/>
      <c r="H285" s="117"/>
      <c r="I285" s="117"/>
      <c r="J285" s="117"/>
      <c r="K285" s="117"/>
    </row>
    <row r="286" spans="2:11" ht="18" customHeight="1" x14ac:dyDescent="0.25">
      <c r="B286" s="117"/>
      <c r="C286" s="186"/>
      <c r="D286" s="117"/>
      <c r="E286" s="117"/>
      <c r="F286" s="117"/>
      <c r="G286" s="117"/>
      <c r="H286" s="117"/>
      <c r="I286" s="117"/>
      <c r="J286" s="117"/>
      <c r="K286" s="117"/>
    </row>
    <row r="287" spans="2:11" ht="18" customHeight="1" x14ac:dyDescent="0.25">
      <c r="B287" s="117"/>
      <c r="C287" s="186"/>
      <c r="D287" s="117"/>
      <c r="E287" s="117"/>
      <c r="F287" s="117"/>
      <c r="G287" s="117"/>
      <c r="H287" s="117"/>
      <c r="I287" s="117"/>
      <c r="J287" s="117"/>
      <c r="K287" s="117"/>
    </row>
    <row r="288" spans="2:11" ht="18" customHeight="1" x14ac:dyDescent="0.25">
      <c r="B288" s="117"/>
      <c r="C288" s="186"/>
      <c r="D288" s="117"/>
      <c r="E288" s="117"/>
      <c r="F288" s="117"/>
      <c r="G288" s="117"/>
      <c r="H288" s="117"/>
      <c r="I288" s="117"/>
      <c r="J288" s="117"/>
      <c r="K288" s="117"/>
    </row>
    <row r="289" spans="2:11" ht="18" customHeight="1" x14ac:dyDescent="0.25">
      <c r="B289" s="117"/>
      <c r="C289" s="186"/>
      <c r="D289" s="117"/>
      <c r="E289" s="117"/>
      <c r="F289" s="117"/>
      <c r="G289" s="117"/>
      <c r="H289" s="117"/>
      <c r="I289" s="117"/>
      <c r="J289" s="117"/>
      <c r="K289" s="117"/>
    </row>
    <row r="290" spans="2:11" ht="18" customHeight="1" x14ac:dyDescent="0.25">
      <c r="B290" s="117"/>
      <c r="C290" s="186"/>
      <c r="D290" s="117"/>
      <c r="E290" s="117"/>
      <c r="F290" s="117"/>
      <c r="G290" s="117"/>
      <c r="H290" s="117"/>
      <c r="I290" s="117"/>
      <c r="J290" s="117"/>
      <c r="K290" s="117"/>
    </row>
    <row r="291" spans="2:11" ht="18" customHeight="1" x14ac:dyDescent="0.25">
      <c r="B291" s="117"/>
      <c r="C291" s="186"/>
      <c r="D291" s="117"/>
      <c r="E291" s="117"/>
      <c r="F291" s="117"/>
      <c r="G291" s="117"/>
      <c r="H291" s="117"/>
      <c r="I291" s="117"/>
      <c r="J291" s="117"/>
      <c r="K291" s="117"/>
    </row>
    <row r="292" spans="2:11" ht="18" customHeight="1" x14ac:dyDescent="0.25">
      <c r="B292" s="117"/>
      <c r="C292" s="186"/>
      <c r="D292" s="117"/>
      <c r="E292" s="117"/>
      <c r="F292" s="117"/>
      <c r="G292" s="117"/>
      <c r="H292" s="117"/>
      <c r="I292" s="117"/>
      <c r="J292" s="117"/>
      <c r="K292" s="117"/>
    </row>
    <row r="293" spans="2:11" ht="18" customHeight="1" x14ac:dyDescent="0.25">
      <c r="B293" s="117"/>
      <c r="C293" s="186"/>
      <c r="D293" s="117"/>
      <c r="E293" s="117"/>
      <c r="F293" s="117"/>
      <c r="G293" s="117"/>
      <c r="H293" s="117"/>
      <c r="I293" s="117"/>
      <c r="J293" s="117"/>
      <c r="K293" s="117"/>
    </row>
    <row r="294" spans="2:11" ht="18" customHeight="1" x14ac:dyDescent="0.25">
      <c r="B294" s="117"/>
      <c r="C294" s="186"/>
      <c r="D294" s="117"/>
      <c r="E294" s="117"/>
      <c r="F294" s="117"/>
      <c r="G294" s="117"/>
      <c r="H294" s="117"/>
      <c r="I294" s="117"/>
      <c r="J294" s="117"/>
      <c r="K294" s="117"/>
    </row>
    <row r="295" spans="2:11" ht="18" customHeight="1" x14ac:dyDescent="0.25">
      <c r="B295" s="117"/>
      <c r="C295" s="186"/>
      <c r="D295" s="117"/>
      <c r="E295" s="117"/>
      <c r="F295" s="117"/>
      <c r="G295" s="117"/>
      <c r="H295" s="117"/>
      <c r="I295" s="117"/>
      <c r="J295" s="117"/>
      <c r="K295" s="117"/>
    </row>
    <row r="296" spans="2:11" ht="18" customHeight="1" x14ac:dyDescent="0.25">
      <c r="B296" s="117"/>
      <c r="C296" s="186"/>
      <c r="D296" s="117"/>
      <c r="E296" s="117"/>
      <c r="F296" s="117"/>
      <c r="G296" s="117"/>
      <c r="H296" s="117"/>
      <c r="I296" s="117"/>
      <c r="J296" s="117"/>
      <c r="K296" s="117"/>
    </row>
    <row r="297" spans="2:11" ht="18" customHeight="1" x14ac:dyDescent="0.25">
      <c r="B297" s="117"/>
      <c r="C297" s="186"/>
      <c r="D297" s="117"/>
      <c r="E297" s="117"/>
      <c r="F297" s="117"/>
      <c r="G297" s="117"/>
      <c r="H297" s="117"/>
      <c r="I297" s="117"/>
      <c r="J297" s="117"/>
      <c r="K297" s="117"/>
    </row>
    <row r="298" spans="2:11" ht="18" customHeight="1" x14ac:dyDescent="0.25">
      <c r="B298" s="117"/>
      <c r="C298" s="186"/>
      <c r="D298" s="117"/>
      <c r="E298" s="117"/>
      <c r="F298" s="117"/>
      <c r="G298" s="117"/>
      <c r="H298" s="117"/>
      <c r="I298" s="117"/>
      <c r="J298" s="117"/>
      <c r="K298" s="117"/>
    </row>
    <row r="299" spans="2:11" ht="18" customHeight="1" x14ac:dyDescent="0.25">
      <c r="B299" s="117"/>
      <c r="C299" s="186"/>
      <c r="D299" s="117"/>
      <c r="E299" s="117"/>
      <c r="F299" s="117"/>
      <c r="G299" s="117"/>
      <c r="H299" s="117"/>
      <c r="I299" s="117"/>
      <c r="J299" s="117"/>
      <c r="K299" s="117"/>
    </row>
    <row r="300" spans="2:11" ht="18" customHeight="1" x14ac:dyDescent="0.25">
      <c r="B300" s="117"/>
      <c r="C300" s="186"/>
      <c r="D300" s="117"/>
      <c r="E300" s="117"/>
      <c r="F300" s="117"/>
      <c r="G300" s="117"/>
      <c r="H300" s="117"/>
      <c r="I300" s="117"/>
      <c r="J300" s="117"/>
      <c r="K300" s="117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45" priority="3">
      <formula>$B14&lt;&gt;""</formula>
    </cfRule>
  </conditionalFormatting>
  <conditionalFormatting sqref="Z14">
    <cfRule type="expression" dxfId="44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5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5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5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5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5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5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5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5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5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5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5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5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5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500-00000D000000}">
      <formula1>0</formula1>
      <formula2>0</formula2>
    </dataValidation>
    <dataValidation allowBlank="1" showInputMessage="1" showErrorMessage="1" prompt="Entrez le montant du paiement supplémentaire dans cette cellule" sqref="E12:E13" xr:uid="{00000000-0002-0000-1500-00000E000000}">
      <formula1>0</formula1>
      <formula2>0</formula2>
    </dataValidation>
    <dataValidation allowBlank="1" showInputMessage="1" showErrorMessage="1" prompt="Total des intérêts calculé automatiquement" sqref="I9" xr:uid="{00000000-0002-0000-15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5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500-000011000000}">
      <formula1>0</formula1>
      <formula2>0</formula2>
    </dataValidation>
    <dataValidation allowBlank="1" showInputMessage="1" showErrorMessage="1" prompt="Nombre de paiements mis à jour automatiquement" sqref="I7" xr:uid="{00000000-0002-0000-15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500-000013000000}">
      <formula1>0</formula1>
      <formula2>0</formula2>
    </dataValidation>
    <dataValidation allowBlank="1" showInputMessage="1" showErrorMessage="1" prompt="Entrez le montant du prêt dans cette cellule" sqref="E5" xr:uid="{00000000-0002-0000-15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5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5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500-000017000000}">
      <formula1>0</formula1>
      <formula2>0</formula2>
    </dataValidation>
    <dataValidation allowBlank="1" showInputMessage="1" showErrorMessage="1" prompt="Entrez la date de début du prêt dans cette cellule" sqref="E9" xr:uid="{00000000-0002-0000-15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5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86ECC"/>
  </sheetPr>
  <dimension ref="B1:Z300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7.855468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14" max="14" width="9.2851562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344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P6" s="278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46266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s="117" customFormat="1" ht="24" customHeight="1" x14ac:dyDescent="0.25">
      <c r="B13" s="139"/>
      <c r="C13" s="139"/>
      <c r="D13" s="139"/>
      <c r="E13" s="141"/>
      <c r="Z13" s="119"/>
    </row>
    <row r="14" spans="2:26" ht="48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  <row r="195" spans="2:11" ht="18" customHeight="1" x14ac:dyDescent="0.25">
      <c r="B195" s="189"/>
      <c r="C195" s="190"/>
      <c r="D195" s="191"/>
      <c r="E195" s="191"/>
      <c r="F195" s="191"/>
      <c r="G195" s="191"/>
      <c r="H195" s="191"/>
      <c r="I195" s="191"/>
      <c r="J195" s="191"/>
      <c r="K195" s="191"/>
    </row>
    <row r="196" spans="2:11" ht="18" customHeight="1" x14ac:dyDescent="0.25">
      <c r="B196" s="189"/>
      <c r="C196" s="190"/>
      <c r="D196" s="191"/>
      <c r="E196" s="191"/>
      <c r="F196" s="191"/>
      <c r="G196" s="191"/>
      <c r="H196" s="191"/>
      <c r="I196" s="191"/>
      <c r="J196" s="191"/>
      <c r="K196" s="191"/>
    </row>
    <row r="197" spans="2:11" ht="18" customHeight="1" x14ac:dyDescent="0.25">
      <c r="B197" s="189"/>
      <c r="C197" s="190"/>
      <c r="D197" s="191"/>
      <c r="E197" s="191"/>
      <c r="F197" s="191"/>
      <c r="G197" s="191"/>
      <c r="H197" s="191"/>
      <c r="I197" s="191"/>
      <c r="J197" s="191"/>
      <c r="K197" s="191"/>
    </row>
    <row r="198" spans="2:11" ht="18" customHeight="1" x14ac:dyDescent="0.25">
      <c r="B198" s="189"/>
      <c r="C198" s="190"/>
      <c r="D198" s="191"/>
      <c r="E198" s="191"/>
      <c r="F198" s="191"/>
      <c r="G198" s="191"/>
      <c r="H198" s="191"/>
      <c r="I198" s="191"/>
      <c r="J198" s="191"/>
      <c r="K198" s="191"/>
    </row>
    <row r="199" spans="2:11" ht="18" customHeight="1" x14ac:dyDescent="0.25">
      <c r="B199" s="189"/>
      <c r="C199" s="190"/>
      <c r="D199" s="191"/>
      <c r="E199" s="191"/>
      <c r="F199" s="191"/>
      <c r="G199" s="191"/>
      <c r="H199" s="191"/>
      <c r="I199" s="191"/>
      <c r="J199" s="191"/>
      <c r="K199" s="191"/>
    </row>
    <row r="200" spans="2:11" ht="18" customHeight="1" x14ac:dyDescent="0.25">
      <c r="B200" s="189"/>
      <c r="C200" s="190"/>
      <c r="D200" s="191"/>
      <c r="E200" s="191"/>
      <c r="F200" s="191"/>
      <c r="G200" s="191"/>
      <c r="H200" s="191"/>
      <c r="I200" s="191"/>
      <c r="J200" s="191"/>
      <c r="K200" s="191"/>
    </row>
    <row r="201" spans="2:11" ht="18" customHeight="1" x14ac:dyDescent="0.25">
      <c r="B201" s="189"/>
      <c r="C201" s="190"/>
      <c r="D201" s="191"/>
      <c r="E201" s="191"/>
      <c r="F201" s="191"/>
      <c r="G201" s="191"/>
      <c r="H201" s="191"/>
      <c r="I201" s="191"/>
      <c r="J201" s="191"/>
      <c r="K201" s="191"/>
    </row>
    <row r="202" spans="2:11" ht="18" customHeight="1" x14ac:dyDescent="0.25">
      <c r="B202" s="189"/>
      <c r="C202" s="190"/>
      <c r="D202" s="191"/>
      <c r="E202" s="191"/>
      <c r="F202" s="191"/>
      <c r="G202" s="191"/>
      <c r="H202" s="191"/>
      <c r="I202" s="191"/>
      <c r="J202" s="191"/>
      <c r="K202" s="191"/>
    </row>
    <row r="203" spans="2:11" ht="18" customHeight="1" x14ac:dyDescent="0.25">
      <c r="B203" s="189"/>
      <c r="C203" s="190"/>
      <c r="D203" s="191"/>
      <c r="E203" s="191"/>
      <c r="F203" s="191"/>
      <c r="G203" s="191"/>
      <c r="H203" s="191"/>
      <c r="I203" s="191"/>
      <c r="J203" s="191"/>
      <c r="K203" s="191"/>
    </row>
    <row r="204" spans="2:11" ht="18" customHeight="1" x14ac:dyDescent="0.25">
      <c r="B204" s="189"/>
      <c r="C204" s="190"/>
      <c r="D204" s="191"/>
      <c r="E204" s="191"/>
      <c r="F204" s="191"/>
      <c r="G204" s="191"/>
      <c r="H204" s="191"/>
      <c r="I204" s="191"/>
      <c r="J204" s="191"/>
      <c r="K204" s="191"/>
    </row>
    <row r="205" spans="2:11" ht="18" customHeight="1" x14ac:dyDescent="0.25">
      <c r="B205" s="189"/>
      <c r="C205" s="190"/>
      <c r="D205" s="191"/>
      <c r="E205" s="191"/>
      <c r="F205" s="191"/>
      <c r="G205" s="191"/>
      <c r="H205" s="191"/>
      <c r="I205" s="191"/>
      <c r="J205" s="191"/>
      <c r="K205" s="191"/>
    </row>
    <row r="206" spans="2:11" ht="18" customHeight="1" x14ac:dyDescent="0.25">
      <c r="B206" s="189"/>
      <c r="C206" s="190"/>
      <c r="D206" s="191"/>
      <c r="E206" s="191"/>
      <c r="F206" s="191"/>
      <c r="G206" s="191"/>
      <c r="H206" s="191"/>
      <c r="I206" s="191"/>
      <c r="J206" s="191"/>
      <c r="K206" s="191"/>
    </row>
    <row r="207" spans="2:11" ht="18" customHeight="1" x14ac:dyDescent="0.25">
      <c r="B207" s="189"/>
      <c r="C207" s="190"/>
      <c r="D207" s="191"/>
      <c r="E207" s="191"/>
      <c r="F207" s="191"/>
      <c r="G207" s="191"/>
      <c r="H207" s="191"/>
      <c r="I207" s="191"/>
      <c r="J207" s="191"/>
      <c r="K207" s="191"/>
    </row>
    <row r="208" spans="2:11" ht="18" customHeight="1" x14ac:dyDescent="0.25">
      <c r="B208" s="189"/>
      <c r="C208" s="190"/>
      <c r="D208" s="191"/>
      <c r="E208" s="191"/>
      <c r="F208" s="191"/>
      <c r="G208" s="191"/>
      <c r="H208" s="191"/>
      <c r="I208" s="191"/>
      <c r="J208" s="191"/>
      <c r="K208" s="191"/>
    </row>
    <row r="209" spans="2:11" ht="18" customHeight="1" x14ac:dyDescent="0.25">
      <c r="B209" s="189"/>
      <c r="C209" s="190"/>
      <c r="D209" s="191"/>
      <c r="E209" s="191"/>
      <c r="F209" s="191"/>
      <c r="G209" s="191"/>
      <c r="H209" s="191"/>
      <c r="I209" s="191"/>
      <c r="J209" s="191"/>
      <c r="K209" s="191"/>
    </row>
    <row r="210" spans="2:11" ht="18" customHeight="1" x14ac:dyDescent="0.25">
      <c r="B210" s="189"/>
      <c r="C210" s="190"/>
      <c r="D210" s="191"/>
      <c r="E210" s="191"/>
      <c r="F210" s="191"/>
      <c r="G210" s="191"/>
      <c r="H210" s="191"/>
      <c r="I210" s="191"/>
      <c r="J210" s="191"/>
      <c r="K210" s="191"/>
    </row>
    <row r="211" spans="2:11" ht="18" customHeight="1" x14ac:dyDescent="0.25">
      <c r="B211" s="189"/>
      <c r="C211" s="190"/>
      <c r="D211" s="191"/>
      <c r="E211" s="191"/>
      <c r="F211" s="191"/>
      <c r="G211" s="191"/>
      <c r="H211" s="191"/>
      <c r="I211" s="191"/>
      <c r="J211" s="191"/>
      <c r="K211" s="191"/>
    </row>
    <row r="212" spans="2:11" ht="18" customHeight="1" x14ac:dyDescent="0.25">
      <c r="B212" s="189"/>
      <c r="C212" s="190"/>
      <c r="D212" s="191"/>
      <c r="E212" s="191"/>
      <c r="F212" s="191"/>
      <c r="G212" s="191"/>
      <c r="H212" s="191"/>
      <c r="I212" s="191"/>
      <c r="J212" s="191"/>
      <c r="K212" s="191"/>
    </row>
    <row r="213" spans="2:11" ht="18" customHeight="1" x14ac:dyDescent="0.25">
      <c r="B213" s="189"/>
      <c r="C213" s="190"/>
      <c r="D213" s="191"/>
      <c r="E213" s="191"/>
      <c r="F213" s="191"/>
      <c r="G213" s="191"/>
      <c r="H213" s="191"/>
      <c r="I213" s="191"/>
      <c r="J213" s="191"/>
      <c r="K213" s="191"/>
    </row>
    <row r="214" spans="2:11" ht="18" customHeight="1" x14ac:dyDescent="0.25">
      <c r="B214" s="189"/>
      <c r="C214" s="190"/>
      <c r="D214" s="191"/>
      <c r="E214" s="191"/>
      <c r="F214" s="191"/>
      <c r="G214" s="191"/>
      <c r="H214" s="191"/>
      <c r="I214" s="191"/>
      <c r="J214" s="191"/>
      <c r="K214" s="191"/>
    </row>
    <row r="215" spans="2:11" ht="18" customHeight="1" x14ac:dyDescent="0.25">
      <c r="B215" s="189"/>
      <c r="C215" s="190"/>
      <c r="D215" s="191"/>
      <c r="E215" s="191"/>
      <c r="F215" s="191"/>
      <c r="G215" s="191"/>
      <c r="H215" s="191"/>
      <c r="I215" s="191"/>
      <c r="J215" s="191"/>
      <c r="K215" s="191"/>
    </row>
    <row r="216" spans="2:11" ht="18" customHeight="1" x14ac:dyDescent="0.25">
      <c r="B216" s="189"/>
      <c r="C216" s="190"/>
      <c r="D216" s="191"/>
      <c r="E216" s="191"/>
      <c r="F216" s="191"/>
      <c r="G216" s="191"/>
      <c r="H216" s="191"/>
      <c r="I216" s="191"/>
      <c r="J216" s="191"/>
      <c r="K216" s="191"/>
    </row>
    <row r="217" spans="2:11" ht="18" customHeight="1" x14ac:dyDescent="0.25">
      <c r="B217" s="189"/>
      <c r="C217" s="190"/>
      <c r="D217" s="191"/>
      <c r="E217" s="191"/>
      <c r="F217" s="191"/>
      <c r="G217" s="191"/>
      <c r="H217" s="191"/>
      <c r="I217" s="191"/>
      <c r="J217" s="191"/>
      <c r="K217" s="191"/>
    </row>
    <row r="218" spans="2:11" ht="18" customHeight="1" x14ac:dyDescent="0.25">
      <c r="B218" s="189"/>
      <c r="C218" s="190"/>
      <c r="D218" s="191"/>
      <c r="E218" s="191"/>
      <c r="F218" s="191"/>
      <c r="G218" s="191"/>
      <c r="H218" s="191"/>
      <c r="I218" s="191"/>
      <c r="J218" s="191"/>
      <c r="K218" s="191"/>
    </row>
    <row r="219" spans="2:11" ht="18" customHeight="1" x14ac:dyDescent="0.25">
      <c r="B219" s="189"/>
      <c r="C219" s="190"/>
      <c r="D219" s="191"/>
      <c r="E219" s="191"/>
      <c r="F219" s="191"/>
      <c r="G219" s="191"/>
      <c r="H219" s="191"/>
      <c r="I219" s="191"/>
      <c r="J219" s="191"/>
      <c r="K219" s="191"/>
    </row>
    <row r="220" spans="2:11" ht="18" customHeight="1" x14ac:dyDescent="0.25">
      <c r="B220" s="189"/>
      <c r="C220" s="190"/>
      <c r="D220" s="191"/>
      <c r="E220" s="191"/>
      <c r="F220" s="191"/>
      <c r="G220" s="191"/>
      <c r="H220" s="191"/>
      <c r="I220" s="191"/>
      <c r="J220" s="191"/>
      <c r="K220" s="191"/>
    </row>
    <row r="221" spans="2:11" ht="18" customHeight="1" x14ac:dyDescent="0.25">
      <c r="B221" s="189"/>
      <c r="C221" s="190"/>
      <c r="D221" s="191"/>
      <c r="E221" s="191"/>
      <c r="F221" s="191"/>
      <c r="G221" s="191"/>
      <c r="H221" s="191"/>
      <c r="I221" s="191"/>
      <c r="J221" s="191"/>
      <c r="K221" s="191"/>
    </row>
    <row r="222" spans="2:11" ht="18" customHeight="1" x14ac:dyDescent="0.25">
      <c r="B222" s="189"/>
      <c r="C222" s="190"/>
      <c r="D222" s="191"/>
      <c r="E222" s="191"/>
      <c r="F222" s="191"/>
      <c r="G222" s="191"/>
      <c r="H222" s="191"/>
      <c r="I222" s="191"/>
      <c r="J222" s="191"/>
      <c r="K222" s="191"/>
    </row>
    <row r="223" spans="2:11" ht="18" customHeight="1" x14ac:dyDescent="0.25">
      <c r="B223" s="189"/>
      <c r="C223" s="190"/>
      <c r="D223" s="191"/>
      <c r="E223" s="191"/>
      <c r="F223" s="191"/>
      <c r="G223" s="191"/>
      <c r="H223" s="191"/>
      <c r="I223" s="191"/>
      <c r="J223" s="191"/>
      <c r="K223" s="191"/>
    </row>
    <row r="224" spans="2:11" ht="18" customHeight="1" x14ac:dyDescent="0.25">
      <c r="B224" s="189"/>
      <c r="C224" s="190"/>
      <c r="D224" s="191"/>
      <c r="E224" s="191"/>
      <c r="F224" s="191"/>
      <c r="G224" s="191"/>
      <c r="H224" s="191"/>
      <c r="I224" s="191"/>
      <c r="J224" s="191"/>
      <c r="K224" s="191"/>
    </row>
    <row r="225" spans="2:11" ht="18" customHeight="1" x14ac:dyDescent="0.25">
      <c r="B225" s="189"/>
      <c r="C225" s="190"/>
      <c r="D225" s="191"/>
      <c r="E225" s="191"/>
      <c r="F225" s="191"/>
      <c r="G225" s="191"/>
      <c r="H225" s="191"/>
      <c r="I225" s="191"/>
      <c r="J225" s="191"/>
      <c r="K225" s="191"/>
    </row>
    <row r="226" spans="2:11" ht="18" customHeight="1" x14ac:dyDescent="0.25">
      <c r="B226" s="189"/>
      <c r="C226" s="190"/>
      <c r="D226" s="191"/>
      <c r="E226" s="191"/>
      <c r="F226" s="191"/>
      <c r="G226" s="191"/>
      <c r="H226" s="191"/>
      <c r="I226" s="191"/>
      <c r="J226" s="191"/>
      <c r="K226" s="191"/>
    </row>
    <row r="227" spans="2:11" ht="18" customHeight="1" x14ac:dyDescent="0.25">
      <c r="B227" s="189"/>
      <c r="C227" s="190"/>
      <c r="D227" s="191"/>
      <c r="E227" s="191"/>
      <c r="F227" s="191"/>
      <c r="G227" s="191"/>
      <c r="H227" s="191"/>
      <c r="I227" s="191"/>
      <c r="J227" s="191"/>
      <c r="K227" s="191"/>
    </row>
    <row r="228" spans="2:11" ht="18" customHeight="1" x14ac:dyDescent="0.25">
      <c r="B228" s="189"/>
      <c r="C228" s="190"/>
      <c r="D228" s="191"/>
      <c r="E228" s="191"/>
      <c r="F228" s="191"/>
      <c r="G228" s="191"/>
      <c r="H228" s="191"/>
      <c r="I228" s="191"/>
      <c r="J228" s="191"/>
      <c r="K228" s="191"/>
    </row>
    <row r="229" spans="2:11" ht="18" customHeight="1" x14ac:dyDescent="0.25">
      <c r="B229" s="189"/>
      <c r="C229" s="190"/>
      <c r="D229" s="191"/>
      <c r="E229" s="191"/>
      <c r="F229" s="191"/>
      <c r="G229" s="191"/>
      <c r="H229" s="191"/>
      <c r="I229" s="191"/>
      <c r="J229" s="191"/>
      <c r="K229" s="191"/>
    </row>
    <row r="230" spans="2:11" ht="18" customHeight="1" x14ac:dyDescent="0.25">
      <c r="B230" s="189"/>
      <c r="C230" s="190"/>
      <c r="D230" s="191"/>
      <c r="E230" s="191"/>
      <c r="F230" s="191"/>
      <c r="G230" s="191"/>
      <c r="H230" s="191"/>
      <c r="I230" s="191"/>
      <c r="J230" s="191"/>
      <c r="K230" s="191"/>
    </row>
    <row r="231" spans="2:11" ht="18" customHeight="1" x14ac:dyDescent="0.25">
      <c r="B231" s="189"/>
      <c r="C231" s="190"/>
      <c r="D231" s="191"/>
      <c r="E231" s="191"/>
      <c r="F231" s="191"/>
      <c r="G231" s="191"/>
      <c r="H231" s="191"/>
      <c r="I231" s="191"/>
      <c r="J231" s="191"/>
      <c r="K231" s="191"/>
    </row>
    <row r="232" spans="2:11" ht="18" customHeight="1" x14ac:dyDescent="0.25">
      <c r="B232" s="189"/>
      <c r="C232" s="190"/>
      <c r="D232" s="191"/>
      <c r="E232" s="191"/>
      <c r="F232" s="191"/>
      <c r="G232" s="191"/>
      <c r="H232" s="191"/>
      <c r="I232" s="191"/>
      <c r="J232" s="191"/>
      <c r="K232" s="191"/>
    </row>
    <row r="233" spans="2:11" ht="18" customHeight="1" x14ac:dyDescent="0.25">
      <c r="B233" s="189"/>
      <c r="C233" s="190"/>
      <c r="D233" s="191"/>
      <c r="E233" s="191"/>
      <c r="F233" s="191"/>
      <c r="G233" s="191"/>
      <c r="H233" s="191"/>
      <c r="I233" s="191"/>
      <c r="J233" s="191"/>
      <c r="K233" s="191"/>
    </row>
    <row r="234" spans="2:11" ht="18" customHeight="1" x14ac:dyDescent="0.25">
      <c r="B234" s="189"/>
      <c r="C234" s="190"/>
      <c r="D234" s="191"/>
      <c r="E234" s="191"/>
      <c r="F234" s="191"/>
      <c r="G234" s="191"/>
      <c r="H234" s="191"/>
      <c r="I234" s="191"/>
      <c r="J234" s="191"/>
      <c r="K234" s="191"/>
    </row>
    <row r="235" spans="2:11" ht="18" customHeight="1" x14ac:dyDescent="0.25">
      <c r="B235" s="189"/>
      <c r="C235" s="190"/>
      <c r="D235" s="191"/>
      <c r="E235" s="191"/>
      <c r="F235" s="191"/>
      <c r="G235" s="191"/>
      <c r="H235" s="191"/>
      <c r="I235" s="191"/>
      <c r="J235" s="191"/>
      <c r="K235" s="191"/>
    </row>
    <row r="236" spans="2:11" ht="18" customHeight="1" x14ac:dyDescent="0.25">
      <c r="B236" s="189"/>
      <c r="C236" s="190"/>
      <c r="D236" s="191"/>
      <c r="E236" s="191"/>
      <c r="F236" s="191"/>
      <c r="G236" s="191"/>
      <c r="H236" s="191"/>
      <c r="I236" s="191"/>
      <c r="J236" s="191"/>
      <c r="K236" s="191"/>
    </row>
    <row r="237" spans="2:11" ht="18" customHeight="1" x14ac:dyDescent="0.25">
      <c r="B237" s="189"/>
      <c r="C237" s="190"/>
      <c r="D237" s="191"/>
      <c r="E237" s="191"/>
      <c r="F237" s="191"/>
      <c r="G237" s="191"/>
      <c r="H237" s="191"/>
      <c r="I237" s="191"/>
      <c r="J237" s="191"/>
      <c r="K237" s="191"/>
    </row>
    <row r="238" spans="2:11" ht="18" customHeight="1" x14ac:dyDescent="0.25">
      <c r="B238" s="189"/>
      <c r="C238" s="190"/>
      <c r="D238" s="191"/>
      <c r="E238" s="191"/>
      <c r="F238" s="191"/>
      <c r="G238" s="191"/>
      <c r="H238" s="191"/>
      <c r="I238" s="191"/>
      <c r="J238" s="191"/>
      <c r="K238" s="191"/>
    </row>
    <row r="239" spans="2:11" ht="18" customHeight="1" x14ac:dyDescent="0.25">
      <c r="B239" s="189"/>
      <c r="C239" s="190"/>
      <c r="D239" s="191"/>
      <c r="E239" s="191"/>
      <c r="F239" s="191"/>
      <c r="G239" s="191"/>
      <c r="H239" s="191"/>
      <c r="I239" s="191"/>
      <c r="J239" s="191"/>
      <c r="K239" s="191"/>
    </row>
    <row r="240" spans="2:11" ht="18" customHeight="1" x14ac:dyDescent="0.25">
      <c r="B240" s="189"/>
      <c r="C240" s="190"/>
      <c r="D240" s="191"/>
      <c r="E240" s="191"/>
      <c r="F240" s="191"/>
      <c r="G240" s="191"/>
      <c r="H240" s="191"/>
      <c r="I240" s="191"/>
      <c r="J240" s="191"/>
      <c r="K240" s="191"/>
    </row>
    <row r="241" spans="2:11" ht="18" customHeight="1" x14ac:dyDescent="0.25">
      <c r="B241" s="189"/>
      <c r="C241" s="190"/>
      <c r="D241" s="191"/>
      <c r="E241" s="191"/>
      <c r="F241" s="191"/>
      <c r="G241" s="191"/>
      <c r="H241" s="191"/>
      <c r="I241" s="191"/>
      <c r="J241" s="191"/>
      <c r="K241" s="191"/>
    </row>
    <row r="242" spans="2:11" ht="18" customHeight="1" x14ac:dyDescent="0.25">
      <c r="B242" s="189"/>
      <c r="C242" s="190"/>
      <c r="D242" s="191"/>
      <c r="E242" s="191"/>
      <c r="F242" s="191"/>
      <c r="G242" s="191"/>
      <c r="H242" s="191"/>
      <c r="I242" s="191"/>
      <c r="J242" s="191"/>
      <c r="K242" s="191"/>
    </row>
    <row r="243" spans="2:11" ht="18" customHeight="1" x14ac:dyDescent="0.25">
      <c r="B243" s="189"/>
      <c r="C243" s="190"/>
      <c r="D243" s="191"/>
      <c r="E243" s="191"/>
      <c r="F243" s="191"/>
      <c r="G243" s="191"/>
      <c r="H243" s="191"/>
      <c r="I243" s="191"/>
      <c r="J243" s="191"/>
      <c r="K243" s="191"/>
    </row>
    <row r="244" spans="2:11" ht="18" customHeight="1" x14ac:dyDescent="0.25">
      <c r="B244" s="189"/>
      <c r="C244" s="190"/>
      <c r="D244" s="191"/>
      <c r="E244" s="191"/>
      <c r="F244" s="191"/>
      <c r="G244" s="191"/>
      <c r="H244" s="191"/>
      <c r="I244" s="191"/>
      <c r="J244" s="191"/>
      <c r="K244" s="191"/>
    </row>
    <row r="245" spans="2:11" ht="18" customHeight="1" x14ac:dyDescent="0.25">
      <c r="B245" s="189"/>
      <c r="C245" s="190"/>
      <c r="D245" s="191"/>
      <c r="E245" s="191"/>
      <c r="F245" s="191"/>
      <c r="G245" s="191"/>
      <c r="H245" s="191"/>
      <c r="I245" s="191"/>
      <c r="J245" s="191"/>
      <c r="K245" s="191"/>
    </row>
    <row r="246" spans="2:11" ht="18" customHeight="1" x14ac:dyDescent="0.25">
      <c r="B246" s="189"/>
      <c r="C246" s="190"/>
      <c r="D246" s="191"/>
      <c r="E246" s="191"/>
      <c r="F246" s="191"/>
      <c r="G246" s="191"/>
      <c r="H246" s="191"/>
      <c r="I246" s="191"/>
      <c r="J246" s="191"/>
      <c r="K246" s="191"/>
    </row>
    <row r="247" spans="2:11" ht="18" customHeight="1" x14ac:dyDescent="0.25">
      <c r="B247" s="117"/>
      <c r="C247" s="186"/>
      <c r="D247" s="117"/>
      <c r="E247" s="117"/>
      <c r="F247" s="117"/>
      <c r="G247" s="117"/>
      <c r="H247" s="117"/>
      <c r="I247" s="117"/>
      <c r="J247" s="117"/>
      <c r="K247" s="117"/>
    </row>
    <row r="248" spans="2:11" ht="18" customHeight="1" x14ac:dyDescent="0.25">
      <c r="B248" s="117"/>
      <c r="C248" s="186"/>
      <c r="D248" s="117"/>
      <c r="E248" s="117"/>
      <c r="F248" s="117"/>
      <c r="G248" s="117"/>
      <c r="H248" s="117"/>
      <c r="I248" s="117"/>
      <c r="J248" s="117"/>
      <c r="K248" s="117"/>
    </row>
    <row r="249" spans="2:11" ht="18" customHeight="1" x14ac:dyDescent="0.25">
      <c r="B249" s="117"/>
      <c r="C249" s="186"/>
      <c r="D249" s="117"/>
      <c r="E249" s="117"/>
      <c r="F249" s="117"/>
      <c r="G249" s="117"/>
      <c r="H249" s="117"/>
      <c r="I249" s="117"/>
      <c r="J249" s="117"/>
      <c r="K249" s="117"/>
    </row>
    <row r="250" spans="2:11" ht="18" customHeight="1" x14ac:dyDescent="0.25">
      <c r="B250" s="117"/>
      <c r="C250" s="186"/>
      <c r="D250" s="117"/>
      <c r="E250" s="117"/>
      <c r="F250" s="117"/>
      <c r="G250" s="117"/>
      <c r="H250" s="117"/>
      <c r="I250" s="117"/>
      <c r="J250" s="117"/>
      <c r="K250" s="117"/>
    </row>
    <row r="251" spans="2:11" ht="18" customHeight="1" x14ac:dyDescent="0.25">
      <c r="B251" s="117"/>
      <c r="C251" s="186"/>
      <c r="D251" s="117"/>
      <c r="E251" s="117"/>
      <c r="F251" s="117"/>
      <c r="G251" s="117"/>
      <c r="H251" s="117"/>
      <c r="I251" s="117"/>
      <c r="J251" s="117"/>
      <c r="K251" s="117"/>
    </row>
    <row r="252" spans="2:11" ht="18" customHeight="1" x14ac:dyDescent="0.25">
      <c r="B252" s="117"/>
      <c r="C252" s="186"/>
      <c r="D252" s="117"/>
      <c r="E252" s="117"/>
      <c r="F252" s="117"/>
      <c r="G252" s="117"/>
      <c r="H252" s="117"/>
      <c r="I252" s="117"/>
      <c r="J252" s="117"/>
      <c r="K252" s="117"/>
    </row>
    <row r="253" spans="2:11" ht="18" customHeight="1" x14ac:dyDescent="0.25">
      <c r="B253" s="117"/>
      <c r="C253" s="186"/>
      <c r="D253" s="117"/>
      <c r="E253" s="117"/>
      <c r="F253" s="117"/>
      <c r="G253" s="117"/>
      <c r="H253" s="117"/>
      <c r="I253" s="117"/>
      <c r="J253" s="117"/>
      <c r="K253" s="117"/>
    </row>
    <row r="254" spans="2:11" ht="18" customHeight="1" x14ac:dyDescent="0.25">
      <c r="B254" s="117"/>
      <c r="C254" s="186"/>
      <c r="D254" s="117"/>
      <c r="E254" s="117"/>
      <c r="F254" s="117"/>
      <c r="G254" s="117"/>
      <c r="H254" s="117"/>
      <c r="I254" s="117"/>
      <c r="J254" s="117"/>
      <c r="K254" s="117"/>
    </row>
    <row r="255" spans="2:11" ht="18" customHeight="1" x14ac:dyDescent="0.25">
      <c r="B255" s="117"/>
      <c r="C255" s="186"/>
      <c r="D255" s="117"/>
      <c r="E255" s="117"/>
      <c r="F255" s="117"/>
      <c r="G255" s="117"/>
      <c r="H255" s="117"/>
      <c r="I255" s="117"/>
      <c r="J255" s="117"/>
      <c r="K255" s="117"/>
    </row>
    <row r="256" spans="2:11" ht="18" customHeight="1" x14ac:dyDescent="0.25">
      <c r="B256" s="117"/>
      <c r="C256" s="186"/>
      <c r="D256" s="117"/>
      <c r="E256" s="117"/>
      <c r="F256" s="117"/>
      <c r="G256" s="117"/>
      <c r="H256" s="117"/>
      <c r="I256" s="117"/>
      <c r="J256" s="117"/>
      <c r="K256" s="117"/>
    </row>
    <row r="257" spans="2:11" ht="18" customHeight="1" x14ac:dyDescent="0.25">
      <c r="B257" s="117"/>
      <c r="C257" s="186"/>
      <c r="D257" s="117"/>
      <c r="E257" s="117"/>
      <c r="F257" s="117"/>
      <c r="G257" s="117"/>
      <c r="H257" s="117"/>
      <c r="I257" s="117"/>
      <c r="J257" s="117"/>
      <c r="K257" s="117"/>
    </row>
    <row r="258" spans="2:11" ht="18" customHeight="1" x14ac:dyDescent="0.25">
      <c r="B258" s="117"/>
      <c r="C258" s="186"/>
      <c r="D258" s="117"/>
      <c r="E258" s="117"/>
      <c r="F258" s="117"/>
      <c r="G258" s="117"/>
      <c r="H258" s="117"/>
      <c r="I258" s="117"/>
      <c r="J258" s="117"/>
      <c r="K258" s="117"/>
    </row>
    <row r="259" spans="2:11" ht="18" customHeight="1" x14ac:dyDescent="0.25">
      <c r="B259" s="117"/>
      <c r="C259" s="186"/>
      <c r="D259" s="117"/>
      <c r="E259" s="117"/>
      <c r="F259" s="117"/>
      <c r="G259" s="117"/>
      <c r="H259" s="117"/>
      <c r="I259" s="117"/>
      <c r="J259" s="117"/>
      <c r="K259" s="117"/>
    </row>
    <row r="260" spans="2:11" ht="18" customHeight="1" x14ac:dyDescent="0.25">
      <c r="B260" s="117"/>
      <c r="C260" s="186"/>
      <c r="D260" s="117"/>
      <c r="E260" s="117"/>
      <c r="F260" s="117"/>
      <c r="G260" s="117"/>
      <c r="H260" s="117"/>
      <c r="I260" s="117"/>
      <c r="J260" s="117"/>
      <c r="K260" s="117"/>
    </row>
    <row r="261" spans="2:11" ht="18" customHeight="1" x14ac:dyDescent="0.25">
      <c r="B261" s="117"/>
      <c r="C261" s="186"/>
      <c r="D261" s="117"/>
      <c r="E261" s="117"/>
      <c r="F261" s="117"/>
      <c r="G261" s="117"/>
      <c r="H261" s="117"/>
      <c r="I261" s="117"/>
      <c r="J261" s="117"/>
      <c r="K261" s="117"/>
    </row>
    <row r="262" spans="2:11" ht="18" customHeight="1" x14ac:dyDescent="0.25">
      <c r="B262" s="117"/>
      <c r="C262" s="186"/>
      <c r="D262" s="117"/>
      <c r="E262" s="117"/>
      <c r="F262" s="117"/>
      <c r="G262" s="117"/>
      <c r="H262" s="117"/>
      <c r="I262" s="117"/>
      <c r="J262" s="117"/>
      <c r="K262" s="117"/>
    </row>
    <row r="263" spans="2:11" ht="18" customHeight="1" x14ac:dyDescent="0.25">
      <c r="B263" s="117"/>
      <c r="C263" s="186"/>
      <c r="D263" s="117"/>
      <c r="E263" s="117"/>
      <c r="F263" s="117"/>
      <c r="G263" s="117"/>
      <c r="H263" s="117"/>
      <c r="I263" s="117"/>
      <c r="J263" s="117"/>
      <c r="K263" s="117"/>
    </row>
    <row r="264" spans="2:11" ht="18" customHeight="1" x14ac:dyDescent="0.25">
      <c r="B264" s="117"/>
      <c r="C264" s="186"/>
      <c r="D264" s="117"/>
      <c r="E264" s="117"/>
      <c r="F264" s="117"/>
      <c r="G264" s="117"/>
      <c r="H264" s="117"/>
      <c r="I264" s="117"/>
      <c r="J264" s="117"/>
      <c r="K264" s="117"/>
    </row>
    <row r="265" spans="2:11" ht="18" customHeight="1" x14ac:dyDescent="0.25">
      <c r="B265" s="117"/>
      <c r="C265" s="186"/>
      <c r="D265" s="117"/>
      <c r="E265" s="117"/>
      <c r="F265" s="117"/>
      <c r="G265" s="117"/>
      <c r="H265" s="117"/>
      <c r="I265" s="117"/>
      <c r="J265" s="117"/>
      <c r="K265" s="117"/>
    </row>
    <row r="266" spans="2:11" ht="18" customHeight="1" x14ac:dyDescent="0.25">
      <c r="B266" s="117"/>
      <c r="C266" s="186"/>
      <c r="D266" s="117"/>
      <c r="E266" s="117"/>
      <c r="F266" s="117"/>
      <c r="G266" s="117"/>
      <c r="H266" s="117"/>
      <c r="I266" s="117"/>
      <c r="J266" s="117"/>
      <c r="K266" s="117"/>
    </row>
    <row r="267" spans="2:11" ht="18" customHeight="1" x14ac:dyDescent="0.25">
      <c r="B267" s="117"/>
      <c r="C267" s="186"/>
      <c r="D267" s="117"/>
      <c r="E267" s="117"/>
      <c r="F267" s="117"/>
      <c r="G267" s="117"/>
      <c r="H267" s="117"/>
      <c r="I267" s="117"/>
      <c r="J267" s="117"/>
      <c r="K267" s="117"/>
    </row>
    <row r="268" spans="2:11" ht="18" customHeight="1" x14ac:dyDescent="0.25">
      <c r="B268" s="117"/>
      <c r="C268" s="186"/>
      <c r="D268" s="117"/>
      <c r="E268" s="117"/>
      <c r="F268" s="117"/>
      <c r="G268" s="117"/>
      <c r="H268" s="117"/>
      <c r="I268" s="117"/>
      <c r="J268" s="117"/>
      <c r="K268" s="117"/>
    </row>
    <row r="269" spans="2:11" ht="18" customHeight="1" x14ac:dyDescent="0.25">
      <c r="B269" s="117"/>
      <c r="C269" s="186"/>
      <c r="D269" s="117"/>
      <c r="E269" s="117"/>
      <c r="F269" s="117"/>
      <c r="G269" s="117"/>
      <c r="H269" s="117"/>
      <c r="I269" s="117"/>
      <c r="J269" s="117"/>
      <c r="K269" s="117"/>
    </row>
    <row r="270" spans="2:11" ht="18" customHeight="1" x14ac:dyDescent="0.25">
      <c r="B270" s="117"/>
      <c r="C270" s="186"/>
      <c r="D270" s="117"/>
      <c r="E270" s="117"/>
      <c r="F270" s="117"/>
      <c r="G270" s="117"/>
      <c r="H270" s="117"/>
      <c r="I270" s="117"/>
      <c r="J270" s="117"/>
      <c r="K270" s="117"/>
    </row>
    <row r="271" spans="2:11" ht="18" customHeight="1" x14ac:dyDescent="0.25">
      <c r="B271" s="117"/>
      <c r="C271" s="186"/>
      <c r="D271" s="117"/>
      <c r="E271" s="117"/>
      <c r="F271" s="117"/>
      <c r="G271" s="117"/>
      <c r="H271" s="117"/>
      <c r="I271" s="117"/>
      <c r="J271" s="117"/>
      <c r="K271" s="117"/>
    </row>
    <row r="272" spans="2:11" ht="18" customHeight="1" x14ac:dyDescent="0.25">
      <c r="B272" s="117"/>
      <c r="C272" s="186"/>
      <c r="D272" s="117"/>
      <c r="E272" s="117"/>
      <c r="F272" s="117"/>
      <c r="G272" s="117"/>
      <c r="H272" s="117"/>
      <c r="I272" s="117"/>
      <c r="J272" s="117"/>
      <c r="K272" s="117"/>
    </row>
    <row r="273" spans="2:11" ht="18" customHeight="1" x14ac:dyDescent="0.25">
      <c r="B273" s="117"/>
      <c r="C273" s="186"/>
      <c r="D273" s="117"/>
      <c r="E273" s="117"/>
      <c r="F273" s="117"/>
      <c r="G273" s="117"/>
      <c r="H273" s="117"/>
      <c r="I273" s="117"/>
      <c r="J273" s="117"/>
      <c r="K273" s="117"/>
    </row>
    <row r="274" spans="2:11" ht="18" customHeight="1" x14ac:dyDescent="0.25">
      <c r="B274" s="117"/>
      <c r="C274" s="186"/>
      <c r="D274" s="117"/>
      <c r="E274" s="117"/>
      <c r="F274" s="117"/>
      <c r="G274" s="117"/>
      <c r="H274" s="117"/>
      <c r="I274" s="117"/>
      <c r="J274" s="117"/>
      <c r="K274" s="117"/>
    </row>
    <row r="275" spans="2:11" ht="18" customHeight="1" x14ac:dyDescent="0.25">
      <c r="B275" s="117"/>
      <c r="C275" s="186"/>
      <c r="D275" s="117"/>
      <c r="E275" s="117"/>
      <c r="F275" s="117"/>
      <c r="G275" s="117"/>
      <c r="H275" s="117"/>
      <c r="I275" s="117"/>
      <c r="J275" s="117"/>
      <c r="K275" s="117"/>
    </row>
    <row r="276" spans="2:11" ht="18" customHeight="1" x14ac:dyDescent="0.25">
      <c r="B276" s="117"/>
      <c r="C276" s="186"/>
      <c r="D276" s="117"/>
      <c r="E276" s="117"/>
      <c r="F276" s="117"/>
      <c r="G276" s="117"/>
      <c r="H276" s="117"/>
      <c r="I276" s="117"/>
      <c r="J276" s="117"/>
      <c r="K276" s="117"/>
    </row>
    <row r="277" spans="2:11" ht="18" customHeight="1" x14ac:dyDescent="0.25">
      <c r="B277" s="117"/>
      <c r="C277" s="186"/>
      <c r="D277" s="117"/>
      <c r="E277" s="117"/>
      <c r="F277" s="117"/>
      <c r="G277" s="117"/>
      <c r="H277" s="117"/>
      <c r="I277" s="117"/>
      <c r="J277" s="117"/>
      <c r="K277" s="117"/>
    </row>
    <row r="278" spans="2:11" ht="18" customHeight="1" x14ac:dyDescent="0.25">
      <c r="B278" s="117"/>
      <c r="C278" s="186"/>
      <c r="D278" s="117"/>
      <c r="E278" s="117"/>
      <c r="F278" s="117"/>
      <c r="G278" s="117"/>
      <c r="H278" s="117"/>
      <c r="I278" s="117"/>
      <c r="J278" s="117"/>
      <c r="K278" s="117"/>
    </row>
    <row r="279" spans="2:11" ht="18" customHeight="1" x14ac:dyDescent="0.25">
      <c r="B279" s="117"/>
      <c r="C279" s="186"/>
      <c r="D279" s="117"/>
      <c r="E279" s="117"/>
      <c r="F279" s="117"/>
      <c r="G279" s="117"/>
      <c r="H279" s="117"/>
      <c r="I279" s="117"/>
      <c r="J279" s="117"/>
      <c r="K279" s="117"/>
    </row>
    <row r="280" spans="2:11" ht="18" customHeight="1" x14ac:dyDescent="0.25">
      <c r="B280" s="117"/>
      <c r="C280" s="186"/>
      <c r="D280" s="117"/>
      <c r="E280" s="117"/>
      <c r="F280" s="117"/>
      <c r="G280" s="117"/>
      <c r="H280" s="117"/>
      <c r="I280" s="117"/>
      <c r="J280" s="117"/>
      <c r="K280" s="117"/>
    </row>
    <row r="281" spans="2:11" ht="18" customHeight="1" x14ac:dyDescent="0.25">
      <c r="B281" s="117"/>
      <c r="C281" s="186"/>
      <c r="D281" s="117"/>
      <c r="E281" s="117"/>
      <c r="F281" s="117"/>
      <c r="G281" s="117"/>
      <c r="H281" s="117"/>
      <c r="I281" s="117"/>
      <c r="J281" s="117"/>
      <c r="K281" s="117"/>
    </row>
    <row r="282" spans="2:11" ht="18" customHeight="1" x14ac:dyDescent="0.25">
      <c r="B282" s="117"/>
      <c r="C282" s="186"/>
      <c r="D282" s="117"/>
      <c r="E282" s="117"/>
      <c r="F282" s="117"/>
      <c r="G282" s="117"/>
      <c r="H282" s="117"/>
      <c r="I282" s="117"/>
      <c r="J282" s="117"/>
      <c r="K282" s="117"/>
    </row>
    <row r="283" spans="2:11" ht="18" customHeight="1" x14ac:dyDescent="0.25">
      <c r="B283" s="117"/>
      <c r="C283" s="186"/>
      <c r="D283" s="117"/>
      <c r="E283" s="117"/>
      <c r="F283" s="117"/>
      <c r="G283" s="117"/>
      <c r="H283" s="117"/>
      <c r="I283" s="117"/>
      <c r="J283" s="117"/>
      <c r="K283" s="117"/>
    </row>
    <row r="284" spans="2:11" ht="18" customHeight="1" x14ac:dyDescent="0.25">
      <c r="B284" s="117"/>
      <c r="C284" s="186"/>
      <c r="D284" s="117"/>
      <c r="E284" s="117"/>
      <c r="F284" s="117"/>
      <c r="G284" s="117"/>
      <c r="H284" s="117"/>
      <c r="I284" s="117"/>
      <c r="J284" s="117"/>
      <c r="K284" s="117"/>
    </row>
    <row r="285" spans="2:11" ht="18" customHeight="1" x14ac:dyDescent="0.25">
      <c r="B285" s="117"/>
      <c r="C285" s="186"/>
      <c r="D285" s="117"/>
      <c r="E285" s="117"/>
      <c r="F285" s="117"/>
      <c r="G285" s="117"/>
      <c r="H285" s="117"/>
      <c r="I285" s="117"/>
      <c r="J285" s="117"/>
      <c r="K285" s="117"/>
    </row>
    <row r="286" spans="2:11" ht="18" customHeight="1" x14ac:dyDescent="0.25">
      <c r="B286" s="117"/>
      <c r="C286" s="186"/>
      <c r="D286" s="117"/>
      <c r="E286" s="117"/>
      <c r="F286" s="117"/>
      <c r="G286" s="117"/>
      <c r="H286" s="117"/>
      <c r="I286" s="117"/>
      <c r="J286" s="117"/>
      <c r="K286" s="117"/>
    </row>
    <row r="287" spans="2:11" ht="18" customHeight="1" x14ac:dyDescent="0.25">
      <c r="B287" s="117"/>
      <c r="C287" s="186"/>
      <c r="D287" s="117"/>
      <c r="E287" s="117"/>
      <c r="F287" s="117"/>
      <c r="G287" s="117"/>
      <c r="H287" s="117"/>
      <c r="I287" s="117"/>
      <c r="J287" s="117"/>
      <c r="K287" s="117"/>
    </row>
    <row r="288" spans="2:11" ht="18" customHeight="1" x14ac:dyDescent="0.25">
      <c r="B288" s="117"/>
      <c r="C288" s="186"/>
      <c r="D288" s="117"/>
      <c r="E288" s="117"/>
      <c r="F288" s="117"/>
      <c r="G288" s="117"/>
      <c r="H288" s="117"/>
      <c r="I288" s="117"/>
      <c r="J288" s="117"/>
      <c r="K288" s="117"/>
    </row>
    <row r="289" spans="2:11" ht="18" customHeight="1" x14ac:dyDescent="0.25">
      <c r="B289" s="117"/>
      <c r="C289" s="186"/>
      <c r="D289" s="117"/>
      <c r="E289" s="117"/>
      <c r="F289" s="117"/>
      <c r="G289" s="117"/>
      <c r="H289" s="117"/>
      <c r="I289" s="117"/>
      <c r="J289" s="117"/>
      <c r="K289" s="117"/>
    </row>
    <row r="290" spans="2:11" ht="18" customHeight="1" x14ac:dyDescent="0.25">
      <c r="B290" s="117"/>
      <c r="C290" s="186"/>
      <c r="D290" s="117"/>
      <c r="E290" s="117"/>
      <c r="F290" s="117"/>
      <c r="G290" s="117"/>
      <c r="H290" s="117"/>
      <c r="I290" s="117"/>
      <c r="J290" s="117"/>
      <c r="K290" s="117"/>
    </row>
    <row r="291" spans="2:11" ht="18" customHeight="1" x14ac:dyDescent="0.25">
      <c r="B291" s="117"/>
      <c r="C291" s="186"/>
      <c r="D291" s="117"/>
      <c r="E291" s="117"/>
      <c r="F291" s="117"/>
      <c r="G291" s="117"/>
      <c r="H291" s="117"/>
      <c r="I291" s="117"/>
      <c r="J291" s="117"/>
      <c r="K291" s="117"/>
    </row>
    <row r="292" spans="2:11" ht="18" customHeight="1" x14ac:dyDescent="0.25">
      <c r="B292" s="117"/>
      <c r="C292" s="186"/>
      <c r="D292" s="117"/>
      <c r="E292" s="117"/>
      <c r="F292" s="117"/>
      <c r="G292" s="117"/>
      <c r="H292" s="117"/>
      <c r="I292" s="117"/>
      <c r="J292" s="117"/>
      <c r="K292" s="117"/>
    </row>
    <row r="293" spans="2:11" ht="18" customHeight="1" x14ac:dyDescent="0.25">
      <c r="B293" s="117"/>
      <c r="C293" s="186"/>
      <c r="D293" s="117"/>
      <c r="E293" s="117"/>
      <c r="F293" s="117"/>
      <c r="G293" s="117"/>
      <c r="H293" s="117"/>
      <c r="I293" s="117"/>
      <c r="J293" s="117"/>
      <c r="K293" s="117"/>
    </row>
    <row r="294" spans="2:11" ht="18" customHeight="1" x14ac:dyDescent="0.25">
      <c r="B294" s="117"/>
      <c r="C294" s="186"/>
      <c r="D294" s="117"/>
      <c r="E294" s="117"/>
      <c r="F294" s="117"/>
      <c r="G294" s="117"/>
      <c r="H294" s="117"/>
      <c r="I294" s="117"/>
      <c r="J294" s="117"/>
      <c r="K294" s="117"/>
    </row>
    <row r="295" spans="2:11" ht="18" customHeight="1" x14ac:dyDescent="0.25">
      <c r="B295" s="117"/>
      <c r="C295" s="186"/>
      <c r="D295" s="117"/>
      <c r="E295" s="117"/>
      <c r="F295" s="117"/>
      <c r="G295" s="117"/>
      <c r="H295" s="117"/>
      <c r="I295" s="117"/>
      <c r="J295" s="117"/>
      <c r="K295" s="117"/>
    </row>
    <row r="296" spans="2:11" ht="18" customHeight="1" x14ac:dyDescent="0.25">
      <c r="B296" s="117"/>
      <c r="C296" s="186"/>
      <c r="D296" s="117"/>
      <c r="E296" s="117"/>
      <c r="F296" s="117"/>
      <c r="G296" s="117"/>
      <c r="H296" s="117"/>
      <c r="I296" s="117"/>
      <c r="J296" s="117"/>
      <c r="K296" s="117"/>
    </row>
    <row r="297" spans="2:11" ht="18" customHeight="1" x14ac:dyDescent="0.25">
      <c r="B297" s="117"/>
      <c r="C297" s="186"/>
      <c r="D297" s="117"/>
      <c r="E297" s="117"/>
      <c r="F297" s="117"/>
      <c r="G297" s="117"/>
      <c r="H297" s="117"/>
      <c r="I297" s="117"/>
      <c r="J297" s="117"/>
      <c r="K297" s="117"/>
    </row>
    <row r="298" spans="2:11" ht="18" customHeight="1" x14ac:dyDescent="0.25">
      <c r="B298" s="117"/>
      <c r="C298" s="186"/>
      <c r="D298" s="117"/>
      <c r="E298" s="117"/>
      <c r="F298" s="117"/>
      <c r="G298" s="117"/>
      <c r="H298" s="117"/>
      <c r="I298" s="117"/>
      <c r="J298" s="117"/>
      <c r="K298" s="117"/>
    </row>
    <row r="299" spans="2:11" ht="18" customHeight="1" x14ac:dyDescent="0.25">
      <c r="B299" s="117"/>
      <c r="C299" s="186"/>
      <c r="D299" s="117"/>
      <c r="E299" s="117"/>
      <c r="F299" s="117"/>
      <c r="G299" s="117"/>
      <c r="H299" s="117"/>
      <c r="I299" s="117"/>
      <c r="J299" s="117"/>
      <c r="K299" s="117"/>
    </row>
    <row r="300" spans="2:11" ht="18" customHeight="1" x14ac:dyDescent="0.25">
      <c r="B300" s="117"/>
      <c r="C300" s="186"/>
      <c r="D300" s="117"/>
      <c r="E300" s="117"/>
      <c r="F300" s="117"/>
      <c r="G300" s="117"/>
      <c r="H300" s="117"/>
      <c r="I300" s="117"/>
      <c r="J300" s="117"/>
      <c r="K300" s="117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43" priority="3">
      <formula>$B14&lt;&gt;""</formula>
    </cfRule>
  </conditionalFormatting>
  <conditionalFormatting sqref="Z14">
    <cfRule type="expression" dxfId="42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6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6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6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6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6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6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6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6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6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6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6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6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6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600-00000D000000}">
      <formula1>0</formula1>
      <formula2>0</formula2>
    </dataValidation>
    <dataValidation allowBlank="1" showInputMessage="1" showErrorMessage="1" prompt="Entrez le montant du paiement supplémentaire dans cette cellule" sqref="E12:E13" xr:uid="{00000000-0002-0000-1600-00000E000000}">
      <formula1>0</formula1>
      <formula2>0</formula2>
    </dataValidation>
    <dataValidation allowBlank="1" showInputMessage="1" showErrorMessage="1" prompt="Total des intérêts calculé automatiquement" sqref="I9" xr:uid="{00000000-0002-0000-16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6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600-000011000000}">
      <formula1>0</formula1>
      <formula2>0</formula2>
    </dataValidation>
    <dataValidation allowBlank="1" showInputMessage="1" showErrorMessage="1" prompt="Nombre de paiements mis à jour automatiquement" sqref="I7" xr:uid="{00000000-0002-0000-16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600-000013000000}">
      <formula1>0</formula1>
      <formula2>0</formula2>
    </dataValidation>
    <dataValidation allowBlank="1" showInputMessage="1" showErrorMessage="1" prompt="Entrez le montant du prêt dans cette cellule" sqref="E5" xr:uid="{00000000-0002-0000-16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6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6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600-000017000000}">
      <formula1>0</formula1>
      <formula2>0</formula2>
    </dataValidation>
    <dataValidation allowBlank="1" showInputMessage="1" showErrorMessage="1" prompt="Entrez la date de début du prêt dans cette cellule" sqref="E9" xr:uid="{00000000-0002-0000-16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6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2AA84"/>
  </sheetPr>
  <dimension ref="A1:ES98"/>
  <sheetViews>
    <sheetView topLeftCell="DL63" zoomScaleNormal="100" workbookViewId="0">
      <selection activeCell="AC31" sqref="AC31"/>
    </sheetView>
  </sheetViews>
  <sheetFormatPr baseColWidth="10" defaultColWidth="11.42578125" defaultRowHeight="11.25" outlineLevelCol="1" x14ac:dyDescent="0.2"/>
  <cols>
    <col min="1" max="1" width="23.140625" style="3" customWidth="1"/>
    <col min="2" max="2" width="14.28515625" style="2" customWidth="1"/>
    <col min="3" max="3" width="6.28515625" style="2" customWidth="1"/>
    <col min="4" max="4" width="27.85546875" style="2" customWidth="1"/>
    <col min="5" max="5" width="7.7109375" style="66" customWidth="1"/>
    <col min="6" max="17" width="9" style="2" customWidth="1" outlineLevel="1"/>
    <col min="18" max="18" width="8.140625" style="2" customWidth="1"/>
    <col min="19" max="30" width="9" style="2" customWidth="1" outlineLevel="1"/>
    <col min="31" max="31" width="8.140625" style="2" customWidth="1"/>
    <col min="32" max="43" width="9" style="2" customWidth="1" outlineLevel="1"/>
    <col min="44" max="44" width="8.140625" style="2" customWidth="1"/>
    <col min="45" max="56" width="9" style="2" customWidth="1" outlineLevel="1"/>
    <col min="57" max="57" width="8.140625" style="2" customWidth="1"/>
    <col min="58" max="69" width="9" style="2" customWidth="1" outlineLevel="1"/>
    <col min="70" max="70" width="8.140625" style="2" customWidth="1"/>
    <col min="71" max="82" width="9" style="2" customWidth="1" outlineLevel="1"/>
    <col min="83" max="83" width="8.140625" style="2" customWidth="1"/>
    <col min="84" max="95" width="9" style="2" customWidth="1" outlineLevel="1"/>
    <col min="96" max="96" width="8.140625" style="2" customWidth="1"/>
    <col min="97" max="108" width="9" style="2" customWidth="1" outlineLevel="1"/>
    <col min="109" max="109" width="8.140625" style="2" customWidth="1"/>
    <col min="110" max="121" width="9" style="2" customWidth="1" outlineLevel="1"/>
    <col min="122" max="122" width="8.140625" style="2" customWidth="1"/>
    <col min="123" max="134" width="9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6'!H21</f>
        <v>0</v>
      </c>
      <c r="G6" s="66">
        <f>'SPACELOG 6'!I21</f>
        <v>0</v>
      </c>
      <c r="H6" s="66">
        <f>'SPACELOG 6'!J21</f>
        <v>0</v>
      </c>
      <c r="I6" s="66">
        <f>'SPACELOG 6'!K21</f>
        <v>0</v>
      </c>
      <c r="J6" s="66">
        <f>'SPACELOG 6'!L21</f>
        <v>0</v>
      </c>
      <c r="K6" s="66">
        <f>'SPACELOG 6'!M21</f>
        <v>0</v>
      </c>
      <c r="L6" s="66">
        <f>'SPACELOG 6'!N21</f>
        <v>0</v>
      </c>
      <c r="M6" s="66">
        <f>'SPACELOG 6'!O21</f>
        <v>0</v>
      </c>
      <c r="N6" s="66">
        <f>'SPACELOG 6'!P21</f>
        <v>0</v>
      </c>
      <c r="O6" s="66">
        <f>'SPACELOG 6'!Q21</f>
        <v>0</v>
      </c>
      <c r="P6" s="66">
        <f>'SPACELOG 6'!R21</f>
        <v>0</v>
      </c>
      <c r="Q6" s="66">
        <f>'SPACELOG 6'!S21</f>
        <v>0</v>
      </c>
      <c r="R6" s="75">
        <f>SUM(F6:Q6)</f>
        <v>0</v>
      </c>
      <c r="S6" s="66">
        <f>'SPACELOG 6'!T21</f>
        <v>0</v>
      </c>
      <c r="T6" s="66">
        <f>'SPACELOG 6'!U21</f>
        <v>0</v>
      </c>
      <c r="U6" s="66">
        <f>'SPACELOG 6'!V21</f>
        <v>0</v>
      </c>
      <c r="V6" s="66">
        <f>'SPACELOG 6'!W21</f>
        <v>0</v>
      </c>
      <c r="W6" s="66">
        <f>'SPACELOG 6'!X21</f>
        <v>0</v>
      </c>
      <c r="X6" s="66">
        <f>'SPACELOG 6'!Y21</f>
        <v>0</v>
      </c>
      <c r="Y6" s="66">
        <f>'SPACELOG 6'!Z21</f>
        <v>0</v>
      </c>
      <c r="Z6" s="66">
        <f>'SPACELOG 6'!AA21</f>
        <v>0</v>
      </c>
      <c r="AA6" s="66">
        <f>'SPACELOG 6'!AB21</f>
        <v>0</v>
      </c>
      <c r="AB6" s="66">
        <f>'SPACELOG 6'!AC21</f>
        <v>0</v>
      </c>
      <c r="AC6" s="66">
        <f>'SPACELOG 6'!AD21</f>
        <v>0</v>
      </c>
      <c r="AD6" s="66">
        <f>'SPACELOG 6'!AE21</f>
        <v>0</v>
      </c>
      <c r="AE6" s="75">
        <f>SUM(S6:AD6)</f>
        <v>0</v>
      </c>
      <c r="AF6" s="66">
        <f>'SPACELOG 6'!AF21</f>
        <v>0</v>
      </c>
      <c r="AG6" s="66">
        <f>'SPACELOG 6'!AG21</f>
        <v>0</v>
      </c>
      <c r="AH6" s="66">
        <f>'SPACELOG 6'!AH21</f>
        <v>0</v>
      </c>
      <c r="AI6" s="66">
        <f>'SPACELOG 6'!AI21</f>
        <v>0</v>
      </c>
      <c r="AJ6" s="66">
        <f>'SPACELOG 6'!AJ21</f>
        <v>0</v>
      </c>
      <c r="AK6" s="66">
        <f>'SPACELOG 6'!AK21</f>
        <v>0</v>
      </c>
      <c r="AL6" s="66">
        <f>'SPACELOG 6'!AL21</f>
        <v>0</v>
      </c>
      <c r="AM6" s="66">
        <f>'SPACELOG 6'!AM21</f>
        <v>0</v>
      </c>
      <c r="AN6" s="66">
        <f>'SPACELOG 6'!AN21</f>
        <v>0</v>
      </c>
      <c r="AO6" s="66">
        <f>'SPACELOG 6'!AO21</f>
        <v>0</v>
      </c>
      <c r="AP6" s="66">
        <f>'SPACELOG 6'!AP21</f>
        <v>0</v>
      </c>
      <c r="AQ6" s="66">
        <f>'SPACELOG 6'!AQ21</f>
        <v>0</v>
      </c>
      <c r="AR6" s="75">
        <f>SUM(AF6:AQ6)</f>
        <v>0</v>
      </c>
      <c r="AS6" s="66">
        <f>'SPACELOG 6'!AR21</f>
        <v>0</v>
      </c>
      <c r="AT6" s="66">
        <f>'SPACELOG 6'!AS21</f>
        <v>0</v>
      </c>
      <c r="AU6" s="66">
        <f>'SPACELOG 6'!AT21</f>
        <v>0</v>
      </c>
      <c r="AV6" s="66">
        <f>'SPACELOG 6'!AU21</f>
        <v>0</v>
      </c>
      <c r="AW6" s="66">
        <f>'SPACELOG 6'!AV21</f>
        <v>0</v>
      </c>
      <c r="AX6" s="66">
        <f>'SPACELOG 6'!AW21</f>
        <v>0</v>
      </c>
      <c r="AY6" s="66">
        <f>'SPACELOG 6'!AX21</f>
        <v>0</v>
      </c>
      <c r="AZ6" s="66">
        <f>'SPACELOG 6'!AY21</f>
        <v>0</v>
      </c>
      <c r="BA6" s="66">
        <f>'SPACELOG 6'!AZ21</f>
        <v>0</v>
      </c>
      <c r="BB6" s="66">
        <f>'SPACELOG 6'!BA21</f>
        <v>0</v>
      </c>
      <c r="BC6" s="66">
        <f>'SPACELOG 6'!BB21</f>
        <v>0</v>
      </c>
      <c r="BD6" s="66">
        <f>'SPACELOG 6'!BC21</f>
        <v>0</v>
      </c>
      <c r="BE6" s="75">
        <f>SUM(AS6:BD6)</f>
        <v>0</v>
      </c>
      <c r="BF6" s="66">
        <f>'SPACELOG 6'!BD21</f>
        <v>0</v>
      </c>
      <c r="BG6" s="66">
        <f>'SPACELOG 6'!BE21</f>
        <v>0</v>
      </c>
      <c r="BH6" s="66">
        <f>'SPACELOG 6'!BF21</f>
        <v>0</v>
      </c>
      <c r="BI6" s="66">
        <f>'SPACELOG 6'!BG21</f>
        <v>0</v>
      </c>
      <c r="BJ6" s="66">
        <f>'SPACELOG 6'!BH21</f>
        <v>0</v>
      </c>
      <c r="BK6" s="66">
        <f>'SPACELOG 6'!BI21</f>
        <v>0</v>
      </c>
      <c r="BL6" s="66">
        <f>'SPACELOG 6'!BJ21</f>
        <v>0</v>
      </c>
      <c r="BM6" s="66">
        <f>'SPACELOG 6'!BK21</f>
        <v>0</v>
      </c>
      <c r="BN6" s="66">
        <f>'SPACELOG 6'!BL21</f>
        <v>0</v>
      </c>
      <c r="BO6" s="66">
        <f>'SPACELOG 6'!BM21</f>
        <v>0</v>
      </c>
      <c r="BP6" s="66">
        <f>'SPACELOG 6'!BN21</f>
        <v>0</v>
      </c>
      <c r="BQ6" s="66">
        <f>'SPACELOG 6'!BO21</f>
        <v>0</v>
      </c>
      <c r="BR6" s="75">
        <f>SUM(BF6:BQ6)</f>
        <v>0</v>
      </c>
      <c r="BS6" s="66">
        <f>'SPACELOG 6'!BP21</f>
        <v>0</v>
      </c>
      <c r="BT6" s="66">
        <f>'SPACELOG 6'!BQ21</f>
        <v>0</v>
      </c>
      <c r="BU6" s="66">
        <f>'SPACELOG 6'!BR21</f>
        <v>0</v>
      </c>
      <c r="BV6" s="66">
        <f>'SPACELOG 6'!BS21</f>
        <v>0</v>
      </c>
      <c r="BW6" s="66">
        <f>'SPACELOG 6'!BT21</f>
        <v>0</v>
      </c>
      <c r="BX6" s="66">
        <f>'SPACELOG 6'!BU21</f>
        <v>0</v>
      </c>
      <c r="BY6" s="66">
        <f>'SPACELOG 6'!BV21</f>
        <v>0</v>
      </c>
      <c r="BZ6" s="66">
        <f>'SPACELOG 6'!BW21</f>
        <v>0</v>
      </c>
      <c r="CA6" s="66">
        <f>'SPACELOG 6'!BX21</f>
        <v>0</v>
      </c>
      <c r="CB6" s="66">
        <f>'SPACELOG 6'!BY21</f>
        <v>0</v>
      </c>
      <c r="CC6" s="66">
        <f>'SPACELOG 6'!BZ21</f>
        <v>0</v>
      </c>
      <c r="CD6" s="66">
        <f>'SPACELOG 6'!CA21</f>
        <v>0</v>
      </c>
      <c r="CE6" s="75">
        <f>SUM(BS6:CD6)</f>
        <v>0</v>
      </c>
      <c r="CF6" s="66">
        <f>'SPACELOG 6'!CB21</f>
        <v>0</v>
      </c>
      <c r="CG6" s="66">
        <f>'SPACELOG 6'!CC21</f>
        <v>0</v>
      </c>
      <c r="CH6" s="66">
        <f>'SPACELOG 6'!CD21</f>
        <v>0</v>
      </c>
      <c r="CI6" s="66">
        <f>'SPACELOG 6'!CE21</f>
        <v>0</v>
      </c>
      <c r="CJ6" s="66">
        <f>'SPACELOG 6'!CF21</f>
        <v>0</v>
      </c>
      <c r="CK6" s="66">
        <f>'SPACELOG 6'!CG21</f>
        <v>0</v>
      </c>
      <c r="CL6" s="66">
        <f>'SPACELOG 6'!CH21</f>
        <v>0</v>
      </c>
      <c r="CM6" s="66">
        <f>'SPACELOG 6'!CI21</f>
        <v>0</v>
      </c>
      <c r="CN6" s="66">
        <f>'SPACELOG 6'!CJ21</f>
        <v>0</v>
      </c>
      <c r="CO6" s="66">
        <f>'SPACELOG 6'!CK21</f>
        <v>0</v>
      </c>
      <c r="CP6" s="66">
        <f>'SPACELOG 6'!CL21</f>
        <v>0</v>
      </c>
      <c r="CQ6" s="66">
        <f>'SPACELOG 6'!CM21</f>
        <v>0</v>
      </c>
      <c r="CR6" s="75">
        <f>SUM(CF6:CQ6)</f>
        <v>0</v>
      </c>
      <c r="CS6" s="66">
        <f>'SPACELOG 6'!CN21</f>
        <v>0</v>
      </c>
      <c r="CT6" s="66">
        <f>'SPACELOG 6'!CO21</f>
        <v>0</v>
      </c>
      <c r="CU6" s="66">
        <f>'SPACELOG 6'!CP21</f>
        <v>0</v>
      </c>
      <c r="CV6" s="66">
        <f>'SPACELOG 6'!CQ21</f>
        <v>0</v>
      </c>
      <c r="CW6" s="66">
        <f>'SPACELOG 6'!CR21</f>
        <v>0</v>
      </c>
      <c r="CX6" s="66">
        <f>'SPACELOG 6'!CS21</f>
        <v>0</v>
      </c>
      <c r="CY6" s="66">
        <f>'SPACELOG 6'!CT21</f>
        <v>0</v>
      </c>
      <c r="CZ6" s="66">
        <f>'SPACELOG 6'!CU21</f>
        <v>0</v>
      </c>
      <c r="DA6" s="66">
        <f>'SPACELOG 6'!CV21</f>
        <v>0</v>
      </c>
      <c r="DB6" s="66">
        <f>'SPACELOG 6'!CW21</f>
        <v>0</v>
      </c>
      <c r="DC6" s="66">
        <f>'SPACELOG 6'!CX21</f>
        <v>0</v>
      </c>
      <c r="DD6" s="66">
        <f>'SPACELOG 6'!CY21</f>
        <v>0</v>
      </c>
      <c r="DE6" s="75">
        <f>SUM(CS6:DD6)</f>
        <v>0</v>
      </c>
      <c r="DF6" s="66">
        <f>'SPACELOG 6'!CZ21</f>
        <v>0</v>
      </c>
      <c r="DG6" s="66">
        <f>'SPACELOG 6'!DA21</f>
        <v>0</v>
      </c>
      <c r="DH6" s="66">
        <f>'SPACELOG 6'!DB21</f>
        <v>0</v>
      </c>
      <c r="DI6" s="66">
        <f>'SPACELOG 6'!DC21</f>
        <v>0</v>
      </c>
      <c r="DJ6" s="66">
        <f>'SPACELOG 6'!DD21</f>
        <v>0</v>
      </c>
      <c r="DK6" s="66">
        <f>'SPACELOG 6'!DE21</f>
        <v>0</v>
      </c>
      <c r="DL6" s="66">
        <f>'SPACELOG 6'!DF21</f>
        <v>0</v>
      </c>
      <c r="DM6" s="66">
        <f>'SPACELOG 6'!DG21</f>
        <v>0</v>
      </c>
      <c r="DN6" s="66">
        <f>'SPACELOG 6'!DH21</f>
        <v>0</v>
      </c>
      <c r="DO6" s="66">
        <f>'SPACELOG 6'!DI21</f>
        <v>0</v>
      </c>
      <c r="DP6" s="66">
        <f>'SPACELOG 6'!DJ21</f>
        <v>0</v>
      </c>
      <c r="DQ6" s="66">
        <f>'SPACELOG 6'!DK21</f>
        <v>0</v>
      </c>
      <c r="DR6" s="75">
        <f>SUM(DF6:DQ6)</f>
        <v>0</v>
      </c>
      <c r="DS6" s="66">
        <f>'SPACELOG 6'!DL21</f>
        <v>0</v>
      </c>
      <c r="DT6" s="66">
        <f>'SPACELOG 6'!DM21</f>
        <v>0</v>
      </c>
      <c r="DU6" s="66">
        <f>'SPACELOG 6'!DN21</f>
        <v>0</v>
      </c>
      <c r="DV6" s="66">
        <f>'SPACELOG 6'!DO21</f>
        <v>0</v>
      </c>
      <c r="DW6" s="66">
        <f>'SPACELOG 6'!DP21</f>
        <v>0</v>
      </c>
      <c r="DX6" s="66">
        <f>'SPACELOG 6'!DQ21</f>
        <v>0</v>
      </c>
      <c r="DY6" s="66">
        <f>'SPACELOG 6'!DR21</f>
        <v>0</v>
      </c>
      <c r="DZ6" s="66">
        <f>'SPACELOG 6'!DS21</f>
        <v>0</v>
      </c>
      <c r="EA6" s="66">
        <f>'SPACELOG 6'!DT21</f>
        <v>0</v>
      </c>
      <c r="EB6" s="66">
        <f>'SPACELOG 6'!DU21</f>
        <v>0</v>
      </c>
      <c r="EC6" s="66">
        <f>'SPACELOG 6'!DV21</f>
        <v>0</v>
      </c>
      <c r="ED6" s="66">
        <f>'SPACELOG 6'!DW21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46174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E9" s="78"/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2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2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2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2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2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2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2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2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2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>
        <f>+B9*0.01</f>
        <v>0</v>
      </c>
      <c r="D10" s="3" t="s">
        <v>56</v>
      </c>
      <c r="E10" s="78"/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345</v>
      </c>
      <c r="B11" s="78">
        <f>+B9*0.04</f>
        <v>0</v>
      </c>
      <c r="D11" s="3" t="s">
        <v>58</v>
      </c>
      <c r="E11" s="78"/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E12" s="78"/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E13" s="78"/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ref="S13:AC27" si="60">IF(S$2&gt;=$B$18,$E13,0)</f>
        <v>0</v>
      </c>
      <c r="T13" s="66">
        <f t="shared" si="60"/>
        <v>0</v>
      </c>
      <c r="U13" s="66">
        <f t="shared" si="60"/>
        <v>0</v>
      </c>
      <c r="V13" s="66">
        <f t="shared" si="60"/>
        <v>0</v>
      </c>
      <c r="W13" s="66">
        <f t="shared" si="60"/>
        <v>0</v>
      </c>
      <c r="X13" s="66">
        <f t="shared" si="60"/>
        <v>0</v>
      </c>
      <c r="Y13" s="66">
        <f t="shared" si="60"/>
        <v>0</v>
      </c>
      <c r="Z13" s="66">
        <f t="shared" si="60"/>
        <v>0</v>
      </c>
      <c r="AA13" s="66">
        <f t="shared" si="60"/>
        <v>0</v>
      </c>
      <c r="AB13" s="66">
        <f t="shared" si="60"/>
        <v>0</v>
      </c>
      <c r="AC13" s="66">
        <f t="shared" si="60"/>
        <v>0</v>
      </c>
      <c r="AD13" s="66">
        <v>0</v>
      </c>
      <c r="AE13" s="75">
        <f t="shared" si="43"/>
        <v>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75">
        <f t="shared" si="45"/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75">
        <f t="shared" si="47"/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75">
        <f t="shared" si="49"/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75">
        <f t="shared" si="51"/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75">
        <f t="shared" si="53"/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75">
        <f t="shared" si="55"/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75">
        <f t="shared" si="57"/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76">
        <f t="shared" si="59"/>
        <v>0</v>
      </c>
    </row>
    <row r="14" spans="1:149" x14ac:dyDescent="0.2">
      <c r="A14" s="2"/>
      <c r="D14" s="3" t="s">
        <v>63</v>
      </c>
      <c r="E14" s="78"/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60"/>
        <v>0</v>
      </c>
      <c r="T14" s="66">
        <f t="shared" si="60"/>
        <v>0</v>
      </c>
      <c r="U14" s="66">
        <f t="shared" si="60"/>
        <v>0</v>
      </c>
      <c r="V14" s="66">
        <f t="shared" si="60"/>
        <v>0</v>
      </c>
      <c r="W14" s="66">
        <f t="shared" si="60"/>
        <v>0</v>
      </c>
      <c r="X14" s="66">
        <f t="shared" si="60"/>
        <v>0</v>
      </c>
      <c r="Y14" s="66">
        <f t="shared" si="60"/>
        <v>0</v>
      </c>
      <c r="Z14" s="66">
        <f t="shared" si="60"/>
        <v>0</v>
      </c>
      <c r="AA14" s="66">
        <f t="shared" si="60"/>
        <v>0</v>
      </c>
      <c r="AB14" s="66">
        <f t="shared" si="60"/>
        <v>0</v>
      </c>
      <c r="AC14" s="66">
        <f t="shared" si="60"/>
        <v>0</v>
      </c>
      <c r="AD14" s="66">
        <f>IF(AD$2&gt;=$B$18,$E14,0)</f>
        <v>0</v>
      </c>
      <c r="AE14" s="75">
        <f t="shared" si="43"/>
        <v>0</v>
      </c>
      <c r="AF14" s="66">
        <f t="shared" ref="AF14:AQ18" si="61">IF(AF$2&gt;=$B$18,$E14,0)</f>
        <v>0</v>
      </c>
      <c r="AG14" s="66">
        <f t="shared" si="61"/>
        <v>0</v>
      </c>
      <c r="AH14" s="66">
        <f t="shared" si="61"/>
        <v>0</v>
      </c>
      <c r="AI14" s="66">
        <f t="shared" si="61"/>
        <v>0</v>
      </c>
      <c r="AJ14" s="66">
        <f t="shared" si="61"/>
        <v>0</v>
      </c>
      <c r="AK14" s="66">
        <f t="shared" si="61"/>
        <v>0</v>
      </c>
      <c r="AL14" s="66">
        <f t="shared" si="61"/>
        <v>0</v>
      </c>
      <c r="AM14" s="66">
        <f t="shared" si="61"/>
        <v>0</v>
      </c>
      <c r="AN14" s="66">
        <f t="shared" si="61"/>
        <v>0</v>
      </c>
      <c r="AO14" s="66">
        <f t="shared" si="61"/>
        <v>0</v>
      </c>
      <c r="AP14" s="66">
        <f t="shared" si="61"/>
        <v>0</v>
      </c>
      <c r="AQ14" s="66">
        <f t="shared" si="61"/>
        <v>0</v>
      </c>
      <c r="AR14" s="75">
        <f t="shared" si="45"/>
        <v>0</v>
      </c>
      <c r="AS14" s="66">
        <f t="shared" ref="AS14:BD18" si="62">IF(AS$2&gt;=$B$18,$E14,0)</f>
        <v>0</v>
      </c>
      <c r="AT14" s="66">
        <f t="shared" si="62"/>
        <v>0</v>
      </c>
      <c r="AU14" s="66">
        <f t="shared" si="62"/>
        <v>0</v>
      </c>
      <c r="AV14" s="66">
        <f t="shared" si="62"/>
        <v>0</v>
      </c>
      <c r="AW14" s="66">
        <f t="shared" si="62"/>
        <v>0</v>
      </c>
      <c r="AX14" s="66">
        <f t="shared" si="62"/>
        <v>0</v>
      </c>
      <c r="AY14" s="66">
        <f t="shared" si="62"/>
        <v>0</v>
      </c>
      <c r="AZ14" s="66">
        <f t="shared" si="62"/>
        <v>0</v>
      </c>
      <c r="BA14" s="66">
        <f t="shared" si="62"/>
        <v>0</v>
      </c>
      <c r="BB14" s="66">
        <f t="shared" si="62"/>
        <v>0</v>
      </c>
      <c r="BC14" s="66">
        <f t="shared" si="62"/>
        <v>0</v>
      </c>
      <c r="BD14" s="66">
        <f t="shared" si="62"/>
        <v>0</v>
      </c>
      <c r="BE14" s="75">
        <f t="shared" si="47"/>
        <v>0</v>
      </c>
      <c r="BF14" s="66">
        <f t="shared" ref="BF14:BQ18" si="63">IF(BF$2&gt;=$B$18,$E14,0)</f>
        <v>0</v>
      </c>
      <c r="BG14" s="66">
        <f t="shared" si="63"/>
        <v>0</v>
      </c>
      <c r="BH14" s="66">
        <f t="shared" si="63"/>
        <v>0</v>
      </c>
      <c r="BI14" s="66">
        <f t="shared" si="63"/>
        <v>0</v>
      </c>
      <c r="BJ14" s="66">
        <f t="shared" si="63"/>
        <v>0</v>
      </c>
      <c r="BK14" s="66">
        <f t="shared" si="63"/>
        <v>0</v>
      </c>
      <c r="BL14" s="66">
        <f t="shared" si="63"/>
        <v>0</v>
      </c>
      <c r="BM14" s="66">
        <f t="shared" si="63"/>
        <v>0</v>
      </c>
      <c r="BN14" s="66">
        <f t="shared" si="63"/>
        <v>0</v>
      </c>
      <c r="BO14" s="66">
        <f t="shared" si="63"/>
        <v>0</v>
      </c>
      <c r="BP14" s="66">
        <f t="shared" si="63"/>
        <v>0</v>
      </c>
      <c r="BQ14" s="66">
        <f t="shared" si="63"/>
        <v>0</v>
      </c>
      <c r="BR14" s="75">
        <f t="shared" si="49"/>
        <v>0</v>
      </c>
      <c r="BS14" s="66">
        <f t="shared" ref="BS14:CD18" si="64">IF(BS$2&gt;=$B$18,$E14,0)</f>
        <v>0</v>
      </c>
      <c r="BT14" s="66">
        <f t="shared" si="64"/>
        <v>0</v>
      </c>
      <c r="BU14" s="66">
        <f t="shared" si="64"/>
        <v>0</v>
      </c>
      <c r="BV14" s="66">
        <f t="shared" si="64"/>
        <v>0</v>
      </c>
      <c r="BW14" s="66">
        <f t="shared" si="64"/>
        <v>0</v>
      </c>
      <c r="BX14" s="66">
        <f t="shared" si="64"/>
        <v>0</v>
      </c>
      <c r="BY14" s="66">
        <f t="shared" si="64"/>
        <v>0</v>
      </c>
      <c r="BZ14" s="66">
        <f t="shared" si="64"/>
        <v>0</v>
      </c>
      <c r="CA14" s="66">
        <f t="shared" si="64"/>
        <v>0</v>
      </c>
      <c r="CB14" s="66">
        <f t="shared" si="64"/>
        <v>0</v>
      </c>
      <c r="CC14" s="66">
        <f t="shared" si="64"/>
        <v>0</v>
      </c>
      <c r="CD14" s="66">
        <f t="shared" si="64"/>
        <v>0</v>
      </c>
      <c r="CE14" s="75">
        <f t="shared" si="51"/>
        <v>0</v>
      </c>
      <c r="CF14" s="66">
        <f t="shared" ref="CF14:CQ23" si="65">IF(CF$2&gt;=$B$18,$E14,0)</f>
        <v>0</v>
      </c>
      <c r="CG14" s="66">
        <f t="shared" si="65"/>
        <v>0</v>
      </c>
      <c r="CH14" s="66">
        <f t="shared" si="65"/>
        <v>0</v>
      </c>
      <c r="CI14" s="66">
        <f t="shared" si="65"/>
        <v>0</v>
      </c>
      <c r="CJ14" s="66">
        <f t="shared" si="65"/>
        <v>0</v>
      </c>
      <c r="CK14" s="66">
        <f t="shared" si="65"/>
        <v>0</v>
      </c>
      <c r="CL14" s="66">
        <f t="shared" si="65"/>
        <v>0</v>
      </c>
      <c r="CM14" s="66">
        <f t="shared" si="65"/>
        <v>0</v>
      </c>
      <c r="CN14" s="66">
        <f t="shared" si="65"/>
        <v>0</v>
      </c>
      <c r="CO14" s="66">
        <f t="shared" si="65"/>
        <v>0</v>
      </c>
      <c r="CP14" s="66">
        <f t="shared" si="65"/>
        <v>0</v>
      </c>
      <c r="CQ14" s="66">
        <f t="shared" si="65"/>
        <v>0</v>
      </c>
      <c r="CR14" s="75">
        <f t="shared" si="53"/>
        <v>0</v>
      </c>
      <c r="CS14" s="66">
        <f t="shared" ref="CS14:DD23" si="66">IF(CS$2&gt;=$B$18,$E14,0)</f>
        <v>0</v>
      </c>
      <c r="CT14" s="66">
        <f t="shared" si="66"/>
        <v>0</v>
      </c>
      <c r="CU14" s="66">
        <f t="shared" si="66"/>
        <v>0</v>
      </c>
      <c r="CV14" s="66">
        <f t="shared" si="66"/>
        <v>0</v>
      </c>
      <c r="CW14" s="66">
        <f t="shared" si="66"/>
        <v>0</v>
      </c>
      <c r="CX14" s="66">
        <f t="shared" si="66"/>
        <v>0</v>
      </c>
      <c r="CY14" s="66">
        <f t="shared" si="66"/>
        <v>0</v>
      </c>
      <c r="CZ14" s="66">
        <f t="shared" si="66"/>
        <v>0</v>
      </c>
      <c r="DA14" s="66">
        <f t="shared" si="66"/>
        <v>0</v>
      </c>
      <c r="DB14" s="66">
        <f t="shared" si="66"/>
        <v>0</v>
      </c>
      <c r="DC14" s="66">
        <f t="shared" si="66"/>
        <v>0</v>
      </c>
      <c r="DD14" s="66">
        <f t="shared" si="66"/>
        <v>0</v>
      </c>
      <c r="DE14" s="75">
        <f t="shared" si="55"/>
        <v>0</v>
      </c>
      <c r="DF14" s="66">
        <f t="shared" ref="DF14:DQ23" si="67">IF(DF$2&gt;=$B$18,$E14,0)</f>
        <v>0</v>
      </c>
      <c r="DG14" s="66">
        <f t="shared" si="67"/>
        <v>0</v>
      </c>
      <c r="DH14" s="66">
        <f t="shared" si="67"/>
        <v>0</v>
      </c>
      <c r="DI14" s="66">
        <f t="shared" si="67"/>
        <v>0</v>
      </c>
      <c r="DJ14" s="66">
        <f t="shared" si="67"/>
        <v>0</v>
      </c>
      <c r="DK14" s="66">
        <f t="shared" si="67"/>
        <v>0</v>
      </c>
      <c r="DL14" s="66">
        <f t="shared" si="67"/>
        <v>0</v>
      </c>
      <c r="DM14" s="66">
        <f t="shared" si="67"/>
        <v>0</v>
      </c>
      <c r="DN14" s="66">
        <f t="shared" si="67"/>
        <v>0</v>
      </c>
      <c r="DO14" s="66">
        <f t="shared" si="67"/>
        <v>0</v>
      </c>
      <c r="DP14" s="66">
        <f t="shared" si="67"/>
        <v>0</v>
      </c>
      <c r="DQ14" s="66">
        <f t="shared" si="67"/>
        <v>0</v>
      </c>
      <c r="DR14" s="75">
        <f t="shared" si="57"/>
        <v>0</v>
      </c>
      <c r="DS14" s="66">
        <f t="shared" ref="DS14:ED23" si="68">IF(DS$2&gt;=$B$18,$E14,0)</f>
        <v>0</v>
      </c>
      <c r="DT14" s="66">
        <f t="shared" si="68"/>
        <v>0</v>
      </c>
      <c r="DU14" s="66">
        <f t="shared" si="68"/>
        <v>0</v>
      </c>
      <c r="DV14" s="66">
        <f t="shared" si="68"/>
        <v>0</v>
      </c>
      <c r="DW14" s="66">
        <f t="shared" si="68"/>
        <v>0</v>
      </c>
      <c r="DX14" s="66">
        <f t="shared" si="68"/>
        <v>0</v>
      </c>
      <c r="DY14" s="66">
        <f t="shared" si="68"/>
        <v>0</v>
      </c>
      <c r="DZ14" s="66">
        <f t="shared" si="68"/>
        <v>0</v>
      </c>
      <c r="EA14" s="66">
        <f t="shared" si="68"/>
        <v>0</v>
      </c>
      <c r="EB14" s="66">
        <f t="shared" si="68"/>
        <v>0</v>
      </c>
      <c r="EC14" s="66">
        <f t="shared" si="68"/>
        <v>0</v>
      </c>
      <c r="ED14" s="66">
        <f t="shared" si="68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E15" s="78"/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60"/>
        <v>0</v>
      </c>
      <c r="T15" s="66">
        <f t="shared" si="60"/>
        <v>0</v>
      </c>
      <c r="U15" s="66">
        <f t="shared" si="60"/>
        <v>0</v>
      </c>
      <c r="V15" s="66">
        <f t="shared" si="60"/>
        <v>0</v>
      </c>
      <c r="W15" s="66">
        <f t="shared" si="60"/>
        <v>0</v>
      </c>
      <c r="X15" s="66">
        <f t="shared" si="60"/>
        <v>0</v>
      </c>
      <c r="Y15" s="66">
        <f t="shared" si="60"/>
        <v>0</v>
      </c>
      <c r="Z15" s="66">
        <f t="shared" si="60"/>
        <v>0</v>
      </c>
      <c r="AA15" s="66">
        <f t="shared" si="60"/>
        <v>0</v>
      </c>
      <c r="AB15" s="66">
        <f t="shared" si="60"/>
        <v>0</v>
      </c>
      <c r="AC15" s="66">
        <f t="shared" si="60"/>
        <v>0</v>
      </c>
      <c r="AD15" s="66">
        <f>IF(AD$2&gt;=$B$18,$E15,0)</f>
        <v>0</v>
      </c>
      <c r="AE15" s="75">
        <f t="shared" si="43"/>
        <v>0</v>
      </c>
      <c r="AF15" s="66">
        <f t="shared" si="61"/>
        <v>0</v>
      </c>
      <c r="AG15" s="66">
        <f t="shared" si="61"/>
        <v>0</v>
      </c>
      <c r="AH15" s="66">
        <f t="shared" si="61"/>
        <v>0</v>
      </c>
      <c r="AI15" s="66">
        <f t="shared" si="61"/>
        <v>0</v>
      </c>
      <c r="AJ15" s="66">
        <f t="shared" si="61"/>
        <v>0</v>
      </c>
      <c r="AK15" s="66">
        <f t="shared" si="61"/>
        <v>0</v>
      </c>
      <c r="AL15" s="66">
        <f t="shared" si="61"/>
        <v>0</v>
      </c>
      <c r="AM15" s="66">
        <f t="shared" si="61"/>
        <v>0</v>
      </c>
      <c r="AN15" s="66">
        <f t="shared" si="61"/>
        <v>0</v>
      </c>
      <c r="AO15" s="66">
        <f t="shared" si="61"/>
        <v>0</v>
      </c>
      <c r="AP15" s="66">
        <f t="shared" si="61"/>
        <v>0</v>
      </c>
      <c r="AQ15" s="66">
        <f t="shared" si="61"/>
        <v>0</v>
      </c>
      <c r="AR15" s="75">
        <f t="shared" si="45"/>
        <v>0</v>
      </c>
      <c r="AS15" s="66">
        <f t="shared" si="62"/>
        <v>0</v>
      </c>
      <c r="AT15" s="66">
        <f t="shared" si="62"/>
        <v>0</v>
      </c>
      <c r="AU15" s="66">
        <f t="shared" si="62"/>
        <v>0</v>
      </c>
      <c r="AV15" s="66">
        <f t="shared" si="62"/>
        <v>0</v>
      </c>
      <c r="AW15" s="66">
        <f t="shared" si="62"/>
        <v>0</v>
      </c>
      <c r="AX15" s="66">
        <f t="shared" si="62"/>
        <v>0</v>
      </c>
      <c r="AY15" s="66">
        <f t="shared" si="62"/>
        <v>0</v>
      </c>
      <c r="AZ15" s="66">
        <f t="shared" si="62"/>
        <v>0</v>
      </c>
      <c r="BA15" s="66">
        <f t="shared" si="62"/>
        <v>0</v>
      </c>
      <c r="BB15" s="66">
        <f t="shared" si="62"/>
        <v>0</v>
      </c>
      <c r="BC15" s="66">
        <f t="shared" si="62"/>
        <v>0</v>
      </c>
      <c r="BD15" s="66">
        <f t="shared" si="62"/>
        <v>0</v>
      </c>
      <c r="BE15" s="75">
        <f t="shared" si="47"/>
        <v>0</v>
      </c>
      <c r="BF15" s="66">
        <f t="shared" si="63"/>
        <v>0</v>
      </c>
      <c r="BG15" s="66">
        <f t="shared" si="63"/>
        <v>0</v>
      </c>
      <c r="BH15" s="66">
        <f t="shared" si="63"/>
        <v>0</v>
      </c>
      <c r="BI15" s="66">
        <f t="shared" si="63"/>
        <v>0</v>
      </c>
      <c r="BJ15" s="66">
        <f t="shared" si="63"/>
        <v>0</v>
      </c>
      <c r="BK15" s="66">
        <f t="shared" si="63"/>
        <v>0</v>
      </c>
      <c r="BL15" s="66">
        <f t="shared" si="63"/>
        <v>0</v>
      </c>
      <c r="BM15" s="66">
        <f t="shared" si="63"/>
        <v>0</v>
      </c>
      <c r="BN15" s="66">
        <f t="shared" si="63"/>
        <v>0</v>
      </c>
      <c r="BO15" s="66">
        <f t="shared" si="63"/>
        <v>0</v>
      </c>
      <c r="BP15" s="66">
        <f t="shared" si="63"/>
        <v>0</v>
      </c>
      <c r="BQ15" s="66">
        <f t="shared" si="63"/>
        <v>0</v>
      </c>
      <c r="BR15" s="75">
        <f t="shared" si="49"/>
        <v>0</v>
      </c>
      <c r="BS15" s="66">
        <f t="shared" si="64"/>
        <v>0</v>
      </c>
      <c r="BT15" s="66">
        <f t="shared" si="64"/>
        <v>0</v>
      </c>
      <c r="BU15" s="66">
        <f t="shared" si="64"/>
        <v>0</v>
      </c>
      <c r="BV15" s="66">
        <f t="shared" si="64"/>
        <v>0</v>
      </c>
      <c r="BW15" s="66">
        <f t="shared" si="64"/>
        <v>0</v>
      </c>
      <c r="BX15" s="66">
        <f t="shared" si="64"/>
        <v>0</v>
      </c>
      <c r="BY15" s="66">
        <f t="shared" si="64"/>
        <v>0</v>
      </c>
      <c r="BZ15" s="66">
        <f t="shared" si="64"/>
        <v>0</v>
      </c>
      <c r="CA15" s="66">
        <f t="shared" si="64"/>
        <v>0</v>
      </c>
      <c r="CB15" s="66">
        <f t="shared" si="64"/>
        <v>0</v>
      </c>
      <c r="CC15" s="66">
        <f t="shared" si="64"/>
        <v>0</v>
      </c>
      <c r="CD15" s="66">
        <f t="shared" si="64"/>
        <v>0</v>
      </c>
      <c r="CE15" s="75">
        <f t="shared" si="51"/>
        <v>0</v>
      </c>
      <c r="CF15" s="66">
        <f t="shared" si="65"/>
        <v>0</v>
      </c>
      <c r="CG15" s="66">
        <f t="shared" si="65"/>
        <v>0</v>
      </c>
      <c r="CH15" s="66">
        <f t="shared" si="65"/>
        <v>0</v>
      </c>
      <c r="CI15" s="66">
        <f t="shared" si="65"/>
        <v>0</v>
      </c>
      <c r="CJ15" s="66">
        <f t="shared" si="65"/>
        <v>0</v>
      </c>
      <c r="CK15" s="66">
        <f t="shared" si="65"/>
        <v>0</v>
      </c>
      <c r="CL15" s="66">
        <f t="shared" si="65"/>
        <v>0</v>
      </c>
      <c r="CM15" s="66">
        <f t="shared" si="65"/>
        <v>0</v>
      </c>
      <c r="CN15" s="66">
        <f t="shared" si="65"/>
        <v>0</v>
      </c>
      <c r="CO15" s="66">
        <f t="shared" si="65"/>
        <v>0</v>
      </c>
      <c r="CP15" s="66">
        <f t="shared" si="65"/>
        <v>0</v>
      </c>
      <c r="CQ15" s="66">
        <f t="shared" si="65"/>
        <v>0</v>
      </c>
      <c r="CR15" s="75">
        <f t="shared" si="53"/>
        <v>0</v>
      </c>
      <c r="CS15" s="66">
        <f t="shared" si="66"/>
        <v>0</v>
      </c>
      <c r="CT15" s="66">
        <f t="shared" si="66"/>
        <v>0</v>
      </c>
      <c r="CU15" s="66">
        <f t="shared" si="66"/>
        <v>0</v>
      </c>
      <c r="CV15" s="66">
        <f t="shared" si="66"/>
        <v>0</v>
      </c>
      <c r="CW15" s="66">
        <f t="shared" si="66"/>
        <v>0</v>
      </c>
      <c r="CX15" s="66">
        <f t="shared" si="66"/>
        <v>0</v>
      </c>
      <c r="CY15" s="66">
        <f t="shared" si="66"/>
        <v>0</v>
      </c>
      <c r="CZ15" s="66">
        <f t="shared" si="66"/>
        <v>0</v>
      </c>
      <c r="DA15" s="66">
        <f t="shared" si="66"/>
        <v>0</v>
      </c>
      <c r="DB15" s="66">
        <f t="shared" si="66"/>
        <v>0</v>
      </c>
      <c r="DC15" s="66">
        <f t="shared" si="66"/>
        <v>0</v>
      </c>
      <c r="DD15" s="66">
        <f t="shared" si="66"/>
        <v>0</v>
      </c>
      <c r="DE15" s="75">
        <f t="shared" si="55"/>
        <v>0</v>
      </c>
      <c r="DF15" s="66">
        <f t="shared" si="67"/>
        <v>0</v>
      </c>
      <c r="DG15" s="66">
        <f t="shared" si="67"/>
        <v>0</v>
      </c>
      <c r="DH15" s="66">
        <f t="shared" si="67"/>
        <v>0</v>
      </c>
      <c r="DI15" s="66">
        <f t="shared" si="67"/>
        <v>0</v>
      </c>
      <c r="DJ15" s="66">
        <f t="shared" si="67"/>
        <v>0</v>
      </c>
      <c r="DK15" s="66">
        <f t="shared" si="67"/>
        <v>0</v>
      </c>
      <c r="DL15" s="66">
        <f t="shared" si="67"/>
        <v>0</v>
      </c>
      <c r="DM15" s="66">
        <f t="shared" si="67"/>
        <v>0</v>
      </c>
      <c r="DN15" s="66">
        <f t="shared" si="67"/>
        <v>0</v>
      </c>
      <c r="DO15" s="66">
        <f t="shared" si="67"/>
        <v>0</v>
      </c>
      <c r="DP15" s="66">
        <f t="shared" si="67"/>
        <v>0</v>
      </c>
      <c r="DQ15" s="66">
        <f t="shared" si="67"/>
        <v>0</v>
      </c>
      <c r="DR15" s="75">
        <f t="shared" si="57"/>
        <v>0</v>
      </c>
      <c r="DS15" s="66">
        <f t="shared" si="68"/>
        <v>0</v>
      </c>
      <c r="DT15" s="66">
        <f t="shared" si="68"/>
        <v>0</v>
      </c>
      <c r="DU15" s="66">
        <f t="shared" si="68"/>
        <v>0</v>
      </c>
      <c r="DV15" s="66">
        <f t="shared" si="68"/>
        <v>0</v>
      </c>
      <c r="DW15" s="66">
        <f t="shared" si="68"/>
        <v>0</v>
      </c>
      <c r="DX15" s="66">
        <f t="shared" si="68"/>
        <v>0</v>
      </c>
      <c r="DY15" s="66">
        <f t="shared" si="68"/>
        <v>0</v>
      </c>
      <c r="DZ15" s="66">
        <f t="shared" si="68"/>
        <v>0</v>
      </c>
      <c r="EA15" s="66">
        <f t="shared" si="68"/>
        <v>0</v>
      </c>
      <c r="EB15" s="66">
        <f t="shared" si="68"/>
        <v>0</v>
      </c>
      <c r="EC15" s="66">
        <f t="shared" si="68"/>
        <v>0</v>
      </c>
      <c r="ED15" s="66">
        <f t="shared" si="68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E16" s="78"/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60"/>
        <v>0</v>
      </c>
      <c r="T16" s="66">
        <f t="shared" si="60"/>
        <v>0</v>
      </c>
      <c r="U16" s="66">
        <f t="shared" si="60"/>
        <v>0</v>
      </c>
      <c r="V16" s="66">
        <f t="shared" si="60"/>
        <v>0</v>
      </c>
      <c r="W16" s="66">
        <f t="shared" si="60"/>
        <v>0</v>
      </c>
      <c r="X16" s="66">
        <f t="shared" si="60"/>
        <v>0</v>
      </c>
      <c r="Y16" s="66">
        <f t="shared" si="60"/>
        <v>0</v>
      </c>
      <c r="Z16" s="66">
        <f t="shared" si="60"/>
        <v>0</v>
      </c>
      <c r="AA16" s="66">
        <f t="shared" si="60"/>
        <v>0</v>
      </c>
      <c r="AB16" s="66">
        <f t="shared" si="60"/>
        <v>0</v>
      </c>
      <c r="AC16" s="66">
        <f t="shared" si="60"/>
        <v>0</v>
      </c>
      <c r="AD16" s="66">
        <f>IF(AD$2&gt;=$B$18,$E16,0)</f>
        <v>0</v>
      </c>
      <c r="AE16" s="75">
        <f t="shared" si="43"/>
        <v>0</v>
      </c>
      <c r="AF16" s="66">
        <f t="shared" si="61"/>
        <v>0</v>
      </c>
      <c r="AG16" s="66">
        <f t="shared" si="61"/>
        <v>0</v>
      </c>
      <c r="AH16" s="66">
        <f t="shared" si="61"/>
        <v>0</v>
      </c>
      <c r="AI16" s="66">
        <f t="shared" si="61"/>
        <v>0</v>
      </c>
      <c r="AJ16" s="66">
        <f t="shared" si="61"/>
        <v>0</v>
      </c>
      <c r="AK16" s="66">
        <f t="shared" si="61"/>
        <v>0</v>
      </c>
      <c r="AL16" s="66">
        <f t="shared" si="61"/>
        <v>0</v>
      </c>
      <c r="AM16" s="66">
        <f t="shared" si="61"/>
        <v>0</v>
      </c>
      <c r="AN16" s="66">
        <f t="shared" si="61"/>
        <v>0</v>
      </c>
      <c r="AO16" s="66">
        <f t="shared" si="61"/>
        <v>0</v>
      </c>
      <c r="AP16" s="66">
        <f t="shared" si="61"/>
        <v>0</v>
      </c>
      <c r="AQ16" s="66">
        <f t="shared" si="61"/>
        <v>0</v>
      </c>
      <c r="AR16" s="75">
        <f t="shared" si="45"/>
        <v>0</v>
      </c>
      <c r="AS16" s="66">
        <f t="shared" si="62"/>
        <v>0</v>
      </c>
      <c r="AT16" s="66">
        <f t="shared" si="62"/>
        <v>0</v>
      </c>
      <c r="AU16" s="66">
        <f t="shared" si="62"/>
        <v>0</v>
      </c>
      <c r="AV16" s="66">
        <f t="shared" si="62"/>
        <v>0</v>
      </c>
      <c r="AW16" s="66">
        <f t="shared" si="62"/>
        <v>0</v>
      </c>
      <c r="AX16" s="66">
        <f t="shared" si="62"/>
        <v>0</v>
      </c>
      <c r="AY16" s="66">
        <f t="shared" si="62"/>
        <v>0</v>
      </c>
      <c r="AZ16" s="66">
        <f t="shared" si="62"/>
        <v>0</v>
      </c>
      <c r="BA16" s="66">
        <f t="shared" si="62"/>
        <v>0</v>
      </c>
      <c r="BB16" s="66">
        <f t="shared" si="62"/>
        <v>0</v>
      </c>
      <c r="BC16" s="66">
        <f t="shared" si="62"/>
        <v>0</v>
      </c>
      <c r="BD16" s="66">
        <f t="shared" si="62"/>
        <v>0</v>
      </c>
      <c r="BE16" s="75">
        <f t="shared" si="47"/>
        <v>0</v>
      </c>
      <c r="BF16" s="66">
        <f t="shared" si="63"/>
        <v>0</v>
      </c>
      <c r="BG16" s="66">
        <f t="shared" si="63"/>
        <v>0</v>
      </c>
      <c r="BH16" s="66">
        <f t="shared" si="63"/>
        <v>0</v>
      </c>
      <c r="BI16" s="66">
        <f t="shared" si="63"/>
        <v>0</v>
      </c>
      <c r="BJ16" s="66">
        <f t="shared" si="63"/>
        <v>0</v>
      </c>
      <c r="BK16" s="66">
        <f t="shared" si="63"/>
        <v>0</v>
      </c>
      <c r="BL16" s="66">
        <f t="shared" si="63"/>
        <v>0</v>
      </c>
      <c r="BM16" s="66">
        <f t="shared" si="63"/>
        <v>0</v>
      </c>
      <c r="BN16" s="66">
        <f t="shared" si="63"/>
        <v>0</v>
      </c>
      <c r="BO16" s="66">
        <f t="shared" si="63"/>
        <v>0</v>
      </c>
      <c r="BP16" s="66">
        <f t="shared" si="63"/>
        <v>0</v>
      </c>
      <c r="BQ16" s="66">
        <f t="shared" si="63"/>
        <v>0</v>
      </c>
      <c r="BR16" s="75">
        <f t="shared" si="49"/>
        <v>0</v>
      </c>
      <c r="BS16" s="66">
        <f t="shared" si="64"/>
        <v>0</v>
      </c>
      <c r="BT16" s="66">
        <f t="shared" si="64"/>
        <v>0</v>
      </c>
      <c r="BU16" s="66">
        <f t="shared" si="64"/>
        <v>0</v>
      </c>
      <c r="BV16" s="66">
        <f t="shared" si="64"/>
        <v>0</v>
      </c>
      <c r="BW16" s="66">
        <f t="shared" si="64"/>
        <v>0</v>
      </c>
      <c r="BX16" s="66">
        <f t="shared" si="64"/>
        <v>0</v>
      </c>
      <c r="BY16" s="66">
        <f t="shared" si="64"/>
        <v>0</v>
      </c>
      <c r="BZ16" s="66">
        <f t="shared" si="64"/>
        <v>0</v>
      </c>
      <c r="CA16" s="66">
        <f t="shared" si="64"/>
        <v>0</v>
      </c>
      <c r="CB16" s="66">
        <f t="shared" si="64"/>
        <v>0</v>
      </c>
      <c r="CC16" s="66">
        <f t="shared" si="64"/>
        <v>0</v>
      </c>
      <c r="CD16" s="66">
        <f t="shared" si="64"/>
        <v>0</v>
      </c>
      <c r="CE16" s="75">
        <f t="shared" si="51"/>
        <v>0</v>
      </c>
      <c r="CF16" s="66">
        <f t="shared" si="65"/>
        <v>0</v>
      </c>
      <c r="CG16" s="66">
        <f t="shared" si="65"/>
        <v>0</v>
      </c>
      <c r="CH16" s="66">
        <f t="shared" si="65"/>
        <v>0</v>
      </c>
      <c r="CI16" s="66">
        <f t="shared" si="65"/>
        <v>0</v>
      </c>
      <c r="CJ16" s="66">
        <f t="shared" si="65"/>
        <v>0</v>
      </c>
      <c r="CK16" s="66">
        <f t="shared" si="65"/>
        <v>0</v>
      </c>
      <c r="CL16" s="66">
        <f t="shared" si="65"/>
        <v>0</v>
      </c>
      <c r="CM16" s="66">
        <f t="shared" si="65"/>
        <v>0</v>
      </c>
      <c r="CN16" s="66">
        <f t="shared" si="65"/>
        <v>0</v>
      </c>
      <c r="CO16" s="66">
        <f t="shared" si="65"/>
        <v>0</v>
      </c>
      <c r="CP16" s="66">
        <f t="shared" si="65"/>
        <v>0</v>
      </c>
      <c r="CQ16" s="66">
        <f t="shared" si="65"/>
        <v>0</v>
      </c>
      <c r="CR16" s="75">
        <f t="shared" si="53"/>
        <v>0</v>
      </c>
      <c r="CS16" s="66">
        <f t="shared" si="66"/>
        <v>0</v>
      </c>
      <c r="CT16" s="66">
        <f t="shared" si="66"/>
        <v>0</v>
      </c>
      <c r="CU16" s="66">
        <f t="shared" si="66"/>
        <v>0</v>
      </c>
      <c r="CV16" s="66">
        <f t="shared" si="66"/>
        <v>0</v>
      </c>
      <c r="CW16" s="66">
        <f t="shared" si="66"/>
        <v>0</v>
      </c>
      <c r="CX16" s="66">
        <f t="shared" si="66"/>
        <v>0</v>
      </c>
      <c r="CY16" s="66">
        <f t="shared" si="66"/>
        <v>0</v>
      </c>
      <c r="CZ16" s="66">
        <f t="shared" si="66"/>
        <v>0</v>
      </c>
      <c r="DA16" s="66">
        <f t="shared" si="66"/>
        <v>0</v>
      </c>
      <c r="DB16" s="66">
        <f t="shared" si="66"/>
        <v>0</v>
      </c>
      <c r="DC16" s="66">
        <f t="shared" si="66"/>
        <v>0</v>
      </c>
      <c r="DD16" s="66">
        <f t="shared" si="66"/>
        <v>0</v>
      </c>
      <c r="DE16" s="75">
        <f t="shared" si="55"/>
        <v>0</v>
      </c>
      <c r="DF16" s="66">
        <f t="shared" si="67"/>
        <v>0</v>
      </c>
      <c r="DG16" s="66">
        <f t="shared" si="67"/>
        <v>0</v>
      </c>
      <c r="DH16" s="66">
        <f t="shared" si="67"/>
        <v>0</v>
      </c>
      <c r="DI16" s="66">
        <f t="shared" si="67"/>
        <v>0</v>
      </c>
      <c r="DJ16" s="66">
        <f t="shared" si="67"/>
        <v>0</v>
      </c>
      <c r="DK16" s="66">
        <f t="shared" si="67"/>
        <v>0</v>
      </c>
      <c r="DL16" s="66">
        <f t="shared" si="67"/>
        <v>0</v>
      </c>
      <c r="DM16" s="66">
        <f t="shared" si="67"/>
        <v>0</v>
      </c>
      <c r="DN16" s="66">
        <f t="shared" si="67"/>
        <v>0</v>
      </c>
      <c r="DO16" s="66">
        <f t="shared" si="67"/>
        <v>0</v>
      </c>
      <c r="DP16" s="66">
        <f t="shared" si="67"/>
        <v>0</v>
      </c>
      <c r="DQ16" s="66">
        <f t="shared" si="67"/>
        <v>0</v>
      </c>
      <c r="DR16" s="75">
        <f t="shared" si="57"/>
        <v>0</v>
      </c>
      <c r="DS16" s="66">
        <f t="shared" si="68"/>
        <v>0</v>
      </c>
      <c r="DT16" s="66">
        <f t="shared" si="68"/>
        <v>0</v>
      </c>
      <c r="DU16" s="66">
        <f t="shared" si="68"/>
        <v>0</v>
      </c>
      <c r="DV16" s="66">
        <f t="shared" si="68"/>
        <v>0</v>
      </c>
      <c r="DW16" s="66">
        <f t="shared" si="68"/>
        <v>0</v>
      </c>
      <c r="DX16" s="66">
        <f t="shared" si="68"/>
        <v>0</v>
      </c>
      <c r="DY16" s="66">
        <f t="shared" si="68"/>
        <v>0</v>
      </c>
      <c r="DZ16" s="66">
        <f t="shared" si="68"/>
        <v>0</v>
      </c>
      <c r="EA16" s="66">
        <f t="shared" si="68"/>
        <v>0</v>
      </c>
      <c r="EB16" s="66">
        <f t="shared" si="68"/>
        <v>0</v>
      </c>
      <c r="EC16" s="66">
        <f t="shared" si="68"/>
        <v>0</v>
      </c>
      <c r="ED16" s="66">
        <f t="shared" si="68"/>
        <v>0</v>
      </c>
      <c r="EE16" s="76">
        <f t="shared" si="59"/>
        <v>0</v>
      </c>
    </row>
    <row r="17" spans="1:135" x14ac:dyDescent="0.2">
      <c r="A17" s="2"/>
      <c r="D17" s="3" t="s">
        <v>67</v>
      </c>
      <c r="E17" s="78"/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60"/>
        <v>0</v>
      </c>
      <c r="T17" s="66">
        <f t="shared" si="60"/>
        <v>0</v>
      </c>
      <c r="U17" s="66">
        <f t="shared" si="60"/>
        <v>0</v>
      </c>
      <c r="V17" s="66">
        <f t="shared" si="60"/>
        <v>0</v>
      </c>
      <c r="W17" s="66">
        <f t="shared" si="60"/>
        <v>0</v>
      </c>
      <c r="X17" s="66">
        <f t="shared" si="60"/>
        <v>0</v>
      </c>
      <c r="Y17" s="66">
        <f t="shared" si="60"/>
        <v>0</v>
      </c>
      <c r="Z17" s="66">
        <f t="shared" si="60"/>
        <v>0</v>
      </c>
      <c r="AA17" s="66">
        <f t="shared" si="60"/>
        <v>0</v>
      </c>
      <c r="AB17" s="66">
        <f t="shared" si="60"/>
        <v>0</v>
      </c>
      <c r="AC17" s="66">
        <f t="shared" si="60"/>
        <v>0</v>
      </c>
      <c r="AD17" s="66">
        <f>IF(AD$2&gt;=$B$18,$E17,0)</f>
        <v>0</v>
      </c>
      <c r="AE17" s="75">
        <f t="shared" si="43"/>
        <v>0</v>
      </c>
      <c r="AF17" s="66">
        <f t="shared" si="61"/>
        <v>0</v>
      </c>
      <c r="AG17" s="66">
        <f t="shared" si="61"/>
        <v>0</v>
      </c>
      <c r="AH17" s="66">
        <f t="shared" si="61"/>
        <v>0</v>
      </c>
      <c r="AI17" s="66">
        <f t="shared" si="61"/>
        <v>0</v>
      </c>
      <c r="AJ17" s="66">
        <f t="shared" si="61"/>
        <v>0</v>
      </c>
      <c r="AK17" s="66">
        <f t="shared" si="61"/>
        <v>0</v>
      </c>
      <c r="AL17" s="66">
        <f t="shared" si="61"/>
        <v>0</v>
      </c>
      <c r="AM17" s="66">
        <f t="shared" si="61"/>
        <v>0</v>
      </c>
      <c r="AN17" s="66">
        <f t="shared" si="61"/>
        <v>0</v>
      </c>
      <c r="AO17" s="66">
        <f t="shared" si="61"/>
        <v>0</v>
      </c>
      <c r="AP17" s="66">
        <f t="shared" si="61"/>
        <v>0</v>
      </c>
      <c r="AQ17" s="66">
        <f t="shared" si="61"/>
        <v>0</v>
      </c>
      <c r="AR17" s="75">
        <f t="shared" si="45"/>
        <v>0</v>
      </c>
      <c r="AS17" s="66">
        <f t="shared" si="62"/>
        <v>0</v>
      </c>
      <c r="AT17" s="66">
        <f t="shared" si="62"/>
        <v>0</v>
      </c>
      <c r="AU17" s="66">
        <f t="shared" si="62"/>
        <v>0</v>
      </c>
      <c r="AV17" s="66">
        <f t="shared" si="62"/>
        <v>0</v>
      </c>
      <c r="AW17" s="66">
        <f t="shared" si="62"/>
        <v>0</v>
      </c>
      <c r="AX17" s="66">
        <f t="shared" si="62"/>
        <v>0</v>
      </c>
      <c r="AY17" s="66">
        <f t="shared" si="62"/>
        <v>0</v>
      </c>
      <c r="AZ17" s="66">
        <f t="shared" si="62"/>
        <v>0</v>
      </c>
      <c r="BA17" s="66">
        <f t="shared" si="62"/>
        <v>0</v>
      </c>
      <c r="BB17" s="66">
        <f t="shared" si="62"/>
        <v>0</v>
      </c>
      <c r="BC17" s="66">
        <f t="shared" si="62"/>
        <v>0</v>
      </c>
      <c r="BD17" s="66">
        <f t="shared" si="62"/>
        <v>0</v>
      </c>
      <c r="BE17" s="75">
        <f t="shared" si="47"/>
        <v>0</v>
      </c>
      <c r="BF17" s="66">
        <f t="shared" si="63"/>
        <v>0</v>
      </c>
      <c r="BG17" s="66">
        <f t="shared" si="63"/>
        <v>0</v>
      </c>
      <c r="BH17" s="66">
        <f t="shared" si="63"/>
        <v>0</v>
      </c>
      <c r="BI17" s="66">
        <f t="shared" si="63"/>
        <v>0</v>
      </c>
      <c r="BJ17" s="66">
        <f t="shared" si="63"/>
        <v>0</v>
      </c>
      <c r="BK17" s="66">
        <f t="shared" si="63"/>
        <v>0</v>
      </c>
      <c r="BL17" s="66">
        <f t="shared" si="63"/>
        <v>0</v>
      </c>
      <c r="BM17" s="66">
        <f t="shared" si="63"/>
        <v>0</v>
      </c>
      <c r="BN17" s="66">
        <f t="shared" si="63"/>
        <v>0</v>
      </c>
      <c r="BO17" s="66">
        <f t="shared" si="63"/>
        <v>0</v>
      </c>
      <c r="BP17" s="66">
        <f t="shared" si="63"/>
        <v>0</v>
      </c>
      <c r="BQ17" s="66">
        <f t="shared" si="63"/>
        <v>0</v>
      </c>
      <c r="BR17" s="75">
        <f t="shared" si="49"/>
        <v>0</v>
      </c>
      <c r="BS17" s="66">
        <f t="shared" si="64"/>
        <v>0</v>
      </c>
      <c r="BT17" s="66">
        <f t="shared" si="64"/>
        <v>0</v>
      </c>
      <c r="BU17" s="66">
        <f t="shared" si="64"/>
        <v>0</v>
      </c>
      <c r="BV17" s="66">
        <f t="shared" si="64"/>
        <v>0</v>
      </c>
      <c r="BW17" s="66">
        <f t="shared" si="64"/>
        <v>0</v>
      </c>
      <c r="BX17" s="66">
        <f t="shared" si="64"/>
        <v>0</v>
      </c>
      <c r="BY17" s="66">
        <f t="shared" si="64"/>
        <v>0</v>
      </c>
      <c r="BZ17" s="66">
        <f t="shared" si="64"/>
        <v>0</v>
      </c>
      <c r="CA17" s="66">
        <f t="shared" si="64"/>
        <v>0</v>
      </c>
      <c r="CB17" s="66">
        <f t="shared" si="64"/>
        <v>0</v>
      </c>
      <c r="CC17" s="66">
        <f t="shared" si="64"/>
        <v>0</v>
      </c>
      <c r="CD17" s="66">
        <f t="shared" si="64"/>
        <v>0</v>
      </c>
      <c r="CE17" s="75">
        <f t="shared" si="51"/>
        <v>0</v>
      </c>
      <c r="CF17" s="66">
        <f t="shared" si="65"/>
        <v>0</v>
      </c>
      <c r="CG17" s="66">
        <f t="shared" si="65"/>
        <v>0</v>
      </c>
      <c r="CH17" s="66">
        <f t="shared" si="65"/>
        <v>0</v>
      </c>
      <c r="CI17" s="66">
        <f t="shared" si="65"/>
        <v>0</v>
      </c>
      <c r="CJ17" s="66">
        <f t="shared" si="65"/>
        <v>0</v>
      </c>
      <c r="CK17" s="66">
        <f t="shared" si="65"/>
        <v>0</v>
      </c>
      <c r="CL17" s="66">
        <f t="shared" si="65"/>
        <v>0</v>
      </c>
      <c r="CM17" s="66">
        <f t="shared" si="65"/>
        <v>0</v>
      </c>
      <c r="CN17" s="66">
        <f t="shared" si="65"/>
        <v>0</v>
      </c>
      <c r="CO17" s="66">
        <f t="shared" si="65"/>
        <v>0</v>
      </c>
      <c r="CP17" s="66">
        <f t="shared" si="65"/>
        <v>0</v>
      </c>
      <c r="CQ17" s="66">
        <f t="shared" si="65"/>
        <v>0</v>
      </c>
      <c r="CR17" s="75">
        <f t="shared" si="53"/>
        <v>0</v>
      </c>
      <c r="CS17" s="66">
        <f t="shared" si="66"/>
        <v>0</v>
      </c>
      <c r="CT17" s="66">
        <f t="shared" si="66"/>
        <v>0</v>
      </c>
      <c r="CU17" s="66">
        <f t="shared" si="66"/>
        <v>0</v>
      </c>
      <c r="CV17" s="66">
        <f t="shared" si="66"/>
        <v>0</v>
      </c>
      <c r="CW17" s="66">
        <f t="shared" si="66"/>
        <v>0</v>
      </c>
      <c r="CX17" s="66">
        <f t="shared" si="66"/>
        <v>0</v>
      </c>
      <c r="CY17" s="66">
        <f t="shared" si="66"/>
        <v>0</v>
      </c>
      <c r="CZ17" s="66">
        <f t="shared" si="66"/>
        <v>0</v>
      </c>
      <c r="DA17" s="66">
        <f t="shared" si="66"/>
        <v>0</v>
      </c>
      <c r="DB17" s="66">
        <f t="shared" si="66"/>
        <v>0</v>
      </c>
      <c r="DC17" s="66">
        <f t="shared" si="66"/>
        <v>0</v>
      </c>
      <c r="DD17" s="66">
        <f t="shared" si="66"/>
        <v>0</v>
      </c>
      <c r="DE17" s="75">
        <f t="shared" si="55"/>
        <v>0</v>
      </c>
      <c r="DF17" s="66">
        <f t="shared" si="67"/>
        <v>0</v>
      </c>
      <c r="DG17" s="66">
        <f t="shared" si="67"/>
        <v>0</v>
      </c>
      <c r="DH17" s="66">
        <f t="shared" si="67"/>
        <v>0</v>
      </c>
      <c r="DI17" s="66">
        <f t="shared" si="67"/>
        <v>0</v>
      </c>
      <c r="DJ17" s="66">
        <f t="shared" si="67"/>
        <v>0</v>
      </c>
      <c r="DK17" s="66">
        <f t="shared" si="67"/>
        <v>0</v>
      </c>
      <c r="DL17" s="66">
        <f t="shared" si="67"/>
        <v>0</v>
      </c>
      <c r="DM17" s="66">
        <f t="shared" si="67"/>
        <v>0</v>
      </c>
      <c r="DN17" s="66">
        <f t="shared" si="67"/>
        <v>0</v>
      </c>
      <c r="DO17" s="66">
        <f t="shared" si="67"/>
        <v>0</v>
      </c>
      <c r="DP17" s="66">
        <f t="shared" si="67"/>
        <v>0</v>
      </c>
      <c r="DQ17" s="66">
        <f t="shared" si="67"/>
        <v>0</v>
      </c>
      <c r="DR17" s="75">
        <f t="shared" si="57"/>
        <v>0</v>
      </c>
      <c r="DS17" s="66">
        <f t="shared" si="68"/>
        <v>0</v>
      </c>
      <c r="DT17" s="66">
        <f t="shared" si="68"/>
        <v>0</v>
      </c>
      <c r="DU17" s="66">
        <f t="shared" si="68"/>
        <v>0</v>
      </c>
      <c r="DV17" s="66">
        <f t="shared" si="68"/>
        <v>0</v>
      </c>
      <c r="DW17" s="66">
        <f t="shared" si="68"/>
        <v>0</v>
      </c>
      <c r="DX17" s="66">
        <f t="shared" si="68"/>
        <v>0</v>
      </c>
      <c r="DY17" s="66">
        <f t="shared" si="68"/>
        <v>0</v>
      </c>
      <c r="DZ17" s="66">
        <f t="shared" si="68"/>
        <v>0</v>
      </c>
      <c r="EA17" s="66">
        <f t="shared" si="68"/>
        <v>0</v>
      </c>
      <c r="EB17" s="66">
        <f t="shared" si="68"/>
        <v>0</v>
      </c>
      <c r="EC17" s="66">
        <f t="shared" si="68"/>
        <v>0</v>
      </c>
      <c r="ED17" s="66">
        <f t="shared" si="6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46357</v>
      </c>
      <c r="D18" s="3" t="s">
        <v>69</v>
      </c>
      <c r="E18" s="78"/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60"/>
        <v>0</v>
      </c>
      <c r="T18" s="66">
        <f t="shared" si="60"/>
        <v>0</v>
      </c>
      <c r="U18" s="66">
        <f t="shared" si="60"/>
        <v>0</v>
      </c>
      <c r="V18" s="66">
        <f t="shared" si="60"/>
        <v>0</v>
      </c>
      <c r="W18" s="66">
        <f t="shared" si="60"/>
        <v>0</v>
      </c>
      <c r="X18" s="66">
        <f t="shared" si="60"/>
        <v>0</v>
      </c>
      <c r="Y18" s="66">
        <f t="shared" si="60"/>
        <v>0</v>
      </c>
      <c r="Z18" s="66">
        <f t="shared" si="60"/>
        <v>0</v>
      </c>
      <c r="AA18" s="66">
        <f t="shared" si="60"/>
        <v>0</v>
      </c>
      <c r="AB18" s="66">
        <f t="shared" si="60"/>
        <v>0</v>
      </c>
      <c r="AC18" s="66">
        <f t="shared" si="60"/>
        <v>0</v>
      </c>
      <c r="AD18" s="66">
        <f>IF(AD$2&gt;=$B$18,$E18,0)</f>
        <v>0</v>
      </c>
      <c r="AE18" s="75">
        <f t="shared" si="43"/>
        <v>0</v>
      </c>
      <c r="AF18" s="66">
        <f t="shared" si="61"/>
        <v>0</v>
      </c>
      <c r="AG18" s="66">
        <f t="shared" si="61"/>
        <v>0</v>
      </c>
      <c r="AH18" s="66">
        <f t="shared" si="61"/>
        <v>0</v>
      </c>
      <c r="AI18" s="66">
        <f t="shared" si="61"/>
        <v>0</v>
      </c>
      <c r="AJ18" s="66">
        <f t="shared" si="61"/>
        <v>0</v>
      </c>
      <c r="AK18" s="66">
        <f t="shared" si="61"/>
        <v>0</v>
      </c>
      <c r="AL18" s="66">
        <f t="shared" si="61"/>
        <v>0</v>
      </c>
      <c r="AM18" s="66">
        <f t="shared" si="61"/>
        <v>0</v>
      </c>
      <c r="AN18" s="66">
        <f t="shared" si="61"/>
        <v>0</v>
      </c>
      <c r="AO18" s="66">
        <f t="shared" si="61"/>
        <v>0</v>
      </c>
      <c r="AP18" s="66">
        <f t="shared" si="61"/>
        <v>0</v>
      </c>
      <c r="AQ18" s="66">
        <f t="shared" si="61"/>
        <v>0</v>
      </c>
      <c r="AR18" s="75">
        <f t="shared" si="45"/>
        <v>0</v>
      </c>
      <c r="AS18" s="66">
        <f t="shared" si="62"/>
        <v>0</v>
      </c>
      <c r="AT18" s="66">
        <f t="shared" si="62"/>
        <v>0</v>
      </c>
      <c r="AU18" s="66">
        <f t="shared" si="62"/>
        <v>0</v>
      </c>
      <c r="AV18" s="66">
        <f t="shared" si="62"/>
        <v>0</v>
      </c>
      <c r="AW18" s="66">
        <f t="shared" si="62"/>
        <v>0</v>
      </c>
      <c r="AX18" s="66">
        <f t="shared" si="62"/>
        <v>0</v>
      </c>
      <c r="AY18" s="66">
        <f t="shared" si="62"/>
        <v>0</v>
      </c>
      <c r="AZ18" s="66">
        <f t="shared" si="62"/>
        <v>0</v>
      </c>
      <c r="BA18" s="66">
        <f t="shared" si="62"/>
        <v>0</v>
      </c>
      <c r="BB18" s="66">
        <f t="shared" si="62"/>
        <v>0</v>
      </c>
      <c r="BC18" s="66">
        <f t="shared" si="62"/>
        <v>0</v>
      </c>
      <c r="BD18" s="66">
        <f t="shared" si="62"/>
        <v>0</v>
      </c>
      <c r="BE18" s="75">
        <f t="shared" si="47"/>
        <v>0</v>
      </c>
      <c r="BF18" s="66">
        <f t="shared" si="63"/>
        <v>0</v>
      </c>
      <c r="BG18" s="66">
        <f t="shared" si="63"/>
        <v>0</v>
      </c>
      <c r="BH18" s="66">
        <f t="shared" si="63"/>
        <v>0</v>
      </c>
      <c r="BI18" s="66">
        <f t="shared" si="63"/>
        <v>0</v>
      </c>
      <c r="BJ18" s="66">
        <f t="shared" si="63"/>
        <v>0</v>
      </c>
      <c r="BK18" s="66">
        <f t="shared" si="63"/>
        <v>0</v>
      </c>
      <c r="BL18" s="66">
        <f t="shared" si="63"/>
        <v>0</v>
      </c>
      <c r="BM18" s="66">
        <f t="shared" si="63"/>
        <v>0</v>
      </c>
      <c r="BN18" s="66">
        <f t="shared" si="63"/>
        <v>0</v>
      </c>
      <c r="BO18" s="66">
        <f t="shared" si="63"/>
        <v>0</v>
      </c>
      <c r="BP18" s="66">
        <f t="shared" si="63"/>
        <v>0</v>
      </c>
      <c r="BQ18" s="66">
        <f t="shared" si="63"/>
        <v>0</v>
      </c>
      <c r="BR18" s="75">
        <f t="shared" si="49"/>
        <v>0</v>
      </c>
      <c r="BS18" s="66">
        <f t="shared" si="64"/>
        <v>0</v>
      </c>
      <c r="BT18" s="66">
        <f t="shared" si="64"/>
        <v>0</v>
      </c>
      <c r="BU18" s="66">
        <f t="shared" si="64"/>
        <v>0</v>
      </c>
      <c r="BV18" s="66">
        <f t="shared" si="64"/>
        <v>0</v>
      </c>
      <c r="BW18" s="66">
        <f t="shared" si="64"/>
        <v>0</v>
      </c>
      <c r="BX18" s="66">
        <f t="shared" si="64"/>
        <v>0</v>
      </c>
      <c r="BY18" s="66">
        <f t="shared" si="64"/>
        <v>0</v>
      </c>
      <c r="BZ18" s="66">
        <f t="shared" si="64"/>
        <v>0</v>
      </c>
      <c r="CA18" s="66">
        <f t="shared" si="64"/>
        <v>0</v>
      </c>
      <c r="CB18" s="66">
        <f t="shared" si="64"/>
        <v>0</v>
      </c>
      <c r="CC18" s="66">
        <f t="shared" si="64"/>
        <v>0</v>
      </c>
      <c r="CD18" s="66">
        <f t="shared" si="64"/>
        <v>0</v>
      </c>
      <c r="CE18" s="75">
        <f t="shared" si="51"/>
        <v>0</v>
      </c>
      <c r="CF18" s="66">
        <f t="shared" si="65"/>
        <v>0</v>
      </c>
      <c r="CG18" s="66">
        <f t="shared" si="65"/>
        <v>0</v>
      </c>
      <c r="CH18" s="66">
        <f t="shared" si="65"/>
        <v>0</v>
      </c>
      <c r="CI18" s="66">
        <f t="shared" si="65"/>
        <v>0</v>
      </c>
      <c r="CJ18" s="66">
        <f t="shared" si="65"/>
        <v>0</v>
      </c>
      <c r="CK18" s="66">
        <f t="shared" si="65"/>
        <v>0</v>
      </c>
      <c r="CL18" s="66">
        <f t="shared" si="65"/>
        <v>0</v>
      </c>
      <c r="CM18" s="66">
        <f t="shared" si="65"/>
        <v>0</v>
      </c>
      <c r="CN18" s="66">
        <f t="shared" si="65"/>
        <v>0</v>
      </c>
      <c r="CO18" s="66">
        <f t="shared" si="65"/>
        <v>0</v>
      </c>
      <c r="CP18" s="66">
        <f t="shared" si="65"/>
        <v>0</v>
      </c>
      <c r="CQ18" s="66">
        <f t="shared" si="65"/>
        <v>0</v>
      </c>
      <c r="CR18" s="75">
        <f t="shared" si="53"/>
        <v>0</v>
      </c>
      <c r="CS18" s="66">
        <f t="shared" si="66"/>
        <v>0</v>
      </c>
      <c r="CT18" s="66">
        <f t="shared" si="66"/>
        <v>0</v>
      </c>
      <c r="CU18" s="66">
        <f t="shared" si="66"/>
        <v>0</v>
      </c>
      <c r="CV18" s="66">
        <f t="shared" si="66"/>
        <v>0</v>
      </c>
      <c r="CW18" s="66">
        <f t="shared" si="66"/>
        <v>0</v>
      </c>
      <c r="CX18" s="66">
        <f t="shared" si="66"/>
        <v>0</v>
      </c>
      <c r="CY18" s="66">
        <f t="shared" si="66"/>
        <v>0</v>
      </c>
      <c r="CZ18" s="66">
        <f t="shared" si="66"/>
        <v>0</v>
      </c>
      <c r="DA18" s="66">
        <f t="shared" si="66"/>
        <v>0</v>
      </c>
      <c r="DB18" s="66">
        <f t="shared" si="66"/>
        <v>0</v>
      </c>
      <c r="DC18" s="66">
        <f t="shared" si="66"/>
        <v>0</v>
      </c>
      <c r="DD18" s="66">
        <f t="shared" si="66"/>
        <v>0</v>
      </c>
      <c r="DE18" s="75">
        <f t="shared" si="55"/>
        <v>0</v>
      </c>
      <c r="DF18" s="66">
        <f t="shared" si="67"/>
        <v>0</v>
      </c>
      <c r="DG18" s="66">
        <f t="shared" si="67"/>
        <v>0</v>
      </c>
      <c r="DH18" s="66">
        <f t="shared" si="67"/>
        <v>0</v>
      </c>
      <c r="DI18" s="66">
        <f t="shared" si="67"/>
        <v>0</v>
      </c>
      <c r="DJ18" s="66">
        <f t="shared" si="67"/>
        <v>0</v>
      </c>
      <c r="DK18" s="66">
        <f t="shared" si="67"/>
        <v>0</v>
      </c>
      <c r="DL18" s="66">
        <f t="shared" si="67"/>
        <v>0</v>
      </c>
      <c r="DM18" s="66">
        <f t="shared" si="67"/>
        <v>0</v>
      </c>
      <c r="DN18" s="66">
        <f t="shared" si="67"/>
        <v>0</v>
      </c>
      <c r="DO18" s="66">
        <f t="shared" si="67"/>
        <v>0</v>
      </c>
      <c r="DP18" s="66">
        <f t="shared" si="67"/>
        <v>0</v>
      </c>
      <c r="DQ18" s="66">
        <f t="shared" si="67"/>
        <v>0</v>
      </c>
      <c r="DR18" s="75">
        <f t="shared" si="57"/>
        <v>0</v>
      </c>
      <c r="DS18" s="66">
        <f t="shared" si="68"/>
        <v>0</v>
      </c>
      <c r="DT18" s="66">
        <f t="shared" si="68"/>
        <v>0</v>
      </c>
      <c r="DU18" s="66">
        <f t="shared" si="68"/>
        <v>0</v>
      </c>
      <c r="DV18" s="66">
        <f t="shared" si="68"/>
        <v>0</v>
      </c>
      <c r="DW18" s="66">
        <f t="shared" si="68"/>
        <v>0</v>
      </c>
      <c r="DX18" s="66">
        <f t="shared" si="68"/>
        <v>0</v>
      </c>
      <c r="DY18" s="66">
        <f t="shared" si="68"/>
        <v>0</v>
      </c>
      <c r="DZ18" s="66">
        <f t="shared" si="68"/>
        <v>0</v>
      </c>
      <c r="EA18" s="66">
        <f t="shared" si="68"/>
        <v>0</v>
      </c>
      <c r="EB18" s="66">
        <f t="shared" si="68"/>
        <v>0</v>
      </c>
      <c r="EC18" s="66">
        <f t="shared" si="68"/>
        <v>0</v>
      </c>
      <c r="ED18" s="66">
        <f t="shared" si="68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12)</f>
        <v>46722</v>
      </c>
      <c r="D19" s="3" t="s">
        <v>71</v>
      </c>
      <c r="E19" s="78"/>
      <c r="F19" s="66">
        <f t="shared" ref="F19:Q33" si="69">IF(F$2&gt;=$B$18,$E19,0)</f>
        <v>0</v>
      </c>
      <c r="G19" s="66">
        <f t="shared" si="69"/>
        <v>0</v>
      </c>
      <c r="H19" s="66">
        <f t="shared" si="69"/>
        <v>0</v>
      </c>
      <c r="I19" s="66">
        <f t="shared" si="69"/>
        <v>0</v>
      </c>
      <c r="J19" s="66">
        <f t="shared" si="69"/>
        <v>0</v>
      </c>
      <c r="K19" s="66">
        <f t="shared" si="69"/>
        <v>0</v>
      </c>
      <c r="L19" s="66">
        <f t="shared" si="69"/>
        <v>0</v>
      </c>
      <c r="M19" s="66">
        <f t="shared" si="69"/>
        <v>0</v>
      </c>
      <c r="N19" s="66">
        <f t="shared" si="69"/>
        <v>0</v>
      </c>
      <c r="O19" s="66">
        <f t="shared" si="69"/>
        <v>0</v>
      </c>
      <c r="P19" s="66">
        <f t="shared" si="69"/>
        <v>0</v>
      </c>
      <c r="Q19" s="66">
        <f t="shared" si="69"/>
        <v>0</v>
      </c>
      <c r="R19" s="75">
        <f t="shared" si="41"/>
        <v>0</v>
      </c>
      <c r="S19" s="66">
        <f t="shared" si="60"/>
        <v>0</v>
      </c>
      <c r="T19" s="66">
        <f t="shared" si="60"/>
        <v>0</v>
      </c>
      <c r="U19" s="66">
        <f t="shared" si="60"/>
        <v>0</v>
      </c>
      <c r="V19" s="66">
        <f t="shared" si="60"/>
        <v>0</v>
      </c>
      <c r="W19" s="66">
        <f t="shared" si="60"/>
        <v>0</v>
      </c>
      <c r="X19" s="66">
        <f t="shared" si="60"/>
        <v>0</v>
      </c>
      <c r="Y19" s="66">
        <f t="shared" si="60"/>
        <v>0</v>
      </c>
      <c r="Z19" s="66">
        <f t="shared" si="60"/>
        <v>0</v>
      </c>
      <c r="AA19" s="66">
        <f t="shared" si="60"/>
        <v>0</v>
      </c>
      <c r="AB19" s="66">
        <f t="shared" si="60"/>
        <v>0</v>
      </c>
      <c r="AC19" s="66">
        <f t="shared" si="60"/>
        <v>0</v>
      </c>
      <c r="AD19" s="66">
        <v>0</v>
      </c>
      <c r="AE19" s="75">
        <f t="shared" si="43"/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75">
        <f t="shared" si="45"/>
        <v>0</v>
      </c>
      <c r="AS19" s="66">
        <v>0</v>
      </c>
      <c r="AT19" s="66">
        <v>0</v>
      </c>
      <c r="AU19" s="66">
        <v>0</v>
      </c>
      <c r="AV19" s="66">
        <v>0</v>
      </c>
      <c r="AW19" s="66">
        <v>0</v>
      </c>
      <c r="AX19" s="66">
        <v>0</v>
      </c>
      <c r="AY19" s="66">
        <v>0</v>
      </c>
      <c r="AZ19" s="66">
        <v>0</v>
      </c>
      <c r="BA19" s="66">
        <v>0</v>
      </c>
      <c r="BB19" s="66">
        <v>0</v>
      </c>
      <c r="BC19" s="66">
        <v>0</v>
      </c>
      <c r="BD19" s="66">
        <v>0</v>
      </c>
      <c r="BE19" s="75">
        <f t="shared" si="47"/>
        <v>0</v>
      </c>
      <c r="BF19" s="66">
        <v>0</v>
      </c>
      <c r="BG19" s="66">
        <v>0</v>
      </c>
      <c r="BH19" s="66">
        <v>0</v>
      </c>
      <c r="BI19" s="66">
        <v>0</v>
      </c>
      <c r="BJ19" s="66">
        <v>0</v>
      </c>
      <c r="BK19" s="66">
        <v>0</v>
      </c>
      <c r="BL19" s="66">
        <v>0</v>
      </c>
      <c r="BM19" s="66">
        <v>0</v>
      </c>
      <c r="BN19" s="66">
        <v>0</v>
      </c>
      <c r="BO19" s="66">
        <v>0</v>
      </c>
      <c r="BP19" s="66">
        <v>0</v>
      </c>
      <c r="BQ19" s="66">
        <v>0</v>
      </c>
      <c r="BR19" s="75">
        <f t="shared" si="49"/>
        <v>0</v>
      </c>
      <c r="BS19" s="66">
        <v>0</v>
      </c>
      <c r="BT19" s="66">
        <v>0</v>
      </c>
      <c r="BU19" s="66">
        <v>0</v>
      </c>
      <c r="BV19" s="66">
        <v>0</v>
      </c>
      <c r="BW19" s="66">
        <v>0</v>
      </c>
      <c r="BX19" s="66">
        <v>0</v>
      </c>
      <c r="BY19" s="66">
        <v>0</v>
      </c>
      <c r="BZ19" s="66">
        <v>0</v>
      </c>
      <c r="CA19" s="66">
        <v>0</v>
      </c>
      <c r="CB19" s="66">
        <v>0</v>
      </c>
      <c r="CC19" s="66">
        <v>0</v>
      </c>
      <c r="CD19" s="66">
        <v>0</v>
      </c>
      <c r="CE19" s="75">
        <f t="shared" si="51"/>
        <v>0</v>
      </c>
      <c r="CF19" s="66">
        <f t="shared" si="65"/>
        <v>0</v>
      </c>
      <c r="CG19" s="66">
        <f t="shared" si="65"/>
        <v>0</v>
      </c>
      <c r="CH19" s="66">
        <f t="shared" si="65"/>
        <v>0</v>
      </c>
      <c r="CI19" s="66">
        <f t="shared" si="65"/>
        <v>0</v>
      </c>
      <c r="CJ19" s="66">
        <f t="shared" si="65"/>
        <v>0</v>
      </c>
      <c r="CK19" s="66">
        <f t="shared" si="65"/>
        <v>0</v>
      </c>
      <c r="CL19" s="66">
        <f t="shared" si="65"/>
        <v>0</v>
      </c>
      <c r="CM19" s="66">
        <f t="shared" si="65"/>
        <v>0</v>
      </c>
      <c r="CN19" s="66">
        <f t="shared" si="65"/>
        <v>0</v>
      </c>
      <c r="CO19" s="66">
        <f t="shared" si="65"/>
        <v>0</v>
      </c>
      <c r="CP19" s="66">
        <f t="shared" si="65"/>
        <v>0</v>
      </c>
      <c r="CQ19" s="66">
        <f t="shared" si="65"/>
        <v>0</v>
      </c>
      <c r="CR19" s="75">
        <f t="shared" si="53"/>
        <v>0</v>
      </c>
      <c r="CS19" s="66">
        <f t="shared" si="66"/>
        <v>0</v>
      </c>
      <c r="CT19" s="66">
        <f t="shared" si="66"/>
        <v>0</v>
      </c>
      <c r="CU19" s="66">
        <f t="shared" si="66"/>
        <v>0</v>
      </c>
      <c r="CV19" s="66">
        <f t="shared" si="66"/>
        <v>0</v>
      </c>
      <c r="CW19" s="66">
        <f t="shared" si="66"/>
        <v>0</v>
      </c>
      <c r="CX19" s="66">
        <f t="shared" si="66"/>
        <v>0</v>
      </c>
      <c r="CY19" s="66">
        <f t="shared" si="66"/>
        <v>0</v>
      </c>
      <c r="CZ19" s="66">
        <f t="shared" si="66"/>
        <v>0</v>
      </c>
      <c r="DA19" s="66">
        <f t="shared" si="66"/>
        <v>0</v>
      </c>
      <c r="DB19" s="66">
        <f t="shared" si="66"/>
        <v>0</v>
      </c>
      <c r="DC19" s="66">
        <f t="shared" si="66"/>
        <v>0</v>
      </c>
      <c r="DD19" s="66">
        <f t="shared" si="66"/>
        <v>0</v>
      </c>
      <c r="DE19" s="75">
        <f t="shared" si="55"/>
        <v>0</v>
      </c>
      <c r="DF19" s="66">
        <f t="shared" si="67"/>
        <v>0</v>
      </c>
      <c r="DG19" s="66">
        <f t="shared" si="67"/>
        <v>0</v>
      </c>
      <c r="DH19" s="66">
        <f t="shared" si="67"/>
        <v>0</v>
      </c>
      <c r="DI19" s="66">
        <f t="shared" si="67"/>
        <v>0</v>
      </c>
      <c r="DJ19" s="66">
        <f t="shared" si="67"/>
        <v>0</v>
      </c>
      <c r="DK19" s="66">
        <f t="shared" si="67"/>
        <v>0</v>
      </c>
      <c r="DL19" s="66">
        <f t="shared" si="67"/>
        <v>0</v>
      </c>
      <c r="DM19" s="66">
        <f t="shared" si="67"/>
        <v>0</v>
      </c>
      <c r="DN19" s="66">
        <f t="shared" si="67"/>
        <v>0</v>
      </c>
      <c r="DO19" s="66">
        <f t="shared" si="67"/>
        <v>0</v>
      </c>
      <c r="DP19" s="66">
        <f t="shared" si="67"/>
        <v>0</v>
      </c>
      <c r="DQ19" s="66">
        <f t="shared" si="67"/>
        <v>0</v>
      </c>
      <c r="DR19" s="75">
        <f t="shared" si="57"/>
        <v>0</v>
      </c>
      <c r="DS19" s="66">
        <f t="shared" si="68"/>
        <v>0</v>
      </c>
      <c r="DT19" s="66">
        <f t="shared" si="68"/>
        <v>0</v>
      </c>
      <c r="DU19" s="66">
        <f t="shared" si="68"/>
        <v>0</v>
      </c>
      <c r="DV19" s="66">
        <f t="shared" si="68"/>
        <v>0</v>
      </c>
      <c r="DW19" s="66">
        <f t="shared" si="68"/>
        <v>0</v>
      </c>
      <c r="DX19" s="66">
        <f t="shared" si="68"/>
        <v>0</v>
      </c>
      <c r="DY19" s="66">
        <f t="shared" si="68"/>
        <v>0</v>
      </c>
      <c r="DZ19" s="66">
        <f t="shared" si="68"/>
        <v>0</v>
      </c>
      <c r="EA19" s="66">
        <f t="shared" si="68"/>
        <v>0</v>
      </c>
      <c r="EB19" s="66">
        <f t="shared" si="68"/>
        <v>0</v>
      </c>
      <c r="EC19" s="66">
        <f t="shared" si="68"/>
        <v>0</v>
      </c>
      <c r="ED19" s="66">
        <f t="shared" si="68"/>
        <v>0</v>
      </c>
      <c r="EE19" s="76">
        <f t="shared" si="59"/>
        <v>0</v>
      </c>
    </row>
    <row r="20" spans="1:135" x14ac:dyDescent="0.2">
      <c r="A20" s="19"/>
      <c r="D20" s="2" t="s">
        <v>72</v>
      </c>
      <c r="E20" s="78"/>
      <c r="F20" s="66">
        <f t="shared" si="69"/>
        <v>0</v>
      </c>
      <c r="G20" s="66">
        <f t="shared" si="69"/>
        <v>0</v>
      </c>
      <c r="H20" s="66">
        <f t="shared" si="69"/>
        <v>0</v>
      </c>
      <c r="I20" s="66">
        <f t="shared" si="69"/>
        <v>0</v>
      </c>
      <c r="J20" s="66">
        <f t="shared" si="69"/>
        <v>0</v>
      </c>
      <c r="K20" s="66">
        <f t="shared" si="69"/>
        <v>0</v>
      </c>
      <c r="L20" s="66">
        <f t="shared" si="69"/>
        <v>0</v>
      </c>
      <c r="M20" s="66">
        <f t="shared" si="69"/>
        <v>0</v>
      </c>
      <c r="N20" s="66">
        <f t="shared" si="69"/>
        <v>0</v>
      </c>
      <c r="O20" s="66">
        <f t="shared" si="69"/>
        <v>0</v>
      </c>
      <c r="P20" s="66">
        <f t="shared" si="69"/>
        <v>0</v>
      </c>
      <c r="Q20" s="66">
        <f t="shared" si="69"/>
        <v>0</v>
      </c>
      <c r="R20" s="75">
        <f t="shared" si="41"/>
        <v>0</v>
      </c>
      <c r="S20" s="66">
        <f t="shared" si="60"/>
        <v>0</v>
      </c>
      <c r="T20" s="66">
        <f t="shared" si="60"/>
        <v>0</v>
      </c>
      <c r="U20" s="66">
        <f t="shared" si="60"/>
        <v>0</v>
      </c>
      <c r="V20" s="66">
        <f t="shared" si="60"/>
        <v>0</v>
      </c>
      <c r="W20" s="66">
        <f t="shared" si="60"/>
        <v>0</v>
      </c>
      <c r="X20" s="66">
        <f t="shared" si="60"/>
        <v>0</v>
      </c>
      <c r="Y20" s="66">
        <f t="shared" si="60"/>
        <v>0</v>
      </c>
      <c r="Z20" s="66">
        <f t="shared" si="60"/>
        <v>0</v>
      </c>
      <c r="AA20" s="66">
        <f t="shared" si="60"/>
        <v>0</v>
      </c>
      <c r="AB20" s="66">
        <f t="shared" si="60"/>
        <v>0</v>
      </c>
      <c r="AC20" s="66">
        <f t="shared" si="60"/>
        <v>0</v>
      </c>
      <c r="AD20" s="66">
        <f t="shared" ref="AD20:AD27" si="70">IF(AD$2&gt;=$B$18,$E20,0)</f>
        <v>0</v>
      </c>
      <c r="AE20" s="75">
        <f t="shared" si="43"/>
        <v>0</v>
      </c>
      <c r="AF20" s="66">
        <f t="shared" ref="AF20:AQ33" si="71">IF(AF$2&gt;=$B$18,$E20,0)</f>
        <v>0</v>
      </c>
      <c r="AG20" s="66">
        <f t="shared" si="71"/>
        <v>0</v>
      </c>
      <c r="AH20" s="66">
        <f t="shared" si="71"/>
        <v>0</v>
      </c>
      <c r="AI20" s="66">
        <f t="shared" si="71"/>
        <v>0</v>
      </c>
      <c r="AJ20" s="66">
        <f t="shared" si="71"/>
        <v>0</v>
      </c>
      <c r="AK20" s="66">
        <f t="shared" si="71"/>
        <v>0</v>
      </c>
      <c r="AL20" s="66">
        <f t="shared" si="71"/>
        <v>0</v>
      </c>
      <c r="AM20" s="66">
        <f t="shared" si="71"/>
        <v>0</v>
      </c>
      <c r="AN20" s="66">
        <f t="shared" si="71"/>
        <v>0</v>
      </c>
      <c r="AO20" s="66">
        <f t="shared" si="71"/>
        <v>0</v>
      </c>
      <c r="AP20" s="66">
        <f t="shared" si="71"/>
        <v>0</v>
      </c>
      <c r="AQ20" s="66">
        <f t="shared" si="71"/>
        <v>0</v>
      </c>
      <c r="AR20" s="75">
        <f t="shared" si="45"/>
        <v>0</v>
      </c>
      <c r="AS20" s="66">
        <f t="shared" ref="AS20:BD33" si="72">IF(AS$2&gt;=$B$18,$E20,0)</f>
        <v>0</v>
      </c>
      <c r="AT20" s="66">
        <f t="shared" si="72"/>
        <v>0</v>
      </c>
      <c r="AU20" s="66">
        <f t="shared" si="72"/>
        <v>0</v>
      </c>
      <c r="AV20" s="66">
        <f t="shared" si="72"/>
        <v>0</v>
      </c>
      <c r="AW20" s="66">
        <f t="shared" si="72"/>
        <v>0</v>
      </c>
      <c r="AX20" s="66">
        <f t="shared" si="72"/>
        <v>0</v>
      </c>
      <c r="AY20" s="66">
        <f t="shared" si="72"/>
        <v>0</v>
      </c>
      <c r="AZ20" s="66">
        <f t="shared" si="72"/>
        <v>0</v>
      </c>
      <c r="BA20" s="66">
        <f t="shared" si="72"/>
        <v>0</v>
      </c>
      <c r="BB20" s="66">
        <f t="shared" si="72"/>
        <v>0</v>
      </c>
      <c r="BC20" s="66">
        <f t="shared" si="72"/>
        <v>0</v>
      </c>
      <c r="BD20" s="66">
        <f t="shared" si="72"/>
        <v>0</v>
      </c>
      <c r="BE20" s="75">
        <f t="shared" si="47"/>
        <v>0</v>
      </c>
      <c r="BF20" s="66">
        <f t="shared" ref="BF20:BQ33" si="73">IF(BF$2&gt;=$B$18,$E20,0)</f>
        <v>0</v>
      </c>
      <c r="BG20" s="66">
        <f t="shared" si="73"/>
        <v>0</v>
      </c>
      <c r="BH20" s="66">
        <f t="shared" si="73"/>
        <v>0</v>
      </c>
      <c r="BI20" s="66">
        <f t="shared" si="73"/>
        <v>0</v>
      </c>
      <c r="BJ20" s="66">
        <f t="shared" si="73"/>
        <v>0</v>
      </c>
      <c r="BK20" s="66">
        <f t="shared" si="73"/>
        <v>0</v>
      </c>
      <c r="BL20" s="66">
        <f t="shared" si="73"/>
        <v>0</v>
      </c>
      <c r="BM20" s="66">
        <f t="shared" si="73"/>
        <v>0</v>
      </c>
      <c r="BN20" s="66">
        <f t="shared" si="73"/>
        <v>0</v>
      </c>
      <c r="BO20" s="66">
        <f t="shared" si="73"/>
        <v>0</v>
      </c>
      <c r="BP20" s="66">
        <f t="shared" si="73"/>
        <v>0</v>
      </c>
      <c r="BQ20" s="66">
        <f t="shared" si="73"/>
        <v>0</v>
      </c>
      <c r="BR20" s="75">
        <f t="shared" si="49"/>
        <v>0</v>
      </c>
      <c r="BS20" s="66">
        <f t="shared" ref="BS20:CD33" si="74">IF(BS$2&gt;=$B$18,$E20,0)</f>
        <v>0</v>
      </c>
      <c r="BT20" s="66">
        <f t="shared" si="74"/>
        <v>0</v>
      </c>
      <c r="BU20" s="66">
        <f t="shared" si="74"/>
        <v>0</v>
      </c>
      <c r="BV20" s="66">
        <f t="shared" si="74"/>
        <v>0</v>
      </c>
      <c r="BW20" s="66">
        <f t="shared" si="74"/>
        <v>0</v>
      </c>
      <c r="BX20" s="66">
        <f t="shared" si="74"/>
        <v>0</v>
      </c>
      <c r="BY20" s="66">
        <f t="shared" si="74"/>
        <v>0</v>
      </c>
      <c r="BZ20" s="66">
        <f t="shared" si="74"/>
        <v>0</v>
      </c>
      <c r="CA20" s="66">
        <f t="shared" si="74"/>
        <v>0</v>
      </c>
      <c r="CB20" s="66">
        <f t="shared" si="74"/>
        <v>0</v>
      </c>
      <c r="CC20" s="66">
        <f t="shared" si="74"/>
        <v>0</v>
      </c>
      <c r="CD20" s="66">
        <f t="shared" si="74"/>
        <v>0</v>
      </c>
      <c r="CE20" s="75">
        <f t="shared" si="51"/>
        <v>0</v>
      </c>
      <c r="CF20" s="66">
        <f t="shared" si="65"/>
        <v>0</v>
      </c>
      <c r="CG20" s="66">
        <f t="shared" si="65"/>
        <v>0</v>
      </c>
      <c r="CH20" s="66">
        <f t="shared" si="65"/>
        <v>0</v>
      </c>
      <c r="CI20" s="66">
        <f t="shared" si="65"/>
        <v>0</v>
      </c>
      <c r="CJ20" s="66">
        <f t="shared" si="65"/>
        <v>0</v>
      </c>
      <c r="CK20" s="66">
        <f t="shared" si="65"/>
        <v>0</v>
      </c>
      <c r="CL20" s="66">
        <f t="shared" si="65"/>
        <v>0</v>
      </c>
      <c r="CM20" s="66">
        <f t="shared" si="65"/>
        <v>0</v>
      </c>
      <c r="CN20" s="66">
        <f t="shared" si="65"/>
        <v>0</v>
      </c>
      <c r="CO20" s="66">
        <f t="shared" si="65"/>
        <v>0</v>
      </c>
      <c r="CP20" s="66">
        <f t="shared" si="65"/>
        <v>0</v>
      </c>
      <c r="CQ20" s="66">
        <f t="shared" si="65"/>
        <v>0</v>
      </c>
      <c r="CR20" s="75">
        <f t="shared" si="53"/>
        <v>0</v>
      </c>
      <c r="CS20" s="66">
        <f t="shared" si="66"/>
        <v>0</v>
      </c>
      <c r="CT20" s="66">
        <f t="shared" si="66"/>
        <v>0</v>
      </c>
      <c r="CU20" s="66">
        <f t="shared" si="66"/>
        <v>0</v>
      </c>
      <c r="CV20" s="66">
        <f t="shared" si="66"/>
        <v>0</v>
      </c>
      <c r="CW20" s="66">
        <f t="shared" si="66"/>
        <v>0</v>
      </c>
      <c r="CX20" s="66">
        <f t="shared" si="66"/>
        <v>0</v>
      </c>
      <c r="CY20" s="66">
        <f t="shared" si="66"/>
        <v>0</v>
      </c>
      <c r="CZ20" s="66">
        <f t="shared" si="66"/>
        <v>0</v>
      </c>
      <c r="DA20" s="66">
        <f t="shared" si="66"/>
        <v>0</v>
      </c>
      <c r="DB20" s="66">
        <f t="shared" si="66"/>
        <v>0</v>
      </c>
      <c r="DC20" s="66">
        <f t="shared" si="66"/>
        <v>0</v>
      </c>
      <c r="DD20" s="66">
        <f t="shared" si="66"/>
        <v>0</v>
      </c>
      <c r="DE20" s="75">
        <f t="shared" si="55"/>
        <v>0</v>
      </c>
      <c r="DF20" s="66">
        <f t="shared" si="67"/>
        <v>0</v>
      </c>
      <c r="DG20" s="66">
        <f t="shared" si="67"/>
        <v>0</v>
      </c>
      <c r="DH20" s="66">
        <f t="shared" si="67"/>
        <v>0</v>
      </c>
      <c r="DI20" s="66">
        <f t="shared" si="67"/>
        <v>0</v>
      </c>
      <c r="DJ20" s="66">
        <f t="shared" si="67"/>
        <v>0</v>
      </c>
      <c r="DK20" s="66">
        <f t="shared" si="67"/>
        <v>0</v>
      </c>
      <c r="DL20" s="66">
        <f t="shared" si="67"/>
        <v>0</v>
      </c>
      <c r="DM20" s="66">
        <f t="shared" si="67"/>
        <v>0</v>
      </c>
      <c r="DN20" s="66">
        <f t="shared" si="67"/>
        <v>0</v>
      </c>
      <c r="DO20" s="66">
        <f t="shared" si="67"/>
        <v>0</v>
      </c>
      <c r="DP20" s="66">
        <f t="shared" si="67"/>
        <v>0</v>
      </c>
      <c r="DQ20" s="66">
        <f t="shared" si="67"/>
        <v>0</v>
      </c>
      <c r="DR20" s="75">
        <f t="shared" si="57"/>
        <v>0</v>
      </c>
      <c r="DS20" s="66">
        <f t="shared" si="68"/>
        <v>0</v>
      </c>
      <c r="DT20" s="66">
        <f t="shared" si="68"/>
        <v>0</v>
      </c>
      <c r="DU20" s="66">
        <f t="shared" si="68"/>
        <v>0</v>
      </c>
      <c r="DV20" s="66">
        <f t="shared" si="68"/>
        <v>0</v>
      </c>
      <c r="DW20" s="66">
        <f t="shared" si="68"/>
        <v>0</v>
      </c>
      <c r="DX20" s="66">
        <f t="shared" si="68"/>
        <v>0</v>
      </c>
      <c r="DY20" s="66">
        <f t="shared" si="68"/>
        <v>0</v>
      </c>
      <c r="DZ20" s="66">
        <f t="shared" si="68"/>
        <v>0</v>
      </c>
      <c r="EA20" s="66">
        <f t="shared" si="68"/>
        <v>0</v>
      </c>
      <c r="EB20" s="66">
        <f t="shared" si="68"/>
        <v>0</v>
      </c>
      <c r="EC20" s="66">
        <f t="shared" si="68"/>
        <v>0</v>
      </c>
      <c r="ED20" s="66">
        <f t="shared" si="68"/>
        <v>0</v>
      </c>
      <c r="EE20" s="76">
        <f t="shared" si="59"/>
        <v>0</v>
      </c>
    </row>
    <row r="21" spans="1:135" x14ac:dyDescent="0.2">
      <c r="A21" s="19"/>
      <c r="D21" s="2" t="s">
        <v>73</v>
      </c>
      <c r="E21" s="78"/>
      <c r="F21" s="66">
        <f t="shared" si="69"/>
        <v>0</v>
      </c>
      <c r="G21" s="66">
        <f t="shared" si="69"/>
        <v>0</v>
      </c>
      <c r="H21" s="66">
        <f t="shared" si="69"/>
        <v>0</v>
      </c>
      <c r="I21" s="66">
        <f t="shared" si="69"/>
        <v>0</v>
      </c>
      <c r="J21" s="66">
        <f t="shared" si="69"/>
        <v>0</v>
      </c>
      <c r="K21" s="66">
        <f t="shared" si="69"/>
        <v>0</v>
      </c>
      <c r="L21" s="66">
        <f t="shared" si="69"/>
        <v>0</v>
      </c>
      <c r="M21" s="66">
        <f t="shared" si="69"/>
        <v>0</v>
      </c>
      <c r="N21" s="66">
        <f t="shared" si="69"/>
        <v>0</v>
      </c>
      <c r="O21" s="66">
        <f t="shared" si="69"/>
        <v>0</v>
      </c>
      <c r="P21" s="66">
        <f t="shared" si="69"/>
        <v>0</v>
      </c>
      <c r="Q21" s="66">
        <f t="shared" si="69"/>
        <v>0</v>
      </c>
      <c r="R21" s="75">
        <f t="shared" si="41"/>
        <v>0</v>
      </c>
      <c r="S21" s="66">
        <f t="shared" si="60"/>
        <v>0</v>
      </c>
      <c r="T21" s="66">
        <f t="shared" si="60"/>
        <v>0</v>
      </c>
      <c r="U21" s="66">
        <f t="shared" si="60"/>
        <v>0</v>
      </c>
      <c r="V21" s="66">
        <f t="shared" si="60"/>
        <v>0</v>
      </c>
      <c r="W21" s="66">
        <f t="shared" si="60"/>
        <v>0</v>
      </c>
      <c r="X21" s="66">
        <f t="shared" si="60"/>
        <v>0</v>
      </c>
      <c r="Y21" s="66">
        <f t="shared" si="60"/>
        <v>0</v>
      </c>
      <c r="Z21" s="66">
        <f t="shared" si="60"/>
        <v>0</v>
      </c>
      <c r="AA21" s="66">
        <f t="shared" si="60"/>
        <v>0</v>
      </c>
      <c r="AB21" s="66">
        <f t="shared" si="60"/>
        <v>0</v>
      </c>
      <c r="AC21" s="66">
        <f t="shared" si="60"/>
        <v>0</v>
      </c>
      <c r="AD21" s="66">
        <f t="shared" si="70"/>
        <v>0</v>
      </c>
      <c r="AE21" s="75">
        <f t="shared" si="43"/>
        <v>0</v>
      </c>
      <c r="AF21" s="66">
        <f t="shared" si="71"/>
        <v>0</v>
      </c>
      <c r="AG21" s="66">
        <f t="shared" si="71"/>
        <v>0</v>
      </c>
      <c r="AH21" s="66">
        <f t="shared" si="71"/>
        <v>0</v>
      </c>
      <c r="AI21" s="66">
        <f t="shared" si="71"/>
        <v>0</v>
      </c>
      <c r="AJ21" s="66">
        <f t="shared" si="71"/>
        <v>0</v>
      </c>
      <c r="AK21" s="66">
        <f t="shared" si="71"/>
        <v>0</v>
      </c>
      <c r="AL21" s="66">
        <f t="shared" si="71"/>
        <v>0</v>
      </c>
      <c r="AM21" s="66">
        <f t="shared" si="71"/>
        <v>0</v>
      </c>
      <c r="AN21" s="66">
        <f t="shared" si="71"/>
        <v>0</v>
      </c>
      <c r="AO21" s="66">
        <f t="shared" si="71"/>
        <v>0</v>
      </c>
      <c r="AP21" s="66">
        <f t="shared" si="71"/>
        <v>0</v>
      </c>
      <c r="AQ21" s="66">
        <f t="shared" si="71"/>
        <v>0</v>
      </c>
      <c r="AR21" s="75">
        <f t="shared" si="45"/>
        <v>0</v>
      </c>
      <c r="AS21" s="66">
        <f t="shared" si="72"/>
        <v>0</v>
      </c>
      <c r="AT21" s="66">
        <f t="shared" si="72"/>
        <v>0</v>
      </c>
      <c r="AU21" s="66">
        <f t="shared" si="72"/>
        <v>0</v>
      </c>
      <c r="AV21" s="66">
        <f t="shared" si="72"/>
        <v>0</v>
      </c>
      <c r="AW21" s="66">
        <f t="shared" si="72"/>
        <v>0</v>
      </c>
      <c r="AX21" s="66">
        <f t="shared" si="72"/>
        <v>0</v>
      </c>
      <c r="AY21" s="66">
        <f t="shared" si="72"/>
        <v>0</v>
      </c>
      <c r="AZ21" s="66">
        <f t="shared" si="72"/>
        <v>0</v>
      </c>
      <c r="BA21" s="66">
        <f t="shared" si="72"/>
        <v>0</v>
      </c>
      <c r="BB21" s="66">
        <f t="shared" si="72"/>
        <v>0</v>
      </c>
      <c r="BC21" s="66">
        <f t="shared" si="72"/>
        <v>0</v>
      </c>
      <c r="BD21" s="66">
        <f t="shared" si="72"/>
        <v>0</v>
      </c>
      <c r="BE21" s="75">
        <f t="shared" si="47"/>
        <v>0</v>
      </c>
      <c r="BF21" s="66">
        <f t="shared" si="73"/>
        <v>0</v>
      </c>
      <c r="BG21" s="66">
        <f t="shared" si="73"/>
        <v>0</v>
      </c>
      <c r="BH21" s="66">
        <f t="shared" si="73"/>
        <v>0</v>
      </c>
      <c r="BI21" s="66">
        <f t="shared" si="73"/>
        <v>0</v>
      </c>
      <c r="BJ21" s="66">
        <f t="shared" si="73"/>
        <v>0</v>
      </c>
      <c r="BK21" s="66">
        <f t="shared" si="73"/>
        <v>0</v>
      </c>
      <c r="BL21" s="66">
        <f t="shared" si="73"/>
        <v>0</v>
      </c>
      <c r="BM21" s="66">
        <f t="shared" si="73"/>
        <v>0</v>
      </c>
      <c r="BN21" s="66">
        <f t="shared" si="73"/>
        <v>0</v>
      </c>
      <c r="BO21" s="66">
        <f t="shared" si="73"/>
        <v>0</v>
      </c>
      <c r="BP21" s="66">
        <f t="shared" si="73"/>
        <v>0</v>
      </c>
      <c r="BQ21" s="66">
        <f t="shared" si="73"/>
        <v>0</v>
      </c>
      <c r="BR21" s="75">
        <f t="shared" si="49"/>
        <v>0</v>
      </c>
      <c r="BS21" s="66">
        <f t="shared" si="74"/>
        <v>0</v>
      </c>
      <c r="BT21" s="66">
        <f t="shared" si="74"/>
        <v>0</v>
      </c>
      <c r="BU21" s="66">
        <f t="shared" si="74"/>
        <v>0</v>
      </c>
      <c r="BV21" s="66">
        <f t="shared" si="74"/>
        <v>0</v>
      </c>
      <c r="BW21" s="66">
        <f t="shared" si="74"/>
        <v>0</v>
      </c>
      <c r="BX21" s="66">
        <f t="shared" si="74"/>
        <v>0</v>
      </c>
      <c r="BY21" s="66">
        <f t="shared" si="74"/>
        <v>0</v>
      </c>
      <c r="BZ21" s="66">
        <f t="shared" si="74"/>
        <v>0</v>
      </c>
      <c r="CA21" s="66">
        <f t="shared" si="74"/>
        <v>0</v>
      </c>
      <c r="CB21" s="66">
        <f t="shared" si="74"/>
        <v>0</v>
      </c>
      <c r="CC21" s="66">
        <f t="shared" si="74"/>
        <v>0</v>
      </c>
      <c r="CD21" s="66">
        <f t="shared" si="74"/>
        <v>0</v>
      </c>
      <c r="CE21" s="75">
        <f t="shared" si="51"/>
        <v>0</v>
      </c>
      <c r="CF21" s="66">
        <f t="shared" si="65"/>
        <v>0</v>
      </c>
      <c r="CG21" s="66">
        <f t="shared" si="65"/>
        <v>0</v>
      </c>
      <c r="CH21" s="66">
        <f t="shared" si="65"/>
        <v>0</v>
      </c>
      <c r="CI21" s="66">
        <f t="shared" si="65"/>
        <v>0</v>
      </c>
      <c r="CJ21" s="66">
        <f t="shared" si="65"/>
        <v>0</v>
      </c>
      <c r="CK21" s="66">
        <f t="shared" si="65"/>
        <v>0</v>
      </c>
      <c r="CL21" s="66">
        <f t="shared" si="65"/>
        <v>0</v>
      </c>
      <c r="CM21" s="66">
        <f t="shared" si="65"/>
        <v>0</v>
      </c>
      <c r="CN21" s="66">
        <f t="shared" si="65"/>
        <v>0</v>
      </c>
      <c r="CO21" s="66">
        <f t="shared" si="65"/>
        <v>0</v>
      </c>
      <c r="CP21" s="66">
        <f t="shared" si="65"/>
        <v>0</v>
      </c>
      <c r="CQ21" s="66">
        <f t="shared" si="65"/>
        <v>0</v>
      </c>
      <c r="CR21" s="75">
        <f t="shared" si="53"/>
        <v>0</v>
      </c>
      <c r="CS21" s="66">
        <f t="shared" si="66"/>
        <v>0</v>
      </c>
      <c r="CT21" s="66">
        <f t="shared" si="66"/>
        <v>0</v>
      </c>
      <c r="CU21" s="66">
        <f t="shared" si="66"/>
        <v>0</v>
      </c>
      <c r="CV21" s="66">
        <f t="shared" si="66"/>
        <v>0</v>
      </c>
      <c r="CW21" s="66">
        <f t="shared" si="66"/>
        <v>0</v>
      </c>
      <c r="CX21" s="66">
        <f t="shared" si="66"/>
        <v>0</v>
      </c>
      <c r="CY21" s="66">
        <f t="shared" si="66"/>
        <v>0</v>
      </c>
      <c r="CZ21" s="66">
        <f t="shared" si="66"/>
        <v>0</v>
      </c>
      <c r="DA21" s="66">
        <f t="shared" si="66"/>
        <v>0</v>
      </c>
      <c r="DB21" s="66">
        <f t="shared" si="66"/>
        <v>0</v>
      </c>
      <c r="DC21" s="66">
        <f t="shared" si="66"/>
        <v>0</v>
      </c>
      <c r="DD21" s="66">
        <f t="shared" si="66"/>
        <v>0</v>
      </c>
      <c r="DE21" s="75">
        <f t="shared" si="55"/>
        <v>0</v>
      </c>
      <c r="DF21" s="66">
        <f t="shared" si="67"/>
        <v>0</v>
      </c>
      <c r="DG21" s="66">
        <f t="shared" si="67"/>
        <v>0</v>
      </c>
      <c r="DH21" s="66">
        <f t="shared" si="67"/>
        <v>0</v>
      </c>
      <c r="DI21" s="66">
        <f t="shared" si="67"/>
        <v>0</v>
      </c>
      <c r="DJ21" s="66">
        <f t="shared" si="67"/>
        <v>0</v>
      </c>
      <c r="DK21" s="66">
        <f t="shared" si="67"/>
        <v>0</v>
      </c>
      <c r="DL21" s="66">
        <f t="shared" si="67"/>
        <v>0</v>
      </c>
      <c r="DM21" s="66">
        <f t="shared" si="67"/>
        <v>0</v>
      </c>
      <c r="DN21" s="66">
        <f t="shared" si="67"/>
        <v>0</v>
      </c>
      <c r="DO21" s="66">
        <f t="shared" si="67"/>
        <v>0</v>
      </c>
      <c r="DP21" s="66">
        <f t="shared" si="67"/>
        <v>0</v>
      </c>
      <c r="DQ21" s="66">
        <f t="shared" si="67"/>
        <v>0</v>
      </c>
      <c r="DR21" s="75">
        <f t="shared" si="57"/>
        <v>0</v>
      </c>
      <c r="DS21" s="66">
        <f t="shared" si="68"/>
        <v>0</v>
      </c>
      <c r="DT21" s="66">
        <f t="shared" si="68"/>
        <v>0</v>
      </c>
      <c r="DU21" s="66">
        <f t="shared" si="68"/>
        <v>0</v>
      </c>
      <c r="DV21" s="66">
        <f t="shared" si="68"/>
        <v>0</v>
      </c>
      <c r="DW21" s="66">
        <f t="shared" si="68"/>
        <v>0</v>
      </c>
      <c r="DX21" s="66">
        <f t="shared" si="68"/>
        <v>0</v>
      </c>
      <c r="DY21" s="66">
        <f t="shared" si="68"/>
        <v>0</v>
      </c>
      <c r="DZ21" s="66">
        <f t="shared" si="68"/>
        <v>0</v>
      </c>
      <c r="EA21" s="66">
        <f t="shared" si="68"/>
        <v>0</v>
      </c>
      <c r="EB21" s="66">
        <f t="shared" si="68"/>
        <v>0</v>
      </c>
      <c r="EC21" s="66">
        <f t="shared" si="68"/>
        <v>0</v>
      </c>
      <c r="ED21" s="66">
        <f t="shared" si="68"/>
        <v>0</v>
      </c>
      <c r="EE21" s="76">
        <f t="shared" si="59"/>
        <v>0</v>
      </c>
    </row>
    <row r="22" spans="1:135" x14ac:dyDescent="0.2">
      <c r="A22" s="19"/>
      <c r="D22" s="2" t="s">
        <v>74</v>
      </c>
      <c r="E22" s="78"/>
      <c r="F22" s="66">
        <f t="shared" si="69"/>
        <v>0</v>
      </c>
      <c r="G22" s="66">
        <f t="shared" si="69"/>
        <v>0</v>
      </c>
      <c r="H22" s="66">
        <f t="shared" si="69"/>
        <v>0</v>
      </c>
      <c r="I22" s="66">
        <f t="shared" si="69"/>
        <v>0</v>
      </c>
      <c r="J22" s="66">
        <f t="shared" si="69"/>
        <v>0</v>
      </c>
      <c r="K22" s="66">
        <f t="shared" si="69"/>
        <v>0</v>
      </c>
      <c r="L22" s="66">
        <f t="shared" si="69"/>
        <v>0</v>
      </c>
      <c r="M22" s="66">
        <f t="shared" si="69"/>
        <v>0</v>
      </c>
      <c r="N22" s="66">
        <f t="shared" si="69"/>
        <v>0</v>
      </c>
      <c r="O22" s="66">
        <f t="shared" si="69"/>
        <v>0</v>
      </c>
      <c r="P22" s="66">
        <f t="shared" si="69"/>
        <v>0</v>
      </c>
      <c r="Q22" s="66">
        <f t="shared" si="69"/>
        <v>0</v>
      </c>
      <c r="R22" s="75">
        <f t="shared" si="41"/>
        <v>0</v>
      </c>
      <c r="S22" s="66">
        <f t="shared" si="60"/>
        <v>0</v>
      </c>
      <c r="T22" s="66">
        <f t="shared" si="60"/>
        <v>0</v>
      </c>
      <c r="U22" s="66">
        <f t="shared" si="60"/>
        <v>0</v>
      </c>
      <c r="V22" s="66">
        <f t="shared" si="60"/>
        <v>0</v>
      </c>
      <c r="W22" s="66">
        <f t="shared" si="60"/>
        <v>0</v>
      </c>
      <c r="X22" s="66">
        <f t="shared" si="60"/>
        <v>0</v>
      </c>
      <c r="Y22" s="66">
        <f t="shared" si="60"/>
        <v>0</v>
      </c>
      <c r="Z22" s="66">
        <f t="shared" si="60"/>
        <v>0</v>
      </c>
      <c r="AA22" s="66">
        <f t="shared" si="60"/>
        <v>0</v>
      </c>
      <c r="AB22" s="66">
        <f t="shared" si="60"/>
        <v>0</v>
      </c>
      <c r="AC22" s="66">
        <f t="shared" si="60"/>
        <v>0</v>
      </c>
      <c r="AD22" s="66">
        <f t="shared" si="70"/>
        <v>0</v>
      </c>
      <c r="AE22" s="75">
        <f t="shared" si="43"/>
        <v>0</v>
      </c>
      <c r="AF22" s="66">
        <f t="shared" si="71"/>
        <v>0</v>
      </c>
      <c r="AG22" s="66">
        <f t="shared" si="71"/>
        <v>0</v>
      </c>
      <c r="AH22" s="66">
        <f t="shared" si="71"/>
        <v>0</v>
      </c>
      <c r="AI22" s="66">
        <f t="shared" si="71"/>
        <v>0</v>
      </c>
      <c r="AJ22" s="66">
        <f t="shared" si="71"/>
        <v>0</v>
      </c>
      <c r="AK22" s="66">
        <f t="shared" si="71"/>
        <v>0</v>
      </c>
      <c r="AL22" s="66">
        <f t="shared" si="71"/>
        <v>0</v>
      </c>
      <c r="AM22" s="66">
        <f t="shared" si="71"/>
        <v>0</v>
      </c>
      <c r="AN22" s="66">
        <f t="shared" si="71"/>
        <v>0</v>
      </c>
      <c r="AO22" s="66">
        <f t="shared" si="71"/>
        <v>0</v>
      </c>
      <c r="AP22" s="66">
        <f t="shared" si="71"/>
        <v>0</v>
      </c>
      <c r="AQ22" s="66">
        <f t="shared" si="71"/>
        <v>0</v>
      </c>
      <c r="AR22" s="75">
        <f t="shared" si="45"/>
        <v>0</v>
      </c>
      <c r="AS22" s="66">
        <f t="shared" si="72"/>
        <v>0</v>
      </c>
      <c r="AT22" s="66">
        <f t="shared" si="72"/>
        <v>0</v>
      </c>
      <c r="AU22" s="66">
        <f t="shared" si="72"/>
        <v>0</v>
      </c>
      <c r="AV22" s="66">
        <f t="shared" si="72"/>
        <v>0</v>
      </c>
      <c r="AW22" s="66">
        <f t="shared" si="72"/>
        <v>0</v>
      </c>
      <c r="AX22" s="66">
        <f t="shared" si="72"/>
        <v>0</v>
      </c>
      <c r="AY22" s="66">
        <f t="shared" si="72"/>
        <v>0</v>
      </c>
      <c r="AZ22" s="66">
        <f t="shared" si="72"/>
        <v>0</v>
      </c>
      <c r="BA22" s="66">
        <f t="shared" si="72"/>
        <v>0</v>
      </c>
      <c r="BB22" s="66">
        <f t="shared" si="72"/>
        <v>0</v>
      </c>
      <c r="BC22" s="66">
        <f t="shared" si="72"/>
        <v>0</v>
      </c>
      <c r="BD22" s="66">
        <f t="shared" si="72"/>
        <v>0</v>
      </c>
      <c r="BE22" s="75">
        <f t="shared" si="47"/>
        <v>0</v>
      </c>
      <c r="BF22" s="66">
        <f t="shared" si="73"/>
        <v>0</v>
      </c>
      <c r="BG22" s="66">
        <f t="shared" si="73"/>
        <v>0</v>
      </c>
      <c r="BH22" s="66">
        <f t="shared" si="73"/>
        <v>0</v>
      </c>
      <c r="BI22" s="66">
        <f t="shared" si="73"/>
        <v>0</v>
      </c>
      <c r="BJ22" s="66">
        <f t="shared" si="73"/>
        <v>0</v>
      </c>
      <c r="BK22" s="66">
        <f t="shared" si="73"/>
        <v>0</v>
      </c>
      <c r="BL22" s="66">
        <f t="shared" si="73"/>
        <v>0</v>
      </c>
      <c r="BM22" s="66">
        <f t="shared" si="73"/>
        <v>0</v>
      </c>
      <c r="BN22" s="66">
        <f t="shared" si="73"/>
        <v>0</v>
      </c>
      <c r="BO22" s="66">
        <f t="shared" si="73"/>
        <v>0</v>
      </c>
      <c r="BP22" s="66">
        <f t="shared" si="73"/>
        <v>0</v>
      </c>
      <c r="BQ22" s="66">
        <f t="shared" si="73"/>
        <v>0</v>
      </c>
      <c r="BR22" s="75">
        <f t="shared" si="49"/>
        <v>0</v>
      </c>
      <c r="BS22" s="66">
        <f t="shared" si="74"/>
        <v>0</v>
      </c>
      <c r="BT22" s="66">
        <f t="shared" si="74"/>
        <v>0</v>
      </c>
      <c r="BU22" s="66">
        <f t="shared" si="74"/>
        <v>0</v>
      </c>
      <c r="BV22" s="66">
        <f t="shared" si="74"/>
        <v>0</v>
      </c>
      <c r="BW22" s="66">
        <f t="shared" si="74"/>
        <v>0</v>
      </c>
      <c r="BX22" s="66">
        <f t="shared" si="74"/>
        <v>0</v>
      </c>
      <c r="BY22" s="66">
        <f t="shared" si="74"/>
        <v>0</v>
      </c>
      <c r="BZ22" s="66">
        <f t="shared" si="74"/>
        <v>0</v>
      </c>
      <c r="CA22" s="66">
        <f t="shared" si="74"/>
        <v>0</v>
      </c>
      <c r="CB22" s="66">
        <f t="shared" si="74"/>
        <v>0</v>
      </c>
      <c r="CC22" s="66">
        <f t="shared" si="74"/>
        <v>0</v>
      </c>
      <c r="CD22" s="66">
        <f t="shared" si="74"/>
        <v>0</v>
      </c>
      <c r="CE22" s="75">
        <f t="shared" si="51"/>
        <v>0</v>
      </c>
      <c r="CF22" s="66">
        <f t="shared" si="65"/>
        <v>0</v>
      </c>
      <c r="CG22" s="66">
        <f t="shared" si="65"/>
        <v>0</v>
      </c>
      <c r="CH22" s="66">
        <f t="shared" si="65"/>
        <v>0</v>
      </c>
      <c r="CI22" s="66">
        <f t="shared" si="65"/>
        <v>0</v>
      </c>
      <c r="CJ22" s="66">
        <f t="shared" si="65"/>
        <v>0</v>
      </c>
      <c r="CK22" s="66">
        <f t="shared" si="65"/>
        <v>0</v>
      </c>
      <c r="CL22" s="66">
        <f t="shared" si="65"/>
        <v>0</v>
      </c>
      <c r="CM22" s="66">
        <f t="shared" si="65"/>
        <v>0</v>
      </c>
      <c r="CN22" s="66">
        <f t="shared" si="65"/>
        <v>0</v>
      </c>
      <c r="CO22" s="66">
        <f t="shared" si="65"/>
        <v>0</v>
      </c>
      <c r="CP22" s="66">
        <f t="shared" si="65"/>
        <v>0</v>
      </c>
      <c r="CQ22" s="66">
        <f t="shared" si="65"/>
        <v>0</v>
      </c>
      <c r="CR22" s="75">
        <f t="shared" si="53"/>
        <v>0</v>
      </c>
      <c r="CS22" s="66">
        <f t="shared" si="66"/>
        <v>0</v>
      </c>
      <c r="CT22" s="66">
        <f t="shared" si="66"/>
        <v>0</v>
      </c>
      <c r="CU22" s="66">
        <f t="shared" si="66"/>
        <v>0</v>
      </c>
      <c r="CV22" s="66">
        <f t="shared" si="66"/>
        <v>0</v>
      </c>
      <c r="CW22" s="66">
        <f t="shared" si="66"/>
        <v>0</v>
      </c>
      <c r="CX22" s="66">
        <f t="shared" si="66"/>
        <v>0</v>
      </c>
      <c r="CY22" s="66">
        <f t="shared" si="66"/>
        <v>0</v>
      </c>
      <c r="CZ22" s="66">
        <f t="shared" si="66"/>
        <v>0</v>
      </c>
      <c r="DA22" s="66">
        <f t="shared" si="66"/>
        <v>0</v>
      </c>
      <c r="DB22" s="66">
        <f t="shared" si="66"/>
        <v>0</v>
      </c>
      <c r="DC22" s="66">
        <f t="shared" si="66"/>
        <v>0</v>
      </c>
      <c r="DD22" s="66">
        <f t="shared" si="66"/>
        <v>0</v>
      </c>
      <c r="DE22" s="75">
        <f t="shared" si="55"/>
        <v>0</v>
      </c>
      <c r="DF22" s="66">
        <f t="shared" si="67"/>
        <v>0</v>
      </c>
      <c r="DG22" s="66">
        <f t="shared" si="67"/>
        <v>0</v>
      </c>
      <c r="DH22" s="66">
        <f t="shared" si="67"/>
        <v>0</v>
      </c>
      <c r="DI22" s="66">
        <f t="shared" si="67"/>
        <v>0</v>
      </c>
      <c r="DJ22" s="66">
        <f t="shared" si="67"/>
        <v>0</v>
      </c>
      <c r="DK22" s="66">
        <f t="shared" si="67"/>
        <v>0</v>
      </c>
      <c r="DL22" s="66">
        <f t="shared" si="67"/>
        <v>0</v>
      </c>
      <c r="DM22" s="66">
        <f t="shared" si="67"/>
        <v>0</v>
      </c>
      <c r="DN22" s="66">
        <f t="shared" si="67"/>
        <v>0</v>
      </c>
      <c r="DO22" s="66">
        <f t="shared" si="67"/>
        <v>0</v>
      </c>
      <c r="DP22" s="66">
        <f t="shared" si="67"/>
        <v>0</v>
      </c>
      <c r="DQ22" s="66">
        <f t="shared" si="67"/>
        <v>0</v>
      </c>
      <c r="DR22" s="75">
        <f t="shared" si="57"/>
        <v>0</v>
      </c>
      <c r="DS22" s="66">
        <f t="shared" si="68"/>
        <v>0</v>
      </c>
      <c r="DT22" s="66">
        <f t="shared" si="68"/>
        <v>0</v>
      </c>
      <c r="DU22" s="66">
        <f t="shared" si="68"/>
        <v>0</v>
      </c>
      <c r="DV22" s="66">
        <f t="shared" si="68"/>
        <v>0</v>
      </c>
      <c r="DW22" s="66">
        <f t="shared" si="68"/>
        <v>0</v>
      </c>
      <c r="DX22" s="66">
        <f t="shared" si="68"/>
        <v>0</v>
      </c>
      <c r="DY22" s="66">
        <f t="shared" si="68"/>
        <v>0</v>
      </c>
      <c r="DZ22" s="66">
        <f t="shared" si="68"/>
        <v>0</v>
      </c>
      <c r="EA22" s="66">
        <f t="shared" si="68"/>
        <v>0</v>
      </c>
      <c r="EB22" s="66">
        <f t="shared" si="68"/>
        <v>0</v>
      </c>
      <c r="EC22" s="66">
        <f t="shared" si="68"/>
        <v>0</v>
      </c>
      <c r="ED22" s="66">
        <f t="shared" si="68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E23" s="78"/>
      <c r="F23" s="66">
        <f t="shared" si="69"/>
        <v>0</v>
      </c>
      <c r="G23" s="66">
        <f t="shared" si="69"/>
        <v>0</v>
      </c>
      <c r="H23" s="66">
        <f t="shared" si="69"/>
        <v>0</v>
      </c>
      <c r="I23" s="66">
        <f t="shared" si="69"/>
        <v>0</v>
      </c>
      <c r="J23" s="66">
        <f t="shared" si="69"/>
        <v>0</v>
      </c>
      <c r="K23" s="66">
        <f t="shared" si="69"/>
        <v>0</v>
      </c>
      <c r="L23" s="66">
        <f t="shared" si="69"/>
        <v>0</v>
      </c>
      <c r="M23" s="66">
        <f t="shared" si="69"/>
        <v>0</v>
      </c>
      <c r="N23" s="66">
        <f t="shared" si="69"/>
        <v>0</v>
      </c>
      <c r="O23" s="66">
        <f t="shared" si="69"/>
        <v>0</v>
      </c>
      <c r="P23" s="66">
        <f t="shared" si="69"/>
        <v>0</v>
      </c>
      <c r="Q23" s="66">
        <f t="shared" si="69"/>
        <v>0</v>
      </c>
      <c r="R23" s="75">
        <f t="shared" si="41"/>
        <v>0</v>
      </c>
      <c r="S23" s="66">
        <f t="shared" si="60"/>
        <v>0</v>
      </c>
      <c r="T23" s="66">
        <f t="shared" si="60"/>
        <v>0</v>
      </c>
      <c r="U23" s="66">
        <f t="shared" si="60"/>
        <v>0</v>
      </c>
      <c r="V23" s="66">
        <f t="shared" si="60"/>
        <v>0</v>
      </c>
      <c r="W23" s="66">
        <f t="shared" si="60"/>
        <v>0</v>
      </c>
      <c r="X23" s="66">
        <f t="shared" si="60"/>
        <v>0</v>
      </c>
      <c r="Y23" s="66">
        <f t="shared" si="60"/>
        <v>0</v>
      </c>
      <c r="Z23" s="66">
        <f t="shared" si="60"/>
        <v>0</v>
      </c>
      <c r="AA23" s="66">
        <f t="shared" si="60"/>
        <v>0</v>
      </c>
      <c r="AB23" s="66">
        <f t="shared" si="60"/>
        <v>0</v>
      </c>
      <c r="AC23" s="66">
        <f t="shared" si="60"/>
        <v>0</v>
      </c>
      <c r="AD23" s="66">
        <f t="shared" si="70"/>
        <v>0</v>
      </c>
      <c r="AE23" s="75">
        <f t="shared" si="43"/>
        <v>0</v>
      </c>
      <c r="AF23" s="66">
        <f t="shared" si="71"/>
        <v>0</v>
      </c>
      <c r="AG23" s="66">
        <f t="shared" si="71"/>
        <v>0</v>
      </c>
      <c r="AH23" s="66">
        <f t="shared" si="71"/>
        <v>0</v>
      </c>
      <c r="AI23" s="66">
        <f t="shared" si="71"/>
        <v>0</v>
      </c>
      <c r="AJ23" s="66">
        <f t="shared" si="71"/>
        <v>0</v>
      </c>
      <c r="AK23" s="66">
        <f t="shared" si="71"/>
        <v>0</v>
      </c>
      <c r="AL23" s="66">
        <f t="shared" si="71"/>
        <v>0</v>
      </c>
      <c r="AM23" s="66">
        <f t="shared" si="71"/>
        <v>0</v>
      </c>
      <c r="AN23" s="66">
        <f t="shared" si="71"/>
        <v>0</v>
      </c>
      <c r="AO23" s="66">
        <f t="shared" si="71"/>
        <v>0</v>
      </c>
      <c r="AP23" s="66">
        <f t="shared" si="71"/>
        <v>0</v>
      </c>
      <c r="AQ23" s="66">
        <f t="shared" si="71"/>
        <v>0</v>
      </c>
      <c r="AR23" s="75">
        <f t="shared" si="45"/>
        <v>0</v>
      </c>
      <c r="AS23" s="66">
        <f t="shared" si="72"/>
        <v>0</v>
      </c>
      <c r="AT23" s="66">
        <f t="shared" si="72"/>
        <v>0</v>
      </c>
      <c r="AU23" s="66">
        <f t="shared" si="72"/>
        <v>0</v>
      </c>
      <c r="AV23" s="66">
        <f t="shared" si="72"/>
        <v>0</v>
      </c>
      <c r="AW23" s="66">
        <f t="shared" si="72"/>
        <v>0</v>
      </c>
      <c r="AX23" s="66">
        <f t="shared" si="72"/>
        <v>0</v>
      </c>
      <c r="AY23" s="66">
        <f t="shared" si="72"/>
        <v>0</v>
      </c>
      <c r="AZ23" s="66">
        <f t="shared" si="72"/>
        <v>0</v>
      </c>
      <c r="BA23" s="66">
        <f t="shared" si="72"/>
        <v>0</v>
      </c>
      <c r="BB23" s="66">
        <f t="shared" si="72"/>
        <v>0</v>
      </c>
      <c r="BC23" s="66">
        <f t="shared" si="72"/>
        <v>0</v>
      </c>
      <c r="BD23" s="66">
        <f t="shared" si="72"/>
        <v>0</v>
      </c>
      <c r="BE23" s="75">
        <f t="shared" si="47"/>
        <v>0</v>
      </c>
      <c r="BF23" s="66">
        <f t="shared" si="73"/>
        <v>0</v>
      </c>
      <c r="BG23" s="66">
        <f t="shared" si="73"/>
        <v>0</v>
      </c>
      <c r="BH23" s="66">
        <f t="shared" si="73"/>
        <v>0</v>
      </c>
      <c r="BI23" s="66">
        <f t="shared" si="73"/>
        <v>0</v>
      </c>
      <c r="BJ23" s="66">
        <f t="shared" si="73"/>
        <v>0</v>
      </c>
      <c r="BK23" s="66">
        <f t="shared" si="73"/>
        <v>0</v>
      </c>
      <c r="BL23" s="66">
        <f t="shared" si="73"/>
        <v>0</v>
      </c>
      <c r="BM23" s="66">
        <f t="shared" si="73"/>
        <v>0</v>
      </c>
      <c r="BN23" s="66">
        <f t="shared" si="73"/>
        <v>0</v>
      </c>
      <c r="BO23" s="66">
        <f t="shared" si="73"/>
        <v>0</v>
      </c>
      <c r="BP23" s="66">
        <f t="shared" si="73"/>
        <v>0</v>
      </c>
      <c r="BQ23" s="66">
        <f t="shared" si="73"/>
        <v>0</v>
      </c>
      <c r="BR23" s="75">
        <f t="shared" si="49"/>
        <v>0</v>
      </c>
      <c r="BS23" s="66">
        <f t="shared" si="74"/>
        <v>0</v>
      </c>
      <c r="BT23" s="66">
        <f t="shared" si="74"/>
        <v>0</v>
      </c>
      <c r="BU23" s="66">
        <f t="shared" si="74"/>
        <v>0</v>
      </c>
      <c r="BV23" s="66">
        <f t="shared" si="74"/>
        <v>0</v>
      </c>
      <c r="BW23" s="66">
        <f t="shared" si="74"/>
        <v>0</v>
      </c>
      <c r="BX23" s="66">
        <f t="shared" si="74"/>
        <v>0</v>
      </c>
      <c r="BY23" s="66">
        <f t="shared" si="74"/>
        <v>0</v>
      </c>
      <c r="BZ23" s="66">
        <f t="shared" si="74"/>
        <v>0</v>
      </c>
      <c r="CA23" s="66">
        <f t="shared" si="74"/>
        <v>0</v>
      </c>
      <c r="CB23" s="66">
        <f t="shared" si="74"/>
        <v>0</v>
      </c>
      <c r="CC23" s="66">
        <f t="shared" si="74"/>
        <v>0</v>
      </c>
      <c r="CD23" s="66">
        <f t="shared" si="74"/>
        <v>0</v>
      </c>
      <c r="CE23" s="75">
        <f t="shared" si="51"/>
        <v>0</v>
      </c>
      <c r="CF23" s="66">
        <f t="shared" si="65"/>
        <v>0</v>
      </c>
      <c r="CG23" s="66">
        <f t="shared" si="65"/>
        <v>0</v>
      </c>
      <c r="CH23" s="66">
        <f t="shared" si="65"/>
        <v>0</v>
      </c>
      <c r="CI23" s="66">
        <f t="shared" si="65"/>
        <v>0</v>
      </c>
      <c r="CJ23" s="66">
        <f t="shared" si="65"/>
        <v>0</v>
      </c>
      <c r="CK23" s="66">
        <f t="shared" si="65"/>
        <v>0</v>
      </c>
      <c r="CL23" s="66">
        <f t="shared" si="65"/>
        <v>0</v>
      </c>
      <c r="CM23" s="66">
        <f t="shared" si="65"/>
        <v>0</v>
      </c>
      <c r="CN23" s="66">
        <f t="shared" si="65"/>
        <v>0</v>
      </c>
      <c r="CO23" s="66">
        <f t="shared" si="65"/>
        <v>0</v>
      </c>
      <c r="CP23" s="66">
        <f t="shared" si="65"/>
        <v>0</v>
      </c>
      <c r="CQ23" s="66">
        <f t="shared" si="65"/>
        <v>0</v>
      </c>
      <c r="CR23" s="75">
        <f t="shared" si="53"/>
        <v>0</v>
      </c>
      <c r="CS23" s="66">
        <f t="shared" si="66"/>
        <v>0</v>
      </c>
      <c r="CT23" s="66">
        <f t="shared" si="66"/>
        <v>0</v>
      </c>
      <c r="CU23" s="66">
        <f t="shared" si="66"/>
        <v>0</v>
      </c>
      <c r="CV23" s="66">
        <f t="shared" si="66"/>
        <v>0</v>
      </c>
      <c r="CW23" s="66">
        <f t="shared" si="66"/>
        <v>0</v>
      </c>
      <c r="CX23" s="66">
        <f t="shared" si="66"/>
        <v>0</v>
      </c>
      <c r="CY23" s="66">
        <f t="shared" si="66"/>
        <v>0</v>
      </c>
      <c r="CZ23" s="66">
        <f t="shared" si="66"/>
        <v>0</v>
      </c>
      <c r="DA23" s="66">
        <f t="shared" si="66"/>
        <v>0</v>
      </c>
      <c r="DB23" s="66">
        <f t="shared" si="66"/>
        <v>0</v>
      </c>
      <c r="DC23" s="66">
        <f t="shared" si="66"/>
        <v>0</v>
      </c>
      <c r="DD23" s="66">
        <f t="shared" si="66"/>
        <v>0</v>
      </c>
      <c r="DE23" s="75">
        <f t="shared" si="55"/>
        <v>0</v>
      </c>
      <c r="DF23" s="66">
        <f t="shared" si="67"/>
        <v>0</v>
      </c>
      <c r="DG23" s="66">
        <f t="shared" si="67"/>
        <v>0</v>
      </c>
      <c r="DH23" s="66">
        <f t="shared" si="67"/>
        <v>0</v>
      </c>
      <c r="DI23" s="66">
        <f t="shared" si="67"/>
        <v>0</v>
      </c>
      <c r="DJ23" s="66">
        <f t="shared" si="67"/>
        <v>0</v>
      </c>
      <c r="DK23" s="66">
        <f t="shared" si="67"/>
        <v>0</v>
      </c>
      <c r="DL23" s="66">
        <f t="shared" si="67"/>
        <v>0</v>
      </c>
      <c r="DM23" s="66">
        <f t="shared" si="67"/>
        <v>0</v>
      </c>
      <c r="DN23" s="66">
        <f t="shared" si="67"/>
        <v>0</v>
      </c>
      <c r="DO23" s="66">
        <f t="shared" si="67"/>
        <v>0</v>
      </c>
      <c r="DP23" s="66">
        <f t="shared" si="67"/>
        <v>0</v>
      </c>
      <c r="DQ23" s="66">
        <f t="shared" si="67"/>
        <v>0</v>
      </c>
      <c r="DR23" s="75">
        <f t="shared" si="57"/>
        <v>0</v>
      </c>
      <c r="DS23" s="66">
        <f t="shared" si="68"/>
        <v>0</v>
      </c>
      <c r="DT23" s="66">
        <f t="shared" si="68"/>
        <v>0</v>
      </c>
      <c r="DU23" s="66">
        <f t="shared" si="68"/>
        <v>0</v>
      </c>
      <c r="DV23" s="66">
        <f t="shared" si="68"/>
        <v>0</v>
      </c>
      <c r="DW23" s="66">
        <f t="shared" si="68"/>
        <v>0</v>
      </c>
      <c r="DX23" s="66">
        <f t="shared" si="68"/>
        <v>0</v>
      </c>
      <c r="DY23" s="66">
        <f t="shared" si="68"/>
        <v>0</v>
      </c>
      <c r="DZ23" s="66">
        <f t="shared" si="68"/>
        <v>0</v>
      </c>
      <c r="EA23" s="66">
        <f t="shared" si="68"/>
        <v>0</v>
      </c>
      <c r="EB23" s="66">
        <f t="shared" si="68"/>
        <v>0</v>
      </c>
      <c r="EC23" s="66">
        <f t="shared" si="68"/>
        <v>0</v>
      </c>
      <c r="ED23" s="66">
        <f t="shared" si="68"/>
        <v>0</v>
      </c>
      <c r="EE23" s="76">
        <f t="shared" si="59"/>
        <v>0</v>
      </c>
    </row>
    <row r="24" spans="1:135" x14ac:dyDescent="0.2">
      <c r="A24" s="2"/>
      <c r="D24" s="2" t="s">
        <v>76</v>
      </c>
      <c r="E24" s="78"/>
      <c r="F24" s="66">
        <f t="shared" si="69"/>
        <v>0</v>
      </c>
      <c r="G24" s="66">
        <f t="shared" si="69"/>
        <v>0</v>
      </c>
      <c r="H24" s="66">
        <f t="shared" si="69"/>
        <v>0</v>
      </c>
      <c r="I24" s="66">
        <f t="shared" si="69"/>
        <v>0</v>
      </c>
      <c r="J24" s="66">
        <f t="shared" si="69"/>
        <v>0</v>
      </c>
      <c r="K24" s="66">
        <f t="shared" si="69"/>
        <v>0</v>
      </c>
      <c r="L24" s="66">
        <f t="shared" si="69"/>
        <v>0</v>
      </c>
      <c r="M24" s="66">
        <f t="shared" si="69"/>
        <v>0</v>
      </c>
      <c r="N24" s="66">
        <f t="shared" si="69"/>
        <v>0</v>
      </c>
      <c r="O24" s="66">
        <f t="shared" si="69"/>
        <v>0</v>
      </c>
      <c r="P24" s="66">
        <f t="shared" si="69"/>
        <v>0</v>
      </c>
      <c r="Q24" s="66">
        <f t="shared" si="69"/>
        <v>0</v>
      </c>
      <c r="R24" s="75">
        <f t="shared" si="41"/>
        <v>0</v>
      </c>
      <c r="S24" s="66">
        <f t="shared" si="60"/>
        <v>0</v>
      </c>
      <c r="T24" s="66">
        <f t="shared" si="60"/>
        <v>0</v>
      </c>
      <c r="U24" s="66">
        <f t="shared" si="60"/>
        <v>0</v>
      </c>
      <c r="V24" s="66">
        <f t="shared" si="60"/>
        <v>0</v>
      </c>
      <c r="W24" s="66">
        <f t="shared" si="60"/>
        <v>0</v>
      </c>
      <c r="X24" s="66">
        <f t="shared" si="60"/>
        <v>0</v>
      </c>
      <c r="Y24" s="66">
        <f t="shared" si="60"/>
        <v>0</v>
      </c>
      <c r="Z24" s="66">
        <f t="shared" si="60"/>
        <v>0</v>
      </c>
      <c r="AA24" s="66">
        <f t="shared" si="60"/>
        <v>0</v>
      </c>
      <c r="AB24" s="66">
        <f t="shared" si="60"/>
        <v>0</v>
      </c>
      <c r="AC24" s="66">
        <f t="shared" si="60"/>
        <v>0</v>
      </c>
      <c r="AD24" s="66">
        <f t="shared" si="70"/>
        <v>0</v>
      </c>
      <c r="AE24" s="75">
        <f t="shared" si="43"/>
        <v>0</v>
      </c>
      <c r="AF24" s="66">
        <f t="shared" si="71"/>
        <v>0</v>
      </c>
      <c r="AG24" s="66">
        <f t="shared" si="71"/>
        <v>0</v>
      </c>
      <c r="AH24" s="66">
        <f t="shared" si="71"/>
        <v>0</v>
      </c>
      <c r="AI24" s="66">
        <f t="shared" si="71"/>
        <v>0</v>
      </c>
      <c r="AJ24" s="66">
        <f t="shared" si="71"/>
        <v>0</v>
      </c>
      <c r="AK24" s="66">
        <f t="shared" si="71"/>
        <v>0</v>
      </c>
      <c r="AL24" s="66">
        <f t="shared" si="71"/>
        <v>0</v>
      </c>
      <c r="AM24" s="66">
        <f t="shared" si="71"/>
        <v>0</v>
      </c>
      <c r="AN24" s="66">
        <f t="shared" si="71"/>
        <v>0</v>
      </c>
      <c r="AO24" s="66">
        <f t="shared" si="71"/>
        <v>0</v>
      </c>
      <c r="AP24" s="66">
        <f t="shared" si="71"/>
        <v>0</v>
      </c>
      <c r="AQ24" s="66">
        <f t="shared" si="71"/>
        <v>0</v>
      </c>
      <c r="AR24" s="75">
        <f t="shared" si="45"/>
        <v>0</v>
      </c>
      <c r="AS24" s="66">
        <f t="shared" si="72"/>
        <v>0</v>
      </c>
      <c r="AT24" s="66">
        <f t="shared" si="72"/>
        <v>0</v>
      </c>
      <c r="AU24" s="66">
        <f t="shared" si="72"/>
        <v>0</v>
      </c>
      <c r="AV24" s="66">
        <f t="shared" si="72"/>
        <v>0</v>
      </c>
      <c r="AW24" s="66">
        <f t="shared" si="72"/>
        <v>0</v>
      </c>
      <c r="AX24" s="66">
        <f t="shared" si="72"/>
        <v>0</v>
      </c>
      <c r="AY24" s="66">
        <f t="shared" si="72"/>
        <v>0</v>
      </c>
      <c r="AZ24" s="66">
        <f t="shared" si="72"/>
        <v>0</v>
      </c>
      <c r="BA24" s="66">
        <f t="shared" si="72"/>
        <v>0</v>
      </c>
      <c r="BB24" s="66">
        <f t="shared" si="72"/>
        <v>0</v>
      </c>
      <c r="BC24" s="66">
        <f t="shared" si="72"/>
        <v>0</v>
      </c>
      <c r="BD24" s="66">
        <f t="shared" si="72"/>
        <v>0</v>
      </c>
      <c r="BE24" s="75">
        <f t="shared" si="47"/>
        <v>0</v>
      </c>
      <c r="BF24" s="66">
        <f t="shared" si="73"/>
        <v>0</v>
      </c>
      <c r="BG24" s="66">
        <f t="shared" si="73"/>
        <v>0</v>
      </c>
      <c r="BH24" s="66">
        <f t="shared" si="73"/>
        <v>0</v>
      </c>
      <c r="BI24" s="66">
        <f t="shared" si="73"/>
        <v>0</v>
      </c>
      <c r="BJ24" s="66">
        <f t="shared" si="73"/>
        <v>0</v>
      </c>
      <c r="BK24" s="66">
        <f t="shared" si="73"/>
        <v>0</v>
      </c>
      <c r="BL24" s="66">
        <f t="shared" si="73"/>
        <v>0</v>
      </c>
      <c r="BM24" s="66">
        <f t="shared" si="73"/>
        <v>0</v>
      </c>
      <c r="BN24" s="66">
        <f t="shared" si="73"/>
        <v>0</v>
      </c>
      <c r="BO24" s="66">
        <f t="shared" si="73"/>
        <v>0</v>
      </c>
      <c r="BP24" s="66">
        <f t="shared" si="73"/>
        <v>0</v>
      </c>
      <c r="BQ24" s="66">
        <f t="shared" si="73"/>
        <v>0</v>
      </c>
      <c r="BR24" s="75">
        <f t="shared" si="49"/>
        <v>0</v>
      </c>
      <c r="BS24" s="66">
        <f t="shared" si="74"/>
        <v>0</v>
      </c>
      <c r="BT24" s="66">
        <f t="shared" si="74"/>
        <v>0</v>
      </c>
      <c r="BU24" s="66">
        <f t="shared" si="74"/>
        <v>0</v>
      </c>
      <c r="BV24" s="66">
        <f t="shared" si="74"/>
        <v>0</v>
      </c>
      <c r="BW24" s="66">
        <f t="shared" si="74"/>
        <v>0</v>
      </c>
      <c r="BX24" s="66">
        <f t="shared" si="74"/>
        <v>0</v>
      </c>
      <c r="BY24" s="66">
        <f t="shared" si="74"/>
        <v>0</v>
      </c>
      <c r="BZ24" s="66">
        <f t="shared" si="74"/>
        <v>0</v>
      </c>
      <c r="CA24" s="66">
        <f t="shared" si="74"/>
        <v>0</v>
      </c>
      <c r="CB24" s="66">
        <f t="shared" si="74"/>
        <v>0</v>
      </c>
      <c r="CC24" s="66">
        <f t="shared" si="74"/>
        <v>0</v>
      </c>
      <c r="CD24" s="66">
        <f t="shared" si="74"/>
        <v>0</v>
      </c>
      <c r="CE24" s="75">
        <f t="shared" si="51"/>
        <v>0</v>
      </c>
      <c r="CF24" s="66">
        <f t="shared" ref="CF24:CQ33" si="75">IF(CF$2&gt;=$B$18,$E24,0)</f>
        <v>0</v>
      </c>
      <c r="CG24" s="66">
        <f t="shared" si="75"/>
        <v>0</v>
      </c>
      <c r="CH24" s="66">
        <f t="shared" si="75"/>
        <v>0</v>
      </c>
      <c r="CI24" s="66">
        <f t="shared" si="75"/>
        <v>0</v>
      </c>
      <c r="CJ24" s="66">
        <f t="shared" si="75"/>
        <v>0</v>
      </c>
      <c r="CK24" s="66">
        <f t="shared" si="75"/>
        <v>0</v>
      </c>
      <c r="CL24" s="66">
        <f t="shared" si="75"/>
        <v>0</v>
      </c>
      <c r="CM24" s="66">
        <f t="shared" si="75"/>
        <v>0</v>
      </c>
      <c r="CN24" s="66">
        <f t="shared" si="75"/>
        <v>0</v>
      </c>
      <c r="CO24" s="66">
        <f t="shared" si="75"/>
        <v>0</v>
      </c>
      <c r="CP24" s="66">
        <f t="shared" si="75"/>
        <v>0</v>
      </c>
      <c r="CQ24" s="66">
        <f t="shared" si="75"/>
        <v>0</v>
      </c>
      <c r="CR24" s="75">
        <f t="shared" si="53"/>
        <v>0</v>
      </c>
      <c r="CS24" s="66">
        <f t="shared" ref="CS24:DD33" si="76">IF(CS$2&gt;=$B$18,$E24,0)</f>
        <v>0</v>
      </c>
      <c r="CT24" s="66">
        <f t="shared" si="76"/>
        <v>0</v>
      </c>
      <c r="CU24" s="66">
        <f t="shared" si="76"/>
        <v>0</v>
      </c>
      <c r="CV24" s="66">
        <f t="shared" si="76"/>
        <v>0</v>
      </c>
      <c r="CW24" s="66">
        <f t="shared" si="76"/>
        <v>0</v>
      </c>
      <c r="CX24" s="66">
        <f t="shared" si="76"/>
        <v>0</v>
      </c>
      <c r="CY24" s="66">
        <f t="shared" si="76"/>
        <v>0</v>
      </c>
      <c r="CZ24" s="66">
        <f t="shared" si="76"/>
        <v>0</v>
      </c>
      <c r="DA24" s="66">
        <f t="shared" si="76"/>
        <v>0</v>
      </c>
      <c r="DB24" s="66">
        <f t="shared" si="76"/>
        <v>0</v>
      </c>
      <c r="DC24" s="66">
        <f t="shared" si="76"/>
        <v>0</v>
      </c>
      <c r="DD24" s="66">
        <f t="shared" si="76"/>
        <v>0</v>
      </c>
      <c r="DE24" s="75">
        <f t="shared" si="55"/>
        <v>0</v>
      </c>
      <c r="DF24" s="66">
        <f t="shared" ref="DF24:DQ33" si="77">IF(DF$2&gt;=$B$18,$E24,0)</f>
        <v>0</v>
      </c>
      <c r="DG24" s="66">
        <f t="shared" si="77"/>
        <v>0</v>
      </c>
      <c r="DH24" s="66">
        <f t="shared" si="77"/>
        <v>0</v>
      </c>
      <c r="DI24" s="66">
        <f t="shared" si="77"/>
        <v>0</v>
      </c>
      <c r="DJ24" s="66">
        <f t="shared" si="77"/>
        <v>0</v>
      </c>
      <c r="DK24" s="66">
        <f t="shared" si="77"/>
        <v>0</v>
      </c>
      <c r="DL24" s="66">
        <f t="shared" si="77"/>
        <v>0</v>
      </c>
      <c r="DM24" s="66">
        <f t="shared" si="77"/>
        <v>0</v>
      </c>
      <c r="DN24" s="66">
        <f t="shared" si="77"/>
        <v>0</v>
      </c>
      <c r="DO24" s="66">
        <f t="shared" si="77"/>
        <v>0</v>
      </c>
      <c r="DP24" s="66">
        <f t="shared" si="77"/>
        <v>0</v>
      </c>
      <c r="DQ24" s="66">
        <f t="shared" si="77"/>
        <v>0</v>
      </c>
      <c r="DR24" s="75">
        <f t="shared" si="57"/>
        <v>0</v>
      </c>
      <c r="DS24" s="66">
        <f t="shared" ref="DS24:ED33" si="78">IF(DS$2&gt;=$B$18,$E24,0)</f>
        <v>0</v>
      </c>
      <c r="DT24" s="66">
        <f t="shared" si="78"/>
        <v>0</v>
      </c>
      <c r="DU24" s="66">
        <f t="shared" si="78"/>
        <v>0</v>
      </c>
      <c r="DV24" s="66">
        <f t="shared" si="78"/>
        <v>0</v>
      </c>
      <c r="DW24" s="66">
        <f t="shared" si="78"/>
        <v>0</v>
      </c>
      <c r="DX24" s="66">
        <f t="shared" si="78"/>
        <v>0</v>
      </c>
      <c r="DY24" s="66">
        <f t="shared" si="78"/>
        <v>0</v>
      </c>
      <c r="DZ24" s="66">
        <f t="shared" si="78"/>
        <v>0</v>
      </c>
      <c r="EA24" s="66">
        <f t="shared" si="78"/>
        <v>0</v>
      </c>
      <c r="EB24" s="66">
        <f t="shared" si="78"/>
        <v>0</v>
      </c>
      <c r="EC24" s="66">
        <f t="shared" si="78"/>
        <v>0</v>
      </c>
      <c r="ED24" s="66">
        <f t="shared" si="78"/>
        <v>0</v>
      </c>
      <c r="EE24" s="76">
        <f t="shared" si="59"/>
        <v>0</v>
      </c>
    </row>
    <row r="25" spans="1:135" x14ac:dyDescent="0.2">
      <c r="A25" s="2"/>
      <c r="D25" s="2" t="s">
        <v>77</v>
      </c>
      <c r="E25" s="78"/>
      <c r="F25" s="66">
        <f t="shared" si="69"/>
        <v>0</v>
      </c>
      <c r="G25" s="66">
        <f t="shared" si="69"/>
        <v>0</v>
      </c>
      <c r="H25" s="66">
        <f t="shared" si="69"/>
        <v>0</v>
      </c>
      <c r="I25" s="66">
        <f t="shared" si="69"/>
        <v>0</v>
      </c>
      <c r="J25" s="66">
        <f t="shared" si="69"/>
        <v>0</v>
      </c>
      <c r="K25" s="66">
        <f t="shared" si="69"/>
        <v>0</v>
      </c>
      <c r="L25" s="66">
        <f t="shared" si="69"/>
        <v>0</v>
      </c>
      <c r="M25" s="66">
        <f t="shared" si="69"/>
        <v>0</v>
      </c>
      <c r="N25" s="66">
        <f t="shared" si="69"/>
        <v>0</v>
      </c>
      <c r="O25" s="66">
        <f t="shared" si="69"/>
        <v>0</v>
      </c>
      <c r="P25" s="66">
        <f t="shared" si="69"/>
        <v>0</v>
      </c>
      <c r="Q25" s="66">
        <f t="shared" si="69"/>
        <v>0</v>
      </c>
      <c r="R25" s="75">
        <f t="shared" si="41"/>
        <v>0</v>
      </c>
      <c r="S25" s="66">
        <f t="shared" si="60"/>
        <v>0</v>
      </c>
      <c r="T25" s="66">
        <f t="shared" si="60"/>
        <v>0</v>
      </c>
      <c r="U25" s="66">
        <f t="shared" si="60"/>
        <v>0</v>
      </c>
      <c r="V25" s="66">
        <f t="shared" si="60"/>
        <v>0</v>
      </c>
      <c r="W25" s="66">
        <f t="shared" si="60"/>
        <v>0</v>
      </c>
      <c r="X25" s="66">
        <f t="shared" si="60"/>
        <v>0</v>
      </c>
      <c r="Y25" s="66">
        <f t="shared" si="60"/>
        <v>0</v>
      </c>
      <c r="Z25" s="66">
        <f t="shared" si="60"/>
        <v>0</v>
      </c>
      <c r="AA25" s="66">
        <f t="shared" si="60"/>
        <v>0</v>
      </c>
      <c r="AB25" s="66">
        <f t="shared" si="60"/>
        <v>0</v>
      </c>
      <c r="AC25" s="66">
        <f t="shared" si="60"/>
        <v>0</v>
      </c>
      <c r="AD25" s="66">
        <f t="shared" si="70"/>
        <v>0</v>
      </c>
      <c r="AE25" s="75">
        <f t="shared" si="43"/>
        <v>0</v>
      </c>
      <c r="AF25" s="66">
        <f t="shared" si="71"/>
        <v>0</v>
      </c>
      <c r="AG25" s="66">
        <f t="shared" si="71"/>
        <v>0</v>
      </c>
      <c r="AH25" s="66">
        <f t="shared" si="71"/>
        <v>0</v>
      </c>
      <c r="AI25" s="66">
        <f t="shared" si="71"/>
        <v>0</v>
      </c>
      <c r="AJ25" s="66">
        <f t="shared" si="71"/>
        <v>0</v>
      </c>
      <c r="AK25" s="66">
        <f t="shared" si="71"/>
        <v>0</v>
      </c>
      <c r="AL25" s="66">
        <f t="shared" si="71"/>
        <v>0</v>
      </c>
      <c r="AM25" s="66">
        <f t="shared" si="71"/>
        <v>0</v>
      </c>
      <c r="AN25" s="66">
        <f t="shared" si="71"/>
        <v>0</v>
      </c>
      <c r="AO25" s="66">
        <f t="shared" si="71"/>
        <v>0</v>
      </c>
      <c r="AP25" s="66">
        <f t="shared" si="71"/>
        <v>0</v>
      </c>
      <c r="AQ25" s="66">
        <f t="shared" si="71"/>
        <v>0</v>
      </c>
      <c r="AR25" s="75">
        <f t="shared" si="45"/>
        <v>0</v>
      </c>
      <c r="AS25" s="66">
        <f t="shared" si="72"/>
        <v>0</v>
      </c>
      <c r="AT25" s="66">
        <f t="shared" si="72"/>
        <v>0</v>
      </c>
      <c r="AU25" s="66">
        <f t="shared" si="72"/>
        <v>0</v>
      </c>
      <c r="AV25" s="66">
        <f t="shared" si="72"/>
        <v>0</v>
      </c>
      <c r="AW25" s="66">
        <f t="shared" si="72"/>
        <v>0</v>
      </c>
      <c r="AX25" s="66">
        <f t="shared" si="72"/>
        <v>0</v>
      </c>
      <c r="AY25" s="66">
        <f t="shared" si="72"/>
        <v>0</v>
      </c>
      <c r="AZ25" s="66">
        <f t="shared" si="72"/>
        <v>0</v>
      </c>
      <c r="BA25" s="66">
        <f t="shared" si="72"/>
        <v>0</v>
      </c>
      <c r="BB25" s="66">
        <f t="shared" si="72"/>
        <v>0</v>
      </c>
      <c r="BC25" s="66">
        <f t="shared" si="72"/>
        <v>0</v>
      </c>
      <c r="BD25" s="66">
        <f t="shared" si="72"/>
        <v>0</v>
      </c>
      <c r="BE25" s="75">
        <f t="shared" si="47"/>
        <v>0</v>
      </c>
      <c r="BF25" s="66">
        <f t="shared" si="73"/>
        <v>0</v>
      </c>
      <c r="BG25" s="66">
        <f t="shared" si="73"/>
        <v>0</v>
      </c>
      <c r="BH25" s="66">
        <f t="shared" si="73"/>
        <v>0</v>
      </c>
      <c r="BI25" s="66">
        <f t="shared" si="73"/>
        <v>0</v>
      </c>
      <c r="BJ25" s="66">
        <f t="shared" si="73"/>
        <v>0</v>
      </c>
      <c r="BK25" s="66">
        <f t="shared" si="73"/>
        <v>0</v>
      </c>
      <c r="BL25" s="66">
        <f t="shared" si="73"/>
        <v>0</v>
      </c>
      <c r="BM25" s="66">
        <f t="shared" si="73"/>
        <v>0</v>
      </c>
      <c r="BN25" s="66">
        <f t="shared" si="73"/>
        <v>0</v>
      </c>
      <c r="BO25" s="66">
        <f t="shared" si="73"/>
        <v>0</v>
      </c>
      <c r="BP25" s="66">
        <f t="shared" si="73"/>
        <v>0</v>
      </c>
      <c r="BQ25" s="66">
        <f t="shared" si="73"/>
        <v>0</v>
      </c>
      <c r="BR25" s="75">
        <f t="shared" si="49"/>
        <v>0</v>
      </c>
      <c r="BS25" s="66">
        <f t="shared" si="74"/>
        <v>0</v>
      </c>
      <c r="BT25" s="66">
        <f t="shared" si="74"/>
        <v>0</v>
      </c>
      <c r="BU25" s="66">
        <f t="shared" si="74"/>
        <v>0</v>
      </c>
      <c r="BV25" s="66">
        <f t="shared" si="74"/>
        <v>0</v>
      </c>
      <c r="BW25" s="66">
        <f t="shared" si="74"/>
        <v>0</v>
      </c>
      <c r="BX25" s="66">
        <f t="shared" si="74"/>
        <v>0</v>
      </c>
      <c r="BY25" s="66">
        <f t="shared" si="74"/>
        <v>0</v>
      </c>
      <c r="BZ25" s="66">
        <f t="shared" si="74"/>
        <v>0</v>
      </c>
      <c r="CA25" s="66">
        <f t="shared" si="74"/>
        <v>0</v>
      </c>
      <c r="CB25" s="66">
        <f t="shared" si="74"/>
        <v>0</v>
      </c>
      <c r="CC25" s="66">
        <f t="shared" si="74"/>
        <v>0</v>
      </c>
      <c r="CD25" s="66">
        <f t="shared" si="74"/>
        <v>0</v>
      </c>
      <c r="CE25" s="75">
        <f t="shared" si="51"/>
        <v>0</v>
      </c>
      <c r="CF25" s="66">
        <f t="shared" si="75"/>
        <v>0</v>
      </c>
      <c r="CG25" s="66">
        <f t="shared" si="75"/>
        <v>0</v>
      </c>
      <c r="CH25" s="66">
        <f t="shared" si="75"/>
        <v>0</v>
      </c>
      <c r="CI25" s="66">
        <f t="shared" si="75"/>
        <v>0</v>
      </c>
      <c r="CJ25" s="66">
        <f t="shared" si="75"/>
        <v>0</v>
      </c>
      <c r="CK25" s="66">
        <f t="shared" si="75"/>
        <v>0</v>
      </c>
      <c r="CL25" s="66">
        <f t="shared" si="75"/>
        <v>0</v>
      </c>
      <c r="CM25" s="66">
        <f t="shared" si="75"/>
        <v>0</v>
      </c>
      <c r="CN25" s="66">
        <f t="shared" si="75"/>
        <v>0</v>
      </c>
      <c r="CO25" s="66">
        <f t="shared" si="75"/>
        <v>0</v>
      </c>
      <c r="CP25" s="66">
        <f t="shared" si="75"/>
        <v>0</v>
      </c>
      <c r="CQ25" s="66">
        <f t="shared" si="75"/>
        <v>0</v>
      </c>
      <c r="CR25" s="75">
        <f t="shared" si="53"/>
        <v>0</v>
      </c>
      <c r="CS25" s="66">
        <f t="shared" si="76"/>
        <v>0</v>
      </c>
      <c r="CT25" s="66">
        <f t="shared" si="76"/>
        <v>0</v>
      </c>
      <c r="CU25" s="66">
        <f t="shared" si="76"/>
        <v>0</v>
      </c>
      <c r="CV25" s="66">
        <f t="shared" si="76"/>
        <v>0</v>
      </c>
      <c r="CW25" s="66">
        <f t="shared" si="76"/>
        <v>0</v>
      </c>
      <c r="CX25" s="66">
        <f t="shared" si="76"/>
        <v>0</v>
      </c>
      <c r="CY25" s="66">
        <f t="shared" si="76"/>
        <v>0</v>
      </c>
      <c r="CZ25" s="66">
        <f t="shared" si="76"/>
        <v>0</v>
      </c>
      <c r="DA25" s="66">
        <f t="shared" si="76"/>
        <v>0</v>
      </c>
      <c r="DB25" s="66">
        <f t="shared" si="76"/>
        <v>0</v>
      </c>
      <c r="DC25" s="66">
        <f t="shared" si="76"/>
        <v>0</v>
      </c>
      <c r="DD25" s="66">
        <f t="shared" si="76"/>
        <v>0</v>
      </c>
      <c r="DE25" s="75">
        <f t="shared" si="55"/>
        <v>0</v>
      </c>
      <c r="DF25" s="66">
        <f t="shared" si="77"/>
        <v>0</v>
      </c>
      <c r="DG25" s="66">
        <f t="shared" si="77"/>
        <v>0</v>
      </c>
      <c r="DH25" s="66">
        <f t="shared" si="77"/>
        <v>0</v>
      </c>
      <c r="DI25" s="66">
        <f t="shared" si="77"/>
        <v>0</v>
      </c>
      <c r="DJ25" s="66">
        <f t="shared" si="77"/>
        <v>0</v>
      </c>
      <c r="DK25" s="66">
        <f t="shared" si="77"/>
        <v>0</v>
      </c>
      <c r="DL25" s="66">
        <f t="shared" si="77"/>
        <v>0</v>
      </c>
      <c r="DM25" s="66">
        <f t="shared" si="77"/>
        <v>0</v>
      </c>
      <c r="DN25" s="66">
        <f t="shared" si="77"/>
        <v>0</v>
      </c>
      <c r="DO25" s="66">
        <f t="shared" si="77"/>
        <v>0</v>
      </c>
      <c r="DP25" s="66">
        <f t="shared" si="77"/>
        <v>0</v>
      </c>
      <c r="DQ25" s="66">
        <f t="shared" si="77"/>
        <v>0</v>
      </c>
      <c r="DR25" s="75">
        <f t="shared" si="57"/>
        <v>0</v>
      </c>
      <c r="DS25" s="66">
        <f t="shared" si="78"/>
        <v>0</v>
      </c>
      <c r="DT25" s="66">
        <f t="shared" si="78"/>
        <v>0</v>
      </c>
      <c r="DU25" s="66">
        <f t="shared" si="78"/>
        <v>0</v>
      </c>
      <c r="DV25" s="66">
        <f t="shared" si="78"/>
        <v>0</v>
      </c>
      <c r="DW25" s="66">
        <f t="shared" si="78"/>
        <v>0</v>
      </c>
      <c r="DX25" s="66">
        <f t="shared" si="78"/>
        <v>0</v>
      </c>
      <c r="DY25" s="66">
        <f t="shared" si="78"/>
        <v>0</v>
      </c>
      <c r="DZ25" s="66">
        <f t="shared" si="78"/>
        <v>0</v>
      </c>
      <c r="EA25" s="66">
        <f t="shared" si="78"/>
        <v>0</v>
      </c>
      <c r="EB25" s="66">
        <f t="shared" si="78"/>
        <v>0</v>
      </c>
      <c r="EC25" s="66">
        <f t="shared" si="78"/>
        <v>0</v>
      </c>
      <c r="ED25" s="66">
        <f t="shared" si="78"/>
        <v>0</v>
      </c>
      <c r="EE25" s="76">
        <f t="shared" si="59"/>
        <v>0</v>
      </c>
    </row>
    <row r="26" spans="1:135" x14ac:dyDescent="0.2">
      <c r="A26" s="2"/>
      <c r="D26" s="2" t="s">
        <v>78</v>
      </c>
      <c r="E26" s="78"/>
      <c r="F26" s="66">
        <f t="shared" si="69"/>
        <v>0</v>
      </c>
      <c r="G26" s="66">
        <f t="shared" si="69"/>
        <v>0</v>
      </c>
      <c r="H26" s="66">
        <f t="shared" si="69"/>
        <v>0</v>
      </c>
      <c r="I26" s="66">
        <f t="shared" si="69"/>
        <v>0</v>
      </c>
      <c r="J26" s="66">
        <f t="shared" si="69"/>
        <v>0</v>
      </c>
      <c r="K26" s="66">
        <f t="shared" si="69"/>
        <v>0</v>
      </c>
      <c r="L26" s="66">
        <f t="shared" si="69"/>
        <v>0</v>
      </c>
      <c r="M26" s="66">
        <f t="shared" si="69"/>
        <v>0</v>
      </c>
      <c r="N26" s="66">
        <f t="shared" si="69"/>
        <v>0</v>
      </c>
      <c r="O26" s="66">
        <f t="shared" si="69"/>
        <v>0</v>
      </c>
      <c r="P26" s="66">
        <f t="shared" si="69"/>
        <v>0</v>
      </c>
      <c r="Q26" s="66">
        <f t="shared" si="69"/>
        <v>0</v>
      </c>
      <c r="R26" s="75">
        <f t="shared" si="41"/>
        <v>0</v>
      </c>
      <c r="S26" s="66">
        <f t="shared" si="60"/>
        <v>0</v>
      </c>
      <c r="T26" s="66">
        <f t="shared" si="60"/>
        <v>0</v>
      </c>
      <c r="U26" s="66">
        <f t="shared" si="60"/>
        <v>0</v>
      </c>
      <c r="V26" s="66">
        <f t="shared" si="60"/>
        <v>0</v>
      </c>
      <c r="W26" s="66">
        <f t="shared" si="60"/>
        <v>0</v>
      </c>
      <c r="X26" s="66">
        <f t="shared" si="60"/>
        <v>0</v>
      </c>
      <c r="Y26" s="66">
        <f t="shared" si="60"/>
        <v>0</v>
      </c>
      <c r="Z26" s="66">
        <f t="shared" si="60"/>
        <v>0</v>
      </c>
      <c r="AA26" s="66">
        <f t="shared" si="60"/>
        <v>0</v>
      </c>
      <c r="AB26" s="66">
        <f t="shared" si="60"/>
        <v>0</v>
      </c>
      <c r="AC26" s="66">
        <f t="shared" si="60"/>
        <v>0</v>
      </c>
      <c r="AD26" s="66">
        <f t="shared" si="70"/>
        <v>0</v>
      </c>
      <c r="AE26" s="75">
        <f t="shared" si="43"/>
        <v>0</v>
      </c>
      <c r="AF26" s="66">
        <f t="shared" si="71"/>
        <v>0</v>
      </c>
      <c r="AG26" s="66">
        <f t="shared" si="71"/>
        <v>0</v>
      </c>
      <c r="AH26" s="66">
        <f t="shared" si="71"/>
        <v>0</v>
      </c>
      <c r="AI26" s="66">
        <f t="shared" si="71"/>
        <v>0</v>
      </c>
      <c r="AJ26" s="66">
        <f t="shared" si="71"/>
        <v>0</v>
      </c>
      <c r="AK26" s="66">
        <f t="shared" si="71"/>
        <v>0</v>
      </c>
      <c r="AL26" s="66">
        <f t="shared" si="71"/>
        <v>0</v>
      </c>
      <c r="AM26" s="66">
        <f t="shared" si="71"/>
        <v>0</v>
      </c>
      <c r="AN26" s="66">
        <f t="shared" si="71"/>
        <v>0</v>
      </c>
      <c r="AO26" s="66">
        <f t="shared" si="71"/>
        <v>0</v>
      </c>
      <c r="AP26" s="66">
        <f t="shared" si="71"/>
        <v>0</v>
      </c>
      <c r="AQ26" s="66">
        <f t="shared" si="71"/>
        <v>0</v>
      </c>
      <c r="AR26" s="75">
        <f t="shared" si="45"/>
        <v>0</v>
      </c>
      <c r="AS26" s="66">
        <f t="shared" si="72"/>
        <v>0</v>
      </c>
      <c r="AT26" s="66">
        <f t="shared" si="72"/>
        <v>0</v>
      </c>
      <c r="AU26" s="66">
        <f t="shared" si="72"/>
        <v>0</v>
      </c>
      <c r="AV26" s="66">
        <f t="shared" si="72"/>
        <v>0</v>
      </c>
      <c r="AW26" s="66">
        <f t="shared" si="72"/>
        <v>0</v>
      </c>
      <c r="AX26" s="66">
        <f t="shared" si="72"/>
        <v>0</v>
      </c>
      <c r="AY26" s="66">
        <f t="shared" si="72"/>
        <v>0</v>
      </c>
      <c r="AZ26" s="66">
        <f t="shared" si="72"/>
        <v>0</v>
      </c>
      <c r="BA26" s="66">
        <f t="shared" si="72"/>
        <v>0</v>
      </c>
      <c r="BB26" s="66">
        <f t="shared" si="72"/>
        <v>0</v>
      </c>
      <c r="BC26" s="66">
        <f t="shared" si="72"/>
        <v>0</v>
      </c>
      <c r="BD26" s="66">
        <f t="shared" si="72"/>
        <v>0</v>
      </c>
      <c r="BE26" s="75">
        <f t="shared" si="47"/>
        <v>0</v>
      </c>
      <c r="BF26" s="66">
        <f t="shared" si="73"/>
        <v>0</v>
      </c>
      <c r="BG26" s="66">
        <f t="shared" si="73"/>
        <v>0</v>
      </c>
      <c r="BH26" s="66">
        <f t="shared" si="73"/>
        <v>0</v>
      </c>
      <c r="BI26" s="66">
        <f t="shared" si="73"/>
        <v>0</v>
      </c>
      <c r="BJ26" s="66">
        <f t="shared" si="73"/>
        <v>0</v>
      </c>
      <c r="BK26" s="66">
        <f t="shared" si="73"/>
        <v>0</v>
      </c>
      <c r="BL26" s="66">
        <f t="shared" si="73"/>
        <v>0</v>
      </c>
      <c r="BM26" s="66">
        <f t="shared" si="73"/>
        <v>0</v>
      </c>
      <c r="BN26" s="66">
        <f t="shared" si="73"/>
        <v>0</v>
      </c>
      <c r="BO26" s="66">
        <f t="shared" si="73"/>
        <v>0</v>
      </c>
      <c r="BP26" s="66">
        <f t="shared" si="73"/>
        <v>0</v>
      </c>
      <c r="BQ26" s="66">
        <f t="shared" si="73"/>
        <v>0</v>
      </c>
      <c r="BR26" s="75">
        <f t="shared" si="49"/>
        <v>0</v>
      </c>
      <c r="BS26" s="66">
        <f t="shared" si="74"/>
        <v>0</v>
      </c>
      <c r="BT26" s="66">
        <f t="shared" si="74"/>
        <v>0</v>
      </c>
      <c r="BU26" s="66">
        <f t="shared" si="74"/>
        <v>0</v>
      </c>
      <c r="BV26" s="66">
        <f t="shared" si="74"/>
        <v>0</v>
      </c>
      <c r="BW26" s="66">
        <f t="shared" si="74"/>
        <v>0</v>
      </c>
      <c r="BX26" s="66">
        <f t="shared" si="74"/>
        <v>0</v>
      </c>
      <c r="BY26" s="66">
        <f t="shared" si="74"/>
        <v>0</v>
      </c>
      <c r="BZ26" s="66">
        <f t="shared" si="74"/>
        <v>0</v>
      </c>
      <c r="CA26" s="66">
        <f t="shared" si="74"/>
        <v>0</v>
      </c>
      <c r="CB26" s="66">
        <f t="shared" si="74"/>
        <v>0</v>
      </c>
      <c r="CC26" s="66">
        <f t="shared" si="74"/>
        <v>0</v>
      </c>
      <c r="CD26" s="66">
        <f t="shared" si="74"/>
        <v>0</v>
      </c>
      <c r="CE26" s="75">
        <f t="shared" si="51"/>
        <v>0</v>
      </c>
      <c r="CF26" s="66">
        <f t="shared" si="75"/>
        <v>0</v>
      </c>
      <c r="CG26" s="66">
        <f t="shared" si="75"/>
        <v>0</v>
      </c>
      <c r="CH26" s="66">
        <f t="shared" si="75"/>
        <v>0</v>
      </c>
      <c r="CI26" s="66">
        <f t="shared" si="75"/>
        <v>0</v>
      </c>
      <c r="CJ26" s="66">
        <f t="shared" si="75"/>
        <v>0</v>
      </c>
      <c r="CK26" s="66">
        <f t="shared" si="75"/>
        <v>0</v>
      </c>
      <c r="CL26" s="66">
        <f t="shared" si="75"/>
        <v>0</v>
      </c>
      <c r="CM26" s="66">
        <f t="shared" si="75"/>
        <v>0</v>
      </c>
      <c r="CN26" s="66">
        <f t="shared" si="75"/>
        <v>0</v>
      </c>
      <c r="CO26" s="66">
        <f t="shared" si="75"/>
        <v>0</v>
      </c>
      <c r="CP26" s="66">
        <f t="shared" si="75"/>
        <v>0</v>
      </c>
      <c r="CQ26" s="66">
        <f t="shared" si="75"/>
        <v>0</v>
      </c>
      <c r="CR26" s="75">
        <f t="shared" si="53"/>
        <v>0</v>
      </c>
      <c r="CS26" s="66">
        <f t="shared" si="76"/>
        <v>0</v>
      </c>
      <c r="CT26" s="66">
        <f t="shared" si="76"/>
        <v>0</v>
      </c>
      <c r="CU26" s="66">
        <f t="shared" si="76"/>
        <v>0</v>
      </c>
      <c r="CV26" s="66">
        <f t="shared" si="76"/>
        <v>0</v>
      </c>
      <c r="CW26" s="66">
        <f t="shared" si="76"/>
        <v>0</v>
      </c>
      <c r="CX26" s="66">
        <f t="shared" si="76"/>
        <v>0</v>
      </c>
      <c r="CY26" s="66">
        <f t="shared" si="76"/>
        <v>0</v>
      </c>
      <c r="CZ26" s="66">
        <f t="shared" si="76"/>
        <v>0</v>
      </c>
      <c r="DA26" s="66">
        <f t="shared" si="76"/>
        <v>0</v>
      </c>
      <c r="DB26" s="66">
        <f t="shared" si="76"/>
        <v>0</v>
      </c>
      <c r="DC26" s="66">
        <f t="shared" si="76"/>
        <v>0</v>
      </c>
      <c r="DD26" s="66">
        <f t="shared" si="76"/>
        <v>0</v>
      </c>
      <c r="DE26" s="75">
        <f t="shared" si="55"/>
        <v>0</v>
      </c>
      <c r="DF26" s="66">
        <f t="shared" si="77"/>
        <v>0</v>
      </c>
      <c r="DG26" s="66">
        <f t="shared" si="77"/>
        <v>0</v>
      </c>
      <c r="DH26" s="66">
        <f t="shared" si="77"/>
        <v>0</v>
      </c>
      <c r="DI26" s="66">
        <f t="shared" si="77"/>
        <v>0</v>
      </c>
      <c r="DJ26" s="66">
        <f t="shared" si="77"/>
        <v>0</v>
      </c>
      <c r="DK26" s="66">
        <f t="shared" si="77"/>
        <v>0</v>
      </c>
      <c r="DL26" s="66">
        <f t="shared" si="77"/>
        <v>0</v>
      </c>
      <c r="DM26" s="66">
        <f t="shared" si="77"/>
        <v>0</v>
      </c>
      <c r="DN26" s="66">
        <f t="shared" si="77"/>
        <v>0</v>
      </c>
      <c r="DO26" s="66">
        <f t="shared" si="77"/>
        <v>0</v>
      </c>
      <c r="DP26" s="66">
        <f t="shared" si="77"/>
        <v>0</v>
      </c>
      <c r="DQ26" s="66">
        <f t="shared" si="77"/>
        <v>0</v>
      </c>
      <c r="DR26" s="75">
        <f t="shared" si="57"/>
        <v>0</v>
      </c>
      <c r="DS26" s="66">
        <f t="shared" si="78"/>
        <v>0</v>
      </c>
      <c r="DT26" s="66">
        <f t="shared" si="78"/>
        <v>0</v>
      </c>
      <c r="DU26" s="66">
        <f t="shared" si="78"/>
        <v>0</v>
      </c>
      <c r="DV26" s="66">
        <f t="shared" si="78"/>
        <v>0</v>
      </c>
      <c r="DW26" s="66">
        <f t="shared" si="78"/>
        <v>0</v>
      </c>
      <c r="DX26" s="66">
        <f t="shared" si="78"/>
        <v>0</v>
      </c>
      <c r="DY26" s="66">
        <f t="shared" si="78"/>
        <v>0</v>
      </c>
      <c r="DZ26" s="66">
        <f t="shared" si="78"/>
        <v>0</v>
      </c>
      <c r="EA26" s="66">
        <f t="shared" si="78"/>
        <v>0</v>
      </c>
      <c r="EB26" s="66">
        <f t="shared" si="78"/>
        <v>0</v>
      </c>
      <c r="EC26" s="66">
        <f t="shared" si="78"/>
        <v>0</v>
      </c>
      <c r="ED26" s="66">
        <f t="shared" si="78"/>
        <v>0</v>
      </c>
      <c r="EE26" s="76">
        <f t="shared" si="59"/>
        <v>0</v>
      </c>
    </row>
    <row r="27" spans="1:135" x14ac:dyDescent="0.2">
      <c r="A27" s="2"/>
      <c r="D27" s="2" t="s">
        <v>79</v>
      </c>
      <c r="E27" s="78"/>
      <c r="F27" s="66">
        <f t="shared" si="69"/>
        <v>0</v>
      </c>
      <c r="G27" s="66">
        <f t="shared" si="69"/>
        <v>0</v>
      </c>
      <c r="H27" s="66">
        <f t="shared" si="69"/>
        <v>0</v>
      </c>
      <c r="I27" s="66">
        <f t="shared" si="69"/>
        <v>0</v>
      </c>
      <c r="J27" s="66">
        <f t="shared" si="69"/>
        <v>0</v>
      </c>
      <c r="K27" s="66">
        <f t="shared" si="69"/>
        <v>0</v>
      </c>
      <c r="L27" s="66">
        <f t="shared" si="69"/>
        <v>0</v>
      </c>
      <c r="M27" s="66">
        <f t="shared" si="69"/>
        <v>0</v>
      </c>
      <c r="N27" s="66">
        <f t="shared" si="69"/>
        <v>0</v>
      </c>
      <c r="O27" s="66">
        <f t="shared" si="69"/>
        <v>0</v>
      </c>
      <c r="P27" s="66">
        <f t="shared" si="69"/>
        <v>0</v>
      </c>
      <c r="Q27" s="66">
        <f t="shared" si="69"/>
        <v>0</v>
      </c>
      <c r="R27" s="75">
        <f t="shared" si="41"/>
        <v>0</v>
      </c>
      <c r="S27" s="66">
        <f t="shared" si="60"/>
        <v>0</v>
      </c>
      <c r="T27" s="66">
        <f t="shared" si="60"/>
        <v>0</v>
      </c>
      <c r="U27" s="66">
        <f t="shared" si="60"/>
        <v>0</v>
      </c>
      <c r="V27" s="66">
        <f t="shared" si="60"/>
        <v>0</v>
      </c>
      <c r="W27" s="66">
        <f t="shared" si="60"/>
        <v>0</v>
      </c>
      <c r="X27" s="66">
        <f t="shared" si="60"/>
        <v>0</v>
      </c>
      <c r="Y27" s="66">
        <f t="shared" si="60"/>
        <v>0</v>
      </c>
      <c r="Z27" s="66">
        <f t="shared" si="60"/>
        <v>0</v>
      </c>
      <c r="AA27" s="66">
        <f t="shared" si="60"/>
        <v>0</v>
      </c>
      <c r="AB27" s="66">
        <f t="shared" si="60"/>
        <v>0</v>
      </c>
      <c r="AC27" s="66">
        <f t="shared" si="60"/>
        <v>0</v>
      </c>
      <c r="AD27" s="66">
        <f t="shared" si="70"/>
        <v>0</v>
      </c>
      <c r="AE27" s="75">
        <f t="shared" si="43"/>
        <v>0</v>
      </c>
      <c r="AF27" s="66">
        <f t="shared" si="71"/>
        <v>0</v>
      </c>
      <c r="AG27" s="66">
        <f t="shared" si="71"/>
        <v>0</v>
      </c>
      <c r="AH27" s="66">
        <f t="shared" si="71"/>
        <v>0</v>
      </c>
      <c r="AI27" s="66">
        <f t="shared" si="71"/>
        <v>0</v>
      </c>
      <c r="AJ27" s="66">
        <f t="shared" si="71"/>
        <v>0</v>
      </c>
      <c r="AK27" s="66">
        <f t="shared" si="71"/>
        <v>0</v>
      </c>
      <c r="AL27" s="66">
        <f t="shared" si="71"/>
        <v>0</v>
      </c>
      <c r="AM27" s="66">
        <f t="shared" si="71"/>
        <v>0</v>
      </c>
      <c r="AN27" s="66">
        <f t="shared" si="71"/>
        <v>0</v>
      </c>
      <c r="AO27" s="66">
        <f t="shared" si="71"/>
        <v>0</v>
      </c>
      <c r="AP27" s="66">
        <f t="shared" si="71"/>
        <v>0</v>
      </c>
      <c r="AQ27" s="66">
        <f t="shared" si="71"/>
        <v>0</v>
      </c>
      <c r="AR27" s="75">
        <f t="shared" si="45"/>
        <v>0</v>
      </c>
      <c r="AS27" s="66">
        <f t="shared" si="72"/>
        <v>0</v>
      </c>
      <c r="AT27" s="66">
        <f t="shared" si="72"/>
        <v>0</v>
      </c>
      <c r="AU27" s="66">
        <f t="shared" si="72"/>
        <v>0</v>
      </c>
      <c r="AV27" s="66">
        <f t="shared" si="72"/>
        <v>0</v>
      </c>
      <c r="AW27" s="66">
        <f t="shared" si="72"/>
        <v>0</v>
      </c>
      <c r="AX27" s="66">
        <f t="shared" si="72"/>
        <v>0</v>
      </c>
      <c r="AY27" s="66">
        <f t="shared" si="72"/>
        <v>0</v>
      </c>
      <c r="AZ27" s="66">
        <f t="shared" si="72"/>
        <v>0</v>
      </c>
      <c r="BA27" s="66">
        <f t="shared" si="72"/>
        <v>0</v>
      </c>
      <c r="BB27" s="66">
        <f t="shared" si="72"/>
        <v>0</v>
      </c>
      <c r="BC27" s="66">
        <f t="shared" si="72"/>
        <v>0</v>
      </c>
      <c r="BD27" s="66">
        <f t="shared" si="72"/>
        <v>0</v>
      </c>
      <c r="BE27" s="75">
        <f t="shared" si="47"/>
        <v>0</v>
      </c>
      <c r="BF27" s="66">
        <f t="shared" si="73"/>
        <v>0</v>
      </c>
      <c r="BG27" s="66">
        <f t="shared" si="73"/>
        <v>0</v>
      </c>
      <c r="BH27" s="66">
        <f t="shared" si="73"/>
        <v>0</v>
      </c>
      <c r="BI27" s="66">
        <f t="shared" si="73"/>
        <v>0</v>
      </c>
      <c r="BJ27" s="66">
        <f t="shared" si="73"/>
        <v>0</v>
      </c>
      <c r="BK27" s="66">
        <f t="shared" si="73"/>
        <v>0</v>
      </c>
      <c r="BL27" s="66">
        <f t="shared" si="73"/>
        <v>0</v>
      </c>
      <c r="BM27" s="66">
        <f t="shared" si="73"/>
        <v>0</v>
      </c>
      <c r="BN27" s="66">
        <f t="shared" si="73"/>
        <v>0</v>
      </c>
      <c r="BO27" s="66">
        <f t="shared" si="73"/>
        <v>0</v>
      </c>
      <c r="BP27" s="66">
        <f t="shared" si="73"/>
        <v>0</v>
      </c>
      <c r="BQ27" s="66">
        <f t="shared" si="73"/>
        <v>0</v>
      </c>
      <c r="BR27" s="75">
        <f t="shared" si="49"/>
        <v>0</v>
      </c>
      <c r="BS27" s="66">
        <f t="shared" si="74"/>
        <v>0</v>
      </c>
      <c r="BT27" s="66">
        <f t="shared" si="74"/>
        <v>0</v>
      </c>
      <c r="BU27" s="66">
        <f t="shared" si="74"/>
        <v>0</v>
      </c>
      <c r="BV27" s="66">
        <f t="shared" si="74"/>
        <v>0</v>
      </c>
      <c r="BW27" s="66">
        <f t="shared" si="74"/>
        <v>0</v>
      </c>
      <c r="BX27" s="66">
        <f t="shared" si="74"/>
        <v>0</v>
      </c>
      <c r="BY27" s="66">
        <f t="shared" si="74"/>
        <v>0</v>
      </c>
      <c r="BZ27" s="66">
        <f t="shared" si="74"/>
        <v>0</v>
      </c>
      <c r="CA27" s="66">
        <f t="shared" si="74"/>
        <v>0</v>
      </c>
      <c r="CB27" s="66">
        <f t="shared" si="74"/>
        <v>0</v>
      </c>
      <c r="CC27" s="66">
        <f t="shared" si="74"/>
        <v>0</v>
      </c>
      <c r="CD27" s="66">
        <f t="shared" si="74"/>
        <v>0</v>
      </c>
      <c r="CE27" s="75">
        <f t="shared" si="51"/>
        <v>0</v>
      </c>
      <c r="CF27" s="66">
        <f t="shared" si="75"/>
        <v>0</v>
      </c>
      <c r="CG27" s="66">
        <f t="shared" si="75"/>
        <v>0</v>
      </c>
      <c r="CH27" s="66">
        <f t="shared" si="75"/>
        <v>0</v>
      </c>
      <c r="CI27" s="66">
        <f t="shared" si="75"/>
        <v>0</v>
      </c>
      <c r="CJ27" s="66">
        <f t="shared" si="75"/>
        <v>0</v>
      </c>
      <c r="CK27" s="66">
        <f t="shared" si="75"/>
        <v>0</v>
      </c>
      <c r="CL27" s="66">
        <f t="shared" si="75"/>
        <v>0</v>
      </c>
      <c r="CM27" s="66">
        <f t="shared" si="75"/>
        <v>0</v>
      </c>
      <c r="CN27" s="66">
        <f t="shared" si="75"/>
        <v>0</v>
      </c>
      <c r="CO27" s="66">
        <f t="shared" si="75"/>
        <v>0</v>
      </c>
      <c r="CP27" s="66">
        <f t="shared" si="75"/>
        <v>0</v>
      </c>
      <c r="CQ27" s="66">
        <f t="shared" si="75"/>
        <v>0</v>
      </c>
      <c r="CR27" s="75">
        <f t="shared" si="53"/>
        <v>0</v>
      </c>
      <c r="CS27" s="66">
        <f t="shared" si="76"/>
        <v>0</v>
      </c>
      <c r="CT27" s="66">
        <f t="shared" si="76"/>
        <v>0</v>
      </c>
      <c r="CU27" s="66">
        <f t="shared" si="76"/>
        <v>0</v>
      </c>
      <c r="CV27" s="66">
        <f t="shared" si="76"/>
        <v>0</v>
      </c>
      <c r="CW27" s="66">
        <f t="shared" si="76"/>
        <v>0</v>
      </c>
      <c r="CX27" s="66">
        <f t="shared" si="76"/>
        <v>0</v>
      </c>
      <c r="CY27" s="66">
        <f t="shared" si="76"/>
        <v>0</v>
      </c>
      <c r="CZ27" s="66">
        <f t="shared" si="76"/>
        <v>0</v>
      </c>
      <c r="DA27" s="66">
        <f t="shared" si="76"/>
        <v>0</v>
      </c>
      <c r="DB27" s="66">
        <f t="shared" si="76"/>
        <v>0</v>
      </c>
      <c r="DC27" s="66">
        <f t="shared" si="76"/>
        <v>0</v>
      </c>
      <c r="DD27" s="66">
        <f t="shared" si="76"/>
        <v>0</v>
      </c>
      <c r="DE27" s="75">
        <f t="shared" si="55"/>
        <v>0</v>
      </c>
      <c r="DF27" s="66">
        <f t="shared" si="77"/>
        <v>0</v>
      </c>
      <c r="DG27" s="66">
        <f t="shared" si="77"/>
        <v>0</v>
      </c>
      <c r="DH27" s="66">
        <f t="shared" si="77"/>
        <v>0</v>
      </c>
      <c r="DI27" s="66">
        <f t="shared" si="77"/>
        <v>0</v>
      </c>
      <c r="DJ27" s="66">
        <f t="shared" si="77"/>
        <v>0</v>
      </c>
      <c r="DK27" s="66">
        <f t="shared" si="77"/>
        <v>0</v>
      </c>
      <c r="DL27" s="66">
        <f t="shared" si="77"/>
        <v>0</v>
      </c>
      <c r="DM27" s="66">
        <f t="shared" si="77"/>
        <v>0</v>
      </c>
      <c r="DN27" s="66">
        <f t="shared" si="77"/>
        <v>0</v>
      </c>
      <c r="DO27" s="66">
        <f t="shared" si="77"/>
        <v>0</v>
      </c>
      <c r="DP27" s="66">
        <f t="shared" si="77"/>
        <v>0</v>
      </c>
      <c r="DQ27" s="66">
        <f t="shared" si="77"/>
        <v>0</v>
      </c>
      <c r="DR27" s="75">
        <f t="shared" si="57"/>
        <v>0</v>
      </c>
      <c r="DS27" s="66">
        <f t="shared" si="78"/>
        <v>0</v>
      </c>
      <c r="DT27" s="66">
        <f t="shared" si="78"/>
        <v>0</v>
      </c>
      <c r="DU27" s="66">
        <f t="shared" si="78"/>
        <v>0</v>
      </c>
      <c r="DV27" s="66">
        <f t="shared" si="78"/>
        <v>0</v>
      </c>
      <c r="DW27" s="66">
        <f t="shared" si="78"/>
        <v>0</v>
      </c>
      <c r="DX27" s="66">
        <f t="shared" si="78"/>
        <v>0</v>
      </c>
      <c r="DY27" s="66">
        <f t="shared" si="78"/>
        <v>0</v>
      </c>
      <c r="DZ27" s="66">
        <f t="shared" si="78"/>
        <v>0</v>
      </c>
      <c r="EA27" s="66">
        <f t="shared" si="78"/>
        <v>0</v>
      </c>
      <c r="EB27" s="66">
        <f t="shared" si="78"/>
        <v>0</v>
      </c>
      <c r="EC27" s="66">
        <f t="shared" si="78"/>
        <v>0</v>
      </c>
      <c r="ED27" s="66">
        <f t="shared" si="78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69"/>
        <v>0</v>
      </c>
      <c r="G28" s="66">
        <f t="shared" si="69"/>
        <v>0</v>
      </c>
      <c r="H28" s="66">
        <f t="shared" si="69"/>
        <v>0</v>
      </c>
      <c r="I28" s="66">
        <f t="shared" si="69"/>
        <v>0</v>
      </c>
      <c r="J28" s="66">
        <f t="shared" si="69"/>
        <v>0</v>
      </c>
      <c r="K28" s="66">
        <f t="shared" si="69"/>
        <v>0</v>
      </c>
      <c r="L28" s="66">
        <f t="shared" si="69"/>
        <v>0</v>
      </c>
      <c r="M28" s="66">
        <f t="shared" si="69"/>
        <v>0</v>
      </c>
      <c r="N28" s="66">
        <f t="shared" si="69"/>
        <v>0</v>
      </c>
      <c r="O28" s="66">
        <f t="shared" si="69"/>
        <v>0</v>
      </c>
      <c r="P28" s="66">
        <f t="shared" si="69"/>
        <v>0</v>
      </c>
      <c r="Q28" s="66">
        <f t="shared" si="69"/>
        <v>0</v>
      </c>
      <c r="R28" s="75">
        <f t="shared" si="41"/>
        <v>0</v>
      </c>
      <c r="S28" s="66">
        <f t="shared" ref="S28:W30" si="79">IF(S$2&gt;=$B$18,$E28,0)</f>
        <v>0</v>
      </c>
      <c r="T28" s="66">
        <f t="shared" si="79"/>
        <v>0</v>
      </c>
      <c r="U28" s="66">
        <f t="shared" si="79"/>
        <v>0</v>
      </c>
      <c r="V28" s="66">
        <f t="shared" si="79"/>
        <v>0</v>
      </c>
      <c r="W28" s="66">
        <f t="shared" si="79"/>
        <v>0</v>
      </c>
      <c r="X28" s="66">
        <v>0</v>
      </c>
      <c r="Y28" s="66">
        <f t="shared" ref="Y28:Z30" si="80">IF(Y$2&gt;=$B$18,$E28,0)</f>
        <v>0</v>
      </c>
      <c r="Z28" s="66">
        <f t="shared" si="80"/>
        <v>0</v>
      </c>
      <c r="AA28" s="66">
        <v>0</v>
      </c>
      <c r="AB28" s="66">
        <f t="shared" ref="AB28:AC30" si="81">IF(AB$2&gt;=$B$18,$E28,0)</f>
        <v>0</v>
      </c>
      <c r="AC28" s="66">
        <f t="shared" si="81"/>
        <v>0</v>
      </c>
      <c r="AD28" s="66">
        <v>0</v>
      </c>
      <c r="AE28" s="75">
        <f t="shared" si="43"/>
        <v>0</v>
      </c>
      <c r="AF28" s="66">
        <f t="shared" si="71"/>
        <v>0</v>
      </c>
      <c r="AG28" s="66">
        <f t="shared" si="71"/>
        <v>0</v>
      </c>
      <c r="AH28" s="66">
        <f t="shared" si="71"/>
        <v>0</v>
      </c>
      <c r="AI28" s="66">
        <f t="shared" si="71"/>
        <v>0</v>
      </c>
      <c r="AJ28" s="66">
        <f t="shared" si="71"/>
        <v>0</v>
      </c>
      <c r="AK28" s="66">
        <f t="shared" si="71"/>
        <v>0</v>
      </c>
      <c r="AL28" s="66">
        <f t="shared" si="71"/>
        <v>0</v>
      </c>
      <c r="AM28" s="66">
        <f t="shared" si="71"/>
        <v>0</v>
      </c>
      <c r="AN28" s="66">
        <f t="shared" si="71"/>
        <v>0</v>
      </c>
      <c r="AO28" s="66">
        <f t="shared" si="71"/>
        <v>0</v>
      </c>
      <c r="AP28" s="66">
        <f t="shared" si="71"/>
        <v>0</v>
      </c>
      <c r="AQ28" s="66">
        <f t="shared" si="71"/>
        <v>0</v>
      </c>
      <c r="AR28" s="75">
        <f t="shared" si="45"/>
        <v>0</v>
      </c>
      <c r="AS28" s="66">
        <f t="shared" si="72"/>
        <v>0</v>
      </c>
      <c r="AT28" s="66">
        <f t="shared" si="72"/>
        <v>0</v>
      </c>
      <c r="AU28" s="66">
        <f t="shared" si="72"/>
        <v>0</v>
      </c>
      <c r="AV28" s="66">
        <f t="shared" si="72"/>
        <v>0</v>
      </c>
      <c r="AW28" s="66">
        <f t="shared" si="72"/>
        <v>0</v>
      </c>
      <c r="AX28" s="66">
        <f t="shared" si="72"/>
        <v>0</v>
      </c>
      <c r="AY28" s="66">
        <f t="shared" si="72"/>
        <v>0</v>
      </c>
      <c r="AZ28" s="66">
        <f t="shared" si="72"/>
        <v>0</v>
      </c>
      <c r="BA28" s="66">
        <f t="shared" si="72"/>
        <v>0</v>
      </c>
      <c r="BB28" s="66">
        <f t="shared" si="72"/>
        <v>0</v>
      </c>
      <c r="BC28" s="66">
        <f t="shared" si="72"/>
        <v>0</v>
      </c>
      <c r="BD28" s="66">
        <f t="shared" si="72"/>
        <v>0</v>
      </c>
      <c r="BE28" s="75">
        <f t="shared" si="47"/>
        <v>0</v>
      </c>
      <c r="BF28" s="66">
        <f t="shared" si="73"/>
        <v>0</v>
      </c>
      <c r="BG28" s="66">
        <f t="shared" si="73"/>
        <v>0</v>
      </c>
      <c r="BH28" s="66">
        <f t="shared" si="73"/>
        <v>0</v>
      </c>
      <c r="BI28" s="66">
        <f t="shared" si="73"/>
        <v>0</v>
      </c>
      <c r="BJ28" s="66">
        <f t="shared" si="73"/>
        <v>0</v>
      </c>
      <c r="BK28" s="66">
        <f t="shared" si="73"/>
        <v>0</v>
      </c>
      <c r="BL28" s="66">
        <f t="shared" si="73"/>
        <v>0</v>
      </c>
      <c r="BM28" s="66">
        <f t="shared" si="73"/>
        <v>0</v>
      </c>
      <c r="BN28" s="66">
        <f t="shared" si="73"/>
        <v>0</v>
      </c>
      <c r="BO28" s="66">
        <f t="shared" si="73"/>
        <v>0</v>
      </c>
      <c r="BP28" s="66">
        <f t="shared" si="73"/>
        <v>0</v>
      </c>
      <c r="BQ28" s="66">
        <f t="shared" si="73"/>
        <v>0</v>
      </c>
      <c r="BR28" s="75">
        <f t="shared" si="49"/>
        <v>0</v>
      </c>
      <c r="BS28" s="66">
        <f t="shared" si="74"/>
        <v>0</v>
      </c>
      <c r="BT28" s="66">
        <f t="shared" si="74"/>
        <v>0</v>
      </c>
      <c r="BU28" s="66">
        <f t="shared" si="74"/>
        <v>0</v>
      </c>
      <c r="BV28" s="66">
        <f t="shared" si="74"/>
        <v>0</v>
      </c>
      <c r="BW28" s="66">
        <f t="shared" si="74"/>
        <v>0</v>
      </c>
      <c r="BX28" s="66">
        <f t="shared" si="74"/>
        <v>0</v>
      </c>
      <c r="BY28" s="66">
        <f t="shared" si="74"/>
        <v>0</v>
      </c>
      <c r="BZ28" s="66">
        <f t="shared" si="74"/>
        <v>0</v>
      </c>
      <c r="CA28" s="66">
        <f t="shared" si="74"/>
        <v>0</v>
      </c>
      <c r="CB28" s="66">
        <f t="shared" si="74"/>
        <v>0</v>
      </c>
      <c r="CC28" s="66">
        <f t="shared" si="74"/>
        <v>0</v>
      </c>
      <c r="CD28" s="66">
        <f t="shared" si="74"/>
        <v>0</v>
      </c>
      <c r="CE28" s="75">
        <f t="shared" si="51"/>
        <v>0</v>
      </c>
      <c r="CF28" s="66">
        <f t="shared" si="75"/>
        <v>0</v>
      </c>
      <c r="CG28" s="66">
        <f t="shared" si="75"/>
        <v>0</v>
      </c>
      <c r="CH28" s="66">
        <f t="shared" si="75"/>
        <v>0</v>
      </c>
      <c r="CI28" s="66">
        <f t="shared" si="75"/>
        <v>0</v>
      </c>
      <c r="CJ28" s="66">
        <f t="shared" si="75"/>
        <v>0</v>
      </c>
      <c r="CK28" s="66">
        <f t="shared" si="75"/>
        <v>0</v>
      </c>
      <c r="CL28" s="66">
        <f t="shared" si="75"/>
        <v>0</v>
      </c>
      <c r="CM28" s="66">
        <f t="shared" si="75"/>
        <v>0</v>
      </c>
      <c r="CN28" s="66">
        <f t="shared" si="75"/>
        <v>0</v>
      </c>
      <c r="CO28" s="66">
        <f t="shared" si="75"/>
        <v>0</v>
      </c>
      <c r="CP28" s="66">
        <f t="shared" si="75"/>
        <v>0</v>
      </c>
      <c r="CQ28" s="66">
        <f t="shared" si="75"/>
        <v>0</v>
      </c>
      <c r="CR28" s="75">
        <f t="shared" si="53"/>
        <v>0</v>
      </c>
      <c r="CS28" s="66">
        <f t="shared" si="76"/>
        <v>0</v>
      </c>
      <c r="CT28" s="66">
        <f t="shared" si="76"/>
        <v>0</v>
      </c>
      <c r="CU28" s="66">
        <f t="shared" si="76"/>
        <v>0</v>
      </c>
      <c r="CV28" s="66">
        <f t="shared" si="76"/>
        <v>0</v>
      </c>
      <c r="CW28" s="66">
        <f t="shared" si="76"/>
        <v>0</v>
      </c>
      <c r="CX28" s="66">
        <f t="shared" si="76"/>
        <v>0</v>
      </c>
      <c r="CY28" s="66">
        <f t="shared" si="76"/>
        <v>0</v>
      </c>
      <c r="CZ28" s="66">
        <f t="shared" si="76"/>
        <v>0</v>
      </c>
      <c r="DA28" s="66">
        <f t="shared" si="76"/>
        <v>0</v>
      </c>
      <c r="DB28" s="66">
        <f t="shared" si="76"/>
        <v>0</v>
      </c>
      <c r="DC28" s="66">
        <f t="shared" si="76"/>
        <v>0</v>
      </c>
      <c r="DD28" s="66">
        <f t="shared" si="76"/>
        <v>0</v>
      </c>
      <c r="DE28" s="75">
        <f t="shared" si="55"/>
        <v>0</v>
      </c>
      <c r="DF28" s="66">
        <f t="shared" si="77"/>
        <v>0</v>
      </c>
      <c r="DG28" s="66">
        <f t="shared" si="77"/>
        <v>0</v>
      </c>
      <c r="DH28" s="66">
        <f t="shared" si="77"/>
        <v>0</v>
      </c>
      <c r="DI28" s="66">
        <f t="shared" si="77"/>
        <v>0</v>
      </c>
      <c r="DJ28" s="66">
        <f t="shared" si="77"/>
        <v>0</v>
      </c>
      <c r="DK28" s="66">
        <f t="shared" si="77"/>
        <v>0</v>
      </c>
      <c r="DL28" s="66">
        <f t="shared" si="77"/>
        <v>0</v>
      </c>
      <c r="DM28" s="66">
        <f t="shared" si="77"/>
        <v>0</v>
      </c>
      <c r="DN28" s="66">
        <f t="shared" si="77"/>
        <v>0</v>
      </c>
      <c r="DO28" s="66">
        <f t="shared" si="77"/>
        <v>0</v>
      </c>
      <c r="DP28" s="66">
        <f t="shared" si="77"/>
        <v>0</v>
      </c>
      <c r="DQ28" s="66">
        <f t="shared" si="77"/>
        <v>0</v>
      </c>
      <c r="DR28" s="75">
        <f t="shared" si="57"/>
        <v>0</v>
      </c>
      <c r="DS28" s="66">
        <f t="shared" si="78"/>
        <v>0</v>
      </c>
      <c r="DT28" s="66">
        <f t="shared" si="78"/>
        <v>0</v>
      </c>
      <c r="DU28" s="66">
        <f t="shared" si="78"/>
        <v>0</v>
      </c>
      <c r="DV28" s="66">
        <f t="shared" si="78"/>
        <v>0</v>
      </c>
      <c r="DW28" s="66">
        <f t="shared" si="78"/>
        <v>0</v>
      </c>
      <c r="DX28" s="66">
        <f t="shared" si="78"/>
        <v>0</v>
      </c>
      <c r="DY28" s="66">
        <f t="shared" si="78"/>
        <v>0</v>
      </c>
      <c r="DZ28" s="66">
        <f t="shared" si="78"/>
        <v>0</v>
      </c>
      <c r="EA28" s="66">
        <f t="shared" si="78"/>
        <v>0</v>
      </c>
      <c r="EB28" s="66">
        <f t="shared" si="78"/>
        <v>0</v>
      </c>
      <c r="EC28" s="66">
        <f t="shared" si="78"/>
        <v>0</v>
      </c>
      <c r="ED28" s="66">
        <f t="shared" si="78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69"/>
        <v>0</v>
      </c>
      <c r="G29" s="66">
        <f t="shared" si="69"/>
        <v>0</v>
      </c>
      <c r="H29" s="66">
        <f t="shared" si="69"/>
        <v>0</v>
      </c>
      <c r="I29" s="66">
        <f t="shared" si="69"/>
        <v>0</v>
      </c>
      <c r="J29" s="66">
        <f t="shared" si="69"/>
        <v>0</v>
      </c>
      <c r="K29" s="66">
        <f t="shared" si="69"/>
        <v>0</v>
      </c>
      <c r="L29" s="66">
        <f t="shared" si="69"/>
        <v>0</v>
      </c>
      <c r="M29" s="66">
        <f t="shared" si="69"/>
        <v>0</v>
      </c>
      <c r="N29" s="66">
        <f t="shared" si="69"/>
        <v>0</v>
      </c>
      <c r="O29" s="66">
        <f t="shared" si="69"/>
        <v>0</v>
      </c>
      <c r="P29" s="66">
        <f t="shared" si="69"/>
        <v>0</v>
      </c>
      <c r="Q29" s="66">
        <f t="shared" si="69"/>
        <v>0</v>
      </c>
      <c r="R29" s="75">
        <f t="shared" si="41"/>
        <v>0</v>
      </c>
      <c r="S29" s="66">
        <f t="shared" si="79"/>
        <v>0</v>
      </c>
      <c r="T29" s="66">
        <f t="shared" si="79"/>
        <v>0</v>
      </c>
      <c r="U29" s="66">
        <f t="shared" si="79"/>
        <v>0</v>
      </c>
      <c r="V29" s="66">
        <f t="shared" si="79"/>
        <v>0</v>
      </c>
      <c r="W29" s="66">
        <f t="shared" si="79"/>
        <v>0</v>
      </c>
      <c r="X29" s="66">
        <v>0</v>
      </c>
      <c r="Y29" s="66">
        <f t="shared" si="80"/>
        <v>0</v>
      </c>
      <c r="Z29" s="66">
        <f t="shared" si="80"/>
        <v>0</v>
      </c>
      <c r="AA29" s="66">
        <v>0</v>
      </c>
      <c r="AB29" s="66">
        <f t="shared" si="81"/>
        <v>0</v>
      </c>
      <c r="AC29" s="66">
        <f t="shared" si="81"/>
        <v>0</v>
      </c>
      <c r="AD29" s="66">
        <v>0</v>
      </c>
      <c r="AE29" s="75">
        <f t="shared" si="43"/>
        <v>0</v>
      </c>
      <c r="AF29" s="66">
        <f t="shared" si="71"/>
        <v>0</v>
      </c>
      <c r="AG29" s="66">
        <f t="shared" si="71"/>
        <v>0</v>
      </c>
      <c r="AH29" s="66">
        <f t="shared" si="71"/>
        <v>0</v>
      </c>
      <c r="AI29" s="66">
        <f t="shared" si="71"/>
        <v>0</v>
      </c>
      <c r="AJ29" s="66">
        <f t="shared" si="71"/>
        <v>0</v>
      </c>
      <c r="AK29" s="66">
        <f t="shared" si="71"/>
        <v>0</v>
      </c>
      <c r="AL29" s="66">
        <f t="shared" si="71"/>
        <v>0</v>
      </c>
      <c r="AM29" s="66">
        <f t="shared" si="71"/>
        <v>0</v>
      </c>
      <c r="AN29" s="66">
        <f t="shared" si="71"/>
        <v>0</v>
      </c>
      <c r="AO29" s="66">
        <f t="shared" si="71"/>
        <v>0</v>
      </c>
      <c r="AP29" s="66">
        <f t="shared" si="71"/>
        <v>0</v>
      </c>
      <c r="AQ29" s="66">
        <f t="shared" si="71"/>
        <v>0</v>
      </c>
      <c r="AR29" s="75">
        <f t="shared" si="45"/>
        <v>0</v>
      </c>
      <c r="AS29" s="66">
        <f t="shared" si="72"/>
        <v>0</v>
      </c>
      <c r="AT29" s="66">
        <f t="shared" si="72"/>
        <v>0</v>
      </c>
      <c r="AU29" s="66">
        <f t="shared" si="72"/>
        <v>0</v>
      </c>
      <c r="AV29" s="66">
        <f t="shared" si="72"/>
        <v>0</v>
      </c>
      <c r="AW29" s="66">
        <f t="shared" si="72"/>
        <v>0</v>
      </c>
      <c r="AX29" s="66">
        <f t="shared" si="72"/>
        <v>0</v>
      </c>
      <c r="AY29" s="66">
        <f t="shared" si="72"/>
        <v>0</v>
      </c>
      <c r="AZ29" s="66">
        <f t="shared" si="72"/>
        <v>0</v>
      </c>
      <c r="BA29" s="66">
        <f t="shared" si="72"/>
        <v>0</v>
      </c>
      <c r="BB29" s="66">
        <f t="shared" si="72"/>
        <v>0</v>
      </c>
      <c r="BC29" s="66">
        <f t="shared" si="72"/>
        <v>0</v>
      </c>
      <c r="BD29" s="66">
        <f t="shared" si="72"/>
        <v>0</v>
      </c>
      <c r="BE29" s="75">
        <f t="shared" si="47"/>
        <v>0</v>
      </c>
      <c r="BF29" s="66">
        <f t="shared" si="73"/>
        <v>0</v>
      </c>
      <c r="BG29" s="66">
        <f t="shared" si="73"/>
        <v>0</v>
      </c>
      <c r="BH29" s="66">
        <f t="shared" si="73"/>
        <v>0</v>
      </c>
      <c r="BI29" s="66">
        <f t="shared" si="73"/>
        <v>0</v>
      </c>
      <c r="BJ29" s="66">
        <f t="shared" si="73"/>
        <v>0</v>
      </c>
      <c r="BK29" s="66">
        <f t="shared" si="73"/>
        <v>0</v>
      </c>
      <c r="BL29" s="66">
        <f t="shared" si="73"/>
        <v>0</v>
      </c>
      <c r="BM29" s="66">
        <f t="shared" si="73"/>
        <v>0</v>
      </c>
      <c r="BN29" s="66">
        <f t="shared" si="73"/>
        <v>0</v>
      </c>
      <c r="BO29" s="66">
        <f t="shared" si="73"/>
        <v>0</v>
      </c>
      <c r="BP29" s="66">
        <f t="shared" si="73"/>
        <v>0</v>
      </c>
      <c r="BQ29" s="66">
        <f t="shared" si="73"/>
        <v>0</v>
      </c>
      <c r="BR29" s="75">
        <f t="shared" si="49"/>
        <v>0</v>
      </c>
      <c r="BS29" s="66">
        <f t="shared" si="74"/>
        <v>0</v>
      </c>
      <c r="BT29" s="66">
        <f t="shared" si="74"/>
        <v>0</v>
      </c>
      <c r="BU29" s="66">
        <f t="shared" si="74"/>
        <v>0</v>
      </c>
      <c r="BV29" s="66">
        <f t="shared" si="74"/>
        <v>0</v>
      </c>
      <c r="BW29" s="66">
        <f t="shared" si="74"/>
        <v>0</v>
      </c>
      <c r="BX29" s="66">
        <f t="shared" si="74"/>
        <v>0</v>
      </c>
      <c r="BY29" s="66">
        <f t="shared" si="74"/>
        <v>0</v>
      </c>
      <c r="BZ29" s="66">
        <f t="shared" si="74"/>
        <v>0</v>
      </c>
      <c r="CA29" s="66">
        <f t="shared" si="74"/>
        <v>0</v>
      </c>
      <c r="CB29" s="66">
        <f t="shared" si="74"/>
        <v>0</v>
      </c>
      <c r="CC29" s="66">
        <f t="shared" si="74"/>
        <v>0</v>
      </c>
      <c r="CD29" s="66">
        <f t="shared" si="74"/>
        <v>0</v>
      </c>
      <c r="CE29" s="75">
        <f t="shared" si="51"/>
        <v>0</v>
      </c>
      <c r="CF29" s="66">
        <f t="shared" si="75"/>
        <v>0</v>
      </c>
      <c r="CG29" s="66">
        <f t="shared" si="75"/>
        <v>0</v>
      </c>
      <c r="CH29" s="66">
        <f t="shared" si="75"/>
        <v>0</v>
      </c>
      <c r="CI29" s="66">
        <f t="shared" si="75"/>
        <v>0</v>
      </c>
      <c r="CJ29" s="66">
        <f t="shared" si="75"/>
        <v>0</v>
      </c>
      <c r="CK29" s="66">
        <f t="shared" si="75"/>
        <v>0</v>
      </c>
      <c r="CL29" s="66">
        <f t="shared" si="75"/>
        <v>0</v>
      </c>
      <c r="CM29" s="66">
        <f t="shared" si="75"/>
        <v>0</v>
      </c>
      <c r="CN29" s="66">
        <f t="shared" si="75"/>
        <v>0</v>
      </c>
      <c r="CO29" s="66">
        <f t="shared" si="75"/>
        <v>0</v>
      </c>
      <c r="CP29" s="66">
        <f t="shared" si="75"/>
        <v>0</v>
      </c>
      <c r="CQ29" s="66">
        <f t="shared" si="75"/>
        <v>0</v>
      </c>
      <c r="CR29" s="75">
        <f t="shared" si="53"/>
        <v>0</v>
      </c>
      <c r="CS29" s="66">
        <f t="shared" si="76"/>
        <v>0</v>
      </c>
      <c r="CT29" s="66">
        <f t="shared" si="76"/>
        <v>0</v>
      </c>
      <c r="CU29" s="66">
        <f t="shared" si="76"/>
        <v>0</v>
      </c>
      <c r="CV29" s="66">
        <f t="shared" si="76"/>
        <v>0</v>
      </c>
      <c r="CW29" s="66">
        <f t="shared" si="76"/>
        <v>0</v>
      </c>
      <c r="CX29" s="66">
        <f t="shared" si="76"/>
        <v>0</v>
      </c>
      <c r="CY29" s="66">
        <f t="shared" si="76"/>
        <v>0</v>
      </c>
      <c r="CZ29" s="66">
        <f t="shared" si="76"/>
        <v>0</v>
      </c>
      <c r="DA29" s="66">
        <f t="shared" si="76"/>
        <v>0</v>
      </c>
      <c r="DB29" s="66">
        <f t="shared" si="76"/>
        <v>0</v>
      </c>
      <c r="DC29" s="66">
        <f t="shared" si="76"/>
        <v>0</v>
      </c>
      <c r="DD29" s="66">
        <f t="shared" si="76"/>
        <v>0</v>
      </c>
      <c r="DE29" s="75">
        <f t="shared" si="55"/>
        <v>0</v>
      </c>
      <c r="DF29" s="66">
        <f t="shared" si="77"/>
        <v>0</v>
      </c>
      <c r="DG29" s="66">
        <f t="shared" si="77"/>
        <v>0</v>
      </c>
      <c r="DH29" s="66">
        <f t="shared" si="77"/>
        <v>0</v>
      </c>
      <c r="DI29" s="66">
        <f t="shared" si="77"/>
        <v>0</v>
      </c>
      <c r="DJ29" s="66">
        <f t="shared" si="77"/>
        <v>0</v>
      </c>
      <c r="DK29" s="66">
        <f t="shared" si="77"/>
        <v>0</v>
      </c>
      <c r="DL29" s="66">
        <f t="shared" si="77"/>
        <v>0</v>
      </c>
      <c r="DM29" s="66">
        <f t="shared" si="77"/>
        <v>0</v>
      </c>
      <c r="DN29" s="66">
        <f t="shared" si="77"/>
        <v>0</v>
      </c>
      <c r="DO29" s="66">
        <f t="shared" si="77"/>
        <v>0</v>
      </c>
      <c r="DP29" s="66">
        <f t="shared" si="77"/>
        <v>0</v>
      </c>
      <c r="DQ29" s="66">
        <f t="shared" si="77"/>
        <v>0</v>
      </c>
      <c r="DR29" s="75">
        <f t="shared" si="57"/>
        <v>0</v>
      </c>
      <c r="DS29" s="66">
        <f t="shared" si="78"/>
        <v>0</v>
      </c>
      <c r="DT29" s="66">
        <f t="shared" si="78"/>
        <v>0</v>
      </c>
      <c r="DU29" s="66">
        <f t="shared" si="78"/>
        <v>0</v>
      </c>
      <c r="DV29" s="66">
        <f t="shared" si="78"/>
        <v>0</v>
      </c>
      <c r="DW29" s="66">
        <f t="shared" si="78"/>
        <v>0</v>
      </c>
      <c r="DX29" s="66">
        <f t="shared" si="78"/>
        <v>0</v>
      </c>
      <c r="DY29" s="66">
        <f t="shared" si="78"/>
        <v>0</v>
      </c>
      <c r="DZ29" s="66">
        <f t="shared" si="78"/>
        <v>0</v>
      </c>
      <c r="EA29" s="66">
        <f t="shared" si="78"/>
        <v>0</v>
      </c>
      <c r="EB29" s="66">
        <f t="shared" si="78"/>
        <v>0</v>
      </c>
      <c r="EC29" s="66">
        <f t="shared" si="78"/>
        <v>0</v>
      </c>
      <c r="ED29" s="66">
        <f t="shared" si="78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69"/>
        <v>0</v>
      </c>
      <c r="G30" s="66">
        <f t="shared" si="69"/>
        <v>0</v>
      </c>
      <c r="H30" s="66">
        <f t="shared" si="69"/>
        <v>0</v>
      </c>
      <c r="I30" s="66">
        <f t="shared" si="69"/>
        <v>0</v>
      </c>
      <c r="J30" s="66">
        <f t="shared" si="69"/>
        <v>0</v>
      </c>
      <c r="K30" s="66">
        <f t="shared" si="69"/>
        <v>0</v>
      </c>
      <c r="L30" s="66">
        <f t="shared" si="69"/>
        <v>0</v>
      </c>
      <c r="M30" s="66">
        <f t="shared" si="69"/>
        <v>0</v>
      </c>
      <c r="N30" s="66">
        <f t="shared" si="69"/>
        <v>0</v>
      </c>
      <c r="O30" s="66">
        <f t="shared" si="69"/>
        <v>0</v>
      </c>
      <c r="P30" s="66">
        <f t="shared" si="69"/>
        <v>0</v>
      </c>
      <c r="Q30" s="66">
        <f t="shared" si="69"/>
        <v>0</v>
      </c>
      <c r="R30" s="75">
        <f t="shared" si="41"/>
        <v>0</v>
      </c>
      <c r="S30" s="66">
        <f t="shared" si="79"/>
        <v>0</v>
      </c>
      <c r="T30" s="66">
        <f t="shared" si="79"/>
        <v>0</v>
      </c>
      <c r="U30" s="66">
        <f t="shared" si="79"/>
        <v>0</v>
      </c>
      <c r="V30" s="66">
        <f t="shared" si="79"/>
        <v>0</v>
      </c>
      <c r="W30" s="66">
        <f t="shared" si="79"/>
        <v>0</v>
      </c>
      <c r="X30" s="66">
        <v>0</v>
      </c>
      <c r="Y30" s="66">
        <f t="shared" si="80"/>
        <v>0</v>
      </c>
      <c r="Z30" s="66">
        <f t="shared" si="80"/>
        <v>0</v>
      </c>
      <c r="AA30" s="66">
        <v>0</v>
      </c>
      <c r="AB30" s="66">
        <f t="shared" si="81"/>
        <v>0</v>
      </c>
      <c r="AC30" s="66">
        <f t="shared" si="81"/>
        <v>0</v>
      </c>
      <c r="AD30" s="66">
        <v>0</v>
      </c>
      <c r="AE30" s="75">
        <f t="shared" si="43"/>
        <v>0</v>
      </c>
      <c r="AF30" s="66">
        <f t="shared" si="71"/>
        <v>0</v>
      </c>
      <c r="AG30" s="66">
        <f t="shared" si="71"/>
        <v>0</v>
      </c>
      <c r="AH30" s="66">
        <f t="shared" si="71"/>
        <v>0</v>
      </c>
      <c r="AI30" s="66">
        <f t="shared" si="71"/>
        <v>0</v>
      </c>
      <c r="AJ30" s="66">
        <f t="shared" si="71"/>
        <v>0</v>
      </c>
      <c r="AK30" s="66">
        <f t="shared" si="71"/>
        <v>0</v>
      </c>
      <c r="AL30" s="66">
        <f t="shared" si="71"/>
        <v>0</v>
      </c>
      <c r="AM30" s="66">
        <f t="shared" si="71"/>
        <v>0</v>
      </c>
      <c r="AN30" s="66">
        <f t="shared" si="71"/>
        <v>0</v>
      </c>
      <c r="AO30" s="66">
        <f t="shared" si="71"/>
        <v>0</v>
      </c>
      <c r="AP30" s="66">
        <f t="shared" si="71"/>
        <v>0</v>
      </c>
      <c r="AQ30" s="66">
        <f t="shared" si="71"/>
        <v>0</v>
      </c>
      <c r="AR30" s="75">
        <f t="shared" si="45"/>
        <v>0</v>
      </c>
      <c r="AS30" s="66">
        <f t="shared" si="72"/>
        <v>0</v>
      </c>
      <c r="AT30" s="66">
        <f t="shared" si="72"/>
        <v>0</v>
      </c>
      <c r="AU30" s="66">
        <f t="shared" si="72"/>
        <v>0</v>
      </c>
      <c r="AV30" s="66">
        <f t="shared" si="72"/>
        <v>0</v>
      </c>
      <c r="AW30" s="66">
        <f t="shared" si="72"/>
        <v>0</v>
      </c>
      <c r="AX30" s="66">
        <f t="shared" si="72"/>
        <v>0</v>
      </c>
      <c r="AY30" s="66">
        <f t="shared" si="72"/>
        <v>0</v>
      </c>
      <c r="AZ30" s="66">
        <f t="shared" si="72"/>
        <v>0</v>
      </c>
      <c r="BA30" s="66">
        <f t="shared" si="72"/>
        <v>0</v>
      </c>
      <c r="BB30" s="66">
        <f t="shared" si="72"/>
        <v>0</v>
      </c>
      <c r="BC30" s="66">
        <f t="shared" si="72"/>
        <v>0</v>
      </c>
      <c r="BD30" s="66">
        <f t="shared" si="72"/>
        <v>0</v>
      </c>
      <c r="BE30" s="75">
        <f t="shared" si="47"/>
        <v>0</v>
      </c>
      <c r="BF30" s="66">
        <f t="shared" si="73"/>
        <v>0</v>
      </c>
      <c r="BG30" s="66">
        <f t="shared" si="73"/>
        <v>0</v>
      </c>
      <c r="BH30" s="66">
        <f t="shared" si="73"/>
        <v>0</v>
      </c>
      <c r="BI30" s="66">
        <f t="shared" si="73"/>
        <v>0</v>
      </c>
      <c r="BJ30" s="66">
        <f t="shared" si="73"/>
        <v>0</v>
      </c>
      <c r="BK30" s="66">
        <f t="shared" si="73"/>
        <v>0</v>
      </c>
      <c r="BL30" s="66">
        <f t="shared" si="73"/>
        <v>0</v>
      </c>
      <c r="BM30" s="66">
        <f t="shared" si="73"/>
        <v>0</v>
      </c>
      <c r="BN30" s="66">
        <f t="shared" si="73"/>
        <v>0</v>
      </c>
      <c r="BO30" s="66">
        <f t="shared" si="73"/>
        <v>0</v>
      </c>
      <c r="BP30" s="66">
        <f t="shared" si="73"/>
        <v>0</v>
      </c>
      <c r="BQ30" s="66">
        <f t="shared" si="73"/>
        <v>0</v>
      </c>
      <c r="BR30" s="75">
        <f t="shared" si="49"/>
        <v>0</v>
      </c>
      <c r="BS30" s="66">
        <f t="shared" si="74"/>
        <v>0</v>
      </c>
      <c r="BT30" s="66">
        <f t="shared" si="74"/>
        <v>0</v>
      </c>
      <c r="BU30" s="66">
        <f t="shared" si="74"/>
        <v>0</v>
      </c>
      <c r="BV30" s="66">
        <f t="shared" si="74"/>
        <v>0</v>
      </c>
      <c r="BW30" s="66">
        <f t="shared" si="74"/>
        <v>0</v>
      </c>
      <c r="BX30" s="66">
        <f t="shared" si="74"/>
        <v>0</v>
      </c>
      <c r="BY30" s="66">
        <f t="shared" si="74"/>
        <v>0</v>
      </c>
      <c r="BZ30" s="66">
        <f t="shared" si="74"/>
        <v>0</v>
      </c>
      <c r="CA30" s="66">
        <f t="shared" si="74"/>
        <v>0</v>
      </c>
      <c r="CB30" s="66">
        <f t="shared" si="74"/>
        <v>0</v>
      </c>
      <c r="CC30" s="66">
        <f t="shared" si="74"/>
        <v>0</v>
      </c>
      <c r="CD30" s="66">
        <f t="shared" si="74"/>
        <v>0</v>
      </c>
      <c r="CE30" s="75">
        <f t="shared" si="51"/>
        <v>0</v>
      </c>
      <c r="CF30" s="66">
        <f t="shared" si="75"/>
        <v>0</v>
      </c>
      <c r="CG30" s="66">
        <f t="shared" si="75"/>
        <v>0</v>
      </c>
      <c r="CH30" s="66">
        <f t="shared" si="75"/>
        <v>0</v>
      </c>
      <c r="CI30" s="66">
        <f t="shared" si="75"/>
        <v>0</v>
      </c>
      <c r="CJ30" s="66">
        <f t="shared" si="75"/>
        <v>0</v>
      </c>
      <c r="CK30" s="66">
        <f t="shared" si="75"/>
        <v>0</v>
      </c>
      <c r="CL30" s="66">
        <f t="shared" si="75"/>
        <v>0</v>
      </c>
      <c r="CM30" s="66">
        <f t="shared" si="75"/>
        <v>0</v>
      </c>
      <c r="CN30" s="66">
        <f t="shared" si="75"/>
        <v>0</v>
      </c>
      <c r="CO30" s="66">
        <f t="shared" si="75"/>
        <v>0</v>
      </c>
      <c r="CP30" s="66">
        <f t="shared" si="75"/>
        <v>0</v>
      </c>
      <c r="CQ30" s="66">
        <f t="shared" si="75"/>
        <v>0</v>
      </c>
      <c r="CR30" s="75">
        <f t="shared" si="53"/>
        <v>0</v>
      </c>
      <c r="CS30" s="66">
        <f t="shared" si="76"/>
        <v>0</v>
      </c>
      <c r="CT30" s="66">
        <f t="shared" si="76"/>
        <v>0</v>
      </c>
      <c r="CU30" s="66">
        <f t="shared" si="76"/>
        <v>0</v>
      </c>
      <c r="CV30" s="66">
        <f t="shared" si="76"/>
        <v>0</v>
      </c>
      <c r="CW30" s="66">
        <f t="shared" si="76"/>
        <v>0</v>
      </c>
      <c r="CX30" s="66">
        <f t="shared" si="76"/>
        <v>0</v>
      </c>
      <c r="CY30" s="66">
        <f t="shared" si="76"/>
        <v>0</v>
      </c>
      <c r="CZ30" s="66">
        <f t="shared" si="76"/>
        <v>0</v>
      </c>
      <c r="DA30" s="66">
        <f t="shared" si="76"/>
        <v>0</v>
      </c>
      <c r="DB30" s="66">
        <f t="shared" si="76"/>
        <v>0</v>
      </c>
      <c r="DC30" s="66">
        <f t="shared" si="76"/>
        <v>0</v>
      </c>
      <c r="DD30" s="66">
        <f t="shared" si="76"/>
        <v>0</v>
      </c>
      <c r="DE30" s="75">
        <f t="shared" si="55"/>
        <v>0</v>
      </c>
      <c r="DF30" s="66">
        <f t="shared" si="77"/>
        <v>0</v>
      </c>
      <c r="DG30" s="66">
        <f t="shared" si="77"/>
        <v>0</v>
      </c>
      <c r="DH30" s="66">
        <f t="shared" si="77"/>
        <v>0</v>
      </c>
      <c r="DI30" s="66">
        <f t="shared" si="77"/>
        <v>0</v>
      </c>
      <c r="DJ30" s="66">
        <f t="shared" si="77"/>
        <v>0</v>
      </c>
      <c r="DK30" s="66">
        <f t="shared" si="77"/>
        <v>0</v>
      </c>
      <c r="DL30" s="66">
        <f t="shared" si="77"/>
        <v>0</v>
      </c>
      <c r="DM30" s="66">
        <f t="shared" si="77"/>
        <v>0</v>
      </c>
      <c r="DN30" s="66">
        <f t="shared" si="77"/>
        <v>0</v>
      </c>
      <c r="DO30" s="66">
        <f t="shared" si="77"/>
        <v>0</v>
      </c>
      <c r="DP30" s="66">
        <f t="shared" si="77"/>
        <v>0</v>
      </c>
      <c r="DQ30" s="66">
        <f t="shared" si="77"/>
        <v>0</v>
      </c>
      <c r="DR30" s="75">
        <f t="shared" si="57"/>
        <v>0</v>
      </c>
      <c r="DS30" s="66">
        <f t="shared" si="78"/>
        <v>0</v>
      </c>
      <c r="DT30" s="66">
        <f t="shared" si="78"/>
        <v>0</v>
      </c>
      <c r="DU30" s="66">
        <f t="shared" si="78"/>
        <v>0</v>
      </c>
      <c r="DV30" s="66">
        <f t="shared" si="78"/>
        <v>0</v>
      </c>
      <c r="DW30" s="66">
        <f t="shared" si="78"/>
        <v>0</v>
      </c>
      <c r="DX30" s="66">
        <f t="shared" si="78"/>
        <v>0</v>
      </c>
      <c r="DY30" s="66">
        <f t="shared" si="78"/>
        <v>0</v>
      </c>
      <c r="DZ30" s="66">
        <f t="shared" si="78"/>
        <v>0</v>
      </c>
      <c r="EA30" s="66">
        <f t="shared" si="78"/>
        <v>0</v>
      </c>
      <c r="EB30" s="66">
        <f t="shared" si="78"/>
        <v>0</v>
      </c>
      <c r="EC30" s="66">
        <f t="shared" si="78"/>
        <v>0</v>
      </c>
      <c r="ED30" s="66">
        <f t="shared" si="78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69"/>
        <v>0</v>
      </c>
      <c r="G31" s="66">
        <f t="shared" si="69"/>
        <v>0</v>
      </c>
      <c r="H31" s="66">
        <f t="shared" si="69"/>
        <v>0</v>
      </c>
      <c r="I31" s="66">
        <f t="shared" si="69"/>
        <v>0</v>
      </c>
      <c r="J31" s="66">
        <f t="shared" si="69"/>
        <v>0</v>
      </c>
      <c r="K31" s="66">
        <f t="shared" si="69"/>
        <v>0</v>
      </c>
      <c r="L31" s="66">
        <f t="shared" si="69"/>
        <v>0</v>
      </c>
      <c r="M31" s="66">
        <f t="shared" si="69"/>
        <v>0</v>
      </c>
      <c r="N31" s="66">
        <f t="shared" si="69"/>
        <v>0</v>
      </c>
      <c r="O31" s="66">
        <f t="shared" si="69"/>
        <v>0</v>
      </c>
      <c r="P31" s="66">
        <f t="shared" si="69"/>
        <v>0</v>
      </c>
      <c r="Q31" s="66">
        <f t="shared" si="69"/>
        <v>0</v>
      </c>
      <c r="R31" s="75">
        <f t="shared" si="41"/>
        <v>0</v>
      </c>
      <c r="S31" s="66">
        <f t="shared" ref="S31:V33" si="82">IF(S$2&gt;=$B$18,$E31,0)</f>
        <v>0</v>
      </c>
      <c r="T31" s="66">
        <f t="shared" si="82"/>
        <v>0</v>
      </c>
      <c r="U31" s="66">
        <f t="shared" si="82"/>
        <v>0</v>
      </c>
      <c r="V31" s="66">
        <f t="shared" si="82"/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0</v>
      </c>
      <c r="AC31" s="66">
        <v>0</v>
      </c>
      <c r="AD31" s="66">
        <f>IF(AD$2&gt;=$B$18,$E31,0)</f>
        <v>0</v>
      </c>
      <c r="AE31" s="75">
        <f t="shared" si="43"/>
        <v>0</v>
      </c>
      <c r="AF31" s="66">
        <f t="shared" si="71"/>
        <v>0</v>
      </c>
      <c r="AG31" s="66">
        <f t="shared" si="71"/>
        <v>0</v>
      </c>
      <c r="AH31" s="66">
        <f t="shared" si="71"/>
        <v>0</v>
      </c>
      <c r="AI31" s="66">
        <f t="shared" si="71"/>
        <v>0</v>
      </c>
      <c r="AJ31" s="66">
        <f t="shared" si="71"/>
        <v>0</v>
      </c>
      <c r="AK31" s="66">
        <f t="shared" si="71"/>
        <v>0</v>
      </c>
      <c r="AL31" s="66">
        <f t="shared" si="71"/>
        <v>0</v>
      </c>
      <c r="AM31" s="66">
        <f t="shared" si="71"/>
        <v>0</v>
      </c>
      <c r="AN31" s="66">
        <f t="shared" si="71"/>
        <v>0</v>
      </c>
      <c r="AO31" s="66">
        <f t="shared" si="71"/>
        <v>0</v>
      </c>
      <c r="AP31" s="66">
        <f t="shared" si="71"/>
        <v>0</v>
      </c>
      <c r="AQ31" s="66">
        <f t="shared" si="71"/>
        <v>0</v>
      </c>
      <c r="AR31" s="75">
        <f t="shared" si="45"/>
        <v>0</v>
      </c>
      <c r="AS31" s="66">
        <f t="shared" si="72"/>
        <v>0</v>
      </c>
      <c r="AT31" s="66">
        <f t="shared" si="72"/>
        <v>0</v>
      </c>
      <c r="AU31" s="66">
        <f t="shared" si="72"/>
        <v>0</v>
      </c>
      <c r="AV31" s="66">
        <f t="shared" si="72"/>
        <v>0</v>
      </c>
      <c r="AW31" s="66">
        <f t="shared" si="72"/>
        <v>0</v>
      </c>
      <c r="AX31" s="66">
        <f t="shared" si="72"/>
        <v>0</v>
      </c>
      <c r="AY31" s="66">
        <f t="shared" si="72"/>
        <v>0</v>
      </c>
      <c r="AZ31" s="66">
        <f t="shared" si="72"/>
        <v>0</v>
      </c>
      <c r="BA31" s="66">
        <f t="shared" si="72"/>
        <v>0</v>
      </c>
      <c r="BB31" s="66">
        <f t="shared" si="72"/>
        <v>0</v>
      </c>
      <c r="BC31" s="66">
        <f t="shared" si="72"/>
        <v>0</v>
      </c>
      <c r="BD31" s="66">
        <f t="shared" si="72"/>
        <v>0</v>
      </c>
      <c r="BE31" s="75">
        <f t="shared" si="47"/>
        <v>0</v>
      </c>
      <c r="BF31" s="66">
        <f t="shared" si="73"/>
        <v>0</v>
      </c>
      <c r="BG31" s="66">
        <f t="shared" si="73"/>
        <v>0</v>
      </c>
      <c r="BH31" s="66">
        <f t="shared" si="73"/>
        <v>0</v>
      </c>
      <c r="BI31" s="66">
        <f t="shared" si="73"/>
        <v>0</v>
      </c>
      <c r="BJ31" s="66">
        <f t="shared" si="73"/>
        <v>0</v>
      </c>
      <c r="BK31" s="66">
        <f t="shared" si="73"/>
        <v>0</v>
      </c>
      <c r="BL31" s="66">
        <f t="shared" si="73"/>
        <v>0</v>
      </c>
      <c r="BM31" s="66">
        <f t="shared" si="73"/>
        <v>0</v>
      </c>
      <c r="BN31" s="66">
        <f t="shared" si="73"/>
        <v>0</v>
      </c>
      <c r="BO31" s="66">
        <f t="shared" si="73"/>
        <v>0</v>
      </c>
      <c r="BP31" s="66">
        <f t="shared" si="73"/>
        <v>0</v>
      </c>
      <c r="BQ31" s="66">
        <f t="shared" si="73"/>
        <v>0</v>
      </c>
      <c r="BR31" s="75">
        <f t="shared" si="49"/>
        <v>0</v>
      </c>
      <c r="BS31" s="66">
        <f t="shared" si="74"/>
        <v>0</v>
      </c>
      <c r="BT31" s="66">
        <f t="shared" si="74"/>
        <v>0</v>
      </c>
      <c r="BU31" s="66">
        <f t="shared" si="74"/>
        <v>0</v>
      </c>
      <c r="BV31" s="66">
        <f t="shared" si="74"/>
        <v>0</v>
      </c>
      <c r="BW31" s="66">
        <f t="shared" si="74"/>
        <v>0</v>
      </c>
      <c r="BX31" s="66">
        <f t="shared" si="74"/>
        <v>0</v>
      </c>
      <c r="BY31" s="66">
        <f t="shared" si="74"/>
        <v>0</v>
      </c>
      <c r="BZ31" s="66">
        <f t="shared" si="74"/>
        <v>0</v>
      </c>
      <c r="CA31" s="66">
        <f t="shared" si="74"/>
        <v>0</v>
      </c>
      <c r="CB31" s="66">
        <f t="shared" si="74"/>
        <v>0</v>
      </c>
      <c r="CC31" s="66">
        <f t="shared" si="74"/>
        <v>0</v>
      </c>
      <c r="CD31" s="66">
        <f t="shared" si="74"/>
        <v>0</v>
      </c>
      <c r="CE31" s="75">
        <f t="shared" si="51"/>
        <v>0</v>
      </c>
      <c r="CF31" s="66">
        <f t="shared" si="75"/>
        <v>0</v>
      </c>
      <c r="CG31" s="66">
        <f t="shared" si="75"/>
        <v>0</v>
      </c>
      <c r="CH31" s="66">
        <f t="shared" si="75"/>
        <v>0</v>
      </c>
      <c r="CI31" s="66">
        <f t="shared" si="75"/>
        <v>0</v>
      </c>
      <c r="CJ31" s="66">
        <f t="shared" si="75"/>
        <v>0</v>
      </c>
      <c r="CK31" s="66">
        <f t="shared" si="75"/>
        <v>0</v>
      </c>
      <c r="CL31" s="66">
        <f t="shared" si="75"/>
        <v>0</v>
      </c>
      <c r="CM31" s="66">
        <f t="shared" si="75"/>
        <v>0</v>
      </c>
      <c r="CN31" s="66">
        <f t="shared" si="75"/>
        <v>0</v>
      </c>
      <c r="CO31" s="66">
        <f t="shared" si="75"/>
        <v>0</v>
      </c>
      <c r="CP31" s="66">
        <f t="shared" si="75"/>
        <v>0</v>
      </c>
      <c r="CQ31" s="66">
        <f t="shared" si="75"/>
        <v>0</v>
      </c>
      <c r="CR31" s="75">
        <f t="shared" si="53"/>
        <v>0</v>
      </c>
      <c r="CS31" s="66">
        <f t="shared" si="76"/>
        <v>0</v>
      </c>
      <c r="CT31" s="66">
        <f t="shared" si="76"/>
        <v>0</v>
      </c>
      <c r="CU31" s="66">
        <f t="shared" si="76"/>
        <v>0</v>
      </c>
      <c r="CV31" s="66">
        <f t="shared" si="76"/>
        <v>0</v>
      </c>
      <c r="CW31" s="66">
        <f t="shared" si="76"/>
        <v>0</v>
      </c>
      <c r="CX31" s="66">
        <f t="shared" si="76"/>
        <v>0</v>
      </c>
      <c r="CY31" s="66">
        <f t="shared" si="76"/>
        <v>0</v>
      </c>
      <c r="CZ31" s="66">
        <f t="shared" si="76"/>
        <v>0</v>
      </c>
      <c r="DA31" s="66">
        <f t="shared" si="76"/>
        <v>0</v>
      </c>
      <c r="DB31" s="66">
        <f t="shared" si="76"/>
        <v>0</v>
      </c>
      <c r="DC31" s="66">
        <f t="shared" si="76"/>
        <v>0</v>
      </c>
      <c r="DD31" s="66">
        <f t="shared" si="76"/>
        <v>0</v>
      </c>
      <c r="DE31" s="75">
        <f t="shared" si="55"/>
        <v>0</v>
      </c>
      <c r="DF31" s="66">
        <f t="shared" si="77"/>
        <v>0</v>
      </c>
      <c r="DG31" s="66">
        <f t="shared" si="77"/>
        <v>0</v>
      </c>
      <c r="DH31" s="66">
        <f t="shared" si="77"/>
        <v>0</v>
      </c>
      <c r="DI31" s="66">
        <f t="shared" si="77"/>
        <v>0</v>
      </c>
      <c r="DJ31" s="66">
        <f t="shared" si="77"/>
        <v>0</v>
      </c>
      <c r="DK31" s="66">
        <f t="shared" si="77"/>
        <v>0</v>
      </c>
      <c r="DL31" s="66">
        <f t="shared" si="77"/>
        <v>0</v>
      </c>
      <c r="DM31" s="66">
        <f t="shared" si="77"/>
        <v>0</v>
      </c>
      <c r="DN31" s="66">
        <f t="shared" si="77"/>
        <v>0</v>
      </c>
      <c r="DO31" s="66">
        <f t="shared" si="77"/>
        <v>0</v>
      </c>
      <c r="DP31" s="66">
        <f t="shared" si="77"/>
        <v>0</v>
      </c>
      <c r="DQ31" s="66">
        <f t="shared" si="77"/>
        <v>0</v>
      </c>
      <c r="DR31" s="75">
        <f t="shared" si="57"/>
        <v>0</v>
      </c>
      <c r="DS31" s="66">
        <f t="shared" si="78"/>
        <v>0</v>
      </c>
      <c r="DT31" s="66">
        <f t="shared" si="78"/>
        <v>0</v>
      </c>
      <c r="DU31" s="66">
        <f t="shared" si="78"/>
        <v>0</v>
      </c>
      <c r="DV31" s="66">
        <f t="shared" si="78"/>
        <v>0</v>
      </c>
      <c r="DW31" s="66">
        <f t="shared" si="78"/>
        <v>0</v>
      </c>
      <c r="DX31" s="66">
        <f t="shared" si="78"/>
        <v>0</v>
      </c>
      <c r="DY31" s="66">
        <f t="shared" si="78"/>
        <v>0</v>
      </c>
      <c r="DZ31" s="66">
        <f t="shared" si="78"/>
        <v>0</v>
      </c>
      <c r="EA31" s="66">
        <f t="shared" si="78"/>
        <v>0</v>
      </c>
      <c r="EB31" s="66">
        <f t="shared" si="78"/>
        <v>0</v>
      </c>
      <c r="EC31" s="66">
        <f t="shared" si="78"/>
        <v>0</v>
      </c>
      <c r="ED31" s="66">
        <f t="shared" si="78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69"/>
        <v>0</v>
      </c>
      <c r="G32" s="66">
        <f t="shared" si="69"/>
        <v>0</v>
      </c>
      <c r="H32" s="66">
        <f t="shared" si="69"/>
        <v>0</v>
      </c>
      <c r="I32" s="66">
        <f t="shared" si="69"/>
        <v>0</v>
      </c>
      <c r="J32" s="66">
        <f t="shared" si="69"/>
        <v>0</v>
      </c>
      <c r="K32" s="66">
        <f t="shared" si="69"/>
        <v>0</v>
      </c>
      <c r="L32" s="66">
        <f t="shared" si="69"/>
        <v>0</v>
      </c>
      <c r="M32" s="66">
        <f t="shared" si="69"/>
        <v>0</v>
      </c>
      <c r="N32" s="66">
        <f t="shared" si="69"/>
        <v>0</v>
      </c>
      <c r="O32" s="66">
        <f t="shared" si="69"/>
        <v>0</v>
      </c>
      <c r="P32" s="66">
        <f t="shared" si="69"/>
        <v>0</v>
      </c>
      <c r="Q32" s="66">
        <f t="shared" si="69"/>
        <v>0</v>
      </c>
      <c r="R32" s="75">
        <f t="shared" si="41"/>
        <v>0</v>
      </c>
      <c r="S32" s="66">
        <f t="shared" si="82"/>
        <v>0</v>
      </c>
      <c r="T32" s="66">
        <f t="shared" si="82"/>
        <v>0</v>
      </c>
      <c r="U32" s="66">
        <f t="shared" si="82"/>
        <v>0</v>
      </c>
      <c r="V32" s="66">
        <f t="shared" si="82"/>
        <v>0</v>
      </c>
      <c r="W32" s="66">
        <f t="shared" ref="W32:AC33" si="83">IF(W$2&gt;=$B$18,$E32,0)</f>
        <v>0</v>
      </c>
      <c r="X32" s="66">
        <f t="shared" si="83"/>
        <v>0</v>
      </c>
      <c r="Y32" s="66">
        <f t="shared" si="83"/>
        <v>0</v>
      </c>
      <c r="Z32" s="66">
        <f t="shared" si="83"/>
        <v>0</v>
      </c>
      <c r="AA32" s="66">
        <f t="shared" si="83"/>
        <v>0</v>
      </c>
      <c r="AB32" s="66">
        <f t="shared" si="83"/>
        <v>0</v>
      </c>
      <c r="AC32" s="66">
        <f t="shared" si="83"/>
        <v>0</v>
      </c>
      <c r="AD32" s="66">
        <f>IF(AD$2&gt;=$B$18,$E32,0)</f>
        <v>0</v>
      </c>
      <c r="AE32" s="75">
        <f t="shared" si="43"/>
        <v>0</v>
      </c>
      <c r="AF32" s="66">
        <f t="shared" si="71"/>
        <v>0</v>
      </c>
      <c r="AG32" s="66">
        <f t="shared" si="71"/>
        <v>0</v>
      </c>
      <c r="AH32" s="66">
        <f t="shared" si="71"/>
        <v>0</v>
      </c>
      <c r="AI32" s="66">
        <f t="shared" si="71"/>
        <v>0</v>
      </c>
      <c r="AJ32" s="66">
        <f t="shared" si="71"/>
        <v>0</v>
      </c>
      <c r="AK32" s="66">
        <f t="shared" si="71"/>
        <v>0</v>
      </c>
      <c r="AL32" s="66">
        <f t="shared" si="71"/>
        <v>0</v>
      </c>
      <c r="AM32" s="66">
        <f t="shared" si="71"/>
        <v>0</v>
      </c>
      <c r="AN32" s="66">
        <f t="shared" si="71"/>
        <v>0</v>
      </c>
      <c r="AO32" s="66">
        <f t="shared" si="71"/>
        <v>0</v>
      </c>
      <c r="AP32" s="66">
        <f t="shared" si="71"/>
        <v>0</v>
      </c>
      <c r="AQ32" s="66">
        <f t="shared" si="71"/>
        <v>0</v>
      </c>
      <c r="AR32" s="75">
        <f t="shared" si="45"/>
        <v>0</v>
      </c>
      <c r="AS32" s="66">
        <f t="shared" si="72"/>
        <v>0</v>
      </c>
      <c r="AT32" s="66">
        <f t="shared" si="72"/>
        <v>0</v>
      </c>
      <c r="AU32" s="66">
        <f t="shared" si="72"/>
        <v>0</v>
      </c>
      <c r="AV32" s="66">
        <f t="shared" si="72"/>
        <v>0</v>
      </c>
      <c r="AW32" s="66">
        <f t="shared" si="72"/>
        <v>0</v>
      </c>
      <c r="AX32" s="66">
        <f t="shared" si="72"/>
        <v>0</v>
      </c>
      <c r="AY32" s="66">
        <f t="shared" si="72"/>
        <v>0</v>
      </c>
      <c r="AZ32" s="66">
        <f t="shared" si="72"/>
        <v>0</v>
      </c>
      <c r="BA32" s="66">
        <f t="shared" si="72"/>
        <v>0</v>
      </c>
      <c r="BB32" s="66">
        <f t="shared" si="72"/>
        <v>0</v>
      </c>
      <c r="BC32" s="66">
        <f t="shared" si="72"/>
        <v>0</v>
      </c>
      <c r="BD32" s="66">
        <f t="shared" si="72"/>
        <v>0</v>
      </c>
      <c r="BE32" s="75">
        <f t="shared" si="47"/>
        <v>0</v>
      </c>
      <c r="BF32" s="66">
        <f t="shared" si="73"/>
        <v>0</v>
      </c>
      <c r="BG32" s="66">
        <f t="shared" si="73"/>
        <v>0</v>
      </c>
      <c r="BH32" s="66">
        <f t="shared" si="73"/>
        <v>0</v>
      </c>
      <c r="BI32" s="66">
        <f t="shared" si="73"/>
        <v>0</v>
      </c>
      <c r="BJ32" s="66">
        <f t="shared" si="73"/>
        <v>0</v>
      </c>
      <c r="BK32" s="66">
        <f t="shared" si="73"/>
        <v>0</v>
      </c>
      <c r="BL32" s="66">
        <f t="shared" si="73"/>
        <v>0</v>
      </c>
      <c r="BM32" s="66">
        <f t="shared" si="73"/>
        <v>0</v>
      </c>
      <c r="BN32" s="66">
        <f t="shared" si="73"/>
        <v>0</v>
      </c>
      <c r="BO32" s="66">
        <f t="shared" si="73"/>
        <v>0</v>
      </c>
      <c r="BP32" s="66">
        <f t="shared" si="73"/>
        <v>0</v>
      </c>
      <c r="BQ32" s="66">
        <f t="shared" si="73"/>
        <v>0</v>
      </c>
      <c r="BR32" s="75">
        <f t="shared" si="49"/>
        <v>0</v>
      </c>
      <c r="BS32" s="66">
        <f t="shared" si="74"/>
        <v>0</v>
      </c>
      <c r="BT32" s="66">
        <f t="shared" si="74"/>
        <v>0</v>
      </c>
      <c r="BU32" s="66">
        <f t="shared" si="74"/>
        <v>0</v>
      </c>
      <c r="BV32" s="66">
        <f t="shared" si="74"/>
        <v>0</v>
      </c>
      <c r="BW32" s="66">
        <f t="shared" si="74"/>
        <v>0</v>
      </c>
      <c r="BX32" s="66">
        <f t="shared" si="74"/>
        <v>0</v>
      </c>
      <c r="BY32" s="66">
        <f t="shared" si="74"/>
        <v>0</v>
      </c>
      <c r="BZ32" s="66">
        <f t="shared" si="74"/>
        <v>0</v>
      </c>
      <c r="CA32" s="66">
        <f t="shared" si="74"/>
        <v>0</v>
      </c>
      <c r="CB32" s="66">
        <f t="shared" si="74"/>
        <v>0</v>
      </c>
      <c r="CC32" s="66">
        <f t="shared" si="74"/>
        <v>0</v>
      </c>
      <c r="CD32" s="66">
        <f t="shared" si="74"/>
        <v>0</v>
      </c>
      <c r="CE32" s="75">
        <f t="shared" si="51"/>
        <v>0</v>
      </c>
      <c r="CF32" s="66">
        <f t="shared" si="75"/>
        <v>0</v>
      </c>
      <c r="CG32" s="66">
        <f t="shared" si="75"/>
        <v>0</v>
      </c>
      <c r="CH32" s="66">
        <f t="shared" si="75"/>
        <v>0</v>
      </c>
      <c r="CI32" s="66">
        <f t="shared" si="75"/>
        <v>0</v>
      </c>
      <c r="CJ32" s="66">
        <f t="shared" si="75"/>
        <v>0</v>
      </c>
      <c r="CK32" s="66">
        <f t="shared" si="75"/>
        <v>0</v>
      </c>
      <c r="CL32" s="66">
        <f t="shared" si="75"/>
        <v>0</v>
      </c>
      <c r="CM32" s="66">
        <f t="shared" si="75"/>
        <v>0</v>
      </c>
      <c r="CN32" s="66">
        <f t="shared" si="75"/>
        <v>0</v>
      </c>
      <c r="CO32" s="66">
        <f t="shared" si="75"/>
        <v>0</v>
      </c>
      <c r="CP32" s="66">
        <f t="shared" si="75"/>
        <v>0</v>
      </c>
      <c r="CQ32" s="66">
        <f t="shared" si="75"/>
        <v>0</v>
      </c>
      <c r="CR32" s="75">
        <f t="shared" si="53"/>
        <v>0</v>
      </c>
      <c r="CS32" s="66">
        <f t="shared" si="76"/>
        <v>0</v>
      </c>
      <c r="CT32" s="66">
        <f t="shared" si="76"/>
        <v>0</v>
      </c>
      <c r="CU32" s="66">
        <f t="shared" si="76"/>
        <v>0</v>
      </c>
      <c r="CV32" s="66">
        <f t="shared" si="76"/>
        <v>0</v>
      </c>
      <c r="CW32" s="66">
        <f t="shared" si="76"/>
        <v>0</v>
      </c>
      <c r="CX32" s="66">
        <f t="shared" si="76"/>
        <v>0</v>
      </c>
      <c r="CY32" s="66">
        <f t="shared" si="76"/>
        <v>0</v>
      </c>
      <c r="CZ32" s="66">
        <f t="shared" si="76"/>
        <v>0</v>
      </c>
      <c r="DA32" s="66">
        <f t="shared" si="76"/>
        <v>0</v>
      </c>
      <c r="DB32" s="66">
        <f t="shared" si="76"/>
        <v>0</v>
      </c>
      <c r="DC32" s="66">
        <f t="shared" si="76"/>
        <v>0</v>
      </c>
      <c r="DD32" s="66">
        <f t="shared" si="76"/>
        <v>0</v>
      </c>
      <c r="DE32" s="75">
        <f t="shared" si="55"/>
        <v>0</v>
      </c>
      <c r="DF32" s="66">
        <f t="shared" si="77"/>
        <v>0</v>
      </c>
      <c r="DG32" s="66">
        <f t="shared" si="77"/>
        <v>0</v>
      </c>
      <c r="DH32" s="66">
        <f t="shared" si="77"/>
        <v>0</v>
      </c>
      <c r="DI32" s="66">
        <f t="shared" si="77"/>
        <v>0</v>
      </c>
      <c r="DJ32" s="66">
        <f t="shared" si="77"/>
        <v>0</v>
      </c>
      <c r="DK32" s="66">
        <f t="shared" si="77"/>
        <v>0</v>
      </c>
      <c r="DL32" s="66">
        <f t="shared" si="77"/>
        <v>0</v>
      </c>
      <c r="DM32" s="66">
        <f t="shared" si="77"/>
        <v>0</v>
      </c>
      <c r="DN32" s="66">
        <f t="shared" si="77"/>
        <v>0</v>
      </c>
      <c r="DO32" s="66">
        <f t="shared" si="77"/>
        <v>0</v>
      </c>
      <c r="DP32" s="66">
        <f t="shared" si="77"/>
        <v>0</v>
      </c>
      <c r="DQ32" s="66">
        <f t="shared" si="77"/>
        <v>0</v>
      </c>
      <c r="DR32" s="75">
        <f t="shared" si="57"/>
        <v>0</v>
      </c>
      <c r="DS32" s="66">
        <f t="shared" si="78"/>
        <v>0</v>
      </c>
      <c r="DT32" s="66">
        <f t="shared" si="78"/>
        <v>0</v>
      </c>
      <c r="DU32" s="66">
        <f t="shared" si="78"/>
        <v>0</v>
      </c>
      <c r="DV32" s="66">
        <f t="shared" si="78"/>
        <v>0</v>
      </c>
      <c r="DW32" s="66">
        <f t="shared" si="78"/>
        <v>0</v>
      </c>
      <c r="DX32" s="66">
        <f t="shared" si="78"/>
        <v>0</v>
      </c>
      <c r="DY32" s="66">
        <f t="shared" si="78"/>
        <v>0</v>
      </c>
      <c r="DZ32" s="66">
        <f t="shared" si="78"/>
        <v>0</v>
      </c>
      <c r="EA32" s="66">
        <f t="shared" si="78"/>
        <v>0</v>
      </c>
      <c r="EB32" s="66">
        <f t="shared" si="78"/>
        <v>0</v>
      </c>
      <c r="EC32" s="66">
        <f t="shared" si="78"/>
        <v>0</v>
      </c>
      <c r="ED32" s="66">
        <f t="shared" si="78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69"/>
        <v>0</v>
      </c>
      <c r="G33" s="66">
        <f t="shared" si="69"/>
        <v>0</v>
      </c>
      <c r="H33" s="66">
        <f t="shared" si="69"/>
        <v>0</v>
      </c>
      <c r="I33" s="66">
        <f t="shared" si="69"/>
        <v>0</v>
      </c>
      <c r="J33" s="66">
        <f t="shared" si="69"/>
        <v>0</v>
      </c>
      <c r="K33" s="66">
        <f t="shared" si="69"/>
        <v>0</v>
      </c>
      <c r="L33" s="66">
        <f t="shared" si="69"/>
        <v>0</v>
      </c>
      <c r="M33" s="66">
        <f t="shared" si="69"/>
        <v>0</v>
      </c>
      <c r="N33" s="66">
        <f t="shared" si="69"/>
        <v>0</v>
      </c>
      <c r="O33" s="66">
        <f t="shared" si="69"/>
        <v>0</v>
      </c>
      <c r="P33" s="66">
        <f t="shared" si="69"/>
        <v>0</v>
      </c>
      <c r="Q33" s="66">
        <f t="shared" si="69"/>
        <v>0</v>
      </c>
      <c r="R33" s="75">
        <f t="shared" si="41"/>
        <v>0</v>
      </c>
      <c r="S33" s="66">
        <f t="shared" si="82"/>
        <v>0</v>
      </c>
      <c r="T33" s="66">
        <f t="shared" si="82"/>
        <v>0</v>
      </c>
      <c r="U33" s="66">
        <f t="shared" si="82"/>
        <v>0</v>
      </c>
      <c r="V33" s="66">
        <f t="shared" si="82"/>
        <v>0</v>
      </c>
      <c r="W33" s="66">
        <f t="shared" si="83"/>
        <v>0</v>
      </c>
      <c r="X33" s="66">
        <f t="shared" si="83"/>
        <v>0</v>
      </c>
      <c r="Y33" s="66">
        <f t="shared" si="83"/>
        <v>0</v>
      </c>
      <c r="Z33" s="66">
        <f t="shared" si="83"/>
        <v>0</v>
      </c>
      <c r="AA33" s="66">
        <f t="shared" si="83"/>
        <v>0</v>
      </c>
      <c r="AB33" s="66">
        <f t="shared" si="83"/>
        <v>0</v>
      </c>
      <c r="AC33" s="66">
        <f t="shared" si="83"/>
        <v>0</v>
      </c>
      <c r="AD33" s="66">
        <f>IF(AD$2&gt;=$B$18,$E33,0)</f>
        <v>0</v>
      </c>
      <c r="AE33" s="75">
        <f t="shared" si="43"/>
        <v>0</v>
      </c>
      <c r="AF33" s="66">
        <f t="shared" si="71"/>
        <v>0</v>
      </c>
      <c r="AG33" s="66">
        <f t="shared" si="71"/>
        <v>0</v>
      </c>
      <c r="AH33" s="66">
        <f t="shared" si="71"/>
        <v>0</v>
      </c>
      <c r="AI33" s="66">
        <f t="shared" si="71"/>
        <v>0</v>
      </c>
      <c r="AJ33" s="66">
        <f t="shared" si="71"/>
        <v>0</v>
      </c>
      <c r="AK33" s="66">
        <f t="shared" si="71"/>
        <v>0</v>
      </c>
      <c r="AL33" s="66">
        <f t="shared" si="71"/>
        <v>0</v>
      </c>
      <c r="AM33" s="66">
        <f t="shared" si="71"/>
        <v>0</v>
      </c>
      <c r="AN33" s="66">
        <f t="shared" si="71"/>
        <v>0</v>
      </c>
      <c r="AO33" s="66">
        <f t="shared" si="71"/>
        <v>0</v>
      </c>
      <c r="AP33" s="66">
        <f t="shared" si="71"/>
        <v>0</v>
      </c>
      <c r="AQ33" s="66">
        <f t="shared" si="71"/>
        <v>0</v>
      </c>
      <c r="AR33" s="75">
        <f t="shared" si="45"/>
        <v>0</v>
      </c>
      <c r="AS33" s="66">
        <f t="shared" si="72"/>
        <v>0</v>
      </c>
      <c r="AT33" s="66">
        <f t="shared" si="72"/>
        <v>0</v>
      </c>
      <c r="AU33" s="66">
        <f t="shared" si="72"/>
        <v>0</v>
      </c>
      <c r="AV33" s="66">
        <f t="shared" si="72"/>
        <v>0</v>
      </c>
      <c r="AW33" s="66">
        <f t="shared" si="72"/>
        <v>0</v>
      </c>
      <c r="AX33" s="66">
        <f t="shared" si="72"/>
        <v>0</v>
      </c>
      <c r="AY33" s="66">
        <f t="shared" si="72"/>
        <v>0</v>
      </c>
      <c r="AZ33" s="66">
        <f t="shared" si="72"/>
        <v>0</v>
      </c>
      <c r="BA33" s="66">
        <f t="shared" si="72"/>
        <v>0</v>
      </c>
      <c r="BB33" s="66">
        <f t="shared" si="72"/>
        <v>0</v>
      </c>
      <c r="BC33" s="66">
        <f t="shared" si="72"/>
        <v>0</v>
      </c>
      <c r="BD33" s="66">
        <f t="shared" si="72"/>
        <v>0</v>
      </c>
      <c r="BE33" s="75">
        <f t="shared" si="47"/>
        <v>0</v>
      </c>
      <c r="BF33" s="66">
        <f t="shared" si="73"/>
        <v>0</v>
      </c>
      <c r="BG33" s="66">
        <f t="shared" si="73"/>
        <v>0</v>
      </c>
      <c r="BH33" s="66">
        <f t="shared" si="73"/>
        <v>0</v>
      </c>
      <c r="BI33" s="66">
        <f t="shared" si="73"/>
        <v>0</v>
      </c>
      <c r="BJ33" s="66">
        <f t="shared" si="73"/>
        <v>0</v>
      </c>
      <c r="BK33" s="66">
        <f t="shared" si="73"/>
        <v>0</v>
      </c>
      <c r="BL33" s="66">
        <f t="shared" si="73"/>
        <v>0</v>
      </c>
      <c r="BM33" s="66">
        <f t="shared" si="73"/>
        <v>0</v>
      </c>
      <c r="BN33" s="66">
        <f t="shared" si="73"/>
        <v>0</v>
      </c>
      <c r="BO33" s="66">
        <f t="shared" si="73"/>
        <v>0</v>
      </c>
      <c r="BP33" s="66">
        <f t="shared" si="73"/>
        <v>0</v>
      </c>
      <c r="BQ33" s="66">
        <f t="shared" si="73"/>
        <v>0</v>
      </c>
      <c r="BR33" s="75">
        <f t="shared" si="49"/>
        <v>0</v>
      </c>
      <c r="BS33" s="66">
        <f t="shared" si="74"/>
        <v>0</v>
      </c>
      <c r="BT33" s="66">
        <f t="shared" si="74"/>
        <v>0</v>
      </c>
      <c r="BU33" s="66">
        <f t="shared" si="74"/>
        <v>0</v>
      </c>
      <c r="BV33" s="66">
        <f t="shared" si="74"/>
        <v>0</v>
      </c>
      <c r="BW33" s="66">
        <f t="shared" si="74"/>
        <v>0</v>
      </c>
      <c r="BX33" s="66">
        <f t="shared" si="74"/>
        <v>0</v>
      </c>
      <c r="BY33" s="66">
        <f t="shared" si="74"/>
        <v>0</v>
      </c>
      <c r="BZ33" s="66">
        <f t="shared" si="74"/>
        <v>0</v>
      </c>
      <c r="CA33" s="66">
        <f t="shared" si="74"/>
        <v>0</v>
      </c>
      <c r="CB33" s="66">
        <f t="shared" si="74"/>
        <v>0</v>
      </c>
      <c r="CC33" s="66">
        <f t="shared" si="74"/>
        <v>0</v>
      </c>
      <c r="CD33" s="66">
        <f t="shared" si="74"/>
        <v>0</v>
      </c>
      <c r="CE33" s="75">
        <f t="shared" si="51"/>
        <v>0</v>
      </c>
      <c r="CF33" s="66">
        <f t="shared" si="75"/>
        <v>0</v>
      </c>
      <c r="CG33" s="66">
        <f t="shared" si="75"/>
        <v>0</v>
      </c>
      <c r="CH33" s="66">
        <f t="shared" si="75"/>
        <v>0</v>
      </c>
      <c r="CI33" s="66">
        <f t="shared" si="75"/>
        <v>0</v>
      </c>
      <c r="CJ33" s="66">
        <f t="shared" si="75"/>
        <v>0</v>
      </c>
      <c r="CK33" s="66">
        <f t="shared" si="75"/>
        <v>0</v>
      </c>
      <c r="CL33" s="66">
        <f t="shared" si="75"/>
        <v>0</v>
      </c>
      <c r="CM33" s="66">
        <f t="shared" si="75"/>
        <v>0</v>
      </c>
      <c r="CN33" s="66">
        <f t="shared" si="75"/>
        <v>0</v>
      </c>
      <c r="CO33" s="66">
        <f t="shared" si="75"/>
        <v>0</v>
      </c>
      <c r="CP33" s="66">
        <f t="shared" si="75"/>
        <v>0</v>
      </c>
      <c r="CQ33" s="66">
        <f t="shared" si="75"/>
        <v>0</v>
      </c>
      <c r="CR33" s="75">
        <f t="shared" si="53"/>
        <v>0</v>
      </c>
      <c r="CS33" s="66">
        <f t="shared" si="76"/>
        <v>0</v>
      </c>
      <c r="CT33" s="66">
        <f t="shared" si="76"/>
        <v>0</v>
      </c>
      <c r="CU33" s="66">
        <f t="shared" si="76"/>
        <v>0</v>
      </c>
      <c r="CV33" s="66">
        <f t="shared" si="76"/>
        <v>0</v>
      </c>
      <c r="CW33" s="66">
        <f t="shared" si="76"/>
        <v>0</v>
      </c>
      <c r="CX33" s="66">
        <f t="shared" si="76"/>
        <v>0</v>
      </c>
      <c r="CY33" s="66">
        <f t="shared" si="76"/>
        <v>0</v>
      </c>
      <c r="CZ33" s="66">
        <f t="shared" si="76"/>
        <v>0</v>
      </c>
      <c r="DA33" s="66">
        <f t="shared" si="76"/>
        <v>0</v>
      </c>
      <c r="DB33" s="66">
        <f t="shared" si="76"/>
        <v>0</v>
      </c>
      <c r="DC33" s="66">
        <f t="shared" si="76"/>
        <v>0</v>
      </c>
      <c r="DD33" s="66">
        <f t="shared" si="76"/>
        <v>0</v>
      </c>
      <c r="DE33" s="75">
        <f t="shared" si="55"/>
        <v>0</v>
      </c>
      <c r="DF33" s="66">
        <f t="shared" si="77"/>
        <v>0</v>
      </c>
      <c r="DG33" s="66">
        <f t="shared" si="77"/>
        <v>0</v>
      </c>
      <c r="DH33" s="66">
        <f t="shared" si="77"/>
        <v>0</v>
      </c>
      <c r="DI33" s="66">
        <f t="shared" si="77"/>
        <v>0</v>
      </c>
      <c r="DJ33" s="66">
        <f t="shared" si="77"/>
        <v>0</v>
      </c>
      <c r="DK33" s="66">
        <f t="shared" si="77"/>
        <v>0</v>
      </c>
      <c r="DL33" s="66">
        <f t="shared" si="77"/>
        <v>0</v>
      </c>
      <c r="DM33" s="66">
        <f t="shared" si="77"/>
        <v>0</v>
      </c>
      <c r="DN33" s="66">
        <f t="shared" si="77"/>
        <v>0</v>
      </c>
      <c r="DO33" s="66">
        <f t="shared" si="77"/>
        <v>0</v>
      </c>
      <c r="DP33" s="66">
        <f t="shared" si="77"/>
        <v>0</v>
      </c>
      <c r="DQ33" s="66">
        <f t="shared" si="77"/>
        <v>0</v>
      </c>
      <c r="DR33" s="75">
        <f t="shared" si="57"/>
        <v>0</v>
      </c>
      <c r="DS33" s="66">
        <f t="shared" si="78"/>
        <v>0</v>
      </c>
      <c r="DT33" s="66">
        <f t="shared" si="78"/>
        <v>0</v>
      </c>
      <c r="DU33" s="66">
        <f t="shared" si="78"/>
        <v>0</v>
      </c>
      <c r="DV33" s="66">
        <f t="shared" si="78"/>
        <v>0</v>
      </c>
      <c r="DW33" s="66">
        <f t="shared" si="78"/>
        <v>0</v>
      </c>
      <c r="DX33" s="66">
        <f t="shared" si="78"/>
        <v>0</v>
      </c>
      <c r="DY33" s="66">
        <f t="shared" si="78"/>
        <v>0</v>
      </c>
      <c r="DZ33" s="66">
        <f t="shared" si="78"/>
        <v>0</v>
      </c>
      <c r="EA33" s="66">
        <f t="shared" si="78"/>
        <v>0</v>
      </c>
      <c r="EB33" s="66">
        <f t="shared" si="78"/>
        <v>0</v>
      </c>
      <c r="EC33" s="66">
        <f t="shared" si="78"/>
        <v>0</v>
      </c>
      <c r="ED33" s="66">
        <f t="shared" si="78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84">SUM(F9:F33)</f>
        <v>0</v>
      </c>
      <c r="G34" s="66">
        <f t="shared" si="84"/>
        <v>0</v>
      </c>
      <c r="H34" s="66">
        <f t="shared" si="84"/>
        <v>0</v>
      </c>
      <c r="I34" s="66">
        <f t="shared" si="84"/>
        <v>0</v>
      </c>
      <c r="J34" s="66">
        <f t="shared" si="84"/>
        <v>0</v>
      </c>
      <c r="K34" s="66">
        <f t="shared" si="84"/>
        <v>0</v>
      </c>
      <c r="L34" s="66">
        <f t="shared" si="84"/>
        <v>0</v>
      </c>
      <c r="M34" s="66">
        <f t="shared" si="84"/>
        <v>0</v>
      </c>
      <c r="N34" s="66">
        <f t="shared" si="84"/>
        <v>0</v>
      </c>
      <c r="O34" s="66">
        <f t="shared" si="84"/>
        <v>0</v>
      </c>
      <c r="P34" s="66">
        <f t="shared" si="84"/>
        <v>0</v>
      </c>
      <c r="Q34" s="66">
        <f t="shared" si="84"/>
        <v>0</v>
      </c>
      <c r="R34" s="75">
        <f t="shared" si="41"/>
        <v>0</v>
      </c>
      <c r="S34" s="66">
        <f t="shared" ref="S34:AD34" si="85">SUM(S9:S33)</f>
        <v>0</v>
      </c>
      <c r="T34" s="66">
        <f t="shared" si="85"/>
        <v>0</v>
      </c>
      <c r="U34" s="66">
        <f t="shared" si="85"/>
        <v>0</v>
      </c>
      <c r="V34" s="66">
        <f t="shared" si="85"/>
        <v>0</v>
      </c>
      <c r="W34" s="66">
        <f t="shared" si="85"/>
        <v>0</v>
      </c>
      <c r="X34" s="66">
        <f t="shared" si="85"/>
        <v>0</v>
      </c>
      <c r="Y34" s="66">
        <f t="shared" si="85"/>
        <v>0</v>
      </c>
      <c r="Z34" s="66">
        <f t="shared" si="85"/>
        <v>0</v>
      </c>
      <c r="AA34" s="66">
        <f t="shared" si="85"/>
        <v>0</v>
      </c>
      <c r="AB34" s="66">
        <f t="shared" si="85"/>
        <v>0</v>
      </c>
      <c r="AC34" s="66">
        <f t="shared" si="85"/>
        <v>0</v>
      </c>
      <c r="AD34" s="66">
        <f t="shared" si="85"/>
        <v>0</v>
      </c>
      <c r="AE34" s="75">
        <f t="shared" si="43"/>
        <v>0</v>
      </c>
      <c r="AF34" s="66">
        <f t="shared" ref="AF34:AQ34" si="86">SUM(AF9:AF33)</f>
        <v>0</v>
      </c>
      <c r="AG34" s="66">
        <f t="shared" si="86"/>
        <v>0</v>
      </c>
      <c r="AH34" s="66">
        <f t="shared" si="86"/>
        <v>0</v>
      </c>
      <c r="AI34" s="66">
        <f t="shared" si="86"/>
        <v>0</v>
      </c>
      <c r="AJ34" s="66">
        <f t="shared" si="86"/>
        <v>0</v>
      </c>
      <c r="AK34" s="66">
        <f t="shared" si="86"/>
        <v>0</v>
      </c>
      <c r="AL34" s="66">
        <f t="shared" si="86"/>
        <v>0</v>
      </c>
      <c r="AM34" s="66">
        <f t="shared" si="86"/>
        <v>0</v>
      </c>
      <c r="AN34" s="66">
        <f t="shared" si="86"/>
        <v>0</v>
      </c>
      <c r="AO34" s="66">
        <f t="shared" si="86"/>
        <v>0</v>
      </c>
      <c r="AP34" s="66">
        <f t="shared" si="86"/>
        <v>0</v>
      </c>
      <c r="AQ34" s="66">
        <f t="shared" si="86"/>
        <v>0</v>
      </c>
      <c r="AR34" s="75">
        <f t="shared" si="45"/>
        <v>0</v>
      </c>
      <c r="AS34" s="66">
        <f t="shared" ref="AS34:BD34" si="87">SUM(AS9:AS33)</f>
        <v>0</v>
      </c>
      <c r="AT34" s="66">
        <f t="shared" si="87"/>
        <v>0</v>
      </c>
      <c r="AU34" s="66">
        <f t="shared" si="87"/>
        <v>0</v>
      </c>
      <c r="AV34" s="66">
        <f t="shared" si="87"/>
        <v>0</v>
      </c>
      <c r="AW34" s="66">
        <f t="shared" si="87"/>
        <v>0</v>
      </c>
      <c r="AX34" s="66">
        <f t="shared" si="87"/>
        <v>0</v>
      </c>
      <c r="AY34" s="66">
        <f t="shared" si="87"/>
        <v>0</v>
      </c>
      <c r="AZ34" s="66">
        <f t="shared" si="87"/>
        <v>0</v>
      </c>
      <c r="BA34" s="66">
        <f t="shared" si="87"/>
        <v>0</v>
      </c>
      <c r="BB34" s="66">
        <f t="shared" si="87"/>
        <v>0</v>
      </c>
      <c r="BC34" s="66">
        <f t="shared" si="87"/>
        <v>0</v>
      </c>
      <c r="BD34" s="66">
        <f t="shared" si="87"/>
        <v>0</v>
      </c>
      <c r="BE34" s="75">
        <f t="shared" si="47"/>
        <v>0</v>
      </c>
      <c r="BF34" s="66">
        <f t="shared" ref="BF34:BQ34" si="88">SUM(BF9:BF33)</f>
        <v>0</v>
      </c>
      <c r="BG34" s="66">
        <f t="shared" si="88"/>
        <v>0</v>
      </c>
      <c r="BH34" s="66">
        <f t="shared" si="88"/>
        <v>0</v>
      </c>
      <c r="BI34" s="66">
        <f t="shared" si="88"/>
        <v>0</v>
      </c>
      <c r="BJ34" s="66">
        <f t="shared" si="88"/>
        <v>0</v>
      </c>
      <c r="BK34" s="66">
        <f t="shared" si="88"/>
        <v>0</v>
      </c>
      <c r="BL34" s="66">
        <f t="shared" si="88"/>
        <v>0</v>
      </c>
      <c r="BM34" s="66">
        <f t="shared" si="88"/>
        <v>0</v>
      </c>
      <c r="BN34" s="66">
        <f t="shared" si="88"/>
        <v>0</v>
      </c>
      <c r="BO34" s="66">
        <f t="shared" si="88"/>
        <v>0</v>
      </c>
      <c r="BP34" s="66">
        <f t="shared" si="88"/>
        <v>0</v>
      </c>
      <c r="BQ34" s="66">
        <f t="shared" si="88"/>
        <v>0</v>
      </c>
      <c r="BR34" s="75">
        <f t="shared" si="49"/>
        <v>0</v>
      </c>
      <c r="BS34" s="66">
        <f t="shared" ref="BS34:CD34" si="89">SUM(BS9:BS33)</f>
        <v>0</v>
      </c>
      <c r="BT34" s="66">
        <f t="shared" si="89"/>
        <v>0</v>
      </c>
      <c r="BU34" s="66">
        <f t="shared" si="89"/>
        <v>0</v>
      </c>
      <c r="BV34" s="66">
        <f t="shared" si="89"/>
        <v>0</v>
      </c>
      <c r="BW34" s="66">
        <f t="shared" si="89"/>
        <v>0</v>
      </c>
      <c r="BX34" s="66">
        <f t="shared" si="89"/>
        <v>0</v>
      </c>
      <c r="BY34" s="66">
        <f t="shared" si="89"/>
        <v>0</v>
      </c>
      <c r="BZ34" s="66">
        <f t="shared" si="89"/>
        <v>0</v>
      </c>
      <c r="CA34" s="66">
        <f t="shared" si="89"/>
        <v>0</v>
      </c>
      <c r="CB34" s="66">
        <f t="shared" si="89"/>
        <v>0</v>
      </c>
      <c r="CC34" s="66">
        <f t="shared" si="89"/>
        <v>0</v>
      </c>
      <c r="CD34" s="66">
        <f t="shared" si="89"/>
        <v>0</v>
      </c>
      <c r="CE34" s="75">
        <f t="shared" si="51"/>
        <v>0</v>
      </c>
      <c r="CF34" s="66">
        <f t="shared" ref="CF34:CQ34" si="90">SUM(CF9:CF33)</f>
        <v>0</v>
      </c>
      <c r="CG34" s="66">
        <f t="shared" si="90"/>
        <v>0</v>
      </c>
      <c r="CH34" s="66">
        <f t="shared" si="90"/>
        <v>0</v>
      </c>
      <c r="CI34" s="66">
        <f t="shared" si="90"/>
        <v>0</v>
      </c>
      <c r="CJ34" s="66">
        <f t="shared" si="90"/>
        <v>0</v>
      </c>
      <c r="CK34" s="66">
        <f t="shared" si="90"/>
        <v>0</v>
      </c>
      <c r="CL34" s="66">
        <f t="shared" si="90"/>
        <v>0</v>
      </c>
      <c r="CM34" s="66">
        <f t="shared" si="90"/>
        <v>0</v>
      </c>
      <c r="CN34" s="66">
        <f t="shared" si="90"/>
        <v>0</v>
      </c>
      <c r="CO34" s="66">
        <f t="shared" si="90"/>
        <v>0</v>
      </c>
      <c r="CP34" s="66">
        <f t="shared" si="90"/>
        <v>0</v>
      </c>
      <c r="CQ34" s="66">
        <f t="shared" si="90"/>
        <v>0</v>
      </c>
      <c r="CR34" s="75">
        <f t="shared" si="53"/>
        <v>0</v>
      </c>
      <c r="CS34" s="66">
        <f t="shared" ref="CS34:DD34" si="91">SUM(CS9:CS33)</f>
        <v>0</v>
      </c>
      <c r="CT34" s="66">
        <f t="shared" si="91"/>
        <v>0</v>
      </c>
      <c r="CU34" s="66">
        <f t="shared" si="91"/>
        <v>0</v>
      </c>
      <c r="CV34" s="66">
        <f t="shared" si="91"/>
        <v>0</v>
      </c>
      <c r="CW34" s="66">
        <f t="shared" si="91"/>
        <v>0</v>
      </c>
      <c r="CX34" s="66">
        <f t="shared" si="91"/>
        <v>0</v>
      </c>
      <c r="CY34" s="66">
        <f t="shared" si="91"/>
        <v>0</v>
      </c>
      <c r="CZ34" s="66">
        <f t="shared" si="91"/>
        <v>0</v>
      </c>
      <c r="DA34" s="66">
        <f t="shared" si="91"/>
        <v>0</v>
      </c>
      <c r="DB34" s="66">
        <f t="shared" si="91"/>
        <v>0</v>
      </c>
      <c r="DC34" s="66">
        <f t="shared" si="91"/>
        <v>0</v>
      </c>
      <c r="DD34" s="66">
        <f t="shared" si="91"/>
        <v>0</v>
      </c>
      <c r="DE34" s="75">
        <f t="shared" si="55"/>
        <v>0</v>
      </c>
      <c r="DF34" s="66">
        <f t="shared" ref="DF34:DQ34" si="92">SUM(DF9:DF33)</f>
        <v>0</v>
      </c>
      <c r="DG34" s="66">
        <f t="shared" si="92"/>
        <v>0</v>
      </c>
      <c r="DH34" s="66">
        <f t="shared" si="92"/>
        <v>0</v>
      </c>
      <c r="DI34" s="66">
        <f t="shared" si="92"/>
        <v>0</v>
      </c>
      <c r="DJ34" s="66">
        <f t="shared" si="92"/>
        <v>0</v>
      </c>
      <c r="DK34" s="66">
        <f t="shared" si="92"/>
        <v>0</v>
      </c>
      <c r="DL34" s="66">
        <f t="shared" si="92"/>
        <v>0</v>
      </c>
      <c r="DM34" s="66">
        <f t="shared" si="92"/>
        <v>0</v>
      </c>
      <c r="DN34" s="66">
        <f t="shared" si="92"/>
        <v>0</v>
      </c>
      <c r="DO34" s="66">
        <f t="shared" si="92"/>
        <v>0</v>
      </c>
      <c r="DP34" s="66">
        <f t="shared" si="92"/>
        <v>0</v>
      </c>
      <c r="DQ34" s="66">
        <f t="shared" si="92"/>
        <v>0</v>
      </c>
      <c r="DR34" s="75">
        <f t="shared" si="57"/>
        <v>0</v>
      </c>
      <c r="DS34" s="66">
        <f t="shared" ref="DS34:ED34" si="93">SUM(DS9:DS33)</f>
        <v>0</v>
      </c>
      <c r="DT34" s="66">
        <f t="shared" si="93"/>
        <v>0</v>
      </c>
      <c r="DU34" s="66">
        <f t="shared" si="93"/>
        <v>0</v>
      </c>
      <c r="DV34" s="66">
        <f t="shared" si="93"/>
        <v>0</v>
      </c>
      <c r="DW34" s="66">
        <f t="shared" si="93"/>
        <v>0</v>
      </c>
      <c r="DX34" s="66">
        <f t="shared" si="93"/>
        <v>0</v>
      </c>
      <c r="DY34" s="66">
        <f t="shared" si="93"/>
        <v>0</v>
      </c>
      <c r="DZ34" s="66">
        <f t="shared" si="93"/>
        <v>0</v>
      </c>
      <c r="EA34" s="66">
        <f t="shared" si="93"/>
        <v>0</v>
      </c>
      <c r="EB34" s="66">
        <f t="shared" si="93"/>
        <v>0</v>
      </c>
      <c r="EC34" s="66">
        <f t="shared" si="93"/>
        <v>0</v>
      </c>
      <c r="ED34" s="66">
        <f t="shared" si="93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94">F6-F34</f>
        <v>0</v>
      </c>
      <c r="G36" s="66">
        <f t="shared" si="94"/>
        <v>0</v>
      </c>
      <c r="H36" s="66">
        <f t="shared" si="94"/>
        <v>0</v>
      </c>
      <c r="I36" s="66">
        <f t="shared" si="94"/>
        <v>0</v>
      </c>
      <c r="J36" s="66">
        <f t="shared" si="94"/>
        <v>0</v>
      </c>
      <c r="K36" s="66">
        <f t="shared" si="94"/>
        <v>0</v>
      </c>
      <c r="L36" s="66">
        <f t="shared" si="94"/>
        <v>0</v>
      </c>
      <c r="M36" s="66">
        <f t="shared" si="94"/>
        <v>0</v>
      </c>
      <c r="N36" s="66">
        <f t="shared" si="94"/>
        <v>0</v>
      </c>
      <c r="O36" s="66">
        <f t="shared" si="94"/>
        <v>0</v>
      </c>
      <c r="P36" s="66">
        <f t="shared" si="94"/>
        <v>0</v>
      </c>
      <c r="Q36" s="66">
        <f t="shared" si="94"/>
        <v>0</v>
      </c>
      <c r="R36" s="75">
        <f>SUM(F36:Q36)</f>
        <v>0</v>
      </c>
      <c r="S36" s="66">
        <f t="shared" ref="S36:AD36" si="95">S6-S34</f>
        <v>0</v>
      </c>
      <c r="T36" s="66">
        <f t="shared" si="95"/>
        <v>0</v>
      </c>
      <c r="U36" s="66">
        <f t="shared" si="95"/>
        <v>0</v>
      </c>
      <c r="V36" s="66">
        <f t="shared" si="95"/>
        <v>0</v>
      </c>
      <c r="W36" s="66">
        <f t="shared" si="95"/>
        <v>0</v>
      </c>
      <c r="X36" s="66">
        <f t="shared" si="95"/>
        <v>0</v>
      </c>
      <c r="Y36" s="66">
        <f t="shared" si="95"/>
        <v>0</v>
      </c>
      <c r="Z36" s="66">
        <f t="shared" si="95"/>
        <v>0</v>
      </c>
      <c r="AA36" s="66">
        <f t="shared" si="95"/>
        <v>0</v>
      </c>
      <c r="AB36" s="66">
        <f t="shared" si="95"/>
        <v>0</v>
      </c>
      <c r="AC36" s="66">
        <f t="shared" si="95"/>
        <v>0</v>
      </c>
      <c r="AD36" s="66">
        <f t="shared" si="95"/>
        <v>0</v>
      </c>
      <c r="AE36" s="75">
        <f>SUM(S36:AD36)</f>
        <v>0</v>
      </c>
      <c r="AF36" s="66">
        <f t="shared" ref="AF36:AQ36" si="96">AF6-AF34</f>
        <v>0</v>
      </c>
      <c r="AG36" s="66">
        <f t="shared" si="96"/>
        <v>0</v>
      </c>
      <c r="AH36" s="66">
        <f t="shared" si="96"/>
        <v>0</v>
      </c>
      <c r="AI36" s="66">
        <f t="shared" si="96"/>
        <v>0</v>
      </c>
      <c r="AJ36" s="66">
        <f t="shared" si="96"/>
        <v>0</v>
      </c>
      <c r="AK36" s="66">
        <f t="shared" si="96"/>
        <v>0</v>
      </c>
      <c r="AL36" s="66">
        <f t="shared" si="96"/>
        <v>0</v>
      </c>
      <c r="AM36" s="66">
        <f t="shared" si="96"/>
        <v>0</v>
      </c>
      <c r="AN36" s="66">
        <f t="shared" si="96"/>
        <v>0</v>
      </c>
      <c r="AO36" s="66">
        <f t="shared" si="96"/>
        <v>0</v>
      </c>
      <c r="AP36" s="66">
        <f t="shared" si="96"/>
        <v>0</v>
      </c>
      <c r="AQ36" s="66">
        <f t="shared" si="96"/>
        <v>0</v>
      </c>
      <c r="AR36" s="75">
        <f>SUM(AF36:AQ36)</f>
        <v>0</v>
      </c>
      <c r="AS36" s="66">
        <f t="shared" ref="AS36:BD36" si="97">AS6-AS34</f>
        <v>0</v>
      </c>
      <c r="AT36" s="66">
        <f t="shared" si="97"/>
        <v>0</v>
      </c>
      <c r="AU36" s="66">
        <f t="shared" si="97"/>
        <v>0</v>
      </c>
      <c r="AV36" s="66">
        <f t="shared" si="97"/>
        <v>0</v>
      </c>
      <c r="AW36" s="66">
        <f t="shared" si="97"/>
        <v>0</v>
      </c>
      <c r="AX36" s="66">
        <f t="shared" si="97"/>
        <v>0</v>
      </c>
      <c r="AY36" s="66">
        <f t="shared" si="97"/>
        <v>0</v>
      </c>
      <c r="AZ36" s="66">
        <f t="shared" si="97"/>
        <v>0</v>
      </c>
      <c r="BA36" s="66">
        <f t="shared" si="97"/>
        <v>0</v>
      </c>
      <c r="BB36" s="66">
        <f t="shared" si="97"/>
        <v>0</v>
      </c>
      <c r="BC36" s="66">
        <f t="shared" si="97"/>
        <v>0</v>
      </c>
      <c r="BD36" s="66">
        <f t="shared" si="97"/>
        <v>0</v>
      </c>
      <c r="BE36" s="75">
        <f>SUM(AS36:BD36)</f>
        <v>0</v>
      </c>
      <c r="BF36" s="66">
        <f t="shared" ref="BF36:BQ36" si="98">BF6-BF34</f>
        <v>0</v>
      </c>
      <c r="BG36" s="66">
        <f t="shared" si="98"/>
        <v>0</v>
      </c>
      <c r="BH36" s="66">
        <f t="shared" si="98"/>
        <v>0</v>
      </c>
      <c r="BI36" s="66">
        <f t="shared" si="98"/>
        <v>0</v>
      </c>
      <c r="BJ36" s="66">
        <f t="shared" si="98"/>
        <v>0</v>
      </c>
      <c r="BK36" s="66">
        <f t="shared" si="98"/>
        <v>0</v>
      </c>
      <c r="BL36" s="66">
        <f t="shared" si="98"/>
        <v>0</v>
      </c>
      <c r="BM36" s="66">
        <f t="shared" si="98"/>
        <v>0</v>
      </c>
      <c r="BN36" s="66">
        <f t="shared" si="98"/>
        <v>0</v>
      </c>
      <c r="BO36" s="66">
        <f t="shared" si="98"/>
        <v>0</v>
      </c>
      <c r="BP36" s="66">
        <f t="shared" si="98"/>
        <v>0</v>
      </c>
      <c r="BQ36" s="66">
        <f t="shared" si="98"/>
        <v>0</v>
      </c>
      <c r="BR36" s="75">
        <f>SUM(BF36:BQ36)</f>
        <v>0</v>
      </c>
      <c r="BS36" s="66">
        <f t="shared" ref="BS36:CD36" si="99">BS6-BS34</f>
        <v>0</v>
      </c>
      <c r="BT36" s="66">
        <f t="shared" si="99"/>
        <v>0</v>
      </c>
      <c r="BU36" s="66">
        <f t="shared" si="99"/>
        <v>0</v>
      </c>
      <c r="BV36" s="66">
        <f t="shared" si="99"/>
        <v>0</v>
      </c>
      <c r="BW36" s="66">
        <f t="shared" si="99"/>
        <v>0</v>
      </c>
      <c r="BX36" s="66">
        <f t="shared" si="99"/>
        <v>0</v>
      </c>
      <c r="BY36" s="66">
        <f t="shared" si="99"/>
        <v>0</v>
      </c>
      <c r="BZ36" s="66">
        <f t="shared" si="99"/>
        <v>0</v>
      </c>
      <c r="CA36" s="66">
        <f t="shared" si="99"/>
        <v>0</v>
      </c>
      <c r="CB36" s="66">
        <f t="shared" si="99"/>
        <v>0</v>
      </c>
      <c r="CC36" s="66">
        <f t="shared" si="99"/>
        <v>0</v>
      </c>
      <c r="CD36" s="66">
        <f t="shared" si="99"/>
        <v>0</v>
      </c>
      <c r="CE36" s="75">
        <f>SUM(BS36:CD36)</f>
        <v>0</v>
      </c>
      <c r="CF36" s="66">
        <f t="shared" ref="CF36:CQ36" si="100">CF6-CF34</f>
        <v>0</v>
      </c>
      <c r="CG36" s="66">
        <f t="shared" si="100"/>
        <v>0</v>
      </c>
      <c r="CH36" s="66">
        <f t="shared" si="100"/>
        <v>0</v>
      </c>
      <c r="CI36" s="66">
        <f t="shared" si="100"/>
        <v>0</v>
      </c>
      <c r="CJ36" s="66">
        <f t="shared" si="100"/>
        <v>0</v>
      </c>
      <c r="CK36" s="66">
        <f t="shared" si="100"/>
        <v>0</v>
      </c>
      <c r="CL36" s="66">
        <f t="shared" si="100"/>
        <v>0</v>
      </c>
      <c r="CM36" s="66">
        <f t="shared" si="100"/>
        <v>0</v>
      </c>
      <c r="CN36" s="66">
        <f t="shared" si="100"/>
        <v>0</v>
      </c>
      <c r="CO36" s="66">
        <f t="shared" si="100"/>
        <v>0</v>
      </c>
      <c r="CP36" s="66">
        <f t="shared" si="100"/>
        <v>0</v>
      </c>
      <c r="CQ36" s="66">
        <f t="shared" si="100"/>
        <v>0</v>
      </c>
      <c r="CR36" s="75">
        <f>SUM(CF36:CQ36)</f>
        <v>0</v>
      </c>
      <c r="CS36" s="66">
        <f t="shared" ref="CS36:DD36" si="101">CS6-CS34</f>
        <v>0</v>
      </c>
      <c r="CT36" s="66">
        <f t="shared" si="101"/>
        <v>0</v>
      </c>
      <c r="CU36" s="66">
        <f t="shared" si="101"/>
        <v>0</v>
      </c>
      <c r="CV36" s="66">
        <f t="shared" si="101"/>
        <v>0</v>
      </c>
      <c r="CW36" s="66">
        <f t="shared" si="101"/>
        <v>0</v>
      </c>
      <c r="CX36" s="66">
        <f t="shared" si="101"/>
        <v>0</v>
      </c>
      <c r="CY36" s="66">
        <f t="shared" si="101"/>
        <v>0</v>
      </c>
      <c r="CZ36" s="66">
        <f t="shared" si="101"/>
        <v>0</v>
      </c>
      <c r="DA36" s="66">
        <f t="shared" si="101"/>
        <v>0</v>
      </c>
      <c r="DB36" s="66">
        <f t="shared" si="101"/>
        <v>0</v>
      </c>
      <c r="DC36" s="66">
        <f t="shared" si="101"/>
        <v>0</v>
      </c>
      <c r="DD36" s="66">
        <f t="shared" si="101"/>
        <v>0</v>
      </c>
      <c r="DE36" s="75">
        <f>SUM(CS36:DD36)</f>
        <v>0</v>
      </c>
      <c r="DF36" s="66">
        <f t="shared" ref="DF36:DQ36" si="102">DF6-DF34</f>
        <v>0</v>
      </c>
      <c r="DG36" s="66">
        <f t="shared" si="102"/>
        <v>0</v>
      </c>
      <c r="DH36" s="66">
        <f t="shared" si="102"/>
        <v>0</v>
      </c>
      <c r="DI36" s="66">
        <f t="shared" si="102"/>
        <v>0</v>
      </c>
      <c r="DJ36" s="66">
        <f t="shared" si="102"/>
        <v>0</v>
      </c>
      <c r="DK36" s="66">
        <f t="shared" si="102"/>
        <v>0</v>
      </c>
      <c r="DL36" s="66">
        <f t="shared" si="102"/>
        <v>0</v>
      </c>
      <c r="DM36" s="66">
        <f t="shared" si="102"/>
        <v>0</v>
      </c>
      <c r="DN36" s="66">
        <f t="shared" si="102"/>
        <v>0</v>
      </c>
      <c r="DO36" s="66">
        <f t="shared" si="102"/>
        <v>0</v>
      </c>
      <c r="DP36" s="66">
        <f t="shared" si="102"/>
        <v>0</v>
      </c>
      <c r="DQ36" s="66">
        <f t="shared" si="102"/>
        <v>0</v>
      </c>
      <c r="DR36" s="75">
        <f>SUM(DF36:DQ36)</f>
        <v>0</v>
      </c>
      <c r="DS36" s="66">
        <f t="shared" ref="DS36:ED36" si="103">DS6-DS34</f>
        <v>0</v>
      </c>
      <c r="DT36" s="66">
        <f t="shared" si="103"/>
        <v>0</v>
      </c>
      <c r="DU36" s="66">
        <f t="shared" si="103"/>
        <v>0</v>
      </c>
      <c r="DV36" s="66">
        <f t="shared" si="103"/>
        <v>0</v>
      </c>
      <c r="DW36" s="66">
        <f t="shared" si="103"/>
        <v>0</v>
      </c>
      <c r="DX36" s="66">
        <f t="shared" si="103"/>
        <v>0</v>
      </c>
      <c r="DY36" s="66">
        <f t="shared" si="103"/>
        <v>0</v>
      </c>
      <c r="DZ36" s="66">
        <f t="shared" si="103"/>
        <v>0</v>
      </c>
      <c r="EA36" s="66">
        <f t="shared" si="103"/>
        <v>0</v>
      </c>
      <c r="EB36" s="66">
        <f t="shared" si="103"/>
        <v>0</v>
      </c>
      <c r="EC36" s="66">
        <f t="shared" si="103"/>
        <v>0</v>
      </c>
      <c r="ED36" s="66">
        <f t="shared" si="103"/>
        <v>0</v>
      </c>
      <c r="EE36" s="76">
        <f>SUM(DS36:ED36)</f>
        <v>0</v>
      </c>
    </row>
    <row r="37" spans="1:135" x14ac:dyDescent="0.2">
      <c r="A37" s="80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6 EMPRUNT 1'!E5</f>
        <v>0</v>
      </c>
      <c r="D38" s="3" t="s">
        <v>87</v>
      </c>
      <c r="F38" s="66">
        <f t="shared" ref="F38:Q39" si="104">IF(F$2&gt;=$B$18,$E38,0)</f>
        <v>0</v>
      </c>
      <c r="G38" s="66">
        <f t="shared" si="104"/>
        <v>0</v>
      </c>
      <c r="H38" s="66">
        <f t="shared" si="104"/>
        <v>0</v>
      </c>
      <c r="I38" s="66">
        <f t="shared" si="104"/>
        <v>0</v>
      </c>
      <c r="J38" s="66">
        <f t="shared" si="104"/>
        <v>0</v>
      </c>
      <c r="K38" s="66">
        <f t="shared" si="104"/>
        <v>0</v>
      </c>
      <c r="L38" s="66">
        <f t="shared" si="104"/>
        <v>0</v>
      </c>
      <c r="M38" s="66">
        <f t="shared" si="104"/>
        <v>0</v>
      </c>
      <c r="N38" s="66">
        <f t="shared" si="104"/>
        <v>0</v>
      </c>
      <c r="O38" s="66">
        <f t="shared" si="104"/>
        <v>0</v>
      </c>
      <c r="P38" s="66">
        <f t="shared" si="104"/>
        <v>0</v>
      </c>
      <c r="Q38" s="66">
        <f t="shared" si="104"/>
        <v>0</v>
      </c>
      <c r="R38" s="75">
        <f>SUM(F38:Q38)</f>
        <v>0</v>
      </c>
      <c r="S38" s="66">
        <f t="shared" ref="S38:AD39" si="105">IF(S$2&gt;=$B$18,$E38,0)</f>
        <v>0</v>
      </c>
      <c r="T38" s="66">
        <f t="shared" si="105"/>
        <v>0</v>
      </c>
      <c r="U38" s="66">
        <f t="shared" si="105"/>
        <v>0</v>
      </c>
      <c r="V38" s="66">
        <f t="shared" si="105"/>
        <v>0</v>
      </c>
      <c r="W38" s="66">
        <f t="shared" si="105"/>
        <v>0</v>
      </c>
      <c r="X38" s="66">
        <f t="shared" si="105"/>
        <v>0</v>
      </c>
      <c r="Y38" s="66">
        <f t="shared" si="105"/>
        <v>0</v>
      </c>
      <c r="Z38" s="66">
        <f t="shared" si="105"/>
        <v>0</v>
      </c>
      <c r="AA38" s="66">
        <f t="shared" si="105"/>
        <v>0</v>
      </c>
      <c r="AB38" s="66">
        <f t="shared" si="105"/>
        <v>0</v>
      </c>
      <c r="AC38" s="66">
        <f t="shared" si="105"/>
        <v>0</v>
      </c>
      <c r="AD38" s="66">
        <f t="shared" si="105"/>
        <v>0</v>
      </c>
      <c r="AE38" s="75">
        <f>SUM(S38:AD38)</f>
        <v>0</v>
      </c>
      <c r="AF38" s="66">
        <f t="shared" ref="AF38:AQ39" si="106">IF(AF$2&gt;=$B$18,$E38,0)</f>
        <v>0</v>
      </c>
      <c r="AG38" s="66">
        <f t="shared" si="106"/>
        <v>0</v>
      </c>
      <c r="AH38" s="66">
        <f t="shared" si="106"/>
        <v>0</v>
      </c>
      <c r="AI38" s="66">
        <f t="shared" si="106"/>
        <v>0</v>
      </c>
      <c r="AJ38" s="66">
        <f t="shared" si="106"/>
        <v>0</v>
      </c>
      <c r="AK38" s="66">
        <f t="shared" si="106"/>
        <v>0</v>
      </c>
      <c r="AL38" s="66">
        <f t="shared" si="106"/>
        <v>0</v>
      </c>
      <c r="AM38" s="66">
        <f t="shared" si="106"/>
        <v>0</v>
      </c>
      <c r="AN38" s="66">
        <f t="shared" si="106"/>
        <v>0</v>
      </c>
      <c r="AO38" s="66">
        <f t="shared" si="106"/>
        <v>0</v>
      </c>
      <c r="AP38" s="66">
        <f t="shared" si="106"/>
        <v>0</v>
      </c>
      <c r="AQ38" s="66">
        <f t="shared" si="106"/>
        <v>0</v>
      </c>
      <c r="AR38" s="75">
        <f>SUM(AF38:AQ38)</f>
        <v>0</v>
      </c>
      <c r="AS38" s="66">
        <f t="shared" ref="AS38:BD39" si="107">IF(AS$2&gt;=$B$18,$E38,0)</f>
        <v>0</v>
      </c>
      <c r="AT38" s="66">
        <f t="shared" si="107"/>
        <v>0</v>
      </c>
      <c r="AU38" s="66">
        <f t="shared" si="107"/>
        <v>0</v>
      </c>
      <c r="AV38" s="66">
        <f t="shared" si="107"/>
        <v>0</v>
      </c>
      <c r="AW38" s="66">
        <f t="shared" si="107"/>
        <v>0</v>
      </c>
      <c r="AX38" s="66">
        <f t="shared" si="107"/>
        <v>0</v>
      </c>
      <c r="AY38" s="66">
        <f t="shared" si="107"/>
        <v>0</v>
      </c>
      <c r="AZ38" s="66">
        <f t="shared" si="107"/>
        <v>0</v>
      </c>
      <c r="BA38" s="66">
        <f t="shared" si="107"/>
        <v>0</v>
      </c>
      <c r="BB38" s="66">
        <f t="shared" si="107"/>
        <v>0</v>
      </c>
      <c r="BC38" s="66">
        <f t="shared" si="107"/>
        <v>0</v>
      </c>
      <c r="BD38" s="66">
        <f t="shared" si="107"/>
        <v>0</v>
      </c>
      <c r="BE38" s="75">
        <f>SUM(AS38:BD38)</f>
        <v>0</v>
      </c>
      <c r="BF38" s="66">
        <f t="shared" ref="BF38:BQ39" si="108">IF(BF$2&gt;=$B$18,$E38,0)</f>
        <v>0</v>
      </c>
      <c r="BG38" s="66">
        <f t="shared" si="108"/>
        <v>0</v>
      </c>
      <c r="BH38" s="66">
        <f t="shared" si="108"/>
        <v>0</v>
      </c>
      <c r="BI38" s="66">
        <f t="shared" si="108"/>
        <v>0</v>
      </c>
      <c r="BJ38" s="66">
        <f t="shared" si="108"/>
        <v>0</v>
      </c>
      <c r="BK38" s="66">
        <f t="shared" si="108"/>
        <v>0</v>
      </c>
      <c r="BL38" s="66">
        <f t="shared" si="108"/>
        <v>0</v>
      </c>
      <c r="BM38" s="66">
        <f t="shared" si="108"/>
        <v>0</v>
      </c>
      <c r="BN38" s="66">
        <f t="shared" si="108"/>
        <v>0</v>
      </c>
      <c r="BO38" s="66">
        <f t="shared" si="108"/>
        <v>0</v>
      </c>
      <c r="BP38" s="66">
        <f t="shared" si="108"/>
        <v>0</v>
      </c>
      <c r="BQ38" s="66">
        <f t="shared" si="108"/>
        <v>0</v>
      </c>
      <c r="BR38" s="75">
        <f>SUM(BF38:BQ38)</f>
        <v>0</v>
      </c>
      <c r="BS38" s="66">
        <f t="shared" ref="BS38:CD39" si="109">IF(BS$2&gt;=$B$18,$E38,0)</f>
        <v>0</v>
      </c>
      <c r="BT38" s="66">
        <f t="shared" si="109"/>
        <v>0</v>
      </c>
      <c r="BU38" s="66">
        <f t="shared" si="109"/>
        <v>0</v>
      </c>
      <c r="BV38" s="66">
        <f t="shared" si="109"/>
        <v>0</v>
      </c>
      <c r="BW38" s="66">
        <f t="shared" si="109"/>
        <v>0</v>
      </c>
      <c r="BX38" s="66">
        <f t="shared" si="109"/>
        <v>0</v>
      </c>
      <c r="BY38" s="66">
        <f t="shared" si="109"/>
        <v>0</v>
      </c>
      <c r="BZ38" s="66">
        <f t="shared" si="109"/>
        <v>0</v>
      </c>
      <c r="CA38" s="66">
        <f t="shared" si="109"/>
        <v>0</v>
      </c>
      <c r="CB38" s="66">
        <f t="shared" si="109"/>
        <v>0</v>
      </c>
      <c r="CC38" s="66">
        <f t="shared" si="109"/>
        <v>0</v>
      </c>
      <c r="CD38" s="66">
        <f t="shared" si="109"/>
        <v>0</v>
      </c>
      <c r="CE38" s="75">
        <f>SUM(BS38:CD38)</f>
        <v>0</v>
      </c>
      <c r="CF38" s="66">
        <f t="shared" ref="CF38:CQ39" si="110">IF(CF$2&gt;=$B$18,$E38,0)</f>
        <v>0</v>
      </c>
      <c r="CG38" s="66">
        <f t="shared" si="110"/>
        <v>0</v>
      </c>
      <c r="CH38" s="66">
        <f t="shared" si="110"/>
        <v>0</v>
      </c>
      <c r="CI38" s="66">
        <f t="shared" si="110"/>
        <v>0</v>
      </c>
      <c r="CJ38" s="66">
        <f t="shared" si="110"/>
        <v>0</v>
      </c>
      <c r="CK38" s="66">
        <f t="shared" si="110"/>
        <v>0</v>
      </c>
      <c r="CL38" s="66">
        <f t="shared" si="110"/>
        <v>0</v>
      </c>
      <c r="CM38" s="66">
        <f t="shared" si="110"/>
        <v>0</v>
      </c>
      <c r="CN38" s="66">
        <f t="shared" si="110"/>
        <v>0</v>
      </c>
      <c r="CO38" s="66">
        <f t="shared" si="110"/>
        <v>0</v>
      </c>
      <c r="CP38" s="66">
        <f t="shared" si="110"/>
        <v>0</v>
      </c>
      <c r="CQ38" s="66">
        <f t="shared" si="110"/>
        <v>0</v>
      </c>
      <c r="CR38" s="75">
        <f>SUM(CF38:CQ38)</f>
        <v>0</v>
      </c>
      <c r="CS38" s="66">
        <f t="shared" ref="CS38:DD39" si="111">IF(CS$2&gt;=$B$18,$E38,0)</f>
        <v>0</v>
      </c>
      <c r="CT38" s="66">
        <f t="shared" si="111"/>
        <v>0</v>
      </c>
      <c r="CU38" s="66">
        <f t="shared" si="111"/>
        <v>0</v>
      </c>
      <c r="CV38" s="66">
        <f t="shared" si="111"/>
        <v>0</v>
      </c>
      <c r="CW38" s="66">
        <f t="shared" si="111"/>
        <v>0</v>
      </c>
      <c r="CX38" s="66">
        <f t="shared" si="111"/>
        <v>0</v>
      </c>
      <c r="CY38" s="66">
        <f t="shared" si="111"/>
        <v>0</v>
      </c>
      <c r="CZ38" s="66">
        <f t="shared" si="111"/>
        <v>0</v>
      </c>
      <c r="DA38" s="66">
        <f t="shared" si="111"/>
        <v>0</v>
      </c>
      <c r="DB38" s="66">
        <f t="shared" si="111"/>
        <v>0</v>
      </c>
      <c r="DC38" s="66">
        <f t="shared" si="111"/>
        <v>0</v>
      </c>
      <c r="DD38" s="66">
        <f t="shared" si="111"/>
        <v>0</v>
      </c>
      <c r="DE38" s="75">
        <f>SUM(CS38:DD38)</f>
        <v>0</v>
      </c>
      <c r="DF38" s="66">
        <f t="shared" ref="DF38:DQ39" si="112">IF(DF$2&gt;=$B$18,$E38,0)</f>
        <v>0</v>
      </c>
      <c r="DG38" s="66">
        <f t="shared" si="112"/>
        <v>0</v>
      </c>
      <c r="DH38" s="66">
        <f t="shared" si="112"/>
        <v>0</v>
      </c>
      <c r="DI38" s="66">
        <f t="shared" si="112"/>
        <v>0</v>
      </c>
      <c r="DJ38" s="66">
        <f t="shared" si="112"/>
        <v>0</v>
      </c>
      <c r="DK38" s="66">
        <f t="shared" si="112"/>
        <v>0</v>
      </c>
      <c r="DL38" s="66">
        <f t="shared" si="112"/>
        <v>0</v>
      </c>
      <c r="DM38" s="66">
        <f t="shared" si="112"/>
        <v>0</v>
      </c>
      <c r="DN38" s="66">
        <f t="shared" si="112"/>
        <v>0</v>
      </c>
      <c r="DO38" s="66">
        <f t="shared" si="112"/>
        <v>0</v>
      </c>
      <c r="DP38" s="66">
        <f t="shared" si="112"/>
        <v>0</v>
      </c>
      <c r="DQ38" s="66">
        <f t="shared" si="112"/>
        <v>0</v>
      </c>
      <c r="DR38" s="75">
        <f>SUM(DF38:DQ38)</f>
        <v>0</v>
      </c>
      <c r="DS38" s="66">
        <f t="shared" ref="DS38:ED39" si="113">IF(DS$2&gt;=$B$18,$E38,0)</f>
        <v>0</v>
      </c>
      <c r="DT38" s="66">
        <f t="shared" si="113"/>
        <v>0</v>
      </c>
      <c r="DU38" s="66">
        <f t="shared" si="113"/>
        <v>0</v>
      </c>
      <c r="DV38" s="66">
        <f t="shared" si="113"/>
        <v>0</v>
      </c>
      <c r="DW38" s="66">
        <f t="shared" si="113"/>
        <v>0</v>
      </c>
      <c r="DX38" s="66">
        <f t="shared" si="113"/>
        <v>0</v>
      </c>
      <c r="DY38" s="66">
        <f t="shared" si="113"/>
        <v>0</v>
      </c>
      <c r="DZ38" s="66">
        <f t="shared" si="113"/>
        <v>0</v>
      </c>
      <c r="EA38" s="66">
        <f t="shared" si="113"/>
        <v>0</v>
      </c>
      <c r="EB38" s="66">
        <f t="shared" si="113"/>
        <v>0</v>
      </c>
      <c r="EC38" s="66">
        <f t="shared" si="113"/>
        <v>0</v>
      </c>
      <c r="ED38" s="66">
        <f t="shared" si="113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6 EMPRUNT 1'!E7</f>
        <v>15</v>
      </c>
      <c r="D39" s="3" t="s">
        <v>88</v>
      </c>
      <c r="F39" s="66">
        <f t="shared" si="104"/>
        <v>0</v>
      </c>
      <c r="G39" s="66">
        <f t="shared" si="104"/>
        <v>0</v>
      </c>
      <c r="H39" s="66">
        <f t="shared" si="104"/>
        <v>0</v>
      </c>
      <c r="I39" s="66">
        <f t="shared" si="104"/>
        <v>0</v>
      </c>
      <c r="J39" s="66">
        <f t="shared" si="104"/>
        <v>0</v>
      </c>
      <c r="K39" s="66">
        <f t="shared" si="104"/>
        <v>0</v>
      </c>
      <c r="L39" s="66">
        <f t="shared" si="104"/>
        <v>0</v>
      </c>
      <c r="M39" s="66">
        <f t="shared" si="104"/>
        <v>0</v>
      </c>
      <c r="N39" s="66">
        <f t="shared" si="104"/>
        <v>0</v>
      </c>
      <c r="O39" s="66">
        <f t="shared" si="104"/>
        <v>0</v>
      </c>
      <c r="P39" s="66">
        <f t="shared" si="104"/>
        <v>0</v>
      </c>
      <c r="Q39" s="66">
        <f t="shared" si="104"/>
        <v>0</v>
      </c>
      <c r="R39" s="75">
        <f>SUM(F39:Q39)</f>
        <v>0</v>
      </c>
      <c r="S39" s="66">
        <f t="shared" si="105"/>
        <v>0</v>
      </c>
      <c r="T39" s="66">
        <f t="shared" si="105"/>
        <v>0</v>
      </c>
      <c r="U39" s="66">
        <f t="shared" si="105"/>
        <v>0</v>
      </c>
      <c r="V39" s="66">
        <f t="shared" si="105"/>
        <v>0</v>
      </c>
      <c r="W39" s="66">
        <f t="shared" si="105"/>
        <v>0</v>
      </c>
      <c r="X39" s="66">
        <f t="shared" si="105"/>
        <v>0</v>
      </c>
      <c r="Y39" s="66">
        <f t="shared" si="105"/>
        <v>0</v>
      </c>
      <c r="Z39" s="66">
        <f t="shared" si="105"/>
        <v>0</v>
      </c>
      <c r="AA39" s="66">
        <f t="shared" si="105"/>
        <v>0</v>
      </c>
      <c r="AB39" s="66">
        <f t="shared" si="105"/>
        <v>0</v>
      </c>
      <c r="AC39" s="66">
        <f t="shared" si="105"/>
        <v>0</v>
      </c>
      <c r="AD39" s="66">
        <f t="shared" si="105"/>
        <v>0</v>
      </c>
      <c r="AE39" s="75">
        <f>SUM(S39:AD39)</f>
        <v>0</v>
      </c>
      <c r="AF39" s="66">
        <f t="shared" si="106"/>
        <v>0</v>
      </c>
      <c r="AG39" s="66">
        <f t="shared" si="106"/>
        <v>0</v>
      </c>
      <c r="AH39" s="66">
        <f t="shared" si="106"/>
        <v>0</v>
      </c>
      <c r="AI39" s="66">
        <f t="shared" si="106"/>
        <v>0</v>
      </c>
      <c r="AJ39" s="66">
        <f t="shared" si="106"/>
        <v>0</v>
      </c>
      <c r="AK39" s="66">
        <f t="shared" si="106"/>
        <v>0</v>
      </c>
      <c r="AL39" s="66">
        <f t="shared" si="106"/>
        <v>0</v>
      </c>
      <c r="AM39" s="66">
        <f t="shared" si="106"/>
        <v>0</v>
      </c>
      <c r="AN39" s="66">
        <f t="shared" si="106"/>
        <v>0</v>
      </c>
      <c r="AO39" s="66">
        <f t="shared" si="106"/>
        <v>0</v>
      </c>
      <c r="AP39" s="66">
        <f t="shared" si="106"/>
        <v>0</v>
      </c>
      <c r="AQ39" s="66">
        <f t="shared" si="106"/>
        <v>0</v>
      </c>
      <c r="AR39" s="75">
        <f>SUM(AF39:AQ39)</f>
        <v>0</v>
      </c>
      <c r="AS39" s="66">
        <f t="shared" si="107"/>
        <v>0</v>
      </c>
      <c r="AT39" s="66">
        <f t="shared" si="107"/>
        <v>0</v>
      </c>
      <c r="AU39" s="66">
        <f t="shared" si="107"/>
        <v>0</v>
      </c>
      <c r="AV39" s="66">
        <f t="shared" si="107"/>
        <v>0</v>
      </c>
      <c r="AW39" s="66">
        <f t="shared" si="107"/>
        <v>0</v>
      </c>
      <c r="AX39" s="66">
        <f t="shared" si="107"/>
        <v>0</v>
      </c>
      <c r="AY39" s="66">
        <f t="shared" si="107"/>
        <v>0</v>
      </c>
      <c r="AZ39" s="66">
        <f t="shared" si="107"/>
        <v>0</v>
      </c>
      <c r="BA39" s="66">
        <f t="shared" si="107"/>
        <v>0</v>
      </c>
      <c r="BB39" s="66">
        <f t="shared" si="107"/>
        <v>0</v>
      </c>
      <c r="BC39" s="66">
        <f t="shared" si="107"/>
        <v>0</v>
      </c>
      <c r="BD39" s="66">
        <f t="shared" si="107"/>
        <v>0</v>
      </c>
      <c r="BE39" s="75">
        <f>SUM(AS39:BD39)</f>
        <v>0</v>
      </c>
      <c r="BF39" s="66">
        <f t="shared" si="108"/>
        <v>0</v>
      </c>
      <c r="BG39" s="66">
        <f t="shared" si="108"/>
        <v>0</v>
      </c>
      <c r="BH39" s="66">
        <f t="shared" si="108"/>
        <v>0</v>
      </c>
      <c r="BI39" s="66">
        <f t="shared" si="108"/>
        <v>0</v>
      </c>
      <c r="BJ39" s="66">
        <f t="shared" si="108"/>
        <v>0</v>
      </c>
      <c r="BK39" s="66">
        <f t="shared" si="108"/>
        <v>0</v>
      </c>
      <c r="BL39" s="66">
        <f t="shared" si="108"/>
        <v>0</v>
      </c>
      <c r="BM39" s="66">
        <f t="shared" si="108"/>
        <v>0</v>
      </c>
      <c r="BN39" s="66">
        <f t="shared" si="108"/>
        <v>0</v>
      </c>
      <c r="BO39" s="66">
        <f t="shared" si="108"/>
        <v>0</v>
      </c>
      <c r="BP39" s="66">
        <f t="shared" si="108"/>
        <v>0</v>
      </c>
      <c r="BQ39" s="66">
        <f t="shared" si="108"/>
        <v>0</v>
      </c>
      <c r="BR39" s="75">
        <f>SUM(BF39:BQ39)</f>
        <v>0</v>
      </c>
      <c r="BS39" s="66">
        <f t="shared" si="109"/>
        <v>0</v>
      </c>
      <c r="BT39" s="66">
        <f t="shared" si="109"/>
        <v>0</v>
      </c>
      <c r="BU39" s="66">
        <f t="shared" si="109"/>
        <v>0</v>
      </c>
      <c r="BV39" s="66">
        <f t="shared" si="109"/>
        <v>0</v>
      </c>
      <c r="BW39" s="66">
        <f t="shared" si="109"/>
        <v>0</v>
      </c>
      <c r="BX39" s="66">
        <f t="shared" si="109"/>
        <v>0</v>
      </c>
      <c r="BY39" s="66">
        <f t="shared" si="109"/>
        <v>0</v>
      </c>
      <c r="BZ39" s="66">
        <f t="shared" si="109"/>
        <v>0</v>
      </c>
      <c r="CA39" s="66">
        <f t="shared" si="109"/>
        <v>0</v>
      </c>
      <c r="CB39" s="66">
        <f t="shared" si="109"/>
        <v>0</v>
      </c>
      <c r="CC39" s="66">
        <f t="shared" si="109"/>
        <v>0</v>
      </c>
      <c r="CD39" s="66">
        <f t="shared" si="109"/>
        <v>0</v>
      </c>
      <c r="CE39" s="75">
        <f>SUM(BS39:CD39)</f>
        <v>0</v>
      </c>
      <c r="CF39" s="66">
        <f t="shared" si="110"/>
        <v>0</v>
      </c>
      <c r="CG39" s="66">
        <f t="shared" si="110"/>
        <v>0</v>
      </c>
      <c r="CH39" s="66">
        <f t="shared" si="110"/>
        <v>0</v>
      </c>
      <c r="CI39" s="66">
        <f t="shared" si="110"/>
        <v>0</v>
      </c>
      <c r="CJ39" s="66">
        <f t="shared" si="110"/>
        <v>0</v>
      </c>
      <c r="CK39" s="66">
        <f t="shared" si="110"/>
        <v>0</v>
      </c>
      <c r="CL39" s="66">
        <f t="shared" si="110"/>
        <v>0</v>
      </c>
      <c r="CM39" s="66">
        <f t="shared" si="110"/>
        <v>0</v>
      </c>
      <c r="CN39" s="66">
        <f t="shared" si="110"/>
        <v>0</v>
      </c>
      <c r="CO39" s="66">
        <f t="shared" si="110"/>
        <v>0</v>
      </c>
      <c r="CP39" s="66">
        <f t="shared" si="110"/>
        <v>0</v>
      </c>
      <c r="CQ39" s="66">
        <f t="shared" si="110"/>
        <v>0</v>
      </c>
      <c r="CR39" s="75">
        <f>SUM(CF39:CQ39)</f>
        <v>0</v>
      </c>
      <c r="CS39" s="66">
        <f t="shared" si="111"/>
        <v>0</v>
      </c>
      <c r="CT39" s="66">
        <f t="shared" si="111"/>
        <v>0</v>
      </c>
      <c r="CU39" s="66">
        <f t="shared" si="111"/>
        <v>0</v>
      </c>
      <c r="CV39" s="66">
        <f t="shared" si="111"/>
        <v>0</v>
      </c>
      <c r="CW39" s="66">
        <f t="shared" si="111"/>
        <v>0</v>
      </c>
      <c r="CX39" s="66">
        <f t="shared" si="111"/>
        <v>0</v>
      </c>
      <c r="CY39" s="66">
        <f t="shared" si="111"/>
        <v>0</v>
      </c>
      <c r="CZ39" s="66">
        <f t="shared" si="111"/>
        <v>0</v>
      </c>
      <c r="DA39" s="66">
        <f t="shared" si="111"/>
        <v>0</v>
      </c>
      <c r="DB39" s="66">
        <f t="shared" si="111"/>
        <v>0</v>
      </c>
      <c r="DC39" s="66">
        <f t="shared" si="111"/>
        <v>0</v>
      </c>
      <c r="DD39" s="66">
        <f t="shared" si="111"/>
        <v>0</v>
      </c>
      <c r="DE39" s="75">
        <f>SUM(CS39:DD39)</f>
        <v>0</v>
      </c>
      <c r="DF39" s="66">
        <f t="shared" si="112"/>
        <v>0</v>
      </c>
      <c r="DG39" s="66">
        <f t="shared" si="112"/>
        <v>0</v>
      </c>
      <c r="DH39" s="66">
        <f t="shared" si="112"/>
        <v>0</v>
      </c>
      <c r="DI39" s="66">
        <f t="shared" si="112"/>
        <v>0</v>
      </c>
      <c r="DJ39" s="66">
        <f t="shared" si="112"/>
        <v>0</v>
      </c>
      <c r="DK39" s="66">
        <f t="shared" si="112"/>
        <v>0</v>
      </c>
      <c r="DL39" s="66">
        <f t="shared" si="112"/>
        <v>0</v>
      </c>
      <c r="DM39" s="66">
        <f t="shared" si="112"/>
        <v>0</v>
      </c>
      <c r="DN39" s="66">
        <f t="shared" si="112"/>
        <v>0</v>
      </c>
      <c r="DO39" s="66">
        <f t="shared" si="112"/>
        <v>0</v>
      </c>
      <c r="DP39" s="66">
        <f t="shared" si="112"/>
        <v>0</v>
      </c>
      <c r="DQ39" s="66">
        <f t="shared" si="112"/>
        <v>0</v>
      </c>
      <c r="DR39" s="75">
        <f>SUM(DF39:DQ39)</f>
        <v>0</v>
      </c>
      <c r="DS39" s="66">
        <f t="shared" si="113"/>
        <v>0</v>
      </c>
      <c r="DT39" s="66">
        <f t="shared" si="113"/>
        <v>0</v>
      </c>
      <c r="DU39" s="66">
        <f t="shared" si="113"/>
        <v>0</v>
      </c>
      <c r="DV39" s="66">
        <f t="shared" si="113"/>
        <v>0</v>
      </c>
      <c r="DW39" s="66">
        <f t="shared" si="113"/>
        <v>0</v>
      </c>
      <c r="DX39" s="66">
        <f t="shared" si="113"/>
        <v>0</v>
      </c>
      <c r="DY39" s="66">
        <f t="shared" si="113"/>
        <v>0</v>
      </c>
      <c r="DZ39" s="66">
        <f t="shared" si="113"/>
        <v>0</v>
      </c>
      <c r="EA39" s="66">
        <f t="shared" si="113"/>
        <v>0</v>
      </c>
      <c r="EB39" s="66">
        <f t="shared" si="113"/>
        <v>0</v>
      </c>
      <c r="EC39" s="66">
        <f t="shared" si="113"/>
        <v>0</v>
      </c>
      <c r="ED39" s="66">
        <f t="shared" si="113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6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6 EMPRUNT 1'!E6</f>
        <v>3.95E-2</v>
      </c>
      <c r="D41" s="153" t="s">
        <v>89</v>
      </c>
      <c r="E41" s="154"/>
      <c r="F41" s="66">
        <f t="shared" ref="F41:Q41" si="114">F39+F38</f>
        <v>0</v>
      </c>
      <c r="G41" s="66">
        <f t="shared" si="114"/>
        <v>0</v>
      </c>
      <c r="H41" s="66">
        <f t="shared" si="114"/>
        <v>0</v>
      </c>
      <c r="I41" s="66">
        <f t="shared" si="114"/>
        <v>0</v>
      </c>
      <c r="J41" s="66">
        <f t="shared" si="114"/>
        <v>0</v>
      </c>
      <c r="K41" s="66">
        <f t="shared" si="114"/>
        <v>0</v>
      </c>
      <c r="L41" s="66">
        <f t="shared" si="114"/>
        <v>0</v>
      </c>
      <c r="M41" s="66">
        <f t="shared" si="114"/>
        <v>0</v>
      </c>
      <c r="N41" s="66">
        <f t="shared" si="114"/>
        <v>0</v>
      </c>
      <c r="O41" s="66">
        <f t="shared" si="114"/>
        <v>0</v>
      </c>
      <c r="P41" s="66">
        <f t="shared" si="114"/>
        <v>0</v>
      </c>
      <c r="Q41" s="66">
        <f t="shared" si="114"/>
        <v>0</v>
      </c>
      <c r="R41" s="75">
        <f>SUM(F41:Q41)</f>
        <v>0</v>
      </c>
      <c r="S41" s="66">
        <f t="shared" ref="S41:AD41" si="115">S39+S38</f>
        <v>0</v>
      </c>
      <c r="T41" s="66">
        <f t="shared" si="115"/>
        <v>0</v>
      </c>
      <c r="U41" s="66">
        <f t="shared" si="115"/>
        <v>0</v>
      </c>
      <c r="V41" s="66">
        <f t="shared" si="115"/>
        <v>0</v>
      </c>
      <c r="W41" s="66">
        <f t="shared" si="115"/>
        <v>0</v>
      </c>
      <c r="X41" s="66">
        <f t="shared" si="115"/>
        <v>0</v>
      </c>
      <c r="Y41" s="66">
        <f t="shared" si="115"/>
        <v>0</v>
      </c>
      <c r="Z41" s="66">
        <f t="shared" si="115"/>
        <v>0</v>
      </c>
      <c r="AA41" s="66">
        <f t="shared" si="115"/>
        <v>0</v>
      </c>
      <c r="AB41" s="66">
        <f t="shared" si="115"/>
        <v>0</v>
      </c>
      <c r="AC41" s="66">
        <f t="shared" si="115"/>
        <v>0</v>
      </c>
      <c r="AD41" s="66">
        <f t="shared" si="115"/>
        <v>0</v>
      </c>
      <c r="AE41" s="75">
        <f>SUM(S41:AD41)</f>
        <v>0</v>
      </c>
      <c r="AF41" s="66">
        <f t="shared" ref="AF41:AQ41" si="116">AF39+AF38</f>
        <v>0</v>
      </c>
      <c r="AG41" s="66">
        <f t="shared" si="116"/>
        <v>0</v>
      </c>
      <c r="AH41" s="66">
        <f t="shared" si="116"/>
        <v>0</v>
      </c>
      <c r="AI41" s="66">
        <f t="shared" si="116"/>
        <v>0</v>
      </c>
      <c r="AJ41" s="66">
        <f t="shared" si="116"/>
        <v>0</v>
      </c>
      <c r="AK41" s="66">
        <f t="shared" si="116"/>
        <v>0</v>
      </c>
      <c r="AL41" s="66">
        <f t="shared" si="116"/>
        <v>0</v>
      </c>
      <c r="AM41" s="66">
        <f t="shared" si="116"/>
        <v>0</v>
      </c>
      <c r="AN41" s="66">
        <f t="shared" si="116"/>
        <v>0</v>
      </c>
      <c r="AO41" s="66">
        <f t="shared" si="116"/>
        <v>0</v>
      </c>
      <c r="AP41" s="66">
        <f t="shared" si="116"/>
        <v>0</v>
      </c>
      <c r="AQ41" s="66">
        <f t="shared" si="116"/>
        <v>0</v>
      </c>
      <c r="AR41" s="75">
        <f>SUM(AF41:AQ41)</f>
        <v>0</v>
      </c>
      <c r="AS41" s="66">
        <f t="shared" ref="AS41:BD41" si="117">AS39+AS38</f>
        <v>0</v>
      </c>
      <c r="AT41" s="66">
        <f t="shared" si="117"/>
        <v>0</v>
      </c>
      <c r="AU41" s="66">
        <f t="shared" si="117"/>
        <v>0</v>
      </c>
      <c r="AV41" s="66">
        <f t="shared" si="117"/>
        <v>0</v>
      </c>
      <c r="AW41" s="66">
        <f t="shared" si="117"/>
        <v>0</v>
      </c>
      <c r="AX41" s="66">
        <f t="shared" si="117"/>
        <v>0</v>
      </c>
      <c r="AY41" s="66">
        <f t="shared" si="117"/>
        <v>0</v>
      </c>
      <c r="AZ41" s="66">
        <f t="shared" si="117"/>
        <v>0</v>
      </c>
      <c r="BA41" s="66">
        <f t="shared" si="117"/>
        <v>0</v>
      </c>
      <c r="BB41" s="66">
        <f t="shared" si="117"/>
        <v>0</v>
      </c>
      <c r="BC41" s="66">
        <f t="shared" si="117"/>
        <v>0</v>
      </c>
      <c r="BD41" s="66">
        <f t="shared" si="117"/>
        <v>0</v>
      </c>
      <c r="BE41" s="75">
        <f>SUM(AS41:BD41)</f>
        <v>0</v>
      </c>
      <c r="BF41" s="66">
        <f t="shared" ref="BF41:BQ41" si="118">BF39+BF38</f>
        <v>0</v>
      </c>
      <c r="BG41" s="66">
        <f t="shared" si="118"/>
        <v>0</v>
      </c>
      <c r="BH41" s="66">
        <f t="shared" si="118"/>
        <v>0</v>
      </c>
      <c r="BI41" s="66">
        <f t="shared" si="118"/>
        <v>0</v>
      </c>
      <c r="BJ41" s="66">
        <f t="shared" si="118"/>
        <v>0</v>
      </c>
      <c r="BK41" s="66">
        <f t="shared" si="118"/>
        <v>0</v>
      </c>
      <c r="BL41" s="66">
        <f t="shared" si="118"/>
        <v>0</v>
      </c>
      <c r="BM41" s="66">
        <f t="shared" si="118"/>
        <v>0</v>
      </c>
      <c r="BN41" s="66">
        <f t="shared" si="118"/>
        <v>0</v>
      </c>
      <c r="BO41" s="66">
        <f t="shared" si="118"/>
        <v>0</v>
      </c>
      <c r="BP41" s="66">
        <f t="shared" si="118"/>
        <v>0</v>
      </c>
      <c r="BQ41" s="66">
        <f t="shared" si="118"/>
        <v>0</v>
      </c>
      <c r="BR41" s="75">
        <f>SUM(BF41:BQ41)</f>
        <v>0</v>
      </c>
      <c r="BS41" s="66">
        <f t="shared" ref="BS41:CD41" si="119">BS39+BS38</f>
        <v>0</v>
      </c>
      <c r="BT41" s="66">
        <f t="shared" si="119"/>
        <v>0</v>
      </c>
      <c r="BU41" s="66">
        <f t="shared" si="119"/>
        <v>0</v>
      </c>
      <c r="BV41" s="66">
        <f t="shared" si="119"/>
        <v>0</v>
      </c>
      <c r="BW41" s="66">
        <f t="shared" si="119"/>
        <v>0</v>
      </c>
      <c r="BX41" s="66">
        <f t="shared" si="119"/>
        <v>0</v>
      </c>
      <c r="BY41" s="66">
        <f t="shared" si="119"/>
        <v>0</v>
      </c>
      <c r="BZ41" s="66">
        <f t="shared" si="119"/>
        <v>0</v>
      </c>
      <c r="CA41" s="66">
        <f t="shared" si="119"/>
        <v>0</v>
      </c>
      <c r="CB41" s="66">
        <f t="shared" si="119"/>
        <v>0</v>
      </c>
      <c r="CC41" s="66">
        <f t="shared" si="119"/>
        <v>0</v>
      </c>
      <c r="CD41" s="66">
        <f t="shared" si="119"/>
        <v>0</v>
      </c>
      <c r="CE41" s="75">
        <f>SUM(BS41:CD41)</f>
        <v>0</v>
      </c>
      <c r="CF41" s="66">
        <f t="shared" ref="CF41:CQ41" si="120">CF39+CF38</f>
        <v>0</v>
      </c>
      <c r="CG41" s="66">
        <f t="shared" si="120"/>
        <v>0</v>
      </c>
      <c r="CH41" s="66">
        <f t="shared" si="120"/>
        <v>0</v>
      </c>
      <c r="CI41" s="66">
        <f t="shared" si="120"/>
        <v>0</v>
      </c>
      <c r="CJ41" s="66">
        <f t="shared" si="120"/>
        <v>0</v>
      </c>
      <c r="CK41" s="66">
        <f t="shared" si="120"/>
        <v>0</v>
      </c>
      <c r="CL41" s="66">
        <f t="shared" si="120"/>
        <v>0</v>
      </c>
      <c r="CM41" s="66">
        <f t="shared" si="120"/>
        <v>0</v>
      </c>
      <c r="CN41" s="66">
        <f t="shared" si="120"/>
        <v>0</v>
      </c>
      <c r="CO41" s="66">
        <f t="shared" si="120"/>
        <v>0</v>
      </c>
      <c r="CP41" s="66">
        <f t="shared" si="120"/>
        <v>0</v>
      </c>
      <c r="CQ41" s="66">
        <f t="shared" si="120"/>
        <v>0</v>
      </c>
      <c r="CR41" s="75">
        <f>SUM(CF41:CQ41)</f>
        <v>0</v>
      </c>
      <c r="CS41" s="66">
        <f t="shared" ref="CS41:DD41" si="121">CS39+CS38</f>
        <v>0</v>
      </c>
      <c r="CT41" s="66">
        <f t="shared" si="121"/>
        <v>0</v>
      </c>
      <c r="CU41" s="66">
        <f t="shared" si="121"/>
        <v>0</v>
      </c>
      <c r="CV41" s="66">
        <f t="shared" si="121"/>
        <v>0</v>
      </c>
      <c r="CW41" s="66">
        <f t="shared" si="121"/>
        <v>0</v>
      </c>
      <c r="CX41" s="66">
        <f t="shared" si="121"/>
        <v>0</v>
      </c>
      <c r="CY41" s="66">
        <f t="shared" si="121"/>
        <v>0</v>
      </c>
      <c r="CZ41" s="66">
        <f t="shared" si="121"/>
        <v>0</v>
      </c>
      <c r="DA41" s="66">
        <f t="shared" si="121"/>
        <v>0</v>
      </c>
      <c r="DB41" s="66">
        <f t="shared" si="121"/>
        <v>0</v>
      </c>
      <c r="DC41" s="66">
        <f t="shared" si="121"/>
        <v>0</v>
      </c>
      <c r="DD41" s="66">
        <f t="shared" si="121"/>
        <v>0</v>
      </c>
      <c r="DE41" s="75">
        <f>SUM(CS41:DD41)</f>
        <v>0</v>
      </c>
      <c r="DF41" s="66">
        <f t="shared" ref="DF41:DQ41" si="122">DF39+DF38</f>
        <v>0</v>
      </c>
      <c r="DG41" s="66">
        <f t="shared" si="122"/>
        <v>0</v>
      </c>
      <c r="DH41" s="66">
        <f t="shared" si="122"/>
        <v>0</v>
      </c>
      <c r="DI41" s="66">
        <f t="shared" si="122"/>
        <v>0</v>
      </c>
      <c r="DJ41" s="66">
        <f t="shared" si="122"/>
        <v>0</v>
      </c>
      <c r="DK41" s="66">
        <f t="shared" si="122"/>
        <v>0</v>
      </c>
      <c r="DL41" s="66">
        <f t="shared" si="122"/>
        <v>0</v>
      </c>
      <c r="DM41" s="66">
        <f t="shared" si="122"/>
        <v>0</v>
      </c>
      <c r="DN41" s="66">
        <f t="shared" si="122"/>
        <v>0</v>
      </c>
      <c r="DO41" s="66">
        <f t="shared" si="122"/>
        <v>0</v>
      </c>
      <c r="DP41" s="66">
        <f t="shared" si="122"/>
        <v>0</v>
      </c>
      <c r="DQ41" s="66">
        <f t="shared" si="122"/>
        <v>0</v>
      </c>
      <c r="DR41" s="75">
        <f>SUM(DF41:DQ41)</f>
        <v>0</v>
      </c>
      <c r="DS41" s="66">
        <f t="shared" ref="DS41:ED41" si="123">DS39+DS38</f>
        <v>0</v>
      </c>
      <c r="DT41" s="66">
        <f t="shared" si="123"/>
        <v>0</v>
      </c>
      <c r="DU41" s="66">
        <f t="shared" si="123"/>
        <v>0</v>
      </c>
      <c r="DV41" s="66">
        <f t="shared" si="123"/>
        <v>0</v>
      </c>
      <c r="DW41" s="66">
        <f t="shared" si="123"/>
        <v>0</v>
      </c>
      <c r="DX41" s="66">
        <f t="shared" si="123"/>
        <v>0</v>
      </c>
      <c r="DY41" s="66">
        <f t="shared" si="123"/>
        <v>0</v>
      </c>
      <c r="DZ41" s="66">
        <f t="shared" si="123"/>
        <v>0</v>
      </c>
      <c r="EA41" s="66">
        <f t="shared" si="123"/>
        <v>0</v>
      </c>
      <c r="EB41" s="66">
        <f t="shared" si="123"/>
        <v>0</v>
      </c>
      <c r="EC41" s="66">
        <f t="shared" si="123"/>
        <v>0</v>
      </c>
      <c r="ED41" s="66">
        <f t="shared" si="123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6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84">
        <f>'SPACELOG 6 EMPRUNT 1'!E9</f>
        <v>46357</v>
      </c>
      <c r="D43" s="3" t="s">
        <v>90</v>
      </c>
      <c r="F43" s="66">
        <f t="shared" ref="F43:Q43" si="124">IFERROR(IF(EOMONTH(F$2,0)&gt;=EOMONTH($B$43,0),ROUND($B$45/12,0),0),0)</f>
        <v>0</v>
      </c>
      <c r="G43" s="66">
        <f t="shared" si="124"/>
        <v>0</v>
      </c>
      <c r="H43" s="66">
        <f t="shared" si="124"/>
        <v>0</v>
      </c>
      <c r="I43" s="66">
        <f t="shared" si="124"/>
        <v>0</v>
      </c>
      <c r="J43" s="66">
        <f t="shared" si="124"/>
        <v>0</v>
      </c>
      <c r="K43" s="66">
        <f t="shared" si="124"/>
        <v>0</v>
      </c>
      <c r="L43" s="66">
        <f t="shared" si="124"/>
        <v>0</v>
      </c>
      <c r="M43" s="66">
        <f t="shared" si="124"/>
        <v>0</v>
      </c>
      <c r="N43" s="66">
        <f t="shared" si="124"/>
        <v>0</v>
      </c>
      <c r="O43" s="66">
        <f t="shared" si="124"/>
        <v>0</v>
      </c>
      <c r="P43" s="66">
        <f t="shared" si="124"/>
        <v>0</v>
      </c>
      <c r="Q43" s="66">
        <f t="shared" si="124"/>
        <v>0</v>
      </c>
      <c r="R43" s="75">
        <f>SUM(F43:Q43)</f>
        <v>0</v>
      </c>
      <c r="S43" s="66">
        <f t="shared" ref="S43:AD43" si="125">IFERROR(IF(EOMONTH(S$2,0)&gt;=EOMONTH($B$43,0),ROUND($B$45/12,0),0),0)</f>
        <v>0</v>
      </c>
      <c r="T43" s="66">
        <f t="shared" si="125"/>
        <v>0</v>
      </c>
      <c r="U43" s="66">
        <f t="shared" si="125"/>
        <v>0</v>
      </c>
      <c r="V43" s="66">
        <f t="shared" si="125"/>
        <v>0</v>
      </c>
      <c r="W43" s="66">
        <f t="shared" si="125"/>
        <v>0</v>
      </c>
      <c r="X43" s="66">
        <f t="shared" si="125"/>
        <v>0</v>
      </c>
      <c r="Y43" s="66">
        <f t="shared" si="125"/>
        <v>0</v>
      </c>
      <c r="Z43" s="66">
        <f t="shared" si="125"/>
        <v>0</v>
      </c>
      <c r="AA43" s="66">
        <f t="shared" si="125"/>
        <v>0</v>
      </c>
      <c r="AB43" s="66">
        <f t="shared" si="125"/>
        <v>0</v>
      </c>
      <c r="AC43" s="66">
        <f t="shared" si="125"/>
        <v>0</v>
      </c>
      <c r="AD43" s="66">
        <f t="shared" si="125"/>
        <v>0</v>
      </c>
      <c r="AE43" s="75">
        <f>SUM(S43:AD43)</f>
        <v>0</v>
      </c>
      <c r="AF43" s="66">
        <f t="shared" ref="AF43:AQ43" si="126">IFERROR(IF(EOMONTH(AF$2,0)&gt;=EOMONTH($B$43,0),ROUND($B$45/12,0),0),0)</f>
        <v>0</v>
      </c>
      <c r="AG43" s="66">
        <f t="shared" si="126"/>
        <v>0</v>
      </c>
      <c r="AH43" s="66">
        <f t="shared" si="126"/>
        <v>0</v>
      </c>
      <c r="AI43" s="66">
        <f t="shared" si="126"/>
        <v>0</v>
      </c>
      <c r="AJ43" s="66">
        <f t="shared" si="126"/>
        <v>0</v>
      </c>
      <c r="AK43" s="66">
        <f t="shared" si="126"/>
        <v>0</v>
      </c>
      <c r="AL43" s="66">
        <f t="shared" si="126"/>
        <v>0</v>
      </c>
      <c r="AM43" s="66">
        <f t="shared" si="126"/>
        <v>0</v>
      </c>
      <c r="AN43" s="66">
        <f t="shared" si="126"/>
        <v>0</v>
      </c>
      <c r="AO43" s="66">
        <f t="shared" si="126"/>
        <v>0</v>
      </c>
      <c r="AP43" s="66">
        <f t="shared" si="126"/>
        <v>0</v>
      </c>
      <c r="AQ43" s="66">
        <f t="shared" si="126"/>
        <v>0</v>
      </c>
      <c r="AR43" s="75">
        <f>SUM(AF43:AQ43)</f>
        <v>0</v>
      </c>
      <c r="AS43" s="66">
        <f t="shared" ref="AS43:BD43" si="127">IFERROR(IF(EOMONTH(AS$2,0)&gt;=EOMONTH($B$43,0),ROUND($B$45/12,0),0),0)</f>
        <v>0</v>
      </c>
      <c r="AT43" s="66">
        <f t="shared" si="127"/>
        <v>0</v>
      </c>
      <c r="AU43" s="66">
        <f t="shared" si="127"/>
        <v>0</v>
      </c>
      <c r="AV43" s="66">
        <f t="shared" si="127"/>
        <v>0</v>
      </c>
      <c r="AW43" s="66">
        <f t="shared" si="127"/>
        <v>0</v>
      </c>
      <c r="AX43" s="66">
        <f t="shared" si="127"/>
        <v>0</v>
      </c>
      <c r="AY43" s="66">
        <f t="shared" si="127"/>
        <v>0</v>
      </c>
      <c r="AZ43" s="66">
        <f t="shared" si="127"/>
        <v>0</v>
      </c>
      <c r="BA43" s="66">
        <f t="shared" si="127"/>
        <v>0</v>
      </c>
      <c r="BB43" s="66">
        <f t="shared" si="127"/>
        <v>0</v>
      </c>
      <c r="BC43" s="66">
        <f t="shared" si="127"/>
        <v>0</v>
      </c>
      <c r="BD43" s="66">
        <f t="shared" si="127"/>
        <v>0</v>
      </c>
      <c r="BE43" s="75">
        <f>SUM(AS43:BD43)</f>
        <v>0</v>
      </c>
      <c r="BF43" s="66">
        <f t="shared" ref="BF43:BQ43" si="128">IFERROR(IF(EOMONTH(BF$2,0)&gt;=EOMONTH($B$43,0),ROUND($B$45/12,0),0),0)</f>
        <v>0</v>
      </c>
      <c r="BG43" s="66">
        <f t="shared" si="128"/>
        <v>0</v>
      </c>
      <c r="BH43" s="66">
        <f t="shared" si="128"/>
        <v>0</v>
      </c>
      <c r="BI43" s="66">
        <f t="shared" si="128"/>
        <v>0</v>
      </c>
      <c r="BJ43" s="66">
        <f t="shared" si="128"/>
        <v>0</v>
      </c>
      <c r="BK43" s="66">
        <f t="shared" si="128"/>
        <v>0</v>
      </c>
      <c r="BL43" s="66">
        <f t="shared" si="128"/>
        <v>0</v>
      </c>
      <c r="BM43" s="66">
        <f t="shared" si="128"/>
        <v>0</v>
      </c>
      <c r="BN43" s="66">
        <f t="shared" si="128"/>
        <v>0</v>
      </c>
      <c r="BO43" s="66">
        <f t="shared" si="128"/>
        <v>0</v>
      </c>
      <c r="BP43" s="66">
        <f t="shared" si="128"/>
        <v>0</v>
      </c>
      <c r="BQ43" s="66">
        <f t="shared" si="128"/>
        <v>0</v>
      </c>
      <c r="BR43" s="75">
        <f>SUM(BF43:BQ43)</f>
        <v>0</v>
      </c>
      <c r="BS43" s="66">
        <f t="shared" ref="BS43:CD43" si="129">IFERROR(IF(EOMONTH(BS$2,0)&gt;=EOMONTH($B$43,0),ROUND($B$45/12,0),0),0)</f>
        <v>0</v>
      </c>
      <c r="BT43" s="66">
        <f t="shared" si="129"/>
        <v>0</v>
      </c>
      <c r="BU43" s="66">
        <f t="shared" si="129"/>
        <v>0</v>
      </c>
      <c r="BV43" s="66">
        <f t="shared" si="129"/>
        <v>0</v>
      </c>
      <c r="BW43" s="66">
        <f t="shared" si="129"/>
        <v>0</v>
      </c>
      <c r="BX43" s="66">
        <f t="shared" si="129"/>
        <v>0</v>
      </c>
      <c r="BY43" s="66">
        <f t="shared" si="129"/>
        <v>0</v>
      </c>
      <c r="BZ43" s="66">
        <f t="shared" si="129"/>
        <v>0</v>
      </c>
      <c r="CA43" s="66">
        <f t="shared" si="129"/>
        <v>0</v>
      </c>
      <c r="CB43" s="66">
        <f t="shared" si="129"/>
        <v>0</v>
      </c>
      <c r="CC43" s="66">
        <f t="shared" si="129"/>
        <v>0</v>
      </c>
      <c r="CD43" s="66">
        <f t="shared" si="129"/>
        <v>0</v>
      </c>
      <c r="CE43" s="75">
        <f>SUM(BS43:CD43)</f>
        <v>0</v>
      </c>
      <c r="CF43" s="66">
        <f t="shared" ref="CF43:CQ43" si="130">IFERROR(IF(EOMONTH(CF$2,0)&gt;=EOMONTH($B$43,0),ROUND($B$45/12,0),0),0)</f>
        <v>0</v>
      </c>
      <c r="CG43" s="66">
        <f t="shared" si="130"/>
        <v>0</v>
      </c>
      <c r="CH43" s="66">
        <f t="shared" si="130"/>
        <v>0</v>
      </c>
      <c r="CI43" s="66">
        <f t="shared" si="130"/>
        <v>0</v>
      </c>
      <c r="CJ43" s="66">
        <f t="shared" si="130"/>
        <v>0</v>
      </c>
      <c r="CK43" s="66">
        <f t="shared" si="130"/>
        <v>0</v>
      </c>
      <c r="CL43" s="66">
        <f t="shared" si="130"/>
        <v>0</v>
      </c>
      <c r="CM43" s="66">
        <f t="shared" si="130"/>
        <v>0</v>
      </c>
      <c r="CN43" s="66">
        <f t="shared" si="130"/>
        <v>0</v>
      </c>
      <c r="CO43" s="66">
        <f t="shared" si="130"/>
        <v>0</v>
      </c>
      <c r="CP43" s="66">
        <f t="shared" si="130"/>
        <v>0</v>
      </c>
      <c r="CQ43" s="66">
        <f t="shared" si="130"/>
        <v>0</v>
      </c>
      <c r="CR43" s="75">
        <f>SUM(CF43:CQ43)</f>
        <v>0</v>
      </c>
      <c r="CS43" s="66">
        <f t="shared" ref="CS43:DD43" si="131">IFERROR(IF(EOMONTH(CS$2,0)&gt;=EOMONTH($B$43,0),ROUND($B$45/12,0),0),0)</f>
        <v>0</v>
      </c>
      <c r="CT43" s="66">
        <f t="shared" si="131"/>
        <v>0</v>
      </c>
      <c r="CU43" s="66">
        <f t="shared" si="131"/>
        <v>0</v>
      </c>
      <c r="CV43" s="66">
        <f t="shared" si="131"/>
        <v>0</v>
      </c>
      <c r="CW43" s="66">
        <f t="shared" si="131"/>
        <v>0</v>
      </c>
      <c r="CX43" s="66">
        <f t="shared" si="131"/>
        <v>0</v>
      </c>
      <c r="CY43" s="66">
        <f t="shared" si="131"/>
        <v>0</v>
      </c>
      <c r="CZ43" s="66">
        <f t="shared" si="131"/>
        <v>0</v>
      </c>
      <c r="DA43" s="66">
        <f t="shared" si="131"/>
        <v>0</v>
      </c>
      <c r="DB43" s="66">
        <f t="shared" si="131"/>
        <v>0</v>
      </c>
      <c r="DC43" s="66">
        <f t="shared" si="131"/>
        <v>0</v>
      </c>
      <c r="DD43" s="66">
        <f t="shared" si="131"/>
        <v>0</v>
      </c>
      <c r="DE43" s="75">
        <f>SUM(CS43:DD43)</f>
        <v>0</v>
      </c>
      <c r="DF43" s="66">
        <f t="shared" ref="DF43:DQ43" si="132">IFERROR(IF(EOMONTH(DF$2,0)&gt;=EOMONTH($B$43,0),ROUND($B$45/12,0),0),0)</f>
        <v>0</v>
      </c>
      <c r="DG43" s="66">
        <f t="shared" si="132"/>
        <v>0</v>
      </c>
      <c r="DH43" s="66">
        <f t="shared" si="132"/>
        <v>0</v>
      </c>
      <c r="DI43" s="66">
        <f t="shared" si="132"/>
        <v>0</v>
      </c>
      <c r="DJ43" s="66">
        <f t="shared" si="132"/>
        <v>0</v>
      </c>
      <c r="DK43" s="66">
        <f t="shared" si="132"/>
        <v>0</v>
      </c>
      <c r="DL43" s="66">
        <f t="shared" si="132"/>
        <v>0</v>
      </c>
      <c r="DM43" s="66">
        <f t="shared" si="132"/>
        <v>0</v>
      </c>
      <c r="DN43" s="66">
        <f t="shared" si="132"/>
        <v>0</v>
      </c>
      <c r="DO43" s="66">
        <f t="shared" si="132"/>
        <v>0</v>
      </c>
      <c r="DP43" s="66">
        <f t="shared" si="132"/>
        <v>0</v>
      </c>
      <c r="DQ43" s="66">
        <f t="shared" si="132"/>
        <v>0</v>
      </c>
      <c r="DR43" s="75">
        <f>SUM(DF43:DQ43)</f>
        <v>0</v>
      </c>
      <c r="DS43" s="66">
        <f t="shared" ref="DS43:ED43" si="133">IFERROR(IF(EOMONTH(DS$2,0)&gt;=EOMONTH($B$43,0),ROUND($B$45/12,0),0),0)</f>
        <v>0</v>
      </c>
      <c r="DT43" s="66">
        <f t="shared" si="133"/>
        <v>0</v>
      </c>
      <c r="DU43" s="66">
        <f t="shared" si="133"/>
        <v>0</v>
      </c>
      <c r="DV43" s="66">
        <f t="shared" si="133"/>
        <v>0</v>
      </c>
      <c r="DW43" s="66">
        <f t="shared" si="133"/>
        <v>0</v>
      </c>
      <c r="DX43" s="66">
        <f t="shared" si="133"/>
        <v>0</v>
      </c>
      <c r="DY43" s="66">
        <f t="shared" si="133"/>
        <v>0</v>
      </c>
      <c r="DZ43" s="66">
        <f t="shared" si="133"/>
        <v>0</v>
      </c>
      <c r="EA43" s="66">
        <f t="shared" si="133"/>
        <v>0</v>
      </c>
      <c r="EB43" s="66">
        <f t="shared" si="133"/>
        <v>0</v>
      </c>
      <c r="EC43" s="66">
        <f t="shared" si="133"/>
        <v>0</v>
      </c>
      <c r="ED43" s="66">
        <f t="shared" si="133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34">IFERROR(IF(EOMONTH(F$2,0)&gt;=EOMONTH($B$52,0),ROUND($B$54/12,0),0),0)</f>
        <v>0</v>
      </c>
      <c r="G44" s="66">
        <f t="shared" si="134"/>
        <v>0</v>
      </c>
      <c r="H44" s="66">
        <f t="shared" si="134"/>
        <v>0</v>
      </c>
      <c r="I44" s="66">
        <f t="shared" si="134"/>
        <v>0</v>
      </c>
      <c r="J44" s="66">
        <f t="shared" si="134"/>
        <v>0</v>
      </c>
      <c r="K44" s="66">
        <f t="shared" si="134"/>
        <v>0</v>
      </c>
      <c r="L44" s="66">
        <f t="shared" si="134"/>
        <v>0</v>
      </c>
      <c r="M44" s="66">
        <f t="shared" si="134"/>
        <v>0</v>
      </c>
      <c r="N44" s="66">
        <f t="shared" si="134"/>
        <v>0</v>
      </c>
      <c r="O44" s="66">
        <f t="shared" si="134"/>
        <v>0</v>
      </c>
      <c r="P44" s="66">
        <f t="shared" si="134"/>
        <v>0</v>
      </c>
      <c r="Q44" s="66">
        <f t="shared" si="134"/>
        <v>0</v>
      </c>
      <c r="R44" s="75">
        <f>SUM(F44:Q44)</f>
        <v>0</v>
      </c>
      <c r="S44" s="66">
        <f t="shared" ref="S44:AD44" si="135">IFERROR(IF(EOMONTH(S$2,0)&gt;=EOMONTH($B$52,0),ROUND($B$54/12,0),0),0)</f>
        <v>0</v>
      </c>
      <c r="T44" s="66">
        <f t="shared" si="135"/>
        <v>0</v>
      </c>
      <c r="U44" s="66">
        <f t="shared" si="135"/>
        <v>0</v>
      </c>
      <c r="V44" s="66">
        <f t="shared" si="135"/>
        <v>0</v>
      </c>
      <c r="W44" s="66">
        <f t="shared" si="135"/>
        <v>0</v>
      </c>
      <c r="X44" s="66">
        <f t="shared" si="135"/>
        <v>0</v>
      </c>
      <c r="Y44" s="66">
        <f t="shared" si="135"/>
        <v>0</v>
      </c>
      <c r="Z44" s="66">
        <f t="shared" si="135"/>
        <v>0</v>
      </c>
      <c r="AA44" s="66">
        <f t="shared" si="135"/>
        <v>0</v>
      </c>
      <c r="AB44" s="66">
        <f t="shared" si="135"/>
        <v>0</v>
      </c>
      <c r="AC44" s="66">
        <f t="shared" si="135"/>
        <v>0</v>
      </c>
      <c r="AD44" s="66">
        <f t="shared" si="135"/>
        <v>0</v>
      </c>
      <c r="AE44" s="75">
        <f>SUM(S44:AD44)</f>
        <v>0</v>
      </c>
      <c r="AF44" s="66">
        <f t="shared" ref="AF44:AQ44" si="136">IFERROR(IF(EOMONTH(AF$2,0)&gt;=EOMONTH($B$52,0),ROUND($B$54/12,0),0),0)</f>
        <v>0</v>
      </c>
      <c r="AG44" s="66">
        <f t="shared" si="136"/>
        <v>0</v>
      </c>
      <c r="AH44" s="66">
        <f t="shared" si="136"/>
        <v>0</v>
      </c>
      <c r="AI44" s="66">
        <f t="shared" si="136"/>
        <v>0</v>
      </c>
      <c r="AJ44" s="66">
        <f t="shared" si="136"/>
        <v>0</v>
      </c>
      <c r="AK44" s="66">
        <f t="shared" si="136"/>
        <v>0</v>
      </c>
      <c r="AL44" s="66">
        <f t="shared" si="136"/>
        <v>0</v>
      </c>
      <c r="AM44" s="66">
        <f t="shared" si="136"/>
        <v>0</v>
      </c>
      <c r="AN44" s="66">
        <f t="shared" si="136"/>
        <v>0</v>
      </c>
      <c r="AO44" s="66">
        <f t="shared" si="136"/>
        <v>0</v>
      </c>
      <c r="AP44" s="66">
        <f t="shared" si="136"/>
        <v>0</v>
      </c>
      <c r="AQ44" s="66">
        <f t="shared" si="136"/>
        <v>0</v>
      </c>
      <c r="AR44" s="75">
        <f>SUM(AF44:AQ44)</f>
        <v>0</v>
      </c>
      <c r="AS44" s="66">
        <f t="shared" ref="AS44:BD44" si="137">IFERROR(IF(EOMONTH(AS$2,0)&gt;=EOMONTH($B$52,0),ROUND($B$54/12,0),0),0)</f>
        <v>0</v>
      </c>
      <c r="AT44" s="66">
        <f t="shared" si="137"/>
        <v>0</v>
      </c>
      <c r="AU44" s="66">
        <f t="shared" si="137"/>
        <v>0</v>
      </c>
      <c r="AV44" s="66">
        <f t="shared" si="137"/>
        <v>0</v>
      </c>
      <c r="AW44" s="66">
        <f t="shared" si="137"/>
        <v>0</v>
      </c>
      <c r="AX44" s="66">
        <f t="shared" si="137"/>
        <v>0</v>
      </c>
      <c r="AY44" s="66">
        <f t="shared" si="137"/>
        <v>0</v>
      </c>
      <c r="AZ44" s="66">
        <f t="shared" si="137"/>
        <v>0</v>
      </c>
      <c r="BA44" s="66">
        <f t="shared" si="137"/>
        <v>0</v>
      </c>
      <c r="BB44" s="66">
        <f t="shared" si="137"/>
        <v>0</v>
      </c>
      <c r="BC44" s="66">
        <f t="shared" si="137"/>
        <v>0</v>
      </c>
      <c r="BD44" s="66">
        <f t="shared" si="137"/>
        <v>0</v>
      </c>
      <c r="BE44" s="75">
        <f>SUM(AS44:BD44)</f>
        <v>0</v>
      </c>
      <c r="BF44" s="66">
        <f t="shared" ref="BF44:BQ44" si="138">IFERROR(IF(EOMONTH(BF$2,0)&gt;=EOMONTH($B$52,0),ROUND($B$54/12,0),0),0)</f>
        <v>0</v>
      </c>
      <c r="BG44" s="66">
        <f t="shared" si="138"/>
        <v>0</v>
      </c>
      <c r="BH44" s="66">
        <f t="shared" si="138"/>
        <v>0</v>
      </c>
      <c r="BI44" s="66">
        <f t="shared" si="138"/>
        <v>0</v>
      </c>
      <c r="BJ44" s="66">
        <f t="shared" si="138"/>
        <v>0</v>
      </c>
      <c r="BK44" s="66">
        <f t="shared" si="138"/>
        <v>0</v>
      </c>
      <c r="BL44" s="66">
        <f t="shared" si="138"/>
        <v>0</v>
      </c>
      <c r="BM44" s="66">
        <f t="shared" si="138"/>
        <v>0</v>
      </c>
      <c r="BN44" s="66">
        <f t="shared" si="138"/>
        <v>0</v>
      </c>
      <c r="BO44" s="66">
        <f t="shared" si="138"/>
        <v>0</v>
      </c>
      <c r="BP44" s="66">
        <f t="shared" si="138"/>
        <v>0</v>
      </c>
      <c r="BQ44" s="66">
        <f t="shared" si="138"/>
        <v>0</v>
      </c>
      <c r="BR44" s="75">
        <f>SUM(BF44:BQ44)</f>
        <v>0</v>
      </c>
      <c r="BS44" s="66">
        <f t="shared" ref="BS44:CD44" si="139">IFERROR(IF(EOMONTH(BS$2,0)&gt;=EOMONTH($B$52,0),ROUND($B$54/12,0),0),0)</f>
        <v>0</v>
      </c>
      <c r="BT44" s="66">
        <f t="shared" si="139"/>
        <v>0</v>
      </c>
      <c r="BU44" s="66">
        <f t="shared" si="139"/>
        <v>0</v>
      </c>
      <c r="BV44" s="66">
        <f t="shared" si="139"/>
        <v>0</v>
      </c>
      <c r="BW44" s="66">
        <f t="shared" si="139"/>
        <v>0</v>
      </c>
      <c r="BX44" s="66">
        <f t="shared" si="139"/>
        <v>0</v>
      </c>
      <c r="BY44" s="66">
        <f t="shared" si="139"/>
        <v>0</v>
      </c>
      <c r="BZ44" s="66">
        <f t="shared" si="139"/>
        <v>0</v>
      </c>
      <c r="CA44" s="66">
        <f t="shared" si="139"/>
        <v>0</v>
      </c>
      <c r="CB44" s="66">
        <f t="shared" si="139"/>
        <v>0</v>
      </c>
      <c r="CC44" s="66">
        <f t="shared" si="139"/>
        <v>0</v>
      </c>
      <c r="CD44" s="66">
        <f t="shared" si="139"/>
        <v>0</v>
      </c>
      <c r="CE44" s="75">
        <f>SUM(BS44:CD44)</f>
        <v>0</v>
      </c>
      <c r="CF44" s="66">
        <f t="shared" ref="CF44:CQ44" si="140">IFERROR(IF(EOMONTH(CF$2,0)&gt;=EOMONTH($B$52,0),ROUND($B$54/12,0),0),0)</f>
        <v>0</v>
      </c>
      <c r="CG44" s="66">
        <f t="shared" si="140"/>
        <v>0</v>
      </c>
      <c r="CH44" s="66">
        <f t="shared" si="140"/>
        <v>0</v>
      </c>
      <c r="CI44" s="66">
        <f t="shared" si="140"/>
        <v>0</v>
      </c>
      <c r="CJ44" s="66">
        <f t="shared" si="140"/>
        <v>0</v>
      </c>
      <c r="CK44" s="66">
        <f t="shared" si="140"/>
        <v>0</v>
      </c>
      <c r="CL44" s="66">
        <f t="shared" si="140"/>
        <v>0</v>
      </c>
      <c r="CM44" s="66">
        <f t="shared" si="140"/>
        <v>0</v>
      </c>
      <c r="CN44" s="66">
        <f t="shared" si="140"/>
        <v>0</v>
      </c>
      <c r="CO44" s="66">
        <f t="shared" si="140"/>
        <v>0</v>
      </c>
      <c r="CP44" s="66">
        <f t="shared" si="140"/>
        <v>0</v>
      </c>
      <c r="CQ44" s="66">
        <f t="shared" si="140"/>
        <v>0</v>
      </c>
      <c r="CR44" s="75">
        <f>SUM(CF44:CQ44)</f>
        <v>0</v>
      </c>
      <c r="CS44" s="66">
        <f t="shared" ref="CS44:DD44" si="141">IFERROR(IF(EOMONTH(CS$2,0)&gt;=EOMONTH($B$52,0),ROUND($B$54/12,0),0),0)</f>
        <v>0</v>
      </c>
      <c r="CT44" s="66">
        <f t="shared" si="141"/>
        <v>0</v>
      </c>
      <c r="CU44" s="66">
        <f t="shared" si="141"/>
        <v>0</v>
      </c>
      <c r="CV44" s="66">
        <f t="shared" si="141"/>
        <v>0</v>
      </c>
      <c r="CW44" s="66">
        <f t="shared" si="141"/>
        <v>0</v>
      </c>
      <c r="CX44" s="66">
        <f t="shared" si="141"/>
        <v>0</v>
      </c>
      <c r="CY44" s="66">
        <f t="shared" si="141"/>
        <v>0</v>
      </c>
      <c r="CZ44" s="66">
        <f t="shared" si="141"/>
        <v>0</v>
      </c>
      <c r="DA44" s="66">
        <f t="shared" si="141"/>
        <v>0</v>
      </c>
      <c r="DB44" s="66">
        <f t="shared" si="141"/>
        <v>0</v>
      </c>
      <c r="DC44" s="66">
        <f t="shared" si="141"/>
        <v>0</v>
      </c>
      <c r="DD44" s="66">
        <f t="shared" si="141"/>
        <v>0</v>
      </c>
      <c r="DE44" s="75">
        <f>SUM(CS44:DD44)</f>
        <v>0</v>
      </c>
      <c r="DF44" s="66">
        <f t="shared" ref="DF44:DQ44" si="142">IFERROR(IF(EOMONTH(DF$2,0)&gt;=EOMONTH($B$52,0),ROUND($B$54/12,0),0),0)</f>
        <v>0</v>
      </c>
      <c r="DG44" s="66">
        <f t="shared" si="142"/>
        <v>0</v>
      </c>
      <c r="DH44" s="66">
        <f t="shared" si="142"/>
        <v>0</v>
      </c>
      <c r="DI44" s="66">
        <f t="shared" si="142"/>
        <v>0</v>
      </c>
      <c r="DJ44" s="66">
        <f t="shared" si="142"/>
        <v>0</v>
      </c>
      <c r="DK44" s="66">
        <f t="shared" si="142"/>
        <v>0</v>
      </c>
      <c r="DL44" s="66">
        <f t="shared" si="142"/>
        <v>0</v>
      </c>
      <c r="DM44" s="66">
        <f t="shared" si="142"/>
        <v>0</v>
      </c>
      <c r="DN44" s="66">
        <f t="shared" si="142"/>
        <v>0</v>
      </c>
      <c r="DO44" s="66">
        <f t="shared" si="142"/>
        <v>0</v>
      </c>
      <c r="DP44" s="66">
        <f t="shared" si="142"/>
        <v>0</v>
      </c>
      <c r="DQ44" s="66">
        <f t="shared" si="142"/>
        <v>0</v>
      </c>
      <c r="DR44" s="75">
        <f>SUM(DF44:DQ44)</f>
        <v>0</v>
      </c>
      <c r="DS44" s="66">
        <f t="shared" ref="DS44:ED44" si="143">IFERROR(IF(EOMONTH(DS$2,0)&gt;=EOMONTH($B$52,0),ROUND($B$54/12,0),0),0)</f>
        <v>0</v>
      </c>
      <c r="DT44" s="66">
        <f t="shared" si="143"/>
        <v>0</v>
      </c>
      <c r="DU44" s="66">
        <f t="shared" si="143"/>
        <v>0</v>
      </c>
      <c r="DV44" s="66">
        <f t="shared" si="143"/>
        <v>0</v>
      </c>
      <c r="DW44" s="66">
        <f t="shared" si="143"/>
        <v>0</v>
      </c>
      <c r="DX44" s="66">
        <f t="shared" si="143"/>
        <v>0</v>
      </c>
      <c r="DY44" s="66">
        <f t="shared" si="143"/>
        <v>0</v>
      </c>
      <c r="DZ44" s="66">
        <f t="shared" si="143"/>
        <v>0</v>
      </c>
      <c r="EA44" s="66">
        <f t="shared" si="143"/>
        <v>0</v>
      </c>
      <c r="EB44" s="66">
        <f t="shared" si="143"/>
        <v>0</v>
      </c>
      <c r="EC44" s="66">
        <f t="shared" si="143"/>
        <v>0</v>
      </c>
      <c r="ED44" s="66">
        <f t="shared" si="143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44">IFERROR(IF(EOMONTH(F$2,0)&gt;=EOMONTH($B$61,0),ROUND($B$63/12,0),0),0)</f>
        <v>0</v>
      </c>
      <c r="G45" s="66">
        <f t="shared" si="144"/>
        <v>0</v>
      </c>
      <c r="H45" s="66">
        <f t="shared" si="144"/>
        <v>0</v>
      </c>
      <c r="I45" s="66">
        <f t="shared" si="144"/>
        <v>0</v>
      </c>
      <c r="J45" s="66">
        <f t="shared" si="144"/>
        <v>0</v>
      </c>
      <c r="K45" s="66">
        <f t="shared" si="144"/>
        <v>0</v>
      </c>
      <c r="L45" s="66">
        <f t="shared" si="144"/>
        <v>0</v>
      </c>
      <c r="M45" s="66">
        <f t="shared" si="144"/>
        <v>0</v>
      </c>
      <c r="N45" s="66">
        <f t="shared" si="144"/>
        <v>0</v>
      </c>
      <c r="O45" s="66">
        <f t="shared" si="144"/>
        <v>0</v>
      </c>
      <c r="P45" s="66">
        <f t="shared" si="144"/>
        <v>0</v>
      </c>
      <c r="Q45" s="66">
        <f t="shared" si="144"/>
        <v>0</v>
      </c>
      <c r="R45" s="75">
        <f>SUM(F45:Q45)</f>
        <v>0</v>
      </c>
      <c r="S45" s="66">
        <f t="shared" ref="S45:AD45" si="145">IFERROR(IF(EOMONTH(S$2,0)&gt;=EOMONTH($B$61,0),ROUND($B$63/12,0),0),0)</f>
        <v>0</v>
      </c>
      <c r="T45" s="66">
        <f t="shared" si="145"/>
        <v>0</v>
      </c>
      <c r="U45" s="66">
        <f t="shared" si="145"/>
        <v>0</v>
      </c>
      <c r="V45" s="66">
        <f t="shared" si="145"/>
        <v>0</v>
      </c>
      <c r="W45" s="66">
        <f t="shared" si="145"/>
        <v>0</v>
      </c>
      <c r="X45" s="66">
        <f t="shared" si="145"/>
        <v>0</v>
      </c>
      <c r="Y45" s="66">
        <f t="shared" si="145"/>
        <v>0</v>
      </c>
      <c r="Z45" s="66">
        <f t="shared" si="145"/>
        <v>0</v>
      </c>
      <c r="AA45" s="66">
        <f t="shared" si="145"/>
        <v>0</v>
      </c>
      <c r="AB45" s="66">
        <f t="shared" si="145"/>
        <v>0</v>
      </c>
      <c r="AC45" s="66">
        <f t="shared" si="145"/>
        <v>0</v>
      </c>
      <c r="AD45" s="66">
        <f t="shared" si="145"/>
        <v>0</v>
      </c>
      <c r="AE45" s="75">
        <f>SUM(S45:AD45)</f>
        <v>0</v>
      </c>
      <c r="AF45" s="66">
        <f t="shared" ref="AF45:AQ45" si="146">IFERROR(IF(EOMONTH(AF$2,0)&gt;=EOMONTH($B$61,0),ROUND($B$63/12,0),0),0)</f>
        <v>0</v>
      </c>
      <c r="AG45" s="66">
        <f t="shared" si="146"/>
        <v>0</v>
      </c>
      <c r="AH45" s="66">
        <f t="shared" si="146"/>
        <v>0</v>
      </c>
      <c r="AI45" s="66">
        <f t="shared" si="146"/>
        <v>0</v>
      </c>
      <c r="AJ45" s="66">
        <f t="shared" si="146"/>
        <v>0</v>
      </c>
      <c r="AK45" s="66">
        <f t="shared" si="146"/>
        <v>0</v>
      </c>
      <c r="AL45" s="66">
        <f t="shared" si="146"/>
        <v>0</v>
      </c>
      <c r="AM45" s="66">
        <f t="shared" si="146"/>
        <v>0</v>
      </c>
      <c r="AN45" s="66">
        <f t="shared" si="146"/>
        <v>0</v>
      </c>
      <c r="AO45" s="66">
        <f t="shared" si="146"/>
        <v>0</v>
      </c>
      <c r="AP45" s="66">
        <f t="shared" si="146"/>
        <v>0</v>
      </c>
      <c r="AQ45" s="66">
        <f t="shared" si="146"/>
        <v>0</v>
      </c>
      <c r="AR45" s="75">
        <f>SUM(AF45:AQ45)</f>
        <v>0</v>
      </c>
      <c r="AS45" s="66">
        <f t="shared" ref="AS45:BD45" si="147">IFERROR(IF(EOMONTH(AS$2,0)&gt;=EOMONTH($B$61,0),ROUND($B$63/12,0),0),0)</f>
        <v>0</v>
      </c>
      <c r="AT45" s="66">
        <f t="shared" si="147"/>
        <v>0</v>
      </c>
      <c r="AU45" s="66">
        <f t="shared" si="147"/>
        <v>0</v>
      </c>
      <c r="AV45" s="66">
        <f t="shared" si="147"/>
        <v>0</v>
      </c>
      <c r="AW45" s="66">
        <f t="shared" si="147"/>
        <v>0</v>
      </c>
      <c r="AX45" s="66">
        <f t="shared" si="147"/>
        <v>0</v>
      </c>
      <c r="AY45" s="66">
        <f t="shared" si="147"/>
        <v>0</v>
      </c>
      <c r="AZ45" s="66">
        <f t="shared" si="147"/>
        <v>0</v>
      </c>
      <c r="BA45" s="66">
        <f t="shared" si="147"/>
        <v>0</v>
      </c>
      <c r="BB45" s="66">
        <f t="shared" si="147"/>
        <v>0</v>
      </c>
      <c r="BC45" s="66">
        <f t="shared" si="147"/>
        <v>0</v>
      </c>
      <c r="BD45" s="66">
        <f t="shared" si="147"/>
        <v>0</v>
      </c>
      <c r="BE45" s="75">
        <f>SUM(AS45:BD45)</f>
        <v>0</v>
      </c>
      <c r="BF45" s="66">
        <f t="shared" ref="BF45:BQ45" si="148">IFERROR(IF(EOMONTH(BF$2,0)&gt;=EOMONTH($B$61,0),ROUND($B$63/12,0),0),0)</f>
        <v>0</v>
      </c>
      <c r="BG45" s="66">
        <f t="shared" si="148"/>
        <v>0</v>
      </c>
      <c r="BH45" s="66">
        <f t="shared" si="148"/>
        <v>0</v>
      </c>
      <c r="BI45" s="66">
        <f t="shared" si="148"/>
        <v>0</v>
      </c>
      <c r="BJ45" s="66">
        <f t="shared" si="148"/>
        <v>0</v>
      </c>
      <c r="BK45" s="66">
        <f t="shared" si="148"/>
        <v>0</v>
      </c>
      <c r="BL45" s="66">
        <f t="shared" si="148"/>
        <v>0</v>
      </c>
      <c r="BM45" s="66">
        <f t="shared" si="148"/>
        <v>0</v>
      </c>
      <c r="BN45" s="66">
        <f t="shared" si="148"/>
        <v>0</v>
      </c>
      <c r="BO45" s="66">
        <f t="shared" si="148"/>
        <v>0</v>
      </c>
      <c r="BP45" s="66">
        <f t="shared" si="148"/>
        <v>0</v>
      </c>
      <c r="BQ45" s="66">
        <f t="shared" si="148"/>
        <v>0</v>
      </c>
      <c r="BR45" s="75">
        <f>SUM(BF45:BQ45)</f>
        <v>0</v>
      </c>
      <c r="BS45" s="66">
        <f t="shared" ref="BS45:CD45" si="149">IFERROR(IF(EOMONTH(BS$2,0)&gt;=EOMONTH($B$61,0),ROUND($B$63/12,0),0),0)</f>
        <v>0</v>
      </c>
      <c r="BT45" s="66">
        <f t="shared" si="149"/>
        <v>0</v>
      </c>
      <c r="BU45" s="66">
        <f t="shared" si="149"/>
        <v>0</v>
      </c>
      <c r="BV45" s="66">
        <f t="shared" si="149"/>
        <v>0</v>
      </c>
      <c r="BW45" s="66">
        <f t="shared" si="149"/>
        <v>0</v>
      </c>
      <c r="BX45" s="66">
        <f t="shared" si="149"/>
        <v>0</v>
      </c>
      <c r="BY45" s="66">
        <f t="shared" si="149"/>
        <v>0</v>
      </c>
      <c r="BZ45" s="66">
        <f t="shared" si="149"/>
        <v>0</v>
      </c>
      <c r="CA45" s="66">
        <f t="shared" si="149"/>
        <v>0</v>
      </c>
      <c r="CB45" s="66">
        <f t="shared" si="149"/>
        <v>0</v>
      </c>
      <c r="CC45" s="66">
        <f t="shared" si="149"/>
        <v>0</v>
      </c>
      <c r="CD45" s="66">
        <f t="shared" si="149"/>
        <v>0</v>
      </c>
      <c r="CE45" s="75">
        <f>SUM(BS45:CD45)</f>
        <v>0</v>
      </c>
      <c r="CF45" s="66">
        <f t="shared" ref="CF45:CQ45" si="150">IFERROR(IF(EOMONTH(CF$2,0)&gt;=EOMONTH($B$61,0),ROUND($B$63/12,0),0),0)</f>
        <v>0</v>
      </c>
      <c r="CG45" s="66">
        <f t="shared" si="150"/>
        <v>0</v>
      </c>
      <c r="CH45" s="66">
        <f t="shared" si="150"/>
        <v>0</v>
      </c>
      <c r="CI45" s="66">
        <f t="shared" si="150"/>
        <v>0</v>
      </c>
      <c r="CJ45" s="66">
        <f t="shared" si="150"/>
        <v>0</v>
      </c>
      <c r="CK45" s="66">
        <f t="shared" si="150"/>
        <v>0</v>
      </c>
      <c r="CL45" s="66">
        <f t="shared" si="150"/>
        <v>0</v>
      </c>
      <c r="CM45" s="66">
        <f t="shared" si="150"/>
        <v>0</v>
      </c>
      <c r="CN45" s="66">
        <f t="shared" si="150"/>
        <v>0</v>
      </c>
      <c r="CO45" s="66">
        <f t="shared" si="150"/>
        <v>0</v>
      </c>
      <c r="CP45" s="66">
        <f t="shared" si="150"/>
        <v>0</v>
      </c>
      <c r="CQ45" s="66">
        <f t="shared" si="150"/>
        <v>0</v>
      </c>
      <c r="CR45" s="75">
        <f>SUM(CF45:CQ45)</f>
        <v>0</v>
      </c>
      <c r="CS45" s="66">
        <f t="shared" ref="CS45:DD45" si="151">IFERROR(IF(EOMONTH(CS$2,0)&gt;=EOMONTH($B$61,0),ROUND($B$63/12,0),0),0)</f>
        <v>0</v>
      </c>
      <c r="CT45" s="66">
        <f t="shared" si="151"/>
        <v>0</v>
      </c>
      <c r="CU45" s="66">
        <f t="shared" si="151"/>
        <v>0</v>
      </c>
      <c r="CV45" s="66">
        <f t="shared" si="151"/>
        <v>0</v>
      </c>
      <c r="CW45" s="66">
        <f t="shared" si="151"/>
        <v>0</v>
      </c>
      <c r="CX45" s="66">
        <f t="shared" si="151"/>
        <v>0</v>
      </c>
      <c r="CY45" s="66">
        <f t="shared" si="151"/>
        <v>0</v>
      </c>
      <c r="CZ45" s="66">
        <f t="shared" si="151"/>
        <v>0</v>
      </c>
      <c r="DA45" s="66">
        <f t="shared" si="151"/>
        <v>0</v>
      </c>
      <c r="DB45" s="66">
        <f t="shared" si="151"/>
        <v>0</v>
      </c>
      <c r="DC45" s="66">
        <f t="shared" si="151"/>
        <v>0</v>
      </c>
      <c r="DD45" s="66">
        <f t="shared" si="151"/>
        <v>0</v>
      </c>
      <c r="DE45" s="75">
        <f>SUM(CS45:DD45)</f>
        <v>0</v>
      </c>
      <c r="DF45" s="66">
        <f t="shared" ref="DF45:DQ45" si="152">IFERROR(IF(EOMONTH(DF$2,0)&gt;=EOMONTH($B$61,0),ROUND($B$63/12,0),0),0)</f>
        <v>0</v>
      </c>
      <c r="DG45" s="66">
        <f t="shared" si="152"/>
        <v>0</v>
      </c>
      <c r="DH45" s="66">
        <f t="shared" si="152"/>
        <v>0</v>
      </c>
      <c r="DI45" s="66">
        <f t="shared" si="152"/>
        <v>0</v>
      </c>
      <c r="DJ45" s="66">
        <f t="shared" si="152"/>
        <v>0</v>
      </c>
      <c r="DK45" s="66">
        <f t="shared" si="152"/>
        <v>0</v>
      </c>
      <c r="DL45" s="66">
        <f t="shared" si="152"/>
        <v>0</v>
      </c>
      <c r="DM45" s="66">
        <f t="shared" si="152"/>
        <v>0</v>
      </c>
      <c r="DN45" s="66">
        <f t="shared" si="152"/>
        <v>0</v>
      </c>
      <c r="DO45" s="66">
        <f t="shared" si="152"/>
        <v>0</v>
      </c>
      <c r="DP45" s="66">
        <f t="shared" si="152"/>
        <v>0</v>
      </c>
      <c r="DQ45" s="66">
        <f t="shared" si="152"/>
        <v>0</v>
      </c>
      <c r="DR45" s="75">
        <f>SUM(DF45:DQ45)</f>
        <v>0</v>
      </c>
      <c r="DS45" s="66">
        <f t="shared" ref="DS45:ED45" si="153">IFERROR(IF(EOMONTH(DS$2,0)&gt;=EOMONTH($B$61,0),ROUND($B$63/12,0),0),0)</f>
        <v>0</v>
      </c>
      <c r="DT45" s="66">
        <f t="shared" si="153"/>
        <v>0</v>
      </c>
      <c r="DU45" s="66">
        <f t="shared" si="153"/>
        <v>0</v>
      </c>
      <c r="DV45" s="66">
        <f t="shared" si="153"/>
        <v>0</v>
      </c>
      <c r="DW45" s="66">
        <f t="shared" si="153"/>
        <v>0</v>
      </c>
      <c r="DX45" s="66">
        <f t="shared" si="153"/>
        <v>0</v>
      </c>
      <c r="DY45" s="66">
        <f t="shared" si="153"/>
        <v>0</v>
      </c>
      <c r="DZ45" s="66">
        <f t="shared" si="153"/>
        <v>0</v>
      </c>
      <c r="EA45" s="66">
        <f t="shared" si="153"/>
        <v>0</v>
      </c>
      <c r="EB45" s="66">
        <f t="shared" si="153"/>
        <v>0</v>
      </c>
      <c r="EC45" s="66">
        <f t="shared" si="153"/>
        <v>0</v>
      </c>
      <c r="ED45" s="66">
        <f t="shared" si="153"/>
        <v>0</v>
      </c>
      <c r="EE45" s="75">
        <f>SUM(DS45:ED45)</f>
        <v>0</v>
      </c>
    </row>
    <row r="46" spans="1:135" x14ac:dyDescent="0.2">
      <c r="A46" s="80" t="s">
        <v>180</v>
      </c>
      <c r="D46" s="25" t="s">
        <v>93</v>
      </c>
      <c r="E46" s="86"/>
      <c r="F46" s="66">
        <f t="shared" ref="F46:Q46" si="154">F44+F43+F45</f>
        <v>0</v>
      </c>
      <c r="G46" s="66">
        <f t="shared" si="154"/>
        <v>0</v>
      </c>
      <c r="H46" s="66">
        <f t="shared" si="154"/>
        <v>0</v>
      </c>
      <c r="I46" s="66">
        <f t="shared" si="154"/>
        <v>0</v>
      </c>
      <c r="J46" s="66">
        <f t="shared" si="154"/>
        <v>0</v>
      </c>
      <c r="K46" s="66">
        <f t="shared" si="154"/>
        <v>0</v>
      </c>
      <c r="L46" s="66">
        <f t="shared" si="154"/>
        <v>0</v>
      </c>
      <c r="M46" s="66">
        <f t="shared" si="154"/>
        <v>0</v>
      </c>
      <c r="N46" s="66">
        <f t="shared" si="154"/>
        <v>0</v>
      </c>
      <c r="O46" s="66">
        <f t="shared" si="154"/>
        <v>0</v>
      </c>
      <c r="P46" s="66">
        <f t="shared" si="154"/>
        <v>0</v>
      </c>
      <c r="Q46" s="66">
        <f t="shared" si="154"/>
        <v>0</v>
      </c>
      <c r="R46" s="75">
        <f>SUM(F46:Q46)</f>
        <v>0</v>
      </c>
      <c r="S46" s="66">
        <f t="shared" ref="S46:AD46" si="155">S44+S43+S45</f>
        <v>0</v>
      </c>
      <c r="T46" s="66">
        <f t="shared" si="155"/>
        <v>0</v>
      </c>
      <c r="U46" s="66">
        <f t="shared" si="155"/>
        <v>0</v>
      </c>
      <c r="V46" s="66">
        <f t="shared" si="155"/>
        <v>0</v>
      </c>
      <c r="W46" s="66">
        <f t="shared" si="155"/>
        <v>0</v>
      </c>
      <c r="X46" s="66">
        <f t="shared" si="155"/>
        <v>0</v>
      </c>
      <c r="Y46" s="66">
        <f t="shared" si="155"/>
        <v>0</v>
      </c>
      <c r="Z46" s="66">
        <f t="shared" si="155"/>
        <v>0</v>
      </c>
      <c r="AA46" s="66">
        <f t="shared" si="155"/>
        <v>0</v>
      </c>
      <c r="AB46" s="66">
        <f t="shared" si="155"/>
        <v>0</v>
      </c>
      <c r="AC46" s="66">
        <f t="shared" si="155"/>
        <v>0</v>
      </c>
      <c r="AD46" s="66">
        <f t="shared" si="155"/>
        <v>0</v>
      </c>
      <c r="AE46" s="75">
        <f>SUM(S46:AD46)</f>
        <v>0</v>
      </c>
      <c r="AF46" s="66">
        <f t="shared" ref="AF46:AQ46" si="156">AF44+AF43+AF45</f>
        <v>0</v>
      </c>
      <c r="AG46" s="66">
        <f t="shared" si="156"/>
        <v>0</v>
      </c>
      <c r="AH46" s="66">
        <f t="shared" si="156"/>
        <v>0</v>
      </c>
      <c r="AI46" s="66">
        <f t="shared" si="156"/>
        <v>0</v>
      </c>
      <c r="AJ46" s="66">
        <f t="shared" si="156"/>
        <v>0</v>
      </c>
      <c r="AK46" s="66">
        <f t="shared" si="156"/>
        <v>0</v>
      </c>
      <c r="AL46" s="66">
        <f t="shared" si="156"/>
        <v>0</v>
      </c>
      <c r="AM46" s="66">
        <f t="shared" si="156"/>
        <v>0</v>
      </c>
      <c r="AN46" s="66">
        <f t="shared" si="156"/>
        <v>0</v>
      </c>
      <c r="AO46" s="66">
        <f t="shared" si="156"/>
        <v>0</v>
      </c>
      <c r="AP46" s="66">
        <f t="shared" si="156"/>
        <v>0</v>
      </c>
      <c r="AQ46" s="66">
        <f t="shared" si="156"/>
        <v>0</v>
      </c>
      <c r="AR46" s="75">
        <f>SUM(AF46:AQ46)</f>
        <v>0</v>
      </c>
      <c r="AS46" s="66">
        <f t="shared" ref="AS46:BD46" si="157">AS44+AS43+AS45</f>
        <v>0</v>
      </c>
      <c r="AT46" s="66">
        <f t="shared" si="157"/>
        <v>0</v>
      </c>
      <c r="AU46" s="66">
        <f t="shared" si="157"/>
        <v>0</v>
      </c>
      <c r="AV46" s="66">
        <f t="shared" si="157"/>
        <v>0</v>
      </c>
      <c r="AW46" s="66">
        <f t="shared" si="157"/>
        <v>0</v>
      </c>
      <c r="AX46" s="66">
        <f t="shared" si="157"/>
        <v>0</v>
      </c>
      <c r="AY46" s="66">
        <f t="shared" si="157"/>
        <v>0</v>
      </c>
      <c r="AZ46" s="66">
        <f t="shared" si="157"/>
        <v>0</v>
      </c>
      <c r="BA46" s="66">
        <f t="shared" si="157"/>
        <v>0</v>
      </c>
      <c r="BB46" s="66">
        <f t="shared" si="157"/>
        <v>0</v>
      </c>
      <c r="BC46" s="66">
        <f t="shared" si="157"/>
        <v>0</v>
      </c>
      <c r="BD46" s="66">
        <f t="shared" si="157"/>
        <v>0</v>
      </c>
      <c r="BE46" s="75">
        <f>SUM(AS46:BD46)</f>
        <v>0</v>
      </c>
      <c r="BF46" s="66">
        <f t="shared" ref="BF46:BQ46" si="158">BF44+BF43+BF45</f>
        <v>0</v>
      </c>
      <c r="BG46" s="66">
        <f t="shared" si="158"/>
        <v>0</v>
      </c>
      <c r="BH46" s="66">
        <f t="shared" si="158"/>
        <v>0</v>
      </c>
      <c r="BI46" s="66">
        <f t="shared" si="158"/>
        <v>0</v>
      </c>
      <c r="BJ46" s="66">
        <f t="shared" si="158"/>
        <v>0</v>
      </c>
      <c r="BK46" s="66">
        <f t="shared" si="158"/>
        <v>0</v>
      </c>
      <c r="BL46" s="66">
        <f t="shared" si="158"/>
        <v>0</v>
      </c>
      <c r="BM46" s="66">
        <f t="shared" si="158"/>
        <v>0</v>
      </c>
      <c r="BN46" s="66">
        <f t="shared" si="158"/>
        <v>0</v>
      </c>
      <c r="BO46" s="66">
        <f t="shared" si="158"/>
        <v>0</v>
      </c>
      <c r="BP46" s="66">
        <f t="shared" si="158"/>
        <v>0</v>
      </c>
      <c r="BQ46" s="66">
        <f t="shared" si="158"/>
        <v>0</v>
      </c>
      <c r="BR46" s="75">
        <f>SUM(BF46:BQ46)</f>
        <v>0</v>
      </c>
      <c r="BS46" s="66">
        <f t="shared" ref="BS46:CD46" si="159">BS44+BS43+BS45</f>
        <v>0</v>
      </c>
      <c r="BT46" s="66">
        <f t="shared" si="159"/>
        <v>0</v>
      </c>
      <c r="BU46" s="66">
        <f t="shared" si="159"/>
        <v>0</v>
      </c>
      <c r="BV46" s="66">
        <f t="shared" si="159"/>
        <v>0</v>
      </c>
      <c r="BW46" s="66">
        <f t="shared" si="159"/>
        <v>0</v>
      </c>
      <c r="BX46" s="66">
        <f t="shared" si="159"/>
        <v>0</v>
      </c>
      <c r="BY46" s="66">
        <f t="shared" si="159"/>
        <v>0</v>
      </c>
      <c r="BZ46" s="66">
        <f t="shared" si="159"/>
        <v>0</v>
      </c>
      <c r="CA46" s="66">
        <f t="shared" si="159"/>
        <v>0</v>
      </c>
      <c r="CB46" s="66">
        <f t="shared" si="159"/>
        <v>0</v>
      </c>
      <c r="CC46" s="66">
        <f t="shared" si="159"/>
        <v>0</v>
      </c>
      <c r="CD46" s="66">
        <f t="shared" si="159"/>
        <v>0</v>
      </c>
      <c r="CE46" s="75">
        <f>SUM(BS46:CD46)</f>
        <v>0</v>
      </c>
      <c r="CF46" s="66">
        <f t="shared" ref="CF46:CQ46" si="160">CF44+CF43+CF45</f>
        <v>0</v>
      </c>
      <c r="CG46" s="66">
        <f t="shared" si="160"/>
        <v>0</v>
      </c>
      <c r="CH46" s="66">
        <f t="shared" si="160"/>
        <v>0</v>
      </c>
      <c r="CI46" s="66">
        <f t="shared" si="160"/>
        <v>0</v>
      </c>
      <c r="CJ46" s="66">
        <f t="shared" si="160"/>
        <v>0</v>
      </c>
      <c r="CK46" s="66">
        <f t="shared" si="160"/>
        <v>0</v>
      </c>
      <c r="CL46" s="66">
        <f t="shared" si="160"/>
        <v>0</v>
      </c>
      <c r="CM46" s="66">
        <f t="shared" si="160"/>
        <v>0</v>
      </c>
      <c r="CN46" s="66">
        <f t="shared" si="160"/>
        <v>0</v>
      </c>
      <c r="CO46" s="66">
        <f t="shared" si="160"/>
        <v>0</v>
      </c>
      <c r="CP46" s="66">
        <f t="shared" si="160"/>
        <v>0</v>
      </c>
      <c r="CQ46" s="66">
        <f t="shared" si="160"/>
        <v>0</v>
      </c>
      <c r="CR46" s="75">
        <f>SUM(CF46:CQ46)</f>
        <v>0</v>
      </c>
      <c r="CS46" s="66">
        <f t="shared" ref="CS46:DD46" si="161">CS44+CS43+CS45</f>
        <v>0</v>
      </c>
      <c r="CT46" s="66">
        <f t="shared" si="161"/>
        <v>0</v>
      </c>
      <c r="CU46" s="66">
        <f t="shared" si="161"/>
        <v>0</v>
      </c>
      <c r="CV46" s="66">
        <f t="shared" si="161"/>
        <v>0</v>
      </c>
      <c r="CW46" s="66">
        <f t="shared" si="161"/>
        <v>0</v>
      </c>
      <c r="CX46" s="66">
        <f t="shared" si="161"/>
        <v>0</v>
      </c>
      <c r="CY46" s="66">
        <f t="shared" si="161"/>
        <v>0</v>
      </c>
      <c r="CZ46" s="66">
        <f t="shared" si="161"/>
        <v>0</v>
      </c>
      <c r="DA46" s="66">
        <f t="shared" si="161"/>
        <v>0</v>
      </c>
      <c r="DB46" s="66">
        <f t="shared" si="161"/>
        <v>0</v>
      </c>
      <c r="DC46" s="66">
        <f t="shared" si="161"/>
        <v>0</v>
      </c>
      <c r="DD46" s="66">
        <f t="shared" si="161"/>
        <v>0</v>
      </c>
      <c r="DE46" s="75">
        <f>SUM(CS46:DD46)</f>
        <v>0</v>
      </c>
      <c r="DF46" s="66">
        <f t="shared" ref="DF46:DQ46" si="162">DF44+DF43+DF45</f>
        <v>0</v>
      </c>
      <c r="DG46" s="66">
        <f t="shared" si="162"/>
        <v>0</v>
      </c>
      <c r="DH46" s="66">
        <f t="shared" si="162"/>
        <v>0</v>
      </c>
      <c r="DI46" s="66">
        <f t="shared" si="162"/>
        <v>0</v>
      </c>
      <c r="DJ46" s="66">
        <f t="shared" si="162"/>
        <v>0</v>
      </c>
      <c r="DK46" s="66">
        <f t="shared" si="162"/>
        <v>0</v>
      </c>
      <c r="DL46" s="66">
        <f t="shared" si="162"/>
        <v>0</v>
      </c>
      <c r="DM46" s="66">
        <f t="shared" si="162"/>
        <v>0</v>
      </c>
      <c r="DN46" s="66">
        <f t="shared" si="162"/>
        <v>0</v>
      </c>
      <c r="DO46" s="66">
        <f t="shared" si="162"/>
        <v>0</v>
      </c>
      <c r="DP46" s="66">
        <f t="shared" si="162"/>
        <v>0</v>
      </c>
      <c r="DQ46" s="66">
        <f t="shared" si="162"/>
        <v>0</v>
      </c>
      <c r="DR46" s="75">
        <f>SUM(DF46:DQ46)</f>
        <v>0</v>
      </c>
      <c r="DS46" s="66">
        <f t="shared" ref="DS46:ED46" si="163">DS44+DS43+DS45</f>
        <v>0</v>
      </c>
      <c r="DT46" s="66">
        <f t="shared" si="163"/>
        <v>0</v>
      </c>
      <c r="DU46" s="66">
        <f t="shared" si="163"/>
        <v>0</v>
      </c>
      <c r="DV46" s="66">
        <f t="shared" si="163"/>
        <v>0</v>
      </c>
      <c r="DW46" s="66">
        <f t="shared" si="163"/>
        <v>0</v>
      </c>
      <c r="DX46" s="66">
        <f t="shared" si="163"/>
        <v>0</v>
      </c>
      <c r="DY46" s="66">
        <f t="shared" si="163"/>
        <v>0</v>
      </c>
      <c r="DZ46" s="66">
        <f t="shared" si="163"/>
        <v>0</v>
      </c>
      <c r="EA46" s="66">
        <f t="shared" si="163"/>
        <v>0</v>
      </c>
      <c r="EB46" s="66">
        <f t="shared" si="163"/>
        <v>0</v>
      </c>
      <c r="EC46" s="66">
        <f t="shared" si="163"/>
        <v>0</v>
      </c>
      <c r="ED46" s="66">
        <f t="shared" si="163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6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6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6 EMPRUNT 2'!I6</f>
        <v/>
      </c>
      <c r="D49" s="2" t="s">
        <v>94</v>
      </c>
      <c r="F49" s="66">
        <f t="shared" ref="F49:Q51" si="164">IF(AND(F$2&gt;=EOMONTH(EDATE($B$18,0),0),F$2&lt;=EOMONTH(EDATE($B$18,59),0)),$E49,0)</f>
        <v>0</v>
      </c>
      <c r="G49" s="66">
        <f t="shared" si="164"/>
        <v>0</v>
      </c>
      <c r="H49" s="66">
        <f t="shared" si="164"/>
        <v>0</v>
      </c>
      <c r="I49" s="66">
        <f t="shared" si="164"/>
        <v>0</v>
      </c>
      <c r="J49" s="66">
        <f t="shared" si="164"/>
        <v>0</v>
      </c>
      <c r="K49" s="66">
        <f t="shared" si="164"/>
        <v>0</v>
      </c>
      <c r="L49" s="66">
        <f t="shared" si="164"/>
        <v>0</v>
      </c>
      <c r="M49" s="66">
        <f t="shared" si="164"/>
        <v>0</v>
      </c>
      <c r="N49" s="66">
        <f t="shared" si="164"/>
        <v>0</v>
      </c>
      <c r="O49" s="66">
        <f t="shared" si="164"/>
        <v>0</v>
      </c>
      <c r="P49" s="66">
        <f t="shared" si="164"/>
        <v>0</v>
      </c>
      <c r="Q49" s="66">
        <f t="shared" si="164"/>
        <v>0</v>
      </c>
      <c r="R49" s="75">
        <f>SUM(F49:Q49)</f>
        <v>0</v>
      </c>
      <c r="S49" s="66">
        <f t="shared" ref="S49:AD51" si="165">IF(AND(S$2&gt;=EOMONTH(EDATE($B$18,0),0),S$2&lt;=EOMONTH(EDATE($B$18,59),0)),$E49,0)</f>
        <v>0</v>
      </c>
      <c r="T49" s="66">
        <f t="shared" si="165"/>
        <v>0</v>
      </c>
      <c r="U49" s="66">
        <f t="shared" si="165"/>
        <v>0</v>
      </c>
      <c r="V49" s="66">
        <f t="shared" si="165"/>
        <v>0</v>
      </c>
      <c r="W49" s="66">
        <f t="shared" si="165"/>
        <v>0</v>
      </c>
      <c r="X49" s="66">
        <f t="shared" si="165"/>
        <v>0</v>
      </c>
      <c r="Y49" s="66">
        <f t="shared" si="165"/>
        <v>0</v>
      </c>
      <c r="Z49" s="66">
        <f t="shared" si="165"/>
        <v>0</v>
      </c>
      <c r="AA49" s="66">
        <f t="shared" si="165"/>
        <v>0</v>
      </c>
      <c r="AB49" s="66">
        <f t="shared" si="165"/>
        <v>0</v>
      </c>
      <c r="AC49" s="66">
        <f t="shared" si="165"/>
        <v>0</v>
      </c>
      <c r="AD49" s="66">
        <f t="shared" si="165"/>
        <v>0</v>
      </c>
      <c r="AE49" s="75">
        <f>SUM(S49:AD49)</f>
        <v>0</v>
      </c>
      <c r="AF49" s="66">
        <f t="shared" ref="AF49:AQ51" si="166">IF(AND(AF$2&gt;=EOMONTH(EDATE($B$18,0),0),AF$2&lt;=EOMONTH(EDATE($B$18,59),0)),$E49,0)</f>
        <v>0</v>
      </c>
      <c r="AG49" s="66">
        <f t="shared" si="166"/>
        <v>0</v>
      </c>
      <c r="AH49" s="66">
        <f t="shared" si="166"/>
        <v>0</v>
      </c>
      <c r="AI49" s="66">
        <f t="shared" si="166"/>
        <v>0</v>
      </c>
      <c r="AJ49" s="66">
        <f t="shared" si="166"/>
        <v>0</v>
      </c>
      <c r="AK49" s="66">
        <f t="shared" si="166"/>
        <v>0</v>
      </c>
      <c r="AL49" s="66">
        <f t="shared" si="166"/>
        <v>0</v>
      </c>
      <c r="AM49" s="66">
        <f t="shared" si="166"/>
        <v>0</v>
      </c>
      <c r="AN49" s="66">
        <f t="shared" si="166"/>
        <v>0</v>
      </c>
      <c r="AO49" s="66">
        <f t="shared" si="166"/>
        <v>0</v>
      </c>
      <c r="AP49" s="66">
        <f t="shared" si="166"/>
        <v>0</v>
      </c>
      <c r="AQ49" s="66">
        <f t="shared" si="166"/>
        <v>0</v>
      </c>
      <c r="AR49" s="75">
        <f>SUM(AF49:AQ49)</f>
        <v>0</v>
      </c>
      <c r="AS49" s="66">
        <f t="shared" ref="AS49:BD51" si="167">IF(AND(AS$2&gt;=EOMONTH(EDATE($B$18,0),0),AS$2&lt;=EOMONTH(EDATE($B$18,59),0)),$E49,0)</f>
        <v>0</v>
      </c>
      <c r="AT49" s="66">
        <f t="shared" si="167"/>
        <v>0</v>
      </c>
      <c r="AU49" s="66">
        <f t="shared" si="167"/>
        <v>0</v>
      </c>
      <c r="AV49" s="66">
        <f t="shared" si="167"/>
        <v>0</v>
      </c>
      <c r="AW49" s="66">
        <f t="shared" si="167"/>
        <v>0</v>
      </c>
      <c r="AX49" s="66">
        <f t="shared" si="167"/>
        <v>0</v>
      </c>
      <c r="AY49" s="66">
        <f t="shared" si="167"/>
        <v>0</v>
      </c>
      <c r="AZ49" s="66">
        <f t="shared" si="167"/>
        <v>0</v>
      </c>
      <c r="BA49" s="66">
        <f t="shared" si="167"/>
        <v>0</v>
      </c>
      <c r="BB49" s="66">
        <f t="shared" si="167"/>
        <v>0</v>
      </c>
      <c r="BC49" s="66">
        <f t="shared" si="167"/>
        <v>0</v>
      </c>
      <c r="BD49" s="66">
        <f t="shared" si="167"/>
        <v>0</v>
      </c>
      <c r="BE49" s="75">
        <f>SUM(AS49:BD49)</f>
        <v>0</v>
      </c>
      <c r="BF49" s="66">
        <f t="shared" ref="BF49:BQ51" si="168">IF(AND(BF$2&gt;=EOMONTH(EDATE($B$18,0),0),BF$2&lt;=EOMONTH(EDATE($B$18,59),0)),$E49,0)</f>
        <v>0</v>
      </c>
      <c r="BG49" s="66">
        <f t="shared" si="168"/>
        <v>0</v>
      </c>
      <c r="BH49" s="66">
        <f t="shared" si="168"/>
        <v>0</v>
      </c>
      <c r="BI49" s="66">
        <f t="shared" si="168"/>
        <v>0</v>
      </c>
      <c r="BJ49" s="66">
        <f t="shared" si="168"/>
        <v>0</v>
      </c>
      <c r="BK49" s="66">
        <f t="shared" si="168"/>
        <v>0</v>
      </c>
      <c r="BL49" s="66">
        <f t="shared" si="168"/>
        <v>0</v>
      </c>
      <c r="BM49" s="66">
        <f t="shared" si="168"/>
        <v>0</v>
      </c>
      <c r="BN49" s="66">
        <f t="shared" si="168"/>
        <v>0</v>
      </c>
      <c r="BO49" s="66">
        <f t="shared" si="168"/>
        <v>0</v>
      </c>
      <c r="BP49" s="66">
        <f t="shared" si="168"/>
        <v>0</v>
      </c>
      <c r="BQ49" s="66">
        <f t="shared" si="168"/>
        <v>0</v>
      </c>
      <c r="BR49" s="75">
        <f>SUM(BF49:BQ49)</f>
        <v>0</v>
      </c>
      <c r="BS49" s="66">
        <f t="shared" ref="BS49:CD51" si="169">IF(AND(BS$2&gt;=EOMONTH(EDATE($B$18,0),0),BS$2&lt;=EOMONTH(EDATE($B$18,59),0)),$E49,0)</f>
        <v>0</v>
      </c>
      <c r="BT49" s="66">
        <f t="shared" si="169"/>
        <v>0</v>
      </c>
      <c r="BU49" s="66">
        <f t="shared" si="169"/>
        <v>0</v>
      </c>
      <c r="BV49" s="66">
        <f t="shared" si="169"/>
        <v>0</v>
      </c>
      <c r="BW49" s="66">
        <f t="shared" si="169"/>
        <v>0</v>
      </c>
      <c r="BX49" s="66">
        <f t="shared" si="169"/>
        <v>0</v>
      </c>
      <c r="BY49" s="66">
        <f t="shared" si="169"/>
        <v>0</v>
      </c>
      <c r="BZ49" s="66">
        <f t="shared" si="169"/>
        <v>0</v>
      </c>
      <c r="CA49" s="66">
        <f t="shared" si="169"/>
        <v>0</v>
      </c>
      <c r="CB49" s="66">
        <f t="shared" si="169"/>
        <v>0</v>
      </c>
      <c r="CC49" s="66">
        <f t="shared" si="169"/>
        <v>0</v>
      </c>
      <c r="CD49" s="66">
        <f t="shared" si="169"/>
        <v>0</v>
      </c>
      <c r="CE49" s="75">
        <f>SUM(BS49:CD49)</f>
        <v>0</v>
      </c>
      <c r="CF49" s="66">
        <f t="shared" ref="CF49:CQ51" si="170">IF(AND(CF$2&gt;=EOMONTH(EDATE($B$18,0),0),CF$2&lt;=EOMONTH(EDATE($B$18,59),0)),$E49,0)</f>
        <v>0</v>
      </c>
      <c r="CG49" s="66">
        <f t="shared" si="170"/>
        <v>0</v>
      </c>
      <c r="CH49" s="66">
        <f t="shared" si="170"/>
        <v>0</v>
      </c>
      <c r="CI49" s="66">
        <f t="shared" si="170"/>
        <v>0</v>
      </c>
      <c r="CJ49" s="66">
        <f t="shared" si="170"/>
        <v>0</v>
      </c>
      <c r="CK49" s="66">
        <f t="shared" si="170"/>
        <v>0</v>
      </c>
      <c r="CL49" s="66">
        <f t="shared" si="170"/>
        <v>0</v>
      </c>
      <c r="CM49" s="66">
        <f t="shared" si="170"/>
        <v>0</v>
      </c>
      <c r="CN49" s="66">
        <f t="shared" si="170"/>
        <v>0</v>
      </c>
      <c r="CO49" s="66">
        <f t="shared" si="170"/>
        <v>0</v>
      </c>
      <c r="CP49" s="66">
        <f t="shared" si="170"/>
        <v>0</v>
      </c>
      <c r="CQ49" s="66">
        <f t="shared" si="170"/>
        <v>0</v>
      </c>
      <c r="CR49" s="75">
        <f>SUM(CF49:CQ49)</f>
        <v>0</v>
      </c>
      <c r="CS49" s="66">
        <f t="shared" ref="CS49:DD51" si="171">IF(AND(CS$2&gt;=EOMONTH(EDATE($B$18,0),0),CS$2&lt;=EOMONTH(EDATE($B$18,59),0)),$E49,0)</f>
        <v>0</v>
      </c>
      <c r="CT49" s="66">
        <f t="shared" si="171"/>
        <v>0</v>
      </c>
      <c r="CU49" s="66">
        <f t="shared" si="171"/>
        <v>0</v>
      </c>
      <c r="CV49" s="66">
        <f t="shared" si="171"/>
        <v>0</v>
      </c>
      <c r="CW49" s="66">
        <f t="shared" si="171"/>
        <v>0</v>
      </c>
      <c r="CX49" s="66">
        <f t="shared" si="171"/>
        <v>0</v>
      </c>
      <c r="CY49" s="66">
        <f t="shared" si="171"/>
        <v>0</v>
      </c>
      <c r="CZ49" s="66">
        <f t="shared" si="171"/>
        <v>0</v>
      </c>
      <c r="DA49" s="66">
        <f t="shared" si="171"/>
        <v>0</v>
      </c>
      <c r="DB49" s="66">
        <f t="shared" si="171"/>
        <v>0</v>
      </c>
      <c r="DC49" s="66">
        <f t="shared" si="171"/>
        <v>0</v>
      </c>
      <c r="DD49" s="66">
        <f t="shared" si="171"/>
        <v>0</v>
      </c>
      <c r="DE49" s="75">
        <f>SUM(CS49:DD49)</f>
        <v>0</v>
      </c>
      <c r="DF49" s="66">
        <f t="shared" ref="DF49:DQ51" si="172">IF(AND(DF$2&gt;=EOMONTH(EDATE($B$18,0),0),DF$2&lt;=EOMONTH(EDATE($B$18,59),0)),$E49,0)</f>
        <v>0</v>
      </c>
      <c r="DG49" s="66">
        <f t="shared" si="172"/>
        <v>0</v>
      </c>
      <c r="DH49" s="66">
        <f t="shared" si="172"/>
        <v>0</v>
      </c>
      <c r="DI49" s="66">
        <f t="shared" si="172"/>
        <v>0</v>
      </c>
      <c r="DJ49" s="66">
        <f t="shared" si="172"/>
        <v>0</v>
      </c>
      <c r="DK49" s="66">
        <f t="shared" si="172"/>
        <v>0</v>
      </c>
      <c r="DL49" s="66">
        <f t="shared" si="172"/>
        <v>0</v>
      </c>
      <c r="DM49" s="66">
        <f t="shared" si="172"/>
        <v>0</v>
      </c>
      <c r="DN49" s="66">
        <f t="shared" si="172"/>
        <v>0</v>
      </c>
      <c r="DO49" s="66">
        <f t="shared" si="172"/>
        <v>0</v>
      </c>
      <c r="DP49" s="66">
        <f t="shared" si="172"/>
        <v>0</v>
      </c>
      <c r="DQ49" s="66">
        <f t="shared" si="172"/>
        <v>0</v>
      </c>
      <c r="DR49" s="75">
        <f>SUM(DF49:DQ49)</f>
        <v>0</v>
      </c>
      <c r="DS49" s="66">
        <f t="shared" ref="DS49:ED51" si="173">IF(AND(DS$2&gt;=EOMONTH(EDATE($B$18,0),0),DS$2&lt;=EOMONTH(EDATE($B$18,59),0)),$E49,0)</f>
        <v>0</v>
      </c>
      <c r="DT49" s="66">
        <f t="shared" si="173"/>
        <v>0</v>
      </c>
      <c r="DU49" s="66">
        <f t="shared" si="173"/>
        <v>0</v>
      </c>
      <c r="DV49" s="66">
        <f t="shared" si="173"/>
        <v>0</v>
      </c>
      <c r="DW49" s="66">
        <f t="shared" si="173"/>
        <v>0</v>
      </c>
      <c r="DX49" s="66">
        <f t="shared" si="173"/>
        <v>0</v>
      </c>
      <c r="DY49" s="66">
        <f t="shared" si="173"/>
        <v>0</v>
      </c>
      <c r="DZ49" s="66">
        <f t="shared" si="173"/>
        <v>0</v>
      </c>
      <c r="EA49" s="66">
        <f t="shared" si="173"/>
        <v>0</v>
      </c>
      <c r="EB49" s="66">
        <f t="shared" si="173"/>
        <v>0</v>
      </c>
      <c r="EC49" s="66">
        <f t="shared" si="173"/>
        <v>0</v>
      </c>
      <c r="ED49" s="66">
        <f t="shared" si="173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6 EMPRUNT 2'!E6</f>
        <v>0</v>
      </c>
      <c r="D50" s="2" t="s">
        <v>95</v>
      </c>
      <c r="F50" s="66">
        <f t="shared" si="164"/>
        <v>0</v>
      </c>
      <c r="G50" s="66">
        <f t="shared" si="164"/>
        <v>0</v>
      </c>
      <c r="H50" s="66">
        <f t="shared" si="164"/>
        <v>0</v>
      </c>
      <c r="I50" s="66">
        <f t="shared" si="164"/>
        <v>0</v>
      </c>
      <c r="J50" s="66">
        <f t="shared" si="164"/>
        <v>0</v>
      </c>
      <c r="K50" s="66">
        <f t="shared" si="164"/>
        <v>0</v>
      </c>
      <c r="L50" s="66">
        <f t="shared" si="164"/>
        <v>0</v>
      </c>
      <c r="M50" s="66">
        <f t="shared" si="164"/>
        <v>0</v>
      </c>
      <c r="N50" s="66">
        <f t="shared" si="164"/>
        <v>0</v>
      </c>
      <c r="O50" s="66">
        <f t="shared" si="164"/>
        <v>0</v>
      </c>
      <c r="P50" s="66">
        <f t="shared" si="164"/>
        <v>0</v>
      </c>
      <c r="Q50" s="66">
        <f t="shared" si="164"/>
        <v>0</v>
      </c>
      <c r="R50" s="75">
        <f>SUM(F50:Q50)</f>
        <v>0</v>
      </c>
      <c r="S50" s="66">
        <f t="shared" si="165"/>
        <v>0</v>
      </c>
      <c r="T50" s="66">
        <f t="shared" si="165"/>
        <v>0</v>
      </c>
      <c r="U50" s="66">
        <f t="shared" si="165"/>
        <v>0</v>
      </c>
      <c r="V50" s="66">
        <f t="shared" si="165"/>
        <v>0</v>
      </c>
      <c r="W50" s="66">
        <f t="shared" si="165"/>
        <v>0</v>
      </c>
      <c r="X50" s="66">
        <f t="shared" si="165"/>
        <v>0</v>
      </c>
      <c r="Y50" s="66">
        <f t="shared" si="165"/>
        <v>0</v>
      </c>
      <c r="Z50" s="66">
        <f t="shared" si="165"/>
        <v>0</v>
      </c>
      <c r="AA50" s="66">
        <f t="shared" si="165"/>
        <v>0</v>
      </c>
      <c r="AB50" s="66">
        <f t="shared" si="165"/>
        <v>0</v>
      </c>
      <c r="AC50" s="66">
        <f t="shared" si="165"/>
        <v>0</v>
      </c>
      <c r="AD50" s="66">
        <f t="shared" si="165"/>
        <v>0</v>
      </c>
      <c r="AE50" s="75">
        <f>SUM(S50:AD50)</f>
        <v>0</v>
      </c>
      <c r="AF50" s="66">
        <f t="shared" si="166"/>
        <v>0</v>
      </c>
      <c r="AG50" s="66">
        <f t="shared" si="166"/>
        <v>0</v>
      </c>
      <c r="AH50" s="66">
        <f t="shared" si="166"/>
        <v>0</v>
      </c>
      <c r="AI50" s="66">
        <f t="shared" si="166"/>
        <v>0</v>
      </c>
      <c r="AJ50" s="66">
        <f t="shared" si="166"/>
        <v>0</v>
      </c>
      <c r="AK50" s="66">
        <f t="shared" si="166"/>
        <v>0</v>
      </c>
      <c r="AL50" s="66">
        <f t="shared" si="166"/>
        <v>0</v>
      </c>
      <c r="AM50" s="66">
        <f t="shared" si="166"/>
        <v>0</v>
      </c>
      <c r="AN50" s="66">
        <f t="shared" si="166"/>
        <v>0</v>
      </c>
      <c r="AO50" s="66">
        <f t="shared" si="166"/>
        <v>0</v>
      </c>
      <c r="AP50" s="66">
        <f t="shared" si="166"/>
        <v>0</v>
      </c>
      <c r="AQ50" s="66">
        <f t="shared" si="166"/>
        <v>0</v>
      </c>
      <c r="AR50" s="75">
        <f>SUM(AF50:AQ50)</f>
        <v>0</v>
      </c>
      <c r="AS50" s="66">
        <f t="shared" si="167"/>
        <v>0</v>
      </c>
      <c r="AT50" s="66">
        <f t="shared" si="167"/>
        <v>0</v>
      </c>
      <c r="AU50" s="66">
        <f t="shared" si="167"/>
        <v>0</v>
      </c>
      <c r="AV50" s="66">
        <f t="shared" si="167"/>
        <v>0</v>
      </c>
      <c r="AW50" s="66">
        <f t="shared" si="167"/>
        <v>0</v>
      </c>
      <c r="AX50" s="66">
        <f t="shared" si="167"/>
        <v>0</v>
      </c>
      <c r="AY50" s="66">
        <f t="shared" si="167"/>
        <v>0</v>
      </c>
      <c r="AZ50" s="66">
        <f t="shared" si="167"/>
        <v>0</v>
      </c>
      <c r="BA50" s="66">
        <f t="shared" si="167"/>
        <v>0</v>
      </c>
      <c r="BB50" s="66">
        <f t="shared" si="167"/>
        <v>0</v>
      </c>
      <c r="BC50" s="66">
        <f t="shared" si="167"/>
        <v>0</v>
      </c>
      <c r="BD50" s="66">
        <f t="shared" si="167"/>
        <v>0</v>
      </c>
      <c r="BE50" s="75">
        <f>SUM(AS50:BD50)</f>
        <v>0</v>
      </c>
      <c r="BF50" s="66">
        <f t="shared" si="168"/>
        <v>0</v>
      </c>
      <c r="BG50" s="66">
        <f t="shared" si="168"/>
        <v>0</v>
      </c>
      <c r="BH50" s="66">
        <f t="shared" si="168"/>
        <v>0</v>
      </c>
      <c r="BI50" s="66">
        <f t="shared" si="168"/>
        <v>0</v>
      </c>
      <c r="BJ50" s="66">
        <f t="shared" si="168"/>
        <v>0</v>
      </c>
      <c r="BK50" s="66">
        <f t="shared" si="168"/>
        <v>0</v>
      </c>
      <c r="BL50" s="66">
        <f t="shared" si="168"/>
        <v>0</v>
      </c>
      <c r="BM50" s="66">
        <f t="shared" si="168"/>
        <v>0</v>
      </c>
      <c r="BN50" s="66">
        <f t="shared" si="168"/>
        <v>0</v>
      </c>
      <c r="BO50" s="66">
        <f t="shared" si="168"/>
        <v>0</v>
      </c>
      <c r="BP50" s="66">
        <f t="shared" si="168"/>
        <v>0</v>
      </c>
      <c r="BQ50" s="66">
        <f t="shared" si="168"/>
        <v>0</v>
      </c>
      <c r="BR50" s="75">
        <f>SUM(BF50:BQ50)</f>
        <v>0</v>
      </c>
      <c r="BS50" s="66">
        <f t="shared" si="169"/>
        <v>0</v>
      </c>
      <c r="BT50" s="66">
        <f t="shared" si="169"/>
        <v>0</v>
      </c>
      <c r="BU50" s="66">
        <f t="shared" si="169"/>
        <v>0</v>
      </c>
      <c r="BV50" s="66">
        <f t="shared" si="169"/>
        <v>0</v>
      </c>
      <c r="BW50" s="66">
        <f t="shared" si="169"/>
        <v>0</v>
      </c>
      <c r="BX50" s="66">
        <f t="shared" si="169"/>
        <v>0</v>
      </c>
      <c r="BY50" s="66">
        <f t="shared" si="169"/>
        <v>0</v>
      </c>
      <c r="BZ50" s="66">
        <f t="shared" si="169"/>
        <v>0</v>
      </c>
      <c r="CA50" s="66">
        <f t="shared" si="169"/>
        <v>0</v>
      </c>
      <c r="CB50" s="66">
        <f t="shared" si="169"/>
        <v>0</v>
      </c>
      <c r="CC50" s="66">
        <f t="shared" si="169"/>
        <v>0</v>
      </c>
      <c r="CD50" s="66">
        <f t="shared" si="169"/>
        <v>0</v>
      </c>
      <c r="CE50" s="75">
        <f>SUM(BS50:CD50)</f>
        <v>0</v>
      </c>
      <c r="CF50" s="66">
        <f t="shared" si="170"/>
        <v>0</v>
      </c>
      <c r="CG50" s="66">
        <f t="shared" si="170"/>
        <v>0</v>
      </c>
      <c r="CH50" s="66">
        <f t="shared" si="170"/>
        <v>0</v>
      </c>
      <c r="CI50" s="66">
        <f t="shared" si="170"/>
        <v>0</v>
      </c>
      <c r="CJ50" s="66">
        <f t="shared" si="170"/>
        <v>0</v>
      </c>
      <c r="CK50" s="66">
        <f t="shared" si="170"/>
        <v>0</v>
      </c>
      <c r="CL50" s="66">
        <f t="shared" si="170"/>
        <v>0</v>
      </c>
      <c r="CM50" s="66">
        <f t="shared" si="170"/>
        <v>0</v>
      </c>
      <c r="CN50" s="66">
        <f t="shared" si="170"/>
        <v>0</v>
      </c>
      <c r="CO50" s="66">
        <f t="shared" si="170"/>
        <v>0</v>
      </c>
      <c r="CP50" s="66">
        <f t="shared" si="170"/>
        <v>0</v>
      </c>
      <c r="CQ50" s="66">
        <f t="shared" si="170"/>
        <v>0</v>
      </c>
      <c r="CR50" s="75">
        <f>SUM(CF50:CQ50)</f>
        <v>0</v>
      </c>
      <c r="CS50" s="66">
        <f t="shared" si="171"/>
        <v>0</v>
      </c>
      <c r="CT50" s="66">
        <f t="shared" si="171"/>
        <v>0</v>
      </c>
      <c r="CU50" s="66">
        <f t="shared" si="171"/>
        <v>0</v>
      </c>
      <c r="CV50" s="66">
        <f t="shared" si="171"/>
        <v>0</v>
      </c>
      <c r="CW50" s="66">
        <f t="shared" si="171"/>
        <v>0</v>
      </c>
      <c r="CX50" s="66">
        <f t="shared" si="171"/>
        <v>0</v>
      </c>
      <c r="CY50" s="66">
        <f t="shared" si="171"/>
        <v>0</v>
      </c>
      <c r="CZ50" s="66">
        <f t="shared" si="171"/>
        <v>0</v>
      </c>
      <c r="DA50" s="66">
        <f t="shared" si="171"/>
        <v>0</v>
      </c>
      <c r="DB50" s="66">
        <f t="shared" si="171"/>
        <v>0</v>
      </c>
      <c r="DC50" s="66">
        <f t="shared" si="171"/>
        <v>0</v>
      </c>
      <c r="DD50" s="66">
        <f t="shared" si="171"/>
        <v>0</v>
      </c>
      <c r="DE50" s="75">
        <f>SUM(CS50:DD50)</f>
        <v>0</v>
      </c>
      <c r="DF50" s="66">
        <f t="shared" si="172"/>
        <v>0</v>
      </c>
      <c r="DG50" s="66">
        <f t="shared" si="172"/>
        <v>0</v>
      </c>
      <c r="DH50" s="66">
        <f t="shared" si="172"/>
        <v>0</v>
      </c>
      <c r="DI50" s="66">
        <f t="shared" si="172"/>
        <v>0</v>
      </c>
      <c r="DJ50" s="66">
        <f t="shared" si="172"/>
        <v>0</v>
      </c>
      <c r="DK50" s="66">
        <f t="shared" si="172"/>
        <v>0</v>
      </c>
      <c r="DL50" s="66">
        <f t="shared" si="172"/>
        <v>0</v>
      </c>
      <c r="DM50" s="66">
        <f t="shared" si="172"/>
        <v>0</v>
      </c>
      <c r="DN50" s="66">
        <f t="shared" si="172"/>
        <v>0</v>
      </c>
      <c r="DO50" s="66">
        <f t="shared" si="172"/>
        <v>0</v>
      </c>
      <c r="DP50" s="66">
        <f t="shared" si="172"/>
        <v>0</v>
      </c>
      <c r="DQ50" s="66">
        <f t="shared" si="172"/>
        <v>0</v>
      </c>
      <c r="DR50" s="75">
        <f>SUM(DF50:DQ50)</f>
        <v>0</v>
      </c>
      <c r="DS50" s="66">
        <f t="shared" si="173"/>
        <v>0</v>
      </c>
      <c r="DT50" s="66">
        <f t="shared" si="173"/>
        <v>0</v>
      </c>
      <c r="DU50" s="66">
        <f t="shared" si="173"/>
        <v>0</v>
      </c>
      <c r="DV50" s="66">
        <f t="shared" si="173"/>
        <v>0</v>
      </c>
      <c r="DW50" s="66">
        <f t="shared" si="173"/>
        <v>0</v>
      </c>
      <c r="DX50" s="66">
        <f t="shared" si="173"/>
        <v>0</v>
      </c>
      <c r="DY50" s="66">
        <f t="shared" si="173"/>
        <v>0</v>
      </c>
      <c r="DZ50" s="66">
        <f t="shared" si="173"/>
        <v>0</v>
      </c>
      <c r="EA50" s="66">
        <f t="shared" si="173"/>
        <v>0</v>
      </c>
      <c r="EB50" s="66">
        <f t="shared" si="173"/>
        <v>0</v>
      </c>
      <c r="EC50" s="66">
        <f t="shared" si="173"/>
        <v>0</v>
      </c>
      <c r="ED50" s="66">
        <f t="shared" si="173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6 EMPRUNT 2'!I5</f>
        <v/>
      </c>
      <c r="D51" s="2" t="s">
        <v>96</v>
      </c>
      <c r="F51" s="66">
        <f t="shared" si="164"/>
        <v>0</v>
      </c>
      <c r="G51" s="66">
        <f t="shared" si="164"/>
        <v>0</v>
      </c>
      <c r="H51" s="66">
        <f t="shared" si="164"/>
        <v>0</v>
      </c>
      <c r="I51" s="66">
        <f t="shared" si="164"/>
        <v>0</v>
      </c>
      <c r="J51" s="66">
        <f t="shared" si="164"/>
        <v>0</v>
      </c>
      <c r="K51" s="66">
        <f t="shared" si="164"/>
        <v>0</v>
      </c>
      <c r="L51" s="66">
        <f t="shared" si="164"/>
        <v>0</v>
      </c>
      <c r="M51" s="66">
        <f t="shared" si="164"/>
        <v>0</v>
      </c>
      <c r="N51" s="66">
        <f t="shared" si="164"/>
        <v>0</v>
      </c>
      <c r="O51" s="66">
        <f t="shared" si="164"/>
        <v>0</v>
      </c>
      <c r="P51" s="66">
        <f t="shared" si="164"/>
        <v>0</v>
      </c>
      <c r="Q51" s="66">
        <f t="shared" si="164"/>
        <v>0</v>
      </c>
      <c r="R51" s="75">
        <f>SUM(F51:Q51)</f>
        <v>0</v>
      </c>
      <c r="S51" s="66">
        <f t="shared" si="165"/>
        <v>0</v>
      </c>
      <c r="T51" s="66">
        <f t="shared" si="165"/>
        <v>0</v>
      </c>
      <c r="U51" s="66">
        <f t="shared" si="165"/>
        <v>0</v>
      </c>
      <c r="V51" s="66">
        <f t="shared" si="165"/>
        <v>0</v>
      </c>
      <c r="W51" s="66">
        <f t="shared" si="165"/>
        <v>0</v>
      </c>
      <c r="X51" s="66">
        <f t="shared" si="165"/>
        <v>0</v>
      </c>
      <c r="Y51" s="66">
        <f t="shared" si="165"/>
        <v>0</v>
      </c>
      <c r="Z51" s="66">
        <f t="shared" si="165"/>
        <v>0</v>
      </c>
      <c r="AA51" s="66">
        <f t="shared" si="165"/>
        <v>0</v>
      </c>
      <c r="AB51" s="66">
        <f t="shared" si="165"/>
        <v>0</v>
      </c>
      <c r="AC51" s="66">
        <f t="shared" si="165"/>
        <v>0</v>
      </c>
      <c r="AD51" s="66">
        <f t="shared" si="165"/>
        <v>0</v>
      </c>
      <c r="AE51" s="75">
        <f>SUM(S51:AD51)</f>
        <v>0</v>
      </c>
      <c r="AF51" s="66">
        <f t="shared" si="166"/>
        <v>0</v>
      </c>
      <c r="AG51" s="66">
        <f t="shared" si="166"/>
        <v>0</v>
      </c>
      <c r="AH51" s="66">
        <f t="shared" si="166"/>
        <v>0</v>
      </c>
      <c r="AI51" s="66">
        <f t="shared" si="166"/>
        <v>0</v>
      </c>
      <c r="AJ51" s="66">
        <f t="shared" si="166"/>
        <v>0</v>
      </c>
      <c r="AK51" s="66">
        <f t="shared" si="166"/>
        <v>0</v>
      </c>
      <c r="AL51" s="66">
        <f t="shared" si="166"/>
        <v>0</v>
      </c>
      <c r="AM51" s="66">
        <f t="shared" si="166"/>
        <v>0</v>
      </c>
      <c r="AN51" s="66">
        <f t="shared" si="166"/>
        <v>0</v>
      </c>
      <c r="AO51" s="66">
        <f t="shared" si="166"/>
        <v>0</v>
      </c>
      <c r="AP51" s="66">
        <f t="shared" si="166"/>
        <v>0</v>
      </c>
      <c r="AQ51" s="66">
        <f t="shared" si="166"/>
        <v>0</v>
      </c>
      <c r="AR51" s="75">
        <f>SUM(AF51:AQ51)</f>
        <v>0</v>
      </c>
      <c r="AS51" s="66">
        <f t="shared" si="167"/>
        <v>0</v>
      </c>
      <c r="AT51" s="66">
        <f t="shared" si="167"/>
        <v>0</v>
      </c>
      <c r="AU51" s="66">
        <f t="shared" si="167"/>
        <v>0</v>
      </c>
      <c r="AV51" s="66">
        <f t="shared" si="167"/>
        <v>0</v>
      </c>
      <c r="AW51" s="66">
        <f t="shared" si="167"/>
        <v>0</v>
      </c>
      <c r="AX51" s="66">
        <f t="shared" si="167"/>
        <v>0</v>
      </c>
      <c r="AY51" s="66">
        <f t="shared" si="167"/>
        <v>0</v>
      </c>
      <c r="AZ51" s="66">
        <f t="shared" si="167"/>
        <v>0</v>
      </c>
      <c r="BA51" s="66">
        <f t="shared" si="167"/>
        <v>0</v>
      </c>
      <c r="BB51" s="66">
        <f t="shared" si="167"/>
        <v>0</v>
      </c>
      <c r="BC51" s="66">
        <f t="shared" si="167"/>
        <v>0</v>
      </c>
      <c r="BD51" s="66">
        <f t="shared" si="167"/>
        <v>0</v>
      </c>
      <c r="BE51" s="75">
        <f>SUM(AS51:BD51)</f>
        <v>0</v>
      </c>
      <c r="BF51" s="66">
        <f t="shared" si="168"/>
        <v>0</v>
      </c>
      <c r="BG51" s="66">
        <f t="shared" si="168"/>
        <v>0</v>
      </c>
      <c r="BH51" s="66">
        <f t="shared" si="168"/>
        <v>0</v>
      </c>
      <c r="BI51" s="66">
        <f t="shared" si="168"/>
        <v>0</v>
      </c>
      <c r="BJ51" s="66">
        <f t="shared" si="168"/>
        <v>0</v>
      </c>
      <c r="BK51" s="66">
        <f t="shared" si="168"/>
        <v>0</v>
      </c>
      <c r="BL51" s="66">
        <f t="shared" si="168"/>
        <v>0</v>
      </c>
      <c r="BM51" s="66">
        <f t="shared" si="168"/>
        <v>0</v>
      </c>
      <c r="BN51" s="66">
        <f t="shared" si="168"/>
        <v>0</v>
      </c>
      <c r="BO51" s="66">
        <f t="shared" si="168"/>
        <v>0</v>
      </c>
      <c r="BP51" s="66">
        <f t="shared" si="168"/>
        <v>0</v>
      </c>
      <c r="BQ51" s="66">
        <f t="shared" si="168"/>
        <v>0</v>
      </c>
      <c r="BR51" s="75">
        <f>SUM(BF51:BQ51)</f>
        <v>0</v>
      </c>
      <c r="BS51" s="66">
        <f t="shared" si="169"/>
        <v>0</v>
      </c>
      <c r="BT51" s="66">
        <f t="shared" si="169"/>
        <v>0</v>
      </c>
      <c r="BU51" s="66">
        <f t="shared" si="169"/>
        <v>0</v>
      </c>
      <c r="BV51" s="66">
        <f t="shared" si="169"/>
        <v>0</v>
      </c>
      <c r="BW51" s="66">
        <f t="shared" si="169"/>
        <v>0</v>
      </c>
      <c r="BX51" s="66">
        <f t="shared" si="169"/>
        <v>0</v>
      </c>
      <c r="BY51" s="66">
        <f t="shared" si="169"/>
        <v>0</v>
      </c>
      <c r="BZ51" s="66">
        <f t="shared" si="169"/>
        <v>0</v>
      </c>
      <c r="CA51" s="66">
        <f t="shared" si="169"/>
        <v>0</v>
      </c>
      <c r="CB51" s="66">
        <f t="shared" si="169"/>
        <v>0</v>
      </c>
      <c r="CC51" s="66">
        <f t="shared" si="169"/>
        <v>0</v>
      </c>
      <c r="CD51" s="66">
        <f t="shared" si="169"/>
        <v>0</v>
      </c>
      <c r="CE51" s="75">
        <f>SUM(BS51:CD51)</f>
        <v>0</v>
      </c>
      <c r="CF51" s="66">
        <f t="shared" si="170"/>
        <v>0</v>
      </c>
      <c r="CG51" s="66">
        <f t="shared" si="170"/>
        <v>0</v>
      </c>
      <c r="CH51" s="66">
        <f t="shared" si="170"/>
        <v>0</v>
      </c>
      <c r="CI51" s="66">
        <f t="shared" si="170"/>
        <v>0</v>
      </c>
      <c r="CJ51" s="66">
        <f t="shared" si="170"/>
        <v>0</v>
      </c>
      <c r="CK51" s="66">
        <f t="shared" si="170"/>
        <v>0</v>
      </c>
      <c r="CL51" s="66">
        <f t="shared" si="170"/>
        <v>0</v>
      </c>
      <c r="CM51" s="66">
        <f t="shared" si="170"/>
        <v>0</v>
      </c>
      <c r="CN51" s="66">
        <f t="shared" si="170"/>
        <v>0</v>
      </c>
      <c r="CO51" s="66">
        <f t="shared" si="170"/>
        <v>0</v>
      </c>
      <c r="CP51" s="66">
        <f t="shared" si="170"/>
        <v>0</v>
      </c>
      <c r="CQ51" s="66">
        <f t="shared" si="170"/>
        <v>0</v>
      </c>
      <c r="CR51" s="75">
        <f>SUM(CF51:CQ51)</f>
        <v>0</v>
      </c>
      <c r="CS51" s="66">
        <f t="shared" si="171"/>
        <v>0</v>
      </c>
      <c r="CT51" s="66">
        <f t="shared" si="171"/>
        <v>0</v>
      </c>
      <c r="CU51" s="66">
        <f t="shared" si="171"/>
        <v>0</v>
      </c>
      <c r="CV51" s="66">
        <f t="shared" si="171"/>
        <v>0</v>
      </c>
      <c r="CW51" s="66">
        <f t="shared" si="171"/>
        <v>0</v>
      </c>
      <c r="CX51" s="66">
        <f t="shared" si="171"/>
        <v>0</v>
      </c>
      <c r="CY51" s="66">
        <f t="shared" si="171"/>
        <v>0</v>
      </c>
      <c r="CZ51" s="66">
        <f t="shared" si="171"/>
        <v>0</v>
      </c>
      <c r="DA51" s="66">
        <f t="shared" si="171"/>
        <v>0</v>
      </c>
      <c r="DB51" s="66">
        <f t="shared" si="171"/>
        <v>0</v>
      </c>
      <c r="DC51" s="66">
        <f t="shared" si="171"/>
        <v>0</v>
      </c>
      <c r="DD51" s="66">
        <f t="shared" si="171"/>
        <v>0</v>
      </c>
      <c r="DE51" s="75">
        <f>SUM(CS51:DD51)</f>
        <v>0</v>
      </c>
      <c r="DF51" s="66">
        <f t="shared" si="172"/>
        <v>0</v>
      </c>
      <c r="DG51" s="66">
        <f t="shared" si="172"/>
        <v>0</v>
      </c>
      <c r="DH51" s="66">
        <f t="shared" si="172"/>
        <v>0</v>
      </c>
      <c r="DI51" s="66">
        <f t="shared" si="172"/>
        <v>0</v>
      </c>
      <c r="DJ51" s="66">
        <f t="shared" si="172"/>
        <v>0</v>
      </c>
      <c r="DK51" s="66">
        <f t="shared" si="172"/>
        <v>0</v>
      </c>
      <c r="DL51" s="66">
        <f t="shared" si="172"/>
        <v>0</v>
      </c>
      <c r="DM51" s="66">
        <f t="shared" si="172"/>
        <v>0</v>
      </c>
      <c r="DN51" s="66">
        <f t="shared" si="172"/>
        <v>0</v>
      </c>
      <c r="DO51" s="66">
        <f t="shared" si="172"/>
        <v>0</v>
      </c>
      <c r="DP51" s="66">
        <f t="shared" si="172"/>
        <v>0</v>
      </c>
      <c r="DQ51" s="66">
        <f t="shared" si="172"/>
        <v>0</v>
      </c>
      <c r="DR51" s="75">
        <f>SUM(DF51:DQ51)</f>
        <v>0</v>
      </c>
      <c r="DS51" s="66">
        <f t="shared" si="173"/>
        <v>0</v>
      </c>
      <c r="DT51" s="66">
        <f t="shared" si="173"/>
        <v>0</v>
      </c>
      <c r="DU51" s="66">
        <f t="shared" si="173"/>
        <v>0</v>
      </c>
      <c r="DV51" s="66">
        <f t="shared" si="173"/>
        <v>0</v>
      </c>
      <c r="DW51" s="66">
        <f t="shared" si="173"/>
        <v>0</v>
      </c>
      <c r="DX51" s="66">
        <f t="shared" si="173"/>
        <v>0</v>
      </c>
      <c r="DY51" s="66">
        <f t="shared" si="173"/>
        <v>0</v>
      </c>
      <c r="DZ51" s="66">
        <f t="shared" si="173"/>
        <v>0</v>
      </c>
      <c r="EA51" s="66">
        <f t="shared" si="173"/>
        <v>0</v>
      </c>
      <c r="EB51" s="66">
        <f t="shared" si="173"/>
        <v>0</v>
      </c>
      <c r="EC51" s="66">
        <f t="shared" si="173"/>
        <v>0</v>
      </c>
      <c r="ED51" s="66">
        <f t="shared" si="173"/>
        <v>0</v>
      </c>
      <c r="EE51" s="75">
        <f>SUM(DS51:ED51)</f>
        <v>0</v>
      </c>
    </row>
    <row r="52" spans="1:135" x14ac:dyDescent="0.2">
      <c r="A52" s="82" t="s">
        <v>174</v>
      </c>
      <c r="B52" s="84">
        <f>'SPACELOG 6 EMPRUNT 2'!E9</f>
        <v>46357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5" t="s">
        <v>97</v>
      </c>
      <c r="E53" s="86">
        <f t="shared" ref="E53:AJ53" si="174">SUM(E49:E51)</f>
        <v>0</v>
      </c>
      <c r="F53" s="66">
        <f t="shared" si="174"/>
        <v>0</v>
      </c>
      <c r="G53" s="66">
        <f t="shared" si="174"/>
        <v>0</v>
      </c>
      <c r="H53" s="66">
        <f t="shared" si="174"/>
        <v>0</v>
      </c>
      <c r="I53" s="66">
        <f t="shared" si="174"/>
        <v>0</v>
      </c>
      <c r="J53" s="66">
        <f t="shared" si="174"/>
        <v>0</v>
      </c>
      <c r="K53" s="66">
        <f t="shared" si="174"/>
        <v>0</v>
      </c>
      <c r="L53" s="66">
        <f t="shared" si="174"/>
        <v>0</v>
      </c>
      <c r="M53" s="66">
        <f t="shared" si="174"/>
        <v>0</v>
      </c>
      <c r="N53" s="66">
        <f t="shared" si="174"/>
        <v>0</v>
      </c>
      <c r="O53" s="66">
        <f t="shared" si="174"/>
        <v>0</v>
      </c>
      <c r="P53" s="66">
        <f t="shared" si="174"/>
        <v>0</v>
      </c>
      <c r="Q53" s="66">
        <f t="shared" si="174"/>
        <v>0</v>
      </c>
      <c r="R53" s="75">
        <f t="shared" si="174"/>
        <v>0</v>
      </c>
      <c r="S53" s="66">
        <f t="shared" si="174"/>
        <v>0</v>
      </c>
      <c r="T53" s="66">
        <f t="shared" si="174"/>
        <v>0</v>
      </c>
      <c r="U53" s="66">
        <f t="shared" si="174"/>
        <v>0</v>
      </c>
      <c r="V53" s="66">
        <f t="shared" si="174"/>
        <v>0</v>
      </c>
      <c r="W53" s="66">
        <f t="shared" si="174"/>
        <v>0</v>
      </c>
      <c r="X53" s="66">
        <f t="shared" si="174"/>
        <v>0</v>
      </c>
      <c r="Y53" s="66">
        <f t="shared" si="174"/>
        <v>0</v>
      </c>
      <c r="Z53" s="66">
        <f t="shared" si="174"/>
        <v>0</v>
      </c>
      <c r="AA53" s="66">
        <f t="shared" si="174"/>
        <v>0</v>
      </c>
      <c r="AB53" s="66">
        <f t="shared" si="174"/>
        <v>0</v>
      </c>
      <c r="AC53" s="66">
        <f t="shared" si="174"/>
        <v>0</v>
      </c>
      <c r="AD53" s="66">
        <f t="shared" si="174"/>
        <v>0</v>
      </c>
      <c r="AE53" s="75">
        <f t="shared" si="174"/>
        <v>0</v>
      </c>
      <c r="AF53" s="66">
        <f t="shared" si="174"/>
        <v>0</v>
      </c>
      <c r="AG53" s="66">
        <f t="shared" si="174"/>
        <v>0</v>
      </c>
      <c r="AH53" s="66">
        <f t="shared" si="174"/>
        <v>0</v>
      </c>
      <c r="AI53" s="66">
        <f t="shared" si="174"/>
        <v>0</v>
      </c>
      <c r="AJ53" s="66">
        <f t="shared" si="174"/>
        <v>0</v>
      </c>
      <c r="AK53" s="66">
        <f t="shared" ref="AK53:BP53" si="175">SUM(AK49:AK51)</f>
        <v>0</v>
      </c>
      <c r="AL53" s="66">
        <f t="shared" si="175"/>
        <v>0</v>
      </c>
      <c r="AM53" s="66">
        <f t="shared" si="175"/>
        <v>0</v>
      </c>
      <c r="AN53" s="66">
        <f t="shared" si="175"/>
        <v>0</v>
      </c>
      <c r="AO53" s="66">
        <f t="shared" si="175"/>
        <v>0</v>
      </c>
      <c r="AP53" s="66">
        <f t="shared" si="175"/>
        <v>0</v>
      </c>
      <c r="AQ53" s="66">
        <f t="shared" si="175"/>
        <v>0</v>
      </c>
      <c r="AR53" s="75">
        <f t="shared" si="175"/>
        <v>0</v>
      </c>
      <c r="AS53" s="66">
        <f t="shared" si="175"/>
        <v>0</v>
      </c>
      <c r="AT53" s="66">
        <f t="shared" si="175"/>
        <v>0</v>
      </c>
      <c r="AU53" s="66">
        <f t="shared" si="175"/>
        <v>0</v>
      </c>
      <c r="AV53" s="66">
        <f t="shared" si="175"/>
        <v>0</v>
      </c>
      <c r="AW53" s="66">
        <f t="shared" si="175"/>
        <v>0</v>
      </c>
      <c r="AX53" s="66">
        <f t="shared" si="175"/>
        <v>0</v>
      </c>
      <c r="AY53" s="66">
        <f t="shared" si="175"/>
        <v>0</v>
      </c>
      <c r="AZ53" s="66">
        <f t="shared" si="175"/>
        <v>0</v>
      </c>
      <c r="BA53" s="66">
        <f t="shared" si="175"/>
        <v>0</v>
      </c>
      <c r="BB53" s="66">
        <f t="shared" si="175"/>
        <v>0</v>
      </c>
      <c r="BC53" s="66">
        <f t="shared" si="175"/>
        <v>0</v>
      </c>
      <c r="BD53" s="66">
        <f t="shared" si="175"/>
        <v>0</v>
      </c>
      <c r="BE53" s="75">
        <f t="shared" si="175"/>
        <v>0</v>
      </c>
      <c r="BF53" s="66">
        <f t="shared" si="175"/>
        <v>0</v>
      </c>
      <c r="BG53" s="66">
        <f t="shared" si="175"/>
        <v>0</v>
      </c>
      <c r="BH53" s="66">
        <f t="shared" si="175"/>
        <v>0</v>
      </c>
      <c r="BI53" s="66">
        <f t="shared" si="175"/>
        <v>0</v>
      </c>
      <c r="BJ53" s="66">
        <f t="shared" si="175"/>
        <v>0</v>
      </c>
      <c r="BK53" s="66">
        <f t="shared" si="175"/>
        <v>0</v>
      </c>
      <c r="BL53" s="66">
        <f t="shared" si="175"/>
        <v>0</v>
      </c>
      <c r="BM53" s="66">
        <f t="shared" si="175"/>
        <v>0</v>
      </c>
      <c r="BN53" s="66">
        <f t="shared" si="175"/>
        <v>0</v>
      </c>
      <c r="BO53" s="66">
        <f t="shared" si="175"/>
        <v>0</v>
      </c>
      <c r="BP53" s="66">
        <f t="shared" si="175"/>
        <v>0</v>
      </c>
      <c r="BQ53" s="66">
        <f t="shared" ref="BQ53:CV53" si="176">SUM(BQ49:BQ51)</f>
        <v>0</v>
      </c>
      <c r="BR53" s="75">
        <f t="shared" si="176"/>
        <v>0</v>
      </c>
      <c r="BS53" s="66">
        <f t="shared" si="176"/>
        <v>0</v>
      </c>
      <c r="BT53" s="66">
        <f t="shared" si="176"/>
        <v>0</v>
      </c>
      <c r="BU53" s="66">
        <f t="shared" si="176"/>
        <v>0</v>
      </c>
      <c r="BV53" s="66">
        <f t="shared" si="176"/>
        <v>0</v>
      </c>
      <c r="BW53" s="66">
        <f t="shared" si="176"/>
        <v>0</v>
      </c>
      <c r="BX53" s="66">
        <f t="shared" si="176"/>
        <v>0</v>
      </c>
      <c r="BY53" s="66">
        <f t="shared" si="176"/>
        <v>0</v>
      </c>
      <c r="BZ53" s="66">
        <f t="shared" si="176"/>
        <v>0</v>
      </c>
      <c r="CA53" s="66">
        <f t="shared" si="176"/>
        <v>0</v>
      </c>
      <c r="CB53" s="66">
        <f t="shared" si="176"/>
        <v>0</v>
      </c>
      <c r="CC53" s="66">
        <f t="shared" si="176"/>
        <v>0</v>
      </c>
      <c r="CD53" s="66">
        <f t="shared" si="176"/>
        <v>0</v>
      </c>
      <c r="CE53" s="75">
        <f t="shared" si="176"/>
        <v>0</v>
      </c>
      <c r="CF53" s="66">
        <f t="shared" si="176"/>
        <v>0</v>
      </c>
      <c r="CG53" s="66">
        <f t="shared" si="176"/>
        <v>0</v>
      </c>
      <c r="CH53" s="66">
        <f t="shared" si="176"/>
        <v>0</v>
      </c>
      <c r="CI53" s="66">
        <f t="shared" si="176"/>
        <v>0</v>
      </c>
      <c r="CJ53" s="66">
        <f t="shared" si="176"/>
        <v>0</v>
      </c>
      <c r="CK53" s="66">
        <f t="shared" si="176"/>
        <v>0</v>
      </c>
      <c r="CL53" s="66">
        <f t="shared" si="176"/>
        <v>0</v>
      </c>
      <c r="CM53" s="66">
        <f t="shared" si="176"/>
        <v>0</v>
      </c>
      <c r="CN53" s="66">
        <f t="shared" si="176"/>
        <v>0</v>
      </c>
      <c r="CO53" s="66">
        <f t="shared" si="176"/>
        <v>0</v>
      </c>
      <c r="CP53" s="66">
        <f t="shared" si="176"/>
        <v>0</v>
      </c>
      <c r="CQ53" s="66">
        <f t="shared" si="176"/>
        <v>0</v>
      </c>
      <c r="CR53" s="75">
        <f t="shared" si="176"/>
        <v>0</v>
      </c>
      <c r="CS53" s="66">
        <f t="shared" si="176"/>
        <v>0</v>
      </c>
      <c r="CT53" s="66">
        <f t="shared" si="176"/>
        <v>0</v>
      </c>
      <c r="CU53" s="66">
        <f t="shared" si="176"/>
        <v>0</v>
      </c>
      <c r="CV53" s="66">
        <f t="shared" si="176"/>
        <v>0</v>
      </c>
      <c r="CW53" s="66">
        <f t="shared" ref="CW53:EE53" si="177">SUM(CW49:CW51)</f>
        <v>0</v>
      </c>
      <c r="CX53" s="66">
        <f t="shared" si="177"/>
        <v>0</v>
      </c>
      <c r="CY53" s="66">
        <f t="shared" si="177"/>
        <v>0</v>
      </c>
      <c r="CZ53" s="66">
        <f t="shared" si="177"/>
        <v>0</v>
      </c>
      <c r="DA53" s="66">
        <f t="shared" si="177"/>
        <v>0</v>
      </c>
      <c r="DB53" s="66">
        <f t="shared" si="177"/>
        <v>0</v>
      </c>
      <c r="DC53" s="66">
        <f t="shared" si="177"/>
        <v>0</v>
      </c>
      <c r="DD53" s="66">
        <f t="shared" si="177"/>
        <v>0</v>
      </c>
      <c r="DE53" s="75">
        <f t="shared" si="177"/>
        <v>0</v>
      </c>
      <c r="DF53" s="66">
        <f t="shared" si="177"/>
        <v>0</v>
      </c>
      <c r="DG53" s="66">
        <f t="shared" si="177"/>
        <v>0</v>
      </c>
      <c r="DH53" s="66">
        <f t="shared" si="177"/>
        <v>0</v>
      </c>
      <c r="DI53" s="66">
        <f t="shared" si="177"/>
        <v>0</v>
      </c>
      <c r="DJ53" s="66">
        <f t="shared" si="177"/>
        <v>0</v>
      </c>
      <c r="DK53" s="66">
        <f t="shared" si="177"/>
        <v>0</v>
      </c>
      <c r="DL53" s="66">
        <f t="shared" si="177"/>
        <v>0</v>
      </c>
      <c r="DM53" s="66">
        <f t="shared" si="177"/>
        <v>0</v>
      </c>
      <c r="DN53" s="66">
        <f t="shared" si="177"/>
        <v>0</v>
      </c>
      <c r="DO53" s="66">
        <f t="shared" si="177"/>
        <v>0</v>
      </c>
      <c r="DP53" s="66">
        <f t="shared" si="177"/>
        <v>0</v>
      </c>
      <c r="DQ53" s="66">
        <f t="shared" si="177"/>
        <v>0</v>
      </c>
      <c r="DR53" s="75">
        <f t="shared" si="177"/>
        <v>0</v>
      </c>
      <c r="DS53" s="66">
        <f t="shared" si="177"/>
        <v>0</v>
      </c>
      <c r="DT53" s="66">
        <f t="shared" si="177"/>
        <v>0</v>
      </c>
      <c r="DU53" s="66">
        <f t="shared" si="177"/>
        <v>0</v>
      </c>
      <c r="DV53" s="66">
        <f t="shared" si="177"/>
        <v>0</v>
      </c>
      <c r="DW53" s="66">
        <f t="shared" si="177"/>
        <v>0</v>
      </c>
      <c r="DX53" s="66">
        <f t="shared" si="177"/>
        <v>0</v>
      </c>
      <c r="DY53" s="66">
        <f t="shared" si="177"/>
        <v>0</v>
      </c>
      <c r="DZ53" s="66">
        <f t="shared" si="177"/>
        <v>0</v>
      </c>
      <c r="EA53" s="66">
        <f t="shared" si="177"/>
        <v>0</v>
      </c>
      <c r="EB53" s="66">
        <f t="shared" si="177"/>
        <v>0</v>
      </c>
      <c r="EC53" s="66">
        <f t="shared" si="177"/>
        <v>0</v>
      </c>
      <c r="ED53" s="66">
        <f t="shared" si="177"/>
        <v>0</v>
      </c>
      <c r="EE53" s="76">
        <f t="shared" si="177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80" t="s">
        <v>296</v>
      </c>
      <c r="D55" s="22" t="s">
        <v>98</v>
      </c>
      <c r="E55" s="79"/>
      <c r="F55" s="66">
        <f t="shared" ref="F55:Q55" si="178">F36-F41-F46-F53</f>
        <v>0</v>
      </c>
      <c r="G55" s="66">
        <f t="shared" si="178"/>
        <v>0</v>
      </c>
      <c r="H55" s="66">
        <f t="shared" si="178"/>
        <v>0</v>
      </c>
      <c r="I55" s="66">
        <f t="shared" si="178"/>
        <v>0</v>
      </c>
      <c r="J55" s="66">
        <f t="shared" si="178"/>
        <v>0</v>
      </c>
      <c r="K55" s="66">
        <f t="shared" si="178"/>
        <v>0</v>
      </c>
      <c r="L55" s="66">
        <f t="shared" si="178"/>
        <v>0</v>
      </c>
      <c r="M55" s="66">
        <f t="shared" si="178"/>
        <v>0</v>
      </c>
      <c r="N55" s="66">
        <f t="shared" si="178"/>
        <v>0</v>
      </c>
      <c r="O55" s="66">
        <f t="shared" si="178"/>
        <v>0</v>
      </c>
      <c r="P55" s="66">
        <f t="shared" si="178"/>
        <v>0</v>
      </c>
      <c r="Q55" s="66">
        <f t="shared" si="178"/>
        <v>0</v>
      </c>
      <c r="R55" s="75">
        <f>SUM(F55:Q55)</f>
        <v>0</v>
      </c>
      <c r="S55" s="66">
        <f t="shared" ref="S55:AD55" si="179">S36-S41-S46-S53</f>
        <v>0</v>
      </c>
      <c r="T55" s="66">
        <f t="shared" si="179"/>
        <v>0</v>
      </c>
      <c r="U55" s="66">
        <f t="shared" si="179"/>
        <v>0</v>
      </c>
      <c r="V55" s="66">
        <f t="shared" si="179"/>
        <v>0</v>
      </c>
      <c r="W55" s="66">
        <f t="shared" si="179"/>
        <v>0</v>
      </c>
      <c r="X55" s="66">
        <f t="shared" si="179"/>
        <v>0</v>
      </c>
      <c r="Y55" s="66">
        <f t="shared" si="179"/>
        <v>0</v>
      </c>
      <c r="Z55" s="66">
        <f t="shared" si="179"/>
        <v>0</v>
      </c>
      <c r="AA55" s="66">
        <f t="shared" si="179"/>
        <v>0</v>
      </c>
      <c r="AB55" s="66">
        <f t="shared" si="179"/>
        <v>0</v>
      </c>
      <c r="AC55" s="66">
        <f t="shared" si="179"/>
        <v>0</v>
      </c>
      <c r="AD55" s="66">
        <f t="shared" si="179"/>
        <v>0</v>
      </c>
      <c r="AE55" s="75">
        <f>SUM(S55:AD55)</f>
        <v>0</v>
      </c>
      <c r="AF55" s="66">
        <f t="shared" ref="AF55:AQ55" si="180">AF36-AF41-AF46-AF53</f>
        <v>0</v>
      </c>
      <c r="AG55" s="66">
        <f t="shared" si="180"/>
        <v>0</v>
      </c>
      <c r="AH55" s="66">
        <f t="shared" si="180"/>
        <v>0</v>
      </c>
      <c r="AI55" s="66">
        <f t="shared" si="180"/>
        <v>0</v>
      </c>
      <c r="AJ55" s="66">
        <f t="shared" si="180"/>
        <v>0</v>
      </c>
      <c r="AK55" s="66">
        <f t="shared" si="180"/>
        <v>0</v>
      </c>
      <c r="AL55" s="66">
        <f t="shared" si="180"/>
        <v>0</v>
      </c>
      <c r="AM55" s="66">
        <f t="shared" si="180"/>
        <v>0</v>
      </c>
      <c r="AN55" s="66">
        <f t="shared" si="180"/>
        <v>0</v>
      </c>
      <c r="AO55" s="66">
        <f t="shared" si="180"/>
        <v>0</v>
      </c>
      <c r="AP55" s="66">
        <f t="shared" si="180"/>
        <v>0</v>
      </c>
      <c r="AQ55" s="66">
        <f t="shared" si="180"/>
        <v>0</v>
      </c>
      <c r="AR55" s="75">
        <f>SUM(AF55:AQ55)</f>
        <v>0</v>
      </c>
      <c r="AS55" s="66">
        <f t="shared" ref="AS55:BD55" si="181">AS36-AS41-AS46-AS53</f>
        <v>0</v>
      </c>
      <c r="AT55" s="66">
        <f t="shared" si="181"/>
        <v>0</v>
      </c>
      <c r="AU55" s="66">
        <f t="shared" si="181"/>
        <v>0</v>
      </c>
      <c r="AV55" s="66">
        <f t="shared" si="181"/>
        <v>0</v>
      </c>
      <c r="AW55" s="66">
        <f t="shared" si="181"/>
        <v>0</v>
      </c>
      <c r="AX55" s="66">
        <f t="shared" si="181"/>
        <v>0</v>
      </c>
      <c r="AY55" s="66">
        <f t="shared" si="181"/>
        <v>0</v>
      </c>
      <c r="AZ55" s="66">
        <f t="shared" si="181"/>
        <v>0</v>
      </c>
      <c r="BA55" s="66">
        <f t="shared" si="181"/>
        <v>0</v>
      </c>
      <c r="BB55" s="66">
        <f t="shared" si="181"/>
        <v>0</v>
      </c>
      <c r="BC55" s="66">
        <f t="shared" si="181"/>
        <v>0</v>
      </c>
      <c r="BD55" s="66">
        <f t="shared" si="181"/>
        <v>0</v>
      </c>
      <c r="BE55" s="75">
        <f>SUM(AS55:BD55)</f>
        <v>0</v>
      </c>
      <c r="BF55" s="66">
        <f t="shared" ref="BF55:BQ55" si="182">BF36-BF41-BF46-BF53</f>
        <v>0</v>
      </c>
      <c r="BG55" s="66">
        <f t="shared" si="182"/>
        <v>0</v>
      </c>
      <c r="BH55" s="66">
        <f t="shared" si="182"/>
        <v>0</v>
      </c>
      <c r="BI55" s="66">
        <f t="shared" si="182"/>
        <v>0</v>
      </c>
      <c r="BJ55" s="66">
        <f t="shared" si="182"/>
        <v>0</v>
      </c>
      <c r="BK55" s="66">
        <f t="shared" si="182"/>
        <v>0</v>
      </c>
      <c r="BL55" s="66">
        <f t="shared" si="182"/>
        <v>0</v>
      </c>
      <c r="BM55" s="66">
        <f t="shared" si="182"/>
        <v>0</v>
      </c>
      <c r="BN55" s="66">
        <f t="shared" si="182"/>
        <v>0</v>
      </c>
      <c r="BO55" s="66">
        <f t="shared" si="182"/>
        <v>0</v>
      </c>
      <c r="BP55" s="66">
        <f t="shared" si="182"/>
        <v>0</v>
      </c>
      <c r="BQ55" s="66">
        <f t="shared" si="182"/>
        <v>0</v>
      </c>
      <c r="BR55" s="75">
        <f>SUM(BF55:BQ55)</f>
        <v>0</v>
      </c>
      <c r="BS55" s="66">
        <f t="shared" ref="BS55:CD55" si="183">BS36-BS41-BS46-BS53</f>
        <v>0</v>
      </c>
      <c r="BT55" s="66">
        <f t="shared" si="183"/>
        <v>0</v>
      </c>
      <c r="BU55" s="66">
        <f t="shared" si="183"/>
        <v>0</v>
      </c>
      <c r="BV55" s="66">
        <f t="shared" si="183"/>
        <v>0</v>
      </c>
      <c r="BW55" s="66">
        <f t="shared" si="183"/>
        <v>0</v>
      </c>
      <c r="BX55" s="66">
        <f t="shared" si="183"/>
        <v>0</v>
      </c>
      <c r="BY55" s="66">
        <f t="shared" si="183"/>
        <v>0</v>
      </c>
      <c r="BZ55" s="66">
        <f t="shared" si="183"/>
        <v>0</v>
      </c>
      <c r="CA55" s="66">
        <f t="shared" si="183"/>
        <v>0</v>
      </c>
      <c r="CB55" s="66">
        <f t="shared" si="183"/>
        <v>0</v>
      </c>
      <c r="CC55" s="66">
        <f t="shared" si="183"/>
        <v>0</v>
      </c>
      <c r="CD55" s="66">
        <f t="shared" si="183"/>
        <v>0</v>
      </c>
      <c r="CE55" s="75">
        <f>SUM(BS55:CD55)</f>
        <v>0</v>
      </c>
      <c r="CF55" s="66">
        <f t="shared" ref="CF55:CQ55" si="184">CF36-CF41-CF46-CF53</f>
        <v>0</v>
      </c>
      <c r="CG55" s="66">
        <f t="shared" si="184"/>
        <v>0</v>
      </c>
      <c r="CH55" s="66">
        <f t="shared" si="184"/>
        <v>0</v>
      </c>
      <c r="CI55" s="66">
        <f t="shared" si="184"/>
        <v>0</v>
      </c>
      <c r="CJ55" s="66">
        <f t="shared" si="184"/>
        <v>0</v>
      </c>
      <c r="CK55" s="66">
        <f t="shared" si="184"/>
        <v>0</v>
      </c>
      <c r="CL55" s="66">
        <f t="shared" si="184"/>
        <v>0</v>
      </c>
      <c r="CM55" s="66">
        <f t="shared" si="184"/>
        <v>0</v>
      </c>
      <c r="CN55" s="66">
        <f t="shared" si="184"/>
        <v>0</v>
      </c>
      <c r="CO55" s="66">
        <f t="shared" si="184"/>
        <v>0</v>
      </c>
      <c r="CP55" s="66">
        <f t="shared" si="184"/>
        <v>0</v>
      </c>
      <c r="CQ55" s="66">
        <f t="shared" si="184"/>
        <v>0</v>
      </c>
      <c r="CR55" s="75">
        <f>SUM(CF55:CQ55)</f>
        <v>0</v>
      </c>
      <c r="CS55" s="66">
        <f t="shared" ref="CS55:DD55" si="185">CS36-CS41-CS46-CS53</f>
        <v>0</v>
      </c>
      <c r="CT55" s="66">
        <f t="shared" si="185"/>
        <v>0</v>
      </c>
      <c r="CU55" s="66">
        <f t="shared" si="185"/>
        <v>0</v>
      </c>
      <c r="CV55" s="66">
        <f t="shared" si="185"/>
        <v>0</v>
      </c>
      <c r="CW55" s="66">
        <f t="shared" si="185"/>
        <v>0</v>
      </c>
      <c r="CX55" s="66">
        <f t="shared" si="185"/>
        <v>0</v>
      </c>
      <c r="CY55" s="66">
        <f t="shared" si="185"/>
        <v>0</v>
      </c>
      <c r="CZ55" s="66">
        <f t="shared" si="185"/>
        <v>0</v>
      </c>
      <c r="DA55" s="66">
        <f t="shared" si="185"/>
        <v>0</v>
      </c>
      <c r="DB55" s="66">
        <f t="shared" si="185"/>
        <v>0</v>
      </c>
      <c r="DC55" s="66">
        <f t="shared" si="185"/>
        <v>0</v>
      </c>
      <c r="DD55" s="66">
        <f t="shared" si="185"/>
        <v>0</v>
      </c>
      <c r="DE55" s="75">
        <f>SUM(CS55:DD55)</f>
        <v>0</v>
      </c>
      <c r="DF55" s="66">
        <f t="shared" ref="DF55:DQ55" si="186">DF36-DF41-DF46-DF53</f>
        <v>0</v>
      </c>
      <c r="DG55" s="66">
        <f t="shared" si="186"/>
        <v>0</v>
      </c>
      <c r="DH55" s="66">
        <f t="shared" si="186"/>
        <v>0</v>
      </c>
      <c r="DI55" s="66">
        <f t="shared" si="186"/>
        <v>0</v>
      </c>
      <c r="DJ55" s="66">
        <f t="shared" si="186"/>
        <v>0</v>
      </c>
      <c r="DK55" s="66">
        <f t="shared" si="186"/>
        <v>0</v>
      </c>
      <c r="DL55" s="66">
        <f t="shared" si="186"/>
        <v>0</v>
      </c>
      <c r="DM55" s="66">
        <f t="shared" si="186"/>
        <v>0</v>
      </c>
      <c r="DN55" s="66">
        <f t="shared" si="186"/>
        <v>0</v>
      </c>
      <c r="DO55" s="66">
        <f t="shared" si="186"/>
        <v>0</v>
      </c>
      <c r="DP55" s="66">
        <f t="shared" si="186"/>
        <v>0</v>
      </c>
      <c r="DQ55" s="66">
        <f t="shared" si="186"/>
        <v>0</v>
      </c>
      <c r="DR55" s="75">
        <f>SUM(DF55:DQ55)</f>
        <v>0</v>
      </c>
      <c r="DS55" s="66">
        <f t="shared" ref="DS55:ED55" si="187">DS36-DS41-DS46-DS53</f>
        <v>0</v>
      </c>
      <c r="DT55" s="66">
        <f t="shared" si="187"/>
        <v>0</v>
      </c>
      <c r="DU55" s="66">
        <f t="shared" si="187"/>
        <v>0</v>
      </c>
      <c r="DV55" s="66">
        <f t="shared" si="187"/>
        <v>0</v>
      </c>
      <c r="DW55" s="66">
        <f t="shared" si="187"/>
        <v>0</v>
      </c>
      <c r="DX55" s="66">
        <f t="shared" si="187"/>
        <v>0</v>
      </c>
      <c r="DY55" s="66">
        <f t="shared" si="187"/>
        <v>0</v>
      </c>
      <c r="DZ55" s="66">
        <f t="shared" si="187"/>
        <v>0</v>
      </c>
      <c r="EA55" s="66">
        <f t="shared" si="187"/>
        <v>0</v>
      </c>
      <c r="EB55" s="66">
        <f t="shared" si="187"/>
        <v>0</v>
      </c>
      <c r="EC55" s="66">
        <f t="shared" si="187"/>
        <v>0</v>
      </c>
      <c r="ED55" s="66">
        <f t="shared" si="187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6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6 EMPRUNT 3'!E7</f>
        <v>0</v>
      </c>
      <c r="D57" s="2" t="s">
        <v>99</v>
      </c>
      <c r="F57" s="66">
        <f>IFERROR(INDEX('SPACELOG 6 EMPRUNT 1'!$I$14:$I$2000,MATCH('SPACELOG 6 BP'!F$2,'SPACELOG 6 EMPRUNT 1'!$Z$14:$Z$2000,0)),0)</f>
        <v>0</v>
      </c>
      <c r="G57" s="66">
        <f>IFERROR(INDEX('SPACELOG 6 EMPRUNT 1'!$I$14:$I$2000,MATCH('SPACELOG 6 BP'!G$2,'SPACELOG 6 EMPRUNT 1'!$Z$14:$Z$2000,0)),0)</f>
        <v>0</v>
      </c>
      <c r="H57" s="66">
        <f>IFERROR(INDEX('SPACELOG 6 EMPRUNT 1'!$I$14:$I$2000,MATCH('SPACELOG 6 BP'!H$2,'SPACELOG 6 EMPRUNT 1'!$Z$14:$Z$2000,0)),0)</f>
        <v>0</v>
      </c>
      <c r="I57" s="66">
        <f>IFERROR(INDEX('SPACELOG 6 EMPRUNT 1'!$I$14:$I$2000,MATCH('SPACELOG 6 BP'!I$2,'SPACELOG 6 EMPRUNT 1'!$Z$14:$Z$2000,0)),0)</f>
        <v>0</v>
      </c>
      <c r="J57" s="66">
        <f>IFERROR(INDEX('SPACELOG 6 EMPRUNT 1'!$I$14:$I$2000,MATCH('SPACELOG 6 BP'!J$2,'SPACELOG 6 EMPRUNT 1'!$Z$14:$Z$2000,0)),0)</f>
        <v>0</v>
      </c>
      <c r="K57" s="66">
        <f>IFERROR(INDEX('SPACELOG 6 EMPRUNT 1'!$I$14:$I$2000,MATCH('SPACELOG 6 BP'!K$2,'SPACELOG 6 EMPRUNT 1'!$Z$14:$Z$2000,0)),0)</f>
        <v>0</v>
      </c>
      <c r="L57" s="66">
        <f>IFERROR(INDEX('SPACELOG 6 EMPRUNT 1'!$I$14:$I$2000,MATCH('SPACELOG 6 BP'!L$2,'SPACELOG 6 EMPRUNT 1'!$Z$14:$Z$2000,0)),0)</f>
        <v>0</v>
      </c>
      <c r="M57" s="66">
        <f>IFERROR(INDEX('SPACELOG 6 EMPRUNT 1'!$I$14:$I$2000,MATCH('SPACELOG 6 BP'!M$2,'SPACELOG 6 EMPRUNT 1'!$Z$14:$Z$2000,0)),0)</f>
        <v>0</v>
      </c>
      <c r="N57" s="66">
        <f>IFERROR(INDEX('SPACELOG 6 EMPRUNT 1'!$I$14:$I$2000,MATCH('SPACELOG 6 BP'!N$2,'SPACELOG 6 EMPRUNT 1'!$Z$14:$Z$2000,0)),0)</f>
        <v>0</v>
      </c>
      <c r="O57" s="66">
        <f>IFERROR(INDEX('SPACELOG 6 EMPRUNT 1'!$I$14:$I$2000,MATCH('SPACELOG 6 BP'!O$2,'SPACELOG 6 EMPRUNT 1'!$Z$14:$Z$2000,0)),0)</f>
        <v>0</v>
      </c>
      <c r="P57" s="66">
        <f>IFERROR(INDEX('SPACELOG 6 EMPRUNT 1'!$I$14:$I$2000,MATCH('SPACELOG 6 BP'!P$2,'SPACELOG 6 EMPRUNT 1'!$Z$14:$Z$2000,0)),0)</f>
        <v>0</v>
      </c>
      <c r="Q57" s="66">
        <f>IFERROR(INDEX('SPACELOG 6 EMPRUNT 1'!$I$14:$I$2000,MATCH('SPACELOG 6 BP'!Q$2,'SPACELOG 6 EMPRUNT 1'!$Z$14:$Z$2000,0)),0)</f>
        <v>0</v>
      </c>
      <c r="R57" s="75">
        <f>SUM(F57:Q57)</f>
        <v>0</v>
      </c>
      <c r="S57" s="66">
        <f>IFERROR(INDEX('SPACELOG 6 EMPRUNT 1'!$I$14:$I$2000,MATCH('SPACELOG 6 BP'!S$2,'SPACELOG 6 EMPRUNT 1'!$Z$14:$Z$2000,0)),0)</f>
        <v>0</v>
      </c>
      <c r="T57" s="66">
        <f>IFERROR(INDEX('SPACELOG 6 EMPRUNT 1'!$I$14:$I$2000,MATCH('SPACELOG 6 BP'!T$2,'SPACELOG 6 EMPRUNT 1'!$Z$14:$Z$2000,0)),0)</f>
        <v>0</v>
      </c>
      <c r="U57" s="66">
        <f>IFERROR(INDEX('SPACELOG 6 EMPRUNT 1'!$I$14:$I$2000,MATCH('SPACELOG 6 BP'!U$2,'SPACELOG 6 EMPRUNT 1'!$Z$14:$Z$2000,0)),0)</f>
        <v>0</v>
      </c>
      <c r="V57" s="66">
        <f>IFERROR(INDEX('SPACELOG 6 EMPRUNT 1'!$I$14:$I$2000,MATCH('SPACELOG 6 BP'!V$2,'SPACELOG 6 EMPRUNT 1'!$Z$14:$Z$2000,0)),0)</f>
        <v>0</v>
      </c>
      <c r="W57" s="66">
        <f>IFERROR(INDEX('SPACELOG 6 EMPRUNT 1'!$I$14:$I$2000,MATCH('SPACELOG 6 BP'!W$2,'SPACELOG 6 EMPRUNT 1'!$Z$14:$Z$2000,0)),0)</f>
        <v>0</v>
      </c>
      <c r="X57" s="66">
        <f>IFERROR(INDEX('SPACELOG 6 EMPRUNT 1'!$I$14:$I$2000,MATCH('SPACELOG 6 BP'!X$2,'SPACELOG 6 EMPRUNT 1'!$Z$14:$Z$2000,0)),0)</f>
        <v>0</v>
      </c>
      <c r="Y57" s="66">
        <f>IFERROR(INDEX('SPACELOG 6 EMPRUNT 1'!$I$14:$I$2000,MATCH('SPACELOG 6 BP'!Y$2,'SPACELOG 6 EMPRUNT 1'!$Z$14:$Z$2000,0)),0)</f>
        <v>0</v>
      </c>
      <c r="Z57" s="66">
        <f>IFERROR(INDEX('SPACELOG 6 EMPRUNT 1'!$I$14:$I$2000,MATCH('SPACELOG 6 BP'!Z$2,'SPACELOG 6 EMPRUNT 1'!$Z$14:$Z$2000,0)),0)</f>
        <v>0</v>
      </c>
      <c r="AA57" s="66">
        <f>IFERROR(INDEX('SPACELOG 6 EMPRUNT 1'!$I$14:$I$2000,MATCH('SPACELOG 6 BP'!AA$2,'SPACELOG 6 EMPRUNT 1'!$Z$14:$Z$2000,0)),0)</f>
        <v>0</v>
      </c>
      <c r="AB57" s="66">
        <f>IFERROR(INDEX('SPACELOG 6 EMPRUNT 1'!$I$14:$I$2000,MATCH('SPACELOG 6 BP'!AB$2,'SPACELOG 6 EMPRUNT 1'!$Z$14:$Z$2000,0)),0)</f>
        <v>0</v>
      </c>
      <c r="AC57" s="66">
        <f>IFERROR(INDEX('SPACELOG 6 EMPRUNT 1'!$I$14:$I$2000,MATCH('SPACELOG 6 BP'!AC$2,'SPACELOG 6 EMPRUNT 1'!$Z$14:$Z$2000,0)),0)</f>
        <v>0</v>
      </c>
      <c r="AD57" s="66">
        <f>IFERROR(INDEX('SPACELOG 6 EMPRUNT 1'!$I$14:$I$2000,MATCH('SPACELOG 6 BP'!AD$2,'SPACELOG 6 EMPRUNT 1'!$Z$14:$Z$2000,0)),0)</f>
        <v>0</v>
      </c>
      <c r="AE57" s="75">
        <f>SUM(S57:AD57)</f>
        <v>0</v>
      </c>
      <c r="AF57" s="66">
        <f>IFERROR(INDEX('SPACELOG 6 EMPRUNT 1'!$I$14:$I$2000,MATCH('SPACELOG 6 BP'!AF$2,'SPACELOG 6 EMPRUNT 1'!$Z$14:$Z$2000,0)),0)</f>
        <v>0</v>
      </c>
      <c r="AG57" s="66">
        <f>IFERROR(INDEX('SPACELOG 6 EMPRUNT 1'!$I$14:$I$2000,MATCH('SPACELOG 6 BP'!AG$2,'SPACELOG 6 EMPRUNT 1'!$Z$14:$Z$2000,0)),0)</f>
        <v>0</v>
      </c>
      <c r="AH57" s="66">
        <f>IFERROR(INDEX('SPACELOG 6 EMPRUNT 1'!$I$14:$I$2000,MATCH('SPACELOG 6 BP'!AH$2,'SPACELOG 6 EMPRUNT 1'!$Z$14:$Z$2000,0)),0)</f>
        <v>0</v>
      </c>
      <c r="AI57" s="66">
        <f>IFERROR(INDEX('SPACELOG 6 EMPRUNT 1'!$I$14:$I$2000,MATCH('SPACELOG 6 BP'!AI$2,'SPACELOG 6 EMPRUNT 1'!$Z$14:$Z$2000,0)),0)</f>
        <v>0</v>
      </c>
      <c r="AJ57" s="66">
        <f>IFERROR(INDEX('SPACELOG 6 EMPRUNT 1'!$I$14:$I$2000,MATCH('SPACELOG 6 BP'!AJ$2,'SPACELOG 6 EMPRUNT 1'!$Z$14:$Z$2000,0)),0)</f>
        <v>0</v>
      </c>
      <c r="AK57" s="66">
        <f>IFERROR(INDEX('SPACELOG 6 EMPRUNT 1'!$I$14:$I$2000,MATCH('SPACELOG 6 BP'!AK$2,'SPACELOG 6 EMPRUNT 1'!$Z$14:$Z$2000,0)),0)</f>
        <v>0</v>
      </c>
      <c r="AL57" s="66">
        <f>IFERROR(INDEX('SPACELOG 6 EMPRUNT 1'!$I$14:$I$2000,MATCH('SPACELOG 6 BP'!AL$2,'SPACELOG 6 EMPRUNT 1'!$Z$14:$Z$2000,0)),0)</f>
        <v>0</v>
      </c>
      <c r="AM57" s="66">
        <f>IFERROR(INDEX('SPACELOG 6 EMPRUNT 1'!$I$14:$I$2000,MATCH('SPACELOG 6 BP'!AM$2,'SPACELOG 6 EMPRUNT 1'!$Z$14:$Z$2000,0)),0)</f>
        <v>0</v>
      </c>
      <c r="AN57" s="66">
        <f>IFERROR(INDEX('SPACELOG 6 EMPRUNT 1'!$I$14:$I$2000,MATCH('SPACELOG 6 BP'!AN$2,'SPACELOG 6 EMPRUNT 1'!$Z$14:$Z$2000,0)),0)</f>
        <v>0</v>
      </c>
      <c r="AO57" s="66">
        <f>IFERROR(INDEX('SPACELOG 6 EMPRUNT 1'!$I$14:$I$2000,MATCH('SPACELOG 6 BP'!AO$2,'SPACELOG 6 EMPRUNT 1'!$Z$14:$Z$2000,0)),0)</f>
        <v>0</v>
      </c>
      <c r="AP57" s="66">
        <f>IFERROR(INDEX('SPACELOG 6 EMPRUNT 1'!$I$14:$I$2000,MATCH('SPACELOG 6 BP'!AP$2,'SPACELOG 6 EMPRUNT 1'!$Z$14:$Z$2000,0)),0)</f>
        <v>0</v>
      </c>
      <c r="AQ57" s="66">
        <f>IFERROR(INDEX('SPACELOG 6 EMPRUNT 1'!$I$14:$I$2000,MATCH('SPACELOG 6 BP'!AQ$2,'SPACELOG 6 EMPRUNT 1'!$Z$14:$Z$2000,0)),0)</f>
        <v>0</v>
      </c>
      <c r="AR57" s="75">
        <f>SUM(AF57:AQ57)</f>
        <v>0</v>
      </c>
      <c r="AS57" s="66">
        <f>IFERROR(INDEX('SPACELOG 6 EMPRUNT 1'!$I$14:$I$2000,MATCH('SPACELOG 6 BP'!AS$2,'SPACELOG 6 EMPRUNT 1'!$Z$14:$Z$2000,0)),0)</f>
        <v>0</v>
      </c>
      <c r="AT57" s="66">
        <f>IFERROR(INDEX('SPACELOG 6 EMPRUNT 1'!$I$14:$I$2000,MATCH('SPACELOG 6 BP'!AT$2,'SPACELOG 6 EMPRUNT 1'!$Z$14:$Z$2000,0)),0)</f>
        <v>0</v>
      </c>
      <c r="AU57" s="66">
        <f>IFERROR(INDEX('SPACELOG 6 EMPRUNT 1'!$I$14:$I$2000,MATCH('SPACELOG 6 BP'!AU$2,'SPACELOG 6 EMPRUNT 1'!$Z$14:$Z$2000,0)),0)</f>
        <v>0</v>
      </c>
      <c r="AV57" s="66">
        <f>IFERROR(INDEX('SPACELOG 6 EMPRUNT 1'!$I$14:$I$2000,MATCH('SPACELOG 6 BP'!AV$2,'SPACELOG 6 EMPRUNT 1'!$Z$14:$Z$2000,0)),0)</f>
        <v>0</v>
      </c>
      <c r="AW57" s="66">
        <f>IFERROR(INDEX('SPACELOG 6 EMPRUNT 1'!$I$14:$I$2000,MATCH('SPACELOG 6 BP'!AW$2,'SPACELOG 6 EMPRUNT 1'!$Z$14:$Z$2000,0)),0)</f>
        <v>0</v>
      </c>
      <c r="AX57" s="66">
        <f>IFERROR(INDEX('SPACELOG 6 EMPRUNT 1'!$I$14:$I$2000,MATCH('SPACELOG 6 BP'!AX$2,'SPACELOG 6 EMPRUNT 1'!$Z$14:$Z$2000,0)),0)</f>
        <v>0</v>
      </c>
      <c r="AY57" s="66">
        <f>IFERROR(INDEX('SPACELOG 6 EMPRUNT 1'!$I$14:$I$2000,MATCH('SPACELOG 6 BP'!AY$2,'SPACELOG 6 EMPRUNT 1'!$Z$14:$Z$2000,0)),0)</f>
        <v>0</v>
      </c>
      <c r="AZ57" s="66">
        <f>IFERROR(INDEX('SPACELOG 6 EMPRUNT 1'!$I$14:$I$2000,MATCH('SPACELOG 6 BP'!AZ$2,'SPACELOG 6 EMPRUNT 1'!$Z$14:$Z$2000,0)),0)</f>
        <v>0</v>
      </c>
      <c r="BA57" s="66">
        <f>IFERROR(INDEX('SPACELOG 6 EMPRUNT 1'!$I$14:$I$2000,MATCH('SPACELOG 6 BP'!BA$2,'SPACELOG 6 EMPRUNT 1'!$Z$14:$Z$2000,0)),0)</f>
        <v>0</v>
      </c>
      <c r="BB57" s="66">
        <f>IFERROR(INDEX('SPACELOG 6 EMPRUNT 1'!$I$14:$I$2000,MATCH('SPACELOG 6 BP'!BB$2,'SPACELOG 6 EMPRUNT 1'!$Z$14:$Z$2000,0)),0)</f>
        <v>0</v>
      </c>
      <c r="BC57" s="66">
        <f>IFERROR(INDEX('SPACELOG 6 EMPRUNT 1'!$I$14:$I$2000,MATCH('SPACELOG 6 BP'!BC$2,'SPACELOG 6 EMPRUNT 1'!$Z$14:$Z$2000,0)),0)</f>
        <v>0</v>
      </c>
      <c r="BD57" s="66">
        <f>IFERROR(INDEX('SPACELOG 6 EMPRUNT 1'!$I$14:$I$2000,MATCH('SPACELOG 6 BP'!BD$2,'SPACELOG 6 EMPRUNT 1'!$Z$14:$Z$2000,0)),0)</f>
        <v>0</v>
      </c>
      <c r="BE57" s="75">
        <f>SUM(AS57:BD57)</f>
        <v>0</v>
      </c>
      <c r="BF57" s="66">
        <f>IFERROR(INDEX('SPACELOG 6 EMPRUNT 1'!$I$14:$I$2000,MATCH('SPACELOG 6 BP'!BF$2,'SPACELOG 6 EMPRUNT 1'!$Z$14:$Z$2000,0)),0)</f>
        <v>0</v>
      </c>
      <c r="BG57" s="66">
        <f>IFERROR(INDEX('SPACELOG 6 EMPRUNT 1'!$I$14:$I$2000,MATCH('SPACELOG 6 BP'!BG$2,'SPACELOG 6 EMPRUNT 1'!$Z$14:$Z$2000,0)),0)</f>
        <v>0</v>
      </c>
      <c r="BH57" s="66">
        <f>IFERROR(INDEX('SPACELOG 6 EMPRUNT 1'!$I$14:$I$2000,MATCH('SPACELOG 6 BP'!BH$2,'SPACELOG 6 EMPRUNT 1'!$Z$14:$Z$2000,0)),0)</f>
        <v>0</v>
      </c>
      <c r="BI57" s="66">
        <f>IFERROR(INDEX('SPACELOG 6 EMPRUNT 1'!$I$14:$I$2000,MATCH('SPACELOG 6 BP'!BI$2,'SPACELOG 6 EMPRUNT 1'!$Z$14:$Z$2000,0)),0)</f>
        <v>0</v>
      </c>
      <c r="BJ57" s="66">
        <f>IFERROR(INDEX('SPACELOG 6 EMPRUNT 1'!$I$14:$I$2000,MATCH('SPACELOG 6 BP'!BJ$2,'SPACELOG 6 EMPRUNT 1'!$Z$14:$Z$2000,0)),0)</f>
        <v>0</v>
      </c>
      <c r="BK57" s="66">
        <f>IFERROR(INDEX('SPACELOG 6 EMPRUNT 1'!$I$14:$I$2000,MATCH('SPACELOG 6 BP'!BK$2,'SPACELOG 6 EMPRUNT 1'!$Z$14:$Z$2000,0)),0)</f>
        <v>0</v>
      </c>
      <c r="BL57" s="66">
        <f>IFERROR(INDEX('SPACELOG 6 EMPRUNT 1'!$I$14:$I$2000,MATCH('SPACELOG 6 BP'!BL$2,'SPACELOG 6 EMPRUNT 1'!$Z$14:$Z$2000,0)),0)</f>
        <v>0</v>
      </c>
      <c r="BM57" s="66">
        <f>IFERROR(INDEX('SPACELOG 6 EMPRUNT 1'!$I$14:$I$2000,MATCH('SPACELOG 6 BP'!BM$2,'SPACELOG 6 EMPRUNT 1'!$Z$14:$Z$2000,0)),0)</f>
        <v>0</v>
      </c>
      <c r="BN57" s="66">
        <f>IFERROR(INDEX('SPACELOG 6 EMPRUNT 1'!$I$14:$I$2000,MATCH('SPACELOG 6 BP'!BN$2,'SPACELOG 6 EMPRUNT 1'!$Z$14:$Z$2000,0)),0)</f>
        <v>0</v>
      </c>
      <c r="BO57" s="66">
        <f>IFERROR(INDEX('SPACELOG 6 EMPRUNT 1'!$I$14:$I$2000,MATCH('SPACELOG 6 BP'!BO$2,'SPACELOG 6 EMPRUNT 1'!$Z$14:$Z$2000,0)),0)</f>
        <v>0</v>
      </c>
      <c r="BP57" s="66">
        <f>IFERROR(INDEX('SPACELOG 6 EMPRUNT 1'!$I$14:$I$2000,MATCH('SPACELOG 6 BP'!BP$2,'SPACELOG 6 EMPRUNT 1'!$Z$14:$Z$2000,0)),0)</f>
        <v>0</v>
      </c>
      <c r="BQ57" s="66">
        <f>IFERROR(INDEX('SPACELOG 6 EMPRUNT 1'!$I$14:$I$2000,MATCH('SPACELOG 6 BP'!BQ$2,'SPACELOG 6 EMPRUNT 1'!$Z$14:$Z$2000,0)),0)</f>
        <v>0</v>
      </c>
      <c r="BR57" s="75">
        <f>SUM(BF57:BQ57)</f>
        <v>0</v>
      </c>
      <c r="BS57" s="66">
        <f>IFERROR(INDEX('SPACELOG 6 EMPRUNT 1'!$I$14:$I$2000,MATCH('SPACELOG 6 BP'!BS$2,'SPACELOG 6 EMPRUNT 1'!$Z$14:$Z$2000,0)),0)</f>
        <v>0</v>
      </c>
      <c r="BT57" s="66">
        <f>IFERROR(INDEX('SPACELOG 6 EMPRUNT 1'!$I$14:$I$2000,MATCH('SPACELOG 6 BP'!BT$2,'SPACELOG 6 EMPRUNT 1'!$Z$14:$Z$2000,0)),0)</f>
        <v>0</v>
      </c>
      <c r="BU57" s="66">
        <f>IFERROR(INDEX('SPACELOG 6 EMPRUNT 1'!$I$14:$I$2000,MATCH('SPACELOG 6 BP'!BU$2,'SPACELOG 6 EMPRUNT 1'!$Z$14:$Z$2000,0)),0)</f>
        <v>0</v>
      </c>
      <c r="BV57" s="66">
        <f>IFERROR(INDEX('SPACELOG 6 EMPRUNT 1'!$I$14:$I$2000,MATCH('SPACELOG 6 BP'!BV$2,'SPACELOG 6 EMPRUNT 1'!$Z$14:$Z$2000,0)),0)</f>
        <v>0</v>
      </c>
      <c r="BW57" s="66">
        <f>IFERROR(INDEX('SPACELOG 6 EMPRUNT 1'!$I$14:$I$2000,MATCH('SPACELOG 6 BP'!BW$2,'SPACELOG 6 EMPRUNT 1'!$Z$14:$Z$2000,0)),0)</f>
        <v>0</v>
      </c>
      <c r="BX57" s="66">
        <f>IFERROR(INDEX('SPACELOG 6 EMPRUNT 1'!$I$14:$I$2000,MATCH('SPACELOG 6 BP'!BX$2,'SPACELOG 6 EMPRUNT 1'!$Z$14:$Z$2000,0)),0)</f>
        <v>0</v>
      </c>
      <c r="BY57" s="66">
        <f>IFERROR(INDEX('SPACELOG 6 EMPRUNT 1'!$I$14:$I$2000,MATCH('SPACELOG 6 BP'!BY$2,'SPACELOG 6 EMPRUNT 1'!$Z$14:$Z$2000,0)),0)</f>
        <v>0</v>
      </c>
      <c r="BZ57" s="66">
        <f>IFERROR(INDEX('SPACELOG 6 EMPRUNT 1'!$I$14:$I$2000,MATCH('SPACELOG 6 BP'!BZ$2,'SPACELOG 6 EMPRUNT 1'!$Z$14:$Z$2000,0)),0)</f>
        <v>0</v>
      </c>
      <c r="CA57" s="66">
        <f>IFERROR(INDEX('SPACELOG 6 EMPRUNT 1'!$I$14:$I$2000,MATCH('SPACELOG 6 BP'!CA$2,'SPACELOG 6 EMPRUNT 1'!$Z$14:$Z$2000,0)),0)</f>
        <v>0</v>
      </c>
      <c r="CB57" s="66">
        <f>IFERROR(INDEX('SPACELOG 6 EMPRUNT 1'!$I$14:$I$2000,MATCH('SPACELOG 6 BP'!CB$2,'SPACELOG 6 EMPRUNT 1'!$Z$14:$Z$2000,0)),0)</f>
        <v>0</v>
      </c>
      <c r="CC57" s="66">
        <f>IFERROR(INDEX('SPACELOG 6 EMPRUNT 1'!$I$14:$I$2000,MATCH('SPACELOG 6 BP'!CC$2,'SPACELOG 6 EMPRUNT 1'!$Z$14:$Z$2000,0)),0)</f>
        <v>0</v>
      </c>
      <c r="CD57" s="66">
        <f>IFERROR(INDEX('SPACELOG 6 EMPRUNT 1'!$I$14:$I$2000,MATCH('SPACELOG 6 BP'!CD$2,'SPACELOG 6 EMPRUNT 1'!$Z$14:$Z$2000,0)),0)</f>
        <v>0</v>
      </c>
      <c r="CE57" s="75">
        <f>SUM(BS57:CD57)</f>
        <v>0</v>
      </c>
      <c r="CF57" s="66">
        <f>IFERROR(INDEX('SPACELOG 6 EMPRUNT 1'!$I$14:$I$2000,MATCH('SPACELOG 6 BP'!CF$2,'SPACELOG 6 EMPRUNT 1'!$Z$14:$Z$2000,0)),0)</f>
        <v>0</v>
      </c>
      <c r="CG57" s="66">
        <f>IFERROR(INDEX('SPACELOG 6 EMPRUNT 1'!$I$14:$I$2000,MATCH('SPACELOG 6 BP'!CG$2,'SPACELOG 6 EMPRUNT 1'!$Z$14:$Z$2000,0)),0)</f>
        <v>0</v>
      </c>
      <c r="CH57" s="66">
        <f>IFERROR(INDEX('SPACELOG 6 EMPRUNT 1'!$I$14:$I$2000,MATCH('SPACELOG 6 BP'!CH$2,'SPACELOG 6 EMPRUNT 1'!$Z$14:$Z$2000,0)),0)</f>
        <v>0</v>
      </c>
      <c r="CI57" s="66">
        <f>IFERROR(INDEX('SPACELOG 6 EMPRUNT 1'!$I$14:$I$2000,MATCH('SPACELOG 6 BP'!CI$2,'SPACELOG 6 EMPRUNT 1'!$Z$14:$Z$2000,0)),0)</f>
        <v>0</v>
      </c>
      <c r="CJ57" s="66">
        <f>IFERROR(INDEX('SPACELOG 6 EMPRUNT 1'!$I$14:$I$2000,MATCH('SPACELOG 6 BP'!CJ$2,'SPACELOG 6 EMPRUNT 1'!$Z$14:$Z$2000,0)),0)</f>
        <v>0</v>
      </c>
      <c r="CK57" s="66">
        <f>IFERROR(INDEX('SPACELOG 6 EMPRUNT 1'!$I$14:$I$2000,MATCH('SPACELOG 6 BP'!CK$2,'SPACELOG 6 EMPRUNT 1'!$Z$14:$Z$2000,0)),0)</f>
        <v>0</v>
      </c>
      <c r="CL57" s="66">
        <f>IFERROR(INDEX('SPACELOG 6 EMPRUNT 1'!$I$14:$I$2000,MATCH('SPACELOG 6 BP'!CL$2,'SPACELOG 6 EMPRUNT 1'!$Z$14:$Z$2000,0)),0)</f>
        <v>0</v>
      </c>
      <c r="CM57" s="66">
        <f>IFERROR(INDEX('SPACELOG 6 EMPRUNT 1'!$I$14:$I$2000,MATCH('SPACELOG 6 BP'!CM$2,'SPACELOG 6 EMPRUNT 1'!$Z$14:$Z$2000,0)),0)</f>
        <v>0</v>
      </c>
      <c r="CN57" s="66">
        <f>IFERROR(INDEX('SPACELOG 6 EMPRUNT 1'!$I$14:$I$2000,MATCH('SPACELOG 6 BP'!CN$2,'SPACELOG 6 EMPRUNT 1'!$Z$14:$Z$2000,0)),0)</f>
        <v>0</v>
      </c>
      <c r="CO57" s="66">
        <f>IFERROR(INDEX('SPACELOG 6 EMPRUNT 1'!$I$14:$I$2000,MATCH('SPACELOG 6 BP'!CO$2,'SPACELOG 6 EMPRUNT 1'!$Z$14:$Z$2000,0)),0)</f>
        <v>0</v>
      </c>
      <c r="CP57" s="66">
        <f>IFERROR(INDEX('SPACELOG 6 EMPRUNT 1'!$I$14:$I$2000,MATCH('SPACELOG 6 BP'!CP$2,'SPACELOG 6 EMPRUNT 1'!$Z$14:$Z$2000,0)),0)</f>
        <v>0</v>
      </c>
      <c r="CQ57" s="66">
        <f>IFERROR(INDEX('SPACELOG 6 EMPRUNT 1'!$I$14:$I$2000,MATCH('SPACELOG 6 BP'!CQ$2,'SPACELOG 6 EMPRUNT 1'!$Z$14:$Z$2000,0)),0)</f>
        <v>0</v>
      </c>
      <c r="CR57" s="75">
        <f>SUM(CF57:CQ57)</f>
        <v>0</v>
      </c>
      <c r="CS57" s="66">
        <f>IFERROR(INDEX('SPACELOG 6 EMPRUNT 1'!$I$14:$I$2000,MATCH('SPACELOG 6 BP'!CS$2,'SPACELOG 6 EMPRUNT 1'!$Z$14:$Z$2000,0)),0)</f>
        <v>0</v>
      </c>
      <c r="CT57" s="66">
        <f>IFERROR(INDEX('SPACELOG 6 EMPRUNT 1'!$I$14:$I$2000,MATCH('SPACELOG 6 BP'!CT$2,'SPACELOG 6 EMPRUNT 1'!$Z$14:$Z$2000,0)),0)</f>
        <v>0</v>
      </c>
      <c r="CU57" s="66">
        <f>IFERROR(INDEX('SPACELOG 6 EMPRUNT 1'!$I$14:$I$2000,MATCH('SPACELOG 6 BP'!CU$2,'SPACELOG 6 EMPRUNT 1'!$Z$14:$Z$2000,0)),0)</f>
        <v>0</v>
      </c>
      <c r="CV57" s="66">
        <f>IFERROR(INDEX('SPACELOG 6 EMPRUNT 1'!$I$14:$I$2000,MATCH('SPACELOG 6 BP'!CV$2,'SPACELOG 6 EMPRUNT 1'!$Z$14:$Z$2000,0)),0)</f>
        <v>0</v>
      </c>
      <c r="CW57" s="66">
        <f>IFERROR(INDEX('SPACELOG 6 EMPRUNT 1'!$I$14:$I$2000,MATCH('SPACELOG 6 BP'!CW$2,'SPACELOG 6 EMPRUNT 1'!$Z$14:$Z$2000,0)),0)</f>
        <v>0</v>
      </c>
      <c r="CX57" s="66">
        <f>IFERROR(INDEX('SPACELOG 6 EMPRUNT 1'!$I$14:$I$2000,MATCH('SPACELOG 6 BP'!CX$2,'SPACELOG 6 EMPRUNT 1'!$Z$14:$Z$2000,0)),0)</f>
        <v>0</v>
      </c>
      <c r="CY57" s="66">
        <f>IFERROR(INDEX('SPACELOG 6 EMPRUNT 1'!$I$14:$I$2000,MATCH('SPACELOG 6 BP'!CY$2,'SPACELOG 6 EMPRUNT 1'!$Z$14:$Z$2000,0)),0)</f>
        <v>0</v>
      </c>
      <c r="CZ57" s="66">
        <f>IFERROR(INDEX('SPACELOG 6 EMPRUNT 1'!$I$14:$I$2000,MATCH('SPACELOG 6 BP'!CZ$2,'SPACELOG 6 EMPRUNT 1'!$Z$14:$Z$2000,0)),0)</f>
        <v>0</v>
      </c>
      <c r="DA57" s="66">
        <f>IFERROR(INDEX('SPACELOG 6 EMPRUNT 1'!$I$14:$I$2000,MATCH('SPACELOG 6 BP'!DA$2,'SPACELOG 6 EMPRUNT 1'!$Z$14:$Z$2000,0)),0)</f>
        <v>0</v>
      </c>
      <c r="DB57" s="66">
        <f>IFERROR(INDEX('SPACELOG 6 EMPRUNT 1'!$I$14:$I$2000,MATCH('SPACELOG 6 BP'!DB$2,'SPACELOG 6 EMPRUNT 1'!$Z$14:$Z$2000,0)),0)</f>
        <v>0</v>
      </c>
      <c r="DC57" s="66">
        <f>IFERROR(INDEX('SPACELOG 6 EMPRUNT 1'!$I$14:$I$2000,MATCH('SPACELOG 6 BP'!DC$2,'SPACELOG 6 EMPRUNT 1'!$Z$14:$Z$2000,0)),0)</f>
        <v>0</v>
      </c>
      <c r="DD57" s="66">
        <f>IFERROR(INDEX('SPACELOG 6 EMPRUNT 1'!$I$14:$I$2000,MATCH('SPACELOG 6 BP'!DD$2,'SPACELOG 6 EMPRUNT 1'!$Z$14:$Z$2000,0)),0)</f>
        <v>0</v>
      </c>
      <c r="DE57" s="75">
        <f>SUM(CS57:DD57)</f>
        <v>0</v>
      </c>
      <c r="DF57" s="66">
        <f>IFERROR(INDEX('SPACELOG 6 EMPRUNT 1'!$I$14:$I$2000,MATCH('SPACELOG 6 BP'!DF$2,'SPACELOG 6 EMPRUNT 1'!$Z$14:$Z$2000,0)),0)</f>
        <v>0</v>
      </c>
      <c r="DG57" s="66">
        <f>IFERROR(INDEX('SPACELOG 6 EMPRUNT 1'!$I$14:$I$2000,MATCH('SPACELOG 6 BP'!DG$2,'SPACELOG 6 EMPRUNT 1'!$Z$14:$Z$2000,0)),0)</f>
        <v>0</v>
      </c>
      <c r="DH57" s="66">
        <f>IFERROR(INDEX('SPACELOG 6 EMPRUNT 1'!$I$14:$I$2000,MATCH('SPACELOG 6 BP'!DH$2,'SPACELOG 6 EMPRUNT 1'!$Z$14:$Z$2000,0)),0)</f>
        <v>0</v>
      </c>
      <c r="DI57" s="66">
        <f>IFERROR(INDEX('SPACELOG 6 EMPRUNT 1'!$I$14:$I$2000,MATCH('SPACELOG 6 BP'!DI$2,'SPACELOG 6 EMPRUNT 1'!$Z$14:$Z$2000,0)),0)</f>
        <v>0</v>
      </c>
      <c r="DJ57" s="66">
        <f>IFERROR(INDEX('SPACELOG 6 EMPRUNT 1'!$I$14:$I$2000,MATCH('SPACELOG 6 BP'!DJ$2,'SPACELOG 6 EMPRUNT 1'!$Z$14:$Z$2000,0)),0)</f>
        <v>0</v>
      </c>
      <c r="DK57" s="66">
        <f>IFERROR(INDEX('SPACELOG 6 EMPRUNT 1'!$I$14:$I$2000,MATCH('SPACELOG 6 BP'!DK$2,'SPACELOG 6 EMPRUNT 1'!$Z$14:$Z$2000,0)),0)</f>
        <v>0</v>
      </c>
      <c r="DL57" s="66">
        <f>IFERROR(INDEX('SPACELOG 6 EMPRUNT 1'!$I$14:$I$2000,MATCH('SPACELOG 6 BP'!DL$2,'SPACELOG 6 EMPRUNT 1'!$Z$14:$Z$2000,0)),0)</f>
        <v>0</v>
      </c>
      <c r="DM57" s="66">
        <f>IFERROR(INDEX('SPACELOG 6 EMPRUNT 1'!$I$14:$I$2000,MATCH('SPACELOG 6 BP'!DM$2,'SPACELOG 6 EMPRUNT 1'!$Z$14:$Z$2000,0)),0)</f>
        <v>0</v>
      </c>
      <c r="DN57" s="66">
        <f>IFERROR(INDEX('SPACELOG 6 EMPRUNT 1'!$I$14:$I$2000,MATCH('SPACELOG 6 BP'!DN$2,'SPACELOG 6 EMPRUNT 1'!$Z$14:$Z$2000,0)),0)</f>
        <v>0</v>
      </c>
      <c r="DO57" s="66">
        <f>IFERROR(INDEX('SPACELOG 6 EMPRUNT 1'!$I$14:$I$2000,MATCH('SPACELOG 6 BP'!DO$2,'SPACELOG 6 EMPRUNT 1'!$Z$14:$Z$2000,0)),0)</f>
        <v>0</v>
      </c>
      <c r="DP57" s="66">
        <f>IFERROR(INDEX('SPACELOG 6 EMPRUNT 1'!$I$14:$I$2000,MATCH('SPACELOG 6 BP'!DP$2,'SPACELOG 6 EMPRUNT 1'!$Z$14:$Z$2000,0)),0)</f>
        <v>0</v>
      </c>
      <c r="DQ57" s="66">
        <f>IFERROR(INDEX('SPACELOG 6 EMPRUNT 1'!$I$14:$I$2000,MATCH('SPACELOG 6 BP'!DQ$2,'SPACELOG 6 EMPRUNT 1'!$Z$14:$Z$2000,0)),0)</f>
        <v>0</v>
      </c>
      <c r="DR57" s="75">
        <f>SUM(DF57:DQ57)</f>
        <v>0</v>
      </c>
      <c r="DS57" s="66">
        <f>IFERROR(INDEX('SPACELOG 6 EMPRUNT 1'!$I$14:$I$2000,MATCH('SPACELOG 6 BP'!DS$2,'SPACELOG 6 EMPRUNT 1'!$Z$14:$Z$2000,0)),0)</f>
        <v>0</v>
      </c>
      <c r="DT57" s="66">
        <f>IFERROR(INDEX('SPACELOG 6 EMPRUNT 1'!$I$14:$I$2000,MATCH('SPACELOG 6 BP'!DT$2,'SPACELOG 6 EMPRUNT 1'!$Z$14:$Z$2000,0)),0)</f>
        <v>0</v>
      </c>
      <c r="DU57" s="66">
        <f>IFERROR(INDEX('SPACELOG 6 EMPRUNT 1'!$I$14:$I$2000,MATCH('SPACELOG 6 BP'!DU$2,'SPACELOG 6 EMPRUNT 1'!$Z$14:$Z$2000,0)),0)</f>
        <v>0</v>
      </c>
      <c r="DV57" s="66">
        <f>IFERROR(INDEX('SPACELOG 6 EMPRUNT 1'!$I$14:$I$2000,MATCH('SPACELOG 6 BP'!DV$2,'SPACELOG 6 EMPRUNT 1'!$Z$14:$Z$2000,0)),0)</f>
        <v>0</v>
      </c>
      <c r="DW57" s="66">
        <f>IFERROR(INDEX('SPACELOG 6 EMPRUNT 1'!$I$14:$I$2000,MATCH('SPACELOG 6 BP'!DW$2,'SPACELOG 6 EMPRUNT 1'!$Z$14:$Z$2000,0)),0)</f>
        <v>0</v>
      </c>
      <c r="DX57" s="66">
        <f>IFERROR(INDEX('SPACELOG 6 EMPRUNT 1'!$I$14:$I$2000,MATCH('SPACELOG 6 BP'!DX$2,'SPACELOG 6 EMPRUNT 1'!$Z$14:$Z$2000,0)),0)</f>
        <v>0</v>
      </c>
      <c r="DY57" s="66">
        <f>IFERROR(INDEX('SPACELOG 6 EMPRUNT 1'!$I$14:$I$2000,MATCH('SPACELOG 6 BP'!DY$2,'SPACELOG 6 EMPRUNT 1'!$Z$14:$Z$2000,0)),0)</f>
        <v>0</v>
      </c>
      <c r="DZ57" s="66">
        <f>IFERROR(INDEX('SPACELOG 6 EMPRUNT 1'!$I$14:$I$2000,MATCH('SPACELOG 6 BP'!DZ$2,'SPACELOG 6 EMPRUNT 1'!$Z$14:$Z$2000,0)),0)</f>
        <v>0</v>
      </c>
      <c r="EA57" s="66">
        <f>IFERROR(INDEX('SPACELOG 6 EMPRUNT 1'!$I$14:$I$2000,MATCH('SPACELOG 6 BP'!EA$2,'SPACELOG 6 EMPRUNT 1'!$Z$14:$Z$2000,0)),0)</f>
        <v>0</v>
      </c>
      <c r="EB57" s="66">
        <f>IFERROR(INDEX('SPACELOG 6 EMPRUNT 1'!$I$14:$I$2000,MATCH('SPACELOG 6 BP'!EB$2,'SPACELOG 6 EMPRUNT 1'!$Z$14:$Z$2000,0)),0)</f>
        <v>0</v>
      </c>
      <c r="EC57" s="66">
        <f>IFERROR(INDEX('SPACELOG 6 EMPRUNT 1'!$I$14:$I$2000,MATCH('SPACELOG 6 BP'!EC$2,'SPACELOG 6 EMPRUNT 1'!$Z$14:$Z$2000,0)),0)</f>
        <v>0</v>
      </c>
      <c r="ED57" s="66">
        <f>IFERROR(INDEX('SPACELOG 6 EMPRUNT 1'!$I$14:$I$2000,MATCH('SPACELOG 6 BP'!ED$2,'SPACELOG 6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6 EMPRUNT 3'!I6</f>
        <v/>
      </c>
      <c r="D58" s="2" t="s">
        <v>100</v>
      </c>
      <c r="F58" s="66">
        <f>IFERROR(INDEX('SPACELOG 6 EMPRUNT 2'!$I$14:$I$2000,MATCH('SPACELOG 6 BP'!F$2,'SPACELOG 6 EMPRUNT 2'!$Z$14:$Z$2000,0)),0)</f>
        <v>0</v>
      </c>
      <c r="G58" s="66">
        <f>IFERROR(INDEX('SPACELOG 6 EMPRUNT 2'!$I$14:$I$2000,MATCH('SPACELOG 6 BP'!G$2,'SPACELOG 6 EMPRUNT 2'!$Z$14:$Z$2000,0)),0)</f>
        <v>0</v>
      </c>
      <c r="H58" s="66">
        <f>IFERROR(INDEX('SPACELOG 6 EMPRUNT 2'!$I$14:$I$2000,MATCH('SPACELOG 6 BP'!H$2,'SPACELOG 6 EMPRUNT 2'!$Z$14:$Z$2000,0)),0)</f>
        <v>0</v>
      </c>
      <c r="I58" s="66">
        <f>IFERROR(INDEX('SPACELOG 6 EMPRUNT 2'!$I$14:$I$2000,MATCH('SPACELOG 6 BP'!I$2,'SPACELOG 6 EMPRUNT 2'!$Z$14:$Z$2000,0)),0)</f>
        <v>0</v>
      </c>
      <c r="J58" s="66">
        <f>IFERROR(INDEX('SPACELOG 6 EMPRUNT 2'!$I$14:$I$2000,MATCH('SPACELOG 6 BP'!J$2,'SPACELOG 6 EMPRUNT 2'!$Z$14:$Z$2000,0)),0)</f>
        <v>0</v>
      </c>
      <c r="K58" s="66">
        <f>IFERROR(INDEX('SPACELOG 6 EMPRUNT 2'!$I$14:$I$2000,MATCH('SPACELOG 6 BP'!K$2,'SPACELOG 6 EMPRUNT 2'!$Z$14:$Z$2000,0)),0)</f>
        <v>0</v>
      </c>
      <c r="L58" s="66">
        <f>IFERROR(INDEX('SPACELOG 6 EMPRUNT 2'!$I$14:$I$2000,MATCH('SPACELOG 6 BP'!L$2,'SPACELOG 6 EMPRUNT 2'!$Z$14:$Z$2000,0)),0)</f>
        <v>0</v>
      </c>
      <c r="M58" s="66">
        <f>IFERROR(INDEX('SPACELOG 6 EMPRUNT 2'!$I$14:$I$2000,MATCH('SPACELOG 6 BP'!M$2,'SPACELOG 6 EMPRUNT 2'!$Z$14:$Z$2000,0)),0)</f>
        <v>0</v>
      </c>
      <c r="N58" s="66">
        <f>IFERROR(INDEX('SPACELOG 6 EMPRUNT 2'!$I$14:$I$2000,MATCH('SPACELOG 6 BP'!N$2,'SPACELOG 6 EMPRUNT 2'!$Z$14:$Z$2000,0)),0)</f>
        <v>0</v>
      </c>
      <c r="O58" s="66">
        <f>IFERROR(INDEX('SPACELOG 6 EMPRUNT 2'!$I$14:$I$2000,MATCH('SPACELOG 6 BP'!O$2,'SPACELOG 6 EMPRUNT 2'!$Z$14:$Z$2000,0)),0)</f>
        <v>0</v>
      </c>
      <c r="P58" s="66">
        <f>IFERROR(INDEX('SPACELOG 6 EMPRUNT 2'!$I$14:$I$2000,MATCH('SPACELOG 6 BP'!P$2,'SPACELOG 6 EMPRUNT 2'!$Z$14:$Z$2000,0)),0)</f>
        <v>0</v>
      </c>
      <c r="Q58" s="66">
        <f>IFERROR(INDEX('SPACELOG 6 EMPRUNT 2'!$I$14:$I$2000,MATCH('SPACELOG 6 BP'!Q$2,'SPACELOG 6 EMPRUNT 2'!$Z$14:$Z$2000,0)),0)</f>
        <v>0</v>
      </c>
      <c r="R58" s="75">
        <f>SUM(F58:Q58)</f>
        <v>0</v>
      </c>
      <c r="S58" s="66">
        <f>IFERROR(INDEX('SPACELOG 6 EMPRUNT 2'!$I$14:$I$2000,MATCH('SPACELOG 6 BP'!S$2,'SPACELOG 6 EMPRUNT 2'!$Z$14:$Z$2000,0)),0)</f>
        <v>0</v>
      </c>
      <c r="T58" s="66">
        <f>IFERROR(INDEX('SPACELOG 6 EMPRUNT 2'!$I$14:$I$2000,MATCH('SPACELOG 6 BP'!T$2,'SPACELOG 6 EMPRUNT 2'!$Z$14:$Z$2000,0)),0)</f>
        <v>0</v>
      </c>
      <c r="U58" s="66">
        <f>IFERROR(INDEX('SPACELOG 6 EMPRUNT 2'!$I$14:$I$2000,MATCH('SPACELOG 6 BP'!U$2,'SPACELOG 6 EMPRUNT 2'!$Z$14:$Z$2000,0)),0)</f>
        <v>0</v>
      </c>
      <c r="V58" s="66">
        <f>IFERROR(INDEX('SPACELOG 6 EMPRUNT 2'!$I$14:$I$2000,MATCH('SPACELOG 6 BP'!V$2,'SPACELOG 6 EMPRUNT 2'!$Z$14:$Z$2000,0)),0)</f>
        <v>0</v>
      </c>
      <c r="W58" s="66">
        <f>IFERROR(INDEX('SPACELOG 6 EMPRUNT 2'!$I$14:$I$2000,MATCH('SPACELOG 6 BP'!W$2,'SPACELOG 6 EMPRUNT 2'!$Z$14:$Z$2000,0)),0)</f>
        <v>0</v>
      </c>
      <c r="X58" s="66">
        <f>IFERROR(INDEX('SPACELOG 6 EMPRUNT 2'!$I$14:$I$2000,MATCH('SPACELOG 6 BP'!X$2,'SPACELOG 6 EMPRUNT 2'!$Z$14:$Z$2000,0)),0)</f>
        <v>0</v>
      </c>
      <c r="Y58" s="66">
        <f>IFERROR(INDEX('SPACELOG 6 EMPRUNT 2'!$I$14:$I$2000,MATCH('SPACELOG 6 BP'!Y$2,'SPACELOG 6 EMPRUNT 2'!$Z$14:$Z$2000,0)),0)</f>
        <v>0</v>
      </c>
      <c r="Z58" s="66">
        <f>IFERROR(INDEX('SPACELOG 6 EMPRUNT 2'!$I$14:$I$2000,MATCH('SPACELOG 6 BP'!Z$2,'SPACELOG 6 EMPRUNT 2'!$Z$14:$Z$2000,0)),0)</f>
        <v>0</v>
      </c>
      <c r="AA58" s="66">
        <f>IFERROR(INDEX('SPACELOG 6 EMPRUNT 2'!$I$14:$I$2000,MATCH('SPACELOG 6 BP'!AA$2,'SPACELOG 6 EMPRUNT 2'!$Z$14:$Z$2000,0)),0)</f>
        <v>0</v>
      </c>
      <c r="AB58" s="66">
        <f>IFERROR(INDEX('SPACELOG 6 EMPRUNT 2'!$I$14:$I$2000,MATCH('SPACELOG 6 BP'!AB$2,'SPACELOG 6 EMPRUNT 2'!$Z$14:$Z$2000,0)),0)</f>
        <v>0</v>
      </c>
      <c r="AC58" s="66">
        <f>IFERROR(INDEX('SPACELOG 6 EMPRUNT 2'!$I$14:$I$2000,MATCH('SPACELOG 6 BP'!AC$2,'SPACELOG 6 EMPRUNT 2'!$Z$14:$Z$2000,0)),0)</f>
        <v>0</v>
      </c>
      <c r="AD58" s="66">
        <f>IFERROR(INDEX('SPACELOG 6 EMPRUNT 2'!$I$14:$I$2000,MATCH('SPACELOG 6 BP'!AD$2,'SPACELOG 6 EMPRUNT 2'!$Z$14:$Z$2000,0)),0)</f>
        <v>0</v>
      </c>
      <c r="AE58" s="75">
        <f>SUM(S58:AD58)</f>
        <v>0</v>
      </c>
      <c r="AF58" s="66">
        <f>IFERROR(INDEX('SPACELOG 6 EMPRUNT 2'!$I$14:$I$2000,MATCH('SPACELOG 6 BP'!AF$2,'SPACELOG 6 EMPRUNT 2'!$Z$14:$Z$2000,0)),0)</f>
        <v>0</v>
      </c>
      <c r="AG58" s="66">
        <f>IFERROR(INDEX('SPACELOG 6 EMPRUNT 2'!$I$14:$I$2000,MATCH('SPACELOG 6 BP'!AG$2,'SPACELOG 6 EMPRUNT 2'!$Z$14:$Z$2000,0)),0)</f>
        <v>0</v>
      </c>
      <c r="AH58" s="66">
        <f>IFERROR(INDEX('SPACELOG 6 EMPRUNT 2'!$I$14:$I$2000,MATCH('SPACELOG 6 BP'!AH$2,'SPACELOG 6 EMPRUNT 2'!$Z$14:$Z$2000,0)),0)</f>
        <v>0</v>
      </c>
      <c r="AI58" s="66">
        <f>IFERROR(INDEX('SPACELOG 6 EMPRUNT 2'!$I$14:$I$2000,MATCH('SPACELOG 6 BP'!AI$2,'SPACELOG 6 EMPRUNT 2'!$Z$14:$Z$2000,0)),0)</f>
        <v>0</v>
      </c>
      <c r="AJ58" s="66">
        <f>IFERROR(INDEX('SPACELOG 6 EMPRUNT 2'!$I$14:$I$2000,MATCH('SPACELOG 6 BP'!AJ$2,'SPACELOG 6 EMPRUNT 2'!$Z$14:$Z$2000,0)),0)</f>
        <v>0</v>
      </c>
      <c r="AK58" s="66">
        <f>IFERROR(INDEX('SPACELOG 6 EMPRUNT 2'!$I$14:$I$2000,MATCH('SPACELOG 6 BP'!AK$2,'SPACELOG 6 EMPRUNT 2'!$Z$14:$Z$2000,0)),0)</f>
        <v>0</v>
      </c>
      <c r="AL58" s="66">
        <f>IFERROR(INDEX('SPACELOG 6 EMPRUNT 2'!$I$14:$I$2000,MATCH('SPACELOG 6 BP'!AL$2,'SPACELOG 6 EMPRUNT 2'!$Z$14:$Z$2000,0)),0)</f>
        <v>0</v>
      </c>
      <c r="AM58" s="66">
        <f>IFERROR(INDEX('SPACELOG 6 EMPRUNT 2'!$I$14:$I$2000,MATCH('SPACELOG 6 BP'!AM$2,'SPACELOG 6 EMPRUNT 2'!$Z$14:$Z$2000,0)),0)</f>
        <v>0</v>
      </c>
      <c r="AN58" s="66">
        <f>IFERROR(INDEX('SPACELOG 6 EMPRUNT 2'!$I$14:$I$2000,MATCH('SPACELOG 6 BP'!AN$2,'SPACELOG 6 EMPRUNT 2'!$Z$14:$Z$2000,0)),0)</f>
        <v>0</v>
      </c>
      <c r="AO58" s="66">
        <f>IFERROR(INDEX('SPACELOG 6 EMPRUNT 2'!$I$14:$I$2000,MATCH('SPACELOG 6 BP'!AO$2,'SPACELOG 6 EMPRUNT 2'!$Z$14:$Z$2000,0)),0)</f>
        <v>0</v>
      </c>
      <c r="AP58" s="66">
        <f>IFERROR(INDEX('SPACELOG 6 EMPRUNT 2'!$I$14:$I$2000,MATCH('SPACELOG 6 BP'!AP$2,'SPACELOG 6 EMPRUNT 2'!$Z$14:$Z$2000,0)),0)</f>
        <v>0</v>
      </c>
      <c r="AQ58" s="66">
        <f>IFERROR(INDEX('SPACELOG 6 EMPRUNT 2'!$I$14:$I$2000,MATCH('SPACELOG 6 BP'!AQ$2,'SPACELOG 6 EMPRUNT 2'!$Z$14:$Z$2000,0)),0)</f>
        <v>0</v>
      </c>
      <c r="AR58" s="75">
        <f>SUM(AF58:AQ58)</f>
        <v>0</v>
      </c>
      <c r="AS58" s="66">
        <f>IFERROR(INDEX('SPACELOG 6 EMPRUNT 2'!$I$14:$I$2000,MATCH('SPACELOG 6 BP'!AS$2,'SPACELOG 6 EMPRUNT 2'!$Z$14:$Z$2000,0)),0)</f>
        <v>0</v>
      </c>
      <c r="AT58" s="66">
        <f>IFERROR(INDEX('SPACELOG 6 EMPRUNT 2'!$I$14:$I$2000,MATCH('SPACELOG 6 BP'!AT$2,'SPACELOG 6 EMPRUNT 2'!$Z$14:$Z$2000,0)),0)</f>
        <v>0</v>
      </c>
      <c r="AU58" s="66">
        <f>IFERROR(INDEX('SPACELOG 6 EMPRUNT 2'!$I$14:$I$2000,MATCH('SPACELOG 6 BP'!AU$2,'SPACELOG 6 EMPRUNT 2'!$Z$14:$Z$2000,0)),0)</f>
        <v>0</v>
      </c>
      <c r="AV58" s="66">
        <f>IFERROR(INDEX('SPACELOG 6 EMPRUNT 2'!$I$14:$I$2000,MATCH('SPACELOG 6 BP'!AV$2,'SPACELOG 6 EMPRUNT 2'!$Z$14:$Z$2000,0)),0)</f>
        <v>0</v>
      </c>
      <c r="AW58" s="66">
        <f>IFERROR(INDEX('SPACELOG 6 EMPRUNT 2'!$I$14:$I$2000,MATCH('SPACELOG 6 BP'!AW$2,'SPACELOG 6 EMPRUNT 2'!$Z$14:$Z$2000,0)),0)</f>
        <v>0</v>
      </c>
      <c r="AX58" s="66">
        <f>IFERROR(INDEX('SPACELOG 6 EMPRUNT 2'!$I$14:$I$2000,MATCH('SPACELOG 6 BP'!AX$2,'SPACELOG 6 EMPRUNT 2'!$Z$14:$Z$2000,0)),0)</f>
        <v>0</v>
      </c>
      <c r="AY58" s="66">
        <f>IFERROR(INDEX('SPACELOG 6 EMPRUNT 2'!$I$14:$I$2000,MATCH('SPACELOG 6 BP'!AY$2,'SPACELOG 6 EMPRUNT 2'!$Z$14:$Z$2000,0)),0)</f>
        <v>0</v>
      </c>
      <c r="AZ58" s="66">
        <f>IFERROR(INDEX('SPACELOG 6 EMPRUNT 2'!$I$14:$I$2000,MATCH('SPACELOG 6 BP'!AZ$2,'SPACELOG 6 EMPRUNT 2'!$Z$14:$Z$2000,0)),0)</f>
        <v>0</v>
      </c>
      <c r="BA58" s="66">
        <f>IFERROR(INDEX('SPACELOG 6 EMPRUNT 2'!$I$14:$I$2000,MATCH('SPACELOG 6 BP'!BA$2,'SPACELOG 6 EMPRUNT 2'!$Z$14:$Z$2000,0)),0)</f>
        <v>0</v>
      </c>
      <c r="BB58" s="66">
        <f>IFERROR(INDEX('SPACELOG 6 EMPRUNT 2'!$I$14:$I$2000,MATCH('SPACELOG 6 BP'!BB$2,'SPACELOG 6 EMPRUNT 2'!$Z$14:$Z$2000,0)),0)</f>
        <v>0</v>
      </c>
      <c r="BC58" s="66">
        <f>IFERROR(INDEX('SPACELOG 6 EMPRUNT 2'!$I$14:$I$2000,MATCH('SPACELOG 6 BP'!BC$2,'SPACELOG 6 EMPRUNT 2'!$Z$14:$Z$2000,0)),0)</f>
        <v>0</v>
      </c>
      <c r="BD58" s="66">
        <f>IFERROR(INDEX('SPACELOG 6 EMPRUNT 2'!$I$14:$I$2000,MATCH('SPACELOG 6 BP'!BD$2,'SPACELOG 6 EMPRUNT 2'!$Z$14:$Z$2000,0)),0)</f>
        <v>0</v>
      </c>
      <c r="BE58" s="75">
        <f>SUM(AS58:BD58)</f>
        <v>0</v>
      </c>
      <c r="BF58" s="66">
        <f>IFERROR(INDEX('SPACELOG 6 EMPRUNT 2'!$I$14:$I$2000,MATCH('SPACELOG 6 BP'!BF$2,'SPACELOG 6 EMPRUNT 2'!$Z$14:$Z$2000,0)),0)</f>
        <v>0</v>
      </c>
      <c r="BG58" s="66">
        <f>IFERROR(INDEX('SPACELOG 6 EMPRUNT 2'!$I$14:$I$2000,MATCH('SPACELOG 6 BP'!BG$2,'SPACELOG 6 EMPRUNT 2'!$Z$14:$Z$2000,0)),0)</f>
        <v>0</v>
      </c>
      <c r="BH58" s="66">
        <f>IFERROR(INDEX('SPACELOG 6 EMPRUNT 2'!$I$14:$I$2000,MATCH('SPACELOG 6 BP'!BH$2,'SPACELOG 6 EMPRUNT 2'!$Z$14:$Z$2000,0)),0)</f>
        <v>0</v>
      </c>
      <c r="BI58" s="66">
        <f>IFERROR(INDEX('SPACELOG 6 EMPRUNT 2'!$I$14:$I$2000,MATCH('SPACELOG 6 BP'!BI$2,'SPACELOG 6 EMPRUNT 2'!$Z$14:$Z$2000,0)),0)</f>
        <v>0</v>
      </c>
      <c r="BJ58" s="66">
        <f>IFERROR(INDEX('SPACELOG 6 EMPRUNT 2'!$I$14:$I$2000,MATCH('SPACELOG 6 BP'!BJ$2,'SPACELOG 6 EMPRUNT 2'!$Z$14:$Z$2000,0)),0)</f>
        <v>0</v>
      </c>
      <c r="BK58" s="66">
        <f>IFERROR(INDEX('SPACELOG 6 EMPRUNT 2'!$I$14:$I$2000,MATCH('SPACELOG 6 BP'!BK$2,'SPACELOG 6 EMPRUNT 2'!$Z$14:$Z$2000,0)),0)</f>
        <v>0</v>
      </c>
      <c r="BL58" s="66">
        <f>IFERROR(INDEX('SPACELOG 6 EMPRUNT 2'!$I$14:$I$2000,MATCH('SPACELOG 6 BP'!BL$2,'SPACELOG 6 EMPRUNT 2'!$Z$14:$Z$2000,0)),0)</f>
        <v>0</v>
      </c>
      <c r="BM58" s="66">
        <f>IFERROR(INDEX('SPACELOG 6 EMPRUNT 2'!$I$14:$I$2000,MATCH('SPACELOG 6 BP'!BM$2,'SPACELOG 6 EMPRUNT 2'!$Z$14:$Z$2000,0)),0)</f>
        <v>0</v>
      </c>
      <c r="BN58" s="66">
        <f>IFERROR(INDEX('SPACELOG 6 EMPRUNT 2'!$I$14:$I$2000,MATCH('SPACELOG 6 BP'!BN$2,'SPACELOG 6 EMPRUNT 2'!$Z$14:$Z$2000,0)),0)</f>
        <v>0</v>
      </c>
      <c r="BO58" s="66">
        <f>IFERROR(INDEX('SPACELOG 6 EMPRUNT 2'!$I$14:$I$2000,MATCH('SPACELOG 6 BP'!BO$2,'SPACELOG 6 EMPRUNT 2'!$Z$14:$Z$2000,0)),0)</f>
        <v>0</v>
      </c>
      <c r="BP58" s="66">
        <f>IFERROR(INDEX('SPACELOG 6 EMPRUNT 2'!$I$14:$I$2000,MATCH('SPACELOG 6 BP'!BP$2,'SPACELOG 6 EMPRUNT 2'!$Z$14:$Z$2000,0)),0)</f>
        <v>0</v>
      </c>
      <c r="BQ58" s="66">
        <f>IFERROR(INDEX('SPACELOG 6 EMPRUNT 2'!$I$14:$I$2000,MATCH('SPACELOG 6 BP'!BQ$2,'SPACELOG 6 EMPRUNT 2'!$Z$14:$Z$2000,0)),0)</f>
        <v>0</v>
      </c>
      <c r="BR58" s="75">
        <f>SUM(BF58:BQ58)</f>
        <v>0</v>
      </c>
      <c r="BS58" s="66">
        <f>IFERROR(INDEX('SPACELOG 6 EMPRUNT 2'!$I$14:$I$2000,MATCH('SPACELOG 6 BP'!BS$2,'SPACELOG 6 EMPRUNT 2'!$Z$14:$Z$2000,0)),0)</f>
        <v>0</v>
      </c>
      <c r="BT58" s="66">
        <f>IFERROR(INDEX('SPACELOG 6 EMPRUNT 2'!$I$14:$I$2000,MATCH('SPACELOG 6 BP'!BT$2,'SPACELOG 6 EMPRUNT 2'!$Z$14:$Z$2000,0)),0)</f>
        <v>0</v>
      </c>
      <c r="BU58" s="66">
        <f>IFERROR(INDEX('SPACELOG 6 EMPRUNT 2'!$I$14:$I$2000,MATCH('SPACELOG 6 BP'!BU$2,'SPACELOG 6 EMPRUNT 2'!$Z$14:$Z$2000,0)),0)</f>
        <v>0</v>
      </c>
      <c r="BV58" s="66">
        <f>IFERROR(INDEX('SPACELOG 6 EMPRUNT 2'!$I$14:$I$2000,MATCH('SPACELOG 6 BP'!BV$2,'SPACELOG 6 EMPRUNT 2'!$Z$14:$Z$2000,0)),0)</f>
        <v>0</v>
      </c>
      <c r="BW58" s="66">
        <f>IFERROR(INDEX('SPACELOG 6 EMPRUNT 2'!$I$14:$I$2000,MATCH('SPACELOG 6 BP'!BW$2,'SPACELOG 6 EMPRUNT 2'!$Z$14:$Z$2000,0)),0)</f>
        <v>0</v>
      </c>
      <c r="BX58" s="66">
        <f>IFERROR(INDEX('SPACELOG 6 EMPRUNT 2'!$I$14:$I$2000,MATCH('SPACELOG 6 BP'!BX$2,'SPACELOG 6 EMPRUNT 2'!$Z$14:$Z$2000,0)),0)</f>
        <v>0</v>
      </c>
      <c r="BY58" s="66">
        <f>IFERROR(INDEX('SPACELOG 6 EMPRUNT 2'!$I$14:$I$2000,MATCH('SPACELOG 6 BP'!BY$2,'SPACELOG 6 EMPRUNT 2'!$Z$14:$Z$2000,0)),0)</f>
        <v>0</v>
      </c>
      <c r="BZ58" s="66">
        <f>IFERROR(INDEX('SPACELOG 6 EMPRUNT 2'!$I$14:$I$2000,MATCH('SPACELOG 6 BP'!BZ$2,'SPACELOG 6 EMPRUNT 2'!$Z$14:$Z$2000,0)),0)</f>
        <v>0</v>
      </c>
      <c r="CA58" s="66">
        <f>IFERROR(INDEX('SPACELOG 6 EMPRUNT 2'!$I$14:$I$2000,MATCH('SPACELOG 6 BP'!CA$2,'SPACELOG 6 EMPRUNT 2'!$Z$14:$Z$2000,0)),0)</f>
        <v>0</v>
      </c>
      <c r="CB58" s="66">
        <f>IFERROR(INDEX('SPACELOG 6 EMPRUNT 2'!$I$14:$I$2000,MATCH('SPACELOG 6 BP'!CB$2,'SPACELOG 6 EMPRUNT 2'!$Z$14:$Z$2000,0)),0)</f>
        <v>0</v>
      </c>
      <c r="CC58" s="66">
        <f>IFERROR(INDEX('SPACELOG 6 EMPRUNT 2'!$I$14:$I$2000,MATCH('SPACELOG 6 BP'!CC$2,'SPACELOG 6 EMPRUNT 2'!$Z$14:$Z$2000,0)),0)</f>
        <v>0</v>
      </c>
      <c r="CD58" s="66">
        <f>IFERROR(INDEX('SPACELOG 6 EMPRUNT 2'!$I$14:$I$2000,MATCH('SPACELOG 6 BP'!CD$2,'SPACELOG 6 EMPRUNT 2'!$Z$14:$Z$2000,0)),0)</f>
        <v>0</v>
      </c>
      <c r="CE58" s="75">
        <f>SUM(BS58:CD58)</f>
        <v>0</v>
      </c>
      <c r="CF58" s="66">
        <f>IFERROR(INDEX('SPACELOG 6 EMPRUNT 2'!$I$14:$I$2000,MATCH('SPACELOG 6 BP'!CF$2,'SPACELOG 6 EMPRUNT 2'!$Z$14:$Z$2000,0)),0)</f>
        <v>0</v>
      </c>
      <c r="CG58" s="66">
        <f>IFERROR(INDEX('SPACELOG 6 EMPRUNT 2'!$I$14:$I$2000,MATCH('SPACELOG 6 BP'!CG$2,'SPACELOG 6 EMPRUNT 2'!$Z$14:$Z$2000,0)),0)</f>
        <v>0</v>
      </c>
      <c r="CH58" s="66">
        <f>IFERROR(INDEX('SPACELOG 6 EMPRUNT 2'!$I$14:$I$2000,MATCH('SPACELOG 6 BP'!CH$2,'SPACELOG 6 EMPRUNT 2'!$Z$14:$Z$2000,0)),0)</f>
        <v>0</v>
      </c>
      <c r="CI58" s="66">
        <f>IFERROR(INDEX('SPACELOG 6 EMPRUNT 2'!$I$14:$I$2000,MATCH('SPACELOG 6 BP'!CI$2,'SPACELOG 6 EMPRUNT 2'!$Z$14:$Z$2000,0)),0)</f>
        <v>0</v>
      </c>
      <c r="CJ58" s="66">
        <f>IFERROR(INDEX('SPACELOG 6 EMPRUNT 2'!$I$14:$I$2000,MATCH('SPACELOG 6 BP'!CJ$2,'SPACELOG 6 EMPRUNT 2'!$Z$14:$Z$2000,0)),0)</f>
        <v>0</v>
      </c>
      <c r="CK58" s="66">
        <f>IFERROR(INDEX('SPACELOG 6 EMPRUNT 2'!$I$14:$I$2000,MATCH('SPACELOG 6 BP'!CK$2,'SPACELOG 6 EMPRUNT 2'!$Z$14:$Z$2000,0)),0)</f>
        <v>0</v>
      </c>
      <c r="CL58" s="66">
        <f>IFERROR(INDEX('SPACELOG 6 EMPRUNT 2'!$I$14:$I$2000,MATCH('SPACELOG 6 BP'!CL$2,'SPACELOG 6 EMPRUNT 2'!$Z$14:$Z$2000,0)),0)</f>
        <v>0</v>
      </c>
      <c r="CM58" s="66">
        <f>IFERROR(INDEX('SPACELOG 6 EMPRUNT 2'!$I$14:$I$2000,MATCH('SPACELOG 6 BP'!CM$2,'SPACELOG 6 EMPRUNT 2'!$Z$14:$Z$2000,0)),0)</f>
        <v>0</v>
      </c>
      <c r="CN58" s="66">
        <f>IFERROR(INDEX('SPACELOG 6 EMPRUNT 2'!$I$14:$I$2000,MATCH('SPACELOG 6 BP'!CN$2,'SPACELOG 6 EMPRUNT 2'!$Z$14:$Z$2000,0)),0)</f>
        <v>0</v>
      </c>
      <c r="CO58" s="66">
        <f>IFERROR(INDEX('SPACELOG 6 EMPRUNT 2'!$I$14:$I$2000,MATCH('SPACELOG 6 BP'!CO$2,'SPACELOG 6 EMPRUNT 2'!$Z$14:$Z$2000,0)),0)</f>
        <v>0</v>
      </c>
      <c r="CP58" s="66">
        <f>IFERROR(INDEX('SPACELOG 6 EMPRUNT 2'!$I$14:$I$2000,MATCH('SPACELOG 6 BP'!CP$2,'SPACELOG 6 EMPRUNT 2'!$Z$14:$Z$2000,0)),0)</f>
        <v>0</v>
      </c>
      <c r="CQ58" s="66">
        <f>IFERROR(INDEX('SPACELOG 6 EMPRUNT 2'!$I$14:$I$2000,MATCH('SPACELOG 6 BP'!CQ$2,'SPACELOG 6 EMPRUNT 2'!$Z$14:$Z$2000,0)),0)</f>
        <v>0</v>
      </c>
      <c r="CR58" s="75">
        <f>SUM(CF58:CQ58)</f>
        <v>0</v>
      </c>
      <c r="CS58" s="66">
        <f>IFERROR(INDEX('SPACELOG 6 EMPRUNT 2'!$I$14:$I$2000,MATCH('SPACELOG 6 BP'!CS$2,'SPACELOG 6 EMPRUNT 2'!$Z$14:$Z$2000,0)),0)</f>
        <v>0</v>
      </c>
      <c r="CT58" s="66">
        <f>IFERROR(INDEX('SPACELOG 6 EMPRUNT 2'!$I$14:$I$2000,MATCH('SPACELOG 6 BP'!CT$2,'SPACELOG 6 EMPRUNT 2'!$Z$14:$Z$2000,0)),0)</f>
        <v>0</v>
      </c>
      <c r="CU58" s="66">
        <f>IFERROR(INDEX('SPACELOG 6 EMPRUNT 2'!$I$14:$I$2000,MATCH('SPACELOG 6 BP'!CU$2,'SPACELOG 6 EMPRUNT 2'!$Z$14:$Z$2000,0)),0)</f>
        <v>0</v>
      </c>
      <c r="CV58" s="66">
        <f>IFERROR(INDEX('SPACELOG 6 EMPRUNT 2'!$I$14:$I$2000,MATCH('SPACELOG 6 BP'!CV$2,'SPACELOG 6 EMPRUNT 2'!$Z$14:$Z$2000,0)),0)</f>
        <v>0</v>
      </c>
      <c r="CW58" s="66">
        <f>IFERROR(INDEX('SPACELOG 6 EMPRUNT 2'!$I$14:$I$2000,MATCH('SPACELOG 6 BP'!CW$2,'SPACELOG 6 EMPRUNT 2'!$Z$14:$Z$2000,0)),0)</f>
        <v>0</v>
      </c>
      <c r="CX58" s="66">
        <f>IFERROR(INDEX('SPACELOG 6 EMPRUNT 2'!$I$14:$I$2000,MATCH('SPACELOG 6 BP'!CX$2,'SPACELOG 6 EMPRUNT 2'!$Z$14:$Z$2000,0)),0)</f>
        <v>0</v>
      </c>
      <c r="CY58" s="66">
        <f>IFERROR(INDEX('SPACELOG 6 EMPRUNT 2'!$I$14:$I$2000,MATCH('SPACELOG 6 BP'!CY$2,'SPACELOG 6 EMPRUNT 2'!$Z$14:$Z$2000,0)),0)</f>
        <v>0</v>
      </c>
      <c r="CZ58" s="66">
        <f>IFERROR(INDEX('SPACELOG 6 EMPRUNT 2'!$I$14:$I$2000,MATCH('SPACELOG 6 BP'!CZ$2,'SPACELOG 6 EMPRUNT 2'!$Z$14:$Z$2000,0)),0)</f>
        <v>0</v>
      </c>
      <c r="DA58" s="66">
        <f>IFERROR(INDEX('SPACELOG 6 EMPRUNT 2'!$I$14:$I$2000,MATCH('SPACELOG 6 BP'!DA$2,'SPACELOG 6 EMPRUNT 2'!$Z$14:$Z$2000,0)),0)</f>
        <v>0</v>
      </c>
      <c r="DB58" s="66">
        <f>IFERROR(INDEX('SPACELOG 6 EMPRUNT 2'!$I$14:$I$2000,MATCH('SPACELOG 6 BP'!DB$2,'SPACELOG 6 EMPRUNT 2'!$Z$14:$Z$2000,0)),0)</f>
        <v>0</v>
      </c>
      <c r="DC58" s="66">
        <f>IFERROR(INDEX('SPACELOG 6 EMPRUNT 2'!$I$14:$I$2000,MATCH('SPACELOG 6 BP'!DC$2,'SPACELOG 6 EMPRUNT 2'!$Z$14:$Z$2000,0)),0)</f>
        <v>0</v>
      </c>
      <c r="DD58" s="66">
        <f>IFERROR(INDEX('SPACELOG 6 EMPRUNT 2'!$I$14:$I$2000,MATCH('SPACELOG 6 BP'!DD$2,'SPACELOG 6 EMPRUNT 2'!$Z$14:$Z$2000,0)),0)</f>
        <v>0</v>
      </c>
      <c r="DE58" s="75">
        <f>SUM(CS58:DD58)</f>
        <v>0</v>
      </c>
      <c r="DF58" s="66">
        <f>IFERROR(INDEX('SPACELOG 6 EMPRUNT 2'!$I$14:$I$2000,MATCH('SPACELOG 6 BP'!DF$2,'SPACELOG 6 EMPRUNT 2'!$Z$14:$Z$2000,0)),0)</f>
        <v>0</v>
      </c>
      <c r="DG58" s="66">
        <f>IFERROR(INDEX('SPACELOG 6 EMPRUNT 2'!$I$14:$I$2000,MATCH('SPACELOG 6 BP'!DG$2,'SPACELOG 6 EMPRUNT 2'!$Z$14:$Z$2000,0)),0)</f>
        <v>0</v>
      </c>
      <c r="DH58" s="66">
        <f>IFERROR(INDEX('SPACELOG 6 EMPRUNT 2'!$I$14:$I$2000,MATCH('SPACELOG 6 BP'!DH$2,'SPACELOG 6 EMPRUNT 2'!$Z$14:$Z$2000,0)),0)</f>
        <v>0</v>
      </c>
      <c r="DI58" s="66">
        <f>IFERROR(INDEX('SPACELOG 6 EMPRUNT 2'!$I$14:$I$2000,MATCH('SPACELOG 6 BP'!DI$2,'SPACELOG 6 EMPRUNT 2'!$Z$14:$Z$2000,0)),0)</f>
        <v>0</v>
      </c>
      <c r="DJ58" s="66">
        <f>IFERROR(INDEX('SPACELOG 6 EMPRUNT 2'!$I$14:$I$2000,MATCH('SPACELOG 6 BP'!DJ$2,'SPACELOG 6 EMPRUNT 2'!$Z$14:$Z$2000,0)),0)</f>
        <v>0</v>
      </c>
      <c r="DK58" s="66">
        <f>IFERROR(INDEX('SPACELOG 6 EMPRUNT 2'!$I$14:$I$2000,MATCH('SPACELOG 6 BP'!DK$2,'SPACELOG 6 EMPRUNT 2'!$Z$14:$Z$2000,0)),0)</f>
        <v>0</v>
      </c>
      <c r="DL58" s="66">
        <f>IFERROR(INDEX('SPACELOG 6 EMPRUNT 2'!$I$14:$I$2000,MATCH('SPACELOG 6 BP'!DL$2,'SPACELOG 6 EMPRUNT 2'!$Z$14:$Z$2000,0)),0)</f>
        <v>0</v>
      </c>
      <c r="DM58" s="66">
        <f>IFERROR(INDEX('SPACELOG 6 EMPRUNT 2'!$I$14:$I$2000,MATCH('SPACELOG 6 BP'!DM$2,'SPACELOG 6 EMPRUNT 2'!$Z$14:$Z$2000,0)),0)</f>
        <v>0</v>
      </c>
      <c r="DN58" s="66">
        <f>IFERROR(INDEX('SPACELOG 6 EMPRUNT 2'!$I$14:$I$2000,MATCH('SPACELOG 6 BP'!DN$2,'SPACELOG 6 EMPRUNT 2'!$Z$14:$Z$2000,0)),0)</f>
        <v>0</v>
      </c>
      <c r="DO58" s="66">
        <f>IFERROR(INDEX('SPACELOG 6 EMPRUNT 2'!$I$14:$I$2000,MATCH('SPACELOG 6 BP'!DO$2,'SPACELOG 6 EMPRUNT 2'!$Z$14:$Z$2000,0)),0)</f>
        <v>0</v>
      </c>
      <c r="DP58" s="66">
        <f>IFERROR(INDEX('SPACELOG 6 EMPRUNT 2'!$I$14:$I$2000,MATCH('SPACELOG 6 BP'!DP$2,'SPACELOG 6 EMPRUNT 2'!$Z$14:$Z$2000,0)),0)</f>
        <v>0</v>
      </c>
      <c r="DQ58" s="66">
        <f>IFERROR(INDEX('SPACELOG 6 EMPRUNT 2'!$I$14:$I$2000,MATCH('SPACELOG 6 BP'!DQ$2,'SPACELOG 6 EMPRUNT 2'!$Z$14:$Z$2000,0)),0)</f>
        <v>0</v>
      </c>
      <c r="DR58" s="75">
        <f>SUM(DF58:DQ58)</f>
        <v>0</v>
      </c>
      <c r="DS58" s="66">
        <f>IFERROR(INDEX('SPACELOG 6 EMPRUNT 2'!$I$14:$I$2000,MATCH('SPACELOG 6 BP'!DS$2,'SPACELOG 6 EMPRUNT 2'!$Z$14:$Z$2000,0)),0)</f>
        <v>0</v>
      </c>
      <c r="DT58" s="66">
        <f>IFERROR(INDEX('SPACELOG 6 EMPRUNT 2'!$I$14:$I$2000,MATCH('SPACELOG 6 BP'!DT$2,'SPACELOG 6 EMPRUNT 2'!$Z$14:$Z$2000,0)),0)</f>
        <v>0</v>
      </c>
      <c r="DU58" s="66">
        <f>IFERROR(INDEX('SPACELOG 6 EMPRUNT 2'!$I$14:$I$2000,MATCH('SPACELOG 6 BP'!DU$2,'SPACELOG 6 EMPRUNT 2'!$Z$14:$Z$2000,0)),0)</f>
        <v>0</v>
      </c>
      <c r="DV58" s="66">
        <f>IFERROR(INDEX('SPACELOG 6 EMPRUNT 2'!$I$14:$I$2000,MATCH('SPACELOG 6 BP'!DV$2,'SPACELOG 6 EMPRUNT 2'!$Z$14:$Z$2000,0)),0)</f>
        <v>0</v>
      </c>
      <c r="DW58" s="66">
        <f>IFERROR(INDEX('SPACELOG 6 EMPRUNT 2'!$I$14:$I$2000,MATCH('SPACELOG 6 BP'!DW$2,'SPACELOG 6 EMPRUNT 2'!$Z$14:$Z$2000,0)),0)</f>
        <v>0</v>
      </c>
      <c r="DX58" s="66">
        <f>IFERROR(INDEX('SPACELOG 6 EMPRUNT 2'!$I$14:$I$2000,MATCH('SPACELOG 6 BP'!DX$2,'SPACELOG 6 EMPRUNT 2'!$Z$14:$Z$2000,0)),0)</f>
        <v>0</v>
      </c>
      <c r="DY58" s="66">
        <f>IFERROR(INDEX('SPACELOG 6 EMPRUNT 2'!$I$14:$I$2000,MATCH('SPACELOG 6 BP'!DY$2,'SPACELOG 6 EMPRUNT 2'!$Z$14:$Z$2000,0)),0)</f>
        <v>0</v>
      </c>
      <c r="DZ58" s="66">
        <f>IFERROR(INDEX('SPACELOG 6 EMPRUNT 2'!$I$14:$I$2000,MATCH('SPACELOG 6 BP'!DZ$2,'SPACELOG 6 EMPRUNT 2'!$Z$14:$Z$2000,0)),0)</f>
        <v>0</v>
      </c>
      <c r="EA58" s="66">
        <f>IFERROR(INDEX('SPACELOG 6 EMPRUNT 2'!$I$14:$I$2000,MATCH('SPACELOG 6 BP'!EA$2,'SPACELOG 6 EMPRUNT 2'!$Z$14:$Z$2000,0)),0)</f>
        <v>0</v>
      </c>
      <c r="EB58" s="66">
        <f>IFERROR(INDEX('SPACELOG 6 EMPRUNT 2'!$I$14:$I$2000,MATCH('SPACELOG 6 BP'!EB$2,'SPACELOG 6 EMPRUNT 2'!$Z$14:$Z$2000,0)),0)</f>
        <v>0</v>
      </c>
      <c r="EC58" s="66">
        <f>IFERROR(INDEX('SPACELOG 6 EMPRUNT 2'!$I$14:$I$2000,MATCH('SPACELOG 6 BP'!EC$2,'SPACELOG 6 EMPRUNT 2'!$Z$14:$Z$2000,0)),0)</f>
        <v>0</v>
      </c>
      <c r="ED58" s="66">
        <f>IFERROR(INDEX('SPACELOG 6 EMPRUNT 2'!$I$14:$I$2000,MATCH('SPACELOG 6 BP'!ED$2,'SPACELOG 6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6 EMPRUNT 3'!E6</f>
        <v>0</v>
      </c>
      <c r="D59" s="2" t="s">
        <v>101</v>
      </c>
      <c r="F59" s="66">
        <f>IFERROR(INDEX('SPACELOG 6 EMPRUNT 3'!$I$14:$I$2000,MATCH('SPACELOG 6 BP'!F$2,'SPACELOG 6 EMPRUNT 3'!$Z$14:$Z$2000,0)),0)</f>
        <v>0</v>
      </c>
      <c r="G59" s="66">
        <f>IFERROR(INDEX('SPACELOG 6 EMPRUNT 3'!$I$14:$I$2000,MATCH('SPACELOG 6 BP'!G$2,'SPACELOG 6 EMPRUNT 3'!$Z$14:$Z$2000,0)),0)</f>
        <v>0</v>
      </c>
      <c r="H59" s="66">
        <f>IFERROR(INDEX('SPACELOG 6 EMPRUNT 3'!$I$14:$I$2000,MATCH('SPACELOG 6 BP'!H$2,'SPACELOG 6 EMPRUNT 3'!$Z$14:$Z$2000,0)),0)</f>
        <v>0</v>
      </c>
      <c r="I59" s="66">
        <f>IFERROR(INDEX('SPACELOG 6 EMPRUNT 3'!$I$14:$I$2000,MATCH('SPACELOG 6 BP'!I$2,'SPACELOG 6 EMPRUNT 3'!$Z$14:$Z$2000,0)),0)</f>
        <v>0</v>
      </c>
      <c r="J59" s="66">
        <f>IFERROR(INDEX('SPACELOG 6 EMPRUNT 3'!$I$14:$I$2000,MATCH('SPACELOG 6 BP'!J$2,'SPACELOG 6 EMPRUNT 3'!$Z$14:$Z$2000,0)),0)</f>
        <v>0</v>
      </c>
      <c r="K59" s="66">
        <f>IFERROR(INDEX('SPACELOG 6 EMPRUNT 3'!$I$14:$I$2000,MATCH('SPACELOG 6 BP'!K$2,'SPACELOG 6 EMPRUNT 3'!$Z$14:$Z$2000,0)),0)</f>
        <v>0</v>
      </c>
      <c r="L59" s="66">
        <f>IFERROR(INDEX('SPACELOG 6 EMPRUNT 3'!$I$14:$I$2000,MATCH('SPACELOG 6 BP'!L$2,'SPACELOG 6 EMPRUNT 3'!$Z$14:$Z$2000,0)),0)</f>
        <v>0</v>
      </c>
      <c r="M59" s="66">
        <f>IFERROR(INDEX('SPACELOG 6 EMPRUNT 3'!$I$14:$I$2000,MATCH('SPACELOG 6 BP'!M$2,'SPACELOG 6 EMPRUNT 3'!$Z$14:$Z$2000,0)),0)</f>
        <v>0</v>
      </c>
      <c r="N59" s="66">
        <f>IFERROR(INDEX('SPACELOG 6 EMPRUNT 3'!$I$14:$I$2000,MATCH('SPACELOG 6 BP'!N$2,'SPACELOG 6 EMPRUNT 3'!$Z$14:$Z$2000,0)),0)</f>
        <v>0</v>
      </c>
      <c r="O59" s="66">
        <f>IFERROR(INDEX('SPACELOG 6 EMPRUNT 3'!$I$14:$I$2000,MATCH('SPACELOG 6 BP'!O$2,'SPACELOG 6 EMPRUNT 3'!$Z$14:$Z$2000,0)),0)</f>
        <v>0</v>
      </c>
      <c r="P59" s="66">
        <f>IFERROR(INDEX('SPACELOG 6 EMPRUNT 3'!$I$14:$I$2000,MATCH('SPACELOG 6 BP'!P$2,'SPACELOG 6 EMPRUNT 3'!$Z$14:$Z$2000,0)),0)</f>
        <v>0</v>
      </c>
      <c r="Q59" s="66">
        <f>IFERROR(INDEX('SPACELOG 6 EMPRUNT 3'!$I$14:$I$2000,MATCH('SPACELOG 6 BP'!Q$2,'SPACELOG 6 EMPRUNT 3'!$Z$14:$Z$2000,0)),0)</f>
        <v>0</v>
      </c>
      <c r="R59" s="75">
        <f>SUM(F59:Q59)</f>
        <v>0</v>
      </c>
      <c r="S59" s="66">
        <f>IFERROR(INDEX('SPACELOG 6 EMPRUNT 3'!$I$14:$I$2000,MATCH('SPACELOG 6 BP'!S$2,'SPACELOG 6 EMPRUNT 3'!$Z$14:$Z$2000,0)),0)</f>
        <v>0</v>
      </c>
      <c r="T59" s="66">
        <f>IFERROR(INDEX('SPACELOG 6 EMPRUNT 3'!$I$14:$I$2000,MATCH('SPACELOG 6 BP'!T$2,'SPACELOG 6 EMPRUNT 3'!$Z$14:$Z$2000,0)),0)</f>
        <v>0</v>
      </c>
      <c r="U59" s="66">
        <f>IFERROR(INDEX('SPACELOG 6 EMPRUNT 3'!$I$14:$I$2000,MATCH('SPACELOG 6 BP'!U$2,'SPACELOG 6 EMPRUNT 3'!$Z$14:$Z$2000,0)),0)</f>
        <v>0</v>
      </c>
      <c r="V59" s="66">
        <f>IFERROR(INDEX('SPACELOG 6 EMPRUNT 3'!$I$14:$I$2000,MATCH('SPACELOG 6 BP'!V$2,'SPACELOG 6 EMPRUNT 3'!$Z$14:$Z$2000,0)),0)</f>
        <v>0</v>
      </c>
      <c r="W59" s="66">
        <f>IFERROR(INDEX('SPACELOG 6 EMPRUNT 3'!$I$14:$I$2000,MATCH('SPACELOG 6 BP'!W$2,'SPACELOG 6 EMPRUNT 3'!$Z$14:$Z$2000,0)),0)</f>
        <v>0</v>
      </c>
      <c r="X59" s="66">
        <f>IFERROR(INDEX('SPACELOG 6 EMPRUNT 3'!$I$14:$I$2000,MATCH('SPACELOG 6 BP'!X$2,'SPACELOG 6 EMPRUNT 3'!$Z$14:$Z$2000,0)),0)</f>
        <v>0</v>
      </c>
      <c r="Y59" s="66">
        <f>IFERROR(INDEX('SPACELOG 6 EMPRUNT 3'!$I$14:$I$2000,MATCH('SPACELOG 6 BP'!Y$2,'SPACELOG 6 EMPRUNT 3'!$Z$14:$Z$2000,0)),0)</f>
        <v>0</v>
      </c>
      <c r="Z59" s="66">
        <f>IFERROR(INDEX('SPACELOG 6 EMPRUNT 3'!$I$14:$I$2000,MATCH('SPACELOG 6 BP'!Z$2,'SPACELOG 6 EMPRUNT 3'!$Z$14:$Z$2000,0)),0)</f>
        <v>0</v>
      </c>
      <c r="AA59" s="66">
        <f>IFERROR(INDEX('SPACELOG 6 EMPRUNT 3'!$I$14:$I$2000,MATCH('SPACELOG 6 BP'!AA$2,'SPACELOG 6 EMPRUNT 3'!$Z$14:$Z$2000,0)),0)</f>
        <v>0</v>
      </c>
      <c r="AB59" s="66">
        <f>IFERROR(INDEX('SPACELOG 6 EMPRUNT 3'!$I$14:$I$2000,MATCH('SPACELOG 6 BP'!AB$2,'SPACELOG 6 EMPRUNT 3'!$Z$14:$Z$2000,0)),0)</f>
        <v>0</v>
      </c>
      <c r="AC59" s="66">
        <f>IFERROR(INDEX('SPACELOG 6 EMPRUNT 3'!$I$14:$I$2000,MATCH('SPACELOG 6 BP'!AC$2,'SPACELOG 6 EMPRUNT 3'!$Z$14:$Z$2000,0)),0)</f>
        <v>0</v>
      </c>
      <c r="AD59" s="66">
        <f>IFERROR(INDEX('SPACELOG 6 EMPRUNT 3'!$I$14:$I$2000,MATCH('SPACELOG 6 BP'!AD$2,'SPACELOG 6 EMPRUNT 3'!$Z$14:$Z$2000,0)),0)</f>
        <v>0</v>
      </c>
      <c r="AE59" s="75">
        <f>SUM(S59:AD59)</f>
        <v>0</v>
      </c>
      <c r="AF59" s="66">
        <f>IFERROR(INDEX('SPACELOG 6 EMPRUNT 3'!$I$14:$I$2000,MATCH('SPACELOG 6 BP'!AF$2,'SPACELOG 6 EMPRUNT 3'!$Z$14:$Z$2000,0)),0)</f>
        <v>0</v>
      </c>
      <c r="AG59" s="66">
        <f>IFERROR(INDEX('SPACELOG 6 EMPRUNT 3'!$I$14:$I$2000,MATCH('SPACELOG 6 BP'!AG$2,'SPACELOG 6 EMPRUNT 3'!$Z$14:$Z$2000,0)),0)</f>
        <v>0</v>
      </c>
      <c r="AH59" s="66">
        <f>IFERROR(INDEX('SPACELOG 6 EMPRUNT 3'!$I$14:$I$2000,MATCH('SPACELOG 6 BP'!AH$2,'SPACELOG 6 EMPRUNT 3'!$Z$14:$Z$2000,0)),0)</f>
        <v>0</v>
      </c>
      <c r="AI59" s="66">
        <f>IFERROR(INDEX('SPACELOG 6 EMPRUNT 3'!$I$14:$I$2000,MATCH('SPACELOG 6 BP'!AI$2,'SPACELOG 6 EMPRUNT 3'!$Z$14:$Z$2000,0)),0)</f>
        <v>0</v>
      </c>
      <c r="AJ59" s="66">
        <f>IFERROR(INDEX('SPACELOG 6 EMPRUNT 3'!$I$14:$I$2000,MATCH('SPACELOG 6 BP'!AJ$2,'SPACELOG 6 EMPRUNT 3'!$Z$14:$Z$2000,0)),0)</f>
        <v>0</v>
      </c>
      <c r="AK59" s="66">
        <f>IFERROR(INDEX('SPACELOG 6 EMPRUNT 3'!$I$14:$I$2000,MATCH('SPACELOG 6 BP'!AK$2,'SPACELOG 6 EMPRUNT 3'!$Z$14:$Z$2000,0)),0)</f>
        <v>0</v>
      </c>
      <c r="AL59" s="66">
        <f>IFERROR(INDEX('SPACELOG 6 EMPRUNT 3'!$I$14:$I$2000,MATCH('SPACELOG 6 BP'!AL$2,'SPACELOG 6 EMPRUNT 3'!$Z$14:$Z$2000,0)),0)</f>
        <v>0</v>
      </c>
      <c r="AM59" s="66">
        <f>IFERROR(INDEX('SPACELOG 6 EMPRUNT 3'!$I$14:$I$2000,MATCH('SPACELOG 6 BP'!AM$2,'SPACELOG 6 EMPRUNT 3'!$Z$14:$Z$2000,0)),0)</f>
        <v>0</v>
      </c>
      <c r="AN59" s="66">
        <f>IFERROR(INDEX('SPACELOG 6 EMPRUNT 3'!$I$14:$I$2000,MATCH('SPACELOG 6 BP'!AN$2,'SPACELOG 6 EMPRUNT 3'!$Z$14:$Z$2000,0)),0)</f>
        <v>0</v>
      </c>
      <c r="AO59" s="66">
        <f>IFERROR(INDEX('SPACELOG 6 EMPRUNT 3'!$I$14:$I$2000,MATCH('SPACELOG 6 BP'!AO$2,'SPACELOG 6 EMPRUNT 3'!$Z$14:$Z$2000,0)),0)</f>
        <v>0</v>
      </c>
      <c r="AP59" s="66">
        <f>IFERROR(INDEX('SPACELOG 6 EMPRUNT 3'!$I$14:$I$2000,MATCH('SPACELOG 6 BP'!AP$2,'SPACELOG 6 EMPRUNT 3'!$Z$14:$Z$2000,0)),0)</f>
        <v>0</v>
      </c>
      <c r="AQ59" s="66">
        <f>IFERROR(INDEX('SPACELOG 6 EMPRUNT 3'!$I$14:$I$2000,MATCH('SPACELOG 6 BP'!AQ$2,'SPACELOG 6 EMPRUNT 3'!$Z$14:$Z$2000,0)),0)</f>
        <v>0</v>
      </c>
      <c r="AR59" s="75">
        <f>SUM(AF59:AQ59)</f>
        <v>0</v>
      </c>
      <c r="AS59" s="66">
        <f>IFERROR(INDEX('SPACELOG 6 EMPRUNT 3'!$I$14:$I$2000,MATCH('SPACELOG 6 BP'!AS$2,'SPACELOG 6 EMPRUNT 3'!$Z$14:$Z$2000,0)),0)</f>
        <v>0</v>
      </c>
      <c r="AT59" s="66">
        <f>IFERROR(INDEX('SPACELOG 6 EMPRUNT 3'!$I$14:$I$2000,MATCH('SPACELOG 6 BP'!AT$2,'SPACELOG 6 EMPRUNT 3'!$Z$14:$Z$2000,0)),0)</f>
        <v>0</v>
      </c>
      <c r="AU59" s="66">
        <f>IFERROR(INDEX('SPACELOG 6 EMPRUNT 3'!$I$14:$I$2000,MATCH('SPACELOG 6 BP'!AU$2,'SPACELOG 6 EMPRUNT 3'!$Z$14:$Z$2000,0)),0)</f>
        <v>0</v>
      </c>
      <c r="AV59" s="66">
        <f>IFERROR(INDEX('SPACELOG 6 EMPRUNT 3'!$I$14:$I$2000,MATCH('SPACELOG 6 BP'!AV$2,'SPACELOG 6 EMPRUNT 3'!$Z$14:$Z$2000,0)),0)</f>
        <v>0</v>
      </c>
      <c r="AW59" s="66">
        <f>IFERROR(INDEX('SPACELOG 6 EMPRUNT 3'!$I$14:$I$2000,MATCH('SPACELOG 6 BP'!AW$2,'SPACELOG 6 EMPRUNT 3'!$Z$14:$Z$2000,0)),0)</f>
        <v>0</v>
      </c>
      <c r="AX59" s="66">
        <f>IFERROR(INDEX('SPACELOG 6 EMPRUNT 3'!$I$14:$I$2000,MATCH('SPACELOG 6 BP'!AX$2,'SPACELOG 6 EMPRUNT 3'!$Z$14:$Z$2000,0)),0)</f>
        <v>0</v>
      </c>
      <c r="AY59" s="66">
        <f>IFERROR(INDEX('SPACELOG 6 EMPRUNT 3'!$I$14:$I$2000,MATCH('SPACELOG 6 BP'!AY$2,'SPACELOG 6 EMPRUNT 3'!$Z$14:$Z$2000,0)),0)</f>
        <v>0</v>
      </c>
      <c r="AZ59" s="66">
        <f>IFERROR(INDEX('SPACELOG 6 EMPRUNT 3'!$I$14:$I$2000,MATCH('SPACELOG 6 BP'!AZ$2,'SPACELOG 6 EMPRUNT 3'!$Z$14:$Z$2000,0)),0)</f>
        <v>0</v>
      </c>
      <c r="BA59" s="66">
        <f>IFERROR(INDEX('SPACELOG 6 EMPRUNT 3'!$I$14:$I$2000,MATCH('SPACELOG 6 BP'!BA$2,'SPACELOG 6 EMPRUNT 3'!$Z$14:$Z$2000,0)),0)</f>
        <v>0</v>
      </c>
      <c r="BB59" s="66">
        <f>IFERROR(INDEX('SPACELOG 6 EMPRUNT 3'!$I$14:$I$2000,MATCH('SPACELOG 6 BP'!BB$2,'SPACELOG 6 EMPRUNT 3'!$Z$14:$Z$2000,0)),0)</f>
        <v>0</v>
      </c>
      <c r="BC59" s="66">
        <f>IFERROR(INDEX('SPACELOG 6 EMPRUNT 3'!$I$14:$I$2000,MATCH('SPACELOG 6 BP'!BC$2,'SPACELOG 6 EMPRUNT 3'!$Z$14:$Z$2000,0)),0)</f>
        <v>0</v>
      </c>
      <c r="BD59" s="66">
        <f>IFERROR(INDEX('SPACELOG 6 EMPRUNT 3'!$I$14:$I$2000,MATCH('SPACELOG 6 BP'!BD$2,'SPACELOG 6 EMPRUNT 3'!$Z$14:$Z$2000,0)),0)</f>
        <v>0</v>
      </c>
      <c r="BE59" s="75">
        <f>SUM(AS59:BD59)</f>
        <v>0</v>
      </c>
      <c r="BF59" s="66">
        <f>IFERROR(INDEX('SPACELOG 6 EMPRUNT 3'!$I$14:$I$2000,MATCH('SPACELOG 6 BP'!BF$2,'SPACELOG 6 EMPRUNT 3'!$Z$14:$Z$2000,0)),0)</f>
        <v>0</v>
      </c>
      <c r="BG59" s="66">
        <f>IFERROR(INDEX('SPACELOG 6 EMPRUNT 3'!$I$14:$I$2000,MATCH('SPACELOG 6 BP'!BG$2,'SPACELOG 6 EMPRUNT 3'!$Z$14:$Z$2000,0)),0)</f>
        <v>0</v>
      </c>
      <c r="BH59" s="66">
        <f>IFERROR(INDEX('SPACELOG 6 EMPRUNT 3'!$I$14:$I$2000,MATCH('SPACELOG 6 BP'!BH$2,'SPACELOG 6 EMPRUNT 3'!$Z$14:$Z$2000,0)),0)</f>
        <v>0</v>
      </c>
      <c r="BI59" s="66">
        <f>IFERROR(INDEX('SPACELOG 6 EMPRUNT 3'!$I$14:$I$2000,MATCH('SPACELOG 6 BP'!BI$2,'SPACELOG 6 EMPRUNT 3'!$Z$14:$Z$2000,0)),0)</f>
        <v>0</v>
      </c>
      <c r="BJ59" s="66">
        <f>IFERROR(INDEX('SPACELOG 6 EMPRUNT 3'!$I$14:$I$2000,MATCH('SPACELOG 6 BP'!BJ$2,'SPACELOG 6 EMPRUNT 3'!$Z$14:$Z$2000,0)),0)</f>
        <v>0</v>
      </c>
      <c r="BK59" s="66">
        <f>IFERROR(INDEX('SPACELOG 6 EMPRUNT 3'!$I$14:$I$2000,MATCH('SPACELOG 6 BP'!BK$2,'SPACELOG 6 EMPRUNT 3'!$Z$14:$Z$2000,0)),0)</f>
        <v>0</v>
      </c>
      <c r="BL59" s="66">
        <f>IFERROR(INDEX('SPACELOG 6 EMPRUNT 3'!$I$14:$I$2000,MATCH('SPACELOG 6 BP'!BL$2,'SPACELOG 6 EMPRUNT 3'!$Z$14:$Z$2000,0)),0)</f>
        <v>0</v>
      </c>
      <c r="BM59" s="66">
        <f>IFERROR(INDEX('SPACELOG 6 EMPRUNT 3'!$I$14:$I$2000,MATCH('SPACELOG 6 BP'!BM$2,'SPACELOG 6 EMPRUNT 3'!$Z$14:$Z$2000,0)),0)</f>
        <v>0</v>
      </c>
      <c r="BN59" s="66">
        <f>IFERROR(INDEX('SPACELOG 6 EMPRUNT 3'!$I$14:$I$2000,MATCH('SPACELOG 6 BP'!BN$2,'SPACELOG 6 EMPRUNT 3'!$Z$14:$Z$2000,0)),0)</f>
        <v>0</v>
      </c>
      <c r="BO59" s="66">
        <f>IFERROR(INDEX('SPACELOG 6 EMPRUNT 3'!$I$14:$I$2000,MATCH('SPACELOG 6 BP'!BO$2,'SPACELOG 6 EMPRUNT 3'!$Z$14:$Z$2000,0)),0)</f>
        <v>0</v>
      </c>
      <c r="BP59" s="66">
        <f>IFERROR(INDEX('SPACELOG 6 EMPRUNT 3'!$I$14:$I$2000,MATCH('SPACELOG 6 BP'!BP$2,'SPACELOG 6 EMPRUNT 3'!$Z$14:$Z$2000,0)),0)</f>
        <v>0</v>
      </c>
      <c r="BQ59" s="66">
        <f>IFERROR(INDEX('SPACELOG 6 EMPRUNT 3'!$I$14:$I$2000,MATCH('SPACELOG 6 BP'!BQ$2,'SPACELOG 6 EMPRUNT 3'!$Z$14:$Z$2000,0)),0)</f>
        <v>0</v>
      </c>
      <c r="BR59" s="75">
        <f>SUM(BF59:BQ59)</f>
        <v>0</v>
      </c>
      <c r="BS59" s="66">
        <f>IFERROR(INDEX('SPACELOG 6 EMPRUNT 3'!$I$14:$I$2000,MATCH('SPACELOG 6 BP'!BS$2,'SPACELOG 6 EMPRUNT 3'!$Z$14:$Z$2000,0)),0)</f>
        <v>0</v>
      </c>
      <c r="BT59" s="66">
        <f>IFERROR(INDEX('SPACELOG 6 EMPRUNT 3'!$I$14:$I$2000,MATCH('SPACELOG 6 BP'!BT$2,'SPACELOG 6 EMPRUNT 3'!$Z$14:$Z$2000,0)),0)</f>
        <v>0</v>
      </c>
      <c r="BU59" s="66">
        <f>IFERROR(INDEX('SPACELOG 6 EMPRUNT 3'!$I$14:$I$2000,MATCH('SPACELOG 6 BP'!BU$2,'SPACELOG 6 EMPRUNT 3'!$Z$14:$Z$2000,0)),0)</f>
        <v>0</v>
      </c>
      <c r="BV59" s="66">
        <f>IFERROR(INDEX('SPACELOG 6 EMPRUNT 3'!$I$14:$I$2000,MATCH('SPACELOG 6 BP'!BV$2,'SPACELOG 6 EMPRUNT 3'!$Z$14:$Z$2000,0)),0)</f>
        <v>0</v>
      </c>
      <c r="BW59" s="66">
        <f>IFERROR(INDEX('SPACELOG 6 EMPRUNT 3'!$I$14:$I$2000,MATCH('SPACELOG 6 BP'!BW$2,'SPACELOG 6 EMPRUNT 3'!$Z$14:$Z$2000,0)),0)</f>
        <v>0</v>
      </c>
      <c r="BX59" s="66">
        <f>IFERROR(INDEX('SPACELOG 6 EMPRUNT 3'!$I$14:$I$2000,MATCH('SPACELOG 6 BP'!BX$2,'SPACELOG 6 EMPRUNT 3'!$Z$14:$Z$2000,0)),0)</f>
        <v>0</v>
      </c>
      <c r="BY59" s="66">
        <f>IFERROR(INDEX('SPACELOG 6 EMPRUNT 3'!$I$14:$I$2000,MATCH('SPACELOG 6 BP'!BY$2,'SPACELOG 6 EMPRUNT 3'!$Z$14:$Z$2000,0)),0)</f>
        <v>0</v>
      </c>
      <c r="BZ59" s="66">
        <f>IFERROR(INDEX('SPACELOG 6 EMPRUNT 3'!$I$14:$I$2000,MATCH('SPACELOG 6 BP'!BZ$2,'SPACELOG 6 EMPRUNT 3'!$Z$14:$Z$2000,0)),0)</f>
        <v>0</v>
      </c>
      <c r="CA59" s="66">
        <f>IFERROR(INDEX('SPACELOG 6 EMPRUNT 3'!$I$14:$I$2000,MATCH('SPACELOG 6 BP'!CA$2,'SPACELOG 6 EMPRUNT 3'!$Z$14:$Z$2000,0)),0)</f>
        <v>0</v>
      </c>
      <c r="CB59" s="66">
        <f>IFERROR(INDEX('SPACELOG 6 EMPRUNT 3'!$I$14:$I$2000,MATCH('SPACELOG 6 BP'!CB$2,'SPACELOG 6 EMPRUNT 3'!$Z$14:$Z$2000,0)),0)</f>
        <v>0</v>
      </c>
      <c r="CC59" s="66">
        <f>IFERROR(INDEX('SPACELOG 6 EMPRUNT 3'!$I$14:$I$2000,MATCH('SPACELOG 6 BP'!CC$2,'SPACELOG 6 EMPRUNT 3'!$Z$14:$Z$2000,0)),0)</f>
        <v>0</v>
      </c>
      <c r="CD59" s="66">
        <f>IFERROR(INDEX('SPACELOG 6 EMPRUNT 3'!$I$14:$I$2000,MATCH('SPACELOG 6 BP'!CD$2,'SPACELOG 6 EMPRUNT 3'!$Z$14:$Z$2000,0)),0)</f>
        <v>0</v>
      </c>
      <c r="CE59" s="75">
        <f>SUM(BS59:CD59)</f>
        <v>0</v>
      </c>
      <c r="CF59" s="66">
        <f>IFERROR(INDEX('SPACELOG 6 EMPRUNT 3'!$I$14:$I$2000,MATCH('SPACELOG 6 BP'!CF$2,'SPACELOG 6 EMPRUNT 3'!$Z$14:$Z$2000,0)),0)</f>
        <v>0</v>
      </c>
      <c r="CG59" s="66">
        <f>IFERROR(INDEX('SPACELOG 6 EMPRUNT 3'!$I$14:$I$2000,MATCH('SPACELOG 6 BP'!CG$2,'SPACELOG 6 EMPRUNT 3'!$Z$14:$Z$2000,0)),0)</f>
        <v>0</v>
      </c>
      <c r="CH59" s="66">
        <f>IFERROR(INDEX('SPACELOG 6 EMPRUNT 3'!$I$14:$I$2000,MATCH('SPACELOG 6 BP'!CH$2,'SPACELOG 6 EMPRUNT 3'!$Z$14:$Z$2000,0)),0)</f>
        <v>0</v>
      </c>
      <c r="CI59" s="66">
        <f>IFERROR(INDEX('SPACELOG 6 EMPRUNT 3'!$I$14:$I$2000,MATCH('SPACELOG 6 BP'!CI$2,'SPACELOG 6 EMPRUNT 3'!$Z$14:$Z$2000,0)),0)</f>
        <v>0</v>
      </c>
      <c r="CJ59" s="66">
        <f>IFERROR(INDEX('SPACELOG 6 EMPRUNT 3'!$I$14:$I$2000,MATCH('SPACELOG 6 BP'!CJ$2,'SPACELOG 6 EMPRUNT 3'!$Z$14:$Z$2000,0)),0)</f>
        <v>0</v>
      </c>
      <c r="CK59" s="66">
        <f>IFERROR(INDEX('SPACELOG 6 EMPRUNT 3'!$I$14:$I$2000,MATCH('SPACELOG 6 BP'!CK$2,'SPACELOG 6 EMPRUNT 3'!$Z$14:$Z$2000,0)),0)</f>
        <v>0</v>
      </c>
      <c r="CL59" s="66">
        <f>IFERROR(INDEX('SPACELOG 6 EMPRUNT 3'!$I$14:$I$2000,MATCH('SPACELOG 6 BP'!CL$2,'SPACELOG 6 EMPRUNT 3'!$Z$14:$Z$2000,0)),0)</f>
        <v>0</v>
      </c>
      <c r="CM59" s="66">
        <f>IFERROR(INDEX('SPACELOG 6 EMPRUNT 3'!$I$14:$I$2000,MATCH('SPACELOG 6 BP'!CM$2,'SPACELOG 6 EMPRUNT 3'!$Z$14:$Z$2000,0)),0)</f>
        <v>0</v>
      </c>
      <c r="CN59" s="66">
        <f>IFERROR(INDEX('SPACELOG 6 EMPRUNT 3'!$I$14:$I$2000,MATCH('SPACELOG 6 BP'!CN$2,'SPACELOG 6 EMPRUNT 3'!$Z$14:$Z$2000,0)),0)</f>
        <v>0</v>
      </c>
      <c r="CO59" s="66">
        <f>IFERROR(INDEX('SPACELOG 6 EMPRUNT 3'!$I$14:$I$2000,MATCH('SPACELOG 6 BP'!CO$2,'SPACELOG 6 EMPRUNT 3'!$Z$14:$Z$2000,0)),0)</f>
        <v>0</v>
      </c>
      <c r="CP59" s="66">
        <f>IFERROR(INDEX('SPACELOG 6 EMPRUNT 3'!$I$14:$I$2000,MATCH('SPACELOG 6 BP'!CP$2,'SPACELOG 6 EMPRUNT 3'!$Z$14:$Z$2000,0)),0)</f>
        <v>0</v>
      </c>
      <c r="CQ59" s="66">
        <f>IFERROR(INDEX('SPACELOG 6 EMPRUNT 3'!$I$14:$I$2000,MATCH('SPACELOG 6 BP'!CQ$2,'SPACELOG 6 EMPRUNT 3'!$Z$14:$Z$2000,0)),0)</f>
        <v>0</v>
      </c>
      <c r="CR59" s="75">
        <f>SUM(CF59:CQ59)</f>
        <v>0</v>
      </c>
      <c r="CS59" s="66">
        <f>IFERROR(INDEX('SPACELOG 6 EMPRUNT 3'!$I$14:$I$2000,MATCH('SPACELOG 6 BP'!CS$2,'SPACELOG 6 EMPRUNT 3'!$Z$14:$Z$2000,0)),0)</f>
        <v>0</v>
      </c>
      <c r="CT59" s="66">
        <f>IFERROR(INDEX('SPACELOG 6 EMPRUNT 3'!$I$14:$I$2000,MATCH('SPACELOG 6 BP'!CT$2,'SPACELOG 6 EMPRUNT 3'!$Z$14:$Z$2000,0)),0)</f>
        <v>0</v>
      </c>
      <c r="CU59" s="66">
        <f>IFERROR(INDEX('SPACELOG 6 EMPRUNT 3'!$I$14:$I$2000,MATCH('SPACELOG 6 BP'!CU$2,'SPACELOG 6 EMPRUNT 3'!$Z$14:$Z$2000,0)),0)</f>
        <v>0</v>
      </c>
      <c r="CV59" s="66">
        <f>IFERROR(INDEX('SPACELOG 6 EMPRUNT 3'!$I$14:$I$2000,MATCH('SPACELOG 6 BP'!CV$2,'SPACELOG 6 EMPRUNT 3'!$Z$14:$Z$2000,0)),0)</f>
        <v>0</v>
      </c>
      <c r="CW59" s="66">
        <f>IFERROR(INDEX('SPACELOG 6 EMPRUNT 3'!$I$14:$I$2000,MATCH('SPACELOG 6 BP'!CW$2,'SPACELOG 6 EMPRUNT 3'!$Z$14:$Z$2000,0)),0)</f>
        <v>0</v>
      </c>
      <c r="CX59" s="66">
        <f>IFERROR(INDEX('SPACELOG 6 EMPRUNT 3'!$I$14:$I$2000,MATCH('SPACELOG 6 BP'!CX$2,'SPACELOG 6 EMPRUNT 3'!$Z$14:$Z$2000,0)),0)</f>
        <v>0</v>
      </c>
      <c r="CY59" s="66">
        <f>IFERROR(INDEX('SPACELOG 6 EMPRUNT 3'!$I$14:$I$2000,MATCH('SPACELOG 6 BP'!CY$2,'SPACELOG 6 EMPRUNT 3'!$Z$14:$Z$2000,0)),0)</f>
        <v>0</v>
      </c>
      <c r="CZ59" s="66">
        <f>IFERROR(INDEX('SPACELOG 6 EMPRUNT 3'!$I$14:$I$2000,MATCH('SPACELOG 6 BP'!CZ$2,'SPACELOG 6 EMPRUNT 3'!$Z$14:$Z$2000,0)),0)</f>
        <v>0</v>
      </c>
      <c r="DA59" s="66">
        <f>IFERROR(INDEX('SPACELOG 6 EMPRUNT 3'!$I$14:$I$2000,MATCH('SPACELOG 6 BP'!DA$2,'SPACELOG 6 EMPRUNT 3'!$Z$14:$Z$2000,0)),0)</f>
        <v>0</v>
      </c>
      <c r="DB59" s="66">
        <f>IFERROR(INDEX('SPACELOG 6 EMPRUNT 3'!$I$14:$I$2000,MATCH('SPACELOG 6 BP'!DB$2,'SPACELOG 6 EMPRUNT 3'!$Z$14:$Z$2000,0)),0)</f>
        <v>0</v>
      </c>
      <c r="DC59" s="66">
        <f>IFERROR(INDEX('SPACELOG 6 EMPRUNT 3'!$I$14:$I$2000,MATCH('SPACELOG 6 BP'!DC$2,'SPACELOG 6 EMPRUNT 3'!$Z$14:$Z$2000,0)),0)</f>
        <v>0</v>
      </c>
      <c r="DD59" s="66">
        <f>IFERROR(INDEX('SPACELOG 6 EMPRUNT 3'!$I$14:$I$2000,MATCH('SPACELOG 6 BP'!DD$2,'SPACELOG 6 EMPRUNT 3'!$Z$14:$Z$2000,0)),0)</f>
        <v>0</v>
      </c>
      <c r="DE59" s="75">
        <f>SUM(CS59:DD59)</f>
        <v>0</v>
      </c>
      <c r="DF59" s="66">
        <f>IFERROR(INDEX('SPACELOG 6 EMPRUNT 3'!$I$14:$I$2000,MATCH('SPACELOG 6 BP'!DF$2,'SPACELOG 6 EMPRUNT 3'!$Z$14:$Z$2000,0)),0)</f>
        <v>0</v>
      </c>
      <c r="DG59" s="66">
        <f>IFERROR(INDEX('SPACELOG 6 EMPRUNT 3'!$I$14:$I$2000,MATCH('SPACELOG 6 BP'!DG$2,'SPACELOG 6 EMPRUNT 3'!$Z$14:$Z$2000,0)),0)</f>
        <v>0</v>
      </c>
      <c r="DH59" s="66">
        <f>IFERROR(INDEX('SPACELOG 6 EMPRUNT 3'!$I$14:$I$2000,MATCH('SPACELOG 6 BP'!DH$2,'SPACELOG 6 EMPRUNT 3'!$Z$14:$Z$2000,0)),0)</f>
        <v>0</v>
      </c>
      <c r="DI59" s="66">
        <f>IFERROR(INDEX('SPACELOG 6 EMPRUNT 3'!$I$14:$I$2000,MATCH('SPACELOG 6 BP'!DI$2,'SPACELOG 6 EMPRUNT 3'!$Z$14:$Z$2000,0)),0)</f>
        <v>0</v>
      </c>
      <c r="DJ59" s="66">
        <f>IFERROR(INDEX('SPACELOG 6 EMPRUNT 3'!$I$14:$I$2000,MATCH('SPACELOG 6 BP'!DJ$2,'SPACELOG 6 EMPRUNT 3'!$Z$14:$Z$2000,0)),0)</f>
        <v>0</v>
      </c>
      <c r="DK59" s="66">
        <f>IFERROR(INDEX('SPACELOG 6 EMPRUNT 3'!$I$14:$I$2000,MATCH('SPACELOG 6 BP'!DK$2,'SPACELOG 6 EMPRUNT 3'!$Z$14:$Z$2000,0)),0)</f>
        <v>0</v>
      </c>
      <c r="DL59" s="66">
        <f>IFERROR(INDEX('SPACELOG 6 EMPRUNT 3'!$I$14:$I$2000,MATCH('SPACELOG 6 BP'!DL$2,'SPACELOG 6 EMPRUNT 3'!$Z$14:$Z$2000,0)),0)</f>
        <v>0</v>
      </c>
      <c r="DM59" s="66">
        <f>IFERROR(INDEX('SPACELOG 6 EMPRUNT 3'!$I$14:$I$2000,MATCH('SPACELOG 6 BP'!DM$2,'SPACELOG 6 EMPRUNT 3'!$Z$14:$Z$2000,0)),0)</f>
        <v>0</v>
      </c>
      <c r="DN59" s="66">
        <f>IFERROR(INDEX('SPACELOG 6 EMPRUNT 3'!$I$14:$I$2000,MATCH('SPACELOG 6 BP'!DN$2,'SPACELOG 6 EMPRUNT 3'!$Z$14:$Z$2000,0)),0)</f>
        <v>0</v>
      </c>
      <c r="DO59" s="66">
        <f>IFERROR(INDEX('SPACELOG 6 EMPRUNT 3'!$I$14:$I$2000,MATCH('SPACELOG 6 BP'!DO$2,'SPACELOG 6 EMPRUNT 3'!$Z$14:$Z$2000,0)),0)</f>
        <v>0</v>
      </c>
      <c r="DP59" s="66">
        <f>IFERROR(INDEX('SPACELOG 6 EMPRUNT 3'!$I$14:$I$2000,MATCH('SPACELOG 6 BP'!DP$2,'SPACELOG 6 EMPRUNT 3'!$Z$14:$Z$2000,0)),0)</f>
        <v>0</v>
      </c>
      <c r="DQ59" s="66">
        <f>IFERROR(INDEX('SPACELOG 6 EMPRUNT 3'!$I$14:$I$2000,MATCH('SPACELOG 6 BP'!DQ$2,'SPACELOG 6 EMPRUNT 3'!$Z$14:$Z$2000,0)),0)</f>
        <v>0</v>
      </c>
      <c r="DR59" s="75">
        <f>SUM(DF59:DQ59)</f>
        <v>0</v>
      </c>
      <c r="DS59" s="66">
        <f>IFERROR(INDEX('SPACELOG 6 EMPRUNT 3'!$I$14:$I$2000,MATCH('SPACELOG 6 BP'!DS$2,'SPACELOG 6 EMPRUNT 3'!$Z$14:$Z$2000,0)),0)</f>
        <v>0</v>
      </c>
      <c r="DT59" s="66">
        <f>IFERROR(INDEX('SPACELOG 6 EMPRUNT 3'!$I$14:$I$2000,MATCH('SPACELOG 6 BP'!DT$2,'SPACELOG 6 EMPRUNT 3'!$Z$14:$Z$2000,0)),0)</f>
        <v>0</v>
      </c>
      <c r="DU59" s="66">
        <f>IFERROR(INDEX('SPACELOG 6 EMPRUNT 3'!$I$14:$I$2000,MATCH('SPACELOG 6 BP'!DU$2,'SPACELOG 6 EMPRUNT 3'!$Z$14:$Z$2000,0)),0)</f>
        <v>0</v>
      </c>
      <c r="DV59" s="66">
        <f>IFERROR(INDEX('SPACELOG 6 EMPRUNT 3'!$I$14:$I$2000,MATCH('SPACELOG 6 BP'!DV$2,'SPACELOG 6 EMPRUNT 3'!$Z$14:$Z$2000,0)),0)</f>
        <v>0</v>
      </c>
      <c r="DW59" s="66">
        <f>IFERROR(INDEX('SPACELOG 6 EMPRUNT 3'!$I$14:$I$2000,MATCH('SPACELOG 6 BP'!DW$2,'SPACELOG 6 EMPRUNT 3'!$Z$14:$Z$2000,0)),0)</f>
        <v>0</v>
      </c>
      <c r="DX59" s="66">
        <f>IFERROR(INDEX('SPACELOG 6 EMPRUNT 3'!$I$14:$I$2000,MATCH('SPACELOG 6 BP'!DX$2,'SPACELOG 6 EMPRUNT 3'!$Z$14:$Z$2000,0)),0)</f>
        <v>0</v>
      </c>
      <c r="DY59" s="66">
        <f>IFERROR(INDEX('SPACELOG 6 EMPRUNT 3'!$I$14:$I$2000,MATCH('SPACELOG 6 BP'!DY$2,'SPACELOG 6 EMPRUNT 3'!$Z$14:$Z$2000,0)),0)</f>
        <v>0</v>
      </c>
      <c r="DZ59" s="66">
        <f>IFERROR(INDEX('SPACELOG 6 EMPRUNT 3'!$I$14:$I$2000,MATCH('SPACELOG 6 BP'!DZ$2,'SPACELOG 6 EMPRUNT 3'!$Z$14:$Z$2000,0)),0)</f>
        <v>0</v>
      </c>
      <c r="EA59" s="66">
        <f>IFERROR(INDEX('SPACELOG 6 EMPRUNT 3'!$I$14:$I$2000,MATCH('SPACELOG 6 BP'!EA$2,'SPACELOG 6 EMPRUNT 3'!$Z$14:$Z$2000,0)),0)</f>
        <v>0</v>
      </c>
      <c r="EB59" s="66">
        <f>IFERROR(INDEX('SPACELOG 6 EMPRUNT 3'!$I$14:$I$2000,MATCH('SPACELOG 6 BP'!EB$2,'SPACELOG 6 EMPRUNT 3'!$Z$14:$Z$2000,0)),0)</f>
        <v>0</v>
      </c>
      <c r="EC59" s="66">
        <f>IFERROR(INDEX('SPACELOG 6 EMPRUNT 3'!$I$14:$I$2000,MATCH('SPACELOG 6 BP'!EC$2,'SPACELOG 6 EMPRUNT 3'!$Z$14:$Z$2000,0)),0)</f>
        <v>0</v>
      </c>
      <c r="ED59" s="66">
        <f>IFERROR(INDEX('SPACELOG 6 EMPRUNT 3'!$I$14:$I$2000,MATCH('SPACELOG 6 BP'!ED$2,'SPACELOG 6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6 EMPRUNT 3'!I5</f>
        <v/>
      </c>
      <c r="D60" s="22" t="s">
        <v>102</v>
      </c>
      <c r="E60" s="79"/>
      <c r="F60" s="66">
        <f t="shared" ref="F60:Q60" si="188">F55-F57-F58-F59</f>
        <v>0</v>
      </c>
      <c r="G60" s="66">
        <f t="shared" si="188"/>
        <v>0</v>
      </c>
      <c r="H60" s="66">
        <f t="shared" si="188"/>
        <v>0</v>
      </c>
      <c r="I60" s="66">
        <f t="shared" si="188"/>
        <v>0</v>
      </c>
      <c r="J60" s="66">
        <f t="shared" si="188"/>
        <v>0</v>
      </c>
      <c r="K60" s="66">
        <f t="shared" si="188"/>
        <v>0</v>
      </c>
      <c r="L60" s="66">
        <f t="shared" si="188"/>
        <v>0</v>
      </c>
      <c r="M60" s="66">
        <f t="shared" si="188"/>
        <v>0</v>
      </c>
      <c r="N60" s="66">
        <f t="shared" si="188"/>
        <v>0</v>
      </c>
      <c r="O60" s="66">
        <f t="shared" si="188"/>
        <v>0</v>
      </c>
      <c r="P60" s="66">
        <f t="shared" si="188"/>
        <v>0</v>
      </c>
      <c r="Q60" s="66">
        <f t="shared" si="188"/>
        <v>0</v>
      </c>
      <c r="R60" s="75">
        <f>SUM(F60:Q60)</f>
        <v>0</v>
      </c>
      <c r="S60" s="66">
        <f t="shared" ref="S60:AD60" si="189">S55-S57-S58-S59</f>
        <v>0</v>
      </c>
      <c r="T60" s="66">
        <f t="shared" si="189"/>
        <v>0</v>
      </c>
      <c r="U60" s="66">
        <f t="shared" si="189"/>
        <v>0</v>
      </c>
      <c r="V60" s="66">
        <f t="shared" si="189"/>
        <v>0</v>
      </c>
      <c r="W60" s="66">
        <f t="shared" si="189"/>
        <v>0</v>
      </c>
      <c r="X60" s="66">
        <f t="shared" si="189"/>
        <v>0</v>
      </c>
      <c r="Y60" s="66">
        <f t="shared" si="189"/>
        <v>0</v>
      </c>
      <c r="Z60" s="66">
        <f t="shared" si="189"/>
        <v>0</v>
      </c>
      <c r="AA60" s="66">
        <f t="shared" si="189"/>
        <v>0</v>
      </c>
      <c r="AB60" s="66">
        <f t="shared" si="189"/>
        <v>0</v>
      </c>
      <c r="AC60" s="66">
        <f t="shared" si="189"/>
        <v>0</v>
      </c>
      <c r="AD60" s="66">
        <f t="shared" si="189"/>
        <v>0</v>
      </c>
      <c r="AE60" s="75">
        <f>SUM(S60:AD60)</f>
        <v>0</v>
      </c>
      <c r="AF60" s="66">
        <f t="shared" ref="AF60:AQ60" si="190">AF55-AF57-AF58-AF59</f>
        <v>0</v>
      </c>
      <c r="AG60" s="66">
        <f t="shared" si="190"/>
        <v>0</v>
      </c>
      <c r="AH60" s="66">
        <f t="shared" si="190"/>
        <v>0</v>
      </c>
      <c r="AI60" s="66">
        <f t="shared" si="190"/>
        <v>0</v>
      </c>
      <c r="AJ60" s="66">
        <f t="shared" si="190"/>
        <v>0</v>
      </c>
      <c r="AK60" s="66">
        <f t="shared" si="190"/>
        <v>0</v>
      </c>
      <c r="AL60" s="66">
        <f t="shared" si="190"/>
        <v>0</v>
      </c>
      <c r="AM60" s="66">
        <f t="shared" si="190"/>
        <v>0</v>
      </c>
      <c r="AN60" s="66">
        <f t="shared" si="190"/>
        <v>0</v>
      </c>
      <c r="AO60" s="66">
        <f t="shared" si="190"/>
        <v>0</v>
      </c>
      <c r="AP60" s="66">
        <f t="shared" si="190"/>
        <v>0</v>
      </c>
      <c r="AQ60" s="66">
        <f t="shared" si="190"/>
        <v>0</v>
      </c>
      <c r="AR60" s="75">
        <f>SUM(AF60:AQ60)</f>
        <v>0</v>
      </c>
      <c r="AS60" s="66">
        <f t="shared" ref="AS60:BD60" si="191">AS55-AS57-AS58-AS59</f>
        <v>0</v>
      </c>
      <c r="AT60" s="66">
        <f t="shared" si="191"/>
        <v>0</v>
      </c>
      <c r="AU60" s="66">
        <f t="shared" si="191"/>
        <v>0</v>
      </c>
      <c r="AV60" s="66">
        <f t="shared" si="191"/>
        <v>0</v>
      </c>
      <c r="AW60" s="66">
        <f t="shared" si="191"/>
        <v>0</v>
      </c>
      <c r="AX60" s="66">
        <f t="shared" si="191"/>
        <v>0</v>
      </c>
      <c r="AY60" s="66">
        <f t="shared" si="191"/>
        <v>0</v>
      </c>
      <c r="AZ60" s="66">
        <f t="shared" si="191"/>
        <v>0</v>
      </c>
      <c r="BA60" s="66">
        <f t="shared" si="191"/>
        <v>0</v>
      </c>
      <c r="BB60" s="66">
        <f t="shared" si="191"/>
        <v>0</v>
      </c>
      <c r="BC60" s="66">
        <f t="shared" si="191"/>
        <v>0</v>
      </c>
      <c r="BD60" s="66">
        <f t="shared" si="191"/>
        <v>0</v>
      </c>
      <c r="BE60" s="75">
        <f>SUM(AS60:BD60)</f>
        <v>0</v>
      </c>
      <c r="BF60" s="66">
        <f t="shared" ref="BF60:BQ60" si="192">BF55-BF57-BF58-BF59</f>
        <v>0</v>
      </c>
      <c r="BG60" s="66">
        <f t="shared" si="192"/>
        <v>0</v>
      </c>
      <c r="BH60" s="66">
        <f t="shared" si="192"/>
        <v>0</v>
      </c>
      <c r="BI60" s="66">
        <f t="shared" si="192"/>
        <v>0</v>
      </c>
      <c r="BJ60" s="66">
        <f t="shared" si="192"/>
        <v>0</v>
      </c>
      <c r="BK60" s="66">
        <f t="shared" si="192"/>
        <v>0</v>
      </c>
      <c r="BL60" s="66">
        <f t="shared" si="192"/>
        <v>0</v>
      </c>
      <c r="BM60" s="66">
        <f t="shared" si="192"/>
        <v>0</v>
      </c>
      <c r="BN60" s="66">
        <f t="shared" si="192"/>
        <v>0</v>
      </c>
      <c r="BO60" s="66">
        <f t="shared" si="192"/>
        <v>0</v>
      </c>
      <c r="BP60" s="66">
        <f t="shared" si="192"/>
        <v>0</v>
      </c>
      <c r="BQ60" s="66">
        <f t="shared" si="192"/>
        <v>0</v>
      </c>
      <c r="BR60" s="75">
        <f>SUM(BF60:BQ60)</f>
        <v>0</v>
      </c>
      <c r="BS60" s="66">
        <f t="shared" ref="BS60:CD60" si="193">BS55-BS57-BS58-BS59</f>
        <v>0</v>
      </c>
      <c r="BT60" s="66">
        <f t="shared" si="193"/>
        <v>0</v>
      </c>
      <c r="BU60" s="66">
        <f t="shared" si="193"/>
        <v>0</v>
      </c>
      <c r="BV60" s="66">
        <f t="shared" si="193"/>
        <v>0</v>
      </c>
      <c r="BW60" s="66">
        <f t="shared" si="193"/>
        <v>0</v>
      </c>
      <c r="BX60" s="66">
        <f t="shared" si="193"/>
        <v>0</v>
      </c>
      <c r="BY60" s="66">
        <f t="shared" si="193"/>
        <v>0</v>
      </c>
      <c r="BZ60" s="66">
        <f t="shared" si="193"/>
        <v>0</v>
      </c>
      <c r="CA60" s="66">
        <f t="shared" si="193"/>
        <v>0</v>
      </c>
      <c r="CB60" s="66">
        <f t="shared" si="193"/>
        <v>0</v>
      </c>
      <c r="CC60" s="66">
        <f t="shared" si="193"/>
        <v>0</v>
      </c>
      <c r="CD60" s="66">
        <f t="shared" si="193"/>
        <v>0</v>
      </c>
      <c r="CE60" s="75">
        <f>SUM(BS60:CD60)</f>
        <v>0</v>
      </c>
      <c r="CF60" s="66">
        <f t="shared" ref="CF60:CQ60" si="194">CF55-CF57-CF58-CF59</f>
        <v>0</v>
      </c>
      <c r="CG60" s="66">
        <f t="shared" si="194"/>
        <v>0</v>
      </c>
      <c r="CH60" s="66">
        <f t="shared" si="194"/>
        <v>0</v>
      </c>
      <c r="CI60" s="66">
        <f t="shared" si="194"/>
        <v>0</v>
      </c>
      <c r="CJ60" s="66">
        <f t="shared" si="194"/>
        <v>0</v>
      </c>
      <c r="CK60" s="66">
        <f t="shared" si="194"/>
        <v>0</v>
      </c>
      <c r="CL60" s="66">
        <f t="shared" si="194"/>
        <v>0</v>
      </c>
      <c r="CM60" s="66">
        <f t="shared" si="194"/>
        <v>0</v>
      </c>
      <c r="CN60" s="66">
        <f t="shared" si="194"/>
        <v>0</v>
      </c>
      <c r="CO60" s="66">
        <f t="shared" si="194"/>
        <v>0</v>
      </c>
      <c r="CP60" s="66">
        <f t="shared" si="194"/>
        <v>0</v>
      </c>
      <c r="CQ60" s="66">
        <f t="shared" si="194"/>
        <v>0</v>
      </c>
      <c r="CR60" s="75">
        <f>SUM(CF60:CQ60)</f>
        <v>0</v>
      </c>
      <c r="CS60" s="66">
        <f t="shared" ref="CS60:DD60" si="195">CS55-CS57-CS58-CS59</f>
        <v>0</v>
      </c>
      <c r="CT60" s="66">
        <f t="shared" si="195"/>
        <v>0</v>
      </c>
      <c r="CU60" s="66">
        <f t="shared" si="195"/>
        <v>0</v>
      </c>
      <c r="CV60" s="66">
        <f t="shared" si="195"/>
        <v>0</v>
      </c>
      <c r="CW60" s="66">
        <f t="shared" si="195"/>
        <v>0</v>
      </c>
      <c r="CX60" s="66">
        <f t="shared" si="195"/>
        <v>0</v>
      </c>
      <c r="CY60" s="66">
        <f t="shared" si="195"/>
        <v>0</v>
      </c>
      <c r="CZ60" s="66">
        <f t="shared" si="195"/>
        <v>0</v>
      </c>
      <c r="DA60" s="66">
        <f t="shared" si="195"/>
        <v>0</v>
      </c>
      <c r="DB60" s="66">
        <f t="shared" si="195"/>
        <v>0</v>
      </c>
      <c r="DC60" s="66">
        <f t="shared" si="195"/>
        <v>0</v>
      </c>
      <c r="DD60" s="66">
        <f t="shared" si="195"/>
        <v>0</v>
      </c>
      <c r="DE60" s="75">
        <f>SUM(CS60:DD60)</f>
        <v>0</v>
      </c>
      <c r="DF60" s="66">
        <f t="shared" ref="DF60:DQ60" si="196">DF55-DF57-DF58-DF59</f>
        <v>0</v>
      </c>
      <c r="DG60" s="66">
        <f t="shared" si="196"/>
        <v>0</v>
      </c>
      <c r="DH60" s="66">
        <f t="shared" si="196"/>
        <v>0</v>
      </c>
      <c r="DI60" s="66">
        <f t="shared" si="196"/>
        <v>0</v>
      </c>
      <c r="DJ60" s="66">
        <f t="shared" si="196"/>
        <v>0</v>
      </c>
      <c r="DK60" s="66">
        <f t="shared" si="196"/>
        <v>0</v>
      </c>
      <c r="DL60" s="66">
        <f t="shared" si="196"/>
        <v>0</v>
      </c>
      <c r="DM60" s="66">
        <f t="shared" si="196"/>
        <v>0</v>
      </c>
      <c r="DN60" s="66">
        <f t="shared" si="196"/>
        <v>0</v>
      </c>
      <c r="DO60" s="66">
        <f t="shared" si="196"/>
        <v>0</v>
      </c>
      <c r="DP60" s="66">
        <f t="shared" si="196"/>
        <v>0</v>
      </c>
      <c r="DQ60" s="66">
        <f t="shared" si="196"/>
        <v>0</v>
      </c>
      <c r="DR60" s="75">
        <f>SUM(DF60:DQ60)</f>
        <v>0</v>
      </c>
      <c r="DS60" s="66">
        <f t="shared" ref="DS60:ED60" si="197">DS55-DS57-DS58-DS59</f>
        <v>0</v>
      </c>
      <c r="DT60" s="66">
        <f t="shared" si="197"/>
        <v>0</v>
      </c>
      <c r="DU60" s="66">
        <f t="shared" si="197"/>
        <v>0</v>
      </c>
      <c r="DV60" s="66">
        <f t="shared" si="197"/>
        <v>0</v>
      </c>
      <c r="DW60" s="66">
        <f t="shared" si="197"/>
        <v>0</v>
      </c>
      <c r="DX60" s="66">
        <f t="shared" si="197"/>
        <v>0</v>
      </c>
      <c r="DY60" s="66">
        <f t="shared" si="197"/>
        <v>0</v>
      </c>
      <c r="DZ60" s="66">
        <f t="shared" si="197"/>
        <v>0</v>
      </c>
      <c r="EA60" s="66">
        <f t="shared" si="197"/>
        <v>0</v>
      </c>
      <c r="EB60" s="66">
        <f t="shared" si="197"/>
        <v>0</v>
      </c>
      <c r="EC60" s="66">
        <f t="shared" si="197"/>
        <v>0</v>
      </c>
      <c r="ED60" s="66">
        <f t="shared" si="197"/>
        <v>0</v>
      </c>
      <c r="EE60" s="75">
        <f>SUM(DS60:ED60)</f>
        <v>0</v>
      </c>
    </row>
    <row r="61" spans="1:135" x14ac:dyDescent="0.2">
      <c r="A61" s="82" t="s">
        <v>174</v>
      </c>
      <c r="B61" s="84">
        <f>'SPACELOG 6 EMPRUNT 3'!E9</f>
        <v>46357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98">IF(F60&gt;0,F60*$C$65,0)</f>
        <v>0</v>
      </c>
      <c r="G62" s="66">
        <f t="shared" si="198"/>
        <v>0</v>
      </c>
      <c r="H62" s="66">
        <f t="shared" si="198"/>
        <v>0</v>
      </c>
      <c r="I62" s="66">
        <f t="shared" si="198"/>
        <v>0</v>
      </c>
      <c r="J62" s="66">
        <f t="shared" si="198"/>
        <v>0</v>
      </c>
      <c r="K62" s="66">
        <f t="shared" si="198"/>
        <v>0</v>
      </c>
      <c r="L62" s="66">
        <f t="shared" si="198"/>
        <v>0</v>
      </c>
      <c r="M62" s="66">
        <f t="shared" si="198"/>
        <v>0</v>
      </c>
      <c r="N62" s="66">
        <f t="shared" si="198"/>
        <v>0</v>
      </c>
      <c r="O62" s="66">
        <f t="shared" si="198"/>
        <v>0</v>
      </c>
      <c r="P62" s="66">
        <f t="shared" si="198"/>
        <v>0</v>
      </c>
      <c r="Q62" s="66">
        <f t="shared" si="198"/>
        <v>0</v>
      </c>
      <c r="R62" s="75">
        <f>SUM(F62:Q62)</f>
        <v>0</v>
      </c>
      <c r="S62" s="66">
        <f t="shared" ref="S62:AD62" si="199">IF(S60&gt;0,S60*$C$65,0)</f>
        <v>0</v>
      </c>
      <c r="T62" s="66">
        <f t="shared" si="199"/>
        <v>0</v>
      </c>
      <c r="U62" s="66">
        <f t="shared" si="199"/>
        <v>0</v>
      </c>
      <c r="V62" s="66">
        <f t="shared" si="199"/>
        <v>0</v>
      </c>
      <c r="W62" s="66">
        <f t="shared" si="199"/>
        <v>0</v>
      </c>
      <c r="X62" s="66">
        <f t="shared" si="199"/>
        <v>0</v>
      </c>
      <c r="Y62" s="66">
        <f t="shared" si="199"/>
        <v>0</v>
      </c>
      <c r="Z62" s="66">
        <f t="shared" si="199"/>
        <v>0</v>
      </c>
      <c r="AA62" s="66">
        <f t="shared" si="199"/>
        <v>0</v>
      </c>
      <c r="AB62" s="66">
        <f t="shared" si="199"/>
        <v>0</v>
      </c>
      <c r="AC62" s="66">
        <f t="shared" si="199"/>
        <v>0</v>
      </c>
      <c r="AD62" s="66">
        <f t="shared" si="199"/>
        <v>0</v>
      </c>
      <c r="AE62" s="75">
        <f>SUM(S62:AD62)</f>
        <v>0</v>
      </c>
      <c r="AF62" s="66">
        <f t="shared" ref="AF62:AQ62" si="200">IF(AF60&gt;0,AF60*$C$65,0)</f>
        <v>0</v>
      </c>
      <c r="AG62" s="66">
        <f t="shared" si="200"/>
        <v>0</v>
      </c>
      <c r="AH62" s="66">
        <f t="shared" si="200"/>
        <v>0</v>
      </c>
      <c r="AI62" s="66">
        <f t="shared" si="200"/>
        <v>0</v>
      </c>
      <c r="AJ62" s="66">
        <f t="shared" si="200"/>
        <v>0</v>
      </c>
      <c r="AK62" s="66">
        <f t="shared" si="200"/>
        <v>0</v>
      </c>
      <c r="AL62" s="66">
        <f t="shared" si="200"/>
        <v>0</v>
      </c>
      <c r="AM62" s="66">
        <f t="shared" si="200"/>
        <v>0</v>
      </c>
      <c r="AN62" s="66">
        <f t="shared" si="200"/>
        <v>0</v>
      </c>
      <c r="AO62" s="66">
        <f t="shared" si="200"/>
        <v>0</v>
      </c>
      <c r="AP62" s="66">
        <f t="shared" si="200"/>
        <v>0</v>
      </c>
      <c r="AQ62" s="66">
        <f t="shared" si="200"/>
        <v>0</v>
      </c>
      <c r="AR62" s="75">
        <f>SUM(AF62:AQ62)</f>
        <v>0</v>
      </c>
      <c r="AS62" s="66">
        <f t="shared" ref="AS62:BD62" si="201">IF(AS60&gt;0,AS60*$C$65,0)</f>
        <v>0</v>
      </c>
      <c r="AT62" s="66">
        <f t="shared" si="201"/>
        <v>0</v>
      </c>
      <c r="AU62" s="66">
        <f t="shared" si="201"/>
        <v>0</v>
      </c>
      <c r="AV62" s="66">
        <f t="shared" si="201"/>
        <v>0</v>
      </c>
      <c r="AW62" s="66">
        <f t="shared" si="201"/>
        <v>0</v>
      </c>
      <c r="AX62" s="66">
        <f t="shared" si="201"/>
        <v>0</v>
      </c>
      <c r="AY62" s="66">
        <f t="shared" si="201"/>
        <v>0</v>
      </c>
      <c r="AZ62" s="66">
        <f t="shared" si="201"/>
        <v>0</v>
      </c>
      <c r="BA62" s="66">
        <f t="shared" si="201"/>
        <v>0</v>
      </c>
      <c r="BB62" s="66">
        <f t="shared" si="201"/>
        <v>0</v>
      </c>
      <c r="BC62" s="66">
        <f t="shared" si="201"/>
        <v>0</v>
      </c>
      <c r="BD62" s="66">
        <f t="shared" si="201"/>
        <v>0</v>
      </c>
      <c r="BE62" s="75">
        <f>SUM(AS62:BD62)</f>
        <v>0</v>
      </c>
      <c r="BF62" s="66">
        <f t="shared" ref="BF62:BQ62" si="202">IF(BF60&gt;0,BF60*$C$65,0)</f>
        <v>0</v>
      </c>
      <c r="BG62" s="66">
        <f t="shared" si="202"/>
        <v>0</v>
      </c>
      <c r="BH62" s="66">
        <f t="shared" si="202"/>
        <v>0</v>
      </c>
      <c r="BI62" s="66">
        <f t="shared" si="202"/>
        <v>0</v>
      </c>
      <c r="BJ62" s="66">
        <f t="shared" si="202"/>
        <v>0</v>
      </c>
      <c r="BK62" s="66">
        <f t="shared" si="202"/>
        <v>0</v>
      </c>
      <c r="BL62" s="66">
        <f t="shared" si="202"/>
        <v>0</v>
      </c>
      <c r="BM62" s="66">
        <f t="shared" si="202"/>
        <v>0</v>
      </c>
      <c r="BN62" s="66">
        <f t="shared" si="202"/>
        <v>0</v>
      </c>
      <c r="BO62" s="66">
        <f t="shared" si="202"/>
        <v>0</v>
      </c>
      <c r="BP62" s="66">
        <f t="shared" si="202"/>
        <v>0</v>
      </c>
      <c r="BQ62" s="66">
        <f t="shared" si="202"/>
        <v>0</v>
      </c>
      <c r="BR62" s="75">
        <f>SUM(BF62:BQ62)</f>
        <v>0</v>
      </c>
      <c r="BS62" s="66">
        <f t="shared" ref="BS62:CD62" si="203">IF(BS60&gt;0,BS60*$C$65,0)</f>
        <v>0</v>
      </c>
      <c r="BT62" s="66">
        <f t="shared" si="203"/>
        <v>0</v>
      </c>
      <c r="BU62" s="66">
        <f t="shared" si="203"/>
        <v>0</v>
      </c>
      <c r="BV62" s="66">
        <f t="shared" si="203"/>
        <v>0</v>
      </c>
      <c r="BW62" s="66">
        <f t="shared" si="203"/>
        <v>0</v>
      </c>
      <c r="BX62" s="66">
        <f t="shared" si="203"/>
        <v>0</v>
      </c>
      <c r="BY62" s="66">
        <f t="shared" si="203"/>
        <v>0</v>
      </c>
      <c r="BZ62" s="66">
        <f t="shared" si="203"/>
        <v>0</v>
      </c>
      <c r="CA62" s="66">
        <f t="shared" si="203"/>
        <v>0</v>
      </c>
      <c r="CB62" s="66">
        <f t="shared" si="203"/>
        <v>0</v>
      </c>
      <c r="CC62" s="66">
        <f t="shared" si="203"/>
        <v>0</v>
      </c>
      <c r="CD62" s="66">
        <f t="shared" si="203"/>
        <v>0</v>
      </c>
      <c r="CE62" s="75">
        <f>SUM(BS62:CD62)</f>
        <v>0</v>
      </c>
      <c r="CF62" s="66">
        <f t="shared" ref="CF62:CQ62" si="204">IF(CF60&gt;0,CF60*$C$65,0)</f>
        <v>0</v>
      </c>
      <c r="CG62" s="66">
        <f t="shared" si="204"/>
        <v>0</v>
      </c>
      <c r="CH62" s="66">
        <f t="shared" si="204"/>
        <v>0</v>
      </c>
      <c r="CI62" s="66">
        <f t="shared" si="204"/>
        <v>0</v>
      </c>
      <c r="CJ62" s="66">
        <f t="shared" si="204"/>
        <v>0</v>
      </c>
      <c r="CK62" s="66">
        <f t="shared" si="204"/>
        <v>0</v>
      </c>
      <c r="CL62" s="66">
        <f t="shared" si="204"/>
        <v>0</v>
      </c>
      <c r="CM62" s="66">
        <f t="shared" si="204"/>
        <v>0</v>
      </c>
      <c r="CN62" s="66">
        <f t="shared" si="204"/>
        <v>0</v>
      </c>
      <c r="CO62" s="66">
        <f t="shared" si="204"/>
        <v>0</v>
      </c>
      <c r="CP62" s="66">
        <f t="shared" si="204"/>
        <v>0</v>
      </c>
      <c r="CQ62" s="66">
        <f t="shared" si="204"/>
        <v>0</v>
      </c>
      <c r="CR62" s="75">
        <f>SUM(CF62:CQ62)</f>
        <v>0</v>
      </c>
      <c r="CS62" s="66">
        <f t="shared" ref="CS62:DD62" si="205">IF(CS60&gt;0,CS60*$C$65,0)</f>
        <v>0</v>
      </c>
      <c r="CT62" s="66">
        <f t="shared" si="205"/>
        <v>0</v>
      </c>
      <c r="CU62" s="66">
        <f t="shared" si="205"/>
        <v>0</v>
      </c>
      <c r="CV62" s="66">
        <f t="shared" si="205"/>
        <v>0</v>
      </c>
      <c r="CW62" s="66">
        <f t="shared" si="205"/>
        <v>0</v>
      </c>
      <c r="CX62" s="66">
        <f t="shared" si="205"/>
        <v>0</v>
      </c>
      <c r="CY62" s="66">
        <f t="shared" si="205"/>
        <v>0</v>
      </c>
      <c r="CZ62" s="66">
        <f t="shared" si="205"/>
        <v>0</v>
      </c>
      <c r="DA62" s="66">
        <f t="shared" si="205"/>
        <v>0</v>
      </c>
      <c r="DB62" s="66">
        <f t="shared" si="205"/>
        <v>0</v>
      </c>
      <c r="DC62" s="66">
        <f t="shared" si="205"/>
        <v>0</v>
      </c>
      <c r="DD62" s="66">
        <f t="shared" si="205"/>
        <v>0</v>
      </c>
      <c r="DE62" s="75">
        <f>SUM(CS62:DD62)</f>
        <v>0</v>
      </c>
      <c r="DF62" s="66">
        <f t="shared" ref="DF62:DQ62" si="206">IF(DF60&gt;0,DF60*$C$65,0)</f>
        <v>0</v>
      </c>
      <c r="DG62" s="66">
        <f t="shared" si="206"/>
        <v>0</v>
      </c>
      <c r="DH62" s="66">
        <f t="shared" si="206"/>
        <v>0</v>
      </c>
      <c r="DI62" s="66">
        <f t="shared" si="206"/>
        <v>0</v>
      </c>
      <c r="DJ62" s="66">
        <f t="shared" si="206"/>
        <v>0</v>
      </c>
      <c r="DK62" s="66">
        <f t="shared" si="206"/>
        <v>0</v>
      </c>
      <c r="DL62" s="66">
        <f t="shared" si="206"/>
        <v>0</v>
      </c>
      <c r="DM62" s="66">
        <f t="shared" si="206"/>
        <v>0</v>
      </c>
      <c r="DN62" s="66">
        <f t="shared" si="206"/>
        <v>0</v>
      </c>
      <c r="DO62" s="66">
        <f t="shared" si="206"/>
        <v>0</v>
      </c>
      <c r="DP62" s="66">
        <f t="shared" si="206"/>
        <v>0</v>
      </c>
      <c r="DQ62" s="66">
        <f t="shared" si="206"/>
        <v>0</v>
      </c>
      <c r="DR62" s="75">
        <f>SUM(DF62:DQ62)</f>
        <v>0</v>
      </c>
      <c r="DS62" s="66">
        <f t="shared" ref="DS62:ED62" si="207">IF(DS60&gt;0,DS60*$C$65,0)</f>
        <v>0</v>
      </c>
      <c r="DT62" s="66">
        <f t="shared" si="207"/>
        <v>0</v>
      </c>
      <c r="DU62" s="66">
        <f t="shared" si="207"/>
        <v>0</v>
      </c>
      <c r="DV62" s="66">
        <f t="shared" si="207"/>
        <v>0</v>
      </c>
      <c r="DW62" s="66">
        <f t="shared" si="207"/>
        <v>0</v>
      </c>
      <c r="DX62" s="66">
        <f t="shared" si="207"/>
        <v>0</v>
      </c>
      <c r="DY62" s="66">
        <f t="shared" si="207"/>
        <v>0</v>
      </c>
      <c r="DZ62" s="66">
        <f t="shared" si="207"/>
        <v>0</v>
      </c>
      <c r="EA62" s="66">
        <f t="shared" si="207"/>
        <v>0</v>
      </c>
      <c r="EB62" s="66">
        <f t="shared" si="207"/>
        <v>0</v>
      </c>
      <c r="EC62" s="66">
        <f t="shared" si="207"/>
        <v>0</v>
      </c>
      <c r="ED62" s="66">
        <f t="shared" si="207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208">F60-F62</f>
        <v>0</v>
      </c>
      <c r="G64" s="66">
        <f t="shared" si="208"/>
        <v>0</v>
      </c>
      <c r="H64" s="66">
        <f t="shared" si="208"/>
        <v>0</v>
      </c>
      <c r="I64" s="66">
        <f t="shared" si="208"/>
        <v>0</v>
      </c>
      <c r="J64" s="66">
        <f t="shared" si="208"/>
        <v>0</v>
      </c>
      <c r="K64" s="66">
        <f t="shared" si="208"/>
        <v>0</v>
      </c>
      <c r="L64" s="66">
        <f t="shared" si="208"/>
        <v>0</v>
      </c>
      <c r="M64" s="66">
        <f t="shared" si="208"/>
        <v>0</v>
      </c>
      <c r="N64" s="66">
        <f t="shared" si="208"/>
        <v>0</v>
      </c>
      <c r="O64" s="66">
        <f t="shared" si="208"/>
        <v>0</v>
      </c>
      <c r="P64" s="66">
        <f t="shared" si="208"/>
        <v>0</v>
      </c>
      <c r="Q64" s="66">
        <f t="shared" si="208"/>
        <v>0</v>
      </c>
      <c r="R64" s="75">
        <f>SUM(F64:Q64)</f>
        <v>0</v>
      </c>
      <c r="S64" s="66">
        <f t="shared" ref="S64:AD64" si="209">S60-S62</f>
        <v>0</v>
      </c>
      <c r="T64" s="66">
        <f t="shared" si="209"/>
        <v>0</v>
      </c>
      <c r="U64" s="66">
        <f t="shared" si="209"/>
        <v>0</v>
      </c>
      <c r="V64" s="66">
        <f t="shared" si="209"/>
        <v>0</v>
      </c>
      <c r="W64" s="66">
        <f t="shared" si="209"/>
        <v>0</v>
      </c>
      <c r="X64" s="66">
        <f t="shared" si="209"/>
        <v>0</v>
      </c>
      <c r="Y64" s="66">
        <f t="shared" si="209"/>
        <v>0</v>
      </c>
      <c r="Z64" s="66">
        <f t="shared" si="209"/>
        <v>0</v>
      </c>
      <c r="AA64" s="66">
        <f t="shared" si="209"/>
        <v>0</v>
      </c>
      <c r="AB64" s="66">
        <f t="shared" si="209"/>
        <v>0</v>
      </c>
      <c r="AC64" s="66">
        <f t="shared" si="209"/>
        <v>0</v>
      </c>
      <c r="AD64" s="66">
        <f t="shared" si="209"/>
        <v>0</v>
      </c>
      <c r="AE64" s="75">
        <f>SUM(S64:AD64)</f>
        <v>0</v>
      </c>
      <c r="AF64" s="66">
        <f t="shared" ref="AF64:AQ64" si="210">AF60-AF62</f>
        <v>0</v>
      </c>
      <c r="AG64" s="66">
        <f t="shared" si="210"/>
        <v>0</v>
      </c>
      <c r="AH64" s="66">
        <f t="shared" si="210"/>
        <v>0</v>
      </c>
      <c r="AI64" s="66">
        <f t="shared" si="210"/>
        <v>0</v>
      </c>
      <c r="AJ64" s="66">
        <f t="shared" si="210"/>
        <v>0</v>
      </c>
      <c r="AK64" s="66">
        <f t="shared" si="210"/>
        <v>0</v>
      </c>
      <c r="AL64" s="66">
        <f t="shared" si="210"/>
        <v>0</v>
      </c>
      <c r="AM64" s="66">
        <f t="shared" si="210"/>
        <v>0</v>
      </c>
      <c r="AN64" s="66">
        <f t="shared" si="210"/>
        <v>0</v>
      </c>
      <c r="AO64" s="66">
        <f t="shared" si="210"/>
        <v>0</v>
      </c>
      <c r="AP64" s="66">
        <f t="shared" si="210"/>
        <v>0</v>
      </c>
      <c r="AQ64" s="66">
        <f t="shared" si="210"/>
        <v>0</v>
      </c>
      <c r="AR64" s="75">
        <f>SUM(AF64:AQ64)</f>
        <v>0</v>
      </c>
      <c r="AS64" s="66">
        <f t="shared" ref="AS64:BD64" si="211">AS60-AS62</f>
        <v>0</v>
      </c>
      <c r="AT64" s="66">
        <f t="shared" si="211"/>
        <v>0</v>
      </c>
      <c r="AU64" s="66">
        <f t="shared" si="211"/>
        <v>0</v>
      </c>
      <c r="AV64" s="66">
        <f t="shared" si="211"/>
        <v>0</v>
      </c>
      <c r="AW64" s="66">
        <f t="shared" si="211"/>
        <v>0</v>
      </c>
      <c r="AX64" s="66">
        <f t="shared" si="211"/>
        <v>0</v>
      </c>
      <c r="AY64" s="66">
        <f t="shared" si="211"/>
        <v>0</v>
      </c>
      <c r="AZ64" s="66">
        <f t="shared" si="211"/>
        <v>0</v>
      </c>
      <c r="BA64" s="66">
        <f t="shared" si="211"/>
        <v>0</v>
      </c>
      <c r="BB64" s="66">
        <f t="shared" si="211"/>
        <v>0</v>
      </c>
      <c r="BC64" s="66">
        <f t="shared" si="211"/>
        <v>0</v>
      </c>
      <c r="BD64" s="66">
        <f t="shared" si="211"/>
        <v>0</v>
      </c>
      <c r="BE64" s="75">
        <f>SUM(AS64:BD64)</f>
        <v>0</v>
      </c>
      <c r="BF64" s="66">
        <f t="shared" ref="BF64:BQ64" si="212">BF60-BF62</f>
        <v>0</v>
      </c>
      <c r="BG64" s="66">
        <f t="shared" si="212"/>
        <v>0</v>
      </c>
      <c r="BH64" s="66">
        <f t="shared" si="212"/>
        <v>0</v>
      </c>
      <c r="BI64" s="66">
        <f t="shared" si="212"/>
        <v>0</v>
      </c>
      <c r="BJ64" s="66">
        <f t="shared" si="212"/>
        <v>0</v>
      </c>
      <c r="BK64" s="66">
        <f t="shared" si="212"/>
        <v>0</v>
      </c>
      <c r="BL64" s="66">
        <f t="shared" si="212"/>
        <v>0</v>
      </c>
      <c r="BM64" s="66">
        <f t="shared" si="212"/>
        <v>0</v>
      </c>
      <c r="BN64" s="66">
        <f t="shared" si="212"/>
        <v>0</v>
      </c>
      <c r="BO64" s="66">
        <f t="shared" si="212"/>
        <v>0</v>
      </c>
      <c r="BP64" s="66">
        <f t="shared" si="212"/>
        <v>0</v>
      </c>
      <c r="BQ64" s="66">
        <f t="shared" si="212"/>
        <v>0</v>
      </c>
      <c r="BR64" s="75">
        <f>SUM(BF64:BQ64)</f>
        <v>0</v>
      </c>
      <c r="BS64" s="66">
        <f t="shared" ref="BS64:CD64" si="213">BS60-BS62</f>
        <v>0</v>
      </c>
      <c r="BT64" s="66">
        <f t="shared" si="213"/>
        <v>0</v>
      </c>
      <c r="BU64" s="66">
        <f t="shared" si="213"/>
        <v>0</v>
      </c>
      <c r="BV64" s="66">
        <f t="shared" si="213"/>
        <v>0</v>
      </c>
      <c r="BW64" s="66">
        <f t="shared" si="213"/>
        <v>0</v>
      </c>
      <c r="BX64" s="66">
        <f t="shared" si="213"/>
        <v>0</v>
      </c>
      <c r="BY64" s="66">
        <f t="shared" si="213"/>
        <v>0</v>
      </c>
      <c r="BZ64" s="66">
        <f t="shared" si="213"/>
        <v>0</v>
      </c>
      <c r="CA64" s="66">
        <f t="shared" si="213"/>
        <v>0</v>
      </c>
      <c r="CB64" s="66">
        <f t="shared" si="213"/>
        <v>0</v>
      </c>
      <c r="CC64" s="66">
        <f t="shared" si="213"/>
        <v>0</v>
      </c>
      <c r="CD64" s="66">
        <f t="shared" si="213"/>
        <v>0</v>
      </c>
      <c r="CE64" s="75">
        <f>SUM(BS64:CD64)</f>
        <v>0</v>
      </c>
      <c r="CF64" s="66">
        <f t="shared" ref="CF64:CQ64" si="214">CF60-CF62</f>
        <v>0</v>
      </c>
      <c r="CG64" s="66">
        <f t="shared" si="214"/>
        <v>0</v>
      </c>
      <c r="CH64" s="66">
        <f t="shared" si="214"/>
        <v>0</v>
      </c>
      <c r="CI64" s="66">
        <f t="shared" si="214"/>
        <v>0</v>
      </c>
      <c r="CJ64" s="66">
        <f t="shared" si="214"/>
        <v>0</v>
      </c>
      <c r="CK64" s="66">
        <f t="shared" si="214"/>
        <v>0</v>
      </c>
      <c r="CL64" s="66">
        <f t="shared" si="214"/>
        <v>0</v>
      </c>
      <c r="CM64" s="66">
        <f t="shared" si="214"/>
        <v>0</v>
      </c>
      <c r="CN64" s="66">
        <f t="shared" si="214"/>
        <v>0</v>
      </c>
      <c r="CO64" s="66">
        <f t="shared" si="214"/>
        <v>0</v>
      </c>
      <c r="CP64" s="66">
        <f t="shared" si="214"/>
        <v>0</v>
      </c>
      <c r="CQ64" s="66">
        <f t="shared" si="214"/>
        <v>0</v>
      </c>
      <c r="CR64" s="75">
        <f>SUM(CF64:CQ64)</f>
        <v>0</v>
      </c>
      <c r="CS64" s="66">
        <f t="shared" ref="CS64:DD64" si="215">CS60-CS62</f>
        <v>0</v>
      </c>
      <c r="CT64" s="66">
        <f t="shared" si="215"/>
        <v>0</v>
      </c>
      <c r="CU64" s="66">
        <f t="shared" si="215"/>
        <v>0</v>
      </c>
      <c r="CV64" s="66">
        <f t="shared" si="215"/>
        <v>0</v>
      </c>
      <c r="CW64" s="66">
        <f t="shared" si="215"/>
        <v>0</v>
      </c>
      <c r="CX64" s="66">
        <f t="shared" si="215"/>
        <v>0</v>
      </c>
      <c r="CY64" s="66">
        <f t="shared" si="215"/>
        <v>0</v>
      </c>
      <c r="CZ64" s="66">
        <f t="shared" si="215"/>
        <v>0</v>
      </c>
      <c r="DA64" s="66">
        <f t="shared" si="215"/>
        <v>0</v>
      </c>
      <c r="DB64" s="66">
        <f t="shared" si="215"/>
        <v>0</v>
      </c>
      <c r="DC64" s="66">
        <f t="shared" si="215"/>
        <v>0</v>
      </c>
      <c r="DD64" s="66">
        <f t="shared" si="215"/>
        <v>0</v>
      </c>
      <c r="DE64" s="75">
        <f>SUM(CS64:DD64)</f>
        <v>0</v>
      </c>
      <c r="DF64" s="66">
        <f t="shared" ref="DF64:DQ64" si="216">DF60-DF62</f>
        <v>0</v>
      </c>
      <c r="DG64" s="66">
        <f t="shared" si="216"/>
        <v>0</v>
      </c>
      <c r="DH64" s="66">
        <f t="shared" si="216"/>
        <v>0</v>
      </c>
      <c r="DI64" s="66">
        <f t="shared" si="216"/>
        <v>0</v>
      </c>
      <c r="DJ64" s="66">
        <f t="shared" si="216"/>
        <v>0</v>
      </c>
      <c r="DK64" s="66">
        <f t="shared" si="216"/>
        <v>0</v>
      </c>
      <c r="DL64" s="66">
        <f t="shared" si="216"/>
        <v>0</v>
      </c>
      <c r="DM64" s="66">
        <f t="shared" si="216"/>
        <v>0</v>
      </c>
      <c r="DN64" s="66">
        <f t="shared" si="216"/>
        <v>0</v>
      </c>
      <c r="DO64" s="66">
        <f t="shared" si="216"/>
        <v>0</v>
      </c>
      <c r="DP64" s="66">
        <f t="shared" si="216"/>
        <v>0</v>
      </c>
      <c r="DQ64" s="66">
        <f t="shared" si="216"/>
        <v>0</v>
      </c>
      <c r="DR64" s="75">
        <f>SUM(DF64:DQ64)</f>
        <v>0</v>
      </c>
      <c r="DS64" s="66">
        <f t="shared" ref="DS64:ED64" si="217">DS60-DS62</f>
        <v>0</v>
      </c>
      <c r="DT64" s="66">
        <f t="shared" si="217"/>
        <v>0</v>
      </c>
      <c r="DU64" s="66">
        <f t="shared" si="217"/>
        <v>0</v>
      </c>
      <c r="DV64" s="66">
        <f t="shared" si="217"/>
        <v>0</v>
      </c>
      <c r="DW64" s="66">
        <f t="shared" si="217"/>
        <v>0</v>
      </c>
      <c r="DX64" s="66">
        <f t="shared" si="217"/>
        <v>0</v>
      </c>
      <c r="DY64" s="66">
        <f t="shared" si="217"/>
        <v>0</v>
      </c>
      <c r="DZ64" s="66">
        <f t="shared" si="217"/>
        <v>0</v>
      </c>
      <c r="EA64" s="66">
        <f t="shared" si="217"/>
        <v>0</v>
      </c>
      <c r="EB64" s="66">
        <f t="shared" si="217"/>
        <v>0</v>
      </c>
      <c r="EC64" s="66">
        <f t="shared" si="217"/>
        <v>0</v>
      </c>
      <c r="ED64" s="66">
        <f t="shared" si="217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18">F7</f>
        <v>0</v>
      </c>
      <c r="G71" s="66">
        <f t="shared" si="218"/>
        <v>0</v>
      </c>
      <c r="H71" s="66">
        <f t="shared" si="218"/>
        <v>0</v>
      </c>
      <c r="I71" s="66">
        <f t="shared" si="218"/>
        <v>0</v>
      </c>
      <c r="J71" s="66">
        <f t="shared" si="218"/>
        <v>0</v>
      </c>
      <c r="K71" s="66">
        <f t="shared" si="218"/>
        <v>0</v>
      </c>
      <c r="L71" s="66">
        <f t="shared" si="218"/>
        <v>0</v>
      </c>
      <c r="M71" s="66">
        <f t="shared" si="218"/>
        <v>0</v>
      </c>
      <c r="N71" s="66">
        <f t="shared" si="218"/>
        <v>0</v>
      </c>
      <c r="O71" s="66">
        <f t="shared" si="218"/>
        <v>0</v>
      </c>
      <c r="P71" s="66">
        <f t="shared" si="218"/>
        <v>0</v>
      </c>
      <c r="Q71" s="66">
        <f t="shared" si="218"/>
        <v>0</v>
      </c>
      <c r="R71" s="75">
        <f>SUM(F71:Q71)</f>
        <v>0</v>
      </c>
      <c r="S71" s="66">
        <f t="shared" ref="S71:AD71" si="219">+S7</f>
        <v>0</v>
      </c>
      <c r="T71" s="66">
        <f t="shared" si="219"/>
        <v>0</v>
      </c>
      <c r="U71" s="66">
        <f t="shared" si="219"/>
        <v>0</v>
      </c>
      <c r="V71" s="66">
        <f t="shared" si="219"/>
        <v>0</v>
      </c>
      <c r="W71" s="66">
        <f t="shared" si="219"/>
        <v>0</v>
      </c>
      <c r="X71" s="66">
        <f t="shared" si="219"/>
        <v>0</v>
      </c>
      <c r="Y71" s="66">
        <f t="shared" si="219"/>
        <v>0</v>
      </c>
      <c r="Z71" s="66">
        <f t="shared" si="219"/>
        <v>0</v>
      </c>
      <c r="AA71" s="66">
        <f t="shared" si="219"/>
        <v>0</v>
      </c>
      <c r="AB71" s="66">
        <f t="shared" si="219"/>
        <v>0</v>
      </c>
      <c r="AC71" s="66">
        <f t="shared" si="219"/>
        <v>0</v>
      </c>
      <c r="AD71" s="66">
        <f t="shared" si="219"/>
        <v>0</v>
      </c>
      <c r="AE71" s="75">
        <f>SUM(S71:AD71)</f>
        <v>0</v>
      </c>
      <c r="AF71" s="66">
        <f t="shared" ref="AF71:AQ71" si="220">AF7</f>
        <v>0</v>
      </c>
      <c r="AG71" s="66">
        <f t="shared" si="220"/>
        <v>0</v>
      </c>
      <c r="AH71" s="66">
        <f t="shared" si="220"/>
        <v>0</v>
      </c>
      <c r="AI71" s="66">
        <f t="shared" si="220"/>
        <v>0</v>
      </c>
      <c r="AJ71" s="66">
        <f t="shared" si="220"/>
        <v>0</v>
      </c>
      <c r="AK71" s="66">
        <f t="shared" si="220"/>
        <v>0</v>
      </c>
      <c r="AL71" s="66">
        <f t="shared" si="220"/>
        <v>0</v>
      </c>
      <c r="AM71" s="66">
        <f t="shared" si="220"/>
        <v>0</v>
      </c>
      <c r="AN71" s="66">
        <f t="shared" si="220"/>
        <v>0</v>
      </c>
      <c r="AO71" s="66">
        <f t="shared" si="220"/>
        <v>0</v>
      </c>
      <c r="AP71" s="66">
        <f t="shared" si="220"/>
        <v>0</v>
      </c>
      <c r="AQ71" s="66">
        <f t="shared" si="220"/>
        <v>0</v>
      </c>
      <c r="AR71" s="75">
        <f>SUM(AF71:AQ71)</f>
        <v>0</v>
      </c>
      <c r="AS71" s="66">
        <f t="shared" ref="AS71:BD71" si="221">AS7</f>
        <v>0</v>
      </c>
      <c r="AT71" s="66">
        <f t="shared" si="221"/>
        <v>0</v>
      </c>
      <c r="AU71" s="66">
        <f t="shared" si="221"/>
        <v>0</v>
      </c>
      <c r="AV71" s="66">
        <f t="shared" si="221"/>
        <v>0</v>
      </c>
      <c r="AW71" s="66">
        <f t="shared" si="221"/>
        <v>0</v>
      </c>
      <c r="AX71" s="66">
        <f t="shared" si="221"/>
        <v>0</v>
      </c>
      <c r="AY71" s="66">
        <f t="shared" si="221"/>
        <v>0</v>
      </c>
      <c r="AZ71" s="66">
        <f t="shared" si="221"/>
        <v>0</v>
      </c>
      <c r="BA71" s="66">
        <f t="shared" si="221"/>
        <v>0</v>
      </c>
      <c r="BB71" s="66">
        <f t="shared" si="221"/>
        <v>0</v>
      </c>
      <c r="BC71" s="66">
        <f t="shared" si="221"/>
        <v>0</v>
      </c>
      <c r="BD71" s="66">
        <f t="shared" si="221"/>
        <v>0</v>
      </c>
      <c r="BE71" s="75">
        <f>SUM(AS71:BD71)</f>
        <v>0</v>
      </c>
      <c r="BF71" s="66">
        <f t="shared" ref="BF71:BQ71" si="222">BF7</f>
        <v>0</v>
      </c>
      <c r="BG71" s="66">
        <f t="shared" si="222"/>
        <v>0</v>
      </c>
      <c r="BH71" s="66">
        <f t="shared" si="222"/>
        <v>0</v>
      </c>
      <c r="BI71" s="66">
        <f t="shared" si="222"/>
        <v>0</v>
      </c>
      <c r="BJ71" s="66">
        <f t="shared" si="222"/>
        <v>0</v>
      </c>
      <c r="BK71" s="66">
        <f t="shared" si="222"/>
        <v>0</v>
      </c>
      <c r="BL71" s="66">
        <f t="shared" si="222"/>
        <v>0</v>
      </c>
      <c r="BM71" s="66">
        <f t="shared" si="222"/>
        <v>0</v>
      </c>
      <c r="BN71" s="66">
        <f t="shared" si="222"/>
        <v>0</v>
      </c>
      <c r="BO71" s="66">
        <f t="shared" si="222"/>
        <v>0</v>
      </c>
      <c r="BP71" s="66">
        <f t="shared" si="222"/>
        <v>0</v>
      </c>
      <c r="BQ71" s="66">
        <f t="shared" si="222"/>
        <v>0</v>
      </c>
      <c r="BR71" s="75">
        <f>SUM(BF71:BQ71)</f>
        <v>0</v>
      </c>
      <c r="BS71" s="66">
        <f t="shared" ref="BS71:CD71" si="223">BS7</f>
        <v>0</v>
      </c>
      <c r="BT71" s="66">
        <f t="shared" si="223"/>
        <v>0</v>
      </c>
      <c r="BU71" s="66">
        <f t="shared" si="223"/>
        <v>0</v>
      </c>
      <c r="BV71" s="66">
        <f t="shared" si="223"/>
        <v>0</v>
      </c>
      <c r="BW71" s="66">
        <f t="shared" si="223"/>
        <v>0</v>
      </c>
      <c r="BX71" s="66">
        <f t="shared" si="223"/>
        <v>0</v>
      </c>
      <c r="BY71" s="66">
        <f t="shared" si="223"/>
        <v>0</v>
      </c>
      <c r="BZ71" s="66">
        <f t="shared" si="223"/>
        <v>0</v>
      </c>
      <c r="CA71" s="66">
        <f t="shared" si="223"/>
        <v>0</v>
      </c>
      <c r="CB71" s="66">
        <f t="shared" si="223"/>
        <v>0</v>
      </c>
      <c r="CC71" s="66">
        <f t="shared" si="223"/>
        <v>0</v>
      </c>
      <c r="CD71" s="66">
        <f t="shared" si="223"/>
        <v>0</v>
      </c>
      <c r="CE71" s="75">
        <f>SUM(BS71:CD71)</f>
        <v>0</v>
      </c>
      <c r="CF71" s="66">
        <f t="shared" ref="CF71:CQ71" si="224">CF7</f>
        <v>0</v>
      </c>
      <c r="CG71" s="66">
        <f t="shared" si="224"/>
        <v>0</v>
      </c>
      <c r="CH71" s="66">
        <f t="shared" si="224"/>
        <v>0</v>
      </c>
      <c r="CI71" s="66">
        <f t="shared" si="224"/>
        <v>0</v>
      </c>
      <c r="CJ71" s="66">
        <f t="shared" si="224"/>
        <v>0</v>
      </c>
      <c r="CK71" s="66">
        <f t="shared" si="224"/>
        <v>0</v>
      </c>
      <c r="CL71" s="66">
        <f t="shared" si="224"/>
        <v>0</v>
      </c>
      <c r="CM71" s="66">
        <f t="shared" si="224"/>
        <v>0</v>
      </c>
      <c r="CN71" s="66">
        <f t="shared" si="224"/>
        <v>0</v>
      </c>
      <c r="CO71" s="66">
        <f t="shared" si="224"/>
        <v>0</v>
      </c>
      <c r="CP71" s="66">
        <f t="shared" si="224"/>
        <v>0</v>
      </c>
      <c r="CQ71" s="66">
        <f t="shared" si="224"/>
        <v>0</v>
      </c>
      <c r="CR71" s="75">
        <f>SUM(CF71:CQ71)</f>
        <v>0</v>
      </c>
      <c r="CS71" s="66">
        <f t="shared" ref="CS71:DD71" si="225">CS7</f>
        <v>0</v>
      </c>
      <c r="CT71" s="66">
        <f t="shared" si="225"/>
        <v>0</v>
      </c>
      <c r="CU71" s="66">
        <f t="shared" si="225"/>
        <v>0</v>
      </c>
      <c r="CV71" s="66">
        <f t="shared" si="225"/>
        <v>0</v>
      </c>
      <c r="CW71" s="66">
        <f t="shared" si="225"/>
        <v>0</v>
      </c>
      <c r="CX71" s="66">
        <f t="shared" si="225"/>
        <v>0</v>
      </c>
      <c r="CY71" s="66">
        <f t="shared" si="225"/>
        <v>0</v>
      </c>
      <c r="CZ71" s="66">
        <f t="shared" si="225"/>
        <v>0</v>
      </c>
      <c r="DA71" s="66">
        <f t="shared" si="225"/>
        <v>0</v>
      </c>
      <c r="DB71" s="66">
        <f t="shared" si="225"/>
        <v>0</v>
      </c>
      <c r="DC71" s="66">
        <f t="shared" si="225"/>
        <v>0</v>
      </c>
      <c r="DD71" s="66">
        <f t="shared" si="225"/>
        <v>0</v>
      </c>
      <c r="DE71" s="75">
        <f>SUM(CS71:DD71)</f>
        <v>0</v>
      </c>
      <c r="DF71" s="66">
        <f t="shared" ref="DF71:DQ71" si="226">DF7</f>
        <v>0</v>
      </c>
      <c r="DG71" s="66">
        <f t="shared" si="226"/>
        <v>0</v>
      </c>
      <c r="DH71" s="66">
        <f t="shared" si="226"/>
        <v>0</v>
      </c>
      <c r="DI71" s="66">
        <f t="shared" si="226"/>
        <v>0</v>
      </c>
      <c r="DJ71" s="66">
        <f t="shared" si="226"/>
        <v>0</v>
      </c>
      <c r="DK71" s="66">
        <f t="shared" si="226"/>
        <v>0</v>
      </c>
      <c r="DL71" s="66">
        <f t="shared" si="226"/>
        <v>0</v>
      </c>
      <c r="DM71" s="66">
        <f t="shared" si="226"/>
        <v>0</v>
      </c>
      <c r="DN71" s="66">
        <f t="shared" si="226"/>
        <v>0</v>
      </c>
      <c r="DO71" s="66">
        <f t="shared" si="226"/>
        <v>0</v>
      </c>
      <c r="DP71" s="66">
        <f t="shared" si="226"/>
        <v>0</v>
      </c>
      <c r="DQ71" s="66">
        <f t="shared" si="226"/>
        <v>0</v>
      </c>
      <c r="DR71" s="75">
        <f>SUM(DF71:DQ71)</f>
        <v>0</v>
      </c>
      <c r="DS71" s="66">
        <f t="shared" ref="DS71:ED71" si="227">DS7</f>
        <v>0</v>
      </c>
      <c r="DT71" s="66">
        <f t="shared" si="227"/>
        <v>0</v>
      </c>
      <c r="DU71" s="66">
        <f t="shared" si="227"/>
        <v>0</v>
      </c>
      <c r="DV71" s="66">
        <f t="shared" si="227"/>
        <v>0</v>
      </c>
      <c r="DW71" s="66">
        <f t="shared" si="227"/>
        <v>0</v>
      </c>
      <c r="DX71" s="66">
        <f t="shared" si="227"/>
        <v>0</v>
      </c>
      <c r="DY71" s="66">
        <f t="shared" si="227"/>
        <v>0</v>
      </c>
      <c r="DZ71" s="66">
        <f t="shared" si="227"/>
        <v>0</v>
      </c>
      <c r="EA71" s="66">
        <f t="shared" si="227"/>
        <v>0</v>
      </c>
      <c r="EB71" s="66">
        <f t="shared" si="227"/>
        <v>0</v>
      </c>
      <c r="EC71" s="66">
        <f t="shared" si="227"/>
        <v>0</v>
      </c>
      <c r="ED71" s="66">
        <f t="shared" si="227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28">F71*$C$75</f>
        <v>0</v>
      </c>
      <c r="G72" s="66">
        <f t="shared" si="228"/>
        <v>0</v>
      </c>
      <c r="H72" s="66">
        <f t="shared" si="228"/>
        <v>0</v>
      </c>
      <c r="I72" s="66">
        <f t="shared" si="228"/>
        <v>0</v>
      </c>
      <c r="J72" s="66">
        <f t="shared" si="228"/>
        <v>0</v>
      </c>
      <c r="K72" s="66">
        <f t="shared" si="228"/>
        <v>0</v>
      </c>
      <c r="L72" s="66">
        <f t="shared" si="228"/>
        <v>0</v>
      </c>
      <c r="M72" s="66">
        <f t="shared" si="228"/>
        <v>0</v>
      </c>
      <c r="N72" s="66">
        <f t="shared" si="228"/>
        <v>0</v>
      </c>
      <c r="O72" s="66">
        <f t="shared" si="228"/>
        <v>0</v>
      </c>
      <c r="P72" s="66">
        <f t="shared" si="228"/>
        <v>0</v>
      </c>
      <c r="Q72" s="66">
        <f t="shared" si="228"/>
        <v>0</v>
      </c>
      <c r="R72" s="75">
        <f>SUM(F72:Q72)</f>
        <v>0</v>
      </c>
      <c r="S72" s="66">
        <f t="shared" ref="S72:AD72" si="229">S71*$C$75</f>
        <v>0</v>
      </c>
      <c r="T72" s="66">
        <f t="shared" si="229"/>
        <v>0</v>
      </c>
      <c r="U72" s="66">
        <f t="shared" si="229"/>
        <v>0</v>
      </c>
      <c r="V72" s="66">
        <f t="shared" si="229"/>
        <v>0</v>
      </c>
      <c r="W72" s="66">
        <f t="shared" si="229"/>
        <v>0</v>
      </c>
      <c r="X72" s="66">
        <f t="shared" si="229"/>
        <v>0</v>
      </c>
      <c r="Y72" s="66">
        <f t="shared" si="229"/>
        <v>0</v>
      </c>
      <c r="Z72" s="66">
        <f t="shared" si="229"/>
        <v>0</v>
      </c>
      <c r="AA72" s="66">
        <f t="shared" si="229"/>
        <v>0</v>
      </c>
      <c r="AB72" s="66">
        <f t="shared" si="229"/>
        <v>0</v>
      </c>
      <c r="AC72" s="66">
        <f t="shared" si="229"/>
        <v>0</v>
      </c>
      <c r="AD72" s="66">
        <f t="shared" si="229"/>
        <v>0</v>
      </c>
      <c r="AE72" s="75">
        <f>SUM(S72:AD72)</f>
        <v>0</v>
      </c>
      <c r="AF72" s="66">
        <f t="shared" ref="AF72:AQ72" si="230">AF71*$C$75</f>
        <v>0</v>
      </c>
      <c r="AG72" s="66">
        <f t="shared" si="230"/>
        <v>0</v>
      </c>
      <c r="AH72" s="66">
        <f t="shared" si="230"/>
        <v>0</v>
      </c>
      <c r="AI72" s="66">
        <f t="shared" si="230"/>
        <v>0</v>
      </c>
      <c r="AJ72" s="66">
        <f t="shared" si="230"/>
        <v>0</v>
      </c>
      <c r="AK72" s="66">
        <f t="shared" si="230"/>
        <v>0</v>
      </c>
      <c r="AL72" s="66">
        <f t="shared" si="230"/>
        <v>0</v>
      </c>
      <c r="AM72" s="66">
        <f t="shared" si="230"/>
        <v>0</v>
      </c>
      <c r="AN72" s="66">
        <f t="shared" si="230"/>
        <v>0</v>
      </c>
      <c r="AO72" s="66">
        <f t="shared" si="230"/>
        <v>0</v>
      </c>
      <c r="AP72" s="66">
        <f t="shared" si="230"/>
        <v>0</v>
      </c>
      <c r="AQ72" s="66">
        <f t="shared" si="230"/>
        <v>0</v>
      </c>
      <c r="AR72" s="75">
        <f>SUM(AF72:AQ72)</f>
        <v>0</v>
      </c>
      <c r="AS72" s="66">
        <f t="shared" ref="AS72:BD72" si="231">AS71*$C$75</f>
        <v>0</v>
      </c>
      <c r="AT72" s="66">
        <f t="shared" si="231"/>
        <v>0</v>
      </c>
      <c r="AU72" s="66">
        <f t="shared" si="231"/>
        <v>0</v>
      </c>
      <c r="AV72" s="66">
        <f t="shared" si="231"/>
        <v>0</v>
      </c>
      <c r="AW72" s="66">
        <f t="shared" si="231"/>
        <v>0</v>
      </c>
      <c r="AX72" s="66">
        <f t="shared" si="231"/>
        <v>0</v>
      </c>
      <c r="AY72" s="66">
        <f t="shared" si="231"/>
        <v>0</v>
      </c>
      <c r="AZ72" s="66">
        <f t="shared" si="231"/>
        <v>0</v>
      </c>
      <c r="BA72" s="66">
        <f t="shared" si="231"/>
        <v>0</v>
      </c>
      <c r="BB72" s="66">
        <f t="shared" si="231"/>
        <v>0</v>
      </c>
      <c r="BC72" s="66">
        <f t="shared" si="231"/>
        <v>0</v>
      </c>
      <c r="BD72" s="66">
        <f t="shared" si="231"/>
        <v>0</v>
      </c>
      <c r="BE72" s="75">
        <f>SUM(AS72:BD72)</f>
        <v>0</v>
      </c>
      <c r="BF72" s="66">
        <f t="shared" ref="BF72:BQ72" si="232">BF71*$C$75</f>
        <v>0</v>
      </c>
      <c r="BG72" s="66">
        <f t="shared" si="232"/>
        <v>0</v>
      </c>
      <c r="BH72" s="66">
        <f t="shared" si="232"/>
        <v>0</v>
      </c>
      <c r="BI72" s="66">
        <f t="shared" si="232"/>
        <v>0</v>
      </c>
      <c r="BJ72" s="66">
        <f t="shared" si="232"/>
        <v>0</v>
      </c>
      <c r="BK72" s="66">
        <f t="shared" si="232"/>
        <v>0</v>
      </c>
      <c r="BL72" s="66">
        <f t="shared" si="232"/>
        <v>0</v>
      </c>
      <c r="BM72" s="66">
        <f t="shared" si="232"/>
        <v>0</v>
      </c>
      <c r="BN72" s="66">
        <f t="shared" si="232"/>
        <v>0</v>
      </c>
      <c r="BO72" s="66">
        <f t="shared" si="232"/>
        <v>0</v>
      </c>
      <c r="BP72" s="66">
        <f t="shared" si="232"/>
        <v>0</v>
      </c>
      <c r="BQ72" s="66">
        <f t="shared" si="232"/>
        <v>0</v>
      </c>
      <c r="BR72" s="75">
        <f>SUM(BF72:BQ72)</f>
        <v>0</v>
      </c>
      <c r="BS72" s="66">
        <f t="shared" ref="BS72:CD72" si="233">BS71*$C$75</f>
        <v>0</v>
      </c>
      <c r="BT72" s="66">
        <f t="shared" si="233"/>
        <v>0</v>
      </c>
      <c r="BU72" s="66">
        <f t="shared" si="233"/>
        <v>0</v>
      </c>
      <c r="BV72" s="66">
        <f t="shared" si="233"/>
        <v>0</v>
      </c>
      <c r="BW72" s="66">
        <f t="shared" si="233"/>
        <v>0</v>
      </c>
      <c r="BX72" s="66">
        <f t="shared" si="233"/>
        <v>0</v>
      </c>
      <c r="BY72" s="66">
        <f t="shared" si="233"/>
        <v>0</v>
      </c>
      <c r="BZ72" s="66">
        <f t="shared" si="233"/>
        <v>0</v>
      </c>
      <c r="CA72" s="66">
        <f t="shared" si="233"/>
        <v>0</v>
      </c>
      <c r="CB72" s="66">
        <f t="shared" si="233"/>
        <v>0</v>
      </c>
      <c r="CC72" s="66">
        <f t="shared" si="233"/>
        <v>0</v>
      </c>
      <c r="CD72" s="66">
        <f t="shared" si="233"/>
        <v>0</v>
      </c>
      <c r="CE72" s="75">
        <f>SUM(BS72:CD72)</f>
        <v>0</v>
      </c>
      <c r="CF72" s="66">
        <f t="shared" ref="CF72:CQ72" si="234">CF71*$C$75</f>
        <v>0</v>
      </c>
      <c r="CG72" s="66">
        <f t="shared" si="234"/>
        <v>0</v>
      </c>
      <c r="CH72" s="66">
        <f t="shared" si="234"/>
        <v>0</v>
      </c>
      <c r="CI72" s="66">
        <f t="shared" si="234"/>
        <v>0</v>
      </c>
      <c r="CJ72" s="66">
        <f t="shared" si="234"/>
        <v>0</v>
      </c>
      <c r="CK72" s="66">
        <f t="shared" si="234"/>
        <v>0</v>
      </c>
      <c r="CL72" s="66">
        <f t="shared" si="234"/>
        <v>0</v>
      </c>
      <c r="CM72" s="66">
        <f t="shared" si="234"/>
        <v>0</v>
      </c>
      <c r="CN72" s="66">
        <f t="shared" si="234"/>
        <v>0</v>
      </c>
      <c r="CO72" s="66">
        <f t="shared" si="234"/>
        <v>0</v>
      </c>
      <c r="CP72" s="66">
        <f t="shared" si="234"/>
        <v>0</v>
      </c>
      <c r="CQ72" s="66">
        <f t="shared" si="234"/>
        <v>0</v>
      </c>
      <c r="CR72" s="75">
        <f>SUM(CF72:CQ72)</f>
        <v>0</v>
      </c>
      <c r="CS72" s="66">
        <f t="shared" ref="CS72:DD72" si="235">CS71*$C$75</f>
        <v>0</v>
      </c>
      <c r="CT72" s="66">
        <f t="shared" si="235"/>
        <v>0</v>
      </c>
      <c r="CU72" s="66">
        <f t="shared" si="235"/>
        <v>0</v>
      </c>
      <c r="CV72" s="66">
        <f t="shared" si="235"/>
        <v>0</v>
      </c>
      <c r="CW72" s="66">
        <f t="shared" si="235"/>
        <v>0</v>
      </c>
      <c r="CX72" s="66">
        <f t="shared" si="235"/>
        <v>0</v>
      </c>
      <c r="CY72" s="66">
        <f t="shared" si="235"/>
        <v>0</v>
      </c>
      <c r="CZ72" s="66">
        <f t="shared" si="235"/>
        <v>0</v>
      </c>
      <c r="DA72" s="66">
        <f t="shared" si="235"/>
        <v>0</v>
      </c>
      <c r="DB72" s="66">
        <f t="shared" si="235"/>
        <v>0</v>
      </c>
      <c r="DC72" s="66">
        <f t="shared" si="235"/>
        <v>0</v>
      </c>
      <c r="DD72" s="66">
        <f t="shared" si="235"/>
        <v>0</v>
      </c>
      <c r="DE72" s="75">
        <f>SUM(CS72:DD72)</f>
        <v>0</v>
      </c>
      <c r="DF72" s="66">
        <f t="shared" ref="DF72:DQ72" si="236">DF71*$C$75</f>
        <v>0</v>
      </c>
      <c r="DG72" s="66">
        <f t="shared" si="236"/>
        <v>0</v>
      </c>
      <c r="DH72" s="66">
        <f t="shared" si="236"/>
        <v>0</v>
      </c>
      <c r="DI72" s="66">
        <f t="shared" si="236"/>
        <v>0</v>
      </c>
      <c r="DJ72" s="66">
        <f t="shared" si="236"/>
        <v>0</v>
      </c>
      <c r="DK72" s="66">
        <f t="shared" si="236"/>
        <v>0</v>
      </c>
      <c r="DL72" s="66">
        <f t="shared" si="236"/>
        <v>0</v>
      </c>
      <c r="DM72" s="66">
        <f t="shared" si="236"/>
        <v>0</v>
      </c>
      <c r="DN72" s="66">
        <f t="shared" si="236"/>
        <v>0</v>
      </c>
      <c r="DO72" s="66">
        <f t="shared" si="236"/>
        <v>0</v>
      </c>
      <c r="DP72" s="66">
        <f t="shared" si="236"/>
        <v>0</v>
      </c>
      <c r="DQ72" s="66">
        <f t="shared" si="236"/>
        <v>0</v>
      </c>
      <c r="DR72" s="75">
        <f>SUM(DF72:DQ72)</f>
        <v>0</v>
      </c>
      <c r="DS72" s="66">
        <f t="shared" ref="DS72:ED72" si="237">DS71*$C$75</f>
        <v>0</v>
      </c>
      <c r="DT72" s="66">
        <f t="shared" si="237"/>
        <v>0</v>
      </c>
      <c r="DU72" s="66">
        <f t="shared" si="237"/>
        <v>0</v>
      </c>
      <c r="DV72" s="66">
        <f t="shared" si="237"/>
        <v>0</v>
      </c>
      <c r="DW72" s="66">
        <f t="shared" si="237"/>
        <v>0</v>
      </c>
      <c r="DX72" s="66">
        <f t="shared" si="237"/>
        <v>0</v>
      </c>
      <c r="DY72" s="66">
        <f t="shared" si="237"/>
        <v>0</v>
      </c>
      <c r="DZ72" s="66">
        <f t="shared" si="237"/>
        <v>0</v>
      </c>
      <c r="EA72" s="66">
        <f t="shared" si="237"/>
        <v>0</v>
      </c>
      <c r="EB72" s="66">
        <f t="shared" si="237"/>
        <v>0</v>
      </c>
      <c r="EC72" s="66">
        <f t="shared" si="237"/>
        <v>0</v>
      </c>
      <c r="ED72" s="66">
        <f t="shared" si="237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38">SUM(F71:F72)</f>
        <v>0</v>
      </c>
      <c r="G74" s="96">
        <f t="shared" si="238"/>
        <v>0</v>
      </c>
      <c r="H74" s="96">
        <f t="shared" si="238"/>
        <v>0</v>
      </c>
      <c r="I74" s="96">
        <f t="shared" si="238"/>
        <v>0</v>
      </c>
      <c r="J74" s="96">
        <f t="shared" si="238"/>
        <v>0</v>
      </c>
      <c r="K74" s="96">
        <f t="shared" si="238"/>
        <v>0</v>
      </c>
      <c r="L74" s="96">
        <f t="shared" si="238"/>
        <v>0</v>
      </c>
      <c r="M74" s="96">
        <f t="shared" si="238"/>
        <v>0</v>
      </c>
      <c r="N74" s="96">
        <f t="shared" si="238"/>
        <v>0</v>
      </c>
      <c r="O74" s="96">
        <f t="shared" si="238"/>
        <v>0</v>
      </c>
      <c r="P74" s="96">
        <f t="shared" si="238"/>
        <v>0</v>
      </c>
      <c r="Q74" s="96">
        <f t="shared" si="238"/>
        <v>0</v>
      </c>
      <c r="R74" s="75">
        <f t="shared" si="238"/>
        <v>0</v>
      </c>
      <c r="S74" s="96">
        <f t="shared" si="238"/>
        <v>0</v>
      </c>
      <c r="T74" s="96">
        <f t="shared" si="238"/>
        <v>0</v>
      </c>
      <c r="U74" s="96">
        <f t="shared" si="238"/>
        <v>0</v>
      </c>
      <c r="V74" s="96">
        <f t="shared" si="238"/>
        <v>0</v>
      </c>
      <c r="W74" s="96">
        <f t="shared" si="238"/>
        <v>0</v>
      </c>
      <c r="X74" s="96">
        <f t="shared" si="238"/>
        <v>0</v>
      </c>
      <c r="Y74" s="96">
        <f t="shared" si="238"/>
        <v>0</v>
      </c>
      <c r="Z74" s="96">
        <f t="shared" si="238"/>
        <v>0</v>
      </c>
      <c r="AA74" s="96">
        <f t="shared" si="238"/>
        <v>0</v>
      </c>
      <c r="AB74" s="96">
        <f t="shared" si="238"/>
        <v>0</v>
      </c>
      <c r="AC74" s="96">
        <f t="shared" si="238"/>
        <v>0</v>
      </c>
      <c r="AD74" s="96">
        <f t="shared" si="238"/>
        <v>0</v>
      </c>
      <c r="AE74" s="75">
        <f t="shared" si="238"/>
        <v>0</v>
      </c>
      <c r="AF74" s="96">
        <f t="shared" si="238"/>
        <v>0</v>
      </c>
      <c r="AG74" s="96">
        <f t="shared" si="238"/>
        <v>0</v>
      </c>
      <c r="AH74" s="96">
        <f t="shared" si="238"/>
        <v>0</v>
      </c>
      <c r="AI74" s="96">
        <f t="shared" si="238"/>
        <v>0</v>
      </c>
      <c r="AJ74" s="96">
        <f t="shared" si="238"/>
        <v>0</v>
      </c>
      <c r="AK74" s="96">
        <f t="shared" si="238"/>
        <v>0</v>
      </c>
      <c r="AL74" s="96">
        <f t="shared" ref="AL74:BQ74" si="239">SUM(AL71:AL72)</f>
        <v>0</v>
      </c>
      <c r="AM74" s="96">
        <f t="shared" si="239"/>
        <v>0</v>
      </c>
      <c r="AN74" s="96">
        <f t="shared" si="239"/>
        <v>0</v>
      </c>
      <c r="AO74" s="96">
        <f t="shared" si="239"/>
        <v>0</v>
      </c>
      <c r="AP74" s="96">
        <f t="shared" si="239"/>
        <v>0</v>
      </c>
      <c r="AQ74" s="96">
        <f t="shared" si="239"/>
        <v>0</v>
      </c>
      <c r="AR74" s="75">
        <f t="shared" si="239"/>
        <v>0</v>
      </c>
      <c r="AS74" s="96">
        <f t="shared" si="239"/>
        <v>0</v>
      </c>
      <c r="AT74" s="96">
        <f t="shared" si="239"/>
        <v>0</v>
      </c>
      <c r="AU74" s="96">
        <f t="shared" si="239"/>
        <v>0</v>
      </c>
      <c r="AV74" s="96">
        <f t="shared" si="239"/>
        <v>0</v>
      </c>
      <c r="AW74" s="96">
        <f t="shared" si="239"/>
        <v>0</v>
      </c>
      <c r="AX74" s="96">
        <f t="shared" si="239"/>
        <v>0</v>
      </c>
      <c r="AY74" s="96">
        <f t="shared" si="239"/>
        <v>0</v>
      </c>
      <c r="AZ74" s="96">
        <f t="shared" si="239"/>
        <v>0</v>
      </c>
      <c r="BA74" s="96">
        <f t="shared" si="239"/>
        <v>0</v>
      </c>
      <c r="BB74" s="96">
        <f t="shared" si="239"/>
        <v>0</v>
      </c>
      <c r="BC74" s="96">
        <f t="shared" si="239"/>
        <v>0</v>
      </c>
      <c r="BD74" s="96">
        <f t="shared" si="239"/>
        <v>0</v>
      </c>
      <c r="BE74" s="75">
        <f t="shared" si="239"/>
        <v>0</v>
      </c>
      <c r="BF74" s="96">
        <f t="shared" si="239"/>
        <v>0</v>
      </c>
      <c r="BG74" s="96">
        <f t="shared" si="239"/>
        <v>0</v>
      </c>
      <c r="BH74" s="96">
        <f t="shared" si="239"/>
        <v>0</v>
      </c>
      <c r="BI74" s="96">
        <f t="shared" si="239"/>
        <v>0</v>
      </c>
      <c r="BJ74" s="96">
        <f t="shared" si="239"/>
        <v>0</v>
      </c>
      <c r="BK74" s="96">
        <f t="shared" si="239"/>
        <v>0</v>
      </c>
      <c r="BL74" s="96">
        <f t="shared" si="239"/>
        <v>0</v>
      </c>
      <c r="BM74" s="96">
        <f t="shared" si="239"/>
        <v>0</v>
      </c>
      <c r="BN74" s="96">
        <f t="shared" si="239"/>
        <v>0</v>
      </c>
      <c r="BO74" s="96">
        <f t="shared" si="239"/>
        <v>0</v>
      </c>
      <c r="BP74" s="96">
        <f t="shared" si="239"/>
        <v>0</v>
      </c>
      <c r="BQ74" s="96">
        <f t="shared" si="239"/>
        <v>0</v>
      </c>
      <c r="BR74" s="75">
        <f t="shared" ref="BR74:CW74" si="240">SUM(BR71:BR72)</f>
        <v>0</v>
      </c>
      <c r="BS74" s="96">
        <f t="shared" si="240"/>
        <v>0</v>
      </c>
      <c r="BT74" s="96">
        <f t="shared" si="240"/>
        <v>0</v>
      </c>
      <c r="BU74" s="96">
        <f t="shared" si="240"/>
        <v>0</v>
      </c>
      <c r="BV74" s="96">
        <f t="shared" si="240"/>
        <v>0</v>
      </c>
      <c r="BW74" s="96">
        <f t="shared" si="240"/>
        <v>0</v>
      </c>
      <c r="BX74" s="96">
        <f t="shared" si="240"/>
        <v>0</v>
      </c>
      <c r="BY74" s="96">
        <f t="shared" si="240"/>
        <v>0</v>
      </c>
      <c r="BZ74" s="96">
        <f t="shared" si="240"/>
        <v>0</v>
      </c>
      <c r="CA74" s="96">
        <f t="shared" si="240"/>
        <v>0</v>
      </c>
      <c r="CB74" s="96">
        <f t="shared" si="240"/>
        <v>0</v>
      </c>
      <c r="CC74" s="96">
        <f t="shared" si="240"/>
        <v>0</v>
      </c>
      <c r="CD74" s="96">
        <f t="shared" si="240"/>
        <v>0</v>
      </c>
      <c r="CE74" s="75">
        <f t="shared" si="240"/>
        <v>0</v>
      </c>
      <c r="CF74" s="96">
        <f t="shared" si="240"/>
        <v>0</v>
      </c>
      <c r="CG74" s="96">
        <f t="shared" si="240"/>
        <v>0</v>
      </c>
      <c r="CH74" s="96">
        <f t="shared" si="240"/>
        <v>0</v>
      </c>
      <c r="CI74" s="96">
        <f t="shared" si="240"/>
        <v>0</v>
      </c>
      <c r="CJ74" s="96">
        <f t="shared" si="240"/>
        <v>0</v>
      </c>
      <c r="CK74" s="96">
        <f t="shared" si="240"/>
        <v>0</v>
      </c>
      <c r="CL74" s="96">
        <f t="shared" si="240"/>
        <v>0</v>
      </c>
      <c r="CM74" s="96">
        <f t="shared" si="240"/>
        <v>0</v>
      </c>
      <c r="CN74" s="96">
        <f t="shared" si="240"/>
        <v>0</v>
      </c>
      <c r="CO74" s="96">
        <f t="shared" si="240"/>
        <v>0</v>
      </c>
      <c r="CP74" s="96">
        <f t="shared" si="240"/>
        <v>0</v>
      </c>
      <c r="CQ74" s="96">
        <f t="shared" si="240"/>
        <v>0</v>
      </c>
      <c r="CR74" s="75">
        <f t="shared" si="240"/>
        <v>0</v>
      </c>
      <c r="CS74" s="96">
        <f t="shared" si="240"/>
        <v>0</v>
      </c>
      <c r="CT74" s="96">
        <f t="shared" si="240"/>
        <v>0</v>
      </c>
      <c r="CU74" s="96">
        <f t="shared" si="240"/>
        <v>0</v>
      </c>
      <c r="CV74" s="96">
        <f t="shared" si="240"/>
        <v>0</v>
      </c>
      <c r="CW74" s="96">
        <f t="shared" si="240"/>
        <v>0</v>
      </c>
      <c r="CX74" s="96">
        <f t="shared" ref="CX74:EE74" si="241">SUM(CX71:CX72)</f>
        <v>0</v>
      </c>
      <c r="CY74" s="96">
        <f t="shared" si="241"/>
        <v>0</v>
      </c>
      <c r="CZ74" s="96">
        <f t="shared" si="241"/>
        <v>0</v>
      </c>
      <c r="DA74" s="96">
        <f t="shared" si="241"/>
        <v>0</v>
      </c>
      <c r="DB74" s="96">
        <f t="shared" si="241"/>
        <v>0</v>
      </c>
      <c r="DC74" s="96">
        <f t="shared" si="241"/>
        <v>0</v>
      </c>
      <c r="DD74" s="96">
        <f t="shared" si="241"/>
        <v>0</v>
      </c>
      <c r="DE74" s="75">
        <f t="shared" si="241"/>
        <v>0</v>
      </c>
      <c r="DF74" s="96">
        <f t="shared" si="241"/>
        <v>0</v>
      </c>
      <c r="DG74" s="96">
        <f t="shared" si="241"/>
        <v>0</v>
      </c>
      <c r="DH74" s="96">
        <f t="shared" si="241"/>
        <v>0</v>
      </c>
      <c r="DI74" s="96">
        <f t="shared" si="241"/>
        <v>0</v>
      </c>
      <c r="DJ74" s="96">
        <f t="shared" si="241"/>
        <v>0</v>
      </c>
      <c r="DK74" s="96">
        <f t="shared" si="241"/>
        <v>0</v>
      </c>
      <c r="DL74" s="96">
        <f t="shared" si="241"/>
        <v>0</v>
      </c>
      <c r="DM74" s="96">
        <f t="shared" si="241"/>
        <v>0</v>
      </c>
      <c r="DN74" s="96">
        <f t="shared" si="241"/>
        <v>0</v>
      </c>
      <c r="DO74" s="96">
        <f t="shared" si="241"/>
        <v>0</v>
      </c>
      <c r="DP74" s="96">
        <f t="shared" si="241"/>
        <v>0</v>
      </c>
      <c r="DQ74" s="96">
        <f t="shared" si="241"/>
        <v>0</v>
      </c>
      <c r="DR74" s="75">
        <f t="shared" si="241"/>
        <v>0</v>
      </c>
      <c r="DS74" s="96">
        <f t="shared" si="241"/>
        <v>0</v>
      </c>
      <c r="DT74" s="96">
        <f t="shared" si="241"/>
        <v>0</v>
      </c>
      <c r="DU74" s="96">
        <f t="shared" si="241"/>
        <v>0</v>
      </c>
      <c r="DV74" s="96">
        <f t="shared" si="241"/>
        <v>0</v>
      </c>
      <c r="DW74" s="96">
        <f t="shared" si="241"/>
        <v>0</v>
      </c>
      <c r="DX74" s="96">
        <f t="shared" si="241"/>
        <v>0</v>
      </c>
      <c r="DY74" s="96">
        <f t="shared" si="241"/>
        <v>0</v>
      </c>
      <c r="DZ74" s="96">
        <f t="shared" si="241"/>
        <v>0</v>
      </c>
      <c r="EA74" s="96">
        <f t="shared" si="241"/>
        <v>0</v>
      </c>
      <c r="EB74" s="96">
        <f t="shared" si="241"/>
        <v>0</v>
      </c>
      <c r="EC74" s="96">
        <f t="shared" si="241"/>
        <v>0</v>
      </c>
      <c r="ED74" s="96">
        <f t="shared" si="241"/>
        <v>0</v>
      </c>
      <c r="EE74" s="76">
        <f t="shared" si="241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42">F34</f>
        <v>0</v>
      </c>
      <c r="G76" s="66">
        <f t="shared" si="242"/>
        <v>0</v>
      </c>
      <c r="H76" s="66">
        <f t="shared" si="242"/>
        <v>0</v>
      </c>
      <c r="I76" s="66">
        <f t="shared" si="242"/>
        <v>0</v>
      </c>
      <c r="J76" s="66">
        <f t="shared" si="242"/>
        <v>0</v>
      </c>
      <c r="K76" s="66">
        <f t="shared" si="242"/>
        <v>0</v>
      </c>
      <c r="L76" s="66">
        <f t="shared" si="242"/>
        <v>0</v>
      </c>
      <c r="M76" s="66">
        <f t="shared" si="242"/>
        <v>0</v>
      </c>
      <c r="N76" s="66">
        <f t="shared" si="242"/>
        <v>0</v>
      </c>
      <c r="O76" s="66">
        <f t="shared" si="242"/>
        <v>0</v>
      </c>
      <c r="P76" s="66">
        <f t="shared" si="242"/>
        <v>0</v>
      </c>
      <c r="Q76" s="66">
        <f t="shared" si="242"/>
        <v>0</v>
      </c>
      <c r="R76" s="75">
        <f>SUM(F76:Q76)</f>
        <v>0</v>
      </c>
      <c r="S76" s="66">
        <f t="shared" ref="S76:AD76" si="243">S34</f>
        <v>0</v>
      </c>
      <c r="T76" s="66">
        <f t="shared" si="243"/>
        <v>0</v>
      </c>
      <c r="U76" s="66">
        <f t="shared" si="243"/>
        <v>0</v>
      </c>
      <c r="V76" s="66">
        <f t="shared" si="243"/>
        <v>0</v>
      </c>
      <c r="W76" s="66">
        <f t="shared" si="243"/>
        <v>0</v>
      </c>
      <c r="X76" s="66">
        <f t="shared" si="243"/>
        <v>0</v>
      </c>
      <c r="Y76" s="66">
        <f t="shared" si="243"/>
        <v>0</v>
      </c>
      <c r="Z76" s="66">
        <f t="shared" si="243"/>
        <v>0</v>
      </c>
      <c r="AA76" s="66">
        <f t="shared" si="243"/>
        <v>0</v>
      </c>
      <c r="AB76" s="66">
        <f t="shared" si="243"/>
        <v>0</v>
      </c>
      <c r="AC76" s="66">
        <f t="shared" si="243"/>
        <v>0</v>
      </c>
      <c r="AD76" s="66">
        <f t="shared" si="243"/>
        <v>0</v>
      </c>
      <c r="AE76" s="75">
        <f>SUM(S76:AD76)</f>
        <v>0</v>
      </c>
      <c r="AF76" s="66">
        <f t="shared" ref="AF76:AQ76" si="244">AF34</f>
        <v>0</v>
      </c>
      <c r="AG76" s="66">
        <f t="shared" si="244"/>
        <v>0</v>
      </c>
      <c r="AH76" s="66">
        <f t="shared" si="244"/>
        <v>0</v>
      </c>
      <c r="AI76" s="66">
        <f t="shared" si="244"/>
        <v>0</v>
      </c>
      <c r="AJ76" s="66">
        <f t="shared" si="244"/>
        <v>0</v>
      </c>
      <c r="AK76" s="66">
        <f t="shared" si="244"/>
        <v>0</v>
      </c>
      <c r="AL76" s="66">
        <f t="shared" si="244"/>
        <v>0</v>
      </c>
      <c r="AM76" s="66">
        <f t="shared" si="244"/>
        <v>0</v>
      </c>
      <c r="AN76" s="66">
        <f t="shared" si="244"/>
        <v>0</v>
      </c>
      <c r="AO76" s="66">
        <f t="shared" si="244"/>
        <v>0</v>
      </c>
      <c r="AP76" s="66">
        <f t="shared" si="244"/>
        <v>0</v>
      </c>
      <c r="AQ76" s="66">
        <f t="shared" si="244"/>
        <v>0</v>
      </c>
      <c r="AR76" s="75">
        <f>SUM(AF76:AQ76)</f>
        <v>0</v>
      </c>
      <c r="AS76" s="66">
        <f t="shared" ref="AS76:BD76" si="245">AS34</f>
        <v>0</v>
      </c>
      <c r="AT76" s="66">
        <f t="shared" si="245"/>
        <v>0</v>
      </c>
      <c r="AU76" s="66">
        <f t="shared" si="245"/>
        <v>0</v>
      </c>
      <c r="AV76" s="66">
        <f t="shared" si="245"/>
        <v>0</v>
      </c>
      <c r="AW76" s="66">
        <f t="shared" si="245"/>
        <v>0</v>
      </c>
      <c r="AX76" s="66">
        <f t="shared" si="245"/>
        <v>0</v>
      </c>
      <c r="AY76" s="66">
        <f t="shared" si="245"/>
        <v>0</v>
      </c>
      <c r="AZ76" s="66">
        <f t="shared" si="245"/>
        <v>0</v>
      </c>
      <c r="BA76" s="66">
        <f t="shared" si="245"/>
        <v>0</v>
      </c>
      <c r="BB76" s="66">
        <f t="shared" si="245"/>
        <v>0</v>
      </c>
      <c r="BC76" s="66">
        <f t="shared" si="245"/>
        <v>0</v>
      </c>
      <c r="BD76" s="66">
        <f t="shared" si="245"/>
        <v>0</v>
      </c>
      <c r="BE76" s="75">
        <f>SUM(AS76:BD76)</f>
        <v>0</v>
      </c>
      <c r="BF76" s="66">
        <f t="shared" ref="BF76:BQ76" si="246">BF34</f>
        <v>0</v>
      </c>
      <c r="BG76" s="66">
        <f t="shared" si="246"/>
        <v>0</v>
      </c>
      <c r="BH76" s="66">
        <f t="shared" si="246"/>
        <v>0</v>
      </c>
      <c r="BI76" s="66">
        <f t="shared" si="246"/>
        <v>0</v>
      </c>
      <c r="BJ76" s="66">
        <f t="shared" si="246"/>
        <v>0</v>
      </c>
      <c r="BK76" s="66">
        <f t="shared" si="246"/>
        <v>0</v>
      </c>
      <c r="BL76" s="66">
        <f t="shared" si="246"/>
        <v>0</v>
      </c>
      <c r="BM76" s="66">
        <f t="shared" si="246"/>
        <v>0</v>
      </c>
      <c r="BN76" s="66">
        <f t="shared" si="246"/>
        <v>0</v>
      </c>
      <c r="BO76" s="66">
        <f t="shared" si="246"/>
        <v>0</v>
      </c>
      <c r="BP76" s="66">
        <f t="shared" si="246"/>
        <v>0</v>
      </c>
      <c r="BQ76" s="66">
        <f t="shared" si="246"/>
        <v>0</v>
      </c>
      <c r="BR76" s="75">
        <f>SUM(BF76:BQ76)</f>
        <v>0</v>
      </c>
      <c r="BS76" s="66">
        <f t="shared" ref="BS76:CD76" si="247">BS34</f>
        <v>0</v>
      </c>
      <c r="BT76" s="66">
        <f t="shared" si="247"/>
        <v>0</v>
      </c>
      <c r="BU76" s="66">
        <f t="shared" si="247"/>
        <v>0</v>
      </c>
      <c r="BV76" s="66">
        <f t="shared" si="247"/>
        <v>0</v>
      </c>
      <c r="BW76" s="66">
        <f t="shared" si="247"/>
        <v>0</v>
      </c>
      <c r="BX76" s="66">
        <f t="shared" si="247"/>
        <v>0</v>
      </c>
      <c r="BY76" s="66">
        <f t="shared" si="247"/>
        <v>0</v>
      </c>
      <c r="BZ76" s="66">
        <f t="shared" si="247"/>
        <v>0</v>
      </c>
      <c r="CA76" s="66">
        <f t="shared" si="247"/>
        <v>0</v>
      </c>
      <c r="CB76" s="66">
        <f t="shared" si="247"/>
        <v>0</v>
      </c>
      <c r="CC76" s="66">
        <f t="shared" si="247"/>
        <v>0</v>
      </c>
      <c r="CD76" s="66">
        <f t="shared" si="247"/>
        <v>0</v>
      </c>
      <c r="CE76" s="75">
        <f>SUM(BS76:CD76)</f>
        <v>0</v>
      </c>
      <c r="CF76" s="66">
        <f t="shared" ref="CF76:CQ76" si="248">CF34</f>
        <v>0</v>
      </c>
      <c r="CG76" s="66">
        <f t="shared" si="248"/>
        <v>0</v>
      </c>
      <c r="CH76" s="66">
        <f t="shared" si="248"/>
        <v>0</v>
      </c>
      <c r="CI76" s="66">
        <f t="shared" si="248"/>
        <v>0</v>
      </c>
      <c r="CJ76" s="66">
        <f t="shared" si="248"/>
        <v>0</v>
      </c>
      <c r="CK76" s="66">
        <f t="shared" si="248"/>
        <v>0</v>
      </c>
      <c r="CL76" s="66">
        <f t="shared" si="248"/>
        <v>0</v>
      </c>
      <c r="CM76" s="66">
        <f t="shared" si="248"/>
        <v>0</v>
      </c>
      <c r="CN76" s="66">
        <f t="shared" si="248"/>
        <v>0</v>
      </c>
      <c r="CO76" s="66">
        <f t="shared" si="248"/>
        <v>0</v>
      </c>
      <c r="CP76" s="66">
        <f t="shared" si="248"/>
        <v>0</v>
      </c>
      <c r="CQ76" s="66">
        <f t="shared" si="248"/>
        <v>0</v>
      </c>
      <c r="CR76" s="75">
        <f>SUM(CF76:CQ76)</f>
        <v>0</v>
      </c>
      <c r="CS76" s="66">
        <f t="shared" ref="CS76:DD76" si="249">CS34</f>
        <v>0</v>
      </c>
      <c r="CT76" s="66">
        <f t="shared" si="249"/>
        <v>0</v>
      </c>
      <c r="CU76" s="66">
        <f t="shared" si="249"/>
        <v>0</v>
      </c>
      <c r="CV76" s="66">
        <f t="shared" si="249"/>
        <v>0</v>
      </c>
      <c r="CW76" s="66">
        <f t="shared" si="249"/>
        <v>0</v>
      </c>
      <c r="CX76" s="66">
        <f t="shared" si="249"/>
        <v>0</v>
      </c>
      <c r="CY76" s="66">
        <f t="shared" si="249"/>
        <v>0</v>
      </c>
      <c r="CZ76" s="66">
        <f t="shared" si="249"/>
        <v>0</v>
      </c>
      <c r="DA76" s="66">
        <f t="shared" si="249"/>
        <v>0</v>
      </c>
      <c r="DB76" s="66">
        <f t="shared" si="249"/>
        <v>0</v>
      </c>
      <c r="DC76" s="66">
        <f t="shared" si="249"/>
        <v>0</v>
      </c>
      <c r="DD76" s="66">
        <f t="shared" si="249"/>
        <v>0</v>
      </c>
      <c r="DE76" s="75">
        <f>SUM(CS76:DD76)</f>
        <v>0</v>
      </c>
      <c r="DF76" s="66">
        <f t="shared" ref="DF76:DQ76" si="250">DF34</f>
        <v>0</v>
      </c>
      <c r="DG76" s="66">
        <f t="shared" si="250"/>
        <v>0</v>
      </c>
      <c r="DH76" s="66">
        <f t="shared" si="250"/>
        <v>0</v>
      </c>
      <c r="DI76" s="66">
        <f t="shared" si="250"/>
        <v>0</v>
      </c>
      <c r="DJ76" s="66">
        <f t="shared" si="250"/>
        <v>0</v>
      </c>
      <c r="DK76" s="66">
        <f t="shared" si="250"/>
        <v>0</v>
      </c>
      <c r="DL76" s="66">
        <f t="shared" si="250"/>
        <v>0</v>
      </c>
      <c r="DM76" s="66">
        <f t="shared" si="250"/>
        <v>0</v>
      </c>
      <c r="DN76" s="66">
        <f t="shared" si="250"/>
        <v>0</v>
      </c>
      <c r="DO76" s="66">
        <f t="shared" si="250"/>
        <v>0</v>
      </c>
      <c r="DP76" s="66">
        <f t="shared" si="250"/>
        <v>0</v>
      </c>
      <c r="DQ76" s="66">
        <f t="shared" si="250"/>
        <v>0</v>
      </c>
      <c r="DR76" s="75">
        <f>SUM(DF76:DQ76)</f>
        <v>0</v>
      </c>
      <c r="DS76" s="66">
        <f t="shared" ref="DS76:ED76" si="251">DS34</f>
        <v>0</v>
      </c>
      <c r="DT76" s="66">
        <f t="shared" si="251"/>
        <v>0</v>
      </c>
      <c r="DU76" s="66">
        <f t="shared" si="251"/>
        <v>0</v>
      </c>
      <c r="DV76" s="66">
        <f t="shared" si="251"/>
        <v>0</v>
      </c>
      <c r="DW76" s="66">
        <f t="shared" si="251"/>
        <v>0</v>
      </c>
      <c r="DX76" s="66">
        <f t="shared" si="251"/>
        <v>0</v>
      </c>
      <c r="DY76" s="66">
        <f t="shared" si="251"/>
        <v>0</v>
      </c>
      <c r="DZ76" s="66">
        <f t="shared" si="251"/>
        <v>0</v>
      </c>
      <c r="EA76" s="66">
        <f t="shared" si="251"/>
        <v>0</v>
      </c>
      <c r="EB76" s="66">
        <f t="shared" si="251"/>
        <v>0</v>
      </c>
      <c r="EC76" s="66">
        <f t="shared" si="251"/>
        <v>0</v>
      </c>
      <c r="ED76" s="66">
        <f t="shared" si="251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52">F41</f>
        <v>0</v>
      </c>
      <c r="G77" s="66">
        <f t="shared" si="252"/>
        <v>0</v>
      </c>
      <c r="H77" s="66">
        <f t="shared" si="252"/>
        <v>0</v>
      </c>
      <c r="I77" s="66">
        <f t="shared" si="252"/>
        <v>0</v>
      </c>
      <c r="J77" s="66">
        <f t="shared" si="252"/>
        <v>0</v>
      </c>
      <c r="K77" s="66">
        <f t="shared" si="252"/>
        <v>0</v>
      </c>
      <c r="L77" s="66">
        <f t="shared" si="252"/>
        <v>0</v>
      </c>
      <c r="M77" s="66">
        <f t="shared" si="252"/>
        <v>0</v>
      </c>
      <c r="N77" s="66">
        <f t="shared" si="252"/>
        <v>0</v>
      </c>
      <c r="O77" s="66">
        <f t="shared" si="252"/>
        <v>0</v>
      </c>
      <c r="P77" s="66">
        <f t="shared" si="252"/>
        <v>0</v>
      </c>
      <c r="Q77" s="66">
        <f t="shared" si="252"/>
        <v>0</v>
      </c>
      <c r="R77" s="75">
        <f>SUM(F77:Q77)</f>
        <v>0</v>
      </c>
      <c r="S77" s="66">
        <f t="shared" ref="S77:AD77" si="253">S41</f>
        <v>0</v>
      </c>
      <c r="T77" s="66">
        <f t="shared" si="253"/>
        <v>0</v>
      </c>
      <c r="U77" s="66">
        <f t="shared" si="253"/>
        <v>0</v>
      </c>
      <c r="V77" s="66">
        <f t="shared" si="253"/>
        <v>0</v>
      </c>
      <c r="W77" s="66">
        <f t="shared" si="253"/>
        <v>0</v>
      </c>
      <c r="X77" s="66">
        <f t="shared" si="253"/>
        <v>0</v>
      </c>
      <c r="Y77" s="66">
        <f t="shared" si="253"/>
        <v>0</v>
      </c>
      <c r="Z77" s="66">
        <f t="shared" si="253"/>
        <v>0</v>
      </c>
      <c r="AA77" s="66">
        <f t="shared" si="253"/>
        <v>0</v>
      </c>
      <c r="AB77" s="66">
        <f t="shared" si="253"/>
        <v>0</v>
      </c>
      <c r="AC77" s="66">
        <f t="shared" si="253"/>
        <v>0</v>
      </c>
      <c r="AD77" s="66">
        <f t="shared" si="253"/>
        <v>0</v>
      </c>
      <c r="AE77" s="75">
        <f>SUM(S77:AD77)</f>
        <v>0</v>
      </c>
      <c r="AF77" s="66">
        <f t="shared" ref="AF77:AQ77" si="254">AF41</f>
        <v>0</v>
      </c>
      <c r="AG77" s="66">
        <f t="shared" si="254"/>
        <v>0</v>
      </c>
      <c r="AH77" s="66">
        <f t="shared" si="254"/>
        <v>0</v>
      </c>
      <c r="AI77" s="66">
        <f t="shared" si="254"/>
        <v>0</v>
      </c>
      <c r="AJ77" s="66">
        <f t="shared" si="254"/>
        <v>0</v>
      </c>
      <c r="AK77" s="66">
        <f t="shared" si="254"/>
        <v>0</v>
      </c>
      <c r="AL77" s="66">
        <f t="shared" si="254"/>
        <v>0</v>
      </c>
      <c r="AM77" s="66">
        <f t="shared" si="254"/>
        <v>0</v>
      </c>
      <c r="AN77" s="66">
        <f t="shared" si="254"/>
        <v>0</v>
      </c>
      <c r="AO77" s="66">
        <f t="shared" si="254"/>
        <v>0</v>
      </c>
      <c r="AP77" s="66">
        <f t="shared" si="254"/>
        <v>0</v>
      </c>
      <c r="AQ77" s="66">
        <f t="shared" si="254"/>
        <v>0</v>
      </c>
      <c r="AR77" s="75">
        <f>SUM(AF77:AQ77)</f>
        <v>0</v>
      </c>
      <c r="AS77" s="66">
        <f t="shared" ref="AS77:BD77" si="255">AS41</f>
        <v>0</v>
      </c>
      <c r="AT77" s="66">
        <f t="shared" si="255"/>
        <v>0</v>
      </c>
      <c r="AU77" s="66">
        <f t="shared" si="255"/>
        <v>0</v>
      </c>
      <c r="AV77" s="66">
        <f t="shared" si="255"/>
        <v>0</v>
      </c>
      <c r="AW77" s="66">
        <f t="shared" si="255"/>
        <v>0</v>
      </c>
      <c r="AX77" s="66">
        <f t="shared" si="255"/>
        <v>0</v>
      </c>
      <c r="AY77" s="66">
        <f t="shared" si="255"/>
        <v>0</v>
      </c>
      <c r="AZ77" s="66">
        <f t="shared" si="255"/>
        <v>0</v>
      </c>
      <c r="BA77" s="66">
        <f t="shared" si="255"/>
        <v>0</v>
      </c>
      <c r="BB77" s="66">
        <f t="shared" si="255"/>
        <v>0</v>
      </c>
      <c r="BC77" s="66">
        <f t="shared" si="255"/>
        <v>0</v>
      </c>
      <c r="BD77" s="66">
        <f t="shared" si="255"/>
        <v>0</v>
      </c>
      <c r="BE77" s="75">
        <f>SUM(AS77:BD77)</f>
        <v>0</v>
      </c>
      <c r="BF77" s="66">
        <f t="shared" ref="BF77:BQ77" si="256">BF41</f>
        <v>0</v>
      </c>
      <c r="BG77" s="66">
        <f t="shared" si="256"/>
        <v>0</v>
      </c>
      <c r="BH77" s="66">
        <f t="shared" si="256"/>
        <v>0</v>
      </c>
      <c r="BI77" s="66">
        <f t="shared" si="256"/>
        <v>0</v>
      </c>
      <c r="BJ77" s="66">
        <f t="shared" si="256"/>
        <v>0</v>
      </c>
      <c r="BK77" s="66">
        <f t="shared" si="256"/>
        <v>0</v>
      </c>
      <c r="BL77" s="66">
        <f t="shared" si="256"/>
        <v>0</v>
      </c>
      <c r="BM77" s="66">
        <f t="shared" si="256"/>
        <v>0</v>
      </c>
      <c r="BN77" s="66">
        <f t="shared" si="256"/>
        <v>0</v>
      </c>
      <c r="BO77" s="66">
        <f t="shared" si="256"/>
        <v>0</v>
      </c>
      <c r="BP77" s="66">
        <f t="shared" si="256"/>
        <v>0</v>
      </c>
      <c r="BQ77" s="66">
        <f t="shared" si="256"/>
        <v>0</v>
      </c>
      <c r="BR77" s="75">
        <f>SUM(BF77:BQ77)</f>
        <v>0</v>
      </c>
      <c r="BS77" s="66">
        <f t="shared" ref="BS77:CD77" si="257">BS41</f>
        <v>0</v>
      </c>
      <c r="BT77" s="66">
        <f t="shared" si="257"/>
        <v>0</v>
      </c>
      <c r="BU77" s="66">
        <f t="shared" si="257"/>
        <v>0</v>
      </c>
      <c r="BV77" s="66">
        <f t="shared" si="257"/>
        <v>0</v>
      </c>
      <c r="BW77" s="66">
        <f t="shared" si="257"/>
        <v>0</v>
      </c>
      <c r="BX77" s="66">
        <f t="shared" si="257"/>
        <v>0</v>
      </c>
      <c r="BY77" s="66">
        <f t="shared" si="257"/>
        <v>0</v>
      </c>
      <c r="BZ77" s="66">
        <f t="shared" si="257"/>
        <v>0</v>
      </c>
      <c r="CA77" s="66">
        <f t="shared" si="257"/>
        <v>0</v>
      </c>
      <c r="CB77" s="66">
        <f t="shared" si="257"/>
        <v>0</v>
      </c>
      <c r="CC77" s="66">
        <f t="shared" si="257"/>
        <v>0</v>
      </c>
      <c r="CD77" s="66">
        <f t="shared" si="257"/>
        <v>0</v>
      </c>
      <c r="CE77" s="75">
        <f>SUM(BS77:CD77)</f>
        <v>0</v>
      </c>
      <c r="CF77" s="66">
        <f t="shared" ref="CF77:CQ77" si="258">CF41</f>
        <v>0</v>
      </c>
      <c r="CG77" s="66">
        <f t="shared" si="258"/>
        <v>0</v>
      </c>
      <c r="CH77" s="66">
        <f t="shared" si="258"/>
        <v>0</v>
      </c>
      <c r="CI77" s="66">
        <f t="shared" si="258"/>
        <v>0</v>
      </c>
      <c r="CJ77" s="66">
        <f t="shared" si="258"/>
        <v>0</v>
      </c>
      <c r="CK77" s="66">
        <f t="shared" si="258"/>
        <v>0</v>
      </c>
      <c r="CL77" s="66">
        <f t="shared" si="258"/>
        <v>0</v>
      </c>
      <c r="CM77" s="66">
        <f t="shared" si="258"/>
        <v>0</v>
      </c>
      <c r="CN77" s="66">
        <f t="shared" si="258"/>
        <v>0</v>
      </c>
      <c r="CO77" s="66">
        <f t="shared" si="258"/>
        <v>0</v>
      </c>
      <c r="CP77" s="66">
        <f t="shared" si="258"/>
        <v>0</v>
      </c>
      <c r="CQ77" s="66">
        <f t="shared" si="258"/>
        <v>0</v>
      </c>
      <c r="CR77" s="75">
        <f>SUM(CF77:CQ77)</f>
        <v>0</v>
      </c>
      <c r="CS77" s="66">
        <f t="shared" ref="CS77:DD77" si="259">CS41</f>
        <v>0</v>
      </c>
      <c r="CT77" s="66">
        <f t="shared" si="259"/>
        <v>0</v>
      </c>
      <c r="CU77" s="66">
        <f t="shared" si="259"/>
        <v>0</v>
      </c>
      <c r="CV77" s="66">
        <f t="shared" si="259"/>
        <v>0</v>
      </c>
      <c r="CW77" s="66">
        <f t="shared" si="259"/>
        <v>0</v>
      </c>
      <c r="CX77" s="66">
        <f t="shared" si="259"/>
        <v>0</v>
      </c>
      <c r="CY77" s="66">
        <f t="shared" si="259"/>
        <v>0</v>
      </c>
      <c r="CZ77" s="66">
        <f t="shared" si="259"/>
        <v>0</v>
      </c>
      <c r="DA77" s="66">
        <f t="shared" si="259"/>
        <v>0</v>
      </c>
      <c r="DB77" s="66">
        <f t="shared" si="259"/>
        <v>0</v>
      </c>
      <c r="DC77" s="66">
        <f t="shared" si="259"/>
        <v>0</v>
      </c>
      <c r="DD77" s="66">
        <f t="shared" si="259"/>
        <v>0</v>
      </c>
      <c r="DE77" s="75">
        <f>SUM(CS77:DD77)</f>
        <v>0</v>
      </c>
      <c r="DF77" s="66">
        <f t="shared" ref="DF77:DQ77" si="260">DF41</f>
        <v>0</v>
      </c>
      <c r="DG77" s="66">
        <f t="shared" si="260"/>
        <v>0</v>
      </c>
      <c r="DH77" s="66">
        <f t="shared" si="260"/>
        <v>0</v>
      </c>
      <c r="DI77" s="66">
        <f t="shared" si="260"/>
        <v>0</v>
      </c>
      <c r="DJ77" s="66">
        <f t="shared" si="260"/>
        <v>0</v>
      </c>
      <c r="DK77" s="66">
        <f t="shared" si="260"/>
        <v>0</v>
      </c>
      <c r="DL77" s="66">
        <f t="shared" si="260"/>
        <v>0</v>
      </c>
      <c r="DM77" s="66">
        <f t="shared" si="260"/>
        <v>0</v>
      </c>
      <c r="DN77" s="66">
        <f t="shared" si="260"/>
        <v>0</v>
      </c>
      <c r="DO77" s="66">
        <f t="shared" si="260"/>
        <v>0</v>
      </c>
      <c r="DP77" s="66">
        <f t="shared" si="260"/>
        <v>0</v>
      </c>
      <c r="DQ77" s="66">
        <f t="shared" si="260"/>
        <v>0</v>
      </c>
      <c r="DR77" s="75">
        <f>SUM(DF77:DQ77)</f>
        <v>0</v>
      </c>
      <c r="DS77" s="66">
        <f t="shared" ref="DS77:ED77" si="261">DS41</f>
        <v>0</v>
      </c>
      <c r="DT77" s="66">
        <f t="shared" si="261"/>
        <v>0</v>
      </c>
      <c r="DU77" s="66">
        <f t="shared" si="261"/>
        <v>0</v>
      </c>
      <c r="DV77" s="66">
        <f t="shared" si="261"/>
        <v>0</v>
      </c>
      <c r="DW77" s="66">
        <f t="shared" si="261"/>
        <v>0</v>
      </c>
      <c r="DX77" s="66">
        <f t="shared" si="261"/>
        <v>0</v>
      </c>
      <c r="DY77" s="66">
        <f t="shared" si="261"/>
        <v>0</v>
      </c>
      <c r="DZ77" s="66">
        <f t="shared" si="261"/>
        <v>0</v>
      </c>
      <c r="EA77" s="66">
        <f t="shared" si="261"/>
        <v>0</v>
      </c>
      <c r="EB77" s="66">
        <f t="shared" si="261"/>
        <v>0</v>
      </c>
      <c r="EC77" s="66">
        <f t="shared" si="261"/>
        <v>0</v>
      </c>
      <c r="ED77" s="66">
        <f t="shared" si="261"/>
        <v>0</v>
      </c>
      <c r="EE77" s="76">
        <f>SUM(DS77:ED77)</f>
        <v>0</v>
      </c>
    </row>
    <row r="78" spans="3:135" x14ac:dyDescent="0.2">
      <c r="D78" s="30" t="s">
        <v>111</v>
      </c>
      <c r="F78" s="66">
        <f t="shared" ref="F78:Q78" si="262">F53</f>
        <v>0</v>
      </c>
      <c r="G78" s="66">
        <f t="shared" si="262"/>
        <v>0</v>
      </c>
      <c r="H78" s="66">
        <f t="shared" si="262"/>
        <v>0</v>
      </c>
      <c r="I78" s="66">
        <f t="shared" si="262"/>
        <v>0</v>
      </c>
      <c r="J78" s="66">
        <f t="shared" si="262"/>
        <v>0</v>
      </c>
      <c r="K78" s="66">
        <f t="shared" si="262"/>
        <v>0</v>
      </c>
      <c r="L78" s="66">
        <f t="shared" si="262"/>
        <v>0</v>
      </c>
      <c r="M78" s="66">
        <f t="shared" si="262"/>
        <v>0</v>
      </c>
      <c r="N78" s="66">
        <f t="shared" si="262"/>
        <v>0</v>
      </c>
      <c r="O78" s="66">
        <f t="shared" si="262"/>
        <v>0</v>
      </c>
      <c r="P78" s="66">
        <f t="shared" si="262"/>
        <v>0</v>
      </c>
      <c r="Q78" s="66">
        <f t="shared" si="262"/>
        <v>0</v>
      </c>
      <c r="R78" s="75">
        <f>SUM(F78:Q78)</f>
        <v>0</v>
      </c>
      <c r="S78" s="66">
        <f t="shared" ref="S78:AD78" si="263">S53</f>
        <v>0</v>
      </c>
      <c r="T78" s="66">
        <f t="shared" si="263"/>
        <v>0</v>
      </c>
      <c r="U78" s="66">
        <f t="shared" si="263"/>
        <v>0</v>
      </c>
      <c r="V78" s="66">
        <f t="shared" si="263"/>
        <v>0</v>
      </c>
      <c r="W78" s="66">
        <f t="shared" si="263"/>
        <v>0</v>
      </c>
      <c r="X78" s="66">
        <f t="shared" si="263"/>
        <v>0</v>
      </c>
      <c r="Y78" s="66">
        <f t="shared" si="263"/>
        <v>0</v>
      </c>
      <c r="Z78" s="66">
        <f t="shared" si="263"/>
        <v>0</v>
      </c>
      <c r="AA78" s="66">
        <f t="shared" si="263"/>
        <v>0</v>
      </c>
      <c r="AB78" s="66">
        <f t="shared" si="263"/>
        <v>0</v>
      </c>
      <c r="AC78" s="66">
        <f t="shared" si="263"/>
        <v>0</v>
      </c>
      <c r="AD78" s="66">
        <f t="shared" si="263"/>
        <v>0</v>
      </c>
      <c r="AE78" s="75">
        <f>SUM(S78:AD78)</f>
        <v>0</v>
      </c>
      <c r="AF78" s="66">
        <f t="shared" ref="AF78:AQ78" si="264">AF53</f>
        <v>0</v>
      </c>
      <c r="AG78" s="66">
        <f t="shared" si="264"/>
        <v>0</v>
      </c>
      <c r="AH78" s="66">
        <f t="shared" si="264"/>
        <v>0</v>
      </c>
      <c r="AI78" s="66">
        <f t="shared" si="264"/>
        <v>0</v>
      </c>
      <c r="AJ78" s="66">
        <f t="shared" si="264"/>
        <v>0</v>
      </c>
      <c r="AK78" s="66">
        <f t="shared" si="264"/>
        <v>0</v>
      </c>
      <c r="AL78" s="66">
        <f t="shared" si="264"/>
        <v>0</v>
      </c>
      <c r="AM78" s="66">
        <f t="shared" si="264"/>
        <v>0</v>
      </c>
      <c r="AN78" s="66">
        <f t="shared" si="264"/>
        <v>0</v>
      </c>
      <c r="AO78" s="66">
        <f t="shared" si="264"/>
        <v>0</v>
      </c>
      <c r="AP78" s="66">
        <f t="shared" si="264"/>
        <v>0</v>
      </c>
      <c r="AQ78" s="66">
        <f t="shared" si="264"/>
        <v>0</v>
      </c>
      <c r="AR78" s="75">
        <f>SUM(AF78:AQ78)</f>
        <v>0</v>
      </c>
      <c r="AS78" s="66">
        <f t="shared" ref="AS78:BD78" si="265">AS53</f>
        <v>0</v>
      </c>
      <c r="AT78" s="66">
        <f t="shared" si="265"/>
        <v>0</v>
      </c>
      <c r="AU78" s="66">
        <f t="shared" si="265"/>
        <v>0</v>
      </c>
      <c r="AV78" s="66">
        <f t="shared" si="265"/>
        <v>0</v>
      </c>
      <c r="AW78" s="66">
        <f t="shared" si="265"/>
        <v>0</v>
      </c>
      <c r="AX78" s="66">
        <f t="shared" si="265"/>
        <v>0</v>
      </c>
      <c r="AY78" s="66">
        <f t="shared" si="265"/>
        <v>0</v>
      </c>
      <c r="AZ78" s="66">
        <f t="shared" si="265"/>
        <v>0</v>
      </c>
      <c r="BA78" s="66">
        <f t="shared" si="265"/>
        <v>0</v>
      </c>
      <c r="BB78" s="66">
        <f t="shared" si="265"/>
        <v>0</v>
      </c>
      <c r="BC78" s="66">
        <f t="shared" si="265"/>
        <v>0</v>
      </c>
      <c r="BD78" s="66">
        <f t="shared" si="265"/>
        <v>0</v>
      </c>
      <c r="BE78" s="75">
        <f>SUM(AS78:BD78)</f>
        <v>0</v>
      </c>
      <c r="BF78" s="66">
        <f t="shared" ref="BF78:BQ78" si="266">BF53</f>
        <v>0</v>
      </c>
      <c r="BG78" s="66">
        <f t="shared" si="266"/>
        <v>0</v>
      </c>
      <c r="BH78" s="66">
        <f t="shared" si="266"/>
        <v>0</v>
      </c>
      <c r="BI78" s="66">
        <f t="shared" si="266"/>
        <v>0</v>
      </c>
      <c r="BJ78" s="66">
        <f t="shared" si="266"/>
        <v>0</v>
      </c>
      <c r="BK78" s="66">
        <f t="shared" si="266"/>
        <v>0</v>
      </c>
      <c r="BL78" s="66">
        <f t="shared" si="266"/>
        <v>0</v>
      </c>
      <c r="BM78" s="66">
        <f t="shared" si="266"/>
        <v>0</v>
      </c>
      <c r="BN78" s="66">
        <f t="shared" si="266"/>
        <v>0</v>
      </c>
      <c r="BO78" s="66">
        <f t="shared" si="266"/>
        <v>0</v>
      </c>
      <c r="BP78" s="66">
        <f t="shared" si="266"/>
        <v>0</v>
      </c>
      <c r="BQ78" s="66">
        <f t="shared" si="266"/>
        <v>0</v>
      </c>
      <c r="BR78" s="75">
        <f>SUM(BF78:BQ78)</f>
        <v>0</v>
      </c>
      <c r="BS78" s="66">
        <f t="shared" ref="BS78:CD78" si="267">BS53</f>
        <v>0</v>
      </c>
      <c r="BT78" s="66">
        <f t="shared" si="267"/>
        <v>0</v>
      </c>
      <c r="BU78" s="66">
        <f t="shared" si="267"/>
        <v>0</v>
      </c>
      <c r="BV78" s="66">
        <f t="shared" si="267"/>
        <v>0</v>
      </c>
      <c r="BW78" s="66">
        <f t="shared" si="267"/>
        <v>0</v>
      </c>
      <c r="BX78" s="66">
        <f t="shared" si="267"/>
        <v>0</v>
      </c>
      <c r="BY78" s="66">
        <f t="shared" si="267"/>
        <v>0</v>
      </c>
      <c r="BZ78" s="66">
        <f t="shared" si="267"/>
        <v>0</v>
      </c>
      <c r="CA78" s="66">
        <f t="shared" si="267"/>
        <v>0</v>
      </c>
      <c r="CB78" s="66">
        <f t="shared" si="267"/>
        <v>0</v>
      </c>
      <c r="CC78" s="66">
        <f t="shared" si="267"/>
        <v>0</v>
      </c>
      <c r="CD78" s="66">
        <f t="shared" si="267"/>
        <v>0</v>
      </c>
      <c r="CE78" s="75">
        <f>SUM(BS78:CD78)</f>
        <v>0</v>
      </c>
      <c r="CF78" s="66">
        <f t="shared" ref="CF78:CQ78" si="268">CF53</f>
        <v>0</v>
      </c>
      <c r="CG78" s="66">
        <f t="shared" si="268"/>
        <v>0</v>
      </c>
      <c r="CH78" s="66">
        <f t="shared" si="268"/>
        <v>0</v>
      </c>
      <c r="CI78" s="66">
        <f t="shared" si="268"/>
        <v>0</v>
      </c>
      <c r="CJ78" s="66">
        <f t="shared" si="268"/>
        <v>0</v>
      </c>
      <c r="CK78" s="66">
        <f t="shared" si="268"/>
        <v>0</v>
      </c>
      <c r="CL78" s="66">
        <f t="shared" si="268"/>
        <v>0</v>
      </c>
      <c r="CM78" s="66">
        <f t="shared" si="268"/>
        <v>0</v>
      </c>
      <c r="CN78" s="66">
        <f t="shared" si="268"/>
        <v>0</v>
      </c>
      <c r="CO78" s="66">
        <f t="shared" si="268"/>
        <v>0</v>
      </c>
      <c r="CP78" s="66">
        <f t="shared" si="268"/>
        <v>0</v>
      </c>
      <c r="CQ78" s="66">
        <f t="shared" si="268"/>
        <v>0</v>
      </c>
      <c r="CR78" s="75">
        <f>SUM(CF78:CQ78)</f>
        <v>0</v>
      </c>
      <c r="CS78" s="66">
        <f t="shared" ref="CS78:DD78" si="269">CS53</f>
        <v>0</v>
      </c>
      <c r="CT78" s="66">
        <f t="shared" si="269"/>
        <v>0</v>
      </c>
      <c r="CU78" s="66">
        <f t="shared" si="269"/>
        <v>0</v>
      </c>
      <c r="CV78" s="66">
        <f t="shared" si="269"/>
        <v>0</v>
      </c>
      <c r="CW78" s="66">
        <f t="shared" si="269"/>
        <v>0</v>
      </c>
      <c r="CX78" s="66">
        <f t="shared" si="269"/>
        <v>0</v>
      </c>
      <c r="CY78" s="66">
        <f t="shared" si="269"/>
        <v>0</v>
      </c>
      <c r="CZ78" s="66">
        <f t="shared" si="269"/>
        <v>0</v>
      </c>
      <c r="DA78" s="66">
        <f t="shared" si="269"/>
        <v>0</v>
      </c>
      <c r="DB78" s="66">
        <f t="shared" si="269"/>
        <v>0</v>
      </c>
      <c r="DC78" s="66">
        <f t="shared" si="269"/>
        <v>0</v>
      </c>
      <c r="DD78" s="66">
        <f t="shared" si="269"/>
        <v>0</v>
      </c>
      <c r="DE78" s="75">
        <f>SUM(CS78:DD78)</f>
        <v>0</v>
      </c>
      <c r="DF78" s="66">
        <f t="shared" ref="DF78:DQ78" si="270">DF53</f>
        <v>0</v>
      </c>
      <c r="DG78" s="66">
        <f t="shared" si="270"/>
        <v>0</v>
      </c>
      <c r="DH78" s="66">
        <f t="shared" si="270"/>
        <v>0</v>
      </c>
      <c r="DI78" s="66">
        <f t="shared" si="270"/>
        <v>0</v>
      </c>
      <c r="DJ78" s="66">
        <f t="shared" si="270"/>
        <v>0</v>
      </c>
      <c r="DK78" s="66">
        <f t="shared" si="270"/>
        <v>0</v>
      </c>
      <c r="DL78" s="66">
        <f t="shared" si="270"/>
        <v>0</v>
      </c>
      <c r="DM78" s="66">
        <f t="shared" si="270"/>
        <v>0</v>
      </c>
      <c r="DN78" s="66">
        <f t="shared" si="270"/>
        <v>0</v>
      </c>
      <c r="DO78" s="66">
        <f t="shared" si="270"/>
        <v>0</v>
      </c>
      <c r="DP78" s="66">
        <f t="shared" si="270"/>
        <v>0</v>
      </c>
      <c r="DQ78" s="66">
        <f t="shared" si="270"/>
        <v>0</v>
      </c>
      <c r="DR78" s="75">
        <f>SUM(DF78:DQ78)</f>
        <v>0</v>
      </c>
      <c r="DS78" s="66">
        <f t="shared" ref="DS78:ED78" si="271">DS53</f>
        <v>0</v>
      </c>
      <c r="DT78" s="66">
        <f t="shared" si="271"/>
        <v>0</v>
      </c>
      <c r="DU78" s="66">
        <f t="shared" si="271"/>
        <v>0</v>
      </c>
      <c r="DV78" s="66">
        <f t="shared" si="271"/>
        <v>0</v>
      </c>
      <c r="DW78" s="66">
        <f t="shared" si="271"/>
        <v>0</v>
      </c>
      <c r="DX78" s="66">
        <f t="shared" si="271"/>
        <v>0</v>
      </c>
      <c r="DY78" s="66">
        <f t="shared" si="271"/>
        <v>0</v>
      </c>
      <c r="DZ78" s="66">
        <f t="shared" si="271"/>
        <v>0</v>
      </c>
      <c r="EA78" s="66">
        <f t="shared" si="271"/>
        <v>0</v>
      </c>
      <c r="EB78" s="66">
        <f t="shared" si="271"/>
        <v>0</v>
      </c>
      <c r="EC78" s="66">
        <f t="shared" si="271"/>
        <v>0</v>
      </c>
      <c r="ED78" s="66">
        <f t="shared" si="271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72">(F76+F78+F79)*$C$83</f>
        <v>0</v>
      </c>
      <c r="G80" s="66">
        <f t="shared" si="272"/>
        <v>0</v>
      </c>
      <c r="H80" s="66">
        <f t="shared" si="272"/>
        <v>0</v>
      </c>
      <c r="I80" s="66">
        <f t="shared" si="272"/>
        <v>0</v>
      </c>
      <c r="J80" s="66">
        <f t="shared" si="272"/>
        <v>0</v>
      </c>
      <c r="K80" s="66">
        <f t="shared" si="272"/>
        <v>0</v>
      </c>
      <c r="L80" s="66">
        <f t="shared" si="272"/>
        <v>0</v>
      </c>
      <c r="M80" s="66">
        <f t="shared" si="272"/>
        <v>0</v>
      </c>
      <c r="N80" s="66">
        <f t="shared" si="272"/>
        <v>0</v>
      </c>
      <c r="O80" s="66">
        <f t="shared" si="272"/>
        <v>0</v>
      </c>
      <c r="P80" s="66">
        <f t="shared" si="272"/>
        <v>0</v>
      </c>
      <c r="Q80" s="66">
        <f t="shared" si="272"/>
        <v>0</v>
      </c>
      <c r="R80" s="75">
        <f>SUM(F80:Q80)</f>
        <v>0</v>
      </c>
      <c r="S80" s="66">
        <f t="shared" ref="S80:AD80" si="273">(S76+S78+S79)*$C$83</f>
        <v>0</v>
      </c>
      <c r="T80" s="66">
        <f t="shared" si="273"/>
        <v>0</v>
      </c>
      <c r="U80" s="66">
        <f t="shared" si="273"/>
        <v>0</v>
      </c>
      <c r="V80" s="66">
        <f t="shared" si="273"/>
        <v>0</v>
      </c>
      <c r="W80" s="66">
        <f t="shared" si="273"/>
        <v>0</v>
      </c>
      <c r="X80" s="66">
        <f t="shared" si="273"/>
        <v>0</v>
      </c>
      <c r="Y80" s="66">
        <f t="shared" si="273"/>
        <v>0</v>
      </c>
      <c r="Z80" s="66">
        <f t="shared" si="273"/>
        <v>0</v>
      </c>
      <c r="AA80" s="66">
        <f t="shared" si="273"/>
        <v>0</v>
      </c>
      <c r="AB80" s="66">
        <f t="shared" si="273"/>
        <v>0</v>
      </c>
      <c r="AC80" s="66">
        <f t="shared" si="273"/>
        <v>0</v>
      </c>
      <c r="AD80" s="66">
        <f t="shared" si="273"/>
        <v>0</v>
      </c>
      <c r="AE80" s="75">
        <f>SUM(S80:AD80)</f>
        <v>0</v>
      </c>
      <c r="AF80" s="66">
        <f t="shared" ref="AF80:AQ80" si="274">(AF76+AF78+AF79)*$C$83</f>
        <v>0</v>
      </c>
      <c r="AG80" s="66">
        <f t="shared" si="274"/>
        <v>0</v>
      </c>
      <c r="AH80" s="66">
        <f t="shared" si="274"/>
        <v>0</v>
      </c>
      <c r="AI80" s="66">
        <f t="shared" si="274"/>
        <v>0</v>
      </c>
      <c r="AJ80" s="66">
        <f t="shared" si="274"/>
        <v>0</v>
      </c>
      <c r="AK80" s="66">
        <f t="shared" si="274"/>
        <v>0</v>
      </c>
      <c r="AL80" s="66">
        <f t="shared" si="274"/>
        <v>0</v>
      </c>
      <c r="AM80" s="66">
        <f t="shared" si="274"/>
        <v>0</v>
      </c>
      <c r="AN80" s="66">
        <f t="shared" si="274"/>
        <v>0</v>
      </c>
      <c r="AO80" s="66">
        <f t="shared" si="274"/>
        <v>0</v>
      </c>
      <c r="AP80" s="66">
        <f t="shared" si="274"/>
        <v>0</v>
      </c>
      <c r="AQ80" s="66">
        <f t="shared" si="274"/>
        <v>0</v>
      </c>
      <c r="AR80" s="75">
        <f>SUM(AF80:AQ80)</f>
        <v>0</v>
      </c>
      <c r="AS80" s="66">
        <f t="shared" ref="AS80:BD80" si="275">(AS76+AS78+AS79)*$C$83</f>
        <v>0</v>
      </c>
      <c r="AT80" s="66">
        <f t="shared" si="275"/>
        <v>0</v>
      </c>
      <c r="AU80" s="66">
        <f t="shared" si="275"/>
        <v>0</v>
      </c>
      <c r="AV80" s="66">
        <f t="shared" si="275"/>
        <v>0</v>
      </c>
      <c r="AW80" s="66">
        <f t="shared" si="275"/>
        <v>0</v>
      </c>
      <c r="AX80" s="66">
        <f t="shared" si="275"/>
        <v>0</v>
      </c>
      <c r="AY80" s="66">
        <f t="shared" si="275"/>
        <v>0</v>
      </c>
      <c r="AZ80" s="66">
        <f t="shared" si="275"/>
        <v>0</v>
      </c>
      <c r="BA80" s="66">
        <f t="shared" si="275"/>
        <v>0</v>
      </c>
      <c r="BB80" s="66">
        <f t="shared" si="275"/>
        <v>0</v>
      </c>
      <c r="BC80" s="66">
        <f t="shared" si="275"/>
        <v>0</v>
      </c>
      <c r="BD80" s="66">
        <f t="shared" si="275"/>
        <v>0</v>
      </c>
      <c r="BE80" s="75">
        <f>SUM(AS80:BD80)</f>
        <v>0</v>
      </c>
      <c r="BF80" s="66">
        <f t="shared" ref="BF80:BQ80" si="276">(BF76+BF78+BF79)*$C$83</f>
        <v>0</v>
      </c>
      <c r="BG80" s="66">
        <f t="shared" si="276"/>
        <v>0</v>
      </c>
      <c r="BH80" s="66">
        <f t="shared" si="276"/>
        <v>0</v>
      </c>
      <c r="BI80" s="66">
        <f t="shared" si="276"/>
        <v>0</v>
      </c>
      <c r="BJ80" s="66">
        <f t="shared" si="276"/>
        <v>0</v>
      </c>
      <c r="BK80" s="66">
        <f t="shared" si="276"/>
        <v>0</v>
      </c>
      <c r="BL80" s="66">
        <f t="shared" si="276"/>
        <v>0</v>
      </c>
      <c r="BM80" s="66">
        <f t="shared" si="276"/>
        <v>0</v>
      </c>
      <c r="BN80" s="66">
        <f t="shared" si="276"/>
        <v>0</v>
      </c>
      <c r="BO80" s="66">
        <f t="shared" si="276"/>
        <v>0</v>
      </c>
      <c r="BP80" s="66">
        <f t="shared" si="276"/>
        <v>0</v>
      </c>
      <c r="BQ80" s="66">
        <f t="shared" si="276"/>
        <v>0</v>
      </c>
      <c r="BR80" s="75">
        <f>SUM(BF80:BQ80)</f>
        <v>0</v>
      </c>
      <c r="BS80" s="66">
        <f t="shared" ref="BS80:CD80" si="277">(BS76+BS78+BS79)*$C$83</f>
        <v>0</v>
      </c>
      <c r="BT80" s="66">
        <f t="shared" si="277"/>
        <v>0</v>
      </c>
      <c r="BU80" s="66">
        <f t="shared" si="277"/>
        <v>0</v>
      </c>
      <c r="BV80" s="66">
        <f t="shared" si="277"/>
        <v>0</v>
      </c>
      <c r="BW80" s="66">
        <f t="shared" si="277"/>
        <v>0</v>
      </c>
      <c r="BX80" s="66">
        <f t="shared" si="277"/>
        <v>0</v>
      </c>
      <c r="BY80" s="66">
        <f t="shared" si="277"/>
        <v>0</v>
      </c>
      <c r="BZ80" s="66">
        <f t="shared" si="277"/>
        <v>0</v>
      </c>
      <c r="CA80" s="66">
        <f t="shared" si="277"/>
        <v>0</v>
      </c>
      <c r="CB80" s="66">
        <f t="shared" si="277"/>
        <v>0</v>
      </c>
      <c r="CC80" s="66">
        <f t="shared" si="277"/>
        <v>0</v>
      </c>
      <c r="CD80" s="66">
        <f t="shared" si="277"/>
        <v>0</v>
      </c>
      <c r="CE80" s="75">
        <f>SUM(BS80:CD80)</f>
        <v>0</v>
      </c>
      <c r="CF80" s="66">
        <f t="shared" ref="CF80:CQ80" si="278">(CF76+CF78+CF79)*$C$83</f>
        <v>0</v>
      </c>
      <c r="CG80" s="66">
        <f t="shared" si="278"/>
        <v>0</v>
      </c>
      <c r="CH80" s="66">
        <f t="shared" si="278"/>
        <v>0</v>
      </c>
      <c r="CI80" s="66">
        <f t="shared" si="278"/>
        <v>0</v>
      </c>
      <c r="CJ80" s="66">
        <f t="shared" si="278"/>
        <v>0</v>
      </c>
      <c r="CK80" s="66">
        <f t="shared" si="278"/>
        <v>0</v>
      </c>
      <c r="CL80" s="66">
        <f t="shared" si="278"/>
        <v>0</v>
      </c>
      <c r="CM80" s="66">
        <f t="shared" si="278"/>
        <v>0</v>
      </c>
      <c r="CN80" s="66">
        <f t="shared" si="278"/>
        <v>0</v>
      </c>
      <c r="CO80" s="66">
        <f t="shared" si="278"/>
        <v>0</v>
      </c>
      <c r="CP80" s="66">
        <f t="shared" si="278"/>
        <v>0</v>
      </c>
      <c r="CQ80" s="66">
        <f t="shared" si="278"/>
        <v>0</v>
      </c>
      <c r="CR80" s="75">
        <f>SUM(CF80:CQ80)</f>
        <v>0</v>
      </c>
      <c r="CS80" s="66">
        <f t="shared" ref="CS80:DD80" si="279">(CS76+CS78+CS79)*$C$83</f>
        <v>0</v>
      </c>
      <c r="CT80" s="66">
        <f t="shared" si="279"/>
        <v>0</v>
      </c>
      <c r="CU80" s="66">
        <f t="shared" si="279"/>
        <v>0</v>
      </c>
      <c r="CV80" s="66">
        <f t="shared" si="279"/>
        <v>0</v>
      </c>
      <c r="CW80" s="66">
        <f t="shared" si="279"/>
        <v>0</v>
      </c>
      <c r="CX80" s="66">
        <f t="shared" si="279"/>
        <v>0</v>
      </c>
      <c r="CY80" s="66">
        <f t="shared" si="279"/>
        <v>0</v>
      </c>
      <c r="CZ80" s="66">
        <f t="shared" si="279"/>
        <v>0</v>
      </c>
      <c r="DA80" s="66">
        <f t="shared" si="279"/>
        <v>0</v>
      </c>
      <c r="DB80" s="66">
        <f t="shared" si="279"/>
        <v>0</v>
      </c>
      <c r="DC80" s="66">
        <f t="shared" si="279"/>
        <v>0</v>
      </c>
      <c r="DD80" s="66">
        <f t="shared" si="279"/>
        <v>0</v>
      </c>
      <c r="DE80" s="75">
        <f>SUM(CS80:DD80)</f>
        <v>0</v>
      </c>
      <c r="DF80" s="66">
        <f t="shared" ref="DF80:DQ80" si="280">(DF76+DF78+DF79)*$C$83</f>
        <v>0</v>
      </c>
      <c r="DG80" s="66">
        <f t="shared" si="280"/>
        <v>0</v>
      </c>
      <c r="DH80" s="66">
        <f t="shared" si="280"/>
        <v>0</v>
      </c>
      <c r="DI80" s="66">
        <f t="shared" si="280"/>
        <v>0</v>
      </c>
      <c r="DJ80" s="66">
        <f t="shared" si="280"/>
        <v>0</v>
      </c>
      <c r="DK80" s="66">
        <f t="shared" si="280"/>
        <v>0</v>
      </c>
      <c r="DL80" s="66">
        <f t="shared" si="280"/>
        <v>0</v>
      </c>
      <c r="DM80" s="66">
        <f t="shared" si="280"/>
        <v>0</v>
      </c>
      <c r="DN80" s="66">
        <f t="shared" si="280"/>
        <v>0</v>
      </c>
      <c r="DO80" s="66">
        <f t="shared" si="280"/>
        <v>0</v>
      </c>
      <c r="DP80" s="66">
        <f t="shared" si="280"/>
        <v>0</v>
      </c>
      <c r="DQ80" s="66">
        <f t="shared" si="280"/>
        <v>0</v>
      </c>
      <c r="DR80" s="75">
        <f>SUM(DF80:DQ80)</f>
        <v>0</v>
      </c>
      <c r="DS80" s="66">
        <f t="shared" ref="DS80:ED80" si="281">(DS76+DS78+DS79)*$C$83</f>
        <v>0</v>
      </c>
      <c r="DT80" s="66">
        <f t="shared" si="281"/>
        <v>0</v>
      </c>
      <c r="DU80" s="66">
        <f t="shared" si="281"/>
        <v>0</v>
      </c>
      <c r="DV80" s="66">
        <f t="shared" si="281"/>
        <v>0</v>
      </c>
      <c r="DW80" s="66">
        <f t="shared" si="281"/>
        <v>0</v>
      </c>
      <c r="DX80" s="66">
        <f t="shared" si="281"/>
        <v>0</v>
      </c>
      <c r="DY80" s="66">
        <f t="shared" si="281"/>
        <v>0</v>
      </c>
      <c r="DZ80" s="66">
        <f t="shared" si="281"/>
        <v>0</v>
      </c>
      <c r="EA80" s="66">
        <f t="shared" si="281"/>
        <v>0</v>
      </c>
      <c r="EB80" s="66">
        <f t="shared" si="281"/>
        <v>0</v>
      </c>
      <c r="EC80" s="66">
        <f t="shared" si="281"/>
        <v>0</v>
      </c>
      <c r="ED80" s="66">
        <f t="shared" si="281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82">F72-F80</f>
        <v>0</v>
      </c>
      <c r="G82" s="66">
        <f t="shared" si="282"/>
        <v>0</v>
      </c>
      <c r="H82" s="66">
        <f t="shared" si="282"/>
        <v>0</v>
      </c>
      <c r="I82" s="66">
        <f t="shared" si="282"/>
        <v>0</v>
      </c>
      <c r="J82" s="66">
        <f t="shared" si="282"/>
        <v>0</v>
      </c>
      <c r="K82" s="66">
        <f t="shared" si="282"/>
        <v>0</v>
      </c>
      <c r="L82" s="66">
        <f t="shared" si="282"/>
        <v>0</v>
      </c>
      <c r="M82" s="66">
        <f t="shared" si="282"/>
        <v>0</v>
      </c>
      <c r="N82" s="66">
        <f t="shared" si="282"/>
        <v>0</v>
      </c>
      <c r="O82" s="66">
        <f t="shared" si="282"/>
        <v>0</v>
      </c>
      <c r="P82" s="66">
        <f t="shared" si="282"/>
        <v>0</v>
      </c>
      <c r="Q82" s="66">
        <f t="shared" si="282"/>
        <v>0</v>
      </c>
      <c r="R82" s="75">
        <f>SUM(F82:Q82)</f>
        <v>0</v>
      </c>
      <c r="S82" s="66">
        <f t="shared" ref="S82:AD82" si="283">S72-S80</f>
        <v>0</v>
      </c>
      <c r="T82" s="66">
        <f t="shared" si="283"/>
        <v>0</v>
      </c>
      <c r="U82" s="66">
        <f t="shared" si="283"/>
        <v>0</v>
      </c>
      <c r="V82" s="66">
        <f t="shared" si="283"/>
        <v>0</v>
      </c>
      <c r="W82" s="66">
        <f t="shared" si="283"/>
        <v>0</v>
      </c>
      <c r="X82" s="66">
        <f t="shared" si="283"/>
        <v>0</v>
      </c>
      <c r="Y82" s="66">
        <f t="shared" si="283"/>
        <v>0</v>
      </c>
      <c r="Z82" s="66">
        <f t="shared" si="283"/>
        <v>0</v>
      </c>
      <c r="AA82" s="66">
        <f t="shared" si="283"/>
        <v>0</v>
      </c>
      <c r="AB82" s="66">
        <f t="shared" si="283"/>
        <v>0</v>
      </c>
      <c r="AC82" s="66">
        <f t="shared" si="283"/>
        <v>0</v>
      </c>
      <c r="AD82" s="66">
        <f t="shared" si="283"/>
        <v>0</v>
      </c>
      <c r="AE82" s="75">
        <f>SUM(S82:AD82)</f>
        <v>0</v>
      </c>
      <c r="AF82" s="66">
        <f t="shared" ref="AF82:AQ82" si="284">AF72-AF80</f>
        <v>0</v>
      </c>
      <c r="AG82" s="66">
        <f t="shared" si="284"/>
        <v>0</v>
      </c>
      <c r="AH82" s="66">
        <f t="shared" si="284"/>
        <v>0</v>
      </c>
      <c r="AI82" s="66">
        <f t="shared" si="284"/>
        <v>0</v>
      </c>
      <c r="AJ82" s="66">
        <f t="shared" si="284"/>
        <v>0</v>
      </c>
      <c r="AK82" s="66">
        <f t="shared" si="284"/>
        <v>0</v>
      </c>
      <c r="AL82" s="66">
        <f t="shared" si="284"/>
        <v>0</v>
      </c>
      <c r="AM82" s="66">
        <f t="shared" si="284"/>
        <v>0</v>
      </c>
      <c r="AN82" s="66">
        <f t="shared" si="284"/>
        <v>0</v>
      </c>
      <c r="AO82" s="66">
        <f t="shared" si="284"/>
        <v>0</v>
      </c>
      <c r="AP82" s="66">
        <f t="shared" si="284"/>
        <v>0</v>
      </c>
      <c r="AQ82" s="66">
        <f t="shared" si="284"/>
        <v>0</v>
      </c>
      <c r="AR82" s="75">
        <f>SUM(AF82:AQ82)</f>
        <v>0</v>
      </c>
      <c r="AS82" s="66">
        <f t="shared" ref="AS82:BD82" si="285">AS72-AS80</f>
        <v>0</v>
      </c>
      <c r="AT82" s="66">
        <f t="shared" si="285"/>
        <v>0</v>
      </c>
      <c r="AU82" s="66">
        <f t="shared" si="285"/>
        <v>0</v>
      </c>
      <c r="AV82" s="66">
        <f t="shared" si="285"/>
        <v>0</v>
      </c>
      <c r="AW82" s="66">
        <f t="shared" si="285"/>
        <v>0</v>
      </c>
      <c r="AX82" s="66">
        <f t="shared" si="285"/>
        <v>0</v>
      </c>
      <c r="AY82" s="66">
        <f t="shared" si="285"/>
        <v>0</v>
      </c>
      <c r="AZ82" s="66">
        <f t="shared" si="285"/>
        <v>0</v>
      </c>
      <c r="BA82" s="66">
        <f t="shared" si="285"/>
        <v>0</v>
      </c>
      <c r="BB82" s="66">
        <f t="shared" si="285"/>
        <v>0</v>
      </c>
      <c r="BC82" s="66">
        <f t="shared" si="285"/>
        <v>0</v>
      </c>
      <c r="BD82" s="66">
        <f t="shared" si="285"/>
        <v>0</v>
      </c>
      <c r="BE82" s="75">
        <f>SUM(AS82:BD82)</f>
        <v>0</v>
      </c>
      <c r="BF82" s="66">
        <f t="shared" ref="BF82:BQ82" si="286">BF72-BF80</f>
        <v>0</v>
      </c>
      <c r="BG82" s="66">
        <f t="shared" si="286"/>
        <v>0</v>
      </c>
      <c r="BH82" s="66">
        <f t="shared" si="286"/>
        <v>0</v>
      </c>
      <c r="BI82" s="66">
        <f t="shared" si="286"/>
        <v>0</v>
      </c>
      <c r="BJ82" s="66">
        <f t="shared" si="286"/>
        <v>0</v>
      </c>
      <c r="BK82" s="66">
        <f t="shared" si="286"/>
        <v>0</v>
      </c>
      <c r="BL82" s="66">
        <f t="shared" si="286"/>
        <v>0</v>
      </c>
      <c r="BM82" s="66">
        <f t="shared" si="286"/>
        <v>0</v>
      </c>
      <c r="BN82" s="66">
        <f t="shared" si="286"/>
        <v>0</v>
      </c>
      <c r="BO82" s="66">
        <f t="shared" si="286"/>
        <v>0</v>
      </c>
      <c r="BP82" s="66">
        <f t="shared" si="286"/>
        <v>0</v>
      </c>
      <c r="BQ82" s="66">
        <f t="shared" si="286"/>
        <v>0</v>
      </c>
      <c r="BR82" s="75">
        <f>SUM(BF82:BQ82)</f>
        <v>0</v>
      </c>
      <c r="BS82" s="66">
        <f t="shared" ref="BS82:CD82" si="287">BS72-BS80</f>
        <v>0</v>
      </c>
      <c r="BT82" s="66">
        <f t="shared" si="287"/>
        <v>0</v>
      </c>
      <c r="BU82" s="66">
        <f t="shared" si="287"/>
        <v>0</v>
      </c>
      <c r="BV82" s="66">
        <f t="shared" si="287"/>
        <v>0</v>
      </c>
      <c r="BW82" s="66">
        <f t="shared" si="287"/>
        <v>0</v>
      </c>
      <c r="BX82" s="66">
        <f t="shared" si="287"/>
        <v>0</v>
      </c>
      <c r="BY82" s="66">
        <f t="shared" si="287"/>
        <v>0</v>
      </c>
      <c r="BZ82" s="66">
        <f t="shared" si="287"/>
        <v>0</v>
      </c>
      <c r="CA82" s="66">
        <f t="shared" si="287"/>
        <v>0</v>
      </c>
      <c r="CB82" s="66">
        <f t="shared" si="287"/>
        <v>0</v>
      </c>
      <c r="CC82" s="66">
        <f t="shared" si="287"/>
        <v>0</v>
      </c>
      <c r="CD82" s="66">
        <f t="shared" si="287"/>
        <v>0</v>
      </c>
      <c r="CE82" s="75">
        <f>SUM(BS82:CD82)</f>
        <v>0</v>
      </c>
      <c r="CF82" s="66">
        <f t="shared" ref="CF82:CQ82" si="288">CF72-CF80</f>
        <v>0</v>
      </c>
      <c r="CG82" s="66">
        <f t="shared" si="288"/>
        <v>0</v>
      </c>
      <c r="CH82" s="66">
        <f t="shared" si="288"/>
        <v>0</v>
      </c>
      <c r="CI82" s="66">
        <f t="shared" si="288"/>
        <v>0</v>
      </c>
      <c r="CJ82" s="66">
        <f t="shared" si="288"/>
        <v>0</v>
      </c>
      <c r="CK82" s="66">
        <f t="shared" si="288"/>
        <v>0</v>
      </c>
      <c r="CL82" s="66">
        <f t="shared" si="288"/>
        <v>0</v>
      </c>
      <c r="CM82" s="66">
        <f t="shared" si="288"/>
        <v>0</v>
      </c>
      <c r="CN82" s="66">
        <f t="shared" si="288"/>
        <v>0</v>
      </c>
      <c r="CO82" s="66">
        <f t="shared" si="288"/>
        <v>0</v>
      </c>
      <c r="CP82" s="66">
        <f t="shared" si="288"/>
        <v>0</v>
      </c>
      <c r="CQ82" s="66">
        <f t="shared" si="288"/>
        <v>0</v>
      </c>
      <c r="CR82" s="75">
        <f>SUM(CF82:CQ82)</f>
        <v>0</v>
      </c>
      <c r="CS82" s="66">
        <f t="shared" ref="CS82:DD82" si="289">CS72-CS80</f>
        <v>0</v>
      </c>
      <c r="CT82" s="66">
        <f t="shared" si="289"/>
        <v>0</v>
      </c>
      <c r="CU82" s="66">
        <f t="shared" si="289"/>
        <v>0</v>
      </c>
      <c r="CV82" s="66">
        <f t="shared" si="289"/>
        <v>0</v>
      </c>
      <c r="CW82" s="66">
        <f t="shared" si="289"/>
        <v>0</v>
      </c>
      <c r="CX82" s="66">
        <f t="shared" si="289"/>
        <v>0</v>
      </c>
      <c r="CY82" s="66">
        <f t="shared" si="289"/>
        <v>0</v>
      </c>
      <c r="CZ82" s="66">
        <f t="shared" si="289"/>
        <v>0</v>
      </c>
      <c r="DA82" s="66">
        <f t="shared" si="289"/>
        <v>0</v>
      </c>
      <c r="DB82" s="66">
        <f t="shared" si="289"/>
        <v>0</v>
      </c>
      <c r="DC82" s="66">
        <f t="shared" si="289"/>
        <v>0</v>
      </c>
      <c r="DD82" s="66">
        <f t="shared" si="289"/>
        <v>0</v>
      </c>
      <c r="DE82" s="75">
        <f>SUM(CS82:DD82)</f>
        <v>0</v>
      </c>
      <c r="DF82" s="66">
        <f t="shared" ref="DF82:DQ82" si="290">DF72-DF80</f>
        <v>0</v>
      </c>
      <c r="DG82" s="66">
        <f t="shared" si="290"/>
        <v>0</v>
      </c>
      <c r="DH82" s="66">
        <f t="shared" si="290"/>
        <v>0</v>
      </c>
      <c r="DI82" s="66">
        <f t="shared" si="290"/>
        <v>0</v>
      </c>
      <c r="DJ82" s="66">
        <f t="shared" si="290"/>
        <v>0</v>
      </c>
      <c r="DK82" s="66">
        <f t="shared" si="290"/>
        <v>0</v>
      </c>
      <c r="DL82" s="66">
        <f t="shared" si="290"/>
        <v>0</v>
      </c>
      <c r="DM82" s="66">
        <f t="shared" si="290"/>
        <v>0</v>
      </c>
      <c r="DN82" s="66">
        <f t="shared" si="290"/>
        <v>0</v>
      </c>
      <c r="DO82" s="66">
        <f t="shared" si="290"/>
        <v>0</v>
      </c>
      <c r="DP82" s="66">
        <f t="shared" si="290"/>
        <v>0</v>
      </c>
      <c r="DQ82" s="66">
        <f t="shared" si="290"/>
        <v>0</v>
      </c>
      <c r="DR82" s="75">
        <f>SUM(DF82:DQ82)</f>
        <v>0</v>
      </c>
      <c r="DS82" s="66">
        <f t="shared" ref="DS82:ED82" si="291">DS72-DS80</f>
        <v>0</v>
      </c>
      <c r="DT82" s="66">
        <f t="shared" si="291"/>
        <v>0</v>
      </c>
      <c r="DU82" s="66">
        <f t="shared" si="291"/>
        <v>0</v>
      </c>
      <c r="DV82" s="66">
        <f t="shared" si="291"/>
        <v>0</v>
      </c>
      <c r="DW82" s="66">
        <f t="shared" si="291"/>
        <v>0</v>
      </c>
      <c r="DX82" s="66">
        <f t="shared" si="291"/>
        <v>0</v>
      </c>
      <c r="DY82" s="66">
        <f t="shared" si="291"/>
        <v>0</v>
      </c>
      <c r="DZ82" s="66">
        <f t="shared" si="291"/>
        <v>0</v>
      </c>
      <c r="EA82" s="66">
        <f t="shared" si="291"/>
        <v>0</v>
      </c>
      <c r="EB82" s="66">
        <f t="shared" si="291"/>
        <v>0</v>
      </c>
      <c r="EC82" s="66">
        <f t="shared" si="291"/>
        <v>0</v>
      </c>
      <c r="ED82" s="66">
        <f t="shared" si="291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92">SUM(F76:F82)</f>
        <v>0</v>
      </c>
      <c r="G84" s="66">
        <f t="shared" si="292"/>
        <v>0</v>
      </c>
      <c r="H84" s="66">
        <f t="shared" si="292"/>
        <v>0</v>
      </c>
      <c r="I84" s="66">
        <f t="shared" si="292"/>
        <v>0</v>
      </c>
      <c r="J84" s="66">
        <f t="shared" si="292"/>
        <v>0</v>
      </c>
      <c r="K84" s="66">
        <f t="shared" si="292"/>
        <v>0</v>
      </c>
      <c r="L84" s="66">
        <f t="shared" si="292"/>
        <v>0</v>
      </c>
      <c r="M84" s="66">
        <f t="shared" si="292"/>
        <v>0</v>
      </c>
      <c r="N84" s="66">
        <f t="shared" si="292"/>
        <v>0</v>
      </c>
      <c r="O84" s="66">
        <f t="shared" si="292"/>
        <v>0</v>
      </c>
      <c r="P84" s="66">
        <f t="shared" si="292"/>
        <v>0</v>
      </c>
      <c r="Q84" s="66">
        <f t="shared" si="292"/>
        <v>0</v>
      </c>
      <c r="R84" s="75">
        <f>SUM(F84:Q84)</f>
        <v>0</v>
      </c>
      <c r="S84" s="66">
        <f t="shared" ref="S84:AD84" si="293">SUM(S76:S82)</f>
        <v>0</v>
      </c>
      <c r="T84" s="66">
        <f t="shared" si="293"/>
        <v>0</v>
      </c>
      <c r="U84" s="66">
        <f t="shared" si="293"/>
        <v>0</v>
      </c>
      <c r="V84" s="66">
        <f t="shared" si="293"/>
        <v>0</v>
      </c>
      <c r="W84" s="66">
        <f t="shared" si="293"/>
        <v>0</v>
      </c>
      <c r="X84" s="66">
        <f t="shared" si="293"/>
        <v>0</v>
      </c>
      <c r="Y84" s="66">
        <f t="shared" si="293"/>
        <v>0</v>
      </c>
      <c r="Z84" s="66">
        <f t="shared" si="293"/>
        <v>0</v>
      </c>
      <c r="AA84" s="66">
        <f t="shared" si="293"/>
        <v>0</v>
      </c>
      <c r="AB84" s="66">
        <f t="shared" si="293"/>
        <v>0</v>
      </c>
      <c r="AC84" s="66">
        <f t="shared" si="293"/>
        <v>0</v>
      </c>
      <c r="AD84" s="66">
        <f t="shared" si="293"/>
        <v>0</v>
      </c>
      <c r="AE84" s="75">
        <f>SUM(S84:AD84)</f>
        <v>0</v>
      </c>
      <c r="AF84" s="66">
        <f t="shared" ref="AF84:AQ84" si="294">SUM(AF76:AF82)</f>
        <v>0</v>
      </c>
      <c r="AG84" s="66">
        <f t="shared" si="294"/>
        <v>0</v>
      </c>
      <c r="AH84" s="66">
        <f t="shared" si="294"/>
        <v>0</v>
      </c>
      <c r="AI84" s="66">
        <f t="shared" si="294"/>
        <v>0</v>
      </c>
      <c r="AJ84" s="66">
        <f t="shared" si="294"/>
        <v>0</v>
      </c>
      <c r="AK84" s="66">
        <f t="shared" si="294"/>
        <v>0</v>
      </c>
      <c r="AL84" s="66">
        <f t="shared" si="294"/>
        <v>0</v>
      </c>
      <c r="AM84" s="66">
        <f t="shared" si="294"/>
        <v>0</v>
      </c>
      <c r="AN84" s="66">
        <f t="shared" si="294"/>
        <v>0</v>
      </c>
      <c r="AO84" s="66">
        <f t="shared" si="294"/>
        <v>0</v>
      </c>
      <c r="AP84" s="66">
        <f t="shared" si="294"/>
        <v>0</v>
      </c>
      <c r="AQ84" s="66">
        <f t="shared" si="294"/>
        <v>0</v>
      </c>
      <c r="AR84" s="75">
        <f>SUM(AF84:AQ84)</f>
        <v>0</v>
      </c>
      <c r="AS84" s="66">
        <f t="shared" ref="AS84:BD84" si="295">SUM(AS76:AS82)</f>
        <v>0</v>
      </c>
      <c r="AT84" s="66">
        <f t="shared" si="295"/>
        <v>0</v>
      </c>
      <c r="AU84" s="66">
        <f t="shared" si="295"/>
        <v>0</v>
      </c>
      <c r="AV84" s="66">
        <f t="shared" si="295"/>
        <v>0</v>
      </c>
      <c r="AW84" s="66">
        <f t="shared" si="295"/>
        <v>0</v>
      </c>
      <c r="AX84" s="66">
        <f t="shared" si="295"/>
        <v>0</v>
      </c>
      <c r="AY84" s="66">
        <f t="shared" si="295"/>
        <v>0</v>
      </c>
      <c r="AZ84" s="66">
        <f t="shared" si="295"/>
        <v>0</v>
      </c>
      <c r="BA84" s="66">
        <f t="shared" si="295"/>
        <v>0</v>
      </c>
      <c r="BB84" s="66">
        <f t="shared" si="295"/>
        <v>0</v>
      </c>
      <c r="BC84" s="66">
        <f t="shared" si="295"/>
        <v>0</v>
      </c>
      <c r="BD84" s="66">
        <f t="shared" si="295"/>
        <v>0</v>
      </c>
      <c r="BE84" s="75">
        <f>SUM(AS84:BD84)</f>
        <v>0</v>
      </c>
      <c r="BF84" s="66">
        <f t="shared" ref="BF84:BQ84" si="296">SUM(BF76:BF82)</f>
        <v>0</v>
      </c>
      <c r="BG84" s="66">
        <f t="shared" si="296"/>
        <v>0</v>
      </c>
      <c r="BH84" s="66">
        <f t="shared" si="296"/>
        <v>0</v>
      </c>
      <c r="BI84" s="66">
        <f t="shared" si="296"/>
        <v>0</v>
      </c>
      <c r="BJ84" s="66">
        <f t="shared" si="296"/>
        <v>0</v>
      </c>
      <c r="BK84" s="66">
        <f t="shared" si="296"/>
        <v>0</v>
      </c>
      <c r="BL84" s="66">
        <f t="shared" si="296"/>
        <v>0</v>
      </c>
      <c r="BM84" s="66">
        <f t="shared" si="296"/>
        <v>0</v>
      </c>
      <c r="BN84" s="66">
        <f t="shared" si="296"/>
        <v>0</v>
      </c>
      <c r="BO84" s="66">
        <f t="shared" si="296"/>
        <v>0</v>
      </c>
      <c r="BP84" s="66">
        <f t="shared" si="296"/>
        <v>0</v>
      </c>
      <c r="BQ84" s="66">
        <f t="shared" si="296"/>
        <v>0</v>
      </c>
      <c r="BR84" s="75">
        <f>SUM(BF84:BQ84)</f>
        <v>0</v>
      </c>
      <c r="BS84" s="66">
        <f t="shared" ref="BS84:CD84" si="297">SUM(BS76:BS82)</f>
        <v>0</v>
      </c>
      <c r="BT84" s="66">
        <f t="shared" si="297"/>
        <v>0</v>
      </c>
      <c r="BU84" s="66">
        <f t="shared" si="297"/>
        <v>0</v>
      </c>
      <c r="BV84" s="66">
        <f t="shared" si="297"/>
        <v>0</v>
      </c>
      <c r="BW84" s="66">
        <f t="shared" si="297"/>
        <v>0</v>
      </c>
      <c r="BX84" s="66">
        <f t="shared" si="297"/>
        <v>0</v>
      </c>
      <c r="BY84" s="66">
        <f t="shared" si="297"/>
        <v>0</v>
      </c>
      <c r="BZ84" s="66">
        <f t="shared" si="297"/>
        <v>0</v>
      </c>
      <c r="CA84" s="66">
        <f t="shared" si="297"/>
        <v>0</v>
      </c>
      <c r="CB84" s="66">
        <f t="shared" si="297"/>
        <v>0</v>
      </c>
      <c r="CC84" s="66">
        <f t="shared" si="297"/>
        <v>0</v>
      </c>
      <c r="CD84" s="66">
        <f t="shared" si="297"/>
        <v>0</v>
      </c>
      <c r="CE84" s="75">
        <f>SUM(BS84:CD84)</f>
        <v>0</v>
      </c>
      <c r="CF84" s="66">
        <f t="shared" ref="CF84:CQ84" si="298">SUM(CF76:CF82)</f>
        <v>0</v>
      </c>
      <c r="CG84" s="66">
        <f t="shared" si="298"/>
        <v>0</v>
      </c>
      <c r="CH84" s="66">
        <f t="shared" si="298"/>
        <v>0</v>
      </c>
      <c r="CI84" s="66">
        <f t="shared" si="298"/>
        <v>0</v>
      </c>
      <c r="CJ84" s="66">
        <f t="shared" si="298"/>
        <v>0</v>
      </c>
      <c r="CK84" s="66">
        <f t="shared" si="298"/>
        <v>0</v>
      </c>
      <c r="CL84" s="66">
        <f t="shared" si="298"/>
        <v>0</v>
      </c>
      <c r="CM84" s="66">
        <f t="shared" si="298"/>
        <v>0</v>
      </c>
      <c r="CN84" s="66">
        <f t="shared" si="298"/>
        <v>0</v>
      </c>
      <c r="CO84" s="66">
        <f t="shared" si="298"/>
        <v>0</v>
      </c>
      <c r="CP84" s="66">
        <f t="shared" si="298"/>
        <v>0</v>
      </c>
      <c r="CQ84" s="66">
        <f t="shared" si="298"/>
        <v>0</v>
      </c>
      <c r="CR84" s="75">
        <f>SUM(CF84:CQ84)</f>
        <v>0</v>
      </c>
      <c r="CS84" s="66">
        <f t="shared" ref="CS84:DD84" si="299">SUM(CS76:CS82)</f>
        <v>0</v>
      </c>
      <c r="CT84" s="66">
        <f t="shared" si="299"/>
        <v>0</v>
      </c>
      <c r="CU84" s="66">
        <f t="shared" si="299"/>
        <v>0</v>
      </c>
      <c r="CV84" s="66">
        <f t="shared" si="299"/>
        <v>0</v>
      </c>
      <c r="CW84" s="66">
        <f t="shared" si="299"/>
        <v>0</v>
      </c>
      <c r="CX84" s="66">
        <f t="shared" si="299"/>
        <v>0</v>
      </c>
      <c r="CY84" s="66">
        <f t="shared" si="299"/>
        <v>0</v>
      </c>
      <c r="CZ84" s="66">
        <f t="shared" si="299"/>
        <v>0</v>
      </c>
      <c r="DA84" s="66">
        <f t="shared" si="299"/>
        <v>0</v>
      </c>
      <c r="DB84" s="66">
        <f t="shared" si="299"/>
        <v>0</v>
      </c>
      <c r="DC84" s="66">
        <f t="shared" si="299"/>
        <v>0</v>
      </c>
      <c r="DD84" s="66">
        <f t="shared" si="299"/>
        <v>0</v>
      </c>
      <c r="DE84" s="75">
        <f>SUM(CS84:DD84)</f>
        <v>0</v>
      </c>
      <c r="DF84" s="66">
        <f t="shared" ref="DF84:DQ84" si="300">SUM(DF76:DF82)</f>
        <v>0</v>
      </c>
      <c r="DG84" s="66">
        <f t="shared" si="300"/>
        <v>0</v>
      </c>
      <c r="DH84" s="66">
        <f t="shared" si="300"/>
        <v>0</v>
      </c>
      <c r="DI84" s="66">
        <f t="shared" si="300"/>
        <v>0</v>
      </c>
      <c r="DJ84" s="66">
        <f t="shared" si="300"/>
        <v>0</v>
      </c>
      <c r="DK84" s="66">
        <f t="shared" si="300"/>
        <v>0</v>
      </c>
      <c r="DL84" s="66">
        <f t="shared" si="300"/>
        <v>0</v>
      </c>
      <c r="DM84" s="66">
        <f t="shared" si="300"/>
        <v>0</v>
      </c>
      <c r="DN84" s="66">
        <f t="shared" si="300"/>
        <v>0</v>
      </c>
      <c r="DO84" s="66">
        <f t="shared" si="300"/>
        <v>0</v>
      </c>
      <c r="DP84" s="66">
        <f t="shared" si="300"/>
        <v>0</v>
      </c>
      <c r="DQ84" s="66">
        <f t="shared" si="300"/>
        <v>0</v>
      </c>
      <c r="DR84" s="75">
        <f>SUM(DF84:DQ84)</f>
        <v>0</v>
      </c>
      <c r="DS84" s="66">
        <f t="shared" ref="DS84:ED84" si="301">SUM(DS76:DS82)</f>
        <v>0</v>
      </c>
      <c r="DT84" s="66">
        <f t="shared" si="301"/>
        <v>0</v>
      </c>
      <c r="DU84" s="66">
        <f t="shared" si="301"/>
        <v>0</v>
      </c>
      <c r="DV84" s="66">
        <f t="shared" si="301"/>
        <v>0</v>
      </c>
      <c r="DW84" s="66">
        <f t="shared" si="301"/>
        <v>0</v>
      </c>
      <c r="DX84" s="66">
        <f t="shared" si="301"/>
        <v>0</v>
      </c>
      <c r="DY84" s="66">
        <f t="shared" si="301"/>
        <v>0</v>
      </c>
      <c r="DZ84" s="66">
        <f t="shared" si="301"/>
        <v>0</v>
      </c>
      <c r="EA84" s="66">
        <f t="shared" si="301"/>
        <v>0</v>
      </c>
      <c r="EB84" s="66">
        <f t="shared" si="301"/>
        <v>0</v>
      </c>
      <c r="EC84" s="66">
        <f t="shared" si="301"/>
        <v>0</v>
      </c>
      <c r="ED84" s="66">
        <f t="shared" si="301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302">SUM(F71:F72)-F84</f>
        <v>0</v>
      </c>
      <c r="G86" s="66">
        <f t="shared" si="302"/>
        <v>0</v>
      </c>
      <c r="H86" s="66">
        <f t="shared" si="302"/>
        <v>0</v>
      </c>
      <c r="I86" s="66">
        <f t="shared" si="302"/>
        <v>0</v>
      </c>
      <c r="J86" s="66">
        <f t="shared" si="302"/>
        <v>0</v>
      </c>
      <c r="K86" s="66">
        <f t="shared" si="302"/>
        <v>0</v>
      </c>
      <c r="L86" s="66">
        <f t="shared" si="302"/>
        <v>0</v>
      </c>
      <c r="M86" s="66">
        <f t="shared" si="302"/>
        <v>0</v>
      </c>
      <c r="N86" s="66">
        <f t="shared" si="302"/>
        <v>0</v>
      </c>
      <c r="O86" s="66">
        <f t="shared" si="302"/>
        <v>0</v>
      </c>
      <c r="P86" s="66">
        <f t="shared" si="302"/>
        <v>0</v>
      </c>
      <c r="Q86" s="66">
        <f t="shared" si="302"/>
        <v>0</v>
      </c>
      <c r="R86" s="75">
        <f>SUM(F86:Q86)</f>
        <v>0</v>
      </c>
      <c r="S86" s="66">
        <f t="shared" ref="S86:AD86" si="303">SUM(S71:S72)-S84</f>
        <v>0</v>
      </c>
      <c r="T86" s="66">
        <f t="shared" si="303"/>
        <v>0</v>
      </c>
      <c r="U86" s="66">
        <f t="shared" si="303"/>
        <v>0</v>
      </c>
      <c r="V86" s="66">
        <f t="shared" si="303"/>
        <v>0</v>
      </c>
      <c r="W86" s="66">
        <f t="shared" si="303"/>
        <v>0</v>
      </c>
      <c r="X86" s="66">
        <f t="shared" si="303"/>
        <v>0</v>
      </c>
      <c r="Y86" s="66">
        <f t="shared" si="303"/>
        <v>0</v>
      </c>
      <c r="Z86" s="66">
        <f t="shared" si="303"/>
        <v>0</v>
      </c>
      <c r="AA86" s="66">
        <f t="shared" si="303"/>
        <v>0</v>
      </c>
      <c r="AB86" s="66">
        <f t="shared" si="303"/>
        <v>0</v>
      </c>
      <c r="AC86" s="66">
        <f t="shared" si="303"/>
        <v>0</v>
      </c>
      <c r="AD86" s="66">
        <f t="shared" si="303"/>
        <v>0</v>
      </c>
      <c r="AE86" s="75">
        <f>SUM(S86:AD86)</f>
        <v>0</v>
      </c>
      <c r="AF86" s="66">
        <f t="shared" ref="AF86:AQ86" si="304">SUM(AF71:AF72)-AF84</f>
        <v>0</v>
      </c>
      <c r="AG86" s="66">
        <f t="shared" si="304"/>
        <v>0</v>
      </c>
      <c r="AH86" s="66">
        <f t="shared" si="304"/>
        <v>0</v>
      </c>
      <c r="AI86" s="66">
        <f t="shared" si="304"/>
        <v>0</v>
      </c>
      <c r="AJ86" s="66">
        <f t="shared" si="304"/>
        <v>0</v>
      </c>
      <c r="AK86" s="66">
        <f t="shared" si="304"/>
        <v>0</v>
      </c>
      <c r="AL86" s="66">
        <f t="shared" si="304"/>
        <v>0</v>
      </c>
      <c r="AM86" s="66">
        <f t="shared" si="304"/>
        <v>0</v>
      </c>
      <c r="AN86" s="66">
        <f t="shared" si="304"/>
        <v>0</v>
      </c>
      <c r="AO86" s="66">
        <f t="shared" si="304"/>
        <v>0</v>
      </c>
      <c r="AP86" s="66">
        <f t="shared" si="304"/>
        <v>0</v>
      </c>
      <c r="AQ86" s="66">
        <f t="shared" si="304"/>
        <v>0</v>
      </c>
      <c r="AR86" s="75">
        <f>SUM(AF86:AQ86)</f>
        <v>0</v>
      </c>
      <c r="AS86" s="66">
        <f t="shared" ref="AS86:BD86" si="305">SUM(AS71:AS72)-AS84</f>
        <v>0</v>
      </c>
      <c r="AT86" s="66">
        <f t="shared" si="305"/>
        <v>0</v>
      </c>
      <c r="AU86" s="66">
        <f t="shared" si="305"/>
        <v>0</v>
      </c>
      <c r="AV86" s="66">
        <f t="shared" si="305"/>
        <v>0</v>
      </c>
      <c r="AW86" s="66">
        <f t="shared" si="305"/>
        <v>0</v>
      </c>
      <c r="AX86" s="66">
        <f t="shared" si="305"/>
        <v>0</v>
      </c>
      <c r="AY86" s="66">
        <f t="shared" si="305"/>
        <v>0</v>
      </c>
      <c r="AZ86" s="66">
        <f t="shared" si="305"/>
        <v>0</v>
      </c>
      <c r="BA86" s="66">
        <f t="shared" si="305"/>
        <v>0</v>
      </c>
      <c r="BB86" s="66">
        <f t="shared" si="305"/>
        <v>0</v>
      </c>
      <c r="BC86" s="66">
        <f t="shared" si="305"/>
        <v>0</v>
      </c>
      <c r="BD86" s="66">
        <f t="shared" si="305"/>
        <v>0</v>
      </c>
      <c r="BE86" s="75">
        <f>SUM(AS86:BD86)</f>
        <v>0</v>
      </c>
      <c r="BF86" s="66">
        <f t="shared" ref="BF86:BQ86" si="306">SUM(BF71:BF72)-BF84</f>
        <v>0</v>
      </c>
      <c r="BG86" s="66">
        <f t="shared" si="306"/>
        <v>0</v>
      </c>
      <c r="BH86" s="66">
        <f t="shared" si="306"/>
        <v>0</v>
      </c>
      <c r="BI86" s="66">
        <f t="shared" si="306"/>
        <v>0</v>
      </c>
      <c r="BJ86" s="66">
        <f t="shared" si="306"/>
        <v>0</v>
      </c>
      <c r="BK86" s="66">
        <f t="shared" si="306"/>
        <v>0</v>
      </c>
      <c r="BL86" s="66">
        <f t="shared" si="306"/>
        <v>0</v>
      </c>
      <c r="BM86" s="66">
        <f t="shared" si="306"/>
        <v>0</v>
      </c>
      <c r="BN86" s="66">
        <f t="shared" si="306"/>
        <v>0</v>
      </c>
      <c r="BO86" s="66">
        <f t="shared" si="306"/>
        <v>0</v>
      </c>
      <c r="BP86" s="66">
        <f t="shared" si="306"/>
        <v>0</v>
      </c>
      <c r="BQ86" s="66">
        <f t="shared" si="306"/>
        <v>0</v>
      </c>
      <c r="BR86" s="75">
        <f>SUM(BF86:BQ86)</f>
        <v>0</v>
      </c>
      <c r="BS86" s="66">
        <f t="shared" ref="BS86:CD86" si="307">SUM(BS71:BS72)-BS84</f>
        <v>0</v>
      </c>
      <c r="BT86" s="66">
        <f t="shared" si="307"/>
        <v>0</v>
      </c>
      <c r="BU86" s="66">
        <f t="shared" si="307"/>
        <v>0</v>
      </c>
      <c r="BV86" s="66">
        <f t="shared" si="307"/>
        <v>0</v>
      </c>
      <c r="BW86" s="66">
        <f t="shared" si="307"/>
        <v>0</v>
      </c>
      <c r="BX86" s="66">
        <f t="shared" si="307"/>
        <v>0</v>
      </c>
      <c r="BY86" s="66">
        <f t="shared" si="307"/>
        <v>0</v>
      </c>
      <c r="BZ86" s="66">
        <f t="shared" si="307"/>
        <v>0</v>
      </c>
      <c r="CA86" s="66">
        <f t="shared" si="307"/>
        <v>0</v>
      </c>
      <c r="CB86" s="66">
        <f t="shared" si="307"/>
        <v>0</v>
      </c>
      <c r="CC86" s="66">
        <f t="shared" si="307"/>
        <v>0</v>
      </c>
      <c r="CD86" s="66">
        <f t="shared" si="307"/>
        <v>0</v>
      </c>
      <c r="CE86" s="75">
        <f>SUM(BS86:CD86)</f>
        <v>0</v>
      </c>
      <c r="CF86" s="66">
        <f t="shared" ref="CF86:CQ86" si="308">SUM(CF71:CF72)-CF84</f>
        <v>0</v>
      </c>
      <c r="CG86" s="66">
        <f t="shared" si="308"/>
        <v>0</v>
      </c>
      <c r="CH86" s="66">
        <f t="shared" si="308"/>
        <v>0</v>
      </c>
      <c r="CI86" s="66">
        <f t="shared" si="308"/>
        <v>0</v>
      </c>
      <c r="CJ86" s="66">
        <f t="shared" si="308"/>
        <v>0</v>
      </c>
      <c r="CK86" s="66">
        <f t="shared" si="308"/>
        <v>0</v>
      </c>
      <c r="CL86" s="66">
        <f t="shared" si="308"/>
        <v>0</v>
      </c>
      <c r="CM86" s="66">
        <f t="shared" si="308"/>
        <v>0</v>
      </c>
      <c r="CN86" s="66">
        <f t="shared" si="308"/>
        <v>0</v>
      </c>
      <c r="CO86" s="66">
        <f t="shared" si="308"/>
        <v>0</v>
      </c>
      <c r="CP86" s="66">
        <f t="shared" si="308"/>
        <v>0</v>
      </c>
      <c r="CQ86" s="66">
        <f t="shared" si="308"/>
        <v>0</v>
      </c>
      <c r="CR86" s="75">
        <f>SUM(CF86:CQ86)</f>
        <v>0</v>
      </c>
      <c r="CS86" s="66">
        <f t="shared" ref="CS86:DD86" si="309">SUM(CS71:CS72)-CS84</f>
        <v>0</v>
      </c>
      <c r="CT86" s="66">
        <f t="shared" si="309"/>
        <v>0</v>
      </c>
      <c r="CU86" s="66">
        <f t="shared" si="309"/>
        <v>0</v>
      </c>
      <c r="CV86" s="66">
        <f t="shared" si="309"/>
        <v>0</v>
      </c>
      <c r="CW86" s="66">
        <f t="shared" si="309"/>
        <v>0</v>
      </c>
      <c r="CX86" s="66">
        <f t="shared" si="309"/>
        <v>0</v>
      </c>
      <c r="CY86" s="66">
        <f t="shared" si="309"/>
        <v>0</v>
      </c>
      <c r="CZ86" s="66">
        <f t="shared" si="309"/>
        <v>0</v>
      </c>
      <c r="DA86" s="66">
        <f t="shared" si="309"/>
        <v>0</v>
      </c>
      <c r="DB86" s="66">
        <f t="shared" si="309"/>
        <v>0</v>
      </c>
      <c r="DC86" s="66">
        <f t="shared" si="309"/>
        <v>0</v>
      </c>
      <c r="DD86" s="66">
        <f t="shared" si="309"/>
        <v>0</v>
      </c>
      <c r="DE86" s="75">
        <f>SUM(CS86:DD86)</f>
        <v>0</v>
      </c>
      <c r="DF86" s="66">
        <f t="shared" ref="DF86:DQ86" si="310">SUM(DF71:DF72)-DF84</f>
        <v>0</v>
      </c>
      <c r="DG86" s="66">
        <f t="shared" si="310"/>
        <v>0</v>
      </c>
      <c r="DH86" s="66">
        <f t="shared" si="310"/>
        <v>0</v>
      </c>
      <c r="DI86" s="66">
        <f t="shared" si="310"/>
        <v>0</v>
      </c>
      <c r="DJ86" s="66">
        <f t="shared" si="310"/>
        <v>0</v>
      </c>
      <c r="DK86" s="66">
        <f t="shared" si="310"/>
        <v>0</v>
      </c>
      <c r="DL86" s="66">
        <f t="shared" si="310"/>
        <v>0</v>
      </c>
      <c r="DM86" s="66">
        <f t="shared" si="310"/>
        <v>0</v>
      </c>
      <c r="DN86" s="66">
        <f t="shared" si="310"/>
        <v>0</v>
      </c>
      <c r="DO86" s="66">
        <f t="shared" si="310"/>
        <v>0</v>
      </c>
      <c r="DP86" s="66">
        <f t="shared" si="310"/>
        <v>0</v>
      </c>
      <c r="DQ86" s="66">
        <f t="shared" si="310"/>
        <v>0</v>
      </c>
      <c r="DR86" s="75">
        <f>SUM(DF86:DQ86)</f>
        <v>0</v>
      </c>
      <c r="DS86" s="66">
        <f t="shared" ref="DS86:ED86" si="311">SUM(DS71:DS72)-DS84</f>
        <v>0</v>
      </c>
      <c r="DT86" s="66">
        <f t="shared" si="311"/>
        <v>0</v>
      </c>
      <c r="DU86" s="66">
        <f t="shared" si="311"/>
        <v>0</v>
      </c>
      <c r="DV86" s="66">
        <f t="shared" si="311"/>
        <v>0</v>
      </c>
      <c r="DW86" s="66">
        <f t="shared" si="311"/>
        <v>0</v>
      </c>
      <c r="DX86" s="66">
        <f t="shared" si="311"/>
        <v>0</v>
      </c>
      <c r="DY86" s="66">
        <f t="shared" si="311"/>
        <v>0</v>
      </c>
      <c r="DZ86" s="66">
        <f t="shared" si="311"/>
        <v>0</v>
      </c>
      <c r="EA86" s="66">
        <f t="shared" si="311"/>
        <v>0</v>
      </c>
      <c r="EB86" s="66">
        <f t="shared" si="311"/>
        <v>0</v>
      </c>
      <c r="EC86" s="66">
        <f t="shared" si="311"/>
        <v>0</v>
      </c>
      <c r="ED86" s="66">
        <f t="shared" si="311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6 EMPRUNT 1'!$G$14:$G$2000,MATCH('SPACELOG 6 BP'!F$2,'SPACELOG 6 EMPRUNT 1'!$Z$14:$Z$2000,0)),0)</f>
        <v>0</v>
      </c>
      <c r="G88" s="66">
        <f>IFERROR(INDEX('SPACELOG 6 EMPRUNT 1'!$G$14:$G$2000,MATCH('SPACELOG 6 BP'!G$2,'SPACELOG 6 EMPRUNT 1'!$Z$14:$Z$2000,0)),0)</f>
        <v>0</v>
      </c>
      <c r="H88" s="66">
        <f>IFERROR(INDEX('SPACELOG 6 EMPRUNT 1'!$G$14:$G$2000,MATCH('SPACELOG 6 BP'!H$2,'SPACELOG 6 EMPRUNT 1'!$Z$14:$Z$2000,0)),0)</f>
        <v>0</v>
      </c>
      <c r="I88" s="66">
        <f>IFERROR(INDEX('SPACELOG 6 EMPRUNT 1'!$G$14:$G$2000,MATCH('SPACELOG 6 BP'!I$2,'SPACELOG 6 EMPRUNT 1'!$Z$14:$Z$2000,0)),0)</f>
        <v>0</v>
      </c>
      <c r="J88" s="66">
        <f>IFERROR(INDEX('SPACELOG 6 EMPRUNT 1'!$G$14:$G$2000,MATCH('SPACELOG 6 BP'!J$2,'SPACELOG 6 EMPRUNT 1'!$Z$14:$Z$2000,0)),0)</f>
        <v>0</v>
      </c>
      <c r="K88" s="66">
        <f>IFERROR(INDEX('SPACELOG 6 EMPRUNT 1'!$G$14:$G$2000,MATCH('SPACELOG 6 BP'!K$2,'SPACELOG 6 EMPRUNT 1'!$Z$14:$Z$2000,0)),0)</f>
        <v>0</v>
      </c>
      <c r="L88" s="66">
        <f>IFERROR(INDEX('SPACELOG 6 EMPRUNT 1'!$G$14:$G$2000,MATCH('SPACELOG 6 BP'!L$2,'SPACELOG 6 EMPRUNT 1'!$Z$14:$Z$2000,0)),0)</f>
        <v>0</v>
      </c>
      <c r="M88" s="66">
        <f>IFERROR(INDEX('SPACELOG 6 EMPRUNT 1'!$G$14:$G$2000,MATCH('SPACELOG 6 BP'!M$2,'SPACELOG 6 EMPRUNT 1'!$Z$14:$Z$2000,0)),0)</f>
        <v>0</v>
      </c>
      <c r="N88" s="66">
        <f>IFERROR(INDEX('SPACELOG 6 EMPRUNT 1'!$G$14:$G$2000,MATCH('SPACELOG 6 BP'!N$2,'SPACELOG 6 EMPRUNT 1'!$Z$14:$Z$2000,0)),0)</f>
        <v>0</v>
      </c>
      <c r="O88" s="66">
        <f>IFERROR(INDEX('SPACELOG 6 EMPRUNT 1'!$G$14:$G$2000,MATCH('SPACELOG 6 BP'!O$2,'SPACELOG 6 EMPRUNT 1'!$Z$14:$Z$2000,0)),0)</f>
        <v>0</v>
      </c>
      <c r="P88" s="66">
        <f>IFERROR(INDEX('SPACELOG 6 EMPRUNT 1'!$G$14:$G$2000,MATCH('SPACELOG 6 BP'!P$2,'SPACELOG 6 EMPRUNT 1'!$Z$14:$Z$2000,0)),0)</f>
        <v>0</v>
      </c>
      <c r="Q88" s="66">
        <f>IFERROR(INDEX('SPACELOG 6 EMPRUNT 1'!$G$14:$G$2000,MATCH('SPACELOG 6 BP'!Q$2,'SPACELOG 6 EMPRUNT 1'!$Z$14:$Z$2000,0)),0)</f>
        <v>0</v>
      </c>
      <c r="R88" s="75">
        <f>SUM(F88:Q88)</f>
        <v>0</v>
      </c>
      <c r="S88" s="66">
        <f>IFERROR(INDEX('SPACELOG 6 EMPRUNT 1'!$G$14:$G$2000,MATCH('SPACELOG 6 BP'!S$2,'SPACELOG 6 EMPRUNT 1'!$Z$14:$Z$2000,0)),0)</f>
        <v>0</v>
      </c>
      <c r="T88" s="66">
        <f>IFERROR(INDEX('SPACELOG 6 EMPRUNT 1'!$G$14:$G$2000,MATCH('SPACELOG 6 BP'!T$2,'SPACELOG 6 EMPRUNT 1'!$Z$14:$Z$2000,0)),0)</f>
        <v>0</v>
      </c>
      <c r="U88" s="66">
        <f>IFERROR(INDEX('SPACELOG 6 EMPRUNT 1'!$G$14:$G$2000,MATCH('SPACELOG 6 BP'!U$2,'SPACELOG 6 EMPRUNT 1'!$Z$14:$Z$2000,0)),0)</f>
        <v>0</v>
      </c>
      <c r="V88" s="66">
        <f>IFERROR(INDEX('SPACELOG 6 EMPRUNT 1'!$G$14:$G$2000,MATCH('SPACELOG 6 BP'!V$2,'SPACELOG 6 EMPRUNT 1'!$Z$14:$Z$2000,0)),0)</f>
        <v>0</v>
      </c>
      <c r="W88" s="66">
        <f>IFERROR(INDEX('SPACELOG 6 EMPRUNT 1'!$G$14:$G$2000,MATCH('SPACELOG 6 BP'!W$2,'SPACELOG 6 EMPRUNT 1'!$Z$14:$Z$2000,0)),0)</f>
        <v>0</v>
      </c>
      <c r="X88" s="66">
        <f>IFERROR(INDEX('SPACELOG 6 EMPRUNT 1'!$G$14:$G$2000,MATCH('SPACELOG 6 BP'!X$2,'SPACELOG 6 EMPRUNT 1'!$Z$14:$Z$2000,0)),0)</f>
        <v>0</v>
      </c>
      <c r="Y88" s="66">
        <f>IFERROR(INDEX('SPACELOG 6 EMPRUNT 1'!$G$14:$G$2000,MATCH('SPACELOG 6 BP'!Y$2,'SPACELOG 6 EMPRUNT 1'!$Z$14:$Z$2000,0)),0)</f>
        <v>0</v>
      </c>
      <c r="Z88" s="66">
        <f>IFERROR(INDEX('SPACELOG 6 EMPRUNT 1'!$G$14:$G$2000,MATCH('SPACELOG 6 BP'!Z$2,'SPACELOG 6 EMPRUNT 1'!$Z$14:$Z$2000,0)),0)</f>
        <v>0</v>
      </c>
      <c r="AA88" s="66">
        <f>IFERROR(INDEX('SPACELOG 6 EMPRUNT 1'!$G$14:$G$2000,MATCH('SPACELOG 6 BP'!AA$2,'SPACELOG 6 EMPRUNT 1'!$Z$14:$Z$2000,0)),0)</f>
        <v>0</v>
      </c>
      <c r="AB88" s="66">
        <f>IFERROR(INDEX('SPACELOG 6 EMPRUNT 1'!$G$14:$G$2000,MATCH('SPACELOG 6 BP'!AB$2,'SPACELOG 6 EMPRUNT 1'!$Z$14:$Z$2000,0)),0)</f>
        <v>0</v>
      </c>
      <c r="AC88" s="66">
        <f>IFERROR(INDEX('SPACELOG 6 EMPRUNT 1'!$G$14:$G$2000,MATCH('SPACELOG 6 BP'!AC$2,'SPACELOG 6 EMPRUNT 1'!$Z$14:$Z$2000,0)),0)</f>
        <v>0</v>
      </c>
      <c r="AD88" s="66">
        <f>IFERROR(INDEX('SPACELOG 6 EMPRUNT 1'!$G$14:$G$2000,MATCH('SPACELOG 6 BP'!AD$2,'SPACELOG 6 EMPRUNT 1'!$Z$14:$Z$2000,0)),0)</f>
        <v>0</v>
      </c>
      <c r="AE88" s="75">
        <f>SUM(S88:AD88)</f>
        <v>0</v>
      </c>
      <c r="AF88" s="66">
        <f>IFERROR(INDEX('SPACELOG 6 EMPRUNT 1'!$G$14:$G$2000,MATCH('SPACELOG 6 BP'!AF$2,'SPACELOG 6 EMPRUNT 1'!$Z$14:$Z$2000,0)),0)</f>
        <v>0</v>
      </c>
      <c r="AG88" s="66">
        <f>IFERROR(INDEX('SPACELOG 6 EMPRUNT 1'!$G$14:$G$2000,MATCH('SPACELOG 6 BP'!AG$2,'SPACELOG 6 EMPRUNT 1'!$Z$14:$Z$2000,0)),0)</f>
        <v>0</v>
      </c>
      <c r="AH88" s="66">
        <f>IFERROR(INDEX('SPACELOG 6 EMPRUNT 1'!$G$14:$G$2000,MATCH('SPACELOG 6 BP'!AH$2,'SPACELOG 6 EMPRUNT 1'!$Z$14:$Z$2000,0)),0)</f>
        <v>0</v>
      </c>
      <c r="AI88" s="66">
        <f>IFERROR(INDEX('SPACELOG 6 EMPRUNT 1'!$G$14:$G$2000,MATCH('SPACELOG 6 BP'!AI$2,'SPACELOG 6 EMPRUNT 1'!$Z$14:$Z$2000,0)),0)</f>
        <v>0</v>
      </c>
      <c r="AJ88" s="66">
        <f>IFERROR(INDEX('SPACELOG 6 EMPRUNT 1'!$G$14:$G$2000,MATCH('SPACELOG 6 BP'!AJ$2,'SPACELOG 6 EMPRUNT 1'!$Z$14:$Z$2000,0)),0)</f>
        <v>0</v>
      </c>
      <c r="AK88" s="66">
        <f>IFERROR(INDEX('SPACELOG 6 EMPRUNT 1'!$G$14:$G$2000,MATCH('SPACELOG 6 BP'!AK$2,'SPACELOG 6 EMPRUNT 1'!$Z$14:$Z$2000,0)),0)</f>
        <v>0</v>
      </c>
      <c r="AL88" s="66">
        <f>IFERROR(INDEX('SPACELOG 6 EMPRUNT 1'!$G$14:$G$2000,MATCH('SPACELOG 6 BP'!AL$2,'SPACELOG 6 EMPRUNT 1'!$Z$14:$Z$2000,0)),0)</f>
        <v>0</v>
      </c>
      <c r="AM88" s="66">
        <f>IFERROR(INDEX('SPACELOG 6 EMPRUNT 1'!$G$14:$G$2000,MATCH('SPACELOG 6 BP'!AM$2,'SPACELOG 6 EMPRUNT 1'!$Z$14:$Z$2000,0)),0)</f>
        <v>0</v>
      </c>
      <c r="AN88" s="66">
        <f>IFERROR(INDEX('SPACELOG 6 EMPRUNT 1'!$G$14:$G$2000,MATCH('SPACELOG 6 BP'!AN$2,'SPACELOG 6 EMPRUNT 1'!$Z$14:$Z$2000,0)),0)</f>
        <v>0</v>
      </c>
      <c r="AO88" s="66">
        <f>IFERROR(INDEX('SPACELOG 6 EMPRUNT 1'!$G$14:$G$2000,MATCH('SPACELOG 6 BP'!AO$2,'SPACELOG 6 EMPRUNT 1'!$Z$14:$Z$2000,0)),0)</f>
        <v>0</v>
      </c>
      <c r="AP88" s="66">
        <f>IFERROR(INDEX('SPACELOG 6 EMPRUNT 1'!$G$14:$G$2000,MATCH('SPACELOG 6 BP'!AP$2,'SPACELOG 6 EMPRUNT 1'!$Z$14:$Z$2000,0)),0)</f>
        <v>0</v>
      </c>
      <c r="AQ88" s="66">
        <f>IFERROR(INDEX('SPACELOG 6 EMPRUNT 1'!$G$14:$G$2000,MATCH('SPACELOG 6 BP'!AQ$2,'SPACELOG 6 EMPRUNT 1'!$Z$14:$Z$2000,0)),0)</f>
        <v>0</v>
      </c>
      <c r="AR88" s="75">
        <f>SUM(AF88:AQ88)</f>
        <v>0</v>
      </c>
      <c r="AS88" s="66">
        <f>IFERROR(INDEX('SPACELOG 6 EMPRUNT 1'!$G$14:$G$2000,MATCH('SPACELOG 6 BP'!AS$2,'SPACELOG 6 EMPRUNT 1'!$Z$14:$Z$2000,0)),0)</f>
        <v>0</v>
      </c>
      <c r="AT88" s="66">
        <f>IFERROR(INDEX('SPACELOG 6 EMPRUNT 1'!$G$14:$G$2000,MATCH('SPACELOG 6 BP'!AT$2,'SPACELOG 6 EMPRUNT 1'!$Z$14:$Z$2000,0)),0)</f>
        <v>0</v>
      </c>
      <c r="AU88" s="66">
        <f>IFERROR(INDEX('SPACELOG 6 EMPRUNT 1'!$G$14:$G$2000,MATCH('SPACELOG 6 BP'!AU$2,'SPACELOG 6 EMPRUNT 1'!$Z$14:$Z$2000,0)),0)</f>
        <v>0</v>
      </c>
      <c r="AV88" s="66">
        <f>IFERROR(INDEX('SPACELOG 6 EMPRUNT 1'!$G$14:$G$2000,MATCH('SPACELOG 6 BP'!AV$2,'SPACELOG 6 EMPRUNT 1'!$Z$14:$Z$2000,0)),0)</f>
        <v>0</v>
      </c>
      <c r="AW88" s="66">
        <f>IFERROR(INDEX('SPACELOG 6 EMPRUNT 1'!$G$14:$G$2000,MATCH('SPACELOG 6 BP'!AW$2,'SPACELOG 6 EMPRUNT 1'!$Z$14:$Z$2000,0)),0)</f>
        <v>0</v>
      </c>
      <c r="AX88" s="66">
        <f>IFERROR(INDEX('SPACELOG 6 EMPRUNT 1'!$G$14:$G$2000,MATCH('SPACELOG 6 BP'!AX$2,'SPACELOG 6 EMPRUNT 1'!$Z$14:$Z$2000,0)),0)</f>
        <v>0</v>
      </c>
      <c r="AY88" s="66">
        <f>IFERROR(INDEX('SPACELOG 6 EMPRUNT 1'!$G$14:$G$2000,MATCH('SPACELOG 6 BP'!AY$2,'SPACELOG 6 EMPRUNT 1'!$Z$14:$Z$2000,0)),0)</f>
        <v>0</v>
      </c>
      <c r="AZ88" s="66">
        <f>IFERROR(INDEX('SPACELOG 6 EMPRUNT 1'!$G$14:$G$2000,MATCH('SPACELOG 6 BP'!AZ$2,'SPACELOG 6 EMPRUNT 1'!$Z$14:$Z$2000,0)),0)</f>
        <v>0</v>
      </c>
      <c r="BA88" s="66">
        <f>IFERROR(INDEX('SPACELOG 6 EMPRUNT 1'!$G$14:$G$2000,MATCH('SPACELOG 6 BP'!BA$2,'SPACELOG 6 EMPRUNT 1'!$Z$14:$Z$2000,0)),0)</f>
        <v>0</v>
      </c>
      <c r="BB88" s="66">
        <f>IFERROR(INDEX('SPACELOG 6 EMPRUNT 1'!$G$14:$G$2000,MATCH('SPACELOG 6 BP'!BB$2,'SPACELOG 6 EMPRUNT 1'!$Z$14:$Z$2000,0)),0)</f>
        <v>0</v>
      </c>
      <c r="BC88" s="66">
        <f>IFERROR(INDEX('SPACELOG 6 EMPRUNT 1'!$G$14:$G$2000,MATCH('SPACELOG 6 BP'!BC$2,'SPACELOG 6 EMPRUNT 1'!$Z$14:$Z$2000,0)),0)</f>
        <v>0</v>
      </c>
      <c r="BD88" s="66">
        <f>IFERROR(INDEX('SPACELOG 6 EMPRUNT 1'!$G$14:$G$2000,MATCH('SPACELOG 6 BP'!BD$2,'SPACELOG 6 EMPRUNT 1'!$Z$14:$Z$2000,0)),0)</f>
        <v>0</v>
      </c>
      <c r="BE88" s="75">
        <f>SUM(AS88:BD88)</f>
        <v>0</v>
      </c>
      <c r="BF88" s="66">
        <f>IFERROR(INDEX('SPACELOG 6 EMPRUNT 1'!$G$14:$G$2000,MATCH('SPACELOG 6 BP'!BF$2,'SPACELOG 6 EMPRUNT 1'!$Z$14:$Z$2000,0)),0)</f>
        <v>0</v>
      </c>
      <c r="BG88" s="66">
        <f>IFERROR(INDEX('SPACELOG 6 EMPRUNT 1'!$G$14:$G$2000,MATCH('SPACELOG 6 BP'!BG$2,'SPACELOG 6 EMPRUNT 1'!$Z$14:$Z$2000,0)),0)</f>
        <v>0</v>
      </c>
      <c r="BH88" s="66">
        <f>IFERROR(INDEX('SPACELOG 6 EMPRUNT 1'!$G$14:$G$2000,MATCH('SPACELOG 6 BP'!BH$2,'SPACELOG 6 EMPRUNT 1'!$Z$14:$Z$2000,0)),0)</f>
        <v>0</v>
      </c>
      <c r="BI88" s="66">
        <f>IFERROR(INDEX('SPACELOG 6 EMPRUNT 1'!$G$14:$G$2000,MATCH('SPACELOG 6 BP'!BI$2,'SPACELOG 6 EMPRUNT 1'!$Z$14:$Z$2000,0)),0)</f>
        <v>0</v>
      </c>
      <c r="BJ88" s="66">
        <f>IFERROR(INDEX('SPACELOG 6 EMPRUNT 1'!$G$14:$G$2000,MATCH('SPACELOG 6 BP'!BJ$2,'SPACELOG 6 EMPRUNT 1'!$Z$14:$Z$2000,0)),0)</f>
        <v>0</v>
      </c>
      <c r="BK88" s="66">
        <f>IFERROR(INDEX('SPACELOG 6 EMPRUNT 1'!$G$14:$G$2000,MATCH('SPACELOG 6 BP'!BK$2,'SPACELOG 6 EMPRUNT 1'!$Z$14:$Z$2000,0)),0)</f>
        <v>0</v>
      </c>
      <c r="BL88" s="66">
        <f>IFERROR(INDEX('SPACELOG 6 EMPRUNT 1'!$G$14:$G$2000,MATCH('SPACELOG 6 BP'!BL$2,'SPACELOG 6 EMPRUNT 1'!$Z$14:$Z$2000,0)),0)</f>
        <v>0</v>
      </c>
      <c r="BM88" s="66">
        <f>IFERROR(INDEX('SPACELOG 6 EMPRUNT 1'!$G$14:$G$2000,MATCH('SPACELOG 6 BP'!BM$2,'SPACELOG 6 EMPRUNT 1'!$Z$14:$Z$2000,0)),0)</f>
        <v>0</v>
      </c>
      <c r="BN88" s="66">
        <f>IFERROR(INDEX('SPACELOG 6 EMPRUNT 1'!$G$14:$G$2000,MATCH('SPACELOG 6 BP'!BN$2,'SPACELOG 6 EMPRUNT 1'!$Z$14:$Z$2000,0)),0)</f>
        <v>0</v>
      </c>
      <c r="BO88" s="66">
        <f>IFERROR(INDEX('SPACELOG 6 EMPRUNT 1'!$G$14:$G$2000,MATCH('SPACELOG 6 BP'!BO$2,'SPACELOG 6 EMPRUNT 1'!$Z$14:$Z$2000,0)),0)</f>
        <v>0</v>
      </c>
      <c r="BP88" s="66">
        <f>IFERROR(INDEX('SPACELOG 6 EMPRUNT 1'!$G$14:$G$2000,MATCH('SPACELOG 6 BP'!BP$2,'SPACELOG 6 EMPRUNT 1'!$Z$14:$Z$2000,0)),0)</f>
        <v>0</v>
      </c>
      <c r="BQ88" s="66">
        <f>IFERROR(INDEX('SPACELOG 6 EMPRUNT 1'!$G$14:$G$2000,MATCH('SPACELOG 6 BP'!BQ$2,'SPACELOG 6 EMPRUNT 1'!$Z$14:$Z$2000,0)),0)</f>
        <v>0</v>
      </c>
      <c r="BR88" s="75">
        <f>SUM(BF88:BQ88)</f>
        <v>0</v>
      </c>
      <c r="BS88" s="66">
        <f>IFERROR(INDEX('SPACELOG 6 EMPRUNT 1'!$G$14:$G$2000,MATCH('SPACELOG 6 BP'!BS$2,'SPACELOG 6 EMPRUNT 1'!$Z$14:$Z$2000,0)),0)</f>
        <v>0</v>
      </c>
      <c r="BT88" s="66">
        <f>IFERROR(INDEX('SPACELOG 6 EMPRUNT 1'!$G$14:$G$2000,MATCH('SPACELOG 6 BP'!BT$2,'SPACELOG 6 EMPRUNT 1'!$Z$14:$Z$2000,0)),0)</f>
        <v>0</v>
      </c>
      <c r="BU88" s="66">
        <f>IFERROR(INDEX('SPACELOG 6 EMPRUNT 1'!$G$14:$G$2000,MATCH('SPACELOG 6 BP'!BU$2,'SPACELOG 6 EMPRUNT 1'!$Z$14:$Z$2000,0)),0)</f>
        <v>0</v>
      </c>
      <c r="BV88" s="66">
        <f>IFERROR(INDEX('SPACELOG 6 EMPRUNT 1'!$G$14:$G$2000,MATCH('SPACELOG 6 BP'!BV$2,'SPACELOG 6 EMPRUNT 1'!$Z$14:$Z$2000,0)),0)</f>
        <v>0</v>
      </c>
      <c r="BW88" s="66">
        <f>IFERROR(INDEX('SPACELOG 6 EMPRUNT 1'!$G$14:$G$2000,MATCH('SPACELOG 6 BP'!BW$2,'SPACELOG 6 EMPRUNT 1'!$Z$14:$Z$2000,0)),0)</f>
        <v>0</v>
      </c>
      <c r="BX88" s="66">
        <f>IFERROR(INDEX('SPACELOG 6 EMPRUNT 1'!$G$14:$G$2000,MATCH('SPACELOG 6 BP'!BX$2,'SPACELOG 6 EMPRUNT 1'!$Z$14:$Z$2000,0)),0)</f>
        <v>0</v>
      </c>
      <c r="BY88" s="66">
        <f>IFERROR(INDEX('SPACELOG 6 EMPRUNT 1'!$G$14:$G$2000,MATCH('SPACELOG 6 BP'!BY$2,'SPACELOG 6 EMPRUNT 1'!$Z$14:$Z$2000,0)),0)</f>
        <v>0</v>
      </c>
      <c r="BZ88" s="66">
        <f>IFERROR(INDEX('SPACELOG 6 EMPRUNT 1'!$G$14:$G$2000,MATCH('SPACELOG 6 BP'!BZ$2,'SPACELOG 6 EMPRUNT 1'!$Z$14:$Z$2000,0)),0)</f>
        <v>0</v>
      </c>
      <c r="CA88" s="66">
        <f>IFERROR(INDEX('SPACELOG 6 EMPRUNT 1'!$G$14:$G$2000,MATCH('SPACELOG 6 BP'!CA$2,'SPACELOG 6 EMPRUNT 1'!$Z$14:$Z$2000,0)),0)</f>
        <v>0</v>
      </c>
      <c r="CB88" s="66">
        <f>IFERROR(INDEX('SPACELOG 6 EMPRUNT 1'!$G$14:$G$2000,MATCH('SPACELOG 6 BP'!CB$2,'SPACELOG 6 EMPRUNT 1'!$Z$14:$Z$2000,0)),0)</f>
        <v>0</v>
      </c>
      <c r="CC88" s="66">
        <f>IFERROR(INDEX('SPACELOG 6 EMPRUNT 1'!$G$14:$G$2000,MATCH('SPACELOG 6 BP'!CC$2,'SPACELOG 6 EMPRUNT 1'!$Z$14:$Z$2000,0)),0)</f>
        <v>0</v>
      </c>
      <c r="CD88" s="66">
        <f>IFERROR(INDEX('SPACELOG 6 EMPRUNT 1'!$G$14:$G$2000,MATCH('SPACELOG 6 BP'!CD$2,'SPACELOG 6 EMPRUNT 1'!$Z$14:$Z$2000,0)),0)</f>
        <v>0</v>
      </c>
      <c r="CE88" s="75">
        <f>SUM(BS88:CD88)</f>
        <v>0</v>
      </c>
      <c r="CF88" s="66">
        <f>IFERROR(INDEX('SPACELOG 6 EMPRUNT 1'!$G$14:$G$2000,MATCH('SPACELOG 6 BP'!CF$2,'SPACELOG 6 EMPRUNT 1'!$Z$14:$Z$2000,0)),0)</f>
        <v>0</v>
      </c>
      <c r="CG88" s="66">
        <f>IFERROR(INDEX('SPACELOG 6 EMPRUNT 1'!$G$14:$G$2000,MATCH('SPACELOG 6 BP'!CG$2,'SPACELOG 6 EMPRUNT 1'!$Z$14:$Z$2000,0)),0)</f>
        <v>0</v>
      </c>
      <c r="CH88" s="66">
        <f>IFERROR(INDEX('SPACELOG 6 EMPRUNT 1'!$G$14:$G$2000,MATCH('SPACELOG 6 BP'!CH$2,'SPACELOG 6 EMPRUNT 1'!$Z$14:$Z$2000,0)),0)</f>
        <v>0</v>
      </c>
      <c r="CI88" s="66">
        <f>IFERROR(INDEX('SPACELOG 6 EMPRUNT 1'!$G$14:$G$2000,MATCH('SPACELOG 6 BP'!CI$2,'SPACELOG 6 EMPRUNT 1'!$Z$14:$Z$2000,0)),0)</f>
        <v>0</v>
      </c>
      <c r="CJ88" s="66">
        <f>IFERROR(INDEX('SPACELOG 6 EMPRUNT 1'!$G$14:$G$2000,MATCH('SPACELOG 6 BP'!CJ$2,'SPACELOG 6 EMPRUNT 1'!$Z$14:$Z$2000,0)),0)</f>
        <v>0</v>
      </c>
      <c r="CK88" s="66">
        <f>IFERROR(INDEX('SPACELOG 6 EMPRUNT 1'!$G$14:$G$2000,MATCH('SPACELOG 6 BP'!CK$2,'SPACELOG 6 EMPRUNT 1'!$Z$14:$Z$2000,0)),0)</f>
        <v>0</v>
      </c>
      <c r="CL88" s="66">
        <f>IFERROR(INDEX('SPACELOG 6 EMPRUNT 1'!$G$14:$G$2000,MATCH('SPACELOG 6 BP'!CL$2,'SPACELOG 6 EMPRUNT 1'!$Z$14:$Z$2000,0)),0)</f>
        <v>0</v>
      </c>
      <c r="CM88" s="66">
        <f>IFERROR(INDEX('SPACELOG 6 EMPRUNT 1'!$G$14:$G$2000,MATCH('SPACELOG 6 BP'!CM$2,'SPACELOG 6 EMPRUNT 1'!$Z$14:$Z$2000,0)),0)</f>
        <v>0</v>
      </c>
      <c r="CN88" s="66">
        <f>IFERROR(INDEX('SPACELOG 6 EMPRUNT 1'!$G$14:$G$2000,MATCH('SPACELOG 6 BP'!CN$2,'SPACELOG 6 EMPRUNT 1'!$Z$14:$Z$2000,0)),0)</f>
        <v>0</v>
      </c>
      <c r="CO88" s="66">
        <f>IFERROR(INDEX('SPACELOG 6 EMPRUNT 1'!$G$14:$G$2000,MATCH('SPACELOG 6 BP'!CO$2,'SPACELOG 6 EMPRUNT 1'!$Z$14:$Z$2000,0)),0)</f>
        <v>0</v>
      </c>
      <c r="CP88" s="66">
        <f>IFERROR(INDEX('SPACELOG 6 EMPRUNT 1'!$G$14:$G$2000,MATCH('SPACELOG 6 BP'!CP$2,'SPACELOG 6 EMPRUNT 1'!$Z$14:$Z$2000,0)),0)</f>
        <v>0</v>
      </c>
      <c r="CQ88" s="66">
        <f>IFERROR(INDEX('SPACELOG 6 EMPRUNT 1'!$G$14:$G$2000,MATCH('SPACELOG 6 BP'!CQ$2,'SPACELOG 6 EMPRUNT 1'!$Z$14:$Z$2000,0)),0)</f>
        <v>0</v>
      </c>
      <c r="CR88" s="75">
        <f>SUM(CF88:CQ88)</f>
        <v>0</v>
      </c>
      <c r="CS88" s="66">
        <f>IFERROR(INDEX('SPACELOG 6 EMPRUNT 1'!$G$14:$G$2000,MATCH('SPACELOG 6 BP'!CS$2,'SPACELOG 6 EMPRUNT 1'!$Z$14:$Z$2000,0)),0)</f>
        <v>0</v>
      </c>
      <c r="CT88" s="66">
        <f>IFERROR(INDEX('SPACELOG 6 EMPRUNT 1'!$G$14:$G$2000,MATCH('SPACELOG 6 BP'!CT$2,'SPACELOG 6 EMPRUNT 1'!$Z$14:$Z$2000,0)),0)</f>
        <v>0</v>
      </c>
      <c r="CU88" s="66">
        <f>IFERROR(INDEX('SPACELOG 6 EMPRUNT 1'!$G$14:$G$2000,MATCH('SPACELOG 6 BP'!CU$2,'SPACELOG 6 EMPRUNT 1'!$Z$14:$Z$2000,0)),0)</f>
        <v>0</v>
      </c>
      <c r="CV88" s="66">
        <f>IFERROR(INDEX('SPACELOG 6 EMPRUNT 1'!$G$14:$G$2000,MATCH('SPACELOG 6 BP'!CV$2,'SPACELOG 6 EMPRUNT 1'!$Z$14:$Z$2000,0)),0)</f>
        <v>0</v>
      </c>
      <c r="CW88" s="66">
        <f>IFERROR(INDEX('SPACELOG 6 EMPRUNT 1'!$G$14:$G$2000,MATCH('SPACELOG 6 BP'!CW$2,'SPACELOG 6 EMPRUNT 1'!$Z$14:$Z$2000,0)),0)</f>
        <v>0</v>
      </c>
      <c r="CX88" s="66">
        <f>IFERROR(INDEX('SPACELOG 6 EMPRUNT 1'!$G$14:$G$2000,MATCH('SPACELOG 6 BP'!CX$2,'SPACELOG 6 EMPRUNT 1'!$Z$14:$Z$2000,0)),0)</f>
        <v>0</v>
      </c>
      <c r="CY88" s="66">
        <f>IFERROR(INDEX('SPACELOG 6 EMPRUNT 1'!$G$14:$G$2000,MATCH('SPACELOG 6 BP'!CY$2,'SPACELOG 6 EMPRUNT 1'!$Z$14:$Z$2000,0)),0)</f>
        <v>0</v>
      </c>
      <c r="CZ88" s="66">
        <f>IFERROR(INDEX('SPACELOG 6 EMPRUNT 1'!$G$14:$G$2000,MATCH('SPACELOG 6 BP'!CZ$2,'SPACELOG 6 EMPRUNT 1'!$Z$14:$Z$2000,0)),0)</f>
        <v>0</v>
      </c>
      <c r="DA88" s="66">
        <f>IFERROR(INDEX('SPACELOG 6 EMPRUNT 1'!$G$14:$G$2000,MATCH('SPACELOG 6 BP'!DA$2,'SPACELOG 6 EMPRUNT 1'!$Z$14:$Z$2000,0)),0)</f>
        <v>0</v>
      </c>
      <c r="DB88" s="66">
        <f>IFERROR(INDEX('SPACELOG 6 EMPRUNT 1'!$G$14:$G$2000,MATCH('SPACELOG 6 BP'!DB$2,'SPACELOG 6 EMPRUNT 1'!$Z$14:$Z$2000,0)),0)</f>
        <v>0</v>
      </c>
      <c r="DC88" s="66">
        <f>IFERROR(INDEX('SPACELOG 6 EMPRUNT 1'!$G$14:$G$2000,MATCH('SPACELOG 6 BP'!DC$2,'SPACELOG 6 EMPRUNT 1'!$Z$14:$Z$2000,0)),0)</f>
        <v>0</v>
      </c>
      <c r="DD88" s="66">
        <f>IFERROR(INDEX('SPACELOG 6 EMPRUNT 1'!$G$14:$G$2000,MATCH('SPACELOG 6 BP'!DD$2,'SPACELOG 6 EMPRUNT 1'!$Z$14:$Z$2000,0)),0)</f>
        <v>0</v>
      </c>
      <c r="DE88" s="75">
        <f>SUM(CS88:DD88)</f>
        <v>0</v>
      </c>
      <c r="DF88" s="66">
        <f>IFERROR(INDEX('SPACELOG 6 EMPRUNT 1'!$G$14:$G$2000,MATCH('SPACELOG 6 BP'!DF$2,'SPACELOG 6 EMPRUNT 1'!$Z$14:$Z$2000,0)),0)</f>
        <v>0</v>
      </c>
      <c r="DG88" s="66">
        <f>IFERROR(INDEX('SPACELOG 6 EMPRUNT 1'!$G$14:$G$2000,MATCH('SPACELOG 6 BP'!DG$2,'SPACELOG 6 EMPRUNT 1'!$Z$14:$Z$2000,0)),0)</f>
        <v>0</v>
      </c>
      <c r="DH88" s="66">
        <f>IFERROR(INDEX('SPACELOG 6 EMPRUNT 1'!$G$14:$G$2000,MATCH('SPACELOG 6 BP'!DH$2,'SPACELOG 6 EMPRUNT 1'!$Z$14:$Z$2000,0)),0)</f>
        <v>0</v>
      </c>
      <c r="DI88" s="66">
        <f>IFERROR(INDEX('SPACELOG 6 EMPRUNT 1'!$G$14:$G$2000,MATCH('SPACELOG 6 BP'!DI$2,'SPACELOG 6 EMPRUNT 1'!$Z$14:$Z$2000,0)),0)</f>
        <v>0</v>
      </c>
      <c r="DJ88" s="66">
        <f>IFERROR(INDEX('SPACELOG 6 EMPRUNT 1'!$G$14:$G$2000,MATCH('SPACELOG 6 BP'!DJ$2,'SPACELOG 6 EMPRUNT 1'!$Z$14:$Z$2000,0)),0)</f>
        <v>0</v>
      </c>
      <c r="DK88" s="66">
        <f>IFERROR(INDEX('SPACELOG 6 EMPRUNT 1'!$G$14:$G$2000,MATCH('SPACELOG 6 BP'!DK$2,'SPACELOG 6 EMPRUNT 1'!$Z$14:$Z$2000,0)),0)</f>
        <v>0</v>
      </c>
      <c r="DL88" s="66">
        <f>IFERROR(INDEX('SPACELOG 6 EMPRUNT 1'!$G$14:$G$2000,MATCH('SPACELOG 6 BP'!DL$2,'SPACELOG 6 EMPRUNT 1'!$Z$14:$Z$2000,0)),0)</f>
        <v>0</v>
      </c>
      <c r="DM88" s="66">
        <f>IFERROR(INDEX('SPACELOG 6 EMPRUNT 1'!$G$14:$G$2000,MATCH('SPACELOG 6 BP'!DM$2,'SPACELOG 6 EMPRUNT 1'!$Z$14:$Z$2000,0)),0)</f>
        <v>0</v>
      </c>
      <c r="DN88" s="66">
        <f>IFERROR(INDEX('SPACELOG 6 EMPRUNT 1'!$G$14:$G$2000,MATCH('SPACELOG 6 BP'!DN$2,'SPACELOG 6 EMPRUNT 1'!$Z$14:$Z$2000,0)),0)</f>
        <v>0</v>
      </c>
      <c r="DO88" s="66">
        <f>IFERROR(INDEX('SPACELOG 6 EMPRUNT 1'!$G$14:$G$2000,MATCH('SPACELOG 6 BP'!DO$2,'SPACELOG 6 EMPRUNT 1'!$Z$14:$Z$2000,0)),0)</f>
        <v>0</v>
      </c>
      <c r="DP88" s="66">
        <f>IFERROR(INDEX('SPACELOG 6 EMPRUNT 1'!$G$14:$G$2000,MATCH('SPACELOG 6 BP'!DP$2,'SPACELOG 6 EMPRUNT 1'!$Z$14:$Z$2000,0)),0)</f>
        <v>0</v>
      </c>
      <c r="DQ88" s="66">
        <f>IFERROR(INDEX('SPACELOG 6 EMPRUNT 1'!$G$14:$G$2000,MATCH('SPACELOG 6 BP'!DQ$2,'SPACELOG 6 EMPRUNT 1'!$Z$14:$Z$2000,0)),0)</f>
        <v>0</v>
      </c>
      <c r="DR88" s="75">
        <f>SUM(DF88:DQ88)</f>
        <v>0</v>
      </c>
      <c r="DS88" s="66">
        <f>IFERROR(INDEX('SPACELOG 6 EMPRUNT 1'!$G$14:$G$2000,MATCH('SPACELOG 6 BP'!DS$2,'SPACELOG 6 EMPRUNT 1'!$Z$14:$Z$2000,0)),0)</f>
        <v>0</v>
      </c>
      <c r="DT88" s="66">
        <f>IFERROR(INDEX('SPACELOG 6 EMPRUNT 1'!$G$14:$G$2000,MATCH('SPACELOG 6 BP'!DT$2,'SPACELOG 6 EMPRUNT 1'!$Z$14:$Z$2000,0)),0)</f>
        <v>0</v>
      </c>
      <c r="DU88" s="66">
        <f>IFERROR(INDEX('SPACELOG 6 EMPRUNT 1'!$G$14:$G$2000,MATCH('SPACELOG 6 BP'!DU$2,'SPACELOG 6 EMPRUNT 1'!$Z$14:$Z$2000,0)),0)</f>
        <v>0</v>
      </c>
      <c r="DV88" s="66">
        <f>IFERROR(INDEX('SPACELOG 6 EMPRUNT 1'!$G$14:$G$2000,MATCH('SPACELOG 6 BP'!DV$2,'SPACELOG 6 EMPRUNT 1'!$Z$14:$Z$2000,0)),0)</f>
        <v>0</v>
      </c>
      <c r="DW88" s="66">
        <f>IFERROR(INDEX('SPACELOG 6 EMPRUNT 1'!$G$14:$G$2000,MATCH('SPACELOG 6 BP'!DW$2,'SPACELOG 6 EMPRUNT 1'!$Z$14:$Z$2000,0)),0)</f>
        <v>0</v>
      </c>
      <c r="DX88" s="66">
        <f>IFERROR(INDEX('SPACELOG 6 EMPRUNT 1'!$G$14:$G$2000,MATCH('SPACELOG 6 BP'!DX$2,'SPACELOG 6 EMPRUNT 1'!$Z$14:$Z$2000,0)),0)</f>
        <v>0</v>
      </c>
      <c r="DY88" s="66">
        <f>IFERROR(INDEX('SPACELOG 6 EMPRUNT 1'!$G$14:$G$2000,MATCH('SPACELOG 6 BP'!DY$2,'SPACELOG 6 EMPRUNT 1'!$Z$14:$Z$2000,0)),0)</f>
        <v>0</v>
      </c>
      <c r="DZ88" s="66">
        <f>IFERROR(INDEX('SPACELOG 6 EMPRUNT 1'!$G$14:$G$2000,MATCH('SPACELOG 6 BP'!DZ$2,'SPACELOG 6 EMPRUNT 1'!$Z$14:$Z$2000,0)),0)</f>
        <v>0</v>
      </c>
      <c r="EA88" s="66">
        <f>IFERROR(INDEX('SPACELOG 6 EMPRUNT 1'!$G$14:$G$2000,MATCH('SPACELOG 6 BP'!EA$2,'SPACELOG 6 EMPRUNT 1'!$Z$14:$Z$2000,0)),0)</f>
        <v>0</v>
      </c>
      <c r="EB88" s="66">
        <f>IFERROR(INDEX('SPACELOG 6 EMPRUNT 1'!$G$14:$G$2000,MATCH('SPACELOG 6 BP'!EB$2,'SPACELOG 6 EMPRUNT 1'!$Z$14:$Z$2000,0)),0)</f>
        <v>0</v>
      </c>
      <c r="EC88" s="66">
        <f>IFERROR(INDEX('SPACELOG 6 EMPRUNT 1'!$G$14:$G$2000,MATCH('SPACELOG 6 BP'!EC$2,'SPACELOG 6 EMPRUNT 1'!$Z$14:$Z$2000,0)),0)</f>
        <v>0</v>
      </c>
      <c r="ED88" s="66">
        <f>IFERROR(INDEX('SPACELOG 6 EMPRUNT 1'!$G$14:$G$2000,MATCH('SPACELOG 6 BP'!ED$2,'SPACELOG 6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6 EMPRUNT 2'!$G$14:$G$2000,MATCH('SPACELOG 6 BP'!F$2,'SPACELOG 6 EMPRUNT 2'!$Z$14:$Z$2000,0)),0)</f>
        <v>0</v>
      </c>
      <c r="G89" s="66">
        <f>IFERROR(INDEX('SPACELOG 6 EMPRUNT 2'!$G$14:$G$2000,MATCH('SPACELOG 6 BP'!G$2,'SPACELOG 6 EMPRUNT 2'!$Z$14:$Z$2000,0)),0)</f>
        <v>0</v>
      </c>
      <c r="H89" s="66">
        <f>IFERROR(INDEX('SPACELOG 6 EMPRUNT 2'!$G$14:$G$2000,MATCH('SPACELOG 6 BP'!H$2,'SPACELOG 6 EMPRUNT 2'!$Z$14:$Z$2000,0)),0)</f>
        <v>0</v>
      </c>
      <c r="I89" s="66">
        <f>IFERROR(INDEX('SPACELOG 6 EMPRUNT 2'!$G$14:$G$2000,MATCH('SPACELOG 6 BP'!I$2,'SPACELOG 6 EMPRUNT 2'!$Z$14:$Z$2000,0)),0)</f>
        <v>0</v>
      </c>
      <c r="J89" s="66">
        <f>IFERROR(INDEX('SPACELOG 6 EMPRUNT 2'!$G$14:$G$2000,MATCH('SPACELOG 6 BP'!J$2,'SPACELOG 6 EMPRUNT 2'!$Z$14:$Z$2000,0)),0)</f>
        <v>0</v>
      </c>
      <c r="K89" s="66">
        <f>IFERROR(INDEX('SPACELOG 6 EMPRUNT 2'!$G$14:$G$2000,MATCH('SPACELOG 6 BP'!K$2,'SPACELOG 6 EMPRUNT 2'!$Z$14:$Z$2000,0)),0)</f>
        <v>0</v>
      </c>
      <c r="L89" s="66">
        <f>IFERROR(INDEX('SPACELOG 6 EMPRUNT 2'!$G$14:$G$2000,MATCH('SPACELOG 6 BP'!L$2,'SPACELOG 6 EMPRUNT 2'!$Z$14:$Z$2000,0)),0)</f>
        <v>0</v>
      </c>
      <c r="M89" s="66">
        <f>IFERROR(INDEX('SPACELOG 6 EMPRUNT 2'!$G$14:$G$2000,MATCH('SPACELOG 6 BP'!M$2,'SPACELOG 6 EMPRUNT 2'!$Z$14:$Z$2000,0)),0)</f>
        <v>0</v>
      </c>
      <c r="N89" s="66">
        <f>IFERROR(INDEX('SPACELOG 6 EMPRUNT 2'!$G$14:$G$2000,MATCH('SPACELOG 6 BP'!N$2,'SPACELOG 6 EMPRUNT 2'!$Z$14:$Z$2000,0)),0)</f>
        <v>0</v>
      </c>
      <c r="O89" s="66">
        <f>IFERROR(INDEX('SPACELOG 6 EMPRUNT 2'!$G$14:$G$2000,MATCH('SPACELOG 6 BP'!O$2,'SPACELOG 6 EMPRUNT 2'!$Z$14:$Z$2000,0)),0)</f>
        <v>0</v>
      </c>
      <c r="P89" s="66">
        <f>IFERROR(INDEX('SPACELOG 6 EMPRUNT 2'!$G$14:$G$2000,MATCH('SPACELOG 6 BP'!P$2,'SPACELOG 6 EMPRUNT 2'!$Z$14:$Z$2000,0)),0)</f>
        <v>0</v>
      </c>
      <c r="Q89" s="66">
        <f>IFERROR(INDEX('SPACELOG 6 EMPRUNT 2'!$G$14:$G$2000,MATCH('SPACELOG 6 BP'!Q$2,'SPACELOG 6 EMPRUNT 2'!$Z$14:$Z$2000,0)),0)</f>
        <v>0</v>
      </c>
      <c r="R89" s="75">
        <f>SUM(F89:Q89)</f>
        <v>0</v>
      </c>
      <c r="S89" s="66">
        <f>IFERROR(INDEX('SPACELOG 6 EMPRUNT 2'!$G$14:$G$2000,MATCH('SPACELOG 6 BP'!S$2,'SPACELOG 6 EMPRUNT 2'!$Z$14:$Z$2000,0)),0)</f>
        <v>0</v>
      </c>
      <c r="T89" s="66">
        <f>IFERROR(INDEX('SPACELOG 6 EMPRUNT 2'!$G$14:$G$2000,MATCH('SPACELOG 6 BP'!T$2,'SPACELOG 6 EMPRUNT 2'!$Z$14:$Z$2000,0)),0)</f>
        <v>0</v>
      </c>
      <c r="U89" s="66">
        <f>IFERROR(INDEX('SPACELOG 6 EMPRUNT 2'!$G$14:$G$2000,MATCH('SPACELOG 6 BP'!U$2,'SPACELOG 6 EMPRUNT 2'!$Z$14:$Z$2000,0)),0)</f>
        <v>0</v>
      </c>
      <c r="V89" s="66">
        <f>IFERROR(INDEX('SPACELOG 6 EMPRUNT 2'!$G$14:$G$2000,MATCH('SPACELOG 6 BP'!V$2,'SPACELOG 6 EMPRUNT 2'!$Z$14:$Z$2000,0)),0)</f>
        <v>0</v>
      </c>
      <c r="W89" s="66">
        <f>IFERROR(INDEX('SPACELOG 6 EMPRUNT 2'!$G$14:$G$2000,MATCH('SPACELOG 6 BP'!W$2,'SPACELOG 6 EMPRUNT 2'!$Z$14:$Z$2000,0)),0)</f>
        <v>0</v>
      </c>
      <c r="X89" s="66">
        <f>IFERROR(INDEX('SPACELOG 6 EMPRUNT 2'!$G$14:$G$2000,MATCH('SPACELOG 6 BP'!X$2,'SPACELOG 6 EMPRUNT 2'!$Z$14:$Z$2000,0)),0)</f>
        <v>0</v>
      </c>
      <c r="Y89" s="66">
        <f>IFERROR(INDEX('SPACELOG 6 EMPRUNT 2'!$G$14:$G$2000,MATCH('SPACELOG 6 BP'!Y$2,'SPACELOG 6 EMPRUNT 2'!$Z$14:$Z$2000,0)),0)</f>
        <v>0</v>
      </c>
      <c r="Z89" s="66">
        <f>IFERROR(INDEX('SPACELOG 6 EMPRUNT 2'!$G$14:$G$2000,MATCH('SPACELOG 6 BP'!Z$2,'SPACELOG 6 EMPRUNT 2'!$Z$14:$Z$2000,0)),0)</f>
        <v>0</v>
      </c>
      <c r="AA89" s="66">
        <f>IFERROR(INDEX('SPACELOG 6 EMPRUNT 2'!$G$14:$G$2000,MATCH('SPACELOG 6 BP'!AA$2,'SPACELOG 6 EMPRUNT 2'!$Z$14:$Z$2000,0)),0)</f>
        <v>0</v>
      </c>
      <c r="AB89" s="66">
        <f>IFERROR(INDEX('SPACELOG 6 EMPRUNT 2'!$G$14:$G$2000,MATCH('SPACELOG 6 BP'!AB$2,'SPACELOG 6 EMPRUNT 2'!$Z$14:$Z$2000,0)),0)</f>
        <v>0</v>
      </c>
      <c r="AC89" s="66">
        <f>IFERROR(INDEX('SPACELOG 6 EMPRUNT 2'!$G$14:$G$2000,MATCH('SPACELOG 6 BP'!AC$2,'SPACELOG 6 EMPRUNT 2'!$Z$14:$Z$2000,0)),0)</f>
        <v>0</v>
      </c>
      <c r="AD89" s="66">
        <f>IFERROR(INDEX('SPACELOG 6 EMPRUNT 2'!$G$14:$G$2000,MATCH('SPACELOG 6 BP'!AD$2,'SPACELOG 6 EMPRUNT 2'!$Z$14:$Z$2000,0)),0)</f>
        <v>0</v>
      </c>
      <c r="AE89" s="75">
        <f>SUM(S89:AD89)</f>
        <v>0</v>
      </c>
      <c r="AF89" s="66">
        <f>IFERROR(INDEX('SPACELOG 6 EMPRUNT 2'!$G$14:$G$2000,MATCH('SPACELOG 6 BP'!AF$2,'SPACELOG 6 EMPRUNT 2'!$Z$14:$Z$2000,0)),0)</f>
        <v>0</v>
      </c>
      <c r="AG89" s="66">
        <f>IFERROR(INDEX('SPACELOG 6 EMPRUNT 2'!$G$14:$G$2000,MATCH('SPACELOG 6 BP'!AG$2,'SPACELOG 6 EMPRUNT 2'!$Z$14:$Z$2000,0)),0)</f>
        <v>0</v>
      </c>
      <c r="AH89" s="66">
        <f>IFERROR(INDEX('SPACELOG 6 EMPRUNT 2'!$G$14:$G$2000,MATCH('SPACELOG 6 BP'!AH$2,'SPACELOG 6 EMPRUNT 2'!$Z$14:$Z$2000,0)),0)</f>
        <v>0</v>
      </c>
      <c r="AI89" s="66">
        <f>IFERROR(INDEX('SPACELOG 6 EMPRUNT 2'!$G$14:$G$2000,MATCH('SPACELOG 6 BP'!AI$2,'SPACELOG 6 EMPRUNT 2'!$Z$14:$Z$2000,0)),0)</f>
        <v>0</v>
      </c>
      <c r="AJ89" s="66">
        <f>IFERROR(INDEX('SPACELOG 6 EMPRUNT 2'!$G$14:$G$2000,MATCH('SPACELOG 6 BP'!AJ$2,'SPACELOG 6 EMPRUNT 2'!$Z$14:$Z$2000,0)),0)</f>
        <v>0</v>
      </c>
      <c r="AK89" s="66">
        <f>IFERROR(INDEX('SPACELOG 6 EMPRUNT 2'!$G$14:$G$2000,MATCH('SPACELOG 6 BP'!AK$2,'SPACELOG 6 EMPRUNT 2'!$Z$14:$Z$2000,0)),0)</f>
        <v>0</v>
      </c>
      <c r="AL89" s="66">
        <f>IFERROR(INDEX('SPACELOG 6 EMPRUNT 2'!$G$14:$G$2000,MATCH('SPACELOG 6 BP'!AL$2,'SPACELOG 6 EMPRUNT 2'!$Z$14:$Z$2000,0)),0)</f>
        <v>0</v>
      </c>
      <c r="AM89" s="66">
        <f>IFERROR(INDEX('SPACELOG 6 EMPRUNT 2'!$G$14:$G$2000,MATCH('SPACELOG 6 BP'!AM$2,'SPACELOG 6 EMPRUNT 2'!$Z$14:$Z$2000,0)),0)</f>
        <v>0</v>
      </c>
      <c r="AN89" s="66">
        <f>IFERROR(INDEX('SPACELOG 6 EMPRUNT 2'!$G$14:$G$2000,MATCH('SPACELOG 6 BP'!AN$2,'SPACELOG 6 EMPRUNT 2'!$Z$14:$Z$2000,0)),0)</f>
        <v>0</v>
      </c>
      <c r="AO89" s="66">
        <f>IFERROR(INDEX('SPACELOG 6 EMPRUNT 2'!$G$14:$G$2000,MATCH('SPACELOG 6 BP'!AO$2,'SPACELOG 6 EMPRUNT 2'!$Z$14:$Z$2000,0)),0)</f>
        <v>0</v>
      </c>
      <c r="AP89" s="66">
        <f>IFERROR(INDEX('SPACELOG 6 EMPRUNT 2'!$G$14:$G$2000,MATCH('SPACELOG 6 BP'!AP$2,'SPACELOG 6 EMPRUNT 2'!$Z$14:$Z$2000,0)),0)</f>
        <v>0</v>
      </c>
      <c r="AQ89" s="66">
        <f>IFERROR(INDEX('SPACELOG 6 EMPRUNT 2'!$G$14:$G$2000,MATCH('SPACELOG 6 BP'!AQ$2,'SPACELOG 6 EMPRUNT 2'!$Z$14:$Z$2000,0)),0)</f>
        <v>0</v>
      </c>
      <c r="AR89" s="75">
        <f>SUM(AF89:AQ89)</f>
        <v>0</v>
      </c>
      <c r="AS89" s="66">
        <f>IFERROR(INDEX('SPACELOG 6 EMPRUNT 2'!$G$14:$G$2000,MATCH('SPACELOG 6 BP'!AS$2,'SPACELOG 6 EMPRUNT 2'!$Z$14:$Z$2000,0)),0)</f>
        <v>0</v>
      </c>
      <c r="AT89" s="66">
        <f>IFERROR(INDEX('SPACELOG 6 EMPRUNT 2'!$G$14:$G$2000,MATCH('SPACELOG 6 BP'!AT$2,'SPACELOG 6 EMPRUNT 2'!$Z$14:$Z$2000,0)),0)</f>
        <v>0</v>
      </c>
      <c r="AU89" s="66">
        <f>IFERROR(INDEX('SPACELOG 6 EMPRUNT 2'!$G$14:$G$2000,MATCH('SPACELOG 6 BP'!AU$2,'SPACELOG 6 EMPRUNT 2'!$Z$14:$Z$2000,0)),0)</f>
        <v>0</v>
      </c>
      <c r="AV89" s="66">
        <f>IFERROR(INDEX('SPACELOG 6 EMPRUNT 2'!$G$14:$G$2000,MATCH('SPACELOG 6 BP'!AV$2,'SPACELOG 6 EMPRUNT 2'!$Z$14:$Z$2000,0)),0)</f>
        <v>0</v>
      </c>
      <c r="AW89" s="66">
        <f>IFERROR(INDEX('SPACELOG 6 EMPRUNT 2'!$G$14:$G$2000,MATCH('SPACELOG 6 BP'!AW$2,'SPACELOG 6 EMPRUNT 2'!$Z$14:$Z$2000,0)),0)</f>
        <v>0</v>
      </c>
      <c r="AX89" s="66">
        <f>IFERROR(INDEX('SPACELOG 6 EMPRUNT 2'!$G$14:$G$2000,MATCH('SPACELOG 6 BP'!AX$2,'SPACELOG 6 EMPRUNT 2'!$Z$14:$Z$2000,0)),0)</f>
        <v>0</v>
      </c>
      <c r="AY89" s="66">
        <f>IFERROR(INDEX('SPACELOG 6 EMPRUNT 2'!$G$14:$G$2000,MATCH('SPACELOG 6 BP'!AY$2,'SPACELOG 6 EMPRUNT 2'!$Z$14:$Z$2000,0)),0)</f>
        <v>0</v>
      </c>
      <c r="AZ89" s="66">
        <f>IFERROR(INDEX('SPACELOG 6 EMPRUNT 2'!$G$14:$G$2000,MATCH('SPACELOG 6 BP'!AZ$2,'SPACELOG 6 EMPRUNT 2'!$Z$14:$Z$2000,0)),0)</f>
        <v>0</v>
      </c>
      <c r="BA89" s="66">
        <f>IFERROR(INDEX('SPACELOG 6 EMPRUNT 2'!$G$14:$G$2000,MATCH('SPACELOG 6 BP'!BA$2,'SPACELOG 6 EMPRUNT 2'!$Z$14:$Z$2000,0)),0)</f>
        <v>0</v>
      </c>
      <c r="BB89" s="66">
        <f>IFERROR(INDEX('SPACELOG 6 EMPRUNT 2'!$G$14:$G$2000,MATCH('SPACELOG 6 BP'!BB$2,'SPACELOG 6 EMPRUNT 2'!$Z$14:$Z$2000,0)),0)</f>
        <v>0</v>
      </c>
      <c r="BC89" s="66">
        <f>IFERROR(INDEX('SPACELOG 6 EMPRUNT 2'!$G$14:$G$2000,MATCH('SPACELOG 6 BP'!BC$2,'SPACELOG 6 EMPRUNT 2'!$Z$14:$Z$2000,0)),0)</f>
        <v>0</v>
      </c>
      <c r="BD89" s="66">
        <f>IFERROR(INDEX('SPACELOG 6 EMPRUNT 2'!$G$14:$G$2000,MATCH('SPACELOG 6 BP'!BD$2,'SPACELOG 6 EMPRUNT 2'!$Z$14:$Z$2000,0)),0)</f>
        <v>0</v>
      </c>
      <c r="BE89" s="75">
        <f>SUM(AS89:BD89)</f>
        <v>0</v>
      </c>
      <c r="BF89" s="66">
        <f>IFERROR(INDEX('SPACELOG 6 EMPRUNT 2'!$G$14:$G$2000,MATCH('SPACELOG 6 BP'!BF$2,'SPACELOG 6 EMPRUNT 2'!$Z$14:$Z$2000,0)),0)</f>
        <v>0</v>
      </c>
      <c r="BG89" s="66">
        <f>IFERROR(INDEX('SPACELOG 6 EMPRUNT 2'!$G$14:$G$2000,MATCH('SPACELOG 6 BP'!BG$2,'SPACELOG 6 EMPRUNT 2'!$Z$14:$Z$2000,0)),0)</f>
        <v>0</v>
      </c>
      <c r="BH89" s="66">
        <f>IFERROR(INDEX('SPACELOG 6 EMPRUNT 2'!$G$14:$G$2000,MATCH('SPACELOG 6 BP'!BH$2,'SPACELOG 6 EMPRUNT 2'!$Z$14:$Z$2000,0)),0)</f>
        <v>0</v>
      </c>
      <c r="BI89" s="66">
        <f>IFERROR(INDEX('SPACELOG 6 EMPRUNT 2'!$G$14:$G$2000,MATCH('SPACELOG 6 BP'!BI$2,'SPACELOG 6 EMPRUNT 2'!$Z$14:$Z$2000,0)),0)</f>
        <v>0</v>
      </c>
      <c r="BJ89" s="66">
        <f>IFERROR(INDEX('SPACELOG 6 EMPRUNT 2'!$G$14:$G$2000,MATCH('SPACELOG 6 BP'!BJ$2,'SPACELOG 6 EMPRUNT 2'!$Z$14:$Z$2000,0)),0)</f>
        <v>0</v>
      </c>
      <c r="BK89" s="66">
        <f>IFERROR(INDEX('SPACELOG 6 EMPRUNT 2'!$G$14:$G$2000,MATCH('SPACELOG 6 BP'!BK$2,'SPACELOG 6 EMPRUNT 2'!$Z$14:$Z$2000,0)),0)</f>
        <v>0</v>
      </c>
      <c r="BL89" s="66">
        <f>IFERROR(INDEX('SPACELOG 6 EMPRUNT 2'!$G$14:$G$2000,MATCH('SPACELOG 6 BP'!BL$2,'SPACELOG 6 EMPRUNT 2'!$Z$14:$Z$2000,0)),0)</f>
        <v>0</v>
      </c>
      <c r="BM89" s="66">
        <f>IFERROR(INDEX('SPACELOG 6 EMPRUNT 2'!$G$14:$G$2000,MATCH('SPACELOG 6 BP'!BM$2,'SPACELOG 6 EMPRUNT 2'!$Z$14:$Z$2000,0)),0)</f>
        <v>0</v>
      </c>
      <c r="BN89" s="66">
        <f>IFERROR(INDEX('SPACELOG 6 EMPRUNT 2'!$G$14:$G$2000,MATCH('SPACELOG 6 BP'!BN$2,'SPACELOG 6 EMPRUNT 2'!$Z$14:$Z$2000,0)),0)</f>
        <v>0</v>
      </c>
      <c r="BO89" s="66">
        <f>IFERROR(INDEX('SPACELOG 6 EMPRUNT 2'!$G$14:$G$2000,MATCH('SPACELOG 6 BP'!BO$2,'SPACELOG 6 EMPRUNT 2'!$Z$14:$Z$2000,0)),0)</f>
        <v>0</v>
      </c>
      <c r="BP89" s="66">
        <f>IFERROR(INDEX('SPACELOG 6 EMPRUNT 2'!$G$14:$G$2000,MATCH('SPACELOG 6 BP'!BP$2,'SPACELOG 6 EMPRUNT 2'!$Z$14:$Z$2000,0)),0)</f>
        <v>0</v>
      </c>
      <c r="BQ89" s="66">
        <f>IFERROR(INDEX('SPACELOG 6 EMPRUNT 2'!$G$14:$G$2000,MATCH('SPACELOG 6 BP'!BQ$2,'SPACELOG 6 EMPRUNT 2'!$Z$14:$Z$2000,0)),0)</f>
        <v>0</v>
      </c>
      <c r="BR89" s="75">
        <f>SUM(BF89:BQ89)</f>
        <v>0</v>
      </c>
      <c r="BS89" s="66">
        <f>IFERROR(INDEX('SPACELOG 6 EMPRUNT 2'!$G$14:$G$2000,MATCH('SPACELOG 6 BP'!BS$2,'SPACELOG 6 EMPRUNT 2'!$Z$14:$Z$2000,0)),0)</f>
        <v>0</v>
      </c>
      <c r="BT89" s="66">
        <f>IFERROR(INDEX('SPACELOG 6 EMPRUNT 2'!$G$14:$G$2000,MATCH('SPACELOG 6 BP'!BT$2,'SPACELOG 6 EMPRUNT 2'!$Z$14:$Z$2000,0)),0)</f>
        <v>0</v>
      </c>
      <c r="BU89" s="66">
        <f>IFERROR(INDEX('SPACELOG 6 EMPRUNT 2'!$G$14:$G$2000,MATCH('SPACELOG 6 BP'!BU$2,'SPACELOG 6 EMPRUNT 2'!$Z$14:$Z$2000,0)),0)</f>
        <v>0</v>
      </c>
      <c r="BV89" s="66">
        <f>IFERROR(INDEX('SPACELOG 6 EMPRUNT 2'!$G$14:$G$2000,MATCH('SPACELOG 6 BP'!BV$2,'SPACELOG 6 EMPRUNT 2'!$Z$14:$Z$2000,0)),0)</f>
        <v>0</v>
      </c>
      <c r="BW89" s="66">
        <f>IFERROR(INDEX('SPACELOG 6 EMPRUNT 2'!$G$14:$G$2000,MATCH('SPACELOG 6 BP'!BW$2,'SPACELOG 6 EMPRUNT 2'!$Z$14:$Z$2000,0)),0)</f>
        <v>0</v>
      </c>
      <c r="BX89" s="66">
        <f>IFERROR(INDEX('SPACELOG 6 EMPRUNT 2'!$G$14:$G$2000,MATCH('SPACELOG 6 BP'!BX$2,'SPACELOG 6 EMPRUNT 2'!$Z$14:$Z$2000,0)),0)</f>
        <v>0</v>
      </c>
      <c r="BY89" s="66">
        <f>IFERROR(INDEX('SPACELOG 6 EMPRUNT 2'!$G$14:$G$2000,MATCH('SPACELOG 6 BP'!BY$2,'SPACELOG 6 EMPRUNT 2'!$Z$14:$Z$2000,0)),0)</f>
        <v>0</v>
      </c>
      <c r="BZ89" s="66">
        <f>IFERROR(INDEX('SPACELOG 6 EMPRUNT 2'!$G$14:$G$2000,MATCH('SPACELOG 6 BP'!BZ$2,'SPACELOG 6 EMPRUNT 2'!$Z$14:$Z$2000,0)),0)</f>
        <v>0</v>
      </c>
      <c r="CA89" s="66">
        <f>IFERROR(INDEX('SPACELOG 6 EMPRUNT 2'!$G$14:$G$2000,MATCH('SPACELOG 6 BP'!CA$2,'SPACELOG 6 EMPRUNT 2'!$Z$14:$Z$2000,0)),0)</f>
        <v>0</v>
      </c>
      <c r="CB89" s="66">
        <f>IFERROR(INDEX('SPACELOG 6 EMPRUNT 2'!$G$14:$G$2000,MATCH('SPACELOG 6 BP'!CB$2,'SPACELOG 6 EMPRUNT 2'!$Z$14:$Z$2000,0)),0)</f>
        <v>0</v>
      </c>
      <c r="CC89" s="66">
        <f>IFERROR(INDEX('SPACELOG 6 EMPRUNT 2'!$G$14:$G$2000,MATCH('SPACELOG 6 BP'!CC$2,'SPACELOG 6 EMPRUNT 2'!$Z$14:$Z$2000,0)),0)</f>
        <v>0</v>
      </c>
      <c r="CD89" s="66">
        <f>IFERROR(INDEX('SPACELOG 6 EMPRUNT 2'!$G$14:$G$2000,MATCH('SPACELOG 6 BP'!CD$2,'SPACELOG 6 EMPRUNT 2'!$Z$14:$Z$2000,0)),0)</f>
        <v>0</v>
      </c>
      <c r="CE89" s="75">
        <f>SUM(BS89:CD89)</f>
        <v>0</v>
      </c>
      <c r="CF89" s="66">
        <f>IFERROR(INDEX('SPACELOG 6 EMPRUNT 2'!$G$14:$G$2000,MATCH('SPACELOG 6 BP'!CF$2,'SPACELOG 6 EMPRUNT 2'!$Z$14:$Z$2000,0)),0)</f>
        <v>0</v>
      </c>
      <c r="CG89" s="66">
        <f>IFERROR(INDEX('SPACELOG 6 EMPRUNT 2'!$G$14:$G$2000,MATCH('SPACELOG 6 BP'!CG$2,'SPACELOG 6 EMPRUNT 2'!$Z$14:$Z$2000,0)),0)</f>
        <v>0</v>
      </c>
      <c r="CH89" s="66">
        <f>IFERROR(INDEX('SPACELOG 6 EMPRUNT 2'!$G$14:$G$2000,MATCH('SPACELOG 6 BP'!CH$2,'SPACELOG 6 EMPRUNT 2'!$Z$14:$Z$2000,0)),0)</f>
        <v>0</v>
      </c>
      <c r="CI89" s="66">
        <f>IFERROR(INDEX('SPACELOG 6 EMPRUNT 2'!$G$14:$G$2000,MATCH('SPACELOG 6 BP'!CI$2,'SPACELOG 6 EMPRUNT 2'!$Z$14:$Z$2000,0)),0)</f>
        <v>0</v>
      </c>
      <c r="CJ89" s="66">
        <f>IFERROR(INDEX('SPACELOG 6 EMPRUNT 2'!$G$14:$G$2000,MATCH('SPACELOG 6 BP'!CJ$2,'SPACELOG 6 EMPRUNT 2'!$Z$14:$Z$2000,0)),0)</f>
        <v>0</v>
      </c>
      <c r="CK89" s="66">
        <f>IFERROR(INDEX('SPACELOG 6 EMPRUNT 2'!$G$14:$G$2000,MATCH('SPACELOG 6 BP'!CK$2,'SPACELOG 6 EMPRUNT 2'!$Z$14:$Z$2000,0)),0)</f>
        <v>0</v>
      </c>
      <c r="CL89" s="66">
        <f>IFERROR(INDEX('SPACELOG 6 EMPRUNT 2'!$G$14:$G$2000,MATCH('SPACELOG 6 BP'!CL$2,'SPACELOG 6 EMPRUNT 2'!$Z$14:$Z$2000,0)),0)</f>
        <v>0</v>
      </c>
      <c r="CM89" s="66">
        <f>IFERROR(INDEX('SPACELOG 6 EMPRUNT 2'!$G$14:$G$2000,MATCH('SPACELOG 6 BP'!CM$2,'SPACELOG 6 EMPRUNT 2'!$Z$14:$Z$2000,0)),0)</f>
        <v>0</v>
      </c>
      <c r="CN89" s="66">
        <f>IFERROR(INDEX('SPACELOG 6 EMPRUNT 2'!$G$14:$G$2000,MATCH('SPACELOG 6 BP'!CN$2,'SPACELOG 6 EMPRUNT 2'!$Z$14:$Z$2000,0)),0)</f>
        <v>0</v>
      </c>
      <c r="CO89" s="66">
        <f>IFERROR(INDEX('SPACELOG 6 EMPRUNT 2'!$G$14:$G$2000,MATCH('SPACELOG 6 BP'!CO$2,'SPACELOG 6 EMPRUNT 2'!$Z$14:$Z$2000,0)),0)</f>
        <v>0</v>
      </c>
      <c r="CP89" s="66">
        <f>IFERROR(INDEX('SPACELOG 6 EMPRUNT 2'!$G$14:$G$2000,MATCH('SPACELOG 6 BP'!CP$2,'SPACELOG 6 EMPRUNT 2'!$Z$14:$Z$2000,0)),0)</f>
        <v>0</v>
      </c>
      <c r="CQ89" s="66">
        <f>IFERROR(INDEX('SPACELOG 6 EMPRUNT 2'!$G$14:$G$2000,MATCH('SPACELOG 6 BP'!CQ$2,'SPACELOG 6 EMPRUNT 2'!$Z$14:$Z$2000,0)),0)</f>
        <v>0</v>
      </c>
      <c r="CR89" s="75">
        <f>SUM(CF89:CQ89)</f>
        <v>0</v>
      </c>
      <c r="CS89" s="66">
        <f>IFERROR(INDEX('SPACELOG 6 EMPRUNT 2'!$G$14:$G$2000,MATCH('SPACELOG 6 BP'!CS$2,'SPACELOG 6 EMPRUNT 2'!$Z$14:$Z$2000,0)),0)</f>
        <v>0</v>
      </c>
      <c r="CT89" s="66">
        <f>IFERROR(INDEX('SPACELOG 6 EMPRUNT 2'!$G$14:$G$2000,MATCH('SPACELOG 6 BP'!CT$2,'SPACELOG 6 EMPRUNT 2'!$Z$14:$Z$2000,0)),0)</f>
        <v>0</v>
      </c>
      <c r="CU89" s="66">
        <f>IFERROR(INDEX('SPACELOG 6 EMPRUNT 2'!$G$14:$G$2000,MATCH('SPACELOG 6 BP'!CU$2,'SPACELOG 6 EMPRUNT 2'!$Z$14:$Z$2000,0)),0)</f>
        <v>0</v>
      </c>
      <c r="CV89" s="66">
        <f>IFERROR(INDEX('SPACELOG 6 EMPRUNT 2'!$G$14:$G$2000,MATCH('SPACELOG 6 BP'!CV$2,'SPACELOG 6 EMPRUNT 2'!$Z$14:$Z$2000,0)),0)</f>
        <v>0</v>
      </c>
      <c r="CW89" s="66">
        <f>IFERROR(INDEX('SPACELOG 6 EMPRUNT 2'!$G$14:$G$2000,MATCH('SPACELOG 6 BP'!CW$2,'SPACELOG 6 EMPRUNT 2'!$Z$14:$Z$2000,0)),0)</f>
        <v>0</v>
      </c>
      <c r="CX89" s="66">
        <f>IFERROR(INDEX('SPACELOG 6 EMPRUNT 2'!$G$14:$G$2000,MATCH('SPACELOG 6 BP'!CX$2,'SPACELOG 6 EMPRUNT 2'!$Z$14:$Z$2000,0)),0)</f>
        <v>0</v>
      </c>
      <c r="CY89" s="66">
        <f>IFERROR(INDEX('SPACELOG 6 EMPRUNT 2'!$G$14:$G$2000,MATCH('SPACELOG 6 BP'!CY$2,'SPACELOG 6 EMPRUNT 2'!$Z$14:$Z$2000,0)),0)</f>
        <v>0</v>
      </c>
      <c r="CZ89" s="66">
        <f>IFERROR(INDEX('SPACELOG 6 EMPRUNT 2'!$G$14:$G$2000,MATCH('SPACELOG 6 BP'!CZ$2,'SPACELOG 6 EMPRUNT 2'!$Z$14:$Z$2000,0)),0)</f>
        <v>0</v>
      </c>
      <c r="DA89" s="66">
        <f>IFERROR(INDEX('SPACELOG 6 EMPRUNT 2'!$G$14:$G$2000,MATCH('SPACELOG 6 BP'!DA$2,'SPACELOG 6 EMPRUNT 2'!$Z$14:$Z$2000,0)),0)</f>
        <v>0</v>
      </c>
      <c r="DB89" s="66">
        <f>IFERROR(INDEX('SPACELOG 6 EMPRUNT 2'!$G$14:$G$2000,MATCH('SPACELOG 6 BP'!DB$2,'SPACELOG 6 EMPRUNT 2'!$Z$14:$Z$2000,0)),0)</f>
        <v>0</v>
      </c>
      <c r="DC89" s="66">
        <f>IFERROR(INDEX('SPACELOG 6 EMPRUNT 2'!$G$14:$G$2000,MATCH('SPACELOG 6 BP'!DC$2,'SPACELOG 6 EMPRUNT 2'!$Z$14:$Z$2000,0)),0)</f>
        <v>0</v>
      </c>
      <c r="DD89" s="66">
        <f>IFERROR(INDEX('SPACELOG 6 EMPRUNT 2'!$G$14:$G$2000,MATCH('SPACELOG 6 BP'!DD$2,'SPACELOG 6 EMPRUNT 2'!$Z$14:$Z$2000,0)),0)</f>
        <v>0</v>
      </c>
      <c r="DE89" s="75">
        <f>SUM(CS89:DD89)</f>
        <v>0</v>
      </c>
      <c r="DF89" s="66">
        <f>IFERROR(INDEX('SPACELOG 6 EMPRUNT 2'!$G$14:$G$2000,MATCH('SPACELOG 6 BP'!DF$2,'SPACELOG 6 EMPRUNT 2'!$Z$14:$Z$2000,0)),0)</f>
        <v>0</v>
      </c>
      <c r="DG89" s="66">
        <f>IFERROR(INDEX('SPACELOG 6 EMPRUNT 2'!$G$14:$G$2000,MATCH('SPACELOG 6 BP'!DG$2,'SPACELOG 6 EMPRUNT 2'!$Z$14:$Z$2000,0)),0)</f>
        <v>0</v>
      </c>
      <c r="DH89" s="66">
        <f>IFERROR(INDEX('SPACELOG 6 EMPRUNT 2'!$G$14:$G$2000,MATCH('SPACELOG 6 BP'!DH$2,'SPACELOG 6 EMPRUNT 2'!$Z$14:$Z$2000,0)),0)</f>
        <v>0</v>
      </c>
      <c r="DI89" s="66">
        <f>IFERROR(INDEX('SPACELOG 6 EMPRUNT 2'!$G$14:$G$2000,MATCH('SPACELOG 6 BP'!DI$2,'SPACELOG 6 EMPRUNT 2'!$Z$14:$Z$2000,0)),0)</f>
        <v>0</v>
      </c>
      <c r="DJ89" s="66">
        <f>IFERROR(INDEX('SPACELOG 6 EMPRUNT 2'!$G$14:$G$2000,MATCH('SPACELOG 6 BP'!DJ$2,'SPACELOG 6 EMPRUNT 2'!$Z$14:$Z$2000,0)),0)</f>
        <v>0</v>
      </c>
      <c r="DK89" s="66">
        <f>IFERROR(INDEX('SPACELOG 6 EMPRUNT 2'!$G$14:$G$2000,MATCH('SPACELOG 6 BP'!DK$2,'SPACELOG 6 EMPRUNT 2'!$Z$14:$Z$2000,0)),0)</f>
        <v>0</v>
      </c>
      <c r="DL89" s="66">
        <f>IFERROR(INDEX('SPACELOG 6 EMPRUNT 2'!$G$14:$G$2000,MATCH('SPACELOG 6 BP'!DL$2,'SPACELOG 6 EMPRUNT 2'!$Z$14:$Z$2000,0)),0)</f>
        <v>0</v>
      </c>
      <c r="DM89" s="66">
        <f>IFERROR(INDEX('SPACELOG 6 EMPRUNT 2'!$G$14:$G$2000,MATCH('SPACELOG 6 BP'!DM$2,'SPACELOG 6 EMPRUNT 2'!$Z$14:$Z$2000,0)),0)</f>
        <v>0</v>
      </c>
      <c r="DN89" s="66">
        <f>IFERROR(INDEX('SPACELOG 6 EMPRUNT 2'!$G$14:$G$2000,MATCH('SPACELOG 6 BP'!DN$2,'SPACELOG 6 EMPRUNT 2'!$Z$14:$Z$2000,0)),0)</f>
        <v>0</v>
      </c>
      <c r="DO89" s="66">
        <f>IFERROR(INDEX('SPACELOG 6 EMPRUNT 2'!$G$14:$G$2000,MATCH('SPACELOG 6 BP'!DO$2,'SPACELOG 6 EMPRUNT 2'!$Z$14:$Z$2000,0)),0)</f>
        <v>0</v>
      </c>
      <c r="DP89" s="66">
        <f>IFERROR(INDEX('SPACELOG 6 EMPRUNT 2'!$G$14:$G$2000,MATCH('SPACELOG 6 BP'!DP$2,'SPACELOG 6 EMPRUNT 2'!$Z$14:$Z$2000,0)),0)</f>
        <v>0</v>
      </c>
      <c r="DQ89" s="66">
        <f>IFERROR(INDEX('SPACELOG 6 EMPRUNT 2'!$G$14:$G$2000,MATCH('SPACELOG 6 BP'!DQ$2,'SPACELOG 6 EMPRUNT 2'!$Z$14:$Z$2000,0)),0)</f>
        <v>0</v>
      </c>
      <c r="DR89" s="75">
        <f>SUM(DF89:DQ89)</f>
        <v>0</v>
      </c>
      <c r="DS89" s="66">
        <f>IFERROR(INDEX('SPACELOG 6 EMPRUNT 2'!$G$14:$G$2000,MATCH('SPACELOG 6 BP'!DS$2,'SPACELOG 6 EMPRUNT 2'!$Z$14:$Z$2000,0)),0)</f>
        <v>0</v>
      </c>
      <c r="DT89" s="66">
        <f>IFERROR(INDEX('SPACELOG 6 EMPRUNT 2'!$G$14:$G$2000,MATCH('SPACELOG 6 BP'!DT$2,'SPACELOG 6 EMPRUNT 2'!$Z$14:$Z$2000,0)),0)</f>
        <v>0</v>
      </c>
      <c r="DU89" s="66">
        <f>IFERROR(INDEX('SPACELOG 6 EMPRUNT 2'!$G$14:$G$2000,MATCH('SPACELOG 6 BP'!DU$2,'SPACELOG 6 EMPRUNT 2'!$Z$14:$Z$2000,0)),0)</f>
        <v>0</v>
      </c>
      <c r="DV89" s="66">
        <f>IFERROR(INDEX('SPACELOG 6 EMPRUNT 2'!$G$14:$G$2000,MATCH('SPACELOG 6 BP'!DV$2,'SPACELOG 6 EMPRUNT 2'!$Z$14:$Z$2000,0)),0)</f>
        <v>0</v>
      </c>
      <c r="DW89" s="66">
        <f>IFERROR(INDEX('SPACELOG 6 EMPRUNT 2'!$G$14:$G$2000,MATCH('SPACELOG 6 BP'!DW$2,'SPACELOG 6 EMPRUNT 2'!$Z$14:$Z$2000,0)),0)</f>
        <v>0</v>
      </c>
      <c r="DX89" s="66">
        <f>IFERROR(INDEX('SPACELOG 6 EMPRUNT 2'!$G$14:$G$2000,MATCH('SPACELOG 6 BP'!DX$2,'SPACELOG 6 EMPRUNT 2'!$Z$14:$Z$2000,0)),0)</f>
        <v>0</v>
      </c>
      <c r="DY89" s="66">
        <f>IFERROR(INDEX('SPACELOG 6 EMPRUNT 2'!$G$14:$G$2000,MATCH('SPACELOG 6 BP'!DY$2,'SPACELOG 6 EMPRUNT 2'!$Z$14:$Z$2000,0)),0)</f>
        <v>0</v>
      </c>
      <c r="DZ89" s="66">
        <f>IFERROR(INDEX('SPACELOG 6 EMPRUNT 2'!$G$14:$G$2000,MATCH('SPACELOG 6 BP'!DZ$2,'SPACELOG 6 EMPRUNT 2'!$Z$14:$Z$2000,0)),0)</f>
        <v>0</v>
      </c>
      <c r="EA89" s="66">
        <f>IFERROR(INDEX('SPACELOG 6 EMPRUNT 2'!$G$14:$G$2000,MATCH('SPACELOG 6 BP'!EA$2,'SPACELOG 6 EMPRUNT 2'!$Z$14:$Z$2000,0)),0)</f>
        <v>0</v>
      </c>
      <c r="EB89" s="66">
        <f>IFERROR(INDEX('SPACELOG 6 EMPRUNT 2'!$G$14:$G$2000,MATCH('SPACELOG 6 BP'!EB$2,'SPACELOG 6 EMPRUNT 2'!$Z$14:$Z$2000,0)),0)</f>
        <v>0</v>
      </c>
      <c r="EC89" s="66">
        <f>IFERROR(INDEX('SPACELOG 6 EMPRUNT 2'!$G$14:$G$2000,MATCH('SPACELOG 6 BP'!EC$2,'SPACELOG 6 EMPRUNT 2'!$Z$14:$Z$2000,0)),0)</f>
        <v>0</v>
      </c>
      <c r="ED89" s="66">
        <f>IFERROR(INDEX('SPACELOG 6 EMPRUNT 2'!$G$14:$G$2000,MATCH('SPACELOG 6 BP'!ED$2,'SPACELOG 6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6 EMPRUNT 3'!$G$14:$G$2000,MATCH('SPACELOG 6 BP'!F$2,'SPACELOG 6 EMPRUNT 3'!$Z$14:$Z$2000,0)),0)</f>
        <v>0</v>
      </c>
      <c r="G90" s="66">
        <f>IFERROR(INDEX('SPACELOG 6 EMPRUNT 3'!$G$14:$G$2000,MATCH('SPACELOG 6 BP'!G$2,'SPACELOG 6 EMPRUNT 3'!$Z$14:$Z$2000,0)),0)</f>
        <v>0</v>
      </c>
      <c r="H90" s="66">
        <f>IFERROR(INDEX('SPACELOG 6 EMPRUNT 3'!$G$14:$G$2000,MATCH('SPACELOG 6 BP'!H$2,'SPACELOG 6 EMPRUNT 3'!$Z$14:$Z$2000,0)),0)</f>
        <v>0</v>
      </c>
      <c r="I90" s="66">
        <f>IFERROR(INDEX('SPACELOG 6 EMPRUNT 3'!$G$14:$G$2000,MATCH('SPACELOG 6 BP'!I$2,'SPACELOG 6 EMPRUNT 3'!$Z$14:$Z$2000,0)),0)</f>
        <v>0</v>
      </c>
      <c r="J90" s="66">
        <f>IFERROR(INDEX('SPACELOG 6 EMPRUNT 3'!$G$14:$G$2000,MATCH('SPACELOG 6 BP'!J$2,'SPACELOG 6 EMPRUNT 3'!$Z$14:$Z$2000,0)),0)</f>
        <v>0</v>
      </c>
      <c r="K90" s="66">
        <f>IFERROR(INDEX('SPACELOG 6 EMPRUNT 3'!$G$14:$G$2000,MATCH('SPACELOG 6 BP'!K$2,'SPACELOG 6 EMPRUNT 3'!$Z$14:$Z$2000,0)),0)</f>
        <v>0</v>
      </c>
      <c r="L90" s="66">
        <f>IFERROR(INDEX('SPACELOG 6 EMPRUNT 3'!$G$14:$G$2000,MATCH('SPACELOG 6 BP'!L$2,'SPACELOG 6 EMPRUNT 3'!$Z$14:$Z$2000,0)),0)</f>
        <v>0</v>
      </c>
      <c r="M90" s="66">
        <f>IFERROR(INDEX('SPACELOG 6 EMPRUNT 3'!$G$14:$G$2000,MATCH('SPACELOG 6 BP'!M$2,'SPACELOG 6 EMPRUNT 3'!$Z$14:$Z$2000,0)),0)</f>
        <v>0</v>
      </c>
      <c r="N90" s="66">
        <f>IFERROR(INDEX('SPACELOG 6 EMPRUNT 3'!$G$14:$G$2000,MATCH('SPACELOG 6 BP'!N$2,'SPACELOG 6 EMPRUNT 3'!$Z$14:$Z$2000,0)),0)</f>
        <v>0</v>
      </c>
      <c r="O90" s="66">
        <f>IFERROR(INDEX('SPACELOG 6 EMPRUNT 3'!$G$14:$G$2000,MATCH('SPACELOG 6 BP'!O$2,'SPACELOG 6 EMPRUNT 3'!$Z$14:$Z$2000,0)),0)</f>
        <v>0</v>
      </c>
      <c r="P90" s="66">
        <f>IFERROR(INDEX('SPACELOG 6 EMPRUNT 3'!$G$14:$G$2000,MATCH('SPACELOG 6 BP'!P$2,'SPACELOG 6 EMPRUNT 3'!$Z$14:$Z$2000,0)),0)</f>
        <v>0</v>
      </c>
      <c r="Q90" s="66">
        <f>IFERROR(INDEX('SPACELOG 6 EMPRUNT 3'!$G$14:$G$2000,MATCH('SPACELOG 6 BP'!Q$2,'SPACELOG 6 EMPRUNT 3'!$Z$14:$Z$2000,0)),0)</f>
        <v>0</v>
      </c>
      <c r="R90" s="75">
        <f>SUM(F90:Q90)</f>
        <v>0</v>
      </c>
      <c r="S90" s="66">
        <f>IFERROR(INDEX('SPACELOG 6 EMPRUNT 3'!$G$14:$G$2000,MATCH('SPACELOG 6 BP'!S$2,'SPACELOG 6 EMPRUNT 3'!$Z$14:$Z$2000,0)),0)</f>
        <v>0</v>
      </c>
      <c r="T90" s="66">
        <f>IFERROR(INDEX('SPACELOG 6 EMPRUNT 3'!$G$14:$G$2000,MATCH('SPACELOG 6 BP'!T$2,'SPACELOG 6 EMPRUNT 3'!$Z$14:$Z$2000,0)),0)</f>
        <v>0</v>
      </c>
      <c r="U90" s="66">
        <f>IFERROR(INDEX('SPACELOG 6 EMPRUNT 3'!$G$14:$G$2000,MATCH('SPACELOG 6 BP'!U$2,'SPACELOG 6 EMPRUNT 3'!$Z$14:$Z$2000,0)),0)</f>
        <v>0</v>
      </c>
      <c r="V90" s="66">
        <f>IFERROR(INDEX('SPACELOG 6 EMPRUNT 3'!$G$14:$G$2000,MATCH('SPACELOG 6 BP'!V$2,'SPACELOG 6 EMPRUNT 3'!$Z$14:$Z$2000,0)),0)</f>
        <v>0</v>
      </c>
      <c r="W90" s="66">
        <f>IFERROR(INDEX('SPACELOG 6 EMPRUNT 3'!$G$14:$G$2000,MATCH('SPACELOG 6 BP'!W$2,'SPACELOG 6 EMPRUNT 3'!$Z$14:$Z$2000,0)),0)</f>
        <v>0</v>
      </c>
      <c r="X90" s="66">
        <f>IFERROR(INDEX('SPACELOG 6 EMPRUNT 3'!$G$14:$G$2000,MATCH('SPACELOG 6 BP'!X$2,'SPACELOG 6 EMPRUNT 3'!$Z$14:$Z$2000,0)),0)</f>
        <v>0</v>
      </c>
      <c r="Y90" s="66">
        <f>IFERROR(INDEX('SPACELOG 6 EMPRUNT 3'!$G$14:$G$2000,MATCH('SPACELOG 6 BP'!Y$2,'SPACELOG 6 EMPRUNT 3'!$Z$14:$Z$2000,0)),0)</f>
        <v>0</v>
      </c>
      <c r="Z90" s="66">
        <f>IFERROR(INDEX('SPACELOG 6 EMPRUNT 3'!$G$14:$G$2000,MATCH('SPACELOG 6 BP'!Z$2,'SPACELOG 6 EMPRUNT 3'!$Z$14:$Z$2000,0)),0)</f>
        <v>0</v>
      </c>
      <c r="AA90" s="66">
        <f>IFERROR(INDEX('SPACELOG 6 EMPRUNT 3'!$G$14:$G$2000,MATCH('SPACELOG 6 BP'!AA$2,'SPACELOG 6 EMPRUNT 3'!$Z$14:$Z$2000,0)),0)</f>
        <v>0</v>
      </c>
      <c r="AB90" s="66">
        <f>IFERROR(INDEX('SPACELOG 6 EMPRUNT 3'!$G$14:$G$2000,MATCH('SPACELOG 6 BP'!AB$2,'SPACELOG 6 EMPRUNT 3'!$Z$14:$Z$2000,0)),0)</f>
        <v>0</v>
      </c>
      <c r="AC90" s="66">
        <f>IFERROR(INDEX('SPACELOG 6 EMPRUNT 3'!$G$14:$G$2000,MATCH('SPACELOG 6 BP'!AC$2,'SPACELOG 6 EMPRUNT 3'!$Z$14:$Z$2000,0)),0)</f>
        <v>0</v>
      </c>
      <c r="AD90" s="66">
        <f>IFERROR(INDEX('SPACELOG 6 EMPRUNT 3'!$G$14:$G$2000,MATCH('SPACELOG 6 BP'!AD$2,'SPACELOG 6 EMPRUNT 3'!$Z$14:$Z$2000,0)),0)</f>
        <v>0</v>
      </c>
      <c r="AE90" s="75">
        <f>SUM(S90:AD90)</f>
        <v>0</v>
      </c>
      <c r="AF90" s="66">
        <f>IFERROR(INDEX('SPACELOG 6 EMPRUNT 3'!$G$14:$G$2000,MATCH('SPACELOG 6 BP'!AF$2,'SPACELOG 6 EMPRUNT 3'!$Z$14:$Z$2000,0)),0)</f>
        <v>0</v>
      </c>
      <c r="AG90" s="66">
        <f>IFERROR(INDEX('SPACELOG 6 EMPRUNT 3'!$G$14:$G$2000,MATCH('SPACELOG 6 BP'!AG$2,'SPACELOG 6 EMPRUNT 3'!$Z$14:$Z$2000,0)),0)</f>
        <v>0</v>
      </c>
      <c r="AH90" s="66">
        <f>IFERROR(INDEX('SPACELOG 6 EMPRUNT 3'!$G$14:$G$2000,MATCH('SPACELOG 6 BP'!AH$2,'SPACELOG 6 EMPRUNT 3'!$Z$14:$Z$2000,0)),0)</f>
        <v>0</v>
      </c>
      <c r="AI90" s="66">
        <f>IFERROR(INDEX('SPACELOG 6 EMPRUNT 3'!$G$14:$G$2000,MATCH('SPACELOG 6 BP'!AI$2,'SPACELOG 6 EMPRUNT 3'!$Z$14:$Z$2000,0)),0)</f>
        <v>0</v>
      </c>
      <c r="AJ90" s="66">
        <f>IFERROR(INDEX('SPACELOG 6 EMPRUNT 3'!$G$14:$G$2000,MATCH('SPACELOG 6 BP'!AJ$2,'SPACELOG 6 EMPRUNT 3'!$Z$14:$Z$2000,0)),0)</f>
        <v>0</v>
      </c>
      <c r="AK90" s="66">
        <f>IFERROR(INDEX('SPACELOG 6 EMPRUNT 3'!$G$14:$G$2000,MATCH('SPACELOG 6 BP'!AK$2,'SPACELOG 6 EMPRUNT 3'!$Z$14:$Z$2000,0)),0)</f>
        <v>0</v>
      </c>
      <c r="AL90" s="66">
        <f>IFERROR(INDEX('SPACELOG 6 EMPRUNT 3'!$G$14:$G$2000,MATCH('SPACELOG 6 BP'!AL$2,'SPACELOG 6 EMPRUNT 3'!$Z$14:$Z$2000,0)),0)</f>
        <v>0</v>
      </c>
      <c r="AM90" s="66">
        <f>IFERROR(INDEX('SPACELOG 6 EMPRUNT 3'!$G$14:$G$2000,MATCH('SPACELOG 6 BP'!AM$2,'SPACELOG 6 EMPRUNT 3'!$Z$14:$Z$2000,0)),0)</f>
        <v>0</v>
      </c>
      <c r="AN90" s="66">
        <f>IFERROR(INDEX('SPACELOG 6 EMPRUNT 3'!$G$14:$G$2000,MATCH('SPACELOG 6 BP'!AN$2,'SPACELOG 6 EMPRUNT 3'!$Z$14:$Z$2000,0)),0)</f>
        <v>0</v>
      </c>
      <c r="AO90" s="66">
        <f>IFERROR(INDEX('SPACELOG 6 EMPRUNT 3'!$G$14:$G$2000,MATCH('SPACELOG 6 BP'!AO$2,'SPACELOG 6 EMPRUNT 3'!$Z$14:$Z$2000,0)),0)</f>
        <v>0</v>
      </c>
      <c r="AP90" s="66">
        <f>IFERROR(INDEX('SPACELOG 6 EMPRUNT 3'!$G$14:$G$2000,MATCH('SPACELOG 6 BP'!AP$2,'SPACELOG 6 EMPRUNT 3'!$Z$14:$Z$2000,0)),0)</f>
        <v>0</v>
      </c>
      <c r="AQ90" s="66">
        <f>IFERROR(INDEX('SPACELOG 6 EMPRUNT 3'!$G$14:$G$2000,MATCH('SPACELOG 6 BP'!AQ$2,'SPACELOG 6 EMPRUNT 3'!$Z$14:$Z$2000,0)),0)</f>
        <v>0</v>
      </c>
      <c r="AR90" s="75">
        <f>SUM(AF90:AQ90)</f>
        <v>0</v>
      </c>
      <c r="AS90" s="66">
        <f>IFERROR(INDEX('SPACELOG 6 EMPRUNT 3'!$G$14:$G$2000,MATCH('SPACELOG 6 BP'!AS$2,'SPACELOG 6 EMPRUNT 3'!$Z$14:$Z$2000,0)),0)</f>
        <v>0</v>
      </c>
      <c r="AT90" s="66">
        <f>IFERROR(INDEX('SPACELOG 6 EMPRUNT 3'!$G$14:$G$2000,MATCH('SPACELOG 6 BP'!AT$2,'SPACELOG 6 EMPRUNT 3'!$Z$14:$Z$2000,0)),0)</f>
        <v>0</v>
      </c>
      <c r="AU90" s="66">
        <f>IFERROR(INDEX('SPACELOG 6 EMPRUNT 3'!$G$14:$G$2000,MATCH('SPACELOG 6 BP'!AU$2,'SPACELOG 6 EMPRUNT 3'!$Z$14:$Z$2000,0)),0)</f>
        <v>0</v>
      </c>
      <c r="AV90" s="66">
        <f>IFERROR(INDEX('SPACELOG 6 EMPRUNT 3'!$G$14:$G$2000,MATCH('SPACELOG 6 BP'!AV$2,'SPACELOG 6 EMPRUNT 3'!$Z$14:$Z$2000,0)),0)</f>
        <v>0</v>
      </c>
      <c r="AW90" s="66">
        <f>IFERROR(INDEX('SPACELOG 6 EMPRUNT 3'!$G$14:$G$2000,MATCH('SPACELOG 6 BP'!AW$2,'SPACELOG 6 EMPRUNT 3'!$Z$14:$Z$2000,0)),0)</f>
        <v>0</v>
      </c>
      <c r="AX90" s="66">
        <f>IFERROR(INDEX('SPACELOG 6 EMPRUNT 3'!$G$14:$G$2000,MATCH('SPACELOG 6 BP'!AX$2,'SPACELOG 6 EMPRUNT 3'!$Z$14:$Z$2000,0)),0)</f>
        <v>0</v>
      </c>
      <c r="AY90" s="66">
        <f>IFERROR(INDEX('SPACELOG 6 EMPRUNT 3'!$G$14:$G$2000,MATCH('SPACELOG 6 BP'!AY$2,'SPACELOG 6 EMPRUNT 3'!$Z$14:$Z$2000,0)),0)</f>
        <v>0</v>
      </c>
      <c r="AZ90" s="66">
        <f>IFERROR(INDEX('SPACELOG 6 EMPRUNT 3'!$G$14:$G$2000,MATCH('SPACELOG 6 BP'!AZ$2,'SPACELOG 6 EMPRUNT 3'!$Z$14:$Z$2000,0)),0)</f>
        <v>0</v>
      </c>
      <c r="BA90" s="66">
        <f>IFERROR(INDEX('SPACELOG 6 EMPRUNT 3'!$G$14:$G$2000,MATCH('SPACELOG 6 BP'!BA$2,'SPACELOG 6 EMPRUNT 3'!$Z$14:$Z$2000,0)),0)</f>
        <v>0</v>
      </c>
      <c r="BB90" s="66">
        <f>IFERROR(INDEX('SPACELOG 6 EMPRUNT 3'!$G$14:$G$2000,MATCH('SPACELOG 6 BP'!BB$2,'SPACELOG 6 EMPRUNT 3'!$Z$14:$Z$2000,0)),0)</f>
        <v>0</v>
      </c>
      <c r="BC90" s="66">
        <f>IFERROR(INDEX('SPACELOG 6 EMPRUNT 3'!$G$14:$G$2000,MATCH('SPACELOG 6 BP'!BC$2,'SPACELOG 6 EMPRUNT 3'!$Z$14:$Z$2000,0)),0)</f>
        <v>0</v>
      </c>
      <c r="BD90" s="66">
        <f>IFERROR(INDEX('SPACELOG 6 EMPRUNT 3'!$G$14:$G$2000,MATCH('SPACELOG 6 BP'!BD$2,'SPACELOG 6 EMPRUNT 3'!$Z$14:$Z$2000,0)),0)</f>
        <v>0</v>
      </c>
      <c r="BE90" s="75">
        <f>SUM(AS90:BD90)</f>
        <v>0</v>
      </c>
      <c r="BF90" s="66">
        <f>IFERROR(INDEX('SPACELOG 6 EMPRUNT 3'!$G$14:$G$2000,MATCH('SPACELOG 6 BP'!BF$2,'SPACELOG 6 EMPRUNT 3'!$Z$14:$Z$2000,0)),0)</f>
        <v>0</v>
      </c>
      <c r="BG90" s="66">
        <f>IFERROR(INDEX('SPACELOG 6 EMPRUNT 3'!$G$14:$G$2000,MATCH('SPACELOG 6 BP'!BG$2,'SPACELOG 6 EMPRUNT 3'!$Z$14:$Z$2000,0)),0)</f>
        <v>0</v>
      </c>
      <c r="BH90" s="66">
        <f>IFERROR(INDEX('SPACELOG 6 EMPRUNT 3'!$G$14:$G$2000,MATCH('SPACELOG 6 BP'!BH$2,'SPACELOG 6 EMPRUNT 3'!$Z$14:$Z$2000,0)),0)</f>
        <v>0</v>
      </c>
      <c r="BI90" s="66">
        <f>IFERROR(INDEX('SPACELOG 6 EMPRUNT 3'!$G$14:$G$2000,MATCH('SPACELOG 6 BP'!BI$2,'SPACELOG 6 EMPRUNT 3'!$Z$14:$Z$2000,0)),0)</f>
        <v>0</v>
      </c>
      <c r="BJ90" s="66">
        <f>IFERROR(INDEX('SPACELOG 6 EMPRUNT 3'!$G$14:$G$2000,MATCH('SPACELOG 6 BP'!BJ$2,'SPACELOG 6 EMPRUNT 3'!$Z$14:$Z$2000,0)),0)</f>
        <v>0</v>
      </c>
      <c r="BK90" s="66">
        <f>IFERROR(INDEX('SPACELOG 6 EMPRUNT 3'!$G$14:$G$2000,MATCH('SPACELOG 6 BP'!BK$2,'SPACELOG 6 EMPRUNT 3'!$Z$14:$Z$2000,0)),0)</f>
        <v>0</v>
      </c>
      <c r="BL90" s="66">
        <f>IFERROR(INDEX('SPACELOG 6 EMPRUNT 3'!$G$14:$G$2000,MATCH('SPACELOG 6 BP'!BL$2,'SPACELOG 6 EMPRUNT 3'!$Z$14:$Z$2000,0)),0)</f>
        <v>0</v>
      </c>
      <c r="BM90" s="66">
        <f>IFERROR(INDEX('SPACELOG 6 EMPRUNT 3'!$G$14:$G$2000,MATCH('SPACELOG 6 BP'!BM$2,'SPACELOG 6 EMPRUNT 3'!$Z$14:$Z$2000,0)),0)</f>
        <v>0</v>
      </c>
      <c r="BN90" s="66">
        <f>IFERROR(INDEX('SPACELOG 6 EMPRUNT 3'!$G$14:$G$2000,MATCH('SPACELOG 6 BP'!BN$2,'SPACELOG 6 EMPRUNT 3'!$Z$14:$Z$2000,0)),0)</f>
        <v>0</v>
      </c>
      <c r="BO90" s="66">
        <f>IFERROR(INDEX('SPACELOG 6 EMPRUNT 3'!$G$14:$G$2000,MATCH('SPACELOG 6 BP'!BO$2,'SPACELOG 6 EMPRUNT 3'!$Z$14:$Z$2000,0)),0)</f>
        <v>0</v>
      </c>
      <c r="BP90" s="66">
        <f>IFERROR(INDEX('SPACELOG 6 EMPRUNT 3'!$G$14:$G$2000,MATCH('SPACELOG 6 BP'!BP$2,'SPACELOG 6 EMPRUNT 3'!$Z$14:$Z$2000,0)),0)</f>
        <v>0</v>
      </c>
      <c r="BQ90" s="66">
        <f>IFERROR(INDEX('SPACELOG 6 EMPRUNT 3'!$G$14:$G$2000,MATCH('SPACELOG 6 BP'!BQ$2,'SPACELOG 6 EMPRUNT 3'!$Z$14:$Z$2000,0)),0)</f>
        <v>0</v>
      </c>
      <c r="BR90" s="75">
        <f>SUM(BF90:BQ90)</f>
        <v>0</v>
      </c>
      <c r="BS90" s="66">
        <f>IFERROR(INDEX('SPACELOG 6 EMPRUNT 3'!$G$14:$G$2000,MATCH('SPACELOG 6 BP'!BS$2,'SPACELOG 6 EMPRUNT 3'!$Z$14:$Z$2000,0)),0)</f>
        <v>0</v>
      </c>
      <c r="BT90" s="66">
        <f>IFERROR(INDEX('SPACELOG 6 EMPRUNT 3'!$G$14:$G$2000,MATCH('SPACELOG 6 BP'!BT$2,'SPACELOG 6 EMPRUNT 3'!$Z$14:$Z$2000,0)),0)</f>
        <v>0</v>
      </c>
      <c r="BU90" s="66">
        <f>IFERROR(INDEX('SPACELOG 6 EMPRUNT 3'!$G$14:$G$2000,MATCH('SPACELOG 6 BP'!BU$2,'SPACELOG 6 EMPRUNT 3'!$Z$14:$Z$2000,0)),0)</f>
        <v>0</v>
      </c>
      <c r="BV90" s="66">
        <f>IFERROR(INDEX('SPACELOG 6 EMPRUNT 3'!$G$14:$G$2000,MATCH('SPACELOG 6 BP'!BV$2,'SPACELOG 6 EMPRUNT 3'!$Z$14:$Z$2000,0)),0)</f>
        <v>0</v>
      </c>
      <c r="BW90" s="66">
        <f>IFERROR(INDEX('SPACELOG 6 EMPRUNT 3'!$G$14:$G$2000,MATCH('SPACELOG 6 BP'!BW$2,'SPACELOG 6 EMPRUNT 3'!$Z$14:$Z$2000,0)),0)</f>
        <v>0</v>
      </c>
      <c r="BX90" s="66">
        <f>IFERROR(INDEX('SPACELOG 6 EMPRUNT 3'!$G$14:$G$2000,MATCH('SPACELOG 6 BP'!BX$2,'SPACELOG 6 EMPRUNT 3'!$Z$14:$Z$2000,0)),0)</f>
        <v>0</v>
      </c>
      <c r="BY90" s="66">
        <f>IFERROR(INDEX('SPACELOG 6 EMPRUNT 3'!$G$14:$G$2000,MATCH('SPACELOG 6 BP'!BY$2,'SPACELOG 6 EMPRUNT 3'!$Z$14:$Z$2000,0)),0)</f>
        <v>0</v>
      </c>
      <c r="BZ90" s="66">
        <f>IFERROR(INDEX('SPACELOG 6 EMPRUNT 3'!$G$14:$G$2000,MATCH('SPACELOG 6 BP'!BZ$2,'SPACELOG 6 EMPRUNT 3'!$Z$14:$Z$2000,0)),0)</f>
        <v>0</v>
      </c>
      <c r="CA90" s="66">
        <f>IFERROR(INDEX('SPACELOG 6 EMPRUNT 3'!$G$14:$G$2000,MATCH('SPACELOG 6 BP'!CA$2,'SPACELOG 6 EMPRUNT 3'!$Z$14:$Z$2000,0)),0)</f>
        <v>0</v>
      </c>
      <c r="CB90" s="66">
        <f>IFERROR(INDEX('SPACELOG 6 EMPRUNT 3'!$G$14:$G$2000,MATCH('SPACELOG 6 BP'!CB$2,'SPACELOG 6 EMPRUNT 3'!$Z$14:$Z$2000,0)),0)</f>
        <v>0</v>
      </c>
      <c r="CC90" s="66">
        <f>IFERROR(INDEX('SPACELOG 6 EMPRUNT 3'!$G$14:$G$2000,MATCH('SPACELOG 6 BP'!CC$2,'SPACELOG 6 EMPRUNT 3'!$Z$14:$Z$2000,0)),0)</f>
        <v>0</v>
      </c>
      <c r="CD90" s="66">
        <f>IFERROR(INDEX('SPACELOG 6 EMPRUNT 3'!$G$14:$G$2000,MATCH('SPACELOG 6 BP'!CD$2,'SPACELOG 6 EMPRUNT 3'!$Z$14:$Z$2000,0)),0)</f>
        <v>0</v>
      </c>
      <c r="CE90" s="75">
        <f>SUM(BS90:CD90)</f>
        <v>0</v>
      </c>
      <c r="CF90" s="66">
        <f>IFERROR(INDEX('SPACELOG 6 EMPRUNT 3'!$G$14:$G$2000,MATCH('SPACELOG 6 BP'!CF$2,'SPACELOG 6 EMPRUNT 3'!$Z$14:$Z$2000,0)),0)</f>
        <v>0</v>
      </c>
      <c r="CG90" s="66">
        <f>IFERROR(INDEX('SPACELOG 6 EMPRUNT 3'!$G$14:$G$2000,MATCH('SPACELOG 6 BP'!CG$2,'SPACELOG 6 EMPRUNT 3'!$Z$14:$Z$2000,0)),0)</f>
        <v>0</v>
      </c>
      <c r="CH90" s="66">
        <f>IFERROR(INDEX('SPACELOG 6 EMPRUNT 3'!$G$14:$G$2000,MATCH('SPACELOG 6 BP'!CH$2,'SPACELOG 6 EMPRUNT 3'!$Z$14:$Z$2000,0)),0)</f>
        <v>0</v>
      </c>
      <c r="CI90" s="66">
        <f>IFERROR(INDEX('SPACELOG 6 EMPRUNT 3'!$G$14:$G$2000,MATCH('SPACELOG 6 BP'!CI$2,'SPACELOG 6 EMPRUNT 3'!$Z$14:$Z$2000,0)),0)</f>
        <v>0</v>
      </c>
      <c r="CJ90" s="66">
        <f>IFERROR(INDEX('SPACELOG 6 EMPRUNT 3'!$G$14:$G$2000,MATCH('SPACELOG 6 BP'!CJ$2,'SPACELOG 6 EMPRUNT 3'!$Z$14:$Z$2000,0)),0)</f>
        <v>0</v>
      </c>
      <c r="CK90" s="66">
        <f>IFERROR(INDEX('SPACELOG 6 EMPRUNT 3'!$G$14:$G$2000,MATCH('SPACELOG 6 BP'!CK$2,'SPACELOG 6 EMPRUNT 3'!$Z$14:$Z$2000,0)),0)</f>
        <v>0</v>
      </c>
      <c r="CL90" s="66">
        <f>IFERROR(INDEX('SPACELOG 6 EMPRUNT 3'!$G$14:$G$2000,MATCH('SPACELOG 6 BP'!CL$2,'SPACELOG 6 EMPRUNT 3'!$Z$14:$Z$2000,0)),0)</f>
        <v>0</v>
      </c>
      <c r="CM90" s="66">
        <f>IFERROR(INDEX('SPACELOG 6 EMPRUNT 3'!$G$14:$G$2000,MATCH('SPACELOG 6 BP'!CM$2,'SPACELOG 6 EMPRUNT 3'!$Z$14:$Z$2000,0)),0)</f>
        <v>0</v>
      </c>
      <c r="CN90" s="66">
        <f>IFERROR(INDEX('SPACELOG 6 EMPRUNT 3'!$G$14:$G$2000,MATCH('SPACELOG 6 BP'!CN$2,'SPACELOG 6 EMPRUNT 3'!$Z$14:$Z$2000,0)),0)</f>
        <v>0</v>
      </c>
      <c r="CO90" s="66">
        <f>IFERROR(INDEX('SPACELOG 6 EMPRUNT 3'!$G$14:$G$2000,MATCH('SPACELOG 6 BP'!CO$2,'SPACELOG 6 EMPRUNT 3'!$Z$14:$Z$2000,0)),0)</f>
        <v>0</v>
      </c>
      <c r="CP90" s="66">
        <f>IFERROR(INDEX('SPACELOG 6 EMPRUNT 3'!$G$14:$G$2000,MATCH('SPACELOG 6 BP'!CP$2,'SPACELOG 6 EMPRUNT 3'!$Z$14:$Z$2000,0)),0)</f>
        <v>0</v>
      </c>
      <c r="CQ90" s="66">
        <f>IFERROR(INDEX('SPACELOG 6 EMPRUNT 3'!$G$14:$G$2000,MATCH('SPACELOG 6 BP'!CQ$2,'SPACELOG 6 EMPRUNT 3'!$Z$14:$Z$2000,0)),0)</f>
        <v>0</v>
      </c>
      <c r="CR90" s="75">
        <f>SUM(CF90:CQ90)</f>
        <v>0</v>
      </c>
      <c r="CS90" s="66">
        <f>IFERROR(INDEX('SPACELOG 6 EMPRUNT 3'!$G$14:$G$2000,MATCH('SPACELOG 6 BP'!CS$2,'SPACELOG 6 EMPRUNT 3'!$Z$14:$Z$2000,0)),0)</f>
        <v>0</v>
      </c>
      <c r="CT90" s="66">
        <f>IFERROR(INDEX('SPACELOG 6 EMPRUNT 3'!$G$14:$G$2000,MATCH('SPACELOG 6 BP'!CT$2,'SPACELOG 6 EMPRUNT 3'!$Z$14:$Z$2000,0)),0)</f>
        <v>0</v>
      </c>
      <c r="CU90" s="66">
        <f>IFERROR(INDEX('SPACELOG 6 EMPRUNT 3'!$G$14:$G$2000,MATCH('SPACELOG 6 BP'!CU$2,'SPACELOG 6 EMPRUNT 3'!$Z$14:$Z$2000,0)),0)</f>
        <v>0</v>
      </c>
      <c r="CV90" s="66">
        <f>IFERROR(INDEX('SPACELOG 6 EMPRUNT 3'!$G$14:$G$2000,MATCH('SPACELOG 6 BP'!CV$2,'SPACELOG 6 EMPRUNT 3'!$Z$14:$Z$2000,0)),0)</f>
        <v>0</v>
      </c>
      <c r="CW90" s="66">
        <f>IFERROR(INDEX('SPACELOG 6 EMPRUNT 3'!$G$14:$G$2000,MATCH('SPACELOG 6 BP'!CW$2,'SPACELOG 6 EMPRUNT 3'!$Z$14:$Z$2000,0)),0)</f>
        <v>0</v>
      </c>
      <c r="CX90" s="66">
        <f>IFERROR(INDEX('SPACELOG 6 EMPRUNT 3'!$G$14:$G$2000,MATCH('SPACELOG 6 BP'!CX$2,'SPACELOG 6 EMPRUNT 3'!$Z$14:$Z$2000,0)),0)</f>
        <v>0</v>
      </c>
      <c r="CY90" s="66">
        <f>IFERROR(INDEX('SPACELOG 6 EMPRUNT 3'!$G$14:$G$2000,MATCH('SPACELOG 6 BP'!CY$2,'SPACELOG 6 EMPRUNT 3'!$Z$14:$Z$2000,0)),0)</f>
        <v>0</v>
      </c>
      <c r="CZ90" s="66">
        <f>IFERROR(INDEX('SPACELOG 6 EMPRUNT 3'!$G$14:$G$2000,MATCH('SPACELOG 6 BP'!CZ$2,'SPACELOG 6 EMPRUNT 3'!$Z$14:$Z$2000,0)),0)</f>
        <v>0</v>
      </c>
      <c r="DA90" s="66">
        <f>IFERROR(INDEX('SPACELOG 6 EMPRUNT 3'!$G$14:$G$2000,MATCH('SPACELOG 6 BP'!DA$2,'SPACELOG 6 EMPRUNT 3'!$Z$14:$Z$2000,0)),0)</f>
        <v>0</v>
      </c>
      <c r="DB90" s="66">
        <f>IFERROR(INDEX('SPACELOG 6 EMPRUNT 3'!$G$14:$G$2000,MATCH('SPACELOG 6 BP'!DB$2,'SPACELOG 6 EMPRUNT 3'!$Z$14:$Z$2000,0)),0)</f>
        <v>0</v>
      </c>
      <c r="DC90" s="66">
        <f>IFERROR(INDEX('SPACELOG 6 EMPRUNT 3'!$G$14:$G$2000,MATCH('SPACELOG 6 BP'!DC$2,'SPACELOG 6 EMPRUNT 3'!$Z$14:$Z$2000,0)),0)</f>
        <v>0</v>
      </c>
      <c r="DD90" s="66">
        <f>IFERROR(INDEX('SPACELOG 6 EMPRUNT 3'!$G$14:$G$2000,MATCH('SPACELOG 6 BP'!DD$2,'SPACELOG 6 EMPRUNT 3'!$Z$14:$Z$2000,0)),0)</f>
        <v>0</v>
      </c>
      <c r="DE90" s="75">
        <f>SUM(CS90:DD90)</f>
        <v>0</v>
      </c>
      <c r="DF90" s="66">
        <f>IFERROR(INDEX('SPACELOG 6 EMPRUNT 3'!$G$14:$G$2000,MATCH('SPACELOG 6 BP'!DF$2,'SPACELOG 6 EMPRUNT 3'!$Z$14:$Z$2000,0)),0)</f>
        <v>0</v>
      </c>
      <c r="DG90" s="66">
        <f>IFERROR(INDEX('SPACELOG 6 EMPRUNT 3'!$G$14:$G$2000,MATCH('SPACELOG 6 BP'!DG$2,'SPACELOG 6 EMPRUNT 3'!$Z$14:$Z$2000,0)),0)</f>
        <v>0</v>
      </c>
      <c r="DH90" s="66">
        <f>IFERROR(INDEX('SPACELOG 6 EMPRUNT 3'!$G$14:$G$2000,MATCH('SPACELOG 6 BP'!DH$2,'SPACELOG 6 EMPRUNT 3'!$Z$14:$Z$2000,0)),0)</f>
        <v>0</v>
      </c>
      <c r="DI90" s="66">
        <f>IFERROR(INDEX('SPACELOG 6 EMPRUNT 3'!$G$14:$G$2000,MATCH('SPACELOG 6 BP'!DI$2,'SPACELOG 6 EMPRUNT 3'!$Z$14:$Z$2000,0)),0)</f>
        <v>0</v>
      </c>
      <c r="DJ90" s="66">
        <f>IFERROR(INDEX('SPACELOG 6 EMPRUNT 3'!$G$14:$G$2000,MATCH('SPACELOG 6 BP'!DJ$2,'SPACELOG 6 EMPRUNT 3'!$Z$14:$Z$2000,0)),0)</f>
        <v>0</v>
      </c>
      <c r="DK90" s="66">
        <f>IFERROR(INDEX('SPACELOG 6 EMPRUNT 3'!$G$14:$G$2000,MATCH('SPACELOG 6 BP'!DK$2,'SPACELOG 6 EMPRUNT 3'!$Z$14:$Z$2000,0)),0)</f>
        <v>0</v>
      </c>
      <c r="DL90" s="66">
        <f>IFERROR(INDEX('SPACELOG 6 EMPRUNT 3'!$G$14:$G$2000,MATCH('SPACELOG 6 BP'!DL$2,'SPACELOG 6 EMPRUNT 3'!$Z$14:$Z$2000,0)),0)</f>
        <v>0</v>
      </c>
      <c r="DM90" s="66">
        <f>IFERROR(INDEX('SPACELOG 6 EMPRUNT 3'!$G$14:$G$2000,MATCH('SPACELOG 6 BP'!DM$2,'SPACELOG 6 EMPRUNT 3'!$Z$14:$Z$2000,0)),0)</f>
        <v>0</v>
      </c>
      <c r="DN90" s="66">
        <f>IFERROR(INDEX('SPACELOG 6 EMPRUNT 3'!$G$14:$G$2000,MATCH('SPACELOG 6 BP'!DN$2,'SPACELOG 6 EMPRUNT 3'!$Z$14:$Z$2000,0)),0)</f>
        <v>0</v>
      </c>
      <c r="DO90" s="66">
        <f>IFERROR(INDEX('SPACELOG 6 EMPRUNT 3'!$G$14:$G$2000,MATCH('SPACELOG 6 BP'!DO$2,'SPACELOG 6 EMPRUNT 3'!$Z$14:$Z$2000,0)),0)</f>
        <v>0</v>
      </c>
      <c r="DP90" s="66">
        <f>IFERROR(INDEX('SPACELOG 6 EMPRUNT 3'!$G$14:$G$2000,MATCH('SPACELOG 6 BP'!DP$2,'SPACELOG 6 EMPRUNT 3'!$Z$14:$Z$2000,0)),0)</f>
        <v>0</v>
      </c>
      <c r="DQ90" s="66">
        <f>IFERROR(INDEX('SPACELOG 6 EMPRUNT 3'!$G$14:$G$2000,MATCH('SPACELOG 6 BP'!DQ$2,'SPACELOG 6 EMPRUNT 3'!$Z$14:$Z$2000,0)),0)</f>
        <v>0</v>
      </c>
      <c r="DR90" s="75">
        <f>SUM(DF90:DQ90)</f>
        <v>0</v>
      </c>
      <c r="DS90" s="66">
        <f>IFERROR(INDEX('SPACELOG 6 EMPRUNT 3'!$G$14:$G$2000,MATCH('SPACELOG 6 BP'!DS$2,'SPACELOG 6 EMPRUNT 3'!$Z$14:$Z$2000,0)),0)</f>
        <v>0</v>
      </c>
      <c r="DT90" s="66">
        <f>IFERROR(INDEX('SPACELOG 6 EMPRUNT 3'!$G$14:$G$2000,MATCH('SPACELOG 6 BP'!DT$2,'SPACELOG 6 EMPRUNT 3'!$Z$14:$Z$2000,0)),0)</f>
        <v>0</v>
      </c>
      <c r="DU90" s="66">
        <f>IFERROR(INDEX('SPACELOG 6 EMPRUNT 3'!$G$14:$G$2000,MATCH('SPACELOG 6 BP'!DU$2,'SPACELOG 6 EMPRUNT 3'!$Z$14:$Z$2000,0)),0)</f>
        <v>0</v>
      </c>
      <c r="DV90" s="66">
        <f>IFERROR(INDEX('SPACELOG 6 EMPRUNT 3'!$G$14:$G$2000,MATCH('SPACELOG 6 BP'!DV$2,'SPACELOG 6 EMPRUNT 3'!$Z$14:$Z$2000,0)),0)</f>
        <v>0</v>
      </c>
      <c r="DW90" s="66">
        <f>IFERROR(INDEX('SPACELOG 6 EMPRUNT 3'!$G$14:$G$2000,MATCH('SPACELOG 6 BP'!DW$2,'SPACELOG 6 EMPRUNT 3'!$Z$14:$Z$2000,0)),0)</f>
        <v>0</v>
      </c>
      <c r="DX90" s="66">
        <f>IFERROR(INDEX('SPACELOG 6 EMPRUNT 3'!$G$14:$G$2000,MATCH('SPACELOG 6 BP'!DX$2,'SPACELOG 6 EMPRUNT 3'!$Z$14:$Z$2000,0)),0)</f>
        <v>0</v>
      </c>
      <c r="DY90" s="66">
        <f>IFERROR(INDEX('SPACELOG 6 EMPRUNT 3'!$G$14:$G$2000,MATCH('SPACELOG 6 BP'!DY$2,'SPACELOG 6 EMPRUNT 3'!$Z$14:$Z$2000,0)),0)</f>
        <v>0</v>
      </c>
      <c r="DZ90" s="66">
        <f>IFERROR(INDEX('SPACELOG 6 EMPRUNT 3'!$G$14:$G$2000,MATCH('SPACELOG 6 BP'!DZ$2,'SPACELOG 6 EMPRUNT 3'!$Z$14:$Z$2000,0)),0)</f>
        <v>0</v>
      </c>
      <c r="EA90" s="66">
        <f>IFERROR(INDEX('SPACELOG 6 EMPRUNT 3'!$G$14:$G$2000,MATCH('SPACELOG 6 BP'!EA$2,'SPACELOG 6 EMPRUNT 3'!$Z$14:$Z$2000,0)),0)</f>
        <v>0</v>
      </c>
      <c r="EB90" s="66">
        <f>IFERROR(INDEX('SPACELOG 6 EMPRUNT 3'!$G$14:$G$2000,MATCH('SPACELOG 6 BP'!EB$2,'SPACELOG 6 EMPRUNT 3'!$Z$14:$Z$2000,0)),0)</f>
        <v>0</v>
      </c>
      <c r="EC90" s="66">
        <f>IFERROR(INDEX('SPACELOG 6 EMPRUNT 3'!$G$14:$G$2000,MATCH('SPACELOG 6 BP'!EC$2,'SPACELOG 6 EMPRUNT 3'!$Z$14:$Z$2000,0)),0)</f>
        <v>0</v>
      </c>
      <c r="ED90" s="66">
        <f>IFERROR(INDEX('SPACELOG 6 EMPRUNT 3'!$G$14:$G$2000,MATCH('SPACELOG 6 BP'!ED$2,'SPACELOG 6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12">F89+F88+F90</f>
        <v>0</v>
      </c>
      <c r="G91" s="66">
        <f t="shared" si="312"/>
        <v>0</v>
      </c>
      <c r="H91" s="66">
        <f t="shared" si="312"/>
        <v>0</v>
      </c>
      <c r="I91" s="66">
        <f t="shared" si="312"/>
        <v>0</v>
      </c>
      <c r="J91" s="66">
        <f t="shared" si="312"/>
        <v>0</v>
      </c>
      <c r="K91" s="66">
        <f t="shared" si="312"/>
        <v>0</v>
      </c>
      <c r="L91" s="66">
        <f t="shared" si="312"/>
        <v>0</v>
      </c>
      <c r="M91" s="66">
        <f t="shared" si="312"/>
        <v>0</v>
      </c>
      <c r="N91" s="66">
        <f t="shared" si="312"/>
        <v>0</v>
      </c>
      <c r="O91" s="66">
        <f t="shared" si="312"/>
        <v>0</v>
      </c>
      <c r="P91" s="66">
        <f t="shared" si="312"/>
        <v>0</v>
      </c>
      <c r="Q91" s="66">
        <f t="shared" si="312"/>
        <v>0</v>
      </c>
      <c r="R91" s="75">
        <f>SUM(F91:Q91)</f>
        <v>0</v>
      </c>
      <c r="S91" s="66">
        <f t="shared" ref="S91:AD91" si="313">S89+S88+S90</f>
        <v>0</v>
      </c>
      <c r="T91" s="66">
        <f t="shared" si="313"/>
        <v>0</v>
      </c>
      <c r="U91" s="66">
        <f t="shared" si="313"/>
        <v>0</v>
      </c>
      <c r="V91" s="66">
        <f t="shared" si="313"/>
        <v>0</v>
      </c>
      <c r="W91" s="66">
        <f t="shared" si="313"/>
        <v>0</v>
      </c>
      <c r="X91" s="66">
        <f t="shared" si="313"/>
        <v>0</v>
      </c>
      <c r="Y91" s="66">
        <f t="shared" si="313"/>
        <v>0</v>
      </c>
      <c r="Z91" s="66">
        <f t="shared" si="313"/>
        <v>0</v>
      </c>
      <c r="AA91" s="66">
        <f t="shared" si="313"/>
        <v>0</v>
      </c>
      <c r="AB91" s="66">
        <f t="shared" si="313"/>
        <v>0</v>
      </c>
      <c r="AC91" s="66">
        <f t="shared" si="313"/>
        <v>0</v>
      </c>
      <c r="AD91" s="66">
        <f t="shared" si="313"/>
        <v>0</v>
      </c>
      <c r="AE91" s="75">
        <f>SUM(S91:AD91)</f>
        <v>0</v>
      </c>
      <c r="AF91" s="66">
        <f t="shared" ref="AF91:AQ91" si="314">AF89+AF88+AF90</f>
        <v>0</v>
      </c>
      <c r="AG91" s="66">
        <f t="shared" si="314"/>
        <v>0</v>
      </c>
      <c r="AH91" s="66">
        <f t="shared" si="314"/>
        <v>0</v>
      </c>
      <c r="AI91" s="66">
        <f t="shared" si="314"/>
        <v>0</v>
      </c>
      <c r="AJ91" s="66">
        <f t="shared" si="314"/>
        <v>0</v>
      </c>
      <c r="AK91" s="66">
        <f t="shared" si="314"/>
        <v>0</v>
      </c>
      <c r="AL91" s="66">
        <f t="shared" si="314"/>
        <v>0</v>
      </c>
      <c r="AM91" s="66">
        <f t="shared" si="314"/>
        <v>0</v>
      </c>
      <c r="AN91" s="66">
        <f t="shared" si="314"/>
        <v>0</v>
      </c>
      <c r="AO91" s="66">
        <f t="shared" si="314"/>
        <v>0</v>
      </c>
      <c r="AP91" s="66">
        <f t="shared" si="314"/>
        <v>0</v>
      </c>
      <c r="AQ91" s="66">
        <f t="shared" si="314"/>
        <v>0</v>
      </c>
      <c r="AR91" s="75">
        <f>SUM(AF91:AQ91)</f>
        <v>0</v>
      </c>
      <c r="AS91" s="66">
        <f t="shared" ref="AS91:BD91" si="315">AS89+AS88+AS90</f>
        <v>0</v>
      </c>
      <c r="AT91" s="66">
        <f t="shared" si="315"/>
        <v>0</v>
      </c>
      <c r="AU91" s="66">
        <f t="shared" si="315"/>
        <v>0</v>
      </c>
      <c r="AV91" s="66">
        <f t="shared" si="315"/>
        <v>0</v>
      </c>
      <c r="AW91" s="66">
        <f t="shared" si="315"/>
        <v>0</v>
      </c>
      <c r="AX91" s="66">
        <f t="shared" si="315"/>
        <v>0</v>
      </c>
      <c r="AY91" s="66">
        <f t="shared" si="315"/>
        <v>0</v>
      </c>
      <c r="AZ91" s="66">
        <f t="shared" si="315"/>
        <v>0</v>
      </c>
      <c r="BA91" s="66">
        <f t="shared" si="315"/>
        <v>0</v>
      </c>
      <c r="BB91" s="66">
        <f t="shared" si="315"/>
        <v>0</v>
      </c>
      <c r="BC91" s="66">
        <f t="shared" si="315"/>
        <v>0</v>
      </c>
      <c r="BD91" s="66">
        <f t="shared" si="315"/>
        <v>0</v>
      </c>
      <c r="BE91" s="75">
        <f>SUM(AS91:BD91)</f>
        <v>0</v>
      </c>
      <c r="BF91" s="66">
        <f t="shared" ref="BF91:BQ91" si="316">BF89+BF88+BF90</f>
        <v>0</v>
      </c>
      <c r="BG91" s="66">
        <f t="shared" si="316"/>
        <v>0</v>
      </c>
      <c r="BH91" s="66">
        <f t="shared" si="316"/>
        <v>0</v>
      </c>
      <c r="BI91" s="66">
        <f t="shared" si="316"/>
        <v>0</v>
      </c>
      <c r="BJ91" s="66">
        <f t="shared" si="316"/>
        <v>0</v>
      </c>
      <c r="BK91" s="66">
        <f t="shared" si="316"/>
        <v>0</v>
      </c>
      <c r="BL91" s="66">
        <f t="shared" si="316"/>
        <v>0</v>
      </c>
      <c r="BM91" s="66">
        <f t="shared" si="316"/>
        <v>0</v>
      </c>
      <c r="BN91" s="66">
        <f t="shared" si="316"/>
        <v>0</v>
      </c>
      <c r="BO91" s="66">
        <f t="shared" si="316"/>
        <v>0</v>
      </c>
      <c r="BP91" s="66">
        <f t="shared" si="316"/>
        <v>0</v>
      </c>
      <c r="BQ91" s="66">
        <f t="shared" si="316"/>
        <v>0</v>
      </c>
      <c r="BR91" s="75">
        <f>SUM(BF91:BQ91)</f>
        <v>0</v>
      </c>
      <c r="BS91" s="66">
        <f t="shared" ref="BS91:CD91" si="317">BS89+BS88+BS90</f>
        <v>0</v>
      </c>
      <c r="BT91" s="66">
        <f t="shared" si="317"/>
        <v>0</v>
      </c>
      <c r="BU91" s="66">
        <f t="shared" si="317"/>
        <v>0</v>
      </c>
      <c r="BV91" s="66">
        <f t="shared" si="317"/>
        <v>0</v>
      </c>
      <c r="BW91" s="66">
        <f t="shared" si="317"/>
        <v>0</v>
      </c>
      <c r="BX91" s="66">
        <f t="shared" si="317"/>
        <v>0</v>
      </c>
      <c r="BY91" s="66">
        <f t="shared" si="317"/>
        <v>0</v>
      </c>
      <c r="BZ91" s="66">
        <f t="shared" si="317"/>
        <v>0</v>
      </c>
      <c r="CA91" s="66">
        <f t="shared" si="317"/>
        <v>0</v>
      </c>
      <c r="CB91" s="66">
        <f t="shared" si="317"/>
        <v>0</v>
      </c>
      <c r="CC91" s="66">
        <f t="shared" si="317"/>
        <v>0</v>
      </c>
      <c r="CD91" s="66">
        <f t="shared" si="317"/>
        <v>0</v>
      </c>
      <c r="CE91" s="75">
        <f>SUM(BS91:CD91)</f>
        <v>0</v>
      </c>
      <c r="CF91" s="66">
        <f t="shared" ref="CF91:CQ91" si="318">CF89+CF88+CF90</f>
        <v>0</v>
      </c>
      <c r="CG91" s="66">
        <f t="shared" si="318"/>
        <v>0</v>
      </c>
      <c r="CH91" s="66">
        <f t="shared" si="318"/>
        <v>0</v>
      </c>
      <c r="CI91" s="66">
        <f t="shared" si="318"/>
        <v>0</v>
      </c>
      <c r="CJ91" s="66">
        <f t="shared" si="318"/>
        <v>0</v>
      </c>
      <c r="CK91" s="66">
        <f t="shared" si="318"/>
        <v>0</v>
      </c>
      <c r="CL91" s="66">
        <f t="shared" si="318"/>
        <v>0</v>
      </c>
      <c r="CM91" s="66">
        <f t="shared" si="318"/>
        <v>0</v>
      </c>
      <c r="CN91" s="66">
        <f t="shared" si="318"/>
        <v>0</v>
      </c>
      <c r="CO91" s="66">
        <f t="shared" si="318"/>
        <v>0</v>
      </c>
      <c r="CP91" s="66">
        <f t="shared" si="318"/>
        <v>0</v>
      </c>
      <c r="CQ91" s="66">
        <f t="shared" si="318"/>
        <v>0</v>
      </c>
      <c r="CR91" s="75">
        <f>SUM(CF91:CQ91)</f>
        <v>0</v>
      </c>
      <c r="CS91" s="66">
        <f t="shared" ref="CS91:DD91" si="319">CS89+CS88+CS90</f>
        <v>0</v>
      </c>
      <c r="CT91" s="66">
        <f t="shared" si="319"/>
        <v>0</v>
      </c>
      <c r="CU91" s="66">
        <f t="shared" si="319"/>
        <v>0</v>
      </c>
      <c r="CV91" s="66">
        <f t="shared" si="319"/>
        <v>0</v>
      </c>
      <c r="CW91" s="66">
        <f t="shared" si="319"/>
        <v>0</v>
      </c>
      <c r="CX91" s="66">
        <f t="shared" si="319"/>
        <v>0</v>
      </c>
      <c r="CY91" s="66">
        <f t="shared" si="319"/>
        <v>0</v>
      </c>
      <c r="CZ91" s="66">
        <f t="shared" si="319"/>
        <v>0</v>
      </c>
      <c r="DA91" s="66">
        <f t="shared" si="319"/>
        <v>0</v>
      </c>
      <c r="DB91" s="66">
        <f t="shared" si="319"/>
        <v>0</v>
      </c>
      <c r="DC91" s="66">
        <f t="shared" si="319"/>
        <v>0</v>
      </c>
      <c r="DD91" s="66">
        <f t="shared" si="319"/>
        <v>0</v>
      </c>
      <c r="DE91" s="75">
        <f>SUM(CS91:DD91)</f>
        <v>0</v>
      </c>
      <c r="DF91" s="66">
        <f t="shared" ref="DF91:DQ91" si="320">DF89+DF88+DF90</f>
        <v>0</v>
      </c>
      <c r="DG91" s="66">
        <f t="shared" si="320"/>
        <v>0</v>
      </c>
      <c r="DH91" s="66">
        <f t="shared" si="320"/>
        <v>0</v>
      </c>
      <c r="DI91" s="66">
        <f t="shared" si="320"/>
        <v>0</v>
      </c>
      <c r="DJ91" s="66">
        <f t="shared" si="320"/>
        <v>0</v>
      </c>
      <c r="DK91" s="66">
        <f t="shared" si="320"/>
        <v>0</v>
      </c>
      <c r="DL91" s="66">
        <f t="shared" si="320"/>
        <v>0</v>
      </c>
      <c r="DM91" s="66">
        <f t="shared" si="320"/>
        <v>0</v>
      </c>
      <c r="DN91" s="66">
        <f t="shared" si="320"/>
        <v>0</v>
      </c>
      <c r="DO91" s="66">
        <f t="shared" si="320"/>
        <v>0</v>
      </c>
      <c r="DP91" s="66">
        <f t="shared" si="320"/>
        <v>0</v>
      </c>
      <c r="DQ91" s="66">
        <f t="shared" si="320"/>
        <v>0</v>
      </c>
      <c r="DR91" s="75">
        <f>SUM(DF91:DQ91)</f>
        <v>0</v>
      </c>
      <c r="DS91" s="66">
        <f t="shared" ref="DS91:ED91" si="321">DS89+DS88+DS90</f>
        <v>0</v>
      </c>
      <c r="DT91" s="66">
        <f t="shared" si="321"/>
        <v>0</v>
      </c>
      <c r="DU91" s="66">
        <f t="shared" si="321"/>
        <v>0</v>
      </c>
      <c r="DV91" s="66">
        <f t="shared" si="321"/>
        <v>0</v>
      </c>
      <c r="DW91" s="66">
        <f t="shared" si="321"/>
        <v>0</v>
      </c>
      <c r="DX91" s="66">
        <f t="shared" si="321"/>
        <v>0</v>
      </c>
      <c r="DY91" s="66">
        <f t="shared" si="321"/>
        <v>0</v>
      </c>
      <c r="DZ91" s="66">
        <f t="shared" si="321"/>
        <v>0</v>
      </c>
      <c r="EA91" s="66">
        <f t="shared" si="321"/>
        <v>0</v>
      </c>
      <c r="EB91" s="66">
        <f t="shared" si="321"/>
        <v>0</v>
      </c>
      <c r="EC91" s="66">
        <f t="shared" si="321"/>
        <v>0</v>
      </c>
      <c r="ED91" s="66">
        <f t="shared" si="321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22">F74-F84-F91</f>
        <v>0</v>
      </c>
      <c r="G93" s="96">
        <f t="shared" si="322"/>
        <v>0</v>
      </c>
      <c r="H93" s="96">
        <f t="shared" si="322"/>
        <v>0</v>
      </c>
      <c r="I93" s="96">
        <f t="shared" si="322"/>
        <v>0</v>
      </c>
      <c r="J93" s="96">
        <f t="shared" si="322"/>
        <v>0</v>
      </c>
      <c r="K93" s="96">
        <f t="shared" si="322"/>
        <v>0</v>
      </c>
      <c r="L93" s="96">
        <f t="shared" si="322"/>
        <v>0</v>
      </c>
      <c r="M93" s="96">
        <f t="shared" si="322"/>
        <v>0</v>
      </c>
      <c r="N93" s="96">
        <f t="shared" si="322"/>
        <v>0</v>
      </c>
      <c r="O93" s="96">
        <f t="shared" si="322"/>
        <v>0</v>
      </c>
      <c r="P93" s="96">
        <f t="shared" si="322"/>
        <v>0</v>
      </c>
      <c r="Q93" s="96">
        <f t="shared" si="322"/>
        <v>0</v>
      </c>
      <c r="R93" s="75">
        <f t="shared" si="322"/>
        <v>0</v>
      </c>
      <c r="S93" s="96">
        <f t="shared" si="322"/>
        <v>0</v>
      </c>
      <c r="T93" s="96">
        <f t="shared" si="322"/>
        <v>0</v>
      </c>
      <c r="U93" s="96">
        <f t="shared" si="322"/>
        <v>0</v>
      </c>
      <c r="V93" s="96">
        <f t="shared" si="322"/>
        <v>0</v>
      </c>
      <c r="W93" s="96">
        <f t="shared" si="322"/>
        <v>0</v>
      </c>
      <c r="X93" s="96">
        <f t="shared" si="322"/>
        <v>0</v>
      </c>
      <c r="Y93" s="96">
        <f t="shared" si="322"/>
        <v>0</v>
      </c>
      <c r="Z93" s="96">
        <f t="shared" si="322"/>
        <v>0</v>
      </c>
      <c r="AA93" s="96">
        <f t="shared" si="322"/>
        <v>0</v>
      </c>
      <c r="AB93" s="96">
        <f t="shared" si="322"/>
        <v>0</v>
      </c>
      <c r="AC93" s="96">
        <f t="shared" si="322"/>
        <v>0</v>
      </c>
      <c r="AD93" s="96">
        <f t="shared" si="322"/>
        <v>0</v>
      </c>
      <c r="AE93" s="75">
        <f t="shared" si="322"/>
        <v>0</v>
      </c>
      <c r="AF93" s="96">
        <f t="shared" si="322"/>
        <v>0</v>
      </c>
      <c r="AG93" s="96">
        <f t="shared" si="322"/>
        <v>0</v>
      </c>
      <c r="AH93" s="96">
        <f t="shared" si="322"/>
        <v>0</v>
      </c>
      <c r="AI93" s="96">
        <f t="shared" si="322"/>
        <v>0</v>
      </c>
      <c r="AJ93" s="96">
        <f t="shared" si="322"/>
        <v>0</v>
      </c>
      <c r="AK93" s="96">
        <f t="shared" si="322"/>
        <v>0</v>
      </c>
      <c r="AL93" s="96">
        <f t="shared" ref="AL93:BQ93" si="323">AL74-AL84-AL91</f>
        <v>0</v>
      </c>
      <c r="AM93" s="96">
        <f t="shared" si="323"/>
        <v>0</v>
      </c>
      <c r="AN93" s="96">
        <f t="shared" si="323"/>
        <v>0</v>
      </c>
      <c r="AO93" s="96">
        <f t="shared" si="323"/>
        <v>0</v>
      </c>
      <c r="AP93" s="96">
        <f t="shared" si="323"/>
        <v>0</v>
      </c>
      <c r="AQ93" s="96">
        <f t="shared" si="323"/>
        <v>0</v>
      </c>
      <c r="AR93" s="75">
        <f t="shared" si="323"/>
        <v>0</v>
      </c>
      <c r="AS93" s="96">
        <f t="shared" si="323"/>
        <v>0</v>
      </c>
      <c r="AT93" s="96">
        <f t="shared" si="323"/>
        <v>0</v>
      </c>
      <c r="AU93" s="96">
        <f t="shared" si="323"/>
        <v>0</v>
      </c>
      <c r="AV93" s="96">
        <f t="shared" si="323"/>
        <v>0</v>
      </c>
      <c r="AW93" s="96">
        <f t="shared" si="323"/>
        <v>0</v>
      </c>
      <c r="AX93" s="96">
        <f t="shared" si="323"/>
        <v>0</v>
      </c>
      <c r="AY93" s="96">
        <f t="shared" si="323"/>
        <v>0</v>
      </c>
      <c r="AZ93" s="96">
        <f t="shared" si="323"/>
        <v>0</v>
      </c>
      <c r="BA93" s="96">
        <f t="shared" si="323"/>
        <v>0</v>
      </c>
      <c r="BB93" s="96">
        <f t="shared" si="323"/>
        <v>0</v>
      </c>
      <c r="BC93" s="96">
        <f t="shared" si="323"/>
        <v>0</v>
      </c>
      <c r="BD93" s="96">
        <f t="shared" si="323"/>
        <v>0</v>
      </c>
      <c r="BE93" s="75">
        <f t="shared" si="323"/>
        <v>0</v>
      </c>
      <c r="BF93" s="96">
        <f t="shared" si="323"/>
        <v>0</v>
      </c>
      <c r="BG93" s="96">
        <f t="shared" si="323"/>
        <v>0</v>
      </c>
      <c r="BH93" s="96">
        <f t="shared" si="323"/>
        <v>0</v>
      </c>
      <c r="BI93" s="96">
        <f t="shared" si="323"/>
        <v>0</v>
      </c>
      <c r="BJ93" s="96">
        <f t="shared" si="323"/>
        <v>0</v>
      </c>
      <c r="BK93" s="96">
        <f t="shared" si="323"/>
        <v>0</v>
      </c>
      <c r="BL93" s="96">
        <f t="shared" si="323"/>
        <v>0</v>
      </c>
      <c r="BM93" s="96">
        <f t="shared" si="323"/>
        <v>0</v>
      </c>
      <c r="BN93" s="96">
        <f t="shared" si="323"/>
        <v>0</v>
      </c>
      <c r="BO93" s="96">
        <f t="shared" si="323"/>
        <v>0</v>
      </c>
      <c r="BP93" s="96">
        <f t="shared" si="323"/>
        <v>0</v>
      </c>
      <c r="BQ93" s="96">
        <f t="shared" si="323"/>
        <v>0</v>
      </c>
      <c r="BR93" s="75">
        <f t="shared" ref="BR93:CW93" si="324">BR74-BR84-BR91</f>
        <v>0</v>
      </c>
      <c r="BS93" s="96">
        <f t="shared" si="324"/>
        <v>0</v>
      </c>
      <c r="BT93" s="96">
        <f t="shared" si="324"/>
        <v>0</v>
      </c>
      <c r="BU93" s="96">
        <f t="shared" si="324"/>
        <v>0</v>
      </c>
      <c r="BV93" s="96">
        <f t="shared" si="324"/>
        <v>0</v>
      </c>
      <c r="BW93" s="96">
        <f t="shared" si="324"/>
        <v>0</v>
      </c>
      <c r="BX93" s="96">
        <f t="shared" si="324"/>
        <v>0</v>
      </c>
      <c r="BY93" s="96">
        <f t="shared" si="324"/>
        <v>0</v>
      </c>
      <c r="BZ93" s="96">
        <f t="shared" si="324"/>
        <v>0</v>
      </c>
      <c r="CA93" s="96">
        <f t="shared" si="324"/>
        <v>0</v>
      </c>
      <c r="CB93" s="96">
        <f t="shared" si="324"/>
        <v>0</v>
      </c>
      <c r="CC93" s="96">
        <f t="shared" si="324"/>
        <v>0</v>
      </c>
      <c r="CD93" s="96">
        <f t="shared" si="324"/>
        <v>0</v>
      </c>
      <c r="CE93" s="75">
        <f t="shared" si="324"/>
        <v>0</v>
      </c>
      <c r="CF93" s="96">
        <f t="shared" si="324"/>
        <v>0</v>
      </c>
      <c r="CG93" s="96">
        <f t="shared" si="324"/>
        <v>0</v>
      </c>
      <c r="CH93" s="96">
        <f t="shared" si="324"/>
        <v>0</v>
      </c>
      <c r="CI93" s="96">
        <f t="shared" si="324"/>
        <v>0</v>
      </c>
      <c r="CJ93" s="96">
        <f t="shared" si="324"/>
        <v>0</v>
      </c>
      <c r="CK93" s="96">
        <f t="shared" si="324"/>
        <v>0</v>
      </c>
      <c r="CL93" s="96">
        <f t="shared" si="324"/>
        <v>0</v>
      </c>
      <c r="CM93" s="96">
        <f t="shared" si="324"/>
        <v>0</v>
      </c>
      <c r="CN93" s="96">
        <f t="shared" si="324"/>
        <v>0</v>
      </c>
      <c r="CO93" s="96">
        <f t="shared" si="324"/>
        <v>0</v>
      </c>
      <c r="CP93" s="96">
        <f t="shared" si="324"/>
        <v>0</v>
      </c>
      <c r="CQ93" s="96">
        <f t="shared" si="324"/>
        <v>0</v>
      </c>
      <c r="CR93" s="75">
        <f t="shared" si="324"/>
        <v>0</v>
      </c>
      <c r="CS93" s="96">
        <f t="shared" si="324"/>
        <v>0</v>
      </c>
      <c r="CT93" s="96">
        <f t="shared" si="324"/>
        <v>0</v>
      </c>
      <c r="CU93" s="96">
        <f t="shared" si="324"/>
        <v>0</v>
      </c>
      <c r="CV93" s="96">
        <f t="shared" si="324"/>
        <v>0</v>
      </c>
      <c r="CW93" s="96">
        <f t="shared" si="324"/>
        <v>0</v>
      </c>
      <c r="CX93" s="96">
        <f t="shared" ref="CX93:EE93" si="325">CX74-CX84-CX91</f>
        <v>0</v>
      </c>
      <c r="CY93" s="96">
        <f t="shared" si="325"/>
        <v>0</v>
      </c>
      <c r="CZ93" s="96">
        <f t="shared" si="325"/>
        <v>0</v>
      </c>
      <c r="DA93" s="96">
        <f t="shared" si="325"/>
        <v>0</v>
      </c>
      <c r="DB93" s="96">
        <f t="shared" si="325"/>
        <v>0</v>
      </c>
      <c r="DC93" s="96">
        <f t="shared" si="325"/>
        <v>0</v>
      </c>
      <c r="DD93" s="96">
        <f t="shared" si="325"/>
        <v>0</v>
      </c>
      <c r="DE93" s="75">
        <f t="shared" si="325"/>
        <v>0</v>
      </c>
      <c r="DF93" s="96">
        <f t="shared" si="325"/>
        <v>0</v>
      </c>
      <c r="DG93" s="96">
        <f t="shared" si="325"/>
        <v>0</v>
      </c>
      <c r="DH93" s="96">
        <f t="shared" si="325"/>
        <v>0</v>
      </c>
      <c r="DI93" s="96">
        <f t="shared" si="325"/>
        <v>0</v>
      </c>
      <c r="DJ93" s="96">
        <f t="shared" si="325"/>
        <v>0</v>
      </c>
      <c r="DK93" s="96">
        <f t="shared" si="325"/>
        <v>0</v>
      </c>
      <c r="DL93" s="96">
        <f t="shared" si="325"/>
        <v>0</v>
      </c>
      <c r="DM93" s="96">
        <f t="shared" si="325"/>
        <v>0</v>
      </c>
      <c r="DN93" s="96">
        <f t="shared" si="325"/>
        <v>0</v>
      </c>
      <c r="DO93" s="96">
        <f t="shared" si="325"/>
        <v>0</v>
      </c>
      <c r="DP93" s="96">
        <f t="shared" si="325"/>
        <v>0</v>
      </c>
      <c r="DQ93" s="96">
        <f t="shared" si="325"/>
        <v>0</v>
      </c>
      <c r="DR93" s="75">
        <f t="shared" si="325"/>
        <v>0</v>
      </c>
      <c r="DS93" s="96">
        <f t="shared" si="325"/>
        <v>0</v>
      </c>
      <c r="DT93" s="96">
        <f t="shared" si="325"/>
        <v>0</v>
      </c>
      <c r="DU93" s="96">
        <f t="shared" si="325"/>
        <v>0</v>
      </c>
      <c r="DV93" s="96">
        <f t="shared" si="325"/>
        <v>0</v>
      </c>
      <c r="DW93" s="96">
        <f t="shared" si="325"/>
        <v>0</v>
      </c>
      <c r="DX93" s="96">
        <f t="shared" si="325"/>
        <v>0</v>
      </c>
      <c r="DY93" s="96">
        <f t="shared" si="325"/>
        <v>0</v>
      </c>
      <c r="DZ93" s="96">
        <f t="shared" si="325"/>
        <v>0</v>
      </c>
      <c r="EA93" s="96">
        <f t="shared" si="325"/>
        <v>0</v>
      </c>
      <c r="EB93" s="96">
        <f t="shared" si="325"/>
        <v>0</v>
      </c>
      <c r="EC93" s="96">
        <f t="shared" si="325"/>
        <v>0</v>
      </c>
      <c r="ED93" s="96">
        <f t="shared" si="325"/>
        <v>0</v>
      </c>
      <c r="EE93" s="76">
        <f t="shared" si="325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26">E97</f>
        <v>0</v>
      </c>
      <c r="G95" s="96">
        <f t="shared" si="326"/>
        <v>0</v>
      </c>
      <c r="H95" s="96">
        <f t="shared" si="326"/>
        <v>0</v>
      </c>
      <c r="I95" s="96">
        <f t="shared" si="326"/>
        <v>0</v>
      </c>
      <c r="J95" s="96">
        <f t="shared" si="326"/>
        <v>0</v>
      </c>
      <c r="K95" s="96">
        <f t="shared" si="326"/>
        <v>0</v>
      </c>
      <c r="L95" s="96">
        <f t="shared" si="326"/>
        <v>0</v>
      </c>
      <c r="M95" s="96">
        <f t="shared" si="326"/>
        <v>0</v>
      </c>
      <c r="N95" s="96">
        <f t="shared" si="326"/>
        <v>0</v>
      </c>
      <c r="O95" s="96">
        <f t="shared" si="326"/>
        <v>0</v>
      </c>
      <c r="P95" s="96">
        <f t="shared" si="326"/>
        <v>0</v>
      </c>
      <c r="Q95" s="96">
        <f t="shared" si="326"/>
        <v>0</v>
      </c>
      <c r="R95" s="75">
        <f>F95</f>
        <v>0</v>
      </c>
      <c r="S95" s="96">
        <f t="shared" ref="S95:AD95" si="327">R97</f>
        <v>0</v>
      </c>
      <c r="T95" s="96">
        <f t="shared" si="327"/>
        <v>0</v>
      </c>
      <c r="U95" s="96">
        <f t="shared" si="327"/>
        <v>0</v>
      </c>
      <c r="V95" s="96">
        <f t="shared" si="327"/>
        <v>0</v>
      </c>
      <c r="W95" s="96">
        <f t="shared" si="327"/>
        <v>0</v>
      </c>
      <c r="X95" s="96">
        <f t="shared" si="327"/>
        <v>0</v>
      </c>
      <c r="Y95" s="96">
        <f t="shared" si="327"/>
        <v>0</v>
      </c>
      <c r="Z95" s="96">
        <f t="shared" si="327"/>
        <v>0</v>
      </c>
      <c r="AA95" s="96">
        <f t="shared" si="327"/>
        <v>0</v>
      </c>
      <c r="AB95" s="96">
        <f t="shared" si="327"/>
        <v>0</v>
      </c>
      <c r="AC95" s="96">
        <f t="shared" si="327"/>
        <v>0</v>
      </c>
      <c r="AD95" s="96">
        <f t="shared" si="327"/>
        <v>0</v>
      </c>
      <c r="AE95" s="75">
        <f>S95</f>
        <v>0</v>
      </c>
      <c r="AF95" s="96">
        <f t="shared" ref="AF95:AQ95" si="328">AE97</f>
        <v>0</v>
      </c>
      <c r="AG95" s="96">
        <f t="shared" si="328"/>
        <v>0</v>
      </c>
      <c r="AH95" s="96">
        <f t="shared" si="328"/>
        <v>0</v>
      </c>
      <c r="AI95" s="96">
        <f t="shared" si="328"/>
        <v>0</v>
      </c>
      <c r="AJ95" s="96">
        <f t="shared" si="328"/>
        <v>0</v>
      </c>
      <c r="AK95" s="96">
        <f t="shared" si="328"/>
        <v>0</v>
      </c>
      <c r="AL95" s="96">
        <f t="shared" si="328"/>
        <v>0</v>
      </c>
      <c r="AM95" s="96">
        <f t="shared" si="328"/>
        <v>0</v>
      </c>
      <c r="AN95" s="96">
        <f t="shared" si="328"/>
        <v>0</v>
      </c>
      <c r="AO95" s="96">
        <f t="shared" si="328"/>
        <v>0</v>
      </c>
      <c r="AP95" s="96">
        <f t="shared" si="328"/>
        <v>0</v>
      </c>
      <c r="AQ95" s="96">
        <f t="shared" si="328"/>
        <v>0</v>
      </c>
      <c r="AR95" s="75">
        <f>AF95</f>
        <v>0</v>
      </c>
      <c r="AS95" s="96">
        <f t="shared" ref="AS95:BD95" si="329">AR97</f>
        <v>0</v>
      </c>
      <c r="AT95" s="96">
        <f t="shared" si="329"/>
        <v>0</v>
      </c>
      <c r="AU95" s="96">
        <f t="shared" si="329"/>
        <v>0</v>
      </c>
      <c r="AV95" s="96">
        <f t="shared" si="329"/>
        <v>0</v>
      </c>
      <c r="AW95" s="96">
        <f t="shared" si="329"/>
        <v>0</v>
      </c>
      <c r="AX95" s="96">
        <f t="shared" si="329"/>
        <v>0</v>
      </c>
      <c r="AY95" s="96">
        <f t="shared" si="329"/>
        <v>0</v>
      </c>
      <c r="AZ95" s="96">
        <f t="shared" si="329"/>
        <v>0</v>
      </c>
      <c r="BA95" s="96">
        <f t="shared" si="329"/>
        <v>0</v>
      </c>
      <c r="BB95" s="96">
        <f t="shared" si="329"/>
        <v>0</v>
      </c>
      <c r="BC95" s="96">
        <f t="shared" si="329"/>
        <v>0</v>
      </c>
      <c r="BD95" s="96">
        <f t="shared" si="329"/>
        <v>0</v>
      </c>
      <c r="BE95" s="75">
        <f>AS95</f>
        <v>0</v>
      </c>
      <c r="BF95" s="96">
        <f t="shared" ref="BF95:BQ95" si="330">BE97</f>
        <v>0</v>
      </c>
      <c r="BG95" s="96">
        <f t="shared" si="330"/>
        <v>0</v>
      </c>
      <c r="BH95" s="96">
        <f t="shared" si="330"/>
        <v>0</v>
      </c>
      <c r="BI95" s="96">
        <f t="shared" si="330"/>
        <v>0</v>
      </c>
      <c r="BJ95" s="96">
        <f t="shared" si="330"/>
        <v>0</v>
      </c>
      <c r="BK95" s="96">
        <f t="shared" si="330"/>
        <v>0</v>
      </c>
      <c r="BL95" s="96">
        <f t="shared" si="330"/>
        <v>0</v>
      </c>
      <c r="BM95" s="96">
        <f t="shared" si="330"/>
        <v>0</v>
      </c>
      <c r="BN95" s="96">
        <f t="shared" si="330"/>
        <v>0</v>
      </c>
      <c r="BO95" s="96">
        <f t="shared" si="330"/>
        <v>0</v>
      </c>
      <c r="BP95" s="96">
        <f t="shared" si="330"/>
        <v>0</v>
      </c>
      <c r="BQ95" s="96">
        <f t="shared" si="330"/>
        <v>0</v>
      </c>
      <c r="BR95" s="75">
        <f>BF95</f>
        <v>0</v>
      </c>
      <c r="BS95" s="96">
        <f t="shared" ref="BS95:CD95" si="331">BR97</f>
        <v>0</v>
      </c>
      <c r="BT95" s="96">
        <f t="shared" si="331"/>
        <v>0</v>
      </c>
      <c r="BU95" s="96">
        <f t="shared" si="331"/>
        <v>0</v>
      </c>
      <c r="BV95" s="96">
        <f t="shared" si="331"/>
        <v>0</v>
      </c>
      <c r="BW95" s="96">
        <f t="shared" si="331"/>
        <v>0</v>
      </c>
      <c r="BX95" s="96">
        <f t="shared" si="331"/>
        <v>0</v>
      </c>
      <c r="BY95" s="96">
        <f t="shared" si="331"/>
        <v>0</v>
      </c>
      <c r="BZ95" s="96">
        <f t="shared" si="331"/>
        <v>0</v>
      </c>
      <c r="CA95" s="96">
        <f t="shared" si="331"/>
        <v>0</v>
      </c>
      <c r="CB95" s="96">
        <f t="shared" si="331"/>
        <v>0</v>
      </c>
      <c r="CC95" s="96">
        <f t="shared" si="331"/>
        <v>0</v>
      </c>
      <c r="CD95" s="96">
        <f t="shared" si="331"/>
        <v>0</v>
      </c>
      <c r="CE95" s="75">
        <f>BS95</f>
        <v>0</v>
      </c>
      <c r="CF95" s="96">
        <f t="shared" ref="CF95:CQ95" si="332">CE97</f>
        <v>0</v>
      </c>
      <c r="CG95" s="96">
        <f t="shared" si="332"/>
        <v>0</v>
      </c>
      <c r="CH95" s="96">
        <f t="shared" si="332"/>
        <v>0</v>
      </c>
      <c r="CI95" s="96">
        <f t="shared" si="332"/>
        <v>0</v>
      </c>
      <c r="CJ95" s="96">
        <f t="shared" si="332"/>
        <v>0</v>
      </c>
      <c r="CK95" s="96">
        <f t="shared" si="332"/>
        <v>0</v>
      </c>
      <c r="CL95" s="96">
        <f t="shared" si="332"/>
        <v>0</v>
      </c>
      <c r="CM95" s="96">
        <f t="shared" si="332"/>
        <v>0</v>
      </c>
      <c r="CN95" s="96">
        <f t="shared" si="332"/>
        <v>0</v>
      </c>
      <c r="CO95" s="96">
        <f t="shared" si="332"/>
        <v>0</v>
      </c>
      <c r="CP95" s="96">
        <f t="shared" si="332"/>
        <v>0</v>
      </c>
      <c r="CQ95" s="96">
        <f t="shared" si="332"/>
        <v>0</v>
      </c>
      <c r="CR95" s="75">
        <f>CF95</f>
        <v>0</v>
      </c>
      <c r="CS95" s="96">
        <f t="shared" ref="CS95:DD95" si="333">CR97</f>
        <v>0</v>
      </c>
      <c r="CT95" s="96">
        <f t="shared" si="333"/>
        <v>0</v>
      </c>
      <c r="CU95" s="96">
        <f t="shared" si="333"/>
        <v>0</v>
      </c>
      <c r="CV95" s="96">
        <f t="shared" si="333"/>
        <v>0</v>
      </c>
      <c r="CW95" s="96">
        <f t="shared" si="333"/>
        <v>0</v>
      </c>
      <c r="CX95" s="96">
        <f t="shared" si="333"/>
        <v>0</v>
      </c>
      <c r="CY95" s="96">
        <f t="shared" si="333"/>
        <v>0</v>
      </c>
      <c r="CZ95" s="96">
        <f t="shared" si="333"/>
        <v>0</v>
      </c>
      <c r="DA95" s="96">
        <f t="shared" si="333"/>
        <v>0</v>
      </c>
      <c r="DB95" s="96">
        <f t="shared" si="333"/>
        <v>0</v>
      </c>
      <c r="DC95" s="96">
        <f t="shared" si="333"/>
        <v>0</v>
      </c>
      <c r="DD95" s="96">
        <f t="shared" si="333"/>
        <v>0</v>
      </c>
      <c r="DE95" s="75">
        <f>CS95</f>
        <v>0</v>
      </c>
      <c r="DF95" s="96">
        <f t="shared" ref="DF95:DQ95" si="334">DE97</f>
        <v>0</v>
      </c>
      <c r="DG95" s="96">
        <f t="shared" si="334"/>
        <v>0</v>
      </c>
      <c r="DH95" s="96">
        <f t="shared" si="334"/>
        <v>0</v>
      </c>
      <c r="DI95" s="96">
        <f t="shared" si="334"/>
        <v>0</v>
      </c>
      <c r="DJ95" s="96">
        <f t="shared" si="334"/>
        <v>0</v>
      </c>
      <c r="DK95" s="96">
        <f t="shared" si="334"/>
        <v>0</v>
      </c>
      <c r="DL95" s="96">
        <f t="shared" si="334"/>
        <v>0</v>
      </c>
      <c r="DM95" s="96">
        <f t="shared" si="334"/>
        <v>0</v>
      </c>
      <c r="DN95" s="96">
        <f t="shared" si="334"/>
        <v>0</v>
      </c>
      <c r="DO95" s="96">
        <f t="shared" si="334"/>
        <v>0</v>
      </c>
      <c r="DP95" s="96">
        <f t="shared" si="334"/>
        <v>0</v>
      </c>
      <c r="DQ95" s="96">
        <f t="shared" si="334"/>
        <v>0</v>
      </c>
      <c r="DR95" s="75">
        <f>DF95</f>
        <v>0</v>
      </c>
      <c r="DS95" s="96">
        <f t="shared" ref="DS95:ED95" si="335">DR97</f>
        <v>0</v>
      </c>
      <c r="DT95" s="96">
        <f t="shared" si="335"/>
        <v>0</v>
      </c>
      <c r="DU95" s="96">
        <f t="shared" si="335"/>
        <v>0</v>
      </c>
      <c r="DV95" s="96">
        <f t="shared" si="335"/>
        <v>0</v>
      </c>
      <c r="DW95" s="96">
        <f t="shared" si="335"/>
        <v>0</v>
      </c>
      <c r="DX95" s="96">
        <f t="shared" si="335"/>
        <v>0</v>
      </c>
      <c r="DY95" s="96">
        <f t="shared" si="335"/>
        <v>0</v>
      </c>
      <c r="DZ95" s="96">
        <f t="shared" si="335"/>
        <v>0</v>
      </c>
      <c r="EA95" s="96">
        <f t="shared" si="335"/>
        <v>0</v>
      </c>
      <c r="EB95" s="96">
        <f t="shared" si="335"/>
        <v>0</v>
      </c>
      <c r="EC95" s="96">
        <f t="shared" si="335"/>
        <v>0</v>
      </c>
      <c r="ED95" s="96">
        <f t="shared" si="335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36">F93</f>
        <v>0</v>
      </c>
      <c r="G96" s="96">
        <f t="shared" si="336"/>
        <v>0</v>
      </c>
      <c r="H96" s="96">
        <f t="shared" si="336"/>
        <v>0</v>
      </c>
      <c r="I96" s="96">
        <f t="shared" si="336"/>
        <v>0</v>
      </c>
      <c r="J96" s="96">
        <f t="shared" si="336"/>
        <v>0</v>
      </c>
      <c r="K96" s="96">
        <f t="shared" si="336"/>
        <v>0</v>
      </c>
      <c r="L96" s="96">
        <f t="shared" si="336"/>
        <v>0</v>
      </c>
      <c r="M96" s="96">
        <f t="shared" si="336"/>
        <v>0</v>
      </c>
      <c r="N96" s="96">
        <f t="shared" si="336"/>
        <v>0</v>
      </c>
      <c r="O96" s="96">
        <f t="shared" si="336"/>
        <v>0</v>
      </c>
      <c r="P96" s="96">
        <f t="shared" si="336"/>
        <v>0</v>
      </c>
      <c r="Q96" s="96">
        <f t="shared" si="336"/>
        <v>0</v>
      </c>
      <c r="R96" s="75">
        <f>SUM(F96:Q96)</f>
        <v>0</v>
      </c>
      <c r="S96" s="96">
        <f t="shared" ref="S96:AD96" si="337">S93</f>
        <v>0</v>
      </c>
      <c r="T96" s="96">
        <f t="shared" si="337"/>
        <v>0</v>
      </c>
      <c r="U96" s="96">
        <f t="shared" si="337"/>
        <v>0</v>
      </c>
      <c r="V96" s="96">
        <f t="shared" si="337"/>
        <v>0</v>
      </c>
      <c r="W96" s="96">
        <f t="shared" si="337"/>
        <v>0</v>
      </c>
      <c r="X96" s="96">
        <f t="shared" si="337"/>
        <v>0</v>
      </c>
      <c r="Y96" s="96">
        <f t="shared" si="337"/>
        <v>0</v>
      </c>
      <c r="Z96" s="96">
        <f t="shared" si="337"/>
        <v>0</v>
      </c>
      <c r="AA96" s="96">
        <f t="shared" si="337"/>
        <v>0</v>
      </c>
      <c r="AB96" s="96">
        <f t="shared" si="337"/>
        <v>0</v>
      </c>
      <c r="AC96" s="96">
        <f t="shared" si="337"/>
        <v>0</v>
      </c>
      <c r="AD96" s="96">
        <f t="shared" si="337"/>
        <v>0</v>
      </c>
      <c r="AE96" s="75">
        <f>SUM(S96:AD96)</f>
        <v>0</v>
      </c>
      <c r="AF96" s="96">
        <f t="shared" ref="AF96:AQ96" si="338">AF93</f>
        <v>0</v>
      </c>
      <c r="AG96" s="96">
        <f t="shared" si="338"/>
        <v>0</v>
      </c>
      <c r="AH96" s="96">
        <f t="shared" si="338"/>
        <v>0</v>
      </c>
      <c r="AI96" s="96">
        <f t="shared" si="338"/>
        <v>0</v>
      </c>
      <c r="AJ96" s="96">
        <f t="shared" si="338"/>
        <v>0</v>
      </c>
      <c r="AK96" s="96">
        <f t="shared" si="338"/>
        <v>0</v>
      </c>
      <c r="AL96" s="96">
        <f t="shared" si="338"/>
        <v>0</v>
      </c>
      <c r="AM96" s="96">
        <f t="shared" si="338"/>
        <v>0</v>
      </c>
      <c r="AN96" s="96">
        <f t="shared" si="338"/>
        <v>0</v>
      </c>
      <c r="AO96" s="96">
        <f t="shared" si="338"/>
        <v>0</v>
      </c>
      <c r="AP96" s="96">
        <f t="shared" si="338"/>
        <v>0</v>
      </c>
      <c r="AQ96" s="96">
        <f t="shared" si="338"/>
        <v>0</v>
      </c>
      <c r="AR96" s="75">
        <f>SUM(AF96:AQ96)</f>
        <v>0</v>
      </c>
      <c r="AS96" s="96">
        <f t="shared" ref="AS96:BD96" si="339">AS93</f>
        <v>0</v>
      </c>
      <c r="AT96" s="96">
        <f t="shared" si="339"/>
        <v>0</v>
      </c>
      <c r="AU96" s="96">
        <f t="shared" si="339"/>
        <v>0</v>
      </c>
      <c r="AV96" s="96">
        <f t="shared" si="339"/>
        <v>0</v>
      </c>
      <c r="AW96" s="96">
        <f t="shared" si="339"/>
        <v>0</v>
      </c>
      <c r="AX96" s="96">
        <f t="shared" si="339"/>
        <v>0</v>
      </c>
      <c r="AY96" s="96">
        <f t="shared" si="339"/>
        <v>0</v>
      </c>
      <c r="AZ96" s="96">
        <f t="shared" si="339"/>
        <v>0</v>
      </c>
      <c r="BA96" s="96">
        <f t="shared" si="339"/>
        <v>0</v>
      </c>
      <c r="BB96" s="96">
        <f t="shared" si="339"/>
        <v>0</v>
      </c>
      <c r="BC96" s="96">
        <f t="shared" si="339"/>
        <v>0</v>
      </c>
      <c r="BD96" s="96">
        <f t="shared" si="339"/>
        <v>0</v>
      </c>
      <c r="BE96" s="75">
        <f>SUM(AS96:BD96)</f>
        <v>0</v>
      </c>
      <c r="BF96" s="96">
        <f t="shared" ref="BF96:BQ96" si="340">BF93</f>
        <v>0</v>
      </c>
      <c r="BG96" s="96">
        <f t="shared" si="340"/>
        <v>0</v>
      </c>
      <c r="BH96" s="96">
        <f t="shared" si="340"/>
        <v>0</v>
      </c>
      <c r="BI96" s="96">
        <f t="shared" si="340"/>
        <v>0</v>
      </c>
      <c r="BJ96" s="96">
        <f t="shared" si="340"/>
        <v>0</v>
      </c>
      <c r="BK96" s="96">
        <f t="shared" si="340"/>
        <v>0</v>
      </c>
      <c r="BL96" s="96">
        <f t="shared" si="340"/>
        <v>0</v>
      </c>
      <c r="BM96" s="96">
        <f t="shared" si="340"/>
        <v>0</v>
      </c>
      <c r="BN96" s="96">
        <f t="shared" si="340"/>
        <v>0</v>
      </c>
      <c r="BO96" s="96">
        <f t="shared" si="340"/>
        <v>0</v>
      </c>
      <c r="BP96" s="96">
        <f t="shared" si="340"/>
        <v>0</v>
      </c>
      <c r="BQ96" s="96">
        <f t="shared" si="340"/>
        <v>0</v>
      </c>
      <c r="BR96" s="75">
        <f>SUM(BF96:BQ96)</f>
        <v>0</v>
      </c>
      <c r="BS96" s="96">
        <f t="shared" ref="BS96:CD96" si="341">BS93</f>
        <v>0</v>
      </c>
      <c r="BT96" s="96">
        <f t="shared" si="341"/>
        <v>0</v>
      </c>
      <c r="BU96" s="96">
        <f t="shared" si="341"/>
        <v>0</v>
      </c>
      <c r="BV96" s="96">
        <f t="shared" si="341"/>
        <v>0</v>
      </c>
      <c r="BW96" s="96">
        <f t="shared" si="341"/>
        <v>0</v>
      </c>
      <c r="BX96" s="96">
        <f t="shared" si="341"/>
        <v>0</v>
      </c>
      <c r="BY96" s="96">
        <f t="shared" si="341"/>
        <v>0</v>
      </c>
      <c r="BZ96" s="96">
        <f t="shared" si="341"/>
        <v>0</v>
      </c>
      <c r="CA96" s="96">
        <f t="shared" si="341"/>
        <v>0</v>
      </c>
      <c r="CB96" s="96">
        <f t="shared" si="341"/>
        <v>0</v>
      </c>
      <c r="CC96" s="96">
        <f t="shared" si="341"/>
        <v>0</v>
      </c>
      <c r="CD96" s="96">
        <f t="shared" si="341"/>
        <v>0</v>
      </c>
      <c r="CE96" s="75">
        <f>SUM(BS96:CD96)</f>
        <v>0</v>
      </c>
      <c r="CF96" s="96">
        <f t="shared" ref="CF96:CQ96" si="342">CF93</f>
        <v>0</v>
      </c>
      <c r="CG96" s="96">
        <f t="shared" si="342"/>
        <v>0</v>
      </c>
      <c r="CH96" s="96">
        <f t="shared" si="342"/>
        <v>0</v>
      </c>
      <c r="CI96" s="96">
        <f t="shared" si="342"/>
        <v>0</v>
      </c>
      <c r="CJ96" s="96">
        <f t="shared" si="342"/>
        <v>0</v>
      </c>
      <c r="CK96" s="96">
        <f t="shared" si="342"/>
        <v>0</v>
      </c>
      <c r="CL96" s="96">
        <f t="shared" si="342"/>
        <v>0</v>
      </c>
      <c r="CM96" s="96">
        <f t="shared" si="342"/>
        <v>0</v>
      </c>
      <c r="CN96" s="96">
        <f t="shared" si="342"/>
        <v>0</v>
      </c>
      <c r="CO96" s="96">
        <f t="shared" si="342"/>
        <v>0</v>
      </c>
      <c r="CP96" s="96">
        <f t="shared" si="342"/>
        <v>0</v>
      </c>
      <c r="CQ96" s="96">
        <f t="shared" si="342"/>
        <v>0</v>
      </c>
      <c r="CR96" s="75">
        <f>SUM(CF96:CQ96)</f>
        <v>0</v>
      </c>
      <c r="CS96" s="96">
        <f t="shared" ref="CS96:DD96" si="343">CS93</f>
        <v>0</v>
      </c>
      <c r="CT96" s="96">
        <f t="shared" si="343"/>
        <v>0</v>
      </c>
      <c r="CU96" s="96">
        <f t="shared" si="343"/>
        <v>0</v>
      </c>
      <c r="CV96" s="96">
        <f t="shared" si="343"/>
        <v>0</v>
      </c>
      <c r="CW96" s="96">
        <f t="shared" si="343"/>
        <v>0</v>
      </c>
      <c r="CX96" s="96">
        <f t="shared" si="343"/>
        <v>0</v>
      </c>
      <c r="CY96" s="96">
        <f t="shared" si="343"/>
        <v>0</v>
      </c>
      <c r="CZ96" s="96">
        <f t="shared" si="343"/>
        <v>0</v>
      </c>
      <c r="DA96" s="96">
        <f t="shared" si="343"/>
        <v>0</v>
      </c>
      <c r="DB96" s="96">
        <f t="shared" si="343"/>
        <v>0</v>
      </c>
      <c r="DC96" s="96">
        <f t="shared" si="343"/>
        <v>0</v>
      </c>
      <c r="DD96" s="96">
        <f t="shared" si="343"/>
        <v>0</v>
      </c>
      <c r="DE96" s="75">
        <f>SUM(CS96:DD96)</f>
        <v>0</v>
      </c>
      <c r="DF96" s="96">
        <f t="shared" ref="DF96:DQ96" si="344">DF93</f>
        <v>0</v>
      </c>
      <c r="DG96" s="96">
        <f t="shared" si="344"/>
        <v>0</v>
      </c>
      <c r="DH96" s="96">
        <f t="shared" si="344"/>
        <v>0</v>
      </c>
      <c r="DI96" s="96">
        <f t="shared" si="344"/>
        <v>0</v>
      </c>
      <c r="DJ96" s="96">
        <f t="shared" si="344"/>
        <v>0</v>
      </c>
      <c r="DK96" s="96">
        <f t="shared" si="344"/>
        <v>0</v>
      </c>
      <c r="DL96" s="96">
        <f t="shared" si="344"/>
        <v>0</v>
      </c>
      <c r="DM96" s="96">
        <f t="shared" si="344"/>
        <v>0</v>
      </c>
      <c r="DN96" s="96">
        <f t="shared" si="344"/>
        <v>0</v>
      </c>
      <c r="DO96" s="96">
        <f t="shared" si="344"/>
        <v>0</v>
      </c>
      <c r="DP96" s="96">
        <f t="shared" si="344"/>
        <v>0</v>
      </c>
      <c r="DQ96" s="96">
        <f t="shared" si="344"/>
        <v>0</v>
      </c>
      <c r="DR96" s="75">
        <f>SUM(DF96:DQ96)</f>
        <v>0</v>
      </c>
      <c r="DS96" s="96">
        <f t="shared" ref="DS96:ED96" si="345">DS93</f>
        <v>0</v>
      </c>
      <c r="DT96" s="96">
        <f t="shared" si="345"/>
        <v>0</v>
      </c>
      <c r="DU96" s="96">
        <f t="shared" si="345"/>
        <v>0</v>
      </c>
      <c r="DV96" s="96">
        <f t="shared" si="345"/>
        <v>0</v>
      </c>
      <c r="DW96" s="96">
        <f t="shared" si="345"/>
        <v>0</v>
      </c>
      <c r="DX96" s="96">
        <f t="shared" si="345"/>
        <v>0</v>
      </c>
      <c r="DY96" s="96">
        <f t="shared" si="345"/>
        <v>0</v>
      </c>
      <c r="DZ96" s="96">
        <f t="shared" si="345"/>
        <v>0</v>
      </c>
      <c r="EA96" s="96">
        <f t="shared" si="345"/>
        <v>0</v>
      </c>
      <c r="EB96" s="96">
        <f t="shared" si="345"/>
        <v>0</v>
      </c>
      <c r="EC96" s="96">
        <f t="shared" si="345"/>
        <v>0</v>
      </c>
      <c r="ED96" s="96">
        <f t="shared" si="345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46">F95+F96</f>
        <v>0</v>
      </c>
      <c r="G97" s="96">
        <f t="shared" si="346"/>
        <v>0</v>
      </c>
      <c r="H97" s="96">
        <f t="shared" si="346"/>
        <v>0</v>
      </c>
      <c r="I97" s="96">
        <f t="shared" si="346"/>
        <v>0</v>
      </c>
      <c r="J97" s="96">
        <f t="shared" si="346"/>
        <v>0</v>
      </c>
      <c r="K97" s="96">
        <f t="shared" si="346"/>
        <v>0</v>
      </c>
      <c r="L97" s="96">
        <f t="shared" si="346"/>
        <v>0</v>
      </c>
      <c r="M97" s="96">
        <f t="shared" si="346"/>
        <v>0</v>
      </c>
      <c r="N97" s="96">
        <f t="shared" si="346"/>
        <v>0</v>
      </c>
      <c r="O97" s="96">
        <f t="shared" si="346"/>
        <v>0</v>
      </c>
      <c r="P97" s="96">
        <f t="shared" si="346"/>
        <v>0</v>
      </c>
      <c r="Q97" s="96">
        <f t="shared" si="346"/>
        <v>0</v>
      </c>
      <c r="R97" s="75">
        <f t="shared" si="346"/>
        <v>0</v>
      </c>
      <c r="S97" s="96">
        <f t="shared" si="346"/>
        <v>0</v>
      </c>
      <c r="T97" s="96">
        <f t="shared" si="346"/>
        <v>0</v>
      </c>
      <c r="U97" s="96">
        <f t="shared" si="346"/>
        <v>0</v>
      </c>
      <c r="V97" s="96">
        <f t="shared" si="346"/>
        <v>0</v>
      </c>
      <c r="W97" s="96">
        <f t="shared" si="346"/>
        <v>0</v>
      </c>
      <c r="X97" s="96">
        <f t="shared" si="346"/>
        <v>0</v>
      </c>
      <c r="Y97" s="96">
        <f t="shared" si="346"/>
        <v>0</v>
      </c>
      <c r="Z97" s="96">
        <f t="shared" si="346"/>
        <v>0</v>
      </c>
      <c r="AA97" s="96">
        <f t="shared" si="346"/>
        <v>0</v>
      </c>
      <c r="AB97" s="96">
        <f t="shared" si="346"/>
        <v>0</v>
      </c>
      <c r="AC97" s="96">
        <f t="shared" si="346"/>
        <v>0</v>
      </c>
      <c r="AD97" s="96">
        <f t="shared" si="346"/>
        <v>0</v>
      </c>
      <c r="AE97" s="75">
        <f t="shared" si="346"/>
        <v>0</v>
      </c>
      <c r="AF97" s="96">
        <f t="shared" si="346"/>
        <v>0</v>
      </c>
      <c r="AG97" s="96">
        <f t="shared" si="346"/>
        <v>0</v>
      </c>
      <c r="AH97" s="96">
        <f t="shared" si="346"/>
        <v>0</v>
      </c>
      <c r="AI97" s="96">
        <f t="shared" si="346"/>
        <v>0</v>
      </c>
      <c r="AJ97" s="96">
        <f t="shared" si="346"/>
        <v>0</v>
      </c>
      <c r="AK97" s="96">
        <f t="shared" si="346"/>
        <v>0</v>
      </c>
      <c r="AL97" s="96">
        <f t="shared" ref="AL97:BQ97" si="347">AL95+AL96</f>
        <v>0</v>
      </c>
      <c r="AM97" s="96">
        <f t="shared" si="347"/>
        <v>0</v>
      </c>
      <c r="AN97" s="96">
        <f t="shared" si="347"/>
        <v>0</v>
      </c>
      <c r="AO97" s="96">
        <f t="shared" si="347"/>
        <v>0</v>
      </c>
      <c r="AP97" s="96">
        <f t="shared" si="347"/>
        <v>0</v>
      </c>
      <c r="AQ97" s="96">
        <f t="shared" si="347"/>
        <v>0</v>
      </c>
      <c r="AR97" s="75">
        <f t="shared" si="347"/>
        <v>0</v>
      </c>
      <c r="AS97" s="96">
        <f t="shared" si="347"/>
        <v>0</v>
      </c>
      <c r="AT97" s="96">
        <f t="shared" si="347"/>
        <v>0</v>
      </c>
      <c r="AU97" s="96">
        <f t="shared" si="347"/>
        <v>0</v>
      </c>
      <c r="AV97" s="96">
        <f t="shared" si="347"/>
        <v>0</v>
      </c>
      <c r="AW97" s="96">
        <f t="shared" si="347"/>
        <v>0</v>
      </c>
      <c r="AX97" s="96">
        <f t="shared" si="347"/>
        <v>0</v>
      </c>
      <c r="AY97" s="96">
        <f t="shared" si="347"/>
        <v>0</v>
      </c>
      <c r="AZ97" s="96">
        <f t="shared" si="347"/>
        <v>0</v>
      </c>
      <c r="BA97" s="96">
        <f t="shared" si="347"/>
        <v>0</v>
      </c>
      <c r="BB97" s="96">
        <f t="shared" si="347"/>
        <v>0</v>
      </c>
      <c r="BC97" s="96">
        <f t="shared" si="347"/>
        <v>0</v>
      </c>
      <c r="BD97" s="96">
        <f t="shared" si="347"/>
        <v>0</v>
      </c>
      <c r="BE97" s="75">
        <f t="shared" si="347"/>
        <v>0</v>
      </c>
      <c r="BF97" s="96">
        <f t="shared" si="347"/>
        <v>0</v>
      </c>
      <c r="BG97" s="96">
        <f t="shared" si="347"/>
        <v>0</v>
      </c>
      <c r="BH97" s="96">
        <f t="shared" si="347"/>
        <v>0</v>
      </c>
      <c r="BI97" s="96">
        <f t="shared" si="347"/>
        <v>0</v>
      </c>
      <c r="BJ97" s="96">
        <f t="shared" si="347"/>
        <v>0</v>
      </c>
      <c r="BK97" s="96">
        <f t="shared" si="347"/>
        <v>0</v>
      </c>
      <c r="BL97" s="96">
        <f t="shared" si="347"/>
        <v>0</v>
      </c>
      <c r="BM97" s="96">
        <f t="shared" si="347"/>
        <v>0</v>
      </c>
      <c r="BN97" s="96">
        <f t="shared" si="347"/>
        <v>0</v>
      </c>
      <c r="BO97" s="96">
        <f t="shared" si="347"/>
        <v>0</v>
      </c>
      <c r="BP97" s="96">
        <f t="shared" si="347"/>
        <v>0</v>
      </c>
      <c r="BQ97" s="96">
        <f t="shared" si="347"/>
        <v>0</v>
      </c>
      <c r="BR97" s="75">
        <f t="shared" ref="BR97:CW97" si="348">BR95+BR96</f>
        <v>0</v>
      </c>
      <c r="BS97" s="96">
        <f t="shared" si="348"/>
        <v>0</v>
      </c>
      <c r="BT97" s="96">
        <f t="shared" si="348"/>
        <v>0</v>
      </c>
      <c r="BU97" s="96">
        <f t="shared" si="348"/>
        <v>0</v>
      </c>
      <c r="BV97" s="96">
        <f t="shared" si="348"/>
        <v>0</v>
      </c>
      <c r="BW97" s="96">
        <f t="shared" si="348"/>
        <v>0</v>
      </c>
      <c r="BX97" s="96">
        <f t="shared" si="348"/>
        <v>0</v>
      </c>
      <c r="BY97" s="96">
        <f t="shared" si="348"/>
        <v>0</v>
      </c>
      <c r="BZ97" s="96">
        <f t="shared" si="348"/>
        <v>0</v>
      </c>
      <c r="CA97" s="96">
        <f t="shared" si="348"/>
        <v>0</v>
      </c>
      <c r="CB97" s="96">
        <f t="shared" si="348"/>
        <v>0</v>
      </c>
      <c r="CC97" s="96">
        <f t="shared" si="348"/>
        <v>0</v>
      </c>
      <c r="CD97" s="96">
        <f t="shared" si="348"/>
        <v>0</v>
      </c>
      <c r="CE97" s="75">
        <f t="shared" si="348"/>
        <v>0</v>
      </c>
      <c r="CF97" s="96">
        <f t="shared" si="348"/>
        <v>0</v>
      </c>
      <c r="CG97" s="96">
        <f t="shared" si="348"/>
        <v>0</v>
      </c>
      <c r="CH97" s="96">
        <f t="shared" si="348"/>
        <v>0</v>
      </c>
      <c r="CI97" s="96">
        <f t="shared" si="348"/>
        <v>0</v>
      </c>
      <c r="CJ97" s="96">
        <f t="shared" si="348"/>
        <v>0</v>
      </c>
      <c r="CK97" s="96">
        <f t="shared" si="348"/>
        <v>0</v>
      </c>
      <c r="CL97" s="96">
        <f t="shared" si="348"/>
        <v>0</v>
      </c>
      <c r="CM97" s="96">
        <f t="shared" si="348"/>
        <v>0</v>
      </c>
      <c r="CN97" s="96">
        <f t="shared" si="348"/>
        <v>0</v>
      </c>
      <c r="CO97" s="96">
        <f t="shared" si="348"/>
        <v>0</v>
      </c>
      <c r="CP97" s="96">
        <f t="shared" si="348"/>
        <v>0</v>
      </c>
      <c r="CQ97" s="96">
        <f t="shared" si="348"/>
        <v>0</v>
      </c>
      <c r="CR97" s="75">
        <f t="shared" si="348"/>
        <v>0</v>
      </c>
      <c r="CS97" s="96">
        <f t="shared" si="348"/>
        <v>0</v>
      </c>
      <c r="CT97" s="96">
        <f t="shared" si="348"/>
        <v>0</v>
      </c>
      <c r="CU97" s="96">
        <f t="shared" si="348"/>
        <v>0</v>
      </c>
      <c r="CV97" s="96">
        <f t="shared" si="348"/>
        <v>0</v>
      </c>
      <c r="CW97" s="96">
        <f t="shared" si="348"/>
        <v>0</v>
      </c>
      <c r="CX97" s="96">
        <f t="shared" ref="CX97:EC97" si="349">CX95+CX96</f>
        <v>0</v>
      </c>
      <c r="CY97" s="96">
        <f t="shared" si="349"/>
        <v>0</v>
      </c>
      <c r="CZ97" s="96">
        <f t="shared" si="349"/>
        <v>0</v>
      </c>
      <c r="DA97" s="96">
        <f t="shared" si="349"/>
        <v>0</v>
      </c>
      <c r="DB97" s="96">
        <f t="shared" si="349"/>
        <v>0</v>
      </c>
      <c r="DC97" s="96">
        <f t="shared" si="349"/>
        <v>0</v>
      </c>
      <c r="DD97" s="96">
        <f t="shared" si="349"/>
        <v>0</v>
      </c>
      <c r="DE97" s="75">
        <f t="shared" si="349"/>
        <v>0</v>
      </c>
      <c r="DF97" s="96">
        <f t="shared" si="349"/>
        <v>0</v>
      </c>
      <c r="DG97" s="96">
        <f t="shared" si="349"/>
        <v>0</v>
      </c>
      <c r="DH97" s="96">
        <f t="shared" si="349"/>
        <v>0</v>
      </c>
      <c r="DI97" s="96">
        <f t="shared" si="349"/>
        <v>0</v>
      </c>
      <c r="DJ97" s="96">
        <f t="shared" si="349"/>
        <v>0</v>
      </c>
      <c r="DK97" s="96">
        <f t="shared" si="349"/>
        <v>0</v>
      </c>
      <c r="DL97" s="96">
        <f t="shared" si="349"/>
        <v>0</v>
      </c>
      <c r="DM97" s="96">
        <f t="shared" si="349"/>
        <v>0</v>
      </c>
      <c r="DN97" s="96">
        <f t="shared" si="349"/>
        <v>0</v>
      </c>
      <c r="DO97" s="96">
        <f t="shared" si="349"/>
        <v>0</v>
      </c>
      <c r="DP97" s="96">
        <f t="shared" si="349"/>
        <v>0</v>
      </c>
      <c r="DQ97" s="96">
        <f t="shared" si="349"/>
        <v>0</v>
      </c>
      <c r="DR97" s="75">
        <f t="shared" si="349"/>
        <v>0</v>
      </c>
      <c r="DS97" s="96">
        <f t="shared" si="349"/>
        <v>0</v>
      </c>
      <c r="DT97" s="96">
        <f t="shared" si="349"/>
        <v>0</v>
      </c>
      <c r="DU97" s="96">
        <f t="shared" si="349"/>
        <v>0</v>
      </c>
      <c r="DV97" s="96">
        <f t="shared" si="349"/>
        <v>0</v>
      </c>
      <c r="DW97" s="96">
        <f t="shared" si="349"/>
        <v>0</v>
      </c>
      <c r="DX97" s="96">
        <f t="shared" si="349"/>
        <v>0</v>
      </c>
      <c r="DY97" s="96">
        <f t="shared" si="349"/>
        <v>0</v>
      </c>
      <c r="DZ97" s="96">
        <f t="shared" si="349"/>
        <v>0</v>
      </c>
      <c r="EA97" s="96">
        <f t="shared" si="349"/>
        <v>0</v>
      </c>
      <c r="EB97" s="96">
        <f t="shared" si="349"/>
        <v>0</v>
      </c>
      <c r="EC97" s="96">
        <f t="shared" si="349"/>
        <v>0</v>
      </c>
      <c r="ED97" s="96">
        <f t="shared" ref="ED97:EE97" si="350">ED95+ED96</f>
        <v>0</v>
      </c>
      <c r="EE97" s="76">
        <f t="shared" si="350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2AA84"/>
  </sheetPr>
  <dimension ref="A1:DW996"/>
  <sheetViews>
    <sheetView zoomScaleNormal="100" workbookViewId="0">
      <selection activeCell="H5" sqref="H5"/>
    </sheetView>
  </sheetViews>
  <sheetFormatPr baseColWidth="10" defaultColWidth="14.42578125" defaultRowHeight="15" x14ac:dyDescent="0.25"/>
  <cols>
    <col min="1" max="1" width="8" style="281" customWidth="1"/>
    <col min="2" max="2" width="6.42578125" style="281" customWidth="1"/>
    <col min="3" max="3" width="9" style="281" customWidth="1"/>
    <col min="4" max="4" width="7.7109375" style="281" customWidth="1"/>
    <col min="5" max="5" width="16.7109375" style="281" customWidth="1"/>
    <col min="6" max="6" width="4.42578125" style="281" customWidth="1"/>
    <col min="7" max="7" width="10" style="281" customWidth="1"/>
    <col min="8" max="9" width="5" style="281" customWidth="1"/>
    <col min="10" max="15" width="4.7109375" style="281" customWidth="1"/>
    <col min="16" max="16" width="7.42578125" style="281" customWidth="1"/>
    <col min="17" max="17" width="5.7109375" style="281" customWidth="1"/>
    <col min="18" max="19" width="7" style="281" customWidth="1"/>
    <col min="20" max="21" width="5" style="281" customWidth="1"/>
    <col min="22" max="103" width="10" style="281" customWidth="1"/>
    <col min="104" max="104" width="14.42578125" style="281" customWidth="1"/>
    <col min="105" max="16384" width="14.42578125" style="281"/>
  </cols>
  <sheetData>
    <row r="1" spans="1:127" ht="15.75" customHeight="1" x14ac:dyDescent="0.25">
      <c r="A1" s="577" t="s">
        <v>7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282"/>
      <c r="B2" s="282"/>
      <c r="C2" s="282"/>
      <c r="D2" s="282"/>
      <c r="E2" s="282"/>
      <c r="F2" s="283"/>
      <c r="G2" s="284"/>
      <c r="H2" s="283">
        <v>2025</v>
      </c>
      <c r="I2" s="283">
        <v>2025</v>
      </c>
      <c r="J2" s="283">
        <v>2025</v>
      </c>
      <c r="K2" s="283">
        <v>2025</v>
      </c>
      <c r="L2" s="283">
        <v>2025</v>
      </c>
      <c r="M2" s="283">
        <v>2025</v>
      </c>
      <c r="N2" s="283">
        <v>2025</v>
      </c>
      <c r="O2" s="283">
        <v>2025</v>
      </c>
      <c r="P2" s="283">
        <v>2025</v>
      </c>
      <c r="Q2" s="283">
        <v>2025</v>
      </c>
      <c r="R2" s="283">
        <v>2025</v>
      </c>
      <c r="S2" s="283">
        <v>2025</v>
      </c>
      <c r="T2" s="283">
        <v>2026</v>
      </c>
      <c r="U2" s="283">
        <v>2026</v>
      </c>
      <c r="V2" s="283">
        <v>2026</v>
      </c>
      <c r="W2" s="283">
        <v>2026</v>
      </c>
      <c r="X2" s="283">
        <v>2026</v>
      </c>
      <c r="Y2" s="283">
        <v>2026</v>
      </c>
      <c r="Z2" s="283">
        <v>2026</v>
      </c>
      <c r="AA2" s="283">
        <v>2026</v>
      </c>
      <c r="AB2" s="283">
        <v>2026</v>
      </c>
      <c r="AC2" s="283">
        <v>2026</v>
      </c>
      <c r="AD2" s="283">
        <v>2026</v>
      </c>
      <c r="AE2" s="283">
        <v>2026</v>
      </c>
      <c r="AF2" s="285">
        <v>2027</v>
      </c>
      <c r="AG2" s="285">
        <v>2027</v>
      </c>
      <c r="AH2" s="285">
        <v>2027</v>
      </c>
      <c r="AI2" s="285">
        <v>2027</v>
      </c>
      <c r="AJ2" s="285">
        <v>2027</v>
      </c>
      <c r="AK2" s="285">
        <v>2027</v>
      </c>
      <c r="AL2" s="285">
        <v>2027</v>
      </c>
      <c r="AM2" s="285">
        <v>2027</v>
      </c>
      <c r="AN2" s="285">
        <v>2027</v>
      </c>
      <c r="AO2" s="285">
        <v>2027</v>
      </c>
      <c r="AP2" s="285">
        <v>2027</v>
      </c>
      <c r="AQ2" s="285">
        <v>2027</v>
      </c>
      <c r="AR2" s="285">
        <v>2028</v>
      </c>
      <c r="AS2" s="285">
        <v>2028</v>
      </c>
      <c r="AT2" s="285">
        <v>2028</v>
      </c>
      <c r="AU2" s="285">
        <v>2028</v>
      </c>
      <c r="AV2" s="285">
        <v>2028</v>
      </c>
      <c r="AW2" s="285">
        <v>2028</v>
      </c>
      <c r="AX2" s="285">
        <v>2028</v>
      </c>
      <c r="AY2" s="285">
        <v>2028</v>
      </c>
      <c r="AZ2" s="285">
        <v>2028</v>
      </c>
      <c r="BA2" s="285">
        <v>2028</v>
      </c>
      <c r="BB2" s="285">
        <v>2028</v>
      </c>
      <c r="BC2" s="285">
        <v>2028</v>
      </c>
      <c r="BD2" s="285">
        <v>2029</v>
      </c>
      <c r="BE2" s="285">
        <v>2029</v>
      </c>
      <c r="BF2" s="285">
        <v>2029</v>
      </c>
      <c r="BG2" s="285">
        <v>2029</v>
      </c>
      <c r="BH2" s="285">
        <v>2029</v>
      </c>
      <c r="BI2" s="285">
        <v>2029</v>
      </c>
      <c r="BJ2" s="285">
        <v>2029</v>
      </c>
      <c r="BK2" s="285">
        <v>2029</v>
      </c>
      <c r="BL2" s="285">
        <v>2029</v>
      </c>
      <c r="BM2" s="285">
        <v>2029</v>
      </c>
      <c r="BN2" s="285">
        <v>2029</v>
      </c>
      <c r="BO2" s="285">
        <v>2029</v>
      </c>
      <c r="BP2" s="285">
        <v>2030</v>
      </c>
      <c r="BQ2" s="285">
        <v>2030</v>
      </c>
      <c r="BR2" s="285">
        <v>2030</v>
      </c>
      <c r="BS2" s="285">
        <v>2030</v>
      </c>
      <c r="BT2" s="285">
        <v>2030</v>
      </c>
      <c r="BU2" s="285">
        <v>2030</v>
      </c>
      <c r="BV2" s="285">
        <v>2030</v>
      </c>
      <c r="BW2" s="285">
        <v>2030</v>
      </c>
      <c r="BX2" s="285">
        <v>2030</v>
      </c>
      <c r="BY2" s="285">
        <v>2030</v>
      </c>
      <c r="BZ2" s="285">
        <v>2030</v>
      </c>
      <c r="CA2" s="285">
        <v>2030</v>
      </c>
      <c r="CB2" s="285">
        <v>2031</v>
      </c>
      <c r="CC2" s="285">
        <v>2031</v>
      </c>
      <c r="CD2" s="285">
        <v>2031</v>
      </c>
      <c r="CE2" s="285">
        <v>2031</v>
      </c>
      <c r="CF2" s="285">
        <v>2031</v>
      </c>
      <c r="CG2" s="285">
        <v>2031</v>
      </c>
      <c r="CH2" s="285">
        <v>2031</v>
      </c>
      <c r="CI2" s="285">
        <v>2031</v>
      </c>
      <c r="CJ2" s="285">
        <v>2031</v>
      </c>
      <c r="CK2" s="285">
        <v>2031</v>
      </c>
      <c r="CL2" s="285">
        <v>2031</v>
      </c>
      <c r="CM2" s="285">
        <v>2031</v>
      </c>
      <c r="CN2" s="285">
        <v>2032</v>
      </c>
      <c r="CO2" s="285">
        <v>2032</v>
      </c>
      <c r="CP2" s="285">
        <v>2032</v>
      </c>
      <c r="CQ2" s="285">
        <v>2032</v>
      </c>
      <c r="CR2" s="285">
        <v>2032</v>
      </c>
      <c r="CS2" s="285">
        <v>2032</v>
      </c>
      <c r="CT2" s="285">
        <v>2032</v>
      </c>
      <c r="CU2" s="285">
        <v>2032</v>
      </c>
      <c r="CV2" s="285">
        <v>2032</v>
      </c>
      <c r="CW2" s="285">
        <v>2032</v>
      </c>
      <c r="CX2" s="285">
        <v>2032</v>
      </c>
      <c r="CY2" s="285">
        <v>2032</v>
      </c>
      <c r="CZ2" s="285">
        <v>2033</v>
      </c>
      <c r="DA2" s="285">
        <v>2033</v>
      </c>
      <c r="DB2" s="285">
        <v>2033</v>
      </c>
      <c r="DC2" s="285">
        <v>2033</v>
      </c>
      <c r="DD2" s="285">
        <v>2033</v>
      </c>
      <c r="DE2" s="285">
        <v>2033</v>
      </c>
      <c r="DF2" s="285">
        <v>2033</v>
      </c>
      <c r="DG2" s="285">
        <v>2033</v>
      </c>
      <c r="DH2" s="285">
        <v>2033</v>
      </c>
      <c r="DI2" s="285">
        <v>2033</v>
      </c>
      <c r="DJ2" s="285">
        <v>2033</v>
      </c>
      <c r="DK2" s="285">
        <v>2033</v>
      </c>
      <c r="DL2" s="285">
        <v>2034</v>
      </c>
      <c r="DM2" s="285">
        <v>2034</v>
      </c>
      <c r="DN2" s="285">
        <v>2034</v>
      </c>
      <c r="DO2" s="285">
        <v>2034</v>
      </c>
      <c r="DP2" s="285">
        <v>2034</v>
      </c>
      <c r="DQ2" s="285">
        <v>2034</v>
      </c>
      <c r="DR2" s="285">
        <v>2034</v>
      </c>
      <c r="DS2" s="285">
        <v>2034</v>
      </c>
      <c r="DT2" s="285">
        <v>2034</v>
      </c>
      <c r="DU2" s="285">
        <v>2034</v>
      </c>
      <c r="DV2" s="285">
        <v>2034</v>
      </c>
      <c r="DW2" s="285">
        <v>2034</v>
      </c>
    </row>
    <row r="3" spans="1:127" x14ac:dyDescent="0.25">
      <c r="A3" s="286"/>
      <c r="B3" s="286" t="s">
        <v>183</v>
      </c>
      <c r="C3" s="286" t="s">
        <v>184</v>
      </c>
      <c r="D3" s="286" t="s">
        <v>185</v>
      </c>
      <c r="E3" s="286" t="s">
        <v>186</v>
      </c>
      <c r="F3" s="286" t="s">
        <v>187</v>
      </c>
      <c r="G3" s="286" t="s">
        <v>188</v>
      </c>
      <c r="H3" s="286" t="s">
        <v>189</v>
      </c>
      <c r="I3" s="286" t="s">
        <v>190</v>
      </c>
      <c r="J3" s="286" t="s">
        <v>191</v>
      </c>
      <c r="K3" s="286" t="s">
        <v>192</v>
      </c>
      <c r="L3" s="286" t="s">
        <v>193</v>
      </c>
      <c r="M3" s="286" t="s">
        <v>194</v>
      </c>
      <c r="N3" s="286" t="s">
        <v>195</v>
      </c>
      <c r="O3" s="286" t="s">
        <v>196</v>
      </c>
      <c r="P3" s="286" t="s">
        <v>197</v>
      </c>
      <c r="Q3" s="286" t="s">
        <v>198</v>
      </c>
      <c r="R3" s="286" t="s">
        <v>199</v>
      </c>
      <c r="S3" s="286" t="s">
        <v>200</v>
      </c>
      <c r="T3" s="286" t="s">
        <v>189</v>
      </c>
      <c r="U3" s="286" t="s">
        <v>190</v>
      </c>
      <c r="V3" s="286" t="s">
        <v>191</v>
      </c>
      <c r="W3" s="286" t="s">
        <v>192</v>
      </c>
      <c r="X3" s="286" t="s">
        <v>193</v>
      </c>
      <c r="Y3" s="286" t="s">
        <v>194</v>
      </c>
      <c r="Z3" s="286" t="s">
        <v>195</v>
      </c>
      <c r="AA3" s="286" t="s">
        <v>196</v>
      </c>
      <c r="AB3" s="286" t="s">
        <v>197</v>
      </c>
      <c r="AC3" s="286" t="s">
        <v>198</v>
      </c>
      <c r="AD3" s="286" t="s">
        <v>199</v>
      </c>
      <c r="AE3" s="286" t="s">
        <v>200</v>
      </c>
      <c r="AF3" s="287" t="s">
        <v>189</v>
      </c>
      <c r="AG3" s="287" t="s">
        <v>190</v>
      </c>
      <c r="AH3" s="287" t="s">
        <v>191</v>
      </c>
      <c r="AI3" s="287" t="s">
        <v>192</v>
      </c>
      <c r="AJ3" s="287" t="s">
        <v>193</v>
      </c>
      <c r="AK3" s="287" t="s">
        <v>194</v>
      </c>
      <c r="AL3" s="287" t="s">
        <v>195</v>
      </c>
      <c r="AM3" s="287" t="s">
        <v>196</v>
      </c>
      <c r="AN3" s="287" t="s">
        <v>197</v>
      </c>
      <c r="AO3" s="287" t="s">
        <v>198</v>
      </c>
      <c r="AP3" s="287" t="s">
        <v>199</v>
      </c>
      <c r="AQ3" s="287" t="s">
        <v>200</v>
      </c>
      <c r="AR3" s="287" t="s">
        <v>189</v>
      </c>
      <c r="AS3" s="287" t="s">
        <v>190</v>
      </c>
      <c r="AT3" s="287" t="s">
        <v>191</v>
      </c>
      <c r="AU3" s="287" t="s">
        <v>192</v>
      </c>
      <c r="AV3" s="287" t="s">
        <v>193</v>
      </c>
      <c r="AW3" s="287" t="s">
        <v>194</v>
      </c>
      <c r="AX3" s="287" t="s">
        <v>195</v>
      </c>
      <c r="AY3" s="287" t="s">
        <v>196</v>
      </c>
      <c r="AZ3" s="287" t="s">
        <v>197</v>
      </c>
      <c r="BA3" s="287" t="s">
        <v>198</v>
      </c>
      <c r="BB3" s="287" t="s">
        <v>199</v>
      </c>
      <c r="BC3" s="287" t="s">
        <v>200</v>
      </c>
      <c r="BD3" s="287" t="s">
        <v>189</v>
      </c>
      <c r="BE3" s="287" t="s">
        <v>190</v>
      </c>
      <c r="BF3" s="287" t="s">
        <v>191</v>
      </c>
      <c r="BG3" s="287" t="s">
        <v>192</v>
      </c>
      <c r="BH3" s="287" t="s">
        <v>193</v>
      </c>
      <c r="BI3" s="287" t="s">
        <v>194</v>
      </c>
      <c r="BJ3" s="287" t="s">
        <v>195</v>
      </c>
      <c r="BK3" s="287" t="s">
        <v>196</v>
      </c>
      <c r="BL3" s="287" t="s">
        <v>197</v>
      </c>
      <c r="BM3" s="287" t="s">
        <v>198</v>
      </c>
      <c r="BN3" s="287" t="s">
        <v>199</v>
      </c>
      <c r="BO3" s="287" t="s">
        <v>200</v>
      </c>
      <c r="BP3" s="287" t="s">
        <v>189</v>
      </c>
      <c r="BQ3" s="287" t="s">
        <v>190</v>
      </c>
      <c r="BR3" s="287" t="s">
        <v>191</v>
      </c>
      <c r="BS3" s="287" t="s">
        <v>192</v>
      </c>
      <c r="BT3" s="287" t="s">
        <v>193</v>
      </c>
      <c r="BU3" s="287" t="s">
        <v>194</v>
      </c>
      <c r="BV3" s="287" t="s">
        <v>195</v>
      </c>
      <c r="BW3" s="287" t="s">
        <v>196</v>
      </c>
      <c r="BX3" s="287" t="s">
        <v>197</v>
      </c>
      <c r="BY3" s="287" t="s">
        <v>198</v>
      </c>
      <c r="BZ3" s="287" t="s">
        <v>199</v>
      </c>
      <c r="CA3" s="287" t="s">
        <v>200</v>
      </c>
      <c r="CB3" s="287" t="s">
        <v>189</v>
      </c>
      <c r="CC3" s="287" t="s">
        <v>190</v>
      </c>
      <c r="CD3" s="287" t="s">
        <v>191</v>
      </c>
      <c r="CE3" s="287" t="s">
        <v>192</v>
      </c>
      <c r="CF3" s="287" t="s">
        <v>193</v>
      </c>
      <c r="CG3" s="287" t="s">
        <v>194</v>
      </c>
      <c r="CH3" s="287" t="s">
        <v>195</v>
      </c>
      <c r="CI3" s="287" t="s">
        <v>196</v>
      </c>
      <c r="CJ3" s="287" t="s">
        <v>197</v>
      </c>
      <c r="CK3" s="287" t="s">
        <v>198</v>
      </c>
      <c r="CL3" s="287" t="s">
        <v>199</v>
      </c>
      <c r="CM3" s="287" t="s">
        <v>200</v>
      </c>
      <c r="CN3" s="287" t="s">
        <v>189</v>
      </c>
      <c r="CO3" s="287" t="s">
        <v>190</v>
      </c>
      <c r="CP3" s="287" t="s">
        <v>191</v>
      </c>
      <c r="CQ3" s="287" t="s">
        <v>192</v>
      </c>
      <c r="CR3" s="287" t="s">
        <v>193</v>
      </c>
      <c r="CS3" s="287" t="s">
        <v>194</v>
      </c>
      <c r="CT3" s="287" t="s">
        <v>195</v>
      </c>
      <c r="CU3" s="287" t="s">
        <v>196</v>
      </c>
      <c r="CV3" s="287" t="s">
        <v>197</v>
      </c>
      <c r="CW3" s="287" t="s">
        <v>198</v>
      </c>
      <c r="CX3" s="287" t="s">
        <v>199</v>
      </c>
      <c r="CY3" s="287" t="s">
        <v>200</v>
      </c>
      <c r="CZ3" s="287" t="s">
        <v>189</v>
      </c>
      <c r="DA3" s="287" t="s">
        <v>190</v>
      </c>
      <c r="DB3" s="287" t="s">
        <v>191</v>
      </c>
      <c r="DC3" s="287" t="s">
        <v>192</v>
      </c>
      <c r="DD3" s="287" t="s">
        <v>193</v>
      </c>
      <c r="DE3" s="287" t="s">
        <v>194</v>
      </c>
      <c r="DF3" s="287" t="s">
        <v>195</v>
      </c>
      <c r="DG3" s="287" t="s">
        <v>196</v>
      </c>
      <c r="DH3" s="287" t="s">
        <v>197</v>
      </c>
      <c r="DI3" s="287" t="s">
        <v>198</v>
      </c>
      <c r="DJ3" s="287" t="s">
        <v>199</v>
      </c>
      <c r="DK3" s="287" t="s">
        <v>200</v>
      </c>
      <c r="DL3" s="287" t="s">
        <v>189</v>
      </c>
      <c r="DM3" s="287" t="s">
        <v>190</v>
      </c>
      <c r="DN3" s="287" t="s">
        <v>191</v>
      </c>
      <c r="DO3" s="287" t="s">
        <v>192</v>
      </c>
      <c r="DP3" s="287" t="s">
        <v>193</v>
      </c>
      <c r="DQ3" s="287" t="s">
        <v>194</v>
      </c>
      <c r="DR3" s="287" t="s">
        <v>195</v>
      </c>
      <c r="DS3" s="287" t="s">
        <v>196</v>
      </c>
      <c r="DT3" s="287" t="s">
        <v>197</v>
      </c>
      <c r="DU3" s="287" t="s">
        <v>198</v>
      </c>
      <c r="DV3" s="287" t="s">
        <v>199</v>
      </c>
      <c r="DW3" s="287" t="s">
        <v>200</v>
      </c>
    </row>
    <row r="4" spans="1:127" x14ac:dyDescent="0.25">
      <c r="A4" s="282"/>
      <c r="B4" s="282"/>
      <c r="C4" s="288"/>
      <c r="D4" s="288"/>
      <c r="E4" s="282"/>
      <c r="F4" s="283"/>
      <c r="G4" s="282"/>
      <c r="H4" s="282"/>
      <c r="I4" s="282"/>
      <c r="J4" s="282"/>
      <c r="K4" s="282"/>
      <c r="L4" s="282"/>
      <c r="M4" s="282"/>
      <c r="N4" s="282"/>
      <c r="O4" s="282"/>
      <c r="P4" s="282"/>
    </row>
    <row r="5" spans="1:127" ht="14.25" customHeight="1" x14ac:dyDescent="0.25">
      <c r="A5" s="289" t="s">
        <v>201</v>
      </c>
      <c r="B5" s="290">
        <v>61</v>
      </c>
      <c r="C5" s="291" t="s">
        <v>312</v>
      </c>
      <c r="D5" s="292"/>
      <c r="E5" s="293"/>
      <c r="F5" s="294"/>
      <c r="G5" s="295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6"/>
      <c r="CC5" s="296"/>
      <c r="CD5" s="296"/>
      <c r="CE5" s="296"/>
      <c r="CF5" s="296"/>
      <c r="CG5" s="296"/>
      <c r="CH5" s="296"/>
      <c r="CI5" s="296"/>
      <c r="CJ5" s="296"/>
      <c r="CK5" s="296"/>
      <c r="CL5" s="296"/>
      <c r="CM5" s="296"/>
      <c r="CN5" s="296"/>
      <c r="CO5" s="296"/>
      <c r="CP5" s="296"/>
      <c r="CQ5" s="296"/>
      <c r="CR5" s="296"/>
      <c r="CS5" s="296"/>
      <c r="CT5" s="296"/>
      <c r="CU5" s="296"/>
      <c r="CV5" s="296"/>
      <c r="CW5" s="296"/>
      <c r="CX5" s="296"/>
      <c r="CY5" s="296"/>
      <c r="CZ5" s="296"/>
      <c r="DA5" s="296"/>
      <c r="DB5" s="296"/>
      <c r="DC5" s="296"/>
      <c r="DD5" s="296"/>
      <c r="DE5" s="296"/>
      <c r="DF5" s="296"/>
      <c r="DG5" s="296"/>
      <c r="DH5" s="296"/>
      <c r="DI5" s="296"/>
      <c r="DJ5" s="296"/>
      <c r="DK5" s="296"/>
      <c r="DL5" s="296"/>
      <c r="DM5" s="296"/>
      <c r="DN5" s="296"/>
      <c r="DO5" s="296"/>
      <c r="DP5" s="296"/>
      <c r="DQ5" s="296"/>
      <c r="DR5" s="296"/>
      <c r="DS5" s="296"/>
      <c r="DT5" s="296"/>
      <c r="DU5" s="296"/>
      <c r="DV5" s="296"/>
      <c r="DW5" s="296"/>
    </row>
    <row r="6" spans="1:127" ht="14.25" customHeight="1" x14ac:dyDescent="0.25">
      <c r="A6" s="289" t="s">
        <v>205</v>
      </c>
      <c r="B6" s="290">
        <v>105.5</v>
      </c>
      <c r="C6" s="291" t="s">
        <v>313</v>
      </c>
      <c r="D6" s="288"/>
      <c r="E6" s="297"/>
      <c r="F6" s="298"/>
      <c r="G6" s="299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  <c r="CQ6" s="284"/>
      <c r="CR6" s="284"/>
      <c r="CS6" s="284"/>
      <c r="CT6" s="284"/>
      <c r="CU6" s="284"/>
      <c r="CV6" s="284"/>
      <c r="CW6" s="284"/>
      <c r="CX6" s="284"/>
      <c r="CY6" s="284"/>
      <c r="CZ6" s="284"/>
      <c r="DA6" s="284"/>
      <c r="DB6" s="284"/>
      <c r="DC6" s="284"/>
      <c r="DD6" s="284"/>
      <c r="DE6" s="284"/>
      <c r="DF6" s="284"/>
      <c r="DG6" s="284"/>
      <c r="DH6" s="284"/>
      <c r="DI6" s="284"/>
      <c r="DJ6" s="284"/>
      <c r="DK6" s="284"/>
      <c r="DL6" s="284"/>
      <c r="DM6" s="284"/>
      <c r="DN6" s="284"/>
      <c r="DO6" s="284"/>
      <c r="DP6" s="284"/>
      <c r="DQ6" s="284"/>
      <c r="DR6" s="284"/>
      <c r="DS6" s="284"/>
      <c r="DT6" s="284"/>
      <c r="DU6" s="284"/>
      <c r="DV6" s="284"/>
      <c r="DW6" s="284"/>
    </row>
    <row r="7" spans="1:127" ht="14.25" customHeight="1" x14ac:dyDescent="0.25">
      <c r="A7" s="289" t="s">
        <v>207</v>
      </c>
      <c r="B7" s="290">
        <v>105.5</v>
      </c>
      <c r="C7" s="291" t="s">
        <v>314</v>
      </c>
      <c r="D7" s="288"/>
      <c r="E7" s="293"/>
      <c r="F7" s="294"/>
      <c r="G7" s="299"/>
      <c r="H7" s="296"/>
      <c r="I7" s="296"/>
      <c r="J7" s="296"/>
      <c r="K7" s="296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  <c r="AP7" s="284"/>
      <c r="AQ7" s="284"/>
      <c r="AR7" s="284"/>
      <c r="AS7" s="284"/>
      <c r="AT7" s="284"/>
      <c r="AU7" s="284"/>
      <c r="AV7" s="284"/>
      <c r="AW7" s="284"/>
      <c r="AX7" s="284"/>
      <c r="AY7" s="284"/>
      <c r="AZ7" s="284"/>
      <c r="BA7" s="284"/>
      <c r="BB7" s="284"/>
      <c r="BC7" s="284"/>
      <c r="BD7" s="284"/>
      <c r="BE7" s="284"/>
      <c r="BF7" s="284"/>
      <c r="BG7" s="284"/>
      <c r="BH7" s="284"/>
      <c r="BI7" s="284"/>
      <c r="BJ7" s="284"/>
      <c r="BK7" s="284"/>
      <c r="BL7" s="284"/>
      <c r="BM7" s="284"/>
      <c r="BN7" s="284"/>
      <c r="BO7" s="284"/>
      <c r="BP7" s="284"/>
      <c r="BQ7" s="284"/>
      <c r="BR7" s="284"/>
      <c r="BS7" s="284"/>
      <c r="BT7" s="284"/>
      <c r="BU7" s="284"/>
      <c r="BV7" s="284"/>
      <c r="BW7" s="284"/>
      <c r="BX7" s="284"/>
      <c r="BY7" s="284"/>
      <c r="BZ7" s="284"/>
      <c r="CA7" s="284"/>
      <c r="CB7" s="284"/>
      <c r="CC7" s="284"/>
      <c r="CD7" s="284"/>
      <c r="CE7" s="284"/>
      <c r="CF7" s="284"/>
      <c r="CG7" s="284"/>
      <c r="CH7" s="284"/>
      <c r="CI7" s="284"/>
      <c r="CJ7" s="284"/>
      <c r="CK7" s="284"/>
      <c r="CL7" s="284"/>
      <c r="CM7" s="284"/>
      <c r="CN7" s="284"/>
      <c r="CO7" s="284"/>
      <c r="CP7" s="284"/>
      <c r="CQ7" s="284"/>
      <c r="CR7" s="284"/>
      <c r="CS7" s="284"/>
      <c r="CT7" s="284"/>
      <c r="CU7" s="284"/>
      <c r="CV7" s="284"/>
      <c r="CW7" s="284"/>
      <c r="CX7" s="284"/>
      <c r="CY7" s="284"/>
      <c r="CZ7" s="284"/>
      <c r="DA7" s="284"/>
      <c r="DB7" s="284"/>
      <c r="DC7" s="284"/>
      <c r="DD7" s="284"/>
      <c r="DE7" s="284"/>
      <c r="DF7" s="284"/>
      <c r="DG7" s="284"/>
      <c r="DH7" s="284"/>
      <c r="DI7" s="284"/>
      <c r="DJ7" s="284"/>
      <c r="DK7" s="284"/>
      <c r="DL7" s="284"/>
      <c r="DM7" s="284"/>
      <c r="DN7" s="284"/>
      <c r="DO7" s="284"/>
      <c r="DP7" s="284"/>
      <c r="DQ7" s="284"/>
      <c r="DR7" s="284"/>
      <c r="DS7" s="284"/>
      <c r="DT7" s="284"/>
      <c r="DU7" s="284"/>
      <c r="DV7" s="284"/>
      <c r="DW7" s="284"/>
    </row>
    <row r="8" spans="1:127" ht="14.25" customHeight="1" x14ac:dyDescent="0.25">
      <c r="A8" s="289" t="s">
        <v>209</v>
      </c>
      <c r="B8" s="290">
        <v>61</v>
      </c>
      <c r="C8" s="291" t="s">
        <v>315</v>
      </c>
      <c r="D8" s="288"/>
      <c r="E8" s="297"/>
      <c r="F8" s="298"/>
      <c r="G8" s="299"/>
      <c r="H8" s="282"/>
      <c r="I8" s="282"/>
      <c r="J8" s="282"/>
      <c r="K8" s="282"/>
      <c r="L8" s="282"/>
      <c r="M8" s="282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4"/>
      <c r="BD8" s="284"/>
      <c r="BE8" s="284"/>
      <c r="BF8" s="284"/>
      <c r="BG8" s="284"/>
      <c r="BH8" s="284"/>
      <c r="BI8" s="284"/>
      <c r="BJ8" s="284"/>
      <c r="BK8" s="284"/>
      <c r="BL8" s="284"/>
      <c r="BM8" s="284"/>
      <c r="BN8" s="284"/>
      <c r="BO8" s="284"/>
      <c r="BP8" s="284"/>
      <c r="BQ8" s="284"/>
      <c r="BR8" s="284"/>
      <c r="BS8" s="284"/>
      <c r="BT8" s="284"/>
      <c r="BU8" s="284"/>
      <c r="BV8" s="284"/>
      <c r="BW8" s="284"/>
      <c r="BX8" s="284"/>
      <c r="BY8" s="284"/>
      <c r="BZ8" s="284"/>
      <c r="CA8" s="284"/>
      <c r="CB8" s="284"/>
      <c r="CC8" s="284"/>
      <c r="CD8" s="284"/>
      <c r="CE8" s="284"/>
      <c r="CF8" s="284"/>
      <c r="CG8" s="284"/>
      <c r="CH8" s="284"/>
      <c r="CI8" s="284"/>
      <c r="CJ8" s="284"/>
      <c r="CK8" s="284"/>
      <c r="CL8" s="284"/>
      <c r="CM8" s="284"/>
      <c r="CN8" s="284"/>
      <c r="CO8" s="284"/>
      <c r="CP8" s="284"/>
      <c r="CQ8" s="284"/>
      <c r="CR8" s="284"/>
      <c r="CS8" s="284"/>
      <c r="CT8" s="284"/>
      <c r="CU8" s="284"/>
      <c r="CV8" s="284"/>
      <c r="CW8" s="284"/>
      <c r="CX8" s="284"/>
      <c r="CY8" s="284"/>
      <c r="CZ8" s="284"/>
      <c r="DA8" s="284"/>
      <c r="DB8" s="284"/>
      <c r="DC8" s="284"/>
      <c r="DD8" s="284"/>
      <c r="DE8" s="284"/>
      <c r="DF8" s="284"/>
      <c r="DG8" s="284"/>
      <c r="DH8" s="284"/>
      <c r="DI8" s="284"/>
      <c r="DJ8" s="284"/>
      <c r="DK8" s="284"/>
      <c r="DL8" s="284"/>
      <c r="DM8" s="284"/>
      <c r="DN8" s="284"/>
      <c r="DO8" s="284"/>
      <c r="DP8" s="284"/>
      <c r="DQ8" s="284"/>
      <c r="DR8" s="284"/>
      <c r="DS8" s="284"/>
      <c r="DT8" s="284"/>
      <c r="DU8" s="284"/>
      <c r="DV8" s="284"/>
      <c r="DW8" s="284"/>
    </row>
    <row r="9" spans="1:127" ht="14.25" customHeight="1" x14ac:dyDescent="0.25">
      <c r="A9" s="289" t="s">
        <v>211</v>
      </c>
      <c r="B9" s="290">
        <v>106.5</v>
      </c>
      <c r="C9" s="291" t="s">
        <v>316</v>
      </c>
      <c r="D9" s="292"/>
      <c r="E9" s="293"/>
      <c r="F9" s="294"/>
      <c r="G9" s="295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  <c r="CO9" s="296"/>
      <c r="CP9" s="296"/>
      <c r="CQ9" s="296"/>
      <c r="CR9" s="296"/>
      <c r="CS9" s="296"/>
      <c r="CT9" s="296"/>
      <c r="CU9" s="296"/>
      <c r="CV9" s="296"/>
      <c r="CW9" s="296"/>
      <c r="CX9" s="296"/>
      <c r="CY9" s="296"/>
      <c r="CZ9" s="296"/>
      <c r="DA9" s="296"/>
      <c r="DB9" s="296"/>
      <c r="DC9" s="296"/>
      <c r="DD9" s="296"/>
      <c r="DE9" s="296"/>
      <c r="DF9" s="296"/>
      <c r="DG9" s="296"/>
      <c r="DH9" s="296"/>
      <c r="DI9" s="296"/>
      <c r="DJ9" s="296"/>
      <c r="DK9" s="296"/>
      <c r="DL9" s="296"/>
      <c r="DM9" s="296"/>
      <c r="DN9" s="296"/>
      <c r="DO9" s="296"/>
      <c r="DP9" s="296"/>
      <c r="DQ9" s="296"/>
      <c r="DR9" s="296"/>
      <c r="DS9" s="296"/>
      <c r="DT9" s="296"/>
      <c r="DU9" s="296"/>
      <c r="DV9" s="296"/>
      <c r="DW9" s="296"/>
    </row>
    <row r="10" spans="1:127" ht="14.25" customHeight="1" x14ac:dyDescent="0.25">
      <c r="A10" s="289" t="s">
        <v>213</v>
      </c>
      <c r="B10" s="290">
        <v>101.8</v>
      </c>
      <c r="C10" s="291" t="s">
        <v>317</v>
      </c>
      <c r="D10" s="292"/>
      <c r="E10" s="300"/>
      <c r="F10" s="301"/>
      <c r="G10" s="302"/>
      <c r="H10" s="303"/>
      <c r="I10" s="303"/>
      <c r="J10" s="303"/>
      <c r="K10" s="303"/>
      <c r="L10" s="303"/>
      <c r="M10" s="303"/>
      <c r="N10" s="303"/>
      <c r="O10" s="303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  <c r="CO10" s="296"/>
      <c r="CP10" s="296"/>
      <c r="CQ10" s="296"/>
      <c r="CR10" s="296"/>
      <c r="CS10" s="296"/>
      <c r="CT10" s="296"/>
      <c r="CU10" s="296"/>
      <c r="CV10" s="296"/>
      <c r="CW10" s="296"/>
      <c r="CX10" s="296"/>
      <c r="CY10" s="296"/>
      <c r="CZ10" s="296"/>
      <c r="DA10" s="296"/>
      <c r="DB10" s="296"/>
      <c r="DC10" s="296"/>
      <c r="DD10" s="296"/>
      <c r="DE10" s="296"/>
      <c r="DF10" s="296"/>
      <c r="DG10" s="296"/>
      <c r="DH10" s="296"/>
      <c r="DI10" s="296"/>
      <c r="DJ10" s="296"/>
      <c r="DK10" s="296"/>
      <c r="DL10" s="296"/>
      <c r="DM10" s="296"/>
      <c r="DN10" s="296"/>
      <c r="DO10" s="296"/>
      <c r="DP10" s="296"/>
      <c r="DQ10" s="296"/>
      <c r="DR10" s="296"/>
      <c r="DS10" s="296"/>
      <c r="DT10" s="296"/>
      <c r="DU10" s="296"/>
      <c r="DV10" s="296"/>
      <c r="DW10" s="296"/>
    </row>
    <row r="11" spans="1:127" ht="14.25" customHeight="1" x14ac:dyDescent="0.25">
      <c r="A11" s="289" t="s">
        <v>215</v>
      </c>
      <c r="B11" s="290">
        <v>100.5</v>
      </c>
      <c r="C11" s="291" t="s">
        <v>318</v>
      </c>
      <c r="D11" s="292"/>
      <c r="E11" s="293"/>
      <c r="F11" s="294"/>
      <c r="G11" s="295"/>
      <c r="H11" s="303"/>
      <c r="I11" s="303"/>
      <c r="J11" s="303"/>
      <c r="K11" s="303"/>
      <c r="L11" s="303"/>
      <c r="M11" s="303"/>
      <c r="N11" s="303"/>
      <c r="O11" s="303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  <c r="CO11" s="296"/>
      <c r="CP11" s="296"/>
      <c r="CQ11" s="296"/>
      <c r="CR11" s="296"/>
      <c r="CS11" s="296"/>
      <c r="CT11" s="296"/>
      <c r="CU11" s="296"/>
      <c r="CV11" s="296"/>
      <c r="CW11" s="296"/>
      <c r="CX11" s="296"/>
      <c r="CY11" s="296"/>
      <c r="CZ11" s="296"/>
      <c r="DA11" s="296"/>
      <c r="DB11" s="296"/>
      <c r="DC11" s="296"/>
      <c r="DD11" s="296"/>
      <c r="DE11" s="296"/>
      <c r="DF11" s="296"/>
      <c r="DG11" s="296"/>
      <c r="DH11" s="296"/>
      <c r="DI11" s="296"/>
      <c r="DJ11" s="296"/>
      <c r="DK11" s="296"/>
      <c r="DL11" s="296"/>
      <c r="DM11" s="296"/>
      <c r="DN11" s="296"/>
      <c r="DO11" s="296"/>
      <c r="DP11" s="296"/>
      <c r="DQ11" s="296"/>
      <c r="DR11" s="296"/>
      <c r="DS11" s="296"/>
      <c r="DT11" s="296"/>
      <c r="DU11" s="296"/>
      <c r="DV11" s="296"/>
      <c r="DW11" s="296"/>
    </row>
    <row r="12" spans="1:127" ht="14.25" customHeight="1" x14ac:dyDescent="0.25">
      <c r="A12" s="289" t="s">
        <v>217</v>
      </c>
      <c r="B12" s="290">
        <v>133.6</v>
      </c>
      <c r="C12" s="291" t="s">
        <v>319</v>
      </c>
      <c r="D12" s="292"/>
      <c r="E12" s="293"/>
      <c r="F12" s="294"/>
      <c r="G12" s="295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  <c r="CO12" s="296"/>
      <c r="CP12" s="296"/>
      <c r="CQ12" s="296"/>
      <c r="CR12" s="296"/>
      <c r="CS12" s="296"/>
      <c r="CT12" s="296"/>
      <c r="CU12" s="296"/>
      <c r="CV12" s="296"/>
      <c r="CW12" s="296"/>
      <c r="CX12" s="296"/>
      <c r="CY12" s="296"/>
      <c r="CZ12" s="296"/>
      <c r="DA12" s="296"/>
      <c r="DB12" s="296"/>
      <c r="DC12" s="296"/>
      <c r="DD12" s="296"/>
      <c r="DE12" s="296"/>
      <c r="DF12" s="296"/>
      <c r="DG12" s="296"/>
      <c r="DH12" s="296"/>
      <c r="DI12" s="296"/>
      <c r="DJ12" s="296"/>
      <c r="DK12" s="296"/>
      <c r="DL12" s="296"/>
      <c r="DM12" s="296"/>
      <c r="DN12" s="296"/>
      <c r="DO12" s="296"/>
      <c r="DP12" s="296"/>
      <c r="DQ12" s="296"/>
      <c r="DR12" s="296"/>
      <c r="DS12" s="296"/>
      <c r="DT12" s="296"/>
      <c r="DU12" s="296"/>
      <c r="DV12" s="296"/>
      <c r="DW12" s="296"/>
    </row>
    <row r="13" spans="1:127" ht="14.25" customHeight="1" x14ac:dyDescent="0.25">
      <c r="A13" s="289" t="s">
        <v>219</v>
      </c>
      <c r="B13" s="290">
        <v>100.9</v>
      </c>
      <c r="C13" s="291" t="s">
        <v>320</v>
      </c>
      <c r="D13" s="292"/>
      <c r="E13" s="293"/>
      <c r="F13" s="294"/>
      <c r="G13" s="295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  <c r="CO13" s="296"/>
      <c r="CP13" s="296"/>
      <c r="CQ13" s="296"/>
      <c r="CR13" s="296"/>
      <c r="CS13" s="296"/>
      <c r="CT13" s="296"/>
      <c r="CU13" s="296"/>
      <c r="CV13" s="296"/>
      <c r="CW13" s="296"/>
      <c r="CX13" s="296"/>
      <c r="CY13" s="296"/>
      <c r="CZ13" s="296"/>
      <c r="DA13" s="296"/>
      <c r="DB13" s="296"/>
      <c r="DC13" s="296"/>
      <c r="DD13" s="296"/>
      <c r="DE13" s="296"/>
      <c r="DF13" s="296"/>
      <c r="DG13" s="296"/>
      <c r="DH13" s="296"/>
      <c r="DI13" s="296"/>
      <c r="DJ13" s="296"/>
      <c r="DK13" s="296"/>
      <c r="DL13" s="296"/>
      <c r="DM13" s="296"/>
      <c r="DN13" s="296"/>
      <c r="DO13" s="296"/>
      <c r="DP13" s="296"/>
      <c r="DQ13" s="296"/>
      <c r="DR13" s="296"/>
      <c r="DS13" s="296"/>
      <c r="DT13" s="296"/>
      <c r="DU13" s="296"/>
      <c r="DV13" s="296"/>
      <c r="DW13" s="296"/>
    </row>
    <row r="14" spans="1:127" ht="14.25" customHeight="1" x14ac:dyDescent="0.25">
      <c r="A14" s="289" t="s">
        <v>220</v>
      </c>
      <c r="B14" s="290">
        <v>63</v>
      </c>
      <c r="C14" s="291" t="s">
        <v>321</v>
      </c>
      <c r="D14" s="288"/>
      <c r="E14" s="297"/>
      <c r="F14" s="298"/>
      <c r="G14" s="299"/>
      <c r="H14" s="284"/>
      <c r="I14" s="284"/>
      <c r="J14" s="284"/>
      <c r="K14" s="284"/>
      <c r="L14" s="284"/>
      <c r="M14" s="284"/>
      <c r="N14" s="284"/>
      <c r="O14" s="284"/>
      <c r="P14" s="284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  <c r="CO14" s="296"/>
      <c r="CP14" s="296"/>
      <c r="CQ14" s="296"/>
      <c r="CR14" s="296"/>
      <c r="CS14" s="296"/>
      <c r="CT14" s="296"/>
      <c r="CU14" s="296"/>
      <c r="CV14" s="296"/>
      <c r="CW14" s="296"/>
      <c r="CX14" s="296"/>
      <c r="CY14" s="296"/>
      <c r="CZ14" s="296"/>
      <c r="DA14" s="296"/>
      <c r="DB14" s="296"/>
      <c r="DC14" s="296"/>
      <c r="DD14" s="296"/>
      <c r="DE14" s="296"/>
      <c r="DF14" s="296"/>
      <c r="DG14" s="296"/>
      <c r="DH14" s="296"/>
      <c r="DI14" s="296"/>
      <c r="DJ14" s="296"/>
      <c r="DK14" s="296"/>
      <c r="DL14" s="296"/>
      <c r="DM14" s="296"/>
      <c r="DN14" s="296"/>
      <c r="DO14" s="296"/>
      <c r="DP14" s="296"/>
      <c r="DQ14" s="296"/>
      <c r="DR14" s="296"/>
      <c r="DS14" s="296"/>
      <c r="DT14" s="296"/>
      <c r="DU14" s="296"/>
      <c r="DV14" s="296"/>
      <c r="DW14" s="296"/>
    </row>
    <row r="15" spans="1:127" ht="14.25" customHeight="1" x14ac:dyDescent="0.25">
      <c r="A15" s="289" t="s">
        <v>222</v>
      </c>
      <c r="B15" s="290">
        <v>73.5</v>
      </c>
      <c r="C15" s="291" t="s">
        <v>322</v>
      </c>
      <c r="D15" s="292"/>
      <c r="E15" s="293"/>
      <c r="F15" s="294"/>
      <c r="G15" s="295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  <c r="CO15" s="296"/>
      <c r="CP15" s="296"/>
      <c r="CQ15" s="296"/>
      <c r="CR15" s="296"/>
      <c r="CS15" s="296"/>
      <c r="CT15" s="296"/>
      <c r="CU15" s="296"/>
      <c r="CV15" s="296"/>
      <c r="CW15" s="296"/>
      <c r="CX15" s="296"/>
      <c r="CY15" s="296"/>
      <c r="CZ15" s="296"/>
      <c r="DA15" s="296"/>
      <c r="DB15" s="296"/>
      <c r="DC15" s="296"/>
      <c r="DD15" s="296"/>
      <c r="DE15" s="296"/>
      <c r="DF15" s="296"/>
      <c r="DG15" s="296"/>
      <c r="DH15" s="296"/>
      <c r="DI15" s="296"/>
      <c r="DJ15" s="296"/>
      <c r="DK15" s="296"/>
      <c r="DL15" s="296"/>
      <c r="DM15" s="296"/>
      <c r="DN15" s="296"/>
      <c r="DO15" s="296"/>
      <c r="DP15" s="296"/>
      <c r="DQ15" s="296"/>
      <c r="DR15" s="296"/>
      <c r="DS15" s="296"/>
      <c r="DT15" s="296"/>
      <c r="DU15" s="296"/>
      <c r="DV15" s="296"/>
      <c r="DW15" s="296"/>
    </row>
    <row r="16" spans="1:127" ht="14.25" customHeight="1" x14ac:dyDescent="0.25">
      <c r="A16" s="289" t="s">
        <v>223</v>
      </c>
      <c r="B16" s="290">
        <v>73.5</v>
      </c>
      <c r="C16" s="291" t="s">
        <v>312</v>
      </c>
      <c r="D16" s="292"/>
      <c r="E16" s="300"/>
      <c r="F16" s="301"/>
      <c r="G16" s="295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  <c r="CO16" s="296"/>
      <c r="CP16" s="296"/>
      <c r="CQ16" s="296"/>
      <c r="CR16" s="296"/>
      <c r="CS16" s="296"/>
      <c r="CT16" s="296"/>
      <c r="CU16" s="296"/>
      <c r="CV16" s="296"/>
      <c r="CW16" s="296"/>
      <c r="CX16" s="296"/>
      <c r="CY16" s="296"/>
      <c r="CZ16" s="296"/>
      <c r="DA16" s="296"/>
      <c r="DB16" s="296"/>
      <c r="DC16" s="296"/>
      <c r="DD16" s="296"/>
      <c r="DE16" s="296"/>
      <c r="DF16" s="296"/>
      <c r="DG16" s="296"/>
      <c r="DH16" s="296"/>
      <c r="DI16" s="296"/>
      <c r="DJ16" s="296"/>
      <c r="DK16" s="296"/>
      <c r="DL16" s="296"/>
      <c r="DM16" s="296"/>
      <c r="DN16" s="296"/>
      <c r="DO16" s="296"/>
      <c r="DP16" s="296"/>
      <c r="DQ16" s="296"/>
      <c r="DR16" s="296"/>
      <c r="DS16" s="296"/>
      <c r="DT16" s="296"/>
      <c r="DU16" s="296"/>
      <c r="DV16" s="296"/>
      <c r="DW16" s="296"/>
    </row>
    <row r="17" spans="1:127" ht="14.25" customHeight="1" x14ac:dyDescent="0.25">
      <c r="A17" s="289" t="s">
        <v>224</v>
      </c>
      <c r="B17" s="290">
        <v>73.5</v>
      </c>
      <c r="C17" s="291" t="s">
        <v>312</v>
      </c>
      <c r="D17" s="288"/>
      <c r="E17" s="297"/>
      <c r="F17" s="298"/>
      <c r="G17" s="299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  <c r="CO17" s="296"/>
      <c r="CP17" s="296"/>
      <c r="CQ17" s="296"/>
      <c r="CR17" s="296"/>
      <c r="CS17" s="296"/>
      <c r="CT17" s="296"/>
      <c r="CU17" s="296"/>
      <c r="CV17" s="296"/>
      <c r="CW17" s="296"/>
      <c r="CX17" s="296"/>
      <c r="CY17" s="296"/>
      <c r="CZ17" s="296"/>
      <c r="DA17" s="296"/>
      <c r="DB17" s="296"/>
      <c r="DC17" s="296"/>
      <c r="DD17" s="296"/>
      <c r="DE17" s="296"/>
      <c r="DF17" s="296"/>
      <c r="DG17" s="296"/>
      <c r="DH17" s="296"/>
      <c r="DI17" s="296"/>
      <c r="DJ17" s="296"/>
      <c r="DK17" s="296"/>
      <c r="DL17" s="296"/>
      <c r="DM17" s="296"/>
      <c r="DN17" s="296"/>
      <c r="DO17" s="296"/>
      <c r="DP17" s="296"/>
      <c r="DQ17" s="296"/>
      <c r="DR17" s="296"/>
      <c r="DS17" s="296"/>
      <c r="DT17" s="296"/>
      <c r="DU17" s="296"/>
      <c r="DV17" s="296"/>
      <c r="DW17" s="296"/>
    </row>
    <row r="18" spans="1:127" ht="14.25" customHeight="1" x14ac:dyDescent="0.25">
      <c r="A18" s="289" t="s">
        <v>226</v>
      </c>
      <c r="B18" s="290">
        <v>114.8</v>
      </c>
      <c r="C18" s="291" t="s">
        <v>312</v>
      </c>
      <c r="D18" s="288"/>
      <c r="E18" s="297"/>
      <c r="F18" s="298"/>
      <c r="G18" s="299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  <c r="CO18" s="296"/>
      <c r="CP18" s="296"/>
      <c r="CQ18" s="296"/>
      <c r="CR18" s="296"/>
      <c r="CS18" s="296"/>
      <c r="CT18" s="296"/>
      <c r="CU18" s="296"/>
      <c r="CV18" s="296"/>
      <c r="CW18" s="296"/>
      <c r="CX18" s="296"/>
      <c r="CY18" s="296"/>
      <c r="CZ18" s="296"/>
      <c r="DA18" s="296"/>
      <c r="DB18" s="296"/>
      <c r="DC18" s="296"/>
      <c r="DD18" s="296"/>
      <c r="DE18" s="296"/>
      <c r="DF18" s="296"/>
      <c r="DG18" s="296"/>
      <c r="DH18" s="296"/>
      <c r="DI18" s="296"/>
      <c r="DJ18" s="296"/>
      <c r="DK18" s="296"/>
      <c r="DL18" s="296"/>
      <c r="DM18" s="296"/>
      <c r="DN18" s="296"/>
      <c r="DO18" s="296"/>
      <c r="DP18" s="296"/>
      <c r="DQ18" s="296"/>
      <c r="DR18" s="296"/>
      <c r="DS18" s="296"/>
      <c r="DT18" s="296"/>
      <c r="DU18" s="296"/>
      <c r="DV18" s="296"/>
      <c r="DW18" s="296"/>
    </row>
    <row r="19" spans="1:127" ht="14.25" customHeight="1" x14ac:dyDescent="0.25">
      <c r="A19" s="289" t="s">
        <v>228</v>
      </c>
      <c r="B19" s="290">
        <v>105.5</v>
      </c>
      <c r="C19" s="291" t="s">
        <v>312</v>
      </c>
      <c r="D19" s="288"/>
      <c r="E19" s="297"/>
      <c r="F19" s="298"/>
      <c r="G19" s="299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  <c r="CO19" s="296"/>
      <c r="CP19" s="296"/>
      <c r="CQ19" s="296"/>
      <c r="CR19" s="296"/>
      <c r="CS19" s="296"/>
      <c r="CT19" s="296"/>
      <c r="CU19" s="296"/>
      <c r="CV19" s="296"/>
      <c r="CW19" s="296"/>
      <c r="CX19" s="296"/>
      <c r="CY19" s="296"/>
      <c r="CZ19" s="296"/>
      <c r="DA19" s="296"/>
      <c r="DB19" s="296"/>
      <c r="DC19" s="296"/>
      <c r="DD19" s="296"/>
      <c r="DE19" s="296"/>
      <c r="DF19" s="296"/>
      <c r="DG19" s="296"/>
      <c r="DH19" s="296"/>
      <c r="DI19" s="296"/>
      <c r="DJ19" s="296"/>
      <c r="DK19" s="296"/>
      <c r="DL19" s="296"/>
      <c r="DM19" s="296"/>
      <c r="DN19" s="296"/>
      <c r="DO19" s="296"/>
      <c r="DP19" s="296"/>
      <c r="DQ19" s="296"/>
      <c r="DR19" s="296"/>
      <c r="DS19" s="296"/>
      <c r="DT19" s="296"/>
      <c r="DU19" s="296"/>
      <c r="DV19" s="296"/>
      <c r="DW19" s="296"/>
    </row>
    <row r="20" spans="1:127" ht="15.75" customHeight="1" x14ac:dyDescent="0.25">
      <c r="A20" s="289"/>
      <c r="B20" s="283"/>
      <c r="C20" s="288"/>
      <c r="D20" s="288"/>
      <c r="E20" s="297"/>
      <c r="F20" s="298"/>
      <c r="G20" s="299"/>
      <c r="H20" s="282"/>
      <c r="I20" s="282"/>
      <c r="J20" s="282"/>
      <c r="K20" s="282"/>
      <c r="L20" s="282"/>
      <c r="M20" s="282"/>
      <c r="N20" s="282"/>
      <c r="O20" s="282"/>
      <c r="P20" s="282"/>
    </row>
    <row r="21" spans="1:127" ht="15.75" customHeight="1" x14ac:dyDescent="0.25">
      <c r="A21" s="282"/>
      <c r="B21" s="282"/>
      <c r="C21" s="288"/>
      <c r="D21" s="288"/>
      <c r="E21" s="304" t="s">
        <v>346</v>
      </c>
      <c r="F21" s="283"/>
      <c r="G21" s="305">
        <f t="shared" ref="G21:AL21" si="0">SUM(G5:G20)</f>
        <v>0</v>
      </c>
      <c r="H21" s="305">
        <f t="shared" si="0"/>
        <v>0</v>
      </c>
      <c r="I21" s="305">
        <f t="shared" si="0"/>
        <v>0</v>
      </c>
      <c r="J21" s="305">
        <f t="shared" si="0"/>
        <v>0</v>
      </c>
      <c r="K21" s="305">
        <f t="shared" si="0"/>
        <v>0</v>
      </c>
      <c r="L21" s="305">
        <f t="shared" si="0"/>
        <v>0</v>
      </c>
      <c r="M21" s="305">
        <f t="shared" si="0"/>
        <v>0</v>
      </c>
      <c r="N21" s="305">
        <f t="shared" si="0"/>
        <v>0</v>
      </c>
      <c r="O21" s="305">
        <f t="shared" si="0"/>
        <v>0</v>
      </c>
      <c r="P21" s="305">
        <f t="shared" si="0"/>
        <v>0</v>
      </c>
      <c r="Q21" s="305">
        <f t="shared" si="0"/>
        <v>0</v>
      </c>
      <c r="R21" s="305">
        <f t="shared" si="0"/>
        <v>0</v>
      </c>
      <c r="S21" s="305">
        <f t="shared" si="0"/>
        <v>0</v>
      </c>
      <c r="T21" s="305">
        <f t="shared" si="0"/>
        <v>0</v>
      </c>
      <c r="U21" s="305">
        <f t="shared" si="0"/>
        <v>0</v>
      </c>
      <c r="V21" s="305">
        <f t="shared" si="0"/>
        <v>0</v>
      </c>
      <c r="W21" s="305">
        <f t="shared" si="0"/>
        <v>0</v>
      </c>
      <c r="X21" s="305">
        <f t="shared" si="0"/>
        <v>0</v>
      </c>
      <c r="Y21" s="305">
        <f t="shared" si="0"/>
        <v>0</v>
      </c>
      <c r="Z21" s="305">
        <f t="shared" si="0"/>
        <v>0</v>
      </c>
      <c r="AA21" s="305">
        <f t="shared" si="0"/>
        <v>0</v>
      </c>
      <c r="AB21" s="305">
        <f t="shared" si="0"/>
        <v>0</v>
      </c>
      <c r="AC21" s="305">
        <f t="shared" si="0"/>
        <v>0</v>
      </c>
      <c r="AD21" s="305">
        <f t="shared" si="0"/>
        <v>0</v>
      </c>
      <c r="AE21" s="305">
        <f t="shared" si="0"/>
        <v>0</v>
      </c>
      <c r="AF21" s="305">
        <f t="shared" si="0"/>
        <v>0</v>
      </c>
      <c r="AG21" s="305">
        <f t="shared" si="0"/>
        <v>0</v>
      </c>
      <c r="AH21" s="305">
        <f t="shared" si="0"/>
        <v>0</v>
      </c>
      <c r="AI21" s="305">
        <f t="shared" si="0"/>
        <v>0</v>
      </c>
      <c r="AJ21" s="305">
        <f t="shared" si="0"/>
        <v>0</v>
      </c>
      <c r="AK21" s="305">
        <f t="shared" si="0"/>
        <v>0</v>
      </c>
      <c r="AL21" s="305">
        <f t="shared" si="0"/>
        <v>0</v>
      </c>
      <c r="AM21" s="305">
        <f t="shared" ref="AM21:BR21" si="1">SUM(AM5:AM20)</f>
        <v>0</v>
      </c>
      <c r="AN21" s="305">
        <f t="shared" si="1"/>
        <v>0</v>
      </c>
      <c r="AO21" s="305">
        <f t="shared" si="1"/>
        <v>0</v>
      </c>
      <c r="AP21" s="305">
        <f t="shared" si="1"/>
        <v>0</v>
      </c>
      <c r="AQ21" s="305">
        <f t="shared" si="1"/>
        <v>0</v>
      </c>
      <c r="AR21" s="305">
        <f t="shared" si="1"/>
        <v>0</v>
      </c>
      <c r="AS21" s="305">
        <f t="shared" si="1"/>
        <v>0</v>
      </c>
      <c r="AT21" s="305">
        <f t="shared" si="1"/>
        <v>0</v>
      </c>
      <c r="AU21" s="305">
        <f t="shared" si="1"/>
        <v>0</v>
      </c>
      <c r="AV21" s="305">
        <f t="shared" si="1"/>
        <v>0</v>
      </c>
      <c r="AW21" s="305">
        <f t="shared" si="1"/>
        <v>0</v>
      </c>
      <c r="AX21" s="305">
        <f t="shared" si="1"/>
        <v>0</v>
      </c>
      <c r="AY21" s="305">
        <f t="shared" si="1"/>
        <v>0</v>
      </c>
      <c r="AZ21" s="305">
        <f t="shared" si="1"/>
        <v>0</v>
      </c>
      <c r="BA21" s="305">
        <f t="shared" si="1"/>
        <v>0</v>
      </c>
      <c r="BB21" s="305">
        <f t="shared" si="1"/>
        <v>0</v>
      </c>
      <c r="BC21" s="305">
        <f t="shared" si="1"/>
        <v>0</v>
      </c>
      <c r="BD21" s="305">
        <f t="shared" si="1"/>
        <v>0</v>
      </c>
      <c r="BE21" s="305">
        <f t="shared" si="1"/>
        <v>0</v>
      </c>
      <c r="BF21" s="305">
        <f t="shared" si="1"/>
        <v>0</v>
      </c>
      <c r="BG21" s="305">
        <f t="shared" si="1"/>
        <v>0</v>
      </c>
      <c r="BH21" s="305">
        <f t="shared" si="1"/>
        <v>0</v>
      </c>
      <c r="BI21" s="305">
        <f t="shared" si="1"/>
        <v>0</v>
      </c>
      <c r="BJ21" s="305">
        <f t="shared" si="1"/>
        <v>0</v>
      </c>
      <c r="BK21" s="305">
        <f t="shared" si="1"/>
        <v>0</v>
      </c>
      <c r="BL21" s="305">
        <f t="shared" si="1"/>
        <v>0</v>
      </c>
      <c r="BM21" s="305">
        <f t="shared" si="1"/>
        <v>0</v>
      </c>
      <c r="BN21" s="305">
        <f t="shared" si="1"/>
        <v>0</v>
      </c>
      <c r="BO21" s="305">
        <f t="shared" si="1"/>
        <v>0</v>
      </c>
      <c r="BP21" s="305">
        <f t="shared" si="1"/>
        <v>0</v>
      </c>
      <c r="BQ21" s="305">
        <f t="shared" si="1"/>
        <v>0</v>
      </c>
      <c r="BR21" s="305">
        <f t="shared" si="1"/>
        <v>0</v>
      </c>
      <c r="BS21" s="305">
        <f t="shared" ref="BS21:CX21" si="2">SUM(BS5:BS20)</f>
        <v>0</v>
      </c>
      <c r="BT21" s="305">
        <f t="shared" si="2"/>
        <v>0</v>
      </c>
      <c r="BU21" s="305">
        <f t="shared" si="2"/>
        <v>0</v>
      </c>
      <c r="BV21" s="305">
        <f t="shared" si="2"/>
        <v>0</v>
      </c>
      <c r="BW21" s="305">
        <f t="shared" si="2"/>
        <v>0</v>
      </c>
      <c r="BX21" s="305">
        <f t="shared" si="2"/>
        <v>0</v>
      </c>
      <c r="BY21" s="305">
        <f t="shared" si="2"/>
        <v>0</v>
      </c>
      <c r="BZ21" s="305">
        <f t="shared" si="2"/>
        <v>0</v>
      </c>
      <c r="CA21" s="305">
        <f t="shared" si="2"/>
        <v>0</v>
      </c>
      <c r="CB21" s="305">
        <f t="shared" si="2"/>
        <v>0</v>
      </c>
      <c r="CC21" s="305">
        <f t="shared" si="2"/>
        <v>0</v>
      </c>
      <c r="CD21" s="305">
        <f t="shared" si="2"/>
        <v>0</v>
      </c>
      <c r="CE21" s="305">
        <f t="shared" si="2"/>
        <v>0</v>
      </c>
      <c r="CF21" s="305">
        <f t="shared" si="2"/>
        <v>0</v>
      </c>
      <c r="CG21" s="305">
        <f t="shared" si="2"/>
        <v>0</v>
      </c>
      <c r="CH21" s="305">
        <f t="shared" si="2"/>
        <v>0</v>
      </c>
      <c r="CI21" s="305">
        <f t="shared" si="2"/>
        <v>0</v>
      </c>
      <c r="CJ21" s="305">
        <f t="shared" si="2"/>
        <v>0</v>
      </c>
      <c r="CK21" s="305">
        <f t="shared" si="2"/>
        <v>0</v>
      </c>
      <c r="CL21" s="305">
        <f t="shared" si="2"/>
        <v>0</v>
      </c>
      <c r="CM21" s="305">
        <f t="shared" si="2"/>
        <v>0</v>
      </c>
      <c r="CN21" s="305">
        <f t="shared" si="2"/>
        <v>0</v>
      </c>
      <c r="CO21" s="305">
        <f t="shared" si="2"/>
        <v>0</v>
      </c>
      <c r="CP21" s="305">
        <f t="shared" si="2"/>
        <v>0</v>
      </c>
      <c r="CQ21" s="305">
        <f t="shared" si="2"/>
        <v>0</v>
      </c>
      <c r="CR21" s="305">
        <f t="shared" si="2"/>
        <v>0</v>
      </c>
      <c r="CS21" s="305">
        <f t="shared" si="2"/>
        <v>0</v>
      </c>
      <c r="CT21" s="305">
        <f t="shared" si="2"/>
        <v>0</v>
      </c>
      <c r="CU21" s="305">
        <f t="shared" si="2"/>
        <v>0</v>
      </c>
      <c r="CV21" s="305">
        <f t="shared" si="2"/>
        <v>0</v>
      </c>
      <c r="CW21" s="305">
        <f t="shared" si="2"/>
        <v>0</v>
      </c>
      <c r="CX21" s="305">
        <f t="shared" si="2"/>
        <v>0</v>
      </c>
      <c r="CY21" s="305">
        <f t="shared" ref="CY21:DW21" si="3">SUM(CY5:CY20)</f>
        <v>0</v>
      </c>
      <c r="CZ21" s="305">
        <f t="shared" si="3"/>
        <v>0</v>
      </c>
      <c r="DA21" s="305">
        <f t="shared" si="3"/>
        <v>0</v>
      </c>
      <c r="DB21" s="305">
        <f t="shared" si="3"/>
        <v>0</v>
      </c>
      <c r="DC21" s="305">
        <f t="shared" si="3"/>
        <v>0</v>
      </c>
      <c r="DD21" s="305">
        <f t="shared" si="3"/>
        <v>0</v>
      </c>
      <c r="DE21" s="305">
        <f t="shared" si="3"/>
        <v>0</v>
      </c>
      <c r="DF21" s="305">
        <f t="shared" si="3"/>
        <v>0</v>
      </c>
      <c r="DG21" s="305">
        <f t="shared" si="3"/>
        <v>0</v>
      </c>
      <c r="DH21" s="305">
        <f t="shared" si="3"/>
        <v>0</v>
      </c>
      <c r="DI21" s="305">
        <f t="shared" si="3"/>
        <v>0</v>
      </c>
      <c r="DJ21" s="305">
        <f t="shared" si="3"/>
        <v>0</v>
      </c>
      <c r="DK21" s="305">
        <f t="shared" si="3"/>
        <v>0</v>
      </c>
      <c r="DL21" s="305">
        <f t="shared" si="3"/>
        <v>0</v>
      </c>
      <c r="DM21" s="305">
        <f t="shared" si="3"/>
        <v>0</v>
      </c>
      <c r="DN21" s="305">
        <f t="shared" si="3"/>
        <v>0</v>
      </c>
      <c r="DO21" s="305">
        <f t="shared" si="3"/>
        <v>0</v>
      </c>
      <c r="DP21" s="305">
        <f t="shared" si="3"/>
        <v>0</v>
      </c>
      <c r="DQ21" s="305">
        <f t="shared" si="3"/>
        <v>0</v>
      </c>
      <c r="DR21" s="305">
        <f t="shared" si="3"/>
        <v>0</v>
      </c>
      <c r="DS21" s="305">
        <f t="shared" si="3"/>
        <v>0</v>
      </c>
      <c r="DT21" s="305">
        <f t="shared" si="3"/>
        <v>0</v>
      </c>
      <c r="DU21" s="305">
        <f t="shared" si="3"/>
        <v>0</v>
      </c>
      <c r="DV21" s="305">
        <f t="shared" si="3"/>
        <v>0</v>
      </c>
      <c r="DW21" s="305">
        <f t="shared" si="3"/>
        <v>0</v>
      </c>
    </row>
    <row r="22" spans="1:127" ht="15.75" customHeight="1" x14ac:dyDescent="0.25">
      <c r="A22" s="282"/>
      <c r="B22" s="282"/>
      <c r="C22" s="288"/>
      <c r="D22" s="288"/>
      <c r="E22" s="282"/>
      <c r="F22" s="283"/>
      <c r="G22" s="299"/>
      <c r="H22" s="282"/>
      <c r="I22" s="282"/>
      <c r="J22" s="282"/>
      <c r="K22" s="282"/>
      <c r="L22" s="282"/>
      <c r="M22" s="282"/>
      <c r="N22" s="282"/>
      <c r="O22" s="282"/>
      <c r="P22" s="282"/>
    </row>
    <row r="23" spans="1:127" ht="15.75" customHeight="1" x14ac:dyDescent="0.25">
      <c r="A23" s="282"/>
      <c r="B23" s="282"/>
      <c r="C23" s="288"/>
      <c r="D23" s="288"/>
      <c r="E23" s="304" t="s">
        <v>347</v>
      </c>
      <c r="F23" s="283"/>
      <c r="G23" s="306"/>
      <c r="H23" s="306">
        <f t="shared" ref="H23:AM23" si="4">H21*1.2</f>
        <v>0</v>
      </c>
      <c r="I23" s="306">
        <f t="shared" si="4"/>
        <v>0</v>
      </c>
      <c r="J23" s="306">
        <f t="shared" si="4"/>
        <v>0</v>
      </c>
      <c r="K23" s="306">
        <f t="shared" si="4"/>
        <v>0</v>
      </c>
      <c r="L23" s="306">
        <f t="shared" si="4"/>
        <v>0</v>
      </c>
      <c r="M23" s="306">
        <f t="shared" si="4"/>
        <v>0</v>
      </c>
      <c r="N23" s="306">
        <f t="shared" si="4"/>
        <v>0</v>
      </c>
      <c r="O23" s="306">
        <f t="shared" si="4"/>
        <v>0</v>
      </c>
      <c r="P23" s="306">
        <f t="shared" si="4"/>
        <v>0</v>
      </c>
      <c r="Q23" s="306">
        <f t="shared" si="4"/>
        <v>0</v>
      </c>
      <c r="R23" s="306">
        <f t="shared" si="4"/>
        <v>0</v>
      </c>
      <c r="S23" s="306">
        <f t="shared" si="4"/>
        <v>0</v>
      </c>
      <c r="T23" s="306">
        <f t="shared" si="4"/>
        <v>0</v>
      </c>
      <c r="U23" s="306">
        <f t="shared" si="4"/>
        <v>0</v>
      </c>
      <c r="V23" s="306">
        <f t="shared" si="4"/>
        <v>0</v>
      </c>
      <c r="W23" s="306">
        <f t="shared" si="4"/>
        <v>0</v>
      </c>
      <c r="X23" s="306">
        <f t="shared" si="4"/>
        <v>0</v>
      </c>
      <c r="Y23" s="306">
        <f t="shared" si="4"/>
        <v>0</v>
      </c>
      <c r="Z23" s="306">
        <f t="shared" si="4"/>
        <v>0</v>
      </c>
      <c r="AA23" s="306">
        <f t="shared" si="4"/>
        <v>0</v>
      </c>
      <c r="AB23" s="306">
        <f t="shared" si="4"/>
        <v>0</v>
      </c>
      <c r="AC23" s="306">
        <f t="shared" si="4"/>
        <v>0</v>
      </c>
      <c r="AD23" s="306">
        <f t="shared" si="4"/>
        <v>0</v>
      </c>
      <c r="AE23" s="306">
        <f t="shared" si="4"/>
        <v>0</v>
      </c>
      <c r="AF23" s="306">
        <f t="shared" si="4"/>
        <v>0</v>
      </c>
      <c r="AG23" s="306">
        <f t="shared" si="4"/>
        <v>0</v>
      </c>
      <c r="AH23" s="306">
        <f t="shared" si="4"/>
        <v>0</v>
      </c>
      <c r="AI23" s="306">
        <f t="shared" si="4"/>
        <v>0</v>
      </c>
      <c r="AJ23" s="306">
        <f t="shared" si="4"/>
        <v>0</v>
      </c>
      <c r="AK23" s="306">
        <f t="shared" si="4"/>
        <v>0</v>
      </c>
      <c r="AL23" s="306">
        <f t="shared" si="4"/>
        <v>0</v>
      </c>
      <c r="AM23" s="306">
        <f t="shared" si="4"/>
        <v>0</v>
      </c>
      <c r="AN23" s="306">
        <f t="shared" ref="AN23:BS23" si="5">AN21*1.2</f>
        <v>0</v>
      </c>
      <c r="AO23" s="306">
        <f t="shared" si="5"/>
        <v>0</v>
      </c>
      <c r="AP23" s="306">
        <f t="shared" si="5"/>
        <v>0</v>
      </c>
      <c r="AQ23" s="306">
        <f t="shared" si="5"/>
        <v>0</v>
      </c>
      <c r="AR23" s="306">
        <f t="shared" si="5"/>
        <v>0</v>
      </c>
      <c r="AS23" s="306">
        <f t="shared" si="5"/>
        <v>0</v>
      </c>
      <c r="AT23" s="306">
        <f t="shared" si="5"/>
        <v>0</v>
      </c>
      <c r="AU23" s="306">
        <f t="shared" si="5"/>
        <v>0</v>
      </c>
      <c r="AV23" s="306">
        <f t="shared" si="5"/>
        <v>0</v>
      </c>
      <c r="AW23" s="306">
        <f t="shared" si="5"/>
        <v>0</v>
      </c>
      <c r="AX23" s="306">
        <f t="shared" si="5"/>
        <v>0</v>
      </c>
      <c r="AY23" s="306">
        <f t="shared" si="5"/>
        <v>0</v>
      </c>
      <c r="AZ23" s="306">
        <f t="shared" si="5"/>
        <v>0</v>
      </c>
      <c r="BA23" s="306">
        <f t="shared" si="5"/>
        <v>0</v>
      </c>
      <c r="BB23" s="306">
        <f t="shared" si="5"/>
        <v>0</v>
      </c>
      <c r="BC23" s="306">
        <f t="shared" si="5"/>
        <v>0</v>
      </c>
      <c r="BD23" s="306">
        <f t="shared" si="5"/>
        <v>0</v>
      </c>
      <c r="BE23" s="306">
        <f t="shared" si="5"/>
        <v>0</v>
      </c>
      <c r="BF23" s="306">
        <f t="shared" si="5"/>
        <v>0</v>
      </c>
      <c r="BG23" s="306">
        <f t="shared" si="5"/>
        <v>0</v>
      </c>
      <c r="BH23" s="306">
        <f t="shared" si="5"/>
        <v>0</v>
      </c>
      <c r="BI23" s="306">
        <f t="shared" si="5"/>
        <v>0</v>
      </c>
      <c r="BJ23" s="306">
        <f t="shared" si="5"/>
        <v>0</v>
      </c>
      <c r="BK23" s="306">
        <f t="shared" si="5"/>
        <v>0</v>
      </c>
      <c r="BL23" s="306">
        <f t="shared" si="5"/>
        <v>0</v>
      </c>
      <c r="BM23" s="306">
        <f t="shared" si="5"/>
        <v>0</v>
      </c>
      <c r="BN23" s="306">
        <f t="shared" si="5"/>
        <v>0</v>
      </c>
      <c r="BO23" s="306">
        <f t="shared" si="5"/>
        <v>0</v>
      </c>
      <c r="BP23" s="306">
        <f t="shared" si="5"/>
        <v>0</v>
      </c>
      <c r="BQ23" s="306">
        <f t="shared" si="5"/>
        <v>0</v>
      </c>
      <c r="BR23" s="306">
        <f t="shared" si="5"/>
        <v>0</v>
      </c>
      <c r="BS23" s="306">
        <f t="shared" si="5"/>
        <v>0</v>
      </c>
      <c r="BT23" s="306">
        <f t="shared" ref="BT23:CY23" si="6">BT21*1.2</f>
        <v>0</v>
      </c>
      <c r="BU23" s="306">
        <f t="shared" si="6"/>
        <v>0</v>
      </c>
      <c r="BV23" s="306">
        <f t="shared" si="6"/>
        <v>0</v>
      </c>
      <c r="BW23" s="306">
        <f t="shared" si="6"/>
        <v>0</v>
      </c>
      <c r="BX23" s="306">
        <f t="shared" si="6"/>
        <v>0</v>
      </c>
      <c r="BY23" s="306">
        <f t="shared" si="6"/>
        <v>0</v>
      </c>
      <c r="BZ23" s="306">
        <f t="shared" si="6"/>
        <v>0</v>
      </c>
      <c r="CA23" s="306">
        <f t="shared" si="6"/>
        <v>0</v>
      </c>
      <c r="CB23" s="306">
        <f t="shared" si="6"/>
        <v>0</v>
      </c>
      <c r="CC23" s="306">
        <f t="shared" si="6"/>
        <v>0</v>
      </c>
      <c r="CD23" s="306">
        <f t="shared" si="6"/>
        <v>0</v>
      </c>
      <c r="CE23" s="306">
        <f t="shared" si="6"/>
        <v>0</v>
      </c>
      <c r="CF23" s="306">
        <f t="shared" si="6"/>
        <v>0</v>
      </c>
      <c r="CG23" s="306">
        <f t="shared" si="6"/>
        <v>0</v>
      </c>
      <c r="CH23" s="306">
        <f t="shared" si="6"/>
        <v>0</v>
      </c>
      <c r="CI23" s="306">
        <f t="shared" si="6"/>
        <v>0</v>
      </c>
      <c r="CJ23" s="306">
        <f t="shared" si="6"/>
        <v>0</v>
      </c>
      <c r="CK23" s="306">
        <f t="shared" si="6"/>
        <v>0</v>
      </c>
      <c r="CL23" s="306">
        <f t="shared" si="6"/>
        <v>0</v>
      </c>
      <c r="CM23" s="306">
        <f t="shared" si="6"/>
        <v>0</v>
      </c>
      <c r="CN23" s="306">
        <f t="shared" si="6"/>
        <v>0</v>
      </c>
      <c r="CO23" s="306">
        <f t="shared" si="6"/>
        <v>0</v>
      </c>
      <c r="CP23" s="306">
        <f t="shared" si="6"/>
        <v>0</v>
      </c>
      <c r="CQ23" s="306">
        <f t="shared" si="6"/>
        <v>0</v>
      </c>
      <c r="CR23" s="306">
        <f t="shared" si="6"/>
        <v>0</v>
      </c>
      <c r="CS23" s="306">
        <f t="shared" si="6"/>
        <v>0</v>
      </c>
      <c r="CT23" s="306">
        <f t="shared" si="6"/>
        <v>0</v>
      </c>
      <c r="CU23" s="306">
        <f t="shared" si="6"/>
        <v>0</v>
      </c>
      <c r="CV23" s="306">
        <f t="shared" si="6"/>
        <v>0</v>
      </c>
      <c r="CW23" s="306">
        <f t="shared" si="6"/>
        <v>0</v>
      </c>
      <c r="CX23" s="306">
        <f t="shared" si="6"/>
        <v>0</v>
      </c>
      <c r="CY23" s="306">
        <f t="shared" si="6"/>
        <v>0</v>
      </c>
      <c r="CZ23" s="306">
        <f t="shared" ref="CZ23:DW23" si="7">CZ21*1.2</f>
        <v>0</v>
      </c>
      <c r="DA23" s="306">
        <f t="shared" si="7"/>
        <v>0</v>
      </c>
      <c r="DB23" s="306">
        <f t="shared" si="7"/>
        <v>0</v>
      </c>
      <c r="DC23" s="306">
        <f t="shared" si="7"/>
        <v>0</v>
      </c>
      <c r="DD23" s="306">
        <f t="shared" si="7"/>
        <v>0</v>
      </c>
      <c r="DE23" s="306">
        <f t="shared" si="7"/>
        <v>0</v>
      </c>
      <c r="DF23" s="306">
        <f t="shared" si="7"/>
        <v>0</v>
      </c>
      <c r="DG23" s="306">
        <f t="shared" si="7"/>
        <v>0</v>
      </c>
      <c r="DH23" s="306">
        <f t="shared" si="7"/>
        <v>0</v>
      </c>
      <c r="DI23" s="306">
        <f t="shared" si="7"/>
        <v>0</v>
      </c>
      <c r="DJ23" s="306">
        <f t="shared" si="7"/>
        <v>0</v>
      </c>
      <c r="DK23" s="306">
        <f t="shared" si="7"/>
        <v>0</v>
      </c>
      <c r="DL23" s="306">
        <f t="shared" si="7"/>
        <v>0</v>
      </c>
      <c r="DM23" s="306">
        <f t="shared" si="7"/>
        <v>0</v>
      </c>
      <c r="DN23" s="306">
        <f t="shared" si="7"/>
        <v>0</v>
      </c>
      <c r="DO23" s="306">
        <f t="shared" si="7"/>
        <v>0</v>
      </c>
      <c r="DP23" s="306">
        <f t="shared" si="7"/>
        <v>0</v>
      </c>
      <c r="DQ23" s="306">
        <f t="shared" si="7"/>
        <v>0</v>
      </c>
      <c r="DR23" s="306">
        <f t="shared" si="7"/>
        <v>0</v>
      </c>
      <c r="DS23" s="306">
        <f t="shared" si="7"/>
        <v>0</v>
      </c>
      <c r="DT23" s="306">
        <f t="shared" si="7"/>
        <v>0</v>
      </c>
      <c r="DU23" s="306">
        <f t="shared" si="7"/>
        <v>0</v>
      </c>
      <c r="DV23" s="306">
        <f t="shared" si="7"/>
        <v>0</v>
      </c>
      <c r="DW23" s="306">
        <f t="shared" si="7"/>
        <v>0</v>
      </c>
    </row>
    <row r="24" spans="1:127" ht="15.75" customHeight="1" x14ac:dyDescent="0.25">
      <c r="C24" s="307"/>
      <c r="D24" s="307"/>
    </row>
    <row r="25" spans="1:127" ht="15.75" customHeight="1" x14ac:dyDescent="0.25">
      <c r="C25" s="307"/>
      <c r="D25" s="307"/>
    </row>
    <row r="26" spans="1:127" ht="15.75" customHeight="1" x14ac:dyDescent="0.25">
      <c r="C26" s="307"/>
      <c r="D26" s="307"/>
    </row>
    <row r="27" spans="1:127" ht="15.75" customHeight="1" x14ac:dyDescent="0.25">
      <c r="C27" s="307"/>
      <c r="D27" s="307"/>
    </row>
    <row r="28" spans="1:127" ht="15.75" customHeight="1" x14ac:dyDescent="0.25">
      <c r="C28" s="307"/>
      <c r="D28" s="307"/>
    </row>
    <row r="29" spans="1:127" ht="15.75" customHeight="1" x14ac:dyDescent="0.25">
      <c r="C29" s="307"/>
      <c r="D29" s="307"/>
    </row>
    <row r="30" spans="1:127" ht="15.75" customHeight="1" x14ac:dyDescent="0.25">
      <c r="C30" s="307"/>
      <c r="D30" s="307"/>
    </row>
    <row r="31" spans="1:127" ht="15.75" customHeight="1" x14ac:dyDescent="0.25">
      <c r="C31" s="307"/>
      <c r="D31" s="307"/>
    </row>
    <row r="32" spans="1:127" ht="15.75" customHeight="1" x14ac:dyDescent="0.25">
      <c r="C32" s="307"/>
      <c r="D32" s="307"/>
    </row>
    <row r="33" spans="3:4" ht="15.75" customHeight="1" x14ac:dyDescent="0.25">
      <c r="C33" s="307"/>
      <c r="D33" s="307"/>
    </row>
    <row r="34" spans="3:4" ht="15.75" customHeight="1" x14ac:dyDescent="0.25">
      <c r="C34" s="307"/>
      <c r="D34" s="307"/>
    </row>
    <row r="35" spans="3:4" ht="15.75" customHeight="1" x14ac:dyDescent="0.25">
      <c r="C35" s="307"/>
      <c r="D35" s="307"/>
    </row>
    <row r="36" spans="3:4" ht="15.75" customHeight="1" x14ac:dyDescent="0.25">
      <c r="C36" s="307"/>
      <c r="D36" s="307"/>
    </row>
    <row r="37" spans="3:4" ht="15.75" customHeight="1" x14ac:dyDescent="0.25">
      <c r="C37" s="307"/>
      <c r="D37" s="307"/>
    </row>
    <row r="38" spans="3:4" ht="15.75" customHeight="1" x14ac:dyDescent="0.25">
      <c r="C38" s="307"/>
      <c r="D38" s="307"/>
    </row>
    <row r="39" spans="3:4" ht="15.75" customHeight="1" x14ac:dyDescent="0.25">
      <c r="C39" s="307"/>
      <c r="D39" s="307"/>
    </row>
    <row r="40" spans="3:4" ht="15.75" customHeight="1" x14ac:dyDescent="0.25">
      <c r="C40" s="307"/>
      <c r="D40" s="307"/>
    </row>
    <row r="41" spans="3:4" ht="15.75" customHeight="1" x14ac:dyDescent="0.25">
      <c r="C41" s="307"/>
      <c r="D41" s="307"/>
    </row>
    <row r="42" spans="3:4" ht="15.75" customHeight="1" x14ac:dyDescent="0.25">
      <c r="C42" s="307"/>
      <c r="D42" s="307"/>
    </row>
    <row r="43" spans="3:4" ht="15.75" customHeight="1" x14ac:dyDescent="0.25">
      <c r="C43" s="307"/>
      <c r="D43" s="307"/>
    </row>
    <row r="44" spans="3:4" ht="15.75" customHeight="1" x14ac:dyDescent="0.25">
      <c r="C44" s="307"/>
      <c r="D44" s="307"/>
    </row>
    <row r="45" spans="3:4" ht="15.75" customHeight="1" x14ac:dyDescent="0.25">
      <c r="C45" s="307"/>
      <c r="D45" s="307"/>
    </row>
    <row r="46" spans="3:4" ht="15.75" customHeight="1" x14ac:dyDescent="0.25">
      <c r="C46" s="307"/>
      <c r="D46" s="307"/>
    </row>
    <row r="47" spans="3:4" ht="15.75" customHeight="1" x14ac:dyDescent="0.25">
      <c r="C47" s="307"/>
      <c r="D47" s="307"/>
    </row>
    <row r="48" spans="3:4" ht="15.75" customHeight="1" x14ac:dyDescent="0.25">
      <c r="C48" s="307"/>
      <c r="D48" s="307"/>
    </row>
    <row r="49" spans="3:4" ht="15.75" customHeight="1" x14ac:dyDescent="0.25">
      <c r="C49" s="307"/>
      <c r="D49" s="307"/>
    </row>
    <row r="50" spans="3:4" ht="15.75" customHeight="1" x14ac:dyDescent="0.25">
      <c r="C50" s="307"/>
      <c r="D50" s="307"/>
    </row>
    <row r="51" spans="3:4" ht="15.75" customHeight="1" x14ac:dyDescent="0.25">
      <c r="C51" s="307"/>
      <c r="D51" s="307"/>
    </row>
    <row r="52" spans="3:4" ht="15.75" customHeight="1" x14ac:dyDescent="0.25">
      <c r="C52" s="307"/>
      <c r="D52" s="307"/>
    </row>
    <row r="53" spans="3:4" ht="15.75" customHeight="1" x14ac:dyDescent="0.25">
      <c r="C53" s="307"/>
      <c r="D53" s="307"/>
    </row>
    <row r="54" spans="3:4" ht="15.75" customHeight="1" x14ac:dyDescent="0.25">
      <c r="C54" s="307"/>
      <c r="D54" s="307"/>
    </row>
    <row r="55" spans="3:4" ht="15.75" customHeight="1" x14ac:dyDescent="0.25">
      <c r="C55" s="307"/>
      <c r="D55" s="307"/>
    </row>
    <row r="56" spans="3:4" ht="15.75" customHeight="1" x14ac:dyDescent="0.25">
      <c r="C56" s="307"/>
      <c r="D56" s="307"/>
    </row>
    <row r="57" spans="3:4" ht="15.75" customHeight="1" x14ac:dyDescent="0.25">
      <c r="C57" s="307"/>
      <c r="D57" s="307"/>
    </row>
    <row r="58" spans="3:4" ht="15.75" customHeight="1" x14ac:dyDescent="0.25">
      <c r="C58" s="307"/>
      <c r="D58" s="307"/>
    </row>
    <row r="59" spans="3:4" ht="15.75" customHeight="1" x14ac:dyDescent="0.25">
      <c r="C59" s="307"/>
      <c r="D59" s="307"/>
    </row>
    <row r="60" spans="3:4" ht="15.75" customHeight="1" x14ac:dyDescent="0.25">
      <c r="C60" s="307"/>
      <c r="D60" s="307"/>
    </row>
    <row r="61" spans="3:4" ht="15.75" customHeight="1" x14ac:dyDescent="0.25">
      <c r="C61" s="307"/>
      <c r="D61" s="307"/>
    </row>
    <row r="62" spans="3:4" ht="15.75" customHeight="1" x14ac:dyDescent="0.25">
      <c r="C62" s="307"/>
      <c r="D62" s="307"/>
    </row>
    <row r="63" spans="3:4" ht="15.75" customHeight="1" x14ac:dyDescent="0.25">
      <c r="C63" s="307"/>
      <c r="D63" s="307"/>
    </row>
    <row r="64" spans="3:4" ht="15.75" customHeight="1" x14ac:dyDescent="0.25">
      <c r="C64" s="307"/>
      <c r="D64" s="307"/>
    </row>
    <row r="65" spans="3:4" ht="15.75" customHeight="1" x14ac:dyDescent="0.25">
      <c r="C65" s="307"/>
      <c r="D65" s="307"/>
    </row>
    <row r="66" spans="3:4" ht="15.75" customHeight="1" x14ac:dyDescent="0.25">
      <c r="C66" s="307"/>
      <c r="D66" s="307"/>
    </row>
    <row r="67" spans="3:4" ht="15.75" customHeight="1" x14ac:dyDescent="0.25">
      <c r="C67" s="307"/>
      <c r="D67" s="307"/>
    </row>
    <row r="68" spans="3:4" ht="15.75" customHeight="1" x14ac:dyDescent="0.25">
      <c r="C68" s="307"/>
      <c r="D68" s="307"/>
    </row>
    <row r="69" spans="3:4" ht="15.75" customHeight="1" x14ac:dyDescent="0.25">
      <c r="C69" s="307"/>
      <c r="D69" s="307"/>
    </row>
    <row r="70" spans="3:4" ht="15.75" customHeight="1" x14ac:dyDescent="0.25">
      <c r="C70" s="307"/>
      <c r="D70" s="307"/>
    </row>
    <row r="71" spans="3:4" ht="15.75" customHeight="1" x14ac:dyDescent="0.25">
      <c r="C71" s="307"/>
      <c r="D71" s="307"/>
    </row>
    <row r="72" spans="3:4" ht="15.75" customHeight="1" x14ac:dyDescent="0.25">
      <c r="C72" s="307"/>
      <c r="D72" s="307"/>
    </row>
    <row r="73" spans="3:4" ht="15.75" customHeight="1" x14ac:dyDescent="0.25">
      <c r="C73" s="307"/>
      <c r="D73" s="307"/>
    </row>
    <row r="74" spans="3:4" ht="15.75" customHeight="1" x14ac:dyDescent="0.25">
      <c r="C74" s="307"/>
      <c r="D74" s="307"/>
    </row>
    <row r="75" spans="3:4" ht="15.75" customHeight="1" x14ac:dyDescent="0.25">
      <c r="C75" s="307"/>
      <c r="D75" s="307"/>
    </row>
    <row r="76" spans="3:4" ht="15.75" customHeight="1" x14ac:dyDescent="0.25">
      <c r="C76" s="307"/>
      <c r="D76" s="307"/>
    </row>
    <row r="77" spans="3:4" ht="15.75" customHeight="1" x14ac:dyDescent="0.25">
      <c r="C77" s="307"/>
      <c r="D77" s="307"/>
    </row>
    <row r="78" spans="3:4" ht="15.75" customHeight="1" x14ac:dyDescent="0.25">
      <c r="C78" s="307"/>
      <c r="D78" s="307"/>
    </row>
    <row r="79" spans="3:4" ht="15.75" customHeight="1" x14ac:dyDescent="0.25">
      <c r="C79" s="307"/>
      <c r="D79" s="307"/>
    </row>
    <row r="80" spans="3:4" ht="15.75" customHeight="1" x14ac:dyDescent="0.25">
      <c r="C80" s="307"/>
      <c r="D80" s="307"/>
    </row>
    <row r="81" spans="3:4" ht="15.75" customHeight="1" x14ac:dyDescent="0.25">
      <c r="C81" s="307"/>
      <c r="D81" s="307"/>
    </row>
    <row r="82" spans="3:4" ht="15.75" customHeight="1" x14ac:dyDescent="0.25">
      <c r="C82" s="307"/>
      <c r="D82" s="307"/>
    </row>
    <row r="83" spans="3:4" ht="15.75" customHeight="1" x14ac:dyDescent="0.25">
      <c r="C83" s="307"/>
      <c r="D83" s="307"/>
    </row>
    <row r="84" spans="3:4" ht="15.75" customHeight="1" x14ac:dyDescent="0.25">
      <c r="C84" s="307"/>
      <c r="D84" s="307"/>
    </row>
    <row r="85" spans="3:4" ht="15.75" customHeight="1" x14ac:dyDescent="0.25">
      <c r="C85" s="307"/>
      <c r="D85" s="307"/>
    </row>
    <row r="86" spans="3:4" ht="15.75" customHeight="1" x14ac:dyDescent="0.25">
      <c r="C86" s="307"/>
      <c r="D86" s="307"/>
    </row>
    <row r="87" spans="3:4" ht="15.75" customHeight="1" x14ac:dyDescent="0.25">
      <c r="C87" s="307"/>
      <c r="D87" s="307"/>
    </row>
    <row r="88" spans="3:4" ht="15.75" customHeight="1" x14ac:dyDescent="0.25">
      <c r="C88" s="307"/>
      <c r="D88" s="307"/>
    </row>
    <row r="89" spans="3:4" ht="15.75" customHeight="1" x14ac:dyDescent="0.25">
      <c r="C89" s="307"/>
      <c r="D89" s="307"/>
    </row>
    <row r="90" spans="3:4" ht="15.75" customHeight="1" x14ac:dyDescent="0.25">
      <c r="C90" s="307"/>
      <c r="D90" s="307"/>
    </row>
    <row r="91" spans="3:4" ht="15.75" customHeight="1" x14ac:dyDescent="0.25">
      <c r="C91" s="307"/>
      <c r="D91" s="307"/>
    </row>
    <row r="92" spans="3:4" ht="15.75" customHeight="1" x14ac:dyDescent="0.25">
      <c r="C92" s="307"/>
      <c r="D92" s="307"/>
    </row>
    <row r="93" spans="3:4" ht="15.75" customHeight="1" x14ac:dyDescent="0.25">
      <c r="C93" s="307"/>
      <c r="D93" s="307"/>
    </row>
    <row r="94" spans="3:4" ht="15.75" customHeight="1" x14ac:dyDescent="0.25">
      <c r="C94" s="307"/>
      <c r="D94" s="307"/>
    </row>
    <row r="95" spans="3:4" ht="15.75" customHeight="1" x14ac:dyDescent="0.25">
      <c r="C95" s="307"/>
      <c r="D95" s="307"/>
    </row>
    <row r="96" spans="3:4" ht="15.75" customHeight="1" x14ac:dyDescent="0.25">
      <c r="C96" s="307"/>
      <c r="D96" s="307"/>
    </row>
    <row r="97" spans="3:4" ht="15.75" customHeight="1" x14ac:dyDescent="0.25">
      <c r="C97" s="307"/>
      <c r="D97" s="307"/>
    </row>
    <row r="98" spans="3:4" ht="15.75" customHeight="1" x14ac:dyDescent="0.25">
      <c r="C98" s="307"/>
      <c r="D98" s="307"/>
    </row>
    <row r="99" spans="3:4" ht="15.75" customHeight="1" x14ac:dyDescent="0.25">
      <c r="C99" s="307"/>
      <c r="D99" s="307"/>
    </row>
    <row r="100" spans="3:4" ht="15.75" customHeight="1" x14ac:dyDescent="0.25">
      <c r="C100" s="307"/>
      <c r="D100" s="307"/>
    </row>
    <row r="101" spans="3:4" ht="15.75" customHeight="1" x14ac:dyDescent="0.25">
      <c r="C101" s="307"/>
      <c r="D101" s="307"/>
    </row>
    <row r="102" spans="3:4" ht="15.75" customHeight="1" x14ac:dyDescent="0.25">
      <c r="C102" s="307"/>
      <c r="D102" s="307"/>
    </row>
    <row r="103" spans="3:4" ht="15.75" customHeight="1" x14ac:dyDescent="0.25">
      <c r="C103" s="307"/>
      <c r="D103" s="307"/>
    </row>
    <row r="104" spans="3:4" ht="15.75" customHeight="1" x14ac:dyDescent="0.25">
      <c r="C104" s="307"/>
      <c r="D104" s="307"/>
    </row>
    <row r="105" spans="3:4" ht="15.75" customHeight="1" x14ac:dyDescent="0.25">
      <c r="C105" s="307"/>
      <c r="D105" s="307"/>
    </row>
    <row r="106" spans="3:4" ht="15.75" customHeight="1" x14ac:dyDescent="0.25">
      <c r="C106" s="307"/>
      <c r="D106" s="307"/>
    </row>
    <row r="107" spans="3:4" ht="15.75" customHeight="1" x14ac:dyDescent="0.25">
      <c r="C107" s="307"/>
      <c r="D107" s="307"/>
    </row>
    <row r="108" spans="3:4" ht="15.75" customHeight="1" x14ac:dyDescent="0.25">
      <c r="C108" s="307"/>
      <c r="D108" s="307"/>
    </row>
    <row r="109" spans="3:4" ht="15.75" customHeight="1" x14ac:dyDescent="0.25">
      <c r="C109" s="307"/>
      <c r="D109" s="307"/>
    </row>
    <row r="110" spans="3:4" ht="15.75" customHeight="1" x14ac:dyDescent="0.25">
      <c r="C110" s="307"/>
      <c r="D110" s="307"/>
    </row>
    <row r="111" spans="3:4" ht="15.75" customHeight="1" x14ac:dyDescent="0.25">
      <c r="C111" s="307"/>
      <c r="D111" s="307"/>
    </row>
    <row r="112" spans="3:4" ht="15.75" customHeight="1" x14ac:dyDescent="0.25">
      <c r="C112" s="307"/>
      <c r="D112" s="307"/>
    </row>
    <row r="113" spans="3:4" ht="15.75" customHeight="1" x14ac:dyDescent="0.25">
      <c r="C113" s="307"/>
      <c r="D113" s="307"/>
    </row>
    <row r="114" spans="3:4" ht="15.75" customHeight="1" x14ac:dyDescent="0.25">
      <c r="C114" s="307"/>
      <c r="D114" s="307"/>
    </row>
    <row r="115" spans="3:4" ht="15.75" customHeight="1" x14ac:dyDescent="0.25">
      <c r="C115" s="307"/>
      <c r="D115" s="307"/>
    </row>
    <row r="116" spans="3:4" ht="15.75" customHeight="1" x14ac:dyDescent="0.25">
      <c r="C116" s="307"/>
      <c r="D116" s="307"/>
    </row>
    <row r="117" spans="3:4" ht="15.75" customHeight="1" x14ac:dyDescent="0.25">
      <c r="C117" s="307"/>
      <c r="D117" s="307"/>
    </row>
    <row r="118" spans="3:4" ht="15.75" customHeight="1" x14ac:dyDescent="0.25">
      <c r="C118" s="307"/>
      <c r="D118" s="307"/>
    </row>
    <row r="119" spans="3:4" ht="15.75" customHeight="1" x14ac:dyDescent="0.25">
      <c r="C119" s="307"/>
      <c r="D119" s="307"/>
    </row>
    <row r="120" spans="3:4" ht="15.75" customHeight="1" x14ac:dyDescent="0.25">
      <c r="C120" s="307"/>
      <c r="D120" s="307"/>
    </row>
    <row r="121" spans="3:4" ht="15.75" customHeight="1" x14ac:dyDescent="0.25">
      <c r="C121" s="307"/>
      <c r="D121" s="307"/>
    </row>
    <row r="122" spans="3:4" ht="15.75" customHeight="1" x14ac:dyDescent="0.25">
      <c r="C122" s="307"/>
      <c r="D122" s="307"/>
    </row>
    <row r="123" spans="3:4" ht="15.75" customHeight="1" x14ac:dyDescent="0.25">
      <c r="C123" s="307"/>
      <c r="D123" s="307"/>
    </row>
    <row r="124" spans="3:4" ht="15.75" customHeight="1" x14ac:dyDescent="0.25">
      <c r="C124" s="307"/>
      <c r="D124" s="307"/>
    </row>
    <row r="125" spans="3:4" ht="15.75" customHeight="1" x14ac:dyDescent="0.25">
      <c r="C125" s="307"/>
      <c r="D125" s="307"/>
    </row>
    <row r="126" spans="3:4" ht="15.75" customHeight="1" x14ac:dyDescent="0.25">
      <c r="C126" s="307"/>
      <c r="D126" s="307"/>
    </row>
    <row r="127" spans="3:4" ht="15.75" customHeight="1" x14ac:dyDescent="0.25">
      <c r="C127" s="307"/>
      <c r="D127" s="307"/>
    </row>
    <row r="128" spans="3:4" ht="15.75" customHeight="1" x14ac:dyDescent="0.25">
      <c r="C128" s="307"/>
      <c r="D128" s="307"/>
    </row>
    <row r="129" spans="3:4" ht="15.75" customHeight="1" x14ac:dyDescent="0.25">
      <c r="C129" s="307"/>
      <c r="D129" s="307"/>
    </row>
    <row r="130" spans="3:4" ht="15.75" customHeight="1" x14ac:dyDescent="0.25">
      <c r="C130" s="307"/>
      <c r="D130" s="307"/>
    </row>
    <row r="131" spans="3:4" ht="15.75" customHeight="1" x14ac:dyDescent="0.25">
      <c r="C131" s="307"/>
      <c r="D131" s="307"/>
    </row>
    <row r="132" spans="3:4" ht="15.75" customHeight="1" x14ac:dyDescent="0.25">
      <c r="C132" s="307"/>
      <c r="D132" s="307"/>
    </row>
    <row r="133" spans="3:4" ht="15.75" customHeight="1" x14ac:dyDescent="0.25">
      <c r="C133" s="307"/>
      <c r="D133" s="307"/>
    </row>
    <row r="134" spans="3:4" ht="15.75" customHeight="1" x14ac:dyDescent="0.25">
      <c r="C134" s="307"/>
      <c r="D134" s="307"/>
    </row>
    <row r="135" spans="3:4" ht="15.75" customHeight="1" x14ac:dyDescent="0.25">
      <c r="C135" s="307"/>
      <c r="D135" s="307"/>
    </row>
    <row r="136" spans="3:4" ht="15.75" customHeight="1" x14ac:dyDescent="0.25">
      <c r="C136" s="307"/>
      <c r="D136" s="307"/>
    </row>
    <row r="137" spans="3:4" ht="15.75" customHeight="1" x14ac:dyDescent="0.25">
      <c r="C137" s="307"/>
      <c r="D137" s="307"/>
    </row>
    <row r="138" spans="3:4" ht="15.75" customHeight="1" x14ac:dyDescent="0.25">
      <c r="C138" s="307"/>
      <c r="D138" s="307"/>
    </row>
    <row r="139" spans="3:4" ht="15.75" customHeight="1" x14ac:dyDescent="0.25">
      <c r="C139" s="307"/>
      <c r="D139" s="307"/>
    </row>
    <row r="140" spans="3:4" ht="15.75" customHeight="1" x14ac:dyDescent="0.25">
      <c r="C140" s="307"/>
      <c r="D140" s="307"/>
    </row>
    <row r="141" spans="3:4" ht="15.75" customHeight="1" x14ac:dyDescent="0.25">
      <c r="C141" s="307"/>
      <c r="D141" s="307"/>
    </row>
    <row r="142" spans="3:4" ht="15.75" customHeight="1" x14ac:dyDescent="0.25">
      <c r="C142" s="307"/>
      <c r="D142" s="307"/>
    </row>
    <row r="143" spans="3:4" ht="15.75" customHeight="1" x14ac:dyDescent="0.25">
      <c r="C143" s="307"/>
      <c r="D143" s="307"/>
    </row>
    <row r="144" spans="3:4" ht="15.75" customHeight="1" x14ac:dyDescent="0.25">
      <c r="C144" s="307"/>
      <c r="D144" s="307"/>
    </row>
    <row r="145" spans="3:4" ht="15.75" customHeight="1" x14ac:dyDescent="0.25">
      <c r="C145" s="307"/>
      <c r="D145" s="307"/>
    </row>
    <row r="146" spans="3:4" ht="15.75" customHeight="1" x14ac:dyDescent="0.25">
      <c r="C146" s="307"/>
      <c r="D146" s="307"/>
    </row>
    <row r="147" spans="3:4" ht="15.75" customHeight="1" x14ac:dyDescent="0.25">
      <c r="C147" s="307"/>
      <c r="D147" s="307"/>
    </row>
    <row r="148" spans="3:4" ht="15.75" customHeight="1" x14ac:dyDescent="0.25">
      <c r="C148" s="307"/>
      <c r="D148" s="307"/>
    </row>
    <row r="149" spans="3:4" ht="15.75" customHeight="1" x14ac:dyDescent="0.25">
      <c r="C149" s="307"/>
      <c r="D149" s="307"/>
    </row>
    <row r="150" spans="3:4" ht="15.75" customHeight="1" x14ac:dyDescent="0.25">
      <c r="C150" s="307"/>
      <c r="D150" s="307"/>
    </row>
    <row r="151" spans="3:4" ht="15.75" customHeight="1" x14ac:dyDescent="0.25">
      <c r="C151" s="307"/>
      <c r="D151" s="307"/>
    </row>
    <row r="152" spans="3:4" ht="15.75" customHeight="1" x14ac:dyDescent="0.25">
      <c r="C152" s="307"/>
      <c r="D152" s="307"/>
    </row>
    <row r="153" spans="3:4" ht="15.75" customHeight="1" x14ac:dyDescent="0.25">
      <c r="C153" s="307"/>
      <c r="D153" s="307"/>
    </row>
    <row r="154" spans="3:4" ht="15.75" customHeight="1" x14ac:dyDescent="0.25">
      <c r="C154" s="307"/>
      <c r="D154" s="307"/>
    </row>
    <row r="155" spans="3:4" ht="15.75" customHeight="1" x14ac:dyDescent="0.25">
      <c r="C155" s="307"/>
      <c r="D155" s="307"/>
    </row>
    <row r="156" spans="3:4" ht="15.75" customHeight="1" x14ac:dyDescent="0.25">
      <c r="C156" s="307"/>
      <c r="D156" s="307"/>
    </row>
    <row r="157" spans="3:4" ht="15.75" customHeight="1" x14ac:dyDescent="0.25">
      <c r="C157" s="307"/>
      <c r="D157" s="307"/>
    </row>
    <row r="158" spans="3:4" ht="15.75" customHeight="1" x14ac:dyDescent="0.25">
      <c r="C158" s="307"/>
      <c r="D158" s="307"/>
    </row>
    <row r="159" spans="3:4" ht="15.75" customHeight="1" x14ac:dyDescent="0.25">
      <c r="C159" s="307"/>
      <c r="D159" s="307"/>
    </row>
    <row r="160" spans="3:4" ht="15.75" customHeight="1" x14ac:dyDescent="0.25">
      <c r="C160" s="307"/>
      <c r="D160" s="307"/>
    </row>
    <row r="161" spans="3:4" ht="15.75" customHeight="1" x14ac:dyDescent="0.25">
      <c r="C161" s="307"/>
      <c r="D161" s="307"/>
    </row>
    <row r="162" spans="3:4" ht="15.75" customHeight="1" x14ac:dyDescent="0.25">
      <c r="C162" s="307"/>
      <c r="D162" s="307"/>
    </row>
    <row r="163" spans="3:4" ht="15.75" customHeight="1" x14ac:dyDescent="0.25">
      <c r="C163" s="307"/>
      <c r="D163" s="307"/>
    </row>
    <row r="164" spans="3:4" ht="15.75" customHeight="1" x14ac:dyDescent="0.25">
      <c r="C164" s="307"/>
      <c r="D164" s="307"/>
    </row>
    <row r="165" spans="3:4" ht="15.75" customHeight="1" x14ac:dyDescent="0.25">
      <c r="C165" s="307"/>
      <c r="D165" s="307"/>
    </row>
    <row r="166" spans="3:4" ht="15.75" customHeight="1" x14ac:dyDescent="0.25">
      <c r="C166" s="307"/>
      <c r="D166" s="307"/>
    </row>
    <row r="167" spans="3:4" ht="15.75" customHeight="1" x14ac:dyDescent="0.25">
      <c r="C167" s="307"/>
      <c r="D167" s="307"/>
    </row>
    <row r="168" spans="3:4" ht="15.75" customHeight="1" x14ac:dyDescent="0.25">
      <c r="C168" s="307"/>
      <c r="D168" s="307"/>
    </row>
    <row r="169" spans="3:4" ht="15.75" customHeight="1" x14ac:dyDescent="0.25">
      <c r="C169" s="307"/>
      <c r="D169" s="307"/>
    </row>
    <row r="170" spans="3:4" ht="15.75" customHeight="1" x14ac:dyDescent="0.25">
      <c r="C170" s="307"/>
      <c r="D170" s="307"/>
    </row>
    <row r="171" spans="3:4" ht="15.75" customHeight="1" x14ac:dyDescent="0.25">
      <c r="C171" s="307"/>
      <c r="D171" s="307"/>
    </row>
    <row r="172" spans="3:4" ht="15.75" customHeight="1" x14ac:dyDescent="0.25">
      <c r="C172" s="307"/>
      <c r="D172" s="307"/>
    </row>
    <row r="173" spans="3:4" ht="15.75" customHeight="1" x14ac:dyDescent="0.25">
      <c r="C173" s="307"/>
      <c r="D173" s="307"/>
    </row>
    <row r="174" spans="3:4" ht="15.75" customHeight="1" x14ac:dyDescent="0.25">
      <c r="C174" s="307"/>
      <c r="D174" s="307"/>
    </row>
    <row r="175" spans="3:4" ht="15.75" customHeight="1" x14ac:dyDescent="0.25">
      <c r="C175" s="307"/>
      <c r="D175" s="307"/>
    </row>
    <row r="176" spans="3:4" ht="15.75" customHeight="1" x14ac:dyDescent="0.25">
      <c r="C176" s="307"/>
      <c r="D176" s="307"/>
    </row>
    <row r="177" spans="3:4" ht="15.75" customHeight="1" x14ac:dyDescent="0.25">
      <c r="C177" s="307"/>
      <c r="D177" s="307"/>
    </row>
    <row r="178" spans="3:4" ht="15.75" customHeight="1" x14ac:dyDescent="0.25">
      <c r="C178" s="307"/>
      <c r="D178" s="307"/>
    </row>
    <row r="179" spans="3:4" ht="15.75" customHeight="1" x14ac:dyDescent="0.25">
      <c r="C179" s="307"/>
      <c r="D179" s="307"/>
    </row>
    <row r="180" spans="3:4" ht="15.75" customHeight="1" x14ac:dyDescent="0.25">
      <c r="C180" s="307"/>
      <c r="D180" s="307"/>
    </row>
    <row r="181" spans="3:4" ht="15.75" customHeight="1" x14ac:dyDescent="0.25">
      <c r="C181" s="307"/>
      <c r="D181" s="307"/>
    </row>
    <row r="182" spans="3:4" ht="15.75" customHeight="1" x14ac:dyDescent="0.25">
      <c r="C182" s="307"/>
      <c r="D182" s="307"/>
    </row>
    <row r="183" spans="3:4" ht="15.75" customHeight="1" x14ac:dyDescent="0.25">
      <c r="C183" s="307"/>
      <c r="D183" s="307"/>
    </row>
    <row r="184" spans="3:4" ht="15.75" customHeight="1" x14ac:dyDescent="0.25">
      <c r="C184" s="307"/>
      <c r="D184" s="307"/>
    </row>
    <row r="185" spans="3:4" ht="15.75" customHeight="1" x14ac:dyDescent="0.25">
      <c r="C185" s="307"/>
      <c r="D185" s="307"/>
    </row>
    <row r="186" spans="3:4" ht="15.75" customHeight="1" x14ac:dyDescent="0.25">
      <c r="C186" s="307"/>
      <c r="D186" s="307"/>
    </row>
    <row r="187" spans="3:4" ht="15.75" customHeight="1" x14ac:dyDescent="0.25">
      <c r="C187" s="307"/>
      <c r="D187" s="307"/>
    </row>
    <row r="188" spans="3:4" ht="15.75" customHeight="1" x14ac:dyDescent="0.25">
      <c r="C188" s="307"/>
      <c r="D188" s="307"/>
    </row>
    <row r="189" spans="3:4" ht="15.75" customHeight="1" x14ac:dyDescent="0.25">
      <c r="C189" s="307"/>
      <c r="D189" s="307"/>
    </row>
    <row r="190" spans="3:4" ht="15.75" customHeight="1" x14ac:dyDescent="0.25">
      <c r="C190" s="307"/>
      <c r="D190" s="307"/>
    </row>
    <row r="191" spans="3:4" ht="15.75" customHeight="1" x14ac:dyDescent="0.25">
      <c r="C191" s="307"/>
      <c r="D191" s="307"/>
    </row>
    <row r="192" spans="3:4" ht="15.75" customHeight="1" x14ac:dyDescent="0.25">
      <c r="C192" s="307"/>
      <c r="D192" s="307"/>
    </row>
    <row r="193" spans="3:4" ht="15.75" customHeight="1" x14ac:dyDescent="0.25">
      <c r="C193" s="307"/>
      <c r="D193" s="307"/>
    </row>
    <row r="194" spans="3:4" ht="15.75" customHeight="1" x14ac:dyDescent="0.25">
      <c r="C194" s="307"/>
      <c r="D194" s="307"/>
    </row>
    <row r="195" spans="3:4" ht="15.75" customHeight="1" x14ac:dyDescent="0.25">
      <c r="C195" s="307"/>
      <c r="D195" s="307"/>
    </row>
    <row r="196" spans="3:4" ht="15.75" customHeight="1" x14ac:dyDescent="0.25">
      <c r="C196" s="307"/>
      <c r="D196" s="307"/>
    </row>
    <row r="197" spans="3:4" ht="15.75" customHeight="1" x14ac:dyDescent="0.25">
      <c r="C197" s="307"/>
      <c r="D197" s="307"/>
    </row>
    <row r="198" spans="3:4" ht="15.75" customHeight="1" x14ac:dyDescent="0.25">
      <c r="C198" s="307"/>
      <c r="D198" s="307"/>
    </row>
    <row r="199" spans="3:4" ht="15.75" customHeight="1" x14ac:dyDescent="0.25">
      <c r="C199" s="307"/>
      <c r="D199" s="307"/>
    </row>
    <row r="200" spans="3:4" ht="15.75" customHeight="1" x14ac:dyDescent="0.25">
      <c r="C200" s="307"/>
      <c r="D200" s="307"/>
    </row>
    <row r="201" spans="3:4" ht="15.75" customHeight="1" x14ac:dyDescent="0.25">
      <c r="C201" s="307"/>
      <c r="D201" s="307"/>
    </row>
    <row r="202" spans="3:4" ht="15.75" customHeight="1" x14ac:dyDescent="0.25">
      <c r="C202" s="307"/>
      <c r="D202" s="307"/>
    </row>
    <row r="203" spans="3:4" ht="15.75" customHeight="1" x14ac:dyDescent="0.25">
      <c r="C203" s="307"/>
      <c r="D203" s="307"/>
    </row>
    <row r="204" spans="3:4" ht="15.75" customHeight="1" x14ac:dyDescent="0.25">
      <c r="C204" s="307"/>
      <c r="D204" s="307"/>
    </row>
    <row r="205" spans="3:4" ht="15.75" customHeight="1" x14ac:dyDescent="0.25">
      <c r="C205" s="307"/>
      <c r="D205" s="307"/>
    </row>
    <row r="206" spans="3:4" ht="15.75" customHeight="1" x14ac:dyDescent="0.25">
      <c r="C206" s="307"/>
      <c r="D206" s="307"/>
    </row>
    <row r="207" spans="3:4" ht="15.75" customHeight="1" x14ac:dyDescent="0.25">
      <c r="C207" s="307"/>
      <c r="D207" s="307"/>
    </row>
    <row r="208" spans="3:4" ht="15.75" customHeight="1" x14ac:dyDescent="0.25">
      <c r="C208" s="307"/>
      <c r="D208" s="307"/>
    </row>
    <row r="209" spans="3:4" ht="15.75" customHeight="1" x14ac:dyDescent="0.25">
      <c r="C209" s="307"/>
      <c r="D209" s="307"/>
    </row>
    <row r="210" spans="3:4" ht="15.75" customHeight="1" x14ac:dyDescent="0.25">
      <c r="C210" s="307"/>
      <c r="D210" s="307"/>
    </row>
    <row r="211" spans="3:4" ht="15.75" customHeight="1" x14ac:dyDescent="0.25">
      <c r="C211" s="307"/>
      <c r="D211" s="307"/>
    </row>
    <row r="212" spans="3:4" ht="15.75" customHeight="1" x14ac:dyDescent="0.25">
      <c r="C212" s="307"/>
      <c r="D212" s="307"/>
    </row>
    <row r="213" spans="3:4" ht="15.75" customHeight="1" x14ac:dyDescent="0.25">
      <c r="C213" s="307"/>
      <c r="D213" s="307"/>
    </row>
    <row r="214" spans="3:4" ht="15.75" customHeight="1" x14ac:dyDescent="0.25">
      <c r="C214" s="307"/>
      <c r="D214" s="307"/>
    </row>
    <row r="215" spans="3:4" ht="15.75" customHeight="1" x14ac:dyDescent="0.25">
      <c r="C215" s="307"/>
      <c r="D215" s="307"/>
    </row>
    <row r="216" spans="3:4" ht="15.75" customHeight="1" x14ac:dyDescent="0.25">
      <c r="C216" s="307"/>
      <c r="D216" s="307"/>
    </row>
    <row r="217" spans="3:4" ht="15.75" customHeight="1" x14ac:dyDescent="0.25">
      <c r="C217" s="307"/>
      <c r="D217" s="307"/>
    </row>
    <row r="218" spans="3:4" ht="15.75" customHeight="1" x14ac:dyDescent="0.25">
      <c r="C218" s="307"/>
      <c r="D218" s="307"/>
    </row>
    <row r="219" spans="3:4" ht="15.75" customHeight="1" x14ac:dyDescent="0.25">
      <c r="C219" s="307"/>
      <c r="D219" s="307"/>
    </row>
    <row r="220" spans="3:4" ht="15.75" customHeight="1" x14ac:dyDescent="0.25">
      <c r="C220" s="307"/>
      <c r="D220" s="307"/>
    </row>
    <row r="221" spans="3:4" ht="15.75" customHeight="1" x14ac:dyDescent="0.25">
      <c r="C221" s="307"/>
      <c r="D221" s="307"/>
    </row>
    <row r="222" spans="3:4" ht="15.75" customHeight="1" x14ac:dyDescent="0.25">
      <c r="C222" s="307"/>
      <c r="D222" s="307"/>
    </row>
    <row r="223" spans="3:4" ht="15.75" customHeight="1" x14ac:dyDescent="0.25">
      <c r="C223" s="307"/>
      <c r="D223" s="307"/>
    </row>
    <row r="224" spans="3:4" ht="15.75" customHeight="1" x14ac:dyDescent="0.25">
      <c r="C224" s="307"/>
      <c r="D224" s="307"/>
    </row>
    <row r="225" spans="3:4" ht="15.75" customHeight="1" x14ac:dyDescent="0.25">
      <c r="C225" s="307"/>
      <c r="D225" s="307"/>
    </row>
    <row r="226" spans="3:4" ht="15.75" customHeight="1" x14ac:dyDescent="0.25">
      <c r="C226" s="307"/>
      <c r="D226" s="307"/>
    </row>
    <row r="227" spans="3:4" ht="15.75" customHeight="1" x14ac:dyDescent="0.25">
      <c r="C227" s="307"/>
      <c r="D227" s="307"/>
    </row>
    <row r="228" spans="3:4" ht="15.75" customHeight="1" x14ac:dyDescent="0.25">
      <c r="C228" s="307"/>
      <c r="D228" s="307"/>
    </row>
    <row r="229" spans="3:4" ht="15.75" customHeight="1" x14ac:dyDescent="0.25">
      <c r="C229" s="307"/>
      <c r="D229" s="307"/>
    </row>
    <row r="230" spans="3:4" ht="15.75" customHeight="1" x14ac:dyDescent="0.25">
      <c r="C230" s="307"/>
      <c r="D230" s="307"/>
    </row>
    <row r="231" spans="3:4" ht="15.75" customHeight="1" x14ac:dyDescent="0.25">
      <c r="C231" s="307"/>
      <c r="D231" s="307"/>
    </row>
    <row r="232" spans="3:4" ht="15.75" customHeight="1" x14ac:dyDescent="0.25">
      <c r="C232" s="307"/>
      <c r="D232" s="307"/>
    </row>
    <row r="233" spans="3:4" ht="15.75" customHeight="1" x14ac:dyDescent="0.25">
      <c r="C233" s="307"/>
      <c r="D233" s="307"/>
    </row>
    <row r="234" spans="3:4" ht="15.75" customHeight="1" x14ac:dyDescent="0.25">
      <c r="C234" s="307"/>
      <c r="D234" s="307"/>
    </row>
    <row r="235" spans="3:4" ht="15.75" customHeight="1" x14ac:dyDescent="0.25">
      <c r="C235" s="307"/>
      <c r="D235" s="307"/>
    </row>
    <row r="236" spans="3:4" ht="15.75" customHeight="1" x14ac:dyDescent="0.25">
      <c r="C236" s="307"/>
      <c r="D236" s="307"/>
    </row>
    <row r="237" spans="3:4" ht="15.75" customHeight="1" x14ac:dyDescent="0.25">
      <c r="C237" s="307"/>
      <c r="D237" s="307"/>
    </row>
    <row r="238" spans="3:4" ht="15.75" customHeight="1" x14ac:dyDescent="0.25">
      <c r="C238" s="307"/>
      <c r="D238" s="307"/>
    </row>
    <row r="239" spans="3:4" ht="15.75" customHeight="1" x14ac:dyDescent="0.25">
      <c r="C239" s="307"/>
      <c r="D239" s="307"/>
    </row>
    <row r="240" spans="3:4" ht="15.75" customHeight="1" x14ac:dyDescent="0.25">
      <c r="C240" s="307"/>
      <c r="D240" s="307"/>
    </row>
    <row r="241" spans="3:4" ht="15.75" customHeight="1" x14ac:dyDescent="0.25">
      <c r="C241" s="307"/>
      <c r="D241" s="307"/>
    </row>
    <row r="242" spans="3:4" ht="15.75" customHeight="1" x14ac:dyDescent="0.25">
      <c r="C242" s="307"/>
      <c r="D242" s="307"/>
    </row>
    <row r="243" spans="3:4" ht="15.75" customHeight="1" x14ac:dyDescent="0.25">
      <c r="C243" s="307"/>
      <c r="D243" s="307"/>
    </row>
    <row r="244" spans="3:4" ht="15.75" customHeight="1" x14ac:dyDescent="0.25">
      <c r="C244" s="307"/>
      <c r="D244" s="307"/>
    </row>
    <row r="245" spans="3:4" ht="15.75" customHeight="1" x14ac:dyDescent="0.25">
      <c r="C245" s="307"/>
      <c r="D245" s="307"/>
    </row>
    <row r="246" spans="3:4" ht="15.75" customHeight="1" x14ac:dyDescent="0.25">
      <c r="C246" s="307"/>
      <c r="D246" s="307"/>
    </row>
    <row r="247" spans="3:4" ht="15.75" customHeight="1" x14ac:dyDescent="0.25">
      <c r="C247" s="307"/>
      <c r="D247" s="307"/>
    </row>
    <row r="248" spans="3:4" ht="15.75" customHeight="1" x14ac:dyDescent="0.25">
      <c r="C248" s="307"/>
      <c r="D248" s="307"/>
    </row>
    <row r="249" spans="3:4" ht="15.75" customHeight="1" x14ac:dyDescent="0.25">
      <c r="C249" s="307"/>
      <c r="D249" s="307"/>
    </row>
    <row r="250" spans="3:4" ht="15.75" customHeight="1" x14ac:dyDescent="0.25">
      <c r="C250" s="307"/>
      <c r="D250" s="307"/>
    </row>
    <row r="251" spans="3:4" ht="15.75" customHeight="1" x14ac:dyDescent="0.25">
      <c r="C251" s="307"/>
      <c r="D251" s="307"/>
    </row>
    <row r="252" spans="3:4" ht="15.75" customHeight="1" x14ac:dyDescent="0.25">
      <c r="C252" s="307"/>
      <c r="D252" s="307"/>
    </row>
    <row r="253" spans="3:4" ht="15.75" customHeight="1" x14ac:dyDescent="0.25">
      <c r="C253" s="307"/>
      <c r="D253" s="307"/>
    </row>
    <row r="254" spans="3:4" ht="15.75" customHeight="1" x14ac:dyDescent="0.25">
      <c r="C254" s="307"/>
      <c r="D254" s="307"/>
    </row>
    <row r="255" spans="3:4" ht="15.75" customHeight="1" x14ac:dyDescent="0.25">
      <c r="C255" s="307"/>
      <c r="D255" s="307"/>
    </row>
    <row r="256" spans="3:4" ht="15.75" customHeight="1" x14ac:dyDescent="0.25">
      <c r="C256" s="307"/>
      <c r="D256" s="307"/>
    </row>
    <row r="257" spans="3:4" ht="15.75" customHeight="1" x14ac:dyDescent="0.25">
      <c r="C257" s="307"/>
      <c r="D257" s="307"/>
    </row>
    <row r="258" spans="3:4" ht="15.75" customHeight="1" x14ac:dyDescent="0.25">
      <c r="C258" s="307"/>
      <c r="D258" s="307"/>
    </row>
    <row r="259" spans="3:4" ht="15.75" customHeight="1" x14ac:dyDescent="0.25">
      <c r="C259" s="307"/>
      <c r="D259" s="307"/>
    </row>
    <row r="260" spans="3:4" ht="15.75" customHeight="1" x14ac:dyDescent="0.25">
      <c r="C260" s="307"/>
      <c r="D260" s="307"/>
    </row>
    <row r="261" spans="3:4" ht="15.75" customHeight="1" x14ac:dyDescent="0.25">
      <c r="C261" s="307"/>
      <c r="D261" s="307"/>
    </row>
    <row r="262" spans="3:4" ht="15.75" customHeight="1" x14ac:dyDescent="0.25">
      <c r="C262" s="307"/>
      <c r="D262" s="307"/>
    </row>
    <row r="263" spans="3:4" ht="15.75" customHeight="1" x14ac:dyDescent="0.25">
      <c r="C263" s="307"/>
      <c r="D263" s="307"/>
    </row>
    <row r="264" spans="3:4" ht="15.75" customHeight="1" x14ac:dyDescent="0.25">
      <c r="C264" s="307"/>
      <c r="D264" s="307"/>
    </row>
    <row r="265" spans="3:4" ht="15.75" customHeight="1" x14ac:dyDescent="0.25">
      <c r="C265" s="307"/>
      <c r="D265" s="307"/>
    </row>
    <row r="266" spans="3:4" ht="15.75" customHeight="1" x14ac:dyDescent="0.25">
      <c r="C266" s="307"/>
      <c r="D266" s="307"/>
    </row>
    <row r="267" spans="3:4" ht="15.75" customHeight="1" x14ac:dyDescent="0.25">
      <c r="C267" s="307"/>
      <c r="D267" s="307"/>
    </row>
    <row r="268" spans="3:4" ht="15.75" customHeight="1" x14ac:dyDescent="0.25">
      <c r="C268" s="307"/>
      <c r="D268" s="307"/>
    </row>
    <row r="269" spans="3:4" ht="15.75" customHeight="1" x14ac:dyDescent="0.25">
      <c r="C269" s="307"/>
      <c r="D269" s="307"/>
    </row>
    <row r="270" spans="3:4" ht="15.75" customHeight="1" x14ac:dyDescent="0.25">
      <c r="C270" s="307"/>
      <c r="D270" s="307"/>
    </row>
    <row r="271" spans="3:4" ht="15.75" customHeight="1" x14ac:dyDescent="0.25">
      <c r="C271" s="307"/>
      <c r="D271" s="307"/>
    </row>
    <row r="272" spans="3:4" ht="15.75" customHeight="1" x14ac:dyDescent="0.25">
      <c r="C272" s="307"/>
      <c r="D272" s="307"/>
    </row>
    <row r="273" spans="3:4" ht="15.75" customHeight="1" x14ac:dyDescent="0.25">
      <c r="C273" s="307"/>
      <c r="D273" s="307"/>
    </row>
    <row r="274" spans="3:4" ht="15.75" customHeight="1" x14ac:dyDescent="0.25">
      <c r="C274" s="307"/>
      <c r="D274" s="307"/>
    </row>
    <row r="275" spans="3:4" ht="15.75" customHeight="1" x14ac:dyDescent="0.25">
      <c r="C275" s="307"/>
      <c r="D275" s="307"/>
    </row>
    <row r="276" spans="3:4" ht="15.75" customHeight="1" x14ac:dyDescent="0.25">
      <c r="C276" s="307"/>
      <c r="D276" s="307"/>
    </row>
    <row r="277" spans="3:4" ht="15.75" customHeight="1" x14ac:dyDescent="0.25">
      <c r="C277" s="307"/>
      <c r="D277" s="307"/>
    </row>
    <row r="278" spans="3:4" ht="15.75" customHeight="1" x14ac:dyDescent="0.25">
      <c r="C278" s="307"/>
      <c r="D278" s="307"/>
    </row>
    <row r="279" spans="3:4" ht="15.75" customHeight="1" x14ac:dyDescent="0.25">
      <c r="C279" s="307"/>
      <c r="D279" s="307"/>
    </row>
    <row r="280" spans="3:4" ht="15.75" customHeight="1" x14ac:dyDescent="0.25">
      <c r="C280" s="307"/>
      <c r="D280" s="307"/>
    </row>
    <row r="281" spans="3:4" ht="15.75" customHeight="1" x14ac:dyDescent="0.25">
      <c r="C281" s="307"/>
      <c r="D281" s="307"/>
    </row>
    <row r="282" spans="3:4" ht="15.75" customHeight="1" x14ac:dyDescent="0.25">
      <c r="C282" s="307"/>
      <c r="D282" s="307"/>
    </row>
    <row r="283" spans="3:4" ht="15.75" customHeight="1" x14ac:dyDescent="0.25">
      <c r="C283" s="307"/>
      <c r="D283" s="307"/>
    </row>
    <row r="284" spans="3:4" ht="15.75" customHeight="1" x14ac:dyDescent="0.25">
      <c r="C284" s="307"/>
      <c r="D284" s="307"/>
    </row>
    <row r="285" spans="3:4" ht="15.75" customHeight="1" x14ac:dyDescent="0.25">
      <c r="C285" s="307"/>
      <c r="D285" s="307"/>
    </row>
    <row r="286" spans="3:4" ht="15.75" customHeight="1" x14ac:dyDescent="0.25">
      <c r="C286" s="307"/>
      <c r="D286" s="307"/>
    </row>
    <row r="287" spans="3:4" ht="15.75" customHeight="1" x14ac:dyDescent="0.25">
      <c r="C287" s="307"/>
      <c r="D287" s="307"/>
    </row>
    <row r="288" spans="3:4" ht="15.75" customHeight="1" x14ac:dyDescent="0.25">
      <c r="C288" s="307"/>
      <c r="D288" s="307"/>
    </row>
    <row r="289" spans="3:4" ht="15.75" customHeight="1" x14ac:dyDescent="0.25">
      <c r="C289" s="307"/>
      <c r="D289" s="307"/>
    </row>
    <row r="290" spans="3:4" ht="15.75" customHeight="1" x14ac:dyDescent="0.25">
      <c r="C290" s="307"/>
      <c r="D290" s="307"/>
    </row>
    <row r="291" spans="3:4" ht="15.75" customHeight="1" x14ac:dyDescent="0.25">
      <c r="C291" s="307"/>
      <c r="D291" s="307"/>
    </row>
    <row r="292" spans="3:4" ht="15.75" customHeight="1" x14ac:dyDescent="0.25">
      <c r="C292" s="307"/>
      <c r="D292" s="307"/>
    </row>
    <row r="293" spans="3:4" ht="15.75" customHeight="1" x14ac:dyDescent="0.25">
      <c r="C293" s="307"/>
      <c r="D293" s="307"/>
    </row>
    <row r="294" spans="3:4" ht="15.75" customHeight="1" x14ac:dyDescent="0.25">
      <c r="C294" s="307"/>
      <c r="D294" s="307"/>
    </row>
    <row r="295" spans="3:4" ht="15.75" customHeight="1" x14ac:dyDescent="0.25">
      <c r="C295" s="307"/>
      <c r="D295" s="307"/>
    </row>
    <row r="296" spans="3:4" ht="15.75" customHeight="1" x14ac:dyDescent="0.25">
      <c r="C296" s="307"/>
      <c r="D296" s="307"/>
    </row>
    <row r="297" spans="3:4" ht="15.75" customHeight="1" x14ac:dyDescent="0.25">
      <c r="C297" s="307"/>
      <c r="D297" s="307"/>
    </row>
    <row r="298" spans="3:4" ht="15.75" customHeight="1" x14ac:dyDescent="0.25">
      <c r="C298" s="307"/>
      <c r="D298" s="307"/>
    </row>
    <row r="299" spans="3:4" ht="15.75" customHeight="1" x14ac:dyDescent="0.25">
      <c r="C299" s="307"/>
      <c r="D299" s="307"/>
    </row>
    <row r="300" spans="3:4" ht="15.75" customHeight="1" x14ac:dyDescent="0.25">
      <c r="C300" s="307"/>
      <c r="D300" s="307"/>
    </row>
    <row r="301" spans="3:4" ht="15.75" customHeight="1" x14ac:dyDescent="0.25">
      <c r="C301" s="307"/>
      <c r="D301" s="307"/>
    </row>
    <row r="302" spans="3:4" ht="15.75" customHeight="1" x14ac:dyDescent="0.25">
      <c r="C302" s="307"/>
      <c r="D302" s="307"/>
    </row>
    <row r="303" spans="3:4" ht="15.75" customHeight="1" x14ac:dyDescent="0.25">
      <c r="C303" s="307"/>
      <c r="D303" s="307"/>
    </row>
    <row r="304" spans="3:4" ht="15.75" customHeight="1" x14ac:dyDescent="0.25">
      <c r="C304" s="307"/>
      <c r="D304" s="307"/>
    </row>
    <row r="305" spans="3:4" ht="15.75" customHeight="1" x14ac:dyDescent="0.25">
      <c r="C305" s="307"/>
      <c r="D305" s="307"/>
    </row>
    <row r="306" spans="3:4" ht="15.75" customHeight="1" x14ac:dyDescent="0.25">
      <c r="C306" s="307"/>
      <c r="D306" s="307"/>
    </row>
    <row r="307" spans="3:4" ht="15.75" customHeight="1" x14ac:dyDescent="0.25">
      <c r="C307" s="307"/>
      <c r="D307" s="307"/>
    </row>
    <row r="308" spans="3:4" ht="15.75" customHeight="1" x14ac:dyDescent="0.25">
      <c r="C308" s="307"/>
      <c r="D308" s="307"/>
    </row>
    <row r="309" spans="3:4" ht="15.75" customHeight="1" x14ac:dyDescent="0.25">
      <c r="C309" s="307"/>
      <c r="D309" s="307"/>
    </row>
    <row r="310" spans="3:4" ht="15.75" customHeight="1" x14ac:dyDescent="0.25">
      <c r="C310" s="307"/>
      <c r="D310" s="307"/>
    </row>
    <row r="311" spans="3:4" ht="15.75" customHeight="1" x14ac:dyDescent="0.25">
      <c r="C311" s="307"/>
      <c r="D311" s="307"/>
    </row>
    <row r="312" spans="3:4" ht="15.75" customHeight="1" x14ac:dyDescent="0.25">
      <c r="C312" s="307"/>
      <c r="D312" s="307"/>
    </row>
    <row r="313" spans="3:4" ht="15.75" customHeight="1" x14ac:dyDescent="0.25">
      <c r="C313" s="307"/>
      <c r="D313" s="307"/>
    </row>
    <row r="314" spans="3:4" ht="15.75" customHeight="1" x14ac:dyDescent="0.25">
      <c r="C314" s="307"/>
      <c r="D314" s="307"/>
    </row>
    <row r="315" spans="3:4" ht="15.75" customHeight="1" x14ac:dyDescent="0.25">
      <c r="C315" s="307"/>
      <c r="D315" s="307"/>
    </row>
    <row r="316" spans="3:4" ht="15.75" customHeight="1" x14ac:dyDescent="0.25">
      <c r="C316" s="307"/>
      <c r="D316" s="307"/>
    </row>
    <row r="317" spans="3:4" ht="15.75" customHeight="1" x14ac:dyDescent="0.25">
      <c r="C317" s="307"/>
      <c r="D317" s="307"/>
    </row>
    <row r="318" spans="3:4" ht="15.75" customHeight="1" x14ac:dyDescent="0.25">
      <c r="C318" s="307"/>
      <c r="D318" s="307"/>
    </row>
    <row r="319" spans="3:4" ht="15.75" customHeight="1" x14ac:dyDescent="0.25">
      <c r="C319" s="307"/>
      <c r="D319" s="307"/>
    </row>
    <row r="320" spans="3:4" ht="15.75" customHeight="1" x14ac:dyDescent="0.25">
      <c r="C320" s="307"/>
      <c r="D320" s="307"/>
    </row>
    <row r="321" spans="3:4" ht="15.75" customHeight="1" x14ac:dyDescent="0.25">
      <c r="C321" s="307"/>
      <c r="D321" s="307"/>
    </row>
    <row r="322" spans="3:4" ht="15.75" customHeight="1" x14ac:dyDescent="0.25">
      <c r="C322" s="307"/>
      <c r="D322" s="307"/>
    </row>
    <row r="323" spans="3:4" ht="15.75" customHeight="1" x14ac:dyDescent="0.25">
      <c r="C323" s="307"/>
      <c r="D323" s="307"/>
    </row>
    <row r="324" spans="3:4" ht="15.75" customHeight="1" x14ac:dyDescent="0.25">
      <c r="C324" s="307"/>
      <c r="D324" s="307"/>
    </row>
    <row r="325" spans="3:4" ht="15.75" customHeight="1" x14ac:dyDescent="0.25">
      <c r="C325" s="307"/>
      <c r="D325" s="307"/>
    </row>
    <row r="326" spans="3:4" ht="15.75" customHeight="1" x14ac:dyDescent="0.25">
      <c r="C326" s="307"/>
      <c r="D326" s="307"/>
    </row>
    <row r="327" spans="3:4" ht="15.75" customHeight="1" x14ac:dyDescent="0.25">
      <c r="C327" s="307"/>
      <c r="D327" s="307"/>
    </row>
    <row r="328" spans="3:4" ht="15.75" customHeight="1" x14ac:dyDescent="0.25">
      <c r="C328" s="307"/>
      <c r="D328" s="307"/>
    </row>
    <row r="329" spans="3:4" ht="15.75" customHeight="1" x14ac:dyDescent="0.25">
      <c r="C329" s="307"/>
      <c r="D329" s="307"/>
    </row>
    <row r="330" spans="3:4" ht="15.75" customHeight="1" x14ac:dyDescent="0.25">
      <c r="C330" s="307"/>
      <c r="D330" s="307"/>
    </row>
    <row r="331" spans="3:4" ht="15.75" customHeight="1" x14ac:dyDescent="0.25">
      <c r="C331" s="307"/>
      <c r="D331" s="307"/>
    </row>
    <row r="332" spans="3:4" ht="15.75" customHeight="1" x14ac:dyDescent="0.25">
      <c r="C332" s="307"/>
      <c r="D332" s="307"/>
    </row>
    <row r="333" spans="3:4" ht="15.75" customHeight="1" x14ac:dyDescent="0.25">
      <c r="C333" s="307"/>
      <c r="D333" s="307"/>
    </row>
    <row r="334" spans="3:4" ht="15.75" customHeight="1" x14ac:dyDescent="0.25">
      <c r="C334" s="307"/>
      <c r="D334" s="307"/>
    </row>
    <row r="335" spans="3:4" ht="15.75" customHeight="1" x14ac:dyDescent="0.25">
      <c r="C335" s="307"/>
      <c r="D335" s="307"/>
    </row>
    <row r="336" spans="3:4" ht="15.75" customHeight="1" x14ac:dyDescent="0.25">
      <c r="C336" s="307"/>
      <c r="D336" s="307"/>
    </row>
    <row r="337" spans="3:4" ht="15.75" customHeight="1" x14ac:dyDescent="0.25">
      <c r="C337" s="307"/>
      <c r="D337" s="307"/>
    </row>
    <row r="338" spans="3:4" ht="15.75" customHeight="1" x14ac:dyDescent="0.25">
      <c r="C338" s="307"/>
      <c r="D338" s="307"/>
    </row>
    <row r="339" spans="3:4" ht="15.75" customHeight="1" x14ac:dyDescent="0.25">
      <c r="C339" s="307"/>
      <c r="D339" s="307"/>
    </row>
    <row r="340" spans="3:4" ht="15.75" customHeight="1" x14ac:dyDescent="0.25">
      <c r="C340" s="307"/>
      <c r="D340" s="307"/>
    </row>
    <row r="341" spans="3:4" ht="15.75" customHeight="1" x14ac:dyDescent="0.25">
      <c r="C341" s="307"/>
      <c r="D341" s="307"/>
    </row>
    <row r="342" spans="3:4" ht="15.75" customHeight="1" x14ac:dyDescent="0.25">
      <c r="C342" s="307"/>
      <c r="D342" s="307"/>
    </row>
    <row r="343" spans="3:4" ht="15.75" customHeight="1" x14ac:dyDescent="0.25">
      <c r="C343" s="307"/>
      <c r="D343" s="307"/>
    </row>
    <row r="344" spans="3:4" ht="15.75" customHeight="1" x14ac:dyDescent="0.25">
      <c r="C344" s="307"/>
      <c r="D344" s="307"/>
    </row>
    <row r="345" spans="3:4" ht="15.75" customHeight="1" x14ac:dyDescent="0.25">
      <c r="C345" s="307"/>
      <c r="D345" s="307"/>
    </row>
    <row r="346" spans="3:4" ht="15.75" customHeight="1" x14ac:dyDescent="0.25">
      <c r="C346" s="307"/>
      <c r="D346" s="307"/>
    </row>
    <row r="347" spans="3:4" ht="15.75" customHeight="1" x14ac:dyDescent="0.25">
      <c r="C347" s="307"/>
      <c r="D347" s="307"/>
    </row>
    <row r="348" spans="3:4" ht="15.75" customHeight="1" x14ac:dyDescent="0.25">
      <c r="C348" s="307"/>
      <c r="D348" s="307"/>
    </row>
    <row r="349" spans="3:4" ht="15.75" customHeight="1" x14ac:dyDescent="0.25">
      <c r="C349" s="307"/>
      <c r="D349" s="307"/>
    </row>
    <row r="350" spans="3:4" ht="15.75" customHeight="1" x14ac:dyDescent="0.25">
      <c r="C350" s="307"/>
      <c r="D350" s="307"/>
    </row>
    <row r="351" spans="3:4" ht="15.75" customHeight="1" x14ac:dyDescent="0.25">
      <c r="C351" s="307"/>
      <c r="D351" s="307"/>
    </row>
    <row r="352" spans="3:4" ht="15.75" customHeight="1" x14ac:dyDescent="0.25">
      <c r="C352" s="307"/>
      <c r="D352" s="307"/>
    </row>
    <row r="353" spans="3:4" ht="15.75" customHeight="1" x14ac:dyDescent="0.25">
      <c r="C353" s="307"/>
      <c r="D353" s="307"/>
    </row>
    <row r="354" spans="3:4" ht="15.75" customHeight="1" x14ac:dyDescent="0.25">
      <c r="C354" s="307"/>
      <c r="D354" s="307"/>
    </row>
    <row r="355" spans="3:4" ht="15.75" customHeight="1" x14ac:dyDescent="0.25">
      <c r="C355" s="307"/>
      <c r="D355" s="307"/>
    </row>
    <row r="356" spans="3:4" ht="15.75" customHeight="1" x14ac:dyDescent="0.25">
      <c r="C356" s="307"/>
      <c r="D356" s="307"/>
    </row>
    <row r="357" spans="3:4" ht="15.75" customHeight="1" x14ac:dyDescent="0.25">
      <c r="C357" s="307"/>
      <c r="D357" s="307"/>
    </row>
    <row r="358" spans="3:4" ht="15.75" customHeight="1" x14ac:dyDescent="0.25">
      <c r="C358" s="307"/>
      <c r="D358" s="307"/>
    </row>
    <row r="359" spans="3:4" ht="15.75" customHeight="1" x14ac:dyDescent="0.25">
      <c r="C359" s="307"/>
      <c r="D359" s="307"/>
    </row>
    <row r="360" spans="3:4" ht="15.75" customHeight="1" x14ac:dyDescent="0.25">
      <c r="C360" s="307"/>
      <c r="D360" s="307"/>
    </row>
    <row r="361" spans="3:4" ht="15.75" customHeight="1" x14ac:dyDescent="0.25">
      <c r="C361" s="307"/>
      <c r="D361" s="307"/>
    </row>
    <row r="362" spans="3:4" ht="15.75" customHeight="1" x14ac:dyDescent="0.25">
      <c r="C362" s="307"/>
      <c r="D362" s="307"/>
    </row>
    <row r="363" spans="3:4" ht="15.75" customHeight="1" x14ac:dyDescent="0.25">
      <c r="C363" s="307"/>
      <c r="D363" s="307"/>
    </row>
    <row r="364" spans="3:4" ht="15.75" customHeight="1" x14ac:dyDescent="0.25">
      <c r="C364" s="307"/>
      <c r="D364" s="307"/>
    </row>
    <row r="365" spans="3:4" ht="15.75" customHeight="1" x14ac:dyDescent="0.25">
      <c r="C365" s="307"/>
      <c r="D365" s="307"/>
    </row>
    <row r="366" spans="3:4" ht="15.75" customHeight="1" x14ac:dyDescent="0.25">
      <c r="C366" s="307"/>
      <c r="D366" s="307"/>
    </row>
    <row r="367" spans="3:4" ht="15.75" customHeight="1" x14ac:dyDescent="0.25">
      <c r="C367" s="307"/>
      <c r="D367" s="307"/>
    </row>
    <row r="368" spans="3:4" ht="15.75" customHeight="1" x14ac:dyDescent="0.25">
      <c r="C368" s="307"/>
      <c r="D368" s="307"/>
    </row>
    <row r="369" spans="3:4" ht="15.75" customHeight="1" x14ac:dyDescent="0.25">
      <c r="C369" s="307"/>
      <c r="D369" s="307"/>
    </row>
    <row r="370" spans="3:4" ht="15.75" customHeight="1" x14ac:dyDescent="0.25">
      <c r="C370" s="307"/>
      <c r="D370" s="307"/>
    </row>
    <row r="371" spans="3:4" ht="15.75" customHeight="1" x14ac:dyDescent="0.25">
      <c r="C371" s="307"/>
      <c r="D371" s="307"/>
    </row>
    <row r="372" spans="3:4" ht="15.75" customHeight="1" x14ac:dyDescent="0.25">
      <c r="C372" s="307"/>
      <c r="D372" s="307"/>
    </row>
    <row r="373" spans="3:4" ht="15.75" customHeight="1" x14ac:dyDescent="0.25">
      <c r="C373" s="307"/>
      <c r="D373" s="307"/>
    </row>
    <row r="374" spans="3:4" ht="15.75" customHeight="1" x14ac:dyDescent="0.25">
      <c r="C374" s="307"/>
      <c r="D374" s="307"/>
    </row>
    <row r="375" spans="3:4" ht="15.75" customHeight="1" x14ac:dyDescent="0.25">
      <c r="C375" s="307"/>
      <c r="D375" s="307"/>
    </row>
    <row r="376" spans="3:4" ht="15.75" customHeight="1" x14ac:dyDescent="0.25">
      <c r="C376" s="307"/>
      <c r="D376" s="307"/>
    </row>
    <row r="377" spans="3:4" ht="15.75" customHeight="1" x14ac:dyDescent="0.25">
      <c r="C377" s="307"/>
      <c r="D377" s="307"/>
    </row>
    <row r="378" spans="3:4" ht="15.75" customHeight="1" x14ac:dyDescent="0.25">
      <c r="C378" s="307"/>
      <c r="D378" s="307"/>
    </row>
    <row r="379" spans="3:4" ht="15.75" customHeight="1" x14ac:dyDescent="0.25">
      <c r="C379" s="307"/>
      <c r="D379" s="307"/>
    </row>
    <row r="380" spans="3:4" ht="15.75" customHeight="1" x14ac:dyDescent="0.25">
      <c r="C380" s="307"/>
      <c r="D380" s="307"/>
    </row>
    <row r="381" spans="3:4" ht="15.75" customHeight="1" x14ac:dyDescent="0.25">
      <c r="C381" s="307"/>
      <c r="D381" s="307"/>
    </row>
    <row r="382" spans="3:4" ht="15.75" customHeight="1" x14ac:dyDescent="0.25">
      <c r="C382" s="307"/>
      <c r="D382" s="307"/>
    </row>
    <row r="383" spans="3:4" ht="15.75" customHeight="1" x14ac:dyDescent="0.25">
      <c r="C383" s="307"/>
      <c r="D383" s="307"/>
    </row>
    <row r="384" spans="3:4" ht="15.75" customHeight="1" x14ac:dyDescent="0.25">
      <c r="C384" s="307"/>
      <c r="D384" s="307"/>
    </row>
    <row r="385" spans="3:4" ht="15.75" customHeight="1" x14ac:dyDescent="0.25">
      <c r="C385" s="307"/>
      <c r="D385" s="307"/>
    </row>
    <row r="386" spans="3:4" ht="15.75" customHeight="1" x14ac:dyDescent="0.25">
      <c r="C386" s="307"/>
      <c r="D386" s="307"/>
    </row>
    <row r="387" spans="3:4" ht="15.75" customHeight="1" x14ac:dyDescent="0.25">
      <c r="C387" s="307"/>
      <c r="D387" s="307"/>
    </row>
    <row r="388" spans="3:4" ht="15.75" customHeight="1" x14ac:dyDescent="0.25">
      <c r="C388" s="307"/>
      <c r="D388" s="307"/>
    </row>
    <row r="389" spans="3:4" ht="15.75" customHeight="1" x14ac:dyDescent="0.25">
      <c r="C389" s="307"/>
      <c r="D389" s="307"/>
    </row>
    <row r="390" spans="3:4" ht="15.75" customHeight="1" x14ac:dyDescent="0.25">
      <c r="C390" s="307"/>
      <c r="D390" s="307"/>
    </row>
    <row r="391" spans="3:4" ht="15.75" customHeight="1" x14ac:dyDescent="0.25">
      <c r="C391" s="307"/>
      <c r="D391" s="307"/>
    </row>
    <row r="392" spans="3:4" ht="15.75" customHeight="1" x14ac:dyDescent="0.25">
      <c r="C392" s="307"/>
      <c r="D392" s="307"/>
    </row>
    <row r="393" spans="3:4" ht="15.75" customHeight="1" x14ac:dyDescent="0.25">
      <c r="C393" s="307"/>
      <c r="D393" s="307"/>
    </row>
    <row r="394" spans="3:4" ht="15.75" customHeight="1" x14ac:dyDescent="0.25">
      <c r="C394" s="307"/>
      <c r="D394" s="307"/>
    </row>
    <row r="395" spans="3:4" ht="15.75" customHeight="1" x14ac:dyDescent="0.25">
      <c r="C395" s="307"/>
      <c r="D395" s="307"/>
    </row>
    <row r="396" spans="3:4" ht="15.75" customHeight="1" x14ac:dyDescent="0.25">
      <c r="C396" s="307"/>
      <c r="D396" s="307"/>
    </row>
    <row r="397" spans="3:4" ht="15.75" customHeight="1" x14ac:dyDescent="0.25">
      <c r="C397" s="307"/>
      <c r="D397" s="307"/>
    </row>
    <row r="398" spans="3:4" ht="15.75" customHeight="1" x14ac:dyDescent="0.25">
      <c r="C398" s="307"/>
      <c r="D398" s="307"/>
    </row>
    <row r="399" spans="3:4" ht="15.75" customHeight="1" x14ac:dyDescent="0.25">
      <c r="C399" s="307"/>
      <c r="D399" s="307"/>
    </row>
    <row r="400" spans="3:4" ht="15.75" customHeight="1" x14ac:dyDescent="0.25">
      <c r="C400" s="307"/>
      <c r="D400" s="307"/>
    </row>
    <row r="401" spans="3:4" ht="15.75" customHeight="1" x14ac:dyDescent="0.25">
      <c r="C401" s="307"/>
      <c r="D401" s="307"/>
    </row>
    <row r="402" spans="3:4" ht="15.75" customHeight="1" x14ac:dyDescent="0.25">
      <c r="C402" s="307"/>
      <c r="D402" s="307"/>
    </row>
    <row r="403" spans="3:4" ht="15.75" customHeight="1" x14ac:dyDescent="0.25">
      <c r="C403" s="307"/>
      <c r="D403" s="307"/>
    </row>
    <row r="404" spans="3:4" ht="15.75" customHeight="1" x14ac:dyDescent="0.25">
      <c r="C404" s="307"/>
      <c r="D404" s="307"/>
    </row>
    <row r="405" spans="3:4" ht="15.75" customHeight="1" x14ac:dyDescent="0.25">
      <c r="C405" s="307"/>
      <c r="D405" s="307"/>
    </row>
    <row r="406" spans="3:4" ht="15.75" customHeight="1" x14ac:dyDescent="0.25">
      <c r="C406" s="307"/>
      <c r="D406" s="307"/>
    </row>
    <row r="407" spans="3:4" ht="15.75" customHeight="1" x14ac:dyDescent="0.25">
      <c r="C407" s="307"/>
      <c r="D407" s="307"/>
    </row>
    <row r="408" spans="3:4" ht="15.75" customHeight="1" x14ac:dyDescent="0.25">
      <c r="C408" s="307"/>
      <c r="D408" s="307"/>
    </row>
    <row r="409" spans="3:4" ht="15.75" customHeight="1" x14ac:dyDescent="0.25">
      <c r="C409" s="307"/>
      <c r="D409" s="307"/>
    </row>
    <row r="410" spans="3:4" ht="15.75" customHeight="1" x14ac:dyDescent="0.25">
      <c r="C410" s="307"/>
      <c r="D410" s="307"/>
    </row>
    <row r="411" spans="3:4" ht="15.75" customHeight="1" x14ac:dyDescent="0.25">
      <c r="C411" s="307"/>
      <c r="D411" s="307"/>
    </row>
    <row r="412" spans="3:4" ht="15.75" customHeight="1" x14ac:dyDescent="0.25">
      <c r="C412" s="307"/>
      <c r="D412" s="307"/>
    </row>
    <row r="413" spans="3:4" ht="15.75" customHeight="1" x14ac:dyDescent="0.25">
      <c r="C413" s="307"/>
      <c r="D413" s="307"/>
    </row>
    <row r="414" spans="3:4" ht="15.75" customHeight="1" x14ac:dyDescent="0.25">
      <c r="C414" s="307"/>
      <c r="D414" s="307"/>
    </row>
    <row r="415" spans="3:4" ht="15.75" customHeight="1" x14ac:dyDescent="0.25">
      <c r="C415" s="307"/>
      <c r="D415" s="307"/>
    </row>
    <row r="416" spans="3:4" ht="15.75" customHeight="1" x14ac:dyDescent="0.25">
      <c r="C416" s="307"/>
      <c r="D416" s="307"/>
    </row>
    <row r="417" spans="3:4" ht="15.75" customHeight="1" x14ac:dyDescent="0.25">
      <c r="C417" s="307"/>
      <c r="D417" s="307"/>
    </row>
    <row r="418" spans="3:4" ht="15.75" customHeight="1" x14ac:dyDescent="0.25">
      <c r="C418" s="307"/>
      <c r="D418" s="307"/>
    </row>
    <row r="419" spans="3:4" ht="15.75" customHeight="1" x14ac:dyDescent="0.25">
      <c r="C419" s="307"/>
      <c r="D419" s="307"/>
    </row>
    <row r="420" spans="3:4" ht="15.75" customHeight="1" x14ac:dyDescent="0.25">
      <c r="C420" s="307"/>
      <c r="D420" s="307"/>
    </row>
    <row r="421" spans="3:4" ht="15.75" customHeight="1" x14ac:dyDescent="0.25">
      <c r="C421" s="307"/>
      <c r="D421" s="307"/>
    </row>
    <row r="422" spans="3:4" ht="15.75" customHeight="1" x14ac:dyDescent="0.25">
      <c r="C422" s="307"/>
      <c r="D422" s="307"/>
    </row>
    <row r="423" spans="3:4" ht="15.75" customHeight="1" x14ac:dyDescent="0.25">
      <c r="C423" s="307"/>
      <c r="D423" s="307"/>
    </row>
    <row r="424" spans="3:4" ht="15.75" customHeight="1" x14ac:dyDescent="0.25">
      <c r="C424" s="307"/>
      <c r="D424" s="307"/>
    </row>
    <row r="425" spans="3:4" ht="15.75" customHeight="1" x14ac:dyDescent="0.25">
      <c r="C425" s="307"/>
      <c r="D425" s="307"/>
    </row>
    <row r="426" spans="3:4" ht="15.75" customHeight="1" x14ac:dyDescent="0.25">
      <c r="C426" s="307"/>
      <c r="D426" s="307"/>
    </row>
    <row r="427" spans="3:4" ht="15.75" customHeight="1" x14ac:dyDescent="0.25">
      <c r="C427" s="307"/>
      <c r="D427" s="307"/>
    </row>
    <row r="428" spans="3:4" ht="15.75" customHeight="1" x14ac:dyDescent="0.25">
      <c r="C428" s="307"/>
      <c r="D428" s="307"/>
    </row>
    <row r="429" spans="3:4" ht="15.75" customHeight="1" x14ac:dyDescent="0.25">
      <c r="C429" s="307"/>
      <c r="D429" s="307"/>
    </row>
    <row r="430" spans="3:4" ht="15.75" customHeight="1" x14ac:dyDescent="0.25">
      <c r="C430" s="307"/>
      <c r="D430" s="307"/>
    </row>
    <row r="431" spans="3:4" ht="15.75" customHeight="1" x14ac:dyDescent="0.25">
      <c r="C431" s="307"/>
      <c r="D431" s="307"/>
    </row>
    <row r="432" spans="3:4" ht="15.75" customHeight="1" x14ac:dyDescent="0.25">
      <c r="C432" s="307"/>
      <c r="D432" s="307"/>
    </row>
    <row r="433" spans="3:4" ht="15.75" customHeight="1" x14ac:dyDescent="0.25">
      <c r="C433" s="307"/>
      <c r="D433" s="307"/>
    </row>
    <row r="434" spans="3:4" ht="15.75" customHeight="1" x14ac:dyDescent="0.25">
      <c r="C434" s="307"/>
      <c r="D434" s="307"/>
    </row>
    <row r="435" spans="3:4" ht="15.75" customHeight="1" x14ac:dyDescent="0.25">
      <c r="C435" s="307"/>
      <c r="D435" s="307"/>
    </row>
    <row r="436" spans="3:4" ht="15.75" customHeight="1" x14ac:dyDescent="0.25">
      <c r="C436" s="307"/>
      <c r="D436" s="307"/>
    </row>
    <row r="437" spans="3:4" ht="15.75" customHeight="1" x14ac:dyDescent="0.25">
      <c r="C437" s="307"/>
      <c r="D437" s="307"/>
    </row>
    <row r="438" spans="3:4" ht="15.75" customHeight="1" x14ac:dyDescent="0.25">
      <c r="C438" s="307"/>
      <c r="D438" s="307"/>
    </row>
    <row r="439" spans="3:4" ht="15.75" customHeight="1" x14ac:dyDescent="0.25">
      <c r="C439" s="307"/>
      <c r="D439" s="307"/>
    </row>
    <row r="440" spans="3:4" ht="15.75" customHeight="1" x14ac:dyDescent="0.25">
      <c r="C440" s="307"/>
      <c r="D440" s="307"/>
    </row>
    <row r="441" spans="3:4" ht="15.75" customHeight="1" x14ac:dyDescent="0.25">
      <c r="C441" s="307"/>
      <c r="D441" s="307"/>
    </row>
    <row r="442" spans="3:4" ht="15.75" customHeight="1" x14ac:dyDescent="0.25">
      <c r="C442" s="307"/>
      <c r="D442" s="307"/>
    </row>
    <row r="443" spans="3:4" ht="15.75" customHeight="1" x14ac:dyDescent="0.25">
      <c r="C443" s="307"/>
      <c r="D443" s="307"/>
    </row>
    <row r="444" spans="3:4" ht="15.75" customHeight="1" x14ac:dyDescent="0.25">
      <c r="C444" s="307"/>
      <c r="D444" s="307"/>
    </row>
    <row r="445" spans="3:4" ht="15.75" customHeight="1" x14ac:dyDescent="0.25">
      <c r="C445" s="307"/>
      <c r="D445" s="307"/>
    </row>
    <row r="446" spans="3:4" ht="15.75" customHeight="1" x14ac:dyDescent="0.25">
      <c r="C446" s="307"/>
      <c r="D446" s="307"/>
    </row>
    <row r="447" spans="3:4" ht="15.75" customHeight="1" x14ac:dyDescent="0.25">
      <c r="C447" s="307"/>
      <c r="D447" s="307"/>
    </row>
    <row r="448" spans="3:4" ht="15.75" customHeight="1" x14ac:dyDescent="0.25">
      <c r="C448" s="307"/>
      <c r="D448" s="307"/>
    </row>
    <row r="449" spans="3:4" ht="15.75" customHeight="1" x14ac:dyDescent="0.25">
      <c r="C449" s="307"/>
      <c r="D449" s="307"/>
    </row>
    <row r="450" spans="3:4" ht="15.75" customHeight="1" x14ac:dyDescent="0.25">
      <c r="C450" s="307"/>
      <c r="D450" s="307"/>
    </row>
    <row r="451" spans="3:4" ht="15.75" customHeight="1" x14ac:dyDescent="0.25">
      <c r="C451" s="307"/>
      <c r="D451" s="307"/>
    </row>
    <row r="452" spans="3:4" ht="15.75" customHeight="1" x14ac:dyDescent="0.25">
      <c r="C452" s="307"/>
      <c r="D452" s="307"/>
    </row>
    <row r="453" spans="3:4" ht="15.75" customHeight="1" x14ac:dyDescent="0.25">
      <c r="C453" s="307"/>
      <c r="D453" s="307"/>
    </row>
    <row r="454" spans="3:4" ht="15.75" customHeight="1" x14ac:dyDescent="0.25">
      <c r="C454" s="307"/>
      <c r="D454" s="307"/>
    </row>
    <row r="455" spans="3:4" ht="15.75" customHeight="1" x14ac:dyDescent="0.25">
      <c r="C455" s="307"/>
      <c r="D455" s="307"/>
    </row>
    <row r="456" spans="3:4" ht="15.75" customHeight="1" x14ac:dyDescent="0.25">
      <c r="C456" s="307"/>
      <c r="D456" s="307"/>
    </row>
    <row r="457" spans="3:4" ht="15.75" customHeight="1" x14ac:dyDescent="0.25">
      <c r="C457" s="307"/>
      <c r="D457" s="307"/>
    </row>
    <row r="458" spans="3:4" ht="15.75" customHeight="1" x14ac:dyDescent="0.25">
      <c r="C458" s="307"/>
      <c r="D458" s="307"/>
    </row>
    <row r="459" spans="3:4" ht="15.75" customHeight="1" x14ac:dyDescent="0.25">
      <c r="C459" s="307"/>
      <c r="D459" s="307"/>
    </row>
    <row r="460" spans="3:4" ht="15.75" customHeight="1" x14ac:dyDescent="0.25">
      <c r="C460" s="307"/>
      <c r="D460" s="307"/>
    </row>
    <row r="461" spans="3:4" ht="15.75" customHeight="1" x14ac:dyDescent="0.25">
      <c r="C461" s="307"/>
      <c r="D461" s="307"/>
    </row>
    <row r="462" spans="3:4" ht="15.75" customHeight="1" x14ac:dyDescent="0.25">
      <c r="C462" s="307"/>
      <c r="D462" s="307"/>
    </row>
    <row r="463" spans="3:4" ht="15.75" customHeight="1" x14ac:dyDescent="0.25">
      <c r="C463" s="307"/>
      <c r="D463" s="307"/>
    </row>
    <row r="464" spans="3:4" ht="15.75" customHeight="1" x14ac:dyDescent="0.25">
      <c r="C464" s="307"/>
      <c r="D464" s="307"/>
    </row>
    <row r="465" spans="3:4" ht="15.75" customHeight="1" x14ac:dyDescent="0.25">
      <c r="C465" s="307"/>
      <c r="D465" s="307"/>
    </row>
    <row r="466" spans="3:4" ht="15.75" customHeight="1" x14ac:dyDescent="0.25">
      <c r="C466" s="307"/>
      <c r="D466" s="307"/>
    </row>
    <row r="467" spans="3:4" ht="15.75" customHeight="1" x14ac:dyDescent="0.25">
      <c r="C467" s="307"/>
      <c r="D467" s="307"/>
    </row>
    <row r="468" spans="3:4" ht="15.75" customHeight="1" x14ac:dyDescent="0.25">
      <c r="C468" s="307"/>
      <c r="D468" s="307"/>
    </row>
    <row r="469" spans="3:4" ht="15.75" customHeight="1" x14ac:dyDescent="0.25">
      <c r="C469" s="307"/>
      <c r="D469" s="307"/>
    </row>
    <row r="470" spans="3:4" ht="15.75" customHeight="1" x14ac:dyDescent="0.25">
      <c r="C470" s="307"/>
      <c r="D470" s="307"/>
    </row>
    <row r="471" spans="3:4" ht="15.75" customHeight="1" x14ac:dyDescent="0.25">
      <c r="C471" s="307"/>
      <c r="D471" s="307"/>
    </row>
    <row r="472" spans="3:4" ht="15.75" customHeight="1" x14ac:dyDescent="0.25">
      <c r="C472" s="307"/>
      <c r="D472" s="307"/>
    </row>
    <row r="473" spans="3:4" ht="15.75" customHeight="1" x14ac:dyDescent="0.25">
      <c r="C473" s="307"/>
      <c r="D473" s="307"/>
    </row>
    <row r="474" spans="3:4" ht="15.75" customHeight="1" x14ac:dyDescent="0.25">
      <c r="C474" s="307"/>
      <c r="D474" s="307"/>
    </row>
    <row r="475" spans="3:4" ht="15.75" customHeight="1" x14ac:dyDescent="0.25">
      <c r="C475" s="307"/>
      <c r="D475" s="307"/>
    </row>
    <row r="476" spans="3:4" ht="15.75" customHeight="1" x14ac:dyDescent="0.25">
      <c r="C476" s="307"/>
      <c r="D476" s="307"/>
    </row>
    <row r="477" spans="3:4" ht="15.75" customHeight="1" x14ac:dyDescent="0.25">
      <c r="C477" s="307"/>
      <c r="D477" s="307"/>
    </row>
    <row r="478" spans="3:4" ht="15.75" customHeight="1" x14ac:dyDescent="0.25">
      <c r="C478" s="307"/>
      <c r="D478" s="307"/>
    </row>
    <row r="479" spans="3:4" ht="15.75" customHeight="1" x14ac:dyDescent="0.25">
      <c r="C479" s="307"/>
      <c r="D479" s="307"/>
    </row>
    <row r="480" spans="3:4" ht="15.75" customHeight="1" x14ac:dyDescent="0.25">
      <c r="C480" s="307"/>
      <c r="D480" s="307"/>
    </row>
    <row r="481" spans="3:4" ht="15.75" customHeight="1" x14ac:dyDescent="0.25">
      <c r="C481" s="307"/>
      <c r="D481" s="307"/>
    </row>
    <row r="482" spans="3:4" ht="15.75" customHeight="1" x14ac:dyDescent="0.25">
      <c r="C482" s="307"/>
      <c r="D482" s="307"/>
    </row>
    <row r="483" spans="3:4" ht="15.75" customHeight="1" x14ac:dyDescent="0.25">
      <c r="C483" s="307"/>
      <c r="D483" s="307"/>
    </row>
    <row r="484" spans="3:4" ht="15.75" customHeight="1" x14ac:dyDescent="0.25">
      <c r="C484" s="307"/>
      <c r="D484" s="307"/>
    </row>
    <row r="485" spans="3:4" ht="15.75" customHeight="1" x14ac:dyDescent="0.25">
      <c r="C485" s="307"/>
      <c r="D485" s="307"/>
    </row>
    <row r="486" spans="3:4" ht="15.75" customHeight="1" x14ac:dyDescent="0.25">
      <c r="C486" s="307"/>
      <c r="D486" s="307"/>
    </row>
    <row r="487" spans="3:4" ht="15.75" customHeight="1" x14ac:dyDescent="0.25">
      <c r="C487" s="307"/>
      <c r="D487" s="307"/>
    </row>
    <row r="488" spans="3:4" ht="15.75" customHeight="1" x14ac:dyDescent="0.25">
      <c r="C488" s="307"/>
      <c r="D488" s="307"/>
    </row>
    <row r="489" spans="3:4" ht="15.75" customHeight="1" x14ac:dyDescent="0.25">
      <c r="C489" s="307"/>
      <c r="D489" s="307"/>
    </row>
    <row r="490" spans="3:4" ht="15.75" customHeight="1" x14ac:dyDescent="0.25">
      <c r="C490" s="307"/>
      <c r="D490" s="307"/>
    </row>
    <row r="491" spans="3:4" ht="15.75" customHeight="1" x14ac:dyDescent="0.25">
      <c r="C491" s="307"/>
      <c r="D491" s="307"/>
    </row>
    <row r="492" spans="3:4" ht="15.75" customHeight="1" x14ac:dyDescent="0.25">
      <c r="C492" s="307"/>
      <c r="D492" s="307"/>
    </row>
    <row r="493" spans="3:4" ht="15.75" customHeight="1" x14ac:dyDescent="0.25">
      <c r="C493" s="307"/>
      <c r="D493" s="307"/>
    </row>
    <row r="494" spans="3:4" ht="15.75" customHeight="1" x14ac:dyDescent="0.25">
      <c r="C494" s="307"/>
      <c r="D494" s="307"/>
    </row>
    <row r="495" spans="3:4" ht="15.75" customHeight="1" x14ac:dyDescent="0.25">
      <c r="C495" s="307"/>
      <c r="D495" s="307"/>
    </row>
    <row r="496" spans="3:4" ht="15.75" customHeight="1" x14ac:dyDescent="0.25">
      <c r="C496" s="307"/>
      <c r="D496" s="307"/>
    </row>
    <row r="497" spans="3:4" ht="15.75" customHeight="1" x14ac:dyDescent="0.25">
      <c r="C497" s="307"/>
      <c r="D497" s="307"/>
    </row>
    <row r="498" spans="3:4" ht="15.75" customHeight="1" x14ac:dyDescent="0.25">
      <c r="C498" s="307"/>
      <c r="D498" s="307"/>
    </row>
    <row r="499" spans="3:4" ht="15.75" customHeight="1" x14ac:dyDescent="0.25">
      <c r="C499" s="307"/>
      <c r="D499" s="307"/>
    </row>
    <row r="500" spans="3:4" ht="15.75" customHeight="1" x14ac:dyDescent="0.25">
      <c r="C500" s="307"/>
      <c r="D500" s="307"/>
    </row>
    <row r="501" spans="3:4" ht="15.75" customHeight="1" x14ac:dyDescent="0.25">
      <c r="C501" s="307"/>
      <c r="D501" s="307"/>
    </row>
    <row r="502" spans="3:4" ht="15.75" customHeight="1" x14ac:dyDescent="0.25">
      <c r="C502" s="307"/>
      <c r="D502" s="307"/>
    </row>
    <row r="503" spans="3:4" ht="15.75" customHeight="1" x14ac:dyDescent="0.25">
      <c r="C503" s="307"/>
      <c r="D503" s="307"/>
    </row>
    <row r="504" spans="3:4" ht="15.75" customHeight="1" x14ac:dyDescent="0.25">
      <c r="C504" s="307"/>
      <c r="D504" s="307"/>
    </row>
    <row r="505" spans="3:4" ht="15.75" customHeight="1" x14ac:dyDescent="0.25">
      <c r="C505" s="307"/>
      <c r="D505" s="307"/>
    </row>
    <row r="506" spans="3:4" ht="15.75" customHeight="1" x14ac:dyDescent="0.25">
      <c r="C506" s="307"/>
      <c r="D506" s="307"/>
    </row>
    <row r="507" spans="3:4" ht="15.75" customHeight="1" x14ac:dyDescent="0.25">
      <c r="C507" s="307"/>
      <c r="D507" s="307"/>
    </row>
    <row r="508" spans="3:4" ht="15.75" customHeight="1" x14ac:dyDescent="0.25">
      <c r="C508" s="307"/>
      <c r="D508" s="307"/>
    </row>
    <row r="509" spans="3:4" ht="15.75" customHeight="1" x14ac:dyDescent="0.25">
      <c r="C509" s="307"/>
      <c r="D509" s="307"/>
    </row>
    <row r="510" spans="3:4" ht="15.75" customHeight="1" x14ac:dyDescent="0.25">
      <c r="C510" s="307"/>
      <c r="D510" s="307"/>
    </row>
    <row r="511" spans="3:4" ht="15.75" customHeight="1" x14ac:dyDescent="0.25">
      <c r="C511" s="307"/>
      <c r="D511" s="307"/>
    </row>
    <row r="512" spans="3:4" ht="15.75" customHeight="1" x14ac:dyDescent="0.25">
      <c r="C512" s="307"/>
      <c r="D512" s="307"/>
    </row>
    <row r="513" spans="3:4" ht="15.75" customHeight="1" x14ac:dyDescent="0.25">
      <c r="C513" s="307"/>
      <c r="D513" s="307"/>
    </row>
    <row r="514" spans="3:4" ht="15.75" customHeight="1" x14ac:dyDescent="0.25">
      <c r="C514" s="307"/>
      <c r="D514" s="307"/>
    </row>
    <row r="515" spans="3:4" ht="15.75" customHeight="1" x14ac:dyDescent="0.25">
      <c r="C515" s="307"/>
      <c r="D515" s="307"/>
    </row>
    <row r="516" spans="3:4" ht="15.75" customHeight="1" x14ac:dyDescent="0.25">
      <c r="C516" s="307"/>
      <c r="D516" s="307"/>
    </row>
    <row r="517" spans="3:4" ht="15.75" customHeight="1" x14ac:dyDescent="0.25">
      <c r="C517" s="307"/>
      <c r="D517" s="307"/>
    </row>
    <row r="518" spans="3:4" ht="15.75" customHeight="1" x14ac:dyDescent="0.25">
      <c r="C518" s="307"/>
      <c r="D518" s="307"/>
    </row>
    <row r="519" spans="3:4" ht="15.75" customHeight="1" x14ac:dyDescent="0.25">
      <c r="C519" s="307"/>
      <c r="D519" s="307"/>
    </row>
    <row r="520" spans="3:4" ht="15.75" customHeight="1" x14ac:dyDescent="0.25">
      <c r="C520" s="307"/>
      <c r="D520" s="307"/>
    </row>
    <row r="521" spans="3:4" ht="15.75" customHeight="1" x14ac:dyDescent="0.25">
      <c r="C521" s="307"/>
      <c r="D521" s="307"/>
    </row>
    <row r="522" spans="3:4" ht="15.75" customHeight="1" x14ac:dyDescent="0.25">
      <c r="C522" s="307"/>
      <c r="D522" s="307"/>
    </row>
    <row r="523" spans="3:4" ht="15.75" customHeight="1" x14ac:dyDescent="0.25">
      <c r="C523" s="307"/>
      <c r="D523" s="307"/>
    </row>
    <row r="524" spans="3:4" ht="15.75" customHeight="1" x14ac:dyDescent="0.25">
      <c r="C524" s="307"/>
      <c r="D524" s="307"/>
    </row>
    <row r="525" spans="3:4" ht="15.75" customHeight="1" x14ac:dyDescent="0.25">
      <c r="C525" s="307"/>
      <c r="D525" s="307"/>
    </row>
    <row r="526" spans="3:4" ht="15.75" customHeight="1" x14ac:dyDescent="0.25">
      <c r="C526" s="307"/>
      <c r="D526" s="307"/>
    </row>
    <row r="527" spans="3:4" ht="15.75" customHeight="1" x14ac:dyDescent="0.25">
      <c r="C527" s="307"/>
      <c r="D527" s="307"/>
    </row>
    <row r="528" spans="3:4" ht="15.75" customHeight="1" x14ac:dyDescent="0.25">
      <c r="C528" s="307"/>
      <c r="D528" s="307"/>
    </row>
    <row r="529" spans="3:4" ht="15.75" customHeight="1" x14ac:dyDescent="0.25">
      <c r="C529" s="307"/>
      <c r="D529" s="307"/>
    </row>
    <row r="530" spans="3:4" ht="15.75" customHeight="1" x14ac:dyDescent="0.25">
      <c r="C530" s="307"/>
      <c r="D530" s="307"/>
    </row>
    <row r="531" spans="3:4" ht="15.75" customHeight="1" x14ac:dyDescent="0.25">
      <c r="C531" s="307"/>
      <c r="D531" s="307"/>
    </row>
    <row r="532" spans="3:4" ht="15.75" customHeight="1" x14ac:dyDescent="0.25">
      <c r="C532" s="307"/>
      <c r="D532" s="307"/>
    </row>
    <row r="533" spans="3:4" ht="15.75" customHeight="1" x14ac:dyDescent="0.25">
      <c r="C533" s="307"/>
      <c r="D533" s="307"/>
    </row>
    <row r="534" spans="3:4" ht="15.75" customHeight="1" x14ac:dyDescent="0.25">
      <c r="C534" s="307"/>
      <c r="D534" s="307"/>
    </row>
    <row r="535" spans="3:4" ht="15.75" customHeight="1" x14ac:dyDescent="0.25">
      <c r="C535" s="307"/>
      <c r="D535" s="307"/>
    </row>
    <row r="536" spans="3:4" ht="15.75" customHeight="1" x14ac:dyDescent="0.25">
      <c r="C536" s="307"/>
      <c r="D536" s="307"/>
    </row>
    <row r="537" spans="3:4" ht="15.75" customHeight="1" x14ac:dyDescent="0.25">
      <c r="C537" s="307"/>
      <c r="D537" s="307"/>
    </row>
    <row r="538" spans="3:4" ht="15.75" customHeight="1" x14ac:dyDescent="0.25">
      <c r="C538" s="307"/>
      <c r="D538" s="307"/>
    </row>
    <row r="539" spans="3:4" ht="15.75" customHeight="1" x14ac:dyDescent="0.25">
      <c r="C539" s="307"/>
      <c r="D539" s="307"/>
    </row>
    <row r="540" spans="3:4" ht="15.75" customHeight="1" x14ac:dyDescent="0.25">
      <c r="C540" s="307"/>
      <c r="D540" s="307"/>
    </row>
    <row r="541" spans="3:4" ht="15.75" customHeight="1" x14ac:dyDescent="0.25">
      <c r="C541" s="307"/>
      <c r="D541" s="307"/>
    </row>
    <row r="542" spans="3:4" ht="15.75" customHeight="1" x14ac:dyDescent="0.25">
      <c r="C542" s="307"/>
      <c r="D542" s="307"/>
    </row>
    <row r="543" spans="3:4" ht="15.75" customHeight="1" x14ac:dyDescent="0.25">
      <c r="C543" s="307"/>
      <c r="D543" s="307"/>
    </row>
    <row r="544" spans="3:4" ht="15.75" customHeight="1" x14ac:dyDescent="0.25">
      <c r="C544" s="307"/>
      <c r="D544" s="307"/>
    </row>
    <row r="545" spans="3:4" ht="15.75" customHeight="1" x14ac:dyDescent="0.25">
      <c r="C545" s="307"/>
      <c r="D545" s="307"/>
    </row>
    <row r="546" spans="3:4" ht="15.75" customHeight="1" x14ac:dyDescent="0.25">
      <c r="C546" s="307"/>
      <c r="D546" s="307"/>
    </row>
    <row r="547" spans="3:4" ht="15.75" customHeight="1" x14ac:dyDescent="0.25">
      <c r="C547" s="307"/>
      <c r="D547" s="307"/>
    </row>
    <row r="548" spans="3:4" ht="15.75" customHeight="1" x14ac:dyDescent="0.25">
      <c r="C548" s="307"/>
      <c r="D548" s="307"/>
    </row>
    <row r="549" spans="3:4" ht="15.75" customHeight="1" x14ac:dyDescent="0.25">
      <c r="C549" s="307"/>
      <c r="D549" s="307"/>
    </row>
    <row r="550" spans="3:4" ht="15.75" customHeight="1" x14ac:dyDescent="0.25">
      <c r="C550" s="307"/>
      <c r="D550" s="307"/>
    </row>
    <row r="551" spans="3:4" ht="15.75" customHeight="1" x14ac:dyDescent="0.25">
      <c r="C551" s="307"/>
      <c r="D551" s="307"/>
    </row>
    <row r="552" spans="3:4" ht="15.75" customHeight="1" x14ac:dyDescent="0.25">
      <c r="C552" s="307"/>
      <c r="D552" s="307"/>
    </row>
    <row r="553" spans="3:4" ht="15.75" customHeight="1" x14ac:dyDescent="0.25">
      <c r="C553" s="307"/>
      <c r="D553" s="307"/>
    </row>
    <row r="554" spans="3:4" ht="15.75" customHeight="1" x14ac:dyDescent="0.25">
      <c r="C554" s="307"/>
      <c r="D554" s="307"/>
    </row>
    <row r="555" spans="3:4" ht="15.75" customHeight="1" x14ac:dyDescent="0.25">
      <c r="C555" s="307"/>
      <c r="D555" s="307"/>
    </row>
    <row r="556" spans="3:4" ht="15.75" customHeight="1" x14ac:dyDescent="0.25">
      <c r="C556" s="307"/>
      <c r="D556" s="307"/>
    </row>
    <row r="557" spans="3:4" ht="15.75" customHeight="1" x14ac:dyDescent="0.25">
      <c r="C557" s="307"/>
      <c r="D557" s="307"/>
    </row>
    <row r="558" spans="3:4" ht="15.75" customHeight="1" x14ac:dyDescent="0.25">
      <c r="C558" s="307"/>
      <c r="D558" s="307"/>
    </row>
    <row r="559" spans="3:4" ht="15.75" customHeight="1" x14ac:dyDescent="0.25">
      <c r="C559" s="307"/>
      <c r="D559" s="307"/>
    </row>
    <row r="560" spans="3:4" ht="15.75" customHeight="1" x14ac:dyDescent="0.25">
      <c r="C560" s="307"/>
      <c r="D560" s="307"/>
    </row>
    <row r="561" spans="3:4" ht="15.75" customHeight="1" x14ac:dyDescent="0.25">
      <c r="C561" s="307"/>
      <c r="D561" s="307"/>
    </row>
    <row r="562" spans="3:4" ht="15.75" customHeight="1" x14ac:dyDescent="0.25">
      <c r="C562" s="307"/>
      <c r="D562" s="307"/>
    </row>
    <row r="563" spans="3:4" ht="15.75" customHeight="1" x14ac:dyDescent="0.25">
      <c r="C563" s="307"/>
      <c r="D563" s="307"/>
    </row>
    <row r="564" spans="3:4" ht="15.75" customHeight="1" x14ac:dyDescent="0.25">
      <c r="C564" s="307"/>
      <c r="D564" s="307"/>
    </row>
    <row r="565" spans="3:4" ht="15.75" customHeight="1" x14ac:dyDescent="0.25">
      <c r="C565" s="307"/>
      <c r="D565" s="307"/>
    </row>
    <row r="566" spans="3:4" ht="15.75" customHeight="1" x14ac:dyDescent="0.25">
      <c r="C566" s="307"/>
      <c r="D566" s="307"/>
    </row>
    <row r="567" spans="3:4" ht="15.75" customHeight="1" x14ac:dyDescent="0.25">
      <c r="C567" s="307"/>
      <c r="D567" s="307"/>
    </row>
    <row r="568" spans="3:4" ht="15.75" customHeight="1" x14ac:dyDescent="0.25">
      <c r="C568" s="307"/>
      <c r="D568" s="307"/>
    </row>
    <row r="569" spans="3:4" ht="15.75" customHeight="1" x14ac:dyDescent="0.25">
      <c r="C569" s="307"/>
      <c r="D569" s="307"/>
    </row>
    <row r="570" spans="3:4" ht="15.75" customHeight="1" x14ac:dyDescent="0.25">
      <c r="C570" s="307"/>
      <c r="D570" s="307"/>
    </row>
    <row r="571" spans="3:4" ht="15.75" customHeight="1" x14ac:dyDescent="0.25">
      <c r="C571" s="307"/>
      <c r="D571" s="307"/>
    </row>
    <row r="572" spans="3:4" ht="15.75" customHeight="1" x14ac:dyDescent="0.25">
      <c r="C572" s="307"/>
      <c r="D572" s="307"/>
    </row>
    <row r="573" spans="3:4" ht="15.75" customHeight="1" x14ac:dyDescent="0.25">
      <c r="C573" s="307"/>
      <c r="D573" s="307"/>
    </row>
    <row r="574" spans="3:4" ht="15.75" customHeight="1" x14ac:dyDescent="0.25">
      <c r="C574" s="307"/>
      <c r="D574" s="307"/>
    </row>
    <row r="575" spans="3:4" ht="15.75" customHeight="1" x14ac:dyDescent="0.25">
      <c r="C575" s="307"/>
      <c r="D575" s="307"/>
    </row>
    <row r="576" spans="3:4" ht="15.75" customHeight="1" x14ac:dyDescent="0.25">
      <c r="C576" s="307"/>
      <c r="D576" s="307"/>
    </row>
    <row r="577" spans="3:4" ht="15.75" customHeight="1" x14ac:dyDescent="0.25">
      <c r="C577" s="307"/>
      <c r="D577" s="307"/>
    </row>
    <row r="578" spans="3:4" ht="15.75" customHeight="1" x14ac:dyDescent="0.25">
      <c r="C578" s="307"/>
      <c r="D578" s="307"/>
    </row>
    <row r="579" spans="3:4" ht="15.75" customHeight="1" x14ac:dyDescent="0.25">
      <c r="C579" s="307"/>
      <c r="D579" s="307"/>
    </row>
    <row r="580" spans="3:4" ht="15.75" customHeight="1" x14ac:dyDescent="0.25">
      <c r="C580" s="307"/>
      <c r="D580" s="307"/>
    </row>
    <row r="581" spans="3:4" ht="15.75" customHeight="1" x14ac:dyDescent="0.25">
      <c r="C581" s="307"/>
      <c r="D581" s="307"/>
    </row>
    <row r="582" spans="3:4" ht="15.75" customHeight="1" x14ac:dyDescent="0.25">
      <c r="C582" s="307"/>
      <c r="D582" s="307"/>
    </row>
    <row r="583" spans="3:4" ht="15.75" customHeight="1" x14ac:dyDescent="0.25">
      <c r="C583" s="307"/>
      <c r="D583" s="307"/>
    </row>
    <row r="584" spans="3:4" ht="15.75" customHeight="1" x14ac:dyDescent="0.25">
      <c r="C584" s="307"/>
      <c r="D584" s="307"/>
    </row>
    <row r="585" spans="3:4" ht="15.75" customHeight="1" x14ac:dyDescent="0.25">
      <c r="C585" s="307"/>
      <c r="D585" s="307"/>
    </row>
    <row r="586" spans="3:4" ht="15.75" customHeight="1" x14ac:dyDescent="0.25">
      <c r="C586" s="307"/>
      <c r="D586" s="307"/>
    </row>
    <row r="587" spans="3:4" ht="15.75" customHeight="1" x14ac:dyDescent="0.25">
      <c r="C587" s="307"/>
      <c r="D587" s="307"/>
    </row>
    <row r="588" spans="3:4" ht="15.75" customHeight="1" x14ac:dyDescent="0.25">
      <c r="C588" s="307"/>
      <c r="D588" s="307"/>
    </row>
    <row r="589" spans="3:4" ht="15.75" customHeight="1" x14ac:dyDescent="0.25">
      <c r="C589" s="307"/>
      <c r="D589" s="307"/>
    </row>
    <row r="590" spans="3:4" ht="15.75" customHeight="1" x14ac:dyDescent="0.25">
      <c r="C590" s="307"/>
      <c r="D590" s="307"/>
    </row>
    <row r="591" spans="3:4" ht="15.75" customHeight="1" x14ac:dyDescent="0.25">
      <c r="C591" s="307"/>
      <c r="D591" s="307"/>
    </row>
    <row r="592" spans="3:4" ht="15.75" customHeight="1" x14ac:dyDescent="0.25">
      <c r="C592" s="307"/>
      <c r="D592" s="307"/>
    </row>
    <row r="593" spans="3:4" ht="15.75" customHeight="1" x14ac:dyDescent="0.25">
      <c r="C593" s="307"/>
      <c r="D593" s="307"/>
    </row>
    <row r="594" spans="3:4" ht="15.75" customHeight="1" x14ac:dyDescent="0.25">
      <c r="C594" s="307"/>
      <c r="D594" s="307"/>
    </row>
    <row r="595" spans="3:4" ht="15.75" customHeight="1" x14ac:dyDescent="0.25">
      <c r="C595" s="307"/>
      <c r="D595" s="307"/>
    </row>
    <row r="596" spans="3:4" ht="15.75" customHeight="1" x14ac:dyDescent="0.25">
      <c r="C596" s="307"/>
      <c r="D596" s="307"/>
    </row>
    <row r="597" spans="3:4" ht="15.75" customHeight="1" x14ac:dyDescent="0.25">
      <c r="C597" s="307"/>
      <c r="D597" s="307"/>
    </row>
    <row r="598" spans="3:4" ht="15.75" customHeight="1" x14ac:dyDescent="0.25">
      <c r="C598" s="307"/>
      <c r="D598" s="307"/>
    </row>
    <row r="599" spans="3:4" ht="15.75" customHeight="1" x14ac:dyDescent="0.25">
      <c r="C599" s="307"/>
      <c r="D599" s="307"/>
    </row>
    <row r="600" spans="3:4" ht="15.75" customHeight="1" x14ac:dyDescent="0.25">
      <c r="C600" s="307"/>
      <c r="D600" s="307"/>
    </row>
    <row r="601" spans="3:4" ht="15.75" customHeight="1" x14ac:dyDescent="0.25">
      <c r="C601" s="307"/>
      <c r="D601" s="307"/>
    </row>
    <row r="602" spans="3:4" ht="15.75" customHeight="1" x14ac:dyDescent="0.25">
      <c r="C602" s="307"/>
      <c r="D602" s="307"/>
    </row>
    <row r="603" spans="3:4" ht="15.75" customHeight="1" x14ac:dyDescent="0.25">
      <c r="C603" s="307"/>
      <c r="D603" s="307"/>
    </row>
    <row r="604" spans="3:4" ht="15.75" customHeight="1" x14ac:dyDescent="0.25">
      <c r="C604" s="307"/>
      <c r="D604" s="307"/>
    </row>
    <row r="605" spans="3:4" ht="15.75" customHeight="1" x14ac:dyDescent="0.25">
      <c r="C605" s="307"/>
      <c r="D605" s="307"/>
    </row>
    <row r="606" spans="3:4" ht="15.75" customHeight="1" x14ac:dyDescent="0.25">
      <c r="C606" s="307"/>
      <c r="D606" s="307"/>
    </row>
    <row r="607" spans="3:4" ht="15.75" customHeight="1" x14ac:dyDescent="0.25">
      <c r="C607" s="307"/>
      <c r="D607" s="307"/>
    </row>
    <row r="608" spans="3:4" ht="15.75" customHeight="1" x14ac:dyDescent="0.25">
      <c r="C608" s="307"/>
      <c r="D608" s="307"/>
    </row>
    <row r="609" spans="3:4" ht="15.75" customHeight="1" x14ac:dyDescent="0.25">
      <c r="C609" s="307"/>
      <c r="D609" s="307"/>
    </row>
    <row r="610" spans="3:4" ht="15.75" customHeight="1" x14ac:dyDescent="0.25">
      <c r="C610" s="307"/>
      <c r="D610" s="307"/>
    </row>
    <row r="611" spans="3:4" ht="15.75" customHeight="1" x14ac:dyDescent="0.25">
      <c r="C611" s="307"/>
      <c r="D611" s="307"/>
    </row>
    <row r="612" spans="3:4" ht="15.75" customHeight="1" x14ac:dyDescent="0.25">
      <c r="C612" s="307"/>
      <c r="D612" s="307"/>
    </row>
    <row r="613" spans="3:4" ht="15.75" customHeight="1" x14ac:dyDescent="0.25">
      <c r="C613" s="307"/>
      <c r="D613" s="307"/>
    </row>
    <row r="614" spans="3:4" ht="15.75" customHeight="1" x14ac:dyDescent="0.25">
      <c r="C614" s="307"/>
      <c r="D614" s="307"/>
    </row>
    <row r="615" spans="3:4" ht="15.75" customHeight="1" x14ac:dyDescent="0.25">
      <c r="C615" s="307"/>
      <c r="D615" s="307"/>
    </row>
    <row r="616" spans="3:4" ht="15.75" customHeight="1" x14ac:dyDescent="0.25">
      <c r="C616" s="307"/>
      <c r="D616" s="307"/>
    </row>
    <row r="617" spans="3:4" ht="15.75" customHeight="1" x14ac:dyDescent="0.25">
      <c r="C617" s="307"/>
      <c r="D617" s="307"/>
    </row>
    <row r="618" spans="3:4" ht="15.75" customHeight="1" x14ac:dyDescent="0.25">
      <c r="C618" s="307"/>
      <c r="D618" s="307"/>
    </row>
    <row r="619" spans="3:4" ht="15.75" customHeight="1" x14ac:dyDescent="0.25">
      <c r="C619" s="307"/>
      <c r="D619" s="307"/>
    </row>
    <row r="620" spans="3:4" ht="15.75" customHeight="1" x14ac:dyDescent="0.25">
      <c r="C620" s="307"/>
      <c r="D620" s="307"/>
    </row>
    <row r="621" spans="3:4" ht="15.75" customHeight="1" x14ac:dyDescent="0.25">
      <c r="C621" s="307"/>
      <c r="D621" s="307"/>
    </row>
    <row r="622" spans="3:4" ht="15.75" customHeight="1" x14ac:dyDescent="0.25">
      <c r="C622" s="307"/>
      <c r="D622" s="307"/>
    </row>
    <row r="623" spans="3:4" ht="15.75" customHeight="1" x14ac:dyDescent="0.25">
      <c r="C623" s="307"/>
      <c r="D623" s="307"/>
    </row>
    <row r="624" spans="3:4" ht="15.75" customHeight="1" x14ac:dyDescent="0.25">
      <c r="C624" s="307"/>
      <c r="D624" s="307"/>
    </row>
    <row r="625" spans="3:4" ht="15.75" customHeight="1" x14ac:dyDescent="0.25">
      <c r="C625" s="307"/>
      <c r="D625" s="307"/>
    </row>
    <row r="626" spans="3:4" ht="15.75" customHeight="1" x14ac:dyDescent="0.25">
      <c r="C626" s="307"/>
      <c r="D626" s="307"/>
    </row>
    <row r="627" spans="3:4" ht="15.75" customHeight="1" x14ac:dyDescent="0.25">
      <c r="C627" s="307"/>
      <c r="D627" s="307"/>
    </row>
    <row r="628" spans="3:4" ht="15.75" customHeight="1" x14ac:dyDescent="0.25">
      <c r="C628" s="307"/>
      <c r="D628" s="307"/>
    </row>
    <row r="629" spans="3:4" ht="15.75" customHeight="1" x14ac:dyDescent="0.25">
      <c r="C629" s="307"/>
      <c r="D629" s="307"/>
    </row>
    <row r="630" spans="3:4" ht="15.75" customHeight="1" x14ac:dyDescent="0.25">
      <c r="C630" s="307"/>
      <c r="D630" s="307"/>
    </row>
    <row r="631" spans="3:4" ht="15.75" customHeight="1" x14ac:dyDescent="0.25">
      <c r="C631" s="307"/>
      <c r="D631" s="307"/>
    </row>
    <row r="632" spans="3:4" ht="15.75" customHeight="1" x14ac:dyDescent="0.25">
      <c r="C632" s="307"/>
      <c r="D632" s="307"/>
    </row>
    <row r="633" spans="3:4" ht="15.75" customHeight="1" x14ac:dyDescent="0.25">
      <c r="C633" s="307"/>
      <c r="D633" s="307"/>
    </row>
    <row r="634" spans="3:4" ht="15.75" customHeight="1" x14ac:dyDescent="0.25">
      <c r="C634" s="307"/>
      <c r="D634" s="307"/>
    </row>
    <row r="635" spans="3:4" ht="15.75" customHeight="1" x14ac:dyDescent="0.25">
      <c r="C635" s="307"/>
      <c r="D635" s="307"/>
    </row>
    <row r="636" spans="3:4" ht="15.75" customHeight="1" x14ac:dyDescent="0.25">
      <c r="C636" s="307"/>
      <c r="D636" s="307"/>
    </row>
    <row r="637" spans="3:4" ht="15.75" customHeight="1" x14ac:dyDescent="0.25">
      <c r="C637" s="307"/>
      <c r="D637" s="307"/>
    </row>
    <row r="638" spans="3:4" ht="15.75" customHeight="1" x14ac:dyDescent="0.25">
      <c r="C638" s="307"/>
      <c r="D638" s="307"/>
    </row>
    <row r="639" spans="3:4" ht="15.75" customHeight="1" x14ac:dyDescent="0.25">
      <c r="C639" s="307"/>
      <c r="D639" s="307"/>
    </row>
    <row r="640" spans="3:4" ht="15.75" customHeight="1" x14ac:dyDescent="0.25">
      <c r="C640" s="307"/>
      <c r="D640" s="307"/>
    </row>
    <row r="641" spans="3:4" ht="15.75" customHeight="1" x14ac:dyDescent="0.25">
      <c r="C641" s="307"/>
      <c r="D641" s="307"/>
    </row>
    <row r="642" spans="3:4" ht="15.75" customHeight="1" x14ac:dyDescent="0.25">
      <c r="C642" s="307"/>
      <c r="D642" s="307"/>
    </row>
    <row r="643" spans="3:4" ht="15.75" customHeight="1" x14ac:dyDescent="0.25">
      <c r="C643" s="307"/>
      <c r="D643" s="307"/>
    </row>
    <row r="644" spans="3:4" ht="15.75" customHeight="1" x14ac:dyDescent="0.25">
      <c r="C644" s="307"/>
      <c r="D644" s="307"/>
    </row>
    <row r="645" spans="3:4" ht="15.75" customHeight="1" x14ac:dyDescent="0.25">
      <c r="C645" s="307"/>
      <c r="D645" s="307"/>
    </row>
    <row r="646" spans="3:4" ht="15.75" customHeight="1" x14ac:dyDescent="0.25">
      <c r="C646" s="307"/>
      <c r="D646" s="307"/>
    </row>
    <row r="647" spans="3:4" ht="15.75" customHeight="1" x14ac:dyDescent="0.25">
      <c r="C647" s="307"/>
      <c r="D647" s="307"/>
    </row>
    <row r="648" spans="3:4" ht="15.75" customHeight="1" x14ac:dyDescent="0.25">
      <c r="C648" s="307"/>
      <c r="D648" s="307"/>
    </row>
    <row r="649" spans="3:4" ht="15.75" customHeight="1" x14ac:dyDescent="0.25">
      <c r="C649" s="307"/>
      <c r="D649" s="307"/>
    </row>
    <row r="650" spans="3:4" ht="15.75" customHeight="1" x14ac:dyDescent="0.25">
      <c r="C650" s="307"/>
      <c r="D650" s="307"/>
    </row>
    <row r="651" spans="3:4" ht="15.75" customHeight="1" x14ac:dyDescent="0.25">
      <c r="C651" s="307"/>
      <c r="D651" s="307"/>
    </row>
    <row r="652" spans="3:4" ht="15.75" customHeight="1" x14ac:dyDescent="0.25">
      <c r="C652" s="307"/>
      <c r="D652" s="307"/>
    </row>
    <row r="653" spans="3:4" ht="15.75" customHeight="1" x14ac:dyDescent="0.25">
      <c r="C653" s="307"/>
      <c r="D653" s="307"/>
    </row>
    <row r="654" spans="3:4" ht="15.75" customHeight="1" x14ac:dyDescent="0.25">
      <c r="C654" s="307"/>
      <c r="D654" s="307"/>
    </row>
    <row r="655" spans="3:4" ht="15.75" customHeight="1" x14ac:dyDescent="0.25">
      <c r="C655" s="307"/>
      <c r="D655" s="307"/>
    </row>
    <row r="656" spans="3:4" ht="15.75" customHeight="1" x14ac:dyDescent="0.25">
      <c r="C656" s="307"/>
      <c r="D656" s="307"/>
    </row>
    <row r="657" spans="3:4" ht="15.75" customHeight="1" x14ac:dyDescent="0.25">
      <c r="C657" s="307"/>
      <c r="D657" s="307"/>
    </row>
    <row r="658" spans="3:4" ht="15.75" customHeight="1" x14ac:dyDescent="0.25">
      <c r="C658" s="307"/>
      <c r="D658" s="307"/>
    </row>
    <row r="659" spans="3:4" ht="15.75" customHeight="1" x14ac:dyDescent="0.25">
      <c r="C659" s="307"/>
      <c r="D659" s="307"/>
    </row>
    <row r="660" spans="3:4" ht="15.75" customHeight="1" x14ac:dyDescent="0.25">
      <c r="C660" s="307"/>
      <c r="D660" s="307"/>
    </row>
    <row r="661" spans="3:4" ht="15.75" customHeight="1" x14ac:dyDescent="0.25">
      <c r="C661" s="307"/>
      <c r="D661" s="307"/>
    </row>
    <row r="662" spans="3:4" ht="15.75" customHeight="1" x14ac:dyDescent="0.25">
      <c r="C662" s="307"/>
      <c r="D662" s="307"/>
    </row>
    <row r="663" spans="3:4" ht="15.75" customHeight="1" x14ac:dyDescent="0.25">
      <c r="C663" s="307"/>
      <c r="D663" s="307"/>
    </row>
    <row r="664" spans="3:4" ht="15.75" customHeight="1" x14ac:dyDescent="0.25">
      <c r="C664" s="307"/>
      <c r="D664" s="307"/>
    </row>
    <row r="665" spans="3:4" ht="15.75" customHeight="1" x14ac:dyDescent="0.25">
      <c r="C665" s="307"/>
      <c r="D665" s="307"/>
    </row>
    <row r="666" spans="3:4" ht="15.75" customHeight="1" x14ac:dyDescent="0.25">
      <c r="C666" s="307"/>
      <c r="D666" s="307"/>
    </row>
    <row r="667" spans="3:4" ht="15.75" customHeight="1" x14ac:dyDescent="0.25">
      <c r="C667" s="307"/>
      <c r="D667" s="307"/>
    </row>
    <row r="668" spans="3:4" ht="15.75" customHeight="1" x14ac:dyDescent="0.25">
      <c r="C668" s="307"/>
      <c r="D668" s="307"/>
    </row>
    <row r="669" spans="3:4" ht="15.75" customHeight="1" x14ac:dyDescent="0.25">
      <c r="C669" s="307"/>
      <c r="D669" s="307"/>
    </row>
    <row r="670" spans="3:4" ht="15.75" customHeight="1" x14ac:dyDescent="0.25">
      <c r="C670" s="307"/>
      <c r="D670" s="307"/>
    </row>
    <row r="671" spans="3:4" ht="15.75" customHeight="1" x14ac:dyDescent="0.25">
      <c r="C671" s="307"/>
      <c r="D671" s="307"/>
    </row>
    <row r="672" spans="3:4" ht="15.75" customHeight="1" x14ac:dyDescent="0.25">
      <c r="C672" s="307"/>
      <c r="D672" s="307"/>
    </row>
    <row r="673" spans="3:4" ht="15.75" customHeight="1" x14ac:dyDescent="0.25">
      <c r="C673" s="307"/>
      <c r="D673" s="307"/>
    </row>
    <row r="674" spans="3:4" ht="15.75" customHeight="1" x14ac:dyDescent="0.25">
      <c r="C674" s="307"/>
      <c r="D674" s="307"/>
    </row>
    <row r="675" spans="3:4" ht="15.75" customHeight="1" x14ac:dyDescent="0.25">
      <c r="C675" s="307"/>
      <c r="D675" s="307"/>
    </row>
    <row r="676" spans="3:4" ht="15.75" customHeight="1" x14ac:dyDescent="0.25">
      <c r="C676" s="307"/>
      <c r="D676" s="307"/>
    </row>
    <row r="677" spans="3:4" ht="15.75" customHeight="1" x14ac:dyDescent="0.25">
      <c r="C677" s="307"/>
      <c r="D677" s="307"/>
    </row>
    <row r="678" spans="3:4" ht="15.75" customHeight="1" x14ac:dyDescent="0.25">
      <c r="C678" s="307"/>
      <c r="D678" s="307"/>
    </row>
    <row r="679" spans="3:4" ht="15.75" customHeight="1" x14ac:dyDescent="0.25">
      <c r="C679" s="307"/>
      <c r="D679" s="307"/>
    </row>
    <row r="680" spans="3:4" ht="15.75" customHeight="1" x14ac:dyDescent="0.25">
      <c r="C680" s="307"/>
      <c r="D680" s="307"/>
    </row>
    <row r="681" spans="3:4" ht="15.75" customHeight="1" x14ac:dyDescent="0.25">
      <c r="C681" s="307"/>
      <c r="D681" s="307"/>
    </row>
    <row r="682" spans="3:4" ht="15.75" customHeight="1" x14ac:dyDescent="0.25">
      <c r="C682" s="307"/>
      <c r="D682" s="307"/>
    </row>
    <row r="683" spans="3:4" ht="15.75" customHeight="1" x14ac:dyDescent="0.25">
      <c r="C683" s="307"/>
      <c r="D683" s="307"/>
    </row>
    <row r="684" spans="3:4" ht="15.75" customHeight="1" x14ac:dyDescent="0.25">
      <c r="C684" s="307"/>
      <c r="D684" s="307"/>
    </row>
    <row r="685" spans="3:4" ht="15.75" customHeight="1" x14ac:dyDescent="0.25">
      <c r="C685" s="307"/>
      <c r="D685" s="307"/>
    </row>
    <row r="686" spans="3:4" ht="15.75" customHeight="1" x14ac:dyDescent="0.25">
      <c r="C686" s="307"/>
      <c r="D686" s="307"/>
    </row>
    <row r="687" spans="3:4" ht="15.75" customHeight="1" x14ac:dyDescent="0.25">
      <c r="C687" s="307"/>
      <c r="D687" s="307"/>
    </row>
    <row r="688" spans="3:4" ht="15.75" customHeight="1" x14ac:dyDescent="0.25">
      <c r="C688" s="307"/>
      <c r="D688" s="307"/>
    </row>
    <row r="689" spans="3:4" ht="15.75" customHeight="1" x14ac:dyDescent="0.25">
      <c r="C689" s="307"/>
      <c r="D689" s="307"/>
    </row>
    <row r="690" spans="3:4" ht="15.75" customHeight="1" x14ac:dyDescent="0.25">
      <c r="C690" s="307"/>
      <c r="D690" s="307"/>
    </row>
    <row r="691" spans="3:4" ht="15.75" customHeight="1" x14ac:dyDescent="0.25">
      <c r="C691" s="307"/>
      <c r="D691" s="307"/>
    </row>
    <row r="692" spans="3:4" ht="15.75" customHeight="1" x14ac:dyDescent="0.25">
      <c r="C692" s="307"/>
      <c r="D692" s="307"/>
    </row>
    <row r="693" spans="3:4" ht="15.75" customHeight="1" x14ac:dyDescent="0.25">
      <c r="C693" s="307"/>
      <c r="D693" s="307"/>
    </row>
    <row r="694" spans="3:4" ht="15.75" customHeight="1" x14ac:dyDescent="0.25">
      <c r="C694" s="307"/>
      <c r="D694" s="307"/>
    </row>
    <row r="695" spans="3:4" ht="15.75" customHeight="1" x14ac:dyDescent="0.25">
      <c r="C695" s="307"/>
      <c r="D695" s="307"/>
    </row>
    <row r="696" spans="3:4" ht="15.75" customHeight="1" x14ac:dyDescent="0.25">
      <c r="C696" s="307"/>
      <c r="D696" s="307"/>
    </row>
    <row r="697" spans="3:4" ht="15.75" customHeight="1" x14ac:dyDescent="0.25">
      <c r="C697" s="307"/>
      <c r="D697" s="307"/>
    </row>
    <row r="698" spans="3:4" ht="15.75" customHeight="1" x14ac:dyDescent="0.25">
      <c r="C698" s="307"/>
      <c r="D698" s="307"/>
    </row>
    <row r="699" spans="3:4" ht="15.75" customHeight="1" x14ac:dyDescent="0.25">
      <c r="C699" s="307"/>
      <c r="D699" s="307"/>
    </row>
    <row r="700" spans="3:4" ht="15.75" customHeight="1" x14ac:dyDescent="0.25">
      <c r="C700" s="307"/>
      <c r="D700" s="307"/>
    </row>
    <row r="701" spans="3:4" ht="15.75" customHeight="1" x14ac:dyDescent="0.25">
      <c r="C701" s="307"/>
      <c r="D701" s="307"/>
    </row>
    <row r="702" spans="3:4" ht="15.75" customHeight="1" x14ac:dyDescent="0.25">
      <c r="C702" s="307"/>
      <c r="D702" s="307"/>
    </row>
    <row r="703" spans="3:4" ht="15.75" customHeight="1" x14ac:dyDescent="0.25">
      <c r="C703" s="307"/>
      <c r="D703" s="307"/>
    </row>
    <row r="704" spans="3:4" ht="15.75" customHeight="1" x14ac:dyDescent="0.25">
      <c r="C704" s="307"/>
      <c r="D704" s="307"/>
    </row>
    <row r="705" spans="3:4" ht="15.75" customHeight="1" x14ac:dyDescent="0.25">
      <c r="C705" s="307"/>
      <c r="D705" s="307"/>
    </row>
    <row r="706" spans="3:4" ht="15.75" customHeight="1" x14ac:dyDescent="0.25">
      <c r="C706" s="307"/>
      <c r="D706" s="307"/>
    </row>
    <row r="707" spans="3:4" ht="15.75" customHeight="1" x14ac:dyDescent="0.25">
      <c r="C707" s="307"/>
      <c r="D707" s="307"/>
    </row>
    <row r="708" spans="3:4" ht="15.75" customHeight="1" x14ac:dyDescent="0.25">
      <c r="C708" s="307"/>
      <c r="D708" s="307"/>
    </row>
    <row r="709" spans="3:4" ht="15.75" customHeight="1" x14ac:dyDescent="0.25">
      <c r="C709" s="307"/>
      <c r="D709" s="307"/>
    </row>
    <row r="710" spans="3:4" ht="15.75" customHeight="1" x14ac:dyDescent="0.25">
      <c r="C710" s="307"/>
      <c r="D710" s="307"/>
    </row>
    <row r="711" spans="3:4" ht="15.75" customHeight="1" x14ac:dyDescent="0.25">
      <c r="C711" s="307"/>
      <c r="D711" s="307"/>
    </row>
    <row r="712" spans="3:4" ht="15.75" customHeight="1" x14ac:dyDescent="0.25">
      <c r="C712" s="307"/>
      <c r="D712" s="307"/>
    </row>
    <row r="713" spans="3:4" ht="15.75" customHeight="1" x14ac:dyDescent="0.25">
      <c r="C713" s="307"/>
      <c r="D713" s="307"/>
    </row>
    <row r="714" spans="3:4" ht="15.75" customHeight="1" x14ac:dyDescent="0.25">
      <c r="C714" s="307"/>
      <c r="D714" s="307"/>
    </row>
    <row r="715" spans="3:4" ht="15.75" customHeight="1" x14ac:dyDescent="0.25">
      <c r="C715" s="307"/>
      <c r="D715" s="307"/>
    </row>
    <row r="716" spans="3:4" ht="15.75" customHeight="1" x14ac:dyDescent="0.25">
      <c r="C716" s="307"/>
      <c r="D716" s="307"/>
    </row>
    <row r="717" spans="3:4" ht="15.75" customHeight="1" x14ac:dyDescent="0.25">
      <c r="C717" s="307"/>
      <c r="D717" s="307"/>
    </row>
    <row r="718" spans="3:4" ht="15.75" customHeight="1" x14ac:dyDescent="0.25">
      <c r="C718" s="307"/>
      <c r="D718" s="307"/>
    </row>
    <row r="719" spans="3:4" ht="15.75" customHeight="1" x14ac:dyDescent="0.25">
      <c r="C719" s="307"/>
      <c r="D719" s="307"/>
    </row>
    <row r="720" spans="3:4" ht="15.75" customHeight="1" x14ac:dyDescent="0.25">
      <c r="C720" s="307"/>
      <c r="D720" s="307"/>
    </row>
    <row r="721" spans="3:4" ht="15.75" customHeight="1" x14ac:dyDescent="0.25">
      <c r="C721" s="307"/>
      <c r="D721" s="307"/>
    </row>
    <row r="722" spans="3:4" ht="15.75" customHeight="1" x14ac:dyDescent="0.25">
      <c r="C722" s="307"/>
      <c r="D722" s="307"/>
    </row>
    <row r="723" spans="3:4" ht="15.75" customHeight="1" x14ac:dyDescent="0.25">
      <c r="C723" s="307"/>
      <c r="D723" s="307"/>
    </row>
    <row r="724" spans="3:4" ht="15.75" customHeight="1" x14ac:dyDescent="0.25">
      <c r="C724" s="307"/>
      <c r="D724" s="307"/>
    </row>
    <row r="725" spans="3:4" ht="15.75" customHeight="1" x14ac:dyDescent="0.25">
      <c r="C725" s="307"/>
      <c r="D725" s="307"/>
    </row>
    <row r="726" spans="3:4" ht="15.75" customHeight="1" x14ac:dyDescent="0.25">
      <c r="C726" s="307"/>
      <c r="D726" s="307"/>
    </row>
    <row r="727" spans="3:4" ht="15.75" customHeight="1" x14ac:dyDescent="0.25">
      <c r="C727" s="307"/>
      <c r="D727" s="307"/>
    </row>
    <row r="728" spans="3:4" ht="15.75" customHeight="1" x14ac:dyDescent="0.25">
      <c r="C728" s="307"/>
      <c r="D728" s="307"/>
    </row>
    <row r="729" spans="3:4" ht="15.75" customHeight="1" x14ac:dyDescent="0.25">
      <c r="C729" s="307"/>
      <c r="D729" s="307"/>
    </row>
    <row r="730" spans="3:4" ht="15.75" customHeight="1" x14ac:dyDescent="0.25">
      <c r="C730" s="307"/>
      <c r="D730" s="307"/>
    </row>
    <row r="731" spans="3:4" ht="15.75" customHeight="1" x14ac:dyDescent="0.25">
      <c r="C731" s="307"/>
      <c r="D731" s="307"/>
    </row>
    <row r="732" spans="3:4" ht="15.75" customHeight="1" x14ac:dyDescent="0.25">
      <c r="C732" s="307"/>
      <c r="D732" s="307"/>
    </row>
    <row r="733" spans="3:4" ht="15.75" customHeight="1" x14ac:dyDescent="0.25">
      <c r="C733" s="307"/>
      <c r="D733" s="307"/>
    </row>
    <row r="734" spans="3:4" ht="15.75" customHeight="1" x14ac:dyDescent="0.25">
      <c r="C734" s="307"/>
      <c r="D734" s="307"/>
    </row>
    <row r="735" spans="3:4" ht="15.75" customHeight="1" x14ac:dyDescent="0.25">
      <c r="C735" s="307"/>
      <c r="D735" s="307"/>
    </row>
    <row r="736" spans="3:4" ht="15.75" customHeight="1" x14ac:dyDescent="0.25">
      <c r="C736" s="307"/>
      <c r="D736" s="307"/>
    </row>
    <row r="737" spans="3:4" ht="15.75" customHeight="1" x14ac:dyDescent="0.25">
      <c r="C737" s="307"/>
      <c r="D737" s="307"/>
    </row>
    <row r="738" spans="3:4" ht="15.75" customHeight="1" x14ac:dyDescent="0.25">
      <c r="C738" s="307"/>
      <c r="D738" s="307"/>
    </row>
    <row r="739" spans="3:4" ht="15.75" customHeight="1" x14ac:dyDescent="0.25">
      <c r="C739" s="307"/>
      <c r="D739" s="307"/>
    </row>
    <row r="740" spans="3:4" ht="15.75" customHeight="1" x14ac:dyDescent="0.25">
      <c r="C740" s="307"/>
      <c r="D740" s="307"/>
    </row>
    <row r="741" spans="3:4" ht="15.75" customHeight="1" x14ac:dyDescent="0.25">
      <c r="C741" s="307"/>
      <c r="D741" s="307"/>
    </row>
    <row r="742" spans="3:4" ht="15.75" customHeight="1" x14ac:dyDescent="0.25">
      <c r="C742" s="307"/>
      <c r="D742" s="307"/>
    </row>
    <row r="743" spans="3:4" ht="15.75" customHeight="1" x14ac:dyDescent="0.25">
      <c r="C743" s="307"/>
      <c r="D743" s="307"/>
    </row>
    <row r="744" spans="3:4" ht="15.75" customHeight="1" x14ac:dyDescent="0.25">
      <c r="C744" s="307"/>
      <c r="D744" s="307"/>
    </row>
    <row r="745" spans="3:4" ht="15.75" customHeight="1" x14ac:dyDescent="0.25">
      <c r="C745" s="307"/>
      <c r="D745" s="307"/>
    </row>
    <row r="746" spans="3:4" ht="15.75" customHeight="1" x14ac:dyDescent="0.25">
      <c r="C746" s="307"/>
      <c r="D746" s="307"/>
    </row>
    <row r="747" spans="3:4" ht="15.75" customHeight="1" x14ac:dyDescent="0.25">
      <c r="C747" s="307"/>
      <c r="D747" s="307"/>
    </row>
    <row r="748" spans="3:4" ht="15.75" customHeight="1" x14ac:dyDescent="0.25">
      <c r="C748" s="307"/>
      <c r="D748" s="307"/>
    </row>
    <row r="749" spans="3:4" ht="15.75" customHeight="1" x14ac:dyDescent="0.25">
      <c r="C749" s="307"/>
      <c r="D749" s="307"/>
    </row>
    <row r="750" spans="3:4" ht="15.75" customHeight="1" x14ac:dyDescent="0.25">
      <c r="C750" s="307"/>
      <c r="D750" s="307"/>
    </row>
    <row r="751" spans="3:4" ht="15.75" customHeight="1" x14ac:dyDescent="0.25">
      <c r="C751" s="307"/>
      <c r="D751" s="307"/>
    </row>
    <row r="752" spans="3:4" ht="15.75" customHeight="1" x14ac:dyDescent="0.25">
      <c r="C752" s="307"/>
      <c r="D752" s="307"/>
    </row>
    <row r="753" spans="3:4" ht="15.75" customHeight="1" x14ac:dyDescent="0.25">
      <c r="C753" s="307"/>
      <c r="D753" s="307"/>
    </row>
    <row r="754" spans="3:4" ht="15.75" customHeight="1" x14ac:dyDescent="0.25">
      <c r="C754" s="307"/>
      <c r="D754" s="307"/>
    </row>
    <row r="755" spans="3:4" ht="15.75" customHeight="1" x14ac:dyDescent="0.25">
      <c r="C755" s="307"/>
      <c r="D755" s="307"/>
    </row>
    <row r="756" spans="3:4" ht="15.75" customHeight="1" x14ac:dyDescent="0.25">
      <c r="C756" s="307"/>
      <c r="D756" s="307"/>
    </row>
    <row r="757" spans="3:4" ht="15.75" customHeight="1" x14ac:dyDescent="0.25">
      <c r="C757" s="307"/>
      <c r="D757" s="307"/>
    </row>
    <row r="758" spans="3:4" ht="15.75" customHeight="1" x14ac:dyDescent="0.25">
      <c r="C758" s="307"/>
      <c r="D758" s="307"/>
    </row>
    <row r="759" spans="3:4" ht="15.75" customHeight="1" x14ac:dyDescent="0.25">
      <c r="C759" s="307"/>
      <c r="D759" s="307"/>
    </row>
    <row r="760" spans="3:4" ht="15.75" customHeight="1" x14ac:dyDescent="0.25">
      <c r="C760" s="307"/>
      <c r="D760" s="307"/>
    </row>
    <row r="761" spans="3:4" ht="15.75" customHeight="1" x14ac:dyDescent="0.25">
      <c r="C761" s="307"/>
      <c r="D761" s="307"/>
    </row>
    <row r="762" spans="3:4" ht="15.75" customHeight="1" x14ac:dyDescent="0.25">
      <c r="C762" s="307"/>
      <c r="D762" s="307"/>
    </row>
    <row r="763" spans="3:4" ht="15.75" customHeight="1" x14ac:dyDescent="0.25">
      <c r="C763" s="307"/>
      <c r="D763" s="307"/>
    </row>
    <row r="764" spans="3:4" ht="15.75" customHeight="1" x14ac:dyDescent="0.25">
      <c r="C764" s="307"/>
      <c r="D764" s="307"/>
    </row>
    <row r="765" spans="3:4" ht="15.75" customHeight="1" x14ac:dyDescent="0.25">
      <c r="C765" s="307"/>
      <c r="D765" s="307"/>
    </row>
    <row r="766" spans="3:4" ht="15.75" customHeight="1" x14ac:dyDescent="0.25">
      <c r="C766" s="307"/>
      <c r="D766" s="307"/>
    </row>
    <row r="767" spans="3:4" ht="15.75" customHeight="1" x14ac:dyDescent="0.25">
      <c r="C767" s="307"/>
      <c r="D767" s="307"/>
    </row>
    <row r="768" spans="3:4" ht="15.75" customHeight="1" x14ac:dyDescent="0.25">
      <c r="C768" s="307"/>
      <c r="D768" s="307"/>
    </row>
    <row r="769" spans="3:4" ht="15.75" customHeight="1" x14ac:dyDescent="0.25">
      <c r="C769" s="307"/>
      <c r="D769" s="307"/>
    </row>
    <row r="770" spans="3:4" ht="15.75" customHeight="1" x14ac:dyDescent="0.25">
      <c r="C770" s="307"/>
      <c r="D770" s="307"/>
    </row>
    <row r="771" spans="3:4" ht="15.75" customHeight="1" x14ac:dyDescent="0.25">
      <c r="C771" s="307"/>
      <c r="D771" s="307"/>
    </row>
    <row r="772" spans="3:4" ht="15.75" customHeight="1" x14ac:dyDescent="0.25">
      <c r="C772" s="307"/>
      <c r="D772" s="307"/>
    </row>
    <row r="773" spans="3:4" ht="15.75" customHeight="1" x14ac:dyDescent="0.25">
      <c r="C773" s="307"/>
      <c r="D773" s="307"/>
    </row>
    <row r="774" spans="3:4" ht="15.75" customHeight="1" x14ac:dyDescent="0.25">
      <c r="C774" s="307"/>
      <c r="D774" s="307"/>
    </row>
    <row r="775" spans="3:4" ht="15.75" customHeight="1" x14ac:dyDescent="0.25">
      <c r="C775" s="307"/>
      <c r="D775" s="307"/>
    </row>
    <row r="776" spans="3:4" ht="15.75" customHeight="1" x14ac:dyDescent="0.25">
      <c r="C776" s="307"/>
      <c r="D776" s="307"/>
    </row>
    <row r="777" spans="3:4" ht="15.75" customHeight="1" x14ac:dyDescent="0.25">
      <c r="C777" s="307"/>
      <c r="D777" s="307"/>
    </row>
    <row r="778" spans="3:4" ht="15.75" customHeight="1" x14ac:dyDescent="0.25">
      <c r="C778" s="307"/>
      <c r="D778" s="307"/>
    </row>
    <row r="779" spans="3:4" ht="15.75" customHeight="1" x14ac:dyDescent="0.25">
      <c r="C779" s="307"/>
      <c r="D779" s="307"/>
    </row>
    <row r="780" spans="3:4" ht="15.75" customHeight="1" x14ac:dyDescent="0.25">
      <c r="C780" s="307"/>
      <c r="D780" s="307"/>
    </row>
    <row r="781" spans="3:4" ht="15.75" customHeight="1" x14ac:dyDescent="0.25">
      <c r="C781" s="307"/>
      <c r="D781" s="307"/>
    </row>
    <row r="782" spans="3:4" ht="15.75" customHeight="1" x14ac:dyDescent="0.25">
      <c r="C782" s="307"/>
      <c r="D782" s="307"/>
    </row>
    <row r="783" spans="3:4" ht="15.75" customHeight="1" x14ac:dyDescent="0.25">
      <c r="C783" s="307"/>
      <c r="D783" s="307"/>
    </row>
    <row r="784" spans="3:4" ht="15.75" customHeight="1" x14ac:dyDescent="0.25">
      <c r="C784" s="307"/>
      <c r="D784" s="307"/>
    </row>
    <row r="785" spans="3:4" ht="15.75" customHeight="1" x14ac:dyDescent="0.25">
      <c r="C785" s="307"/>
      <c r="D785" s="307"/>
    </row>
    <row r="786" spans="3:4" ht="15.75" customHeight="1" x14ac:dyDescent="0.25">
      <c r="C786" s="307"/>
      <c r="D786" s="307"/>
    </row>
    <row r="787" spans="3:4" ht="15.75" customHeight="1" x14ac:dyDescent="0.25">
      <c r="C787" s="307"/>
      <c r="D787" s="307"/>
    </row>
    <row r="788" spans="3:4" ht="15.75" customHeight="1" x14ac:dyDescent="0.25">
      <c r="C788" s="307"/>
      <c r="D788" s="307"/>
    </row>
    <row r="789" spans="3:4" ht="15.75" customHeight="1" x14ac:dyDescent="0.25">
      <c r="C789" s="307"/>
      <c r="D789" s="307"/>
    </row>
    <row r="790" spans="3:4" ht="15.75" customHeight="1" x14ac:dyDescent="0.25">
      <c r="C790" s="307"/>
      <c r="D790" s="307"/>
    </row>
    <row r="791" spans="3:4" ht="15.75" customHeight="1" x14ac:dyDescent="0.25">
      <c r="C791" s="307"/>
      <c r="D791" s="307"/>
    </row>
    <row r="792" spans="3:4" ht="15.75" customHeight="1" x14ac:dyDescent="0.25">
      <c r="C792" s="307"/>
      <c r="D792" s="307"/>
    </row>
    <row r="793" spans="3:4" ht="15.75" customHeight="1" x14ac:dyDescent="0.25">
      <c r="C793" s="307"/>
      <c r="D793" s="307"/>
    </row>
    <row r="794" spans="3:4" ht="15.75" customHeight="1" x14ac:dyDescent="0.25">
      <c r="C794" s="307"/>
      <c r="D794" s="307"/>
    </row>
    <row r="795" spans="3:4" ht="15.75" customHeight="1" x14ac:dyDescent="0.25">
      <c r="C795" s="307"/>
      <c r="D795" s="307"/>
    </row>
    <row r="796" spans="3:4" ht="15.75" customHeight="1" x14ac:dyDescent="0.25">
      <c r="C796" s="307"/>
      <c r="D796" s="307"/>
    </row>
    <row r="797" spans="3:4" ht="15.75" customHeight="1" x14ac:dyDescent="0.25">
      <c r="C797" s="307"/>
      <c r="D797" s="307"/>
    </row>
    <row r="798" spans="3:4" ht="15.75" customHeight="1" x14ac:dyDescent="0.25">
      <c r="C798" s="307"/>
      <c r="D798" s="307"/>
    </row>
    <row r="799" spans="3:4" ht="15.75" customHeight="1" x14ac:dyDescent="0.25">
      <c r="C799" s="307"/>
      <c r="D799" s="307"/>
    </row>
    <row r="800" spans="3:4" ht="15.75" customHeight="1" x14ac:dyDescent="0.25">
      <c r="C800" s="307"/>
      <c r="D800" s="307"/>
    </row>
    <row r="801" spans="3:4" ht="15.75" customHeight="1" x14ac:dyDescent="0.25">
      <c r="C801" s="307"/>
      <c r="D801" s="307"/>
    </row>
    <row r="802" spans="3:4" ht="15.75" customHeight="1" x14ac:dyDescent="0.25">
      <c r="C802" s="307"/>
      <c r="D802" s="307"/>
    </row>
    <row r="803" spans="3:4" ht="15.75" customHeight="1" x14ac:dyDescent="0.25">
      <c r="C803" s="307"/>
      <c r="D803" s="307"/>
    </row>
    <row r="804" spans="3:4" ht="15.75" customHeight="1" x14ac:dyDescent="0.25">
      <c r="C804" s="307"/>
      <c r="D804" s="307"/>
    </row>
    <row r="805" spans="3:4" ht="15.75" customHeight="1" x14ac:dyDescent="0.25">
      <c r="C805" s="307"/>
      <c r="D805" s="307"/>
    </row>
    <row r="806" spans="3:4" ht="15.75" customHeight="1" x14ac:dyDescent="0.25">
      <c r="C806" s="307"/>
      <c r="D806" s="307"/>
    </row>
    <row r="807" spans="3:4" ht="15.75" customHeight="1" x14ac:dyDescent="0.25">
      <c r="C807" s="307"/>
      <c r="D807" s="307"/>
    </row>
    <row r="808" spans="3:4" ht="15.75" customHeight="1" x14ac:dyDescent="0.25">
      <c r="C808" s="307"/>
      <c r="D808" s="307"/>
    </row>
    <row r="809" spans="3:4" ht="15.75" customHeight="1" x14ac:dyDescent="0.25">
      <c r="C809" s="307"/>
      <c r="D809" s="307"/>
    </row>
    <row r="810" spans="3:4" ht="15.75" customHeight="1" x14ac:dyDescent="0.25">
      <c r="C810" s="307"/>
      <c r="D810" s="307"/>
    </row>
    <row r="811" spans="3:4" ht="15.75" customHeight="1" x14ac:dyDescent="0.25">
      <c r="C811" s="307"/>
      <c r="D811" s="307"/>
    </row>
    <row r="812" spans="3:4" ht="15.75" customHeight="1" x14ac:dyDescent="0.25">
      <c r="C812" s="307"/>
      <c r="D812" s="307"/>
    </row>
    <row r="813" spans="3:4" ht="15.75" customHeight="1" x14ac:dyDescent="0.25">
      <c r="C813" s="307"/>
      <c r="D813" s="307"/>
    </row>
    <row r="814" spans="3:4" ht="15.75" customHeight="1" x14ac:dyDescent="0.25">
      <c r="C814" s="307"/>
      <c r="D814" s="307"/>
    </row>
    <row r="815" spans="3:4" ht="15.75" customHeight="1" x14ac:dyDescent="0.25">
      <c r="C815" s="307"/>
      <c r="D815" s="307"/>
    </row>
    <row r="816" spans="3:4" ht="15.75" customHeight="1" x14ac:dyDescent="0.25">
      <c r="C816" s="307"/>
      <c r="D816" s="307"/>
    </row>
    <row r="817" spans="3:4" ht="15.75" customHeight="1" x14ac:dyDescent="0.25">
      <c r="C817" s="307"/>
      <c r="D817" s="307"/>
    </row>
    <row r="818" spans="3:4" ht="15.75" customHeight="1" x14ac:dyDescent="0.25">
      <c r="C818" s="307"/>
      <c r="D818" s="307"/>
    </row>
    <row r="819" spans="3:4" ht="15.75" customHeight="1" x14ac:dyDescent="0.25">
      <c r="C819" s="307"/>
      <c r="D819" s="307"/>
    </row>
    <row r="820" spans="3:4" ht="15.75" customHeight="1" x14ac:dyDescent="0.25">
      <c r="C820" s="307"/>
      <c r="D820" s="307"/>
    </row>
    <row r="821" spans="3:4" ht="15.75" customHeight="1" x14ac:dyDescent="0.25">
      <c r="C821" s="307"/>
      <c r="D821" s="307"/>
    </row>
    <row r="822" spans="3:4" ht="15.75" customHeight="1" x14ac:dyDescent="0.25">
      <c r="C822" s="307"/>
      <c r="D822" s="307"/>
    </row>
    <row r="823" spans="3:4" ht="15.75" customHeight="1" x14ac:dyDescent="0.25">
      <c r="C823" s="307"/>
      <c r="D823" s="307"/>
    </row>
    <row r="824" spans="3:4" ht="15.75" customHeight="1" x14ac:dyDescent="0.25">
      <c r="C824" s="307"/>
      <c r="D824" s="307"/>
    </row>
    <row r="825" spans="3:4" ht="15.75" customHeight="1" x14ac:dyDescent="0.25">
      <c r="C825" s="307"/>
      <c r="D825" s="307"/>
    </row>
    <row r="826" spans="3:4" ht="15.75" customHeight="1" x14ac:dyDescent="0.25">
      <c r="C826" s="307"/>
      <c r="D826" s="307"/>
    </row>
    <row r="827" spans="3:4" ht="15.75" customHeight="1" x14ac:dyDescent="0.25">
      <c r="C827" s="307"/>
      <c r="D827" s="307"/>
    </row>
    <row r="828" spans="3:4" ht="15.75" customHeight="1" x14ac:dyDescent="0.25">
      <c r="C828" s="307"/>
      <c r="D828" s="307"/>
    </row>
    <row r="829" spans="3:4" ht="15.75" customHeight="1" x14ac:dyDescent="0.25">
      <c r="C829" s="307"/>
      <c r="D829" s="307"/>
    </row>
    <row r="830" spans="3:4" ht="15.75" customHeight="1" x14ac:dyDescent="0.25">
      <c r="C830" s="307"/>
      <c r="D830" s="307"/>
    </row>
    <row r="831" spans="3:4" ht="15.75" customHeight="1" x14ac:dyDescent="0.25">
      <c r="C831" s="307"/>
      <c r="D831" s="307"/>
    </row>
    <row r="832" spans="3:4" ht="15.75" customHeight="1" x14ac:dyDescent="0.25">
      <c r="C832" s="307"/>
      <c r="D832" s="307"/>
    </row>
    <row r="833" spans="3:4" ht="15.75" customHeight="1" x14ac:dyDescent="0.25">
      <c r="C833" s="307"/>
      <c r="D833" s="307"/>
    </row>
    <row r="834" spans="3:4" ht="15.75" customHeight="1" x14ac:dyDescent="0.25">
      <c r="C834" s="307"/>
      <c r="D834" s="307"/>
    </row>
    <row r="835" spans="3:4" ht="15.75" customHeight="1" x14ac:dyDescent="0.25">
      <c r="C835" s="307"/>
      <c r="D835" s="307"/>
    </row>
    <row r="836" spans="3:4" ht="15.75" customHeight="1" x14ac:dyDescent="0.25">
      <c r="C836" s="307"/>
      <c r="D836" s="307"/>
    </row>
    <row r="837" spans="3:4" ht="15.75" customHeight="1" x14ac:dyDescent="0.25">
      <c r="C837" s="307"/>
      <c r="D837" s="307"/>
    </row>
    <row r="838" spans="3:4" ht="15.75" customHeight="1" x14ac:dyDescent="0.25">
      <c r="C838" s="307"/>
      <c r="D838" s="307"/>
    </row>
    <row r="839" spans="3:4" ht="15.75" customHeight="1" x14ac:dyDescent="0.25">
      <c r="C839" s="307"/>
      <c r="D839" s="307"/>
    </row>
    <row r="840" spans="3:4" ht="15.75" customHeight="1" x14ac:dyDescent="0.25">
      <c r="C840" s="307"/>
      <c r="D840" s="307"/>
    </row>
    <row r="841" spans="3:4" ht="15.75" customHeight="1" x14ac:dyDescent="0.25">
      <c r="C841" s="307"/>
      <c r="D841" s="307"/>
    </row>
    <row r="842" spans="3:4" ht="15.75" customHeight="1" x14ac:dyDescent="0.25">
      <c r="C842" s="307"/>
      <c r="D842" s="307"/>
    </row>
    <row r="843" spans="3:4" ht="15.75" customHeight="1" x14ac:dyDescent="0.25">
      <c r="C843" s="307"/>
      <c r="D843" s="307"/>
    </row>
    <row r="844" spans="3:4" ht="15.75" customHeight="1" x14ac:dyDescent="0.25">
      <c r="C844" s="307"/>
      <c r="D844" s="307"/>
    </row>
    <row r="845" spans="3:4" ht="15.75" customHeight="1" x14ac:dyDescent="0.25">
      <c r="C845" s="307"/>
      <c r="D845" s="307"/>
    </row>
    <row r="846" spans="3:4" ht="15.75" customHeight="1" x14ac:dyDescent="0.25">
      <c r="C846" s="307"/>
      <c r="D846" s="307"/>
    </row>
    <row r="847" spans="3:4" ht="15.75" customHeight="1" x14ac:dyDescent="0.25">
      <c r="C847" s="307"/>
      <c r="D847" s="307"/>
    </row>
    <row r="848" spans="3:4" ht="15.75" customHeight="1" x14ac:dyDescent="0.25">
      <c r="C848" s="307"/>
      <c r="D848" s="307"/>
    </row>
    <row r="849" spans="3:4" ht="15.75" customHeight="1" x14ac:dyDescent="0.25">
      <c r="C849" s="307"/>
      <c r="D849" s="307"/>
    </row>
    <row r="850" spans="3:4" ht="15.75" customHeight="1" x14ac:dyDescent="0.25">
      <c r="C850" s="307"/>
      <c r="D850" s="307"/>
    </row>
    <row r="851" spans="3:4" ht="15.75" customHeight="1" x14ac:dyDescent="0.25">
      <c r="C851" s="307"/>
      <c r="D851" s="307"/>
    </row>
    <row r="852" spans="3:4" ht="15.75" customHeight="1" x14ac:dyDescent="0.25">
      <c r="C852" s="307"/>
      <c r="D852" s="307"/>
    </row>
    <row r="853" spans="3:4" ht="15.75" customHeight="1" x14ac:dyDescent="0.25">
      <c r="C853" s="307"/>
      <c r="D853" s="307"/>
    </row>
    <row r="854" spans="3:4" ht="15.75" customHeight="1" x14ac:dyDescent="0.25">
      <c r="C854" s="307"/>
      <c r="D854" s="307"/>
    </row>
    <row r="855" spans="3:4" ht="15.75" customHeight="1" x14ac:dyDescent="0.25">
      <c r="C855" s="307"/>
      <c r="D855" s="307"/>
    </row>
    <row r="856" spans="3:4" ht="15.75" customHeight="1" x14ac:dyDescent="0.25">
      <c r="C856" s="307"/>
      <c r="D856" s="307"/>
    </row>
    <row r="857" spans="3:4" ht="15.75" customHeight="1" x14ac:dyDescent="0.25">
      <c r="C857" s="307"/>
      <c r="D857" s="307"/>
    </row>
    <row r="858" spans="3:4" ht="15.75" customHeight="1" x14ac:dyDescent="0.25">
      <c r="C858" s="307"/>
      <c r="D858" s="307"/>
    </row>
    <row r="859" spans="3:4" ht="15.75" customHeight="1" x14ac:dyDescent="0.25">
      <c r="C859" s="307"/>
      <c r="D859" s="307"/>
    </row>
    <row r="860" spans="3:4" ht="15.75" customHeight="1" x14ac:dyDescent="0.25">
      <c r="C860" s="307"/>
      <c r="D860" s="307"/>
    </row>
    <row r="861" spans="3:4" ht="15.75" customHeight="1" x14ac:dyDescent="0.25">
      <c r="C861" s="307"/>
      <c r="D861" s="307"/>
    </row>
    <row r="862" spans="3:4" ht="15.75" customHeight="1" x14ac:dyDescent="0.25">
      <c r="C862" s="307"/>
      <c r="D862" s="307"/>
    </row>
    <row r="863" spans="3:4" ht="15.75" customHeight="1" x14ac:dyDescent="0.25">
      <c r="C863" s="307"/>
      <c r="D863" s="307"/>
    </row>
    <row r="864" spans="3:4" ht="15.75" customHeight="1" x14ac:dyDescent="0.25">
      <c r="C864" s="307"/>
      <c r="D864" s="307"/>
    </row>
    <row r="865" spans="3:4" ht="15.75" customHeight="1" x14ac:dyDescent="0.25">
      <c r="C865" s="307"/>
      <c r="D865" s="307"/>
    </row>
    <row r="866" spans="3:4" ht="15.75" customHeight="1" x14ac:dyDescent="0.25">
      <c r="C866" s="307"/>
      <c r="D866" s="307"/>
    </row>
    <row r="867" spans="3:4" ht="15.75" customHeight="1" x14ac:dyDescent="0.25">
      <c r="C867" s="307"/>
      <c r="D867" s="307"/>
    </row>
    <row r="868" spans="3:4" ht="15.75" customHeight="1" x14ac:dyDescent="0.25">
      <c r="C868" s="307"/>
      <c r="D868" s="307"/>
    </row>
    <row r="869" spans="3:4" ht="15.75" customHeight="1" x14ac:dyDescent="0.25">
      <c r="C869" s="307"/>
      <c r="D869" s="307"/>
    </row>
    <row r="870" spans="3:4" ht="15.75" customHeight="1" x14ac:dyDescent="0.25">
      <c r="C870" s="307"/>
      <c r="D870" s="307"/>
    </row>
    <row r="871" spans="3:4" ht="15.75" customHeight="1" x14ac:dyDescent="0.25">
      <c r="C871" s="307"/>
      <c r="D871" s="307"/>
    </row>
    <row r="872" spans="3:4" ht="15.75" customHeight="1" x14ac:dyDescent="0.25">
      <c r="C872" s="307"/>
      <c r="D872" s="307"/>
    </row>
    <row r="873" spans="3:4" ht="15.75" customHeight="1" x14ac:dyDescent="0.25">
      <c r="C873" s="307"/>
      <c r="D873" s="307"/>
    </row>
    <row r="874" spans="3:4" ht="15.75" customHeight="1" x14ac:dyDescent="0.25">
      <c r="C874" s="307"/>
      <c r="D874" s="307"/>
    </row>
    <row r="875" spans="3:4" ht="15.75" customHeight="1" x14ac:dyDescent="0.25">
      <c r="C875" s="307"/>
      <c r="D875" s="307"/>
    </row>
    <row r="876" spans="3:4" ht="15.75" customHeight="1" x14ac:dyDescent="0.25">
      <c r="C876" s="307"/>
      <c r="D876" s="307"/>
    </row>
    <row r="877" spans="3:4" ht="15.75" customHeight="1" x14ac:dyDescent="0.25">
      <c r="C877" s="307"/>
      <c r="D877" s="307"/>
    </row>
    <row r="878" spans="3:4" ht="15.75" customHeight="1" x14ac:dyDescent="0.25">
      <c r="C878" s="307"/>
      <c r="D878" s="307"/>
    </row>
    <row r="879" spans="3:4" ht="15.75" customHeight="1" x14ac:dyDescent="0.25">
      <c r="C879" s="307"/>
      <c r="D879" s="307"/>
    </row>
    <row r="880" spans="3:4" ht="15.75" customHeight="1" x14ac:dyDescent="0.25">
      <c r="C880" s="307"/>
      <c r="D880" s="307"/>
    </row>
    <row r="881" spans="3:4" ht="15.75" customHeight="1" x14ac:dyDescent="0.25">
      <c r="C881" s="307"/>
      <c r="D881" s="307"/>
    </row>
    <row r="882" spans="3:4" ht="15.75" customHeight="1" x14ac:dyDescent="0.25">
      <c r="C882" s="307"/>
      <c r="D882" s="307"/>
    </row>
    <row r="883" spans="3:4" ht="15.75" customHeight="1" x14ac:dyDescent="0.25">
      <c r="C883" s="307"/>
      <c r="D883" s="307"/>
    </row>
    <row r="884" spans="3:4" ht="15.75" customHeight="1" x14ac:dyDescent="0.25">
      <c r="C884" s="307"/>
      <c r="D884" s="307"/>
    </row>
    <row r="885" spans="3:4" ht="15.75" customHeight="1" x14ac:dyDescent="0.25">
      <c r="C885" s="307"/>
      <c r="D885" s="307"/>
    </row>
    <row r="886" spans="3:4" ht="15.75" customHeight="1" x14ac:dyDescent="0.25">
      <c r="C886" s="307"/>
      <c r="D886" s="307"/>
    </row>
    <row r="887" spans="3:4" ht="15.75" customHeight="1" x14ac:dyDescent="0.25">
      <c r="C887" s="307"/>
      <c r="D887" s="307"/>
    </row>
    <row r="888" spans="3:4" ht="15.75" customHeight="1" x14ac:dyDescent="0.25">
      <c r="C888" s="307"/>
      <c r="D888" s="307"/>
    </row>
    <row r="889" spans="3:4" ht="15.75" customHeight="1" x14ac:dyDescent="0.25">
      <c r="C889" s="307"/>
      <c r="D889" s="307"/>
    </row>
    <row r="890" spans="3:4" ht="15.75" customHeight="1" x14ac:dyDescent="0.25">
      <c r="C890" s="307"/>
      <c r="D890" s="307"/>
    </row>
    <row r="891" spans="3:4" ht="15.75" customHeight="1" x14ac:dyDescent="0.25">
      <c r="C891" s="307"/>
      <c r="D891" s="307"/>
    </row>
    <row r="892" spans="3:4" ht="15.75" customHeight="1" x14ac:dyDescent="0.25">
      <c r="C892" s="307"/>
      <c r="D892" s="307"/>
    </row>
    <row r="893" spans="3:4" ht="15.75" customHeight="1" x14ac:dyDescent="0.25">
      <c r="C893" s="307"/>
      <c r="D893" s="307"/>
    </row>
    <row r="894" spans="3:4" ht="15.75" customHeight="1" x14ac:dyDescent="0.25">
      <c r="C894" s="307"/>
      <c r="D894" s="307"/>
    </row>
    <row r="895" spans="3:4" ht="15.75" customHeight="1" x14ac:dyDescent="0.25">
      <c r="C895" s="307"/>
      <c r="D895" s="307"/>
    </row>
    <row r="896" spans="3:4" ht="15.75" customHeight="1" x14ac:dyDescent="0.25">
      <c r="C896" s="307"/>
      <c r="D896" s="307"/>
    </row>
    <row r="897" spans="3:4" ht="15.75" customHeight="1" x14ac:dyDescent="0.25">
      <c r="C897" s="307"/>
      <c r="D897" s="307"/>
    </row>
    <row r="898" spans="3:4" ht="15.75" customHeight="1" x14ac:dyDescent="0.25">
      <c r="C898" s="307"/>
      <c r="D898" s="307"/>
    </row>
    <row r="899" spans="3:4" ht="15.75" customHeight="1" x14ac:dyDescent="0.25">
      <c r="C899" s="307"/>
      <c r="D899" s="307"/>
    </row>
    <row r="900" spans="3:4" ht="15.75" customHeight="1" x14ac:dyDescent="0.25">
      <c r="C900" s="307"/>
      <c r="D900" s="307"/>
    </row>
    <row r="901" spans="3:4" ht="15.75" customHeight="1" x14ac:dyDescent="0.25">
      <c r="C901" s="307"/>
      <c r="D901" s="307"/>
    </row>
    <row r="902" spans="3:4" ht="15.75" customHeight="1" x14ac:dyDescent="0.25">
      <c r="C902" s="307"/>
      <c r="D902" s="307"/>
    </row>
    <row r="903" spans="3:4" ht="15.75" customHeight="1" x14ac:dyDescent="0.25">
      <c r="C903" s="307"/>
      <c r="D903" s="307"/>
    </row>
    <row r="904" spans="3:4" ht="15.75" customHeight="1" x14ac:dyDescent="0.25">
      <c r="C904" s="307"/>
      <c r="D904" s="307"/>
    </row>
    <row r="905" spans="3:4" ht="15.75" customHeight="1" x14ac:dyDescent="0.25">
      <c r="C905" s="307"/>
      <c r="D905" s="307"/>
    </row>
    <row r="906" spans="3:4" ht="15.75" customHeight="1" x14ac:dyDescent="0.25">
      <c r="C906" s="307"/>
      <c r="D906" s="307"/>
    </row>
    <row r="907" spans="3:4" ht="15.75" customHeight="1" x14ac:dyDescent="0.25">
      <c r="C907" s="307"/>
      <c r="D907" s="307"/>
    </row>
    <row r="908" spans="3:4" ht="15.75" customHeight="1" x14ac:dyDescent="0.25">
      <c r="C908" s="307"/>
      <c r="D908" s="307"/>
    </row>
    <row r="909" spans="3:4" ht="15.75" customHeight="1" x14ac:dyDescent="0.25">
      <c r="C909" s="307"/>
      <c r="D909" s="307"/>
    </row>
    <row r="910" spans="3:4" ht="15.75" customHeight="1" x14ac:dyDescent="0.25">
      <c r="C910" s="307"/>
      <c r="D910" s="307"/>
    </row>
    <row r="911" spans="3:4" ht="15.75" customHeight="1" x14ac:dyDescent="0.25">
      <c r="C911" s="307"/>
      <c r="D911" s="307"/>
    </row>
    <row r="912" spans="3:4" ht="15.75" customHeight="1" x14ac:dyDescent="0.25">
      <c r="C912" s="307"/>
      <c r="D912" s="307"/>
    </row>
    <row r="913" spans="3:4" ht="15.75" customHeight="1" x14ac:dyDescent="0.25">
      <c r="C913" s="307"/>
      <c r="D913" s="307"/>
    </row>
    <row r="914" spans="3:4" ht="15.75" customHeight="1" x14ac:dyDescent="0.25">
      <c r="C914" s="307"/>
      <c r="D914" s="307"/>
    </row>
    <row r="915" spans="3:4" ht="15.75" customHeight="1" x14ac:dyDescent="0.25">
      <c r="C915" s="307"/>
      <c r="D915" s="307"/>
    </row>
    <row r="916" spans="3:4" ht="15.75" customHeight="1" x14ac:dyDescent="0.25">
      <c r="C916" s="307"/>
      <c r="D916" s="307"/>
    </row>
    <row r="917" spans="3:4" ht="15.75" customHeight="1" x14ac:dyDescent="0.25">
      <c r="C917" s="307"/>
      <c r="D917" s="307"/>
    </row>
    <row r="918" spans="3:4" ht="15.75" customHeight="1" x14ac:dyDescent="0.25">
      <c r="C918" s="307"/>
      <c r="D918" s="307"/>
    </row>
    <row r="919" spans="3:4" ht="15.75" customHeight="1" x14ac:dyDescent="0.25">
      <c r="C919" s="307"/>
      <c r="D919" s="307"/>
    </row>
    <row r="920" spans="3:4" ht="15.75" customHeight="1" x14ac:dyDescent="0.25">
      <c r="C920" s="307"/>
      <c r="D920" s="307"/>
    </row>
    <row r="921" spans="3:4" ht="15.75" customHeight="1" x14ac:dyDescent="0.25">
      <c r="C921" s="307"/>
      <c r="D921" s="307"/>
    </row>
    <row r="922" spans="3:4" ht="15.75" customHeight="1" x14ac:dyDescent="0.25">
      <c r="C922" s="307"/>
      <c r="D922" s="307"/>
    </row>
    <row r="923" spans="3:4" ht="15.75" customHeight="1" x14ac:dyDescent="0.25">
      <c r="C923" s="307"/>
      <c r="D923" s="307"/>
    </row>
    <row r="924" spans="3:4" ht="15.75" customHeight="1" x14ac:dyDescent="0.25">
      <c r="C924" s="307"/>
      <c r="D924" s="307"/>
    </row>
    <row r="925" spans="3:4" ht="15.75" customHeight="1" x14ac:dyDescent="0.25">
      <c r="C925" s="307"/>
      <c r="D925" s="307"/>
    </row>
    <row r="926" spans="3:4" ht="15.75" customHeight="1" x14ac:dyDescent="0.25">
      <c r="C926" s="307"/>
      <c r="D926" s="307"/>
    </row>
    <row r="927" spans="3:4" ht="15.75" customHeight="1" x14ac:dyDescent="0.25">
      <c r="C927" s="307"/>
      <c r="D927" s="307"/>
    </row>
    <row r="928" spans="3:4" ht="15.75" customHeight="1" x14ac:dyDescent="0.25">
      <c r="C928" s="307"/>
      <c r="D928" s="307"/>
    </row>
    <row r="929" spans="3:4" ht="15.75" customHeight="1" x14ac:dyDescent="0.25">
      <c r="C929" s="307"/>
      <c r="D929" s="307"/>
    </row>
    <row r="930" spans="3:4" ht="15.75" customHeight="1" x14ac:dyDescent="0.25">
      <c r="C930" s="307"/>
      <c r="D930" s="307"/>
    </row>
    <row r="931" spans="3:4" ht="15.75" customHeight="1" x14ac:dyDescent="0.25">
      <c r="C931" s="307"/>
      <c r="D931" s="307"/>
    </row>
    <row r="932" spans="3:4" ht="15.75" customHeight="1" x14ac:dyDescent="0.25">
      <c r="C932" s="307"/>
      <c r="D932" s="307"/>
    </row>
    <row r="933" spans="3:4" ht="15.75" customHeight="1" x14ac:dyDescent="0.25">
      <c r="C933" s="307"/>
      <c r="D933" s="307"/>
    </row>
    <row r="934" spans="3:4" ht="15.75" customHeight="1" x14ac:dyDescent="0.25">
      <c r="C934" s="307"/>
      <c r="D934" s="307"/>
    </row>
    <row r="935" spans="3:4" ht="15.75" customHeight="1" x14ac:dyDescent="0.25">
      <c r="C935" s="307"/>
      <c r="D935" s="307"/>
    </row>
    <row r="936" spans="3:4" ht="15.75" customHeight="1" x14ac:dyDescent="0.25">
      <c r="C936" s="307"/>
      <c r="D936" s="307"/>
    </row>
    <row r="937" spans="3:4" ht="15.75" customHeight="1" x14ac:dyDescent="0.25">
      <c r="C937" s="307"/>
      <c r="D937" s="307"/>
    </row>
    <row r="938" spans="3:4" ht="15.75" customHeight="1" x14ac:dyDescent="0.25">
      <c r="C938" s="307"/>
      <c r="D938" s="307"/>
    </row>
    <row r="939" spans="3:4" ht="15.75" customHeight="1" x14ac:dyDescent="0.25">
      <c r="C939" s="307"/>
      <c r="D939" s="307"/>
    </row>
    <row r="940" spans="3:4" ht="15.75" customHeight="1" x14ac:dyDescent="0.25">
      <c r="C940" s="307"/>
      <c r="D940" s="307"/>
    </row>
    <row r="941" spans="3:4" ht="15.75" customHeight="1" x14ac:dyDescent="0.25">
      <c r="C941" s="307"/>
      <c r="D941" s="307"/>
    </row>
    <row r="942" spans="3:4" ht="15.75" customHeight="1" x14ac:dyDescent="0.25">
      <c r="C942" s="307"/>
      <c r="D942" s="307"/>
    </row>
    <row r="943" spans="3:4" ht="15.75" customHeight="1" x14ac:dyDescent="0.25">
      <c r="C943" s="307"/>
      <c r="D943" s="307"/>
    </row>
    <row r="944" spans="3:4" ht="15.75" customHeight="1" x14ac:dyDescent="0.25">
      <c r="C944" s="307"/>
      <c r="D944" s="307"/>
    </row>
    <row r="945" spans="3:4" ht="15.75" customHeight="1" x14ac:dyDescent="0.25">
      <c r="C945" s="307"/>
      <c r="D945" s="307"/>
    </row>
    <row r="946" spans="3:4" ht="15.75" customHeight="1" x14ac:dyDescent="0.25">
      <c r="C946" s="307"/>
      <c r="D946" s="307"/>
    </row>
    <row r="947" spans="3:4" ht="15.75" customHeight="1" x14ac:dyDescent="0.25">
      <c r="C947" s="307"/>
      <c r="D947" s="307"/>
    </row>
    <row r="948" spans="3:4" ht="15.75" customHeight="1" x14ac:dyDescent="0.25">
      <c r="C948" s="307"/>
      <c r="D948" s="307"/>
    </row>
    <row r="949" spans="3:4" ht="15.75" customHeight="1" x14ac:dyDescent="0.25">
      <c r="C949" s="307"/>
      <c r="D949" s="307"/>
    </row>
    <row r="950" spans="3:4" ht="15.75" customHeight="1" x14ac:dyDescent="0.25">
      <c r="C950" s="307"/>
      <c r="D950" s="307"/>
    </row>
    <row r="951" spans="3:4" ht="15.75" customHeight="1" x14ac:dyDescent="0.25">
      <c r="C951" s="307"/>
      <c r="D951" s="307"/>
    </row>
    <row r="952" spans="3:4" ht="15.75" customHeight="1" x14ac:dyDescent="0.25">
      <c r="C952" s="307"/>
      <c r="D952" s="307"/>
    </row>
    <row r="953" spans="3:4" ht="15.75" customHeight="1" x14ac:dyDescent="0.25">
      <c r="C953" s="307"/>
      <c r="D953" s="307"/>
    </row>
    <row r="954" spans="3:4" ht="15.75" customHeight="1" x14ac:dyDescent="0.25">
      <c r="C954" s="307"/>
      <c r="D954" s="307"/>
    </row>
    <row r="955" spans="3:4" ht="15.75" customHeight="1" x14ac:dyDescent="0.25">
      <c r="C955" s="307"/>
      <c r="D955" s="307"/>
    </row>
    <row r="956" spans="3:4" ht="15.75" customHeight="1" x14ac:dyDescent="0.25">
      <c r="C956" s="307"/>
      <c r="D956" s="307"/>
    </row>
    <row r="957" spans="3:4" ht="15.75" customHeight="1" x14ac:dyDescent="0.25">
      <c r="C957" s="307"/>
      <c r="D957" s="307"/>
    </row>
    <row r="958" spans="3:4" ht="15.75" customHeight="1" x14ac:dyDescent="0.25">
      <c r="C958" s="307"/>
      <c r="D958" s="307"/>
    </row>
    <row r="959" spans="3:4" ht="15.75" customHeight="1" x14ac:dyDescent="0.25">
      <c r="C959" s="307"/>
      <c r="D959" s="307"/>
    </row>
    <row r="960" spans="3:4" ht="15.75" customHeight="1" x14ac:dyDescent="0.25">
      <c r="C960" s="307"/>
      <c r="D960" s="307"/>
    </row>
    <row r="961" spans="3:4" ht="15.75" customHeight="1" x14ac:dyDescent="0.25">
      <c r="C961" s="307"/>
      <c r="D961" s="307"/>
    </row>
    <row r="962" spans="3:4" ht="15.75" customHeight="1" x14ac:dyDescent="0.25">
      <c r="C962" s="307"/>
      <c r="D962" s="307"/>
    </row>
    <row r="963" spans="3:4" ht="15.75" customHeight="1" x14ac:dyDescent="0.25">
      <c r="C963" s="307"/>
      <c r="D963" s="307"/>
    </row>
    <row r="964" spans="3:4" ht="15.75" customHeight="1" x14ac:dyDescent="0.25">
      <c r="C964" s="307"/>
      <c r="D964" s="307"/>
    </row>
    <row r="965" spans="3:4" ht="15.75" customHeight="1" x14ac:dyDescent="0.25">
      <c r="C965" s="307"/>
      <c r="D965" s="307"/>
    </row>
    <row r="966" spans="3:4" ht="15.75" customHeight="1" x14ac:dyDescent="0.25">
      <c r="C966" s="307"/>
      <c r="D966" s="307"/>
    </row>
    <row r="967" spans="3:4" ht="15.75" customHeight="1" x14ac:dyDescent="0.25">
      <c r="C967" s="307"/>
      <c r="D967" s="307"/>
    </row>
    <row r="968" spans="3:4" ht="15.75" customHeight="1" x14ac:dyDescent="0.25">
      <c r="C968" s="307"/>
      <c r="D968" s="307"/>
    </row>
    <row r="969" spans="3:4" ht="15.75" customHeight="1" x14ac:dyDescent="0.25">
      <c r="C969" s="307"/>
      <c r="D969" s="307"/>
    </row>
    <row r="970" spans="3:4" ht="15.75" customHeight="1" x14ac:dyDescent="0.25">
      <c r="C970" s="307"/>
      <c r="D970" s="307"/>
    </row>
    <row r="971" spans="3:4" ht="15.75" customHeight="1" x14ac:dyDescent="0.25">
      <c r="C971" s="307"/>
      <c r="D971" s="307"/>
    </row>
    <row r="972" spans="3:4" ht="15.75" customHeight="1" x14ac:dyDescent="0.25">
      <c r="C972" s="307"/>
      <c r="D972" s="307"/>
    </row>
    <row r="973" spans="3:4" ht="15.75" customHeight="1" x14ac:dyDescent="0.25">
      <c r="C973" s="307"/>
      <c r="D973" s="307"/>
    </row>
    <row r="974" spans="3:4" ht="15.75" customHeight="1" x14ac:dyDescent="0.25">
      <c r="C974" s="307"/>
      <c r="D974" s="307"/>
    </row>
    <row r="975" spans="3:4" ht="15.75" customHeight="1" x14ac:dyDescent="0.25">
      <c r="C975" s="307"/>
      <c r="D975" s="307"/>
    </row>
    <row r="976" spans="3:4" ht="15.75" customHeight="1" x14ac:dyDescent="0.25">
      <c r="C976" s="307"/>
      <c r="D976" s="307"/>
    </row>
    <row r="977" spans="3:4" ht="15.75" customHeight="1" x14ac:dyDescent="0.25">
      <c r="C977" s="307"/>
      <c r="D977" s="307"/>
    </row>
    <row r="978" spans="3:4" ht="15.75" customHeight="1" x14ac:dyDescent="0.25">
      <c r="C978" s="307"/>
      <c r="D978" s="307"/>
    </row>
    <row r="979" spans="3:4" ht="15.75" customHeight="1" x14ac:dyDescent="0.25">
      <c r="C979" s="307"/>
      <c r="D979" s="307"/>
    </row>
    <row r="980" spans="3:4" ht="15.75" customHeight="1" x14ac:dyDescent="0.25">
      <c r="C980" s="307"/>
      <c r="D980" s="307"/>
    </row>
    <row r="981" spans="3:4" ht="15.75" customHeight="1" x14ac:dyDescent="0.25">
      <c r="C981" s="307"/>
      <c r="D981" s="307"/>
    </row>
    <row r="982" spans="3:4" ht="15.75" customHeight="1" x14ac:dyDescent="0.25">
      <c r="C982" s="307"/>
      <c r="D982" s="307"/>
    </row>
    <row r="983" spans="3:4" ht="15.75" customHeight="1" x14ac:dyDescent="0.25">
      <c r="C983" s="307"/>
      <c r="D983" s="307"/>
    </row>
    <row r="984" spans="3:4" ht="15.75" customHeight="1" x14ac:dyDescent="0.25">
      <c r="C984" s="307"/>
      <c r="D984" s="307"/>
    </row>
    <row r="985" spans="3:4" ht="15.75" customHeight="1" x14ac:dyDescent="0.25">
      <c r="C985" s="307"/>
      <c r="D985" s="307"/>
    </row>
    <row r="986" spans="3:4" ht="15.75" customHeight="1" x14ac:dyDescent="0.25">
      <c r="C986" s="307"/>
      <c r="D986" s="307"/>
    </row>
    <row r="987" spans="3:4" ht="15.75" customHeight="1" x14ac:dyDescent="0.25">
      <c r="C987" s="307"/>
      <c r="D987" s="307"/>
    </row>
    <row r="988" spans="3:4" ht="15.75" customHeight="1" x14ac:dyDescent="0.25">
      <c r="C988" s="307"/>
      <c r="D988" s="307"/>
    </row>
    <row r="989" spans="3:4" ht="15.75" customHeight="1" x14ac:dyDescent="0.25">
      <c r="C989" s="307"/>
      <c r="D989" s="307"/>
    </row>
    <row r="990" spans="3:4" ht="15.75" customHeight="1" x14ac:dyDescent="0.25">
      <c r="C990" s="307"/>
      <c r="D990" s="307"/>
    </row>
    <row r="991" spans="3:4" ht="15.75" customHeight="1" x14ac:dyDescent="0.25">
      <c r="C991" s="307"/>
      <c r="D991" s="307"/>
    </row>
    <row r="992" spans="3:4" ht="15.75" customHeight="1" x14ac:dyDescent="0.25">
      <c r="C992" s="307"/>
      <c r="D992" s="307"/>
    </row>
    <row r="993" spans="3:4" ht="15.75" customHeight="1" x14ac:dyDescent="0.25">
      <c r="C993" s="307"/>
      <c r="D993" s="307"/>
    </row>
    <row r="994" spans="3:4" ht="15.75" customHeight="1" x14ac:dyDescent="0.25">
      <c r="C994" s="307"/>
      <c r="D994" s="307"/>
    </row>
    <row r="995" spans="3:4" ht="15.75" customHeight="1" x14ac:dyDescent="0.25">
      <c r="C995" s="307"/>
      <c r="D995" s="307"/>
    </row>
    <row r="996" spans="3:4" ht="15.75" customHeight="1" x14ac:dyDescent="0.25">
      <c r="C996" s="307"/>
      <c r="D996" s="307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2AA84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2.71093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348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46357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4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56.2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46357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46387</v>
      </c>
    </row>
    <row r="16" spans="2:26" ht="18" customHeight="1" x14ac:dyDescent="0.25">
      <c r="B16" s="118">
        <v>2</v>
      </c>
      <c r="C16" s="119">
        <v>46388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46418</v>
      </c>
    </row>
    <row r="17" spans="2:26" ht="18" customHeight="1" x14ac:dyDescent="0.25">
      <c r="B17" s="118">
        <v>3</v>
      </c>
      <c r="C17" s="119">
        <v>46419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46446</v>
      </c>
    </row>
    <row r="18" spans="2:26" ht="18" customHeight="1" x14ac:dyDescent="0.25">
      <c r="B18" s="118">
        <v>4</v>
      </c>
      <c r="C18" s="119">
        <v>46447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46477</v>
      </c>
    </row>
    <row r="19" spans="2:26" ht="18" customHeight="1" x14ac:dyDescent="0.25">
      <c r="B19" s="118">
        <v>5</v>
      </c>
      <c r="C19" s="119">
        <v>46478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46507</v>
      </c>
    </row>
    <row r="20" spans="2:26" ht="18" customHeight="1" x14ac:dyDescent="0.25">
      <c r="B20" s="118">
        <v>6</v>
      </c>
      <c r="C20" s="119">
        <v>46508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46538</v>
      </c>
    </row>
    <row r="21" spans="2:26" ht="18" customHeight="1" x14ac:dyDescent="0.25">
      <c r="B21" s="118">
        <v>7</v>
      </c>
      <c r="C21" s="119">
        <v>46539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46568</v>
      </c>
    </row>
    <row r="22" spans="2:26" ht="18" customHeight="1" x14ac:dyDescent="0.25">
      <c r="B22" s="118">
        <v>8</v>
      </c>
      <c r="C22" s="119">
        <v>46569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46599</v>
      </c>
    </row>
    <row r="23" spans="2:26" ht="18" customHeight="1" x14ac:dyDescent="0.25">
      <c r="B23" s="118">
        <v>9</v>
      </c>
      <c r="C23" s="119">
        <v>46600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46630</v>
      </c>
    </row>
    <row r="24" spans="2:26" ht="18" customHeight="1" x14ac:dyDescent="0.25">
      <c r="B24" s="118">
        <v>10</v>
      </c>
      <c r="C24" s="119">
        <v>46631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46660</v>
      </c>
    </row>
    <row r="25" spans="2:26" ht="18" customHeight="1" x14ac:dyDescent="0.25">
      <c r="B25" s="118">
        <v>11</v>
      </c>
      <c r="C25" s="119">
        <v>46661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46691</v>
      </c>
    </row>
    <row r="26" spans="2:26" ht="18" customHeight="1" x14ac:dyDescent="0.25">
      <c r="B26" s="118">
        <v>12</v>
      </c>
      <c r="C26" s="119">
        <v>46692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46721</v>
      </c>
    </row>
    <row r="27" spans="2:26" ht="18" customHeight="1" x14ac:dyDescent="0.25">
      <c r="B27" s="118">
        <v>13</v>
      </c>
      <c r="C27" s="119">
        <v>46722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46752</v>
      </c>
    </row>
    <row r="28" spans="2:26" ht="18" customHeight="1" x14ac:dyDescent="0.25">
      <c r="B28" s="118">
        <v>14</v>
      </c>
      <c r="C28" s="119">
        <v>46753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46783</v>
      </c>
    </row>
    <row r="29" spans="2:26" ht="18" customHeight="1" x14ac:dyDescent="0.25">
      <c r="B29" s="118">
        <v>15</v>
      </c>
      <c r="C29" s="119">
        <v>46784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46812</v>
      </c>
    </row>
    <row r="30" spans="2:26" ht="18" customHeight="1" x14ac:dyDescent="0.25">
      <c r="B30" s="118">
        <v>16</v>
      </c>
      <c r="C30" s="119">
        <v>46813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46843</v>
      </c>
    </row>
    <row r="31" spans="2:26" ht="18" customHeight="1" x14ac:dyDescent="0.25">
      <c r="B31" s="118">
        <v>17</v>
      </c>
      <c r="C31" s="119">
        <v>46844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46873</v>
      </c>
    </row>
    <row r="32" spans="2:26" ht="18" customHeight="1" x14ac:dyDescent="0.25">
      <c r="B32" s="118">
        <v>18</v>
      </c>
      <c r="C32" s="119">
        <v>46874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46904</v>
      </c>
    </row>
    <row r="33" spans="2:26" ht="18" customHeight="1" x14ac:dyDescent="0.25">
      <c r="B33" s="118">
        <v>19</v>
      </c>
      <c r="C33" s="119">
        <v>46905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46934</v>
      </c>
    </row>
    <row r="34" spans="2:26" ht="18" customHeight="1" x14ac:dyDescent="0.25">
      <c r="B34" s="118">
        <v>20</v>
      </c>
      <c r="C34" s="119">
        <v>46935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46965</v>
      </c>
    </row>
    <row r="35" spans="2:26" ht="18" customHeight="1" x14ac:dyDescent="0.25">
      <c r="B35" s="118">
        <v>21</v>
      </c>
      <c r="C35" s="119">
        <v>46966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46996</v>
      </c>
    </row>
    <row r="36" spans="2:26" ht="18" customHeight="1" x14ac:dyDescent="0.25">
      <c r="B36" s="118">
        <v>22</v>
      </c>
      <c r="C36" s="119">
        <v>46997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47026</v>
      </c>
    </row>
    <row r="37" spans="2:26" ht="18" customHeight="1" x14ac:dyDescent="0.25">
      <c r="B37" s="118">
        <v>23</v>
      </c>
      <c r="C37" s="119">
        <v>47027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47057</v>
      </c>
    </row>
    <row r="38" spans="2:26" ht="18" customHeight="1" x14ac:dyDescent="0.25">
      <c r="B38" s="118">
        <v>24</v>
      </c>
      <c r="C38" s="119">
        <v>47058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47087</v>
      </c>
    </row>
    <row r="39" spans="2:26" ht="18" customHeight="1" x14ac:dyDescent="0.25">
      <c r="B39" s="118">
        <v>25</v>
      </c>
      <c r="C39" s="119">
        <v>47088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47118</v>
      </c>
    </row>
    <row r="40" spans="2:26" ht="18" customHeight="1" x14ac:dyDescent="0.25">
      <c r="B40" s="118">
        <v>26</v>
      </c>
      <c r="C40" s="119">
        <v>47119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47149</v>
      </c>
    </row>
    <row r="41" spans="2:26" ht="18" customHeight="1" x14ac:dyDescent="0.25">
      <c r="B41" s="118">
        <v>27</v>
      </c>
      <c r="C41" s="119">
        <v>47150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47177</v>
      </c>
    </row>
    <row r="42" spans="2:26" ht="18" customHeight="1" x14ac:dyDescent="0.25">
      <c r="B42" s="118">
        <v>28</v>
      </c>
      <c r="C42" s="119">
        <v>47178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47208</v>
      </c>
    </row>
    <row r="43" spans="2:26" ht="18" customHeight="1" x14ac:dyDescent="0.25">
      <c r="B43" s="118">
        <v>29</v>
      </c>
      <c r="C43" s="119">
        <v>47209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47238</v>
      </c>
    </row>
    <row r="44" spans="2:26" ht="18" customHeight="1" x14ac:dyDescent="0.25">
      <c r="B44" s="118">
        <v>30</v>
      </c>
      <c r="C44" s="119">
        <v>47239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47269</v>
      </c>
    </row>
    <row r="45" spans="2:26" ht="18" customHeight="1" x14ac:dyDescent="0.25">
      <c r="B45" s="118">
        <v>31</v>
      </c>
      <c r="C45" s="119">
        <v>47270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47299</v>
      </c>
    </row>
    <row r="46" spans="2:26" ht="18" customHeight="1" x14ac:dyDescent="0.25">
      <c r="B46" s="118">
        <v>32</v>
      </c>
      <c r="C46" s="119">
        <v>47300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47330</v>
      </c>
    </row>
    <row r="47" spans="2:26" ht="18" customHeight="1" x14ac:dyDescent="0.25">
      <c r="B47" s="118">
        <v>33</v>
      </c>
      <c r="C47" s="119">
        <v>47331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47361</v>
      </c>
    </row>
    <row r="48" spans="2:26" ht="18" customHeight="1" x14ac:dyDescent="0.25">
      <c r="B48" s="118">
        <v>34</v>
      </c>
      <c r="C48" s="119">
        <v>47362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47391</v>
      </c>
    </row>
    <row r="49" spans="2:26" ht="18" customHeight="1" x14ac:dyDescent="0.25">
      <c r="B49" s="118">
        <v>35</v>
      </c>
      <c r="C49" s="119">
        <v>47392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47422</v>
      </c>
    </row>
    <row r="50" spans="2:26" ht="18" customHeight="1" x14ac:dyDescent="0.25">
      <c r="B50" s="118">
        <v>36</v>
      </c>
      <c r="C50" s="119">
        <v>47423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47452</v>
      </c>
    </row>
    <row r="51" spans="2:26" ht="18" customHeight="1" x14ac:dyDescent="0.25">
      <c r="B51" s="118">
        <v>37</v>
      </c>
      <c r="C51" s="119">
        <v>47453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47483</v>
      </c>
    </row>
    <row r="52" spans="2:26" ht="18" customHeight="1" x14ac:dyDescent="0.25">
      <c r="B52" s="118">
        <v>38</v>
      </c>
      <c r="C52" s="119">
        <v>47484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47514</v>
      </c>
    </row>
    <row r="53" spans="2:26" ht="18" customHeight="1" x14ac:dyDescent="0.25">
      <c r="B53" s="118">
        <v>39</v>
      </c>
      <c r="C53" s="119">
        <v>47515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47542</v>
      </c>
    </row>
    <row r="54" spans="2:26" ht="18" customHeight="1" x14ac:dyDescent="0.25">
      <c r="B54" s="118">
        <v>40</v>
      </c>
      <c r="C54" s="119">
        <v>47543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47573</v>
      </c>
    </row>
    <row r="55" spans="2:26" ht="18" customHeight="1" x14ac:dyDescent="0.25">
      <c r="B55" s="118">
        <v>41</v>
      </c>
      <c r="C55" s="119">
        <v>47574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47603</v>
      </c>
    </row>
    <row r="56" spans="2:26" ht="18" customHeight="1" x14ac:dyDescent="0.25">
      <c r="B56" s="118">
        <v>42</v>
      </c>
      <c r="C56" s="119">
        <v>47604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47634</v>
      </c>
    </row>
    <row r="57" spans="2:26" ht="18" customHeight="1" x14ac:dyDescent="0.25">
      <c r="B57" s="118">
        <v>43</v>
      </c>
      <c r="C57" s="119">
        <v>47635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47664</v>
      </c>
    </row>
    <row r="58" spans="2:26" ht="18" customHeight="1" x14ac:dyDescent="0.25">
      <c r="B58" s="118">
        <v>44</v>
      </c>
      <c r="C58" s="119">
        <v>47665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47695</v>
      </c>
    </row>
    <row r="59" spans="2:26" ht="18" customHeight="1" x14ac:dyDescent="0.25">
      <c r="B59" s="118">
        <v>45</v>
      </c>
      <c r="C59" s="119">
        <v>47696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47726</v>
      </c>
    </row>
    <row r="60" spans="2:26" ht="18" customHeight="1" x14ac:dyDescent="0.25">
      <c r="B60" s="118">
        <v>46</v>
      </c>
      <c r="C60" s="119">
        <v>47727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47756</v>
      </c>
    </row>
    <row r="61" spans="2:26" ht="18" customHeight="1" x14ac:dyDescent="0.25">
      <c r="B61" s="118">
        <v>47</v>
      </c>
      <c r="C61" s="119">
        <v>47757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47787</v>
      </c>
    </row>
    <row r="62" spans="2:26" ht="18" customHeight="1" x14ac:dyDescent="0.25">
      <c r="B62" s="118">
        <v>48</v>
      </c>
      <c r="C62" s="119">
        <v>47788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47817</v>
      </c>
    </row>
    <row r="63" spans="2:26" ht="18" customHeight="1" x14ac:dyDescent="0.25">
      <c r="B63" s="118">
        <v>49</v>
      </c>
      <c r="C63" s="119">
        <v>47818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47848</v>
      </c>
    </row>
    <row r="64" spans="2:26" ht="18" customHeight="1" x14ac:dyDescent="0.25">
      <c r="B64" s="118">
        <v>50</v>
      </c>
      <c r="C64" s="119">
        <v>47849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47879</v>
      </c>
    </row>
    <row r="65" spans="2:26" ht="18" customHeight="1" x14ac:dyDescent="0.25">
      <c r="B65" s="118">
        <v>51</v>
      </c>
      <c r="C65" s="119">
        <v>47880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47907</v>
      </c>
    </row>
    <row r="66" spans="2:26" ht="18" customHeight="1" x14ac:dyDescent="0.25">
      <c r="B66" s="118">
        <v>52</v>
      </c>
      <c r="C66" s="119">
        <v>47908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47938</v>
      </c>
    </row>
    <row r="67" spans="2:26" ht="18" customHeight="1" x14ac:dyDescent="0.25">
      <c r="B67" s="118">
        <v>53</v>
      </c>
      <c r="C67" s="119">
        <v>47939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47968</v>
      </c>
    </row>
    <row r="68" spans="2:26" ht="18" customHeight="1" x14ac:dyDescent="0.25">
      <c r="B68" s="118">
        <v>54</v>
      </c>
      <c r="C68" s="119">
        <v>47969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47999</v>
      </c>
    </row>
    <row r="69" spans="2:26" ht="18" customHeight="1" x14ac:dyDescent="0.25">
      <c r="B69" s="118">
        <v>55</v>
      </c>
      <c r="C69" s="119">
        <v>48000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48029</v>
      </c>
    </row>
    <row r="70" spans="2:26" ht="18" customHeight="1" x14ac:dyDescent="0.25">
      <c r="B70" s="118">
        <v>56</v>
      </c>
      <c r="C70" s="119">
        <v>48030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48060</v>
      </c>
    </row>
    <row r="71" spans="2:26" ht="18" customHeight="1" x14ac:dyDescent="0.25">
      <c r="B71" s="118">
        <v>57</v>
      </c>
      <c r="C71" s="119">
        <v>48061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48091</v>
      </c>
    </row>
    <row r="72" spans="2:26" ht="18" customHeight="1" x14ac:dyDescent="0.25">
      <c r="B72" s="118">
        <v>58</v>
      </c>
      <c r="C72" s="119">
        <v>48092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48121</v>
      </c>
    </row>
    <row r="73" spans="2:26" ht="18" customHeight="1" x14ac:dyDescent="0.25">
      <c r="B73" s="118">
        <v>59</v>
      </c>
      <c r="C73" s="119">
        <v>48122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48152</v>
      </c>
    </row>
    <row r="74" spans="2:26" ht="18" customHeight="1" x14ac:dyDescent="0.25">
      <c r="B74" s="118">
        <v>60</v>
      </c>
      <c r="C74" s="119">
        <v>48153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48182</v>
      </c>
    </row>
    <row r="75" spans="2:26" ht="18" customHeight="1" x14ac:dyDescent="0.25">
      <c r="B75" s="118">
        <v>61</v>
      </c>
      <c r="C75" s="119">
        <v>48183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48213</v>
      </c>
    </row>
    <row r="76" spans="2:26" ht="18" customHeight="1" x14ac:dyDescent="0.25">
      <c r="B76" s="118">
        <v>62</v>
      </c>
      <c r="C76" s="119">
        <v>48214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48244</v>
      </c>
    </row>
    <row r="77" spans="2:26" ht="18" customHeight="1" x14ac:dyDescent="0.25">
      <c r="B77" s="118">
        <v>63</v>
      </c>
      <c r="C77" s="119">
        <v>48245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48273</v>
      </c>
    </row>
    <row r="78" spans="2:26" ht="18" customHeight="1" x14ac:dyDescent="0.25">
      <c r="B78" s="118">
        <v>64</v>
      </c>
      <c r="C78" s="119">
        <v>48274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48304</v>
      </c>
    </row>
    <row r="79" spans="2:26" ht="18" customHeight="1" x14ac:dyDescent="0.25">
      <c r="B79" s="118">
        <v>65</v>
      </c>
      <c r="C79" s="119">
        <v>48305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48334</v>
      </c>
    </row>
    <row r="80" spans="2:26" ht="18" customHeight="1" x14ac:dyDescent="0.25">
      <c r="B80" s="118">
        <v>66</v>
      </c>
      <c r="C80" s="119">
        <v>48335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48365</v>
      </c>
    </row>
    <row r="81" spans="2:26" ht="18" customHeight="1" x14ac:dyDescent="0.25">
      <c r="B81" s="118">
        <v>67</v>
      </c>
      <c r="C81" s="119">
        <v>48366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48395</v>
      </c>
    </row>
    <row r="82" spans="2:26" ht="18" customHeight="1" x14ac:dyDescent="0.25">
      <c r="B82" s="118">
        <v>68</v>
      </c>
      <c r="C82" s="119">
        <v>48396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48426</v>
      </c>
    </row>
    <row r="83" spans="2:26" ht="18" customHeight="1" x14ac:dyDescent="0.25">
      <c r="B83" s="118">
        <v>69</v>
      </c>
      <c r="C83" s="119">
        <v>48427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48457</v>
      </c>
    </row>
    <row r="84" spans="2:26" ht="18" customHeight="1" x14ac:dyDescent="0.25">
      <c r="B84" s="118">
        <v>70</v>
      </c>
      <c r="C84" s="119">
        <v>48458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48487</v>
      </c>
    </row>
    <row r="85" spans="2:26" ht="18" customHeight="1" x14ac:dyDescent="0.25">
      <c r="B85" s="118">
        <v>71</v>
      </c>
      <c r="C85" s="119">
        <v>48488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48518</v>
      </c>
    </row>
    <row r="86" spans="2:26" ht="18" customHeight="1" x14ac:dyDescent="0.25">
      <c r="B86" s="118">
        <v>72</v>
      </c>
      <c r="C86" s="119">
        <v>48519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48548</v>
      </c>
    </row>
    <row r="87" spans="2:26" ht="18" customHeight="1" x14ac:dyDescent="0.25">
      <c r="B87" s="118">
        <v>73</v>
      </c>
      <c r="C87" s="119">
        <v>48549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48579</v>
      </c>
    </row>
    <row r="88" spans="2:26" ht="18" customHeight="1" x14ac:dyDescent="0.25">
      <c r="B88" s="118">
        <v>74</v>
      </c>
      <c r="C88" s="119">
        <v>48580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48610</v>
      </c>
    </row>
    <row r="89" spans="2:26" ht="18" customHeight="1" x14ac:dyDescent="0.25">
      <c r="B89" s="118">
        <v>75</v>
      </c>
      <c r="C89" s="119">
        <v>48611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48638</v>
      </c>
    </row>
    <row r="90" spans="2:26" ht="18" customHeight="1" x14ac:dyDescent="0.25">
      <c r="B90" s="118">
        <v>76</v>
      </c>
      <c r="C90" s="119">
        <v>48639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48669</v>
      </c>
    </row>
    <row r="91" spans="2:26" ht="18" customHeight="1" x14ac:dyDescent="0.25">
      <c r="B91" s="118">
        <v>77</v>
      </c>
      <c r="C91" s="119">
        <v>48670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48699</v>
      </c>
    </row>
    <row r="92" spans="2:26" ht="18" customHeight="1" x14ac:dyDescent="0.25">
      <c r="B92" s="118">
        <v>78</v>
      </c>
      <c r="C92" s="119">
        <v>48700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48730</v>
      </c>
    </row>
    <row r="93" spans="2:26" ht="18" customHeight="1" x14ac:dyDescent="0.25">
      <c r="B93" s="118">
        <v>79</v>
      </c>
      <c r="C93" s="119">
        <v>48731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48760</v>
      </c>
    </row>
    <row r="94" spans="2:26" ht="18" customHeight="1" x14ac:dyDescent="0.25">
      <c r="B94" s="118">
        <v>80</v>
      </c>
      <c r="C94" s="119">
        <v>48761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48791</v>
      </c>
    </row>
    <row r="95" spans="2:26" ht="18" customHeight="1" x14ac:dyDescent="0.25">
      <c r="B95" s="118">
        <v>81</v>
      </c>
      <c r="C95" s="119">
        <v>48792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48822</v>
      </c>
    </row>
    <row r="96" spans="2:26" ht="18" customHeight="1" x14ac:dyDescent="0.25">
      <c r="B96" s="118">
        <v>82</v>
      </c>
      <c r="C96" s="119">
        <v>48823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48852</v>
      </c>
    </row>
    <row r="97" spans="2:26" ht="18" customHeight="1" x14ac:dyDescent="0.25">
      <c r="B97" s="118">
        <v>83</v>
      </c>
      <c r="C97" s="119">
        <v>48853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48883</v>
      </c>
    </row>
    <row r="98" spans="2:26" ht="18" customHeight="1" x14ac:dyDescent="0.25">
      <c r="B98" s="118">
        <v>84</v>
      </c>
      <c r="C98" s="119">
        <v>48884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48913</v>
      </c>
    </row>
    <row r="99" spans="2:26" ht="18" customHeight="1" x14ac:dyDescent="0.25">
      <c r="B99" s="118">
        <v>85</v>
      </c>
      <c r="C99" s="119">
        <v>48914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48944</v>
      </c>
    </row>
    <row r="100" spans="2:26" ht="18" customHeight="1" x14ac:dyDescent="0.25">
      <c r="B100" s="118">
        <v>86</v>
      </c>
      <c r="C100" s="119">
        <v>48945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48975</v>
      </c>
    </row>
    <row r="101" spans="2:26" ht="18" customHeight="1" x14ac:dyDescent="0.25">
      <c r="B101" s="118">
        <v>87</v>
      </c>
      <c r="C101" s="119">
        <v>48976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49003</v>
      </c>
    </row>
    <row r="102" spans="2:26" ht="18" customHeight="1" x14ac:dyDescent="0.25">
      <c r="B102" s="118">
        <v>88</v>
      </c>
      <c r="C102" s="119">
        <v>49004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49034</v>
      </c>
    </row>
    <row r="103" spans="2:26" ht="18" customHeight="1" x14ac:dyDescent="0.25">
      <c r="B103" s="118">
        <v>89</v>
      </c>
      <c r="C103" s="119">
        <v>49035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49064</v>
      </c>
    </row>
    <row r="104" spans="2:26" ht="18" customHeight="1" x14ac:dyDescent="0.25">
      <c r="B104" s="118">
        <v>90</v>
      </c>
      <c r="C104" s="119">
        <v>49065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49095</v>
      </c>
    </row>
    <row r="105" spans="2:26" ht="18" customHeight="1" x14ac:dyDescent="0.25">
      <c r="B105" s="118">
        <v>91</v>
      </c>
      <c r="C105" s="119">
        <v>49096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49125</v>
      </c>
    </row>
    <row r="106" spans="2:26" ht="18" customHeight="1" x14ac:dyDescent="0.25">
      <c r="B106" s="118">
        <v>92</v>
      </c>
      <c r="C106" s="119">
        <v>49126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49156</v>
      </c>
    </row>
    <row r="107" spans="2:26" ht="18" customHeight="1" x14ac:dyDescent="0.25">
      <c r="B107" s="118">
        <v>93</v>
      </c>
      <c r="C107" s="119">
        <v>49157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49187</v>
      </c>
    </row>
    <row r="108" spans="2:26" ht="18" customHeight="1" x14ac:dyDescent="0.25">
      <c r="B108" s="118">
        <v>94</v>
      </c>
      <c r="C108" s="119">
        <v>49188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49217</v>
      </c>
    </row>
    <row r="109" spans="2:26" ht="18" customHeight="1" x14ac:dyDescent="0.25">
      <c r="B109" s="118">
        <v>95</v>
      </c>
      <c r="C109" s="119">
        <v>49218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49248</v>
      </c>
    </row>
    <row r="110" spans="2:26" ht="18" customHeight="1" x14ac:dyDescent="0.25">
      <c r="B110" s="118">
        <v>96</v>
      </c>
      <c r="C110" s="119">
        <v>49249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49278</v>
      </c>
    </row>
    <row r="111" spans="2:26" ht="18" customHeight="1" x14ac:dyDescent="0.25">
      <c r="B111" s="118">
        <v>97</v>
      </c>
      <c r="C111" s="119">
        <v>49279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49309</v>
      </c>
    </row>
    <row r="112" spans="2:26" ht="18" customHeight="1" x14ac:dyDescent="0.25">
      <c r="B112" s="118">
        <v>98</v>
      </c>
      <c r="C112" s="119">
        <v>49310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49340</v>
      </c>
    </row>
    <row r="113" spans="2:26" ht="18" customHeight="1" x14ac:dyDescent="0.25">
      <c r="B113" s="118">
        <v>99</v>
      </c>
      <c r="C113" s="119">
        <v>49341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49368</v>
      </c>
    </row>
    <row r="114" spans="2:26" ht="18" customHeight="1" x14ac:dyDescent="0.25">
      <c r="B114" s="118">
        <v>100</v>
      </c>
      <c r="C114" s="119">
        <v>49369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49399</v>
      </c>
    </row>
    <row r="115" spans="2:26" ht="18" customHeight="1" x14ac:dyDescent="0.25">
      <c r="B115" s="118">
        <v>101</v>
      </c>
      <c r="C115" s="119">
        <v>49400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49429</v>
      </c>
    </row>
    <row r="116" spans="2:26" ht="18" customHeight="1" x14ac:dyDescent="0.25">
      <c r="B116" s="118">
        <v>102</v>
      </c>
      <c r="C116" s="119">
        <v>49430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49460</v>
      </c>
    </row>
    <row r="117" spans="2:26" ht="18" customHeight="1" x14ac:dyDescent="0.25">
      <c r="B117" s="118">
        <v>103</v>
      </c>
      <c r="C117" s="119">
        <v>49461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49490</v>
      </c>
    </row>
    <row r="118" spans="2:26" ht="18" customHeight="1" x14ac:dyDescent="0.25">
      <c r="B118" s="118">
        <v>104</v>
      </c>
      <c r="C118" s="119">
        <v>49491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49521</v>
      </c>
    </row>
    <row r="119" spans="2:26" ht="18" customHeight="1" x14ac:dyDescent="0.25">
      <c r="B119" s="118">
        <v>105</v>
      </c>
      <c r="C119" s="119">
        <v>49522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49552</v>
      </c>
    </row>
    <row r="120" spans="2:26" ht="18" customHeight="1" x14ac:dyDescent="0.25">
      <c r="B120" s="118">
        <v>106</v>
      </c>
      <c r="C120" s="119">
        <v>49553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49582</v>
      </c>
    </row>
    <row r="121" spans="2:26" ht="18" customHeight="1" x14ac:dyDescent="0.25">
      <c r="B121" s="118">
        <v>107</v>
      </c>
      <c r="C121" s="119">
        <v>49583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49613</v>
      </c>
    </row>
    <row r="122" spans="2:26" ht="18" customHeight="1" x14ac:dyDescent="0.25">
      <c r="B122" s="118">
        <v>108</v>
      </c>
      <c r="C122" s="119">
        <v>49614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49643</v>
      </c>
    </row>
    <row r="123" spans="2:26" ht="18" customHeight="1" x14ac:dyDescent="0.25">
      <c r="B123" s="118">
        <v>109</v>
      </c>
      <c r="C123" s="119">
        <v>49644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49674</v>
      </c>
    </row>
    <row r="124" spans="2:26" ht="18" customHeight="1" x14ac:dyDescent="0.25">
      <c r="B124" s="118">
        <v>110</v>
      </c>
      <c r="C124" s="119">
        <v>49675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49705</v>
      </c>
    </row>
    <row r="125" spans="2:26" ht="18" customHeight="1" x14ac:dyDescent="0.25">
      <c r="B125" s="118">
        <v>111</v>
      </c>
      <c r="C125" s="119">
        <v>49706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49734</v>
      </c>
    </row>
    <row r="126" spans="2:26" ht="18" customHeight="1" x14ac:dyDescent="0.25">
      <c r="B126" s="118">
        <v>112</v>
      </c>
      <c r="C126" s="119">
        <v>49735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49765</v>
      </c>
    </row>
    <row r="127" spans="2:26" ht="18" customHeight="1" x14ac:dyDescent="0.25">
      <c r="B127" s="118">
        <v>113</v>
      </c>
      <c r="C127" s="119">
        <v>49766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49795</v>
      </c>
    </row>
    <row r="128" spans="2:26" ht="18" customHeight="1" x14ac:dyDescent="0.25">
      <c r="B128" s="118">
        <v>114</v>
      </c>
      <c r="C128" s="119">
        <v>49796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49826</v>
      </c>
    </row>
    <row r="129" spans="2:26" ht="18" customHeight="1" x14ac:dyDescent="0.25">
      <c r="B129" s="118">
        <v>115</v>
      </c>
      <c r="C129" s="119">
        <v>49827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49856</v>
      </c>
    </row>
    <row r="130" spans="2:26" ht="18" customHeight="1" x14ac:dyDescent="0.25">
      <c r="B130" s="118">
        <v>116</v>
      </c>
      <c r="C130" s="119">
        <v>49857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49887</v>
      </c>
    </row>
    <row r="131" spans="2:26" ht="18" customHeight="1" x14ac:dyDescent="0.25">
      <c r="B131" s="118">
        <v>117</v>
      </c>
      <c r="C131" s="119">
        <v>49888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49918</v>
      </c>
    </row>
    <row r="132" spans="2:26" ht="18" customHeight="1" x14ac:dyDescent="0.25">
      <c r="B132" s="118">
        <v>118</v>
      </c>
      <c r="C132" s="119">
        <v>49919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49948</v>
      </c>
    </row>
    <row r="133" spans="2:26" ht="18" customHeight="1" x14ac:dyDescent="0.25">
      <c r="B133" s="118">
        <v>119</v>
      </c>
      <c r="C133" s="119">
        <v>49949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49979</v>
      </c>
    </row>
    <row r="134" spans="2:26" ht="18" customHeight="1" x14ac:dyDescent="0.25">
      <c r="B134" s="118">
        <v>120</v>
      </c>
      <c r="C134" s="119">
        <v>49980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50009</v>
      </c>
    </row>
    <row r="135" spans="2:26" ht="18" customHeight="1" x14ac:dyDescent="0.25">
      <c r="B135" s="118">
        <v>121</v>
      </c>
      <c r="C135" s="119">
        <v>50010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50040</v>
      </c>
    </row>
    <row r="136" spans="2:26" ht="18" customHeight="1" x14ac:dyDescent="0.25">
      <c r="B136" s="118">
        <v>122</v>
      </c>
      <c r="C136" s="119">
        <v>50041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50071</v>
      </c>
    </row>
    <row r="137" spans="2:26" ht="18" customHeight="1" x14ac:dyDescent="0.25">
      <c r="B137" s="118">
        <v>123</v>
      </c>
      <c r="C137" s="119">
        <v>50072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50099</v>
      </c>
    </row>
    <row r="138" spans="2:26" ht="18" customHeight="1" x14ac:dyDescent="0.25">
      <c r="B138" s="118">
        <v>124</v>
      </c>
      <c r="C138" s="119">
        <v>50100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50130</v>
      </c>
    </row>
    <row r="139" spans="2:26" ht="18" customHeight="1" x14ac:dyDescent="0.25">
      <c r="B139" s="118">
        <v>125</v>
      </c>
      <c r="C139" s="119">
        <v>50131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50160</v>
      </c>
    </row>
    <row r="140" spans="2:26" ht="18" customHeight="1" x14ac:dyDescent="0.25">
      <c r="B140" s="118">
        <v>126</v>
      </c>
      <c r="C140" s="119">
        <v>50161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50191</v>
      </c>
    </row>
    <row r="141" spans="2:26" ht="18" customHeight="1" x14ac:dyDescent="0.25">
      <c r="B141" s="118">
        <v>127</v>
      </c>
      <c r="C141" s="119">
        <v>50192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50221</v>
      </c>
    </row>
    <row r="142" spans="2:26" ht="18" customHeight="1" x14ac:dyDescent="0.25">
      <c r="B142" s="118">
        <v>128</v>
      </c>
      <c r="C142" s="119">
        <v>50222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50252</v>
      </c>
    </row>
    <row r="143" spans="2:26" ht="18" customHeight="1" x14ac:dyDescent="0.25">
      <c r="B143" s="118">
        <v>129</v>
      </c>
      <c r="C143" s="119">
        <v>50253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50283</v>
      </c>
    </row>
    <row r="144" spans="2:26" ht="18" customHeight="1" x14ac:dyDescent="0.25">
      <c r="B144" s="118">
        <v>130</v>
      </c>
      <c r="C144" s="119">
        <v>50284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50313</v>
      </c>
    </row>
    <row r="145" spans="2:26" ht="18" customHeight="1" x14ac:dyDescent="0.25">
      <c r="B145" s="118">
        <v>131</v>
      </c>
      <c r="C145" s="119">
        <v>50314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50344</v>
      </c>
    </row>
    <row r="146" spans="2:26" ht="18" customHeight="1" x14ac:dyDescent="0.25">
      <c r="B146" s="118">
        <v>132</v>
      </c>
      <c r="C146" s="119">
        <v>50345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50374</v>
      </c>
    </row>
    <row r="147" spans="2:26" ht="18" customHeight="1" x14ac:dyDescent="0.25">
      <c r="B147" s="118">
        <v>133</v>
      </c>
      <c r="C147" s="119">
        <v>50375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50405</v>
      </c>
    </row>
    <row r="148" spans="2:26" ht="18" customHeight="1" x14ac:dyDescent="0.25">
      <c r="B148" s="118">
        <v>134</v>
      </c>
      <c r="C148" s="119">
        <v>50406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50436</v>
      </c>
    </row>
    <row r="149" spans="2:26" ht="18" customHeight="1" x14ac:dyDescent="0.25">
      <c r="B149" s="118">
        <v>135</v>
      </c>
      <c r="C149" s="119">
        <v>50437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50464</v>
      </c>
    </row>
    <row r="150" spans="2:26" ht="18" customHeight="1" x14ac:dyDescent="0.25">
      <c r="B150" s="118">
        <v>136</v>
      </c>
      <c r="C150" s="119">
        <v>50465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50495</v>
      </c>
    </row>
    <row r="151" spans="2:26" ht="18" customHeight="1" x14ac:dyDescent="0.25">
      <c r="B151" s="118">
        <v>137</v>
      </c>
      <c r="C151" s="119">
        <v>50496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50525</v>
      </c>
    </row>
    <row r="152" spans="2:26" ht="18" customHeight="1" x14ac:dyDescent="0.25">
      <c r="B152" s="118">
        <v>138</v>
      </c>
      <c r="C152" s="119">
        <v>50526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50556</v>
      </c>
    </row>
    <row r="153" spans="2:26" ht="18" customHeight="1" x14ac:dyDescent="0.25">
      <c r="B153" s="118">
        <v>139</v>
      </c>
      <c r="C153" s="119">
        <v>50557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50586</v>
      </c>
    </row>
    <row r="154" spans="2:26" ht="18" customHeight="1" x14ac:dyDescent="0.25">
      <c r="B154" s="118">
        <v>140</v>
      </c>
      <c r="C154" s="119">
        <v>50587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50617</v>
      </c>
    </row>
    <row r="155" spans="2:26" ht="18" customHeight="1" x14ac:dyDescent="0.25">
      <c r="B155" s="118">
        <v>141</v>
      </c>
      <c r="C155" s="119">
        <v>50618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50648</v>
      </c>
    </row>
    <row r="156" spans="2:26" ht="18" customHeight="1" x14ac:dyDescent="0.25">
      <c r="B156" s="118">
        <v>142</v>
      </c>
      <c r="C156" s="119">
        <v>50649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50678</v>
      </c>
    </row>
    <row r="157" spans="2:26" ht="18" customHeight="1" x14ac:dyDescent="0.25">
      <c r="B157" s="118">
        <v>143</v>
      </c>
      <c r="C157" s="119">
        <v>50679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50709</v>
      </c>
    </row>
    <row r="158" spans="2:26" ht="18" customHeight="1" x14ac:dyDescent="0.25">
      <c r="B158" s="118">
        <v>144</v>
      </c>
      <c r="C158" s="119">
        <v>50710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50739</v>
      </c>
    </row>
    <row r="159" spans="2:26" ht="18" customHeight="1" x14ac:dyDescent="0.25">
      <c r="B159" s="118">
        <v>145</v>
      </c>
      <c r="C159" s="119">
        <v>50740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50770</v>
      </c>
    </row>
    <row r="160" spans="2:26" ht="18" customHeight="1" x14ac:dyDescent="0.25">
      <c r="B160" s="118">
        <v>146</v>
      </c>
      <c r="C160" s="119">
        <v>50771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50801</v>
      </c>
    </row>
    <row r="161" spans="2:26" ht="18" customHeight="1" x14ac:dyDescent="0.25">
      <c r="B161" s="118">
        <v>147</v>
      </c>
      <c r="C161" s="119">
        <v>50802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50829</v>
      </c>
    </row>
    <row r="162" spans="2:26" ht="18" customHeight="1" x14ac:dyDescent="0.25">
      <c r="B162" s="118">
        <v>148</v>
      </c>
      <c r="C162" s="119">
        <v>50830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50860</v>
      </c>
    </row>
    <row r="163" spans="2:26" ht="18" customHeight="1" x14ac:dyDescent="0.25">
      <c r="B163" s="118">
        <v>149</v>
      </c>
      <c r="C163" s="119">
        <v>50861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50890</v>
      </c>
    </row>
    <row r="164" spans="2:26" ht="18" customHeight="1" x14ac:dyDescent="0.25">
      <c r="B164" s="118">
        <v>150</v>
      </c>
      <c r="C164" s="119">
        <v>50891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50921</v>
      </c>
    </row>
    <row r="165" spans="2:26" ht="18" customHeight="1" x14ac:dyDescent="0.25">
      <c r="B165" s="118">
        <v>151</v>
      </c>
      <c r="C165" s="119">
        <v>50922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50951</v>
      </c>
    </row>
    <row r="166" spans="2:26" ht="18" customHeight="1" x14ac:dyDescent="0.25">
      <c r="B166" s="118">
        <v>152</v>
      </c>
      <c r="C166" s="119">
        <v>50952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50982</v>
      </c>
    </row>
    <row r="167" spans="2:26" ht="18" customHeight="1" x14ac:dyDescent="0.25">
      <c r="B167" s="118">
        <v>153</v>
      </c>
      <c r="C167" s="119">
        <v>50983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51013</v>
      </c>
    </row>
    <row r="168" spans="2:26" ht="18" customHeight="1" x14ac:dyDescent="0.25">
      <c r="B168" s="118">
        <v>154</v>
      </c>
      <c r="C168" s="119">
        <v>51014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51043</v>
      </c>
    </row>
    <row r="169" spans="2:26" ht="18" customHeight="1" x14ac:dyDescent="0.25">
      <c r="B169" s="118">
        <v>155</v>
      </c>
      <c r="C169" s="119">
        <v>51044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51074</v>
      </c>
    </row>
    <row r="170" spans="2:26" ht="18" customHeight="1" x14ac:dyDescent="0.25">
      <c r="B170" s="118">
        <v>156</v>
      </c>
      <c r="C170" s="119">
        <v>51075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51104</v>
      </c>
    </row>
    <row r="171" spans="2:26" ht="18" customHeight="1" x14ac:dyDescent="0.25">
      <c r="B171" s="118">
        <v>157</v>
      </c>
      <c r="C171" s="119">
        <v>51105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51135</v>
      </c>
    </row>
    <row r="172" spans="2:26" ht="18" customHeight="1" x14ac:dyDescent="0.25">
      <c r="B172" s="118">
        <v>158</v>
      </c>
      <c r="C172" s="119">
        <v>51136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51166</v>
      </c>
    </row>
    <row r="173" spans="2:26" ht="18" customHeight="1" x14ac:dyDescent="0.25">
      <c r="B173" s="118">
        <v>159</v>
      </c>
      <c r="C173" s="119">
        <v>51167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51195</v>
      </c>
    </row>
    <row r="174" spans="2:26" ht="18" customHeight="1" x14ac:dyDescent="0.25">
      <c r="B174" s="118">
        <v>160</v>
      </c>
      <c r="C174" s="119">
        <v>51196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51226</v>
      </c>
    </row>
    <row r="175" spans="2:26" ht="18" customHeight="1" x14ac:dyDescent="0.25">
      <c r="B175" s="118">
        <v>161</v>
      </c>
      <c r="C175" s="119">
        <v>51227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51256</v>
      </c>
    </row>
    <row r="176" spans="2:26" ht="18" customHeight="1" x14ac:dyDescent="0.25">
      <c r="B176" s="118">
        <v>162</v>
      </c>
      <c r="C176" s="119">
        <v>51257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51287</v>
      </c>
    </row>
    <row r="177" spans="2:26" ht="18" customHeight="1" x14ac:dyDescent="0.25">
      <c r="B177" s="118">
        <v>163</v>
      </c>
      <c r="C177" s="119">
        <v>51288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51317</v>
      </c>
    </row>
    <row r="178" spans="2:26" ht="18" customHeight="1" x14ac:dyDescent="0.25">
      <c r="B178" s="118">
        <v>164</v>
      </c>
      <c r="C178" s="119">
        <v>51318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51348</v>
      </c>
    </row>
    <row r="179" spans="2:26" ht="18" customHeight="1" x14ac:dyDescent="0.25">
      <c r="B179" s="118">
        <v>165</v>
      </c>
      <c r="C179" s="119">
        <v>51349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51379</v>
      </c>
    </row>
    <row r="180" spans="2:26" ht="18" customHeight="1" x14ac:dyDescent="0.25">
      <c r="B180" s="118">
        <v>166</v>
      </c>
      <c r="C180" s="119">
        <v>51380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51409</v>
      </c>
    </row>
    <row r="181" spans="2:26" ht="18" customHeight="1" x14ac:dyDescent="0.25">
      <c r="B181" s="118">
        <v>167</v>
      </c>
      <c r="C181" s="119">
        <v>51410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51440</v>
      </c>
    </row>
    <row r="182" spans="2:26" ht="18" customHeight="1" x14ac:dyDescent="0.25">
      <c r="B182" s="118">
        <v>168</v>
      </c>
      <c r="C182" s="119">
        <v>51441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51470</v>
      </c>
    </row>
    <row r="183" spans="2:26" ht="18" customHeight="1" x14ac:dyDescent="0.25">
      <c r="B183" s="118">
        <v>169</v>
      </c>
      <c r="C183" s="119">
        <v>51471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51501</v>
      </c>
    </row>
    <row r="184" spans="2:26" ht="18" customHeight="1" x14ac:dyDescent="0.25">
      <c r="B184" s="118">
        <v>170</v>
      </c>
      <c r="C184" s="119">
        <v>51502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51532</v>
      </c>
    </row>
    <row r="185" spans="2:26" ht="18" customHeight="1" x14ac:dyDescent="0.25">
      <c r="B185" s="118">
        <v>171</v>
      </c>
      <c r="C185" s="119">
        <v>51533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51560</v>
      </c>
    </row>
    <row r="186" spans="2:26" ht="18" customHeight="1" x14ac:dyDescent="0.25">
      <c r="B186" s="118">
        <v>172</v>
      </c>
      <c r="C186" s="119">
        <v>51561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51591</v>
      </c>
    </row>
    <row r="187" spans="2:26" ht="18" customHeight="1" x14ac:dyDescent="0.25">
      <c r="B187" s="118">
        <v>173</v>
      </c>
      <c r="C187" s="119">
        <v>51592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51621</v>
      </c>
    </row>
    <row r="188" spans="2:26" ht="18" customHeight="1" x14ac:dyDescent="0.25">
      <c r="B188" s="118">
        <v>174</v>
      </c>
      <c r="C188" s="119">
        <v>51622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51652</v>
      </c>
    </row>
    <row r="189" spans="2:26" ht="18" customHeight="1" x14ac:dyDescent="0.25">
      <c r="B189" s="118">
        <v>175</v>
      </c>
      <c r="C189" s="119">
        <v>51653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51682</v>
      </c>
    </row>
    <row r="190" spans="2:26" ht="18" customHeight="1" x14ac:dyDescent="0.25">
      <c r="B190" s="118">
        <v>176</v>
      </c>
      <c r="C190" s="119">
        <v>51683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51713</v>
      </c>
    </row>
    <row r="191" spans="2:26" ht="18" customHeight="1" x14ac:dyDescent="0.25">
      <c r="B191" s="118">
        <v>177</v>
      </c>
      <c r="C191" s="119">
        <v>51714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51744</v>
      </c>
    </row>
    <row r="192" spans="2:26" ht="18" customHeight="1" x14ac:dyDescent="0.25">
      <c r="B192" s="118">
        <v>178</v>
      </c>
      <c r="C192" s="119">
        <v>51745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51774</v>
      </c>
    </row>
    <row r="193" spans="2:26" ht="18" customHeight="1" x14ac:dyDescent="0.25">
      <c r="B193" s="118">
        <v>179</v>
      </c>
      <c r="C193" s="119">
        <v>51775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51805</v>
      </c>
    </row>
    <row r="194" spans="2:26" ht="18" customHeight="1" x14ac:dyDescent="0.25">
      <c r="B194" s="118">
        <v>180</v>
      </c>
      <c r="C194" s="119">
        <v>51806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51835</v>
      </c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41" priority="3">
      <formula>$B14&lt;&gt;""</formula>
    </cfRule>
  </conditionalFormatting>
  <conditionalFormatting sqref="Z14">
    <cfRule type="expression" dxfId="40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9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9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9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9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9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9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9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9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9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9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9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9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9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9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1900-00000E000000}">
      <formula1>0</formula1>
      <formula2>0</formula2>
    </dataValidation>
    <dataValidation allowBlank="1" showInputMessage="1" showErrorMessage="1" prompt="Total des intérêts calculé automatiquement" sqref="I9" xr:uid="{00000000-0002-0000-19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9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900-000011000000}">
      <formula1>0</formula1>
      <formula2>0</formula2>
    </dataValidation>
    <dataValidation allowBlank="1" showInputMessage="1" showErrorMessage="1" prompt="Nombre de paiements mis à jour automatiquement" sqref="I7" xr:uid="{00000000-0002-0000-19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900-000013000000}">
      <formula1>0</formula1>
      <formula2>0</formula2>
    </dataValidation>
    <dataValidation allowBlank="1" showInputMessage="1" showErrorMessage="1" prompt="Entrez le montant du prêt dans cette cellule" sqref="E5" xr:uid="{00000000-0002-0000-19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9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9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900-000017000000}">
      <formula1>0</formula1>
      <formula2>0</formula2>
    </dataValidation>
    <dataValidation allowBlank="1" showInputMessage="1" showErrorMessage="1" prompt="Entrez la date de début du prêt dans cette cellule" sqref="E9" xr:uid="{00000000-0002-0000-19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9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2AA84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2.71093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349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46357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56.2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39" priority="3">
      <formula>$B14&lt;&gt;""</formula>
    </cfRule>
  </conditionalFormatting>
  <conditionalFormatting sqref="Z14">
    <cfRule type="expression" dxfId="38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A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A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A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A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A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A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A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A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A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A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A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A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A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A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1A00-00000E000000}">
      <formula1>0</formula1>
      <formula2>0</formula2>
    </dataValidation>
    <dataValidation allowBlank="1" showInputMessage="1" showErrorMessage="1" prompt="Total des intérêts calculé automatiquement" sqref="I9" xr:uid="{00000000-0002-0000-1A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A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A00-000011000000}">
      <formula1>0</formula1>
      <formula2>0</formula2>
    </dataValidation>
    <dataValidation allowBlank="1" showInputMessage="1" showErrorMessage="1" prompt="Nombre de paiements mis à jour automatiquement" sqref="I7" xr:uid="{00000000-0002-0000-1A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A00-000013000000}">
      <formula1>0</formula1>
      <formula2>0</formula2>
    </dataValidation>
    <dataValidation allowBlank="1" showInputMessage="1" showErrorMessage="1" prompt="Entrez le montant du prêt dans cette cellule" sqref="E5" xr:uid="{00000000-0002-0000-1A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A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A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A00-000017000000}">
      <formula1>0</formula1>
      <formula2>0</formula2>
    </dataValidation>
    <dataValidation allowBlank="1" showInputMessage="1" showErrorMessage="1" prompt="Entrez la date de début du prêt dans cette cellule" sqref="E9" xr:uid="{00000000-0002-0000-1A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A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2AA84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2.71093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350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46357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56.2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37" priority="3">
      <formula>$B14&lt;&gt;""</formula>
    </cfRule>
  </conditionalFormatting>
  <conditionalFormatting sqref="Z14">
    <cfRule type="expression" dxfId="36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B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B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B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B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B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B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B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B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B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B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B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B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B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B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1B00-00000E000000}">
      <formula1>0</formula1>
      <formula2>0</formula2>
    </dataValidation>
    <dataValidation allowBlank="1" showInputMessage="1" showErrorMessage="1" prompt="Total des intérêts calculé automatiquement" sqref="I9" xr:uid="{00000000-0002-0000-1B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B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B00-000011000000}">
      <formula1>0</formula1>
      <formula2>0</formula2>
    </dataValidation>
    <dataValidation allowBlank="1" showInputMessage="1" showErrorMessage="1" prompt="Nombre de paiements mis à jour automatiquement" sqref="I7" xr:uid="{00000000-0002-0000-1B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B00-000013000000}">
      <formula1>0</formula1>
      <formula2>0</formula2>
    </dataValidation>
    <dataValidation allowBlank="1" showInputMessage="1" showErrorMessage="1" prompt="Entrez le montant du prêt dans cette cellule" sqref="E5" xr:uid="{00000000-0002-0000-1B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B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B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B00-000017000000}">
      <formula1>0</formula1>
      <formula2>0</formula2>
    </dataValidation>
    <dataValidation allowBlank="1" showInputMessage="1" showErrorMessage="1" prompt="Entrez la date de début du prêt dans cette cellule" sqref="E9" xr:uid="{00000000-0002-0000-1B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B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47D45A"/>
  </sheetPr>
  <dimension ref="A1:ES98"/>
  <sheetViews>
    <sheetView topLeftCell="A72" zoomScaleNormal="100" workbookViewId="0">
      <selection activeCell="AA33" sqref="AA33"/>
    </sheetView>
  </sheetViews>
  <sheetFormatPr baseColWidth="10" defaultColWidth="11.42578125" defaultRowHeight="11.25" outlineLevelCol="1" x14ac:dyDescent="0.2"/>
  <cols>
    <col min="1" max="1" width="26.42578125" style="3" customWidth="1"/>
    <col min="2" max="2" width="14.28515625" style="2" customWidth="1"/>
    <col min="3" max="3" width="7.5703125" style="2" customWidth="1"/>
    <col min="4" max="4" width="34.28515625" style="2" customWidth="1"/>
    <col min="5" max="5" width="4.7109375" style="66" customWidth="1"/>
    <col min="6" max="17" width="9" style="2" customWidth="1" outlineLevel="1"/>
    <col min="18" max="18" width="8.140625" style="2" customWidth="1"/>
    <col min="19" max="30" width="9" style="2" customWidth="1" outlineLevel="1"/>
    <col min="31" max="31" width="8.140625" style="2" customWidth="1"/>
    <col min="32" max="43" width="9" style="2" customWidth="1" outlineLevel="1"/>
    <col min="44" max="44" width="8.140625" style="2" customWidth="1"/>
    <col min="45" max="56" width="9" style="2" customWidth="1" outlineLevel="1"/>
    <col min="57" max="57" width="8.140625" style="2" customWidth="1"/>
    <col min="58" max="69" width="9" style="2" customWidth="1" outlineLevel="1"/>
    <col min="70" max="70" width="8.140625" style="2" customWidth="1"/>
    <col min="71" max="82" width="9" style="2" customWidth="1" outlineLevel="1"/>
    <col min="83" max="83" width="8.140625" style="2" customWidth="1"/>
    <col min="84" max="95" width="9" style="2" customWidth="1" outlineLevel="1"/>
    <col min="96" max="96" width="8.140625" style="2" customWidth="1"/>
    <col min="97" max="108" width="9" style="2" customWidth="1" outlineLevel="1"/>
    <col min="109" max="109" width="8.140625" style="2" customWidth="1"/>
    <col min="110" max="121" width="9" style="2" customWidth="1" outlineLevel="1"/>
    <col min="122" max="122" width="8.140625" style="2" customWidth="1"/>
    <col min="123" max="134" width="9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7'!H21</f>
        <v>0</v>
      </c>
      <c r="G6" s="66">
        <f>'SPACELOG 7'!I21</f>
        <v>0</v>
      </c>
      <c r="H6" s="66">
        <f>'SPACELOG 7'!J21</f>
        <v>0</v>
      </c>
      <c r="I6" s="66">
        <f>'SPACELOG 7'!K21</f>
        <v>0</v>
      </c>
      <c r="J6" s="66">
        <f>'SPACELOG 7'!L21</f>
        <v>0</v>
      </c>
      <c r="K6" s="66">
        <f>'SPACELOG 7'!M21</f>
        <v>0</v>
      </c>
      <c r="L6" s="66">
        <f>'SPACELOG 7'!N21</f>
        <v>0</v>
      </c>
      <c r="M6" s="66">
        <f>'SPACELOG 7'!O21</f>
        <v>0</v>
      </c>
      <c r="N6" s="66">
        <f>'SPACELOG 7'!P21</f>
        <v>0</v>
      </c>
      <c r="O6" s="66">
        <f>'SPACELOG 7'!Q21</f>
        <v>0</v>
      </c>
      <c r="P6" s="66">
        <f>'SPACELOG 7'!R21</f>
        <v>0</v>
      </c>
      <c r="Q6" s="66">
        <f>'SPACELOG 7'!S21</f>
        <v>0</v>
      </c>
      <c r="R6" s="75">
        <f>SUM(F6:Q6)</f>
        <v>0</v>
      </c>
      <c r="S6" s="66">
        <f>'SPACELOG 7'!T21</f>
        <v>0</v>
      </c>
      <c r="T6" s="66">
        <f>'SPACELOG 7'!U21</f>
        <v>0</v>
      </c>
      <c r="U6" s="66">
        <f>'SPACELOG 7'!V21</f>
        <v>0</v>
      </c>
      <c r="V6" s="66">
        <f>'SPACELOG 7'!W21</f>
        <v>0</v>
      </c>
      <c r="W6" s="66">
        <f>'SPACELOG 7'!X21</f>
        <v>0</v>
      </c>
      <c r="X6" s="66">
        <f>'SPACELOG 7'!Y21</f>
        <v>0</v>
      </c>
      <c r="Y6" s="66">
        <f>'SPACELOG 7'!Z21</f>
        <v>0</v>
      </c>
      <c r="Z6" s="66">
        <f>'SPACELOG 7'!AA21</f>
        <v>0</v>
      </c>
      <c r="AA6" s="66">
        <f>'SPACELOG 7'!AB21</f>
        <v>0</v>
      </c>
      <c r="AB6" s="66">
        <f>'SPACELOG 7'!AC21</f>
        <v>0</v>
      </c>
      <c r="AC6" s="66">
        <f>'SPACELOG 7'!AD21</f>
        <v>0</v>
      </c>
      <c r="AD6" s="66">
        <f>'SPACELOG 7'!AE21</f>
        <v>0</v>
      </c>
      <c r="AE6" s="75">
        <f>SUM(S6:AD6)</f>
        <v>0</v>
      </c>
      <c r="AF6" s="66">
        <f>'SPACELOG 7'!AF21</f>
        <v>0</v>
      </c>
      <c r="AG6" s="66">
        <f>'SPACELOG 7'!AG21</f>
        <v>0</v>
      </c>
      <c r="AH6" s="66">
        <f>'SPACELOG 7'!AH21</f>
        <v>0</v>
      </c>
      <c r="AI6" s="66">
        <f>'SPACELOG 7'!AI21</f>
        <v>0</v>
      </c>
      <c r="AJ6" s="66">
        <f>'SPACELOG 7'!AJ21</f>
        <v>0</v>
      </c>
      <c r="AK6" s="66">
        <f>'SPACELOG 7'!AK21</f>
        <v>0</v>
      </c>
      <c r="AL6" s="66">
        <f>'SPACELOG 7'!AL21</f>
        <v>0</v>
      </c>
      <c r="AM6" s="66">
        <f>'SPACELOG 7'!AM21</f>
        <v>0</v>
      </c>
      <c r="AN6" s="66">
        <f>'SPACELOG 7'!AN21</f>
        <v>0</v>
      </c>
      <c r="AO6" s="66">
        <f>'SPACELOG 7'!AO21</f>
        <v>0</v>
      </c>
      <c r="AP6" s="66">
        <f>'SPACELOG 7'!AP21</f>
        <v>0</v>
      </c>
      <c r="AQ6" s="66">
        <f>'SPACELOG 7'!AQ21</f>
        <v>0</v>
      </c>
      <c r="AR6" s="75">
        <f>SUM(AF6:AQ6)</f>
        <v>0</v>
      </c>
      <c r="AS6" s="66">
        <f>'SPACELOG 7'!AR21</f>
        <v>0</v>
      </c>
      <c r="AT6" s="66">
        <f>'SPACELOG 7'!AS21</f>
        <v>0</v>
      </c>
      <c r="AU6" s="66">
        <f>'SPACELOG 7'!AT21</f>
        <v>0</v>
      </c>
      <c r="AV6" s="66">
        <f>'SPACELOG 7'!AU21</f>
        <v>0</v>
      </c>
      <c r="AW6" s="66">
        <f>'SPACELOG 7'!AV21</f>
        <v>0</v>
      </c>
      <c r="AX6" s="66">
        <f>'SPACELOG 7'!AW21</f>
        <v>0</v>
      </c>
      <c r="AY6" s="66">
        <f>'SPACELOG 7'!AX21</f>
        <v>0</v>
      </c>
      <c r="AZ6" s="66">
        <f>'SPACELOG 7'!AY21</f>
        <v>0</v>
      </c>
      <c r="BA6" s="66">
        <f>'SPACELOG 7'!AZ21</f>
        <v>0</v>
      </c>
      <c r="BB6" s="66">
        <f>'SPACELOG 7'!BA21</f>
        <v>0</v>
      </c>
      <c r="BC6" s="66">
        <f>'SPACELOG 7'!BB21</f>
        <v>0</v>
      </c>
      <c r="BD6" s="66">
        <f>'SPACELOG 7'!BC21</f>
        <v>0</v>
      </c>
      <c r="BE6" s="75">
        <f>SUM(AS6:BD6)</f>
        <v>0</v>
      </c>
      <c r="BF6" s="66">
        <f>'SPACELOG 7'!BD21</f>
        <v>0</v>
      </c>
      <c r="BG6" s="66">
        <f>'SPACELOG 7'!BE21</f>
        <v>0</v>
      </c>
      <c r="BH6" s="66">
        <f>'SPACELOG 7'!BF21</f>
        <v>0</v>
      </c>
      <c r="BI6" s="66">
        <f>'SPACELOG 7'!BG21</f>
        <v>0</v>
      </c>
      <c r="BJ6" s="66">
        <f>'SPACELOG 7'!BH21</f>
        <v>0</v>
      </c>
      <c r="BK6" s="66">
        <f>'SPACELOG 7'!BI21</f>
        <v>0</v>
      </c>
      <c r="BL6" s="66">
        <f>'SPACELOG 7'!BJ21</f>
        <v>0</v>
      </c>
      <c r="BM6" s="66">
        <f>'SPACELOG 7'!BK21</f>
        <v>0</v>
      </c>
      <c r="BN6" s="66">
        <f>'SPACELOG 7'!BL21</f>
        <v>0</v>
      </c>
      <c r="BO6" s="66">
        <f>'SPACELOG 7'!BM21</f>
        <v>0</v>
      </c>
      <c r="BP6" s="66">
        <f>'SPACELOG 7'!BN21</f>
        <v>0</v>
      </c>
      <c r="BQ6" s="66">
        <f>'SPACELOG 7'!BO21</f>
        <v>0</v>
      </c>
      <c r="BR6" s="75">
        <f>SUM(BF6:BQ6)</f>
        <v>0</v>
      </c>
      <c r="BS6" s="66">
        <f>'SPACELOG 7'!BP21</f>
        <v>0</v>
      </c>
      <c r="BT6" s="66">
        <f>'SPACELOG 7'!BQ21</f>
        <v>0</v>
      </c>
      <c r="BU6" s="66">
        <f>'SPACELOG 7'!BR21</f>
        <v>0</v>
      </c>
      <c r="BV6" s="66">
        <f>'SPACELOG 7'!BS21</f>
        <v>0</v>
      </c>
      <c r="BW6" s="66">
        <f>'SPACELOG 7'!BT21</f>
        <v>0</v>
      </c>
      <c r="BX6" s="66">
        <f>'SPACELOG 7'!BU21</f>
        <v>0</v>
      </c>
      <c r="BY6" s="66">
        <f>'SPACELOG 7'!BV21</f>
        <v>0</v>
      </c>
      <c r="BZ6" s="66">
        <f>'SPACELOG 7'!BW21</f>
        <v>0</v>
      </c>
      <c r="CA6" s="66">
        <f>'SPACELOG 7'!BX21</f>
        <v>0</v>
      </c>
      <c r="CB6" s="66">
        <f>'SPACELOG 7'!BY21</f>
        <v>0</v>
      </c>
      <c r="CC6" s="66">
        <f>'SPACELOG 7'!BZ21</f>
        <v>0</v>
      </c>
      <c r="CD6" s="66">
        <f>'SPACELOG 7'!CA21</f>
        <v>0</v>
      </c>
      <c r="CE6" s="75">
        <f>SUM(BS6:CD6)</f>
        <v>0</v>
      </c>
      <c r="CF6" s="66">
        <f>'SPACELOG 7'!CB21</f>
        <v>0</v>
      </c>
      <c r="CG6" s="66">
        <f>'SPACELOG 7'!CC21</f>
        <v>0</v>
      </c>
      <c r="CH6" s="66">
        <f>'SPACELOG 7'!CD21</f>
        <v>0</v>
      </c>
      <c r="CI6" s="66">
        <f>'SPACELOG 7'!CE21</f>
        <v>0</v>
      </c>
      <c r="CJ6" s="66">
        <f>'SPACELOG 7'!CF21</f>
        <v>0</v>
      </c>
      <c r="CK6" s="66">
        <f>'SPACELOG 7'!CG21</f>
        <v>0</v>
      </c>
      <c r="CL6" s="66">
        <f>'SPACELOG 7'!CH21</f>
        <v>0</v>
      </c>
      <c r="CM6" s="66">
        <f>'SPACELOG 7'!CI21</f>
        <v>0</v>
      </c>
      <c r="CN6" s="66">
        <f>'SPACELOG 7'!CJ21</f>
        <v>0</v>
      </c>
      <c r="CO6" s="66">
        <f>'SPACELOG 7'!CK21</f>
        <v>0</v>
      </c>
      <c r="CP6" s="66">
        <f>'SPACELOG 7'!CL21</f>
        <v>0</v>
      </c>
      <c r="CQ6" s="66">
        <f>'SPACELOG 7'!CM21</f>
        <v>0</v>
      </c>
      <c r="CR6" s="75">
        <f>SUM(CF6:CQ6)</f>
        <v>0</v>
      </c>
      <c r="CS6" s="66">
        <f>'SPACELOG 7'!CN21</f>
        <v>0</v>
      </c>
      <c r="CT6" s="66">
        <f>'SPACELOG 7'!CO21</f>
        <v>0</v>
      </c>
      <c r="CU6" s="66">
        <f>'SPACELOG 7'!CP21</f>
        <v>0</v>
      </c>
      <c r="CV6" s="66">
        <f>'SPACELOG 7'!CQ21</f>
        <v>0</v>
      </c>
      <c r="CW6" s="66">
        <f>'SPACELOG 7'!CR21</f>
        <v>0</v>
      </c>
      <c r="CX6" s="66">
        <f>'SPACELOG 7'!CS21</f>
        <v>0</v>
      </c>
      <c r="CY6" s="66">
        <f>'SPACELOG 7'!CT21</f>
        <v>0</v>
      </c>
      <c r="CZ6" s="66">
        <f>'SPACELOG 7'!CU21</f>
        <v>0</v>
      </c>
      <c r="DA6" s="66">
        <f>'SPACELOG 7'!CV21</f>
        <v>0</v>
      </c>
      <c r="DB6" s="66">
        <f>'SPACELOG 7'!CW21</f>
        <v>0</v>
      </c>
      <c r="DC6" s="66">
        <f>'SPACELOG 7'!CX21</f>
        <v>0</v>
      </c>
      <c r="DD6" s="66">
        <f>'SPACELOG 7'!CY21</f>
        <v>0</v>
      </c>
      <c r="DE6" s="75">
        <f>SUM(CS6:DD6)</f>
        <v>0</v>
      </c>
      <c r="DF6" s="66">
        <f>'SPACELOG 7'!CZ21</f>
        <v>0</v>
      </c>
      <c r="DG6" s="66">
        <f>'SPACELOG 7'!DA21</f>
        <v>0</v>
      </c>
      <c r="DH6" s="66">
        <f>'SPACELOG 7'!DB21</f>
        <v>0</v>
      </c>
      <c r="DI6" s="66">
        <f>'SPACELOG 7'!DC21</f>
        <v>0</v>
      </c>
      <c r="DJ6" s="66">
        <f>'SPACELOG 7'!DD21</f>
        <v>0</v>
      </c>
      <c r="DK6" s="66">
        <f>'SPACELOG 7'!DE21</f>
        <v>0</v>
      </c>
      <c r="DL6" s="66">
        <f>'SPACELOG 7'!DF21</f>
        <v>0</v>
      </c>
      <c r="DM6" s="66">
        <f>'SPACELOG 7'!DG21</f>
        <v>0</v>
      </c>
      <c r="DN6" s="66">
        <f>'SPACELOG 7'!DH21</f>
        <v>0</v>
      </c>
      <c r="DO6" s="66">
        <f>'SPACELOG 7'!DI21</f>
        <v>0</v>
      </c>
      <c r="DP6" s="66">
        <f>'SPACELOG 7'!DJ21</f>
        <v>0</v>
      </c>
      <c r="DQ6" s="66">
        <f>'SPACELOG 7'!DK21</f>
        <v>0</v>
      </c>
      <c r="DR6" s="75">
        <f>SUM(DF6:DQ6)</f>
        <v>0</v>
      </c>
      <c r="DS6" s="66">
        <f>'SPACELOG 7'!DL21</f>
        <v>0</v>
      </c>
      <c r="DT6" s="66">
        <f>'SPACELOG 7'!DM21</f>
        <v>0</v>
      </c>
      <c r="DU6" s="66">
        <f>'SPACELOG 7'!DN21</f>
        <v>0</v>
      </c>
      <c r="DV6" s="66">
        <f>'SPACELOG 7'!DO21</f>
        <v>0</v>
      </c>
      <c r="DW6" s="66">
        <f>'SPACELOG 7'!DP21</f>
        <v>0</v>
      </c>
      <c r="DX6" s="66">
        <f>'SPACELOG 7'!DQ21</f>
        <v>0</v>
      </c>
      <c r="DY6" s="66">
        <f>'SPACELOG 7'!DR21</f>
        <v>0</v>
      </c>
      <c r="DZ6" s="66">
        <f>'SPACELOG 7'!DS21</f>
        <v>0</v>
      </c>
      <c r="EA6" s="66">
        <f>'SPACELOG 7'!DT21</f>
        <v>0</v>
      </c>
      <c r="EB6" s="66">
        <f>'SPACELOG 7'!DU21</f>
        <v>0</v>
      </c>
      <c r="EC6" s="66">
        <f>'SPACELOG 7'!DV21</f>
        <v>0</v>
      </c>
      <c r="ED6" s="66">
        <f>'SPACELOG 7'!DW21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46174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8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8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8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8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8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8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8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8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8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>
        <f>+B9*0.01</f>
        <v>0</v>
      </c>
      <c r="D10" s="3" t="s">
        <v>56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345</v>
      </c>
      <c r="B11" s="78">
        <f>+B9*0.04</f>
        <v>0</v>
      </c>
      <c r="D11" s="3" t="s">
        <v>58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si="42"/>
        <v>0</v>
      </c>
      <c r="T13" s="66">
        <f t="shared" si="42"/>
        <v>0</v>
      </c>
      <c r="U13" s="66">
        <f t="shared" si="42"/>
        <v>0</v>
      </c>
      <c r="V13" s="66">
        <f t="shared" si="42"/>
        <v>0</v>
      </c>
      <c r="W13" s="66">
        <f t="shared" si="42"/>
        <v>0</v>
      </c>
      <c r="X13" s="66">
        <f t="shared" si="42"/>
        <v>0</v>
      </c>
      <c r="Y13" s="66">
        <f t="shared" si="42"/>
        <v>0</v>
      </c>
      <c r="Z13" s="66">
        <f t="shared" si="42"/>
        <v>0</v>
      </c>
      <c r="AA13" s="66">
        <f t="shared" si="42"/>
        <v>0</v>
      </c>
      <c r="AB13" s="66">
        <f t="shared" si="42"/>
        <v>0</v>
      </c>
      <c r="AC13" s="66">
        <f t="shared" si="42"/>
        <v>0</v>
      </c>
      <c r="AD13" s="66">
        <f t="shared" si="42"/>
        <v>0</v>
      </c>
      <c r="AE13" s="75">
        <f t="shared" si="43"/>
        <v>0</v>
      </c>
      <c r="AF13" s="66">
        <f t="shared" si="44"/>
        <v>0</v>
      </c>
      <c r="AG13" s="66">
        <f t="shared" si="44"/>
        <v>0</v>
      </c>
      <c r="AH13" s="66">
        <f t="shared" si="44"/>
        <v>0</v>
      </c>
      <c r="AI13" s="66">
        <f t="shared" si="44"/>
        <v>0</v>
      </c>
      <c r="AJ13" s="66">
        <f t="shared" si="44"/>
        <v>0</v>
      </c>
      <c r="AK13" s="66">
        <f t="shared" si="44"/>
        <v>0</v>
      </c>
      <c r="AL13" s="66">
        <f t="shared" si="44"/>
        <v>0</v>
      </c>
      <c r="AM13" s="66">
        <f t="shared" si="44"/>
        <v>0</v>
      </c>
      <c r="AN13" s="66">
        <f t="shared" si="44"/>
        <v>0</v>
      </c>
      <c r="AO13" s="66">
        <f t="shared" si="44"/>
        <v>0</v>
      </c>
      <c r="AP13" s="66">
        <f t="shared" si="44"/>
        <v>0</v>
      </c>
      <c r="AQ13" s="66">
        <f t="shared" si="44"/>
        <v>0</v>
      </c>
      <c r="AR13" s="75">
        <f t="shared" si="45"/>
        <v>0</v>
      </c>
      <c r="AS13" s="66">
        <f t="shared" si="46"/>
        <v>0</v>
      </c>
      <c r="AT13" s="66">
        <f t="shared" si="46"/>
        <v>0</v>
      </c>
      <c r="AU13" s="66">
        <f t="shared" si="46"/>
        <v>0</v>
      </c>
      <c r="AV13" s="66">
        <f t="shared" si="46"/>
        <v>0</v>
      </c>
      <c r="AW13" s="66">
        <f t="shared" si="46"/>
        <v>0</v>
      </c>
      <c r="AX13" s="66">
        <f t="shared" si="46"/>
        <v>0</v>
      </c>
      <c r="AY13" s="66">
        <f t="shared" si="46"/>
        <v>0</v>
      </c>
      <c r="AZ13" s="66">
        <f t="shared" si="46"/>
        <v>0</v>
      </c>
      <c r="BA13" s="66">
        <f t="shared" si="46"/>
        <v>0</v>
      </c>
      <c r="BB13" s="66">
        <f t="shared" si="46"/>
        <v>0</v>
      </c>
      <c r="BC13" s="66">
        <f t="shared" si="46"/>
        <v>0</v>
      </c>
      <c r="BD13" s="66">
        <f t="shared" si="46"/>
        <v>0</v>
      </c>
      <c r="BE13" s="75">
        <f t="shared" si="47"/>
        <v>0</v>
      </c>
      <c r="BF13" s="66">
        <f t="shared" si="48"/>
        <v>0</v>
      </c>
      <c r="BG13" s="66">
        <f t="shared" si="48"/>
        <v>0</v>
      </c>
      <c r="BH13" s="66">
        <f t="shared" si="48"/>
        <v>0</v>
      </c>
      <c r="BI13" s="66">
        <f t="shared" si="48"/>
        <v>0</v>
      </c>
      <c r="BJ13" s="66">
        <f t="shared" si="48"/>
        <v>0</v>
      </c>
      <c r="BK13" s="66">
        <f t="shared" si="48"/>
        <v>0</v>
      </c>
      <c r="BL13" s="66">
        <f t="shared" si="48"/>
        <v>0</v>
      </c>
      <c r="BM13" s="66">
        <f t="shared" si="48"/>
        <v>0</v>
      </c>
      <c r="BN13" s="66">
        <f t="shared" si="48"/>
        <v>0</v>
      </c>
      <c r="BO13" s="66">
        <f t="shared" si="48"/>
        <v>0</v>
      </c>
      <c r="BP13" s="66">
        <f t="shared" si="48"/>
        <v>0</v>
      </c>
      <c r="BQ13" s="66">
        <f t="shared" si="48"/>
        <v>0</v>
      </c>
      <c r="BR13" s="75">
        <f t="shared" si="49"/>
        <v>0</v>
      </c>
      <c r="BS13" s="66">
        <f t="shared" si="50"/>
        <v>0</v>
      </c>
      <c r="BT13" s="66">
        <f t="shared" si="50"/>
        <v>0</v>
      </c>
      <c r="BU13" s="66">
        <f t="shared" si="50"/>
        <v>0</v>
      </c>
      <c r="BV13" s="66">
        <f t="shared" si="50"/>
        <v>0</v>
      </c>
      <c r="BW13" s="66">
        <f t="shared" si="50"/>
        <v>0</v>
      </c>
      <c r="BX13" s="66">
        <f t="shared" si="50"/>
        <v>0</v>
      </c>
      <c r="BY13" s="66">
        <f t="shared" si="50"/>
        <v>0</v>
      </c>
      <c r="BZ13" s="66">
        <f t="shared" si="50"/>
        <v>0</v>
      </c>
      <c r="CA13" s="66">
        <f t="shared" si="50"/>
        <v>0</v>
      </c>
      <c r="CB13" s="66">
        <f t="shared" si="50"/>
        <v>0</v>
      </c>
      <c r="CC13" s="66">
        <f t="shared" si="50"/>
        <v>0</v>
      </c>
      <c r="CD13" s="66">
        <f t="shared" si="50"/>
        <v>0</v>
      </c>
      <c r="CE13" s="75">
        <f t="shared" si="51"/>
        <v>0</v>
      </c>
      <c r="CF13" s="66">
        <f t="shared" si="52"/>
        <v>0</v>
      </c>
      <c r="CG13" s="66">
        <f t="shared" si="52"/>
        <v>0</v>
      </c>
      <c r="CH13" s="66">
        <f t="shared" si="52"/>
        <v>0</v>
      </c>
      <c r="CI13" s="66">
        <f t="shared" si="52"/>
        <v>0</v>
      </c>
      <c r="CJ13" s="66">
        <f t="shared" si="52"/>
        <v>0</v>
      </c>
      <c r="CK13" s="66">
        <f t="shared" si="52"/>
        <v>0</v>
      </c>
      <c r="CL13" s="66">
        <f t="shared" si="52"/>
        <v>0</v>
      </c>
      <c r="CM13" s="66">
        <f t="shared" si="52"/>
        <v>0</v>
      </c>
      <c r="CN13" s="66">
        <f t="shared" si="52"/>
        <v>0</v>
      </c>
      <c r="CO13" s="66">
        <f t="shared" si="52"/>
        <v>0</v>
      </c>
      <c r="CP13" s="66">
        <f t="shared" si="52"/>
        <v>0</v>
      </c>
      <c r="CQ13" s="66">
        <f t="shared" si="52"/>
        <v>0</v>
      </c>
      <c r="CR13" s="75">
        <f t="shared" si="53"/>
        <v>0</v>
      </c>
      <c r="CS13" s="66">
        <f t="shared" si="54"/>
        <v>0</v>
      </c>
      <c r="CT13" s="66">
        <f t="shared" si="54"/>
        <v>0</v>
      </c>
      <c r="CU13" s="66">
        <f t="shared" si="54"/>
        <v>0</v>
      </c>
      <c r="CV13" s="66">
        <f t="shared" si="54"/>
        <v>0</v>
      </c>
      <c r="CW13" s="66">
        <f t="shared" si="54"/>
        <v>0</v>
      </c>
      <c r="CX13" s="66">
        <f t="shared" si="54"/>
        <v>0</v>
      </c>
      <c r="CY13" s="66">
        <f t="shared" si="54"/>
        <v>0</v>
      </c>
      <c r="CZ13" s="66">
        <f t="shared" si="54"/>
        <v>0</v>
      </c>
      <c r="DA13" s="66">
        <f t="shared" si="54"/>
        <v>0</v>
      </c>
      <c r="DB13" s="66">
        <f t="shared" si="54"/>
        <v>0</v>
      </c>
      <c r="DC13" s="66">
        <f t="shared" si="54"/>
        <v>0</v>
      </c>
      <c r="DD13" s="66">
        <f t="shared" si="54"/>
        <v>0</v>
      </c>
      <c r="DE13" s="75">
        <f t="shared" si="55"/>
        <v>0</v>
      </c>
      <c r="DF13" s="66">
        <f t="shared" si="56"/>
        <v>0</v>
      </c>
      <c r="DG13" s="66">
        <f t="shared" si="56"/>
        <v>0</v>
      </c>
      <c r="DH13" s="66">
        <f t="shared" si="56"/>
        <v>0</v>
      </c>
      <c r="DI13" s="66">
        <f t="shared" si="56"/>
        <v>0</v>
      </c>
      <c r="DJ13" s="66">
        <f t="shared" si="56"/>
        <v>0</v>
      </c>
      <c r="DK13" s="66">
        <f t="shared" si="56"/>
        <v>0</v>
      </c>
      <c r="DL13" s="66">
        <f t="shared" si="56"/>
        <v>0</v>
      </c>
      <c r="DM13" s="66">
        <f t="shared" si="56"/>
        <v>0</v>
      </c>
      <c r="DN13" s="66">
        <f t="shared" si="56"/>
        <v>0</v>
      </c>
      <c r="DO13" s="66">
        <f t="shared" si="56"/>
        <v>0</v>
      </c>
      <c r="DP13" s="66">
        <f t="shared" si="56"/>
        <v>0</v>
      </c>
      <c r="DQ13" s="66">
        <f t="shared" si="56"/>
        <v>0</v>
      </c>
      <c r="DR13" s="75">
        <f t="shared" si="57"/>
        <v>0</v>
      </c>
      <c r="DS13" s="66">
        <f t="shared" si="58"/>
        <v>0</v>
      </c>
      <c r="DT13" s="66">
        <f t="shared" si="58"/>
        <v>0</v>
      </c>
      <c r="DU13" s="66">
        <f t="shared" si="58"/>
        <v>0</v>
      </c>
      <c r="DV13" s="66">
        <f t="shared" si="58"/>
        <v>0</v>
      </c>
      <c r="DW13" s="66">
        <f t="shared" si="58"/>
        <v>0</v>
      </c>
      <c r="DX13" s="66">
        <f t="shared" si="58"/>
        <v>0</v>
      </c>
      <c r="DY13" s="66">
        <f t="shared" si="58"/>
        <v>0</v>
      </c>
      <c r="DZ13" s="66">
        <f t="shared" si="58"/>
        <v>0</v>
      </c>
      <c r="EA13" s="66">
        <f t="shared" si="58"/>
        <v>0</v>
      </c>
      <c r="EB13" s="66">
        <f t="shared" si="58"/>
        <v>0</v>
      </c>
      <c r="EC13" s="66">
        <f t="shared" si="58"/>
        <v>0</v>
      </c>
      <c r="ED13" s="66">
        <f t="shared" si="58"/>
        <v>0</v>
      </c>
      <c r="EE13" s="76">
        <f t="shared" si="59"/>
        <v>0</v>
      </c>
    </row>
    <row r="14" spans="1:149" x14ac:dyDescent="0.2">
      <c r="A14" s="2"/>
      <c r="D14" s="3" t="s">
        <v>63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42"/>
        <v>0</v>
      </c>
      <c r="T14" s="66">
        <f t="shared" si="42"/>
        <v>0</v>
      </c>
      <c r="U14" s="66">
        <f t="shared" si="42"/>
        <v>0</v>
      </c>
      <c r="V14" s="66">
        <f t="shared" si="42"/>
        <v>0</v>
      </c>
      <c r="W14" s="66">
        <f t="shared" si="42"/>
        <v>0</v>
      </c>
      <c r="X14" s="66">
        <f t="shared" si="42"/>
        <v>0</v>
      </c>
      <c r="Y14" s="66">
        <f t="shared" si="42"/>
        <v>0</v>
      </c>
      <c r="Z14" s="66">
        <f t="shared" si="42"/>
        <v>0</v>
      </c>
      <c r="AA14" s="66">
        <f t="shared" si="42"/>
        <v>0</v>
      </c>
      <c r="AB14" s="66">
        <f t="shared" si="42"/>
        <v>0</v>
      </c>
      <c r="AC14" s="66">
        <f t="shared" si="42"/>
        <v>0</v>
      </c>
      <c r="AD14" s="66">
        <f t="shared" si="42"/>
        <v>0</v>
      </c>
      <c r="AE14" s="75">
        <f t="shared" si="43"/>
        <v>0</v>
      </c>
      <c r="AF14" s="66">
        <f t="shared" si="44"/>
        <v>0</v>
      </c>
      <c r="AG14" s="66">
        <f t="shared" si="44"/>
        <v>0</v>
      </c>
      <c r="AH14" s="66">
        <f t="shared" si="44"/>
        <v>0</v>
      </c>
      <c r="AI14" s="66">
        <f t="shared" si="44"/>
        <v>0</v>
      </c>
      <c r="AJ14" s="66">
        <f t="shared" si="44"/>
        <v>0</v>
      </c>
      <c r="AK14" s="66">
        <f t="shared" si="44"/>
        <v>0</v>
      </c>
      <c r="AL14" s="66">
        <f t="shared" si="44"/>
        <v>0</v>
      </c>
      <c r="AM14" s="66">
        <f t="shared" si="44"/>
        <v>0</v>
      </c>
      <c r="AN14" s="66">
        <f t="shared" si="44"/>
        <v>0</v>
      </c>
      <c r="AO14" s="66">
        <f t="shared" si="44"/>
        <v>0</v>
      </c>
      <c r="AP14" s="66">
        <f t="shared" si="44"/>
        <v>0</v>
      </c>
      <c r="AQ14" s="66">
        <f t="shared" si="44"/>
        <v>0</v>
      </c>
      <c r="AR14" s="75">
        <f t="shared" si="45"/>
        <v>0</v>
      </c>
      <c r="AS14" s="66">
        <f t="shared" si="46"/>
        <v>0</v>
      </c>
      <c r="AT14" s="66">
        <f t="shared" si="46"/>
        <v>0</v>
      </c>
      <c r="AU14" s="66">
        <f t="shared" si="46"/>
        <v>0</v>
      </c>
      <c r="AV14" s="66">
        <f t="shared" si="46"/>
        <v>0</v>
      </c>
      <c r="AW14" s="66">
        <f t="shared" si="46"/>
        <v>0</v>
      </c>
      <c r="AX14" s="66">
        <f t="shared" si="46"/>
        <v>0</v>
      </c>
      <c r="AY14" s="66">
        <f t="shared" si="46"/>
        <v>0</v>
      </c>
      <c r="AZ14" s="66">
        <f t="shared" si="46"/>
        <v>0</v>
      </c>
      <c r="BA14" s="66">
        <f t="shared" si="46"/>
        <v>0</v>
      </c>
      <c r="BB14" s="66">
        <f t="shared" si="46"/>
        <v>0</v>
      </c>
      <c r="BC14" s="66">
        <f t="shared" si="46"/>
        <v>0</v>
      </c>
      <c r="BD14" s="66">
        <f t="shared" si="46"/>
        <v>0</v>
      </c>
      <c r="BE14" s="75">
        <f t="shared" si="47"/>
        <v>0</v>
      </c>
      <c r="BF14" s="66">
        <f t="shared" si="48"/>
        <v>0</v>
      </c>
      <c r="BG14" s="66">
        <f t="shared" si="48"/>
        <v>0</v>
      </c>
      <c r="BH14" s="66">
        <f t="shared" si="48"/>
        <v>0</v>
      </c>
      <c r="BI14" s="66">
        <f t="shared" si="48"/>
        <v>0</v>
      </c>
      <c r="BJ14" s="66">
        <f t="shared" si="48"/>
        <v>0</v>
      </c>
      <c r="BK14" s="66">
        <f t="shared" si="48"/>
        <v>0</v>
      </c>
      <c r="BL14" s="66">
        <f t="shared" si="48"/>
        <v>0</v>
      </c>
      <c r="BM14" s="66">
        <f t="shared" si="48"/>
        <v>0</v>
      </c>
      <c r="BN14" s="66">
        <f t="shared" si="48"/>
        <v>0</v>
      </c>
      <c r="BO14" s="66">
        <f t="shared" si="48"/>
        <v>0</v>
      </c>
      <c r="BP14" s="66">
        <f t="shared" si="48"/>
        <v>0</v>
      </c>
      <c r="BQ14" s="66">
        <f t="shared" si="48"/>
        <v>0</v>
      </c>
      <c r="BR14" s="75">
        <f t="shared" si="49"/>
        <v>0</v>
      </c>
      <c r="BS14" s="66">
        <f t="shared" si="50"/>
        <v>0</v>
      </c>
      <c r="BT14" s="66">
        <f t="shared" si="50"/>
        <v>0</v>
      </c>
      <c r="BU14" s="66">
        <f t="shared" si="50"/>
        <v>0</v>
      </c>
      <c r="BV14" s="66">
        <f t="shared" si="50"/>
        <v>0</v>
      </c>
      <c r="BW14" s="66">
        <f t="shared" si="50"/>
        <v>0</v>
      </c>
      <c r="BX14" s="66">
        <f t="shared" si="50"/>
        <v>0</v>
      </c>
      <c r="BY14" s="66">
        <f t="shared" si="50"/>
        <v>0</v>
      </c>
      <c r="BZ14" s="66">
        <f t="shared" si="50"/>
        <v>0</v>
      </c>
      <c r="CA14" s="66">
        <f t="shared" si="50"/>
        <v>0</v>
      </c>
      <c r="CB14" s="66">
        <f t="shared" si="50"/>
        <v>0</v>
      </c>
      <c r="CC14" s="66">
        <f t="shared" si="50"/>
        <v>0</v>
      </c>
      <c r="CD14" s="66">
        <f t="shared" si="50"/>
        <v>0</v>
      </c>
      <c r="CE14" s="75">
        <f t="shared" si="51"/>
        <v>0</v>
      </c>
      <c r="CF14" s="66">
        <f t="shared" si="52"/>
        <v>0</v>
      </c>
      <c r="CG14" s="66">
        <f t="shared" si="52"/>
        <v>0</v>
      </c>
      <c r="CH14" s="66">
        <f t="shared" si="52"/>
        <v>0</v>
      </c>
      <c r="CI14" s="66">
        <f t="shared" si="52"/>
        <v>0</v>
      </c>
      <c r="CJ14" s="66">
        <f t="shared" si="52"/>
        <v>0</v>
      </c>
      <c r="CK14" s="66">
        <f t="shared" si="52"/>
        <v>0</v>
      </c>
      <c r="CL14" s="66">
        <f t="shared" si="52"/>
        <v>0</v>
      </c>
      <c r="CM14" s="66">
        <f t="shared" si="52"/>
        <v>0</v>
      </c>
      <c r="CN14" s="66">
        <f t="shared" si="52"/>
        <v>0</v>
      </c>
      <c r="CO14" s="66">
        <f t="shared" si="52"/>
        <v>0</v>
      </c>
      <c r="CP14" s="66">
        <f t="shared" si="52"/>
        <v>0</v>
      </c>
      <c r="CQ14" s="66">
        <f t="shared" si="52"/>
        <v>0</v>
      </c>
      <c r="CR14" s="75">
        <f t="shared" si="53"/>
        <v>0</v>
      </c>
      <c r="CS14" s="66">
        <f t="shared" si="54"/>
        <v>0</v>
      </c>
      <c r="CT14" s="66">
        <f t="shared" si="54"/>
        <v>0</v>
      </c>
      <c r="CU14" s="66">
        <f t="shared" si="54"/>
        <v>0</v>
      </c>
      <c r="CV14" s="66">
        <f t="shared" si="54"/>
        <v>0</v>
      </c>
      <c r="CW14" s="66">
        <f t="shared" si="54"/>
        <v>0</v>
      </c>
      <c r="CX14" s="66">
        <f t="shared" si="54"/>
        <v>0</v>
      </c>
      <c r="CY14" s="66">
        <f t="shared" si="54"/>
        <v>0</v>
      </c>
      <c r="CZ14" s="66">
        <f t="shared" si="54"/>
        <v>0</v>
      </c>
      <c r="DA14" s="66">
        <f t="shared" si="54"/>
        <v>0</v>
      </c>
      <c r="DB14" s="66">
        <f t="shared" si="54"/>
        <v>0</v>
      </c>
      <c r="DC14" s="66">
        <f t="shared" si="54"/>
        <v>0</v>
      </c>
      <c r="DD14" s="66">
        <f t="shared" si="54"/>
        <v>0</v>
      </c>
      <c r="DE14" s="75">
        <f t="shared" si="55"/>
        <v>0</v>
      </c>
      <c r="DF14" s="66">
        <f t="shared" si="56"/>
        <v>0</v>
      </c>
      <c r="DG14" s="66">
        <f t="shared" si="56"/>
        <v>0</v>
      </c>
      <c r="DH14" s="66">
        <f t="shared" si="56"/>
        <v>0</v>
      </c>
      <c r="DI14" s="66">
        <f t="shared" si="56"/>
        <v>0</v>
      </c>
      <c r="DJ14" s="66">
        <f t="shared" si="56"/>
        <v>0</v>
      </c>
      <c r="DK14" s="66">
        <f t="shared" si="56"/>
        <v>0</v>
      </c>
      <c r="DL14" s="66">
        <f t="shared" si="56"/>
        <v>0</v>
      </c>
      <c r="DM14" s="66">
        <f t="shared" si="56"/>
        <v>0</v>
      </c>
      <c r="DN14" s="66">
        <f t="shared" si="56"/>
        <v>0</v>
      </c>
      <c r="DO14" s="66">
        <f t="shared" si="56"/>
        <v>0</v>
      </c>
      <c r="DP14" s="66">
        <f t="shared" si="56"/>
        <v>0</v>
      </c>
      <c r="DQ14" s="66">
        <f t="shared" si="56"/>
        <v>0</v>
      </c>
      <c r="DR14" s="75">
        <f t="shared" si="57"/>
        <v>0</v>
      </c>
      <c r="DS14" s="66">
        <f t="shared" si="58"/>
        <v>0</v>
      </c>
      <c r="DT14" s="66">
        <f t="shared" si="58"/>
        <v>0</v>
      </c>
      <c r="DU14" s="66">
        <f t="shared" si="58"/>
        <v>0</v>
      </c>
      <c r="DV14" s="66">
        <f t="shared" si="58"/>
        <v>0</v>
      </c>
      <c r="DW14" s="66">
        <f t="shared" si="58"/>
        <v>0</v>
      </c>
      <c r="DX14" s="66">
        <f t="shared" si="58"/>
        <v>0</v>
      </c>
      <c r="DY14" s="66">
        <f t="shared" si="58"/>
        <v>0</v>
      </c>
      <c r="DZ14" s="66">
        <f t="shared" si="58"/>
        <v>0</v>
      </c>
      <c r="EA14" s="66">
        <f t="shared" si="58"/>
        <v>0</v>
      </c>
      <c r="EB14" s="66">
        <f t="shared" si="58"/>
        <v>0</v>
      </c>
      <c r="EC14" s="66">
        <f t="shared" si="58"/>
        <v>0</v>
      </c>
      <c r="ED14" s="66">
        <f t="shared" si="58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42"/>
        <v>0</v>
      </c>
      <c r="T15" s="66">
        <f t="shared" si="42"/>
        <v>0</v>
      </c>
      <c r="U15" s="66">
        <f t="shared" si="42"/>
        <v>0</v>
      </c>
      <c r="V15" s="66">
        <f t="shared" si="42"/>
        <v>0</v>
      </c>
      <c r="W15" s="66">
        <f t="shared" si="42"/>
        <v>0</v>
      </c>
      <c r="X15" s="66">
        <f t="shared" si="42"/>
        <v>0</v>
      </c>
      <c r="Y15" s="66">
        <f t="shared" si="42"/>
        <v>0</v>
      </c>
      <c r="Z15" s="66">
        <f t="shared" si="42"/>
        <v>0</v>
      </c>
      <c r="AA15" s="66">
        <f t="shared" si="42"/>
        <v>0</v>
      </c>
      <c r="AB15" s="66">
        <f t="shared" si="42"/>
        <v>0</v>
      </c>
      <c r="AC15" s="66">
        <f t="shared" si="42"/>
        <v>0</v>
      </c>
      <c r="AD15" s="66">
        <f t="shared" si="42"/>
        <v>0</v>
      </c>
      <c r="AE15" s="75">
        <f t="shared" si="43"/>
        <v>0</v>
      </c>
      <c r="AF15" s="66">
        <f t="shared" si="44"/>
        <v>0</v>
      </c>
      <c r="AG15" s="66">
        <f t="shared" si="44"/>
        <v>0</v>
      </c>
      <c r="AH15" s="66">
        <f t="shared" si="44"/>
        <v>0</v>
      </c>
      <c r="AI15" s="66">
        <f t="shared" si="44"/>
        <v>0</v>
      </c>
      <c r="AJ15" s="66">
        <f t="shared" si="44"/>
        <v>0</v>
      </c>
      <c r="AK15" s="66">
        <f t="shared" si="44"/>
        <v>0</v>
      </c>
      <c r="AL15" s="66">
        <f t="shared" si="44"/>
        <v>0</v>
      </c>
      <c r="AM15" s="66">
        <f t="shared" si="44"/>
        <v>0</v>
      </c>
      <c r="AN15" s="66">
        <f t="shared" si="44"/>
        <v>0</v>
      </c>
      <c r="AO15" s="66">
        <f t="shared" si="44"/>
        <v>0</v>
      </c>
      <c r="AP15" s="66">
        <f t="shared" si="44"/>
        <v>0</v>
      </c>
      <c r="AQ15" s="66">
        <f t="shared" si="44"/>
        <v>0</v>
      </c>
      <c r="AR15" s="75">
        <f t="shared" si="45"/>
        <v>0</v>
      </c>
      <c r="AS15" s="66">
        <f t="shared" si="46"/>
        <v>0</v>
      </c>
      <c r="AT15" s="66">
        <f t="shared" si="46"/>
        <v>0</v>
      </c>
      <c r="AU15" s="66">
        <f t="shared" si="46"/>
        <v>0</v>
      </c>
      <c r="AV15" s="66">
        <f t="shared" si="46"/>
        <v>0</v>
      </c>
      <c r="AW15" s="66">
        <f t="shared" si="46"/>
        <v>0</v>
      </c>
      <c r="AX15" s="66">
        <f t="shared" si="46"/>
        <v>0</v>
      </c>
      <c r="AY15" s="66">
        <f t="shared" si="46"/>
        <v>0</v>
      </c>
      <c r="AZ15" s="66">
        <f t="shared" si="46"/>
        <v>0</v>
      </c>
      <c r="BA15" s="66">
        <f t="shared" si="46"/>
        <v>0</v>
      </c>
      <c r="BB15" s="66">
        <f t="shared" si="46"/>
        <v>0</v>
      </c>
      <c r="BC15" s="66">
        <f t="shared" si="46"/>
        <v>0</v>
      </c>
      <c r="BD15" s="66">
        <f t="shared" si="46"/>
        <v>0</v>
      </c>
      <c r="BE15" s="75">
        <f t="shared" si="47"/>
        <v>0</v>
      </c>
      <c r="BF15" s="66">
        <f t="shared" si="48"/>
        <v>0</v>
      </c>
      <c r="BG15" s="66">
        <f t="shared" si="48"/>
        <v>0</v>
      </c>
      <c r="BH15" s="66">
        <f t="shared" si="48"/>
        <v>0</v>
      </c>
      <c r="BI15" s="66">
        <f t="shared" si="48"/>
        <v>0</v>
      </c>
      <c r="BJ15" s="66">
        <f t="shared" si="48"/>
        <v>0</v>
      </c>
      <c r="BK15" s="66">
        <f t="shared" si="48"/>
        <v>0</v>
      </c>
      <c r="BL15" s="66">
        <f t="shared" si="48"/>
        <v>0</v>
      </c>
      <c r="BM15" s="66">
        <f t="shared" si="48"/>
        <v>0</v>
      </c>
      <c r="BN15" s="66">
        <f t="shared" si="48"/>
        <v>0</v>
      </c>
      <c r="BO15" s="66">
        <f t="shared" si="48"/>
        <v>0</v>
      </c>
      <c r="BP15" s="66">
        <f t="shared" si="48"/>
        <v>0</v>
      </c>
      <c r="BQ15" s="66">
        <f t="shared" si="48"/>
        <v>0</v>
      </c>
      <c r="BR15" s="75">
        <f t="shared" si="49"/>
        <v>0</v>
      </c>
      <c r="BS15" s="66">
        <f t="shared" si="50"/>
        <v>0</v>
      </c>
      <c r="BT15" s="66">
        <f t="shared" si="50"/>
        <v>0</v>
      </c>
      <c r="BU15" s="66">
        <f t="shared" si="50"/>
        <v>0</v>
      </c>
      <c r="BV15" s="66">
        <f t="shared" si="50"/>
        <v>0</v>
      </c>
      <c r="BW15" s="66">
        <f t="shared" si="50"/>
        <v>0</v>
      </c>
      <c r="BX15" s="66">
        <f t="shared" si="50"/>
        <v>0</v>
      </c>
      <c r="BY15" s="66">
        <f t="shared" si="50"/>
        <v>0</v>
      </c>
      <c r="BZ15" s="66">
        <f t="shared" si="50"/>
        <v>0</v>
      </c>
      <c r="CA15" s="66">
        <f t="shared" si="50"/>
        <v>0</v>
      </c>
      <c r="CB15" s="66">
        <f t="shared" si="50"/>
        <v>0</v>
      </c>
      <c r="CC15" s="66">
        <f t="shared" si="50"/>
        <v>0</v>
      </c>
      <c r="CD15" s="66">
        <f t="shared" si="50"/>
        <v>0</v>
      </c>
      <c r="CE15" s="75">
        <f t="shared" si="51"/>
        <v>0</v>
      </c>
      <c r="CF15" s="66">
        <f t="shared" si="52"/>
        <v>0</v>
      </c>
      <c r="CG15" s="66">
        <f t="shared" si="52"/>
        <v>0</v>
      </c>
      <c r="CH15" s="66">
        <f t="shared" si="52"/>
        <v>0</v>
      </c>
      <c r="CI15" s="66">
        <f t="shared" si="52"/>
        <v>0</v>
      </c>
      <c r="CJ15" s="66">
        <f t="shared" si="52"/>
        <v>0</v>
      </c>
      <c r="CK15" s="66">
        <f t="shared" si="52"/>
        <v>0</v>
      </c>
      <c r="CL15" s="66">
        <f t="shared" si="52"/>
        <v>0</v>
      </c>
      <c r="CM15" s="66">
        <f t="shared" si="52"/>
        <v>0</v>
      </c>
      <c r="CN15" s="66">
        <f t="shared" si="52"/>
        <v>0</v>
      </c>
      <c r="CO15" s="66">
        <f t="shared" si="52"/>
        <v>0</v>
      </c>
      <c r="CP15" s="66">
        <f t="shared" si="52"/>
        <v>0</v>
      </c>
      <c r="CQ15" s="66">
        <f t="shared" si="52"/>
        <v>0</v>
      </c>
      <c r="CR15" s="75">
        <f t="shared" si="53"/>
        <v>0</v>
      </c>
      <c r="CS15" s="66">
        <f t="shared" si="54"/>
        <v>0</v>
      </c>
      <c r="CT15" s="66">
        <f t="shared" si="54"/>
        <v>0</v>
      </c>
      <c r="CU15" s="66">
        <f t="shared" si="54"/>
        <v>0</v>
      </c>
      <c r="CV15" s="66">
        <f t="shared" si="54"/>
        <v>0</v>
      </c>
      <c r="CW15" s="66">
        <f t="shared" si="54"/>
        <v>0</v>
      </c>
      <c r="CX15" s="66">
        <f t="shared" si="54"/>
        <v>0</v>
      </c>
      <c r="CY15" s="66">
        <f t="shared" si="54"/>
        <v>0</v>
      </c>
      <c r="CZ15" s="66">
        <f t="shared" si="54"/>
        <v>0</v>
      </c>
      <c r="DA15" s="66">
        <f t="shared" si="54"/>
        <v>0</v>
      </c>
      <c r="DB15" s="66">
        <f t="shared" si="54"/>
        <v>0</v>
      </c>
      <c r="DC15" s="66">
        <f t="shared" si="54"/>
        <v>0</v>
      </c>
      <c r="DD15" s="66">
        <f t="shared" si="54"/>
        <v>0</v>
      </c>
      <c r="DE15" s="75">
        <f t="shared" si="55"/>
        <v>0</v>
      </c>
      <c r="DF15" s="66">
        <f t="shared" si="56"/>
        <v>0</v>
      </c>
      <c r="DG15" s="66">
        <f t="shared" si="56"/>
        <v>0</v>
      </c>
      <c r="DH15" s="66">
        <f t="shared" si="56"/>
        <v>0</v>
      </c>
      <c r="DI15" s="66">
        <f t="shared" si="56"/>
        <v>0</v>
      </c>
      <c r="DJ15" s="66">
        <f t="shared" si="56"/>
        <v>0</v>
      </c>
      <c r="DK15" s="66">
        <f t="shared" si="56"/>
        <v>0</v>
      </c>
      <c r="DL15" s="66">
        <f t="shared" si="56"/>
        <v>0</v>
      </c>
      <c r="DM15" s="66">
        <f t="shared" si="56"/>
        <v>0</v>
      </c>
      <c r="DN15" s="66">
        <f t="shared" si="56"/>
        <v>0</v>
      </c>
      <c r="DO15" s="66">
        <f t="shared" si="56"/>
        <v>0</v>
      </c>
      <c r="DP15" s="66">
        <f t="shared" si="56"/>
        <v>0</v>
      </c>
      <c r="DQ15" s="66">
        <f t="shared" si="56"/>
        <v>0</v>
      </c>
      <c r="DR15" s="75">
        <f t="shared" si="57"/>
        <v>0</v>
      </c>
      <c r="DS15" s="66">
        <f t="shared" si="58"/>
        <v>0</v>
      </c>
      <c r="DT15" s="66">
        <f t="shared" si="58"/>
        <v>0</v>
      </c>
      <c r="DU15" s="66">
        <f t="shared" si="58"/>
        <v>0</v>
      </c>
      <c r="DV15" s="66">
        <f t="shared" si="58"/>
        <v>0</v>
      </c>
      <c r="DW15" s="66">
        <f t="shared" si="58"/>
        <v>0</v>
      </c>
      <c r="DX15" s="66">
        <f t="shared" si="58"/>
        <v>0</v>
      </c>
      <c r="DY15" s="66">
        <f t="shared" si="58"/>
        <v>0</v>
      </c>
      <c r="DZ15" s="66">
        <f t="shared" si="58"/>
        <v>0</v>
      </c>
      <c r="EA15" s="66">
        <f t="shared" si="58"/>
        <v>0</v>
      </c>
      <c r="EB15" s="66">
        <f t="shared" si="58"/>
        <v>0</v>
      </c>
      <c r="EC15" s="66">
        <f t="shared" si="58"/>
        <v>0</v>
      </c>
      <c r="ED15" s="66">
        <f t="shared" si="58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42"/>
        <v>0</v>
      </c>
      <c r="T16" s="66">
        <f t="shared" si="42"/>
        <v>0</v>
      </c>
      <c r="U16" s="66">
        <f t="shared" si="42"/>
        <v>0</v>
      </c>
      <c r="V16" s="66">
        <f t="shared" si="42"/>
        <v>0</v>
      </c>
      <c r="W16" s="66">
        <f t="shared" si="42"/>
        <v>0</v>
      </c>
      <c r="X16" s="66">
        <f t="shared" si="42"/>
        <v>0</v>
      </c>
      <c r="Y16" s="66">
        <f t="shared" si="42"/>
        <v>0</v>
      </c>
      <c r="Z16" s="66">
        <f t="shared" si="42"/>
        <v>0</v>
      </c>
      <c r="AA16" s="66">
        <f t="shared" si="42"/>
        <v>0</v>
      </c>
      <c r="AB16" s="66">
        <f t="shared" si="42"/>
        <v>0</v>
      </c>
      <c r="AC16" s="66">
        <f t="shared" si="42"/>
        <v>0</v>
      </c>
      <c r="AD16" s="66">
        <f t="shared" si="42"/>
        <v>0</v>
      </c>
      <c r="AE16" s="75">
        <f t="shared" si="43"/>
        <v>0</v>
      </c>
      <c r="AF16" s="66">
        <f t="shared" si="44"/>
        <v>0</v>
      </c>
      <c r="AG16" s="66">
        <f t="shared" si="44"/>
        <v>0</v>
      </c>
      <c r="AH16" s="66">
        <f t="shared" si="44"/>
        <v>0</v>
      </c>
      <c r="AI16" s="66">
        <f t="shared" si="44"/>
        <v>0</v>
      </c>
      <c r="AJ16" s="66">
        <f t="shared" si="44"/>
        <v>0</v>
      </c>
      <c r="AK16" s="66">
        <f t="shared" si="44"/>
        <v>0</v>
      </c>
      <c r="AL16" s="66">
        <f t="shared" si="44"/>
        <v>0</v>
      </c>
      <c r="AM16" s="66">
        <f t="shared" si="44"/>
        <v>0</v>
      </c>
      <c r="AN16" s="66">
        <f t="shared" si="44"/>
        <v>0</v>
      </c>
      <c r="AO16" s="66">
        <f t="shared" si="44"/>
        <v>0</v>
      </c>
      <c r="AP16" s="66">
        <f t="shared" si="44"/>
        <v>0</v>
      </c>
      <c r="AQ16" s="66">
        <f t="shared" si="44"/>
        <v>0</v>
      </c>
      <c r="AR16" s="75">
        <f t="shared" si="45"/>
        <v>0</v>
      </c>
      <c r="AS16" s="66">
        <f t="shared" si="46"/>
        <v>0</v>
      </c>
      <c r="AT16" s="66">
        <f t="shared" si="46"/>
        <v>0</v>
      </c>
      <c r="AU16" s="66">
        <f t="shared" si="46"/>
        <v>0</v>
      </c>
      <c r="AV16" s="66">
        <f t="shared" si="46"/>
        <v>0</v>
      </c>
      <c r="AW16" s="66">
        <f t="shared" si="46"/>
        <v>0</v>
      </c>
      <c r="AX16" s="66">
        <f t="shared" si="46"/>
        <v>0</v>
      </c>
      <c r="AY16" s="66">
        <f t="shared" si="46"/>
        <v>0</v>
      </c>
      <c r="AZ16" s="66">
        <f t="shared" si="46"/>
        <v>0</v>
      </c>
      <c r="BA16" s="66">
        <f t="shared" si="46"/>
        <v>0</v>
      </c>
      <c r="BB16" s="66">
        <f t="shared" si="46"/>
        <v>0</v>
      </c>
      <c r="BC16" s="66">
        <f t="shared" si="46"/>
        <v>0</v>
      </c>
      <c r="BD16" s="66">
        <f t="shared" si="46"/>
        <v>0</v>
      </c>
      <c r="BE16" s="75">
        <f t="shared" si="47"/>
        <v>0</v>
      </c>
      <c r="BF16" s="66">
        <f t="shared" si="48"/>
        <v>0</v>
      </c>
      <c r="BG16" s="66">
        <f t="shared" si="48"/>
        <v>0</v>
      </c>
      <c r="BH16" s="66">
        <f t="shared" si="48"/>
        <v>0</v>
      </c>
      <c r="BI16" s="66">
        <f t="shared" si="48"/>
        <v>0</v>
      </c>
      <c r="BJ16" s="66">
        <f t="shared" si="48"/>
        <v>0</v>
      </c>
      <c r="BK16" s="66">
        <f t="shared" si="48"/>
        <v>0</v>
      </c>
      <c r="BL16" s="66">
        <f t="shared" si="48"/>
        <v>0</v>
      </c>
      <c r="BM16" s="66">
        <f t="shared" si="48"/>
        <v>0</v>
      </c>
      <c r="BN16" s="66">
        <f t="shared" si="48"/>
        <v>0</v>
      </c>
      <c r="BO16" s="66">
        <f t="shared" si="48"/>
        <v>0</v>
      </c>
      <c r="BP16" s="66">
        <f t="shared" si="48"/>
        <v>0</v>
      </c>
      <c r="BQ16" s="66">
        <f t="shared" si="48"/>
        <v>0</v>
      </c>
      <c r="BR16" s="75">
        <f t="shared" si="49"/>
        <v>0</v>
      </c>
      <c r="BS16" s="66">
        <f t="shared" si="50"/>
        <v>0</v>
      </c>
      <c r="BT16" s="66">
        <f t="shared" si="50"/>
        <v>0</v>
      </c>
      <c r="BU16" s="66">
        <f t="shared" si="50"/>
        <v>0</v>
      </c>
      <c r="BV16" s="66">
        <f t="shared" si="50"/>
        <v>0</v>
      </c>
      <c r="BW16" s="66">
        <f t="shared" si="50"/>
        <v>0</v>
      </c>
      <c r="BX16" s="66">
        <f t="shared" si="50"/>
        <v>0</v>
      </c>
      <c r="BY16" s="66">
        <f t="shared" si="50"/>
        <v>0</v>
      </c>
      <c r="BZ16" s="66">
        <f t="shared" si="50"/>
        <v>0</v>
      </c>
      <c r="CA16" s="66">
        <f t="shared" si="50"/>
        <v>0</v>
      </c>
      <c r="CB16" s="66">
        <f t="shared" si="50"/>
        <v>0</v>
      </c>
      <c r="CC16" s="66">
        <f t="shared" si="50"/>
        <v>0</v>
      </c>
      <c r="CD16" s="66">
        <f t="shared" si="50"/>
        <v>0</v>
      </c>
      <c r="CE16" s="75">
        <f t="shared" si="51"/>
        <v>0</v>
      </c>
      <c r="CF16" s="66">
        <f t="shared" si="52"/>
        <v>0</v>
      </c>
      <c r="CG16" s="66">
        <f t="shared" si="52"/>
        <v>0</v>
      </c>
      <c r="CH16" s="66">
        <f t="shared" si="52"/>
        <v>0</v>
      </c>
      <c r="CI16" s="66">
        <f t="shared" si="52"/>
        <v>0</v>
      </c>
      <c r="CJ16" s="66">
        <f t="shared" si="52"/>
        <v>0</v>
      </c>
      <c r="CK16" s="66">
        <f t="shared" si="52"/>
        <v>0</v>
      </c>
      <c r="CL16" s="66">
        <f t="shared" si="52"/>
        <v>0</v>
      </c>
      <c r="CM16" s="66">
        <f t="shared" si="52"/>
        <v>0</v>
      </c>
      <c r="CN16" s="66">
        <f t="shared" si="52"/>
        <v>0</v>
      </c>
      <c r="CO16" s="66">
        <f t="shared" si="52"/>
        <v>0</v>
      </c>
      <c r="CP16" s="66">
        <f t="shared" si="52"/>
        <v>0</v>
      </c>
      <c r="CQ16" s="66">
        <f t="shared" si="52"/>
        <v>0</v>
      </c>
      <c r="CR16" s="75">
        <f t="shared" si="53"/>
        <v>0</v>
      </c>
      <c r="CS16" s="66">
        <f t="shared" si="54"/>
        <v>0</v>
      </c>
      <c r="CT16" s="66">
        <f t="shared" si="54"/>
        <v>0</v>
      </c>
      <c r="CU16" s="66">
        <f t="shared" si="54"/>
        <v>0</v>
      </c>
      <c r="CV16" s="66">
        <f t="shared" si="54"/>
        <v>0</v>
      </c>
      <c r="CW16" s="66">
        <f t="shared" si="54"/>
        <v>0</v>
      </c>
      <c r="CX16" s="66">
        <f t="shared" si="54"/>
        <v>0</v>
      </c>
      <c r="CY16" s="66">
        <f t="shared" si="54"/>
        <v>0</v>
      </c>
      <c r="CZ16" s="66">
        <f t="shared" si="54"/>
        <v>0</v>
      </c>
      <c r="DA16" s="66">
        <f t="shared" si="54"/>
        <v>0</v>
      </c>
      <c r="DB16" s="66">
        <f t="shared" si="54"/>
        <v>0</v>
      </c>
      <c r="DC16" s="66">
        <f t="shared" si="54"/>
        <v>0</v>
      </c>
      <c r="DD16" s="66">
        <f t="shared" si="54"/>
        <v>0</v>
      </c>
      <c r="DE16" s="75">
        <f t="shared" si="55"/>
        <v>0</v>
      </c>
      <c r="DF16" s="66">
        <f t="shared" si="56"/>
        <v>0</v>
      </c>
      <c r="DG16" s="66">
        <f t="shared" si="56"/>
        <v>0</v>
      </c>
      <c r="DH16" s="66">
        <f t="shared" si="56"/>
        <v>0</v>
      </c>
      <c r="DI16" s="66">
        <f t="shared" si="56"/>
        <v>0</v>
      </c>
      <c r="DJ16" s="66">
        <f t="shared" si="56"/>
        <v>0</v>
      </c>
      <c r="DK16" s="66">
        <f t="shared" si="56"/>
        <v>0</v>
      </c>
      <c r="DL16" s="66">
        <f t="shared" si="56"/>
        <v>0</v>
      </c>
      <c r="DM16" s="66">
        <f t="shared" si="56"/>
        <v>0</v>
      </c>
      <c r="DN16" s="66">
        <f t="shared" si="56"/>
        <v>0</v>
      </c>
      <c r="DO16" s="66">
        <f t="shared" si="56"/>
        <v>0</v>
      </c>
      <c r="DP16" s="66">
        <f t="shared" si="56"/>
        <v>0</v>
      </c>
      <c r="DQ16" s="66">
        <f t="shared" si="56"/>
        <v>0</v>
      </c>
      <c r="DR16" s="75">
        <f t="shared" si="57"/>
        <v>0</v>
      </c>
      <c r="DS16" s="66">
        <f t="shared" si="58"/>
        <v>0</v>
      </c>
      <c r="DT16" s="66">
        <f t="shared" si="58"/>
        <v>0</v>
      </c>
      <c r="DU16" s="66">
        <f t="shared" si="58"/>
        <v>0</v>
      </c>
      <c r="DV16" s="66">
        <f t="shared" si="58"/>
        <v>0</v>
      </c>
      <c r="DW16" s="66">
        <f t="shared" si="58"/>
        <v>0</v>
      </c>
      <c r="DX16" s="66">
        <f t="shared" si="58"/>
        <v>0</v>
      </c>
      <c r="DY16" s="66">
        <f t="shared" si="58"/>
        <v>0</v>
      </c>
      <c r="DZ16" s="66">
        <f t="shared" si="58"/>
        <v>0</v>
      </c>
      <c r="EA16" s="66">
        <f t="shared" si="58"/>
        <v>0</v>
      </c>
      <c r="EB16" s="66">
        <f t="shared" si="58"/>
        <v>0</v>
      </c>
      <c r="EC16" s="66">
        <f t="shared" si="58"/>
        <v>0</v>
      </c>
      <c r="ED16" s="66">
        <f t="shared" si="58"/>
        <v>0</v>
      </c>
      <c r="EE16" s="76">
        <f t="shared" si="59"/>
        <v>0</v>
      </c>
    </row>
    <row r="17" spans="1:135" x14ac:dyDescent="0.2">
      <c r="A17" s="2"/>
      <c r="D17" s="3" t="s">
        <v>67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42"/>
        <v>0</v>
      </c>
      <c r="T17" s="66">
        <f t="shared" si="42"/>
        <v>0</v>
      </c>
      <c r="U17" s="66">
        <f t="shared" si="42"/>
        <v>0</v>
      </c>
      <c r="V17" s="66">
        <f t="shared" si="42"/>
        <v>0</v>
      </c>
      <c r="W17" s="66">
        <f t="shared" si="42"/>
        <v>0</v>
      </c>
      <c r="X17" s="66">
        <f t="shared" si="42"/>
        <v>0</v>
      </c>
      <c r="Y17" s="66">
        <f t="shared" si="42"/>
        <v>0</v>
      </c>
      <c r="Z17" s="66">
        <f t="shared" si="42"/>
        <v>0</v>
      </c>
      <c r="AA17" s="66">
        <f t="shared" si="42"/>
        <v>0</v>
      </c>
      <c r="AB17" s="66">
        <f t="shared" si="42"/>
        <v>0</v>
      </c>
      <c r="AC17" s="66">
        <f t="shared" si="42"/>
        <v>0</v>
      </c>
      <c r="AD17" s="66">
        <f t="shared" si="42"/>
        <v>0</v>
      </c>
      <c r="AE17" s="75">
        <f t="shared" si="43"/>
        <v>0</v>
      </c>
      <c r="AF17" s="66">
        <f t="shared" si="44"/>
        <v>0</v>
      </c>
      <c r="AG17" s="66">
        <f t="shared" si="44"/>
        <v>0</v>
      </c>
      <c r="AH17" s="66">
        <f t="shared" si="44"/>
        <v>0</v>
      </c>
      <c r="AI17" s="66">
        <f t="shared" si="44"/>
        <v>0</v>
      </c>
      <c r="AJ17" s="66">
        <f t="shared" si="44"/>
        <v>0</v>
      </c>
      <c r="AK17" s="66">
        <f t="shared" si="44"/>
        <v>0</v>
      </c>
      <c r="AL17" s="66">
        <f t="shared" si="44"/>
        <v>0</v>
      </c>
      <c r="AM17" s="66">
        <f t="shared" si="44"/>
        <v>0</v>
      </c>
      <c r="AN17" s="66">
        <f t="shared" si="44"/>
        <v>0</v>
      </c>
      <c r="AO17" s="66">
        <f t="shared" si="44"/>
        <v>0</v>
      </c>
      <c r="AP17" s="66">
        <f t="shared" si="44"/>
        <v>0</v>
      </c>
      <c r="AQ17" s="66">
        <f t="shared" si="44"/>
        <v>0</v>
      </c>
      <c r="AR17" s="75">
        <f t="shared" si="45"/>
        <v>0</v>
      </c>
      <c r="AS17" s="66">
        <f t="shared" si="46"/>
        <v>0</v>
      </c>
      <c r="AT17" s="66">
        <f t="shared" si="46"/>
        <v>0</v>
      </c>
      <c r="AU17" s="66">
        <f t="shared" si="46"/>
        <v>0</v>
      </c>
      <c r="AV17" s="66">
        <f t="shared" si="46"/>
        <v>0</v>
      </c>
      <c r="AW17" s="66">
        <f t="shared" si="46"/>
        <v>0</v>
      </c>
      <c r="AX17" s="66">
        <f t="shared" si="46"/>
        <v>0</v>
      </c>
      <c r="AY17" s="66">
        <f t="shared" si="46"/>
        <v>0</v>
      </c>
      <c r="AZ17" s="66">
        <f t="shared" si="46"/>
        <v>0</v>
      </c>
      <c r="BA17" s="66">
        <f t="shared" si="46"/>
        <v>0</v>
      </c>
      <c r="BB17" s="66">
        <f t="shared" si="46"/>
        <v>0</v>
      </c>
      <c r="BC17" s="66">
        <f t="shared" si="46"/>
        <v>0</v>
      </c>
      <c r="BD17" s="66">
        <f t="shared" si="46"/>
        <v>0</v>
      </c>
      <c r="BE17" s="75">
        <f t="shared" si="47"/>
        <v>0</v>
      </c>
      <c r="BF17" s="66">
        <f t="shared" si="48"/>
        <v>0</v>
      </c>
      <c r="BG17" s="66">
        <f t="shared" si="48"/>
        <v>0</v>
      </c>
      <c r="BH17" s="66">
        <f t="shared" si="48"/>
        <v>0</v>
      </c>
      <c r="BI17" s="66">
        <f t="shared" si="48"/>
        <v>0</v>
      </c>
      <c r="BJ17" s="66">
        <f t="shared" si="48"/>
        <v>0</v>
      </c>
      <c r="BK17" s="66">
        <f t="shared" si="48"/>
        <v>0</v>
      </c>
      <c r="BL17" s="66">
        <f t="shared" si="48"/>
        <v>0</v>
      </c>
      <c r="BM17" s="66">
        <f t="shared" si="48"/>
        <v>0</v>
      </c>
      <c r="BN17" s="66">
        <f t="shared" si="48"/>
        <v>0</v>
      </c>
      <c r="BO17" s="66">
        <f t="shared" si="48"/>
        <v>0</v>
      </c>
      <c r="BP17" s="66">
        <f t="shared" si="48"/>
        <v>0</v>
      </c>
      <c r="BQ17" s="66">
        <f t="shared" si="48"/>
        <v>0</v>
      </c>
      <c r="BR17" s="75">
        <f t="shared" si="49"/>
        <v>0</v>
      </c>
      <c r="BS17" s="66">
        <f t="shared" si="50"/>
        <v>0</v>
      </c>
      <c r="BT17" s="66">
        <f t="shared" si="50"/>
        <v>0</v>
      </c>
      <c r="BU17" s="66">
        <f t="shared" si="50"/>
        <v>0</v>
      </c>
      <c r="BV17" s="66">
        <f t="shared" si="50"/>
        <v>0</v>
      </c>
      <c r="BW17" s="66">
        <f t="shared" si="50"/>
        <v>0</v>
      </c>
      <c r="BX17" s="66">
        <f t="shared" si="50"/>
        <v>0</v>
      </c>
      <c r="BY17" s="66">
        <f t="shared" si="50"/>
        <v>0</v>
      </c>
      <c r="BZ17" s="66">
        <f t="shared" si="50"/>
        <v>0</v>
      </c>
      <c r="CA17" s="66">
        <f t="shared" si="50"/>
        <v>0</v>
      </c>
      <c r="CB17" s="66">
        <f t="shared" si="50"/>
        <v>0</v>
      </c>
      <c r="CC17" s="66">
        <f t="shared" si="50"/>
        <v>0</v>
      </c>
      <c r="CD17" s="66">
        <f t="shared" si="50"/>
        <v>0</v>
      </c>
      <c r="CE17" s="75">
        <f t="shared" si="51"/>
        <v>0</v>
      </c>
      <c r="CF17" s="66">
        <f t="shared" si="52"/>
        <v>0</v>
      </c>
      <c r="CG17" s="66">
        <f t="shared" si="52"/>
        <v>0</v>
      </c>
      <c r="CH17" s="66">
        <f t="shared" si="52"/>
        <v>0</v>
      </c>
      <c r="CI17" s="66">
        <f t="shared" si="52"/>
        <v>0</v>
      </c>
      <c r="CJ17" s="66">
        <f t="shared" si="52"/>
        <v>0</v>
      </c>
      <c r="CK17" s="66">
        <f t="shared" si="52"/>
        <v>0</v>
      </c>
      <c r="CL17" s="66">
        <f t="shared" si="52"/>
        <v>0</v>
      </c>
      <c r="CM17" s="66">
        <f t="shared" si="52"/>
        <v>0</v>
      </c>
      <c r="CN17" s="66">
        <f t="shared" si="52"/>
        <v>0</v>
      </c>
      <c r="CO17" s="66">
        <f t="shared" si="52"/>
        <v>0</v>
      </c>
      <c r="CP17" s="66">
        <f t="shared" si="52"/>
        <v>0</v>
      </c>
      <c r="CQ17" s="66">
        <f t="shared" si="52"/>
        <v>0</v>
      </c>
      <c r="CR17" s="75">
        <f t="shared" si="53"/>
        <v>0</v>
      </c>
      <c r="CS17" s="66">
        <f t="shared" si="54"/>
        <v>0</v>
      </c>
      <c r="CT17" s="66">
        <f t="shared" si="54"/>
        <v>0</v>
      </c>
      <c r="CU17" s="66">
        <f t="shared" si="54"/>
        <v>0</v>
      </c>
      <c r="CV17" s="66">
        <f t="shared" si="54"/>
        <v>0</v>
      </c>
      <c r="CW17" s="66">
        <f t="shared" si="54"/>
        <v>0</v>
      </c>
      <c r="CX17" s="66">
        <f t="shared" si="54"/>
        <v>0</v>
      </c>
      <c r="CY17" s="66">
        <f t="shared" si="54"/>
        <v>0</v>
      </c>
      <c r="CZ17" s="66">
        <f t="shared" si="54"/>
        <v>0</v>
      </c>
      <c r="DA17" s="66">
        <f t="shared" si="54"/>
        <v>0</v>
      </c>
      <c r="DB17" s="66">
        <f t="shared" si="54"/>
        <v>0</v>
      </c>
      <c r="DC17" s="66">
        <f t="shared" si="54"/>
        <v>0</v>
      </c>
      <c r="DD17" s="66">
        <f t="shared" si="54"/>
        <v>0</v>
      </c>
      <c r="DE17" s="75">
        <f t="shared" si="55"/>
        <v>0</v>
      </c>
      <c r="DF17" s="66">
        <f t="shared" si="56"/>
        <v>0</v>
      </c>
      <c r="DG17" s="66">
        <f t="shared" si="56"/>
        <v>0</v>
      </c>
      <c r="DH17" s="66">
        <f t="shared" si="56"/>
        <v>0</v>
      </c>
      <c r="DI17" s="66">
        <f t="shared" si="56"/>
        <v>0</v>
      </c>
      <c r="DJ17" s="66">
        <f t="shared" si="56"/>
        <v>0</v>
      </c>
      <c r="DK17" s="66">
        <f t="shared" si="56"/>
        <v>0</v>
      </c>
      <c r="DL17" s="66">
        <f t="shared" si="56"/>
        <v>0</v>
      </c>
      <c r="DM17" s="66">
        <f t="shared" si="56"/>
        <v>0</v>
      </c>
      <c r="DN17" s="66">
        <f t="shared" si="56"/>
        <v>0</v>
      </c>
      <c r="DO17" s="66">
        <f t="shared" si="56"/>
        <v>0</v>
      </c>
      <c r="DP17" s="66">
        <f t="shared" si="56"/>
        <v>0</v>
      </c>
      <c r="DQ17" s="66">
        <f t="shared" si="56"/>
        <v>0</v>
      </c>
      <c r="DR17" s="75">
        <f t="shared" si="57"/>
        <v>0</v>
      </c>
      <c r="DS17" s="66">
        <f t="shared" si="58"/>
        <v>0</v>
      </c>
      <c r="DT17" s="66">
        <f t="shared" si="58"/>
        <v>0</v>
      </c>
      <c r="DU17" s="66">
        <f t="shared" si="58"/>
        <v>0</v>
      </c>
      <c r="DV17" s="66">
        <f t="shared" si="58"/>
        <v>0</v>
      </c>
      <c r="DW17" s="66">
        <f t="shared" si="58"/>
        <v>0</v>
      </c>
      <c r="DX17" s="66">
        <f t="shared" si="58"/>
        <v>0</v>
      </c>
      <c r="DY17" s="66">
        <f t="shared" si="58"/>
        <v>0</v>
      </c>
      <c r="DZ17" s="66">
        <f t="shared" si="58"/>
        <v>0</v>
      </c>
      <c r="EA17" s="66">
        <f t="shared" si="58"/>
        <v>0</v>
      </c>
      <c r="EB17" s="66">
        <f t="shared" si="58"/>
        <v>0</v>
      </c>
      <c r="EC17" s="66">
        <f t="shared" si="58"/>
        <v>0</v>
      </c>
      <c r="ED17" s="66">
        <f t="shared" si="5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46357</v>
      </c>
      <c r="D18" s="3" t="s">
        <v>69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42"/>
        <v>0</v>
      </c>
      <c r="T18" s="66">
        <f t="shared" si="42"/>
        <v>0</v>
      </c>
      <c r="U18" s="66">
        <f t="shared" si="42"/>
        <v>0</v>
      </c>
      <c r="V18" s="66">
        <f t="shared" si="42"/>
        <v>0</v>
      </c>
      <c r="W18" s="66">
        <f t="shared" si="42"/>
        <v>0</v>
      </c>
      <c r="X18" s="66">
        <f t="shared" si="42"/>
        <v>0</v>
      </c>
      <c r="Y18" s="66">
        <f t="shared" si="42"/>
        <v>0</v>
      </c>
      <c r="Z18" s="66">
        <f t="shared" si="42"/>
        <v>0</v>
      </c>
      <c r="AA18" s="66">
        <f t="shared" si="42"/>
        <v>0</v>
      </c>
      <c r="AB18" s="66">
        <f t="shared" si="42"/>
        <v>0</v>
      </c>
      <c r="AC18" s="66">
        <f t="shared" si="42"/>
        <v>0</v>
      </c>
      <c r="AD18" s="66">
        <f t="shared" si="42"/>
        <v>0</v>
      </c>
      <c r="AE18" s="75">
        <f t="shared" si="43"/>
        <v>0</v>
      </c>
      <c r="AF18" s="66">
        <f t="shared" si="44"/>
        <v>0</v>
      </c>
      <c r="AG18" s="66">
        <f t="shared" si="44"/>
        <v>0</v>
      </c>
      <c r="AH18" s="66">
        <f t="shared" si="44"/>
        <v>0</v>
      </c>
      <c r="AI18" s="66">
        <f t="shared" si="44"/>
        <v>0</v>
      </c>
      <c r="AJ18" s="66">
        <f t="shared" si="44"/>
        <v>0</v>
      </c>
      <c r="AK18" s="66">
        <f t="shared" si="44"/>
        <v>0</v>
      </c>
      <c r="AL18" s="66">
        <f t="shared" si="44"/>
        <v>0</v>
      </c>
      <c r="AM18" s="66">
        <f t="shared" si="44"/>
        <v>0</v>
      </c>
      <c r="AN18" s="66">
        <f t="shared" si="44"/>
        <v>0</v>
      </c>
      <c r="AO18" s="66">
        <f t="shared" si="44"/>
        <v>0</v>
      </c>
      <c r="AP18" s="66">
        <f t="shared" si="44"/>
        <v>0</v>
      </c>
      <c r="AQ18" s="66">
        <f t="shared" si="44"/>
        <v>0</v>
      </c>
      <c r="AR18" s="75">
        <f t="shared" si="45"/>
        <v>0</v>
      </c>
      <c r="AS18" s="66">
        <f t="shared" si="46"/>
        <v>0</v>
      </c>
      <c r="AT18" s="66">
        <f t="shared" si="46"/>
        <v>0</v>
      </c>
      <c r="AU18" s="66">
        <f t="shared" si="46"/>
        <v>0</v>
      </c>
      <c r="AV18" s="66">
        <f t="shared" si="46"/>
        <v>0</v>
      </c>
      <c r="AW18" s="66">
        <f t="shared" si="46"/>
        <v>0</v>
      </c>
      <c r="AX18" s="66">
        <f t="shared" si="46"/>
        <v>0</v>
      </c>
      <c r="AY18" s="66">
        <f t="shared" si="46"/>
        <v>0</v>
      </c>
      <c r="AZ18" s="66">
        <f t="shared" si="46"/>
        <v>0</v>
      </c>
      <c r="BA18" s="66">
        <f t="shared" si="46"/>
        <v>0</v>
      </c>
      <c r="BB18" s="66">
        <f t="shared" si="46"/>
        <v>0</v>
      </c>
      <c r="BC18" s="66">
        <f t="shared" si="46"/>
        <v>0</v>
      </c>
      <c r="BD18" s="66">
        <f t="shared" si="46"/>
        <v>0</v>
      </c>
      <c r="BE18" s="75">
        <f t="shared" si="47"/>
        <v>0</v>
      </c>
      <c r="BF18" s="66">
        <f t="shared" si="48"/>
        <v>0</v>
      </c>
      <c r="BG18" s="66">
        <f t="shared" si="48"/>
        <v>0</v>
      </c>
      <c r="BH18" s="66">
        <f t="shared" si="48"/>
        <v>0</v>
      </c>
      <c r="BI18" s="66">
        <f t="shared" si="48"/>
        <v>0</v>
      </c>
      <c r="BJ18" s="66">
        <f t="shared" si="48"/>
        <v>0</v>
      </c>
      <c r="BK18" s="66">
        <f t="shared" si="48"/>
        <v>0</v>
      </c>
      <c r="BL18" s="66">
        <f t="shared" si="48"/>
        <v>0</v>
      </c>
      <c r="BM18" s="66">
        <f t="shared" si="48"/>
        <v>0</v>
      </c>
      <c r="BN18" s="66">
        <f t="shared" si="48"/>
        <v>0</v>
      </c>
      <c r="BO18" s="66">
        <f t="shared" si="48"/>
        <v>0</v>
      </c>
      <c r="BP18" s="66">
        <f t="shared" si="48"/>
        <v>0</v>
      </c>
      <c r="BQ18" s="66">
        <f t="shared" si="48"/>
        <v>0</v>
      </c>
      <c r="BR18" s="75">
        <f t="shared" si="49"/>
        <v>0</v>
      </c>
      <c r="BS18" s="66">
        <f t="shared" si="50"/>
        <v>0</v>
      </c>
      <c r="BT18" s="66">
        <f t="shared" si="50"/>
        <v>0</v>
      </c>
      <c r="BU18" s="66">
        <f t="shared" si="50"/>
        <v>0</v>
      </c>
      <c r="BV18" s="66">
        <f t="shared" si="50"/>
        <v>0</v>
      </c>
      <c r="BW18" s="66">
        <f t="shared" si="50"/>
        <v>0</v>
      </c>
      <c r="BX18" s="66">
        <f t="shared" si="50"/>
        <v>0</v>
      </c>
      <c r="BY18" s="66">
        <f t="shared" si="50"/>
        <v>0</v>
      </c>
      <c r="BZ18" s="66">
        <f t="shared" si="50"/>
        <v>0</v>
      </c>
      <c r="CA18" s="66">
        <f t="shared" si="50"/>
        <v>0</v>
      </c>
      <c r="CB18" s="66">
        <f t="shared" si="50"/>
        <v>0</v>
      </c>
      <c r="CC18" s="66">
        <f t="shared" si="50"/>
        <v>0</v>
      </c>
      <c r="CD18" s="66">
        <f t="shared" si="50"/>
        <v>0</v>
      </c>
      <c r="CE18" s="75">
        <f t="shared" si="51"/>
        <v>0</v>
      </c>
      <c r="CF18" s="66">
        <f t="shared" si="52"/>
        <v>0</v>
      </c>
      <c r="CG18" s="66">
        <f t="shared" si="52"/>
        <v>0</v>
      </c>
      <c r="CH18" s="66">
        <f t="shared" si="52"/>
        <v>0</v>
      </c>
      <c r="CI18" s="66">
        <f t="shared" si="52"/>
        <v>0</v>
      </c>
      <c r="CJ18" s="66">
        <f t="shared" si="52"/>
        <v>0</v>
      </c>
      <c r="CK18" s="66">
        <f t="shared" si="52"/>
        <v>0</v>
      </c>
      <c r="CL18" s="66">
        <f t="shared" si="52"/>
        <v>0</v>
      </c>
      <c r="CM18" s="66">
        <f t="shared" si="52"/>
        <v>0</v>
      </c>
      <c r="CN18" s="66">
        <f t="shared" si="52"/>
        <v>0</v>
      </c>
      <c r="CO18" s="66">
        <f t="shared" si="52"/>
        <v>0</v>
      </c>
      <c r="CP18" s="66">
        <f t="shared" si="52"/>
        <v>0</v>
      </c>
      <c r="CQ18" s="66">
        <f t="shared" si="52"/>
        <v>0</v>
      </c>
      <c r="CR18" s="75">
        <f t="shared" si="53"/>
        <v>0</v>
      </c>
      <c r="CS18" s="66">
        <f t="shared" si="54"/>
        <v>0</v>
      </c>
      <c r="CT18" s="66">
        <f t="shared" si="54"/>
        <v>0</v>
      </c>
      <c r="CU18" s="66">
        <f t="shared" si="54"/>
        <v>0</v>
      </c>
      <c r="CV18" s="66">
        <f t="shared" si="54"/>
        <v>0</v>
      </c>
      <c r="CW18" s="66">
        <f t="shared" si="54"/>
        <v>0</v>
      </c>
      <c r="CX18" s="66">
        <f t="shared" si="54"/>
        <v>0</v>
      </c>
      <c r="CY18" s="66">
        <f t="shared" si="54"/>
        <v>0</v>
      </c>
      <c r="CZ18" s="66">
        <f t="shared" si="54"/>
        <v>0</v>
      </c>
      <c r="DA18" s="66">
        <f t="shared" si="54"/>
        <v>0</v>
      </c>
      <c r="DB18" s="66">
        <f t="shared" si="54"/>
        <v>0</v>
      </c>
      <c r="DC18" s="66">
        <f t="shared" si="54"/>
        <v>0</v>
      </c>
      <c r="DD18" s="66">
        <f t="shared" si="54"/>
        <v>0</v>
      </c>
      <c r="DE18" s="75">
        <f t="shared" si="55"/>
        <v>0</v>
      </c>
      <c r="DF18" s="66">
        <f t="shared" si="56"/>
        <v>0</v>
      </c>
      <c r="DG18" s="66">
        <f t="shared" si="56"/>
        <v>0</v>
      </c>
      <c r="DH18" s="66">
        <f t="shared" si="56"/>
        <v>0</v>
      </c>
      <c r="DI18" s="66">
        <f t="shared" si="56"/>
        <v>0</v>
      </c>
      <c r="DJ18" s="66">
        <f t="shared" si="56"/>
        <v>0</v>
      </c>
      <c r="DK18" s="66">
        <f t="shared" si="56"/>
        <v>0</v>
      </c>
      <c r="DL18" s="66">
        <f t="shared" si="56"/>
        <v>0</v>
      </c>
      <c r="DM18" s="66">
        <f t="shared" si="56"/>
        <v>0</v>
      </c>
      <c r="DN18" s="66">
        <f t="shared" si="56"/>
        <v>0</v>
      </c>
      <c r="DO18" s="66">
        <f t="shared" si="56"/>
        <v>0</v>
      </c>
      <c r="DP18" s="66">
        <f t="shared" si="56"/>
        <v>0</v>
      </c>
      <c r="DQ18" s="66">
        <f t="shared" si="56"/>
        <v>0</v>
      </c>
      <c r="DR18" s="75">
        <f t="shared" si="57"/>
        <v>0</v>
      </c>
      <c r="DS18" s="66">
        <f t="shared" si="58"/>
        <v>0</v>
      </c>
      <c r="DT18" s="66">
        <f t="shared" si="58"/>
        <v>0</v>
      </c>
      <c r="DU18" s="66">
        <f t="shared" si="58"/>
        <v>0</v>
      </c>
      <c r="DV18" s="66">
        <f t="shared" si="58"/>
        <v>0</v>
      </c>
      <c r="DW18" s="66">
        <f t="shared" si="58"/>
        <v>0</v>
      </c>
      <c r="DX18" s="66">
        <f t="shared" si="58"/>
        <v>0</v>
      </c>
      <c r="DY18" s="66">
        <f t="shared" si="58"/>
        <v>0</v>
      </c>
      <c r="DZ18" s="66">
        <f t="shared" si="58"/>
        <v>0</v>
      </c>
      <c r="EA18" s="66">
        <f t="shared" si="58"/>
        <v>0</v>
      </c>
      <c r="EB18" s="66">
        <f t="shared" si="58"/>
        <v>0</v>
      </c>
      <c r="EC18" s="66">
        <f t="shared" si="58"/>
        <v>0</v>
      </c>
      <c r="ED18" s="66">
        <f t="shared" si="58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12)</f>
        <v>46722</v>
      </c>
      <c r="D19" s="3" t="s">
        <v>71</v>
      </c>
      <c r="F19" s="66">
        <f t="shared" ref="F19:Q33" si="60">IF(F$2&gt;=$B$18,$E19,0)</f>
        <v>0</v>
      </c>
      <c r="G19" s="66">
        <f t="shared" si="60"/>
        <v>0</v>
      </c>
      <c r="H19" s="66">
        <f t="shared" si="60"/>
        <v>0</v>
      </c>
      <c r="I19" s="66">
        <f t="shared" si="60"/>
        <v>0</v>
      </c>
      <c r="J19" s="66">
        <f t="shared" si="60"/>
        <v>0</v>
      </c>
      <c r="K19" s="66">
        <f t="shared" si="60"/>
        <v>0</v>
      </c>
      <c r="L19" s="66">
        <f t="shared" si="60"/>
        <v>0</v>
      </c>
      <c r="M19" s="66">
        <f t="shared" si="60"/>
        <v>0</v>
      </c>
      <c r="N19" s="66">
        <f t="shared" si="60"/>
        <v>0</v>
      </c>
      <c r="O19" s="66">
        <f t="shared" si="60"/>
        <v>0</v>
      </c>
      <c r="P19" s="66">
        <f t="shared" si="60"/>
        <v>0</v>
      </c>
      <c r="Q19" s="66">
        <f t="shared" si="60"/>
        <v>0</v>
      </c>
      <c r="R19" s="75">
        <f t="shared" si="41"/>
        <v>0</v>
      </c>
      <c r="S19" s="66">
        <f t="shared" ref="S19:AD27" si="61">IF(S$2&gt;=$B$18,$E19,0)</f>
        <v>0</v>
      </c>
      <c r="T19" s="66">
        <f t="shared" si="61"/>
        <v>0</v>
      </c>
      <c r="U19" s="66">
        <f t="shared" si="61"/>
        <v>0</v>
      </c>
      <c r="V19" s="66">
        <f t="shared" si="61"/>
        <v>0</v>
      </c>
      <c r="W19" s="66">
        <f t="shared" si="61"/>
        <v>0</v>
      </c>
      <c r="X19" s="66">
        <f t="shared" si="61"/>
        <v>0</v>
      </c>
      <c r="Y19" s="66">
        <f t="shared" si="61"/>
        <v>0</v>
      </c>
      <c r="Z19" s="66">
        <f t="shared" si="61"/>
        <v>0</v>
      </c>
      <c r="AA19" s="66">
        <f t="shared" si="61"/>
        <v>0</v>
      </c>
      <c r="AB19" s="66">
        <f t="shared" si="61"/>
        <v>0</v>
      </c>
      <c r="AC19" s="66">
        <f t="shared" si="61"/>
        <v>0</v>
      </c>
      <c r="AD19" s="66">
        <f t="shared" si="61"/>
        <v>0</v>
      </c>
      <c r="AE19" s="75">
        <f t="shared" si="43"/>
        <v>0</v>
      </c>
      <c r="AF19" s="66">
        <f t="shared" ref="AF19:AQ33" si="62">IF(AF$2&gt;=$B$18,$E19,0)</f>
        <v>0</v>
      </c>
      <c r="AG19" s="66">
        <f t="shared" si="62"/>
        <v>0</v>
      </c>
      <c r="AH19" s="66">
        <f t="shared" si="62"/>
        <v>0</v>
      </c>
      <c r="AI19" s="66">
        <f t="shared" si="62"/>
        <v>0</v>
      </c>
      <c r="AJ19" s="66">
        <f t="shared" si="62"/>
        <v>0</v>
      </c>
      <c r="AK19" s="66">
        <f t="shared" si="62"/>
        <v>0</v>
      </c>
      <c r="AL19" s="66">
        <f t="shared" si="62"/>
        <v>0</v>
      </c>
      <c r="AM19" s="66">
        <f t="shared" si="62"/>
        <v>0</v>
      </c>
      <c r="AN19" s="66">
        <f t="shared" si="62"/>
        <v>0</v>
      </c>
      <c r="AO19" s="66">
        <f t="shared" si="62"/>
        <v>0</v>
      </c>
      <c r="AP19" s="66">
        <f t="shared" si="62"/>
        <v>0</v>
      </c>
      <c r="AQ19" s="66">
        <f t="shared" si="62"/>
        <v>0</v>
      </c>
      <c r="AR19" s="75">
        <f t="shared" si="45"/>
        <v>0</v>
      </c>
      <c r="AS19" s="66">
        <f t="shared" ref="AS19:BD33" si="63">IF(AS$2&gt;=$B$18,$E19,0)</f>
        <v>0</v>
      </c>
      <c r="AT19" s="66">
        <f t="shared" si="63"/>
        <v>0</v>
      </c>
      <c r="AU19" s="66">
        <f t="shared" si="63"/>
        <v>0</v>
      </c>
      <c r="AV19" s="66">
        <f t="shared" si="63"/>
        <v>0</v>
      </c>
      <c r="AW19" s="66">
        <f t="shared" si="63"/>
        <v>0</v>
      </c>
      <c r="AX19" s="66">
        <f t="shared" si="63"/>
        <v>0</v>
      </c>
      <c r="AY19" s="66">
        <f t="shared" si="63"/>
        <v>0</v>
      </c>
      <c r="AZ19" s="66">
        <f t="shared" si="63"/>
        <v>0</v>
      </c>
      <c r="BA19" s="66">
        <f t="shared" si="63"/>
        <v>0</v>
      </c>
      <c r="BB19" s="66">
        <f t="shared" si="63"/>
        <v>0</v>
      </c>
      <c r="BC19" s="66">
        <f t="shared" si="63"/>
        <v>0</v>
      </c>
      <c r="BD19" s="66">
        <f t="shared" si="63"/>
        <v>0</v>
      </c>
      <c r="BE19" s="75">
        <f t="shared" si="47"/>
        <v>0</v>
      </c>
      <c r="BF19" s="66">
        <f t="shared" ref="BF19:BQ33" si="64">IF(BF$2&gt;=$B$18,$E19,0)</f>
        <v>0</v>
      </c>
      <c r="BG19" s="66">
        <f t="shared" si="64"/>
        <v>0</v>
      </c>
      <c r="BH19" s="66">
        <f t="shared" si="64"/>
        <v>0</v>
      </c>
      <c r="BI19" s="66">
        <f t="shared" si="64"/>
        <v>0</v>
      </c>
      <c r="BJ19" s="66">
        <f t="shared" si="64"/>
        <v>0</v>
      </c>
      <c r="BK19" s="66">
        <f t="shared" si="64"/>
        <v>0</v>
      </c>
      <c r="BL19" s="66">
        <f t="shared" si="64"/>
        <v>0</v>
      </c>
      <c r="BM19" s="66">
        <f t="shared" si="64"/>
        <v>0</v>
      </c>
      <c r="BN19" s="66">
        <f t="shared" si="64"/>
        <v>0</v>
      </c>
      <c r="BO19" s="66">
        <f t="shared" si="64"/>
        <v>0</v>
      </c>
      <c r="BP19" s="66">
        <f t="shared" si="64"/>
        <v>0</v>
      </c>
      <c r="BQ19" s="66">
        <f t="shared" si="64"/>
        <v>0</v>
      </c>
      <c r="BR19" s="75">
        <f t="shared" si="49"/>
        <v>0</v>
      </c>
      <c r="BS19" s="66">
        <f t="shared" ref="BS19:CD33" si="65">IF(BS$2&gt;=$B$18,$E19,0)</f>
        <v>0</v>
      </c>
      <c r="BT19" s="66">
        <f t="shared" si="65"/>
        <v>0</v>
      </c>
      <c r="BU19" s="66">
        <f t="shared" si="65"/>
        <v>0</v>
      </c>
      <c r="BV19" s="66">
        <f t="shared" si="65"/>
        <v>0</v>
      </c>
      <c r="BW19" s="66">
        <f t="shared" si="65"/>
        <v>0</v>
      </c>
      <c r="BX19" s="66">
        <f t="shared" si="65"/>
        <v>0</v>
      </c>
      <c r="BY19" s="66">
        <f t="shared" si="65"/>
        <v>0</v>
      </c>
      <c r="BZ19" s="66">
        <f t="shared" si="65"/>
        <v>0</v>
      </c>
      <c r="CA19" s="66">
        <f t="shared" si="65"/>
        <v>0</v>
      </c>
      <c r="CB19" s="66">
        <f t="shared" si="65"/>
        <v>0</v>
      </c>
      <c r="CC19" s="66">
        <f t="shared" si="65"/>
        <v>0</v>
      </c>
      <c r="CD19" s="66">
        <f t="shared" si="65"/>
        <v>0</v>
      </c>
      <c r="CE19" s="75">
        <f t="shared" si="51"/>
        <v>0</v>
      </c>
      <c r="CF19" s="66">
        <f t="shared" ref="CF19:CQ33" si="66">IF(CF$2&gt;=$B$18,$E19,0)</f>
        <v>0</v>
      </c>
      <c r="CG19" s="66">
        <f t="shared" si="66"/>
        <v>0</v>
      </c>
      <c r="CH19" s="66">
        <f t="shared" si="66"/>
        <v>0</v>
      </c>
      <c r="CI19" s="66">
        <f t="shared" si="66"/>
        <v>0</v>
      </c>
      <c r="CJ19" s="66">
        <f t="shared" si="66"/>
        <v>0</v>
      </c>
      <c r="CK19" s="66">
        <f t="shared" si="66"/>
        <v>0</v>
      </c>
      <c r="CL19" s="66">
        <f t="shared" si="66"/>
        <v>0</v>
      </c>
      <c r="CM19" s="66">
        <f t="shared" si="66"/>
        <v>0</v>
      </c>
      <c r="CN19" s="66">
        <f t="shared" si="66"/>
        <v>0</v>
      </c>
      <c r="CO19" s="66">
        <f t="shared" si="66"/>
        <v>0</v>
      </c>
      <c r="CP19" s="66">
        <f t="shared" si="66"/>
        <v>0</v>
      </c>
      <c r="CQ19" s="66">
        <f t="shared" si="66"/>
        <v>0</v>
      </c>
      <c r="CR19" s="75">
        <f t="shared" si="53"/>
        <v>0</v>
      </c>
      <c r="CS19" s="66">
        <f t="shared" ref="CS19:DD33" si="67">IF(CS$2&gt;=$B$18,$E19,0)</f>
        <v>0</v>
      </c>
      <c r="CT19" s="66">
        <f t="shared" si="67"/>
        <v>0</v>
      </c>
      <c r="CU19" s="66">
        <f t="shared" si="67"/>
        <v>0</v>
      </c>
      <c r="CV19" s="66">
        <f t="shared" si="67"/>
        <v>0</v>
      </c>
      <c r="CW19" s="66">
        <f t="shared" si="67"/>
        <v>0</v>
      </c>
      <c r="CX19" s="66">
        <f t="shared" si="67"/>
        <v>0</v>
      </c>
      <c r="CY19" s="66">
        <f t="shared" si="67"/>
        <v>0</v>
      </c>
      <c r="CZ19" s="66">
        <f t="shared" si="67"/>
        <v>0</v>
      </c>
      <c r="DA19" s="66">
        <f t="shared" si="67"/>
        <v>0</v>
      </c>
      <c r="DB19" s="66">
        <f t="shared" si="67"/>
        <v>0</v>
      </c>
      <c r="DC19" s="66">
        <f t="shared" si="67"/>
        <v>0</v>
      </c>
      <c r="DD19" s="66">
        <f t="shared" si="67"/>
        <v>0</v>
      </c>
      <c r="DE19" s="75">
        <f t="shared" si="55"/>
        <v>0</v>
      </c>
      <c r="DF19" s="66">
        <f t="shared" ref="DF19:DQ33" si="68">IF(DF$2&gt;=$B$18,$E19,0)</f>
        <v>0</v>
      </c>
      <c r="DG19" s="66">
        <f t="shared" si="68"/>
        <v>0</v>
      </c>
      <c r="DH19" s="66">
        <f t="shared" si="68"/>
        <v>0</v>
      </c>
      <c r="DI19" s="66">
        <f t="shared" si="68"/>
        <v>0</v>
      </c>
      <c r="DJ19" s="66">
        <f t="shared" si="68"/>
        <v>0</v>
      </c>
      <c r="DK19" s="66">
        <f t="shared" si="68"/>
        <v>0</v>
      </c>
      <c r="DL19" s="66">
        <f t="shared" si="68"/>
        <v>0</v>
      </c>
      <c r="DM19" s="66">
        <f t="shared" si="68"/>
        <v>0</v>
      </c>
      <c r="DN19" s="66">
        <f t="shared" si="68"/>
        <v>0</v>
      </c>
      <c r="DO19" s="66">
        <f t="shared" si="68"/>
        <v>0</v>
      </c>
      <c r="DP19" s="66">
        <f t="shared" si="68"/>
        <v>0</v>
      </c>
      <c r="DQ19" s="66">
        <f t="shared" si="68"/>
        <v>0</v>
      </c>
      <c r="DR19" s="75">
        <f t="shared" si="57"/>
        <v>0</v>
      </c>
      <c r="DS19" s="66">
        <f t="shared" ref="DS19:ED33" si="69">IF(DS$2&gt;=$B$18,$E19,0)</f>
        <v>0</v>
      </c>
      <c r="DT19" s="66">
        <f t="shared" si="69"/>
        <v>0</v>
      </c>
      <c r="DU19" s="66">
        <f t="shared" si="69"/>
        <v>0</v>
      </c>
      <c r="DV19" s="66">
        <f t="shared" si="69"/>
        <v>0</v>
      </c>
      <c r="DW19" s="66">
        <f t="shared" si="69"/>
        <v>0</v>
      </c>
      <c r="DX19" s="66">
        <f t="shared" si="69"/>
        <v>0</v>
      </c>
      <c r="DY19" s="66">
        <f t="shared" si="69"/>
        <v>0</v>
      </c>
      <c r="DZ19" s="66">
        <f t="shared" si="69"/>
        <v>0</v>
      </c>
      <c r="EA19" s="66">
        <f t="shared" si="69"/>
        <v>0</v>
      </c>
      <c r="EB19" s="66">
        <f t="shared" si="69"/>
        <v>0</v>
      </c>
      <c r="EC19" s="66">
        <f t="shared" si="69"/>
        <v>0</v>
      </c>
      <c r="ED19" s="66">
        <f t="shared" si="69"/>
        <v>0</v>
      </c>
      <c r="EE19" s="76">
        <f t="shared" si="59"/>
        <v>0</v>
      </c>
    </row>
    <row r="20" spans="1:135" x14ac:dyDescent="0.2">
      <c r="A20" s="19"/>
      <c r="D20" s="2" t="s">
        <v>72</v>
      </c>
      <c r="F20" s="66">
        <f t="shared" si="60"/>
        <v>0</v>
      </c>
      <c r="G20" s="66">
        <f t="shared" si="60"/>
        <v>0</v>
      </c>
      <c r="H20" s="66">
        <f t="shared" si="60"/>
        <v>0</v>
      </c>
      <c r="I20" s="66">
        <f t="shared" si="60"/>
        <v>0</v>
      </c>
      <c r="J20" s="66">
        <f t="shared" si="60"/>
        <v>0</v>
      </c>
      <c r="K20" s="66">
        <f t="shared" si="60"/>
        <v>0</v>
      </c>
      <c r="L20" s="66">
        <f t="shared" si="60"/>
        <v>0</v>
      </c>
      <c r="M20" s="66">
        <f t="shared" si="60"/>
        <v>0</v>
      </c>
      <c r="N20" s="66">
        <f t="shared" si="60"/>
        <v>0</v>
      </c>
      <c r="O20" s="66">
        <f t="shared" si="60"/>
        <v>0</v>
      </c>
      <c r="P20" s="66">
        <f t="shared" si="60"/>
        <v>0</v>
      </c>
      <c r="Q20" s="66">
        <f t="shared" si="60"/>
        <v>0</v>
      </c>
      <c r="R20" s="75">
        <f t="shared" si="41"/>
        <v>0</v>
      </c>
      <c r="S20" s="66">
        <f t="shared" si="61"/>
        <v>0</v>
      </c>
      <c r="T20" s="66">
        <f t="shared" si="61"/>
        <v>0</v>
      </c>
      <c r="U20" s="66">
        <f t="shared" si="61"/>
        <v>0</v>
      </c>
      <c r="V20" s="66">
        <f t="shared" si="61"/>
        <v>0</v>
      </c>
      <c r="W20" s="66">
        <f t="shared" si="61"/>
        <v>0</v>
      </c>
      <c r="X20" s="66">
        <f t="shared" si="61"/>
        <v>0</v>
      </c>
      <c r="Y20" s="66">
        <f t="shared" si="61"/>
        <v>0</v>
      </c>
      <c r="Z20" s="66">
        <f t="shared" si="61"/>
        <v>0</v>
      </c>
      <c r="AA20" s="66">
        <f t="shared" si="61"/>
        <v>0</v>
      </c>
      <c r="AB20" s="66">
        <f t="shared" si="61"/>
        <v>0</v>
      </c>
      <c r="AC20" s="66">
        <f t="shared" si="61"/>
        <v>0</v>
      </c>
      <c r="AD20" s="66">
        <f t="shared" si="61"/>
        <v>0</v>
      </c>
      <c r="AE20" s="75">
        <f t="shared" si="43"/>
        <v>0</v>
      </c>
      <c r="AF20" s="66">
        <f t="shared" si="62"/>
        <v>0</v>
      </c>
      <c r="AG20" s="66">
        <f t="shared" si="62"/>
        <v>0</v>
      </c>
      <c r="AH20" s="66">
        <f t="shared" si="62"/>
        <v>0</v>
      </c>
      <c r="AI20" s="66">
        <f t="shared" si="62"/>
        <v>0</v>
      </c>
      <c r="AJ20" s="66">
        <f t="shared" si="62"/>
        <v>0</v>
      </c>
      <c r="AK20" s="66">
        <f t="shared" si="62"/>
        <v>0</v>
      </c>
      <c r="AL20" s="66">
        <f t="shared" si="62"/>
        <v>0</v>
      </c>
      <c r="AM20" s="66">
        <f t="shared" si="62"/>
        <v>0</v>
      </c>
      <c r="AN20" s="66">
        <f t="shared" si="62"/>
        <v>0</v>
      </c>
      <c r="AO20" s="66">
        <f t="shared" si="62"/>
        <v>0</v>
      </c>
      <c r="AP20" s="66">
        <f t="shared" si="62"/>
        <v>0</v>
      </c>
      <c r="AQ20" s="66">
        <f t="shared" si="62"/>
        <v>0</v>
      </c>
      <c r="AR20" s="75">
        <f t="shared" si="45"/>
        <v>0</v>
      </c>
      <c r="AS20" s="66">
        <f t="shared" si="63"/>
        <v>0</v>
      </c>
      <c r="AT20" s="66">
        <f t="shared" si="63"/>
        <v>0</v>
      </c>
      <c r="AU20" s="66">
        <f t="shared" si="63"/>
        <v>0</v>
      </c>
      <c r="AV20" s="66">
        <f t="shared" si="63"/>
        <v>0</v>
      </c>
      <c r="AW20" s="66">
        <f t="shared" si="63"/>
        <v>0</v>
      </c>
      <c r="AX20" s="66">
        <f t="shared" si="63"/>
        <v>0</v>
      </c>
      <c r="AY20" s="66">
        <f t="shared" si="63"/>
        <v>0</v>
      </c>
      <c r="AZ20" s="66">
        <f t="shared" si="63"/>
        <v>0</v>
      </c>
      <c r="BA20" s="66">
        <f t="shared" si="63"/>
        <v>0</v>
      </c>
      <c r="BB20" s="66">
        <f t="shared" si="63"/>
        <v>0</v>
      </c>
      <c r="BC20" s="66">
        <f t="shared" si="63"/>
        <v>0</v>
      </c>
      <c r="BD20" s="66">
        <f t="shared" si="63"/>
        <v>0</v>
      </c>
      <c r="BE20" s="75">
        <f t="shared" si="47"/>
        <v>0</v>
      </c>
      <c r="BF20" s="66">
        <f t="shared" si="64"/>
        <v>0</v>
      </c>
      <c r="BG20" s="66">
        <f t="shared" si="64"/>
        <v>0</v>
      </c>
      <c r="BH20" s="66">
        <f t="shared" si="64"/>
        <v>0</v>
      </c>
      <c r="BI20" s="66">
        <f t="shared" si="64"/>
        <v>0</v>
      </c>
      <c r="BJ20" s="66">
        <f t="shared" si="64"/>
        <v>0</v>
      </c>
      <c r="BK20" s="66">
        <f t="shared" si="64"/>
        <v>0</v>
      </c>
      <c r="BL20" s="66">
        <f t="shared" si="64"/>
        <v>0</v>
      </c>
      <c r="BM20" s="66">
        <f t="shared" si="64"/>
        <v>0</v>
      </c>
      <c r="BN20" s="66">
        <f t="shared" si="64"/>
        <v>0</v>
      </c>
      <c r="BO20" s="66">
        <f t="shared" si="64"/>
        <v>0</v>
      </c>
      <c r="BP20" s="66">
        <f t="shared" si="64"/>
        <v>0</v>
      </c>
      <c r="BQ20" s="66">
        <f t="shared" si="64"/>
        <v>0</v>
      </c>
      <c r="BR20" s="75">
        <f t="shared" si="49"/>
        <v>0</v>
      </c>
      <c r="BS20" s="66">
        <f t="shared" si="65"/>
        <v>0</v>
      </c>
      <c r="BT20" s="66">
        <f t="shared" si="65"/>
        <v>0</v>
      </c>
      <c r="BU20" s="66">
        <f t="shared" si="65"/>
        <v>0</v>
      </c>
      <c r="BV20" s="66">
        <f t="shared" si="65"/>
        <v>0</v>
      </c>
      <c r="BW20" s="66">
        <f t="shared" si="65"/>
        <v>0</v>
      </c>
      <c r="BX20" s="66">
        <f t="shared" si="65"/>
        <v>0</v>
      </c>
      <c r="BY20" s="66">
        <f t="shared" si="65"/>
        <v>0</v>
      </c>
      <c r="BZ20" s="66">
        <f t="shared" si="65"/>
        <v>0</v>
      </c>
      <c r="CA20" s="66">
        <f t="shared" si="65"/>
        <v>0</v>
      </c>
      <c r="CB20" s="66">
        <f t="shared" si="65"/>
        <v>0</v>
      </c>
      <c r="CC20" s="66">
        <f t="shared" si="65"/>
        <v>0</v>
      </c>
      <c r="CD20" s="66">
        <f t="shared" si="65"/>
        <v>0</v>
      </c>
      <c r="CE20" s="75">
        <f t="shared" si="51"/>
        <v>0</v>
      </c>
      <c r="CF20" s="66">
        <f t="shared" si="66"/>
        <v>0</v>
      </c>
      <c r="CG20" s="66">
        <f t="shared" si="66"/>
        <v>0</v>
      </c>
      <c r="CH20" s="66">
        <f t="shared" si="66"/>
        <v>0</v>
      </c>
      <c r="CI20" s="66">
        <f t="shared" si="66"/>
        <v>0</v>
      </c>
      <c r="CJ20" s="66">
        <f t="shared" si="66"/>
        <v>0</v>
      </c>
      <c r="CK20" s="66">
        <f t="shared" si="66"/>
        <v>0</v>
      </c>
      <c r="CL20" s="66">
        <f t="shared" si="66"/>
        <v>0</v>
      </c>
      <c r="CM20" s="66">
        <f t="shared" si="66"/>
        <v>0</v>
      </c>
      <c r="CN20" s="66">
        <f t="shared" si="66"/>
        <v>0</v>
      </c>
      <c r="CO20" s="66">
        <f t="shared" si="66"/>
        <v>0</v>
      </c>
      <c r="CP20" s="66">
        <f t="shared" si="66"/>
        <v>0</v>
      </c>
      <c r="CQ20" s="66">
        <f t="shared" si="66"/>
        <v>0</v>
      </c>
      <c r="CR20" s="75">
        <f t="shared" si="53"/>
        <v>0</v>
      </c>
      <c r="CS20" s="66">
        <f t="shared" si="67"/>
        <v>0</v>
      </c>
      <c r="CT20" s="66">
        <f t="shared" si="67"/>
        <v>0</v>
      </c>
      <c r="CU20" s="66">
        <f t="shared" si="67"/>
        <v>0</v>
      </c>
      <c r="CV20" s="66">
        <f t="shared" si="67"/>
        <v>0</v>
      </c>
      <c r="CW20" s="66">
        <f t="shared" si="67"/>
        <v>0</v>
      </c>
      <c r="CX20" s="66">
        <f t="shared" si="67"/>
        <v>0</v>
      </c>
      <c r="CY20" s="66">
        <f t="shared" si="67"/>
        <v>0</v>
      </c>
      <c r="CZ20" s="66">
        <f t="shared" si="67"/>
        <v>0</v>
      </c>
      <c r="DA20" s="66">
        <f t="shared" si="67"/>
        <v>0</v>
      </c>
      <c r="DB20" s="66">
        <f t="shared" si="67"/>
        <v>0</v>
      </c>
      <c r="DC20" s="66">
        <f t="shared" si="67"/>
        <v>0</v>
      </c>
      <c r="DD20" s="66">
        <f t="shared" si="67"/>
        <v>0</v>
      </c>
      <c r="DE20" s="75">
        <f t="shared" si="55"/>
        <v>0</v>
      </c>
      <c r="DF20" s="66">
        <f t="shared" si="68"/>
        <v>0</v>
      </c>
      <c r="DG20" s="66">
        <f t="shared" si="68"/>
        <v>0</v>
      </c>
      <c r="DH20" s="66">
        <f t="shared" si="68"/>
        <v>0</v>
      </c>
      <c r="DI20" s="66">
        <f t="shared" si="68"/>
        <v>0</v>
      </c>
      <c r="DJ20" s="66">
        <f t="shared" si="68"/>
        <v>0</v>
      </c>
      <c r="DK20" s="66">
        <f t="shared" si="68"/>
        <v>0</v>
      </c>
      <c r="DL20" s="66">
        <f t="shared" si="68"/>
        <v>0</v>
      </c>
      <c r="DM20" s="66">
        <f t="shared" si="68"/>
        <v>0</v>
      </c>
      <c r="DN20" s="66">
        <f t="shared" si="68"/>
        <v>0</v>
      </c>
      <c r="DO20" s="66">
        <f t="shared" si="68"/>
        <v>0</v>
      </c>
      <c r="DP20" s="66">
        <f t="shared" si="68"/>
        <v>0</v>
      </c>
      <c r="DQ20" s="66">
        <f t="shared" si="68"/>
        <v>0</v>
      </c>
      <c r="DR20" s="75">
        <f t="shared" si="57"/>
        <v>0</v>
      </c>
      <c r="DS20" s="66">
        <f t="shared" si="69"/>
        <v>0</v>
      </c>
      <c r="DT20" s="66">
        <f t="shared" si="69"/>
        <v>0</v>
      </c>
      <c r="DU20" s="66">
        <f t="shared" si="69"/>
        <v>0</v>
      </c>
      <c r="DV20" s="66">
        <f t="shared" si="69"/>
        <v>0</v>
      </c>
      <c r="DW20" s="66">
        <f t="shared" si="69"/>
        <v>0</v>
      </c>
      <c r="DX20" s="66">
        <f t="shared" si="69"/>
        <v>0</v>
      </c>
      <c r="DY20" s="66">
        <f t="shared" si="69"/>
        <v>0</v>
      </c>
      <c r="DZ20" s="66">
        <f t="shared" si="69"/>
        <v>0</v>
      </c>
      <c r="EA20" s="66">
        <f t="shared" si="69"/>
        <v>0</v>
      </c>
      <c r="EB20" s="66">
        <f t="shared" si="69"/>
        <v>0</v>
      </c>
      <c r="EC20" s="66">
        <f t="shared" si="69"/>
        <v>0</v>
      </c>
      <c r="ED20" s="66">
        <f t="shared" si="69"/>
        <v>0</v>
      </c>
      <c r="EE20" s="76">
        <f t="shared" si="59"/>
        <v>0</v>
      </c>
    </row>
    <row r="21" spans="1:135" x14ac:dyDescent="0.2">
      <c r="A21" s="19"/>
      <c r="D21" s="2" t="s">
        <v>73</v>
      </c>
      <c r="F21" s="66">
        <f t="shared" si="60"/>
        <v>0</v>
      </c>
      <c r="G21" s="66">
        <f t="shared" si="60"/>
        <v>0</v>
      </c>
      <c r="H21" s="66">
        <f t="shared" si="60"/>
        <v>0</v>
      </c>
      <c r="I21" s="66">
        <f t="shared" si="60"/>
        <v>0</v>
      </c>
      <c r="J21" s="66">
        <f t="shared" si="60"/>
        <v>0</v>
      </c>
      <c r="K21" s="66">
        <f t="shared" si="60"/>
        <v>0</v>
      </c>
      <c r="L21" s="66">
        <f t="shared" si="60"/>
        <v>0</v>
      </c>
      <c r="M21" s="66">
        <f t="shared" si="60"/>
        <v>0</v>
      </c>
      <c r="N21" s="66">
        <f t="shared" si="60"/>
        <v>0</v>
      </c>
      <c r="O21" s="66">
        <f t="shared" si="60"/>
        <v>0</v>
      </c>
      <c r="P21" s="66">
        <f t="shared" si="60"/>
        <v>0</v>
      </c>
      <c r="Q21" s="66">
        <f t="shared" si="60"/>
        <v>0</v>
      </c>
      <c r="R21" s="75">
        <f t="shared" si="41"/>
        <v>0</v>
      </c>
      <c r="S21" s="66">
        <f t="shared" si="61"/>
        <v>0</v>
      </c>
      <c r="T21" s="66">
        <f t="shared" si="61"/>
        <v>0</v>
      </c>
      <c r="U21" s="66">
        <f t="shared" si="61"/>
        <v>0</v>
      </c>
      <c r="V21" s="66">
        <f t="shared" si="61"/>
        <v>0</v>
      </c>
      <c r="W21" s="66">
        <f t="shared" si="61"/>
        <v>0</v>
      </c>
      <c r="X21" s="66">
        <f t="shared" si="61"/>
        <v>0</v>
      </c>
      <c r="Y21" s="66">
        <f t="shared" si="61"/>
        <v>0</v>
      </c>
      <c r="Z21" s="66">
        <f t="shared" si="61"/>
        <v>0</v>
      </c>
      <c r="AA21" s="66">
        <f t="shared" si="61"/>
        <v>0</v>
      </c>
      <c r="AB21" s="66">
        <f t="shared" si="61"/>
        <v>0</v>
      </c>
      <c r="AC21" s="66">
        <f t="shared" si="61"/>
        <v>0</v>
      </c>
      <c r="AD21" s="66">
        <f t="shared" si="61"/>
        <v>0</v>
      </c>
      <c r="AE21" s="75">
        <f t="shared" si="43"/>
        <v>0</v>
      </c>
      <c r="AF21" s="66">
        <f t="shared" si="62"/>
        <v>0</v>
      </c>
      <c r="AG21" s="66">
        <f t="shared" si="62"/>
        <v>0</v>
      </c>
      <c r="AH21" s="66">
        <f t="shared" si="62"/>
        <v>0</v>
      </c>
      <c r="AI21" s="66">
        <f t="shared" si="62"/>
        <v>0</v>
      </c>
      <c r="AJ21" s="66">
        <f t="shared" si="62"/>
        <v>0</v>
      </c>
      <c r="AK21" s="66">
        <f t="shared" si="62"/>
        <v>0</v>
      </c>
      <c r="AL21" s="66">
        <f t="shared" si="62"/>
        <v>0</v>
      </c>
      <c r="AM21" s="66">
        <f t="shared" si="62"/>
        <v>0</v>
      </c>
      <c r="AN21" s="66">
        <f t="shared" si="62"/>
        <v>0</v>
      </c>
      <c r="AO21" s="66">
        <f t="shared" si="62"/>
        <v>0</v>
      </c>
      <c r="AP21" s="66">
        <f t="shared" si="62"/>
        <v>0</v>
      </c>
      <c r="AQ21" s="66">
        <f t="shared" si="62"/>
        <v>0</v>
      </c>
      <c r="AR21" s="75">
        <f t="shared" si="45"/>
        <v>0</v>
      </c>
      <c r="AS21" s="66">
        <f t="shared" si="63"/>
        <v>0</v>
      </c>
      <c r="AT21" s="66">
        <f t="shared" si="63"/>
        <v>0</v>
      </c>
      <c r="AU21" s="66">
        <f t="shared" si="63"/>
        <v>0</v>
      </c>
      <c r="AV21" s="66">
        <f t="shared" si="63"/>
        <v>0</v>
      </c>
      <c r="AW21" s="66">
        <f t="shared" si="63"/>
        <v>0</v>
      </c>
      <c r="AX21" s="66">
        <f t="shared" si="63"/>
        <v>0</v>
      </c>
      <c r="AY21" s="66">
        <f t="shared" si="63"/>
        <v>0</v>
      </c>
      <c r="AZ21" s="66">
        <f t="shared" si="63"/>
        <v>0</v>
      </c>
      <c r="BA21" s="66">
        <f t="shared" si="63"/>
        <v>0</v>
      </c>
      <c r="BB21" s="66">
        <f t="shared" si="63"/>
        <v>0</v>
      </c>
      <c r="BC21" s="66">
        <f t="shared" si="63"/>
        <v>0</v>
      </c>
      <c r="BD21" s="66">
        <f t="shared" si="63"/>
        <v>0</v>
      </c>
      <c r="BE21" s="75">
        <f t="shared" si="47"/>
        <v>0</v>
      </c>
      <c r="BF21" s="66">
        <f t="shared" si="64"/>
        <v>0</v>
      </c>
      <c r="BG21" s="66">
        <f t="shared" si="64"/>
        <v>0</v>
      </c>
      <c r="BH21" s="66">
        <f t="shared" si="64"/>
        <v>0</v>
      </c>
      <c r="BI21" s="66">
        <f t="shared" si="64"/>
        <v>0</v>
      </c>
      <c r="BJ21" s="66">
        <f t="shared" si="64"/>
        <v>0</v>
      </c>
      <c r="BK21" s="66">
        <f t="shared" si="64"/>
        <v>0</v>
      </c>
      <c r="BL21" s="66">
        <f t="shared" si="64"/>
        <v>0</v>
      </c>
      <c r="BM21" s="66">
        <f t="shared" si="64"/>
        <v>0</v>
      </c>
      <c r="BN21" s="66">
        <f t="shared" si="64"/>
        <v>0</v>
      </c>
      <c r="BO21" s="66">
        <f t="shared" si="64"/>
        <v>0</v>
      </c>
      <c r="BP21" s="66">
        <f t="shared" si="64"/>
        <v>0</v>
      </c>
      <c r="BQ21" s="66">
        <f t="shared" si="64"/>
        <v>0</v>
      </c>
      <c r="BR21" s="75">
        <f t="shared" si="49"/>
        <v>0</v>
      </c>
      <c r="BS21" s="66">
        <f t="shared" si="65"/>
        <v>0</v>
      </c>
      <c r="BT21" s="66">
        <f t="shared" si="65"/>
        <v>0</v>
      </c>
      <c r="BU21" s="66">
        <f t="shared" si="65"/>
        <v>0</v>
      </c>
      <c r="BV21" s="66">
        <f t="shared" si="65"/>
        <v>0</v>
      </c>
      <c r="BW21" s="66">
        <f t="shared" si="65"/>
        <v>0</v>
      </c>
      <c r="BX21" s="66">
        <f t="shared" si="65"/>
        <v>0</v>
      </c>
      <c r="BY21" s="66">
        <f t="shared" si="65"/>
        <v>0</v>
      </c>
      <c r="BZ21" s="66">
        <f t="shared" si="65"/>
        <v>0</v>
      </c>
      <c r="CA21" s="66">
        <f t="shared" si="65"/>
        <v>0</v>
      </c>
      <c r="CB21" s="66">
        <f t="shared" si="65"/>
        <v>0</v>
      </c>
      <c r="CC21" s="66">
        <f t="shared" si="65"/>
        <v>0</v>
      </c>
      <c r="CD21" s="66">
        <f t="shared" si="65"/>
        <v>0</v>
      </c>
      <c r="CE21" s="75">
        <f t="shared" si="51"/>
        <v>0</v>
      </c>
      <c r="CF21" s="66">
        <f t="shared" si="66"/>
        <v>0</v>
      </c>
      <c r="CG21" s="66">
        <f t="shared" si="66"/>
        <v>0</v>
      </c>
      <c r="CH21" s="66">
        <f t="shared" si="66"/>
        <v>0</v>
      </c>
      <c r="CI21" s="66">
        <f t="shared" si="66"/>
        <v>0</v>
      </c>
      <c r="CJ21" s="66">
        <f t="shared" si="66"/>
        <v>0</v>
      </c>
      <c r="CK21" s="66">
        <f t="shared" si="66"/>
        <v>0</v>
      </c>
      <c r="CL21" s="66">
        <f t="shared" si="66"/>
        <v>0</v>
      </c>
      <c r="CM21" s="66">
        <f t="shared" si="66"/>
        <v>0</v>
      </c>
      <c r="CN21" s="66">
        <f t="shared" si="66"/>
        <v>0</v>
      </c>
      <c r="CO21" s="66">
        <f t="shared" si="66"/>
        <v>0</v>
      </c>
      <c r="CP21" s="66">
        <f t="shared" si="66"/>
        <v>0</v>
      </c>
      <c r="CQ21" s="66">
        <f t="shared" si="66"/>
        <v>0</v>
      </c>
      <c r="CR21" s="75">
        <f t="shared" si="53"/>
        <v>0</v>
      </c>
      <c r="CS21" s="66">
        <f t="shared" si="67"/>
        <v>0</v>
      </c>
      <c r="CT21" s="66">
        <f t="shared" si="67"/>
        <v>0</v>
      </c>
      <c r="CU21" s="66">
        <f t="shared" si="67"/>
        <v>0</v>
      </c>
      <c r="CV21" s="66">
        <f t="shared" si="67"/>
        <v>0</v>
      </c>
      <c r="CW21" s="66">
        <f t="shared" si="67"/>
        <v>0</v>
      </c>
      <c r="CX21" s="66">
        <f t="shared" si="67"/>
        <v>0</v>
      </c>
      <c r="CY21" s="66">
        <f t="shared" si="67"/>
        <v>0</v>
      </c>
      <c r="CZ21" s="66">
        <f t="shared" si="67"/>
        <v>0</v>
      </c>
      <c r="DA21" s="66">
        <f t="shared" si="67"/>
        <v>0</v>
      </c>
      <c r="DB21" s="66">
        <f t="shared" si="67"/>
        <v>0</v>
      </c>
      <c r="DC21" s="66">
        <f t="shared" si="67"/>
        <v>0</v>
      </c>
      <c r="DD21" s="66">
        <f t="shared" si="67"/>
        <v>0</v>
      </c>
      <c r="DE21" s="75">
        <f t="shared" si="55"/>
        <v>0</v>
      </c>
      <c r="DF21" s="66">
        <f t="shared" si="68"/>
        <v>0</v>
      </c>
      <c r="DG21" s="66">
        <f t="shared" si="68"/>
        <v>0</v>
      </c>
      <c r="DH21" s="66">
        <f t="shared" si="68"/>
        <v>0</v>
      </c>
      <c r="DI21" s="66">
        <f t="shared" si="68"/>
        <v>0</v>
      </c>
      <c r="DJ21" s="66">
        <f t="shared" si="68"/>
        <v>0</v>
      </c>
      <c r="DK21" s="66">
        <f t="shared" si="68"/>
        <v>0</v>
      </c>
      <c r="DL21" s="66">
        <f t="shared" si="68"/>
        <v>0</v>
      </c>
      <c r="DM21" s="66">
        <f t="shared" si="68"/>
        <v>0</v>
      </c>
      <c r="DN21" s="66">
        <f t="shared" si="68"/>
        <v>0</v>
      </c>
      <c r="DO21" s="66">
        <f t="shared" si="68"/>
        <v>0</v>
      </c>
      <c r="DP21" s="66">
        <f t="shared" si="68"/>
        <v>0</v>
      </c>
      <c r="DQ21" s="66">
        <f t="shared" si="68"/>
        <v>0</v>
      </c>
      <c r="DR21" s="75">
        <f t="shared" si="57"/>
        <v>0</v>
      </c>
      <c r="DS21" s="66">
        <f t="shared" si="69"/>
        <v>0</v>
      </c>
      <c r="DT21" s="66">
        <f t="shared" si="69"/>
        <v>0</v>
      </c>
      <c r="DU21" s="66">
        <f t="shared" si="69"/>
        <v>0</v>
      </c>
      <c r="DV21" s="66">
        <f t="shared" si="69"/>
        <v>0</v>
      </c>
      <c r="DW21" s="66">
        <f t="shared" si="69"/>
        <v>0</v>
      </c>
      <c r="DX21" s="66">
        <f t="shared" si="69"/>
        <v>0</v>
      </c>
      <c r="DY21" s="66">
        <f t="shared" si="69"/>
        <v>0</v>
      </c>
      <c r="DZ21" s="66">
        <f t="shared" si="69"/>
        <v>0</v>
      </c>
      <c r="EA21" s="66">
        <f t="shared" si="69"/>
        <v>0</v>
      </c>
      <c r="EB21" s="66">
        <f t="shared" si="69"/>
        <v>0</v>
      </c>
      <c r="EC21" s="66">
        <f t="shared" si="69"/>
        <v>0</v>
      </c>
      <c r="ED21" s="66">
        <f t="shared" si="69"/>
        <v>0</v>
      </c>
      <c r="EE21" s="76">
        <f t="shared" si="59"/>
        <v>0</v>
      </c>
    </row>
    <row r="22" spans="1:135" x14ac:dyDescent="0.2">
      <c r="A22" s="19"/>
      <c r="D22" s="2" t="s">
        <v>74</v>
      </c>
      <c r="F22" s="66">
        <f t="shared" si="60"/>
        <v>0</v>
      </c>
      <c r="G22" s="66">
        <f t="shared" si="60"/>
        <v>0</v>
      </c>
      <c r="H22" s="66">
        <f t="shared" si="60"/>
        <v>0</v>
      </c>
      <c r="I22" s="66">
        <f t="shared" si="60"/>
        <v>0</v>
      </c>
      <c r="J22" s="66">
        <f t="shared" si="60"/>
        <v>0</v>
      </c>
      <c r="K22" s="66">
        <f t="shared" si="60"/>
        <v>0</v>
      </c>
      <c r="L22" s="66">
        <f t="shared" si="60"/>
        <v>0</v>
      </c>
      <c r="M22" s="66">
        <f t="shared" si="60"/>
        <v>0</v>
      </c>
      <c r="N22" s="66">
        <f t="shared" si="60"/>
        <v>0</v>
      </c>
      <c r="O22" s="66">
        <f t="shared" si="60"/>
        <v>0</v>
      </c>
      <c r="P22" s="66">
        <f t="shared" si="60"/>
        <v>0</v>
      </c>
      <c r="Q22" s="66">
        <f t="shared" si="60"/>
        <v>0</v>
      </c>
      <c r="R22" s="75">
        <f t="shared" si="41"/>
        <v>0</v>
      </c>
      <c r="S22" s="66">
        <f t="shared" si="61"/>
        <v>0</v>
      </c>
      <c r="T22" s="66">
        <f t="shared" si="61"/>
        <v>0</v>
      </c>
      <c r="U22" s="66">
        <f t="shared" si="61"/>
        <v>0</v>
      </c>
      <c r="V22" s="66">
        <f t="shared" si="61"/>
        <v>0</v>
      </c>
      <c r="W22" s="66">
        <f t="shared" si="61"/>
        <v>0</v>
      </c>
      <c r="X22" s="66">
        <f t="shared" si="61"/>
        <v>0</v>
      </c>
      <c r="Y22" s="66">
        <f t="shared" si="61"/>
        <v>0</v>
      </c>
      <c r="Z22" s="66">
        <f t="shared" si="61"/>
        <v>0</v>
      </c>
      <c r="AA22" s="66">
        <f t="shared" si="61"/>
        <v>0</v>
      </c>
      <c r="AB22" s="66">
        <f t="shared" si="61"/>
        <v>0</v>
      </c>
      <c r="AC22" s="66">
        <f t="shared" si="61"/>
        <v>0</v>
      </c>
      <c r="AD22" s="66">
        <f t="shared" si="61"/>
        <v>0</v>
      </c>
      <c r="AE22" s="75">
        <f t="shared" si="43"/>
        <v>0</v>
      </c>
      <c r="AF22" s="66">
        <f t="shared" si="62"/>
        <v>0</v>
      </c>
      <c r="AG22" s="66">
        <f t="shared" si="62"/>
        <v>0</v>
      </c>
      <c r="AH22" s="66">
        <f t="shared" si="62"/>
        <v>0</v>
      </c>
      <c r="AI22" s="66">
        <f t="shared" si="62"/>
        <v>0</v>
      </c>
      <c r="AJ22" s="66">
        <f t="shared" si="62"/>
        <v>0</v>
      </c>
      <c r="AK22" s="66">
        <f t="shared" si="62"/>
        <v>0</v>
      </c>
      <c r="AL22" s="66">
        <f t="shared" si="62"/>
        <v>0</v>
      </c>
      <c r="AM22" s="66">
        <f t="shared" si="62"/>
        <v>0</v>
      </c>
      <c r="AN22" s="66">
        <f t="shared" si="62"/>
        <v>0</v>
      </c>
      <c r="AO22" s="66">
        <f t="shared" si="62"/>
        <v>0</v>
      </c>
      <c r="AP22" s="66">
        <f t="shared" si="62"/>
        <v>0</v>
      </c>
      <c r="AQ22" s="66">
        <f t="shared" si="62"/>
        <v>0</v>
      </c>
      <c r="AR22" s="75">
        <f t="shared" si="45"/>
        <v>0</v>
      </c>
      <c r="AS22" s="66">
        <f t="shared" si="63"/>
        <v>0</v>
      </c>
      <c r="AT22" s="66">
        <f t="shared" si="63"/>
        <v>0</v>
      </c>
      <c r="AU22" s="66">
        <f t="shared" si="63"/>
        <v>0</v>
      </c>
      <c r="AV22" s="66">
        <f t="shared" si="63"/>
        <v>0</v>
      </c>
      <c r="AW22" s="66">
        <f t="shared" si="63"/>
        <v>0</v>
      </c>
      <c r="AX22" s="66">
        <f t="shared" si="63"/>
        <v>0</v>
      </c>
      <c r="AY22" s="66">
        <f t="shared" si="63"/>
        <v>0</v>
      </c>
      <c r="AZ22" s="66">
        <f t="shared" si="63"/>
        <v>0</v>
      </c>
      <c r="BA22" s="66">
        <f t="shared" si="63"/>
        <v>0</v>
      </c>
      <c r="BB22" s="66">
        <f t="shared" si="63"/>
        <v>0</v>
      </c>
      <c r="BC22" s="66">
        <f t="shared" si="63"/>
        <v>0</v>
      </c>
      <c r="BD22" s="66">
        <f t="shared" si="63"/>
        <v>0</v>
      </c>
      <c r="BE22" s="75">
        <f t="shared" si="47"/>
        <v>0</v>
      </c>
      <c r="BF22" s="66">
        <f t="shared" si="64"/>
        <v>0</v>
      </c>
      <c r="BG22" s="66">
        <f t="shared" si="64"/>
        <v>0</v>
      </c>
      <c r="BH22" s="66">
        <f t="shared" si="64"/>
        <v>0</v>
      </c>
      <c r="BI22" s="66">
        <f t="shared" si="64"/>
        <v>0</v>
      </c>
      <c r="BJ22" s="66">
        <f t="shared" si="64"/>
        <v>0</v>
      </c>
      <c r="BK22" s="66">
        <f t="shared" si="64"/>
        <v>0</v>
      </c>
      <c r="BL22" s="66">
        <f t="shared" si="64"/>
        <v>0</v>
      </c>
      <c r="BM22" s="66">
        <f t="shared" si="64"/>
        <v>0</v>
      </c>
      <c r="BN22" s="66">
        <f t="shared" si="64"/>
        <v>0</v>
      </c>
      <c r="BO22" s="66">
        <f t="shared" si="64"/>
        <v>0</v>
      </c>
      <c r="BP22" s="66">
        <f t="shared" si="64"/>
        <v>0</v>
      </c>
      <c r="BQ22" s="66">
        <f t="shared" si="64"/>
        <v>0</v>
      </c>
      <c r="BR22" s="75">
        <f t="shared" si="49"/>
        <v>0</v>
      </c>
      <c r="BS22" s="66">
        <f t="shared" si="65"/>
        <v>0</v>
      </c>
      <c r="BT22" s="66">
        <f t="shared" si="65"/>
        <v>0</v>
      </c>
      <c r="BU22" s="66">
        <f t="shared" si="65"/>
        <v>0</v>
      </c>
      <c r="BV22" s="66">
        <f t="shared" si="65"/>
        <v>0</v>
      </c>
      <c r="BW22" s="66">
        <f t="shared" si="65"/>
        <v>0</v>
      </c>
      <c r="BX22" s="66">
        <f t="shared" si="65"/>
        <v>0</v>
      </c>
      <c r="BY22" s="66">
        <f t="shared" si="65"/>
        <v>0</v>
      </c>
      <c r="BZ22" s="66">
        <f t="shared" si="65"/>
        <v>0</v>
      </c>
      <c r="CA22" s="66">
        <f t="shared" si="65"/>
        <v>0</v>
      </c>
      <c r="CB22" s="66">
        <f t="shared" si="65"/>
        <v>0</v>
      </c>
      <c r="CC22" s="66">
        <f t="shared" si="65"/>
        <v>0</v>
      </c>
      <c r="CD22" s="66">
        <f t="shared" si="65"/>
        <v>0</v>
      </c>
      <c r="CE22" s="75">
        <f t="shared" si="51"/>
        <v>0</v>
      </c>
      <c r="CF22" s="66">
        <f t="shared" si="66"/>
        <v>0</v>
      </c>
      <c r="CG22" s="66">
        <f t="shared" si="66"/>
        <v>0</v>
      </c>
      <c r="CH22" s="66">
        <f t="shared" si="66"/>
        <v>0</v>
      </c>
      <c r="CI22" s="66">
        <f t="shared" si="66"/>
        <v>0</v>
      </c>
      <c r="CJ22" s="66">
        <f t="shared" si="66"/>
        <v>0</v>
      </c>
      <c r="CK22" s="66">
        <f t="shared" si="66"/>
        <v>0</v>
      </c>
      <c r="CL22" s="66">
        <f t="shared" si="66"/>
        <v>0</v>
      </c>
      <c r="CM22" s="66">
        <f t="shared" si="66"/>
        <v>0</v>
      </c>
      <c r="CN22" s="66">
        <f t="shared" si="66"/>
        <v>0</v>
      </c>
      <c r="CO22" s="66">
        <f t="shared" si="66"/>
        <v>0</v>
      </c>
      <c r="CP22" s="66">
        <f t="shared" si="66"/>
        <v>0</v>
      </c>
      <c r="CQ22" s="66">
        <f t="shared" si="66"/>
        <v>0</v>
      </c>
      <c r="CR22" s="75">
        <f t="shared" si="53"/>
        <v>0</v>
      </c>
      <c r="CS22" s="66">
        <f t="shared" si="67"/>
        <v>0</v>
      </c>
      <c r="CT22" s="66">
        <f t="shared" si="67"/>
        <v>0</v>
      </c>
      <c r="CU22" s="66">
        <f t="shared" si="67"/>
        <v>0</v>
      </c>
      <c r="CV22" s="66">
        <f t="shared" si="67"/>
        <v>0</v>
      </c>
      <c r="CW22" s="66">
        <f t="shared" si="67"/>
        <v>0</v>
      </c>
      <c r="CX22" s="66">
        <f t="shared" si="67"/>
        <v>0</v>
      </c>
      <c r="CY22" s="66">
        <f t="shared" si="67"/>
        <v>0</v>
      </c>
      <c r="CZ22" s="66">
        <f t="shared" si="67"/>
        <v>0</v>
      </c>
      <c r="DA22" s="66">
        <f t="shared" si="67"/>
        <v>0</v>
      </c>
      <c r="DB22" s="66">
        <f t="shared" si="67"/>
        <v>0</v>
      </c>
      <c r="DC22" s="66">
        <f t="shared" si="67"/>
        <v>0</v>
      </c>
      <c r="DD22" s="66">
        <f t="shared" si="67"/>
        <v>0</v>
      </c>
      <c r="DE22" s="75">
        <f t="shared" si="55"/>
        <v>0</v>
      </c>
      <c r="DF22" s="66">
        <f t="shared" si="68"/>
        <v>0</v>
      </c>
      <c r="DG22" s="66">
        <f t="shared" si="68"/>
        <v>0</v>
      </c>
      <c r="DH22" s="66">
        <f t="shared" si="68"/>
        <v>0</v>
      </c>
      <c r="DI22" s="66">
        <f t="shared" si="68"/>
        <v>0</v>
      </c>
      <c r="DJ22" s="66">
        <f t="shared" si="68"/>
        <v>0</v>
      </c>
      <c r="DK22" s="66">
        <f t="shared" si="68"/>
        <v>0</v>
      </c>
      <c r="DL22" s="66">
        <f t="shared" si="68"/>
        <v>0</v>
      </c>
      <c r="DM22" s="66">
        <f t="shared" si="68"/>
        <v>0</v>
      </c>
      <c r="DN22" s="66">
        <f t="shared" si="68"/>
        <v>0</v>
      </c>
      <c r="DO22" s="66">
        <f t="shared" si="68"/>
        <v>0</v>
      </c>
      <c r="DP22" s="66">
        <f t="shared" si="68"/>
        <v>0</v>
      </c>
      <c r="DQ22" s="66">
        <f t="shared" si="68"/>
        <v>0</v>
      </c>
      <c r="DR22" s="75">
        <f t="shared" si="57"/>
        <v>0</v>
      </c>
      <c r="DS22" s="66">
        <f t="shared" si="69"/>
        <v>0</v>
      </c>
      <c r="DT22" s="66">
        <f t="shared" si="69"/>
        <v>0</v>
      </c>
      <c r="DU22" s="66">
        <f t="shared" si="69"/>
        <v>0</v>
      </c>
      <c r="DV22" s="66">
        <f t="shared" si="69"/>
        <v>0</v>
      </c>
      <c r="DW22" s="66">
        <f t="shared" si="69"/>
        <v>0</v>
      </c>
      <c r="DX22" s="66">
        <f t="shared" si="69"/>
        <v>0</v>
      </c>
      <c r="DY22" s="66">
        <f t="shared" si="69"/>
        <v>0</v>
      </c>
      <c r="DZ22" s="66">
        <f t="shared" si="69"/>
        <v>0</v>
      </c>
      <c r="EA22" s="66">
        <f t="shared" si="69"/>
        <v>0</v>
      </c>
      <c r="EB22" s="66">
        <f t="shared" si="69"/>
        <v>0</v>
      </c>
      <c r="EC22" s="66">
        <f t="shared" si="69"/>
        <v>0</v>
      </c>
      <c r="ED22" s="66">
        <f t="shared" si="69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F23" s="66">
        <f t="shared" si="60"/>
        <v>0</v>
      </c>
      <c r="G23" s="66">
        <f t="shared" si="60"/>
        <v>0</v>
      </c>
      <c r="H23" s="66">
        <f t="shared" si="60"/>
        <v>0</v>
      </c>
      <c r="I23" s="66">
        <f t="shared" si="60"/>
        <v>0</v>
      </c>
      <c r="J23" s="66">
        <f t="shared" si="60"/>
        <v>0</v>
      </c>
      <c r="K23" s="66">
        <f t="shared" si="60"/>
        <v>0</v>
      </c>
      <c r="L23" s="66">
        <f t="shared" si="60"/>
        <v>0</v>
      </c>
      <c r="M23" s="66">
        <f t="shared" si="60"/>
        <v>0</v>
      </c>
      <c r="N23" s="66">
        <f t="shared" si="60"/>
        <v>0</v>
      </c>
      <c r="O23" s="66">
        <f t="shared" si="60"/>
        <v>0</v>
      </c>
      <c r="P23" s="66">
        <f t="shared" si="60"/>
        <v>0</v>
      </c>
      <c r="Q23" s="66">
        <f t="shared" si="60"/>
        <v>0</v>
      </c>
      <c r="R23" s="75">
        <f t="shared" si="41"/>
        <v>0</v>
      </c>
      <c r="S23" s="66">
        <f t="shared" si="61"/>
        <v>0</v>
      </c>
      <c r="T23" s="66">
        <f t="shared" si="61"/>
        <v>0</v>
      </c>
      <c r="U23" s="66">
        <f t="shared" si="61"/>
        <v>0</v>
      </c>
      <c r="V23" s="66">
        <f t="shared" si="61"/>
        <v>0</v>
      </c>
      <c r="W23" s="66">
        <f t="shared" si="61"/>
        <v>0</v>
      </c>
      <c r="X23" s="66">
        <f t="shared" si="61"/>
        <v>0</v>
      </c>
      <c r="Y23" s="66">
        <f t="shared" si="61"/>
        <v>0</v>
      </c>
      <c r="Z23" s="66">
        <f t="shared" si="61"/>
        <v>0</v>
      </c>
      <c r="AA23" s="66">
        <f t="shared" si="61"/>
        <v>0</v>
      </c>
      <c r="AB23" s="66">
        <f t="shared" si="61"/>
        <v>0</v>
      </c>
      <c r="AC23" s="66">
        <f t="shared" si="61"/>
        <v>0</v>
      </c>
      <c r="AD23" s="66">
        <f t="shared" si="61"/>
        <v>0</v>
      </c>
      <c r="AE23" s="75">
        <f t="shared" si="43"/>
        <v>0</v>
      </c>
      <c r="AF23" s="66">
        <f t="shared" si="62"/>
        <v>0</v>
      </c>
      <c r="AG23" s="66">
        <f t="shared" si="62"/>
        <v>0</v>
      </c>
      <c r="AH23" s="66">
        <f t="shared" si="62"/>
        <v>0</v>
      </c>
      <c r="AI23" s="66">
        <f t="shared" si="62"/>
        <v>0</v>
      </c>
      <c r="AJ23" s="66">
        <f t="shared" si="62"/>
        <v>0</v>
      </c>
      <c r="AK23" s="66">
        <f t="shared" si="62"/>
        <v>0</v>
      </c>
      <c r="AL23" s="66">
        <f t="shared" si="62"/>
        <v>0</v>
      </c>
      <c r="AM23" s="66">
        <f t="shared" si="62"/>
        <v>0</v>
      </c>
      <c r="AN23" s="66">
        <f t="shared" si="62"/>
        <v>0</v>
      </c>
      <c r="AO23" s="66">
        <f t="shared" si="62"/>
        <v>0</v>
      </c>
      <c r="AP23" s="66">
        <f t="shared" si="62"/>
        <v>0</v>
      </c>
      <c r="AQ23" s="66">
        <f t="shared" si="62"/>
        <v>0</v>
      </c>
      <c r="AR23" s="75">
        <f t="shared" si="45"/>
        <v>0</v>
      </c>
      <c r="AS23" s="66">
        <f t="shared" si="63"/>
        <v>0</v>
      </c>
      <c r="AT23" s="66">
        <f t="shared" si="63"/>
        <v>0</v>
      </c>
      <c r="AU23" s="66">
        <f t="shared" si="63"/>
        <v>0</v>
      </c>
      <c r="AV23" s="66">
        <f t="shared" si="63"/>
        <v>0</v>
      </c>
      <c r="AW23" s="66">
        <f t="shared" si="63"/>
        <v>0</v>
      </c>
      <c r="AX23" s="66">
        <f t="shared" si="63"/>
        <v>0</v>
      </c>
      <c r="AY23" s="66">
        <f t="shared" si="63"/>
        <v>0</v>
      </c>
      <c r="AZ23" s="66">
        <f t="shared" si="63"/>
        <v>0</v>
      </c>
      <c r="BA23" s="66">
        <f t="shared" si="63"/>
        <v>0</v>
      </c>
      <c r="BB23" s="66">
        <f t="shared" si="63"/>
        <v>0</v>
      </c>
      <c r="BC23" s="66">
        <f t="shared" si="63"/>
        <v>0</v>
      </c>
      <c r="BD23" s="66">
        <f t="shared" si="63"/>
        <v>0</v>
      </c>
      <c r="BE23" s="75">
        <f t="shared" si="47"/>
        <v>0</v>
      </c>
      <c r="BF23" s="66">
        <f t="shared" si="64"/>
        <v>0</v>
      </c>
      <c r="BG23" s="66">
        <f t="shared" si="64"/>
        <v>0</v>
      </c>
      <c r="BH23" s="66">
        <f t="shared" si="64"/>
        <v>0</v>
      </c>
      <c r="BI23" s="66">
        <f t="shared" si="64"/>
        <v>0</v>
      </c>
      <c r="BJ23" s="66">
        <f t="shared" si="64"/>
        <v>0</v>
      </c>
      <c r="BK23" s="66">
        <f t="shared" si="64"/>
        <v>0</v>
      </c>
      <c r="BL23" s="66">
        <f t="shared" si="64"/>
        <v>0</v>
      </c>
      <c r="BM23" s="66">
        <f t="shared" si="64"/>
        <v>0</v>
      </c>
      <c r="BN23" s="66">
        <f t="shared" si="64"/>
        <v>0</v>
      </c>
      <c r="BO23" s="66">
        <f t="shared" si="64"/>
        <v>0</v>
      </c>
      <c r="BP23" s="66">
        <f t="shared" si="64"/>
        <v>0</v>
      </c>
      <c r="BQ23" s="66">
        <f t="shared" si="64"/>
        <v>0</v>
      </c>
      <c r="BR23" s="75">
        <f t="shared" si="49"/>
        <v>0</v>
      </c>
      <c r="BS23" s="66">
        <f t="shared" si="65"/>
        <v>0</v>
      </c>
      <c r="BT23" s="66">
        <f t="shared" si="65"/>
        <v>0</v>
      </c>
      <c r="BU23" s="66">
        <f t="shared" si="65"/>
        <v>0</v>
      </c>
      <c r="BV23" s="66">
        <f t="shared" si="65"/>
        <v>0</v>
      </c>
      <c r="BW23" s="66">
        <f t="shared" si="65"/>
        <v>0</v>
      </c>
      <c r="BX23" s="66">
        <f t="shared" si="65"/>
        <v>0</v>
      </c>
      <c r="BY23" s="66">
        <f t="shared" si="65"/>
        <v>0</v>
      </c>
      <c r="BZ23" s="66">
        <f t="shared" si="65"/>
        <v>0</v>
      </c>
      <c r="CA23" s="66">
        <f t="shared" si="65"/>
        <v>0</v>
      </c>
      <c r="CB23" s="66">
        <f t="shared" si="65"/>
        <v>0</v>
      </c>
      <c r="CC23" s="66">
        <f t="shared" si="65"/>
        <v>0</v>
      </c>
      <c r="CD23" s="66">
        <f t="shared" si="65"/>
        <v>0</v>
      </c>
      <c r="CE23" s="75">
        <f t="shared" si="51"/>
        <v>0</v>
      </c>
      <c r="CF23" s="66">
        <f t="shared" si="66"/>
        <v>0</v>
      </c>
      <c r="CG23" s="66">
        <f t="shared" si="66"/>
        <v>0</v>
      </c>
      <c r="CH23" s="66">
        <f t="shared" si="66"/>
        <v>0</v>
      </c>
      <c r="CI23" s="66">
        <f t="shared" si="66"/>
        <v>0</v>
      </c>
      <c r="CJ23" s="66">
        <f t="shared" si="66"/>
        <v>0</v>
      </c>
      <c r="CK23" s="66">
        <f t="shared" si="66"/>
        <v>0</v>
      </c>
      <c r="CL23" s="66">
        <f t="shared" si="66"/>
        <v>0</v>
      </c>
      <c r="CM23" s="66">
        <f t="shared" si="66"/>
        <v>0</v>
      </c>
      <c r="CN23" s="66">
        <f t="shared" si="66"/>
        <v>0</v>
      </c>
      <c r="CO23" s="66">
        <f t="shared" si="66"/>
        <v>0</v>
      </c>
      <c r="CP23" s="66">
        <f t="shared" si="66"/>
        <v>0</v>
      </c>
      <c r="CQ23" s="66">
        <f t="shared" si="66"/>
        <v>0</v>
      </c>
      <c r="CR23" s="75">
        <f t="shared" si="53"/>
        <v>0</v>
      </c>
      <c r="CS23" s="66">
        <f t="shared" si="67"/>
        <v>0</v>
      </c>
      <c r="CT23" s="66">
        <f t="shared" si="67"/>
        <v>0</v>
      </c>
      <c r="CU23" s="66">
        <f t="shared" si="67"/>
        <v>0</v>
      </c>
      <c r="CV23" s="66">
        <f t="shared" si="67"/>
        <v>0</v>
      </c>
      <c r="CW23" s="66">
        <f t="shared" si="67"/>
        <v>0</v>
      </c>
      <c r="CX23" s="66">
        <f t="shared" si="67"/>
        <v>0</v>
      </c>
      <c r="CY23" s="66">
        <f t="shared" si="67"/>
        <v>0</v>
      </c>
      <c r="CZ23" s="66">
        <f t="shared" si="67"/>
        <v>0</v>
      </c>
      <c r="DA23" s="66">
        <f t="shared" si="67"/>
        <v>0</v>
      </c>
      <c r="DB23" s="66">
        <f t="shared" si="67"/>
        <v>0</v>
      </c>
      <c r="DC23" s="66">
        <f t="shared" si="67"/>
        <v>0</v>
      </c>
      <c r="DD23" s="66">
        <f t="shared" si="67"/>
        <v>0</v>
      </c>
      <c r="DE23" s="75">
        <f t="shared" si="55"/>
        <v>0</v>
      </c>
      <c r="DF23" s="66">
        <f t="shared" si="68"/>
        <v>0</v>
      </c>
      <c r="DG23" s="66">
        <f t="shared" si="68"/>
        <v>0</v>
      </c>
      <c r="DH23" s="66">
        <f t="shared" si="68"/>
        <v>0</v>
      </c>
      <c r="DI23" s="66">
        <f t="shared" si="68"/>
        <v>0</v>
      </c>
      <c r="DJ23" s="66">
        <f t="shared" si="68"/>
        <v>0</v>
      </c>
      <c r="DK23" s="66">
        <f t="shared" si="68"/>
        <v>0</v>
      </c>
      <c r="DL23" s="66">
        <f t="shared" si="68"/>
        <v>0</v>
      </c>
      <c r="DM23" s="66">
        <f t="shared" si="68"/>
        <v>0</v>
      </c>
      <c r="DN23" s="66">
        <f t="shared" si="68"/>
        <v>0</v>
      </c>
      <c r="DO23" s="66">
        <f t="shared" si="68"/>
        <v>0</v>
      </c>
      <c r="DP23" s="66">
        <f t="shared" si="68"/>
        <v>0</v>
      </c>
      <c r="DQ23" s="66">
        <f t="shared" si="68"/>
        <v>0</v>
      </c>
      <c r="DR23" s="75">
        <f t="shared" si="57"/>
        <v>0</v>
      </c>
      <c r="DS23" s="66">
        <f t="shared" si="69"/>
        <v>0</v>
      </c>
      <c r="DT23" s="66">
        <f t="shared" si="69"/>
        <v>0</v>
      </c>
      <c r="DU23" s="66">
        <f t="shared" si="69"/>
        <v>0</v>
      </c>
      <c r="DV23" s="66">
        <f t="shared" si="69"/>
        <v>0</v>
      </c>
      <c r="DW23" s="66">
        <f t="shared" si="69"/>
        <v>0</v>
      </c>
      <c r="DX23" s="66">
        <f t="shared" si="69"/>
        <v>0</v>
      </c>
      <c r="DY23" s="66">
        <f t="shared" si="69"/>
        <v>0</v>
      </c>
      <c r="DZ23" s="66">
        <f t="shared" si="69"/>
        <v>0</v>
      </c>
      <c r="EA23" s="66">
        <f t="shared" si="69"/>
        <v>0</v>
      </c>
      <c r="EB23" s="66">
        <f t="shared" si="69"/>
        <v>0</v>
      </c>
      <c r="EC23" s="66">
        <f t="shared" si="69"/>
        <v>0</v>
      </c>
      <c r="ED23" s="66">
        <f t="shared" si="69"/>
        <v>0</v>
      </c>
      <c r="EE23" s="76">
        <f t="shared" si="59"/>
        <v>0</v>
      </c>
    </row>
    <row r="24" spans="1:135" x14ac:dyDescent="0.2">
      <c r="A24" s="2"/>
      <c r="D24" s="2" t="s">
        <v>76</v>
      </c>
      <c r="F24" s="66">
        <f t="shared" si="60"/>
        <v>0</v>
      </c>
      <c r="G24" s="66">
        <f t="shared" si="60"/>
        <v>0</v>
      </c>
      <c r="H24" s="66">
        <f t="shared" si="60"/>
        <v>0</v>
      </c>
      <c r="I24" s="66">
        <f t="shared" si="60"/>
        <v>0</v>
      </c>
      <c r="J24" s="66">
        <f t="shared" si="60"/>
        <v>0</v>
      </c>
      <c r="K24" s="66">
        <f t="shared" si="60"/>
        <v>0</v>
      </c>
      <c r="L24" s="66">
        <f t="shared" si="60"/>
        <v>0</v>
      </c>
      <c r="M24" s="66">
        <f t="shared" si="60"/>
        <v>0</v>
      </c>
      <c r="N24" s="66">
        <f t="shared" si="60"/>
        <v>0</v>
      </c>
      <c r="O24" s="66">
        <f t="shared" si="60"/>
        <v>0</v>
      </c>
      <c r="P24" s="66">
        <f t="shared" si="60"/>
        <v>0</v>
      </c>
      <c r="Q24" s="66">
        <f t="shared" si="60"/>
        <v>0</v>
      </c>
      <c r="R24" s="75">
        <f t="shared" si="41"/>
        <v>0</v>
      </c>
      <c r="S24" s="66">
        <f t="shared" si="61"/>
        <v>0</v>
      </c>
      <c r="T24" s="66">
        <f t="shared" si="61"/>
        <v>0</v>
      </c>
      <c r="U24" s="66">
        <f t="shared" si="61"/>
        <v>0</v>
      </c>
      <c r="V24" s="66">
        <f t="shared" si="61"/>
        <v>0</v>
      </c>
      <c r="W24" s="66">
        <f t="shared" si="61"/>
        <v>0</v>
      </c>
      <c r="X24" s="66">
        <f t="shared" si="61"/>
        <v>0</v>
      </c>
      <c r="Y24" s="66">
        <f t="shared" si="61"/>
        <v>0</v>
      </c>
      <c r="Z24" s="66">
        <f t="shared" si="61"/>
        <v>0</v>
      </c>
      <c r="AA24" s="66">
        <f t="shared" si="61"/>
        <v>0</v>
      </c>
      <c r="AB24" s="66">
        <f t="shared" si="61"/>
        <v>0</v>
      </c>
      <c r="AC24" s="66">
        <f t="shared" si="61"/>
        <v>0</v>
      </c>
      <c r="AD24" s="66">
        <f t="shared" si="61"/>
        <v>0</v>
      </c>
      <c r="AE24" s="75">
        <f t="shared" si="43"/>
        <v>0</v>
      </c>
      <c r="AF24" s="66">
        <f t="shared" si="62"/>
        <v>0</v>
      </c>
      <c r="AG24" s="66">
        <f t="shared" si="62"/>
        <v>0</v>
      </c>
      <c r="AH24" s="66">
        <f t="shared" si="62"/>
        <v>0</v>
      </c>
      <c r="AI24" s="66">
        <f t="shared" si="62"/>
        <v>0</v>
      </c>
      <c r="AJ24" s="66">
        <f t="shared" si="62"/>
        <v>0</v>
      </c>
      <c r="AK24" s="66">
        <f t="shared" si="62"/>
        <v>0</v>
      </c>
      <c r="AL24" s="66">
        <f t="shared" si="62"/>
        <v>0</v>
      </c>
      <c r="AM24" s="66">
        <f t="shared" si="62"/>
        <v>0</v>
      </c>
      <c r="AN24" s="66">
        <f t="shared" si="62"/>
        <v>0</v>
      </c>
      <c r="AO24" s="66">
        <f t="shared" si="62"/>
        <v>0</v>
      </c>
      <c r="AP24" s="66">
        <f t="shared" si="62"/>
        <v>0</v>
      </c>
      <c r="AQ24" s="66">
        <f t="shared" si="62"/>
        <v>0</v>
      </c>
      <c r="AR24" s="75">
        <f t="shared" si="45"/>
        <v>0</v>
      </c>
      <c r="AS24" s="66">
        <f t="shared" si="63"/>
        <v>0</v>
      </c>
      <c r="AT24" s="66">
        <f t="shared" si="63"/>
        <v>0</v>
      </c>
      <c r="AU24" s="66">
        <f t="shared" si="63"/>
        <v>0</v>
      </c>
      <c r="AV24" s="66">
        <f t="shared" si="63"/>
        <v>0</v>
      </c>
      <c r="AW24" s="66">
        <f t="shared" si="63"/>
        <v>0</v>
      </c>
      <c r="AX24" s="66">
        <f t="shared" si="63"/>
        <v>0</v>
      </c>
      <c r="AY24" s="66">
        <f t="shared" si="63"/>
        <v>0</v>
      </c>
      <c r="AZ24" s="66">
        <f t="shared" si="63"/>
        <v>0</v>
      </c>
      <c r="BA24" s="66">
        <f t="shared" si="63"/>
        <v>0</v>
      </c>
      <c r="BB24" s="66">
        <f t="shared" si="63"/>
        <v>0</v>
      </c>
      <c r="BC24" s="66">
        <f t="shared" si="63"/>
        <v>0</v>
      </c>
      <c r="BD24" s="66">
        <f t="shared" si="63"/>
        <v>0</v>
      </c>
      <c r="BE24" s="75">
        <f t="shared" si="47"/>
        <v>0</v>
      </c>
      <c r="BF24" s="66">
        <f t="shared" si="64"/>
        <v>0</v>
      </c>
      <c r="BG24" s="66">
        <f t="shared" si="64"/>
        <v>0</v>
      </c>
      <c r="BH24" s="66">
        <f t="shared" si="64"/>
        <v>0</v>
      </c>
      <c r="BI24" s="66">
        <f t="shared" si="64"/>
        <v>0</v>
      </c>
      <c r="BJ24" s="66">
        <f t="shared" si="64"/>
        <v>0</v>
      </c>
      <c r="BK24" s="66">
        <f t="shared" si="64"/>
        <v>0</v>
      </c>
      <c r="BL24" s="66">
        <f t="shared" si="64"/>
        <v>0</v>
      </c>
      <c r="BM24" s="66">
        <f t="shared" si="64"/>
        <v>0</v>
      </c>
      <c r="BN24" s="66">
        <f t="shared" si="64"/>
        <v>0</v>
      </c>
      <c r="BO24" s="66">
        <f t="shared" si="64"/>
        <v>0</v>
      </c>
      <c r="BP24" s="66">
        <f t="shared" si="64"/>
        <v>0</v>
      </c>
      <c r="BQ24" s="66">
        <f t="shared" si="64"/>
        <v>0</v>
      </c>
      <c r="BR24" s="75">
        <f t="shared" si="49"/>
        <v>0</v>
      </c>
      <c r="BS24" s="66">
        <f t="shared" si="65"/>
        <v>0</v>
      </c>
      <c r="BT24" s="66">
        <f t="shared" si="65"/>
        <v>0</v>
      </c>
      <c r="BU24" s="66">
        <f t="shared" si="65"/>
        <v>0</v>
      </c>
      <c r="BV24" s="66">
        <f t="shared" si="65"/>
        <v>0</v>
      </c>
      <c r="BW24" s="66">
        <f t="shared" si="65"/>
        <v>0</v>
      </c>
      <c r="BX24" s="66">
        <f t="shared" si="65"/>
        <v>0</v>
      </c>
      <c r="BY24" s="66">
        <f t="shared" si="65"/>
        <v>0</v>
      </c>
      <c r="BZ24" s="66">
        <f t="shared" si="65"/>
        <v>0</v>
      </c>
      <c r="CA24" s="66">
        <f t="shared" si="65"/>
        <v>0</v>
      </c>
      <c r="CB24" s="66">
        <f t="shared" si="65"/>
        <v>0</v>
      </c>
      <c r="CC24" s="66">
        <f t="shared" si="65"/>
        <v>0</v>
      </c>
      <c r="CD24" s="66">
        <f t="shared" si="65"/>
        <v>0</v>
      </c>
      <c r="CE24" s="75">
        <f t="shared" si="51"/>
        <v>0</v>
      </c>
      <c r="CF24" s="66">
        <f t="shared" si="66"/>
        <v>0</v>
      </c>
      <c r="CG24" s="66">
        <f t="shared" si="66"/>
        <v>0</v>
      </c>
      <c r="CH24" s="66">
        <f t="shared" si="66"/>
        <v>0</v>
      </c>
      <c r="CI24" s="66">
        <f t="shared" si="66"/>
        <v>0</v>
      </c>
      <c r="CJ24" s="66">
        <f t="shared" si="66"/>
        <v>0</v>
      </c>
      <c r="CK24" s="66">
        <f t="shared" si="66"/>
        <v>0</v>
      </c>
      <c r="CL24" s="66">
        <f t="shared" si="66"/>
        <v>0</v>
      </c>
      <c r="CM24" s="66">
        <f t="shared" si="66"/>
        <v>0</v>
      </c>
      <c r="CN24" s="66">
        <f t="shared" si="66"/>
        <v>0</v>
      </c>
      <c r="CO24" s="66">
        <f t="shared" si="66"/>
        <v>0</v>
      </c>
      <c r="CP24" s="66">
        <f t="shared" si="66"/>
        <v>0</v>
      </c>
      <c r="CQ24" s="66">
        <f t="shared" si="66"/>
        <v>0</v>
      </c>
      <c r="CR24" s="75">
        <f t="shared" si="53"/>
        <v>0</v>
      </c>
      <c r="CS24" s="66">
        <f t="shared" si="67"/>
        <v>0</v>
      </c>
      <c r="CT24" s="66">
        <f t="shared" si="67"/>
        <v>0</v>
      </c>
      <c r="CU24" s="66">
        <f t="shared" si="67"/>
        <v>0</v>
      </c>
      <c r="CV24" s="66">
        <f t="shared" si="67"/>
        <v>0</v>
      </c>
      <c r="CW24" s="66">
        <f t="shared" si="67"/>
        <v>0</v>
      </c>
      <c r="CX24" s="66">
        <f t="shared" si="67"/>
        <v>0</v>
      </c>
      <c r="CY24" s="66">
        <f t="shared" si="67"/>
        <v>0</v>
      </c>
      <c r="CZ24" s="66">
        <f t="shared" si="67"/>
        <v>0</v>
      </c>
      <c r="DA24" s="66">
        <f t="shared" si="67"/>
        <v>0</v>
      </c>
      <c r="DB24" s="66">
        <f t="shared" si="67"/>
        <v>0</v>
      </c>
      <c r="DC24" s="66">
        <f t="shared" si="67"/>
        <v>0</v>
      </c>
      <c r="DD24" s="66">
        <f t="shared" si="67"/>
        <v>0</v>
      </c>
      <c r="DE24" s="75">
        <f t="shared" si="55"/>
        <v>0</v>
      </c>
      <c r="DF24" s="66">
        <f t="shared" si="68"/>
        <v>0</v>
      </c>
      <c r="DG24" s="66">
        <f t="shared" si="68"/>
        <v>0</v>
      </c>
      <c r="DH24" s="66">
        <f t="shared" si="68"/>
        <v>0</v>
      </c>
      <c r="DI24" s="66">
        <f t="shared" si="68"/>
        <v>0</v>
      </c>
      <c r="DJ24" s="66">
        <f t="shared" si="68"/>
        <v>0</v>
      </c>
      <c r="DK24" s="66">
        <f t="shared" si="68"/>
        <v>0</v>
      </c>
      <c r="DL24" s="66">
        <f t="shared" si="68"/>
        <v>0</v>
      </c>
      <c r="DM24" s="66">
        <f t="shared" si="68"/>
        <v>0</v>
      </c>
      <c r="DN24" s="66">
        <f t="shared" si="68"/>
        <v>0</v>
      </c>
      <c r="DO24" s="66">
        <f t="shared" si="68"/>
        <v>0</v>
      </c>
      <c r="DP24" s="66">
        <f t="shared" si="68"/>
        <v>0</v>
      </c>
      <c r="DQ24" s="66">
        <f t="shared" si="68"/>
        <v>0</v>
      </c>
      <c r="DR24" s="75">
        <f t="shared" si="57"/>
        <v>0</v>
      </c>
      <c r="DS24" s="66">
        <f t="shared" si="69"/>
        <v>0</v>
      </c>
      <c r="DT24" s="66">
        <f t="shared" si="69"/>
        <v>0</v>
      </c>
      <c r="DU24" s="66">
        <f t="shared" si="69"/>
        <v>0</v>
      </c>
      <c r="DV24" s="66">
        <f t="shared" si="69"/>
        <v>0</v>
      </c>
      <c r="DW24" s="66">
        <f t="shared" si="69"/>
        <v>0</v>
      </c>
      <c r="DX24" s="66">
        <f t="shared" si="69"/>
        <v>0</v>
      </c>
      <c r="DY24" s="66">
        <f t="shared" si="69"/>
        <v>0</v>
      </c>
      <c r="DZ24" s="66">
        <f t="shared" si="69"/>
        <v>0</v>
      </c>
      <c r="EA24" s="66">
        <f t="shared" si="69"/>
        <v>0</v>
      </c>
      <c r="EB24" s="66">
        <f t="shared" si="69"/>
        <v>0</v>
      </c>
      <c r="EC24" s="66">
        <f t="shared" si="69"/>
        <v>0</v>
      </c>
      <c r="ED24" s="66">
        <f t="shared" si="69"/>
        <v>0</v>
      </c>
      <c r="EE24" s="76">
        <f t="shared" si="59"/>
        <v>0</v>
      </c>
    </row>
    <row r="25" spans="1:135" x14ac:dyDescent="0.2">
      <c r="A25" s="2"/>
      <c r="D25" s="2" t="s">
        <v>77</v>
      </c>
      <c r="F25" s="66">
        <f t="shared" si="60"/>
        <v>0</v>
      </c>
      <c r="G25" s="66">
        <f t="shared" si="60"/>
        <v>0</v>
      </c>
      <c r="H25" s="66">
        <f t="shared" si="60"/>
        <v>0</v>
      </c>
      <c r="I25" s="66">
        <f t="shared" si="60"/>
        <v>0</v>
      </c>
      <c r="J25" s="66">
        <f t="shared" si="60"/>
        <v>0</v>
      </c>
      <c r="K25" s="66">
        <f t="shared" si="60"/>
        <v>0</v>
      </c>
      <c r="L25" s="66">
        <f t="shared" si="60"/>
        <v>0</v>
      </c>
      <c r="M25" s="66">
        <f t="shared" si="60"/>
        <v>0</v>
      </c>
      <c r="N25" s="66">
        <f t="shared" si="60"/>
        <v>0</v>
      </c>
      <c r="O25" s="66">
        <f t="shared" si="60"/>
        <v>0</v>
      </c>
      <c r="P25" s="66">
        <f t="shared" si="60"/>
        <v>0</v>
      </c>
      <c r="Q25" s="66">
        <f t="shared" si="60"/>
        <v>0</v>
      </c>
      <c r="R25" s="75">
        <f t="shared" si="41"/>
        <v>0</v>
      </c>
      <c r="S25" s="66">
        <f t="shared" si="61"/>
        <v>0</v>
      </c>
      <c r="T25" s="66">
        <f t="shared" si="61"/>
        <v>0</v>
      </c>
      <c r="U25" s="66">
        <f t="shared" si="61"/>
        <v>0</v>
      </c>
      <c r="V25" s="66">
        <f t="shared" si="61"/>
        <v>0</v>
      </c>
      <c r="W25" s="66">
        <f t="shared" si="61"/>
        <v>0</v>
      </c>
      <c r="X25" s="66">
        <f t="shared" si="61"/>
        <v>0</v>
      </c>
      <c r="Y25" s="66">
        <f t="shared" si="61"/>
        <v>0</v>
      </c>
      <c r="Z25" s="66">
        <f t="shared" si="61"/>
        <v>0</v>
      </c>
      <c r="AA25" s="66">
        <f t="shared" si="61"/>
        <v>0</v>
      </c>
      <c r="AB25" s="66">
        <f t="shared" si="61"/>
        <v>0</v>
      </c>
      <c r="AC25" s="66">
        <f t="shared" si="61"/>
        <v>0</v>
      </c>
      <c r="AD25" s="66">
        <f t="shared" si="61"/>
        <v>0</v>
      </c>
      <c r="AE25" s="75">
        <f t="shared" si="43"/>
        <v>0</v>
      </c>
      <c r="AF25" s="66">
        <f t="shared" si="62"/>
        <v>0</v>
      </c>
      <c r="AG25" s="66">
        <f t="shared" si="62"/>
        <v>0</v>
      </c>
      <c r="AH25" s="66">
        <f t="shared" si="62"/>
        <v>0</v>
      </c>
      <c r="AI25" s="66">
        <f t="shared" si="62"/>
        <v>0</v>
      </c>
      <c r="AJ25" s="66">
        <f t="shared" si="62"/>
        <v>0</v>
      </c>
      <c r="AK25" s="66">
        <f t="shared" si="62"/>
        <v>0</v>
      </c>
      <c r="AL25" s="66">
        <f t="shared" si="62"/>
        <v>0</v>
      </c>
      <c r="AM25" s="66">
        <f t="shared" si="62"/>
        <v>0</v>
      </c>
      <c r="AN25" s="66">
        <f t="shared" si="62"/>
        <v>0</v>
      </c>
      <c r="AO25" s="66">
        <f t="shared" si="62"/>
        <v>0</v>
      </c>
      <c r="AP25" s="66">
        <f t="shared" si="62"/>
        <v>0</v>
      </c>
      <c r="AQ25" s="66">
        <f t="shared" si="62"/>
        <v>0</v>
      </c>
      <c r="AR25" s="75">
        <f t="shared" si="45"/>
        <v>0</v>
      </c>
      <c r="AS25" s="66">
        <f t="shared" si="63"/>
        <v>0</v>
      </c>
      <c r="AT25" s="66">
        <f t="shared" si="63"/>
        <v>0</v>
      </c>
      <c r="AU25" s="66">
        <f t="shared" si="63"/>
        <v>0</v>
      </c>
      <c r="AV25" s="66">
        <f t="shared" si="63"/>
        <v>0</v>
      </c>
      <c r="AW25" s="66">
        <f t="shared" si="63"/>
        <v>0</v>
      </c>
      <c r="AX25" s="66">
        <f t="shared" si="63"/>
        <v>0</v>
      </c>
      <c r="AY25" s="66">
        <f t="shared" si="63"/>
        <v>0</v>
      </c>
      <c r="AZ25" s="66">
        <f t="shared" si="63"/>
        <v>0</v>
      </c>
      <c r="BA25" s="66">
        <f t="shared" si="63"/>
        <v>0</v>
      </c>
      <c r="BB25" s="66">
        <f t="shared" si="63"/>
        <v>0</v>
      </c>
      <c r="BC25" s="66">
        <f t="shared" si="63"/>
        <v>0</v>
      </c>
      <c r="BD25" s="66">
        <f t="shared" si="63"/>
        <v>0</v>
      </c>
      <c r="BE25" s="75">
        <f t="shared" si="47"/>
        <v>0</v>
      </c>
      <c r="BF25" s="66">
        <f t="shared" si="64"/>
        <v>0</v>
      </c>
      <c r="BG25" s="66">
        <f t="shared" si="64"/>
        <v>0</v>
      </c>
      <c r="BH25" s="66">
        <f t="shared" si="64"/>
        <v>0</v>
      </c>
      <c r="BI25" s="66">
        <f t="shared" si="64"/>
        <v>0</v>
      </c>
      <c r="BJ25" s="66">
        <f t="shared" si="64"/>
        <v>0</v>
      </c>
      <c r="BK25" s="66">
        <f t="shared" si="64"/>
        <v>0</v>
      </c>
      <c r="BL25" s="66">
        <f t="shared" si="64"/>
        <v>0</v>
      </c>
      <c r="BM25" s="66">
        <f t="shared" si="64"/>
        <v>0</v>
      </c>
      <c r="BN25" s="66">
        <f t="shared" si="64"/>
        <v>0</v>
      </c>
      <c r="BO25" s="66">
        <f t="shared" si="64"/>
        <v>0</v>
      </c>
      <c r="BP25" s="66">
        <f t="shared" si="64"/>
        <v>0</v>
      </c>
      <c r="BQ25" s="66">
        <f t="shared" si="64"/>
        <v>0</v>
      </c>
      <c r="BR25" s="75">
        <f t="shared" si="49"/>
        <v>0</v>
      </c>
      <c r="BS25" s="66">
        <f t="shared" si="65"/>
        <v>0</v>
      </c>
      <c r="BT25" s="66">
        <f t="shared" si="65"/>
        <v>0</v>
      </c>
      <c r="BU25" s="66">
        <f t="shared" si="65"/>
        <v>0</v>
      </c>
      <c r="BV25" s="66">
        <f t="shared" si="65"/>
        <v>0</v>
      </c>
      <c r="BW25" s="66">
        <f t="shared" si="65"/>
        <v>0</v>
      </c>
      <c r="BX25" s="66">
        <f t="shared" si="65"/>
        <v>0</v>
      </c>
      <c r="BY25" s="66">
        <f t="shared" si="65"/>
        <v>0</v>
      </c>
      <c r="BZ25" s="66">
        <f t="shared" si="65"/>
        <v>0</v>
      </c>
      <c r="CA25" s="66">
        <f t="shared" si="65"/>
        <v>0</v>
      </c>
      <c r="CB25" s="66">
        <f t="shared" si="65"/>
        <v>0</v>
      </c>
      <c r="CC25" s="66">
        <f t="shared" si="65"/>
        <v>0</v>
      </c>
      <c r="CD25" s="66">
        <f t="shared" si="65"/>
        <v>0</v>
      </c>
      <c r="CE25" s="75">
        <f t="shared" si="51"/>
        <v>0</v>
      </c>
      <c r="CF25" s="66">
        <f t="shared" si="66"/>
        <v>0</v>
      </c>
      <c r="CG25" s="66">
        <f t="shared" si="66"/>
        <v>0</v>
      </c>
      <c r="CH25" s="66">
        <f t="shared" si="66"/>
        <v>0</v>
      </c>
      <c r="CI25" s="66">
        <f t="shared" si="66"/>
        <v>0</v>
      </c>
      <c r="CJ25" s="66">
        <f t="shared" si="66"/>
        <v>0</v>
      </c>
      <c r="CK25" s="66">
        <f t="shared" si="66"/>
        <v>0</v>
      </c>
      <c r="CL25" s="66">
        <f t="shared" si="66"/>
        <v>0</v>
      </c>
      <c r="CM25" s="66">
        <f t="shared" si="66"/>
        <v>0</v>
      </c>
      <c r="CN25" s="66">
        <f t="shared" si="66"/>
        <v>0</v>
      </c>
      <c r="CO25" s="66">
        <f t="shared" si="66"/>
        <v>0</v>
      </c>
      <c r="CP25" s="66">
        <f t="shared" si="66"/>
        <v>0</v>
      </c>
      <c r="CQ25" s="66">
        <f t="shared" si="66"/>
        <v>0</v>
      </c>
      <c r="CR25" s="75">
        <f t="shared" si="53"/>
        <v>0</v>
      </c>
      <c r="CS25" s="66">
        <f t="shared" si="67"/>
        <v>0</v>
      </c>
      <c r="CT25" s="66">
        <f t="shared" si="67"/>
        <v>0</v>
      </c>
      <c r="CU25" s="66">
        <f t="shared" si="67"/>
        <v>0</v>
      </c>
      <c r="CV25" s="66">
        <f t="shared" si="67"/>
        <v>0</v>
      </c>
      <c r="CW25" s="66">
        <f t="shared" si="67"/>
        <v>0</v>
      </c>
      <c r="CX25" s="66">
        <f t="shared" si="67"/>
        <v>0</v>
      </c>
      <c r="CY25" s="66">
        <f t="shared" si="67"/>
        <v>0</v>
      </c>
      <c r="CZ25" s="66">
        <f t="shared" si="67"/>
        <v>0</v>
      </c>
      <c r="DA25" s="66">
        <f t="shared" si="67"/>
        <v>0</v>
      </c>
      <c r="DB25" s="66">
        <f t="shared" si="67"/>
        <v>0</v>
      </c>
      <c r="DC25" s="66">
        <f t="shared" si="67"/>
        <v>0</v>
      </c>
      <c r="DD25" s="66">
        <f t="shared" si="67"/>
        <v>0</v>
      </c>
      <c r="DE25" s="75">
        <f t="shared" si="55"/>
        <v>0</v>
      </c>
      <c r="DF25" s="66">
        <f t="shared" si="68"/>
        <v>0</v>
      </c>
      <c r="DG25" s="66">
        <f t="shared" si="68"/>
        <v>0</v>
      </c>
      <c r="DH25" s="66">
        <f t="shared" si="68"/>
        <v>0</v>
      </c>
      <c r="DI25" s="66">
        <f t="shared" si="68"/>
        <v>0</v>
      </c>
      <c r="DJ25" s="66">
        <f t="shared" si="68"/>
        <v>0</v>
      </c>
      <c r="DK25" s="66">
        <f t="shared" si="68"/>
        <v>0</v>
      </c>
      <c r="DL25" s="66">
        <f t="shared" si="68"/>
        <v>0</v>
      </c>
      <c r="DM25" s="66">
        <f t="shared" si="68"/>
        <v>0</v>
      </c>
      <c r="DN25" s="66">
        <f t="shared" si="68"/>
        <v>0</v>
      </c>
      <c r="DO25" s="66">
        <f t="shared" si="68"/>
        <v>0</v>
      </c>
      <c r="DP25" s="66">
        <f t="shared" si="68"/>
        <v>0</v>
      </c>
      <c r="DQ25" s="66">
        <f t="shared" si="68"/>
        <v>0</v>
      </c>
      <c r="DR25" s="75">
        <f t="shared" si="57"/>
        <v>0</v>
      </c>
      <c r="DS25" s="66">
        <f t="shared" si="69"/>
        <v>0</v>
      </c>
      <c r="DT25" s="66">
        <f t="shared" si="69"/>
        <v>0</v>
      </c>
      <c r="DU25" s="66">
        <f t="shared" si="69"/>
        <v>0</v>
      </c>
      <c r="DV25" s="66">
        <f t="shared" si="69"/>
        <v>0</v>
      </c>
      <c r="DW25" s="66">
        <f t="shared" si="69"/>
        <v>0</v>
      </c>
      <c r="DX25" s="66">
        <f t="shared" si="69"/>
        <v>0</v>
      </c>
      <c r="DY25" s="66">
        <f t="shared" si="69"/>
        <v>0</v>
      </c>
      <c r="DZ25" s="66">
        <f t="shared" si="69"/>
        <v>0</v>
      </c>
      <c r="EA25" s="66">
        <f t="shared" si="69"/>
        <v>0</v>
      </c>
      <c r="EB25" s="66">
        <f t="shared" si="69"/>
        <v>0</v>
      </c>
      <c r="EC25" s="66">
        <f t="shared" si="69"/>
        <v>0</v>
      </c>
      <c r="ED25" s="66">
        <f t="shared" si="69"/>
        <v>0</v>
      </c>
      <c r="EE25" s="76">
        <f t="shared" si="59"/>
        <v>0</v>
      </c>
    </row>
    <row r="26" spans="1:135" x14ac:dyDescent="0.2">
      <c r="A26" s="2"/>
      <c r="D26" s="2" t="s">
        <v>78</v>
      </c>
      <c r="F26" s="66">
        <f t="shared" si="60"/>
        <v>0</v>
      </c>
      <c r="G26" s="66">
        <f t="shared" si="60"/>
        <v>0</v>
      </c>
      <c r="H26" s="66">
        <f t="shared" si="60"/>
        <v>0</v>
      </c>
      <c r="I26" s="66">
        <f t="shared" si="60"/>
        <v>0</v>
      </c>
      <c r="J26" s="66">
        <f t="shared" si="60"/>
        <v>0</v>
      </c>
      <c r="K26" s="66">
        <f t="shared" si="60"/>
        <v>0</v>
      </c>
      <c r="L26" s="66">
        <f t="shared" si="60"/>
        <v>0</v>
      </c>
      <c r="M26" s="66">
        <f t="shared" si="60"/>
        <v>0</v>
      </c>
      <c r="N26" s="66">
        <f t="shared" si="60"/>
        <v>0</v>
      </c>
      <c r="O26" s="66">
        <f t="shared" si="60"/>
        <v>0</v>
      </c>
      <c r="P26" s="66">
        <f t="shared" si="60"/>
        <v>0</v>
      </c>
      <c r="Q26" s="66">
        <f t="shared" si="60"/>
        <v>0</v>
      </c>
      <c r="R26" s="75">
        <f t="shared" si="41"/>
        <v>0</v>
      </c>
      <c r="S26" s="66">
        <f t="shared" si="61"/>
        <v>0</v>
      </c>
      <c r="T26" s="66">
        <f t="shared" si="61"/>
        <v>0</v>
      </c>
      <c r="U26" s="66">
        <f t="shared" si="61"/>
        <v>0</v>
      </c>
      <c r="V26" s="66">
        <f t="shared" si="61"/>
        <v>0</v>
      </c>
      <c r="W26" s="66">
        <f t="shared" si="61"/>
        <v>0</v>
      </c>
      <c r="X26" s="66">
        <f t="shared" si="61"/>
        <v>0</v>
      </c>
      <c r="Y26" s="66">
        <f t="shared" si="61"/>
        <v>0</v>
      </c>
      <c r="Z26" s="66">
        <f t="shared" si="61"/>
        <v>0</v>
      </c>
      <c r="AA26" s="66">
        <f t="shared" si="61"/>
        <v>0</v>
      </c>
      <c r="AB26" s="66">
        <f t="shared" si="61"/>
        <v>0</v>
      </c>
      <c r="AC26" s="66">
        <f t="shared" si="61"/>
        <v>0</v>
      </c>
      <c r="AD26" s="66">
        <f t="shared" si="61"/>
        <v>0</v>
      </c>
      <c r="AE26" s="75">
        <f t="shared" si="43"/>
        <v>0</v>
      </c>
      <c r="AF26" s="66">
        <f t="shared" si="62"/>
        <v>0</v>
      </c>
      <c r="AG26" s="66">
        <f t="shared" si="62"/>
        <v>0</v>
      </c>
      <c r="AH26" s="66">
        <f t="shared" si="62"/>
        <v>0</v>
      </c>
      <c r="AI26" s="66">
        <f t="shared" si="62"/>
        <v>0</v>
      </c>
      <c r="AJ26" s="66">
        <f t="shared" si="62"/>
        <v>0</v>
      </c>
      <c r="AK26" s="66">
        <f t="shared" si="62"/>
        <v>0</v>
      </c>
      <c r="AL26" s="66">
        <f t="shared" si="62"/>
        <v>0</v>
      </c>
      <c r="AM26" s="66">
        <f t="shared" si="62"/>
        <v>0</v>
      </c>
      <c r="AN26" s="66">
        <f t="shared" si="62"/>
        <v>0</v>
      </c>
      <c r="AO26" s="66">
        <f t="shared" si="62"/>
        <v>0</v>
      </c>
      <c r="AP26" s="66">
        <f t="shared" si="62"/>
        <v>0</v>
      </c>
      <c r="AQ26" s="66">
        <f t="shared" si="62"/>
        <v>0</v>
      </c>
      <c r="AR26" s="75">
        <f t="shared" si="45"/>
        <v>0</v>
      </c>
      <c r="AS26" s="66">
        <f t="shared" si="63"/>
        <v>0</v>
      </c>
      <c r="AT26" s="66">
        <f t="shared" si="63"/>
        <v>0</v>
      </c>
      <c r="AU26" s="66">
        <f t="shared" si="63"/>
        <v>0</v>
      </c>
      <c r="AV26" s="66">
        <f t="shared" si="63"/>
        <v>0</v>
      </c>
      <c r="AW26" s="66">
        <f t="shared" si="63"/>
        <v>0</v>
      </c>
      <c r="AX26" s="66">
        <f t="shared" si="63"/>
        <v>0</v>
      </c>
      <c r="AY26" s="66">
        <f t="shared" si="63"/>
        <v>0</v>
      </c>
      <c r="AZ26" s="66">
        <f t="shared" si="63"/>
        <v>0</v>
      </c>
      <c r="BA26" s="66">
        <f t="shared" si="63"/>
        <v>0</v>
      </c>
      <c r="BB26" s="66">
        <f t="shared" si="63"/>
        <v>0</v>
      </c>
      <c r="BC26" s="66">
        <f t="shared" si="63"/>
        <v>0</v>
      </c>
      <c r="BD26" s="66">
        <f t="shared" si="63"/>
        <v>0</v>
      </c>
      <c r="BE26" s="75">
        <f t="shared" si="47"/>
        <v>0</v>
      </c>
      <c r="BF26" s="66">
        <f t="shared" si="64"/>
        <v>0</v>
      </c>
      <c r="BG26" s="66">
        <f t="shared" si="64"/>
        <v>0</v>
      </c>
      <c r="BH26" s="66">
        <f t="shared" si="64"/>
        <v>0</v>
      </c>
      <c r="BI26" s="66">
        <f t="shared" si="64"/>
        <v>0</v>
      </c>
      <c r="BJ26" s="66">
        <f t="shared" si="64"/>
        <v>0</v>
      </c>
      <c r="BK26" s="66">
        <f t="shared" si="64"/>
        <v>0</v>
      </c>
      <c r="BL26" s="66">
        <f t="shared" si="64"/>
        <v>0</v>
      </c>
      <c r="BM26" s="66">
        <f t="shared" si="64"/>
        <v>0</v>
      </c>
      <c r="BN26" s="66">
        <f t="shared" si="64"/>
        <v>0</v>
      </c>
      <c r="BO26" s="66">
        <f t="shared" si="64"/>
        <v>0</v>
      </c>
      <c r="BP26" s="66">
        <f t="shared" si="64"/>
        <v>0</v>
      </c>
      <c r="BQ26" s="66">
        <f t="shared" si="64"/>
        <v>0</v>
      </c>
      <c r="BR26" s="75">
        <f t="shared" si="49"/>
        <v>0</v>
      </c>
      <c r="BS26" s="66">
        <f t="shared" si="65"/>
        <v>0</v>
      </c>
      <c r="BT26" s="66">
        <f t="shared" si="65"/>
        <v>0</v>
      </c>
      <c r="BU26" s="66">
        <f t="shared" si="65"/>
        <v>0</v>
      </c>
      <c r="BV26" s="66">
        <f t="shared" si="65"/>
        <v>0</v>
      </c>
      <c r="BW26" s="66">
        <f t="shared" si="65"/>
        <v>0</v>
      </c>
      <c r="BX26" s="66">
        <f t="shared" si="65"/>
        <v>0</v>
      </c>
      <c r="BY26" s="66">
        <f t="shared" si="65"/>
        <v>0</v>
      </c>
      <c r="BZ26" s="66">
        <f t="shared" si="65"/>
        <v>0</v>
      </c>
      <c r="CA26" s="66">
        <f t="shared" si="65"/>
        <v>0</v>
      </c>
      <c r="CB26" s="66">
        <f t="shared" si="65"/>
        <v>0</v>
      </c>
      <c r="CC26" s="66">
        <f t="shared" si="65"/>
        <v>0</v>
      </c>
      <c r="CD26" s="66">
        <f t="shared" si="65"/>
        <v>0</v>
      </c>
      <c r="CE26" s="75">
        <f t="shared" si="51"/>
        <v>0</v>
      </c>
      <c r="CF26" s="66">
        <f t="shared" si="66"/>
        <v>0</v>
      </c>
      <c r="CG26" s="66">
        <f t="shared" si="66"/>
        <v>0</v>
      </c>
      <c r="CH26" s="66">
        <f t="shared" si="66"/>
        <v>0</v>
      </c>
      <c r="CI26" s="66">
        <f t="shared" si="66"/>
        <v>0</v>
      </c>
      <c r="CJ26" s="66">
        <f t="shared" si="66"/>
        <v>0</v>
      </c>
      <c r="CK26" s="66">
        <f t="shared" si="66"/>
        <v>0</v>
      </c>
      <c r="CL26" s="66">
        <f t="shared" si="66"/>
        <v>0</v>
      </c>
      <c r="CM26" s="66">
        <f t="shared" si="66"/>
        <v>0</v>
      </c>
      <c r="CN26" s="66">
        <f t="shared" si="66"/>
        <v>0</v>
      </c>
      <c r="CO26" s="66">
        <f t="shared" si="66"/>
        <v>0</v>
      </c>
      <c r="CP26" s="66">
        <f t="shared" si="66"/>
        <v>0</v>
      </c>
      <c r="CQ26" s="66">
        <f t="shared" si="66"/>
        <v>0</v>
      </c>
      <c r="CR26" s="75">
        <f t="shared" si="53"/>
        <v>0</v>
      </c>
      <c r="CS26" s="66">
        <f t="shared" si="67"/>
        <v>0</v>
      </c>
      <c r="CT26" s="66">
        <f t="shared" si="67"/>
        <v>0</v>
      </c>
      <c r="CU26" s="66">
        <f t="shared" si="67"/>
        <v>0</v>
      </c>
      <c r="CV26" s="66">
        <f t="shared" si="67"/>
        <v>0</v>
      </c>
      <c r="CW26" s="66">
        <f t="shared" si="67"/>
        <v>0</v>
      </c>
      <c r="CX26" s="66">
        <f t="shared" si="67"/>
        <v>0</v>
      </c>
      <c r="CY26" s="66">
        <f t="shared" si="67"/>
        <v>0</v>
      </c>
      <c r="CZ26" s="66">
        <f t="shared" si="67"/>
        <v>0</v>
      </c>
      <c r="DA26" s="66">
        <f t="shared" si="67"/>
        <v>0</v>
      </c>
      <c r="DB26" s="66">
        <f t="shared" si="67"/>
        <v>0</v>
      </c>
      <c r="DC26" s="66">
        <f t="shared" si="67"/>
        <v>0</v>
      </c>
      <c r="DD26" s="66">
        <f t="shared" si="67"/>
        <v>0</v>
      </c>
      <c r="DE26" s="75">
        <f t="shared" si="55"/>
        <v>0</v>
      </c>
      <c r="DF26" s="66">
        <f t="shared" si="68"/>
        <v>0</v>
      </c>
      <c r="DG26" s="66">
        <f t="shared" si="68"/>
        <v>0</v>
      </c>
      <c r="DH26" s="66">
        <f t="shared" si="68"/>
        <v>0</v>
      </c>
      <c r="DI26" s="66">
        <f t="shared" si="68"/>
        <v>0</v>
      </c>
      <c r="DJ26" s="66">
        <f t="shared" si="68"/>
        <v>0</v>
      </c>
      <c r="DK26" s="66">
        <f t="shared" si="68"/>
        <v>0</v>
      </c>
      <c r="DL26" s="66">
        <f t="shared" si="68"/>
        <v>0</v>
      </c>
      <c r="DM26" s="66">
        <f t="shared" si="68"/>
        <v>0</v>
      </c>
      <c r="DN26" s="66">
        <f t="shared" si="68"/>
        <v>0</v>
      </c>
      <c r="DO26" s="66">
        <f t="shared" si="68"/>
        <v>0</v>
      </c>
      <c r="DP26" s="66">
        <f t="shared" si="68"/>
        <v>0</v>
      </c>
      <c r="DQ26" s="66">
        <f t="shared" si="68"/>
        <v>0</v>
      </c>
      <c r="DR26" s="75">
        <f t="shared" si="57"/>
        <v>0</v>
      </c>
      <c r="DS26" s="66">
        <f t="shared" si="69"/>
        <v>0</v>
      </c>
      <c r="DT26" s="66">
        <f t="shared" si="69"/>
        <v>0</v>
      </c>
      <c r="DU26" s="66">
        <f t="shared" si="69"/>
        <v>0</v>
      </c>
      <c r="DV26" s="66">
        <f t="shared" si="69"/>
        <v>0</v>
      </c>
      <c r="DW26" s="66">
        <f t="shared" si="69"/>
        <v>0</v>
      </c>
      <c r="DX26" s="66">
        <f t="shared" si="69"/>
        <v>0</v>
      </c>
      <c r="DY26" s="66">
        <f t="shared" si="69"/>
        <v>0</v>
      </c>
      <c r="DZ26" s="66">
        <f t="shared" si="69"/>
        <v>0</v>
      </c>
      <c r="EA26" s="66">
        <f t="shared" si="69"/>
        <v>0</v>
      </c>
      <c r="EB26" s="66">
        <f t="shared" si="69"/>
        <v>0</v>
      </c>
      <c r="EC26" s="66">
        <f t="shared" si="69"/>
        <v>0</v>
      </c>
      <c r="ED26" s="66">
        <f t="shared" si="69"/>
        <v>0</v>
      </c>
      <c r="EE26" s="76">
        <f t="shared" si="59"/>
        <v>0</v>
      </c>
    </row>
    <row r="27" spans="1:135" x14ac:dyDescent="0.2">
      <c r="A27" s="2"/>
      <c r="D27" s="2" t="s">
        <v>79</v>
      </c>
      <c r="F27" s="66">
        <f t="shared" si="60"/>
        <v>0</v>
      </c>
      <c r="G27" s="66">
        <f t="shared" si="60"/>
        <v>0</v>
      </c>
      <c r="H27" s="66">
        <f t="shared" si="60"/>
        <v>0</v>
      </c>
      <c r="I27" s="66">
        <f t="shared" si="60"/>
        <v>0</v>
      </c>
      <c r="J27" s="66">
        <f t="shared" si="60"/>
        <v>0</v>
      </c>
      <c r="K27" s="66">
        <f t="shared" si="60"/>
        <v>0</v>
      </c>
      <c r="L27" s="66">
        <f t="shared" si="60"/>
        <v>0</v>
      </c>
      <c r="M27" s="66">
        <f t="shared" si="60"/>
        <v>0</v>
      </c>
      <c r="N27" s="66">
        <f t="shared" si="60"/>
        <v>0</v>
      </c>
      <c r="O27" s="66">
        <f t="shared" si="60"/>
        <v>0</v>
      </c>
      <c r="P27" s="66">
        <f t="shared" si="60"/>
        <v>0</v>
      </c>
      <c r="Q27" s="66">
        <f t="shared" si="60"/>
        <v>0</v>
      </c>
      <c r="R27" s="75">
        <f t="shared" si="41"/>
        <v>0</v>
      </c>
      <c r="S27" s="66">
        <f t="shared" si="61"/>
        <v>0</v>
      </c>
      <c r="T27" s="66">
        <f t="shared" si="61"/>
        <v>0</v>
      </c>
      <c r="U27" s="66">
        <f t="shared" si="61"/>
        <v>0</v>
      </c>
      <c r="V27" s="66">
        <f t="shared" si="61"/>
        <v>0</v>
      </c>
      <c r="W27" s="66">
        <f t="shared" si="61"/>
        <v>0</v>
      </c>
      <c r="X27" s="66">
        <f t="shared" si="61"/>
        <v>0</v>
      </c>
      <c r="Y27" s="66">
        <f t="shared" si="61"/>
        <v>0</v>
      </c>
      <c r="Z27" s="66">
        <f t="shared" si="61"/>
        <v>0</v>
      </c>
      <c r="AA27" s="66">
        <f t="shared" si="61"/>
        <v>0</v>
      </c>
      <c r="AB27" s="66">
        <f t="shared" si="61"/>
        <v>0</v>
      </c>
      <c r="AC27" s="66">
        <f t="shared" si="61"/>
        <v>0</v>
      </c>
      <c r="AD27" s="66">
        <f t="shared" si="61"/>
        <v>0</v>
      </c>
      <c r="AE27" s="75">
        <f t="shared" si="43"/>
        <v>0</v>
      </c>
      <c r="AF27" s="66">
        <f t="shared" si="62"/>
        <v>0</v>
      </c>
      <c r="AG27" s="66">
        <f t="shared" si="62"/>
        <v>0</v>
      </c>
      <c r="AH27" s="66">
        <f t="shared" si="62"/>
        <v>0</v>
      </c>
      <c r="AI27" s="66">
        <f t="shared" si="62"/>
        <v>0</v>
      </c>
      <c r="AJ27" s="66">
        <f t="shared" si="62"/>
        <v>0</v>
      </c>
      <c r="AK27" s="66">
        <f t="shared" si="62"/>
        <v>0</v>
      </c>
      <c r="AL27" s="66">
        <f t="shared" si="62"/>
        <v>0</v>
      </c>
      <c r="AM27" s="66">
        <f t="shared" si="62"/>
        <v>0</v>
      </c>
      <c r="AN27" s="66">
        <f t="shared" si="62"/>
        <v>0</v>
      </c>
      <c r="AO27" s="66">
        <f t="shared" si="62"/>
        <v>0</v>
      </c>
      <c r="AP27" s="66">
        <f t="shared" si="62"/>
        <v>0</v>
      </c>
      <c r="AQ27" s="66">
        <f t="shared" si="62"/>
        <v>0</v>
      </c>
      <c r="AR27" s="75">
        <f t="shared" si="45"/>
        <v>0</v>
      </c>
      <c r="AS27" s="66">
        <f t="shared" si="63"/>
        <v>0</v>
      </c>
      <c r="AT27" s="66">
        <f t="shared" si="63"/>
        <v>0</v>
      </c>
      <c r="AU27" s="66">
        <f t="shared" si="63"/>
        <v>0</v>
      </c>
      <c r="AV27" s="66">
        <f t="shared" si="63"/>
        <v>0</v>
      </c>
      <c r="AW27" s="66">
        <f t="shared" si="63"/>
        <v>0</v>
      </c>
      <c r="AX27" s="66">
        <f t="shared" si="63"/>
        <v>0</v>
      </c>
      <c r="AY27" s="66">
        <f t="shared" si="63"/>
        <v>0</v>
      </c>
      <c r="AZ27" s="66">
        <f t="shared" si="63"/>
        <v>0</v>
      </c>
      <c r="BA27" s="66">
        <f t="shared" si="63"/>
        <v>0</v>
      </c>
      <c r="BB27" s="66">
        <f t="shared" si="63"/>
        <v>0</v>
      </c>
      <c r="BC27" s="66">
        <f t="shared" si="63"/>
        <v>0</v>
      </c>
      <c r="BD27" s="66">
        <f t="shared" si="63"/>
        <v>0</v>
      </c>
      <c r="BE27" s="75">
        <f t="shared" si="47"/>
        <v>0</v>
      </c>
      <c r="BF27" s="66">
        <f t="shared" si="64"/>
        <v>0</v>
      </c>
      <c r="BG27" s="66">
        <f t="shared" si="64"/>
        <v>0</v>
      </c>
      <c r="BH27" s="66">
        <f t="shared" si="64"/>
        <v>0</v>
      </c>
      <c r="BI27" s="66">
        <f t="shared" si="64"/>
        <v>0</v>
      </c>
      <c r="BJ27" s="66">
        <f t="shared" si="64"/>
        <v>0</v>
      </c>
      <c r="BK27" s="66">
        <f t="shared" si="64"/>
        <v>0</v>
      </c>
      <c r="BL27" s="66">
        <f t="shared" si="64"/>
        <v>0</v>
      </c>
      <c r="BM27" s="66">
        <f t="shared" si="64"/>
        <v>0</v>
      </c>
      <c r="BN27" s="66">
        <f t="shared" si="64"/>
        <v>0</v>
      </c>
      <c r="BO27" s="66">
        <f t="shared" si="64"/>
        <v>0</v>
      </c>
      <c r="BP27" s="66">
        <f t="shared" si="64"/>
        <v>0</v>
      </c>
      <c r="BQ27" s="66">
        <f t="shared" si="64"/>
        <v>0</v>
      </c>
      <c r="BR27" s="75">
        <f t="shared" si="49"/>
        <v>0</v>
      </c>
      <c r="BS27" s="66">
        <f t="shared" si="65"/>
        <v>0</v>
      </c>
      <c r="BT27" s="66">
        <f t="shared" si="65"/>
        <v>0</v>
      </c>
      <c r="BU27" s="66">
        <f t="shared" si="65"/>
        <v>0</v>
      </c>
      <c r="BV27" s="66">
        <f t="shared" si="65"/>
        <v>0</v>
      </c>
      <c r="BW27" s="66">
        <f t="shared" si="65"/>
        <v>0</v>
      </c>
      <c r="BX27" s="66">
        <f t="shared" si="65"/>
        <v>0</v>
      </c>
      <c r="BY27" s="66">
        <f t="shared" si="65"/>
        <v>0</v>
      </c>
      <c r="BZ27" s="66">
        <f t="shared" si="65"/>
        <v>0</v>
      </c>
      <c r="CA27" s="66">
        <f t="shared" si="65"/>
        <v>0</v>
      </c>
      <c r="CB27" s="66">
        <f t="shared" si="65"/>
        <v>0</v>
      </c>
      <c r="CC27" s="66">
        <f t="shared" si="65"/>
        <v>0</v>
      </c>
      <c r="CD27" s="66">
        <f t="shared" si="65"/>
        <v>0</v>
      </c>
      <c r="CE27" s="75">
        <f t="shared" si="51"/>
        <v>0</v>
      </c>
      <c r="CF27" s="66">
        <f t="shared" si="66"/>
        <v>0</v>
      </c>
      <c r="CG27" s="66">
        <f t="shared" si="66"/>
        <v>0</v>
      </c>
      <c r="CH27" s="66">
        <f t="shared" si="66"/>
        <v>0</v>
      </c>
      <c r="CI27" s="66">
        <f t="shared" si="66"/>
        <v>0</v>
      </c>
      <c r="CJ27" s="66">
        <f t="shared" si="66"/>
        <v>0</v>
      </c>
      <c r="CK27" s="66">
        <f t="shared" si="66"/>
        <v>0</v>
      </c>
      <c r="CL27" s="66">
        <f t="shared" si="66"/>
        <v>0</v>
      </c>
      <c r="CM27" s="66">
        <f t="shared" si="66"/>
        <v>0</v>
      </c>
      <c r="CN27" s="66">
        <f t="shared" si="66"/>
        <v>0</v>
      </c>
      <c r="CO27" s="66">
        <f t="shared" si="66"/>
        <v>0</v>
      </c>
      <c r="CP27" s="66">
        <f t="shared" si="66"/>
        <v>0</v>
      </c>
      <c r="CQ27" s="66">
        <f t="shared" si="66"/>
        <v>0</v>
      </c>
      <c r="CR27" s="75">
        <f t="shared" si="53"/>
        <v>0</v>
      </c>
      <c r="CS27" s="66">
        <f t="shared" si="67"/>
        <v>0</v>
      </c>
      <c r="CT27" s="66">
        <f t="shared" si="67"/>
        <v>0</v>
      </c>
      <c r="CU27" s="66">
        <f t="shared" si="67"/>
        <v>0</v>
      </c>
      <c r="CV27" s="66">
        <f t="shared" si="67"/>
        <v>0</v>
      </c>
      <c r="CW27" s="66">
        <f t="shared" si="67"/>
        <v>0</v>
      </c>
      <c r="CX27" s="66">
        <f t="shared" si="67"/>
        <v>0</v>
      </c>
      <c r="CY27" s="66">
        <f t="shared" si="67"/>
        <v>0</v>
      </c>
      <c r="CZ27" s="66">
        <f t="shared" si="67"/>
        <v>0</v>
      </c>
      <c r="DA27" s="66">
        <f t="shared" si="67"/>
        <v>0</v>
      </c>
      <c r="DB27" s="66">
        <f t="shared" si="67"/>
        <v>0</v>
      </c>
      <c r="DC27" s="66">
        <f t="shared" si="67"/>
        <v>0</v>
      </c>
      <c r="DD27" s="66">
        <f t="shared" si="67"/>
        <v>0</v>
      </c>
      <c r="DE27" s="75">
        <f t="shared" si="55"/>
        <v>0</v>
      </c>
      <c r="DF27" s="66">
        <f t="shared" si="68"/>
        <v>0</v>
      </c>
      <c r="DG27" s="66">
        <f t="shared" si="68"/>
        <v>0</v>
      </c>
      <c r="DH27" s="66">
        <f t="shared" si="68"/>
        <v>0</v>
      </c>
      <c r="DI27" s="66">
        <f t="shared" si="68"/>
        <v>0</v>
      </c>
      <c r="DJ27" s="66">
        <f t="shared" si="68"/>
        <v>0</v>
      </c>
      <c r="DK27" s="66">
        <f t="shared" si="68"/>
        <v>0</v>
      </c>
      <c r="DL27" s="66">
        <f t="shared" si="68"/>
        <v>0</v>
      </c>
      <c r="DM27" s="66">
        <f t="shared" si="68"/>
        <v>0</v>
      </c>
      <c r="DN27" s="66">
        <f t="shared" si="68"/>
        <v>0</v>
      </c>
      <c r="DO27" s="66">
        <f t="shared" si="68"/>
        <v>0</v>
      </c>
      <c r="DP27" s="66">
        <f t="shared" si="68"/>
        <v>0</v>
      </c>
      <c r="DQ27" s="66">
        <f t="shared" si="68"/>
        <v>0</v>
      </c>
      <c r="DR27" s="75">
        <f t="shared" si="57"/>
        <v>0</v>
      </c>
      <c r="DS27" s="66">
        <f t="shared" si="69"/>
        <v>0</v>
      </c>
      <c r="DT27" s="66">
        <f t="shared" si="69"/>
        <v>0</v>
      </c>
      <c r="DU27" s="66">
        <f t="shared" si="69"/>
        <v>0</v>
      </c>
      <c r="DV27" s="66">
        <f t="shared" si="69"/>
        <v>0</v>
      </c>
      <c r="DW27" s="66">
        <f t="shared" si="69"/>
        <v>0</v>
      </c>
      <c r="DX27" s="66">
        <f t="shared" si="69"/>
        <v>0</v>
      </c>
      <c r="DY27" s="66">
        <f t="shared" si="69"/>
        <v>0</v>
      </c>
      <c r="DZ27" s="66">
        <f t="shared" si="69"/>
        <v>0</v>
      </c>
      <c r="EA27" s="66">
        <f t="shared" si="69"/>
        <v>0</v>
      </c>
      <c r="EB27" s="66">
        <f t="shared" si="69"/>
        <v>0</v>
      </c>
      <c r="EC27" s="66">
        <f t="shared" si="69"/>
        <v>0</v>
      </c>
      <c r="ED27" s="66">
        <f t="shared" si="69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60"/>
        <v>0</v>
      </c>
      <c r="G28" s="66">
        <f t="shared" si="60"/>
        <v>0</v>
      </c>
      <c r="H28" s="66">
        <f t="shared" si="60"/>
        <v>0</v>
      </c>
      <c r="I28" s="66">
        <f t="shared" si="60"/>
        <v>0</v>
      </c>
      <c r="J28" s="66">
        <f t="shared" si="60"/>
        <v>0</v>
      </c>
      <c r="K28" s="66">
        <f t="shared" si="60"/>
        <v>0</v>
      </c>
      <c r="L28" s="66">
        <f t="shared" si="60"/>
        <v>0</v>
      </c>
      <c r="M28" s="66">
        <f t="shared" si="60"/>
        <v>0</v>
      </c>
      <c r="N28" s="66">
        <f t="shared" si="60"/>
        <v>0</v>
      </c>
      <c r="O28" s="66">
        <f t="shared" si="60"/>
        <v>0</v>
      </c>
      <c r="P28" s="66">
        <f t="shared" si="60"/>
        <v>0</v>
      </c>
      <c r="Q28" s="66">
        <f t="shared" si="60"/>
        <v>0</v>
      </c>
      <c r="R28" s="75">
        <f t="shared" si="41"/>
        <v>0</v>
      </c>
      <c r="S28" s="66">
        <f t="shared" ref="S28:W30" si="70">IF(S$2&gt;=$B$18,$E28,0)</f>
        <v>0</v>
      </c>
      <c r="T28" s="66">
        <f t="shared" si="70"/>
        <v>0</v>
      </c>
      <c r="U28" s="66">
        <f t="shared" si="70"/>
        <v>0</v>
      </c>
      <c r="V28" s="66">
        <f t="shared" si="70"/>
        <v>0</v>
      </c>
      <c r="W28" s="66">
        <f t="shared" si="70"/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6">
        <v>0</v>
      </c>
      <c r="AE28" s="75">
        <f t="shared" si="43"/>
        <v>0</v>
      </c>
      <c r="AF28" s="66">
        <f t="shared" si="62"/>
        <v>0</v>
      </c>
      <c r="AG28" s="66">
        <f t="shared" si="62"/>
        <v>0</v>
      </c>
      <c r="AH28" s="66">
        <f t="shared" si="62"/>
        <v>0</v>
      </c>
      <c r="AI28" s="66">
        <f t="shared" si="62"/>
        <v>0</v>
      </c>
      <c r="AJ28" s="66">
        <f t="shared" si="62"/>
        <v>0</v>
      </c>
      <c r="AK28" s="66">
        <f t="shared" si="62"/>
        <v>0</v>
      </c>
      <c r="AL28" s="66">
        <f t="shared" si="62"/>
        <v>0</v>
      </c>
      <c r="AM28" s="66">
        <f t="shared" si="62"/>
        <v>0</v>
      </c>
      <c r="AN28" s="66">
        <f t="shared" si="62"/>
        <v>0</v>
      </c>
      <c r="AO28" s="66">
        <f t="shared" si="62"/>
        <v>0</v>
      </c>
      <c r="AP28" s="66">
        <f t="shared" si="62"/>
        <v>0</v>
      </c>
      <c r="AQ28" s="66">
        <f t="shared" si="62"/>
        <v>0</v>
      </c>
      <c r="AR28" s="75">
        <f t="shared" si="45"/>
        <v>0</v>
      </c>
      <c r="AS28" s="66">
        <f t="shared" si="63"/>
        <v>0</v>
      </c>
      <c r="AT28" s="66">
        <f t="shared" si="63"/>
        <v>0</v>
      </c>
      <c r="AU28" s="66">
        <f t="shared" si="63"/>
        <v>0</v>
      </c>
      <c r="AV28" s="66">
        <f t="shared" si="63"/>
        <v>0</v>
      </c>
      <c r="AW28" s="66">
        <f t="shared" si="63"/>
        <v>0</v>
      </c>
      <c r="AX28" s="66">
        <f t="shared" si="63"/>
        <v>0</v>
      </c>
      <c r="AY28" s="66">
        <f t="shared" si="63"/>
        <v>0</v>
      </c>
      <c r="AZ28" s="66">
        <f t="shared" si="63"/>
        <v>0</v>
      </c>
      <c r="BA28" s="66">
        <f t="shared" si="63"/>
        <v>0</v>
      </c>
      <c r="BB28" s="66">
        <f t="shared" si="63"/>
        <v>0</v>
      </c>
      <c r="BC28" s="66">
        <f t="shared" si="63"/>
        <v>0</v>
      </c>
      <c r="BD28" s="66">
        <f t="shared" si="63"/>
        <v>0</v>
      </c>
      <c r="BE28" s="75">
        <f t="shared" si="47"/>
        <v>0</v>
      </c>
      <c r="BF28" s="66">
        <f t="shared" si="64"/>
        <v>0</v>
      </c>
      <c r="BG28" s="66">
        <f t="shared" si="64"/>
        <v>0</v>
      </c>
      <c r="BH28" s="66">
        <f t="shared" si="64"/>
        <v>0</v>
      </c>
      <c r="BI28" s="66">
        <f t="shared" si="64"/>
        <v>0</v>
      </c>
      <c r="BJ28" s="66">
        <f t="shared" si="64"/>
        <v>0</v>
      </c>
      <c r="BK28" s="66">
        <f t="shared" si="64"/>
        <v>0</v>
      </c>
      <c r="BL28" s="66">
        <f t="shared" si="64"/>
        <v>0</v>
      </c>
      <c r="BM28" s="66">
        <f t="shared" si="64"/>
        <v>0</v>
      </c>
      <c r="BN28" s="66">
        <f t="shared" si="64"/>
        <v>0</v>
      </c>
      <c r="BO28" s="66">
        <f t="shared" si="64"/>
        <v>0</v>
      </c>
      <c r="BP28" s="66">
        <f t="shared" si="64"/>
        <v>0</v>
      </c>
      <c r="BQ28" s="66">
        <f t="shared" si="64"/>
        <v>0</v>
      </c>
      <c r="BR28" s="75">
        <f t="shared" si="49"/>
        <v>0</v>
      </c>
      <c r="BS28" s="66">
        <f t="shared" si="65"/>
        <v>0</v>
      </c>
      <c r="BT28" s="66">
        <f t="shared" si="65"/>
        <v>0</v>
      </c>
      <c r="BU28" s="66">
        <f t="shared" si="65"/>
        <v>0</v>
      </c>
      <c r="BV28" s="66">
        <f t="shared" si="65"/>
        <v>0</v>
      </c>
      <c r="BW28" s="66">
        <f t="shared" si="65"/>
        <v>0</v>
      </c>
      <c r="BX28" s="66">
        <f t="shared" si="65"/>
        <v>0</v>
      </c>
      <c r="BY28" s="66">
        <f t="shared" si="65"/>
        <v>0</v>
      </c>
      <c r="BZ28" s="66">
        <f t="shared" si="65"/>
        <v>0</v>
      </c>
      <c r="CA28" s="66">
        <f t="shared" si="65"/>
        <v>0</v>
      </c>
      <c r="CB28" s="66">
        <f t="shared" si="65"/>
        <v>0</v>
      </c>
      <c r="CC28" s="66">
        <f t="shared" si="65"/>
        <v>0</v>
      </c>
      <c r="CD28" s="66">
        <f t="shared" si="65"/>
        <v>0</v>
      </c>
      <c r="CE28" s="75">
        <f t="shared" si="51"/>
        <v>0</v>
      </c>
      <c r="CF28" s="66">
        <f t="shared" si="66"/>
        <v>0</v>
      </c>
      <c r="CG28" s="66">
        <f t="shared" si="66"/>
        <v>0</v>
      </c>
      <c r="CH28" s="66">
        <f t="shared" si="66"/>
        <v>0</v>
      </c>
      <c r="CI28" s="66">
        <f t="shared" si="66"/>
        <v>0</v>
      </c>
      <c r="CJ28" s="66">
        <f t="shared" si="66"/>
        <v>0</v>
      </c>
      <c r="CK28" s="66">
        <f t="shared" si="66"/>
        <v>0</v>
      </c>
      <c r="CL28" s="66">
        <f t="shared" si="66"/>
        <v>0</v>
      </c>
      <c r="CM28" s="66">
        <f t="shared" si="66"/>
        <v>0</v>
      </c>
      <c r="CN28" s="66">
        <f t="shared" si="66"/>
        <v>0</v>
      </c>
      <c r="CO28" s="66">
        <f t="shared" si="66"/>
        <v>0</v>
      </c>
      <c r="CP28" s="66">
        <f t="shared" si="66"/>
        <v>0</v>
      </c>
      <c r="CQ28" s="66">
        <f t="shared" si="66"/>
        <v>0</v>
      </c>
      <c r="CR28" s="75">
        <f t="shared" si="53"/>
        <v>0</v>
      </c>
      <c r="CS28" s="66">
        <f t="shared" si="67"/>
        <v>0</v>
      </c>
      <c r="CT28" s="66">
        <f t="shared" si="67"/>
        <v>0</v>
      </c>
      <c r="CU28" s="66">
        <f t="shared" si="67"/>
        <v>0</v>
      </c>
      <c r="CV28" s="66">
        <f t="shared" si="67"/>
        <v>0</v>
      </c>
      <c r="CW28" s="66">
        <f t="shared" si="67"/>
        <v>0</v>
      </c>
      <c r="CX28" s="66">
        <f t="shared" si="67"/>
        <v>0</v>
      </c>
      <c r="CY28" s="66">
        <f t="shared" si="67"/>
        <v>0</v>
      </c>
      <c r="CZ28" s="66">
        <f t="shared" si="67"/>
        <v>0</v>
      </c>
      <c r="DA28" s="66">
        <f t="shared" si="67"/>
        <v>0</v>
      </c>
      <c r="DB28" s="66">
        <f t="shared" si="67"/>
        <v>0</v>
      </c>
      <c r="DC28" s="66">
        <f t="shared" si="67"/>
        <v>0</v>
      </c>
      <c r="DD28" s="66">
        <f t="shared" si="67"/>
        <v>0</v>
      </c>
      <c r="DE28" s="75">
        <f t="shared" si="55"/>
        <v>0</v>
      </c>
      <c r="DF28" s="66">
        <f t="shared" si="68"/>
        <v>0</v>
      </c>
      <c r="DG28" s="66">
        <f t="shared" si="68"/>
        <v>0</v>
      </c>
      <c r="DH28" s="66">
        <f t="shared" si="68"/>
        <v>0</v>
      </c>
      <c r="DI28" s="66">
        <f t="shared" si="68"/>
        <v>0</v>
      </c>
      <c r="DJ28" s="66">
        <f t="shared" si="68"/>
        <v>0</v>
      </c>
      <c r="DK28" s="66">
        <f t="shared" si="68"/>
        <v>0</v>
      </c>
      <c r="DL28" s="66">
        <f t="shared" si="68"/>
        <v>0</v>
      </c>
      <c r="DM28" s="66">
        <f t="shared" si="68"/>
        <v>0</v>
      </c>
      <c r="DN28" s="66">
        <f t="shared" si="68"/>
        <v>0</v>
      </c>
      <c r="DO28" s="66">
        <f t="shared" si="68"/>
        <v>0</v>
      </c>
      <c r="DP28" s="66">
        <f t="shared" si="68"/>
        <v>0</v>
      </c>
      <c r="DQ28" s="66">
        <f t="shared" si="68"/>
        <v>0</v>
      </c>
      <c r="DR28" s="75">
        <f t="shared" si="57"/>
        <v>0</v>
      </c>
      <c r="DS28" s="66">
        <f t="shared" si="69"/>
        <v>0</v>
      </c>
      <c r="DT28" s="66">
        <f t="shared" si="69"/>
        <v>0</v>
      </c>
      <c r="DU28" s="66">
        <f t="shared" si="69"/>
        <v>0</v>
      </c>
      <c r="DV28" s="66">
        <f t="shared" si="69"/>
        <v>0</v>
      </c>
      <c r="DW28" s="66">
        <f t="shared" si="69"/>
        <v>0</v>
      </c>
      <c r="DX28" s="66">
        <f t="shared" si="69"/>
        <v>0</v>
      </c>
      <c r="DY28" s="66">
        <f t="shared" si="69"/>
        <v>0</v>
      </c>
      <c r="DZ28" s="66">
        <f t="shared" si="69"/>
        <v>0</v>
      </c>
      <c r="EA28" s="66">
        <f t="shared" si="69"/>
        <v>0</v>
      </c>
      <c r="EB28" s="66">
        <f t="shared" si="69"/>
        <v>0</v>
      </c>
      <c r="EC28" s="66">
        <f t="shared" si="69"/>
        <v>0</v>
      </c>
      <c r="ED28" s="66">
        <f t="shared" si="69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60"/>
        <v>0</v>
      </c>
      <c r="G29" s="66">
        <f t="shared" si="60"/>
        <v>0</v>
      </c>
      <c r="H29" s="66">
        <f t="shared" si="60"/>
        <v>0</v>
      </c>
      <c r="I29" s="66">
        <f t="shared" si="60"/>
        <v>0</v>
      </c>
      <c r="J29" s="66">
        <f t="shared" si="60"/>
        <v>0</v>
      </c>
      <c r="K29" s="66">
        <f t="shared" si="60"/>
        <v>0</v>
      </c>
      <c r="L29" s="66">
        <f t="shared" si="60"/>
        <v>0</v>
      </c>
      <c r="M29" s="66">
        <f t="shared" si="60"/>
        <v>0</v>
      </c>
      <c r="N29" s="66">
        <f t="shared" si="60"/>
        <v>0</v>
      </c>
      <c r="O29" s="66">
        <f t="shared" si="60"/>
        <v>0</v>
      </c>
      <c r="P29" s="66">
        <f t="shared" si="60"/>
        <v>0</v>
      </c>
      <c r="Q29" s="66">
        <f t="shared" si="60"/>
        <v>0</v>
      </c>
      <c r="R29" s="75">
        <f t="shared" si="41"/>
        <v>0</v>
      </c>
      <c r="S29" s="66">
        <f t="shared" si="70"/>
        <v>0</v>
      </c>
      <c r="T29" s="66">
        <f t="shared" si="70"/>
        <v>0</v>
      </c>
      <c r="U29" s="66">
        <f t="shared" si="70"/>
        <v>0</v>
      </c>
      <c r="V29" s="66">
        <f t="shared" si="70"/>
        <v>0</v>
      </c>
      <c r="W29" s="66">
        <f t="shared" si="70"/>
        <v>0</v>
      </c>
      <c r="X29" s="66">
        <v>0</v>
      </c>
      <c r="Y29" s="66">
        <f>IF(Y$2&gt;=$B$18,$E29,0)</f>
        <v>0</v>
      </c>
      <c r="Z29" s="66">
        <f>IF(Z$2&gt;=$B$18,$E29,0)</f>
        <v>0</v>
      </c>
      <c r="AA29" s="66">
        <v>0</v>
      </c>
      <c r="AB29" s="66">
        <f>IF(AB$2&gt;=$B$18,$E29,0)</f>
        <v>0</v>
      </c>
      <c r="AC29" s="66">
        <f>IF(AC$2&gt;=$B$18,$E29,0)</f>
        <v>0</v>
      </c>
      <c r="AD29" s="66">
        <v>0</v>
      </c>
      <c r="AE29" s="75">
        <f t="shared" si="43"/>
        <v>0</v>
      </c>
      <c r="AF29" s="66">
        <f t="shared" si="62"/>
        <v>0</v>
      </c>
      <c r="AG29" s="66">
        <f t="shared" si="62"/>
        <v>0</v>
      </c>
      <c r="AH29" s="66">
        <f t="shared" si="62"/>
        <v>0</v>
      </c>
      <c r="AI29" s="66">
        <f t="shared" si="62"/>
        <v>0</v>
      </c>
      <c r="AJ29" s="66">
        <f t="shared" si="62"/>
        <v>0</v>
      </c>
      <c r="AK29" s="66">
        <f t="shared" si="62"/>
        <v>0</v>
      </c>
      <c r="AL29" s="66">
        <f t="shared" si="62"/>
        <v>0</v>
      </c>
      <c r="AM29" s="66">
        <f t="shared" si="62"/>
        <v>0</v>
      </c>
      <c r="AN29" s="66">
        <f t="shared" si="62"/>
        <v>0</v>
      </c>
      <c r="AO29" s="66">
        <f t="shared" si="62"/>
        <v>0</v>
      </c>
      <c r="AP29" s="66">
        <f t="shared" si="62"/>
        <v>0</v>
      </c>
      <c r="AQ29" s="66">
        <f t="shared" si="62"/>
        <v>0</v>
      </c>
      <c r="AR29" s="75">
        <f t="shared" si="45"/>
        <v>0</v>
      </c>
      <c r="AS29" s="66">
        <f t="shared" si="63"/>
        <v>0</v>
      </c>
      <c r="AT29" s="66">
        <f t="shared" si="63"/>
        <v>0</v>
      </c>
      <c r="AU29" s="66">
        <f t="shared" si="63"/>
        <v>0</v>
      </c>
      <c r="AV29" s="66">
        <f t="shared" si="63"/>
        <v>0</v>
      </c>
      <c r="AW29" s="66">
        <f t="shared" si="63"/>
        <v>0</v>
      </c>
      <c r="AX29" s="66">
        <f t="shared" si="63"/>
        <v>0</v>
      </c>
      <c r="AY29" s="66">
        <f t="shared" si="63"/>
        <v>0</v>
      </c>
      <c r="AZ29" s="66">
        <f t="shared" si="63"/>
        <v>0</v>
      </c>
      <c r="BA29" s="66">
        <f t="shared" si="63"/>
        <v>0</v>
      </c>
      <c r="BB29" s="66">
        <f t="shared" si="63"/>
        <v>0</v>
      </c>
      <c r="BC29" s="66">
        <f t="shared" si="63"/>
        <v>0</v>
      </c>
      <c r="BD29" s="66">
        <f t="shared" si="63"/>
        <v>0</v>
      </c>
      <c r="BE29" s="75">
        <f t="shared" si="47"/>
        <v>0</v>
      </c>
      <c r="BF29" s="66">
        <f t="shared" si="64"/>
        <v>0</v>
      </c>
      <c r="BG29" s="66">
        <f t="shared" si="64"/>
        <v>0</v>
      </c>
      <c r="BH29" s="66">
        <f t="shared" si="64"/>
        <v>0</v>
      </c>
      <c r="BI29" s="66">
        <f t="shared" si="64"/>
        <v>0</v>
      </c>
      <c r="BJ29" s="66">
        <f t="shared" si="64"/>
        <v>0</v>
      </c>
      <c r="BK29" s="66">
        <f t="shared" si="64"/>
        <v>0</v>
      </c>
      <c r="BL29" s="66">
        <f t="shared" si="64"/>
        <v>0</v>
      </c>
      <c r="BM29" s="66">
        <f t="shared" si="64"/>
        <v>0</v>
      </c>
      <c r="BN29" s="66">
        <f t="shared" si="64"/>
        <v>0</v>
      </c>
      <c r="BO29" s="66">
        <f t="shared" si="64"/>
        <v>0</v>
      </c>
      <c r="BP29" s="66">
        <f t="shared" si="64"/>
        <v>0</v>
      </c>
      <c r="BQ29" s="66">
        <f t="shared" si="64"/>
        <v>0</v>
      </c>
      <c r="BR29" s="75">
        <f t="shared" si="49"/>
        <v>0</v>
      </c>
      <c r="BS29" s="66">
        <f t="shared" si="65"/>
        <v>0</v>
      </c>
      <c r="BT29" s="66">
        <f t="shared" si="65"/>
        <v>0</v>
      </c>
      <c r="BU29" s="66">
        <f t="shared" si="65"/>
        <v>0</v>
      </c>
      <c r="BV29" s="66">
        <f t="shared" si="65"/>
        <v>0</v>
      </c>
      <c r="BW29" s="66">
        <f t="shared" si="65"/>
        <v>0</v>
      </c>
      <c r="BX29" s="66">
        <f t="shared" si="65"/>
        <v>0</v>
      </c>
      <c r="BY29" s="66">
        <f t="shared" si="65"/>
        <v>0</v>
      </c>
      <c r="BZ29" s="66">
        <f t="shared" si="65"/>
        <v>0</v>
      </c>
      <c r="CA29" s="66">
        <f t="shared" si="65"/>
        <v>0</v>
      </c>
      <c r="CB29" s="66">
        <f t="shared" si="65"/>
        <v>0</v>
      </c>
      <c r="CC29" s="66">
        <f t="shared" si="65"/>
        <v>0</v>
      </c>
      <c r="CD29" s="66">
        <f t="shared" si="65"/>
        <v>0</v>
      </c>
      <c r="CE29" s="75">
        <f t="shared" si="51"/>
        <v>0</v>
      </c>
      <c r="CF29" s="66">
        <f t="shared" si="66"/>
        <v>0</v>
      </c>
      <c r="CG29" s="66">
        <f t="shared" si="66"/>
        <v>0</v>
      </c>
      <c r="CH29" s="66">
        <f t="shared" si="66"/>
        <v>0</v>
      </c>
      <c r="CI29" s="66">
        <f t="shared" si="66"/>
        <v>0</v>
      </c>
      <c r="CJ29" s="66">
        <f t="shared" si="66"/>
        <v>0</v>
      </c>
      <c r="CK29" s="66">
        <f t="shared" si="66"/>
        <v>0</v>
      </c>
      <c r="CL29" s="66">
        <f t="shared" si="66"/>
        <v>0</v>
      </c>
      <c r="CM29" s="66">
        <f t="shared" si="66"/>
        <v>0</v>
      </c>
      <c r="CN29" s="66">
        <f t="shared" si="66"/>
        <v>0</v>
      </c>
      <c r="CO29" s="66">
        <f t="shared" si="66"/>
        <v>0</v>
      </c>
      <c r="CP29" s="66">
        <f t="shared" si="66"/>
        <v>0</v>
      </c>
      <c r="CQ29" s="66">
        <f t="shared" si="66"/>
        <v>0</v>
      </c>
      <c r="CR29" s="75">
        <f t="shared" si="53"/>
        <v>0</v>
      </c>
      <c r="CS29" s="66">
        <f t="shared" si="67"/>
        <v>0</v>
      </c>
      <c r="CT29" s="66">
        <f t="shared" si="67"/>
        <v>0</v>
      </c>
      <c r="CU29" s="66">
        <f t="shared" si="67"/>
        <v>0</v>
      </c>
      <c r="CV29" s="66">
        <f t="shared" si="67"/>
        <v>0</v>
      </c>
      <c r="CW29" s="66">
        <f t="shared" si="67"/>
        <v>0</v>
      </c>
      <c r="CX29" s="66">
        <f t="shared" si="67"/>
        <v>0</v>
      </c>
      <c r="CY29" s="66">
        <f t="shared" si="67"/>
        <v>0</v>
      </c>
      <c r="CZ29" s="66">
        <f t="shared" si="67"/>
        <v>0</v>
      </c>
      <c r="DA29" s="66">
        <f t="shared" si="67"/>
        <v>0</v>
      </c>
      <c r="DB29" s="66">
        <f t="shared" si="67"/>
        <v>0</v>
      </c>
      <c r="DC29" s="66">
        <f t="shared" si="67"/>
        <v>0</v>
      </c>
      <c r="DD29" s="66">
        <f t="shared" si="67"/>
        <v>0</v>
      </c>
      <c r="DE29" s="75">
        <f t="shared" si="55"/>
        <v>0</v>
      </c>
      <c r="DF29" s="66">
        <f t="shared" si="68"/>
        <v>0</v>
      </c>
      <c r="DG29" s="66">
        <f t="shared" si="68"/>
        <v>0</v>
      </c>
      <c r="DH29" s="66">
        <f t="shared" si="68"/>
        <v>0</v>
      </c>
      <c r="DI29" s="66">
        <f t="shared" si="68"/>
        <v>0</v>
      </c>
      <c r="DJ29" s="66">
        <f t="shared" si="68"/>
        <v>0</v>
      </c>
      <c r="DK29" s="66">
        <f t="shared" si="68"/>
        <v>0</v>
      </c>
      <c r="DL29" s="66">
        <f t="shared" si="68"/>
        <v>0</v>
      </c>
      <c r="DM29" s="66">
        <f t="shared" si="68"/>
        <v>0</v>
      </c>
      <c r="DN29" s="66">
        <f t="shared" si="68"/>
        <v>0</v>
      </c>
      <c r="DO29" s="66">
        <f t="shared" si="68"/>
        <v>0</v>
      </c>
      <c r="DP29" s="66">
        <f t="shared" si="68"/>
        <v>0</v>
      </c>
      <c r="DQ29" s="66">
        <f t="shared" si="68"/>
        <v>0</v>
      </c>
      <c r="DR29" s="75">
        <f t="shared" si="57"/>
        <v>0</v>
      </c>
      <c r="DS29" s="66">
        <f t="shared" si="69"/>
        <v>0</v>
      </c>
      <c r="DT29" s="66">
        <f t="shared" si="69"/>
        <v>0</v>
      </c>
      <c r="DU29" s="66">
        <f t="shared" si="69"/>
        <v>0</v>
      </c>
      <c r="DV29" s="66">
        <f t="shared" si="69"/>
        <v>0</v>
      </c>
      <c r="DW29" s="66">
        <f t="shared" si="69"/>
        <v>0</v>
      </c>
      <c r="DX29" s="66">
        <f t="shared" si="69"/>
        <v>0</v>
      </c>
      <c r="DY29" s="66">
        <f t="shared" si="69"/>
        <v>0</v>
      </c>
      <c r="DZ29" s="66">
        <f t="shared" si="69"/>
        <v>0</v>
      </c>
      <c r="EA29" s="66">
        <f t="shared" si="69"/>
        <v>0</v>
      </c>
      <c r="EB29" s="66">
        <f t="shared" si="69"/>
        <v>0</v>
      </c>
      <c r="EC29" s="66">
        <f t="shared" si="69"/>
        <v>0</v>
      </c>
      <c r="ED29" s="66">
        <f t="shared" si="69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60"/>
        <v>0</v>
      </c>
      <c r="G30" s="66">
        <f t="shared" si="60"/>
        <v>0</v>
      </c>
      <c r="H30" s="66">
        <f t="shared" si="60"/>
        <v>0</v>
      </c>
      <c r="I30" s="66">
        <f t="shared" si="60"/>
        <v>0</v>
      </c>
      <c r="J30" s="66">
        <f t="shared" si="60"/>
        <v>0</v>
      </c>
      <c r="K30" s="66">
        <f t="shared" si="60"/>
        <v>0</v>
      </c>
      <c r="L30" s="66">
        <f t="shared" si="60"/>
        <v>0</v>
      </c>
      <c r="M30" s="66">
        <f t="shared" si="60"/>
        <v>0</v>
      </c>
      <c r="N30" s="66">
        <f t="shared" si="60"/>
        <v>0</v>
      </c>
      <c r="O30" s="66">
        <f t="shared" si="60"/>
        <v>0</v>
      </c>
      <c r="P30" s="66">
        <f t="shared" si="60"/>
        <v>0</v>
      </c>
      <c r="Q30" s="66">
        <f t="shared" si="60"/>
        <v>0</v>
      </c>
      <c r="R30" s="75">
        <f t="shared" si="41"/>
        <v>0</v>
      </c>
      <c r="S30" s="66">
        <f t="shared" si="70"/>
        <v>0</v>
      </c>
      <c r="T30" s="66">
        <f t="shared" si="70"/>
        <v>0</v>
      </c>
      <c r="U30" s="66">
        <f t="shared" si="70"/>
        <v>0</v>
      </c>
      <c r="V30" s="66">
        <f t="shared" si="70"/>
        <v>0</v>
      </c>
      <c r="W30" s="66">
        <f t="shared" si="70"/>
        <v>0</v>
      </c>
      <c r="X30" s="66">
        <v>0</v>
      </c>
      <c r="Y30" s="66">
        <f>IF(Y$2&gt;=$B$18,$E30,0)</f>
        <v>0</v>
      </c>
      <c r="Z30" s="66">
        <f>IF(Z$2&gt;=$B$18,$E30,0)</f>
        <v>0</v>
      </c>
      <c r="AA30" s="66">
        <v>0</v>
      </c>
      <c r="AB30" s="66">
        <f>IF(AB$2&gt;=$B$18,$E30,0)</f>
        <v>0</v>
      </c>
      <c r="AC30" s="66">
        <f>IF(AC$2&gt;=$B$18,$E30,0)</f>
        <v>0</v>
      </c>
      <c r="AD30" s="66">
        <v>0</v>
      </c>
      <c r="AE30" s="75">
        <f t="shared" si="43"/>
        <v>0</v>
      </c>
      <c r="AF30" s="66">
        <f t="shared" si="62"/>
        <v>0</v>
      </c>
      <c r="AG30" s="66">
        <f t="shared" si="62"/>
        <v>0</v>
      </c>
      <c r="AH30" s="66">
        <f t="shared" si="62"/>
        <v>0</v>
      </c>
      <c r="AI30" s="66">
        <f t="shared" si="62"/>
        <v>0</v>
      </c>
      <c r="AJ30" s="66">
        <f t="shared" si="62"/>
        <v>0</v>
      </c>
      <c r="AK30" s="66">
        <f t="shared" si="62"/>
        <v>0</v>
      </c>
      <c r="AL30" s="66">
        <f t="shared" si="62"/>
        <v>0</v>
      </c>
      <c r="AM30" s="66">
        <f t="shared" si="62"/>
        <v>0</v>
      </c>
      <c r="AN30" s="66">
        <f t="shared" si="62"/>
        <v>0</v>
      </c>
      <c r="AO30" s="66">
        <f t="shared" si="62"/>
        <v>0</v>
      </c>
      <c r="AP30" s="66">
        <f t="shared" si="62"/>
        <v>0</v>
      </c>
      <c r="AQ30" s="66">
        <f t="shared" si="62"/>
        <v>0</v>
      </c>
      <c r="AR30" s="75">
        <f t="shared" si="45"/>
        <v>0</v>
      </c>
      <c r="AS30" s="66">
        <f t="shared" si="63"/>
        <v>0</v>
      </c>
      <c r="AT30" s="66">
        <f t="shared" si="63"/>
        <v>0</v>
      </c>
      <c r="AU30" s="66">
        <f t="shared" si="63"/>
        <v>0</v>
      </c>
      <c r="AV30" s="66">
        <f t="shared" si="63"/>
        <v>0</v>
      </c>
      <c r="AW30" s="66">
        <f t="shared" si="63"/>
        <v>0</v>
      </c>
      <c r="AX30" s="66">
        <f t="shared" si="63"/>
        <v>0</v>
      </c>
      <c r="AY30" s="66">
        <f t="shared" si="63"/>
        <v>0</v>
      </c>
      <c r="AZ30" s="66">
        <f t="shared" si="63"/>
        <v>0</v>
      </c>
      <c r="BA30" s="66">
        <f t="shared" si="63"/>
        <v>0</v>
      </c>
      <c r="BB30" s="66">
        <f t="shared" si="63"/>
        <v>0</v>
      </c>
      <c r="BC30" s="66">
        <f t="shared" si="63"/>
        <v>0</v>
      </c>
      <c r="BD30" s="66">
        <f t="shared" si="63"/>
        <v>0</v>
      </c>
      <c r="BE30" s="75">
        <f t="shared" si="47"/>
        <v>0</v>
      </c>
      <c r="BF30" s="66">
        <f t="shared" si="64"/>
        <v>0</v>
      </c>
      <c r="BG30" s="66">
        <f t="shared" si="64"/>
        <v>0</v>
      </c>
      <c r="BH30" s="66">
        <f t="shared" si="64"/>
        <v>0</v>
      </c>
      <c r="BI30" s="66">
        <f t="shared" si="64"/>
        <v>0</v>
      </c>
      <c r="BJ30" s="66">
        <f t="shared" si="64"/>
        <v>0</v>
      </c>
      <c r="BK30" s="66">
        <f t="shared" si="64"/>
        <v>0</v>
      </c>
      <c r="BL30" s="66">
        <f t="shared" si="64"/>
        <v>0</v>
      </c>
      <c r="BM30" s="66">
        <f t="shared" si="64"/>
        <v>0</v>
      </c>
      <c r="BN30" s="66">
        <f t="shared" si="64"/>
        <v>0</v>
      </c>
      <c r="BO30" s="66">
        <f t="shared" si="64"/>
        <v>0</v>
      </c>
      <c r="BP30" s="66">
        <f t="shared" si="64"/>
        <v>0</v>
      </c>
      <c r="BQ30" s="66">
        <f t="shared" si="64"/>
        <v>0</v>
      </c>
      <c r="BR30" s="75">
        <f t="shared" si="49"/>
        <v>0</v>
      </c>
      <c r="BS30" s="66">
        <f t="shared" si="65"/>
        <v>0</v>
      </c>
      <c r="BT30" s="66">
        <f t="shared" si="65"/>
        <v>0</v>
      </c>
      <c r="BU30" s="66">
        <f t="shared" si="65"/>
        <v>0</v>
      </c>
      <c r="BV30" s="66">
        <f t="shared" si="65"/>
        <v>0</v>
      </c>
      <c r="BW30" s="66">
        <f t="shared" si="65"/>
        <v>0</v>
      </c>
      <c r="BX30" s="66">
        <f t="shared" si="65"/>
        <v>0</v>
      </c>
      <c r="BY30" s="66">
        <f t="shared" si="65"/>
        <v>0</v>
      </c>
      <c r="BZ30" s="66">
        <f t="shared" si="65"/>
        <v>0</v>
      </c>
      <c r="CA30" s="66">
        <f t="shared" si="65"/>
        <v>0</v>
      </c>
      <c r="CB30" s="66">
        <f t="shared" si="65"/>
        <v>0</v>
      </c>
      <c r="CC30" s="66">
        <f t="shared" si="65"/>
        <v>0</v>
      </c>
      <c r="CD30" s="66">
        <f t="shared" si="65"/>
        <v>0</v>
      </c>
      <c r="CE30" s="75">
        <f t="shared" si="51"/>
        <v>0</v>
      </c>
      <c r="CF30" s="66">
        <f t="shared" si="66"/>
        <v>0</v>
      </c>
      <c r="CG30" s="66">
        <f t="shared" si="66"/>
        <v>0</v>
      </c>
      <c r="CH30" s="66">
        <f t="shared" si="66"/>
        <v>0</v>
      </c>
      <c r="CI30" s="66">
        <f t="shared" si="66"/>
        <v>0</v>
      </c>
      <c r="CJ30" s="66">
        <f t="shared" si="66"/>
        <v>0</v>
      </c>
      <c r="CK30" s="66">
        <f t="shared" si="66"/>
        <v>0</v>
      </c>
      <c r="CL30" s="66">
        <f t="shared" si="66"/>
        <v>0</v>
      </c>
      <c r="CM30" s="66">
        <f t="shared" si="66"/>
        <v>0</v>
      </c>
      <c r="CN30" s="66">
        <f t="shared" si="66"/>
        <v>0</v>
      </c>
      <c r="CO30" s="66">
        <f t="shared" si="66"/>
        <v>0</v>
      </c>
      <c r="CP30" s="66">
        <f t="shared" si="66"/>
        <v>0</v>
      </c>
      <c r="CQ30" s="66">
        <f t="shared" si="66"/>
        <v>0</v>
      </c>
      <c r="CR30" s="75">
        <f t="shared" si="53"/>
        <v>0</v>
      </c>
      <c r="CS30" s="66">
        <f t="shared" si="67"/>
        <v>0</v>
      </c>
      <c r="CT30" s="66">
        <f t="shared" si="67"/>
        <v>0</v>
      </c>
      <c r="CU30" s="66">
        <f t="shared" si="67"/>
        <v>0</v>
      </c>
      <c r="CV30" s="66">
        <f t="shared" si="67"/>
        <v>0</v>
      </c>
      <c r="CW30" s="66">
        <f t="shared" si="67"/>
        <v>0</v>
      </c>
      <c r="CX30" s="66">
        <f t="shared" si="67"/>
        <v>0</v>
      </c>
      <c r="CY30" s="66">
        <f t="shared" si="67"/>
        <v>0</v>
      </c>
      <c r="CZ30" s="66">
        <f t="shared" si="67"/>
        <v>0</v>
      </c>
      <c r="DA30" s="66">
        <f t="shared" si="67"/>
        <v>0</v>
      </c>
      <c r="DB30" s="66">
        <f t="shared" si="67"/>
        <v>0</v>
      </c>
      <c r="DC30" s="66">
        <f t="shared" si="67"/>
        <v>0</v>
      </c>
      <c r="DD30" s="66">
        <f t="shared" si="67"/>
        <v>0</v>
      </c>
      <c r="DE30" s="75">
        <f t="shared" si="55"/>
        <v>0</v>
      </c>
      <c r="DF30" s="66">
        <f t="shared" si="68"/>
        <v>0</v>
      </c>
      <c r="DG30" s="66">
        <f t="shared" si="68"/>
        <v>0</v>
      </c>
      <c r="DH30" s="66">
        <f t="shared" si="68"/>
        <v>0</v>
      </c>
      <c r="DI30" s="66">
        <f t="shared" si="68"/>
        <v>0</v>
      </c>
      <c r="DJ30" s="66">
        <f t="shared" si="68"/>
        <v>0</v>
      </c>
      <c r="DK30" s="66">
        <f t="shared" si="68"/>
        <v>0</v>
      </c>
      <c r="DL30" s="66">
        <f t="shared" si="68"/>
        <v>0</v>
      </c>
      <c r="DM30" s="66">
        <f t="shared" si="68"/>
        <v>0</v>
      </c>
      <c r="DN30" s="66">
        <f t="shared" si="68"/>
        <v>0</v>
      </c>
      <c r="DO30" s="66">
        <f t="shared" si="68"/>
        <v>0</v>
      </c>
      <c r="DP30" s="66">
        <f t="shared" si="68"/>
        <v>0</v>
      </c>
      <c r="DQ30" s="66">
        <f t="shared" si="68"/>
        <v>0</v>
      </c>
      <c r="DR30" s="75">
        <f t="shared" si="57"/>
        <v>0</v>
      </c>
      <c r="DS30" s="66">
        <f t="shared" si="69"/>
        <v>0</v>
      </c>
      <c r="DT30" s="66">
        <f t="shared" si="69"/>
        <v>0</v>
      </c>
      <c r="DU30" s="66">
        <f t="shared" si="69"/>
        <v>0</v>
      </c>
      <c r="DV30" s="66">
        <f t="shared" si="69"/>
        <v>0</v>
      </c>
      <c r="DW30" s="66">
        <f t="shared" si="69"/>
        <v>0</v>
      </c>
      <c r="DX30" s="66">
        <f t="shared" si="69"/>
        <v>0</v>
      </c>
      <c r="DY30" s="66">
        <f t="shared" si="69"/>
        <v>0</v>
      </c>
      <c r="DZ30" s="66">
        <f t="shared" si="69"/>
        <v>0</v>
      </c>
      <c r="EA30" s="66">
        <f t="shared" si="69"/>
        <v>0</v>
      </c>
      <c r="EB30" s="66">
        <f t="shared" si="69"/>
        <v>0</v>
      </c>
      <c r="EC30" s="66">
        <f t="shared" si="69"/>
        <v>0</v>
      </c>
      <c r="ED30" s="66">
        <f t="shared" si="69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60"/>
        <v>0</v>
      </c>
      <c r="G31" s="66">
        <f t="shared" si="60"/>
        <v>0</v>
      </c>
      <c r="H31" s="66">
        <f t="shared" si="60"/>
        <v>0</v>
      </c>
      <c r="I31" s="66">
        <f t="shared" si="60"/>
        <v>0</v>
      </c>
      <c r="J31" s="66">
        <f t="shared" si="60"/>
        <v>0</v>
      </c>
      <c r="K31" s="66">
        <f t="shared" si="60"/>
        <v>0</v>
      </c>
      <c r="L31" s="66">
        <f t="shared" si="60"/>
        <v>0</v>
      </c>
      <c r="M31" s="66">
        <f t="shared" si="60"/>
        <v>0</v>
      </c>
      <c r="N31" s="66">
        <f t="shared" si="60"/>
        <v>0</v>
      </c>
      <c r="O31" s="66">
        <f t="shared" si="60"/>
        <v>0</v>
      </c>
      <c r="P31" s="66">
        <f t="shared" si="60"/>
        <v>0</v>
      </c>
      <c r="Q31" s="66">
        <f t="shared" si="60"/>
        <v>0</v>
      </c>
      <c r="R31" s="75">
        <f t="shared" si="41"/>
        <v>0</v>
      </c>
      <c r="S31" s="66">
        <f t="shared" ref="S31:V33" si="71">IF(S$2&gt;=$B$18,$E31,0)</f>
        <v>0</v>
      </c>
      <c r="T31" s="66">
        <f t="shared" si="71"/>
        <v>0</v>
      </c>
      <c r="U31" s="66">
        <f t="shared" si="71"/>
        <v>0</v>
      </c>
      <c r="V31" s="66">
        <f t="shared" si="71"/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0</v>
      </c>
      <c r="AC31" s="66">
        <v>0</v>
      </c>
      <c r="AD31" s="66">
        <v>0</v>
      </c>
      <c r="AE31" s="75">
        <f t="shared" si="43"/>
        <v>0</v>
      </c>
      <c r="AF31" s="66">
        <f t="shared" si="62"/>
        <v>0</v>
      </c>
      <c r="AG31" s="66">
        <f t="shared" si="62"/>
        <v>0</v>
      </c>
      <c r="AH31" s="66">
        <f t="shared" si="62"/>
        <v>0</v>
      </c>
      <c r="AI31" s="66">
        <f t="shared" si="62"/>
        <v>0</v>
      </c>
      <c r="AJ31" s="66">
        <f t="shared" si="62"/>
        <v>0</v>
      </c>
      <c r="AK31" s="66">
        <f t="shared" si="62"/>
        <v>0</v>
      </c>
      <c r="AL31" s="66">
        <f t="shared" si="62"/>
        <v>0</v>
      </c>
      <c r="AM31" s="66">
        <f t="shared" si="62"/>
        <v>0</v>
      </c>
      <c r="AN31" s="66">
        <f t="shared" si="62"/>
        <v>0</v>
      </c>
      <c r="AO31" s="66">
        <f t="shared" si="62"/>
        <v>0</v>
      </c>
      <c r="AP31" s="66">
        <f t="shared" si="62"/>
        <v>0</v>
      </c>
      <c r="AQ31" s="66">
        <f t="shared" si="62"/>
        <v>0</v>
      </c>
      <c r="AR31" s="75">
        <f t="shared" si="45"/>
        <v>0</v>
      </c>
      <c r="AS31" s="66">
        <f t="shared" si="63"/>
        <v>0</v>
      </c>
      <c r="AT31" s="66">
        <f t="shared" si="63"/>
        <v>0</v>
      </c>
      <c r="AU31" s="66">
        <f t="shared" si="63"/>
        <v>0</v>
      </c>
      <c r="AV31" s="66">
        <f t="shared" si="63"/>
        <v>0</v>
      </c>
      <c r="AW31" s="66">
        <f t="shared" si="63"/>
        <v>0</v>
      </c>
      <c r="AX31" s="66">
        <f t="shared" si="63"/>
        <v>0</v>
      </c>
      <c r="AY31" s="66">
        <f t="shared" si="63"/>
        <v>0</v>
      </c>
      <c r="AZ31" s="66">
        <f t="shared" si="63"/>
        <v>0</v>
      </c>
      <c r="BA31" s="66">
        <f t="shared" si="63"/>
        <v>0</v>
      </c>
      <c r="BB31" s="66">
        <f t="shared" si="63"/>
        <v>0</v>
      </c>
      <c r="BC31" s="66">
        <f t="shared" si="63"/>
        <v>0</v>
      </c>
      <c r="BD31" s="66">
        <f t="shared" si="63"/>
        <v>0</v>
      </c>
      <c r="BE31" s="75">
        <f t="shared" si="47"/>
        <v>0</v>
      </c>
      <c r="BF31" s="66">
        <f t="shared" si="64"/>
        <v>0</v>
      </c>
      <c r="BG31" s="66">
        <f t="shared" si="64"/>
        <v>0</v>
      </c>
      <c r="BH31" s="66">
        <f t="shared" si="64"/>
        <v>0</v>
      </c>
      <c r="BI31" s="66">
        <f t="shared" si="64"/>
        <v>0</v>
      </c>
      <c r="BJ31" s="66">
        <f t="shared" si="64"/>
        <v>0</v>
      </c>
      <c r="BK31" s="66">
        <f t="shared" si="64"/>
        <v>0</v>
      </c>
      <c r="BL31" s="66">
        <f t="shared" si="64"/>
        <v>0</v>
      </c>
      <c r="BM31" s="66">
        <f t="shared" si="64"/>
        <v>0</v>
      </c>
      <c r="BN31" s="66">
        <f t="shared" si="64"/>
        <v>0</v>
      </c>
      <c r="BO31" s="66">
        <f t="shared" si="64"/>
        <v>0</v>
      </c>
      <c r="BP31" s="66">
        <f t="shared" si="64"/>
        <v>0</v>
      </c>
      <c r="BQ31" s="66">
        <f t="shared" si="64"/>
        <v>0</v>
      </c>
      <c r="BR31" s="75">
        <f t="shared" si="49"/>
        <v>0</v>
      </c>
      <c r="BS31" s="66">
        <f t="shared" si="65"/>
        <v>0</v>
      </c>
      <c r="BT31" s="66">
        <f t="shared" si="65"/>
        <v>0</v>
      </c>
      <c r="BU31" s="66">
        <f t="shared" si="65"/>
        <v>0</v>
      </c>
      <c r="BV31" s="66">
        <f t="shared" si="65"/>
        <v>0</v>
      </c>
      <c r="BW31" s="66">
        <f t="shared" si="65"/>
        <v>0</v>
      </c>
      <c r="BX31" s="66">
        <f t="shared" si="65"/>
        <v>0</v>
      </c>
      <c r="BY31" s="66">
        <f t="shared" si="65"/>
        <v>0</v>
      </c>
      <c r="BZ31" s="66">
        <f t="shared" si="65"/>
        <v>0</v>
      </c>
      <c r="CA31" s="66">
        <f t="shared" si="65"/>
        <v>0</v>
      </c>
      <c r="CB31" s="66">
        <f t="shared" si="65"/>
        <v>0</v>
      </c>
      <c r="CC31" s="66">
        <f t="shared" si="65"/>
        <v>0</v>
      </c>
      <c r="CD31" s="66">
        <f t="shared" si="65"/>
        <v>0</v>
      </c>
      <c r="CE31" s="75">
        <f t="shared" si="51"/>
        <v>0</v>
      </c>
      <c r="CF31" s="66">
        <f t="shared" si="66"/>
        <v>0</v>
      </c>
      <c r="CG31" s="66">
        <f t="shared" si="66"/>
        <v>0</v>
      </c>
      <c r="CH31" s="66">
        <f t="shared" si="66"/>
        <v>0</v>
      </c>
      <c r="CI31" s="66">
        <f t="shared" si="66"/>
        <v>0</v>
      </c>
      <c r="CJ31" s="66">
        <f t="shared" si="66"/>
        <v>0</v>
      </c>
      <c r="CK31" s="66">
        <f t="shared" si="66"/>
        <v>0</v>
      </c>
      <c r="CL31" s="66">
        <f t="shared" si="66"/>
        <v>0</v>
      </c>
      <c r="CM31" s="66">
        <f t="shared" si="66"/>
        <v>0</v>
      </c>
      <c r="CN31" s="66">
        <f t="shared" si="66"/>
        <v>0</v>
      </c>
      <c r="CO31" s="66">
        <f t="shared" si="66"/>
        <v>0</v>
      </c>
      <c r="CP31" s="66">
        <f t="shared" si="66"/>
        <v>0</v>
      </c>
      <c r="CQ31" s="66">
        <f t="shared" si="66"/>
        <v>0</v>
      </c>
      <c r="CR31" s="75">
        <f t="shared" si="53"/>
        <v>0</v>
      </c>
      <c r="CS31" s="66">
        <f t="shared" si="67"/>
        <v>0</v>
      </c>
      <c r="CT31" s="66">
        <f t="shared" si="67"/>
        <v>0</v>
      </c>
      <c r="CU31" s="66">
        <f t="shared" si="67"/>
        <v>0</v>
      </c>
      <c r="CV31" s="66">
        <f t="shared" si="67"/>
        <v>0</v>
      </c>
      <c r="CW31" s="66">
        <f t="shared" si="67"/>
        <v>0</v>
      </c>
      <c r="CX31" s="66">
        <f t="shared" si="67"/>
        <v>0</v>
      </c>
      <c r="CY31" s="66">
        <f t="shared" si="67"/>
        <v>0</v>
      </c>
      <c r="CZ31" s="66">
        <f t="shared" si="67"/>
        <v>0</v>
      </c>
      <c r="DA31" s="66">
        <f t="shared" si="67"/>
        <v>0</v>
      </c>
      <c r="DB31" s="66">
        <f t="shared" si="67"/>
        <v>0</v>
      </c>
      <c r="DC31" s="66">
        <f t="shared" si="67"/>
        <v>0</v>
      </c>
      <c r="DD31" s="66">
        <f t="shared" si="67"/>
        <v>0</v>
      </c>
      <c r="DE31" s="75">
        <f t="shared" si="55"/>
        <v>0</v>
      </c>
      <c r="DF31" s="66">
        <f t="shared" si="68"/>
        <v>0</v>
      </c>
      <c r="DG31" s="66">
        <f t="shared" si="68"/>
        <v>0</v>
      </c>
      <c r="DH31" s="66">
        <f t="shared" si="68"/>
        <v>0</v>
      </c>
      <c r="DI31" s="66">
        <f t="shared" si="68"/>
        <v>0</v>
      </c>
      <c r="DJ31" s="66">
        <f t="shared" si="68"/>
        <v>0</v>
      </c>
      <c r="DK31" s="66">
        <f t="shared" si="68"/>
        <v>0</v>
      </c>
      <c r="DL31" s="66">
        <f t="shared" si="68"/>
        <v>0</v>
      </c>
      <c r="DM31" s="66">
        <f t="shared" si="68"/>
        <v>0</v>
      </c>
      <c r="DN31" s="66">
        <f t="shared" si="68"/>
        <v>0</v>
      </c>
      <c r="DO31" s="66">
        <f t="shared" si="68"/>
        <v>0</v>
      </c>
      <c r="DP31" s="66">
        <f t="shared" si="68"/>
        <v>0</v>
      </c>
      <c r="DQ31" s="66">
        <f t="shared" si="68"/>
        <v>0</v>
      </c>
      <c r="DR31" s="75">
        <f t="shared" si="57"/>
        <v>0</v>
      </c>
      <c r="DS31" s="66">
        <f t="shared" si="69"/>
        <v>0</v>
      </c>
      <c r="DT31" s="66">
        <f t="shared" si="69"/>
        <v>0</v>
      </c>
      <c r="DU31" s="66">
        <f t="shared" si="69"/>
        <v>0</v>
      </c>
      <c r="DV31" s="66">
        <f t="shared" si="69"/>
        <v>0</v>
      </c>
      <c r="DW31" s="66">
        <f t="shared" si="69"/>
        <v>0</v>
      </c>
      <c r="DX31" s="66">
        <f t="shared" si="69"/>
        <v>0</v>
      </c>
      <c r="DY31" s="66">
        <f t="shared" si="69"/>
        <v>0</v>
      </c>
      <c r="DZ31" s="66">
        <f t="shared" si="69"/>
        <v>0</v>
      </c>
      <c r="EA31" s="66">
        <f t="shared" si="69"/>
        <v>0</v>
      </c>
      <c r="EB31" s="66">
        <f t="shared" si="69"/>
        <v>0</v>
      </c>
      <c r="EC31" s="66">
        <f t="shared" si="69"/>
        <v>0</v>
      </c>
      <c r="ED31" s="66">
        <f t="shared" si="69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60"/>
        <v>0</v>
      </c>
      <c r="G32" s="66">
        <f t="shared" si="60"/>
        <v>0</v>
      </c>
      <c r="H32" s="66">
        <f t="shared" si="60"/>
        <v>0</v>
      </c>
      <c r="I32" s="66">
        <f t="shared" si="60"/>
        <v>0</v>
      </c>
      <c r="J32" s="66">
        <f t="shared" si="60"/>
        <v>0</v>
      </c>
      <c r="K32" s="66">
        <f t="shared" si="60"/>
        <v>0</v>
      </c>
      <c r="L32" s="66">
        <f t="shared" si="60"/>
        <v>0</v>
      </c>
      <c r="M32" s="66">
        <f t="shared" si="60"/>
        <v>0</v>
      </c>
      <c r="N32" s="66">
        <f t="shared" si="60"/>
        <v>0</v>
      </c>
      <c r="O32" s="66">
        <f t="shared" si="60"/>
        <v>0</v>
      </c>
      <c r="P32" s="66">
        <f t="shared" si="60"/>
        <v>0</v>
      </c>
      <c r="Q32" s="66">
        <f t="shared" si="60"/>
        <v>0</v>
      </c>
      <c r="R32" s="75">
        <f t="shared" si="41"/>
        <v>0</v>
      </c>
      <c r="S32" s="66">
        <f t="shared" si="71"/>
        <v>0</v>
      </c>
      <c r="T32" s="66">
        <f t="shared" si="71"/>
        <v>0</v>
      </c>
      <c r="U32" s="66">
        <f t="shared" si="71"/>
        <v>0</v>
      </c>
      <c r="V32" s="66">
        <f t="shared" si="71"/>
        <v>0</v>
      </c>
      <c r="W32" s="66">
        <f t="shared" ref="W32:AD33" si="72">IF(W$2&gt;=$B$18,$E32,0)</f>
        <v>0</v>
      </c>
      <c r="X32" s="66">
        <f t="shared" si="72"/>
        <v>0</v>
      </c>
      <c r="Y32" s="66">
        <f t="shared" si="72"/>
        <v>0</v>
      </c>
      <c r="Z32" s="66">
        <f t="shared" si="72"/>
        <v>0</v>
      </c>
      <c r="AA32" s="66">
        <f t="shared" si="72"/>
        <v>0</v>
      </c>
      <c r="AB32" s="66">
        <f t="shared" si="72"/>
        <v>0</v>
      </c>
      <c r="AC32" s="66">
        <f t="shared" si="72"/>
        <v>0</v>
      </c>
      <c r="AD32" s="66">
        <f t="shared" si="72"/>
        <v>0</v>
      </c>
      <c r="AE32" s="75">
        <f t="shared" si="43"/>
        <v>0</v>
      </c>
      <c r="AF32" s="66">
        <f t="shared" si="62"/>
        <v>0</v>
      </c>
      <c r="AG32" s="66">
        <f t="shared" si="62"/>
        <v>0</v>
      </c>
      <c r="AH32" s="66">
        <f t="shared" si="62"/>
        <v>0</v>
      </c>
      <c r="AI32" s="66">
        <f t="shared" si="62"/>
        <v>0</v>
      </c>
      <c r="AJ32" s="66">
        <f t="shared" si="62"/>
        <v>0</v>
      </c>
      <c r="AK32" s="66">
        <f t="shared" si="62"/>
        <v>0</v>
      </c>
      <c r="AL32" s="66">
        <f t="shared" si="62"/>
        <v>0</v>
      </c>
      <c r="AM32" s="66">
        <f t="shared" si="62"/>
        <v>0</v>
      </c>
      <c r="AN32" s="66">
        <f t="shared" si="62"/>
        <v>0</v>
      </c>
      <c r="AO32" s="66">
        <f t="shared" si="62"/>
        <v>0</v>
      </c>
      <c r="AP32" s="66">
        <f t="shared" si="62"/>
        <v>0</v>
      </c>
      <c r="AQ32" s="66">
        <f t="shared" si="62"/>
        <v>0</v>
      </c>
      <c r="AR32" s="75">
        <f t="shared" si="45"/>
        <v>0</v>
      </c>
      <c r="AS32" s="66">
        <f t="shared" si="63"/>
        <v>0</v>
      </c>
      <c r="AT32" s="66">
        <f t="shared" si="63"/>
        <v>0</v>
      </c>
      <c r="AU32" s="66">
        <f t="shared" si="63"/>
        <v>0</v>
      </c>
      <c r="AV32" s="66">
        <f t="shared" si="63"/>
        <v>0</v>
      </c>
      <c r="AW32" s="66">
        <f t="shared" si="63"/>
        <v>0</v>
      </c>
      <c r="AX32" s="66">
        <f t="shared" si="63"/>
        <v>0</v>
      </c>
      <c r="AY32" s="66">
        <f t="shared" si="63"/>
        <v>0</v>
      </c>
      <c r="AZ32" s="66">
        <f t="shared" si="63"/>
        <v>0</v>
      </c>
      <c r="BA32" s="66">
        <f t="shared" si="63"/>
        <v>0</v>
      </c>
      <c r="BB32" s="66">
        <f t="shared" si="63"/>
        <v>0</v>
      </c>
      <c r="BC32" s="66">
        <f t="shared" si="63"/>
        <v>0</v>
      </c>
      <c r="BD32" s="66">
        <f t="shared" si="63"/>
        <v>0</v>
      </c>
      <c r="BE32" s="75">
        <f t="shared" si="47"/>
        <v>0</v>
      </c>
      <c r="BF32" s="66">
        <f t="shared" si="64"/>
        <v>0</v>
      </c>
      <c r="BG32" s="66">
        <f t="shared" si="64"/>
        <v>0</v>
      </c>
      <c r="BH32" s="66">
        <f t="shared" si="64"/>
        <v>0</v>
      </c>
      <c r="BI32" s="66">
        <f t="shared" si="64"/>
        <v>0</v>
      </c>
      <c r="BJ32" s="66">
        <f t="shared" si="64"/>
        <v>0</v>
      </c>
      <c r="BK32" s="66">
        <f t="shared" si="64"/>
        <v>0</v>
      </c>
      <c r="BL32" s="66">
        <f t="shared" si="64"/>
        <v>0</v>
      </c>
      <c r="BM32" s="66">
        <f t="shared" si="64"/>
        <v>0</v>
      </c>
      <c r="BN32" s="66">
        <f t="shared" si="64"/>
        <v>0</v>
      </c>
      <c r="BO32" s="66">
        <f t="shared" si="64"/>
        <v>0</v>
      </c>
      <c r="BP32" s="66">
        <f t="shared" si="64"/>
        <v>0</v>
      </c>
      <c r="BQ32" s="66">
        <f t="shared" si="64"/>
        <v>0</v>
      </c>
      <c r="BR32" s="75">
        <f t="shared" si="49"/>
        <v>0</v>
      </c>
      <c r="BS32" s="66">
        <f t="shared" si="65"/>
        <v>0</v>
      </c>
      <c r="BT32" s="66">
        <f t="shared" si="65"/>
        <v>0</v>
      </c>
      <c r="BU32" s="66">
        <f t="shared" si="65"/>
        <v>0</v>
      </c>
      <c r="BV32" s="66">
        <f t="shared" si="65"/>
        <v>0</v>
      </c>
      <c r="BW32" s="66">
        <f t="shared" si="65"/>
        <v>0</v>
      </c>
      <c r="BX32" s="66">
        <f t="shared" si="65"/>
        <v>0</v>
      </c>
      <c r="BY32" s="66">
        <f t="shared" si="65"/>
        <v>0</v>
      </c>
      <c r="BZ32" s="66">
        <f t="shared" si="65"/>
        <v>0</v>
      </c>
      <c r="CA32" s="66">
        <f t="shared" si="65"/>
        <v>0</v>
      </c>
      <c r="CB32" s="66">
        <f t="shared" si="65"/>
        <v>0</v>
      </c>
      <c r="CC32" s="66">
        <f t="shared" si="65"/>
        <v>0</v>
      </c>
      <c r="CD32" s="66">
        <f t="shared" si="65"/>
        <v>0</v>
      </c>
      <c r="CE32" s="75">
        <f t="shared" si="51"/>
        <v>0</v>
      </c>
      <c r="CF32" s="66">
        <f t="shared" si="66"/>
        <v>0</v>
      </c>
      <c r="CG32" s="66">
        <f t="shared" si="66"/>
        <v>0</v>
      </c>
      <c r="CH32" s="66">
        <f t="shared" si="66"/>
        <v>0</v>
      </c>
      <c r="CI32" s="66">
        <f t="shared" si="66"/>
        <v>0</v>
      </c>
      <c r="CJ32" s="66">
        <f t="shared" si="66"/>
        <v>0</v>
      </c>
      <c r="CK32" s="66">
        <f t="shared" si="66"/>
        <v>0</v>
      </c>
      <c r="CL32" s="66">
        <f t="shared" si="66"/>
        <v>0</v>
      </c>
      <c r="CM32" s="66">
        <f t="shared" si="66"/>
        <v>0</v>
      </c>
      <c r="CN32" s="66">
        <f t="shared" si="66"/>
        <v>0</v>
      </c>
      <c r="CO32" s="66">
        <f t="shared" si="66"/>
        <v>0</v>
      </c>
      <c r="CP32" s="66">
        <f t="shared" si="66"/>
        <v>0</v>
      </c>
      <c r="CQ32" s="66">
        <f t="shared" si="66"/>
        <v>0</v>
      </c>
      <c r="CR32" s="75">
        <f t="shared" si="53"/>
        <v>0</v>
      </c>
      <c r="CS32" s="66">
        <f t="shared" si="67"/>
        <v>0</v>
      </c>
      <c r="CT32" s="66">
        <f t="shared" si="67"/>
        <v>0</v>
      </c>
      <c r="CU32" s="66">
        <f t="shared" si="67"/>
        <v>0</v>
      </c>
      <c r="CV32" s="66">
        <f t="shared" si="67"/>
        <v>0</v>
      </c>
      <c r="CW32" s="66">
        <f t="shared" si="67"/>
        <v>0</v>
      </c>
      <c r="CX32" s="66">
        <f t="shared" si="67"/>
        <v>0</v>
      </c>
      <c r="CY32" s="66">
        <f t="shared" si="67"/>
        <v>0</v>
      </c>
      <c r="CZ32" s="66">
        <f t="shared" si="67"/>
        <v>0</v>
      </c>
      <c r="DA32" s="66">
        <f t="shared" si="67"/>
        <v>0</v>
      </c>
      <c r="DB32" s="66">
        <f t="shared" si="67"/>
        <v>0</v>
      </c>
      <c r="DC32" s="66">
        <f t="shared" si="67"/>
        <v>0</v>
      </c>
      <c r="DD32" s="66">
        <f t="shared" si="67"/>
        <v>0</v>
      </c>
      <c r="DE32" s="75">
        <f t="shared" si="55"/>
        <v>0</v>
      </c>
      <c r="DF32" s="66">
        <f t="shared" si="68"/>
        <v>0</v>
      </c>
      <c r="DG32" s="66">
        <f t="shared" si="68"/>
        <v>0</v>
      </c>
      <c r="DH32" s="66">
        <f t="shared" si="68"/>
        <v>0</v>
      </c>
      <c r="DI32" s="66">
        <f t="shared" si="68"/>
        <v>0</v>
      </c>
      <c r="DJ32" s="66">
        <f t="shared" si="68"/>
        <v>0</v>
      </c>
      <c r="DK32" s="66">
        <f t="shared" si="68"/>
        <v>0</v>
      </c>
      <c r="DL32" s="66">
        <f t="shared" si="68"/>
        <v>0</v>
      </c>
      <c r="DM32" s="66">
        <f t="shared" si="68"/>
        <v>0</v>
      </c>
      <c r="DN32" s="66">
        <f t="shared" si="68"/>
        <v>0</v>
      </c>
      <c r="DO32" s="66">
        <f t="shared" si="68"/>
        <v>0</v>
      </c>
      <c r="DP32" s="66">
        <f t="shared" si="68"/>
        <v>0</v>
      </c>
      <c r="DQ32" s="66">
        <f t="shared" si="68"/>
        <v>0</v>
      </c>
      <c r="DR32" s="75">
        <f t="shared" si="57"/>
        <v>0</v>
      </c>
      <c r="DS32" s="66">
        <f t="shared" si="69"/>
        <v>0</v>
      </c>
      <c r="DT32" s="66">
        <f t="shared" si="69"/>
        <v>0</v>
      </c>
      <c r="DU32" s="66">
        <f t="shared" si="69"/>
        <v>0</v>
      </c>
      <c r="DV32" s="66">
        <f t="shared" si="69"/>
        <v>0</v>
      </c>
      <c r="DW32" s="66">
        <f t="shared" si="69"/>
        <v>0</v>
      </c>
      <c r="DX32" s="66">
        <f t="shared" si="69"/>
        <v>0</v>
      </c>
      <c r="DY32" s="66">
        <f t="shared" si="69"/>
        <v>0</v>
      </c>
      <c r="DZ32" s="66">
        <f t="shared" si="69"/>
        <v>0</v>
      </c>
      <c r="EA32" s="66">
        <f t="shared" si="69"/>
        <v>0</v>
      </c>
      <c r="EB32" s="66">
        <f t="shared" si="69"/>
        <v>0</v>
      </c>
      <c r="EC32" s="66">
        <f t="shared" si="69"/>
        <v>0</v>
      </c>
      <c r="ED32" s="66">
        <f t="shared" si="69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60"/>
        <v>0</v>
      </c>
      <c r="G33" s="66">
        <f t="shared" si="60"/>
        <v>0</v>
      </c>
      <c r="H33" s="66">
        <f t="shared" si="60"/>
        <v>0</v>
      </c>
      <c r="I33" s="66">
        <f t="shared" si="60"/>
        <v>0</v>
      </c>
      <c r="J33" s="66">
        <f t="shared" si="60"/>
        <v>0</v>
      </c>
      <c r="K33" s="66">
        <f t="shared" si="60"/>
        <v>0</v>
      </c>
      <c r="L33" s="66">
        <f t="shared" si="60"/>
        <v>0</v>
      </c>
      <c r="M33" s="66">
        <f t="shared" si="60"/>
        <v>0</v>
      </c>
      <c r="N33" s="66">
        <f t="shared" si="60"/>
        <v>0</v>
      </c>
      <c r="O33" s="66">
        <f t="shared" si="60"/>
        <v>0</v>
      </c>
      <c r="P33" s="66">
        <f t="shared" si="60"/>
        <v>0</v>
      </c>
      <c r="Q33" s="66">
        <f t="shared" si="60"/>
        <v>0</v>
      </c>
      <c r="R33" s="75">
        <f t="shared" si="41"/>
        <v>0</v>
      </c>
      <c r="S33" s="66">
        <f t="shared" si="71"/>
        <v>0</v>
      </c>
      <c r="T33" s="66">
        <f t="shared" si="71"/>
        <v>0</v>
      </c>
      <c r="U33" s="66">
        <f t="shared" si="71"/>
        <v>0</v>
      </c>
      <c r="V33" s="66">
        <f t="shared" si="71"/>
        <v>0</v>
      </c>
      <c r="W33" s="66">
        <f t="shared" si="72"/>
        <v>0</v>
      </c>
      <c r="X33" s="66">
        <f t="shared" si="72"/>
        <v>0</v>
      </c>
      <c r="Y33" s="66">
        <f t="shared" si="72"/>
        <v>0</v>
      </c>
      <c r="Z33" s="66">
        <f t="shared" si="72"/>
        <v>0</v>
      </c>
      <c r="AA33" s="66">
        <f t="shared" si="72"/>
        <v>0</v>
      </c>
      <c r="AB33" s="66">
        <f t="shared" si="72"/>
        <v>0</v>
      </c>
      <c r="AC33" s="66">
        <f t="shared" si="72"/>
        <v>0</v>
      </c>
      <c r="AD33" s="66">
        <f t="shared" si="72"/>
        <v>0</v>
      </c>
      <c r="AE33" s="75">
        <f t="shared" si="43"/>
        <v>0</v>
      </c>
      <c r="AF33" s="66">
        <f t="shared" si="62"/>
        <v>0</v>
      </c>
      <c r="AG33" s="66">
        <f t="shared" si="62"/>
        <v>0</v>
      </c>
      <c r="AH33" s="66">
        <f t="shared" si="62"/>
        <v>0</v>
      </c>
      <c r="AI33" s="66">
        <f t="shared" si="62"/>
        <v>0</v>
      </c>
      <c r="AJ33" s="66">
        <f t="shared" si="62"/>
        <v>0</v>
      </c>
      <c r="AK33" s="66">
        <f t="shared" si="62"/>
        <v>0</v>
      </c>
      <c r="AL33" s="66">
        <f t="shared" si="62"/>
        <v>0</v>
      </c>
      <c r="AM33" s="66">
        <f t="shared" si="62"/>
        <v>0</v>
      </c>
      <c r="AN33" s="66">
        <f t="shared" si="62"/>
        <v>0</v>
      </c>
      <c r="AO33" s="66">
        <f t="shared" si="62"/>
        <v>0</v>
      </c>
      <c r="AP33" s="66">
        <f t="shared" si="62"/>
        <v>0</v>
      </c>
      <c r="AQ33" s="66">
        <f t="shared" si="62"/>
        <v>0</v>
      </c>
      <c r="AR33" s="75">
        <f t="shared" si="45"/>
        <v>0</v>
      </c>
      <c r="AS33" s="66">
        <f t="shared" si="63"/>
        <v>0</v>
      </c>
      <c r="AT33" s="66">
        <f t="shared" si="63"/>
        <v>0</v>
      </c>
      <c r="AU33" s="66">
        <f t="shared" si="63"/>
        <v>0</v>
      </c>
      <c r="AV33" s="66">
        <f t="shared" si="63"/>
        <v>0</v>
      </c>
      <c r="AW33" s="66">
        <f t="shared" si="63"/>
        <v>0</v>
      </c>
      <c r="AX33" s="66">
        <f t="shared" si="63"/>
        <v>0</v>
      </c>
      <c r="AY33" s="66">
        <f t="shared" si="63"/>
        <v>0</v>
      </c>
      <c r="AZ33" s="66">
        <f t="shared" si="63"/>
        <v>0</v>
      </c>
      <c r="BA33" s="66">
        <f t="shared" si="63"/>
        <v>0</v>
      </c>
      <c r="BB33" s="66">
        <f t="shared" si="63"/>
        <v>0</v>
      </c>
      <c r="BC33" s="66">
        <f t="shared" si="63"/>
        <v>0</v>
      </c>
      <c r="BD33" s="66">
        <f t="shared" si="63"/>
        <v>0</v>
      </c>
      <c r="BE33" s="75">
        <f t="shared" si="47"/>
        <v>0</v>
      </c>
      <c r="BF33" s="66">
        <f t="shared" si="64"/>
        <v>0</v>
      </c>
      <c r="BG33" s="66">
        <f t="shared" si="64"/>
        <v>0</v>
      </c>
      <c r="BH33" s="66">
        <f t="shared" si="64"/>
        <v>0</v>
      </c>
      <c r="BI33" s="66">
        <f t="shared" si="64"/>
        <v>0</v>
      </c>
      <c r="BJ33" s="66">
        <f t="shared" si="64"/>
        <v>0</v>
      </c>
      <c r="BK33" s="66">
        <f t="shared" si="64"/>
        <v>0</v>
      </c>
      <c r="BL33" s="66">
        <f t="shared" si="64"/>
        <v>0</v>
      </c>
      <c r="BM33" s="66">
        <f t="shared" si="64"/>
        <v>0</v>
      </c>
      <c r="BN33" s="66">
        <f t="shared" si="64"/>
        <v>0</v>
      </c>
      <c r="BO33" s="66">
        <f t="shared" si="64"/>
        <v>0</v>
      </c>
      <c r="BP33" s="66">
        <f t="shared" si="64"/>
        <v>0</v>
      </c>
      <c r="BQ33" s="66">
        <f t="shared" si="64"/>
        <v>0</v>
      </c>
      <c r="BR33" s="75">
        <f t="shared" si="49"/>
        <v>0</v>
      </c>
      <c r="BS33" s="66">
        <f t="shared" si="65"/>
        <v>0</v>
      </c>
      <c r="BT33" s="66">
        <f t="shared" si="65"/>
        <v>0</v>
      </c>
      <c r="BU33" s="66">
        <f t="shared" si="65"/>
        <v>0</v>
      </c>
      <c r="BV33" s="66">
        <f t="shared" si="65"/>
        <v>0</v>
      </c>
      <c r="BW33" s="66">
        <f t="shared" si="65"/>
        <v>0</v>
      </c>
      <c r="BX33" s="66">
        <f t="shared" si="65"/>
        <v>0</v>
      </c>
      <c r="BY33" s="66">
        <f t="shared" si="65"/>
        <v>0</v>
      </c>
      <c r="BZ33" s="66">
        <f t="shared" si="65"/>
        <v>0</v>
      </c>
      <c r="CA33" s="66">
        <f t="shared" si="65"/>
        <v>0</v>
      </c>
      <c r="CB33" s="66">
        <f t="shared" si="65"/>
        <v>0</v>
      </c>
      <c r="CC33" s="66">
        <f t="shared" si="65"/>
        <v>0</v>
      </c>
      <c r="CD33" s="66">
        <f t="shared" si="65"/>
        <v>0</v>
      </c>
      <c r="CE33" s="75">
        <f t="shared" si="51"/>
        <v>0</v>
      </c>
      <c r="CF33" s="66">
        <f t="shared" si="66"/>
        <v>0</v>
      </c>
      <c r="CG33" s="66">
        <f t="shared" si="66"/>
        <v>0</v>
      </c>
      <c r="CH33" s="66">
        <f t="shared" si="66"/>
        <v>0</v>
      </c>
      <c r="CI33" s="66">
        <f t="shared" si="66"/>
        <v>0</v>
      </c>
      <c r="CJ33" s="66">
        <f t="shared" si="66"/>
        <v>0</v>
      </c>
      <c r="CK33" s="66">
        <f t="shared" si="66"/>
        <v>0</v>
      </c>
      <c r="CL33" s="66">
        <f t="shared" si="66"/>
        <v>0</v>
      </c>
      <c r="CM33" s="66">
        <f t="shared" si="66"/>
        <v>0</v>
      </c>
      <c r="CN33" s="66">
        <f t="shared" si="66"/>
        <v>0</v>
      </c>
      <c r="CO33" s="66">
        <f t="shared" si="66"/>
        <v>0</v>
      </c>
      <c r="CP33" s="66">
        <f t="shared" si="66"/>
        <v>0</v>
      </c>
      <c r="CQ33" s="66">
        <f t="shared" si="66"/>
        <v>0</v>
      </c>
      <c r="CR33" s="75">
        <f t="shared" si="53"/>
        <v>0</v>
      </c>
      <c r="CS33" s="66">
        <f t="shared" si="67"/>
        <v>0</v>
      </c>
      <c r="CT33" s="66">
        <f t="shared" si="67"/>
        <v>0</v>
      </c>
      <c r="CU33" s="66">
        <f t="shared" si="67"/>
        <v>0</v>
      </c>
      <c r="CV33" s="66">
        <f t="shared" si="67"/>
        <v>0</v>
      </c>
      <c r="CW33" s="66">
        <f t="shared" si="67"/>
        <v>0</v>
      </c>
      <c r="CX33" s="66">
        <f t="shared" si="67"/>
        <v>0</v>
      </c>
      <c r="CY33" s="66">
        <f t="shared" si="67"/>
        <v>0</v>
      </c>
      <c r="CZ33" s="66">
        <f t="shared" si="67"/>
        <v>0</v>
      </c>
      <c r="DA33" s="66">
        <f t="shared" si="67"/>
        <v>0</v>
      </c>
      <c r="DB33" s="66">
        <f t="shared" si="67"/>
        <v>0</v>
      </c>
      <c r="DC33" s="66">
        <f t="shared" si="67"/>
        <v>0</v>
      </c>
      <c r="DD33" s="66">
        <f t="shared" si="67"/>
        <v>0</v>
      </c>
      <c r="DE33" s="75">
        <f t="shared" si="55"/>
        <v>0</v>
      </c>
      <c r="DF33" s="66">
        <f t="shared" si="68"/>
        <v>0</v>
      </c>
      <c r="DG33" s="66">
        <f t="shared" si="68"/>
        <v>0</v>
      </c>
      <c r="DH33" s="66">
        <f t="shared" si="68"/>
        <v>0</v>
      </c>
      <c r="DI33" s="66">
        <f t="shared" si="68"/>
        <v>0</v>
      </c>
      <c r="DJ33" s="66">
        <f t="shared" si="68"/>
        <v>0</v>
      </c>
      <c r="DK33" s="66">
        <f t="shared" si="68"/>
        <v>0</v>
      </c>
      <c r="DL33" s="66">
        <f t="shared" si="68"/>
        <v>0</v>
      </c>
      <c r="DM33" s="66">
        <f t="shared" si="68"/>
        <v>0</v>
      </c>
      <c r="DN33" s="66">
        <f t="shared" si="68"/>
        <v>0</v>
      </c>
      <c r="DO33" s="66">
        <f t="shared" si="68"/>
        <v>0</v>
      </c>
      <c r="DP33" s="66">
        <f t="shared" si="68"/>
        <v>0</v>
      </c>
      <c r="DQ33" s="66">
        <f t="shared" si="68"/>
        <v>0</v>
      </c>
      <c r="DR33" s="75">
        <f t="shared" si="57"/>
        <v>0</v>
      </c>
      <c r="DS33" s="66">
        <f t="shared" si="69"/>
        <v>0</v>
      </c>
      <c r="DT33" s="66">
        <f t="shared" si="69"/>
        <v>0</v>
      </c>
      <c r="DU33" s="66">
        <f t="shared" si="69"/>
        <v>0</v>
      </c>
      <c r="DV33" s="66">
        <f t="shared" si="69"/>
        <v>0</v>
      </c>
      <c r="DW33" s="66">
        <f t="shared" si="69"/>
        <v>0</v>
      </c>
      <c r="DX33" s="66">
        <f t="shared" si="69"/>
        <v>0</v>
      </c>
      <c r="DY33" s="66">
        <f t="shared" si="69"/>
        <v>0</v>
      </c>
      <c r="DZ33" s="66">
        <f t="shared" si="69"/>
        <v>0</v>
      </c>
      <c r="EA33" s="66">
        <f t="shared" si="69"/>
        <v>0</v>
      </c>
      <c r="EB33" s="66">
        <f t="shared" si="69"/>
        <v>0</v>
      </c>
      <c r="EC33" s="66">
        <f t="shared" si="69"/>
        <v>0</v>
      </c>
      <c r="ED33" s="66">
        <f t="shared" si="69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73">SUM(F9:F33)</f>
        <v>0</v>
      </c>
      <c r="G34" s="66">
        <f t="shared" si="73"/>
        <v>0</v>
      </c>
      <c r="H34" s="66">
        <f t="shared" si="73"/>
        <v>0</v>
      </c>
      <c r="I34" s="66">
        <f t="shared" si="73"/>
        <v>0</v>
      </c>
      <c r="J34" s="66">
        <f t="shared" si="73"/>
        <v>0</v>
      </c>
      <c r="K34" s="66">
        <f t="shared" si="73"/>
        <v>0</v>
      </c>
      <c r="L34" s="66">
        <f t="shared" si="73"/>
        <v>0</v>
      </c>
      <c r="M34" s="66">
        <f t="shared" si="73"/>
        <v>0</v>
      </c>
      <c r="N34" s="66">
        <f t="shared" si="73"/>
        <v>0</v>
      </c>
      <c r="O34" s="66">
        <f t="shared" si="73"/>
        <v>0</v>
      </c>
      <c r="P34" s="66">
        <f t="shared" si="73"/>
        <v>0</v>
      </c>
      <c r="Q34" s="66">
        <f t="shared" si="73"/>
        <v>0</v>
      </c>
      <c r="R34" s="75">
        <f t="shared" si="41"/>
        <v>0</v>
      </c>
      <c r="S34" s="66">
        <f t="shared" ref="S34:AD34" si="74">SUM(S9:S33)</f>
        <v>0</v>
      </c>
      <c r="T34" s="66">
        <f t="shared" si="74"/>
        <v>0</v>
      </c>
      <c r="U34" s="66">
        <f t="shared" si="74"/>
        <v>0</v>
      </c>
      <c r="V34" s="66">
        <f t="shared" si="74"/>
        <v>0</v>
      </c>
      <c r="W34" s="66">
        <f t="shared" si="74"/>
        <v>0</v>
      </c>
      <c r="X34" s="66">
        <f t="shared" si="74"/>
        <v>0</v>
      </c>
      <c r="Y34" s="66">
        <f t="shared" si="74"/>
        <v>0</v>
      </c>
      <c r="Z34" s="66">
        <f t="shared" si="74"/>
        <v>0</v>
      </c>
      <c r="AA34" s="66">
        <f t="shared" si="74"/>
        <v>0</v>
      </c>
      <c r="AB34" s="66">
        <f t="shared" si="74"/>
        <v>0</v>
      </c>
      <c r="AC34" s="66">
        <f t="shared" si="74"/>
        <v>0</v>
      </c>
      <c r="AD34" s="66">
        <f t="shared" si="74"/>
        <v>0</v>
      </c>
      <c r="AE34" s="75">
        <f t="shared" si="43"/>
        <v>0</v>
      </c>
      <c r="AF34" s="66">
        <f t="shared" ref="AF34:AQ34" si="75">SUM(AF9:AF33)</f>
        <v>0</v>
      </c>
      <c r="AG34" s="66">
        <f t="shared" si="75"/>
        <v>0</v>
      </c>
      <c r="AH34" s="66">
        <f t="shared" si="75"/>
        <v>0</v>
      </c>
      <c r="AI34" s="66">
        <f t="shared" si="75"/>
        <v>0</v>
      </c>
      <c r="AJ34" s="66">
        <f t="shared" si="75"/>
        <v>0</v>
      </c>
      <c r="AK34" s="66">
        <f t="shared" si="75"/>
        <v>0</v>
      </c>
      <c r="AL34" s="66">
        <f t="shared" si="75"/>
        <v>0</v>
      </c>
      <c r="AM34" s="66">
        <f t="shared" si="75"/>
        <v>0</v>
      </c>
      <c r="AN34" s="66">
        <f t="shared" si="75"/>
        <v>0</v>
      </c>
      <c r="AO34" s="66">
        <f t="shared" si="75"/>
        <v>0</v>
      </c>
      <c r="AP34" s="66">
        <f t="shared" si="75"/>
        <v>0</v>
      </c>
      <c r="AQ34" s="66">
        <f t="shared" si="75"/>
        <v>0</v>
      </c>
      <c r="AR34" s="75">
        <f t="shared" si="45"/>
        <v>0</v>
      </c>
      <c r="AS34" s="66">
        <f t="shared" ref="AS34:BD34" si="76">SUM(AS9:AS33)</f>
        <v>0</v>
      </c>
      <c r="AT34" s="66">
        <f t="shared" si="76"/>
        <v>0</v>
      </c>
      <c r="AU34" s="66">
        <f t="shared" si="76"/>
        <v>0</v>
      </c>
      <c r="AV34" s="66">
        <f t="shared" si="76"/>
        <v>0</v>
      </c>
      <c r="AW34" s="66">
        <f t="shared" si="76"/>
        <v>0</v>
      </c>
      <c r="AX34" s="66">
        <f t="shared" si="76"/>
        <v>0</v>
      </c>
      <c r="AY34" s="66">
        <f t="shared" si="76"/>
        <v>0</v>
      </c>
      <c r="AZ34" s="66">
        <f t="shared" si="76"/>
        <v>0</v>
      </c>
      <c r="BA34" s="66">
        <f t="shared" si="76"/>
        <v>0</v>
      </c>
      <c r="BB34" s="66">
        <f t="shared" si="76"/>
        <v>0</v>
      </c>
      <c r="BC34" s="66">
        <f t="shared" si="76"/>
        <v>0</v>
      </c>
      <c r="BD34" s="66">
        <f t="shared" si="76"/>
        <v>0</v>
      </c>
      <c r="BE34" s="75">
        <f t="shared" si="47"/>
        <v>0</v>
      </c>
      <c r="BF34" s="66">
        <f t="shared" ref="BF34:BQ34" si="77">SUM(BF9:BF33)</f>
        <v>0</v>
      </c>
      <c r="BG34" s="66">
        <f t="shared" si="77"/>
        <v>0</v>
      </c>
      <c r="BH34" s="66">
        <f t="shared" si="77"/>
        <v>0</v>
      </c>
      <c r="BI34" s="66">
        <f t="shared" si="77"/>
        <v>0</v>
      </c>
      <c r="BJ34" s="66">
        <f t="shared" si="77"/>
        <v>0</v>
      </c>
      <c r="BK34" s="66">
        <f t="shared" si="77"/>
        <v>0</v>
      </c>
      <c r="BL34" s="66">
        <f t="shared" si="77"/>
        <v>0</v>
      </c>
      <c r="BM34" s="66">
        <f t="shared" si="77"/>
        <v>0</v>
      </c>
      <c r="BN34" s="66">
        <f t="shared" si="77"/>
        <v>0</v>
      </c>
      <c r="BO34" s="66">
        <f t="shared" si="77"/>
        <v>0</v>
      </c>
      <c r="BP34" s="66">
        <f t="shared" si="77"/>
        <v>0</v>
      </c>
      <c r="BQ34" s="66">
        <f t="shared" si="77"/>
        <v>0</v>
      </c>
      <c r="BR34" s="75">
        <f t="shared" si="49"/>
        <v>0</v>
      </c>
      <c r="BS34" s="66">
        <f t="shared" ref="BS34:CD34" si="78">SUM(BS9:BS33)</f>
        <v>0</v>
      </c>
      <c r="BT34" s="66">
        <f t="shared" si="78"/>
        <v>0</v>
      </c>
      <c r="BU34" s="66">
        <f t="shared" si="78"/>
        <v>0</v>
      </c>
      <c r="BV34" s="66">
        <f t="shared" si="78"/>
        <v>0</v>
      </c>
      <c r="BW34" s="66">
        <f t="shared" si="78"/>
        <v>0</v>
      </c>
      <c r="BX34" s="66">
        <f t="shared" si="78"/>
        <v>0</v>
      </c>
      <c r="BY34" s="66">
        <f t="shared" si="78"/>
        <v>0</v>
      </c>
      <c r="BZ34" s="66">
        <f t="shared" si="78"/>
        <v>0</v>
      </c>
      <c r="CA34" s="66">
        <f t="shared" si="78"/>
        <v>0</v>
      </c>
      <c r="CB34" s="66">
        <f t="shared" si="78"/>
        <v>0</v>
      </c>
      <c r="CC34" s="66">
        <f t="shared" si="78"/>
        <v>0</v>
      </c>
      <c r="CD34" s="66">
        <f t="shared" si="78"/>
        <v>0</v>
      </c>
      <c r="CE34" s="75">
        <f t="shared" si="51"/>
        <v>0</v>
      </c>
      <c r="CF34" s="66">
        <f t="shared" ref="CF34:CQ34" si="79">SUM(CF9:CF33)</f>
        <v>0</v>
      </c>
      <c r="CG34" s="66">
        <f t="shared" si="79"/>
        <v>0</v>
      </c>
      <c r="CH34" s="66">
        <f t="shared" si="79"/>
        <v>0</v>
      </c>
      <c r="CI34" s="66">
        <f t="shared" si="79"/>
        <v>0</v>
      </c>
      <c r="CJ34" s="66">
        <f t="shared" si="79"/>
        <v>0</v>
      </c>
      <c r="CK34" s="66">
        <f t="shared" si="79"/>
        <v>0</v>
      </c>
      <c r="CL34" s="66">
        <f t="shared" si="79"/>
        <v>0</v>
      </c>
      <c r="CM34" s="66">
        <f t="shared" si="79"/>
        <v>0</v>
      </c>
      <c r="CN34" s="66">
        <f t="shared" si="79"/>
        <v>0</v>
      </c>
      <c r="CO34" s="66">
        <f t="shared" si="79"/>
        <v>0</v>
      </c>
      <c r="CP34" s="66">
        <f t="shared" si="79"/>
        <v>0</v>
      </c>
      <c r="CQ34" s="66">
        <f t="shared" si="79"/>
        <v>0</v>
      </c>
      <c r="CR34" s="75">
        <f t="shared" si="53"/>
        <v>0</v>
      </c>
      <c r="CS34" s="66">
        <f t="shared" ref="CS34:DD34" si="80">SUM(CS9:CS33)</f>
        <v>0</v>
      </c>
      <c r="CT34" s="66">
        <f t="shared" si="80"/>
        <v>0</v>
      </c>
      <c r="CU34" s="66">
        <f t="shared" si="80"/>
        <v>0</v>
      </c>
      <c r="CV34" s="66">
        <f t="shared" si="80"/>
        <v>0</v>
      </c>
      <c r="CW34" s="66">
        <f t="shared" si="80"/>
        <v>0</v>
      </c>
      <c r="CX34" s="66">
        <f t="shared" si="80"/>
        <v>0</v>
      </c>
      <c r="CY34" s="66">
        <f t="shared" si="80"/>
        <v>0</v>
      </c>
      <c r="CZ34" s="66">
        <f t="shared" si="80"/>
        <v>0</v>
      </c>
      <c r="DA34" s="66">
        <f t="shared" si="80"/>
        <v>0</v>
      </c>
      <c r="DB34" s="66">
        <f t="shared" si="80"/>
        <v>0</v>
      </c>
      <c r="DC34" s="66">
        <f t="shared" si="80"/>
        <v>0</v>
      </c>
      <c r="DD34" s="66">
        <f t="shared" si="80"/>
        <v>0</v>
      </c>
      <c r="DE34" s="75">
        <f t="shared" si="55"/>
        <v>0</v>
      </c>
      <c r="DF34" s="66">
        <f t="shared" ref="DF34:DQ34" si="81">SUM(DF9:DF33)</f>
        <v>0</v>
      </c>
      <c r="DG34" s="66">
        <f t="shared" si="81"/>
        <v>0</v>
      </c>
      <c r="DH34" s="66">
        <f t="shared" si="81"/>
        <v>0</v>
      </c>
      <c r="DI34" s="66">
        <f t="shared" si="81"/>
        <v>0</v>
      </c>
      <c r="DJ34" s="66">
        <f t="shared" si="81"/>
        <v>0</v>
      </c>
      <c r="DK34" s="66">
        <f t="shared" si="81"/>
        <v>0</v>
      </c>
      <c r="DL34" s="66">
        <f t="shared" si="81"/>
        <v>0</v>
      </c>
      <c r="DM34" s="66">
        <f t="shared" si="81"/>
        <v>0</v>
      </c>
      <c r="DN34" s="66">
        <f t="shared" si="81"/>
        <v>0</v>
      </c>
      <c r="DO34" s="66">
        <f t="shared" si="81"/>
        <v>0</v>
      </c>
      <c r="DP34" s="66">
        <f t="shared" si="81"/>
        <v>0</v>
      </c>
      <c r="DQ34" s="66">
        <f t="shared" si="81"/>
        <v>0</v>
      </c>
      <c r="DR34" s="75">
        <f t="shared" si="57"/>
        <v>0</v>
      </c>
      <c r="DS34" s="66">
        <f t="shared" ref="DS34:ED34" si="82">SUM(DS9:DS33)</f>
        <v>0</v>
      </c>
      <c r="DT34" s="66">
        <f t="shared" si="82"/>
        <v>0</v>
      </c>
      <c r="DU34" s="66">
        <f t="shared" si="82"/>
        <v>0</v>
      </c>
      <c r="DV34" s="66">
        <f t="shared" si="82"/>
        <v>0</v>
      </c>
      <c r="DW34" s="66">
        <f t="shared" si="82"/>
        <v>0</v>
      </c>
      <c r="DX34" s="66">
        <f t="shared" si="82"/>
        <v>0</v>
      </c>
      <c r="DY34" s="66">
        <f t="shared" si="82"/>
        <v>0</v>
      </c>
      <c r="DZ34" s="66">
        <f t="shared" si="82"/>
        <v>0</v>
      </c>
      <c r="EA34" s="66">
        <f t="shared" si="82"/>
        <v>0</v>
      </c>
      <c r="EB34" s="66">
        <f t="shared" si="82"/>
        <v>0</v>
      </c>
      <c r="EC34" s="66">
        <f t="shared" si="82"/>
        <v>0</v>
      </c>
      <c r="ED34" s="66">
        <f t="shared" si="82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83">F6-F34</f>
        <v>0</v>
      </c>
      <c r="G36" s="66">
        <f t="shared" si="83"/>
        <v>0</v>
      </c>
      <c r="H36" s="66">
        <f t="shared" si="83"/>
        <v>0</v>
      </c>
      <c r="I36" s="66">
        <f t="shared" si="83"/>
        <v>0</v>
      </c>
      <c r="J36" s="66">
        <f t="shared" si="83"/>
        <v>0</v>
      </c>
      <c r="K36" s="66">
        <f t="shared" si="83"/>
        <v>0</v>
      </c>
      <c r="L36" s="66">
        <f t="shared" si="83"/>
        <v>0</v>
      </c>
      <c r="M36" s="66">
        <f t="shared" si="83"/>
        <v>0</v>
      </c>
      <c r="N36" s="66">
        <f t="shared" si="83"/>
        <v>0</v>
      </c>
      <c r="O36" s="66">
        <f t="shared" si="83"/>
        <v>0</v>
      </c>
      <c r="P36" s="66">
        <f t="shared" si="83"/>
        <v>0</v>
      </c>
      <c r="Q36" s="66">
        <f t="shared" si="83"/>
        <v>0</v>
      </c>
      <c r="R36" s="75">
        <f>SUM(F36:Q36)</f>
        <v>0</v>
      </c>
      <c r="S36" s="66">
        <f t="shared" ref="S36:AD36" si="84">S6-S34</f>
        <v>0</v>
      </c>
      <c r="T36" s="66">
        <f t="shared" si="84"/>
        <v>0</v>
      </c>
      <c r="U36" s="66">
        <f t="shared" si="84"/>
        <v>0</v>
      </c>
      <c r="V36" s="66">
        <f t="shared" si="84"/>
        <v>0</v>
      </c>
      <c r="W36" s="66">
        <f t="shared" si="84"/>
        <v>0</v>
      </c>
      <c r="X36" s="66">
        <f t="shared" si="84"/>
        <v>0</v>
      </c>
      <c r="Y36" s="66">
        <f t="shared" si="84"/>
        <v>0</v>
      </c>
      <c r="Z36" s="66">
        <f t="shared" si="84"/>
        <v>0</v>
      </c>
      <c r="AA36" s="66">
        <f t="shared" si="84"/>
        <v>0</v>
      </c>
      <c r="AB36" s="66">
        <f t="shared" si="84"/>
        <v>0</v>
      </c>
      <c r="AC36" s="66">
        <f t="shared" si="84"/>
        <v>0</v>
      </c>
      <c r="AD36" s="66">
        <f t="shared" si="84"/>
        <v>0</v>
      </c>
      <c r="AE36" s="75">
        <f>SUM(S36:AD36)</f>
        <v>0</v>
      </c>
      <c r="AF36" s="66">
        <f t="shared" ref="AF36:AQ36" si="85">AF6-AF34</f>
        <v>0</v>
      </c>
      <c r="AG36" s="66">
        <f t="shared" si="85"/>
        <v>0</v>
      </c>
      <c r="AH36" s="66">
        <f t="shared" si="85"/>
        <v>0</v>
      </c>
      <c r="AI36" s="66">
        <f t="shared" si="85"/>
        <v>0</v>
      </c>
      <c r="AJ36" s="66">
        <f t="shared" si="85"/>
        <v>0</v>
      </c>
      <c r="AK36" s="66">
        <f t="shared" si="85"/>
        <v>0</v>
      </c>
      <c r="AL36" s="66">
        <f t="shared" si="85"/>
        <v>0</v>
      </c>
      <c r="AM36" s="66">
        <f t="shared" si="85"/>
        <v>0</v>
      </c>
      <c r="AN36" s="66">
        <f t="shared" si="85"/>
        <v>0</v>
      </c>
      <c r="AO36" s="66">
        <f t="shared" si="85"/>
        <v>0</v>
      </c>
      <c r="AP36" s="66">
        <f t="shared" si="85"/>
        <v>0</v>
      </c>
      <c r="AQ36" s="66">
        <f t="shared" si="85"/>
        <v>0</v>
      </c>
      <c r="AR36" s="75">
        <f>SUM(AF36:AQ36)</f>
        <v>0</v>
      </c>
      <c r="AS36" s="66">
        <f t="shared" ref="AS36:BD36" si="86">AS6-AS34</f>
        <v>0</v>
      </c>
      <c r="AT36" s="66">
        <f t="shared" si="86"/>
        <v>0</v>
      </c>
      <c r="AU36" s="66">
        <f t="shared" si="86"/>
        <v>0</v>
      </c>
      <c r="AV36" s="66">
        <f t="shared" si="86"/>
        <v>0</v>
      </c>
      <c r="AW36" s="66">
        <f t="shared" si="86"/>
        <v>0</v>
      </c>
      <c r="AX36" s="66">
        <f t="shared" si="86"/>
        <v>0</v>
      </c>
      <c r="AY36" s="66">
        <f t="shared" si="86"/>
        <v>0</v>
      </c>
      <c r="AZ36" s="66">
        <f t="shared" si="86"/>
        <v>0</v>
      </c>
      <c r="BA36" s="66">
        <f t="shared" si="86"/>
        <v>0</v>
      </c>
      <c r="BB36" s="66">
        <f t="shared" si="86"/>
        <v>0</v>
      </c>
      <c r="BC36" s="66">
        <f t="shared" si="86"/>
        <v>0</v>
      </c>
      <c r="BD36" s="66">
        <f t="shared" si="86"/>
        <v>0</v>
      </c>
      <c r="BE36" s="75">
        <f>SUM(AS36:BD36)</f>
        <v>0</v>
      </c>
      <c r="BF36" s="66">
        <f t="shared" ref="BF36:BQ36" si="87">BF6-BF34</f>
        <v>0</v>
      </c>
      <c r="BG36" s="66">
        <f t="shared" si="87"/>
        <v>0</v>
      </c>
      <c r="BH36" s="66">
        <f t="shared" si="87"/>
        <v>0</v>
      </c>
      <c r="BI36" s="66">
        <f t="shared" si="87"/>
        <v>0</v>
      </c>
      <c r="BJ36" s="66">
        <f t="shared" si="87"/>
        <v>0</v>
      </c>
      <c r="BK36" s="66">
        <f t="shared" si="87"/>
        <v>0</v>
      </c>
      <c r="BL36" s="66">
        <f t="shared" si="87"/>
        <v>0</v>
      </c>
      <c r="BM36" s="66">
        <f t="shared" si="87"/>
        <v>0</v>
      </c>
      <c r="BN36" s="66">
        <f t="shared" si="87"/>
        <v>0</v>
      </c>
      <c r="BO36" s="66">
        <f t="shared" si="87"/>
        <v>0</v>
      </c>
      <c r="BP36" s="66">
        <f t="shared" si="87"/>
        <v>0</v>
      </c>
      <c r="BQ36" s="66">
        <f t="shared" si="87"/>
        <v>0</v>
      </c>
      <c r="BR36" s="75">
        <f>SUM(BF36:BQ36)</f>
        <v>0</v>
      </c>
      <c r="BS36" s="66">
        <f t="shared" ref="BS36:CD36" si="88">BS6-BS34</f>
        <v>0</v>
      </c>
      <c r="BT36" s="66">
        <f t="shared" si="88"/>
        <v>0</v>
      </c>
      <c r="BU36" s="66">
        <f t="shared" si="88"/>
        <v>0</v>
      </c>
      <c r="BV36" s="66">
        <f t="shared" si="88"/>
        <v>0</v>
      </c>
      <c r="BW36" s="66">
        <f t="shared" si="88"/>
        <v>0</v>
      </c>
      <c r="BX36" s="66">
        <f t="shared" si="88"/>
        <v>0</v>
      </c>
      <c r="BY36" s="66">
        <f t="shared" si="88"/>
        <v>0</v>
      </c>
      <c r="BZ36" s="66">
        <f t="shared" si="88"/>
        <v>0</v>
      </c>
      <c r="CA36" s="66">
        <f t="shared" si="88"/>
        <v>0</v>
      </c>
      <c r="CB36" s="66">
        <f t="shared" si="88"/>
        <v>0</v>
      </c>
      <c r="CC36" s="66">
        <f t="shared" si="88"/>
        <v>0</v>
      </c>
      <c r="CD36" s="66">
        <f t="shared" si="88"/>
        <v>0</v>
      </c>
      <c r="CE36" s="75">
        <f>SUM(BS36:CD36)</f>
        <v>0</v>
      </c>
      <c r="CF36" s="66">
        <f t="shared" ref="CF36:CQ36" si="89">CF6-CF34</f>
        <v>0</v>
      </c>
      <c r="CG36" s="66">
        <f t="shared" si="89"/>
        <v>0</v>
      </c>
      <c r="CH36" s="66">
        <f t="shared" si="89"/>
        <v>0</v>
      </c>
      <c r="CI36" s="66">
        <f t="shared" si="89"/>
        <v>0</v>
      </c>
      <c r="CJ36" s="66">
        <f t="shared" si="89"/>
        <v>0</v>
      </c>
      <c r="CK36" s="66">
        <f t="shared" si="89"/>
        <v>0</v>
      </c>
      <c r="CL36" s="66">
        <f t="shared" si="89"/>
        <v>0</v>
      </c>
      <c r="CM36" s="66">
        <f t="shared" si="89"/>
        <v>0</v>
      </c>
      <c r="CN36" s="66">
        <f t="shared" si="89"/>
        <v>0</v>
      </c>
      <c r="CO36" s="66">
        <f t="shared" si="89"/>
        <v>0</v>
      </c>
      <c r="CP36" s="66">
        <f t="shared" si="89"/>
        <v>0</v>
      </c>
      <c r="CQ36" s="66">
        <f t="shared" si="89"/>
        <v>0</v>
      </c>
      <c r="CR36" s="75">
        <f>SUM(CF36:CQ36)</f>
        <v>0</v>
      </c>
      <c r="CS36" s="66">
        <f t="shared" ref="CS36:DD36" si="90">CS6-CS34</f>
        <v>0</v>
      </c>
      <c r="CT36" s="66">
        <f t="shared" si="90"/>
        <v>0</v>
      </c>
      <c r="CU36" s="66">
        <f t="shared" si="90"/>
        <v>0</v>
      </c>
      <c r="CV36" s="66">
        <f t="shared" si="90"/>
        <v>0</v>
      </c>
      <c r="CW36" s="66">
        <f t="shared" si="90"/>
        <v>0</v>
      </c>
      <c r="CX36" s="66">
        <f t="shared" si="90"/>
        <v>0</v>
      </c>
      <c r="CY36" s="66">
        <f t="shared" si="90"/>
        <v>0</v>
      </c>
      <c r="CZ36" s="66">
        <f t="shared" si="90"/>
        <v>0</v>
      </c>
      <c r="DA36" s="66">
        <f t="shared" si="90"/>
        <v>0</v>
      </c>
      <c r="DB36" s="66">
        <f t="shared" si="90"/>
        <v>0</v>
      </c>
      <c r="DC36" s="66">
        <f t="shared" si="90"/>
        <v>0</v>
      </c>
      <c r="DD36" s="66">
        <f t="shared" si="90"/>
        <v>0</v>
      </c>
      <c r="DE36" s="75">
        <f>SUM(CS36:DD36)</f>
        <v>0</v>
      </c>
      <c r="DF36" s="66">
        <f t="shared" ref="DF36:DQ36" si="91">DF6-DF34</f>
        <v>0</v>
      </c>
      <c r="DG36" s="66">
        <f t="shared" si="91"/>
        <v>0</v>
      </c>
      <c r="DH36" s="66">
        <f t="shared" si="91"/>
        <v>0</v>
      </c>
      <c r="DI36" s="66">
        <f t="shared" si="91"/>
        <v>0</v>
      </c>
      <c r="DJ36" s="66">
        <f t="shared" si="91"/>
        <v>0</v>
      </c>
      <c r="DK36" s="66">
        <f t="shared" si="91"/>
        <v>0</v>
      </c>
      <c r="DL36" s="66">
        <f t="shared" si="91"/>
        <v>0</v>
      </c>
      <c r="DM36" s="66">
        <f t="shared" si="91"/>
        <v>0</v>
      </c>
      <c r="DN36" s="66">
        <f t="shared" si="91"/>
        <v>0</v>
      </c>
      <c r="DO36" s="66">
        <f t="shared" si="91"/>
        <v>0</v>
      </c>
      <c r="DP36" s="66">
        <f t="shared" si="91"/>
        <v>0</v>
      </c>
      <c r="DQ36" s="66">
        <f t="shared" si="91"/>
        <v>0</v>
      </c>
      <c r="DR36" s="75">
        <f>SUM(DF36:DQ36)</f>
        <v>0</v>
      </c>
      <c r="DS36" s="66">
        <f t="shared" ref="DS36:ED36" si="92">DS6-DS34</f>
        <v>0</v>
      </c>
      <c r="DT36" s="66">
        <f t="shared" si="92"/>
        <v>0</v>
      </c>
      <c r="DU36" s="66">
        <f t="shared" si="92"/>
        <v>0</v>
      </c>
      <c r="DV36" s="66">
        <f t="shared" si="92"/>
        <v>0</v>
      </c>
      <c r="DW36" s="66">
        <f t="shared" si="92"/>
        <v>0</v>
      </c>
      <c r="DX36" s="66">
        <f t="shared" si="92"/>
        <v>0</v>
      </c>
      <c r="DY36" s="66">
        <f t="shared" si="92"/>
        <v>0</v>
      </c>
      <c r="DZ36" s="66">
        <f t="shared" si="92"/>
        <v>0</v>
      </c>
      <c r="EA36" s="66">
        <f t="shared" si="92"/>
        <v>0</v>
      </c>
      <c r="EB36" s="66">
        <f t="shared" si="92"/>
        <v>0</v>
      </c>
      <c r="EC36" s="66">
        <f t="shared" si="92"/>
        <v>0</v>
      </c>
      <c r="ED36" s="66">
        <f t="shared" si="92"/>
        <v>0</v>
      </c>
      <c r="EE36" s="76">
        <f>SUM(DS36:ED36)</f>
        <v>0</v>
      </c>
    </row>
    <row r="37" spans="1:135" x14ac:dyDescent="0.2">
      <c r="A37" s="80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7 EMPRUNT 1'!E5</f>
        <v>0</v>
      </c>
      <c r="D38" s="3" t="s">
        <v>87</v>
      </c>
      <c r="F38" s="66">
        <f t="shared" ref="F38:Q39" si="93">IF(F$2&gt;=$B$18,$E38,0)</f>
        <v>0</v>
      </c>
      <c r="G38" s="66">
        <f t="shared" si="93"/>
        <v>0</v>
      </c>
      <c r="H38" s="66">
        <f t="shared" si="93"/>
        <v>0</v>
      </c>
      <c r="I38" s="66">
        <f t="shared" si="93"/>
        <v>0</v>
      </c>
      <c r="J38" s="66">
        <f t="shared" si="93"/>
        <v>0</v>
      </c>
      <c r="K38" s="66">
        <f t="shared" si="93"/>
        <v>0</v>
      </c>
      <c r="L38" s="66">
        <f t="shared" si="93"/>
        <v>0</v>
      </c>
      <c r="M38" s="66">
        <f t="shared" si="93"/>
        <v>0</v>
      </c>
      <c r="N38" s="66">
        <f t="shared" si="93"/>
        <v>0</v>
      </c>
      <c r="O38" s="66">
        <f t="shared" si="93"/>
        <v>0</v>
      </c>
      <c r="P38" s="66">
        <f t="shared" si="93"/>
        <v>0</v>
      </c>
      <c r="Q38" s="66">
        <f t="shared" si="93"/>
        <v>0</v>
      </c>
      <c r="R38" s="75">
        <f>SUM(F38:Q38)</f>
        <v>0</v>
      </c>
      <c r="S38" s="66">
        <f t="shared" ref="S38:AD39" si="94">IF(S$2&gt;=$B$18,$E38,0)</f>
        <v>0</v>
      </c>
      <c r="T38" s="66">
        <f t="shared" si="94"/>
        <v>0</v>
      </c>
      <c r="U38" s="66">
        <f t="shared" si="94"/>
        <v>0</v>
      </c>
      <c r="V38" s="66">
        <f t="shared" si="94"/>
        <v>0</v>
      </c>
      <c r="W38" s="66">
        <f t="shared" si="94"/>
        <v>0</v>
      </c>
      <c r="X38" s="66">
        <f t="shared" si="94"/>
        <v>0</v>
      </c>
      <c r="Y38" s="66">
        <f t="shared" si="94"/>
        <v>0</v>
      </c>
      <c r="Z38" s="66">
        <f t="shared" si="94"/>
        <v>0</v>
      </c>
      <c r="AA38" s="66">
        <f t="shared" si="94"/>
        <v>0</v>
      </c>
      <c r="AB38" s="66">
        <f t="shared" si="94"/>
        <v>0</v>
      </c>
      <c r="AC38" s="66">
        <f t="shared" si="94"/>
        <v>0</v>
      </c>
      <c r="AD38" s="66">
        <f t="shared" si="94"/>
        <v>0</v>
      </c>
      <c r="AE38" s="75">
        <f>SUM(S38:AD38)</f>
        <v>0</v>
      </c>
      <c r="AF38" s="66">
        <f t="shared" ref="AF38:AQ39" si="95">IF(AF$2&gt;=$B$18,$E38,0)</f>
        <v>0</v>
      </c>
      <c r="AG38" s="66">
        <f t="shared" si="95"/>
        <v>0</v>
      </c>
      <c r="AH38" s="66">
        <f t="shared" si="95"/>
        <v>0</v>
      </c>
      <c r="AI38" s="66">
        <f t="shared" si="95"/>
        <v>0</v>
      </c>
      <c r="AJ38" s="66">
        <f t="shared" si="95"/>
        <v>0</v>
      </c>
      <c r="AK38" s="66">
        <f t="shared" si="95"/>
        <v>0</v>
      </c>
      <c r="AL38" s="66">
        <f t="shared" si="95"/>
        <v>0</v>
      </c>
      <c r="AM38" s="66">
        <f t="shared" si="95"/>
        <v>0</v>
      </c>
      <c r="AN38" s="66">
        <f t="shared" si="95"/>
        <v>0</v>
      </c>
      <c r="AO38" s="66">
        <f t="shared" si="95"/>
        <v>0</v>
      </c>
      <c r="AP38" s="66">
        <f t="shared" si="95"/>
        <v>0</v>
      </c>
      <c r="AQ38" s="66">
        <f t="shared" si="95"/>
        <v>0</v>
      </c>
      <c r="AR38" s="75">
        <f>SUM(AF38:AQ38)</f>
        <v>0</v>
      </c>
      <c r="AS38" s="66">
        <f t="shared" ref="AS38:BD39" si="96">IF(AS$2&gt;=$B$18,$E38,0)</f>
        <v>0</v>
      </c>
      <c r="AT38" s="66">
        <f t="shared" si="96"/>
        <v>0</v>
      </c>
      <c r="AU38" s="66">
        <f t="shared" si="96"/>
        <v>0</v>
      </c>
      <c r="AV38" s="66">
        <f t="shared" si="96"/>
        <v>0</v>
      </c>
      <c r="AW38" s="66">
        <f t="shared" si="96"/>
        <v>0</v>
      </c>
      <c r="AX38" s="66">
        <f t="shared" si="96"/>
        <v>0</v>
      </c>
      <c r="AY38" s="66">
        <f t="shared" si="96"/>
        <v>0</v>
      </c>
      <c r="AZ38" s="66">
        <f t="shared" si="96"/>
        <v>0</v>
      </c>
      <c r="BA38" s="66">
        <f t="shared" si="96"/>
        <v>0</v>
      </c>
      <c r="BB38" s="66">
        <f t="shared" si="96"/>
        <v>0</v>
      </c>
      <c r="BC38" s="66">
        <f t="shared" si="96"/>
        <v>0</v>
      </c>
      <c r="BD38" s="66">
        <f t="shared" si="96"/>
        <v>0</v>
      </c>
      <c r="BE38" s="75">
        <f>SUM(AS38:BD38)</f>
        <v>0</v>
      </c>
      <c r="BF38" s="66">
        <f t="shared" ref="BF38:BQ39" si="97">IF(BF$2&gt;=$B$18,$E38,0)</f>
        <v>0</v>
      </c>
      <c r="BG38" s="66">
        <f t="shared" si="97"/>
        <v>0</v>
      </c>
      <c r="BH38" s="66">
        <f t="shared" si="97"/>
        <v>0</v>
      </c>
      <c r="BI38" s="66">
        <f t="shared" si="97"/>
        <v>0</v>
      </c>
      <c r="BJ38" s="66">
        <f t="shared" si="97"/>
        <v>0</v>
      </c>
      <c r="BK38" s="66">
        <f t="shared" si="97"/>
        <v>0</v>
      </c>
      <c r="BL38" s="66">
        <f t="shared" si="97"/>
        <v>0</v>
      </c>
      <c r="BM38" s="66">
        <f t="shared" si="97"/>
        <v>0</v>
      </c>
      <c r="BN38" s="66">
        <f t="shared" si="97"/>
        <v>0</v>
      </c>
      <c r="BO38" s="66">
        <f t="shared" si="97"/>
        <v>0</v>
      </c>
      <c r="BP38" s="66">
        <f t="shared" si="97"/>
        <v>0</v>
      </c>
      <c r="BQ38" s="66">
        <f t="shared" si="97"/>
        <v>0</v>
      </c>
      <c r="BR38" s="75">
        <f>SUM(BF38:BQ38)</f>
        <v>0</v>
      </c>
      <c r="BS38" s="66">
        <f t="shared" ref="BS38:CD39" si="98">IF(BS$2&gt;=$B$18,$E38,0)</f>
        <v>0</v>
      </c>
      <c r="BT38" s="66">
        <f t="shared" si="98"/>
        <v>0</v>
      </c>
      <c r="BU38" s="66">
        <f t="shared" si="98"/>
        <v>0</v>
      </c>
      <c r="BV38" s="66">
        <f t="shared" si="98"/>
        <v>0</v>
      </c>
      <c r="BW38" s="66">
        <f t="shared" si="98"/>
        <v>0</v>
      </c>
      <c r="BX38" s="66">
        <f t="shared" si="98"/>
        <v>0</v>
      </c>
      <c r="BY38" s="66">
        <f t="shared" si="98"/>
        <v>0</v>
      </c>
      <c r="BZ38" s="66">
        <f t="shared" si="98"/>
        <v>0</v>
      </c>
      <c r="CA38" s="66">
        <f t="shared" si="98"/>
        <v>0</v>
      </c>
      <c r="CB38" s="66">
        <f t="shared" si="98"/>
        <v>0</v>
      </c>
      <c r="CC38" s="66">
        <f t="shared" si="98"/>
        <v>0</v>
      </c>
      <c r="CD38" s="66">
        <f t="shared" si="98"/>
        <v>0</v>
      </c>
      <c r="CE38" s="75">
        <f>SUM(BS38:CD38)</f>
        <v>0</v>
      </c>
      <c r="CF38" s="66">
        <f t="shared" ref="CF38:CQ39" si="99">IF(CF$2&gt;=$B$18,$E38,0)</f>
        <v>0</v>
      </c>
      <c r="CG38" s="66">
        <f t="shared" si="99"/>
        <v>0</v>
      </c>
      <c r="CH38" s="66">
        <f t="shared" si="99"/>
        <v>0</v>
      </c>
      <c r="CI38" s="66">
        <f t="shared" si="99"/>
        <v>0</v>
      </c>
      <c r="CJ38" s="66">
        <f t="shared" si="99"/>
        <v>0</v>
      </c>
      <c r="CK38" s="66">
        <f t="shared" si="99"/>
        <v>0</v>
      </c>
      <c r="CL38" s="66">
        <f t="shared" si="99"/>
        <v>0</v>
      </c>
      <c r="CM38" s="66">
        <f t="shared" si="99"/>
        <v>0</v>
      </c>
      <c r="CN38" s="66">
        <f t="shared" si="99"/>
        <v>0</v>
      </c>
      <c r="CO38" s="66">
        <f t="shared" si="99"/>
        <v>0</v>
      </c>
      <c r="CP38" s="66">
        <f t="shared" si="99"/>
        <v>0</v>
      </c>
      <c r="CQ38" s="66">
        <f t="shared" si="99"/>
        <v>0</v>
      </c>
      <c r="CR38" s="75">
        <f>SUM(CF38:CQ38)</f>
        <v>0</v>
      </c>
      <c r="CS38" s="66">
        <f t="shared" ref="CS38:DD39" si="100">IF(CS$2&gt;=$B$18,$E38,0)</f>
        <v>0</v>
      </c>
      <c r="CT38" s="66">
        <f t="shared" si="100"/>
        <v>0</v>
      </c>
      <c r="CU38" s="66">
        <f t="shared" si="100"/>
        <v>0</v>
      </c>
      <c r="CV38" s="66">
        <f t="shared" si="100"/>
        <v>0</v>
      </c>
      <c r="CW38" s="66">
        <f t="shared" si="100"/>
        <v>0</v>
      </c>
      <c r="CX38" s="66">
        <f t="shared" si="100"/>
        <v>0</v>
      </c>
      <c r="CY38" s="66">
        <f t="shared" si="100"/>
        <v>0</v>
      </c>
      <c r="CZ38" s="66">
        <f t="shared" si="100"/>
        <v>0</v>
      </c>
      <c r="DA38" s="66">
        <f t="shared" si="100"/>
        <v>0</v>
      </c>
      <c r="DB38" s="66">
        <f t="shared" si="100"/>
        <v>0</v>
      </c>
      <c r="DC38" s="66">
        <f t="shared" si="100"/>
        <v>0</v>
      </c>
      <c r="DD38" s="66">
        <f t="shared" si="100"/>
        <v>0</v>
      </c>
      <c r="DE38" s="75">
        <f>SUM(CS38:DD38)</f>
        <v>0</v>
      </c>
      <c r="DF38" s="66">
        <f t="shared" ref="DF38:DQ39" si="101">IF(DF$2&gt;=$B$18,$E38,0)</f>
        <v>0</v>
      </c>
      <c r="DG38" s="66">
        <f t="shared" si="101"/>
        <v>0</v>
      </c>
      <c r="DH38" s="66">
        <f t="shared" si="101"/>
        <v>0</v>
      </c>
      <c r="DI38" s="66">
        <f t="shared" si="101"/>
        <v>0</v>
      </c>
      <c r="DJ38" s="66">
        <f t="shared" si="101"/>
        <v>0</v>
      </c>
      <c r="DK38" s="66">
        <f t="shared" si="101"/>
        <v>0</v>
      </c>
      <c r="DL38" s="66">
        <f t="shared" si="101"/>
        <v>0</v>
      </c>
      <c r="DM38" s="66">
        <f t="shared" si="101"/>
        <v>0</v>
      </c>
      <c r="DN38" s="66">
        <f t="shared" si="101"/>
        <v>0</v>
      </c>
      <c r="DO38" s="66">
        <f t="shared" si="101"/>
        <v>0</v>
      </c>
      <c r="DP38" s="66">
        <f t="shared" si="101"/>
        <v>0</v>
      </c>
      <c r="DQ38" s="66">
        <f t="shared" si="101"/>
        <v>0</v>
      </c>
      <c r="DR38" s="75">
        <f>SUM(DF38:DQ38)</f>
        <v>0</v>
      </c>
      <c r="DS38" s="66">
        <f t="shared" ref="DS38:ED39" si="102">IF(DS$2&gt;=$B$18,$E38,0)</f>
        <v>0</v>
      </c>
      <c r="DT38" s="66">
        <f t="shared" si="102"/>
        <v>0</v>
      </c>
      <c r="DU38" s="66">
        <f t="shared" si="102"/>
        <v>0</v>
      </c>
      <c r="DV38" s="66">
        <f t="shared" si="102"/>
        <v>0</v>
      </c>
      <c r="DW38" s="66">
        <f t="shared" si="102"/>
        <v>0</v>
      </c>
      <c r="DX38" s="66">
        <f t="shared" si="102"/>
        <v>0</v>
      </c>
      <c r="DY38" s="66">
        <f t="shared" si="102"/>
        <v>0</v>
      </c>
      <c r="DZ38" s="66">
        <f t="shared" si="102"/>
        <v>0</v>
      </c>
      <c r="EA38" s="66">
        <f t="shared" si="102"/>
        <v>0</v>
      </c>
      <c r="EB38" s="66">
        <f t="shared" si="102"/>
        <v>0</v>
      </c>
      <c r="EC38" s="66">
        <f t="shared" si="102"/>
        <v>0</v>
      </c>
      <c r="ED38" s="66">
        <f t="shared" si="102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7 EMPRUNT 1'!E7</f>
        <v>15</v>
      </c>
      <c r="D39" s="3" t="s">
        <v>88</v>
      </c>
      <c r="F39" s="66">
        <f t="shared" si="93"/>
        <v>0</v>
      </c>
      <c r="G39" s="66">
        <f t="shared" si="93"/>
        <v>0</v>
      </c>
      <c r="H39" s="66">
        <f t="shared" si="93"/>
        <v>0</v>
      </c>
      <c r="I39" s="66">
        <f t="shared" si="93"/>
        <v>0</v>
      </c>
      <c r="J39" s="66">
        <f t="shared" si="93"/>
        <v>0</v>
      </c>
      <c r="K39" s="66">
        <f t="shared" si="93"/>
        <v>0</v>
      </c>
      <c r="L39" s="66">
        <f t="shared" si="93"/>
        <v>0</v>
      </c>
      <c r="M39" s="66">
        <f t="shared" si="93"/>
        <v>0</v>
      </c>
      <c r="N39" s="66">
        <f t="shared" si="93"/>
        <v>0</v>
      </c>
      <c r="O39" s="66">
        <f t="shared" si="93"/>
        <v>0</v>
      </c>
      <c r="P39" s="66">
        <f t="shared" si="93"/>
        <v>0</v>
      </c>
      <c r="Q39" s="66">
        <f t="shared" si="93"/>
        <v>0</v>
      </c>
      <c r="R39" s="75">
        <f>SUM(F39:Q39)</f>
        <v>0</v>
      </c>
      <c r="S39" s="66">
        <f t="shared" si="94"/>
        <v>0</v>
      </c>
      <c r="T39" s="66">
        <f t="shared" si="94"/>
        <v>0</v>
      </c>
      <c r="U39" s="66">
        <f t="shared" si="94"/>
        <v>0</v>
      </c>
      <c r="V39" s="66">
        <f t="shared" si="94"/>
        <v>0</v>
      </c>
      <c r="W39" s="66">
        <f t="shared" si="94"/>
        <v>0</v>
      </c>
      <c r="X39" s="66">
        <f t="shared" si="94"/>
        <v>0</v>
      </c>
      <c r="Y39" s="66">
        <f t="shared" si="94"/>
        <v>0</v>
      </c>
      <c r="Z39" s="66">
        <f t="shared" si="94"/>
        <v>0</v>
      </c>
      <c r="AA39" s="66">
        <f t="shared" si="94"/>
        <v>0</v>
      </c>
      <c r="AB39" s="66">
        <f t="shared" si="94"/>
        <v>0</v>
      </c>
      <c r="AC39" s="66">
        <f t="shared" si="94"/>
        <v>0</v>
      </c>
      <c r="AD39" s="66">
        <f t="shared" si="94"/>
        <v>0</v>
      </c>
      <c r="AE39" s="75">
        <f>SUM(S39:AD39)</f>
        <v>0</v>
      </c>
      <c r="AF39" s="66">
        <f t="shared" si="95"/>
        <v>0</v>
      </c>
      <c r="AG39" s="66">
        <f t="shared" si="95"/>
        <v>0</v>
      </c>
      <c r="AH39" s="66">
        <f t="shared" si="95"/>
        <v>0</v>
      </c>
      <c r="AI39" s="66">
        <f t="shared" si="95"/>
        <v>0</v>
      </c>
      <c r="AJ39" s="66">
        <f t="shared" si="95"/>
        <v>0</v>
      </c>
      <c r="AK39" s="66">
        <f t="shared" si="95"/>
        <v>0</v>
      </c>
      <c r="AL39" s="66">
        <f t="shared" si="95"/>
        <v>0</v>
      </c>
      <c r="AM39" s="66">
        <f t="shared" si="95"/>
        <v>0</v>
      </c>
      <c r="AN39" s="66">
        <f t="shared" si="95"/>
        <v>0</v>
      </c>
      <c r="AO39" s="66">
        <f t="shared" si="95"/>
        <v>0</v>
      </c>
      <c r="AP39" s="66">
        <f t="shared" si="95"/>
        <v>0</v>
      </c>
      <c r="AQ39" s="66">
        <f t="shared" si="95"/>
        <v>0</v>
      </c>
      <c r="AR39" s="75">
        <f>SUM(AF39:AQ39)</f>
        <v>0</v>
      </c>
      <c r="AS39" s="66">
        <f t="shared" si="96"/>
        <v>0</v>
      </c>
      <c r="AT39" s="66">
        <f t="shared" si="96"/>
        <v>0</v>
      </c>
      <c r="AU39" s="66">
        <f t="shared" si="96"/>
        <v>0</v>
      </c>
      <c r="AV39" s="66">
        <f t="shared" si="96"/>
        <v>0</v>
      </c>
      <c r="AW39" s="66">
        <f t="shared" si="96"/>
        <v>0</v>
      </c>
      <c r="AX39" s="66">
        <f t="shared" si="96"/>
        <v>0</v>
      </c>
      <c r="AY39" s="66">
        <f t="shared" si="96"/>
        <v>0</v>
      </c>
      <c r="AZ39" s="66">
        <f t="shared" si="96"/>
        <v>0</v>
      </c>
      <c r="BA39" s="66">
        <f t="shared" si="96"/>
        <v>0</v>
      </c>
      <c r="BB39" s="66">
        <f t="shared" si="96"/>
        <v>0</v>
      </c>
      <c r="BC39" s="66">
        <f t="shared" si="96"/>
        <v>0</v>
      </c>
      <c r="BD39" s="66">
        <f t="shared" si="96"/>
        <v>0</v>
      </c>
      <c r="BE39" s="75">
        <f>SUM(AS39:BD39)</f>
        <v>0</v>
      </c>
      <c r="BF39" s="66">
        <f t="shared" si="97"/>
        <v>0</v>
      </c>
      <c r="BG39" s="66">
        <f t="shared" si="97"/>
        <v>0</v>
      </c>
      <c r="BH39" s="66">
        <f t="shared" si="97"/>
        <v>0</v>
      </c>
      <c r="BI39" s="66">
        <f t="shared" si="97"/>
        <v>0</v>
      </c>
      <c r="BJ39" s="66">
        <f t="shared" si="97"/>
        <v>0</v>
      </c>
      <c r="BK39" s="66">
        <f t="shared" si="97"/>
        <v>0</v>
      </c>
      <c r="BL39" s="66">
        <f t="shared" si="97"/>
        <v>0</v>
      </c>
      <c r="BM39" s="66">
        <f t="shared" si="97"/>
        <v>0</v>
      </c>
      <c r="BN39" s="66">
        <f t="shared" si="97"/>
        <v>0</v>
      </c>
      <c r="BO39" s="66">
        <f t="shared" si="97"/>
        <v>0</v>
      </c>
      <c r="BP39" s="66">
        <f t="shared" si="97"/>
        <v>0</v>
      </c>
      <c r="BQ39" s="66">
        <f t="shared" si="97"/>
        <v>0</v>
      </c>
      <c r="BR39" s="75">
        <f>SUM(BF39:BQ39)</f>
        <v>0</v>
      </c>
      <c r="BS39" s="66">
        <f t="shared" si="98"/>
        <v>0</v>
      </c>
      <c r="BT39" s="66">
        <f t="shared" si="98"/>
        <v>0</v>
      </c>
      <c r="BU39" s="66">
        <f t="shared" si="98"/>
        <v>0</v>
      </c>
      <c r="BV39" s="66">
        <f t="shared" si="98"/>
        <v>0</v>
      </c>
      <c r="BW39" s="66">
        <f t="shared" si="98"/>
        <v>0</v>
      </c>
      <c r="BX39" s="66">
        <f t="shared" si="98"/>
        <v>0</v>
      </c>
      <c r="BY39" s="66">
        <f t="shared" si="98"/>
        <v>0</v>
      </c>
      <c r="BZ39" s="66">
        <f t="shared" si="98"/>
        <v>0</v>
      </c>
      <c r="CA39" s="66">
        <f t="shared" si="98"/>
        <v>0</v>
      </c>
      <c r="CB39" s="66">
        <f t="shared" si="98"/>
        <v>0</v>
      </c>
      <c r="CC39" s="66">
        <f t="shared" si="98"/>
        <v>0</v>
      </c>
      <c r="CD39" s="66">
        <f t="shared" si="98"/>
        <v>0</v>
      </c>
      <c r="CE39" s="75">
        <f>SUM(BS39:CD39)</f>
        <v>0</v>
      </c>
      <c r="CF39" s="66">
        <f t="shared" si="99"/>
        <v>0</v>
      </c>
      <c r="CG39" s="66">
        <f t="shared" si="99"/>
        <v>0</v>
      </c>
      <c r="CH39" s="66">
        <f t="shared" si="99"/>
        <v>0</v>
      </c>
      <c r="CI39" s="66">
        <f t="shared" si="99"/>
        <v>0</v>
      </c>
      <c r="CJ39" s="66">
        <f t="shared" si="99"/>
        <v>0</v>
      </c>
      <c r="CK39" s="66">
        <f t="shared" si="99"/>
        <v>0</v>
      </c>
      <c r="CL39" s="66">
        <f t="shared" si="99"/>
        <v>0</v>
      </c>
      <c r="CM39" s="66">
        <f t="shared" si="99"/>
        <v>0</v>
      </c>
      <c r="CN39" s="66">
        <f t="shared" si="99"/>
        <v>0</v>
      </c>
      <c r="CO39" s="66">
        <f t="shared" si="99"/>
        <v>0</v>
      </c>
      <c r="CP39" s="66">
        <f t="shared" si="99"/>
        <v>0</v>
      </c>
      <c r="CQ39" s="66">
        <f t="shared" si="99"/>
        <v>0</v>
      </c>
      <c r="CR39" s="75">
        <f>SUM(CF39:CQ39)</f>
        <v>0</v>
      </c>
      <c r="CS39" s="66">
        <f t="shared" si="100"/>
        <v>0</v>
      </c>
      <c r="CT39" s="66">
        <f t="shared" si="100"/>
        <v>0</v>
      </c>
      <c r="CU39" s="66">
        <f t="shared" si="100"/>
        <v>0</v>
      </c>
      <c r="CV39" s="66">
        <f t="shared" si="100"/>
        <v>0</v>
      </c>
      <c r="CW39" s="66">
        <f t="shared" si="100"/>
        <v>0</v>
      </c>
      <c r="CX39" s="66">
        <f t="shared" si="100"/>
        <v>0</v>
      </c>
      <c r="CY39" s="66">
        <f t="shared" si="100"/>
        <v>0</v>
      </c>
      <c r="CZ39" s="66">
        <f t="shared" si="100"/>
        <v>0</v>
      </c>
      <c r="DA39" s="66">
        <f t="shared" si="100"/>
        <v>0</v>
      </c>
      <c r="DB39" s="66">
        <f t="shared" si="100"/>
        <v>0</v>
      </c>
      <c r="DC39" s="66">
        <f t="shared" si="100"/>
        <v>0</v>
      </c>
      <c r="DD39" s="66">
        <f t="shared" si="100"/>
        <v>0</v>
      </c>
      <c r="DE39" s="75">
        <f>SUM(CS39:DD39)</f>
        <v>0</v>
      </c>
      <c r="DF39" s="66">
        <f t="shared" si="101"/>
        <v>0</v>
      </c>
      <c r="DG39" s="66">
        <f t="shared" si="101"/>
        <v>0</v>
      </c>
      <c r="DH39" s="66">
        <f t="shared" si="101"/>
        <v>0</v>
      </c>
      <c r="DI39" s="66">
        <f t="shared" si="101"/>
        <v>0</v>
      </c>
      <c r="DJ39" s="66">
        <f t="shared" si="101"/>
        <v>0</v>
      </c>
      <c r="DK39" s="66">
        <f t="shared" si="101"/>
        <v>0</v>
      </c>
      <c r="DL39" s="66">
        <f t="shared" si="101"/>
        <v>0</v>
      </c>
      <c r="DM39" s="66">
        <f t="shared" si="101"/>
        <v>0</v>
      </c>
      <c r="DN39" s="66">
        <f t="shared" si="101"/>
        <v>0</v>
      </c>
      <c r="DO39" s="66">
        <f t="shared" si="101"/>
        <v>0</v>
      </c>
      <c r="DP39" s="66">
        <f t="shared" si="101"/>
        <v>0</v>
      </c>
      <c r="DQ39" s="66">
        <f t="shared" si="101"/>
        <v>0</v>
      </c>
      <c r="DR39" s="75">
        <f>SUM(DF39:DQ39)</f>
        <v>0</v>
      </c>
      <c r="DS39" s="66">
        <f t="shared" si="102"/>
        <v>0</v>
      </c>
      <c r="DT39" s="66">
        <f t="shared" si="102"/>
        <v>0</v>
      </c>
      <c r="DU39" s="66">
        <f t="shared" si="102"/>
        <v>0</v>
      </c>
      <c r="DV39" s="66">
        <f t="shared" si="102"/>
        <v>0</v>
      </c>
      <c r="DW39" s="66">
        <f t="shared" si="102"/>
        <v>0</v>
      </c>
      <c r="DX39" s="66">
        <f t="shared" si="102"/>
        <v>0</v>
      </c>
      <c r="DY39" s="66">
        <f t="shared" si="102"/>
        <v>0</v>
      </c>
      <c r="DZ39" s="66">
        <f t="shared" si="102"/>
        <v>0</v>
      </c>
      <c r="EA39" s="66">
        <f t="shared" si="102"/>
        <v>0</v>
      </c>
      <c r="EB39" s="66">
        <f t="shared" si="102"/>
        <v>0</v>
      </c>
      <c r="EC39" s="66">
        <f t="shared" si="102"/>
        <v>0</v>
      </c>
      <c r="ED39" s="66">
        <f t="shared" si="102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7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7 EMPRUNT 1'!E6</f>
        <v>3.95E-2</v>
      </c>
      <c r="D41" s="153" t="s">
        <v>89</v>
      </c>
      <c r="E41" s="154"/>
      <c r="F41" s="66">
        <f t="shared" ref="F41:Q41" si="103">F39+F38</f>
        <v>0</v>
      </c>
      <c r="G41" s="66">
        <f t="shared" si="103"/>
        <v>0</v>
      </c>
      <c r="H41" s="66">
        <f t="shared" si="103"/>
        <v>0</v>
      </c>
      <c r="I41" s="66">
        <f t="shared" si="103"/>
        <v>0</v>
      </c>
      <c r="J41" s="66">
        <f t="shared" si="103"/>
        <v>0</v>
      </c>
      <c r="K41" s="66">
        <f t="shared" si="103"/>
        <v>0</v>
      </c>
      <c r="L41" s="66">
        <f t="shared" si="103"/>
        <v>0</v>
      </c>
      <c r="M41" s="66">
        <f t="shared" si="103"/>
        <v>0</v>
      </c>
      <c r="N41" s="66">
        <f t="shared" si="103"/>
        <v>0</v>
      </c>
      <c r="O41" s="66">
        <f t="shared" si="103"/>
        <v>0</v>
      </c>
      <c r="P41" s="66">
        <f t="shared" si="103"/>
        <v>0</v>
      </c>
      <c r="Q41" s="66">
        <f t="shared" si="103"/>
        <v>0</v>
      </c>
      <c r="R41" s="75">
        <f>SUM(F41:Q41)</f>
        <v>0</v>
      </c>
      <c r="S41" s="66">
        <f t="shared" ref="S41:AD41" si="104">S39+S38</f>
        <v>0</v>
      </c>
      <c r="T41" s="66">
        <f t="shared" si="104"/>
        <v>0</v>
      </c>
      <c r="U41" s="66">
        <f t="shared" si="104"/>
        <v>0</v>
      </c>
      <c r="V41" s="66">
        <f t="shared" si="104"/>
        <v>0</v>
      </c>
      <c r="W41" s="66">
        <f t="shared" si="104"/>
        <v>0</v>
      </c>
      <c r="X41" s="66">
        <f t="shared" si="104"/>
        <v>0</v>
      </c>
      <c r="Y41" s="66">
        <f t="shared" si="104"/>
        <v>0</v>
      </c>
      <c r="Z41" s="66">
        <f t="shared" si="104"/>
        <v>0</v>
      </c>
      <c r="AA41" s="66">
        <f t="shared" si="104"/>
        <v>0</v>
      </c>
      <c r="AB41" s="66">
        <f t="shared" si="104"/>
        <v>0</v>
      </c>
      <c r="AC41" s="66">
        <f t="shared" si="104"/>
        <v>0</v>
      </c>
      <c r="AD41" s="66">
        <f t="shared" si="104"/>
        <v>0</v>
      </c>
      <c r="AE41" s="75">
        <f>SUM(S41:AD41)</f>
        <v>0</v>
      </c>
      <c r="AF41" s="66">
        <f t="shared" ref="AF41:AQ41" si="105">AF39+AF38</f>
        <v>0</v>
      </c>
      <c r="AG41" s="66">
        <f t="shared" si="105"/>
        <v>0</v>
      </c>
      <c r="AH41" s="66">
        <f t="shared" si="105"/>
        <v>0</v>
      </c>
      <c r="AI41" s="66">
        <f t="shared" si="105"/>
        <v>0</v>
      </c>
      <c r="AJ41" s="66">
        <f t="shared" si="105"/>
        <v>0</v>
      </c>
      <c r="AK41" s="66">
        <f t="shared" si="105"/>
        <v>0</v>
      </c>
      <c r="AL41" s="66">
        <f t="shared" si="105"/>
        <v>0</v>
      </c>
      <c r="AM41" s="66">
        <f t="shared" si="105"/>
        <v>0</v>
      </c>
      <c r="AN41" s="66">
        <f t="shared" si="105"/>
        <v>0</v>
      </c>
      <c r="AO41" s="66">
        <f t="shared" si="105"/>
        <v>0</v>
      </c>
      <c r="AP41" s="66">
        <f t="shared" si="105"/>
        <v>0</v>
      </c>
      <c r="AQ41" s="66">
        <f t="shared" si="105"/>
        <v>0</v>
      </c>
      <c r="AR41" s="75">
        <f>SUM(AF41:AQ41)</f>
        <v>0</v>
      </c>
      <c r="AS41" s="66">
        <f t="shared" ref="AS41:BD41" si="106">AS39+AS38</f>
        <v>0</v>
      </c>
      <c r="AT41" s="66">
        <f t="shared" si="106"/>
        <v>0</v>
      </c>
      <c r="AU41" s="66">
        <f t="shared" si="106"/>
        <v>0</v>
      </c>
      <c r="AV41" s="66">
        <f t="shared" si="106"/>
        <v>0</v>
      </c>
      <c r="AW41" s="66">
        <f t="shared" si="106"/>
        <v>0</v>
      </c>
      <c r="AX41" s="66">
        <f t="shared" si="106"/>
        <v>0</v>
      </c>
      <c r="AY41" s="66">
        <f t="shared" si="106"/>
        <v>0</v>
      </c>
      <c r="AZ41" s="66">
        <f t="shared" si="106"/>
        <v>0</v>
      </c>
      <c r="BA41" s="66">
        <f t="shared" si="106"/>
        <v>0</v>
      </c>
      <c r="BB41" s="66">
        <f t="shared" si="106"/>
        <v>0</v>
      </c>
      <c r="BC41" s="66">
        <f t="shared" si="106"/>
        <v>0</v>
      </c>
      <c r="BD41" s="66">
        <f t="shared" si="106"/>
        <v>0</v>
      </c>
      <c r="BE41" s="75">
        <f>SUM(AS41:BD41)</f>
        <v>0</v>
      </c>
      <c r="BF41" s="66">
        <f t="shared" ref="BF41:BQ41" si="107">BF39+BF38</f>
        <v>0</v>
      </c>
      <c r="BG41" s="66">
        <f t="shared" si="107"/>
        <v>0</v>
      </c>
      <c r="BH41" s="66">
        <f t="shared" si="107"/>
        <v>0</v>
      </c>
      <c r="BI41" s="66">
        <f t="shared" si="107"/>
        <v>0</v>
      </c>
      <c r="BJ41" s="66">
        <f t="shared" si="107"/>
        <v>0</v>
      </c>
      <c r="BK41" s="66">
        <f t="shared" si="107"/>
        <v>0</v>
      </c>
      <c r="BL41" s="66">
        <f t="shared" si="107"/>
        <v>0</v>
      </c>
      <c r="BM41" s="66">
        <f t="shared" si="107"/>
        <v>0</v>
      </c>
      <c r="BN41" s="66">
        <f t="shared" si="107"/>
        <v>0</v>
      </c>
      <c r="BO41" s="66">
        <f t="shared" si="107"/>
        <v>0</v>
      </c>
      <c r="BP41" s="66">
        <f t="shared" si="107"/>
        <v>0</v>
      </c>
      <c r="BQ41" s="66">
        <f t="shared" si="107"/>
        <v>0</v>
      </c>
      <c r="BR41" s="75">
        <f>SUM(BF41:BQ41)</f>
        <v>0</v>
      </c>
      <c r="BS41" s="66">
        <f t="shared" ref="BS41:CD41" si="108">BS39+BS38</f>
        <v>0</v>
      </c>
      <c r="BT41" s="66">
        <f t="shared" si="108"/>
        <v>0</v>
      </c>
      <c r="BU41" s="66">
        <f t="shared" si="108"/>
        <v>0</v>
      </c>
      <c r="BV41" s="66">
        <f t="shared" si="108"/>
        <v>0</v>
      </c>
      <c r="BW41" s="66">
        <f t="shared" si="108"/>
        <v>0</v>
      </c>
      <c r="BX41" s="66">
        <f t="shared" si="108"/>
        <v>0</v>
      </c>
      <c r="BY41" s="66">
        <f t="shared" si="108"/>
        <v>0</v>
      </c>
      <c r="BZ41" s="66">
        <f t="shared" si="108"/>
        <v>0</v>
      </c>
      <c r="CA41" s="66">
        <f t="shared" si="108"/>
        <v>0</v>
      </c>
      <c r="CB41" s="66">
        <f t="shared" si="108"/>
        <v>0</v>
      </c>
      <c r="CC41" s="66">
        <f t="shared" si="108"/>
        <v>0</v>
      </c>
      <c r="CD41" s="66">
        <f t="shared" si="108"/>
        <v>0</v>
      </c>
      <c r="CE41" s="75">
        <f>SUM(BS41:CD41)</f>
        <v>0</v>
      </c>
      <c r="CF41" s="66">
        <f t="shared" ref="CF41:CQ41" si="109">CF39+CF38</f>
        <v>0</v>
      </c>
      <c r="CG41" s="66">
        <f t="shared" si="109"/>
        <v>0</v>
      </c>
      <c r="CH41" s="66">
        <f t="shared" si="109"/>
        <v>0</v>
      </c>
      <c r="CI41" s="66">
        <f t="shared" si="109"/>
        <v>0</v>
      </c>
      <c r="CJ41" s="66">
        <f t="shared" si="109"/>
        <v>0</v>
      </c>
      <c r="CK41" s="66">
        <f t="shared" si="109"/>
        <v>0</v>
      </c>
      <c r="CL41" s="66">
        <f t="shared" si="109"/>
        <v>0</v>
      </c>
      <c r="CM41" s="66">
        <f t="shared" si="109"/>
        <v>0</v>
      </c>
      <c r="CN41" s="66">
        <f t="shared" si="109"/>
        <v>0</v>
      </c>
      <c r="CO41" s="66">
        <f t="shared" si="109"/>
        <v>0</v>
      </c>
      <c r="CP41" s="66">
        <f t="shared" si="109"/>
        <v>0</v>
      </c>
      <c r="CQ41" s="66">
        <f t="shared" si="109"/>
        <v>0</v>
      </c>
      <c r="CR41" s="75">
        <f>SUM(CF41:CQ41)</f>
        <v>0</v>
      </c>
      <c r="CS41" s="66">
        <f t="shared" ref="CS41:DD41" si="110">CS39+CS38</f>
        <v>0</v>
      </c>
      <c r="CT41" s="66">
        <f t="shared" si="110"/>
        <v>0</v>
      </c>
      <c r="CU41" s="66">
        <f t="shared" si="110"/>
        <v>0</v>
      </c>
      <c r="CV41" s="66">
        <f t="shared" si="110"/>
        <v>0</v>
      </c>
      <c r="CW41" s="66">
        <f t="shared" si="110"/>
        <v>0</v>
      </c>
      <c r="CX41" s="66">
        <f t="shared" si="110"/>
        <v>0</v>
      </c>
      <c r="CY41" s="66">
        <f t="shared" si="110"/>
        <v>0</v>
      </c>
      <c r="CZ41" s="66">
        <f t="shared" si="110"/>
        <v>0</v>
      </c>
      <c r="DA41" s="66">
        <f t="shared" si="110"/>
        <v>0</v>
      </c>
      <c r="DB41" s="66">
        <f t="shared" si="110"/>
        <v>0</v>
      </c>
      <c r="DC41" s="66">
        <f t="shared" si="110"/>
        <v>0</v>
      </c>
      <c r="DD41" s="66">
        <f t="shared" si="110"/>
        <v>0</v>
      </c>
      <c r="DE41" s="75">
        <f>SUM(CS41:DD41)</f>
        <v>0</v>
      </c>
      <c r="DF41" s="66">
        <f t="shared" ref="DF41:DQ41" si="111">DF39+DF38</f>
        <v>0</v>
      </c>
      <c r="DG41" s="66">
        <f t="shared" si="111"/>
        <v>0</v>
      </c>
      <c r="DH41" s="66">
        <f t="shared" si="111"/>
        <v>0</v>
      </c>
      <c r="DI41" s="66">
        <f t="shared" si="111"/>
        <v>0</v>
      </c>
      <c r="DJ41" s="66">
        <f t="shared" si="111"/>
        <v>0</v>
      </c>
      <c r="DK41" s="66">
        <f t="shared" si="111"/>
        <v>0</v>
      </c>
      <c r="DL41" s="66">
        <f t="shared" si="111"/>
        <v>0</v>
      </c>
      <c r="DM41" s="66">
        <f t="shared" si="111"/>
        <v>0</v>
      </c>
      <c r="DN41" s="66">
        <f t="shared" si="111"/>
        <v>0</v>
      </c>
      <c r="DO41" s="66">
        <f t="shared" si="111"/>
        <v>0</v>
      </c>
      <c r="DP41" s="66">
        <f t="shared" si="111"/>
        <v>0</v>
      </c>
      <c r="DQ41" s="66">
        <f t="shared" si="111"/>
        <v>0</v>
      </c>
      <c r="DR41" s="75">
        <f>SUM(DF41:DQ41)</f>
        <v>0</v>
      </c>
      <c r="DS41" s="66">
        <f t="shared" ref="DS41:ED41" si="112">DS39+DS38</f>
        <v>0</v>
      </c>
      <c r="DT41" s="66">
        <f t="shared" si="112"/>
        <v>0</v>
      </c>
      <c r="DU41" s="66">
        <f t="shared" si="112"/>
        <v>0</v>
      </c>
      <c r="DV41" s="66">
        <f t="shared" si="112"/>
        <v>0</v>
      </c>
      <c r="DW41" s="66">
        <f t="shared" si="112"/>
        <v>0</v>
      </c>
      <c r="DX41" s="66">
        <f t="shared" si="112"/>
        <v>0</v>
      </c>
      <c r="DY41" s="66">
        <f t="shared" si="112"/>
        <v>0</v>
      </c>
      <c r="DZ41" s="66">
        <f t="shared" si="112"/>
        <v>0</v>
      </c>
      <c r="EA41" s="66">
        <f t="shared" si="112"/>
        <v>0</v>
      </c>
      <c r="EB41" s="66">
        <f t="shared" si="112"/>
        <v>0</v>
      </c>
      <c r="EC41" s="66">
        <f t="shared" si="112"/>
        <v>0</v>
      </c>
      <c r="ED41" s="66">
        <f t="shared" si="112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7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84">
        <f>'SPACELOG 7 EMPRUNT 1'!E9</f>
        <v>46357</v>
      </c>
      <c r="D43" s="3" t="s">
        <v>90</v>
      </c>
      <c r="F43" s="66">
        <f t="shared" ref="F43:Q43" si="113">IFERROR(IF(EOMONTH(F$2,0)&gt;=EOMONTH($B$43,0),ROUND($B$45/12,0),0),0)</f>
        <v>0</v>
      </c>
      <c r="G43" s="66">
        <f t="shared" si="113"/>
        <v>0</v>
      </c>
      <c r="H43" s="66">
        <f t="shared" si="113"/>
        <v>0</v>
      </c>
      <c r="I43" s="66">
        <f t="shared" si="113"/>
        <v>0</v>
      </c>
      <c r="J43" s="66">
        <f t="shared" si="113"/>
        <v>0</v>
      </c>
      <c r="K43" s="66">
        <f t="shared" si="113"/>
        <v>0</v>
      </c>
      <c r="L43" s="66">
        <f t="shared" si="113"/>
        <v>0</v>
      </c>
      <c r="M43" s="66">
        <f t="shared" si="113"/>
        <v>0</v>
      </c>
      <c r="N43" s="66">
        <f t="shared" si="113"/>
        <v>0</v>
      </c>
      <c r="O43" s="66">
        <f t="shared" si="113"/>
        <v>0</v>
      </c>
      <c r="P43" s="66">
        <f t="shared" si="113"/>
        <v>0</v>
      </c>
      <c r="Q43" s="66">
        <f t="shared" si="113"/>
        <v>0</v>
      </c>
      <c r="R43" s="75">
        <f>SUM(F43:Q43)</f>
        <v>0</v>
      </c>
      <c r="S43" s="66">
        <f t="shared" ref="S43:AD43" si="114">IFERROR(IF(EOMONTH(S$2,0)&gt;=EOMONTH($B$43,0),ROUND($B$45/12,0),0),0)</f>
        <v>0</v>
      </c>
      <c r="T43" s="66">
        <f t="shared" si="114"/>
        <v>0</v>
      </c>
      <c r="U43" s="66">
        <f t="shared" si="114"/>
        <v>0</v>
      </c>
      <c r="V43" s="66">
        <f t="shared" si="114"/>
        <v>0</v>
      </c>
      <c r="W43" s="66">
        <f t="shared" si="114"/>
        <v>0</v>
      </c>
      <c r="X43" s="66">
        <f t="shared" si="114"/>
        <v>0</v>
      </c>
      <c r="Y43" s="66">
        <f t="shared" si="114"/>
        <v>0</v>
      </c>
      <c r="Z43" s="66">
        <f t="shared" si="114"/>
        <v>0</v>
      </c>
      <c r="AA43" s="66">
        <f t="shared" si="114"/>
        <v>0</v>
      </c>
      <c r="AB43" s="66">
        <f t="shared" si="114"/>
        <v>0</v>
      </c>
      <c r="AC43" s="66">
        <f t="shared" si="114"/>
        <v>0</v>
      </c>
      <c r="AD43" s="66">
        <f t="shared" si="114"/>
        <v>0</v>
      </c>
      <c r="AE43" s="75">
        <f>SUM(S43:AD43)</f>
        <v>0</v>
      </c>
      <c r="AF43" s="66">
        <f t="shared" ref="AF43:AQ43" si="115">IFERROR(IF(EOMONTH(AF$2,0)&gt;=EOMONTH($B$43,0),ROUND($B$45/12,0),0),0)</f>
        <v>0</v>
      </c>
      <c r="AG43" s="66">
        <f t="shared" si="115"/>
        <v>0</v>
      </c>
      <c r="AH43" s="66">
        <f t="shared" si="115"/>
        <v>0</v>
      </c>
      <c r="AI43" s="66">
        <f t="shared" si="115"/>
        <v>0</v>
      </c>
      <c r="AJ43" s="66">
        <f t="shared" si="115"/>
        <v>0</v>
      </c>
      <c r="AK43" s="66">
        <f t="shared" si="115"/>
        <v>0</v>
      </c>
      <c r="AL43" s="66">
        <f t="shared" si="115"/>
        <v>0</v>
      </c>
      <c r="AM43" s="66">
        <f t="shared" si="115"/>
        <v>0</v>
      </c>
      <c r="AN43" s="66">
        <f t="shared" si="115"/>
        <v>0</v>
      </c>
      <c r="AO43" s="66">
        <f t="shared" si="115"/>
        <v>0</v>
      </c>
      <c r="AP43" s="66">
        <f t="shared" si="115"/>
        <v>0</v>
      </c>
      <c r="AQ43" s="66">
        <f t="shared" si="115"/>
        <v>0</v>
      </c>
      <c r="AR43" s="75">
        <f>SUM(AF43:AQ43)</f>
        <v>0</v>
      </c>
      <c r="AS43" s="66">
        <f t="shared" ref="AS43:BD43" si="116">IFERROR(IF(EOMONTH(AS$2,0)&gt;=EOMONTH($B$43,0),ROUND($B$45/12,0),0),0)</f>
        <v>0</v>
      </c>
      <c r="AT43" s="66">
        <f t="shared" si="116"/>
        <v>0</v>
      </c>
      <c r="AU43" s="66">
        <f t="shared" si="116"/>
        <v>0</v>
      </c>
      <c r="AV43" s="66">
        <f t="shared" si="116"/>
        <v>0</v>
      </c>
      <c r="AW43" s="66">
        <f t="shared" si="116"/>
        <v>0</v>
      </c>
      <c r="AX43" s="66">
        <f t="shared" si="116"/>
        <v>0</v>
      </c>
      <c r="AY43" s="66">
        <f t="shared" si="116"/>
        <v>0</v>
      </c>
      <c r="AZ43" s="66">
        <f t="shared" si="116"/>
        <v>0</v>
      </c>
      <c r="BA43" s="66">
        <f t="shared" si="116"/>
        <v>0</v>
      </c>
      <c r="BB43" s="66">
        <f t="shared" si="116"/>
        <v>0</v>
      </c>
      <c r="BC43" s="66">
        <f t="shared" si="116"/>
        <v>0</v>
      </c>
      <c r="BD43" s="66">
        <f t="shared" si="116"/>
        <v>0</v>
      </c>
      <c r="BE43" s="75">
        <f>SUM(AS43:BD43)</f>
        <v>0</v>
      </c>
      <c r="BF43" s="66">
        <f t="shared" ref="BF43:BQ43" si="117">IFERROR(IF(EOMONTH(BF$2,0)&gt;=EOMONTH($B$43,0),ROUND($B$45/12,0),0),0)</f>
        <v>0</v>
      </c>
      <c r="BG43" s="66">
        <f t="shared" si="117"/>
        <v>0</v>
      </c>
      <c r="BH43" s="66">
        <f t="shared" si="117"/>
        <v>0</v>
      </c>
      <c r="BI43" s="66">
        <f t="shared" si="117"/>
        <v>0</v>
      </c>
      <c r="BJ43" s="66">
        <f t="shared" si="117"/>
        <v>0</v>
      </c>
      <c r="BK43" s="66">
        <f t="shared" si="117"/>
        <v>0</v>
      </c>
      <c r="BL43" s="66">
        <f t="shared" si="117"/>
        <v>0</v>
      </c>
      <c r="BM43" s="66">
        <f t="shared" si="117"/>
        <v>0</v>
      </c>
      <c r="BN43" s="66">
        <f t="shared" si="117"/>
        <v>0</v>
      </c>
      <c r="BO43" s="66">
        <f t="shared" si="117"/>
        <v>0</v>
      </c>
      <c r="BP43" s="66">
        <f t="shared" si="117"/>
        <v>0</v>
      </c>
      <c r="BQ43" s="66">
        <f t="shared" si="117"/>
        <v>0</v>
      </c>
      <c r="BR43" s="75">
        <f>SUM(BF43:BQ43)</f>
        <v>0</v>
      </c>
      <c r="BS43" s="66">
        <f t="shared" ref="BS43:CD43" si="118">IFERROR(IF(EOMONTH(BS$2,0)&gt;=EOMONTH($B$43,0),ROUND($B$45/12,0),0),0)</f>
        <v>0</v>
      </c>
      <c r="BT43" s="66">
        <f t="shared" si="118"/>
        <v>0</v>
      </c>
      <c r="BU43" s="66">
        <f t="shared" si="118"/>
        <v>0</v>
      </c>
      <c r="BV43" s="66">
        <f t="shared" si="118"/>
        <v>0</v>
      </c>
      <c r="BW43" s="66">
        <f t="shared" si="118"/>
        <v>0</v>
      </c>
      <c r="BX43" s="66">
        <f t="shared" si="118"/>
        <v>0</v>
      </c>
      <c r="BY43" s="66">
        <f t="shared" si="118"/>
        <v>0</v>
      </c>
      <c r="BZ43" s="66">
        <f t="shared" si="118"/>
        <v>0</v>
      </c>
      <c r="CA43" s="66">
        <f t="shared" si="118"/>
        <v>0</v>
      </c>
      <c r="CB43" s="66">
        <f t="shared" si="118"/>
        <v>0</v>
      </c>
      <c r="CC43" s="66">
        <f t="shared" si="118"/>
        <v>0</v>
      </c>
      <c r="CD43" s="66">
        <f t="shared" si="118"/>
        <v>0</v>
      </c>
      <c r="CE43" s="75">
        <f>SUM(BS43:CD43)</f>
        <v>0</v>
      </c>
      <c r="CF43" s="66">
        <f t="shared" ref="CF43:CQ43" si="119">IFERROR(IF(EOMONTH(CF$2,0)&gt;=EOMONTH($B$43,0),ROUND($B$45/12,0),0),0)</f>
        <v>0</v>
      </c>
      <c r="CG43" s="66">
        <f t="shared" si="119"/>
        <v>0</v>
      </c>
      <c r="CH43" s="66">
        <f t="shared" si="119"/>
        <v>0</v>
      </c>
      <c r="CI43" s="66">
        <f t="shared" si="119"/>
        <v>0</v>
      </c>
      <c r="CJ43" s="66">
        <f t="shared" si="119"/>
        <v>0</v>
      </c>
      <c r="CK43" s="66">
        <f t="shared" si="119"/>
        <v>0</v>
      </c>
      <c r="CL43" s="66">
        <f t="shared" si="119"/>
        <v>0</v>
      </c>
      <c r="CM43" s="66">
        <f t="shared" si="119"/>
        <v>0</v>
      </c>
      <c r="CN43" s="66">
        <f t="shared" si="119"/>
        <v>0</v>
      </c>
      <c r="CO43" s="66">
        <f t="shared" si="119"/>
        <v>0</v>
      </c>
      <c r="CP43" s="66">
        <f t="shared" si="119"/>
        <v>0</v>
      </c>
      <c r="CQ43" s="66">
        <f t="shared" si="119"/>
        <v>0</v>
      </c>
      <c r="CR43" s="75">
        <f>SUM(CF43:CQ43)</f>
        <v>0</v>
      </c>
      <c r="CS43" s="66">
        <f t="shared" ref="CS43:DD43" si="120">IFERROR(IF(EOMONTH(CS$2,0)&gt;=EOMONTH($B$43,0),ROUND($B$45/12,0),0),0)</f>
        <v>0</v>
      </c>
      <c r="CT43" s="66">
        <f t="shared" si="120"/>
        <v>0</v>
      </c>
      <c r="CU43" s="66">
        <f t="shared" si="120"/>
        <v>0</v>
      </c>
      <c r="CV43" s="66">
        <f t="shared" si="120"/>
        <v>0</v>
      </c>
      <c r="CW43" s="66">
        <f t="shared" si="120"/>
        <v>0</v>
      </c>
      <c r="CX43" s="66">
        <f t="shared" si="120"/>
        <v>0</v>
      </c>
      <c r="CY43" s="66">
        <f t="shared" si="120"/>
        <v>0</v>
      </c>
      <c r="CZ43" s="66">
        <f t="shared" si="120"/>
        <v>0</v>
      </c>
      <c r="DA43" s="66">
        <f t="shared" si="120"/>
        <v>0</v>
      </c>
      <c r="DB43" s="66">
        <f t="shared" si="120"/>
        <v>0</v>
      </c>
      <c r="DC43" s="66">
        <f t="shared" si="120"/>
        <v>0</v>
      </c>
      <c r="DD43" s="66">
        <f t="shared" si="120"/>
        <v>0</v>
      </c>
      <c r="DE43" s="75">
        <f>SUM(CS43:DD43)</f>
        <v>0</v>
      </c>
      <c r="DF43" s="66">
        <f t="shared" ref="DF43:DQ43" si="121">IFERROR(IF(EOMONTH(DF$2,0)&gt;=EOMONTH($B$43,0),ROUND($B$45/12,0),0),0)</f>
        <v>0</v>
      </c>
      <c r="DG43" s="66">
        <f t="shared" si="121"/>
        <v>0</v>
      </c>
      <c r="DH43" s="66">
        <f t="shared" si="121"/>
        <v>0</v>
      </c>
      <c r="DI43" s="66">
        <f t="shared" si="121"/>
        <v>0</v>
      </c>
      <c r="DJ43" s="66">
        <f t="shared" si="121"/>
        <v>0</v>
      </c>
      <c r="DK43" s="66">
        <f t="shared" si="121"/>
        <v>0</v>
      </c>
      <c r="DL43" s="66">
        <f t="shared" si="121"/>
        <v>0</v>
      </c>
      <c r="DM43" s="66">
        <f t="shared" si="121"/>
        <v>0</v>
      </c>
      <c r="DN43" s="66">
        <f t="shared" si="121"/>
        <v>0</v>
      </c>
      <c r="DO43" s="66">
        <f t="shared" si="121"/>
        <v>0</v>
      </c>
      <c r="DP43" s="66">
        <f t="shared" si="121"/>
        <v>0</v>
      </c>
      <c r="DQ43" s="66">
        <f t="shared" si="121"/>
        <v>0</v>
      </c>
      <c r="DR43" s="75">
        <f>SUM(DF43:DQ43)</f>
        <v>0</v>
      </c>
      <c r="DS43" s="66">
        <f t="shared" ref="DS43:ED43" si="122">IFERROR(IF(EOMONTH(DS$2,0)&gt;=EOMONTH($B$43,0),ROUND($B$45/12,0),0),0)</f>
        <v>0</v>
      </c>
      <c r="DT43" s="66">
        <f t="shared" si="122"/>
        <v>0</v>
      </c>
      <c r="DU43" s="66">
        <f t="shared" si="122"/>
        <v>0</v>
      </c>
      <c r="DV43" s="66">
        <f t="shared" si="122"/>
        <v>0</v>
      </c>
      <c r="DW43" s="66">
        <f t="shared" si="122"/>
        <v>0</v>
      </c>
      <c r="DX43" s="66">
        <f t="shared" si="122"/>
        <v>0</v>
      </c>
      <c r="DY43" s="66">
        <f t="shared" si="122"/>
        <v>0</v>
      </c>
      <c r="DZ43" s="66">
        <f t="shared" si="122"/>
        <v>0</v>
      </c>
      <c r="EA43" s="66">
        <f t="shared" si="122"/>
        <v>0</v>
      </c>
      <c r="EB43" s="66">
        <f t="shared" si="122"/>
        <v>0</v>
      </c>
      <c r="EC43" s="66">
        <f t="shared" si="122"/>
        <v>0</v>
      </c>
      <c r="ED43" s="66">
        <f t="shared" si="122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23">IFERROR(IF(EOMONTH(F$2,0)&gt;=EOMONTH($B$52,0),ROUND($B$54/12,0),0),0)</f>
        <v>0</v>
      </c>
      <c r="G44" s="66">
        <f t="shared" si="123"/>
        <v>0</v>
      </c>
      <c r="H44" s="66">
        <f t="shared" si="123"/>
        <v>0</v>
      </c>
      <c r="I44" s="66">
        <f t="shared" si="123"/>
        <v>0</v>
      </c>
      <c r="J44" s="66">
        <f t="shared" si="123"/>
        <v>0</v>
      </c>
      <c r="K44" s="66">
        <f t="shared" si="123"/>
        <v>0</v>
      </c>
      <c r="L44" s="66">
        <f t="shared" si="123"/>
        <v>0</v>
      </c>
      <c r="M44" s="66">
        <f t="shared" si="123"/>
        <v>0</v>
      </c>
      <c r="N44" s="66">
        <f t="shared" si="123"/>
        <v>0</v>
      </c>
      <c r="O44" s="66">
        <f t="shared" si="123"/>
        <v>0</v>
      </c>
      <c r="P44" s="66">
        <f t="shared" si="123"/>
        <v>0</v>
      </c>
      <c r="Q44" s="66">
        <f t="shared" si="123"/>
        <v>0</v>
      </c>
      <c r="R44" s="75">
        <f>SUM(F44:Q44)</f>
        <v>0</v>
      </c>
      <c r="S44" s="66">
        <f t="shared" ref="S44:AD44" si="124">IFERROR(IF(EOMONTH(S$2,0)&gt;=EOMONTH($B$52,0),ROUND($B$54/12,0),0),0)</f>
        <v>0</v>
      </c>
      <c r="T44" s="66">
        <f t="shared" si="124"/>
        <v>0</v>
      </c>
      <c r="U44" s="66">
        <f t="shared" si="124"/>
        <v>0</v>
      </c>
      <c r="V44" s="66">
        <f t="shared" si="124"/>
        <v>0</v>
      </c>
      <c r="W44" s="66">
        <f t="shared" si="124"/>
        <v>0</v>
      </c>
      <c r="X44" s="66">
        <f t="shared" si="124"/>
        <v>0</v>
      </c>
      <c r="Y44" s="66">
        <f t="shared" si="124"/>
        <v>0</v>
      </c>
      <c r="Z44" s="66">
        <f t="shared" si="124"/>
        <v>0</v>
      </c>
      <c r="AA44" s="66">
        <f t="shared" si="124"/>
        <v>0</v>
      </c>
      <c r="AB44" s="66">
        <f t="shared" si="124"/>
        <v>0</v>
      </c>
      <c r="AC44" s="66">
        <f t="shared" si="124"/>
        <v>0</v>
      </c>
      <c r="AD44" s="66">
        <f t="shared" si="124"/>
        <v>0</v>
      </c>
      <c r="AE44" s="75">
        <f>SUM(S44:AD44)</f>
        <v>0</v>
      </c>
      <c r="AF44" s="66">
        <f t="shared" ref="AF44:AQ44" si="125">IFERROR(IF(EOMONTH(AF$2,0)&gt;=EOMONTH($B$52,0),ROUND($B$54/12,0),0),0)</f>
        <v>0</v>
      </c>
      <c r="AG44" s="66">
        <f t="shared" si="125"/>
        <v>0</v>
      </c>
      <c r="AH44" s="66">
        <f t="shared" si="125"/>
        <v>0</v>
      </c>
      <c r="AI44" s="66">
        <f t="shared" si="125"/>
        <v>0</v>
      </c>
      <c r="AJ44" s="66">
        <f t="shared" si="125"/>
        <v>0</v>
      </c>
      <c r="AK44" s="66">
        <f t="shared" si="125"/>
        <v>0</v>
      </c>
      <c r="AL44" s="66">
        <f t="shared" si="125"/>
        <v>0</v>
      </c>
      <c r="AM44" s="66">
        <f t="shared" si="125"/>
        <v>0</v>
      </c>
      <c r="AN44" s="66">
        <f t="shared" si="125"/>
        <v>0</v>
      </c>
      <c r="AO44" s="66">
        <f t="shared" si="125"/>
        <v>0</v>
      </c>
      <c r="AP44" s="66">
        <f t="shared" si="125"/>
        <v>0</v>
      </c>
      <c r="AQ44" s="66">
        <f t="shared" si="125"/>
        <v>0</v>
      </c>
      <c r="AR44" s="75">
        <f>SUM(AF44:AQ44)</f>
        <v>0</v>
      </c>
      <c r="AS44" s="66">
        <f t="shared" ref="AS44:BD44" si="126">IFERROR(IF(EOMONTH(AS$2,0)&gt;=EOMONTH($B$52,0),ROUND($B$54/12,0),0),0)</f>
        <v>0</v>
      </c>
      <c r="AT44" s="66">
        <f t="shared" si="126"/>
        <v>0</v>
      </c>
      <c r="AU44" s="66">
        <f t="shared" si="126"/>
        <v>0</v>
      </c>
      <c r="AV44" s="66">
        <f t="shared" si="126"/>
        <v>0</v>
      </c>
      <c r="AW44" s="66">
        <f t="shared" si="126"/>
        <v>0</v>
      </c>
      <c r="AX44" s="66">
        <f t="shared" si="126"/>
        <v>0</v>
      </c>
      <c r="AY44" s="66">
        <f t="shared" si="126"/>
        <v>0</v>
      </c>
      <c r="AZ44" s="66">
        <f t="shared" si="126"/>
        <v>0</v>
      </c>
      <c r="BA44" s="66">
        <f t="shared" si="126"/>
        <v>0</v>
      </c>
      <c r="BB44" s="66">
        <f t="shared" si="126"/>
        <v>0</v>
      </c>
      <c r="BC44" s="66">
        <f t="shared" si="126"/>
        <v>0</v>
      </c>
      <c r="BD44" s="66">
        <f t="shared" si="126"/>
        <v>0</v>
      </c>
      <c r="BE44" s="75">
        <f>SUM(AS44:BD44)</f>
        <v>0</v>
      </c>
      <c r="BF44" s="66">
        <f t="shared" ref="BF44:BQ44" si="127">IFERROR(IF(EOMONTH(BF$2,0)&gt;=EOMONTH($B$52,0),ROUND($B$54/12,0),0),0)</f>
        <v>0</v>
      </c>
      <c r="BG44" s="66">
        <f t="shared" si="127"/>
        <v>0</v>
      </c>
      <c r="BH44" s="66">
        <f t="shared" si="127"/>
        <v>0</v>
      </c>
      <c r="BI44" s="66">
        <f t="shared" si="127"/>
        <v>0</v>
      </c>
      <c r="BJ44" s="66">
        <f t="shared" si="127"/>
        <v>0</v>
      </c>
      <c r="BK44" s="66">
        <f t="shared" si="127"/>
        <v>0</v>
      </c>
      <c r="BL44" s="66">
        <f t="shared" si="127"/>
        <v>0</v>
      </c>
      <c r="BM44" s="66">
        <f t="shared" si="127"/>
        <v>0</v>
      </c>
      <c r="BN44" s="66">
        <f t="shared" si="127"/>
        <v>0</v>
      </c>
      <c r="BO44" s="66">
        <f t="shared" si="127"/>
        <v>0</v>
      </c>
      <c r="BP44" s="66">
        <f t="shared" si="127"/>
        <v>0</v>
      </c>
      <c r="BQ44" s="66">
        <f t="shared" si="127"/>
        <v>0</v>
      </c>
      <c r="BR44" s="75">
        <f>SUM(BF44:BQ44)</f>
        <v>0</v>
      </c>
      <c r="BS44" s="66">
        <f t="shared" ref="BS44:CD44" si="128">IFERROR(IF(EOMONTH(BS$2,0)&gt;=EOMONTH($B$52,0),ROUND($B$54/12,0),0),0)</f>
        <v>0</v>
      </c>
      <c r="BT44" s="66">
        <f t="shared" si="128"/>
        <v>0</v>
      </c>
      <c r="BU44" s="66">
        <f t="shared" si="128"/>
        <v>0</v>
      </c>
      <c r="BV44" s="66">
        <f t="shared" si="128"/>
        <v>0</v>
      </c>
      <c r="BW44" s="66">
        <f t="shared" si="128"/>
        <v>0</v>
      </c>
      <c r="BX44" s="66">
        <f t="shared" si="128"/>
        <v>0</v>
      </c>
      <c r="BY44" s="66">
        <f t="shared" si="128"/>
        <v>0</v>
      </c>
      <c r="BZ44" s="66">
        <f t="shared" si="128"/>
        <v>0</v>
      </c>
      <c r="CA44" s="66">
        <f t="shared" si="128"/>
        <v>0</v>
      </c>
      <c r="CB44" s="66">
        <f t="shared" si="128"/>
        <v>0</v>
      </c>
      <c r="CC44" s="66">
        <f t="shared" si="128"/>
        <v>0</v>
      </c>
      <c r="CD44" s="66">
        <f t="shared" si="128"/>
        <v>0</v>
      </c>
      <c r="CE44" s="75">
        <f>SUM(BS44:CD44)</f>
        <v>0</v>
      </c>
      <c r="CF44" s="66">
        <f t="shared" ref="CF44:CQ44" si="129">IFERROR(IF(EOMONTH(CF$2,0)&gt;=EOMONTH($B$52,0),ROUND($B$54/12,0),0),0)</f>
        <v>0</v>
      </c>
      <c r="CG44" s="66">
        <f t="shared" si="129"/>
        <v>0</v>
      </c>
      <c r="CH44" s="66">
        <f t="shared" si="129"/>
        <v>0</v>
      </c>
      <c r="CI44" s="66">
        <f t="shared" si="129"/>
        <v>0</v>
      </c>
      <c r="CJ44" s="66">
        <f t="shared" si="129"/>
        <v>0</v>
      </c>
      <c r="CK44" s="66">
        <f t="shared" si="129"/>
        <v>0</v>
      </c>
      <c r="CL44" s="66">
        <f t="shared" si="129"/>
        <v>0</v>
      </c>
      <c r="CM44" s="66">
        <f t="shared" si="129"/>
        <v>0</v>
      </c>
      <c r="CN44" s="66">
        <f t="shared" si="129"/>
        <v>0</v>
      </c>
      <c r="CO44" s="66">
        <f t="shared" si="129"/>
        <v>0</v>
      </c>
      <c r="CP44" s="66">
        <f t="shared" si="129"/>
        <v>0</v>
      </c>
      <c r="CQ44" s="66">
        <f t="shared" si="129"/>
        <v>0</v>
      </c>
      <c r="CR44" s="75">
        <f>SUM(CF44:CQ44)</f>
        <v>0</v>
      </c>
      <c r="CS44" s="66">
        <f t="shared" ref="CS44:DD44" si="130">IFERROR(IF(EOMONTH(CS$2,0)&gt;=EOMONTH($B$52,0),ROUND($B$54/12,0),0),0)</f>
        <v>0</v>
      </c>
      <c r="CT44" s="66">
        <f t="shared" si="130"/>
        <v>0</v>
      </c>
      <c r="CU44" s="66">
        <f t="shared" si="130"/>
        <v>0</v>
      </c>
      <c r="CV44" s="66">
        <f t="shared" si="130"/>
        <v>0</v>
      </c>
      <c r="CW44" s="66">
        <f t="shared" si="130"/>
        <v>0</v>
      </c>
      <c r="CX44" s="66">
        <f t="shared" si="130"/>
        <v>0</v>
      </c>
      <c r="CY44" s="66">
        <f t="shared" si="130"/>
        <v>0</v>
      </c>
      <c r="CZ44" s="66">
        <f t="shared" si="130"/>
        <v>0</v>
      </c>
      <c r="DA44" s="66">
        <f t="shared" si="130"/>
        <v>0</v>
      </c>
      <c r="DB44" s="66">
        <f t="shared" si="130"/>
        <v>0</v>
      </c>
      <c r="DC44" s="66">
        <f t="shared" si="130"/>
        <v>0</v>
      </c>
      <c r="DD44" s="66">
        <f t="shared" si="130"/>
        <v>0</v>
      </c>
      <c r="DE44" s="75">
        <f>SUM(CS44:DD44)</f>
        <v>0</v>
      </c>
      <c r="DF44" s="66">
        <f t="shared" ref="DF44:DQ44" si="131">IFERROR(IF(EOMONTH(DF$2,0)&gt;=EOMONTH($B$52,0),ROUND($B$54/12,0),0),0)</f>
        <v>0</v>
      </c>
      <c r="DG44" s="66">
        <f t="shared" si="131"/>
        <v>0</v>
      </c>
      <c r="DH44" s="66">
        <f t="shared" si="131"/>
        <v>0</v>
      </c>
      <c r="DI44" s="66">
        <f t="shared" si="131"/>
        <v>0</v>
      </c>
      <c r="DJ44" s="66">
        <f t="shared" si="131"/>
        <v>0</v>
      </c>
      <c r="DK44" s="66">
        <f t="shared" si="131"/>
        <v>0</v>
      </c>
      <c r="DL44" s="66">
        <f t="shared" si="131"/>
        <v>0</v>
      </c>
      <c r="DM44" s="66">
        <f t="shared" si="131"/>
        <v>0</v>
      </c>
      <c r="DN44" s="66">
        <f t="shared" si="131"/>
        <v>0</v>
      </c>
      <c r="DO44" s="66">
        <f t="shared" si="131"/>
        <v>0</v>
      </c>
      <c r="DP44" s="66">
        <f t="shared" si="131"/>
        <v>0</v>
      </c>
      <c r="DQ44" s="66">
        <f t="shared" si="131"/>
        <v>0</v>
      </c>
      <c r="DR44" s="75">
        <f>SUM(DF44:DQ44)</f>
        <v>0</v>
      </c>
      <c r="DS44" s="66">
        <f t="shared" ref="DS44:ED44" si="132">IFERROR(IF(EOMONTH(DS$2,0)&gt;=EOMONTH($B$52,0),ROUND($B$54/12,0),0),0)</f>
        <v>0</v>
      </c>
      <c r="DT44" s="66">
        <f t="shared" si="132"/>
        <v>0</v>
      </c>
      <c r="DU44" s="66">
        <f t="shared" si="132"/>
        <v>0</v>
      </c>
      <c r="DV44" s="66">
        <f t="shared" si="132"/>
        <v>0</v>
      </c>
      <c r="DW44" s="66">
        <f t="shared" si="132"/>
        <v>0</v>
      </c>
      <c r="DX44" s="66">
        <f t="shared" si="132"/>
        <v>0</v>
      </c>
      <c r="DY44" s="66">
        <f t="shared" si="132"/>
        <v>0</v>
      </c>
      <c r="DZ44" s="66">
        <f t="shared" si="132"/>
        <v>0</v>
      </c>
      <c r="EA44" s="66">
        <f t="shared" si="132"/>
        <v>0</v>
      </c>
      <c r="EB44" s="66">
        <f t="shared" si="132"/>
        <v>0</v>
      </c>
      <c r="EC44" s="66">
        <f t="shared" si="132"/>
        <v>0</v>
      </c>
      <c r="ED44" s="66">
        <f t="shared" si="132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33">IFERROR(IF(EOMONTH(F$2,0)&gt;=EOMONTH($B$61,0),ROUND($B$63/12,0),0),0)</f>
        <v>0</v>
      </c>
      <c r="G45" s="66">
        <f t="shared" si="133"/>
        <v>0</v>
      </c>
      <c r="H45" s="66">
        <f t="shared" si="133"/>
        <v>0</v>
      </c>
      <c r="I45" s="66">
        <f t="shared" si="133"/>
        <v>0</v>
      </c>
      <c r="J45" s="66">
        <f t="shared" si="133"/>
        <v>0</v>
      </c>
      <c r="K45" s="66">
        <f t="shared" si="133"/>
        <v>0</v>
      </c>
      <c r="L45" s="66">
        <f t="shared" si="133"/>
        <v>0</v>
      </c>
      <c r="M45" s="66">
        <f t="shared" si="133"/>
        <v>0</v>
      </c>
      <c r="N45" s="66">
        <f t="shared" si="133"/>
        <v>0</v>
      </c>
      <c r="O45" s="66">
        <f t="shared" si="133"/>
        <v>0</v>
      </c>
      <c r="P45" s="66">
        <f t="shared" si="133"/>
        <v>0</v>
      </c>
      <c r="Q45" s="66">
        <f t="shared" si="133"/>
        <v>0</v>
      </c>
      <c r="R45" s="75">
        <f>SUM(F45:Q45)</f>
        <v>0</v>
      </c>
      <c r="S45" s="66">
        <f t="shared" ref="S45:AD45" si="134">IFERROR(IF(EOMONTH(S$2,0)&gt;=EOMONTH($B$61,0),ROUND($B$63/12,0),0),0)</f>
        <v>0</v>
      </c>
      <c r="T45" s="66">
        <f t="shared" si="134"/>
        <v>0</v>
      </c>
      <c r="U45" s="66">
        <f t="shared" si="134"/>
        <v>0</v>
      </c>
      <c r="V45" s="66">
        <f t="shared" si="134"/>
        <v>0</v>
      </c>
      <c r="W45" s="66">
        <f t="shared" si="134"/>
        <v>0</v>
      </c>
      <c r="X45" s="66">
        <f t="shared" si="134"/>
        <v>0</v>
      </c>
      <c r="Y45" s="66">
        <f t="shared" si="134"/>
        <v>0</v>
      </c>
      <c r="Z45" s="66">
        <f t="shared" si="134"/>
        <v>0</v>
      </c>
      <c r="AA45" s="66">
        <f t="shared" si="134"/>
        <v>0</v>
      </c>
      <c r="AB45" s="66">
        <f t="shared" si="134"/>
        <v>0</v>
      </c>
      <c r="AC45" s="66">
        <f t="shared" si="134"/>
        <v>0</v>
      </c>
      <c r="AD45" s="66">
        <f t="shared" si="134"/>
        <v>0</v>
      </c>
      <c r="AE45" s="75">
        <f>SUM(S45:AD45)</f>
        <v>0</v>
      </c>
      <c r="AF45" s="66">
        <f t="shared" ref="AF45:AQ45" si="135">IFERROR(IF(EOMONTH(AF$2,0)&gt;=EOMONTH($B$61,0),ROUND($B$63/12,0),0),0)</f>
        <v>0</v>
      </c>
      <c r="AG45" s="66">
        <f t="shared" si="135"/>
        <v>0</v>
      </c>
      <c r="AH45" s="66">
        <f t="shared" si="135"/>
        <v>0</v>
      </c>
      <c r="AI45" s="66">
        <f t="shared" si="135"/>
        <v>0</v>
      </c>
      <c r="AJ45" s="66">
        <f t="shared" si="135"/>
        <v>0</v>
      </c>
      <c r="AK45" s="66">
        <f t="shared" si="135"/>
        <v>0</v>
      </c>
      <c r="AL45" s="66">
        <f t="shared" si="135"/>
        <v>0</v>
      </c>
      <c r="AM45" s="66">
        <f t="shared" si="135"/>
        <v>0</v>
      </c>
      <c r="AN45" s="66">
        <f t="shared" si="135"/>
        <v>0</v>
      </c>
      <c r="AO45" s="66">
        <f t="shared" si="135"/>
        <v>0</v>
      </c>
      <c r="AP45" s="66">
        <f t="shared" si="135"/>
        <v>0</v>
      </c>
      <c r="AQ45" s="66">
        <f t="shared" si="135"/>
        <v>0</v>
      </c>
      <c r="AR45" s="75">
        <f>SUM(AF45:AQ45)</f>
        <v>0</v>
      </c>
      <c r="AS45" s="66">
        <f t="shared" ref="AS45:BD45" si="136">IFERROR(IF(EOMONTH(AS$2,0)&gt;=EOMONTH($B$61,0),ROUND($B$63/12,0),0),0)</f>
        <v>0</v>
      </c>
      <c r="AT45" s="66">
        <f t="shared" si="136"/>
        <v>0</v>
      </c>
      <c r="AU45" s="66">
        <f t="shared" si="136"/>
        <v>0</v>
      </c>
      <c r="AV45" s="66">
        <f t="shared" si="136"/>
        <v>0</v>
      </c>
      <c r="AW45" s="66">
        <f t="shared" si="136"/>
        <v>0</v>
      </c>
      <c r="AX45" s="66">
        <f t="shared" si="136"/>
        <v>0</v>
      </c>
      <c r="AY45" s="66">
        <f t="shared" si="136"/>
        <v>0</v>
      </c>
      <c r="AZ45" s="66">
        <f t="shared" si="136"/>
        <v>0</v>
      </c>
      <c r="BA45" s="66">
        <f t="shared" si="136"/>
        <v>0</v>
      </c>
      <c r="BB45" s="66">
        <f t="shared" si="136"/>
        <v>0</v>
      </c>
      <c r="BC45" s="66">
        <f t="shared" si="136"/>
        <v>0</v>
      </c>
      <c r="BD45" s="66">
        <f t="shared" si="136"/>
        <v>0</v>
      </c>
      <c r="BE45" s="75">
        <f>SUM(AS45:BD45)</f>
        <v>0</v>
      </c>
      <c r="BF45" s="66">
        <f t="shared" ref="BF45:BQ45" si="137">IFERROR(IF(EOMONTH(BF$2,0)&gt;=EOMONTH($B$61,0),ROUND($B$63/12,0),0),0)</f>
        <v>0</v>
      </c>
      <c r="BG45" s="66">
        <f t="shared" si="137"/>
        <v>0</v>
      </c>
      <c r="BH45" s="66">
        <f t="shared" si="137"/>
        <v>0</v>
      </c>
      <c r="BI45" s="66">
        <f t="shared" si="137"/>
        <v>0</v>
      </c>
      <c r="BJ45" s="66">
        <f t="shared" si="137"/>
        <v>0</v>
      </c>
      <c r="BK45" s="66">
        <f t="shared" si="137"/>
        <v>0</v>
      </c>
      <c r="BL45" s="66">
        <f t="shared" si="137"/>
        <v>0</v>
      </c>
      <c r="BM45" s="66">
        <f t="shared" si="137"/>
        <v>0</v>
      </c>
      <c r="BN45" s="66">
        <f t="shared" si="137"/>
        <v>0</v>
      </c>
      <c r="BO45" s="66">
        <f t="shared" si="137"/>
        <v>0</v>
      </c>
      <c r="BP45" s="66">
        <f t="shared" si="137"/>
        <v>0</v>
      </c>
      <c r="BQ45" s="66">
        <f t="shared" si="137"/>
        <v>0</v>
      </c>
      <c r="BR45" s="75">
        <f>SUM(BF45:BQ45)</f>
        <v>0</v>
      </c>
      <c r="BS45" s="66">
        <f t="shared" ref="BS45:CD45" si="138">IFERROR(IF(EOMONTH(BS$2,0)&gt;=EOMONTH($B$61,0),ROUND($B$63/12,0),0),0)</f>
        <v>0</v>
      </c>
      <c r="BT45" s="66">
        <f t="shared" si="138"/>
        <v>0</v>
      </c>
      <c r="BU45" s="66">
        <f t="shared" si="138"/>
        <v>0</v>
      </c>
      <c r="BV45" s="66">
        <f t="shared" si="138"/>
        <v>0</v>
      </c>
      <c r="BW45" s="66">
        <f t="shared" si="138"/>
        <v>0</v>
      </c>
      <c r="BX45" s="66">
        <f t="shared" si="138"/>
        <v>0</v>
      </c>
      <c r="BY45" s="66">
        <f t="shared" si="138"/>
        <v>0</v>
      </c>
      <c r="BZ45" s="66">
        <f t="shared" si="138"/>
        <v>0</v>
      </c>
      <c r="CA45" s="66">
        <f t="shared" si="138"/>
        <v>0</v>
      </c>
      <c r="CB45" s="66">
        <f t="shared" si="138"/>
        <v>0</v>
      </c>
      <c r="CC45" s="66">
        <f t="shared" si="138"/>
        <v>0</v>
      </c>
      <c r="CD45" s="66">
        <f t="shared" si="138"/>
        <v>0</v>
      </c>
      <c r="CE45" s="75">
        <f>SUM(BS45:CD45)</f>
        <v>0</v>
      </c>
      <c r="CF45" s="66">
        <f t="shared" ref="CF45:CQ45" si="139">IFERROR(IF(EOMONTH(CF$2,0)&gt;=EOMONTH($B$61,0),ROUND($B$63/12,0),0),0)</f>
        <v>0</v>
      </c>
      <c r="CG45" s="66">
        <f t="shared" si="139"/>
        <v>0</v>
      </c>
      <c r="CH45" s="66">
        <f t="shared" si="139"/>
        <v>0</v>
      </c>
      <c r="CI45" s="66">
        <f t="shared" si="139"/>
        <v>0</v>
      </c>
      <c r="CJ45" s="66">
        <f t="shared" si="139"/>
        <v>0</v>
      </c>
      <c r="CK45" s="66">
        <f t="shared" si="139"/>
        <v>0</v>
      </c>
      <c r="CL45" s="66">
        <f t="shared" si="139"/>
        <v>0</v>
      </c>
      <c r="CM45" s="66">
        <f t="shared" si="139"/>
        <v>0</v>
      </c>
      <c r="CN45" s="66">
        <f t="shared" si="139"/>
        <v>0</v>
      </c>
      <c r="CO45" s="66">
        <f t="shared" si="139"/>
        <v>0</v>
      </c>
      <c r="CP45" s="66">
        <f t="shared" si="139"/>
        <v>0</v>
      </c>
      <c r="CQ45" s="66">
        <f t="shared" si="139"/>
        <v>0</v>
      </c>
      <c r="CR45" s="75">
        <f>SUM(CF45:CQ45)</f>
        <v>0</v>
      </c>
      <c r="CS45" s="66">
        <f t="shared" ref="CS45:DD45" si="140">IFERROR(IF(EOMONTH(CS$2,0)&gt;=EOMONTH($B$61,0),ROUND($B$63/12,0),0),0)</f>
        <v>0</v>
      </c>
      <c r="CT45" s="66">
        <f t="shared" si="140"/>
        <v>0</v>
      </c>
      <c r="CU45" s="66">
        <f t="shared" si="140"/>
        <v>0</v>
      </c>
      <c r="CV45" s="66">
        <f t="shared" si="140"/>
        <v>0</v>
      </c>
      <c r="CW45" s="66">
        <f t="shared" si="140"/>
        <v>0</v>
      </c>
      <c r="CX45" s="66">
        <f t="shared" si="140"/>
        <v>0</v>
      </c>
      <c r="CY45" s="66">
        <f t="shared" si="140"/>
        <v>0</v>
      </c>
      <c r="CZ45" s="66">
        <f t="shared" si="140"/>
        <v>0</v>
      </c>
      <c r="DA45" s="66">
        <f t="shared" si="140"/>
        <v>0</v>
      </c>
      <c r="DB45" s="66">
        <f t="shared" si="140"/>
        <v>0</v>
      </c>
      <c r="DC45" s="66">
        <f t="shared" si="140"/>
        <v>0</v>
      </c>
      <c r="DD45" s="66">
        <f t="shared" si="140"/>
        <v>0</v>
      </c>
      <c r="DE45" s="75">
        <f>SUM(CS45:DD45)</f>
        <v>0</v>
      </c>
      <c r="DF45" s="66">
        <f t="shared" ref="DF45:DQ45" si="141">IFERROR(IF(EOMONTH(DF$2,0)&gt;=EOMONTH($B$61,0),ROUND($B$63/12,0),0),0)</f>
        <v>0</v>
      </c>
      <c r="DG45" s="66">
        <f t="shared" si="141"/>
        <v>0</v>
      </c>
      <c r="DH45" s="66">
        <f t="shared" si="141"/>
        <v>0</v>
      </c>
      <c r="DI45" s="66">
        <f t="shared" si="141"/>
        <v>0</v>
      </c>
      <c r="DJ45" s="66">
        <f t="shared" si="141"/>
        <v>0</v>
      </c>
      <c r="DK45" s="66">
        <f t="shared" si="141"/>
        <v>0</v>
      </c>
      <c r="DL45" s="66">
        <f t="shared" si="141"/>
        <v>0</v>
      </c>
      <c r="DM45" s="66">
        <f t="shared" si="141"/>
        <v>0</v>
      </c>
      <c r="DN45" s="66">
        <f t="shared" si="141"/>
        <v>0</v>
      </c>
      <c r="DO45" s="66">
        <f t="shared" si="141"/>
        <v>0</v>
      </c>
      <c r="DP45" s="66">
        <f t="shared" si="141"/>
        <v>0</v>
      </c>
      <c r="DQ45" s="66">
        <f t="shared" si="141"/>
        <v>0</v>
      </c>
      <c r="DR45" s="75">
        <f>SUM(DF45:DQ45)</f>
        <v>0</v>
      </c>
      <c r="DS45" s="66">
        <f t="shared" ref="DS45:ED45" si="142">IFERROR(IF(EOMONTH(DS$2,0)&gt;=EOMONTH($B$61,0),ROUND($B$63/12,0),0),0)</f>
        <v>0</v>
      </c>
      <c r="DT45" s="66">
        <f t="shared" si="142"/>
        <v>0</v>
      </c>
      <c r="DU45" s="66">
        <f t="shared" si="142"/>
        <v>0</v>
      </c>
      <c r="DV45" s="66">
        <f t="shared" si="142"/>
        <v>0</v>
      </c>
      <c r="DW45" s="66">
        <f t="shared" si="142"/>
        <v>0</v>
      </c>
      <c r="DX45" s="66">
        <f t="shared" si="142"/>
        <v>0</v>
      </c>
      <c r="DY45" s="66">
        <f t="shared" si="142"/>
        <v>0</v>
      </c>
      <c r="DZ45" s="66">
        <f t="shared" si="142"/>
        <v>0</v>
      </c>
      <c r="EA45" s="66">
        <f t="shared" si="142"/>
        <v>0</v>
      </c>
      <c r="EB45" s="66">
        <f t="shared" si="142"/>
        <v>0</v>
      </c>
      <c r="EC45" s="66">
        <f t="shared" si="142"/>
        <v>0</v>
      </c>
      <c r="ED45" s="66">
        <f t="shared" si="142"/>
        <v>0</v>
      </c>
      <c r="EE45" s="75">
        <f>SUM(DS45:ED45)</f>
        <v>0</v>
      </c>
    </row>
    <row r="46" spans="1:135" x14ac:dyDescent="0.2">
      <c r="A46" s="80" t="s">
        <v>180</v>
      </c>
      <c r="D46" s="25" t="s">
        <v>93</v>
      </c>
      <c r="E46" s="86"/>
      <c r="F46" s="66">
        <f t="shared" ref="F46:Q46" si="143">F44+F43+F45</f>
        <v>0</v>
      </c>
      <c r="G46" s="66">
        <f t="shared" si="143"/>
        <v>0</v>
      </c>
      <c r="H46" s="66">
        <f t="shared" si="143"/>
        <v>0</v>
      </c>
      <c r="I46" s="66">
        <f t="shared" si="143"/>
        <v>0</v>
      </c>
      <c r="J46" s="66">
        <f t="shared" si="143"/>
        <v>0</v>
      </c>
      <c r="K46" s="66">
        <f t="shared" si="143"/>
        <v>0</v>
      </c>
      <c r="L46" s="66">
        <f t="shared" si="143"/>
        <v>0</v>
      </c>
      <c r="M46" s="66">
        <f t="shared" si="143"/>
        <v>0</v>
      </c>
      <c r="N46" s="66">
        <f t="shared" si="143"/>
        <v>0</v>
      </c>
      <c r="O46" s="66">
        <f t="shared" si="143"/>
        <v>0</v>
      </c>
      <c r="P46" s="66">
        <f t="shared" si="143"/>
        <v>0</v>
      </c>
      <c r="Q46" s="66">
        <f t="shared" si="143"/>
        <v>0</v>
      </c>
      <c r="R46" s="75">
        <f>SUM(F46:Q46)</f>
        <v>0</v>
      </c>
      <c r="S46" s="66">
        <f t="shared" ref="S46:AD46" si="144">S44+S43+S45</f>
        <v>0</v>
      </c>
      <c r="T46" s="66">
        <f t="shared" si="144"/>
        <v>0</v>
      </c>
      <c r="U46" s="66">
        <f t="shared" si="144"/>
        <v>0</v>
      </c>
      <c r="V46" s="66">
        <f t="shared" si="144"/>
        <v>0</v>
      </c>
      <c r="W46" s="66">
        <f t="shared" si="144"/>
        <v>0</v>
      </c>
      <c r="X46" s="66">
        <f t="shared" si="144"/>
        <v>0</v>
      </c>
      <c r="Y46" s="66">
        <f t="shared" si="144"/>
        <v>0</v>
      </c>
      <c r="Z46" s="66">
        <f t="shared" si="144"/>
        <v>0</v>
      </c>
      <c r="AA46" s="66">
        <f t="shared" si="144"/>
        <v>0</v>
      </c>
      <c r="AB46" s="66">
        <f t="shared" si="144"/>
        <v>0</v>
      </c>
      <c r="AC46" s="66">
        <f t="shared" si="144"/>
        <v>0</v>
      </c>
      <c r="AD46" s="66">
        <f t="shared" si="144"/>
        <v>0</v>
      </c>
      <c r="AE46" s="75">
        <f>SUM(S46:AD46)</f>
        <v>0</v>
      </c>
      <c r="AF46" s="66">
        <f t="shared" ref="AF46:AQ46" si="145">AF44+AF43+AF45</f>
        <v>0</v>
      </c>
      <c r="AG46" s="66">
        <f t="shared" si="145"/>
        <v>0</v>
      </c>
      <c r="AH46" s="66">
        <f t="shared" si="145"/>
        <v>0</v>
      </c>
      <c r="AI46" s="66">
        <f t="shared" si="145"/>
        <v>0</v>
      </c>
      <c r="AJ46" s="66">
        <f t="shared" si="145"/>
        <v>0</v>
      </c>
      <c r="AK46" s="66">
        <f t="shared" si="145"/>
        <v>0</v>
      </c>
      <c r="AL46" s="66">
        <f t="shared" si="145"/>
        <v>0</v>
      </c>
      <c r="AM46" s="66">
        <f t="shared" si="145"/>
        <v>0</v>
      </c>
      <c r="AN46" s="66">
        <f t="shared" si="145"/>
        <v>0</v>
      </c>
      <c r="AO46" s="66">
        <f t="shared" si="145"/>
        <v>0</v>
      </c>
      <c r="AP46" s="66">
        <f t="shared" si="145"/>
        <v>0</v>
      </c>
      <c r="AQ46" s="66">
        <f t="shared" si="145"/>
        <v>0</v>
      </c>
      <c r="AR46" s="75">
        <f>SUM(AF46:AQ46)</f>
        <v>0</v>
      </c>
      <c r="AS46" s="66">
        <f t="shared" ref="AS46:BD46" si="146">AS44+AS43+AS45</f>
        <v>0</v>
      </c>
      <c r="AT46" s="66">
        <f t="shared" si="146"/>
        <v>0</v>
      </c>
      <c r="AU46" s="66">
        <f t="shared" si="146"/>
        <v>0</v>
      </c>
      <c r="AV46" s="66">
        <f t="shared" si="146"/>
        <v>0</v>
      </c>
      <c r="AW46" s="66">
        <f t="shared" si="146"/>
        <v>0</v>
      </c>
      <c r="AX46" s="66">
        <f t="shared" si="146"/>
        <v>0</v>
      </c>
      <c r="AY46" s="66">
        <f t="shared" si="146"/>
        <v>0</v>
      </c>
      <c r="AZ46" s="66">
        <f t="shared" si="146"/>
        <v>0</v>
      </c>
      <c r="BA46" s="66">
        <f t="shared" si="146"/>
        <v>0</v>
      </c>
      <c r="BB46" s="66">
        <f t="shared" si="146"/>
        <v>0</v>
      </c>
      <c r="BC46" s="66">
        <f t="shared" si="146"/>
        <v>0</v>
      </c>
      <c r="BD46" s="66">
        <f t="shared" si="146"/>
        <v>0</v>
      </c>
      <c r="BE46" s="75">
        <f>SUM(AS46:BD46)</f>
        <v>0</v>
      </c>
      <c r="BF46" s="66">
        <f t="shared" ref="BF46:BQ46" si="147">BF44+BF43+BF45</f>
        <v>0</v>
      </c>
      <c r="BG46" s="66">
        <f t="shared" si="147"/>
        <v>0</v>
      </c>
      <c r="BH46" s="66">
        <f t="shared" si="147"/>
        <v>0</v>
      </c>
      <c r="BI46" s="66">
        <f t="shared" si="147"/>
        <v>0</v>
      </c>
      <c r="BJ46" s="66">
        <f t="shared" si="147"/>
        <v>0</v>
      </c>
      <c r="BK46" s="66">
        <f t="shared" si="147"/>
        <v>0</v>
      </c>
      <c r="BL46" s="66">
        <f t="shared" si="147"/>
        <v>0</v>
      </c>
      <c r="BM46" s="66">
        <f t="shared" si="147"/>
        <v>0</v>
      </c>
      <c r="BN46" s="66">
        <f t="shared" si="147"/>
        <v>0</v>
      </c>
      <c r="BO46" s="66">
        <f t="shared" si="147"/>
        <v>0</v>
      </c>
      <c r="BP46" s="66">
        <f t="shared" si="147"/>
        <v>0</v>
      </c>
      <c r="BQ46" s="66">
        <f t="shared" si="147"/>
        <v>0</v>
      </c>
      <c r="BR46" s="75">
        <f>SUM(BF46:BQ46)</f>
        <v>0</v>
      </c>
      <c r="BS46" s="66">
        <f t="shared" ref="BS46:CD46" si="148">BS44+BS43+BS45</f>
        <v>0</v>
      </c>
      <c r="BT46" s="66">
        <f t="shared" si="148"/>
        <v>0</v>
      </c>
      <c r="BU46" s="66">
        <f t="shared" si="148"/>
        <v>0</v>
      </c>
      <c r="BV46" s="66">
        <f t="shared" si="148"/>
        <v>0</v>
      </c>
      <c r="BW46" s="66">
        <f t="shared" si="148"/>
        <v>0</v>
      </c>
      <c r="BX46" s="66">
        <f t="shared" si="148"/>
        <v>0</v>
      </c>
      <c r="BY46" s="66">
        <f t="shared" si="148"/>
        <v>0</v>
      </c>
      <c r="BZ46" s="66">
        <f t="shared" si="148"/>
        <v>0</v>
      </c>
      <c r="CA46" s="66">
        <f t="shared" si="148"/>
        <v>0</v>
      </c>
      <c r="CB46" s="66">
        <f t="shared" si="148"/>
        <v>0</v>
      </c>
      <c r="CC46" s="66">
        <f t="shared" si="148"/>
        <v>0</v>
      </c>
      <c r="CD46" s="66">
        <f t="shared" si="148"/>
        <v>0</v>
      </c>
      <c r="CE46" s="75">
        <f>SUM(BS46:CD46)</f>
        <v>0</v>
      </c>
      <c r="CF46" s="66">
        <f t="shared" ref="CF46:CQ46" si="149">CF44+CF43+CF45</f>
        <v>0</v>
      </c>
      <c r="CG46" s="66">
        <f t="shared" si="149"/>
        <v>0</v>
      </c>
      <c r="CH46" s="66">
        <f t="shared" si="149"/>
        <v>0</v>
      </c>
      <c r="CI46" s="66">
        <f t="shared" si="149"/>
        <v>0</v>
      </c>
      <c r="CJ46" s="66">
        <f t="shared" si="149"/>
        <v>0</v>
      </c>
      <c r="CK46" s="66">
        <f t="shared" si="149"/>
        <v>0</v>
      </c>
      <c r="CL46" s="66">
        <f t="shared" si="149"/>
        <v>0</v>
      </c>
      <c r="CM46" s="66">
        <f t="shared" si="149"/>
        <v>0</v>
      </c>
      <c r="CN46" s="66">
        <f t="shared" si="149"/>
        <v>0</v>
      </c>
      <c r="CO46" s="66">
        <f t="shared" si="149"/>
        <v>0</v>
      </c>
      <c r="CP46" s="66">
        <f t="shared" si="149"/>
        <v>0</v>
      </c>
      <c r="CQ46" s="66">
        <f t="shared" si="149"/>
        <v>0</v>
      </c>
      <c r="CR46" s="75">
        <f>SUM(CF46:CQ46)</f>
        <v>0</v>
      </c>
      <c r="CS46" s="66">
        <f t="shared" ref="CS46:DD46" si="150">CS44+CS43+CS45</f>
        <v>0</v>
      </c>
      <c r="CT46" s="66">
        <f t="shared" si="150"/>
        <v>0</v>
      </c>
      <c r="CU46" s="66">
        <f t="shared" si="150"/>
        <v>0</v>
      </c>
      <c r="CV46" s="66">
        <f t="shared" si="150"/>
        <v>0</v>
      </c>
      <c r="CW46" s="66">
        <f t="shared" si="150"/>
        <v>0</v>
      </c>
      <c r="CX46" s="66">
        <f t="shared" si="150"/>
        <v>0</v>
      </c>
      <c r="CY46" s="66">
        <f t="shared" si="150"/>
        <v>0</v>
      </c>
      <c r="CZ46" s="66">
        <f t="shared" si="150"/>
        <v>0</v>
      </c>
      <c r="DA46" s="66">
        <f t="shared" si="150"/>
        <v>0</v>
      </c>
      <c r="DB46" s="66">
        <f t="shared" si="150"/>
        <v>0</v>
      </c>
      <c r="DC46" s="66">
        <f t="shared" si="150"/>
        <v>0</v>
      </c>
      <c r="DD46" s="66">
        <f t="shared" si="150"/>
        <v>0</v>
      </c>
      <c r="DE46" s="75">
        <f>SUM(CS46:DD46)</f>
        <v>0</v>
      </c>
      <c r="DF46" s="66">
        <f t="shared" ref="DF46:DQ46" si="151">DF44+DF43+DF45</f>
        <v>0</v>
      </c>
      <c r="DG46" s="66">
        <f t="shared" si="151"/>
        <v>0</v>
      </c>
      <c r="DH46" s="66">
        <f t="shared" si="151"/>
        <v>0</v>
      </c>
      <c r="DI46" s="66">
        <f t="shared" si="151"/>
        <v>0</v>
      </c>
      <c r="DJ46" s="66">
        <f t="shared" si="151"/>
        <v>0</v>
      </c>
      <c r="DK46" s="66">
        <f t="shared" si="151"/>
        <v>0</v>
      </c>
      <c r="DL46" s="66">
        <f t="shared" si="151"/>
        <v>0</v>
      </c>
      <c r="DM46" s="66">
        <f t="shared" si="151"/>
        <v>0</v>
      </c>
      <c r="DN46" s="66">
        <f t="shared" si="151"/>
        <v>0</v>
      </c>
      <c r="DO46" s="66">
        <f t="shared" si="151"/>
        <v>0</v>
      </c>
      <c r="DP46" s="66">
        <f t="shared" si="151"/>
        <v>0</v>
      </c>
      <c r="DQ46" s="66">
        <f t="shared" si="151"/>
        <v>0</v>
      </c>
      <c r="DR46" s="75">
        <f>SUM(DF46:DQ46)</f>
        <v>0</v>
      </c>
      <c r="DS46" s="66">
        <f t="shared" ref="DS46:ED46" si="152">DS44+DS43+DS45</f>
        <v>0</v>
      </c>
      <c r="DT46" s="66">
        <f t="shared" si="152"/>
        <v>0</v>
      </c>
      <c r="DU46" s="66">
        <f t="shared" si="152"/>
        <v>0</v>
      </c>
      <c r="DV46" s="66">
        <f t="shared" si="152"/>
        <v>0</v>
      </c>
      <c r="DW46" s="66">
        <f t="shared" si="152"/>
        <v>0</v>
      </c>
      <c r="DX46" s="66">
        <f t="shared" si="152"/>
        <v>0</v>
      </c>
      <c r="DY46" s="66">
        <f t="shared" si="152"/>
        <v>0</v>
      </c>
      <c r="DZ46" s="66">
        <f t="shared" si="152"/>
        <v>0</v>
      </c>
      <c r="EA46" s="66">
        <f t="shared" si="152"/>
        <v>0</v>
      </c>
      <c r="EB46" s="66">
        <f t="shared" si="152"/>
        <v>0</v>
      </c>
      <c r="EC46" s="66">
        <f t="shared" si="152"/>
        <v>0</v>
      </c>
      <c r="ED46" s="66">
        <f t="shared" si="152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7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7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7 EMPRUNT 2'!I6</f>
        <v/>
      </c>
      <c r="D49" s="2" t="s">
        <v>94</v>
      </c>
      <c r="F49" s="66">
        <f t="shared" ref="F49:Q51" si="153">IF(AND(F$2&gt;=EOMONTH(EDATE($B$18,0),0),F$2&lt;=EOMONTH(EDATE($B$18,59),0)),$E49,0)</f>
        <v>0</v>
      </c>
      <c r="G49" s="66">
        <f t="shared" si="153"/>
        <v>0</v>
      </c>
      <c r="H49" s="66">
        <f t="shared" si="153"/>
        <v>0</v>
      </c>
      <c r="I49" s="66">
        <f t="shared" si="153"/>
        <v>0</v>
      </c>
      <c r="J49" s="66">
        <f t="shared" si="153"/>
        <v>0</v>
      </c>
      <c r="K49" s="66">
        <f t="shared" si="153"/>
        <v>0</v>
      </c>
      <c r="L49" s="66">
        <f t="shared" si="153"/>
        <v>0</v>
      </c>
      <c r="M49" s="66">
        <f t="shared" si="153"/>
        <v>0</v>
      </c>
      <c r="N49" s="66">
        <f t="shared" si="153"/>
        <v>0</v>
      </c>
      <c r="O49" s="66">
        <f t="shared" si="153"/>
        <v>0</v>
      </c>
      <c r="P49" s="66">
        <f t="shared" si="153"/>
        <v>0</v>
      </c>
      <c r="Q49" s="66">
        <f t="shared" si="153"/>
        <v>0</v>
      </c>
      <c r="R49" s="75">
        <f>SUM(F49:Q49)</f>
        <v>0</v>
      </c>
      <c r="S49" s="66">
        <f t="shared" ref="S49:AD51" si="154">IF(AND(S$2&gt;=EOMONTH(EDATE($B$18,0),0),S$2&lt;=EOMONTH(EDATE($B$18,59),0)),$E49,0)</f>
        <v>0</v>
      </c>
      <c r="T49" s="66">
        <f t="shared" si="154"/>
        <v>0</v>
      </c>
      <c r="U49" s="66">
        <f t="shared" si="154"/>
        <v>0</v>
      </c>
      <c r="V49" s="66">
        <f t="shared" si="154"/>
        <v>0</v>
      </c>
      <c r="W49" s="66">
        <f t="shared" si="154"/>
        <v>0</v>
      </c>
      <c r="X49" s="66">
        <f t="shared" si="154"/>
        <v>0</v>
      </c>
      <c r="Y49" s="66">
        <f t="shared" si="154"/>
        <v>0</v>
      </c>
      <c r="Z49" s="66">
        <f t="shared" si="154"/>
        <v>0</v>
      </c>
      <c r="AA49" s="66">
        <f t="shared" si="154"/>
        <v>0</v>
      </c>
      <c r="AB49" s="66">
        <f t="shared" si="154"/>
        <v>0</v>
      </c>
      <c r="AC49" s="66">
        <f t="shared" si="154"/>
        <v>0</v>
      </c>
      <c r="AD49" s="66">
        <f t="shared" si="154"/>
        <v>0</v>
      </c>
      <c r="AE49" s="75">
        <f>SUM(S49:AD49)</f>
        <v>0</v>
      </c>
      <c r="AF49" s="66">
        <f t="shared" ref="AF49:AQ51" si="155">IF(AND(AF$2&gt;=EOMONTH(EDATE($B$18,0),0),AF$2&lt;=EOMONTH(EDATE($B$18,59),0)),$E49,0)</f>
        <v>0</v>
      </c>
      <c r="AG49" s="66">
        <f t="shared" si="155"/>
        <v>0</v>
      </c>
      <c r="AH49" s="66">
        <f t="shared" si="155"/>
        <v>0</v>
      </c>
      <c r="AI49" s="66">
        <f t="shared" si="155"/>
        <v>0</v>
      </c>
      <c r="AJ49" s="66">
        <f t="shared" si="155"/>
        <v>0</v>
      </c>
      <c r="AK49" s="66">
        <f t="shared" si="155"/>
        <v>0</v>
      </c>
      <c r="AL49" s="66">
        <f t="shared" si="155"/>
        <v>0</v>
      </c>
      <c r="AM49" s="66">
        <f t="shared" si="155"/>
        <v>0</v>
      </c>
      <c r="AN49" s="66">
        <f t="shared" si="155"/>
        <v>0</v>
      </c>
      <c r="AO49" s="66">
        <f t="shared" si="155"/>
        <v>0</v>
      </c>
      <c r="AP49" s="66">
        <f t="shared" si="155"/>
        <v>0</v>
      </c>
      <c r="AQ49" s="66">
        <f t="shared" si="155"/>
        <v>0</v>
      </c>
      <c r="AR49" s="75">
        <f>SUM(AF49:AQ49)</f>
        <v>0</v>
      </c>
      <c r="AS49" s="66">
        <f t="shared" ref="AS49:BD51" si="156">IF(AND(AS$2&gt;=EOMONTH(EDATE($B$18,0),0),AS$2&lt;=EOMONTH(EDATE($B$18,59),0)),$E49,0)</f>
        <v>0</v>
      </c>
      <c r="AT49" s="66">
        <f t="shared" si="156"/>
        <v>0</v>
      </c>
      <c r="AU49" s="66">
        <f t="shared" si="156"/>
        <v>0</v>
      </c>
      <c r="AV49" s="66">
        <f t="shared" si="156"/>
        <v>0</v>
      </c>
      <c r="AW49" s="66">
        <f t="shared" si="156"/>
        <v>0</v>
      </c>
      <c r="AX49" s="66">
        <f t="shared" si="156"/>
        <v>0</v>
      </c>
      <c r="AY49" s="66">
        <f t="shared" si="156"/>
        <v>0</v>
      </c>
      <c r="AZ49" s="66">
        <f t="shared" si="156"/>
        <v>0</v>
      </c>
      <c r="BA49" s="66">
        <f t="shared" si="156"/>
        <v>0</v>
      </c>
      <c r="BB49" s="66">
        <f t="shared" si="156"/>
        <v>0</v>
      </c>
      <c r="BC49" s="66">
        <f t="shared" si="156"/>
        <v>0</v>
      </c>
      <c r="BD49" s="66">
        <f t="shared" si="156"/>
        <v>0</v>
      </c>
      <c r="BE49" s="75">
        <f>SUM(AS49:BD49)</f>
        <v>0</v>
      </c>
      <c r="BF49" s="66">
        <f t="shared" ref="BF49:BQ51" si="157">IF(AND(BF$2&gt;=EOMONTH(EDATE($B$18,0),0),BF$2&lt;=EOMONTH(EDATE($B$18,59),0)),$E49,0)</f>
        <v>0</v>
      </c>
      <c r="BG49" s="66">
        <f t="shared" si="157"/>
        <v>0</v>
      </c>
      <c r="BH49" s="66">
        <f t="shared" si="157"/>
        <v>0</v>
      </c>
      <c r="BI49" s="66">
        <f t="shared" si="157"/>
        <v>0</v>
      </c>
      <c r="BJ49" s="66">
        <f t="shared" si="157"/>
        <v>0</v>
      </c>
      <c r="BK49" s="66">
        <f t="shared" si="157"/>
        <v>0</v>
      </c>
      <c r="BL49" s="66">
        <f t="shared" si="157"/>
        <v>0</v>
      </c>
      <c r="BM49" s="66">
        <f t="shared" si="157"/>
        <v>0</v>
      </c>
      <c r="BN49" s="66">
        <f t="shared" si="157"/>
        <v>0</v>
      </c>
      <c r="BO49" s="66">
        <f t="shared" si="157"/>
        <v>0</v>
      </c>
      <c r="BP49" s="66">
        <f t="shared" si="157"/>
        <v>0</v>
      </c>
      <c r="BQ49" s="66">
        <f t="shared" si="157"/>
        <v>0</v>
      </c>
      <c r="BR49" s="75">
        <f>SUM(BF49:BQ49)</f>
        <v>0</v>
      </c>
      <c r="BS49" s="66">
        <f t="shared" ref="BS49:CD51" si="158">IF(AND(BS$2&gt;=EOMONTH(EDATE($B$18,0),0),BS$2&lt;=EOMONTH(EDATE($B$18,59),0)),$E49,0)</f>
        <v>0</v>
      </c>
      <c r="BT49" s="66">
        <f t="shared" si="158"/>
        <v>0</v>
      </c>
      <c r="BU49" s="66">
        <f t="shared" si="158"/>
        <v>0</v>
      </c>
      <c r="BV49" s="66">
        <f t="shared" si="158"/>
        <v>0</v>
      </c>
      <c r="BW49" s="66">
        <f t="shared" si="158"/>
        <v>0</v>
      </c>
      <c r="BX49" s="66">
        <f t="shared" si="158"/>
        <v>0</v>
      </c>
      <c r="BY49" s="66">
        <f t="shared" si="158"/>
        <v>0</v>
      </c>
      <c r="BZ49" s="66">
        <f t="shared" si="158"/>
        <v>0</v>
      </c>
      <c r="CA49" s="66">
        <f t="shared" si="158"/>
        <v>0</v>
      </c>
      <c r="CB49" s="66">
        <f t="shared" si="158"/>
        <v>0</v>
      </c>
      <c r="CC49" s="66">
        <f t="shared" si="158"/>
        <v>0</v>
      </c>
      <c r="CD49" s="66">
        <f t="shared" si="158"/>
        <v>0</v>
      </c>
      <c r="CE49" s="75">
        <f>SUM(BS49:CD49)</f>
        <v>0</v>
      </c>
      <c r="CF49" s="66">
        <f t="shared" ref="CF49:CQ51" si="159">IF(AND(CF$2&gt;=EOMONTH(EDATE($B$18,0),0),CF$2&lt;=EOMONTH(EDATE($B$18,59),0)),$E49,0)</f>
        <v>0</v>
      </c>
      <c r="CG49" s="66">
        <f t="shared" si="159"/>
        <v>0</v>
      </c>
      <c r="CH49" s="66">
        <f t="shared" si="159"/>
        <v>0</v>
      </c>
      <c r="CI49" s="66">
        <f t="shared" si="159"/>
        <v>0</v>
      </c>
      <c r="CJ49" s="66">
        <f t="shared" si="159"/>
        <v>0</v>
      </c>
      <c r="CK49" s="66">
        <f t="shared" si="159"/>
        <v>0</v>
      </c>
      <c r="CL49" s="66">
        <f t="shared" si="159"/>
        <v>0</v>
      </c>
      <c r="CM49" s="66">
        <f t="shared" si="159"/>
        <v>0</v>
      </c>
      <c r="CN49" s="66">
        <f t="shared" si="159"/>
        <v>0</v>
      </c>
      <c r="CO49" s="66">
        <f t="shared" si="159"/>
        <v>0</v>
      </c>
      <c r="CP49" s="66">
        <f t="shared" si="159"/>
        <v>0</v>
      </c>
      <c r="CQ49" s="66">
        <f t="shared" si="159"/>
        <v>0</v>
      </c>
      <c r="CR49" s="75">
        <f>SUM(CF49:CQ49)</f>
        <v>0</v>
      </c>
      <c r="CS49" s="66">
        <f t="shared" ref="CS49:DD51" si="160">IF(AND(CS$2&gt;=EOMONTH(EDATE($B$18,0),0),CS$2&lt;=EOMONTH(EDATE($B$18,59),0)),$E49,0)</f>
        <v>0</v>
      </c>
      <c r="CT49" s="66">
        <f t="shared" si="160"/>
        <v>0</v>
      </c>
      <c r="CU49" s="66">
        <f t="shared" si="160"/>
        <v>0</v>
      </c>
      <c r="CV49" s="66">
        <f t="shared" si="160"/>
        <v>0</v>
      </c>
      <c r="CW49" s="66">
        <f t="shared" si="160"/>
        <v>0</v>
      </c>
      <c r="CX49" s="66">
        <f t="shared" si="160"/>
        <v>0</v>
      </c>
      <c r="CY49" s="66">
        <f t="shared" si="160"/>
        <v>0</v>
      </c>
      <c r="CZ49" s="66">
        <f t="shared" si="160"/>
        <v>0</v>
      </c>
      <c r="DA49" s="66">
        <f t="shared" si="160"/>
        <v>0</v>
      </c>
      <c r="DB49" s="66">
        <f t="shared" si="160"/>
        <v>0</v>
      </c>
      <c r="DC49" s="66">
        <f t="shared" si="160"/>
        <v>0</v>
      </c>
      <c r="DD49" s="66">
        <f t="shared" si="160"/>
        <v>0</v>
      </c>
      <c r="DE49" s="75">
        <f>SUM(CS49:DD49)</f>
        <v>0</v>
      </c>
      <c r="DF49" s="66">
        <f t="shared" ref="DF49:DQ51" si="161">IF(AND(DF$2&gt;=EOMONTH(EDATE($B$18,0),0),DF$2&lt;=EOMONTH(EDATE($B$18,59),0)),$E49,0)</f>
        <v>0</v>
      </c>
      <c r="DG49" s="66">
        <f t="shared" si="161"/>
        <v>0</v>
      </c>
      <c r="DH49" s="66">
        <f t="shared" si="161"/>
        <v>0</v>
      </c>
      <c r="DI49" s="66">
        <f t="shared" si="161"/>
        <v>0</v>
      </c>
      <c r="DJ49" s="66">
        <f t="shared" si="161"/>
        <v>0</v>
      </c>
      <c r="DK49" s="66">
        <f t="shared" si="161"/>
        <v>0</v>
      </c>
      <c r="DL49" s="66">
        <f t="shared" si="161"/>
        <v>0</v>
      </c>
      <c r="DM49" s="66">
        <f t="shared" si="161"/>
        <v>0</v>
      </c>
      <c r="DN49" s="66">
        <f t="shared" si="161"/>
        <v>0</v>
      </c>
      <c r="DO49" s="66">
        <f t="shared" si="161"/>
        <v>0</v>
      </c>
      <c r="DP49" s="66">
        <f t="shared" si="161"/>
        <v>0</v>
      </c>
      <c r="DQ49" s="66">
        <f t="shared" si="161"/>
        <v>0</v>
      </c>
      <c r="DR49" s="75">
        <f>SUM(DF49:DQ49)</f>
        <v>0</v>
      </c>
      <c r="DS49" s="66">
        <f t="shared" ref="DS49:ED51" si="162">IF(AND(DS$2&gt;=EOMONTH(EDATE($B$18,0),0),DS$2&lt;=EOMONTH(EDATE($B$18,59),0)),$E49,0)</f>
        <v>0</v>
      </c>
      <c r="DT49" s="66">
        <f t="shared" si="162"/>
        <v>0</v>
      </c>
      <c r="DU49" s="66">
        <f t="shared" si="162"/>
        <v>0</v>
      </c>
      <c r="DV49" s="66">
        <f t="shared" si="162"/>
        <v>0</v>
      </c>
      <c r="DW49" s="66">
        <f t="shared" si="162"/>
        <v>0</v>
      </c>
      <c r="DX49" s="66">
        <f t="shared" si="162"/>
        <v>0</v>
      </c>
      <c r="DY49" s="66">
        <f t="shared" si="162"/>
        <v>0</v>
      </c>
      <c r="DZ49" s="66">
        <f t="shared" si="162"/>
        <v>0</v>
      </c>
      <c r="EA49" s="66">
        <f t="shared" si="162"/>
        <v>0</v>
      </c>
      <c r="EB49" s="66">
        <f t="shared" si="162"/>
        <v>0</v>
      </c>
      <c r="EC49" s="66">
        <f t="shared" si="162"/>
        <v>0</v>
      </c>
      <c r="ED49" s="66">
        <f t="shared" si="162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7 EMPRUNT 2'!E6</f>
        <v>0</v>
      </c>
      <c r="D50" s="2" t="s">
        <v>95</v>
      </c>
      <c r="F50" s="66">
        <f t="shared" si="153"/>
        <v>0</v>
      </c>
      <c r="G50" s="66">
        <f t="shared" si="153"/>
        <v>0</v>
      </c>
      <c r="H50" s="66">
        <f t="shared" si="153"/>
        <v>0</v>
      </c>
      <c r="I50" s="66">
        <f t="shared" si="153"/>
        <v>0</v>
      </c>
      <c r="J50" s="66">
        <f t="shared" si="153"/>
        <v>0</v>
      </c>
      <c r="K50" s="66">
        <f t="shared" si="153"/>
        <v>0</v>
      </c>
      <c r="L50" s="66">
        <f t="shared" si="153"/>
        <v>0</v>
      </c>
      <c r="M50" s="66">
        <f t="shared" si="153"/>
        <v>0</v>
      </c>
      <c r="N50" s="66">
        <f t="shared" si="153"/>
        <v>0</v>
      </c>
      <c r="O50" s="66">
        <f t="shared" si="153"/>
        <v>0</v>
      </c>
      <c r="P50" s="66">
        <f t="shared" si="153"/>
        <v>0</v>
      </c>
      <c r="Q50" s="66">
        <f t="shared" si="153"/>
        <v>0</v>
      </c>
      <c r="R50" s="75">
        <f>SUM(F50:Q50)</f>
        <v>0</v>
      </c>
      <c r="S50" s="66">
        <f t="shared" si="154"/>
        <v>0</v>
      </c>
      <c r="T50" s="66">
        <f t="shared" si="154"/>
        <v>0</v>
      </c>
      <c r="U50" s="66">
        <f t="shared" si="154"/>
        <v>0</v>
      </c>
      <c r="V50" s="66">
        <f t="shared" si="154"/>
        <v>0</v>
      </c>
      <c r="W50" s="66">
        <f t="shared" si="154"/>
        <v>0</v>
      </c>
      <c r="X50" s="66">
        <f t="shared" si="154"/>
        <v>0</v>
      </c>
      <c r="Y50" s="66">
        <f t="shared" si="154"/>
        <v>0</v>
      </c>
      <c r="Z50" s="66">
        <f t="shared" si="154"/>
        <v>0</v>
      </c>
      <c r="AA50" s="66">
        <f t="shared" si="154"/>
        <v>0</v>
      </c>
      <c r="AB50" s="66">
        <f t="shared" si="154"/>
        <v>0</v>
      </c>
      <c r="AC50" s="66">
        <f t="shared" si="154"/>
        <v>0</v>
      </c>
      <c r="AD50" s="66">
        <f t="shared" si="154"/>
        <v>0</v>
      </c>
      <c r="AE50" s="75">
        <f>SUM(S50:AD50)</f>
        <v>0</v>
      </c>
      <c r="AF50" s="66">
        <f t="shared" si="155"/>
        <v>0</v>
      </c>
      <c r="AG50" s="66">
        <f t="shared" si="155"/>
        <v>0</v>
      </c>
      <c r="AH50" s="66">
        <f t="shared" si="155"/>
        <v>0</v>
      </c>
      <c r="AI50" s="66">
        <f t="shared" si="155"/>
        <v>0</v>
      </c>
      <c r="AJ50" s="66">
        <f t="shared" si="155"/>
        <v>0</v>
      </c>
      <c r="AK50" s="66">
        <f t="shared" si="155"/>
        <v>0</v>
      </c>
      <c r="AL50" s="66">
        <f t="shared" si="155"/>
        <v>0</v>
      </c>
      <c r="AM50" s="66">
        <f t="shared" si="155"/>
        <v>0</v>
      </c>
      <c r="AN50" s="66">
        <f t="shared" si="155"/>
        <v>0</v>
      </c>
      <c r="AO50" s="66">
        <f t="shared" si="155"/>
        <v>0</v>
      </c>
      <c r="AP50" s="66">
        <f t="shared" si="155"/>
        <v>0</v>
      </c>
      <c r="AQ50" s="66">
        <f t="shared" si="155"/>
        <v>0</v>
      </c>
      <c r="AR50" s="75">
        <f>SUM(AF50:AQ50)</f>
        <v>0</v>
      </c>
      <c r="AS50" s="66">
        <f t="shared" si="156"/>
        <v>0</v>
      </c>
      <c r="AT50" s="66">
        <f t="shared" si="156"/>
        <v>0</v>
      </c>
      <c r="AU50" s="66">
        <f t="shared" si="156"/>
        <v>0</v>
      </c>
      <c r="AV50" s="66">
        <f t="shared" si="156"/>
        <v>0</v>
      </c>
      <c r="AW50" s="66">
        <f t="shared" si="156"/>
        <v>0</v>
      </c>
      <c r="AX50" s="66">
        <f t="shared" si="156"/>
        <v>0</v>
      </c>
      <c r="AY50" s="66">
        <f t="shared" si="156"/>
        <v>0</v>
      </c>
      <c r="AZ50" s="66">
        <f t="shared" si="156"/>
        <v>0</v>
      </c>
      <c r="BA50" s="66">
        <f t="shared" si="156"/>
        <v>0</v>
      </c>
      <c r="BB50" s="66">
        <f t="shared" si="156"/>
        <v>0</v>
      </c>
      <c r="BC50" s="66">
        <f t="shared" si="156"/>
        <v>0</v>
      </c>
      <c r="BD50" s="66">
        <f t="shared" si="156"/>
        <v>0</v>
      </c>
      <c r="BE50" s="75">
        <f>SUM(AS50:BD50)</f>
        <v>0</v>
      </c>
      <c r="BF50" s="66">
        <f t="shared" si="157"/>
        <v>0</v>
      </c>
      <c r="BG50" s="66">
        <f t="shared" si="157"/>
        <v>0</v>
      </c>
      <c r="BH50" s="66">
        <f t="shared" si="157"/>
        <v>0</v>
      </c>
      <c r="BI50" s="66">
        <f t="shared" si="157"/>
        <v>0</v>
      </c>
      <c r="BJ50" s="66">
        <f t="shared" si="157"/>
        <v>0</v>
      </c>
      <c r="BK50" s="66">
        <f t="shared" si="157"/>
        <v>0</v>
      </c>
      <c r="BL50" s="66">
        <f t="shared" si="157"/>
        <v>0</v>
      </c>
      <c r="BM50" s="66">
        <f t="shared" si="157"/>
        <v>0</v>
      </c>
      <c r="BN50" s="66">
        <f t="shared" si="157"/>
        <v>0</v>
      </c>
      <c r="BO50" s="66">
        <f t="shared" si="157"/>
        <v>0</v>
      </c>
      <c r="BP50" s="66">
        <f t="shared" si="157"/>
        <v>0</v>
      </c>
      <c r="BQ50" s="66">
        <f t="shared" si="157"/>
        <v>0</v>
      </c>
      <c r="BR50" s="75">
        <f>SUM(BF50:BQ50)</f>
        <v>0</v>
      </c>
      <c r="BS50" s="66">
        <f t="shared" si="158"/>
        <v>0</v>
      </c>
      <c r="BT50" s="66">
        <f t="shared" si="158"/>
        <v>0</v>
      </c>
      <c r="BU50" s="66">
        <f t="shared" si="158"/>
        <v>0</v>
      </c>
      <c r="BV50" s="66">
        <f t="shared" si="158"/>
        <v>0</v>
      </c>
      <c r="BW50" s="66">
        <f t="shared" si="158"/>
        <v>0</v>
      </c>
      <c r="BX50" s="66">
        <f t="shared" si="158"/>
        <v>0</v>
      </c>
      <c r="BY50" s="66">
        <f t="shared" si="158"/>
        <v>0</v>
      </c>
      <c r="BZ50" s="66">
        <f t="shared" si="158"/>
        <v>0</v>
      </c>
      <c r="CA50" s="66">
        <f t="shared" si="158"/>
        <v>0</v>
      </c>
      <c r="CB50" s="66">
        <f t="shared" si="158"/>
        <v>0</v>
      </c>
      <c r="CC50" s="66">
        <f t="shared" si="158"/>
        <v>0</v>
      </c>
      <c r="CD50" s="66">
        <f t="shared" si="158"/>
        <v>0</v>
      </c>
      <c r="CE50" s="75">
        <f>SUM(BS50:CD50)</f>
        <v>0</v>
      </c>
      <c r="CF50" s="66">
        <f t="shared" si="159"/>
        <v>0</v>
      </c>
      <c r="CG50" s="66">
        <f t="shared" si="159"/>
        <v>0</v>
      </c>
      <c r="CH50" s="66">
        <f t="shared" si="159"/>
        <v>0</v>
      </c>
      <c r="CI50" s="66">
        <f t="shared" si="159"/>
        <v>0</v>
      </c>
      <c r="CJ50" s="66">
        <f t="shared" si="159"/>
        <v>0</v>
      </c>
      <c r="CK50" s="66">
        <f t="shared" si="159"/>
        <v>0</v>
      </c>
      <c r="CL50" s="66">
        <f t="shared" si="159"/>
        <v>0</v>
      </c>
      <c r="CM50" s="66">
        <f t="shared" si="159"/>
        <v>0</v>
      </c>
      <c r="CN50" s="66">
        <f t="shared" si="159"/>
        <v>0</v>
      </c>
      <c r="CO50" s="66">
        <f t="shared" si="159"/>
        <v>0</v>
      </c>
      <c r="CP50" s="66">
        <f t="shared" si="159"/>
        <v>0</v>
      </c>
      <c r="CQ50" s="66">
        <f t="shared" si="159"/>
        <v>0</v>
      </c>
      <c r="CR50" s="75">
        <f>SUM(CF50:CQ50)</f>
        <v>0</v>
      </c>
      <c r="CS50" s="66">
        <f t="shared" si="160"/>
        <v>0</v>
      </c>
      <c r="CT50" s="66">
        <f t="shared" si="160"/>
        <v>0</v>
      </c>
      <c r="CU50" s="66">
        <f t="shared" si="160"/>
        <v>0</v>
      </c>
      <c r="CV50" s="66">
        <f t="shared" si="160"/>
        <v>0</v>
      </c>
      <c r="CW50" s="66">
        <f t="shared" si="160"/>
        <v>0</v>
      </c>
      <c r="CX50" s="66">
        <f t="shared" si="160"/>
        <v>0</v>
      </c>
      <c r="CY50" s="66">
        <f t="shared" si="160"/>
        <v>0</v>
      </c>
      <c r="CZ50" s="66">
        <f t="shared" si="160"/>
        <v>0</v>
      </c>
      <c r="DA50" s="66">
        <f t="shared" si="160"/>
        <v>0</v>
      </c>
      <c r="DB50" s="66">
        <f t="shared" si="160"/>
        <v>0</v>
      </c>
      <c r="DC50" s="66">
        <f t="shared" si="160"/>
        <v>0</v>
      </c>
      <c r="DD50" s="66">
        <f t="shared" si="160"/>
        <v>0</v>
      </c>
      <c r="DE50" s="75">
        <f>SUM(CS50:DD50)</f>
        <v>0</v>
      </c>
      <c r="DF50" s="66">
        <f t="shared" si="161"/>
        <v>0</v>
      </c>
      <c r="DG50" s="66">
        <f t="shared" si="161"/>
        <v>0</v>
      </c>
      <c r="DH50" s="66">
        <f t="shared" si="161"/>
        <v>0</v>
      </c>
      <c r="DI50" s="66">
        <f t="shared" si="161"/>
        <v>0</v>
      </c>
      <c r="DJ50" s="66">
        <f t="shared" si="161"/>
        <v>0</v>
      </c>
      <c r="DK50" s="66">
        <f t="shared" si="161"/>
        <v>0</v>
      </c>
      <c r="DL50" s="66">
        <f t="shared" si="161"/>
        <v>0</v>
      </c>
      <c r="DM50" s="66">
        <f t="shared" si="161"/>
        <v>0</v>
      </c>
      <c r="DN50" s="66">
        <f t="shared" si="161"/>
        <v>0</v>
      </c>
      <c r="DO50" s="66">
        <f t="shared" si="161"/>
        <v>0</v>
      </c>
      <c r="DP50" s="66">
        <f t="shared" si="161"/>
        <v>0</v>
      </c>
      <c r="DQ50" s="66">
        <f t="shared" si="161"/>
        <v>0</v>
      </c>
      <c r="DR50" s="75">
        <f>SUM(DF50:DQ50)</f>
        <v>0</v>
      </c>
      <c r="DS50" s="66">
        <f t="shared" si="162"/>
        <v>0</v>
      </c>
      <c r="DT50" s="66">
        <f t="shared" si="162"/>
        <v>0</v>
      </c>
      <c r="DU50" s="66">
        <f t="shared" si="162"/>
        <v>0</v>
      </c>
      <c r="DV50" s="66">
        <f t="shared" si="162"/>
        <v>0</v>
      </c>
      <c r="DW50" s="66">
        <f t="shared" si="162"/>
        <v>0</v>
      </c>
      <c r="DX50" s="66">
        <f t="shared" si="162"/>
        <v>0</v>
      </c>
      <c r="DY50" s="66">
        <f t="shared" si="162"/>
        <v>0</v>
      </c>
      <c r="DZ50" s="66">
        <f t="shared" si="162"/>
        <v>0</v>
      </c>
      <c r="EA50" s="66">
        <f t="shared" si="162"/>
        <v>0</v>
      </c>
      <c r="EB50" s="66">
        <f t="shared" si="162"/>
        <v>0</v>
      </c>
      <c r="EC50" s="66">
        <f t="shared" si="162"/>
        <v>0</v>
      </c>
      <c r="ED50" s="66">
        <f t="shared" si="162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7 EMPRUNT 2'!I5</f>
        <v/>
      </c>
      <c r="D51" s="2" t="s">
        <v>96</v>
      </c>
      <c r="F51" s="66">
        <f t="shared" si="153"/>
        <v>0</v>
      </c>
      <c r="G51" s="66">
        <f t="shared" si="153"/>
        <v>0</v>
      </c>
      <c r="H51" s="66">
        <f t="shared" si="153"/>
        <v>0</v>
      </c>
      <c r="I51" s="66">
        <f t="shared" si="153"/>
        <v>0</v>
      </c>
      <c r="J51" s="66">
        <f t="shared" si="153"/>
        <v>0</v>
      </c>
      <c r="K51" s="66">
        <f t="shared" si="153"/>
        <v>0</v>
      </c>
      <c r="L51" s="66">
        <f t="shared" si="153"/>
        <v>0</v>
      </c>
      <c r="M51" s="66">
        <f t="shared" si="153"/>
        <v>0</v>
      </c>
      <c r="N51" s="66">
        <f t="shared" si="153"/>
        <v>0</v>
      </c>
      <c r="O51" s="66">
        <f t="shared" si="153"/>
        <v>0</v>
      </c>
      <c r="P51" s="66">
        <f t="shared" si="153"/>
        <v>0</v>
      </c>
      <c r="Q51" s="66">
        <f t="shared" si="153"/>
        <v>0</v>
      </c>
      <c r="R51" s="75">
        <f>SUM(F51:Q51)</f>
        <v>0</v>
      </c>
      <c r="S51" s="66">
        <f t="shared" si="154"/>
        <v>0</v>
      </c>
      <c r="T51" s="66">
        <f t="shared" si="154"/>
        <v>0</v>
      </c>
      <c r="U51" s="66">
        <f t="shared" si="154"/>
        <v>0</v>
      </c>
      <c r="V51" s="66">
        <f t="shared" si="154"/>
        <v>0</v>
      </c>
      <c r="W51" s="66">
        <f t="shared" si="154"/>
        <v>0</v>
      </c>
      <c r="X51" s="66">
        <f t="shared" si="154"/>
        <v>0</v>
      </c>
      <c r="Y51" s="66">
        <f t="shared" si="154"/>
        <v>0</v>
      </c>
      <c r="Z51" s="66">
        <f t="shared" si="154"/>
        <v>0</v>
      </c>
      <c r="AA51" s="66">
        <f t="shared" si="154"/>
        <v>0</v>
      </c>
      <c r="AB51" s="66">
        <f t="shared" si="154"/>
        <v>0</v>
      </c>
      <c r="AC51" s="66">
        <f t="shared" si="154"/>
        <v>0</v>
      </c>
      <c r="AD51" s="66">
        <f t="shared" si="154"/>
        <v>0</v>
      </c>
      <c r="AE51" s="75">
        <f>SUM(S51:AD51)</f>
        <v>0</v>
      </c>
      <c r="AF51" s="66">
        <f t="shared" si="155"/>
        <v>0</v>
      </c>
      <c r="AG51" s="66">
        <f t="shared" si="155"/>
        <v>0</v>
      </c>
      <c r="AH51" s="66">
        <f t="shared" si="155"/>
        <v>0</v>
      </c>
      <c r="AI51" s="66">
        <f t="shared" si="155"/>
        <v>0</v>
      </c>
      <c r="AJ51" s="66">
        <f t="shared" si="155"/>
        <v>0</v>
      </c>
      <c r="AK51" s="66">
        <f t="shared" si="155"/>
        <v>0</v>
      </c>
      <c r="AL51" s="66">
        <f t="shared" si="155"/>
        <v>0</v>
      </c>
      <c r="AM51" s="66">
        <f t="shared" si="155"/>
        <v>0</v>
      </c>
      <c r="AN51" s="66">
        <f t="shared" si="155"/>
        <v>0</v>
      </c>
      <c r="AO51" s="66">
        <f t="shared" si="155"/>
        <v>0</v>
      </c>
      <c r="AP51" s="66">
        <f t="shared" si="155"/>
        <v>0</v>
      </c>
      <c r="AQ51" s="66">
        <f t="shared" si="155"/>
        <v>0</v>
      </c>
      <c r="AR51" s="75">
        <f>SUM(AF51:AQ51)</f>
        <v>0</v>
      </c>
      <c r="AS51" s="66">
        <f t="shared" si="156"/>
        <v>0</v>
      </c>
      <c r="AT51" s="66">
        <f t="shared" si="156"/>
        <v>0</v>
      </c>
      <c r="AU51" s="66">
        <f t="shared" si="156"/>
        <v>0</v>
      </c>
      <c r="AV51" s="66">
        <f t="shared" si="156"/>
        <v>0</v>
      </c>
      <c r="AW51" s="66">
        <f t="shared" si="156"/>
        <v>0</v>
      </c>
      <c r="AX51" s="66">
        <f t="shared" si="156"/>
        <v>0</v>
      </c>
      <c r="AY51" s="66">
        <f t="shared" si="156"/>
        <v>0</v>
      </c>
      <c r="AZ51" s="66">
        <f t="shared" si="156"/>
        <v>0</v>
      </c>
      <c r="BA51" s="66">
        <f t="shared" si="156"/>
        <v>0</v>
      </c>
      <c r="BB51" s="66">
        <f t="shared" si="156"/>
        <v>0</v>
      </c>
      <c r="BC51" s="66">
        <f t="shared" si="156"/>
        <v>0</v>
      </c>
      <c r="BD51" s="66">
        <f t="shared" si="156"/>
        <v>0</v>
      </c>
      <c r="BE51" s="75">
        <f>SUM(AS51:BD51)</f>
        <v>0</v>
      </c>
      <c r="BF51" s="66">
        <f t="shared" si="157"/>
        <v>0</v>
      </c>
      <c r="BG51" s="66">
        <f t="shared" si="157"/>
        <v>0</v>
      </c>
      <c r="BH51" s="66">
        <f t="shared" si="157"/>
        <v>0</v>
      </c>
      <c r="BI51" s="66">
        <f t="shared" si="157"/>
        <v>0</v>
      </c>
      <c r="BJ51" s="66">
        <f t="shared" si="157"/>
        <v>0</v>
      </c>
      <c r="BK51" s="66">
        <f t="shared" si="157"/>
        <v>0</v>
      </c>
      <c r="BL51" s="66">
        <f t="shared" si="157"/>
        <v>0</v>
      </c>
      <c r="BM51" s="66">
        <f t="shared" si="157"/>
        <v>0</v>
      </c>
      <c r="BN51" s="66">
        <f t="shared" si="157"/>
        <v>0</v>
      </c>
      <c r="BO51" s="66">
        <f t="shared" si="157"/>
        <v>0</v>
      </c>
      <c r="BP51" s="66">
        <f t="shared" si="157"/>
        <v>0</v>
      </c>
      <c r="BQ51" s="66">
        <f t="shared" si="157"/>
        <v>0</v>
      </c>
      <c r="BR51" s="75">
        <f>SUM(BF51:BQ51)</f>
        <v>0</v>
      </c>
      <c r="BS51" s="66">
        <f t="shared" si="158"/>
        <v>0</v>
      </c>
      <c r="BT51" s="66">
        <f t="shared" si="158"/>
        <v>0</v>
      </c>
      <c r="BU51" s="66">
        <f t="shared" si="158"/>
        <v>0</v>
      </c>
      <c r="BV51" s="66">
        <f t="shared" si="158"/>
        <v>0</v>
      </c>
      <c r="BW51" s="66">
        <f t="shared" si="158"/>
        <v>0</v>
      </c>
      <c r="BX51" s="66">
        <f t="shared" si="158"/>
        <v>0</v>
      </c>
      <c r="BY51" s="66">
        <f t="shared" si="158"/>
        <v>0</v>
      </c>
      <c r="BZ51" s="66">
        <f t="shared" si="158"/>
        <v>0</v>
      </c>
      <c r="CA51" s="66">
        <f t="shared" si="158"/>
        <v>0</v>
      </c>
      <c r="CB51" s="66">
        <f t="shared" si="158"/>
        <v>0</v>
      </c>
      <c r="CC51" s="66">
        <f t="shared" si="158"/>
        <v>0</v>
      </c>
      <c r="CD51" s="66">
        <f t="shared" si="158"/>
        <v>0</v>
      </c>
      <c r="CE51" s="75">
        <f>SUM(BS51:CD51)</f>
        <v>0</v>
      </c>
      <c r="CF51" s="66">
        <f t="shared" si="159"/>
        <v>0</v>
      </c>
      <c r="CG51" s="66">
        <f t="shared" si="159"/>
        <v>0</v>
      </c>
      <c r="CH51" s="66">
        <f t="shared" si="159"/>
        <v>0</v>
      </c>
      <c r="CI51" s="66">
        <f t="shared" si="159"/>
        <v>0</v>
      </c>
      <c r="CJ51" s="66">
        <f t="shared" si="159"/>
        <v>0</v>
      </c>
      <c r="CK51" s="66">
        <f t="shared" si="159"/>
        <v>0</v>
      </c>
      <c r="CL51" s="66">
        <f t="shared" si="159"/>
        <v>0</v>
      </c>
      <c r="CM51" s="66">
        <f t="shared" si="159"/>
        <v>0</v>
      </c>
      <c r="CN51" s="66">
        <f t="shared" si="159"/>
        <v>0</v>
      </c>
      <c r="CO51" s="66">
        <f t="shared" si="159"/>
        <v>0</v>
      </c>
      <c r="CP51" s="66">
        <f t="shared" si="159"/>
        <v>0</v>
      </c>
      <c r="CQ51" s="66">
        <f t="shared" si="159"/>
        <v>0</v>
      </c>
      <c r="CR51" s="75">
        <f>SUM(CF51:CQ51)</f>
        <v>0</v>
      </c>
      <c r="CS51" s="66">
        <f t="shared" si="160"/>
        <v>0</v>
      </c>
      <c r="CT51" s="66">
        <f t="shared" si="160"/>
        <v>0</v>
      </c>
      <c r="CU51" s="66">
        <f t="shared" si="160"/>
        <v>0</v>
      </c>
      <c r="CV51" s="66">
        <f t="shared" si="160"/>
        <v>0</v>
      </c>
      <c r="CW51" s="66">
        <f t="shared" si="160"/>
        <v>0</v>
      </c>
      <c r="CX51" s="66">
        <f t="shared" si="160"/>
        <v>0</v>
      </c>
      <c r="CY51" s="66">
        <f t="shared" si="160"/>
        <v>0</v>
      </c>
      <c r="CZ51" s="66">
        <f t="shared" si="160"/>
        <v>0</v>
      </c>
      <c r="DA51" s="66">
        <f t="shared" si="160"/>
        <v>0</v>
      </c>
      <c r="DB51" s="66">
        <f t="shared" si="160"/>
        <v>0</v>
      </c>
      <c r="DC51" s="66">
        <f t="shared" si="160"/>
        <v>0</v>
      </c>
      <c r="DD51" s="66">
        <f t="shared" si="160"/>
        <v>0</v>
      </c>
      <c r="DE51" s="75">
        <f>SUM(CS51:DD51)</f>
        <v>0</v>
      </c>
      <c r="DF51" s="66">
        <f t="shared" si="161"/>
        <v>0</v>
      </c>
      <c r="DG51" s="66">
        <f t="shared" si="161"/>
        <v>0</v>
      </c>
      <c r="DH51" s="66">
        <f t="shared" si="161"/>
        <v>0</v>
      </c>
      <c r="DI51" s="66">
        <f t="shared" si="161"/>
        <v>0</v>
      </c>
      <c r="DJ51" s="66">
        <f t="shared" si="161"/>
        <v>0</v>
      </c>
      <c r="DK51" s="66">
        <f t="shared" si="161"/>
        <v>0</v>
      </c>
      <c r="DL51" s="66">
        <f t="shared" si="161"/>
        <v>0</v>
      </c>
      <c r="DM51" s="66">
        <f t="shared" si="161"/>
        <v>0</v>
      </c>
      <c r="DN51" s="66">
        <f t="shared" si="161"/>
        <v>0</v>
      </c>
      <c r="DO51" s="66">
        <f t="shared" si="161"/>
        <v>0</v>
      </c>
      <c r="DP51" s="66">
        <f t="shared" si="161"/>
        <v>0</v>
      </c>
      <c r="DQ51" s="66">
        <f t="shared" si="161"/>
        <v>0</v>
      </c>
      <c r="DR51" s="75">
        <f>SUM(DF51:DQ51)</f>
        <v>0</v>
      </c>
      <c r="DS51" s="66">
        <f t="shared" si="162"/>
        <v>0</v>
      </c>
      <c r="DT51" s="66">
        <f t="shared" si="162"/>
        <v>0</v>
      </c>
      <c r="DU51" s="66">
        <f t="shared" si="162"/>
        <v>0</v>
      </c>
      <c r="DV51" s="66">
        <f t="shared" si="162"/>
        <v>0</v>
      </c>
      <c r="DW51" s="66">
        <f t="shared" si="162"/>
        <v>0</v>
      </c>
      <c r="DX51" s="66">
        <f t="shared" si="162"/>
        <v>0</v>
      </c>
      <c r="DY51" s="66">
        <f t="shared" si="162"/>
        <v>0</v>
      </c>
      <c r="DZ51" s="66">
        <f t="shared" si="162"/>
        <v>0</v>
      </c>
      <c r="EA51" s="66">
        <f t="shared" si="162"/>
        <v>0</v>
      </c>
      <c r="EB51" s="66">
        <f t="shared" si="162"/>
        <v>0</v>
      </c>
      <c r="EC51" s="66">
        <f t="shared" si="162"/>
        <v>0</v>
      </c>
      <c r="ED51" s="66">
        <f t="shared" si="162"/>
        <v>0</v>
      </c>
      <c r="EE51" s="75">
        <f>SUM(DS51:ED51)</f>
        <v>0</v>
      </c>
    </row>
    <row r="52" spans="1:135" x14ac:dyDescent="0.2">
      <c r="A52" s="82" t="s">
        <v>174</v>
      </c>
      <c r="B52" s="84">
        <f>'SPACELOG 7 EMPRUNT 2'!E9</f>
        <v>46357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5" t="s">
        <v>97</v>
      </c>
      <c r="E53" s="86">
        <f t="shared" ref="E53:AJ53" si="163">SUM(E49:E51)</f>
        <v>0</v>
      </c>
      <c r="F53" s="66">
        <f t="shared" si="163"/>
        <v>0</v>
      </c>
      <c r="G53" s="66">
        <f t="shared" si="163"/>
        <v>0</v>
      </c>
      <c r="H53" s="66">
        <f t="shared" si="163"/>
        <v>0</v>
      </c>
      <c r="I53" s="66">
        <f t="shared" si="163"/>
        <v>0</v>
      </c>
      <c r="J53" s="66">
        <f t="shared" si="163"/>
        <v>0</v>
      </c>
      <c r="K53" s="66">
        <f t="shared" si="163"/>
        <v>0</v>
      </c>
      <c r="L53" s="66">
        <f t="shared" si="163"/>
        <v>0</v>
      </c>
      <c r="M53" s="66">
        <f t="shared" si="163"/>
        <v>0</v>
      </c>
      <c r="N53" s="66">
        <f t="shared" si="163"/>
        <v>0</v>
      </c>
      <c r="O53" s="66">
        <f t="shared" si="163"/>
        <v>0</v>
      </c>
      <c r="P53" s="66">
        <f t="shared" si="163"/>
        <v>0</v>
      </c>
      <c r="Q53" s="66">
        <f t="shared" si="163"/>
        <v>0</v>
      </c>
      <c r="R53" s="75">
        <f t="shared" si="163"/>
        <v>0</v>
      </c>
      <c r="S53" s="66">
        <f t="shared" si="163"/>
        <v>0</v>
      </c>
      <c r="T53" s="66">
        <f t="shared" si="163"/>
        <v>0</v>
      </c>
      <c r="U53" s="66">
        <f t="shared" si="163"/>
        <v>0</v>
      </c>
      <c r="V53" s="66">
        <f t="shared" si="163"/>
        <v>0</v>
      </c>
      <c r="W53" s="66">
        <f t="shared" si="163"/>
        <v>0</v>
      </c>
      <c r="X53" s="66">
        <f t="shared" si="163"/>
        <v>0</v>
      </c>
      <c r="Y53" s="66">
        <f t="shared" si="163"/>
        <v>0</v>
      </c>
      <c r="Z53" s="66">
        <f t="shared" si="163"/>
        <v>0</v>
      </c>
      <c r="AA53" s="66">
        <f t="shared" si="163"/>
        <v>0</v>
      </c>
      <c r="AB53" s="66">
        <f t="shared" si="163"/>
        <v>0</v>
      </c>
      <c r="AC53" s="66">
        <f t="shared" si="163"/>
        <v>0</v>
      </c>
      <c r="AD53" s="66">
        <f t="shared" si="163"/>
        <v>0</v>
      </c>
      <c r="AE53" s="75">
        <f t="shared" si="163"/>
        <v>0</v>
      </c>
      <c r="AF53" s="66">
        <f t="shared" si="163"/>
        <v>0</v>
      </c>
      <c r="AG53" s="66">
        <f t="shared" si="163"/>
        <v>0</v>
      </c>
      <c r="AH53" s="66">
        <f t="shared" si="163"/>
        <v>0</v>
      </c>
      <c r="AI53" s="66">
        <f t="shared" si="163"/>
        <v>0</v>
      </c>
      <c r="AJ53" s="66">
        <f t="shared" si="163"/>
        <v>0</v>
      </c>
      <c r="AK53" s="66">
        <f t="shared" ref="AK53:BP53" si="164">SUM(AK49:AK51)</f>
        <v>0</v>
      </c>
      <c r="AL53" s="66">
        <f t="shared" si="164"/>
        <v>0</v>
      </c>
      <c r="AM53" s="66">
        <f t="shared" si="164"/>
        <v>0</v>
      </c>
      <c r="AN53" s="66">
        <f t="shared" si="164"/>
        <v>0</v>
      </c>
      <c r="AO53" s="66">
        <f t="shared" si="164"/>
        <v>0</v>
      </c>
      <c r="AP53" s="66">
        <f t="shared" si="164"/>
        <v>0</v>
      </c>
      <c r="AQ53" s="66">
        <f t="shared" si="164"/>
        <v>0</v>
      </c>
      <c r="AR53" s="75">
        <f t="shared" si="164"/>
        <v>0</v>
      </c>
      <c r="AS53" s="66">
        <f t="shared" si="164"/>
        <v>0</v>
      </c>
      <c r="AT53" s="66">
        <f t="shared" si="164"/>
        <v>0</v>
      </c>
      <c r="AU53" s="66">
        <f t="shared" si="164"/>
        <v>0</v>
      </c>
      <c r="AV53" s="66">
        <f t="shared" si="164"/>
        <v>0</v>
      </c>
      <c r="AW53" s="66">
        <f t="shared" si="164"/>
        <v>0</v>
      </c>
      <c r="AX53" s="66">
        <f t="shared" si="164"/>
        <v>0</v>
      </c>
      <c r="AY53" s="66">
        <f t="shared" si="164"/>
        <v>0</v>
      </c>
      <c r="AZ53" s="66">
        <f t="shared" si="164"/>
        <v>0</v>
      </c>
      <c r="BA53" s="66">
        <f t="shared" si="164"/>
        <v>0</v>
      </c>
      <c r="BB53" s="66">
        <f t="shared" si="164"/>
        <v>0</v>
      </c>
      <c r="BC53" s="66">
        <f t="shared" si="164"/>
        <v>0</v>
      </c>
      <c r="BD53" s="66">
        <f t="shared" si="164"/>
        <v>0</v>
      </c>
      <c r="BE53" s="75">
        <f t="shared" si="164"/>
        <v>0</v>
      </c>
      <c r="BF53" s="66">
        <f t="shared" si="164"/>
        <v>0</v>
      </c>
      <c r="BG53" s="66">
        <f t="shared" si="164"/>
        <v>0</v>
      </c>
      <c r="BH53" s="66">
        <f t="shared" si="164"/>
        <v>0</v>
      </c>
      <c r="BI53" s="66">
        <f t="shared" si="164"/>
        <v>0</v>
      </c>
      <c r="BJ53" s="66">
        <f t="shared" si="164"/>
        <v>0</v>
      </c>
      <c r="BK53" s="66">
        <f t="shared" si="164"/>
        <v>0</v>
      </c>
      <c r="BL53" s="66">
        <f t="shared" si="164"/>
        <v>0</v>
      </c>
      <c r="BM53" s="66">
        <f t="shared" si="164"/>
        <v>0</v>
      </c>
      <c r="BN53" s="66">
        <f t="shared" si="164"/>
        <v>0</v>
      </c>
      <c r="BO53" s="66">
        <f t="shared" si="164"/>
        <v>0</v>
      </c>
      <c r="BP53" s="66">
        <f t="shared" si="164"/>
        <v>0</v>
      </c>
      <c r="BQ53" s="66">
        <f t="shared" ref="BQ53:CV53" si="165">SUM(BQ49:BQ51)</f>
        <v>0</v>
      </c>
      <c r="BR53" s="75">
        <f t="shared" si="165"/>
        <v>0</v>
      </c>
      <c r="BS53" s="66">
        <f t="shared" si="165"/>
        <v>0</v>
      </c>
      <c r="BT53" s="66">
        <f t="shared" si="165"/>
        <v>0</v>
      </c>
      <c r="BU53" s="66">
        <f t="shared" si="165"/>
        <v>0</v>
      </c>
      <c r="BV53" s="66">
        <f t="shared" si="165"/>
        <v>0</v>
      </c>
      <c r="BW53" s="66">
        <f t="shared" si="165"/>
        <v>0</v>
      </c>
      <c r="BX53" s="66">
        <f t="shared" si="165"/>
        <v>0</v>
      </c>
      <c r="BY53" s="66">
        <f t="shared" si="165"/>
        <v>0</v>
      </c>
      <c r="BZ53" s="66">
        <f t="shared" si="165"/>
        <v>0</v>
      </c>
      <c r="CA53" s="66">
        <f t="shared" si="165"/>
        <v>0</v>
      </c>
      <c r="CB53" s="66">
        <f t="shared" si="165"/>
        <v>0</v>
      </c>
      <c r="CC53" s="66">
        <f t="shared" si="165"/>
        <v>0</v>
      </c>
      <c r="CD53" s="66">
        <f t="shared" si="165"/>
        <v>0</v>
      </c>
      <c r="CE53" s="75">
        <f t="shared" si="165"/>
        <v>0</v>
      </c>
      <c r="CF53" s="66">
        <f t="shared" si="165"/>
        <v>0</v>
      </c>
      <c r="CG53" s="66">
        <f t="shared" si="165"/>
        <v>0</v>
      </c>
      <c r="CH53" s="66">
        <f t="shared" si="165"/>
        <v>0</v>
      </c>
      <c r="CI53" s="66">
        <f t="shared" si="165"/>
        <v>0</v>
      </c>
      <c r="CJ53" s="66">
        <f t="shared" si="165"/>
        <v>0</v>
      </c>
      <c r="CK53" s="66">
        <f t="shared" si="165"/>
        <v>0</v>
      </c>
      <c r="CL53" s="66">
        <f t="shared" si="165"/>
        <v>0</v>
      </c>
      <c r="CM53" s="66">
        <f t="shared" si="165"/>
        <v>0</v>
      </c>
      <c r="CN53" s="66">
        <f t="shared" si="165"/>
        <v>0</v>
      </c>
      <c r="CO53" s="66">
        <f t="shared" si="165"/>
        <v>0</v>
      </c>
      <c r="CP53" s="66">
        <f t="shared" si="165"/>
        <v>0</v>
      </c>
      <c r="CQ53" s="66">
        <f t="shared" si="165"/>
        <v>0</v>
      </c>
      <c r="CR53" s="75">
        <f t="shared" si="165"/>
        <v>0</v>
      </c>
      <c r="CS53" s="66">
        <f t="shared" si="165"/>
        <v>0</v>
      </c>
      <c r="CT53" s="66">
        <f t="shared" si="165"/>
        <v>0</v>
      </c>
      <c r="CU53" s="66">
        <f t="shared" si="165"/>
        <v>0</v>
      </c>
      <c r="CV53" s="66">
        <f t="shared" si="165"/>
        <v>0</v>
      </c>
      <c r="CW53" s="66">
        <f t="shared" ref="CW53:EE53" si="166">SUM(CW49:CW51)</f>
        <v>0</v>
      </c>
      <c r="CX53" s="66">
        <f t="shared" si="166"/>
        <v>0</v>
      </c>
      <c r="CY53" s="66">
        <f t="shared" si="166"/>
        <v>0</v>
      </c>
      <c r="CZ53" s="66">
        <f t="shared" si="166"/>
        <v>0</v>
      </c>
      <c r="DA53" s="66">
        <f t="shared" si="166"/>
        <v>0</v>
      </c>
      <c r="DB53" s="66">
        <f t="shared" si="166"/>
        <v>0</v>
      </c>
      <c r="DC53" s="66">
        <f t="shared" si="166"/>
        <v>0</v>
      </c>
      <c r="DD53" s="66">
        <f t="shared" si="166"/>
        <v>0</v>
      </c>
      <c r="DE53" s="75">
        <f t="shared" si="166"/>
        <v>0</v>
      </c>
      <c r="DF53" s="66">
        <f t="shared" si="166"/>
        <v>0</v>
      </c>
      <c r="DG53" s="66">
        <f t="shared" si="166"/>
        <v>0</v>
      </c>
      <c r="DH53" s="66">
        <f t="shared" si="166"/>
        <v>0</v>
      </c>
      <c r="DI53" s="66">
        <f t="shared" si="166"/>
        <v>0</v>
      </c>
      <c r="DJ53" s="66">
        <f t="shared" si="166"/>
        <v>0</v>
      </c>
      <c r="DK53" s="66">
        <f t="shared" si="166"/>
        <v>0</v>
      </c>
      <c r="DL53" s="66">
        <f t="shared" si="166"/>
        <v>0</v>
      </c>
      <c r="DM53" s="66">
        <f t="shared" si="166"/>
        <v>0</v>
      </c>
      <c r="DN53" s="66">
        <f t="shared" si="166"/>
        <v>0</v>
      </c>
      <c r="DO53" s="66">
        <f t="shared" si="166"/>
        <v>0</v>
      </c>
      <c r="DP53" s="66">
        <f t="shared" si="166"/>
        <v>0</v>
      </c>
      <c r="DQ53" s="66">
        <f t="shared" si="166"/>
        <v>0</v>
      </c>
      <c r="DR53" s="75">
        <f t="shared" si="166"/>
        <v>0</v>
      </c>
      <c r="DS53" s="66">
        <f t="shared" si="166"/>
        <v>0</v>
      </c>
      <c r="DT53" s="66">
        <f t="shared" si="166"/>
        <v>0</v>
      </c>
      <c r="DU53" s="66">
        <f t="shared" si="166"/>
        <v>0</v>
      </c>
      <c r="DV53" s="66">
        <f t="shared" si="166"/>
        <v>0</v>
      </c>
      <c r="DW53" s="66">
        <f t="shared" si="166"/>
        <v>0</v>
      </c>
      <c r="DX53" s="66">
        <f t="shared" si="166"/>
        <v>0</v>
      </c>
      <c r="DY53" s="66">
        <f t="shared" si="166"/>
        <v>0</v>
      </c>
      <c r="DZ53" s="66">
        <f t="shared" si="166"/>
        <v>0</v>
      </c>
      <c r="EA53" s="66">
        <f t="shared" si="166"/>
        <v>0</v>
      </c>
      <c r="EB53" s="66">
        <f t="shared" si="166"/>
        <v>0</v>
      </c>
      <c r="EC53" s="66">
        <f t="shared" si="166"/>
        <v>0</v>
      </c>
      <c r="ED53" s="66">
        <f t="shared" si="166"/>
        <v>0</v>
      </c>
      <c r="EE53" s="76">
        <f t="shared" si="166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80" t="s">
        <v>296</v>
      </c>
      <c r="D55" s="22" t="s">
        <v>98</v>
      </c>
      <c r="E55" s="79"/>
      <c r="F55" s="66">
        <f t="shared" ref="F55:Q55" si="167">F36-F41-F46-F53</f>
        <v>0</v>
      </c>
      <c r="G55" s="66">
        <f t="shared" si="167"/>
        <v>0</v>
      </c>
      <c r="H55" s="66">
        <f t="shared" si="167"/>
        <v>0</v>
      </c>
      <c r="I55" s="66">
        <f t="shared" si="167"/>
        <v>0</v>
      </c>
      <c r="J55" s="66">
        <f t="shared" si="167"/>
        <v>0</v>
      </c>
      <c r="K55" s="66">
        <f t="shared" si="167"/>
        <v>0</v>
      </c>
      <c r="L55" s="66">
        <f t="shared" si="167"/>
        <v>0</v>
      </c>
      <c r="M55" s="66">
        <f t="shared" si="167"/>
        <v>0</v>
      </c>
      <c r="N55" s="66">
        <f t="shared" si="167"/>
        <v>0</v>
      </c>
      <c r="O55" s="66">
        <f t="shared" si="167"/>
        <v>0</v>
      </c>
      <c r="P55" s="66">
        <f t="shared" si="167"/>
        <v>0</v>
      </c>
      <c r="Q55" s="66">
        <f t="shared" si="167"/>
        <v>0</v>
      </c>
      <c r="R55" s="75">
        <f>SUM(F55:Q55)</f>
        <v>0</v>
      </c>
      <c r="S55" s="66">
        <f t="shared" ref="S55:AD55" si="168">S36-S41-S46-S53</f>
        <v>0</v>
      </c>
      <c r="T55" s="66">
        <f t="shared" si="168"/>
        <v>0</v>
      </c>
      <c r="U55" s="66">
        <f t="shared" si="168"/>
        <v>0</v>
      </c>
      <c r="V55" s="66">
        <f t="shared" si="168"/>
        <v>0</v>
      </c>
      <c r="W55" s="66">
        <f t="shared" si="168"/>
        <v>0</v>
      </c>
      <c r="X55" s="66">
        <f t="shared" si="168"/>
        <v>0</v>
      </c>
      <c r="Y55" s="66">
        <f t="shared" si="168"/>
        <v>0</v>
      </c>
      <c r="Z55" s="66">
        <f t="shared" si="168"/>
        <v>0</v>
      </c>
      <c r="AA55" s="66">
        <f t="shared" si="168"/>
        <v>0</v>
      </c>
      <c r="AB55" s="66">
        <f t="shared" si="168"/>
        <v>0</v>
      </c>
      <c r="AC55" s="66">
        <f t="shared" si="168"/>
        <v>0</v>
      </c>
      <c r="AD55" s="66">
        <f t="shared" si="168"/>
        <v>0</v>
      </c>
      <c r="AE55" s="75">
        <f>SUM(S55:AD55)</f>
        <v>0</v>
      </c>
      <c r="AF55" s="66">
        <f t="shared" ref="AF55:AQ55" si="169">AF36-AF41-AF46-AF53</f>
        <v>0</v>
      </c>
      <c r="AG55" s="66">
        <f t="shared" si="169"/>
        <v>0</v>
      </c>
      <c r="AH55" s="66">
        <f t="shared" si="169"/>
        <v>0</v>
      </c>
      <c r="AI55" s="66">
        <f t="shared" si="169"/>
        <v>0</v>
      </c>
      <c r="AJ55" s="66">
        <f t="shared" si="169"/>
        <v>0</v>
      </c>
      <c r="AK55" s="66">
        <f t="shared" si="169"/>
        <v>0</v>
      </c>
      <c r="AL55" s="66">
        <f t="shared" si="169"/>
        <v>0</v>
      </c>
      <c r="AM55" s="66">
        <f t="shared" si="169"/>
        <v>0</v>
      </c>
      <c r="AN55" s="66">
        <f t="shared" si="169"/>
        <v>0</v>
      </c>
      <c r="AO55" s="66">
        <f t="shared" si="169"/>
        <v>0</v>
      </c>
      <c r="AP55" s="66">
        <f t="shared" si="169"/>
        <v>0</v>
      </c>
      <c r="AQ55" s="66">
        <f t="shared" si="169"/>
        <v>0</v>
      </c>
      <c r="AR55" s="75">
        <f>SUM(AF55:AQ55)</f>
        <v>0</v>
      </c>
      <c r="AS55" s="66">
        <f t="shared" ref="AS55:BD55" si="170">AS36-AS41-AS46-AS53</f>
        <v>0</v>
      </c>
      <c r="AT55" s="66">
        <f t="shared" si="170"/>
        <v>0</v>
      </c>
      <c r="AU55" s="66">
        <f t="shared" si="170"/>
        <v>0</v>
      </c>
      <c r="AV55" s="66">
        <f t="shared" si="170"/>
        <v>0</v>
      </c>
      <c r="AW55" s="66">
        <f t="shared" si="170"/>
        <v>0</v>
      </c>
      <c r="AX55" s="66">
        <f t="shared" si="170"/>
        <v>0</v>
      </c>
      <c r="AY55" s="66">
        <f t="shared" si="170"/>
        <v>0</v>
      </c>
      <c r="AZ55" s="66">
        <f t="shared" si="170"/>
        <v>0</v>
      </c>
      <c r="BA55" s="66">
        <f t="shared" si="170"/>
        <v>0</v>
      </c>
      <c r="BB55" s="66">
        <f t="shared" si="170"/>
        <v>0</v>
      </c>
      <c r="BC55" s="66">
        <f t="shared" si="170"/>
        <v>0</v>
      </c>
      <c r="BD55" s="66">
        <f t="shared" si="170"/>
        <v>0</v>
      </c>
      <c r="BE55" s="75">
        <f>SUM(AS55:BD55)</f>
        <v>0</v>
      </c>
      <c r="BF55" s="66">
        <f t="shared" ref="BF55:BQ55" si="171">BF36-BF41-BF46-BF53</f>
        <v>0</v>
      </c>
      <c r="BG55" s="66">
        <f t="shared" si="171"/>
        <v>0</v>
      </c>
      <c r="BH55" s="66">
        <f t="shared" si="171"/>
        <v>0</v>
      </c>
      <c r="BI55" s="66">
        <f t="shared" si="171"/>
        <v>0</v>
      </c>
      <c r="BJ55" s="66">
        <f t="shared" si="171"/>
        <v>0</v>
      </c>
      <c r="BK55" s="66">
        <f t="shared" si="171"/>
        <v>0</v>
      </c>
      <c r="BL55" s="66">
        <f t="shared" si="171"/>
        <v>0</v>
      </c>
      <c r="BM55" s="66">
        <f t="shared" si="171"/>
        <v>0</v>
      </c>
      <c r="BN55" s="66">
        <f t="shared" si="171"/>
        <v>0</v>
      </c>
      <c r="BO55" s="66">
        <f t="shared" si="171"/>
        <v>0</v>
      </c>
      <c r="BP55" s="66">
        <f t="shared" si="171"/>
        <v>0</v>
      </c>
      <c r="BQ55" s="66">
        <f t="shared" si="171"/>
        <v>0</v>
      </c>
      <c r="BR55" s="75">
        <f>SUM(BF55:BQ55)</f>
        <v>0</v>
      </c>
      <c r="BS55" s="66">
        <f t="shared" ref="BS55:CD55" si="172">BS36-BS41-BS46-BS53</f>
        <v>0</v>
      </c>
      <c r="BT55" s="66">
        <f t="shared" si="172"/>
        <v>0</v>
      </c>
      <c r="BU55" s="66">
        <f t="shared" si="172"/>
        <v>0</v>
      </c>
      <c r="BV55" s="66">
        <f t="shared" si="172"/>
        <v>0</v>
      </c>
      <c r="BW55" s="66">
        <f t="shared" si="172"/>
        <v>0</v>
      </c>
      <c r="BX55" s="66">
        <f t="shared" si="172"/>
        <v>0</v>
      </c>
      <c r="BY55" s="66">
        <f t="shared" si="172"/>
        <v>0</v>
      </c>
      <c r="BZ55" s="66">
        <f t="shared" si="172"/>
        <v>0</v>
      </c>
      <c r="CA55" s="66">
        <f t="shared" si="172"/>
        <v>0</v>
      </c>
      <c r="CB55" s="66">
        <f t="shared" si="172"/>
        <v>0</v>
      </c>
      <c r="CC55" s="66">
        <f t="shared" si="172"/>
        <v>0</v>
      </c>
      <c r="CD55" s="66">
        <f t="shared" si="172"/>
        <v>0</v>
      </c>
      <c r="CE55" s="75">
        <f>SUM(BS55:CD55)</f>
        <v>0</v>
      </c>
      <c r="CF55" s="66">
        <f t="shared" ref="CF55:CQ55" si="173">CF36-CF41-CF46-CF53</f>
        <v>0</v>
      </c>
      <c r="CG55" s="66">
        <f t="shared" si="173"/>
        <v>0</v>
      </c>
      <c r="CH55" s="66">
        <f t="shared" si="173"/>
        <v>0</v>
      </c>
      <c r="CI55" s="66">
        <f t="shared" si="173"/>
        <v>0</v>
      </c>
      <c r="CJ55" s="66">
        <f t="shared" si="173"/>
        <v>0</v>
      </c>
      <c r="CK55" s="66">
        <f t="shared" si="173"/>
        <v>0</v>
      </c>
      <c r="CL55" s="66">
        <f t="shared" si="173"/>
        <v>0</v>
      </c>
      <c r="CM55" s="66">
        <f t="shared" si="173"/>
        <v>0</v>
      </c>
      <c r="CN55" s="66">
        <f t="shared" si="173"/>
        <v>0</v>
      </c>
      <c r="CO55" s="66">
        <f t="shared" si="173"/>
        <v>0</v>
      </c>
      <c r="CP55" s="66">
        <f t="shared" si="173"/>
        <v>0</v>
      </c>
      <c r="CQ55" s="66">
        <f t="shared" si="173"/>
        <v>0</v>
      </c>
      <c r="CR55" s="75">
        <f>SUM(CF55:CQ55)</f>
        <v>0</v>
      </c>
      <c r="CS55" s="66">
        <f t="shared" ref="CS55:DD55" si="174">CS36-CS41-CS46-CS53</f>
        <v>0</v>
      </c>
      <c r="CT55" s="66">
        <f t="shared" si="174"/>
        <v>0</v>
      </c>
      <c r="CU55" s="66">
        <f t="shared" si="174"/>
        <v>0</v>
      </c>
      <c r="CV55" s="66">
        <f t="shared" si="174"/>
        <v>0</v>
      </c>
      <c r="CW55" s="66">
        <f t="shared" si="174"/>
        <v>0</v>
      </c>
      <c r="CX55" s="66">
        <f t="shared" si="174"/>
        <v>0</v>
      </c>
      <c r="CY55" s="66">
        <f t="shared" si="174"/>
        <v>0</v>
      </c>
      <c r="CZ55" s="66">
        <f t="shared" si="174"/>
        <v>0</v>
      </c>
      <c r="DA55" s="66">
        <f t="shared" si="174"/>
        <v>0</v>
      </c>
      <c r="DB55" s="66">
        <f t="shared" si="174"/>
        <v>0</v>
      </c>
      <c r="DC55" s="66">
        <f t="shared" si="174"/>
        <v>0</v>
      </c>
      <c r="DD55" s="66">
        <f t="shared" si="174"/>
        <v>0</v>
      </c>
      <c r="DE55" s="75">
        <f>SUM(CS55:DD55)</f>
        <v>0</v>
      </c>
      <c r="DF55" s="66">
        <f t="shared" ref="DF55:DQ55" si="175">DF36-DF41-DF46-DF53</f>
        <v>0</v>
      </c>
      <c r="DG55" s="66">
        <f t="shared" si="175"/>
        <v>0</v>
      </c>
      <c r="DH55" s="66">
        <f t="shared" si="175"/>
        <v>0</v>
      </c>
      <c r="DI55" s="66">
        <f t="shared" si="175"/>
        <v>0</v>
      </c>
      <c r="DJ55" s="66">
        <f t="shared" si="175"/>
        <v>0</v>
      </c>
      <c r="DK55" s="66">
        <f t="shared" si="175"/>
        <v>0</v>
      </c>
      <c r="DL55" s="66">
        <f t="shared" si="175"/>
        <v>0</v>
      </c>
      <c r="DM55" s="66">
        <f t="shared" si="175"/>
        <v>0</v>
      </c>
      <c r="DN55" s="66">
        <f t="shared" si="175"/>
        <v>0</v>
      </c>
      <c r="DO55" s="66">
        <f t="shared" si="175"/>
        <v>0</v>
      </c>
      <c r="DP55" s="66">
        <f t="shared" si="175"/>
        <v>0</v>
      </c>
      <c r="DQ55" s="66">
        <f t="shared" si="175"/>
        <v>0</v>
      </c>
      <c r="DR55" s="75">
        <f>SUM(DF55:DQ55)</f>
        <v>0</v>
      </c>
      <c r="DS55" s="66">
        <f t="shared" ref="DS55:ED55" si="176">DS36-DS41-DS46-DS53</f>
        <v>0</v>
      </c>
      <c r="DT55" s="66">
        <f t="shared" si="176"/>
        <v>0</v>
      </c>
      <c r="DU55" s="66">
        <f t="shared" si="176"/>
        <v>0</v>
      </c>
      <c r="DV55" s="66">
        <f t="shared" si="176"/>
        <v>0</v>
      </c>
      <c r="DW55" s="66">
        <f t="shared" si="176"/>
        <v>0</v>
      </c>
      <c r="DX55" s="66">
        <f t="shared" si="176"/>
        <v>0</v>
      </c>
      <c r="DY55" s="66">
        <f t="shared" si="176"/>
        <v>0</v>
      </c>
      <c r="DZ55" s="66">
        <f t="shared" si="176"/>
        <v>0</v>
      </c>
      <c r="EA55" s="66">
        <f t="shared" si="176"/>
        <v>0</v>
      </c>
      <c r="EB55" s="66">
        <f t="shared" si="176"/>
        <v>0</v>
      </c>
      <c r="EC55" s="66">
        <f t="shared" si="176"/>
        <v>0</v>
      </c>
      <c r="ED55" s="66">
        <f t="shared" si="176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7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7 EMPRUNT 3'!E7</f>
        <v>0</v>
      </c>
      <c r="D57" s="2" t="s">
        <v>99</v>
      </c>
      <c r="F57" s="66">
        <f>IFERROR(INDEX('SPACELOG 7 EMPRUNT 1'!$I$14:$I$2000,MATCH('SPACELOG 7 BP'!F$2,'SPACELOG 7 EMPRUNT 1'!$Z$14:$Z$2000,0)),0)</f>
        <v>0</v>
      </c>
      <c r="G57" s="66">
        <f>IFERROR(INDEX('SPACELOG 7 EMPRUNT 1'!$I$14:$I$2000,MATCH('SPACELOG 7 BP'!G$2,'SPACELOG 7 EMPRUNT 1'!$Z$14:$Z$2000,0)),0)</f>
        <v>0</v>
      </c>
      <c r="H57" s="66">
        <f>IFERROR(INDEX('SPACELOG 7 EMPRUNT 1'!$I$14:$I$2000,MATCH('SPACELOG 7 BP'!H$2,'SPACELOG 7 EMPRUNT 1'!$Z$14:$Z$2000,0)),0)</f>
        <v>0</v>
      </c>
      <c r="I57" s="66">
        <f>IFERROR(INDEX('SPACELOG 7 EMPRUNT 1'!$I$14:$I$2000,MATCH('SPACELOG 7 BP'!I$2,'SPACELOG 7 EMPRUNT 1'!$Z$14:$Z$2000,0)),0)</f>
        <v>0</v>
      </c>
      <c r="J57" s="66">
        <f>IFERROR(INDEX('SPACELOG 7 EMPRUNT 1'!$I$14:$I$2000,MATCH('SPACELOG 7 BP'!J$2,'SPACELOG 7 EMPRUNT 1'!$Z$14:$Z$2000,0)),0)</f>
        <v>0</v>
      </c>
      <c r="K57" s="66">
        <f>IFERROR(INDEX('SPACELOG 7 EMPRUNT 1'!$I$14:$I$2000,MATCH('SPACELOG 7 BP'!K$2,'SPACELOG 7 EMPRUNT 1'!$Z$14:$Z$2000,0)),0)</f>
        <v>0</v>
      </c>
      <c r="L57" s="66">
        <f>IFERROR(INDEX('SPACELOG 7 EMPRUNT 1'!$I$14:$I$2000,MATCH('SPACELOG 7 BP'!L$2,'SPACELOG 7 EMPRUNT 1'!$Z$14:$Z$2000,0)),0)</f>
        <v>0</v>
      </c>
      <c r="M57" s="66">
        <f>IFERROR(INDEX('SPACELOG 7 EMPRUNT 1'!$I$14:$I$2000,MATCH('SPACELOG 7 BP'!M$2,'SPACELOG 7 EMPRUNT 1'!$Z$14:$Z$2000,0)),0)</f>
        <v>0</v>
      </c>
      <c r="N57" s="66">
        <f>IFERROR(INDEX('SPACELOG 7 EMPRUNT 1'!$I$14:$I$2000,MATCH('SPACELOG 7 BP'!N$2,'SPACELOG 7 EMPRUNT 1'!$Z$14:$Z$2000,0)),0)</f>
        <v>0</v>
      </c>
      <c r="O57" s="66">
        <f>IFERROR(INDEX('SPACELOG 7 EMPRUNT 1'!$I$14:$I$2000,MATCH('SPACELOG 7 BP'!O$2,'SPACELOG 7 EMPRUNT 1'!$Z$14:$Z$2000,0)),0)</f>
        <v>0</v>
      </c>
      <c r="P57" s="66">
        <f>IFERROR(INDEX('SPACELOG 7 EMPRUNT 1'!$I$14:$I$2000,MATCH('SPACELOG 7 BP'!P$2,'SPACELOG 7 EMPRUNT 1'!$Z$14:$Z$2000,0)),0)</f>
        <v>0</v>
      </c>
      <c r="Q57" s="66">
        <f>IFERROR(INDEX('SPACELOG 7 EMPRUNT 1'!$I$14:$I$2000,MATCH('SPACELOG 7 BP'!Q$2,'SPACELOG 7 EMPRUNT 1'!$Z$14:$Z$2000,0)),0)</f>
        <v>0</v>
      </c>
      <c r="R57" s="75">
        <f>SUM(F57:Q57)</f>
        <v>0</v>
      </c>
      <c r="S57" s="66">
        <f>IFERROR(INDEX('SPACELOG 7 EMPRUNT 1'!$I$14:$I$2000,MATCH('SPACELOG 7 BP'!S$2,'SPACELOG 7 EMPRUNT 1'!$Z$14:$Z$2000,0)),0)</f>
        <v>0</v>
      </c>
      <c r="T57" s="66">
        <f>IFERROR(INDEX('SPACELOG 7 EMPRUNT 1'!$I$14:$I$2000,MATCH('SPACELOG 7 BP'!T$2,'SPACELOG 7 EMPRUNT 1'!$Z$14:$Z$2000,0)),0)</f>
        <v>0</v>
      </c>
      <c r="U57" s="66">
        <f>IFERROR(INDEX('SPACELOG 7 EMPRUNT 1'!$I$14:$I$2000,MATCH('SPACELOG 7 BP'!U$2,'SPACELOG 7 EMPRUNT 1'!$Z$14:$Z$2000,0)),0)</f>
        <v>0</v>
      </c>
      <c r="V57" s="66">
        <f>IFERROR(INDEX('SPACELOG 7 EMPRUNT 1'!$I$14:$I$2000,MATCH('SPACELOG 7 BP'!V$2,'SPACELOG 7 EMPRUNT 1'!$Z$14:$Z$2000,0)),0)</f>
        <v>0</v>
      </c>
      <c r="W57" s="66">
        <f>IFERROR(INDEX('SPACELOG 7 EMPRUNT 1'!$I$14:$I$2000,MATCH('SPACELOG 7 BP'!W$2,'SPACELOG 7 EMPRUNT 1'!$Z$14:$Z$2000,0)),0)</f>
        <v>0</v>
      </c>
      <c r="X57" s="66">
        <f>IFERROR(INDEX('SPACELOG 7 EMPRUNT 1'!$I$14:$I$2000,MATCH('SPACELOG 7 BP'!X$2,'SPACELOG 7 EMPRUNT 1'!$Z$14:$Z$2000,0)),0)</f>
        <v>0</v>
      </c>
      <c r="Y57" s="66">
        <f>IFERROR(INDEX('SPACELOG 7 EMPRUNT 1'!$I$14:$I$2000,MATCH('SPACELOG 7 BP'!Y$2,'SPACELOG 7 EMPRUNT 1'!$Z$14:$Z$2000,0)),0)</f>
        <v>0</v>
      </c>
      <c r="Z57" s="66">
        <f>IFERROR(INDEX('SPACELOG 7 EMPRUNT 1'!$I$14:$I$2000,MATCH('SPACELOG 7 BP'!Z$2,'SPACELOG 7 EMPRUNT 1'!$Z$14:$Z$2000,0)),0)</f>
        <v>0</v>
      </c>
      <c r="AA57" s="66">
        <f>IFERROR(INDEX('SPACELOG 7 EMPRUNT 1'!$I$14:$I$2000,MATCH('SPACELOG 7 BP'!AA$2,'SPACELOG 7 EMPRUNT 1'!$Z$14:$Z$2000,0)),0)</f>
        <v>0</v>
      </c>
      <c r="AB57" s="66">
        <f>IFERROR(INDEX('SPACELOG 7 EMPRUNT 1'!$I$14:$I$2000,MATCH('SPACELOG 7 BP'!AB$2,'SPACELOG 7 EMPRUNT 1'!$Z$14:$Z$2000,0)),0)</f>
        <v>0</v>
      </c>
      <c r="AC57" s="66">
        <f>IFERROR(INDEX('SPACELOG 7 EMPRUNT 1'!$I$14:$I$2000,MATCH('SPACELOG 7 BP'!AC$2,'SPACELOG 7 EMPRUNT 1'!$Z$14:$Z$2000,0)),0)</f>
        <v>0</v>
      </c>
      <c r="AD57" s="66">
        <f>IFERROR(INDEX('SPACELOG 7 EMPRUNT 1'!$I$14:$I$2000,MATCH('SPACELOG 7 BP'!AD$2,'SPACELOG 7 EMPRUNT 1'!$Z$14:$Z$2000,0)),0)</f>
        <v>0</v>
      </c>
      <c r="AE57" s="75">
        <f>SUM(S57:AD57)</f>
        <v>0</v>
      </c>
      <c r="AF57" s="66">
        <f>IFERROR(INDEX('SPACELOG 7 EMPRUNT 1'!$I$14:$I$2000,MATCH('SPACELOG 7 BP'!AF$2,'SPACELOG 7 EMPRUNT 1'!$Z$14:$Z$2000,0)),0)</f>
        <v>0</v>
      </c>
      <c r="AG57" s="66">
        <f>IFERROR(INDEX('SPACELOG 7 EMPRUNT 1'!$I$14:$I$2000,MATCH('SPACELOG 7 BP'!AG$2,'SPACELOG 7 EMPRUNT 1'!$Z$14:$Z$2000,0)),0)</f>
        <v>0</v>
      </c>
      <c r="AH57" s="66">
        <f>IFERROR(INDEX('SPACELOG 7 EMPRUNT 1'!$I$14:$I$2000,MATCH('SPACELOG 7 BP'!AH$2,'SPACELOG 7 EMPRUNT 1'!$Z$14:$Z$2000,0)),0)</f>
        <v>0</v>
      </c>
      <c r="AI57" s="66">
        <f>IFERROR(INDEX('SPACELOG 7 EMPRUNT 1'!$I$14:$I$2000,MATCH('SPACELOG 7 BP'!AI$2,'SPACELOG 7 EMPRUNT 1'!$Z$14:$Z$2000,0)),0)</f>
        <v>0</v>
      </c>
      <c r="AJ57" s="66">
        <f>IFERROR(INDEX('SPACELOG 7 EMPRUNT 1'!$I$14:$I$2000,MATCH('SPACELOG 7 BP'!AJ$2,'SPACELOG 7 EMPRUNT 1'!$Z$14:$Z$2000,0)),0)</f>
        <v>0</v>
      </c>
      <c r="AK57" s="66">
        <f>IFERROR(INDEX('SPACELOG 7 EMPRUNT 1'!$I$14:$I$2000,MATCH('SPACELOG 7 BP'!AK$2,'SPACELOG 7 EMPRUNT 1'!$Z$14:$Z$2000,0)),0)</f>
        <v>0</v>
      </c>
      <c r="AL57" s="66">
        <f>IFERROR(INDEX('SPACELOG 7 EMPRUNT 1'!$I$14:$I$2000,MATCH('SPACELOG 7 BP'!AL$2,'SPACELOG 7 EMPRUNT 1'!$Z$14:$Z$2000,0)),0)</f>
        <v>0</v>
      </c>
      <c r="AM57" s="66">
        <f>IFERROR(INDEX('SPACELOG 7 EMPRUNT 1'!$I$14:$I$2000,MATCH('SPACELOG 7 BP'!AM$2,'SPACELOG 7 EMPRUNT 1'!$Z$14:$Z$2000,0)),0)</f>
        <v>0</v>
      </c>
      <c r="AN57" s="66">
        <f>IFERROR(INDEX('SPACELOG 7 EMPRUNT 1'!$I$14:$I$2000,MATCH('SPACELOG 7 BP'!AN$2,'SPACELOG 7 EMPRUNT 1'!$Z$14:$Z$2000,0)),0)</f>
        <v>0</v>
      </c>
      <c r="AO57" s="66">
        <f>IFERROR(INDEX('SPACELOG 7 EMPRUNT 1'!$I$14:$I$2000,MATCH('SPACELOG 7 BP'!AO$2,'SPACELOG 7 EMPRUNT 1'!$Z$14:$Z$2000,0)),0)</f>
        <v>0</v>
      </c>
      <c r="AP57" s="66">
        <f>IFERROR(INDEX('SPACELOG 7 EMPRUNT 1'!$I$14:$I$2000,MATCH('SPACELOG 7 BP'!AP$2,'SPACELOG 7 EMPRUNT 1'!$Z$14:$Z$2000,0)),0)</f>
        <v>0</v>
      </c>
      <c r="AQ57" s="66">
        <f>IFERROR(INDEX('SPACELOG 7 EMPRUNT 1'!$I$14:$I$2000,MATCH('SPACELOG 7 BP'!AQ$2,'SPACELOG 7 EMPRUNT 1'!$Z$14:$Z$2000,0)),0)</f>
        <v>0</v>
      </c>
      <c r="AR57" s="75">
        <f>SUM(AF57:AQ57)</f>
        <v>0</v>
      </c>
      <c r="AS57" s="66">
        <f>IFERROR(INDEX('SPACELOG 7 EMPRUNT 1'!$I$14:$I$2000,MATCH('SPACELOG 7 BP'!AS$2,'SPACELOG 7 EMPRUNT 1'!$Z$14:$Z$2000,0)),0)</f>
        <v>0</v>
      </c>
      <c r="AT57" s="66">
        <f>IFERROR(INDEX('SPACELOG 7 EMPRUNT 1'!$I$14:$I$2000,MATCH('SPACELOG 7 BP'!AT$2,'SPACELOG 7 EMPRUNT 1'!$Z$14:$Z$2000,0)),0)</f>
        <v>0</v>
      </c>
      <c r="AU57" s="66">
        <f>IFERROR(INDEX('SPACELOG 7 EMPRUNT 1'!$I$14:$I$2000,MATCH('SPACELOG 7 BP'!AU$2,'SPACELOG 7 EMPRUNT 1'!$Z$14:$Z$2000,0)),0)</f>
        <v>0</v>
      </c>
      <c r="AV57" s="66">
        <f>IFERROR(INDEX('SPACELOG 7 EMPRUNT 1'!$I$14:$I$2000,MATCH('SPACELOG 7 BP'!AV$2,'SPACELOG 7 EMPRUNT 1'!$Z$14:$Z$2000,0)),0)</f>
        <v>0</v>
      </c>
      <c r="AW57" s="66">
        <f>IFERROR(INDEX('SPACELOG 7 EMPRUNT 1'!$I$14:$I$2000,MATCH('SPACELOG 7 BP'!AW$2,'SPACELOG 7 EMPRUNT 1'!$Z$14:$Z$2000,0)),0)</f>
        <v>0</v>
      </c>
      <c r="AX57" s="66">
        <f>IFERROR(INDEX('SPACELOG 7 EMPRUNT 1'!$I$14:$I$2000,MATCH('SPACELOG 7 BP'!AX$2,'SPACELOG 7 EMPRUNT 1'!$Z$14:$Z$2000,0)),0)</f>
        <v>0</v>
      </c>
      <c r="AY57" s="66">
        <f>IFERROR(INDEX('SPACELOG 7 EMPRUNT 1'!$I$14:$I$2000,MATCH('SPACELOG 7 BP'!AY$2,'SPACELOG 7 EMPRUNT 1'!$Z$14:$Z$2000,0)),0)</f>
        <v>0</v>
      </c>
      <c r="AZ57" s="66">
        <f>IFERROR(INDEX('SPACELOG 7 EMPRUNT 1'!$I$14:$I$2000,MATCH('SPACELOG 7 BP'!AZ$2,'SPACELOG 7 EMPRUNT 1'!$Z$14:$Z$2000,0)),0)</f>
        <v>0</v>
      </c>
      <c r="BA57" s="66">
        <f>IFERROR(INDEX('SPACELOG 7 EMPRUNT 1'!$I$14:$I$2000,MATCH('SPACELOG 7 BP'!BA$2,'SPACELOG 7 EMPRUNT 1'!$Z$14:$Z$2000,0)),0)</f>
        <v>0</v>
      </c>
      <c r="BB57" s="66">
        <f>IFERROR(INDEX('SPACELOG 7 EMPRUNT 1'!$I$14:$I$2000,MATCH('SPACELOG 7 BP'!BB$2,'SPACELOG 7 EMPRUNT 1'!$Z$14:$Z$2000,0)),0)</f>
        <v>0</v>
      </c>
      <c r="BC57" s="66">
        <f>IFERROR(INDEX('SPACELOG 7 EMPRUNT 1'!$I$14:$I$2000,MATCH('SPACELOG 7 BP'!BC$2,'SPACELOG 7 EMPRUNT 1'!$Z$14:$Z$2000,0)),0)</f>
        <v>0</v>
      </c>
      <c r="BD57" s="66">
        <f>IFERROR(INDEX('SPACELOG 7 EMPRUNT 1'!$I$14:$I$2000,MATCH('SPACELOG 7 BP'!BD$2,'SPACELOG 7 EMPRUNT 1'!$Z$14:$Z$2000,0)),0)</f>
        <v>0</v>
      </c>
      <c r="BE57" s="75">
        <f>SUM(AS57:BD57)</f>
        <v>0</v>
      </c>
      <c r="BF57" s="66">
        <f>IFERROR(INDEX('SPACELOG 7 EMPRUNT 1'!$I$14:$I$2000,MATCH('SPACELOG 7 BP'!BF$2,'SPACELOG 7 EMPRUNT 1'!$Z$14:$Z$2000,0)),0)</f>
        <v>0</v>
      </c>
      <c r="BG57" s="66">
        <f>IFERROR(INDEX('SPACELOG 7 EMPRUNT 1'!$I$14:$I$2000,MATCH('SPACELOG 7 BP'!BG$2,'SPACELOG 7 EMPRUNT 1'!$Z$14:$Z$2000,0)),0)</f>
        <v>0</v>
      </c>
      <c r="BH57" s="66">
        <f>IFERROR(INDEX('SPACELOG 7 EMPRUNT 1'!$I$14:$I$2000,MATCH('SPACELOG 7 BP'!BH$2,'SPACELOG 7 EMPRUNT 1'!$Z$14:$Z$2000,0)),0)</f>
        <v>0</v>
      </c>
      <c r="BI57" s="66">
        <f>IFERROR(INDEX('SPACELOG 7 EMPRUNT 1'!$I$14:$I$2000,MATCH('SPACELOG 7 BP'!BI$2,'SPACELOG 7 EMPRUNT 1'!$Z$14:$Z$2000,0)),0)</f>
        <v>0</v>
      </c>
      <c r="BJ57" s="66">
        <f>IFERROR(INDEX('SPACELOG 7 EMPRUNT 1'!$I$14:$I$2000,MATCH('SPACELOG 7 BP'!BJ$2,'SPACELOG 7 EMPRUNT 1'!$Z$14:$Z$2000,0)),0)</f>
        <v>0</v>
      </c>
      <c r="BK57" s="66">
        <f>IFERROR(INDEX('SPACELOG 7 EMPRUNT 1'!$I$14:$I$2000,MATCH('SPACELOG 7 BP'!BK$2,'SPACELOG 7 EMPRUNT 1'!$Z$14:$Z$2000,0)),0)</f>
        <v>0</v>
      </c>
      <c r="BL57" s="66">
        <f>IFERROR(INDEX('SPACELOG 7 EMPRUNT 1'!$I$14:$I$2000,MATCH('SPACELOG 7 BP'!BL$2,'SPACELOG 7 EMPRUNT 1'!$Z$14:$Z$2000,0)),0)</f>
        <v>0</v>
      </c>
      <c r="BM57" s="66">
        <f>IFERROR(INDEX('SPACELOG 7 EMPRUNT 1'!$I$14:$I$2000,MATCH('SPACELOG 7 BP'!BM$2,'SPACELOG 7 EMPRUNT 1'!$Z$14:$Z$2000,0)),0)</f>
        <v>0</v>
      </c>
      <c r="BN57" s="66">
        <f>IFERROR(INDEX('SPACELOG 7 EMPRUNT 1'!$I$14:$I$2000,MATCH('SPACELOG 7 BP'!BN$2,'SPACELOG 7 EMPRUNT 1'!$Z$14:$Z$2000,0)),0)</f>
        <v>0</v>
      </c>
      <c r="BO57" s="66">
        <f>IFERROR(INDEX('SPACELOG 7 EMPRUNT 1'!$I$14:$I$2000,MATCH('SPACELOG 7 BP'!BO$2,'SPACELOG 7 EMPRUNT 1'!$Z$14:$Z$2000,0)),0)</f>
        <v>0</v>
      </c>
      <c r="BP57" s="66">
        <f>IFERROR(INDEX('SPACELOG 7 EMPRUNT 1'!$I$14:$I$2000,MATCH('SPACELOG 7 BP'!BP$2,'SPACELOG 7 EMPRUNT 1'!$Z$14:$Z$2000,0)),0)</f>
        <v>0</v>
      </c>
      <c r="BQ57" s="66">
        <f>IFERROR(INDEX('SPACELOG 7 EMPRUNT 1'!$I$14:$I$2000,MATCH('SPACELOG 7 BP'!BQ$2,'SPACELOG 7 EMPRUNT 1'!$Z$14:$Z$2000,0)),0)</f>
        <v>0</v>
      </c>
      <c r="BR57" s="75">
        <f>SUM(BF57:BQ57)</f>
        <v>0</v>
      </c>
      <c r="BS57" s="66">
        <f>IFERROR(INDEX('SPACELOG 7 EMPRUNT 1'!$I$14:$I$2000,MATCH('SPACELOG 7 BP'!BS$2,'SPACELOG 7 EMPRUNT 1'!$Z$14:$Z$2000,0)),0)</f>
        <v>0</v>
      </c>
      <c r="BT57" s="66">
        <f>IFERROR(INDEX('SPACELOG 7 EMPRUNT 1'!$I$14:$I$2000,MATCH('SPACELOG 7 BP'!BT$2,'SPACELOG 7 EMPRUNT 1'!$Z$14:$Z$2000,0)),0)</f>
        <v>0</v>
      </c>
      <c r="BU57" s="66">
        <f>IFERROR(INDEX('SPACELOG 7 EMPRUNT 1'!$I$14:$I$2000,MATCH('SPACELOG 7 BP'!BU$2,'SPACELOG 7 EMPRUNT 1'!$Z$14:$Z$2000,0)),0)</f>
        <v>0</v>
      </c>
      <c r="BV57" s="66">
        <f>IFERROR(INDEX('SPACELOG 7 EMPRUNT 1'!$I$14:$I$2000,MATCH('SPACELOG 7 BP'!BV$2,'SPACELOG 7 EMPRUNT 1'!$Z$14:$Z$2000,0)),0)</f>
        <v>0</v>
      </c>
      <c r="BW57" s="66">
        <f>IFERROR(INDEX('SPACELOG 7 EMPRUNT 1'!$I$14:$I$2000,MATCH('SPACELOG 7 BP'!BW$2,'SPACELOG 7 EMPRUNT 1'!$Z$14:$Z$2000,0)),0)</f>
        <v>0</v>
      </c>
      <c r="BX57" s="66">
        <f>IFERROR(INDEX('SPACELOG 7 EMPRUNT 1'!$I$14:$I$2000,MATCH('SPACELOG 7 BP'!BX$2,'SPACELOG 7 EMPRUNT 1'!$Z$14:$Z$2000,0)),0)</f>
        <v>0</v>
      </c>
      <c r="BY57" s="66">
        <f>IFERROR(INDEX('SPACELOG 7 EMPRUNT 1'!$I$14:$I$2000,MATCH('SPACELOG 7 BP'!BY$2,'SPACELOG 7 EMPRUNT 1'!$Z$14:$Z$2000,0)),0)</f>
        <v>0</v>
      </c>
      <c r="BZ57" s="66">
        <f>IFERROR(INDEX('SPACELOG 7 EMPRUNT 1'!$I$14:$I$2000,MATCH('SPACELOG 7 BP'!BZ$2,'SPACELOG 7 EMPRUNT 1'!$Z$14:$Z$2000,0)),0)</f>
        <v>0</v>
      </c>
      <c r="CA57" s="66">
        <f>IFERROR(INDEX('SPACELOG 7 EMPRUNT 1'!$I$14:$I$2000,MATCH('SPACELOG 7 BP'!CA$2,'SPACELOG 7 EMPRUNT 1'!$Z$14:$Z$2000,0)),0)</f>
        <v>0</v>
      </c>
      <c r="CB57" s="66">
        <f>IFERROR(INDEX('SPACELOG 7 EMPRUNT 1'!$I$14:$I$2000,MATCH('SPACELOG 7 BP'!CB$2,'SPACELOG 7 EMPRUNT 1'!$Z$14:$Z$2000,0)),0)</f>
        <v>0</v>
      </c>
      <c r="CC57" s="66">
        <f>IFERROR(INDEX('SPACELOG 7 EMPRUNT 1'!$I$14:$I$2000,MATCH('SPACELOG 7 BP'!CC$2,'SPACELOG 7 EMPRUNT 1'!$Z$14:$Z$2000,0)),0)</f>
        <v>0</v>
      </c>
      <c r="CD57" s="66">
        <f>IFERROR(INDEX('SPACELOG 7 EMPRUNT 1'!$I$14:$I$2000,MATCH('SPACELOG 7 BP'!CD$2,'SPACELOG 7 EMPRUNT 1'!$Z$14:$Z$2000,0)),0)</f>
        <v>0</v>
      </c>
      <c r="CE57" s="75">
        <f>SUM(BS57:CD57)</f>
        <v>0</v>
      </c>
      <c r="CF57" s="66">
        <f>IFERROR(INDEX('SPACELOG 7 EMPRUNT 1'!$I$14:$I$2000,MATCH('SPACELOG 7 BP'!CF$2,'SPACELOG 7 EMPRUNT 1'!$Z$14:$Z$2000,0)),0)</f>
        <v>0</v>
      </c>
      <c r="CG57" s="66">
        <f>IFERROR(INDEX('SPACELOG 7 EMPRUNT 1'!$I$14:$I$2000,MATCH('SPACELOG 7 BP'!CG$2,'SPACELOG 7 EMPRUNT 1'!$Z$14:$Z$2000,0)),0)</f>
        <v>0</v>
      </c>
      <c r="CH57" s="66">
        <f>IFERROR(INDEX('SPACELOG 7 EMPRUNT 1'!$I$14:$I$2000,MATCH('SPACELOG 7 BP'!CH$2,'SPACELOG 7 EMPRUNT 1'!$Z$14:$Z$2000,0)),0)</f>
        <v>0</v>
      </c>
      <c r="CI57" s="66">
        <f>IFERROR(INDEX('SPACELOG 7 EMPRUNT 1'!$I$14:$I$2000,MATCH('SPACELOG 7 BP'!CI$2,'SPACELOG 7 EMPRUNT 1'!$Z$14:$Z$2000,0)),0)</f>
        <v>0</v>
      </c>
      <c r="CJ57" s="66">
        <f>IFERROR(INDEX('SPACELOG 7 EMPRUNT 1'!$I$14:$I$2000,MATCH('SPACELOG 7 BP'!CJ$2,'SPACELOG 7 EMPRUNT 1'!$Z$14:$Z$2000,0)),0)</f>
        <v>0</v>
      </c>
      <c r="CK57" s="66">
        <f>IFERROR(INDEX('SPACELOG 7 EMPRUNT 1'!$I$14:$I$2000,MATCH('SPACELOG 7 BP'!CK$2,'SPACELOG 7 EMPRUNT 1'!$Z$14:$Z$2000,0)),0)</f>
        <v>0</v>
      </c>
      <c r="CL57" s="66">
        <f>IFERROR(INDEX('SPACELOG 7 EMPRUNT 1'!$I$14:$I$2000,MATCH('SPACELOG 7 BP'!CL$2,'SPACELOG 7 EMPRUNT 1'!$Z$14:$Z$2000,0)),0)</f>
        <v>0</v>
      </c>
      <c r="CM57" s="66">
        <f>IFERROR(INDEX('SPACELOG 7 EMPRUNT 1'!$I$14:$I$2000,MATCH('SPACELOG 7 BP'!CM$2,'SPACELOG 7 EMPRUNT 1'!$Z$14:$Z$2000,0)),0)</f>
        <v>0</v>
      </c>
      <c r="CN57" s="66">
        <f>IFERROR(INDEX('SPACELOG 7 EMPRUNT 1'!$I$14:$I$2000,MATCH('SPACELOG 7 BP'!CN$2,'SPACELOG 7 EMPRUNT 1'!$Z$14:$Z$2000,0)),0)</f>
        <v>0</v>
      </c>
      <c r="CO57" s="66">
        <f>IFERROR(INDEX('SPACELOG 7 EMPRUNT 1'!$I$14:$I$2000,MATCH('SPACELOG 7 BP'!CO$2,'SPACELOG 7 EMPRUNT 1'!$Z$14:$Z$2000,0)),0)</f>
        <v>0</v>
      </c>
      <c r="CP57" s="66">
        <f>IFERROR(INDEX('SPACELOG 7 EMPRUNT 1'!$I$14:$I$2000,MATCH('SPACELOG 7 BP'!CP$2,'SPACELOG 7 EMPRUNT 1'!$Z$14:$Z$2000,0)),0)</f>
        <v>0</v>
      </c>
      <c r="CQ57" s="66">
        <f>IFERROR(INDEX('SPACELOG 7 EMPRUNT 1'!$I$14:$I$2000,MATCH('SPACELOG 7 BP'!CQ$2,'SPACELOG 7 EMPRUNT 1'!$Z$14:$Z$2000,0)),0)</f>
        <v>0</v>
      </c>
      <c r="CR57" s="75">
        <f>SUM(CF57:CQ57)</f>
        <v>0</v>
      </c>
      <c r="CS57" s="66">
        <f>IFERROR(INDEX('SPACELOG 7 EMPRUNT 1'!$I$14:$I$2000,MATCH('SPACELOG 7 BP'!CS$2,'SPACELOG 7 EMPRUNT 1'!$Z$14:$Z$2000,0)),0)</f>
        <v>0</v>
      </c>
      <c r="CT57" s="66">
        <f>IFERROR(INDEX('SPACELOG 7 EMPRUNT 1'!$I$14:$I$2000,MATCH('SPACELOG 7 BP'!CT$2,'SPACELOG 7 EMPRUNT 1'!$Z$14:$Z$2000,0)),0)</f>
        <v>0</v>
      </c>
      <c r="CU57" s="66">
        <f>IFERROR(INDEX('SPACELOG 7 EMPRUNT 1'!$I$14:$I$2000,MATCH('SPACELOG 7 BP'!CU$2,'SPACELOG 7 EMPRUNT 1'!$Z$14:$Z$2000,0)),0)</f>
        <v>0</v>
      </c>
      <c r="CV57" s="66">
        <f>IFERROR(INDEX('SPACELOG 7 EMPRUNT 1'!$I$14:$I$2000,MATCH('SPACELOG 7 BP'!CV$2,'SPACELOG 7 EMPRUNT 1'!$Z$14:$Z$2000,0)),0)</f>
        <v>0</v>
      </c>
      <c r="CW57" s="66">
        <f>IFERROR(INDEX('SPACELOG 7 EMPRUNT 1'!$I$14:$I$2000,MATCH('SPACELOG 7 BP'!CW$2,'SPACELOG 7 EMPRUNT 1'!$Z$14:$Z$2000,0)),0)</f>
        <v>0</v>
      </c>
      <c r="CX57" s="66">
        <f>IFERROR(INDEX('SPACELOG 7 EMPRUNT 1'!$I$14:$I$2000,MATCH('SPACELOG 7 BP'!CX$2,'SPACELOG 7 EMPRUNT 1'!$Z$14:$Z$2000,0)),0)</f>
        <v>0</v>
      </c>
      <c r="CY57" s="66">
        <f>IFERROR(INDEX('SPACELOG 7 EMPRUNT 1'!$I$14:$I$2000,MATCH('SPACELOG 7 BP'!CY$2,'SPACELOG 7 EMPRUNT 1'!$Z$14:$Z$2000,0)),0)</f>
        <v>0</v>
      </c>
      <c r="CZ57" s="66">
        <f>IFERROR(INDEX('SPACELOG 7 EMPRUNT 1'!$I$14:$I$2000,MATCH('SPACELOG 7 BP'!CZ$2,'SPACELOG 7 EMPRUNT 1'!$Z$14:$Z$2000,0)),0)</f>
        <v>0</v>
      </c>
      <c r="DA57" s="66">
        <f>IFERROR(INDEX('SPACELOG 7 EMPRUNT 1'!$I$14:$I$2000,MATCH('SPACELOG 7 BP'!DA$2,'SPACELOG 7 EMPRUNT 1'!$Z$14:$Z$2000,0)),0)</f>
        <v>0</v>
      </c>
      <c r="DB57" s="66">
        <f>IFERROR(INDEX('SPACELOG 7 EMPRUNT 1'!$I$14:$I$2000,MATCH('SPACELOG 7 BP'!DB$2,'SPACELOG 7 EMPRUNT 1'!$Z$14:$Z$2000,0)),0)</f>
        <v>0</v>
      </c>
      <c r="DC57" s="66">
        <f>IFERROR(INDEX('SPACELOG 7 EMPRUNT 1'!$I$14:$I$2000,MATCH('SPACELOG 7 BP'!DC$2,'SPACELOG 7 EMPRUNT 1'!$Z$14:$Z$2000,0)),0)</f>
        <v>0</v>
      </c>
      <c r="DD57" s="66">
        <f>IFERROR(INDEX('SPACELOG 7 EMPRUNT 1'!$I$14:$I$2000,MATCH('SPACELOG 7 BP'!DD$2,'SPACELOG 7 EMPRUNT 1'!$Z$14:$Z$2000,0)),0)</f>
        <v>0</v>
      </c>
      <c r="DE57" s="75">
        <f>SUM(CS57:DD57)</f>
        <v>0</v>
      </c>
      <c r="DF57" s="66">
        <f>IFERROR(INDEX('SPACELOG 7 EMPRUNT 1'!$I$14:$I$2000,MATCH('SPACELOG 7 BP'!DF$2,'SPACELOG 7 EMPRUNT 1'!$Z$14:$Z$2000,0)),0)</f>
        <v>0</v>
      </c>
      <c r="DG57" s="66">
        <f>IFERROR(INDEX('SPACELOG 7 EMPRUNT 1'!$I$14:$I$2000,MATCH('SPACELOG 7 BP'!DG$2,'SPACELOG 7 EMPRUNT 1'!$Z$14:$Z$2000,0)),0)</f>
        <v>0</v>
      </c>
      <c r="DH57" s="66">
        <f>IFERROR(INDEX('SPACELOG 7 EMPRUNT 1'!$I$14:$I$2000,MATCH('SPACELOG 7 BP'!DH$2,'SPACELOG 7 EMPRUNT 1'!$Z$14:$Z$2000,0)),0)</f>
        <v>0</v>
      </c>
      <c r="DI57" s="66">
        <f>IFERROR(INDEX('SPACELOG 7 EMPRUNT 1'!$I$14:$I$2000,MATCH('SPACELOG 7 BP'!DI$2,'SPACELOG 7 EMPRUNT 1'!$Z$14:$Z$2000,0)),0)</f>
        <v>0</v>
      </c>
      <c r="DJ57" s="66">
        <f>IFERROR(INDEX('SPACELOG 7 EMPRUNT 1'!$I$14:$I$2000,MATCH('SPACELOG 7 BP'!DJ$2,'SPACELOG 7 EMPRUNT 1'!$Z$14:$Z$2000,0)),0)</f>
        <v>0</v>
      </c>
      <c r="DK57" s="66">
        <f>IFERROR(INDEX('SPACELOG 7 EMPRUNT 1'!$I$14:$I$2000,MATCH('SPACELOG 7 BP'!DK$2,'SPACELOG 7 EMPRUNT 1'!$Z$14:$Z$2000,0)),0)</f>
        <v>0</v>
      </c>
      <c r="DL57" s="66">
        <f>IFERROR(INDEX('SPACELOG 7 EMPRUNT 1'!$I$14:$I$2000,MATCH('SPACELOG 7 BP'!DL$2,'SPACELOG 7 EMPRUNT 1'!$Z$14:$Z$2000,0)),0)</f>
        <v>0</v>
      </c>
      <c r="DM57" s="66">
        <f>IFERROR(INDEX('SPACELOG 7 EMPRUNT 1'!$I$14:$I$2000,MATCH('SPACELOG 7 BP'!DM$2,'SPACELOG 7 EMPRUNT 1'!$Z$14:$Z$2000,0)),0)</f>
        <v>0</v>
      </c>
      <c r="DN57" s="66">
        <f>IFERROR(INDEX('SPACELOG 7 EMPRUNT 1'!$I$14:$I$2000,MATCH('SPACELOG 7 BP'!DN$2,'SPACELOG 7 EMPRUNT 1'!$Z$14:$Z$2000,0)),0)</f>
        <v>0</v>
      </c>
      <c r="DO57" s="66">
        <f>IFERROR(INDEX('SPACELOG 7 EMPRUNT 1'!$I$14:$I$2000,MATCH('SPACELOG 7 BP'!DO$2,'SPACELOG 7 EMPRUNT 1'!$Z$14:$Z$2000,0)),0)</f>
        <v>0</v>
      </c>
      <c r="DP57" s="66">
        <f>IFERROR(INDEX('SPACELOG 7 EMPRUNT 1'!$I$14:$I$2000,MATCH('SPACELOG 7 BP'!DP$2,'SPACELOG 7 EMPRUNT 1'!$Z$14:$Z$2000,0)),0)</f>
        <v>0</v>
      </c>
      <c r="DQ57" s="66">
        <f>IFERROR(INDEX('SPACELOG 7 EMPRUNT 1'!$I$14:$I$2000,MATCH('SPACELOG 7 BP'!DQ$2,'SPACELOG 7 EMPRUNT 1'!$Z$14:$Z$2000,0)),0)</f>
        <v>0</v>
      </c>
      <c r="DR57" s="75">
        <f>SUM(DF57:DQ57)</f>
        <v>0</v>
      </c>
      <c r="DS57" s="66">
        <f>IFERROR(INDEX('SPACELOG 7 EMPRUNT 1'!$I$14:$I$2000,MATCH('SPACELOG 7 BP'!DS$2,'SPACELOG 7 EMPRUNT 1'!$Z$14:$Z$2000,0)),0)</f>
        <v>0</v>
      </c>
      <c r="DT57" s="66">
        <f>IFERROR(INDEX('SPACELOG 7 EMPRUNT 1'!$I$14:$I$2000,MATCH('SPACELOG 7 BP'!DT$2,'SPACELOG 7 EMPRUNT 1'!$Z$14:$Z$2000,0)),0)</f>
        <v>0</v>
      </c>
      <c r="DU57" s="66">
        <f>IFERROR(INDEX('SPACELOG 7 EMPRUNT 1'!$I$14:$I$2000,MATCH('SPACELOG 7 BP'!DU$2,'SPACELOG 7 EMPRUNT 1'!$Z$14:$Z$2000,0)),0)</f>
        <v>0</v>
      </c>
      <c r="DV57" s="66">
        <f>IFERROR(INDEX('SPACELOG 7 EMPRUNT 1'!$I$14:$I$2000,MATCH('SPACELOG 7 BP'!DV$2,'SPACELOG 7 EMPRUNT 1'!$Z$14:$Z$2000,0)),0)</f>
        <v>0</v>
      </c>
      <c r="DW57" s="66">
        <f>IFERROR(INDEX('SPACELOG 7 EMPRUNT 1'!$I$14:$I$2000,MATCH('SPACELOG 7 BP'!DW$2,'SPACELOG 7 EMPRUNT 1'!$Z$14:$Z$2000,0)),0)</f>
        <v>0</v>
      </c>
      <c r="DX57" s="66">
        <f>IFERROR(INDEX('SPACELOG 7 EMPRUNT 1'!$I$14:$I$2000,MATCH('SPACELOG 7 BP'!DX$2,'SPACELOG 7 EMPRUNT 1'!$Z$14:$Z$2000,0)),0)</f>
        <v>0</v>
      </c>
      <c r="DY57" s="66">
        <f>IFERROR(INDEX('SPACELOG 7 EMPRUNT 1'!$I$14:$I$2000,MATCH('SPACELOG 7 BP'!DY$2,'SPACELOG 7 EMPRUNT 1'!$Z$14:$Z$2000,0)),0)</f>
        <v>0</v>
      </c>
      <c r="DZ57" s="66">
        <f>IFERROR(INDEX('SPACELOG 7 EMPRUNT 1'!$I$14:$I$2000,MATCH('SPACELOG 7 BP'!DZ$2,'SPACELOG 7 EMPRUNT 1'!$Z$14:$Z$2000,0)),0)</f>
        <v>0</v>
      </c>
      <c r="EA57" s="66">
        <f>IFERROR(INDEX('SPACELOG 7 EMPRUNT 1'!$I$14:$I$2000,MATCH('SPACELOG 7 BP'!EA$2,'SPACELOG 7 EMPRUNT 1'!$Z$14:$Z$2000,0)),0)</f>
        <v>0</v>
      </c>
      <c r="EB57" s="66">
        <f>IFERROR(INDEX('SPACELOG 7 EMPRUNT 1'!$I$14:$I$2000,MATCH('SPACELOG 7 BP'!EB$2,'SPACELOG 7 EMPRUNT 1'!$Z$14:$Z$2000,0)),0)</f>
        <v>0</v>
      </c>
      <c r="EC57" s="66">
        <f>IFERROR(INDEX('SPACELOG 7 EMPRUNT 1'!$I$14:$I$2000,MATCH('SPACELOG 7 BP'!EC$2,'SPACELOG 7 EMPRUNT 1'!$Z$14:$Z$2000,0)),0)</f>
        <v>0</v>
      </c>
      <c r="ED57" s="66">
        <f>IFERROR(INDEX('SPACELOG 7 EMPRUNT 1'!$I$14:$I$2000,MATCH('SPACELOG 7 BP'!ED$2,'SPACELOG 7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7 EMPRUNT 3'!I6</f>
        <v/>
      </c>
      <c r="D58" s="2" t="s">
        <v>100</v>
      </c>
      <c r="F58" s="66">
        <f>IFERROR(INDEX('SPACELOG 7 EMPRUNT 2'!$I$14:$I$2000,MATCH('SPACELOG 7 BP'!F$2,'SPACELOG 7 EMPRUNT 2'!$Z$14:$Z$2000,0)),0)</f>
        <v>0</v>
      </c>
      <c r="G58" s="66">
        <f>IFERROR(INDEX('SPACELOG 7 EMPRUNT 2'!$I$14:$I$2000,MATCH('SPACELOG 7 BP'!G$2,'SPACELOG 7 EMPRUNT 2'!$Z$14:$Z$2000,0)),0)</f>
        <v>0</v>
      </c>
      <c r="H58" s="66">
        <f>IFERROR(INDEX('SPACELOG 7 EMPRUNT 2'!$I$14:$I$2000,MATCH('SPACELOG 7 BP'!H$2,'SPACELOG 7 EMPRUNT 2'!$Z$14:$Z$2000,0)),0)</f>
        <v>0</v>
      </c>
      <c r="I58" s="66">
        <f>IFERROR(INDEX('SPACELOG 7 EMPRUNT 2'!$I$14:$I$2000,MATCH('SPACELOG 7 BP'!I$2,'SPACELOG 7 EMPRUNT 2'!$Z$14:$Z$2000,0)),0)</f>
        <v>0</v>
      </c>
      <c r="J58" s="66">
        <f>IFERROR(INDEX('SPACELOG 7 EMPRUNT 2'!$I$14:$I$2000,MATCH('SPACELOG 7 BP'!J$2,'SPACELOG 7 EMPRUNT 2'!$Z$14:$Z$2000,0)),0)</f>
        <v>0</v>
      </c>
      <c r="K58" s="66">
        <f>IFERROR(INDEX('SPACELOG 7 EMPRUNT 2'!$I$14:$I$2000,MATCH('SPACELOG 7 BP'!K$2,'SPACELOG 7 EMPRUNT 2'!$Z$14:$Z$2000,0)),0)</f>
        <v>0</v>
      </c>
      <c r="L58" s="66">
        <f>IFERROR(INDEX('SPACELOG 7 EMPRUNT 2'!$I$14:$I$2000,MATCH('SPACELOG 7 BP'!L$2,'SPACELOG 7 EMPRUNT 2'!$Z$14:$Z$2000,0)),0)</f>
        <v>0</v>
      </c>
      <c r="M58" s="66">
        <f>IFERROR(INDEX('SPACELOG 7 EMPRUNT 2'!$I$14:$I$2000,MATCH('SPACELOG 7 BP'!M$2,'SPACELOG 7 EMPRUNT 2'!$Z$14:$Z$2000,0)),0)</f>
        <v>0</v>
      </c>
      <c r="N58" s="66">
        <f>IFERROR(INDEX('SPACELOG 7 EMPRUNT 2'!$I$14:$I$2000,MATCH('SPACELOG 7 BP'!N$2,'SPACELOG 7 EMPRUNT 2'!$Z$14:$Z$2000,0)),0)</f>
        <v>0</v>
      </c>
      <c r="O58" s="66">
        <f>IFERROR(INDEX('SPACELOG 7 EMPRUNT 2'!$I$14:$I$2000,MATCH('SPACELOG 7 BP'!O$2,'SPACELOG 7 EMPRUNT 2'!$Z$14:$Z$2000,0)),0)</f>
        <v>0</v>
      </c>
      <c r="P58" s="66">
        <f>IFERROR(INDEX('SPACELOG 7 EMPRUNT 2'!$I$14:$I$2000,MATCH('SPACELOG 7 BP'!P$2,'SPACELOG 7 EMPRUNT 2'!$Z$14:$Z$2000,0)),0)</f>
        <v>0</v>
      </c>
      <c r="Q58" s="66">
        <f>IFERROR(INDEX('SPACELOG 7 EMPRUNT 2'!$I$14:$I$2000,MATCH('SPACELOG 7 BP'!Q$2,'SPACELOG 7 EMPRUNT 2'!$Z$14:$Z$2000,0)),0)</f>
        <v>0</v>
      </c>
      <c r="R58" s="75">
        <f>SUM(F58:Q58)</f>
        <v>0</v>
      </c>
      <c r="S58" s="66">
        <f>IFERROR(INDEX('SPACELOG 7 EMPRUNT 2'!$I$14:$I$2000,MATCH('SPACELOG 7 BP'!S$2,'SPACELOG 7 EMPRUNT 2'!$Z$14:$Z$2000,0)),0)</f>
        <v>0</v>
      </c>
      <c r="T58" s="66">
        <f>IFERROR(INDEX('SPACELOG 7 EMPRUNT 2'!$I$14:$I$2000,MATCH('SPACELOG 7 BP'!T$2,'SPACELOG 7 EMPRUNT 2'!$Z$14:$Z$2000,0)),0)</f>
        <v>0</v>
      </c>
      <c r="U58" s="66">
        <f>IFERROR(INDEX('SPACELOG 7 EMPRUNT 2'!$I$14:$I$2000,MATCH('SPACELOG 7 BP'!U$2,'SPACELOG 7 EMPRUNT 2'!$Z$14:$Z$2000,0)),0)</f>
        <v>0</v>
      </c>
      <c r="V58" s="66">
        <f>IFERROR(INDEX('SPACELOG 7 EMPRUNT 2'!$I$14:$I$2000,MATCH('SPACELOG 7 BP'!V$2,'SPACELOG 7 EMPRUNT 2'!$Z$14:$Z$2000,0)),0)</f>
        <v>0</v>
      </c>
      <c r="W58" s="66">
        <f>IFERROR(INDEX('SPACELOG 7 EMPRUNT 2'!$I$14:$I$2000,MATCH('SPACELOG 7 BP'!W$2,'SPACELOG 7 EMPRUNT 2'!$Z$14:$Z$2000,0)),0)</f>
        <v>0</v>
      </c>
      <c r="X58" s="66">
        <f>IFERROR(INDEX('SPACELOG 7 EMPRUNT 2'!$I$14:$I$2000,MATCH('SPACELOG 7 BP'!X$2,'SPACELOG 7 EMPRUNT 2'!$Z$14:$Z$2000,0)),0)</f>
        <v>0</v>
      </c>
      <c r="Y58" s="66">
        <f>IFERROR(INDEX('SPACELOG 7 EMPRUNT 2'!$I$14:$I$2000,MATCH('SPACELOG 7 BP'!Y$2,'SPACELOG 7 EMPRUNT 2'!$Z$14:$Z$2000,0)),0)</f>
        <v>0</v>
      </c>
      <c r="Z58" s="66">
        <f>IFERROR(INDEX('SPACELOG 7 EMPRUNT 2'!$I$14:$I$2000,MATCH('SPACELOG 7 BP'!Z$2,'SPACELOG 7 EMPRUNT 2'!$Z$14:$Z$2000,0)),0)</f>
        <v>0</v>
      </c>
      <c r="AA58" s="66">
        <f>IFERROR(INDEX('SPACELOG 7 EMPRUNT 2'!$I$14:$I$2000,MATCH('SPACELOG 7 BP'!AA$2,'SPACELOG 7 EMPRUNT 2'!$Z$14:$Z$2000,0)),0)</f>
        <v>0</v>
      </c>
      <c r="AB58" s="66">
        <f>IFERROR(INDEX('SPACELOG 7 EMPRUNT 2'!$I$14:$I$2000,MATCH('SPACELOG 7 BP'!AB$2,'SPACELOG 7 EMPRUNT 2'!$Z$14:$Z$2000,0)),0)</f>
        <v>0</v>
      </c>
      <c r="AC58" s="66">
        <f>IFERROR(INDEX('SPACELOG 7 EMPRUNT 2'!$I$14:$I$2000,MATCH('SPACELOG 7 BP'!AC$2,'SPACELOG 7 EMPRUNT 2'!$Z$14:$Z$2000,0)),0)</f>
        <v>0</v>
      </c>
      <c r="AD58" s="66">
        <f>IFERROR(INDEX('SPACELOG 7 EMPRUNT 2'!$I$14:$I$2000,MATCH('SPACELOG 7 BP'!AD$2,'SPACELOG 7 EMPRUNT 2'!$Z$14:$Z$2000,0)),0)</f>
        <v>0</v>
      </c>
      <c r="AE58" s="75">
        <f>SUM(S58:AD58)</f>
        <v>0</v>
      </c>
      <c r="AF58" s="66">
        <f>IFERROR(INDEX('SPACELOG 7 EMPRUNT 2'!$I$14:$I$2000,MATCH('SPACELOG 7 BP'!AF$2,'SPACELOG 7 EMPRUNT 2'!$Z$14:$Z$2000,0)),0)</f>
        <v>0</v>
      </c>
      <c r="AG58" s="66">
        <f>IFERROR(INDEX('SPACELOG 7 EMPRUNT 2'!$I$14:$I$2000,MATCH('SPACELOG 7 BP'!AG$2,'SPACELOG 7 EMPRUNT 2'!$Z$14:$Z$2000,0)),0)</f>
        <v>0</v>
      </c>
      <c r="AH58" s="66">
        <f>IFERROR(INDEX('SPACELOG 7 EMPRUNT 2'!$I$14:$I$2000,MATCH('SPACELOG 7 BP'!AH$2,'SPACELOG 7 EMPRUNT 2'!$Z$14:$Z$2000,0)),0)</f>
        <v>0</v>
      </c>
      <c r="AI58" s="66">
        <f>IFERROR(INDEX('SPACELOG 7 EMPRUNT 2'!$I$14:$I$2000,MATCH('SPACELOG 7 BP'!AI$2,'SPACELOG 7 EMPRUNT 2'!$Z$14:$Z$2000,0)),0)</f>
        <v>0</v>
      </c>
      <c r="AJ58" s="66">
        <f>IFERROR(INDEX('SPACELOG 7 EMPRUNT 2'!$I$14:$I$2000,MATCH('SPACELOG 7 BP'!AJ$2,'SPACELOG 7 EMPRUNT 2'!$Z$14:$Z$2000,0)),0)</f>
        <v>0</v>
      </c>
      <c r="AK58" s="66">
        <f>IFERROR(INDEX('SPACELOG 7 EMPRUNT 2'!$I$14:$I$2000,MATCH('SPACELOG 7 BP'!AK$2,'SPACELOG 7 EMPRUNT 2'!$Z$14:$Z$2000,0)),0)</f>
        <v>0</v>
      </c>
      <c r="AL58" s="66">
        <f>IFERROR(INDEX('SPACELOG 7 EMPRUNT 2'!$I$14:$I$2000,MATCH('SPACELOG 7 BP'!AL$2,'SPACELOG 7 EMPRUNT 2'!$Z$14:$Z$2000,0)),0)</f>
        <v>0</v>
      </c>
      <c r="AM58" s="66">
        <f>IFERROR(INDEX('SPACELOG 7 EMPRUNT 2'!$I$14:$I$2000,MATCH('SPACELOG 7 BP'!AM$2,'SPACELOG 7 EMPRUNT 2'!$Z$14:$Z$2000,0)),0)</f>
        <v>0</v>
      </c>
      <c r="AN58" s="66">
        <f>IFERROR(INDEX('SPACELOG 7 EMPRUNT 2'!$I$14:$I$2000,MATCH('SPACELOG 7 BP'!AN$2,'SPACELOG 7 EMPRUNT 2'!$Z$14:$Z$2000,0)),0)</f>
        <v>0</v>
      </c>
      <c r="AO58" s="66">
        <f>IFERROR(INDEX('SPACELOG 7 EMPRUNT 2'!$I$14:$I$2000,MATCH('SPACELOG 7 BP'!AO$2,'SPACELOG 7 EMPRUNT 2'!$Z$14:$Z$2000,0)),0)</f>
        <v>0</v>
      </c>
      <c r="AP58" s="66">
        <f>IFERROR(INDEX('SPACELOG 7 EMPRUNT 2'!$I$14:$I$2000,MATCH('SPACELOG 7 BP'!AP$2,'SPACELOG 7 EMPRUNT 2'!$Z$14:$Z$2000,0)),0)</f>
        <v>0</v>
      </c>
      <c r="AQ58" s="66">
        <f>IFERROR(INDEX('SPACELOG 7 EMPRUNT 2'!$I$14:$I$2000,MATCH('SPACELOG 7 BP'!AQ$2,'SPACELOG 7 EMPRUNT 2'!$Z$14:$Z$2000,0)),0)</f>
        <v>0</v>
      </c>
      <c r="AR58" s="75">
        <f>SUM(AF58:AQ58)</f>
        <v>0</v>
      </c>
      <c r="AS58" s="66">
        <f>IFERROR(INDEX('SPACELOG 7 EMPRUNT 2'!$I$14:$I$2000,MATCH('SPACELOG 7 BP'!AS$2,'SPACELOG 7 EMPRUNT 2'!$Z$14:$Z$2000,0)),0)</f>
        <v>0</v>
      </c>
      <c r="AT58" s="66">
        <f>IFERROR(INDEX('SPACELOG 7 EMPRUNT 2'!$I$14:$I$2000,MATCH('SPACELOG 7 BP'!AT$2,'SPACELOG 7 EMPRUNT 2'!$Z$14:$Z$2000,0)),0)</f>
        <v>0</v>
      </c>
      <c r="AU58" s="66">
        <f>IFERROR(INDEX('SPACELOG 7 EMPRUNT 2'!$I$14:$I$2000,MATCH('SPACELOG 7 BP'!AU$2,'SPACELOG 7 EMPRUNT 2'!$Z$14:$Z$2000,0)),0)</f>
        <v>0</v>
      </c>
      <c r="AV58" s="66">
        <f>IFERROR(INDEX('SPACELOG 7 EMPRUNT 2'!$I$14:$I$2000,MATCH('SPACELOG 7 BP'!AV$2,'SPACELOG 7 EMPRUNT 2'!$Z$14:$Z$2000,0)),0)</f>
        <v>0</v>
      </c>
      <c r="AW58" s="66">
        <f>IFERROR(INDEX('SPACELOG 7 EMPRUNT 2'!$I$14:$I$2000,MATCH('SPACELOG 7 BP'!AW$2,'SPACELOG 7 EMPRUNT 2'!$Z$14:$Z$2000,0)),0)</f>
        <v>0</v>
      </c>
      <c r="AX58" s="66">
        <f>IFERROR(INDEX('SPACELOG 7 EMPRUNT 2'!$I$14:$I$2000,MATCH('SPACELOG 7 BP'!AX$2,'SPACELOG 7 EMPRUNT 2'!$Z$14:$Z$2000,0)),0)</f>
        <v>0</v>
      </c>
      <c r="AY58" s="66">
        <f>IFERROR(INDEX('SPACELOG 7 EMPRUNT 2'!$I$14:$I$2000,MATCH('SPACELOG 7 BP'!AY$2,'SPACELOG 7 EMPRUNT 2'!$Z$14:$Z$2000,0)),0)</f>
        <v>0</v>
      </c>
      <c r="AZ58" s="66">
        <f>IFERROR(INDEX('SPACELOG 7 EMPRUNT 2'!$I$14:$I$2000,MATCH('SPACELOG 7 BP'!AZ$2,'SPACELOG 7 EMPRUNT 2'!$Z$14:$Z$2000,0)),0)</f>
        <v>0</v>
      </c>
      <c r="BA58" s="66">
        <f>IFERROR(INDEX('SPACELOG 7 EMPRUNT 2'!$I$14:$I$2000,MATCH('SPACELOG 7 BP'!BA$2,'SPACELOG 7 EMPRUNT 2'!$Z$14:$Z$2000,0)),0)</f>
        <v>0</v>
      </c>
      <c r="BB58" s="66">
        <f>IFERROR(INDEX('SPACELOG 7 EMPRUNT 2'!$I$14:$I$2000,MATCH('SPACELOG 7 BP'!BB$2,'SPACELOG 7 EMPRUNT 2'!$Z$14:$Z$2000,0)),0)</f>
        <v>0</v>
      </c>
      <c r="BC58" s="66">
        <f>IFERROR(INDEX('SPACELOG 7 EMPRUNT 2'!$I$14:$I$2000,MATCH('SPACELOG 7 BP'!BC$2,'SPACELOG 7 EMPRUNT 2'!$Z$14:$Z$2000,0)),0)</f>
        <v>0</v>
      </c>
      <c r="BD58" s="66">
        <f>IFERROR(INDEX('SPACELOG 7 EMPRUNT 2'!$I$14:$I$2000,MATCH('SPACELOG 7 BP'!BD$2,'SPACELOG 7 EMPRUNT 2'!$Z$14:$Z$2000,0)),0)</f>
        <v>0</v>
      </c>
      <c r="BE58" s="75">
        <f>SUM(AS58:BD58)</f>
        <v>0</v>
      </c>
      <c r="BF58" s="66">
        <f>IFERROR(INDEX('SPACELOG 7 EMPRUNT 2'!$I$14:$I$2000,MATCH('SPACELOG 7 BP'!BF$2,'SPACELOG 7 EMPRUNT 2'!$Z$14:$Z$2000,0)),0)</f>
        <v>0</v>
      </c>
      <c r="BG58" s="66">
        <f>IFERROR(INDEX('SPACELOG 7 EMPRUNT 2'!$I$14:$I$2000,MATCH('SPACELOG 7 BP'!BG$2,'SPACELOG 7 EMPRUNT 2'!$Z$14:$Z$2000,0)),0)</f>
        <v>0</v>
      </c>
      <c r="BH58" s="66">
        <f>IFERROR(INDEX('SPACELOG 7 EMPRUNT 2'!$I$14:$I$2000,MATCH('SPACELOG 7 BP'!BH$2,'SPACELOG 7 EMPRUNT 2'!$Z$14:$Z$2000,0)),0)</f>
        <v>0</v>
      </c>
      <c r="BI58" s="66">
        <f>IFERROR(INDEX('SPACELOG 7 EMPRUNT 2'!$I$14:$I$2000,MATCH('SPACELOG 7 BP'!BI$2,'SPACELOG 7 EMPRUNT 2'!$Z$14:$Z$2000,0)),0)</f>
        <v>0</v>
      </c>
      <c r="BJ58" s="66">
        <f>IFERROR(INDEX('SPACELOG 7 EMPRUNT 2'!$I$14:$I$2000,MATCH('SPACELOG 7 BP'!BJ$2,'SPACELOG 7 EMPRUNT 2'!$Z$14:$Z$2000,0)),0)</f>
        <v>0</v>
      </c>
      <c r="BK58" s="66">
        <f>IFERROR(INDEX('SPACELOG 7 EMPRUNT 2'!$I$14:$I$2000,MATCH('SPACELOG 7 BP'!BK$2,'SPACELOG 7 EMPRUNT 2'!$Z$14:$Z$2000,0)),0)</f>
        <v>0</v>
      </c>
      <c r="BL58" s="66">
        <f>IFERROR(INDEX('SPACELOG 7 EMPRUNT 2'!$I$14:$I$2000,MATCH('SPACELOG 7 BP'!BL$2,'SPACELOG 7 EMPRUNT 2'!$Z$14:$Z$2000,0)),0)</f>
        <v>0</v>
      </c>
      <c r="BM58" s="66">
        <f>IFERROR(INDEX('SPACELOG 7 EMPRUNT 2'!$I$14:$I$2000,MATCH('SPACELOG 7 BP'!BM$2,'SPACELOG 7 EMPRUNT 2'!$Z$14:$Z$2000,0)),0)</f>
        <v>0</v>
      </c>
      <c r="BN58" s="66">
        <f>IFERROR(INDEX('SPACELOG 7 EMPRUNT 2'!$I$14:$I$2000,MATCH('SPACELOG 7 BP'!BN$2,'SPACELOG 7 EMPRUNT 2'!$Z$14:$Z$2000,0)),0)</f>
        <v>0</v>
      </c>
      <c r="BO58" s="66">
        <f>IFERROR(INDEX('SPACELOG 7 EMPRUNT 2'!$I$14:$I$2000,MATCH('SPACELOG 7 BP'!BO$2,'SPACELOG 7 EMPRUNT 2'!$Z$14:$Z$2000,0)),0)</f>
        <v>0</v>
      </c>
      <c r="BP58" s="66">
        <f>IFERROR(INDEX('SPACELOG 7 EMPRUNT 2'!$I$14:$I$2000,MATCH('SPACELOG 7 BP'!BP$2,'SPACELOG 7 EMPRUNT 2'!$Z$14:$Z$2000,0)),0)</f>
        <v>0</v>
      </c>
      <c r="BQ58" s="66">
        <f>IFERROR(INDEX('SPACELOG 7 EMPRUNT 2'!$I$14:$I$2000,MATCH('SPACELOG 7 BP'!BQ$2,'SPACELOG 7 EMPRUNT 2'!$Z$14:$Z$2000,0)),0)</f>
        <v>0</v>
      </c>
      <c r="BR58" s="75">
        <f>SUM(BF58:BQ58)</f>
        <v>0</v>
      </c>
      <c r="BS58" s="66">
        <f>IFERROR(INDEX('SPACELOG 7 EMPRUNT 2'!$I$14:$I$2000,MATCH('SPACELOG 7 BP'!BS$2,'SPACELOG 7 EMPRUNT 2'!$Z$14:$Z$2000,0)),0)</f>
        <v>0</v>
      </c>
      <c r="BT58" s="66">
        <f>IFERROR(INDEX('SPACELOG 7 EMPRUNT 2'!$I$14:$I$2000,MATCH('SPACELOG 7 BP'!BT$2,'SPACELOG 7 EMPRUNT 2'!$Z$14:$Z$2000,0)),0)</f>
        <v>0</v>
      </c>
      <c r="BU58" s="66">
        <f>IFERROR(INDEX('SPACELOG 7 EMPRUNT 2'!$I$14:$I$2000,MATCH('SPACELOG 7 BP'!BU$2,'SPACELOG 7 EMPRUNT 2'!$Z$14:$Z$2000,0)),0)</f>
        <v>0</v>
      </c>
      <c r="BV58" s="66">
        <f>IFERROR(INDEX('SPACELOG 7 EMPRUNT 2'!$I$14:$I$2000,MATCH('SPACELOG 7 BP'!BV$2,'SPACELOG 7 EMPRUNT 2'!$Z$14:$Z$2000,0)),0)</f>
        <v>0</v>
      </c>
      <c r="BW58" s="66">
        <f>IFERROR(INDEX('SPACELOG 7 EMPRUNT 2'!$I$14:$I$2000,MATCH('SPACELOG 7 BP'!BW$2,'SPACELOG 7 EMPRUNT 2'!$Z$14:$Z$2000,0)),0)</f>
        <v>0</v>
      </c>
      <c r="BX58" s="66">
        <f>IFERROR(INDEX('SPACELOG 7 EMPRUNT 2'!$I$14:$I$2000,MATCH('SPACELOG 7 BP'!BX$2,'SPACELOG 7 EMPRUNT 2'!$Z$14:$Z$2000,0)),0)</f>
        <v>0</v>
      </c>
      <c r="BY58" s="66">
        <f>IFERROR(INDEX('SPACELOG 7 EMPRUNT 2'!$I$14:$I$2000,MATCH('SPACELOG 7 BP'!BY$2,'SPACELOG 7 EMPRUNT 2'!$Z$14:$Z$2000,0)),0)</f>
        <v>0</v>
      </c>
      <c r="BZ58" s="66">
        <f>IFERROR(INDEX('SPACELOG 7 EMPRUNT 2'!$I$14:$I$2000,MATCH('SPACELOG 7 BP'!BZ$2,'SPACELOG 7 EMPRUNT 2'!$Z$14:$Z$2000,0)),0)</f>
        <v>0</v>
      </c>
      <c r="CA58" s="66">
        <f>IFERROR(INDEX('SPACELOG 7 EMPRUNT 2'!$I$14:$I$2000,MATCH('SPACELOG 7 BP'!CA$2,'SPACELOG 7 EMPRUNT 2'!$Z$14:$Z$2000,0)),0)</f>
        <v>0</v>
      </c>
      <c r="CB58" s="66">
        <f>IFERROR(INDEX('SPACELOG 7 EMPRUNT 2'!$I$14:$I$2000,MATCH('SPACELOG 7 BP'!CB$2,'SPACELOG 7 EMPRUNT 2'!$Z$14:$Z$2000,0)),0)</f>
        <v>0</v>
      </c>
      <c r="CC58" s="66">
        <f>IFERROR(INDEX('SPACELOG 7 EMPRUNT 2'!$I$14:$I$2000,MATCH('SPACELOG 7 BP'!CC$2,'SPACELOG 7 EMPRUNT 2'!$Z$14:$Z$2000,0)),0)</f>
        <v>0</v>
      </c>
      <c r="CD58" s="66">
        <f>IFERROR(INDEX('SPACELOG 7 EMPRUNT 2'!$I$14:$I$2000,MATCH('SPACELOG 7 BP'!CD$2,'SPACELOG 7 EMPRUNT 2'!$Z$14:$Z$2000,0)),0)</f>
        <v>0</v>
      </c>
      <c r="CE58" s="75">
        <f>SUM(BS58:CD58)</f>
        <v>0</v>
      </c>
      <c r="CF58" s="66">
        <f>IFERROR(INDEX('SPACELOG 7 EMPRUNT 2'!$I$14:$I$2000,MATCH('SPACELOG 7 BP'!CF$2,'SPACELOG 7 EMPRUNT 2'!$Z$14:$Z$2000,0)),0)</f>
        <v>0</v>
      </c>
      <c r="CG58" s="66">
        <f>IFERROR(INDEX('SPACELOG 7 EMPRUNT 2'!$I$14:$I$2000,MATCH('SPACELOG 7 BP'!CG$2,'SPACELOG 7 EMPRUNT 2'!$Z$14:$Z$2000,0)),0)</f>
        <v>0</v>
      </c>
      <c r="CH58" s="66">
        <f>IFERROR(INDEX('SPACELOG 7 EMPRUNT 2'!$I$14:$I$2000,MATCH('SPACELOG 7 BP'!CH$2,'SPACELOG 7 EMPRUNT 2'!$Z$14:$Z$2000,0)),0)</f>
        <v>0</v>
      </c>
      <c r="CI58" s="66">
        <f>IFERROR(INDEX('SPACELOG 7 EMPRUNT 2'!$I$14:$I$2000,MATCH('SPACELOG 7 BP'!CI$2,'SPACELOG 7 EMPRUNT 2'!$Z$14:$Z$2000,0)),0)</f>
        <v>0</v>
      </c>
      <c r="CJ58" s="66">
        <f>IFERROR(INDEX('SPACELOG 7 EMPRUNT 2'!$I$14:$I$2000,MATCH('SPACELOG 7 BP'!CJ$2,'SPACELOG 7 EMPRUNT 2'!$Z$14:$Z$2000,0)),0)</f>
        <v>0</v>
      </c>
      <c r="CK58" s="66">
        <f>IFERROR(INDEX('SPACELOG 7 EMPRUNT 2'!$I$14:$I$2000,MATCH('SPACELOG 7 BP'!CK$2,'SPACELOG 7 EMPRUNT 2'!$Z$14:$Z$2000,0)),0)</f>
        <v>0</v>
      </c>
      <c r="CL58" s="66">
        <f>IFERROR(INDEX('SPACELOG 7 EMPRUNT 2'!$I$14:$I$2000,MATCH('SPACELOG 7 BP'!CL$2,'SPACELOG 7 EMPRUNT 2'!$Z$14:$Z$2000,0)),0)</f>
        <v>0</v>
      </c>
      <c r="CM58" s="66">
        <f>IFERROR(INDEX('SPACELOG 7 EMPRUNT 2'!$I$14:$I$2000,MATCH('SPACELOG 7 BP'!CM$2,'SPACELOG 7 EMPRUNT 2'!$Z$14:$Z$2000,0)),0)</f>
        <v>0</v>
      </c>
      <c r="CN58" s="66">
        <f>IFERROR(INDEX('SPACELOG 7 EMPRUNT 2'!$I$14:$I$2000,MATCH('SPACELOG 7 BP'!CN$2,'SPACELOG 7 EMPRUNT 2'!$Z$14:$Z$2000,0)),0)</f>
        <v>0</v>
      </c>
      <c r="CO58" s="66">
        <f>IFERROR(INDEX('SPACELOG 7 EMPRUNT 2'!$I$14:$I$2000,MATCH('SPACELOG 7 BP'!CO$2,'SPACELOG 7 EMPRUNT 2'!$Z$14:$Z$2000,0)),0)</f>
        <v>0</v>
      </c>
      <c r="CP58" s="66">
        <f>IFERROR(INDEX('SPACELOG 7 EMPRUNT 2'!$I$14:$I$2000,MATCH('SPACELOG 7 BP'!CP$2,'SPACELOG 7 EMPRUNT 2'!$Z$14:$Z$2000,0)),0)</f>
        <v>0</v>
      </c>
      <c r="CQ58" s="66">
        <f>IFERROR(INDEX('SPACELOG 7 EMPRUNT 2'!$I$14:$I$2000,MATCH('SPACELOG 7 BP'!CQ$2,'SPACELOG 7 EMPRUNT 2'!$Z$14:$Z$2000,0)),0)</f>
        <v>0</v>
      </c>
      <c r="CR58" s="75">
        <f>SUM(CF58:CQ58)</f>
        <v>0</v>
      </c>
      <c r="CS58" s="66">
        <f>IFERROR(INDEX('SPACELOG 7 EMPRUNT 2'!$I$14:$I$2000,MATCH('SPACELOG 7 BP'!CS$2,'SPACELOG 7 EMPRUNT 2'!$Z$14:$Z$2000,0)),0)</f>
        <v>0</v>
      </c>
      <c r="CT58" s="66">
        <f>IFERROR(INDEX('SPACELOG 7 EMPRUNT 2'!$I$14:$I$2000,MATCH('SPACELOG 7 BP'!CT$2,'SPACELOG 7 EMPRUNT 2'!$Z$14:$Z$2000,0)),0)</f>
        <v>0</v>
      </c>
      <c r="CU58" s="66">
        <f>IFERROR(INDEX('SPACELOG 7 EMPRUNT 2'!$I$14:$I$2000,MATCH('SPACELOG 7 BP'!CU$2,'SPACELOG 7 EMPRUNT 2'!$Z$14:$Z$2000,0)),0)</f>
        <v>0</v>
      </c>
      <c r="CV58" s="66">
        <f>IFERROR(INDEX('SPACELOG 7 EMPRUNT 2'!$I$14:$I$2000,MATCH('SPACELOG 7 BP'!CV$2,'SPACELOG 7 EMPRUNT 2'!$Z$14:$Z$2000,0)),0)</f>
        <v>0</v>
      </c>
      <c r="CW58" s="66">
        <f>IFERROR(INDEX('SPACELOG 7 EMPRUNT 2'!$I$14:$I$2000,MATCH('SPACELOG 7 BP'!CW$2,'SPACELOG 7 EMPRUNT 2'!$Z$14:$Z$2000,0)),0)</f>
        <v>0</v>
      </c>
      <c r="CX58" s="66">
        <f>IFERROR(INDEX('SPACELOG 7 EMPRUNT 2'!$I$14:$I$2000,MATCH('SPACELOG 7 BP'!CX$2,'SPACELOG 7 EMPRUNT 2'!$Z$14:$Z$2000,0)),0)</f>
        <v>0</v>
      </c>
      <c r="CY58" s="66">
        <f>IFERROR(INDEX('SPACELOG 7 EMPRUNT 2'!$I$14:$I$2000,MATCH('SPACELOG 7 BP'!CY$2,'SPACELOG 7 EMPRUNT 2'!$Z$14:$Z$2000,0)),0)</f>
        <v>0</v>
      </c>
      <c r="CZ58" s="66">
        <f>IFERROR(INDEX('SPACELOG 7 EMPRUNT 2'!$I$14:$I$2000,MATCH('SPACELOG 7 BP'!CZ$2,'SPACELOG 7 EMPRUNT 2'!$Z$14:$Z$2000,0)),0)</f>
        <v>0</v>
      </c>
      <c r="DA58" s="66">
        <f>IFERROR(INDEX('SPACELOG 7 EMPRUNT 2'!$I$14:$I$2000,MATCH('SPACELOG 7 BP'!DA$2,'SPACELOG 7 EMPRUNT 2'!$Z$14:$Z$2000,0)),0)</f>
        <v>0</v>
      </c>
      <c r="DB58" s="66">
        <f>IFERROR(INDEX('SPACELOG 7 EMPRUNT 2'!$I$14:$I$2000,MATCH('SPACELOG 7 BP'!DB$2,'SPACELOG 7 EMPRUNT 2'!$Z$14:$Z$2000,0)),0)</f>
        <v>0</v>
      </c>
      <c r="DC58" s="66">
        <f>IFERROR(INDEX('SPACELOG 7 EMPRUNT 2'!$I$14:$I$2000,MATCH('SPACELOG 7 BP'!DC$2,'SPACELOG 7 EMPRUNT 2'!$Z$14:$Z$2000,0)),0)</f>
        <v>0</v>
      </c>
      <c r="DD58" s="66">
        <f>IFERROR(INDEX('SPACELOG 7 EMPRUNT 2'!$I$14:$I$2000,MATCH('SPACELOG 7 BP'!DD$2,'SPACELOG 7 EMPRUNT 2'!$Z$14:$Z$2000,0)),0)</f>
        <v>0</v>
      </c>
      <c r="DE58" s="75">
        <f>SUM(CS58:DD58)</f>
        <v>0</v>
      </c>
      <c r="DF58" s="66">
        <f>IFERROR(INDEX('SPACELOG 7 EMPRUNT 2'!$I$14:$I$2000,MATCH('SPACELOG 7 BP'!DF$2,'SPACELOG 7 EMPRUNT 2'!$Z$14:$Z$2000,0)),0)</f>
        <v>0</v>
      </c>
      <c r="DG58" s="66">
        <f>IFERROR(INDEX('SPACELOG 7 EMPRUNT 2'!$I$14:$I$2000,MATCH('SPACELOG 7 BP'!DG$2,'SPACELOG 7 EMPRUNT 2'!$Z$14:$Z$2000,0)),0)</f>
        <v>0</v>
      </c>
      <c r="DH58" s="66">
        <f>IFERROR(INDEX('SPACELOG 7 EMPRUNT 2'!$I$14:$I$2000,MATCH('SPACELOG 7 BP'!DH$2,'SPACELOG 7 EMPRUNT 2'!$Z$14:$Z$2000,0)),0)</f>
        <v>0</v>
      </c>
      <c r="DI58" s="66">
        <f>IFERROR(INDEX('SPACELOG 7 EMPRUNT 2'!$I$14:$I$2000,MATCH('SPACELOG 7 BP'!DI$2,'SPACELOG 7 EMPRUNT 2'!$Z$14:$Z$2000,0)),0)</f>
        <v>0</v>
      </c>
      <c r="DJ58" s="66">
        <f>IFERROR(INDEX('SPACELOG 7 EMPRUNT 2'!$I$14:$I$2000,MATCH('SPACELOG 7 BP'!DJ$2,'SPACELOG 7 EMPRUNT 2'!$Z$14:$Z$2000,0)),0)</f>
        <v>0</v>
      </c>
      <c r="DK58" s="66">
        <f>IFERROR(INDEX('SPACELOG 7 EMPRUNT 2'!$I$14:$I$2000,MATCH('SPACELOG 7 BP'!DK$2,'SPACELOG 7 EMPRUNT 2'!$Z$14:$Z$2000,0)),0)</f>
        <v>0</v>
      </c>
      <c r="DL58" s="66">
        <f>IFERROR(INDEX('SPACELOG 7 EMPRUNT 2'!$I$14:$I$2000,MATCH('SPACELOG 7 BP'!DL$2,'SPACELOG 7 EMPRUNT 2'!$Z$14:$Z$2000,0)),0)</f>
        <v>0</v>
      </c>
      <c r="DM58" s="66">
        <f>IFERROR(INDEX('SPACELOG 7 EMPRUNT 2'!$I$14:$I$2000,MATCH('SPACELOG 7 BP'!DM$2,'SPACELOG 7 EMPRUNT 2'!$Z$14:$Z$2000,0)),0)</f>
        <v>0</v>
      </c>
      <c r="DN58" s="66">
        <f>IFERROR(INDEX('SPACELOG 7 EMPRUNT 2'!$I$14:$I$2000,MATCH('SPACELOG 7 BP'!DN$2,'SPACELOG 7 EMPRUNT 2'!$Z$14:$Z$2000,0)),0)</f>
        <v>0</v>
      </c>
      <c r="DO58" s="66">
        <f>IFERROR(INDEX('SPACELOG 7 EMPRUNT 2'!$I$14:$I$2000,MATCH('SPACELOG 7 BP'!DO$2,'SPACELOG 7 EMPRUNT 2'!$Z$14:$Z$2000,0)),0)</f>
        <v>0</v>
      </c>
      <c r="DP58" s="66">
        <f>IFERROR(INDEX('SPACELOG 7 EMPRUNT 2'!$I$14:$I$2000,MATCH('SPACELOG 7 BP'!DP$2,'SPACELOG 7 EMPRUNT 2'!$Z$14:$Z$2000,0)),0)</f>
        <v>0</v>
      </c>
      <c r="DQ58" s="66">
        <f>IFERROR(INDEX('SPACELOG 7 EMPRUNT 2'!$I$14:$I$2000,MATCH('SPACELOG 7 BP'!DQ$2,'SPACELOG 7 EMPRUNT 2'!$Z$14:$Z$2000,0)),0)</f>
        <v>0</v>
      </c>
      <c r="DR58" s="75">
        <f>SUM(DF58:DQ58)</f>
        <v>0</v>
      </c>
      <c r="DS58" s="66">
        <f>IFERROR(INDEX('SPACELOG 7 EMPRUNT 2'!$I$14:$I$2000,MATCH('SPACELOG 7 BP'!DS$2,'SPACELOG 7 EMPRUNT 2'!$Z$14:$Z$2000,0)),0)</f>
        <v>0</v>
      </c>
      <c r="DT58" s="66">
        <f>IFERROR(INDEX('SPACELOG 7 EMPRUNT 2'!$I$14:$I$2000,MATCH('SPACELOG 7 BP'!DT$2,'SPACELOG 7 EMPRUNT 2'!$Z$14:$Z$2000,0)),0)</f>
        <v>0</v>
      </c>
      <c r="DU58" s="66">
        <f>IFERROR(INDEX('SPACELOG 7 EMPRUNT 2'!$I$14:$I$2000,MATCH('SPACELOG 7 BP'!DU$2,'SPACELOG 7 EMPRUNT 2'!$Z$14:$Z$2000,0)),0)</f>
        <v>0</v>
      </c>
      <c r="DV58" s="66">
        <f>IFERROR(INDEX('SPACELOG 7 EMPRUNT 2'!$I$14:$I$2000,MATCH('SPACELOG 7 BP'!DV$2,'SPACELOG 7 EMPRUNT 2'!$Z$14:$Z$2000,0)),0)</f>
        <v>0</v>
      </c>
      <c r="DW58" s="66">
        <f>IFERROR(INDEX('SPACELOG 7 EMPRUNT 2'!$I$14:$I$2000,MATCH('SPACELOG 7 BP'!DW$2,'SPACELOG 7 EMPRUNT 2'!$Z$14:$Z$2000,0)),0)</f>
        <v>0</v>
      </c>
      <c r="DX58" s="66">
        <f>IFERROR(INDEX('SPACELOG 7 EMPRUNT 2'!$I$14:$I$2000,MATCH('SPACELOG 7 BP'!DX$2,'SPACELOG 7 EMPRUNT 2'!$Z$14:$Z$2000,0)),0)</f>
        <v>0</v>
      </c>
      <c r="DY58" s="66">
        <f>IFERROR(INDEX('SPACELOG 7 EMPRUNT 2'!$I$14:$I$2000,MATCH('SPACELOG 7 BP'!DY$2,'SPACELOG 7 EMPRUNT 2'!$Z$14:$Z$2000,0)),0)</f>
        <v>0</v>
      </c>
      <c r="DZ58" s="66">
        <f>IFERROR(INDEX('SPACELOG 7 EMPRUNT 2'!$I$14:$I$2000,MATCH('SPACELOG 7 BP'!DZ$2,'SPACELOG 7 EMPRUNT 2'!$Z$14:$Z$2000,0)),0)</f>
        <v>0</v>
      </c>
      <c r="EA58" s="66">
        <f>IFERROR(INDEX('SPACELOG 7 EMPRUNT 2'!$I$14:$I$2000,MATCH('SPACELOG 7 BP'!EA$2,'SPACELOG 7 EMPRUNT 2'!$Z$14:$Z$2000,0)),0)</f>
        <v>0</v>
      </c>
      <c r="EB58" s="66">
        <f>IFERROR(INDEX('SPACELOG 7 EMPRUNT 2'!$I$14:$I$2000,MATCH('SPACELOG 7 BP'!EB$2,'SPACELOG 7 EMPRUNT 2'!$Z$14:$Z$2000,0)),0)</f>
        <v>0</v>
      </c>
      <c r="EC58" s="66">
        <f>IFERROR(INDEX('SPACELOG 7 EMPRUNT 2'!$I$14:$I$2000,MATCH('SPACELOG 7 BP'!EC$2,'SPACELOG 7 EMPRUNT 2'!$Z$14:$Z$2000,0)),0)</f>
        <v>0</v>
      </c>
      <c r="ED58" s="66">
        <f>IFERROR(INDEX('SPACELOG 7 EMPRUNT 2'!$I$14:$I$2000,MATCH('SPACELOG 7 BP'!ED$2,'SPACELOG 7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7 EMPRUNT 3'!E6</f>
        <v>0</v>
      </c>
      <c r="D59" s="2" t="s">
        <v>101</v>
      </c>
      <c r="F59" s="66">
        <f>IFERROR(INDEX('SPACELOG 7 EMPRUNT 3'!$I$14:$I$2000,MATCH('SPACELOG 7 BP'!F$2,'SPACELOG 7 EMPRUNT 3'!$Z$14:$Z$2000,0)),0)</f>
        <v>0</v>
      </c>
      <c r="G59" s="66">
        <f>IFERROR(INDEX('SPACELOG 7 EMPRUNT 3'!$I$14:$I$2000,MATCH('SPACELOG 7 BP'!G$2,'SPACELOG 7 EMPRUNT 3'!$Z$14:$Z$2000,0)),0)</f>
        <v>0</v>
      </c>
      <c r="H59" s="66">
        <f>IFERROR(INDEX('SPACELOG 7 EMPRUNT 3'!$I$14:$I$2000,MATCH('SPACELOG 7 BP'!H$2,'SPACELOG 7 EMPRUNT 3'!$Z$14:$Z$2000,0)),0)</f>
        <v>0</v>
      </c>
      <c r="I59" s="66">
        <f>IFERROR(INDEX('SPACELOG 7 EMPRUNT 3'!$I$14:$I$2000,MATCH('SPACELOG 7 BP'!I$2,'SPACELOG 7 EMPRUNT 3'!$Z$14:$Z$2000,0)),0)</f>
        <v>0</v>
      </c>
      <c r="J59" s="66">
        <f>IFERROR(INDEX('SPACELOG 7 EMPRUNT 3'!$I$14:$I$2000,MATCH('SPACELOG 7 BP'!J$2,'SPACELOG 7 EMPRUNT 3'!$Z$14:$Z$2000,0)),0)</f>
        <v>0</v>
      </c>
      <c r="K59" s="66">
        <f>IFERROR(INDEX('SPACELOG 7 EMPRUNT 3'!$I$14:$I$2000,MATCH('SPACELOG 7 BP'!K$2,'SPACELOG 7 EMPRUNT 3'!$Z$14:$Z$2000,0)),0)</f>
        <v>0</v>
      </c>
      <c r="L59" s="66">
        <f>IFERROR(INDEX('SPACELOG 7 EMPRUNT 3'!$I$14:$I$2000,MATCH('SPACELOG 7 BP'!L$2,'SPACELOG 7 EMPRUNT 3'!$Z$14:$Z$2000,0)),0)</f>
        <v>0</v>
      </c>
      <c r="M59" s="66">
        <f>IFERROR(INDEX('SPACELOG 7 EMPRUNT 3'!$I$14:$I$2000,MATCH('SPACELOG 7 BP'!M$2,'SPACELOG 7 EMPRUNT 3'!$Z$14:$Z$2000,0)),0)</f>
        <v>0</v>
      </c>
      <c r="N59" s="66">
        <f>IFERROR(INDEX('SPACELOG 7 EMPRUNT 3'!$I$14:$I$2000,MATCH('SPACELOG 7 BP'!N$2,'SPACELOG 7 EMPRUNT 3'!$Z$14:$Z$2000,0)),0)</f>
        <v>0</v>
      </c>
      <c r="O59" s="66">
        <f>IFERROR(INDEX('SPACELOG 7 EMPRUNT 3'!$I$14:$I$2000,MATCH('SPACELOG 7 BP'!O$2,'SPACELOG 7 EMPRUNT 3'!$Z$14:$Z$2000,0)),0)</f>
        <v>0</v>
      </c>
      <c r="P59" s="66">
        <f>IFERROR(INDEX('SPACELOG 7 EMPRUNT 3'!$I$14:$I$2000,MATCH('SPACELOG 7 BP'!P$2,'SPACELOG 7 EMPRUNT 3'!$Z$14:$Z$2000,0)),0)</f>
        <v>0</v>
      </c>
      <c r="Q59" s="66">
        <f>IFERROR(INDEX('SPACELOG 7 EMPRUNT 3'!$I$14:$I$2000,MATCH('SPACELOG 7 BP'!Q$2,'SPACELOG 7 EMPRUNT 3'!$Z$14:$Z$2000,0)),0)</f>
        <v>0</v>
      </c>
      <c r="R59" s="75">
        <f>SUM(F59:Q59)</f>
        <v>0</v>
      </c>
      <c r="S59" s="66">
        <f>IFERROR(INDEX('SPACELOG 7 EMPRUNT 3'!$I$14:$I$2000,MATCH('SPACELOG 7 BP'!S$2,'SPACELOG 7 EMPRUNT 3'!$Z$14:$Z$2000,0)),0)</f>
        <v>0</v>
      </c>
      <c r="T59" s="66">
        <f>IFERROR(INDEX('SPACELOG 7 EMPRUNT 3'!$I$14:$I$2000,MATCH('SPACELOG 7 BP'!T$2,'SPACELOG 7 EMPRUNT 3'!$Z$14:$Z$2000,0)),0)</f>
        <v>0</v>
      </c>
      <c r="U59" s="66">
        <f>IFERROR(INDEX('SPACELOG 7 EMPRUNT 3'!$I$14:$I$2000,MATCH('SPACELOG 7 BP'!U$2,'SPACELOG 7 EMPRUNT 3'!$Z$14:$Z$2000,0)),0)</f>
        <v>0</v>
      </c>
      <c r="V59" s="66">
        <f>IFERROR(INDEX('SPACELOG 7 EMPRUNT 3'!$I$14:$I$2000,MATCH('SPACELOG 7 BP'!V$2,'SPACELOG 7 EMPRUNT 3'!$Z$14:$Z$2000,0)),0)</f>
        <v>0</v>
      </c>
      <c r="W59" s="66">
        <f>IFERROR(INDEX('SPACELOG 7 EMPRUNT 3'!$I$14:$I$2000,MATCH('SPACELOG 7 BP'!W$2,'SPACELOG 7 EMPRUNT 3'!$Z$14:$Z$2000,0)),0)</f>
        <v>0</v>
      </c>
      <c r="X59" s="66">
        <f>IFERROR(INDEX('SPACELOG 7 EMPRUNT 3'!$I$14:$I$2000,MATCH('SPACELOG 7 BP'!X$2,'SPACELOG 7 EMPRUNT 3'!$Z$14:$Z$2000,0)),0)</f>
        <v>0</v>
      </c>
      <c r="Y59" s="66">
        <f>IFERROR(INDEX('SPACELOG 7 EMPRUNT 3'!$I$14:$I$2000,MATCH('SPACELOG 7 BP'!Y$2,'SPACELOG 7 EMPRUNT 3'!$Z$14:$Z$2000,0)),0)</f>
        <v>0</v>
      </c>
      <c r="Z59" s="66">
        <f>IFERROR(INDEX('SPACELOG 7 EMPRUNT 3'!$I$14:$I$2000,MATCH('SPACELOG 7 BP'!Z$2,'SPACELOG 7 EMPRUNT 3'!$Z$14:$Z$2000,0)),0)</f>
        <v>0</v>
      </c>
      <c r="AA59" s="66">
        <f>IFERROR(INDEX('SPACELOG 7 EMPRUNT 3'!$I$14:$I$2000,MATCH('SPACELOG 7 BP'!AA$2,'SPACELOG 7 EMPRUNT 3'!$Z$14:$Z$2000,0)),0)</f>
        <v>0</v>
      </c>
      <c r="AB59" s="66">
        <f>IFERROR(INDEX('SPACELOG 7 EMPRUNT 3'!$I$14:$I$2000,MATCH('SPACELOG 7 BP'!AB$2,'SPACELOG 7 EMPRUNT 3'!$Z$14:$Z$2000,0)),0)</f>
        <v>0</v>
      </c>
      <c r="AC59" s="66">
        <f>IFERROR(INDEX('SPACELOG 7 EMPRUNT 3'!$I$14:$I$2000,MATCH('SPACELOG 7 BP'!AC$2,'SPACELOG 7 EMPRUNT 3'!$Z$14:$Z$2000,0)),0)</f>
        <v>0</v>
      </c>
      <c r="AD59" s="66">
        <f>IFERROR(INDEX('SPACELOG 7 EMPRUNT 3'!$I$14:$I$2000,MATCH('SPACELOG 7 BP'!AD$2,'SPACELOG 7 EMPRUNT 3'!$Z$14:$Z$2000,0)),0)</f>
        <v>0</v>
      </c>
      <c r="AE59" s="75">
        <f>SUM(S59:AD59)</f>
        <v>0</v>
      </c>
      <c r="AF59" s="66">
        <f>IFERROR(INDEX('SPACELOG 7 EMPRUNT 3'!$I$14:$I$2000,MATCH('SPACELOG 7 BP'!AF$2,'SPACELOG 7 EMPRUNT 3'!$Z$14:$Z$2000,0)),0)</f>
        <v>0</v>
      </c>
      <c r="AG59" s="66">
        <f>IFERROR(INDEX('SPACELOG 7 EMPRUNT 3'!$I$14:$I$2000,MATCH('SPACELOG 7 BP'!AG$2,'SPACELOG 7 EMPRUNT 3'!$Z$14:$Z$2000,0)),0)</f>
        <v>0</v>
      </c>
      <c r="AH59" s="66">
        <f>IFERROR(INDEX('SPACELOG 7 EMPRUNT 3'!$I$14:$I$2000,MATCH('SPACELOG 7 BP'!AH$2,'SPACELOG 7 EMPRUNT 3'!$Z$14:$Z$2000,0)),0)</f>
        <v>0</v>
      </c>
      <c r="AI59" s="66">
        <f>IFERROR(INDEX('SPACELOG 7 EMPRUNT 3'!$I$14:$I$2000,MATCH('SPACELOG 7 BP'!AI$2,'SPACELOG 7 EMPRUNT 3'!$Z$14:$Z$2000,0)),0)</f>
        <v>0</v>
      </c>
      <c r="AJ59" s="66">
        <f>IFERROR(INDEX('SPACELOG 7 EMPRUNT 3'!$I$14:$I$2000,MATCH('SPACELOG 7 BP'!AJ$2,'SPACELOG 7 EMPRUNT 3'!$Z$14:$Z$2000,0)),0)</f>
        <v>0</v>
      </c>
      <c r="AK59" s="66">
        <f>IFERROR(INDEX('SPACELOG 7 EMPRUNT 3'!$I$14:$I$2000,MATCH('SPACELOG 7 BP'!AK$2,'SPACELOG 7 EMPRUNT 3'!$Z$14:$Z$2000,0)),0)</f>
        <v>0</v>
      </c>
      <c r="AL59" s="66">
        <f>IFERROR(INDEX('SPACELOG 7 EMPRUNT 3'!$I$14:$I$2000,MATCH('SPACELOG 7 BP'!AL$2,'SPACELOG 7 EMPRUNT 3'!$Z$14:$Z$2000,0)),0)</f>
        <v>0</v>
      </c>
      <c r="AM59" s="66">
        <f>IFERROR(INDEX('SPACELOG 7 EMPRUNT 3'!$I$14:$I$2000,MATCH('SPACELOG 7 BP'!AM$2,'SPACELOG 7 EMPRUNT 3'!$Z$14:$Z$2000,0)),0)</f>
        <v>0</v>
      </c>
      <c r="AN59" s="66">
        <f>IFERROR(INDEX('SPACELOG 7 EMPRUNT 3'!$I$14:$I$2000,MATCH('SPACELOG 7 BP'!AN$2,'SPACELOG 7 EMPRUNT 3'!$Z$14:$Z$2000,0)),0)</f>
        <v>0</v>
      </c>
      <c r="AO59" s="66">
        <f>IFERROR(INDEX('SPACELOG 7 EMPRUNT 3'!$I$14:$I$2000,MATCH('SPACELOG 7 BP'!AO$2,'SPACELOG 7 EMPRUNT 3'!$Z$14:$Z$2000,0)),0)</f>
        <v>0</v>
      </c>
      <c r="AP59" s="66">
        <f>IFERROR(INDEX('SPACELOG 7 EMPRUNT 3'!$I$14:$I$2000,MATCH('SPACELOG 7 BP'!AP$2,'SPACELOG 7 EMPRUNT 3'!$Z$14:$Z$2000,0)),0)</f>
        <v>0</v>
      </c>
      <c r="AQ59" s="66">
        <f>IFERROR(INDEX('SPACELOG 7 EMPRUNT 3'!$I$14:$I$2000,MATCH('SPACELOG 7 BP'!AQ$2,'SPACELOG 7 EMPRUNT 3'!$Z$14:$Z$2000,0)),0)</f>
        <v>0</v>
      </c>
      <c r="AR59" s="75">
        <f>SUM(AF59:AQ59)</f>
        <v>0</v>
      </c>
      <c r="AS59" s="66">
        <f>IFERROR(INDEX('SPACELOG 7 EMPRUNT 3'!$I$14:$I$2000,MATCH('SPACELOG 7 BP'!AS$2,'SPACELOG 7 EMPRUNT 3'!$Z$14:$Z$2000,0)),0)</f>
        <v>0</v>
      </c>
      <c r="AT59" s="66">
        <f>IFERROR(INDEX('SPACELOG 7 EMPRUNT 3'!$I$14:$I$2000,MATCH('SPACELOG 7 BP'!AT$2,'SPACELOG 7 EMPRUNT 3'!$Z$14:$Z$2000,0)),0)</f>
        <v>0</v>
      </c>
      <c r="AU59" s="66">
        <f>IFERROR(INDEX('SPACELOG 7 EMPRUNT 3'!$I$14:$I$2000,MATCH('SPACELOG 7 BP'!AU$2,'SPACELOG 7 EMPRUNT 3'!$Z$14:$Z$2000,0)),0)</f>
        <v>0</v>
      </c>
      <c r="AV59" s="66">
        <f>IFERROR(INDEX('SPACELOG 7 EMPRUNT 3'!$I$14:$I$2000,MATCH('SPACELOG 7 BP'!AV$2,'SPACELOG 7 EMPRUNT 3'!$Z$14:$Z$2000,0)),0)</f>
        <v>0</v>
      </c>
      <c r="AW59" s="66">
        <f>IFERROR(INDEX('SPACELOG 7 EMPRUNT 3'!$I$14:$I$2000,MATCH('SPACELOG 7 BP'!AW$2,'SPACELOG 7 EMPRUNT 3'!$Z$14:$Z$2000,0)),0)</f>
        <v>0</v>
      </c>
      <c r="AX59" s="66">
        <f>IFERROR(INDEX('SPACELOG 7 EMPRUNT 3'!$I$14:$I$2000,MATCH('SPACELOG 7 BP'!AX$2,'SPACELOG 7 EMPRUNT 3'!$Z$14:$Z$2000,0)),0)</f>
        <v>0</v>
      </c>
      <c r="AY59" s="66">
        <f>IFERROR(INDEX('SPACELOG 7 EMPRUNT 3'!$I$14:$I$2000,MATCH('SPACELOG 7 BP'!AY$2,'SPACELOG 7 EMPRUNT 3'!$Z$14:$Z$2000,0)),0)</f>
        <v>0</v>
      </c>
      <c r="AZ59" s="66">
        <f>IFERROR(INDEX('SPACELOG 7 EMPRUNT 3'!$I$14:$I$2000,MATCH('SPACELOG 7 BP'!AZ$2,'SPACELOG 7 EMPRUNT 3'!$Z$14:$Z$2000,0)),0)</f>
        <v>0</v>
      </c>
      <c r="BA59" s="66">
        <f>IFERROR(INDEX('SPACELOG 7 EMPRUNT 3'!$I$14:$I$2000,MATCH('SPACELOG 7 BP'!BA$2,'SPACELOG 7 EMPRUNT 3'!$Z$14:$Z$2000,0)),0)</f>
        <v>0</v>
      </c>
      <c r="BB59" s="66">
        <f>IFERROR(INDEX('SPACELOG 7 EMPRUNT 3'!$I$14:$I$2000,MATCH('SPACELOG 7 BP'!BB$2,'SPACELOG 7 EMPRUNT 3'!$Z$14:$Z$2000,0)),0)</f>
        <v>0</v>
      </c>
      <c r="BC59" s="66">
        <f>IFERROR(INDEX('SPACELOG 7 EMPRUNT 3'!$I$14:$I$2000,MATCH('SPACELOG 7 BP'!BC$2,'SPACELOG 7 EMPRUNT 3'!$Z$14:$Z$2000,0)),0)</f>
        <v>0</v>
      </c>
      <c r="BD59" s="66">
        <f>IFERROR(INDEX('SPACELOG 7 EMPRUNT 3'!$I$14:$I$2000,MATCH('SPACELOG 7 BP'!BD$2,'SPACELOG 7 EMPRUNT 3'!$Z$14:$Z$2000,0)),0)</f>
        <v>0</v>
      </c>
      <c r="BE59" s="75">
        <f>SUM(AS59:BD59)</f>
        <v>0</v>
      </c>
      <c r="BF59" s="66">
        <f>IFERROR(INDEX('SPACELOG 7 EMPRUNT 3'!$I$14:$I$2000,MATCH('SPACELOG 7 BP'!BF$2,'SPACELOG 7 EMPRUNT 3'!$Z$14:$Z$2000,0)),0)</f>
        <v>0</v>
      </c>
      <c r="BG59" s="66">
        <f>IFERROR(INDEX('SPACELOG 7 EMPRUNT 3'!$I$14:$I$2000,MATCH('SPACELOG 7 BP'!BG$2,'SPACELOG 7 EMPRUNT 3'!$Z$14:$Z$2000,0)),0)</f>
        <v>0</v>
      </c>
      <c r="BH59" s="66">
        <f>IFERROR(INDEX('SPACELOG 7 EMPRUNT 3'!$I$14:$I$2000,MATCH('SPACELOG 7 BP'!BH$2,'SPACELOG 7 EMPRUNT 3'!$Z$14:$Z$2000,0)),0)</f>
        <v>0</v>
      </c>
      <c r="BI59" s="66">
        <f>IFERROR(INDEX('SPACELOG 7 EMPRUNT 3'!$I$14:$I$2000,MATCH('SPACELOG 7 BP'!BI$2,'SPACELOG 7 EMPRUNT 3'!$Z$14:$Z$2000,0)),0)</f>
        <v>0</v>
      </c>
      <c r="BJ59" s="66">
        <f>IFERROR(INDEX('SPACELOG 7 EMPRUNT 3'!$I$14:$I$2000,MATCH('SPACELOG 7 BP'!BJ$2,'SPACELOG 7 EMPRUNT 3'!$Z$14:$Z$2000,0)),0)</f>
        <v>0</v>
      </c>
      <c r="BK59" s="66">
        <f>IFERROR(INDEX('SPACELOG 7 EMPRUNT 3'!$I$14:$I$2000,MATCH('SPACELOG 7 BP'!BK$2,'SPACELOG 7 EMPRUNT 3'!$Z$14:$Z$2000,0)),0)</f>
        <v>0</v>
      </c>
      <c r="BL59" s="66">
        <f>IFERROR(INDEX('SPACELOG 7 EMPRUNT 3'!$I$14:$I$2000,MATCH('SPACELOG 7 BP'!BL$2,'SPACELOG 7 EMPRUNT 3'!$Z$14:$Z$2000,0)),0)</f>
        <v>0</v>
      </c>
      <c r="BM59" s="66">
        <f>IFERROR(INDEX('SPACELOG 7 EMPRUNT 3'!$I$14:$I$2000,MATCH('SPACELOG 7 BP'!BM$2,'SPACELOG 7 EMPRUNT 3'!$Z$14:$Z$2000,0)),0)</f>
        <v>0</v>
      </c>
      <c r="BN59" s="66">
        <f>IFERROR(INDEX('SPACELOG 7 EMPRUNT 3'!$I$14:$I$2000,MATCH('SPACELOG 7 BP'!BN$2,'SPACELOG 7 EMPRUNT 3'!$Z$14:$Z$2000,0)),0)</f>
        <v>0</v>
      </c>
      <c r="BO59" s="66">
        <f>IFERROR(INDEX('SPACELOG 7 EMPRUNT 3'!$I$14:$I$2000,MATCH('SPACELOG 7 BP'!BO$2,'SPACELOG 7 EMPRUNT 3'!$Z$14:$Z$2000,0)),0)</f>
        <v>0</v>
      </c>
      <c r="BP59" s="66">
        <f>IFERROR(INDEX('SPACELOG 7 EMPRUNT 3'!$I$14:$I$2000,MATCH('SPACELOG 7 BP'!BP$2,'SPACELOG 7 EMPRUNT 3'!$Z$14:$Z$2000,0)),0)</f>
        <v>0</v>
      </c>
      <c r="BQ59" s="66">
        <f>IFERROR(INDEX('SPACELOG 7 EMPRUNT 3'!$I$14:$I$2000,MATCH('SPACELOG 7 BP'!BQ$2,'SPACELOG 7 EMPRUNT 3'!$Z$14:$Z$2000,0)),0)</f>
        <v>0</v>
      </c>
      <c r="BR59" s="75">
        <f>SUM(BF59:BQ59)</f>
        <v>0</v>
      </c>
      <c r="BS59" s="66">
        <f>IFERROR(INDEX('SPACELOG 7 EMPRUNT 3'!$I$14:$I$2000,MATCH('SPACELOG 7 BP'!BS$2,'SPACELOG 7 EMPRUNT 3'!$Z$14:$Z$2000,0)),0)</f>
        <v>0</v>
      </c>
      <c r="BT59" s="66">
        <f>IFERROR(INDEX('SPACELOG 7 EMPRUNT 3'!$I$14:$I$2000,MATCH('SPACELOG 7 BP'!BT$2,'SPACELOG 7 EMPRUNT 3'!$Z$14:$Z$2000,0)),0)</f>
        <v>0</v>
      </c>
      <c r="BU59" s="66">
        <f>IFERROR(INDEX('SPACELOG 7 EMPRUNT 3'!$I$14:$I$2000,MATCH('SPACELOG 7 BP'!BU$2,'SPACELOG 7 EMPRUNT 3'!$Z$14:$Z$2000,0)),0)</f>
        <v>0</v>
      </c>
      <c r="BV59" s="66">
        <f>IFERROR(INDEX('SPACELOG 7 EMPRUNT 3'!$I$14:$I$2000,MATCH('SPACELOG 7 BP'!BV$2,'SPACELOG 7 EMPRUNT 3'!$Z$14:$Z$2000,0)),0)</f>
        <v>0</v>
      </c>
      <c r="BW59" s="66">
        <f>IFERROR(INDEX('SPACELOG 7 EMPRUNT 3'!$I$14:$I$2000,MATCH('SPACELOG 7 BP'!BW$2,'SPACELOG 7 EMPRUNT 3'!$Z$14:$Z$2000,0)),0)</f>
        <v>0</v>
      </c>
      <c r="BX59" s="66">
        <f>IFERROR(INDEX('SPACELOG 7 EMPRUNT 3'!$I$14:$I$2000,MATCH('SPACELOG 7 BP'!BX$2,'SPACELOG 7 EMPRUNT 3'!$Z$14:$Z$2000,0)),0)</f>
        <v>0</v>
      </c>
      <c r="BY59" s="66">
        <f>IFERROR(INDEX('SPACELOG 7 EMPRUNT 3'!$I$14:$I$2000,MATCH('SPACELOG 7 BP'!BY$2,'SPACELOG 7 EMPRUNT 3'!$Z$14:$Z$2000,0)),0)</f>
        <v>0</v>
      </c>
      <c r="BZ59" s="66">
        <f>IFERROR(INDEX('SPACELOG 7 EMPRUNT 3'!$I$14:$I$2000,MATCH('SPACELOG 7 BP'!BZ$2,'SPACELOG 7 EMPRUNT 3'!$Z$14:$Z$2000,0)),0)</f>
        <v>0</v>
      </c>
      <c r="CA59" s="66">
        <f>IFERROR(INDEX('SPACELOG 7 EMPRUNT 3'!$I$14:$I$2000,MATCH('SPACELOG 7 BP'!CA$2,'SPACELOG 7 EMPRUNT 3'!$Z$14:$Z$2000,0)),0)</f>
        <v>0</v>
      </c>
      <c r="CB59" s="66">
        <f>IFERROR(INDEX('SPACELOG 7 EMPRUNT 3'!$I$14:$I$2000,MATCH('SPACELOG 7 BP'!CB$2,'SPACELOG 7 EMPRUNT 3'!$Z$14:$Z$2000,0)),0)</f>
        <v>0</v>
      </c>
      <c r="CC59" s="66">
        <f>IFERROR(INDEX('SPACELOG 7 EMPRUNT 3'!$I$14:$I$2000,MATCH('SPACELOG 7 BP'!CC$2,'SPACELOG 7 EMPRUNT 3'!$Z$14:$Z$2000,0)),0)</f>
        <v>0</v>
      </c>
      <c r="CD59" s="66">
        <f>IFERROR(INDEX('SPACELOG 7 EMPRUNT 3'!$I$14:$I$2000,MATCH('SPACELOG 7 BP'!CD$2,'SPACELOG 7 EMPRUNT 3'!$Z$14:$Z$2000,0)),0)</f>
        <v>0</v>
      </c>
      <c r="CE59" s="75">
        <f>SUM(BS59:CD59)</f>
        <v>0</v>
      </c>
      <c r="CF59" s="66">
        <f>IFERROR(INDEX('SPACELOG 7 EMPRUNT 3'!$I$14:$I$2000,MATCH('SPACELOG 7 BP'!CF$2,'SPACELOG 7 EMPRUNT 3'!$Z$14:$Z$2000,0)),0)</f>
        <v>0</v>
      </c>
      <c r="CG59" s="66">
        <f>IFERROR(INDEX('SPACELOG 7 EMPRUNT 3'!$I$14:$I$2000,MATCH('SPACELOG 7 BP'!CG$2,'SPACELOG 7 EMPRUNT 3'!$Z$14:$Z$2000,0)),0)</f>
        <v>0</v>
      </c>
      <c r="CH59" s="66">
        <f>IFERROR(INDEX('SPACELOG 7 EMPRUNT 3'!$I$14:$I$2000,MATCH('SPACELOG 7 BP'!CH$2,'SPACELOG 7 EMPRUNT 3'!$Z$14:$Z$2000,0)),0)</f>
        <v>0</v>
      </c>
      <c r="CI59" s="66">
        <f>IFERROR(INDEX('SPACELOG 7 EMPRUNT 3'!$I$14:$I$2000,MATCH('SPACELOG 7 BP'!CI$2,'SPACELOG 7 EMPRUNT 3'!$Z$14:$Z$2000,0)),0)</f>
        <v>0</v>
      </c>
      <c r="CJ59" s="66">
        <f>IFERROR(INDEX('SPACELOG 7 EMPRUNT 3'!$I$14:$I$2000,MATCH('SPACELOG 7 BP'!CJ$2,'SPACELOG 7 EMPRUNT 3'!$Z$14:$Z$2000,0)),0)</f>
        <v>0</v>
      </c>
      <c r="CK59" s="66">
        <f>IFERROR(INDEX('SPACELOG 7 EMPRUNT 3'!$I$14:$I$2000,MATCH('SPACELOG 7 BP'!CK$2,'SPACELOG 7 EMPRUNT 3'!$Z$14:$Z$2000,0)),0)</f>
        <v>0</v>
      </c>
      <c r="CL59" s="66">
        <f>IFERROR(INDEX('SPACELOG 7 EMPRUNT 3'!$I$14:$I$2000,MATCH('SPACELOG 7 BP'!CL$2,'SPACELOG 7 EMPRUNT 3'!$Z$14:$Z$2000,0)),0)</f>
        <v>0</v>
      </c>
      <c r="CM59" s="66">
        <f>IFERROR(INDEX('SPACELOG 7 EMPRUNT 3'!$I$14:$I$2000,MATCH('SPACELOG 7 BP'!CM$2,'SPACELOG 7 EMPRUNT 3'!$Z$14:$Z$2000,0)),0)</f>
        <v>0</v>
      </c>
      <c r="CN59" s="66">
        <f>IFERROR(INDEX('SPACELOG 7 EMPRUNT 3'!$I$14:$I$2000,MATCH('SPACELOG 7 BP'!CN$2,'SPACELOG 7 EMPRUNT 3'!$Z$14:$Z$2000,0)),0)</f>
        <v>0</v>
      </c>
      <c r="CO59" s="66">
        <f>IFERROR(INDEX('SPACELOG 7 EMPRUNT 3'!$I$14:$I$2000,MATCH('SPACELOG 7 BP'!CO$2,'SPACELOG 7 EMPRUNT 3'!$Z$14:$Z$2000,0)),0)</f>
        <v>0</v>
      </c>
      <c r="CP59" s="66">
        <f>IFERROR(INDEX('SPACELOG 7 EMPRUNT 3'!$I$14:$I$2000,MATCH('SPACELOG 7 BP'!CP$2,'SPACELOG 7 EMPRUNT 3'!$Z$14:$Z$2000,0)),0)</f>
        <v>0</v>
      </c>
      <c r="CQ59" s="66">
        <f>IFERROR(INDEX('SPACELOG 7 EMPRUNT 3'!$I$14:$I$2000,MATCH('SPACELOG 7 BP'!CQ$2,'SPACELOG 7 EMPRUNT 3'!$Z$14:$Z$2000,0)),0)</f>
        <v>0</v>
      </c>
      <c r="CR59" s="75">
        <f>SUM(CF59:CQ59)</f>
        <v>0</v>
      </c>
      <c r="CS59" s="66">
        <f>IFERROR(INDEX('SPACELOG 7 EMPRUNT 3'!$I$14:$I$2000,MATCH('SPACELOG 7 BP'!CS$2,'SPACELOG 7 EMPRUNT 3'!$Z$14:$Z$2000,0)),0)</f>
        <v>0</v>
      </c>
      <c r="CT59" s="66">
        <f>IFERROR(INDEX('SPACELOG 7 EMPRUNT 3'!$I$14:$I$2000,MATCH('SPACELOG 7 BP'!CT$2,'SPACELOG 7 EMPRUNT 3'!$Z$14:$Z$2000,0)),0)</f>
        <v>0</v>
      </c>
      <c r="CU59" s="66">
        <f>IFERROR(INDEX('SPACELOG 7 EMPRUNT 3'!$I$14:$I$2000,MATCH('SPACELOG 7 BP'!CU$2,'SPACELOG 7 EMPRUNT 3'!$Z$14:$Z$2000,0)),0)</f>
        <v>0</v>
      </c>
      <c r="CV59" s="66">
        <f>IFERROR(INDEX('SPACELOG 7 EMPRUNT 3'!$I$14:$I$2000,MATCH('SPACELOG 7 BP'!CV$2,'SPACELOG 7 EMPRUNT 3'!$Z$14:$Z$2000,0)),0)</f>
        <v>0</v>
      </c>
      <c r="CW59" s="66">
        <f>IFERROR(INDEX('SPACELOG 7 EMPRUNT 3'!$I$14:$I$2000,MATCH('SPACELOG 7 BP'!CW$2,'SPACELOG 7 EMPRUNT 3'!$Z$14:$Z$2000,0)),0)</f>
        <v>0</v>
      </c>
      <c r="CX59" s="66">
        <f>IFERROR(INDEX('SPACELOG 7 EMPRUNT 3'!$I$14:$I$2000,MATCH('SPACELOG 7 BP'!CX$2,'SPACELOG 7 EMPRUNT 3'!$Z$14:$Z$2000,0)),0)</f>
        <v>0</v>
      </c>
      <c r="CY59" s="66">
        <f>IFERROR(INDEX('SPACELOG 7 EMPRUNT 3'!$I$14:$I$2000,MATCH('SPACELOG 7 BP'!CY$2,'SPACELOG 7 EMPRUNT 3'!$Z$14:$Z$2000,0)),0)</f>
        <v>0</v>
      </c>
      <c r="CZ59" s="66">
        <f>IFERROR(INDEX('SPACELOG 7 EMPRUNT 3'!$I$14:$I$2000,MATCH('SPACELOG 7 BP'!CZ$2,'SPACELOG 7 EMPRUNT 3'!$Z$14:$Z$2000,0)),0)</f>
        <v>0</v>
      </c>
      <c r="DA59" s="66">
        <f>IFERROR(INDEX('SPACELOG 7 EMPRUNT 3'!$I$14:$I$2000,MATCH('SPACELOG 7 BP'!DA$2,'SPACELOG 7 EMPRUNT 3'!$Z$14:$Z$2000,0)),0)</f>
        <v>0</v>
      </c>
      <c r="DB59" s="66">
        <f>IFERROR(INDEX('SPACELOG 7 EMPRUNT 3'!$I$14:$I$2000,MATCH('SPACELOG 7 BP'!DB$2,'SPACELOG 7 EMPRUNT 3'!$Z$14:$Z$2000,0)),0)</f>
        <v>0</v>
      </c>
      <c r="DC59" s="66">
        <f>IFERROR(INDEX('SPACELOG 7 EMPRUNT 3'!$I$14:$I$2000,MATCH('SPACELOG 7 BP'!DC$2,'SPACELOG 7 EMPRUNT 3'!$Z$14:$Z$2000,0)),0)</f>
        <v>0</v>
      </c>
      <c r="DD59" s="66">
        <f>IFERROR(INDEX('SPACELOG 7 EMPRUNT 3'!$I$14:$I$2000,MATCH('SPACELOG 7 BP'!DD$2,'SPACELOG 7 EMPRUNT 3'!$Z$14:$Z$2000,0)),0)</f>
        <v>0</v>
      </c>
      <c r="DE59" s="75">
        <f>SUM(CS59:DD59)</f>
        <v>0</v>
      </c>
      <c r="DF59" s="66">
        <f>IFERROR(INDEX('SPACELOG 7 EMPRUNT 3'!$I$14:$I$2000,MATCH('SPACELOG 7 BP'!DF$2,'SPACELOG 7 EMPRUNT 3'!$Z$14:$Z$2000,0)),0)</f>
        <v>0</v>
      </c>
      <c r="DG59" s="66">
        <f>IFERROR(INDEX('SPACELOG 7 EMPRUNT 3'!$I$14:$I$2000,MATCH('SPACELOG 7 BP'!DG$2,'SPACELOG 7 EMPRUNT 3'!$Z$14:$Z$2000,0)),0)</f>
        <v>0</v>
      </c>
      <c r="DH59" s="66">
        <f>IFERROR(INDEX('SPACELOG 7 EMPRUNT 3'!$I$14:$I$2000,MATCH('SPACELOG 7 BP'!DH$2,'SPACELOG 7 EMPRUNT 3'!$Z$14:$Z$2000,0)),0)</f>
        <v>0</v>
      </c>
      <c r="DI59" s="66">
        <f>IFERROR(INDEX('SPACELOG 7 EMPRUNT 3'!$I$14:$I$2000,MATCH('SPACELOG 7 BP'!DI$2,'SPACELOG 7 EMPRUNT 3'!$Z$14:$Z$2000,0)),0)</f>
        <v>0</v>
      </c>
      <c r="DJ59" s="66">
        <f>IFERROR(INDEX('SPACELOG 7 EMPRUNT 3'!$I$14:$I$2000,MATCH('SPACELOG 7 BP'!DJ$2,'SPACELOG 7 EMPRUNT 3'!$Z$14:$Z$2000,0)),0)</f>
        <v>0</v>
      </c>
      <c r="DK59" s="66">
        <f>IFERROR(INDEX('SPACELOG 7 EMPRUNT 3'!$I$14:$I$2000,MATCH('SPACELOG 7 BP'!DK$2,'SPACELOG 7 EMPRUNT 3'!$Z$14:$Z$2000,0)),0)</f>
        <v>0</v>
      </c>
      <c r="DL59" s="66">
        <f>IFERROR(INDEX('SPACELOG 7 EMPRUNT 3'!$I$14:$I$2000,MATCH('SPACELOG 7 BP'!DL$2,'SPACELOG 7 EMPRUNT 3'!$Z$14:$Z$2000,0)),0)</f>
        <v>0</v>
      </c>
      <c r="DM59" s="66">
        <f>IFERROR(INDEX('SPACELOG 7 EMPRUNT 3'!$I$14:$I$2000,MATCH('SPACELOG 7 BP'!DM$2,'SPACELOG 7 EMPRUNT 3'!$Z$14:$Z$2000,0)),0)</f>
        <v>0</v>
      </c>
      <c r="DN59" s="66">
        <f>IFERROR(INDEX('SPACELOG 7 EMPRUNT 3'!$I$14:$I$2000,MATCH('SPACELOG 7 BP'!DN$2,'SPACELOG 7 EMPRUNT 3'!$Z$14:$Z$2000,0)),0)</f>
        <v>0</v>
      </c>
      <c r="DO59" s="66">
        <f>IFERROR(INDEX('SPACELOG 7 EMPRUNT 3'!$I$14:$I$2000,MATCH('SPACELOG 7 BP'!DO$2,'SPACELOG 7 EMPRUNT 3'!$Z$14:$Z$2000,0)),0)</f>
        <v>0</v>
      </c>
      <c r="DP59" s="66">
        <f>IFERROR(INDEX('SPACELOG 7 EMPRUNT 3'!$I$14:$I$2000,MATCH('SPACELOG 7 BP'!DP$2,'SPACELOG 7 EMPRUNT 3'!$Z$14:$Z$2000,0)),0)</f>
        <v>0</v>
      </c>
      <c r="DQ59" s="66">
        <f>IFERROR(INDEX('SPACELOG 7 EMPRUNT 3'!$I$14:$I$2000,MATCH('SPACELOG 7 BP'!DQ$2,'SPACELOG 7 EMPRUNT 3'!$Z$14:$Z$2000,0)),0)</f>
        <v>0</v>
      </c>
      <c r="DR59" s="75">
        <f>SUM(DF59:DQ59)</f>
        <v>0</v>
      </c>
      <c r="DS59" s="66">
        <f>IFERROR(INDEX('SPACELOG 7 EMPRUNT 3'!$I$14:$I$2000,MATCH('SPACELOG 7 BP'!DS$2,'SPACELOG 7 EMPRUNT 3'!$Z$14:$Z$2000,0)),0)</f>
        <v>0</v>
      </c>
      <c r="DT59" s="66">
        <f>IFERROR(INDEX('SPACELOG 7 EMPRUNT 3'!$I$14:$I$2000,MATCH('SPACELOG 7 BP'!DT$2,'SPACELOG 7 EMPRUNT 3'!$Z$14:$Z$2000,0)),0)</f>
        <v>0</v>
      </c>
      <c r="DU59" s="66">
        <f>IFERROR(INDEX('SPACELOG 7 EMPRUNT 3'!$I$14:$I$2000,MATCH('SPACELOG 7 BP'!DU$2,'SPACELOG 7 EMPRUNT 3'!$Z$14:$Z$2000,0)),0)</f>
        <v>0</v>
      </c>
      <c r="DV59" s="66">
        <f>IFERROR(INDEX('SPACELOG 7 EMPRUNT 3'!$I$14:$I$2000,MATCH('SPACELOG 7 BP'!DV$2,'SPACELOG 7 EMPRUNT 3'!$Z$14:$Z$2000,0)),0)</f>
        <v>0</v>
      </c>
      <c r="DW59" s="66">
        <f>IFERROR(INDEX('SPACELOG 7 EMPRUNT 3'!$I$14:$I$2000,MATCH('SPACELOG 7 BP'!DW$2,'SPACELOG 7 EMPRUNT 3'!$Z$14:$Z$2000,0)),0)</f>
        <v>0</v>
      </c>
      <c r="DX59" s="66">
        <f>IFERROR(INDEX('SPACELOG 7 EMPRUNT 3'!$I$14:$I$2000,MATCH('SPACELOG 7 BP'!DX$2,'SPACELOG 7 EMPRUNT 3'!$Z$14:$Z$2000,0)),0)</f>
        <v>0</v>
      </c>
      <c r="DY59" s="66">
        <f>IFERROR(INDEX('SPACELOG 7 EMPRUNT 3'!$I$14:$I$2000,MATCH('SPACELOG 7 BP'!DY$2,'SPACELOG 7 EMPRUNT 3'!$Z$14:$Z$2000,0)),0)</f>
        <v>0</v>
      </c>
      <c r="DZ59" s="66">
        <f>IFERROR(INDEX('SPACELOG 7 EMPRUNT 3'!$I$14:$I$2000,MATCH('SPACELOG 7 BP'!DZ$2,'SPACELOG 7 EMPRUNT 3'!$Z$14:$Z$2000,0)),0)</f>
        <v>0</v>
      </c>
      <c r="EA59" s="66">
        <f>IFERROR(INDEX('SPACELOG 7 EMPRUNT 3'!$I$14:$I$2000,MATCH('SPACELOG 7 BP'!EA$2,'SPACELOG 7 EMPRUNT 3'!$Z$14:$Z$2000,0)),0)</f>
        <v>0</v>
      </c>
      <c r="EB59" s="66">
        <f>IFERROR(INDEX('SPACELOG 7 EMPRUNT 3'!$I$14:$I$2000,MATCH('SPACELOG 7 BP'!EB$2,'SPACELOG 7 EMPRUNT 3'!$Z$14:$Z$2000,0)),0)</f>
        <v>0</v>
      </c>
      <c r="EC59" s="66">
        <f>IFERROR(INDEX('SPACELOG 7 EMPRUNT 3'!$I$14:$I$2000,MATCH('SPACELOG 7 BP'!EC$2,'SPACELOG 7 EMPRUNT 3'!$Z$14:$Z$2000,0)),0)</f>
        <v>0</v>
      </c>
      <c r="ED59" s="66">
        <f>IFERROR(INDEX('SPACELOG 7 EMPRUNT 3'!$I$14:$I$2000,MATCH('SPACELOG 7 BP'!ED$2,'SPACELOG 7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7 EMPRUNT 3'!I5</f>
        <v/>
      </c>
      <c r="D60" s="22" t="s">
        <v>102</v>
      </c>
      <c r="E60" s="79"/>
      <c r="F60" s="66">
        <f t="shared" ref="F60:Q60" si="177">F55-F57-F58-F59</f>
        <v>0</v>
      </c>
      <c r="G60" s="66">
        <f t="shared" si="177"/>
        <v>0</v>
      </c>
      <c r="H60" s="66">
        <f t="shared" si="177"/>
        <v>0</v>
      </c>
      <c r="I60" s="66">
        <f t="shared" si="177"/>
        <v>0</v>
      </c>
      <c r="J60" s="66">
        <f t="shared" si="177"/>
        <v>0</v>
      </c>
      <c r="K60" s="66">
        <f t="shared" si="177"/>
        <v>0</v>
      </c>
      <c r="L60" s="66">
        <f t="shared" si="177"/>
        <v>0</v>
      </c>
      <c r="M60" s="66">
        <f t="shared" si="177"/>
        <v>0</v>
      </c>
      <c r="N60" s="66">
        <f t="shared" si="177"/>
        <v>0</v>
      </c>
      <c r="O60" s="66">
        <f t="shared" si="177"/>
        <v>0</v>
      </c>
      <c r="P60" s="66">
        <f t="shared" si="177"/>
        <v>0</v>
      </c>
      <c r="Q60" s="66">
        <f t="shared" si="177"/>
        <v>0</v>
      </c>
      <c r="R60" s="75">
        <f>SUM(F60:Q60)</f>
        <v>0</v>
      </c>
      <c r="S60" s="66">
        <f t="shared" ref="S60:AD60" si="178">S55-S57-S58-S59</f>
        <v>0</v>
      </c>
      <c r="T60" s="66">
        <f t="shared" si="178"/>
        <v>0</v>
      </c>
      <c r="U60" s="66">
        <f t="shared" si="178"/>
        <v>0</v>
      </c>
      <c r="V60" s="66">
        <f t="shared" si="178"/>
        <v>0</v>
      </c>
      <c r="W60" s="66">
        <f t="shared" si="178"/>
        <v>0</v>
      </c>
      <c r="X60" s="66">
        <f t="shared" si="178"/>
        <v>0</v>
      </c>
      <c r="Y60" s="66">
        <f t="shared" si="178"/>
        <v>0</v>
      </c>
      <c r="Z60" s="66">
        <f t="shared" si="178"/>
        <v>0</v>
      </c>
      <c r="AA60" s="66">
        <f t="shared" si="178"/>
        <v>0</v>
      </c>
      <c r="AB60" s="66">
        <f t="shared" si="178"/>
        <v>0</v>
      </c>
      <c r="AC60" s="66">
        <f t="shared" si="178"/>
        <v>0</v>
      </c>
      <c r="AD60" s="66">
        <f t="shared" si="178"/>
        <v>0</v>
      </c>
      <c r="AE60" s="75">
        <f>SUM(S60:AD60)</f>
        <v>0</v>
      </c>
      <c r="AF60" s="66">
        <f t="shared" ref="AF60:AQ60" si="179">AF55-AF57-AF58-AF59</f>
        <v>0</v>
      </c>
      <c r="AG60" s="66">
        <f t="shared" si="179"/>
        <v>0</v>
      </c>
      <c r="AH60" s="66">
        <f t="shared" si="179"/>
        <v>0</v>
      </c>
      <c r="AI60" s="66">
        <f t="shared" si="179"/>
        <v>0</v>
      </c>
      <c r="AJ60" s="66">
        <f t="shared" si="179"/>
        <v>0</v>
      </c>
      <c r="AK60" s="66">
        <f t="shared" si="179"/>
        <v>0</v>
      </c>
      <c r="AL60" s="66">
        <f t="shared" si="179"/>
        <v>0</v>
      </c>
      <c r="AM60" s="66">
        <f t="shared" si="179"/>
        <v>0</v>
      </c>
      <c r="AN60" s="66">
        <f t="shared" si="179"/>
        <v>0</v>
      </c>
      <c r="AO60" s="66">
        <f t="shared" si="179"/>
        <v>0</v>
      </c>
      <c r="AP60" s="66">
        <f t="shared" si="179"/>
        <v>0</v>
      </c>
      <c r="AQ60" s="66">
        <f t="shared" si="179"/>
        <v>0</v>
      </c>
      <c r="AR60" s="75">
        <f>SUM(AF60:AQ60)</f>
        <v>0</v>
      </c>
      <c r="AS60" s="66">
        <f t="shared" ref="AS60:BD60" si="180">AS55-AS57-AS58-AS59</f>
        <v>0</v>
      </c>
      <c r="AT60" s="66">
        <f t="shared" si="180"/>
        <v>0</v>
      </c>
      <c r="AU60" s="66">
        <f t="shared" si="180"/>
        <v>0</v>
      </c>
      <c r="AV60" s="66">
        <f t="shared" si="180"/>
        <v>0</v>
      </c>
      <c r="AW60" s="66">
        <f t="shared" si="180"/>
        <v>0</v>
      </c>
      <c r="AX60" s="66">
        <f t="shared" si="180"/>
        <v>0</v>
      </c>
      <c r="AY60" s="66">
        <f t="shared" si="180"/>
        <v>0</v>
      </c>
      <c r="AZ60" s="66">
        <f t="shared" si="180"/>
        <v>0</v>
      </c>
      <c r="BA60" s="66">
        <f t="shared" si="180"/>
        <v>0</v>
      </c>
      <c r="BB60" s="66">
        <f t="shared" si="180"/>
        <v>0</v>
      </c>
      <c r="BC60" s="66">
        <f t="shared" si="180"/>
        <v>0</v>
      </c>
      <c r="BD60" s="66">
        <f t="shared" si="180"/>
        <v>0</v>
      </c>
      <c r="BE60" s="75">
        <f>SUM(AS60:BD60)</f>
        <v>0</v>
      </c>
      <c r="BF60" s="66">
        <f t="shared" ref="BF60:BQ60" si="181">BF55-BF57-BF58-BF59</f>
        <v>0</v>
      </c>
      <c r="BG60" s="66">
        <f t="shared" si="181"/>
        <v>0</v>
      </c>
      <c r="BH60" s="66">
        <f t="shared" si="181"/>
        <v>0</v>
      </c>
      <c r="BI60" s="66">
        <f t="shared" si="181"/>
        <v>0</v>
      </c>
      <c r="BJ60" s="66">
        <f t="shared" si="181"/>
        <v>0</v>
      </c>
      <c r="BK60" s="66">
        <f t="shared" si="181"/>
        <v>0</v>
      </c>
      <c r="BL60" s="66">
        <f t="shared" si="181"/>
        <v>0</v>
      </c>
      <c r="BM60" s="66">
        <f t="shared" si="181"/>
        <v>0</v>
      </c>
      <c r="BN60" s="66">
        <f t="shared" si="181"/>
        <v>0</v>
      </c>
      <c r="BO60" s="66">
        <f t="shared" si="181"/>
        <v>0</v>
      </c>
      <c r="BP60" s="66">
        <f t="shared" si="181"/>
        <v>0</v>
      </c>
      <c r="BQ60" s="66">
        <f t="shared" si="181"/>
        <v>0</v>
      </c>
      <c r="BR60" s="75">
        <f>SUM(BF60:BQ60)</f>
        <v>0</v>
      </c>
      <c r="BS60" s="66">
        <f t="shared" ref="BS60:CD60" si="182">BS55-BS57-BS58-BS59</f>
        <v>0</v>
      </c>
      <c r="BT60" s="66">
        <f t="shared" si="182"/>
        <v>0</v>
      </c>
      <c r="BU60" s="66">
        <f t="shared" si="182"/>
        <v>0</v>
      </c>
      <c r="BV60" s="66">
        <f t="shared" si="182"/>
        <v>0</v>
      </c>
      <c r="BW60" s="66">
        <f t="shared" si="182"/>
        <v>0</v>
      </c>
      <c r="BX60" s="66">
        <f t="shared" si="182"/>
        <v>0</v>
      </c>
      <c r="BY60" s="66">
        <f t="shared" si="182"/>
        <v>0</v>
      </c>
      <c r="BZ60" s="66">
        <f t="shared" si="182"/>
        <v>0</v>
      </c>
      <c r="CA60" s="66">
        <f t="shared" si="182"/>
        <v>0</v>
      </c>
      <c r="CB60" s="66">
        <f t="shared" si="182"/>
        <v>0</v>
      </c>
      <c r="CC60" s="66">
        <f t="shared" si="182"/>
        <v>0</v>
      </c>
      <c r="CD60" s="66">
        <f t="shared" si="182"/>
        <v>0</v>
      </c>
      <c r="CE60" s="75">
        <f>SUM(BS60:CD60)</f>
        <v>0</v>
      </c>
      <c r="CF60" s="66">
        <f t="shared" ref="CF60:CQ60" si="183">CF55-CF57-CF58-CF59</f>
        <v>0</v>
      </c>
      <c r="CG60" s="66">
        <f t="shared" si="183"/>
        <v>0</v>
      </c>
      <c r="CH60" s="66">
        <f t="shared" si="183"/>
        <v>0</v>
      </c>
      <c r="CI60" s="66">
        <f t="shared" si="183"/>
        <v>0</v>
      </c>
      <c r="CJ60" s="66">
        <f t="shared" si="183"/>
        <v>0</v>
      </c>
      <c r="CK60" s="66">
        <f t="shared" si="183"/>
        <v>0</v>
      </c>
      <c r="CL60" s="66">
        <f t="shared" si="183"/>
        <v>0</v>
      </c>
      <c r="CM60" s="66">
        <f t="shared" si="183"/>
        <v>0</v>
      </c>
      <c r="CN60" s="66">
        <f t="shared" si="183"/>
        <v>0</v>
      </c>
      <c r="CO60" s="66">
        <f t="shared" si="183"/>
        <v>0</v>
      </c>
      <c r="CP60" s="66">
        <f t="shared" si="183"/>
        <v>0</v>
      </c>
      <c r="CQ60" s="66">
        <f t="shared" si="183"/>
        <v>0</v>
      </c>
      <c r="CR60" s="75">
        <f>SUM(CF60:CQ60)</f>
        <v>0</v>
      </c>
      <c r="CS60" s="66">
        <f t="shared" ref="CS60:DD60" si="184">CS55-CS57-CS58-CS59</f>
        <v>0</v>
      </c>
      <c r="CT60" s="66">
        <f t="shared" si="184"/>
        <v>0</v>
      </c>
      <c r="CU60" s="66">
        <f t="shared" si="184"/>
        <v>0</v>
      </c>
      <c r="CV60" s="66">
        <f t="shared" si="184"/>
        <v>0</v>
      </c>
      <c r="CW60" s="66">
        <f t="shared" si="184"/>
        <v>0</v>
      </c>
      <c r="CX60" s="66">
        <f t="shared" si="184"/>
        <v>0</v>
      </c>
      <c r="CY60" s="66">
        <f t="shared" si="184"/>
        <v>0</v>
      </c>
      <c r="CZ60" s="66">
        <f t="shared" si="184"/>
        <v>0</v>
      </c>
      <c r="DA60" s="66">
        <f t="shared" si="184"/>
        <v>0</v>
      </c>
      <c r="DB60" s="66">
        <f t="shared" si="184"/>
        <v>0</v>
      </c>
      <c r="DC60" s="66">
        <f t="shared" si="184"/>
        <v>0</v>
      </c>
      <c r="DD60" s="66">
        <f t="shared" si="184"/>
        <v>0</v>
      </c>
      <c r="DE60" s="75">
        <f>SUM(CS60:DD60)</f>
        <v>0</v>
      </c>
      <c r="DF60" s="66">
        <f t="shared" ref="DF60:DQ60" si="185">DF55-DF57-DF58-DF59</f>
        <v>0</v>
      </c>
      <c r="DG60" s="66">
        <f t="shared" si="185"/>
        <v>0</v>
      </c>
      <c r="DH60" s="66">
        <f t="shared" si="185"/>
        <v>0</v>
      </c>
      <c r="DI60" s="66">
        <f t="shared" si="185"/>
        <v>0</v>
      </c>
      <c r="DJ60" s="66">
        <f t="shared" si="185"/>
        <v>0</v>
      </c>
      <c r="DK60" s="66">
        <f t="shared" si="185"/>
        <v>0</v>
      </c>
      <c r="DL60" s="66">
        <f t="shared" si="185"/>
        <v>0</v>
      </c>
      <c r="DM60" s="66">
        <f t="shared" si="185"/>
        <v>0</v>
      </c>
      <c r="DN60" s="66">
        <f t="shared" si="185"/>
        <v>0</v>
      </c>
      <c r="DO60" s="66">
        <f t="shared" si="185"/>
        <v>0</v>
      </c>
      <c r="DP60" s="66">
        <f t="shared" si="185"/>
        <v>0</v>
      </c>
      <c r="DQ60" s="66">
        <f t="shared" si="185"/>
        <v>0</v>
      </c>
      <c r="DR60" s="75">
        <f>SUM(DF60:DQ60)</f>
        <v>0</v>
      </c>
      <c r="DS60" s="66">
        <f t="shared" ref="DS60:ED60" si="186">DS55-DS57-DS58-DS59</f>
        <v>0</v>
      </c>
      <c r="DT60" s="66">
        <f t="shared" si="186"/>
        <v>0</v>
      </c>
      <c r="DU60" s="66">
        <f t="shared" si="186"/>
        <v>0</v>
      </c>
      <c r="DV60" s="66">
        <f t="shared" si="186"/>
        <v>0</v>
      </c>
      <c r="DW60" s="66">
        <f t="shared" si="186"/>
        <v>0</v>
      </c>
      <c r="DX60" s="66">
        <f t="shared" si="186"/>
        <v>0</v>
      </c>
      <c r="DY60" s="66">
        <f t="shared" si="186"/>
        <v>0</v>
      </c>
      <c r="DZ60" s="66">
        <f t="shared" si="186"/>
        <v>0</v>
      </c>
      <c r="EA60" s="66">
        <f t="shared" si="186"/>
        <v>0</v>
      </c>
      <c r="EB60" s="66">
        <f t="shared" si="186"/>
        <v>0</v>
      </c>
      <c r="EC60" s="66">
        <f t="shared" si="186"/>
        <v>0</v>
      </c>
      <c r="ED60" s="66">
        <f t="shared" si="186"/>
        <v>0</v>
      </c>
      <c r="EE60" s="75">
        <f>SUM(DS60:ED60)</f>
        <v>0</v>
      </c>
    </row>
    <row r="61" spans="1:135" x14ac:dyDescent="0.2">
      <c r="A61" s="82" t="s">
        <v>174</v>
      </c>
      <c r="B61" s="84">
        <f>'SPACELOG 7 EMPRUNT 3'!E9</f>
        <v>46357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87">IF(F60&gt;0,F60*$C$65,0)</f>
        <v>0</v>
      </c>
      <c r="G62" s="66">
        <f t="shared" si="187"/>
        <v>0</v>
      </c>
      <c r="H62" s="66">
        <f t="shared" si="187"/>
        <v>0</v>
      </c>
      <c r="I62" s="66">
        <f t="shared" si="187"/>
        <v>0</v>
      </c>
      <c r="J62" s="66">
        <f t="shared" si="187"/>
        <v>0</v>
      </c>
      <c r="K62" s="66">
        <f t="shared" si="187"/>
        <v>0</v>
      </c>
      <c r="L62" s="66">
        <f t="shared" si="187"/>
        <v>0</v>
      </c>
      <c r="M62" s="66">
        <f t="shared" si="187"/>
        <v>0</v>
      </c>
      <c r="N62" s="66">
        <f t="shared" si="187"/>
        <v>0</v>
      </c>
      <c r="O62" s="66">
        <f t="shared" si="187"/>
        <v>0</v>
      </c>
      <c r="P62" s="66">
        <f t="shared" si="187"/>
        <v>0</v>
      </c>
      <c r="Q62" s="66">
        <f t="shared" si="187"/>
        <v>0</v>
      </c>
      <c r="R62" s="75">
        <f>SUM(F62:Q62)</f>
        <v>0</v>
      </c>
      <c r="S62" s="66">
        <f t="shared" ref="S62:AD62" si="188">IF(S60&gt;0,S60*$C$65,0)</f>
        <v>0</v>
      </c>
      <c r="T62" s="66">
        <f t="shared" si="188"/>
        <v>0</v>
      </c>
      <c r="U62" s="66">
        <f t="shared" si="188"/>
        <v>0</v>
      </c>
      <c r="V62" s="66">
        <f t="shared" si="188"/>
        <v>0</v>
      </c>
      <c r="W62" s="66">
        <f t="shared" si="188"/>
        <v>0</v>
      </c>
      <c r="X62" s="66">
        <f t="shared" si="188"/>
        <v>0</v>
      </c>
      <c r="Y62" s="66">
        <f t="shared" si="188"/>
        <v>0</v>
      </c>
      <c r="Z62" s="66">
        <f t="shared" si="188"/>
        <v>0</v>
      </c>
      <c r="AA62" s="66">
        <f t="shared" si="188"/>
        <v>0</v>
      </c>
      <c r="AB62" s="66">
        <f t="shared" si="188"/>
        <v>0</v>
      </c>
      <c r="AC62" s="66">
        <f t="shared" si="188"/>
        <v>0</v>
      </c>
      <c r="AD62" s="66">
        <f t="shared" si="188"/>
        <v>0</v>
      </c>
      <c r="AE62" s="75">
        <f>SUM(S62:AD62)</f>
        <v>0</v>
      </c>
      <c r="AF62" s="66">
        <f t="shared" ref="AF62:AQ62" si="189">IF(AF60&gt;0,AF60*$C$65,0)</f>
        <v>0</v>
      </c>
      <c r="AG62" s="66">
        <f t="shared" si="189"/>
        <v>0</v>
      </c>
      <c r="AH62" s="66">
        <f t="shared" si="189"/>
        <v>0</v>
      </c>
      <c r="AI62" s="66">
        <f t="shared" si="189"/>
        <v>0</v>
      </c>
      <c r="AJ62" s="66">
        <f t="shared" si="189"/>
        <v>0</v>
      </c>
      <c r="AK62" s="66">
        <f t="shared" si="189"/>
        <v>0</v>
      </c>
      <c r="AL62" s="66">
        <f t="shared" si="189"/>
        <v>0</v>
      </c>
      <c r="AM62" s="66">
        <f t="shared" si="189"/>
        <v>0</v>
      </c>
      <c r="AN62" s="66">
        <f t="shared" si="189"/>
        <v>0</v>
      </c>
      <c r="AO62" s="66">
        <f t="shared" si="189"/>
        <v>0</v>
      </c>
      <c r="AP62" s="66">
        <f t="shared" si="189"/>
        <v>0</v>
      </c>
      <c r="AQ62" s="66">
        <f t="shared" si="189"/>
        <v>0</v>
      </c>
      <c r="AR62" s="75">
        <f>SUM(AF62:AQ62)</f>
        <v>0</v>
      </c>
      <c r="AS62" s="66">
        <f t="shared" ref="AS62:BD62" si="190">IF(AS60&gt;0,AS60*$C$65,0)</f>
        <v>0</v>
      </c>
      <c r="AT62" s="66">
        <f t="shared" si="190"/>
        <v>0</v>
      </c>
      <c r="AU62" s="66">
        <f t="shared" si="190"/>
        <v>0</v>
      </c>
      <c r="AV62" s="66">
        <f t="shared" si="190"/>
        <v>0</v>
      </c>
      <c r="AW62" s="66">
        <f t="shared" si="190"/>
        <v>0</v>
      </c>
      <c r="AX62" s="66">
        <f t="shared" si="190"/>
        <v>0</v>
      </c>
      <c r="AY62" s="66">
        <f t="shared" si="190"/>
        <v>0</v>
      </c>
      <c r="AZ62" s="66">
        <f t="shared" si="190"/>
        <v>0</v>
      </c>
      <c r="BA62" s="66">
        <f t="shared" si="190"/>
        <v>0</v>
      </c>
      <c r="BB62" s="66">
        <f t="shared" si="190"/>
        <v>0</v>
      </c>
      <c r="BC62" s="66">
        <f t="shared" si="190"/>
        <v>0</v>
      </c>
      <c r="BD62" s="66">
        <f t="shared" si="190"/>
        <v>0</v>
      </c>
      <c r="BE62" s="75">
        <f>SUM(AS62:BD62)</f>
        <v>0</v>
      </c>
      <c r="BF62" s="66">
        <f t="shared" ref="BF62:BQ62" si="191">IF(BF60&gt;0,BF60*$C$65,0)</f>
        <v>0</v>
      </c>
      <c r="BG62" s="66">
        <f t="shared" si="191"/>
        <v>0</v>
      </c>
      <c r="BH62" s="66">
        <f t="shared" si="191"/>
        <v>0</v>
      </c>
      <c r="BI62" s="66">
        <f t="shared" si="191"/>
        <v>0</v>
      </c>
      <c r="BJ62" s="66">
        <f t="shared" si="191"/>
        <v>0</v>
      </c>
      <c r="BK62" s="66">
        <f t="shared" si="191"/>
        <v>0</v>
      </c>
      <c r="BL62" s="66">
        <f t="shared" si="191"/>
        <v>0</v>
      </c>
      <c r="BM62" s="66">
        <f t="shared" si="191"/>
        <v>0</v>
      </c>
      <c r="BN62" s="66">
        <f t="shared" si="191"/>
        <v>0</v>
      </c>
      <c r="BO62" s="66">
        <f t="shared" si="191"/>
        <v>0</v>
      </c>
      <c r="BP62" s="66">
        <f t="shared" si="191"/>
        <v>0</v>
      </c>
      <c r="BQ62" s="66">
        <f t="shared" si="191"/>
        <v>0</v>
      </c>
      <c r="BR62" s="75">
        <f>SUM(BF62:BQ62)</f>
        <v>0</v>
      </c>
      <c r="BS62" s="66">
        <f t="shared" ref="BS62:CD62" si="192">IF(BS60&gt;0,BS60*$C$65,0)</f>
        <v>0</v>
      </c>
      <c r="BT62" s="66">
        <f t="shared" si="192"/>
        <v>0</v>
      </c>
      <c r="BU62" s="66">
        <f t="shared" si="192"/>
        <v>0</v>
      </c>
      <c r="BV62" s="66">
        <f t="shared" si="192"/>
        <v>0</v>
      </c>
      <c r="BW62" s="66">
        <f t="shared" si="192"/>
        <v>0</v>
      </c>
      <c r="BX62" s="66">
        <f t="shared" si="192"/>
        <v>0</v>
      </c>
      <c r="BY62" s="66">
        <f t="shared" si="192"/>
        <v>0</v>
      </c>
      <c r="BZ62" s="66">
        <f t="shared" si="192"/>
        <v>0</v>
      </c>
      <c r="CA62" s="66">
        <f t="shared" si="192"/>
        <v>0</v>
      </c>
      <c r="CB62" s="66">
        <f t="shared" si="192"/>
        <v>0</v>
      </c>
      <c r="CC62" s="66">
        <f t="shared" si="192"/>
        <v>0</v>
      </c>
      <c r="CD62" s="66">
        <f t="shared" si="192"/>
        <v>0</v>
      </c>
      <c r="CE62" s="75">
        <f>SUM(BS62:CD62)</f>
        <v>0</v>
      </c>
      <c r="CF62" s="66">
        <f t="shared" ref="CF62:CQ62" si="193">IF(CF60&gt;0,CF60*$C$65,0)</f>
        <v>0</v>
      </c>
      <c r="CG62" s="66">
        <f t="shared" si="193"/>
        <v>0</v>
      </c>
      <c r="CH62" s="66">
        <f t="shared" si="193"/>
        <v>0</v>
      </c>
      <c r="CI62" s="66">
        <f t="shared" si="193"/>
        <v>0</v>
      </c>
      <c r="CJ62" s="66">
        <f t="shared" si="193"/>
        <v>0</v>
      </c>
      <c r="CK62" s="66">
        <f t="shared" si="193"/>
        <v>0</v>
      </c>
      <c r="CL62" s="66">
        <f t="shared" si="193"/>
        <v>0</v>
      </c>
      <c r="CM62" s="66">
        <f t="shared" si="193"/>
        <v>0</v>
      </c>
      <c r="CN62" s="66">
        <f t="shared" si="193"/>
        <v>0</v>
      </c>
      <c r="CO62" s="66">
        <f t="shared" si="193"/>
        <v>0</v>
      </c>
      <c r="CP62" s="66">
        <f t="shared" si="193"/>
        <v>0</v>
      </c>
      <c r="CQ62" s="66">
        <f t="shared" si="193"/>
        <v>0</v>
      </c>
      <c r="CR62" s="75">
        <f>SUM(CF62:CQ62)</f>
        <v>0</v>
      </c>
      <c r="CS62" s="66">
        <f t="shared" ref="CS62:DD62" si="194">IF(CS60&gt;0,CS60*$C$65,0)</f>
        <v>0</v>
      </c>
      <c r="CT62" s="66">
        <f t="shared" si="194"/>
        <v>0</v>
      </c>
      <c r="CU62" s="66">
        <f t="shared" si="194"/>
        <v>0</v>
      </c>
      <c r="CV62" s="66">
        <f t="shared" si="194"/>
        <v>0</v>
      </c>
      <c r="CW62" s="66">
        <f t="shared" si="194"/>
        <v>0</v>
      </c>
      <c r="CX62" s="66">
        <f t="shared" si="194"/>
        <v>0</v>
      </c>
      <c r="CY62" s="66">
        <f t="shared" si="194"/>
        <v>0</v>
      </c>
      <c r="CZ62" s="66">
        <f t="shared" si="194"/>
        <v>0</v>
      </c>
      <c r="DA62" s="66">
        <f t="shared" si="194"/>
        <v>0</v>
      </c>
      <c r="DB62" s="66">
        <f t="shared" si="194"/>
        <v>0</v>
      </c>
      <c r="DC62" s="66">
        <f t="shared" si="194"/>
        <v>0</v>
      </c>
      <c r="DD62" s="66">
        <f t="shared" si="194"/>
        <v>0</v>
      </c>
      <c r="DE62" s="75">
        <f>SUM(CS62:DD62)</f>
        <v>0</v>
      </c>
      <c r="DF62" s="66">
        <f t="shared" ref="DF62:DQ62" si="195">IF(DF60&gt;0,DF60*$C$65,0)</f>
        <v>0</v>
      </c>
      <c r="DG62" s="66">
        <f t="shared" si="195"/>
        <v>0</v>
      </c>
      <c r="DH62" s="66">
        <f t="shared" si="195"/>
        <v>0</v>
      </c>
      <c r="DI62" s="66">
        <f t="shared" si="195"/>
        <v>0</v>
      </c>
      <c r="DJ62" s="66">
        <f t="shared" si="195"/>
        <v>0</v>
      </c>
      <c r="DK62" s="66">
        <f t="shared" si="195"/>
        <v>0</v>
      </c>
      <c r="DL62" s="66">
        <f t="shared" si="195"/>
        <v>0</v>
      </c>
      <c r="DM62" s="66">
        <f t="shared" si="195"/>
        <v>0</v>
      </c>
      <c r="DN62" s="66">
        <f t="shared" si="195"/>
        <v>0</v>
      </c>
      <c r="DO62" s="66">
        <f t="shared" si="195"/>
        <v>0</v>
      </c>
      <c r="DP62" s="66">
        <f t="shared" si="195"/>
        <v>0</v>
      </c>
      <c r="DQ62" s="66">
        <f t="shared" si="195"/>
        <v>0</v>
      </c>
      <c r="DR62" s="75">
        <f>SUM(DF62:DQ62)</f>
        <v>0</v>
      </c>
      <c r="DS62" s="66">
        <f t="shared" ref="DS62:ED62" si="196">IF(DS60&gt;0,DS60*$C$65,0)</f>
        <v>0</v>
      </c>
      <c r="DT62" s="66">
        <f t="shared" si="196"/>
        <v>0</v>
      </c>
      <c r="DU62" s="66">
        <f t="shared" si="196"/>
        <v>0</v>
      </c>
      <c r="DV62" s="66">
        <f t="shared" si="196"/>
        <v>0</v>
      </c>
      <c r="DW62" s="66">
        <f t="shared" si="196"/>
        <v>0</v>
      </c>
      <c r="DX62" s="66">
        <f t="shared" si="196"/>
        <v>0</v>
      </c>
      <c r="DY62" s="66">
        <f t="shared" si="196"/>
        <v>0</v>
      </c>
      <c r="DZ62" s="66">
        <f t="shared" si="196"/>
        <v>0</v>
      </c>
      <c r="EA62" s="66">
        <f t="shared" si="196"/>
        <v>0</v>
      </c>
      <c r="EB62" s="66">
        <f t="shared" si="196"/>
        <v>0</v>
      </c>
      <c r="EC62" s="66">
        <f t="shared" si="196"/>
        <v>0</v>
      </c>
      <c r="ED62" s="66">
        <f t="shared" si="196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197">F60-F62</f>
        <v>0</v>
      </c>
      <c r="G64" s="66">
        <f t="shared" si="197"/>
        <v>0</v>
      </c>
      <c r="H64" s="66">
        <f t="shared" si="197"/>
        <v>0</v>
      </c>
      <c r="I64" s="66">
        <f t="shared" si="197"/>
        <v>0</v>
      </c>
      <c r="J64" s="66">
        <f t="shared" si="197"/>
        <v>0</v>
      </c>
      <c r="K64" s="66">
        <f t="shared" si="197"/>
        <v>0</v>
      </c>
      <c r="L64" s="66">
        <f t="shared" si="197"/>
        <v>0</v>
      </c>
      <c r="M64" s="66">
        <f t="shared" si="197"/>
        <v>0</v>
      </c>
      <c r="N64" s="66">
        <f t="shared" si="197"/>
        <v>0</v>
      </c>
      <c r="O64" s="66">
        <f t="shared" si="197"/>
        <v>0</v>
      </c>
      <c r="P64" s="66">
        <f t="shared" si="197"/>
        <v>0</v>
      </c>
      <c r="Q64" s="66">
        <f t="shared" si="197"/>
        <v>0</v>
      </c>
      <c r="R64" s="75">
        <f>SUM(F64:Q64)</f>
        <v>0</v>
      </c>
      <c r="S64" s="66">
        <f t="shared" ref="S64:AD64" si="198">S60-S62</f>
        <v>0</v>
      </c>
      <c r="T64" s="66">
        <f t="shared" si="198"/>
        <v>0</v>
      </c>
      <c r="U64" s="66">
        <f t="shared" si="198"/>
        <v>0</v>
      </c>
      <c r="V64" s="66">
        <f t="shared" si="198"/>
        <v>0</v>
      </c>
      <c r="W64" s="66">
        <f t="shared" si="198"/>
        <v>0</v>
      </c>
      <c r="X64" s="66">
        <f t="shared" si="198"/>
        <v>0</v>
      </c>
      <c r="Y64" s="66">
        <f t="shared" si="198"/>
        <v>0</v>
      </c>
      <c r="Z64" s="66">
        <f t="shared" si="198"/>
        <v>0</v>
      </c>
      <c r="AA64" s="66">
        <f t="shared" si="198"/>
        <v>0</v>
      </c>
      <c r="AB64" s="66">
        <f t="shared" si="198"/>
        <v>0</v>
      </c>
      <c r="AC64" s="66">
        <f t="shared" si="198"/>
        <v>0</v>
      </c>
      <c r="AD64" s="66">
        <f t="shared" si="198"/>
        <v>0</v>
      </c>
      <c r="AE64" s="75">
        <f>SUM(S64:AD64)</f>
        <v>0</v>
      </c>
      <c r="AF64" s="66">
        <f t="shared" ref="AF64:AQ64" si="199">AF60-AF62</f>
        <v>0</v>
      </c>
      <c r="AG64" s="66">
        <f t="shared" si="199"/>
        <v>0</v>
      </c>
      <c r="AH64" s="66">
        <f t="shared" si="199"/>
        <v>0</v>
      </c>
      <c r="AI64" s="66">
        <f t="shared" si="199"/>
        <v>0</v>
      </c>
      <c r="AJ64" s="66">
        <f t="shared" si="199"/>
        <v>0</v>
      </c>
      <c r="AK64" s="66">
        <f t="shared" si="199"/>
        <v>0</v>
      </c>
      <c r="AL64" s="66">
        <f t="shared" si="199"/>
        <v>0</v>
      </c>
      <c r="AM64" s="66">
        <f t="shared" si="199"/>
        <v>0</v>
      </c>
      <c r="AN64" s="66">
        <f t="shared" si="199"/>
        <v>0</v>
      </c>
      <c r="AO64" s="66">
        <f t="shared" si="199"/>
        <v>0</v>
      </c>
      <c r="AP64" s="66">
        <f t="shared" si="199"/>
        <v>0</v>
      </c>
      <c r="AQ64" s="66">
        <f t="shared" si="199"/>
        <v>0</v>
      </c>
      <c r="AR64" s="75">
        <f>SUM(AF64:AQ64)</f>
        <v>0</v>
      </c>
      <c r="AS64" s="66">
        <f t="shared" ref="AS64:BD64" si="200">AS60-AS62</f>
        <v>0</v>
      </c>
      <c r="AT64" s="66">
        <f t="shared" si="200"/>
        <v>0</v>
      </c>
      <c r="AU64" s="66">
        <f t="shared" si="200"/>
        <v>0</v>
      </c>
      <c r="AV64" s="66">
        <f t="shared" si="200"/>
        <v>0</v>
      </c>
      <c r="AW64" s="66">
        <f t="shared" si="200"/>
        <v>0</v>
      </c>
      <c r="AX64" s="66">
        <f t="shared" si="200"/>
        <v>0</v>
      </c>
      <c r="AY64" s="66">
        <f t="shared" si="200"/>
        <v>0</v>
      </c>
      <c r="AZ64" s="66">
        <f t="shared" si="200"/>
        <v>0</v>
      </c>
      <c r="BA64" s="66">
        <f t="shared" si="200"/>
        <v>0</v>
      </c>
      <c r="BB64" s="66">
        <f t="shared" si="200"/>
        <v>0</v>
      </c>
      <c r="BC64" s="66">
        <f t="shared" si="200"/>
        <v>0</v>
      </c>
      <c r="BD64" s="66">
        <f t="shared" si="200"/>
        <v>0</v>
      </c>
      <c r="BE64" s="75">
        <f>SUM(AS64:BD64)</f>
        <v>0</v>
      </c>
      <c r="BF64" s="66">
        <f t="shared" ref="BF64:BQ64" si="201">BF60-BF62</f>
        <v>0</v>
      </c>
      <c r="BG64" s="66">
        <f t="shared" si="201"/>
        <v>0</v>
      </c>
      <c r="BH64" s="66">
        <f t="shared" si="201"/>
        <v>0</v>
      </c>
      <c r="BI64" s="66">
        <f t="shared" si="201"/>
        <v>0</v>
      </c>
      <c r="BJ64" s="66">
        <f t="shared" si="201"/>
        <v>0</v>
      </c>
      <c r="BK64" s="66">
        <f t="shared" si="201"/>
        <v>0</v>
      </c>
      <c r="BL64" s="66">
        <f t="shared" si="201"/>
        <v>0</v>
      </c>
      <c r="BM64" s="66">
        <f t="shared" si="201"/>
        <v>0</v>
      </c>
      <c r="BN64" s="66">
        <f t="shared" si="201"/>
        <v>0</v>
      </c>
      <c r="BO64" s="66">
        <f t="shared" si="201"/>
        <v>0</v>
      </c>
      <c r="BP64" s="66">
        <f t="shared" si="201"/>
        <v>0</v>
      </c>
      <c r="BQ64" s="66">
        <f t="shared" si="201"/>
        <v>0</v>
      </c>
      <c r="BR64" s="75">
        <f>SUM(BF64:BQ64)</f>
        <v>0</v>
      </c>
      <c r="BS64" s="66">
        <f t="shared" ref="BS64:CD64" si="202">BS60-BS62</f>
        <v>0</v>
      </c>
      <c r="BT64" s="66">
        <f t="shared" si="202"/>
        <v>0</v>
      </c>
      <c r="BU64" s="66">
        <f t="shared" si="202"/>
        <v>0</v>
      </c>
      <c r="BV64" s="66">
        <f t="shared" si="202"/>
        <v>0</v>
      </c>
      <c r="BW64" s="66">
        <f t="shared" si="202"/>
        <v>0</v>
      </c>
      <c r="BX64" s="66">
        <f t="shared" si="202"/>
        <v>0</v>
      </c>
      <c r="BY64" s="66">
        <f t="shared" si="202"/>
        <v>0</v>
      </c>
      <c r="BZ64" s="66">
        <f t="shared" si="202"/>
        <v>0</v>
      </c>
      <c r="CA64" s="66">
        <f t="shared" si="202"/>
        <v>0</v>
      </c>
      <c r="CB64" s="66">
        <f t="shared" si="202"/>
        <v>0</v>
      </c>
      <c r="CC64" s="66">
        <f t="shared" si="202"/>
        <v>0</v>
      </c>
      <c r="CD64" s="66">
        <f t="shared" si="202"/>
        <v>0</v>
      </c>
      <c r="CE64" s="75">
        <f>SUM(BS64:CD64)</f>
        <v>0</v>
      </c>
      <c r="CF64" s="66">
        <f t="shared" ref="CF64:CQ64" si="203">CF60-CF62</f>
        <v>0</v>
      </c>
      <c r="CG64" s="66">
        <f t="shared" si="203"/>
        <v>0</v>
      </c>
      <c r="CH64" s="66">
        <f t="shared" si="203"/>
        <v>0</v>
      </c>
      <c r="CI64" s="66">
        <f t="shared" si="203"/>
        <v>0</v>
      </c>
      <c r="CJ64" s="66">
        <f t="shared" si="203"/>
        <v>0</v>
      </c>
      <c r="CK64" s="66">
        <f t="shared" si="203"/>
        <v>0</v>
      </c>
      <c r="CL64" s="66">
        <f t="shared" si="203"/>
        <v>0</v>
      </c>
      <c r="CM64" s="66">
        <f t="shared" si="203"/>
        <v>0</v>
      </c>
      <c r="CN64" s="66">
        <f t="shared" si="203"/>
        <v>0</v>
      </c>
      <c r="CO64" s="66">
        <f t="shared" si="203"/>
        <v>0</v>
      </c>
      <c r="CP64" s="66">
        <f t="shared" si="203"/>
        <v>0</v>
      </c>
      <c r="CQ64" s="66">
        <f t="shared" si="203"/>
        <v>0</v>
      </c>
      <c r="CR64" s="75">
        <f>SUM(CF64:CQ64)</f>
        <v>0</v>
      </c>
      <c r="CS64" s="66">
        <f t="shared" ref="CS64:DD64" si="204">CS60-CS62</f>
        <v>0</v>
      </c>
      <c r="CT64" s="66">
        <f t="shared" si="204"/>
        <v>0</v>
      </c>
      <c r="CU64" s="66">
        <f t="shared" si="204"/>
        <v>0</v>
      </c>
      <c r="CV64" s="66">
        <f t="shared" si="204"/>
        <v>0</v>
      </c>
      <c r="CW64" s="66">
        <f t="shared" si="204"/>
        <v>0</v>
      </c>
      <c r="CX64" s="66">
        <f t="shared" si="204"/>
        <v>0</v>
      </c>
      <c r="CY64" s="66">
        <f t="shared" si="204"/>
        <v>0</v>
      </c>
      <c r="CZ64" s="66">
        <f t="shared" si="204"/>
        <v>0</v>
      </c>
      <c r="DA64" s="66">
        <f t="shared" si="204"/>
        <v>0</v>
      </c>
      <c r="DB64" s="66">
        <f t="shared" si="204"/>
        <v>0</v>
      </c>
      <c r="DC64" s="66">
        <f t="shared" si="204"/>
        <v>0</v>
      </c>
      <c r="DD64" s="66">
        <f t="shared" si="204"/>
        <v>0</v>
      </c>
      <c r="DE64" s="75">
        <f>SUM(CS64:DD64)</f>
        <v>0</v>
      </c>
      <c r="DF64" s="66">
        <f t="shared" ref="DF64:DQ64" si="205">DF60-DF62</f>
        <v>0</v>
      </c>
      <c r="DG64" s="66">
        <f t="shared" si="205"/>
        <v>0</v>
      </c>
      <c r="DH64" s="66">
        <f t="shared" si="205"/>
        <v>0</v>
      </c>
      <c r="DI64" s="66">
        <f t="shared" si="205"/>
        <v>0</v>
      </c>
      <c r="DJ64" s="66">
        <f t="shared" si="205"/>
        <v>0</v>
      </c>
      <c r="DK64" s="66">
        <f t="shared" si="205"/>
        <v>0</v>
      </c>
      <c r="DL64" s="66">
        <f t="shared" si="205"/>
        <v>0</v>
      </c>
      <c r="DM64" s="66">
        <f t="shared" si="205"/>
        <v>0</v>
      </c>
      <c r="DN64" s="66">
        <f t="shared" si="205"/>
        <v>0</v>
      </c>
      <c r="DO64" s="66">
        <f t="shared" si="205"/>
        <v>0</v>
      </c>
      <c r="DP64" s="66">
        <f t="shared" si="205"/>
        <v>0</v>
      </c>
      <c r="DQ64" s="66">
        <f t="shared" si="205"/>
        <v>0</v>
      </c>
      <c r="DR64" s="75">
        <f>SUM(DF64:DQ64)</f>
        <v>0</v>
      </c>
      <c r="DS64" s="66">
        <f t="shared" ref="DS64:ED64" si="206">DS60-DS62</f>
        <v>0</v>
      </c>
      <c r="DT64" s="66">
        <f t="shared" si="206"/>
        <v>0</v>
      </c>
      <c r="DU64" s="66">
        <f t="shared" si="206"/>
        <v>0</v>
      </c>
      <c r="DV64" s="66">
        <f t="shared" si="206"/>
        <v>0</v>
      </c>
      <c r="DW64" s="66">
        <f t="shared" si="206"/>
        <v>0</v>
      </c>
      <c r="DX64" s="66">
        <f t="shared" si="206"/>
        <v>0</v>
      </c>
      <c r="DY64" s="66">
        <f t="shared" si="206"/>
        <v>0</v>
      </c>
      <c r="DZ64" s="66">
        <f t="shared" si="206"/>
        <v>0</v>
      </c>
      <c r="EA64" s="66">
        <f t="shared" si="206"/>
        <v>0</v>
      </c>
      <c r="EB64" s="66">
        <f t="shared" si="206"/>
        <v>0</v>
      </c>
      <c r="EC64" s="66">
        <f t="shared" si="206"/>
        <v>0</v>
      </c>
      <c r="ED64" s="66">
        <f t="shared" si="206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07">F7</f>
        <v>0</v>
      </c>
      <c r="G71" s="66">
        <f t="shared" si="207"/>
        <v>0</v>
      </c>
      <c r="H71" s="66">
        <f t="shared" si="207"/>
        <v>0</v>
      </c>
      <c r="I71" s="66">
        <f t="shared" si="207"/>
        <v>0</v>
      </c>
      <c r="J71" s="66">
        <f t="shared" si="207"/>
        <v>0</v>
      </c>
      <c r="K71" s="66">
        <f t="shared" si="207"/>
        <v>0</v>
      </c>
      <c r="L71" s="66">
        <f t="shared" si="207"/>
        <v>0</v>
      </c>
      <c r="M71" s="66">
        <f t="shared" si="207"/>
        <v>0</v>
      </c>
      <c r="N71" s="66">
        <f t="shared" si="207"/>
        <v>0</v>
      </c>
      <c r="O71" s="66">
        <f t="shared" si="207"/>
        <v>0</v>
      </c>
      <c r="P71" s="66">
        <f t="shared" si="207"/>
        <v>0</v>
      </c>
      <c r="Q71" s="66">
        <f t="shared" si="207"/>
        <v>0</v>
      </c>
      <c r="R71" s="75">
        <f>SUM(F71:Q71)</f>
        <v>0</v>
      </c>
      <c r="S71" s="66">
        <f t="shared" ref="S71:AD71" si="208">+S7</f>
        <v>0</v>
      </c>
      <c r="T71" s="66">
        <f t="shared" si="208"/>
        <v>0</v>
      </c>
      <c r="U71" s="66">
        <f t="shared" si="208"/>
        <v>0</v>
      </c>
      <c r="V71" s="66">
        <f t="shared" si="208"/>
        <v>0</v>
      </c>
      <c r="W71" s="66">
        <f t="shared" si="208"/>
        <v>0</v>
      </c>
      <c r="X71" s="66">
        <f t="shared" si="208"/>
        <v>0</v>
      </c>
      <c r="Y71" s="66">
        <f t="shared" si="208"/>
        <v>0</v>
      </c>
      <c r="Z71" s="66">
        <f t="shared" si="208"/>
        <v>0</v>
      </c>
      <c r="AA71" s="66">
        <f t="shared" si="208"/>
        <v>0</v>
      </c>
      <c r="AB71" s="66">
        <f t="shared" si="208"/>
        <v>0</v>
      </c>
      <c r="AC71" s="66">
        <f t="shared" si="208"/>
        <v>0</v>
      </c>
      <c r="AD71" s="66">
        <f t="shared" si="208"/>
        <v>0</v>
      </c>
      <c r="AE71" s="75">
        <f>SUM(S71:AD71)</f>
        <v>0</v>
      </c>
      <c r="AF71" s="66">
        <f t="shared" ref="AF71:AQ71" si="209">AF7</f>
        <v>0</v>
      </c>
      <c r="AG71" s="66">
        <f t="shared" si="209"/>
        <v>0</v>
      </c>
      <c r="AH71" s="66">
        <f t="shared" si="209"/>
        <v>0</v>
      </c>
      <c r="AI71" s="66">
        <f t="shared" si="209"/>
        <v>0</v>
      </c>
      <c r="AJ71" s="66">
        <f t="shared" si="209"/>
        <v>0</v>
      </c>
      <c r="AK71" s="66">
        <f t="shared" si="209"/>
        <v>0</v>
      </c>
      <c r="AL71" s="66">
        <f t="shared" si="209"/>
        <v>0</v>
      </c>
      <c r="AM71" s="66">
        <f t="shared" si="209"/>
        <v>0</v>
      </c>
      <c r="AN71" s="66">
        <f t="shared" si="209"/>
        <v>0</v>
      </c>
      <c r="AO71" s="66">
        <f t="shared" si="209"/>
        <v>0</v>
      </c>
      <c r="AP71" s="66">
        <f t="shared" si="209"/>
        <v>0</v>
      </c>
      <c r="AQ71" s="66">
        <f t="shared" si="209"/>
        <v>0</v>
      </c>
      <c r="AR71" s="75">
        <f>SUM(AF71:AQ71)</f>
        <v>0</v>
      </c>
      <c r="AS71" s="66">
        <f t="shared" ref="AS71:BD71" si="210">AS7</f>
        <v>0</v>
      </c>
      <c r="AT71" s="66">
        <f t="shared" si="210"/>
        <v>0</v>
      </c>
      <c r="AU71" s="66">
        <f t="shared" si="210"/>
        <v>0</v>
      </c>
      <c r="AV71" s="66">
        <f t="shared" si="210"/>
        <v>0</v>
      </c>
      <c r="AW71" s="66">
        <f t="shared" si="210"/>
        <v>0</v>
      </c>
      <c r="AX71" s="66">
        <f t="shared" si="210"/>
        <v>0</v>
      </c>
      <c r="AY71" s="66">
        <f t="shared" si="210"/>
        <v>0</v>
      </c>
      <c r="AZ71" s="66">
        <f t="shared" si="210"/>
        <v>0</v>
      </c>
      <c r="BA71" s="66">
        <f t="shared" si="210"/>
        <v>0</v>
      </c>
      <c r="BB71" s="66">
        <f t="shared" si="210"/>
        <v>0</v>
      </c>
      <c r="BC71" s="66">
        <f t="shared" si="210"/>
        <v>0</v>
      </c>
      <c r="BD71" s="66">
        <f t="shared" si="210"/>
        <v>0</v>
      </c>
      <c r="BE71" s="75">
        <f>SUM(AS71:BD71)</f>
        <v>0</v>
      </c>
      <c r="BF71" s="66">
        <f t="shared" ref="BF71:BQ71" si="211">BF7</f>
        <v>0</v>
      </c>
      <c r="BG71" s="66">
        <f t="shared" si="211"/>
        <v>0</v>
      </c>
      <c r="BH71" s="66">
        <f t="shared" si="211"/>
        <v>0</v>
      </c>
      <c r="BI71" s="66">
        <f t="shared" si="211"/>
        <v>0</v>
      </c>
      <c r="BJ71" s="66">
        <f t="shared" si="211"/>
        <v>0</v>
      </c>
      <c r="BK71" s="66">
        <f t="shared" si="211"/>
        <v>0</v>
      </c>
      <c r="BL71" s="66">
        <f t="shared" si="211"/>
        <v>0</v>
      </c>
      <c r="BM71" s="66">
        <f t="shared" si="211"/>
        <v>0</v>
      </c>
      <c r="BN71" s="66">
        <f t="shared" si="211"/>
        <v>0</v>
      </c>
      <c r="BO71" s="66">
        <f t="shared" si="211"/>
        <v>0</v>
      </c>
      <c r="BP71" s="66">
        <f t="shared" si="211"/>
        <v>0</v>
      </c>
      <c r="BQ71" s="66">
        <f t="shared" si="211"/>
        <v>0</v>
      </c>
      <c r="BR71" s="75">
        <f>SUM(BF71:BQ71)</f>
        <v>0</v>
      </c>
      <c r="BS71" s="66">
        <f t="shared" ref="BS71:CD71" si="212">BS7</f>
        <v>0</v>
      </c>
      <c r="BT71" s="66">
        <f t="shared" si="212"/>
        <v>0</v>
      </c>
      <c r="BU71" s="66">
        <f t="shared" si="212"/>
        <v>0</v>
      </c>
      <c r="BV71" s="66">
        <f t="shared" si="212"/>
        <v>0</v>
      </c>
      <c r="BW71" s="66">
        <f t="shared" si="212"/>
        <v>0</v>
      </c>
      <c r="BX71" s="66">
        <f t="shared" si="212"/>
        <v>0</v>
      </c>
      <c r="BY71" s="66">
        <f t="shared" si="212"/>
        <v>0</v>
      </c>
      <c r="BZ71" s="66">
        <f t="shared" si="212"/>
        <v>0</v>
      </c>
      <c r="CA71" s="66">
        <f t="shared" si="212"/>
        <v>0</v>
      </c>
      <c r="CB71" s="66">
        <f t="shared" si="212"/>
        <v>0</v>
      </c>
      <c r="CC71" s="66">
        <f t="shared" si="212"/>
        <v>0</v>
      </c>
      <c r="CD71" s="66">
        <f t="shared" si="212"/>
        <v>0</v>
      </c>
      <c r="CE71" s="75">
        <f>SUM(BS71:CD71)</f>
        <v>0</v>
      </c>
      <c r="CF71" s="66">
        <f t="shared" ref="CF71:CQ71" si="213">CF7</f>
        <v>0</v>
      </c>
      <c r="CG71" s="66">
        <f t="shared" si="213"/>
        <v>0</v>
      </c>
      <c r="CH71" s="66">
        <f t="shared" si="213"/>
        <v>0</v>
      </c>
      <c r="CI71" s="66">
        <f t="shared" si="213"/>
        <v>0</v>
      </c>
      <c r="CJ71" s="66">
        <f t="shared" si="213"/>
        <v>0</v>
      </c>
      <c r="CK71" s="66">
        <f t="shared" si="213"/>
        <v>0</v>
      </c>
      <c r="CL71" s="66">
        <f t="shared" si="213"/>
        <v>0</v>
      </c>
      <c r="CM71" s="66">
        <f t="shared" si="213"/>
        <v>0</v>
      </c>
      <c r="CN71" s="66">
        <f t="shared" si="213"/>
        <v>0</v>
      </c>
      <c r="CO71" s="66">
        <f t="shared" si="213"/>
        <v>0</v>
      </c>
      <c r="CP71" s="66">
        <f t="shared" si="213"/>
        <v>0</v>
      </c>
      <c r="CQ71" s="66">
        <f t="shared" si="213"/>
        <v>0</v>
      </c>
      <c r="CR71" s="75">
        <f>SUM(CF71:CQ71)</f>
        <v>0</v>
      </c>
      <c r="CS71" s="66">
        <f t="shared" ref="CS71:DD71" si="214">CS7</f>
        <v>0</v>
      </c>
      <c r="CT71" s="66">
        <f t="shared" si="214"/>
        <v>0</v>
      </c>
      <c r="CU71" s="66">
        <f t="shared" si="214"/>
        <v>0</v>
      </c>
      <c r="CV71" s="66">
        <f t="shared" si="214"/>
        <v>0</v>
      </c>
      <c r="CW71" s="66">
        <f t="shared" si="214"/>
        <v>0</v>
      </c>
      <c r="CX71" s="66">
        <f t="shared" si="214"/>
        <v>0</v>
      </c>
      <c r="CY71" s="66">
        <f t="shared" si="214"/>
        <v>0</v>
      </c>
      <c r="CZ71" s="66">
        <f t="shared" si="214"/>
        <v>0</v>
      </c>
      <c r="DA71" s="66">
        <f t="shared" si="214"/>
        <v>0</v>
      </c>
      <c r="DB71" s="66">
        <f t="shared" si="214"/>
        <v>0</v>
      </c>
      <c r="DC71" s="66">
        <f t="shared" si="214"/>
        <v>0</v>
      </c>
      <c r="DD71" s="66">
        <f t="shared" si="214"/>
        <v>0</v>
      </c>
      <c r="DE71" s="75">
        <f>SUM(CS71:DD71)</f>
        <v>0</v>
      </c>
      <c r="DF71" s="66">
        <f t="shared" ref="DF71:DQ71" si="215">DF7</f>
        <v>0</v>
      </c>
      <c r="DG71" s="66">
        <f t="shared" si="215"/>
        <v>0</v>
      </c>
      <c r="DH71" s="66">
        <f t="shared" si="215"/>
        <v>0</v>
      </c>
      <c r="DI71" s="66">
        <f t="shared" si="215"/>
        <v>0</v>
      </c>
      <c r="DJ71" s="66">
        <f t="shared" si="215"/>
        <v>0</v>
      </c>
      <c r="DK71" s="66">
        <f t="shared" si="215"/>
        <v>0</v>
      </c>
      <c r="DL71" s="66">
        <f t="shared" si="215"/>
        <v>0</v>
      </c>
      <c r="DM71" s="66">
        <f t="shared" si="215"/>
        <v>0</v>
      </c>
      <c r="DN71" s="66">
        <f t="shared" si="215"/>
        <v>0</v>
      </c>
      <c r="DO71" s="66">
        <f t="shared" si="215"/>
        <v>0</v>
      </c>
      <c r="DP71" s="66">
        <f t="shared" si="215"/>
        <v>0</v>
      </c>
      <c r="DQ71" s="66">
        <f t="shared" si="215"/>
        <v>0</v>
      </c>
      <c r="DR71" s="75">
        <f>SUM(DF71:DQ71)</f>
        <v>0</v>
      </c>
      <c r="DS71" s="66">
        <f t="shared" ref="DS71:ED71" si="216">DS7</f>
        <v>0</v>
      </c>
      <c r="DT71" s="66">
        <f t="shared" si="216"/>
        <v>0</v>
      </c>
      <c r="DU71" s="66">
        <f t="shared" si="216"/>
        <v>0</v>
      </c>
      <c r="DV71" s="66">
        <f t="shared" si="216"/>
        <v>0</v>
      </c>
      <c r="DW71" s="66">
        <f t="shared" si="216"/>
        <v>0</v>
      </c>
      <c r="DX71" s="66">
        <f t="shared" si="216"/>
        <v>0</v>
      </c>
      <c r="DY71" s="66">
        <f t="shared" si="216"/>
        <v>0</v>
      </c>
      <c r="DZ71" s="66">
        <f t="shared" si="216"/>
        <v>0</v>
      </c>
      <c r="EA71" s="66">
        <f t="shared" si="216"/>
        <v>0</v>
      </c>
      <c r="EB71" s="66">
        <f t="shared" si="216"/>
        <v>0</v>
      </c>
      <c r="EC71" s="66">
        <f t="shared" si="216"/>
        <v>0</v>
      </c>
      <c r="ED71" s="66">
        <f t="shared" si="216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17">F71*$C$75</f>
        <v>0</v>
      </c>
      <c r="G72" s="66">
        <f t="shared" si="217"/>
        <v>0</v>
      </c>
      <c r="H72" s="66">
        <f t="shared" si="217"/>
        <v>0</v>
      </c>
      <c r="I72" s="66">
        <f t="shared" si="217"/>
        <v>0</v>
      </c>
      <c r="J72" s="66">
        <f t="shared" si="217"/>
        <v>0</v>
      </c>
      <c r="K72" s="66">
        <f t="shared" si="217"/>
        <v>0</v>
      </c>
      <c r="L72" s="66">
        <f t="shared" si="217"/>
        <v>0</v>
      </c>
      <c r="M72" s="66">
        <f t="shared" si="217"/>
        <v>0</v>
      </c>
      <c r="N72" s="66">
        <f t="shared" si="217"/>
        <v>0</v>
      </c>
      <c r="O72" s="66">
        <f t="shared" si="217"/>
        <v>0</v>
      </c>
      <c r="P72" s="66">
        <f t="shared" si="217"/>
        <v>0</v>
      </c>
      <c r="Q72" s="66">
        <f t="shared" si="217"/>
        <v>0</v>
      </c>
      <c r="R72" s="75">
        <f>SUM(F72:Q72)</f>
        <v>0</v>
      </c>
      <c r="S72" s="66">
        <f t="shared" ref="S72:AD72" si="218">S71*$C$75</f>
        <v>0</v>
      </c>
      <c r="T72" s="66">
        <f t="shared" si="218"/>
        <v>0</v>
      </c>
      <c r="U72" s="66">
        <f t="shared" si="218"/>
        <v>0</v>
      </c>
      <c r="V72" s="66">
        <f t="shared" si="218"/>
        <v>0</v>
      </c>
      <c r="W72" s="66">
        <f t="shared" si="218"/>
        <v>0</v>
      </c>
      <c r="X72" s="66">
        <f t="shared" si="218"/>
        <v>0</v>
      </c>
      <c r="Y72" s="66">
        <f t="shared" si="218"/>
        <v>0</v>
      </c>
      <c r="Z72" s="66">
        <f t="shared" si="218"/>
        <v>0</v>
      </c>
      <c r="AA72" s="66">
        <f t="shared" si="218"/>
        <v>0</v>
      </c>
      <c r="AB72" s="66">
        <f t="shared" si="218"/>
        <v>0</v>
      </c>
      <c r="AC72" s="66">
        <f t="shared" si="218"/>
        <v>0</v>
      </c>
      <c r="AD72" s="66">
        <f t="shared" si="218"/>
        <v>0</v>
      </c>
      <c r="AE72" s="75">
        <f>SUM(S72:AD72)</f>
        <v>0</v>
      </c>
      <c r="AF72" s="66">
        <f t="shared" ref="AF72:AQ72" si="219">AF71*$C$75</f>
        <v>0</v>
      </c>
      <c r="AG72" s="66">
        <f t="shared" si="219"/>
        <v>0</v>
      </c>
      <c r="AH72" s="66">
        <f t="shared" si="219"/>
        <v>0</v>
      </c>
      <c r="AI72" s="66">
        <f t="shared" si="219"/>
        <v>0</v>
      </c>
      <c r="AJ72" s="66">
        <f t="shared" si="219"/>
        <v>0</v>
      </c>
      <c r="AK72" s="66">
        <f t="shared" si="219"/>
        <v>0</v>
      </c>
      <c r="AL72" s="66">
        <f t="shared" si="219"/>
        <v>0</v>
      </c>
      <c r="AM72" s="66">
        <f t="shared" si="219"/>
        <v>0</v>
      </c>
      <c r="AN72" s="66">
        <f t="shared" si="219"/>
        <v>0</v>
      </c>
      <c r="AO72" s="66">
        <f t="shared" si="219"/>
        <v>0</v>
      </c>
      <c r="AP72" s="66">
        <f t="shared" si="219"/>
        <v>0</v>
      </c>
      <c r="AQ72" s="66">
        <f t="shared" si="219"/>
        <v>0</v>
      </c>
      <c r="AR72" s="75">
        <f>SUM(AF72:AQ72)</f>
        <v>0</v>
      </c>
      <c r="AS72" s="66">
        <f t="shared" ref="AS72:BD72" si="220">AS71*$C$75</f>
        <v>0</v>
      </c>
      <c r="AT72" s="66">
        <f t="shared" si="220"/>
        <v>0</v>
      </c>
      <c r="AU72" s="66">
        <f t="shared" si="220"/>
        <v>0</v>
      </c>
      <c r="AV72" s="66">
        <f t="shared" si="220"/>
        <v>0</v>
      </c>
      <c r="AW72" s="66">
        <f t="shared" si="220"/>
        <v>0</v>
      </c>
      <c r="AX72" s="66">
        <f t="shared" si="220"/>
        <v>0</v>
      </c>
      <c r="AY72" s="66">
        <f t="shared" si="220"/>
        <v>0</v>
      </c>
      <c r="AZ72" s="66">
        <f t="shared" si="220"/>
        <v>0</v>
      </c>
      <c r="BA72" s="66">
        <f t="shared" si="220"/>
        <v>0</v>
      </c>
      <c r="BB72" s="66">
        <f t="shared" si="220"/>
        <v>0</v>
      </c>
      <c r="BC72" s="66">
        <f t="shared" si="220"/>
        <v>0</v>
      </c>
      <c r="BD72" s="66">
        <f t="shared" si="220"/>
        <v>0</v>
      </c>
      <c r="BE72" s="75">
        <f>SUM(AS72:BD72)</f>
        <v>0</v>
      </c>
      <c r="BF72" s="66">
        <f t="shared" ref="BF72:BQ72" si="221">BF71*$C$75</f>
        <v>0</v>
      </c>
      <c r="BG72" s="66">
        <f t="shared" si="221"/>
        <v>0</v>
      </c>
      <c r="BH72" s="66">
        <f t="shared" si="221"/>
        <v>0</v>
      </c>
      <c r="BI72" s="66">
        <f t="shared" si="221"/>
        <v>0</v>
      </c>
      <c r="BJ72" s="66">
        <f t="shared" si="221"/>
        <v>0</v>
      </c>
      <c r="BK72" s="66">
        <f t="shared" si="221"/>
        <v>0</v>
      </c>
      <c r="BL72" s="66">
        <f t="shared" si="221"/>
        <v>0</v>
      </c>
      <c r="BM72" s="66">
        <f t="shared" si="221"/>
        <v>0</v>
      </c>
      <c r="BN72" s="66">
        <f t="shared" si="221"/>
        <v>0</v>
      </c>
      <c r="BO72" s="66">
        <f t="shared" si="221"/>
        <v>0</v>
      </c>
      <c r="BP72" s="66">
        <f t="shared" si="221"/>
        <v>0</v>
      </c>
      <c r="BQ72" s="66">
        <f t="shared" si="221"/>
        <v>0</v>
      </c>
      <c r="BR72" s="75">
        <f>SUM(BF72:BQ72)</f>
        <v>0</v>
      </c>
      <c r="BS72" s="66">
        <f t="shared" ref="BS72:CD72" si="222">BS71*$C$75</f>
        <v>0</v>
      </c>
      <c r="BT72" s="66">
        <f t="shared" si="222"/>
        <v>0</v>
      </c>
      <c r="BU72" s="66">
        <f t="shared" si="222"/>
        <v>0</v>
      </c>
      <c r="BV72" s="66">
        <f t="shared" si="222"/>
        <v>0</v>
      </c>
      <c r="BW72" s="66">
        <f t="shared" si="222"/>
        <v>0</v>
      </c>
      <c r="BX72" s="66">
        <f t="shared" si="222"/>
        <v>0</v>
      </c>
      <c r="BY72" s="66">
        <f t="shared" si="222"/>
        <v>0</v>
      </c>
      <c r="BZ72" s="66">
        <f t="shared" si="222"/>
        <v>0</v>
      </c>
      <c r="CA72" s="66">
        <f t="shared" si="222"/>
        <v>0</v>
      </c>
      <c r="CB72" s="66">
        <f t="shared" si="222"/>
        <v>0</v>
      </c>
      <c r="CC72" s="66">
        <f t="shared" si="222"/>
        <v>0</v>
      </c>
      <c r="CD72" s="66">
        <f t="shared" si="222"/>
        <v>0</v>
      </c>
      <c r="CE72" s="75">
        <f>SUM(BS72:CD72)</f>
        <v>0</v>
      </c>
      <c r="CF72" s="66">
        <f t="shared" ref="CF72:CQ72" si="223">CF71*$C$75</f>
        <v>0</v>
      </c>
      <c r="CG72" s="66">
        <f t="shared" si="223"/>
        <v>0</v>
      </c>
      <c r="CH72" s="66">
        <f t="shared" si="223"/>
        <v>0</v>
      </c>
      <c r="CI72" s="66">
        <f t="shared" si="223"/>
        <v>0</v>
      </c>
      <c r="CJ72" s="66">
        <f t="shared" si="223"/>
        <v>0</v>
      </c>
      <c r="CK72" s="66">
        <f t="shared" si="223"/>
        <v>0</v>
      </c>
      <c r="CL72" s="66">
        <f t="shared" si="223"/>
        <v>0</v>
      </c>
      <c r="CM72" s="66">
        <f t="shared" si="223"/>
        <v>0</v>
      </c>
      <c r="CN72" s="66">
        <f t="shared" si="223"/>
        <v>0</v>
      </c>
      <c r="CO72" s="66">
        <f t="shared" si="223"/>
        <v>0</v>
      </c>
      <c r="CP72" s="66">
        <f t="shared" si="223"/>
        <v>0</v>
      </c>
      <c r="CQ72" s="66">
        <f t="shared" si="223"/>
        <v>0</v>
      </c>
      <c r="CR72" s="75">
        <f>SUM(CF72:CQ72)</f>
        <v>0</v>
      </c>
      <c r="CS72" s="66">
        <f t="shared" ref="CS72:DD72" si="224">CS71*$C$75</f>
        <v>0</v>
      </c>
      <c r="CT72" s="66">
        <f t="shared" si="224"/>
        <v>0</v>
      </c>
      <c r="CU72" s="66">
        <f t="shared" si="224"/>
        <v>0</v>
      </c>
      <c r="CV72" s="66">
        <f t="shared" si="224"/>
        <v>0</v>
      </c>
      <c r="CW72" s="66">
        <f t="shared" si="224"/>
        <v>0</v>
      </c>
      <c r="CX72" s="66">
        <f t="shared" si="224"/>
        <v>0</v>
      </c>
      <c r="CY72" s="66">
        <f t="shared" si="224"/>
        <v>0</v>
      </c>
      <c r="CZ72" s="66">
        <f t="shared" si="224"/>
        <v>0</v>
      </c>
      <c r="DA72" s="66">
        <f t="shared" si="224"/>
        <v>0</v>
      </c>
      <c r="DB72" s="66">
        <f t="shared" si="224"/>
        <v>0</v>
      </c>
      <c r="DC72" s="66">
        <f t="shared" si="224"/>
        <v>0</v>
      </c>
      <c r="DD72" s="66">
        <f t="shared" si="224"/>
        <v>0</v>
      </c>
      <c r="DE72" s="75">
        <f>SUM(CS72:DD72)</f>
        <v>0</v>
      </c>
      <c r="DF72" s="66">
        <f t="shared" ref="DF72:DQ72" si="225">DF71*$C$75</f>
        <v>0</v>
      </c>
      <c r="DG72" s="66">
        <f t="shared" si="225"/>
        <v>0</v>
      </c>
      <c r="DH72" s="66">
        <f t="shared" si="225"/>
        <v>0</v>
      </c>
      <c r="DI72" s="66">
        <f t="shared" si="225"/>
        <v>0</v>
      </c>
      <c r="DJ72" s="66">
        <f t="shared" si="225"/>
        <v>0</v>
      </c>
      <c r="DK72" s="66">
        <f t="shared" si="225"/>
        <v>0</v>
      </c>
      <c r="DL72" s="66">
        <f t="shared" si="225"/>
        <v>0</v>
      </c>
      <c r="DM72" s="66">
        <f t="shared" si="225"/>
        <v>0</v>
      </c>
      <c r="DN72" s="66">
        <f t="shared" si="225"/>
        <v>0</v>
      </c>
      <c r="DO72" s="66">
        <f t="shared" si="225"/>
        <v>0</v>
      </c>
      <c r="DP72" s="66">
        <f t="shared" si="225"/>
        <v>0</v>
      </c>
      <c r="DQ72" s="66">
        <f t="shared" si="225"/>
        <v>0</v>
      </c>
      <c r="DR72" s="75">
        <f>SUM(DF72:DQ72)</f>
        <v>0</v>
      </c>
      <c r="DS72" s="66">
        <f t="shared" ref="DS72:ED72" si="226">DS71*$C$75</f>
        <v>0</v>
      </c>
      <c r="DT72" s="66">
        <f t="shared" si="226"/>
        <v>0</v>
      </c>
      <c r="DU72" s="66">
        <f t="shared" si="226"/>
        <v>0</v>
      </c>
      <c r="DV72" s="66">
        <f t="shared" si="226"/>
        <v>0</v>
      </c>
      <c r="DW72" s="66">
        <f t="shared" si="226"/>
        <v>0</v>
      </c>
      <c r="DX72" s="66">
        <f t="shared" si="226"/>
        <v>0</v>
      </c>
      <c r="DY72" s="66">
        <f t="shared" si="226"/>
        <v>0</v>
      </c>
      <c r="DZ72" s="66">
        <f t="shared" si="226"/>
        <v>0</v>
      </c>
      <c r="EA72" s="66">
        <f t="shared" si="226"/>
        <v>0</v>
      </c>
      <c r="EB72" s="66">
        <f t="shared" si="226"/>
        <v>0</v>
      </c>
      <c r="EC72" s="66">
        <f t="shared" si="226"/>
        <v>0</v>
      </c>
      <c r="ED72" s="66">
        <f t="shared" si="226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27">SUM(F71:F72)</f>
        <v>0</v>
      </c>
      <c r="G74" s="96">
        <f t="shared" si="227"/>
        <v>0</v>
      </c>
      <c r="H74" s="96">
        <f t="shared" si="227"/>
        <v>0</v>
      </c>
      <c r="I74" s="96">
        <f t="shared" si="227"/>
        <v>0</v>
      </c>
      <c r="J74" s="96">
        <f t="shared" si="227"/>
        <v>0</v>
      </c>
      <c r="K74" s="96">
        <f t="shared" si="227"/>
        <v>0</v>
      </c>
      <c r="L74" s="96">
        <f t="shared" si="227"/>
        <v>0</v>
      </c>
      <c r="M74" s="96">
        <f t="shared" si="227"/>
        <v>0</v>
      </c>
      <c r="N74" s="96">
        <f t="shared" si="227"/>
        <v>0</v>
      </c>
      <c r="O74" s="96">
        <f t="shared" si="227"/>
        <v>0</v>
      </c>
      <c r="P74" s="96">
        <f t="shared" si="227"/>
        <v>0</v>
      </c>
      <c r="Q74" s="96">
        <f t="shared" si="227"/>
        <v>0</v>
      </c>
      <c r="R74" s="75">
        <f t="shared" si="227"/>
        <v>0</v>
      </c>
      <c r="S74" s="96">
        <f t="shared" si="227"/>
        <v>0</v>
      </c>
      <c r="T74" s="96">
        <f t="shared" si="227"/>
        <v>0</v>
      </c>
      <c r="U74" s="96">
        <f t="shared" si="227"/>
        <v>0</v>
      </c>
      <c r="V74" s="96">
        <f t="shared" si="227"/>
        <v>0</v>
      </c>
      <c r="W74" s="96">
        <f t="shared" si="227"/>
        <v>0</v>
      </c>
      <c r="X74" s="96">
        <f t="shared" si="227"/>
        <v>0</v>
      </c>
      <c r="Y74" s="96">
        <f t="shared" si="227"/>
        <v>0</v>
      </c>
      <c r="Z74" s="96">
        <f t="shared" si="227"/>
        <v>0</v>
      </c>
      <c r="AA74" s="96">
        <f t="shared" si="227"/>
        <v>0</v>
      </c>
      <c r="AB74" s="96">
        <f t="shared" si="227"/>
        <v>0</v>
      </c>
      <c r="AC74" s="96">
        <f t="shared" si="227"/>
        <v>0</v>
      </c>
      <c r="AD74" s="96">
        <f t="shared" si="227"/>
        <v>0</v>
      </c>
      <c r="AE74" s="75">
        <f t="shared" si="227"/>
        <v>0</v>
      </c>
      <c r="AF74" s="96">
        <f t="shared" si="227"/>
        <v>0</v>
      </c>
      <c r="AG74" s="96">
        <f t="shared" si="227"/>
        <v>0</v>
      </c>
      <c r="AH74" s="96">
        <f t="shared" si="227"/>
        <v>0</v>
      </c>
      <c r="AI74" s="96">
        <f t="shared" si="227"/>
        <v>0</v>
      </c>
      <c r="AJ74" s="96">
        <f t="shared" si="227"/>
        <v>0</v>
      </c>
      <c r="AK74" s="96">
        <f t="shared" si="227"/>
        <v>0</v>
      </c>
      <c r="AL74" s="96">
        <f t="shared" ref="AL74:BQ74" si="228">SUM(AL71:AL72)</f>
        <v>0</v>
      </c>
      <c r="AM74" s="96">
        <f t="shared" si="228"/>
        <v>0</v>
      </c>
      <c r="AN74" s="96">
        <f t="shared" si="228"/>
        <v>0</v>
      </c>
      <c r="AO74" s="96">
        <f t="shared" si="228"/>
        <v>0</v>
      </c>
      <c r="AP74" s="96">
        <f t="shared" si="228"/>
        <v>0</v>
      </c>
      <c r="AQ74" s="96">
        <f t="shared" si="228"/>
        <v>0</v>
      </c>
      <c r="AR74" s="75">
        <f t="shared" si="228"/>
        <v>0</v>
      </c>
      <c r="AS74" s="96">
        <f t="shared" si="228"/>
        <v>0</v>
      </c>
      <c r="AT74" s="96">
        <f t="shared" si="228"/>
        <v>0</v>
      </c>
      <c r="AU74" s="96">
        <f t="shared" si="228"/>
        <v>0</v>
      </c>
      <c r="AV74" s="96">
        <f t="shared" si="228"/>
        <v>0</v>
      </c>
      <c r="AW74" s="96">
        <f t="shared" si="228"/>
        <v>0</v>
      </c>
      <c r="AX74" s="96">
        <f t="shared" si="228"/>
        <v>0</v>
      </c>
      <c r="AY74" s="96">
        <f t="shared" si="228"/>
        <v>0</v>
      </c>
      <c r="AZ74" s="96">
        <f t="shared" si="228"/>
        <v>0</v>
      </c>
      <c r="BA74" s="96">
        <f t="shared" si="228"/>
        <v>0</v>
      </c>
      <c r="BB74" s="96">
        <f t="shared" si="228"/>
        <v>0</v>
      </c>
      <c r="BC74" s="96">
        <f t="shared" si="228"/>
        <v>0</v>
      </c>
      <c r="BD74" s="96">
        <f t="shared" si="228"/>
        <v>0</v>
      </c>
      <c r="BE74" s="75">
        <f t="shared" si="228"/>
        <v>0</v>
      </c>
      <c r="BF74" s="96">
        <f t="shared" si="228"/>
        <v>0</v>
      </c>
      <c r="BG74" s="96">
        <f t="shared" si="228"/>
        <v>0</v>
      </c>
      <c r="BH74" s="96">
        <f t="shared" si="228"/>
        <v>0</v>
      </c>
      <c r="BI74" s="96">
        <f t="shared" si="228"/>
        <v>0</v>
      </c>
      <c r="BJ74" s="96">
        <f t="shared" si="228"/>
        <v>0</v>
      </c>
      <c r="BK74" s="96">
        <f t="shared" si="228"/>
        <v>0</v>
      </c>
      <c r="BL74" s="96">
        <f t="shared" si="228"/>
        <v>0</v>
      </c>
      <c r="BM74" s="96">
        <f t="shared" si="228"/>
        <v>0</v>
      </c>
      <c r="BN74" s="96">
        <f t="shared" si="228"/>
        <v>0</v>
      </c>
      <c r="BO74" s="96">
        <f t="shared" si="228"/>
        <v>0</v>
      </c>
      <c r="BP74" s="96">
        <f t="shared" si="228"/>
        <v>0</v>
      </c>
      <c r="BQ74" s="96">
        <f t="shared" si="228"/>
        <v>0</v>
      </c>
      <c r="BR74" s="75">
        <f t="shared" ref="BR74:CW74" si="229">SUM(BR71:BR72)</f>
        <v>0</v>
      </c>
      <c r="BS74" s="96">
        <f t="shared" si="229"/>
        <v>0</v>
      </c>
      <c r="BT74" s="96">
        <f t="shared" si="229"/>
        <v>0</v>
      </c>
      <c r="BU74" s="96">
        <f t="shared" si="229"/>
        <v>0</v>
      </c>
      <c r="BV74" s="96">
        <f t="shared" si="229"/>
        <v>0</v>
      </c>
      <c r="BW74" s="96">
        <f t="shared" si="229"/>
        <v>0</v>
      </c>
      <c r="BX74" s="96">
        <f t="shared" si="229"/>
        <v>0</v>
      </c>
      <c r="BY74" s="96">
        <f t="shared" si="229"/>
        <v>0</v>
      </c>
      <c r="BZ74" s="96">
        <f t="shared" si="229"/>
        <v>0</v>
      </c>
      <c r="CA74" s="96">
        <f t="shared" si="229"/>
        <v>0</v>
      </c>
      <c r="CB74" s="96">
        <f t="shared" si="229"/>
        <v>0</v>
      </c>
      <c r="CC74" s="96">
        <f t="shared" si="229"/>
        <v>0</v>
      </c>
      <c r="CD74" s="96">
        <f t="shared" si="229"/>
        <v>0</v>
      </c>
      <c r="CE74" s="75">
        <f t="shared" si="229"/>
        <v>0</v>
      </c>
      <c r="CF74" s="96">
        <f t="shared" si="229"/>
        <v>0</v>
      </c>
      <c r="CG74" s="96">
        <f t="shared" si="229"/>
        <v>0</v>
      </c>
      <c r="CH74" s="96">
        <f t="shared" si="229"/>
        <v>0</v>
      </c>
      <c r="CI74" s="96">
        <f t="shared" si="229"/>
        <v>0</v>
      </c>
      <c r="CJ74" s="96">
        <f t="shared" si="229"/>
        <v>0</v>
      </c>
      <c r="CK74" s="96">
        <f t="shared" si="229"/>
        <v>0</v>
      </c>
      <c r="CL74" s="96">
        <f t="shared" si="229"/>
        <v>0</v>
      </c>
      <c r="CM74" s="96">
        <f t="shared" si="229"/>
        <v>0</v>
      </c>
      <c r="CN74" s="96">
        <f t="shared" si="229"/>
        <v>0</v>
      </c>
      <c r="CO74" s="96">
        <f t="shared" si="229"/>
        <v>0</v>
      </c>
      <c r="CP74" s="96">
        <f t="shared" si="229"/>
        <v>0</v>
      </c>
      <c r="CQ74" s="96">
        <f t="shared" si="229"/>
        <v>0</v>
      </c>
      <c r="CR74" s="75">
        <f t="shared" si="229"/>
        <v>0</v>
      </c>
      <c r="CS74" s="96">
        <f t="shared" si="229"/>
        <v>0</v>
      </c>
      <c r="CT74" s="96">
        <f t="shared" si="229"/>
        <v>0</v>
      </c>
      <c r="CU74" s="96">
        <f t="shared" si="229"/>
        <v>0</v>
      </c>
      <c r="CV74" s="96">
        <f t="shared" si="229"/>
        <v>0</v>
      </c>
      <c r="CW74" s="96">
        <f t="shared" si="229"/>
        <v>0</v>
      </c>
      <c r="CX74" s="96">
        <f t="shared" ref="CX74:EE74" si="230">SUM(CX71:CX72)</f>
        <v>0</v>
      </c>
      <c r="CY74" s="96">
        <f t="shared" si="230"/>
        <v>0</v>
      </c>
      <c r="CZ74" s="96">
        <f t="shared" si="230"/>
        <v>0</v>
      </c>
      <c r="DA74" s="96">
        <f t="shared" si="230"/>
        <v>0</v>
      </c>
      <c r="DB74" s="96">
        <f t="shared" si="230"/>
        <v>0</v>
      </c>
      <c r="DC74" s="96">
        <f t="shared" si="230"/>
        <v>0</v>
      </c>
      <c r="DD74" s="96">
        <f t="shared" si="230"/>
        <v>0</v>
      </c>
      <c r="DE74" s="75">
        <f t="shared" si="230"/>
        <v>0</v>
      </c>
      <c r="DF74" s="96">
        <f t="shared" si="230"/>
        <v>0</v>
      </c>
      <c r="DG74" s="96">
        <f t="shared" si="230"/>
        <v>0</v>
      </c>
      <c r="DH74" s="96">
        <f t="shared" si="230"/>
        <v>0</v>
      </c>
      <c r="DI74" s="96">
        <f t="shared" si="230"/>
        <v>0</v>
      </c>
      <c r="DJ74" s="96">
        <f t="shared" si="230"/>
        <v>0</v>
      </c>
      <c r="DK74" s="96">
        <f t="shared" si="230"/>
        <v>0</v>
      </c>
      <c r="DL74" s="96">
        <f t="shared" si="230"/>
        <v>0</v>
      </c>
      <c r="DM74" s="96">
        <f t="shared" si="230"/>
        <v>0</v>
      </c>
      <c r="DN74" s="96">
        <f t="shared" si="230"/>
        <v>0</v>
      </c>
      <c r="DO74" s="96">
        <f t="shared" si="230"/>
        <v>0</v>
      </c>
      <c r="DP74" s="96">
        <f t="shared" si="230"/>
        <v>0</v>
      </c>
      <c r="DQ74" s="96">
        <f t="shared" si="230"/>
        <v>0</v>
      </c>
      <c r="DR74" s="75">
        <f t="shared" si="230"/>
        <v>0</v>
      </c>
      <c r="DS74" s="96">
        <f t="shared" si="230"/>
        <v>0</v>
      </c>
      <c r="DT74" s="96">
        <f t="shared" si="230"/>
        <v>0</v>
      </c>
      <c r="DU74" s="96">
        <f t="shared" si="230"/>
        <v>0</v>
      </c>
      <c r="DV74" s="96">
        <f t="shared" si="230"/>
        <v>0</v>
      </c>
      <c r="DW74" s="96">
        <f t="shared" si="230"/>
        <v>0</v>
      </c>
      <c r="DX74" s="96">
        <f t="shared" si="230"/>
        <v>0</v>
      </c>
      <c r="DY74" s="96">
        <f t="shared" si="230"/>
        <v>0</v>
      </c>
      <c r="DZ74" s="96">
        <f t="shared" si="230"/>
        <v>0</v>
      </c>
      <c r="EA74" s="96">
        <f t="shared" si="230"/>
        <v>0</v>
      </c>
      <c r="EB74" s="96">
        <f t="shared" si="230"/>
        <v>0</v>
      </c>
      <c r="EC74" s="96">
        <f t="shared" si="230"/>
        <v>0</v>
      </c>
      <c r="ED74" s="96">
        <f t="shared" si="230"/>
        <v>0</v>
      </c>
      <c r="EE74" s="76">
        <f t="shared" si="230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31">F34</f>
        <v>0</v>
      </c>
      <c r="G76" s="66">
        <f t="shared" si="231"/>
        <v>0</v>
      </c>
      <c r="H76" s="66">
        <f t="shared" si="231"/>
        <v>0</v>
      </c>
      <c r="I76" s="66">
        <f t="shared" si="231"/>
        <v>0</v>
      </c>
      <c r="J76" s="66">
        <f t="shared" si="231"/>
        <v>0</v>
      </c>
      <c r="K76" s="66">
        <f t="shared" si="231"/>
        <v>0</v>
      </c>
      <c r="L76" s="66">
        <f t="shared" si="231"/>
        <v>0</v>
      </c>
      <c r="M76" s="66">
        <f t="shared" si="231"/>
        <v>0</v>
      </c>
      <c r="N76" s="66">
        <f t="shared" si="231"/>
        <v>0</v>
      </c>
      <c r="O76" s="66">
        <f t="shared" si="231"/>
        <v>0</v>
      </c>
      <c r="P76" s="66">
        <f t="shared" si="231"/>
        <v>0</v>
      </c>
      <c r="Q76" s="66">
        <f t="shared" si="231"/>
        <v>0</v>
      </c>
      <c r="R76" s="75">
        <f>SUM(F76:Q76)</f>
        <v>0</v>
      </c>
      <c r="S76" s="66">
        <f t="shared" ref="S76:AD76" si="232">S34</f>
        <v>0</v>
      </c>
      <c r="T76" s="66">
        <f t="shared" si="232"/>
        <v>0</v>
      </c>
      <c r="U76" s="66">
        <f t="shared" si="232"/>
        <v>0</v>
      </c>
      <c r="V76" s="66">
        <f t="shared" si="232"/>
        <v>0</v>
      </c>
      <c r="W76" s="66">
        <f t="shared" si="232"/>
        <v>0</v>
      </c>
      <c r="X76" s="66">
        <f t="shared" si="232"/>
        <v>0</v>
      </c>
      <c r="Y76" s="66">
        <f t="shared" si="232"/>
        <v>0</v>
      </c>
      <c r="Z76" s="66">
        <f t="shared" si="232"/>
        <v>0</v>
      </c>
      <c r="AA76" s="66">
        <f t="shared" si="232"/>
        <v>0</v>
      </c>
      <c r="AB76" s="66">
        <f t="shared" si="232"/>
        <v>0</v>
      </c>
      <c r="AC76" s="66">
        <f t="shared" si="232"/>
        <v>0</v>
      </c>
      <c r="AD76" s="66">
        <f t="shared" si="232"/>
        <v>0</v>
      </c>
      <c r="AE76" s="75">
        <f>SUM(S76:AD76)</f>
        <v>0</v>
      </c>
      <c r="AF76" s="66">
        <f t="shared" ref="AF76:AQ76" si="233">AF34</f>
        <v>0</v>
      </c>
      <c r="AG76" s="66">
        <f t="shared" si="233"/>
        <v>0</v>
      </c>
      <c r="AH76" s="66">
        <f t="shared" si="233"/>
        <v>0</v>
      </c>
      <c r="AI76" s="66">
        <f t="shared" si="233"/>
        <v>0</v>
      </c>
      <c r="AJ76" s="66">
        <f t="shared" si="233"/>
        <v>0</v>
      </c>
      <c r="AK76" s="66">
        <f t="shared" si="233"/>
        <v>0</v>
      </c>
      <c r="AL76" s="66">
        <f t="shared" si="233"/>
        <v>0</v>
      </c>
      <c r="AM76" s="66">
        <f t="shared" si="233"/>
        <v>0</v>
      </c>
      <c r="AN76" s="66">
        <f t="shared" si="233"/>
        <v>0</v>
      </c>
      <c r="AO76" s="66">
        <f t="shared" si="233"/>
        <v>0</v>
      </c>
      <c r="AP76" s="66">
        <f t="shared" si="233"/>
        <v>0</v>
      </c>
      <c r="AQ76" s="66">
        <f t="shared" si="233"/>
        <v>0</v>
      </c>
      <c r="AR76" s="75">
        <f>SUM(AF76:AQ76)</f>
        <v>0</v>
      </c>
      <c r="AS76" s="66">
        <f t="shared" ref="AS76:BD76" si="234">AS34</f>
        <v>0</v>
      </c>
      <c r="AT76" s="66">
        <f t="shared" si="234"/>
        <v>0</v>
      </c>
      <c r="AU76" s="66">
        <f t="shared" si="234"/>
        <v>0</v>
      </c>
      <c r="AV76" s="66">
        <f t="shared" si="234"/>
        <v>0</v>
      </c>
      <c r="AW76" s="66">
        <f t="shared" si="234"/>
        <v>0</v>
      </c>
      <c r="AX76" s="66">
        <f t="shared" si="234"/>
        <v>0</v>
      </c>
      <c r="AY76" s="66">
        <f t="shared" si="234"/>
        <v>0</v>
      </c>
      <c r="AZ76" s="66">
        <f t="shared" si="234"/>
        <v>0</v>
      </c>
      <c r="BA76" s="66">
        <f t="shared" si="234"/>
        <v>0</v>
      </c>
      <c r="BB76" s="66">
        <f t="shared" si="234"/>
        <v>0</v>
      </c>
      <c r="BC76" s="66">
        <f t="shared" si="234"/>
        <v>0</v>
      </c>
      <c r="BD76" s="66">
        <f t="shared" si="234"/>
        <v>0</v>
      </c>
      <c r="BE76" s="75">
        <f>SUM(AS76:BD76)</f>
        <v>0</v>
      </c>
      <c r="BF76" s="66">
        <f t="shared" ref="BF76:BQ76" si="235">BF34</f>
        <v>0</v>
      </c>
      <c r="BG76" s="66">
        <f t="shared" si="235"/>
        <v>0</v>
      </c>
      <c r="BH76" s="66">
        <f t="shared" si="235"/>
        <v>0</v>
      </c>
      <c r="BI76" s="66">
        <f t="shared" si="235"/>
        <v>0</v>
      </c>
      <c r="BJ76" s="66">
        <f t="shared" si="235"/>
        <v>0</v>
      </c>
      <c r="BK76" s="66">
        <f t="shared" si="235"/>
        <v>0</v>
      </c>
      <c r="BL76" s="66">
        <f t="shared" si="235"/>
        <v>0</v>
      </c>
      <c r="BM76" s="66">
        <f t="shared" si="235"/>
        <v>0</v>
      </c>
      <c r="BN76" s="66">
        <f t="shared" si="235"/>
        <v>0</v>
      </c>
      <c r="BO76" s="66">
        <f t="shared" si="235"/>
        <v>0</v>
      </c>
      <c r="BP76" s="66">
        <f t="shared" si="235"/>
        <v>0</v>
      </c>
      <c r="BQ76" s="66">
        <f t="shared" si="235"/>
        <v>0</v>
      </c>
      <c r="BR76" s="75">
        <f>SUM(BF76:BQ76)</f>
        <v>0</v>
      </c>
      <c r="BS76" s="66">
        <f t="shared" ref="BS76:CD76" si="236">BS34</f>
        <v>0</v>
      </c>
      <c r="BT76" s="66">
        <f t="shared" si="236"/>
        <v>0</v>
      </c>
      <c r="BU76" s="66">
        <f t="shared" si="236"/>
        <v>0</v>
      </c>
      <c r="BV76" s="66">
        <f t="shared" si="236"/>
        <v>0</v>
      </c>
      <c r="BW76" s="66">
        <f t="shared" si="236"/>
        <v>0</v>
      </c>
      <c r="BX76" s="66">
        <f t="shared" si="236"/>
        <v>0</v>
      </c>
      <c r="BY76" s="66">
        <f t="shared" si="236"/>
        <v>0</v>
      </c>
      <c r="BZ76" s="66">
        <f t="shared" si="236"/>
        <v>0</v>
      </c>
      <c r="CA76" s="66">
        <f t="shared" si="236"/>
        <v>0</v>
      </c>
      <c r="CB76" s="66">
        <f t="shared" si="236"/>
        <v>0</v>
      </c>
      <c r="CC76" s="66">
        <f t="shared" si="236"/>
        <v>0</v>
      </c>
      <c r="CD76" s="66">
        <f t="shared" si="236"/>
        <v>0</v>
      </c>
      <c r="CE76" s="75">
        <f>SUM(BS76:CD76)</f>
        <v>0</v>
      </c>
      <c r="CF76" s="66">
        <f t="shared" ref="CF76:CQ76" si="237">CF34</f>
        <v>0</v>
      </c>
      <c r="CG76" s="66">
        <f t="shared" si="237"/>
        <v>0</v>
      </c>
      <c r="CH76" s="66">
        <f t="shared" si="237"/>
        <v>0</v>
      </c>
      <c r="CI76" s="66">
        <f t="shared" si="237"/>
        <v>0</v>
      </c>
      <c r="CJ76" s="66">
        <f t="shared" si="237"/>
        <v>0</v>
      </c>
      <c r="CK76" s="66">
        <f t="shared" si="237"/>
        <v>0</v>
      </c>
      <c r="CL76" s="66">
        <f t="shared" si="237"/>
        <v>0</v>
      </c>
      <c r="CM76" s="66">
        <f t="shared" si="237"/>
        <v>0</v>
      </c>
      <c r="CN76" s="66">
        <f t="shared" si="237"/>
        <v>0</v>
      </c>
      <c r="CO76" s="66">
        <f t="shared" si="237"/>
        <v>0</v>
      </c>
      <c r="CP76" s="66">
        <f t="shared" si="237"/>
        <v>0</v>
      </c>
      <c r="CQ76" s="66">
        <f t="shared" si="237"/>
        <v>0</v>
      </c>
      <c r="CR76" s="75">
        <f>SUM(CF76:CQ76)</f>
        <v>0</v>
      </c>
      <c r="CS76" s="66">
        <f t="shared" ref="CS76:DD76" si="238">CS34</f>
        <v>0</v>
      </c>
      <c r="CT76" s="66">
        <f t="shared" si="238"/>
        <v>0</v>
      </c>
      <c r="CU76" s="66">
        <f t="shared" si="238"/>
        <v>0</v>
      </c>
      <c r="CV76" s="66">
        <f t="shared" si="238"/>
        <v>0</v>
      </c>
      <c r="CW76" s="66">
        <f t="shared" si="238"/>
        <v>0</v>
      </c>
      <c r="CX76" s="66">
        <f t="shared" si="238"/>
        <v>0</v>
      </c>
      <c r="CY76" s="66">
        <f t="shared" si="238"/>
        <v>0</v>
      </c>
      <c r="CZ76" s="66">
        <f t="shared" si="238"/>
        <v>0</v>
      </c>
      <c r="DA76" s="66">
        <f t="shared" si="238"/>
        <v>0</v>
      </c>
      <c r="DB76" s="66">
        <f t="shared" si="238"/>
        <v>0</v>
      </c>
      <c r="DC76" s="66">
        <f t="shared" si="238"/>
        <v>0</v>
      </c>
      <c r="DD76" s="66">
        <f t="shared" si="238"/>
        <v>0</v>
      </c>
      <c r="DE76" s="75">
        <f>SUM(CS76:DD76)</f>
        <v>0</v>
      </c>
      <c r="DF76" s="66">
        <f t="shared" ref="DF76:DQ76" si="239">DF34</f>
        <v>0</v>
      </c>
      <c r="DG76" s="66">
        <f t="shared" si="239"/>
        <v>0</v>
      </c>
      <c r="DH76" s="66">
        <f t="shared" si="239"/>
        <v>0</v>
      </c>
      <c r="DI76" s="66">
        <f t="shared" si="239"/>
        <v>0</v>
      </c>
      <c r="DJ76" s="66">
        <f t="shared" si="239"/>
        <v>0</v>
      </c>
      <c r="DK76" s="66">
        <f t="shared" si="239"/>
        <v>0</v>
      </c>
      <c r="DL76" s="66">
        <f t="shared" si="239"/>
        <v>0</v>
      </c>
      <c r="DM76" s="66">
        <f t="shared" si="239"/>
        <v>0</v>
      </c>
      <c r="DN76" s="66">
        <f t="shared" si="239"/>
        <v>0</v>
      </c>
      <c r="DO76" s="66">
        <f t="shared" si="239"/>
        <v>0</v>
      </c>
      <c r="DP76" s="66">
        <f t="shared" si="239"/>
        <v>0</v>
      </c>
      <c r="DQ76" s="66">
        <f t="shared" si="239"/>
        <v>0</v>
      </c>
      <c r="DR76" s="75">
        <f>SUM(DF76:DQ76)</f>
        <v>0</v>
      </c>
      <c r="DS76" s="66">
        <f t="shared" ref="DS76:ED76" si="240">DS34</f>
        <v>0</v>
      </c>
      <c r="DT76" s="66">
        <f t="shared" si="240"/>
        <v>0</v>
      </c>
      <c r="DU76" s="66">
        <f t="shared" si="240"/>
        <v>0</v>
      </c>
      <c r="DV76" s="66">
        <f t="shared" si="240"/>
        <v>0</v>
      </c>
      <c r="DW76" s="66">
        <f t="shared" si="240"/>
        <v>0</v>
      </c>
      <c r="DX76" s="66">
        <f t="shared" si="240"/>
        <v>0</v>
      </c>
      <c r="DY76" s="66">
        <f t="shared" si="240"/>
        <v>0</v>
      </c>
      <c r="DZ76" s="66">
        <f t="shared" si="240"/>
        <v>0</v>
      </c>
      <c r="EA76" s="66">
        <f t="shared" si="240"/>
        <v>0</v>
      </c>
      <c r="EB76" s="66">
        <f t="shared" si="240"/>
        <v>0</v>
      </c>
      <c r="EC76" s="66">
        <f t="shared" si="240"/>
        <v>0</v>
      </c>
      <c r="ED76" s="66">
        <f t="shared" si="240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41">F41</f>
        <v>0</v>
      </c>
      <c r="G77" s="66">
        <f t="shared" si="241"/>
        <v>0</v>
      </c>
      <c r="H77" s="66">
        <f t="shared" si="241"/>
        <v>0</v>
      </c>
      <c r="I77" s="66">
        <f t="shared" si="241"/>
        <v>0</v>
      </c>
      <c r="J77" s="66">
        <f t="shared" si="241"/>
        <v>0</v>
      </c>
      <c r="K77" s="66">
        <f t="shared" si="241"/>
        <v>0</v>
      </c>
      <c r="L77" s="66">
        <f t="shared" si="241"/>
        <v>0</v>
      </c>
      <c r="M77" s="66">
        <f t="shared" si="241"/>
        <v>0</v>
      </c>
      <c r="N77" s="66">
        <f t="shared" si="241"/>
        <v>0</v>
      </c>
      <c r="O77" s="66">
        <f t="shared" si="241"/>
        <v>0</v>
      </c>
      <c r="P77" s="66">
        <f t="shared" si="241"/>
        <v>0</v>
      </c>
      <c r="Q77" s="66">
        <f t="shared" si="241"/>
        <v>0</v>
      </c>
      <c r="R77" s="75">
        <f>SUM(F77:Q77)</f>
        <v>0</v>
      </c>
      <c r="S77" s="66">
        <f t="shared" ref="S77:AD77" si="242">S41</f>
        <v>0</v>
      </c>
      <c r="T77" s="66">
        <f t="shared" si="242"/>
        <v>0</v>
      </c>
      <c r="U77" s="66">
        <f t="shared" si="242"/>
        <v>0</v>
      </c>
      <c r="V77" s="66">
        <f t="shared" si="242"/>
        <v>0</v>
      </c>
      <c r="W77" s="66">
        <f t="shared" si="242"/>
        <v>0</v>
      </c>
      <c r="X77" s="66">
        <f t="shared" si="242"/>
        <v>0</v>
      </c>
      <c r="Y77" s="66">
        <f t="shared" si="242"/>
        <v>0</v>
      </c>
      <c r="Z77" s="66">
        <f t="shared" si="242"/>
        <v>0</v>
      </c>
      <c r="AA77" s="66">
        <f t="shared" si="242"/>
        <v>0</v>
      </c>
      <c r="AB77" s="66">
        <f t="shared" si="242"/>
        <v>0</v>
      </c>
      <c r="AC77" s="66">
        <f t="shared" si="242"/>
        <v>0</v>
      </c>
      <c r="AD77" s="66">
        <f t="shared" si="242"/>
        <v>0</v>
      </c>
      <c r="AE77" s="75">
        <f>SUM(S77:AD77)</f>
        <v>0</v>
      </c>
      <c r="AF77" s="66">
        <f t="shared" ref="AF77:AQ77" si="243">AF41</f>
        <v>0</v>
      </c>
      <c r="AG77" s="66">
        <f t="shared" si="243"/>
        <v>0</v>
      </c>
      <c r="AH77" s="66">
        <f t="shared" si="243"/>
        <v>0</v>
      </c>
      <c r="AI77" s="66">
        <f t="shared" si="243"/>
        <v>0</v>
      </c>
      <c r="AJ77" s="66">
        <f t="shared" si="243"/>
        <v>0</v>
      </c>
      <c r="AK77" s="66">
        <f t="shared" si="243"/>
        <v>0</v>
      </c>
      <c r="AL77" s="66">
        <f t="shared" si="243"/>
        <v>0</v>
      </c>
      <c r="AM77" s="66">
        <f t="shared" si="243"/>
        <v>0</v>
      </c>
      <c r="AN77" s="66">
        <f t="shared" si="243"/>
        <v>0</v>
      </c>
      <c r="AO77" s="66">
        <f t="shared" si="243"/>
        <v>0</v>
      </c>
      <c r="AP77" s="66">
        <f t="shared" si="243"/>
        <v>0</v>
      </c>
      <c r="AQ77" s="66">
        <f t="shared" si="243"/>
        <v>0</v>
      </c>
      <c r="AR77" s="75">
        <f>SUM(AF77:AQ77)</f>
        <v>0</v>
      </c>
      <c r="AS77" s="66">
        <f t="shared" ref="AS77:BD77" si="244">AS41</f>
        <v>0</v>
      </c>
      <c r="AT77" s="66">
        <f t="shared" si="244"/>
        <v>0</v>
      </c>
      <c r="AU77" s="66">
        <f t="shared" si="244"/>
        <v>0</v>
      </c>
      <c r="AV77" s="66">
        <f t="shared" si="244"/>
        <v>0</v>
      </c>
      <c r="AW77" s="66">
        <f t="shared" si="244"/>
        <v>0</v>
      </c>
      <c r="AX77" s="66">
        <f t="shared" si="244"/>
        <v>0</v>
      </c>
      <c r="AY77" s="66">
        <f t="shared" si="244"/>
        <v>0</v>
      </c>
      <c r="AZ77" s="66">
        <f t="shared" si="244"/>
        <v>0</v>
      </c>
      <c r="BA77" s="66">
        <f t="shared" si="244"/>
        <v>0</v>
      </c>
      <c r="BB77" s="66">
        <f t="shared" si="244"/>
        <v>0</v>
      </c>
      <c r="BC77" s="66">
        <f t="shared" si="244"/>
        <v>0</v>
      </c>
      <c r="BD77" s="66">
        <f t="shared" si="244"/>
        <v>0</v>
      </c>
      <c r="BE77" s="75">
        <f>SUM(AS77:BD77)</f>
        <v>0</v>
      </c>
      <c r="BF77" s="66">
        <f t="shared" ref="BF77:BQ77" si="245">BF41</f>
        <v>0</v>
      </c>
      <c r="BG77" s="66">
        <f t="shared" si="245"/>
        <v>0</v>
      </c>
      <c r="BH77" s="66">
        <f t="shared" si="245"/>
        <v>0</v>
      </c>
      <c r="BI77" s="66">
        <f t="shared" si="245"/>
        <v>0</v>
      </c>
      <c r="BJ77" s="66">
        <f t="shared" si="245"/>
        <v>0</v>
      </c>
      <c r="BK77" s="66">
        <f t="shared" si="245"/>
        <v>0</v>
      </c>
      <c r="BL77" s="66">
        <f t="shared" si="245"/>
        <v>0</v>
      </c>
      <c r="BM77" s="66">
        <f t="shared" si="245"/>
        <v>0</v>
      </c>
      <c r="BN77" s="66">
        <f t="shared" si="245"/>
        <v>0</v>
      </c>
      <c r="BO77" s="66">
        <f t="shared" si="245"/>
        <v>0</v>
      </c>
      <c r="BP77" s="66">
        <f t="shared" si="245"/>
        <v>0</v>
      </c>
      <c r="BQ77" s="66">
        <f t="shared" si="245"/>
        <v>0</v>
      </c>
      <c r="BR77" s="75">
        <f>SUM(BF77:BQ77)</f>
        <v>0</v>
      </c>
      <c r="BS77" s="66">
        <f t="shared" ref="BS77:CD77" si="246">BS41</f>
        <v>0</v>
      </c>
      <c r="BT77" s="66">
        <f t="shared" si="246"/>
        <v>0</v>
      </c>
      <c r="BU77" s="66">
        <f t="shared" si="246"/>
        <v>0</v>
      </c>
      <c r="BV77" s="66">
        <f t="shared" si="246"/>
        <v>0</v>
      </c>
      <c r="BW77" s="66">
        <f t="shared" si="246"/>
        <v>0</v>
      </c>
      <c r="BX77" s="66">
        <f t="shared" si="246"/>
        <v>0</v>
      </c>
      <c r="BY77" s="66">
        <f t="shared" si="246"/>
        <v>0</v>
      </c>
      <c r="BZ77" s="66">
        <f t="shared" si="246"/>
        <v>0</v>
      </c>
      <c r="CA77" s="66">
        <f t="shared" si="246"/>
        <v>0</v>
      </c>
      <c r="CB77" s="66">
        <f t="shared" si="246"/>
        <v>0</v>
      </c>
      <c r="CC77" s="66">
        <f t="shared" si="246"/>
        <v>0</v>
      </c>
      <c r="CD77" s="66">
        <f t="shared" si="246"/>
        <v>0</v>
      </c>
      <c r="CE77" s="75">
        <f>SUM(BS77:CD77)</f>
        <v>0</v>
      </c>
      <c r="CF77" s="66">
        <f t="shared" ref="CF77:CQ77" si="247">CF41</f>
        <v>0</v>
      </c>
      <c r="CG77" s="66">
        <f t="shared" si="247"/>
        <v>0</v>
      </c>
      <c r="CH77" s="66">
        <f t="shared" si="247"/>
        <v>0</v>
      </c>
      <c r="CI77" s="66">
        <f t="shared" si="247"/>
        <v>0</v>
      </c>
      <c r="CJ77" s="66">
        <f t="shared" si="247"/>
        <v>0</v>
      </c>
      <c r="CK77" s="66">
        <f t="shared" si="247"/>
        <v>0</v>
      </c>
      <c r="CL77" s="66">
        <f t="shared" si="247"/>
        <v>0</v>
      </c>
      <c r="CM77" s="66">
        <f t="shared" si="247"/>
        <v>0</v>
      </c>
      <c r="CN77" s="66">
        <f t="shared" si="247"/>
        <v>0</v>
      </c>
      <c r="CO77" s="66">
        <f t="shared" si="247"/>
        <v>0</v>
      </c>
      <c r="CP77" s="66">
        <f t="shared" si="247"/>
        <v>0</v>
      </c>
      <c r="CQ77" s="66">
        <f t="shared" si="247"/>
        <v>0</v>
      </c>
      <c r="CR77" s="75">
        <f>SUM(CF77:CQ77)</f>
        <v>0</v>
      </c>
      <c r="CS77" s="66">
        <f t="shared" ref="CS77:DD77" si="248">CS41</f>
        <v>0</v>
      </c>
      <c r="CT77" s="66">
        <f t="shared" si="248"/>
        <v>0</v>
      </c>
      <c r="CU77" s="66">
        <f t="shared" si="248"/>
        <v>0</v>
      </c>
      <c r="CV77" s="66">
        <f t="shared" si="248"/>
        <v>0</v>
      </c>
      <c r="CW77" s="66">
        <f t="shared" si="248"/>
        <v>0</v>
      </c>
      <c r="CX77" s="66">
        <f t="shared" si="248"/>
        <v>0</v>
      </c>
      <c r="CY77" s="66">
        <f t="shared" si="248"/>
        <v>0</v>
      </c>
      <c r="CZ77" s="66">
        <f t="shared" si="248"/>
        <v>0</v>
      </c>
      <c r="DA77" s="66">
        <f t="shared" si="248"/>
        <v>0</v>
      </c>
      <c r="DB77" s="66">
        <f t="shared" si="248"/>
        <v>0</v>
      </c>
      <c r="DC77" s="66">
        <f t="shared" si="248"/>
        <v>0</v>
      </c>
      <c r="DD77" s="66">
        <f t="shared" si="248"/>
        <v>0</v>
      </c>
      <c r="DE77" s="75">
        <f>SUM(CS77:DD77)</f>
        <v>0</v>
      </c>
      <c r="DF77" s="66">
        <f t="shared" ref="DF77:DQ77" si="249">DF41</f>
        <v>0</v>
      </c>
      <c r="DG77" s="66">
        <f t="shared" si="249"/>
        <v>0</v>
      </c>
      <c r="DH77" s="66">
        <f t="shared" si="249"/>
        <v>0</v>
      </c>
      <c r="DI77" s="66">
        <f t="shared" si="249"/>
        <v>0</v>
      </c>
      <c r="DJ77" s="66">
        <f t="shared" si="249"/>
        <v>0</v>
      </c>
      <c r="DK77" s="66">
        <f t="shared" si="249"/>
        <v>0</v>
      </c>
      <c r="DL77" s="66">
        <f t="shared" si="249"/>
        <v>0</v>
      </c>
      <c r="DM77" s="66">
        <f t="shared" si="249"/>
        <v>0</v>
      </c>
      <c r="DN77" s="66">
        <f t="shared" si="249"/>
        <v>0</v>
      </c>
      <c r="DO77" s="66">
        <f t="shared" si="249"/>
        <v>0</v>
      </c>
      <c r="DP77" s="66">
        <f t="shared" si="249"/>
        <v>0</v>
      </c>
      <c r="DQ77" s="66">
        <f t="shared" si="249"/>
        <v>0</v>
      </c>
      <c r="DR77" s="75">
        <f>SUM(DF77:DQ77)</f>
        <v>0</v>
      </c>
      <c r="DS77" s="66">
        <f t="shared" ref="DS77:ED77" si="250">DS41</f>
        <v>0</v>
      </c>
      <c r="DT77" s="66">
        <f t="shared" si="250"/>
        <v>0</v>
      </c>
      <c r="DU77" s="66">
        <f t="shared" si="250"/>
        <v>0</v>
      </c>
      <c r="DV77" s="66">
        <f t="shared" si="250"/>
        <v>0</v>
      </c>
      <c r="DW77" s="66">
        <f t="shared" si="250"/>
        <v>0</v>
      </c>
      <c r="DX77" s="66">
        <f t="shared" si="250"/>
        <v>0</v>
      </c>
      <c r="DY77" s="66">
        <f t="shared" si="250"/>
        <v>0</v>
      </c>
      <c r="DZ77" s="66">
        <f t="shared" si="250"/>
        <v>0</v>
      </c>
      <c r="EA77" s="66">
        <f t="shared" si="250"/>
        <v>0</v>
      </c>
      <c r="EB77" s="66">
        <f t="shared" si="250"/>
        <v>0</v>
      </c>
      <c r="EC77" s="66">
        <f t="shared" si="250"/>
        <v>0</v>
      </c>
      <c r="ED77" s="66">
        <f t="shared" si="250"/>
        <v>0</v>
      </c>
      <c r="EE77" s="76">
        <f>SUM(DS77:ED77)</f>
        <v>0</v>
      </c>
    </row>
    <row r="78" spans="3:135" x14ac:dyDescent="0.2">
      <c r="D78" s="30" t="s">
        <v>111</v>
      </c>
      <c r="F78" s="66">
        <f t="shared" ref="F78:Q78" si="251">F53</f>
        <v>0</v>
      </c>
      <c r="G78" s="66">
        <f t="shared" si="251"/>
        <v>0</v>
      </c>
      <c r="H78" s="66">
        <f t="shared" si="251"/>
        <v>0</v>
      </c>
      <c r="I78" s="66">
        <f t="shared" si="251"/>
        <v>0</v>
      </c>
      <c r="J78" s="66">
        <f t="shared" si="251"/>
        <v>0</v>
      </c>
      <c r="K78" s="66">
        <f t="shared" si="251"/>
        <v>0</v>
      </c>
      <c r="L78" s="66">
        <f t="shared" si="251"/>
        <v>0</v>
      </c>
      <c r="M78" s="66">
        <f t="shared" si="251"/>
        <v>0</v>
      </c>
      <c r="N78" s="66">
        <f t="shared" si="251"/>
        <v>0</v>
      </c>
      <c r="O78" s="66">
        <f t="shared" si="251"/>
        <v>0</v>
      </c>
      <c r="P78" s="66">
        <f t="shared" si="251"/>
        <v>0</v>
      </c>
      <c r="Q78" s="66">
        <f t="shared" si="251"/>
        <v>0</v>
      </c>
      <c r="R78" s="75">
        <f>SUM(F78:Q78)</f>
        <v>0</v>
      </c>
      <c r="S78" s="66">
        <f t="shared" ref="S78:AD78" si="252">S53</f>
        <v>0</v>
      </c>
      <c r="T78" s="66">
        <f t="shared" si="252"/>
        <v>0</v>
      </c>
      <c r="U78" s="66">
        <f t="shared" si="252"/>
        <v>0</v>
      </c>
      <c r="V78" s="66">
        <f t="shared" si="252"/>
        <v>0</v>
      </c>
      <c r="W78" s="66">
        <f t="shared" si="252"/>
        <v>0</v>
      </c>
      <c r="X78" s="66">
        <f t="shared" si="252"/>
        <v>0</v>
      </c>
      <c r="Y78" s="66">
        <f t="shared" si="252"/>
        <v>0</v>
      </c>
      <c r="Z78" s="66">
        <f t="shared" si="252"/>
        <v>0</v>
      </c>
      <c r="AA78" s="66">
        <f t="shared" si="252"/>
        <v>0</v>
      </c>
      <c r="AB78" s="66">
        <f t="shared" si="252"/>
        <v>0</v>
      </c>
      <c r="AC78" s="66">
        <f t="shared" si="252"/>
        <v>0</v>
      </c>
      <c r="AD78" s="66">
        <f t="shared" si="252"/>
        <v>0</v>
      </c>
      <c r="AE78" s="75">
        <f>SUM(S78:AD78)</f>
        <v>0</v>
      </c>
      <c r="AF78" s="66">
        <f t="shared" ref="AF78:AQ78" si="253">AF53</f>
        <v>0</v>
      </c>
      <c r="AG78" s="66">
        <f t="shared" si="253"/>
        <v>0</v>
      </c>
      <c r="AH78" s="66">
        <f t="shared" si="253"/>
        <v>0</v>
      </c>
      <c r="AI78" s="66">
        <f t="shared" si="253"/>
        <v>0</v>
      </c>
      <c r="AJ78" s="66">
        <f t="shared" si="253"/>
        <v>0</v>
      </c>
      <c r="AK78" s="66">
        <f t="shared" si="253"/>
        <v>0</v>
      </c>
      <c r="AL78" s="66">
        <f t="shared" si="253"/>
        <v>0</v>
      </c>
      <c r="AM78" s="66">
        <f t="shared" si="253"/>
        <v>0</v>
      </c>
      <c r="AN78" s="66">
        <f t="shared" si="253"/>
        <v>0</v>
      </c>
      <c r="AO78" s="66">
        <f t="shared" si="253"/>
        <v>0</v>
      </c>
      <c r="AP78" s="66">
        <f t="shared" si="253"/>
        <v>0</v>
      </c>
      <c r="AQ78" s="66">
        <f t="shared" si="253"/>
        <v>0</v>
      </c>
      <c r="AR78" s="75">
        <f>SUM(AF78:AQ78)</f>
        <v>0</v>
      </c>
      <c r="AS78" s="66">
        <f t="shared" ref="AS78:BD78" si="254">AS53</f>
        <v>0</v>
      </c>
      <c r="AT78" s="66">
        <f t="shared" si="254"/>
        <v>0</v>
      </c>
      <c r="AU78" s="66">
        <f t="shared" si="254"/>
        <v>0</v>
      </c>
      <c r="AV78" s="66">
        <f t="shared" si="254"/>
        <v>0</v>
      </c>
      <c r="AW78" s="66">
        <f t="shared" si="254"/>
        <v>0</v>
      </c>
      <c r="AX78" s="66">
        <f t="shared" si="254"/>
        <v>0</v>
      </c>
      <c r="AY78" s="66">
        <f t="shared" si="254"/>
        <v>0</v>
      </c>
      <c r="AZ78" s="66">
        <f t="shared" si="254"/>
        <v>0</v>
      </c>
      <c r="BA78" s="66">
        <f t="shared" si="254"/>
        <v>0</v>
      </c>
      <c r="BB78" s="66">
        <f t="shared" si="254"/>
        <v>0</v>
      </c>
      <c r="BC78" s="66">
        <f t="shared" si="254"/>
        <v>0</v>
      </c>
      <c r="BD78" s="66">
        <f t="shared" si="254"/>
        <v>0</v>
      </c>
      <c r="BE78" s="75">
        <f>SUM(AS78:BD78)</f>
        <v>0</v>
      </c>
      <c r="BF78" s="66">
        <f t="shared" ref="BF78:BQ78" si="255">BF53</f>
        <v>0</v>
      </c>
      <c r="BG78" s="66">
        <f t="shared" si="255"/>
        <v>0</v>
      </c>
      <c r="BH78" s="66">
        <f t="shared" si="255"/>
        <v>0</v>
      </c>
      <c r="BI78" s="66">
        <f t="shared" si="255"/>
        <v>0</v>
      </c>
      <c r="BJ78" s="66">
        <f t="shared" si="255"/>
        <v>0</v>
      </c>
      <c r="BK78" s="66">
        <f t="shared" si="255"/>
        <v>0</v>
      </c>
      <c r="BL78" s="66">
        <f t="shared" si="255"/>
        <v>0</v>
      </c>
      <c r="BM78" s="66">
        <f t="shared" si="255"/>
        <v>0</v>
      </c>
      <c r="BN78" s="66">
        <f t="shared" si="255"/>
        <v>0</v>
      </c>
      <c r="BO78" s="66">
        <f t="shared" si="255"/>
        <v>0</v>
      </c>
      <c r="BP78" s="66">
        <f t="shared" si="255"/>
        <v>0</v>
      </c>
      <c r="BQ78" s="66">
        <f t="shared" si="255"/>
        <v>0</v>
      </c>
      <c r="BR78" s="75">
        <f>SUM(BF78:BQ78)</f>
        <v>0</v>
      </c>
      <c r="BS78" s="66">
        <f t="shared" ref="BS78:CD78" si="256">BS53</f>
        <v>0</v>
      </c>
      <c r="BT78" s="66">
        <f t="shared" si="256"/>
        <v>0</v>
      </c>
      <c r="BU78" s="66">
        <f t="shared" si="256"/>
        <v>0</v>
      </c>
      <c r="BV78" s="66">
        <f t="shared" si="256"/>
        <v>0</v>
      </c>
      <c r="BW78" s="66">
        <f t="shared" si="256"/>
        <v>0</v>
      </c>
      <c r="BX78" s="66">
        <f t="shared" si="256"/>
        <v>0</v>
      </c>
      <c r="BY78" s="66">
        <f t="shared" si="256"/>
        <v>0</v>
      </c>
      <c r="BZ78" s="66">
        <f t="shared" si="256"/>
        <v>0</v>
      </c>
      <c r="CA78" s="66">
        <f t="shared" si="256"/>
        <v>0</v>
      </c>
      <c r="CB78" s="66">
        <f t="shared" si="256"/>
        <v>0</v>
      </c>
      <c r="CC78" s="66">
        <f t="shared" si="256"/>
        <v>0</v>
      </c>
      <c r="CD78" s="66">
        <f t="shared" si="256"/>
        <v>0</v>
      </c>
      <c r="CE78" s="75">
        <f>SUM(BS78:CD78)</f>
        <v>0</v>
      </c>
      <c r="CF78" s="66">
        <f t="shared" ref="CF78:CQ78" si="257">CF53</f>
        <v>0</v>
      </c>
      <c r="CG78" s="66">
        <f t="shared" si="257"/>
        <v>0</v>
      </c>
      <c r="CH78" s="66">
        <f t="shared" si="257"/>
        <v>0</v>
      </c>
      <c r="CI78" s="66">
        <f t="shared" si="257"/>
        <v>0</v>
      </c>
      <c r="CJ78" s="66">
        <f t="shared" si="257"/>
        <v>0</v>
      </c>
      <c r="CK78" s="66">
        <f t="shared" si="257"/>
        <v>0</v>
      </c>
      <c r="CL78" s="66">
        <f t="shared" si="257"/>
        <v>0</v>
      </c>
      <c r="CM78" s="66">
        <f t="shared" si="257"/>
        <v>0</v>
      </c>
      <c r="CN78" s="66">
        <f t="shared" si="257"/>
        <v>0</v>
      </c>
      <c r="CO78" s="66">
        <f t="shared" si="257"/>
        <v>0</v>
      </c>
      <c r="CP78" s="66">
        <f t="shared" si="257"/>
        <v>0</v>
      </c>
      <c r="CQ78" s="66">
        <f t="shared" si="257"/>
        <v>0</v>
      </c>
      <c r="CR78" s="75">
        <f>SUM(CF78:CQ78)</f>
        <v>0</v>
      </c>
      <c r="CS78" s="66">
        <f t="shared" ref="CS78:DD78" si="258">CS53</f>
        <v>0</v>
      </c>
      <c r="CT78" s="66">
        <f t="shared" si="258"/>
        <v>0</v>
      </c>
      <c r="CU78" s="66">
        <f t="shared" si="258"/>
        <v>0</v>
      </c>
      <c r="CV78" s="66">
        <f t="shared" si="258"/>
        <v>0</v>
      </c>
      <c r="CW78" s="66">
        <f t="shared" si="258"/>
        <v>0</v>
      </c>
      <c r="CX78" s="66">
        <f t="shared" si="258"/>
        <v>0</v>
      </c>
      <c r="CY78" s="66">
        <f t="shared" si="258"/>
        <v>0</v>
      </c>
      <c r="CZ78" s="66">
        <f t="shared" si="258"/>
        <v>0</v>
      </c>
      <c r="DA78" s="66">
        <f t="shared" si="258"/>
        <v>0</v>
      </c>
      <c r="DB78" s="66">
        <f t="shared" si="258"/>
        <v>0</v>
      </c>
      <c r="DC78" s="66">
        <f t="shared" si="258"/>
        <v>0</v>
      </c>
      <c r="DD78" s="66">
        <f t="shared" si="258"/>
        <v>0</v>
      </c>
      <c r="DE78" s="75">
        <f>SUM(CS78:DD78)</f>
        <v>0</v>
      </c>
      <c r="DF78" s="66">
        <f t="shared" ref="DF78:DQ78" si="259">DF53</f>
        <v>0</v>
      </c>
      <c r="DG78" s="66">
        <f t="shared" si="259"/>
        <v>0</v>
      </c>
      <c r="DH78" s="66">
        <f t="shared" si="259"/>
        <v>0</v>
      </c>
      <c r="DI78" s="66">
        <f t="shared" si="259"/>
        <v>0</v>
      </c>
      <c r="DJ78" s="66">
        <f t="shared" si="259"/>
        <v>0</v>
      </c>
      <c r="DK78" s="66">
        <f t="shared" si="259"/>
        <v>0</v>
      </c>
      <c r="DL78" s="66">
        <f t="shared" si="259"/>
        <v>0</v>
      </c>
      <c r="DM78" s="66">
        <f t="shared" si="259"/>
        <v>0</v>
      </c>
      <c r="DN78" s="66">
        <f t="shared" si="259"/>
        <v>0</v>
      </c>
      <c r="DO78" s="66">
        <f t="shared" si="259"/>
        <v>0</v>
      </c>
      <c r="DP78" s="66">
        <f t="shared" si="259"/>
        <v>0</v>
      </c>
      <c r="DQ78" s="66">
        <f t="shared" si="259"/>
        <v>0</v>
      </c>
      <c r="DR78" s="75">
        <f>SUM(DF78:DQ78)</f>
        <v>0</v>
      </c>
      <c r="DS78" s="66">
        <f t="shared" ref="DS78:ED78" si="260">DS53</f>
        <v>0</v>
      </c>
      <c r="DT78" s="66">
        <f t="shared" si="260"/>
        <v>0</v>
      </c>
      <c r="DU78" s="66">
        <f t="shared" si="260"/>
        <v>0</v>
      </c>
      <c r="DV78" s="66">
        <f t="shared" si="260"/>
        <v>0</v>
      </c>
      <c r="DW78" s="66">
        <f t="shared" si="260"/>
        <v>0</v>
      </c>
      <c r="DX78" s="66">
        <f t="shared" si="260"/>
        <v>0</v>
      </c>
      <c r="DY78" s="66">
        <f t="shared" si="260"/>
        <v>0</v>
      </c>
      <c r="DZ78" s="66">
        <f t="shared" si="260"/>
        <v>0</v>
      </c>
      <c r="EA78" s="66">
        <f t="shared" si="260"/>
        <v>0</v>
      </c>
      <c r="EB78" s="66">
        <f t="shared" si="260"/>
        <v>0</v>
      </c>
      <c r="EC78" s="66">
        <f t="shared" si="260"/>
        <v>0</v>
      </c>
      <c r="ED78" s="66">
        <f t="shared" si="260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61">(F76+F78+F79)*$C$83</f>
        <v>0</v>
      </c>
      <c r="G80" s="66">
        <f t="shared" si="261"/>
        <v>0</v>
      </c>
      <c r="H80" s="66">
        <f t="shared" si="261"/>
        <v>0</v>
      </c>
      <c r="I80" s="66">
        <f t="shared" si="261"/>
        <v>0</v>
      </c>
      <c r="J80" s="66">
        <f t="shared" si="261"/>
        <v>0</v>
      </c>
      <c r="K80" s="66">
        <f t="shared" si="261"/>
        <v>0</v>
      </c>
      <c r="L80" s="66">
        <f t="shared" si="261"/>
        <v>0</v>
      </c>
      <c r="M80" s="66">
        <f t="shared" si="261"/>
        <v>0</v>
      </c>
      <c r="N80" s="66">
        <f t="shared" si="261"/>
        <v>0</v>
      </c>
      <c r="O80" s="66">
        <f t="shared" si="261"/>
        <v>0</v>
      </c>
      <c r="P80" s="66">
        <f t="shared" si="261"/>
        <v>0</v>
      </c>
      <c r="Q80" s="66">
        <f t="shared" si="261"/>
        <v>0</v>
      </c>
      <c r="R80" s="75">
        <f>SUM(F80:Q80)</f>
        <v>0</v>
      </c>
      <c r="S80" s="66">
        <f t="shared" ref="S80:AD80" si="262">(S76+S78+S79)*$C$83</f>
        <v>0</v>
      </c>
      <c r="T80" s="66">
        <f t="shared" si="262"/>
        <v>0</v>
      </c>
      <c r="U80" s="66">
        <f t="shared" si="262"/>
        <v>0</v>
      </c>
      <c r="V80" s="66">
        <f t="shared" si="262"/>
        <v>0</v>
      </c>
      <c r="W80" s="66">
        <f t="shared" si="262"/>
        <v>0</v>
      </c>
      <c r="X80" s="66">
        <f t="shared" si="262"/>
        <v>0</v>
      </c>
      <c r="Y80" s="66">
        <f t="shared" si="262"/>
        <v>0</v>
      </c>
      <c r="Z80" s="66">
        <f t="shared" si="262"/>
        <v>0</v>
      </c>
      <c r="AA80" s="66">
        <f t="shared" si="262"/>
        <v>0</v>
      </c>
      <c r="AB80" s="66">
        <f t="shared" si="262"/>
        <v>0</v>
      </c>
      <c r="AC80" s="66">
        <f t="shared" si="262"/>
        <v>0</v>
      </c>
      <c r="AD80" s="66">
        <f t="shared" si="262"/>
        <v>0</v>
      </c>
      <c r="AE80" s="75">
        <f>SUM(S80:AD80)</f>
        <v>0</v>
      </c>
      <c r="AF80" s="66">
        <f t="shared" ref="AF80:AQ80" si="263">(AF76+AF78+AF79)*$C$83</f>
        <v>0</v>
      </c>
      <c r="AG80" s="66">
        <f t="shared" si="263"/>
        <v>0</v>
      </c>
      <c r="AH80" s="66">
        <f t="shared" si="263"/>
        <v>0</v>
      </c>
      <c r="AI80" s="66">
        <f t="shared" si="263"/>
        <v>0</v>
      </c>
      <c r="AJ80" s="66">
        <f t="shared" si="263"/>
        <v>0</v>
      </c>
      <c r="AK80" s="66">
        <f t="shared" si="263"/>
        <v>0</v>
      </c>
      <c r="AL80" s="66">
        <f t="shared" si="263"/>
        <v>0</v>
      </c>
      <c r="AM80" s="66">
        <f t="shared" si="263"/>
        <v>0</v>
      </c>
      <c r="AN80" s="66">
        <f t="shared" si="263"/>
        <v>0</v>
      </c>
      <c r="AO80" s="66">
        <f t="shared" si="263"/>
        <v>0</v>
      </c>
      <c r="AP80" s="66">
        <f t="shared" si="263"/>
        <v>0</v>
      </c>
      <c r="AQ80" s="66">
        <f t="shared" si="263"/>
        <v>0</v>
      </c>
      <c r="AR80" s="75">
        <f>SUM(AF80:AQ80)</f>
        <v>0</v>
      </c>
      <c r="AS80" s="66">
        <f t="shared" ref="AS80:BD80" si="264">(AS76+AS78+AS79)*$C$83</f>
        <v>0</v>
      </c>
      <c r="AT80" s="66">
        <f t="shared" si="264"/>
        <v>0</v>
      </c>
      <c r="AU80" s="66">
        <f t="shared" si="264"/>
        <v>0</v>
      </c>
      <c r="AV80" s="66">
        <f t="shared" si="264"/>
        <v>0</v>
      </c>
      <c r="AW80" s="66">
        <f t="shared" si="264"/>
        <v>0</v>
      </c>
      <c r="AX80" s="66">
        <f t="shared" si="264"/>
        <v>0</v>
      </c>
      <c r="AY80" s="66">
        <f t="shared" si="264"/>
        <v>0</v>
      </c>
      <c r="AZ80" s="66">
        <f t="shared" si="264"/>
        <v>0</v>
      </c>
      <c r="BA80" s="66">
        <f t="shared" si="264"/>
        <v>0</v>
      </c>
      <c r="BB80" s="66">
        <f t="shared" si="264"/>
        <v>0</v>
      </c>
      <c r="BC80" s="66">
        <f t="shared" si="264"/>
        <v>0</v>
      </c>
      <c r="BD80" s="66">
        <f t="shared" si="264"/>
        <v>0</v>
      </c>
      <c r="BE80" s="75">
        <f>SUM(AS80:BD80)</f>
        <v>0</v>
      </c>
      <c r="BF80" s="66">
        <f t="shared" ref="BF80:BQ80" si="265">(BF76+BF78+BF79)*$C$83</f>
        <v>0</v>
      </c>
      <c r="BG80" s="66">
        <f t="shared" si="265"/>
        <v>0</v>
      </c>
      <c r="BH80" s="66">
        <f t="shared" si="265"/>
        <v>0</v>
      </c>
      <c r="BI80" s="66">
        <f t="shared" si="265"/>
        <v>0</v>
      </c>
      <c r="BJ80" s="66">
        <f t="shared" si="265"/>
        <v>0</v>
      </c>
      <c r="BK80" s="66">
        <f t="shared" si="265"/>
        <v>0</v>
      </c>
      <c r="BL80" s="66">
        <f t="shared" si="265"/>
        <v>0</v>
      </c>
      <c r="BM80" s="66">
        <f t="shared" si="265"/>
        <v>0</v>
      </c>
      <c r="BN80" s="66">
        <f t="shared" si="265"/>
        <v>0</v>
      </c>
      <c r="BO80" s="66">
        <f t="shared" si="265"/>
        <v>0</v>
      </c>
      <c r="BP80" s="66">
        <f t="shared" si="265"/>
        <v>0</v>
      </c>
      <c r="BQ80" s="66">
        <f t="shared" si="265"/>
        <v>0</v>
      </c>
      <c r="BR80" s="75">
        <f>SUM(BF80:BQ80)</f>
        <v>0</v>
      </c>
      <c r="BS80" s="66">
        <f t="shared" ref="BS80:CD80" si="266">(BS76+BS78+BS79)*$C$83</f>
        <v>0</v>
      </c>
      <c r="BT80" s="66">
        <f t="shared" si="266"/>
        <v>0</v>
      </c>
      <c r="BU80" s="66">
        <f t="shared" si="266"/>
        <v>0</v>
      </c>
      <c r="BV80" s="66">
        <f t="shared" si="266"/>
        <v>0</v>
      </c>
      <c r="BW80" s="66">
        <f t="shared" si="266"/>
        <v>0</v>
      </c>
      <c r="BX80" s="66">
        <f t="shared" si="266"/>
        <v>0</v>
      </c>
      <c r="BY80" s="66">
        <f t="shared" si="266"/>
        <v>0</v>
      </c>
      <c r="BZ80" s="66">
        <f t="shared" si="266"/>
        <v>0</v>
      </c>
      <c r="CA80" s="66">
        <f t="shared" si="266"/>
        <v>0</v>
      </c>
      <c r="CB80" s="66">
        <f t="shared" si="266"/>
        <v>0</v>
      </c>
      <c r="CC80" s="66">
        <f t="shared" si="266"/>
        <v>0</v>
      </c>
      <c r="CD80" s="66">
        <f t="shared" si="266"/>
        <v>0</v>
      </c>
      <c r="CE80" s="75">
        <f>SUM(BS80:CD80)</f>
        <v>0</v>
      </c>
      <c r="CF80" s="66">
        <f t="shared" ref="CF80:CQ80" si="267">(CF76+CF78+CF79)*$C$83</f>
        <v>0</v>
      </c>
      <c r="CG80" s="66">
        <f t="shared" si="267"/>
        <v>0</v>
      </c>
      <c r="CH80" s="66">
        <f t="shared" si="267"/>
        <v>0</v>
      </c>
      <c r="CI80" s="66">
        <f t="shared" si="267"/>
        <v>0</v>
      </c>
      <c r="CJ80" s="66">
        <f t="shared" si="267"/>
        <v>0</v>
      </c>
      <c r="CK80" s="66">
        <f t="shared" si="267"/>
        <v>0</v>
      </c>
      <c r="CL80" s="66">
        <f t="shared" si="267"/>
        <v>0</v>
      </c>
      <c r="CM80" s="66">
        <f t="shared" si="267"/>
        <v>0</v>
      </c>
      <c r="CN80" s="66">
        <f t="shared" si="267"/>
        <v>0</v>
      </c>
      <c r="CO80" s="66">
        <f t="shared" si="267"/>
        <v>0</v>
      </c>
      <c r="CP80" s="66">
        <f t="shared" si="267"/>
        <v>0</v>
      </c>
      <c r="CQ80" s="66">
        <f t="shared" si="267"/>
        <v>0</v>
      </c>
      <c r="CR80" s="75">
        <f>SUM(CF80:CQ80)</f>
        <v>0</v>
      </c>
      <c r="CS80" s="66">
        <f t="shared" ref="CS80:DD80" si="268">(CS76+CS78+CS79)*$C$83</f>
        <v>0</v>
      </c>
      <c r="CT80" s="66">
        <f t="shared" si="268"/>
        <v>0</v>
      </c>
      <c r="CU80" s="66">
        <f t="shared" si="268"/>
        <v>0</v>
      </c>
      <c r="CV80" s="66">
        <f t="shared" si="268"/>
        <v>0</v>
      </c>
      <c r="CW80" s="66">
        <f t="shared" si="268"/>
        <v>0</v>
      </c>
      <c r="CX80" s="66">
        <f t="shared" si="268"/>
        <v>0</v>
      </c>
      <c r="CY80" s="66">
        <f t="shared" si="268"/>
        <v>0</v>
      </c>
      <c r="CZ80" s="66">
        <f t="shared" si="268"/>
        <v>0</v>
      </c>
      <c r="DA80" s="66">
        <f t="shared" si="268"/>
        <v>0</v>
      </c>
      <c r="DB80" s="66">
        <f t="shared" si="268"/>
        <v>0</v>
      </c>
      <c r="DC80" s="66">
        <f t="shared" si="268"/>
        <v>0</v>
      </c>
      <c r="DD80" s="66">
        <f t="shared" si="268"/>
        <v>0</v>
      </c>
      <c r="DE80" s="75">
        <f>SUM(CS80:DD80)</f>
        <v>0</v>
      </c>
      <c r="DF80" s="66">
        <f t="shared" ref="DF80:DQ80" si="269">(DF76+DF78+DF79)*$C$83</f>
        <v>0</v>
      </c>
      <c r="DG80" s="66">
        <f t="shared" si="269"/>
        <v>0</v>
      </c>
      <c r="DH80" s="66">
        <f t="shared" si="269"/>
        <v>0</v>
      </c>
      <c r="DI80" s="66">
        <f t="shared" si="269"/>
        <v>0</v>
      </c>
      <c r="DJ80" s="66">
        <f t="shared" si="269"/>
        <v>0</v>
      </c>
      <c r="DK80" s="66">
        <f t="shared" si="269"/>
        <v>0</v>
      </c>
      <c r="DL80" s="66">
        <f t="shared" si="269"/>
        <v>0</v>
      </c>
      <c r="DM80" s="66">
        <f t="shared" si="269"/>
        <v>0</v>
      </c>
      <c r="DN80" s="66">
        <f t="shared" si="269"/>
        <v>0</v>
      </c>
      <c r="DO80" s="66">
        <f t="shared" si="269"/>
        <v>0</v>
      </c>
      <c r="DP80" s="66">
        <f t="shared" si="269"/>
        <v>0</v>
      </c>
      <c r="DQ80" s="66">
        <f t="shared" si="269"/>
        <v>0</v>
      </c>
      <c r="DR80" s="75">
        <f>SUM(DF80:DQ80)</f>
        <v>0</v>
      </c>
      <c r="DS80" s="66">
        <f t="shared" ref="DS80:ED80" si="270">(DS76+DS78+DS79)*$C$83</f>
        <v>0</v>
      </c>
      <c r="DT80" s="66">
        <f t="shared" si="270"/>
        <v>0</v>
      </c>
      <c r="DU80" s="66">
        <f t="shared" si="270"/>
        <v>0</v>
      </c>
      <c r="DV80" s="66">
        <f t="shared" si="270"/>
        <v>0</v>
      </c>
      <c r="DW80" s="66">
        <f t="shared" si="270"/>
        <v>0</v>
      </c>
      <c r="DX80" s="66">
        <f t="shared" si="270"/>
        <v>0</v>
      </c>
      <c r="DY80" s="66">
        <f t="shared" si="270"/>
        <v>0</v>
      </c>
      <c r="DZ80" s="66">
        <f t="shared" si="270"/>
        <v>0</v>
      </c>
      <c r="EA80" s="66">
        <f t="shared" si="270"/>
        <v>0</v>
      </c>
      <c r="EB80" s="66">
        <f t="shared" si="270"/>
        <v>0</v>
      </c>
      <c r="EC80" s="66">
        <f t="shared" si="270"/>
        <v>0</v>
      </c>
      <c r="ED80" s="66">
        <f t="shared" si="270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71">F72-F80</f>
        <v>0</v>
      </c>
      <c r="G82" s="66">
        <f t="shared" si="271"/>
        <v>0</v>
      </c>
      <c r="H82" s="66">
        <f t="shared" si="271"/>
        <v>0</v>
      </c>
      <c r="I82" s="66">
        <f t="shared" si="271"/>
        <v>0</v>
      </c>
      <c r="J82" s="66">
        <f t="shared" si="271"/>
        <v>0</v>
      </c>
      <c r="K82" s="66">
        <f t="shared" si="271"/>
        <v>0</v>
      </c>
      <c r="L82" s="66">
        <f t="shared" si="271"/>
        <v>0</v>
      </c>
      <c r="M82" s="66">
        <f t="shared" si="271"/>
        <v>0</v>
      </c>
      <c r="N82" s="66">
        <f t="shared" si="271"/>
        <v>0</v>
      </c>
      <c r="O82" s="66">
        <f t="shared" si="271"/>
        <v>0</v>
      </c>
      <c r="P82" s="66">
        <f t="shared" si="271"/>
        <v>0</v>
      </c>
      <c r="Q82" s="66">
        <f t="shared" si="271"/>
        <v>0</v>
      </c>
      <c r="R82" s="75">
        <f>SUM(F82:Q82)</f>
        <v>0</v>
      </c>
      <c r="S82" s="66">
        <f t="shared" ref="S82:AD82" si="272">S72-S80</f>
        <v>0</v>
      </c>
      <c r="T82" s="66">
        <f t="shared" si="272"/>
        <v>0</v>
      </c>
      <c r="U82" s="66">
        <f t="shared" si="272"/>
        <v>0</v>
      </c>
      <c r="V82" s="66">
        <f t="shared" si="272"/>
        <v>0</v>
      </c>
      <c r="W82" s="66">
        <f t="shared" si="272"/>
        <v>0</v>
      </c>
      <c r="X82" s="66">
        <f t="shared" si="272"/>
        <v>0</v>
      </c>
      <c r="Y82" s="66">
        <f t="shared" si="272"/>
        <v>0</v>
      </c>
      <c r="Z82" s="66">
        <f t="shared" si="272"/>
        <v>0</v>
      </c>
      <c r="AA82" s="66">
        <f t="shared" si="272"/>
        <v>0</v>
      </c>
      <c r="AB82" s="66">
        <f t="shared" si="272"/>
        <v>0</v>
      </c>
      <c r="AC82" s="66">
        <f t="shared" si="272"/>
        <v>0</v>
      </c>
      <c r="AD82" s="66">
        <f t="shared" si="272"/>
        <v>0</v>
      </c>
      <c r="AE82" s="75">
        <f>SUM(S82:AD82)</f>
        <v>0</v>
      </c>
      <c r="AF82" s="66">
        <f t="shared" ref="AF82:AQ82" si="273">AF72-AF80</f>
        <v>0</v>
      </c>
      <c r="AG82" s="66">
        <f t="shared" si="273"/>
        <v>0</v>
      </c>
      <c r="AH82" s="66">
        <f t="shared" si="273"/>
        <v>0</v>
      </c>
      <c r="AI82" s="66">
        <f t="shared" si="273"/>
        <v>0</v>
      </c>
      <c r="AJ82" s="66">
        <f t="shared" si="273"/>
        <v>0</v>
      </c>
      <c r="AK82" s="66">
        <f t="shared" si="273"/>
        <v>0</v>
      </c>
      <c r="AL82" s="66">
        <f t="shared" si="273"/>
        <v>0</v>
      </c>
      <c r="AM82" s="66">
        <f t="shared" si="273"/>
        <v>0</v>
      </c>
      <c r="AN82" s="66">
        <f t="shared" si="273"/>
        <v>0</v>
      </c>
      <c r="AO82" s="66">
        <f t="shared" si="273"/>
        <v>0</v>
      </c>
      <c r="AP82" s="66">
        <f t="shared" si="273"/>
        <v>0</v>
      </c>
      <c r="AQ82" s="66">
        <f t="shared" si="273"/>
        <v>0</v>
      </c>
      <c r="AR82" s="75">
        <f>SUM(AF82:AQ82)</f>
        <v>0</v>
      </c>
      <c r="AS82" s="66">
        <f t="shared" ref="AS82:BD82" si="274">AS72-AS80</f>
        <v>0</v>
      </c>
      <c r="AT82" s="66">
        <f t="shared" si="274"/>
        <v>0</v>
      </c>
      <c r="AU82" s="66">
        <f t="shared" si="274"/>
        <v>0</v>
      </c>
      <c r="AV82" s="66">
        <f t="shared" si="274"/>
        <v>0</v>
      </c>
      <c r="AW82" s="66">
        <f t="shared" si="274"/>
        <v>0</v>
      </c>
      <c r="AX82" s="66">
        <f t="shared" si="274"/>
        <v>0</v>
      </c>
      <c r="AY82" s="66">
        <f t="shared" si="274"/>
        <v>0</v>
      </c>
      <c r="AZ82" s="66">
        <f t="shared" si="274"/>
        <v>0</v>
      </c>
      <c r="BA82" s="66">
        <f t="shared" si="274"/>
        <v>0</v>
      </c>
      <c r="BB82" s="66">
        <f t="shared" si="274"/>
        <v>0</v>
      </c>
      <c r="BC82" s="66">
        <f t="shared" si="274"/>
        <v>0</v>
      </c>
      <c r="BD82" s="66">
        <f t="shared" si="274"/>
        <v>0</v>
      </c>
      <c r="BE82" s="75">
        <f>SUM(AS82:BD82)</f>
        <v>0</v>
      </c>
      <c r="BF82" s="66">
        <f t="shared" ref="BF82:BQ82" si="275">BF72-BF80</f>
        <v>0</v>
      </c>
      <c r="BG82" s="66">
        <f t="shared" si="275"/>
        <v>0</v>
      </c>
      <c r="BH82" s="66">
        <f t="shared" si="275"/>
        <v>0</v>
      </c>
      <c r="BI82" s="66">
        <f t="shared" si="275"/>
        <v>0</v>
      </c>
      <c r="BJ82" s="66">
        <f t="shared" si="275"/>
        <v>0</v>
      </c>
      <c r="BK82" s="66">
        <f t="shared" si="275"/>
        <v>0</v>
      </c>
      <c r="BL82" s="66">
        <f t="shared" si="275"/>
        <v>0</v>
      </c>
      <c r="BM82" s="66">
        <f t="shared" si="275"/>
        <v>0</v>
      </c>
      <c r="BN82" s="66">
        <f t="shared" si="275"/>
        <v>0</v>
      </c>
      <c r="BO82" s="66">
        <f t="shared" si="275"/>
        <v>0</v>
      </c>
      <c r="BP82" s="66">
        <f t="shared" si="275"/>
        <v>0</v>
      </c>
      <c r="BQ82" s="66">
        <f t="shared" si="275"/>
        <v>0</v>
      </c>
      <c r="BR82" s="75">
        <f>SUM(BF82:BQ82)</f>
        <v>0</v>
      </c>
      <c r="BS82" s="66">
        <f t="shared" ref="BS82:CD82" si="276">BS72-BS80</f>
        <v>0</v>
      </c>
      <c r="BT82" s="66">
        <f t="shared" si="276"/>
        <v>0</v>
      </c>
      <c r="BU82" s="66">
        <f t="shared" si="276"/>
        <v>0</v>
      </c>
      <c r="BV82" s="66">
        <f t="shared" si="276"/>
        <v>0</v>
      </c>
      <c r="BW82" s="66">
        <f t="shared" si="276"/>
        <v>0</v>
      </c>
      <c r="BX82" s="66">
        <f t="shared" si="276"/>
        <v>0</v>
      </c>
      <c r="BY82" s="66">
        <f t="shared" si="276"/>
        <v>0</v>
      </c>
      <c r="BZ82" s="66">
        <f t="shared" si="276"/>
        <v>0</v>
      </c>
      <c r="CA82" s="66">
        <f t="shared" si="276"/>
        <v>0</v>
      </c>
      <c r="CB82" s="66">
        <f t="shared" si="276"/>
        <v>0</v>
      </c>
      <c r="CC82" s="66">
        <f t="shared" si="276"/>
        <v>0</v>
      </c>
      <c r="CD82" s="66">
        <f t="shared" si="276"/>
        <v>0</v>
      </c>
      <c r="CE82" s="75">
        <f>SUM(BS82:CD82)</f>
        <v>0</v>
      </c>
      <c r="CF82" s="66">
        <f t="shared" ref="CF82:CQ82" si="277">CF72-CF80</f>
        <v>0</v>
      </c>
      <c r="CG82" s="66">
        <f t="shared" si="277"/>
        <v>0</v>
      </c>
      <c r="CH82" s="66">
        <f t="shared" si="277"/>
        <v>0</v>
      </c>
      <c r="CI82" s="66">
        <f t="shared" si="277"/>
        <v>0</v>
      </c>
      <c r="CJ82" s="66">
        <f t="shared" si="277"/>
        <v>0</v>
      </c>
      <c r="CK82" s="66">
        <f t="shared" si="277"/>
        <v>0</v>
      </c>
      <c r="CL82" s="66">
        <f t="shared" si="277"/>
        <v>0</v>
      </c>
      <c r="CM82" s="66">
        <f t="shared" si="277"/>
        <v>0</v>
      </c>
      <c r="CN82" s="66">
        <f t="shared" si="277"/>
        <v>0</v>
      </c>
      <c r="CO82" s="66">
        <f t="shared" si="277"/>
        <v>0</v>
      </c>
      <c r="CP82" s="66">
        <f t="shared" si="277"/>
        <v>0</v>
      </c>
      <c r="CQ82" s="66">
        <f t="shared" si="277"/>
        <v>0</v>
      </c>
      <c r="CR82" s="75">
        <f>SUM(CF82:CQ82)</f>
        <v>0</v>
      </c>
      <c r="CS82" s="66">
        <f t="shared" ref="CS82:DD82" si="278">CS72-CS80</f>
        <v>0</v>
      </c>
      <c r="CT82" s="66">
        <f t="shared" si="278"/>
        <v>0</v>
      </c>
      <c r="CU82" s="66">
        <f t="shared" si="278"/>
        <v>0</v>
      </c>
      <c r="CV82" s="66">
        <f t="shared" si="278"/>
        <v>0</v>
      </c>
      <c r="CW82" s="66">
        <f t="shared" si="278"/>
        <v>0</v>
      </c>
      <c r="CX82" s="66">
        <f t="shared" si="278"/>
        <v>0</v>
      </c>
      <c r="CY82" s="66">
        <f t="shared" si="278"/>
        <v>0</v>
      </c>
      <c r="CZ82" s="66">
        <f t="shared" si="278"/>
        <v>0</v>
      </c>
      <c r="DA82" s="66">
        <f t="shared" si="278"/>
        <v>0</v>
      </c>
      <c r="DB82" s="66">
        <f t="shared" si="278"/>
        <v>0</v>
      </c>
      <c r="DC82" s="66">
        <f t="shared" si="278"/>
        <v>0</v>
      </c>
      <c r="DD82" s="66">
        <f t="shared" si="278"/>
        <v>0</v>
      </c>
      <c r="DE82" s="75">
        <f>SUM(CS82:DD82)</f>
        <v>0</v>
      </c>
      <c r="DF82" s="66">
        <f t="shared" ref="DF82:DQ82" si="279">DF72-DF80</f>
        <v>0</v>
      </c>
      <c r="DG82" s="66">
        <f t="shared" si="279"/>
        <v>0</v>
      </c>
      <c r="DH82" s="66">
        <f t="shared" si="279"/>
        <v>0</v>
      </c>
      <c r="DI82" s="66">
        <f t="shared" si="279"/>
        <v>0</v>
      </c>
      <c r="DJ82" s="66">
        <f t="shared" si="279"/>
        <v>0</v>
      </c>
      <c r="DK82" s="66">
        <f t="shared" si="279"/>
        <v>0</v>
      </c>
      <c r="DL82" s="66">
        <f t="shared" si="279"/>
        <v>0</v>
      </c>
      <c r="DM82" s="66">
        <f t="shared" si="279"/>
        <v>0</v>
      </c>
      <c r="DN82" s="66">
        <f t="shared" si="279"/>
        <v>0</v>
      </c>
      <c r="DO82" s="66">
        <f t="shared" si="279"/>
        <v>0</v>
      </c>
      <c r="DP82" s="66">
        <f t="shared" si="279"/>
        <v>0</v>
      </c>
      <c r="DQ82" s="66">
        <f t="shared" si="279"/>
        <v>0</v>
      </c>
      <c r="DR82" s="75">
        <f>SUM(DF82:DQ82)</f>
        <v>0</v>
      </c>
      <c r="DS82" s="66">
        <f t="shared" ref="DS82:ED82" si="280">DS72-DS80</f>
        <v>0</v>
      </c>
      <c r="DT82" s="66">
        <f t="shared" si="280"/>
        <v>0</v>
      </c>
      <c r="DU82" s="66">
        <f t="shared" si="280"/>
        <v>0</v>
      </c>
      <c r="DV82" s="66">
        <f t="shared" si="280"/>
        <v>0</v>
      </c>
      <c r="DW82" s="66">
        <f t="shared" si="280"/>
        <v>0</v>
      </c>
      <c r="DX82" s="66">
        <f t="shared" si="280"/>
        <v>0</v>
      </c>
      <c r="DY82" s="66">
        <f t="shared" si="280"/>
        <v>0</v>
      </c>
      <c r="DZ82" s="66">
        <f t="shared" si="280"/>
        <v>0</v>
      </c>
      <c r="EA82" s="66">
        <f t="shared" si="280"/>
        <v>0</v>
      </c>
      <c r="EB82" s="66">
        <f t="shared" si="280"/>
        <v>0</v>
      </c>
      <c r="EC82" s="66">
        <f t="shared" si="280"/>
        <v>0</v>
      </c>
      <c r="ED82" s="66">
        <f t="shared" si="280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81">SUM(F76:F82)</f>
        <v>0</v>
      </c>
      <c r="G84" s="66">
        <f t="shared" si="281"/>
        <v>0</v>
      </c>
      <c r="H84" s="66">
        <f t="shared" si="281"/>
        <v>0</v>
      </c>
      <c r="I84" s="66">
        <f t="shared" si="281"/>
        <v>0</v>
      </c>
      <c r="J84" s="66">
        <f t="shared" si="281"/>
        <v>0</v>
      </c>
      <c r="K84" s="66">
        <f t="shared" si="281"/>
        <v>0</v>
      </c>
      <c r="L84" s="66">
        <f t="shared" si="281"/>
        <v>0</v>
      </c>
      <c r="M84" s="66">
        <f t="shared" si="281"/>
        <v>0</v>
      </c>
      <c r="N84" s="66">
        <f t="shared" si="281"/>
        <v>0</v>
      </c>
      <c r="O84" s="66">
        <f t="shared" si="281"/>
        <v>0</v>
      </c>
      <c r="P84" s="66">
        <f t="shared" si="281"/>
        <v>0</v>
      </c>
      <c r="Q84" s="66">
        <f t="shared" si="281"/>
        <v>0</v>
      </c>
      <c r="R84" s="75">
        <f>SUM(F84:Q84)</f>
        <v>0</v>
      </c>
      <c r="S84" s="66">
        <f t="shared" ref="S84:AD84" si="282">SUM(S76:S82)</f>
        <v>0</v>
      </c>
      <c r="T84" s="66">
        <f t="shared" si="282"/>
        <v>0</v>
      </c>
      <c r="U84" s="66">
        <f t="shared" si="282"/>
        <v>0</v>
      </c>
      <c r="V84" s="66">
        <f t="shared" si="282"/>
        <v>0</v>
      </c>
      <c r="W84" s="66">
        <f t="shared" si="282"/>
        <v>0</v>
      </c>
      <c r="X84" s="66">
        <f t="shared" si="282"/>
        <v>0</v>
      </c>
      <c r="Y84" s="66">
        <f t="shared" si="282"/>
        <v>0</v>
      </c>
      <c r="Z84" s="66">
        <f t="shared" si="282"/>
        <v>0</v>
      </c>
      <c r="AA84" s="66">
        <f t="shared" si="282"/>
        <v>0</v>
      </c>
      <c r="AB84" s="66">
        <f t="shared" si="282"/>
        <v>0</v>
      </c>
      <c r="AC84" s="66">
        <f t="shared" si="282"/>
        <v>0</v>
      </c>
      <c r="AD84" s="66">
        <f t="shared" si="282"/>
        <v>0</v>
      </c>
      <c r="AE84" s="75">
        <f>SUM(S84:AD84)</f>
        <v>0</v>
      </c>
      <c r="AF84" s="66">
        <f t="shared" ref="AF84:AQ84" si="283">SUM(AF76:AF82)</f>
        <v>0</v>
      </c>
      <c r="AG84" s="66">
        <f t="shared" si="283"/>
        <v>0</v>
      </c>
      <c r="AH84" s="66">
        <f t="shared" si="283"/>
        <v>0</v>
      </c>
      <c r="AI84" s="66">
        <f t="shared" si="283"/>
        <v>0</v>
      </c>
      <c r="AJ84" s="66">
        <f t="shared" si="283"/>
        <v>0</v>
      </c>
      <c r="AK84" s="66">
        <f t="shared" si="283"/>
        <v>0</v>
      </c>
      <c r="AL84" s="66">
        <f t="shared" si="283"/>
        <v>0</v>
      </c>
      <c r="AM84" s="66">
        <f t="shared" si="283"/>
        <v>0</v>
      </c>
      <c r="AN84" s="66">
        <f t="shared" si="283"/>
        <v>0</v>
      </c>
      <c r="AO84" s="66">
        <f t="shared" si="283"/>
        <v>0</v>
      </c>
      <c r="AP84" s="66">
        <f t="shared" si="283"/>
        <v>0</v>
      </c>
      <c r="AQ84" s="66">
        <f t="shared" si="283"/>
        <v>0</v>
      </c>
      <c r="AR84" s="75">
        <f>SUM(AF84:AQ84)</f>
        <v>0</v>
      </c>
      <c r="AS84" s="66">
        <f t="shared" ref="AS84:BD84" si="284">SUM(AS76:AS82)</f>
        <v>0</v>
      </c>
      <c r="AT84" s="66">
        <f t="shared" si="284"/>
        <v>0</v>
      </c>
      <c r="AU84" s="66">
        <f t="shared" si="284"/>
        <v>0</v>
      </c>
      <c r="AV84" s="66">
        <f t="shared" si="284"/>
        <v>0</v>
      </c>
      <c r="AW84" s="66">
        <f t="shared" si="284"/>
        <v>0</v>
      </c>
      <c r="AX84" s="66">
        <f t="shared" si="284"/>
        <v>0</v>
      </c>
      <c r="AY84" s="66">
        <f t="shared" si="284"/>
        <v>0</v>
      </c>
      <c r="AZ84" s="66">
        <f t="shared" si="284"/>
        <v>0</v>
      </c>
      <c r="BA84" s="66">
        <f t="shared" si="284"/>
        <v>0</v>
      </c>
      <c r="BB84" s="66">
        <f t="shared" si="284"/>
        <v>0</v>
      </c>
      <c r="BC84" s="66">
        <f t="shared" si="284"/>
        <v>0</v>
      </c>
      <c r="BD84" s="66">
        <f t="shared" si="284"/>
        <v>0</v>
      </c>
      <c r="BE84" s="75">
        <f>SUM(AS84:BD84)</f>
        <v>0</v>
      </c>
      <c r="BF84" s="66">
        <f t="shared" ref="BF84:BQ84" si="285">SUM(BF76:BF82)</f>
        <v>0</v>
      </c>
      <c r="BG84" s="66">
        <f t="shared" si="285"/>
        <v>0</v>
      </c>
      <c r="BH84" s="66">
        <f t="shared" si="285"/>
        <v>0</v>
      </c>
      <c r="BI84" s="66">
        <f t="shared" si="285"/>
        <v>0</v>
      </c>
      <c r="BJ84" s="66">
        <f t="shared" si="285"/>
        <v>0</v>
      </c>
      <c r="BK84" s="66">
        <f t="shared" si="285"/>
        <v>0</v>
      </c>
      <c r="BL84" s="66">
        <f t="shared" si="285"/>
        <v>0</v>
      </c>
      <c r="BM84" s="66">
        <f t="shared" si="285"/>
        <v>0</v>
      </c>
      <c r="BN84" s="66">
        <f t="shared" si="285"/>
        <v>0</v>
      </c>
      <c r="BO84" s="66">
        <f t="shared" si="285"/>
        <v>0</v>
      </c>
      <c r="BP84" s="66">
        <f t="shared" si="285"/>
        <v>0</v>
      </c>
      <c r="BQ84" s="66">
        <f t="shared" si="285"/>
        <v>0</v>
      </c>
      <c r="BR84" s="75">
        <f>SUM(BF84:BQ84)</f>
        <v>0</v>
      </c>
      <c r="BS84" s="66">
        <f t="shared" ref="BS84:CD84" si="286">SUM(BS76:BS82)</f>
        <v>0</v>
      </c>
      <c r="BT84" s="66">
        <f t="shared" si="286"/>
        <v>0</v>
      </c>
      <c r="BU84" s="66">
        <f t="shared" si="286"/>
        <v>0</v>
      </c>
      <c r="BV84" s="66">
        <f t="shared" si="286"/>
        <v>0</v>
      </c>
      <c r="BW84" s="66">
        <f t="shared" si="286"/>
        <v>0</v>
      </c>
      <c r="BX84" s="66">
        <f t="shared" si="286"/>
        <v>0</v>
      </c>
      <c r="BY84" s="66">
        <f t="shared" si="286"/>
        <v>0</v>
      </c>
      <c r="BZ84" s="66">
        <f t="shared" si="286"/>
        <v>0</v>
      </c>
      <c r="CA84" s="66">
        <f t="shared" si="286"/>
        <v>0</v>
      </c>
      <c r="CB84" s="66">
        <f t="shared" si="286"/>
        <v>0</v>
      </c>
      <c r="CC84" s="66">
        <f t="shared" si="286"/>
        <v>0</v>
      </c>
      <c r="CD84" s="66">
        <f t="shared" si="286"/>
        <v>0</v>
      </c>
      <c r="CE84" s="75">
        <f>SUM(BS84:CD84)</f>
        <v>0</v>
      </c>
      <c r="CF84" s="66">
        <f t="shared" ref="CF84:CQ84" si="287">SUM(CF76:CF82)</f>
        <v>0</v>
      </c>
      <c r="CG84" s="66">
        <f t="shared" si="287"/>
        <v>0</v>
      </c>
      <c r="CH84" s="66">
        <f t="shared" si="287"/>
        <v>0</v>
      </c>
      <c r="CI84" s="66">
        <f t="shared" si="287"/>
        <v>0</v>
      </c>
      <c r="CJ84" s="66">
        <f t="shared" si="287"/>
        <v>0</v>
      </c>
      <c r="CK84" s="66">
        <f t="shared" si="287"/>
        <v>0</v>
      </c>
      <c r="CL84" s="66">
        <f t="shared" si="287"/>
        <v>0</v>
      </c>
      <c r="CM84" s="66">
        <f t="shared" si="287"/>
        <v>0</v>
      </c>
      <c r="CN84" s="66">
        <f t="shared" si="287"/>
        <v>0</v>
      </c>
      <c r="CO84" s="66">
        <f t="shared" si="287"/>
        <v>0</v>
      </c>
      <c r="CP84" s="66">
        <f t="shared" si="287"/>
        <v>0</v>
      </c>
      <c r="CQ84" s="66">
        <f t="shared" si="287"/>
        <v>0</v>
      </c>
      <c r="CR84" s="75">
        <f>SUM(CF84:CQ84)</f>
        <v>0</v>
      </c>
      <c r="CS84" s="66">
        <f t="shared" ref="CS84:DD84" si="288">SUM(CS76:CS82)</f>
        <v>0</v>
      </c>
      <c r="CT84" s="66">
        <f t="shared" si="288"/>
        <v>0</v>
      </c>
      <c r="CU84" s="66">
        <f t="shared" si="288"/>
        <v>0</v>
      </c>
      <c r="CV84" s="66">
        <f t="shared" si="288"/>
        <v>0</v>
      </c>
      <c r="CW84" s="66">
        <f t="shared" si="288"/>
        <v>0</v>
      </c>
      <c r="CX84" s="66">
        <f t="shared" si="288"/>
        <v>0</v>
      </c>
      <c r="CY84" s="66">
        <f t="shared" si="288"/>
        <v>0</v>
      </c>
      <c r="CZ84" s="66">
        <f t="shared" si="288"/>
        <v>0</v>
      </c>
      <c r="DA84" s="66">
        <f t="shared" si="288"/>
        <v>0</v>
      </c>
      <c r="DB84" s="66">
        <f t="shared" si="288"/>
        <v>0</v>
      </c>
      <c r="DC84" s="66">
        <f t="shared" si="288"/>
        <v>0</v>
      </c>
      <c r="DD84" s="66">
        <f t="shared" si="288"/>
        <v>0</v>
      </c>
      <c r="DE84" s="75">
        <f>SUM(CS84:DD84)</f>
        <v>0</v>
      </c>
      <c r="DF84" s="66">
        <f t="shared" ref="DF84:DQ84" si="289">SUM(DF76:DF82)</f>
        <v>0</v>
      </c>
      <c r="DG84" s="66">
        <f t="shared" si="289"/>
        <v>0</v>
      </c>
      <c r="DH84" s="66">
        <f t="shared" si="289"/>
        <v>0</v>
      </c>
      <c r="DI84" s="66">
        <f t="shared" si="289"/>
        <v>0</v>
      </c>
      <c r="DJ84" s="66">
        <f t="shared" si="289"/>
        <v>0</v>
      </c>
      <c r="DK84" s="66">
        <f t="shared" si="289"/>
        <v>0</v>
      </c>
      <c r="DL84" s="66">
        <f t="shared" si="289"/>
        <v>0</v>
      </c>
      <c r="DM84" s="66">
        <f t="shared" si="289"/>
        <v>0</v>
      </c>
      <c r="DN84" s="66">
        <f t="shared" si="289"/>
        <v>0</v>
      </c>
      <c r="DO84" s="66">
        <f t="shared" si="289"/>
        <v>0</v>
      </c>
      <c r="DP84" s="66">
        <f t="shared" si="289"/>
        <v>0</v>
      </c>
      <c r="DQ84" s="66">
        <f t="shared" si="289"/>
        <v>0</v>
      </c>
      <c r="DR84" s="75">
        <f>SUM(DF84:DQ84)</f>
        <v>0</v>
      </c>
      <c r="DS84" s="66">
        <f t="shared" ref="DS84:ED84" si="290">SUM(DS76:DS82)</f>
        <v>0</v>
      </c>
      <c r="DT84" s="66">
        <f t="shared" si="290"/>
        <v>0</v>
      </c>
      <c r="DU84" s="66">
        <f t="shared" si="290"/>
        <v>0</v>
      </c>
      <c r="DV84" s="66">
        <f t="shared" si="290"/>
        <v>0</v>
      </c>
      <c r="DW84" s="66">
        <f t="shared" si="290"/>
        <v>0</v>
      </c>
      <c r="DX84" s="66">
        <f t="shared" si="290"/>
        <v>0</v>
      </c>
      <c r="DY84" s="66">
        <f t="shared" si="290"/>
        <v>0</v>
      </c>
      <c r="DZ84" s="66">
        <f t="shared" si="290"/>
        <v>0</v>
      </c>
      <c r="EA84" s="66">
        <f t="shared" si="290"/>
        <v>0</v>
      </c>
      <c r="EB84" s="66">
        <f t="shared" si="290"/>
        <v>0</v>
      </c>
      <c r="EC84" s="66">
        <f t="shared" si="290"/>
        <v>0</v>
      </c>
      <c r="ED84" s="66">
        <f t="shared" si="290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291">SUM(F71:F72)-F84</f>
        <v>0</v>
      </c>
      <c r="G86" s="66">
        <f t="shared" si="291"/>
        <v>0</v>
      </c>
      <c r="H86" s="66">
        <f t="shared" si="291"/>
        <v>0</v>
      </c>
      <c r="I86" s="66">
        <f t="shared" si="291"/>
        <v>0</v>
      </c>
      <c r="J86" s="66">
        <f t="shared" si="291"/>
        <v>0</v>
      </c>
      <c r="K86" s="66">
        <f t="shared" si="291"/>
        <v>0</v>
      </c>
      <c r="L86" s="66">
        <f t="shared" si="291"/>
        <v>0</v>
      </c>
      <c r="M86" s="66">
        <f t="shared" si="291"/>
        <v>0</v>
      </c>
      <c r="N86" s="66">
        <f t="shared" si="291"/>
        <v>0</v>
      </c>
      <c r="O86" s="66">
        <f t="shared" si="291"/>
        <v>0</v>
      </c>
      <c r="P86" s="66">
        <f t="shared" si="291"/>
        <v>0</v>
      </c>
      <c r="Q86" s="66">
        <f t="shared" si="291"/>
        <v>0</v>
      </c>
      <c r="R86" s="75">
        <f>SUM(F86:Q86)</f>
        <v>0</v>
      </c>
      <c r="S86" s="66">
        <f t="shared" ref="S86:AD86" si="292">SUM(S71:S72)-S84</f>
        <v>0</v>
      </c>
      <c r="T86" s="66">
        <f t="shared" si="292"/>
        <v>0</v>
      </c>
      <c r="U86" s="66">
        <f t="shared" si="292"/>
        <v>0</v>
      </c>
      <c r="V86" s="66">
        <f t="shared" si="292"/>
        <v>0</v>
      </c>
      <c r="W86" s="66">
        <f t="shared" si="292"/>
        <v>0</v>
      </c>
      <c r="X86" s="66">
        <f t="shared" si="292"/>
        <v>0</v>
      </c>
      <c r="Y86" s="66">
        <f t="shared" si="292"/>
        <v>0</v>
      </c>
      <c r="Z86" s="66">
        <f t="shared" si="292"/>
        <v>0</v>
      </c>
      <c r="AA86" s="66">
        <f t="shared" si="292"/>
        <v>0</v>
      </c>
      <c r="AB86" s="66">
        <f t="shared" si="292"/>
        <v>0</v>
      </c>
      <c r="AC86" s="66">
        <f t="shared" si="292"/>
        <v>0</v>
      </c>
      <c r="AD86" s="66">
        <f t="shared" si="292"/>
        <v>0</v>
      </c>
      <c r="AE86" s="75">
        <f>SUM(S86:AD86)</f>
        <v>0</v>
      </c>
      <c r="AF86" s="66">
        <f t="shared" ref="AF86:AQ86" si="293">SUM(AF71:AF72)-AF84</f>
        <v>0</v>
      </c>
      <c r="AG86" s="66">
        <f t="shared" si="293"/>
        <v>0</v>
      </c>
      <c r="AH86" s="66">
        <f t="shared" si="293"/>
        <v>0</v>
      </c>
      <c r="AI86" s="66">
        <f t="shared" si="293"/>
        <v>0</v>
      </c>
      <c r="AJ86" s="66">
        <f t="shared" si="293"/>
        <v>0</v>
      </c>
      <c r="AK86" s="66">
        <f t="shared" si="293"/>
        <v>0</v>
      </c>
      <c r="AL86" s="66">
        <f t="shared" si="293"/>
        <v>0</v>
      </c>
      <c r="AM86" s="66">
        <f t="shared" si="293"/>
        <v>0</v>
      </c>
      <c r="AN86" s="66">
        <f t="shared" si="293"/>
        <v>0</v>
      </c>
      <c r="AO86" s="66">
        <f t="shared" si="293"/>
        <v>0</v>
      </c>
      <c r="AP86" s="66">
        <f t="shared" si="293"/>
        <v>0</v>
      </c>
      <c r="AQ86" s="66">
        <f t="shared" si="293"/>
        <v>0</v>
      </c>
      <c r="AR86" s="75">
        <f>SUM(AF86:AQ86)</f>
        <v>0</v>
      </c>
      <c r="AS86" s="66">
        <f t="shared" ref="AS86:BD86" si="294">SUM(AS71:AS72)-AS84</f>
        <v>0</v>
      </c>
      <c r="AT86" s="66">
        <f t="shared" si="294"/>
        <v>0</v>
      </c>
      <c r="AU86" s="66">
        <f t="shared" si="294"/>
        <v>0</v>
      </c>
      <c r="AV86" s="66">
        <f t="shared" si="294"/>
        <v>0</v>
      </c>
      <c r="AW86" s="66">
        <f t="shared" si="294"/>
        <v>0</v>
      </c>
      <c r="AX86" s="66">
        <f t="shared" si="294"/>
        <v>0</v>
      </c>
      <c r="AY86" s="66">
        <f t="shared" si="294"/>
        <v>0</v>
      </c>
      <c r="AZ86" s="66">
        <f t="shared" si="294"/>
        <v>0</v>
      </c>
      <c r="BA86" s="66">
        <f t="shared" si="294"/>
        <v>0</v>
      </c>
      <c r="BB86" s="66">
        <f t="shared" si="294"/>
        <v>0</v>
      </c>
      <c r="BC86" s="66">
        <f t="shared" si="294"/>
        <v>0</v>
      </c>
      <c r="BD86" s="66">
        <f t="shared" si="294"/>
        <v>0</v>
      </c>
      <c r="BE86" s="75">
        <f>SUM(AS86:BD86)</f>
        <v>0</v>
      </c>
      <c r="BF86" s="66">
        <f t="shared" ref="BF86:BQ86" si="295">SUM(BF71:BF72)-BF84</f>
        <v>0</v>
      </c>
      <c r="BG86" s="66">
        <f t="shared" si="295"/>
        <v>0</v>
      </c>
      <c r="BH86" s="66">
        <f t="shared" si="295"/>
        <v>0</v>
      </c>
      <c r="BI86" s="66">
        <f t="shared" si="295"/>
        <v>0</v>
      </c>
      <c r="BJ86" s="66">
        <f t="shared" si="295"/>
        <v>0</v>
      </c>
      <c r="BK86" s="66">
        <f t="shared" si="295"/>
        <v>0</v>
      </c>
      <c r="BL86" s="66">
        <f t="shared" si="295"/>
        <v>0</v>
      </c>
      <c r="BM86" s="66">
        <f t="shared" si="295"/>
        <v>0</v>
      </c>
      <c r="BN86" s="66">
        <f t="shared" si="295"/>
        <v>0</v>
      </c>
      <c r="BO86" s="66">
        <f t="shared" si="295"/>
        <v>0</v>
      </c>
      <c r="BP86" s="66">
        <f t="shared" si="295"/>
        <v>0</v>
      </c>
      <c r="BQ86" s="66">
        <f t="shared" si="295"/>
        <v>0</v>
      </c>
      <c r="BR86" s="75">
        <f>SUM(BF86:BQ86)</f>
        <v>0</v>
      </c>
      <c r="BS86" s="66">
        <f t="shared" ref="BS86:CD86" si="296">SUM(BS71:BS72)-BS84</f>
        <v>0</v>
      </c>
      <c r="BT86" s="66">
        <f t="shared" si="296"/>
        <v>0</v>
      </c>
      <c r="BU86" s="66">
        <f t="shared" si="296"/>
        <v>0</v>
      </c>
      <c r="BV86" s="66">
        <f t="shared" si="296"/>
        <v>0</v>
      </c>
      <c r="BW86" s="66">
        <f t="shared" si="296"/>
        <v>0</v>
      </c>
      <c r="BX86" s="66">
        <f t="shared" si="296"/>
        <v>0</v>
      </c>
      <c r="BY86" s="66">
        <f t="shared" si="296"/>
        <v>0</v>
      </c>
      <c r="BZ86" s="66">
        <f t="shared" si="296"/>
        <v>0</v>
      </c>
      <c r="CA86" s="66">
        <f t="shared" si="296"/>
        <v>0</v>
      </c>
      <c r="CB86" s="66">
        <f t="shared" si="296"/>
        <v>0</v>
      </c>
      <c r="CC86" s="66">
        <f t="shared" si="296"/>
        <v>0</v>
      </c>
      <c r="CD86" s="66">
        <f t="shared" si="296"/>
        <v>0</v>
      </c>
      <c r="CE86" s="75">
        <f>SUM(BS86:CD86)</f>
        <v>0</v>
      </c>
      <c r="CF86" s="66">
        <f t="shared" ref="CF86:CQ86" si="297">SUM(CF71:CF72)-CF84</f>
        <v>0</v>
      </c>
      <c r="CG86" s="66">
        <f t="shared" si="297"/>
        <v>0</v>
      </c>
      <c r="CH86" s="66">
        <f t="shared" si="297"/>
        <v>0</v>
      </c>
      <c r="CI86" s="66">
        <f t="shared" si="297"/>
        <v>0</v>
      </c>
      <c r="CJ86" s="66">
        <f t="shared" si="297"/>
        <v>0</v>
      </c>
      <c r="CK86" s="66">
        <f t="shared" si="297"/>
        <v>0</v>
      </c>
      <c r="CL86" s="66">
        <f t="shared" si="297"/>
        <v>0</v>
      </c>
      <c r="CM86" s="66">
        <f t="shared" si="297"/>
        <v>0</v>
      </c>
      <c r="CN86" s="66">
        <f t="shared" si="297"/>
        <v>0</v>
      </c>
      <c r="CO86" s="66">
        <f t="shared" si="297"/>
        <v>0</v>
      </c>
      <c r="CP86" s="66">
        <f t="shared" si="297"/>
        <v>0</v>
      </c>
      <c r="CQ86" s="66">
        <f t="shared" si="297"/>
        <v>0</v>
      </c>
      <c r="CR86" s="75">
        <f>SUM(CF86:CQ86)</f>
        <v>0</v>
      </c>
      <c r="CS86" s="66">
        <f t="shared" ref="CS86:DD86" si="298">SUM(CS71:CS72)-CS84</f>
        <v>0</v>
      </c>
      <c r="CT86" s="66">
        <f t="shared" si="298"/>
        <v>0</v>
      </c>
      <c r="CU86" s="66">
        <f t="shared" si="298"/>
        <v>0</v>
      </c>
      <c r="CV86" s="66">
        <f t="shared" si="298"/>
        <v>0</v>
      </c>
      <c r="CW86" s="66">
        <f t="shared" si="298"/>
        <v>0</v>
      </c>
      <c r="CX86" s="66">
        <f t="shared" si="298"/>
        <v>0</v>
      </c>
      <c r="CY86" s="66">
        <f t="shared" si="298"/>
        <v>0</v>
      </c>
      <c r="CZ86" s="66">
        <f t="shared" si="298"/>
        <v>0</v>
      </c>
      <c r="DA86" s="66">
        <f t="shared" si="298"/>
        <v>0</v>
      </c>
      <c r="DB86" s="66">
        <f t="shared" si="298"/>
        <v>0</v>
      </c>
      <c r="DC86" s="66">
        <f t="shared" si="298"/>
        <v>0</v>
      </c>
      <c r="DD86" s="66">
        <f t="shared" si="298"/>
        <v>0</v>
      </c>
      <c r="DE86" s="75">
        <f>SUM(CS86:DD86)</f>
        <v>0</v>
      </c>
      <c r="DF86" s="66">
        <f t="shared" ref="DF86:DQ86" si="299">SUM(DF71:DF72)-DF84</f>
        <v>0</v>
      </c>
      <c r="DG86" s="66">
        <f t="shared" si="299"/>
        <v>0</v>
      </c>
      <c r="DH86" s="66">
        <f t="shared" si="299"/>
        <v>0</v>
      </c>
      <c r="DI86" s="66">
        <f t="shared" si="299"/>
        <v>0</v>
      </c>
      <c r="DJ86" s="66">
        <f t="shared" si="299"/>
        <v>0</v>
      </c>
      <c r="DK86" s="66">
        <f t="shared" si="299"/>
        <v>0</v>
      </c>
      <c r="DL86" s="66">
        <f t="shared" si="299"/>
        <v>0</v>
      </c>
      <c r="DM86" s="66">
        <f t="shared" si="299"/>
        <v>0</v>
      </c>
      <c r="DN86" s="66">
        <f t="shared" si="299"/>
        <v>0</v>
      </c>
      <c r="DO86" s="66">
        <f t="shared" si="299"/>
        <v>0</v>
      </c>
      <c r="DP86" s="66">
        <f t="shared" si="299"/>
        <v>0</v>
      </c>
      <c r="DQ86" s="66">
        <f t="shared" si="299"/>
        <v>0</v>
      </c>
      <c r="DR86" s="75">
        <f>SUM(DF86:DQ86)</f>
        <v>0</v>
      </c>
      <c r="DS86" s="66">
        <f t="shared" ref="DS86:ED86" si="300">SUM(DS71:DS72)-DS84</f>
        <v>0</v>
      </c>
      <c r="DT86" s="66">
        <f t="shared" si="300"/>
        <v>0</v>
      </c>
      <c r="DU86" s="66">
        <f t="shared" si="300"/>
        <v>0</v>
      </c>
      <c r="DV86" s="66">
        <f t="shared" si="300"/>
        <v>0</v>
      </c>
      <c r="DW86" s="66">
        <f t="shared" si="300"/>
        <v>0</v>
      </c>
      <c r="DX86" s="66">
        <f t="shared" si="300"/>
        <v>0</v>
      </c>
      <c r="DY86" s="66">
        <f t="shared" si="300"/>
        <v>0</v>
      </c>
      <c r="DZ86" s="66">
        <f t="shared" si="300"/>
        <v>0</v>
      </c>
      <c r="EA86" s="66">
        <f t="shared" si="300"/>
        <v>0</v>
      </c>
      <c r="EB86" s="66">
        <f t="shared" si="300"/>
        <v>0</v>
      </c>
      <c r="EC86" s="66">
        <f t="shared" si="300"/>
        <v>0</v>
      </c>
      <c r="ED86" s="66">
        <f t="shared" si="300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7 EMPRUNT 1'!$G$14:$G$2000,MATCH('SPACELOG 7 BP'!F$2,'SPACELOG 7 EMPRUNT 1'!$Z$14:$Z$2000,0)),0)</f>
        <v>0</v>
      </c>
      <c r="G88" s="66">
        <f>IFERROR(INDEX('SPACELOG 7 EMPRUNT 1'!$G$14:$G$2000,MATCH('SPACELOG 7 BP'!G$2,'SPACELOG 7 EMPRUNT 1'!$Z$14:$Z$2000,0)),0)</f>
        <v>0</v>
      </c>
      <c r="H88" s="66">
        <f>IFERROR(INDEX('SPACELOG 7 EMPRUNT 1'!$G$14:$G$2000,MATCH('SPACELOG 7 BP'!H$2,'SPACELOG 7 EMPRUNT 1'!$Z$14:$Z$2000,0)),0)</f>
        <v>0</v>
      </c>
      <c r="I88" s="66">
        <f>IFERROR(INDEX('SPACELOG 7 EMPRUNT 1'!$G$14:$G$2000,MATCH('SPACELOG 7 BP'!I$2,'SPACELOG 7 EMPRUNT 1'!$Z$14:$Z$2000,0)),0)</f>
        <v>0</v>
      </c>
      <c r="J88" s="66">
        <f>IFERROR(INDEX('SPACELOG 7 EMPRUNT 1'!$G$14:$G$2000,MATCH('SPACELOG 7 BP'!J$2,'SPACELOG 7 EMPRUNT 1'!$Z$14:$Z$2000,0)),0)</f>
        <v>0</v>
      </c>
      <c r="K88" s="66">
        <f>IFERROR(INDEX('SPACELOG 7 EMPRUNT 1'!$G$14:$G$2000,MATCH('SPACELOG 7 BP'!K$2,'SPACELOG 7 EMPRUNT 1'!$Z$14:$Z$2000,0)),0)</f>
        <v>0</v>
      </c>
      <c r="L88" s="66">
        <f>IFERROR(INDEX('SPACELOG 7 EMPRUNT 1'!$G$14:$G$2000,MATCH('SPACELOG 7 BP'!L$2,'SPACELOG 7 EMPRUNT 1'!$Z$14:$Z$2000,0)),0)</f>
        <v>0</v>
      </c>
      <c r="M88" s="66">
        <f>IFERROR(INDEX('SPACELOG 7 EMPRUNT 1'!$G$14:$G$2000,MATCH('SPACELOG 7 BP'!M$2,'SPACELOG 7 EMPRUNT 1'!$Z$14:$Z$2000,0)),0)</f>
        <v>0</v>
      </c>
      <c r="N88" s="66">
        <f>IFERROR(INDEX('SPACELOG 7 EMPRUNT 1'!$G$14:$G$2000,MATCH('SPACELOG 7 BP'!N$2,'SPACELOG 7 EMPRUNT 1'!$Z$14:$Z$2000,0)),0)</f>
        <v>0</v>
      </c>
      <c r="O88" s="66">
        <f>IFERROR(INDEX('SPACELOG 7 EMPRUNT 1'!$G$14:$G$2000,MATCH('SPACELOG 7 BP'!O$2,'SPACELOG 7 EMPRUNT 1'!$Z$14:$Z$2000,0)),0)</f>
        <v>0</v>
      </c>
      <c r="P88" s="66">
        <f>IFERROR(INDEX('SPACELOG 7 EMPRUNT 1'!$G$14:$G$2000,MATCH('SPACELOG 7 BP'!P$2,'SPACELOG 7 EMPRUNT 1'!$Z$14:$Z$2000,0)),0)</f>
        <v>0</v>
      </c>
      <c r="Q88" s="66">
        <f>IFERROR(INDEX('SPACELOG 7 EMPRUNT 1'!$G$14:$G$2000,MATCH('SPACELOG 7 BP'!Q$2,'SPACELOG 7 EMPRUNT 1'!$Z$14:$Z$2000,0)),0)</f>
        <v>0</v>
      </c>
      <c r="R88" s="75">
        <f>SUM(F88:Q88)</f>
        <v>0</v>
      </c>
      <c r="S88" s="66">
        <f>IFERROR(INDEX('SPACELOG 7 EMPRUNT 1'!$G$14:$G$2000,MATCH('SPACELOG 7 BP'!S$2,'SPACELOG 7 EMPRUNT 1'!$Z$14:$Z$2000,0)),0)</f>
        <v>0</v>
      </c>
      <c r="T88" s="66">
        <f>IFERROR(INDEX('SPACELOG 7 EMPRUNT 1'!$G$14:$G$2000,MATCH('SPACELOG 7 BP'!T$2,'SPACELOG 7 EMPRUNT 1'!$Z$14:$Z$2000,0)),0)</f>
        <v>0</v>
      </c>
      <c r="U88" s="66">
        <f>IFERROR(INDEX('SPACELOG 7 EMPRUNT 1'!$G$14:$G$2000,MATCH('SPACELOG 7 BP'!U$2,'SPACELOG 7 EMPRUNT 1'!$Z$14:$Z$2000,0)),0)</f>
        <v>0</v>
      </c>
      <c r="V88" s="66">
        <f>IFERROR(INDEX('SPACELOG 7 EMPRUNT 1'!$G$14:$G$2000,MATCH('SPACELOG 7 BP'!V$2,'SPACELOG 7 EMPRUNT 1'!$Z$14:$Z$2000,0)),0)</f>
        <v>0</v>
      </c>
      <c r="W88" s="66">
        <f>IFERROR(INDEX('SPACELOG 7 EMPRUNT 1'!$G$14:$G$2000,MATCH('SPACELOG 7 BP'!W$2,'SPACELOG 7 EMPRUNT 1'!$Z$14:$Z$2000,0)),0)</f>
        <v>0</v>
      </c>
      <c r="X88" s="66">
        <f>IFERROR(INDEX('SPACELOG 7 EMPRUNT 1'!$G$14:$G$2000,MATCH('SPACELOG 7 BP'!X$2,'SPACELOG 7 EMPRUNT 1'!$Z$14:$Z$2000,0)),0)</f>
        <v>0</v>
      </c>
      <c r="Y88" s="66">
        <f>IFERROR(INDEX('SPACELOG 7 EMPRUNT 1'!$G$14:$G$2000,MATCH('SPACELOG 7 BP'!Y$2,'SPACELOG 7 EMPRUNT 1'!$Z$14:$Z$2000,0)),0)</f>
        <v>0</v>
      </c>
      <c r="Z88" s="66">
        <f>IFERROR(INDEX('SPACELOG 7 EMPRUNT 1'!$G$14:$G$2000,MATCH('SPACELOG 7 BP'!Z$2,'SPACELOG 7 EMPRUNT 1'!$Z$14:$Z$2000,0)),0)</f>
        <v>0</v>
      </c>
      <c r="AA88" s="66">
        <f>IFERROR(INDEX('SPACELOG 7 EMPRUNT 1'!$G$14:$G$2000,MATCH('SPACELOG 7 BP'!AA$2,'SPACELOG 7 EMPRUNT 1'!$Z$14:$Z$2000,0)),0)</f>
        <v>0</v>
      </c>
      <c r="AB88" s="66">
        <f>IFERROR(INDEX('SPACELOG 7 EMPRUNT 1'!$G$14:$G$2000,MATCH('SPACELOG 7 BP'!AB$2,'SPACELOG 7 EMPRUNT 1'!$Z$14:$Z$2000,0)),0)</f>
        <v>0</v>
      </c>
      <c r="AC88" s="66">
        <f>IFERROR(INDEX('SPACELOG 7 EMPRUNT 1'!$G$14:$G$2000,MATCH('SPACELOG 7 BP'!AC$2,'SPACELOG 7 EMPRUNT 1'!$Z$14:$Z$2000,0)),0)</f>
        <v>0</v>
      </c>
      <c r="AD88" s="66">
        <f>IFERROR(INDEX('SPACELOG 7 EMPRUNT 1'!$G$14:$G$2000,MATCH('SPACELOG 7 BP'!AD$2,'SPACELOG 7 EMPRUNT 1'!$Z$14:$Z$2000,0)),0)</f>
        <v>0</v>
      </c>
      <c r="AE88" s="75">
        <f>SUM(S88:AD88)</f>
        <v>0</v>
      </c>
      <c r="AF88" s="66">
        <f>IFERROR(INDEX('SPACELOG 7 EMPRUNT 1'!$G$14:$G$2000,MATCH('SPACELOG 7 BP'!AF$2,'SPACELOG 7 EMPRUNT 1'!$Z$14:$Z$2000,0)),0)</f>
        <v>0</v>
      </c>
      <c r="AG88" s="66">
        <f>IFERROR(INDEX('SPACELOG 7 EMPRUNT 1'!$G$14:$G$2000,MATCH('SPACELOG 7 BP'!AG$2,'SPACELOG 7 EMPRUNT 1'!$Z$14:$Z$2000,0)),0)</f>
        <v>0</v>
      </c>
      <c r="AH88" s="66">
        <f>IFERROR(INDEX('SPACELOG 7 EMPRUNT 1'!$G$14:$G$2000,MATCH('SPACELOG 7 BP'!AH$2,'SPACELOG 7 EMPRUNT 1'!$Z$14:$Z$2000,0)),0)</f>
        <v>0</v>
      </c>
      <c r="AI88" s="66">
        <f>IFERROR(INDEX('SPACELOG 7 EMPRUNT 1'!$G$14:$G$2000,MATCH('SPACELOG 7 BP'!AI$2,'SPACELOG 7 EMPRUNT 1'!$Z$14:$Z$2000,0)),0)</f>
        <v>0</v>
      </c>
      <c r="AJ88" s="66">
        <f>IFERROR(INDEX('SPACELOG 7 EMPRUNT 1'!$G$14:$G$2000,MATCH('SPACELOG 7 BP'!AJ$2,'SPACELOG 7 EMPRUNT 1'!$Z$14:$Z$2000,0)),0)</f>
        <v>0</v>
      </c>
      <c r="AK88" s="66">
        <f>IFERROR(INDEX('SPACELOG 7 EMPRUNT 1'!$G$14:$G$2000,MATCH('SPACELOG 7 BP'!AK$2,'SPACELOG 7 EMPRUNT 1'!$Z$14:$Z$2000,0)),0)</f>
        <v>0</v>
      </c>
      <c r="AL88" s="66">
        <f>IFERROR(INDEX('SPACELOG 7 EMPRUNT 1'!$G$14:$G$2000,MATCH('SPACELOG 7 BP'!AL$2,'SPACELOG 7 EMPRUNT 1'!$Z$14:$Z$2000,0)),0)</f>
        <v>0</v>
      </c>
      <c r="AM88" s="66">
        <f>IFERROR(INDEX('SPACELOG 7 EMPRUNT 1'!$G$14:$G$2000,MATCH('SPACELOG 7 BP'!AM$2,'SPACELOG 7 EMPRUNT 1'!$Z$14:$Z$2000,0)),0)</f>
        <v>0</v>
      </c>
      <c r="AN88" s="66">
        <f>IFERROR(INDEX('SPACELOG 7 EMPRUNT 1'!$G$14:$G$2000,MATCH('SPACELOG 7 BP'!AN$2,'SPACELOG 7 EMPRUNT 1'!$Z$14:$Z$2000,0)),0)</f>
        <v>0</v>
      </c>
      <c r="AO88" s="66">
        <f>IFERROR(INDEX('SPACELOG 7 EMPRUNT 1'!$G$14:$G$2000,MATCH('SPACELOG 7 BP'!AO$2,'SPACELOG 7 EMPRUNT 1'!$Z$14:$Z$2000,0)),0)</f>
        <v>0</v>
      </c>
      <c r="AP88" s="66">
        <f>IFERROR(INDEX('SPACELOG 7 EMPRUNT 1'!$G$14:$G$2000,MATCH('SPACELOG 7 BP'!AP$2,'SPACELOG 7 EMPRUNT 1'!$Z$14:$Z$2000,0)),0)</f>
        <v>0</v>
      </c>
      <c r="AQ88" s="66">
        <f>IFERROR(INDEX('SPACELOG 7 EMPRUNT 1'!$G$14:$G$2000,MATCH('SPACELOG 7 BP'!AQ$2,'SPACELOG 7 EMPRUNT 1'!$Z$14:$Z$2000,0)),0)</f>
        <v>0</v>
      </c>
      <c r="AR88" s="75">
        <f>SUM(AF88:AQ88)</f>
        <v>0</v>
      </c>
      <c r="AS88" s="66">
        <f>IFERROR(INDEX('SPACELOG 7 EMPRUNT 1'!$G$14:$G$2000,MATCH('SPACELOG 7 BP'!AS$2,'SPACELOG 7 EMPRUNT 1'!$Z$14:$Z$2000,0)),0)</f>
        <v>0</v>
      </c>
      <c r="AT88" s="66">
        <f>IFERROR(INDEX('SPACELOG 7 EMPRUNT 1'!$G$14:$G$2000,MATCH('SPACELOG 7 BP'!AT$2,'SPACELOG 7 EMPRUNT 1'!$Z$14:$Z$2000,0)),0)</f>
        <v>0</v>
      </c>
      <c r="AU88" s="66">
        <f>IFERROR(INDEX('SPACELOG 7 EMPRUNT 1'!$G$14:$G$2000,MATCH('SPACELOG 7 BP'!AU$2,'SPACELOG 7 EMPRUNT 1'!$Z$14:$Z$2000,0)),0)</f>
        <v>0</v>
      </c>
      <c r="AV88" s="66">
        <f>IFERROR(INDEX('SPACELOG 7 EMPRUNT 1'!$G$14:$G$2000,MATCH('SPACELOG 7 BP'!AV$2,'SPACELOG 7 EMPRUNT 1'!$Z$14:$Z$2000,0)),0)</f>
        <v>0</v>
      </c>
      <c r="AW88" s="66">
        <f>IFERROR(INDEX('SPACELOG 7 EMPRUNT 1'!$G$14:$G$2000,MATCH('SPACELOG 7 BP'!AW$2,'SPACELOG 7 EMPRUNT 1'!$Z$14:$Z$2000,0)),0)</f>
        <v>0</v>
      </c>
      <c r="AX88" s="66">
        <f>IFERROR(INDEX('SPACELOG 7 EMPRUNT 1'!$G$14:$G$2000,MATCH('SPACELOG 7 BP'!AX$2,'SPACELOG 7 EMPRUNT 1'!$Z$14:$Z$2000,0)),0)</f>
        <v>0</v>
      </c>
      <c r="AY88" s="66">
        <f>IFERROR(INDEX('SPACELOG 7 EMPRUNT 1'!$G$14:$G$2000,MATCH('SPACELOG 7 BP'!AY$2,'SPACELOG 7 EMPRUNT 1'!$Z$14:$Z$2000,0)),0)</f>
        <v>0</v>
      </c>
      <c r="AZ88" s="66">
        <f>IFERROR(INDEX('SPACELOG 7 EMPRUNT 1'!$G$14:$G$2000,MATCH('SPACELOG 7 BP'!AZ$2,'SPACELOG 7 EMPRUNT 1'!$Z$14:$Z$2000,0)),0)</f>
        <v>0</v>
      </c>
      <c r="BA88" s="66">
        <f>IFERROR(INDEX('SPACELOG 7 EMPRUNT 1'!$G$14:$G$2000,MATCH('SPACELOG 7 BP'!BA$2,'SPACELOG 7 EMPRUNT 1'!$Z$14:$Z$2000,0)),0)</f>
        <v>0</v>
      </c>
      <c r="BB88" s="66">
        <f>IFERROR(INDEX('SPACELOG 7 EMPRUNT 1'!$G$14:$G$2000,MATCH('SPACELOG 7 BP'!BB$2,'SPACELOG 7 EMPRUNT 1'!$Z$14:$Z$2000,0)),0)</f>
        <v>0</v>
      </c>
      <c r="BC88" s="66">
        <f>IFERROR(INDEX('SPACELOG 7 EMPRUNT 1'!$G$14:$G$2000,MATCH('SPACELOG 7 BP'!BC$2,'SPACELOG 7 EMPRUNT 1'!$Z$14:$Z$2000,0)),0)</f>
        <v>0</v>
      </c>
      <c r="BD88" s="66">
        <f>IFERROR(INDEX('SPACELOG 7 EMPRUNT 1'!$G$14:$G$2000,MATCH('SPACELOG 7 BP'!BD$2,'SPACELOG 7 EMPRUNT 1'!$Z$14:$Z$2000,0)),0)</f>
        <v>0</v>
      </c>
      <c r="BE88" s="75">
        <f>SUM(AS88:BD88)</f>
        <v>0</v>
      </c>
      <c r="BF88" s="66">
        <f>IFERROR(INDEX('SPACELOG 7 EMPRUNT 1'!$G$14:$G$2000,MATCH('SPACELOG 7 BP'!BF$2,'SPACELOG 7 EMPRUNT 1'!$Z$14:$Z$2000,0)),0)</f>
        <v>0</v>
      </c>
      <c r="BG88" s="66">
        <f>IFERROR(INDEX('SPACELOG 7 EMPRUNT 1'!$G$14:$G$2000,MATCH('SPACELOG 7 BP'!BG$2,'SPACELOG 7 EMPRUNT 1'!$Z$14:$Z$2000,0)),0)</f>
        <v>0</v>
      </c>
      <c r="BH88" s="66">
        <f>IFERROR(INDEX('SPACELOG 7 EMPRUNT 1'!$G$14:$G$2000,MATCH('SPACELOG 7 BP'!BH$2,'SPACELOG 7 EMPRUNT 1'!$Z$14:$Z$2000,0)),0)</f>
        <v>0</v>
      </c>
      <c r="BI88" s="66">
        <f>IFERROR(INDEX('SPACELOG 7 EMPRUNT 1'!$G$14:$G$2000,MATCH('SPACELOG 7 BP'!BI$2,'SPACELOG 7 EMPRUNT 1'!$Z$14:$Z$2000,0)),0)</f>
        <v>0</v>
      </c>
      <c r="BJ88" s="66">
        <f>IFERROR(INDEX('SPACELOG 7 EMPRUNT 1'!$G$14:$G$2000,MATCH('SPACELOG 7 BP'!BJ$2,'SPACELOG 7 EMPRUNT 1'!$Z$14:$Z$2000,0)),0)</f>
        <v>0</v>
      </c>
      <c r="BK88" s="66">
        <f>IFERROR(INDEX('SPACELOG 7 EMPRUNT 1'!$G$14:$G$2000,MATCH('SPACELOG 7 BP'!BK$2,'SPACELOG 7 EMPRUNT 1'!$Z$14:$Z$2000,0)),0)</f>
        <v>0</v>
      </c>
      <c r="BL88" s="66">
        <f>IFERROR(INDEX('SPACELOG 7 EMPRUNT 1'!$G$14:$G$2000,MATCH('SPACELOG 7 BP'!BL$2,'SPACELOG 7 EMPRUNT 1'!$Z$14:$Z$2000,0)),0)</f>
        <v>0</v>
      </c>
      <c r="BM88" s="66">
        <f>IFERROR(INDEX('SPACELOG 7 EMPRUNT 1'!$G$14:$G$2000,MATCH('SPACELOG 7 BP'!BM$2,'SPACELOG 7 EMPRUNT 1'!$Z$14:$Z$2000,0)),0)</f>
        <v>0</v>
      </c>
      <c r="BN88" s="66">
        <f>IFERROR(INDEX('SPACELOG 7 EMPRUNT 1'!$G$14:$G$2000,MATCH('SPACELOG 7 BP'!BN$2,'SPACELOG 7 EMPRUNT 1'!$Z$14:$Z$2000,0)),0)</f>
        <v>0</v>
      </c>
      <c r="BO88" s="66">
        <f>IFERROR(INDEX('SPACELOG 7 EMPRUNT 1'!$G$14:$G$2000,MATCH('SPACELOG 7 BP'!BO$2,'SPACELOG 7 EMPRUNT 1'!$Z$14:$Z$2000,0)),0)</f>
        <v>0</v>
      </c>
      <c r="BP88" s="66">
        <f>IFERROR(INDEX('SPACELOG 7 EMPRUNT 1'!$G$14:$G$2000,MATCH('SPACELOG 7 BP'!BP$2,'SPACELOG 7 EMPRUNT 1'!$Z$14:$Z$2000,0)),0)</f>
        <v>0</v>
      </c>
      <c r="BQ88" s="66">
        <f>IFERROR(INDEX('SPACELOG 7 EMPRUNT 1'!$G$14:$G$2000,MATCH('SPACELOG 7 BP'!BQ$2,'SPACELOG 7 EMPRUNT 1'!$Z$14:$Z$2000,0)),0)</f>
        <v>0</v>
      </c>
      <c r="BR88" s="75">
        <f>SUM(BF88:BQ88)</f>
        <v>0</v>
      </c>
      <c r="BS88" s="66">
        <f>IFERROR(INDEX('SPACELOG 7 EMPRUNT 1'!$G$14:$G$2000,MATCH('SPACELOG 7 BP'!BS$2,'SPACELOG 7 EMPRUNT 1'!$Z$14:$Z$2000,0)),0)</f>
        <v>0</v>
      </c>
      <c r="BT88" s="66">
        <f>IFERROR(INDEX('SPACELOG 7 EMPRUNT 1'!$G$14:$G$2000,MATCH('SPACELOG 7 BP'!BT$2,'SPACELOG 7 EMPRUNT 1'!$Z$14:$Z$2000,0)),0)</f>
        <v>0</v>
      </c>
      <c r="BU88" s="66">
        <f>IFERROR(INDEX('SPACELOG 7 EMPRUNT 1'!$G$14:$G$2000,MATCH('SPACELOG 7 BP'!BU$2,'SPACELOG 7 EMPRUNT 1'!$Z$14:$Z$2000,0)),0)</f>
        <v>0</v>
      </c>
      <c r="BV88" s="66">
        <f>IFERROR(INDEX('SPACELOG 7 EMPRUNT 1'!$G$14:$G$2000,MATCH('SPACELOG 7 BP'!BV$2,'SPACELOG 7 EMPRUNT 1'!$Z$14:$Z$2000,0)),0)</f>
        <v>0</v>
      </c>
      <c r="BW88" s="66">
        <f>IFERROR(INDEX('SPACELOG 7 EMPRUNT 1'!$G$14:$G$2000,MATCH('SPACELOG 7 BP'!BW$2,'SPACELOG 7 EMPRUNT 1'!$Z$14:$Z$2000,0)),0)</f>
        <v>0</v>
      </c>
      <c r="BX88" s="66">
        <f>IFERROR(INDEX('SPACELOG 7 EMPRUNT 1'!$G$14:$G$2000,MATCH('SPACELOG 7 BP'!BX$2,'SPACELOG 7 EMPRUNT 1'!$Z$14:$Z$2000,0)),0)</f>
        <v>0</v>
      </c>
      <c r="BY88" s="66">
        <f>IFERROR(INDEX('SPACELOG 7 EMPRUNT 1'!$G$14:$G$2000,MATCH('SPACELOG 7 BP'!BY$2,'SPACELOG 7 EMPRUNT 1'!$Z$14:$Z$2000,0)),0)</f>
        <v>0</v>
      </c>
      <c r="BZ88" s="66">
        <f>IFERROR(INDEX('SPACELOG 7 EMPRUNT 1'!$G$14:$G$2000,MATCH('SPACELOG 7 BP'!BZ$2,'SPACELOG 7 EMPRUNT 1'!$Z$14:$Z$2000,0)),0)</f>
        <v>0</v>
      </c>
      <c r="CA88" s="66">
        <f>IFERROR(INDEX('SPACELOG 7 EMPRUNT 1'!$G$14:$G$2000,MATCH('SPACELOG 7 BP'!CA$2,'SPACELOG 7 EMPRUNT 1'!$Z$14:$Z$2000,0)),0)</f>
        <v>0</v>
      </c>
      <c r="CB88" s="66">
        <f>IFERROR(INDEX('SPACELOG 7 EMPRUNT 1'!$G$14:$G$2000,MATCH('SPACELOG 7 BP'!CB$2,'SPACELOG 7 EMPRUNT 1'!$Z$14:$Z$2000,0)),0)</f>
        <v>0</v>
      </c>
      <c r="CC88" s="66">
        <f>IFERROR(INDEX('SPACELOG 7 EMPRUNT 1'!$G$14:$G$2000,MATCH('SPACELOG 7 BP'!CC$2,'SPACELOG 7 EMPRUNT 1'!$Z$14:$Z$2000,0)),0)</f>
        <v>0</v>
      </c>
      <c r="CD88" s="66">
        <f>IFERROR(INDEX('SPACELOG 7 EMPRUNT 1'!$G$14:$G$2000,MATCH('SPACELOG 7 BP'!CD$2,'SPACELOG 7 EMPRUNT 1'!$Z$14:$Z$2000,0)),0)</f>
        <v>0</v>
      </c>
      <c r="CE88" s="75">
        <f>SUM(BS88:CD88)</f>
        <v>0</v>
      </c>
      <c r="CF88" s="66">
        <f>IFERROR(INDEX('SPACELOG 7 EMPRUNT 1'!$G$14:$G$2000,MATCH('SPACELOG 7 BP'!CF$2,'SPACELOG 7 EMPRUNT 1'!$Z$14:$Z$2000,0)),0)</f>
        <v>0</v>
      </c>
      <c r="CG88" s="66">
        <f>IFERROR(INDEX('SPACELOG 7 EMPRUNT 1'!$G$14:$G$2000,MATCH('SPACELOG 7 BP'!CG$2,'SPACELOG 7 EMPRUNT 1'!$Z$14:$Z$2000,0)),0)</f>
        <v>0</v>
      </c>
      <c r="CH88" s="66">
        <f>IFERROR(INDEX('SPACELOG 7 EMPRUNT 1'!$G$14:$G$2000,MATCH('SPACELOG 7 BP'!CH$2,'SPACELOG 7 EMPRUNT 1'!$Z$14:$Z$2000,0)),0)</f>
        <v>0</v>
      </c>
      <c r="CI88" s="66">
        <f>IFERROR(INDEX('SPACELOG 7 EMPRUNT 1'!$G$14:$G$2000,MATCH('SPACELOG 7 BP'!CI$2,'SPACELOG 7 EMPRUNT 1'!$Z$14:$Z$2000,0)),0)</f>
        <v>0</v>
      </c>
      <c r="CJ88" s="66">
        <f>IFERROR(INDEX('SPACELOG 7 EMPRUNT 1'!$G$14:$G$2000,MATCH('SPACELOG 7 BP'!CJ$2,'SPACELOG 7 EMPRUNT 1'!$Z$14:$Z$2000,0)),0)</f>
        <v>0</v>
      </c>
      <c r="CK88" s="66">
        <f>IFERROR(INDEX('SPACELOG 7 EMPRUNT 1'!$G$14:$G$2000,MATCH('SPACELOG 7 BP'!CK$2,'SPACELOG 7 EMPRUNT 1'!$Z$14:$Z$2000,0)),0)</f>
        <v>0</v>
      </c>
      <c r="CL88" s="66">
        <f>IFERROR(INDEX('SPACELOG 7 EMPRUNT 1'!$G$14:$G$2000,MATCH('SPACELOG 7 BP'!CL$2,'SPACELOG 7 EMPRUNT 1'!$Z$14:$Z$2000,0)),0)</f>
        <v>0</v>
      </c>
      <c r="CM88" s="66">
        <f>IFERROR(INDEX('SPACELOG 7 EMPRUNT 1'!$G$14:$G$2000,MATCH('SPACELOG 7 BP'!CM$2,'SPACELOG 7 EMPRUNT 1'!$Z$14:$Z$2000,0)),0)</f>
        <v>0</v>
      </c>
      <c r="CN88" s="66">
        <f>IFERROR(INDEX('SPACELOG 7 EMPRUNT 1'!$G$14:$G$2000,MATCH('SPACELOG 7 BP'!CN$2,'SPACELOG 7 EMPRUNT 1'!$Z$14:$Z$2000,0)),0)</f>
        <v>0</v>
      </c>
      <c r="CO88" s="66">
        <f>IFERROR(INDEX('SPACELOG 7 EMPRUNT 1'!$G$14:$G$2000,MATCH('SPACELOG 7 BP'!CO$2,'SPACELOG 7 EMPRUNT 1'!$Z$14:$Z$2000,0)),0)</f>
        <v>0</v>
      </c>
      <c r="CP88" s="66">
        <f>IFERROR(INDEX('SPACELOG 7 EMPRUNT 1'!$G$14:$G$2000,MATCH('SPACELOG 7 BP'!CP$2,'SPACELOG 7 EMPRUNT 1'!$Z$14:$Z$2000,0)),0)</f>
        <v>0</v>
      </c>
      <c r="CQ88" s="66">
        <f>IFERROR(INDEX('SPACELOG 7 EMPRUNT 1'!$G$14:$G$2000,MATCH('SPACELOG 7 BP'!CQ$2,'SPACELOG 7 EMPRUNT 1'!$Z$14:$Z$2000,0)),0)</f>
        <v>0</v>
      </c>
      <c r="CR88" s="75">
        <f>SUM(CF88:CQ88)</f>
        <v>0</v>
      </c>
      <c r="CS88" s="66">
        <f>IFERROR(INDEX('SPACELOG 7 EMPRUNT 1'!$G$14:$G$2000,MATCH('SPACELOG 7 BP'!CS$2,'SPACELOG 7 EMPRUNT 1'!$Z$14:$Z$2000,0)),0)</f>
        <v>0</v>
      </c>
      <c r="CT88" s="66">
        <f>IFERROR(INDEX('SPACELOG 7 EMPRUNT 1'!$G$14:$G$2000,MATCH('SPACELOG 7 BP'!CT$2,'SPACELOG 7 EMPRUNT 1'!$Z$14:$Z$2000,0)),0)</f>
        <v>0</v>
      </c>
      <c r="CU88" s="66">
        <f>IFERROR(INDEX('SPACELOG 7 EMPRUNT 1'!$G$14:$G$2000,MATCH('SPACELOG 7 BP'!CU$2,'SPACELOG 7 EMPRUNT 1'!$Z$14:$Z$2000,0)),0)</f>
        <v>0</v>
      </c>
      <c r="CV88" s="66">
        <f>IFERROR(INDEX('SPACELOG 7 EMPRUNT 1'!$G$14:$G$2000,MATCH('SPACELOG 7 BP'!CV$2,'SPACELOG 7 EMPRUNT 1'!$Z$14:$Z$2000,0)),0)</f>
        <v>0</v>
      </c>
      <c r="CW88" s="66">
        <f>IFERROR(INDEX('SPACELOG 7 EMPRUNT 1'!$G$14:$G$2000,MATCH('SPACELOG 7 BP'!CW$2,'SPACELOG 7 EMPRUNT 1'!$Z$14:$Z$2000,0)),0)</f>
        <v>0</v>
      </c>
      <c r="CX88" s="66">
        <f>IFERROR(INDEX('SPACELOG 7 EMPRUNT 1'!$G$14:$G$2000,MATCH('SPACELOG 7 BP'!CX$2,'SPACELOG 7 EMPRUNT 1'!$Z$14:$Z$2000,0)),0)</f>
        <v>0</v>
      </c>
      <c r="CY88" s="66">
        <f>IFERROR(INDEX('SPACELOG 7 EMPRUNT 1'!$G$14:$G$2000,MATCH('SPACELOG 7 BP'!CY$2,'SPACELOG 7 EMPRUNT 1'!$Z$14:$Z$2000,0)),0)</f>
        <v>0</v>
      </c>
      <c r="CZ88" s="66">
        <f>IFERROR(INDEX('SPACELOG 7 EMPRUNT 1'!$G$14:$G$2000,MATCH('SPACELOG 7 BP'!CZ$2,'SPACELOG 7 EMPRUNT 1'!$Z$14:$Z$2000,0)),0)</f>
        <v>0</v>
      </c>
      <c r="DA88" s="66">
        <f>IFERROR(INDEX('SPACELOG 7 EMPRUNT 1'!$G$14:$G$2000,MATCH('SPACELOG 7 BP'!DA$2,'SPACELOG 7 EMPRUNT 1'!$Z$14:$Z$2000,0)),0)</f>
        <v>0</v>
      </c>
      <c r="DB88" s="66">
        <f>IFERROR(INDEX('SPACELOG 7 EMPRUNT 1'!$G$14:$G$2000,MATCH('SPACELOG 7 BP'!DB$2,'SPACELOG 7 EMPRUNT 1'!$Z$14:$Z$2000,0)),0)</f>
        <v>0</v>
      </c>
      <c r="DC88" s="66">
        <f>IFERROR(INDEX('SPACELOG 7 EMPRUNT 1'!$G$14:$G$2000,MATCH('SPACELOG 7 BP'!DC$2,'SPACELOG 7 EMPRUNT 1'!$Z$14:$Z$2000,0)),0)</f>
        <v>0</v>
      </c>
      <c r="DD88" s="66">
        <f>IFERROR(INDEX('SPACELOG 7 EMPRUNT 1'!$G$14:$G$2000,MATCH('SPACELOG 7 BP'!DD$2,'SPACELOG 7 EMPRUNT 1'!$Z$14:$Z$2000,0)),0)</f>
        <v>0</v>
      </c>
      <c r="DE88" s="75">
        <f>SUM(CS88:DD88)</f>
        <v>0</v>
      </c>
      <c r="DF88" s="66">
        <f>IFERROR(INDEX('SPACELOG 7 EMPRUNT 1'!$G$14:$G$2000,MATCH('SPACELOG 7 BP'!DF$2,'SPACELOG 7 EMPRUNT 1'!$Z$14:$Z$2000,0)),0)</f>
        <v>0</v>
      </c>
      <c r="DG88" s="66">
        <f>IFERROR(INDEX('SPACELOG 7 EMPRUNT 1'!$G$14:$G$2000,MATCH('SPACELOG 7 BP'!DG$2,'SPACELOG 7 EMPRUNT 1'!$Z$14:$Z$2000,0)),0)</f>
        <v>0</v>
      </c>
      <c r="DH88" s="66">
        <f>IFERROR(INDEX('SPACELOG 7 EMPRUNT 1'!$G$14:$G$2000,MATCH('SPACELOG 7 BP'!DH$2,'SPACELOG 7 EMPRUNT 1'!$Z$14:$Z$2000,0)),0)</f>
        <v>0</v>
      </c>
      <c r="DI88" s="66">
        <f>IFERROR(INDEX('SPACELOG 7 EMPRUNT 1'!$G$14:$G$2000,MATCH('SPACELOG 7 BP'!DI$2,'SPACELOG 7 EMPRUNT 1'!$Z$14:$Z$2000,0)),0)</f>
        <v>0</v>
      </c>
      <c r="DJ88" s="66">
        <f>IFERROR(INDEX('SPACELOG 7 EMPRUNT 1'!$G$14:$G$2000,MATCH('SPACELOG 7 BP'!DJ$2,'SPACELOG 7 EMPRUNT 1'!$Z$14:$Z$2000,0)),0)</f>
        <v>0</v>
      </c>
      <c r="DK88" s="66">
        <f>IFERROR(INDEX('SPACELOG 7 EMPRUNT 1'!$G$14:$G$2000,MATCH('SPACELOG 7 BP'!DK$2,'SPACELOG 7 EMPRUNT 1'!$Z$14:$Z$2000,0)),0)</f>
        <v>0</v>
      </c>
      <c r="DL88" s="66">
        <f>IFERROR(INDEX('SPACELOG 7 EMPRUNT 1'!$G$14:$G$2000,MATCH('SPACELOG 7 BP'!DL$2,'SPACELOG 7 EMPRUNT 1'!$Z$14:$Z$2000,0)),0)</f>
        <v>0</v>
      </c>
      <c r="DM88" s="66">
        <f>IFERROR(INDEX('SPACELOG 7 EMPRUNT 1'!$G$14:$G$2000,MATCH('SPACELOG 7 BP'!DM$2,'SPACELOG 7 EMPRUNT 1'!$Z$14:$Z$2000,0)),0)</f>
        <v>0</v>
      </c>
      <c r="DN88" s="66">
        <f>IFERROR(INDEX('SPACELOG 7 EMPRUNT 1'!$G$14:$G$2000,MATCH('SPACELOG 7 BP'!DN$2,'SPACELOG 7 EMPRUNT 1'!$Z$14:$Z$2000,0)),0)</f>
        <v>0</v>
      </c>
      <c r="DO88" s="66">
        <f>IFERROR(INDEX('SPACELOG 7 EMPRUNT 1'!$G$14:$G$2000,MATCH('SPACELOG 7 BP'!DO$2,'SPACELOG 7 EMPRUNT 1'!$Z$14:$Z$2000,0)),0)</f>
        <v>0</v>
      </c>
      <c r="DP88" s="66">
        <f>IFERROR(INDEX('SPACELOG 7 EMPRUNT 1'!$G$14:$G$2000,MATCH('SPACELOG 7 BP'!DP$2,'SPACELOG 7 EMPRUNT 1'!$Z$14:$Z$2000,0)),0)</f>
        <v>0</v>
      </c>
      <c r="DQ88" s="66">
        <f>IFERROR(INDEX('SPACELOG 7 EMPRUNT 1'!$G$14:$G$2000,MATCH('SPACELOG 7 BP'!DQ$2,'SPACELOG 7 EMPRUNT 1'!$Z$14:$Z$2000,0)),0)</f>
        <v>0</v>
      </c>
      <c r="DR88" s="75">
        <f>SUM(DF88:DQ88)</f>
        <v>0</v>
      </c>
      <c r="DS88" s="66">
        <f>IFERROR(INDEX('SPACELOG 7 EMPRUNT 1'!$G$14:$G$2000,MATCH('SPACELOG 7 BP'!DS$2,'SPACELOG 7 EMPRUNT 1'!$Z$14:$Z$2000,0)),0)</f>
        <v>0</v>
      </c>
      <c r="DT88" s="66">
        <f>IFERROR(INDEX('SPACELOG 7 EMPRUNT 1'!$G$14:$G$2000,MATCH('SPACELOG 7 BP'!DT$2,'SPACELOG 7 EMPRUNT 1'!$Z$14:$Z$2000,0)),0)</f>
        <v>0</v>
      </c>
      <c r="DU88" s="66">
        <f>IFERROR(INDEX('SPACELOG 7 EMPRUNT 1'!$G$14:$G$2000,MATCH('SPACELOG 7 BP'!DU$2,'SPACELOG 7 EMPRUNT 1'!$Z$14:$Z$2000,0)),0)</f>
        <v>0</v>
      </c>
      <c r="DV88" s="66">
        <f>IFERROR(INDEX('SPACELOG 7 EMPRUNT 1'!$G$14:$G$2000,MATCH('SPACELOG 7 BP'!DV$2,'SPACELOG 7 EMPRUNT 1'!$Z$14:$Z$2000,0)),0)</f>
        <v>0</v>
      </c>
      <c r="DW88" s="66">
        <f>IFERROR(INDEX('SPACELOG 7 EMPRUNT 1'!$G$14:$G$2000,MATCH('SPACELOG 7 BP'!DW$2,'SPACELOG 7 EMPRUNT 1'!$Z$14:$Z$2000,0)),0)</f>
        <v>0</v>
      </c>
      <c r="DX88" s="66">
        <f>IFERROR(INDEX('SPACELOG 7 EMPRUNT 1'!$G$14:$G$2000,MATCH('SPACELOG 7 BP'!DX$2,'SPACELOG 7 EMPRUNT 1'!$Z$14:$Z$2000,0)),0)</f>
        <v>0</v>
      </c>
      <c r="DY88" s="66">
        <f>IFERROR(INDEX('SPACELOG 7 EMPRUNT 1'!$G$14:$G$2000,MATCH('SPACELOG 7 BP'!DY$2,'SPACELOG 7 EMPRUNT 1'!$Z$14:$Z$2000,0)),0)</f>
        <v>0</v>
      </c>
      <c r="DZ88" s="66">
        <f>IFERROR(INDEX('SPACELOG 7 EMPRUNT 1'!$G$14:$G$2000,MATCH('SPACELOG 7 BP'!DZ$2,'SPACELOG 7 EMPRUNT 1'!$Z$14:$Z$2000,0)),0)</f>
        <v>0</v>
      </c>
      <c r="EA88" s="66">
        <f>IFERROR(INDEX('SPACELOG 7 EMPRUNT 1'!$G$14:$G$2000,MATCH('SPACELOG 7 BP'!EA$2,'SPACELOG 7 EMPRUNT 1'!$Z$14:$Z$2000,0)),0)</f>
        <v>0</v>
      </c>
      <c r="EB88" s="66">
        <f>IFERROR(INDEX('SPACELOG 7 EMPRUNT 1'!$G$14:$G$2000,MATCH('SPACELOG 7 BP'!EB$2,'SPACELOG 7 EMPRUNT 1'!$Z$14:$Z$2000,0)),0)</f>
        <v>0</v>
      </c>
      <c r="EC88" s="66">
        <f>IFERROR(INDEX('SPACELOG 7 EMPRUNT 1'!$G$14:$G$2000,MATCH('SPACELOG 7 BP'!EC$2,'SPACELOG 7 EMPRUNT 1'!$Z$14:$Z$2000,0)),0)</f>
        <v>0</v>
      </c>
      <c r="ED88" s="66">
        <f>IFERROR(INDEX('SPACELOG 7 EMPRUNT 1'!$G$14:$G$2000,MATCH('SPACELOG 7 BP'!ED$2,'SPACELOG 7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7 EMPRUNT 2'!$G$14:$G$2000,MATCH('SPACELOG 7 BP'!F$2,'SPACELOG 7 EMPRUNT 2'!$Z$14:$Z$2000,0)),0)</f>
        <v>0</v>
      </c>
      <c r="G89" s="66">
        <f>IFERROR(INDEX('SPACELOG 7 EMPRUNT 2'!$G$14:$G$2000,MATCH('SPACELOG 7 BP'!G$2,'SPACELOG 7 EMPRUNT 2'!$Z$14:$Z$2000,0)),0)</f>
        <v>0</v>
      </c>
      <c r="H89" s="66">
        <f>IFERROR(INDEX('SPACELOG 7 EMPRUNT 2'!$G$14:$G$2000,MATCH('SPACELOG 7 BP'!H$2,'SPACELOG 7 EMPRUNT 2'!$Z$14:$Z$2000,0)),0)</f>
        <v>0</v>
      </c>
      <c r="I89" s="66">
        <f>IFERROR(INDEX('SPACELOG 7 EMPRUNT 2'!$G$14:$G$2000,MATCH('SPACELOG 7 BP'!I$2,'SPACELOG 7 EMPRUNT 2'!$Z$14:$Z$2000,0)),0)</f>
        <v>0</v>
      </c>
      <c r="J89" s="66">
        <f>IFERROR(INDEX('SPACELOG 7 EMPRUNT 2'!$G$14:$G$2000,MATCH('SPACELOG 7 BP'!J$2,'SPACELOG 7 EMPRUNT 2'!$Z$14:$Z$2000,0)),0)</f>
        <v>0</v>
      </c>
      <c r="K89" s="66">
        <f>IFERROR(INDEX('SPACELOG 7 EMPRUNT 2'!$G$14:$G$2000,MATCH('SPACELOG 7 BP'!K$2,'SPACELOG 7 EMPRUNT 2'!$Z$14:$Z$2000,0)),0)</f>
        <v>0</v>
      </c>
      <c r="L89" s="66">
        <f>IFERROR(INDEX('SPACELOG 7 EMPRUNT 2'!$G$14:$G$2000,MATCH('SPACELOG 7 BP'!L$2,'SPACELOG 7 EMPRUNT 2'!$Z$14:$Z$2000,0)),0)</f>
        <v>0</v>
      </c>
      <c r="M89" s="66">
        <f>IFERROR(INDEX('SPACELOG 7 EMPRUNT 2'!$G$14:$G$2000,MATCH('SPACELOG 7 BP'!M$2,'SPACELOG 7 EMPRUNT 2'!$Z$14:$Z$2000,0)),0)</f>
        <v>0</v>
      </c>
      <c r="N89" s="66">
        <f>IFERROR(INDEX('SPACELOG 7 EMPRUNT 2'!$G$14:$G$2000,MATCH('SPACELOG 7 BP'!N$2,'SPACELOG 7 EMPRUNT 2'!$Z$14:$Z$2000,0)),0)</f>
        <v>0</v>
      </c>
      <c r="O89" s="66">
        <f>IFERROR(INDEX('SPACELOG 7 EMPRUNT 2'!$G$14:$G$2000,MATCH('SPACELOG 7 BP'!O$2,'SPACELOG 7 EMPRUNT 2'!$Z$14:$Z$2000,0)),0)</f>
        <v>0</v>
      </c>
      <c r="P89" s="66">
        <f>IFERROR(INDEX('SPACELOG 7 EMPRUNT 2'!$G$14:$G$2000,MATCH('SPACELOG 7 BP'!P$2,'SPACELOG 7 EMPRUNT 2'!$Z$14:$Z$2000,0)),0)</f>
        <v>0</v>
      </c>
      <c r="Q89" s="66">
        <f>IFERROR(INDEX('SPACELOG 7 EMPRUNT 2'!$G$14:$G$2000,MATCH('SPACELOG 7 BP'!Q$2,'SPACELOG 7 EMPRUNT 2'!$Z$14:$Z$2000,0)),0)</f>
        <v>0</v>
      </c>
      <c r="R89" s="75">
        <f>SUM(F89:Q89)</f>
        <v>0</v>
      </c>
      <c r="S89" s="66">
        <f>IFERROR(INDEX('SPACELOG 7 EMPRUNT 2'!$G$14:$G$2000,MATCH('SPACELOG 7 BP'!S$2,'SPACELOG 7 EMPRUNT 2'!$Z$14:$Z$2000,0)),0)</f>
        <v>0</v>
      </c>
      <c r="T89" s="66">
        <f>IFERROR(INDEX('SPACELOG 7 EMPRUNT 2'!$G$14:$G$2000,MATCH('SPACELOG 7 BP'!T$2,'SPACELOG 7 EMPRUNT 2'!$Z$14:$Z$2000,0)),0)</f>
        <v>0</v>
      </c>
      <c r="U89" s="66">
        <f>IFERROR(INDEX('SPACELOG 7 EMPRUNT 2'!$G$14:$G$2000,MATCH('SPACELOG 7 BP'!U$2,'SPACELOG 7 EMPRUNT 2'!$Z$14:$Z$2000,0)),0)</f>
        <v>0</v>
      </c>
      <c r="V89" s="66">
        <f>IFERROR(INDEX('SPACELOG 7 EMPRUNT 2'!$G$14:$G$2000,MATCH('SPACELOG 7 BP'!V$2,'SPACELOG 7 EMPRUNT 2'!$Z$14:$Z$2000,0)),0)</f>
        <v>0</v>
      </c>
      <c r="W89" s="66">
        <f>IFERROR(INDEX('SPACELOG 7 EMPRUNT 2'!$G$14:$G$2000,MATCH('SPACELOG 7 BP'!W$2,'SPACELOG 7 EMPRUNT 2'!$Z$14:$Z$2000,0)),0)</f>
        <v>0</v>
      </c>
      <c r="X89" s="66">
        <f>IFERROR(INDEX('SPACELOG 7 EMPRUNT 2'!$G$14:$G$2000,MATCH('SPACELOG 7 BP'!X$2,'SPACELOG 7 EMPRUNT 2'!$Z$14:$Z$2000,0)),0)</f>
        <v>0</v>
      </c>
      <c r="Y89" s="66">
        <f>IFERROR(INDEX('SPACELOG 7 EMPRUNT 2'!$G$14:$G$2000,MATCH('SPACELOG 7 BP'!Y$2,'SPACELOG 7 EMPRUNT 2'!$Z$14:$Z$2000,0)),0)</f>
        <v>0</v>
      </c>
      <c r="Z89" s="66">
        <f>IFERROR(INDEX('SPACELOG 7 EMPRUNT 2'!$G$14:$G$2000,MATCH('SPACELOG 7 BP'!Z$2,'SPACELOG 7 EMPRUNT 2'!$Z$14:$Z$2000,0)),0)</f>
        <v>0</v>
      </c>
      <c r="AA89" s="66">
        <f>IFERROR(INDEX('SPACELOG 7 EMPRUNT 2'!$G$14:$G$2000,MATCH('SPACELOG 7 BP'!AA$2,'SPACELOG 7 EMPRUNT 2'!$Z$14:$Z$2000,0)),0)</f>
        <v>0</v>
      </c>
      <c r="AB89" s="66">
        <f>IFERROR(INDEX('SPACELOG 7 EMPRUNT 2'!$G$14:$G$2000,MATCH('SPACELOG 7 BP'!AB$2,'SPACELOG 7 EMPRUNT 2'!$Z$14:$Z$2000,0)),0)</f>
        <v>0</v>
      </c>
      <c r="AC89" s="66">
        <f>IFERROR(INDEX('SPACELOG 7 EMPRUNT 2'!$G$14:$G$2000,MATCH('SPACELOG 7 BP'!AC$2,'SPACELOG 7 EMPRUNT 2'!$Z$14:$Z$2000,0)),0)</f>
        <v>0</v>
      </c>
      <c r="AD89" s="66">
        <f>IFERROR(INDEX('SPACELOG 7 EMPRUNT 2'!$G$14:$G$2000,MATCH('SPACELOG 7 BP'!AD$2,'SPACELOG 7 EMPRUNT 2'!$Z$14:$Z$2000,0)),0)</f>
        <v>0</v>
      </c>
      <c r="AE89" s="75">
        <f>SUM(S89:AD89)</f>
        <v>0</v>
      </c>
      <c r="AF89" s="66">
        <f>IFERROR(INDEX('SPACELOG 7 EMPRUNT 2'!$G$14:$G$2000,MATCH('SPACELOG 7 BP'!AF$2,'SPACELOG 7 EMPRUNT 2'!$Z$14:$Z$2000,0)),0)</f>
        <v>0</v>
      </c>
      <c r="AG89" s="66">
        <f>IFERROR(INDEX('SPACELOG 7 EMPRUNT 2'!$G$14:$G$2000,MATCH('SPACELOG 7 BP'!AG$2,'SPACELOG 7 EMPRUNT 2'!$Z$14:$Z$2000,0)),0)</f>
        <v>0</v>
      </c>
      <c r="AH89" s="66">
        <f>IFERROR(INDEX('SPACELOG 7 EMPRUNT 2'!$G$14:$G$2000,MATCH('SPACELOG 7 BP'!AH$2,'SPACELOG 7 EMPRUNT 2'!$Z$14:$Z$2000,0)),0)</f>
        <v>0</v>
      </c>
      <c r="AI89" s="66">
        <f>IFERROR(INDEX('SPACELOG 7 EMPRUNT 2'!$G$14:$G$2000,MATCH('SPACELOG 7 BP'!AI$2,'SPACELOG 7 EMPRUNT 2'!$Z$14:$Z$2000,0)),0)</f>
        <v>0</v>
      </c>
      <c r="AJ89" s="66">
        <f>IFERROR(INDEX('SPACELOG 7 EMPRUNT 2'!$G$14:$G$2000,MATCH('SPACELOG 7 BP'!AJ$2,'SPACELOG 7 EMPRUNT 2'!$Z$14:$Z$2000,0)),0)</f>
        <v>0</v>
      </c>
      <c r="AK89" s="66">
        <f>IFERROR(INDEX('SPACELOG 7 EMPRUNT 2'!$G$14:$G$2000,MATCH('SPACELOG 7 BP'!AK$2,'SPACELOG 7 EMPRUNT 2'!$Z$14:$Z$2000,0)),0)</f>
        <v>0</v>
      </c>
      <c r="AL89" s="66">
        <f>IFERROR(INDEX('SPACELOG 7 EMPRUNT 2'!$G$14:$G$2000,MATCH('SPACELOG 7 BP'!AL$2,'SPACELOG 7 EMPRUNT 2'!$Z$14:$Z$2000,0)),0)</f>
        <v>0</v>
      </c>
      <c r="AM89" s="66">
        <f>IFERROR(INDEX('SPACELOG 7 EMPRUNT 2'!$G$14:$G$2000,MATCH('SPACELOG 7 BP'!AM$2,'SPACELOG 7 EMPRUNT 2'!$Z$14:$Z$2000,0)),0)</f>
        <v>0</v>
      </c>
      <c r="AN89" s="66">
        <f>IFERROR(INDEX('SPACELOG 7 EMPRUNT 2'!$G$14:$G$2000,MATCH('SPACELOG 7 BP'!AN$2,'SPACELOG 7 EMPRUNT 2'!$Z$14:$Z$2000,0)),0)</f>
        <v>0</v>
      </c>
      <c r="AO89" s="66">
        <f>IFERROR(INDEX('SPACELOG 7 EMPRUNT 2'!$G$14:$G$2000,MATCH('SPACELOG 7 BP'!AO$2,'SPACELOG 7 EMPRUNT 2'!$Z$14:$Z$2000,0)),0)</f>
        <v>0</v>
      </c>
      <c r="AP89" s="66">
        <f>IFERROR(INDEX('SPACELOG 7 EMPRUNT 2'!$G$14:$G$2000,MATCH('SPACELOG 7 BP'!AP$2,'SPACELOG 7 EMPRUNT 2'!$Z$14:$Z$2000,0)),0)</f>
        <v>0</v>
      </c>
      <c r="AQ89" s="66">
        <f>IFERROR(INDEX('SPACELOG 7 EMPRUNT 2'!$G$14:$G$2000,MATCH('SPACELOG 7 BP'!AQ$2,'SPACELOG 7 EMPRUNT 2'!$Z$14:$Z$2000,0)),0)</f>
        <v>0</v>
      </c>
      <c r="AR89" s="75">
        <f>SUM(AF89:AQ89)</f>
        <v>0</v>
      </c>
      <c r="AS89" s="66">
        <f>IFERROR(INDEX('SPACELOG 7 EMPRUNT 2'!$G$14:$G$2000,MATCH('SPACELOG 7 BP'!AS$2,'SPACELOG 7 EMPRUNT 2'!$Z$14:$Z$2000,0)),0)</f>
        <v>0</v>
      </c>
      <c r="AT89" s="66">
        <f>IFERROR(INDEX('SPACELOG 7 EMPRUNT 2'!$G$14:$G$2000,MATCH('SPACELOG 7 BP'!AT$2,'SPACELOG 7 EMPRUNT 2'!$Z$14:$Z$2000,0)),0)</f>
        <v>0</v>
      </c>
      <c r="AU89" s="66">
        <f>IFERROR(INDEX('SPACELOG 7 EMPRUNT 2'!$G$14:$G$2000,MATCH('SPACELOG 7 BP'!AU$2,'SPACELOG 7 EMPRUNT 2'!$Z$14:$Z$2000,0)),0)</f>
        <v>0</v>
      </c>
      <c r="AV89" s="66">
        <f>IFERROR(INDEX('SPACELOG 7 EMPRUNT 2'!$G$14:$G$2000,MATCH('SPACELOG 7 BP'!AV$2,'SPACELOG 7 EMPRUNT 2'!$Z$14:$Z$2000,0)),0)</f>
        <v>0</v>
      </c>
      <c r="AW89" s="66">
        <f>IFERROR(INDEX('SPACELOG 7 EMPRUNT 2'!$G$14:$G$2000,MATCH('SPACELOG 7 BP'!AW$2,'SPACELOG 7 EMPRUNT 2'!$Z$14:$Z$2000,0)),0)</f>
        <v>0</v>
      </c>
      <c r="AX89" s="66">
        <f>IFERROR(INDEX('SPACELOG 7 EMPRUNT 2'!$G$14:$G$2000,MATCH('SPACELOG 7 BP'!AX$2,'SPACELOG 7 EMPRUNT 2'!$Z$14:$Z$2000,0)),0)</f>
        <v>0</v>
      </c>
      <c r="AY89" s="66">
        <f>IFERROR(INDEX('SPACELOG 7 EMPRUNT 2'!$G$14:$G$2000,MATCH('SPACELOG 7 BP'!AY$2,'SPACELOG 7 EMPRUNT 2'!$Z$14:$Z$2000,0)),0)</f>
        <v>0</v>
      </c>
      <c r="AZ89" s="66">
        <f>IFERROR(INDEX('SPACELOG 7 EMPRUNT 2'!$G$14:$G$2000,MATCH('SPACELOG 7 BP'!AZ$2,'SPACELOG 7 EMPRUNT 2'!$Z$14:$Z$2000,0)),0)</f>
        <v>0</v>
      </c>
      <c r="BA89" s="66">
        <f>IFERROR(INDEX('SPACELOG 7 EMPRUNT 2'!$G$14:$G$2000,MATCH('SPACELOG 7 BP'!BA$2,'SPACELOG 7 EMPRUNT 2'!$Z$14:$Z$2000,0)),0)</f>
        <v>0</v>
      </c>
      <c r="BB89" s="66">
        <f>IFERROR(INDEX('SPACELOG 7 EMPRUNT 2'!$G$14:$G$2000,MATCH('SPACELOG 7 BP'!BB$2,'SPACELOG 7 EMPRUNT 2'!$Z$14:$Z$2000,0)),0)</f>
        <v>0</v>
      </c>
      <c r="BC89" s="66">
        <f>IFERROR(INDEX('SPACELOG 7 EMPRUNT 2'!$G$14:$G$2000,MATCH('SPACELOG 7 BP'!BC$2,'SPACELOG 7 EMPRUNT 2'!$Z$14:$Z$2000,0)),0)</f>
        <v>0</v>
      </c>
      <c r="BD89" s="66">
        <f>IFERROR(INDEX('SPACELOG 7 EMPRUNT 2'!$G$14:$G$2000,MATCH('SPACELOG 7 BP'!BD$2,'SPACELOG 7 EMPRUNT 2'!$Z$14:$Z$2000,0)),0)</f>
        <v>0</v>
      </c>
      <c r="BE89" s="75">
        <f>SUM(AS89:BD89)</f>
        <v>0</v>
      </c>
      <c r="BF89" s="66">
        <f>IFERROR(INDEX('SPACELOG 7 EMPRUNT 2'!$G$14:$G$2000,MATCH('SPACELOG 7 BP'!BF$2,'SPACELOG 7 EMPRUNT 2'!$Z$14:$Z$2000,0)),0)</f>
        <v>0</v>
      </c>
      <c r="BG89" s="66">
        <f>IFERROR(INDEX('SPACELOG 7 EMPRUNT 2'!$G$14:$G$2000,MATCH('SPACELOG 7 BP'!BG$2,'SPACELOG 7 EMPRUNT 2'!$Z$14:$Z$2000,0)),0)</f>
        <v>0</v>
      </c>
      <c r="BH89" s="66">
        <f>IFERROR(INDEX('SPACELOG 7 EMPRUNT 2'!$G$14:$G$2000,MATCH('SPACELOG 7 BP'!BH$2,'SPACELOG 7 EMPRUNT 2'!$Z$14:$Z$2000,0)),0)</f>
        <v>0</v>
      </c>
      <c r="BI89" s="66">
        <f>IFERROR(INDEX('SPACELOG 7 EMPRUNT 2'!$G$14:$G$2000,MATCH('SPACELOG 7 BP'!BI$2,'SPACELOG 7 EMPRUNT 2'!$Z$14:$Z$2000,0)),0)</f>
        <v>0</v>
      </c>
      <c r="BJ89" s="66">
        <f>IFERROR(INDEX('SPACELOG 7 EMPRUNT 2'!$G$14:$G$2000,MATCH('SPACELOG 7 BP'!BJ$2,'SPACELOG 7 EMPRUNT 2'!$Z$14:$Z$2000,0)),0)</f>
        <v>0</v>
      </c>
      <c r="BK89" s="66">
        <f>IFERROR(INDEX('SPACELOG 7 EMPRUNT 2'!$G$14:$G$2000,MATCH('SPACELOG 7 BP'!BK$2,'SPACELOG 7 EMPRUNT 2'!$Z$14:$Z$2000,0)),0)</f>
        <v>0</v>
      </c>
      <c r="BL89" s="66">
        <f>IFERROR(INDEX('SPACELOG 7 EMPRUNT 2'!$G$14:$G$2000,MATCH('SPACELOG 7 BP'!BL$2,'SPACELOG 7 EMPRUNT 2'!$Z$14:$Z$2000,0)),0)</f>
        <v>0</v>
      </c>
      <c r="BM89" s="66">
        <f>IFERROR(INDEX('SPACELOG 7 EMPRUNT 2'!$G$14:$G$2000,MATCH('SPACELOG 7 BP'!BM$2,'SPACELOG 7 EMPRUNT 2'!$Z$14:$Z$2000,0)),0)</f>
        <v>0</v>
      </c>
      <c r="BN89" s="66">
        <f>IFERROR(INDEX('SPACELOG 7 EMPRUNT 2'!$G$14:$G$2000,MATCH('SPACELOG 7 BP'!BN$2,'SPACELOG 7 EMPRUNT 2'!$Z$14:$Z$2000,0)),0)</f>
        <v>0</v>
      </c>
      <c r="BO89" s="66">
        <f>IFERROR(INDEX('SPACELOG 7 EMPRUNT 2'!$G$14:$G$2000,MATCH('SPACELOG 7 BP'!BO$2,'SPACELOG 7 EMPRUNT 2'!$Z$14:$Z$2000,0)),0)</f>
        <v>0</v>
      </c>
      <c r="BP89" s="66">
        <f>IFERROR(INDEX('SPACELOG 7 EMPRUNT 2'!$G$14:$G$2000,MATCH('SPACELOG 7 BP'!BP$2,'SPACELOG 7 EMPRUNT 2'!$Z$14:$Z$2000,0)),0)</f>
        <v>0</v>
      </c>
      <c r="BQ89" s="66">
        <f>IFERROR(INDEX('SPACELOG 7 EMPRUNT 2'!$G$14:$G$2000,MATCH('SPACELOG 7 BP'!BQ$2,'SPACELOG 7 EMPRUNT 2'!$Z$14:$Z$2000,0)),0)</f>
        <v>0</v>
      </c>
      <c r="BR89" s="75">
        <f>SUM(BF89:BQ89)</f>
        <v>0</v>
      </c>
      <c r="BS89" s="66">
        <f>IFERROR(INDEX('SPACELOG 7 EMPRUNT 2'!$G$14:$G$2000,MATCH('SPACELOG 7 BP'!BS$2,'SPACELOG 7 EMPRUNT 2'!$Z$14:$Z$2000,0)),0)</f>
        <v>0</v>
      </c>
      <c r="BT89" s="66">
        <f>IFERROR(INDEX('SPACELOG 7 EMPRUNT 2'!$G$14:$G$2000,MATCH('SPACELOG 7 BP'!BT$2,'SPACELOG 7 EMPRUNT 2'!$Z$14:$Z$2000,0)),0)</f>
        <v>0</v>
      </c>
      <c r="BU89" s="66">
        <f>IFERROR(INDEX('SPACELOG 7 EMPRUNT 2'!$G$14:$G$2000,MATCH('SPACELOG 7 BP'!BU$2,'SPACELOG 7 EMPRUNT 2'!$Z$14:$Z$2000,0)),0)</f>
        <v>0</v>
      </c>
      <c r="BV89" s="66">
        <f>IFERROR(INDEX('SPACELOG 7 EMPRUNT 2'!$G$14:$G$2000,MATCH('SPACELOG 7 BP'!BV$2,'SPACELOG 7 EMPRUNT 2'!$Z$14:$Z$2000,0)),0)</f>
        <v>0</v>
      </c>
      <c r="BW89" s="66">
        <f>IFERROR(INDEX('SPACELOG 7 EMPRUNT 2'!$G$14:$G$2000,MATCH('SPACELOG 7 BP'!BW$2,'SPACELOG 7 EMPRUNT 2'!$Z$14:$Z$2000,0)),0)</f>
        <v>0</v>
      </c>
      <c r="BX89" s="66">
        <f>IFERROR(INDEX('SPACELOG 7 EMPRUNT 2'!$G$14:$G$2000,MATCH('SPACELOG 7 BP'!BX$2,'SPACELOG 7 EMPRUNT 2'!$Z$14:$Z$2000,0)),0)</f>
        <v>0</v>
      </c>
      <c r="BY89" s="66">
        <f>IFERROR(INDEX('SPACELOG 7 EMPRUNT 2'!$G$14:$G$2000,MATCH('SPACELOG 7 BP'!BY$2,'SPACELOG 7 EMPRUNT 2'!$Z$14:$Z$2000,0)),0)</f>
        <v>0</v>
      </c>
      <c r="BZ89" s="66">
        <f>IFERROR(INDEX('SPACELOG 7 EMPRUNT 2'!$G$14:$G$2000,MATCH('SPACELOG 7 BP'!BZ$2,'SPACELOG 7 EMPRUNT 2'!$Z$14:$Z$2000,0)),0)</f>
        <v>0</v>
      </c>
      <c r="CA89" s="66">
        <f>IFERROR(INDEX('SPACELOG 7 EMPRUNT 2'!$G$14:$G$2000,MATCH('SPACELOG 7 BP'!CA$2,'SPACELOG 7 EMPRUNT 2'!$Z$14:$Z$2000,0)),0)</f>
        <v>0</v>
      </c>
      <c r="CB89" s="66">
        <f>IFERROR(INDEX('SPACELOG 7 EMPRUNT 2'!$G$14:$G$2000,MATCH('SPACELOG 7 BP'!CB$2,'SPACELOG 7 EMPRUNT 2'!$Z$14:$Z$2000,0)),0)</f>
        <v>0</v>
      </c>
      <c r="CC89" s="66">
        <f>IFERROR(INDEX('SPACELOG 7 EMPRUNT 2'!$G$14:$G$2000,MATCH('SPACELOG 7 BP'!CC$2,'SPACELOG 7 EMPRUNT 2'!$Z$14:$Z$2000,0)),0)</f>
        <v>0</v>
      </c>
      <c r="CD89" s="66">
        <f>IFERROR(INDEX('SPACELOG 7 EMPRUNT 2'!$G$14:$G$2000,MATCH('SPACELOG 7 BP'!CD$2,'SPACELOG 7 EMPRUNT 2'!$Z$14:$Z$2000,0)),0)</f>
        <v>0</v>
      </c>
      <c r="CE89" s="75">
        <f>SUM(BS89:CD89)</f>
        <v>0</v>
      </c>
      <c r="CF89" s="66">
        <f>IFERROR(INDEX('SPACELOG 7 EMPRUNT 2'!$G$14:$G$2000,MATCH('SPACELOG 7 BP'!CF$2,'SPACELOG 7 EMPRUNT 2'!$Z$14:$Z$2000,0)),0)</f>
        <v>0</v>
      </c>
      <c r="CG89" s="66">
        <f>IFERROR(INDEX('SPACELOG 7 EMPRUNT 2'!$G$14:$G$2000,MATCH('SPACELOG 7 BP'!CG$2,'SPACELOG 7 EMPRUNT 2'!$Z$14:$Z$2000,0)),0)</f>
        <v>0</v>
      </c>
      <c r="CH89" s="66">
        <f>IFERROR(INDEX('SPACELOG 7 EMPRUNT 2'!$G$14:$G$2000,MATCH('SPACELOG 7 BP'!CH$2,'SPACELOG 7 EMPRUNT 2'!$Z$14:$Z$2000,0)),0)</f>
        <v>0</v>
      </c>
      <c r="CI89" s="66">
        <f>IFERROR(INDEX('SPACELOG 7 EMPRUNT 2'!$G$14:$G$2000,MATCH('SPACELOG 7 BP'!CI$2,'SPACELOG 7 EMPRUNT 2'!$Z$14:$Z$2000,0)),0)</f>
        <v>0</v>
      </c>
      <c r="CJ89" s="66">
        <f>IFERROR(INDEX('SPACELOG 7 EMPRUNT 2'!$G$14:$G$2000,MATCH('SPACELOG 7 BP'!CJ$2,'SPACELOG 7 EMPRUNT 2'!$Z$14:$Z$2000,0)),0)</f>
        <v>0</v>
      </c>
      <c r="CK89" s="66">
        <f>IFERROR(INDEX('SPACELOG 7 EMPRUNT 2'!$G$14:$G$2000,MATCH('SPACELOG 7 BP'!CK$2,'SPACELOG 7 EMPRUNT 2'!$Z$14:$Z$2000,0)),0)</f>
        <v>0</v>
      </c>
      <c r="CL89" s="66">
        <f>IFERROR(INDEX('SPACELOG 7 EMPRUNT 2'!$G$14:$G$2000,MATCH('SPACELOG 7 BP'!CL$2,'SPACELOG 7 EMPRUNT 2'!$Z$14:$Z$2000,0)),0)</f>
        <v>0</v>
      </c>
      <c r="CM89" s="66">
        <f>IFERROR(INDEX('SPACELOG 7 EMPRUNT 2'!$G$14:$G$2000,MATCH('SPACELOG 7 BP'!CM$2,'SPACELOG 7 EMPRUNT 2'!$Z$14:$Z$2000,0)),0)</f>
        <v>0</v>
      </c>
      <c r="CN89" s="66">
        <f>IFERROR(INDEX('SPACELOG 7 EMPRUNT 2'!$G$14:$G$2000,MATCH('SPACELOG 7 BP'!CN$2,'SPACELOG 7 EMPRUNT 2'!$Z$14:$Z$2000,0)),0)</f>
        <v>0</v>
      </c>
      <c r="CO89" s="66">
        <f>IFERROR(INDEX('SPACELOG 7 EMPRUNT 2'!$G$14:$G$2000,MATCH('SPACELOG 7 BP'!CO$2,'SPACELOG 7 EMPRUNT 2'!$Z$14:$Z$2000,0)),0)</f>
        <v>0</v>
      </c>
      <c r="CP89" s="66">
        <f>IFERROR(INDEX('SPACELOG 7 EMPRUNT 2'!$G$14:$G$2000,MATCH('SPACELOG 7 BP'!CP$2,'SPACELOG 7 EMPRUNT 2'!$Z$14:$Z$2000,0)),0)</f>
        <v>0</v>
      </c>
      <c r="CQ89" s="66">
        <f>IFERROR(INDEX('SPACELOG 7 EMPRUNT 2'!$G$14:$G$2000,MATCH('SPACELOG 7 BP'!CQ$2,'SPACELOG 7 EMPRUNT 2'!$Z$14:$Z$2000,0)),0)</f>
        <v>0</v>
      </c>
      <c r="CR89" s="75">
        <f>SUM(CF89:CQ89)</f>
        <v>0</v>
      </c>
      <c r="CS89" s="66">
        <f>IFERROR(INDEX('SPACELOG 7 EMPRUNT 2'!$G$14:$G$2000,MATCH('SPACELOG 7 BP'!CS$2,'SPACELOG 7 EMPRUNT 2'!$Z$14:$Z$2000,0)),0)</f>
        <v>0</v>
      </c>
      <c r="CT89" s="66">
        <f>IFERROR(INDEX('SPACELOG 7 EMPRUNT 2'!$G$14:$G$2000,MATCH('SPACELOG 7 BP'!CT$2,'SPACELOG 7 EMPRUNT 2'!$Z$14:$Z$2000,0)),0)</f>
        <v>0</v>
      </c>
      <c r="CU89" s="66">
        <f>IFERROR(INDEX('SPACELOG 7 EMPRUNT 2'!$G$14:$G$2000,MATCH('SPACELOG 7 BP'!CU$2,'SPACELOG 7 EMPRUNT 2'!$Z$14:$Z$2000,0)),0)</f>
        <v>0</v>
      </c>
      <c r="CV89" s="66">
        <f>IFERROR(INDEX('SPACELOG 7 EMPRUNT 2'!$G$14:$G$2000,MATCH('SPACELOG 7 BP'!CV$2,'SPACELOG 7 EMPRUNT 2'!$Z$14:$Z$2000,0)),0)</f>
        <v>0</v>
      </c>
      <c r="CW89" s="66">
        <f>IFERROR(INDEX('SPACELOG 7 EMPRUNT 2'!$G$14:$G$2000,MATCH('SPACELOG 7 BP'!CW$2,'SPACELOG 7 EMPRUNT 2'!$Z$14:$Z$2000,0)),0)</f>
        <v>0</v>
      </c>
      <c r="CX89" s="66">
        <f>IFERROR(INDEX('SPACELOG 7 EMPRUNT 2'!$G$14:$G$2000,MATCH('SPACELOG 7 BP'!CX$2,'SPACELOG 7 EMPRUNT 2'!$Z$14:$Z$2000,0)),0)</f>
        <v>0</v>
      </c>
      <c r="CY89" s="66">
        <f>IFERROR(INDEX('SPACELOG 7 EMPRUNT 2'!$G$14:$G$2000,MATCH('SPACELOG 7 BP'!CY$2,'SPACELOG 7 EMPRUNT 2'!$Z$14:$Z$2000,0)),0)</f>
        <v>0</v>
      </c>
      <c r="CZ89" s="66">
        <f>IFERROR(INDEX('SPACELOG 7 EMPRUNT 2'!$G$14:$G$2000,MATCH('SPACELOG 7 BP'!CZ$2,'SPACELOG 7 EMPRUNT 2'!$Z$14:$Z$2000,0)),0)</f>
        <v>0</v>
      </c>
      <c r="DA89" s="66">
        <f>IFERROR(INDEX('SPACELOG 7 EMPRUNT 2'!$G$14:$G$2000,MATCH('SPACELOG 7 BP'!DA$2,'SPACELOG 7 EMPRUNT 2'!$Z$14:$Z$2000,0)),0)</f>
        <v>0</v>
      </c>
      <c r="DB89" s="66">
        <f>IFERROR(INDEX('SPACELOG 7 EMPRUNT 2'!$G$14:$G$2000,MATCH('SPACELOG 7 BP'!DB$2,'SPACELOG 7 EMPRUNT 2'!$Z$14:$Z$2000,0)),0)</f>
        <v>0</v>
      </c>
      <c r="DC89" s="66">
        <f>IFERROR(INDEX('SPACELOG 7 EMPRUNT 2'!$G$14:$G$2000,MATCH('SPACELOG 7 BP'!DC$2,'SPACELOG 7 EMPRUNT 2'!$Z$14:$Z$2000,0)),0)</f>
        <v>0</v>
      </c>
      <c r="DD89" s="66">
        <f>IFERROR(INDEX('SPACELOG 7 EMPRUNT 2'!$G$14:$G$2000,MATCH('SPACELOG 7 BP'!DD$2,'SPACELOG 7 EMPRUNT 2'!$Z$14:$Z$2000,0)),0)</f>
        <v>0</v>
      </c>
      <c r="DE89" s="75">
        <f>SUM(CS89:DD89)</f>
        <v>0</v>
      </c>
      <c r="DF89" s="66">
        <f>IFERROR(INDEX('SPACELOG 7 EMPRUNT 2'!$G$14:$G$2000,MATCH('SPACELOG 7 BP'!DF$2,'SPACELOG 7 EMPRUNT 2'!$Z$14:$Z$2000,0)),0)</f>
        <v>0</v>
      </c>
      <c r="DG89" s="66">
        <f>IFERROR(INDEX('SPACELOG 7 EMPRUNT 2'!$G$14:$G$2000,MATCH('SPACELOG 7 BP'!DG$2,'SPACELOG 7 EMPRUNT 2'!$Z$14:$Z$2000,0)),0)</f>
        <v>0</v>
      </c>
      <c r="DH89" s="66">
        <f>IFERROR(INDEX('SPACELOG 7 EMPRUNT 2'!$G$14:$G$2000,MATCH('SPACELOG 7 BP'!DH$2,'SPACELOG 7 EMPRUNT 2'!$Z$14:$Z$2000,0)),0)</f>
        <v>0</v>
      </c>
      <c r="DI89" s="66">
        <f>IFERROR(INDEX('SPACELOG 7 EMPRUNT 2'!$G$14:$G$2000,MATCH('SPACELOG 7 BP'!DI$2,'SPACELOG 7 EMPRUNT 2'!$Z$14:$Z$2000,0)),0)</f>
        <v>0</v>
      </c>
      <c r="DJ89" s="66">
        <f>IFERROR(INDEX('SPACELOG 7 EMPRUNT 2'!$G$14:$G$2000,MATCH('SPACELOG 7 BP'!DJ$2,'SPACELOG 7 EMPRUNT 2'!$Z$14:$Z$2000,0)),0)</f>
        <v>0</v>
      </c>
      <c r="DK89" s="66">
        <f>IFERROR(INDEX('SPACELOG 7 EMPRUNT 2'!$G$14:$G$2000,MATCH('SPACELOG 7 BP'!DK$2,'SPACELOG 7 EMPRUNT 2'!$Z$14:$Z$2000,0)),0)</f>
        <v>0</v>
      </c>
      <c r="DL89" s="66">
        <f>IFERROR(INDEX('SPACELOG 7 EMPRUNT 2'!$G$14:$G$2000,MATCH('SPACELOG 7 BP'!DL$2,'SPACELOG 7 EMPRUNT 2'!$Z$14:$Z$2000,0)),0)</f>
        <v>0</v>
      </c>
      <c r="DM89" s="66">
        <f>IFERROR(INDEX('SPACELOG 7 EMPRUNT 2'!$G$14:$G$2000,MATCH('SPACELOG 7 BP'!DM$2,'SPACELOG 7 EMPRUNT 2'!$Z$14:$Z$2000,0)),0)</f>
        <v>0</v>
      </c>
      <c r="DN89" s="66">
        <f>IFERROR(INDEX('SPACELOG 7 EMPRUNT 2'!$G$14:$G$2000,MATCH('SPACELOG 7 BP'!DN$2,'SPACELOG 7 EMPRUNT 2'!$Z$14:$Z$2000,0)),0)</f>
        <v>0</v>
      </c>
      <c r="DO89" s="66">
        <f>IFERROR(INDEX('SPACELOG 7 EMPRUNT 2'!$G$14:$G$2000,MATCH('SPACELOG 7 BP'!DO$2,'SPACELOG 7 EMPRUNT 2'!$Z$14:$Z$2000,0)),0)</f>
        <v>0</v>
      </c>
      <c r="DP89" s="66">
        <f>IFERROR(INDEX('SPACELOG 7 EMPRUNT 2'!$G$14:$G$2000,MATCH('SPACELOG 7 BP'!DP$2,'SPACELOG 7 EMPRUNT 2'!$Z$14:$Z$2000,0)),0)</f>
        <v>0</v>
      </c>
      <c r="DQ89" s="66">
        <f>IFERROR(INDEX('SPACELOG 7 EMPRUNT 2'!$G$14:$G$2000,MATCH('SPACELOG 7 BP'!DQ$2,'SPACELOG 7 EMPRUNT 2'!$Z$14:$Z$2000,0)),0)</f>
        <v>0</v>
      </c>
      <c r="DR89" s="75">
        <f>SUM(DF89:DQ89)</f>
        <v>0</v>
      </c>
      <c r="DS89" s="66">
        <f>IFERROR(INDEX('SPACELOG 7 EMPRUNT 2'!$G$14:$G$2000,MATCH('SPACELOG 7 BP'!DS$2,'SPACELOG 7 EMPRUNT 2'!$Z$14:$Z$2000,0)),0)</f>
        <v>0</v>
      </c>
      <c r="DT89" s="66">
        <f>IFERROR(INDEX('SPACELOG 7 EMPRUNT 2'!$G$14:$G$2000,MATCH('SPACELOG 7 BP'!DT$2,'SPACELOG 7 EMPRUNT 2'!$Z$14:$Z$2000,0)),0)</f>
        <v>0</v>
      </c>
      <c r="DU89" s="66">
        <f>IFERROR(INDEX('SPACELOG 7 EMPRUNT 2'!$G$14:$G$2000,MATCH('SPACELOG 7 BP'!DU$2,'SPACELOG 7 EMPRUNT 2'!$Z$14:$Z$2000,0)),0)</f>
        <v>0</v>
      </c>
      <c r="DV89" s="66">
        <f>IFERROR(INDEX('SPACELOG 7 EMPRUNT 2'!$G$14:$G$2000,MATCH('SPACELOG 7 BP'!DV$2,'SPACELOG 7 EMPRUNT 2'!$Z$14:$Z$2000,0)),0)</f>
        <v>0</v>
      </c>
      <c r="DW89" s="66">
        <f>IFERROR(INDEX('SPACELOG 7 EMPRUNT 2'!$G$14:$G$2000,MATCH('SPACELOG 7 BP'!DW$2,'SPACELOG 7 EMPRUNT 2'!$Z$14:$Z$2000,0)),0)</f>
        <v>0</v>
      </c>
      <c r="DX89" s="66">
        <f>IFERROR(INDEX('SPACELOG 7 EMPRUNT 2'!$G$14:$G$2000,MATCH('SPACELOG 7 BP'!DX$2,'SPACELOG 7 EMPRUNT 2'!$Z$14:$Z$2000,0)),0)</f>
        <v>0</v>
      </c>
      <c r="DY89" s="66">
        <f>IFERROR(INDEX('SPACELOG 7 EMPRUNT 2'!$G$14:$G$2000,MATCH('SPACELOG 7 BP'!DY$2,'SPACELOG 7 EMPRUNT 2'!$Z$14:$Z$2000,0)),0)</f>
        <v>0</v>
      </c>
      <c r="DZ89" s="66">
        <f>IFERROR(INDEX('SPACELOG 7 EMPRUNT 2'!$G$14:$G$2000,MATCH('SPACELOG 7 BP'!DZ$2,'SPACELOG 7 EMPRUNT 2'!$Z$14:$Z$2000,0)),0)</f>
        <v>0</v>
      </c>
      <c r="EA89" s="66">
        <f>IFERROR(INDEX('SPACELOG 7 EMPRUNT 2'!$G$14:$G$2000,MATCH('SPACELOG 7 BP'!EA$2,'SPACELOG 7 EMPRUNT 2'!$Z$14:$Z$2000,0)),0)</f>
        <v>0</v>
      </c>
      <c r="EB89" s="66">
        <f>IFERROR(INDEX('SPACELOG 7 EMPRUNT 2'!$G$14:$G$2000,MATCH('SPACELOG 7 BP'!EB$2,'SPACELOG 7 EMPRUNT 2'!$Z$14:$Z$2000,0)),0)</f>
        <v>0</v>
      </c>
      <c r="EC89" s="66">
        <f>IFERROR(INDEX('SPACELOG 7 EMPRUNT 2'!$G$14:$G$2000,MATCH('SPACELOG 7 BP'!EC$2,'SPACELOG 7 EMPRUNT 2'!$Z$14:$Z$2000,0)),0)</f>
        <v>0</v>
      </c>
      <c r="ED89" s="66">
        <f>IFERROR(INDEX('SPACELOG 7 EMPRUNT 2'!$G$14:$G$2000,MATCH('SPACELOG 7 BP'!ED$2,'SPACELOG 7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7 EMPRUNT 3'!$G$14:$G$2000,MATCH('SPACELOG 7 BP'!F$2,'SPACELOG 7 EMPRUNT 3'!$Z$14:$Z$2000,0)),0)</f>
        <v>0</v>
      </c>
      <c r="G90" s="66">
        <f>IFERROR(INDEX('SPACELOG 7 EMPRUNT 3'!$G$14:$G$2000,MATCH('SPACELOG 7 BP'!G$2,'SPACELOG 7 EMPRUNT 3'!$Z$14:$Z$2000,0)),0)</f>
        <v>0</v>
      </c>
      <c r="H90" s="66">
        <f>IFERROR(INDEX('SPACELOG 7 EMPRUNT 3'!$G$14:$G$2000,MATCH('SPACELOG 7 BP'!H$2,'SPACELOG 7 EMPRUNT 3'!$Z$14:$Z$2000,0)),0)</f>
        <v>0</v>
      </c>
      <c r="I90" s="66">
        <f>IFERROR(INDEX('SPACELOG 7 EMPRUNT 3'!$G$14:$G$2000,MATCH('SPACELOG 7 BP'!I$2,'SPACELOG 7 EMPRUNT 3'!$Z$14:$Z$2000,0)),0)</f>
        <v>0</v>
      </c>
      <c r="J90" s="66">
        <f>IFERROR(INDEX('SPACELOG 7 EMPRUNT 3'!$G$14:$G$2000,MATCH('SPACELOG 7 BP'!J$2,'SPACELOG 7 EMPRUNT 3'!$Z$14:$Z$2000,0)),0)</f>
        <v>0</v>
      </c>
      <c r="K90" s="66">
        <f>IFERROR(INDEX('SPACELOG 7 EMPRUNT 3'!$G$14:$G$2000,MATCH('SPACELOG 7 BP'!K$2,'SPACELOG 7 EMPRUNT 3'!$Z$14:$Z$2000,0)),0)</f>
        <v>0</v>
      </c>
      <c r="L90" s="66">
        <f>IFERROR(INDEX('SPACELOG 7 EMPRUNT 3'!$G$14:$G$2000,MATCH('SPACELOG 7 BP'!L$2,'SPACELOG 7 EMPRUNT 3'!$Z$14:$Z$2000,0)),0)</f>
        <v>0</v>
      </c>
      <c r="M90" s="66">
        <f>IFERROR(INDEX('SPACELOG 7 EMPRUNT 3'!$G$14:$G$2000,MATCH('SPACELOG 7 BP'!M$2,'SPACELOG 7 EMPRUNT 3'!$Z$14:$Z$2000,0)),0)</f>
        <v>0</v>
      </c>
      <c r="N90" s="66">
        <f>IFERROR(INDEX('SPACELOG 7 EMPRUNT 3'!$G$14:$G$2000,MATCH('SPACELOG 7 BP'!N$2,'SPACELOG 7 EMPRUNT 3'!$Z$14:$Z$2000,0)),0)</f>
        <v>0</v>
      </c>
      <c r="O90" s="66">
        <f>IFERROR(INDEX('SPACELOG 7 EMPRUNT 3'!$G$14:$G$2000,MATCH('SPACELOG 7 BP'!O$2,'SPACELOG 7 EMPRUNT 3'!$Z$14:$Z$2000,0)),0)</f>
        <v>0</v>
      </c>
      <c r="P90" s="66">
        <f>IFERROR(INDEX('SPACELOG 7 EMPRUNT 3'!$G$14:$G$2000,MATCH('SPACELOG 7 BP'!P$2,'SPACELOG 7 EMPRUNT 3'!$Z$14:$Z$2000,0)),0)</f>
        <v>0</v>
      </c>
      <c r="Q90" s="66">
        <f>IFERROR(INDEX('SPACELOG 7 EMPRUNT 3'!$G$14:$G$2000,MATCH('SPACELOG 7 BP'!Q$2,'SPACELOG 7 EMPRUNT 3'!$Z$14:$Z$2000,0)),0)</f>
        <v>0</v>
      </c>
      <c r="R90" s="75">
        <f>SUM(F90:Q90)</f>
        <v>0</v>
      </c>
      <c r="S90" s="66">
        <f>IFERROR(INDEX('SPACELOG 7 EMPRUNT 3'!$G$14:$G$2000,MATCH('SPACELOG 7 BP'!S$2,'SPACELOG 7 EMPRUNT 3'!$Z$14:$Z$2000,0)),0)</f>
        <v>0</v>
      </c>
      <c r="T90" s="66">
        <f>IFERROR(INDEX('SPACELOG 7 EMPRUNT 3'!$G$14:$G$2000,MATCH('SPACELOG 7 BP'!T$2,'SPACELOG 7 EMPRUNT 3'!$Z$14:$Z$2000,0)),0)</f>
        <v>0</v>
      </c>
      <c r="U90" s="66">
        <f>IFERROR(INDEX('SPACELOG 7 EMPRUNT 3'!$G$14:$G$2000,MATCH('SPACELOG 7 BP'!U$2,'SPACELOG 7 EMPRUNT 3'!$Z$14:$Z$2000,0)),0)</f>
        <v>0</v>
      </c>
      <c r="V90" s="66">
        <f>IFERROR(INDEX('SPACELOG 7 EMPRUNT 3'!$G$14:$G$2000,MATCH('SPACELOG 7 BP'!V$2,'SPACELOG 7 EMPRUNT 3'!$Z$14:$Z$2000,0)),0)</f>
        <v>0</v>
      </c>
      <c r="W90" s="66">
        <f>IFERROR(INDEX('SPACELOG 7 EMPRUNT 3'!$G$14:$G$2000,MATCH('SPACELOG 7 BP'!W$2,'SPACELOG 7 EMPRUNT 3'!$Z$14:$Z$2000,0)),0)</f>
        <v>0</v>
      </c>
      <c r="X90" s="66">
        <f>IFERROR(INDEX('SPACELOG 7 EMPRUNT 3'!$G$14:$G$2000,MATCH('SPACELOG 7 BP'!X$2,'SPACELOG 7 EMPRUNT 3'!$Z$14:$Z$2000,0)),0)</f>
        <v>0</v>
      </c>
      <c r="Y90" s="66">
        <f>IFERROR(INDEX('SPACELOG 7 EMPRUNT 3'!$G$14:$G$2000,MATCH('SPACELOG 7 BP'!Y$2,'SPACELOG 7 EMPRUNT 3'!$Z$14:$Z$2000,0)),0)</f>
        <v>0</v>
      </c>
      <c r="Z90" s="66">
        <f>IFERROR(INDEX('SPACELOG 7 EMPRUNT 3'!$G$14:$G$2000,MATCH('SPACELOG 7 BP'!Z$2,'SPACELOG 7 EMPRUNT 3'!$Z$14:$Z$2000,0)),0)</f>
        <v>0</v>
      </c>
      <c r="AA90" s="66">
        <f>IFERROR(INDEX('SPACELOG 7 EMPRUNT 3'!$G$14:$G$2000,MATCH('SPACELOG 7 BP'!AA$2,'SPACELOG 7 EMPRUNT 3'!$Z$14:$Z$2000,0)),0)</f>
        <v>0</v>
      </c>
      <c r="AB90" s="66">
        <f>IFERROR(INDEX('SPACELOG 7 EMPRUNT 3'!$G$14:$G$2000,MATCH('SPACELOG 7 BP'!AB$2,'SPACELOG 7 EMPRUNT 3'!$Z$14:$Z$2000,0)),0)</f>
        <v>0</v>
      </c>
      <c r="AC90" s="66">
        <f>IFERROR(INDEX('SPACELOG 7 EMPRUNT 3'!$G$14:$G$2000,MATCH('SPACELOG 7 BP'!AC$2,'SPACELOG 7 EMPRUNT 3'!$Z$14:$Z$2000,0)),0)</f>
        <v>0</v>
      </c>
      <c r="AD90" s="66">
        <f>IFERROR(INDEX('SPACELOG 7 EMPRUNT 3'!$G$14:$G$2000,MATCH('SPACELOG 7 BP'!AD$2,'SPACELOG 7 EMPRUNT 3'!$Z$14:$Z$2000,0)),0)</f>
        <v>0</v>
      </c>
      <c r="AE90" s="75">
        <f>SUM(S90:AD90)</f>
        <v>0</v>
      </c>
      <c r="AF90" s="66">
        <f>IFERROR(INDEX('SPACELOG 7 EMPRUNT 3'!$G$14:$G$2000,MATCH('SPACELOG 7 BP'!AF$2,'SPACELOG 7 EMPRUNT 3'!$Z$14:$Z$2000,0)),0)</f>
        <v>0</v>
      </c>
      <c r="AG90" s="66">
        <f>IFERROR(INDEX('SPACELOG 7 EMPRUNT 3'!$G$14:$G$2000,MATCH('SPACELOG 7 BP'!AG$2,'SPACELOG 7 EMPRUNT 3'!$Z$14:$Z$2000,0)),0)</f>
        <v>0</v>
      </c>
      <c r="AH90" s="66">
        <f>IFERROR(INDEX('SPACELOG 7 EMPRUNT 3'!$G$14:$G$2000,MATCH('SPACELOG 7 BP'!AH$2,'SPACELOG 7 EMPRUNT 3'!$Z$14:$Z$2000,0)),0)</f>
        <v>0</v>
      </c>
      <c r="AI90" s="66">
        <f>IFERROR(INDEX('SPACELOG 7 EMPRUNT 3'!$G$14:$G$2000,MATCH('SPACELOG 7 BP'!AI$2,'SPACELOG 7 EMPRUNT 3'!$Z$14:$Z$2000,0)),0)</f>
        <v>0</v>
      </c>
      <c r="AJ90" s="66">
        <f>IFERROR(INDEX('SPACELOG 7 EMPRUNT 3'!$G$14:$G$2000,MATCH('SPACELOG 7 BP'!AJ$2,'SPACELOG 7 EMPRUNT 3'!$Z$14:$Z$2000,0)),0)</f>
        <v>0</v>
      </c>
      <c r="AK90" s="66">
        <f>IFERROR(INDEX('SPACELOG 7 EMPRUNT 3'!$G$14:$G$2000,MATCH('SPACELOG 7 BP'!AK$2,'SPACELOG 7 EMPRUNT 3'!$Z$14:$Z$2000,0)),0)</f>
        <v>0</v>
      </c>
      <c r="AL90" s="66">
        <f>IFERROR(INDEX('SPACELOG 7 EMPRUNT 3'!$G$14:$G$2000,MATCH('SPACELOG 7 BP'!AL$2,'SPACELOG 7 EMPRUNT 3'!$Z$14:$Z$2000,0)),0)</f>
        <v>0</v>
      </c>
      <c r="AM90" s="66">
        <f>IFERROR(INDEX('SPACELOG 7 EMPRUNT 3'!$G$14:$G$2000,MATCH('SPACELOG 7 BP'!AM$2,'SPACELOG 7 EMPRUNT 3'!$Z$14:$Z$2000,0)),0)</f>
        <v>0</v>
      </c>
      <c r="AN90" s="66">
        <f>IFERROR(INDEX('SPACELOG 7 EMPRUNT 3'!$G$14:$G$2000,MATCH('SPACELOG 7 BP'!AN$2,'SPACELOG 7 EMPRUNT 3'!$Z$14:$Z$2000,0)),0)</f>
        <v>0</v>
      </c>
      <c r="AO90" s="66">
        <f>IFERROR(INDEX('SPACELOG 7 EMPRUNT 3'!$G$14:$G$2000,MATCH('SPACELOG 7 BP'!AO$2,'SPACELOG 7 EMPRUNT 3'!$Z$14:$Z$2000,0)),0)</f>
        <v>0</v>
      </c>
      <c r="AP90" s="66">
        <f>IFERROR(INDEX('SPACELOG 7 EMPRUNT 3'!$G$14:$G$2000,MATCH('SPACELOG 7 BP'!AP$2,'SPACELOG 7 EMPRUNT 3'!$Z$14:$Z$2000,0)),0)</f>
        <v>0</v>
      </c>
      <c r="AQ90" s="66">
        <f>IFERROR(INDEX('SPACELOG 7 EMPRUNT 3'!$G$14:$G$2000,MATCH('SPACELOG 7 BP'!AQ$2,'SPACELOG 7 EMPRUNT 3'!$Z$14:$Z$2000,0)),0)</f>
        <v>0</v>
      </c>
      <c r="AR90" s="75">
        <f>SUM(AF90:AQ90)</f>
        <v>0</v>
      </c>
      <c r="AS90" s="66">
        <f>IFERROR(INDEX('SPACELOG 7 EMPRUNT 3'!$G$14:$G$2000,MATCH('SPACELOG 7 BP'!AS$2,'SPACELOG 7 EMPRUNT 3'!$Z$14:$Z$2000,0)),0)</f>
        <v>0</v>
      </c>
      <c r="AT90" s="66">
        <f>IFERROR(INDEX('SPACELOG 7 EMPRUNT 3'!$G$14:$G$2000,MATCH('SPACELOG 7 BP'!AT$2,'SPACELOG 7 EMPRUNT 3'!$Z$14:$Z$2000,0)),0)</f>
        <v>0</v>
      </c>
      <c r="AU90" s="66">
        <f>IFERROR(INDEX('SPACELOG 7 EMPRUNT 3'!$G$14:$G$2000,MATCH('SPACELOG 7 BP'!AU$2,'SPACELOG 7 EMPRUNT 3'!$Z$14:$Z$2000,0)),0)</f>
        <v>0</v>
      </c>
      <c r="AV90" s="66">
        <f>IFERROR(INDEX('SPACELOG 7 EMPRUNT 3'!$G$14:$G$2000,MATCH('SPACELOG 7 BP'!AV$2,'SPACELOG 7 EMPRUNT 3'!$Z$14:$Z$2000,0)),0)</f>
        <v>0</v>
      </c>
      <c r="AW90" s="66">
        <f>IFERROR(INDEX('SPACELOG 7 EMPRUNT 3'!$G$14:$G$2000,MATCH('SPACELOG 7 BP'!AW$2,'SPACELOG 7 EMPRUNT 3'!$Z$14:$Z$2000,0)),0)</f>
        <v>0</v>
      </c>
      <c r="AX90" s="66">
        <f>IFERROR(INDEX('SPACELOG 7 EMPRUNT 3'!$G$14:$G$2000,MATCH('SPACELOG 7 BP'!AX$2,'SPACELOG 7 EMPRUNT 3'!$Z$14:$Z$2000,0)),0)</f>
        <v>0</v>
      </c>
      <c r="AY90" s="66">
        <f>IFERROR(INDEX('SPACELOG 7 EMPRUNT 3'!$G$14:$G$2000,MATCH('SPACELOG 7 BP'!AY$2,'SPACELOG 7 EMPRUNT 3'!$Z$14:$Z$2000,0)),0)</f>
        <v>0</v>
      </c>
      <c r="AZ90" s="66">
        <f>IFERROR(INDEX('SPACELOG 7 EMPRUNT 3'!$G$14:$G$2000,MATCH('SPACELOG 7 BP'!AZ$2,'SPACELOG 7 EMPRUNT 3'!$Z$14:$Z$2000,0)),0)</f>
        <v>0</v>
      </c>
      <c r="BA90" s="66">
        <f>IFERROR(INDEX('SPACELOG 7 EMPRUNT 3'!$G$14:$G$2000,MATCH('SPACELOG 7 BP'!BA$2,'SPACELOG 7 EMPRUNT 3'!$Z$14:$Z$2000,0)),0)</f>
        <v>0</v>
      </c>
      <c r="BB90" s="66">
        <f>IFERROR(INDEX('SPACELOG 7 EMPRUNT 3'!$G$14:$G$2000,MATCH('SPACELOG 7 BP'!BB$2,'SPACELOG 7 EMPRUNT 3'!$Z$14:$Z$2000,0)),0)</f>
        <v>0</v>
      </c>
      <c r="BC90" s="66">
        <f>IFERROR(INDEX('SPACELOG 7 EMPRUNT 3'!$G$14:$G$2000,MATCH('SPACELOG 7 BP'!BC$2,'SPACELOG 7 EMPRUNT 3'!$Z$14:$Z$2000,0)),0)</f>
        <v>0</v>
      </c>
      <c r="BD90" s="66">
        <f>IFERROR(INDEX('SPACELOG 7 EMPRUNT 3'!$G$14:$G$2000,MATCH('SPACELOG 7 BP'!BD$2,'SPACELOG 7 EMPRUNT 3'!$Z$14:$Z$2000,0)),0)</f>
        <v>0</v>
      </c>
      <c r="BE90" s="75">
        <f>SUM(AS90:BD90)</f>
        <v>0</v>
      </c>
      <c r="BF90" s="66">
        <f>IFERROR(INDEX('SPACELOG 7 EMPRUNT 3'!$G$14:$G$2000,MATCH('SPACELOG 7 BP'!BF$2,'SPACELOG 7 EMPRUNT 3'!$Z$14:$Z$2000,0)),0)</f>
        <v>0</v>
      </c>
      <c r="BG90" s="66">
        <f>IFERROR(INDEX('SPACELOG 7 EMPRUNT 3'!$G$14:$G$2000,MATCH('SPACELOG 7 BP'!BG$2,'SPACELOG 7 EMPRUNT 3'!$Z$14:$Z$2000,0)),0)</f>
        <v>0</v>
      </c>
      <c r="BH90" s="66">
        <f>IFERROR(INDEX('SPACELOG 7 EMPRUNT 3'!$G$14:$G$2000,MATCH('SPACELOG 7 BP'!BH$2,'SPACELOG 7 EMPRUNT 3'!$Z$14:$Z$2000,0)),0)</f>
        <v>0</v>
      </c>
      <c r="BI90" s="66">
        <f>IFERROR(INDEX('SPACELOG 7 EMPRUNT 3'!$G$14:$G$2000,MATCH('SPACELOG 7 BP'!BI$2,'SPACELOG 7 EMPRUNT 3'!$Z$14:$Z$2000,0)),0)</f>
        <v>0</v>
      </c>
      <c r="BJ90" s="66">
        <f>IFERROR(INDEX('SPACELOG 7 EMPRUNT 3'!$G$14:$G$2000,MATCH('SPACELOG 7 BP'!BJ$2,'SPACELOG 7 EMPRUNT 3'!$Z$14:$Z$2000,0)),0)</f>
        <v>0</v>
      </c>
      <c r="BK90" s="66">
        <f>IFERROR(INDEX('SPACELOG 7 EMPRUNT 3'!$G$14:$G$2000,MATCH('SPACELOG 7 BP'!BK$2,'SPACELOG 7 EMPRUNT 3'!$Z$14:$Z$2000,0)),0)</f>
        <v>0</v>
      </c>
      <c r="BL90" s="66">
        <f>IFERROR(INDEX('SPACELOG 7 EMPRUNT 3'!$G$14:$G$2000,MATCH('SPACELOG 7 BP'!BL$2,'SPACELOG 7 EMPRUNT 3'!$Z$14:$Z$2000,0)),0)</f>
        <v>0</v>
      </c>
      <c r="BM90" s="66">
        <f>IFERROR(INDEX('SPACELOG 7 EMPRUNT 3'!$G$14:$G$2000,MATCH('SPACELOG 7 BP'!BM$2,'SPACELOG 7 EMPRUNT 3'!$Z$14:$Z$2000,0)),0)</f>
        <v>0</v>
      </c>
      <c r="BN90" s="66">
        <f>IFERROR(INDEX('SPACELOG 7 EMPRUNT 3'!$G$14:$G$2000,MATCH('SPACELOG 7 BP'!BN$2,'SPACELOG 7 EMPRUNT 3'!$Z$14:$Z$2000,0)),0)</f>
        <v>0</v>
      </c>
      <c r="BO90" s="66">
        <f>IFERROR(INDEX('SPACELOG 7 EMPRUNT 3'!$G$14:$G$2000,MATCH('SPACELOG 7 BP'!BO$2,'SPACELOG 7 EMPRUNT 3'!$Z$14:$Z$2000,0)),0)</f>
        <v>0</v>
      </c>
      <c r="BP90" s="66">
        <f>IFERROR(INDEX('SPACELOG 7 EMPRUNT 3'!$G$14:$G$2000,MATCH('SPACELOG 7 BP'!BP$2,'SPACELOG 7 EMPRUNT 3'!$Z$14:$Z$2000,0)),0)</f>
        <v>0</v>
      </c>
      <c r="BQ90" s="66">
        <f>IFERROR(INDEX('SPACELOG 7 EMPRUNT 3'!$G$14:$G$2000,MATCH('SPACELOG 7 BP'!BQ$2,'SPACELOG 7 EMPRUNT 3'!$Z$14:$Z$2000,0)),0)</f>
        <v>0</v>
      </c>
      <c r="BR90" s="75">
        <f>SUM(BF90:BQ90)</f>
        <v>0</v>
      </c>
      <c r="BS90" s="66">
        <f>IFERROR(INDEX('SPACELOG 7 EMPRUNT 3'!$G$14:$G$2000,MATCH('SPACELOG 7 BP'!BS$2,'SPACELOG 7 EMPRUNT 3'!$Z$14:$Z$2000,0)),0)</f>
        <v>0</v>
      </c>
      <c r="BT90" s="66">
        <f>IFERROR(INDEX('SPACELOG 7 EMPRUNT 3'!$G$14:$G$2000,MATCH('SPACELOG 7 BP'!BT$2,'SPACELOG 7 EMPRUNT 3'!$Z$14:$Z$2000,0)),0)</f>
        <v>0</v>
      </c>
      <c r="BU90" s="66">
        <f>IFERROR(INDEX('SPACELOG 7 EMPRUNT 3'!$G$14:$G$2000,MATCH('SPACELOG 7 BP'!BU$2,'SPACELOG 7 EMPRUNT 3'!$Z$14:$Z$2000,0)),0)</f>
        <v>0</v>
      </c>
      <c r="BV90" s="66">
        <f>IFERROR(INDEX('SPACELOG 7 EMPRUNT 3'!$G$14:$G$2000,MATCH('SPACELOG 7 BP'!BV$2,'SPACELOG 7 EMPRUNT 3'!$Z$14:$Z$2000,0)),0)</f>
        <v>0</v>
      </c>
      <c r="BW90" s="66">
        <f>IFERROR(INDEX('SPACELOG 7 EMPRUNT 3'!$G$14:$G$2000,MATCH('SPACELOG 7 BP'!BW$2,'SPACELOG 7 EMPRUNT 3'!$Z$14:$Z$2000,0)),0)</f>
        <v>0</v>
      </c>
      <c r="BX90" s="66">
        <f>IFERROR(INDEX('SPACELOG 7 EMPRUNT 3'!$G$14:$G$2000,MATCH('SPACELOG 7 BP'!BX$2,'SPACELOG 7 EMPRUNT 3'!$Z$14:$Z$2000,0)),0)</f>
        <v>0</v>
      </c>
      <c r="BY90" s="66">
        <f>IFERROR(INDEX('SPACELOG 7 EMPRUNT 3'!$G$14:$G$2000,MATCH('SPACELOG 7 BP'!BY$2,'SPACELOG 7 EMPRUNT 3'!$Z$14:$Z$2000,0)),0)</f>
        <v>0</v>
      </c>
      <c r="BZ90" s="66">
        <f>IFERROR(INDEX('SPACELOG 7 EMPRUNT 3'!$G$14:$G$2000,MATCH('SPACELOG 7 BP'!BZ$2,'SPACELOG 7 EMPRUNT 3'!$Z$14:$Z$2000,0)),0)</f>
        <v>0</v>
      </c>
      <c r="CA90" s="66">
        <f>IFERROR(INDEX('SPACELOG 7 EMPRUNT 3'!$G$14:$G$2000,MATCH('SPACELOG 7 BP'!CA$2,'SPACELOG 7 EMPRUNT 3'!$Z$14:$Z$2000,0)),0)</f>
        <v>0</v>
      </c>
      <c r="CB90" s="66">
        <f>IFERROR(INDEX('SPACELOG 7 EMPRUNT 3'!$G$14:$G$2000,MATCH('SPACELOG 7 BP'!CB$2,'SPACELOG 7 EMPRUNT 3'!$Z$14:$Z$2000,0)),0)</f>
        <v>0</v>
      </c>
      <c r="CC90" s="66">
        <f>IFERROR(INDEX('SPACELOG 7 EMPRUNT 3'!$G$14:$G$2000,MATCH('SPACELOG 7 BP'!CC$2,'SPACELOG 7 EMPRUNT 3'!$Z$14:$Z$2000,0)),0)</f>
        <v>0</v>
      </c>
      <c r="CD90" s="66">
        <f>IFERROR(INDEX('SPACELOG 7 EMPRUNT 3'!$G$14:$G$2000,MATCH('SPACELOG 7 BP'!CD$2,'SPACELOG 7 EMPRUNT 3'!$Z$14:$Z$2000,0)),0)</f>
        <v>0</v>
      </c>
      <c r="CE90" s="75">
        <f>SUM(BS90:CD90)</f>
        <v>0</v>
      </c>
      <c r="CF90" s="66">
        <f>IFERROR(INDEX('SPACELOG 7 EMPRUNT 3'!$G$14:$G$2000,MATCH('SPACELOG 7 BP'!CF$2,'SPACELOG 7 EMPRUNT 3'!$Z$14:$Z$2000,0)),0)</f>
        <v>0</v>
      </c>
      <c r="CG90" s="66">
        <f>IFERROR(INDEX('SPACELOG 7 EMPRUNT 3'!$G$14:$G$2000,MATCH('SPACELOG 7 BP'!CG$2,'SPACELOG 7 EMPRUNT 3'!$Z$14:$Z$2000,0)),0)</f>
        <v>0</v>
      </c>
      <c r="CH90" s="66">
        <f>IFERROR(INDEX('SPACELOG 7 EMPRUNT 3'!$G$14:$G$2000,MATCH('SPACELOG 7 BP'!CH$2,'SPACELOG 7 EMPRUNT 3'!$Z$14:$Z$2000,0)),0)</f>
        <v>0</v>
      </c>
      <c r="CI90" s="66">
        <f>IFERROR(INDEX('SPACELOG 7 EMPRUNT 3'!$G$14:$G$2000,MATCH('SPACELOG 7 BP'!CI$2,'SPACELOG 7 EMPRUNT 3'!$Z$14:$Z$2000,0)),0)</f>
        <v>0</v>
      </c>
      <c r="CJ90" s="66">
        <f>IFERROR(INDEX('SPACELOG 7 EMPRUNT 3'!$G$14:$G$2000,MATCH('SPACELOG 7 BP'!CJ$2,'SPACELOG 7 EMPRUNT 3'!$Z$14:$Z$2000,0)),0)</f>
        <v>0</v>
      </c>
      <c r="CK90" s="66">
        <f>IFERROR(INDEX('SPACELOG 7 EMPRUNT 3'!$G$14:$G$2000,MATCH('SPACELOG 7 BP'!CK$2,'SPACELOG 7 EMPRUNT 3'!$Z$14:$Z$2000,0)),0)</f>
        <v>0</v>
      </c>
      <c r="CL90" s="66">
        <f>IFERROR(INDEX('SPACELOG 7 EMPRUNT 3'!$G$14:$G$2000,MATCH('SPACELOG 7 BP'!CL$2,'SPACELOG 7 EMPRUNT 3'!$Z$14:$Z$2000,0)),0)</f>
        <v>0</v>
      </c>
      <c r="CM90" s="66">
        <f>IFERROR(INDEX('SPACELOG 7 EMPRUNT 3'!$G$14:$G$2000,MATCH('SPACELOG 7 BP'!CM$2,'SPACELOG 7 EMPRUNT 3'!$Z$14:$Z$2000,0)),0)</f>
        <v>0</v>
      </c>
      <c r="CN90" s="66">
        <f>IFERROR(INDEX('SPACELOG 7 EMPRUNT 3'!$G$14:$G$2000,MATCH('SPACELOG 7 BP'!CN$2,'SPACELOG 7 EMPRUNT 3'!$Z$14:$Z$2000,0)),0)</f>
        <v>0</v>
      </c>
      <c r="CO90" s="66">
        <f>IFERROR(INDEX('SPACELOG 7 EMPRUNT 3'!$G$14:$G$2000,MATCH('SPACELOG 7 BP'!CO$2,'SPACELOG 7 EMPRUNT 3'!$Z$14:$Z$2000,0)),0)</f>
        <v>0</v>
      </c>
      <c r="CP90" s="66">
        <f>IFERROR(INDEX('SPACELOG 7 EMPRUNT 3'!$G$14:$G$2000,MATCH('SPACELOG 7 BP'!CP$2,'SPACELOG 7 EMPRUNT 3'!$Z$14:$Z$2000,0)),0)</f>
        <v>0</v>
      </c>
      <c r="CQ90" s="66">
        <f>IFERROR(INDEX('SPACELOG 7 EMPRUNT 3'!$G$14:$G$2000,MATCH('SPACELOG 7 BP'!CQ$2,'SPACELOG 7 EMPRUNT 3'!$Z$14:$Z$2000,0)),0)</f>
        <v>0</v>
      </c>
      <c r="CR90" s="75">
        <f>SUM(CF90:CQ90)</f>
        <v>0</v>
      </c>
      <c r="CS90" s="66">
        <f>IFERROR(INDEX('SPACELOG 7 EMPRUNT 3'!$G$14:$G$2000,MATCH('SPACELOG 7 BP'!CS$2,'SPACELOG 7 EMPRUNT 3'!$Z$14:$Z$2000,0)),0)</f>
        <v>0</v>
      </c>
      <c r="CT90" s="66">
        <f>IFERROR(INDEX('SPACELOG 7 EMPRUNT 3'!$G$14:$G$2000,MATCH('SPACELOG 7 BP'!CT$2,'SPACELOG 7 EMPRUNT 3'!$Z$14:$Z$2000,0)),0)</f>
        <v>0</v>
      </c>
      <c r="CU90" s="66">
        <f>IFERROR(INDEX('SPACELOG 7 EMPRUNT 3'!$G$14:$G$2000,MATCH('SPACELOG 7 BP'!CU$2,'SPACELOG 7 EMPRUNT 3'!$Z$14:$Z$2000,0)),0)</f>
        <v>0</v>
      </c>
      <c r="CV90" s="66">
        <f>IFERROR(INDEX('SPACELOG 7 EMPRUNT 3'!$G$14:$G$2000,MATCH('SPACELOG 7 BP'!CV$2,'SPACELOG 7 EMPRUNT 3'!$Z$14:$Z$2000,0)),0)</f>
        <v>0</v>
      </c>
      <c r="CW90" s="66">
        <f>IFERROR(INDEX('SPACELOG 7 EMPRUNT 3'!$G$14:$G$2000,MATCH('SPACELOG 7 BP'!CW$2,'SPACELOG 7 EMPRUNT 3'!$Z$14:$Z$2000,0)),0)</f>
        <v>0</v>
      </c>
      <c r="CX90" s="66">
        <f>IFERROR(INDEX('SPACELOG 7 EMPRUNT 3'!$G$14:$G$2000,MATCH('SPACELOG 7 BP'!CX$2,'SPACELOG 7 EMPRUNT 3'!$Z$14:$Z$2000,0)),0)</f>
        <v>0</v>
      </c>
      <c r="CY90" s="66">
        <f>IFERROR(INDEX('SPACELOG 7 EMPRUNT 3'!$G$14:$G$2000,MATCH('SPACELOG 7 BP'!CY$2,'SPACELOG 7 EMPRUNT 3'!$Z$14:$Z$2000,0)),0)</f>
        <v>0</v>
      </c>
      <c r="CZ90" s="66">
        <f>IFERROR(INDEX('SPACELOG 7 EMPRUNT 3'!$G$14:$G$2000,MATCH('SPACELOG 7 BP'!CZ$2,'SPACELOG 7 EMPRUNT 3'!$Z$14:$Z$2000,0)),0)</f>
        <v>0</v>
      </c>
      <c r="DA90" s="66">
        <f>IFERROR(INDEX('SPACELOG 7 EMPRUNT 3'!$G$14:$G$2000,MATCH('SPACELOG 7 BP'!DA$2,'SPACELOG 7 EMPRUNT 3'!$Z$14:$Z$2000,0)),0)</f>
        <v>0</v>
      </c>
      <c r="DB90" s="66">
        <f>IFERROR(INDEX('SPACELOG 7 EMPRUNT 3'!$G$14:$G$2000,MATCH('SPACELOG 7 BP'!DB$2,'SPACELOG 7 EMPRUNT 3'!$Z$14:$Z$2000,0)),0)</f>
        <v>0</v>
      </c>
      <c r="DC90" s="66">
        <f>IFERROR(INDEX('SPACELOG 7 EMPRUNT 3'!$G$14:$G$2000,MATCH('SPACELOG 7 BP'!DC$2,'SPACELOG 7 EMPRUNT 3'!$Z$14:$Z$2000,0)),0)</f>
        <v>0</v>
      </c>
      <c r="DD90" s="66">
        <f>IFERROR(INDEX('SPACELOG 7 EMPRUNT 3'!$G$14:$G$2000,MATCH('SPACELOG 7 BP'!DD$2,'SPACELOG 7 EMPRUNT 3'!$Z$14:$Z$2000,0)),0)</f>
        <v>0</v>
      </c>
      <c r="DE90" s="75">
        <f>SUM(CS90:DD90)</f>
        <v>0</v>
      </c>
      <c r="DF90" s="66">
        <f>IFERROR(INDEX('SPACELOG 7 EMPRUNT 3'!$G$14:$G$2000,MATCH('SPACELOG 7 BP'!DF$2,'SPACELOG 7 EMPRUNT 3'!$Z$14:$Z$2000,0)),0)</f>
        <v>0</v>
      </c>
      <c r="DG90" s="66">
        <f>IFERROR(INDEX('SPACELOG 7 EMPRUNT 3'!$G$14:$G$2000,MATCH('SPACELOG 7 BP'!DG$2,'SPACELOG 7 EMPRUNT 3'!$Z$14:$Z$2000,0)),0)</f>
        <v>0</v>
      </c>
      <c r="DH90" s="66">
        <f>IFERROR(INDEX('SPACELOG 7 EMPRUNT 3'!$G$14:$G$2000,MATCH('SPACELOG 7 BP'!DH$2,'SPACELOG 7 EMPRUNT 3'!$Z$14:$Z$2000,0)),0)</f>
        <v>0</v>
      </c>
      <c r="DI90" s="66">
        <f>IFERROR(INDEX('SPACELOG 7 EMPRUNT 3'!$G$14:$G$2000,MATCH('SPACELOG 7 BP'!DI$2,'SPACELOG 7 EMPRUNT 3'!$Z$14:$Z$2000,0)),0)</f>
        <v>0</v>
      </c>
      <c r="DJ90" s="66">
        <f>IFERROR(INDEX('SPACELOG 7 EMPRUNT 3'!$G$14:$G$2000,MATCH('SPACELOG 7 BP'!DJ$2,'SPACELOG 7 EMPRUNT 3'!$Z$14:$Z$2000,0)),0)</f>
        <v>0</v>
      </c>
      <c r="DK90" s="66">
        <f>IFERROR(INDEX('SPACELOG 7 EMPRUNT 3'!$G$14:$G$2000,MATCH('SPACELOG 7 BP'!DK$2,'SPACELOG 7 EMPRUNT 3'!$Z$14:$Z$2000,0)),0)</f>
        <v>0</v>
      </c>
      <c r="DL90" s="66">
        <f>IFERROR(INDEX('SPACELOG 7 EMPRUNT 3'!$G$14:$G$2000,MATCH('SPACELOG 7 BP'!DL$2,'SPACELOG 7 EMPRUNT 3'!$Z$14:$Z$2000,0)),0)</f>
        <v>0</v>
      </c>
      <c r="DM90" s="66">
        <f>IFERROR(INDEX('SPACELOG 7 EMPRUNT 3'!$G$14:$G$2000,MATCH('SPACELOG 7 BP'!DM$2,'SPACELOG 7 EMPRUNT 3'!$Z$14:$Z$2000,0)),0)</f>
        <v>0</v>
      </c>
      <c r="DN90" s="66">
        <f>IFERROR(INDEX('SPACELOG 7 EMPRUNT 3'!$G$14:$G$2000,MATCH('SPACELOG 7 BP'!DN$2,'SPACELOG 7 EMPRUNT 3'!$Z$14:$Z$2000,0)),0)</f>
        <v>0</v>
      </c>
      <c r="DO90" s="66">
        <f>IFERROR(INDEX('SPACELOG 7 EMPRUNT 3'!$G$14:$G$2000,MATCH('SPACELOG 7 BP'!DO$2,'SPACELOG 7 EMPRUNT 3'!$Z$14:$Z$2000,0)),0)</f>
        <v>0</v>
      </c>
      <c r="DP90" s="66">
        <f>IFERROR(INDEX('SPACELOG 7 EMPRUNT 3'!$G$14:$G$2000,MATCH('SPACELOG 7 BP'!DP$2,'SPACELOG 7 EMPRUNT 3'!$Z$14:$Z$2000,0)),0)</f>
        <v>0</v>
      </c>
      <c r="DQ90" s="66">
        <f>IFERROR(INDEX('SPACELOG 7 EMPRUNT 3'!$G$14:$G$2000,MATCH('SPACELOG 7 BP'!DQ$2,'SPACELOG 7 EMPRUNT 3'!$Z$14:$Z$2000,0)),0)</f>
        <v>0</v>
      </c>
      <c r="DR90" s="75">
        <f>SUM(DF90:DQ90)</f>
        <v>0</v>
      </c>
      <c r="DS90" s="66">
        <f>IFERROR(INDEX('SPACELOG 7 EMPRUNT 3'!$G$14:$G$2000,MATCH('SPACELOG 7 BP'!DS$2,'SPACELOG 7 EMPRUNT 3'!$Z$14:$Z$2000,0)),0)</f>
        <v>0</v>
      </c>
      <c r="DT90" s="66">
        <f>IFERROR(INDEX('SPACELOG 7 EMPRUNT 3'!$G$14:$G$2000,MATCH('SPACELOG 7 BP'!DT$2,'SPACELOG 7 EMPRUNT 3'!$Z$14:$Z$2000,0)),0)</f>
        <v>0</v>
      </c>
      <c r="DU90" s="66">
        <f>IFERROR(INDEX('SPACELOG 7 EMPRUNT 3'!$G$14:$G$2000,MATCH('SPACELOG 7 BP'!DU$2,'SPACELOG 7 EMPRUNT 3'!$Z$14:$Z$2000,0)),0)</f>
        <v>0</v>
      </c>
      <c r="DV90" s="66">
        <f>IFERROR(INDEX('SPACELOG 7 EMPRUNT 3'!$G$14:$G$2000,MATCH('SPACELOG 7 BP'!DV$2,'SPACELOG 7 EMPRUNT 3'!$Z$14:$Z$2000,0)),0)</f>
        <v>0</v>
      </c>
      <c r="DW90" s="66">
        <f>IFERROR(INDEX('SPACELOG 7 EMPRUNT 3'!$G$14:$G$2000,MATCH('SPACELOG 7 BP'!DW$2,'SPACELOG 7 EMPRUNT 3'!$Z$14:$Z$2000,0)),0)</f>
        <v>0</v>
      </c>
      <c r="DX90" s="66">
        <f>IFERROR(INDEX('SPACELOG 7 EMPRUNT 3'!$G$14:$G$2000,MATCH('SPACELOG 7 BP'!DX$2,'SPACELOG 7 EMPRUNT 3'!$Z$14:$Z$2000,0)),0)</f>
        <v>0</v>
      </c>
      <c r="DY90" s="66">
        <f>IFERROR(INDEX('SPACELOG 7 EMPRUNT 3'!$G$14:$G$2000,MATCH('SPACELOG 7 BP'!DY$2,'SPACELOG 7 EMPRUNT 3'!$Z$14:$Z$2000,0)),0)</f>
        <v>0</v>
      </c>
      <c r="DZ90" s="66">
        <f>IFERROR(INDEX('SPACELOG 7 EMPRUNT 3'!$G$14:$G$2000,MATCH('SPACELOG 7 BP'!DZ$2,'SPACELOG 7 EMPRUNT 3'!$Z$14:$Z$2000,0)),0)</f>
        <v>0</v>
      </c>
      <c r="EA90" s="66">
        <f>IFERROR(INDEX('SPACELOG 7 EMPRUNT 3'!$G$14:$G$2000,MATCH('SPACELOG 7 BP'!EA$2,'SPACELOG 7 EMPRUNT 3'!$Z$14:$Z$2000,0)),0)</f>
        <v>0</v>
      </c>
      <c r="EB90" s="66">
        <f>IFERROR(INDEX('SPACELOG 7 EMPRUNT 3'!$G$14:$G$2000,MATCH('SPACELOG 7 BP'!EB$2,'SPACELOG 7 EMPRUNT 3'!$Z$14:$Z$2000,0)),0)</f>
        <v>0</v>
      </c>
      <c r="EC90" s="66">
        <f>IFERROR(INDEX('SPACELOG 7 EMPRUNT 3'!$G$14:$G$2000,MATCH('SPACELOG 7 BP'!EC$2,'SPACELOG 7 EMPRUNT 3'!$Z$14:$Z$2000,0)),0)</f>
        <v>0</v>
      </c>
      <c r="ED90" s="66">
        <f>IFERROR(INDEX('SPACELOG 7 EMPRUNT 3'!$G$14:$G$2000,MATCH('SPACELOG 7 BP'!ED$2,'SPACELOG 7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01">F89+F88+F90</f>
        <v>0</v>
      </c>
      <c r="G91" s="66">
        <f t="shared" si="301"/>
        <v>0</v>
      </c>
      <c r="H91" s="66">
        <f t="shared" si="301"/>
        <v>0</v>
      </c>
      <c r="I91" s="66">
        <f t="shared" si="301"/>
        <v>0</v>
      </c>
      <c r="J91" s="66">
        <f t="shared" si="301"/>
        <v>0</v>
      </c>
      <c r="K91" s="66">
        <f t="shared" si="301"/>
        <v>0</v>
      </c>
      <c r="L91" s="66">
        <f t="shared" si="301"/>
        <v>0</v>
      </c>
      <c r="M91" s="66">
        <f t="shared" si="301"/>
        <v>0</v>
      </c>
      <c r="N91" s="66">
        <f t="shared" si="301"/>
        <v>0</v>
      </c>
      <c r="O91" s="66">
        <f t="shared" si="301"/>
        <v>0</v>
      </c>
      <c r="P91" s="66">
        <f t="shared" si="301"/>
        <v>0</v>
      </c>
      <c r="Q91" s="66">
        <f t="shared" si="301"/>
        <v>0</v>
      </c>
      <c r="R91" s="75">
        <f>SUM(F91:Q91)</f>
        <v>0</v>
      </c>
      <c r="S91" s="66">
        <f t="shared" ref="S91:AD91" si="302">S89+S88+S90</f>
        <v>0</v>
      </c>
      <c r="T91" s="66">
        <f t="shared" si="302"/>
        <v>0</v>
      </c>
      <c r="U91" s="66">
        <f t="shared" si="302"/>
        <v>0</v>
      </c>
      <c r="V91" s="66">
        <f t="shared" si="302"/>
        <v>0</v>
      </c>
      <c r="W91" s="66">
        <f t="shared" si="302"/>
        <v>0</v>
      </c>
      <c r="X91" s="66">
        <f t="shared" si="302"/>
        <v>0</v>
      </c>
      <c r="Y91" s="66">
        <f t="shared" si="302"/>
        <v>0</v>
      </c>
      <c r="Z91" s="66">
        <f t="shared" si="302"/>
        <v>0</v>
      </c>
      <c r="AA91" s="66">
        <f t="shared" si="302"/>
        <v>0</v>
      </c>
      <c r="AB91" s="66">
        <f t="shared" si="302"/>
        <v>0</v>
      </c>
      <c r="AC91" s="66">
        <f t="shared" si="302"/>
        <v>0</v>
      </c>
      <c r="AD91" s="66">
        <f t="shared" si="302"/>
        <v>0</v>
      </c>
      <c r="AE91" s="75">
        <f>SUM(S91:AD91)</f>
        <v>0</v>
      </c>
      <c r="AF91" s="66">
        <f t="shared" ref="AF91:AQ91" si="303">AF89+AF88+AF90</f>
        <v>0</v>
      </c>
      <c r="AG91" s="66">
        <f t="shared" si="303"/>
        <v>0</v>
      </c>
      <c r="AH91" s="66">
        <f t="shared" si="303"/>
        <v>0</v>
      </c>
      <c r="AI91" s="66">
        <f t="shared" si="303"/>
        <v>0</v>
      </c>
      <c r="AJ91" s="66">
        <f t="shared" si="303"/>
        <v>0</v>
      </c>
      <c r="AK91" s="66">
        <f t="shared" si="303"/>
        <v>0</v>
      </c>
      <c r="AL91" s="66">
        <f t="shared" si="303"/>
        <v>0</v>
      </c>
      <c r="AM91" s="66">
        <f t="shared" si="303"/>
        <v>0</v>
      </c>
      <c r="AN91" s="66">
        <f t="shared" si="303"/>
        <v>0</v>
      </c>
      <c r="AO91" s="66">
        <f t="shared" si="303"/>
        <v>0</v>
      </c>
      <c r="AP91" s="66">
        <f t="shared" si="303"/>
        <v>0</v>
      </c>
      <c r="AQ91" s="66">
        <f t="shared" si="303"/>
        <v>0</v>
      </c>
      <c r="AR91" s="75">
        <f>SUM(AF91:AQ91)</f>
        <v>0</v>
      </c>
      <c r="AS91" s="66">
        <f t="shared" ref="AS91:BD91" si="304">AS89+AS88+AS90</f>
        <v>0</v>
      </c>
      <c r="AT91" s="66">
        <f t="shared" si="304"/>
        <v>0</v>
      </c>
      <c r="AU91" s="66">
        <f t="shared" si="304"/>
        <v>0</v>
      </c>
      <c r="AV91" s="66">
        <f t="shared" si="304"/>
        <v>0</v>
      </c>
      <c r="AW91" s="66">
        <f t="shared" si="304"/>
        <v>0</v>
      </c>
      <c r="AX91" s="66">
        <f t="shared" si="304"/>
        <v>0</v>
      </c>
      <c r="AY91" s="66">
        <f t="shared" si="304"/>
        <v>0</v>
      </c>
      <c r="AZ91" s="66">
        <f t="shared" si="304"/>
        <v>0</v>
      </c>
      <c r="BA91" s="66">
        <f t="shared" si="304"/>
        <v>0</v>
      </c>
      <c r="BB91" s="66">
        <f t="shared" si="304"/>
        <v>0</v>
      </c>
      <c r="BC91" s="66">
        <f t="shared" si="304"/>
        <v>0</v>
      </c>
      <c r="BD91" s="66">
        <f t="shared" si="304"/>
        <v>0</v>
      </c>
      <c r="BE91" s="75">
        <f>SUM(AS91:BD91)</f>
        <v>0</v>
      </c>
      <c r="BF91" s="66">
        <f t="shared" ref="BF91:BQ91" si="305">BF89+BF88+BF90</f>
        <v>0</v>
      </c>
      <c r="BG91" s="66">
        <f t="shared" si="305"/>
        <v>0</v>
      </c>
      <c r="BH91" s="66">
        <f t="shared" si="305"/>
        <v>0</v>
      </c>
      <c r="BI91" s="66">
        <f t="shared" si="305"/>
        <v>0</v>
      </c>
      <c r="BJ91" s="66">
        <f t="shared" si="305"/>
        <v>0</v>
      </c>
      <c r="BK91" s="66">
        <f t="shared" si="305"/>
        <v>0</v>
      </c>
      <c r="BL91" s="66">
        <f t="shared" si="305"/>
        <v>0</v>
      </c>
      <c r="BM91" s="66">
        <f t="shared" si="305"/>
        <v>0</v>
      </c>
      <c r="BN91" s="66">
        <f t="shared" si="305"/>
        <v>0</v>
      </c>
      <c r="BO91" s="66">
        <f t="shared" si="305"/>
        <v>0</v>
      </c>
      <c r="BP91" s="66">
        <f t="shared" si="305"/>
        <v>0</v>
      </c>
      <c r="BQ91" s="66">
        <f t="shared" si="305"/>
        <v>0</v>
      </c>
      <c r="BR91" s="75">
        <f>SUM(BF91:BQ91)</f>
        <v>0</v>
      </c>
      <c r="BS91" s="66">
        <f t="shared" ref="BS91:CD91" si="306">BS89+BS88+BS90</f>
        <v>0</v>
      </c>
      <c r="BT91" s="66">
        <f t="shared" si="306"/>
        <v>0</v>
      </c>
      <c r="BU91" s="66">
        <f t="shared" si="306"/>
        <v>0</v>
      </c>
      <c r="BV91" s="66">
        <f t="shared" si="306"/>
        <v>0</v>
      </c>
      <c r="BW91" s="66">
        <f t="shared" si="306"/>
        <v>0</v>
      </c>
      <c r="BX91" s="66">
        <f t="shared" si="306"/>
        <v>0</v>
      </c>
      <c r="BY91" s="66">
        <f t="shared" si="306"/>
        <v>0</v>
      </c>
      <c r="BZ91" s="66">
        <f t="shared" si="306"/>
        <v>0</v>
      </c>
      <c r="CA91" s="66">
        <f t="shared" si="306"/>
        <v>0</v>
      </c>
      <c r="CB91" s="66">
        <f t="shared" si="306"/>
        <v>0</v>
      </c>
      <c r="CC91" s="66">
        <f t="shared" si="306"/>
        <v>0</v>
      </c>
      <c r="CD91" s="66">
        <f t="shared" si="306"/>
        <v>0</v>
      </c>
      <c r="CE91" s="75">
        <f>SUM(BS91:CD91)</f>
        <v>0</v>
      </c>
      <c r="CF91" s="66">
        <f t="shared" ref="CF91:CQ91" si="307">CF89+CF88+CF90</f>
        <v>0</v>
      </c>
      <c r="CG91" s="66">
        <f t="shared" si="307"/>
        <v>0</v>
      </c>
      <c r="CH91" s="66">
        <f t="shared" si="307"/>
        <v>0</v>
      </c>
      <c r="CI91" s="66">
        <f t="shared" si="307"/>
        <v>0</v>
      </c>
      <c r="CJ91" s="66">
        <f t="shared" si="307"/>
        <v>0</v>
      </c>
      <c r="CK91" s="66">
        <f t="shared" si="307"/>
        <v>0</v>
      </c>
      <c r="CL91" s="66">
        <f t="shared" si="307"/>
        <v>0</v>
      </c>
      <c r="CM91" s="66">
        <f t="shared" si="307"/>
        <v>0</v>
      </c>
      <c r="CN91" s="66">
        <f t="shared" si="307"/>
        <v>0</v>
      </c>
      <c r="CO91" s="66">
        <f t="shared" si="307"/>
        <v>0</v>
      </c>
      <c r="CP91" s="66">
        <f t="shared" si="307"/>
        <v>0</v>
      </c>
      <c r="CQ91" s="66">
        <f t="shared" si="307"/>
        <v>0</v>
      </c>
      <c r="CR91" s="75">
        <f>SUM(CF91:CQ91)</f>
        <v>0</v>
      </c>
      <c r="CS91" s="66">
        <f t="shared" ref="CS91:DD91" si="308">CS89+CS88+CS90</f>
        <v>0</v>
      </c>
      <c r="CT91" s="66">
        <f t="shared" si="308"/>
        <v>0</v>
      </c>
      <c r="CU91" s="66">
        <f t="shared" si="308"/>
        <v>0</v>
      </c>
      <c r="CV91" s="66">
        <f t="shared" si="308"/>
        <v>0</v>
      </c>
      <c r="CW91" s="66">
        <f t="shared" si="308"/>
        <v>0</v>
      </c>
      <c r="CX91" s="66">
        <f t="shared" si="308"/>
        <v>0</v>
      </c>
      <c r="CY91" s="66">
        <f t="shared" si="308"/>
        <v>0</v>
      </c>
      <c r="CZ91" s="66">
        <f t="shared" si="308"/>
        <v>0</v>
      </c>
      <c r="DA91" s="66">
        <f t="shared" si="308"/>
        <v>0</v>
      </c>
      <c r="DB91" s="66">
        <f t="shared" si="308"/>
        <v>0</v>
      </c>
      <c r="DC91" s="66">
        <f t="shared" si="308"/>
        <v>0</v>
      </c>
      <c r="DD91" s="66">
        <f t="shared" si="308"/>
        <v>0</v>
      </c>
      <c r="DE91" s="75">
        <f>SUM(CS91:DD91)</f>
        <v>0</v>
      </c>
      <c r="DF91" s="66">
        <f t="shared" ref="DF91:DQ91" si="309">DF89+DF88+DF90</f>
        <v>0</v>
      </c>
      <c r="DG91" s="66">
        <f t="shared" si="309"/>
        <v>0</v>
      </c>
      <c r="DH91" s="66">
        <f t="shared" si="309"/>
        <v>0</v>
      </c>
      <c r="DI91" s="66">
        <f t="shared" si="309"/>
        <v>0</v>
      </c>
      <c r="DJ91" s="66">
        <f t="shared" si="309"/>
        <v>0</v>
      </c>
      <c r="DK91" s="66">
        <f t="shared" si="309"/>
        <v>0</v>
      </c>
      <c r="DL91" s="66">
        <f t="shared" si="309"/>
        <v>0</v>
      </c>
      <c r="DM91" s="66">
        <f t="shared" si="309"/>
        <v>0</v>
      </c>
      <c r="DN91" s="66">
        <f t="shared" si="309"/>
        <v>0</v>
      </c>
      <c r="DO91" s="66">
        <f t="shared" si="309"/>
        <v>0</v>
      </c>
      <c r="DP91" s="66">
        <f t="shared" si="309"/>
        <v>0</v>
      </c>
      <c r="DQ91" s="66">
        <f t="shared" si="309"/>
        <v>0</v>
      </c>
      <c r="DR91" s="75">
        <f>SUM(DF91:DQ91)</f>
        <v>0</v>
      </c>
      <c r="DS91" s="66">
        <f t="shared" ref="DS91:ED91" si="310">DS89+DS88+DS90</f>
        <v>0</v>
      </c>
      <c r="DT91" s="66">
        <f t="shared" si="310"/>
        <v>0</v>
      </c>
      <c r="DU91" s="66">
        <f t="shared" si="310"/>
        <v>0</v>
      </c>
      <c r="DV91" s="66">
        <f t="shared" si="310"/>
        <v>0</v>
      </c>
      <c r="DW91" s="66">
        <f t="shared" si="310"/>
        <v>0</v>
      </c>
      <c r="DX91" s="66">
        <f t="shared" si="310"/>
        <v>0</v>
      </c>
      <c r="DY91" s="66">
        <f t="shared" si="310"/>
        <v>0</v>
      </c>
      <c r="DZ91" s="66">
        <f t="shared" si="310"/>
        <v>0</v>
      </c>
      <c r="EA91" s="66">
        <f t="shared" si="310"/>
        <v>0</v>
      </c>
      <c r="EB91" s="66">
        <f t="shared" si="310"/>
        <v>0</v>
      </c>
      <c r="EC91" s="66">
        <f t="shared" si="310"/>
        <v>0</v>
      </c>
      <c r="ED91" s="66">
        <f t="shared" si="310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11">F74-F84-F91</f>
        <v>0</v>
      </c>
      <c r="G93" s="96">
        <f t="shared" si="311"/>
        <v>0</v>
      </c>
      <c r="H93" s="96">
        <f t="shared" si="311"/>
        <v>0</v>
      </c>
      <c r="I93" s="96">
        <f t="shared" si="311"/>
        <v>0</v>
      </c>
      <c r="J93" s="96">
        <f t="shared" si="311"/>
        <v>0</v>
      </c>
      <c r="K93" s="96">
        <f t="shared" si="311"/>
        <v>0</v>
      </c>
      <c r="L93" s="96">
        <f t="shared" si="311"/>
        <v>0</v>
      </c>
      <c r="M93" s="96">
        <f t="shared" si="311"/>
        <v>0</v>
      </c>
      <c r="N93" s="96">
        <f t="shared" si="311"/>
        <v>0</v>
      </c>
      <c r="O93" s="96">
        <f t="shared" si="311"/>
        <v>0</v>
      </c>
      <c r="P93" s="96">
        <f t="shared" si="311"/>
        <v>0</v>
      </c>
      <c r="Q93" s="96">
        <f t="shared" si="311"/>
        <v>0</v>
      </c>
      <c r="R93" s="75">
        <f t="shared" si="311"/>
        <v>0</v>
      </c>
      <c r="S93" s="96">
        <f t="shared" si="311"/>
        <v>0</v>
      </c>
      <c r="T93" s="96">
        <f t="shared" si="311"/>
        <v>0</v>
      </c>
      <c r="U93" s="96">
        <f t="shared" si="311"/>
        <v>0</v>
      </c>
      <c r="V93" s="96">
        <f t="shared" si="311"/>
        <v>0</v>
      </c>
      <c r="W93" s="96">
        <f t="shared" si="311"/>
        <v>0</v>
      </c>
      <c r="X93" s="96">
        <f t="shared" si="311"/>
        <v>0</v>
      </c>
      <c r="Y93" s="96">
        <f t="shared" si="311"/>
        <v>0</v>
      </c>
      <c r="Z93" s="96">
        <f t="shared" si="311"/>
        <v>0</v>
      </c>
      <c r="AA93" s="96">
        <f t="shared" si="311"/>
        <v>0</v>
      </c>
      <c r="AB93" s="96">
        <f t="shared" si="311"/>
        <v>0</v>
      </c>
      <c r="AC93" s="96">
        <f t="shared" si="311"/>
        <v>0</v>
      </c>
      <c r="AD93" s="96">
        <f t="shared" si="311"/>
        <v>0</v>
      </c>
      <c r="AE93" s="75">
        <f t="shared" si="311"/>
        <v>0</v>
      </c>
      <c r="AF93" s="96">
        <f t="shared" si="311"/>
        <v>0</v>
      </c>
      <c r="AG93" s="96">
        <f t="shared" si="311"/>
        <v>0</v>
      </c>
      <c r="AH93" s="96">
        <f t="shared" si="311"/>
        <v>0</v>
      </c>
      <c r="AI93" s="96">
        <f t="shared" si="311"/>
        <v>0</v>
      </c>
      <c r="AJ93" s="96">
        <f t="shared" si="311"/>
        <v>0</v>
      </c>
      <c r="AK93" s="96">
        <f t="shared" si="311"/>
        <v>0</v>
      </c>
      <c r="AL93" s="96">
        <f t="shared" ref="AL93:BQ93" si="312">AL74-AL84-AL91</f>
        <v>0</v>
      </c>
      <c r="AM93" s="96">
        <f t="shared" si="312"/>
        <v>0</v>
      </c>
      <c r="AN93" s="96">
        <f t="shared" si="312"/>
        <v>0</v>
      </c>
      <c r="AO93" s="96">
        <f t="shared" si="312"/>
        <v>0</v>
      </c>
      <c r="AP93" s="96">
        <f t="shared" si="312"/>
        <v>0</v>
      </c>
      <c r="AQ93" s="96">
        <f t="shared" si="312"/>
        <v>0</v>
      </c>
      <c r="AR93" s="75">
        <f t="shared" si="312"/>
        <v>0</v>
      </c>
      <c r="AS93" s="96">
        <f t="shared" si="312"/>
        <v>0</v>
      </c>
      <c r="AT93" s="96">
        <f t="shared" si="312"/>
        <v>0</v>
      </c>
      <c r="AU93" s="96">
        <f t="shared" si="312"/>
        <v>0</v>
      </c>
      <c r="AV93" s="96">
        <f t="shared" si="312"/>
        <v>0</v>
      </c>
      <c r="AW93" s="96">
        <f t="shared" si="312"/>
        <v>0</v>
      </c>
      <c r="AX93" s="96">
        <f t="shared" si="312"/>
        <v>0</v>
      </c>
      <c r="AY93" s="96">
        <f t="shared" si="312"/>
        <v>0</v>
      </c>
      <c r="AZ93" s="96">
        <f t="shared" si="312"/>
        <v>0</v>
      </c>
      <c r="BA93" s="96">
        <f t="shared" si="312"/>
        <v>0</v>
      </c>
      <c r="BB93" s="96">
        <f t="shared" si="312"/>
        <v>0</v>
      </c>
      <c r="BC93" s="96">
        <f t="shared" si="312"/>
        <v>0</v>
      </c>
      <c r="BD93" s="96">
        <f t="shared" si="312"/>
        <v>0</v>
      </c>
      <c r="BE93" s="75">
        <f t="shared" si="312"/>
        <v>0</v>
      </c>
      <c r="BF93" s="96">
        <f t="shared" si="312"/>
        <v>0</v>
      </c>
      <c r="BG93" s="96">
        <f t="shared" si="312"/>
        <v>0</v>
      </c>
      <c r="BH93" s="96">
        <f t="shared" si="312"/>
        <v>0</v>
      </c>
      <c r="BI93" s="96">
        <f t="shared" si="312"/>
        <v>0</v>
      </c>
      <c r="BJ93" s="96">
        <f t="shared" si="312"/>
        <v>0</v>
      </c>
      <c r="BK93" s="96">
        <f t="shared" si="312"/>
        <v>0</v>
      </c>
      <c r="BL93" s="96">
        <f t="shared" si="312"/>
        <v>0</v>
      </c>
      <c r="BM93" s="96">
        <f t="shared" si="312"/>
        <v>0</v>
      </c>
      <c r="BN93" s="96">
        <f t="shared" si="312"/>
        <v>0</v>
      </c>
      <c r="BO93" s="96">
        <f t="shared" si="312"/>
        <v>0</v>
      </c>
      <c r="BP93" s="96">
        <f t="shared" si="312"/>
        <v>0</v>
      </c>
      <c r="BQ93" s="96">
        <f t="shared" si="312"/>
        <v>0</v>
      </c>
      <c r="BR93" s="75">
        <f t="shared" ref="BR93:CW93" si="313">BR74-BR84-BR91</f>
        <v>0</v>
      </c>
      <c r="BS93" s="96">
        <f t="shared" si="313"/>
        <v>0</v>
      </c>
      <c r="BT93" s="96">
        <f t="shared" si="313"/>
        <v>0</v>
      </c>
      <c r="BU93" s="96">
        <f t="shared" si="313"/>
        <v>0</v>
      </c>
      <c r="BV93" s="96">
        <f t="shared" si="313"/>
        <v>0</v>
      </c>
      <c r="BW93" s="96">
        <f t="shared" si="313"/>
        <v>0</v>
      </c>
      <c r="BX93" s="96">
        <f t="shared" si="313"/>
        <v>0</v>
      </c>
      <c r="BY93" s="96">
        <f t="shared" si="313"/>
        <v>0</v>
      </c>
      <c r="BZ93" s="96">
        <f t="shared" si="313"/>
        <v>0</v>
      </c>
      <c r="CA93" s="96">
        <f t="shared" si="313"/>
        <v>0</v>
      </c>
      <c r="CB93" s="96">
        <f t="shared" si="313"/>
        <v>0</v>
      </c>
      <c r="CC93" s="96">
        <f t="shared" si="313"/>
        <v>0</v>
      </c>
      <c r="CD93" s="96">
        <f t="shared" si="313"/>
        <v>0</v>
      </c>
      <c r="CE93" s="75">
        <f t="shared" si="313"/>
        <v>0</v>
      </c>
      <c r="CF93" s="96">
        <f t="shared" si="313"/>
        <v>0</v>
      </c>
      <c r="CG93" s="96">
        <f t="shared" si="313"/>
        <v>0</v>
      </c>
      <c r="CH93" s="96">
        <f t="shared" si="313"/>
        <v>0</v>
      </c>
      <c r="CI93" s="96">
        <f t="shared" si="313"/>
        <v>0</v>
      </c>
      <c r="CJ93" s="96">
        <f t="shared" si="313"/>
        <v>0</v>
      </c>
      <c r="CK93" s="96">
        <f t="shared" si="313"/>
        <v>0</v>
      </c>
      <c r="CL93" s="96">
        <f t="shared" si="313"/>
        <v>0</v>
      </c>
      <c r="CM93" s="96">
        <f t="shared" si="313"/>
        <v>0</v>
      </c>
      <c r="CN93" s="96">
        <f t="shared" si="313"/>
        <v>0</v>
      </c>
      <c r="CO93" s="96">
        <f t="shared" si="313"/>
        <v>0</v>
      </c>
      <c r="CP93" s="96">
        <f t="shared" si="313"/>
        <v>0</v>
      </c>
      <c r="CQ93" s="96">
        <f t="shared" si="313"/>
        <v>0</v>
      </c>
      <c r="CR93" s="75">
        <f t="shared" si="313"/>
        <v>0</v>
      </c>
      <c r="CS93" s="96">
        <f t="shared" si="313"/>
        <v>0</v>
      </c>
      <c r="CT93" s="96">
        <f t="shared" si="313"/>
        <v>0</v>
      </c>
      <c r="CU93" s="96">
        <f t="shared" si="313"/>
        <v>0</v>
      </c>
      <c r="CV93" s="96">
        <f t="shared" si="313"/>
        <v>0</v>
      </c>
      <c r="CW93" s="96">
        <f t="shared" si="313"/>
        <v>0</v>
      </c>
      <c r="CX93" s="96">
        <f t="shared" ref="CX93:EE93" si="314">CX74-CX84-CX91</f>
        <v>0</v>
      </c>
      <c r="CY93" s="96">
        <f t="shared" si="314"/>
        <v>0</v>
      </c>
      <c r="CZ93" s="96">
        <f t="shared" si="314"/>
        <v>0</v>
      </c>
      <c r="DA93" s="96">
        <f t="shared" si="314"/>
        <v>0</v>
      </c>
      <c r="DB93" s="96">
        <f t="shared" si="314"/>
        <v>0</v>
      </c>
      <c r="DC93" s="96">
        <f t="shared" si="314"/>
        <v>0</v>
      </c>
      <c r="DD93" s="96">
        <f t="shared" si="314"/>
        <v>0</v>
      </c>
      <c r="DE93" s="75">
        <f t="shared" si="314"/>
        <v>0</v>
      </c>
      <c r="DF93" s="96">
        <f t="shared" si="314"/>
        <v>0</v>
      </c>
      <c r="DG93" s="96">
        <f t="shared" si="314"/>
        <v>0</v>
      </c>
      <c r="DH93" s="96">
        <f t="shared" si="314"/>
        <v>0</v>
      </c>
      <c r="DI93" s="96">
        <f t="shared" si="314"/>
        <v>0</v>
      </c>
      <c r="DJ93" s="96">
        <f t="shared" si="314"/>
        <v>0</v>
      </c>
      <c r="DK93" s="96">
        <f t="shared" si="314"/>
        <v>0</v>
      </c>
      <c r="DL93" s="96">
        <f t="shared" si="314"/>
        <v>0</v>
      </c>
      <c r="DM93" s="96">
        <f t="shared" si="314"/>
        <v>0</v>
      </c>
      <c r="DN93" s="96">
        <f t="shared" si="314"/>
        <v>0</v>
      </c>
      <c r="DO93" s="96">
        <f t="shared" si="314"/>
        <v>0</v>
      </c>
      <c r="DP93" s="96">
        <f t="shared" si="314"/>
        <v>0</v>
      </c>
      <c r="DQ93" s="96">
        <f t="shared" si="314"/>
        <v>0</v>
      </c>
      <c r="DR93" s="75">
        <f t="shared" si="314"/>
        <v>0</v>
      </c>
      <c r="DS93" s="96">
        <f t="shared" si="314"/>
        <v>0</v>
      </c>
      <c r="DT93" s="96">
        <f t="shared" si="314"/>
        <v>0</v>
      </c>
      <c r="DU93" s="96">
        <f t="shared" si="314"/>
        <v>0</v>
      </c>
      <c r="DV93" s="96">
        <f t="shared" si="314"/>
        <v>0</v>
      </c>
      <c r="DW93" s="96">
        <f t="shared" si="314"/>
        <v>0</v>
      </c>
      <c r="DX93" s="96">
        <f t="shared" si="314"/>
        <v>0</v>
      </c>
      <c r="DY93" s="96">
        <f t="shared" si="314"/>
        <v>0</v>
      </c>
      <c r="DZ93" s="96">
        <f t="shared" si="314"/>
        <v>0</v>
      </c>
      <c r="EA93" s="96">
        <f t="shared" si="314"/>
        <v>0</v>
      </c>
      <c r="EB93" s="96">
        <f t="shared" si="314"/>
        <v>0</v>
      </c>
      <c r="EC93" s="96">
        <f t="shared" si="314"/>
        <v>0</v>
      </c>
      <c r="ED93" s="96">
        <f t="shared" si="314"/>
        <v>0</v>
      </c>
      <c r="EE93" s="76">
        <f t="shared" si="314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15">E97</f>
        <v>0</v>
      </c>
      <c r="G95" s="96">
        <f t="shared" si="315"/>
        <v>0</v>
      </c>
      <c r="H95" s="96">
        <f t="shared" si="315"/>
        <v>0</v>
      </c>
      <c r="I95" s="96">
        <f t="shared" si="315"/>
        <v>0</v>
      </c>
      <c r="J95" s="96">
        <f t="shared" si="315"/>
        <v>0</v>
      </c>
      <c r="K95" s="96">
        <f t="shared" si="315"/>
        <v>0</v>
      </c>
      <c r="L95" s="96">
        <f t="shared" si="315"/>
        <v>0</v>
      </c>
      <c r="M95" s="96">
        <f t="shared" si="315"/>
        <v>0</v>
      </c>
      <c r="N95" s="96">
        <f t="shared" si="315"/>
        <v>0</v>
      </c>
      <c r="O95" s="96">
        <f t="shared" si="315"/>
        <v>0</v>
      </c>
      <c r="P95" s="96">
        <f t="shared" si="315"/>
        <v>0</v>
      </c>
      <c r="Q95" s="96">
        <f t="shared" si="315"/>
        <v>0</v>
      </c>
      <c r="R95" s="75">
        <f>F95</f>
        <v>0</v>
      </c>
      <c r="S95" s="96">
        <f t="shared" ref="S95:AD95" si="316">R97</f>
        <v>0</v>
      </c>
      <c r="T95" s="96">
        <f t="shared" si="316"/>
        <v>0</v>
      </c>
      <c r="U95" s="96">
        <f t="shared" si="316"/>
        <v>0</v>
      </c>
      <c r="V95" s="96">
        <f t="shared" si="316"/>
        <v>0</v>
      </c>
      <c r="W95" s="96">
        <f t="shared" si="316"/>
        <v>0</v>
      </c>
      <c r="X95" s="96">
        <f t="shared" si="316"/>
        <v>0</v>
      </c>
      <c r="Y95" s="96">
        <f t="shared" si="316"/>
        <v>0</v>
      </c>
      <c r="Z95" s="96">
        <f t="shared" si="316"/>
        <v>0</v>
      </c>
      <c r="AA95" s="96">
        <f t="shared" si="316"/>
        <v>0</v>
      </c>
      <c r="AB95" s="96">
        <f t="shared" si="316"/>
        <v>0</v>
      </c>
      <c r="AC95" s="96">
        <f t="shared" si="316"/>
        <v>0</v>
      </c>
      <c r="AD95" s="96">
        <f t="shared" si="316"/>
        <v>0</v>
      </c>
      <c r="AE95" s="75">
        <f>S95</f>
        <v>0</v>
      </c>
      <c r="AF95" s="96">
        <f t="shared" ref="AF95:AQ95" si="317">AE97</f>
        <v>0</v>
      </c>
      <c r="AG95" s="96">
        <f t="shared" si="317"/>
        <v>0</v>
      </c>
      <c r="AH95" s="96">
        <f t="shared" si="317"/>
        <v>0</v>
      </c>
      <c r="AI95" s="96">
        <f t="shared" si="317"/>
        <v>0</v>
      </c>
      <c r="AJ95" s="96">
        <f t="shared" si="317"/>
        <v>0</v>
      </c>
      <c r="AK95" s="96">
        <f t="shared" si="317"/>
        <v>0</v>
      </c>
      <c r="AL95" s="96">
        <f t="shared" si="317"/>
        <v>0</v>
      </c>
      <c r="AM95" s="96">
        <f t="shared" si="317"/>
        <v>0</v>
      </c>
      <c r="AN95" s="96">
        <f t="shared" si="317"/>
        <v>0</v>
      </c>
      <c r="AO95" s="96">
        <f t="shared" si="317"/>
        <v>0</v>
      </c>
      <c r="AP95" s="96">
        <f t="shared" si="317"/>
        <v>0</v>
      </c>
      <c r="AQ95" s="96">
        <f t="shared" si="317"/>
        <v>0</v>
      </c>
      <c r="AR95" s="75">
        <f>AF95</f>
        <v>0</v>
      </c>
      <c r="AS95" s="96">
        <f t="shared" ref="AS95:BD95" si="318">AR97</f>
        <v>0</v>
      </c>
      <c r="AT95" s="96">
        <f t="shared" si="318"/>
        <v>0</v>
      </c>
      <c r="AU95" s="96">
        <f t="shared" si="318"/>
        <v>0</v>
      </c>
      <c r="AV95" s="96">
        <f t="shared" si="318"/>
        <v>0</v>
      </c>
      <c r="AW95" s="96">
        <f t="shared" si="318"/>
        <v>0</v>
      </c>
      <c r="AX95" s="96">
        <f t="shared" si="318"/>
        <v>0</v>
      </c>
      <c r="AY95" s="96">
        <f t="shared" si="318"/>
        <v>0</v>
      </c>
      <c r="AZ95" s="96">
        <f t="shared" si="318"/>
        <v>0</v>
      </c>
      <c r="BA95" s="96">
        <f t="shared" si="318"/>
        <v>0</v>
      </c>
      <c r="BB95" s="96">
        <f t="shared" si="318"/>
        <v>0</v>
      </c>
      <c r="BC95" s="96">
        <f t="shared" si="318"/>
        <v>0</v>
      </c>
      <c r="BD95" s="96">
        <f t="shared" si="318"/>
        <v>0</v>
      </c>
      <c r="BE95" s="75">
        <f>AS95</f>
        <v>0</v>
      </c>
      <c r="BF95" s="96">
        <f t="shared" ref="BF95:BQ95" si="319">BE97</f>
        <v>0</v>
      </c>
      <c r="BG95" s="96">
        <f t="shared" si="319"/>
        <v>0</v>
      </c>
      <c r="BH95" s="96">
        <f t="shared" si="319"/>
        <v>0</v>
      </c>
      <c r="BI95" s="96">
        <f t="shared" si="319"/>
        <v>0</v>
      </c>
      <c r="BJ95" s="96">
        <f t="shared" si="319"/>
        <v>0</v>
      </c>
      <c r="BK95" s="96">
        <f t="shared" si="319"/>
        <v>0</v>
      </c>
      <c r="BL95" s="96">
        <f t="shared" si="319"/>
        <v>0</v>
      </c>
      <c r="BM95" s="96">
        <f t="shared" si="319"/>
        <v>0</v>
      </c>
      <c r="BN95" s="96">
        <f t="shared" si="319"/>
        <v>0</v>
      </c>
      <c r="BO95" s="96">
        <f t="shared" si="319"/>
        <v>0</v>
      </c>
      <c r="BP95" s="96">
        <f t="shared" si="319"/>
        <v>0</v>
      </c>
      <c r="BQ95" s="96">
        <f t="shared" si="319"/>
        <v>0</v>
      </c>
      <c r="BR95" s="75">
        <f>BF95</f>
        <v>0</v>
      </c>
      <c r="BS95" s="96">
        <f t="shared" ref="BS95:CD95" si="320">BR97</f>
        <v>0</v>
      </c>
      <c r="BT95" s="96">
        <f t="shared" si="320"/>
        <v>0</v>
      </c>
      <c r="BU95" s="96">
        <f t="shared" si="320"/>
        <v>0</v>
      </c>
      <c r="BV95" s="96">
        <f t="shared" si="320"/>
        <v>0</v>
      </c>
      <c r="BW95" s="96">
        <f t="shared" si="320"/>
        <v>0</v>
      </c>
      <c r="BX95" s="96">
        <f t="shared" si="320"/>
        <v>0</v>
      </c>
      <c r="BY95" s="96">
        <f t="shared" si="320"/>
        <v>0</v>
      </c>
      <c r="BZ95" s="96">
        <f t="shared" si="320"/>
        <v>0</v>
      </c>
      <c r="CA95" s="96">
        <f t="shared" si="320"/>
        <v>0</v>
      </c>
      <c r="CB95" s="96">
        <f t="shared" si="320"/>
        <v>0</v>
      </c>
      <c r="CC95" s="96">
        <f t="shared" si="320"/>
        <v>0</v>
      </c>
      <c r="CD95" s="96">
        <f t="shared" si="320"/>
        <v>0</v>
      </c>
      <c r="CE95" s="75">
        <f>BS95</f>
        <v>0</v>
      </c>
      <c r="CF95" s="96">
        <f t="shared" ref="CF95:CQ95" si="321">CE97</f>
        <v>0</v>
      </c>
      <c r="CG95" s="96">
        <f t="shared" si="321"/>
        <v>0</v>
      </c>
      <c r="CH95" s="96">
        <f t="shared" si="321"/>
        <v>0</v>
      </c>
      <c r="CI95" s="96">
        <f t="shared" si="321"/>
        <v>0</v>
      </c>
      <c r="CJ95" s="96">
        <f t="shared" si="321"/>
        <v>0</v>
      </c>
      <c r="CK95" s="96">
        <f t="shared" si="321"/>
        <v>0</v>
      </c>
      <c r="CL95" s="96">
        <f t="shared" si="321"/>
        <v>0</v>
      </c>
      <c r="CM95" s="96">
        <f t="shared" si="321"/>
        <v>0</v>
      </c>
      <c r="CN95" s="96">
        <f t="shared" si="321"/>
        <v>0</v>
      </c>
      <c r="CO95" s="96">
        <f t="shared" si="321"/>
        <v>0</v>
      </c>
      <c r="CP95" s="96">
        <f t="shared" si="321"/>
        <v>0</v>
      </c>
      <c r="CQ95" s="96">
        <f t="shared" si="321"/>
        <v>0</v>
      </c>
      <c r="CR95" s="75">
        <f>CF95</f>
        <v>0</v>
      </c>
      <c r="CS95" s="96">
        <f t="shared" ref="CS95:DD95" si="322">CR97</f>
        <v>0</v>
      </c>
      <c r="CT95" s="96">
        <f t="shared" si="322"/>
        <v>0</v>
      </c>
      <c r="CU95" s="96">
        <f t="shared" si="322"/>
        <v>0</v>
      </c>
      <c r="CV95" s="96">
        <f t="shared" si="322"/>
        <v>0</v>
      </c>
      <c r="CW95" s="96">
        <f t="shared" si="322"/>
        <v>0</v>
      </c>
      <c r="CX95" s="96">
        <f t="shared" si="322"/>
        <v>0</v>
      </c>
      <c r="CY95" s="96">
        <f t="shared" si="322"/>
        <v>0</v>
      </c>
      <c r="CZ95" s="96">
        <f t="shared" si="322"/>
        <v>0</v>
      </c>
      <c r="DA95" s="96">
        <f t="shared" si="322"/>
        <v>0</v>
      </c>
      <c r="DB95" s="96">
        <f t="shared" si="322"/>
        <v>0</v>
      </c>
      <c r="DC95" s="96">
        <f t="shared" si="322"/>
        <v>0</v>
      </c>
      <c r="DD95" s="96">
        <f t="shared" si="322"/>
        <v>0</v>
      </c>
      <c r="DE95" s="75">
        <f>CS95</f>
        <v>0</v>
      </c>
      <c r="DF95" s="96">
        <f t="shared" ref="DF95:DQ95" si="323">DE97</f>
        <v>0</v>
      </c>
      <c r="DG95" s="96">
        <f t="shared" si="323"/>
        <v>0</v>
      </c>
      <c r="DH95" s="96">
        <f t="shared" si="323"/>
        <v>0</v>
      </c>
      <c r="DI95" s="96">
        <f t="shared" si="323"/>
        <v>0</v>
      </c>
      <c r="DJ95" s="96">
        <f t="shared" si="323"/>
        <v>0</v>
      </c>
      <c r="DK95" s="96">
        <f t="shared" si="323"/>
        <v>0</v>
      </c>
      <c r="DL95" s="96">
        <f t="shared" si="323"/>
        <v>0</v>
      </c>
      <c r="DM95" s="96">
        <f t="shared" si="323"/>
        <v>0</v>
      </c>
      <c r="DN95" s="96">
        <f t="shared" si="323"/>
        <v>0</v>
      </c>
      <c r="DO95" s="96">
        <f t="shared" si="323"/>
        <v>0</v>
      </c>
      <c r="DP95" s="96">
        <f t="shared" si="323"/>
        <v>0</v>
      </c>
      <c r="DQ95" s="96">
        <f t="shared" si="323"/>
        <v>0</v>
      </c>
      <c r="DR95" s="75">
        <f>DF95</f>
        <v>0</v>
      </c>
      <c r="DS95" s="96">
        <f t="shared" ref="DS95:ED95" si="324">DR97</f>
        <v>0</v>
      </c>
      <c r="DT95" s="96">
        <f t="shared" si="324"/>
        <v>0</v>
      </c>
      <c r="DU95" s="96">
        <f t="shared" si="324"/>
        <v>0</v>
      </c>
      <c r="DV95" s="96">
        <f t="shared" si="324"/>
        <v>0</v>
      </c>
      <c r="DW95" s="96">
        <f t="shared" si="324"/>
        <v>0</v>
      </c>
      <c r="DX95" s="96">
        <f t="shared" si="324"/>
        <v>0</v>
      </c>
      <c r="DY95" s="96">
        <f t="shared" si="324"/>
        <v>0</v>
      </c>
      <c r="DZ95" s="96">
        <f t="shared" si="324"/>
        <v>0</v>
      </c>
      <c r="EA95" s="96">
        <f t="shared" si="324"/>
        <v>0</v>
      </c>
      <c r="EB95" s="96">
        <f t="shared" si="324"/>
        <v>0</v>
      </c>
      <c r="EC95" s="96">
        <f t="shared" si="324"/>
        <v>0</v>
      </c>
      <c r="ED95" s="96">
        <f t="shared" si="324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25">F93</f>
        <v>0</v>
      </c>
      <c r="G96" s="96">
        <f t="shared" si="325"/>
        <v>0</v>
      </c>
      <c r="H96" s="96">
        <f t="shared" si="325"/>
        <v>0</v>
      </c>
      <c r="I96" s="96">
        <f t="shared" si="325"/>
        <v>0</v>
      </c>
      <c r="J96" s="96">
        <f t="shared" si="325"/>
        <v>0</v>
      </c>
      <c r="K96" s="96">
        <f t="shared" si="325"/>
        <v>0</v>
      </c>
      <c r="L96" s="96">
        <f t="shared" si="325"/>
        <v>0</v>
      </c>
      <c r="M96" s="96">
        <f t="shared" si="325"/>
        <v>0</v>
      </c>
      <c r="N96" s="96">
        <f t="shared" si="325"/>
        <v>0</v>
      </c>
      <c r="O96" s="96">
        <f t="shared" si="325"/>
        <v>0</v>
      </c>
      <c r="P96" s="96">
        <f t="shared" si="325"/>
        <v>0</v>
      </c>
      <c r="Q96" s="96">
        <f t="shared" si="325"/>
        <v>0</v>
      </c>
      <c r="R96" s="75">
        <f>SUM(F96:Q96)</f>
        <v>0</v>
      </c>
      <c r="S96" s="96">
        <f t="shared" ref="S96:AD96" si="326">S93</f>
        <v>0</v>
      </c>
      <c r="T96" s="96">
        <f t="shared" si="326"/>
        <v>0</v>
      </c>
      <c r="U96" s="96">
        <f t="shared" si="326"/>
        <v>0</v>
      </c>
      <c r="V96" s="96">
        <f t="shared" si="326"/>
        <v>0</v>
      </c>
      <c r="W96" s="96">
        <f t="shared" si="326"/>
        <v>0</v>
      </c>
      <c r="X96" s="96">
        <f t="shared" si="326"/>
        <v>0</v>
      </c>
      <c r="Y96" s="96">
        <f t="shared" si="326"/>
        <v>0</v>
      </c>
      <c r="Z96" s="96">
        <f t="shared" si="326"/>
        <v>0</v>
      </c>
      <c r="AA96" s="96">
        <f t="shared" si="326"/>
        <v>0</v>
      </c>
      <c r="AB96" s="96">
        <f t="shared" si="326"/>
        <v>0</v>
      </c>
      <c r="AC96" s="96">
        <f t="shared" si="326"/>
        <v>0</v>
      </c>
      <c r="AD96" s="96">
        <f t="shared" si="326"/>
        <v>0</v>
      </c>
      <c r="AE96" s="75">
        <f>SUM(S96:AD96)</f>
        <v>0</v>
      </c>
      <c r="AF96" s="96">
        <f t="shared" ref="AF96:AQ96" si="327">AF93</f>
        <v>0</v>
      </c>
      <c r="AG96" s="96">
        <f t="shared" si="327"/>
        <v>0</v>
      </c>
      <c r="AH96" s="96">
        <f t="shared" si="327"/>
        <v>0</v>
      </c>
      <c r="AI96" s="96">
        <f t="shared" si="327"/>
        <v>0</v>
      </c>
      <c r="AJ96" s="96">
        <f t="shared" si="327"/>
        <v>0</v>
      </c>
      <c r="AK96" s="96">
        <f t="shared" si="327"/>
        <v>0</v>
      </c>
      <c r="AL96" s="96">
        <f t="shared" si="327"/>
        <v>0</v>
      </c>
      <c r="AM96" s="96">
        <f t="shared" si="327"/>
        <v>0</v>
      </c>
      <c r="AN96" s="96">
        <f t="shared" si="327"/>
        <v>0</v>
      </c>
      <c r="AO96" s="96">
        <f t="shared" si="327"/>
        <v>0</v>
      </c>
      <c r="AP96" s="96">
        <f t="shared" si="327"/>
        <v>0</v>
      </c>
      <c r="AQ96" s="96">
        <f t="shared" si="327"/>
        <v>0</v>
      </c>
      <c r="AR96" s="75">
        <f>SUM(AF96:AQ96)</f>
        <v>0</v>
      </c>
      <c r="AS96" s="96">
        <f t="shared" ref="AS96:BD96" si="328">AS93</f>
        <v>0</v>
      </c>
      <c r="AT96" s="96">
        <f t="shared" si="328"/>
        <v>0</v>
      </c>
      <c r="AU96" s="96">
        <f t="shared" si="328"/>
        <v>0</v>
      </c>
      <c r="AV96" s="96">
        <f t="shared" si="328"/>
        <v>0</v>
      </c>
      <c r="AW96" s="96">
        <f t="shared" si="328"/>
        <v>0</v>
      </c>
      <c r="AX96" s="96">
        <f t="shared" si="328"/>
        <v>0</v>
      </c>
      <c r="AY96" s="96">
        <f t="shared" si="328"/>
        <v>0</v>
      </c>
      <c r="AZ96" s="96">
        <f t="shared" si="328"/>
        <v>0</v>
      </c>
      <c r="BA96" s="96">
        <f t="shared" si="328"/>
        <v>0</v>
      </c>
      <c r="BB96" s="96">
        <f t="shared" si="328"/>
        <v>0</v>
      </c>
      <c r="BC96" s="96">
        <f t="shared" si="328"/>
        <v>0</v>
      </c>
      <c r="BD96" s="96">
        <f t="shared" si="328"/>
        <v>0</v>
      </c>
      <c r="BE96" s="75">
        <f>SUM(AS96:BD96)</f>
        <v>0</v>
      </c>
      <c r="BF96" s="96">
        <f t="shared" ref="BF96:BQ96" si="329">BF93</f>
        <v>0</v>
      </c>
      <c r="BG96" s="96">
        <f t="shared" si="329"/>
        <v>0</v>
      </c>
      <c r="BH96" s="96">
        <f t="shared" si="329"/>
        <v>0</v>
      </c>
      <c r="BI96" s="96">
        <f t="shared" si="329"/>
        <v>0</v>
      </c>
      <c r="BJ96" s="96">
        <f t="shared" si="329"/>
        <v>0</v>
      </c>
      <c r="BK96" s="96">
        <f t="shared" si="329"/>
        <v>0</v>
      </c>
      <c r="BL96" s="96">
        <f t="shared" si="329"/>
        <v>0</v>
      </c>
      <c r="BM96" s="96">
        <f t="shared" si="329"/>
        <v>0</v>
      </c>
      <c r="BN96" s="96">
        <f t="shared" si="329"/>
        <v>0</v>
      </c>
      <c r="BO96" s="96">
        <f t="shared" si="329"/>
        <v>0</v>
      </c>
      <c r="BP96" s="96">
        <f t="shared" si="329"/>
        <v>0</v>
      </c>
      <c r="BQ96" s="96">
        <f t="shared" si="329"/>
        <v>0</v>
      </c>
      <c r="BR96" s="75">
        <f>SUM(BF96:BQ96)</f>
        <v>0</v>
      </c>
      <c r="BS96" s="96">
        <f t="shared" ref="BS96:CD96" si="330">BS93</f>
        <v>0</v>
      </c>
      <c r="BT96" s="96">
        <f t="shared" si="330"/>
        <v>0</v>
      </c>
      <c r="BU96" s="96">
        <f t="shared" si="330"/>
        <v>0</v>
      </c>
      <c r="BV96" s="96">
        <f t="shared" si="330"/>
        <v>0</v>
      </c>
      <c r="BW96" s="96">
        <f t="shared" si="330"/>
        <v>0</v>
      </c>
      <c r="BX96" s="96">
        <f t="shared" si="330"/>
        <v>0</v>
      </c>
      <c r="BY96" s="96">
        <f t="shared" si="330"/>
        <v>0</v>
      </c>
      <c r="BZ96" s="96">
        <f t="shared" si="330"/>
        <v>0</v>
      </c>
      <c r="CA96" s="96">
        <f t="shared" si="330"/>
        <v>0</v>
      </c>
      <c r="CB96" s="96">
        <f t="shared" si="330"/>
        <v>0</v>
      </c>
      <c r="CC96" s="96">
        <f t="shared" si="330"/>
        <v>0</v>
      </c>
      <c r="CD96" s="96">
        <f t="shared" si="330"/>
        <v>0</v>
      </c>
      <c r="CE96" s="75">
        <f>SUM(BS96:CD96)</f>
        <v>0</v>
      </c>
      <c r="CF96" s="96">
        <f t="shared" ref="CF96:CQ96" si="331">CF93</f>
        <v>0</v>
      </c>
      <c r="CG96" s="96">
        <f t="shared" si="331"/>
        <v>0</v>
      </c>
      <c r="CH96" s="96">
        <f t="shared" si="331"/>
        <v>0</v>
      </c>
      <c r="CI96" s="96">
        <f t="shared" si="331"/>
        <v>0</v>
      </c>
      <c r="CJ96" s="96">
        <f t="shared" si="331"/>
        <v>0</v>
      </c>
      <c r="CK96" s="96">
        <f t="shared" si="331"/>
        <v>0</v>
      </c>
      <c r="CL96" s="96">
        <f t="shared" si="331"/>
        <v>0</v>
      </c>
      <c r="CM96" s="96">
        <f t="shared" si="331"/>
        <v>0</v>
      </c>
      <c r="CN96" s="96">
        <f t="shared" si="331"/>
        <v>0</v>
      </c>
      <c r="CO96" s="96">
        <f t="shared" si="331"/>
        <v>0</v>
      </c>
      <c r="CP96" s="96">
        <f t="shared" si="331"/>
        <v>0</v>
      </c>
      <c r="CQ96" s="96">
        <f t="shared" si="331"/>
        <v>0</v>
      </c>
      <c r="CR96" s="75">
        <f>SUM(CF96:CQ96)</f>
        <v>0</v>
      </c>
      <c r="CS96" s="96">
        <f t="shared" ref="CS96:DD96" si="332">CS93</f>
        <v>0</v>
      </c>
      <c r="CT96" s="96">
        <f t="shared" si="332"/>
        <v>0</v>
      </c>
      <c r="CU96" s="96">
        <f t="shared" si="332"/>
        <v>0</v>
      </c>
      <c r="CV96" s="96">
        <f t="shared" si="332"/>
        <v>0</v>
      </c>
      <c r="CW96" s="96">
        <f t="shared" si="332"/>
        <v>0</v>
      </c>
      <c r="CX96" s="96">
        <f t="shared" si="332"/>
        <v>0</v>
      </c>
      <c r="CY96" s="96">
        <f t="shared" si="332"/>
        <v>0</v>
      </c>
      <c r="CZ96" s="96">
        <f t="shared" si="332"/>
        <v>0</v>
      </c>
      <c r="DA96" s="96">
        <f t="shared" si="332"/>
        <v>0</v>
      </c>
      <c r="DB96" s="96">
        <f t="shared" si="332"/>
        <v>0</v>
      </c>
      <c r="DC96" s="96">
        <f t="shared" si="332"/>
        <v>0</v>
      </c>
      <c r="DD96" s="96">
        <f t="shared" si="332"/>
        <v>0</v>
      </c>
      <c r="DE96" s="75">
        <f>SUM(CS96:DD96)</f>
        <v>0</v>
      </c>
      <c r="DF96" s="96">
        <f t="shared" ref="DF96:DQ96" si="333">DF93</f>
        <v>0</v>
      </c>
      <c r="DG96" s="96">
        <f t="shared" si="333"/>
        <v>0</v>
      </c>
      <c r="DH96" s="96">
        <f t="shared" si="333"/>
        <v>0</v>
      </c>
      <c r="DI96" s="96">
        <f t="shared" si="333"/>
        <v>0</v>
      </c>
      <c r="DJ96" s="96">
        <f t="shared" si="333"/>
        <v>0</v>
      </c>
      <c r="DK96" s="96">
        <f t="shared" si="333"/>
        <v>0</v>
      </c>
      <c r="DL96" s="96">
        <f t="shared" si="333"/>
        <v>0</v>
      </c>
      <c r="DM96" s="96">
        <f t="shared" si="333"/>
        <v>0</v>
      </c>
      <c r="DN96" s="96">
        <f t="shared" si="333"/>
        <v>0</v>
      </c>
      <c r="DO96" s="96">
        <f t="shared" si="333"/>
        <v>0</v>
      </c>
      <c r="DP96" s="96">
        <f t="shared" si="333"/>
        <v>0</v>
      </c>
      <c r="DQ96" s="96">
        <f t="shared" si="333"/>
        <v>0</v>
      </c>
      <c r="DR96" s="75">
        <f>SUM(DF96:DQ96)</f>
        <v>0</v>
      </c>
      <c r="DS96" s="96">
        <f t="shared" ref="DS96:ED96" si="334">DS93</f>
        <v>0</v>
      </c>
      <c r="DT96" s="96">
        <f t="shared" si="334"/>
        <v>0</v>
      </c>
      <c r="DU96" s="96">
        <f t="shared" si="334"/>
        <v>0</v>
      </c>
      <c r="DV96" s="96">
        <f t="shared" si="334"/>
        <v>0</v>
      </c>
      <c r="DW96" s="96">
        <f t="shared" si="334"/>
        <v>0</v>
      </c>
      <c r="DX96" s="96">
        <f t="shared" si="334"/>
        <v>0</v>
      </c>
      <c r="DY96" s="96">
        <f t="shared" si="334"/>
        <v>0</v>
      </c>
      <c r="DZ96" s="96">
        <f t="shared" si="334"/>
        <v>0</v>
      </c>
      <c r="EA96" s="96">
        <f t="shared" si="334"/>
        <v>0</v>
      </c>
      <c r="EB96" s="96">
        <f t="shared" si="334"/>
        <v>0</v>
      </c>
      <c r="EC96" s="96">
        <f t="shared" si="334"/>
        <v>0</v>
      </c>
      <c r="ED96" s="96">
        <f t="shared" si="334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35">F95+F96</f>
        <v>0</v>
      </c>
      <c r="G97" s="96">
        <f t="shared" si="335"/>
        <v>0</v>
      </c>
      <c r="H97" s="96">
        <f t="shared" si="335"/>
        <v>0</v>
      </c>
      <c r="I97" s="96">
        <f t="shared" si="335"/>
        <v>0</v>
      </c>
      <c r="J97" s="96">
        <f t="shared" si="335"/>
        <v>0</v>
      </c>
      <c r="K97" s="96">
        <f t="shared" si="335"/>
        <v>0</v>
      </c>
      <c r="L97" s="96">
        <f t="shared" si="335"/>
        <v>0</v>
      </c>
      <c r="M97" s="96">
        <f t="shared" si="335"/>
        <v>0</v>
      </c>
      <c r="N97" s="96">
        <f t="shared" si="335"/>
        <v>0</v>
      </c>
      <c r="O97" s="96">
        <f t="shared" si="335"/>
        <v>0</v>
      </c>
      <c r="P97" s="96">
        <f t="shared" si="335"/>
        <v>0</v>
      </c>
      <c r="Q97" s="96">
        <f t="shared" si="335"/>
        <v>0</v>
      </c>
      <c r="R97" s="75">
        <f t="shared" si="335"/>
        <v>0</v>
      </c>
      <c r="S97" s="96">
        <f t="shared" si="335"/>
        <v>0</v>
      </c>
      <c r="T97" s="96">
        <f t="shared" si="335"/>
        <v>0</v>
      </c>
      <c r="U97" s="96">
        <f t="shared" si="335"/>
        <v>0</v>
      </c>
      <c r="V97" s="96">
        <f t="shared" si="335"/>
        <v>0</v>
      </c>
      <c r="W97" s="96">
        <f t="shared" si="335"/>
        <v>0</v>
      </c>
      <c r="X97" s="96">
        <f t="shared" si="335"/>
        <v>0</v>
      </c>
      <c r="Y97" s="96">
        <f t="shared" si="335"/>
        <v>0</v>
      </c>
      <c r="Z97" s="96">
        <f t="shared" si="335"/>
        <v>0</v>
      </c>
      <c r="AA97" s="96">
        <f t="shared" si="335"/>
        <v>0</v>
      </c>
      <c r="AB97" s="96">
        <f t="shared" si="335"/>
        <v>0</v>
      </c>
      <c r="AC97" s="96">
        <f t="shared" si="335"/>
        <v>0</v>
      </c>
      <c r="AD97" s="96">
        <f t="shared" si="335"/>
        <v>0</v>
      </c>
      <c r="AE97" s="75">
        <f t="shared" si="335"/>
        <v>0</v>
      </c>
      <c r="AF97" s="96">
        <f t="shared" si="335"/>
        <v>0</v>
      </c>
      <c r="AG97" s="96">
        <f t="shared" si="335"/>
        <v>0</v>
      </c>
      <c r="AH97" s="96">
        <f t="shared" si="335"/>
        <v>0</v>
      </c>
      <c r="AI97" s="96">
        <f t="shared" si="335"/>
        <v>0</v>
      </c>
      <c r="AJ97" s="96">
        <f t="shared" si="335"/>
        <v>0</v>
      </c>
      <c r="AK97" s="96">
        <f t="shared" si="335"/>
        <v>0</v>
      </c>
      <c r="AL97" s="96">
        <f t="shared" ref="AL97:BQ97" si="336">AL95+AL96</f>
        <v>0</v>
      </c>
      <c r="AM97" s="96">
        <f t="shared" si="336"/>
        <v>0</v>
      </c>
      <c r="AN97" s="96">
        <f t="shared" si="336"/>
        <v>0</v>
      </c>
      <c r="AO97" s="96">
        <f t="shared" si="336"/>
        <v>0</v>
      </c>
      <c r="AP97" s="96">
        <f t="shared" si="336"/>
        <v>0</v>
      </c>
      <c r="AQ97" s="96">
        <f t="shared" si="336"/>
        <v>0</v>
      </c>
      <c r="AR97" s="75">
        <f t="shared" si="336"/>
        <v>0</v>
      </c>
      <c r="AS97" s="96">
        <f t="shared" si="336"/>
        <v>0</v>
      </c>
      <c r="AT97" s="96">
        <f t="shared" si="336"/>
        <v>0</v>
      </c>
      <c r="AU97" s="96">
        <f t="shared" si="336"/>
        <v>0</v>
      </c>
      <c r="AV97" s="96">
        <f t="shared" si="336"/>
        <v>0</v>
      </c>
      <c r="AW97" s="96">
        <f t="shared" si="336"/>
        <v>0</v>
      </c>
      <c r="AX97" s="96">
        <f t="shared" si="336"/>
        <v>0</v>
      </c>
      <c r="AY97" s="96">
        <f t="shared" si="336"/>
        <v>0</v>
      </c>
      <c r="AZ97" s="96">
        <f t="shared" si="336"/>
        <v>0</v>
      </c>
      <c r="BA97" s="96">
        <f t="shared" si="336"/>
        <v>0</v>
      </c>
      <c r="BB97" s="96">
        <f t="shared" si="336"/>
        <v>0</v>
      </c>
      <c r="BC97" s="96">
        <f t="shared" si="336"/>
        <v>0</v>
      </c>
      <c r="BD97" s="96">
        <f t="shared" si="336"/>
        <v>0</v>
      </c>
      <c r="BE97" s="75">
        <f t="shared" si="336"/>
        <v>0</v>
      </c>
      <c r="BF97" s="96">
        <f t="shared" si="336"/>
        <v>0</v>
      </c>
      <c r="BG97" s="96">
        <f t="shared" si="336"/>
        <v>0</v>
      </c>
      <c r="BH97" s="96">
        <f t="shared" si="336"/>
        <v>0</v>
      </c>
      <c r="BI97" s="96">
        <f t="shared" si="336"/>
        <v>0</v>
      </c>
      <c r="BJ97" s="96">
        <f t="shared" si="336"/>
        <v>0</v>
      </c>
      <c r="BK97" s="96">
        <f t="shared" si="336"/>
        <v>0</v>
      </c>
      <c r="BL97" s="96">
        <f t="shared" si="336"/>
        <v>0</v>
      </c>
      <c r="BM97" s="96">
        <f t="shared" si="336"/>
        <v>0</v>
      </c>
      <c r="BN97" s="96">
        <f t="shared" si="336"/>
        <v>0</v>
      </c>
      <c r="BO97" s="96">
        <f t="shared" si="336"/>
        <v>0</v>
      </c>
      <c r="BP97" s="96">
        <f t="shared" si="336"/>
        <v>0</v>
      </c>
      <c r="BQ97" s="96">
        <f t="shared" si="336"/>
        <v>0</v>
      </c>
      <c r="BR97" s="75">
        <f t="shared" ref="BR97:CW97" si="337">BR95+BR96</f>
        <v>0</v>
      </c>
      <c r="BS97" s="96">
        <f t="shared" si="337"/>
        <v>0</v>
      </c>
      <c r="BT97" s="96">
        <f t="shared" si="337"/>
        <v>0</v>
      </c>
      <c r="BU97" s="96">
        <f t="shared" si="337"/>
        <v>0</v>
      </c>
      <c r="BV97" s="96">
        <f t="shared" si="337"/>
        <v>0</v>
      </c>
      <c r="BW97" s="96">
        <f t="shared" si="337"/>
        <v>0</v>
      </c>
      <c r="BX97" s="96">
        <f t="shared" si="337"/>
        <v>0</v>
      </c>
      <c r="BY97" s="96">
        <f t="shared" si="337"/>
        <v>0</v>
      </c>
      <c r="BZ97" s="96">
        <f t="shared" si="337"/>
        <v>0</v>
      </c>
      <c r="CA97" s="96">
        <f t="shared" si="337"/>
        <v>0</v>
      </c>
      <c r="CB97" s="96">
        <f t="shared" si="337"/>
        <v>0</v>
      </c>
      <c r="CC97" s="96">
        <f t="shared" si="337"/>
        <v>0</v>
      </c>
      <c r="CD97" s="96">
        <f t="shared" si="337"/>
        <v>0</v>
      </c>
      <c r="CE97" s="75">
        <f t="shared" si="337"/>
        <v>0</v>
      </c>
      <c r="CF97" s="96">
        <f t="shared" si="337"/>
        <v>0</v>
      </c>
      <c r="CG97" s="96">
        <f t="shared" si="337"/>
        <v>0</v>
      </c>
      <c r="CH97" s="96">
        <f t="shared" si="337"/>
        <v>0</v>
      </c>
      <c r="CI97" s="96">
        <f t="shared" si="337"/>
        <v>0</v>
      </c>
      <c r="CJ97" s="96">
        <f t="shared" si="337"/>
        <v>0</v>
      </c>
      <c r="CK97" s="96">
        <f t="shared" si="337"/>
        <v>0</v>
      </c>
      <c r="CL97" s="96">
        <f t="shared" si="337"/>
        <v>0</v>
      </c>
      <c r="CM97" s="96">
        <f t="shared" si="337"/>
        <v>0</v>
      </c>
      <c r="CN97" s="96">
        <f t="shared" si="337"/>
        <v>0</v>
      </c>
      <c r="CO97" s="96">
        <f t="shared" si="337"/>
        <v>0</v>
      </c>
      <c r="CP97" s="96">
        <f t="shared" si="337"/>
        <v>0</v>
      </c>
      <c r="CQ97" s="96">
        <f t="shared" si="337"/>
        <v>0</v>
      </c>
      <c r="CR97" s="75">
        <f t="shared" si="337"/>
        <v>0</v>
      </c>
      <c r="CS97" s="96">
        <f t="shared" si="337"/>
        <v>0</v>
      </c>
      <c r="CT97" s="96">
        <f t="shared" si="337"/>
        <v>0</v>
      </c>
      <c r="CU97" s="96">
        <f t="shared" si="337"/>
        <v>0</v>
      </c>
      <c r="CV97" s="96">
        <f t="shared" si="337"/>
        <v>0</v>
      </c>
      <c r="CW97" s="96">
        <f t="shared" si="337"/>
        <v>0</v>
      </c>
      <c r="CX97" s="96">
        <f t="shared" ref="CX97:EC97" si="338">CX95+CX96</f>
        <v>0</v>
      </c>
      <c r="CY97" s="96">
        <f t="shared" si="338"/>
        <v>0</v>
      </c>
      <c r="CZ97" s="96">
        <f t="shared" si="338"/>
        <v>0</v>
      </c>
      <c r="DA97" s="96">
        <f t="shared" si="338"/>
        <v>0</v>
      </c>
      <c r="DB97" s="96">
        <f t="shared" si="338"/>
        <v>0</v>
      </c>
      <c r="DC97" s="96">
        <f t="shared" si="338"/>
        <v>0</v>
      </c>
      <c r="DD97" s="96">
        <f t="shared" si="338"/>
        <v>0</v>
      </c>
      <c r="DE97" s="75">
        <f t="shared" si="338"/>
        <v>0</v>
      </c>
      <c r="DF97" s="96">
        <f t="shared" si="338"/>
        <v>0</v>
      </c>
      <c r="DG97" s="96">
        <f t="shared" si="338"/>
        <v>0</v>
      </c>
      <c r="DH97" s="96">
        <f t="shared" si="338"/>
        <v>0</v>
      </c>
      <c r="DI97" s="96">
        <f t="shared" si="338"/>
        <v>0</v>
      </c>
      <c r="DJ97" s="96">
        <f t="shared" si="338"/>
        <v>0</v>
      </c>
      <c r="DK97" s="96">
        <f t="shared" si="338"/>
        <v>0</v>
      </c>
      <c r="DL97" s="96">
        <f t="shared" si="338"/>
        <v>0</v>
      </c>
      <c r="DM97" s="96">
        <f t="shared" si="338"/>
        <v>0</v>
      </c>
      <c r="DN97" s="96">
        <f t="shared" si="338"/>
        <v>0</v>
      </c>
      <c r="DO97" s="96">
        <f t="shared" si="338"/>
        <v>0</v>
      </c>
      <c r="DP97" s="96">
        <f t="shared" si="338"/>
        <v>0</v>
      </c>
      <c r="DQ97" s="96">
        <f t="shared" si="338"/>
        <v>0</v>
      </c>
      <c r="DR97" s="75">
        <f t="shared" si="338"/>
        <v>0</v>
      </c>
      <c r="DS97" s="96">
        <f t="shared" si="338"/>
        <v>0</v>
      </c>
      <c r="DT97" s="96">
        <f t="shared" si="338"/>
        <v>0</v>
      </c>
      <c r="DU97" s="96">
        <f t="shared" si="338"/>
        <v>0</v>
      </c>
      <c r="DV97" s="96">
        <f t="shared" si="338"/>
        <v>0</v>
      </c>
      <c r="DW97" s="96">
        <f t="shared" si="338"/>
        <v>0</v>
      </c>
      <c r="DX97" s="96">
        <f t="shared" si="338"/>
        <v>0</v>
      </c>
      <c r="DY97" s="96">
        <f t="shared" si="338"/>
        <v>0</v>
      </c>
      <c r="DZ97" s="96">
        <f t="shared" si="338"/>
        <v>0</v>
      </c>
      <c r="EA97" s="96">
        <f t="shared" si="338"/>
        <v>0</v>
      </c>
      <c r="EB97" s="96">
        <f t="shared" si="338"/>
        <v>0</v>
      </c>
      <c r="EC97" s="96">
        <f t="shared" si="338"/>
        <v>0</v>
      </c>
      <c r="ED97" s="96">
        <f t="shared" ref="ED97:EE97" si="339">ED95+ED96</f>
        <v>0</v>
      </c>
      <c r="EE97" s="76">
        <f t="shared" si="339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7D45A"/>
  </sheetPr>
  <dimension ref="A1:DW996"/>
  <sheetViews>
    <sheetView zoomScaleNormal="100" workbookViewId="0">
      <selection activeCell="H5" sqref="H5"/>
    </sheetView>
  </sheetViews>
  <sheetFormatPr baseColWidth="10" defaultColWidth="14.42578125" defaultRowHeight="15" x14ac:dyDescent="0.25"/>
  <cols>
    <col min="1" max="1" width="8" style="308" customWidth="1"/>
    <col min="2" max="2" width="6.42578125" style="308" customWidth="1"/>
    <col min="3" max="3" width="9" style="308" customWidth="1"/>
    <col min="4" max="4" width="7.7109375" style="308" customWidth="1"/>
    <col min="5" max="5" width="16.7109375" style="308" customWidth="1"/>
    <col min="6" max="6" width="4.42578125" style="308" customWidth="1"/>
    <col min="7" max="7" width="10" style="308" customWidth="1"/>
    <col min="8" max="9" width="5" style="308" customWidth="1"/>
    <col min="10" max="15" width="4.7109375" style="308" customWidth="1"/>
    <col min="16" max="16" width="7.42578125" style="308" customWidth="1"/>
    <col min="17" max="17" width="5.7109375" style="308" customWidth="1"/>
    <col min="18" max="19" width="7" style="308" customWidth="1"/>
    <col min="20" max="21" width="5" style="308" customWidth="1"/>
    <col min="22" max="103" width="10" style="308" customWidth="1"/>
    <col min="104" max="104" width="14.42578125" style="308" customWidth="1"/>
    <col min="105" max="16384" width="14.42578125" style="308"/>
  </cols>
  <sheetData>
    <row r="1" spans="1:127" ht="15.75" customHeight="1" x14ac:dyDescent="0.25">
      <c r="A1" s="578" t="s">
        <v>8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309"/>
      <c r="B2" s="309"/>
      <c r="C2" s="309"/>
      <c r="D2" s="309"/>
      <c r="E2" s="309"/>
      <c r="F2" s="310"/>
      <c r="G2" s="311"/>
      <c r="H2" s="310">
        <v>2025</v>
      </c>
      <c r="I2" s="310">
        <v>2025</v>
      </c>
      <c r="J2" s="310">
        <v>2025</v>
      </c>
      <c r="K2" s="310">
        <v>2025</v>
      </c>
      <c r="L2" s="310">
        <v>2025</v>
      </c>
      <c r="M2" s="310">
        <v>2025</v>
      </c>
      <c r="N2" s="310">
        <v>2025</v>
      </c>
      <c r="O2" s="310">
        <v>2025</v>
      </c>
      <c r="P2" s="310">
        <v>2025</v>
      </c>
      <c r="Q2" s="310">
        <v>2025</v>
      </c>
      <c r="R2" s="310">
        <v>2025</v>
      </c>
      <c r="S2" s="310">
        <v>2025</v>
      </c>
      <c r="T2" s="310">
        <v>2025</v>
      </c>
      <c r="U2" s="310">
        <v>2026</v>
      </c>
      <c r="V2" s="310">
        <v>2026</v>
      </c>
      <c r="W2" s="310">
        <v>2026</v>
      </c>
      <c r="X2" s="310">
        <v>2026</v>
      </c>
      <c r="Y2" s="310">
        <v>2026</v>
      </c>
      <c r="Z2" s="310">
        <v>2026</v>
      </c>
      <c r="AA2" s="310">
        <v>2026</v>
      </c>
      <c r="AB2" s="310">
        <v>2026</v>
      </c>
      <c r="AC2" s="310">
        <v>2026</v>
      </c>
      <c r="AD2" s="310">
        <v>2026</v>
      </c>
      <c r="AE2" s="310">
        <v>2026</v>
      </c>
      <c r="AF2" s="312">
        <v>2027</v>
      </c>
      <c r="AG2" s="312">
        <v>2027</v>
      </c>
      <c r="AH2" s="312">
        <v>2027</v>
      </c>
      <c r="AI2" s="312">
        <v>2027</v>
      </c>
      <c r="AJ2" s="312">
        <v>2027</v>
      </c>
      <c r="AK2" s="312">
        <v>2027</v>
      </c>
      <c r="AL2" s="312">
        <v>2027</v>
      </c>
      <c r="AM2" s="312">
        <v>2027</v>
      </c>
      <c r="AN2" s="312">
        <v>2027</v>
      </c>
      <c r="AO2" s="312">
        <v>2027</v>
      </c>
      <c r="AP2" s="312">
        <v>2027</v>
      </c>
      <c r="AQ2" s="312">
        <v>2027</v>
      </c>
      <c r="AR2" s="312">
        <v>2028</v>
      </c>
      <c r="AS2" s="312">
        <v>2028</v>
      </c>
      <c r="AT2" s="312">
        <v>2028</v>
      </c>
      <c r="AU2" s="312">
        <v>2028</v>
      </c>
      <c r="AV2" s="312">
        <v>2028</v>
      </c>
      <c r="AW2" s="312">
        <v>2028</v>
      </c>
      <c r="AX2" s="312">
        <v>2028</v>
      </c>
      <c r="AY2" s="312">
        <v>2028</v>
      </c>
      <c r="AZ2" s="312">
        <v>2028</v>
      </c>
      <c r="BA2" s="312">
        <v>2028</v>
      </c>
      <c r="BB2" s="312">
        <v>2028</v>
      </c>
      <c r="BC2" s="312">
        <v>2028</v>
      </c>
      <c r="BD2" s="312">
        <v>2029</v>
      </c>
      <c r="BE2" s="312">
        <v>2029</v>
      </c>
      <c r="BF2" s="312">
        <v>2029</v>
      </c>
      <c r="BG2" s="312">
        <v>2029</v>
      </c>
      <c r="BH2" s="312">
        <v>2029</v>
      </c>
      <c r="BI2" s="312">
        <v>2029</v>
      </c>
      <c r="BJ2" s="312">
        <v>2029</v>
      </c>
      <c r="BK2" s="312">
        <v>2029</v>
      </c>
      <c r="BL2" s="312">
        <v>2029</v>
      </c>
      <c r="BM2" s="312">
        <v>2029</v>
      </c>
      <c r="BN2" s="312">
        <v>2029</v>
      </c>
      <c r="BO2" s="312">
        <v>2029</v>
      </c>
      <c r="BP2" s="312">
        <v>2030</v>
      </c>
      <c r="BQ2" s="312">
        <v>2030</v>
      </c>
      <c r="BR2" s="312">
        <v>2030</v>
      </c>
      <c r="BS2" s="312">
        <v>2030</v>
      </c>
      <c r="BT2" s="312">
        <v>2030</v>
      </c>
      <c r="BU2" s="312">
        <v>2030</v>
      </c>
      <c r="BV2" s="312">
        <v>2030</v>
      </c>
      <c r="BW2" s="312">
        <v>2030</v>
      </c>
      <c r="BX2" s="312">
        <v>2030</v>
      </c>
      <c r="BY2" s="312">
        <v>2030</v>
      </c>
      <c r="BZ2" s="312">
        <v>2030</v>
      </c>
      <c r="CA2" s="312">
        <v>2030</v>
      </c>
      <c r="CB2" s="312">
        <v>2031</v>
      </c>
      <c r="CC2" s="312">
        <v>2031</v>
      </c>
      <c r="CD2" s="312">
        <v>2031</v>
      </c>
      <c r="CE2" s="312">
        <v>2031</v>
      </c>
      <c r="CF2" s="312">
        <v>2031</v>
      </c>
      <c r="CG2" s="312">
        <v>2031</v>
      </c>
      <c r="CH2" s="312">
        <v>2031</v>
      </c>
      <c r="CI2" s="312">
        <v>2031</v>
      </c>
      <c r="CJ2" s="312">
        <v>2031</v>
      </c>
      <c r="CK2" s="312">
        <v>2031</v>
      </c>
      <c r="CL2" s="312">
        <v>2031</v>
      </c>
      <c r="CM2" s="312">
        <v>2031</v>
      </c>
      <c r="CN2" s="312">
        <v>2032</v>
      </c>
      <c r="CO2" s="312">
        <v>2032</v>
      </c>
      <c r="CP2" s="312">
        <v>2032</v>
      </c>
      <c r="CQ2" s="312">
        <v>2032</v>
      </c>
      <c r="CR2" s="312">
        <v>2032</v>
      </c>
      <c r="CS2" s="312">
        <v>2032</v>
      </c>
      <c r="CT2" s="312">
        <v>2032</v>
      </c>
      <c r="CU2" s="312">
        <v>2032</v>
      </c>
      <c r="CV2" s="312">
        <v>2032</v>
      </c>
      <c r="CW2" s="312">
        <v>2032</v>
      </c>
      <c r="CX2" s="312">
        <v>2032</v>
      </c>
      <c r="CY2" s="312">
        <v>2032</v>
      </c>
      <c r="CZ2" s="312">
        <v>2033</v>
      </c>
      <c r="DA2" s="312">
        <v>2033</v>
      </c>
      <c r="DB2" s="312">
        <v>2033</v>
      </c>
      <c r="DC2" s="312">
        <v>2033</v>
      </c>
      <c r="DD2" s="312">
        <v>2033</v>
      </c>
      <c r="DE2" s="312">
        <v>2033</v>
      </c>
      <c r="DF2" s="312">
        <v>2033</v>
      </c>
      <c r="DG2" s="312">
        <v>2033</v>
      </c>
      <c r="DH2" s="312">
        <v>2033</v>
      </c>
      <c r="DI2" s="312">
        <v>2033</v>
      </c>
      <c r="DJ2" s="312">
        <v>2033</v>
      </c>
      <c r="DK2" s="312">
        <v>2033</v>
      </c>
      <c r="DL2" s="312">
        <v>2034</v>
      </c>
      <c r="DM2" s="312">
        <v>2034</v>
      </c>
      <c r="DN2" s="312">
        <v>2034</v>
      </c>
      <c r="DO2" s="312">
        <v>2034</v>
      </c>
      <c r="DP2" s="312">
        <v>2034</v>
      </c>
      <c r="DQ2" s="312">
        <v>2034</v>
      </c>
      <c r="DR2" s="312">
        <v>2034</v>
      </c>
      <c r="DS2" s="312">
        <v>2034</v>
      </c>
      <c r="DT2" s="312">
        <v>2034</v>
      </c>
      <c r="DU2" s="312">
        <v>2034</v>
      </c>
      <c r="DV2" s="312">
        <v>2034</v>
      </c>
      <c r="DW2" s="312">
        <v>2034</v>
      </c>
    </row>
    <row r="3" spans="1:127" x14ac:dyDescent="0.25">
      <c r="A3" s="313"/>
      <c r="B3" s="313" t="s">
        <v>183</v>
      </c>
      <c r="C3" s="313" t="s">
        <v>184</v>
      </c>
      <c r="D3" s="313" t="s">
        <v>185</v>
      </c>
      <c r="E3" s="313" t="s">
        <v>186</v>
      </c>
      <c r="F3" s="313" t="s">
        <v>187</v>
      </c>
      <c r="G3" s="313" t="s">
        <v>188</v>
      </c>
      <c r="H3" s="313" t="s">
        <v>189</v>
      </c>
      <c r="I3" s="313" t="s">
        <v>190</v>
      </c>
      <c r="J3" s="313" t="s">
        <v>191</v>
      </c>
      <c r="K3" s="313" t="s">
        <v>192</v>
      </c>
      <c r="L3" s="313" t="s">
        <v>193</v>
      </c>
      <c r="M3" s="313" t="s">
        <v>194</v>
      </c>
      <c r="N3" s="313" t="s">
        <v>195</v>
      </c>
      <c r="O3" s="313" t="s">
        <v>196</v>
      </c>
      <c r="P3" s="313" t="s">
        <v>197</v>
      </c>
      <c r="Q3" s="313" t="s">
        <v>198</v>
      </c>
      <c r="R3" s="313" t="s">
        <v>199</v>
      </c>
      <c r="S3" s="313" t="s">
        <v>200</v>
      </c>
      <c r="T3" s="313" t="s">
        <v>189</v>
      </c>
      <c r="U3" s="313" t="s">
        <v>190</v>
      </c>
      <c r="V3" s="313" t="s">
        <v>191</v>
      </c>
      <c r="W3" s="313" t="s">
        <v>192</v>
      </c>
      <c r="X3" s="313" t="s">
        <v>193</v>
      </c>
      <c r="Y3" s="313" t="s">
        <v>194</v>
      </c>
      <c r="Z3" s="313" t="s">
        <v>195</v>
      </c>
      <c r="AA3" s="313" t="s">
        <v>196</v>
      </c>
      <c r="AB3" s="313" t="s">
        <v>197</v>
      </c>
      <c r="AC3" s="313" t="s">
        <v>198</v>
      </c>
      <c r="AD3" s="313" t="s">
        <v>199</v>
      </c>
      <c r="AE3" s="313" t="s">
        <v>200</v>
      </c>
      <c r="AF3" s="314" t="s">
        <v>189</v>
      </c>
      <c r="AG3" s="314" t="s">
        <v>190</v>
      </c>
      <c r="AH3" s="314" t="s">
        <v>191</v>
      </c>
      <c r="AI3" s="314" t="s">
        <v>192</v>
      </c>
      <c r="AJ3" s="314" t="s">
        <v>193</v>
      </c>
      <c r="AK3" s="314" t="s">
        <v>194</v>
      </c>
      <c r="AL3" s="314" t="s">
        <v>195</v>
      </c>
      <c r="AM3" s="314" t="s">
        <v>196</v>
      </c>
      <c r="AN3" s="314" t="s">
        <v>197</v>
      </c>
      <c r="AO3" s="314" t="s">
        <v>198</v>
      </c>
      <c r="AP3" s="314" t="s">
        <v>199</v>
      </c>
      <c r="AQ3" s="314" t="s">
        <v>200</v>
      </c>
      <c r="AR3" s="314" t="s">
        <v>189</v>
      </c>
      <c r="AS3" s="314" t="s">
        <v>190</v>
      </c>
      <c r="AT3" s="314" t="s">
        <v>191</v>
      </c>
      <c r="AU3" s="314" t="s">
        <v>192</v>
      </c>
      <c r="AV3" s="314" t="s">
        <v>193</v>
      </c>
      <c r="AW3" s="314" t="s">
        <v>194</v>
      </c>
      <c r="AX3" s="314" t="s">
        <v>195</v>
      </c>
      <c r="AY3" s="314" t="s">
        <v>196</v>
      </c>
      <c r="AZ3" s="314" t="s">
        <v>197</v>
      </c>
      <c r="BA3" s="314" t="s">
        <v>198</v>
      </c>
      <c r="BB3" s="314" t="s">
        <v>199</v>
      </c>
      <c r="BC3" s="314" t="s">
        <v>200</v>
      </c>
      <c r="BD3" s="314" t="s">
        <v>189</v>
      </c>
      <c r="BE3" s="314" t="s">
        <v>190</v>
      </c>
      <c r="BF3" s="314" t="s">
        <v>191</v>
      </c>
      <c r="BG3" s="314" t="s">
        <v>192</v>
      </c>
      <c r="BH3" s="314" t="s">
        <v>193</v>
      </c>
      <c r="BI3" s="314" t="s">
        <v>194</v>
      </c>
      <c r="BJ3" s="314" t="s">
        <v>195</v>
      </c>
      <c r="BK3" s="314" t="s">
        <v>196</v>
      </c>
      <c r="BL3" s="314" t="s">
        <v>197</v>
      </c>
      <c r="BM3" s="314" t="s">
        <v>198</v>
      </c>
      <c r="BN3" s="314" t="s">
        <v>199</v>
      </c>
      <c r="BO3" s="314" t="s">
        <v>200</v>
      </c>
      <c r="BP3" s="314" t="s">
        <v>189</v>
      </c>
      <c r="BQ3" s="314" t="s">
        <v>190</v>
      </c>
      <c r="BR3" s="314" t="s">
        <v>191</v>
      </c>
      <c r="BS3" s="314" t="s">
        <v>192</v>
      </c>
      <c r="BT3" s="314" t="s">
        <v>193</v>
      </c>
      <c r="BU3" s="314" t="s">
        <v>194</v>
      </c>
      <c r="BV3" s="314" t="s">
        <v>195</v>
      </c>
      <c r="BW3" s="314" t="s">
        <v>196</v>
      </c>
      <c r="BX3" s="314" t="s">
        <v>197</v>
      </c>
      <c r="BY3" s="314" t="s">
        <v>198</v>
      </c>
      <c r="BZ3" s="314" t="s">
        <v>199</v>
      </c>
      <c r="CA3" s="314" t="s">
        <v>200</v>
      </c>
      <c r="CB3" s="314" t="s">
        <v>189</v>
      </c>
      <c r="CC3" s="314" t="s">
        <v>190</v>
      </c>
      <c r="CD3" s="314" t="s">
        <v>191</v>
      </c>
      <c r="CE3" s="314" t="s">
        <v>192</v>
      </c>
      <c r="CF3" s="314" t="s">
        <v>193</v>
      </c>
      <c r="CG3" s="314" t="s">
        <v>194</v>
      </c>
      <c r="CH3" s="314" t="s">
        <v>195</v>
      </c>
      <c r="CI3" s="314" t="s">
        <v>196</v>
      </c>
      <c r="CJ3" s="314" t="s">
        <v>197</v>
      </c>
      <c r="CK3" s="314" t="s">
        <v>198</v>
      </c>
      <c r="CL3" s="314" t="s">
        <v>199</v>
      </c>
      <c r="CM3" s="314" t="s">
        <v>200</v>
      </c>
      <c r="CN3" s="314" t="s">
        <v>189</v>
      </c>
      <c r="CO3" s="314" t="s">
        <v>190</v>
      </c>
      <c r="CP3" s="314" t="s">
        <v>191</v>
      </c>
      <c r="CQ3" s="314" t="s">
        <v>192</v>
      </c>
      <c r="CR3" s="314" t="s">
        <v>193</v>
      </c>
      <c r="CS3" s="314" t="s">
        <v>194</v>
      </c>
      <c r="CT3" s="314" t="s">
        <v>195</v>
      </c>
      <c r="CU3" s="314" t="s">
        <v>196</v>
      </c>
      <c r="CV3" s="314" t="s">
        <v>197</v>
      </c>
      <c r="CW3" s="314" t="s">
        <v>198</v>
      </c>
      <c r="CX3" s="314" t="s">
        <v>199</v>
      </c>
      <c r="CY3" s="314" t="s">
        <v>200</v>
      </c>
      <c r="CZ3" s="314" t="s">
        <v>189</v>
      </c>
      <c r="DA3" s="314" t="s">
        <v>190</v>
      </c>
      <c r="DB3" s="314" t="s">
        <v>191</v>
      </c>
      <c r="DC3" s="314" t="s">
        <v>192</v>
      </c>
      <c r="DD3" s="314" t="s">
        <v>193</v>
      </c>
      <c r="DE3" s="314" t="s">
        <v>194</v>
      </c>
      <c r="DF3" s="314" t="s">
        <v>195</v>
      </c>
      <c r="DG3" s="314" t="s">
        <v>196</v>
      </c>
      <c r="DH3" s="314" t="s">
        <v>197</v>
      </c>
      <c r="DI3" s="314" t="s">
        <v>198</v>
      </c>
      <c r="DJ3" s="314" t="s">
        <v>199</v>
      </c>
      <c r="DK3" s="314" t="s">
        <v>200</v>
      </c>
      <c r="DL3" s="314" t="s">
        <v>189</v>
      </c>
      <c r="DM3" s="314" t="s">
        <v>190</v>
      </c>
      <c r="DN3" s="314" t="s">
        <v>191</v>
      </c>
      <c r="DO3" s="314" t="s">
        <v>192</v>
      </c>
      <c r="DP3" s="314" t="s">
        <v>193</v>
      </c>
      <c r="DQ3" s="314" t="s">
        <v>194</v>
      </c>
      <c r="DR3" s="314" t="s">
        <v>195</v>
      </c>
      <c r="DS3" s="314" t="s">
        <v>196</v>
      </c>
      <c r="DT3" s="314" t="s">
        <v>197</v>
      </c>
      <c r="DU3" s="314" t="s">
        <v>198</v>
      </c>
      <c r="DV3" s="314" t="s">
        <v>199</v>
      </c>
      <c r="DW3" s="314" t="s">
        <v>200</v>
      </c>
    </row>
    <row r="4" spans="1:127" x14ac:dyDescent="0.25">
      <c r="A4" s="309"/>
      <c r="B4" s="309"/>
      <c r="C4" s="315"/>
      <c r="D4" s="315"/>
      <c r="E4" s="309"/>
      <c r="F4" s="310"/>
      <c r="G4" s="309"/>
      <c r="H4" s="309"/>
      <c r="I4" s="309"/>
      <c r="J4" s="309"/>
      <c r="K4" s="309"/>
      <c r="L4" s="309"/>
      <c r="M4" s="309"/>
      <c r="N4" s="309"/>
      <c r="O4" s="309"/>
      <c r="P4" s="309"/>
    </row>
    <row r="5" spans="1:127" ht="14.25" customHeight="1" x14ac:dyDescent="0.25">
      <c r="A5" s="316" t="s">
        <v>201</v>
      </c>
      <c r="B5" s="317">
        <v>61</v>
      </c>
      <c r="C5" s="318" t="s">
        <v>312</v>
      </c>
      <c r="D5" s="319"/>
      <c r="E5" s="320"/>
      <c r="F5" s="321"/>
      <c r="G5" s="322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  <c r="AQ5" s="323"/>
      <c r="AR5" s="323"/>
      <c r="AS5" s="323"/>
      <c r="AT5" s="323"/>
      <c r="AU5" s="323"/>
      <c r="AV5" s="323"/>
      <c r="AW5" s="323"/>
      <c r="AX5" s="323"/>
      <c r="AY5" s="323"/>
      <c r="AZ5" s="323"/>
      <c r="BA5" s="323"/>
      <c r="BB5" s="323"/>
      <c r="BC5" s="323"/>
      <c r="BD5" s="323"/>
      <c r="BE5" s="323"/>
      <c r="BF5" s="323"/>
      <c r="BG5" s="323"/>
      <c r="BH5" s="323"/>
      <c r="BI5" s="323"/>
      <c r="BJ5" s="323"/>
      <c r="BK5" s="323"/>
      <c r="BL5" s="323"/>
      <c r="BM5" s="323"/>
      <c r="BN5" s="323"/>
      <c r="BO5" s="323"/>
      <c r="BP5" s="323"/>
      <c r="BQ5" s="323"/>
      <c r="BR5" s="323"/>
      <c r="BS5" s="323"/>
      <c r="BT5" s="323"/>
      <c r="BU5" s="323"/>
      <c r="BV5" s="323"/>
      <c r="BW5" s="323"/>
      <c r="BX5" s="323"/>
      <c r="BY5" s="323"/>
      <c r="BZ5" s="323"/>
      <c r="CA5" s="323"/>
      <c r="CB5" s="323"/>
      <c r="CC5" s="323"/>
      <c r="CD5" s="323"/>
      <c r="CE5" s="323"/>
      <c r="CF5" s="323"/>
      <c r="CG5" s="323"/>
      <c r="CH5" s="323"/>
      <c r="CI5" s="323"/>
      <c r="CJ5" s="323"/>
      <c r="CK5" s="323"/>
      <c r="CL5" s="323"/>
      <c r="CM5" s="323"/>
      <c r="CN5" s="323"/>
      <c r="CO5" s="323"/>
      <c r="CP5" s="323"/>
      <c r="CQ5" s="323"/>
      <c r="CR5" s="323"/>
      <c r="CS5" s="323"/>
      <c r="CT5" s="323"/>
      <c r="CU5" s="323"/>
      <c r="CV5" s="323"/>
      <c r="CW5" s="323"/>
      <c r="CX5" s="323"/>
      <c r="CY5" s="323"/>
      <c r="CZ5" s="323"/>
      <c r="DA5" s="323"/>
      <c r="DB5" s="323"/>
      <c r="DC5" s="323"/>
      <c r="DD5" s="323"/>
      <c r="DE5" s="323"/>
      <c r="DF5" s="323"/>
      <c r="DG5" s="323"/>
      <c r="DH5" s="323"/>
      <c r="DI5" s="323"/>
      <c r="DJ5" s="323"/>
      <c r="DK5" s="323"/>
      <c r="DL5" s="323"/>
      <c r="DM5" s="323"/>
      <c r="DN5" s="323"/>
      <c r="DO5" s="323"/>
      <c r="DP5" s="323"/>
      <c r="DQ5" s="323"/>
      <c r="DR5" s="323"/>
      <c r="DS5" s="323"/>
      <c r="DT5" s="323"/>
      <c r="DU5" s="323"/>
      <c r="DV5" s="323"/>
      <c r="DW5" s="323"/>
    </row>
    <row r="6" spans="1:127" ht="14.25" customHeight="1" x14ac:dyDescent="0.25">
      <c r="A6" s="316" t="s">
        <v>205</v>
      </c>
      <c r="B6" s="317">
        <v>105.5</v>
      </c>
      <c r="C6" s="318" t="s">
        <v>313</v>
      </c>
      <c r="D6" s="315"/>
      <c r="E6" s="324"/>
      <c r="F6" s="325"/>
      <c r="G6" s="326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  <c r="AN6" s="311"/>
      <c r="AO6" s="311"/>
      <c r="AP6" s="311"/>
      <c r="AQ6" s="311"/>
      <c r="AR6" s="311"/>
      <c r="AS6" s="311"/>
      <c r="AT6" s="311"/>
      <c r="AU6" s="311"/>
      <c r="AV6" s="311"/>
      <c r="AW6" s="311"/>
      <c r="AX6" s="311"/>
      <c r="AY6" s="311"/>
      <c r="AZ6" s="311"/>
      <c r="BA6" s="311"/>
      <c r="BB6" s="311"/>
      <c r="BC6" s="311"/>
      <c r="BD6" s="311"/>
      <c r="BE6" s="311"/>
      <c r="BF6" s="311"/>
      <c r="BG6" s="311"/>
      <c r="BH6" s="311"/>
      <c r="BI6" s="311"/>
      <c r="BJ6" s="311"/>
      <c r="BK6" s="311"/>
      <c r="BL6" s="311"/>
      <c r="BM6" s="311"/>
      <c r="BN6" s="311"/>
      <c r="BO6" s="311"/>
      <c r="BP6" s="311"/>
      <c r="BQ6" s="311"/>
      <c r="BR6" s="311"/>
      <c r="BS6" s="311"/>
      <c r="BT6" s="311"/>
      <c r="BU6" s="311"/>
      <c r="BV6" s="311"/>
      <c r="BW6" s="311"/>
      <c r="BX6" s="311"/>
      <c r="BY6" s="311"/>
      <c r="BZ6" s="311"/>
      <c r="CA6" s="311"/>
      <c r="CB6" s="311"/>
      <c r="CC6" s="311"/>
      <c r="CD6" s="311"/>
      <c r="CE6" s="311"/>
      <c r="CF6" s="311"/>
      <c r="CG6" s="311"/>
      <c r="CH6" s="311"/>
      <c r="CI6" s="311"/>
      <c r="CJ6" s="311"/>
      <c r="CK6" s="311"/>
      <c r="CL6" s="311"/>
      <c r="CM6" s="311"/>
      <c r="CN6" s="311"/>
      <c r="CO6" s="311"/>
      <c r="CP6" s="311"/>
      <c r="CQ6" s="311"/>
      <c r="CR6" s="311"/>
      <c r="CS6" s="311"/>
      <c r="CT6" s="311"/>
      <c r="CU6" s="311"/>
      <c r="CV6" s="311"/>
      <c r="CW6" s="311"/>
      <c r="CX6" s="311"/>
      <c r="CY6" s="311"/>
      <c r="CZ6" s="311"/>
      <c r="DA6" s="311"/>
      <c r="DB6" s="311"/>
      <c r="DC6" s="311"/>
      <c r="DD6" s="311"/>
      <c r="DE6" s="311"/>
      <c r="DF6" s="311"/>
      <c r="DG6" s="311"/>
      <c r="DH6" s="311"/>
      <c r="DI6" s="311"/>
      <c r="DJ6" s="311"/>
      <c r="DK6" s="311"/>
      <c r="DL6" s="311"/>
      <c r="DM6" s="311"/>
      <c r="DN6" s="311"/>
      <c r="DO6" s="311"/>
      <c r="DP6" s="311"/>
      <c r="DQ6" s="311"/>
      <c r="DR6" s="311"/>
      <c r="DS6" s="311"/>
      <c r="DT6" s="311"/>
      <c r="DU6" s="311"/>
      <c r="DV6" s="311"/>
      <c r="DW6" s="311"/>
    </row>
    <row r="7" spans="1:127" ht="14.25" customHeight="1" x14ac:dyDescent="0.25">
      <c r="A7" s="316" t="s">
        <v>207</v>
      </c>
      <c r="B7" s="317">
        <v>105.5</v>
      </c>
      <c r="C7" s="318" t="s">
        <v>314</v>
      </c>
      <c r="D7" s="315"/>
      <c r="E7" s="320"/>
      <c r="F7" s="321"/>
      <c r="G7" s="326"/>
      <c r="H7" s="323"/>
      <c r="I7" s="323"/>
      <c r="J7" s="323"/>
      <c r="K7" s="323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  <c r="AE7" s="311"/>
      <c r="AF7" s="311"/>
      <c r="AG7" s="311"/>
      <c r="AH7" s="311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  <c r="BG7" s="311"/>
      <c r="BH7" s="311"/>
      <c r="BI7" s="311"/>
      <c r="BJ7" s="311"/>
      <c r="BK7" s="311"/>
      <c r="BL7" s="311"/>
      <c r="BM7" s="311"/>
      <c r="BN7" s="311"/>
      <c r="BO7" s="311"/>
      <c r="BP7" s="311"/>
      <c r="BQ7" s="311"/>
      <c r="BR7" s="311"/>
      <c r="BS7" s="311"/>
      <c r="BT7" s="311"/>
      <c r="BU7" s="311"/>
      <c r="BV7" s="311"/>
      <c r="BW7" s="311"/>
      <c r="BX7" s="311"/>
      <c r="BY7" s="311"/>
      <c r="BZ7" s="311"/>
      <c r="CA7" s="311"/>
      <c r="CB7" s="311"/>
      <c r="CC7" s="311"/>
      <c r="CD7" s="311"/>
      <c r="CE7" s="311"/>
      <c r="CF7" s="311"/>
      <c r="CG7" s="311"/>
      <c r="CH7" s="311"/>
      <c r="CI7" s="311"/>
      <c r="CJ7" s="311"/>
      <c r="CK7" s="311"/>
      <c r="CL7" s="311"/>
      <c r="CM7" s="311"/>
      <c r="CN7" s="311"/>
      <c r="CO7" s="311"/>
      <c r="CP7" s="311"/>
      <c r="CQ7" s="311"/>
      <c r="CR7" s="311"/>
      <c r="CS7" s="311"/>
      <c r="CT7" s="311"/>
      <c r="CU7" s="311"/>
      <c r="CV7" s="311"/>
      <c r="CW7" s="311"/>
      <c r="CX7" s="311"/>
      <c r="CY7" s="311"/>
      <c r="CZ7" s="311"/>
      <c r="DA7" s="311"/>
      <c r="DB7" s="311"/>
      <c r="DC7" s="311"/>
      <c r="DD7" s="311"/>
      <c r="DE7" s="311"/>
      <c r="DF7" s="311"/>
      <c r="DG7" s="311"/>
      <c r="DH7" s="311"/>
      <c r="DI7" s="311"/>
      <c r="DJ7" s="311"/>
      <c r="DK7" s="311"/>
      <c r="DL7" s="311"/>
      <c r="DM7" s="311"/>
      <c r="DN7" s="311"/>
      <c r="DO7" s="311"/>
      <c r="DP7" s="311"/>
      <c r="DQ7" s="311"/>
      <c r="DR7" s="311"/>
      <c r="DS7" s="311"/>
      <c r="DT7" s="311"/>
      <c r="DU7" s="311"/>
      <c r="DV7" s="311"/>
      <c r="DW7" s="311"/>
    </row>
    <row r="8" spans="1:127" ht="14.25" customHeight="1" x14ac:dyDescent="0.25">
      <c r="A8" s="316" t="s">
        <v>209</v>
      </c>
      <c r="B8" s="317">
        <v>61</v>
      </c>
      <c r="C8" s="318" t="s">
        <v>315</v>
      </c>
      <c r="D8" s="315"/>
      <c r="E8" s="324"/>
      <c r="F8" s="325"/>
      <c r="G8" s="326"/>
      <c r="H8" s="309"/>
      <c r="I8" s="309"/>
      <c r="J8" s="309"/>
      <c r="K8" s="309"/>
      <c r="L8" s="309"/>
      <c r="M8" s="309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1"/>
      <c r="AM8" s="311"/>
      <c r="AN8" s="311"/>
      <c r="AO8" s="311"/>
      <c r="AP8" s="311"/>
      <c r="AQ8" s="311"/>
      <c r="AR8" s="311"/>
      <c r="AS8" s="311"/>
      <c r="AT8" s="311"/>
      <c r="AU8" s="311"/>
      <c r="AV8" s="311"/>
      <c r="AW8" s="311"/>
      <c r="AX8" s="311"/>
      <c r="AY8" s="311"/>
      <c r="AZ8" s="311"/>
      <c r="BA8" s="311"/>
      <c r="BB8" s="311"/>
      <c r="BC8" s="311"/>
      <c r="BD8" s="311"/>
      <c r="BE8" s="311"/>
      <c r="BF8" s="311"/>
      <c r="BG8" s="311"/>
      <c r="BH8" s="311"/>
      <c r="BI8" s="311"/>
      <c r="BJ8" s="311"/>
      <c r="BK8" s="311"/>
      <c r="BL8" s="311"/>
      <c r="BM8" s="311"/>
      <c r="BN8" s="311"/>
      <c r="BO8" s="311"/>
      <c r="BP8" s="311"/>
      <c r="BQ8" s="311"/>
      <c r="BR8" s="311"/>
      <c r="BS8" s="311"/>
      <c r="BT8" s="311"/>
      <c r="BU8" s="311"/>
      <c r="BV8" s="311"/>
      <c r="BW8" s="311"/>
      <c r="BX8" s="311"/>
      <c r="BY8" s="311"/>
      <c r="BZ8" s="311"/>
      <c r="CA8" s="311"/>
      <c r="CB8" s="311"/>
      <c r="CC8" s="311"/>
      <c r="CD8" s="311"/>
      <c r="CE8" s="311"/>
      <c r="CF8" s="311"/>
      <c r="CG8" s="311"/>
      <c r="CH8" s="311"/>
      <c r="CI8" s="311"/>
      <c r="CJ8" s="311"/>
      <c r="CK8" s="311"/>
      <c r="CL8" s="311"/>
      <c r="CM8" s="311"/>
      <c r="CN8" s="311"/>
      <c r="CO8" s="311"/>
      <c r="CP8" s="311"/>
      <c r="CQ8" s="311"/>
      <c r="CR8" s="311"/>
      <c r="CS8" s="311"/>
      <c r="CT8" s="311"/>
      <c r="CU8" s="311"/>
      <c r="CV8" s="311"/>
      <c r="CW8" s="311"/>
      <c r="CX8" s="311"/>
      <c r="CY8" s="311"/>
      <c r="CZ8" s="311"/>
      <c r="DA8" s="311"/>
      <c r="DB8" s="311"/>
      <c r="DC8" s="311"/>
      <c r="DD8" s="311"/>
      <c r="DE8" s="311"/>
      <c r="DF8" s="311"/>
      <c r="DG8" s="311"/>
      <c r="DH8" s="311"/>
      <c r="DI8" s="311"/>
      <c r="DJ8" s="311"/>
      <c r="DK8" s="311"/>
      <c r="DL8" s="311"/>
      <c r="DM8" s="311"/>
      <c r="DN8" s="311"/>
      <c r="DO8" s="311"/>
      <c r="DP8" s="311"/>
      <c r="DQ8" s="311"/>
      <c r="DR8" s="311"/>
      <c r="DS8" s="311"/>
      <c r="DT8" s="311"/>
      <c r="DU8" s="311"/>
      <c r="DV8" s="311"/>
      <c r="DW8" s="311"/>
    </row>
    <row r="9" spans="1:127" ht="14.25" customHeight="1" x14ac:dyDescent="0.25">
      <c r="A9" s="316" t="s">
        <v>211</v>
      </c>
      <c r="B9" s="317">
        <v>106.5</v>
      </c>
      <c r="C9" s="318" t="s">
        <v>316</v>
      </c>
      <c r="D9" s="319"/>
      <c r="E9" s="320"/>
      <c r="F9" s="321"/>
      <c r="G9" s="322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  <c r="AQ9" s="323"/>
      <c r="AR9" s="323"/>
      <c r="AS9" s="323"/>
      <c r="AT9" s="323"/>
      <c r="AU9" s="323"/>
      <c r="AV9" s="323"/>
      <c r="AW9" s="323"/>
      <c r="AX9" s="323"/>
      <c r="AY9" s="323"/>
      <c r="AZ9" s="323"/>
      <c r="BA9" s="323"/>
      <c r="BB9" s="323"/>
      <c r="BC9" s="323"/>
      <c r="BD9" s="323"/>
      <c r="BE9" s="323"/>
      <c r="BF9" s="323"/>
      <c r="BG9" s="323"/>
      <c r="BH9" s="323"/>
      <c r="BI9" s="323"/>
      <c r="BJ9" s="323"/>
      <c r="BK9" s="323"/>
      <c r="BL9" s="323"/>
      <c r="BM9" s="323"/>
      <c r="BN9" s="323"/>
      <c r="BO9" s="323"/>
      <c r="BP9" s="323"/>
      <c r="BQ9" s="323"/>
      <c r="BR9" s="323"/>
      <c r="BS9" s="323"/>
      <c r="BT9" s="323"/>
      <c r="BU9" s="323"/>
      <c r="BV9" s="323"/>
      <c r="BW9" s="323"/>
      <c r="BX9" s="323"/>
      <c r="BY9" s="323"/>
      <c r="BZ9" s="323"/>
      <c r="CA9" s="323"/>
      <c r="CB9" s="323"/>
      <c r="CC9" s="323"/>
      <c r="CD9" s="323"/>
      <c r="CE9" s="323"/>
      <c r="CF9" s="323"/>
      <c r="CG9" s="323"/>
      <c r="CH9" s="323"/>
      <c r="CI9" s="323"/>
      <c r="CJ9" s="323"/>
      <c r="CK9" s="323"/>
      <c r="CL9" s="323"/>
      <c r="CM9" s="323"/>
      <c r="CN9" s="323"/>
      <c r="CO9" s="323"/>
      <c r="CP9" s="323"/>
      <c r="CQ9" s="323"/>
      <c r="CR9" s="323"/>
      <c r="CS9" s="323"/>
      <c r="CT9" s="323"/>
      <c r="CU9" s="323"/>
      <c r="CV9" s="323"/>
      <c r="CW9" s="323"/>
      <c r="CX9" s="323"/>
      <c r="CY9" s="323"/>
      <c r="CZ9" s="323"/>
      <c r="DA9" s="323"/>
      <c r="DB9" s="323"/>
      <c r="DC9" s="323"/>
      <c r="DD9" s="323"/>
      <c r="DE9" s="323"/>
      <c r="DF9" s="323"/>
      <c r="DG9" s="323"/>
      <c r="DH9" s="323"/>
      <c r="DI9" s="323"/>
      <c r="DJ9" s="323"/>
      <c r="DK9" s="323"/>
      <c r="DL9" s="323"/>
      <c r="DM9" s="323"/>
      <c r="DN9" s="323"/>
      <c r="DO9" s="323"/>
      <c r="DP9" s="323"/>
      <c r="DQ9" s="323"/>
      <c r="DR9" s="323"/>
      <c r="DS9" s="323"/>
      <c r="DT9" s="323"/>
      <c r="DU9" s="323"/>
      <c r="DV9" s="323"/>
      <c r="DW9" s="323"/>
    </row>
    <row r="10" spans="1:127" ht="14.25" customHeight="1" x14ac:dyDescent="0.25">
      <c r="A10" s="316" t="s">
        <v>213</v>
      </c>
      <c r="B10" s="317">
        <v>101.8</v>
      </c>
      <c r="C10" s="318" t="s">
        <v>317</v>
      </c>
      <c r="D10" s="319"/>
      <c r="E10" s="327"/>
      <c r="F10" s="328"/>
      <c r="G10" s="329"/>
      <c r="H10" s="330"/>
      <c r="I10" s="330"/>
      <c r="J10" s="330"/>
      <c r="K10" s="330"/>
      <c r="L10" s="330"/>
      <c r="M10" s="330"/>
      <c r="N10" s="330"/>
      <c r="O10" s="330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3"/>
      <c r="AN10" s="323"/>
      <c r="AO10" s="323"/>
      <c r="AP10" s="323"/>
      <c r="AQ10" s="323"/>
      <c r="AR10" s="323"/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3"/>
      <c r="BK10" s="323"/>
      <c r="BL10" s="323"/>
      <c r="BM10" s="323"/>
      <c r="BN10" s="323"/>
      <c r="BO10" s="323"/>
      <c r="BP10" s="323"/>
      <c r="BQ10" s="323"/>
      <c r="BR10" s="323"/>
      <c r="BS10" s="323"/>
      <c r="BT10" s="323"/>
      <c r="BU10" s="323"/>
      <c r="BV10" s="323"/>
      <c r="BW10" s="323"/>
      <c r="BX10" s="323"/>
      <c r="BY10" s="323"/>
      <c r="BZ10" s="323"/>
      <c r="CA10" s="323"/>
      <c r="CB10" s="323"/>
      <c r="CC10" s="323"/>
      <c r="CD10" s="323"/>
      <c r="CE10" s="323"/>
      <c r="CF10" s="323"/>
      <c r="CG10" s="323"/>
      <c r="CH10" s="323"/>
      <c r="CI10" s="323"/>
      <c r="CJ10" s="323"/>
      <c r="CK10" s="323"/>
      <c r="CL10" s="323"/>
      <c r="CM10" s="323"/>
      <c r="CN10" s="323"/>
      <c r="CO10" s="323"/>
      <c r="CP10" s="323"/>
      <c r="CQ10" s="323"/>
      <c r="CR10" s="323"/>
      <c r="CS10" s="323"/>
      <c r="CT10" s="323"/>
      <c r="CU10" s="323"/>
      <c r="CV10" s="323"/>
      <c r="CW10" s="323"/>
      <c r="CX10" s="323"/>
      <c r="CY10" s="323"/>
      <c r="CZ10" s="323"/>
      <c r="DA10" s="323"/>
      <c r="DB10" s="323"/>
      <c r="DC10" s="323"/>
      <c r="DD10" s="323"/>
      <c r="DE10" s="323"/>
      <c r="DF10" s="323"/>
      <c r="DG10" s="323"/>
      <c r="DH10" s="323"/>
      <c r="DI10" s="323"/>
      <c r="DJ10" s="323"/>
      <c r="DK10" s="323"/>
      <c r="DL10" s="323"/>
      <c r="DM10" s="323"/>
      <c r="DN10" s="323"/>
      <c r="DO10" s="323"/>
      <c r="DP10" s="323"/>
      <c r="DQ10" s="323"/>
      <c r="DR10" s="323"/>
      <c r="DS10" s="323"/>
      <c r="DT10" s="323"/>
      <c r="DU10" s="323"/>
      <c r="DV10" s="323"/>
      <c r="DW10" s="323"/>
    </row>
    <row r="11" spans="1:127" ht="14.25" customHeight="1" x14ac:dyDescent="0.25">
      <c r="A11" s="316" t="s">
        <v>215</v>
      </c>
      <c r="B11" s="317">
        <v>100.5</v>
      </c>
      <c r="C11" s="318" t="s">
        <v>318</v>
      </c>
      <c r="D11" s="319"/>
      <c r="E11" s="320"/>
      <c r="F11" s="321"/>
      <c r="G11" s="322"/>
      <c r="H11" s="330"/>
      <c r="I11" s="330"/>
      <c r="J11" s="330"/>
      <c r="K11" s="330"/>
      <c r="L11" s="330"/>
      <c r="M11" s="330"/>
      <c r="N11" s="330"/>
      <c r="O11" s="330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3"/>
      <c r="AN11" s="323"/>
      <c r="AO11" s="323"/>
      <c r="AP11" s="323"/>
      <c r="AQ11" s="323"/>
      <c r="AR11" s="323"/>
      <c r="AS11" s="323"/>
      <c r="AT11" s="323"/>
      <c r="AU11" s="323"/>
      <c r="AV11" s="323"/>
      <c r="AW11" s="323"/>
      <c r="AX11" s="323"/>
      <c r="AY11" s="323"/>
      <c r="AZ11" s="323"/>
      <c r="BA11" s="323"/>
      <c r="BB11" s="323"/>
      <c r="BC11" s="323"/>
      <c r="BD11" s="323"/>
      <c r="BE11" s="323"/>
      <c r="BF11" s="323"/>
      <c r="BG11" s="323"/>
      <c r="BH11" s="323"/>
      <c r="BI11" s="323"/>
      <c r="BJ11" s="323"/>
      <c r="BK11" s="323"/>
      <c r="BL11" s="323"/>
      <c r="BM11" s="323"/>
      <c r="BN11" s="323"/>
      <c r="BO11" s="323"/>
      <c r="BP11" s="323"/>
      <c r="BQ11" s="323"/>
      <c r="BR11" s="323"/>
      <c r="BS11" s="323"/>
      <c r="BT11" s="323"/>
      <c r="BU11" s="323"/>
      <c r="BV11" s="323"/>
      <c r="BW11" s="323"/>
      <c r="BX11" s="323"/>
      <c r="BY11" s="323"/>
      <c r="BZ11" s="323"/>
      <c r="CA11" s="323"/>
      <c r="CB11" s="323"/>
      <c r="CC11" s="323"/>
      <c r="CD11" s="323"/>
      <c r="CE11" s="323"/>
      <c r="CF11" s="323"/>
      <c r="CG11" s="323"/>
      <c r="CH11" s="323"/>
      <c r="CI11" s="323"/>
      <c r="CJ11" s="323"/>
      <c r="CK11" s="323"/>
      <c r="CL11" s="323"/>
      <c r="CM11" s="323"/>
      <c r="CN11" s="323"/>
      <c r="CO11" s="323"/>
      <c r="CP11" s="323"/>
      <c r="CQ11" s="323"/>
      <c r="CR11" s="323"/>
      <c r="CS11" s="323"/>
      <c r="CT11" s="323"/>
      <c r="CU11" s="323"/>
      <c r="CV11" s="323"/>
      <c r="CW11" s="323"/>
      <c r="CX11" s="323"/>
      <c r="CY11" s="323"/>
      <c r="CZ11" s="323"/>
      <c r="DA11" s="323"/>
      <c r="DB11" s="323"/>
      <c r="DC11" s="323"/>
      <c r="DD11" s="323"/>
      <c r="DE11" s="323"/>
      <c r="DF11" s="323"/>
      <c r="DG11" s="323"/>
      <c r="DH11" s="323"/>
      <c r="DI11" s="323"/>
      <c r="DJ11" s="323"/>
      <c r="DK11" s="323"/>
      <c r="DL11" s="323"/>
      <c r="DM11" s="323"/>
      <c r="DN11" s="323"/>
      <c r="DO11" s="323"/>
      <c r="DP11" s="323"/>
      <c r="DQ11" s="323"/>
      <c r="DR11" s="323"/>
      <c r="DS11" s="323"/>
      <c r="DT11" s="323"/>
      <c r="DU11" s="323"/>
      <c r="DV11" s="323"/>
      <c r="DW11" s="323"/>
    </row>
    <row r="12" spans="1:127" ht="14.25" customHeight="1" x14ac:dyDescent="0.25">
      <c r="A12" s="316" t="s">
        <v>217</v>
      </c>
      <c r="B12" s="317">
        <v>133.6</v>
      </c>
      <c r="C12" s="318" t="s">
        <v>319</v>
      </c>
      <c r="D12" s="319"/>
      <c r="E12" s="320"/>
      <c r="F12" s="321"/>
      <c r="G12" s="322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3"/>
      <c r="AU12" s="323"/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3"/>
      <c r="BG12" s="323"/>
      <c r="BH12" s="323"/>
      <c r="BI12" s="323"/>
      <c r="BJ12" s="323"/>
      <c r="BK12" s="323"/>
      <c r="BL12" s="323"/>
      <c r="BM12" s="323"/>
      <c r="BN12" s="323"/>
      <c r="BO12" s="323"/>
      <c r="BP12" s="323"/>
      <c r="BQ12" s="323"/>
      <c r="BR12" s="323"/>
      <c r="BS12" s="323"/>
      <c r="BT12" s="323"/>
      <c r="BU12" s="323"/>
      <c r="BV12" s="323"/>
      <c r="BW12" s="323"/>
      <c r="BX12" s="323"/>
      <c r="BY12" s="323"/>
      <c r="BZ12" s="323"/>
      <c r="CA12" s="323"/>
      <c r="CB12" s="323"/>
      <c r="CC12" s="323"/>
      <c r="CD12" s="323"/>
      <c r="CE12" s="323"/>
      <c r="CF12" s="323"/>
      <c r="CG12" s="323"/>
      <c r="CH12" s="323"/>
      <c r="CI12" s="323"/>
      <c r="CJ12" s="323"/>
      <c r="CK12" s="323"/>
      <c r="CL12" s="323"/>
      <c r="CM12" s="323"/>
      <c r="CN12" s="323"/>
      <c r="CO12" s="323"/>
      <c r="CP12" s="323"/>
      <c r="CQ12" s="323"/>
      <c r="CR12" s="323"/>
      <c r="CS12" s="323"/>
      <c r="CT12" s="323"/>
      <c r="CU12" s="323"/>
      <c r="CV12" s="323"/>
      <c r="CW12" s="323"/>
      <c r="CX12" s="323"/>
      <c r="CY12" s="323"/>
      <c r="CZ12" s="323"/>
      <c r="DA12" s="323"/>
      <c r="DB12" s="323"/>
      <c r="DC12" s="323"/>
      <c r="DD12" s="323"/>
      <c r="DE12" s="323"/>
      <c r="DF12" s="323"/>
      <c r="DG12" s="323"/>
      <c r="DH12" s="323"/>
      <c r="DI12" s="323"/>
      <c r="DJ12" s="323"/>
      <c r="DK12" s="323"/>
      <c r="DL12" s="323"/>
      <c r="DM12" s="323"/>
      <c r="DN12" s="323"/>
      <c r="DO12" s="323"/>
      <c r="DP12" s="323"/>
      <c r="DQ12" s="323"/>
      <c r="DR12" s="323"/>
      <c r="DS12" s="323"/>
      <c r="DT12" s="323"/>
      <c r="DU12" s="323"/>
      <c r="DV12" s="323"/>
      <c r="DW12" s="323"/>
    </row>
    <row r="13" spans="1:127" ht="14.25" customHeight="1" x14ac:dyDescent="0.25">
      <c r="A13" s="316" t="s">
        <v>219</v>
      </c>
      <c r="B13" s="317">
        <v>100.9</v>
      </c>
      <c r="C13" s="318" t="s">
        <v>320</v>
      </c>
      <c r="D13" s="319"/>
      <c r="E13" s="320"/>
      <c r="F13" s="321"/>
      <c r="G13" s="322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  <c r="AP13" s="323"/>
      <c r="AQ13" s="323"/>
      <c r="AR13" s="323"/>
      <c r="AS13" s="323"/>
      <c r="AT13" s="323"/>
      <c r="AU13" s="323"/>
      <c r="AV13" s="323"/>
      <c r="AW13" s="323"/>
      <c r="AX13" s="323"/>
      <c r="AY13" s="323"/>
      <c r="AZ13" s="323"/>
      <c r="BA13" s="323"/>
      <c r="BB13" s="323"/>
      <c r="BC13" s="323"/>
      <c r="BD13" s="323"/>
      <c r="BE13" s="323"/>
      <c r="BF13" s="323"/>
      <c r="BG13" s="323"/>
      <c r="BH13" s="323"/>
      <c r="BI13" s="323"/>
      <c r="BJ13" s="323"/>
      <c r="BK13" s="323"/>
      <c r="BL13" s="323"/>
      <c r="BM13" s="323"/>
      <c r="BN13" s="323"/>
      <c r="BO13" s="323"/>
      <c r="BP13" s="323"/>
      <c r="BQ13" s="323"/>
      <c r="BR13" s="323"/>
      <c r="BS13" s="323"/>
      <c r="BT13" s="323"/>
      <c r="BU13" s="323"/>
      <c r="BV13" s="323"/>
      <c r="BW13" s="323"/>
      <c r="BX13" s="323"/>
      <c r="BY13" s="323"/>
      <c r="BZ13" s="323"/>
      <c r="CA13" s="323"/>
      <c r="CB13" s="323"/>
      <c r="CC13" s="323"/>
      <c r="CD13" s="323"/>
      <c r="CE13" s="323"/>
      <c r="CF13" s="323"/>
      <c r="CG13" s="323"/>
      <c r="CH13" s="323"/>
      <c r="CI13" s="323"/>
      <c r="CJ13" s="323"/>
      <c r="CK13" s="323"/>
      <c r="CL13" s="323"/>
      <c r="CM13" s="323"/>
      <c r="CN13" s="323"/>
      <c r="CO13" s="323"/>
      <c r="CP13" s="323"/>
      <c r="CQ13" s="323"/>
      <c r="CR13" s="323"/>
      <c r="CS13" s="323"/>
      <c r="CT13" s="323"/>
      <c r="CU13" s="323"/>
      <c r="CV13" s="323"/>
      <c r="CW13" s="323"/>
      <c r="CX13" s="323"/>
      <c r="CY13" s="323"/>
      <c r="CZ13" s="323"/>
      <c r="DA13" s="323"/>
      <c r="DB13" s="323"/>
      <c r="DC13" s="323"/>
      <c r="DD13" s="323"/>
      <c r="DE13" s="323"/>
      <c r="DF13" s="323"/>
      <c r="DG13" s="323"/>
      <c r="DH13" s="323"/>
      <c r="DI13" s="323"/>
      <c r="DJ13" s="323"/>
      <c r="DK13" s="323"/>
      <c r="DL13" s="323"/>
      <c r="DM13" s="323"/>
      <c r="DN13" s="323"/>
      <c r="DO13" s="323"/>
      <c r="DP13" s="323"/>
      <c r="DQ13" s="323"/>
      <c r="DR13" s="323"/>
      <c r="DS13" s="323"/>
      <c r="DT13" s="323"/>
      <c r="DU13" s="323"/>
      <c r="DV13" s="323"/>
      <c r="DW13" s="323"/>
    </row>
    <row r="14" spans="1:127" ht="14.25" customHeight="1" x14ac:dyDescent="0.25">
      <c r="A14" s="316" t="s">
        <v>220</v>
      </c>
      <c r="B14" s="317">
        <v>63</v>
      </c>
      <c r="C14" s="318" t="s">
        <v>321</v>
      </c>
      <c r="D14" s="315"/>
      <c r="E14" s="324"/>
      <c r="F14" s="325"/>
      <c r="G14" s="326"/>
      <c r="H14" s="311"/>
      <c r="I14" s="311"/>
      <c r="J14" s="311"/>
      <c r="K14" s="311"/>
      <c r="L14" s="311"/>
      <c r="M14" s="311"/>
      <c r="N14" s="311"/>
      <c r="O14" s="311"/>
      <c r="P14" s="311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  <c r="AW14" s="323"/>
      <c r="AX14" s="323"/>
      <c r="AY14" s="323"/>
      <c r="AZ14" s="323"/>
      <c r="BA14" s="323"/>
      <c r="BB14" s="323"/>
      <c r="BC14" s="323"/>
      <c r="BD14" s="323"/>
      <c r="BE14" s="323"/>
      <c r="BF14" s="323"/>
      <c r="BG14" s="323"/>
      <c r="BH14" s="323"/>
      <c r="BI14" s="323"/>
      <c r="BJ14" s="323"/>
      <c r="BK14" s="323"/>
      <c r="BL14" s="323"/>
      <c r="BM14" s="323"/>
      <c r="BN14" s="323"/>
      <c r="BO14" s="323"/>
      <c r="BP14" s="323"/>
      <c r="BQ14" s="323"/>
      <c r="BR14" s="323"/>
      <c r="BS14" s="323"/>
      <c r="BT14" s="323"/>
      <c r="BU14" s="323"/>
      <c r="BV14" s="323"/>
      <c r="BW14" s="323"/>
      <c r="BX14" s="323"/>
      <c r="BY14" s="323"/>
      <c r="BZ14" s="323"/>
      <c r="CA14" s="323"/>
      <c r="CB14" s="323"/>
      <c r="CC14" s="323"/>
      <c r="CD14" s="323"/>
      <c r="CE14" s="323"/>
      <c r="CF14" s="323"/>
      <c r="CG14" s="323"/>
      <c r="CH14" s="323"/>
      <c r="CI14" s="323"/>
      <c r="CJ14" s="323"/>
      <c r="CK14" s="323"/>
      <c r="CL14" s="323"/>
      <c r="CM14" s="323"/>
      <c r="CN14" s="323"/>
      <c r="CO14" s="323"/>
      <c r="CP14" s="323"/>
      <c r="CQ14" s="323"/>
      <c r="CR14" s="323"/>
      <c r="CS14" s="323"/>
      <c r="CT14" s="323"/>
      <c r="CU14" s="323"/>
      <c r="CV14" s="323"/>
      <c r="CW14" s="323"/>
      <c r="CX14" s="323"/>
      <c r="CY14" s="323"/>
      <c r="CZ14" s="323"/>
      <c r="DA14" s="323"/>
      <c r="DB14" s="323"/>
      <c r="DC14" s="323"/>
      <c r="DD14" s="323"/>
      <c r="DE14" s="323"/>
      <c r="DF14" s="323"/>
      <c r="DG14" s="323"/>
      <c r="DH14" s="323"/>
      <c r="DI14" s="323"/>
      <c r="DJ14" s="323"/>
      <c r="DK14" s="323"/>
      <c r="DL14" s="323"/>
      <c r="DM14" s="323"/>
      <c r="DN14" s="323"/>
      <c r="DO14" s="323"/>
      <c r="DP14" s="323"/>
      <c r="DQ14" s="323"/>
      <c r="DR14" s="323"/>
      <c r="DS14" s="323"/>
      <c r="DT14" s="323"/>
      <c r="DU14" s="323"/>
      <c r="DV14" s="323"/>
      <c r="DW14" s="323"/>
    </row>
    <row r="15" spans="1:127" ht="14.25" customHeight="1" x14ac:dyDescent="0.25">
      <c r="A15" s="316" t="s">
        <v>222</v>
      </c>
      <c r="B15" s="317">
        <v>73.5</v>
      </c>
      <c r="C15" s="318" t="s">
        <v>322</v>
      </c>
      <c r="D15" s="319"/>
      <c r="E15" s="320"/>
      <c r="F15" s="321"/>
      <c r="G15" s="322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  <c r="AY15" s="323"/>
      <c r="AZ15" s="323"/>
      <c r="BA15" s="323"/>
      <c r="BB15" s="323"/>
      <c r="BC15" s="323"/>
      <c r="BD15" s="323"/>
      <c r="BE15" s="323"/>
      <c r="BF15" s="323"/>
      <c r="BG15" s="323"/>
      <c r="BH15" s="323"/>
      <c r="BI15" s="323"/>
      <c r="BJ15" s="323"/>
      <c r="BK15" s="323"/>
      <c r="BL15" s="323"/>
      <c r="BM15" s="323"/>
      <c r="BN15" s="323"/>
      <c r="BO15" s="323"/>
      <c r="BP15" s="323"/>
      <c r="BQ15" s="323"/>
      <c r="BR15" s="323"/>
      <c r="BS15" s="323"/>
      <c r="BT15" s="323"/>
      <c r="BU15" s="323"/>
      <c r="BV15" s="323"/>
      <c r="BW15" s="323"/>
      <c r="BX15" s="323"/>
      <c r="BY15" s="323"/>
      <c r="BZ15" s="323"/>
      <c r="CA15" s="323"/>
      <c r="CB15" s="323"/>
      <c r="CC15" s="323"/>
      <c r="CD15" s="323"/>
      <c r="CE15" s="323"/>
      <c r="CF15" s="323"/>
      <c r="CG15" s="323"/>
      <c r="CH15" s="323"/>
      <c r="CI15" s="323"/>
      <c r="CJ15" s="323"/>
      <c r="CK15" s="323"/>
      <c r="CL15" s="323"/>
      <c r="CM15" s="323"/>
      <c r="CN15" s="323"/>
      <c r="CO15" s="323"/>
      <c r="CP15" s="323"/>
      <c r="CQ15" s="323"/>
      <c r="CR15" s="323"/>
      <c r="CS15" s="323"/>
      <c r="CT15" s="323"/>
      <c r="CU15" s="323"/>
      <c r="CV15" s="323"/>
      <c r="CW15" s="323"/>
      <c r="CX15" s="323"/>
      <c r="CY15" s="323"/>
      <c r="CZ15" s="323"/>
      <c r="DA15" s="323"/>
      <c r="DB15" s="323"/>
      <c r="DC15" s="323"/>
      <c r="DD15" s="323"/>
      <c r="DE15" s="323"/>
      <c r="DF15" s="323"/>
      <c r="DG15" s="323"/>
      <c r="DH15" s="323"/>
      <c r="DI15" s="323"/>
      <c r="DJ15" s="323"/>
      <c r="DK15" s="323"/>
      <c r="DL15" s="323"/>
      <c r="DM15" s="323"/>
      <c r="DN15" s="323"/>
      <c r="DO15" s="323"/>
      <c r="DP15" s="323"/>
      <c r="DQ15" s="323"/>
      <c r="DR15" s="323"/>
      <c r="DS15" s="323"/>
      <c r="DT15" s="323"/>
      <c r="DU15" s="323"/>
      <c r="DV15" s="323"/>
      <c r="DW15" s="323"/>
    </row>
    <row r="16" spans="1:127" ht="14.25" customHeight="1" x14ac:dyDescent="0.25">
      <c r="A16" s="316" t="s">
        <v>223</v>
      </c>
      <c r="B16" s="317">
        <v>73.5</v>
      </c>
      <c r="C16" s="318" t="s">
        <v>312</v>
      </c>
      <c r="D16" s="319"/>
      <c r="E16" s="327"/>
      <c r="F16" s="328"/>
      <c r="G16" s="322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AX16" s="323"/>
      <c r="AY16" s="323"/>
      <c r="AZ16" s="323"/>
      <c r="BA16" s="323"/>
      <c r="BB16" s="323"/>
      <c r="BC16" s="323"/>
      <c r="BD16" s="323"/>
      <c r="BE16" s="323"/>
      <c r="BF16" s="323"/>
      <c r="BG16" s="323"/>
      <c r="BH16" s="323"/>
      <c r="BI16" s="323"/>
      <c r="BJ16" s="323"/>
      <c r="BK16" s="323"/>
      <c r="BL16" s="323"/>
      <c r="BM16" s="323"/>
      <c r="BN16" s="323"/>
      <c r="BO16" s="323"/>
      <c r="BP16" s="323"/>
      <c r="BQ16" s="323"/>
      <c r="BR16" s="323"/>
      <c r="BS16" s="323"/>
      <c r="BT16" s="323"/>
      <c r="BU16" s="323"/>
      <c r="BV16" s="323"/>
      <c r="BW16" s="323"/>
      <c r="BX16" s="323"/>
      <c r="BY16" s="323"/>
      <c r="BZ16" s="323"/>
      <c r="CA16" s="323"/>
      <c r="CB16" s="323"/>
      <c r="CC16" s="323"/>
      <c r="CD16" s="323"/>
      <c r="CE16" s="323"/>
      <c r="CF16" s="323"/>
      <c r="CG16" s="323"/>
      <c r="CH16" s="323"/>
      <c r="CI16" s="323"/>
      <c r="CJ16" s="323"/>
      <c r="CK16" s="323"/>
      <c r="CL16" s="323"/>
      <c r="CM16" s="323"/>
      <c r="CN16" s="323"/>
      <c r="CO16" s="323"/>
      <c r="CP16" s="323"/>
      <c r="CQ16" s="323"/>
      <c r="CR16" s="323"/>
      <c r="CS16" s="323"/>
      <c r="CT16" s="323"/>
      <c r="CU16" s="323"/>
      <c r="CV16" s="323"/>
      <c r="CW16" s="323"/>
      <c r="CX16" s="323"/>
      <c r="CY16" s="323"/>
      <c r="CZ16" s="323"/>
      <c r="DA16" s="323"/>
      <c r="DB16" s="323"/>
      <c r="DC16" s="323"/>
      <c r="DD16" s="323"/>
      <c r="DE16" s="323"/>
      <c r="DF16" s="323"/>
      <c r="DG16" s="323"/>
      <c r="DH16" s="323"/>
      <c r="DI16" s="323"/>
      <c r="DJ16" s="323"/>
      <c r="DK16" s="323"/>
      <c r="DL16" s="323"/>
      <c r="DM16" s="323"/>
      <c r="DN16" s="323"/>
      <c r="DO16" s="323"/>
      <c r="DP16" s="323"/>
      <c r="DQ16" s="323"/>
      <c r="DR16" s="323"/>
      <c r="DS16" s="323"/>
      <c r="DT16" s="323"/>
      <c r="DU16" s="323"/>
      <c r="DV16" s="323"/>
      <c r="DW16" s="323"/>
    </row>
    <row r="17" spans="1:127" ht="14.25" customHeight="1" x14ac:dyDescent="0.25">
      <c r="A17" s="316" t="s">
        <v>224</v>
      </c>
      <c r="B17" s="317">
        <v>73.5</v>
      </c>
      <c r="C17" s="318" t="s">
        <v>312</v>
      </c>
      <c r="D17" s="315"/>
      <c r="E17" s="324"/>
      <c r="F17" s="325"/>
      <c r="G17" s="326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09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3"/>
      <c r="AX17" s="323"/>
      <c r="AY17" s="323"/>
      <c r="AZ17" s="323"/>
      <c r="BA17" s="323"/>
      <c r="BB17" s="323"/>
      <c r="BC17" s="323"/>
      <c r="BD17" s="323"/>
      <c r="BE17" s="323"/>
      <c r="BF17" s="323"/>
      <c r="BG17" s="323"/>
      <c r="BH17" s="323"/>
      <c r="BI17" s="323"/>
      <c r="BJ17" s="323"/>
      <c r="BK17" s="323"/>
      <c r="BL17" s="323"/>
      <c r="BM17" s="323"/>
      <c r="BN17" s="323"/>
      <c r="BO17" s="323"/>
      <c r="BP17" s="323"/>
      <c r="BQ17" s="323"/>
      <c r="BR17" s="323"/>
      <c r="BS17" s="323"/>
      <c r="BT17" s="323"/>
      <c r="BU17" s="323"/>
      <c r="BV17" s="323"/>
      <c r="BW17" s="323"/>
      <c r="BX17" s="323"/>
      <c r="BY17" s="323"/>
      <c r="BZ17" s="323"/>
      <c r="CA17" s="323"/>
      <c r="CB17" s="323"/>
      <c r="CC17" s="323"/>
      <c r="CD17" s="323"/>
      <c r="CE17" s="323"/>
      <c r="CF17" s="323"/>
      <c r="CG17" s="323"/>
      <c r="CH17" s="323"/>
      <c r="CI17" s="323"/>
      <c r="CJ17" s="323"/>
      <c r="CK17" s="323"/>
      <c r="CL17" s="323"/>
      <c r="CM17" s="323"/>
      <c r="CN17" s="323"/>
      <c r="CO17" s="323"/>
      <c r="CP17" s="323"/>
      <c r="CQ17" s="323"/>
      <c r="CR17" s="323"/>
      <c r="CS17" s="323"/>
      <c r="CT17" s="323"/>
      <c r="CU17" s="323"/>
      <c r="CV17" s="323"/>
      <c r="CW17" s="323"/>
      <c r="CX17" s="323"/>
      <c r="CY17" s="323"/>
      <c r="CZ17" s="323"/>
      <c r="DA17" s="323"/>
      <c r="DB17" s="323"/>
      <c r="DC17" s="323"/>
      <c r="DD17" s="323"/>
      <c r="DE17" s="323"/>
      <c r="DF17" s="323"/>
      <c r="DG17" s="323"/>
      <c r="DH17" s="323"/>
      <c r="DI17" s="323"/>
      <c r="DJ17" s="323"/>
      <c r="DK17" s="323"/>
      <c r="DL17" s="323"/>
      <c r="DM17" s="323"/>
      <c r="DN17" s="323"/>
      <c r="DO17" s="323"/>
      <c r="DP17" s="323"/>
      <c r="DQ17" s="323"/>
      <c r="DR17" s="323"/>
      <c r="DS17" s="323"/>
      <c r="DT17" s="323"/>
      <c r="DU17" s="323"/>
      <c r="DV17" s="323"/>
      <c r="DW17" s="323"/>
    </row>
    <row r="18" spans="1:127" ht="14.25" customHeight="1" x14ac:dyDescent="0.25">
      <c r="A18" s="316" t="s">
        <v>226</v>
      </c>
      <c r="B18" s="317">
        <v>114.8</v>
      </c>
      <c r="C18" s="318" t="s">
        <v>312</v>
      </c>
      <c r="D18" s="315"/>
      <c r="E18" s="324"/>
      <c r="F18" s="325"/>
      <c r="G18" s="326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  <c r="BI18" s="323"/>
      <c r="BJ18" s="323"/>
      <c r="BK18" s="323"/>
      <c r="BL18" s="323"/>
      <c r="BM18" s="323"/>
      <c r="BN18" s="323"/>
      <c r="BO18" s="323"/>
      <c r="BP18" s="323"/>
      <c r="BQ18" s="323"/>
      <c r="BR18" s="323"/>
      <c r="BS18" s="323"/>
      <c r="BT18" s="323"/>
      <c r="BU18" s="323"/>
      <c r="BV18" s="323"/>
      <c r="BW18" s="323"/>
      <c r="BX18" s="323"/>
      <c r="BY18" s="323"/>
      <c r="BZ18" s="323"/>
      <c r="CA18" s="323"/>
      <c r="CB18" s="323"/>
      <c r="CC18" s="323"/>
      <c r="CD18" s="323"/>
      <c r="CE18" s="323"/>
      <c r="CF18" s="323"/>
      <c r="CG18" s="323"/>
      <c r="CH18" s="323"/>
      <c r="CI18" s="323"/>
      <c r="CJ18" s="323"/>
      <c r="CK18" s="323"/>
      <c r="CL18" s="323"/>
      <c r="CM18" s="323"/>
      <c r="CN18" s="323"/>
      <c r="CO18" s="323"/>
      <c r="CP18" s="323"/>
      <c r="CQ18" s="323"/>
      <c r="CR18" s="323"/>
      <c r="CS18" s="323"/>
      <c r="CT18" s="323"/>
      <c r="CU18" s="323"/>
      <c r="CV18" s="323"/>
      <c r="CW18" s="323"/>
      <c r="CX18" s="323"/>
      <c r="CY18" s="323"/>
      <c r="CZ18" s="323"/>
      <c r="DA18" s="323"/>
      <c r="DB18" s="323"/>
      <c r="DC18" s="323"/>
      <c r="DD18" s="323"/>
      <c r="DE18" s="323"/>
      <c r="DF18" s="323"/>
      <c r="DG18" s="323"/>
      <c r="DH18" s="323"/>
      <c r="DI18" s="323"/>
      <c r="DJ18" s="323"/>
      <c r="DK18" s="323"/>
      <c r="DL18" s="323"/>
      <c r="DM18" s="323"/>
      <c r="DN18" s="323"/>
      <c r="DO18" s="323"/>
      <c r="DP18" s="323"/>
      <c r="DQ18" s="323"/>
      <c r="DR18" s="323"/>
      <c r="DS18" s="323"/>
      <c r="DT18" s="323"/>
      <c r="DU18" s="323"/>
      <c r="DV18" s="323"/>
      <c r="DW18" s="323"/>
    </row>
    <row r="19" spans="1:127" ht="14.25" customHeight="1" x14ac:dyDescent="0.25">
      <c r="A19" s="316" t="s">
        <v>228</v>
      </c>
      <c r="B19" s="317">
        <v>105.5</v>
      </c>
      <c r="C19" s="318" t="s">
        <v>312</v>
      </c>
      <c r="D19" s="315"/>
      <c r="E19" s="324"/>
      <c r="F19" s="325"/>
      <c r="G19" s="326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  <c r="AQ19" s="323"/>
      <c r="AR19" s="323"/>
      <c r="AS19" s="323"/>
      <c r="AT19" s="323"/>
      <c r="AU19" s="323"/>
      <c r="AV19" s="323"/>
      <c r="AW19" s="323"/>
      <c r="AX19" s="323"/>
      <c r="AY19" s="323"/>
      <c r="AZ19" s="323"/>
      <c r="BA19" s="323"/>
      <c r="BB19" s="323"/>
      <c r="BC19" s="323"/>
      <c r="BD19" s="323"/>
      <c r="BE19" s="323"/>
      <c r="BF19" s="323"/>
      <c r="BG19" s="323"/>
      <c r="BH19" s="323"/>
      <c r="BI19" s="323"/>
      <c r="BJ19" s="323"/>
      <c r="BK19" s="323"/>
      <c r="BL19" s="323"/>
      <c r="BM19" s="323"/>
      <c r="BN19" s="323"/>
      <c r="BO19" s="323"/>
      <c r="BP19" s="323"/>
      <c r="BQ19" s="323"/>
      <c r="BR19" s="323"/>
      <c r="BS19" s="323"/>
      <c r="BT19" s="323"/>
      <c r="BU19" s="323"/>
      <c r="BV19" s="323"/>
      <c r="BW19" s="323"/>
      <c r="BX19" s="323"/>
      <c r="BY19" s="323"/>
      <c r="BZ19" s="323"/>
      <c r="CA19" s="323"/>
      <c r="CB19" s="323"/>
      <c r="CC19" s="323"/>
      <c r="CD19" s="323"/>
      <c r="CE19" s="323"/>
      <c r="CF19" s="323"/>
      <c r="CG19" s="323"/>
      <c r="CH19" s="323"/>
      <c r="CI19" s="323"/>
      <c r="CJ19" s="323"/>
      <c r="CK19" s="323"/>
      <c r="CL19" s="323"/>
      <c r="CM19" s="323"/>
      <c r="CN19" s="323"/>
      <c r="CO19" s="323"/>
      <c r="CP19" s="323"/>
      <c r="CQ19" s="323"/>
      <c r="CR19" s="323"/>
      <c r="CS19" s="323"/>
      <c r="CT19" s="323"/>
      <c r="CU19" s="323"/>
      <c r="CV19" s="323"/>
      <c r="CW19" s="323"/>
      <c r="CX19" s="323"/>
      <c r="CY19" s="323"/>
      <c r="CZ19" s="323"/>
      <c r="DA19" s="323"/>
      <c r="DB19" s="323"/>
      <c r="DC19" s="323"/>
      <c r="DD19" s="323"/>
      <c r="DE19" s="323"/>
      <c r="DF19" s="323"/>
      <c r="DG19" s="323"/>
      <c r="DH19" s="323"/>
      <c r="DI19" s="323"/>
      <c r="DJ19" s="323"/>
      <c r="DK19" s="323"/>
      <c r="DL19" s="323"/>
      <c r="DM19" s="323"/>
      <c r="DN19" s="323"/>
      <c r="DO19" s="323"/>
      <c r="DP19" s="323"/>
      <c r="DQ19" s="323"/>
      <c r="DR19" s="323"/>
      <c r="DS19" s="323"/>
      <c r="DT19" s="323"/>
      <c r="DU19" s="323"/>
      <c r="DV19" s="323"/>
      <c r="DW19" s="323"/>
    </row>
    <row r="20" spans="1:127" ht="15.75" customHeight="1" x14ac:dyDescent="0.25">
      <c r="A20" s="316"/>
      <c r="B20" s="310"/>
      <c r="C20" s="315"/>
      <c r="D20" s="315"/>
      <c r="E20" s="324"/>
      <c r="F20" s="325"/>
      <c r="G20" s="326"/>
      <c r="H20" s="309"/>
      <c r="I20" s="309"/>
      <c r="J20" s="309"/>
      <c r="K20" s="309"/>
      <c r="L20" s="309"/>
      <c r="M20" s="309"/>
      <c r="N20" s="309"/>
      <c r="O20" s="309"/>
      <c r="P20" s="309"/>
    </row>
    <row r="21" spans="1:127" ht="15.75" customHeight="1" x14ac:dyDescent="0.25">
      <c r="A21" s="309"/>
      <c r="B21" s="309"/>
      <c r="C21" s="315"/>
      <c r="D21" s="315"/>
      <c r="E21" s="331" t="s">
        <v>351</v>
      </c>
      <c r="F21" s="310"/>
      <c r="G21" s="332">
        <f t="shared" ref="G21:AL21" si="0">SUM(G5:G20)</f>
        <v>0</v>
      </c>
      <c r="H21" s="332">
        <f t="shared" si="0"/>
        <v>0</v>
      </c>
      <c r="I21" s="332">
        <f t="shared" si="0"/>
        <v>0</v>
      </c>
      <c r="J21" s="332">
        <f t="shared" si="0"/>
        <v>0</v>
      </c>
      <c r="K21" s="332">
        <f t="shared" si="0"/>
        <v>0</v>
      </c>
      <c r="L21" s="332">
        <f t="shared" si="0"/>
        <v>0</v>
      </c>
      <c r="M21" s="332">
        <f t="shared" si="0"/>
        <v>0</v>
      </c>
      <c r="N21" s="332">
        <f t="shared" si="0"/>
        <v>0</v>
      </c>
      <c r="O21" s="332">
        <f t="shared" si="0"/>
        <v>0</v>
      </c>
      <c r="P21" s="332">
        <f t="shared" si="0"/>
        <v>0</v>
      </c>
      <c r="Q21" s="332">
        <f t="shared" si="0"/>
        <v>0</v>
      </c>
      <c r="R21" s="332">
        <f t="shared" si="0"/>
        <v>0</v>
      </c>
      <c r="S21" s="332">
        <f t="shared" si="0"/>
        <v>0</v>
      </c>
      <c r="T21" s="332">
        <f t="shared" si="0"/>
        <v>0</v>
      </c>
      <c r="U21" s="332">
        <f t="shared" si="0"/>
        <v>0</v>
      </c>
      <c r="V21" s="332">
        <f t="shared" si="0"/>
        <v>0</v>
      </c>
      <c r="W21" s="332">
        <f t="shared" si="0"/>
        <v>0</v>
      </c>
      <c r="X21" s="332">
        <f t="shared" si="0"/>
        <v>0</v>
      </c>
      <c r="Y21" s="332">
        <f t="shared" si="0"/>
        <v>0</v>
      </c>
      <c r="Z21" s="332">
        <f t="shared" si="0"/>
        <v>0</v>
      </c>
      <c r="AA21" s="332">
        <f t="shared" si="0"/>
        <v>0</v>
      </c>
      <c r="AB21" s="332">
        <f t="shared" si="0"/>
        <v>0</v>
      </c>
      <c r="AC21" s="332">
        <f t="shared" si="0"/>
        <v>0</v>
      </c>
      <c r="AD21" s="332">
        <f t="shared" si="0"/>
        <v>0</v>
      </c>
      <c r="AE21" s="332">
        <f t="shared" si="0"/>
        <v>0</v>
      </c>
      <c r="AF21" s="332">
        <f t="shared" si="0"/>
        <v>0</v>
      </c>
      <c r="AG21" s="332">
        <f t="shared" si="0"/>
        <v>0</v>
      </c>
      <c r="AH21" s="332">
        <f t="shared" si="0"/>
        <v>0</v>
      </c>
      <c r="AI21" s="332">
        <f t="shared" si="0"/>
        <v>0</v>
      </c>
      <c r="AJ21" s="332">
        <f t="shared" si="0"/>
        <v>0</v>
      </c>
      <c r="AK21" s="332">
        <f t="shared" si="0"/>
        <v>0</v>
      </c>
      <c r="AL21" s="332">
        <f t="shared" si="0"/>
        <v>0</v>
      </c>
      <c r="AM21" s="332">
        <f t="shared" ref="AM21:BR21" si="1">SUM(AM5:AM20)</f>
        <v>0</v>
      </c>
      <c r="AN21" s="332">
        <f t="shared" si="1"/>
        <v>0</v>
      </c>
      <c r="AO21" s="332">
        <f t="shared" si="1"/>
        <v>0</v>
      </c>
      <c r="AP21" s="332">
        <f t="shared" si="1"/>
        <v>0</v>
      </c>
      <c r="AQ21" s="332">
        <f t="shared" si="1"/>
        <v>0</v>
      </c>
      <c r="AR21" s="332">
        <f t="shared" si="1"/>
        <v>0</v>
      </c>
      <c r="AS21" s="332">
        <f t="shared" si="1"/>
        <v>0</v>
      </c>
      <c r="AT21" s="332">
        <f t="shared" si="1"/>
        <v>0</v>
      </c>
      <c r="AU21" s="332">
        <f t="shared" si="1"/>
        <v>0</v>
      </c>
      <c r="AV21" s="332">
        <f t="shared" si="1"/>
        <v>0</v>
      </c>
      <c r="AW21" s="332">
        <f t="shared" si="1"/>
        <v>0</v>
      </c>
      <c r="AX21" s="332">
        <f t="shared" si="1"/>
        <v>0</v>
      </c>
      <c r="AY21" s="332">
        <f t="shared" si="1"/>
        <v>0</v>
      </c>
      <c r="AZ21" s="332">
        <f t="shared" si="1"/>
        <v>0</v>
      </c>
      <c r="BA21" s="332">
        <f t="shared" si="1"/>
        <v>0</v>
      </c>
      <c r="BB21" s="332">
        <f t="shared" si="1"/>
        <v>0</v>
      </c>
      <c r="BC21" s="332">
        <f t="shared" si="1"/>
        <v>0</v>
      </c>
      <c r="BD21" s="332">
        <f t="shared" si="1"/>
        <v>0</v>
      </c>
      <c r="BE21" s="332">
        <f t="shared" si="1"/>
        <v>0</v>
      </c>
      <c r="BF21" s="332">
        <f t="shared" si="1"/>
        <v>0</v>
      </c>
      <c r="BG21" s="332">
        <f t="shared" si="1"/>
        <v>0</v>
      </c>
      <c r="BH21" s="332">
        <f t="shared" si="1"/>
        <v>0</v>
      </c>
      <c r="BI21" s="332">
        <f t="shared" si="1"/>
        <v>0</v>
      </c>
      <c r="BJ21" s="332">
        <f t="shared" si="1"/>
        <v>0</v>
      </c>
      <c r="BK21" s="332">
        <f t="shared" si="1"/>
        <v>0</v>
      </c>
      <c r="BL21" s="332">
        <f t="shared" si="1"/>
        <v>0</v>
      </c>
      <c r="BM21" s="332">
        <f t="shared" si="1"/>
        <v>0</v>
      </c>
      <c r="BN21" s="332">
        <f t="shared" si="1"/>
        <v>0</v>
      </c>
      <c r="BO21" s="332">
        <f t="shared" si="1"/>
        <v>0</v>
      </c>
      <c r="BP21" s="332">
        <f t="shared" si="1"/>
        <v>0</v>
      </c>
      <c r="BQ21" s="332">
        <f t="shared" si="1"/>
        <v>0</v>
      </c>
      <c r="BR21" s="332">
        <f t="shared" si="1"/>
        <v>0</v>
      </c>
      <c r="BS21" s="332">
        <f t="shared" ref="BS21:CX21" si="2">SUM(BS5:BS20)</f>
        <v>0</v>
      </c>
      <c r="BT21" s="332">
        <f t="shared" si="2"/>
        <v>0</v>
      </c>
      <c r="BU21" s="332">
        <f t="shared" si="2"/>
        <v>0</v>
      </c>
      <c r="BV21" s="332">
        <f t="shared" si="2"/>
        <v>0</v>
      </c>
      <c r="BW21" s="332">
        <f t="shared" si="2"/>
        <v>0</v>
      </c>
      <c r="BX21" s="332">
        <f t="shared" si="2"/>
        <v>0</v>
      </c>
      <c r="BY21" s="332">
        <f t="shared" si="2"/>
        <v>0</v>
      </c>
      <c r="BZ21" s="332">
        <f t="shared" si="2"/>
        <v>0</v>
      </c>
      <c r="CA21" s="332">
        <f t="shared" si="2"/>
        <v>0</v>
      </c>
      <c r="CB21" s="332">
        <f t="shared" si="2"/>
        <v>0</v>
      </c>
      <c r="CC21" s="332">
        <f t="shared" si="2"/>
        <v>0</v>
      </c>
      <c r="CD21" s="332">
        <f t="shared" si="2"/>
        <v>0</v>
      </c>
      <c r="CE21" s="332">
        <f t="shared" si="2"/>
        <v>0</v>
      </c>
      <c r="CF21" s="332">
        <f t="shared" si="2"/>
        <v>0</v>
      </c>
      <c r="CG21" s="332">
        <f t="shared" si="2"/>
        <v>0</v>
      </c>
      <c r="CH21" s="332">
        <f t="shared" si="2"/>
        <v>0</v>
      </c>
      <c r="CI21" s="332">
        <f t="shared" si="2"/>
        <v>0</v>
      </c>
      <c r="CJ21" s="332">
        <f t="shared" si="2"/>
        <v>0</v>
      </c>
      <c r="CK21" s="332">
        <f t="shared" si="2"/>
        <v>0</v>
      </c>
      <c r="CL21" s="332">
        <f t="shared" si="2"/>
        <v>0</v>
      </c>
      <c r="CM21" s="332">
        <f t="shared" si="2"/>
        <v>0</v>
      </c>
      <c r="CN21" s="332">
        <f t="shared" si="2"/>
        <v>0</v>
      </c>
      <c r="CO21" s="332">
        <f t="shared" si="2"/>
        <v>0</v>
      </c>
      <c r="CP21" s="332">
        <f t="shared" si="2"/>
        <v>0</v>
      </c>
      <c r="CQ21" s="332">
        <f t="shared" si="2"/>
        <v>0</v>
      </c>
      <c r="CR21" s="332">
        <f t="shared" si="2"/>
        <v>0</v>
      </c>
      <c r="CS21" s="332">
        <f t="shared" si="2"/>
        <v>0</v>
      </c>
      <c r="CT21" s="332">
        <f t="shared" si="2"/>
        <v>0</v>
      </c>
      <c r="CU21" s="332">
        <f t="shared" si="2"/>
        <v>0</v>
      </c>
      <c r="CV21" s="332">
        <f t="shared" si="2"/>
        <v>0</v>
      </c>
      <c r="CW21" s="332">
        <f t="shared" si="2"/>
        <v>0</v>
      </c>
      <c r="CX21" s="332">
        <f t="shared" si="2"/>
        <v>0</v>
      </c>
      <c r="CY21" s="332">
        <f t="shared" ref="CY21:DW21" si="3">SUM(CY5:CY20)</f>
        <v>0</v>
      </c>
      <c r="CZ21" s="332">
        <f t="shared" si="3"/>
        <v>0</v>
      </c>
      <c r="DA21" s="332">
        <f t="shared" si="3"/>
        <v>0</v>
      </c>
      <c r="DB21" s="332">
        <f t="shared" si="3"/>
        <v>0</v>
      </c>
      <c r="DC21" s="332">
        <f t="shared" si="3"/>
        <v>0</v>
      </c>
      <c r="DD21" s="332">
        <f t="shared" si="3"/>
        <v>0</v>
      </c>
      <c r="DE21" s="332">
        <f t="shared" si="3"/>
        <v>0</v>
      </c>
      <c r="DF21" s="332">
        <f t="shared" si="3"/>
        <v>0</v>
      </c>
      <c r="DG21" s="332">
        <f t="shared" si="3"/>
        <v>0</v>
      </c>
      <c r="DH21" s="332">
        <f t="shared" si="3"/>
        <v>0</v>
      </c>
      <c r="DI21" s="332">
        <f t="shared" si="3"/>
        <v>0</v>
      </c>
      <c r="DJ21" s="332">
        <f t="shared" si="3"/>
        <v>0</v>
      </c>
      <c r="DK21" s="332">
        <f t="shared" si="3"/>
        <v>0</v>
      </c>
      <c r="DL21" s="332">
        <f t="shared" si="3"/>
        <v>0</v>
      </c>
      <c r="DM21" s="332">
        <f t="shared" si="3"/>
        <v>0</v>
      </c>
      <c r="DN21" s="332">
        <f t="shared" si="3"/>
        <v>0</v>
      </c>
      <c r="DO21" s="332">
        <f t="shared" si="3"/>
        <v>0</v>
      </c>
      <c r="DP21" s="332">
        <f t="shared" si="3"/>
        <v>0</v>
      </c>
      <c r="DQ21" s="332">
        <f t="shared" si="3"/>
        <v>0</v>
      </c>
      <c r="DR21" s="332">
        <f t="shared" si="3"/>
        <v>0</v>
      </c>
      <c r="DS21" s="332">
        <f t="shared" si="3"/>
        <v>0</v>
      </c>
      <c r="DT21" s="332">
        <f t="shared" si="3"/>
        <v>0</v>
      </c>
      <c r="DU21" s="332">
        <f t="shared" si="3"/>
        <v>0</v>
      </c>
      <c r="DV21" s="332">
        <f t="shared" si="3"/>
        <v>0</v>
      </c>
      <c r="DW21" s="332">
        <f t="shared" si="3"/>
        <v>0</v>
      </c>
    </row>
    <row r="22" spans="1:127" ht="15.75" customHeight="1" x14ac:dyDescent="0.25">
      <c r="A22" s="309"/>
      <c r="B22" s="309"/>
      <c r="C22" s="315"/>
      <c r="D22" s="315"/>
      <c r="E22" s="309"/>
      <c r="F22" s="310"/>
      <c r="G22" s="326"/>
      <c r="H22" s="309"/>
      <c r="I22" s="309"/>
      <c r="J22" s="309"/>
      <c r="K22" s="309"/>
      <c r="L22" s="309"/>
      <c r="M22" s="309"/>
      <c r="N22" s="309"/>
      <c r="O22" s="309"/>
      <c r="P22" s="309"/>
    </row>
    <row r="23" spans="1:127" ht="15.75" customHeight="1" x14ac:dyDescent="0.25">
      <c r="A23" s="309"/>
      <c r="B23" s="309"/>
      <c r="C23" s="315"/>
      <c r="D23" s="315"/>
      <c r="E23" s="331" t="s">
        <v>352</v>
      </c>
      <c r="F23" s="310"/>
      <c r="G23" s="333"/>
      <c r="H23" s="333">
        <f t="shared" ref="H23:AM23" si="4">H21*1.2</f>
        <v>0</v>
      </c>
      <c r="I23" s="333">
        <f t="shared" si="4"/>
        <v>0</v>
      </c>
      <c r="J23" s="333">
        <f t="shared" si="4"/>
        <v>0</v>
      </c>
      <c r="K23" s="333">
        <f t="shared" si="4"/>
        <v>0</v>
      </c>
      <c r="L23" s="333">
        <f t="shared" si="4"/>
        <v>0</v>
      </c>
      <c r="M23" s="333">
        <f t="shared" si="4"/>
        <v>0</v>
      </c>
      <c r="N23" s="333">
        <f t="shared" si="4"/>
        <v>0</v>
      </c>
      <c r="O23" s="333">
        <f t="shared" si="4"/>
        <v>0</v>
      </c>
      <c r="P23" s="333">
        <f t="shared" si="4"/>
        <v>0</v>
      </c>
      <c r="Q23" s="333">
        <f t="shared" si="4"/>
        <v>0</v>
      </c>
      <c r="R23" s="333">
        <f t="shared" si="4"/>
        <v>0</v>
      </c>
      <c r="S23" s="333">
        <f t="shared" si="4"/>
        <v>0</v>
      </c>
      <c r="T23" s="333">
        <f t="shared" si="4"/>
        <v>0</v>
      </c>
      <c r="U23" s="333">
        <f t="shared" si="4"/>
        <v>0</v>
      </c>
      <c r="V23" s="333">
        <f t="shared" si="4"/>
        <v>0</v>
      </c>
      <c r="W23" s="333">
        <f t="shared" si="4"/>
        <v>0</v>
      </c>
      <c r="X23" s="333">
        <f t="shared" si="4"/>
        <v>0</v>
      </c>
      <c r="Y23" s="333">
        <f t="shared" si="4"/>
        <v>0</v>
      </c>
      <c r="Z23" s="333">
        <f t="shared" si="4"/>
        <v>0</v>
      </c>
      <c r="AA23" s="333">
        <f t="shared" si="4"/>
        <v>0</v>
      </c>
      <c r="AB23" s="333">
        <f t="shared" si="4"/>
        <v>0</v>
      </c>
      <c r="AC23" s="333">
        <f t="shared" si="4"/>
        <v>0</v>
      </c>
      <c r="AD23" s="333">
        <f t="shared" si="4"/>
        <v>0</v>
      </c>
      <c r="AE23" s="333">
        <f t="shared" si="4"/>
        <v>0</v>
      </c>
      <c r="AF23" s="333">
        <f t="shared" si="4"/>
        <v>0</v>
      </c>
      <c r="AG23" s="333">
        <f t="shared" si="4"/>
        <v>0</v>
      </c>
      <c r="AH23" s="333">
        <f t="shared" si="4"/>
        <v>0</v>
      </c>
      <c r="AI23" s="333">
        <f t="shared" si="4"/>
        <v>0</v>
      </c>
      <c r="AJ23" s="333">
        <f t="shared" si="4"/>
        <v>0</v>
      </c>
      <c r="AK23" s="333">
        <f t="shared" si="4"/>
        <v>0</v>
      </c>
      <c r="AL23" s="333">
        <f t="shared" si="4"/>
        <v>0</v>
      </c>
      <c r="AM23" s="333">
        <f t="shared" si="4"/>
        <v>0</v>
      </c>
      <c r="AN23" s="333">
        <f t="shared" ref="AN23:BS23" si="5">AN21*1.2</f>
        <v>0</v>
      </c>
      <c r="AO23" s="333">
        <f t="shared" si="5"/>
        <v>0</v>
      </c>
      <c r="AP23" s="333">
        <f t="shared" si="5"/>
        <v>0</v>
      </c>
      <c r="AQ23" s="333">
        <f t="shared" si="5"/>
        <v>0</v>
      </c>
      <c r="AR23" s="333">
        <f t="shared" si="5"/>
        <v>0</v>
      </c>
      <c r="AS23" s="333">
        <f t="shared" si="5"/>
        <v>0</v>
      </c>
      <c r="AT23" s="333">
        <f t="shared" si="5"/>
        <v>0</v>
      </c>
      <c r="AU23" s="333">
        <f t="shared" si="5"/>
        <v>0</v>
      </c>
      <c r="AV23" s="333">
        <f t="shared" si="5"/>
        <v>0</v>
      </c>
      <c r="AW23" s="333">
        <f t="shared" si="5"/>
        <v>0</v>
      </c>
      <c r="AX23" s="333">
        <f t="shared" si="5"/>
        <v>0</v>
      </c>
      <c r="AY23" s="333">
        <f t="shared" si="5"/>
        <v>0</v>
      </c>
      <c r="AZ23" s="333">
        <f t="shared" si="5"/>
        <v>0</v>
      </c>
      <c r="BA23" s="333">
        <f t="shared" si="5"/>
        <v>0</v>
      </c>
      <c r="BB23" s="333">
        <f t="shared" si="5"/>
        <v>0</v>
      </c>
      <c r="BC23" s="333">
        <f t="shared" si="5"/>
        <v>0</v>
      </c>
      <c r="BD23" s="333">
        <f t="shared" si="5"/>
        <v>0</v>
      </c>
      <c r="BE23" s="333">
        <f t="shared" si="5"/>
        <v>0</v>
      </c>
      <c r="BF23" s="333">
        <f t="shared" si="5"/>
        <v>0</v>
      </c>
      <c r="BG23" s="333">
        <f t="shared" si="5"/>
        <v>0</v>
      </c>
      <c r="BH23" s="333">
        <f t="shared" si="5"/>
        <v>0</v>
      </c>
      <c r="BI23" s="333">
        <f t="shared" si="5"/>
        <v>0</v>
      </c>
      <c r="BJ23" s="333">
        <f t="shared" si="5"/>
        <v>0</v>
      </c>
      <c r="BK23" s="333">
        <f t="shared" si="5"/>
        <v>0</v>
      </c>
      <c r="BL23" s="333">
        <f t="shared" si="5"/>
        <v>0</v>
      </c>
      <c r="BM23" s="333">
        <f t="shared" si="5"/>
        <v>0</v>
      </c>
      <c r="BN23" s="333">
        <f t="shared" si="5"/>
        <v>0</v>
      </c>
      <c r="BO23" s="333">
        <f t="shared" si="5"/>
        <v>0</v>
      </c>
      <c r="BP23" s="333">
        <f t="shared" si="5"/>
        <v>0</v>
      </c>
      <c r="BQ23" s="333">
        <f t="shared" si="5"/>
        <v>0</v>
      </c>
      <c r="BR23" s="333">
        <f t="shared" si="5"/>
        <v>0</v>
      </c>
      <c r="BS23" s="333">
        <f t="shared" si="5"/>
        <v>0</v>
      </c>
      <c r="BT23" s="333">
        <f t="shared" ref="BT23:CY23" si="6">BT21*1.2</f>
        <v>0</v>
      </c>
      <c r="BU23" s="333">
        <f t="shared" si="6"/>
        <v>0</v>
      </c>
      <c r="BV23" s="333">
        <f t="shared" si="6"/>
        <v>0</v>
      </c>
      <c r="BW23" s="333">
        <f t="shared" si="6"/>
        <v>0</v>
      </c>
      <c r="BX23" s="333">
        <f t="shared" si="6"/>
        <v>0</v>
      </c>
      <c r="BY23" s="333">
        <f t="shared" si="6"/>
        <v>0</v>
      </c>
      <c r="BZ23" s="333">
        <f t="shared" si="6"/>
        <v>0</v>
      </c>
      <c r="CA23" s="333">
        <f t="shared" si="6"/>
        <v>0</v>
      </c>
      <c r="CB23" s="333">
        <f t="shared" si="6"/>
        <v>0</v>
      </c>
      <c r="CC23" s="333">
        <f t="shared" si="6"/>
        <v>0</v>
      </c>
      <c r="CD23" s="333">
        <f t="shared" si="6"/>
        <v>0</v>
      </c>
      <c r="CE23" s="333">
        <f t="shared" si="6"/>
        <v>0</v>
      </c>
      <c r="CF23" s="333">
        <f t="shared" si="6"/>
        <v>0</v>
      </c>
      <c r="CG23" s="333">
        <f t="shared" si="6"/>
        <v>0</v>
      </c>
      <c r="CH23" s="333">
        <f t="shared" si="6"/>
        <v>0</v>
      </c>
      <c r="CI23" s="333">
        <f t="shared" si="6"/>
        <v>0</v>
      </c>
      <c r="CJ23" s="333">
        <f t="shared" si="6"/>
        <v>0</v>
      </c>
      <c r="CK23" s="333">
        <f t="shared" si="6"/>
        <v>0</v>
      </c>
      <c r="CL23" s="333">
        <f t="shared" si="6"/>
        <v>0</v>
      </c>
      <c r="CM23" s="333">
        <f t="shared" si="6"/>
        <v>0</v>
      </c>
      <c r="CN23" s="333">
        <f t="shared" si="6"/>
        <v>0</v>
      </c>
      <c r="CO23" s="333">
        <f t="shared" si="6"/>
        <v>0</v>
      </c>
      <c r="CP23" s="333">
        <f t="shared" si="6"/>
        <v>0</v>
      </c>
      <c r="CQ23" s="333">
        <f t="shared" si="6"/>
        <v>0</v>
      </c>
      <c r="CR23" s="333">
        <f t="shared" si="6"/>
        <v>0</v>
      </c>
      <c r="CS23" s="333">
        <f t="shared" si="6"/>
        <v>0</v>
      </c>
      <c r="CT23" s="333">
        <f t="shared" si="6"/>
        <v>0</v>
      </c>
      <c r="CU23" s="333">
        <f t="shared" si="6"/>
        <v>0</v>
      </c>
      <c r="CV23" s="333">
        <f t="shared" si="6"/>
        <v>0</v>
      </c>
      <c r="CW23" s="333">
        <f t="shared" si="6"/>
        <v>0</v>
      </c>
      <c r="CX23" s="333">
        <f t="shared" si="6"/>
        <v>0</v>
      </c>
      <c r="CY23" s="333">
        <f t="shared" si="6"/>
        <v>0</v>
      </c>
      <c r="CZ23" s="333">
        <f t="shared" ref="CZ23:DW23" si="7">CZ21*1.2</f>
        <v>0</v>
      </c>
      <c r="DA23" s="333">
        <f t="shared" si="7"/>
        <v>0</v>
      </c>
      <c r="DB23" s="333">
        <f t="shared" si="7"/>
        <v>0</v>
      </c>
      <c r="DC23" s="333">
        <f t="shared" si="7"/>
        <v>0</v>
      </c>
      <c r="DD23" s="333">
        <f t="shared" si="7"/>
        <v>0</v>
      </c>
      <c r="DE23" s="333">
        <f t="shared" si="7"/>
        <v>0</v>
      </c>
      <c r="DF23" s="333">
        <f t="shared" si="7"/>
        <v>0</v>
      </c>
      <c r="DG23" s="333">
        <f t="shared" si="7"/>
        <v>0</v>
      </c>
      <c r="DH23" s="333">
        <f t="shared" si="7"/>
        <v>0</v>
      </c>
      <c r="DI23" s="333">
        <f t="shared" si="7"/>
        <v>0</v>
      </c>
      <c r="DJ23" s="333">
        <f t="shared" si="7"/>
        <v>0</v>
      </c>
      <c r="DK23" s="333">
        <f t="shared" si="7"/>
        <v>0</v>
      </c>
      <c r="DL23" s="333">
        <f t="shared" si="7"/>
        <v>0</v>
      </c>
      <c r="DM23" s="333">
        <f t="shared" si="7"/>
        <v>0</v>
      </c>
      <c r="DN23" s="333">
        <f t="shared" si="7"/>
        <v>0</v>
      </c>
      <c r="DO23" s="333">
        <f t="shared" si="7"/>
        <v>0</v>
      </c>
      <c r="DP23" s="333">
        <f t="shared" si="7"/>
        <v>0</v>
      </c>
      <c r="DQ23" s="333">
        <f t="shared" si="7"/>
        <v>0</v>
      </c>
      <c r="DR23" s="333">
        <f t="shared" si="7"/>
        <v>0</v>
      </c>
      <c r="DS23" s="333">
        <f t="shared" si="7"/>
        <v>0</v>
      </c>
      <c r="DT23" s="333">
        <f t="shared" si="7"/>
        <v>0</v>
      </c>
      <c r="DU23" s="333">
        <f t="shared" si="7"/>
        <v>0</v>
      </c>
      <c r="DV23" s="333">
        <f t="shared" si="7"/>
        <v>0</v>
      </c>
      <c r="DW23" s="333">
        <f t="shared" si="7"/>
        <v>0</v>
      </c>
    </row>
    <row r="24" spans="1:127" ht="15.75" customHeight="1" x14ac:dyDescent="0.25">
      <c r="C24" s="334"/>
      <c r="D24" s="334"/>
    </row>
    <row r="25" spans="1:127" ht="15.75" customHeight="1" x14ac:dyDescent="0.25">
      <c r="C25" s="334"/>
      <c r="D25" s="334"/>
    </row>
    <row r="26" spans="1:127" ht="15.75" customHeight="1" x14ac:dyDescent="0.25">
      <c r="C26" s="334"/>
      <c r="D26" s="334"/>
    </row>
    <row r="27" spans="1:127" ht="15.75" customHeight="1" x14ac:dyDescent="0.25">
      <c r="C27" s="334"/>
      <c r="D27" s="334"/>
    </row>
    <row r="28" spans="1:127" ht="15.75" customHeight="1" x14ac:dyDescent="0.25">
      <c r="C28" s="334"/>
      <c r="D28" s="334"/>
    </row>
    <row r="29" spans="1:127" ht="15.75" customHeight="1" x14ac:dyDescent="0.25">
      <c r="C29" s="334"/>
      <c r="D29" s="334"/>
    </row>
    <row r="30" spans="1:127" ht="15.75" customHeight="1" x14ac:dyDescent="0.25">
      <c r="C30" s="334"/>
      <c r="D30" s="334"/>
    </row>
    <row r="31" spans="1:127" ht="15.75" customHeight="1" x14ac:dyDescent="0.25">
      <c r="C31" s="334"/>
      <c r="D31" s="334"/>
    </row>
    <row r="32" spans="1:127" ht="15.75" customHeight="1" x14ac:dyDescent="0.25">
      <c r="C32" s="334"/>
      <c r="D32" s="334"/>
    </row>
    <row r="33" spans="3:4" ht="15.75" customHeight="1" x14ac:dyDescent="0.25">
      <c r="C33" s="334"/>
      <c r="D33" s="334"/>
    </row>
    <row r="34" spans="3:4" ht="15.75" customHeight="1" x14ac:dyDescent="0.25">
      <c r="C34" s="334"/>
      <c r="D34" s="334"/>
    </row>
    <row r="35" spans="3:4" ht="15.75" customHeight="1" x14ac:dyDescent="0.25">
      <c r="C35" s="334"/>
      <c r="D35" s="334"/>
    </row>
    <row r="36" spans="3:4" ht="15.75" customHeight="1" x14ac:dyDescent="0.25">
      <c r="C36" s="334"/>
      <c r="D36" s="334"/>
    </row>
    <row r="37" spans="3:4" ht="15.75" customHeight="1" x14ac:dyDescent="0.25">
      <c r="C37" s="334"/>
      <c r="D37" s="334"/>
    </row>
    <row r="38" spans="3:4" ht="15.75" customHeight="1" x14ac:dyDescent="0.25">
      <c r="C38" s="334"/>
      <c r="D38" s="334"/>
    </row>
    <row r="39" spans="3:4" ht="15.75" customHeight="1" x14ac:dyDescent="0.25">
      <c r="C39" s="334"/>
      <c r="D39" s="334"/>
    </row>
    <row r="40" spans="3:4" ht="15.75" customHeight="1" x14ac:dyDescent="0.25">
      <c r="C40" s="334"/>
      <c r="D40" s="334"/>
    </row>
    <row r="41" spans="3:4" ht="15.75" customHeight="1" x14ac:dyDescent="0.25">
      <c r="C41" s="334"/>
      <c r="D41" s="334"/>
    </row>
    <row r="42" spans="3:4" ht="15.75" customHeight="1" x14ac:dyDescent="0.25">
      <c r="C42" s="334"/>
      <c r="D42" s="334"/>
    </row>
    <row r="43" spans="3:4" ht="15.75" customHeight="1" x14ac:dyDescent="0.25">
      <c r="C43" s="334"/>
      <c r="D43" s="334"/>
    </row>
    <row r="44" spans="3:4" ht="15.75" customHeight="1" x14ac:dyDescent="0.25">
      <c r="C44" s="334"/>
      <c r="D44" s="334"/>
    </row>
    <row r="45" spans="3:4" ht="15.75" customHeight="1" x14ac:dyDescent="0.25">
      <c r="C45" s="334"/>
      <c r="D45" s="334"/>
    </row>
    <row r="46" spans="3:4" ht="15.75" customHeight="1" x14ac:dyDescent="0.25">
      <c r="C46" s="334"/>
      <c r="D46" s="334"/>
    </row>
    <row r="47" spans="3:4" ht="15.75" customHeight="1" x14ac:dyDescent="0.25">
      <c r="C47" s="334"/>
      <c r="D47" s="334"/>
    </row>
    <row r="48" spans="3:4" ht="15.75" customHeight="1" x14ac:dyDescent="0.25">
      <c r="C48" s="334"/>
      <c r="D48" s="334"/>
    </row>
    <row r="49" spans="3:4" ht="15.75" customHeight="1" x14ac:dyDescent="0.25">
      <c r="C49" s="334"/>
      <c r="D49" s="334"/>
    </row>
    <row r="50" spans="3:4" ht="15.75" customHeight="1" x14ac:dyDescent="0.25">
      <c r="C50" s="334"/>
      <c r="D50" s="334"/>
    </row>
    <row r="51" spans="3:4" ht="15.75" customHeight="1" x14ac:dyDescent="0.25">
      <c r="C51" s="334"/>
      <c r="D51" s="334"/>
    </row>
    <row r="52" spans="3:4" ht="15.75" customHeight="1" x14ac:dyDescent="0.25">
      <c r="C52" s="334"/>
      <c r="D52" s="334"/>
    </row>
    <row r="53" spans="3:4" ht="15.75" customHeight="1" x14ac:dyDescent="0.25">
      <c r="C53" s="334"/>
      <c r="D53" s="334"/>
    </row>
    <row r="54" spans="3:4" ht="15.75" customHeight="1" x14ac:dyDescent="0.25">
      <c r="C54" s="334"/>
      <c r="D54" s="334"/>
    </row>
    <row r="55" spans="3:4" ht="15.75" customHeight="1" x14ac:dyDescent="0.25">
      <c r="C55" s="334"/>
      <c r="D55" s="334"/>
    </row>
    <row r="56" spans="3:4" ht="15.75" customHeight="1" x14ac:dyDescent="0.25">
      <c r="C56" s="334"/>
      <c r="D56" s="334"/>
    </row>
    <row r="57" spans="3:4" ht="15.75" customHeight="1" x14ac:dyDescent="0.25">
      <c r="C57" s="334"/>
      <c r="D57" s="334"/>
    </row>
    <row r="58" spans="3:4" ht="15.75" customHeight="1" x14ac:dyDescent="0.25">
      <c r="C58" s="334"/>
      <c r="D58" s="334"/>
    </row>
    <row r="59" spans="3:4" ht="15.75" customHeight="1" x14ac:dyDescent="0.25">
      <c r="C59" s="334"/>
      <c r="D59" s="334"/>
    </row>
    <row r="60" spans="3:4" ht="15.75" customHeight="1" x14ac:dyDescent="0.25">
      <c r="C60" s="334"/>
      <c r="D60" s="334"/>
    </row>
    <row r="61" spans="3:4" ht="15.75" customHeight="1" x14ac:dyDescent="0.25">
      <c r="C61" s="334"/>
      <c r="D61" s="334"/>
    </row>
    <row r="62" spans="3:4" ht="15.75" customHeight="1" x14ac:dyDescent="0.25">
      <c r="C62" s="334"/>
      <c r="D62" s="334"/>
    </row>
    <row r="63" spans="3:4" ht="15.75" customHeight="1" x14ac:dyDescent="0.25">
      <c r="C63" s="334"/>
      <c r="D63" s="334"/>
    </row>
    <row r="64" spans="3:4" ht="15.75" customHeight="1" x14ac:dyDescent="0.25">
      <c r="C64" s="334"/>
      <c r="D64" s="334"/>
    </row>
    <row r="65" spans="3:4" ht="15.75" customHeight="1" x14ac:dyDescent="0.25">
      <c r="C65" s="334"/>
      <c r="D65" s="334"/>
    </row>
    <row r="66" spans="3:4" ht="15.75" customHeight="1" x14ac:dyDescent="0.25">
      <c r="C66" s="334"/>
      <c r="D66" s="334"/>
    </row>
    <row r="67" spans="3:4" ht="15.75" customHeight="1" x14ac:dyDescent="0.25">
      <c r="C67" s="334"/>
      <c r="D67" s="334"/>
    </row>
    <row r="68" spans="3:4" ht="15.75" customHeight="1" x14ac:dyDescent="0.25">
      <c r="C68" s="334"/>
      <c r="D68" s="334"/>
    </row>
    <row r="69" spans="3:4" ht="15.75" customHeight="1" x14ac:dyDescent="0.25">
      <c r="C69" s="334"/>
      <c r="D69" s="334"/>
    </row>
    <row r="70" spans="3:4" ht="15.75" customHeight="1" x14ac:dyDescent="0.25">
      <c r="C70" s="334"/>
      <c r="D70" s="334"/>
    </row>
    <row r="71" spans="3:4" ht="15.75" customHeight="1" x14ac:dyDescent="0.25">
      <c r="C71" s="334"/>
      <c r="D71" s="334"/>
    </row>
    <row r="72" spans="3:4" ht="15.75" customHeight="1" x14ac:dyDescent="0.25">
      <c r="C72" s="334"/>
      <c r="D72" s="334"/>
    </row>
    <row r="73" spans="3:4" ht="15.75" customHeight="1" x14ac:dyDescent="0.25">
      <c r="C73" s="334"/>
      <c r="D73" s="334"/>
    </row>
    <row r="74" spans="3:4" ht="15.75" customHeight="1" x14ac:dyDescent="0.25">
      <c r="C74" s="334"/>
      <c r="D74" s="334"/>
    </row>
    <row r="75" spans="3:4" ht="15.75" customHeight="1" x14ac:dyDescent="0.25">
      <c r="C75" s="334"/>
      <c r="D75" s="334"/>
    </row>
    <row r="76" spans="3:4" ht="15.75" customHeight="1" x14ac:dyDescent="0.25">
      <c r="C76" s="334"/>
      <c r="D76" s="334"/>
    </row>
    <row r="77" spans="3:4" ht="15.75" customHeight="1" x14ac:dyDescent="0.25">
      <c r="C77" s="334"/>
      <c r="D77" s="334"/>
    </row>
    <row r="78" spans="3:4" ht="15.75" customHeight="1" x14ac:dyDescent="0.25">
      <c r="C78" s="334"/>
      <c r="D78" s="334"/>
    </row>
    <row r="79" spans="3:4" ht="15.75" customHeight="1" x14ac:dyDescent="0.25">
      <c r="C79" s="334"/>
      <c r="D79" s="334"/>
    </row>
    <row r="80" spans="3:4" ht="15.75" customHeight="1" x14ac:dyDescent="0.25">
      <c r="C80" s="334"/>
      <c r="D80" s="334"/>
    </row>
    <row r="81" spans="3:4" ht="15.75" customHeight="1" x14ac:dyDescent="0.25">
      <c r="C81" s="334"/>
      <c r="D81" s="334"/>
    </row>
    <row r="82" spans="3:4" ht="15.75" customHeight="1" x14ac:dyDescent="0.25">
      <c r="C82" s="334"/>
      <c r="D82" s="334"/>
    </row>
    <row r="83" spans="3:4" ht="15.75" customHeight="1" x14ac:dyDescent="0.25">
      <c r="C83" s="334"/>
      <c r="D83" s="334"/>
    </row>
    <row r="84" spans="3:4" ht="15.75" customHeight="1" x14ac:dyDescent="0.25">
      <c r="C84" s="334"/>
      <c r="D84" s="334"/>
    </row>
    <row r="85" spans="3:4" ht="15.75" customHeight="1" x14ac:dyDescent="0.25">
      <c r="C85" s="334"/>
      <c r="D85" s="334"/>
    </row>
    <row r="86" spans="3:4" ht="15.75" customHeight="1" x14ac:dyDescent="0.25">
      <c r="C86" s="334"/>
      <c r="D86" s="334"/>
    </row>
    <row r="87" spans="3:4" ht="15.75" customHeight="1" x14ac:dyDescent="0.25">
      <c r="C87" s="334"/>
      <c r="D87" s="334"/>
    </row>
    <row r="88" spans="3:4" ht="15.75" customHeight="1" x14ac:dyDescent="0.25">
      <c r="C88" s="334"/>
      <c r="D88" s="334"/>
    </row>
    <row r="89" spans="3:4" ht="15.75" customHeight="1" x14ac:dyDescent="0.25">
      <c r="C89" s="334"/>
      <c r="D89" s="334"/>
    </row>
    <row r="90" spans="3:4" ht="15.75" customHeight="1" x14ac:dyDescent="0.25">
      <c r="C90" s="334"/>
      <c r="D90" s="334"/>
    </row>
    <row r="91" spans="3:4" ht="15.75" customHeight="1" x14ac:dyDescent="0.25">
      <c r="C91" s="334"/>
      <c r="D91" s="334"/>
    </row>
    <row r="92" spans="3:4" ht="15.75" customHeight="1" x14ac:dyDescent="0.25">
      <c r="C92" s="334"/>
      <c r="D92" s="334"/>
    </row>
    <row r="93" spans="3:4" ht="15.75" customHeight="1" x14ac:dyDescent="0.25">
      <c r="C93" s="334"/>
      <c r="D93" s="334"/>
    </row>
    <row r="94" spans="3:4" ht="15.75" customHeight="1" x14ac:dyDescent="0.25">
      <c r="C94" s="334"/>
      <c r="D94" s="334"/>
    </row>
    <row r="95" spans="3:4" ht="15.75" customHeight="1" x14ac:dyDescent="0.25">
      <c r="C95" s="334"/>
      <c r="D95" s="334"/>
    </row>
    <row r="96" spans="3:4" ht="15.75" customHeight="1" x14ac:dyDescent="0.25">
      <c r="C96" s="334"/>
      <c r="D96" s="334"/>
    </row>
    <row r="97" spans="3:4" ht="15.75" customHeight="1" x14ac:dyDescent="0.25">
      <c r="C97" s="334"/>
      <c r="D97" s="334"/>
    </row>
    <row r="98" spans="3:4" ht="15.75" customHeight="1" x14ac:dyDescent="0.25">
      <c r="C98" s="334"/>
      <c r="D98" s="334"/>
    </row>
    <row r="99" spans="3:4" ht="15.75" customHeight="1" x14ac:dyDescent="0.25">
      <c r="C99" s="334"/>
      <c r="D99" s="334"/>
    </row>
    <row r="100" spans="3:4" ht="15.75" customHeight="1" x14ac:dyDescent="0.25">
      <c r="C100" s="334"/>
      <c r="D100" s="334"/>
    </row>
    <row r="101" spans="3:4" ht="15.75" customHeight="1" x14ac:dyDescent="0.25">
      <c r="C101" s="334"/>
      <c r="D101" s="334"/>
    </row>
    <row r="102" spans="3:4" ht="15.75" customHeight="1" x14ac:dyDescent="0.25">
      <c r="C102" s="334"/>
      <c r="D102" s="334"/>
    </row>
    <row r="103" spans="3:4" ht="15.75" customHeight="1" x14ac:dyDescent="0.25">
      <c r="C103" s="334"/>
      <c r="D103" s="334"/>
    </row>
    <row r="104" spans="3:4" ht="15.75" customHeight="1" x14ac:dyDescent="0.25">
      <c r="C104" s="334"/>
      <c r="D104" s="334"/>
    </row>
    <row r="105" spans="3:4" ht="15.75" customHeight="1" x14ac:dyDescent="0.25">
      <c r="C105" s="334"/>
      <c r="D105" s="334"/>
    </row>
    <row r="106" spans="3:4" ht="15.75" customHeight="1" x14ac:dyDescent="0.25">
      <c r="C106" s="334"/>
      <c r="D106" s="334"/>
    </row>
    <row r="107" spans="3:4" ht="15.75" customHeight="1" x14ac:dyDescent="0.25">
      <c r="C107" s="334"/>
      <c r="D107" s="334"/>
    </row>
    <row r="108" spans="3:4" ht="15.75" customHeight="1" x14ac:dyDescent="0.25">
      <c r="C108" s="334"/>
      <c r="D108" s="334"/>
    </row>
    <row r="109" spans="3:4" ht="15.75" customHeight="1" x14ac:dyDescent="0.25">
      <c r="C109" s="334"/>
      <c r="D109" s="334"/>
    </row>
    <row r="110" spans="3:4" ht="15.75" customHeight="1" x14ac:dyDescent="0.25">
      <c r="C110" s="334"/>
      <c r="D110" s="334"/>
    </row>
    <row r="111" spans="3:4" ht="15.75" customHeight="1" x14ac:dyDescent="0.25">
      <c r="C111" s="334"/>
      <c r="D111" s="334"/>
    </row>
    <row r="112" spans="3:4" ht="15.75" customHeight="1" x14ac:dyDescent="0.25">
      <c r="C112" s="334"/>
      <c r="D112" s="334"/>
    </row>
    <row r="113" spans="3:4" ht="15.75" customHeight="1" x14ac:dyDescent="0.25">
      <c r="C113" s="334"/>
      <c r="D113" s="334"/>
    </row>
    <row r="114" spans="3:4" ht="15.75" customHeight="1" x14ac:dyDescent="0.25">
      <c r="C114" s="334"/>
      <c r="D114" s="334"/>
    </row>
    <row r="115" spans="3:4" ht="15.75" customHeight="1" x14ac:dyDescent="0.25">
      <c r="C115" s="334"/>
      <c r="D115" s="334"/>
    </row>
    <row r="116" spans="3:4" ht="15.75" customHeight="1" x14ac:dyDescent="0.25">
      <c r="C116" s="334"/>
      <c r="D116" s="334"/>
    </row>
    <row r="117" spans="3:4" ht="15.75" customHeight="1" x14ac:dyDescent="0.25">
      <c r="C117" s="334"/>
      <c r="D117" s="334"/>
    </row>
    <row r="118" spans="3:4" ht="15.75" customHeight="1" x14ac:dyDescent="0.25">
      <c r="C118" s="334"/>
      <c r="D118" s="334"/>
    </row>
    <row r="119" spans="3:4" ht="15.75" customHeight="1" x14ac:dyDescent="0.25">
      <c r="C119" s="334"/>
      <c r="D119" s="334"/>
    </row>
    <row r="120" spans="3:4" ht="15.75" customHeight="1" x14ac:dyDescent="0.25">
      <c r="C120" s="334"/>
      <c r="D120" s="334"/>
    </row>
    <row r="121" spans="3:4" ht="15.75" customHeight="1" x14ac:dyDescent="0.25">
      <c r="C121" s="334"/>
      <c r="D121" s="334"/>
    </row>
    <row r="122" spans="3:4" ht="15.75" customHeight="1" x14ac:dyDescent="0.25">
      <c r="C122" s="334"/>
      <c r="D122" s="334"/>
    </row>
    <row r="123" spans="3:4" ht="15.75" customHeight="1" x14ac:dyDescent="0.25">
      <c r="C123" s="334"/>
      <c r="D123" s="334"/>
    </row>
    <row r="124" spans="3:4" ht="15.75" customHeight="1" x14ac:dyDescent="0.25">
      <c r="C124" s="334"/>
      <c r="D124" s="334"/>
    </row>
    <row r="125" spans="3:4" ht="15.75" customHeight="1" x14ac:dyDescent="0.25">
      <c r="C125" s="334"/>
      <c r="D125" s="334"/>
    </row>
    <row r="126" spans="3:4" ht="15.75" customHeight="1" x14ac:dyDescent="0.25">
      <c r="C126" s="334"/>
      <c r="D126" s="334"/>
    </row>
    <row r="127" spans="3:4" ht="15.75" customHeight="1" x14ac:dyDescent="0.25">
      <c r="C127" s="334"/>
      <c r="D127" s="334"/>
    </row>
    <row r="128" spans="3:4" ht="15.75" customHeight="1" x14ac:dyDescent="0.25">
      <c r="C128" s="334"/>
      <c r="D128" s="334"/>
    </row>
    <row r="129" spans="3:4" ht="15.75" customHeight="1" x14ac:dyDescent="0.25">
      <c r="C129" s="334"/>
      <c r="D129" s="334"/>
    </row>
    <row r="130" spans="3:4" ht="15.75" customHeight="1" x14ac:dyDescent="0.25">
      <c r="C130" s="334"/>
      <c r="D130" s="334"/>
    </row>
    <row r="131" spans="3:4" ht="15.75" customHeight="1" x14ac:dyDescent="0.25">
      <c r="C131" s="334"/>
      <c r="D131" s="334"/>
    </row>
    <row r="132" spans="3:4" ht="15.75" customHeight="1" x14ac:dyDescent="0.25">
      <c r="C132" s="334"/>
      <c r="D132" s="334"/>
    </row>
    <row r="133" spans="3:4" ht="15.75" customHeight="1" x14ac:dyDescent="0.25">
      <c r="C133" s="334"/>
      <c r="D133" s="334"/>
    </row>
    <row r="134" spans="3:4" ht="15.75" customHeight="1" x14ac:dyDescent="0.25">
      <c r="C134" s="334"/>
      <c r="D134" s="334"/>
    </row>
    <row r="135" spans="3:4" ht="15.75" customHeight="1" x14ac:dyDescent="0.25">
      <c r="C135" s="334"/>
      <c r="D135" s="334"/>
    </row>
    <row r="136" spans="3:4" ht="15.75" customHeight="1" x14ac:dyDescent="0.25">
      <c r="C136" s="334"/>
      <c r="D136" s="334"/>
    </row>
    <row r="137" spans="3:4" ht="15.75" customHeight="1" x14ac:dyDescent="0.25">
      <c r="C137" s="334"/>
      <c r="D137" s="334"/>
    </row>
    <row r="138" spans="3:4" ht="15.75" customHeight="1" x14ac:dyDescent="0.25">
      <c r="C138" s="334"/>
      <c r="D138" s="334"/>
    </row>
    <row r="139" spans="3:4" ht="15.75" customHeight="1" x14ac:dyDescent="0.25">
      <c r="C139" s="334"/>
      <c r="D139" s="334"/>
    </row>
    <row r="140" spans="3:4" ht="15.75" customHeight="1" x14ac:dyDescent="0.25">
      <c r="C140" s="334"/>
      <c r="D140" s="334"/>
    </row>
    <row r="141" spans="3:4" ht="15.75" customHeight="1" x14ac:dyDescent="0.25">
      <c r="C141" s="334"/>
      <c r="D141" s="334"/>
    </row>
    <row r="142" spans="3:4" ht="15.75" customHeight="1" x14ac:dyDescent="0.25">
      <c r="C142" s="334"/>
      <c r="D142" s="334"/>
    </row>
    <row r="143" spans="3:4" ht="15.75" customHeight="1" x14ac:dyDescent="0.25">
      <c r="C143" s="334"/>
      <c r="D143" s="334"/>
    </row>
    <row r="144" spans="3:4" ht="15.75" customHeight="1" x14ac:dyDescent="0.25">
      <c r="C144" s="334"/>
      <c r="D144" s="334"/>
    </row>
    <row r="145" spans="3:4" ht="15.75" customHeight="1" x14ac:dyDescent="0.25">
      <c r="C145" s="334"/>
      <c r="D145" s="334"/>
    </row>
    <row r="146" spans="3:4" ht="15.75" customHeight="1" x14ac:dyDescent="0.25">
      <c r="C146" s="334"/>
      <c r="D146" s="334"/>
    </row>
    <row r="147" spans="3:4" ht="15.75" customHeight="1" x14ac:dyDescent="0.25">
      <c r="C147" s="334"/>
      <c r="D147" s="334"/>
    </row>
    <row r="148" spans="3:4" ht="15.75" customHeight="1" x14ac:dyDescent="0.25">
      <c r="C148" s="334"/>
      <c r="D148" s="334"/>
    </row>
    <row r="149" spans="3:4" ht="15.75" customHeight="1" x14ac:dyDescent="0.25">
      <c r="C149" s="334"/>
      <c r="D149" s="334"/>
    </row>
    <row r="150" spans="3:4" ht="15.75" customHeight="1" x14ac:dyDescent="0.25">
      <c r="C150" s="334"/>
      <c r="D150" s="334"/>
    </row>
    <row r="151" spans="3:4" ht="15.75" customHeight="1" x14ac:dyDescent="0.25">
      <c r="C151" s="334"/>
      <c r="D151" s="334"/>
    </row>
    <row r="152" spans="3:4" ht="15.75" customHeight="1" x14ac:dyDescent="0.25">
      <c r="C152" s="334"/>
      <c r="D152" s="334"/>
    </row>
    <row r="153" spans="3:4" ht="15.75" customHeight="1" x14ac:dyDescent="0.25">
      <c r="C153" s="334"/>
      <c r="D153" s="334"/>
    </row>
    <row r="154" spans="3:4" ht="15.75" customHeight="1" x14ac:dyDescent="0.25">
      <c r="C154" s="334"/>
      <c r="D154" s="334"/>
    </row>
    <row r="155" spans="3:4" ht="15.75" customHeight="1" x14ac:dyDescent="0.25">
      <c r="C155" s="334"/>
      <c r="D155" s="334"/>
    </row>
    <row r="156" spans="3:4" ht="15.75" customHeight="1" x14ac:dyDescent="0.25">
      <c r="C156" s="334"/>
      <c r="D156" s="334"/>
    </row>
    <row r="157" spans="3:4" ht="15.75" customHeight="1" x14ac:dyDescent="0.25">
      <c r="C157" s="334"/>
      <c r="D157" s="334"/>
    </row>
    <row r="158" spans="3:4" ht="15.75" customHeight="1" x14ac:dyDescent="0.25">
      <c r="C158" s="334"/>
      <c r="D158" s="334"/>
    </row>
    <row r="159" spans="3:4" ht="15.75" customHeight="1" x14ac:dyDescent="0.25">
      <c r="C159" s="334"/>
      <c r="D159" s="334"/>
    </row>
    <row r="160" spans="3:4" ht="15.75" customHeight="1" x14ac:dyDescent="0.25">
      <c r="C160" s="334"/>
      <c r="D160" s="334"/>
    </row>
    <row r="161" spans="3:4" ht="15.75" customHeight="1" x14ac:dyDescent="0.25">
      <c r="C161" s="334"/>
      <c r="D161" s="334"/>
    </row>
    <row r="162" spans="3:4" ht="15.75" customHeight="1" x14ac:dyDescent="0.25">
      <c r="C162" s="334"/>
      <c r="D162" s="334"/>
    </row>
    <row r="163" spans="3:4" ht="15.75" customHeight="1" x14ac:dyDescent="0.25">
      <c r="C163" s="334"/>
      <c r="D163" s="334"/>
    </row>
    <row r="164" spans="3:4" ht="15.75" customHeight="1" x14ac:dyDescent="0.25">
      <c r="C164" s="334"/>
      <c r="D164" s="334"/>
    </row>
    <row r="165" spans="3:4" ht="15.75" customHeight="1" x14ac:dyDescent="0.25">
      <c r="C165" s="334"/>
      <c r="D165" s="334"/>
    </row>
    <row r="166" spans="3:4" ht="15.75" customHeight="1" x14ac:dyDescent="0.25">
      <c r="C166" s="334"/>
      <c r="D166" s="334"/>
    </row>
    <row r="167" spans="3:4" ht="15.75" customHeight="1" x14ac:dyDescent="0.25">
      <c r="C167" s="334"/>
      <c r="D167" s="334"/>
    </row>
    <row r="168" spans="3:4" ht="15.75" customHeight="1" x14ac:dyDescent="0.25">
      <c r="C168" s="334"/>
      <c r="D168" s="334"/>
    </row>
    <row r="169" spans="3:4" ht="15.75" customHeight="1" x14ac:dyDescent="0.25">
      <c r="C169" s="334"/>
      <c r="D169" s="334"/>
    </row>
    <row r="170" spans="3:4" ht="15.75" customHeight="1" x14ac:dyDescent="0.25">
      <c r="C170" s="334"/>
      <c r="D170" s="334"/>
    </row>
    <row r="171" spans="3:4" ht="15.75" customHeight="1" x14ac:dyDescent="0.25">
      <c r="C171" s="334"/>
      <c r="D171" s="334"/>
    </row>
    <row r="172" spans="3:4" ht="15.75" customHeight="1" x14ac:dyDescent="0.25">
      <c r="C172" s="334"/>
      <c r="D172" s="334"/>
    </row>
    <row r="173" spans="3:4" ht="15.75" customHeight="1" x14ac:dyDescent="0.25">
      <c r="C173" s="334"/>
      <c r="D173" s="334"/>
    </row>
    <row r="174" spans="3:4" ht="15.75" customHeight="1" x14ac:dyDescent="0.25">
      <c r="C174" s="334"/>
      <c r="D174" s="334"/>
    </row>
    <row r="175" spans="3:4" ht="15.75" customHeight="1" x14ac:dyDescent="0.25">
      <c r="C175" s="334"/>
      <c r="D175" s="334"/>
    </row>
    <row r="176" spans="3:4" ht="15.75" customHeight="1" x14ac:dyDescent="0.25">
      <c r="C176" s="334"/>
      <c r="D176" s="334"/>
    </row>
    <row r="177" spans="3:4" ht="15.75" customHeight="1" x14ac:dyDescent="0.25">
      <c r="C177" s="334"/>
      <c r="D177" s="334"/>
    </row>
    <row r="178" spans="3:4" ht="15.75" customHeight="1" x14ac:dyDescent="0.25">
      <c r="C178" s="334"/>
      <c r="D178" s="334"/>
    </row>
    <row r="179" spans="3:4" ht="15.75" customHeight="1" x14ac:dyDescent="0.25">
      <c r="C179" s="334"/>
      <c r="D179" s="334"/>
    </row>
    <row r="180" spans="3:4" ht="15.75" customHeight="1" x14ac:dyDescent="0.25">
      <c r="C180" s="334"/>
      <c r="D180" s="334"/>
    </row>
    <row r="181" spans="3:4" ht="15.75" customHeight="1" x14ac:dyDescent="0.25">
      <c r="C181" s="334"/>
      <c r="D181" s="334"/>
    </row>
    <row r="182" spans="3:4" ht="15.75" customHeight="1" x14ac:dyDescent="0.25">
      <c r="C182" s="334"/>
      <c r="D182" s="334"/>
    </row>
    <row r="183" spans="3:4" ht="15.75" customHeight="1" x14ac:dyDescent="0.25">
      <c r="C183" s="334"/>
      <c r="D183" s="334"/>
    </row>
    <row r="184" spans="3:4" ht="15.75" customHeight="1" x14ac:dyDescent="0.25">
      <c r="C184" s="334"/>
      <c r="D184" s="334"/>
    </row>
    <row r="185" spans="3:4" ht="15.75" customHeight="1" x14ac:dyDescent="0.25">
      <c r="C185" s="334"/>
      <c r="D185" s="334"/>
    </row>
    <row r="186" spans="3:4" ht="15.75" customHeight="1" x14ac:dyDescent="0.25">
      <c r="C186" s="334"/>
      <c r="D186" s="334"/>
    </row>
    <row r="187" spans="3:4" ht="15.75" customHeight="1" x14ac:dyDescent="0.25">
      <c r="C187" s="334"/>
      <c r="D187" s="334"/>
    </row>
    <row r="188" spans="3:4" ht="15.75" customHeight="1" x14ac:dyDescent="0.25">
      <c r="C188" s="334"/>
      <c r="D188" s="334"/>
    </row>
    <row r="189" spans="3:4" ht="15.75" customHeight="1" x14ac:dyDescent="0.25">
      <c r="C189" s="334"/>
      <c r="D189" s="334"/>
    </row>
    <row r="190" spans="3:4" ht="15.75" customHeight="1" x14ac:dyDescent="0.25">
      <c r="C190" s="334"/>
      <c r="D190" s="334"/>
    </row>
    <row r="191" spans="3:4" ht="15.75" customHeight="1" x14ac:dyDescent="0.25">
      <c r="C191" s="334"/>
      <c r="D191" s="334"/>
    </row>
    <row r="192" spans="3:4" ht="15.75" customHeight="1" x14ac:dyDescent="0.25">
      <c r="C192" s="334"/>
      <c r="D192" s="334"/>
    </row>
    <row r="193" spans="3:4" ht="15.75" customHeight="1" x14ac:dyDescent="0.25">
      <c r="C193" s="334"/>
      <c r="D193" s="334"/>
    </row>
    <row r="194" spans="3:4" ht="15.75" customHeight="1" x14ac:dyDescent="0.25">
      <c r="C194" s="334"/>
      <c r="D194" s="334"/>
    </row>
    <row r="195" spans="3:4" ht="15.75" customHeight="1" x14ac:dyDescent="0.25">
      <c r="C195" s="334"/>
      <c r="D195" s="334"/>
    </row>
    <row r="196" spans="3:4" ht="15.75" customHeight="1" x14ac:dyDescent="0.25">
      <c r="C196" s="334"/>
      <c r="D196" s="334"/>
    </row>
    <row r="197" spans="3:4" ht="15.75" customHeight="1" x14ac:dyDescent="0.25">
      <c r="C197" s="334"/>
      <c r="D197" s="334"/>
    </row>
    <row r="198" spans="3:4" ht="15.75" customHeight="1" x14ac:dyDescent="0.25">
      <c r="C198" s="334"/>
      <c r="D198" s="334"/>
    </row>
    <row r="199" spans="3:4" ht="15.75" customHeight="1" x14ac:dyDescent="0.25">
      <c r="C199" s="334"/>
      <c r="D199" s="334"/>
    </row>
    <row r="200" spans="3:4" ht="15.75" customHeight="1" x14ac:dyDescent="0.25">
      <c r="C200" s="334"/>
      <c r="D200" s="334"/>
    </row>
    <row r="201" spans="3:4" ht="15.75" customHeight="1" x14ac:dyDescent="0.25">
      <c r="C201" s="334"/>
      <c r="D201" s="334"/>
    </row>
    <row r="202" spans="3:4" ht="15.75" customHeight="1" x14ac:dyDescent="0.25">
      <c r="C202" s="334"/>
      <c r="D202" s="334"/>
    </row>
    <row r="203" spans="3:4" ht="15.75" customHeight="1" x14ac:dyDescent="0.25">
      <c r="C203" s="334"/>
      <c r="D203" s="334"/>
    </row>
    <row r="204" spans="3:4" ht="15.75" customHeight="1" x14ac:dyDescent="0.25">
      <c r="C204" s="334"/>
      <c r="D204" s="334"/>
    </row>
    <row r="205" spans="3:4" ht="15.75" customHeight="1" x14ac:dyDescent="0.25">
      <c r="C205" s="334"/>
      <c r="D205" s="334"/>
    </row>
    <row r="206" spans="3:4" ht="15.75" customHeight="1" x14ac:dyDescent="0.25">
      <c r="C206" s="334"/>
      <c r="D206" s="334"/>
    </row>
    <row r="207" spans="3:4" ht="15.75" customHeight="1" x14ac:dyDescent="0.25">
      <c r="C207" s="334"/>
      <c r="D207" s="334"/>
    </row>
    <row r="208" spans="3:4" ht="15.75" customHeight="1" x14ac:dyDescent="0.25">
      <c r="C208" s="334"/>
      <c r="D208" s="334"/>
    </row>
    <row r="209" spans="3:4" ht="15.75" customHeight="1" x14ac:dyDescent="0.25">
      <c r="C209" s="334"/>
      <c r="D209" s="334"/>
    </row>
    <row r="210" spans="3:4" ht="15.75" customHeight="1" x14ac:dyDescent="0.25">
      <c r="C210" s="334"/>
      <c r="D210" s="334"/>
    </row>
    <row r="211" spans="3:4" ht="15.75" customHeight="1" x14ac:dyDescent="0.25">
      <c r="C211" s="334"/>
      <c r="D211" s="334"/>
    </row>
    <row r="212" spans="3:4" ht="15.75" customHeight="1" x14ac:dyDescent="0.25">
      <c r="C212" s="334"/>
      <c r="D212" s="334"/>
    </row>
    <row r="213" spans="3:4" ht="15.75" customHeight="1" x14ac:dyDescent="0.25">
      <c r="C213" s="334"/>
      <c r="D213" s="334"/>
    </row>
    <row r="214" spans="3:4" ht="15.75" customHeight="1" x14ac:dyDescent="0.25">
      <c r="C214" s="334"/>
      <c r="D214" s="334"/>
    </row>
    <row r="215" spans="3:4" ht="15.75" customHeight="1" x14ac:dyDescent="0.25">
      <c r="C215" s="334"/>
      <c r="D215" s="334"/>
    </row>
    <row r="216" spans="3:4" ht="15.75" customHeight="1" x14ac:dyDescent="0.25">
      <c r="C216" s="334"/>
      <c r="D216" s="334"/>
    </row>
    <row r="217" spans="3:4" ht="15.75" customHeight="1" x14ac:dyDescent="0.25">
      <c r="C217" s="334"/>
      <c r="D217" s="334"/>
    </row>
    <row r="218" spans="3:4" ht="15.75" customHeight="1" x14ac:dyDescent="0.25">
      <c r="C218" s="334"/>
      <c r="D218" s="334"/>
    </row>
    <row r="219" spans="3:4" ht="15.75" customHeight="1" x14ac:dyDescent="0.25">
      <c r="C219" s="334"/>
      <c r="D219" s="334"/>
    </row>
    <row r="220" spans="3:4" ht="15.75" customHeight="1" x14ac:dyDescent="0.25">
      <c r="C220" s="334"/>
      <c r="D220" s="334"/>
    </row>
    <row r="221" spans="3:4" ht="15.75" customHeight="1" x14ac:dyDescent="0.25">
      <c r="C221" s="334"/>
      <c r="D221" s="334"/>
    </row>
    <row r="222" spans="3:4" ht="15.75" customHeight="1" x14ac:dyDescent="0.25">
      <c r="C222" s="334"/>
      <c r="D222" s="334"/>
    </row>
    <row r="223" spans="3:4" ht="15.75" customHeight="1" x14ac:dyDescent="0.25">
      <c r="C223" s="334"/>
      <c r="D223" s="334"/>
    </row>
    <row r="224" spans="3:4" ht="15.75" customHeight="1" x14ac:dyDescent="0.25">
      <c r="C224" s="334"/>
      <c r="D224" s="334"/>
    </row>
    <row r="225" spans="3:4" ht="15.75" customHeight="1" x14ac:dyDescent="0.25">
      <c r="C225" s="334"/>
      <c r="D225" s="334"/>
    </row>
    <row r="226" spans="3:4" ht="15.75" customHeight="1" x14ac:dyDescent="0.25">
      <c r="C226" s="334"/>
      <c r="D226" s="334"/>
    </row>
    <row r="227" spans="3:4" ht="15.75" customHeight="1" x14ac:dyDescent="0.25">
      <c r="C227" s="334"/>
      <c r="D227" s="334"/>
    </row>
    <row r="228" spans="3:4" ht="15.75" customHeight="1" x14ac:dyDescent="0.25">
      <c r="C228" s="334"/>
      <c r="D228" s="334"/>
    </row>
    <row r="229" spans="3:4" ht="15.75" customHeight="1" x14ac:dyDescent="0.25">
      <c r="C229" s="334"/>
      <c r="D229" s="334"/>
    </row>
    <row r="230" spans="3:4" ht="15.75" customHeight="1" x14ac:dyDescent="0.25">
      <c r="C230" s="334"/>
      <c r="D230" s="334"/>
    </row>
    <row r="231" spans="3:4" ht="15.75" customHeight="1" x14ac:dyDescent="0.25">
      <c r="C231" s="334"/>
      <c r="D231" s="334"/>
    </row>
    <row r="232" spans="3:4" ht="15.75" customHeight="1" x14ac:dyDescent="0.25">
      <c r="C232" s="334"/>
      <c r="D232" s="334"/>
    </row>
    <row r="233" spans="3:4" ht="15.75" customHeight="1" x14ac:dyDescent="0.25">
      <c r="C233" s="334"/>
      <c r="D233" s="334"/>
    </row>
    <row r="234" spans="3:4" ht="15.75" customHeight="1" x14ac:dyDescent="0.25">
      <c r="C234" s="334"/>
      <c r="D234" s="334"/>
    </row>
    <row r="235" spans="3:4" ht="15.75" customHeight="1" x14ac:dyDescent="0.25">
      <c r="C235" s="334"/>
      <c r="D235" s="334"/>
    </row>
    <row r="236" spans="3:4" ht="15.75" customHeight="1" x14ac:dyDescent="0.25">
      <c r="C236" s="334"/>
      <c r="D236" s="334"/>
    </row>
    <row r="237" spans="3:4" ht="15.75" customHeight="1" x14ac:dyDescent="0.25">
      <c r="C237" s="334"/>
      <c r="D237" s="334"/>
    </row>
    <row r="238" spans="3:4" ht="15.75" customHeight="1" x14ac:dyDescent="0.25">
      <c r="C238" s="334"/>
      <c r="D238" s="334"/>
    </row>
    <row r="239" spans="3:4" ht="15.75" customHeight="1" x14ac:dyDescent="0.25">
      <c r="C239" s="334"/>
      <c r="D239" s="334"/>
    </row>
    <row r="240" spans="3:4" ht="15.75" customHeight="1" x14ac:dyDescent="0.25">
      <c r="C240" s="334"/>
      <c r="D240" s="334"/>
    </row>
    <row r="241" spans="3:4" ht="15.75" customHeight="1" x14ac:dyDescent="0.25">
      <c r="C241" s="334"/>
      <c r="D241" s="334"/>
    </row>
    <row r="242" spans="3:4" ht="15.75" customHeight="1" x14ac:dyDescent="0.25">
      <c r="C242" s="334"/>
      <c r="D242" s="334"/>
    </row>
    <row r="243" spans="3:4" ht="15.75" customHeight="1" x14ac:dyDescent="0.25">
      <c r="C243" s="334"/>
      <c r="D243" s="334"/>
    </row>
    <row r="244" spans="3:4" ht="15.75" customHeight="1" x14ac:dyDescent="0.25">
      <c r="C244" s="334"/>
      <c r="D244" s="334"/>
    </row>
    <row r="245" spans="3:4" ht="15.75" customHeight="1" x14ac:dyDescent="0.25">
      <c r="C245" s="334"/>
      <c r="D245" s="334"/>
    </row>
    <row r="246" spans="3:4" ht="15.75" customHeight="1" x14ac:dyDescent="0.25">
      <c r="C246" s="334"/>
      <c r="D246" s="334"/>
    </row>
    <row r="247" spans="3:4" ht="15.75" customHeight="1" x14ac:dyDescent="0.25">
      <c r="C247" s="334"/>
      <c r="D247" s="334"/>
    </row>
    <row r="248" spans="3:4" ht="15.75" customHeight="1" x14ac:dyDescent="0.25">
      <c r="C248" s="334"/>
      <c r="D248" s="334"/>
    </row>
    <row r="249" spans="3:4" ht="15.75" customHeight="1" x14ac:dyDescent="0.25">
      <c r="C249" s="334"/>
      <c r="D249" s="334"/>
    </row>
    <row r="250" spans="3:4" ht="15.75" customHeight="1" x14ac:dyDescent="0.25">
      <c r="C250" s="334"/>
      <c r="D250" s="334"/>
    </row>
    <row r="251" spans="3:4" ht="15.75" customHeight="1" x14ac:dyDescent="0.25">
      <c r="C251" s="334"/>
      <c r="D251" s="334"/>
    </row>
    <row r="252" spans="3:4" ht="15.75" customHeight="1" x14ac:dyDescent="0.25">
      <c r="C252" s="334"/>
      <c r="D252" s="334"/>
    </row>
    <row r="253" spans="3:4" ht="15.75" customHeight="1" x14ac:dyDescent="0.25">
      <c r="C253" s="334"/>
      <c r="D253" s="334"/>
    </row>
    <row r="254" spans="3:4" ht="15.75" customHeight="1" x14ac:dyDescent="0.25">
      <c r="C254" s="334"/>
      <c r="D254" s="334"/>
    </row>
    <row r="255" spans="3:4" ht="15.75" customHeight="1" x14ac:dyDescent="0.25">
      <c r="C255" s="334"/>
      <c r="D255" s="334"/>
    </row>
    <row r="256" spans="3:4" ht="15.75" customHeight="1" x14ac:dyDescent="0.25">
      <c r="C256" s="334"/>
      <c r="D256" s="334"/>
    </row>
    <row r="257" spans="3:4" ht="15.75" customHeight="1" x14ac:dyDescent="0.25">
      <c r="C257" s="334"/>
      <c r="D257" s="334"/>
    </row>
    <row r="258" spans="3:4" ht="15.75" customHeight="1" x14ac:dyDescent="0.25">
      <c r="C258" s="334"/>
      <c r="D258" s="334"/>
    </row>
    <row r="259" spans="3:4" ht="15.75" customHeight="1" x14ac:dyDescent="0.25">
      <c r="C259" s="334"/>
      <c r="D259" s="334"/>
    </row>
    <row r="260" spans="3:4" ht="15.75" customHeight="1" x14ac:dyDescent="0.25">
      <c r="C260" s="334"/>
      <c r="D260" s="334"/>
    </row>
    <row r="261" spans="3:4" ht="15.75" customHeight="1" x14ac:dyDescent="0.25">
      <c r="C261" s="334"/>
      <c r="D261" s="334"/>
    </row>
    <row r="262" spans="3:4" ht="15.75" customHeight="1" x14ac:dyDescent="0.25">
      <c r="C262" s="334"/>
      <c r="D262" s="334"/>
    </row>
    <row r="263" spans="3:4" ht="15.75" customHeight="1" x14ac:dyDescent="0.25">
      <c r="C263" s="334"/>
      <c r="D263" s="334"/>
    </row>
    <row r="264" spans="3:4" ht="15.75" customHeight="1" x14ac:dyDescent="0.25">
      <c r="C264" s="334"/>
      <c r="D264" s="334"/>
    </row>
    <row r="265" spans="3:4" ht="15.75" customHeight="1" x14ac:dyDescent="0.25">
      <c r="C265" s="334"/>
      <c r="D265" s="334"/>
    </row>
    <row r="266" spans="3:4" ht="15.75" customHeight="1" x14ac:dyDescent="0.25">
      <c r="C266" s="334"/>
      <c r="D266" s="334"/>
    </row>
    <row r="267" spans="3:4" ht="15.75" customHeight="1" x14ac:dyDescent="0.25">
      <c r="C267" s="334"/>
      <c r="D267" s="334"/>
    </row>
    <row r="268" spans="3:4" ht="15.75" customHeight="1" x14ac:dyDescent="0.25">
      <c r="C268" s="334"/>
      <c r="D268" s="334"/>
    </row>
    <row r="269" spans="3:4" ht="15.75" customHeight="1" x14ac:dyDescent="0.25">
      <c r="C269" s="334"/>
      <c r="D269" s="334"/>
    </row>
    <row r="270" spans="3:4" ht="15.75" customHeight="1" x14ac:dyDescent="0.25">
      <c r="C270" s="334"/>
      <c r="D270" s="334"/>
    </row>
    <row r="271" spans="3:4" ht="15.75" customHeight="1" x14ac:dyDescent="0.25">
      <c r="C271" s="334"/>
      <c r="D271" s="334"/>
    </row>
    <row r="272" spans="3:4" ht="15.75" customHeight="1" x14ac:dyDescent="0.25">
      <c r="C272" s="334"/>
      <c r="D272" s="334"/>
    </row>
    <row r="273" spans="3:4" ht="15.75" customHeight="1" x14ac:dyDescent="0.25">
      <c r="C273" s="334"/>
      <c r="D273" s="334"/>
    </row>
    <row r="274" spans="3:4" ht="15.75" customHeight="1" x14ac:dyDescent="0.25">
      <c r="C274" s="334"/>
      <c r="D274" s="334"/>
    </row>
    <row r="275" spans="3:4" ht="15.75" customHeight="1" x14ac:dyDescent="0.25">
      <c r="C275" s="334"/>
      <c r="D275" s="334"/>
    </row>
    <row r="276" spans="3:4" ht="15.75" customHeight="1" x14ac:dyDescent="0.25">
      <c r="C276" s="334"/>
      <c r="D276" s="334"/>
    </row>
    <row r="277" spans="3:4" ht="15.75" customHeight="1" x14ac:dyDescent="0.25">
      <c r="C277" s="334"/>
      <c r="D277" s="334"/>
    </row>
    <row r="278" spans="3:4" ht="15.75" customHeight="1" x14ac:dyDescent="0.25">
      <c r="C278" s="334"/>
      <c r="D278" s="334"/>
    </row>
    <row r="279" spans="3:4" ht="15.75" customHeight="1" x14ac:dyDescent="0.25">
      <c r="C279" s="334"/>
      <c r="D279" s="334"/>
    </row>
    <row r="280" spans="3:4" ht="15.75" customHeight="1" x14ac:dyDescent="0.25">
      <c r="C280" s="334"/>
      <c r="D280" s="334"/>
    </row>
    <row r="281" spans="3:4" ht="15.75" customHeight="1" x14ac:dyDescent="0.25">
      <c r="C281" s="334"/>
      <c r="D281" s="334"/>
    </row>
    <row r="282" spans="3:4" ht="15.75" customHeight="1" x14ac:dyDescent="0.25">
      <c r="C282" s="334"/>
      <c r="D282" s="334"/>
    </row>
    <row r="283" spans="3:4" ht="15.75" customHeight="1" x14ac:dyDescent="0.25">
      <c r="C283" s="334"/>
      <c r="D283" s="334"/>
    </row>
    <row r="284" spans="3:4" ht="15.75" customHeight="1" x14ac:dyDescent="0.25">
      <c r="C284" s="334"/>
      <c r="D284" s="334"/>
    </row>
    <row r="285" spans="3:4" ht="15.75" customHeight="1" x14ac:dyDescent="0.25">
      <c r="C285" s="334"/>
      <c r="D285" s="334"/>
    </row>
    <row r="286" spans="3:4" ht="15.75" customHeight="1" x14ac:dyDescent="0.25">
      <c r="C286" s="334"/>
      <c r="D286" s="334"/>
    </row>
    <row r="287" spans="3:4" ht="15.75" customHeight="1" x14ac:dyDescent="0.25">
      <c r="C287" s="334"/>
      <c r="D287" s="334"/>
    </row>
    <row r="288" spans="3:4" ht="15.75" customHeight="1" x14ac:dyDescent="0.25">
      <c r="C288" s="334"/>
      <c r="D288" s="334"/>
    </row>
    <row r="289" spans="3:4" ht="15.75" customHeight="1" x14ac:dyDescent="0.25">
      <c r="C289" s="334"/>
      <c r="D289" s="334"/>
    </row>
    <row r="290" spans="3:4" ht="15.75" customHeight="1" x14ac:dyDescent="0.25">
      <c r="C290" s="334"/>
      <c r="D290" s="334"/>
    </row>
    <row r="291" spans="3:4" ht="15.75" customHeight="1" x14ac:dyDescent="0.25">
      <c r="C291" s="334"/>
      <c r="D291" s="334"/>
    </row>
    <row r="292" spans="3:4" ht="15.75" customHeight="1" x14ac:dyDescent="0.25">
      <c r="C292" s="334"/>
      <c r="D292" s="334"/>
    </row>
    <row r="293" spans="3:4" ht="15.75" customHeight="1" x14ac:dyDescent="0.25">
      <c r="C293" s="334"/>
      <c r="D293" s="334"/>
    </row>
    <row r="294" spans="3:4" ht="15.75" customHeight="1" x14ac:dyDescent="0.25">
      <c r="C294" s="334"/>
      <c r="D294" s="334"/>
    </row>
    <row r="295" spans="3:4" ht="15.75" customHeight="1" x14ac:dyDescent="0.25">
      <c r="C295" s="334"/>
      <c r="D295" s="334"/>
    </row>
    <row r="296" spans="3:4" ht="15.75" customHeight="1" x14ac:dyDescent="0.25">
      <c r="C296" s="334"/>
      <c r="D296" s="334"/>
    </row>
    <row r="297" spans="3:4" ht="15.75" customHeight="1" x14ac:dyDescent="0.25">
      <c r="C297" s="334"/>
      <c r="D297" s="334"/>
    </row>
    <row r="298" spans="3:4" ht="15.75" customHeight="1" x14ac:dyDescent="0.25">
      <c r="C298" s="334"/>
      <c r="D298" s="334"/>
    </row>
    <row r="299" spans="3:4" ht="15.75" customHeight="1" x14ac:dyDescent="0.25">
      <c r="C299" s="334"/>
      <c r="D299" s="334"/>
    </row>
    <row r="300" spans="3:4" ht="15.75" customHeight="1" x14ac:dyDescent="0.25">
      <c r="C300" s="334"/>
      <c r="D300" s="334"/>
    </row>
    <row r="301" spans="3:4" ht="15.75" customHeight="1" x14ac:dyDescent="0.25">
      <c r="C301" s="334"/>
      <c r="D301" s="334"/>
    </row>
    <row r="302" spans="3:4" ht="15.75" customHeight="1" x14ac:dyDescent="0.25">
      <c r="C302" s="334"/>
      <c r="D302" s="334"/>
    </row>
    <row r="303" spans="3:4" ht="15.75" customHeight="1" x14ac:dyDescent="0.25">
      <c r="C303" s="334"/>
      <c r="D303" s="334"/>
    </row>
    <row r="304" spans="3:4" ht="15.75" customHeight="1" x14ac:dyDescent="0.25">
      <c r="C304" s="334"/>
      <c r="D304" s="334"/>
    </row>
    <row r="305" spans="3:4" ht="15.75" customHeight="1" x14ac:dyDescent="0.25">
      <c r="C305" s="334"/>
      <c r="D305" s="334"/>
    </row>
    <row r="306" spans="3:4" ht="15.75" customHeight="1" x14ac:dyDescent="0.25">
      <c r="C306" s="334"/>
      <c r="D306" s="334"/>
    </row>
    <row r="307" spans="3:4" ht="15.75" customHeight="1" x14ac:dyDescent="0.25">
      <c r="C307" s="334"/>
      <c r="D307" s="334"/>
    </row>
    <row r="308" spans="3:4" ht="15.75" customHeight="1" x14ac:dyDescent="0.25">
      <c r="C308" s="334"/>
      <c r="D308" s="334"/>
    </row>
    <row r="309" spans="3:4" ht="15.75" customHeight="1" x14ac:dyDescent="0.25">
      <c r="C309" s="334"/>
      <c r="D309" s="334"/>
    </row>
    <row r="310" spans="3:4" ht="15.75" customHeight="1" x14ac:dyDescent="0.25">
      <c r="C310" s="334"/>
      <c r="D310" s="334"/>
    </row>
    <row r="311" spans="3:4" ht="15.75" customHeight="1" x14ac:dyDescent="0.25">
      <c r="C311" s="334"/>
      <c r="D311" s="334"/>
    </row>
    <row r="312" spans="3:4" ht="15.75" customHeight="1" x14ac:dyDescent="0.25">
      <c r="C312" s="334"/>
      <c r="D312" s="334"/>
    </row>
    <row r="313" spans="3:4" ht="15.75" customHeight="1" x14ac:dyDescent="0.25">
      <c r="C313" s="334"/>
      <c r="D313" s="334"/>
    </row>
    <row r="314" spans="3:4" ht="15.75" customHeight="1" x14ac:dyDescent="0.25">
      <c r="C314" s="334"/>
      <c r="D314" s="334"/>
    </row>
    <row r="315" spans="3:4" ht="15.75" customHeight="1" x14ac:dyDescent="0.25">
      <c r="C315" s="334"/>
      <c r="D315" s="334"/>
    </row>
    <row r="316" spans="3:4" ht="15.75" customHeight="1" x14ac:dyDescent="0.25">
      <c r="C316" s="334"/>
      <c r="D316" s="334"/>
    </row>
    <row r="317" spans="3:4" ht="15.75" customHeight="1" x14ac:dyDescent="0.25">
      <c r="C317" s="334"/>
      <c r="D317" s="334"/>
    </row>
    <row r="318" spans="3:4" ht="15.75" customHeight="1" x14ac:dyDescent="0.25">
      <c r="C318" s="334"/>
      <c r="D318" s="334"/>
    </row>
    <row r="319" spans="3:4" ht="15.75" customHeight="1" x14ac:dyDescent="0.25">
      <c r="C319" s="334"/>
      <c r="D319" s="334"/>
    </row>
    <row r="320" spans="3:4" ht="15.75" customHeight="1" x14ac:dyDescent="0.25">
      <c r="C320" s="334"/>
      <c r="D320" s="334"/>
    </row>
    <row r="321" spans="3:4" ht="15.75" customHeight="1" x14ac:dyDescent="0.25">
      <c r="C321" s="334"/>
      <c r="D321" s="334"/>
    </row>
    <row r="322" spans="3:4" ht="15.75" customHeight="1" x14ac:dyDescent="0.25">
      <c r="C322" s="334"/>
      <c r="D322" s="334"/>
    </row>
    <row r="323" spans="3:4" ht="15.75" customHeight="1" x14ac:dyDescent="0.25">
      <c r="C323" s="334"/>
      <c r="D323" s="334"/>
    </row>
    <row r="324" spans="3:4" ht="15.75" customHeight="1" x14ac:dyDescent="0.25">
      <c r="C324" s="334"/>
      <c r="D324" s="334"/>
    </row>
    <row r="325" spans="3:4" ht="15.75" customHeight="1" x14ac:dyDescent="0.25">
      <c r="C325" s="334"/>
      <c r="D325" s="334"/>
    </row>
    <row r="326" spans="3:4" ht="15.75" customHeight="1" x14ac:dyDescent="0.25">
      <c r="C326" s="334"/>
      <c r="D326" s="334"/>
    </row>
    <row r="327" spans="3:4" ht="15.75" customHeight="1" x14ac:dyDescent="0.25">
      <c r="C327" s="334"/>
      <c r="D327" s="334"/>
    </row>
    <row r="328" spans="3:4" ht="15.75" customHeight="1" x14ac:dyDescent="0.25">
      <c r="C328" s="334"/>
      <c r="D328" s="334"/>
    </row>
    <row r="329" spans="3:4" ht="15.75" customHeight="1" x14ac:dyDescent="0.25">
      <c r="C329" s="334"/>
      <c r="D329" s="334"/>
    </row>
    <row r="330" spans="3:4" ht="15.75" customHeight="1" x14ac:dyDescent="0.25">
      <c r="C330" s="334"/>
      <c r="D330" s="334"/>
    </row>
    <row r="331" spans="3:4" ht="15.75" customHeight="1" x14ac:dyDescent="0.25">
      <c r="C331" s="334"/>
      <c r="D331" s="334"/>
    </row>
    <row r="332" spans="3:4" ht="15.75" customHeight="1" x14ac:dyDescent="0.25">
      <c r="C332" s="334"/>
      <c r="D332" s="334"/>
    </row>
    <row r="333" spans="3:4" ht="15.75" customHeight="1" x14ac:dyDescent="0.25">
      <c r="C333" s="334"/>
      <c r="D333" s="334"/>
    </row>
    <row r="334" spans="3:4" ht="15.75" customHeight="1" x14ac:dyDescent="0.25">
      <c r="C334" s="334"/>
      <c r="D334" s="334"/>
    </row>
    <row r="335" spans="3:4" ht="15.75" customHeight="1" x14ac:dyDescent="0.25">
      <c r="C335" s="334"/>
      <c r="D335" s="334"/>
    </row>
    <row r="336" spans="3:4" ht="15.75" customHeight="1" x14ac:dyDescent="0.25">
      <c r="C336" s="334"/>
      <c r="D336" s="334"/>
    </row>
    <row r="337" spans="3:4" ht="15.75" customHeight="1" x14ac:dyDescent="0.25">
      <c r="C337" s="334"/>
      <c r="D337" s="334"/>
    </row>
    <row r="338" spans="3:4" ht="15.75" customHeight="1" x14ac:dyDescent="0.25">
      <c r="C338" s="334"/>
      <c r="D338" s="334"/>
    </row>
    <row r="339" spans="3:4" ht="15.75" customHeight="1" x14ac:dyDescent="0.25">
      <c r="C339" s="334"/>
      <c r="D339" s="334"/>
    </row>
    <row r="340" spans="3:4" ht="15.75" customHeight="1" x14ac:dyDescent="0.25">
      <c r="C340" s="334"/>
      <c r="D340" s="334"/>
    </row>
    <row r="341" spans="3:4" ht="15.75" customHeight="1" x14ac:dyDescent="0.25">
      <c r="C341" s="334"/>
      <c r="D341" s="334"/>
    </row>
    <row r="342" spans="3:4" ht="15.75" customHeight="1" x14ac:dyDescent="0.25">
      <c r="C342" s="334"/>
      <c r="D342" s="334"/>
    </row>
    <row r="343" spans="3:4" ht="15.75" customHeight="1" x14ac:dyDescent="0.25">
      <c r="C343" s="334"/>
      <c r="D343" s="334"/>
    </row>
    <row r="344" spans="3:4" ht="15.75" customHeight="1" x14ac:dyDescent="0.25">
      <c r="C344" s="334"/>
      <c r="D344" s="334"/>
    </row>
    <row r="345" spans="3:4" ht="15.75" customHeight="1" x14ac:dyDescent="0.25">
      <c r="C345" s="334"/>
      <c r="D345" s="334"/>
    </row>
    <row r="346" spans="3:4" ht="15.75" customHeight="1" x14ac:dyDescent="0.25">
      <c r="C346" s="334"/>
      <c r="D346" s="334"/>
    </row>
    <row r="347" spans="3:4" ht="15.75" customHeight="1" x14ac:dyDescent="0.25">
      <c r="C347" s="334"/>
      <c r="D347" s="334"/>
    </row>
    <row r="348" spans="3:4" ht="15.75" customHeight="1" x14ac:dyDescent="0.25">
      <c r="C348" s="334"/>
      <c r="D348" s="334"/>
    </row>
    <row r="349" spans="3:4" ht="15.75" customHeight="1" x14ac:dyDescent="0.25">
      <c r="C349" s="334"/>
      <c r="D349" s="334"/>
    </row>
    <row r="350" spans="3:4" ht="15.75" customHeight="1" x14ac:dyDescent="0.25">
      <c r="C350" s="334"/>
      <c r="D350" s="334"/>
    </row>
    <row r="351" spans="3:4" ht="15.75" customHeight="1" x14ac:dyDescent="0.25">
      <c r="C351" s="334"/>
      <c r="D351" s="334"/>
    </row>
    <row r="352" spans="3:4" ht="15.75" customHeight="1" x14ac:dyDescent="0.25">
      <c r="C352" s="334"/>
      <c r="D352" s="334"/>
    </row>
    <row r="353" spans="3:4" ht="15.75" customHeight="1" x14ac:dyDescent="0.25">
      <c r="C353" s="334"/>
      <c r="D353" s="334"/>
    </row>
    <row r="354" spans="3:4" ht="15.75" customHeight="1" x14ac:dyDescent="0.25">
      <c r="C354" s="334"/>
      <c r="D354" s="334"/>
    </row>
    <row r="355" spans="3:4" ht="15.75" customHeight="1" x14ac:dyDescent="0.25">
      <c r="C355" s="334"/>
      <c r="D355" s="334"/>
    </row>
    <row r="356" spans="3:4" ht="15.75" customHeight="1" x14ac:dyDescent="0.25">
      <c r="C356" s="334"/>
      <c r="D356" s="334"/>
    </row>
    <row r="357" spans="3:4" ht="15.75" customHeight="1" x14ac:dyDescent="0.25">
      <c r="C357" s="334"/>
      <c r="D357" s="334"/>
    </row>
    <row r="358" spans="3:4" ht="15.75" customHeight="1" x14ac:dyDescent="0.25">
      <c r="C358" s="334"/>
      <c r="D358" s="334"/>
    </row>
    <row r="359" spans="3:4" ht="15.75" customHeight="1" x14ac:dyDescent="0.25">
      <c r="C359" s="334"/>
      <c r="D359" s="334"/>
    </row>
    <row r="360" spans="3:4" ht="15.75" customHeight="1" x14ac:dyDescent="0.25">
      <c r="C360" s="334"/>
      <c r="D360" s="334"/>
    </row>
    <row r="361" spans="3:4" ht="15.75" customHeight="1" x14ac:dyDescent="0.25">
      <c r="C361" s="334"/>
      <c r="D361" s="334"/>
    </row>
    <row r="362" spans="3:4" ht="15.75" customHeight="1" x14ac:dyDescent="0.25">
      <c r="C362" s="334"/>
      <c r="D362" s="334"/>
    </row>
    <row r="363" spans="3:4" ht="15.75" customHeight="1" x14ac:dyDescent="0.25">
      <c r="C363" s="334"/>
      <c r="D363" s="334"/>
    </row>
    <row r="364" spans="3:4" ht="15.75" customHeight="1" x14ac:dyDescent="0.25">
      <c r="C364" s="334"/>
      <c r="D364" s="334"/>
    </row>
    <row r="365" spans="3:4" ht="15.75" customHeight="1" x14ac:dyDescent="0.25">
      <c r="C365" s="334"/>
      <c r="D365" s="334"/>
    </row>
    <row r="366" spans="3:4" ht="15.75" customHeight="1" x14ac:dyDescent="0.25">
      <c r="C366" s="334"/>
      <c r="D366" s="334"/>
    </row>
    <row r="367" spans="3:4" ht="15.75" customHeight="1" x14ac:dyDescent="0.25">
      <c r="C367" s="334"/>
      <c r="D367" s="334"/>
    </row>
    <row r="368" spans="3:4" ht="15.75" customHeight="1" x14ac:dyDescent="0.25">
      <c r="C368" s="334"/>
      <c r="D368" s="334"/>
    </row>
    <row r="369" spans="3:4" ht="15.75" customHeight="1" x14ac:dyDescent="0.25">
      <c r="C369" s="334"/>
      <c r="D369" s="334"/>
    </row>
    <row r="370" spans="3:4" ht="15.75" customHeight="1" x14ac:dyDescent="0.25">
      <c r="C370" s="334"/>
      <c r="D370" s="334"/>
    </row>
    <row r="371" spans="3:4" ht="15.75" customHeight="1" x14ac:dyDescent="0.25">
      <c r="C371" s="334"/>
      <c r="D371" s="334"/>
    </row>
    <row r="372" spans="3:4" ht="15.75" customHeight="1" x14ac:dyDescent="0.25">
      <c r="C372" s="334"/>
      <c r="D372" s="334"/>
    </row>
    <row r="373" spans="3:4" ht="15.75" customHeight="1" x14ac:dyDescent="0.25">
      <c r="C373" s="334"/>
      <c r="D373" s="334"/>
    </row>
    <row r="374" spans="3:4" ht="15.75" customHeight="1" x14ac:dyDescent="0.25">
      <c r="C374" s="334"/>
      <c r="D374" s="334"/>
    </row>
    <row r="375" spans="3:4" ht="15.75" customHeight="1" x14ac:dyDescent="0.25">
      <c r="C375" s="334"/>
      <c r="D375" s="334"/>
    </row>
    <row r="376" spans="3:4" ht="15.75" customHeight="1" x14ac:dyDescent="0.25">
      <c r="C376" s="334"/>
      <c r="D376" s="334"/>
    </row>
    <row r="377" spans="3:4" ht="15.75" customHeight="1" x14ac:dyDescent="0.25">
      <c r="C377" s="334"/>
      <c r="D377" s="334"/>
    </row>
    <row r="378" spans="3:4" ht="15.75" customHeight="1" x14ac:dyDescent="0.25">
      <c r="C378" s="334"/>
      <c r="D378" s="334"/>
    </row>
    <row r="379" spans="3:4" ht="15.75" customHeight="1" x14ac:dyDescent="0.25">
      <c r="C379" s="334"/>
      <c r="D379" s="334"/>
    </row>
    <row r="380" spans="3:4" ht="15.75" customHeight="1" x14ac:dyDescent="0.25">
      <c r="C380" s="334"/>
      <c r="D380" s="334"/>
    </row>
    <row r="381" spans="3:4" ht="15.75" customHeight="1" x14ac:dyDescent="0.25">
      <c r="C381" s="334"/>
      <c r="D381" s="334"/>
    </row>
    <row r="382" spans="3:4" ht="15.75" customHeight="1" x14ac:dyDescent="0.25">
      <c r="C382" s="334"/>
      <c r="D382" s="334"/>
    </row>
    <row r="383" spans="3:4" ht="15.75" customHeight="1" x14ac:dyDescent="0.25">
      <c r="C383" s="334"/>
      <c r="D383" s="334"/>
    </row>
    <row r="384" spans="3:4" ht="15.75" customHeight="1" x14ac:dyDescent="0.25">
      <c r="C384" s="334"/>
      <c r="D384" s="334"/>
    </row>
    <row r="385" spans="3:4" ht="15.75" customHeight="1" x14ac:dyDescent="0.25">
      <c r="C385" s="334"/>
      <c r="D385" s="334"/>
    </row>
    <row r="386" spans="3:4" ht="15.75" customHeight="1" x14ac:dyDescent="0.25">
      <c r="C386" s="334"/>
      <c r="D386" s="334"/>
    </row>
    <row r="387" spans="3:4" ht="15.75" customHeight="1" x14ac:dyDescent="0.25">
      <c r="C387" s="334"/>
      <c r="D387" s="334"/>
    </row>
    <row r="388" spans="3:4" ht="15.75" customHeight="1" x14ac:dyDescent="0.25">
      <c r="C388" s="334"/>
      <c r="D388" s="334"/>
    </row>
    <row r="389" spans="3:4" ht="15.75" customHeight="1" x14ac:dyDescent="0.25">
      <c r="C389" s="334"/>
      <c r="D389" s="334"/>
    </row>
    <row r="390" spans="3:4" ht="15.75" customHeight="1" x14ac:dyDescent="0.25">
      <c r="C390" s="334"/>
      <c r="D390" s="334"/>
    </row>
    <row r="391" spans="3:4" ht="15.75" customHeight="1" x14ac:dyDescent="0.25">
      <c r="C391" s="334"/>
      <c r="D391" s="334"/>
    </row>
    <row r="392" spans="3:4" ht="15.75" customHeight="1" x14ac:dyDescent="0.25">
      <c r="C392" s="334"/>
      <c r="D392" s="334"/>
    </row>
    <row r="393" spans="3:4" ht="15.75" customHeight="1" x14ac:dyDescent="0.25">
      <c r="C393" s="334"/>
      <c r="D393" s="334"/>
    </row>
    <row r="394" spans="3:4" ht="15.75" customHeight="1" x14ac:dyDescent="0.25">
      <c r="C394" s="334"/>
      <c r="D394" s="334"/>
    </row>
    <row r="395" spans="3:4" ht="15.75" customHeight="1" x14ac:dyDescent="0.25">
      <c r="C395" s="334"/>
      <c r="D395" s="334"/>
    </row>
    <row r="396" spans="3:4" ht="15.75" customHeight="1" x14ac:dyDescent="0.25">
      <c r="C396" s="334"/>
      <c r="D396" s="334"/>
    </row>
    <row r="397" spans="3:4" ht="15.75" customHeight="1" x14ac:dyDescent="0.25">
      <c r="C397" s="334"/>
      <c r="D397" s="334"/>
    </row>
    <row r="398" spans="3:4" ht="15.75" customHeight="1" x14ac:dyDescent="0.25">
      <c r="C398" s="334"/>
      <c r="D398" s="334"/>
    </row>
    <row r="399" spans="3:4" ht="15.75" customHeight="1" x14ac:dyDescent="0.25">
      <c r="C399" s="334"/>
      <c r="D399" s="334"/>
    </row>
    <row r="400" spans="3:4" ht="15.75" customHeight="1" x14ac:dyDescent="0.25">
      <c r="C400" s="334"/>
      <c r="D400" s="334"/>
    </row>
    <row r="401" spans="3:4" ht="15.75" customHeight="1" x14ac:dyDescent="0.25">
      <c r="C401" s="334"/>
      <c r="D401" s="334"/>
    </row>
    <row r="402" spans="3:4" ht="15.75" customHeight="1" x14ac:dyDescent="0.25">
      <c r="C402" s="334"/>
      <c r="D402" s="334"/>
    </row>
    <row r="403" spans="3:4" ht="15.75" customHeight="1" x14ac:dyDescent="0.25">
      <c r="C403" s="334"/>
      <c r="D403" s="334"/>
    </row>
    <row r="404" spans="3:4" ht="15.75" customHeight="1" x14ac:dyDescent="0.25">
      <c r="C404" s="334"/>
      <c r="D404" s="334"/>
    </row>
    <row r="405" spans="3:4" ht="15.75" customHeight="1" x14ac:dyDescent="0.25">
      <c r="C405" s="334"/>
      <c r="D405" s="334"/>
    </row>
    <row r="406" spans="3:4" ht="15.75" customHeight="1" x14ac:dyDescent="0.25">
      <c r="C406" s="334"/>
      <c r="D406" s="334"/>
    </row>
    <row r="407" spans="3:4" ht="15.75" customHeight="1" x14ac:dyDescent="0.25">
      <c r="C407" s="334"/>
      <c r="D407" s="334"/>
    </row>
    <row r="408" spans="3:4" ht="15.75" customHeight="1" x14ac:dyDescent="0.25">
      <c r="C408" s="334"/>
      <c r="D408" s="334"/>
    </row>
    <row r="409" spans="3:4" ht="15.75" customHeight="1" x14ac:dyDescent="0.25">
      <c r="C409" s="334"/>
      <c r="D409" s="334"/>
    </row>
    <row r="410" spans="3:4" ht="15.75" customHeight="1" x14ac:dyDescent="0.25">
      <c r="C410" s="334"/>
      <c r="D410" s="334"/>
    </row>
    <row r="411" spans="3:4" ht="15.75" customHeight="1" x14ac:dyDescent="0.25">
      <c r="C411" s="334"/>
      <c r="D411" s="334"/>
    </row>
    <row r="412" spans="3:4" ht="15.75" customHeight="1" x14ac:dyDescent="0.25">
      <c r="C412" s="334"/>
      <c r="D412" s="334"/>
    </row>
    <row r="413" spans="3:4" ht="15.75" customHeight="1" x14ac:dyDescent="0.25">
      <c r="C413" s="334"/>
      <c r="D413" s="334"/>
    </row>
    <row r="414" spans="3:4" ht="15.75" customHeight="1" x14ac:dyDescent="0.25">
      <c r="C414" s="334"/>
      <c r="D414" s="334"/>
    </row>
    <row r="415" spans="3:4" ht="15.75" customHeight="1" x14ac:dyDescent="0.25">
      <c r="C415" s="334"/>
      <c r="D415" s="334"/>
    </row>
    <row r="416" spans="3:4" ht="15.75" customHeight="1" x14ac:dyDescent="0.25">
      <c r="C416" s="334"/>
      <c r="D416" s="334"/>
    </row>
    <row r="417" spans="3:4" ht="15.75" customHeight="1" x14ac:dyDescent="0.25">
      <c r="C417" s="334"/>
      <c r="D417" s="334"/>
    </row>
    <row r="418" spans="3:4" ht="15.75" customHeight="1" x14ac:dyDescent="0.25">
      <c r="C418" s="334"/>
      <c r="D418" s="334"/>
    </row>
    <row r="419" spans="3:4" ht="15.75" customHeight="1" x14ac:dyDescent="0.25">
      <c r="C419" s="334"/>
      <c r="D419" s="334"/>
    </row>
    <row r="420" spans="3:4" ht="15.75" customHeight="1" x14ac:dyDescent="0.25">
      <c r="C420" s="334"/>
      <c r="D420" s="334"/>
    </row>
    <row r="421" spans="3:4" ht="15.75" customHeight="1" x14ac:dyDescent="0.25">
      <c r="C421" s="334"/>
      <c r="D421" s="334"/>
    </row>
    <row r="422" spans="3:4" ht="15.75" customHeight="1" x14ac:dyDescent="0.25">
      <c r="C422" s="334"/>
      <c r="D422" s="334"/>
    </row>
    <row r="423" spans="3:4" ht="15.75" customHeight="1" x14ac:dyDescent="0.25">
      <c r="C423" s="334"/>
      <c r="D423" s="334"/>
    </row>
    <row r="424" spans="3:4" ht="15.75" customHeight="1" x14ac:dyDescent="0.25">
      <c r="C424" s="334"/>
      <c r="D424" s="334"/>
    </row>
    <row r="425" spans="3:4" ht="15.75" customHeight="1" x14ac:dyDescent="0.25">
      <c r="C425" s="334"/>
      <c r="D425" s="334"/>
    </row>
    <row r="426" spans="3:4" ht="15.75" customHeight="1" x14ac:dyDescent="0.25">
      <c r="C426" s="334"/>
      <c r="D426" s="334"/>
    </row>
    <row r="427" spans="3:4" ht="15.75" customHeight="1" x14ac:dyDescent="0.25">
      <c r="C427" s="334"/>
      <c r="D427" s="334"/>
    </row>
    <row r="428" spans="3:4" ht="15.75" customHeight="1" x14ac:dyDescent="0.25">
      <c r="C428" s="334"/>
      <c r="D428" s="334"/>
    </row>
    <row r="429" spans="3:4" ht="15.75" customHeight="1" x14ac:dyDescent="0.25">
      <c r="C429" s="334"/>
      <c r="D429" s="334"/>
    </row>
    <row r="430" spans="3:4" ht="15.75" customHeight="1" x14ac:dyDescent="0.25">
      <c r="C430" s="334"/>
      <c r="D430" s="334"/>
    </row>
    <row r="431" spans="3:4" ht="15.75" customHeight="1" x14ac:dyDescent="0.25">
      <c r="C431" s="334"/>
      <c r="D431" s="334"/>
    </row>
    <row r="432" spans="3:4" ht="15.75" customHeight="1" x14ac:dyDescent="0.25">
      <c r="C432" s="334"/>
      <c r="D432" s="334"/>
    </row>
    <row r="433" spans="3:4" ht="15.75" customHeight="1" x14ac:dyDescent="0.25">
      <c r="C433" s="334"/>
      <c r="D433" s="334"/>
    </row>
    <row r="434" spans="3:4" ht="15.75" customHeight="1" x14ac:dyDescent="0.25">
      <c r="C434" s="334"/>
      <c r="D434" s="334"/>
    </row>
    <row r="435" spans="3:4" ht="15.75" customHeight="1" x14ac:dyDescent="0.25">
      <c r="C435" s="334"/>
      <c r="D435" s="334"/>
    </row>
    <row r="436" spans="3:4" ht="15.75" customHeight="1" x14ac:dyDescent="0.25">
      <c r="C436" s="334"/>
      <c r="D436" s="334"/>
    </row>
    <row r="437" spans="3:4" ht="15.75" customHeight="1" x14ac:dyDescent="0.25">
      <c r="C437" s="334"/>
      <c r="D437" s="334"/>
    </row>
    <row r="438" spans="3:4" ht="15.75" customHeight="1" x14ac:dyDescent="0.25">
      <c r="C438" s="334"/>
      <c r="D438" s="334"/>
    </row>
    <row r="439" spans="3:4" ht="15.75" customHeight="1" x14ac:dyDescent="0.25">
      <c r="C439" s="334"/>
      <c r="D439" s="334"/>
    </row>
    <row r="440" spans="3:4" ht="15.75" customHeight="1" x14ac:dyDescent="0.25">
      <c r="C440" s="334"/>
      <c r="D440" s="334"/>
    </row>
    <row r="441" spans="3:4" ht="15.75" customHeight="1" x14ac:dyDescent="0.25">
      <c r="C441" s="334"/>
      <c r="D441" s="334"/>
    </row>
    <row r="442" spans="3:4" ht="15.75" customHeight="1" x14ac:dyDescent="0.25">
      <c r="C442" s="334"/>
      <c r="D442" s="334"/>
    </row>
    <row r="443" spans="3:4" ht="15.75" customHeight="1" x14ac:dyDescent="0.25">
      <c r="C443" s="334"/>
      <c r="D443" s="334"/>
    </row>
    <row r="444" spans="3:4" ht="15.75" customHeight="1" x14ac:dyDescent="0.25">
      <c r="C444" s="334"/>
      <c r="D444" s="334"/>
    </row>
    <row r="445" spans="3:4" ht="15.75" customHeight="1" x14ac:dyDescent="0.25">
      <c r="C445" s="334"/>
      <c r="D445" s="334"/>
    </row>
    <row r="446" spans="3:4" ht="15.75" customHeight="1" x14ac:dyDescent="0.25">
      <c r="C446" s="334"/>
      <c r="D446" s="334"/>
    </row>
    <row r="447" spans="3:4" ht="15.75" customHeight="1" x14ac:dyDescent="0.25">
      <c r="C447" s="334"/>
      <c r="D447" s="334"/>
    </row>
    <row r="448" spans="3:4" ht="15.75" customHeight="1" x14ac:dyDescent="0.25">
      <c r="C448" s="334"/>
      <c r="D448" s="334"/>
    </row>
    <row r="449" spans="3:4" ht="15.75" customHeight="1" x14ac:dyDescent="0.25">
      <c r="C449" s="334"/>
      <c r="D449" s="334"/>
    </row>
    <row r="450" spans="3:4" ht="15.75" customHeight="1" x14ac:dyDescent="0.25">
      <c r="C450" s="334"/>
      <c r="D450" s="334"/>
    </row>
    <row r="451" spans="3:4" ht="15.75" customHeight="1" x14ac:dyDescent="0.25">
      <c r="C451" s="334"/>
      <c r="D451" s="334"/>
    </row>
    <row r="452" spans="3:4" ht="15.75" customHeight="1" x14ac:dyDescent="0.25">
      <c r="C452" s="334"/>
      <c r="D452" s="334"/>
    </row>
    <row r="453" spans="3:4" ht="15.75" customHeight="1" x14ac:dyDescent="0.25">
      <c r="C453" s="334"/>
      <c r="D453" s="334"/>
    </row>
    <row r="454" spans="3:4" ht="15.75" customHeight="1" x14ac:dyDescent="0.25">
      <c r="C454" s="334"/>
      <c r="D454" s="334"/>
    </row>
    <row r="455" spans="3:4" ht="15.75" customHeight="1" x14ac:dyDescent="0.25">
      <c r="C455" s="334"/>
      <c r="D455" s="334"/>
    </row>
    <row r="456" spans="3:4" ht="15.75" customHeight="1" x14ac:dyDescent="0.25">
      <c r="C456" s="334"/>
      <c r="D456" s="334"/>
    </row>
    <row r="457" spans="3:4" ht="15.75" customHeight="1" x14ac:dyDescent="0.25">
      <c r="C457" s="334"/>
      <c r="D457" s="334"/>
    </row>
    <row r="458" spans="3:4" ht="15.75" customHeight="1" x14ac:dyDescent="0.25">
      <c r="C458" s="334"/>
      <c r="D458" s="334"/>
    </row>
    <row r="459" spans="3:4" ht="15.75" customHeight="1" x14ac:dyDescent="0.25">
      <c r="C459" s="334"/>
      <c r="D459" s="334"/>
    </row>
    <row r="460" spans="3:4" ht="15.75" customHeight="1" x14ac:dyDescent="0.25">
      <c r="C460" s="334"/>
      <c r="D460" s="334"/>
    </row>
    <row r="461" spans="3:4" ht="15.75" customHeight="1" x14ac:dyDescent="0.25">
      <c r="C461" s="334"/>
      <c r="D461" s="334"/>
    </row>
    <row r="462" spans="3:4" ht="15.75" customHeight="1" x14ac:dyDescent="0.25">
      <c r="C462" s="334"/>
      <c r="D462" s="334"/>
    </row>
    <row r="463" spans="3:4" ht="15.75" customHeight="1" x14ac:dyDescent="0.25">
      <c r="C463" s="334"/>
      <c r="D463" s="334"/>
    </row>
    <row r="464" spans="3:4" ht="15.75" customHeight="1" x14ac:dyDescent="0.25">
      <c r="C464" s="334"/>
      <c r="D464" s="334"/>
    </row>
    <row r="465" spans="3:4" ht="15.75" customHeight="1" x14ac:dyDescent="0.25">
      <c r="C465" s="334"/>
      <c r="D465" s="334"/>
    </row>
    <row r="466" spans="3:4" ht="15.75" customHeight="1" x14ac:dyDescent="0.25">
      <c r="C466" s="334"/>
      <c r="D466" s="334"/>
    </row>
    <row r="467" spans="3:4" ht="15.75" customHeight="1" x14ac:dyDescent="0.25">
      <c r="C467" s="334"/>
      <c r="D467" s="334"/>
    </row>
    <row r="468" spans="3:4" ht="15.75" customHeight="1" x14ac:dyDescent="0.25">
      <c r="C468" s="334"/>
      <c r="D468" s="334"/>
    </row>
    <row r="469" spans="3:4" ht="15.75" customHeight="1" x14ac:dyDescent="0.25">
      <c r="C469" s="334"/>
      <c r="D469" s="334"/>
    </row>
    <row r="470" spans="3:4" ht="15.75" customHeight="1" x14ac:dyDescent="0.25">
      <c r="C470" s="334"/>
      <c r="D470" s="334"/>
    </row>
    <row r="471" spans="3:4" ht="15.75" customHeight="1" x14ac:dyDescent="0.25">
      <c r="C471" s="334"/>
      <c r="D471" s="334"/>
    </row>
    <row r="472" spans="3:4" ht="15.75" customHeight="1" x14ac:dyDescent="0.25">
      <c r="C472" s="334"/>
      <c r="D472" s="334"/>
    </row>
    <row r="473" spans="3:4" ht="15.75" customHeight="1" x14ac:dyDescent="0.25">
      <c r="C473" s="334"/>
      <c r="D473" s="334"/>
    </row>
    <row r="474" spans="3:4" ht="15.75" customHeight="1" x14ac:dyDescent="0.25">
      <c r="C474" s="334"/>
      <c r="D474" s="334"/>
    </row>
    <row r="475" spans="3:4" ht="15.75" customHeight="1" x14ac:dyDescent="0.25">
      <c r="C475" s="334"/>
      <c r="D475" s="334"/>
    </row>
    <row r="476" spans="3:4" ht="15.75" customHeight="1" x14ac:dyDescent="0.25">
      <c r="C476" s="334"/>
      <c r="D476" s="334"/>
    </row>
    <row r="477" spans="3:4" ht="15.75" customHeight="1" x14ac:dyDescent="0.25">
      <c r="C477" s="334"/>
      <c r="D477" s="334"/>
    </row>
    <row r="478" spans="3:4" ht="15.75" customHeight="1" x14ac:dyDescent="0.25">
      <c r="C478" s="334"/>
      <c r="D478" s="334"/>
    </row>
    <row r="479" spans="3:4" ht="15.75" customHeight="1" x14ac:dyDescent="0.25">
      <c r="C479" s="334"/>
      <c r="D479" s="334"/>
    </row>
    <row r="480" spans="3:4" ht="15.75" customHeight="1" x14ac:dyDescent="0.25">
      <c r="C480" s="334"/>
      <c r="D480" s="334"/>
    </row>
    <row r="481" spans="3:4" ht="15.75" customHeight="1" x14ac:dyDescent="0.25">
      <c r="C481" s="334"/>
      <c r="D481" s="334"/>
    </row>
    <row r="482" spans="3:4" ht="15.75" customHeight="1" x14ac:dyDescent="0.25">
      <c r="C482" s="334"/>
      <c r="D482" s="334"/>
    </row>
    <row r="483" spans="3:4" ht="15.75" customHeight="1" x14ac:dyDescent="0.25">
      <c r="C483" s="334"/>
      <c r="D483" s="334"/>
    </row>
    <row r="484" spans="3:4" ht="15.75" customHeight="1" x14ac:dyDescent="0.25">
      <c r="C484" s="334"/>
      <c r="D484" s="334"/>
    </row>
    <row r="485" spans="3:4" ht="15.75" customHeight="1" x14ac:dyDescent="0.25">
      <c r="C485" s="334"/>
      <c r="D485" s="334"/>
    </row>
    <row r="486" spans="3:4" ht="15.75" customHeight="1" x14ac:dyDescent="0.25">
      <c r="C486" s="334"/>
      <c r="D486" s="334"/>
    </row>
    <row r="487" spans="3:4" ht="15.75" customHeight="1" x14ac:dyDescent="0.25">
      <c r="C487" s="334"/>
      <c r="D487" s="334"/>
    </row>
    <row r="488" spans="3:4" ht="15.75" customHeight="1" x14ac:dyDescent="0.25">
      <c r="C488" s="334"/>
      <c r="D488" s="334"/>
    </row>
    <row r="489" spans="3:4" ht="15.75" customHeight="1" x14ac:dyDescent="0.25">
      <c r="C489" s="334"/>
      <c r="D489" s="334"/>
    </row>
    <row r="490" spans="3:4" ht="15.75" customHeight="1" x14ac:dyDescent="0.25">
      <c r="C490" s="334"/>
      <c r="D490" s="334"/>
    </row>
    <row r="491" spans="3:4" ht="15.75" customHeight="1" x14ac:dyDescent="0.25">
      <c r="C491" s="334"/>
      <c r="D491" s="334"/>
    </row>
    <row r="492" spans="3:4" ht="15.75" customHeight="1" x14ac:dyDescent="0.25">
      <c r="C492" s="334"/>
      <c r="D492" s="334"/>
    </row>
    <row r="493" spans="3:4" ht="15.75" customHeight="1" x14ac:dyDescent="0.25">
      <c r="C493" s="334"/>
      <c r="D493" s="334"/>
    </row>
    <row r="494" spans="3:4" ht="15.75" customHeight="1" x14ac:dyDescent="0.25">
      <c r="C494" s="334"/>
      <c r="D494" s="334"/>
    </row>
    <row r="495" spans="3:4" ht="15.75" customHeight="1" x14ac:dyDescent="0.25">
      <c r="C495" s="334"/>
      <c r="D495" s="334"/>
    </row>
    <row r="496" spans="3:4" ht="15.75" customHeight="1" x14ac:dyDescent="0.25">
      <c r="C496" s="334"/>
      <c r="D496" s="334"/>
    </row>
    <row r="497" spans="3:4" ht="15.75" customHeight="1" x14ac:dyDescent="0.25">
      <c r="C497" s="334"/>
      <c r="D497" s="334"/>
    </row>
    <row r="498" spans="3:4" ht="15.75" customHeight="1" x14ac:dyDescent="0.25">
      <c r="C498" s="334"/>
      <c r="D498" s="334"/>
    </row>
    <row r="499" spans="3:4" ht="15.75" customHeight="1" x14ac:dyDescent="0.25">
      <c r="C499" s="334"/>
      <c r="D499" s="334"/>
    </row>
    <row r="500" spans="3:4" ht="15.75" customHeight="1" x14ac:dyDescent="0.25">
      <c r="C500" s="334"/>
      <c r="D500" s="334"/>
    </row>
    <row r="501" spans="3:4" ht="15.75" customHeight="1" x14ac:dyDescent="0.25">
      <c r="C501" s="334"/>
      <c r="D501" s="334"/>
    </row>
    <row r="502" spans="3:4" ht="15.75" customHeight="1" x14ac:dyDescent="0.25">
      <c r="C502" s="334"/>
      <c r="D502" s="334"/>
    </row>
    <row r="503" spans="3:4" ht="15.75" customHeight="1" x14ac:dyDescent="0.25">
      <c r="C503" s="334"/>
      <c r="D503" s="334"/>
    </row>
    <row r="504" spans="3:4" ht="15.75" customHeight="1" x14ac:dyDescent="0.25">
      <c r="C504" s="334"/>
      <c r="D504" s="334"/>
    </row>
    <row r="505" spans="3:4" ht="15.75" customHeight="1" x14ac:dyDescent="0.25">
      <c r="C505" s="334"/>
      <c r="D505" s="334"/>
    </row>
    <row r="506" spans="3:4" ht="15.75" customHeight="1" x14ac:dyDescent="0.25">
      <c r="C506" s="334"/>
      <c r="D506" s="334"/>
    </row>
    <row r="507" spans="3:4" ht="15.75" customHeight="1" x14ac:dyDescent="0.25">
      <c r="C507" s="334"/>
      <c r="D507" s="334"/>
    </row>
    <row r="508" spans="3:4" ht="15.75" customHeight="1" x14ac:dyDescent="0.25">
      <c r="C508" s="334"/>
      <c r="D508" s="334"/>
    </row>
    <row r="509" spans="3:4" ht="15.75" customHeight="1" x14ac:dyDescent="0.25">
      <c r="C509" s="334"/>
      <c r="D509" s="334"/>
    </row>
    <row r="510" spans="3:4" ht="15.75" customHeight="1" x14ac:dyDescent="0.25">
      <c r="C510" s="334"/>
      <c r="D510" s="334"/>
    </row>
    <row r="511" spans="3:4" ht="15.75" customHeight="1" x14ac:dyDescent="0.25">
      <c r="C511" s="334"/>
      <c r="D511" s="334"/>
    </row>
    <row r="512" spans="3:4" ht="15.75" customHeight="1" x14ac:dyDescent="0.25">
      <c r="C512" s="334"/>
      <c r="D512" s="334"/>
    </row>
    <row r="513" spans="3:4" ht="15.75" customHeight="1" x14ac:dyDescent="0.25">
      <c r="C513" s="334"/>
      <c r="D513" s="334"/>
    </row>
    <row r="514" spans="3:4" ht="15.75" customHeight="1" x14ac:dyDescent="0.25">
      <c r="C514" s="334"/>
      <c r="D514" s="334"/>
    </row>
    <row r="515" spans="3:4" ht="15.75" customHeight="1" x14ac:dyDescent="0.25">
      <c r="C515" s="334"/>
      <c r="D515" s="334"/>
    </row>
    <row r="516" spans="3:4" ht="15.75" customHeight="1" x14ac:dyDescent="0.25">
      <c r="C516" s="334"/>
      <c r="D516" s="334"/>
    </row>
    <row r="517" spans="3:4" ht="15.75" customHeight="1" x14ac:dyDescent="0.25">
      <c r="C517" s="334"/>
      <c r="D517" s="334"/>
    </row>
    <row r="518" spans="3:4" ht="15.75" customHeight="1" x14ac:dyDescent="0.25">
      <c r="C518" s="334"/>
      <c r="D518" s="334"/>
    </row>
    <row r="519" spans="3:4" ht="15.75" customHeight="1" x14ac:dyDescent="0.25">
      <c r="C519" s="334"/>
      <c r="D519" s="334"/>
    </row>
    <row r="520" spans="3:4" ht="15.75" customHeight="1" x14ac:dyDescent="0.25">
      <c r="C520" s="334"/>
      <c r="D520" s="334"/>
    </row>
    <row r="521" spans="3:4" ht="15.75" customHeight="1" x14ac:dyDescent="0.25">
      <c r="C521" s="334"/>
      <c r="D521" s="334"/>
    </row>
    <row r="522" spans="3:4" ht="15.75" customHeight="1" x14ac:dyDescent="0.25">
      <c r="C522" s="334"/>
      <c r="D522" s="334"/>
    </row>
    <row r="523" spans="3:4" ht="15.75" customHeight="1" x14ac:dyDescent="0.25">
      <c r="C523" s="334"/>
      <c r="D523" s="334"/>
    </row>
    <row r="524" spans="3:4" ht="15.75" customHeight="1" x14ac:dyDescent="0.25">
      <c r="C524" s="334"/>
      <c r="D524" s="334"/>
    </row>
    <row r="525" spans="3:4" ht="15.75" customHeight="1" x14ac:dyDescent="0.25">
      <c r="C525" s="334"/>
      <c r="D525" s="334"/>
    </row>
    <row r="526" spans="3:4" ht="15.75" customHeight="1" x14ac:dyDescent="0.25">
      <c r="C526" s="334"/>
      <c r="D526" s="334"/>
    </row>
    <row r="527" spans="3:4" ht="15.75" customHeight="1" x14ac:dyDescent="0.25">
      <c r="C527" s="334"/>
      <c r="D527" s="334"/>
    </row>
    <row r="528" spans="3:4" ht="15.75" customHeight="1" x14ac:dyDescent="0.25">
      <c r="C528" s="334"/>
      <c r="D528" s="334"/>
    </row>
    <row r="529" spans="3:4" ht="15.75" customHeight="1" x14ac:dyDescent="0.25">
      <c r="C529" s="334"/>
      <c r="D529" s="334"/>
    </row>
    <row r="530" spans="3:4" ht="15.75" customHeight="1" x14ac:dyDescent="0.25">
      <c r="C530" s="334"/>
      <c r="D530" s="334"/>
    </row>
    <row r="531" spans="3:4" ht="15.75" customHeight="1" x14ac:dyDescent="0.25">
      <c r="C531" s="334"/>
      <c r="D531" s="334"/>
    </row>
    <row r="532" spans="3:4" ht="15.75" customHeight="1" x14ac:dyDescent="0.25">
      <c r="C532" s="334"/>
      <c r="D532" s="334"/>
    </row>
    <row r="533" spans="3:4" ht="15.75" customHeight="1" x14ac:dyDescent="0.25">
      <c r="C533" s="334"/>
      <c r="D533" s="334"/>
    </row>
    <row r="534" spans="3:4" ht="15.75" customHeight="1" x14ac:dyDescent="0.25">
      <c r="C534" s="334"/>
      <c r="D534" s="334"/>
    </row>
    <row r="535" spans="3:4" ht="15.75" customHeight="1" x14ac:dyDescent="0.25">
      <c r="C535" s="334"/>
      <c r="D535" s="334"/>
    </row>
    <row r="536" spans="3:4" ht="15.75" customHeight="1" x14ac:dyDescent="0.25">
      <c r="C536" s="334"/>
      <c r="D536" s="334"/>
    </row>
    <row r="537" spans="3:4" ht="15.75" customHeight="1" x14ac:dyDescent="0.25">
      <c r="C537" s="334"/>
      <c r="D537" s="334"/>
    </row>
    <row r="538" spans="3:4" ht="15.75" customHeight="1" x14ac:dyDescent="0.25">
      <c r="C538" s="334"/>
      <c r="D538" s="334"/>
    </row>
    <row r="539" spans="3:4" ht="15.75" customHeight="1" x14ac:dyDescent="0.25">
      <c r="C539" s="334"/>
      <c r="D539" s="334"/>
    </row>
    <row r="540" spans="3:4" ht="15.75" customHeight="1" x14ac:dyDescent="0.25">
      <c r="C540" s="334"/>
      <c r="D540" s="334"/>
    </row>
    <row r="541" spans="3:4" ht="15.75" customHeight="1" x14ac:dyDescent="0.25">
      <c r="C541" s="334"/>
      <c r="D541" s="334"/>
    </row>
    <row r="542" spans="3:4" ht="15.75" customHeight="1" x14ac:dyDescent="0.25">
      <c r="C542" s="334"/>
      <c r="D542" s="334"/>
    </row>
    <row r="543" spans="3:4" ht="15.75" customHeight="1" x14ac:dyDescent="0.25">
      <c r="C543" s="334"/>
      <c r="D543" s="334"/>
    </row>
    <row r="544" spans="3:4" ht="15.75" customHeight="1" x14ac:dyDescent="0.25">
      <c r="C544" s="334"/>
      <c r="D544" s="334"/>
    </row>
    <row r="545" spans="3:4" ht="15.75" customHeight="1" x14ac:dyDescent="0.25">
      <c r="C545" s="334"/>
      <c r="D545" s="334"/>
    </row>
    <row r="546" spans="3:4" ht="15.75" customHeight="1" x14ac:dyDescent="0.25">
      <c r="C546" s="334"/>
      <c r="D546" s="334"/>
    </row>
    <row r="547" spans="3:4" ht="15.75" customHeight="1" x14ac:dyDescent="0.25">
      <c r="C547" s="334"/>
      <c r="D547" s="334"/>
    </row>
    <row r="548" spans="3:4" ht="15.75" customHeight="1" x14ac:dyDescent="0.25">
      <c r="C548" s="334"/>
      <c r="D548" s="334"/>
    </row>
    <row r="549" spans="3:4" ht="15.75" customHeight="1" x14ac:dyDescent="0.25">
      <c r="C549" s="334"/>
      <c r="D549" s="334"/>
    </row>
    <row r="550" spans="3:4" ht="15.75" customHeight="1" x14ac:dyDescent="0.25">
      <c r="C550" s="334"/>
      <c r="D550" s="334"/>
    </row>
    <row r="551" spans="3:4" ht="15.75" customHeight="1" x14ac:dyDescent="0.25">
      <c r="C551" s="334"/>
      <c r="D551" s="334"/>
    </row>
    <row r="552" spans="3:4" ht="15.75" customHeight="1" x14ac:dyDescent="0.25">
      <c r="C552" s="334"/>
      <c r="D552" s="334"/>
    </row>
    <row r="553" spans="3:4" ht="15.75" customHeight="1" x14ac:dyDescent="0.25">
      <c r="C553" s="334"/>
      <c r="D553" s="334"/>
    </row>
    <row r="554" spans="3:4" ht="15.75" customHeight="1" x14ac:dyDescent="0.25">
      <c r="C554" s="334"/>
      <c r="D554" s="334"/>
    </row>
    <row r="555" spans="3:4" ht="15.75" customHeight="1" x14ac:dyDescent="0.25">
      <c r="C555" s="334"/>
      <c r="D555" s="334"/>
    </row>
    <row r="556" spans="3:4" ht="15.75" customHeight="1" x14ac:dyDescent="0.25">
      <c r="C556" s="334"/>
      <c r="D556" s="334"/>
    </row>
    <row r="557" spans="3:4" ht="15.75" customHeight="1" x14ac:dyDescent="0.25">
      <c r="C557" s="334"/>
      <c r="D557" s="334"/>
    </row>
    <row r="558" spans="3:4" ht="15.75" customHeight="1" x14ac:dyDescent="0.25">
      <c r="C558" s="334"/>
      <c r="D558" s="334"/>
    </row>
    <row r="559" spans="3:4" ht="15.75" customHeight="1" x14ac:dyDescent="0.25">
      <c r="C559" s="334"/>
      <c r="D559" s="334"/>
    </row>
    <row r="560" spans="3:4" ht="15.75" customHeight="1" x14ac:dyDescent="0.25">
      <c r="C560" s="334"/>
      <c r="D560" s="334"/>
    </row>
    <row r="561" spans="3:4" ht="15.75" customHeight="1" x14ac:dyDescent="0.25">
      <c r="C561" s="334"/>
      <c r="D561" s="334"/>
    </row>
    <row r="562" spans="3:4" ht="15.75" customHeight="1" x14ac:dyDescent="0.25">
      <c r="C562" s="334"/>
      <c r="D562" s="334"/>
    </row>
    <row r="563" spans="3:4" ht="15.75" customHeight="1" x14ac:dyDescent="0.25">
      <c r="C563" s="334"/>
      <c r="D563" s="334"/>
    </row>
    <row r="564" spans="3:4" ht="15.75" customHeight="1" x14ac:dyDescent="0.25">
      <c r="C564" s="334"/>
      <c r="D564" s="334"/>
    </row>
    <row r="565" spans="3:4" ht="15.75" customHeight="1" x14ac:dyDescent="0.25">
      <c r="C565" s="334"/>
      <c r="D565" s="334"/>
    </row>
    <row r="566" spans="3:4" ht="15.75" customHeight="1" x14ac:dyDescent="0.25">
      <c r="C566" s="334"/>
      <c r="D566" s="334"/>
    </row>
    <row r="567" spans="3:4" ht="15.75" customHeight="1" x14ac:dyDescent="0.25">
      <c r="C567" s="334"/>
      <c r="D567" s="334"/>
    </row>
    <row r="568" spans="3:4" ht="15.75" customHeight="1" x14ac:dyDescent="0.25">
      <c r="C568" s="334"/>
      <c r="D568" s="334"/>
    </row>
    <row r="569" spans="3:4" ht="15.75" customHeight="1" x14ac:dyDescent="0.25">
      <c r="C569" s="334"/>
      <c r="D569" s="334"/>
    </row>
    <row r="570" spans="3:4" ht="15.75" customHeight="1" x14ac:dyDescent="0.25">
      <c r="C570" s="334"/>
      <c r="D570" s="334"/>
    </row>
    <row r="571" spans="3:4" ht="15.75" customHeight="1" x14ac:dyDescent="0.25">
      <c r="C571" s="334"/>
      <c r="D571" s="334"/>
    </row>
    <row r="572" spans="3:4" ht="15.75" customHeight="1" x14ac:dyDescent="0.25">
      <c r="C572" s="334"/>
      <c r="D572" s="334"/>
    </row>
    <row r="573" spans="3:4" ht="15.75" customHeight="1" x14ac:dyDescent="0.25">
      <c r="C573" s="334"/>
      <c r="D573" s="334"/>
    </row>
    <row r="574" spans="3:4" ht="15.75" customHeight="1" x14ac:dyDescent="0.25">
      <c r="C574" s="334"/>
      <c r="D574" s="334"/>
    </row>
    <row r="575" spans="3:4" ht="15.75" customHeight="1" x14ac:dyDescent="0.25">
      <c r="C575" s="334"/>
      <c r="D575" s="334"/>
    </row>
    <row r="576" spans="3:4" ht="15.75" customHeight="1" x14ac:dyDescent="0.25">
      <c r="C576" s="334"/>
      <c r="D576" s="334"/>
    </row>
    <row r="577" spans="3:4" ht="15.75" customHeight="1" x14ac:dyDescent="0.25">
      <c r="C577" s="334"/>
      <c r="D577" s="334"/>
    </row>
    <row r="578" spans="3:4" ht="15.75" customHeight="1" x14ac:dyDescent="0.25">
      <c r="C578" s="334"/>
      <c r="D578" s="334"/>
    </row>
    <row r="579" spans="3:4" ht="15.75" customHeight="1" x14ac:dyDescent="0.25">
      <c r="C579" s="334"/>
      <c r="D579" s="334"/>
    </row>
    <row r="580" spans="3:4" ht="15.75" customHeight="1" x14ac:dyDescent="0.25">
      <c r="C580" s="334"/>
      <c r="D580" s="334"/>
    </row>
    <row r="581" spans="3:4" ht="15.75" customHeight="1" x14ac:dyDescent="0.25">
      <c r="C581" s="334"/>
      <c r="D581" s="334"/>
    </row>
    <row r="582" spans="3:4" ht="15.75" customHeight="1" x14ac:dyDescent="0.25">
      <c r="C582" s="334"/>
      <c r="D582" s="334"/>
    </row>
    <row r="583" spans="3:4" ht="15.75" customHeight="1" x14ac:dyDescent="0.25">
      <c r="C583" s="334"/>
      <c r="D583" s="334"/>
    </row>
    <row r="584" spans="3:4" ht="15.75" customHeight="1" x14ac:dyDescent="0.25">
      <c r="C584" s="334"/>
      <c r="D584" s="334"/>
    </row>
    <row r="585" spans="3:4" ht="15.75" customHeight="1" x14ac:dyDescent="0.25">
      <c r="C585" s="334"/>
      <c r="D585" s="334"/>
    </row>
    <row r="586" spans="3:4" ht="15.75" customHeight="1" x14ac:dyDescent="0.25">
      <c r="C586" s="334"/>
      <c r="D586" s="334"/>
    </row>
    <row r="587" spans="3:4" ht="15.75" customHeight="1" x14ac:dyDescent="0.25">
      <c r="C587" s="334"/>
      <c r="D587" s="334"/>
    </row>
    <row r="588" spans="3:4" ht="15.75" customHeight="1" x14ac:dyDescent="0.25">
      <c r="C588" s="334"/>
      <c r="D588" s="334"/>
    </row>
    <row r="589" spans="3:4" ht="15.75" customHeight="1" x14ac:dyDescent="0.25">
      <c r="C589" s="334"/>
      <c r="D589" s="334"/>
    </row>
    <row r="590" spans="3:4" ht="15.75" customHeight="1" x14ac:dyDescent="0.25">
      <c r="C590" s="334"/>
      <c r="D590" s="334"/>
    </row>
    <row r="591" spans="3:4" ht="15.75" customHeight="1" x14ac:dyDescent="0.25">
      <c r="C591" s="334"/>
      <c r="D591" s="334"/>
    </row>
    <row r="592" spans="3:4" ht="15.75" customHeight="1" x14ac:dyDescent="0.25">
      <c r="C592" s="334"/>
      <c r="D592" s="334"/>
    </row>
    <row r="593" spans="3:4" ht="15.75" customHeight="1" x14ac:dyDescent="0.25">
      <c r="C593" s="334"/>
      <c r="D593" s="334"/>
    </row>
    <row r="594" spans="3:4" ht="15.75" customHeight="1" x14ac:dyDescent="0.25">
      <c r="C594" s="334"/>
      <c r="D594" s="334"/>
    </row>
    <row r="595" spans="3:4" ht="15.75" customHeight="1" x14ac:dyDescent="0.25">
      <c r="C595" s="334"/>
      <c r="D595" s="334"/>
    </row>
    <row r="596" spans="3:4" ht="15.75" customHeight="1" x14ac:dyDescent="0.25">
      <c r="C596" s="334"/>
      <c r="D596" s="334"/>
    </row>
    <row r="597" spans="3:4" ht="15.75" customHeight="1" x14ac:dyDescent="0.25">
      <c r="C597" s="334"/>
      <c r="D597" s="334"/>
    </row>
    <row r="598" spans="3:4" ht="15.75" customHeight="1" x14ac:dyDescent="0.25">
      <c r="C598" s="334"/>
      <c r="D598" s="334"/>
    </row>
    <row r="599" spans="3:4" ht="15.75" customHeight="1" x14ac:dyDescent="0.25">
      <c r="C599" s="334"/>
      <c r="D599" s="334"/>
    </row>
    <row r="600" spans="3:4" ht="15.75" customHeight="1" x14ac:dyDescent="0.25">
      <c r="C600" s="334"/>
      <c r="D600" s="334"/>
    </row>
    <row r="601" spans="3:4" ht="15.75" customHeight="1" x14ac:dyDescent="0.25">
      <c r="C601" s="334"/>
      <c r="D601" s="334"/>
    </row>
    <row r="602" spans="3:4" ht="15.75" customHeight="1" x14ac:dyDescent="0.25">
      <c r="C602" s="334"/>
      <c r="D602" s="334"/>
    </row>
    <row r="603" spans="3:4" ht="15.75" customHeight="1" x14ac:dyDescent="0.25">
      <c r="C603" s="334"/>
      <c r="D603" s="334"/>
    </row>
    <row r="604" spans="3:4" ht="15.75" customHeight="1" x14ac:dyDescent="0.25">
      <c r="C604" s="334"/>
      <c r="D604" s="334"/>
    </row>
    <row r="605" spans="3:4" ht="15.75" customHeight="1" x14ac:dyDescent="0.25">
      <c r="C605" s="334"/>
      <c r="D605" s="334"/>
    </row>
    <row r="606" spans="3:4" ht="15.75" customHeight="1" x14ac:dyDescent="0.25">
      <c r="C606" s="334"/>
      <c r="D606" s="334"/>
    </row>
    <row r="607" spans="3:4" ht="15.75" customHeight="1" x14ac:dyDescent="0.25">
      <c r="C607" s="334"/>
      <c r="D607" s="334"/>
    </row>
    <row r="608" spans="3:4" ht="15.75" customHeight="1" x14ac:dyDescent="0.25">
      <c r="C608" s="334"/>
      <c r="D608" s="334"/>
    </row>
    <row r="609" spans="3:4" ht="15.75" customHeight="1" x14ac:dyDescent="0.25">
      <c r="C609" s="334"/>
      <c r="D609" s="334"/>
    </row>
    <row r="610" spans="3:4" ht="15.75" customHeight="1" x14ac:dyDescent="0.25">
      <c r="C610" s="334"/>
      <c r="D610" s="334"/>
    </row>
    <row r="611" spans="3:4" ht="15.75" customHeight="1" x14ac:dyDescent="0.25">
      <c r="C611" s="334"/>
      <c r="D611" s="334"/>
    </row>
    <row r="612" spans="3:4" ht="15.75" customHeight="1" x14ac:dyDescent="0.25">
      <c r="C612" s="334"/>
      <c r="D612" s="334"/>
    </row>
    <row r="613" spans="3:4" ht="15.75" customHeight="1" x14ac:dyDescent="0.25">
      <c r="C613" s="334"/>
      <c r="D613" s="334"/>
    </row>
    <row r="614" spans="3:4" ht="15.75" customHeight="1" x14ac:dyDescent="0.25">
      <c r="C614" s="334"/>
      <c r="D614" s="334"/>
    </row>
    <row r="615" spans="3:4" ht="15.75" customHeight="1" x14ac:dyDescent="0.25">
      <c r="C615" s="334"/>
      <c r="D615" s="334"/>
    </row>
    <row r="616" spans="3:4" ht="15.75" customHeight="1" x14ac:dyDescent="0.25">
      <c r="C616" s="334"/>
      <c r="D616" s="334"/>
    </row>
    <row r="617" spans="3:4" ht="15.75" customHeight="1" x14ac:dyDescent="0.25">
      <c r="C617" s="334"/>
      <c r="D617" s="334"/>
    </row>
    <row r="618" spans="3:4" ht="15.75" customHeight="1" x14ac:dyDescent="0.25">
      <c r="C618" s="334"/>
      <c r="D618" s="334"/>
    </row>
    <row r="619" spans="3:4" ht="15.75" customHeight="1" x14ac:dyDescent="0.25">
      <c r="C619" s="334"/>
      <c r="D619" s="334"/>
    </row>
    <row r="620" spans="3:4" ht="15.75" customHeight="1" x14ac:dyDescent="0.25">
      <c r="C620" s="334"/>
      <c r="D620" s="334"/>
    </row>
    <row r="621" spans="3:4" ht="15.75" customHeight="1" x14ac:dyDescent="0.25">
      <c r="C621" s="334"/>
      <c r="D621" s="334"/>
    </row>
    <row r="622" spans="3:4" ht="15.75" customHeight="1" x14ac:dyDescent="0.25">
      <c r="C622" s="334"/>
      <c r="D622" s="334"/>
    </row>
    <row r="623" spans="3:4" ht="15.75" customHeight="1" x14ac:dyDescent="0.25">
      <c r="C623" s="334"/>
      <c r="D623" s="334"/>
    </row>
    <row r="624" spans="3:4" ht="15.75" customHeight="1" x14ac:dyDescent="0.25">
      <c r="C624" s="334"/>
      <c r="D624" s="334"/>
    </row>
    <row r="625" spans="3:4" ht="15.75" customHeight="1" x14ac:dyDescent="0.25">
      <c r="C625" s="334"/>
      <c r="D625" s="334"/>
    </row>
    <row r="626" spans="3:4" ht="15.75" customHeight="1" x14ac:dyDescent="0.25">
      <c r="C626" s="334"/>
      <c r="D626" s="334"/>
    </row>
    <row r="627" spans="3:4" ht="15.75" customHeight="1" x14ac:dyDescent="0.25">
      <c r="C627" s="334"/>
      <c r="D627" s="334"/>
    </row>
    <row r="628" spans="3:4" ht="15.75" customHeight="1" x14ac:dyDescent="0.25">
      <c r="C628" s="334"/>
      <c r="D628" s="334"/>
    </row>
    <row r="629" spans="3:4" ht="15.75" customHeight="1" x14ac:dyDescent="0.25">
      <c r="C629" s="334"/>
      <c r="D629" s="334"/>
    </row>
    <row r="630" spans="3:4" ht="15.75" customHeight="1" x14ac:dyDescent="0.25">
      <c r="C630" s="334"/>
      <c r="D630" s="334"/>
    </row>
    <row r="631" spans="3:4" ht="15.75" customHeight="1" x14ac:dyDescent="0.25">
      <c r="C631" s="334"/>
      <c r="D631" s="334"/>
    </row>
    <row r="632" spans="3:4" ht="15.75" customHeight="1" x14ac:dyDescent="0.25">
      <c r="C632" s="334"/>
      <c r="D632" s="334"/>
    </row>
    <row r="633" spans="3:4" ht="15.75" customHeight="1" x14ac:dyDescent="0.25">
      <c r="C633" s="334"/>
      <c r="D633" s="334"/>
    </row>
    <row r="634" spans="3:4" ht="15.75" customHeight="1" x14ac:dyDescent="0.25">
      <c r="C634" s="334"/>
      <c r="D634" s="334"/>
    </row>
    <row r="635" spans="3:4" ht="15.75" customHeight="1" x14ac:dyDescent="0.25">
      <c r="C635" s="334"/>
      <c r="D635" s="334"/>
    </row>
    <row r="636" spans="3:4" ht="15.75" customHeight="1" x14ac:dyDescent="0.25">
      <c r="C636" s="334"/>
      <c r="D636" s="334"/>
    </row>
    <row r="637" spans="3:4" ht="15.75" customHeight="1" x14ac:dyDescent="0.25">
      <c r="C637" s="334"/>
      <c r="D637" s="334"/>
    </row>
    <row r="638" spans="3:4" ht="15.75" customHeight="1" x14ac:dyDescent="0.25">
      <c r="C638" s="334"/>
      <c r="D638" s="334"/>
    </row>
    <row r="639" spans="3:4" ht="15.75" customHeight="1" x14ac:dyDescent="0.25">
      <c r="C639" s="334"/>
      <c r="D639" s="334"/>
    </row>
    <row r="640" spans="3:4" ht="15.75" customHeight="1" x14ac:dyDescent="0.25">
      <c r="C640" s="334"/>
      <c r="D640" s="334"/>
    </row>
    <row r="641" spans="3:4" ht="15.75" customHeight="1" x14ac:dyDescent="0.25">
      <c r="C641" s="334"/>
      <c r="D641" s="334"/>
    </row>
    <row r="642" spans="3:4" ht="15.75" customHeight="1" x14ac:dyDescent="0.25">
      <c r="C642" s="334"/>
      <c r="D642" s="334"/>
    </row>
    <row r="643" spans="3:4" ht="15.75" customHeight="1" x14ac:dyDescent="0.25">
      <c r="C643" s="334"/>
      <c r="D643" s="334"/>
    </row>
    <row r="644" spans="3:4" ht="15.75" customHeight="1" x14ac:dyDescent="0.25">
      <c r="C644" s="334"/>
      <c r="D644" s="334"/>
    </row>
    <row r="645" spans="3:4" ht="15.75" customHeight="1" x14ac:dyDescent="0.25">
      <c r="C645" s="334"/>
      <c r="D645" s="334"/>
    </row>
    <row r="646" spans="3:4" ht="15.75" customHeight="1" x14ac:dyDescent="0.25">
      <c r="C646" s="334"/>
      <c r="D646" s="334"/>
    </row>
    <row r="647" spans="3:4" ht="15.75" customHeight="1" x14ac:dyDescent="0.25">
      <c r="C647" s="334"/>
      <c r="D647" s="334"/>
    </row>
    <row r="648" spans="3:4" ht="15.75" customHeight="1" x14ac:dyDescent="0.25">
      <c r="C648" s="334"/>
      <c r="D648" s="334"/>
    </row>
    <row r="649" spans="3:4" ht="15.75" customHeight="1" x14ac:dyDescent="0.25">
      <c r="C649" s="334"/>
      <c r="D649" s="334"/>
    </row>
    <row r="650" spans="3:4" ht="15.75" customHeight="1" x14ac:dyDescent="0.25">
      <c r="C650" s="334"/>
      <c r="D650" s="334"/>
    </row>
    <row r="651" spans="3:4" ht="15.75" customHeight="1" x14ac:dyDescent="0.25">
      <c r="C651" s="334"/>
      <c r="D651" s="334"/>
    </row>
    <row r="652" spans="3:4" ht="15.75" customHeight="1" x14ac:dyDescent="0.25">
      <c r="C652" s="334"/>
      <c r="D652" s="334"/>
    </row>
    <row r="653" spans="3:4" ht="15.75" customHeight="1" x14ac:dyDescent="0.25">
      <c r="C653" s="334"/>
      <c r="D653" s="334"/>
    </row>
    <row r="654" spans="3:4" ht="15.75" customHeight="1" x14ac:dyDescent="0.25">
      <c r="C654" s="334"/>
      <c r="D654" s="334"/>
    </row>
    <row r="655" spans="3:4" ht="15.75" customHeight="1" x14ac:dyDescent="0.25">
      <c r="C655" s="334"/>
      <c r="D655" s="334"/>
    </row>
    <row r="656" spans="3:4" ht="15.75" customHeight="1" x14ac:dyDescent="0.25">
      <c r="C656" s="334"/>
      <c r="D656" s="334"/>
    </row>
    <row r="657" spans="3:4" ht="15.75" customHeight="1" x14ac:dyDescent="0.25">
      <c r="C657" s="334"/>
      <c r="D657" s="334"/>
    </row>
    <row r="658" spans="3:4" ht="15.75" customHeight="1" x14ac:dyDescent="0.25">
      <c r="C658" s="334"/>
      <c r="D658" s="334"/>
    </row>
    <row r="659" spans="3:4" ht="15.75" customHeight="1" x14ac:dyDescent="0.25">
      <c r="C659" s="334"/>
      <c r="D659" s="334"/>
    </row>
    <row r="660" spans="3:4" ht="15.75" customHeight="1" x14ac:dyDescent="0.25">
      <c r="C660" s="334"/>
      <c r="D660" s="334"/>
    </row>
    <row r="661" spans="3:4" ht="15.75" customHeight="1" x14ac:dyDescent="0.25">
      <c r="C661" s="334"/>
      <c r="D661" s="334"/>
    </row>
    <row r="662" spans="3:4" ht="15.75" customHeight="1" x14ac:dyDescent="0.25">
      <c r="C662" s="334"/>
      <c r="D662" s="334"/>
    </row>
    <row r="663" spans="3:4" ht="15.75" customHeight="1" x14ac:dyDescent="0.25">
      <c r="C663" s="334"/>
      <c r="D663" s="334"/>
    </row>
    <row r="664" spans="3:4" ht="15.75" customHeight="1" x14ac:dyDescent="0.25">
      <c r="C664" s="334"/>
      <c r="D664" s="334"/>
    </row>
    <row r="665" spans="3:4" ht="15.75" customHeight="1" x14ac:dyDescent="0.25">
      <c r="C665" s="334"/>
      <c r="D665" s="334"/>
    </row>
    <row r="666" spans="3:4" ht="15.75" customHeight="1" x14ac:dyDescent="0.25">
      <c r="C666" s="334"/>
      <c r="D666" s="334"/>
    </row>
    <row r="667" spans="3:4" ht="15.75" customHeight="1" x14ac:dyDescent="0.25">
      <c r="C667" s="334"/>
      <c r="D667" s="334"/>
    </row>
    <row r="668" spans="3:4" ht="15.75" customHeight="1" x14ac:dyDescent="0.25">
      <c r="C668" s="334"/>
      <c r="D668" s="334"/>
    </row>
    <row r="669" spans="3:4" ht="15.75" customHeight="1" x14ac:dyDescent="0.25">
      <c r="C669" s="334"/>
      <c r="D669" s="334"/>
    </row>
    <row r="670" spans="3:4" ht="15.75" customHeight="1" x14ac:dyDescent="0.25">
      <c r="C670" s="334"/>
      <c r="D670" s="334"/>
    </row>
    <row r="671" spans="3:4" ht="15.75" customHeight="1" x14ac:dyDescent="0.25">
      <c r="C671" s="334"/>
      <c r="D671" s="334"/>
    </row>
    <row r="672" spans="3:4" ht="15.75" customHeight="1" x14ac:dyDescent="0.25">
      <c r="C672" s="334"/>
      <c r="D672" s="334"/>
    </row>
    <row r="673" spans="3:4" ht="15.75" customHeight="1" x14ac:dyDescent="0.25">
      <c r="C673" s="334"/>
      <c r="D673" s="334"/>
    </row>
    <row r="674" spans="3:4" ht="15.75" customHeight="1" x14ac:dyDescent="0.25">
      <c r="C674" s="334"/>
      <c r="D674" s="334"/>
    </row>
    <row r="675" spans="3:4" ht="15.75" customHeight="1" x14ac:dyDescent="0.25">
      <c r="C675" s="334"/>
      <c r="D675" s="334"/>
    </row>
    <row r="676" spans="3:4" ht="15.75" customHeight="1" x14ac:dyDescent="0.25">
      <c r="C676" s="334"/>
      <c r="D676" s="334"/>
    </row>
    <row r="677" spans="3:4" ht="15.75" customHeight="1" x14ac:dyDescent="0.25">
      <c r="C677" s="334"/>
      <c r="D677" s="334"/>
    </row>
    <row r="678" spans="3:4" ht="15.75" customHeight="1" x14ac:dyDescent="0.25">
      <c r="C678" s="334"/>
      <c r="D678" s="334"/>
    </row>
    <row r="679" spans="3:4" ht="15.75" customHeight="1" x14ac:dyDescent="0.25">
      <c r="C679" s="334"/>
      <c r="D679" s="334"/>
    </row>
    <row r="680" spans="3:4" ht="15.75" customHeight="1" x14ac:dyDescent="0.25">
      <c r="C680" s="334"/>
      <c r="D680" s="334"/>
    </row>
    <row r="681" spans="3:4" ht="15.75" customHeight="1" x14ac:dyDescent="0.25">
      <c r="C681" s="334"/>
      <c r="D681" s="334"/>
    </row>
    <row r="682" spans="3:4" ht="15.75" customHeight="1" x14ac:dyDescent="0.25">
      <c r="C682" s="334"/>
      <c r="D682" s="334"/>
    </row>
    <row r="683" spans="3:4" ht="15.75" customHeight="1" x14ac:dyDescent="0.25">
      <c r="C683" s="334"/>
      <c r="D683" s="334"/>
    </row>
    <row r="684" spans="3:4" ht="15.75" customHeight="1" x14ac:dyDescent="0.25">
      <c r="C684" s="334"/>
      <c r="D684" s="334"/>
    </row>
    <row r="685" spans="3:4" ht="15.75" customHeight="1" x14ac:dyDescent="0.25">
      <c r="C685" s="334"/>
      <c r="D685" s="334"/>
    </row>
    <row r="686" spans="3:4" ht="15.75" customHeight="1" x14ac:dyDescent="0.25">
      <c r="C686" s="334"/>
      <c r="D686" s="334"/>
    </row>
    <row r="687" spans="3:4" ht="15.75" customHeight="1" x14ac:dyDescent="0.25">
      <c r="C687" s="334"/>
      <c r="D687" s="334"/>
    </row>
    <row r="688" spans="3:4" ht="15.75" customHeight="1" x14ac:dyDescent="0.25">
      <c r="C688" s="334"/>
      <c r="D688" s="334"/>
    </row>
    <row r="689" spans="3:4" ht="15.75" customHeight="1" x14ac:dyDescent="0.25">
      <c r="C689" s="334"/>
      <c r="D689" s="334"/>
    </row>
    <row r="690" spans="3:4" ht="15.75" customHeight="1" x14ac:dyDescent="0.25">
      <c r="C690" s="334"/>
      <c r="D690" s="334"/>
    </row>
    <row r="691" spans="3:4" ht="15.75" customHeight="1" x14ac:dyDescent="0.25">
      <c r="C691" s="334"/>
      <c r="D691" s="334"/>
    </row>
    <row r="692" spans="3:4" ht="15.75" customHeight="1" x14ac:dyDescent="0.25">
      <c r="C692" s="334"/>
      <c r="D692" s="334"/>
    </row>
    <row r="693" spans="3:4" ht="15.75" customHeight="1" x14ac:dyDescent="0.25">
      <c r="C693" s="334"/>
      <c r="D693" s="334"/>
    </row>
    <row r="694" spans="3:4" ht="15.75" customHeight="1" x14ac:dyDescent="0.25">
      <c r="C694" s="334"/>
      <c r="D694" s="334"/>
    </row>
    <row r="695" spans="3:4" ht="15.75" customHeight="1" x14ac:dyDescent="0.25">
      <c r="C695" s="334"/>
      <c r="D695" s="334"/>
    </row>
    <row r="696" spans="3:4" ht="15.75" customHeight="1" x14ac:dyDescent="0.25">
      <c r="C696" s="334"/>
      <c r="D696" s="334"/>
    </row>
    <row r="697" spans="3:4" ht="15.75" customHeight="1" x14ac:dyDescent="0.25">
      <c r="C697" s="334"/>
      <c r="D697" s="334"/>
    </row>
    <row r="698" spans="3:4" ht="15.75" customHeight="1" x14ac:dyDescent="0.25">
      <c r="C698" s="334"/>
      <c r="D698" s="334"/>
    </row>
    <row r="699" spans="3:4" ht="15.75" customHeight="1" x14ac:dyDescent="0.25">
      <c r="C699" s="334"/>
      <c r="D699" s="334"/>
    </row>
    <row r="700" spans="3:4" ht="15.75" customHeight="1" x14ac:dyDescent="0.25">
      <c r="C700" s="334"/>
      <c r="D700" s="334"/>
    </row>
    <row r="701" spans="3:4" ht="15.75" customHeight="1" x14ac:dyDescent="0.25">
      <c r="C701" s="334"/>
      <c r="D701" s="334"/>
    </row>
    <row r="702" spans="3:4" ht="15.75" customHeight="1" x14ac:dyDescent="0.25">
      <c r="C702" s="334"/>
      <c r="D702" s="334"/>
    </row>
    <row r="703" spans="3:4" ht="15.75" customHeight="1" x14ac:dyDescent="0.25">
      <c r="C703" s="334"/>
      <c r="D703" s="334"/>
    </row>
    <row r="704" spans="3:4" ht="15.75" customHeight="1" x14ac:dyDescent="0.25">
      <c r="C704" s="334"/>
      <c r="D704" s="334"/>
    </row>
    <row r="705" spans="3:4" ht="15.75" customHeight="1" x14ac:dyDescent="0.25">
      <c r="C705" s="334"/>
      <c r="D705" s="334"/>
    </row>
    <row r="706" spans="3:4" ht="15.75" customHeight="1" x14ac:dyDescent="0.25">
      <c r="C706" s="334"/>
      <c r="D706" s="334"/>
    </row>
    <row r="707" spans="3:4" ht="15.75" customHeight="1" x14ac:dyDescent="0.25">
      <c r="C707" s="334"/>
      <c r="D707" s="334"/>
    </row>
    <row r="708" spans="3:4" ht="15.75" customHeight="1" x14ac:dyDescent="0.25">
      <c r="C708" s="334"/>
      <c r="D708" s="334"/>
    </row>
    <row r="709" spans="3:4" ht="15.75" customHeight="1" x14ac:dyDescent="0.25">
      <c r="C709" s="334"/>
      <c r="D709" s="334"/>
    </row>
    <row r="710" spans="3:4" ht="15.75" customHeight="1" x14ac:dyDescent="0.25">
      <c r="C710" s="334"/>
      <c r="D710" s="334"/>
    </row>
    <row r="711" spans="3:4" ht="15.75" customHeight="1" x14ac:dyDescent="0.25">
      <c r="C711" s="334"/>
      <c r="D711" s="334"/>
    </row>
    <row r="712" spans="3:4" ht="15.75" customHeight="1" x14ac:dyDescent="0.25">
      <c r="C712" s="334"/>
      <c r="D712" s="334"/>
    </row>
    <row r="713" spans="3:4" ht="15.75" customHeight="1" x14ac:dyDescent="0.25">
      <c r="C713" s="334"/>
      <c r="D713" s="334"/>
    </row>
    <row r="714" spans="3:4" ht="15.75" customHeight="1" x14ac:dyDescent="0.25">
      <c r="C714" s="334"/>
      <c r="D714" s="334"/>
    </row>
    <row r="715" spans="3:4" ht="15.75" customHeight="1" x14ac:dyDescent="0.25">
      <c r="C715" s="334"/>
      <c r="D715" s="334"/>
    </row>
    <row r="716" spans="3:4" ht="15.75" customHeight="1" x14ac:dyDescent="0.25">
      <c r="C716" s="334"/>
      <c r="D716" s="334"/>
    </row>
    <row r="717" spans="3:4" ht="15.75" customHeight="1" x14ac:dyDescent="0.25">
      <c r="C717" s="334"/>
      <c r="D717" s="334"/>
    </row>
    <row r="718" spans="3:4" ht="15.75" customHeight="1" x14ac:dyDescent="0.25">
      <c r="C718" s="334"/>
      <c r="D718" s="334"/>
    </row>
    <row r="719" spans="3:4" ht="15.75" customHeight="1" x14ac:dyDescent="0.25">
      <c r="C719" s="334"/>
      <c r="D719" s="334"/>
    </row>
    <row r="720" spans="3:4" ht="15.75" customHeight="1" x14ac:dyDescent="0.25">
      <c r="C720" s="334"/>
      <c r="D720" s="334"/>
    </row>
    <row r="721" spans="3:4" ht="15.75" customHeight="1" x14ac:dyDescent="0.25">
      <c r="C721" s="334"/>
      <c r="D721" s="334"/>
    </row>
    <row r="722" spans="3:4" ht="15.75" customHeight="1" x14ac:dyDescent="0.25">
      <c r="C722" s="334"/>
      <c r="D722" s="334"/>
    </row>
    <row r="723" spans="3:4" ht="15.75" customHeight="1" x14ac:dyDescent="0.25">
      <c r="C723" s="334"/>
      <c r="D723" s="334"/>
    </row>
    <row r="724" spans="3:4" ht="15.75" customHeight="1" x14ac:dyDescent="0.25">
      <c r="C724" s="334"/>
      <c r="D724" s="334"/>
    </row>
    <row r="725" spans="3:4" ht="15.75" customHeight="1" x14ac:dyDescent="0.25">
      <c r="C725" s="334"/>
      <c r="D725" s="334"/>
    </row>
    <row r="726" spans="3:4" ht="15.75" customHeight="1" x14ac:dyDescent="0.25">
      <c r="C726" s="334"/>
      <c r="D726" s="334"/>
    </row>
    <row r="727" spans="3:4" ht="15.75" customHeight="1" x14ac:dyDescent="0.25">
      <c r="C727" s="334"/>
      <c r="D727" s="334"/>
    </row>
    <row r="728" spans="3:4" ht="15.75" customHeight="1" x14ac:dyDescent="0.25">
      <c r="C728" s="334"/>
      <c r="D728" s="334"/>
    </row>
    <row r="729" spans="3:4" ht="15.75" customHeight="1" x14ac:dyDescent="0.25">
      <c r="C729" s="334"/>
      <c r="D729" s="334"/>
    </row>
    <row r="730" spans="3:4" ht="15.75" customHeight="1" x14ac:dyDescent="0.25">
      <c r="C730" s="334"/>
      <c r="D730" s="334"/>
    </row>
    <row r="731" spans="3:4" ht="15.75" customHeight="1" x14ac:dyDescent="0.25">
      <c r="C731" s="334"/>
      <c r="D731" s="334"/>
    </row>
    <row r="732" spans="3:4" ht="15.75" customHeight="1" x14ac:dyDescent="0.25">
      <c r="C732" s="334"/>
      <c r="D732" s="334"/>
    </row>
    <row r="733" spans="3:4" ht="15.75" customHeight="1" x14ac:dyDescent="0.25">
      <c r="C733" s="334"/>
      <c r="D733" s="334"/>
    </row>
    <row r="734" spans="3:4" ht="15.75" customHeight="1" x14ac:dyDescent="0.25">
      <c r="C734" s="334"/>
      <c r="D734" s="334"/>
    </row>
    <row r="735" spans="3:4" ht="15.75" customHeight="1" x14ac:dyDescent="0.25">
      <c r="C735" s="334"/>
      <c r="D735" s="334"/>
    </row>
    <row r="736" spans="3:4" ht="15.75" customHeight="1" x14ac:dyDescent="0.25">
      <c r="C736" s="334"/>
      <c r="D736" s="334"/>
    </row>
    <row r="737" spans="3:4" ht="15.75" customHeight="1" x14ac:dyDescent="0.25">
      <c r="C737" s="334"/>
      <c r="D737" s="334"/>
    </row>
    <row r="738" spans="3:4" ht="15.75" customHeight="1" x14ac:dyDescent="0.25">
      <c r="C738" s="334"/>
      <c r="D738" s="334"/>
    </row>
    <row r="739" spans="3:4" ht="15.75" customHeight="1" x14ac:dyDescent="0.25">
      <c r="C739" s="334"/>
      <c r="D739" s="334"/>
    </row>
    <row r="740" spans="3:4" ht="15.75" customHeight="1" x14ac:dyDescent="0.25">
      <c r="C740" s="334"/>
      <c r="D740" s="334"/>
    </row>
    <row r="741" spans="3:4" ht="15.75" customHeight="1" x14ac:dyDescent="0.25">
      <c r="C741" s="334"/>
      <c r="D741" s="334"/>
    </row>
    <row r="742" spans="3:4" ht="15.75" customHeight="1" x14ac:dyDescent="0.25">
      <c r="C742" s="334"/>
      <c r="D742" s="334"/>
    </row>
    <row r="743" spans="3:4" ht="15.75" customHeight="1" x14ac:dyDescent="0.25">
      <c r="C743" s="334"/>
      <c r="D743" s="334"/>
    </row>
    <row r="744" spans="3:4" ht="15.75" customHeight="1" x14ac:dyDescent="0.25">
      <c r="C744" s="334"/>
      <c r="D744" s="334"/>
    </row>
    <row r="745" spans="3:4" ht="15.75" customHeight="1" x14ac:dyDescent="0.25">
      <c r="C745" s="334"/>
      <c r="D745" s="334"/>
    </row>
    <row r="746" spans="3:4" ht="15.75" customHeight="1" x14ac:dyDescent="0.25">
      <c r="C746" s="334"/>
      <c r="D746" s="334"/>
    </row>
    <row r="747" spans="3:4" ht="15.75" customHeight="1" x14ac:dyDescent="0.25">
      <c r="C747" s="334"/>
      <c r="D747" s="334"/>
    </row>
    <row r="748" spans="3:4" ht="15.75" customHeight="1" x14ac:dyDescent="0.25">
      <c r="C748" s="334"/>
      <c r="D748" s="334"/>
    </row>
    <row r="749" spans="3:4" ht="15.75" customHeight="1" x14ac:dyDescent="0.25">
      <c r="C749" s="334"/>
      <c r="D749" s="334"/>
    </row>
    <row r="750" spans="3:4" ht="15.75" customHeight="1" x14ac:dyDescent="0.25">
      <c r="C750" s="334"/>
      <c r="D750" s="334"/>
    </row>
    <row r="751" spans="3:4" ht="15.75" customHeight="1" x14ac:dyDescent="0.25">
      <c r="C751" s="334"/>
      <c r="D751" s="334"/>
    </row>
    <row r="752" spans="3:4" ht="15.75" customHeight="1" x14ac:dyDescent="0.25">
      <c r="C752" s="334"/>
      <c r="D752" s="334"/>
    </row>
    <row r="753" spans="3:4" ht="15.75" customHeight="1" x14ac:dyDescent="0.25">
      <c r="C753" s="334"/>
      <c r="D753" s="334"/>
    </row>
    <row r="754" spans="3:4" ht="15.75" customHeight="1" x14ac:dyDescent="0.25">
      <c r="C754" s="334"/>
      <c r="D754" s="334"/>
    </row>
    <row r="755" spans="3:4" ht="15.75" customHeight="1" x14ac:dyDescent="0.25">
      <c r="C755" s="334"/>
      <c r="D755" s="334"/>
    </row>
    <row r="756" spans="3:4" ht="15.75" customHeight="1" x14ac:dyDescent="0.25">
      <c r="C756" s="334"/>
      <c r="D756" s="334"/>
    </row>
    <row r="757" spans="3:4" ht="15.75" customHeight="1" x14ac:dyDescent="0.25">
      <c r="C757" s="334"/>
      <c r="D757" s="334"/>
    </row>
    <row r="758" spans="3:4" ht="15.75" customHeight="1" x14ac:dyDescent="0.25">
      <c r="C758" s="334"/>
      <c r="D758" s="334"/>
    </row>
    <row r="759" spans="3:4" ht="15.75" customHeight="1" x14ac:dyDescent="0.25">
      <c r="C759" s="334"/>
      <c r="D759" s="334"/>
    </row>
    <row r="760" spans="3:4" ht="15.75" customHeight="1" x14ac:dyDescent="0.25">
      <c r="C760" s="334"/>
      <c r="D760" s="334"/>
    </row>
    <row r="761" spans="3:4" ht="15.75" customHeight="1" x14ac:dyDescent="0.25">
      <c r="C761" s="334"/>
      <c r="D761" s="334"/>
    </row>
    <row r="762" spans="3:4" ht="15.75" customHeight="1" x14ac:dyDescent="0.25">
      <c r="C762" s="334"/>
      <c r="D762" s="334"/>
    </row>
    <row r="763" spans="3:4" ht="15.75" customHeight="1" x14ac:dyDescent="0.25">
      <c r="C763" s="334"/>
      <c r="D763" s="334"/>
    </row>
    <row r="764" spans="3:4" ht="15.75" customHeight="1" x14ac:dyDescent="0.25">
      <c r="C764" s="334"/>
      <c r="D764" s="334"/>
    </row>
    <row r="765" spans="3:4" ht="15.75" customHeight="1" x14ac:dyDescent="0.25">
      <c r="C765" s="334"/>
      <c r="D765" s="334"/>
    </row>
    <row r="766" spans="3:4" ht="15.75" customHeight="1" x14ac:dyDescent="0.25">
      <c r="C766" s="334"/>
      <c r="D766" s="334"/>
    </row>
    <row r="767" spans="3:4" ht="15.75" customHeight="1" x14ac:dyDescent="0.25">
      <c r="C767" s="334"/>
      <c r="D767" s="334"/>
    </row>
    <row r="768" spans="3:4" ht="15.75" customHeight="1" x14ac:dyDescent="0.25">
      <c r="C768" s="334"/>
      <c r="D768" s="334"/>
    </row>
    <row r="769" spans="3:4" ht="15.75" customHeight="1" x14ac:dyDescent="0.25">
      <c r="C769" s="334"/>
      <c r="D769" s="334"/>
    </row>
    <row r="770" spans="3:4" ht="15.75" customHeight="1" x14ac:dyDescent="0.25">
      <c r="C770" s="334"/>
      <c r="D770" s="334"/>
    </row>
    <row r="771" spans="3:4" ht="15.75" customHeight="1" x14ac:dyDescent="0.25">
      <c r="C771" s="334"/>
      <c r="D771" s="334"/>
    </row>
    <row r="772" spans="3:4" ht="15.75" customHeight="1" x14ac:dyDescent="0.25">
      <c r="C772" s="334"/>
      <c r="D772" s="334"/>
    </row>
    <row r="773" spans="3:4" ht="15.75" customHeight="1" x14ac:dyDescent="0.25">
      <c r="C773" s="334"/>
      <c r="D773" s="334"/>
    </row>
    <row r="774" spans="3:4" ht="15.75" customHeight="1" x14ac:dyDescent="0.25">
      <c r="C774" s="334"/>
      <c r="D774" s="334"/>
    </row>
    <row r="775" spans="3:4" ht="15.75" customHeight="1" x14ac:dyDescent="0.25">
      <c r="C775" s="334"/>
      <c r="D775" s="334"/>
    </row>
    <row r="776" spans="3:4" ht="15.75" customHeight="1" x14ac:dyDescent="0.25">
      <c r="C776" s="334"/>
      <c r="D776" s="334"/>
    </row>
    <row r="777" spans="3:4" ht="15.75" customHeight="1" x14ac:dyDescent="0.25">
      <c r="C777" s="334"/>
      <c r="D777" s="334"/>
    </row>
    <row r="778" spans="3:4" ht="15.75" customHeight="1" x14ac:dyDescent="0.25">
      <c r="C778" s="334"/>
      <c r="D778" s="334"/>
    </row>
    <row r="779" spans="3:4" ht="15.75" customHeight="1" x14ac:dyDescent="0.25">
      <c r="C779" s="334"/>
      <c r="D779" s="334"/>
    </row>
    <row r="780" spans="3:4" ht="15.75" customHeight="1" x14ac:dyDescent="0.25">
      <c r="C780" s="334"/>
      <c r="D780" s="334"/>
    </row>
    <row r="781" spans="3:4" ht="15.75" customHeight="1" x14ac:dyDescent="0.25">
      <c r="C781" s="334"/>
      <c r="D781" s="334"/>
    </row>
    <row r="782" spans="3:4" ht="15.75" customHeight="1" x14ac:dyDescent="0.25">
      <c r="C782" s="334"/>
      <c r="D782" s="334"/>
    </row>
    <row r="783" spans="3:4" ht="15.75" customHeight="1" x14ac:dyDescent="0.25">
      <c r="C783" s="334"/>
      <c r="D783" s="334"/>
    </row>
    <row r="784" spans="3:4" ht="15.75" customHeight="1" x14ac:dyDescent="0.25">
      <c r="C784" s="334"/>
      <c r="D784" s="334"/>
    </row>
    <row r="785" spans="3:4" ht="15.75" customHeight="1" x14ac:dyDescent="0.25">
      <c r="C785" s="334"/>
      <c r="D785" s="334"/>
    </row>
    <row r="786" spans="3:4" ht="15.75" customHeight="1" x14ac:dyDescent="0.25">
      <c r="C786" s="334"/>
      <c r="D786" s="334"/>
    </row>
    <row r="787" spans="3:4" ht="15.75" customHeight="1" x14ac:dyDescent="0.25">
      <c r="C787" s="334"/>
      <c r="D787" s="334"/>
    </row>
    <row r="788" spans="3:4" ht="15.75" customHeight="1" x14ac:dyDescent="0.25">
      <c r="C788" s="334"/>
      <c r="D788" s="334"/>
    </row>
    <row r="789" spans="3:4" ht="15.75" customHeight="1" x14ac:dyDescent="0.25">
      <c r="C789" s="334"/>
      <c r="D789" s="334"/>
    </row>
    <row r="790" spans="3:4" ht="15.75" customHeight="1" x14ac:dyDescent="0.25">
      <c r="C790" s="334"/>
      <c r="D790" s="334"/>
    </row>
    <row r="791" spans="3:4" ht="15.75" customHeight="1" x14ac:dyDescent="0.25">
      <c r="C791" s="334"/>
      <c r="D791" s="334"/>
    </row>
    <row r="792" spans="3:4" ht="15.75" customHeight="1" x14ac:dyDescent="0.25">
      <c r="C792" s="334"/>
      <c r="D792" s="334"/>
    </row>
    <row r="793" spans="3:4" ht="15.75" customHeight="1" x14ac:dyDescent="0.25">
      <c r="C793" s="334"/>
      <c r="D793" s="334"/>
    </row>
    <row r="794" spans="3:4" ht="15.75" customHeight="1" x14ac:dyDescent="0.25">
      <c r="C794" s="334"/>
      <c r="D794" s="334"/>
    </row>
    <row r="795" spans="3:4" ht="15.75" customHeight="1" x14ac:dyDescent="0.25">
      <c r="C795" s="334"/>
      <c r="D795" s="334"/>
    </row>
    <row r="796" spans="3:4" ht="15.75" customHeight="1" x14ac:dyDescent="0.25">
      <c r="C796" s="334"/>
      <c r="D796" s="334"/>
    </row>
    <row r="797" spans="3:4" ht="15.75" customHeight="1" x14ac:dyDescent="0.25">
      <c r="C797" s="334"/>
      <c r="D797" s="334"/>
    </row>
    <row r="798" spans="3:4" ht="15.75" customHeight="1" x14ac:dyDescent="0.25">
      <c r="C798" s="334"/>
      <c r="D798" s="334"/>
    </row>
    <row r="799" spans="3:4" ht="15.75" customHeight="1" x14ac:dyDescent="0.25">
      <c r="C799" s="334"/>
      <c r="D799" s="334"/>
    </row>
    <row r="800" spans="3:4" ht="15.75" customHeight="1" x14ac:dyDescent="0.25">
      <c r="C800" s="334"/>
      <c r="D800" s="334"/>
    </row>
    <row r="801" spans="3:4" ht="15.75" customHeight="1" x14ac:dyDescent="0.25">
      <c r="C801" s="334"/>
      <c r="D801" s="334"/>
    </row>
    <row r="802" spans="3:4" ht="15.75" customHeight="1" x14ac:dyDescent="0.25">
      <c r="C802" s="334"/>
      <c r="D802" s="334"/>
    </row>
    <row r="803" spans="3:4" ht="15.75" customHeight="1" x14ac:dyDescent="0.25">
      <c r="C803" s="334"/>
      <c r="D803" s="334"/>
    </row>
    <row r="804" spans="3:4" ht="15.75" customHeight="1" x14ac:dyDescent="0.25">
      <c r="C804" s="334"/>
      <c r="D804" s="334"/>
    </row>
    <row r="805" spans="3:4" ht="15.75" customHeight="1" x14ac:dyDescent="0.25">
      <c r="C805" s="334"/>
      <c r="D805" s="334"/>
    </row>
    <row r="806" spans="3:4" ht="15.75" customHeight="1" x14ac:dyDescent="0.25">
      <c r="C806" s="334"/>
      <c r="D806" s="334"/>
    </row>
    <row r="807" spans="3:4" ht="15.75" customHeight="1" x14ac:dyDescent="0.25">
      <c r="C807" s="334"/>
      <c r="D807" s="334"/>
    </row>
    <row r="808" spans="3:4" ht="15.75" customHeight="1" x14ac:dyDescent="0.25">
      <c r="C808" s="334"/>
      <c r="D808" s="334"/>
    </row>
    <row r="809" spans="3:4" ht="15.75" customHeight="1" x14ac:dyDescent="0.25">
      <c r="C809" s="334"/>
      <c r="D809" s="334"/>
    </row>
    <row r="810" spans="3:4" ht="15.75" customHeight="1" x14ac:dyDescent="0.25">
      <c r="C810" s="334"/>
      <c r="D810" s="334"/>
    </row>
    <row r="811" spans="3:4" ht="15.75" customHeight="1" x14ac:dyDescent="0.25">
      <c r="C811" s="334"/>
      <c r="D811" s="334"/>
    </row>
    <row r="812" spans="3:4" ht="15.75" customHeight="1" x14ac:dyDescent="0.25">
      <c r="C812" s="334"/>
      <c r="D812" s="334"/>
    </row>
    <row r="813" spans="3:4" ht="15.75" customHeight="1" x14ac:dyDescent="0.25">
      <c r="C813" s="334"/>
      <c r="D813" s="334"/>
    </row>
    <row r="814" spans="3:4" ht="15.75" customHeight="1" x14ac:dyDescent="0.25">
      <c r="C814" s="334"/>
      <c r="D814" s="334"/>
    </row>
    <row r="815" spans="3:4" ht="15.75" customHeight="1" x14ac:dyDescent="0.25">
      <c r="C815" s="334"/>
      <c r="D815" s="334"/>
    </row>
    <row r="816" spans="3:4" ht="15.75" customHeight="1" x14ac:dyDescent="0.25">
      <c r="C816" s="334"/>
      <c r="D816" s="334"/>
    </row>
    <row r="817" spans="3:4" ht="15.75" customHeight="1" x14ac:dyDescent="0.25">
      <c r="C817" s="334"/>
      <c r="D817" s="334"/>
    </row>
    <row r="818" spans="3:4" ht="15.75" customHeight="1" x14ac:dyDescent="0.25">
      <c r="C818" s="334"/>
      <c r="D818" s="334"/>
    </row>
    <row r="819" spans="3:4" ht="15.75" customHeight="1" x14ac:dyDescent="0.25">
      <c r="C819" s="334"/>
      <c r="D819" s="334"/>
    </row>
    <row r="820" spans="3:4" ht="15.75" customHeight="1" x14ac:dyDescent="0.25">
      <c r="C820" s="334"/>
      <c r="D820" s="334"/>
    </row>
    <row r="821" spans="3:4" ht="15.75" customHeight="1" x14ac:dyDescent="0.25">
      <c r="C821" s="334"/>
      <c r="D821" s="334"/>
    </row>
    <row r="822" spans="3:4" ht="15.75" customHeight="1" x14ac:dyDescent="0.25">
      <c r="C822" s="334"/>
      <c r="D822" s="334"/>
    </row>
    <row r="823" spans="3:4" ht="15.75" customHeight="1" x14ac:dyDescent="0.25">
      <c r="C823" s="334"/>
      <c r="D823" s="334"/>
    </row>
    <row r="824" spans="3:4" ht="15.75" customHeight="1" x14ac:dyDescent="0.25">
      <c r="C824" s="334"/>
      <c r="D824" s="334"/>
    </row>
    <row r="825" spans="3:4" ht="15.75" customHeight="1" x14ac:dyDescent="0.25">
      <c r="C825" s="334"/>
      <c r="D825" s="334"/>
    </row>
    <row r="826" spans="3:4" ht="15.75" customHeight="1" x14ac:dyDescent="0.25">
      <c r="C826" s="334"/>
      <c r="D826" s="334"/>
    </row>
    <row r="827" spans="3:4" ht="15.75" customHeight="1" x14ac:dyDescent="0.25">
      <c r="C827" s="334"/>
      <c r="D827" s="334"/>
    </row>
    <row r="828" spans="3:4" ht="15.75" customHeight="1" x14ac:dyDescent="0.25">
      <c r="C828" s="334"/>
      <c r="D828" s="334"/>
    </row>
    <row r="829" spans="3:4" ht="15.75" customHeight="1" x14ac:dyDescent="0.25">
      <c r="C829" s="334"/>
      <c r="D829" s="334"/>
    </row>
    <row r="830" spans="3:4" ht="15.75" customHeight="1" x14ac:dyDescent="0.25">
      <c r="C830" s="334"/>
      <c r="D830" s="334"/>
    </row>
    <row r="831" spans="3:4" ht="15.75" customHeight="1" x14ac:dyDescent="0.25">
      <c r="C831" s="334"/>
      <c r="D831" s="334"/>
    </row>
    <row r="832" spans="3:4" ht="15.75" customHeight="1" x14ac:dyDescent="0.25">
      <c r="C832" s="334"/>
      <c r="D832" s="334"/>
    </row>
    <row r="833" spans="3:4" ht="15.75" customHeight="1" x14ac:dyDescent="0.25">
      <c r="C833" s="334"/>
      <c r="D833" s="334"/>
    </row>
    <row r="834" spans="3:4" ht="15.75" customHeight="1" x14ac:dyDescent="0.25">
      <c r="C834" s="334"/>
      <c r="D834" s="334"/>
    </row>
    <row r="835" spans="3:4" ht="15.75" customHeight="1" x14ac:dyDescent="0.25">
      <c r="C835" s="334"/>
      <c r="D835" s="334"/>
    </row>
    <row r="836" spans="3:4" ht="15.75" customHeight="1" x14ac:dyDescent="0.25">
      <c r="C836" s="334"/>
      <c r="D836" s="334"/>
    </row>
    <row r="837" spans="3:4" ht="15.75" customHeight="1" x14ac:dyDescent="0.25">
      <c r="C837" s="334"/>
      <c r="D837" s="334"/>
    </row>
    <row r="838" spans="3:4" ht="15.75" customHeight="1" x14ac:dyDescent="0.25">
      <c r="C838" s="334"/>
      <c r="D838" s="334"/>
    </row>
    <row r="839" spans="3:4" ht="15.75" customHeight="1" x14ac:dyDescent="0.25">
      <c r="C839" s="334"/>
      <c r="D839" s="334"/>
    </row>
    <row r="840" spans="3:4" ht="15.75" customHeight="1" x14ac:dyDescent="0.25">
      <c r="C840" s="334"/>
      <c r="D840" s="334"/>
    </row>
    <row r="841" spans="3:4" ht="15.75" customHeight="1" x14ac:dyDescent="0.25">
      <c r="C841" s="334"/>
      <c r="D841" s="334"/>
    </row>
    <row r="842" spans="3:4" ht="15.75" customHeight="1" x14ac:dyDescent="0.25">
      <c r="C842" s="334"/>
      <c r="D842" s="334"/>
    </row>
    <row r="843" spans="3:4" ht="15.75" customHeight="1" x14ac:dyDescent="0.25">
      <c r="C843" s="334"/>
      <c r="D843" s="334"/>
    </row>
    <row r="844" spans="3:4" ht="15.75" customHeight="1" x14ac:dyDescent="0.25">
      <c r="C844" s="334"/>
      <c r="D844" s="334"/>
    </row>
    <row r="845" spans="3:4" ht="15.75" customHeight="1" x14ac:dyDescent="0.25">
      <c r="C845" s="334"/>
      <c r="D845" s="334"/>
    </row>
    <row r="846" spans="3:4" ht="15.75" customHeight="1" x14ac:dyDescent="0.25">
      <c r="C846" s="334"/>
      <c r="D846" s="334"/>
    </row>
    <row r="847" spans="3:4" ht="15.75" customHeight="1" x14ac:dyDescent="0.25">
      <c r="C847" s="334"/>
      <c r="D847" s="334"/>
    </row>
    <row r="848" spans="3:4" ht="15.75" customHeight="1" x14ac:dyDescent="0.25">
      <c r="C848" s="334"/>
      <c r="D848" s="334"/>
    </row>
    <row r="849" spans="3:4" ht="15.75" customHeight="1" x14ac:dyDescent="0.25">
      <c r="C849" s="334"/>
      <c r="D849" s="334"/>
    </row>
    <row r="850" spans="3:4" ht="15.75" customHeight="1" x14ac:dyDescent="0.25">
      <c r="C850" s="334"/>
      <c r="D850" s="334"/>
    </row>
    <row r="851" spans="3:4" ht="15.75" customHeight="1" x14ac:dyDescent="0.25">
      <c r="C851" s="334"/>
      <c r="D851" s="334"/>
    </row>
    <row r="852" spans="3:4" ht="15.75" customHeight="1" x14ac:dyDescent="0.25">
      <c r="C852" s="334"/>
      <c r="D852" s="334"/>
    </row>
    <row r="853" spans="3:4" ht="15.75" customHeight="1" x14ac:dyDescent="0.25">
      <c r="C853" s="334"/>
      <c r="D853" s="334"/>
    </row>
    <row r="854" spans="3:4" ht="15.75" customHeight="1" x14ac:dyDescent="0.25">
      <c r="C854" s="334"/>
      <c r="D854" s="334"/>
    </row>
    <row r="855" spans="3:4" ht="15.75" customHeight="1" x14ac:dyDescent="0.25">
      <c r="C855" s="334"/>
      <c r="D855" s="334"/>
    </row>
    <row r="856" spans="3:4" ht="15.75" customHeight="1" x14ac:dyDescent="0.25">
      <c r="C856" s="334"/>
      <c r="D856" s="334"/>
    </row>
    <row r="857" spans="3:4" ht="15.75" customHeight="1" x14ac:dyDescent="0.25">
      <c r="C857" s="334"/>
      <c r="D857" s="334"/>
    </row>
    <row r="858" spans="3:4" ht="15.75" customHeight="1" x14ac:dyDescent="0.25">
      <c r="C858" s="334"/>
      <c r="D858" s="334"/>
    </row>
    <row r="859" spans="3:4" ht="15.75" customHeight="1" x14ac:dyDescent="0.25">
      <c r="C859" s="334"/>
      <c r="D859" s="334"/>
    </row>
    <row r="860" spans="3:4" ht="15.75" customHeight="1" x14ac:dyDescent="0.25">
      <c r="C860" s="334"/>
      <c r="D860" s="334"/>
    </row>
    <row r="861" spans="3:4" ht="15.75" customHeight="1" x14ac:dyDescent="0.25">
      <c r="C861" s="334"/>
      <c r="D861" s="334"/>
    </row>
    <row r="862" spans="3:4" ht="15.75" customHeight="1" x14ac:dyDescent="0.25">
      <c r="C862" s="334"/>
      <c r="D862" s="334"/>
    </row>
    <row r="863" spans="3:4" ht="15.75" customHeight="1" x14ac:dyDescent="0.25">
      <c r="C863" s="334"/>
      <c r="D863" s="334"/>
    </row>
    <row r="864" spans="3:4" ht="15.75" customHeight="1" x14ac:dyDescent="0.25">
      <c r="C864" s="334"/>
      <c r="D864" s="334"/>
    </row>
    <row r="865" spans="3:4" ht="15.75" customHeight="1" x14ac:dyDescent="0.25">
      <c r="C865" s="334"/>
      <c r="D865" s="334"/>
    </row>
    <row r="866" spans="3:4" ht="15.75" customHeight="1" x14ac:dyDescent="0.25">
      <c r="C866" s="334"/>
      <c r="D866" s="334"/>
    </row>
    <row r="867" spans="3:4" ht="15.75" customHeight="1" x14ac:dyDescent="0.25">
      <c r="C867" s="334"/>
      <c r="D867" s="334"/>
    </row>
    <row r="868" spans="3:4" ht="15.75" customHeight="1" x14ac:dyDescent="0.25">
      <c r="C868" s="334"/>
      <c r="D868" s="334"/>
    </row>
    <row r="869" spans="3:4" ht="15.75" customHeight="1" x14ac:dyDescent="0.25">
      <c r="C869" s="334"/>
      <c r="D869" s="334"/>
    </row>
    <row r="870" spans="3:4" ht="15.75" customHeight="1" x14ac:dyDescent="0.25">
      <c r="C870" s="334"/>
      <c r="D870" s="334"/>
    </row>
    <row r="871" spans="3:4" ht="15.75" customHeight="1" x14ac:dyDescent="0.25">
      <c r="C871" s="334"/>
      <c r="D871" s="334"/>
    </row>
    <row r="872" spans="3:4" ht="15.75" customHeight="1" x14ac:dyDescent="0.25">
      <c r="C872" s="334"/>
      <c r="D872" s="334"/>
    </row>
    <row r="873" spans="3:4" ht="15.75" customHeight="1" x14ac:dyDescent="0.25">
      <c r="C873" s="334"/>
      <c r="D873" s="334"/>
    </row>
    <row r="874" spans="3:4" ht="15.75" customHeight="1" x14ac:dyDescent="0.25">
      <c r="C874" s="334"/>
      <c r="D874" s="334"/>
    </row>
    <row r="875" spans="3:4" ht="15.75" customHeight="1" x14ac:dyDescent="0.25">
      <c r="C875" s="334"/>
      <c r="D875" s="334"/>
    </row>
    <row r="876" spans="3:4" ht="15.75" customHeight="1" x14ac:dyDescent="0.25">
      <c r="C876" s="334"/>
      <c r="D876" s="334"/>
    </row>
    <row r="877" spans="3:4" ht="15.75" customHeight="1" x14ac:dyDescent="0.25">
      <c r="C877" s="334"/>
      <c r="D877" s="334"/>
    </row>
    <row r="878" spans="3:4" ht="15.75" customHeight="1" x14ac:dyDescent="0.25">
      <c r="C878" s="334"/>
      <c r="D878" s="334"/>
    </row>
    <row r="879" spans="3:4" ht="15.75" customHeight="1" x14ac:dyDescent="0.25">
      <c r="C879" s="334"/>
      <c r="D879" s="334"/>
    </row>
    <row r="880" spans="3:4" ht="15.75" customHeight="1" x14ac:dyDescent="0.25">
      <c r="C880" s="334"/>
      <c r="D880" s="334"/>
    </row>
    <row r="881" spans="3:4" ht="15.75" customHeight="1" x14ac:dyDescent="0.25">
      <c r="C881" s="334"/>
      <c r="D881" s="334"/>
    </row>
    <row r="882" spans="3:4" ht="15.75" customHeight="1" x14ac:dyDescent="0.25">
      <c r="C882" s="334"/>
      <c r="D882" s="334"/>
    </row>
    <row r="883" spans="3:4" ht="15.75" customHeight="1" x14ac:dyDescent="0.25">
      <c r="C883" s="334"/>
      <c r="D883" s="334"/>
    </row>
    <row r="884" spans="3:4" ht="15.75" customHeight="1" x14ac:dyDescent="0.25">
      <c r="C884" s="334"/>
      <c r="D884" s="334"/>
    </row>
    <row r="885" spans="3:4" ht="15.75" customHeight="1" x14ac:dyDescent="0.25">
      <c r="C885" s="334"/>
      <c r="D885" s="334"/>
    </row>
    <row r="886" spans="3:4" ht="15.75" customHeight="1" x14ac:dyDescent="0.25">
      <c r="C886" s="334"/>
      <c r="D886" s="334"/>
    </row>
    <row r="887" spans="3:4" ht="15.75" customHeight="1" x14ac:dyDescent="0.25">
      <c r="C887" s="334"/>
      <c r="D887" s="334"/>
    </row>
    <row r="888" spans="3:4" ht="15.75" customHeight="1" x14ac:dyDescent="0.25">
      <c r="C888" s="334"/>
      <c r="D888" s="334"/>
    </row>
    <row r="889" spans="3:4" ht="15.75" customHeight="1" x14ac:dyDescent="0.25">
      <c r="C889" s="334"/>
      <c r="D889" s="334"/>
    </row>
    <row r="890" spans="3:4" ht="15.75" customHeight="1" x14ac:dyDescent="0.25">
      <c r="C890" s="334"/>
      <c r="D890" s="334"/>
    </row>
    <row r="891" spans="3:4" ht="15.75" customHeight="1" x14ac:dyDescent="0.25">
      <c r="C891" s="334"/>
      <c r="D891" s="334"/>
    </row>
    <row r="892" spans="3:4" ht="15.75" customHeight="1" x14ac:dyDescent="0.25">
      <c r="C892" s="334"/>
      <c r="D892" s="334"/>
    </row>
    <row r="893" spans="3:4" ht="15.75" customHeight="1" x14ac:dyDescent="0.25">
      <c r="C893" s="334"/>
      <c r="D893" s="334"/>
    </row>
    <row r="894" spans="3:4" ht="15.75" customHeight="1" x14ac:dyDescent="0.25">
      <c r="C894" s="334"/>
      <c r="D894" s="334"/>
    </row>
    <row r="895" spans="3:4" ht="15.75" customHeight="1" x14ac:dyDescent="0.25">
      <c r="C895" s="334"/>
      <c r="D895" s="334"/>
    </row>
    <row r="896" spans="3:4" ht="15.75" customHeight="1" x14ac:dyDescent="0.25">
      <c r="C896" s="334"/>
      <c r="D896" s="334"/>
    </row>
    <row r="897" spans="3:4" ht="15.75" customHeight="1" x14ac:dyDescent="0.25">
      <c r="C897" s="334"/>
      <c r="D897" s="334"/>
    </row>
    <row r="898" spans="3:4" ht="15.75" customHeight="1" x14ac:dyDescent="0.25">
      <c r="C898" s="334"/>
      <c r="D898" s="334"/>
    </row>
    <row r="899" spans="3:4" ht="15.75" customHeight="1" x14ac:dyDescent="0.25">
      <c r="C899" s="334"/>
      <c r="D899" s="334"/>
    </row>
    <row r="900" spans="3:4" ht="15.75" customHeight="1" x14ac:dyDescent="0.25">
      <c r="C900" s="334"/>
      <c r="D900" s="334"/>
    </row>
    <row r="901" spans="3:4" ht="15.75" customHeight="1" x14ac:dyDescent="0.25">
      <c r="C901" s="334"/>
      <c r="D901" s="334"/>
    </row>
    <row r="902" spans="3:4" ht="15.75" customHeight="1" x14ac:dyDescent="0.25">
      <c r="C902" s="334"/>
      <c r="D902" s="334"/>
    </row>
    <row r="903" spans="3:4" ht="15.75" customHeight="1" x14ac:dyDescent="0.25">
      <c r="C903" s="334"/>
      <c r="D903" s="334"/>
    </row>
    <row r="904" spans="3:4" ht="15.75" customHeight="1" x14ac:dyDescent="0.25">
      <c r="C904" s="334"/>
      <c r="D904" s="334"/>
    </row>
    <row r="905" spans="3:4" ht="15.75" customHeight="1" x14ac:dyDescent="0.25">
      <c r="C905" s="334"/>
      <c r="D905" s="334"/>
    </row>
    <row r="906" spans="3:4" ht="15.75" customHeight="1" x14ac:dyDescent="0.25">
      <c r="C906" s="334"/>
      <c r="D906" s="334"/>
    </row>
    <row r="907" spans="3:4" ht="15.75" customHeight="1" x14ac:dyDescent="0.25">
      <c r="C907" s="334"/>
      <c r="D907" s="334"/>
    </row>
    <row r="908" spans="3:4" ht="15.75" customHeight="1" x14ac:dyDescent="0.25">
      <c r="C908" s="334"/>
      <c r="D908" s="334"/>
    </row>
    <row r="909" spans="3:4" ht="15.75" customHeight="1" x14ac:dyDescent="0.25">
      <c r="C909" s="334"/>
      <c r="D909" s="334"/>
    </row>
    <row r="910" spans="3:4" ht="15.75" customHeight="1" x14ac:dyDescent="0.25">
      <c r="C910" s="334"/>
      <c r="D910" s="334"/>
    </row>
    <row r="911" spans="3:4" ht="15.75" customHeight="1" x14ac:dyDescent="0.25">
      <c r="C911" s="334"/>
      <c r="D911" s="334"/>
    </row>
    <row r="912" spans="3:4" ht="15.75" customHeight="1" x14ac:dyDescent="0.25">
      <c r="C912" s="334"/>
      <c r="D912" s="334"/>
    </row>
    <row r="913" spans="3:4" ht="15.75" customHeight="1" x14ac:dyDescent="0.25">
      <c r="C913" s="334"/>
      <c r="D913" s="334"/>
    </row>
    <row r="914" spans="3:4" ht="15.75" customHeight="1" x14ac:dyDescent="0.25">
      <c r="C914" s="334"/>
      <c r="D914" s="334"/>
    </row>
    <row r="915" spans="3:4" ht="15.75" customHeight="1" x14ac:dyDescent="0.25">
      <c r="C915" s="334"/>
      <c r="D915" s="334"/>
    </row>
    <row r="916" spans="3:4" ht="15.75" customHeight="1" x14ac:dyDescent="0.25">
      <c r="C916" s="334"/>
      <c r="D916" s="334"/>
    </row>
    <row r="917" spans="3:4" ht="15.75" customHeight="1" x14ac:dyDescent="0.25">
      <c r="C917" s="334"/>
      <c r="D917" s="334"/>
    </row>
    <row r="918" spans="3:4" ht="15.75" customHeight="1" x14ac:dyDescent="0.25">
      <c r="C918" s="334"/>
      <c r="D918" s="334"/>
    </row>
    <row r="919" spans="3:4" ht="15.75" customHeight="1" x14ac:dyDescent="0.25">
      <c r="C919" s="334"/>
      <c r="D919" s="334"/>
    </row>
    <row r="920" spans="3:4" ht="15.75" customHeight="1" x14ac:dyDescent="0.25">
      <c r="C920" s="334"/>
      <c r="D920" s="334"/>
    </row>
    <row r="921" spans="3:4" ht="15.75" customHeight="1" x14ac:dyDescent="0.25">
      <c r="C921" s="334"/>
      <c r="D921" s="334"/>
    </row>
    <row r="922" spans="3:4" ht="15.75" customHeight="1" x14ac:dyDescent="0.25">
      <c r="C922" s="334"/>
      <c r="D922" s="334"/>
    </row>
    <row r="923" spans="3:4" ht="15.75" customHeight="1" x14ac:dyDescent="0.25">
      <c r="C923" s="334"/>
      <c r="D923" s="334"/>
    </row>
    <row r="924" spans="3:4" ht="15.75" customHeight="1" x14ac:dyDescent="0.25">
      <c r="C924" s="334"/>
      <c r="D924" s="334"/>
    </row>
    <row r="925" spans="3:4" ht="15.75" customHeight="1" x14ac:dyDescent="0.25">
      <c r="C925" s="334"/>
      <c r="D925" s="334"/>
    </row>
    <row r="926" spans="3:4" ht="15.75" customHeight="1" x14ac:dyDescent="0.25">
      <c r="C926" s="334"/>
      <c r="D926" s="334"/>
    </row>
    <row r="927" spans="3:4" ht="15.75" customHeight="1" x14ac:dyDescent="0.25">
      <c r="C927" s="334"/>
      <c r="D927" s="334"/>
    </row>
    <row r="928" spans="3:4" ht="15.75" customHeight="1" x14ac:dyDescent="0.25">
      <c r="C928" s="334"/>
      <c r="D928" s="334"/>
    </row>
    <row r="929" spans="3:4" ht="15.75" customHeight="1" x14ac:dyDescent="0.25">
      <c r="C929" s="334"/>
      <c r="D929" s="334"/>
    </row>
    <row r="930" spans="3:4" ht="15.75" customHeight="1" x14ac:dyDescent="0.25">
      <c r="C930" s="334"/>
      <c r="D930" s="334"/>
    </row>
    <row r="931" spans="3:4" ht="15.75" customHeight="1" x14ac:dyDescent="0.25">
      <c r="C931" s="334"/>
      <c r="D931" s="334"/>
    </row>
    <row r="932" spans="3:4" ht="15.75" customHeight="1" x14ac:dyDescent="0.25">
      <c r="C932" s="334"/>
      <c r="D932" s="334"/>
    </row>
    <row r="933" spans="3:4" ht="15.75" customHeight="1" x14ac:dyDescent="0.25">
      <c r="C933" s="334"/>
      <c r="D933" s="334"/>
    </row>
    <row r="934" spans="3:4" ht="15.75" customHeight="1" x14ac:dyDescent="0.25">
      <c r="C934" s="334"/>
      <c r="D934" s="334"/>
    </row>
    <row r="935" spans="3:4" ht="15.75" customHeight="1" x14ac:dyDescent="0.25">
      <c r="C935" s="334"/>
      <c r="D935" s="334"/>
    </row>
    <row r="936" spans="3:4" ht="15.75" customHeight="1" x14ac:dyDescent="0.25">
      <c r="C936" s="334"/>
      <c r="D936" s="334"/>
    </row>
    <row r="937" spans="3:4" ht="15.75" customHeight="1" x14ac:dyDescent="0.25">
      <c r="C937" s="334"/>
      <c r="D937" s="334"/>
    </row>
    <row r="938" spans="3:4" ht="15.75" customHeight="1" x14ac:dyDescent="0.25">
      <c r="C938" s="334"/>
      <c r="D938" s="334"/>
    </row>
    <row r="939" spans="3:4" ht="15.75" customHeight="1" x14ac:dyDescent="0.25">
      <c r="C939" s="334"/>
      <c r="D939" s="334"/>
    </row>
    <row r="940" spans="3:4" ht="15.75" customHeight="1" x14ac:dyDescent="0.25">
      <c r="C940" s="334"/>
      <c r="D940" s="334"/>
    </row>
    <row r="941" spans="3:4" ht="15.75" customHeight="1" x14ac:dyDescent="0.25">
      <c r="C941" s="334"/>
      <c r="D941" s="334"/>
    </row>
    <row r="942" spans="3:4" ht="15.75" customHeight="1" x14ac:dyDescent="0.25">
      <c r="C942" s="334"/>
      <c r="D942" s="334"/>
    </row>
    <row r="943" spans="3:4" ht="15.75" customHeight="1" x14ac:dyDescent="0.25">
      <c r="C943" s="334"/>
      <c r="D943" s="334"/>
    </row>
    <row r="944" spans="3:4" ht="15.75" customHeight="1" x14ac:dyDescent="0.25">
      <c r="C944" s="334"/>
      <c r="D944" s="334"/>
    </row>
    <row r="945" spans="3:4" ht="15.75" customHeight="1" x14ac:dyDescent="0.25">
      <c r="C945" s="334"/>
      <c r="D945" s="334"/>
    </row>
    <row r="946" spans="3:4" ht="15.75" customHeight="1" x14ac:dyDescent="0.25">
      <c r="C946" s="334"/>
      <c r="D946" s="334"/>
    </row>
    <row r="947" spans="3:4" ht="15.75" customHeight="1" x14ac:dyDescent="0.25">
      <c r="C947" s="334"/>
      <c r="D947" s="334"/>
    </row>
    <row r="948" spans="3:4" ht="15.75" customHeight="1" x14ac:dyDescent="0.25">
      <c r="C948" s="334"/>
      <c r="D948" s="334"/>
    </row>
    <row r="949" spans="3:4" ht="15.75" customHeight="1" x14ac:dyDescent="0.25">
      <c r="C949" s="334"/>
      <c r="D949" s="334"/>
    </row>
    <row r="950" spans="3:4" ht="15.75" customHeight="1" x14ac:dyDescent="0.25">
      <c r="C950" s="334"/>
      <c r="D950" s="334"/>
    </row>
    <row r="951" spans="3:4" ht="15.75" customHeight="1" x14ac:dyDescent="0.25">
      <c r="C951" s="334"/>
      <c r="D951" s="334"/>
    </row>
    <row r="952" spans="3:4" ht="15.75" customHeight="1" x14ac:dyDescent="0.25">
      <c r="C952" s="334"/>
      <c r="D952" s="334"/>
    </row>
    <row r="953" spans="3:4" ht="15.75" customHeight="1" x14ac:dyDescent="0.25">
      <c r="C953" s="334"/>
      <c r="D953" s="334"/>
    </row>
    <row r="954" spans="3:4" ht="15.75" customHeight="1" x14ac:dyDescent="0.25">
      <c r="C954" s="334"/>
      <c r="D954" s="334"/>
    </row>
    <row r="955" spans="3:4" ht="15.75" customHeight="1" x14ac:dyDescent="0.25">
      <c r="C955" s="334"/>
      <c r="D955" s="334"/>
    </row>
    <row r="956" spans="3:4" ht="15.75" customHeight="1" x14ac:dyDescent="0.25">
      <c r="C956" s="334"/>
      <c r="D956" s="334"/>
    </row>
    <row r="957" spans="3:4" ht="15.75" customHeight="1" x14ac:dyDescent="0.25">
      <c r="C957" s="334"/>
      <c r="D957" s="334"/>
    </row>
    <row r="958" spans="3:4" ht="15.75" customHeight="1" x14ac:dyDescent="0.25">
      <c r="C958" s="334"/>
      <c r="D958" s="334"/>
    </row>
    <row r="959" spans="3:4" ht="15.75" customHeight="1" x14ac:dyDescent="0.25">
      <c r="C959" s="334"/>
      <c r="D959" s="334"/>
    </row>
    <row r="960" spans="3:4" ht="15.75" customHeight="1" x14ac:dyDescent="0.25">
      <c r="C960" s="334"/>
      <c r="D960" s="334"/>
    </row>
    <row r="961" spans="3:4" ht="15.75" customHeight="1" x14ac:dyDescent="0.25">
      <c r="C961" s="334"/>
      <c r="D961" s="334"/>
    </row>
    <row r="962" spans="3:4" ht="15.75" customHeight="1" x14ac:dyDescent="0.25">
      <c r="C962" s="334"/>
      <c r="D962" s="334"/>
    </row>
    <row r="963" spans="3:4" ht="15.75" customHeight="1" x14ac:dyDescent="0.25">
      <c r="C963" s="334"/>
      <c r="D963" s="334"/>
    </row>
    <row r="964" spans="3:4" ht="15.75" customHeight="1" x14ac:dyDescent="0.25">
      <c r="C964" s="334"/>
      <c r="D964" s="334"/>
    </row>
    <row r="965" spans="3:4" ht="15.75" customHeight="1" x14ac:dyDescent="0.25">
      <c r="C965" s="334"/>
      <c r="D965" s="334"/>
    </row>
    <row r="966" spans="3:4" ht="15.75" customHeight="1" x14ac:dyDescent="0.25">
      <c r="C966" s="334"/>
      <c r="D966" s="334"/>
    </row>
    <row r="967" spans="3:4" ht="15.75" customHeight="1" x14ac:dyDescent="0.25">
      <c r="C967" s="334"/>
      <c r="D967" s="334"/>
    </row>
    <row r="968" spans="3:4" ht="15.75" customHeight="1" x14ac:dyDescent="0.25">
      <c r="C968" s="334"/>
      <c r="D968" s="334"/>
    </row>
    <row r="969" spans="3:4" ht="15.75" customHeight="1" x14ac:dyDescent="0.25">
      <c r="C969" s="334"/>
      <c r="D969" s="334"/>
    </row>
    <row r="970" spans="3:4" ht="15.75" customHeight="1" x14ac:dyDescent="0.25">
      <c r="C970" s="334"/>
      <c r="D970" s="334"/>
    </row>
    <row r="971" spans="3:4" ht="15.75" customHeight="1" x14ac:dyDescent="0.25">
      <c r="C971" s="334"/>
      <c r="D971" s="334"/>
    </row>
    <row r="972" spans="3:4" ht="15.75" customHeight="1" x14ac:dyDescent="0.25">
      <c r="C972" s="334"/>
      <c r="D972" s="334"/>
    </row>
    <row r="973" spans="3:4" ht="15.75" customHeight="1" x14ac:dyDescent="0.25">
      <c r="C973" s="334"/>
      <c r="D973" s="334"/>
    </row>
    <row r="974" spans="3:4" ht="15.75" customHeight="1" x14ac:dyDescent="0.25">
      <c r="C974" s="334"/>
      <c r="D974" s="334"/>
    </row>
    <row r="975" spans="3:4" ht="15.75" customHeight="1" x14ac:dyDescent="0.25">
      <c r="C975" s="334"/>
      <c r="D975" s="334"/>
    </row>
    <row r="976" spans="3:4" ht="15.75" customHeight="1" x14ac:dyDescent="0.25">
      <c r="C976" s="334"/>
      <c r="D976" s="334"/>
    </row>
    <row r="977" spans="3:4" ht="15.75" customHeight="1" x14ac:dyDescent="0.25">
      <c r="C977" s="334"/>
      <c r="D977" s="334"/>
    </row>
    <row r="978" spans="3:4" ht="15.75" customHeight="1" x14ac:dyDescent="0.25">
      <c r="C978" s="334"/>
      <c r="D978" s="334"/>
    </row>
    <row r="979" spans="3:4" ht="15.75" customHeight="1" x14ac:dyDescent="0.25">
      <c r="C979" s="334"/>
      <c r="D979" s="334"/>
    </row>
    <row r="980" spans="3:4" ht="15.75" customHeight="1" x14ac:dyDescent="0.25">
      <c r="C980" s="334"/>
      <c r="D980" s="334"/>
    </row>
    <row r="981" spans="3:4" ht="15.75" customHeight="1" x14ac:dyDescent="0.25">
      <c r="C981" s="334"/>
      <c r="D981" s="334"/>
    </row>
    <row r="982" spans="3:4" ht="15.75" customHeight="1" x14ac:dyDescent="0.25">
      <c r="C982" s="334"/>
      <c r="D982" s="334"/>
    </row>
    <row r="983" spans="3:4" ht="15.75" customHeight="1" x14ac:dyDescent="0.25">
      <c r="C983" s="334"/>
      <c r="D983" s="334"/>
    </row>
    <row r="984" spans="3:4" ht="15.75" customHeight="1" x14ac:dyDescent="0.25">
      <c r="C984" s="334"/>
      <c r="D984" s="334"/>
    </row>
    <row r="985" spans="3:4" ht="15.75" customHeight="1" x14ac:dyDescent="0.25">
      <c r="C985" s="334"/>
      <c r="D985" s="334"/>
    </row>
    <row r="986" spans="3:4" ht="15.75" customHeight="1" x14ac:dyDescent="0.25">
      <c r="C986" s="334"/>
      <c r="D986" s="334"/>
    </row>
    <row r="987" spans="3:4" ht="15.75" customHeight="1" x14ac:dyDescent="0.25">
      <c r="C987" s="334"/>
      <c r="D987" s="334"/>
    </row>
    <row r="988" spans="3:4" ht="15.75" customHeight="1" x14ac:dyDescent="0.25">
      <c r="C988" s="334"/>
      <c r="D988" s="334"/>
    </row>
    <row r="989" spans="3:4" ht="15.75" customHeight="1" x14ac:dyDescent="0.25">
      <c r="C989" s="334"/>
      <c r="D989" s="334"/>
    </row>
    <row r="990" spans="3:4" ht="15.75" customHeight="1" x14ac:dyDescent="0.25">
      <c r="C990" s="334"/>
      <c r="D990" s="334"/>
    </row>
    <row r="991" spans="3:4" ht="15.75" customHeight="1" x14ac:dyDescent="0.25">
      <c r="C991" s="334"/>
      <c r="D991" s="334"/>
    </row>
    <row r="992" spans="3:4" ht="15.75" customHeight="1" x14ac:dyDescent="0.25">
      <c r="C992" s="334"/>
      <c r="D992" s="334"/>
    </row>
    <row r="993" spans="3:4" ht="15.75" customHeight="1" x14ac:dyDescent="0.25">
      <c r="C993" s="334"/>
      <c r="D993" s="334"/>
    </row>
    <row r="994" spans="3:4" ht="15.75" customHeight="1" x14ac:dyDescent="0.25">
      <c r="C994" s="334"/>
      <c r="D994" s="334"/>
    </row>
    <row r="995" spans="3:4" ht="15.75" customHeight="1" x14ac:dyDescent="0.25">
      <c r="C995" s="334"/>
      <c r="D995" s="334"/>
    </row>
    <row r="996" spans="3:4" ht="15.75" customHeight="1" x14ac:dyDescent="0.25">
      <c r="C996" s="334"/>
      <c r="D996" s="334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47D45A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7.855468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353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46357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46357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46387</v>
      </c>
    </row>
    <row r="16" spans="2:26" ht="18" customHeight="1" x14ac:dyDescent="0.25">
      <c r="B16" s="118">
        <v>2</v>
      </c>
      <c r="C16" s="119">
        <v>46388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46418</v>
      </c>
    </row>
    <row r="17" spans="2:26" ht="18" customHeight="1" x14ac:dyDescent="0.25">
      <c r="B17" s="118">
        <v>3</v>
      </c>
      <c r="C17" s="119">
        <v>46419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46446</v>
      </c>
    </row>
    <row r="18" spans="2:26" ht="18" customHeight="1" x14ac:dyDescent="0.25">
      <c r="B18" s="118">
        <v>4</v>
      </c>
      <c r="C18" s="119">
        <v>46447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46477</v>
      </c>
    </row>
    <row r="19" spans="2:26" ht="18" customHeight="1" x14ac:dyDescent="0.25">
      <c r="B19" s="118">
        <v>5</v>
      </c>
      <c r="C19" s="119">
        <v>46478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46507</v>
      </c>
    </row>
    <row r="20" spans="2:26" ht="18" customHeight="1" x14ac:dyDescent="0.25">
      <c r="B20" s="118">
        <v>6</v>
      </c>
      <c r="C20" s="119">
        <v>46508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46538</v>
      </c>
    </row>
    <row r="21" spans="2:26" ht="18" customHeight="1" x14ac:dyDescent="0.25">
      <c r="B21" s="118">
        <v>7</v>
      </c>
      <c r="C21" s="119">
        <v>46539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46568</v>
      </c>
    </row>
    <row r="22" spans="2:26" ht="18" customHeight="1" x14ac:dyDescent="0.25">
      <c r="B22" s="118">
        <v>8</v>
      </c>
      <c r="C22" s="119">
        <v>46569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46599</v>
      </c>
    </row>
    <row r="23" spans="2:26" ht="18" customHeight="1" x14ac:dyDescent="0.25">
      <c r="B23" s="118">
        <v>9</v>
      </c>
      <c r="C23" s="119">
        <v>46600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46630</v>
      </c>
    </row>
    <row r="24" spans="2:26" ht="18" customHeight="1" x14ac:dyDescent="0.25">
      <c r="B24" s="118">
        <v>10</v>
      </c>
      <c r="C24" s="119">
        <v>46631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46660</v>
      </c>
    </row>
    <row r="25" spans="2:26" ht="18" customHeight="1" x14ac:dyDescent="0.25">
      <c r="B25" s="118">
        <v>11</v>
      </c>
      <c r="C25" s="119">
        <v>46661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46691</v>
      </c>
    </row>
    <row r="26" spans="2:26" ht="18" customHeight="1" x14ac:dyDescent="0.25">
      <c r="B26" s="118">
        <v>12</v>
      </c>
      <c r="C26" s="119">
        <v>46692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46721</v>
      </c>
    </row>
    <row r="27" spans="2:26" ht="18" customHeight="1" x14ac:dyDescent="0.25">
      <c r="B27" s="118">
        <v>13</v>
      </c>
      <c r="C27" s="119">
        <v>46722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46752</v>
      </c>
    </row>
    <row r="28" spans="2:26" ht="18" customHeight="1" x14ac:dyDescent="0.25">
      <c r="B28" s="118">
        <v>14</v>
      </c>
      <c r="C28" s="119">
        <v>46753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46783</v>
      </c>
    </row>
    <row r="29" spans="2:26" ht="18" customHeight="1" x14ac:dyDescent="0.25">
      <c r="B29" s="118">
        <v>15</v>
      </c>
      <c r="C29" s="119">
        <v>46784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46812</v>
      </c>
    </row>
    <row r="30" spans="2:26" ht="18" customHeight="1" x14ac:dyDescent="0.25">
      <c r="B30" s="118">
        <v>16</v>
      </c>
      <c r="C30" s="119">
        <v>46813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46843</v>
      </c>
    </row>
    <row r="31" spans="2:26" ht="18" customHeight="1" x14ac:dyDescent="0.25">
      <c r="B31" s="118">
        <v>17</v>
      </c>
      <c r="C31" s="119">
        <v>46844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46873</v>
      </c>
    </row>
    <row r="32" spans="2:26" ht="18" customHeight="1" x14ac:dyDescent="0.25">
      <c r="B32" s="118">
        <v>18</v>
      </c>
      <c r="C32" s="119">
        <v>46874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46904</v>
      </c>
    </row>
    <row r="33" spans="2:26" ht="18" customHeight="1" x14ac:dyDescent="0.25">
      <c r="B33" s="118">
        <v>19</v>
      </c>
      <c r="C33" s="119">
        <v>46905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46934</v>
      </c>
    </row>
    <row r="34" spans="2:26" ht="18" customHeight="1" x14ac:dyDescent="0.25">
      <c r="B34" s="118">
        <v>20</v>
      </c>
      <c r="C34" s="119">
        <v>46935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46965</v>
      </c>
    </row>
    <row r="35" spans="2:26" ht="18" customHeight="1" x14ac:dyDescent="0.25">
      <c r="B35" s="118">
        <v>21</v>
      </c>
      <c r="C35" s="119">
        <v>46966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46996</v>
      </c>
    </row>
    <row r="36" spans="2:26" ht="18" customHeight="1" x14ac:dyDescent="0.25">
      <c r="B36" s="118">
        <v>22</v>
      </c>
      <c r="C36" s="119">
        <v>46997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47026</v>
      </c>
    </row>
    <row r="37" spans="2:26" ht="18" customHeight="1" x14ac:dyDescent="0.25">
      <c r="B37" s="118">
        <v>23</v>
      </c>
      <c r="C37" s="119">
        <v>47027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47057</v>
      </c>
    </row>
    <row r="38" spans="2:26" ht="18" customHeight="1" x14ac:dyDescent="0.25">
      <c r="B38" s="118">
        <v>24</v>
      </c>
      <c r="C38" s="119">
        <v>47058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47087</v>
      </c>
    </row>
    <row r="39" spans="2:26" ht="18" customHeight="1" x14ac:dyDescent="0.25">
      <c r="B39" s="118">
        <v>25</v>
      </c>
      <c r="C39" s="119">
        <v>47088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47118</v>
      </c>
    </row>
    <row r="40" spans="2:26" ht="18" customHeight="1" x14ac:dyDescent="0.25">
      <c r="B40" s="118">
        <v>26</v>
      </c>
      <c r="C40" s="119">
        <v>47119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47149</v>
      </c>
    </row>
    <row r="41" spans="2:26" ht="18" customHeight="1" x14ac:dyDescent="0.25">
      <c r="B41" s="118">
        <v>27</v>
      </c>
      <c r="C41" s="119">
        <v>47150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47177</v>
      </c>
    </row>
    <row r="42" spans="2:26" ht="18" customHeight="1" x14ac:dyDescent="0.25">
      <c r="B42" s="118">
        <v>28</v>
      </c>
      <c r="C42" s="119">
        <v>47178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47208</v>
      </c>
    </row>
    <row r="43" spans="2:26" ht="18" customHeight="1" x14ac:dyDescent="0.25">
      <c r="B43" s="118">
        <v>29</v>
      </c>
      <c r="C43" s="119">
        <v>47209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47238</v>
      </c>
    </row>
    <row r="44" spans="2:26" ht="18" customHeight="1" x14ac:dyDescent="0.25">
      <c r="B44" s="118">
        <v>30</v>
      </c>
      <c r="C44" s="119">
        <v>47239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47269</v>
      </c>
    </row>
    <row r="45" spans="2:26" ht="18" customHeight="1" x14ac:dyDescent="0.25">
      <c r="B45" s="118">
        <v>31</v>
      </c>
      <c r="C45" s="119">
        <v>47270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47299</v>
      </c>
    </row>
    <row r="46" spans="2:26" ht="18" customHeight="1" x14ac:dyDescent="0.25">
      <c r="B46" s="118">
        <v>32</v>
      </c>
      <c r="C46" s="119">
        <v>47300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47330</v>
      </c>
    </row>
    <row r="47" spans="2:26" ht="18" customHeight="1" x14ac:dyDescent="0.25">
      <c r="B47" s="118">
        <v>33</v>
      </c>
      <c r="C47" s="119">
        <v>47331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47361</v>
      </c>
    </row>
    <row r="48" spans="2:26" ht="18" customHeight="1" x14ac:dyDescent="0.25">
      <c r="B48" s="118">
        <v>34</v>
      </c>
      <c r="C48" s="119">
        <v>47362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47391</v>
      </c>
    </row>
    <row r="49" spans="2:26" ht="18" customHeight="1" x14ac:dyDescent="0.25">
      <c r="B49" s="118">
        <v>35</v>
      </c>
      <c r="C49" s="119">
        <v>47392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47422</v>
      </c>
    </row>
    <row r="50" spans="2:26" ht="18" customHeight="1" x14ac:dyDescent="0.25">
      <c r="B50" s="118">
        <v>36</v>
      </c>
      <c r="C50" s="119">
        <v>47423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47452</v>
      </c>
    </row>
    <row r="51" spans="2:26" ht="18" customHeight="1" x14ac:dyDescent="0.25">
      <c r="B51" s="118">
        <v>37</v>
      </c>
      <c r="C51" s="119">
        <v>47453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47483</v>
      </c>
    </row>
    <row r="52" spans="2:26" ht="18" customHeight="1" x14ac:dyDescent="0.25">
      <c r="B52" s="118">
        <v>38</v>
      </c>
      <c r="C52" s="119">
        <v>47484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47514</v>
      </c>
    </row>
    <row r="53" spans="2:26" ht="18" customHeight="1" x14ac:dyDescent="0.25">
      <c r="B53" s="118">
        <v>39</v>
      </c>
      <c r="C53" s="119">
        <v>47515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47542</v>
      </c>
    </row>
    <row r="54" spans="2:26" ht="18" customHeight="1" x14ac:dyDescent="0.25">
      <c r="B54" s="118">
        <v>40</v>
      </c>
      <c r="C54" s="119">
        <v>47543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47573</v>
      </c>
    </row>
    <row r="55" spans="2:26" ht="18" customHeight="1" x14ac:dyDescent="0.25">
      <c r="B55" s="118">
        <v>41</v>
      </c>
      <c r="C55" s="119">
        <v>47574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47603</v>
      </c>
    </row>
    <row r="56" spans="2:26" ht="18" customHeight="1" x14ac:dyDescent="0.25">
      <c r="B56" s="118">
        <v>42</v>
      </c>
      <c r="C56" s="119">
        <v>47604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47634</v>
      </c>
    </row>
    <row r="57" spans="2:26" ht="18" customHeight="1" x14ac:dyDescent="0.25">
      <c r="B57" s="118">
        <v>43</v>
      </c>
      <c r="C57" s="119">
        <v>47635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47664</v>
      </c>
    </row>
    <row r="58" spans="2:26" ht="18" customHeight="1" x14ac:dyDescent="0.25">
      <c r="B58" s="118">
        <v>44</v>
      </c>
      <c r="C58" s="119">
        <v>47665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47695</v>
      </c>
    </row>
    <row r="59" spans="2:26" ht="18" customHeight="1" x14ac:dyDescent="0.25">
      <c r="B59" s="118">
        <v>45</v>
      </c>
      <c r="C59" s="119">
        <v>47696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47726</v>
      </c>
    </row>
    <row r="60" spans="2:26" ht="18" customHeight="1" x14ac:dyDescent="0.25">
      <c r="B60" s="118">
        <v>46</v>
      </c>
      <c r="C60" s="119">
        <v>47727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47756</v>
      </c>
    </row>
    <row r="61" spans="2:26" ht="18" customHeight="1" x14ac:dyDescent="0.25">
      <c r="B61" s="118">
        <v>47</v>
      </c>
      <c r="C61" s="119">
        <v>47757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47787</v>
      </c>
    </row>
    <row r="62" spans="2:26" ht="18" customHeight="1" x14ac:dyDescent="0.25">
      <c r="B62" s="118">
        <v>48</v>
      </c>
      <c r="C62" s="119">
        <v>47788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47817</v>
      </c>
    </row>
    <row r="63" spans="2:26" ht="18" customHeight="1" x14ac:dyDescent="0.25">
      <c r="B63" s="118">
        <v>49</v>
      </c>
      <c r="C63" s="119">
        <v>47818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47848</v>
      </c>
    </row>
    <row r="64" spans="2:26" ht="18" customHeight="1" x14ac:dyDescent="0.25">
      <c r="B64" s="118">
        <v>50</v>
      </c>
      <c r="C64" s="119">
        <v>47849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47879</v>
      </c>
    </row>
    <row r="65" spans="2:26" ht="18" customHeight="1" x14ac:dyDescent="0.25">
      <c r="B65" s="118">
        <v>51</v>
      </c>
      <c r="C65" s="119">
        <v>47880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47907</v>
      </c>
    </row>
    <row r="66" spans="2:26" ht="18" customHeight="1" x14ac:dyDescent="0.25">
      <c r="B66" s="118">
        <v>52</v>
      </c>
      <c r="C66" s="119">
        <v>47908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47938</v>
      </c>
    </row>
    <row r="67" spans="2:26" ht="18" customHeight="1" x14ac:dyDescent="0.25">
      <c r="B67" s="118">
        <v>53</v>
      </c>
      <c r="C67" s="119">
        <v>47939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47968</v>
      </c>
    </row>
    <row r="68" spans="2:26" ht="18" customHeight="1" x14ac:dyDescent="0.25">
      <c r="B68" s="118">
        <v>54</v>
      </c>
      <c r="C68" s="119">
        <v>47969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47999</v>
      </c>
    </row>
    <row r="69" spans="2:26" ht="18" customHeight="1" x14ac:dyDescent="0.25">
      <c r="B69" s="118">
        <v>55</v>
      </c>
      <c r="C69" s="119">
        <v>48000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48029</v>
      </c>
    </row>
    <row r="70" spans="2:26" ht="18" customHeight="1" x14ac:dyDescent="0.25">
      <c r="B70" s="118">
        <v>56</v>
      </c>
      <c r="C70" s="119">
        <v>48030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48060</v>
      </c>
    </row>
    <row r="71" spans="2:26" ht="18" customHeight="1" x14ac:dyDescent="0.25">
      <c r="B71" s="118">
        <v>57</v>
      </c>
      <c r="C71" s="119">
        <v>48061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48091</v>
      </c>
    </row>
    <row r="72" spans="2:26" ht="18" customHeight="1" x14ac:dyDescent="0.25">
      <c r="B72" s="118">
        <v>58</v>
      </c>
      <c r="C72" s="119">
        <v>48092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48121</v>
      </c>
    </row>
    <row r="73" spans="2:26" ht="18" customHeight="1" x14ac:dyDescent="0.25">
      <c r="B73" s="118">
        <v>59</v>
      </c>
      <c r="C73" s="119">
        <v>48122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48152</v>
      </c>
    </row>
    <row r="74" spans="2:26" ht="18" customHeight="1" x14ac:dyDescent="0.25">
      <c r="B74" s="118">
        <v>60</v>
      </c>
      <c r="C74" s="119">
        <v>48153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48182</v>
      </c>
    </row>
    <row r="75" spans="2:26" ht="18" customHeight="1" x14ac:dyDescent="0.25">
      <c r="B75" s="118">
        <v>61</v>
      </c>
      <c r="C75" s="119">
        <v>48183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48213</v>
      </c>
    </row>
    <row r="76" spans="2:26" ht="18" customHeight="1" x14ac:dyDescent="0.25">
      <c r="B76" s="118">
        <v>62</v>
      </c>
      <c r="C76" s="119">
        <v>48214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48244</v>
      </c>
    </row>
    <row r="77" spans="2:26" ht="18" customHeight="1" x14ac:dyDescent="0.25">
      <c r="B77" s="118">
        <v>63</v>
      </c>
      <c r="C77" s="119">
        <v>48245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48273</v>
      </c>
    </row>
    <row r="78" spans="2:26" ht="18" customHeight="1" x14ac:dyDescent="0.25">
      <c r="B78" s="118">
        <v>64</v>
      </c>
      <c r="C78" s="119">
        <v>48274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48304</v>
      </c>
    </row>
    <row r="79" spans="2:26" ht="18" customHeight="1" x14ac:dyDescent="0.25">
      <c r="B79" s="118">
        <v>65</v>
      </c>
      <c r="C79" s="119">
        <v>48305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48334</v>
      </c>
    </row>
    <row r="80" spans="2:26" ht="18" customHeight="1" x14ac:dyDescent="0.25">
      <c r="B80" s="118">
        <v>66</v>
      </c>
      <c r="C80" s="119">
        <v>48335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48365</v>
      </c>
    </row>
    <row r="81" spans="2:26" ht="18" customHeight="1" x14ac:dyDescent="0.25">
      <c r="B81" s="118">
        <v>67</v>
      </c>
      <c r="C81" s="119">
        <v>48366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48395</v>
      </c>
    </row>
    <row r="82" spans="2:26" ht="18" customHeight="1" x14ac:dyDescent="0.25">
      <c r="B82" s="118">
        <v>68</v>
      </c>
      <c r="C82" s="119">
        <v>48396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48426</v>
      </c>
    </row>
    <row r="83" spans="2:26" ht="18" customHeight="1" x14ac:dyDescent="0.25">
      <c r="B83" s="118">
        <v>69</v>
      </c>
      <c r="C83" s="119">
        <v>48427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48457</v>
      </c>
    </row>
    <row r="84" spans="2:26" ht="18" customHeight="1" x14ac:dyDescent="0.25">
      <c r="B84" s="118">
        <v>70</v>
      </c>
      <c r="C84" s="119">
        <v>48458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48487</v>
      </c>
    </row>
    <row r="85" spans="2:26" ht="18" customHeight="1" x14ac:dyDescent="0.25">
      <c r="B85" s="118">
        <v>71</v>
      </c>
      <c r="C85" s="119">
        <v>48488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48518</v>
      </c>
    </row>
    <row r="86" spans="2:26" ht="18" customHeight="1" x14ac:dyDescent="0.25">
      <c r="B86" s="118">
        <v>72</v>
      </c>
      <c r="C86" s="119">
        <v>48519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48548</v>
      </c>
    </row>
    <row r="87" spans="2:26" ht="18" customHeight="1" x14ac:dyDescent="0.25">
      <c r="B87" s="118">
        <v>73</v>
      </c>
      <c r="C87" s="119">
        <v>48549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48579</v>
      </c>
    </row>
    <row r="88" spans="2:26" ht="18" customHeight="1" x14ac:dyDescent="0.25">
      <c r="B88" s="118">
        <v>74</v>
      </c>
      <c r="C88" s="119">
        <v>48580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48610</v>
      </c>
    </row>
    <row r="89" spans="2:26" ht="18" customHeight="1" x14ac:dyDescent="0.25">
      <c r="B89" s="118">
        <v>75</v>
      </c>
      <c r="C89" s="119">
        <v>48611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48638</v>
      </c>
    </row>
    <row r="90" spans="2:26" ht="18" customHeight="1" x14ac:dyDescent="0.25">
      <c r="B90" s="118">
        <v>76</v>
      </c>
      <c r="C90" s="119">
        <v>48639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48669</v>
      </c>
    </row>
    <row r="91" spans="2:26" ht="18" customHeight="1" x14ac:dyDescent="0.25">
      <c r="B91" s="118">
        <v>77</v>
      </c>
      <c r="C91" s="119">
        <v>48670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48699</v>
      </c>
    </row>
    <row r="92" spans="2:26" ht="18" customHeight="1" x14ac:dyDescent="0.25">
      <c r="B92" s="118">
        <v>78</v>
      </c>
      <c r="C92" s="119">
        <v>48700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48730</v>
      </c>
    </row>
    <row r="93" spans="2:26" ht="18" customHeight="1" x14ac:dyDescent="0.25">
      <c r="B93" s="118">
        <v>79</v>
      </c>
      <c r="C93" s="119">
        <v>48731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48760</v>
      </c>
    </row>
    <row r="94" spans="2:26" ht="18" customHeight="1" x14ac:dyDescent="0.25">
      <c r="B94" s="118">
        <v>80</v>
      </c>
      <c r="C94" s="119">
        <v>48761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48791</v>
      </c>
    </row>
    <row r="95" spans="2:26" ht="18" customHeight="1" x14ac:dyDescent="0.25">
      <c r="B95" s="118">
        <v>81</v>
      </c>
      <c r="C95" s="119">
        <v>48792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48822</v>
      </c>
    </row>
    <row r="96" spans="2:26" ht="18" customHeight="1" x14ac:dyDescent="0.25">
      <c r="B96" s="118">
        <v>82</v>
      </c>
      <c r="C96" s="119">
        <v>48823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48852</v>
      </c>
    </row>
    <row r="97" spans="2:26" ht="18" customHeight="1" x14ac:dyDescent="0.25">
      <c r="B97" s="118">
        <v>83</v>
      </c>
      <c r="C97" s="119">
        <v>48853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48883</v>
      </c>
    </row>
    <row r="98" spans="2:26" ht="18" customHeight="1" x14ac:dyDescent="0.25">
      <c r="B98" s="118">
        <v>84</v>
      </c>
      <c r="C98" s="119">
        <v>48884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48913</v>
      </c>
    </row>
    <row r="99" spans="2:26" ht="18" customHeight="1" x14ac:dyDescent="0.25">
      <c r="B99" s="118">
        <v>85</v>
      </c>
      <c r="C99" s="119">
        <v>48914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48944</v>
      </c>
    </row>
    <row r="100" spans="2:26" ht="18" customHeight="1" x14ac:dyDescent="0.25">
      <c r="B100" s="118">
        <v>86</v>
      </c>
      <c r="C100" s="119">
        <v>48945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48975</v>
      </c>
    </row>
    <row r="101" spans="2:26" ht="18" customHeight="1" x14ac:dyDescent="0.25">
      <c r="B101" s="118">
        <v>87</v>
      </c>
      <c r="C101" s="119">
        <v>48976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49003</v>
      </c>
    </row>
    <row r="102" spans="2:26" ht="18" customHeight="1" x14ac:dyDescent="0.25">
      <c r="B102" s="118">
        <v>88</v>
      </c>
      <c r="C102" s="119">
        <v>49004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49034</v>
      </c>
    </row>
    <row r="103" spans="2:26" ht="18" customHeight="1" x14ac:dyDescent="0.25">
      <c r="B103" s="118">
        <v>89</v>
      </c>
      <c r="C103" s="119">
        <v>49035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49064</v>
      </c>
    </row>
    <row r="104" spans="2:26" ht="18" customHeight="1" x14ac:dyDescent="0.25">
      <c r="B104" s="118">
        <v>90</v>
      </c>
      <c r="C104" s="119">
        <v>49065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49095</v>
      </c>
    </row>
    <row r="105" spans="2:26" ht="18" customHeight="1" x14ac:dyDescent="0.25">
      <c r="B105" s="118">
        <v>91</v>
      </c>
      <c r="C105" s="119">
        <v>49096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49125</v>
      </c>
    </row>
    <row r="106" spans="2:26" ht="18" customHeight="1" x14ac:dyDescent="0.25">
      <c r="B106" s="118">
        <v>92</v>
      </c>
      <c r="C106" s="119">
        <v>49126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49156</v>
      </c>
    </row>
    <row r="107" spans="2:26" ht="18" customHeight="1" x14ac:dyDescent="0.25">
      <c r="B107" s="118">
        <v>93</v>
      </c>
      <c r="C107" s="119">
        <v>49157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49187</v>
      </c>
    </row>
    <row r="108" spans="2:26" ht="18" customHeight="1" x14ac:dyDescent="0.25">
      <c r="B108" s="118">
        <v>94</v>
      </c>
      <c r="C108" s="119">
        <v>49188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49217</v>
      </c>
    </row>
    <row r="109" spans="2:26" ht="18" customHeight="1" x14ac:dyDescent="0.25">
      <c r="B109" s="118">
        <v>95</v>
      </c>
      <c r="C109" s="119">
        <v>49218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49248</v>
      </c>
    </row>
    <row r="110" spans="2:26" ht="18" customHeight="1" x14ac:dyDescent="0.25">
      <c r="B110" s="118">
        <v>96</v>
      </c>
      <c r="C110" s="119">
        <v>49249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49278</v>
      </c>
    </row>
    <row r="111" spans="2:26" ht="18" customHeight="1" x14ac:dyDescent="0.25">
      <c r="B111" s="118">
        <v>97</v>
      </c>
      <c r="C111" s="119">
        <v>49279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49309</v>
      </c>
    </row>
    <row r="112" spans="2:26" ht="18" customHeight="1" x14ac:dyDescent="0.25">
      <c r="B112" s="118">
        <v>98</v>
      </c>
      <c r="C112" s="119">
        <v>49310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49340</v>
      </c>
    </row>
    <row r="113" spans="2:26" ht="18" customHeight="1" x14ac:dyDescent="0.25">
      <c r="B113" s="118">
        <v>99</v>
      </c>
      <c r="C113" s="119">
        <v>49341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49368</v>
      </c>
    </row>
    <row r="114" spans="2:26" ht="18" customHeight="1" x14ac:dyDescent="0.25">
      <c r="B114" s="118">
        <v>100</v>
      </c>
      <c r="C114" s="119">
        <v>49369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49399</v>
      </c>
    </row>
    <row r="115" spans="2:26" ht="18" customHeight="1" x14ac:dyDescent="0.25">
      <c r="B115" s="118">
        <v>101</v>
      </c>
      <c r="C115" s="119">
        <v>49400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49429</v>
      </c>
    </row>
    <row r="116" spans="2:26" ht="18" customHeight="1" x14ac:dyDescent="0.25">
      <c r="B116" s="118">
        <v>102</v>
      </c>
      <c r="C116" s="119">
        <v>49430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49460</v>
      </c>
    </row>
    <row r="117" spans="2:26" ht="18" customHeight="1" x14ac:dyDescent="0.25">
      <c r="B117" s="118">
        <v>103</v>
      </c>
      <c r="C117" s="119">
        <v>49461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49490</v>
      </c>
    </row>
    <row r="118" spans="2:26" ht="18" customHeight="1" x14ac:dyDescent="0.25">
      <c r="B118" s="118">
        <v>104</v>
      </c>
      <c r="C118" s="119">
        <v>49491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49521</v>
      </c>
    </row>
    <row r="119" spans="2:26" ht="18" customHeight="1" x14ac:dyDescent="0.25">
      <c r="B119" s="118">
        <v>105</v>
      </c>
      <c r="C119" s="119">
        <v>49522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49552</v>
      </c>
    </row>
    <row r="120" spans="2:26" ht="18" customHeight="1" x14ac:dyDescent="0.25">
      <c r="B120" s="118">
        <v>106</v>
      </c>
      <c r="C120" s="119">
        <v>49553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49582</v>
      </c>
    </row>
    <row r="121" spans="2:26" ht="18" customHeight="1" x14ac:dyDescent="0.25">
      <c r="B121" s="118">
        <v>107</v>
      </c>
      <c r="C121" s="119">
        <v>49583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49613</v>
      </c>
    </row>
    <row r="122" spans="2:26" ht="18" customHeight="1" x14ac:dyDescent="0.25">
      <c r="B122" s="118">
        <v>108</v>
      </c>
      <c r="C122" s="119">
        <v>49614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49643</v>
      </c>
    </row>
    <row r="123" spans="2:26" ht="18" customHeight="1" x14ac:dyDescent="0.25">
      <c r="B123" s="118">
        <v>109</v>
      </c>
      <c r="C123" s="119">
        <v>49644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49674</v>
      </c>
    </row>
    <row r="124" spans="2:26" ht="18" customHeight="1" x14ac:dyDescent="0.25">
      <c r="B124" s="118">
        <v>110</v>
      </c>
      <c r="C124" s="119">
        <v>49675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49705</v>
      </c>
    </row>
    <row r="125" spans="2:26" ht="18" customHeight="1" x14ac:dyDescent="0.25">
      <c r="B125" s="118">
        <v>111</v>
      </c>
      <c r="C125" s="119">
        <v>49706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49734</v>
      </c>
    </row>
    <row r="126" spans="2:26" ht="18" customHeight="1" x14ac:dyDescent="0.25">
      <c r="B126" s="118">
        <v>112</v>
      </c>
      <c r="C126" s="119">
        <v>49735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49765</v>
      </c>
    </row>
    <row r="127" spans="2:26" ht="18" customHeight="1" x14ac:dyDescent="0.25">
      <c r="B127" s="118">
        <v>113</v>
      </c>
      <c r="C127" s="119">
        <v>49766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49795</v>
      </c>
    </row>
    <row r="128" spans="2:26" ht="18" customHeight="1" x14ac:dyDescent="0.25">
      <c r="B128" s="118">
        <v>114</v>
      </c>
      <c r="C128" s="119">
        <v>49796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49826</v>
      </c>
    </row>
    <row r="129" spans="2:26" ht="18" customHeight="1" x14ac:dyDescent="0.25">
      <c r="B129" s="118">
        <v>115</v>
      </c>
      <c r="C129" s="119">
        <v>49827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49856</v>
      </c>
    </row>
    <row r="130" spans="2:26" ht="18" customHeight="1" x14ac:dyDescent="0.25">
      <c r="B130" s="118">
        <v>116</v>
      </c>
      <c r="C130" s="119">
        <v>49857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49887</v>
      </c>
    </row>
    <row r="131" spans="2:26" ht="18" customHeight="1" x14ac:dyDescent="0.25">
      <c r="B131" s="118">
        <v>117</v>
      </c>
      <c r="C131" s="119">
        <v>49888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49918</v>
      </c>
    </row>
    <row r="132" spans="2:26" ht="18" customHeight="1" x14ac:dyDescent="0.25">
      <c r="B132" s="118">
        <v>118</v>
      </c>
      <c r="C132" s="119">
        <v>49919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49948</v>
      </c>
    </row>
    <row r="133" spans="2:26" ht="18" customHeight="1" x14ac:dyDescent="0.25">
      <c r="B133" s="118">
        <v>119</v>
      </c>
      <c r="C133" s="119">
        <v>49949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49979</v>
      </c>
    </row>
    <row r="134" spans="2:26" ht="18" customHeight="1" x14ac:dyDescent="0.25">
      <c r="B134" s="118">
        <v>120</v>
      </c>
      <c r="C134" s="119">
        <v>49980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50009</v>
      </c>
    </row>
    <row r="135" spans="2:26" ht="18" customHeight="1" x14ac:dyDescent="0.25">
      <c r="B135" s="118">
        <v>121</v>
      </c>
      <c r="C135" s="119">
        <v>50010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50040</v>
      </c>
    </row>
    <row r="136" spans="2:26" ht="18" customHeight="1" x14ac:dyDescent="0.25">
      <c r="B136" s="118">
        <v>122</v>
      </c>
      <c r="C136" s="119">
        <v>50041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50071</v>
      </c>
    </row>
    <row r="137" spans="2:26" ht="18" customHeight="1" x14ac:dyDescent="0.25">
      <c r="B137" s="118">
        <v>123</v>
      </c>
      <c r="C137" s="119">
        <v>50072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50099</v>
      </c>
    </row>
    <row r="138" spans="2:26" ht="18" customHeight="1" x14ac:dyDescent="0.25">
      <c r="B138" s="118">
        <v>124</v>
      </c>
      <c r="C138" s="119">
        <v>50100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50130</v>
      </c>
    </row>
    <row r="139" spans="2:26" ht="18" customHeight="1" x14ac:dyDescent="0.25">
      <c r="B139" s="118">
        <v>125</v>
      </c>
      <c r="C139" s="119">
        <v>50131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50160</v>
      </c>
    </row>
    <row r="140" spans="2:26" ht="18" customHeight="1" x14ac:dyDescent="0.25">
      <c r="B140" s="118">
        <v>126</v>
      </c>
      <c r="C140" s="119">
        <v>50161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50191</v>
      </c>
    </row>
    <row r="141" spans="2:26" ht="18" customHeight="1" x14ac:dyDescent="0.25">
      <c r="B141" s="118">
        <v>127</v>
      </c>
      <c r="C141" s="119">
        <v>50192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50221</v>
      </c>
    </row>
    <row r="142" spans="2:26" ht="18" customHeight="1" x14ac:dyDescent="0.25">
      <c r="B142" s="118">
        <v>128</v>
      </c>
      <c r="C142" s="119">
        <v>50222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50252</v>
      </c>
    </row>
    <row r="143" spans="2:26" ht="18" customHeight="1" x14ac:dyDescent="0.25">
      <c r="B143" s="118">
        <v>129</v>
      </c>
      <c r="C143" s="119">
        <v>50253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50283</v>
      </c>
    </row>
    <row r="144" spans="2:26" ht="18" customHeight="1" x14ac:dyDescent="0.25">
      <c r="B144" s="118">
        <v>130</v>
      </c>
      <c r="C144" s="119">
        <v>50284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50313</v>
      </c>
    </row>
    <row r="145" spans="2:26" ht="18" customHeight="1" x14ac:dyDescent="0.25">
      <c r="B145" s="118">
        <v>131</v>
      </c>
      <c r="C145" s="119">
        <v>50314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50344</v>
      </c>
    </row>
    <row r="146" spans="2:26" ht="18" customHeight="1" x14ac:dyDescent="0.25">
      <c r="B146" s="118">
        <v>132</v>
      </c>
      <c r="C146" s="119">
        <v>50345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50374</v>
      </c>
    </row>
    <row r="147" spans="2:26" ht="18" customHeight="1" x14ac:dyDescent="0.25">
      <c r="B147" s="118">
        <v>133</v>
      </c>
      <c r="C147" s="119">
        <v>50375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50405</v>
      </c>
    </row>
    <row r="148" spans="2:26" ht="18" customHeight="1" x14ac:dyDescent="0.25">
      <c r="B148" s="118">
        <v>134</v>
      </c>
      <c r="C148" s="119">
        <v>50406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50436</v>
      </c>
    </row>
    <row r="149" spans="2:26" ht="18" customHeight="1" x14ac:dyDescent="0.25">
      <c r="B149" s="118">
        <v>135</v>
      </c>
      <c r="C149" s="119">
        <v>50437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50464</v>
      </c>
    </row>
    <row r="150" spans="2:26" ht="18" customHeight="1" x14ac:dyDescent="0.25">
      <c r="B150" s="118">
        <v>136</v>
      </c>
      <c r="C150" s="119">
        <v>50465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50495</v>
      </c>
    </row>
    <row r="151" spans="2:26" ht="18" customHeight="1" x14ac:dyDescent="0.25">
      <c r="B151" s="118">
        <v>137</v>
      </c>
      <c r="C151" s="119">
        <v>50496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50525</v>
      </c>
    </row>
    <row r="152" spans="2:26" ht="18" customHeight="1" x14ac:dyDescent="0.25">
      <c r="B152" s="118">
        <v>138</v>
      </c>
      <c r="C152" s="119">
        <v>50526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50556</v>
      </c>
    </row>
    <row r="153" spans="2:26" ht="18" customHeight="1" x14ac:dyDescent="0.25">
      <c r="B153" s="118">
        <v>139</v>
      </c>
      <c r="C153" s="119">
        <v>50557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50586</v>
      </c>
    </row>
    <row r="154" spans="2:26" ht="18" customHeight="1" x14ac:dyDescent="0.25">
      <c r="B154" s="118">
        <v>140</v>
      </c>
      <c r="C154" s="119">
        <v>50587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50617</v>
      </c>
    </row>
    <row r="155" spans="2:26" ht="18" customHeight="1" x14ac:dyDescent="0.25">
      <c r="B155" s="118">
        <v>141</v>
      </c>
      <c r="C155" s="119">
        <v>50618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50648</v>
      </c>
    </row>
    <row r="156" spans="2:26" ht="18" customHeight="1" x14ac:dyDescent="0.25">
      <c r="B156" s="118">
        <v>142</v>
      </c>
      <c r="C156" s="119">
        <v>50649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50678</v>
      </c>
    </row>
    <row r="157" spans="2:26" ht="18" customHeight="1" x14ac:dyDescent="0.25">
      <c r="B157" s="118">
        <v>143</v>
      </c>
      <c r="C157" s="119">
        <v>50679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50709</v>
      </c>
    </row>
    <row r="158" spans="2:26" ht="18" customHeight="1" x14ac:dyDescent="0.25">
      <c r="B158" s="118">
        <v>144</v>
      </c>
      <c r="C158" s="119">
        <v>50710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50739</v>
      </c>
    </row>
    <row r="159" spans="2:26" ht="18" customHeight="1" x14ac:dyDescent="0.25">
      <c r="B159" s="118">
        <v>145</v>
      </c>
      <c r="C159" s="119">
        <v>50740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50770</v>
      </c>
    </row>
    <row r="160" spans="2:26" ht="18" customHeight="1" x14ac:dyDescent="0.25">
      <c r="B160" s="118">
        <v>146</v>
      </c>
      <c r="C160" s="119">
        <v>50771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50801</v>
      </c>
    </row>
    <row r="161" spans="2:26" ht="18" customHeight="1" x14ac:dyDescent="0.25">
      <c r="B161" s="118">
        <v>147</v>
      </c>
      <c r="C161" s="119">
        <v>50802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50829</v>
      </c>
    </row>
    <row r="162" spans="2:26" ht="18" customHeight="1" x14ac:dyDescent="0.25">
      <c r="B162" s="118">
        <v>148</v>
      </c>
      <c r="C162" s="119">
        <v>50830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50860</v>
      </c>
    </row>
    <row r="163" spans="2:26" ht="18" customHeight="1" x14ac:dyDescent="0.25">
      <c r="B163" s="118">
        <v>149</v>
      </c>
      <c r="C163" s="119">
        <v>50861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50890</v>
      </c>
    </row>
    <row r="164" spans="2:26" ht="18" customHeight="1" x14ac:dyDescent="0.25">
      <c r="B164" s="118">
        <v>150</v>
      </c>
      <c r="C164" s="119">
        <v>50891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50921</v>
      </c>
    </row>
    <row r="165" spans="2:26" ht="18" customHeight="1" x14ac:dyDescent="0.25">
      <c r="B165" s="118">
        <v>151</v>
      </c>
      <c r="C165" s="119">
        <v>50922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50951</v>
      </c>
    </row>
    <row r="166" spans="2:26" ht="18" customHeight="1" x14ac:dyDescent="0.25">
      <c r="B166" s="118">
        <v>152</v>
      </c>
      <c r="C166" s="119">
        <v>50952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50982</v>
      </c>
    </row>
    <row r="167" spans="2:26" ht="18" customHeight="1" x14ac:dyDescent="0.25">
      <c r="B167" s="118">
        <v>153</v>
      </c>
      <c r="C167" s="119">
        <v>50983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51013</v>
      </c>
    </row>
    <row r="168" spans="2:26" ht="18" customHeight="1" x14ac:dyDescent="0.25">
      <c r="B168" s="118">
        <v>154</v>
      </c>
      <c r="C168" s="119">
        <v>51014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51043</v>
      </c>
    </row>
    <row r="169" spans="2:26" ht="18" customHeight="1" x14ac:dyDescent="0.25">
      <c r="B169" s="118">
        <v>155</v>
      </c>
      <c r="C169" s="119">
        <v>51044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51074</v>
      </c>
    </row>
    <row r="170" spans="2:26" ht="18" customHeight="1" x14ac:dyDescent="0.25">
      <c r="B170" s="118">
        <v>156</v>
      </c>
      <c r="C170" s="119">
        <v>51075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51104</v>
      </c>
    </row>
    <row r="171" spans="2:26" ht="18" customHeight="1" x14ac:dyDescent="0.25">
      <c r="B171" s="118">
        <v>157</v>
      </c>
      <c r="C171" s="119">
        <v>51105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51135</v>
      </c>
    </row>
    <row r="172" spans="2:26" ht="18" customHeight="1" x14ac:dyDescent="0.25">
      <c r="B172" s="118">
        <v>158</v>
      </c>
      <c r="C172" s="119">
        <v>51136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51166</v>
      </c>
    </row>
    <row r="173" spans="2:26" ht="18" customHeight="1" x14ac:dyDescent="0.25">
      <c r="B173" s="118">
        <v>159</v>
      </c>
      <c r="C173" s="119">
        <v>51167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51195</v>
      </c>
    </row>
    <row r="174" spans="2:26" ht="18" customHeight="1" x14ac:dyDescent="0.25">
      <c r="B174" s="118">
        <v>160</v>
      </c>
      <c r="C174" s="119">
        <v>51196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51226</v>
      </c>
    </row>
    <row r="175" spans="2:26" ht="18" customHeight="1" x14ac:dyDescent="0.25">
      <c r="B175" s="118">
        <v>161</v>
      </c>
      <c r="C175" s="119">
        <v>51227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51256</v>
      </c>
    </row>
    <row r="176" spans="2:26" ht="18" customHeight="1" x14ac:dyDescent="0.25">
      <c r="B176" s="118">
        <v>162</v>
      </c>
      <c r="C176" s="119">
        <v>51257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51287</v>
      </c>
    </row>
    <row r="177" spans="2:26" ht="18" customHeight="1" x14ac:dyDescent="0.25">
      <c r="B177" s="118">
        <v>163</v>
      </c>
      <c r="C177" s="119">
        <v>51288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51317</v>
      </c>
    </row>
    <row r="178" spans="2:26" ht="18" customHeight="1" x14ac:dyDescent="0.25">
      <c r="B178" s="118">
        <v>164</v>
      </c>
      <c r="C178" s="119">
        <v>51318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51348</v>
      </c>
    </row>
    <row r="179" spans="2:26" ht="18" customHeight="1" x14ac:dyDescent="0.25">
      <c r="B179" s="118">
        <v>165</v>
      </c>
      <c r="C179" s="119">
        <v>51349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51379</v>
      </c>
    </row>
    <row r="180" spans="2:26" ht="18" customHeight="1" x14ac:dyDescent="0.25">
      <c r="B180" s="118">
        <v>166</v>
      </c>
      <c r="C180" s="119">
        <v>51380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51409</v>
      </c>
    </row>
    <row r="181" spans="2:26" ht="18" customHeight="1" x14ac:dyDescent="0.25">
      <c r="B181" s="118">
        <v>167</v>
      </c>
      <c r="C181" s="119">
        <v>51410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51440</v>
      </c>
    </row>
    <row r="182" spans="2:26" ht="18" customHeight="1" x14ac:dyDescent="0.25">
      <c r="B182" s="118">
        <v>168</v>
      </c>
      <c r="C182" s="119">
        <v>51441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51470</v>
      </c>
    </row>
    <row r="183" spans="2:26" ht="18" customHeight="1" x14ac:dyDescent="0.25">
      <c r="B183" s="118">
        <v>169</v>
      </c>
      <c r="C183" s="119">
        <v>51471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51501</v>
      </c>
    </row>
    <row r="184" spans="2:26" ht="18" customHeight="1" x14ac:dyDescent="0.25">
      <c r="B184" s="118">
        <v>170</v>
      </c>
      <c r="C184" s="119">
        <v>51502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51532</v>
      </c>
    </row>
    <row r="185" spans="2:26" ht="18" customHeight="1" x14ac:dyDescent="0.25">
      <c r="B185" s="118">
        <v>171</v>
      </c>
      <c r="C185" s="119">
        <v>51533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51560</v>
      </c>
    </row>
    <row r="186" spans="2:26" ht="18" customHeight="1" x14ac:dyDescent="0.25">
      <c r="B186" s="118">
        <v>172</v>
      </c>
      <c r="C186" s="119">
        <v>51561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51591</v>
      </c>
    </row>
    <row r="187" spans="2:26" ht="18" customHeight="1" x14ac:dyDescent="0.25">
      <c r="B187" s="118">
        <v>173</v>
      </c>
      <c r="C187" s="119">
        <v>51592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51621</v>
      </c>
    </row>
    <row r="188" spans="2:26" ht="18" customHeight="1" x14ac:dyDescent="0.25">
      <c r="B188" s="118">
        <v>174</v>
      </c>
      <c r="C188" s="119">
        <v>51622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51652</v>
      </c>
    </row>
    <row r="189" spans="2:26" ht="18" customHeight="1" x14ac:dyDescent="0.25">
      <c r="B189" s="118">
        <v>175</v>
      </c>
      <c r="C189" s="119">
        <v>51653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51682</v>
      </c>
    </row>
    <row r="190" spans="2:26" ht="18" customHeight="1" x14ac:dyDescent="0.25">
      <c r="B190" s="118">
        <v>176</v>
      </c>
      <c r="C190" s="119">
        <v>51683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51713</v>
      </c>
    </row>
    <row r="191" spans="2:26" ht="18" customHeight="1" x14ac:dyDescent="0.25">
      <c r="B191" s="118">
        <v>177</v>
      </c>
      <c r="C191" s="119">
        <v>51714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51744</v>
      </c>
    </row>
    <row r="192" spans="2:26" ht="18" customHeight="1" x14ac:dyDescent="0.25">
      <c r="B192" s="118">
        <v>178</v>
      </c>
      <c r="C192" s="119">
        <v>51745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51774</v>
      </c>
    </row>
    <row r="193" spans="2:26" ht="18" customHeight="1" x14ac:dyDescent="0.25">
      <c r="B193" s="118">
        <v>179</v>
      </c>
      <c r="C193" s="119">
        <v>51775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51805</v>
      </c>
    </row>
    <row r="194" spans="2:26" ht="18" customHeight="1" x14ac:dyDescent="0.25">
      <c r="B194" s="118">
        <v>180</v>
      </c>
      <c r="C194" s="119">
        <v>51806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51835</v>
      </c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35" priority="3">
      <formula>$B14&lt;&gt;""</formula>
    </cfRule>
  </conditionalFormatting>
  <conditionalFormatting sqref="Z14">
    <cfRule type="expression" dxfId="34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E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E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E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E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E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E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E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E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E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E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E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E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E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E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1E00-00000E000000}">
      <formula1>0</formula1>
      <formula2>0</formula2>
    </dataValidation>
    <dataValidation allowBlank="1" showInputMessage="1" showErrorMessage="1" prompt="Total des intérêts calculé automatiquement" sqref="I9" xr:uid="{00000000-0002-0000-1E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E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E00-000011000000}">
      <formula1>0</formula1>
      <formula2>0</formula2>
    </dataValidation>
    <dataValidation allowBlank="1" showInputMessage="1" showErrorMessage="1" prompt="Nombre de paiements mis à jour automatiquement" sqref="I7" xr:uid="{00000000-0002-0000-1E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E00-000013000000}">
      <formula1>0</formula1>
      <formula2>0</formula2>
    </dataValidation>
    <dataValidation allowBlank="1" showInputMessage="1" showErrorMessage="1" prompt="Entrez le montant du prêt dans cette cellule" sqref="E5" xr:uid="{00000000-0002-0000-1E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E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E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E00-000017000000}">
      <formula1>0</formula1>
      <formula2>0</formula2>
    </dataValidation>
    <dataValidation allowBlank="1" showInputMessage="1" showErrorMessage="1" prompt="Entrez la date de début du prêt dans cette cellule" sqref="E9" xr:uid="{00000000-0002-0000-1E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E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47D45A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7.855468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354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46357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33" priority="3">
      <formula>$B14&lt;&gt;""</formula>
    </cfRule>
  </conditionalFormatting>
  <conditionalFormatting sqref="Z14">
    <cfRule type="expression" dxfId="32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1F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1F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1F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1F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1F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1F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1F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1F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1F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1F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1F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1F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1F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1F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1F00-00000E000000}">
      <formula1>0</formula1>
      <formula2>0</formula2>
    </dataValidation>
    <dataValidation allowBlank="1" showInputMessage="1" showErrorMessage="1" prompt="Total des intérêts calculé automatiquement" sqref="I9" xr:uid="{00000000-0002-0000-1F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1F00-000010000000}">
      <formula1>0</formula1>
      <formula2>0</formula2>
    </dataValidation>
    <dataValidation allowBlank="1" showInputMessage="1" showErrorMessage="1" prompt="Nombre prévu de paiements mis à jour automatiquement" sqref="I6" xr:uid="{00000000-0002-0000-1F00-000011000000}">
      <formula1>0</formula1>
      <formula2>0</formula2>
    </dataValidation>
    <dataValidation allowBlank="1" showInputMessage="1" showErrorMessage="1" prompt="Nombre de paiements mis à jour automatiquement" sqref="I7" xr:uid="{00000000-0002-0000-1F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1F00-000013000000}">
      <formula1>0</formula1>
      <formula2>0</formula2>
    </dataValidation>
    <dataValidation allowBlank="1" showInputMessage="1" showErrorMessage="1" prompt="Entrez le montant du prêt dans cette cellule" sqref="E5" xr:uid="{00000000-0002-0000-1F00-000014000000}">
      <formula1>0</formula1>
      <formula2>0</formula2>
    </dataValidation>
    <dataValidation allowBlank="1" showInputMessage="1" showErrorMessage="1" prompt="Entrez le taux d’intérêt annuel dans cette cellule" sqref="E6" xr:uid="{00000000-0002-0000-1F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1F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1F00-000017000000}">
      <formula1>0</formula1>
      <formula2>0</formula2>
    </dataValidation>
    <dataValidation allowBlank="1" showInputMessage="1" showErrorMessage="1" prompt="Entrez la date de début du prêt dans cette cellule" sqref="E9" xr:uid="{00000000-0002-0000-1F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1F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47D45A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7.8554687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355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46357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31" priority="3">
      <formula>$B14&lt;&gt;""</formula>
    </cfRule>
  </conditionalFormatting>
  <conditionalFormatting sqref="Z14">
    <cfRule type="expression" dxfId="30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0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0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0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0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0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0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0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0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0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0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0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0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0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0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000-00000E000000}">
      <formula1>0</formula1>
      <formula2>0</formula2>
    </dataValidation>
    <dataValidation allowBlank="1" showInputMessage="1" showErrorMessage="1" prompt="Total des intérêts calculé automatiquement" sqref="I9" xr:uid="{00000000-0002-0000-20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0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000-000011000000}">
      <formula1>0</formula1>
      <formula2>0</formula2>
    </dataValidation>
    <dataValidation allowBlank="1" showInputMessage="1" showErrorMessage="1" prompt="Nombre de paiements mis à jour automatiquement" sqref="I7" xr:uid="{00000000-0002-0000-20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000-000013000000}">
      <formula1>0</formula1>
      <formula2>0</formula2>
    </dataValidation>
    <dataValidation allowBlank="1" showInputMessage="1" showErrorMessage="1" prompt="Entrez le montant du prêt dans cette cellule" sqref="E5" xr:uid="{00000000-0002-0000-20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0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0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000-000017000000}">
      <formula1>0</formula1>
      <formula2>0</formula2>
    </dataValidation>
    <dataValidation allowBlank="1" showInputMessage="1" showErrorMessage="1" prompt="Entrez la date de début du prêt dans cette cellule" sqref="E9" xr:uid="{00000000-0002-0000-20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0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04F15"/>
  </sheetPr>
  <dimension ref="A1:ES98"/>
  <sheetViews>
    <sheetView topLeftCell="DS72" zoomScaleNormal="100" workbookViewId="0">
      <selection activeCell="AH31" sqref="AH31"/>
    </sheetView>
  </sheetViews>
  <sheetFormatPr baseColWidth="10" defaultColWidth="11.42578125" defaultRowHeight="11.25" outlineLevelCol="1" x14ac:dyDescent="0.2"/>
  <cols>
    <col min="1" max="1" width="23.140625" style="3" customWidth="1"/>
    <col min="2" max="2" width="14.28515625" style="2" customWidth="1"/>
    <col min="3" max="3" width="6.28515625" style="2" customWidth="1"/>
    <col min="4" max="4" width="27.85546875" style="2" customWidth="1"/>
    <col min="5" max="5" width="7.7109375" style="66" customWidth="1"/>
    <col min="6" max="17" width="8.140625" style="2" customWidth="1" outlineLevel="1"/>
    <col min="18" max="18" width="8.140625" style="2" customWidth="1"/>
    <col min="19" max="30" width="8.140625" style="2" customWidth="1" outlineLevel="1"/>
    <col min="31" max="31" width="8.140625" style="2" customWidth="1"/>
    <col min="32" max="43" width="8.140625" style="2" customWidth="1" outlineLevel="1"/>
    <col min="44" max="44" width="8.140625" style="2" customWidth="1"/>
    <col min="45" max="56" width="8.140625" style="2" customWidth="1" outlineLevel="1"/>
    <col min="57" max="57" width="8.140625" style="2" customWidth="1"/>
    <col min="58" max="69" width="8.140625" style="2" customWidth="1" outlineLevel="1"/>
    <col min="70" max="70" width="8.140625" style="2" customWidth="1"/>
    <col min="71" max="82" width="8.140625" style="2" customWidth="1" outlineLevel="1"/>
    <col min="83" max="83" width="8.140625" style="2" customWidth="1"/>
    <col min="84" max="95" width="8.140625" style="2" customWidth="1" outlineLevel="1"/>
    <col min="96" max="96" width="8.140625" style="2" customWidth="1"/>
    <col min="97" max="108" width="8.140625" style="2" customWidth="1" outlineLevel="1"/>
    <col min="109" max="109" width="8.140625" style="2" customWidth="1"/>
    <col min="110" max="121" width="8.140625" style="2" customWidth="1" outlineLevel="1"/>
    <col min="122" max="122" width="8.140625" style="2" customWidth="1"/>
    <col min="123" max="134" width="8.140625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8'!H21</f>
        <v>0</v>
      </c>
      <c r="G6" s="66">
        <f>'SPACELOG 8'!I21</f>
        <v>0</v>
      </c>
      <c r="H6" s="66">
        <f>'SPACELOG 8'!J21</f>
        <v>0</v>
      </c>
      <c r="I6" s="66">
        <f>'SPACELOG 8'!K21</f>
        <v>0</v>
      </c>
      <c r="J6" s="66">
        <f>'SPACELOG 8'!L21</f>
        <v>0</v>
      </c>
      <c r="K6" s="66">
        <f>'SPACELOG 8'!M21</f>
        <v>0</v>
      </c>
      <c r="L6" s="66">
        <f>'SPACELOG 8'!N21</f>
        <v>0</v>
      </c>
      <c r="M6" s="66">
        <f>'SPACELOG 8'!O21</f>
        <v>0</v>
      </c>
      <c r="N6" s="66">
        <f>'SPACELOG 8'!P21</f>
        <v>0</v>
      </c>
      <c r="O6" s="66">
        <f>'SPACELOG 8'!Q21</f>
        <v>0</v>
      </c>
      <c r="P6" s="66">
        <f>'SPACELOG 8'!R21</f>
        <v>0</v>
      </c>
      <c r="Q6" s="66">
        <f>'SPACELOG 8'!S21</f>
        <v>0</v>
      </c>
      <c r="R6" s="75">
        <f>SUM(F6:Q6)</f>
        <v>0</v>
      </c>
      <c r="S6" s="66">
        <f>'SPACELOG 8'!T21</f>
        <v>0</v>
      </c>
      <c r="T6" s="66">
        <f>'SPACELOG 8'!U21</f>
        <v>0</v>
      </c>
      <c r="U6" s="66">
        <f>'SPACELOG 8'!V21</f>
        <v>0</v>
      </c>
      <c r="V6" s="66">
        <f>'SPACELOG 8'!W21</f>
        <v>0</v>
      </c>
      <c r="W6" s="66">
        <f>'SPACELOG 8'!X21</f>
        <v>0</v>
      </c>
      <c r="X6" s="66">
        <f>'SPACELOG 8'!Y21</f>
        <v>0</v>
      </c>
      <c r="Y6" s="66">
        <f>'SPACELOG 8'!Z21</f>
        <v>0</v>
      </c>
      <c r="Z6" s="66">
        <f>'SPACELOG 8'!AA21</f>
        <v>0</v>
      </c>
      <c r="AA6" s="66">
        <f>'SPACELOG 8'!AB21</f>
        <v>0</v>
      </c>
      <c r="AB6" s="66">
        <f>'SPACELOG 8'!AC21</f>
        <v>0</v>
      </c>
      <c r="AC6" s="66">
        <f>'SPACELOG 8'!AD21</f>
        <v>0</v>
      </c>
      <c r="AD6" s="66">
        <f>'SPACELOG 8'!AE21</f>
        <v>0</v>
      </c>
      <c r="AE6" s="75">
        <f>SUM(S6:AD6)</f>
        <v>0</v>
      </c>
      <c r="AF6" s="66">
        <f>'SPACELOG 8'!AF21</f>
        <v>0</v>
      </c>
      <c r="AG6" s="66">
        <f>'SPACELOG 8'!AG21</f>
        <v>0</v>
      </c>
      <c r="AH6" s="66">
        <f>'SPACELOG 8'!AH21</f>
        <v>0</v>
      </c>
      <c r="AI6" s="66">
        <f>'SPACELOG 8'!AI21</f>
        <v>0</v>
      </c>
      <c r="AJ6" s="66">
        <f>'SPACELOG 8'!AJ21</f>
        <v>0</v>
      </c>
      <c r="AK6" s="66">
        <f>'SPACELOG 8'!AK21</f>
        <v>0</v>
      </c>
      <c r="AL6" s="66">
        <f>'SPACELOG 8'!AL21</f>
        <v>0</v>
      </c>
      <c r="AM6" s="66">
        <f>'SPACELOG 8'!AM21</f>
        <v>0</v>
      </c>
      <c r="AN6" s="66">
        <f>'SPACELOG 8'!AN21</f>
        <v>0</v>
      </c>
      <c r="AO6" s="66">
        <f>'SPACELOG 8'!AO21</f>
        <v>0</v>
      </c>
      <c r="AP6" s="66">
        <f>'SPACELOG 8'!AP21</f>
        <v>0</v>
      </c>
      <c r="AQ6" s="66">
        <f>'SPACELOG 8'!AQ21</f>
        <v>0</v>
      </c>
      <c r="AR6" s="75">
        <f>SUM(AF6:AQ6)</f>
        <v>0</v>
      </c>
      <c r="AS6" s="66">
        <f>'SPACELOG 8'!AR21</f>
        <v>0</v>
      </c>
      <c r="AT6" s="66">
        <f>'SPACELOG 8'!AS21</f>
        <v>0</v>
      </c>
      <c r="AU6" s="66">
        <f>'SPACELOG 8'!AT21</f>
        <v>0</v>
      </c>
      <c r="AV6" s="66">
        <f>'SPACELOG 8'!AU21</f>
        <v>0</v>
      </c>
      <c r="AW6" s="66">
        <f>'SPACELOG 8'!AV21</f>
        <v>0</v>
      </c>
      <c r="AX6" s="66">
        <f>'SPACELOG 8'!AW21</f>
        <v>0</v>
      </c>
      <c r="AY6" s="66">
        <f>'SPACELOG 8'!AX21</f>
        <v>0</v>
      </c>
      <c r="AZ6" s="66">
        <f>'SPACELOG 8'!AY21</f>
        <v>0</v>
      </c>
      <c r="BA6" s="66">
        <f>'SPACELOG 8'!AZ21</f>
        <v>0</v>
      </c>
      <c r="BB6" s="66">
        <f>'SPACELOG 8'!BA21</f>
        <v>0</v>
      </c>
      <c r="BC6" s="66">
        <f>'SPACELOG 8'!BB21</f>
        <v>0</v>
      </c>
      <c r="BD6" s="66">
        <f>'SPACELOG 8'!BC21</f>
        <v>0</v>
      </c>
      <c r="BE6" s="75">
        <f>SUM(AS6:BD6)</f>
        <v>0</v>
      </c>
      <c r="BF6" s="66">
        <f>'SPACELOG 8'!BD21</f>
        <v>0</v>
      </c>
      <c r="BG6" s="66">
        <f>'SPACELOG 8'!BE21</f>
        <v>0</v>
      </c>
      <c r="BH6" s="66">
        <f>'SPACELOG 8'!BF21</f>
        <v>0</v>
      </c>
      <c r="BI6" s="66">
        <f>'SPACELOG 8'!BG21</f>
        <v>0</v>
      </c>
      <c r="BJ6" s="66">
        <f>'SPACELOG 8'!BH21</f>
        <v>0</v>
      </c>
      <c r="BK6" s="66">
        <f>'SPACELOG 8'!BI21</f>
        <v>0</v>
      </c>
      <c r="BL6" s="66">
        <f>'SPACELOG 8'!BJ21</f>
        <v>0</v>
      </c>
      <c r="BM6" s="66">
        <f>'SPACELOG 8'!BK21</f>
        <v>0</v>
      </c>
      <c r="BN6" s="66">
        <f>'SPACELOG 8'!BL21</f>
        <v>0</v>
      </c>
      <c r="BO6" s="66">
        <f>'SPACELOG 8'!BM21</f>
        <v>0</v>
      </c>
      <c r="BP6" s="66">
        <f>'SPACELOG 8'!BN21</f>
        <v>0</v>
      </c>
      <c r="BQ6" s="66">
        <f>'SPACELOG 8'!BO21</f>
        <v>0</v>
      </c>
      <c r="BR6" s="75">
        <f>SUM(BF6:BQ6)</f>
        <v>0</v>
      </c>
      <c r="BS6" s="66">
        <f>'SPACELOG 8'!BP21</f>
        <v>0</v>
      </c>
      <c r="BT6" s="66">
        <f>'SPACELOG 8'!BQ21</f>
        <v>0</v>
      </c>
      <c r="BU6" s="66">
        <f>'SPACELOG 8'!BR21</f>
        <v>0</v>
      </c>
      <c r="BV6" s="66">
        <f>'SPACELOG 8'!BS21</f>
        <v>0</v>
      </c>
      <c r="BW6" s="66">
        <f>'SPACELOG 8'!BT21</f>
        <v>0</v>
      </c>
      <c r="BX6" s="66">
        <f>'SPACELOG 8'!BU21</f>
        <v>0</v>
      </c>
      <c r="BY6" s="66">
        <f>'SPACELOG 8'!BV21</f>
        <v>0</v>
      </c>
      <c r="BZ6" s="66">
        <f>'SPACELOG 8'!BW21</f>
        <v>0</v>
      </c>
      <c r="CA6" s="66">
        <f>'SPACELOG 8'!BX21</f>
        <v>0</v>
      </c>
      <c r="CB6" s="66">
        <f>'SPACELOG 8'!BY21</f>
        <v>0</v>
      </c>
      <c r="CC6" s="66">
        <f>'SPACELOG 8'!BZ21</f>
        <v>0</v>
      </c>
      <c r="CD6" s="66">
        <f>'SPACELOG 8'!CA21</f>
        <v>0</v>
      </c>
      <c r="CE6" s="75">
        <f>SUM(BS6:CD6)</f>
        <v>0</v>
      </c>
      <c r="CF6" s="66">
        <f>'SPACELOG 8'!CB21</f>
        <v>0</v>
      </c>
      <c r="CG6" s="66">
        <f>'SPACELOG 8'!CC21</f>
        <v>0</v>
      </c>
      <c r="CH6" s="66">
        <f>'SPACELOG 8'!CD21</f>
        <v>0</v>
      </c>
      <c r="CI6" s="66">
        <f>'SPACELOG 8'!CE21</f>
        <v>0</v>
      </c>
      <c r="CJ6" s="66">
        <f>'SPACELOG 8'!CF21</f>
        <v>0</v>
      </c>
      <c r="CK6" s="66">
        <f>'SPACELOG 8'!CG21</f>
        <v>0</v>
      </c>
      <c r="CL6" s="66">
        <f>'SPACELOG 8'!CH21</f>
        <v>0</v>
      </c>
      <c r="CM6" s="66">
        <f>'SPACELOG 8'!CI21</f>
        <v>0</v>
      </c>
      <c r="CN6" s="66">
        <f>'SPACELOG 8'!CJ21</f>
        <v>0</v>
      </c>
      <c r="CO6" s="66">
        <f>'SPACELOG 8'!CK21</f>
        <v>0</v>
      </c>
      <c r="CP6" s="66">
        <f>'SPACELOG 8'!CL21</f>
        <v>0</v>
      </c>
      <c r="CQ6" s="66">
        <f>'SPACELOG 8'!CM21</f>
        <v>0</v>
      </c>
      <c r="CR6" s="75">
        <f>SUM(CF6:CQ6)</f>
        <v>0</v>
      </c>
      <c r="CS6" s="66">
        <f>'SPACELOG 8'!CN21</f>
        <v>0</v>
      </c>
      <c r="CT6" s="66">
        <f>'SPACELOG 8'!CO21</f>
        <v>0</v>
      </c>
      <c r="CU6" s="66">
        <f>'SPACELOG 8'!CP21</f>
        <v>0</v>
      </c>
      <c r="CV6" s="66">
        <f>'SPACELOG 8'!CQ21</f>
        <v>0</v>
      </c>
      <c r="CW6" s="66">
        <f>'SPACELOG 8'!CR21</f>
        <v>0</v>
      </c>
      <c r="CX6" s="66">
        <f>'SPACELOG 8'!CS21</f>
        <v>0</v>
      </c>
      <c r="CY6" s="66">
        <f>'SPACELOG 8'!CT21</f>
        <v>0</v>
      </c>
      <c r="CZ6" s="66">
        <f>'SPACELOG 8'!CU21</f>
        <v>0</v>
      </c>
      <c r="DA6" s="66">
        <f>'SPACELOG 8'!CV21</f>
        <v>0</v>
      </c>
      <c r="DB6" s="66">
        <f>'SPACELOG 8'!CW21</f>
        <v>0</v>
      </c>
      <c r="DC6" s="66">
        <f>'SPACELOG 8'!CX21</f>
        <v>0</v>
      </c>
      <c r="DD6" s="66">
        <f>'SPACELOG 8'!CY21</f>
        <v>0</v>
      </c>
      <c r="DE6" s="75">
        <f>SUM(CS6:DD6)</f>
        <v>0</v>
      </c>
      <c r="DF6" s="66">
        <f>'SPACELOG 8'!CZ21</f>
        <v>0</v>
      </c>
      <c r="DG6" s="66">
        <f>'SPACELOG 8'!DA21</f>
        <v>0</v>
      </c>
      <c r="DH6" s="66">
        <f>'SPACELOG 8'!DB21</f>
        <v>0</v>
      </c>
      <c r="DI6" s="66">
        <f>'SPACELOG 8'!DC21</f>
        <v>0</v>
      </c>
      <c r="DJ6" s="66">
        <f>'SPACELOG 8'!DD21</f>
        <v>0</v>
      </c>
      <c r="DK6" s="66">
        <f>'SPACELOG 8'!DE21</f>
        <v>0</v>
      </c>
      <c r="DL6" s="66">
        <f>'SPACELOG 8'!DF21</f>
        <v>0</v>
      </c>
      <c r="DM6" s="66">
        <f>'SPACELOG 8'!DG21</f>
        <v>0</v>
      </c>
      <c r="DN6" s="66">
        <f>'SPACELOG 8'!DH21</f>
        <v>0</v>
      </c>
      <c r="DO6" s="66">
        <f>'SPACELOG 8'!DI21</f>
        <v>0</v>
      </c>
      <c r="DP6" s="66">
        <f>'SPACELOG 8'!DJ21</f>
        <v>0</v>
      </c>
      <c r="DQ6" s="66">
        <f>'SPACELOG 8'!DK21</f>
        <v>0</v>
      </c>
      <c r="DR6" s="75">
        <f>SUM(DF6:DQ6)</f>
        <v>0</v>
      </c>
      <c r="DS6" s="66">
        <f>'SPACELOG 8'!DL21</f>
        <v>0</v>
      </c>
      <c r="DT6" s="66">
        <f>'SPACELOG 8'!DM21</f>
        <v>0</v>
      </c>
      <c r="DU6" s="66">
        <f>'SPACELOG 8'!DN21</f>
        <v>0</v>
      </c>
      <c r="DV6" s="66">
        <f>'SPACELOG 8'!DO21</f>
        <v>0</v>
      </c>
      <c r="DW6" s="66">
        <f>'SPACELOG 8'!DP21</f>
        <v>0</v>
      </c>
      <c r="DX6" s="66">
        <f>'SPACELOG 8'!DQ21</f>
        <v>0</v>
      </c>
      <c r="DY6" s="66">
        <f>'SPACELOG 8'!DR21</f>
        <v>0</v>
      </c>
      <c r="DZ6" s="66">
        <f>'SPACELOG 8'!DS21</f>
        <v>0</v>
      </c>
      <c r="EA6" s="66">
        <f>'SPACELOG 8'!DT21</f>
        <v>0</v>
      </c>
      <c r="EB6" s="66">
        <f>'SPACELOG 8'!DU21</f>
        <v>0</v>
      </c>
      <c r="EC6" s="66">
        <f>'SPACELOG 8'!DV21</f>
        <v>0</v>
      </c>
      <c r="ED6" s="66">
        <f>'SPACELOG 8'!DW21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46266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8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2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2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2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2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2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2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2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2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>
        <f>+B9*0.01</f>
        <v>0</v>
      </c>
      <c r="D10" s="3" t="s">
        <v>56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345</v>
      </c>
      <c r="B11" s="78">
        <f>+B9*0.04</f>
        <v>0</v>
      </c>
      <c r="D11" s="3" t="s">
        <v>58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si="42"/>
        <v>0</v>
      </c>
      <c r="T13" s="66">
        <f t="shared" si="42"/>
        <v>0</v>
      </c>
      <c r="U13" s="66">
        <f t="shared" si="42"/>
        <v>0</v>
      </c>
      <c r="V13" s="66">
        <f t="shared" si="42"/>
        <v>0</v>
      </c>
      <c r="W13" s="66">
        <f t="shared" si="42"/>
        <v>0</v>
      </c>
      <c r="X13" s="66">
        <f t="shared" si="42"/>
        <v>0</v>
      </c>
      <c r="Y13" s="66">
        <f t="shared" si="42"/>
        <v>0</v>
      </c>
      <c r="Z13" s="66">
        <f t="shared" si="42"/>
        <v>0</v>
      </c>
      <c r="AA13" s="66">
        <f t="shared" si="42"/>
        <v>0</v>
      </c>
      <c r="AB13" s="66">
        <f t="shared" si="42"/>
        <v>0</v>
      </c>
      <c r="AC13" s="66">
        <f t="shared" si="42"/>
        <v>0</v>
      </c>
      <c r="AD13" s="66">
        <f t="shared" si="42"/>
        <v>0</v>
      </c>
      <c r="AE13" s="75">
        <f t="shared" si="43"/>
        <v>0</v>
      </c>
      <c r="AF13" s="66">
        <f t="shared" ref="AF13:AG30" si="60">IF(AF$2&gt;=$B$18,$E13,0)</f>
        <v>0</v>
      </c>
      <c r="AG13" s="66">
        <f t="shared" si="60"/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75">
        <f t="shared" si="45"/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75">
        <f t="shared" si="47"/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75">
        <f t="shared" si="49"/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75">
        <f t="shared" si="51"/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75">
        <f t="shared" si="53"/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75">
        <f t="shared" si="55"/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75">
        <f t="shared" si="57"/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76">
        <f t="shared" si="59"/>
        <v>0</v>
      </c>
    </row>
    <row r="14" spans="1:149" x14ac:dyDescent="0.2">
      <c r="A14" s="2"/>
      <c r="D14" s="3" t="s">
        <v>63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42"/>
        <v>0</v>
      </c>
      <c r="T14" s="66">
        <f t="shared" si="42"/>
        <v>0</v>
      </c>
      <c r="U14" s="66">
        <f t="shared" si="42"/>
        <v>0</v>
      </c>
      <c r="V14" s="66">
        <f t="shared" si="42"/>
        <v>0</v>
      </c>
      <c r="W14" s="66">
        <f t="shared" si="42"/>
        <v>0</v>
      </c>
      <c r="X14" s="66">
        <f t="shared" si="42"/>
        <v>0</v>
      </c>
      <c r="Y14" s="66">
        <f t="shared" si="42"/>
        <v>0</v>
      </c>
      <c r="Z14" s="66">
        <f t="shared" si="42"/>
        <v>0</v>
      </c>
      <c r="AA14" s="66">
        <f t="shared" si="42"/>
        <v>0</v>
      </c>
      <c r="AB14" s="66">
        <f t="shared" si="42"/>
        <v>0</v>
      </c>
      <c r="AC14" s="66">
        <f t="shared" si="42"/>
        <v>0</v>
      </c>
      <c r="AD14" s="66">
        <f t="shared" si="42"/>
        <v>0</v>
      </c>
      <c r="AE14" s="75">
        <f t="shared" si="43"/>
        <v>0</v>
      </c>
      <c r="AF14" s="66">
        <f t="shared" si="60"/>
        <v>0</v>
      </c>
      <c r="AG14" s="66">
        <f t="shared" si="60"/>
        <v>0</v>
      </c>
      <c r="AH14" s="66">
        <f t="shared" ref="AH14:AQ27" si="61">IF(AH$2&gt;=$B$18,$E14,0)</f>
        <v>0</v>
      </c>
      <c r="AI14" s="66">
        <f t="shared" si="61"/>
        <v>0</v>
      </c>
      <c r="AJ14" s="66">
        <f t="shared" si="61"/>
        <v>0</v>
      </c>
      <c r="AK14" s="66">
        <f t="shared" si="61"/>
        <v>0</v>
      </c>
      <c r="AL14" s="66">
        <f t="shared" si="61"/>
        <v>0</v>
      </c>
      <c r="AM14" s="66">
        <f t="shared" si="61"/>
        <v>0</v>
      </c>
      <c r="AN14" s="66">
        <f t="shared" si="61"/>
        <v>0</v>
      </c>
      <c r="AO14" s="66">
        <f t="shared" si="61"/>
        <v>0</v>
      </c>
      <c r="AP14" s="66">
        <f t="shared" si="61"/>
        <v>0</v>
      </c>
      <c r="AQ14" s="66">
        <f t="shared" si="61"/>
        <v>0</v>
      </c>
      <c r="AR14" s="75">
        <f t="shared" si="45"/>
        <v>0</v>
      </c>
      <c r="AS14" s="66">
        <f t="shared" ref="AS14:BD23" si="62">IF(AS$2&gt;=$B$18,$E14,0)</f>
        <v>0</v>
      </c>
      <c r="AT14" s="66">
        <f t="shared" si="62"/>
        <v>0</v>
      </c>
      <c r="AU14" s="66">
        <f t="shared" si="62"/>
        <v>0</v>
      </c>
      <c r="AV14" s="66">
        <f t="shared" si="62"/>
        <v>0</v>
      </c>
      <c r="AW14" s="66">
        <f t="shared" si="62"/>
        <v>0</v>
      </c>
      <c r="AX14" s="66">
        <f t="shared" si="62"/>
        <v>0</v>
      </c>
      <c r="AY14" s="66">
        <f t="shared" si="62"/>
        <v>0</v>
      </c>
      <c r="AZ14" s="66">
        <f t="shared" si="62"/>
        <v>0</v>
      </c>
      <c r="BA14" s="66">
        <f t="shared" si="62"/>
        <v>0</v>
      </c>
      <c r="BB14" s="66">
        <f t="shared" si="62"/>
        <v>0</v>
      </c>
      <c r="BC14" s="66">
        <f t="shared" si="62"/>
        <v>0</v>
      </c>
      <c r="BD14" s="66">
        <f t="shared" si="62"/>
        <v>0</v>
      </c>
      <c r="BE14" s="75">
        <f t="shared" si="47"/>
        <v>0</v>
      </c>
      <c r="BF14" s="66">
        <f t="shared" ref="BF14:BQ23" si="63">IF(BF$2&gt;=$B$18,$E14,0)</f>
        <v>0</v>
      </c>
      <c r="BG14" s="66">
        <f t="shared" si="63"/>
        <v>0</v>
      </c>
      <c r="BH14" s="66">
        <f t="shared" si="63"/>
        <v>0</v>
      </c>
      <c r="BI14" s="66">
        <f t="shared" si="63"/>
        <v>0</v>
      </c>
      <c r="BJ14" s="66">
        <f t="shared" si="63"/>
        <v>0</v>
      </c>
      <c r="BK14" s="66">
        <f t="shared" si="63"/>
        <v>0</v>
      </c>
      <c r="BL14" s="66">
        <f t="shared" si="63"/>
        <v>0</v>
      </c>
      <c r="BM14" s="66">
        <f t="shared" si="63"/>
        <v>0</v>
      </c>
      <c r="BN14" s="66">
        <f t="shared" si="63"/>
        <v>0</v>
      </c>
      <c r="BO14" s="66">
        <f t="shared" si="63"/>
        <v>0</v>
      </c>
      <c r="BP14" s="66">
        <f t="shared" si="63"/>
        <v>0</v>
      </c>
      <c r="BQ14" s="66">
        <f t="shared" si="63"/>
        <v>0</v>
      </c>
      <c r="BR14" s="75">
        <f t="shared" si="49"/>
        <v>0</v>
      </c>
      <c r="BS14" s="66">
        <f t="shared" ref="BS14:CD23" si="64">IF(BS$2&gt;=$B$18,$E14,0)</f>
        <v>0</v>
      </c>
      <c r="BT14" s="66">
        <f t="shared" si="64"/>
        <v>0</v>
      </c>
      <c r="BU14" s="66">
        <f t="shared" si="64"/>
        <v>0</v>
      </c>
      <c r="BV14" s="66">
        <f t="shared" si="64"/>
        <v>0</v>
      </c>
      <c r="BW14" s="66">
        <f t="shared" si="64"/>
        <v>0</v>
      </c>
      <c r="BX14" s="66">
        <f t="shared" si="64"/>
        <v>0</v>
      </c>
      <c r="BY14" s="66">
        <f t="shared" si="64"/>
        <v>0</v>
      </c>
      <c r="BZ14" s="66">
        <f t="shared" si="64"/>
        <v>0</v>
      </c>
      <c r="CA14" s="66">
        <f t="shared" si="64"/>
        <v>0</v>
      </c>
      <c r="CB14" s="66">
        <f t="shared" si="64"/>
        <v>0</v>
      </c>
      <c r="CC14" s="66">
        <f t="shared" si="64"/>
        <v>0</v>
      </c>
      <c r="CD14" s="66">
        <f t="shared" si="64"/>
        <v>0</v>
      </c>
      <c r="CE14" s="75">
        <f t="shared" si="51"/>
        <v>0</v>
      </c>
      <c r="CF14" s="66">
        <f t="shared" ref="CF14:CQ23" si="65">IF(CF$2&gt;=$B$18,$E14,0)</f>
        <v>0</v>
      </c>
      <c r="CG14" s="66">
        <f t="shared" si="65"/>
        <v>0</v>
      </c>
      <c r="CH14" s="66">
        <f t="shared" si="65"/>
        <v>0</v>
      </c>
      <c r="CI14" s="66">
        <f t="shared" si="65"/>
        <v>0</v>
      </c>
      <c r="CJ14" s="66">
        <f t="shared" si="65"/>
        <v>0</v>
      </c>
      <c r="CK14" s="66">
        <f t="shared" si="65"/>
        <v>0</v>
      </c>
      <c r="CL14" s="66">
        <f t="shared" si="65"/>
        <v>0</v>
      </c>
      <c r="CM14" s="66">
        <f t="shared" si="65"/>
        <v>0</v>
      </c>
      <c r="CN14" s="66">
        <f t="shared" si="65"/>
        <v>0</v>
      </c>
      <c r="CO14" s="66">
        <f t="shared" si="65"/>
        <v>0</v>
      </c>
      <c r="CP14" s="66">
        <f t="shared" si="65"/>
        <v>0</v>
      </c>
      <c r="CQ14" s="66">
        <f t="shared" si="65"/>
        <v>0</v>
      </c>
      <c r="CR14" s="75">
        <f t="shared" si="53"/>
        <v>0</v>
      </c>
      <c r="CS14" s="66">
        <f t="shared" ref="CS14:DD23" si="66">IF(CS$2&gt;=$B$18,$E14,0)</f>
        <v>0</v>
      </c>
      <c r="CT14" s="66">
        <f t="shared" si="66"/>
        <v>0</v>
      </c>
      <c r="CU14" s="66">
        <f t="shared" si="66"/>
        <v>0</v>
      </c>
      <c r="CV14" s="66">
        <f t="shared" si="66"/>
        <v>0</v>
      </c>
      <c r="CW14" s="66">
        <f t="shared" si="66"/>
        <v>0</v>
      </c>
      <c r="CX14" s="66">
        <f t="shared" si="66"/>
        <v>0</v>
      </c>
      <c r="CY14" s="66">
        <f t="shared" si="66"/>
        <v>0</v>
      </c>
      <c r="CZ14" s="66">
        <f t="shared" si="66"/>
        <v>0</v>
      </c>
      <c r="DA14" s="66">
        <f t="shared" si="66"/>
        <v>0</v>
      </c>
      <c r="DB14" s="66">
        <f t="shared" si="66"/>
        <v>0</v>
      </c>
      <c r="DC14" s="66">
        <f t="shared" si="66"/>
        <v>0</v>
      </c>
      <c r="DD14" s="66">
        <f t="shared" si="66"/>
        <v>0</v>
      </c>
      <c r="DE14" s="75">
        <f t="shared" si="55"/>
        <v>0</v>
      </c>
      <c r="DF14" s="66">
        <f t="shared" ref="DF14:DQ23" si="67">IF(DF$2&gt;=$B$18,$E14,0)</f>
        <v>0</v>
      </c>
      <c r="DG14" s="66">
        <f t="shared" si="67"/>
        <v>0</v>
      </c>
      <c r="DH14" s="66">
        <f t="shared" si="67"/>
        <v>0</v>
      </c>
      <c r="DI14" s="66">
        <f t="shared" si="67"/>
        <v>0</v>
      </c>
      <c r="DJ14" s="66">
        <f t="shared" si="67"/>
        <v>0</v>
      </c>
      <c r="DK14" s="66">
        <f t="shared" si="67"/>
        <v>0</v>
      </c>
      <c r="DL14" s="66">
        <f t="shared" si="67"/>
        <v>0</v>
      </c>
      <c r="DM14" s="66">
        <f t="shared" si="67"/>
        <v>0</v>
      </c>
      <c r="DN14" s="66">
        <f t="shared" si="67"/>
        <v>0</v>
      </c>
      <c r="DO14" s="66">
        <f t="shared" si="67"/>
        <v>0</v>
      </c>
      <c r="DP14" s="66">
        <f t="shared" si="67"/>
        <v>0</v>
      </c>
      <c r="DQ14" s="66">
        <f t="shared" si="67"/>
        <v>0</v>
      </c>
      <c r="DR14" s="75">
        <f t="shared" si="57"/>
        <v>0</v>
      </c>
      <c r="DS14" s="66">
        <f t="shared" ref="DS14:ED23" si="68">IF(DS$2&gt;=$B$18,$E14,0)</f>
        <v>0</v>
      </c>
      <c r="DT14" s="66">
        <f t="shared" si="68"/>
        <v>0</v>
      </c>
      <c r="DU14" s="66">
        <f t="shared" si="68"/>
        <v>0</v>
      </c>
      <c r="DV14" s="66">
        <f t="shared" si="68"/>
        <v>0</v>
      </c>
      <c r="DW14" s="66">
        <f t="shared" si="68"/>
        <v>0</v>
      </c>
      <c r="DX14" s="66">
        <f t="shared" si="68"/>
        <v>0</v>
      </c>
      <c r="DY14" s="66">
        <f t="shared" si="68"/>
        <v>0</v>
      </c>
      <c r="DZ14" s="66">
        <f t="shared" si="68"/>
        <v>0</v>
      </c>
      <c r="EA14" s="66">
        <f t="shared" si="68"/>
        <v>0</v>
      </c>
      <c r="EB14" s="66">
        <f t="shared" si="68"/>
        <v>0</v>
      </c>
      <c r="EC14" s="66">
        <f t="shared" si="68"/>
        <v>0</v>
      </c>
      <c r="ED14" s="66">
        <f t="shared" si="68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42"/>
        <v>0</v>
      </c>
      <c r="T15" s="66">
        <f t="shared" si="42"/>
        <v>0</v>
      </c>
      <c r="U15" s="66">
        <f t="shared" si="42"/>
        <v>0</v>
      </c>
      <c r="V15" s="66">
        <f t="shared" si="42"/>
        <v>0</v>
      </c>
      <c r="W15" s="66">
        <f t="shared" si="42"/>
        <v>0</v>
      </c>
      <c r="X15" s="66">
        <f t="shared" si="42"/>
        <v>0</v>
      </c>
      <c r="Y15" s="66">
        <f t="shared" si="42"/>
        <v>0</v>
      </c>
      <c r="Z15" s="66">
        <f t="shared" si="42"/>
        <v>0</v>
      </c>
      <c r="AA15" s="66">
        <f t="shared" si="42"/>
        <v>0</v>
      </c>
      <c r="AB15" s="66">
        <f t="shared" si="42"/>
        <v>0</v>
      </c>
      <c r="AC15" s="66">
        <f t="shared" si="42"/>
        <v>0</v>
      </c>
      <c r="AD15" s="66">
        <f t="shared" si="42"/>
        <v>0</v>
      </c>
      <c r="AE15" s="75">
        <f t="shared" si="43"/>
        <v>0</v>
      </c>
      <c r="AF15" s="66">
        <f t="shared" si="60"/>
        <v>0</v>
      </c>
      <c r="AG15" s="66">
        <f t="shared" si="60"/>
        <v>0</v>
      </c>
      <c r="AH15" s="66">
        <f t="shared" si="61"/>
        <v>0</v>
      </c>
      <c r="AI15" s="66">
        <f t="shared" si="61"/>
        <v>0</v>
      </c>
      <c r="AJ15" s="66">
        <f t="shared" si="61"/>
        <v>0</v>
      </c>
      <c r="AK15" s="66">
        <f t="shared" si="61"/>
        <v>0</v>
      </c>
      <c r="AL15" s="66">
        <f t="shared" si="61"/>
        <v>0</v>
      </c>
      <c r="AM15" s="66">
        <f t="shared" si="61"/>
        <v>0</v>
      </c>
      <c r="AN15" s="66">
        <f t="shared" si="61"/>
        <v>0</v>
      </c>
      <c r="AO15" s="66">
        <f t="shared" si="61"/>
        <v>0</v>
      </c>
      <c r="AP15" s="66">
        <f t="shared" si="61"/>
        <v>0</v>
      </c>
      <c r="AQ15" s="66">
        <f t="shared" si="61"/>
        <v>0</v>
      </c>
      <c r="AR15" s="75">
        <f t="shared" si="45"/>
        <v>0</v>
      </c>
      <c r="AS15" s="66">
        <f t="shared" si="62"/>
        <v>0</v>
      </c>
      <c r="AT15" s="66">
        <f t="shared" si="62"/>
        <v>0</v>
      </c>
      <c r="AU15" s="66">
        <f t="shared" si="62"/>
        <v>0</v>
      </c>
      <c r="AV15" s="66">
        <f t="shared" si="62"/>
        <v>0</v>
      </c>
      <c r="AW15" s="66">
        <f t="shared" si="62"/>
        <v>0</v>
      </c>
      <c r="AX15" s="66">
        <f t="shared" si="62"/>
        <v>0</v>
      </c>
      <c r="AY15" s="66">
        <f t="shared" si="62"/>
        <v>0</v>
      </c>
      <c r="AZ15" s="66">
        <f t="shared" si="62"/>
        <v>0</v>
      </c>
      <c r="BA15" s="66">
        <f t="shared" si="62"/>
        <v>0</v>
      </c>
      <c r="BB15" s="66">
        <f t="shared" si="62"/>
        <v>0</v>
      </c>
      <c r="BC15" s="66">
        <f t="shared" si="62"/>
        <v>0</v>
      </c>
      <c r="BD15" s="66">
        <f t="shared" si="62"/>
        <v>0</v>
      </c>
      <c r="BE15" s="75">
        <f t="shared" si="47"/>
        <v>0</v>
      </c>
      <c r="BF15" s="66">
        <f t="shared" si="63"/>
        <v>0</v>
      </c>
      <c r="BG15" s="66">
        <f t="shared" si="63"/>
        <v>0</v>
      </c>
      <c r="BH15" s="66">
        <f t="shared" si="63"/>
        <v>0</v>
      </c>
      <c r="BI15" s="66">
        <f t="shared" si="63"/>
        <v>0</v>
      </c>
      <c r="BJ15" s="66">
        <f t="shared" si="63"/>
        <v>0</v>
      </c>
      <c r="BK15" s="66">
        <f t="shared" si="63"/>
        <v>0</v>
      </c>
      <c r="BL15" s="66">
        <f t="shared" si="63"/>
        <v>0</v>
      </c>
      <c r="BM15" s="66">
        <f t="shared" si="63"/>
        <v>0</v>
      </c>
      <c r="BN15" s="66">
        <f t="shared" si="63"/>
        <v>0</v>
      </c>
      <c r="BO15" s="66">
        <f t="shared" si="63"/>
        <v>0</v>
      </c>
      <c r="BP15" s="66">
        <f t="shared" si="63"/>
        <v>0</v>
      </c>
      <c r="BQ15" s="66">
        <f t="shared" si="63"/>
        <v>0</v>
      </c>
      <c r="BR15" s="75">
        <f t="shared" si="49"/>
        <v>0</v>
      </c>
      <c r="BS15" s="66">
        <f t="shared" si="64"/>
        <v>0</v>
      </c>
      <c r="BT15" s="66">
        <f t="shared" si="64"/>
        <v>0</v>
      </c>
      <c r="BU15" s="66">
        <f t="shared" si="64"/>
        <v>0</v>
      </c>
      <c r="BV15" s="66">
        <f t="shared" si="64"/>
        <v>0</v>
      </c>
      <c r="BW15" s="66">
        <f t="shared" si="64"/>
        <v>0</v>
      </c>
      <c r="BX15" s="66">
        <f t="shared" si="64"/>
        <v>0</v>
      </c>
      <c r="BY15" s="66">
        <f t="shared" si="64"/>
        <v>0</v>
      </c>
      <c r="BZ15" s="66">
        <f t="shared" si="64"/>
        <v>0</v>
      </c>
      <c r="CA15" s="66">
        <f t="shared" si="64"/>
        <v>0</v>
      </c>
      <c r="CB15" s="66">
        <f t="shared" si="64"/>
        <v>0</v>
      </c>
      <c r="CC15" s="66">
        <f t="shared" si="64"/>
        <v>0</v>
      </c>
      <c r="CD15" s="66">
        <f t="shared" si="64"/>
        <v>0</v>
      </c>
      <c r="CE15" s="75">
        <f t="shared" si="51"/>
        <v>0</v>
      </c>
      <c r="CF15" s="66">
        <f t="shared" si="65"/>
        <v>0</v>
      </c>
      <c r="CG15" s="66">
        <f t="shared" si="65"/>
        <v>0</v>
      </c>
      <c r="CH15" s="66">
        <f t="shared" si="65"/>
        <v>0</v>
      </c>
      <c r="CI15" s="66">
        <f t="shared" si="65"/>
        <v>0</v>
      </c>
      <c r="CJ15" s="66">
        <f t="shared" si="65"/>
        <v>0</v>
      </c>
      <c r="CK15" s="66">
        <f t="shared" si="65"/>
        <v>0</v>
      </c>
      <c r="CL15" s="66">
        <f t="shared" si="65"/>
        <v>0</v>
      </c>
      <c r="CM15" s="66">
        <f t="shared" si="65"/>
        <v>0</v>
      </c>
      <c r="CN15" s="66">
        <f t="shared" si="65"/>
        <v>0</v>
      </c>
      <c r="CO15" s="66">
        <f t="shared" si="65"/>
        <v>0</v>
      </c>
      <c r="CP15" s="66">
        <f t="shared" si="65"/>
        <v>0</v>
      </c>
      <c r="CQ15" s="66">
        <f t="shared" si="65"/>
        <v>0</v>
      </c>
      <c r="CR15" s="75">
        <f t="shared" si="53"/>
        <v>0</v>
      </c>
      <c r="CS15" s="66">
        <f t="shared" si="66"/>
        <v>0</v>
      </c>
      <c r="CT15" s="66">
        <f t="shared" si="66"/>
        <v>0</v>
      </c>
      <c r="CU15" s="66">
        <f t="shared" si="66"/>
        <v>0</v>
      </c>
      <c r="CV15" s="66">
        <f t="shared" si="66"/>
        <v>0</v>
      </c>
      <c r="CW15" s="66">
        <f t="shared" si="66"/>
        <v>0</v>
      </c>
      <c r="CX15" s="66">
        <f t="shared" si="66"/>
        <v>0</v>
      </c>
      <c r="CY15" s="66">
        <f t="shared" si="66"/>
        <v>0</v>
      </c>
      <c r="CZ15" s="66">
        <f t="shared" si="66"/>
        <v>0</v>
      </c>
      <c r="DA15" s="66">
        <f t="shared" si="66"/>
        <v>0</v>
      </c>
      <c r="DB15" s="66">
        <f t="shared" si="66"/>
        <v>0</v>
      </c>
      <c r="DC15" s="66">
        <f t="shared" si="66"/>
        <v>0</v>
      </c>
      <c r="DD15" s="66">
        <f t="shared" si="66"/>
        <v>0</v>
      </c>
      <c r="DE15" s="75">
        <f t="shared" si="55"/>
        <v>0</v>
      </c>
      <c r="DF15" s="66">
        <f t="shared" si="67"/>
        <v>0</v>
      </c>
      <c r="DG15" s="66">
        <f t="shared" si="67"/>
        <v>0</v>
      </c>
      <c r="DH15" s="66">
        <f t="shared" si="67"/>
        <v>0</v>
      </c>
      <c r="DI15" s="66">
        <f t="shared" si="67"/>
        <v>0</v>
      </c>
      <c r="DJ15" s="66">
        <f t="shared" si="67"/>
        <v>0</v>
      </c>
      <c r="DK15" s="66">
        <f t="shared" si="67"/>
        <v>0</v>
      </c>
      <c r="DL15" s="66">
        <f t="shared" si="67"/>
        <v>0</v>
      </c>
      <c r="DM15" s="66">
        <f t="shared" si="67"/>
        <v>0</v>
      </c>
      <c r="DN15" s="66">
        <f t="shared" si="67"/>
        <v>0</v>
      </c>
      <c r="DO15" s="66">
        <f t="shared" si="67"/>
        <v>0</v>
      </c>
      <c r="DP15" s="66">
        <f t="shared" si="67"/>
        <v>0</v>
      </c>
      <c r="DQ15" s="66">
        <f t="shared" si="67"/>
        <v>0</v>
      </c>
      <c r="DR15" s="75">
        <f t="shared" si="57"/>
        <v>0</v>
      </c>
      <c r="DS15" s="66">
        <f t="shared" si="68"/>
        <v>0</v>
      </c>
      <c r="DT15" s="66">
        <f t="shared" si="68"/>
        <v>0</v>
      </c>
      <c r="DU15" s="66">
        <f t="shared" si="68"/>
        <v>0</v>
      </c>
      <c r="DV15" s="66">
        <f t="shared" si="68"/>
        <v>0</v>
      </c>
      <c r="DW15" s="66">
        <f t="shared" si="68"/>
        <v>0</v>
      </c>
      <c r="DX15" s="66">
        <f t="shared" si="68"/>
        <v>0</v>
      </c>
      <c r="DY15" s="66">
        <f t="shared" si="68"/>
        <v>0</v>
      </c>
      <c r="DZ15" s="66">
        <f t="shared" si="68"/>
        <v>0</v>
      </c>
      <c r="EA15" s="66">
        <f t="shared" si="68"/>
        <v>0</v>
      </c>
      <c r="EB15" s="66">
        <f t="shared" si="68"/>
        <v>0</v>
      </c>
      <c r="EC15" s="66">
        <f t="shared" si="68"/>
        <v>0</v>
      </c>
      <c r="ED15" s="66">
        <f t="shared" si="68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42"/>
        <v>0</v>
      </c>
      <c r="T16" s="66">
        <f t="shared" si="42"/>
        <v>0</v>
      </c>
      <c r="U16" s="66">
        <f t="shared" si="42"/>
        <v>0</v>
      </c>
      <c r="V16" s="66">
        <f t="shared" si="42"/>
        <v>0</v>
      </c>
      <c r="W16" s="66">
        <f t="shared" si="42"/>
        <v>0</v>
      </c>
      <c r="X16" s="66">
        <f t="shared" si="42"/>
        <v>0</v>
      </c>
      <c r="Y16" s="66">
        <f t="shared" si="42"/>
        <v>0</v>
      </c>
      <c r="Z16" s="66">
        <f t="shared" si="42"/>
        <v>0</v>
      </c>
      <c r="AA16" s="66">
        <f t="shared" si="42"/>
        <v>0</v>
      </c>
      <c r="AB16" s="66">
        <f t="shared" si="42"/>
        <v>0</v>
      </c>
      <c r="AC16" s="66">
        <f t="shared" si="42"/>
        <v>0</v>
      </c>
      <c r="AD16" s="66">
        <f t="shared" si="42"/>
        <v>0</v>
      </c>
      <c r="AE16" s="75">
        <f t="shared" si="43"/>
        <v>0</v>
      </c>
      <c r="AF16" s="66">
        <f t="shared" si="60"/>
        <v>0</v>
      </c>
      <c r="AG16" s="66">
        <f t="shared" si="60"/>
        <v>0</v>
      </c>
      <c r="AH16" s="66">
        <f t="shared" si="61"/>
        <v>0</v>
      </c>
      <c r="AI16" s="66">
        <f t="shared" si="61"/>
        <v>0</v>
      </c>
      <c r="AJ16" s="66">
        <f t="shared" si="61"/>
        <v>0</v>
      </c>
      <c r="AK16" s="66">
        <f t="shared" si="61"/>
        <v>0</v>
      </c>
      <c r="AL16" s="66">
        <f t="shared" si="61"/>
        <v>0</v>
      </c>
      <c r="AM16" s="66">
        <f t="shared" si="61"/>
        <v>0</v>
      </c>
      <c r="AN16" s="66">
        <f t="shared" si="61"/>
        <v>0</v>
      </c>
      <c r="AO16" s="66">
        <f t="shared" si="61"/>
        <v>0</v>
      </c>
      <c r="AP16" s="66">
        <f t="shared" si="61"/>
        <v>0</v>
      </c>
      <c r="AQ16" s="66">
        <f t="shared" si="61"/>
        <v>0</v>
      </c>
      <c r="AR16" s="75">
        <f t="shared" si="45"/>
        <v>0</v>
      </c>
      <c r="AS16" s="66">
        <f t="shared" si="62"/>
        <v>0</v>
      </c>
      <c r="AT16" s="66">
        <f t="shared" si="62"/>
        <v>0</v>
      </c>
      <c r="AU16" s="66">
        <f t="shared" si="62"/>
        <v>0</v>
      </c>
      <c r="AV16" s="66">
        <f t="shared" si="62"/>
        <v>0</v>
      </c>
      <c r="AW16" s="66">
        <f t="shared" si="62"/>
        <v>0</v>
      </c>
      <c r="AX16" s="66">
        <f t="shared" si="62"/>
        <v>0</v>
      </c>
      <c r="AY16" s="66">
        <f t="shared" si="62"/>
        <v>0</v>
      </c>
      <c r="AZ16" s="66">
        <f t="shared" si="62"/>
        <v>0</v>
      </c>
      <c r="BA16" s="66">
        <f t="shared" si="62"/>
        <v>0</v>
      </c>
      <c r="BB16" s="66">
        <f t="shared" si="62"/>
        <v>0</v>
      </c>
      <c r="BC16" s="66">
        <f t="shared" si="62"/>
        <v>0</v>
      </c>
      <c r="BD16" s="66">
        <f t="shared" si="62"/>
        <v>0</v>
      </c>
      <c r="BE16" s="75">
        <f t="shared" si="47"/>
        <v>0</v>
      </c>
      <c r="BF16" s="66">
        <f t="shared" si="63"/>
        <v>0</v>
      </c>
      <c r="BG16" s="66">
        <f t="shared" si="63"/>
        <v>0</v>
      </c>
      <c r="BH16" s="66">
        <f t="shared" si="63"/>
        <v>0</v>
      </c>
      <c r="BI16" s="66">
        <f t="shared" si="63"/>
        <v>0</v>
      </c>
      <c r="BJ16" s="66">
        <f t="shared" si="63"/>
        <v>0</v>
      </c>
      <c r="BK16" s="66">
        <f t="shared" si="63"/>
        <v>0</v>
      </c>
      <c r="BL16" s="66">
        <f t="shared" si="63"/>
        <v>0</v>
      </c>
      <c r="BM16" s="66">
        <f t="shared" si="63"/>
        <v>0</v>
      </c>
      <c r="BN16" s="66">
        <f t="shared" si="63"/>
        <v>0</v>
      </c>
      <c r="BO16" s="66">
        <f t="shared" si="63"/>
        <v>0</v>
      </c>
      <c r="BP16" s="66">
        <f t="shared" si="63"/>
        <v>0</v>
      </c>
      <c r="BQ16" s="66">
        <f t="shared" si="63"/>
        <v>0</v>
      </c>
      <c r="BR16" s="75">
        <f t="shared" si="49"/>
        <v>0</v>
      </c>
      <c r="BS16" s="66">
        <f t="shared" si="64"/>
        <v>0</v>
      </c>
      <c r="BT16" s="66">
        <f t="shared" si="64"/>
        <v>0</v>
      </c>
      <c r="BU16" s="66">
        <f t="shared" si="64"/>
        <v>0</v>
      </c>
      <c r="BV16" s="66">
        <f t="shared" si="64"/>
        <v>0</v>
      </c>
      <c r="BW16" s="66">
        <f t="shared" si="64"/>
        <v>0</v>
      </c>
      <c r="BX16" s="66">
        <f t="shared" si="64"/>
        <v>0</v>
      </c>
      <c r="BY16" s="66">
        <f t="shared" si="64"/>
        <v>0</v>
      </c>
      <c r="BZ16" s="66">
        <f t="shared" si="64"/>
        <v>0</v>
      </c>
      <c r="CA16" s="66">
        <f t="shared" si="64"/>
        <v>0</v>
      </c>
      <c r="CB16" s="66">
        <f t="shared" si="64"/>
        <v>0</v>
      </c>
      <c r="CC16" s="66">
        <f t="shared" si="64"/>
        <v>0</v>
      </c>
      <c r="CD16" s="66">
        <f t="shared" si="64"/>
        <v>0</v>
      </c>
      <c r="CE16" s="75">
        <f t="shared" si="51"/>
        <v>0</v>
      </c>
      <c r="CF16" s="66">
        <f t="shared" si="65"/>
        <v>0</v>
      </c>
      <c r="CG16" s="66">
        <f t="shared" si="65"/>
        <v>0</v>
      </c>
      <c r="CH16" s="66">
        <f t="shared" si="65"/>
        <v>0</v>
      </c>
      <c r="CI16" s="66">
        <f t="shared" si="65"/>
        <v>0</v>
      </c>
      <c r="CJ16" s="66">
        <f t="shared" si="65"/>
        <v>0</v>
      </c>
      <c r="CK16" s="66">
        <f t="shared" si="65"/>
        <v>0</v>
      </c>
      <c r="CL16" s="66">
        <f t="shared" si="65"/>
        <v>0</v>
      </c>
      <c r="CM16" s="66">
        <f t="shared" si="65"/>
        <v>0</v>
      </c>
      <c r="CN16" s="66">
        <f t="shared" si="65"/>
        <v>0</v>
      </c>
      <c r="CO16" s="66">
        <f t="shared" si="65"/>
        <v>0</v>
      </c>
      <c r="CP16" s="66">
        <f t="shared" si="65"/>
        <v>0</v>
      </c>
      <c r="CQ16" s="66">
        <f t="shared" si="65"/>
        <v>0</v>
      </c>
      <c r="CR16" s="75">
        <f t="shared" si="53"/>
        <v>0</v>
      </c>
      <c r="CS16" s="66">
        <f t="shared" si="66"/>
        <v>0</v>
      </c>
      <c r="CT16" s="66">
        <f t="shared" si="66"/>
        <v>0</v>
      </c>
      <c r="CU16" s="66">
        <f t="shared" si="66"/>
        <v>0</v>
      </c>
      <c r="CV16" s="66">
        <f t="shared" si="66"/>
        <v>0</v>
      </c>
      <c r="CW16" s="66">
        <f t="shared" si="66"/>
        <v>0</v>
      </c>
      <c r="CX16" s="66">
        <f t="shared" si="66"/>
        <v>0</v>
      </c>
      <c r="CY16" s="66">
        <f t="shared" si="66"/>
        <v>0</v>
      </c>
      <c r="CZ16" s="66">
        <f t="shared" si="66"/>
        <v>0</v>
      </c>
      <c r="DA16" s="66">
        <f t="shared" si="66"/>
        <v>0</v>
      </c>
      <c r="DB16" s="66">
        <f t="shared" si="66"/>
        <v>0</v>
      </c>
      <c r="DC16" s="66">
        <f t="shared" si="66"/>
        <v>0</v>
      </c>
      <c r="DD16" s="66">
        <f t="shared" si="66"/>
        <v>0</v>
      </c>
      <c r="DE16" s="75">
        <f t="shared" si="55"/>
        <v>0</v>
      </c>
      <c r="DF16" s="66">
        <f t="shared" si="67"/>
        <v>0</v>
      </c>
      <c r="DG16" s="66">
        <f t="shared" si="67"/>
        <v>0</v>
      </c>
      <c r="DH16" s="66">
        <f t="shared" si="67"/>
        <v>0</v>
      </c>
      <c r="DI16" s="66">
        <f t="shared" si="67"/>
        <v>0</v>
      </c>
      <c r="DJ16" s="66">
        <f t="shared" si="67"/>
        <v>0</v>
      </c>
      <c r="DK16" s="66">
        <f t="shared" si="67"/>
        <v>0</v>
      </c>
      <c r="DL16" s="66">
        <f t="shared" si="67"/>
        <v>0</v>
      </c>
      <c r="DM16" s="66">
        <f t="shared" si="67"/>
        <v>0</v>
      </c>
      <c r="DN16" s="66">
        <f t="shared" si="67"/>
        <v>0</v>
      </c>
      <c r="DO16" s="66">
        <f t="shared" si="67"/>
        <v>0</v>
      </c>
      <c r="DP16" s="66">
        <f t="shared" si="67"/>
        <v>0</v>
      </c>
      <c r="DQ16" s="66">
        <f t="shared" si="67"/>
        <v>0</v>
      </c>
      <c r="DR16" s="75">
        <f t="shared" si="57"/>
        <v>0</v>
      </c>
      <c r="DS16" s="66">
        <f t="shared" si="68"/>
        <v>0</v>
      </c>
      <c r="DT16" s="66">
        <f t="shared" si="68"/>
        <v>0</v>
      </c>
      <c r="DU16" s="66">
        <f t="shared" si="68"/>
        <v>0</v>
      </c>
      <c r="DV16" s="66">
        <f t="shared" si="68"/>
        <v>0</v>
      </c>
      <c r="DW16" s="66">
        <f t="shared" si="68"/>
        <v>0</v>
      </c>
      <c r="DX16" s="66">
        <f t="shared" si="68"/>
        <v>0</v>
      </c>
      <c r="DY16" s="66">
        <f t="shared" si="68"/>
        <v>0</v>
      </c>
      <c r="DZ16" s="66">
        <f t="shared" si="68"/>
        <v>0</v>
      </c>
      <c r="EA16" s="66">
        <f t="shared" si="68"/>
        <v>0</v>
      </c>
      <c r="EB16" s="66">
        <f t="shared" si="68"/>
        <v>0</v>
      </c>
      <c r="EC16" s="66">
        <f t="shared" si="68"/>
        <v>0</v>
      </c>
      <c r="ED16" s="66">
        <f t="shared" si="68"/>
        <v>0</v>
      </c>
      <c r="EE16" s="76">
        <f t="shared" si="59"/>
        <v>0</v>
      </c>
    </row>
    <row r="17" spans="1:135" x14ac:dyDescent="0.2">
      <c r="A17" s="2"/>
      <c r="D17" s="3" t="s">
        <v>67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42"/>
        <v>0</v>
      </c>
      <c r="T17" s="66">
        <f t="shared" si="42"/>
        <v>0</v>
      </c>
      <c r="U17" s="66">
        <f t="shared" si="42"/>
        <v>0</v>
      </c>
      <c r="V17" s="66">
        <f t="shared" si="42"/>
        <v>0</v>
      </c>
      <c r="W17" s="66">
        <f t="shared" si="42"/>
        <v>0</v>
      </c>
      <c r="X17" s="66">
        <f t="shared" si="42"/>
        <v>0</v>
      </c>
      <c r="Y17" s="66">
        <f t="shared" si="42"/>
        <v>0</v>
      </c>
      <c r="Z17" s="66">
        <f t="shared" si="42"/>
        <v>0</v>
      </c>
      <c r="AA17" s="66">
        <f t="shared" si="42"/>
        <v>0</v>
      </c>
      <c r="AB17" s="66">
        <f t="shared" si="42"/>
        <v>0</v>
      </c>
      <c r="AC17" s="66">
        <f t="shared" si="42"/>
        <v>0</v>
      </c>
      <c r="AD17" s="66">
        <f t="shared" si="42"/>
        <v>0</v>
      </c>
      <c r="AE17" s="75">
        <f t="shared" si="43"/>
        <v>0</v>
      </c>
      <c r="AF17" s="66">
        <f t="shared" si="60"/>
        <v>0</v>
      </c>
      <c r="AG17" s="66">
        <f t="shared" si="60"/>
        <v>0</v>
      </c>
      <c r="AH17" s="66">
        <f t="shared" si="61"/>
        <v>0</v>
      </c>
      <c r="AI17" s="66">
        <f t="shared" si="61"/>
        <v>0</v>
      </c>
      <c r="AJ17" s="66">
        <f t="shared" si="61"/>
        <v>0</v>
      </c>
      <c r="AK17" s="66">
        <f t="shared" si="61"/>
        <v>0</v>
      </c>
      <c r="AL17" s="66">
        <f t="shared" si="61"/>
        <v>0</v>
      </c>
      <c r="AM17" s="66">
        <f t="shared" si="61"/>
        <v>0</v>
      </c>
      <c r="AN17" s="66">
        <f t="shared" si="61"/>
        <v>0</v>
      </c>
      <c r="AO17" s="66">
        <f t="shared" si="61"/>
        <v>0</v>
      </c>
      <c r="AP17" s="66">
        <f t="shared" si="61"/>
        <v>0</v>
      </c>
      <c r="AQ17" s="66">
        <f t="shared" si="61"/>
        <v>0</v>
      </c>
      <c r="AR17" s="75">
        <f t="shared" si="45"/>
        <v>0</v>
      </c>
      <c r="AS17" s="66">
        <f t="shared" si="62"/>
        <v>0</v>
      </c>
      <c r="AT17" s="66">
        <f t="shared" si="62"/>
        <v>0</v>
      </c>
      <c r="AU17" s="66">
        <f t="shared" si="62"/>
        <v>0</v>
      </c>
      <c r="AV17" s="66">
        <f t="shared" si="62"/>
        <v>0</v>
      </c>
      <c r="AW17" s="66">
        <f t="shared" si="62"/>
        <v>0</v>
      </c>
      <c r="AX17" s="66">
        <f t="shared" si="62"/>
        <v>0</v>
      </c>
      <c r="AY17" s="66">
        <f t="shared" si="62"/>
        <v>0</v>
      </c>
      <c r="AZ17" s="66">
        <f t="shared" si="62"/>
        <v>0</v>
      </c>
      <c r="BA17" s="66">
        <f t="shared" si="62"/>
        <v>0</v>
      </c>
      <c r="BB17" s="66">
        <f t="shared" si="62"/>
        <v>0</v>
      </c>
      <c r="BC17" s="66">
        <f t="shared" si="62"/>
        <v>0</v>
      </c>
      <c r="BD17" s="66">
        <f t="shared" si="62"/>
        <v>0</v>
      </c>
      <c r="BE17" s="75">
        <f t="shared" si="47"/>
        <v>0</v>
      </c>
      <c r="BF17" s="66">
        <f t="shared" si="63"/>
        <v>0</v>
      </c>
      <c r="BG17" s="66">
        <f t="shared" si="63"/>
        <v>0</v>
      </c>
      <c r="BH17" s="66">
        <f t="shared" si="63"/>
        <v>0</v>
      </c>
      <c r="BI17" s="66">
        <f t="shared" si="63"/>
        <v>0</v>
      </c>
      <c r="BJ17" s="66">
        <f t="shared" si="63"/>
        <v>0</v>
      </c>
      <c r="BK17" s="66">
        <f t="shared" si="63"/>
        <v>0</v>
      </c>
      <c r="BL17" s="66">
        <f t="shared" si="63"/>
        <v>0</v>
      </c>
      <c r="BM17" s="66">
        <f t="shared" si="63"/>
        <v>0</v>
      </c>
      <c r="BN17" s="66">
        <f t="shared" si="63"/>
        <v>0</v>
      </c>
      <c r="BO17" s="66">
        <f t="shared" si="63"/>
        <v>0</v>
      </c>
      <c r="BP17" s="66">
        <f t="shared" si="63"/>
        <v>0</v>
      </c>
      <c r="BQ17" s="66">
        <f t="shared" si="63"/>
        <v>0</v>
      </c>
      <c r="BR17" s="75">
        <f t="shared" si="49"/>
        <v>0</v>
      </c>
      <c r="BS17" s="66">
        <f t="shared" si="64"/>
        <v>0</v>
      </c>
      <c r="BT17" s="66">
        <f t="shared" si="64"/>
        <v>0</v>
      </c>
      <c r="BU17" s="66">
        <f t="shared" si="64"/>
        <v>0</v>
      </c>
      <c r="BV17" s="66">
        <f t="shared" si="64"/>
        <v>0</v>
      </c>
      <c r="BW17" s="66">
        <f t="shared" si="64"/>
        <v>0</v>
      </c>
      <c r="BX17" s="66">
        <f t="shared" si="64"/>
        <v>0</v>
      </c>
      <c r="BY17" s="66">
        <f t="shared" si="64"/>
        <v>0</v>
      </c>
      <c r="BZ17" s="66">
        <f t="shared" si="64"/>
        <v>0</v>
      </c>
      <c r="CA17" s="66">
        <f t="shared" si="64"/>
        <v>0</v>
      </c>
      <c r="CB17" s="66">
        <f t="shared" si="64"/>
        <v>0</v>
      </c>
      <c r="CC17" s="66">
        <f t="shared" si="64"/>
        <v>0</v>
      </c>
      <c r="CD17" s="66">
        <f t="shared" si="64"/>
        <v>0</v>
      </c>
      <c r="CE17" s="75">
        <f t="shared" si="51"/>
        <v>0</v>
      </c>
      <c r="CF17" s="66">
        <f t="shared" si="65"/>
        <v>0</v>
      </c>
      <c r="CG17" s="66">
        <f t="shared" si="65"/>
        <v>0</v>
      </c>
      <c r="CH17" s="66">
        <f t="shared" si="65"/>
        <v>0</v>
      </c>
      <c r="CI17" s="66">
        <f t="shared" si="65"/>
        <v>0</v>
      </c>
      <c r="CJ17" s="66">
        <f t="shared" si="65"/>
        <v>0</v>
      </c>
      <c r="CK17" s="66">
        <f t="shared" si="65"/>
        <v>0</v>
      </c>
      <c r="CL17" s="66">
        <f t="shared" si="65"/>
        <v>0</v>
      </c>
      <c r="CM17" s="66">
        <f t="shared" si="65"/>
        <v>0</v>
      </c>
      <c r="CN17" s="66">
        <f t="shared" si="65"/>
        <v>0</v>
      </c>
      <c r="CO17" s="66">
        <f t="shared" si="65"/>
        <v>0</v>
      </c>
      <c r="CP17" s="66">
        <f t="shared" si="65"/>
        <v>0</v>
      </c>
      <c r="CQ17" s="66">
        <f t="shared" si="65"/>
        <v>0</v>
      </c>
      <c r="CR17" s="75">
        <f t="shared" si="53"/>
        <v>0</v>
      </c>
      <c r="CS17" s="66">
        <f t="shared" si="66"/>
        <v>0</v>
      </c>
      <c r="CT17" s="66">
        <f t="shared" si="66"/>
        <v>0</v>
      </c>
      <c r="CU17" s="66">
        <f t="shared" si="66"/>
        <v>0</v>
      </c>
      <c r="CV17" s="66">
        <f t="shared" si="66"/>
        <v>0</v>
      </c>
      <c r="CW17" s="66">
        <f t="shared" si="66"/>
        <v>0</v>
      </c>
      <c r="CX17" s="66">
        <f t="shared" si="66"/>
        <v>0</v>
      </c>
      <c r="CY17" s="66">
        <f t="shared" si="66"/>
        <v>0</v>
      </c>
      <c r="CZ17" s="66">
        <f t="shared" si="66"/>
        <v>0</v>
      </c>
      <c r="DA17" s="66">
        <f t="shared" si="66"/>
        <v>0</v>
      </c>
      <c r="DB17" s="66">
        <f t="shared" si="66"/>
        <v>0</v>
      </c>
      <c r="DC17" s="66">
        <f t="shared" si="66"/>
        <v>0</v>
      </c>
      <c r="DD17" s="66">
        <f t="shared" si="66"/>
        <v>0</v>
      </c>
      <c r="DE17" s="75">
        <f t="shared" si="55"/>
        <v>0</v>
      </c>
      <c r="DF17" s="66">
        <f t="shared" si="67"/>
        <v>0</v>
      </c>
      <c r="DG17" s="66">
        <f t="shared" si="67"/>
        <v>0</v>
      </c>
      <c r="DH17" s="66">
        <f t="shared" si="67"/>
        <v>0</v>
      </c>
      <c r="DI17" s="66">
        <f t="shared" si="67"/>
        <v>0</v>
      </c>
      <c r="DJ17" s="66">
        <f t="shared" si="67"/>
        <v>0</v>
      </c>
      <c r="DK17" s="66">
        <f t="shared" si="67"/>
        <v>0</v>
      </c>
      <c r="DL17" s="66">
        <f t="shared" si="67"/>
        <v>0</v>
      </c>
      <c r="DM17" s="66">
        <f t="shared" si="67"/>
        <v>0</v>
      </c>
      <c r="DN17" s="66">
        <f t="shared" si="67"/>
        <v>0</v>
      </c>
      <c r="DO17" s="66">
        <f t="shared" si="67"/>
        <v>0</v>
      </c>
      <c r="DP17" s="66">
        <f t="shared" si="67"/>
        <v>0</v>
      </c>
      <c r="DQ17" s="66">
        <f t="shared" si="67"/>
        <v>0</v>
      </c>
      <c r="DR17" s="75">
        <f t="shared" si="57"/>
        <v>0</v>
      </c>
      <c r="DS17" s="66">
        <f t="shared" si="68"/>
        <v>0</v>
      </c>
      <c r="DT17" s="66">
        <f t="shared" si="68"/>
        <v>0</v>
      </c>
      <c r="DU17" s="66">
        <f t="shared" si="68"/>
        <v>0</v>
      </c>
      <c r="DV17" s="66">
        <f t="shared" si="68"/>
        <v>0</v>
      </c>
      <c r="DW17" s="66">
        <f t="shared" si="68"/>
        <v>0</v>
      </c>
      <c r="DX17" s="66">
        <f t="shared" si="68"/>
        <v>0</v>
      </c>
      <c r="DY17" s="66">
        <f t="shared" si="68"/>
        <v>0</v>
      </c>
      <c r="DZ17" s="66">
        <f t="shared" si="68"/>
        <v>0</v>
      </c>
      <c r="EA17" s="66">
        <f t="shared" si="68"/>
        <v>0</v>
      </c>
      <c r="EB17" s="66">
        <f t="shared" si="68"/>
        <v>0</v>
      </c>
      <c r="EC17" s="66">
        <f t="shared" si="68"/>
        <v>0</v>
      </c>
      <c r="ED17" s="66">
        <f t="shared" si="6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46447</v>
      </c>
      <c r="D18" s="3" t="s">
        <v>69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42"/>
        <v>0</v>
      </c>
      <c r="T18" s="66">
        <f t="shared" si="42"/>
        <v>0</v>
      </c>
      <c r="U18" s="66">
        <f t="shared" si="42"/>
        <v>0</v>
      </c>
      <c r="V18" s="66">
        <f t="shared" si="42"/>
        <v>0</v>
      </c>
      <c r="W18" s="66">
        <f t="shared" si="42"/>
        <v>0</v>
      </c>
      <c r="X18" s="66">
        <f t="shared" si="42"/>
        <v>0</v>
      </c>
      <c r="Y18" s="66">
        <f t="shared" si="42"/>
        <v>0</v>
      </c>
      <c r="Z18" s="66">
        <f t="shared" si="42"/>
        <v>0</v>
      </c>
      <c r="AA18" s="66">
        <f t="shared" si="42"/>
        <v>0</v>
      </c>
      <c r="AB18" s="66">
        <f t="shared" si="42"/>
        <v>0</v>
      </c>
      <c r="AC18" s="66">
        <f t="shared" si="42"/>
        <v>0</v>
      </c>
      <c r="AD18" s="66">
        <f t="shared" si="42"/>
        <v>0</v>
      </c>
      <c r="AE18" s="75">
        <f t="shared" si="43"/>
        <v>0</v>
      </c>
      <c r="AF18" s="66">
        <f t="shared" si="60"/>
        <v>0</v>
      </c>
      <c r="AG18" s="66">
        <f t="shared" si="60"/>
        <v>0</v>
      </c>
      <c r="AH18" s="66">
        <f t="shared" si="61"/>
        <v>0</v>
      </c>
      <c r="AI18" s="66">
        <f t="shared" si="61"/>
        <v>0</v>
      </c>
      <c r="AJ18" s="66">
        <f t="shared" si="61"/>
        <v>0</v>
      </c>
      <c r="AK18" s="66">
        <f t="shared" si="61"/>
        <v>0</v>
      </c>
      <c r="AL18" s="66">
        <f t="shared" si="61"/>
        <v>0</v>
      </c>
      <c r="AM18" s="66">
        <f t="shared" si="61"/>
        <v>0</v>
      </c>
      <c r="AN18" s="66">
        <f t="shared" si="61"/>
        <v>0</v>
      </c>
      <c r="AO18" s="66">
        <f t="shared" si="61"/>
        <v>0</v>
      </c>
      <c r="AP18" s="66">
        <f t="shared" si="61"/>
        <v>0</v>
      </c>
      <c r="AQ18" s="66">
        <f t="shared" si="61"/>
        <v>0</v>
      </c>
      <c r="AR18" s="75">
        <f t="shared" si="45"/>
        <v>0</v>
      </c>
      <c r="AS18" s="66">
        <f t="shared" si="62"/>
        <v>0</v>
      </c>
      <c r="AT18" s="66">
        <f t="shared" si="62"/>
        <v>0</v>
      </c>
      <c r="AU18" s="66">
        <f t="shared" si="62"/>
        <v>0</v>
      </c>
      <c r="AV18" s="66">
        <f t="shared" si="62"/>
        <v>0</v>
      </c>
      <c r="AW18" s="66">
        <f t="shared" si="62"/>
        <v>0</v>
      </c>
      <c r="AX18" s="66">
        <f t="shared" si="62"/>
        <v>0</v>
      </c>
      <c r="AY18" s="66">
        <f t="shared" si="62"/>
        <v>0</v>
      </c>
      <c r="AZ18" s="66">
        <f t="shared" si="62"/>
        <v>0</v>
      </c>
      <c r="BA18" s="66">
        <f t="shared" si="62"/>
        <v>0</v>
      </c>
      <c r="BB18" s="66">
        <f t="shared" si="62"/>
        <v>0</v>
      </c>
      <c r="BC18" s="66">
        <f t="shared" si="62"/>
        <v>0</v>
      </c>
      <c r="BD18" s="66">
        <f t="shared" si="62"/>
        <v>0</v>
      </c>
      <c r="BE18" s="75">
        <f t="shared" si="47"/>
        <v>0</v>
      </c>
      <c r="BF18" s="66">
        <f t="shared" si="63"/>
        <v>0</v>
      </c>
      <c r="BG18" s="66">
        <f t="shared" si="63"/>
        <v>0</v>
      </c>
      <c r="BH18" s="66">
        <f t="shared" si="63"/>
        <v>0</v>
      </c>
      <c r="BI18" s="66">
        <f t="shared" si="63"/>
        <v>0</v>
      </c>
      <c r="BJ18" s="66">
        <f t="shared" si="63"/>
        <v>0</v>
      </c>
      <c r="BK18" s="66">
        <f t="shared" si="63"/>
        <v>0</v>
      </c>
      <c r="BL18" s="66">
        <f t="shared" si="63"/>
        <v>0</v>
      </c>
      <c r="BM18" s="66">
        <f t="shared" si="63"/>
        <v>0</v>
      </c>
      <c r="BN18" s="66">
        <f t="shared" si="63"/>
        <v>0</v>
      </c>
      <c r="BO18" s="66">
        <f t="shared" si="63"/>
        <v>0</v>
      </c>
      <c r="BP18" s="66">
        <f t="shared" si="63"/>
        <v>0</v>
      </c>
      <c r="BQ18" s="66">
        <f t="shared" si="63"/>
        <v>0</v>
      </c>
      <c r="BR18" s="75">
        <f t="shared" si="49"/>
        <v>0</v>
      </c>
      <c r="BS18" s="66">
        <f t="shared" si="64"/>
        <v>0</v>
      </c>
      <c r="BT18" s="66">
        <f t="shared" si="64"/>
        <v>0</v>
      </c>
      <c r="BU18" s="66">
        <f t="shared" si="64"/>
        <v>0</v>
      </c>
      <c r="BV18" s="66">
        <f t="shared" si="64"/>
        <v>0</v>
      </c>
      <c r="BW18" s="66">
        <f t="shared" si="64"/>
        <v>0</v>
      </c>
      <c r="BX18" s="66">
        <f t="shared" si="64"/>
        <v>0</v>
      </c>
      <c r="BY18" s="66">
        <f t="shared" si="64"/>
        <v>0</v>
      </c>
      <c r="BZ18" s="66">
        <f t="shared" si="64"/>
        <v>0</v>
      </c>
      <c r="CA18" s="66">
        <f t="shared" si="64"/>
        <v>0</v>
      </c>
      <c r="CB18" s="66">
        <f t="shared" si="64"/>
        <v>0</v>
      </c>
      <c r="CC18" s="66">
        <f t="shared" si="64"/>
        <v>0</v>
      </c>
      <c r="CD18" s="66">
        <f t="shared" si="64"/>
        <v>0</v>
      </c>
      <c r="CE18" s="75">
        <f t="shared" si="51"/>
        <v>0</v>
      </c>
      <c r="CF18" s="66">
        <f t="shared" si="65"/>
        <v>0</v>
      </c>
      <c r="CG18" s="66">
        <f t="shared" si="65"/>
        <v>0</v>
      </c>
      <c r="CH18" s="66">
        <f t="shared" si="65"/>
        <v>0</v>
      </c>
      <c r="CI18" s="66">
        <f t="shared" si="65"/>
        <v>0</v>
      </c>
      <c r="CJ18" s="66">
        <f t="shared" si="65"/>
        <v>0</v>
      </c>
      <c r="CK18" s="66">
        <f t="shared" si="65"/>
        <v>0</v>
      </c>
      <c r="CL18" s="66">
        <f t="shared" si="65"/>
        <v>0</v>
      </c>
      <c r="CM18" s="66">
        <f t="shared" si="65"/>
        <v>0</v>
      </c>
      <c r="CN18" s="66">
        <f t="shared" si="65"/>
        <v>0</v>
      </c>
      <c r="CO18" s="66">
        <f t="shared" si="65"/>
        <v>0</v>
      </c>
      <c r="CP18" s="66">
        <f t="shared" si="65"/>
        <v>0</v>
      </c>
      <c r="CQ18" s="66">
        <f t="shared" si="65"/>
        <v>0</v>
      </c>
      <c r="CR18" s="75">
        <f t="shared" si="53"/>
        <v>0</v>
      </c>
      <c r="CS18" s="66">
        <f t="shared" si="66"/>
        <v>0</v>
      </c>
      <c r="CT18" s="66">
        <f t="shared" si="66"/>
        <v>0</v>
      </c>
      <c r="CU18" s="66">
        <f t="shared" si="66"/>
        <v>0</v>
      </c>
      <c r="CV18" s="66">
        <f t="shared" si="66"/>
        <v>0</v>
      </c>
      <c r="CW18" s="66">
        <f t="shared" si="66"/>
        <v>0</v>
      </c>
      <c r="CX18" s="66">
        <f t="shared" si="66"/>
        <v>0</v>
      </c>
      <c r="CY18" s="66">
        <f t="shared" si="66"/>
        <v>0</v>
      </c>
      <c r="CZ18" s="66">
        <f t="shared" si="66"/>
        <v>0</v>
      </c>
      <c r="DA18" s="66">
        <f t="shared" si="66"/>
        <v>0</v>
      </c>
      <c r="DB18" s="66">
        <f t="shared" si="66"/>
        <v>0</v>
      </c>
      <c r="DC18" s="66">
        <f t="shared" si="66"/>
        <v>0</v>
      </c>
      <c r="DD18" s="66">
        <f t="shared" si="66"/>
        <v>0</v>
      </c>
      <c r="DE18" s="75">
        <f t="shared" si="55"/>
        <v>0</v>
      </c>
      <c r="DF18" s="66">
        <f t="shared" si="67"/>
        <v>0</v>
      </c>
      <c r="DG18" s="66">
        <f t="shared" si="67"/>
        <v>0</v>
      </c>
      <c r="DH18" s="66">
        <f t="shared" si="67"/>
        <v>0</v>
      </c>
      <c r="DI18" s="66">
        <f t="shared" si="67"/>
        <v>0</v>
      </c>
      <c r="DJ18" s="66">
        <f t="shared" si="67"/>
        <v>0</v>
      </c>
      <c r="DK18" s="66">
        <f t="shared" si="67"/>
        <v>0</v>
      </c>
      <c r="DL18" s="66">
        <f t="shared" si="67"/>
        <v>0</v>
      </c>
      <c r="DM18" s="66">
        <f t="shared" si="67"/>
        <v>0</v>
      </c>
      <c r="DN18" s="66">
        <f t="shared" si="67"/>
        <v>0</v>
      </c>
      <c r="DO18" s="66">
        <f t="shared" si="67"/>
        <v>0</v>
      </c>
      <c r="DP18" s="66">
        <f t="shared" si="67"/>
        <v>0</v>
      </c>
      <c r="DQ18" s="66">
        <f t="shared" si="67"/>
        <v>0</v>
      </c>
      <c r="DR18" s="75">
        <f t="shared" si="57"/>
        <v>0</v>
      </c>
      <c r="DS18" s="66">
        <f t="shared" si="68"/>
        <v>0</v>
      </c>
      <c r="DT18" s="66">
        <f t="shared" si="68"/>
        <v>0</v>
      </c>
      <c r="DU18" s="66">
        <f t="shared" si="68"/>
        <v>0</v>
      </c>
      <c r="DV18" s="66">
        <f t="shared" si="68"/>
        <v>0</v>
      </c>
      <c r="DW18" s="66">
        <f t="shared" si="68"/>
        <v>0</v>
      </c>
      <c r="DX18" s="66">
        <f t="shared" si="68"/>
        <v>0</v>
      </c>
      <c r="DY18" s="66">
        <f t="shared" si="68"/>
        <v>0</v>
      </c>
      <c r="DZ18" s="66">
        <f t="shared" si="68"/>
        <v>0</v>
      </c>
      <c r="EA18" s="66">
        <f t="shared" si="68"/>
        <v>0</v>
      </c>
      <c r="EB18" s="66">
        <f t="shared" si="68"/>
        <v>0</v>
      </c>
      <c r="EC18" s="66">
        <f t="shared" si="68"/>
        <v>0</v>
      </c>
      <c r="ED18" s="66">
        <f t="shared" si="68"/>
        <v>0</v>
      </c>
      <c r="EE18" s="76">
        <f t="shared" si="59"/>
        <v>0</v>
      </c>
    </row>
    <row r="19" spans="1:135" x14ac:dyDescent="0.2">
      <c r="A19" s="335" t="s">
        <v>166</v>
      </c>
      <c r="B19" s="20">
        <f>EDATE(B18, 12)</f>
        <v>46813</v>
      </c>
      <c r="D19" s="3" t="s">
        <v>71</v>
      </c>
      <c r="F19" s="66">
        <f t="shared" ref="F19:Q33" si="69">IF(F$2&gt;=$B$18,$E19,0)</f>
        <v>0</v>
      </c>
      <c r="G19" s="66">
        <f t="shared" si="69"/>
        <v>0</v>
      </c>
      <c r="H19" s="66">
        <f t="shared" si="69"/>
        <v>0</v>
      </c>
      <c r="I19" s="66">
        <f t="shared" si="69"/>
        <v>0</v>
      </c>
      <c r="J19" s="66">
        <f t="shared" si="69"/>
        <v>0</v>
      </c>
      <c r="K19" s="66">
        <f t="shared" si="69"/>
        <v>0</v>
      </c>
      <c r="L19" s="66">
        <f t="shared" si="69"/>
        <v>0</v>
      </c>
      <c r="M19" s="66">
        <f t="shared" si="69"/>
        <v>0</v>
      </c>
      <c r="N19" s="66">
        <f t="shared" si="69"/>
        <v>0</v>
      </c>
      <c r="O19" s="66">
        <f t="shared" si="69"/>
        <v>0</v>
      </c>
      <c r="P19" s="66">
        <f t="shared" si="69"/>
        <v>0</v>
      </c>
      <c r="Q19" s="66">
        <f t="shared" si="69"/>
        <v>0</v>
      </c>
      <c r="R19" s="75">
        <f t="shared" si="41"/>
        <v>0</v>
      </c>
      <c r="S19" s="66">
        <f t="shared" ref="S19:AD27" si="70">IF(S$2&gt;=$B$18,$E19,0)</f>
        <v>0</v>
      </c>
      <c r="T19" s="66">
        <f t="shared" si="70"/>
        <v>0</v>
      </c>
      <c r="U19" s="66">
        <f t="shared" si="70"/>
        <v>0</v>
      </c>
      <c r="V19" s="66">
        <f t="shared" si="70"/>
        <v>0</v>
      </c>
      <c r="W19" s="66">
        <f t="shared" si="70"/>
        <v>0</v>
      </c>
      <c r="X19" s="66">
        <f t="shared" si="70"/>
        <v>0</v>
      </c>
      <c r="Y19" s="66">
        <f t="shared" si="70"/>
        <v>0</v>
      </c>
      <c r="Z19" s="66">
        <f t="shared" si="70"/>
        <v>0</v>
      </c>
      <c r="AA19" s="66">
        <f t="shared" si="70"/>
        <v>0</v>
      </c>
      <c r="AB19" s="66">
        <f t="shared" si="70"/>
        <v>0</v>
      </c>
      <c r="AC19" s="66">
        <f t="shared" si="70"/>
        <v>0</v>
      </c>
      <c r="AD19" s="66">
        <f t="shared" si="70"/>
        <v>0</v>
      </c>
      <c r="AE19" s="75">
        <f t="shared" si="43"/>
        <v>0</v>
      </c>
      <c r="AF19" s="66">
        <f t="shared" si="60"/>
        <v>0</v>
      </c>
      <c r="AG19" s="66">
        <f t="shared" si="60"/>
        <v>0</v>
      </c>
      <c r="AH19" s="66">
        <f t="shared" si="61"/>
        <v>0</v>
      </c>
      <c r="AI19" s="66">
        <f t="shared" si="61"/>
        <v>0</v>
      </c>
      <c r="AJ19" s="66">
        <f t="shared" si="61"/>
        <v>0</v>
      </c>
      <c r="AK19" s="66">
        <f t="shared" si="61"/>
        <v>0</v>
      </c>
      <c r="AL19" s="66">
        <f t="shared" si="61"/>
        <v>0</v>
      </c>
      <c r="AM19" s="66">
        <f t="shared" si="61"/>
        <v>0</v>
      </c>
      <c r="AN19" s="66">
        <f t="shared" si="61"/>
        <v>0</v>
      </c>
      <c r="AO19" s="66">
        <f t="shared" si="61"/>
        <v>0</v>
      </c>
      <c r="AP19" s="66">
        <f t="shared" si="61"/>
        <v>0</v>
      </c>
      <c r="AQ19" s="66">
        <f t="shared" si="61"/>
        <v>0</v>
      </c>
      <c r="AR19" s="75">
        <f t="shared" si="45"/>
        <v>0</v>
      </c>
      <c r="AS19" s="66">
        <f t="shared" si="62"/>
        <v>0</v>
      </c>
      <c r="AT19" s="66">
        <f t="shared" si="62"/>
        <v>0</v>
      </c>
      <c r="AU19" s="66">
        <f t="shared" si="62"/>
        <v>0</v>
      </c>
      <c r="AV19" s="66">
        <f t="shared" si="62"/>
        <v>0</v>
      </c>
      <c r="AW19" s="66">
        <f t="shared" si="62"/>
        <v>0</v>
      </c>
      <c r="AX19" s="66">
        <f t="shared" si="62"/>
        <v>0</v>
      </c>
      <c r="AY19" s="66">
        <f t="shared" si="62"/>
        <v>0</v>
      </c>
      <c r="AZ19" s="66">
        <f t="shared" si="62"/>
        <v>0</v>
      </c>
      <c r="BA19" s="66">
        <f t="shared" si="62"/>
        <v>0</v>
      </c>
      <c r="BB19" s="66">
        <f t="shared" si="62"/>
        <v>0</v>
      </c>
      <c r="BC19" s="66">
        <f t="shared" si="62"/>
        <v>0</v>
      </c>
      <c r="BD19" s="66">
        <f t="shared" si="62"/>
        <v>0</v>
      </c>
      <c r="BE19" s="75">
        <f t="shared" si="47"/>
        <v>0</v>
      </c>
      <c r="BF19" s="66">
        <f t="shared" si="63"/>
        <v>0</v>
      </c>
      <c r="BG19" s="66">
        <f t="shared" si="63"/>
        <v>0</v>
      </c>
      <c r="BH19" s="66">
        <f t="shared" si="63"/>
        <v>0</v>
      </c>
      <c r="BI19" s="66">
        <f t="shared" si="63"/>
        <v>0</v>
      </c>
      <c r="BJ19" s="66">
        <f t="shared" si="63"/>
        <v>0</v>
      </c>
      <c r="BK19" s="66">
        <f t="shared" si="63"/>
        <v>0</v>
      </c>
      <c r="BL19" s="66">
        <f t="shared" si="63"/>
        <v>0</v>
      </c>
      <c r="BM19" s="66">
        <f t="shared" si="63"/>
        <v>0</v>
      </c>
      <c r="BN19" s="66">
        <f t="shared" si="63"/>
        <v>0</v>
      </c>
      <c r="BO19" s="66">
        <f t="shared" si="63"/>
        <v>0</v>
      </c>
      <c r="BP19" s="66">
        <f t="shared" si="63"/>
        <v>0</v>
      </c>
      <c r="BQ19" s="66">
        <f t="shared" si="63"/>
        <v>0</v>
      </c>
      <c r="BR19" s="75">
        <f t="shared" si="49"/>
        <v>0</v>
      </c>
      <c r="BS19" s="66">
        <f t="shared" si="64"/>
        <v>0</v>
      </c>
      <c r="BT19" s="66">
        <f t="shared" si="64"/>
        <v>0</v>
      </c>
      <c r="BU19" s="66">
        <f t="shared" si="64"/>
        <v>0</v>
      </c>
      <c r="BV19" s="66">
        <f t="shared" si="64"/>
        <v>0</v>
      </c>
      <c r="BW19" s="66">
        <f t="shared" si="64"/>
        <v>0</v>
      </c>
      <c r="BX19" s="66">
        <f t="shared" si="64"/>
        <v>0</v>
      </c>
      <c r="BY19" s="66">
        <f t="shared" si="64"/>
        <v>0</v>
      </c>
      <c r="BZ19" s="66">
        <f t="shared" si="64"/>
        <v>0</v>
      </c>
      <c r="CA19" s="66">
        <f t="shared" si="64"/>
        <v>0</v>
      </c>
      <c r="CB19" s="66">
        <f t="shared" si="64"/>
        <v>0</v>
      </c>
      <c r="CC19" s="66">
        <f t="shared" si="64"/>
        <v>0</v>
      </c>
      <c r="CD19" s="66">
        <f t="shared" si="64"/>
        <v>0</v>
      </c>
      <c r="CE19" s="75">
        <f t="shared" si="51"/>
        <v>0</v>
      </c>
      <c r="CF19" s="66">
        <f t="shared" si="65"/>
        <v>0</v>
      </c>
      <c r="CG19" s="66">
        <f t="shared" si="65"/>
        <v>0</v>
      </c>
      <c r="CH19" s="66">
        <f t="shared" si="65"/>
        <v>0</v>
      </c>
      <c r="CI19" s="66">
        <f t="shared" si="65"/>
        <v>0</v>
      </c>
      <c r="CJ19" s="66">
        <f t="shared" si="65"/>
        <v>0</v>
      </c>
      <c r="CK19" s="66">
        <f t="shared" si="65"/>
        <v>0</v>
      </c>
      <c r="CL19" s="66">
        <f t="shared" si="65"/>
        <v>0</v>
      </c>
      <c r="CM19" s="66">
        <f t="shared" si="65"/>
        <v>0</v>
      </c>
      <c r="CN19" s="66">
        <f t="shared" si="65"/>
        <v>0</v>
      </c>
      <c r="CO19" s="66">
        <f t="shared" si="65"/>
        <v>0</v>
      </c>
      <c r="CP19" s="66">
        <f t="shared" si="65"/>
        <v>0</v>
      </c>
      <c r="CQ19" s="66">
        <f t="shared" si="65"/>
        <v>0</v>
      </c>
      <c r="CR19" s="75">
        <f t="shared" si="53"/>
        <v>0</v>
      </c>
      <c r="CS19" s="66">
        <f t="shared" si="66"/>
        <v>0</v>
      </c>
      <c r="CT19" s="66">
        <f t="shared" si="66"/>
        <v>0</v>
      </c>
      <c r="CU19" s="66">
        <f t="shared" si="66"/>
        <v>0</v>
      </c>
      <c r="CV19" s="66">
        <f t="shared" si="66"/>
        <v>0</v>
      </c>
      <c r="CW19" s="66">
        <f t="shared" si="66"/>
        <v>0</v>
      </c>
      <c r="CX19" s="66">
        <f t="shared" si="66"/>
        <v>0</v>
      </c>
      <c r="CY19" s="66">
        <f t="shared" si="66"/>
        <v>0</v>
      </c>
      <c r="CZ19" s="66">
        <f t="shared" si="66"/>
        <v>0</v>
      </c>
      <c r="DA19" s="66">
        <f t="shared" si="66"/>
        <v>0</v>
      </c>
      <c r="DB19" s="66">
        <f t="shared" si="66"/>
        <v>0</v>
      </c>
      <c r="DC19" s="66">
        <f t="shared" si="66"/>
        <v>0</v>
      </c>
      <c r="DD19" s="66">
        <f t="shared" si="66"/>
        <v>0</v>
      </c>
      <c r="DE19" s="75">
        <f t="shared" si="55"/>
        <v>0</v>
      </c>
      <c r="DF19" s="66">
        <f t="shared" si="67"/>
        <v>0</v>
      </c>
      <c r="DG19" s="66">
        <f t="shared" si="67"/>
        <v>0</v>
      </c>
      <c r="DH19" s="66">
        <f t="shared" si="67"/>
        <v>0</v>
      </c>
      <c r="DI19" s="66">
        <f t="shared" si="67"/>
        <v>0</v>
      </c>
      <c r="DJ19" s="66">
        <f t="shared" si="67"/>
        <v>0</v>
      </c>
      <c r="DK19" s="66">
        <f t="shared" si="67"/>
        <v>0</v>
      </c>
      <c r="DL19" s="66">
        <f t="shared" si="67"/>
        <v>0</v>
      </c>
      <c r="DM19" s="66">
        <f t="shared" si="67"/>
        <v>0</v>
      </c>
      <c r="DN19" s="66">
        <f t="shared" si="67"/>
        <v>0</v>
      </c>
      <c r="DO19" s="66">
        <f t="shared" si="67"/>
        <v>0</v>
      </c>
      <c r="DP19" s="66">
        <f t="shared" si="67"/>
        <v>0</v>
      </c>
      <c r="DQ19" s="66">
        <f t="shared" si="67"/>
        <v>0</v>
      </c>
      <c r="DR19" s="75">
        <f t="shared" si="57"/>
        <v>0</v>
      </c>
      <c r="DS19" s="66">
        <f t="shared" si="68"/>
        <v>0</v>
      </c>
      <c r="DT19" s="66">
        <f t="shared" si="68"/>
        <v>0</v>
      </c>
      <c r="DU19" s="66">
        <f t="shared" si="68"/>
        <v>0</v>
      </c>
      <c r="DV19" s="66">
        <f t="shared" si="68"/>
        <v>0</v>
      </c>
      <c r="DW19" s="66">
        <f t="shared" si="68"/>
        <v>0</v>
      </c>
      <c r="DX19" s="66">
        <f t="shared" si="68"/>
        <v>0</v>
      </c>
      <c r="DY19" s="66">
        <f t="shared" si="68"/>
        <v>0</v>
      </c>
      <c r="DZ19" s="66">
        <f t="shared" si="68"/>
        <v>0</v>
      </c>
      <c r="EA19" s="66">
        <f t="shared" si="68"/>
        <v>0</v>
      </c>
      <c r="EB19" s="66">
        <f t="shared" si="68"/>
        <v>0</v>
      </c>
      <c r="EC19" s="66">
        <f t="shared" si="68"/>
        <v>0</v>
      </c>
      <c r="ED19" s="66">
        <f t="shared" si="68"/>
        <v>0</v>
      </c>
      <c r="EE19" s="76">
        <f t="shared" si="59"/>
        <v>0</v>
      </c>
    </row>
    <row r="20" spans="1:135" x14ac:dyDescent="0.2">
      <c r="A20" s="19"/>
      <c r="D20" s="2" t="s">
        <v>72</v>
      </c>
      <c r="F20" s="66">
        <f t="shared" si="69"/>
        <v>0</v>
      </c>
      <c r="G20" s="66">
        <f t="shared" si="69"/>
        <v>0</v>
      </c>
      <c r="H20" s="66">
        <f t="shared" si="69"/>
        <v>0</v>
      </c>
      <c r="I20" s="66">
        <f t="shared" si="69"/>
        <v>0</v>
      </c>
      <c r="J20" s="66">
        <f t="shared" si="69"/>
        <v>0</v>
      </c>
      <c r="K20" s="66">
        <f t="shared" si="69"/>
        <v>0</v>
      </c>
      <c r="L20" s="66">
        <f t="shared" si="69"/>
        <v>0</v>
      </c>
      <c r="M20" s="66">
        <f t="shared" si="69"/>
        <v>0</v>
      </c>
      <c r="N20" s="66">
        <f t="shared" si="69"/>
        <v>0</v>
      </c>
      <c r="O20" s="66">
        <f t="shared" si="69"/>
        <v>0</v>
      </c>
      <c r="P20" s="66">
        <f t="shared" si="69"/>
        <v>0</v>
      </c>
      <c r="Q20" s="66">
        <f t="shared" si="69"/>
        <v>0</v>
      </c>
      <c r="R20" s="75">
        <f t="shared" si="41"/>
        <v>0</v>
      </c>
      <c r="S20" s="66">
        <f t="shared" si="70"/>
        <v>0</v>
      </c>
      <c r="T20" s="66">
        <f t="shared" si="70"/>
        <v>0</v>
      </c>
      <c r="U20" s="66">
        <f t="shared" si="70"/>
        <v>0</v>
      </c>
      <c r="V20" s="66">
        <f t="shared" si="70"/>
        <v>0</v>
      </c>
      <c r="W20" s="66">
        <f t="shared" si="70"/>
        <v>0</v>
      </c>
      <c r="X20" s="66">
        <f t="shared" si="70"/>
        <v>0</v>
      </c>
      <c r="Y20" s="66">
        <f t="shared" si="70"/>
        <v>0</v>
      </c>
      <c r="Z20" s="66">
        <f t="shared" si="70"/>
        <v>0</v>
      </c>
      <c r="AA20" s="66">
        <f t="shared" si="70"/>
        <v>0</v>
      </c>
      <c r="AB20" s="66">
        <f t="shared" si="70"/>
        <v>0</v>
      </c>
      <c r="AC20" s="66">
        <f t="shared" si="70"/>
        <v>0</v>
      </c>
      <c r="AD20" s="66">
        <f t="shared" si="70"/>
        <v>0</v>
      </c>
      <c r="AE20" s="75">
        <f t="shared" si="43"/>
        <v>0</v>
      </c>
      <c r="AF20" s="66">
        <f t="shared" si="60"/>
        <v>0</v>
      </c>
      <c r="AG20" s="66">
        <f t="shared" si="60"/>
        <v>0</v>
      </c>
      <c r="AH20" s="66">
        <f t="shared" si="61"/>
        <v>0</v>
      </c>
      <c r="AI20" s="66">
        <f t="shared" si="61"/>
        <v>0</v>
      </c>
      <c r="AJ20" s="66">
        <f t="shared" si="61"/>
        <v>0</v>
      </c>
      <c r="AK20" s="66">
        <f t="shared" si="61"/>
        <v>0</v>
      </c>
      <c r="AL20" s="66">
        <f t="shared" si="61"/>
        <v>0</v>
      </c>
      <c r="AM20" s="66">
        <f t="shared" si="61"/>
        <v>0</v>
      </c>
      <c r="AN20" s="66">
        <f t="shared" si="61"/>
        <v>0</v>
      </c>
      <c r="AO20" s="66">
        <f t="shared" si="61"/>
        <v>0</v>
      </c>
      <c r="AP20" s="66">
        <f t="shared" si="61"/>
        <v>0</v>
      </c>
      <c r="AQ20" s="66">
        <f t="shared" si="61"/>
        <v>0</v>
      </c>
      <c r="AR20" s="75">
        <f t="shared" si="45"/>
        <v>0</v>
      </c>
      <c r="AS20" s="66">
        <f t="shared" si="62"/>
        <v>0</v>
      </c>
      <c r="AT20" s="66">
        <f t="shared" si="62"/>
        <v>0</v>
      </c>
      <c r="AU20" s="66">
        <f t="shared" si="62"/>
        <v>0</v>
      </c>
      <c r="AV20" s="66">
        <f t="shared" si="62"/>
        <v>0</v>
      </c>
      <c r="AW20" s="66">
        <f t="shared" si="62"/>
        <v>0</v>
      </c>
      <c r="AX20" s="66">
        <f t="shared" si="62"/>
        <v>0</v>
      </c>
      <c r="AY20" s="66">
        <f t="shared" si="62"/>
        <v>0</v>
      </c>
      <c r="AZ20" s="66">
        <f t="shared" si="62"/>
        <v>0</v>
      </c>
      <c r="BA20" s="66">
        <f t="shared" si="62"/>
        <v>0</v>
      </c>
      <c r="BB20" s="66">
        <f t="shared" si="62"/>
        <v>0</v>
      </c>
      <c r="BC20" s="66">
        <f t="shared" si="62"/>
        <v>0</v>
      </c>
      <c r="BD20" s="66">
        <f t="shared" si="62"/>
        <v>0</v>
      </c>
      <c r="BE20" s="75">
        <f t="shared" si="47"/>
        <v>0</v>
      </c>
      <c r="BF20" s="66">
        <f t="shared" si="63"/>
        <v>0</v>
      </c>
      <c r="BG20" s="66">
        <f t="shared" si="63"/>
        <v>0</v>
      </c>
      <c r="BH20" s="66">
        <f t="shared" si="63"/>
        <v>0</v>
      </c>
      <c r="BI20" s="66">
        <f t="shared" si="63"/>
        <v>0</v>
      </c>
      <c r="BJ20" s="66">
        <f t="shared" si="63"/>
        <v>0</v>
      </c>
      <c r="BK20" s="66">
        <f t="shared" si="63"/>
        <v>0</v>
      </c>
      <c r="BL20" s="66">
        <f t="shared" si="63"/>
        <v>0</v>
      </c>
      <c r="BM20" s="66">
        <f t="shared" si="63"/>
        <v>0</v>
      </c>
      <c r="BN20" s="66">
        <f t="shared" si="63"/>
        <v>0</v>
      </c>
      <c r="BO20" s="66">
        <f t="shared" si="63"/>
        <v>0</v>
      </c>
      <c r="BP20" s="66">
        <f t="shared" si="63"/>
        <v>0</v>
      </c>
      <c r="BQ20" s="66">
        <f t="shared" si="63"/>
        <v>0</v>
      </c>
      <c r="BR20" s="75">
        <f t="shared" si="49"/>
        <v>0</v>
      </c>
      <c r="BS20" s="66">
        <f t="shared" si="64"/>
        <v>0</v>
      </c>
      <c r="BT20" s="66">
        <f t="shared" si="64"/>
        <v>0</v>
      </c>
      <c r="BU20" s="66">
        <f t="shared" si="64"/>
        <v>0</v>
      </c>
      <c r="BV20" s="66">
        <f t="shared" si="64"/>
        <v>0</v>
      </c>
      <c r="BW20" s="66">
        <f t="shared" si="64"/>
        <v>0</v>
      </c>
      <c r="BX20" s="66">
        <f t="shared" si="64"/>
        <v>0</v>
      </c>
      <c r="BY20" s="66">
        <f t="shared" si="64"/>
        <v>0</v>
      </c>
      <c r="BZ20" s="66">
        <f t="shared" si="64"/>
        <v>0</v>
      </c>
      <c r="CA20" s="66">
        <f t="shared" si="64"/>
        <v>0</v>
      </c>
      <c r="CB20" s="66">
        <f t="shared" si="64"/>
        <v>0</v>
      </c>
      <c r="CC20" s="66">
        <f t="shared" si="64"/>
        <v>0</v>
      </c>
      <c r="CD20" s="66">
        <f t="shared" si="64"/>
        <v>0</v>
      </c>
      <c r="CE20" s="75">
        <f t="shared" si="51"/>
        <v>0</v>
      </c>
      <c r="CF20" s="66">
        <f t="shared" si="65"/>
        <v>0</v>
      </c>
      <c r="CG20" s="66">
        <f t="shared" si="65"/>
        <v>0</v>
      </c>
      <c r="CH20" s="66">
        <f t="shared" si="65"/>
        <v>0</v>
      </c>
      <c r="CI20" s="66">
        <f t="shared" si="65"/>
        <v>0</v>
      </c>
      <c r="CJ20" s="66">
        <f t="shared" si="65"/>
        <v>0</v>
      </c>
      <c r="CK20" s="66">
        <f t="shared" si="65"/>
        <v>0</v>
      </c>
      <c r="CL20" s="66">
        <f t="shared" si="65"/>
        <v>0</v>
      </c>
      <c r="CM20" s="66">
        <f t="shared" si="65"/>
        <v>0</v>
      </c>
      <c r="CN20" s="66">
        <f t="shared" si="65"/>
        <v>0</v>
      </c>
      <c r="CO20" s="66">
        <f t="shared" si="65"/>
        <v>0</v>
      </c>
      <c r="CP20" s="66">
        <f t="shared" si="65"/>
        <v>0</v>
      </c>
      <c r="CQ20" s="66">
        <f t="shared" si="65"/>
        <v>0</v>
      </c>
      <c r="CR20" s="75">
        <f t="shared" si="53"/>
        <v>0</v>
      </c>
      <c r="CS20" s="66">
        <f t="shared" si="66"/>
        <v>0</v>
      </c>
      <c r="CT20" s="66">
        <f t="shared" si="66"/>
        <v>0</v>
      </c>
      <c r="CU20" s="66">
        <f t="shared" si="66"/>
        <v>0</v>
      </c>
      <c r="CV20" s="66">
        <f t="shared" si="66"/>
        <v>0</v>
      </c>
      <c r="CW20" s="66">
        <f t="shared" si="66"/>
        <v>0</v>
      </c>
      <c r="CX20" s="66">
        <f t="shared" si="66"/>
        <v>0</v>
      </c>
      <c r="CY20" s="66">
        <f t="shared" si="66"/>
        <v>0</v>
      </c>
      <c r="CZ20" s="66">
        <f t="shared" si="66"/>
        <v>0</v>
      </c>
      <c r="DA20" s="66">
        <f t="shared" si="66"/>
        <v>0</v>
      </c>
      <c r="DB20" s="66">
        <f t="shared" si="66"/>
        <v>0</v>
      </c>
      <c r="DC20" s="66">
        <f t="shared" si="66"/>
        <v>0</v>
      </c>
      <c r="DD20" s="66">
        <f t="shared" si="66"/>
        <v>0</v>
      </c>
      <c r="DE20" s="75">
        <f t="shared" si="55"/>
        <v>0</v>
      </c>
      <c r="DF20" s="66">
        <f t="shared" si="67"/>
        <v>0</v>
      </c>
      <c r="DG20" s="66">
        <f t="shared" si="67"/>
        <v>0</v>
      </c>
      <c r="DH20" s="66">
        <f t="shared" si="67"/>
        <v>0</v>
      </c>
      <c r="DI20" s="66">
        <f t="shared" si="67"/>
        <v>0</v>
      </c>
      <c r="DJ20" s="66">
        <f t="shared" si="67"/>
        <v>0</v>
      </c>
      <c r="DK20" s="66">
        <f t="shared" si="67"/>
        <v>0</v>
      </c>
      <c r="DL20" s="66">
        <f t="shared" si="67"/>
        <v>0</v>
      </c>
      <c r="DM20" s="66">
        <f t="shared" si="67"/>
        <v>0</v>
      </c>
      <c r="DN20" s="66">
        <f t="shared" si="67"/>
        <v>0</v>
      </c>
      <c r="DO20" s="66">
        <f t="shared" si="67"/>
        <v>0</v>
      </c>
      <c r="DP20" s="66">
        <f t="shared" si="67"/>
        <v>0</v>
      </c>
      <c r="DQ20" s="66">
        <f t="shared" si="67"/>
        <v>0</v>
      </c>
      <c r="DR20" s="75">
        <f t="shared" si="57"/>
        <v>0</v>
      </c>
      <c r="DS20" s="66">
        <f t="shared" si="68"/>
        <v>0</v>
      </c>
      <c r="DT20" s="66">
        <f t="shared" si="68"/>
        <v>0</v>
      </c>
      <c r="DU20" s="66">
        <f t="shared" si="68"/>
        <v>0</v>
      </c>
      <c r="DV20" s="66">
        <f t="shared" si="68"/>
        <v>0</v>
      </c>
      <c r="DW20" s="66">
        <f t="shared" si="68"/>
        <v>0</v>
      </c>
      <c r="DX20" s="66">
        <f t="shared" si="68"/>
        <v>0</v>
      </c>
      <c r="DY20" s="66">
        <f t="shared" si="68"/>
        <v>0</v>
      </c>
      <c r="DZ20" s="66">
        <f t="shared" si="68"/>
        <v>0</v>
      </c>
      <c r="EA20" s="66">
        <f t="shared" si="68"/>
        <v>0</v>
      </c>
      <c r="EB20" s="66">
        <f t="shared" si="68"/>
        <v>0</v>
      </c>
      <c r="EC20" s="66">
        <f t="shared" si="68"/>
        <v>0</v>
      </c>
      <c r="ED20" s="66">
        <f t="shared" si="68"/>
        <v>0</v>
      </c>
      <c r="EE20" s="76">
        <f t="shared" si="59"/>
        <v>0</v>
      </c>
    </row>
    <row r="21" spans="1:135" x14ac:dyDescent="0.2">
      <c r="A21" s="19"/>
      <c r="D21" s="2" t="s">
        <v>73</v>
      </c>
      <c r="F21" s="66">
        <f t="shared" si="69"/>
        <v>0</v>
      </c>
      <c r="G21" s="66">
        <f t="shared" si="69"/>
        <v>0</v>
      </c>
      <c r="H21" s="66">
        <f t="shared" si="69"/>
        <v>0</v>
      </c>
      <c r="I21" s="66">
        <f t="shared" si="69"/>
        <v>0</v>
      </c>
      <c r="J21" s="66">
        <f t="shared" si="69"/>
        <v>0</v>
      </c>
      <c r="K21" s="66">
        <f t="shared" si="69"/>
        <v>0</v>
      </c>
      <c r="L21" s="66">
        <f t="shared" si="69"/>
        <v>0</v>
      </c>
      <c r="M21" s="66">
        <f t="shared" si="69"/>
        <v>0</v>
      </c>
      <c r="N21" s="66">
        <f t="shared" si="69"/>
        <v>0</v>
      </c>
      <c r="O21" s="66">
        <f t="shared" si="69"/>
        <v>0</v>
      </c>
      <c r="P21" s="66">
        <f t="shared" si="69"/>
        <v>0</v>
      </c>
      <c r="Q21" s="66">
        <f t="shared" si="69"/>
        <v>0</v>
      </c>
      <c r="R21" s="75">
        <f t="shared" si="41"/>
        <v>0</v>
      </c>
      <c r="S21" s="66">
        <f t="shared" si="70"/>
        <v>0</v>
      </c>
      <c r="T21" s="66">
        <f t="shared" si="70"/>
        <v>0</v>
      </c>
      <c r="U21" s="66">
        <f t="shared" si="70"/>
        <v>0</v>
      </c>
      <c r="V21" s="66">
        <f t="shared" si="70"/>
        <v>0</v>
      </c>
      <c r="W21" s="66">
        <f t="shared" si="70"/>
        <v>0</v>
      </c>
      <c r="X21" s="66">
        <f t="shared" si="70"/>
        <v>0</v>
      </c>
      <c r="Y21" s="66">
        <f t="shared" si="70"/>
        <v>0</v>
      </c>
      <c r="Z21" s="66">
        <f t="shared" si="70"/>
        <v>0</v>
      </c>
      <c r="AA21" s="66">
        <f t="shared" si="70"/>
        <v>0</v>
      </c>
      <c r="AB21" s="66">
        <f t="shared" si="70"/>
        <v>0</v>
      </c>
      <c r="AC21" s="66">
        <f t="shared" si="70"/>
        <v>0</v>
      </c>
      <c r="AD21" s="66">
        <f t="shared" si="70"/>
        <v>0</v>
      </c>
      <c r="AE21" s="75">
        <f t="shared" si="43"/>
        <v>0</v>
      </c>
      <c r="AF21" s="66">
        <f t="shared" si="60"/>
        <v>0</v>
      </c>
      <c r="AG21" s="66">
        <f t="shared" si="60"/>
        <v>0</v>
      </c>
      <c r="AH21" s="66">
        <f t="shared" si="61"/>
        <v>0</v>
      </c>
      <c r="AI21" s="66">
        <f t="shared" si="61"/>
        <v>0</v>
      </c>
      <c r="AJ21" s="66">
        <f t="shared" si="61"/>
        <v>0</v>
      </c>
      <c r="AK21" s="66">
        <f t="shared" si="61"/>
        <v>0</v>
      </c>
      <c r="AL21" s="66">
        <f t="shared" si="61"/>
        <v>0</v>
      </c>
      <c r="AM21" s="66">
        <f t="shared" si="61"/>
        <v>0</v>
      </c>
      <c r="AN21" s="66">
        <f t="shared" si="61"/>
        <v>0</v>
      </c>
      <c r="AO21" s="66">
        <f t="shared" si="61"/>
        <v>0</v>
      </c>
      <c r="AP21" s="66">
        <f t="shared" si="61"/>
        <v>0</v>
      </c>
      <c r="AQ21" s="66">
        <f t="shared" si="61"/>
        <v>0</v>
      </c>
      <c r="AR21" s="75">
        <f t="shared" si="45"/>
        <v>0</v>
      </c>
      <c r="AS21" s="66">
        <f t="shared" si="62"/>
        <v>0</v>
      </c>
      <c r="AT21" s="66">
        <f t="shared" si="62"/>
        <v>0</v>
      </c>
      <c r="AU21" s="66">
        <f t="shared" si="62"/>
        <v>0</v>
      </c>
      <c r="AV21" s="66">
        <f t="shared" si="62"/>
        <v>0</v>
      </c>
      <c r="AW21" s="66">
        <f t="shared" si="62"/>
        <v>0</v>
      </c>
      <c r="AX21" s="66">
        <f t="shared" si="62"/>
        <v>0</v>
      </c>
      <c r="AY21" s="66">
        <f t="shared" si="62"/>
        <v>0</v>
      </c>
      <c r="AZ21" s="66">
        <f t="shared" si="62"/>
        <v>0</v>
      </c>
      <c r="BA21" s="66">
        <f t="shared" si="62"/>
        <v>0</v>
      </c>
      <c r="BB21" s="66">
        <f t="shared" si="62"/>
        <v>0</v>
      </c>
      <c r="BC21" s="66">
        <f t="shared" si="62"/>
        <v>0</v>
      </c>
      <c r="BD21" s="66">
        <f t="shared" si="62"/>
        <v>0</v>
      </c>
      <c r="BE21" s="75">
        <f t="shared" si="47"/>
        <v>0</v>
      </c>
      <c r="BF21" s="66">
        <f t="shared" si="63"/>
        <v>0</v>
      </c>
      <c r="BG21" s="66">
        <f t="shared" si="63"/>
        <v>0</v>
      </c>
      <c r="BH21" s="66">
        <f t="shared" si="63"/>
        <v>0</v>
      </c>
      <c r="BI21" s="66">
        <f t="shared" si="63"/>
        <v>0</v>
      </c>
      <c r="BJ21" s="66">
        <f t="shared" si="63"/>
        <v>0</v>
      </c>
      <c r="BK21" s="66">
        <f t="shared" si="63"/>
        <v>0</v>
      </c>
      <c r="BL21" s="66">
        <f t="shared" si="63"/>
        <v>0</v>
      </c>
      <c r="BM21" s="66">
        <f t="shared" si="63"/>
        <v>0</v>
      </c>
      <c r="BN21" s="66">
        <f t="shared" si="63"/>
        <v>0</v>
      </c>
      <c r="BO21" s="66">
        <f t="shared" si="63"/>
        <v>0</v>
      </c>
      <c r="BP21" s="66">
        <f t="shared" si="63"/>
        <v>0</v>
      </c>
      <c r="BQ21" s="66">
        <f t="shared" si="63"/>
        <v>0</v>
      </c>
      <c r="BR21" s="75">
        <f t="shared" si="49"/>
        <v>0</v>
      </c>
      <c r="BS21" s="66">
        <f t="shared" si="64"/>
        <v>0</v>
      </c>
      <c r="BT21" s="66">
        <f t="shared" si="64"/>
        <v>0</v>
      </c>
      <c r="BU21" s="66">
        <f t="shared" si="64"/>
        <v>0</v>
      </c>
      <c r="BV21" s="66">
        <f t="shared" si="64"/>
        <v>0</v>
      </c>
      <c r="BW21" s="66">
        <f t="shared" si="64"/>
        <v>0</v>
      </c>
      <c r="BX21" s="66">
        <f t="shared" si="64"/>
        <v>0</v>
      </c>
      <c r="BY21" s="66">
        <f t="shared" si="64"/>
        <v>0</v>
      </c>
      <c r="BZ21" s="66">
        <f t="shared" si="64"/>
        <v>0</v>
      </c>
      <c r="CA21" s="66">
        <f t="shared" si="64"/>
        <v>0</v>
      </c>
      <c r="CB21" s="66">
        <f t="shared" si="64"/>
        <v>0</v>
      </c>
      <c r="CC21" s="66">
        <f t="shared" si="64"/>
        <v>0</v>
      </c>
      <c r="CD21" s="66">
        <f t="shared" si="64"/>
        <v>0</v>
      </c>
      <c r="CE21" s="75">
        <f t="shared" si="51"/>
        <v>0</v>
      </c>
      <c r="CF21" s="66">
        <f t="shared" si="65"/>
        <v>0</v>
      </c>
      <c r="CG21" s="66">
        <f t="shared" si="65"/>
        <v>0</v>
      </c>
      <c r="CH21" s="66">
        <f t="shared" si="65"/>
        <v>0</v>
      </c>
      <c r="CI21" s="66">
        <f t="shared" si="65"/>
        <v>0</v>
      </c>
      <c r="CJ21" s="66">
        <f t="shared" si="65"/>
        <v>0</v>
      </c>
      <c r="CK21" s="66">
        <f t="shared" si="65"/>
        <v>0</v>
      </c>
      <c r="CL21" s="66">
        <f t="shared" si="65"/>
        <v>0</v>
      </c>
      <c r="CM21" s="66">
        <f t="shared" si="65"/>
        <v>0</v>
      </c>
      <c r="CN21" s="66">
        <f t="shared" si="65"/>
        <v>0</v>
      </c>
      <c r="CO21" s="66">
        <f t="shared" si="65"/>
        <v>0</v>
      </c>
      <c r="CP21" s="66">
        <f t="shared" si="65"/>
        <v>0</v>
      </c>
      <c r="CQ21" s="66">
        <f t="shared" si="65"/>
        <v>0</v>
      </c>
      <c r="CR21" s="75">
        <f t="shared" si="53"/>
        <v>0</v>
      </c>
      <c r="CS21" s="66">
        <f t="shared" si="66"/>
        <v>0</v>
      </c>
      <c r="CT21" s="66">
        <f t="shared" si="66"/>
        <v>0</v>
      </c>
      <c r="CU21" s="66">
        <f t="shared" si="66"/>
        <v>0</v>
      </c>
      <c r="CV21" s="66">
        <f t="shared" si="66"/>
        <v>0</v>
      </c>
      <c r="CW21" s="66">
        <f t="shared" si="66"/>
        <v>0</v>
      </c>
      <c r="CX21" s="66">
        <f t="shared" si="66"/>
        <v>0</v>
      </c>
      <c r="CY21" s="66">
        <f t="shared" si="66"/>
        <v>0</v>
      </c>
      <c r="CZ21" s="66">
        <f t="shared" si="66"/>
        <v>0</v>
      </c>
      <c r="DA21" s="66">
        <f t="shared" si="66"/>
        <v>0</v>
      </c>
      <c r="DB21" s="66">
        <f t="shared" si="66"/>
        <v>0</v>
      </c>
      <c r="DC21" s="66">
        <f t="shared" si="66"/>
        <v>0</v>
      </c>
      <c r="DD21" s="66">
        <f t="shared" si="66"/>
        <v>0</v>
      </c>
      <c r="DE21" s="75">
        <f t="shared" si="55"/>
        <v>0</v>
      </c>
      <c r="DF21" s="66">
        <f t="shared" si="67"/>
        <v>0</v>
      </c>
      <c r="DG21" s="66">
        <f t="shared" si="67"/>
        <v>0</v>
      </c>
      <c r="DH21" s="66">
        <f t="shared" si="67"/>
        <v>0</v>
      </c>
      <c r="DI21" s="66">
        <f t="shared" si="67"/>
        <v>0</v>
      </c>
      <c r="DJ21" s="66">
        <f t="shared" si="67"/>
        <v>0</v>
      </c>
      <c r="DK21" s="66">
        <f t="shared" si="67"/>
        <v>0</v>
      </c>
      <c r="DL21" s="66">
        <f t="shared" si="67"/>
        <v>0</v>
      </c>
      <c r="DM21" s="66">
        <f t="shared" si="67"/>
        <v>0</v>
      </c>
      <c r="DN21" s="66">
        <f t="shared" si="67"/>
        <v>0</v>
      </c>
      <c r="DO21" s="66">
        <f t="shared" si="67"/>
        <v>0</v>
      </c>
      <c r="DP21" s="66">
        <f t="shared" si="67"/>
        <v>0</v>
      </c>
      <c r="DQ21" s="66">
        <f t="shared" si="67"/>
        <v>0</v>
      </c>
      <c r="DR21" s="75">
        <f t="shared" si="57"/>
        <v>0</v>
      </c>
      <c r="DS21" s="66">
        <f t="shared" si="68"/>
        <v>0</v>
      </c>
      <c r="DT21" s="66">
        <f t="shared" si="68"/>
        <v>0</v>
      </c>
      <c r="DU21" s="66">
        <f t="shared" si="68"/>
        <v>0</v>
      </c>
      <c r="DV21" s="66">
        <f t="shared" si="68"/>
        <v>0</v>
      </c>
      <c r="DW21" s="66">
        <f t="shared" si="68"/>
        <v>0</v>
      </c>
      <c r="DX21" s="66">
        <f t="shared" si="68"/>
        <v>0</v>
      </c>
      <c r="DY21" s="66">
        <f t="shared" si="68"/>
        <v>0</v>
      </c>
      <c r="DZ21" s="66">
        <f t="shared" si="68"/>
        <v>0</v>
      </c>
      <c r="EA21" s="66">
        <f t="shared" si="68"/>
        <v>0</v>
      </c>
      <c r="EB21" s="66">
        <f t="shared" si="68"/>
        <v>0</v>
      </c>
      <c r="EC21" s="66">
        <f t="shared" si="68"/>
        <v>0</v>
      </c>
      <c r="ED21" s="66">
        <f t="shared" si="68"/>
        <v>0</v>
      </c>
      <c r="EE21" s="76">
        <f t="shared" si="59"/>
        <v>0</v>
      </c>
    </row>
    <row r="22" spans="1:135" x14ac:dyDescent="0.2">
      <c r="A22" s="19"/>
      <c r="D22" s="2" t="s">
        <v>74</v>
      </c>
      <c r="F22" s="66">
        <f t="shared" si="69"/>
        <v>0</v>
      </c>
      <c r="G22" s="66">
        <f t="shared" si="69"/>
        <v>0</v>
      </c>
      <c r="H22" s="66">
        <f t="shared" si="69"/>
        <v>0</v>
      </c>
      <c r="I22" s="66">
        <f t="shared" si="69"/>
        <v>0</v>
      </c>
      <c r="J22" s="66">
        <f t="shared" si="69"/>
        <v>0</v>
      </c>
      <c r="K22" s="66">
        <f t="shared" si="69"/>
        <v>0</v>
      </c>
      <c r="L22" s="66">
        <f t="shared" si="69"/>
        <v>0</v>
      </c>
      <c r="M22" s="66">
        <f t="shared" si="69"/>
        <v>0</v>
      </c>
      <c r="N22" s="66">
        <f t="shared" si="69"/>
        <v>0</v>
      </c>
      <c r="O22" s="66">
        <f t="shared" si="69"/>
        <v>0</v>
      </c>
      <c r="P22" s="66">
        <f t="shared" si="69"/>
        <v>0</v>
      </c>
      <c r="Q22" s="66">
        <f t="shared" si="69"/>
        <v>0</v>
      </c>
      <c r="R22" s="75">
        <f t="shared" si="41"/>
        <v>0</v>
      </c>
      <c r="S22" s="66">
        <f t="shared" si="70"/>
        <v>0</v>
      </c>
      <c r="T22" s="66">
        <f t="shared" si="70"/>
        <v>0</v>
      </c>
      <c r="U22" s="66">
        <f t="shared" si="70"/>
        <v>0</v>
      </c>
      <c r="V22" s="66">
        <f t="shared" si="70"/>
        <v>0</v>
      </c>
      <c r="W22" s="66">
        <f t="shared" si="70"/>
        <v>0</v>
      </c>
      <c r="X22" s="66">
        <f t="shared" si="70"/>
        <v>0</v>
      </c>
      <c r="Y22" s="66">
        <f t="shared" si="70"/>
        <v>0</v>
      </c>
      <c r="Z22" s="66">
        <f t="shared" si="70"/>
        <v>0</v>
      </c>
      <c r="AA22" s="66">
        <f t="shared" si="70"/>
        <v>0</v>
      </c>
      <c r="AB22" s="66">
        <f t="shared" si="70"/>
        <v>0</v>
      </c>
      <c r="AC22" s="66">
        <f t="shared" si="70"/>
        <v>0</v>
      </c>
      <c r="AD22" s="66">
        <f t="shared" si="70"/>
        <v>0</v>
      </c>
      <c r="AE22" s="75">
        <f t="shared" si="43"/>
        <v>0</v>
      </c>
      <c r="AF22" s="66">
        <f t="shared" si="60"/>
        <v>0</v>
      </c>
      <c r="AG22" s="66">
        <f t="shared" si="60"/>
        <v>0</v>
      </c>
      <c r="AH22" s="66">
        <f t="shared" si="61"/>
        <v>0</v>
      </c>
      <c r="AI22" s="66">
        <f t="shared" si="61"/>
        <v>0</v>
      </c>
      <c r="AJ22" s="66">
        <f t="shared" si="61"/>
        <v>0</v>
      </c>
      <c r="AK22" s="66">
        <f t="shared" si="61"/>
        <v>0</v>
      </c>
      <c r="AL22" s="66">
        <f t="shared" si="61"/>
        <v>0</v>
      </c>
      <c r="AM22" s="66">
        <f t="shared" si="61"/>
        <v>0</v>
      </c>
      <c r="AN22" s="66">
        <f t="shared" si="61"/>
        <v>0</v>
      </c>
      <c r="AO22" s="66">
        <f t="shared" si="61"/>
        <v>0</v>
      </c>
      <c r="AP22" s="66">
        <f t="shared" si="61"/>
        <v>0</v>
      </c>
      <c r="AQ22" s="66">
        <f t="shared" si="61"/>
        <v>0</v>
      </c>
      <c r="AR22" s="75">
        <f t="shared" si="45"/>
        <v>0</v>
      </c>
      <c r="AS22" s="66">
        <f t="shared" si="62"/>
        <v>0</v>
      </c>
      <c r="AT22" s="66">
        <f t="shared" si="62"/>
        <v>0</v>
      </c>
      <c r="AU22" s="66">
        <f t="shared" si="62"/>
        <v>0</v>
      </c>
      <c r="AV22" s="66">
        <f t="shared" si="62"/>
        <v>0</v>
      </c>
      <c r="AW22" s="66">
        <f t="shared" si="62"/>
        <v>0</v>
      </c>
      <c r="AX22" s="66">
        <f t="shared" si="62"/>
        <v>0</v>
      </c>
      <c r="AY22" s="66">
        <f t="shared" si="62"/>
        <v>0</v>
      </c>
      <c r="AZ22" s="66">
        <f t="shared" si="62"/>
        <v>0</v>
      </c>
      <c r="BA22" s="66">
        <f t="shared" si="62"/>
        <v>0</v>
      </c>
      <c r="BB22" s="66">
        <f t="shared" si="62"/>
        <v>0</v>
      </c>
      <c r="BC22" s="66">
        <f t="shared" si="62"/>
        <v>0</v>
      </c>
      <c r="BD22" s="66">
        <f t="shared" si="62"/>
        <v>0</v>
      </c>
      <c r="BE22" s="75">
        <f t="shared" si="47"/>
        <v>0</v>
      </c>
      <c r="BF22" s="66">
        <f t="shared" si="63"/>
        <v>0</v>
      </c>
      <c r="BG22" s="66">
        <f t="shared" si="63"/>
        <v>0</v>
      </c>
      <c r="BH22" s="66">
        <f t="shared" si="63"/>
        <v>0</v>
      </c>
      <c r="BI22" s="66">
        <f t="shared" si="63"/>
        <v>0</v>
      </c>
      <c r="BJ22" s="66">
        <f t="shared" si="63"/>
        <v>0</v>
      </c>
      <c r="BK22" s="66">
        <f t="shared" si="63"/>
        <v>0</v>
      </c>
      <c r="BL22" s="66">
        <f t="shared" si="63"/>
        <v>0</v>
      </c>
      <c r="BM22" s="66">
        <f t="shared" si="63"/>
        <v>0</v>
      </c>
      <c r="BN22" s="66">
        <f t="shared" si="63"/>
        <v>0</v>
      </c>
      <c r="BO22" s="66">
        <f t="shared" si="63"/>
        <v>0</v>
      </c>
      <c r="BP22" s="66">
        <f t="shared" si="63"/>
        <v>0</v>
      </c>
      <c r="BQ22" s="66">
        <f t="shared" si="63"/>
        <v>0</v>
      </c>
      <c r="BR22" s="75">
        <f t="shared" si="49"/>
        <v>0</v>
      </c>
      <c r="BS22" s="66">
        <f t="shared" si="64"/>
        <v>0</v>
      </c>
      <c r="BT22" s="66">
        <f t="shared" si="64"/>
        <v>0</v>
      </c>
      <c r="BU22" s="66">
        <f t="shared" si="64"/>
        <v>0</v>
      </c>
      <c r="BV22" s="66">
        <f t="shared" si="64"/>
        <v>0</v>
      </c>
      <c r="BW22" s="66">
        <f t="shared" si="64"/>
        <v>0</v>
      </c>
      <c r="BX22" s="66">
        <f t="shared" si="64"/>
        <v>0</v>
      </c>
      <c r="BY22" s="66">
        <f t="shared" si="64"/>
        <v>0</v>
      </c>
      <c r="BZ22" s="66">
        <f t="shared" si="64"/>
        <v>0</v>
      </c>
      <c r="CA22" s="66">
        <f t="shared" si="64"/>
        <v>0</v>
      </c>
      <c r="CB22" s="66">
        <f t="shared" si="64"/>
        <v>0</v>
      </c>
      <c r="CC22" s="66">
        <f t="shared" si="64"/>
        <v>0</v>
      </c>
      <c r="CD22" s="66">
        <f t="shared" si="64"/>
        <v>0</v>
      </c>
      <c r="CE22" s="75">
        <f t="shared" si="51"/>
        <v>0</v>
      </c>
      <c r="CF22" s="66">
        <f t="shared" si="65"/>
        <v>0</v>
      </c>
      <c r="CG22" s="66">
        <f t="shared" si="65"/>
        <v>0</v>
      </c>
      <c r="CH22" s="66">
        <f t="shared" si="65"/>
        <v>0</v>
      </c>
      <c r="CI22" s="66">
        <f t="shared" si="65"/>
        <v>0</v>
      </c>
      <c r="CJ22" s="66">
        <f t="shared" si="65"/>
        <v>0</v>
      </c>
      <c r="CK22" s="66">
        <f t="shared" si="65"/>
        <v>0</v>
      </c>
      <c r="CL22" s="66">
        <f t="shared" si="65"/>
        <v>0</v>
      </c>
      <c r="CM22" s="66">
        <f t="shared" si="65"/>
        <v>0</v>
      </c>
      <c r="CN22" s="66">
        <f t="shared" si="65"/>
        <v>0</v>
      </c>
      <c r="CO22" s="66">
        <f t="shared" si="65"/>
        <v>0</v>
      </c>
      <c r="CP22" s="66">
        <f t="shared" si="65"/>
        <v>0</v>
      </c>
      <c r="CQ22" s="66">
        <f t="shared" si="65"/>
        <v>0</v>
      </c>
      <c r="CR22" s="75">
        <f t="shared" si="53"/>
        <v>0</v>
      </c>
      <c r="CS22" s="66">
        <f t="shared" si="66"/>
        <v>0</v>
      </c>
      <c r="CT22" s="66">
        <f t="shared" si="66"/>
        <v>0</v>
      </c>
      <c r="CU22" s="66">
        <f t="shared" si="66"/>
        <v>0</v>
      </c>
      <c r="CV22" s="66">
        <f t="shared" si="66"/>
        <v>0</v>
      </c>
      <c r="CW22" s="66">
        <f t="shared" si="66"/>
        <v>0</v>
      </c>
      <c r="CX22" s="66">
        <f t="shared" si="66"/>
        <v>0</v>
      </c>
      <c r="CY22" s="66">
        <f t="shared" si="66"/>
        <v>0</v>
      </c>
      <c r="CZ22" s="66">
        <f t="shared" si="66"/>
        <v>0</v>
      </c>
      <c r="DA22" s="66">
        <f t="shared" si="66"/>
        <v>0</v>
      </c>
      <c r="DB22" s="66">
        <f t="shared" si="66"/>
        <v>0</v>
      </c>
      <c r="DC22" s="66">
        <f t="shared" si="66"/>
        <v>0</v>
      </c>
      <c r="DD22" s="66">
        <f t="shared" si="66"/>
        <v>0</v>
      </c>
      <c r="DE22" s="75">
        <f t="shared" si="55"/>
        <v>0</v>
      </c>
      <c r="DF22" s="66">
        <f t="shared" si="67"/>
        <v>0</v>
      </c>
      <c r="DG22" s="66">
        <f t="shared" si="67"/>
        <v>0</v>
      </c>
      <c r="DH22" s="66">
        <f t="shared" si="67"/>
        <v>0</v>
      </c>
      <c r="DI22" s="66">
        <f t="shared" si="67"/>
        <v>0</v>
      </c>
      <c r="DJ22" s="66">
        <f t="shared" si="67"/>
        <v>0</v>
      </c>
      <c r="DK22" s="66">
        <f t="shared" si="67"/>
        <v>0</v>
      </c>
      <c r="DL22" s="66">
        <f t="shared" si="67"/>
        <v>0</v>
      </c>
      <c r="DM22" s="66">
        <f t="shared" si="67"/>
        <v>0</v>
      </c>
      <c r="DN22" s="66">
        <f t="shared" si="67"/>
        <v>0</v>
      </c>
      <c r="DO22" s="66">
        <f t="shared" si="67"/>
        <v>0</v>
      </c>
      <c r="DP22" s="66">
        <f t="shared" si="67"/>
        <v>0</v>
      </c>
      <c r="DQ22" s="66">
        <f t="shared" si="67"/>
        <v>0</v>
      </c>
      <c r="DR22" s="75">
        <f t="shared" si="57"/>
        <v>0</v>
      </c>
      <c r="DS22" s="66">
        <f t="shared" si="68"/>
        <v>0</v>
      </c>
      <c r="DT22" s="66">
        <f t="shared" si="68"/>
        <v>0</v>
      </c>
      <c r="DU22" s="66">
        <f t="shared" si="68"/>
        <v>0</v>
      </c>
      <c r="DV22" s="66">
        <f t="shared" si="68"/>
        <v>0</v>
      </c>
      <c r="DW22" s="66">
        <f t="shared" si="68"/>
        <v>0</v>
      </c>
      <c r="DX22" s="66">
        <f t="shared" si="68"/>
        <v>0</v>
      </c>
      <c r="DY22" s="66">
        <f t="shared" si="68"/>
        <v>0</v>
      </c>
      <c r="DZ22" s="66">
        <f t="shared" si="68"/>
        <v>0</v>
      </c>
      <c r="EA22" s="66">
        <f t="shared" si="68"/>
        <v>0</v>
      </c>
      <c r="EB22" s="66">
        <f t="shared" si="68"/>
        <v>0</v>
      </c>
      <c r="EC22" s="66">
        <f t="shared" si="68"/>
        <v>0</v>
      </c>
      <c r="ED22" s="66">
        <f t="shared" si="68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F23" s="66">
        <f t="shared" si="69"/>
        <v>0</v>
      </c>
      <c r="G23" s="66">
        <f t="shared" si="69"/>
        <v>0</v>
      </c>
      <c r="H23" s="66">
        <f t="shared" si="69"/>
        <v>0</v>
      </c>
      <c r="I23" s="66">
        <f t="shared" si="69"/>
        <v>0</v>
      </c>
      <c r="J23" s="66">
        <f t="shared" si="69"/>
        <v>0</v>
      </c>
      <c r="K23" s="66">
        <f t="shared" si="69"/>
        <v>0</v>
      </c>
      <c r="L23" s="66">
        <f t="shared" si="69"/>
        <v>0</v>
      </c>
      <c r="M23" s="66">
        <f t="shared" si="69"/>
        <v>0</v>
      </c>
      <c r="N23" s="66">
        <f t="shared" si="69"/>
        <v>0</v>
      </c>
      <c r="O23" s="66">
        <f t="shared" si="69"/>
        <v>0</v>
      </c>
      <c r="P23" s="66">
        <f t="shared" si="69"/>
        <v>0</v>
      </c>
      <c r="Q23" s="66">
        <f t="shared" si="69"/>
        <v>0</v>
      </c>
      <c r="R23" s="75">
        <f t="shared" si="41"/>
        <v>0</v>
      </c>
      <c r="S23" s="66">
        <f t="shared" si="70"/>
        <v>0</v>
      </c>
      <c r="T23" s="66">
        <f t="shared" si="70"/>
        <v>0</v>
      </c>
      <c r="U23" s="66">
        <f t="shared" si="70"/>
        <v>0</v>
      </c>
      <c r="V23" s="66">
        <f t="shared" si="70"/>
        <v>0</v>
      </c>
      <c r="W23" s="66">
        <f t="shared" si="70"/>
        <v>0</v>
      </c>
      <c r="X23" s="66">
        <f t="shared" si="70"/>
        <v>0</v>
      </c>
      <c r="Y23" s="66">
        <f t="shared" si="70"/>
        <v>0</v>
      </c>
      <c r="Z23" s="66">
        <f t="shared" si="70"/>
        <v>0</v>
      </c>
      <c r="AA23" s="66">
        <f t="shared" si="70"/>
        <v>0</v>
      </c>
      <c r="AB23" s="66">
        <f t="shared" si="70"/>
        <v>0</v>
      </c>
      <c r="AC23" s="66">
        <f t="shared" si="70"/>
        <v>0</v>
      </c>
      <c r="AD23" s="66">
        <f t="shared" si="70"/>
        <v>0</v>
      </c>
      <c r="AE23" s="75">
        <f t="shared" si="43"/>
        <v>0</v>
      </c>
      <c r="AF23" s="66">
        <f t="shared" si="60"/>
        <v>0</v>
      </c>
      <c r="AG23" s="66">
        <f t="shared" si="60"/>
        <v>0</v>
      </c>
      <c r="AH23" s="66">
        <f t="shared" si="61"/>
        <v>0</v>
      </c>
      <c r="AI23" s="66">
        <f t="shared" si="61"/>
        <v>0</v>
      </c>
      <c r="AJ23" s="66">
        <f t="shared" si="61"/>
        <v>0</v>
      </c>
      <c r="AK23" s="66">
        <f t="shared" si="61"/>
        <v>0</v>
      </c>
      <c r="AL23" s="66">
        <f t="shared" si="61"/>
        <v>0</v>
      </c>
      <c r="AM23" s="66">
        <f t="shared" si="61"/>
        <v>0</v>
      </c>
      <c r="AN23" s="66">
        <f t="shared" si="61"/>
        <v>0</v>
      </c>
      <c r="AO23" s="66">
        <f t="shared" si="61"/>
        <v>0</v>
      </c>
      <c r="AP23" s="66">
        <f t="shared" si="61"/>
        <v>0</v>
      </c>
      <c r="AQ23" s="66">
        <f t="shared" si="61"/>
        <v>0</v>
      </c>
      <c r="AR23" s="75">
        <f t="shared" si="45"/>
        <v>0</v>
      </c>
      <c r="AS23" s="66">
        <f t="shared" si="62"/>
        <v>0</v>
      </c>
      <c r="AT23" s="66">
        <f t="shared" si="62"/>
        <v>0</v>
      </c>
      <c r="AU23" s="66">
        <f t="shared" si="62"/>
        <v>0</v>
      </c>
      <c r="AV23" s="66">
        <f t="shared" si="62"/>
        <v>0</v>
      </c>
      <c r="AW23" s="66">
        <f t="shared" si="62"/>
        <v>0</v>
      </c>
      <c r="AX23" s="66">
        <f t="shared" si="62"/>
        <v>0</v>
      </c>
      <c r="AY23" s="66">
        <f t="shared" si="62"/>
        <v>0</v>
      </c>
      <c r="AZ23" s="66">
        <f t="shared" si="62"/>
        <v>0</v>
      </c>
      <c r="BA23" s="66">
        <f t="shared" si="62"/>
        <v>0</v>
      </c>
      <c r="BB23" s="66">
        <f t="shared" si="62"/>
        <v>0</v>
      </c>
      <c r="BC23" s="66">
        <f t="shared" si="62"/>
        <v>0</v>
      </c>
      <c r="BD23" s="66">
        <f t="shared" si="62"/>
        <v>0</v>
      </c>
      <c r="BE23" s="75">
        <f t="shared" si="47"/>
        <v>0</v>
      </c>
      <c r="BF23" s="66">
        <f t="shared" si="63"/>
        <v>0</v>
      </c>
      <c r="BG23" s="66">
        <f t="shared" si="63"/>
        <v>0</v>
      </c>
      <c r="BH23" s="66">
        <f t="shared" si="63"/>
        <v>0</v>
      </c>
      <c r="BI23" s="66">
        <f t="shared" si="63"/>
        <v>0</v>
      </c>
      <c r="BJ23" s="66">
        <f t="shared" si="63"/>
        <v>0</v>
      </c>
      <c r="BK23" s="66">
        <f t="shared" si="63"/>
        <v>0</v>
      </c>
      <c r="BL23" s="66">
        <f t="shared" si="63"/>
        <v>0</v>
      </c>
      <c r="BM23" s="66">
        <f t="shared" si="63"/>
        <v>0</v>
      </c>
      <c r="BN23" s="66">
        <f t="shared" si="63"/>
        <v>0</v>
      </c>
      <c r="BO23" s="66">
        <f t="shared" si="63"/>
        <v>0</v>
      </c>
      <c r="BP23" s="66">
        <f t="shared" si="63"/>
        <v>0</v>
      </c>
      <c r="BQ23" s="66">
        <f t="shared" si="63"/>
        <v>0</v>
      </c>
      <c r="BR23" s="75">
        <f t="shared" si="49"/>
        <v>0</v>
      </c>
      <c r="BS23" s="66">
        <f t="shared" si="64"/>
        <v>0</v>
      </c>
      <c r="BT23" s="66">
        <f t="shared" si="64"/>
        <v>0</v>
      </c>
      <c r="BU23" s="66">
        <f t="shared" si="64"/>
        <v>0</v>
      </c>
      <c r="BV23" s="66">
        <f t="shared" si="64"/>
        <v>0</v>
      </c>
      <c r="BW23" s="66">
        <f t="shared" si="64"/>
        <v>0</v>
      </c>
      <c r="BX23" s="66">
        <f t="shared" si="64"/>
        <v>0</v>
      </c>
      <c r="BY23" s="66">
        <f t="shared" si="64"/>
        <v>0</v>
      </c>
      <c r="BZ23" s="66">
        <f t="shared" si="64"/>
        <v>0</v>
      </c>
      <c r="CA23" s="66">
        <f t="shared" si="64"/>
        <v>0</v>
      </c>
      <c r="CB23" s="66">
        <f t="shared" si="64"/>
        <v>0</v>
      </c>
      <c r="CC23" s="66">
        <f t="shared" si="64"/>
        <v>0</v>
      </c>
      <c r="CD23" s="66">
        <f t="shared" si="64"/>
        <v>0</v>
      </c>
      <c r="CE23" s="75">
        <f t="shared" si="51"/>
        <v>0</v>
      </c>
      <c r="CF23" s="66">
        <f t="shared" si="65"/>
        <v>0</v>
      </c>
      <c r="CG23" s="66">
        <f t="shared" si="65"/>
        <v>0</v>
      </c>
      <c r="CH23" s="66">
        <f t="shared" si="65"/>
        <v>0</v>
      </c>
      <c r="CI23" s="66">
        <f t="shared" si="65"/>
        <v>0</v>
      </c>
      <c r="CJ23" s="66">
        <f t="shared" si="65"/>
        <v>0</v>
      </c>
      <c r="CK23" s="66">
        <f t="shared" si="65"/>
        <v>0</v>
      </c>
      <c r="CL23" s="66">
        <f t="shared" si="65"/>
        <v>0</v>
      </c>
      <c r="CM23" s="66">
        <f t="shared" si="65"/>
        <v>0</v>
      </c>
      <c r="CN23" s="66">
        <f t="shared" si="65"/>
        <v>0</v>
      </c>
      <c r="CO23" s="66">
        <f t="shared" si="65"/>
        <v>0</v>
      </c>
      <c r="CP23" s="66">
        <f t="shared" si="65"/>
        <v>0</v>
      </c>
      <c r="CQ23" s="66">
        <f t="shared" si="65"/>
        <v>0</v>
      </c>
      <c r="CR23" s="75">
        <f t="shared" si="53"/>
        <v>0</v>
      </c>
      <c r="CS23" s="66">
        <f t="shared" si="66"/>
        <v>0</v>
      </c>
      <c r="CT23" s="66">
        <f t="shared" si="66"/>
        <v>0</v>
      </c>
      <c r="CU23" s="66">
        <f t="shared" si="66"/>
        <v>0</v>
      </c>
      <c r="CV23" s="66">
        <f t="shared" si="66"/>
        <v>0</v>
      </c>
      <c r="CW23" s="66">
        <f t="shared" si="66"/>
        <v>0</v>
      </c>
      <c r="CX23" s="66">
        <f t="shared" si="66"/>
        <v>0</v>
      </c>
      <c r="CY23" s="66">
        <f t="shared" si="66"/>
        <v>0</v>
      </c>
      <c r="CZ23" s="66">
        <f t="shared" si="66"/>
        <v>0</v>
      </c>
      <c r="DA23" s="66">
        <f t="shared" si="66"/>
        <v>0</v>
      </c>
      <c r="DB23" s="66">
        <f t="shared" si="66"/>
        <v>0</v>
      </c>
      <c r="DC23" s="66">
        <f t="shared" si="66"/>
        <v>0</v>
      </c>
      <c r="DD23" s="66">
        <f t="shared" si="66"/>
        <v>0</v>
      </c>
      <c r="DE23" s="75">
        <f t="shared" si="55"/>
        <v>0</v>
      </c>
      <c r="DF23" s="66">
        <f t="shared" si="67"/>
        <v>0</v>
      </c>
      <c r="DG23" s="66">
        <f t="shared" si="67"/>
        <v>0</v>
      </c>
      <c r="DH23" s="66">
        <f t="shared" si="67"/>
        <v>0</v>
      </c>
      <c r="DI23" s="66">
        <f t="shared" si="67"/>
        <v>0</v>
      </c>
      <c r="DJ23" s="66">
        <f t="shared" si="67"/>
        <v>0</v>
      </c>
      <c r="DK23" s="66">
        <f t="shared" si="67"/>
        <v>0</v>
      </c>
      <c r="DL23" s="66">
        <f t="shared" si="67"/>
        <v>0</v>
      </c>
      <c r="DM23" s="66">
        <f t="shared" si="67"/>
        <v>0</v>
      </c>
      <c r="DN23" s="66">
        <f t="shared" si="67"/>
        <v>0</v>
      </c>
      <c r="DO23" s="66">
        <f t="shared" si="67"/>
        <v>0</v>
      </c>
      <c r="DP23" s="66">
        <f t="shared" si="67"/>
        <v>0</v>
      </c>
      <c r="DQ23" s="66">
        <f t="shared" si="67"/>
        <v>0</v>
      </c>
      <c r="DR23" s="75">
        <f t="shared" si="57"/>
        <v>0</v>
      </c>
      <c r="DS23" s="66">
        <f t="shared" si="68"/>
        <v>0</v>
      </c>
      <c r="DT23" s="66">
        <f t="shared" si="68"/>
        <v>0</v>
      </c>
      <c r="DU23" s="66">
        <f t="shared" si="68"/>
        <v>0</v>
      </c>
      <c r="DV23" s="66">
        <f t="shared" si="68"/>
        <v>0</v>
      </c>
      <c r="DW23" s="66">
        <f t="shared" si="68"/>
        <v>0</v>
      </c>
      <c r="DX23" s="66">
        <f t="shared" si="68"/>
        <v>0</v>
      </c>
      <c r="DY23" s="66">
        <f t="shared" si="68"/>
        <v>0</v>
      </c>
      <c r="DZ23" s="66">
        <f t="shared" si="68"/>
        <v>0</v>
      </c>
      <c r="EA23" s="66">
        <f t="shared" si="68"/>
        <v>0</v>
      </c>
      <c r="EB23" s="66">
        <f t="shared" si="68"/>
        <v>0</v>
      </c>
      <c r="EC23" s="66">
        <f t="shared" si="68"/>
        <v>0</v>
      </c>
      <c r="ED23" s="66">
        <f t="shared" si="68"/>
        <v>0</v>
      </c>
      <c r="EE23" s="76">
        <f t="shared" si="59"/>
        <v>0</v>
      </c>
    </row>
    <row r="24" spans="1:135" x14ac:dyDescent="0.2">
      <c r="A24" s="2"/>
      <c r="D24" s="2" t="s">
        <v>76</v>
      </c>
      <c r="F24" s="66">
        <f t="shared" si="69"/>
        <v>0</v>
      </c>
      <c r="G24" s="66">
        <f t="shared" si="69"/>
        <v>0</v>
      </c>
      <c r="H24" s="66">
        <f t="shared" si="69"/>
        <v>0</v>
      </c>
      <c r="I24" s="66">
        <f t="shared" si="69"/>
        <v>0</v>
      </c>
      <c r="J24" s="66">
        <f t="shared" si="69"/>
        <v>0</v>
      </c>
      <c r="K24" s="66">
        <f t="shared" si="69"/>
        <v>0</v>
      </c>
      <c r="L24" s="66">
        <f t="shared" si="69"/>
        <v>0</v>
      </c>
      <c r="M24" s="66">
        <f t="shared" si="69"/>
        <v>0</v>
      </c>
      <c r="N24" s="66">
        <f t="shared" si="69"/>
        <v>0</v>
      </c>
      <c r="O24" s="66">
        <f t="shared" si="69"/>
        <v>0</v>
      </c>
      <c r="P24" s="66">
        <f t="shared" si="69"/>
        <v>0</v>
      </c>
      <c r="Q24" s="66">
        <f t="shared" si="69"/>
        <v>0</v>
      </c>
      <c r="R24" s="75">
        <f t="shared" si="41"/>
        <v>0</v>
      </c>
      <c r="S24" s="66">
        <f t="shared" si="70"/>
        <v>0</v>
      </c>
      <c r="T24" s="66">
        <f t="shared" si="70"/>
        <v>0</v>
      </c>
      <c r="U24" s="66">
        <f t="shared" si="70"/>
        <v>0</v>
      </c>
      <c r="V24" s="66">
        <f t="shared" si="70"/>
        <v>0</v>
      </c>
      <c r="W24" s="66">
        <f t="shared" si="70"/>
        <v>0</v>
      </c>
      <c r="X24" s="66">
        <f t="shared" si="70"/>
        <v>0</v>
      </c>
      <c r="Y24" s="66">
        <f t="shared" si="70"/>
        <v>0</v>
      </c>
      <c r="Z24" s="66">
        <f t="shared" si="70"/>
        <v>0</v>
      </c>
      <c r="AA24" s="66">
        <f t="shared" si="70"/>
        <v>0</v>
      </c>
      <c r="AB24" s="66">
        <f t="shared" si="70"/>
        <v>0</v>
      </c>
      <c r="AC24" s="66">
        <f t="shared" si="70"/>
        <v>0</v>
      </c>
      <c r="AD24" s="66">
        <f t="shared" si="70"/>
        <v>0</v>
      </c>
      <c r="AE24" s="75">
        <f t="shared" si="43"/>
        <v>0</v>
      </c>
      <c r="AF24" s="66">
        <f t="shared" si="60"/>
        <v>0</v>
      </c>
      <c r="AG24" s="66">
        <f t="shared" si="60"/>
        <v>0</v>
      </c>
      <c r="AH24" s="66">
        <f t="shared" si="61"/>
        <v>0</v>
      </c>
      <c r="AI24" s="66">
        <f t="shared" si="61"/>
        <v>0</v>
      </c>
      <c r="AJ24" s="66">
        <f t="shared" si="61"/>
        <v>0</v>
      </c>
      <c r="AK24" s="66">
        <f t="shared" si="61"/>
        <v>0</v>
      </c>
      <c r="AL24" s="66">
        <f t="shared" si="61"/>
        <v>0</v>
      </c>
      <c r="AM24" s="66">
        <f t="shared" si="61"/>
        <v>0</v>
      </c>
      <c r="AN24" s="66">
        <f t="shared" si="61"/>
        <v>0</v>
      </c>
      <c r="AO24" s="66">
        <f t="shared" si="61"/>
        <v>0</v>
      </c>
      <c r="AP24" s="66">
        <f t="shared" si="61"/>
        <v>0</v>
      </c>
      <c r="AQ24" s="66">
        <f t="shared" si="61"/>
        <v>0</v>
      </c>
      <c r="AR24" s="75">
        <f t="shared" si="45"/>
        <v>0</v>
      </c>
      <c r="AS24" s="66">
        <f t="shared" ref="AS24:BD33" si="71">IF(AS$2&gt;=$B$18,$E24,0)</f>
        <v>0</v>
      </c>
      <c r="AT24" s="66">
        <f t="shared" si="71"/>
        <v>0</v>
      </c>
      <c r="AU24" s="66">
        <f t="shared" si="71"/>
        <v>0</v>
      </c>
      <c r="AV24" s="66">
        <f t="shared" si="71"/>
        <v>0</v>
      </c>
      <c r="AW24" s="66">
        <f t="shared" si="71"/>
        <v>0</v>
      </c>
      <c r="AX24" s="66">
        <f t="shared" si="71"/>
        <v>0</v>
      </c>
      <c r="AY24" s="66">
        <f t="shared" si="71"/>
        <v>0</v>
      </c>
      <c r="AZ24" s="66">
        <f t="shared" si="71"/>
        <v>0</v>
      </c>
      <c r="BA24" s="66">
        <f t="shared" si="71"/>
        <v>0</v>
      </c>
      <c r="BB24" s="66">
        <f t="shared" si="71"/>
        <v>0</v>
      </c>
      <c r="BC24" s="66">
        <f t="shared" si="71"/>
        <v>0</v>
      </c>
      <c r="BD24" s="66">
        <f t="shared" si="71"/>
        <v>0</v>
      </c>
      <c r="BE24" s="75">
        <f t="shared" si="47"/>
        <v>0</v>
      </c>
      <c r="BF24" s="66">
        <f t="shared" ref="BF24:BQ33" si="72">IF(BF$2&gt;=$B$18,$E24,0)</f>
        <v>0</v>
      </c>
      <c r="BG24" s="66">
        <f t="shared" si="72"/>
        <v>0</v>
      </c>
      <c r="BH24" s="66">
        <f t="shared" si="72"/>
        <v>0</v>
      </c>
      <c r="BI24" s="66">
        <f t="shared" si="72"/>
        <v>0</v>
      </c>
      <c r="BJ24" s="66">
        <f t="shared" si="72"/>
        <v>0</v>
      </c>
      <c r="BK24" s="66">
        <f t="shared" si="72"/>
        <v>0</v>
      </c>
      <c r="BL24" s="66">
        <f t="shared" si="72"/>
        <v>0</v>
      </c>
      <c r="BM24" s="66">
        <f t="shared" si="72"/>
        <v>0</v>
      </c>
      <c r="BN24" s="66">
        <f t="shared" si="72"/>
        <v>0</v>
      </c>
      <c r="BO24" s="66">
        <f t="shared" si="72"/>
        <v>0</v>
      </c>
      <c r="BP24" s="66">
        <f t="shared" si="72"/>
        <v>0</v>
      </c>
      <c r="BQ24" s="66">
        <f t="shared" si="72"/>
        <v>0</v>
      </c>
      <c r="BR24" s="75">
        <f t="shared" si="49"/>
        <v>0</v>
      </c>
      <c r="BS24" s="66">
        <f t="shared" ref="BS24:CD33" si="73">IF(BS$2&gt;=$B$18,$E24,0)</f>
        <v>0</v>
      </c>
      <c r="BT24" s="66">
        <f t="shared" si="73"/>
        <v>0</v>
      </c>
      <c r="BU24" s="66">
        <f t="shared" si="73"/>
        <v>0</v>
      </c>
      <c r="BV24" s="66">
        <f t="shared" si="73"/>
        <v>0</v>
      </c>
      <c r="BW24" s="66">
        <f t="shared" si="73"/>
        <v>0</v>
      </c>
      <c r="BX24" s="66">
        <f t="shared" si="73"/>
        <v>0</v>
      </c>
      <c r="BY24" s="66">
        <f t="shared" si="73"/>
        <v>0</v>
      </c>
      <c r="BZ24" s="66">
        <f t="shared" si="73"/>
        <v>0</v>
      </c>
      <c r="CA24" s="66">
        <f t="shared" si="73"/>
        <v>0</v>
      </c>
      <c r="CB24" s="66">
        <f t="shared" si="73"/>
        <v>0</v>
      </c>
      <c r="CC24" s="66">
        <f t="shared" si="73"/>
        <v>0</v>
      </c>
      <c r="CD24" s="66">
        <f t="shared" si="73"/>
        <v>0</v>
      </c>
      <c r="CE24" s="75">
        <f t="shared" si="51"/>
        <v>0</v>
      </c>
      <c r="CF24" s="66">
        <f t="shared" ref="CF24:CQ33" si="74">IF(CF$2&gt;=$B$18,$E24,0)</f>
        <v>0</v>
      </c>
      <c r="CG24" s="66">
        <f t="shared" si="74"/>
        <v>0</v>
      </c>
      <c r="CH24" s="66">
        <f t="shared" si="74"/>
        <v>0</v>
      </c>
      <c r="CI24" s="66">
        <f t="shared" si="74"/>
        <v>0</v>
      </c>
      <c r="CJ24" s="66">
        <f t="shared" si="74"/>
        <v>0</v>
      </c>
      <c r="CK24" s="66">
        <f t="shared" si="74"/>
        <v>0</v>
      </c>
      <c r="CL24" s="66">
        <f t="shared" si="74"/>
        <v>0</v>
      </c>
      <c r="CM24" s="66">
        <f t="shared" si="74"/>
        <v>0</v>
      </c>
      <c r="CN24" s="66">
        <f t="shared" si="74"/>
        <v>0</v>
      </c>
      <c r="CO24" s="66">
        <f t="shared" si="74"/>
        <v>0</v>
      </c>
      <c r="CP24" s="66">
        <f t="shared" si="74"/>
        <v>0</v>
      </c>
      <c r="CQ24" s="66">
        <f t="shared" si="74"/>
        <v>0</v>
      </c>
      <c r="CR24" s="75">
        <f t="shared" si="53"/>
        <v>0</v>
      </c>
      <c r="CS24" s="66">
        <f t="shared" ref="CS24:DD33" si="75">IF(CS$2&gt;=$B$18,$E24,0)</f>
        <v>0</v>
      </c>
      <c r="CT24" s="66">
        <f t="shared" si="75"/>
        <v>0</v>
      </c>
      <c r="CU24" s="66">
        <f t="shared" si="75"/>
        <v>0</v>
      </c>
      <c r="CV24" s="66">
        <f t="shared" si="75"/>
        <v>0</v>
      </c>
      <c r="CW24" s="66">
        <f t="shared" si="75"/>
        <v>0</v>
      </c>
      <c r="CX24" s="66">
        <f t="shared" si="75"/>
        <v>0</v>
      </c>
      <c r="CY24" s="66">
        <f t="shared" si="75"/>
        <v>0</v>
      </c>
      <c r="CZ24" s="66">
        <f t="shared" si="75"/>
        <v>0</v>
      </c>
      <c r="DA24" s="66">
        <f t="shared" si="75"/>
        <v>0</v>
      </c>
      <c r="DB24" s="66">
        <f t="shared" si="75"/>
        <v>0</v>
      </c>
      <c r="DC24" s="66">
        <f t="shared" si="75"/>
        <v>0</v>
      </c>
      <c r="DD24" s="66">
        <f t="shared" si="75"/>
        <v>0</v>
      </c>
      <c r="DE24" s="75">
        <f t="shared" si="55"/>
        <v>0</v>
      </c>
      <c r="DF24" s="66">
        <f t="shared" ref="DF24:DQ33" si="76">IF(DF$2&gt;=$B$18,$E24,0)</f>
        <v>0</v>
      </c>
      <c r="DG24" s="66">
        <f t="shared" si="76"/>
        <v>0</v>
      </c>
      <c r="DH24" s="66">
        <f t="shared" si="76"/>
        <v>0</v>
      </c>
      <c r="DI24" s="66">
        <f t="shared" si="76"/>
        <v>0</v>
      </c>
      <c r="DJ24" s="66">
        <f t="shared" si="76"/>
        <v>0</v>
      </c>
      <c r="DK24" s="66">
        <f t="shared" si="76"/>
        <v>0</v>
      </c>
      <c r="DL24" s="66">
        <f t="shared" si="76"/>
        <v>0</v>
      </c>
      <c r="DM24" s="66">
        <f t="shared" si="76"/>
        <v>0</v>
      </c>
      <c r="DN24" s="66">
        <f t="shared" si="76"/>
        <v>0</v>
      </c>
      <c r="DO24" s="66">
        <f t="shared" si="76"/>
        <v>0</v>
      </c>
      <c r="DP24" s="66">
        <f t="shared" si="76"/>
        <v>0</v>
      </c>
      <c r="DQ24" s="66">
        <f t="shared" si="76"/>
        <v>0</v>
      </c>
      <c r="DR24" s="75">
        <f t="shared" si="57"/>
        <v>0</v>
      </c>
      <c r="DS24" s="66">
        <f t="shared" ref="DS24:ED33" si="77">IF(DS$2&gt;=$B$18,$E24,0)</f>
        <v>0</v>
      </c>
      <c r="DT24" s="66">
        <f t="shared" si="77"/>
        <v>0</v>
      </c>
      <c r="DU24" s="66">
        <f t="shared" si="77"/>
        <v>0</v>
      </c>
      <c r="DV24" s="66">
        <f t="shared" si="77"/>
        <v>0</v>
      </c>
      <c r="DW24" s="66">
        <f t="shared" si="77"/>
        <v>0</v>
      </c>
      <c r="DX24" s="66">
        <f t="shared" si="77"/>
        <v>0</v>
      </c>
      <c r="DY24" s="66">
        <f t="shared" si="77"/>
        <v>0</v>
      </c>
      <c r="DZ24" s="66">
        <f t="shared" si="77"/>
        <v>0</v>
      </c>
      <c r="EA24" s="66">
        <f t="shared" si="77"/>
        <v>0</v>
      </c>
      <c r="EB24" s="66">
        <f t="shared" si="77"/>
        <v>0</v>
      </c>
      <c r="EC24" s="66">
        <f t="shared" si="77"/>
        <v>0</v>
      </c>
      <c r="ED24" s="66">
        <f t="shared" si="77"/>
        <v>0</v>
      </c>
      <c r="EE24" s="76">
        <f t="shared" si="59"/>
        <v>0</v>
      </c>
    </row>
    <row r="25" spans="1:135" x14ac:dyDescent="0.2">
      <c r="A25" s="2"/>
      <c r="D25" s="2" t="s">
        <v>77</v>
      </c>
      <c r="F25" s="66">
        <f t="shared" si="69"/>
        <v>0</v>
      </c>
      <c r="G25" s="66">
        <f t="shared" si="69"/>
        <v>0</v>
      </c>
      <c r="H25" s="66">
        <f t="shared" si="69"/>
        <v>0</v>
      </c>
      <c r="I25" s="66">
        <f t="shared" si="69"/>
        <v>0</v>
      </c>
      <c r="J25" s="66">
        <f t="shared" si="69"/>
        <v>0</v>
      </c>
      <c r="K25" s="66">
        <f t="shared" si="69"/>
        <v>0</v>
      </c>
      <c r="L25" s="66">
        <f t="shared" si="69"/>
        <v>0</v>
      </c>
      <c r="M25" s="66">
        <f t="shared" si="69"/>
        <v>0</v>
      </c>
      <c r="N25" s="66">
        <f t="shared" si="69"/>
        <v>0</v>
      </c>
      <c r="O25" s="66">
        <f t="shared" si="69"/>
        <v>0</v>
      </c>
      <c r="P25" s="66">
        <f t="shared" si="69"/>
        <v>0</v>
      </c>
      <c r="Q25" s="66">
        <f t="shared" si="69"/>
        <v>0</v>
      </c>
      <c r="R25" s="75">
        <f t="shared" si="41"/>
        <v>0</v>
      </c>
      <c r="S25" s="66">
        <f t="shared" si="70"/>
        <v>0</v>
      </c>
      <c r="T25" s="66">
        <f t="shared" si="70"/>
        <v>0</v>
      </c>
      <c r="U25" s="66">
        <f t="shared" si="70"/>
        <v>0</v>
      </c>
      <c r="V25" s="66">
        <f t="shared" si="70"/>
        <v>0</v>
      </c>
      <c r="W25" s="66">
        <f t="shared" si="70"/>
        <v>0</v>
      </c>
      <c r="X25" s="66">
        <f t="shared" si="70"/>
        <v>0</v>
      </c>
      <c r="Y25" s="66">
        <f t="shared" si="70"/>
        <v>0</v>
      </c>
      <c r="Z25" s="66">
        <f t="shared" si="70"/>
        <v>0</v>
      </c>
      <c r="AA25" s="66">
        <f t="shared" si="70"/>
        <v>0</v>
      </c>
      <c r="AB25" s="66">
        <f t="shared" si="70"/>
        <v>0</v>
      </c>
      <c r="AC25" s="66">
        <f t="shared" si="70"/>
        <v>0</v>
      </c>
      <c r="AD25" s="66">
        <f t="shared" si="70"/>
        <v>0</v>
      </c>
      <c r="AE25" s="75">
        <f t="shared" si="43"/>
        <v>0</v>
      </c>
      <c r="AF25" s="66">
        <f t="shared" si="60"/>
        <v>0</v>
      </c>
      <c r="AG25" s="66">
        <f t="shared" si="60"/>
        <v>0</v>
      </c>
      <c r="AH25" s="66">
        <f t="shared" si="61"/>
        <v>0</v>
      </c>
      <c r="AI25" s="66">
        <f t="shared" si="61"/>
        <v>0</v>
      </c>
      <c r="AJ25" s="66">
        <f t="shared" si="61"/>
        <v>0</v>
      </c>
      <c r="AK25" s="66">
        <f t="shared" si="61"/>
        <v>0</v>
      </c>
      <c r="AL25" s="66">
        <f t="shared" si="61"/>
        <v>0</v>
      </c>
      <c r="AM25" s="66">
        <f t="shared" si="61"/>
        <v>0</v>
      </c>
      <c r="AN25" s="66">
        <f t="shared" si="61"/>
        <v>0</v>
      </c>
      <c r="AO25" s="66">
        <f t="shared" si="61"/>
        <v>0</v>
      </c>
      <c r="AP25" s="66">
        <f t="shared" si="61"/>
        <v>0</v>
      </c>
      <c r="AQ25" s="66">
        <f t="shared" si="61"/>
        <v>0</v>
      </c>
      <c r="AR25" s="75">
        <f t="shared" si="45"/>
        <v>0</v>
      </c>
      <c r="AS25" s="66">
        <f t="shared" si="71"/>
        <v>0</v>
      </c>
      <c r="AT25" s="66">
        <f t="shared" si="71"/>
        <v>0</v>
      </c>
      <c r="AU25" s="66">
        <f t="shared" si="71"/>
        <v>0</v>
      </c>
      <c r="AV25" s="66">
        <f t="shared" si="71"/>
        <v>0</v>
      </c>
      <c r="AW25" s="66">
        <f t="shared" si="71"/>
        <v>0</v>
      </c>
      <c r="AX25" s="66">
        <f t="shared" si="71"/>
        <v>0</v>
      </c>
      <c r="AY25" s="66">
        <f t="shared" si="71"/>
        <v>0</v>
      </c>
      <c r="AZ25" s="66">
        <f t="shared" si="71"/>
        <v>0</v>
      </c>
      <c r="BA25" s="66">
        <f t="shared" si="71"/>
        <v>0</v>
      </c>
      <c r="BB25" s="66">
        <f t="shared" si="71"/>
        <v>0</v>
      </c>
      <c r="BC25" s="66">
        <f t="shared" si="71"/>
        <v>0</v>
      </c>
      <c r="BD25" s="66">
        <f t="shared" si="71"/>
        <v>0</v>
      </c>
      <c r="BE25" s="75">
        <f t="shared" si="47"/>
        <v>0</v>
      </c>
      <c r="BF25" s="66">
        <f t="shared" si="72"/>
        <v>0</v>
      </c>
      <c r="BG25" s="66">
        <f t="shared" si="72"/>
        <v>0</v>
      </c>
      <c r="BH25" s="66">
        <f t="shared" si="72"/>
        <v>0</v>
      </c>
      <c r="BI25" s="66">
        <f t="shared" si="72"/>
        <v>0</v>
      </c>
      <c r="BJ25" s="66">
        <f t="shared" si="72"/>
        <v>0</v>
      </c>
      <c r="BK25" s="66">
        <f t="shared" si="72"/>
        <v>0</v>
      </c>
      <c r="BL25" s="66">
        <f t="shared" si="72"/>
        <v>0</v>
      </c>
      <c r="BM25" s="66">
        <f t="shared" si="72"/>
        <v>0</v>
      </c>
      <c r="BN25" s="66">
        <f t="shared" si="72"/>
        <v>0</v>
      </c>
      <c r="BO25" s="66">
        <f t="shared" si="72"/>
        <v>0</v>
      </c>
      <c r="BP25" s="66">
        <f t="shared" si="72"/>
        <v>0</v>
      </c>
      <c r="BQ25" s="66">
        <f t="shared" si="72"/>
        <v>0</v>
      </c>
      <c r="BR25" s="75">
        <f t="shared" si="49"/>
        <v>0</v>
      </c>
      <c r="BS25" s="66">
        <f t="shared" si="73"/>
        <v>0</v>
      </c>
      <c r="BT25" s="66">
        <f t="shared" si="73"/>
        <v>0</v>
      </c>
      <c r="BU25" s="66">
        <f t="shared" si="73"/>
        <v>0</v>
      </c>
      <c r="BV25" s="66">
        <f t="shared" si="73"/>
        <v>0</v>
      </c>
      <c r="BW25" s="66">
        <f t="shared" si="73"/>
        <v>0</v>
      </c>
      <c r="BX25" s="66">
        <f t="shared" si="73"/>
        <v>0</v>
      </c>
      <c r="BY25" s="66">
        <f t="shared" si="73"/>
        <v>0</v>
      </c>
      <c r="BZ25" s="66">
        <f t="shared" si="73"/>
        <v>0</v>
      </c>
      <c r="CA25" s="66">
        <f t="shared" si="73"/>
        <v>0</v>
      </c>
      <c r="CB25" s="66">
        <f t="shared" si="73"/>
        <v>0</v>
      </c>
      <c r="CC25" s="66">
        <f t="shared" si="73"/>
        <v>0</v>
      </c>
      <c r="CD25" s="66">
        <f t="shared" si="73"/>
        <v>0</v>
      </c>
      <c r="CE25" s="75">
        <f t="shared" si="51"/>
        <v>0</v>
      </c>
      <c r="CF25" s="66">
        <f t="shared" si="74"/>
        <v>0</v>
      </c>
      <c r="CG25" s="66">
        <f t="shared" si="74"/>
        <v>0</v>
      </c>
      <c r="CH25" s="66">
        <f t="shared" si="74"/>
        <v>0</v>
      </c>
      <c r="CI25" s="66">
        <f t="shared" si="74"/>
        <v>0</v>
      </c>
      <c r="CJ25" s="66">
        <f t="shared" si="74"/>
        <v>0</v>
      </c>
      <c r="CK25" s="66">
        <f t="shared" si="74"/>
        <v>0</v>
      </c>
      <c r="CL25" s="66">
        <f t="shared" si="74"/>
        <v>0</v>
      </c>
      <c r="CM25" s="66">
        <f t="shared" si="74"/>
        <v>0</v>
      </c>
      <c r="CN25" s="66">
        <f t="shared" si="74"/>
        <v>0</v>
      </c>
      <c r="CO25" s="66">
        <f t="shared" si="74"/>
        <v>0</v>
      </c>
      <c r="CP25" s="66">
        <f t="shared" si="74"/>
        <v>0</v>
      </c>
      <c r="CQ25" s="66">
        <f t="shared" si="74"/>
        <v>0</v>
      </c>
      <c r="CR25" s="75">
        <f t="shared" si="53"/>
        <v>0</v>
      </c>
      <c r="CS25" s="66">
        <f t="shared" si="75"/>
        <v>0</v>
      </c>
      <c r="CT25" s="66">
        <f t="shared" si="75"/>
        <v>0</v>
      </c>
      <c r="CU25" s="66">
        <f t="shared" si="75"/>
        <v>0</v>
      </c>
      <c r="CV25" s="66">
        <f t="shared" si="75"/>
        <v>0</v>
      </c>
      <c r="CW25" s="66">
        <f t="shared" si="75"/>
        <v>0</v>
      </c>
      <c r="CX25" s="66">
        <f t="shared" si="75"/>
        <v>0</v>
      </c>
      <c r="CY25" s="66">
        <f t="shared" si="75"/>
        <v>0</v>
      </c>
      <c r="CZ25" s="66">
        <f t="shared" si="75"/>
        <v>0</v>
      </c>
      <c r="DA25" s="66">
        <f t="shared" si="75"/>
        <v>0</v>
      </c>
      <c r="DB25" s="66">
        <f t="shared" si="75"/>
        <v>0</v>
      </c>
      <c r="DC25" s="66">
        <f t="shared" si="75"/>
        <v>0</v>
      </c>
      <c r="DD25" s="66">
        <f t="shared" si="75"/>
        <v>0</v>
      </c>
      <c r="DE25" s="75">
        <f t="shared" si="55"/>
        <v>0</v>
      </c>
      <c r="DF25" s="66">
        <f t="shared" si="76"/>
        <v>0</v>
      </c>
      <c r="DG25" s="66">
        <f t="shared" si="76"/>
        <v>0</v>
      </c>
      <c r="DH25" s="66">
        <f t="shared" si="76"/>
        <v>0</v>
      </c>
      <c r="DI25" s="66">
        <f t="shared" si="76"/>
        <v>0</v>
      </c>
      <c r="DJ25" s="66">
        <f t="shared" si="76"/>
        <v>0</v>
      </c>
      <c r="DK25" s="66">
        <f t="shared" si="76"/>
        <v>0</v>
      </c>
      <c r="DL25" s="66">
        <f t="shared" si="76"/>
        <v>0</v>
      </c>
      <c r="DM25" s="66">
        <f t="shared" si="76"/>
        <v>0</v>
      </c>
      <c r="DN25" s="66">
        <f t="shared" si="76"/>
        <v>0</v>
      </c>
      <c r="DO25" s="66">
        <f t="shared" si="76"/>
        <v>0</v>
      </c>
      <c r="DP25" s="66">
        <f t="shared" si="76"/>
        <v>0</v>
      </c>
      <c r="DQ25" s="66">
        <f t="shared" si="76"/>
        <v>0</v>
      </c>
      <c r="DR25" s="75">
        <f t="shared" si="57"/>
        <v>0</v>
      </c>
      <c r="DS25" s="66">
        <f t="shared" si="77"/>
        <v>0</v>
      </c>
      <c r="DT25" s="66">
        <f t="shared" si="77"/>
        <v>0</v>
      </c>
      <c r="DU25" s="66">
        <f t="shared" si="77"/>
        <v>0</v>
      </c>
      <c r="DV25" s="66">
        <f t="shared" si="77"/>
        <v>0</v>
      </c>
      <c r="DW25" s="66">
        <f t="shared" si="77"/>
        <v>0</v>
      </c>
      <c r="DX25" s="66">
        <f t="shared" si="77"/>
        <v>0</v>
      </c>
      <c r="DY25" s="66">
        <f t="shared" si="77"/>
        <v>0</v>
      </c>
      <c r="DZ25" s="66">
        <f t="shared" si="77"/>
        <v>0</v>
      </c>
      <c r="EA25" s="66">
        <f t="shared" si="77"/>
        <v>0</v>
      </c>
      <c r="EB25" s="66">
        <f t="shared" si="77"/>
        <v>0</v>
      </c>
      <c r="EC25" s="66">
        <f t="shared" si="77"/>
        <v>0</v>
      </c>
      <c r="ED25" s="66">
        <f t="shared" si="77"/>
        <v>0</v>
      </c>
      <c r="EE25" s="76">
        <f t="shared" si="59"/>
        <v>0</v>
      </c>
    </row>
    <row r="26" spans="1:135" x14ac:dyDescent="0.2">
      <c r="A26" s="2"/>
      <c r="D26" s="2" t="s">
        <v>78</v>
      </c>
      <c r="F26" s="66">
        <f t="shared" si="69"/>
        <v>0</v>
      </c>
      <c r="G26" s="66">
        <f t="shared" si="69"/>
        <v>0</v>
      </c>
      <c r="H26" s="66">
        <f t="shared" si="69"/>
        <v>0</v>
      </c>
      <c r="I26" s="66">
        <f t="shared" si="69"/>
        <v>0</v>
      </c>
      <c r="J26" s="66">
        <f t="shared" si="69"/>
        <v>0</v>
      </c>
      <c r="K26" s="66">
        <f t="shared" si="69"/>
        <v>0</v>
      </c>
      <c r="L26" s="66">
        <f t="shared" si="69"/>
        <v>0</v>
      </c>
      <c r="M26" s="66">
        <f t="shared" si="69"/>
        <v>0</v>
      </c>
      <c r="N26" s="66">
        <f t="shared" si="69"/>
        <v>0</v>
      </c>
      <c r="O26" s="66">
        <f t="shared" si="69"/>
        <v>0</v>
      </c>
      <c r="P26" s="66">
        <f t="shared" si="69"/>
        <v>0</v>
      </c>
      <c r="Q26" s="66">
        <f t="shared" si="69"/>
        <v>0</v>
      </c>
      <c r="R26" s="75">
        <f t="shared" si="41"/>
        <v>0</v>
      </c>
      <c r="S26" s="66">
        <f t="shared" si="70"/>
        <v>0</v>
      </c>
      <c r="T26" s="66">
        <f t="shared" si="70"/>
        <v>0</v>
      </c>
      <c r="U26" s="66">
        <f t="shared" si="70"/>
        <v>0</v>
      </c>
      <c r="V26" s="66">
        <f t="shared" si="70"/>
        <v>0</v>
      </c>
      <c r="W26" s="66">
        <f t="shared" si="70"/>
        <v>0</v>
      </c>
      <c r="X26" s="66">
        <f t="shared" si="70"/>
        <v>0</v>
      </c>
      <c r="Y26" s="66">
        <f t="shared" si="70"/>
        <v>0</v>
      </c>
      <c r="Z26" s="66">
        <f t="shared" si="70"/>
        <v>0</v>
      </c>
      <c r="AA26" s="66">
        <f t="shared" si="70"/>
        <v>0</v>
      </c>
      <c r="AB26" s="66">
        <f t="shared" si="70"/>
        <v>0</v>
      </c>
      <c r="AC26" s="66">
        <f t="shared" si="70"/>
        <v>0</v>
      </c>
      <c r="AD26" s="66">
        <f t="shared" si="70"/>
        <v>0</v>
      </c>
      <c r="AE26" s="75">
        <f t="shared" si="43"/>
        <v>0</v>
      </c>
      <c r="AF26" s="66">
        <f t="shared" si="60"/>
        <v>0</v>
      </c>
      <c r="AG26" s="66">
        <f t="shared" si="60"/>
        <v>0</v>
      </c>
      <c r="AH26" s="66">
        <f t="shared" si="61"/>
        <v>0</v>
      </c>
      <c r="AI26" s="66">
        <f t="shared" si="61"/>
        <v>0</v>
      </c>
      <c r="AJ26" s="66">
        <f t="shared" si="61"/>
        <v>0</v>
      </c>
      <c r="AK26" s="66">
        <f t="shared" si="61"/>
        <v>0</v>
      </c>
      <c r="AL26" s="66">
        <f t="shared" si="61"/>
        <v>0</v>
      </c>
      <c r="AM26" s="66">
        <f t="shared" si="61"/>
        <v>0</v>
      </c>
      <c r="AN26" s="66">
        <f t="shared" si="61"/>
        <v>0</v>
      </c>
      <c r="AO26" s="66">
        <f t="shared" si="61"/>
        <v>0</v>
      </c>
      <c r="AP26" s="66">
        <f t="shared" si="61"/>
        <v>0</v>
      </c>
      <c r="AQ26" s="66">
        <f t="shared" si="61"/>
        <v>0</v>
      </c>
      <c r="AR26" s="75">
        <f t="shared" si="45"/>
        <v>0</v>
      </c>
      <c r="AS26" s="66">
        <f t="shared" si="71"/>
        <v>0</v>
      </c>
      <c r="AT26" s="66">
        <f t="shared" si="71"/>
        <v>0</v>
      </c>
      <c r="AU26" s="66">
        <f t="shared" si="71"/>
        <v>0</v>
      </c>
      <c r="AV26" s="66">
        <f t="shared" si="71"/>
        <v>0</v>
      </c>
      <c r="AW26" s="66">
        <f t="shared" si="71"/>
        <v>0</v>
      </c>
      <c r="AX26" s="66">
        <f t="shared" si="71"/>
        <v>0</v>
      </c>
      <c r="AY26" s="66">
        <f t="shared" si="71"/>
        <v>0</v>
      </c>
      <c r="AZ26" s="66">
        <f t="shared" si="71"/>
        <v>0</v>
      </c>
      <c r="BA26" s="66">
        <f t="shared" si="71"/>
        <v>0</v>
      </c>
      <c r="BB26" s="66">
        <f t="shared" si="71"/>
        <v>0</v>
      </c>
      <c r="BC26" s="66">
        <f t="shared" si="71"/>
        <v>0</v>
      </c>
      <c r="BD26" s="66">
        <f t="shared" si="71"/>
        <v>0</v>
      </c>
      <c r="BE26" s="75">
        <f t="shared" si="47"/>
        <v>0</v>
      </c>
      <c r="BF26" s="66">
        <f t="shared" si="72"/>
        <v>0</v>
      </c>
      <c r="BG26" s="66">
        <f t="shared" si="72"/>
        <v>0</v>
      </c>
      <c r="BH26" s="66">
        <f t="shared" si="72"/>
        <v>0</v>
      </c>
      <c r="BI26" s="66">
        <f t="shared" si="72"/>
        <v>0</v>
      </c>
      <c r="BJ26" s="66">
        <f t="shared" si="72"/>
        <v>0</v>
      </c>
      <c r="BK26" s="66">
        <f t="shared" si="72"/>
        <v>0</v>
      </c>
      <c r="BL26" s="66">
        <f t="shared" si="72"/>
        <v>0</v>
      </c>
      <c r="BM26" s="66">
        <f t="shared" si="72"/>
        <v>0</v>
      </c>
      <c r="BN26" s="66">
        <f t="shared" si="72"/>
        <v>0</v>
      </c>
      <c r="BO26" s="66">
        <f t="shared" si="72"/>
        <v>0</v>
      </c>
      <c r="BP26" s="66">
        <f t="shared" si="72"/>
        <v>0</v>
      </c>
      <c r="BQ26" s="66">
        <f t="shared" si="72"/>
        <v>0</v>
      </c>
      <c r="BR26" s="75">
        <f t="shared" si="49"/>
        <v>0</v>
      </c>
      <c r="BS26" s="66">
        <f t="shared" si="73"/>
        <v>0</v>
      </c>
      <c r="BT26" s="66">
        <f t="shared" si="73"/>
        <v>0</v>
      </c>
      <c r="BU26" s="66">
        <f t="shared" si="73"/>
        <v>0</v>
      </c>
      <c r="BV26" s="66">
        <f t="shared" si="73"/>
        <v>0</v>
      </c>
      <c r="BW26" s="66">
        <f t="shared" si="73"/>
        <v>0</v>
      </c>
      <c r="BX26" s="66">
        <f t="shared" si="73"/>
        <v>0</v>
      </c>
      <c r="BY26" s="66">
        <f t="shared" si="73"/>
        <v>0</v>
      </c>
      <c r="BZ26" s="66">
        <f t="shared" si="73"/>
        <v>0</v>
      </c>
      <c r="CA26" s="66">
        <f t="shared" si="73"/>
        <v>0</v>
      </c>
      <c r="CB26" s="66">
        <f t="shared" si="73"/>
        <v>0</v>
      </c>
      <c r="CC26" s="66">
        <f t="shared" si="73"/>
        <v>0</v>
      </c>
      <c r="CD26" s="66">
        <f t="shared" si="73"/>
        <v>0</v>
      </c>
      <c r="CE26" s="75">
        <f t="shared" si="51"/>
        <v>0</v>
      </c>
      <c r="CF26" s="66">
        <f t="shared" si="74"/>
        <v>0</v>
      </c>
      <c r="CG26" s="66">
        <f t="shared" si="74"/>
        <v>0</v>
      </c>
      <c r="CH26" s="66">
        <f t="shared" si="74"/>
        <v>0</v>
      </c>
      <c r="CI26" s="66">
        <f t="shared" si="74"/>
        <v>0</v>
      </c>
      <c r="CJ26" s="66">
        <f t="shared" si="74"/>
        <v>0</v>
      </c>
      <c r="CK26" s="66">
        <f t="shared" si="74"/>
        <v>0</v>
      </c>
      <c r="CL26" s="66">
        <f t="shared" si="74"/>
        <v>0</v>
      </c>
      <c r="CM26" s="66">
        <f t="shared" si="74"/>
        <v>0</v>
      </c>
      <c r="CN26" s="66">
        <f t="shared" si="74"/>
        <v>0</v>
      </c>
      <c r="CO26" s="66">
        <f t="shared" si="74"/>
        <v>0</v>
      </c>
      <c r="CP26" s="66">
        <f t="shared" si="74"/>
        <v>0</v>
      </c>
      <c r="CQ26" s="66">
        <f t="shared" si="74"/>
        <v>0</v>
      </c>
      <c r="CR26" s="75">
        <f t="shared" si="53"/>
        <v>0</v>
      </c>
      <c r="CS26" s="66">
        <f t="shared" si="75"/>
        <v>0</v>
      </c>
      <c r="CT26" s="66">
        <f t="shared" si="75"/>
        <v>0</v>
      </c>
      <c r="CU26" s="66">
        <f t="shared" si="75"/>
        <v>0</v>
      </c>
      <c r="CV26" s="66">
        <f t="shared" si="75"/>
        <v>0</v>
      </c>
      <c r="CW26" s="66">
        <f t="shared" si="75"/>
        <v>0</v>
      </c>
      <c r="CX26" s="66">
        <f t="shared" si="75"/>
        <v>0</v>
      </c>
      <c r="CY26" s="66">
        <f t="shared" si="75"/>
        <v>0</v>
      </c>
      <c r="CZ26" s="66">
        <f t="shared" si="75"/>
        <v>0</v>
      </c>
      <c r="DA26" s="66">
        <f t="shared" si="75"/>
        <v>0</v>
      </c>
      <c r="DB26" s="66">
        <f t="shared" si="75"/>
        <v>0</v>
      </c>
      <c r="DC26" s="66">
        <f t="shared" si="75"/>
        <v>0</v>
      </c>
      <c r="DD26" s="66">
        <f t="shared" si="75"/>
        <v>0</v>
      </c>
      <c r="DE26" s="75">
        <f t="shared" si="55"/>
        <v>0</v>
      </c>
      <c r="DF26" s="66">
        <f t="shared" si="76"/>
        <v>0</v>
      </c>
      <c r="DG26" s="66">
        <f t="shared" si="76"/>
        <v>0</v>
      </c>
      <c r="DH26" s="66">
        <f t="shared" si="76"/>
        <v>0</v>
      </c>
      <c r="DI26" s="66">
        <f t="shared" si="76"/>
        <v>0</v>
      </c>
      <c r="DJ26" s="66">
        <f t="shared" si="76"/>
        <v>0</v>
      </c>
      <c r="DK26" s="66">
        <f t="shared" si="76"/>
        <v>0</v>
      </c>
      <c r="DL26" s="66">
        <f t="shared" si="76"/>
        <v>0</v>
      </c>
      <c r="DM26" s="66">
        <f t="shared" si="76"/>
        <v>0</v>
      </c>
      <c r="DN26" s="66">
        <f t="shared" si="76"/>
        <v>0</v>
      </c>
      <c r="DO26" s="66">
        <f t="shared" si="76"/>
        <v>0</v>
      </c>
      <c r="DP26" s="66">
        <f t="shared" si="76"/>
        <v>0</v>
      </c>
      <c r="DQ26" s="66">
        <f t="shared" si="76"/>
        <v>0</v>
      </c>
      <c r="DR26" s="75">
        <f t="shared" si="57"/>
        <v>0</v>
      </c>
      <c r="DS26" s="66">
        <f t="shared" si="77"/>
        <v>0</v>
      </c>
      <c r="DT26" s="66">
        <f t="shared" si="77"/>
        <v>0</v>
      </c>
      <c r="DU26" s="66">
        <f t="shared" si="77"/>
        <v>0</v>
      </c>
      <c r="DV26" s="66">
        <f t="shared" si="77"/>
        <v>0</v>
      </c>
      <c r="DW26" s="66">
        <f t="shared" si="77"/>
        <v>0</v>
      </c>
      <c r="DX26" s="66">
        <f t="shared" si="77"/>
        <v>0</v>
      </c>
      <c r="DY26" s="66">
        <f t="shared" si="77"/>
        <v>0</v>
      </c>
      <c r="DZ26" s="66">
        <f t="shared" si="77"/>
        <v>0</v>
      </c>
      <c r="EA26" s="66">
        <f t="shared" si="77"/>
        <v>0</v>
      </c>
      <c r="EB26" s="66">
        <f t="shared" si="77"/>
        <v>0</v>
      </c>
      <c r="EC26" s="66">
        <f t="shared" si="77"/>
        <v>0</v>
      </c>
      <c r="ED26" s="66">
        <f t="shared" si="77"/>
        <v>0</v>
      </c>
      <c r="EE26" s="76">
        <f t="shared" si="59"/>
        <v>0</v>
      </c>
    </row>
    <row r="27" spans="1:135" x14ac:dyDescent="0.2">
      <c r="A27" s="2"/>
      <c r="D27" s="2" t="s">
        <v>79</v>
      </c>
      <c r="F27" s="66">
        <f t="shared" si="69"/>
        <v>0</v>
      </c>
      <c r="G27" s="66">
        <f t="shared" si="69"/>
        <v>0</v>
      </c>
      <c r="H27" s="66">
        <f t="shared" si="69"/>
        <v>0</v>
      </c>
      <c r="I27" s="66">
        <f t="shared" si="69"/>
        <v>0</v>
      </c>
      <c r="J27" s="66">
        <f t="shared" si="69"/>
        <v>0</v>
      </c>
      <c r="K27" s="66">
        <f t="shared" si="69"/>
        <v>0</v>
      </c>
      <c r="L27" s="66">
        <f t="shared" si="69"/>
        <v>0</v>
      </c>
      <c r="M27" s="66">
        <f t="shared" si="69"/>
        <v>0</v>
      </c>
      <c r="N27" s="66">
        <f t="shared" si="69"/>
        <v>0</v>
      </c>
      <c r="O27" s="66">
        <f t="shared" si="69"/>
        <v>0</v>
      </c>
      <c r="P27" s="66">
        <f t="shared" si="69"/>
        <v>0</v>
      </c>
      <c r="Q27" s="66">
        <f t="shared" si="69"/>
        <v>0</v>
      </c>
      <c r="R27" s="75">
        <f t="shared" si="41"/>
        <v>0</v>
      </c>
      <c r="S27" s="66">
        <f t="shared" si="70"/>
        <v>0</v>
      </c>
      <c r="T27" s="66">
        <f t="shared" si="70"/>
        <v>0</v>
      </c>
      <c r="U27" s="66">
        <f t="shared" si="70"/>
        <v>0</v>
      </c>
      <c r="V27" s="66">
        <f t="shared" si="70"/>
        <v>0</v>
      </c>
      <c r="W27" s="66">
        <f t="shared" si="70"/>
        <v>0</v>
      </c>
      <c r="X27" s="66">
        <f t="shared" si="70"/>
        <v>0</v>
      </c>
      <c r="Y27" s="66">
        <f t="shared" si="70"/>
        <v>0</v>
      </c>
      <c r="Z27" s="66">
        <f t="shared" si="70"/>
        <v>0</v>
      </c>
      <c r="AA27" s="66">
        <f t="shared" si="70"/>
        <v>0</v>
      </c>
      <c r="AB27" s="66">
        <f t="shared" si="70"/>
        <v>0</v>
      </c>
      <c r="AC27" s="66">
        <f t="shared" si="70"/>
        <v>0</v>
      </c>
      <c r="AD27" s="66">
        <f t="shared" si="70"/>
        <v>0</v>
      </c>
      <c r="AE27" s="75">
        <f t="shared" si="43"/>
        <v>0</v>
      </c>
      <c r="AF27" s="66">
        <f t="shared" si="60"/>
        <v>0</v>
      </c>
      <c r="AG27" s="66">
        <f t="shared" si="60"/>
        <v>0</v>
      </c>
      <c r="AH27" s="66">
        <f t="shared" si="61"/>
        <v>0</v>
      </c>
      <c r="AI27" s="66">
        <f t="shared" si="61"/>
        <v>0</v>
      </c>
      <c r="AJ27" s="66">
        <f t="shared" si="61"/>
        <v>0</v>
      </c>
      <c r="AK27" s="66">
        <f t="shared" si="61"/>
        <v>0</v>
      </c>
      <c r="AL27" s="66">
        <f t="shared" si="61"/>
        <v>0</v>
      </c>
      <c r="AM27" s="66">
        <f t="shared" si="61"/>
        <v>0</v>
      </c>
      <c r="AN27" s="66">
        <f t="shared" si="61"/>
        <v>0</v>
      </c>
      <c r="AO27" s="66">
        <f t="shared" si="61"/>
        <v>0</v>
      </c>
      <c r="AP27" s="66">
        <f t="shared" si="61"/>
        <v>0</v>
      </c>
      <c r="AQ27" s="66">
        <f t="shared" si="61"/>
        <v>0</v>
      </c>
      <c r="AR27" s="75">
        <f t="shared" si="45"/>
        <v>0</v>
      </c>
      <c r="AS27" s="66">
        <f t="shared" si="71"/>
        <v>0</v>
      </c>
      <c r="AT27" s="66">
        <f t="shared" si="71"/>
        <v>0</v>
      </c>
      <c r="AU27" s="66">
        <f t="shared" si="71"/>
        <v>0</v>
      </c>
      <c r="AV27" s="66">
        <f t="shared" si="71"/>
        <v>0</v>
      </c>
      <c r="AW27" s="66">
        <f t="shared" si="71"/>
        <v>0</v>
      </c>
      <c r="AX27" s="66">
        <f t="shared" si="71"/>
        <v>0</v>
      </c>
      <c r="AY27" s="66">
        <f t="shared" si="71"/>
        <v>0</v>
      </c>
      <c r="AZ27" s="66">
        <f t="shared" si="71"/>
        <v>0</v>
      </c>
      <c r="BA27" s="66">
        <f t="shared" si="71"/>
        <v>0</v>
      </c>
      <c r="BB27" s="66">
        <f t="shared" si="71"/>
        <v>0</v>
      </c>
      <c r="BC27" s="66">
        <f t="shared" si="71"/>
        <v>0</v>
      </c>
      <c r="BD27" s="66">
        <f t="shared" si="71"/>
        <v>0</v>
      </c>
      <c r="BE27" s="75">
        <f t="shared" si="47"/>
        <v>0</v>
      </c>
      <c r="BF27" s="66">
        <f t="shared" si="72"/>
        <v>0</v>
      </c>
      <c r="BG27" s="66">
        <f t="shared" si="72"/>
        <v>0</v>
      </c>
      <c r="BH27" s="66">
        <f t="shared" si="72"/>
        <v>0</v>
      </c>
      <c r="BI27" s="66">
        <f t="shared" si="72"/>
        <v>0</v>
      </c>
      <c r="BJ27" s="66">
        <f t="shared" si="72"/>
        <v>0</v>
      </c>
      <c r="BK27" s="66">
        <f t="shared" si="72"/>
        <v>0</v>
      </c>
      <c r="BL27" s="66">
        <f t="shared" si="72"/>
        <v>0</v>
      </c>
      <c r="BM27" s="66">
        <f t="shared" si="72"/>
        <v>0</v>
      </c>
      <c r="BN27" s="66">
        <f t="shared" si="72"/>
        <v>0</v>
      </c>
      <c r="BO27" s="66">
        <f t="shared" si="72"/>
        <v>0</v>
      </c>
      <c r="BP27" s="66">
        <f t="shared" si="72"/>
        <v>0</v>
      </c>
      <c r="BQ27" s="66">
        <f t="shared" si="72"/>
        <v>0</v>
      </c>
      <c r="BR27" s="75">
        <f t="shared" si="49"/>
        <v>0</v>
      </c>
      <c r="BS27" s="66">
        <f t="shared" si="73"/>
        <v>0</v>
      </c>
      <c r="BT27" s="66">
        <f t="shared" si="73"/>
        <v>0</v>
      </c>
      <c r="BU27" s="66">
        <f t="shared" si="73"/>
        <v>0</v>
      </c>
      <c r="BV27" s="66">
        <f t="shared" si="73"/>
        <v>0</v>
      </c>
      <c r="BW27" s="66">
        <f t="shared" si="73"/>
        <v>0</v>
      </c>
      <c r="BX27" s="66">
        <f t="shared" si="73"/>
        <v>0</v>
      </c>
      <c r="BY27" s="66">
        <f t="shared" si="73"/>
        <v>0</v>
      </c>
      <c r="BZ27" s="66">
        <f t="shared" si="73"/>
        <v>0</v>
      </c>
      <c r="CA27" s="66">
        <f t="shared" si="73"/>
        <v>0</v>
      </c>
      <c r="CB27" s="66">
        <f t="shared" si="73"/>
        <v>0</v>
      </c>
      <c r="CC27" s="66">
        <f t="shared" si="73"/>
        <v>0</v>
      </c>
      <c r="CD27" s="66">
        <f t="shared" si="73"/>
        <v>0</v>
      </c>
      <c r="CE27" s="75">
        <f t="shared" si="51"/>
        <v>0</v>
      </c>
      <c r="CF27" s="66">
        <f t="shared" si="74"/>
        <v>0</v>
      </c>
      <c r="CG27" s="66">
        <f t="shared" si="74"/>
        <v>0</v>
      </c>
      <c r="CH27" s="66">
        <f t="shared" si="74"/>
        <v>0</v>
      </c>
      <c r="CI27" s="66">
        <f t="shared" si="74"/>
        <v>0</v>
      </c>
      <c r="CJ27" s="66">
        <f t="shared" si="74"/>
        <v>0</v>
      </c>
      <c r="CK27" s="66">
        <f t="shared" si="74"/>
        <v>0</v>
      </c>
      <c r="CL27" s="66">
        <f t="shared" si="74"/>
        <v>0</v>
      </c>
      <c r="CM27" s="66">
        <f t="shared" si="74"/>
        <v>0</v>
      </c>
      <c r="CN27" s="66">
        <f t="shared" si="74"/>
        <v>0</v>
      </c>
      <c r="CO27" s="66">
        <f t="shared" si="74"/>
        <v>0</v>
      </c>
      <c r="CP27" s="66">
        <f t="shared" si="74"/>
        <v>0</v>
      </c>
      <c r="CQ27" s="66">
        <f t="shared" si="74"/>
        <v>0</v>
      </c>
      <c r="CR27" s="75">
        <f t="shared" si="53"/>
        <v>0</v>
      </c>
      <c r="CS27" s="66">
        <f t="shared" si="75"/>
        <v>0</v>
      </c>
      <c r="CT27" s="66">
        <f t="shared" si="75"/>
        <v>0</v>
      </c>
      <c r="CU27" s="66">
        <f t="shared" si="75"/>
        <v>0</v>
      </c>
      <c r="CV27" s="66">
        <f t="shared" si="75"/>
        <v>0</v>
      </c>
      <c r="CW27" s="66">
        <f t="shared" si="75"/>
        <v>0</v>
      </c>
      <c r="CX27" s="66">
        <f t="shared" si="75"/>
        <v>0</v>
      </c>
      <c r="CY27" s="66">
        <f t="shared" si="75"/>
        <v>0</v>
      </c>
      <c r="CZ27" s="66">
        <f t="shared" si="75"/>
        <v>0</v>
      </c>
      <c r="DA27" s="66">
        <f t="shared" si="75"/>
        <v>0</v>
      </c>
      <c r="DB27" s="66">
        <f t="shared" si="75"/>
        <v>0</v>
      </c>
      <c r="DC27" s="66">
        <f t="shared" si="75"/>
        <v>0</v>
      </c>
      <c r="DD27" s="66">
        <f t="shared" si="75"/>
        <v>0</v>
      </c>
      <c r="DE27" s="75">
        <f t="shared" si="55"/>
        <v>0</v>
      </c>
      <c r="DF27" s="66">
        <f t="shared" si="76"/>
        <v>0</v>
      </c>
      <c r="DG27" s="66">
        <f t="shared" si="76"/>
        <v>0</v>
      </c>
      <c r="DH27" s="66">
        <f t="shared" si="76"/>
        <v>0</v>
      </c>
      <c r="DI27" s="66">
        <f t="shared" si="76"/>
        <v>0</v>
      </c>
      <c r="DJ27" s="66">
        <f t="shared" si="76"/>
        <v>0</v>
      </c>
      <c r="DK27" s="66">
        <f t="shared" si="76"/>
        <v>0</v>
      </c>
      <c r="DL27" s="66">
        <f t="shared" si="76"/>
        <v>0</v>
      </c>
      <c r="DM27" s="66">
        <f t="shared" si="76"/>
        <v>0</v>
      </c>
      <c r="DN27" s="66">
        <f t="shared" si="76"/>
        <v>0</v>
      </c>
      <c r="DO27" s="66">
        <f t="shared" si="76"/>
        <v>0</v>
      </c>
      <c r="DP27" s="66">
        <f t="shared" si="76"/>
        <v>0</v>
      </c>
      <c r="DQ27" s="66">
        <f t="shared" si="76"/>
        <v>0</v>
      </c>
      <c r="DR27" s="75">
        <f t="shared" si="57"/>
        <v>0</v>
      </c>
      <c r="DS27" s="66">
        <f t="shared" si="77"/>
        <v>0</v>
      </c>
      <c r="DT27" s="66">
        <f t="shared" si="77"/>
        <v>0</v>
      </c>
      <c r="DU27" s="66">
        <f t="shared" si="77"/>
        <v>0</v>
      </c>
      <c r="DV27" s="66">
        <f t="shared" si="77"/>
        <v>0</v>
      </c>
      <c r="DW27" s="66">
        <f t="shared" si="77"/>
        <v>0</v>
      </c>
      <c r="DX27" s="66">
        <f t="shared" si="77"/>
        <v>0</v>
      </c>
      <c r="DY27" s="66">
        <f t="shared" si="77"/>
        <v>0</v>
      </c>
      <c r="DZ27" s="66">
        <f t="shared" si="77"/>
        <v>0</v>
      </c>
      <c r="EA27" s="66">
        <f t="shared" si="77"/>
        <v>0</v>
      </c>
      <c r="EB27" s="66">
        <f t="shared" si="77"/>
        <v>0</v>
      </c>
      <c r="EC27" s="66">
        <f t="shared" si="77"/>
        <v>0</v>
      </c>
      <c r="ED27" s="66">
        <f t="shared" si="77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69"/>
        <v>0</v>
      </c>
      <c r="G28" s="66">
        <f t="shared" si="69"/>
        <v>0</v>
      </c>
      <c r="H28" s="66">
        <f t="shared" si="69"/>
        <v>0</v>
      </c>
      <c r="I28" s="66">
        <f t="shared" si="69"/>
        <v>0</v>
      </c>
      <c r="J28" s="66">
        <f t="shared" si="69"/>
        <v>0</v>
      </c>
      <c r="K28" s="66">
        <f t="shared" si="69"/>
        <v>0</v>
      </c>
      <c r="L28" s="66">
        <f t="shared" si="69"/>
        <v>0</v>
      </c>
      <c r="M28" s="66">
        <f t="shared" si="69"/>
        <v>0</v>
      </c>
      <c r="N28" s="66">
        <f t="shared" si="69"/>
        <v>0</v>
      </c>
      <c r="O28" s="66">
        <f t="shared" si="69"/>
        <v>0</v>
      </c>
      <c r="P28" s="66">
        <f t="shared" si="69"/>
        <v>0</v>
      </c>
      <c r="Q28" s="66">
        <f t="shared" si="69"/>
        <v>0</v>
      </c>
      <c r="R28" s="75">
        <f t="shared" si="41"/>
        <v>0</v>
      </c>
      <c r="S28" s="66">
        <f t="shared" ref="S28:Z30" si="78">IF(S$2&gt;=$B$18,$E28,0)</f>
        <v>0</v>
      </c>
      <c r="T28" s="66">
        <f t="shared" si="78"/>
        <v>0</v>
      </c>
      <c r="U28" s="66">
        <f t="shared" si="78"/>
        <v>0</v>
      </c>
      <c r="V28" s="66">
        <f t="shared" si="78"/>
        <v>0</v>
      </c>
      <c r="W28" s="66">
        <f t="shared" si="78"/>
        <v>0</v>
      </c>
      <c r="X28" s="66">
        <f t="shared" si="78"/>
        <v>0</v>
      </c>
      <c r="Y28" s="66">
        <f t="shared" si="78"/>
        <v>0</v>
      </c>
      <c r="Z28" s="66">
        <f t="shared" si="78"/>
        <v>0</v>
      </c>
      <c r="AA28" s="66">
        <v>0</v>
      </c>
      <c r="AB28" s="66">
        <f t="shared" ref="AB28:AC30" si="79">IF(AB$2&gt;=$B$18,$E28,0)</f>
        <v>0</v>
      </c>
      <c r="AC28" s="66">
        <f t="shared" si="79"/>
        <v>0</v>
      </c>
      <c r="AD28" s="66">
        <v>0</v>
      </c>
      <c r="AE28" s="75">
        <f t="shared" si="43"/>
        <v>0</v>
      </c>
      <c r="AF28" s="66">
        <f t="shared" si="60"/>
        <v>0</v>
      </c>
      <c r="AG28" s="66">
        <f t="shared" si="60"/>
        <v>0</v>
      </c>
      <c r="AH28" s="66">
        <v>0</v>
      </c>
      <c r="AI28" s="66">
        <f t="shared" ref="AI28:AQ33" si="80">IF(AI$2&gt;=$B$18,$E28,0)</f>
        <v>0</v>
      </c>
      <c r="AJ28" s="66">
        <f t="shared" si="80"/>
        <v>0</v>
      </c>
      <c r="AK28" s="66">
        <f t="shared" si="80"/>
        <v>0</v>
      </c>
      <c r="AL28" s="66">
        <f t="shared" si="80"/>
        <v>0</v>
      </c>
      <c r="AM28" s="66">
        <f t="shared" si="80"/>
        <v>0</v>
      </c>
      <c r="AN28" s="66">
        <f t="shared" si="80"/>
        <v>0</v>
      </c>
      <c r="AO28" s="66">
        <f t="shared" si="80"/>
        <v>0</v>
      </c>
      <c r="AP28" s="66">
        <f t="shared" si="80"/>
        <v>0</v>
      </c>
      <c r="AQ28" s="66">
        <f t="shared" si="80"/>
        <v>0</v>
      </c>
      <c r="AR28" s="75">
        <f t="shared" si="45"/>
        <v>0</v>
      </c>
      <c r="AS28" s="66">
        <f t="shared" si="71"/>
        <v>0</v>
      </c>
      <c r="AT28" s="66">
        <f t="shared" si="71"/>
        <v>0</v>
      </c>
      <c r="AU28" s="66">
        <f t="shared" si="71"/>
        <v>0</v>
      </c>
      <c r="AV28" s="66">
        <f t="shared" si="71"/>
        <v>0</v>
      </c>
      <c r="AW28" s="66">
        <f t="shared" si="71"/>
        <v>0</v>
      </c>
      <c r="AX28" s="66">
        <f t="shared" si="71"/>
        <v>0</v>
      </c>
      <c r="AY28" s="66">
        <f t="shared" si="71"/>
        <v>0</v>
      </c>
      <c r="AZ28" s="66">
        <f t="shared" si="71"/>
        <v>0</v>
      </c>
      <c r="BA28" s="66">
        <f t="shared" si="71"/>
        <v>0</v>
      </c>
      <c r="BB28" s="66">
        <f t="shared" si="71"/>
        <v>0</v>
      </c>
      <c r="BC28" s="66">
        <f t="shared" si="71"/>
        <v>0</v>
      </c>
      <c r="BD28" s="66">
        <f t="shared" si="71"/>
        <v>0</v>
      </c>
      <c r="BE28" s="75">
        <f t="shared" si="47"/>
        <v>0</v>
      </c>
      <c r="BF28" s="66">
        <f t="shared" si="72"/>
        <v>0</v>
      </c>
      <c r="BG28" s="66">
        <f t="shared" si="72"/>
        <v>0</v>
      </c>
      <c r="BH28" s="66">
        <f t="shared" si="72"/>
        <v>0</v>
      </c>
      <c r="BI28" s="66">
        <f t="shared" si="72"/>
        <v>0</v>
      </c>
      <c r="BJ28" s="66">
        <f t="shared" si="72"/>
        <v>0</v>
      </c>
      <c r="BK28" s="66">
        <f t="shared" si="72"/>
        <v>0</v>
      </c>
      <c r="BL28" s="66">
        <f t="shared" si="72"/>
        <v>0</v>
      </c>
      <c r="BM28" s="66">
        <f t="shared" si="72"/>
        <v>0</v>
      </c>
      <c r="BN28" s="66">
        <f t="shared" si="72"/>
        <v>0</v>
      </c>
      <c r="BO28" s="66">
        <f t="shared" si="72"/>
        <v>0</v>
      </c>
      <c r="BP28" s="66">
        <f t="shared" si="72"/>
        <v>0</v>
      </c>
      <c r="BQ28" s="66">
        <f t="shared" si="72"/>
        <v>0</v>
      </c>
      <c r="BR28" s="75">
        <f t="shared" si="49"/>
        <v>0</v>
      </c>
      <c r="BS28" s="66">
        <f t="shared" si="73"/>
        <v>0</v>
      </c>
      <c r="BT28" s="66">
        <f t="shared" si="73"/>
        <v>0</v>
      </c>
      <c r="BU28" s="66">
        <f t="shared" si="73"/>
        <v>0</v>
      </c>
      <c r="BV28" s="66">
        <f t="shared" si="73"/>
        <v>0</v>
      </c>
      <c r="BW28" s="66">
        <f t="shared" si="73"/>
        <v>0</v>
      </c>
      <c r="BX28" s="66">
        <f t="shared" si="73"/>
        <v>0</v>
      </c>
      <c r="BY28" s="66">
        <f t="shared" si="73"/>
        <v>0</v>
      </c>
      <c r="BZ28" s="66">
        <f t="shared" si="73"/>
        <v>0</v>
      </c>
      <c r="CA28" s="66">
        <f t="shared" si="73"/>
        <v>0</v>
      </c>
      <c r="CB28" s="66">
        <f t="shared" si="73"/>
        <v>0</v>
      </c>
      <c r="CC28" s="66">
        <f t="shared" si="73"/>
        <v>0</v>
      </c>
      <c r="CD28" s="66">
        <f t="shared" si="73"/>
        <v>0</v>
      </c>
      <c r="CE28" s="75">
        <f t="shared" si="51"/>
        <v>0</v>
      </c>
      <c r="CF28" s="66">
        <f t="shared" si="74"/>
        <v>0</v>
      </c>
      <c r="CG28" s="66">
        <f t="shared" si="74"/>
        <v>0</v>
      </c>
      <c r="CH28" s="66">
        <f t="shared" si="74"/>
        <v>0</v>
      </c>
      <c r="CI28" s="66">
        <f t="shared" si="74"/>
        <v>0</v>
      </c>
      <c r="CJ28" s="66">
        <f t="shared" si="74"/>
        <v>0</v>
      </c>
      <c r="CK28" s="66">
        <f t="shared" si="74"/>
        <v>0</v>
      </c>
      <c r="CL28" s="66">
        <f t="shared" si="74"/>
        <v>0</v>
      </c>
      <c r="CM28" s="66">
        <f t="shared" si="74"/>
        <v>0</v>
      </c>
      <c r="CN28" s="66">
        <f t="shared" si="74"/>
        <v>0</v>
      </c>
      <c r="CO28" s="66">
        <f t="shared" si="74"/>
        <v>0</v>
      </c>
      <c r="CP28" s="66">
        <f t="shared" si="74"/>
        <v>0</v>
      </c>
      <c r="CQ28" s="66">
        <f t="shared" si="74"/>
        <v>0</v>
      </c>
      <c r="CR28" s="75">
        <f t="shared" si="53"/>
        <v>0</v>
      </c>
      <c r="CS28" s="66">
        <f t="shared" si="75"/>
        <v>0</v>
      </c>
      <c r="CT28" s="66">
        <f t="shared" si="75"/>
        <v>0</v>
      </c>
      <c r="CU28" s="66">
        <f t="shared" si="75"/>
        <v>0</v>
      </c>
      <c r="CV28" s="66">
        <f t="shared" si="75"/>
        <v>0</v>
      </c>
      <c r="CW28" s="66">
        <f t="shared" si="75"/>
        <v>0</v>
      </c>
      <c r="CX28" s="66">
        <f t="shared" si="75"/>
        <v>0</v>
      </c>
      <c r="CY28" s="66">
        <f t="shared" si="75"/>
        <v>0</v>
      </c>
      <c r="CZ28" s="66">
        <f t="shared" si="75"/>
        <v>0</v>
      </c>
      <c r="DA28" s="66">
        <f t="shared" si="75"/>
        <v>0</v>
      </c>
      <c r="DB28" s="66">
        <f t="shared" si="75"/>
        <v>0</v>
      </c>
      <c r="DC28" s="66">
        <f t="shared" si="75"/>
        <v>0</v>
      </c>
      <c r="DD28" s="66">
        <f t="shared" si="75"/>
        <v>0</v>
      </c>
      <c r="DE28" s="75">
        <f t="shared" si="55"/>
        <v>0</v>
      </c>
      <c r="DF28" s="66">
        <f t="shared" si="76"/>
        <v>0</v>
      </c>
      <c r="DG28" s="66">
        <f t="shared" si="76"/>
        <v>0</v>
      </c>
      <c r="DH28" s="66">
        <f t="shared" si="76"/>
        <v>0</v>
      </c>
      <c r="DI28" s="66">
        <f t="shared" si="76"/>
        <v>0</v>
      </c>
      <c r="DJ28" s="66">
        <f t="shared" si="76"/>
        <v>0</v>
      </c>
      <c r="DK28" s="66">
        <f t="shared" si="76"/>
        <v>0</v>
      </c>
      <c r="DL28" s="66">
        <f t="shared" si="76"/>
        <v>0</v>
      </c>
      <c r="DM28" s="66">
        <f t="shared" si="76"/>
        <v>0</v>
      </c>
      <c r="DN28" s="66">
        <f t="shared" si="76"/>
        <v>0</v>
      </c>
      <c r="DO28" s="66">
        <f t="shared" si="76"/>
        <v>0</v>
      </c>
      <c r="DP28" s="66">
        <f t="shared" si="76"/>
        <v>0</v>
      </c>
      <c r="DQ28" s="66">
        <f t="shared" si="76"/>
        <v>0</v>
      </c>
      <c r="DR28" s="75">
        <f t="shared" si="57"/>
        <v>0</v>
      </c>
      <c r="DS28" s="66">
        <f t="shared" si="77"/>
        <v>0</v>
      </c>
      <c r="DT28" s="66">
        <f t="shared" si="77"/>
        <v>0</v>
      </c>
      <c r="DU28" s="66">
        <f t="shared" si="77"/>
        <v>0</v>
      </c>
      <c r="DV28" s="66">
        <f t="shared" si="77"/>
        <v>0</v>
      </c>
      <c r="DW28" s="66">
        <f t="shared" si="77"/>
        <v>0</v>
      </c>
      <c r="DX28" s="66">
        <f t="shared" si="77"/>
        <v>0</v>
      </c>
      <c r="DY28" s="66">
        <f t="shared" si="77"/>
        <v>0</v>
      </c>
      <c r="DZ28" s="66">
        <f t="shared" si="77"/>
        <v>0</v>
      </c>
      <c r="EA28" s="66">
        <f t="shared" si="77"/>
        <v>0</v>
      </c>
      <c r="EB28" s="66">
        <f t="shared" si="77"/>
        <v>0</v>
      </c>
      <c r="EC28" s="66">
        <f t="shared" si="77"/>
        <v>0</v>
      </c>
      <c r="ED28" s="66">
        <f t="shared" si="77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69"/>
        <v>0</v>
      </c>
      <c r="G29" s="66">
        <f t="shared" si="69"/>
        <v>0</v>
      </c>
      <c r="H29" s="66">
        <f t="shared" si="69"/>
        <v>0</v>
      </c>
      <c r="I29" s="66">
        <f t="shared" si="69"/>
        <v>0</v>
      </c>
      <c r="J29" s="66">
        <f t="shared" si="69"/>
        <v>0</v>
      </c>
      <c r="K29" s="66">
        <f t="shared" si="69"/>
        <v>0</v>
      </c>
      <c r="L29" s="66">
        <f t="shared" si="69"/>
        <v>0</v>
      </c>
      <c r="M29" s="66">
        <f t="shared" si="69"/>
        <v>0</v>
      </c>
      <c r="N29" s="66">
        <f t="shared" si="69"/>
        <v>0</v>
      </c>
      <c r="O29" s="66">
        <f t="shared" si="69"/>
        <v>0</v>
      </c>
      <c r="P29" s="66">
        <f t="shared" si="69"/>
        <v>0</v>
      </c>
      <c r="Q29" s="66">
        <f t="shared" si="69"/>
        <v>0</v>
      </c>
      <c r="R29" s="75">
        <f t="shared" si="41"/>
        <v>0</v>
      </c>
      <c r="S29" s="66">
        <f t="shared" si="78"/>
        <v>0</v>
      </c>
      <c r="T29" s="66">
        <f t="shared" si="78"/>
        <v>0</v>
      </c>
      <c r="U29" s="66">
        <f t="shared" si="78"/>
        <v>0</v>
      </c>
      <c r="V29" s="66">
        <f t="shared" si="78"/>
        <v>0</v>
      </c>
      <c r="W29" s="66">
        <f t="shared" si="78"/>
        <v>0</v>
      </c>
      <c r="X29" s="66">
        <f t="shared" si="78"/>
        <v>0</v>
      </c>
      <c r="Y29" s="66">
        <f t="shared" si="78"/>
        <v>0</v>
      </c>
      <c r="Z29" s="66">
        <f t="shared" si="78"/>
        <v>0</v>
      </c>
      <c r="AA29" s="66">
        <v>0</v>
      </c>
      <c r="AB29" s="66">
        <f t="shared" si="79"/>
        <v>0</v>
      </c>
      <c r="AC29" s="66">
        <f t="shared" si="79"/>
        <v>0</v>
      </c>
      <c r="AD29" s="66">
        <v>0</v>
      </c>
      <c r="AE29" s="75">
        <f t="shared" si="43"/>
        <v>0</v>
      </c>
      <c r="AF29" s="66">
        <f t="shared" si="60"/>
        <v>0</v>
      </c>
      <c r="AG29" s="66">
        <f t="shared" si="60"/>
        <v>0</v>
      </c>
      <c r="AH29" s="66">
        <v>0</v>
      </c>
      <c r="AI29" s="66">
        <f t="shared" si="80"/>
        <v>0</v>
      </c>
      <c r="AJ29" s="66">
        <f t="shared" si="80"/>
        <v>0</v>
      </c>
      <c r="AK29" s="66">
        <f t="shared" si="80"/>
        <v>0</v>
      </c>
      <c r="AL29" s="66">
        <f t="shared" si="80"/>
        <v>0</v>
      </c>
      <c r="AM29" s="66">
        <f t="shared" si="80"/>
        <v>0</v>
      </c>
      <c r="AN29" s="66">
        <f t="shared" si="80"/>
        <v>0</v>
      </c>
      <c r="AO29" s="66">
        <f t="shared" si="80"/>
        <v>0</v>
      </c>
      <c r="AP29" s="66">
        <f t="shared" si="80"/>
        <v>0</v>
      </c>
      <c r="AQ29" s="66">
        <f t="shared" si="80"/>
        <v>0</v>
      </c>
      <c r="AR29" s="75">
        <f t="shared" si="45"/>
        <v>0</v>
      </c>
      <c r="AS29" s="66">
        <f t="shared" si="71"/>
        <v>0</v>
      </c>
      <c r="AT29" s="66">
        <f t="shared" si="71"/>
        <v>0</v>
      </c>
      <c r="AU29" s="66">
        <f t="shared" si="71"/>
        <v>0</v>
      </c>
      <c r="AV29" s="66">
        <f t="shared" si="71"/>
        <v>0</v>
      </c>
      <c r="AW29" s="66">
        <f t="shared" si="71"/>
        <v>0</v>
      </c>
      <c r="AX29" s="66">
        <f t="shared" si="71"/>
        <v>0</v>
      </c>
      <c r="AY29" s="66">
        <f t="shared" si="71"/>
        <v>0</v>
      </c>
      <c r="AZ29" s="66">
        <f t="shared" si="71"/>
        <v>0</v>
      </c>
      <c r="BA29" s="66">
        <f t="shared" si="71"/>
        <v>0</v>
      </c>
      <c r="BB29" s="66">
        <f t="shared" si="71"/>
        <v>0</v>
      </c>
      <c r="BC29" s="66">
        <f t="shared" si="71"/>
        <v>0</v>
      </c>
      <c r="BD29" s="66">
        <f t="shared" si="71"/>
        <v>0</v>
      </c>
      <c r="BE29" s="75">
        <f t="shared" si="47"/>
        <v>0</v>
      </c>
      <c r="BF29" s="66">
        <f t="shared" si="72"/>
        <v>0</v>
      </c>
      <c r="BG29" s="66">
        <f t="shared" si="72"/>
        <v>0</v>
      </c>
      <c r="BH29" s="66">
        <f t="shared" si="72"/>
        <v>0</v>
      </c>
      <c r="BI29" s="66">
        <f t="shared" si="72"/>
        <v>0</v>
      </c>
      <c r="BJ29" s="66">
        <f t="shared" si="72"/>
        <v>0</v>
      </c>
      <c r="BK29" s="66">
        <f t="shared" si="72"/>
        <v>0</v>
      </c>
      <c r="BL29" s="66">
        <f t="shared" si="72"/>
        <v>0</v>
      </c>
      <c r="BM29" s="66">
        <f t="shared" si="72"/>
        <v>0</v>
      </c>
      <c r="BN29" s="66">
        <f t="shared" si="72"/>
        <v>0</v>
      </c>
      <c r="BO29" s="66">
        <f t="shared" si="72"/>
        <v>0</v>
      </c>
      <c r="BP29" s="66">
        <f t="shared" si="72"/>
        <v>0</v>
      </c>
      <c r="BQ29" s="66">
        <f t="shared" si="72"/>
        <v>0</v>
      </c>
      <c r="BR29" s="75">
        <f t="shared" si="49"/>
        <v>0</v>
      </c>
      <c r="BS29" s="66">
        <f t="shared" si="73"/>
        <v>0</v>
      </c>
      <c r="BT29" s="66">
        <f t="shared" si="73"/>
        <v>0</v>
      </c>
      <c r="BU29" s="66">
        <f t="shared" si="73"/>
        <v>0</v>
      </c>
      <c r="BV29" s="66">
        <f t="shared" si="73"/>
        <v>0</v>
      </c>
      <c r="BW29" s="66">
        <f t="shared" si="73"/>
        <v>0</v>
      </c>
      <c r="BX29" s="66">
        <f t="shared" si="73"/>
        <v>0</v>
      </c>
      <c r="BY29" s="66">
        <f t="shared" si="73"/>
        <v>0</v>
      </c>
      <c r="BZ29" s="66">
        <f t="shared" si="73"/>
        <v>0</v>
      </c>
      <c r="CA29" s="66">
        <f t="shared" si="73"/>
        <v>0</v>
      </c>
      <c r="CB29" s="66">
        <f t="shared" si="73"/>
        <v>0</v>
      </c>
      <c r="CC29" s="66">
        <f t="shared" si="73"/>
        <v>0</v>
      </c>
      <c r="CD29" s="66">
        <f t="shared" si="73"/>
        <v>0</v>
      </c>
      <c r="CE29" s="75">
        <f t="shared" si="51"/>
        <v>0</v>
      </c>
      <c r="CF29" s="66">
        <f t="shared" si="74"/>
        <v>0</v>
      </c>
      <c r="CG29" s="66">
        <f t="shared" si="74"/>
        <v>0</v>
      </c>
      <c r="CH29" s="66">
        <f t="shared" si="74"/>
        <v>0</v>
      </c>
      <c r="CI29" s="66">
        <f t="shared" si="74"/>
        <v>0</v>
      </c>
      <c r="CJ29" s="66">
        <f t="shared" si="74"/>
        <v>0</v>
      </c>
      <c r="CK29" s="66">
        <f t="shared" si="74"/>
        <v>0</v>
      </c>
      <c r="CL29" s="66">
        <f t="shared" si="74"/>
        <v>0</v>
      </c>
      <c r="CM29" s="66">
        <f t="shared" si="74"/>
        <v>0</v>
      </c>
      <c r="CN29" s="66">
        <f t="shared" si="74"/>
        <v>0</v>
      </c>
      <c r="CO29" s="66">
        <f t="shared" si="74"/>
        <v>0</v>
      </c>
      <c r="CP29" s="66">
        <f t="shared" si="74"/>
        <v>0</v>
      </c>
      <c r="CQ29" s="66">
        <f t="shared" si="74"/>
        <v>0</v>
      </c>
      <c r="CR29" s="75">
        <f t="shared" si="53"/>
        <v>0</v>
      </c>
      <c r="CS29" s="66">
        <f t="shared" si="75"/>
        <v>0</v>
      </c>
      <c r="CT29" s="66">
        <f t="shared" si="75"/>
        <v>0</v>
      </c>
      <c r="CU29" s="66">
        <f t="shared" si="75"/>
        <v>0</v>
      </c>
      <c r="CV29" s="66">
        <f t="shared" si="75"/>
        <v>0</v>
      </c>
      <c r="CW29" s="66">
        <f t="shared" si="75"/>
        <v>0</v>
      </c>
      <c r="CX29" s="66">
        <f t="shared" si="75"/>
        <v>0</v>
      </c>
      <c r="CY29" s="66">
        <f t="shared" si="75"/>
        <v>0</v>
      </c>
      <c r="CZ29" s="66">
        <f t="shared" si="75"/>
        <v>0</v>
      </c>
      <c r="DA29" s="66">
        <f t="shared" si="75"/>
        <v>0</v>
      </c>
      <c r="DB29" s="66">
        <f t="shared" si="75"/>
        <v>0</v>
      </c>
      <c r="DC29" s="66">
        <f t="shared" si="75"/>
        <v>0</v>
      </c>
      <c r="DD29" s="66">
        <f t="shared" si="75"/>
        <v>0</v>
      </c>
      <c r="DE29" s="75">
        <f t="shared" si="55"/>
        <v>0</v>
      </c>
      <c r="DF29" s="66">
        <f t="shared" si="76"/>
        <v>0</v>
      </c>
      <c r="DG29" s="66">
        <f t="shared" si="76"/>
        <v>0</v>
      </c>
      <c r="DH29" s="66">
        <f t="shared" si="76"/>
        <v>0</v>
      </c>
      <c r="DI29" s="66">
        <f t="shared" si="76"/>
        <v>0</v>
      </c>
      <c r="DJ29" s="66">
        <f t="shared" si="76"/>
        <v>0</v>
      </c>
      <c r="DK29" s="66">
        <f t="shared" si="76"/>
        <v>0</v>
      </c>
      <c r="DL29" s="66">
        <f t="shared" si="76"/>
        <v>0</v>
      </c>
      <c r="DM29" s="66">
        <f t="shared" si="76"/>
        <v>0</v>
      </c>
      <c r="DN29" s="66">
        <f t="shared" si="76"/>
        <v>0</v>
      </c>
      <c r="DO29" s="66">
        <f t="shared" si="76"/>
        <v>0</v>
      </c>
      <c r="DP29" s="66">
        <f t="shared" si="76"/>
        <v>0</v>
      </c>
      <c r="DQ29" s="66">
        <f t="shared" si="76"/>
        <v>0</v>
      </c>
      <c r="DR29" s="75">
        <f t="shared" si="57"/>
        <v>0</v>
      </c>
      <c r="DS29" s="66">
        <f t="shared" si="77"/>
        <v>0</v>
      </c>
      <c r="DT29" s="66">
        <f t="shared" si="77"/>
        <v>0</v>
      </c>
      <c r="DU29" s="66">
        <f t="shared" si="77"/>
        <v>0</v>
      </c>
      <c r="DV29" s="66">
        <f t="shared" si="77"/>
        <v>0</v>
      </c>
      <c r="DW29" s="66">
        <f t="shared" si="77"/>
        <v>0</v>
      </c>
      <c r="DX29" s="66">
        <f t="shared" si="77"/>
        <v>0</v>
      </c>
      <c r="DY29" s="66">
        <f t="shared" si="77"/>
        <v>0</v>
      </c>
      <c r="DZ29" s="66">
        <f t="shared" si="77"/>
        <v>0</v>
      </c>
      <c r="EA29" s="66">
        <f t="shared" si="77"/>
        <v>0</v>
      </c>
      <c r="EB29" s="66">
        <f t="shared" si="77"/>
        <v>0</v>
      </c>
      <c r="EC29" s="66">
        <f t="shared" si="77"/>
        <v>0</v>
      </c>
      <c r="ED29" s="66">
        <f t="shared" si="77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69"/>
        <v>0</v>
      </c>
      <c r="G30" s="66">
        <f t="shared" si="69"/>
        <v>0</v>
      </c>
      <c r="H30" s="66">
        <f t="shared" si="69"/>
        <v>0</v>
      </c>
      <c r="I30" s="66">
        <f t="shared" si="69"/>
        <v>0</v>
      </c>
      <c r="J30" s="66">
        <f t="shared" si="69"/>
        <v>0</v>
      </c>
      <c r="K30" s="66">
        <f t="shared" si="69"/>
        <v>0</v>
      </c>
      <c r="L30" s="66">
        <f t="shared" si="69"/>
        <v>0</v>
      </c>
      <c r="M30" s="66">
        <f t="shared" si="69"/>
        <v>0</v>
      </c>
      <c r="N30" s="66">
        <f t="shared" si="69"/>
        <v>0</v>
      </c>
      <c r="O30" s="66">
        <f t="shared" si="69"/>
        <v>0</v>
      </c>
      <c r="P30" s="66">
        <f t="shared" si="69"/>
        <v>0</v>
      </c>
      <c r="Q30" s="66">
        <f t="shared" si="69"/>
        <v>0</v>
      </c>
      <c r="R30" s="75">
        <f t="shared" si="41"/>
        <v>0</v>
      </c>
      <c r="S30" s="66">
        <f t="shared" si="78"/>
        <v>0</v>
      </c>
      <c r="T30" s="66">
        <f t="shared" si="78"/>
        <v>0</v>
      </c>
      <c r="U30" s="66">
        <f t="shared" si="78"/>
        <v>0</v>
      </c>
      <c r="V30" s="66">
        <f t="shared" si="78"/>
        <v>0</v>
      </c>
      <c r="W30" s="66">
        <f t="shared" si="78"/>
        <v>0</v>
      </c>
      <c r="X30" s="66">
        <f t="shared" si="78"/>
        <v>0</v>
      </c>
      <c r="Y30" s="66">
        <f t="shared" si="78"/>
        <v>0</v>
      </c>
      <c r="Z30" s="66">
        <f t="shared" si="78"/>
        <v>0</v>
      </c>
      <c r="AA30" s="66">
        <v>0</v>
      </c>
      <c r="AB30" s="66">
        <f t="shared" si="79"/>
        <v>0</v>
      </c>
      <c r="AC30" s="66">
        <f t="shared" si="79"/>
        <v>0</v>
      </c>
      <c r="AD30" s="66">
        <v>0</v>
      </c>
      <c r="AE30" s="75">
        <f t="shared" si="43"/>
        <v>0</v>
      </c>
      <c r="AF30" s="66">
        <f t="shared" si="60"/>
        <v>0</v>
      </c>
      <c r="AG30" s="66">
        <f t="shared" si="60"/>
        <v>0</v>
      </c>
      <c r="AH30" s="66">
        <v>0</v>
      </c>
      <c r="AI30" s="66">
        <f t="shared" si="80"/>
        <v>0</v>
      </c>
      <c r="AJ30" s="66">
        <f t="shared" si="80"/>
        <v>0</v>
      </c>
      <c r="AK30" s="66">
        <f t="shared" si="80"/>
        <v>0</v>
      </c>
      <c r="AL30" s="66">
        <f t="shared" si="80"/>
        <v>0</v>
      </c>
      <c r="AM30" s="66">
        <f t="shared" si="80"/>
        <v>0</v>
      </c>
      <c r="AN30" s="66">
        <f t="shared" si="80"/>
        <v>0</v>
      </c>
      <c r="AO30" s="66">
        <f t="shared" si="80"/>
        <v>0</v>
      </c>
      <c r="AP30" s="66">
        <f t="shared" si="80"/>
        <v>0</v>
      </c>
      <c r="AQ30" s="66">
        <f t="shared" si="80"/>
        <v>0</v>
      </c>
      <c r="AR30" s="75">
        <f t="shared" si="45"/>
        <v>0</v>
      </c>
      <c r="AS30" s="66">
        <f t="shared" si="71"/>
        <v>0</v>
      </c>
      <c r="AT30" s="66">
        <f t="shared" si="71"/>
        <v>0</v>
      </c>
      <c r="AU30" s="66">
        <f t="shared" si="71"/>
        <v>0</v>
      </c>
      <c r="AV30" s="66">
        <f t="shared" si="71"/>
        <v>0</v>
      </c>
      <c r="AW30" s="66">
        <f t="shared" si="71"/>
        <v>0</v>
      </c>
      <c r="AX30" s="66">
        <f t="shared" si="71"/>
        <v>0</v>
      </c>
      <c r="AY30" s="66">
        <f t="shared" si="71"/>
        <v>0</v>
      </c>
      <c r="AZ30" s="66">
        <f t="shared" si="71"/>
        <v>0</v>
      </c>
      <c r="BA30" s="66">
        <f t="shared" si="71"/>
        <v>0</v>
      </c>
      <c r="BB30" s="66">
        <f t="shared" si="71"/>
        <v>0</v>
      </c>
      <c r="BC30" s="66">
        <f t="shared" si="71"/>
        <v>0</v>
      </c>
      <c r="BD30" s="66">
        <f t="shared" si="71"/>
        <v>0</v>
      </c>
      <c r="BE30" s="75">
        <f t="shared" si="47"/>
        <v>0</v>
      </c>
      <c r="BF30" s="66">
        <f t="shared" si="72"/>
        <v>0</v>
      </c>
      <c r="BG30" s="66">
        <f t="shared" si="72"/>
        <v>0</v>
      </c>
      <c r="BH30" s="66">
        <f t="shared" si="72"/>
        <v>0</v>
      </c>
      <c r="BI30" s="66">
        <f t="shared" si="72"/>
        <v>0</v>
      </c>
      <c r="BJ30" s="66">
        <f t="shared" si="72"/>
        <v>0</v>
      </c>
      <c r="BK30" s="66">
        <f t="shared" si="72"/>
        <v>0</v>
      </c>
      <c r="BL30" s="66">
        <f t="shared" si="72"/>
        <v>0</v>
      </c>
      <c r="BM30" s="66">
        <f t="shared" si="72"/>
        <v>0</v>
      </c>
      <c r="BN30" s="66">
        <f t="shared" si="72"/>
        <v>0</v>
      </c>
      <c r="BO30" s="66">
        <f t="shared" si="72"/>
        <v>0</v>
      </c>
      <c r="BP30" s="66">
        <f t="shared" si="72"/>
        <v>0</v>
      </c>
      <c r="BQ30" s="66">
        <f t="shared" si="72"/>
        <v>0</v>
      </c>
      <c r="BR30" s="75">
        <f t="shared" si="49"/>
        <v>0</v>
      </c>
      <c r="BS30" s="66">
        <f t="shared" si="73"/>
        <v>0</v>
      </c>
      <c r="BT30" s="66">
        <f t="shared" si="73"/>
        <v>0</v>
      </c>
      <c r="BU30" s="66">
        <f t="shared" si="73"/>
        <v>0</v>
      </c>
      <c r="BV30" s="66">
        <f t="shared" si="73"/>
        <v>0</v>
      </c>
      <c r="BW30" s="66">
        <f t="shared" si="73"/>
        <v>0</v>
      </c>
      <c r="BX30" s="66">
        <f t="shared" si="73"/>
        <v>0</v>
      </c>
      <c r="BY30" s="66">
        <f t="shared" si="73"/>
        <v>0</v>
      </c>
      <c r="BZ30" s="66">
        <f t="shared" si="73"/>
        <v>0</v>
      </c>
      <c r="CA30" s="66">
        <f t="shared" si="73"/>
        <v>0</v>
      </c>
      <c r="CB30" s="66">
        <f t="shared" si="73"/>
        <v>0</v>
      </c>
      <c r="CC30" s="66">
        <f t="shared" si="73"/>
        <v>0</v>
      </c>
      <c r="CD30" s="66">
        <f t="shared" si="73"/>
        <v>0</v>
      </c>
      <c r="CE30" s="75">
        <f t="shared" si="51"/>
        <v>0</v>
      </c>
      <c r="CF30" s="66">
        <f t="shared" si="74"/>
        <v>0</v>
      </c>
      <c r="CG30" s="66">
        <f t="shared" si="74"/>
        <v>0</v>
      </c>
      <c r="CH30" s="66">
        <f t="shared" si="74"/>
        <v>0</v>
      </c>
      <c r="CI30" s="66">
        <f t="shared" si="74"/>
        <v>0</v>
      </c>
      <c r="CJ30" s="66">
        <f t="shared" si="74"/>
        <v>0</v>
      </c>
      <c r="CK30" s="66">
        <f t="shared" si="74"/>
        <v>0</v>
      </c>
      <c r="CL30" s="66">
        <f t="shared" si="74"/>
        <v>0</v>
      </c>
      <c r="CM30" s="66">
        <f t="shared" si="74"/>
        <v>0</v>
      </c>
      <c r="CN30" s="66">
        <f t="shared" si="74"/>
        <v>0</v>
      </c>
      <c r="CO30" s="66">
        <f t="shared" si="74"/>
        <v>0</v>
      </c>
      <c r="CP30" s="66">
        <f t="shared" si="74"/>
        <v>0</v>
      </c>
      <c r="CQ30" s="66">
        <f t="shared" si="74"/>
        <v>0</v>
      </c>
      <c r="CR30" s="75">
        <f t="shared" si="53"/>
        <v>0</v>
      </c>
      <c r="CS30" s="66">
        <f t="shared" si="75"/>
        <v>0</v>
      </c>
      <c r="CT30" s="66">
        <f t="shared" si="75"/>
        <v>0</v>
      </c>
      <c r="CU30" s="66">
        <f t="shared" si="75"/>
        <v>0</v>
      </c>
      <c r="CV30" s="66">
        <f t="shared" si="75"/>
        <v>0</v>
      </c>
      <c r="CW30" s="66">
        <f t="shared" si="75"/>
        <v>0</v>
      </c>
      <c r="CX30" s="66">
        <f t="shared" si="75"/>
        <v>0</v>
      </c>
      <c r="CY30" s="66">
        <f t="shared" si="75"/>
        <v>0</v>
      </c>
      <c r="CZ30" s="66">
        <f t="shared" si="75"/>
        <v>0</v>
      </c>
      <c r="DA30" s="66">
        <f t="shared" si="75"/>
        <v>0</v>
      </c>
      <c r="DB30" s="66">
        <f t="shared" si="75"/>
        <v>0</v>
      </c>
      <c r="DC30" s="66">
        <f t="shared" si="75"/>
        <v>0</v>
      </c>
      <c r="DD30" s="66">
        <f t="shared" si="75"/>
        <v>0</v>
      </c>
      <c r="DE30" s="75">
        <f t="shared" si="55"/>
        <v>0</v>
      </c>
      <c r="DF30" s="66">
        <f t="shared" si="76"/>
        <v>0</v>
      </c>
      <c r="DG30" s="66">
        <f t="shared" si="76"/>
        <v>0</v>
      </c>
      <c r="DH30" s="66">
        <f t="shared" si="76"/>
        <v>0</v>
      </c>
      <c r="DI30" s="66">
        <f t="shared" si="76"/>
        <v>0</v>
      </c>
      <c r="DJ30" s="66">
        <f t="shared" si="76"/>
        <v>0</v>
      </c>
      <c r="DK30" s="66">
        <f t="shared" si="76"/>
        <v>0</v>
      </c>
      <c r="DL30" s="66">
        <f t="shared" si="76"/>
        <v>0</v>
      </c>
      <c r="DM30" s="66">
        <f t="shared" si="76"/>
        <v>0</v>
      </c>
      <c r="DN30" s="66">
        <f t="shared" si="76"/>
        <v>0</v>
      </c>
      <c r="DO30" s="66">
        <f t="shared" si="76"/>
        <v>0</v>
      </c>
      <c r="DP30" s="66">
        <f t="shared" si="76"/>
        <v>0</v>
      </c>
      <c r="DQ30" s="66">
        <f t="shared" si="76"/>
        <v>0</v>
      </c>
      <c r="DR30" s="75">
        <f t="shared" si="57"/>
        <v>0</v>
      </c>
      <c r="DS30" s="66">
        <f t="shared" si="77"/>
        <v>0</v>
      </c>
      <c r="DT30" s="66">
        <f t="shared" si="77"/>
        <v>0</v>
      </c>
      <c r="DU30" s="66">
        <f t="shared" si="77"/>
        <v>0</v>
      </c>
      <c r="DV30" s="66">
        <f t="shared" si="77"/>
        <v>0</v>
      </c>
      <c r="DW30" s="66">
        <f t="shared" si="77"/>
        <v>0</v>
      </c>
      <c r="DX30" s="66">
        <f t="shared" si="77"/>
        <v>0</v>
      </c>
      <c r="DY30" s="66">
        <f t="shared" si="77"/>
        <v>0</v>
      </c>
      <c r="DZ30" s="66">
        <f t="shared" si="77"/>
        <v>0</v>
      </c>
      <c r="EA30" s="66">
        <f t="shared" si="77"/>
        <v>0</v>
      </c>
      <c r="EB30" s="66">
        <f t="shared" si="77"/>
        <v>0</v>
      </c>
      <c r="EC30" s="66">
        <f t="shared" si="77"/>
        <v>0</v>
      </c>
      <c r="ED30" s="66">
        <f t="shared" si="77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69"/>
        <v>0</v>
      </c>
      <c r="G31" s="66">
        <f t="shared" si="69"/>
        <v>0</v>
      </c>
      <c r="H31" s="66">
        <f t="shared" si="69"/>
        <v>0</v>
      </c>
      <c r="I31" s="66">
        <f t="shared" si="69"/>
        <v>0</v>
      </c>
      <c r="J31" s="66">
        <f t="shared" si="69"/>
        <v>0</v>
      </c>
      <c r="K31" s="66">
        <f t="shared" si="69"/>
        <v>0</v>
      </c>
      <c r="L31" s="66">
        <f t="shared" si="69"/>
        <v>0</v>
      </c>
      <c r="M31" s="66">
        <f t="shared" si="69"/>
        <v>0</v>
      </c>
      <c r="N31" s="66">
        <f t="shared" si="69"/>
        <v>0</v>
      </c>
      <c r="O31" s="66">
        <f t="shared" si="69"/>
        <v>0</v>
      </c>
      <c r="P31" s="66">
        <f t="shared" si="69"/>
        <v>0</v>
      </c>
      <c r="Q31" s="66">
        <f t="shared" si="69"/>
        <v>0</v>
      </c>
      <c r="R31" s="75">
        <f t="shared" si="41"/>
        <v>0</v>
      </c>
      <c r="S31" s="66">
        <f t="shared" ref="S31:Y33" si="81">IF(S$2&gt;=$B$18,$E31,0)</f>
        <v>0</v>
      </c>
      <c r="T31" s="66">
        <f t="shared" si="81"/>
        <v>0</v>
      </c>
      <c r="U31" s="66">
        <f t="shared" si="81"/>
        <v>0</v>
      </c>
      <c r="V31" s="66">
        <f t="shared" si="81"/>
        <v>0</v>
      </c>
      <c r="W31" s="66">
        <f t="shared" si="81"/>
        <v>0</v>
      </c>
      <c r="X31" s="66">
        <f t="shared" si="81"/>
        <v>0</v>
      </c>
      <c r="Y31" s="66">
        <f t="shared" si="81"/>
        <v>0</v>
      </c>
      <c r="Z31" s="66">
        <v>0</v>
      </c>
      <c r="AA31" s="66">
        <v>0</v>
      </c>
      <c r="AB31" s="66">
        <v>0</v>
      </c>
      <c r="AC31" s="66">
        <v>0</v>
      </c>
      <c r="AD31" s="66">
        <v>0</v>
      </c>
      <c r="AE31" s="75">
        <f t="shared" si="43"/>
        <v>0</v>
      </c>
      <c r="AF31" s="66">
        <v>0</v>
      </c>
      <c r="AG31" s="66">
        <v>0</v>
      </c>
      <c r="AH31" s="66">
        <f>IF(AH$2&gt;=$B$18,$E31,0)</f>
        <v>0</v>
      </c>
      <c r="AI31" s="66">
        <f t="shared" si="80"/>
        <v>0</v>
      </c>
      <c r="AJ31" s="66">
        <f t="shared" si="80"/>
        <v>0</v>
      </c>
      <c r="AK31" s="66">
        <f t="shared" si="80"/>
        <v>0</v>
      </c>
      <c r="AL31" s="66">
        <f t="shared" si="80"/>
        <v>0</v>
      </c>
      <c r="AM31" s="66">
        <f t="shared" si="80"/>
        <v>0</v>
      </c>
      <c r="AN31" s="66">
        <f t="shared" si="80"/>
        <v>0</v>
      </c>
      <c r="AO31" s="66">
        <f t="shared" si="80"/>
        <v>0</v>
      </c>
      <c r="AP31" s="66">
        <f t="shared" si="80"/>
        <v>0</v>
      </c>
      <c r="AQ31" s="66">
        <f t="shared" si="80"/>
        <v>0</v>
      </c>
      <c r="AR31" s="75">
        <f t="shared" si="45"/>
        <v>0</v>
      </c>
      <c r="AS31" s="66">
        <f t="shared" si="71"/>
        <v>0</v>
      </c>
      <c r="AT31" s="66">
        <f t="shared" si="71"/>
        <v>0</v>
      </c>
      <c r="AU31" s="66">
        <f t="shared" si="71"/>
        <v>0</v>
      </c>
      <c r="AV31" s="66">
        <f t="shared" si="71"/>
        <v>0</v>
      </c>
      <c r="AW31" s="66">
        <f t="shared" si="71"/>
        <v>0</v>
      </c>
      <c r="AX31" s="66">
        <f t="shared" si="71"/>
        <v>0</v>
      </c>
      <c r="AY31" s="66">
        <f t="shared" si="71"/>
        <v>0</v>
      </c>
      <c r="AZ31" s="66">
        <f t="shared" si="71"/>
        <v>0</v>
      </c>
      <c r="BA31" s="66">
        <f t="shared" si="71"/>
        <v>0</v>
      </c>
      <c r="BB31" s="66">
        <f t="shared" si="71"/>
        <v>0</v>
      </c>
      <c r="BC31" s="66">
        <f t="shared" si="71"/>
        <v>0</v>
      </c>
      <c r="BD31" s="66">
        <f t="shared" si="71"/>
        <v>0</v>
      </c>
      <c r="BE31" s="75">
        <f t="shared" si="47"/>
        <v>0</v>
      </c>
      <c r="BF31" s="66">
        <f t="shared" si="72"/>
        <v>0</v>
      </c>
      <c r="BG31" s="66">
        <f t="shared" si="72"/>
        <v>0</v>
      </c>
      <c r="BH31" s="66">
        <f t="shared" si="72"/>
        <v>0</v>
      </c>
      <c r="BI31" s="66">
        <f t="shared" si="72"/>
        <v>0</v>
      </c>
      <c r="BJ31" s="66">
        <f t="shared" si="72"/>
        <v>0</v>
      </c>
      <c r="BK31" s="66">
        <f t="shared" si="72"/>
        <v>0</v>
      </c>
      <c r="BL31" s="66">
        <f t="shared" si="72"/>
        <v>0</v>
      </c>
      <c r="BM31" s="66">
        <f t="shared" si="72"/>
        <v>0</v>
      </c>
      <c r="BN31" s="66">
        <f t="shared" si="72"/>
        <v>0</v>
      </c>
      <c r="BO31" s="66">
        <f t="shared" si="72"/>
        <v>0</v>
      </c>
      <c r="BP31" s="66">
        <f t="shared" si="72"/>
        <v>0</v>
      </c>
      <c r="BQ31" s="66">
        <f t="shared" si="72"/>
        <v>0</v>
      </c>
      <c r="BR31" s="75">
        <f t="shared" si="49"/>
        <v>0</v>
      </c>
      <c r="BS31" s="66">
        <f t="shared" si="73"/>
        <v>0</v>
      </c>
      <c r="BT31" s="66">
        <f t="shared" si="73"/>
        <v>0</v>
      </c>
      <c r="BU31" s="66">
        <f t="shared" si="73"/>
        <v>0</v>
      </c>
      <c r="BV31" s="66">
        <f t="shared" si="73"/>
        <v>0</v>
      </c>
      <c r="BW31" s="66">
        <f t="shared" si="73"/>
        <v>0</v>
      </c>
      <c r="BX31" s="66">
        <f t="shared" si="73"/>
        <v>0</v>
      </c>
      <c r="BY31" s="66">
        <f t="shared" si="73"/>
        <v>0</v>
      </c>
      <c r="BZ31" s="66">
        <f t="shared" si="73"/>
        <v>0</v>
      </c>
      <c r="CA31" s="66">
        <f t="shared" si="73"/>
        <v>0</v>
      </c>
      <c r="CB31" s="66">
        <f t="shared" si="73"/>
        <v>0</v>
      </c>
      <c r="CC31" s="66">
        <f t="shared" si="73"/>
        <v>0</v>
      </c>
      <c r="CD31" s="66">
        <f t="shared" si="73"/>
        <v>0</v>
      </c>
      <c r="CE31" s="75">
        <f t="shared" si="51"/>
        <v>0</v>
      </c>
      <c r="CF31" s="66">
        <f t="shared" si="74"/>
        <v>0</v>
      </c>
      <c r="CG31" s="66">
        <f t="shared" si="74"/>
        <v>0</v>
      </c>
      <c r="CH31" s="66">
        <f t="shared" si="74"/>
        <v>0</v>
      </c>
      <c r="CI31" s="66">
        <f t="shared" si="74"/>
        <v>0</v>
      </c>
      <c r="CJ31" s="66">
        <f t="shared" si="74"/>
        <v>0</v>
      </c>
      <c r="CK31" s="66">
        <f t="shared" si="74"/>
        <v>0</v>
      </c>
      <c r="CL31" s="66">
        <f t="shared" si="74"/>
        <v>0</v>
      </c>
      <c r="CM31" s="66">
        <f t="shared" si="74"/>
        <v>0</v>
      </c>
      <c r="CN31" s="66">
        <f t="shared" si="74"/>
        <v>0</v>
      </c>
      <c r="CO31" s="66">
        <f t="shared" si="74"/>
        <v>0</v>
      </c>
      <c r="CP31" s="66">
        <f t="shared" si="74"/>
        <v>0</v>
      </c>
      <c r="CQ31" s="66">
        <f t="shared" si="74"/>
        <v>0</v>
      </c>
      <c r="CR31" s="75">
        <f t="shared" si="53"/>
        <v>0</v>
      </c>
      <c r="CS31" s="66">
        <f t="shared" si="75"/>
        <v>0</v>
      </c>
      <c r="CT31" s="66">
        <f t="shared" si="75"/>
        <v>0</v>
      </c>
      <c r="CU31" s="66">
        <f t="shared" si="75"/>
        <v>0</v>
      </c>
      <c r="CV31" s="66">
        <f t="shared" si="75"/>
        <v>0</v>
      </c>
      <c r="CW31" s="66">
        <f t="shared" si="75"/>
        <v>0</v>
      </c>
      <c r="CX31" s="66">
        <f t="shared" si="75"/>
        <v>0</v>
      </c>
      <c r="CY31" s="66">
        <f t="shared" si="75"/>
        <v>0</v>
      </c>
      <c r="CZ31" s="66">
        <f t="shared" si="75"/>
        <v>0</v>
      </c>
      <c r="DA31" s="66">
        <f t="shared" si="75"/>
        <v>0</v>
      </c>
      <c r="DB31" s="66">
        <f t="shared" si="75"/>
        <v>0</v>
      </c>
      <c r="DC31" s="66">
        <f t="shared" si="75"/>
        <v>0</v>
      </c>
      <c r="DD31" s="66">
        <f t="shared" si="75"/>
        <v>0</v>
      </c>
      <c r="DE31" s="75">
        <f t="shared" si="55"/>
        <v>0</v>
      </c>
      <c r="DF31" s="66">
        <f t="shared" si="76"/>
        <v>0</v>
      </c>
      <c r="DG31" s="66">
        <f t="shared" si="76"/>
        <v>0</v>
      </c>
      <c r="DH31" s="66">
        <f t="shared" si="76"/>
        <v>0</v>
      </c>
      <c r="DI31" s="66">
        <f t="shared" si="76"/>
        <v>0</v>
      </c>
      <c r="DJ31" s="66">
        <f t="shared" si="76"/>
        <v>0</v>
      </c>
      <c r="DK31" s="66">
        <f t="shared" si="76"/>
        <v>0</v>
      </c>
      <c r="DL31" s="66">
        <f t="shared" si="76"/>
        <v>0</v>
      </c>
      <c r="DM31" s="66">
        <f t="shared" si="76"/>
        <v>0</v>
      </c>
      <c r="DN31" s="66">
        <f t="shared" si="76"/>
        <v>0</v>
      </c>
      <c r="DO31" s="66">
        <f t="shared" si="76"/>
        <v>0</v>
      </c>
      <c r="DP31" s="66">
        <f t="shared" si="76"/>
        <v>0</v>
      </c>
      <c r="DQ31" s="66">
        <f t="shared" si="76"/>
        <v>0</v>
      </c>
      <c r="DR31" s="75">
        <f t="shared" si="57"/>
        <v>0</v>
      </c>
      <c r="DS31" s="66">
        <f t="shared" si="77"/>
        <v>0</v>
      </c>
      <c r="DT31" s="66">
        <f t="shared" si="77"/>
        <v>0</v>
      </c>
      <c r="DU31" s="66">
        <f t="shared" si="77"/>
        <v>0</v>
      </c>
      <c r="DV31" s="66">
        <f t="shared" si="77"/>
        <v>0</v>
      </c>
      <c r="DW31" s="66">
        <f t="shared" si="77"/>
        <v>0</v>
      </c>
      <c r="DX31" s="66">
        <f t="shared" si="77"/>
        <v>0</v>
      </c>
      <c r="DY31" s="66">
        <f t="shared" si="77"/>
        <v>0</v>
      </c>
      <c r="DZ31" s="66">
        <f t="shared" si="77"/>
        <v>0</v>
      </c>
      <c r="EA31" s="66">
        <f t="shared" si="77"/>
        <v>0</v>
      </c>
      <c r="EB31" s="66">
        <f t="shared" si="77"/>
        <v>0</v>
      </c>
      <c r="EC31" s="66">
        <f t="shared" si="77"/>
        <v>0</v>
      </c>
      <c r="ED31" s="66">
        <f t="shared" si="77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69"/>
        <v>0</v>
      </c>
      <c r="G32" s="66">
        <f t="shared" si="69"/>
        <v>0</v>
      </c>
      <c r="H32" s="66">
        <f t="shared" si="69"/>
        <v>0</v>
      </c>
      <c r="I32" s="66">
        <f t="shared" si="69"/>
        <v>0</v>
      </c>
      <c r="J32" s="66">
        <f t="shared" si="69"/>
        <v>0</v>
      </c>
      <c r="K32" s="66">
        <f t="shared" si="69"/>
        <v>0</v>
      </c>
      <c r="L32" s="66">
        <f t="shared" si="69"/>
        <v>0</v>
      </c>
      <c r="M32" s="66">
        <f t="shared" si="69"/>
        <v>0</v>
      </c>
      <c r="N32" s="66">
        <f t="shared" si="69"/>
        <v>0</v>
      </c>
      <c r="O32" s="66">
        <f t="shared" si="69"/>
        <v>0</v>
      </c>
      <c r="P32" s="66">
        <f t="shared" si="69"/>
        <v>0</v>
      </c>
      <c r="Q32" s="66">
        <f t="shared" si="69"/>
        <v>0</v>
      </c>
      <c r="R32" s="75">
        <f t="shared" si="41"/>
        <v>0</v>
      </c>
      <c r="S32" s="66">
        <f t="shared" si="81"/>
        <v>0</v>
      </c>
      <c r="T32" s="66">
        <f t="shared" si="81"/>
        <v>0</v>
      </c>
      <c r="U32" s="66">
        <f t="shared" si="81"/>
        <v>0</v>
      </c>
      <c r="V32" s="66">
        <f t="shared" si="81"/>
        <v>0</v>
      </c>
      <c r="W32" s="66">
        <f t="shared" si="81"/>
        <v>0</v>
      </c>
      <c r="X32" s="66">
        <f t="shared" si="81"/>
        <v>0</v>
      </c>
      <c r="Y32" s="66">
        <f t="shared" si="81"/>
        <v>0</v>
      </c>
      <c r="Z32" s="66">
        <f t="shared" ref="Z32:AD33" si="82">IF(Z$2&gt;=$B$18,$E32,0)</f>
        <v>0</v>
      </c>
      <c r="AA32" s="66">
        <f t="shared" si="82"/>
        <v>0</v>
      </c>
      <c r="AB32" s="66">
        <f t="shared" si="82"/>
        <v>0</v>
      </c>
      <c r="AC32" s="66">
        <f t="shared" si="82"/>
        <v>0</v>
      </c>
      <c r="AD32" s="66">
        <f t="shared" si="82"/>
        <v>0</v>
      </c>
      <c r="AE32" s="75">
        <f t="shared" si="43"/>
        <v>0</v>
      </c>
      <c r="AF32" s="66">
        <f>IF(AF$2&gt;=$B$18,$E32,0)</f>
        <v>0</v>
      </c>
      <c r="AG32" s="66">
        <f>IF(AG$2&gt;=$B$18,$E32,0)</f>
        <v>0</v>
      </c>
      <c r="AH32" s="66">
        <f>IF(AH$2&gt;=$B$18,$E32,0)</f>
        <v>0</v>
      </c>
      <c r="AI32" s="66">
        <f t="shared" si="80"/>
        <v>0</v>
      </c>
      <c r="AJ32" s="66">
        <f t="shared" si="80"/>
        <v>0</v>
      </c>
      <c r="AK32" s="66">
        <f t="shared" si="80"/>
        <v>0</v>
      </c>
      <c r="AL32" s="66">
        <f t="shared" si="80"/>
        <v>0</v>
      </c>
      <c r="AM32" s="66">
        <f t="shared" si="80"/>
        <v>0</v>
      </c>
      <c r="AN32" s="66">
        <f t="shared" si="80"/>
        <v>0</v>
      </c>
      <c r="AO32" s="66">
        <f t="shared" si="80"/>
        <v>0</v>
      </c>
      <c r="AP32" s="66">
        <f t="shared" si="80"/>
        <v>0</v>
      </c>
      <c r="AQ32" s="66">
        <f t="shared" si="80"/>
        <v>0</v>
      </c>
      <c r="AR32" s="75">
        <f t="shared" si="45"/>
        <v>0</v>
      </c>
      <c r="AS32" s="66">
        <f t="shared" si="71"/>
        <v>0</v>
      </c>
      <c r="AT32" s="66">
        <f t="shared" si="71"/>
        <v>0</v>
      </c>
      <c r="AU32" s="66">
        <f t="shared" si="71"/>
        <v>0</v>
      </c>
      <c r="AV32" s="66">
        <f t="shared" si="71"/>
        <v>0</v>
      </c>
      <c r="AW32" s="66">
        <f t="shared" si="71"/>
        <v>0</v>
      </c>
      <c r="AX32" s="66">
        <f t="shared" si="71"/>
        <v>0</v>
      </c>
      <c r="AY32" s="66">
        <f t="shared" si="71"/>
        <v>0</v>
      </c>
      <c r="AZ32" s="66">
        <f t="shared" si="71"/>
        <v>0</v>
      </c>
      <c r="BA32" s="66">
        <f t="shared" si="71"/>
        <v>0</v>
      </c>
      <c r="BB32" s="66">
        <f t="shared" si="71"/>
        <v>0</v>
      </c>
      <c r="BC32" s="66">
        <f t="shared" si="71"/>
        <v>0</v>
      </c>
      <c r="BD32" s="66">
        <f t="shared" si="71"/>
        <v>0</v>
      </c>
      <c r="BE32" s="75">
        <f t="shared" si="47"/>
        <v>0</v>
      </c>
      <c r="BF32" s="66">
        <f t="shared" si="72"/>
        <v>0</v>
      </c>
      <c r="BG32" s="66">
        <f t="shared" si="72"/>
        <v>0</v>
      </c>
      <c r="BH32" s="66">
        <f t="shared" si="72"/>
        <v>0</v>
      </c>
      <c r="BI32" s="66">
        <f t="shared" si="72"/>
        <v>0</v>
      </c>
      <c r="BJ32" s="66">
        <f t="shared" si="72"/>
        <v>0</v>
      </c>
      <c r="BK32" s="66">
        <f t="shared" si="72"/>
        <v>0</v>
      </c>
      <c r="BL32" s="66">
        <f t="shared" si="72"/>
        <v>0</v>
      </c>
      <c r="BM32" s="66">
        <f t="shared" si="72"/>
        <v>0</v>
      </c>
      <c r="BN32" s="66">
        <f t="shared" si="72"/>
        <v>0</v>
      </c>
      <c r="BO32" s="66">
        <f t="shared" si="72"/>
        <v>0</v>
      </c>
      <c r="BP32" s="66">
        <f t="shared" si="72"/>
        <v>0</v>
      </c>
      <c r="BQ32" s="66">
        <f t="shared" si="72"/>
        <v>0</v>
      </c>
      <c r="BR32" s="75">
        <f t="shared" si="49"/>
        <v>0</v>
      </c>
      <c r="BS32" s="66">
        <f t="shared" si="73"/>
        <v>0</v>
      </c>
      <c r="BT32" s="66">
        <f t="shared" si="73"/>
        <v>0</v>
      </c>
      <c r="BU32" s="66">
        <f t="shared" si="73"/>
        <v>0</v>
      </c>
      <c r="BV32" s="66">
        <f t="shared" si="73"/>
        <v>0</v>
      </c>
      <c r="BW32" s="66">
        <f t="shared" si="73"/>
        <v>0</v>
      </c>
      <c r="BX32" s="66">
        <f t="shared" si="73"/>
        <v>0</v>
      </c>
      <c r="BY32" s="66">
        <f t="shared" si="73"/>
        <v>0</v>
      </c>
      <c r="BZ32" s="66">
        <f t="shared" si="73"/>
        <v>0</v>
      </c>
      <c r="CA32" s="66">
        <f t="shared" si="73"/>
        <v>0</v>
      </c>
      <c r="CB32" s="66">
        <f t="shared" si="73"/>
        <v>0</v>
      </c>
      <c r="CC32" s="66">
        <f t="shared" si="73"/>
        <v>0</v>
      </c>
      <c r="CD32" s="66">
        <f t="shared" si="73"/>
        <v>0</v>
      </c>
      <c r="CE32" s="75">
        <f t="shared" si="51"/>
        <v>0</v>
      </c>
      <c r="CF32" s="66">
        <f t="shared" si="74"/>
        <v>0</v>
      </c>
      <c r="CG32" s="66">
        <f t="shared" si="74"/>
        <v>0</v>
      </c>
      <c r="CH32" s="66">
        <f t="shared" si="74"/>
        <v>0</v>
      </c>
      <c r="CI32" s="66">
        <f t="shared" si="74"/>
        <v>0</v>
      </c>
      <c r="CJ32" s="66">
        <f t="shared" si="74"/>
        <v>0</v>
      </c>
      <c r="CK32" s="66">
        <f t="shared" si="74"/>
        <v>0</v>
      </c>
      <c r="CL32" s="66">
        <f t="shared" si="74"/>
        <v>0</v>
      </c>
      <c r="CM32" s="66">
        <f t="shared" si="74"/>
        <v>0</v>
      </c>
      <c r="CN32" s="66">
        <f t="shared" si="74"/>
        <v>0</v>
      </c>
      <c r="CO32" s="66">
        <f t="shared" si="74"/>
        <v>0</v>
      </c>
      <c r="CP32" s="66">
        <f t="shared" si="74"/>
        <v>0</v>
      </c>
      <c r="CQ32" s="66">
        <f t="shared" si="74"/>
        <v>0</v>
      </c>
      <c r="CR32" s="75">
        <f t="shared" si="53"/>
        <v>0</v>
      </c>
      <c r="CS32" s="66">
        <f t="shared" si="75"/>
        <v>0</v>
      </c>
      <c r="CT32" s="66">
        <f t="shared" si="75"/>
        <v>0</v>
      </c>
      <c r="CU32" s="66">
        <f t="shared" si="75"/>
        <v>0</v>
      </c>
      <c r="CV32" s="66">
        <f t="shared" si="75"/>
        <v>0</v>
      </c>
      <c r="CW32" s="66">
        <f t="shared" si="75"/>
        <v>0</v>
      </c>
      <c r="CX32" s="66">
        <f t="shared" si="75"/>
        <v>0</v>
      </c>
      <c r="CY32" s="66">
        <f t="shared" si="75"/>
        <v>0</v>
      </c>
      <c r="CZ32" s="66">
        <f t="shared" si="75"/>
        <v>0</v>
      </c>
      <c r="DA32" s="66">
        <f t="shared" si="75"/>
        <v>0</v>
      </c>
      <c r="DB32" s="66">
        <f t="shared" si="75"/>
        <v>0</v>
      </c>
      <c r="DC32" s="66">
        <f t="shared" si="75"/>
        <v>0</v>
      </c>
      <c r="DD32" s="66">
        <f t="shared" si="75"/>
        <v>0</v>
      </c>
      <c r="DE32" s="75">
        <f t="shared" si="55"/>
        <v>0</v>
      </c>
      <c r="DF32" s="66">
        <f t="shared" si="76"/>
        <v>0</v>
      </c>
      <c r="DG32" s="66">
        <f t="shared" si="76"/>
        <v>0</v>
      </c>
      <c r="DH32" s="66">
        <f t="shared" si="76"/>
        <v>0</v>
      </c>
      <c r="DI32" s="66">
        <f t="shared" si="76"/>
        <v>0</v>
      </c>
      <c r="DJ32" s="66">
        <f t="shared" si="76"/>
        <v>0</v>
      </c>
      <c r="DK32" s="66">
        <f t="shared" si="76"/>
        <v>0</v>
      </c>
      <c r="DL32" s="66">
        <f t="shared" si="76"/>
        <v>0</v>
      </c>
      <c r="DM32" s="66">
        <f t="shared" si="76"/>
        <v>0</v>
      </c>
      <c r="DN32" s="66">
        <f t="shared" si="76"/>
        <v>0</v>
      </c>
      <c r="DO32" s="66">
        <f t="shared" si="76"/>
        <v>0</v>
      </c>
      <c r="DP32" s="66">
        <f t="shared" si="76"/>
        <v>0</v>
      </c>
      <c r="DQ32" s="66">
        <f t="shared" si="76"/>
        <v>0</v>
      </c>
      <c r="DR32" s="75">
        <f t="shared" si="57"/>
        <v>0</v>
      </c>
      <c r="DS32" s="66">
        <f t="shared" si="77"/>
        <v>0</v>
      </c>
      <c r="DT32" s="66">
        <f t="shared" si="77"/>
        <v>0</v>
      </c>
      <c r="DU32" s="66">
        <f t="shared" si="77"/>
        <v>0</v>
      </c>
      <c r="DV32" s="66">
        <f t="shared" si="77"/>
        <v>0</v>
      </c>
      <c r="DW32" s="66">
        <f t="shared" si="77"/>
        <v>0</v>
      </c>
      <c r="DX32" s="66">
        <f t="shared" si="77"/>
        <v>0</v>
      </c>
      <c r="DY32" s="66">
        <f t="shared" si="77"/>
        <v>0</v>
      </c>
      <c r="DZ32" s="66">
        <f t="shared" si="77"/>
        <v>0</v>
      </c>
      <c r="EA32" s="66">
        <f t="shared" si="77"/>
        <v>0</v>
      </c>
      <c r="EB32" s="66">
        <f t="shared" si="77"/>
        <v>0</v>
      </c>
      <c r="EC32" s="66">
        <f t="shared" si="77"/>
        <v>0</v>
      </c>
      <c r="ED32" s="66">
        <f t="shared" si="77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69"/>
        <v>0</v>
      </c>
      <c r="G33" s="66">
        <f t="shared" si="69"/>
        <v>0</v>
      </c>
      <c r="H33" s="66">
        <f t="shared" si="69"/>
        <v>0</v>
      </c>
      <c r="I33" s="66">
        <f t="shared" si="69"/>
        <v>0</v>
      </c>
      <c r="J33" s="66">
        <f t="shared" si="69"/>
        <v>0</v>
      </c>
      <c r="K33" s="66">
        <f t="shared" si="69"/>
        <v>0</v>
      </c>
      <c r="L33" s="66">
        <f t="shared" si="69"/>
        <v>0</v>
      </c>
      <c r="M33" s="66">
        <f t="shared" si="69"/>
        <v>0</v>
      </c>
      <c r="N33" s="66">
        <f t="shared" si="69"/>
        <v>0</v>
      </c>
      <c r="O33" s="66">
        <f t="shared" si="69"/>
        <v>0</v>
      </c>
      <c r="P33" s="66">
        <f t="shared" si="69"/>
        <v>0</v>
      </c>
      <c r="Q33" s="66">
        <f t="shared" si="69"/>
        <v>0</v>
      </c>
      <c r="R33" s="75">
        <f t="shared" si="41"/>
        <v>0</v>
      </c>
      <c r="S33" s="66">
        <f t="shared" si="81"/>
        <v>0</v>
      </c>
      <c r="T33" s="66">
        <f t="shared" si="81"/>
        <v>0</v>
      </c>
      <c r="U33" s="66">
        <f t="shared" si="81"/>
        <v>0</v>
      </c>
      <c r="V33" s="66">
        <f t="shared" si="81"/>
        <v>0</v>
      </c>
      <c r="W33" s="66">
        <f t="shared" si="81"/>
        <v>0</v>
      </c>
      <c r="X33" s="66">
        <f t="shared" si="81"/>
        <v>0</v>
      </c>
      <c r="Y33" s="66">
        <f t="shared" si="81"/>
        <v>0</v>
      </c>
      <c r="Z33" s="66">
        <f t="shared" si="82"/>
        <v>0</v>
      </c>
      <c r="AA33" s="66">
        <f t="shared" si="82"/>
        <v>0</v>
      </c>
      <c r="AB33" s="66">
        <f t="shared" si="82"/>
        <v>0</v>
      </c>
      <c r="AC33" s="66">
        <f t="shared" si="82"/>
        <v>0</v>
      </c>
      <c r="AD33" s="66">
        <f t="shared" si="82"/>
        <v>0</v>
      </c>
      <c r="AE33" s="75">
        <f t="shared" si="43"/>
        <v>0</v>
      </c>
      <c r="AF33" s="66">
        <f>IF(AF$2&gt;=$B$18,$E33,0)</f>
        <v>0</v>
      </c>
      <c r="AG33" s="66">
        <f>IF(AG$2&gt;=$B$18,$E33,0)</f>
        <v>0</v>
      </c>
      <c r="AH33" s="66">
        <f>IF(AH$2&gt;=$B$18,$E33,0)</f>
        <v>0</v>
      </c>
      <c r="AI33" s="66">
        <f t="shared" si="80"/>
        <v>0</v>
      </c>
      <c r="AJ33" s="66">
        <f t="shared" si="80"/>
        <v>0</v>
      </c>
      <c r="AK33" s="66">
        <f t="shared" si="80"/>
        <v>0</v>
      </c>
      <c r="AL33" s="66">
        <f t="shared" si="80"/>
        <v>0</v>
      </c>
      <c r="AM33" s="66">
        <f t="shared" si="80"/>
        <v>0</v>
      </c>
      <c r="AN33" s="66">
        <f t="shared" si="80"/>
        <v>0</v>
      </c>
      <c r="AO33" s="66">
        <f t="shared" si="80"/>
        <v>0</v>
      </c>
      <c r="AP33" s="66">
        <f t="shared" si="80"/>
        <v>0</v>
      </c>
      <c r="AQ33" s="66">
        <f t="shared" si="80"/>
        <v>0</v>
      </c>
      <c r="AR33" s="75">
        <f t="shared" si="45"/>
        <v>0</v>
      </c>
      <c r="AS33" s="66">
        <f t="shared" si="71"/>
        <v>0</v>
      </c>
      <c r="AT33" s="66">
        <f t="shared" si="71"/>
        <v>0</v>
      </c>
      <c r="AU33" s="66">
        <f t="shared" si="71"/>
        <v>0</v>
      </c>
      <c r="AV33" s="66">
        <f t="shared" si="71"/>
        <v>0</v>
      </c>
      <c r="AW33" s="66">
        <f t="shared" si="71"/>
        <v>0</v>
      </c>
      <c r="AX33" s="66">
        <f t="shared" si="71"/>
        <v>0</v>
      </c>
      <c r="AY33" s="66">
        <f t="shared" si="71"/>
        <v>0</v>
      </c>
      <c r="AZ33" s="66">
        <f t="shared" si="71"/>
        <v>0</v>
      </c>
      <c r="BA33" s="66">
        <f t="shared" si="71"/>
        <v>0</v>
      </c>
      <c r="BB33" s="66">
        <f t="shared" si="71"/>
        <v>0</v>
      </c>
      <c r="BC33" s="66">
        <f t="shared" si="71"/>
        <v>0</v>
      </c>
      <c r="BD33" s="66">
        <f t="shared" si="71"/>
        <v>0</v>
      </c>
      <c r="BE33" s="75">
        <f t="shared" si="47"/>
        <v>0</v>
      </c>
      <c r="BF33" s="66">
        <f t="shared" si="72"/>
        <v>0</v>
      </c>
      <c r="BG33" s="66">
        <f t="shared" si="72"/>
        <v>0</v>
      </c>
      <c r="BH33" s="66">
        <f t="shared" si="72"/>
        <v>0</v>
      </c>
      <c r="BI33" s="66">
        <f t="shared" si="72"/>
        <v>0</v>
      </c>
      <c r="BJ33" s="66">
        <f t="shared" si="72"/>
        <v>0</v>
      </c>
      <c r="BK33" s="66">
        <f t="shared" si="72"/>
        <v>0</v>
      </c>
      <c r="BL33" s="66">
        <f t="shared" si="72"/>
        <v>0</v>
      </c>
      <c r="BM33" s="66">
        <f t="shared" si="72"/>
        <v>0</v>
      </c>
      <c r="BN33" s="66">
        <f t="shared" si="72"/>
        <v>0</v>
      </c>
      <c r="BO33" s="66">
        <f t="shared" si="72"/>
        <v>0</v>
      </c>
      <c r="BP33" s="66">
        <f t="shared" si="72"/>
        <v>0</v>
      </c>
      <c r="BQ33" s="66">
        <f t="shared" si="72"/>
        <v>0</v>
      </c>
      <c r="BR33" s="75">
        <f t="shared" si="49"/>
        <v>0</v>
      </c>
      <c r="BS33" s="66">
        <f t="shared" si="73"/>
        <v>0</v>
      </c>
      <c r="BT33" s="66">
        <f t="shared" si="73"/>
        <v>0</v>
      </c>
      <c r="BU33" s="66">
        <f t="shared" si="73"/>
        <v>0</v>
      </c>
      <c r="BV33" s="66">
        <f t="shared" si="73"/>
        <v>0</v>
      </c>
      <c r="BW33" s="66">
        <f t="shared" si="73"/>
        <v>0</v>
      </c>
      <c r="BX33" s="66">
        <f t="shared" si="73"/>
        <v>0</v>
      </c>
      <c r="BY33" s="66">
        <f t="shared" si="73"/>
        <v>0</v>
      </c>
      <c r="BZ33" s="66">
        <f t="shared" si="73"/>
        <v>0</v>
      </c>
      <c r="CA33" s="66">
        <f t="shared" si="73"/>
        <v>0</v>
      </c>
      <c r="CB33" s="66">
        <f t="shared" si="73"/>
        <v>0</v>
      </c>
      <c r="CC33" s="66">
        <f t="shared" si="73"/>
        <v>0</v>
      </c>
      <c r="CD33" s="66">
        <f t="shared" si="73"/>
        <v>0</v>
      </c>
      <c r="CE33" s="75">
        <f t="shared" si="51"/>
        <v>0</v>
      </c>
      <c r="CF33" s="66">
        <f t="shared" si="74"/>
        <v>0</v>
      </c>
      <c r="CG33" s="66">
        <f t="shared" si="74"/>
        <v>0</v>
      </c>
      <c r="CH33" s="66">
        <f t="shared" si="74"/>
        <v>0</v>
      </c>
      <c r="CI33" s="66">
        <f t="shared" si="74"/>
        <v>0</v>
      </c>
      <c r="CJ33" s="66">
        <f t="shared" si="74"/>
        <v>0</v>
      </c>
      <c r="CK33" s="66">
        <f t="shared" si="74"/>
        <v>0</v>
      </c>
      <c r="CL33" s="66">
        <f t="shared" si="74"/>
        <v>0</v>
      </c>
      <c r="CM33" s="66">
        <f t="shared" si="74"/>
        <v>0</v>
      </c>
      <c r="CN33" s="66">
        <f t="shared" si="74"/>
        <v>0</v>
      </c>
      <c r="CO33" s="66">
        <f t="shared" si="74"/>
        <v>0</v>
      </c>
      <c r="CP33" s="66">
        <f t="shared" si="74"/>
        <v>0</v>
      </c>
      <c r="CQ33" s="66">
        <f t="shared" si="74"/>
        <v>0</v>
      </c>
      <c r="CR33" s="75">
        <f t="shared" si="53"/>
        <v>0</v>
      </c>
      <c r="CS33" s="66">
        <f t="shared" si="75"/>
        <v>0</v>
      </c>
      <c r="CT33" s="66">
        <f t="shared" si="75"/>
        <v>0</v>
      </c>
      <c r="CU33" s="66">
        <f t="shared" si="75"/>
        <v>0</v>
      </c>
      <c r="CV33" s="66">
        <f t="shared" si="75"/>
        <v>0</v>
      </c>
      <c r="CW33" s="66">
        <f t="shared" si="75"/>
        <v>0</v>
      </c>
      <c r="CX33" s="66">
        <f t="shared" si="75"/>
        <v>0</v>
      </c>
      <c r="CY33" s="66">
        <f t="shared" si="75"/>
        <v>0</v>
      </c>
      <c r="CZ33" s="66">
        <f t="shared" si="75"/>
        <v>0</v>
      </c>
      <c r="DA33" s="66">
        <f t="shared" si="75"/>
        <v>0</v>
      </c>
      <c r="DB33" s="66">
        <f t="shared" si="75"/>
        <v>0</v>
      </c>
      <c r="DC33" s="66">
        <f t="shared" si="75"/>
        <v>0</v>
      </c>
      <c r="DD33" s="66">
        <f t="shared" si="75"/>
        <v>0</v>
      </c>
      <c r="DE33" s="75">
        <f t="shared" si="55"/>
        <v>0</v>
      </c>
      <c r="DF33" s="66">
        <f t="shared" si="76"/>
        <v>0</v>
      </c>
      <c r="DG33" s="66">
        <f t="shared" si="76"/>
        <v>0</v>
      </c>
      <c r="DH33" s="66">
        <f t="shared" si="76"/>
        <v>0</v>
      </c>
      <c r="DI33" s="66">
        <f t="shared" si="76"/>
        <v>0</v>
      </c>
      <c r="DJ33" s="66">
        <f t="shared" si="76"/>
        <v>0</v>
      </c>
      <c r="DK33" s="66">
        <f t="shared" si="76"/>
        <v>0</v>
      </c>
      <c r="DL33" s="66">
        <f t="shared" si="76"/>
        <v>0</v>
      </c>
      <c r="DM33" s="66">
        <f t="shared" si="76"/>
        <v>0</v>
      </c>
      <c r="DN33" s="66">
        <f t="shared" si="76"/>
        <v>0</v>
      </c>
      <c r="DO33" s="66">
        <f t="shared" si="76"/>
        <v>0</v>
      </c>
      <c r="DP33" s="66">
        <f t="shared" si="76"/>
        <v>0</v>
      </c>
      <c r="DQ33" s="66">
        <f t="shared" si="76"/>
        <v>0</v>
      </c>
      <c r="DR33" s="75">
        <f t="shared" si="57"/>
        <v>0</v>
      </c>
      <c r="DS33" s="66">
        <f t="shared" si="77"/>
        <v>0</v>
      </c>
      <c r="DT33" s="66">
        <f t="shared" si="77"/>
        <v>0</v>
      </c>
      <c r="DU33" s="66">
        <f t="shared" si="77"/>
        <v>0</v>
      </c>
      <c r="DV33" s="66">
        <f t="shared" si="77"/>
        <v>0</v>
      </c>
      <c r="DW33" s="66">
        <f t="shared" si="77"/>
        <v>0</v>
      </c>
      <c r="DX33" s="66">
        <f t="shared" si="77"/>
        <v>0</v>
      </c>
      <c r="DY33" s="66">
        <f t="shared" si="77"/>
        <v>0</v>
      </c>
      <c r="DZ33" s="66">
        <f t="shared" si="77"/>
        <v>0</v>
      </c>
      <c r="EA33" s="66">
        <f t="shared" si="77"/>
        <v>0</v>
      </c>
      <c r="EB33" s="66">
        <f t="shared" si="77"/>
        <v>0</v>
      </c>
      <c r="EC33" s="66">
        <f t="shared" si="77"/>
        <v>0</v>
      </c>
      <c r="ED33" s="66">
        <f t="shared" si="77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83">SUM(F9:F33)</f>
        <v>0</v>
      </c>
      <c r="G34" s="66">
        <f t="shared" si="83"/>
        <v>0</v>
      </c>
      <c r="H34" s="66">
        <f t="shared" si="83"/>
        <v>0</v>
      </c>
      <c r="I34" s="66">
        <f t="shared" si="83"/>
        <v>0</v>
      </c>
      <c r="J34" s="66">
        <f t="shared" si="83"/>
        <v>0</v>
      </c>
      <c r="K34" s="66">
        <f t="shared" si="83"/>
        <v>0</v>
      </c>
      <c r="L34" s="66">
        <f t="shared" si="83"/>
        <v>0</v>
      </c>
      <c r="M34" s="66">
        <f t="shared" si="83"/>
        <v>0</v>
      </c>
      <c r="N34" s="66">
        <f t="shared" si="83"/>
        <v>0</v>
      </c>
      <c r="O34" s="66">
        <f t="shared" si="83"/>
        <v>0</v>
      </c>
      <c r="P34" s="66">
        <f t="shared" si="83"/>
        <v>0</v>
      </c>
      <c r="Q34" s="66">
        <f t="shared" si="83"/>
        <v>0</v>
      </c>
      <c r="R34" s="75">
        <f t="shared" si="41"/>
        <v>0</v>
      </c>
      <c r="S34" s="66">
        <f t="shared" ref="S34:AD34" si="84">SUM(S9:S33)</f>
        <v>0</v>
      </c>
      <c r="T34" s="66">
        <f t="shared" si="84"/>
        <v>0</v>
      </c>
      <c r="U34" s="66">
        <f t="shared" si="84"/>
        <v>0</v>
      </c>
      <c r="V34" s="66">
        <f t="shared" si="84"/>
        <v>0</v>
      </c>
      <c r="W34" s="66">
        <f t="shared" si="84"/>
        <v>0</v>
      </c>
      <c r="X34" s="66">
        <f t="shared" si="84"/>
        <v>0</v>
      </c>
      <c r="Y34" s="66">
        <f t="shared" si="84"/>
        <v>0</v>
      </c>
      <c r="Z34" s="66">
        <f t="shared" si="84"/>
        <v>0</v>
      </c>
      <c r="AA34" s="66">
        <f t="shared" si="84"/>
        <v>0</v>
      </c>
      <c r="AB34" s="66">
        <f t="shared" si="84"/>
        <v>0</v>
      </c>
      <c r="AC34" s="66">
        <f t="shared" si="84"/>
        <v>0</v>
      </c>
      <c r="AD34" s="66">
        <f t="shared" si="84"/>
        <v>0</v>
      </c>
      <c r="AE34" s="75">
        <f t="shared" si="43"/>
        <v>0</v>
      </c>
      <c r="AF34" s="66">
        <f t="shared" ref="AF34:AQ34" si="85">SUM(AF9:AF33)</f>
        <v>0</v>
      </c>
      <c r="AG34" s="66">
        <f t="shared" si="85"/>
        <v>0</v>
      </c>
      <c r="AH34" s="66">
        <f t="shared" si="85"/>
        <v>0</v>
      </c>
      <c r="AI34" s="66">
        <f t="shared" si="85"/>
        <v>0</v>
      </c>
      <c r="AJ34" s="66">
        <f t="shared" si="85"/>
        <v>0</v>
      </c>
      <c r="AK34" s="66">
        <f t="shared" si="85"/>
        <v>0</v>
      </c>
      <c r="AL34" s="66">
        <f t="shared" si="85"/>
        <v>0</v>
      </c>
      <c r="AM34" s="66">
        <f t="shared" si="85"/>
        <v>0</v>
      </c>
      <c r="AN34" s="66">
        <f t="shared" si="85"/>
        <v>0</v>
      </c>
      <c r="AO34" s="66">
        <f t="shared" si="85"/>
        <v>0</v>
      </c>
      <c r="AP34" s="66">
        <f t="shared" si="85"/>
        <v>0</v>
      </c>
      <c r="AQ34" s="66">
        <f t="shared" si="85"/>
        <v>0</v>
      </c>
      <c r="AR34" s="75">
        <f t="shared" si="45"/>
        <v>0</v>
      </c>
      <c r="AS34" s="66">
        <f t="shared" ref="AS34:BD34" si="86">SUM(AS9:AS33)</f>
        <v>0</v>
      </c>
      <c r="AT34" s="66">
        <f t="shared" si="86"/>
        <v>0</v>
      </c>
      <c r="AU34" s="66">
        <f t="shared" si="86"/>
        <v>0</v>
      </c>
      <c r="AV34" s="66">
        <f t="shared" si="86"/>
        <v>0</v>
      </c>
      <c r="AW34" s="66">
        <f t="shared" si="86"/>
        <v>0</v>
      </c>
      <c r="AX34" s="66">
        <f t="shared" si="86"/>
        <v>0</v>
      </c>
      <c r="AY34" s="66">
        <f t="shared" si="86"/>
        <v>0</v>
      </c>
      <c r="AZ34" s="66">
        <f t="shared" si="86"/>
        <v>0</v>
      </c>
      <c r="BA34" s="66">
        <f t="shared" si="86"/>
        <v>0</v>
      </c>
      <c r="BB34" s="66">
        <f t="shared" si="86"/>
        <v>0</v>
      </c>
      <c r="BC34" s="66">
        <f t="shared" si="86"/>
        <v>0</v>
      </c>
      <c r="BD34" s="66">
        <f t="shared" si="86"/>
        <v>0</v>
      </c>
      <c r="BE34" s="75">
        <f t="shared" si="47"/>
        <v>0</v>
      </c>
      <c r="BF34" s="66">
        <f t="shared" ref="BF34:BQ34" si="87">SUM(BF9:BF33)</f>
        <v>0</v>
      </c>
      <c r="BG34" s="66">
        <f t="shared" si="87"/>
        <v>0</v>
      </c>
      <c r="BH34" s="66">
        <f t="shared" si="87"/>
        <v>0</v>
      </c>
      <c r="BI34" s="66">
        <f t="shared" si="87"/>
        <v>0</v>
      </c>
      <c r="BJ34" s="66">
        <f t="shared" si="87"/>
        <v>0</v>
      </c>
      <c r="BK34" s="66">
        <f t="shared" si="87"/>
        <v>0</v>
      </c>
      <c r="BL34" s="66">
        <f t="shared" si="87"/>
        <v>0</v>
      </c>
      <c r="BM34" s="66">
        <f t="shared" si="87"/>
        <v>0</v>
      </c>
      <c r="BN34" s="66">
        <f t="shared" si="87"/>
        <v>0</v>
      </c>
      <c r="BO34" s="66">
        <f t="shared" si="87"/>
        <v>0</v>
      </c>
      <c r="BP34" s="66">
        <f t="shared" si="87"/>
        <v>0</v>
      </c>
      <c r="BQ34" s="66">
        <f t="shared" si="87"/>
        <v>0</v>
      </c>
      <c r="BR34" s="75">
        <f t="shared" si="49"/>
        <v>0</v>
      </c>
      <c r="BS34" s="66">
        <f t="shared" ref="BS34:CD34" si="88">SUM(BS9:BS33)</f>
        <v>0</v>
      </c>
      <c r="BT34" s="66">
        <f t="shared" si="88"/>
        <v>0</v>
      </c>
      <c r="BU34" s="66">
        <f t="shared" si="88"/>
        <v>0</v>
      </c>
      <c r="BV34" s="66">
        <f t="shared" si="88"/>
        <v>0</v>
      </c>
      <c r="BW34" s="66">
        <f t="shared" si="88"/>
        <v>0</v>
      </c>
      <c r="BX34" s="66">
        <f t="shared" si="88"/>
        <v>0</v>
      </c>
      <c r="BY34" s="66">
        <f t="shared" si="88"/>
        <v>0</v>
      </c>
      <c r="BZ34" s="66">
        <f t="shared" si="88"/>
        <v>0</v>
      </c>
      <c r="CA34" s="66">
        <f t="shared" si="88"/>
        <v>0</v>
      </c>
      <c r="CB34" s="66">
        <f t="shared" si="88"/>
        <v>0</v>
      </c>
      <c r="CC34" s="66">
        <f t="shared" si="88"/>
        <v>0</v>
      </c>
      <c r="CD34" s="66">
        <f t="shared" si="88"/>
        <v>0</v>
      </c>
      <c r="CE34" s="75">
        <f t="shared" si="51"/>
        <v>0</v>
      </c>
      <c r="CF34" s="66">
        <f t="shared" ref="CF34:CQ34" si="89">SUM(CF9:CF33)</f>
        <v>0</v>
      </c>
      <c r="CG34" s="66">
        <f t="shared" si="89"/>
        <v>0</v>
      </c>
      <c r="CH34" s="66">
        <f t="shared" si="89"/>
        <v>0</v>
      </c>
      <c r="CI34" s="66">
        <f t="shared" si="89"/>
        <v>0</v>
      </c>
      <c r="CJ34" s="66">
        <f t="shared" si="89"/>
        <v>0</v>
      </c>
      <c r="CK34" s="66">
        <f t="shared" si="89"/>
        <v>0</v>
      </c>
      <c r="CL34" s="66">
        <f t="shared" si="89"/>
        <v>0</v>
      </c>
      <c r="CM34" s="66">
        <f t="shared" si="89"/>
        <v>0</v>
      </c>
      <c r="CN34" s="66">
        <f t="shared" si="89"/>
        <v>0</v>
      </c>
      <c r="CO34" s="66">
        <f t="shared" si="89"/>
        <v>0</v>
      </c>
      <c r="CP34" s="66">
        <f t="shared" si="89"/>
        <v>0</v>
      </c>
      <c r="CQ34" s="66">
        <f t="shared" si="89"/>
        <v>0</v>
      </c>
      <c r="CR34" s="75">
        <f t="shared" si="53"/>
        <v>0</v>
      </c>
      <c r="CS34" s="66">
        <f t="shared" ref="CS34:DD34" si="90">SUM(CS9:CS33)</f>
        <v>0</v>
      </c>
      <c r="CT34" s="66">
        <f t="shared" si="90"/>
        <v>0</v>
      </c>
      <c r="CU34" s="66">
        <f t="shared" si="90"/>
        <v>0</v>
      </c>
      <c r="CV34" s="66">
        <f t="shared" si="90"/>
        <v>0</v>
      </c>
      <c r="CW34" s="66">
        <f t="shared" si="90"/>
        <v>0</v>
      </c>
      <c r="CX34" s="66">
        <f t="shared" si="90"/>
        <v>0</v>
      </c>
      <c r="CY34" s="66">
        <f t="shared" si="90"/>
        <v>0</v>
      </c>
      <c r="CZ34" s="66">
        <f t="shared" si="90"/>
        <v>0</v>
      </c>
      <c r="DA34" s="66">
        <f t="shared" si="90"/>
        <v>0</v>
      </c>
      <c r="DB34" s="66">
        <f t="shared" si="90"/>
        <v>0</v>
      </c>
      <c r="DC34" s="66">
        <f t="shared" si="90"/>
        <v>0</v>
      </c>
      <c r="DD34" s="66">
        <f t="shared" si="90"/>
        <v>0</v>
      </c>
      <c r="DE34" s="75">
        <f t="shared" si="55"/>
        <v>0</v>
      </c>
      <c r="DF34" s="66">
        <f t="shared" ref="DF34:DQ34" si="91">SUM(DF9:DF33)</f>
        <v>0</v>
      </c>
      <c r="DG34" s="66">
        <f t="shared" si="91"/>
        <v>0</v>
      </c>
      <c r="DH34" s="66">
        <f t="shared" si="91"/>
        <v>0</v>
      </c>
      <c r="DI34" s="66">
        <f t="shared" si="91"/>
        <v>0</v>
      </c>
      <c r="DJ34" s="66">
        <f t="shared" si="91"/>
        <v>0</v>
      </c>
      <c r="DK34" s="66">
        <f t="shared" si="91"/>
        <v>0</v>
      </c>
      <c r="DL34" s="66">
        <f t="shared" si="91"/>
        <v>0</v>
      </c>
      <c r="DM34" s="66">
        <f t="shared" si="91"/>
        <v>0</v>
      </c>
      <c r="DN34" s="66">
        <f t="shared" si="91"/>
        <v>0</v>
      </c>
      <c r="DO34" s="66">
        <f t="shared" si="91"/>
        <v>0</v>
      </c>
      <c r="DP34" s="66">
        <f t="shared" si="91"/>
        <v>0</v>
      </c>
      <c r="DQ34" s="66">
        <f t="shared" si="91"/>
        <v>0</v>
      </c>
      <c r="DR34" s="75">
        <f t="shared" si="57"/>
        <v>0</v>
      </c>
      <c r="DS34" s="66">
        <f t="shared" ref="DS34:ED34" si="92">SUM(DS9:DS33)</f>
        <v>0</v>
      </c>
      <c r="DT34" s="66">
        <f t="shared" si="92"/>
        <v>0</v>
      </c>
      <c r="DU34" s="66">
        <f t="shared" si="92"/>
        <v>0</v>
      </c>
      <c r="DV34" s="66">
        <f t="shared" si="92"/>
        <v>0</v>
      </c>
      <c r="DW34" s="66">
        <f t="shared" si="92"/>
        <v>0</v>
      </c>
      <c r="DX34" s="66">
        <f t="shared" si="92"/>
        <v>0</v>
      </c>
      <c r="DY34" s="66">
        <f t="shared" si="92"/>
        <v>0</v>
      </c>
      <c r="DZ34" s="66">
        <f t="shared" si="92"/>
        <v>0</v>
      </c>
      <c r="EA34" s="66">
        <f t="shared" si="92"/>
        <v>0</v>
      </c>
      <c r="EB34" s="66">
        <f t="shared" si="92"/>
        <v>0</v>
      </c>
      <c r="EC34" s="66">
        <f t="shared" si="92"/>
        <v>0</v>
      </c>
      <c r="ED34" s="66">
        <f t="shared" si="92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93">F6-F34</f>
        <v>0</v>
      </c>
      <c r="G36" s="66">
        <f t="shared" si="93"/>
        <v>0</v>
      </c>
      <c r="H36" s="66">
        <f t="shared" si="93"/>
        <v>0</v>
      </c>
      <c r="I36" s="66">
        <f t="shared" si="93"/>
        <v>0</v>
      </c>
      <c r="J36" s="66">
        <f t="shared" si="93"/>
        <v>0</v>
      </c>
      <c r="K36" s="66">
        <f t="shared" si="93"/>
        <v>0</v>
      </c>
      <c r="L36" s="66">
        <f t="shared" si="93"/>
        <v>0</v>
      </c>
      <c r="M36" s="66">
        <f t="shared" si="93"/>
        <v>0</v>
      </c>
      <c r="N36" s="66">
        <f t="shared" si="93"/>
        <v>0</v>
      </c>
      <c r="O36" s="66">
        <f t="shared" si="93"/>
        <v>0</v>
      </c>
      <c r="P36" s="66">
        <f t="shared" si="93"/>
        <v>0</v>
      </c>
      <c r="Q36" s="66">
        <f t="shared" si="93"/>
        <v>0</v>
      </c>
      <c r="R36" s="75">
        <f>SUM(F36:Q36)</f>
        <v>0</v>
      </c>
      <c r="S36" s="66">
        <f t="shared" ref="S36:AD36" si="94">S6-S34</f>
        <v>0</v>
      </c>
      <c r="T36" s="66">
        <f t="shared" si="94"/>
        <v>0</v>
      </c>
      <c r="U36" s="66">
        <f t="shared" si="94"/>
        <v>0</v>
      </c>
      <c r="V36" s="66">
        <f t="shared" si="94"/>
        <v>0</v>
      </c>
      <c r="W36" s="66">
        <f t="shared" si="94"/>
        <v>0</v>
      </c>
      <c r="X36" s="66">
        <f t="shared" si="94"/>
        <v>0</v>
      </c>
      <c r="Y36" s="66">
        <f t="shared" si="94"/>
        <v>0</v>
      </c>
      <c r="Z36" s="66">
        <f t="shared" si="94"/>
        <v>0</v>
      </c>
      <c r="AA36" s="66">
        <f t="shared" si="94"/>
        <v>0</v>
      </c>
      <c r="AB36" s="66">
        <f t="shared" si="94"/>
        <v>0</v>
      </c>
      <c r="AC36" s="66">
        <f t="shared" si="94"/>
        <v>0</v>
      </c>
      <c r="AD36" s="66">
        <f t="shared" si="94"/>
        <v>0</v>
      </c>
      <c r="AE36" s="75">
        <f>SUM(S36:AD36)</f>
        <v>0</v>
      </c>
      <c r="AF36" s="66">
        <f t="shared" ref="AF36:AQ36" si="95">AF6-AF34</f>
        <v>0</v>
      </c>
      <c r="AG36" s="66">
        <f t="shared" si="95"/>
        <v>0</v>
      </c>
      <c r="AH36" s="66">
        <f t="shared" si="95"/>
        <v>0</v>
      </c>
      <c r="AI36" s="66">
        <f t="shared" si="95"/>
        <v>0</v>
      </c>
      <c r="AJ36" s="66">
        <f t="shared" si="95"/>
        <v>0</v>
      </c>
      <c r="AK36" s="66">
        <f t="shared" si="95"/>
        <v>0</v>
      </c>
      <c r="AL36" s="66">
        <f t="shared" si="95"/>
        <v>0</v>
      </c>
      <c r="AM36" s="66">
        <f t="shared" si="95"/>
        <v>0</v>
      </c>
      <c r="AN36" s="66">
        <f t="shared" si="95"/>
        <v>0</v>
      </c>
      <c r="AO36" s="66">
        <f t="shared" si="95"/>
        <v>0</v>
      </c>
      <c r="AP36" s="66">
        <f t="shared" si="95"/>
        <v>0</v>
      </c>
      <c r="AQ36" s="66">
        <f t="shared" si="95"/>
        <v>0</v>
      </c>
      <c r="AR36" s="75">
        <f>SUM(AF36:AQ36)</f>
        <v>0</v>
      </c>
      <c r="AS36" s="66">
        <f t="shared" ref="AS36:BD36" si="96">AS6-AS34</f>
        <v>0</v>
      </c>
      <c r="AT36" s="66">
        <f t="shared" si="96"/>
        <v>0</v>
      </c>
      <c r="AU36" s="66">
        <f t="shared" si="96"/>
        <v>0</v>
      </c>
      <c r="AV36" s="66">
        <f t="shared" si="96"/>
        <v>0</v>
      </c>
      <c r="AW36" s="66">
        <f t="shared" si="96"/>
        <v>0</v>
      </c>
      <c r="AX36" s="66">
        <f t="shared" si="96"/>
        <v>0</v>
      </c>
      <c r="AY36" s="66">
        <f t="shared" si="96"/>
        <v>0</v>
      </c>
      <c r="AZ36" s="66">
        <f t="shared" si="96"/>
        <v>0</v>
      </c>
      <c r="BA36" s="66">
        <f t="shared" si="96"/>
        <v>0</v>
      </c>
      <c r="BB36" s="66">
        <f t="shared" si="96"/>
        <v>0</v>
      </c>
      <c r="BC36" s="66">
        <f t="shared" si="96"/>
        <v>0</v>
      </c>
      <c r="BD36" s="66">
        <f t="shared" si="96"/>
        <v>0</v>
      </c>
      <c r="BE36" s="75">
        <f>SUM(AS36:BD36)</f>
        <v>0</v>
      </c>
      <c r="BF36" s="66">
        <f t="shared" ref="BF36:BQ36" si="97">BF6-BF34</f>
        <v>0</v>
      </c>
      <c r="BG36" s="66">
        <f t="shared" si="97"/>
        <v>0</v>
      </c>
      <c r="BH36" s="66">
        <f t="shared" si="97"/>
        <v>0</v>
      </c>
      <c r="BI36" s="66">
        <f t="shared" si="97"/>
        <v>0</v>
      </c>
      <c r="BJ36" s="66">
        <f t="shared" si="97"/>
        <v>0</v>
      </c>
      <c r="BK36" s="66">
        <f t="shared" si="97"/>
        <v>0</v>
      </c>
      <c r="BL36" s="66">
        <f t="shared" si="97"/>
        <v>0</v>
      </c>
      <c r="BM36" s="66">
        <f t="shared" si="97"/>
        <v>0</v>
      </c>
      <c r="BN36" s="66">
        <f t="shared" si="97"/>
        <v>0</v>
      </c>
      <c r="BO36" s="66">
        <f t="shared" si="97"/>
        <v>0</v>
      </c>
      <c r="BP36" s="66">
        <f t="shared" si="97"/>
        <v>0</v>
      </c>
      <c r="BQ36" s="66">
        <f t="shared" si="97"/>
        <v>0</v>
      </c>
      <c r="BR36" s="75">
        <f>SUM(BF36:BQ36)</f>
        <v>0</v>
      </c>
      <c r="BS36" s="66">
        <f t="shared" ref="BS36:CD36" si="98">BS6-BS34</f>
        <v>0</v>
      </c>
      <c r="BT36" s="66">
        <f t="shared" si="98"/>
        <v>0</v>
      </c>
      <c r="BU36" s="66">
        <f t="shared" si="98"/>
        <v>0</v>
      </c>
      <c r="BV36" s="66">
        <f t="shared" si="98"/>
        <v>0</v>
      </c>
      <c r="BW36" s="66">
        <f t="shared" si="98"/>
        <v>0</v>
      </c>
      <c r="BX36" s="66">
        <f t="shared" si="98"/>
        <v>0</v>
      </c>
      <c r="BY36" s="66">
        <f t="shared" si="98"/>
        <v>0</v>
      </c>
      <c r="BZ36" s="66">
        <f t="shared" si="98"/>
        <v>0</v>
      </c>
      <c r="CA36" s="66">
        <f t="shared" si="98"/>
        <v>0</v>
      </c>
      <c r="CB36" s="66">
        <f t="shared" si="98"/>
        <v>0</v>
      </c>
      <c r="CC36" s="66">
        <f t="shared" si="98"/>
        <v>0</v>
      </c>
      <c r="CD36" s="66">
        <f t="shared" si="98"/>
        <v>0</v>
      </c>
      <c r="CE36" s="75">
        <f>SUM(BS36:CD36)</f>
        <v>0</v>
      </c>
      <c r="CF36" s="66">
        <f t="shared" ref="CF36:CQ36" si="99">CF6-CF34</f>
        <v>0</v>
      </c>
      <c r="CG36" s="66">
        <f t="shared" si="99"/>
        <v>0</v>
      </c>
      <c r="CH36" s="66">
        <f t="shared" si="99"/>
        <v>0</v>
      </c>
      <c r="CI36" s="66">
        <f t="shared" si="99"/>
        <v>0</v>
      </c>
      <c r="CJ36" s="66">
        <f t="shared" si="99"/>
        <v>0</v>
      </c>
      <c r="CK36" s="66">
        <f t="shared" si="99"/>
        <v>0</v>
      </c>
      <c r="CL36" s="66">
        <f t="shared" si="99"/>
        <v>0</v>
      </c>
      <c r="CM36" s="66">
        <f t="shared" si="99"/>
        <v>0</v>
      </c>
      <c r="CN36" s="66">
        <f t="shared" si="99"/>
        <v>0</v>
      </c>
      <c r="CO36" s="66">
        <f t="shared" si="99"/>
        <v>0</v>
      </c>
      <c r="CP36" s="66">
        <f t="shared" si="99"/>
        <v>0</v>
      </c>
      <c r="CQ36" s="66">
        <f t="shared" si="99"/>
        <v>0</v>
      </c>
      <c r="CR36" s="75">
        <f>SUM(CF36:CQ36)</f>
        <v>0</v>
      </c>
      <c r="CS36" s="66">
        <f t="shared" ref="CS36:DD36" si="100">CS6-CS34</f>
        <v>0</v>
      </c>
      <c r="CT36" s="66">
        <f t="shared" si="100"/>
        <v>0</v>
      </c>
      <c r="CU36" s="66">
        <f t="shared" si="100"/>
        <v>0</v>
      </c>
      <c r="CV36" s="66">
        <f t="shared" si="100"/>
        <v>0</v>
      </c>
      <c r="CW36" s="66">
        <f t="shared" si="100"/>
        <v>0</v>
      </c>
      <c r="CX36" s="66">
        <f t="shared" si="100"/>
        <v>0</v>
      </c>
      <c r="CY36" s="66">
        <f t="shared" si="100"/>
        <v>0</v>
      </c>
      <c r="CZ36" s="66">
        <f t="shared" si="100"/>
        <v>0</v>
      </c>
      <c r="DA36" s="66">
        <f t="shared" si="100"/>
        <v>0</v>
      </c>
      <c r="DB36" s="66">
        <f t="shared" si="100"/>
        <v>0</v>
      </c>
      <c r="DC36" s="66">
        <f t="shared" si="100"/>
        <v>0</v>
      </c>
      <c r="DD36" s="66">
        <f t="shared" si="100"/>
        <v>0</v>
      </c>
      <c r="DE36" s="75">
        <f>SUM(CS36:DD36)</f>
        <v>0</v>
      </c>
      <c r="DF36" s="66">
        <f t="shared" ref="DF36:DQ36" si="101">DF6-DF34</f>
        <v>0</v>
      </c>
      <c r="DG36" s="66">
        <f t="shared" si="101"/>
        <v>0</v>
      </c>
      <c r="DH36" s="66">
        <f t="shared" si="101"/>
        <v>0</v>
      </c>
      <c r="DI36" s="66">
        <f t="shared" si="101"/>
        <v>0</v>
      </c>
      <c r="DJ36" s="66">
        <f t="shared" si="101"/>
        <v>0</v>
      </c>
      <c r="DK36" s="66">
        <f t="shared" si="101"/>
        <v>0</v>
      </c>
      <c r="DL36" s="66">
        <f t="shared" si="101"/>
        <v>0</v>
      </c>
      <c r="DM36" s="66">
        <f t="shared" si="101"/>
        <v>0</v>
      </c>
      <c r="DN36" s="66">
        <f t="shared" si="101"/>
        <v>0</v>
      </c>
      <c r="DO36" s="66">
        <f t="shared" si="101"/>
        <v>0</v>
      </c>
      <c r="DP36" s="66">
        <f t="shared" si="101"/>
        <v>0</v>
      </c>
      <c r="DQ36" s="66">
        <f t="shared" si="101"/>
        <v>0</v>
      </c>
      <c r="DR36" s="75">
        <f>SUM(DF36:DQ36)</f>
        <v>0</v>
      </c>
      <c r="DS36" s="66">
        <f t="shared" ref="DS36:ED36" si="102">DS6-DS34</f>
        <v>0</v>
      </c>
      <c r="DT36" s="66">
        <f t="shared" si="102"/>
        <v>0</v>
      </c>
      <c r="DU36" s="66">
        <f t="shared" si="102"/>
        <v>0</v>
      </c>
      <c r="DV36" s="66">
        <f t="shared" si="102"/>
        <v>0</v>
      </c>
      <c r="DW36" s="66">
        <f t="shared" si="102"/>
        <v>0</v>
      </c>
      <c r="DX36" s="66">
        <f t="shared" si="102"/>
        <v>0</v>
      </c>
      <c r="DY36" s="66">
        <f t="shared" si="102"/>
        <v>0</v>
      </c>
      <c r="DZ36" s="66">
        <f t="shared" si="102"/>
        <v>0</v>
      </c>
      <c r="EA36" s="66">
        <f t="shared" si="102"/>
        <v>0</v>
      </c>
      <c r="EB36" s="66">
        <f t="shared" si="102"/>
        <v>0</v>
      </c>
      <c r="EC36" s="66">
        <f t="shared" si="102"/>
        <v>0</v>
      </c>
      <c r="ED36" s="66">
        <f t="shared" si="102"/>
        <v>0</v>
      </c>
      <c r="EE36" s="76">
        <f>SUM(DS36:ED36)</f>
        <v>0</v>
      </c>
    </row>
    <row r="37" spans="1:135" x14ac:dyDescent="0.2">
      <c r="A37" s="80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8 EMPRUNT 1'!E5</f>
        <v>0</v>
      </c>
      <c r="D38" s="3" t="s">
        <v>87</v>
      </c>
      <c r="F38" s="66">
        <f t="shared" ref="F38:Q39" si="103">IF(F$2&gt;=$B$18,$E38,0)</f>
        <v>0</v>
      </c>
      <c r="G38" s="66">
        <f t="shared" si="103"/>
        <v>0</v>
      </c>
      <c r="H38" s="66">
        <f t="shared" si="103"/>
        <v>0</v>
      </c>
      <c r="I38" s="66">
        <f t="shared" si="103"/>
        <v>0</v>
      </c>
      <c r="J38" s="66">
        <f t="shared" si="103"/>
        <v>0</v>
      </c>
      <c r="K38" s="66">
        <f t="shared" si="103"/>
        <v>0</v>
      </c>
      <c r="L38" s="66">
        <f t="shared" si="103"/>
        <v>0</v>
      </c>
      <c r="M38" s="66">
        <f t="shared" si="103"/>
        <v>0</v>
      </c>
      <c r="N38" s="66">
        <f t="shared" si="103"/>
        <v>0</v>
      </c>
      <c r="O38" s="66">
        <f t="shared" si="103"/>
        <v>0</v>
      </c>
      <c r="P38" s="66">
        <f t="shared" si="103"/>
        <v>0</v>
      </c>
      <c r="Q38" s="66">
        <f t="shared" si="103"/>
        <v>0</v>
      </c>
      <c r="R38" s="75">
        <f>SUM(F38:Q38)</f>
        <v>0</v>
      </c>
      <c r="S38" s="66">
        <f t="shared" ref="S38:AD39" si="104">IF(S$2&gt;=$B$18,$E38,0)</f>
        <v>0</v>
      </c>
      <c r="T38" s="66">
        <f t="shared" si="104"/>
        <v>0</v>
      </c>
      <c r="U38" s="66">
        <f t="shared" si="104"/>
        <v>0</v>
      </c>
      <c r="V38" s="66">
        <f t="shared" si="104"/>
        <v>0</v>
      </c>
      <c r="W38" s="66">
        <f t="shared" si="104"/>
        <v>0</v>
      </c>
      <c r="X38" s="66">
        <f t="shared" si="104"/>
        <v>0</v>
      </c>
      <c r="Y38" s="66">
        <f t="shared" si="104"/>
        <v>0</v>
      </c>
      <c r="Z38" s="66">
        <f t="shared" si="104"/>
        <v>0</v>
      </c>
      <c r="AA38" s="66">
        <f t="shared" si="104"/>
        <v>0</v>
      </c>
      <c r="AB38" s="66">
        <f t="shared" si="104"/>
        <v>0</v>
      </c>
      <c r="AC38" s="66">
        <f t="shared" si="104"/>
        <v>0</v>
      </c>
      <c r="AD38" s="66">
        <f t="shared" si="104"/>
        <v>0</v>
      </c>
      <c r="AE38" s="75">
        <f>SUM(S38:AD38)</f>
        <v>0</v>
      </c>
      <c r="AF38" s="66">
        <f t="shared" ref="AF38:AQ39" si="105">IF(AF$2&gt;=$B$18,$E38,0)</f>
        <v>0</v>
      </c>
      <c r="AG38" s="66">
        <f t="shared" si="105"/>
        <v>0</v>
      </c>
      <c r="AH38" s="66">
        <f t="shared" si="105"/>
        <v>0</v>
      </c>
      <c r="AI38" s="66">
        <f t="shared" si="105"/>
        <v>0</v>
      </c>
      <c r="AJ38" s="66">
        <f t="shared" si="105"/>
        <v>0</v>
      </c>
      <c r="AK38" s="66">
        <f t="shared" si="105"/>
        <v>0</v>
      </c>
      <c r="AL38" s="66">
        <f t="shared" si="105"/>
        <v>0</v>
      </c>
      <c r="AM38" s="66">
        <f t="shared" si="105"/>
        <v>0</v>
      </c>
      <c r="AN38" s="66">
        <f t="shared" si="105"/>
        <v>0</v>
      </c>
      <c r="AO38" s="66">
        <f t="shared" si="105"/>
        <v>0</v>
      </c>
      <c r="AP38" s="66">
        <f t="shared" si="105"/>
        <v>0</v>
      </c>
      <c r="AQ38" s="66">
        <f t="shared" si="105"/>
        <v>0</v>
      </c>
      <c r="AR38" s="75">
        <f>SUM(AF38:AQ38)</f>
        <v>0</v>
      </c>
      <c r="AS38" s="66">
        <f t="shared" ref="AS38:BD39" si="106">IF(AS$2&gt;=$B$18,$E38,0)</f>
        <v>0</v>
      </c>
      <c r="AT38" s="66">
        <f t="shared" si="106"/>
        <v>0</v>
      </c>
      <c r="AU38" s="66">
        <f t="shared" si="106"/>
        <v>0</v>
      </c>
      <c r="AV38" s="66">
        <f t="shared" si="106"/>
        <v>0</v>
      </c>
      <c r="AW38" s="66">
        <f t="shared" si="106"/>
        <v>0</v>
      </c>
      <c r="AX38" s="66">
        <f t="shared" si="106"/>
        <v>0</v>
      </c>
      <c r="AY38" s="66">
        <f t="shared" si="106"/>
        <v>0</v>
      </c>
      <c r="AZ38" s="66">
        <f t="shared" si="106"/>
        <v>0</v>
      </c>
      <c r="BA38" s="66">
        <f t="shared" si="106"/>
        <v>0</v>
      </c>
      <c r="BB38" s="66">
        <f t="shared" si="106"/>
        <v>0</v>
      </c>
      <c r="BC38" s="66">
        <f t="shared" si="106"/>
        <v>0</v>
      </c>
      <c r="BD38" s="66">
        <f t="shared" si="106"/>
        <v>0</v>
      </c>
      <c r="BE38" s="75">
        <f>SUM(AS38:BD38)</f>
        <v>0</v>
      </c>
      <c r="BF38" s="66">
        <f t="shared" ref="BF38:BQ39" si="107">IF(BF$2&gt;=$B$18,$E38,0)</f>
        <v>0</v>
      </c>
      <c r="BG38" s="66">
        <f t="shared" si="107"/>
        <v>0</v>
      </c>
      <c r="BH38" s="66">
        <f t="shared" si="107"/>
        <v>0</v>
      </c>
      <c r="BI38" s="66">
        <f t="shared" si="107"/>
        <v>0</v>
      </c>
      <c r="BJ38" s="66">
        <f t="shared" si="107"/>
        <v>0</v>
      </c>
      <c r="BK38" s="66">
        <f t="shared" si="107"/>
        <v>0</v>
      </c>
      <c r="BL38" s="66">
        <f t="shared" si="107"/>
        <v>0</v>
      </c>
      <c r="BM38" s="66">
        <f t="shared" si="107"/>
        <v>0</v>
      </c>
      <c r="BN38" s="66">
        <f t="shared" si="107"/>
        <v>0</v>
      </c>
      <c r="BO38" s="66">
        <f t="shared" si="107"/>
        <v>0</v>
      </c>
      <c r="BP38" s="66">
        <f t="shared" si="107"/>
        <v>0</v>
      </c>
      <c r="BQ38" s="66">
        <f t="shared" si="107"/>
        <v>0</v>
      </c>
      <c r="BR38" s="75">
        <f>SUM(BF38:BQ38)</f>
        <v>0</v>
      </c>
      <c r="BS38" s="66">
        <f t="shared" ref="BS38:CD39" si="108">IF(BS$2&gt;=$B$18,$E38,0)</f>
        <v>0</v>
      </c>
      <c r="BT38" s="66">
        <f t="shared" si="108"/>
        <v>0</v>
      </c>
      <c r="BU38" s="66">
        <f t="shared" si="108"/>
        <v>0</v>
      </c>
      <c r="BV38" s="66">
        <f t="shared" si="108"/>
        <v>0</v>
      </c>
      <c r="BW38" s="66">
        <f t="shared" si="108"/>
        <v>0</v>
      </c>
      <c r="BX38" s="66">
        <f t="shared" si="108"/>
        <v>0</v>
      </c>
      <c r="BY38" s="66">
        <f t="shared" si="108"/>
        <v>0</v>
      </c>
      <c r="BZ38" s="66">
        <f t="shared" si="108"/>
        <v>0</v>
      </c>
      <c r="CA38" s="66">
        <f t="shared" si="108"/>
        <v>0</v>
      </c>
      <c r="CB38" s="66">
        <f t="shared" si="108"/>
        <v>0</v>
      </c>
      <c r="CC38" s="66">
        <f t="shared" si="108"/>
        <v>0</v>
      </c>
      <c r="CD38" s="66">
        <f t="shared" si="108"/>
        <v>0</v>
      </c>
      <c r="CE38" s="75">
        <f>SUM(BS38:CD38)</f>
        <v>0</v>
      </c>
      <c r="CF38" s="66">
        <f t="shared" ref="CF38:CQ39" si="109">IF(CF$2&gt;=$B$18,$E38,0)</f>
        <v>0</v>
      </c>
      <c r="CG38" s="66">
        <f t="shared" si="109"/>
        <v>0</v>
      </c>
      <c r="CH38" s="66">
        <f t="shared" si="109"/>
        <v>0</v>
      </c>
      <c r="CI38" s="66">
        <f t="shared" si="109"/>
        <v>0</v>
      </c>
      <c r="CJ38" s="66">
        <f t="shared" si="109"/>
        <v>0</v>
      </c>
      <c r="CK38" s="66">
        <f t="shared" si="109"/>
        <v>0</v>
      </c>
      <c r="CL38" s="66">
        <f t="shared" si="109"/>
        <v>0</v>
      </c>
      <c r="CM38" s="66">
        <f t="shared" si="109"/>
        <v>0</v>
      </c>
      <c r="CN38" s="66">
        <f t="shared" si="109"/>
        <v>0</v>
      </c>
      <c r="CO38" s="66">
        <f t="shared" si="109"/>
        <v>0</v>
      </c>
      <c r="CP38" s="66">
        <f t="shared" si="109"/>
        <v>0</v>
      </c>
      <c r="CQ38" s="66">
        <f t="shared" si="109"/>
        <v>0</v>
      </c>
      <c r="CR38" s="75">
        <f>SUM(CF38:CQ38)</f>
        <v>0</v>
      </c>
      <c r="CS38" s="66">
        <f t="shared" ref="CS38:DD39" si="110">IF(CS$2&gt;=$B$18,$E38,0)</f>
        <v>0</v>
      </c>
      <c r="CT38" s="66">
        <f t="shared" si="110"/>
        <v>0</v>
      </c>
      <c r="CU38" s="66">
        <f t="shared" si="110"/>
        <v>0</v>
      </c>
      <c r="CV38" s="66">
        <f t="shared" si="110"/>
        <v>0</v>
      </c>
      <c r="CW38" s="66">
        <f t="shared" si="110"/>
        <v>0</v>
      </c>
      <c r="CX38" s="66">
        <f t="shared" si="110"/>
        <v>0</v>
      </c>
      <c r="CY38" s="66">
        <f t="shared" si="110"/>
        <v>0</v>
      </c>
      <c r="CZ38" s="66">
        <f t="shared" si="110"/>
        <v>0</v>
      </c>
      <c r="DA38" s="66">
        <f t="shared" si="110"/>
        <v>0</v>
      </c>
      <c r="DB38" s="66">
        <f t="shared" si="110"/>
        <v>0</v>
      </c>
      <c r="DC38" s="66">
        <f t="shared" si="110"/>
        <v>0</v>
      </c>
      <c r="DD38" s="66">
        <f t="shared" si="110"/>
        <v>0</v>
      </c>
      <c r="DE38" s="75">
        <f>SUM(CS38:DD38)</f>
        <v>0</v>
      </c>
      <c r="DF38" s="66">
        <f t="shared" ref="DF38:DQ39" si="111">IF(DF$2&gt;=$B$18,$E38,0)</f>
        <v>0</v>
      </c>
      <c r="DG38" s="66">
        <f t="shared" si="111"/>
        <v>0</v>
      </c>
      <c r="DH38" s="66">
        <f t="shared" si="111"/>
        <v>0</v>
      </c>
      <c r="DI38" s="66">
        <f t="shared" si="111"/>
        <v>0</v>
      </c>
      <c r="DJ38" s="66">
        <f t="shared" si="111"/>
        <v>0</v>
      </c>
      <c r="DK38" s="66">
        <f t="shared" si="111"/>
        <v>0</v>
      </c>
      <c r="DL38" s="66">
        <f t="shared" si="111"/>
        <v>0</v>
      </c>
      <c r="DM38" s="66">
        <f t="shared" si="111"/>
        <v>0</v>
      </c>
      <c r="DN38" s="66">
        <f t="shared" si="111"/>
        <v>0</v>
      </c>
      <c r="DO38" s="66">
        <f t="shared" si="111"/>
        <v>0</v>
      </c>
      <c r="DP38" s="66">
        <f t="shared" si="111"/>
        <v>0</v>
      </c>
      <c r="DQ38" s="66">
        <f t="shared" si="111"/>
        <v>0</v>
      </c>
      <c r="DR38" s="75">
        <f>SUM(DF38:DQ38)</f>
        <v>0</v>
      </c>
      <c r="DS38" s="66">
        <f t="shared" ref="DS38:ED39" si="112">IF(DS$2&gt;=$B$18,$E38,0)</f>
        <v>0</v>
      </c>
      <c r="DT38" s="66">
        <f t="shared" si="112"/>
        <v>0</v>
      </c>
      <c r="DU38" s="66">
        <f t="shared" si="112"/>
        <v>0</v>
      </c>
      <c r="DV38" s="66">
        <f t="shared" si="112"/>
        <v>0</v>
      </c>
      <c r="DW38" s="66">
        <f t="shared" si="112"/>
        <v>0</v>
      </c>
      <c r="DX38" s="66">
        <f t="shared" si="112"/>
        <v>0</v>
      </c>
      <c r="DY38" s="66">
        <f t="shared" si="112"/>
        <v>0</v>
      </c>
      <c r="DZ38" s="66">
        <f t="shared" si="112"/>
        <v>0</v>
      </c>
      <c r="EA38" s="66">
        <f t="shared" si="112"/>
        <v>0</v>
      </c>
      <c r="EB38" s="66">
        <f t="shared" si="112"/>
        <v>0</v>
      </c>
      <c r="EC38" s="66">
        <f t="shared" si="112"/>
        <v>0</v>
      </c>
      <c r="ED38" s="66">
        <f t="shared" si="112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8 EMPRUNT 1'!E7</f>
        <v>15</v>
      </c>
      <c r="D39" s="3" t="s">
        <v>88</v>
      </c>
      <c r="F39" s="66">
        <f t="shared" si="103"/>
        <v>0</v>
      </c>
      <c r="G39" s="66">
        <f t="shared" si="103"/>
        <v>0</v>
      </c>
      <c r="H39" s="66">
        <f t="shared" si="103"/>
        <v>0</v>
      </c>
      <c r="I39" s="66">
        <f t="shared" si="103"/>
        <v>0</v>
      </c>
      <c r="J39" s="66">
        <f t="shared" si="103"/>
        <v>0</v>
      </c>
      <c r="K39" s="66">
        <f t="shared" si="103"/>
        <v>0</v>
      </c>
      <c r="L39" s="66">
        <f t="shared" si="103"/>
        <v>0</v>
      </c>
      <c r="M39" s="66">
        <f t="shared" si="103"/>
        <v>0</v>
      </c>
      <c r="N39" s="66">
        <f t="shared" si="103"/>
        <v>0</v>
      </c>
      <c r="O39" s="66">
        <f t="shared" si="103"/>
        <v>0</v>
      </c>
      <c r="P39" s="66">
        <f t="shared" si="103"/>
        <v>0</v>
      </c>
      <c r="Q39" s="66">
        <f t="shared" si="103"/>
        <v>0</v>
      </c>
      <c r="R39" s="75">
        <f>SUM(F39:Q39)</f>
        <v>0</v>
      </c>
      <c r="S39" s="66">
        <f t="shared" si="104"/>
        <v>0</v>
      </c>
      <c r="T39" s="66">
        <f t="shared" si="104"/>
        <v>0</v>
      </c>
      <c r="U39" s="66">
        <f t="shared" si="104"/>
        <v>0</v>
      </c>
      <c r="V39" s="66">
        <f t="shared" si="104"/>
        <v>0</v>
      </c>
      <c r="W39" s="66">
        <f t="shared" si="104"/>
        <v>0</v>
      </c>
      <c r="X39" s="66">
        <f t="shared" si="104"/>
        <v>0</v>
      </c>
      <c r="Y39" s="66">
        <f t="shared" si="104"/>
        <v>0</v>
      </c>
      <c r="Z39" s="66">
        <f t="shared" si="104"/>
        <v>0</v>
      </c>
      <c r="AA39" s="66">
        <f t="shared" si="104"/>
        <v>0</v>
      </c>
      <c r="AB39" s="66">
        <f t="shared" si="104"/>
        <v>0</v>
      </c>
      <c r="AC39" s="66">
        <f t="shared" si="104"/>
        <v>0</v>
      </c>
      <c r="AD39" s="66">
        <f t="shared" si="104"/>
        <v>0</v>
      </c>
      <c r="AE39" s="75">
        <f>SUM(S39:AD39)</f>
        <v>0</v>
      </c>
      <c r="AF39" s="66">
        <f t="shared" si="105"/>
        <v>0</v>
      </c>
      <c r="AG39" s="66">
        <f t="shared" si="105"/>
        <v>0</v>
      </c>
      <c r="AH39" s="66">
        <f t="shared" si="105"/>
        <v>0</v>
      </c>
      <c r="AI39" s="66">
        <f t="shared" si="105"/>
        <v>0</v>
      </c>
      <c r="AJ39" s="66">
        <f t="shared" si="105"/>
        <v>0</v>
      </c>
      <c r="AK39" s="66">
        <f t="shared" si="105"/>
        <v>0</v>
      </c>
      <c r="AL39" s="66">
        <f t="shared" si="105"/>
        <v>0</v>
      </c>
      <c r="AM39" s="66">
        <f t="shared" si="105"/>
        <v>0</v>
      </c>
      <c r="AN39" s="66">
        <f t="shared" si="105"/>
        <v>0</v>
      </c>
      <c r="AO39" s="66">
        <f t="shared" si="105"/>
        <v>0</v>
      </c>
      <c r="AP39" s="66">
        <f t="shared" si="105"/>
        <v>0</v>
      </c>
      <c r="AQ39" s="66">
        <f t="shared" si="105"/>
        <v>0</v>
      </c>
      <c r="AR39" s="75">
        <f>SUM(AF39:AQ39)</f>
        <v>0</v>
      </c>
      <c r="AS39" s="66">
        <f t="shared" si="106"/>
        <v>0</v>
      </c>
      <c r="AT39" s="66">
        <f t="shared" si="106"/>
        <v>0</v>
      </c>
      <c r="AU39" s="66">
        <f t="shared" si="106"/>
        <v>0</v>
      </c>
      <c r="AV39" s="66">
        <f t="shared" si="106"/>
        <v>0</v>
      </c>
      <c r="AW39" s="66">
        <f t="shared" si="106"/>
        <v>0</v>
      </c>
      <c r="AX39" s="66">
        <f t="shared" si="106"/>
        <v>0</v>
      </c>
      <c r="AY39" s="66">
        <f t="shared" si="106"/>
        <v>0</v>
      </c>
      <c r="AZ39" s="66">
        <f t="shared" si="106"/>
        <v>0</v>
      </c>
      <c r="BA39" s="66">
        <f t="shared" si="106"/>
        <v>0</v>
      </c>
      <c r="BB39" s="66">
        <f t="shared" si="106"/>
        <v>0</v>
      </c>
      <c r="BC39" s="66">
        <f t="shared" si="106"/>
        <v>0</v>
      </c>
      <c r="BD39" s="66">
        <f t="shared" si="106"/>
        <v>0</v>
      </c>
      <c r="BE39" s="75">
        <f>SUM(AS39:BD39)</f>
        <v>0</v>
      </c>
      <c r="BF39" s="66">
        <f t="shared" si="107"/>
        <v>0</v>
      </c>
      <c r="BG39" s="66">
        <f t="shared" si="107"/>
        <v>0</v>
      </c>
      <c r="BH39" s="66">
        <f t="shared" si="107"/>
        <v>0</v>
      </c>
      <c r="BI39" s="66">
        <f t="shared" si="107"/>
        <v>0</v>
      </c>
      <c r="BJ39" s="66">
        <f t="shared" si="107"/>
        <v>0</v>
      </c>
      <c r="BK39" s="66">
        <f t="shared" si="107"/>
        <v>0</v>
      </c>
      <c r="BL39" s="66">
        <f t="shared" si="107"/>
        <v>0</v>
      </c>
      <c r="BM39" s="66">
        <f t="shared" si="107"/>
        <v>0</v>
      </c>
      <c r="BN39" s="66">
        <f t="shared" si="107"/>
        <v>0</v>
      </c>
      <c r="BO39" s="66">
        <f t="shared" si="107"/>
        <v>0</v>
      </c>
      <c r="BP39" s="66">
        <f t="shared" si="107"/>
        <v>0</v>
      </c>
      <c r="BQ39" s="66">
        <f t="shared" si="107"/>
        <v>0</v>
      </c>
      <c r="BR39" s="75">
        <f>SUM(BF39:BQ39)</f>
        <v>0</v>
      </c>
      <c r="BS39" s="66">
        <f t="shared" si="108"/>
        <v>0</v>
      </c>
      <c r="BT39" s="66">
        <f t="shared" si="108"/>
        <v>0</v>
      </c>
      <c r="BU39" s="66">
        <f t="shared" si="108"/>
        <v>0</v>
      </c>
      <c r="BV39" s="66">
        <f t="shared" si="108"/>
        <v>0</v>
      </c>
      <c r="BW39" s="66">
        <f t="shared" si="108"/>
        <v>0</v>
      </c>
      <c r="BX39" s="66">
        <f t="shared" si="108"/>
        <v>0</v>
      </c>
      <c r="BY39" s="66">
        <f t="shared" si="108"/>
        <v>0</v>
      </c>
      <c r="BZ39" s="66">
        <f t="shared" si="108"/>
        <v>0</v>
      </c>
      <c r="CA39" s="66">
        <f t="shared" si="108"/>
        <v>0</v>
      </c>
      <c r="CB39" s="66">
        <f t="shared" si="108"/>
        <v>0</v>
      </c>
      <c r="CC39" s="66">
        <f t="shared" si="108"/>
        <v>0</v>
      </c>
      <c r="CD39" s="66">
        <f t="shared" si="108"/>
        <v>0</v>
      </c>
      <c r="CE39" s="75">
        <f>SUM(BS39:CD39)</f>
        <v>0</v>
      </c>
      <c r="CF39" s="66">
        <f t="shared" si="109"/>
        <v>0</v>
      </c>
      <c r="CG39" s="66">
        <f t="shared" si="109"/>
        <v>0</v>
      </c>
      <c r="CH39" s="66">
        <f t="shared" si="109"/>
        <v>0</v>
      </c>
      <c r="CI39" s="66">
        <f t="shared" si="109"/>
        <v>0</v>
      </c>
      <c r="CJ39" s="66">
        <f t="shared" si="109"/>
        <v>0</v>
      </c>
      <c r="CK39" s="66">
        <f t="shared" si="109"/>
        <v>0</v>
      </c>
      <c r="CL39" s="66">
        <f t="shared" si="109"/>
        <v>0</v>
      </c>
      <c r="CM39" s="66">
        <f t="shared" si="109"/>
        <v>0</v>
      </c>
      <c r="CN39" s="66">
        <f t="shared" si="109"/>
        <v>0</v>
      </c>
      <c r="CO39" s="66">
        <f t="shared" si="109"/>
        <v>0</v>
      </c>
      <c r="CP39" s="66">
        <f t="shared" si="109"/>
        <v>0</v>
      </c>
      <c r="CQ39" s="66">
        <f t="shared" si="109"/>
        <v>0</v>
      </c>
      <c r="CR39" s="75">
        <f>SUM(CF39:CQ39)</f>
        <v>0</v>
      </c>
      <c r="CS39" s="66">
        <f t="shared" si="110"/>
        <v>0</v>
      </c>
      <c r="CT39" s="66">
        <f t="shared" si="110"/>
        <v>0</v>
      </c>
      <c r="CU39" s="66">
        <f t="shared" si="110"/>
        <v>0</v>
      </c>
      <c r="CV39" s="66">
        <f t="shared" si="110"/>
        <v>0</v>
      </c>
      <c r="CW39" s="66">
        <f t="shared" si="110"/>
        <v>0</v>
      </c>
      <c r="CX39" s="66">
        <f t="shared" si="110"/>
        <v>0</v>
      </c>
      <c r="CY39" s="66">
        <f t="shared" si="110"/>
        <v>0</v>
      </c>
      <c r="CZ39" s="66">
        <f t="shared" si="110"/>
        <v>0</v>
      </c>
      <c r="DA39" s="66">
        <f t="shared" si="110"/>
        <v>0</v>
      </c>
      <c r="DB39" s="66">
        <f t="shared" si="110"/>
        <v>0</v>
      </c>
      <c r="DC39" s="66">
        <f t="shared" si="110"/>
        <v>0</v>
      </c>
      <c r="DD39" s="66">
        <f t="shared" si="110"/>
        <v>0</v>
      </c>
      <c r="DE39" s="75">
        <f>SUM(CS39:DD39)</f>
        <v>0</v>
      </c>
      <c r="DF39" s="66">
        <f t="shared" si="111"/>
        <v>0</v>
      </c>
      <c r="DG39" s="66">
        <f t="shared" si="111"/>
        <v>0</v>
      </c>
      <c r="DH39" s="66">
        <f t="shared" si="111"/>
        <v>0</v>
      </c>
      <c r="DI39" s="66">
        <f t="shared" si="111"/>
        <v>0</v>
      </c>
      <c r="DJ39" s="66">
        <f t="shared" si="111"/>
        <v>0</v>
      </c>
      <c r="DK39" s="66">
        <f t="shared" si="111"/>
        <v>0</v>
      </c>
      <c r="DL39" s="66">
        <f t="shared" si="111"/>
        <v>0</v>
      </c>
      <c r="DM39" s="66">
        <f t="shared" si="111"/>
        <v>0</v>
      </c>
      <c r="DN39" s="66">
        <f t="shared" si="111"/>
        <v>0</v>
      </c>
      <c r="DO39" s="66">
        <f t="shared" si="111"/>
        <v>0</v>
      </c>
      <c r="DP39" s="66">
        <f t="shared" si="111"/>
        <v>0</v>
      </c>
      <c r="DQ39" s="66">
        <f t="shared" si="111"/>
        <v>0</v>
      </c>
      <c r="DR39" s="75">
        <f>SUM(DF39:DQ39)</f>
        <v>0</v>
      </c>
      <c r="DS39" s="66">
        <f t="shared" si="112"/>
        <v>0</v>
      </c>
      <c r="DT39" s="66">
        <f t="shared" si="112"/>
        <v>0</v>
      </c>
      <c r="DU39" s="66">
        <f t="shared" si="112"/>
        <v>0</v>
      </c>
      <c r="DV39" s="66">
        <f t="shared" si="112"/>
        <v>0</v>
      </c>
      <c r="DW39" s="66">
        <f t="shared" si="112"/>
        <v>0</v>
      </c>
      <c r="DX39" s="66">
        <f t="shared" si="112"/>
        <v>0</v>
      </c>
      <c r="DY39" s="66">
        <f t="shared" si="112"/>
        <v>0</v>
      </c>
      <c r="DZ39" s="66">
        <f t="shared" si="112"/>
        <v>0</v>
      </c>
      <c r="EA39" s="66">
        <f t="shared" si="112"/>
        <v>0</v>
      </c>
      <c r="EB39" s="66">
        <f t="shared" si="112"/>
        <v>0</v>
      </c>
      <c r="EC39" s="66">
        <f t="shared" si="112"/>
        <v>0</v>
      </c>
      <c r="ED39" s="66">
        <f t="shared" si="112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8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8 EMPRUNT 1'!E6</f>
        <v>3.95E-2</v>
      </c>
      <c r="D41" s="153" t="s">
        <v>89</v>
      </c>
      <c r="E41" s="154"/>
      <c r="F41" s="66">
        <f t="shared" ref="F41:Q41" si="113">F39+F38</f>
        <v>0</v>
      </c>
      <c r="G41" s="66">
        <f t="shared" si="113"/>
        <v>0</v>
      </c>
      <c r="H41" s="66">
        <f t="shared" si="113"/>
        <v>0</v>
      </c>
      <c r="I41" s="66">
        <f t="shared" si="113"/>
        <v>0</v>
      </c>
      <c r="J41" s="66">
        <f t="shared" si="113"/>
        <v>0</v>
      </c>
      <c r="K41" s="66">
        <f t="shared" si="113"/>
        <v>0</v>
      </c>
      <c r="L41" s="66">
        <f t="shared" si="113"/>
        <v>0</v>
      </c>
      <c r="M41" s="66">
        <f t="shared" si="113"/>
        <v>0</v>
      </c>
      <c r="N41" s="66">
        <f t="shared" si="113"/>
        <v>0</v>
      </c>
      <c r="O41" s="66">
        <f t="shared" si="113"/>
        <v>0</v>
      </c>
      <c r="P41" s="66">
        <f t="shared" si="113"/>
        <v>0</v>
      </c>
      <c r="Q41" s="66">
        <f t="shared" si="113"/>
        <v>0</v>
      </c>
      <c r="R41" s="75">
        <f>SUM(F41:Q41)</f>
        <v>0</v>
      </c>
      <c r="S41" s="66">
        <f t="shared" ref="S41:AD41" si="114">S39+S38</f>
        <v>0</v>
      </c>
      <c r="T41" s="66">
        <f t="shared" si="114"/>
        <v>0</v>
      </c>
      <c r="U41" s="66">
        <f t="shared" si="114"/>
        <v>0</v>
      </c>
      <c r="V41" s="66">
        <f t="shared" si="114"/>
        <v>0</v>
      </c>
      <c r="W41" s="66">
        <f t="shared" si="114"/>
        <v>0</v>
      </c>
      <c r="X41" s="66">
        <f t="shared" si="114"/>
        <v>0</v>
      </c>
      <c r="Y41" s="66">
        <f t="shared" si="114"/>
        <v>0</v>
      </c>
      <c r="Z41" s="66">
        <f t="shared" si="114"/>
        <v>0</v>
      </c>
      <c r="AA41" s="66">
        <f t="shared" si="114"/>
        <v>0</v>
      </c>
      <c r="AB41" s="66">
        <f t="shared" si="114"/>
        <v>0</v>
      </c>
      <c r="AC41" s="66">
        <f t="shared" si="114"/>
        <v>0</v>
      </c>
      <c r="AD41" s="66">
        <f t="shared" si="114"/>
        <v>0</v>
      </c>
      <c r="AE41" s="75">
        <f>SUM(S41:AD41)</f>
        <v>0</v>
      </c>
      <c r="AF41" s="66">
        <f t="shared" ref="AF41:AQ41" si="115">AF39+AF38</f>
        <v>0</v>
      </c>
      <c r="AG41" s="66">
        <f t="shared" si="115"/>
        <v>0</v>
      </c>
      <c r="AH41" s="66">
        <f t="shared" si="115"/>
        <v>0</v>
      </c>
      <c r="AI41" s="66">
        <f t="shared" si="115"/>
        <v>0</v>
      </c>
      <c r="AJ41" s="66">
        <f t="shared" si="115"/>
        <v>0</v>
      </c>
      <c r="AK41" s="66">
        <f t="shared" si="115"/>
        <v>0</v>
      </c>
      <c r="AL41" s="66">
        <f t="shared" si="115"/>
        <v>0</v>
      </c>
      <c r="AM41" s="66">
        <f t="shared" si="115"/>
        <v>0</v>
      </c>
      <c r="AN41" s="66">
        <f t="shared" si="115"/>
        <v>0</v>
      </c>
      <c r="AO41" s="66">
        <f t="shared" si="115"/>
        <v>0</v>
      </c>
      <c r="AP41" s="66">
        <f t="shared" si="115"/>
        <v>0</v>
      </c>
      <c r="AQ41" s="66">
        <f t="shared" si="115"/>
        <v>0</v>
      </c>
      <c r="AR41" s="75">
        <f>SUM(AF41:AQ41)</f>
        <v>0</v>
      </c>
      <c r="AS41" s="66">
        <f t="shared" ref="AS41:BD41" si="116">AS39+AS38</f>
        <v>0</v>
      </c>
      <c r="AT41" s="66">
        <f t="shared" si="116"/>
        <v>0</v>
      </c>
      <c r="AU41" s="66">
        <f t="shared" si="116"/>
        <v>0</v>
      </c>
      <c r="AV41" s="66">
        <f t="shared" si="116"/>
        <v>0</v>
      </c>
      <c r="AW41" s="66">
        <f t="shared" si="116"/>
        <v>0</v>
      </c>
      <c r="AX41" s="66">
        <f t="shared" si="116"/>
        <v>0</v>
      </c>
      <c r="AY41" s="66">
        <f t="shared" si="116"/>
        <v>0</v>
      </c>
      <c r="AZ41" s="66">
        <f t="shared" si="116"/>
        <v>0</v>
      </c>
      <c r="BA41" s="66">
        <f t="shared" si="116"/>
        <v>0</v>
      </c>
      <c r="BB41" s="66">
        <f t="shared" si="116"/>
        <v>0</v>
      </c>
      <c r="BC41" s="66">
        <f t="shared" si="116"/>
        <v>0</v>
      </c>
      <c r="BD41" s="66">
        <f t="shared" si="116"/>
        <v>0</v>
      </c>
      <c r="BE41" s="75">
        <f>SUM(AS41:BD41)</f>
        <v>0</v>
      </c>
      <c r="BF41" s="66">
        <f t="shared" ref="BF41:BQ41" si="117">BF39+BF38</f>
        <v>0</v>
      </c>
      <c r="BG41" s="66">
        <f t="shared" si="117"/>
        <v>0</v>
      </c>
      <c r="BH41" s="66">
        <f t="shared" si="117"/>
        <v>0</v>
      </c>
      <c r="BI41" s="66">
        <f t="shared" si="117"/>
        <v>0</v>
      </c>
      <c r="BJ41" s="66">
        <f t="shared" si="117"/>
        <v>0</v>
      </c>
      <c r="BK41" s="66">
        <f t="shared" si="117"/>
        <v>0</v>
      </c>
      <c r="BL41" s="66">
        <f t="shared" si="117"/>
        <v>0</v>
      </c>
      <c r="BM41" s="66">
        <f t="shared" si="117"/>
        <v>0</v>
      </c>
      <c r="BN41" s="66">
        <f t="shared" si="117"/>
        <v>0</v>
      </c>
      <c r="BO41" s="66">
        <f t="shared" si="117"/>
        <v>0</v>
      </c>
      <c r="BP41" s="66">
        <f t="shared" si="117"/>
        <v>0</v>
      </c>
      <c r="BQ41" s="66">
        <f t="shared" si="117"/>
        <v>0</v>
      </c>
      <c r="BR41" s="75">
        <f>SUM(BF41:BQ41)</f>
        <v>0</v>
      </c>
      <c r="BS41" s="66">
        <f t="shared" ref="BS41:CD41" si="118">BS39+BS38</f>
        <v>0</v>
      </c>
      <c r="BT41" s="66">
        <f t="shared" si="118"/>
        <v>0</v>
      </c>
      <c r="BU41" s="66">
        <f t="shared" si="118"/>
        <v>0</v>
      </c>
      <c r="BV41" s="66">
        <f t="shared" si="118"/>
        <v>0</v>
      </c>
      <c r="BW41" s="66">
        <f t="shared" si="118"/>
        <v>0</v>
      </c>
      <c r="BX41" s="66">
        <f t="shared" si="118"/>
        <v>0</v>
      </c>
      <c r="BY41" s="66">
        <f t="shared" si="118"/>
        <v>0</v>
      </c>
      <c r="BZ41" s="66">
        <f t="shared" si="118"/>
        <v>0</v>
      </c>
      <c r="CA41" s="66">
        <f t="shared" si="118"/>
        <v>0</v>
      </c>
      <c r="CB41" s="66">
        <f t="shared" si="118"/>
        <v>0</v>
      </c>
      <c r="CC41" s="66">
        <f t="shared" si="118"/>
        <v>0</v>
      </c>
      <c r="CD41" s="66">
        <f t="shared" si="118"/>
        <v>0</v>
      </c>
      <c r="CE41" s="75">
        <f>SUM(BS41:CD41)</f>
        <v>0</v>
      </c>
      <c r="CF41" s="66">
        <f t="shared" ref="CF41:CQ41" si="119">CF39+CF38</f>
        <v>0</v>
      </c>
      <c r="CG41" s="66">
        <f t="shared" si="119"/>
        <v>0</v>
      </c>
      <c r="CH41" s="66">
        <f t="shared" si="119"/>
        <v>0</v>
      </c>
      <c r="CI41" s="66">
        <f t="shared" si="119"/>
        <v>0</v>
      </c>
      <c r="CJ41" s="66">
        <f t="shared" si="119"/>
        <v>0</v>
      </c>
      <c r="CK41" s="66">
        <f t="shared" si="119"/>
        <v>0</v>
      </c>
      <c r="CL41" s="66">
        <f t="shared" si="119"/>
        <v>0</v>
      </c>
      <c r="CM41" s="66">
        <f t="shared" si="119"/>
        <v>0</v>
      </c>
      <c r="CN41" s="66">
        <f t="shared" si="119"/>
        <v>0</v>
      </c>
      <c r="CO41" s="66">
        <f t="shared" si="119"/>
        <v>0</v>
      </c>
      <c r="CP41" s="66">
        <f t="shared" si="119"/>
        <v>0</v>
      </c>
      <c r="CQ41" s="66">
        <f t="shared" si="119"/>
        <v>0</v>
      </c>
      <c r="CR41" s="75">
        <f>SUM(CF41:CQ41)</f>
        <v>0</v>
      </c>
      <c r="CS41" s="66">
        <f t="shared" ref="CS41:DD41" si="120">CS39+CS38</f>
        <v>0</v>
      </c>
      <c r="CT41" s="66">
        <f t="shared" si="120"/>
        <v>0</v>
      </c>
      <c r="CU41" s="66">
        <f t="shared" si="120"/>
        <v>0</v>
      </c>
      <c r="CV41" s="66">
        <f t="shared" si="120"/>
        <v>0</v>
      </c>
      <c r="CW41" s="66">
        <f t="shared" si="120"/>
        <v>0</v>
      </c>
      <c r="CX41" s="66">
        <f t="shared" si="120"/>
        <v>0</v>
      </c>
      <c r="CY41" s="66">
        <f t="shared" si="120"/>
        <v>0</v>
      </c>
      <c r="CZ41" s="66">
        <f t="shared" si="120"/>
        <v>0</v>
      </c>
      <c r="DA41" s="66">
        <f t="shared" si="120"/>
        <v>0</v>
      </c>
      <c r="DB41" s="66">
        <f t="shared" si="120"/>
        <v>0</v>
      </c>
      <c r="DC41" s="66">
        <f t="shared" si="120"/>
        <v>0</v>
      </c>
      <c r="DD41" s="66">
        <f t="shared" si="120"/>
        <v>0</v>
      </c>
      <c r="DE41" s="75">
        <f>SUM(CS41:DD41)</f>
        <v>0</v>
      </c>
      <c r="DF41" s="66">
        <f t="shared" ref="DF41:DQ41" si="121">DF39+DF38</f>
        <v>0</v>
      </c>
      <c r="DG41" s="66">
        <f t="shared" si="121"/>
        <v>0</v>
      </c>
      <c r="DH41" s="66">
        <f t="shared" si="121"/>
        <v>0</v>
      </c>
      <c r="DI41" s="66">
        <f t="shared" si="121"/>
        <v>0</v>
      </c>
      <c r="DJ41" s="66">
        <f t="shared" si="121"/>
        <v>0</v>
      </c>
      <c r="DK41" s="66">
        <f t="shared" si="121"/>
        <v>0</v>
      </c>
      <c r="DL41" s="66">
        <f t="shared" si="121"/>
        <v>0</v>
      </c>
      <c r="DM41" s="66">
        <f t="shared" si="121"/>
        <v>0</v>
      </c>
      <c r="DN41" s="66">
        <f t="shared" si="121"/>
        <v>0</v>
      </c>
      <c r="DO41" s="66">
        <f t="shared" si="121"/>
        <v>0</v>
      </c>
      <c r="DP41" s="66">
        <f t="shared" si="121"/>
        <v>0</v>
      </c>
      <c r="DQ41" s="66">
        <f t="shared" si="121"/>
        <v>0</v>
      </c>
      <c r="DR41" s="75">
        <f>SUM(DF41:DQ41)</f>
        <v>0</v>
      </c>
      <c r="DS41" s="66">
        <f t="shared" ref="DS41:ED41" si="122">DS39+DS38</f>
        <v>0</v>
      </c>
      <c r="DT41" s="66">
        <f t="shared" si="122"/>
        <v>0</v>
      </c>
      <c r="DU41" s="66">
        <f t="shared" si="122"/>
        <v>0</v>
      </c>
      <c r="DV41" s="66">
        <f t="shared" si="122"/>
        <v>0</v>
      </c>
      <c r="DW41" s="66">
        <f t="shared" si="122"/>
        <v>0</v>
      </c>
      <c r="DX41" s="66">
        <f t="shared" si="122"/>
        <v>0</v>
      </c>
      <c r="DY41" s="66">
        <f t="shared" si="122"/>
        <v>0</v>
      </c>
      <c r="DZ41" s="66">
        <f t="shared" si="122"/>
        <v>0</v>
      </c>
      <c r="EA41" s="66">
        <f t="shared" si="122"/>
        <v>0</v>
      </c>
      <c r="EB41" s="66">
        <f t="shared" si="122"/>
        <v>0</v>
      </c>
      <c r="EC41" s="66">
        <f t="shared" si="122"/>
        <v>0</v>
      </c>
      <c r="ED41" s="66">
        <f t="shared" si="122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8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84">
        <f>'SPACELOG 8 EMPRUNT 1'!E9</f>
        <v>46447</v>
      </c>
      <c r="D43" s="3" t="s">
        <v>90</v>
      </c>
      <c r="F43" s="66">
        <f t="shared" ref="F43:Q43" si="123">IFERROR(IF(EOMONTH(F$2,0)&gt;=EOMONTH($B$43,0),ROUND($B$45/12,0),0),0)</f>
        <v>0</v>
      </c>
      <c r="G43" s="66">
        <f t="shared" si="123"/>
        <v>0</v>
      </c>
      <c r="H43" s="66">
        <f t="shared" si="123"/>
        <v>0</v>
      </c>
      <c r="I43" s="66">
        <f t="shared" si="123"/>
        <v>0</v>
      </c>
      <c r="J43" s="66">
        <f t="shared" si="123"/>
        <v>0</v>
      </c>
      <c r="K43" s="66">
        <f t="shared" si="123"/>
        <v>0</v>
      </c>
      <c r="L43" s="66">
        <f t="shared" si="123"/>
        <v>0</v>
      </c>
      <c r="M43" s="66">
        <f t="shared" si="123"/>
        <v>0</v>
      </c>
      <c r="N43" s="66">
        <f t="shared" si="123"/>
        <v>0</v>
      </c>
      <c r="O43" s="66">
        <f t="shared" si="123"/>
        <v>0</v>
      </c>
      <c r="P43" s="66">
        <f t="shared" si="123"/>
        <v>0</v>
      </c>
      <c r="Q43" s="66">
        <f t="shared" si="123"/>
        <v>0</v>
      </c>
      <c r="R43" s="75">
        <f>SUM(F43:Q43)</f>
        <v>0</v>
      </c>
      <c r="S43" s="66">
        <f t="shared" ref="S43:AD43" si="124">IFERROR(IF(EOMONTH(S$2,0)&gt;=EOMONTH($B$43,0),ROUND($B$45/12,0),0),0)</f>
        <v>0</v>
      </c>
      <c r="T43" s="66">
        <f t="shared" si="124"/>
        <v>0</v>
      </c>
      <c r="U43" s="66">
        <f t="shared" si="124"/>
        <v>0</v>
      </c>
      <c r="V43" s="66">
        <f t="shared" si="124"/>
        <v>0</v>
      </c>
      <c r="W43" s="66">
        <f t="shared" si="124"/>
        <v>0</v>
      </c>
      <c r="X43" s="66">
        <f t="shared" si="124"/>
        <v>0</v>
      </c>
      <c r="Y43" s="66">
        <f t="shared" si="124"/>
        <v>0</v>
      </c>
      <c r="Z43" s="66">
        <f t="shared" si="124"/>
        <v>0</v>
      </c>
      <c r="AA43" s="66">
        <f t="shared" si="124"/>
        <v>0</v>
      </c>
      <c r="AB43" s="66">
        <f t="shared" si="124"/>
        <v>0</v>
      </c>
      <c r="AC43" s="66">
        <f t="shared" si="124"/>
        <v>0</v>
      </c>
      <c r="AD43" s="66">
        <f t="shared" si="124"/>
        <v>0</v>
      </c>
      <c r="AE43" s="75">
        <f>SUM(S43:AD43)</f>
        <v>0</v>
      </c>
      <c r="AF43" s="66">
        <f t="shared" ref="AF43:AQ43" si="125">IFERROR(IF(EOMONTH(AF$2,0)&gt;=EOMONTH($B$43,0),ROUND($B$45/12,0),0),0)</f>
        <v>0</v>
      </c>
      <c r="AG43" s="66">
        <f t="shared" si="125"/>
        <v>0</v>
      </c>
      <c r="AH43" s="66">
        <f t="shared" si="125"/>
        <v>0</v>
      </c>
      <c r="AI43" s="66">
        <f t="shared" si="125"/>
        <v>0</v>
      </c>
      <c r="AJ43" s="66">
        <f t="shared" si="125"/>
        <v>0</v>
      </c>
      <c r="AK43" s="66">
        <f t="shared" si="125"/>
        <v>0</v>
      </c>
      <c r="AL43" s="66">
        <f t="shared" si="125"/>
        <v>0</v>
      </c>
      <c r="AM43" s="66">
        <f t="shared" si="125"/>
        <v>0</v>
      </c>
      <c r="AN43" s="66">
        <f t="shared" si="125"/>
        <v>0</v>
      </c>
      <c r="AO43" s="66">
        <f t="shared" si="125"/>
        <v>0</v>
      </c>
      <c r="AP43" s="66">
        <f t="shared" si="125"/>
        <v>0</v>
      </c>
      <c r="AQ43" s="66">
        <f t="shared" si="125"/>
        <v>0</v>
      </c>
      <c r="AR43" s="75">
        <f>SUM(AF43:AQ43)</f>
        <v>0</v>
      </c>
      <c r="AS43" s="66">
        <f t="shared" ref="AS43:BD43" si="126">IFERROR(IF(EOMONTH(AS$2,0)&gt;=EOMONTH($B$43,0),ROUND($B$45/12,0),0),0)</f>
        <v>0</v>
      </c>
      <c r="AT43" s="66">
        <f t="shared" si="126"/>
        <v>0</v>
      </c>
      <c r="AU43" s="66">
        <f t="shared" si="126"/>
        <v>0</v>
      </c>
      <c r="AV43" s="66">
        <f t="shared" si="126"/>
        <v>0</v>
      </c>
      <c r="AW43" s="66">
        <f t="shared" si="126"/>
        <v>0</v>
      </c>
      <c r="AX43" s="66">
        <f t="shared" si="126"/>
        <v>0</v>
      </c>
      <c r="AY43" s="66">
        <f t="shared" si="126"/>
        <v>0</v>
      </c>
      <c r="AZ43" s="66">
        <f t="shared" si="126"/>
        <v>0</v>
      </c>
      <c r="BA43" s="66">
        <f t="shared" si="126"/>
        <v>0</v>
      </c>
      <c r="BB43" s="66">
        <f t="shared" si="126"/>
        <v>0</v>
      </c>
      <c r="BC43" s="66">
        <f t="shared" si="126"/>
        <v>0</v>
      </c>
      <c r="BD43" s="66">
        <f t="shared" si="126"/>
        <v>0</v>
      </c>
      <c r="BE43" s="75">
        <f>SUM(AS43:BD43)</f>
        <v>0</v>
      </c>
      <c r="BF43" s="66">
        <f t="shared" ref="BF43:BQ43" si="127">IFERROR(IF(EOMONTH(BF$2,0)&gt;=EOMONTH($B$43,0),ROUND($B$45/12,0),0),0)</f>
        <v>0</v>
      </c>
      <c r="BG43" s="66">
        <f t="shared" si="127"/>
        <v>0</v>
      </c>
      <c r="BH43" s="66">
        <f t="shared" si="127"/>
        <v>0</v>
      </c>
      <c r="BI43" s="66">
        <f t="shared" si="127"/>
        <v>0</v>
      </c>
      <c r="BJ43" s="66">
        <f t="shared" si="127"/>
        <v>0</v>
      </c>
      <c r="BK43" s="66">
        <f t="shared" si="127"/>
        <v>0</v>
      </c>
      <c r="BL43" s="66">
        <f t="shared" si="127"/>
        <v>0</v>
      </c>
      <c r="BM43" s="66">
        <f t="shared" si="127"/>
        <v>0</v>
      </c>
      <c r="BN43" s="66">
        <f t="shared" si="127"/>
        <v>0</v>
      </c>
      <c r="BO43" s="66">
        <f t="shared" si="127"/>
        <v>0</v>
      </c>
      <c r="BP43" s="66">
        <f t="shared" si="127"/>
        <v>0</v>
      </c>
      <c r="BQ43" s="66">
        <f t="shared" si="127"/>
        <v>0</v>
      </c>
      <c r="BR43" s="75">
        <f>SUM(BF43:BQ43)</f>
        <v>0</v>
      </c>
      <c r="BS43" s="66">
        <f t="shared" ref="BS43:CD43" si="128">IFERROR(IF(EOMONTH(BS$2,0)&gt;=EOMONTH($B$43,0),ROUND($B$45/12,0),0),0)</f>
        <v>0</v>
      </c>
      <c r="BT43" s="66">
        <f t="shared" si="128"/>
        <v>0</v>
      </c>
      <c r="BU43" s="66">
        <f t="shared" si="128"/>
        <v>0</v>
      </c>
      <c r="BV43" s="66">
        <f t="shared" si="128"/>
        <v>0</v>
      </c>
      <c r="BW43" s="66">
        <f t="shared" si="128"/>
        <v>0</v>
      </c>
      <c r="BX43" s="66">
        <f t="shared" si="128"/>
        <v>0</v>
      </c>
      <c r="BY43" s="66">
        <f t="shared" si="128"/>
        <v>0</v>
      </c>
      <c r="BZ43" s="66">
        <f t="shared" si="128"/>
        <v>0</v>
      </c>
      <c r="CA43" s="66">
        <f t="shared" si="128"/>
        <v>0</v>
      </c>
      <c r="CB43" s="66">
        <f t="shared" si="128"/>
        <v>0</v>
      </c>
      <c r="CC43" s="66">
        <f t="shared" si="128"/>
        <v>0</v>
      </c>
      <c r="CD43" s="66">
        <f t="shared" si="128"/>
        <v>0</v>
      </c>
      <c r="CE43" s="75">
        <f>SUM(BS43:CD43)</f>
        <v>0</v>
      </c>
      <c r="CF43" s="66">
        <f t="shared" ref="CF43:CQ43" si="129">IFERROR(IF(EOMONTH(CF$2,0)&gt;=EOMONTH($B$43,0),ROUND($B$45/12,0),0),0)</f>
        <v>0</v>
      </c>
      <c r="CG43" s="66">
        <f t="shared" si="129"/>
        <v>0</v>
      </c>
      <c r="CH43" s="66">
        <f t="shared" si="129"/>
        <v>0</v>
      </c>
      <c r="CI43" s="66">
        <f t="shared" si="129"/>
        <v>0</v>
      </c>
      <c r="CJ43" s="66">
        <f t="shared" si="129"/>
        <v>0</v>
      </c>
      <c r="CK43" s="66">
        <f t="shared" si="129"/>
        <v>0</v>
      </c>
      <c r="CL43" s="66">
        <f t="shared" si="129"/>
        <v>0</v>
      </c>
      <c r="CM43" s="66">
        <f t="shared" si="129"/>
        <v>0</v>
      </c>
      <c r="CN43" s="66">
        <f t="shared" si="129"/>
        <v>0</v>
      </c>
      <c r="CO43" s="66">
        <f t="shared" si="129"/>
        <v>0</v>
      </c>
      <c r="CP43" s="66">
        <f t="shared" si="129"/>
        <v>0</v>
      </c>
      <c r="CQ43" s="66">
        <f t="shared" si="129"/>
        <v>0</v>
      </c>
      <c r="CR43" s="75">
        <f>SUM(CF43:CQ43)</f>
        <v>0</v>
      </c>
      <c r="CS43" s="66">
        <f t="shared" ref="CS43:DD43" si="130">IFERROR(IF(EOMONTH(CS$2,0)&gt;=EOMONTH($B$43,0),ROUND($B$45/12,0),0),0)</f>
        <v>0</v>
      </c>
      <c r="CT43" s="66">
        <f t="shared" si="130"/>
        <v>0</v>
      </c>
      <c r="CU43" s="66">
        <f t="shared" si="130"/>
        <v>0</v>
      </c>
      <c r="CV43" s="66">
        <f t="shared" si="130"/>
        <v>0</v>
      </c>
      <c r="CW43" s="66">
        <f t="shared" si="130"/>
        <v>0</v>
      </c>
      <c r="CX43" s="66">
        <f t="shared" si="130"/>
        <v>0</v>
      </c>
      <c r="CY43" s="66">
        <f t="shared" si="130"/>
        <v>0</v>
      </c>
      <c r="CZ43" s="66">
        <f t="shared" si="130"/>
        <v>0</v>
      </c>
      <c r="DA43" s="66">
        <f t="shared" si="130"/>
        <v>0</v>
      </c>
      <c r="DB43" s="66">
        <f t="shared" si="130"/>
        <v>0</v>
      </c>
      <c r="DC43" s="66">
        <f t="shared" si="130"/>
        <v>0</v>
      </c>
      <c r="DD43" s="66">
        <f t="shared" si="130"/>
        <v>0</v>
      </c>
      <c r="DE43" s="75">
        <f>SUM(CS43:DD43)</f>
        <v>0</v>
      </c>
      <c r="DF43" s="66">
        <f t="shared" ref="DF43:DQ43" si="131">IFERROR(IF(EOMONTH(DF$2,0)&gt;=EOMONTH($B$43,0),ROUND($B$45/12,0),0),0)</f>
        <v>0</v>
      </c>
      <c r="DG43" s="66">
        <f t="shared" si="131"/>
        <v>0</v>
      </c>
      <c r="DH43" s="66">
        <f t="shared" si="131"/>
        <v>0</v>
      </c>
      <c r="DI43" s="66">
        <f t="shared" si="131"/>
        <v>0</v>
      </c>
      <c r="DJ43" s="66">
        <f t="shared" si="131"/>
        <v>0</v>
      </c>
      <c r="DK43" s="66">
        <f t="shared" si="131"/>
        <v>0</v>
      </c>
      <c r="DL43" s="66">
        <f t="shared" si="131"/>
        <v>0</v>
      </c>
      <c r="DM43" s="66">
        <f t="shared" si="131"/>
        <v>0</v>
      </c>
      <c r="DN43" s="66">
        <f t="shared" si="131"/>
        <v>0</v>
      </c>
      <c r="DO43" s="66">
        <f t="shared" si="131"/>
        <v>0</v>
      </c>
      <c r="DP43" s="66">
        <f t="shared" si="131"/>
        <v>0</v>
      </c>
      <c r="DQ43" s="66">
        <f t="shared" si="131"/>
        <v>0</v>
      </c>
      <c r="DR43" s="75">
        <f>SUM(DF43:DQ43)</f>
        <v>0</v>
      </c>
      <c r="DS43" s="66">
        <f t="shared" ref="DS43:ED43" si="132">IFERROR(IF(EOMONTH(DS$2,0)&gt;=EOMONTH($B$43,0),ROUND($B$45/12,0),0),0)</f>
        <v>0</v>
      </c>
      <c r="DT43" s="66">
        <f t="shared" si="132"/>
        <v>0</v>
      </c>
      <c r="DU43" s="66">
        <f t="shared" si="132"/>
        <v>0</v>
      </c>
      <c r="DV43" s="66">
        <f t="shared" si="132"/>
        <v>0</v>
      </c>
      <c r="DW43" s="66">
        <f t="shared" si="132"/>
        <v>0</v>
      </c>
      <c r="DX43" s="66">
        <f t="shared" si="132"/>
        <v>0</v>
      </c>
      <c r="DY43" s="66">
        <f t="shared" si="132"/>
        <v>0</v>
      </c>
      <c r="DZ43" s="66">
        <f t="shared" si="132"/>
        <v>0</v>
      </c>
      <c r="EA43" s="66">
        <f t="shared" si="132"/>
        <v>0</v>
      </c>
      <c r="EB43" s="66">
        <f t="shared" si="132"/>
        <v>0</v>
      </c>
      <c r="EC43" s="66">
        <f t="shared" si="132"/>
        <v>0</v>
      </c>
      <c r="ED43" s="66">
        <f t="shared" si="132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33">IFERROR(IF(EOMONTH(F$2,0)&gt;=EOMONTH($B$52,0),ROUND($B$54/12,0),0),0)</f>
        <v>0</v>
      </c>
      <c r="G44" s="66">
        <f t="shared" si="133"/>
        <v>0</v>
      </c>
      <c r="H44" s="66">
        <f t="shared" si="133"/>
        <v>0</v>
      </c>
      <c r="I44" s="66">
        <f t="shared" si="133"/>
        <v>0</v>
      </c>
      <c r="J44" s="66">
        <f t="shared" si="133"/>
        <v>0</v>
      </c>
      <c r="K44" s="66">
        <f t="shared" si="133"/>
        <v>0</v>
      </c>
      <c r="L44" s="66">
        <f t="shared" si="133"/>
        <v>0</v>
      </c>
      <c r="M44" s="66">
        <f t="shared" si="133"/>
        <v>0</v>
      </c>
      <c r="N44" s="66">
        <f t="shared" si="133"/>
        <v>0</v>
      </c>
      <c r="O44" s="66">
        <f t="shared" si="133"/>
        <v>0</v>
      </c>
      <c r="P44" s="66">
        <f t="shared" si="133"/>
        <v>0</v>
      </c>
      <c r="Q44" s="66">
        <f t="shared" si="133"/>
        <v>0</v>
      </c>
      <c r="R44" s="75">
        <f>SUM(F44:Q44)</f>
        <v>0</v>
      </c>
      <c r="S44" s="66">
        <f t="shared" ref="S44:AD44" si="134">IFERROR(IF(EOMONTH(S$2,0)&gt;=EOMONTH($B$52,0),ROUND($B$54/12,0),0),0)</f>
        <v>0</v>
      </c>
      <c r="T44" s="66">
        <f t="shared" si="134"/>
        <v>0</v>
      </c>
      <c r="U44" s="66">
        <f t="shared" si="134"/>
        <v>0</v>
      </c>
      <c r="V44" s="66">
        <f t="shared" si="134"/>
        <v>0</v>
      </c>
      <c r="W44" s="66">
        <f t="shared" si="134"/>
        <v>0</v>
      </c>
      <c r="X44" s="66">
        <f t="shared" si="134"/>
        <v>0</v>
      </c>
      <c r="Y44" s="66">
        <f t="shared" si="134"/>
        <v>0</v>
      </c>
      <c r="Z44" s="66">
        <f t="shared" si="134"/>
        <v>0</v>
      </c>
      <c r="AA44" s="66">
        <f t="shared" si="134"/>
        <v>0</v>
      </c>
      <c r="AB44" s="66">
        <f t="shared" si="134"/>
        <v>0</v>
      </c>
      <c r="AC44" s="66">
        <f t="shared" si="134"/>
        <v>0</v>
      </c>
      <c r="AD44" s="66">
        <f t="shared" si="134"/>
        <v>0</v>
      </c>
      <c r="AE44" s="75">
        <f>SUM(S44:AD44)</f>
        <v>0</v>
      </c>
      <c r="AF44" s="66">
        <f t="shared" ref="AF44:AQ44" si="135">IFERROR(IF(EOMONTH(AF$2,0)&gt;=EOMONTH($B$52,0),ROUND($B$54/12,0),0),0)</f>
        <v>0</v>
      </c>
      <c r="AG44" s="66">
        <f t="shared" si="135"/>
        <v>0</v>
      </c>
      <c r="AH44" s="66">
        <f t="shared" si="135"/>
        <v>0</v>
      </c>
      <c r="AI44" s="66">
        <f t="shared" si="135"/>
        <v>0</v>
      </c>
      <c r="AJ44" s="66">
        <f t="shared" si="135"/>
        <v>0</v>
      </c>
      <c r="AK44" s="66">
        <f t="shared" si="135"/>
        <v>0</v>
      </c>
      <c r="AL44" s="66">
        <f t="shared" si="135"/>
        <v>0</v>
      </c>
      <c r="AM44" s="66">
        <f t="shared" si="135"/>
        <v>0</v>
      </c>
      <c r="AN44" s="66">
        <f t="shared" si="135"/>
        <v>0</v>
      </c>
      <c r="AO44" s="66">
        <f t="shared" si="135"/>
        <v>0</v>
      </c>
      <c r="AP44" s="66">
        <f t="shared" si="135"/>
        <v>0</v>
      </c>
      <c r="AQ44" s="66">
        <f t="shared" si="135"/>
        <v>0</v>
      </c>
      <c r="AR44" s="75">
        <f>SUM(AF44:AQ44)</f>
        <v>0</v>
      </c>
      <c r="AS44" s="66">
        <f t="shared" ref="AS44:BD44" si="136">IFERROR(IF(EOMONTH(AS$2,0)&gt;=EOMONTH($B$52,0),ROUND($B$54/12,0),0),0)</f>
        <v>0</v>
      </c>
      <c r="AT44" s="66">
        <f t="shared" si="136"/>
        <v>0</v>
      </c>
      <c r="AU44" s="66">
        <f t="shared" si="136"/>
        <v>0</v>
      </c>
      <c r="AV44" s="66">
        <f t="shared" si="136"/>
        <v>0</v>
      </c>
      <c r="AW44" s="66">
        <f t="shared" si="136"/>
        <v>0</v>
      </c>
      <c r="AX44" s="66">
        <f t="shared" si="136"/>
        <v>0</v>
      </c>
      <c r="AY44" s="66">
        <f t="shared" si="136"/>
        <v>0</v>
      </c>
      <c r="AZ44" s="66">
        <f t="shared" si="136"/>
        <v>0</v>
      </c>
      <c r="BA44" s="66">
        <f t="shared" si="136"/>
        <v>0</v>
      </c>
      <c r="BB44" s="66">
        <f t="shared" si="136"/>
        <v>0</v>
      </c>
      <c r="BC44" s="66">
        <f t="shared" si="136"/>
        <v>0</v>
      </c>
      <c r="BD44" s="66">
        <f t="shared" si="136"/>
        <v>0</v>
      </c>
      <c r="BE44" s="75">
        <f>SUM(AS44:BD44)</f>
        <v>0</v>
      </c>
      <c r="BF44" s="66">
        <f t="shared" ref="BF44:BQ44" si="137">IFERROR(IF(EOMONTH(BF$2,0)&gt;=EOMONTH($B$52,0),ROUND($B$54/12,0),0),0)</f>
        <v>0</v>
      </c>
      <c r="BG44" s="66">
        <f t="shared" si="137"/>
        <v>0</v>
      </c>
      <c r="BH44" s="66">
        <f t="shared" si="137"/>
        <v>0</v>
      </c>
      <c r="BI44" s="66">
        <f t="shared" si="137"/>
        <v>0</v>
      </c>
      <c r="BJ44" s="66">
        <f t="shared" si="137"/>
        <v>0</v>
      </c>
      <c r="BK44" s="66">
        <f t="shared" si="137"/>
        <v>0</v>
      </c>
      <c r="BL44" s="66">
        <f t="shared" si="137"/>
        <v>0</v>
      </c>
      <c r="BM44" s="66">
        <f t="shared" si="137"/>
        <v>0</v>
      </c>
      <c r="BN44" s="66">
        <f t="shared" si="137"/>
        <v>0</v>
      </c>
      <c r="BO44" s="66">
        <f t="shared" si="137"/>
        <v>0</v>
      </c>
      <c r="BP44" s="66">
        <f t="shared" si="137"/>
        <v>0</v>
      </c>
      <c r="BQ44" s="66">
        <f t="shared" si="137"/>
        <v>0</v>
      </c>
      <c r="BR44" s="75">
        <f>SUM(BF44:BQ44)</f>
        <v>0</v>
      </c>
      <c r="BS44" s="66">
        <f t="shared" ref="BS44:CD44" si="138">IFERROR(IF(EOMONTH(BS$2,0)&gt;=EOMONTH($B$52,0),ROUND($B$54/12,0),0),0)</f>
        <v>0</v>
      </c>
      <c r="BT44" s="66">
        <f t="shared" si="138"/>
        <v>0</v>
      </c>
      <c r="BU44" s="66">
        <f t="shared" si="138"/>
        <v>0</v>
      </c>
      <c r="BV44" s="66">
        <f t="shared" si="138"/>
        <v>0</v>
      </c>
      <c r="BW44" s="66">
        <f t="shared" si="138"/>
        <v>0</v>
      </c>
      <c r="BX44" s="66">
        <f t="shared" si="138"/>
        <v>0</v>
      </c>
      <c r="BY44" s="66">
        <f t="shared" si="138"/>
        <v>0</v>
      </c>
      <c r="BZ44" s="66">
        <f t="shared" si="138"/>
        <v>0</v>
      </c>
      <c r="CA44" s="66">
        <f t="shared" si="138"/>
        <v>0</v>
      </c>
      <c r="CB44" s="66">
        <f t="shared" si="138"/>
        <v>0</v>
      </c>
      <c r="CC44" s="66">
        <f t="shared" si="138"/>
        <v>0</v>
      </c>
      <c r="CD44" s="66">
        <f t="shared" si="138"/>
        <v>0</v>
      </c>
      <c r="CE44" s="75">
        <f>SUM(BS44:CD44)</f>
        <v>0</v>
      </c>
      <c r="CF44" s="66">
        <f t="shared" ref="CF44:CQ44" si="139">IFERROR(IF(EOMONTH(CF$2,0)&gt;=EOMONTH($B$52,0),ROUND($B$54/12,0),0),0)</f>
        <v>0</v>
      </c>
      <c r="CG44" s="66">
        <f t="shared" si="139"/>
        <v>0</v>
      </c>
      <c r="CH44" s="66">
        <f t="shared" si="139"/>
        <v>0</v>
      </c>
      <c r="CI44" s="66">
        <f t="shared" si="139"/>
        <v>0</v>
      </c>
      <c r="CJ44" s="66">
        <f t="shared" si="139"/>
        <v>0</v>
      </c>
      <c r="CK44" s="66">
        <f t="shared" si="139"/>
        <v>0</v>
      </c>
      <c r="CL44" s="66">
        <f t="shared" si="139"/>
        <v>0</v>
      </c>
      <c r="CM44" s="66">
        <f t="shared" si="139"/>
        <v>0</v>
      </c>
      <c r="CN44" s="66">
        <f t="shared" si="139"/>
        <v>0</v>
      </c>
      <c r="CO44" s="66">
        <f t="shared" si="139"/>
        <v>0</v>
      </c>
      <c r="CP44" s="66">
        <f t="shared" si="139"/>
        <v>0</v>
      </c>
      <c r="CQ44" s="66">
        <f t="shared" si="139"/>
        <v>0</v>
      </c>
      <c r="CR44" s="75">
        <f>SUM(CF44:CQ44)</f>
        <v>0</v>
      </c>
      <c r="CS44" s="66">
        <f t="shared" ref="CS44:DD44" si="140">IFERROR(IF(EOMONTH(CS$2,0)&gt;=EOMONTH($B$52,0),ROUND($B$54/12,0),0),0)</f>
        <v>0</v>
      </c>
      <c r="CT44" s="66">
        <f t="shared" si="140"/>
        <v>0</v>
      </c>
      <c r="CU44" s="66">
        <f t="shared" si="140"/>
        <v>0</v>
      </c>
      <c r="CV44" s="66">
        <f t="shared" si="140"/>
        <v>0</v>
      </c>
      <c r="CW44" s="66">
        <f t="shared" si="140"/>
        <v>0</v>
      </c>
      <c r="CX44" s="66">
        <f t="shared" si="140"/>
        <v>0</v>
      </c>
      <c r="CY44" s="66">
        <f t="shared" si="140"/>
        <v>0</v>
      </c>
      <c r="CZ44" s="66">
        <f t="shared" si="140"/>
        <v>0</v>
      </c>
      <c r="DA44" s="66">
        <f t="shared" si="140"/>
        <v>0</v>
      </c>
      <c r="DB44" s="66">
        <f t="shared" si="140"/>
        <v>0</v>
      </c>
      <c r="DC44" s="66">
        <f t="shared" si="140"/>
        <v>0</v>
      </c>
      <c r="DD44" s="66">
        <f t="shared" si="140"/>
        <v>0</v>
      </c>
      <c r="DE44" s="75">
        <f>SUM(CS44:DD44)</f>
        <v>0</v>
      </c>
      <c r="DF44" s="66">
        <f t="shared" ref="DF44:DQ44" si="141">IFERROR(IF(EOMONTH(DF$2,0)&gt;=EOMONTH($B$52,0),ROUND($B$54/12,0),0),0)</f>
        <v>0</v>
      </c>
      <c r="DG44" s="66">
        <f t="shared" si="141"/>
        <v>0</v>
      </c>
      <c r="DH44" s="66">
        <f t="shared" si="141"/>
        <v>0</v>
      </c>
      <c r="DI44" s="66">
        <f t="shared" si="141"/>
        <v>0</v>
      </c>
      <c r="DJ44" s="66">
        <f t="shared" si="141"/>
        <v>0</v>
      </c>
      <c r="DK44" s="66">
        <f t="shared" si="141"/>
        <v>0</v>
      </c>
      <c r="DL44" s="66">
        <f t="shared" si="141"/>
        <v>0</v>
      </c>
      <c r="DM44" s="66">
        <f t="shared" si="141"/>
        <v>0</v>
      </c>
      <c r="DN44" s="66">
        <f t="shared" si="141"/>
        <v>0</v>
      </c>
      <c r="DO44" s="66">
        <f t="shared" si="141"/>
        <v>0</v>
      </c>
      <c r="DP44" s="66">
        <f t="shared" si="141"/>
        <v>0</v>
      </c>
      <c r="DQ44" s="66">
        <f t="shared" si="141"/>
        <v>0</v>
      </c>
      <c r="DR44" s="75">
        <f>SUM(DF44:DQ44)</f>
        <v>0</v>
      </c>
      <c r="DS44" s="66">
        <f t="shared" ref="DS44:ED44" si="142">IFERROR(IF(EOMONTH(DS$2,0)&gt;=EOMONTH($B$52,0),ROUND($B$54/12,0),0),0)</f>
        <v>0</v>
      </c>
      <c r="DT44" s="66">
        <f t="shared" si="142"/>
        <v>0</v>
      </c>
      <c r="DU44" s="66">
        <f t="shared" si="142"/>
        <v>0</v>
      </c>
      <c r="DV44" s="66">
        <f t="shared" si="142"/>
        <v>0</v>
      </c>
      <c r="DW44" s="66">
        <f t="shared" si="142"/>
        <v>0</v>
      </c>
      <c r="DX44" s="66">
        <f t="shared" si="142"/>
        <v>0</v>
      </c>
      <c r="DY44" s="66">
        <f t="shared" si="142"/>
        <v>0</v>
      </c>
      <c r="DZ44" s="66">
        <f t="shared" si="142"/>
        <v>0</v>
      </c>
      <c r="EA44" s="66">
        <f t="shared" si="142"/>
        <v>0</v>
      </c>
      <c r="EB44" s="66">
        <f t="shared" si="142"/>
        <v>0</v>
      </c>
      <c r="EC44" s="66">
        <f t="shared" si="142"/>
        <v>0</v>
      </c>
      <c r="ED44" s="66">
        <f t="shared" si="142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43">IFERROR(IF(EOMONTH(F$2,0)&gt;=EOMONTH($B$61,0),ROUND($B$63/12,0),0),0)</f>
        <v>0</v>
      </c>
      <c r="G45" s="66">
        <f t="shared" si="143"/>
        <v>0</v>
      </c>
      <c r="H45" s="66">
        <f t="shared" si="143"/>
        <v>0</v>
      </c>
      <c r="I45" s="66">
        <f t="shared" si="143"/>
        <v>0</v>
      </c>
      <c r="J45" s="66">
        <f t="shared" si="143"/>
        <v>0</v>
      </c>
      <c r="K45" s="66">
        <f t="shared" si="143"/>
        <v>0</v>
      </c>
      <c r="L45" s="66">
        <f t="shared" si="143"/>
        <v>0</v>
      </c>
      <c r="M45" s="66">
        <f t="shared" si="143"/>
        <v>0</v>
      </c>
      <c r="N45" s="66">
        <f t="shared" si="143"/>
        <v>0</v>
      </c>
      <c r="O45" s="66">
        <f t="shared" si="143"/>
        <v>0</v>
      </c>
      <c r="P45" s="66">
        <f t="shared" si="143"/>
        <v>0</v>
      </c>
      <c r="Q45" s="66">
        <f t="shared" si="143"/>
        <v>0</v>
      </c>
      <c r="R45" s="75">
        <f>SUM(F45:Q45)</f>
        <v>0</v>
      </c>
      <c r="S45" s="66">
        <f t="shared" ref="S45:AD45" si="144">IFERROR(IF(EOMONTH(S$2,0)&gt;=EOMONTH($B$61,0),ROUND($B$63/12,0),0),0)</f>
        <v>0</v>
      </c>
      <c r="T45" s="66">
        <f t="shared" si="144"/>
        <v>0</v>
      </c>
      <c r="U45" s="66">
        <f t="shared" si="144"/>
        <v>0</v>
      </c>
      <c r="V45" s="66">
        <f t="shared" si="144"/>
        <v>0</v>
      </c>
      <c r="W45" s="66">
        <f t="shared" si="144"/>
        <v>0</v>
      </c>
      <c r="X45" s="66">
        <f t="shared" si="144"/>
        <v>0</v>
      </c>
      <c r="Y45" s="66">
        <f t="shared" si="144"/>
        <v>0</v>
      </c>
      <c r="Z45" s="66">
        <f t="shared" si="144"/>
        <v>0</v>
      </c>
      <c r="AA45" s="66">
        <f t="shared" si="144"/>
        <v>0</v>
      </c>
      <c r="AB45" s="66">
        <f t="shared" si="144"/>
        <v>0</v>
      </c>
      <c r="AC45" s="66">
        <f t="shared" si="144"/>
        <v>0</v>
      </c>
      <c r="AD45" s="66">
        <f t="shared" si="144"/>
        <v>0</v>
      </c>
      <c r="AE45" s="75">
        <f>SUM(S45:AD45)</f>
        <v>0</v>
      </c>
      <c r="AF45" s="66">
        <f t="shared" ref="AF45:AQ45" si="145">IFERROR(IF(EOMONTH(AF$2,0)&gt;=EOMONTH($B$61,0),ROUND($B$63/12,0),0),0)</f>
        <v>0</v>
      </c>
      <c r="AG45" s="66">
        <f t="shared" si="145"/>
        <v>0</v>
      </c>
      <c r="AH45" s="66">
        <f t="shared" si="145"/>
        <v>0</v>
      </c>
      <c r="AI45" s="66">
        <f t="shared" si="145"/>
        <v>0</v>
      </c>
      <c r="AJ45" s="66">
        <f t="shared" si="145"/>
        <v>0</v>
      </c>
      <c r="AK45" s="66">
        <f t="shared" si="145"/>
        <v>0</v>
      </c>
      <c r="AL45" s="66">
        <f t="shared" si="145"/>
        <v>0</v>
      </c>
      <c r="AM45" s="66">
        <f t="shared" si="145"/>
        <v>0</v>
      </c>
      <c r="AN45" s="66">
        <f t="shared" si="145"/>
        <v>0</v>
      </c>
      <c r="AO45" s="66">
        <f t="shared" si="145"/>
        <v>0</v>
      </c>
      <c r="AP45" s="66">
        <f t="shared" si="145"/>
        <v>0</v>
      </c>
      <c r="AQ45" s="66">
        <f t="shared" si="145"/>
        <v>0</v>
      </c>
      <c r="AR45" s="75">
        <f>SUM(AF45:AQ45)</f>
        <v>0</v>
      </c>
      <c r="AS45" s="66">
        <f t="shared" ref="AS45:BD45" si="146">IFERROR(IF(EOMONTH(AS$2,0)&gt;=EOMONTH($B$61,0),ROUND($B$63/12,0),0),0)</f>
        <v>0</v>
      </c>
      <c r="AT45" s="66">
        <f t="shared" si="146"/>
        <v>0</v>
      </c>
      <c r="AU45" s="66">
        <f t="shared" si="146"/>
        <v>0</v>
      </c>
      <c r="AV45" s="66">
        <f t="shared" si="146"/>
        <v>0</v>
      </c>
      <c r="AW45" s="66">
        <f t="shared" si="146"/>
        <v>0</v>
      </c>
      <c r="AX45" s="66">
        <f t="shared" si="146"/>
        <v>0</v>
      </c>
      <c r="AY45" s="66">
        <f t="shared" si="146"/>
        <v>0</v>
      </c>
      <c r="AZ45" s="66">
        <f t="shared" si="146"/>
        <v>0</v>
      </c>
      <c r="BA45" s="66">
        <f t="shared" si="146"/>
        <v>0</v>
      </c>
      <c r="BB45" s="66">
        <f t="shared" si="146"/>
        <v>0</v>
      </c>
      <c r="BC45" s="66">
        <f t="shared" si="146"/>
        <v>0</v>
      </c>
      <c r="BD45" s="66">
        <f t="shared" si="146"/>
        <v>0</v>
      </c>
      <c r="BE45" s="75">
        <f>SUM(AS45:BD45)</f>
        <v>0</v>
      </c>
      <c r="BF45" s="66">
        <f t="shared" ref="BF45:BQ45" si="147">IFERROR(IF(EOMONTH(BF$2,0)&gt;=EOMONTH($B$61,0),ROUND($B$63/12,0),0),0)</f>
        <v>0</v>
      </c>
      <c r="BG45" s="66">
        <f t="shared" si="147"/>
        <v>0</v>
      </c>
      <c r="BH45" s="66">
        <f t="shared" si="147"/>
        <v>0</v>
      </c>
      <c r="BI45" s="66">
        <f t="shared" si="147"/>
        <v>0</v>
      </c>
      <c r="BJ45" s="66">
        <f t="shared" si="147"/>
        <v>0</v>
      </c>
      <c r="BK45" s="66">
        <f t="shared" si="147"/>
        <v>0</v>
      </c>
      <c r="BL45" s="66">
        <f t="shared" si="147"/>
        <v>0</v>
      </c>
      <c r="BM45" s="66">
        <f t="shared" si="147"/>
        <v>0</v>
      </c>
      <c r="BN45" s="66">
        <f t="shared" si="147"/>
        <v>0</v>
      </c>
      <c r="BO45" s="66">
        <f t="shared" si="147"/>
        <v>0</v>
      </c>
      <c r="BP45" s="66">
        <f t="shared" si="147"/>
        <v>0</v>
      </c>
      <c r="BQ45" s="66">
        <f t="shared" si="147"/>
        <v>0</v>
      </c>
      <c r="BR45" s="75">
        <f>SUM(BF45:BQ45)</f>
        <v>0</v>
      </c>
      <c r="BS45" s="66">
        <f t="shared" ref="BS45:CD45" si="148">IFERROR(IF(EOMONTH(BS$2,0)&gt;=EOMONTH($B$61,0),ROUND($B$63/12,0),0),0)</f>
        <v>0</v>
      </c>
      <c r="BT45" s="66">
        <f t="shared" si="148"/>
        <v>0</v>
      </c>
      <c r="BU45" s="66">
        <f t="shared" si="148"/>
        <v>0</v>
      </c>
      <c r="BV45" s="66">
        <f t="shared" si="148"/>
        <v>0</v>
      </c>
      <c r="BW45" s="66">
        <f t="shared" si="148"/>
        <v>0</v>
      </c>
      <c r="BX45" s="66">
        <f t="shared" si="148"/>
        <v>0</v>
      </c>
      <c r="BY45" s="66">
        <f t="shared" si="148"/>
        <v>0</v>
      </c>
      <c r="BZ45" s="66">
        <f t="shared" si="148"/>
        <v>0</v>
      </c>
      <c r="CA45" s="66">
        <f t="shared" si="148"/>
        <v>0</v>
      </c>
      <c r="CB45" s="66">
        <f t="shared" si="148"/>
        <v>0</v>
      </c>
      <c r="CC45" s="66">
        <f t="shared" si="148"/>
        <v>0</v>
      </c>
      <c r="CD45" s="66">
        <f t="shared" si="148"/>
        <v>0</v>
      </c>
      <c r="CE45" s="75">
        <f>SUM(BS45:CD45)</f>
        <v>0</v>
      </c>
      <c r="CF45" s="66">
        <f t="shared" ref="CF45:CQ45" si="149">IFERROR(IF(EOMONTH(CF$2,0)&gt;=EOMONTH($B$61,0),ROUND($B$63/12,0),0),0)</f>
        <v>0</v>
      </c>
      <c r="CG45" s="66">
        <f t="shared" si="149"/>
        <v>0</v>
      </c>
      <c r="CH45" s="66">
        <f t="shared" si="149"/>
        <v>0</v>
      </c>
      <c r="CI45" s="66">
        <f t="shared" si="149"/>
        <v>0</v>
      </c>
      <c r="CJ45" s="66">
        <f t="shared" si="149"/>
        <v>0</v>
      </c>
      <c r="CK45" s="66">
        <f t="shared" si="149"/>
        <v>0</v>
      </c>
      <c r="CL45" s="66">
        <f t="shared" si="149"/>
        <v>0</v>
      </c>
      <c r="CM45" s="66">
        <f t="shared" si="149"/>
        <v>0</v>
      </c>
      <c r="CN45" s="66">
        <f t="shared" si="149"/>
        <v>0</v>
      </c>
      <c r="CO45" s="66">
        <f t="shared" si="149"/>
        <v>0</v>
      </c>
      <c r="CP45" s="66">
        <f t="shared" si="149"/>
        <v>0</v>
      </c>
      <c r="CQ45" s="66">
        <f t="shared" si="149"/>
        <v>0</v>
      </c>
      <c r="CR45" s="75">
        <f>SUM(CF45:CQ45)</f>
        <v>0</v>
      </c>
      <c r="CS45" s="66">
        <f t="shared" ref="CS45:DD45" si="150">IFERROR(IF(EOMONTH(CS$2,0)&gt;=EOMONTH($B$61,0),ROUND($B$63/12,0),0),0)</f>
        <v>0</v>
      </c>
      <c r="CT45" s="66">
        <f t="shared" si="150"/>
        <v>0</v>
      </c>
      <c r="CU45" s="66">
        <f t="shared" si="150"/>
        <v>0</v>
      </c>
      <c r="CV45" s="66">
        <f t="shared" si="150"/>
        <v>0</v>
      </c>
      <c r="CW45" s="66">
        <f t="shared" si="150"/>
        <v>0</v>
      </c>
      <c r="CX45" s="66">
        <f t="shared" si="150"/>
        <v>0</v>
      </c>
      <c r="CY45" s="66">
        <f t="shared" si="150"/>
        <v>0</v>
      </c>
      <c r="CZ45" s="66">
        <f t="shared" si="150"/>
        <v>0</v>
      </c>
      <c r="DA45" s="66">
        <f t="shared" si="150"/>
        <v>0</v>
      </c>
      <c r="DB45" s="66">
        <f t="shared" si="150"/>
        <v>0</v>
      </c>
      <c r="DC45" s="66">
        <f t="shared" si="150"/>
        <v>0</v>
      </c>
      <c r="DD45" s="66">
        <f t="shared" si="150"/>
        <v>0</v>
      </c>
      <c r="DE45" s="75">
        <f>SUM(CS45:DD45)</f>
        <v>0</v>
      </c>
      <c r="DF45" s="66">
        <f t="shared" ref="DF45:DQ45" si="151">IFERROR(IF(EOMONTH(DF$2,0)&gt;=EOMONTH($B$61,0),ROUND($B$63/12,0),0),0)</f>
        <v>0</v>
      </c>
      <c r="DG45" s="66">
        <f t="shared" si="151"/>
        <v>0</v>
      </c>
      <c r="DH45" s="66">
        <f t="shared" si="151"/>
        <v>0</v>
      </c>
      <c r="DI45" s="66">
        <f t="shared" si="151"/>
        <v>0</v>
      </c>
      <c r="DJ45" s="66">
        <f t="shared" si="151"/>
        <v>0</v>
      </c>
      <c r="DK45" s="66">
        <f t="shared" si="151"/>
        <v>0</v>
      </c>
      <c r="DL45" s="66">
        <f t="shared" si="151"/>
        <v>0</v>
      </c>
      <c r="DM45" s="66">
        <f t="shared" si="151"/>
        <v>0</v>
      </c>
      <c r="DN45" s="66">
        <f t="shared" si="151"/>
        <v>0</v>
      </c>
      <c r="DO45" s="66">
        <f t="shared" si="151"/>
        <v>0</v>
      </c>
      <c r="DP45" s="66">
        <f t="shared" si="151"/>
        <v>0</v>
      </c>
      <c r="DQ45" s="66">
        <f t="shared" si="151"/>
        <v>0</v>
      </c>
      <c r="DR45" s="75">
        <f>SUM(DF45:DQ45)</f>
        <v>0</v>
      </c>
      <c r="DS45" s="66">
        <f t="shared" ref="DS45:ED45" si="152">IFERROR(IF(EOMONTH(DS$2,0)&gt;=EOMONTH($B$61,0),ROUND($B$63/12,0),0),0)</f>
        <v>0</v>
      </c>
      <c r="DT45" s="66">
        <f t="shared" si="152"/>
        <v>0</v>
      </c>
      <c r="DU45" s="66">
        <f t="shared" si="152"/>
        <v>0</v>
      </c>
      <c r="DV45" s="66">
        <f t="shared" si="152"/>
        <v>0</v>
      </c>
      <c r="DW45" s="66">
        <f t="shared" si="152"/>
        <v>0</v>
      </c>
      <c r="DX45" s="66">
        <f t="shared" si="152"/>
        <v>0</v>
      </c>
      <c r="DY45" s="66">
        <f t="shared" si="152"/>
        <v>0</v>
      </c>
      <c r="DZ45" s="66">
        <f t="shared" si="152"/>
        <v>0</v>
      </c>
      <c r="EA45" s="66">
        <f t="shared" si="152"/>
        <v>0</v>
      </c>
      <c r="EB45" s="66">
        <f t="shared" si="152"/>
        <v>0</v>
      </c>
      <c r="EC45" s="66">
        <f t="shared" si="152"/>
        <v>0</v>
      </c>
      <c r="ED45" s="66">
        <f t="shared" si="152"/>
        <v>0</v>
      </c>
      <c r="EE45" s="75">
        <f>SUM(DS45:ED45)</f>
        <v>0</v>
      </c>
    </row>
    <row r="46" spans="1:135" x14ac:dyDescent="0.2">
      <c r="A46" s="80" t="s">
        <v>180</v>
      </c>
      <c r="D46" s="25" t="s">
        <v>93</v>
      </c>
      <c r="E46" s="86"/>
      <c r="F46" s="66">
        <f t="shared" ref="F46:Q46" si="153">F44+F43+F45</f>
        <v>0</v>
      </c>
      <c r="G46" s="66">
        <f t="shared" si="153"/>
        <v>0</v>
      </c>
      <c r="H46" s="66">
        <f t="shared" si="153"/>
        <v>0</v>
      </c>
      <c r="I46" s="66">
        <f t="shared" si="153"/>
        <v>0</v>
      </c>
      <c r="J46" s="66">
        <f t="shared" si="153"/>
        <v>0</v>
      </c>
      <c r="K46" s="66">
        <f t="shared" si="153"/>
        <v>0</v>
      </c>
      <c r="L46" s="66">
        <f t="shared" si="153"/>
        <v>0</v>
      </c>
      <c r="M46" s="66">
        <f t="shared" si="153"/>
        <v>0</v>
      </c>
      <c r="N46" s="66">
        <f t="shared" si="153"/>
        <v>0</v>
      </c>
      <c r="O46" s="66">
        <f t="shared" si="153"/>
        <v>0</v>
      </c>
      <c r="P46" s="66">
        <f t="shared" si="153"/>
        <v>0</v>
      </c>
      <c r="Q46" s="66">
        <f t="shared" si="153"/>
        <v>0</v>
      </c>
      <c r="R46" s="75">
        <f>SUM(F46:Q46)</f>
        <v>0</v>
      </c>
      <c r="S46" s="66">
        <f t="shared" ref="S46:AD46" si="154">S44+S43+S45</f>
        <v>0</v>
      </c>
      <c r="T46" s="66">
        <f t="shared" si="154"/>
        <v>0</v>
      </c>
      <c r="U46" s="66">
        <f t="shared" si="154"/>
        <v>0</v>
      </c>
      <c r="V46" s="66">
        <f t="shared" si="154"/>
        <v>0</v>
      </c>
      <c r="W46" s="66">
        <f t="shared" si="154"/>
        <v>0</v>
      </c>
      <c r="X46" s="66">
        <f t="shared" si="154"/>
        <v>0</v>
      </c>
      <c r="Y46" s="66">
        <f t="shared" si="154"/>
        <v>0</v>
      </c>
      <c r="Z46" s="66">
        <f t="shared" si="154"/>
        <v>0</v>
      </c>
      <c r="AA46" s="66">
        <f t="shared" si="154"/>
        <v>0</v>
      </c>
      <c r="AB46" s="66">
        <f t="shared" si="154"/>
        <v>0</v>
      </c>
      <c r="AC46" s="66">
        <f t="shared" si="154"/>
        <v>0</v>
      </c>
      <c r="AD46" s="66">
        <f t="shared" si="154"/>
        <v>0</v>
      </c>
      <c r="AE46" s="75">
        <f>SUM(S46:AD46)</f>
        <v>0</v>
      </c>
      <c r="AF46" s="66">
        <f t="shared" ref="AF46:AQ46" si="155">AF44+AF43+AF45</f>
        <v>0</v>
      </c>
      <c r="AG46" s="66">
        <f t="shared" si="155"/>
        <v>0</v>
      </c>
      <c r="AH46" s="66">
        <f t="shared" si="155"/>
        <v>0</v>
      </c>
      <c r="AI46" s="66">
        <f t="shared" si="155"/>
        <v>0</v>
      </c>
      <c r="AJ46" s="66">
        <f t="shared" si="155"/>
        <v>0</v>
      </c>
      <c r="AK46" s="66">
        <f t="shared" si="155"/>
        <v>0</v>
      </c>
      <c r="AL46" s="66">
        <f t="shared" si="155"/>
        <v>0</v>
      </c>
      <c r="AM46" s="66">
        <f t="shared" si="155"/>
        <v>0</v>
      </c>
      <c r="AN46" s="66">
        <f t="shared" si="155"/>
        <v>0</v>
      </c>
      <c r="AO46" s="66">
        <f t="shared" si="155"/>
        <v>0</v>
      </c>
      <c r="AP46" s="66">
        <f t="shared" si="155"/>
        <v>0</v>
      </c>
      <c r="AQ46" s="66">
        <f t="shared" si="155"/>
        <v>0</v>
      </c>
      <c r="AR46" s="75">
        <f>SUM(AF46:AQ46)</f>
        <v>0</v>
      </c>
      <c r="AS46" s="66">
        <f t="shared" ref="AS46:BD46" si="156">AS44+AS43+AS45</f>
        <v>0</v>
      </c>
      <c r="AT46" s="66">
        <f t="shared" si="156"/>
        <v>0</v>
      </c>
      <c r="AU46" s="66">
        <f t="shared" si="156"/>
        <v>0</v>
      </c>
      <c r="AV46" s="66">
        <f t="shared" si="156"/>
        <v>0</v>
      </c>
      <c r="AW46" s="66">
        <f t="shared" si="156"/>
        <v>0</v>
      </c>
      <c r="AX46" s="66">
        <f t="shared" si="156"/>
        <v>0</v>
      </c>
      <c r="AY46" s="66">
        <f t="shared" si="156"/>
        <v>0</v>
      </c>
      <c r="AZ46" s="66">
        <f t="shared" si="156"/>
        <v>0</v>
      </c>
      <c r="BA46" s="66">
        <f t="shared" si="156"/>
        <v>0</v>
      </c>
      <c r="BB46" s="66">
        <f t="shared" si="156"/>
        <v>0</v>
      </c>
      <c r="BC46" s="66">
        <f t="shared" si="156"/>
        <v>0</v>
      </c>
      <c r="BD46" s="66">
        <f t="shared" si="156"/>
        <v>0</v>
      </c>
      <c r="BE46" s="75">
        <f>SUM(AS46:BD46)</f>
        <v>0</v>
      </c>
      <c r="BF46" s="66">
        <f t="shared" ref="BF46:BQ46" si="157">BF44+BF43+BF45</f>
        <v>0</v>
      </c>
      <c r="BG46" s="66">
        <f t="shared" si="157"/>
        <v>0</v>
      </c>
      <c r="BH46" s="66">
        <f t="shared" si="157"/>
        <v>0</v>
      </c>
      <c r="BI46" s="66">
        <f t="shared" si="157"/>
        <v>0</v>
      </c>
      <c r="BJ46" s="66">
        <f t="shared" si="157"/>
        <v>0</v>
      </c>
      <c r="BK46" s="66">
        <f t="shared" si="157"/>
        <v>0</v>
      </c>
      <c r="BL46" s="66">
        <f t="shared" si="157"/>
        <v>0</v>
      </c>
      <c r="BM46" s="66">
        <f t="shared" si="157"/>
        <v>0</v>
      </c>
      <c r="BN46" s="66">
        <f t="shared" si="157"/>
        <v>0</v>
      </c>
      <c r="BO46" s="66">
        <f t="shared" si="157"/>
        <v>0</v>
      </c>
      <c r="BP46" s="66">
        <f t="shared" si="157"/>
        <v>0</v>
      </c>
      <c r="BQ46" s="66">
        <f t="shared" si="157"/>
        <v>0</v>
      </c>
      <c r="BR46" s="75">
        <f>SUM(BF46:BQ46)</f>
        <v>0</v>
      </c>
      <c r="BS46" s="66">
        <f t="shared" ref="BS46:CD46" si="158">BS44+BS43+BS45</f>
        <v>0</v>
      </c>
      <c r="BT46" s="66">
        <f t="shared" si="158"/>
        <v>0</v>
      </c>
      <c r="BU46" s="66">
        <f t="shared" si="158"/>
        <v>0</v>
      </c>
      <c r="BV46" s="66">
        <f t="shared" si="158"/>
        <v>0</v>
      </c>
      <c r="BW46" s="66">
        <f t="shared" si="158"/>
        <v>0</v>
      </c>
      <c r="BX46" s="66">
        <f t="shared" si="158"/>
        <v>0</v>
      </c>
      <c r="BY46" s="66">
        <f t="shared" si="158"/>
        <v>0</v>
      </c>
      <c r="BZ46" s="66">
        <f t="shared" si="158"/>
        <v>0</v>
      </c>
      <c r="CA46" s="66">
        <f t="shared" si="158"/>
        <v>0</v>
      </c>
      <c r="CB46" s="66">
        <f t="shared" si="158"/>
        <v>0</v>
      </c>
      <c r="CC46" s="66">
        <f t="shared" si="158"/>
        <v>0</v>
      </c>
      <c r="CD46" s="66">
        <f t="shared" si="158"/>
        <v>0</v>
      </c>
      <c r="CE46" s="75">
        <f>SUM(BS46:CD46)</f>
        <v>0</v>
      </c>
      <c r="CF46" s="66">
        <f t="shared" ref="CF46:CQ46" si="159">CF44+CF43+CF45</f>
        <v>0</v>
      </c>
      <c r="CG46" s="66">
        <f t="shared" si="159"/>
        <v>0</v>
      </c>
      <c r="CH46" s="66">
        <f t="shared" si="159"/>
        <v>0</v>
      </c>
      <c r="CI46" s="66">
        <f t="shared" si="159"/>
        <v>0</v>
      </c>
      <c r="CJ46" s="66">
        <f t="shared" si="159"/>
        <v>0</v>
      </c>
      <c r="CK46" s="66">
        <f t="shared" si="159"/>
        <v>0</v>
      </c>
      <c r="CL46" s="66">
        <f t="shared" si="159"/>
        <v>0</v>
      </c>
      <c r="CM46" s="66">
        <f t="shared" si="159"/>
        <v>0</v>
      </c>
      <c r="CN46" s="66">
        <f t="shared" si="159"/>
        <v>0</v>
      </c>
      <c r="CO46" s="66">
        <f t="shared" si="159"/>
        <v>0</v>
      </c>
      <c r="CP46" s="66">
        <f t="shared" si="159"/>
        <v>0</v>
      </c>
      <c r="CQ46" s="66">
        <f t="shared" si="159"/>
        <v>0</v>
      </c>
      <c r="CR46" s="75">
        <f>SUM(CF46:CQ46)</f>
        <v>0</v>
      </c>
      <c r="CS46" s="66">
        <f t="shared" ref="CS46:DD46" si="160">CS44+CS43+CS45</f>
        <v>0</v>
      </c>
      <c r="CT46" s="66">
        <f t="shared" si="160"/>
        <v>0</v>
      </c>
      <c r="CU46" s="66">
        <f t="shared" si="160"/>
        <v>0</v>
      </c>
      <c r="CV46" s="66">
        <f t="shared" si="160"/>
        <v>0</v>
      </c>
      <c r="CW46" s="66">
        <f t="shared" si="160"/>
        <v>0</v>
      </c>
      <c r="CX46" s="66">
        <f t="shared" si="160"/>
        <v>0</v>
      </c>
      <c r="CY46" s="66">
        <f t="shared" si="160"/>
        <v>0</v>
      </c>
      <c r="CZ46" s="66">
        <f t="shared" si="160"/>
        <v>0</v>
      </c>
      <c r="DA46" s="66">
        <f t="shared" si="160"/>
        <v>0</v>
      </c>
      <c r="DB46" s="66">
        <f t="shared" si="160"/>
        <v>0</v>
      </c>
      <c r="DC46" s="66">
        <f t="shared" si="160"/>
        <v>0</v>
      </c>
      <c r="DD46" s="66">
        <f t="shared" si="160"/>
        <v>0</v>
      </c>
      <c r="DE46" s="75">
        <f>SUM(CS46:DD46)</f>
        <v>0</v>
      </c>
      <c r="DF46" s="66">
        <f t="shared" ref="DF46:DQ46" si="161">DF44+DF43+DF45</f>
        <v>0</v>
      </c>
      <c r="DG46" s="66">
        <f t="shared" si="161"/>
        <v>0</v>
      </c>
      <c r="DH46" s="66">
        <f t="shared" si="161"/>
        <v>0</v>
      </c>
      <c r="DI46" s="66">
        <f t="shared" si="161"/>
        <v>0</v>
      </c>
      <c r="DJ46" s="66">
        <f t="shared" si="161"/>
        <v>0</v>
      </c>
      <c r="DK46" s="66">
        <f t="shared" si="161"/>
        <v>0</v>
      </c>
      <c r="DL46" s="66">
        <f t="shared" si="161"/>
        <v>0</v>
      </c>
      <c r="DM46" s="66">
        <f t="shared" si="161"/>
        <v>0</v>
      </c>
      <c r="DN46" s="66">
        <f t="shared" si="161"/>
        <v>0</v>
      </c>
      <c r="DO46" s="66">
        <f t="shared" si="161"/>
        <v>0</v>
      </c>
      <c r="DP46" s="66">
        <f t="shared" si="161"/>
        <v>0</v>
      </c>
      <c r="DQ46" s="66">
        <f t="shared" si="161"/>
        <v>0</v>
      </c>
      <c r="DR46" s="75">
        <f>SUM(DF46:DQ46)</f>
        <v>0</v>
      </c>
      <c r="DS46" s="66">
        <f t="shared" ref="DS46:ED46" si="162">DS44+DS43+DS45</f>
        <v>0</v>
      </c>
      <c r="DT46" s="66">
        <f t="shared" si="162"/>
        <v>0</v>
      </c>
      <c r="DU46" s="66">
        <f t="shared" si="162"/>
        <v>0</v>
      </c>
      <c r="DV46" s="66">
        <f t="shared" si="162"/>
        <v>0</v>
      </c>
      <c r="DW46" s="66">
        <f t="shared" si="162"/>
        <v>0</v>
      </c>
      <c r="DX46" s="66">
        <f t="shared" si="162"/>
        <v>0</v>
      </c>
      <c r="DY46" s="66">
        <f t="shared" si="162"/>
        <v>0</v>
      </c>
      <c r="DZ46" s="66">
        <f t="shared" si="162"/>
        <v>0</v>
      </c>
      <c r="EA46" s="66">
        <f t="shared" si="162"/>
        <v>0</v>
      </c>
      <c r="EB46" s="66">
        <f t="shared" si="162"/>
        <v>0</v>
      </c>
      <c r="EC46" s="66">
        <f t="shared" si="162"/>
        <v>0</v>
      </c>
      <c r="ED46" s="66">
        <f t="shared" si="162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8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8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8 EMPRUNT 2'!I6</f>
        <v/>
      </c>
      <c r="D49" s="2" t="s">
        <v>94</v>
      </c>
      <c r="F49" s="66">
        <f t="shared" ref="F49:Q51" si="163">IF(AND(F$2&gt;=EOMONTH(EDATE($B$18,0),0),F$2&lt;=EOMONTH(EDATE($B$18,59),0)),$E49,0)</f>
        <v>0</v>
      </c>
      <c r="G49" s="66">
        <f t="shared" si="163"/>
        <v>0</v>
      </c>
      <c r="H49" s="66">
        <f t="shared" si="163"/>
        <v>0</v>
      </c>
      <c r="I49" s="66">
        <f t="shared" si="163"/>
        <v>0</v>
      </c>
      <c r="J49" s="66">
        <f t="shared" si="163"/>
        <v>0</v>
      </c>
      <c r="K49" s="66">
        <f t="shared" si="163"/>
        <v>0</v>
      </c>
      <c r="L49" s="66">
        <f t="shared" si="163"/>
        <v>0</v>
      </c>
      <c r="M49" s="66">
        <f t="shared" si="163"/>
        <v>0</v>
      </c>
      <c r="N49" s="66">
        <f t="shared" si="163"/>
        <v>0</v>
      </c>
      <c r="O49" s="66">
        <f t="shared" si="163"/>
        <v>0</v>
      </c>
      <c r="P49" s="66">
        <f t="shared" si="163"/>
        <v>0</v>
      </c>
      <c r="Q49" s="66">
        <f t="shared" si="163"/>
        <v>0</v>
      </c>
      <c r="R49" s="75">
        <f>SUM(F49:Q49)</f>
        <v>0</v>
      </c>
      <c r="S49" s="66">
        <f t="shared" ref="S49:AD51" si="164">IF(AND(S$2&gt;=EOMONTH(EDATE($B$18,0),0),S$2&lt;=EOMONTH(EDATE($B$18,59),0)),$E49,0)</f>
        <v>0</v>
      </c>
      <c r="T49" s="66">
        <f t="shared" si="164"/>
        <v>0</v>
      </c>
      <c r="U49" s="66">
        <f t="shared" si="164"/>
        <v>0</v>
      </c>
      <c r="V49" s="66">
        <f t="shared" si="164"/>
        <v>0</v>
      </c>
      <c r="W49" s="66">
        <f t="shared" si="164"/>
        <v>0</v>
      </c>
      <c r="X49" s="66">
        <f t="shared" si="164"/>
        <v>0</v>
      </c>
      <c r="Y49" s="66">
        <f t="shared" si="164"/>
        <v>0</v>
      </c>
      <c r="Z49" s="66">
        <f t="shared" si="164"/>
        <v>0</v>
      </c>
      <c r="AA49" s="66">
        <f t="shared" si="164"/>
        <v>0</v>
      </c>
      <c r="AB49" s="66">
        <f t="shared" si="164"/>
        <v>0</v>
      </c>
      <c r="AC49" s="66">
        <f t="shared" si="164"/>
        <v>0</v>
      </c>
      <c r="AD49" s="66">
        <f t="shared" si="164"/>
        <v>0</v>
      </c>
      <c r="AE49" s="75">
        <f>SUM(S49:AD49)</f>
        <v>0</v>
      </c>
      <c r="AF49" s="66">
        <f t="shared" ref="AF49:AQ51" si="165">IF(AND(AF$2&gt;=EOMONTH(EDATE($B$18,0),0),AF$2&lt;=EOMONTH(EDATE($B$18,59),0)),$E49,0)</f>
        <v>0</v>
      </c>
      <c r="AG49" s="66">
        <f t="shared" si="165"/>
        <v>0</v>
      </c>
      <c r="AH49" s="66">
        <f t="shared" si="165"/>
        <v>0</v>
      </c>
      <c r="AI49" s="66">
        <f t="shared" si="165"/>
        <v>0</v>
      </c>
      <c r="AJ49" s="66">
        <f t="shared" si="165"/>
        <v>0</v>
      </c>
      <c r="AK49" s="66">
        <f t="shared" si="165"/>
        <v>0</v>
      </c>
      <c r="AL49" s="66">
        <f t="shared" si="165"/>
        <v>0</v>
      </c>
      <c r="AM49" s="66">
        <f t="shared" si="165"/>
        <v>0</v>
      </c>
      <c r="AN49" s="66">
        <f t="shared" si="165"/>
        <v>0</v>
      </c>
      <c r="AO49" s="66">
        <f t="shared" si="165"/>
        <v>0</v>
      </c>
      <c r="AP49" s="66">
        <f t="shared" si="165"/>
        <v>0</v>
      </c>
      <c r="AQ49" s="66">
        <f t="shared" si="165"/>
        <v>0</v>
      </c>
      <c r="AR49" s="75">
        <f>SUM(AF49:AQ49)</f>
        <v>0</v>
      </c>
      <c r="AS49" s="66">
        <f t="shared" ref="AS49:BD51" si="166">IF(AND(AS$2&gt;=EOMONTH(EDATE($B$18,0),0),AS$2&lt;=EOMONTH(EDATE($B$18,59),0)),$E49,0)</f>
        <v>0</v>
      </c>
      <c r="AT49" s="66">
        <f t="shared" si="166"/>
        <v>0</v>
      </c>
      <c r="AU49" s="66">
        <f t="shared" si="166"/>
        <v>0</v>
      </c>
      <c r="AV49" s="66">
        <f t="shared" si="166"/>
        <v>0</v>
      </c>
      <c r="AW49" s="66">
        <f t="shared" si="166"/>
        <v>0</v>
      </c>
      <c r="AX49" s="66">
        <f t="shared" si="166"/>
        <v>0</v>
      </c>
      <c r="AY49" s="66">
        <f t="shared" si="166"/>
        <v>0</v>
      </c>
      <c r="AZ49" s="66">
        <f t="shared" si="166"/>
        <v>0</v>
      </c>
      <c r="BA49" s="66">
        <f t="shared" si="166"/>
        <v>0</v>
      </c>
      <c r="BB49" s="66">
        <f t="shared" si="166"/>
        <v>0</v>
      </c>
      <c r="BC49" s="66">
        <f t="shared" si="166"/>
        <v>0</v>
      </c>
      <c r="BD49" s="66">
        <f t="shared" si="166"/>
        <v>0</v>
      </c>
      <c r="BE49" s="75">
        <f>SUM(AS49:BD49)</f>
        <v>0</v>
      </c>
      <c r="BF49" s="66">
        <f t="shared" ref="BF49:BQ51" si="167">IF(AND(BF$2&gt;=EOMONTH(EDATE($B$18,0),0),BF$2&lt;=EOMONTH(EDATE($B$18,59),0)),$E49,0)</f>
        <v>0</v>
      </c>
      <c r="BG49" s="66">
        <f t="shared" si="167"/>
        <v>0</v>
      </c>
      <c r="BH49" s="66">
        <f t="shared" si="167"/>
        <v>0</v>
      </c>
      <c r="BI49" s="66">
        <f t="shared" si="167"/>
        <v>0</v>
      </c>
      <c r="BJ49" s="66">
        <f t="shared" si="167"/>
        <v>0</v>
      </c>
      <c r="BK49" s="66">
        <f t="shared" si="167"/>
        <v>0</v>
      </c>
      <c r="BL49" s="66">
        <f t="shared" si="167"/>
        <v>0</v>
      </c>
      <c r="BM49" s="66">
        <f t="shared" si="167"/>
        <v>0</v>
      </c>
      <c r="BN49" s="66">
        <f t="shared" si="167"/>
        <v>0</v>
      </c>
      <c r="BO49" s="66">
        <f t="shared" si="167"/>
        <v>0</v>
      </c>
      <c r="BP49" s="66">
        <f t="shared" si="167"/>
        <v>0</v>
      </c>
      <c r="BQ49" s="66">
        <f t="shared" si="167"/>
        <v>0</v>
      </c>
      <c r="BR49" s="75">
        <f>SUM(BF49:BQ49)</f>
        <v>0</v>
      </c>
      <c r="BS49" s="66">
        <f t="shared" ref="BS49:CD51" si="168">IF(AND(BS$2&gt;=EOMONTH(EDATE($B$18,0),0),BS$2&lt;=EOMONTH(EDATE($B$18,59),0)),$E49,0)</f>
        <v>0</v>
      </c>
      <c r="BT49" s="66">
        <f t="shared" si="168"/>
        <v>0</v>
      </c>
      <c r="BU49" s="66">
        <f t="shared" si="168"/>
        <v>0</v>
      </c>
      <c r="BV49" s="66">
        <f t="shared" si="168"/>
        <v>0</v>
      </c>
      <c r="BW49" s="66">
        <f t="shared" si="168"/>
        <v>0</v>
      </c>
      <c r="BX49" s="66">
        <f t="shared" si="168"/>
        <v>0</v>
      </c>
      <c r="BY49" s="66">
        <f t="shared" si="168"/>
        <v>0</v>
      </c>
      <c r="BZ49" s="66">
        <f t="shared" si="168"/>
        <v>0</v>
      </c>
      <c r="CA49" s="66">
        <f t="shared" si="168"/>
        <v>0</v>
      </c>
      <c r="CB49" s="66">
        <f t="shared" si="168"/>
        <v>0</v>
      </c>
      <c r="CC49" s="66">
        <f t="shared" si="168"/>
        <v>0</v>
      </c>
      <c r="CD49" s="66">
        <f t="shared" si="168"/>
        <v>0</v>
      </c>
      <c r="CE49" s="75">
        <f>SUM(BS49:CD49)</f>
        <v>0</v>
      </c>
      <c r="CF49" s="66">
        <f t="shared" ref="CF49:CQ51" si="169">IF(AND(CF$2&gt;=EOMONTH(EDATE($B$18,0),0),CF$2&lt;=EOMONTH(EDATE($B$18,59),0)),$E49,0)</f>
        <v>0</v>
      </c>
      <c r="CG49" s="66">
        <f t="shared" si="169"/>
        <v>0</v>
      </c>
      <c r="CH49" s="66">
        <f t="shared" si="169"/>
        <v>0</v>
      </c>
      <c r="CI49" s="66">
        <f t="shared" si="169"/>
        <v>0</v>
      </c>
      <c r="CJ49" s="66">
        <f t="shared" si="169"/>
        <v>0</v>
      </c>
      <c r="CK49" s="66">
        <f t="shared" si="169"/>
        <v>0</v>
      </c>
      <c r="CL49" s="66">
        <f t="shared" si="169"/>
        <v>0</v>
      </c>
      <c r="CM49" s="66">
        <f t="shared" si="169"/>
        <v>0</v>
      </c>
      <c r="CN49" s="66">
        <f t="shared" si="169"/>
        <v>0</v>
      </c>
      <c r="CO49" s="66">
        <f t="shared" si="169"/>
        <v>0</v>
      </c>
      <c r="CP49" s="66">
        <f t="shared" si="169"/>
        <v>0</v>
      </c>
      <c r="CQ49" s="66">
        <f t="shared" si="169"/>
        <v>0</v>
      </c>
      <c r="CR49" s="75">
        <f>SUM(CF49:CQ49)</f>
        <v>0</v>
      </c>
      <c r="CS49" s="66">
        <f t="shared" ref="CS49:DD51" si="170">IF(AND(CS$2&gt;=EOMONTH(EDATE($B$18,0),0),CS$2&lt;=EOMONTH(EDATE($B$18,59),0)),$E49,0)</f>
        <v>0</v>
      </c>
      <c r="CT49" s="66">
        <f t="shared" si="170"/>
        <v>0</v>
      </c>
      <c r="CU49" s="66">
        <f t="shared" si="170"/>
        <v>0</v>
      </c>
      <c r="CV49" s="66">
        <f t="shared" si="170"/>
        <v>0</v>
      </c>
      <c r="CW49" s="66">
        <f t="shared" si="170"/>
        <v>0</v>
      </c>
      <c r="CX49" s="66">
        <f t="shared" si="170"/>
        <v>0</v>
      </c>
      <c r="CY49" s="66">
        <f t="shared" si="170"/>
        <v>0</v>
      </c>
      <c r="CZ49" s="66">
        <f t="shared" si="170"/>
        <v>0</v>
      </c>
      <c r="DA49" s="66">
        <f t="shared" si="170"/>
        <v>0</v>
      </c>
      <c r="DB49" s="66">
        <f t="shared" si="170"/>
        <v>0</v>
      </c>
      <c r="DC49" s="66">
        <f t="shared" si="170"/>
        <v>0</v>
      </c>
      <c r="DD49" s="66">
        <f t="shared" si="170"/>
        <v>0</v>
      </c>
      <c r="DE49" s="75">
        <f>SUM(CS49:DD49)</f>
        <v>0</v>
      </c>
      <c r="DF49" s="66">
        <f t="shared" ref="DF49:DQ51" si="171">IF(AND(DF$2&gt;=EOMONTH(EDATE($B$18,0),0),DF$2&lt;=EOMONTH(EDATE($B$18,59),0)),$E49,0)</f>
        <v>0</v>
      </c>
      <c r="DG49" s="66">
        <f t="shared" si="171"/>
        <v>0</v>
      </c>
      <c r="DH49" s="66">
        <f t="shared" si="171"/>
        <v>0</v>
      </c>
      <c r="DI49" s="66">
        <f t="shared" si="171"/>
        <v>0</v>
      </c>
      <c r="DJ49" s="66">
        <f t="shared" si="171"/>
        <v>0</v>
      </c>
      <c r="DK49" s="66">
        <f t="shared" si="171"/>
        <v>0</v>
      </c>
      <c r="DL49" s="66">
        <f t="shared" si="171"/>
        <v>0</v>
      </c>
      <c r="DM49" s="66">
        <f t="shared" si="171"/>
        <v>0</v>
      </c>
      <c r="DN49" s="66">
        <f t="shared" si="171"/>
        <v>0</v>
      </c>
      <c r="DO49" s="66">
        <f t="shared" si="171"/>
        <v>0</v>
      </c>
      <c r="DP49" s="66">
        <f t="shared" si="171"/>
        <v>0</v>
      </c>
      <c r="DQ49" s="66">
        <f t="shared" si="171"/>
        <v>0</v>
      </c>
      <c r="DR49" s="75">
        <f>SUM(DF49:DQ49)</f>
        <v>0</v>
      </c>
      <c r="DS49" s="66">
        <f t="shared" ref="DS49:ED51" si="172">IF(AND(DS$2&gt;=EOMONTH(EDATE($B$18,0),0),DS$2&lt;=EOMONTH(EDATE($B$18,59),0)),$E49,0)</f>
        <v>0</v>
      </c>
      <c r="DT49" s="66">
        <f t="shared" si="172"/>
        <v>0</v>
      </c>
      <c r="DU49" s="66">
        <f t="shared" si="172"/>
        <v>0</v>
      </c>
      <c r="DV49" s="66">
        <f t="shared" si="172"/>
        <v>0</v>
      </c>
      <c r="DW49" s="66">
        <f t="shared" si="172"/>
        <v>0</v>
      </c>
      <c r="DX49" s="66">
        <f t="shared" si="172"/>
        <v>0</v>
      </c>
      <c r="DY49" s="66">
        <f t="shared" si="172"/>
        <v>0</v>
      </c>
      <c r="DZ49" s="66">
        <f t="shared" si="172"/>
        <v>0</v>
      </c>
      <c r="EA49" s="66">
        <f t="shared" si="172"/>
        <v>0</v>
      </c>
      <c r="EB49" s="66">
        <f t="shared" si="172"/>
        <v>0</v>
      </c>
      <c r="EC49" s="66">
        <f t="shared" si="172"/>
        <v>0</v>
      </c>
      <c r="ED49" s="66">
        <f t="shared" si="172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8 EMPRUNT 2'!E6</f>
        <v>0</v>
      </c>
      <c r="D50" s="2" t="s">
        <v>95</v>
      </c>
      <c r="F50" s="66">
        <f t="shared" si="163"/>
        <v>0</v>
      </c>
      <c r="G50" s="66">
        <f t="shared" si="163"/>
        <v>0</v>
      </c>
      <c r="H50" s="66">
        <f t="shared" si="163"/>
        <v>0</v>
      </c>
      <c r="I50" s="66">
        <f t="shared" si="163"/>
        <v>0</v>
      </c>
      <c r="J50" s="66">
        <f t="shared" si="163"/>
        <v>0</v>
      </c>
      <c r="K50" s="66">
        <f t="shared" si="163"/>
        <v>0</v>
      </c>
      <c r="L50" s="66">
        <f t="shared" si="163"/>
        <v>0</v>
      </c>
      <c r="M50" s="66">
        <f t="shared" si="163"/>
        <v>0</v>
      </c>
      <c r="N50" s="66">
        <f t="shared" si="163"/>
        <v>0</v>
      </c>
      <c r="O50" s="66">
        <f t="shared" si="163"/>
        <v>0</v>
      </c>
      <c r="P50" s="66">
        <f t="shared" si="163"/>
        <v>0</v>
      </c>
      <c r="Q50" s="66">
        <f t="shared" si="163"/>
        <v>0</v>
      </c>
      <c r="R50" s="75">
        <f>SUM(F50:Q50)</f>
        <v>0</v>
      </c>
      <c r="S50" s="66">
        <f t="shared" si="164"/>
        <v>0</v>
      </c>
      <c r="T50" s="66">
        <f t="shared" si="164"/>
        <v>0</v>
      </c>
      <c r="U50" s="66">
        <f t="shared" si="164"/>
        <v>0</v>
      </c>
      <c r="V50" s="66">
        <f t="shared" si="164"/>
        <v>0</v>
      </c>
      <c r="W50" s="66">
        <f t="shared" si="164"/>
        <v>0</v>
      </c>
      <c r="X50" s="66">
        <f t="shared" si="164"/>
        <v>0</v>
      </c>
      <c r="Y50" s="66">
        <f t="shared" si="164"/>
        <v>0</v>
      </c>
      <c r="Z50" s="66">
        <f t="shared" si="164"/>
        <v>0</v>
      </c>
      <c r="AA50" s="66">
        <f t="shared" si="164"/>
        <v>0</v>
      </c>
      <c r="AB50" s="66">
        <f t="shared" si="164"/>
        <v>0</v>
      </c>
      <c r="AC50" s="66">
        <f t="shared" si="164"/>
        <v>0</v>
      </c>
      <c r="AD50" s="66">
        <f t="shared" si="164"/>
        <v>0</v>
      </c>
      <c r="AE50" s="75">
        <f>SUM(S50:AD50)</f>
        <v>0</v>
      </c>
      <c r="AF50" s="66">
        <f t="shared" si="165"/>
        <v>0</v>
      </c>
      <c r="AG50" s="66">
        <f t="shared" si="165"/>
        <v>0</v>
      </c>
      <c r="AH50" s="66">
        <f t="shared" si="165"/>
        <v>0</v>
      </c>
      <c r="AI50" s="66">
        <f t="shared" si="165"/>
        <v>0</v>
      </c>
      <c r="AJ50" s="66">
        <f t="shared" si="165"/>
        <v>0</v>
      </c>
      <c r="AK50" s="66">
        <f t="shared" si="165"/>
        <v>0</v>
      </c>
      <c r="AL50" s="66">
        <f t="shared" si="165"/>
        <v>0</v>
      </c>
      <c r="AM50" s="66">
        <f t="shared" si="165"/>
        <v>0</v>
      </c>
      <c r="AN50" s="66">
        <f t="shared" si="165"/>
        <v>0</v>
      </c>
      <c r="AO50" s="66">
        <f t="shared" si="165"/>
        <v>0</v>
      </c>
      <c r="AP50" s="66">
        <f t="shared" si="165"/>
        <v>0</v>
      </c>
      <c r="AQ50" s="66">
        <f t="shared" si="165"/>
        <v>0</v>
      </c>
      <c r="AR50" s="75">
        <f>SUM(AF50:AQ50)</f>
        <v>0</v>
      </c>
      <c r="AS50" s="66">
        <f t="shared" si="166"/>
        <v>0</v>
      </c>
      <c r="AT50" s="66">
        <f t="shared" si="166"/>
        <v>0</v>
      </c>
      <c r="AU50" s="66">
        <f t="shared" si="166"/>
        <v>0</v>
      </c>
      <c r="AV50" s="66">
        <f t="shared" si="166"/>
        <v>0</v>
      </c>
      <c r="AW50" s="66">
        <f t="shared" si="166"/>
        <v>0</v>
      </c>
      <c r="AX50" s="66">
        <f t="shared" si="166"/>
        <v>0</v>
      </c>
      <c r="AY50" s="66">
        <f t="shared" si="166"/>
        <v>0</v>
      </c>
      <c r="AZ50" s="66">
        <f t="shared" si="166"/>
        <v>0</v>
      </c>
      <c r="BA50" s="66">
        <f t="shared" si="166"/>
        <v>0</v>
      </c>
      <c r="BB50" s="66">
        <f t="shared" si="166"/>
        <v>0</v>
      </c>
      <c r="BC50" s="66">
        <f t="shared" si="166"/>
        <v>0</v>
      </c>
      <c r="BD50" s="66">
        <f t="shared" si="166"/>
        <v>0</v>
      </c>
      <c r="BE50" s="75">
        <f>SUM(AS50:BD50)</f>
        <v>0</v>
      </c>
      <c r="BF50" s="66">
        <f t="shared" si="167"/>
        <v>0</v>
      </c>
      <c r="BG50" s="66">
        <f t="shared" si="167"/>
        <v>0</v>
      </c>
      <c r="BH50" s="66">
        <f t="shared" si="167"/>
        <v>0</v>
      </c>
      <c r="BI50" s="66">
        <f t="shared" si="167"/>
        <v>0</v>
      </c>
      <c r="BJ50" s="66">
        <f t="shared" si="167"/>
        <v>0</v>
      </c>
      <c r="BK50" s="66">
        <f t="shared" si="167"/>
        <v>0</v>
      </c>
      <c r="BL50" s="66">
        <f t="shared" si="167"/>
        <v>0</v>
      </c>
      <c r="BM50" s="66">
        <f t="shared" si="167"/>
        <v>0</v>
      </c>
      <c r="BN50" s="66">
        <f t="shared" si="167"/>
        <v>0</v>
      </c>
      <c r="BO50" s="66">
        <f t="shared" si="167"/>
        <v>0</v>
      </c>
      <c r="BP50" s="66">
        <f t="shared" si="167"/>
        <v>0</v>
      </c>
      <c r="BQ50" s="66">
        <f t="shared" si="167"/>
        <v>0</v>
      </c>
      <c r="BR50" s="75">
        <f>SUM(BF50:BQ50)</f>
        <v>0</v>
      </c>
      <c r="BS50" s="66">
        <f t="shared" si="168"/>
        <v>0</v>
      </c>
      <c r="BT50" s="66">
        <f t="shared" si="168"/>
        <v>0</v>
      </c>
      <c r="BU50" s="66">
        <f t="shared" si="168"/>
        <v>0</v>
      </c>
      <c r="BV50" s="66">
        <f t="shared" si="168"/>
        <v>0</v>
      </c>
      <c r="BW50" s="66">
        <f t="shared" si="168"/>
        <v>0</v>
      </c>
      <c r="BX50" s="66">
        <f t="shared" si="168"/>
        <v>0</v>
      </c>
      <c r="BY50" s="66">
        <f t="shared" si="168"/>
        <v>0</v>
      </c>
      <c r="BZ50" s="66">
        <f t="shared" si="168"/>
        <v>0</v>
      </c>
      <c r="CA50" s="66">
        <f t="shared" si="168"/>
        <v>0</v>
      </c>
      <c r="CB50" s="66">
        <f t="shared" si="168"/>
        <v>0</v>
      </c>
      <c r="CC50" s="66">
        <f t="shared" si="168"/>
        <v>0</v>
      </c>
      <c r="CD50" s="66">
        <f t="shared" si="168"/>
        <v>0</v>
      </c>
      <c r="CE50" s="75">
        <f>SUM(BS50:CD50)</f>
        <v>0</v>
      </c>
      <c r="CF50" s="66">
        <f t="shared" si="169"/>
        <v>0</v>
      </c>
      <c r="CG50" s="66">
        <f t="shared" si="169"/>
        <v>0</v>
      </c>
      <c r="CH50" s="66">
        <f t="shared" si="169"/>
        <v>0</v>
      </c>
      <c r="CI50" s="66">
        <f t="shared" si="169"/>
        <v>0</v>
      </c>
      <c r="CJ50" s="66">
        <f t="shared" si="169"/>
        <v>0</v>
      </c>
      <c r="CK50" s="66">
        <f t="shared" si="169"/>
        <v>0</v>
      </c>
      <c r="CL50" s="66">
        <f t="shared" si="169"/>
        <v>0</v>
      </c>
      <c r="CM50" s="66">
        <f t="shared" si="169"/>
        <v>0</v>
      </c>
      <c r="CN50" s="66">
        <f t="shared" si="169"/>
        <v>0</v>
      </c>
      <c r="CO50" s="66">
        <f t="shared" si="169"/>
        <v>0</v>
      </c>
      <c r="CP50" s="66">
        <f t="shared" si="169"/>
        <v>0</v>
      </c>
      <c r="CQ50" s="66">
        <f t="shared" si="169"/>
        <v>0</v>
      </c>
      <c r="CR50" s="75">
        <f>SUM(CF50:CQ50)</f>
        <v>0</v>
      </c>
      <c r="CS50" s="66">
        <f t="shared" si="170"/>
        <v>0</v>
      </c>
      <c r="CT50" s="66">
        <f t="shared" si="170"/>
        <v>0</v>
      </c>
      <c r="CU50" s="66">
        <f t="shared" si="170"/>
        <v>0</v>
      </c>
      <c r="CV50" s="66">
        <f t="shared" si="170"/>
        <v>0</v>
      </c>
      <c r="CW50" s="66">
        <f t="shared" si="170"/>
        <v>0</v>
      </c>
      <c r="CX50" s="66">
        <f t="shared" si="170"/>
        <v>0</v>
      </c>
      <c r="CY50" s="66">
        <f t="shared" si="170"/>
        <v>0</v>
      </c>
      <c r="CZ50" s="66">
        <f t="shared" si="170"/>
        <v>0</v>
      </c>
      <c r="DA50" s="66">
        <f t="shared" si="170"/>
        <v>0</v>
      </c>
      <c r="DB50" s="66">
        <f t="shared" si="170"/>
        <v>0</v>
      </c>
      <c r="DC50" s="66">
        <f t="shared" si="170"/>
        <v>0</v>
      </c>
      <c r="DD50" s="66">
        <f t="shared" si="170"/>
        <v>0</v>
      </c>
      <c r="DE50" s="75">
        <f>SUM(CS50:DD50)</f>
        <v>0</v>
      </c>
      <c r="DF50" s="66">
        <f t="shared" si="171"/>
        <v>0</v>
      </c>
      <c r="DG50" s="66">
        <f t="shared" si="171"/>
        <v>0</v>
      </c>
      <c r="DH50" s="66">
        <f t="shared" si="171"/>
        <v>0</v>
      </c>
      <c r="DI50" s="66">
        <f t="shared" si="171"/>
        <v>0</v>
      </c>
      <c r="DJ50" s="66">
        <f t="shared" si="171"/>
        <v>0</v>
      </c>
      <c r="DK50" s="66">
        <f t="shared" si="171"/>
        <v>0</v>
      </c>
      <c r="DL50" s="66">
        <f t="shared" si="171"/>
        <v>0</v>
      </c>
      <c r="DM50" s="66">
        <f t="shared" si="171"/>
        <v>0</v>
      </c>
      <c r="DN50" s="66">
        <f t="shared" si="171"/>
        <v>0</v>
      </c>
      <c r="DO50" s="66">
        <f t="shared" si="171"/>
        <v>0</v>
      </c>
      <c r="DP50" s="66">
        <f t="shared" si="171"/>
        <v>0</v>
      </c>
      <c r="DQ50" s="66">
        <f t="shared" si="171"/>
        <v>0</v>
      </c>
      <c r="DR50" s="75">
        <f>SUM(DF50:DQ50)</f>
        <v>0</v>
      </c>
      <c r="DS50" s="66">
        <f t="shared" si="172"/>
        <v>0</v>
      </c>
      <c r="DT50" s="66">
        <f t="shared" si="172"/>
        <v>0</v>
      </c>
      <c r="DU50" s="66">
        <f t="shared" si="172"/>
        <v>0</v>
      </c>
      <c r="DV50" s="66">
        <f t="shared" si="172"/>
        <v>0</v>
      </c>
      <c r="DW50" s="66">
        <f t="shared" si="172"/>
        <v>0</v>
      </c>
      <c r="DX50" s="66">
        <f t="shared" si="172"/>
        <v>0</v>
      </c>
      <c r="DY50" s="66">
        <f t="shared" si="172"/>
        <v>0</v>
      </c>
      <c r="DZ50" s="66">
        <f t="shared" si="172"/>
        <v>0</v>
      </c>
      <c r="EA50" s="66">
        <f t="shared" si="172"/>
        <v>0</v>
      </c>
      <c r="EB50" s="66">
        <f t="shared" si="172"/>
        <v>0</v>
      </c>
      <c r="EC50" s="66">
        <f t="shared" si="172"/>
        <v>0</v>
      </c>
      <c r="ED50" s="66">
        <f t="shared" si="172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8 EMPRUNT 2'!I5</f>
        <v/>
      </c>
      <c r="D51" s="2" t="s">
        <v>96</v>
      </c>
      <c r="F51" s="66">
        <f t="shared" si="163"/>
        <v>0</v>
      </c>
      <c r="G51" s="66">
        <f t="shared" si="163"/>
        <v>0</v>
      </c>
      <c r="H51" s="66">
        <f t="shared" si="163"/>
        <v>0</v>
      </c>
      <c r="I51" s="66">
        <f t="shared" si="163"/>
        <v>0</v>
      </c>
      <c r="J51" s="66">
        <f t="shared" si="163"/>
        <v>0</v>
      </c>
      <c r="K51" s="66">
        <f t="shared" si="163"/>
        <v>0</v>
      </c>
      <c r="L51" s="66">
        <f t="shared" si="163"/>
        <v>0</v>
      </c>
      <c r="M51" s="66">
        <f t="shared" si="163"/>
        <v>0</v>
      </c>
      <c r="N51" s="66">
        <f t="shared" si="163"/>
        <v>0</v>
      </c>
      <c r="O51" s="66">
        <f t="shared" si="163"/>
        <v>0</v>
      </c>
      <c r="P51" s="66">
        <f t="shared" si="163"/>
        <v>0</v>
      </c>
      <c r="Q51" s="66">
        <f t="shared" si="163"/>
        <v>0</v>
      </c>
      <c r="R51" s="75">
        <f>SUM(F51:Q51)</f>
        <v>0</v>
      </c>
      <c r="S51" s="66">
        <f t="shared" si="164"/>
        <v>0</v>
      </c>
      <c r="T51" s="66">
        <f t="shared" si="164"/>
        <v>0</v>
      </c>
      <c r="U51" s="66">
        <f t="shared" si="164"/>
        <v>0</v>
      </c>
      <c r="V51" s="66">
        <f t="shared" si="164"/>
        <v>0</v>
      </c>
      <c r="W51" s="66">
        <f t="shared" si="164"/>
        <v>0</v>
      </c>
      <c r="X51" s="66">
        <f t="shared" si="164"/>
        <v>0</v>
      </c>
      <c r="Y51" s="66">
        <f t="shared" si="164"/>
        <v>0</v>
      </c>
      <c r="Z51" s="66">
        <f t="shared" si="164"/>
        <v>0</v>
      </c>
      <c r="AA51" s="66">
        <f t="shared" si="164"/>
        <v>0</v>
      </c>
      <c r="AB51" s="66">
        <f t="shared" si="164"/>
        <v>0</v>
      </c>
      <c r="AC51" s="66">
        <f t="shared" si="164"/>
        <v>0</v>
      </c>
      <c r="AD51" s="66">
        <f t="shared" si="164"/>
        <v>0</v>
      </c>
      <c r="AE51" s="75">
        <f>SUM(S51:AD51)</f>
        <v>0</v>
      </c>
      <c r="AF51" s="66">
        <f t="shared" si="165"/>
        <v>0</v>
      </c>
      <c r="AG51" s="66">
        <f t="shared" si="165"/>
        <v>0</v>
      </c>
      <c r="AH51" s="66">
        <f t="shared" si="165"/>
        <v>0</v>
      </c>
      <c r="AI51" s="66">
        <f t="shared" si="165"/>
        <v>0</v>
      </c>
      <c r="AJ51" s="66">
        <f t="shared" si="165"/>
        <v>0</v>
      </c>
      <c r="AK51" s="66">
        <f t="shared" si="165"/>
        <v>0</v>
      </c>
      <c r="AL51" s="66">
        <f t="shared" si="165"/>
        <v>0</v>
      </c>
      <c r="AM51" s="66">
        <f t="shared" si="165"/>
        <v>0</v>
      </c>
      <c r="AN51" s="66">
        <f t="shared" si="165"/>
        <v>0</v>
      </c>
      <c r="AO51" s="66">
        <f t="shared" si="165"/>
        <v>0</v>
      </c>
      <c r="AP51" s="66">
        <f t="shared" si="165"/>
        <v>0</v>
      </c>
      <c r="AQ51" s="66">
        <f t="shared" si="165"/>
        <v>0</v>
      </c>
      <c r="AR51" s="75">
        <f>SUM(AF51:AQ51)</f>
        <v>0</v>
      </c>
      <c r="AS51" s="66">
        <f t="shared" si="166"/>
        <v>0</v>
      </c>
      <c r="AT51" s="66">
        <f t="shared" si="166"/>
        <v>0</v>
      </c>
      <c r="AU51" s="66">
        <f t="shared" si="166"/>
        <v>0</v>
      </c>
      <c r="AV51" s="66">
        <f t="shared" si="166"/>
        <v>0</v>
      </c>
      <c r="AW51" s="66">
        <f t="shared" si="166"/>
        <v>0</v>
      </c>
      <c r="AX51" s="66">
        <f t="shared" si="166"/>
        <v>0</v>
      </c>
      <c r="AY51" s="66">
        <f t="shared" si="166"/>
        <v>0</v>
      </c>
      <c r="AZ51" s="66">
        <f t="shared" si="166"/>
        <v>0</v>
      </c>
      <c r="BA51" s="66">
        <f t="shared" si="166"/>
        <v>0</v>
      </c>
      <c r="BB51" s="66">
        <f t="shared" si="166"/>
        <v>0</v>
      </c>
      <c r="BC51" s="66">
        <f t="shared" si="166"/>
        <v>0</v>
      </c>
      <c r="BD51" s="66">
        <f t="shared" si="166"/>
        <v>0</v>
      </c>
      <c r="BE51" s="75">
        <f>SUM(AS51:BD51)</f>
        <v>0</v>
      </c>
      <c r="BF51" s="66">
        <f t="shared" si="167"/>
        <v>0</v>
      </c>
      <c r="BG51" s="66">
        <f t="shared" si="167"/>
        <v>0</v>
      </c>
      <c r="BH51" s="66">
        <f t="shared" si="167"/>
        <v>0</v>
      </c>
      <c r="BI51" s="66">
        <f t="shared" si="167"/>
        <v>0</v>
      </c>
      <c r="BJ51" s="66">
        <f t="shared" si="167"/>
        <v>0</v>
      </c>
      <c r="BK51" s="66">
        <f t="shared" si="167"/>
        <v>0</v>
      </c>
      <c r="BL51" s="66">
        <f t="shared" si="167"/>
        <v>0</v>
      </c>
      <c r="BM51" s="66">
        <f t="shared" si="167"/>
        <v>0</v>
      </c>
      <c r="BN51" s="66">
        <f t="shared" si="167"/>
        <v>0</v>
      </c>
      <c r="BO51" s="66">
        <f t="shared" si="167"/>
        <v>0</v>
      </c>
      <c r="BP51" s="66">
        <f t="shared" si="167"/>
        <v>0</v>
      </c>
      <c r="BQ51" s="66">
        <f t="shared" si="167"/>
        <v>0</v>
      </c>
      <c r="BR51" s="75">
        <f>SUM(BF51:BQ51)</f>
        <v>0</v>
      </c>
      <c r="BS51" s="66">
        <f t="shared" si="168"/>
        <v>0</v>
      </c>
      <c r="BT51" s="66">
        <f t="shared" si="168"/>
        <v>0</v>
      </c>
      <c r="BU51" s="66">
        <f t="shared" si="168"/>
        <v>0</v>
      </c>
      <c r="BV51" s="66">
        <f t="shared" si="168"/>
        <v>0</v>
      </c>
      <c r="BW51" s="66">
        <f t="shared" si="168"/>
        <v>0</v>
      </c>
      <c r="BX51" s="66">
        <f t="shared" si="168"/>
        <v>0</v>
      </c>
      <c r="BY51" s="66">
        <f t="shared" si="168"/>
        <v>0</v>
      </c>
      <c r="BZ51" s="66">
        <f t="shared" si="168"/>
        <v>0</v>
      </c>
      <c r="CA51" s="66">
        <f t="shared" si="168"/>
        <v>0</v>
      </c>
      <c r="CB51" s="66">
        <f t="shared" si="168"/>
        <v>0</v>
      </c>
      <c r="CC51" s="66">
        <f t="shared" si="168"/>
        <v>0</v>
      </c>
      <c r="CD51" s="66">
        <f t="shared" si="168"/>
        <v>0</v>
      </c>
      <c r="CE51" s="75">
        <f>SUM(BS51:CD51)</f>
        <v>0</v>
      </c>
      <c r="CF51" s="66">
        <f t="shared" si="169"/>
        <v>0</v>
      </c>
      <c r="CG51" s="66">
        <f t="shared" si="169"/>
        <v>0</v>
      </c>
      <c r="CH51" s="66">
        <f t="shared" si="169"/>
        <v>0</v>
      </c>
      <c r="CI51" s="66">
        <f t="shared" si="169"/>
        <v>0</v>
      </c>
      <c r="CJ51" s="66">
        <f t="shared" si="169"/>
        <v>0</v>
      </c>
      <c r="CK51" s="66">
        <f t="shared" si="169"/>
        <v>0</v>
      </c>
      <c r="CL51" s="66">
        <f t="shared" si="169"/>
        <v>0</v>
      </c>
      <c r="CM51" s="66">
        <f t="shared" si="169"/>
        <v>0</v>
      </c>
      <c r="CN51" s="66">
        <f t="shared" si="169"/>
        <v>0</v>
      </c>
      <c r="CO51" s="66">
        <f t="shared" si="169"/>
        <v>0</v>
      </c>
      <c r="CP51" s="66">
        <f t="shared" si="169"/>
        <v>0</v>
      </c>
      <c r="CQ51" s="66">
        <f t="shared" si="169"/>
        <v>0</v>
      </c>
      <c r="CR51" s="75">
        <f>SUM(CF51:CQ51)</f>
        <v>0</v>
      </c>
      <c r="CS51" s="66">
        <f t="shared" si="170"/>
        <v>0</v>
      </c>
      <c r="CT51" s="66">
        <f t="shared" si="170"/>
        <v>0</v>
      </c>
      <c r="CU51" s="66">
        <f t="shared" si="170"/>
        <v>0</v>
      </c>
      <c r="CV51" s="66">
        <f t="shared" si="170"/>
        <v>0</v>
      </c>
      <c r="CW51" s="66">
        <f t="shared" si="170"/>
        <v>0</v>
      </c>
      <c r="CX51" s="66">
        <f t="shared" si="170"/>
        <v>0</v>
      </c>
      <c r="CY51" s="66">
        <f t="shared" si="170"/>
        <v>0</v>
      </c>
      <c r="CZ51" s="66">
        <f t="shared" si="170"/>
        <v>0</v>
      </c>
      <c r="DA51" s="66">
        <f t="shared" si="170"/>
        <v>0</v>
      </c>
      <c r="DB51" s="66">
        <f t="shared" si="170"/>
        <v>0</v>
      </c>
      <c r="DC51" s="66">
        <f t="shared" si="170"/>
        <v>0</v>
      </c>
      <c r="DD51" s="66">
        <f t="shared" si="170"/>
        <v>0</v>
      </c>
      <c r="DE51" s="75">
        <f>SUM(CS51:DD51)</f>
        <v>0</v>
      </c>
      <c r="DF51" s="66">
        <f t="shared" si="171"/>
        <v>0</v>
      </c>
      <c r="DG51" s="66">
        <f t="shared" si="171"/>
        <v>0</v>
      </c>
      <c r="DH51" s="66">
        <f t="shared" si="171"/>
        <v>0</v>
      </c>
      <c r="DI51" s="66">
        <f t="shared" si="171"/>
        <v>0</v>
      </c>
      <c r="DJ51" s="66">
        <f t="shared" si="171"/>
        <v>0</v>
      </c>
      <c r="DK51" s="66">
        <f t="shared" si="171"/>
        <v>0</v>
      </c>
      <c r="DL51" s="66">
        <f t="shared" si="171"/>
        <v>0</v>
      </c>
      <c r="DM51" s="66">
        <f t="shared" si="171"/>
        <v>0</v>
      </c>
      <c r="DN51" s="66">
        <f t="shared" si="171"/>
        <v>0</v>
      </c>
      <c r="DO51" s="66">
        <f t="shared" si="171"/>
        <v>0</v>
      </c>
      <c r="DP51" s="66">
        <f t="shared" si="171"/>
        <v>0</v>
      </c>
      <c r="DQ51" s="66">
        <f t="shared" si="171"/>
        <v>0</v>
      </c>
      <c r="DR51" s="75">
        <f>SUM(DF51:DQ51)</f>
        <v>0</v>
      </c>
      <c r="DS51" s="66">
        <f t="shared" si="172"/>
        <v>0</v>
      </c>
      <c r="DT51" s="66">
        <f t="shared" si="172"/>
        <v>0</v>
      </c>
      <c r="DU51" s="66">
        <f t="shared" si="172"/>
        <v>0</v>
      </c>
      <c r="DV51" s="66">
        <f t="shared" si="172"/>
        <v>0</v>
      </c>
      <c r="DW51" s="66">
        <f t="shared" si="172"/>
        <v>0</v>
      </c>
      <c r="DX51" s="66">
        <f t="shared" si="172"/>
        <v>0</v>
      </c>
      <c r="DY51" s="66">
        <f t="shared" si="172"/>
        <v>0</v>
      </c>
      <c r="DZ51" s="66">
        <f t="shared" si="172"/>
        <v>0</v>
      </c>
      <c r="EA51" s="66">
        <f t="shared" si="172"/>
        <v>0</v>
      </c>
      <c r="EB51" s="66">
        <f t="shared" si="172"/>
        <v>0</v>
      </c>
      <c r="EC51" s="66">
        <f t="shared" si="172"/>
        <v>0</v>
      </c>
      <c r="ED51" s="66">
        <f t="shared" si="172"/>
        <v>0</v>
      </c>
      <c r="EE51" s="75">
        <f>SUM(DS51:ED51)</f>
        <v>0</v>
      </c>
    </row>
    <row r="52" spans="1:135" x14ac:dyDescent="0.2">
      <c r="A52" s="82" t="s">
        <v>174</v>
      </c>
      <c r="B52" s="84">
        <f>'SPACELOG 8 EMPRUNT 2'!E9</f>
        <v>46447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5" t="s">
        <v>97</v>
      </c>
      <c r="E53" s="86">
        <f t="shared" ref="E53:AJ53" si="173">SUM(E49:E51)</f>
        <v>0</v>
      </c>
      <c r="F53" s="66">
        <f t="shared" si="173"/>
        <v>0</v>
      </c>
      <c r="G53" s="66">
        <f t="shared" si="173"/>
        <v>0</v>
      </c>
      <c r="H53" s="66">
        <f t="shared" si="173"/>
        <v>0</v>
      </c>
      <c r="I53" s="66">
        <f t="shared" si="173"/>
        <v>0</v>
      </c>
      <c r="J53" s="66">
        <f t="shared" si="173"/>
        <v>0</v>
      </c>
      <c r="K53" s="66">
        <f t="shared" si="173"/>
        <v>0</v>
      </c>
      <c r="L53" s="66">
        <f t="shared" si="173"/>
        <v>0</v>
      </c>
      <c r="M53" s="66">
        <f t="shared" si="173"/>
        <v>0</v>
      </c>
      <c r="N53" s="66">
        <f t="shared" si="173"/>
        <v>0</v>
      </c>
      <c r="O53" s="66">
        <f t="shared" si="173"/>
        <v>0</v>
      </c>
      <c r="P53" s="66">
        <f t="shared" si="173"/>
        <v>0</v>
      </c>
      <c r="Q53" s="66">
        <f t="shared" si="173"/>
        <v>0</v>
      </c>
      <c r="R53" s="75">
        <f t="shared" si="173"/>
        <v>0</v>
      </c>
      <c r="S53" s="66">
        <f t="shared" si="173"/>
        <v>0</v>
      </c>
      <c r="T53" s="66">
        <f t="shared" si="173"/>
        <v>0</v>
      </c>
      <c r="U53" s="66">
        <f t="shared" si="173"/>
        <v>0</v>
      </c>
      <c r="V53" s="66">
        <f t="shared" si="173"/>
        <v>0</v>
      </c>
      <c r="W53" s="66">
        <f t="shared" si="173"/>
        <v>0</v>
      </c>
      <c r="X53" s="66">
        <f t="shared" si="173"/>
        <v>0</v>
      </c>
      <c r="Y53" s="66">
        <f t="shared" si="173"/>
        <v>0</v>
      </c>
      <c r="Z53" s="66">
        <f t="shared" si="173"/>
        <v>0</v>
      </c>
      <c r="AA53" s="66">
        <f t="shared" si="173"/>
        <v>0</v>
      </c>
      <c r="AB53" s="66">
        <f t="shared" si="173"/>
        <v>0</v>
      </c>
      <c r="AC53" s="66">
        <f t="shared" si="173"/>
        <v>0</v>
      </c>
      <c r="AD53" s="66">
        <f t="shared" si="173"/>
        <v>0</v>
      </c>
      <c r="AE53" s="75">
        <f t="shared" si="173"/>
        <v>0</v>
      </c>
      <c r="AF53" s="66">
        <f t="shared" si="173"/>
        <v>0</v>
      </c>
      <c r="AG53" s="66">
        <f t="shared" si="173"/>
        <v>0</v>
      </c>
      <c r="AH53" s="66">
        <f t="shared" si="173"/>
        <v>0</v>
      </c>
      <c r="AI53" s="66">
        <f t="shared" si="173"/>
        <v>0</v>
      </c>
      <c r="AJ53" s="66">
        <f t="shared" si="173"/>
        <v>0</v>
      </c>
      <c r="AK53" s="66">
        <f t="shared" ref="AK53:BP53" si="174">SUM(AK49:AK51)</f>
        <v>0</v>
      </c>
      <c r="AL53" s="66">
        <f t="shared" si="174"/>
        <v>0</v>
      </c>
      <c r="AM53" s="66">
        <f t="shared" si="174"/>
        <v>0</v>
      </c>
      <c r="AN53" s="66">
        <f t="shared" si="174"/>
        <v>0</v>
      </c>
      <c r="AO53" s="66">
        <f t="shared" si="174"/>
        <v>0</v>
      </c>
      <c r="AP53" s="66">
        <f t="shared" si="174"/>
        <v>0</v>
      </c>
      <c r="AQ53" s="66">
        <f t="shared" si="174"/>
        <v>0</v>
      </c>
      <c r="AR53" s="75">
        <f t="shared" si="174"/>
        <v>0</v>
      </c>
      <c r="AS53" s="66">
        <f t="shared" si="174"/>
        <v>0</v>
      </c>
      <c r="AT53" s="66">
        <f t="shared" si="174"/>
        <v>0</v>
      </c>
      <c r="AU53" s="66">
        <f t="shared" si="174"/>
        <v>0</v>
      </c>
      <c r="AV53" s="66">
        <f t="shared" si="174"/>
        <v>0</v>
      </c>
      <c r="AW53" s="66">
        <f t="shared" si="174"/>
        <v>0</v>
      </c>
      <c r="AX53" s="66">
        <f t="shared" si="174"/>
        <v>0</v>
      </c>
      <c r="AY53" s="66">
        <f t="shared" si="174"/>
        <v>0</v>
      </c>
      <c r="AZ53" s="66">
        <f t="shared" si="174"/>
        <v>0</v>
      </c>
      <c r="BA53" s="66">
        <f t="shared" si="174"/>
        <v>0</v>
      </c>
      <c r="BB53" s="66">
        <f t="shared" si="174"/>
        <v>0</v>
      </c>
      <c r="BC53" s="66">
        <f t="shared" si="174"/>
        <v>0</v>
      </c>
      <c r="BD53" s="66">
        <f t="shared" si="174"/>
        <v>0</v>
      </c>
      <c r="BE53" s="75">
        <f t="shared" si="174"/>
        <v>0</v>
      </c>
      <c r="BF53" s="66">
        <f t="shared" si="174"/>
        <v>0</v>
      </c>
      <c r="BG53" s="66">
        <f t="shared" si="174"/>
        <v>0</v>
      </c>
      <c r="BH53" s="66">
        <f t="shared" si="174"/>
        <v>0</v>
      </c>
      <c r="BI53" s="66">
        <f t="shared" si="174"/>
        <v>0</v>
      </c>
      <c r="BJ53" s="66">
        <f t="shared" si="174"/>
        <v>0</v>
      </c>
      <c r="BK53" s="66">
        <f t="shared" si="174"/>
        <v>0</v>
      </c>
      <c r="BL53" s="66">
        <f t="shared" si="174"/>
        <v>0</v>
      </c>
      <c r="BM53" s="66">
        <f t="shared" si="174"/>
        <v>0</v>
      </c>
      <c r="BN53" s="66">
        <f t="shared" si="174"/>
        <v>0</v>
      </c>
      <c r="BO53" s="66">
        <f t="shared" si="174"/>
        <v>0</v>
      </c>
      <c r="BP53" s="66">
        <f t="shared" si="174"/>
        <v>0</v>
      </c>
      <c r="BQ53" s="66">
        <f t="shared" ref="BQ53:CV53" si="175">SUM(BQ49:BQ51)</f>
        <v>0</v>
      </c>
      <c r="BR53" s="75">
        <f t="shared" si="175"/>
        <v>0</v>
      </c>
      <c r="BS53" s="66">
        <f t="shared" si="175"/>
        <v>0</v>
      </c>
      <c r="BT53" s="66">
        <f t="shared" si="175"/>
        <v>0</v>
      </c>
      <c r="BU53" s="66">
        <f t="shared" si="175"/>
        <v>0</v>
      </c>
      <c r="BV53" s="66">
        <f t="shared" si="175"/>
        <v>0</v>
      </c>
      <c r="BW53" s="66">
        <f t="shared" si="175"/>
        <v>0</v>
      </c>
      <c r="BX53" s="66">
        <f t="shared" si="175"/>
        <v>0</v>
      </c>
      <c r="BY53" s="66">
        <f t="shared" si="175"/>
        <v>0</v>
      </c>
      <c r="BZ53" s="66">
        <f t="shared" si="175"/>
        <v>0</v>
      </c>
      <c r="CA53" s="66">
        <f t="shared" si="175"/>
        <v>0</v>
      </c>
      <c r="CB53" s="66">
        <f t="shared" si="175"/>
        <v>0</v>
      </c>
      <c r="CC53" s="66">
        <f t="shared" si="175"/>
        <v>0</v>
      </c>
      <c r="CD53" s="66">
        <f t="shared" si="175"/>
        <v>0</v>
      </c>
      <c r="CE53" s="75">
        <f t="shared" si="175"/>
        <v>0</v>
      </c>
      <c r="CF53" s="66">
        <f t="shared" si="175"/>
        <v>0</v>
      </c>
      <c r="CG53" s="66">
        <f t="shared" si="175"/>
        <v>0</v>
      </c>
      <c r="CH53" s="66">
        <f t="shared" si="175"/>
        <v>0</v>
      </c>
      <c r="CI53" s="66">
        <f t="shared" si="175"/>
        <v>0</v>
      </c>
      <c r="CJ53" s="66">
        <f t="shared" si="175"/>
        <v>0</v>
      </c>
      <c r="CK53" s="66">
        <f t="shared" si="175"/>
        <v>0</v>
      </c>
      <c r="CL53" s="66">
        <f t="shared" si="175"/>
        <v>0</v>
      </c>
      <c r="CM53" s="66">
        <f t="shared" si="175"/>
        <v>0</v>
      </c>
      <c r="CN53" s="66">
        <f t="shared" si="175"/>
        <v>0</v>
      </c>
      <c r="CO53" s="66">
        <f t="shared" si="175"/>
        <v>0</v>
      </c>
      <c r="CP53" s="66">
        <f t="shared" si="175"/>
        <v>0</v>
      </c>
      <c r="CQ53" s="66">
        <f t="shared" si="175"/>
        <v>0</v>
      </c>
      <c r="CR53" s="75">
        <f t="shared" si="175"/>
        <v>0</v>
      </c>
      <c r="CS53" s="66">
        <f t="shared" si="175"/>
        <v>0</v>
      </c>
      <c r="CT53" s="66">
        <f t="shared" si="175"/>
        <v>0</v>
      </c>
      <c r="CU53" s="66">
        <f t="shared" si="175"/>
        <v>0</v>
      </c>
      <c r="CV53" s="66">
        <f t="shared" si="175"/>
        <v>0</v>
      </c>
      <c r="CW53" s="66">
        <f t="shared" ref="CW53:EE53" si="176">SUM(CW49:CW51)</f>
        <v>0</v>
      </c>
      <c r="CX53" s="66">
        <f t="shared" si="176"/>
        <v>0</v>
      </c>
      <c r="CY53" s="66">
        <f t="shared" si="176"/>
        <v>0</v>
      </c>
      <c r="CZ53" s="66">
        <f t="shared" si="176"/>
        <v>0</v>
      </c>
      <c r="DA53" s="66">
        <f t="shared" si="176"/>
        <v>0</v>
      </c>
      <c r="DB53" s="66">
        <f t="shared" si="176"/>
        <v>0</v>
      </c>
      <c r="DC53" s="66">
        <f t="shared" si="176"/>
        <v>0</v>
      </c>
      <c r="DD53" s="66">
        <f t="shared" si="176"/>
        <v>0</v>
      </c>
      <c r="DE53" s="75">
        <f t="shared" si="176"/>
        <v>0</v>
      </c>
      <c r="DF53" s="66">
        <f t="shared" si="176"/>
        <v>0</v>
      </c>
      <c r="DG53" s="66">
        <f t="shared" si="176"/>
        <v>0</v>
      </c>
      <c r="DH53" s="66">
        <f t="shared" si="176"/>
        <v>0</v>
      </c>
      <c r="DI53" s="66">
        <f t="shared" si="176"/>
        <v>0</v>
      </c>
      <c r="DJ53" s="66">
        <f t="shared" si="176"/>
        <v>0</v>
      </c>
      <c r="DK53" s="66">
        <f t="shared" si="176"/>
        <v>0</v>
      </c>
      <c r="DL53" s="66">
        <f t="shared" si="176"/>
        <v>0</v>
      </c>
      <c r="DM53" s="66">
        <f t="shared" si="176"/>
        <v>0</v>
      </c>
      <c r="DN53" s="66">
        <f t="shared" si="176"/>
        <v>0</v>
      </c>
      <c r="DO53" s="66">
        <f t="shared" si="176"/>
        <v>0</v>
      </c>
      <c r="DP53" s="66">
        <f t="shared" si="176"/>
        <v>0</v>
      </c>
      <c r="DQ53" s="66">
        <f t="shared" si="176"/>
        <v>0</v>
      </c>
      <c r="DR53" s="75">
        <f t="shared" si="176"/>
        <v>0</v>
      </c>
      <c r="DS53" s="66">
        <f t="shared" si="176"/>
        <v>0</v>
      </c>
      <c r="DT53" s="66">
        <f t="shared" si="176"/>
        <v>0</v>
      </c>
      <c r="DU53" s="66">
        <f t="shared" si="176"/>
        <v>0</v>
      </c>
      <c r="DV53" s="66">
        <f t="shared" si="176"/>
        <v>0</v>
      </c>
      <c r="DW53" s="66">
        <f t="shared" si="176"/>
        <v>0</v>
      </c>
      <c r="DX53" s="66">
        <f t="shared" si="176"/>
        <v>0</v>
      </c>
      <c r="DY53" s="66">
        <f t="shared" si="176"/>
        <v>0</v>
      </c>
      <c r="DZ53" s="66">
        <f t="shared" si="176"/>
        <v>0</v>
      </c>
      <c r="EA53" s="66">
        <f t="shared" si="176"/>
        <v>0</v>
      </c>
      <c r="EB53" s="66">
        <f t="shared" si="176"/>
        <v>0</v>
      </c>
      <c r="EC53" s="66">
        <f t="shared" si="176"/>
        <v>0</v>
      </c>
      <c r="ED53" s="66">
        <f t="shared" si="176"/>
        <v>0</v>
      </c>
      <c r="EE53" s="76">
        <f t="shared" si="176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80" t="s">
        <v>296</v>
      </c>
      <c r="D55" s="22" t="s">
        <v>98</v>
      </c>
      <c r="E55" s="79"/>
      <c r="F55" s="66">
        <f t="shared" ref="F55:Q55" si="177">F36-F41-F46-F53</f>
        <v>0</v>
      </c>
      <c r="G55" s="66">
        <f t="shared" si="177"/>
        <v>0</v>
      </c>
      <c r="H55" s="66">
        <f t="shared" si="177"/>
        <v>0</v>
      </c>
      <c r="I55" s="66">
        <f t="shared" si="177"/>
        <v>0</v>
      </c>
      <c r="J55" s="66">
        <f t="shared" si="177"/>
        <v>0</v>
      </c>
      <c r="K55" s="66">
        <f t="shared" si="177"/>
        <v>0</v>
      </c>
      <c r="L55" s="66">
        <f t="shared" si="177"/>
        <v>0</v>
      </c>
      <c r="M55" s="66">
        <f t="shared" si="177"/>
        <v>0</v>
      </c>
      <c r="N55" s="66">
        <f t="shared" si="177"/>
        <v>0</v>
      </c>
      <c r="O55" s="66">
        <f t="shared" si="177"/>
        <v>0</v>
      </c>
      <c r="P55" s="66">
        <f t="shared" si="177"/>
        <v>0</v>
      </c>
      <c r="Q55" s="66">
        <f t="shared" si="177"/>
        <v>0</v>
      </c>
      <c r="R55" s="75">
        <f>SUM(F55:Q55)</f>
        <v>0</v>
      </c>
      <c r="S55" s="66">
        <f t="shared" ref="S55:AD55" si="178">S36-S41-S46-S53</f>
        <v>0</v>
      </c>
      <c r="T55" s="66">
        <f t="shared" si="178"/>
        <v>0</v>
      </c>
      <c r="U55" s="66">
        <f t="shared" si="178"/>
        <v>0</v>
      </c>
      <c r="V55" s="66">
        <f t="shared" si="178"/>
        <v>0</v>
      </c>
      <c r="W55" s="66">
        <f t="shared" si="178"/>
        <v>0</v>
      </c>
      <c r="X55" s="66">
        <f t="shared" si="178"/>
        <v>0</v>
      </c>
      <c r="Y55" s="66">
        <f t="shared" si="178"/>
        <v>0</v>
      </c>
      <c r="Z55" s="66">
        <f t="shared" si="178"/>
        <v>0</v>
      </c>
      <c r="AA55" s="66">
        <f t="shared" si="178"/>
        <v>0</v>
      </c>
      <c r="AB55" s="66">
        <f t="shared" si="178"/>
        <v>0</v>
      </c>
      <c r="AC55" s="66">
        <f t="shared" si="178"/>
        <v>0</v>
      </c>
      <c r="AD55" s="66">
        <f t="shared" si="178"/>
        <v>0</v>
      </c>
      <c r="AE55" s="75">
        <f>SUM(S55:AD55)</f>
        <v>0</v>
      </c>
      <c r="AF55" s="66">
        <f t="shared" ref="AF55:AQ55" si="179">AF36-AF41-AF46-AF53</f>
        <v>0</v>
      </c>
      <c r="AG55" s="66">
        <f t="shared" si="179"/>
        <v>0</v>
      </c>
      <c r="AH55" s="66">
        <f t="shared" si="179"/>
        <v>0</v>
      </c>
      <c r="AI55" s="66">
        <f t="shared" si="179"/>
        <v>0</v>
      </c>
      <c r="AJ55" s="66">
        <f t="shared" si="179"/>
        <v>0</v>
      </c>
      <c r="AK55" s="66">
        <f t="shared" si="179"/>
        <v>0</v>
      </c>
      <c r="AL55" s="66">
        <f t="shared" si="179"/>
        <v>0</v>
      </c>
      <c r="AM55" s="66">
        <f t="shared" si="179"/>
        <v>0</v>
      </c>
      <c r="AN55" s="66">
        <f t="shared" si="179"/>
        <v>0</v>
      </c>
      <c r="AO55" s="66">
        <f t="shared" si="179"/>
        <v>0</v>
      </c>
      <c r="AP55" s="66">
        <f t="shared" si="179"/>
        <v>0</v>
      </c>
      <c r="AQ55" s="66">
        <f t="shared" si="179"/>
        <v>0</v>
      </c>
      <c r="AR55" s="75">
        <f>SUM(AF55:AQ55)</f>
        <v>0</v>
      </c>
      <c r="AS55" s="66">
        <f t="shared" ref="AS55:BD55" si="180">AS36-AS41-AS46-AS53</f>
        <v>0</v>
      </c>
      <c r="AT55" s="66">
        <f t="shared" si="180"/>
        <v>0</v>
      </c>
      <c r="AU55" s="66">
        <f t="shared" si="180"/>
        <v>0</v>
      </c>
      <c r="AV55" s="66">
        <f t="shared" si="180"/>
        <v>0</v>
      </c>
      <c r="AW55" s="66">
        <f t="shared" si="180"/>
        <v>0</v>
      </c>
      <c r="AX55" s="66">
        <f t="shared" si="180"/>
        <v>0</v>
      </c>
      <c r="AY55" s="66">
        <f t="shared" si="180"/>
        <v>0</v>
      </c>
      <c r="AZ55" s="66">
        <f t="shared" si="180"/>
        <v>0</v>
      </c>
      <c r="BA55" s="66">
        <f t="shared" si="180"/>
        <v>0</v>
      </c>
      <c r="BB55" s="66">
        <f t="shared" si="180"/>
        <v>0</v>
      </c>
      <c r="BC55" s="66">
        <f t="shared" si="180"/>
        <v>0</v>
      </c>
      <c r="BD55" s="66">
        <f t="shared" si="180"/>
        <v>0</v>
      </c>
      <c r="BE55" s="75">
        <f>SUM(AS55:BD55)</f>
        <v>0</v>
      </c>
      <c r="BF55" s="66">
        <f t="shared" ref="BF55:BQ55" si="181">BF36-BF41-BF46-BF53</f>
        <v>0</v>
      </c>
      <c r="BG55" s="66">
        <f t="shared" si="181"/>
        <v>0</v>
      </c>
      <c r="BH55" s="66">
        <f t="shared" si="181"/>
        <v>0</v>
      </c>
      <c r="BI55" s="66">
        <f t="shared" si="181"/>
        <v>0</v>
      </c>
      <c r="BJ55" s="66">
        <f t="shared" si="181"/>
        <v>0</v>
      </c>
      <c r="BK55" s="66">
        <f t="shared" si="181"/>
        <v>0</v>
      </c>
      <c r="BL55" s="66">
        <f t="shared" si="181"/>
        <v>0</v>
      </c>
      <c r="BM55" s="66">
        <f t="shared" si="181"/>
        <v>0</v>
      </c>
      <c r="BN55" s="66">
        <f t="shared" si="181"/>
        <v>0</v>
      </c>
      <c r="BO55" s="66">
        <f t="shared" si="181"/>
        <v>0</v>
      </c>
      <c r="BP55" s="66">
        <f t="shared" si="181"/>
        <v>0</v>
      </c>
      <c r="BQ55" s="66">
        <f t="shared" si="181"/>
        <v>0</v>
      </c>
      <c r="BR55" s="75">
        <f>SUM(BF55:BQ55)</f>
        <v>0</v>
      </c>
      <c r="BS55" s="66">
        <f t="shared" ref="BS55:CD55" si="182">BS36-BS41-BS46-BS53</f>
        <v>0</v>
      </c>
      <c r="BT55" s="66">
        <f t="shared" si="182"/>
        <v>0</v>
      </c>
      <c r="BU55" s="66">
        <f t="shared" si="182"/>
        <v>0</v>
      </c>
      <c r="BV55" s="66">
        <f t="shared" si="182"/>
        <v>0</v>
      </c>
      <c r="BW55" s="66">
        <f t="shared" si="182"/>
        <v>0</v>
      </c>
      <c r="BX55" s="66">
        <f t="shared" si="182"/>
        <v>0</v>
      </c>
      <c r="BY55" s="66">
        <f t="shared" si="182"/>
        <v>0</v>
      </c>
      <c r="BZ55" s="66">
        <f t="shared" si="182"/>
        <v>0</v>
      </c>
      <c r="CA55" s="66">
        <f t="shared" si="182"/>
        <v>0</v>
      </c>
      <c r="CB55" s="66">
        <f t="shared" si="182"/>
        <v>0</v>
      </c>
      <c r="CC55" s="66">
        <f t="shared" si="182"/>
        <v>0</v>
      </c>
      <c r="CD55" s="66">
        <f t="shared" si="182"/>
        <v>0</v>
      </c>
      <c r="CE55" s="75">
        <f>SUM(BS55:CD55)</f>
        <v>0</v>
      </c>
      <c r="CF55" s="66">
        <f t="shared" ref="CF55:CQ55" si="183">CF36-CF41-CF46-CF53</f>
        <v>0</v>
      </c>
      <c r="CG55" s="66">
        <f t="shared" si="183"/>
        <v>0</v>
      </c>
      <c r="CH55" s="66">
        <f t="shared" si="183"/>
        <v>0</v>
      </c>
      <c r="CI55" s="66">
        <f t="shared" si="183"/>
        <v>0</v>
      </c>
      <c r="CJ55" s="66">
        <f t="shared" si="183"/>
        <v>0</v>
      </c>
      <c r="CK55" s="66">
        <f t="shared" si="183"/>
        <v>0</v>
      </c>
      <c r="CL55" s="66">
        <f t="shared" si="183"/>
        <v>0</v>
      </c>
      <c r="CM55" s="66">
        <f t="shared" si="183"/>
        <v>0</v>
      </c>
      <c r="CN55" s="66">
        <f t="shared" si="183"/>
        <v>0</v>
      </c>
      <c r="CO55" s="66">
        <f t="shared" si="183"/>
        <v>0</v>
      </c>
      <c r="CP55" s="66">
        <f t="shared" si="183"/>
        <v>0</v>
      </c>
      <c r="CQ55" s="66">
        <f t="shared" si="183"/>
        <v>0</v>
      </c>
      <c r="CR55" s="75">
        <f>SUM(CF55:CQ55)</f>
        <v>0</v>
      </c>
      <c r="CS55" s="66">
        <f t="shared" ref="CS55:DD55" si="184">CS36-CS41-CS46-CS53</f>
        <v>0</v>
      </c>
      <c r="CT55" s="66">
        <f t="shared" si="184"/>
        <v>0</v>
      </c>
      <c r="CU55" s="66">
        <f t="shared" si="184"/>
        <v>0</v>
      </c>
      <c r="CV55" s="66">
        <f t="shared" si="184"/>
        <v>0</v>
      </c>
      <c r="CW55" s="66">
        <f t="shared" si="184"/>
        <v>0</v>
      </c>
      <c r="CX55" s="66">
        <f t="shared" si="184"/>
        <v>0</v>
      </c>
      <c r="CY55" s="66">
        <f t="shared" si="184"/>
        <v>0</v>
      </c>
      <c r="CZ55" s="66">
        <f t="shared" si="184"/>
        <v>0</v>
      </c>
      <c r="DA55" s="66">
        <f t="shared" si="184"/>
        <v>0</v>
      </c>
      <c r="DB55" s="66">
        <f t="shared" si="184"/>
        <v>0</v>
      </c>
      <c r="DC55" s="66">
        <f t="shared" si="184"/>
        <v>0</v>
      </c>
      <c r="DD55" s="66">
        <f t="shared" si="184"/>
        <v>0</v>
      </c>
      <c r="DE55" s="75">
        <f>SUM(CS55:DD55)</f>
        <v>0</v>
      </c>
      <c r="DF55" s="66">
        <f t="shared" ref="DF55:DQ55" si="185">DF36-DF41-DF46-DF53</f>
        <v>0</v>
      </c>
      <c r="DG55" s="66">
        <f t="shared" si="185"/>
        <v>0</v>
      </c>
      <c r="DH55" s="66">
        <f t="shared" si="185"/>
        <v>0</v>
      </c>
      <c r="DI55" s="66">
        <f t="shared" si="185"/>
        <v>0</v>
      </c>
      <c r="DJ55" s="66">
        <f t="shared" si="185"/>
        <v>0</v>
      </c>
      <c r="DK55" s="66">
        <f t="shared" si="185"/>
        <v>0</v>
      </c>
      <c r="DL55" s="66">
        <f t="shared" si="185"/>
        <v>0</v>
      </c>
      <c r="DM55" s="66">
        <f t="shared" si="185"/>
        <v>0</v>
      </c>
      <c r="DN55" s="66">
        <f t="shared" si="185"/>
        <v>0</v>
      </c>
      <c r="DO55" s="66">
        <f t="shared" si="185"/>
        <v>0</v>
      </c>
      <c r="DP55" s="66">
        <f t="shared" si="185"/>
        <v>0</v>
      </c>
      <c r="DQ55" s="66">
        <f t="shared" si="185"/>
        <v>0</v>
      </c>
      <c r="DR55" s="75">
        <f>SUM(DF55:DQ55)</f>
        <v>0</v>
      </c>
      <c r="DS55" s="66">
        <f t="shared" ref="DS55:ED55" si="186">DS36-DS41-DS46-DS53</f>
        <v>0</v>
      </c>
      <c r="DT55" s="66">
        <f t="shared" si="186"/>
        <v>0</v>
      </c>
      <c r="DU55" s="66">
        <f t="shared" si="186"/>
        <v>0</v>
      </c>
      <c r="DV55" s="66">
        <f t="shared" si="186"/>
        <v>0</v>
      </c>
      <c r="DW55" s="66">
        <f t="shared" si="186"/>
        <v>0</v>
      </c>
      <c r="DX55" s="66">
        <f t="shared" si="186"/>
        <v>0</v>
      </c>
      <c r="DY55" s="66">
        <f t="shared" si="186"/>
        <v>0</v>
      </c>
      <c r="DZ55" s="66">
        <f t="shared" si="186"/>
        <v>0</v>
      </c>
      <c r="EA55" s="66">
        <f t="shared" si="186"/>
        <v>0</v>
      </c>
      <c r="EB55" s="66">
        <f t="shared" si="186"/>
        <v>0</v>
      </c>
      <c r="EC55" s="66">
        <f t="shared" si="186"/>
        <v>0</v>
      </c>
      <c r="ED55" s="66">
        <f t="shared" si="186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8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8 EMPRUNT 3'!E7</f>
        <v>0</v>
      </c>
      <c r="D57" s="2" t="s">
        <v>99</v>
      </c>
      <c r="F57" s="66">
        <f>IFERROR(INDEX('SPACELOG 8 EMPRUNT 1'!$I$14:$I$2000,MATCH('SPACELOG 8 BP'!F$2,'SPACELOG 8 EMPRUNT 1'!$Z$14:$Z$2000,0)),0)</f>
        <v>0</v>
      </c>
      <c r="G57" s="66">
        <f>IFERROR(INDEX('SPACELOG 8 EMPRUNT 1'!$I$14:$I$2000,MATCH('SPACELOG 8 BP'!G$2,'SPACELOG 8 EMPRUNT 1'!$Z$14:$Z$2000,0)),0)</f>
        <v>0</v>
      </c>
      <c r="H57" s="66">
        <f>IFERROR(INDEX('SPACELOG 8 EMPRUNT 1'!$I$14:$I$2000,MATCH('SPACELOG 8 BP'!H$2,'SPACELOG 8 EMPRUNT 1'!$Z$14:$Z$2000,0)),0)</f>
        <v>0</v>
      </c>
      <c r="I57" s="66">
        <f>IFERROR(INDEX('SPACELOG 8 EMPRUNT 1'!$I$14:$I$2000,MATCH('SPACELOG 8 BP'!I$2,'SPACELOG 8 EMPRUNT 1'!$Z$14:$Z$2000,0)),0)</f>
        <v>0</v>
      </c>
      <c r="J57" s="66">
        <f>IFERROR(INDEX('SPACELOG 8 EMPRUNT 1'!$I$14:$I$2000,MATCH('SPACELOG 8 BP'!J$2,'SPACELOG 8 EMPRUNT 1'!$Z$14:$Z$2000,0)),0)</f>
        <v>0</v>
      </c>
      <c r="K57" s="66">
        <f>IFERROR(INDEX('SPACELOG 8 EMPRUNT 1'!$I$14:$I$2000,MATCH('SPACELOG 8 BP'!K$2,'SPACELOG 8 EMPRUNT 1'!$Z$14:$Z$2000,0)),0)</f>
        <v>0</v>
      </c>
      <c r="L57" s="66">
        <f>IFERROR(INDEX('SPACELOG 8 EMPRUNT 1'!$I$14:$I$2000,MATCH('SPACELOG 8 BP'!L$2,'SPACELOG 8 EMPRUNT 1'!$Z$14:$Z$2000,0)),0)</f>
        <v>0</v>
      </c>
      <c r="M57" s="66">
        <f>IFERROR(INDEX('SPACELOG 8 EMPRUNT 1'!$I$14:$I$2000,MATCH('SPACELOG 8 BP'!M$2,'SPACELOG 8 EMPRUNT 1'!$Z$14:$Z$2000,0)),0)</f>
        <v>0</v>
      </c>
      <c r="N57" s="66">
        <f>IFERROR(INDEX('SPACELOG 8 EMPRUNT 1'!$I$14:$I$2000,MATCH('SPACELOG 8 BP'!N$2,'SPACELOG 8 EMPRUNT 1'!$Z$14:$Z$2000,0)),0)</f>
        <v>0</v>
      </c>
      <c r="O57" s="66">
        <f>IFERROR(INDEX('SPACELOG 8 EMPRUNT 1'!$I$14:$I$2000,MATCH('SPACELOG 8 BP'!O$2,'SPACELOG 8 EMPRUNT 1'!$Z$14:$Z$2000,0)),0)</f>
        <v>0</v>
      </c>
      <c r="P57" s="66">
        <f>IFERROR(INDEX('SPACELOG 8 EMPRUNT 1'!$I$14:$I$2000,MATCH('SPACELOG 8 BP'!P$2,'SPACELOG 8 EMPRUNT 1'!$Z$14:$Z$2000,0)),0)</f>
        <v>0</v>
      </c>
      <c r="Q57" s="66">
        <f>IFERROR(INDEX('SPACELOG 8 EMPRUNT 1'!$I$14:$I$2000,MATCH('SPACELOG 8 BP'!Q$2,'SPACELOG 8 EMPRUNT 1'!$Z$14:$Z$2000,0)),0)</f>
        <v>0</v>
      </c>
      <c r="R57" s="75">
        <f>SUM(F57:Q57)</f>
        <v>0</v>
      </c>
      <c r="S57" s="66">
        <f>IFERROR(INDEX('SPACELOG 8 EMPRUNT 1'!$I$14:$I$2000,MATCH('SPACELOG 8 BP'!S$2,'SPACELOG 8 EMPRUNT 1'!$Z$14:$Z$2000,0)),0)</f>
        <v>0</v>
      </c>
      <c r="T57" s="66">
        <f>IFERROR(INDEX('SPACELOG 8 EMPRUNT 1'!$I$14:$I$2000,MATCH('SPACELOG 8 BP'!T$2,'SPACELOG 8 EMPRUNT 1'!$Z$14:$Z$2000,0)),0)</f>
        <v>0</v>
      </c>
      <c r="U57" s="66">
        <f>IFERROR(INDEX('SPACELOG 8 EMPRUNT 1'!$I$14:$I$2000,MATCH('SPACELOG 8 BP'!U$2,'SPACELOG 8 EMPRUNT 1'!$Z$14:$Z$2000,0)),0)</f>
        <v>0</v>
      </c>
      <c r="V57" s="66">
        <f>IFERROR(INDEX('SPACELOG 8 EMPRUNT 1'!$I$14:$I$2000,MATCH('SPACELOG 8 BP'!V$2,'SPACELOG 8 EMPRUNT 1'!$Z$14:$Z$2000,0)),0)</f>
        <v>0</v>
      </c>
      <c r="W57" s="66">
        <f>IFERROR(INDEX('SPACELOG 8 EMPRUNT 1'!$I$14:$I$2000,MATCH('SPACELOG 8 BP'!W$2,'SPACELOG 8 EMPRUNT 1'!$Z$14:$Z$2000,0)),0)</f>
        <v>0</v>
      </c>
      <c r="X57" s="66">
        <f>IFERROR(INDEX('SPACELOG 8 EMPRUNT 1'!$I$14:$I$2000,MATCH('SPACELOG 8 BP'!X$2,'SPACELOG 8 EMPRUNT 1'!$Z$14:$Z$2000,0)),0)</f>
        <v>0</v>
      </c>
      <c r="Y57" s="66">
        <f>IFERROR(INDEX('SPACELOG 8 EMPRUNT 1'!$I$14:$I$2000,MATCH('SPACELOG 8 BP'!Y$2,'SPACELOG 8 EMPRUNT 1'!$Z$14:$Z$2000,0)),0)</f>
        <v>0</v>
      </c>
      <c r="Z57" s="66">
        <f>IFERROR(INDEX('SPACELOG 8 EMPRUNT 1'!$I$14:$I$2000,MATCH('SPACELOG 8 BP'!Z$2,'SPACELOG 8 EMPRUNT 1'!$Z$14:$Z$2000,0)),0)</f>
        <v>0</v>
      </c>
      <c r="AA57" s="66">
        <f>IFERROR(INDEX('SPACELOG 8 EMPRUNT 1'!$I$14:$I$2000,MATCH('SPACELOG 8 BP'!AA$2,'SPACELOG 8 EMPRUNT 1'!$Z$14:$Z$2000,0)),0)</f>
        <v>0</v>
      </c>
      <c r="AB57" s="66">
        <f>IFERROR(INDEX('SPACELOG 8 EMPRUNT 1'!$I$14:$I$2000,MATCH('SPACELOG 8 BP'!AB$2,'SPACELOG 8 EMPRUNT 1'!$Z$14:$Z$2000,0)),0)</f>
        <v>0</v>
      </c>
      <c r="AC57" s="66">
        <f>IFERROR(INDEX('SPACELOG 8 EMPRUNT 1'!$I$14:$I$2000,MATCH('SPACELOG 8 BP'!AC$2,'SPACELOG 8 EMPRUNT 1'!$Z$14:$Z$2000,0)),0)</f>
        <v>0</v>
      </c>
      <c r="AD57" s="66">
        <f>IFERROR(INDEX('SPACELOG 8 EMPRUNT 1'!$I$14:$I$2000,MATCH('SPACELOG 8 BP'!AD$2,'SPACELOG 8 EMPRUNT 1'!$Z$14:$Z$2000,0)),0)</f>
        <v>0</v>
      </c>
      <c r="AE57" s="75">
        <f>SUM(S57:AD57)</f>
        <v>0</v>
      </c>
      <c r="AF57" s="66">
        <f>IFERROR(INDEX('SPACELOG 8 EMPRUNT 1'!$I$14:$I$2000,MATCH('SPACELOG 8 BP'!AF$2,'SPACELOG 8 EMPRUNT 1'!$Z$14:$Z$2000,0)),0)</f>
        <v>0</v>
      </c>
      <c r="AG57" s="66">
        <f>IFERROR(INDEX('SPACELOG 8 EMPRUNT 1'!$I$14:$I$2000,MATCH('SPACELOG 8 BP'!AG$2,'SPACELOG 8 EMPRUNT 1'!$Z$14:$Z$2000,0)),0)</f>
        <v>0</v>
      </c>
      <c r="AH57" s="66">
        <f>IFERROR(INDEX('SPACELOG 8 EMPRUNT 1'!$I$14:$I$2000,MATCH('SPACELOG 8 BP'!AH$2,'SPACELOG 8 EMPRUNT 1'!$Z$14:$Z$2000,0)),0)</f>
        <v>0</v>
      </c>
      <c r="AI57" s="66">
        <f>IFERROR(INDEX('SPACELOG 8 EMPRUNT 1'!$I$14:$I$2000,MATCH('SPACELOG 8 BP'!AI$2,'SPACELOG 8 EMPRUNT 1'!$Z$14:$Z$2000,0)),0)</f>
        <v>0</v>
      </c>
      <c r="AJ57" s="66">
        <f>IFERROR(INDEX('SPACELOG 8 EMPRUNT 1'!$I$14:$I$2000,MATCH('SPACELOG 8 BP'!AJ$2,'SPACELOG 8 EMPRUNT 1'!$Z$14:$Z$2000,0)),0)</f>
        <v>0</v>
      </c>
      <c r="AK57" s="66">
        <f>IFERROR(INDEX('SPACELOG 8 EMPRUNT 1'!$I$14:$I$2000,MATCH('SPACELOG 8 BP'!AK$2,'SPACELOG 8 EMPRUNT 1'!$Z$14:$Z$2000,0)),0)</f>
        <v>0</v>
      </c>
      <c r="AL57" s="66">
        <f>IFERROR(INDEX('SPACELOG 8 EMPRUNT 1'!$I$14:$I$2000,MATCH('SPACELOG 8 BP'!AL$2,'SPACELOG 8 EMPRUNT 1'!$Z$14:$Z$2000,0)),0)</f>
        <v>0</v>
      </c>
      <c r="AM57" s="66">
        <f>IFERROR(INDEX('SPACELOG 8 EMPRUNT 1'!$I$14:$I$2000,MATCH('SPACELOG 8 BP'!AM$2,'SPACELOG 8 EMPRUNT 1'!$Z$14:$Z$2000,0)),0)</f>
        <v>0</v>
      </c>
      <c r="AN57" s="66">
        <f>IFERROR(INDEX('SPACELOG 8 EMPRUNT 1'!$I$14:$I$2000,MATCH('SPACELOG 8 BP'!AN$2,'SPACELOG 8 EMPRUNT 1'!$Z$14:$Z$2000,0)),0)</f>
        <v>0</v>
      </c>
      <c r="AO57" s="66">
        <f>IFERROR(INDEX('SPACELOG 8 EMPRUNT 1'!$I$14:$I$2000,MATCH('SPACELOG 8 BP'!AO$2,'SPACELOG 8 EMPRUNT 1'!$Z$14:$Z$2000,0)),0)</f>
        <v>0</v>
      </c>
      <c r="AP57" s="66">
        <f>IFERROR(INDEX('SPACELOG 8 EMPRUNT 1'!$I$14:$I$2000,MATCH('SPACELOG 8 BP'!AP$2,'SPACELOG 8 EMPRUNT 1'!$Z$14:$Z$2000,0)),0)</f>
        <v>0</v>
      </c>
      <c r="AQ57" s="66">
        <f>IFERROR(INDEX('SPACELOG 8 EMPRUNT 1'!$I$14:$I$2000,MATCH('SPACELOG 8 BP'!AQ$2,'SPACELOG 8 EMPRUNT 1'!$Z$14:$Z$2000,0)),0)</f>
        <v>0</v>
      </c>
      <c r="AR57" s="75">
        <f>SUM(AF57:AQ57)</f>
        <v>0</v>
      </c>
      <c r="AS57" s="66">
        <f>IFERROR(INDEX('SPACELOG 8 EMPRUNT 1'!$I$14:$I$2000,MATCH('SPACELOG 8 BP'!AS$2,'SPACELOG 8 EMPRUNT 1'!$Z$14:$Z$2000,0)),0)</f>
        <v>0</v>
      </c>
      <c r="AT57" s="66">
        <f>IFERROR(INDEX('SPACELOG 8 EMPRUNT 1'!$I$14:$I$2000,MATCH('SPACELOG 8 BP'!AT$2,'SPACELOG 8 EMPRUNT 1'!$Z$14:$Z$2000,0)),0)</f>
        <v>0</v>
      </c>
      <c r="AU57" s="66">
        <f>IFERROR(INDEX('SPACELOG 8 EMPRUNT 1'!$I$14:$I$2000,MATCH('SPACELOG 8 BP'!AU$2,'SPACELOG 8 EMPRUNT 1'!$Z$14:$Z$2000,0)),0)</f>
        <v>0</v>
      </c>
      <c r="AV57" s="66">
        <f>IFERROR(INDEX('SPACELOG 8 EMPRUNT 1'!$I$14:$I$2000,MATCH('SPACELOG 8 BP'!AV$2,'SPACELOG 8 EMPRUNT 1'!$Z$14:$Z$2000,0)),0)</f>
        <v>0</v>
      </c>
      <c r="AW57" s="66">
        <f>IFERROR(INDEX('SPACELOG 8 EMPRUNT 1'!$I$14:$I$2000,MATCH('SPACELOG 8 BP'!AW$2,'SPACELOG 8 EMPRUNT 1'!$Z$14:$Z$2000,0)),0)</f>
        <v>0</v>
      </c>
      <c r="AX57" s="66">
        <f>IFERROR(INDEX('SPACELOG 8 EMPRUNT 1'!$I$14:$I$2000,MATCH('SPACELOG 8 BP'!AX$2,'SPACELOG 8 EMPRUNT 1'!$Z$14:$Z$2000,0)),0)</f>
        <v>0</v>
      </c>
      <c r="AY57" s="66">
        <f>IFERROR(INDEX('SPACELOG 8 EMPRUNT 1'!$I$14:$I$2000,MATCH('SPACELOG 8 BP'!AY$2,'SPACELOG 8 EMPRUNT 1'!$Z$14:$Z$2000,0)),0)</f>
        <v>0</v>
      </c>
      <c r="AZ57" s="66">
        <f>IFERROR(INDEX('SPACELOG 8 EMPRUNT 1'!$I$14:$I$2000,MATCH('SPACELOG 8 BP'!AZ$2,'SPACELOG 8 EMPRUNT 1'!$Z$14:$Z$2000,0)),0)</f>
        <v>0</v>
      </c>
      <c r="BA57" s="66">
        <f>IFERROR(INDEX('SPACELOG 8 EMPRUNT 1'!$I$14:$I$2000,MATCH('SPACELOG 8 BP'!BA$2,'SPACELOG 8 EMPRUNT 1'!$Z$14:$Z$2000,0)),0)</f>
        <v>0</v>
      </c>
      <c r="BB57" s="66">
        <f>IFERROR(INDEX('SPACELOG 8 EMPRUNT 1'!$I$14:$I$2000,MATCH('SPACELOG 8 BP'!BB$2,'SPACELOG 8 EMPRUNT 1'!$Z$14:$Z$2000,0)),0)</f>
        <v>0</v>
      </c>
      <c r="BC57" s="66">
        <f>IFERROR(INDEX('SPACELOG 8 EMPRUNT 1'!$I$14:$I$2000,MATCH('SPACELOG 8 BP'!BC$2,'SPACELOG 8 EMPRUNT 1'!$Z$14:$Z$2000,0)),0)</f>
        <v>0</v>
      </c>
      <c r="BD57" s="66">
        <f>IFERROR(INDEX('SPACELOG 8 EMPRUNT 1'!$I$14:$I$2000,MATCH('SPACELOG 8 BP'!BD$2,'SPACELOG 8 EMPRUNT 1'!$Z$14:$Z$2000,0)),0)</f>
        <v>0</v>
      </c>
      <c r="BE57" s="75">
        <f>SUM(AS57:BD57)</f>
        <v>0</v>
      </c>
      <c r="BF57" s="66">
        <f>IFERROR(INDEX('SPACELOG 8 EMPRUNT 1'!$I$14:$I$2000,MATCH('SPACELOG 8 BP'!BF$2,'SPACELOG 8 EMPRUNT 1'!$Z$14:$Z$2000,0)),0)</f>
        <v>0</v>
      </c>
      <c r="BG57" s="66">
        <f>IFERROR(INDEX('SPACELOG 8 EMPRUNT 1'!$I$14:$I$2000,MATCH('SPACELOG 8 BP'!BG$2,'SPACELOG 8 EMPRUNT 1'!$Z$14:$Z$2000,0)),0)</f>
        <v>0</v>
      </c>
      <c r="BH57" s="66">
        <f>IFERROR(INDEX('SPACELOG 8 EMPRUNT 1'!$I$14:$I$2000,MATCH('SPACELOG 8 BP'!BH$2,'SPACELOG 8 EMPRUNT 1'!$Z$14:$Z$2000,0)),0)</f>
        <v>0</v>
      </c>
      <c r="BI57" s="66">
        <f>IFERROR(INDEX('SPACELOG 8 EMPRUNT 1'!$I$14:$I$2000,MATCH('SPACELOG 8 BP'!BI$2,'SPACELOG 8 EMPRUNT 1'!$Z$14:$Z$2000,0)),0)</f>
        <v>0</v>
      </c>
      <c r="BJ57" s="66">
        <f>IFERROR(INDEX('SPACELOG 8 EMPRUNT 1'!$I$14:$I$2000,MATCH('SPACELOG 8 BP'!BJ$2,'SPACELOG 8 EMPRUNT 1'!$Z$14:$Z$2000,0)),0)</f>
        <v>0</v>
      </c>
      <c r="BK57" s="66">
        <f>IFERROR(INDEX('SPACELOG 8 EMPRUNT 1'!$I$14:$I$2000,MATCH('SPACELOG 8 BP'!BK$2,'SPACELOG 8 EMPRUNT 1'!$Z$14:$Z$2000,0)),0)</f>
        <v>0</v>
      </c>
      <c r="BL57" s="66">
        <f>IFERROR(INDEX('SPACELOG 8 EMPRUNT 1'!$I$14:$I$2000,MATCH('SPACELOG 8 BP'!BL$2,'SPACELOG 8 EMPRUNT 1'!$Z$14:$Z$2000,0)),0)</f>
        <v>0</v>
      </c>
      <c r="BM57" s="66">
        <f>IFERROR(INDEX('SPACELOG 8 EMPRUNT 1'!$I$14:$I$2000,MATCH('SPACELOG 8 BP'!BM$2,'SPACELOG 8 EMPRUNT 1'!$Z$14:$Z$2000,0)),0)</f>
        <v>0</v>
      </c>
      <c r="BN57" s="66">
        <f>IFERROR(INDEX('SPACELOG 8 EMPRUNT 1'!$I$14:$I$2000,MATCH('SPACELOG 8 BP'!BN$2,'SPACELOG 8 EMPRUNT 1'!$Z$14:$Z$2000,0)),0)</f>
        <v>0</v>
      </c>
      <c r="BO57" s="66">
        <f>IFERROR(INDEX('SPACELOG 8 EMPRUNT 1'!$I$14:$I$2000,MATCH('SPACELOG 8 BP'!BO$2,'SPACELOG 8 EMPRUNT 1'!$Z$14:$Z$2000,0)),0)</f>
        <v>0</v>
      </c>
      <c r="BP57" s="66">
        <f>IFERROR(INDEX('SPACELOG 8 EMPRUNT 1'!$I$14:$I$2000,MATCH('SPACELOG 8 BP'!BP$2,'SPACELOG 8 EMPRUNT 1'!$Z$14:$Z$2000,0)),0)</f>
        <v>0</v>
      </c>
      <c r="BQ57" s="66">
        <f>IFERROR(INDEX('SPACELOG 8 EMPRUNT 1'!$I$14:$I$2000,MATCH('SPACELOG 8 BP'!BQ$2,'SPACELOG 8 EMPRUNT 1'!$Z$14:$Z$2000,0)),0)</f>
        <v>0</v>
      </c>
      <c r="BR57" s="75">
        <f>SUM(BF57:BQ57)</f>
        <v>0</v>
      </c>
      <c r="BS57" s="66">
        <f>IFERROR(INDEX('SPACELOG 8 EMPRUNT 1'!$I$14:$I$2000,MATCH('SPACELOG 8 BP'!BS$2,'SPACELOG 8 EMPRUNT 1'!$Z$14:$Z$2000,0)),0)</f>
        <v>0</v>
      </c>
      <c r="BT57" s="66">
        <f>IFERROR(INDEX('SPACELOG 8 EMPRUNT 1'!$I$14:$I$2000,MATCH('SPACELOG 8 BP'!BT$2,'SPACELOG 8 EMPRUNT 1'!$Z$14:$Z$2000,0)),0)</f>
        <v>0</v>
      </c>
      <c r="BU57" s="66">
        <f>IFERROR(INDEX('SPACELOG 8 EMPRUNT 1'!$I$14:$I$2000,MATCH('SPACELOG 8 BP'!BU$2,'SPACELOG 8 EMPRUNT 1'!$Z$14:$Z$2000,0)),0)</f>
        <v>0</v>
      </c>
      <c r="BV57" s="66">
        <f>IFERROR(INDEX('SPACELOG 8 EMPRUNT 1'!$I$14:$I$2000,MATCH('SPACELOG 8 BP'!BV$2,'SPACELOG 8 EMPRUNT 1'!$Z$14:$Z$2000,0)),0)</f>
        <v>0</v>
      </c>
      <c r="BW57" s="66">
        <f>IFERROR(INDEX('SPACELOG 8 EMPRUNT 1'!$I$14:$I$2000,MATCH('SPACELOG 8 BP'!BW$2,'SPACELOG 8 EMPRUNT 1'!$Z$14:$Z$2000,0)),0)</f>
        <v>0</v>
      </c>
      <c r="BX57" s="66">
        <f>IFERROR(INDEX('SPACELOG 8 EMPRUNT 1'!$I$14:$I$2000,MATCH('SPACELOG 8 BP'!BX$2,'SPACELOG 8 EMPRUNT 1'!$Z$14:$Z$2000,0)),0)</f>
        <v>0</v>
      </c>
      <c r="BY57" s="66">
        <f>IFERROR(INDEX('SPACELOG 8 EMPRUNT 1'!$I$14:$I$2000,MATCH('SPACELOG 8 BP'!BY$2,'SPACELOG 8 EMPRUNT 1'!$Z$14:$Z$2000,0)),0)</f>
        <v>0</v>
      </c>
      <c r="BZ57" s="66">
        <f>IFERROR(INDEX('SPACELOG 8 EMPRUNT 1'!$I$14:$I$2000,MATCH('SPACELOG 8 BP'!BZ$2,'SPACELOG 8 EMPRUNT 1'!$Z$14:$Z$2000,0)),0)</f>
        <v>0</v>
      </c>
      <c r="CA57" s="66">
        <f>IFERROR(INDEX('SPACELOG 8 EMPRUNT 1'!$I$14:$I$2000,MATCH('SPACELOG 8 BP'!CA$2,'SPACELOG 8 EMPRUNT 1'!$Z$14:$Z$2000,0)),0)</f>
        <v>0</v>
      </c>
      <c r="CB57" s="66">
        <f>IFERROR(INDEX('SPACELOG 8 EMPRUNT 1'!$I$14:$I$2000,MATCH('SPACELOG 8 BP'!CB$2,'SPACELOG 8 EMPRUNT 1'!$Z$14:$Z$2000,0)),0)</f>
        <v>0</v>
      </c>
      <c r="CC57" s="66">
        <f>IFERROR(INDEX('SPACELOG 8 EMPRUNT 1'!$I$14:$I$2000,MATCH('SPACELOG 8 BP'!CC$2,'SPACELOG 8 EMPRUNT 1'!$Z$14:$Z$2000,0)),0)</f>
        <v>0</v>
      </c>
      <c r="CD57" s="66">
        <f>IFERROR(INDEX('SPACELOG 8 EMPRUNT 1'!$I$14:$I$2000,MATCH('SPACELOG 8 BP'!CD$2,'SPACELOG 8 EMPRUNT 1'!$Z$14:$Z$2000,0)),0)</f>
        <v>0</v>
      </c>
      <c r="CE57" s="75">
        <f>SUM(BS57:CD57)</f>
        <v>0</v>
      </c>
      <c r="CF57" s="66">
        <f>IFERROR(INDEX('SPACELOG 8 EMPRUNT 1'!$I$14:$I$2000,MATCH('SPACELOG 8 BP'!CF$2,'SPACELOG 8 EMPRUNT 1'!$Z$14:$Z$2000,0)),0)</f>
        <v>0</v>
      </c>
      <c r="CG57" s="66">
        <f>IFERROR(INDEX('SPACELOG 8 EMPRUNT 1'!$I$14:$I$2000,MATCH('SPACELOG 8 BP'!CG$2,'SPACELOG 8 EMPRUNT 1'!$Z$14:$Z$2000,0)),0)</f>
        <v>0</v>
      </c>
      <c r="CH57" s="66">
        <f>IFERROR(INDEX('SPACELOG 8 EMPRUNT 1'!$I$14:$I$2000,MATCH('SPACELOG 8 BP'!CH$2,'SPACELOG 8 EMPRUNT 1'!$Z$14:$Z$2000,0)),0)</f>
        <v>0</v>
      </c>
      <c r="CI57" s="66">
        <f>IFERROR(INDEX('SPACELOG 8 EMPRUNT 1'!$I$14:$I$2000,MATCH('SPACELOG 8 BP'!CI$2,'SPACELOG 8 EMPRUNT 1'!$Z$14:$Z$2000,0)),0)</f>
        <v>0</v>
      </c>
      <c r="CJ57" s="66">
        <f>IFERROR(INDEX('SPACELOG 8 EMPRUNT 1'!$I$14:$I$2000,MATCH('SPACELOG 8 BP'!CJ$2,'SPACELOG 8 EMPRUNT 1'!$Z$14:$Z$2000,0)),0)</f>
        <v>0</v>
      </c>
      <c r="CK57" s="66">
        <f>IFERROR(INDEX('SPACELOG 8 EMPRUNT 1'!$I$14:$I$2000,MATCH('SPACELOG 8 BP'!CK$2,'SPACELOG 8 EMPRUNT 1'!$Z$14:$Z$2000,0)),0)</f>
        <v>0</v>
      </c>
      <c r="CL57" s="66">
        <f>IFERROR(INDEX('SPACELOG 8 EMPRUNT 1'!$I$14:$I$2000,MATCH('SPACELOG 8 BP'!CL$2,'SPACELOG 8 EMPRUNT 1'!$Z$14:$Z$2000,0)),0)</f>
        <v>0</v>
      </c>
      <c r="CM57" s="66">
        <f>IFERROR(INDEX('SPACELOG 8 EMPRUNT 1'!$I$14:$I$2000,MATCH('SPACELOG 8 BP'!CM$2,'SPACELOG 8 EMPRUNT 1'!$Z$14:$Z$2000,0)),0)</f>
        <v>0</v>
      </c>
      <c r="CN57" s="66">
        <f>IFERROR(INDEX('SPACELOG 8 EMPRUNT 1'!$I$14:$I$2000,MATCH('SPACELOG 8 BP'!CN$2,'SPACELOG 8 EMPRUNT 1'!$Z$14:$Z$2000,0)),0)</f>
        <v>0</v>
      </c>
      <c r="CO57" s="66">
        <f>IFERROR(INDEX('SPACELOG 8 EMPRUNT 1'!$I$14:$I$2000,MATCH('SPACELOG 8 BP'!CO$2,'SPACELOG 8 EMPRUNT 1'!$Z$14:$Z$2000,0)),0)</f>
        <v>0</v>
      </c>
      <c r="CP57" s="66">
        <f>IFERROR(INDEX('SPACELOG 8 EMPRUNT 1'!$I$14:$I$2000,MATCH('SPACELOG 8 BP'!CP$2,'SPACELOG 8 EMPRUNT 1'!$Z$14:$Z$2000,0)),0)</f>
        <v>0</v>
      </c>
      <c r="CQ57" s="66">
        <f>IFERROR(INDEX('SPACELOG 8 EMPRUNT 1'!$I$14:$I$2000,MATCH('SPACELOG 8 BP'!CQ$2,'SPACELOG 8 EMPRUNT 1'!$Z$14:$Z$2000,0)),0)</f>
        <v>0</v>
      </c>
      <c r="CR57" s="75">
        <f>SUM(CF57:CQ57)</f>
        <v>0</v>
      </c>
      <c r="CS57" s="66">
        <f>IFERROR(INDEX('SPACELOG 8 EMPRUNT 1'!$I$14:$I$2000,MATCH('SPACELOG 8 BP'!CS$2,'SPACELOG 8 EMPRUNT 1'!$Z$14:$Z$2000,0)),0)</f>
        <v>0</v>
      </c>
      <c r="CT57" s="66">
        <f>IFERROR(INDEX('SPACELOG 8 EMPRUNT 1'!$I$14:$I$2000,MATCH('SPACELOG 8 BP'!CT$2,'SPACELOG 8 EMPRUNT 1'!$Z$14:$Z$2000,0)),0)</f>
        <v>0</v>
      </c>
      <c r="CU57" s="66">
        <f>IFERROR(INDEX('SPACELOG 8 EMPRUNT 1'!$I$14:$I$2000,MATCH('SPACELOG 8 BP'!CU$2,'SPACELOG 8 EMPRUNT 1'!$Z$14:$Z$2000,0)),0)</f>
        <v>0</v>
      </c>
      <c r="CV57" s="66">
        <f>IFERROR(INDEX('SPACELOG 8 EMPRUNT 1'!$I$14:$I$2000,MATCH('SPACELOG 8 BP'!CV$2,'SPACELOG 8 EMPRUNT 1'!$Z$14:$Z$2000,0)),0)</f>
        <v>0</v>
      </c>
      <c r="CW57" s="66">
        <f>IFERROR(INDEX('SPACELOG 8 EMPRUNT 1'!$I$14:$I$2000,MATCH('SPACELOG 8 BP'!CW$2,'SPACELOG 8 EMPRUNT 1'!$Z$14:$Z$2000,0)),0)</f>
        <v>0</v>
      </c>
      <c r="CX57" s="66">
        <f>IFERROR(INDEX('SPACELOG 8 EMPRUNT 1'!$I$14:$I$2000,MATCH('SPACELOG 8 BP'!CX$2,'SPACELOG 8 EMPRUNT 1'!$Z$14:$Z$2000,0)),0)</f>
        <v>0</v>
      </c>
      <c r="CY57" s="66">
        <f>IFERROR(INDEX('SPACELOG 8 EMPRUNT 1'!$I$14:$I$2000,MATCH('SPACELOG 8 BP'!CY$2,'SPACELOG 8 EMPRUNT 1'!$Z$14:$Z$2000,0)),0)</f>
        <v>0</v>
      </c>
      <c r="CZ57" s="66">
        <f>IFERROR(INDEX('SPACELOG 8 EMPRUNT 1'!$I$14:$I$2000,MATCH('SPACELOG 8 BP'!CZ$2,'SPACELOG 8 EMPRUNT 1'!$Z$14:$Z$2000,0)),0)</f>
        <v>0</v>
      </c>
      <c r="DA57" s="66">
        <f>IFERROR(INDEX('SPACELOG 8 EMPRUNT 1'!$I$14:$I$2000,MATCH('SPACELOG 8 BP'!DA$2,'SPACELOG 8 EMPRUNT 1'!$Z$14:$Z$2000,0)),0)</f>
        <v>0</v>
      </c>
      <c r="DB57" s="66">
        <f>IFERROR(INDEX('SPACELOG 8 EMPRUNT 1'!$I$14:$I$2000,MATCH('SPACELOG 8 BP'!DB$2,'SPACELOG 8 EMPRUNT 1'!$Z$14:$Z$2000,0)),0)</f>
        <v>0</v>
      </c>
      <c r="DC57" s="66">
        <f>IFERROR(INDEX('SPACELOG 8 EMPRUNT 1'!$I$14:$I$2000,MATCH('SPACELOG 8 BP'!DC$2,'SPACELOG 8 EMPRUNT 1'!$Z$14:$Z$2000,0)),0)</f>
        <v>0</v>
      </c>
      <c r="DD57" s="66">
        <f>IFERROR(INDEX('SPACELOG 8 EMPRUNT 1'!$I$14:$I$2000,MATCH('SPACELOG 8 BP'!DD$2,'SPACELOG 8 EMPRUNT 1'!$Z$14:$Z$2000,0)),0)</f>
        <v>0</v>
      </c>
      <c r="DE57" s="75">
        <f>SUM(CS57:DD57)</f>
        <v>0</v>
      </c>
      <c r="DF57" s="66">
        <f>IFERROR(INDEX('SPACELOG 8 EMPRUNT 1'!$I$14:$I$2000,MATCH('SPACELOG 8 BP'!DF$2,'SPACELOG 8 EMPRUNT 1'!$Z$14:$Z$2000,0)),0)</f>
        <v>0</v>
      </c>
      <c r="DG57" s="66">
        <f>IFERROR(INDEX('SPACELOG 8 EMPRUNT 1'!$I$14:$I$2000,MATCH('SPACELOG 8 BP'!DG$2,'SPACELOG 8 EMPRUNT 1'!$Z$14:$Z$2000,0)),0)</f>
        <v>0</v>
      </c>
      <c r="DH57" s="66">
        <f>IFERROR(INDEX('SPACELOG 8 EMPRUNT 1'!$I$14:$I$2000,MATCH('SPACELOG 8 BP'!DH$2,'SPACELOG 8 EMPRUNT 1'!$Z$14:$Z$2000,0)),0)</f>
        <v>0</v>
      </c>
      <c r="DI57" s="66">
        <f>IFERROR(INDEX('SPACELOG 8 EMPRUNT 1'!$I$14:$I$2000,MATCH('SPACELOG 8 BP'!DI$2,'SPACELOG 8 EMPRUNT 1'!$Z$14:$Z$2000,0)),0)</f>
        <v>0</v>
      </c>
      <c r="DJ57" s="66">
        <f>IFERROR(INDEX('SPACELOG 8 EMPRUNT 1'!$I$14:$I$2000,MATCH('SPACELOG 8 BP'!DJ$2,'SPACELOG 8 EMPRUNT 1'!$Z$14:$Z$2000,0)),0)</f>
        <v>0</v>
      </c>
      <c r="DK57" s="66">
        <f>IFERROR(INDEX('SPACELOG 8 EMPRUNT 1'!$I$14:$I$2000,MATCH('SPACELOG 8 BP'!DK$2,'SPACELOG 8 EMPRUNT 1'!$Z$14:$Z$2000,0)),0)</f>
        <v>0</v>
      </c>
      <c r="DL57" s="66">
        <f>IFERROR(INDEX('SPACELOG 8 EMPRUNT 1'!$I$14:$I$2000,MATCH('SPACELOG 8 BP'!DL$2,'SPACELOG 8 EMPRUNT 1'!$Z$14:$Z$2000,0)),0)</f>
        <v>0</v>
      </c>
      <c r="DM57" s="66">
        <f>IFERROR(INDEX('SPACELOG 8 EMPRUNT 1'!$I$14:$I$2000,MATCH('SPACELOG 8 BP'!DM$2,'SPACELOG 8 EMPRUNT 1'!$Z$14:$Z$2000,0)),0)</f>
        <v>0</v>
      </c>
      <c r="DN57" s="66">
        <f>IFERROR(INDEX('SPACELOG 8 EMPRUNT 1'!$I$14:$I$2000,MATCH('SPACELOG 8 BP'!DN$2,'SPACELOG 8 EMPRUNT 1'!$Z$14:$Z$2000,0)),0)</f>
        <v>0</v>
      </c>
      <c r="DO57" s="66">
        <f>IFERROR(INDEX('SPACELOG 8 EMPRUNT 1'!$I$14:$I$2000,MATCH('SPACELOG 8 BP'!DO$2,'SPACELOG 8 EMPRUNT 1'!$Z$14:$Z$2000,0)),0)</f>
        <v>0</v>
      </c>
      <c r="DP57" s="66">
        <f>IFERROR(INDEX('SPACELOG 8 EMPRUNT 1'!$I$14:$I$2000,MATCH('SPACELOG 8 BP'!DP$2,'SPACELOG 8 EMPRUNT 1'!$Z$14:$Z$2000,0)),0)</f>
        <v>0</v>
      </c>
      <c r="DQ57" s="66">
        <f>IFERROR(INDEX('SPACELOG 8 EMPRUNT 1'!$I$14:$I$2000,MATCH('SPACELOG 8 BP'!DQ$2,'SPACELOG 8 EMPRUNT 1'!$Z$14:$Z$2000,0)),0)</f>
        <v>0</v>
      </c>
      <c r="DR57" s="75">
        <f>SUM(DF57:DQ57)</f>
        <v>0</v>
      </c>
      <c r="DS57" s="66">
        <f>IFERROR(INDEX('SPACELOG 8 EMPRUNT 1'!$I$14:$I$2000,MATCH('SPACELOG 8 BP'!DS$2,'SPACELOG 8 EMPRUNT 1'!$Z$14:$Z$2000,0)),0)</f>
        <v>0</v>
      </c>
      <c r="DT57" s="66">
        <f>IFERROR(INDEX('SPACELOG 8 EMPRUNT 1'!$I$14:$I$2000,MATCH('SPACELOG 8 BP'!DT$2,'SPACELOG 8 EMPRUNT 1'!$Z$14:$Z$2000,0)),0)</f>
        <v>0</v>
      </c>
      <c r="DU57" s="66">
        <f>IFERROR(INDEX('SPACELOG 8 EMPRUNT 1'!$I$14:$I$2000,MATCH('SPACELOG 8 BP'!DU$2,'SPACELOG 8 EMPRUNT 1'!$Z$14:$Z$2000,0)),0)</f>
        <v>0</v>
      </c>
      <c r="DV57" s="66">
        <f>IFERROR(INDEX('SPACELOG 8 EMPRUNT 1'!$I$14:$I$2000,MATCH('SPACELOG 8 BP'!DV$2,'SPACELOG 8 EMPRUNT 1'!$Z$14:$Z$2000,0)),0)</f>
        <v>0</v>
      </c>
      <c r="DW57" s="66">
        <f>IFERROR(INDEX('SPACELOG 8 EMPRUNT 1'!$I$14:$I$2000,MATCH('SPACELOG 8 BP'!DW$2,'SPACELOG 8 EMPRUNT 1'!$Z$14:$Z$2000,0)),0)</f>
        <v>0</v>
      </c>
      <c r="DX57" s="66">
        <f>IFERROR(INDEX('SPACELOG 8 EMPRUNT 1'!$I$14:$I$2000,MATCH('SPACELOG 8 BP'!DX$2,'SPACELOG 8 EMPRUNT 1'!$Z$14:$Z$2000,0)),0)</f>
        <v>0</v>
      </c>
      <c r="DY57" s="66">
        <f>IFERROR(INDEX('SPACELOG 8 EMPRUNT 1'!$I$14:$I$2000,MATCH('SPACELOG 8 BP'!DY$2,'SPACELOG 8 EMPRUNT 1'!$Z$14:$Z$2000,0)),0)</f>
        <v>0</v>
      </c>
      <c r="DZ57" s="66">
        <f>IFERROR(INDEX('SPACELOG 8 EMPRUNT 1'!$I$14:$I$2000,MATCH('SPACELOG 8 BP'!DZ$2,'SPACELOG 8 EMPRUNT 1'!$Z$14:$Z$2000,0)),0)</f>
        <v>0</v>
      </c>
      <c r="EA57" s="66">
        <f>IFERROR(INDEX('SPACELOG 8 EMPRUNT 1'!$I$14:$I$2000,MATCH('SPACELOG 8 BP'!EA$2,'SPACELOG 8 EMPRUNT 1'!$Z$14:$Z$2000,0)),0)</f>
        <v>0</v>
      </c>
      <c r="EB57" s="66">
        <f>IFERROR(INDEX('SPACELOG 8 EMPRUNT 1'!$I$14:$I$2000,MATCH('SPACELOG 8 BP'!EB$2,'SPACELOG 8 EMPRUNT 1'!$Z$14:$Z$2000,0)),0)</f>
        <v>0</v>
      </c>
      <c r="EC57" s="66">
        <f>IFERROR(INDEX('SPACELOG 8 EMPRUNT 1'!$I$14:$I$2000,MATCH('SPACELOG 8 BP'!EC$2,'SPACELOG 8 EMPRUNT 1'!$Z$14:$Z$2000,0)),0)</f>
        <v>0</v>
      </c>
      <c r="ED57" s="66">
        <f>IFERROR(INDEX('SPACELOG 8 EMPRUNT 1'!$I$14:$I$2000,MATCH('SPACELOG 8 BP'!ED$2,'SPACELOG 8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8 EMPRUNT 3'!I6</f>
        <v/>
      </c>
      <c r="D58" s="2" t="s">
        <v>100</v>
      </c>
      <c r="F58" s="66">
        <f>IFERROR(INDEX('SPACELOG 8 EMPRUNT 2'!$I$14:$I$2000,MATCH('SPACELOG 8 BP'!F$2,'SPACELOG 8 EMPRUNT 2'!$Z$14:$Z$2000,0)),0)</f>
        <v>0</v>
      </c>
      <c r="G58" s="66">
        <f>IFERROR(INDEX('SPACELOG 8 EMPRUNT 2'!$I$14:$I$2000,MATCH('SPACELOG 8 BP'!G$2,'SPACELOG 8 EMPRUNT 2'!$Z$14:$Z$2000,0)),0)</f>
        <v>0</v>
      </c>
      <c r="H58" s="66">
        <f>IFERROR(INDEX('SPACELOG 8 EMPRUNT 2'!$I$14:$I$2000,MATCH('SPACELOG 8 BP'!H$2,'SPACELOG 8 EMPRUNT 2'!$Z$14:$Z$2000,0)),0)</f>
        <v>0</v>
      </c>
      <c r="I58" s="66">
        <f>IFERROR(INDEX('SPACELOG 8 EMPRUNT 2'!$I$14:$I$2000,MATCH('SPACELOG 8 BP'!I$2,'SPACELOG 8 EMPRUNT 2'!$Z$14:$Z$2000,0)),0)</f>
        <v>0</v>
      </c>
      <c r="J58" s="66">
        <f>IFERROR(INDEX('SPACELOG 8 EMPRUNT 2'!$I$14:$I$2000,MATCH('SPACELOG 8 BP'!J$2,'SPACELOG 8 EMPRUNT 2'!$Z$14:$Z$2000,0)),0)</f>
        <v>0</v>
      </c>
      <c r="K58" s="66">
        <f>IFERROR(INDEX('SPACELOG 8 EMPRUNT 2'!$I$14:$I$2000,MATCH('SPACELOG 8 BP'!K$2,'SPACELOG 8 EMPRUNT 2'!$Z$14:$Z$2000,0)),0)</f>
        <v>0</v>
      </c>
      <c r="L58" s="66">
        <f>IFERROR(INDEX('SPACELOG 8 EMPRUNT 2'!$I$14:$I$2000,MATCH('SPACELOG 8 BP'!L$2,'SPACELOG 8 EMPRUNT 2'!$Z$14:$Z$2000,0)),0)</f>
        <v>0</v>
      </c>
      <c r="M58" s="66">
        <f>IFERROR(INDEX('SPACELOG 8 EMPRUNT 2'!$I$14:$I$2000,MATCH('SPACELOG 8 BP'!M$2,'SPACELOG 8 EMPRUNT 2'!$Z$14:$Z$2000,0)),0)</f>
        <v>0</v>
      </c>
      <c r="N58" s="66">
        <f>IFERROR(INDEX('SPACELOG 8 EMPRUNT 2'!$I$14:$I$2000,MATCH('SPACELOG 8 BP'!N$2,'SPACELOG 8 EMPRUNT 2'!$Z$14:$Z$2000,0)),0)</f>
        <v>0</v>
      </c>
      <c r="O58" s="66">
        <f>IFERROR(INDEX('SPACELOG 8 EMPRUNT 2'!$I$14:$I$2000,MATCH('SPACELOG 8 BP'!O$2,'SPACELOG 8 EMPRUNT 2'!$Z$14:$Z$2000,0)),0)</f>
        <v>0</v>
      </c>
      <c r="P58" s="66">
        <f>IFERROR(INDEX('SPACELOG 8 EMPRUNT 2'!$I$14:$I$2000,MATCH('SPACELOG 8 BP'!P$2,'SPACELOG 8 EMPRUNT 2'!$Z$14:$Z$2000,0)),0)</f>
        <v>0</v>
      </c>
      <c r="Q58" s="66">
        <f>IFERROR(INDEX('SPACELOG 8 EMPRUNT 2'!$I$14:$I$2000,MATCH('SPACELOG 8 BP'!Q$2,'SPACELOG 8 EMPRUNT 2'!$Z$14:$Z$2000,0)),0)</f>
        <v>0</v>
      </c>
      <c r="R58" s="75">
        <f>SUM(F58:Q58)</f>
        <v>0</v>
      </c>
      <c r="S58" s="66">
        <f>IFERROR(INDEX('SPACELOG 8 EMPRUNT 2'!$I$14:$I$2000,MATCH('SPACELOG 8 BP'!S$2,'SPACELOG 8 EMPRUNT 2'!$Z$14:$Z$2000,0)),0)</f>
        <v>0</v>
      </c>
      <c r="T58" s="66">
        <f>IFERROR(INDEX('SPACELOG 8 EMPRUNT 2'!$I$14:$I$2000,MATCH('SPACELOG 8 BP'!T$2,'SPACELOG 8 EMPRUNT 2'!$Z$14:$Z$2000,0)),0)</f>
        <v>0</v>
      </c>
      <c r="U58" s="66">
        <f>IFERROR(INDEX('SPACELOG 8 EMPRUNT 2'!$I$14:$I$2000,MATCH('SPACELOG 8 BP'!U$2,'SPACELOG 8 EMPRUNT 2'!$Z$14:$Z$2000,0)),0)</f>
        <v>0</v>
      </c>
      <c r="V58" s="66">
        <f>IFERROR(INDEX('SPACELOG 8 EMPRUNT 2'!$I$14:$I$2000,MATCH('SPACELOG 8 BP'!V$2,'SPACELOG 8 EMPRUNT 2'!$Z$14:$Z$2000,0)),0)</f>
        <v>0</v>
      </c>
      <c r="W58" s="66">
        <f>IFERROR(INDEX('SPACELOG 8 EMPRUNT 2'!$I$14:$I$2000,MATCH('SPACELOG 8 BP'!W$2,'SPACELOG 8 EMPRUNT 2'!$Z$14:$Z$2000,0)),0)</f>
        <v>0</v>
      </c>
      <c r="X58" s="66">
        <f>IFERROR(INDEX('SPACELOG 8 EMPRUNT 2'!$I$14:$I$2000,MATCH('SPACELOG 8 BP'!X$2,'SPACELOG 8 EMPRUNT 2'!$Z$14:$Z$2000,0)),0)</f>
        <v>0</v>
      </c>
      <c r="Y58" s="66">
        <f>IFERROR(INDEX('SPACELOG 8 EMPRUNT 2'!$I$14:$I$2000,MATCH('SPACELOG 8 BP'!Y$2,'SPACELOG 8 EMPRUNT 2'!$Z$14:$Z$2000,0)),0)</f>
        <v>0</v>
      </c>
      <c r="Z58" s="66">
        <f>IFERROR(INDEX('SPACELOG 8 EMPRUNT 2'!$I$14:$I$2000,MATCH('SPACELOG 8 BP'!Z$2,'SPACELOG 8 EMPRUNT 2'!$Z$14:$Z$2000,0)),0)</f>
        <v>0</v>
      </c>
      <c r="AA58" s="66">
        <f>IFERROR(INDEX('SPACELOG 8 EMPRUNT 2'!$I$14:$I$2000,MATCH('SPACELOG 8 BP'!AA$2,'SPACELOG 8 EMPRUNT 2'!$Z$14:$Z$2000,0)),0)</f>
        <v>0</v>
      </c>
      <c r="AB58" s="66">
        <f>IFERROR(INDEX('SPACELOG 8 EMPRUNT 2'!$I$14:$I$2000,MATCH('SPACELOG 8 BP'!AB$2,'SPACELOG 8 EMPRUNT 2'!$Z$14:$Z$2000,0)),0)</f>
        <v>0</v>
      </c>
      <c r="AC58" s="66">
        <f>IFERROR(INDEX('SPACELOG 8 EMPRUNT 2'!$I$14:$I$2000,MATCH('SPACELOG 8 BP'!AC$2,'SPACELOG 8 EMPRUNT 2'!$Z$14:$Z$2000,0)),0)</f>
        <v>0</v>
      </c>
      <c r="AD58" s="66">
        <f>IFERROR(INDEX('SPACELOG 8 EMPRUNT 2'!$I$14:$I$2000,MATCH('SPACELOG 8 BP'!AD$2,'SPACELOG 8 EMPRUNT 2'!$Z$14:$Z$2000,0)),0)</f>
        <v>0</v>
      </c>
      <c r="AE58" s="75">
        <f>SUM(S58:AD58)</f>
        <v>0</v>
      </c>
      <c r="AF58" s="66">
        <f>IFERROR(INDEX('SPACELOG 8 EMPRUNT 2'!$I$14:$I$2000,MATCH('SPACELOG 8 BP'!AF$2,'SPACELOG 8 EMPRUNT 2'!$Z$14:$Z$2000,0)),0)</f>
        <v>0</v>
      </c>
      <c r="AG58" s="66">
        <f>IFERROR(INDEX('SPACELOG 8 EMPRUNT 2'!$I$14:$I$2000,MATCH('SPACELOG 8 BP'!AG$2,'SPACELOG 8 EMPRUNT 2'!$Z$14:$Z$2000,0)),0)</f>
        <v>0</v>
      </c>
      <c r="AH58" s="66">
        <f>IFERROR(INDEX('SPACELOG 8 EMPRUNT 2'!$I$14:$I$2000,MATCH('SPACELOG 8 BP'!AH$2,'SPACELOG 8 EMPRUNT 2'!$Z$14:$Z$2000,0)),0)</f>
        <v>0</v>
      </c>
      <c r="AI58" s="66">
        <f>IFERROR(INDEX('SPACELOG 8 EMPRUNT 2'!$I$14:$I$2000,MATCH('SPACELOG 8 BP'!AI$2,'SPACELOG 8 EMPRUNT 2'!$Z$14:$Z$2000,0)),0)</f>
        <v>0</v>
      </c>
      <c r="AJ58" s="66">
        <f>IFERROR(INDEX('SPACELOG 8 EMPRUNT 2'!$I$14:$I$2000,MATCH('SPACELOG 8 BP'!AJ$2,'SPACELOG 8 EMPRUNT 2'!$Z$14:$Z$2000,0)),0)</f>
        <v>0</v>
      </c>
      <c r="AK58" s="66">
        <f>IFERROR(INDEX('SPACELOG 8 EMPRUNT 2'!$I$14:$I$2000,MATCH('SPACELOG 8 BP'!AK$2,'SPACELOG 8 EMPRUNT 2'!$Z$14:$Z$2000,0)),0)</f>
        <v>0</v>
      </c>
      <c r="AL58" s="66">
        <f>IFERROR(INDEX('SPACELOG 8 EMPRUNT 2'!$I$14:$I$2000,MATCH('SPACELOG 8 BP'!AL$2,'SPACELOG 8 EMPRUNT 2'!$Z$14:$Z$2000,0)),0)</f>
        <v>0</v>
      </c>
      <c r="AM58" s="66">
        <f>IFERROR(INDEX('SPACELOG 8 EMPRUNT 2'!$I$14:$I$2000,MATCH('SPACELOG 8 BP'!AM$2,'SPACELOG 8 EMPRUNT 2'!$Z$14:$Z$2000,0)),0)</f>
        <v>0</v>
      </c>
      <c r="AN58" s="66">
        <f>IFERROR(INDEX('SPACELOG 8 EMPRUNT 2'!$I$14:$I$2000,MATCH('SPACELOG 8 BP'!AN$2,'SPACELOG 8 EMPRUNT 2'!$Z$14:$Z$2000,0)),0)</f>
        <v>0</v>
      </c>
      <c r="AO58" s="66">
        <f>IFERROR(INDEX('SPACELOG 8 EMPRUNT 2'!$I$14:$I$2000,MATCH('SPACELOG 8 BP'!AO$2,'SPACELOG 8 EMPRUNT 2'!$Z$14:$Z$2000,0)),0)</f>
        <v>0</v>
      </c>
      <c r="AP58" s="66">
        <f>IFERROR(INDEX('SPACELOG 8 EMPRUNT 2'!$I$14:$I$2000,MATCH('SPACELOG 8 BP'!AP$2,'SPACELOG 8 EMPRUNT 2'!$Z$14:$Z$2000,0)),0)</f>
        <v>0</v>
      </c>
      <c r="AQ58" s="66">
        <f>IFERROR(INDEX('SPACELOG 8 EMPRUNT 2'!$I$14:$I$2000,MATCH('SPACELOG 8 BP'!AQ$2,'SPACELOG 8 EMPRUNT 2'!$Z$14:$Z$2000,0)),0)</f>
        <v>0</v>
      </c>
      <c r="AR58" s="75">
        <f>SUM(AF58:AQ58)</f>
        <v>0</v>
      </c>
      <c r="AS58" s="66">
        <f>IFERROR(INDEX('SPACELOG 8 EMPRUNT 2'!$I$14:$I$2000,MATCH('SPACELOG 8 BP'!AS$2,'SPACELOG 8 EMPRUNT 2'!$Z$14:$Z$2000,0)),0)</f>
        <v>0</v>
      </c>
      <c r="AT58" s="66">
        <f>IFERROR(INDEX('SPACELOG 8 EMPRUNT 2'!$I$14:$I$2000,MATCH('SPACELOG 8 BP'!AT$2,'SPACELOG 8 EMPRUNT 2'!$Z$14:$Z$2000,0)),0)</f>
        <v>0</v>
      </c>
      <c r="AU58" s="66">
        <f>IFERROR(INDEX('SPACELOG 8 EMPRUNT 2'!$I$14:$I$2000,MATCH('SPACELOG 8 BP'!AU$2,'SPACELOG 8 EMPRUNT 2'!$Z$14:$Z$2000,0)),0)</f>
        <v>0</v>
      </c>
      <c r="AV58" s="66">
        <f>IFERROR(INDEX('SPACELOG 8 EMPRUNT 2'!$I$14:$I$2000,MATCH('SPACELOG 8 BP'!AV$2,'SPACELOG 8 EMPRUNT 2'!$Z$14:$Z$2000,0)),0)</f>
        <v>0</v>
      </c>
      <c r="AW58" s="66">
        <f>IFERROR(INDEX('SPACELOG 8 EMPRUNT 2'!$I$14:$I$2000,MATCH('SPACELOG 8 BP'!AW$2,'SPACELOG 8 EMPRUNT 2'!$Z$14:$Z$2000,0)),0)</f>
        <v>0</v>
      </c>
      <c r="AX58" s="66">
        <f>IFERROR(INDEX('SPACELOG 8 EMPRUNT 2'!$I$14:$I$2000,MATCH('SPACELOG 8 BP'!AX$2,'SPACELOG 8 EMPRUNT 2'!$Z$14:$Z$2000,0)),0)</f>
        <v>0</v>
      </c>
      <c r="AY58" s="66">
        <f>IFERROR(INDEX('SPACELOG 8 EMPRUNT 2'!$I$14:$I$2000,MATCH('SPACELOG 8 BP'!AY$2,'SPACELOG 8 EMPRUNT 2'!$Z$14:$Z$2000,0)),0)</f>
        <v>0</v>
      </c>
      <c r="AZ58" s="66">
        <f>IFERROR(INDEX('SPACELOG 8 EMPRUNT 2'!$I$14:$I$2000,MATCH('SPACELOG 8 BP'!AZ$2,'SPACELOG 8 EMPRUNT 2'!$Z$14:$Z$2000,0)),0)</f>
        <v>0</v>
      </c>
      <c r="BA58" s="66">
        <f>IFERROR(INDEX('SPACELOG 8 EMPRUNT 2'!$I$14:$I$2000,MATCH('SPACELOG 8 BP'!BA$2,'SPACELOG 8 EMPRUNT 2'!$Z$14:$Z$2000,0)),0)</f>
        <v>0</v>
      </c>
      <c r="BB58" s="66">
        <f>IFERROR(INDEX('SPACELOG 8 EMPRUNT 2'!$I$14:$I$2000,MATCH('SPACELOG 8 BP'!BB$2,'SPACELOG 8 EMPRUNT 2'!$Z$14:$Z$2000,0)),0)</f>
        <v>0</v>
      </c>
      <c r="BC58" s="66">
        <f>IFERROR(INDEX('SPACELOG 8 EMPRUNT 2'!$I$14:$I$2000,MATCH('SPACELOG 8 BP'!BC$2,'SPACELOG 8 EMPRUNT 2'!$Z$14:$Z$2000,0)),0)</f>
        <v>0</v>
      </c>
      <c r="BD58" s="66">
        <f>IFERROR(INDEX('SPACELOG 8 EMPRUNT 2'!$I$14:$I$2000,MATCH('SPACELOG 8 BP'!BD$2,'SPACELOG 8 EMPRUNT 2'!$Z$14:$Z$2000,0)),0)</f>
        <v>0</v>
      </c>
      <c r="BE58" s="75">
        <f>SUM(AS58:BD58)</f>
        <v>0</v>
      </c>
      <c r="BF58" s="66">
        <f>IFERROR(INDEX('SPACELOG 8 EMPRUNT 2'!$I$14:$I$2000,MATCH('SPACELOG 8 BP'!BF$2,'SPACELOG 8 EMPRUNT 2'!$Z$14:$Z$2000,0)),0)</f>
        <v>0</v>
      </c>
      <c r="BG58" s="66">
        <f>IFERROR(INDEX('SPACELOG 8 EMPRUNT 2'!$I$14:$I$2000,MATCH('SPACELOG 8 BP'!BG$2,'SPACELOG 8 EMPRUNT 2'!$Z$14:$Z$2000,0)),0)</f>
        <v>0</v>
      </c>
      <c r="BH58" s="66">
        <f>IFERROR(INDEX('SPACELOG 8 EMPRUNT 2'!$I$14:$I$2000,MATCH('SPACELOG 8 BP'!BH$2,'SPACELOG 8 EMPRUNT 2'!$Z$14:$Z$2000,0)),0)</f>
        <v>0</v>
      </c>
      <c r="BI58" s="66">
        <f>IFERROR(INDEX('SPACELOG 8 EMPRUNT 2'!$I$14:$I$2000,MATCH('SPACELOG 8 BP'!BI$2,'SPACELOG 8 EMPRUNT 2'!$Z$14:$Z$2000,0)),0)</f>
        <v>0</v>
      </c>
      <c r="BJ58" s="66">
        <f>IFERROR(INDEX('SPACELOG 8 EMPRUNT 2'!$I$14:$I$2000,MATCH('SPACELOG 8 BP'!BJ$2,'SPACELOG 8 EMPRUNT 2'!$Z$14:$Z$2000,0)),0)</f>
        <v>0</v>
      </c>
      <c r="BK58" s="66">
        <f>IFERROR(INDEX('SPACELOG 8 EMPRUNT 2'!$I$14:$I$2000,MATCH('SPACELOG 8 BP'!BK$2,'SPACELOG 8 EMPRUNT 2'!$Z$14:$Z$2000,0)),0)</f>
        <v>0</v>
      </c>
      <c r="BL58" s="66">
        <f>IFERROR(INDEX('SPACELOG 8 EMPRUNT 2'!$I$14:$I$2000,MATCH('SPACELOG 8 BP'!BL$2,'SPACELOG 8 EMPRUNT 2'!$Z$14:$Z$2000,0)),0)</f>
        <v>0</v>
      </c>
      <c r="BM58" s="66">
        <f>IFERROR(INDEX('SPACELOG 8 EMPRUNT 2'!$I$14:$I$2000,MATCH('SPACELOG 8 BP'!BM$2,'SPACELOG 8 EMPRUNT 2'!$Z$14:$Z$2000,0)),0)</f>
        <v>0</v>
      </c>
      <c r="BN58" s="66">
        <f>IFERROR(INDEX('SPACELOG 8 EMPRUNT 2'!$I$14:$I$2000,MATCH('SPACELOG 8 BP'!BN$2,'SPACELOG 8 EMPRUNT 2'!$Z$14:$Z$2000,0)),0)</f>
        <v>0</v>
      </c>
      <c r="BO58" s="66">
        <f>IFERROR(INDEX('SPACELOG 8 EMPRUNT 2'!$I$14:$I$2000,MATCH('SPACELOG 8 BP'!BO$2,'SPACELOG 8 EMPRUNT 2'!$Z$14:$Z$2000,0)),0)</f>
        <v>0</v>
      </c>
      <c r="BP58" s="66">
        <f>IFERROR(INDEX('SPACELOG 8 EMPRUNT 2'!$I$14:$I$2000,MATCH('SPACELOG 8 BP'!BP$2,'SPACELOG 8 EMPRUNT 2'!$Z$14:$Z$2000,0)),0)</f>
        <v>0</v>
      </c>
      <c r="BQ58" s="66">
        <f>IFERROR(INDEX('SPACELOG 8 EMPRUNT 2'!$I$14:$I$2000,MATCH('SPACELOG 8 BP'!BQ$2,'SPACELOG 8 EMPRUNT 2'!$Z$14:$Z$2000,0)),0)</f>
        <v>0</v>
      </c>
      <c r="BR58" s="75">
        <f>SUM(BF58:BQ58)</f>
        <v>0</v>
      </c>
      <c r="BS58" s="66">
        <f>IFERROR(INDEX('SPACELOG 8 EMPRUNT 2'!$I$14:$I$2000,MATCH('SPACELOG 8 BP'!BS$2,'SPACELOG 8 EMPRUNT 2'!$Z$14:$Z$2000,0)),0)</f>
        <v>0</v>
      </c>
      <c r="BT58" s="66">
        <f>IFERROR(INDEX('SPACELOG 8 EMPRUNT 2'!$I$14:$I$2000,MATCH('SPACELOG 8 BP'!BT$2,'SPACELOG 8 EMPRUNT 2'!$Z$14:$Z$2000,0)),0)</f>
        <v>0</v>
      </c>
      <c r="BU58" s="66">
        <f>IFERROR(INDEX('SPACELOG 8 EMPRUNT 2'!$I$14:$I$2000,MATCH('SPACELOG 8 BP'!BU$2,'SPACELOG 8 EMPRUNT 2'!$Z$14:$Z$2000,0)),0)</f>
        <v>0</v>
      </c>
      <c r="BV58" s="66">
        <f>IFERROR(INDEX('SPACELOG 8 EMPRUNT 2'!$I$14:$I$2000,MATCH('SPACELOG 8 BP'!BV$2,'SPACELOG 8 EMPRUNT 2'!$Z$14:$Z$2000,0)),0)</f>
        <v>0</v>
      </c>
      <c r="BW58" s="66">
        <f>IFERROR(INDEX('SPACELOG 8 EMPRUNT 2'!$I$14:$I$2000,MATCH('SPACELOG 8 BP'!BW$2,'SPACELOG 8 EMPRUNT 2'!$Z$14:$Z$2000,0)),0)</f>
        <v>0</v>
      </c>
      <c r="BX58" s="66">
        <f>IFERROR(INDEX('SPACELOG 8 EMPRUNT 2'!$I$14:$I$2000,MATCH('SPACELOG 8 BP'!BX$2,'SPACELOG 8 EMPRUNT 2'!$Z$14:$Z$2000,0)),0)</f>
        <v>0</v>
      </c>
      <c r="BY58" s="66">
        <f>IFERROR(INDEX('SPACELOG 8 EMPRUNT 2'!$I$14:$I$2000,MATCH('SPACELOG 8 BP'!BY$2,'SPACELOG 8 EMPRUNT 2'!$Z$14:$Z$2000,0)),0)</f>
        <v>0</v>
      </c>
      <c r="BZ58" s="66">
        <f>IFERROR(INDEX('SPACELOG 8 EMPRUNT 2'!$I$14:$I$2000,MATCH('SPACELOG 8 BP'!BZ$2,'SPACELOG 8 EMPRUNT 2'!$Z$14:$Z$2000,0)),0)</f>
        <v>0</v>
      </c>
      <c r="CA58" s="66">
        <f>IFERROR(INDEX('SPACELOG 8 EMPRUNT 2'!$I$14:$I$2000,MATCH('SPACELOG 8 BP'!CA$2,'SPACELOG 8 EMPRUNT 2'!$Z$14:$Z$2000,0)),0)</f>
        <v>0</v>
      </c>
      <c r="CB58" s="66">
        <f>IFERROR(INDEX('SPACELOG 8 EMPRUNT 2'!$I$14:$I$2000,MATCH('SPACELOG 8 BP'!CB$2,'SPACELOG 8 EMPRUNT 2'!$Z$14:$Z$2000,0)),0)</f>
        <v>0</v>
      </c>
      <c r="CC58" s="66">
        <f>IFERROR(INDEX('SPACELOG 8 EMPRUNT 2'!$I$14:$I$2000,MATCH('SPACELOG 8 BP'!CC$2,'SPACELOG 8 EMPRUNT 2'!$Z$14:$Z$2000,0)),0)</f>
        <v>0</v>
      </c>
      <c r="CD58" s="66">
        <f>IFERROR(INDEX('SPACELOG 8 EMPRUNT 2'!$I$14:$I$2000,MATCH('SPACELOG 8 BP'!CD$2,'SPACELOG 8 EMPRUNT 2'!$Z$14:$Z$2000,0)),0)</f>
        <v>0</v>
      </c>
      <c r="CE58" s="75">
        <f>SUM(BS58:CD58)</f>
        <v>0</v>
      </c>
      <c r="CF58" s="66">
        <f>IFERROR(INDEX('SPACELOG 8 EMPRUNT 2'!$I$14:$I$2000,MATCH('SPACELOG 8 BP'!CF$2,'SPACELOG 8 EMPRUNT 2'!$Z$14:$Z$2000,0)),0)</f>
        <v>0</v>
      </c>
      <c r="CG58" s="66">
        <f>IFERROR(INDEX('SPACELOG 8 EMPRUNT 2'!$I$14:$I$2000,MATCH('SPACELOG 8 BP'!CG$2,'SPACELOG 8 EMPRUNT 2'!$Z$14:$Z$2000,0)),0)</f>
        <v>0</v>
      </c>
      <c r="CH58" s="66">
        <f>IFERROR(INDEX('SPACELOG 8 EMPRUNT 2'!$I$14:$I$2000,MATCH('SPACELOG 8 BP'!CH$2,'SPACELOG 8 EMPRUNT 2'!$Z$14:$Z$2000,0)),0)</f>
        <v>0</v>
      </c>
      <c r="CI58" s="66">
        <f>IFERROR(INDEX('SPACELOG 8 EMPRUNT 2'!$I$14:$I$2000,MATCH('SPACELOG 8 BP'!CI$2,'SPACELOG 8 EMPRUNT 2'!$Z$14:$Z$2000,0)),0)</f>
        <v>0</v>
      </c>
      <c r="CJ58" s="66">
        <f>IFERROR(INDEX('SPACELOG 8 EMPRUNT 2'!$I$14:$I$2000,MATCH('SPACELOG 8 BP'!CJ$2,'SPACELOG 8 EMPRUNT 2'!$Z$14:$Z$2000,0)),0)</f>
        <v>0</v>
      </c>
      <c r="CK58" s="66">
        <f>IFERROR(INDEX('SPACELOG 8 EMPRUNT 2'!$I$14:$I$2000,MATCH('SPACELOG 8 BP'!CK$2,'SPACELOG 8 EMPRUNT 2'!$Z$14:$Z$2000,0)),0)</f>
        <v>0</v>
      </c>
      <c r="CL58" s="66">
        <f>IFERROR(INDEX('SPACELOG 8 EMPRUNT 2'!$I$14:$I$2000,MATCH('SPACELOG 8 BP'!CL$2,'SPACELOG 8 EMPRUNT 2'!$Z$14:$Z$2000,0)),0)</f>
        <v>0</v>
      </c>
      <c r="CM58" s="66">
        <f>IFERROR(INDEX('SPACELOG 8 EMPRUNT 2'!$I$14:$I$2000,MATCH('SPACELOG 8 BP'!CM$2,'SPACELOG 8 EMPRUNT 2'!$Z$14:$Z$2000,0)),0)</f>
        <v>0</v>
      </c>
      <c r="CN58" s="66">
        <f>IFERROR(INDEX('SPACELOG 8 EMPRUNT 2'!$I$14:$I$2000,MATCH('SPACELOG 8 BP'!CN$2,'SPACELOG 8 EMPRUNT 2'!$Z$14:$Z$2000,0)),0)</f>
        <v>0</v>
      </c>
      <c r="CO58" s="66">
        <f>IFERROR(INDEX('SPACELOG 8 EMPRUNT 2'!$I$14:$I$2000,MATCH('SPACELOG 8 BP'!CO$2,'SPACELOG 8 EMPRUNT 2'!$Z$14:$Z$2000,0)),0)</f>
        <v>0</v>
      </c>
      <c r="CP58" s="66">
        <f>IFERROR(INDEX('SPACELOG 8 EMPRUNT 2'!$I$14:$I$2000,MATCH('SPACELOG 8 BP'!CP$2,'SPACELOG 8 EMPRUNT 2'!$Z$14:$Z$2000,0)),0)</f>
        <v>0</v>
      </c>
      <c r="CQ58" s="66">
        <f>IFERROR(INDEX('SPACELOG 8 EMPRUNT 2'!$I$14:$I$2000,MATCH('SPACELOG 8 BP'!CQ$2,'SPACELOG 8 EMPRUNT 2'!$Z$14:$Z$2000,0)),0)</f>
        <v>0</v>
      </c>
      <c r="CR58" s="75">
        <f>SUM(CF58:CQ58)</f>
        <v>0</v>
      </c>
      <c r="CS58" s="66">
        <f>IFERROR(INDEX('SPACELOG 8 EMPRUNT 2'!$I$14:$I$2000,MATCH('SPACELOG 8 BP'!CS$2,'SPACELOG 8 EMPRUNT 2'!$Z$14:$Z$2000,0)),0)</f>
        <v>0</v>
      </c>
      <c r="CT58" s="66">
        <f>IFERROR(INDEX('SPACELOG 8 EMPRUNT 2'!$I$14:$I$2000,MATCH('SPACELOG 8 BP'!CT$2,'SPACELOG 8 EMPRUNT 2'!$Z$14:$Z$2000,0)),0)</f>
        <v>0</v>
      </c>
      <c r="CU58" s="66">
        <f>IFERROR(INDEX('SPACELOG 8 EMPRUNT 2'!$I$14:$I$2000,MATCH('SPACELOG 8 BP'!CU$2,'SPACELOG 8 EMPRUNT 2'!$Z$14:$Z$2000,0)),0)</f>
        <v>0</v>
      </c>
      <c r="CV58" s="66">
        <f>IFERROR(INDEX('SPACELOG 8 EMPRUNT 2'!$I$14:$I$2000,MATCH('SPACELOG 8 BP'!CV$2,'SPACELOG 8 EMPRUNT 2'!$Z$14:$Z$2000,0)),0)</f>
        <v>0</v>
      </c>
      <c r="CW58" s="66">
        <f>IFERROR(INDEX('SPACELOG 8 EMPRUNT 2'!$I$14:$I$2000,MATCH('SPACELOG 8 BP'!CW$2,'SPACELOG 8 EMPRUNT 2'!$Z$14:$Z$2000,0)),0)</f>
        <v>0</v>
      </c>
      <c r="CX58" s="66">
        <f>IFERROR(INDEX('SPACELOG 8 EMPRUNT 2'!$I$14:$I$2000,MATCH('SPACELOG 8 BP'!CX$2,'SPACELOG 8 EMPRUNT 2'!$Z$14:$Z$2000,0)),0)</f>
        <v>0</v>
      </c>
      <c r="CY58" s="66">
        <f>IFERROR(INDEX('SPACELOG 8 EMPRUNT 2'!$I$14:$I$2000,MATCH('SPACELOG 8 BP'!CY$2,'SPACELOG 8 EMPRUNT 2'!$Z$14:$Z$2000,0)),0)</f>
        <v>0</v>
      </c>
      <c r="CZ58" s="66">
        <f>IFERROR(INDEX('SPACELOG 8 EMPRUNT 2'!$I$14:$I$2000,MATCH('SPACELOG 8 BP'!CZ$2,'SPACELOG 8 EMPRUNT 2'!$Z$14:$Z$2000,0)),0)</f>
        <v>0</v>
      </c>
      <c r="DA58" s="66">
        <f>IFERROR(INDEX('SPACELOG 8 EMPRUNT 2'!$I$14:$I$2000,MATCH('SPACELOG 8 BP'!DA$2,'SPACELOG 8 EMPRUNT 2'!$Z$14:$Z$2000,0)),0)</f>
        <v>0</v>
      </c>
      <c r="DB58" s="66">
        <f>IFERROR(INDEX('SPACELOG 8 EMPRUNT 2'!$I$14:$I$2000,MATCH('SPACELOG 8 BP'!DB$2,'SPACELOG 8 EMPRUNT 2'!$Z$14:$Z$2000,0)),0)</f>
        <v>0</v>
      </c>
      <c r="DC58" s="66">
        <f>IFERROR(INDEX('SPACELOG 8 EMPRUNT 2'!$I$14:$I$2000,MATCH('SPACELOG 8 BP'!DC$2,'SPACELOG 8 EMPRUNT 2'!$Z$14:$Z$2000,0)),0)</f>
        <v>0</v>
      </c>
      <c r="DD58" s="66">
        <f>IFERROR(INDEX('SPACELOG 8 EMPRUNT 2'!$I$14:$I$2000,MATCH('SPACELOG 8 BP'!DD$2,'SPACELOG 8 EMPRUNT 2'!$Z$14:$Z$2000,0)),0)</f>
        <v>0</v>
      </c>
      <c r="DE58" s="75">
        <f>SUM(CS58:DD58)</f>
        <v>0</v>
      </c>
      <c r="DF58" s="66">
        <f>IFERROR(INDEX('SPACELOG 8 EMPRUNT 2'!$I$14:$I$2000,MATCH('SPACELOG 8 BP'!DF$2,'SPACELOG 8 EMPRUNT 2'!$Z$14:$Z$2000,0)),0)</f>
        <v>0</v>
      </c>
      <c r="DG58" s="66">
        <f>IFERROR(INDEX('SPACELOG 8 EMPRUNT 2'!$I$14:$I$2000,MATCH('SPACELOG 8 BP'!DG$2,'SPACELOG 8 EMPRUNT 2'!$Z$14:$Z$2000,0)),0)</f>
        <v>0</v>
      </c>
      <c r="DH58" s="66">
        <f>IFERROR(INDEX('SPACELOG 8 EMPRUNT 2'!$I$14:$I$2000,MATCH('SPACELOG 8 BP'!DH$2,'SPACELOG 8 EMPRUNT 2'!$Z$14:$Z$2000,0)),0)</f>
        <v>0</v>
      </c>
      <c r="DI58" s="66">
        <f>IFERROR(INDEX('SPACELOG 8 EMPRUNT 2'!$I$14:$I$2000,MATCH('SPACELOG 8 BP'!DI$2,'SPACELOG 8 EMPRUNT 2'!$Z$14:$Z$2000,0)),0)</f>
        <v>0</v>
      </c>
      <c r="DJ58" s="66">
        <f>IFERROR(INDEX('SPACELOG 8 EMPRUNT 2'!$I$14:$I$2000,MATCH('SPACELOG 8 BP'!DJ$2,'SPACELOG 8 EMPRUNT 2'!$Z$14:$Z$2000,0)),0)</f>
        <v>0</v>
      </c>
      <c r="DK58" s="66">
        <f>IFERROR(INDEX('SPACELOG 8 EMPRUNT 2'!$I$14:$I$2000,MATCH('SPACELOG 8 BP'!DK$2,'SPACELOG 8 EMPRUNT 2'!$Z$14:$Z$2000,0)),0)</f>
        <v>0</v>
      </c>
      <c r="DL58" s="66">
        <f>IFERROR(INDEX('SPACELOG 8 EMPRUNT 2'!$I$14:$I$2000,MATCH('SPACELOG 8 BP'!DL$2,'SPACELOG 8 EMPRUNT 2'!$Z$14:$Z$2000,0)),0)</f>
        <v>0</v>
      </c>
      <c r="DM58" s="66">
        <f>IFERROR(INDEX('SPACELOG 8 EMPRUNT 2'!$I$14:$I$2000,MATCH('SPACELOG 8 BP'!DM$2,'SPACELOG 8 EMPRUNT 2'!$Z$14:$Z$2000,0)),0)</f>
        <v>0</v>
      </c>
      <c r="DN58" s="66">
        <f>IFERROR(INDEX('SPACELOG 8 EMPRUNT 2'!$I$14:$I$2000,MATCH('SPACELOG 8 BP'!DN$2,'SPACELOG 8 EMPRUNT 2'!$Z$14:$Z$2000,0)),0)</f>
        <v>0</v>
      </c>
      <c r="DO58" s="66">
        <f>IFERROR(INDEX('SPACELOG 8 EMPRUNT 2'!$I$14:$I$2000,MATCH('SPACELOG 8 BP'!DO$2,'SPACELOG 8 EMPRUNT 2'!$Z$14:$Z$2000,0)),0)</f>
        <v>0</v>
      </c>
      <c r="DP58" s="66">
        <f>IFERROR(INDEX('SPACELOG 8 EMPRUNT 2'!$I$14:$I$2000,MATCH('SPACELOG 8 BP'!DP$2,'SPACELOG 8 EMPRUNT 2'!$Z$14:$Z$2000,0)),0)</f>
        <v>0</v>
      </c>
      <c r="DQ58" s="66">
        <f>IFERROR(INDEX('SPACELOG 8 EMPRUNT 2'!$I$14:$I$2000,MATCH('SPACELOG 8 BP'!DQ$2,'SPACELOG 8 EMPRUNT 2'!$Z$14:$Z$2000,0)),0)</f>
        <v>0</v>
      </c>
      <c r="DR58" s="75">
        <f>SUM(DF58:DQ58)</f>
        <v>0</v>
      </c>
      <c r="DS58" s="66">
        <f>IFERROR(INDEX('SPACELOG 8 EMPRUNT 2'!$I$14:$I$2000,MATCH('SPACELOG 8 BP'!DS$2,'SPACELOG 8 EMPRUNT 2'!$Z$14:$Z$2000,0)),0)</f>
        <v>0</v>
      </c>
      <c r="DT58" s="66">
        <f>IFERROR(INDEX('SPACELOG 8 EMPRUNT 2'!$I$14:$I$2000,MATCH('SPACELOG 8 BP'!DT$2,'SPACELOG 8 EMPRUNT 2'!$Z$14:$Z$2000,0)),0)</f>
        <v>0</v>
      </c>
      <c r="DU58" s="66">
        <f>IFERROR(INDEX('SPACELOG 8 EMPRUNT 2'!$I$14:$I$2000,MATCH('SPACELOG 8 BP'!DU$2,'SPACELOG 8 EMPRUNT 2'!$Z$14:$Z$2000,0)),0)</f>
        <v>0</v>
      </c>
      <c r="DV58" s="66">
        <f>IFERROR(INDEX('SPACELOG 8 EMPRUNT 2'!$I$14:$I$2000,MATCH('SPACELOG 8 BP'!DV$2,'SPACELOG 8 EMPRUNT 2'!$Z$14:$Z$2000,0)),0)</f>
        <v>0</v>
      </c>
      <c r="DW58" s="66">
        <f>IFERROR(INDEX('SPACELOG 8 EMPRUNT 2'!$I$14:$I$2000,MATCH('SPACELOG 8 BP'!DW$2,'SPACELOG 8 EMPRUNT 2'!$Z$14:$Z$2000,0)),0)</f>
        <v>0</v>
      </c>
      <c r="DX58" s="66">
        <f>IFERROR(INDEX('SPACELOG 8 EMPRUNT 2'!$I$14:$I$2000,MATCH('SPACELOG 8 BP'!DX$2,'SPACELOG 8 EMPRUNT 2'!$Z$14:$Z$2000,0)),0)</f>
        <v>0</v>
      </c>
      <c r="DY58" s="66">
        <f>IFERROR(INDEX('SPACELOG 8 EMPRUNT 2'!$I$14:$I$2000,MATCH('SPACELOG 8 BP'!DY$2,'SPACELOG 8 EMPRUNT 2'!$Z$14:$Z$2000,0)),0)</f>
        <v>0</v>
      </c>
      <c r="DZ58" s="66">
        <f>IFERROR(INDEX('SPACELOG 8 EMPRUNT 2'!$I$14:$I$2000,MATCH('SPACELOG 8 BP'!DZ$2,'SPACELOG 8 EMPRUNT 2'!$Z$14:$Z$2000,0)),0)</f>
        <v>0</v>
      </c>
      <c r="EA58" s="66">
        <f>IFERROR(INDEX('SPACELOG 8 EMPRUNT 2'!$I$14:$I$2000,MATCH('SPACELOG 8 BP'!EA$2,'SPACELOG 8 EMPRUNT 2'!$Z$14:$Z$2000,0)),0)</f>
        <v>0</v>
      </c>
      <c r="EB58" s="66">
        <f>IFERROR(INDEX('SPACELOG 8 EMPRUNT 2'!$I$14:$I$2000,MATCH('SPACELOG 8 BP'!EB$2,'SPACELOG 8 EMPRUNT 2'!$Z$14:$Z$2000,0)),0)</f>
        <v>0</v>
      </c>
      <c r="EC58" s="66">
        <f>IFERROR(INDEX('SPACELOG 8 EMPRUNT 2'!$I$14:$I$2000,MATCH('SPACELOG 8 BP'!EC$2,'SPACELOG 8 EMPRUNT 2'!$Z$14:$Z$2000,0)),0)</f>
        <v>0</v>
      </c>
      <c r="ED58" s="66">
        <f>IFERROR(INDEX('SPACELOG 8 EMPRUNT 2'!$I$14:$I$2000,MATCH('SPACELOG 8 BP'!ED$2,'SPACELOG 8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8 EMPRUNT 3'!E6</f>
        <v>0</v>
      </c>
      <c r="D59" s="2" t="s">
        <v>101</v>
      </c>
      <c r="F59" s="66">
        <f>IFERROR(INDEX('SPACELOG 8 EMPRUNT 3'!$I$14:$I$2000,MATCH('SPACELOG 8 BP'!F$2,'SPACELOG 8 EMPRUNT 3'!$Z$14:$Z$2000,0)),0)</f>
        <v>0</v>
      </c>
      <c r="G59" s="66">
        <f>IFERROR(INDEX('SPACELOG 8 EMPRUNT 3'!$I$14:$I$2000,MATCH('SPACELOG 8 BP'!G$2,'SPACELOG 8 EMPRUNT 3'!$Z$14:$Z$2000,0)),0)</f>
        <v>0</v>
      </c>
      <c r="H59" s="66">
        <f>IFERROR(INDEX('SPACELOG 8 EMPRUNT 3'!$I$14:$I$2000,MATCH('SPACELOG 8 BP'!H$2,'SPACELOG 8 EMPRUNT 3'!$Z$14:$Z$2000,0)),0)</f>
        <v>0</v>
      </c>
      <c r="I59" s="66">
        <f>IFERROR(INDEX('SPACELOG 8 EMPRUNT 3'!$I$14:$I$2000,MATCH('SPACELOG 8 BP'!I$2,'SPACELOG 8 EMPRUNT 3'!$Z$14:$Z$2000,0)),0)</f>
        <v>0</v>
      </c>
      <c r="J59" s="66">
        <f>IFERROR(INDEX('SPACELOG 8 EMPRUNT 3'!$I$14:$I$2000,MATCH('SPACELOG 8 BP'!J$2,'SPACELOG 8 EMPRUNT 3'!$Z$14:$Z$2000,0)),0)</f>
        <v>0</v>
      </c>
      <c r="K59" s="66">
        <f>IFERROR(INDEX('SPACELOG 8 EMPRUNT 3'!$I$14:$I$2000,MATCH('SPACELOG 8 BP'!K$2,'SPACELOG 8 EMPRUNT 3'!$Z$14:$Z$2000,0)),0)</f>
        <v>0</v>
      </c>
      <c r="L59" s="66">
        <f>IFERROR(INDEX('SPACELOG 8 EMPRUNT 3'!$I$14:$I$2000,MATCH('SPACELOG 8 BP'!L$2,'SPACELOG 8 EMPRUNT 3'!$Z$14:$Z$2000,0)),0)</f>
        <v>0</v>
      </c>
      <c r="M59" s="66">
        <f>IFERROR(INDEX('SPACELOG 8 EMPRUNT 3'!$I$14:$I$2000,MATCH('SPACELOG 8 BP'!M$2,'SPACELOG 8 EMPRUNT 3'!$Z$14:$Z$2000,0)),0)</f>
        <v>0</v>
      </c>
      <c r="N59" s="66">
        <f>IFERROR(INDEX('SPACELOG 8 EMPRUNT 3'!$I$14:$I$2000,MATCH('SPACELOG 8 BP'!N$2,'SPACELOG 8 EMPRUNT 3'!$Z$14:$Z$2000,0)),0)</f>
        <v>0</v>
      </c>
      <c r="O59" s="66">
        <f>IFERROR(INDEX('SPACELOG 8 EMPRUNT 3'!$I$14:$I$2000,MATCH('SPACELOG 8 BP'!O$2,'SPACELOG 8 EMPRUNT 3'!$Z$14:$Z$2000,0)),0)</f>
        <v>0</v>
      </c>
      <c r="P59" s="66">
        <f>IFERROR(INDEX('SPACELOG 8 EMPRUNT 3'!$I$14:$I$2000,MATCH('SPACELOG 8 BP'!P$2,'SPACELOG 8 EMPRUNT 3'!$Z$14:$Z$2000,0)),0)</f>
        <v>0</v>
      </c>
      <c r="Q59" s="66">
        <f>IFERROR(INDEX('SPACELOG 8 EMPRUNT 3'!$I$14:$I$2000,MATCH('SPACELOG 8 BP'!Q$2,'SPACELOG 8 EMPRUNT 3'!$Z$14:$Z$2000,0)),0)</f>
        <v>0</v>
      </c>
      <c r="R59" s="75">
        <f>SUM(F59:Q59)</f>
        <v>0</v>
      </c>
      <c r="S59" s="66">
        <f>IFERROR(INDEX('SPACELOG 8 EMPRUNT 3'!$I$14:$I$2000,MATCH('SPACELOG 8 BP'!S$2,'SPACELOG 8 EMPRUNT 3'!$Z$14:$Z$2000,0)),0)</f>
        <v>0</v>
      </c>
      <c r="T59" s="66">
        <f>IFERROR(INDEX('SPACELOG 8 EMPRUNT 3'!$I$14:$I$2000,MATCH('SPACELOG 8 BP'!T$2,'SPACELOG 8 EMPRUNT 3'!$Z$14:$Z$2000,0)),0)</f>
        <v>0</v>
      </c>
      <c r="U59" s="66">
        <f>IFERROR(INDEX('SPACELOG 8 EMPRUNT 3'!$I$14:$I$2000,MATCH('SPACELOG 8 BP'!U$2,'SPACELOG 8 EMPRUNT 3'!$Z$14:$Z$2000,0)),0)</f>
        <v>0</v>
      </c>
      <c r="V59" s="66">
        <f>IFERROR(INDEX('SPACELOG 8 EMPRUNT 3'!$I$14:$I$2000,MATCH('SPACELOG 8 BP'!V$2,'SPACELOG 8 EMPRUNT 3'!$Z$14:$Z$2000,0)),0)</f>
        <v>0</v>
      </c>
      <c r="W59" s="66">
        <f>IFERROR(INDEX('SPACELOG 8 EMPRUNT 3'!$I$14:$I$2000,MATCH('SPACELOG 8 BP'!W$2,'SPACELOG 8 EMPRUNT 3'!$Z$14:$Z$2000,0)),0)</f>
        <v>0</v>
      </c>
      <c r="X59" s="66">
        <f>IFERROR(INDEX('SPACELOG 8 EMPRUNT 3'!$I$14:$I$2000,MATCH('SPACELOG 8 BP'!X$2,'SPACELOG 8 EMPRUNT 3'!$Z$14:$Z$2000,0)),0)</f>
        <v>0</v>
      </c>
      <c r="Y59" s="66">
        <f>IFERROR(INDEX('SPACELOG 8 EMPRUNT 3'!$I$14:$I$2000,MATCH('SPACELOG 8 BP'!Y$2,'SPACELOG 8 EMPRUNT 3'!$Z$14:$Z$2000,0)),0)</f>
        <v>0</v>
      </c>
      <c r="Z59" s="66">
        <f>IFERROR(INDEX('SPACELOG 8 EMPRUNT 3'!$I$14:$I$2000,MATCH('SPACELOG 8 BP'!Z$2,'SPACELOG 8 EMPRUNT 3'!$Z$14:$Z$2000,0)),0)</f>
        <v>0</v>
      </c>
      <c r="AA59" s="66">
        <f>IFERROR(INDEX('SPACELOG 8 EMPRUNT 3'!$I$14:$I$2000,MATCH('SPACELOG 8 BP'!AA$2,'SPACELOG 8 EMPRUNT 3'!$Z$14:$Z$2000,0)),0)</f>
        <v>0</v>
      </c>
      <c r="AB59" s="66">
        <f>IFERROR(INDEX('SPACELOG 8 EMPRUNT 3'!$I$14:$I$2000,MATCH('SPACELOG 8 BP'!AB$2,'SPACELOG 8 EMPRUNT 3'!$Z$14:$Z$2000,0)),0)</f>
        <v>0</v>
      </c>
      <c r="AC59" s="66">
        <f>IFERROR(INDEX('SPACELOG 8 EMPRUNT 3'!$I$14:$I$2000,MATCH('SPACELOG 8 BP'!AC$2,'SPACELOG 8 EMPRUNT 3'!$Z$14:$Z$2000,0)),0)</f>
        <v>0</v>
      </c>
      <c r="AD59" s="66">
        <f>IFERROR(INDEX('SPACELOG 8 EMPRUNT 3'!$I$14:$I$2000,MATCH('SPACELOG 8 BP'!AD$2,'SPACELOG 8 EMPRUNT 3'!$Z$14:$Z$2000,0)),0)</f>
        <v>0</v>
      </c>
      <c r="AE59" s="75">
        <f>SUM(S59:AD59)</f>
        <v>0</v>
      </c>
      <c r="AF59" s="66">
        <f>IFERROR(INDEX('SPACELOG 8 EMPRUNT 3'!$I$14:$I$2000,MATCH('SPACELOG 8 BP'!AF$2,'SPACELOG 8 EMPRUNT 3'!$Z$14:$Z$2000,0)),0)</f>
        <v>0</v>
      </c>
      <c r="AG59" s="66">
        <f>IFERROR(INDEX('SPACELOG 8 EMPRUNT 3'!$I$14:$I$2000,MATCH('SPACELOG 8 BP'!AG$2,'SPACELOG 8 EMPRUNT 3'!$Z$14:$Z$2000,0)),0)</f>
        <v>0</v>
      </c>
      <c r="AH59" s="66">
        <f>IFERROR(INDEX('SPACELOG 8 EMPRUNT 3'!$I$14:$I$2000,MATCH('SPACELOG 8 BP'!AH$2,'SPACELOG 8 EMPRUNT 3'!$Z$14:$Z$2000,0)),0)</f>
        <v>0</v>
      </c>
      <c r="AI59" s="66">
        <f>IFERROR(INDEX('SPACELOG 8 EMPRUNT 3'!$I$14:$I$2000,MATCH('SPACELOG 8 BP'!AI$2,'SPACELOG 8 EMPRUNT 3'!$Z$14:$Z$2000,0)),0)</f>
        <v>0</v>
      </c>
      <c r="AJ59" s="66">
        <f>IFERROR(INDEX('SPACELOG 8 EMPRUNT 3'!$I$14:$I$2000,MATCH('SPACELOG 8 BP'!AJ$2,'SPACELOG 8 EMPRUNT 3'!$Z$14:$Z$2000,0)),0)</f>
        <v>0</v>
      </c>
      <c r="AK59" s="66">
        <f>IFERROR(INDEX('SPACELOG 8 EMPRUNT 3'!$I$14:$I$2000,MATCH('SPACELOG 8 BP'!AK$2,'SPACELOG 8 EMPRUNT 3'!$Z$14:$Z$2000,0)),0)</f>
        <v>0</v>
      </c>
      <c r="AL59" s="66">
        <f>IFERROR(INDEX('SPACELOG 8 EMPRUNT 3'!$I$14:$I$2000,MATCH('SPACELOG 8 BP'!AL$2,'SPACELOG 8 EMPRUNT 3'!$Z$14:$Z$2000,0)),0)</f>
        <v>0</v>
      </c>
      <c r="AM59" s="66">
        <f>IFERROR(INDEX('SPACELOG 8 EMPRUNT 3'!$I$14:$I$2000,MATCH('SPACELOG 8 BP'!AM$2,'SPACELOG 8 EMPRUNT 3'!$Z$14:$Z$2000,0)),0)</f>
        <v>0</v>
      </c>
      <c r="AN59" s="66">
        <f>IFERROR(INDEX('SPACELOG 8 EMPRUNT 3'!$I$14:$I$2000,MATCH('SPACELOG 8 BP'!AN$2,'SPACELOG 8 EMPRUNT 3'!$Z$14:$Z$2000,0)),0)</f>
        <v>0</v>
      </c>
      <c r="AO59" s="66">
        <f>IFERROR(INDEX('SPACELOG 8 EMPRUNT 3'!$I$14:$I$2000,MATCH('SPACELOG 8 BP'!AO$2,'SPACELOG 8 EMPRUNT 3'!$Z$14:$Z$2000,0)),0)</f>
        <v>0</v>
      </c>
      <c r="AP59" s="66">
        <f>IFERROR(INDEX('SPACELOG 8 EMPRUNT 3'!$I$14:$I$2000,MATCH('SPACELOG 8 BP'!AP$2,'SPACELOG 8 EMPRUNT 3'!$Z$14:$Z$2000,0)),0)</f>
        <v>0</v>
      </c>
      <c r="AQ59" s="66">
        <f>IFERROR(INDEX('SPACELOG 8 EMPRUNT 3'!$I$14:$I$2000,MATCH('SPACELOG 8 BP'!AQ$2,'SPACELOG 8 EMPRUNT 3'!$Z$14:$Z$2000,0)),0)</f>
        <v>0</v>
      </c>
      <c r="AR59" s="75">
        <f>SUM(AF59:AQ59)</f>
        <v>0</v>
      </c>
      <c r="AS59" s="66">
        <f>IFERROR(INDEX('SPACELOG 8 EMPRUNT 3'!$I$14:$I$2000,MATCH('SPACELOG 8 BP'!AS$2,'SPACELOG 8 EMPRUNT 3'!$Z$14:$Z$2000,0)),0)</f>
        <v>0</v>
      </c>
      <c r="AT59" s="66">
        <f>IFERROR(INDEX('SPACELOG 8 EMPRUNT 3'!$I$14:$I$2000,MATCH('SPACELOG 8 BP'!AT$2,'SPACELOG 8 EMPRUNT 3'!$Z$14:$Z$2000,0)),0)</f>
        <v>0</v>
      </c>
      <c r="AU59" s="66">
        <f>IFERROR(INDEX('SPACELOG 8 EMPRUNT 3'!$I$14:$I$2000,MATCH('SPACELOG 8 BP'!AU$2,'SPACELOG 8 EMPRUNT 3'!$Z$14:$Z$2000,0)),0)</f>
        <v>0</v>
      </c>
      <c r="AV59" s="66">
        <f>IFERROR(INDEX('SPACELOG 8 EMPRUNT 3'!$I$14:$I$2000,MATCH('SPACELOG 8 BP'!AV$2,'SPACELOG 8 EMPRUNT 3'!$Z$14:$Z$2000,0)),0)</f>
        <v>0</v>
      </c>
      <c r="AW59" s="66">
        <f>IFERROR(INDEX('SPACELOG 8 EMPRUNT 3'!$I$14:$I$2000,MATCH('SPACELOG 8 BP'!AW$2,'SPACELOG 8 EMPRUNT 3'!$Z$14:$Z$2000,0)),0)</f>
        <v>0</v>
      </c>
      <c r="AX59" s="66">
        <f>IFERROR(INDEX('SPACELOG 8 EMPRUNT 3'!$I$14:$I$2000,MATCH('SPACELOG 8 BP'!AX$2,'SPACELOG 8 EMPRUNT 3'!$Z$14:$Z$2000,0)),0)</f>
        <v>0</v>
      </c>
      <c r="AY59" s="66">
        <f>IFERROR(INDEX('SPACELOG 8 EMPRUNT 3'!$I$14:$I$2000,MATCH('SPACELOG 8 BP'!AY$2,'SPACELOG 8 EMPRUNT 3'!$Z$14:$Z$2000,0)),0)</f>
        <v>0</v>
      </c>
      <c r="AZ59" s="66">
        <f>IFERROR(INDEX('SPACELOG 8 EMPRUNT 3'!$I$14:$I$2000,MATCH('SPACELOG 8 BP'!AZ$2,'SPACELOG 8 EMPRUNT 3'!$Z$14:$Z$2000,0)),0)</f>
        <v>0</v>
      </c>
      <c r="BA59" s="66">
        <f>IFERROR(INDEX('SPACELOG 8 EMPRUNT 3'!$I$14:$I$2000,MATCH('SPACELOG 8 BP'!BA$2,'SPACELOG 8 EMPRUNT 3'!$Z$14:$Z$2000,0)),0)</f>
        <v>0</v>
      </c>
      <c r="BB59" s="66">
        <f>IFERROR(INDEX('SPACELOG 8 EMPRUNT 3'!$I$14:$I$2000,MATCH('SPACELOG 8 BP'!BB$2,'SPACELOG 8 EMPRUNT 3'!$Z$14:$Z$2000,0)),0)</f>
        <v>0</v>
      </c>
      <c r="BC59" s="66">
        <f>IFERROR(INDEX('SPACELOG 8 EMPRUNT 3'!$I$14:$I$2000,MATCH('SPACELOG 8 BP'!BC$2,'SPACELOG 8 EMPRUNT 3'!$Z$14:$Z$2000,0)),0)</f>
        <v>0</v>
      </c>
      <c r="BD59" s="66">
        <f>IFERROR(INDEX('SPACELOG 8 EMPRUNT 3'!$I$14:$I$2000,MATCH('SPACELOG 8 BP'!BD$2,'SPACELOG 8 EMPRUNT 3'!$Z$14:$Z$2000,0)),0)</f>
        <v>0</v>
      </c>
      <c r="BE59" s="75">
        <f>SUM(AS59:BD59)</f>
        <v>0</v>
      </c>
      <c r="BF59" s="66">
        <f>IFERROR(INDEX('SPACELOG 8 EMPRUNT 3'!$I$14:$I$2000,MATCH('SPACELOG 8 BP'!BF$2,'SPACELOG 8 EMPRUNT 3'!$Z$14:$Z$2000,0)),0)</f>
        <v>0</v>
      </c>
      <c r="BG59" s="66">
        <f>IFERROR(INDEX('SPACELOG 8 EMPRUNT 3'!$I$14:$I$2000,MATCH('SPACELOG 8 BP'!BG$2,'SPACELOG 8 EMPRUNT 3'!$Z$14:$Z$2000,0)),0)</f>
        <v>0</v>
      </c>
      <c r="BH59" s="66">
        <f>IFERROR(INDEX('SPACELOG 8 EMPRUNT 3'!$I$14:$I$2000,MATCH('SPACELOG 8 BP'!BH$2,'SPACELOG 8 EMPRUNT 3'!$Z$14:$Z$2000,0)),0)</f>
        <v>0</v>
      </c>
      <c r="BI59" s="66">
        <f>IFERROR(INDEX('SPACELOG 8 EMPRUNT 3'!$I$14:$I$2000,MATCH('SPACELOG 8 BP'!BI$2,'SPACELOG 8 EMPRUNT 3'!$Z$14:$Z$2000,0)),0)</f>
        <v>0</v>
      </c>
      <c r="BJ59" s="66">
        <f>IFERROR(INDEX('SPACELOG 8 EMPRUNT 3'!$I$14:$I$2000,MATCH('SPACELOG 8 BP'!BJ$2,'SPACELOG 8 EMPRUNT 3'!$Z$14:$Z$2000,0)),0)</f>
        <v>0</v>
      </c>
      <c r="BK59" s="66">
        <f>IFERROR(INDEX('SPACELOG 8 EMPRUNT 3'!$I$14:$I$2000,MATCH('SPACELOG 8 BP'!BK$2,'SPACELOG 8 EMPRUNT 3'!$Z$14:$Z$2000,0)),0)</f>
        <v>0</v>
      </c>
      <c r="BL59" s="66">
        <f>IFERROR(INDEX('SPACELOG 8 EMPRUNT 3'!$I$14:$I$2000,MATCH('SPACELOG 8 BP'!BL$2,'SPACELOG 8 EMPRUNT 3'!$Z$14:$Z$2000,0)),0)</f>
        <v>0</v>
      </c>
      <c r="BM59" s="66">
        <f>IFERROR(INDEX('SPACELOG 8 EMPRUNT 3'!$I$14:$I$2000,MATCH('SPACELOG 8 BP'!BM$2,'SPACELOG 8 EMPRUNT 3'!$Z$14:$Z$2000,0)),0)</f>
        <v>0</v>
      </c>
      <c r="BN59" s="66">
        <f>IFERROR(INDEX('SPACELOG 8 EMPRUNT 3'!$I$14:$I$2000,MATCH('SPACELOG 8 BP'!BN$2,'SPACELOG 8 EMPRUNT 3'!$Z$14:$Z$2000,0)),0)</f>
        <v>0</v>
      </c>
      <c r="BO59" s="66">
        <f>IFERROR(INDEX('SPACELOG 8 EMPRUNT 3'!$I$14:$I$2000,MATCH('SPACELOG 8 BP'!BO$2,'SPACELOG 8 EMPRUNT 3'!$Z$14:$Z$2000,0)),0)</f>
        <v>0</v>
      </c>
      <c r="BP59" s="66">
        <f>IFERROR(INDEX('SPACELOG 8 EMPRUNT 3'!$I$14:$I$2000,MATCH('SPACELOG 8 BP'!BP$2,'SPACELOG 8 EMPRUNT 3'!$Z$14:$Z$2000,0)),0)</f>
        <v>0</v>
      </c>
      <c r="BQ59" s="66">
        <f>IFERROR(INDEX('SPACELOG 8 EMPRUNT 3'!$I$14:$I$2000,MATCH('SPACELOG 8 BP'!BQ$2,'SPACELOG 8 EMPRUNT 3'!$Z$14:$Z$2000,0)),0)</f>
        <v>0</v>
      </c>
      <c r="BR59" s="75">
        <f>SUM(BF59:BQ59)</f>
        <v>0</v>
      </c>
      <c r="BS59" s="66">
        <f>IFERROR(INDEX('SPACELOG 8 EMPRUNT 3'!$I$14:$I$2000,MATCH('SPACELOG 8 BP'!BS$2,'SPACELOG 8 EMPRUNT 3'!$Z$14:$Z$2000,0)),0)</f>
        <v>0</v>
      </c>
      <c r="BT59" s="66">
        <f>IFERROR(INDEX('SPACELOG 8 EMPRUNT 3'!$I$14:$I$2000,MATCH('SPACELOG 8 BP'!BT$2,'SPACELOG 8 EMPRUNT 3'!$Z$14:$Z$2000,0)),0)</f>
        <v>0</v>
      </c>
      <c r="BU59" s="66">
        <f>IFERROR(INDEX('SPACELOG 8 EMPRUNT 3'!$I$14:$I$2000,MATCH('SPACELOG 8 BP'!BU$2,'SPACELOG 8 EMPRUNT 3'!$Z$14:$Z$2000,0)),0)</f>
        <v>0</v>
      </c>
      <c r="BV59" s="66">
        <f>IFERROR(INDEX('SPACELOG 8 EMPRUNT 3'!$I$14:$I$2000,MATCH('SPACELOG 8 BP'!BV$2,'SPACELOG 8 EMPRUNT 3'!$Z$14:$Z$2000,0)),0)</f>
        <v>0</v>
      </c>
      <c r="BW59" s="66">
        <f>IFERROR(INDEX('SPACELOG 8 EMPRUNT 3'!$I$14:$I$2000,MATCH('SPACELOG 8 BP'!BW$2,'SPACELOG 8 EMPRUNT 3'!$Z$14:$Z$2000,0)),0)</f>
        <v>0</v>
      </c>
      <c r="BX59" s="66">
        <f>IFERROR(INDEX('SPACELOG 8 EMPRUNT 3'!$I$14:$I$2000,MATCH('SPACELOG 8 BP'!BX$2,'SPACELOG 8 EMPRUNT 3'!$Z$14:$Z$2000,0)),0)</f>
        <v>0</v>
      </c>
      <c r="BY59" s="66">
        <f>IFERROR(INDEX('SPACELOG 8 EMPRUNT 3'!$I$14:$I$2000,MATCH('SPACELOG 8 BP'!BY$2,'SPACELOG 8 EMPRUNT 3'!$Z$14:$Z$2000,0)),0)</f>
        <v>0</v>
      </c>
      <c r="BZ59" s="66">
        <f>IFERROR(INDEX('SPACELOG 8 EMPRUNT 3'!$I$14:$I$2000,MATCH('SPACELOG 8 BP'!BZ$2,'SPACELOG 8 EMPRUNT 3'!$Z$14:$Z$2000,0)),0)</f>
        <v>0</v>
      </c>
      <c r="CA59" s="66">
        <f>IFERROR(INDEX('SPACELOG 8 EMPRUNT 3'!$I$14:$I$2000,MATCH('SPACELOG 8 BP'!CA$2,'SPACELOG 8 EMPRUNT 3'!$Z$14:$Z$2000,0)),0)</f>
        <v>0</v>
      </c>
      <c r="CB59" s="66">
        <f>IFERROR(INDEX('SPACELOG 8 EMPRUNT 3'!$I$14:$I$2000,MATCH('SPACELOG 8 BP'!CB$2,'SPACELOG 8 EMPRUNT 3'!$Z$14:$Z$2000,0)),0)</f>
        <v>0</v>
      </c>
      <c r="CC59" s="66">
        <f>IFERROR(INDEX('SPACELOG 8 EMPRUNT 3'!$I$14:$I$2000,MATCH('SPACELOG 8 BP'!CC$2,'SPACELOG 8 EMPRUNT 3'!$Z$14:$Z$2000,0)),0)</f>
        <v>0</v>
      </c>
      <c r="CD59" s="66">
        <f>IFERROR(INDEX('SPACELOG 8 EMPRUNT 3'!$I$14:$I$2000,MATCH('SPACELOG 8 BP'!CD$2,'SPACELOG 8 EMPRUNT 3'!$Z$14:$Z$2000,0)),0)</f>
        <v>0</v>
      </c>
      <c r="CE59" s="75">
        <f>SUM(BS59:CD59)</f>
        <v>0</v>
      </c>
      <c r="CF59" s="66">
        <f>IFERROR(INDEX('SPACELOG 8 EMPRUNT 3'!$I$14:$I$2000,MATCH('SPACELOG 8 BP'!CF$2,'SPACELOG 8 EMPRUNT 3'!$Z$14:$Z$2000,0)),0)</f>
        <v>0</v>
      </c>
      <c r="CG59" s="66">
        <f>IFERROR(INDEX('SPACELOG 8 EMPRUNT 3'!$I$14:$I$2000,MATCH('SPACELOG 8 BP'!CG$2,'SPACELOG 8 EMPRUNT 3'!$Z$14:$Z$2000,0)),0)</f>
        <v>0</v>
      </c>
      <c r="CH59" s="66">
        <f>IFERROR(INDEX('SPACELOG 8 EMPRUNT 3'!$I$14:$I$2000,MATCH('SPACELOG 8 BP'!CH$2,'SPACELOG 8 EMPRUNT 3'!$Z$14:$Z$2000,0)),0)</f>
        <v>0</v>
      </c>
      <c r="CI59" s="66">
        <f>IFERROR(INDEX('SPACELOG 8 EMPRUNT 3'!$I$14:$I$2000,MATCH('SPACELOG 8 BP'!CI$2,'SPACELOG 8 EMPRUNT 3'!$Z$14:$Z$2000,0)),0)</f>
        <v>0</v>
      </c>
      <c r="CJ59" s="66">
        <f>IFERROR(INDEX('SPACELOG 8 EMPRUNT 3'!$I$14:$I$2000,MATCH('SPACELOG 8 BP'!CJ$2,'SPACELOG 8 EMPRUNT 3'!$Z$14:$Z$2000,0)),0)</f>
        <v>0</v>
      </c>
      <c r="CK59" s="66">
        <f>IFERROR(INDEX('SPACELOG 8 EMPRUNT 3'!$I$14:$I$2000,MATCH('SPACELOG 8 BP'!CK$2,'SPACELOG 8 EMPRUNT 3'!$Z$14:$Z$2000,0)),0)</f>
        <v>0</v>
      </c>
      <c r="CL59" s="66">
        <f>IFERROR(INDEX('SPACELOG 8 EMPRUNT 3'!$I$14:$I$2000,MATCH('SPACELOG 8 BP'!CL$2,'SPACELOG 8 EMPRUNT 3'!$Z$14:$Z$2000,0)),0)</f>
        <v>0</v>
      </c>
      <c r="CM59" s="66">
        <f>IFERROR(INDEX('SPACELOG 8 EMPRUNT 3'!$I$14:$I$2000,MATCH('SPACELOG 8 BP'!CM$2,'SPACELOG 8 EMPRUNT 3'!$Z$14:$Z$2000,0)),0)</f>
        <v>0</v>
      </c>
      <c r="CN59" s="66">
        <f>IFERROR(INDEX('SPACELOG 8 EMPRUNT 3'!$I$14:$I$2000,MATCH('SPACELOG 8 BP'!CN$2,'SPACELOG 8 EMPRUNT 3'!$Z$14:$Z$2000,0)),0)</f>
        <v>0</v>
      </c>
      <c r="CO59" s="66">
        <f>IFERROR(INDEX('SPACELOG 8 EMPRUNT 3'!$I$14:$I$2000,MATCH('SPACELOG 8 BP'!CO$2,'SPACELOG 8 EMPRUNT 3'!$Z$14:$Z$2000,0)),0)</f>
        <v>0</v>
      </c>
      <c r="CP59" s="66">
        <f>IFERROR(INDEX('SPACELOG 8 EMPRUNT 3'!$I$14:$I$2000,MATCH('SPACELOG 8 BP'!CP$2,'SPACELOG 8 EMPRUNT 3'!$Z$14:$Z$2000,0)),0)</f>
        <v>0</v>
      </c>
      <c r="CQ59" s="66">
        <f>IFERROR(INDEX('SPACELOG 8 EMPRUNT 3'!$I$14:$I$2000,MATCH('SPACELOG 8 BP'!CQ$2,'SPACELOG 8 EMPRUNT 3'!$Z$14:$Z$2000,0)),0)</f>
        <v>0</v>
      </c>
      <c r="CR59" s="75">
        <f>SUM(CF59:CQ59)</f>
        <v>0</v>
      </c>
      <c r="CS59" s="66">
        <f>IFERROR(INDEX('SPACELOG 8 EMPRUNT 3'!$I$14:$I$2000,MATCH('SPACELOG 8 BP'!CS$2,'SPACELOG 8 EMPRUNT 3'!$Z$14:$Z$2000,0)),0)</f>
        <v>0</v>
      </c>
      <c r="CT59" s="66">
        <f>IFERROR(INDEX('SPACELOG 8 EMPRUNT 3'!$I$14:$I$2000,MATCH('SPACELOG 8 BP'!CT$2,'SPACELOG 8 EMPRUNT 3'!$Z$14:$Z$2000,0)),0)</f>
        <v>0</v>
      </c>
      <c r="CU59" s="66">
        <f>IFERROR(INDEX('SPACELOG 8 EMPRUNT 3'!$I$14:$I$2000,MATCH('SPACELOG 8 BP'!CU$2,'SPACELOG 8 EMPRUNT 3'!$Z$14:$Z$2000,0)),0)</f>
        <v>0</v>
      </c>
      <c r="CV59" s="66">
        <f>IFERROR(INDEX('SPACELOG 8 EMPRUNT 3'!$I$14:$I$2000,MATCH('SPACELOG 8 BP'!CV$2,'SPACELOG 8 EMPRUNT 3'!$Z$14:$Z$2000,0)),0)</f>
        <v>0</v>
      </c>
      <c r="CW59" s="66">
        <f>IFERROR(INDEX('SPACELOG 8 EMPRUNT 3'!$I$14:$I$2000,MATCH('SPACELOG 8 BP'!CW$2,'SPACELOG 8 EMPRUNT 3'!$Z$14:$Z$2000,0)),0)</f>
        <v>0</v>
      </c>
      <c r="CX59" s="66">
        <f>IFERROR(INDEX('SPACELOG 8 EMPRUNT 3'!$I$14:$I$2000,MATCH('SPACELOG 8 BP'!CX$2,'SPACELOG 8 EMPRUNT 3'!$Z$14:$Z$2000,0)),0)</f>
        <v>0</v>
      </c>
      <c r="CY59" s="66">
        <f>IFERROR(INDEX('SPACELOG 8 EMPRUNT 3'!$I$14:$I$2000,MATCH('SPACELOG 8 BP'!CY$2,'SPACELOG 8 EMPRUNT 3'!$Z$14:$Z$2000,0)),0)</f>
        <v>0</v>
      </c>
      <c r="CZ59" s="66">
        <f>IFERROR(INDEX('SPACELOG 8 EMPRUNT 3'!$I$14:$I$2000,MATCH('SPACELOG 8 BP'!CZ$2,'SPACELOG 8 EMPRUNT 3'!$Z$14:$Z$2000,0)),0)</f>
        <v>0</v>
      </c>
      <c r="DA59" s="66">
        <f>IFERROR(INDEX('SPACELOG 8 EMPRUNT 3'!$I$14:$I$2000,MATCH('SPACELOG 8 BP'!DA$2,'SPACELOG 8 EMPRUNT 3'!$Z$14:$Z$2000,0)),0)</f>
        <v>0</v>
      </c>
      <c r="DB59" s="66">
        <f>IFERROR(INDEX('SPACELOG 8 EMPRUNT 3'!$I$14:$I$2000,MATCH('SPACELOG 8 BP'!DB$2,'SPACELOG 8 EMPRUNT 3'!$Z$14:$Z$2000,0)),0)</f>
        <v>0</v>
      </c>
      <c r="DC59" s="66">
        <f>IFERROR(INDEX('SPACELOG 8 EMPRUNT 3'!$I$14:$I$2000,MATCH('SPACELOG 8 BP'!DC$2,'SPACELOG 8 EMPRUNT 3'!$Z$14:$Z$2000,0)),0)</f>
        <v>0</v>
      </c>
      <c r="DD59" s="66">
        <f>IFERROR(INDEX('SPACELOG 8 EMPRUNT 3'!$I$14:$I$2000,MATCH('SPACELOG 8 BP'!DD$2,'SPACELOG 8 EMPRUNT 3'!$Z$14:$Z$2000,0)),0)</f>
        <v>0</v>
      </c>
      <c r="DE59" s="75">
        <f>SUM(CS59:DD59)</f>
        <v>0</v>
      </c>
      <c r="DF59" s="66">
        <f>IFERROR(INDEX('SPACELOG 8 EMPRUNT 3'!$I$14:$I$2000,MATCH('SPACELOG 8 BP'!DF$2,'SPACELOG 8 EMPRUNT 3'!$Z$14:$Z$2000,0)),0)</f>
        <v>0</v>
      </c>
      <c r="DG59" s="66">
        <f>IFERROR(INDEX('SPACELOG 8 EMPRUNT 3'!$I$14:$I$2000,MATCH('SPACELOG 8 BP'!DG$2,'SPACELOG 8 EMPRUNT 3'!$Z$14:$Z$2000,0)),0)</f>
        <v>0</v>
      </c>
      <c r="DH59" s="66">
        <f>IFERROR(INDEX('SPACELOG 8 EMPRUNT 3'!$I$14:$I$2000,MATCH('SPACELOG 8 BP'!DH$2,'SPACELOG 8 EMPRUNT 3'!$Z$14:$Z$2000,0)),0)</f>
        <v>0</v>
      </c>
      <c r="DI59" s="66">
        <f>IFERROR(INDEX('SPACELOG 8 EMPRUNT 3'!$I$14:$I$2000,MATCH('SPACELOG 8 BP'!DI$2,'SPACELOG 8 EMPRUNT 3'!$Z$14:$Z$2000,0)),0)</f>
        <v>0</v>
      </c>
      <c r="DJ59" s="66">
        <f>IFERROR(INDEX('SPACELOG 8 EMPRUNT 3'!$I$14:$I$2000,MATCH('SPACELOG 8 BP'!DJ$2,'SPACELOG 8 EMPRUNT 3'!$Z$14:$Z$2000,0)),0)</f>
        <v>0</v>
      </c>
      <c r="DK59" s="66">
        <f>IFERROR(INDEX('SPACELOG 8 EMPRUNT 3'!$I$14:$I$2000,MATCH('SPACELOG 8 BP'!DK$2,'SPACELOG 8 EMPRUNT 3'!$Z$14:$Z$2000,0)),0)</f>
        <v>0</v>
      </c>
      <c r="DL59" s="66">
        <f>IFERROR(INDEX('SPACELOG 8 EMPRUNT 3'!$I$14:$I$2000,MATCH('SPACELOG 8 BP'!DL$2,'SPACELOG 8 EMPRUNT 3'!$Z$14:$Z$2000,0)),0)</f>
        <v>0</v>
      </c>
      <c r="DM59" s="66">
        <f>IFERROR(INDEX('SPACELOG 8 EMPRUNT 3'!$I$14:$I$2000,MATCH('SPACELOG 8 BP'!DM$2,'SPACELOG 8 EMPRUNT 3'!$Z$14:$Z$2000,0)),0)</f>
        <v>0</v>
      </c>
      <c r="DN59" s="66">
        <f>IFERROR(INDEX('SPACELOG 8 EMPRUNT 3'!$I$14:$I$2000,MATCH('SPACELOG 8 BP'!DN$2,'SPACELOG 8 EMPRUNT 3'!$Z$14:$Z$2000,0)),0)</f>
        <v>0</v>
      </c>
      <c r="DO59" s="66">
        <f>IFERROR(INDEX('SPACELOG 8 EMPRUNT 3'!$I$14:$I$2000,MATCH('SPACELOG 8 BP'!DO$2,'SPACELOG 8 EMPRUNT 3'!$Z$14:$Z$2000,0)),0)</f>
        <v>0</v>
      </c>
      <c r="DP59" s="66">
        <f>IFERROR(INDEX('SPACELOG 8 EMPRUNT 3'!$I$14:$I$2000,MATCH('SPACELOG 8 BP'!DP$2,'SPACELOG 8 EMPRUNT 3'!$Z$14:$Z$2000,0)),0)</f>
        <v>0</v>
      </c>
      <c r="DQ59" s="66">
        <f>IFERROR(INDEX('SPACELOG 8 EMPRUNT 3'!$I$14:$I$2000,MATCH('SPACELOG 8 BP'!DQ$2,'SPACELOG 8 EMPRUNT 3'!$Z$14:$Z$2000,0)),0)</f>
        <v>0</v>
      </c>
      <c r="DR59" s="75">
        <f>SUM(DF59:DQ59)</f>
        <v>0</v>
      </c>
      <c r="DS59" s="66">
        <f>IFERROR(INDEX('SPACELOG 8 EMPRUNT 3'!$I$14:$I$2000,MATCH('SPACELOG 8 BP'!DS$2,'SPACELOG 8 EMPRUNT 3'!$Z$14:$Z$2000,0)),0)</f>
        <v>0</v>
      </c>
      <c r="DT59" s="66">
        <f>IFERROR(INDEX('SPACELOG 8 EMPRUNT 3'!$I$14:$I$2000,MATCH('SPACELOG 8 BP'!DT$2,'SPACELOG 8 EMPRUNT 3'!$Z$14:$Z$2000,0)),0)</f>
        <v>0</v>
      </c>
      <c r="DU59" s="66">
        <f>IFERROR(INDEX('SPACELOG 8 EMPRUNT 3'!$I$14:$I$2000,MATCH('SPACELOG 8 BP'!DU$2,'SPACELOG 8 EMPRUNT 3'!$Z$14:$Z$2000,0)),0)</f>
        <v>0</v>
      </c>
      <c r="DV59" s="66">
        <f>IFERROR(INDEX('SPACELOG 8 EMPRUNT 3'!$I$14:$I$2000,MATCH('SPACELOG 8 BP'!DV$2,'SPACELOG 8 EMPRUNT 3'!$Z$14:$Z$2000,0)),0)</f>
        <v>0</v>
      </c>
      <c r="DW59" s="66">
        <f>IFERROR(INDEX('SPACELOG 8 EMPRUNT 3'!$I$14:$I$2000,MATCH('SPACELOG 8 BP'!DW$2,'SPACELOG 8 EMPRUNT 3'!$Z$14:$Z$2000,0)),0)</f>
        <v>0</v>
      </c>
      <c r="DX59" s="66">
        <f>IFERROR(INDEX('SPACELOG 8 EMPRUNT 3'!$I$14:$I$2000,MATCH('SPACELOG 8 BP'!DX$2,'SPACELOG 8 EMPRUNT 3'!$Z$14:$Z$2000,0)),0)</f>
        <v>0</v>
      </c>
      <c r="DY59" s="66">
        <f>IFERROR(INDEX('SPACELOG 8 EMPRUNT 3'!$I$14:$I$2000,MATCH('SPACELOG 8 BP'!DY$2,'SPACELOG 8 EMPRUNT 3'!$Z$14:$Z$2000,0)),0)</f>
        <v>0</v>
      </c>
      <c r="DZ59" s="66">
        <f>IFERROR(INDEX('SPACELOG 8 EMPRUNT 3'!$I$14:$I$2000,MATCH('SPACELOG 8 BP'!DZ$2,'SPACELOG 8 EMPRUNT 3'!$Z$14:$Z$2000,0)),0)</f>
        <v>0</v>
      </c>
      <c r="EA59" s="66">
        <f>IFERROR(INDEX('SPACELOG 8 EMPRUNT 3'!$I$14:$I$2000,MATCH('SPACELOG 8 BP'!EA$2,'SPACELOG 8 EMPRUNT 3'!$Z$14:$Z$2000,0)),0)</f>
        <v>0</v>
      </c>
      <c r="EB59" s="66">
        <f>IFERROR(INDEX('SPACELOG 8 EMPRUNT 3'!$I$14:$I$2000,MATCH('SPACELOG 8 BP'!EB$2,'SPACELOG 8 EMPRUNT 3'!$Z$14:$Z$2000,0)),0)</f>
        <v>0</v>
      </c>
      <c r="EC59" s="66">
        <f>IFERROR(INDEX('SPACELOG 8 EMPRUNT 3'!$I$14:$I$2000,MATCH('SPACELOG 8 BP'!EC$2,'SPACELOG 8 EMPRUNT 3'!$Z$14:$Z$2000,0)),0)</f>
        <v>0</v>
      </c>
      <c r="ED59" s="66">
        <f>IFERROR(INDEX('SPACELOG 8 EMPRUNT 3'!$I$14:$I$2000,MATCH('SPACELOG 8 BP'!ED$2,'SPACELOG 8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8 EMPRUNT 3'!I5</f>
        <v/>
      </c>
      <c r="D60" s="22" t="s">
        <v>102</v>
      </c>
      <c r="E60" s="79"/>
      <c r="F60" s="66">
        <f t="shared" ref="F60:Q60" si="187">F55-F57-F58-F59</f>
        <v>0</v>
      </c>
      <c r="G60" s="66">
        <f t="shared" si="187"/>
        <v>0</v>
      </c>
      <c r="H60" s="66">
        <f t="shared" si="187"/>
        <v>0</v>
      </c>
      <c r="I60" s="66">
        <f t="shared" si="187"/>
        <v>0</v>
      </c>
      <c r="J60" s="66">
        <f t="shared" si="187"/>
        <v>0</v>
      </c>
      <c r="K60" s="66">
        <f t="shared" si="187"/>
        <v>0</v>
      </c>
      <c r="L60" s="66">
        <f t="shared" si="187"/>
        <v>0</v>
      </c>
      <c r="M60" s="66">
        <f t="shared" si="187"/>
        <v>0</v>
      </c>
      <c r="N60" s="66">
        <f t="shared" si="187"/>
        <v>0</v>
      </c>
      <c r="O60" s="66">
        <f t="shared" si="187"/>
        <v>0</v>
      </c>
      <c r="P60" s="66">
        <f t="shared" si="187"/>
        <v>0</v>
      </c>
      <c r="Q60" s="66">
        <f t="shared" si="187"/>
        <v>0</v>
      </c>
      <c r="R60" s="75">
        <f>SUM(F60:Q60)</f>
        <v>0</v>
      </c>
      <c r="S60" s="66">
        <f t="shared" ref="S60:AD60" si="188">S55-S57-S58-S59</f>
        <v>0</v>
      </c>
      <c r="T60" s="66">
        <f t="shared" si="188"/>
        <v>0</v>
      </c>
      <c r="U60" s="66">
        <f t="shared" si="188"/>
        <v>0</v>
      </c>
      <c r="V60" s="66">
        <f t="shared" si="188"/>
        <v>0</v>
      </c>
      <c r="W60" s="66">
        <f t="shared" si="188"/>
        <v>0</v>
      </c>
      <c r="X60" s="66">
        <f t="shared" si="188"/>
        <v>0</v>
      </c>
      <c r="Y60" s="66">
        <f t="shared" si="188"/>
        <v>0</v>
      </c>
      <c r="Z60" s="66">
        <f t="shared" si="188"/>
        <v>0</v>
      </c>
      <c r="AA60" s="66">
        <f t="shared" si="188"/>
        <v>0</v>
      </c>
      <c r="AB60" s="66">
        <f t="shared" si="188"/>
        <v>0</v>
      </c>
      <c r="AC60" s="66">
        <f t="shared" si="188"/>
        <v>0</v>
      </c>
      <c r="AD60" s="66">
        <f t="shared" si="188"/>
        <v>0</v>
      </c>
      <c r="AE60" s="75">
        <f>SUM(S60:AD60)</f>
        <v>0</v>
      </c>
      <c r="AF60" s="66">
        <f t="shared" ref="AF60:AQ60" si="189">AF55-AF57-AF58-AF59</f>
        <v>0</v>
      </c>
      <c r="AG60" s="66">
        <f t="shared" si="189"/>
        <v>0</v>
      </c>
      <c r="AH60" s="66">
        <f t="shared" si="189"/>
        <v>0</v>
      </c>
      <c r="AI60" s="66">
        <f t="shared" si="189"/>
        <v>0</v>
      </c>
      <c r="AJ60" s="66">
        <f t="shared" si="189"/>
        <v>0</v>
      </c>
      <c r="AK60" s="66">
        <f t="shared" si="189"/>
        <v>0</v>
      </c>
      <c r="AL60" s="66">
        <f t="shared" si="189"/>
        <v>0</v>
      </c>
      <c r="AM60" s="66">
        <f t="shared" si="189"/>
        <v>0</v>
      </c>
      <c r="AN60" s="66">
        <f t="shared" si="189"/>
        <v>0</v>
      </c>
      <c r="AO60" s="66">
        <f t="shared" si="189"/>
        <v>0</v>
      </c>
      <c r="AP60" s="66">
        <f t="shared" si="189"/>
        <v>0</v>
      </c>
      <c r="AQ60" s="66">
        <f t="shared" si="189"/>
        <v>0</v>
      </c>
      <c r="AR60" s="75">
        <f>SUM(AF60:AQ60)</f>
        <v>0</v>
      </c>
      <c r="AS60" s="66">
        <f t="shared" ref="AS60:BD60" si="190">AS55-AS57-AS58-AS59</f>
        <v>0</v>
      </c>
      <c r="AT60" s="66">
        <f t="shared" si="190"/>
        <v>0</v>
      </c>
      <c r="AU60" s="66">
        <f t="shared" si="190"/>
        <v>0</v>
      </c>
      <c r="AV60" s="66">
        <f t="shared" si="190"/>
        <v>0</v>
      </c>
      <c r="AW60" s="66">
        <f t="shared" si="190"/>
        <v>0</v>
      </c>
      <c r="AX60" s="66">
        <f t="shared" si="190"/>
        <v>0</v>
      </c>
      <c r="AY60" s="66">
        <f t="shared" si="190"/>
        <v>0</v>
      </c>
      <c r="AZ60" s="66">
        <f t="shared" si="190"/>
        <v>0</v>
      </c>
      <c r="BA60" s="66">
        <f t="shared" si="190"/>
        <v>0</v>
      </c>
      <c r="BB60" s="66">
        <f t="shared" si="190"/>
        <v>0</v>
      </c>
      <c r="BC60" s="66">
        <f t="shared" si="190"/>
        <v>0</v>
      </c>
      <c r="BD60" s="66">
        <f t="shared" si="190"/>
        <v>0</v>
      </c>
      <c r="BE60" s="75">
        <f>SUM(AS60:BD60)</f>
        <v>0</v>
      </c>
      <c r="BF60" s="66">
        <f t="shared" ref="BF60:BQ60" si="191">BF55-BF57-BF58-BF59</f>
        <v>0</v>
      </c>
      <c r="BG60" s="66">
        <f t="shared" si="191"/>
        <v>0</v>
      </c>
      <c r="BH60" s="66">
        <f t="shared" si="191"/>
        <v>0</v>
      </c>
      <c r="BI60" s="66">
        <f t="shared" si="191"/>
        <v>0</v>
      </c>
      <c r="BJ60" s="66">
        <f t="shared" si="191"/>
        <v>0</v>
      </c>
      <c r="BK60" s="66">
        <f t="shared" si="191"/>
        <v>0</v>
      </c>
      <c r="BL60" s="66">
        <f t="shared" si="191"/>
        <v>0</v>
      </c>
      <c r="BM60" s="66">
        <f t="shared" si="191"/>
        <v>0</v>
      </c>
      <c r="BN60" s="66">
        <f t="shared" si="191"/>
        <v>0</v>
      </c>
      <c r="BO60" s="66">
        <f t="shared" si="191"/>
        <v>0</v>
      </c>
      <c r="BP60" s="66">
        <f t="shared" si="191"/>
        <v>0</v>
      </c>
      <c r="BQ60" s="66">
        <f t="shared" si="191"/>
        <v>0</v>
      </c>
      <c r="BR60" s="75">
        <f>SUM(BF60:BQ60)</f>
        <v>0</v>
      </c>
      <c r="BS60" s="66">
        <f t="shared" ref="BS60:CD60" si="192">BS55-BS57-BS58-BS59</f>
        <v>0</v>
      </c>
      <c r="BT60" s="66">
        <f t="shared" si="192"/>
        <v>0</v>
      </c>
      <c r="BU60" s="66">
        <f t="shared" si="192"/>
        <v>0</v>
      </c>
      <c r="BV60" s="66">
        <f t="shared" si="192"/>
        <v>0</v>
      </c>
      <c r="BW60" s="66">
        <f t="shared" si="192"/>
        <v>0</v>
      </c>
      <c r="BX60" s="66">
        <f t="shared" si="192"/>
        <v>0</v>
      </c>
      <c r="BY60" s="66">
        <f t="shared" si="192"/>
        <v>0</v>
      </c>
      <c r="BZ60" s="66">
        <f t="shared" si="192"/>
        <v>0</v>
      </c>
      <c r="CA60" s="66">
        <f t="shared" si="192"/>
        <v>0</v>
      </c>
      <c r="CB60" s="66">
        <f t="shared" si="192"/>
        <v>0</v>
      </c>
      <c r="CC60" s="66">
        <f t="shared" si="192"/>
        <v>0</v>
      </c>
      <c r="CD60" s="66">
        <f t="shared" si="192"/>
        <v>0</v>
      </c>
      <c r="CE60" s="75">
        <f>SUM(BS60:CD60)</f>
        <v>0</v>
      </c>
      <c r="CF60" s="66">
        <f t="shared" ref="CF60:CQ60" si="193">CF55-CF57-CF58-CF59</f>
        <v>0</v>
      </c>
      <c r="CG60" s="66">
        <f t="shared" si="193"/>
        <v>0</v>
      </c>
      <c r="CH60" s="66">
        <f t="shared" si="193"/>
        <v>0</v>
      </c>
      <c r="CI60" s="66">
        <f t="shared" si="193"/>
        <v>0</v>
      </c>
      <c r="CJ60" s="66">
        <f t="shared" si="193"/>
        <v>0</v>
      </c>
      <c r="CK60" s="66">
        <f t="shared" si="193"/>
        <v>0</v>
      </c>
      <c r="CL60" s="66">
        <f t="shared" si="193"/>
        <v>0</v>
      </c>
      <c r="CM60" s="66">
        <f t="shared" si="193"/>
        <v>0</v>
      </c>
      <c r="CN60" s="66">
        <f t="shared" si="193"/>
        <v>0</v>
      </c>
      <c r="CO60" s="66">
        <f t="shared" si="193"/>
        <v>0</v>
      </c>
      <c r="CP60" s="66">
        <f t="shared" si="193"/>
        <v>0</v>
      </c>
      <c r="CQ60" s="66">
        <f t="shared" si="193"/>
        <v>0</v>
      </c>
      <c r="CR60" s="75">
        <f>SUM(CF60:CQ60)</f>
        <v>0</v>
      </c>
      <c r="CS60" s="66">
        <f t="shared" ref="CS60:DD60" si="194">CS55-CS57-CS58-CS59</f>
        <v>0</v>
      </c>
      <c r="CT60" s="66">
        <f t="shared" si="194"/>
        <v>0</v>
      </c>
      <c r="CU60" s="66">
        <f t="shared" si="194"/>
        <v>0</v>
      </c>
      <c r="CV60" s="66">
        <f t="shared" si="194"/>
        <v>0</v>
      </c>
      <c r="CW60" s="66">
        <f t="shared" si="194"/>
        <v>0</v>
      </c>
      <c r="CX60" s="66">
        <f t="shared" si="194"/>
        <v>0</v>
      </c>
      <c r="CY60" s="66">
        <f t="shared" si="194"/>
        <v>0</v>
      </c>
      <c r="CZ60" s="66">
        <f t="shared" si="194"/>
        <v>0</v>
      </c>
      <c r="DA60" s="66">
        <f t="shared" si="194"/>
        <v>0</v>
      </c>
      <c r="DB60" s="66">
        <f t="shared" si="194"/>
        <v>0</v>
      </c>
      <c r="DC60" s="66">
        <f t="shared" si="194"/>
        <v>0</v>
      </c>
      <c r="DD60" s="66">
        <f t="shared" si="194"/>
        <v>0</v>
      </c>
      <c r="DE60" s="75">
        <f>SUM(CS60:DD60)</f>
        <v>0</v>
      </c>
      <c r="DF60" s="66">
        <f t="shared" ref="DF60:DQ60" si="195">DF55-DF57-DF58-DF59</f>
        <v>0</v>
      </c>
      <c r="DG60" s="66">
        <f t="shared" si="195"/>
        <v>0</v>
      </c>
      <c r="DH60" s="66">
        <f t="shared" si="195"/>
        <v>0</v>
      </c>
      <c r="DI60" s="66">
        <f t="shared" si="195"/>
        <v>0</v>
      </c>
      <c r="DJ60" s="66">
        <f t="shared" si="195"/>
        <v>0</v>
      </c>
      <c r="DK60" s="66">
        <f t="shared" si="195"/>
        <v>0</v>
      </c>
      <c r="DL60" s="66">
        <f t="shared" si="195"/>
        <v>0</v>
      </c>
      <c r="DM60" s="66">
        <f t="shared" si="195"/>
        <v>0</v>
      </c>
      <c r="DN60" s="66">
        <f t="shared" si="195"/>
        <v>0</v>
      </c>
      <c r="DO60" s="66">
        <f t="shared" si="195"/>
        <v>0</v>
      </c>
      <c r="DP60" s="66">
        <f t="shared" si="195"/>
        <v>0</v>
      </c>
      <c r="DQ60" s="66">
        <f t="shared" si="195"/>
        <v>0</v>
      </c>
      <c r="DR60" s="75">
        <f>SUM(DF60:DQ60)</f>
        <v>0</v>
      </c>
      <c r="DS60" s="66">
        <f t="shared" ref="DS60:ED60" si="196">DS55-DS57-DS58-DS59</f>
        <v>0</v>
      </c>
      <c r="DT60" s="66">
        <f t="shared" si="196"/>
        <v>0</v>
      </c>
      <c r="DU60" s="66">
        <f t="shared" si="196"/>
        <v>0</v>
      </c>
      <c r="DV60" s="66">
        <f t="shared" si="196"/>
        <v>0</v>
      </c>
      <c r="DW60" s="66">
        <f t="shared" si="196"/>
        <v>0</v>
      </c>
      <c r="DX60" s="66">
        <f t="shared" si="196"/>
        <v>0</v>
      </c>
      <c r="DY60" s="66">
        <f t="shared" si="196"/>
        <v>0</v>
      </c>
      <c r="DZ60" s="66">
        <f t="shared" si="196"/>
        <v>0</v>
      </c>
      <c r="EA60" s="66">
        <f t="shared" si="196"/>
        <v>0</v>
      </c>
      <c r="EB60" s="66">
        <f t="shared" si="196"/>
        <v>0</v>
      </c>
      <c r="EC60" s="66">
        <f t="shared" si="196"/>
        <v>0</v>
      </c>
      <c r="ED60" s="66">
        <f t="shared" si="196"/>
        <v>0</v>
      </c>
      <c r="EE60" s="75">
        <f>SUM(DS60:ED60)</f>
        <v>0</v>
      </c>
    </row>
    <row r="61" spans="1:135" x14ac:dyDescent="0.2">
      <c r="A61" s="82" t="s">
        <v>174</v>
      </c>
      <c r="B61" s="84">
        <f>'SPACELOG 8 EMPRUNT 3'!E9</f>
        <v>46447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97">IF(F60&gt;0,F60*$C$65,0)</f>
        <v>0</v>
      </c>
      <c r="G62" s="66">
        <f t="shared" si="197"/>
        <v>0</v>
      </c>
      <c r="H62" s="66">
        <f t="shared" si="197"/>
        <v>0</v>
      </c>
      <c r="I62" s="66">
        <f t="shared" si="197"/>
        <v>0</v>
      </c>
      <c r="J62" s="66">
        <f t="shared" si="197"/>
        <v>0</v>
      </c>
      <c r="K62" s="66">
        <f t="shared" si="197"/>
        <v>0</v>
      </c>
      <c r="L62" s="66">
        <f t="shared" si="197"/>
        <v>0</v>
      </c>
      <c r="M62" s="66">
        <f t="shared" si="197"/>
        <v>0</v>
      </c>
      <c r="N62" s="66">
        <f t="shared" si="197"/>
        <v>0</v>
      </c>
      <c r="O62" s="66">
        <f t="shared" si="197"/>
        <v>0</v>
      </c>
      <c r="P62" s="66">
        <f t="shared" si="197"/>
        <v>0</v>
      </c>
      <c r="Q62" s="66">
        <f t="shared" si="197"/>
        <v>0</v>
      </c>
      <c r="R62" s="75">
        <f>SUM(F62:Q62)</f>
        <v>0</v>
      </c>
      <c r="S62" s="66">
        <f t="shared" ref="S62:AD62" si="198">IF(S60&gt;0,S60*$C$65,0)</f>
        <v>0</v>
      </c>
      <c r="T62" s="66">
        <f t="shared" si="198"/>
        <v>0</v>
      </c>
      <c r="U62" s="66">
        <f t="shared" si="198"/>
        <v>0</v>
      </c>
      <c r="V62" s="66">
        <f t="shared" si="198"/>
        <v>0</v>
      </c>
      <c r="W62" s="66">
        <f t="shared" si="198"/>
        <v>0</v>
      </c>
      <c r="X62" s="66">
        <f t="shared" si="198"/>
        <v>0</v>
      </c>
      <c r="Y62" s="66">
        <f t="shared" si="198"/>
        <v>0</v>
      </c>
      <c r="Z62" s="66">
        <f t="shared" si="198"/>
        <v>0</v>
      </c>
      <c r="AA62" s="66">
        <f t="shared" si="198"/>
        <v>0</v>
      </c>
      <c r="AB62" s="66">
        <f t="shared" si="198"/>
        <v>0</v>
      </c>
      <c r="AC62" s="66">
        <f t="shared" si="198"/>
        <v>0</v>
      </c>
      <c r="AD62" s="66">
        <f t="shared" si="198"/>
        <v>0</v>
      </c>
      <c r="AE62" s="75">
        <f>SUM(S62:AD62)</f>
        <v>0</v>
      </c>
      <c r="AF62" s="66">
        <f t="shared" ref="AF62:AQ62" si="199">IF(AF60&gt;0,AF60*$C$65,0)</f>
        <v>0</v>
      </c>
      <c r="AG62" s="66">
        <f t="shared" si="199"/>
        <v>0</v>
      </c>
      <c r="AH62" s="66">
        <f t="shared" si="199"/>
        <v>0</v>
      </c>
      <c r="AI62" s="66">
        <f t="shared" si="199"/>
        <v>0</v>
      </c>
      <c r="AJ62" s="66">
        <f t="shared" si="199"/>
        <v>0</v>
      </c>
      <c r="AK62" s="66">
        <f t="shared" si="199"/>
        <v>0</v>
      </c>
      <c r="AL62" s="66">
        <f t="shared" si="199"/>
        <v>0</v>
      </c>
      <c r="AM62" s="66">
        <f t="shared" si="199"/>
        <v>0</v>
      </c>
      <c r="AN62" s="66">
        <f t="shared" si="199"/>
        <v>0</v>
      </c>
      <c r="AO62" s="66">
        <f t="shared" si="199"/>
        <v>0</v>
      </c>
      <c r="AP62" s="66">
        <f t="shared" si="199"/>
        <v>0</v>
      </c>
      <c r="AQ62" s="66">
        <f t="shared" si="199"/>
        <v>0</v>
      </c>
      <c r="AR62" s="75">
        <f>SUM(AF62:AQ62)</f>
        <v>0</v>
      </c>
      <c r="AS62" s="66">
        <f t="shared" ref="AS62:BD62" si="200">IF(AS60&gt;0,AS60*$C$65,0)</f>
        <v>0</v>
      </c>
      <c r="AT62" s="66">
        <f t="shared" si="200"/>
        <v>0</v>
      </c>
      <c r="AU62" s="66">
        <f t="shared" si="200"/>
        <v>0</v>
      </c>
      <c r="AV62" s="66">
        <f t="shared" si="200"/>
        <v>0</v>
      </c>
      <c r="AW62" s="66">
        <f t="shared" si="200"/>
        <v>0</v>
      </c>
      <c r="AX62" s="66">
        <f t="shared" si="200"/>
        <v>0</v>
      </c>
      <c r="AY62" s="66">
        <f t="shared" si="200"/>
        <v>0</v>
      </c>
      <c r="AZ62" s="66">
        <f t="shared" si="200"/>
        <v>0</v>
      </c>
      <c r="BA62" s="66">
        <f t="shared" si="200"/>
        <v>0</v>
      </c>
      <c r="BB62" s="66">
        <f t="shared" si="200"/>
        <v>0</v>
      </c>
      <c r="BC62" s="66">
        <f t="shared" si="200"/>
        <v>0</v>
      </c>
      <c r="BD62" s="66">
        <f t="shared" si="200"/>
        <v>0</v>
      </c>
      <c r="BE62" s="75">
        <f>SUM(AS62:BD62)</f>
        <v>0</v>
      </c>
      <c r="BF62" s="66">
        <f t="shared" ref="BF62:BQ62" si="201">IF(BF60&gt;0,BF60*$C$65,0)</f>
        <v>0</v>
      </c>
      <c r="BG62" s="66">
        <f t="shared" si="201"/>
        <v>0</v>
      </c>
      <c r="BH62" s="66">
        <f t="shared" si="201"/>
        <v>0</v>
      </c>
      <c r="BI62" s="66">
        <f t="shared" si="201"/>
        <v>0</v>
      </c>
      <c r="BJ62" s="66">
        <f t="shared" si="201"/>
        <v>0</v>
      </c>
      <c r="BK62" s="66">
        <f t="shared" si="201"/>
        <v>0</v>
      </c>
      <c r="BL62" s="66">
        <f t="shared" si="201"/>
        <v>0</v>
      </c>
      <c r="BM62" s="66">
        <f t="shared" si="201"/>
        <v>0</v>
      </c>
      <c r="BN62" s="66">
        <f t="shared" si="201"/>
        <v>0</v>
      </c>
      <c r="BO62" s="66">
        <f t="shared" si="201"/>
        <v>0</v>
      </c>
      <c r="BP62" s="66">
        <f t="shared" si="201"/>
        <v>0</v>
      </c>
      <c r="BQ62" s="66">
        <f t="shared" si="201"/>
        <v>0</v>
      </c>
      <c r="BR62" s="75">
        <f>SUM(BF62:BQ62)</f>
        <v>0</v>
      </c>
      <c r="BS62" s="66">
        <f t="shared" ref="BS62:CD62" si="202">IF(BS60&gt;0,BS60*$C$65,0)</f>
        <v>0</v>
      </c>
      <c r="BT62" s="66">
        <f t="shared" si="202"/>
        <v>0</v>
      </c>
      <c r="BU62" s="66">
        <f t="shared" si="202"/>
        <v>0</v>
      </c>
      <c r="BV62" s="66">
        <f t="shared" si="202"/>
        <v>0</v>
      </c>
      <c r="BW62" s="66">
        <f t="shared" si="202"/>
        <v>0</v>
      </c>
      <c r="BX62" s="66">
        <f t="shared" si="202"/>
        <v>0</v>
      </c>
      <c r="BY62" s="66">
        <f t="shared" si="202"/>
        <v>0</v>
      </c>
      <c r="BZ62" s="66">
        <f t="shared" si="202"/>
        <v>0</v>
      </c>
      <c r="CA62" s="66">
        <f t="shared" si="202"/>
        <v>0</v>
      </c>
      <c r="CB62" s="66">
        <f t="shared" si="202"/>
        <v>0</v>
      </c>
      <c r="CC62" s="66">
        <f t="shared" si="202"/>
        <v>0</v>
      </c>
      <c r="CD62" s="66">
        <f t="shared" si="202"/>
        <v>0</v>
      </c>
      <c r="CE62" s="75">
        <f>SUM(BS62:CD62)</f>
        <v>0</v>
      </c>
      <c r="CF62" s="66">
        <f t="shared" ref="CF62:CQ62" si="203">IF(CF60&gt;0,CF60*$C$65,0)</f>
        <v>0</v>
      </c>
      <c r="CG62" s="66">
        <f t="shared" si="203"/>
        <v>0</v>
      </c>
      <c r="CH62" s="66">
        <f t="shared" si="203"/>
        <v>0</v>
      </c>
      <c r="CI62" s="66">
        <f t="shared" si="203"/>
        <v>0</v>
      </c>
      <c r="CJ62" s="66">
        <f t="shared" si="203"/>
        <v>0</v>
      </c>
      <c r="CK62" s="66">
        <f t="shared" si="203"/>
        <v>0</v>
      </c>
      <c r="CL62" s="66">
        <f t="shared" si="203"/>
        <v>0</v>
      </c>
      <c r="CM62" s="66">
        <f t="shared" si="203"/>
        <v>0</v>
      </c>
      <c r="CN62" s="66">
        <f t="shared" si="203"/>
        <v>0</v>
      </c>
      <c r="CO62" s="66">
        <f t="shared" si="203"/>
        <v>0</v>
      </c>
      <c r="CP62" s="66">
        <f t="shared" si="203"/>
        <v>0</v>
      </c>
      <c r="CQ62" s="66">
        <f t="shared" si="203"/>
        <v>0</v>
      </c>
      <c r="CR62" s="75">
        <f>SUM(CF62:CQ62)</f>
        <v>0</v>
      </c>
      <c r="CS62" s="66">
        <f t="shared" ref="CS62:DD62" si="204">IF(CS60&gt;0,CS60*$C$65,0)</f>
        <v>0</v>
      </c>
      <c r="CT62" s="66">
        <f t="shared" si="204"/>
        <v>0</v>
      </c>
      <c r="CU62" s="66">
        <f t="shared" si="204"/>
        <v>0</v>
      </c>
      <c r="CV62" s="66">
        <f t="shared" si="204"/>
        <v>0</v>
      </c>
      <c r="CW62" s="66">
        <f t="shared" si="204"/>
        <v>0</v>
      </c>
      <c r="CX62" s="66">
        <f t="shared" si="204"/>
        <v>0</v>
      </c>
      <c r="CY62" s="66">
        <f t="shared" si="204"/>
        <v>0</v>
      </c>
      <c r="CZ62" s="66">
        <f t="shared" si="204"/>
        <v>0</v>
      </c>
      <c r="DA62" s="66">
        <f t="shared" si="204"/>
        <v>0</v>
      </c>
      <c r="DB62" s="66">
        <f t="shared" si="204"/>
        <v>0</v>
      </c>
      <c r="DC62" s="66">
        <f t="shared" si="204"/>
        <v>0</v>
      </c>
      <c r="DD62" s="66">
        <f t="shared" si="204"/>
        <v>0</v>
      </c>
      <c r="DE62" s="75">
        <f>SUM(CS62:DD62)</f>
        <v>0</v>
      </c>
      <c r="DF62" s="66">
        <f t="shared" ref="DF62:DQ62" si="205">IF(DF60&gt;0,DF60*$C$65,0)</f>
        <v>0</v>
      </c>
      <c r="DG62" s="66">
        <f t="shared" si="205"/>
        <v>0</v>
      </c>
      <c r="DH62" s="66">
        <f t="shared" si="205"/>
        <v>0</v>
      </c>
      <c r="DI62" s="66">
        <f t="shared" si="205"/>
        <v>0</v>
      </c>
      <c r="DJ62" s="66">
        <f t="shared" si="205"/>
        <v>0</v>
      </c>
      <c r="DK62" s="66">
        <f t="shared" si="205"/>
        <v>0</v>
      </c>
      <c r="DL62" s="66">
        <f t="shared" si="205"/>
        <v>0</v>
      </c>
      <c r="DM62" s="66">
        <f t="shared" si="205"/>
        <v>0</v>
      </c>
      <c r="DN62" s="66">
        <f t="shared" si="205"/>
        <v>0</v>
      </c>
      <c r="DO62" s="66">
        <f t="shared" si="205"/>
        <v>0</v>
      </c>
      <c r="DP62" s="66">
        <f t="shared" si="205"/>
        <v>0</v>
      </c>
      <c r="DQ62" s="66">
        <f t="shared" si="205"/>
        <v>0</v>
      </c>
      <c r="DR62" s="75">
        <f>SUM(DF62:DQ62)</f>
        <v>0</v>
      </c>
      <c r="DS62" s="66">
        <f t="shared" ref="DS62:ED62" si="206">IF(DS60&gt;0,DS60*$C$65,0)</f>
        <v>0</v>
      </c>
      <c r="DT62" s="66">
        <f t="shared" si="206"/>
        <v>0</v>
      </c>
      <c r="DU62" s="66">
        <f t="shared" si="206"/>
        <v>0</v>
      </c>
      <c r="DV62" s="66">
        <f t="shared" si="206"/>
        <v>0</v>
      </c>
      <c r="DW62" s="66">
        <f t="shared" si="206"/>
        <v>0</v>
      </c>
      <c r="DX62" s="66">
        <f t="shared" si="206"/>
        <v>0</v>
      </c>
      <c r="DY62" s="66">
        <f t="shared" si="206"/>
        <v>0</v>
      </c>
      <c r="DZ62" s="66">
        <f t="shared" si="206"/>
        <v>0</v>
      </c>
      <c r="EA62" s="66">
        <f t="shared" si="206"/>
        <v>0</v>
      </c>
      <c r="EB62" s="66">
        <f t="shared" si="206"/>
        <v>0</v>
      </c>
      <c r="EC62" s="66">
        <f t="shared" si="206"/>
        <v>0</v>
      </c>
      <c r="ED62" s="66">
        <f t="shared" si="206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207">F60-F62</f>
        <v>0</v>
      </c>
      <c r="G64" s="66">
        <f t="shared" si="207"/>
        <v>0</v>
      </c>
      <c r="H64" s="66">
        <f t="shared" si="207"/>
        <v>0</v>
      </c>
      <c r="I64" s="66">
        <f t="shared" si="207"/>
        <v>0</v>
      </c>
      <c r="J64" s="66">
        <f t="shared" si="207"/>
        <v>0</v>
      </c>
      <c r="K64" s="66">
        <f t="shared" si="207"/>
        <v>0</v>
      </c>
      <c r="L64" s="66">
        <f t="shared" si="207"/>
        <v>0</v>
      </c>
      <c r="M64" s="66">
        <f t="shared" si="207"/>
        <v>0</v>
      </c>
      <c r="N64" s="66">
        <f t="shared" si="207"/>
        <v>0</v>
      </c>
      <c r="O64" s="66">
        <f t="shared" si="207"/>
        <v>0</v>
      </c>
      <c r="P64" s="66">
        <f t="shared" si="207"/>
        <v>0</v>
      </c>
      <c r="Q64" s="66">
        <f t="shared" si="207"/>
        <v>0</v>
      </c>
      <c r="R64" s="75">
        <f>SUM(F64:Q64)</f>
        <v>0</v>
      </c>
      <c r="S64" s="66">
        <f t="shared" ref="S64:AD64" si="208">S60-S62</f>
        <v>0</v>
      </c>
      <c r="T64" s="66">
        <f t="shared" si="208"/>
        <v>0</v>
      </c>
      <c r="U64" s="66">
        <f t="shared" si="208"/>
        <v>0</v>
      </c>
      <c r="V64" s="66">
        <f t="shared" si="208"/>
        <v>0</v>
      </c>
      <c r="W64" s="66">
        <f t="shared" si="208"/>
        <v>0</v>
      </c>
      <c r="X64" s="66">
        <f t="shared" si="208"/>
        <v>0</v>
      </c>
      <c r="Y64" s="66">
        <f t="shared" si="208"/>
        <v>0</v>
      </c>
      <c r="Z64" s="66">
        <f t="shared" si="208"/>
        <v>0</v>
      </c>
      <c r="AA64" s="66">
        <f t="shared" si="208"/>
        <v>0</v>
      </c>
      <c r="AB64" s="66">
        <f t="shared" si="208"/>
        <v>0</v>
      </c>
      <c r="AC64" s="66">
        <f t="shared" si="208"/>
        <v>0</v>
      </c>
      <c r="AD64" s="66">
        <f t="shared" si="208"/>
        <v>0</v>
      </c>
      <c r="AE64" s="75">
        <f>SUM(S64:AD64)</f>
        <v>0</v>
      </c>
      <c r="AF64" s="66">
        <f t="shared" ref="AF64:AQ64" si="209">AF60-AF62</f>
        <v>0</v>
      </c>
      <c r="AG64" s="66">
        <f t="shared" si="209"/>
        <v>0</v>
      </c>
      <c r="AH64" s="66">
        <f t="shared" si="209"/>
        <v>0</v>
      </c>
      <c r="AI64" s="66">
        <f t="shared" si="209"/>
        <v>0</v>
      </c>
      <c r="AJ64" s="66">
        <f t="shared" si="209"/>
        <v>0</v>
      </c>
      <c r="AK64" s="66">
        <f t="shared" si="209"/>
        <v>0</v>
      </c>
      <c r="AL64" s="66">
        <f t="shared" si="209"/>
        <v>0</v>
      </c>
      <c r="AM64" s="66">
        <f t="shared" si="209"/>
        <v>0</v>
      </c>
      <c r="AN64" s="66">
        <f t="shared" si="209"/>
        <v>0</v>
      </c>
      <c r="AO64" s="66">
        <f t="shared" si="209"/>
        <v>0</v>
      </c>
      <c r="AP64" s="66">
        <f t="shared" si="209"/>
        <v>0</v>
      </c>
      <c r="AQ64" s="66">
        <f t="shared" si="209"/>
        <v>0</v>
      </c>
      <c r="AR64" s="75">
        <f>SUM(AF64:AQ64)</f>
        <v>0</v>
      </c>
      <c r="AS64" s="66">
        <f t="shared" ref="AS64:BD64" si="210">AS60-AS62</f>
        <v>0</v>
      </c>
      <c r="AT64" s="66">
        <f t="shared" si="210"/>
        <v>0</v>
      </c>
      <c r="AU64" s="66">
        <f t="shared" si="210"/>
        <v>0</v>
      </c>
      <c r="AV64" s="66">
        <f t="shared" si="210"/>
        <v>0</v>
      </c>
      <c r="AW64" s="66">
        <f t="shared" si="210"/>
        <v>0</v>
      </c>
      <c r="AX64" s="66">
        <f t="shared" si="210"/>
        <v>0</v>
      </c>
      <c r="AY64" s="66">
        <f t="shared" si="210"/>
        <v>0</v>
      </c>
      <c r="AZ64" s="66">
        <f t="shared" si="210"/>
        <v>0</v>
      </c>
      <c r="BA64" s="66">
        <f t="shared" si="210"/>
        <v>0</v>
      </c>
      <c r="BB64" s="66">
        <f t="shared" si="210"/>
        <v>0</v>
      </c>
      <c r="BC64" s="66">
        <f t="shared" si="210"/>
        <v>0</v>
      </c>
      <c r="BD64" s="66">
        <f t="shared" si="210"/>
        <v>0</v>
      </c>
      <c r="BE64" s="75">
        <f>SUM(AS64:BD64)</f>
        <v>0</v>
      </c>
      <c r="BF64" s="66">
        <f t="shared" ref="BF64:BQ64" si="211">BF60-BF62</f>
        <v>0</v>
      </c>
      <c r="BG64" s="66">
        <f t="shared" si="211"/>
        <v>0</v>
      </c>
      <c r="BH64" s="66">
        <f t="shared" si="211"/>
        <v>0</v>
      </c>
      <c r="BI64" s="66">
        <f t="shared" si="211"/>
        <v>0</v>
      </c>
      <c r="BJ64" s="66">
        <f t="shared" si="211"/>
        <v>0</v>
      </c>
      <c r="BK64" s="66">
        <f t="shared" si="211"/>
        <v>0</v>
      </c>
      <c r="BL64" s="66">
        <f t="shared" si="211"/>
        <v>0</v>
      </c>
      <c r="BM64" s="66">
        <f t="shared" si="211"/>
        <v>0</v>
      </c>
      <c r="BN64" s="66">
        <f t="shared" si="211"/>
        <v>0</v>
      </c>
      <c r="BO64" s="66">
        <f t="shared" si="211"/>
        <v>0</v>
      </c>
      <c r="BP64" s="66">
        <f t="shared" si="211"/>
        <v>0</v>
      </c>
      <c r="BQ64" s="66">
        <f t="shared" si="211"/>
        <v>0</v>
      </c>
      <c r="BR64" s="75">
        <f>SUM(BF64:BQ64)</f>
        <v>0</v>
      </c>
      <c r="BS64" s="66">
        <f t="shared" ref="BS64:CD64" si="212">BS60-BS62</f>
        <v>0</v>
      </c>
      <c r="BT64" s="66">
        <f t="shared" si="212"/>
        <v>0</v>
      </c>
      <c r="BU64" s="66">
        <f t="shared" si="212"/>
        <v>0</v>
      </c>
      <c r="BV64" s="66">
        <f t="shared" si="212"/>
        <v>0</v>
      </c>
      <c r="BW64" s="66">
        <f t="shared" si="212"/>
        <v>0</v>
      </c>
      <c r="BX64" s="66">
        <f t="shared" si="212"/>
        <v>0</v>
      </c>
      <c r="BY64" s="66">
        <f t="shared" si="212"/>
        <v>0</v>
      </c>
      <c r="BZ64" s="66">
        <f t="shared" si="212"/>
        <v>0</v>
      </c>
      <c r="CA64" s="66">
        <f t="shared" si="212"/>
        <v>0</v>
      </c>
      <c r="CB64" s="66">
        <f t="shared" si="212"/>
        <v>0</v>
      </c>
      <c r="CC64" s="66">
        <f t="shared" si="212"/>
        <v>0</v>
      </c>
      <c r="CD64" s="66">
        <f t="shared" si="212"/>
        <v>0</v>
      </c>
      <c r="CE64" s="75">
        <f>SUM(BS64:CD64)</f>
        <v>0</v>
      </c>
      <c r="CF64" s="66">
        <f t="shared" ref="CF64:CQ64" si="213">CF60-CF62</f>
        <v>0</v>
      </c>
      <c r="CG64" s="66">
        <f t="shared" si="213"/>
        <v>0</v>
      </c>
      <c r="CH64" s="66">
        <f t="shared" si="213"/>
        <v>0</v>
      </c>
      <c r="CI64" s="66">
        <f t="shared" si="213"/>
        <v>0</v>
      </c>
      <c r="CJ64" s="66">
        <f t="shared" si="213"/>
        <v>0</v>
      </c>
      <c r="CK64" s="66">
        <f t="shared" si="213"/>
        <v>0</v>
      </c>
      <c r="CL64" s="66">
        <f t="shared" si="213"/>
        <v>0</v>
      </c>
      <c r="CM64" s="66">
        <f t="shared" si="213"/>
        <v>0</v>
      </c>
      <c r="CN64" s="66">
        <f t="shared" si="213"/>
        <v>0</v>
      </c>
      <c r="CO64" s="66">
        <f t="shared" si="213"/>
        <v>0</v>
      </c>
      <c r="CP64" s="66">
        <f t="shared" si="213"/>
        <v>0</v>
      </c>
      <c r="CQ64" s="66">
        <f t="shared" si="213"/>
        <v>0</v>
      </c>
      <c r="CR64" s="75">
        <f>SUM(CF64:CQ64)</f>
        <v>0</v>
      </c>
      <c r="CS64" s="66">
        <f t="shared" ref="CS64:DD64" si="214">CS60-CS62</f>
        <v>0</v>
      </c>
      <c r="CT64" s="66">
        <f t="shared" si="214"/>
        <v>0</v>
      </c>
      <c r="CU64" s="66">
        <f t="shared" si="214"/>
        <v>0</v>
      </c>
      <c r="CV64" s="66">
        <f t="shared" si="214"/>
        <v>0</v>
      </c>
      <c r="CW64" s="66">
        <f t="shared" si="214"/>
        <v>0</v>
      </c>
      <c r="CX64" s="66">
        <f t="shared" si="214"/>
        <v>0</v>
      </c>
      <c r="CY64" s="66">
        <f t="shared" si="214"/>
        <v>0</v>
      </c>
      <c r="CZ64" s="66">
        <f t="shared" si="214"/>
        <v>0</v>
      </c>
      <c r="DA64" s="66">
        <f t="shared" si="214"/>
        <v>0</v>
      </c>
      <c r="DB64" s="66">
        <f t="shared" si="214"/>
        <v>0</v>
      </c>
      <c r="DC64" s="66">
        <f t="shared" si="214"/>
        <v>0</v>
      </c>
      <c r="DD64" s="66">
        <f t="shared" si="214"/>
        <v>0</v>
      </c>
      <c r="DE64" s="75">
        <f>SUM(CS64:DD64)</f>
        <v>0</v>
      </c>
      <c r="DF64" s="66">
        <f t="shared" ref="DF64:DQ64" si="215">DF60-DF62</f>
        <v>0</v>
      </c>
      <c r="DG64" s="66">
        <f t="shared" si="215"/>
        <v>0</v>
      </c>
      <c r="DH64" s="66">
        <f t="shared" si="215"/>
        <v>0</v>
      </c>
      <c r="DI64" s="66">
        <f t="shared" si="215"/>
        <v>0</v>
      </c>
      <c r="DJ64" s="66">
        <f t="shared" si="215"/>
        <v>0</v>
      </c>
      <c r="DK64" s="66">
        <f t="shared" si="215"/>
        <v>0</v>
      </c>
      <c r="DL64" s="66">
        <f t="shared" si="215"/>
        <v>0</v>
      </c>
      <c r="DM64" s="66">
        <f t="shared" si="215"/>
        <v>0</v>
      </c>
      <c r="DN64" s="66">
        <f t="shared" si="215"/>
        <v>0</v>
      </c>
      <c r="DO64" s="66">
        <f t="shared" si="215"/>
        <v>0</v>
      </c>
      <c r="DP64" s="66">
        <f t="shared" si="215"/>
        <v>0</v>
      </c>
      <c r="DQ64" s="66">
        <f t="shared" si="215"/>
        <v>0</v>
      </c>
      <c r="DR64" s="75">
        <f>SUM(DF64:DQ64)</f>
        <v>0</v>
      </c>
      <c r="DS64" s="66">
        <f t="shared" ref="DS64:ED64" si="216">DS60-DS62</f>
        <v>0</v>
      </c>
      <c r="DT64" s="66">
        <f t="shared" si="216"/>
        <v>0</v>
      </c>
      <c r="DU64" s="66">
        <f t="shared" si="216"/>
        <v>0</v>
      </c>
      <c r="DV64" s="66">
        <f t="shared" si="216"/>
        <v>0</v>
      </c>
      <c r="DW64" s="66">
        <f t="shared" si="216"/>
        <v>0</v>
      </c>
      <c r="DX64" s="66">
        <f t="shared" si="216"/>
        <v>0</v>
      </c>
      <c r="DY64" s="66">
        <f t="shared" si="216"/>
        <v>0</v>
      </c>
      <c r="DZ64" s="66">
        <f t="shared" si="216"/>
        <v>0</v>
      </c>
      <c r="EA64" s="66">
        <f t="shared" si="216"/>
        <v>0</v>
      </c>
      <c r="EB64" s="66">
        <f t="shared" si="216"/>
        <v>0</v>
      </c>
      <c r="EC64" s="66">
        <f t="shared" si="216"/>
        <v>0</v>
      </c>
      <c r="ED64" s="66">
        <f t="shared" si="216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17">F7</f>
        <v>0</v>
      </c>
      <c r="G71" s="66">
        <f t="shared" si="217"/>
        <v>0</v>
      </c>
      <c r="H71" s="66">
        <f t="shared" si="217"/>
        <v>0</v>
      </c>
      <c r="I71" s="66">
        <f t="shared" si="217"/>
        <v>0</v>
      </c>
      <c r="J71" s="66">
        <f t="shared" si="217"/>
        <v>0</v>
      </c>
      <c r="K71" s="66">
        <f t="shared" si="217"/>
        <v>0</v>
      </c>
      <c r="L71" s="66">
        <f t="shared" si="217"/>
        <v>0</v>
      </c>
      <c r="M71" s="66">
        <f t="shared" si="217"/>
        <v>0</v>
      </c>
      <c r="N71" s="66">
        <f t="shared" si="217"/>
        <v>0</v>
      </c>
      <c r="O71" s="66">
        <f t="shared" si="217"/>
        <v>0</v>
      </c>
      <c r="P71" s="66">
        <f t="shared" si="217"/>
        <v>0</v>
      </c>
      <c r="Q71" s="66">
        <f t="shared" si="217"/>
        <v>0</v>
      </c>
      <c r="R71" s="75">
        <f>SUM(F71:Q71)</f>
        <v>0</v>
      </c>
      <c r="S71" s="66">
        <f t="shared" ref="S71:AD71" si="218">+S7</f>
        <v>0</v>
      </c>
      <c r="T71" s="66">
        <f t="shared" si="218"/>
        <v>0</v>
      </c>
      <c r="U71" s="66">
        <f t="shared" si="218"/>
        <v>0</v>
      </c>
      <c r="V71" s="66">
        <f t="shared" si="218"/>
        <v>0</v>
      </c>
      <c r="W71" s="66">
        <f t="shared" si="218"/>
        <v>0</v>
      </c>
      <c r="X71" s="66">
        <f t="shared" si="218"/>
        <v>0</v>
      </c>
      <c r="Y71" s="66">
        <f t="shared" si="218"/>
        <v>0</v>
      </c>
      <c r="Z71" s="66">
        <f t="shared" si="218"/>
        <v>0</v>
      </c>
      <c r="AA71" s="66">
        <f t="shared" si="218"/>
        <v>0</v>
      </c>
      <c r="AB71" s="66">
        <f t="shared" si="218"/>
        <v>0</v>
      </c>
      <c r="AC71" s="66">
        <f t="shared" si="218"/>
        <v>0</v>
      </c>
      <c r="AD71" s="66">
        <f t="shared" si="218"/>
        <v>0</v>
      </c>
      <c r="AE71" s="75">
        <f>SUM(S71:AD71)</f>
        <v>0</v>
      </c>
      <c r="AF71" s="66">
        <f t="shared" ref="AF71:AQ71" si="219">AF7</f>
        <v>0</v>
      </c>
      <c r="AG71" s="66">
        <f t="shared" si="219"/>
        <v>0</v>
      </c>
      <c r="AH71" s="66">
        <f t="shared" si="219"/>
        <v>0</v>
      </c>
      <c r="AI71" s="66">
        <f t="shared" si="219"/>
        <v>0</v>
      </c>
      <c r="AJ71" s="66">
        <f t="shared" si="219"/>
        <v>0</v>
      </c>
      <c r="AK71" s="66">
        <f t="shared" si="219"/>
        <v>0</v>
      </c>
      <c r="AL71" s="66">
        <f t="shared" si="219"/>
        <v>0</v>
      </c>
      <c r="AM71" s="66">
        <f t="shared" si="219"/>
        <v>0</v>
      </c>
      <c r="AN71" s="66">
        <f t="shared" si="219"/>
        <v>0</v>
      </c>
      <c r="AO71" s="66">
        <f t="shared" si="219"/>
        <v>0</v>
      </c>
      <c r="AP71" s="66">
        <f t="shared" si="219"/>
        <v>0</v>
      </c>
      <c r="AQ71" s="66">
        <f t="shared" si="219"/>
        <v>0</v>
      </c>
      <c r="AR71" s="75">
        <f>SUM(AF71:AQ71)</f>
        <v>0</v>
      </c>
      <c r="AS71" s="66">
        <f t="shared" ref="AS71:BD71" si="220">AS7</f>
        <v>0</v>
      </c>
      <c r="AT71" s="66">
        <f t="shared" si="220"/>
        <v>0</v>
      </c>
      <c r="AU71" s="66">
        <f t="shared" si="220"/>
        <v>0</v>
      </c>
      <c r="AV71" s="66">
        <f t="shared" si="220"/>
        <v>0</v>
      </c>
      <c r="AW71" s="66">
        <f t="shared" si="220"/>
        <v>0</v>
      </c>
      <c r="AX71" s="66">
        <f t="shared" si="220"/>
        <v>0</v>
      </c>
      <c r="AY71" s="66">
        <f t="shared" si="220"/>
        <v>0</v>
      </c>
      <c r="AZ71" s="66">
        <f t="shared" si="220"/>
        <v>0</v>
      </c>
      <c r="BA71" s="66">
        <f t="shared" si="220"/>
        <v>0</v>
      </c>
      <c r="BB71" s="66">
        <f t="shared" si="220"/>
        <v>0</v>
      </c>
      <c r="BC71" s="66">
        <f t="shared" si="220"/>
        <v>0</v>
      </c>
      <c r="BD71" s="66">
        <f t="shared" si="220"/>
        <v>0</v>
      </c>
      <c r="BE71" s="75">
        <f>SUM(AS71:BD71)</f>
        <v>0</v>
      </c>
      <c r="BF71" s="66">
        <f t="shared" ref="BF71:BQ71" si="221">BF7</f>
        <v>0</v>
      </c>
      <c r="BG71" s="66">
        <f t="shared" si="221"/>
        <v>0</v>
      </c>
      <c r="BH71" s="66">
        <f t="shared" si="221"/>
        <v>0</v>
      </c>
      <c r="BI71" s="66">
        <f t="shared" si="221"/>
        <v>0</v>
      </c>
      <c r="BJ71" s="66">
        <f t="shared" si="221"/>
        <v>0</v>
      </c>
      <c r="BK71" s="66">
        <f t="shared" si="221"/>
        <v>0</v>
      </c>
      <c r="BL71" s="66">
        <f t="shared" si="221"/>
        <v>0</v>
      </c>
      <c r="BM71" s="66">
        <f t="shared" si="221"/>
        <v>0</v>
      </c>
      <c r="BN71" s="66">
        <f t="shared" si="221"/>
        <v>0</v>
      </c>
      <c r="BO71" s="66">
        <f t="shared" si="221"/>
        <v>0</v>
      </c>
      <c r="BP71" s="66">
        <f t="shared" si="221"/>
        <v>0</v>
      </c>
      <c r="BQ71" s="66">
        <f t="shared" si="221"/>
        <v>0</v>
      </c>
      <c r="BR71" s="75">
        <f>SUM(BF71:BQ71)</f>
        <v>0</v>
      </c>
      <c r="BS71" s="66">
        <f t="shared" ref="BS71:CD71" si="222">BS7</f>
        <v>0</v>
      </c>
      <c r="BT71" s="66">
        <f t="shared" si="222"/>
        <v>0</v>
      </c>
      <c r="BU71" s="66">
        <f t="shared" si="222"/>
        <v>0</v>
      </c>
      <c r="BV71" s="66">
        <f t="shared" si="222"/>
        <v>0</v>
      </c>
      <c r="BW71" s="66">
        <f t="shared" si="222"/>
        <v>0</v>
      </c>
      <c r="BX71" s="66">
        <f t="shared" si="222"/>
        <v>0</v>
      </c>
      <c r="BY71" s="66">
        <f t="shared" si="222"/>
        <v>0</v>
      </c>
      <c r="BZ71" s="66">
        <f t="shared" si="222"/>
        <v>0</v>
      </c>
      <c r="CA71" s="66">
        <f t="shared" si="222"/>
        <v>0</v>
      </c>
      <c r="CB71" s="66">
        <f t="shared" si="222"/>
        <v>0</v>
      </c>
      <c r="CC71" s="66">
        <f t="shared" si="222"/>
        <v>0</v>
      </c>
      <c r="CD71" s="66">
        <f t="shared" si="222"/>
        <v>0</v>
      </c>
      <c r="CE71" s="75">
        <f>SUM(BS71:CD71)</f>
        <v>0</v>
      </c>
      <c r="CF71" s="66">
        <f t="shared" ref="CF71:CQ71" si="223">CF7</f>
        <v>0</v>
      </c>
      <c r="CG71" s="66">
        <f t="shared" si="223"/>
        <v>0</v>
      </c>
      <c r="CH71" s="66">
        <f t="shared" si="223"/>
        <v>0</v>
      </c>
      <c r="CI71" s="66">
        <f t="shared" si="223"/>
        <v>0</v>
      </c>
      <c r="CJ71" s="66">
        <f t="shared" si="223"/>
        <v>0</v>
      </c>
      <c r="CK71" s="66">
        <f t="shared" si="223"/>
        <v>0</v>
      </c>
      <c r="CL71" s="66">
        <f t="shared" si="223"/>
        <v>0</v>
      </c>
      <c r="CM71" s="66">
        <f t="shared" si="223"/>
        <v>0</v>
      </c>
      <c r="CN71" s="66">
        <f t="shared" si="223"/>
        <v>0</v>
      </c>
      <c r="CO71" s="66">
        <f t="shared" si="223"/>
        <v>0</v>
      </c>
      <c r="CP71" s="66">
        <f t="shared" si="223"/>
        <v>0</v>
      </c>
      <c r="CQ71" s="66">
        <f t="shared" si="223"/>
        <v>0</v>
      </c>
      <c r="CR71" s="75">
        <f>SUM(CF71:CQ71)</f>
        <v>0</v>
      </c>
      <c r="CS71" s="66">
        <f t="shared" ref="CS71:DD71" si="224">CS7</f>
        <v>0</v>
      </c>
      <c r="CT71" s="66">
        <f t="shared" si="224"/>
        <v>0</v>
      </c>
      <c r="CU71" s="66">
        <f t="shared" si="224"/>
        <v>0</v>
      </c>
      <c r="CV71" s="66">
        <f t="shared" si="224"/>
        <v>0</v>
      </c>
      <c r="CW71" s="66">
        <f t="shared" si="224"/>
        <v>0</v>
      </c>
      <c r="CX71" s="66">
        <f t="shared" si="224"/>
        <v>0</v>
      </c>
      <c r="CY71" s="66">
        <f t="shared" si="224"/>
        <v>0</v>
      </c>
      <c r="CZ71" s="66">
        <f t="shared" si="224"/>
        <v>0</v>
      </c>
      <c r="DA71" s="66">
        <f t="shared" si="224"/>
        <v>0</v>
      </c>
      <c r="DB71" s="66">
        <f t="shared" si="224"/>
        <v>0</v>
      </c>
      <c r="DC71" s="66">
        <f t="shared" si="224"/>
        <v>0</v>
      </c>
      <c r="DD71" s="66">
        <f t="shared" si="224"/>
        <v>0</v>
      </c>
      <c r="DE71" s="75">
        <f>SUM(CS71:DD71)</f>
        <v>0</v>
      </c>
      <c r="DF71" s="66">
        <f t="shared" ref="DF71:DQ71" si="225">DF7</f>
        <v>0</v>
      </c>
      <c r="DG71" s="66">
        <f t="shared" si="225"/>
        <v>0</v>
      </c>
      <c r="DH71" s="66">
        <f t="shared" si="225"/>
        <v>0</v>
      </c>
      <c r="DI71" s="66">
        <f t="shared" si="225"/>
        <v>0</v>
      </c>
      <c r="DJ71" s="66">
        <f t="shared" si="225"/>
        <v>0</v>
      </c>
      <c r="DK71" s="66">
        <f t="shared" si="225"/>
        <v>0</v>
      </c>
      <c r="DL71" s="66">
        <f t="shared" si="225"/>
        <v>0</v>
      </c>
      <c r="DM71" s="66">
        <f t="shared" si="225"/>
        <v>0</v>
      </c>
      <c r="DN71" s="66">
        <f t="shared" si="225"/>
        <v>0</v>
      </c>
      <c r="DO71" s="66">
        <f t="shared" si="225"/>
        <v>0</v>
      </c>
      <c r="DP71" s="66">
        <f t="shared" si="225"/>
        <v>0</v>
      </c>
      <c r="DQ71" s="66">
        <f t="shared" si="225"/>
        <v>0</v>
      </c>
      <c r="DR71" s="75">
        <f>SUM(DF71:DQ71)</f>
        <v>0</v>
      </c>
      <c r="DS71" s="66">
        <f t="shared" ref="DS71:ED71" si="226">DS7</f>
        <v>0</v>
      </c>
      <c r="DT71" s="66">
        <f t="shared" si="226"/>
        <v>0</v>
      </c>
      <c r="DU71" s="66">
        <f t="shared" si="226"/>
        <v>0</v>
      </c>
      <c r="DV71" s="66">
        <f t="shared" si="226"/>
        <v>0</v>
      </c>
      <c r="DW71" s="66">
        <f t="shared" si="226"/>
        <v>0</v>
      </c>
      <c r="DX71" s="66">
        <f t="shared" si="226"/>
        <v>0</v>
      </c>
      <c r="DY71" s="66">
        <f t="shared" si="226"/>
        <v>0</v>
      </c>
      <c r="DZ71" s="66">
        <f t="shared" si="226"/>
        <v>0</v>
      </c>
      <c r="EA71" s="66">
        <f t="shared" si="226"/>
        <v>0</v>
      </c>
      <c r="EB71" s="66">
        <f t="shared" si="226"/>
        <v>0</v>
      </c>
      <c r="EC71" s="66">
        <f t="shared" si="226"/>
        <v>0</v>
      </c>
      <c r="ED71" s="66">
        <f t="shared" si="226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27">F71*$C$75</f>
        <v>0</v>
      </c>
      <c r="G72" s="66">
        <f t="shared" si="227"/>
        <v>0</v>
      </c>
      <c r="H72" s="66">
        <f t="shared" si="227"/>
        <v>0</v>
      </c>
      <c r="I72" s="66">
        <f t="shared" si="227"/>
        <v>0</v>
      </c>
      <c r="J72" s="66">
        <f t="shared" si="227"/>
        <v>0</v>
      </c>
      <c r="K72" s="66">
        <f t="shared" si="227"/>
        <v>0</v>
      </c>
      <c r="L72" s="66">
        <f t="shared" si="227"/>
        <v>0</v>
      </c>
      <c r="M72" s="66">
        <f t="shared" si="227"/>
        <v>0</v>
      </c>
      <c r="N72" s="66">
        <f t="shared" si="227"/>
        <v>0</v>
      </c>
      <c r="O72" s="66">
        <f t="shared" si="227"/>
        <v>0</v>
      </c>
      <c r="P72" s="66">
        <f t="shared" si="227"/>
        <v>0</v>
      </c>
      <c r="Q72" s="66">
        <f t="shared" si="227"/>
        <v>0</v>
      </c>
      <c r="R72" s="75">
        <f>SUM(F72:Q72)</f>
        <v>0</v>
      </c>
      <c r="S72" s="66">
        <f t="shared" ref="S72:AD72" si="228">S71*$C$75</f>
        <v>0</v>
      </c>
      <c r="T72" s="66">
        <f t="shared" si="228"/>
        <v>0</v>
      </c>
      <c r="U72" s="66">
        <f t="shared" si="228"/>
        <v>0</v>
      </c>
      <c r="V72" s="66">
        <f t="shared" si="228"/>
        <v>0</v>
      </c>
      <c r="W72" s="66">
        <f t="shared" si="228"/>
        <v>0</v>
      </c>
      <c r="X72" s="66">
        <f t="shared" si="228"/>
        <v>0</v>
      </c>
      <c r="Y72" s="66">
        <f t="shared" si="228"/>
        <v>0</v>
      </c>
      <c r="Z72" s="66">
        <f t="shared" si="228"/>
        <v>0</v>
      </c>
      <c r="AA72" s="66">
        <f t="shared" si="228"/>
        <v>0</v>
      </c>
      <c r="AB72" s="66">
        <f t="shared" si="228"/>
        <v>0</v>
      </c>
      <c r="AC72" s="66">
        <f t="shared" si="228"/>
        <v>0</v>
      </c>
      <c r="AD72" s="66">
        <f t="shared" si="228"/>
        <v>0</v>
      </c>
      <c r="AE72" s="75">
        <f>SUM(S72:AD72)</f>
        <v>0</v>
      </c>
      <c r="AF72" s="66">
        <f t="shared" ref="AF72:AQ72" si="229">AF71*$C$75</f>
        <v>0</v>
      </c>
      <c r="AG72" s="66">
        <f t="shared" si="229"/>
        <v>0</v>
      </c>
      <c r="AH72" s="66">
        <f t="shared" si="229"/>
        <v>0</v>
      </c>
      <c r="AI72" s="66">
        <f t="shared" si="229"/>
        <v>0</v>
      </c>
      <c r="AJ72" s="66">
        <f t="shared" si="229"/>
        <v>0</v>
      </c>
      <c r="AK72" s="66">
        <f t="shared" si="229"/>
        <v>0</v>
      </c>
      <c r="AL72" s="66">
        <f t="shared" si="229"/>
        <v>0</v>
      </c>
      <c r="AM72" s="66">
        <f t="shared" si="229"/>
        <v>0</v>
      </c>
      <c r="AN72" s="66">
        <f t="shared" si="229"/>
        <v>0</v>
      </c>
      <c r="AO72" s="66">
        <f t="shared" si="229"/>
        <v>0</v>
      </c>
      <c r="AP72" s="66">
        <f t="shared" si="229"/>
        <v>0</v>
      </c>
      <c r="AQ72" s="66">
        <f t="shared" si="229"/>
        <v>0</v>
      </c>
      <c r="AR72" s="75">
        <f>SUM(AF72:AQ72)</f>
        <v>0</v>
      </c>
      <c r="AS72" s="66">
        <f t="shared" ref="AS72:BD72" si="230">AS71*$C$75</f>
        <v>0</v>
      </c>
      <c r="AT72" s="66">
        <f t="shared" si="230"/>
        <v>0</v>
      </c>
      <c r="AU72" s="66">
        <f t="shared" si="230"/>
        <v>0</v>
      </c>
      <c r="AV72" s="66">
        <f t="shared" si="230"/>
        <v>0</v>
      </c>
      <c r="AW72" s="66">
        <f t="shared" si="230"/>
        <v>0</v>
      </c>
      <c r="AX72" s="66">
        <f t="shared" si="230"/>
        <v>0</v>
      </c>
      <c r="AY72" s="66">
        <f t="shared" si="230"/>
        <v>0</v>
      </c>
      <c r="AZ72" s="66">
        <f t="shared" si="230"/>
        <v>0</v>
      </c>
      <c r="BA72" s="66">
        <f t="shared" si="230"/>
        <v>0</v>
      </c>
      <c r="BB72" s="66">
        <f t="shared" si="230"/>
        <v>0</v>
      </c>
      <c r="BC72" s="66">
        <f t="shared" si="230"/>
        <v>0</v>
      </c>
      <c r="BD72" s="66">
        <f t="shared" si="230"/>
        <v>0</v>
      </c>
      <c r="BE72" s="75">
        <f>SUM(AS72:BD72)</f>
        <v>0</v>
      </c>
      <c r="BF72" s="66">
        <f t="shared" ref="BF72:BQ72" si="231">BF71*$C$75</f>
        <v>0</v>
      </c>
      <c r="BG72" s="66">
        <f t="shared" si="231"/>
        <v>0</v>
      </c>
      <c r="BH72" s="66">
        <f t="shared" si="231"/>
        <v>0</v>
      </c>
      <c r="BI72" s="66">
        <f t="shared" si="231"/>
        <v>0</v>
      </c>
      <c r="BJ72" s="66">
        <f t="shared" si="231"/>
        <v>0</v>
      </c>
      <c r="BK72" s="66">
        <f t="shared" si="231"/>
        <v>0</v>
      </c>
      <c r="BL72" s="66">
        <f t="shared" si="231"/>
        <v>0</v>
      </c>
      <c r="BM72" s="66">
        <f t="shared" si="231"/>
        <v>0</v>
      </c>
      <c r="BN72" s="66">
        <f t="shared" si="231"/>
        <v>0</v>
      </c>
      <c r="BO72" s="66">
        <f t="shared" si="231"/>
        <v>0</v>
      </c>
      <c r="BP72" s="66">
        <f t="shared" si="231"/>
        <v>0</v>
      </c>
      <c r="BQ72" s="66">
        <f t="shared" si="231"/>
        <v>0</v>
      </c>
      <c r="BR72" s="75">
        <f>SUM(BF72:BQ72)</f>
        <v>0</v>
      </c>
      <c r="BS72" s="66">
        <f t="shared" ref="BS72:CD72" si="232">BS71*$C$75</f>
        <v>0</v>
      </c>
      <c r="BT72" s="66">
        <f t="shared" si="232"/>
        <v>0</v>
      </c>
      <c r="BU72" s="66">
        <f t="shared" si="232"/>
        <v>0</v>
      </c>
      <c r="BV72" s="66">
        <f t="shared" si="232"/>
        <v>0</v>
      </c>
      <c r="BW72" s="66">
        <f t="shared" si="232"/>
        <v>0</v>
      </c>
      <c r="BX72" s="66">
        <f t="shared" si="232"/>
        <v>0</v>
      </c>
      <c r="BY72" s="66">
        <f t="shared" si="232"/>
        <v>0</v>
      </c>
      <c r="BZ72" s="66">
        <f t="shared" si="232"/>
        <v>0</v>
      </c>
      <c r="CA72" s="66">
        <f t="shared" si="232"/>
        <v>0</v>
      </c>
      <c r="CB72" s="66">
        <f t="shared" si="232"/>
        <v>0</v>
      </c>
      <c r="CC72" s="66">
        <f t="shared" si="232"/>
        <v>0</v>
      </c>
      <c r="CD72" s="66">
        <f t="shared" si="232"/>
        <v>0</v>
      </c>
      <c r="CE72" s="75">
        <f>SUM(BS72:CD72)</f>
        <v>0</v>
      </c>
      <c r="CF72" s="66">
        <f t="shared" ref="CF72:CQ72" si="233">CF71*$C$75</f>
        <v>0</v>
      </c>
      <c r="CG72" s="66">
        <f t="shared" si="233"/>
        <v>0</v>
      </c>
      <c r="CH72" s="66">
        <f t="shared" si="233"/>
        <v>0</v>
      </c>
      <c r="CI72" s="66">
        <f t="shared" si="233"/>
        <v>0</v>
      </c>
      <c r="CJ72" s="66">
        <f t="shared" si="233"/>
        <v>0</v>
      </c>
      <c r="CK72" s="66">
        <f t="shared" si="233"/>
        <v>0</v>
      </c>
      <c r="CL72" s="66">
        <f t="shared" si="233"/>
        <v>0</v>
      </c>
      <c r="CM72" s="66">
        <f t="shared" si="233"/>
        <v>0</v>
      </c>
      <c r="CN72" s="66">
        <f t="shared" si="233"/>
        <v>0</v>
      </c>
      <c r="CO72" s="66">
        <f t="shared" si="233"/>
        <v>0</v>
      </c>
      <c r="CP72" s="66">
        <f t="shared" si="233"/>
        <v>0</v>
      </c>
      <c r="CQ72" s="66">
        <f t="shared" si="233"/>
        <v>0</v>
      </c>
      <c r="CR72" s="75">
        <f>SUM(CF72:CQ72)</f>
        <v>0</v>
      </c>
      <c r="CS72" s="66">
        <f t="shared" ref="CS72:DD72" si="234">CS71*$C$75</f>
        <v>0</v>
      </c>
      <c r="CT72" s="66">
        <f t="shared" si="234"/>
        <v>0</v>
      </c>
      <c r="CU72" s="66">
        <f t="shared" si="234"/>
        <v>0</v>
      </c>
      <c r="CV72" s="66">
        <f t="shared" si="234"/>
        <v>0</v>
      </c>
      <c r="CW72" s="66">
        <f t="shared" si="234"/>
        <v>0</v>
      </c>
      <c r="CX72" s="66">
        <f t="shared" si="234"/>
        <v>0</v>
      </c>
      <c r="CY72" s="66">
        <f t="shared" si="234"/>
        <v>0</v>
      </c>
      <c r="CZ72" s="66">
        <f t="shared" si="234"/>
        <v>0</v>
      </c>
      <c r="DA72" s="66">
        <f t="shared" si="234"/>
        <v>0</v>
      </c>
      <c r="DB72" s="66">
        <f t="shared" si="234"/>
        <v>0</v>
      </c>
      <c r="DC72" s="66">
        <f t="shared" si="234"/>
        <v>0</v>
      </c>
      <c r="DD72" s="66">
        <f t="shared" si="234"/>
        <v>0</v>
      </c>
      <c r="DE72" s="75">
        <f>SUM(CS72:DD72)</f>
        <v>0</v>
      </c>
      <c r="DF72" s="66">
        <f t="shared" ref="DF72:DQ72" si="235">DF71*$C$75</f>
        <v>0</v>
      </c>
      <c r="DG72" s="66">
        <f t="shared" si="235"/>
        <v>0</v>
      </c>
      <c r="DH72" s="66">
        <f t="shared" si="235"/>
        <v>0</v>
      </c>
      <c r="DI72" s="66">
        <f t="shared" si="235"/>
        <v>0</v>
      </c>
      <c r="DJ72" s="66">
        <f t="shared" si="235"/>
        <v>0</v>
      </c>
      <c r="DK72" s="66">
        <f t="shared" si="235"/>
        <v>0</v>
      </c>
      <c r="DL72" s="66">
        <f t="shared" si="235"/>
        <v>0</v>
      </c>
      <c r="DM72" s="66">
        <f t="shared" si="235"/>
        <v>0</v>
      </c>
      <c r="DN72" s="66">
        <f t="shared" si="235"/>
        <v>0</v>
      </c>
      <c r="DO72" s="66">
        <f t="shared" si="235"/>
        <v>0</v>
      </c>
      <c r="DP72" s="66">
        <f t="shared" si="235"/>
        <v>0</v>
      </c>
      <c r="DQ72" s="66">
        <f t="shared" si="235"/>
        <v>0</v>
      </c>
      <c r="DR72" s="75">
        <f>SUM(DF72:DQ72)</f>
        <v>0</v>
      </c>
      <c r="DS72" s="66">
        <f t="shared" ref="DS72:ED72" si="236">DS71*$C$75</f>
        <v>0</v>
      </c>
      <c r="DT72" s="66">
        <f t="shared" si="236"/>
        <v>0</v>
      </c>
      <c r="DU72" s="66">
        <f t="shared" si="236"/>
        <v>0</v>
      </c>
      <c r="DV72" s="66">
        <f t="shared" si="236"/>
        <v>0</v>
      </c>
      <c r="DW72" s="66">
        <f t="shared" si="236"/>
        <v>0</v>
      </c>
      <c r="DX72" s="66">
        <f t="shared" si="236"/>
        <v>0</v>
      </c>
      <c r="DY72" s="66">
        <f t="shared" si="236"/>
        <v>0</v>
      </c>
      <c r="DZ72" s="66">
        <f t="shared" si="236"/>
        <v>0</v>
      </c>
      <c r="EA72" s="66">
        <f t="shared" si="236"/>
        <v>0</v>
      </c>
      <c r="EB72" s="66">
        <f t="shared" si="236"/>
        <v>0</v>
      </c>
      <c r="EC72" s="66">
        <f t="shared" si="236"/>
        <v>0</v>
      </c>
      <c r="ED72" s="66">
        <f t="shared" si="236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37">SUM(F71:F72)</f>
        <v>0</v>
      </c>
      <c r="G74" s="96">
        <f t="shared" si="237"/>
        <v>0</v>
      </c>
      <c r="H74" s="96">
        <f t="shared" si="237"/>
        <v>0</v>
      </c>
      <c r="I74" s="96">
        <f t="shared" si="237"/>
        <v>0</v>
      </c>
      <c r="J74" s="96">
        <f t="shared" si="237"/>
        <v>0</v>
      </c>
      <c r="K74" s="96">
        <f t="shared" si="237"/>
        <v>0</v>
      </c>
      <c r="L74" s="96">
        <f t="shared" si="237"/>
        <v>0</v>
      </c>
      <c r="M74" s="96">
        <f t="shared" si="237"/>
        <v>0</v>
      </c>
      <c r="N74" s="96">
        <f t="shared" si="237"/>
        <v>0</v>
      </c>
      <c r="O74" s="96">
        <f t="shared" si="237"/>
        <v>0</v>
      </c>
      <c r="P74" s="96">
        <f t="shared" si="237"/>
        <v>0</v>
      </c>
      <c r="Q74" s="96">
        <f t="shared" si="237"/>
        <v>0</v>
      </c>
      <c r="R74" s="75">
        <f t="shared" si="237"/>
        <v>0</v>
      </c>
      <c r="S74" s="96">
        <f t="shared" si="237"/>
        <v>0</v>
      </c>
      <c r="T74" s="96">
        <f t="shared" si="237"/>
        <v>0</v>
      </c>
      <c r="U74" s="96">
        <f t="shared" si="237"/>
        <v>0</v>
      </c>
      <c r="V74" s="96">
        <f t="shared" si="237"/>
        <v>0</v>
      </c>
      <c r="W74" s="96">
        <f t="shared" si="237"/>
        <v>0</v>
      </c>
      <c r="X74" s="96">
        <f t="shared" si="237"/>
        <v>0</v>
      </c>
      <c r="Y74" s="96">
        <f t="shared" si="237"/>
        <v>0</v>
      </c>
      <c r="Z74" s="96">
        <f t="shared" si="237"/>
        <v>0</v>
      </c>
      <c r="AA74" s="96">
        <f t="shared" si="237"/>
        <v>0</v>
      </c>
      <c r="AB74" s="96">
        <f t="shared" si="237"/>
        <v>0</v>
      </c>
      <c r="AC74" s="96">
        <f t="shared" si="237"/>
        <v>0</v>
      </c>
      <c r="AD74" s="96">
        <f t="shared" si="237"/>
        <v>0</v>
      </c>
      <c r="AE74" s="75">
        <f t="shared" si="237"/>
        <v>0</v>
      </c>
      <c r="AF74" s="96">
        <f t="shared" si="237"/>
        <v>0</v>
      </c>
      <c r="AG74" s="96">
        <f t="shared" si="237"/>
        <v>0</v>
      </c>
      <c r="AH74" s="96">
        <f t="shared" si="237"/>
        <v>0</v>
      </c>
      <c r="AI74" s="96">
        <f t="shared" si="237"/>
        <v>0</v>
      </c>
      <c r="AJ74" s="96">
        <f t="shared" si="237"/>
        <v>0</v>
      </c>
      <c r="AK74" s="96">
        <f t="shared" si="237"/>
        <v>0</v>
      </c>
      <c r="AL74" s="96">
        <f t="shared" ref="AL74:BQ74" si="238">SUM(AL71:AL72)</f>
        <v>0</v>
      </c>
      <c r="AM74" s="96">
        <f t="shared" si="238"/>
        <v>0</v>
      </c>
      <c r="AN74" s="96">
        <f t="shared" si="238"/>
        <v>0</v>
      </c>
      <c r="AO74" s="96">
        <f t="shared" si="238"/>
        <v>0</v>
      </c>
      <c r="AP74" s="96">
        <f t="shared" si="238"/>
        <v>0</v>
      </c>
      <c r="AQ74" s="96">
        <f t="shared" si="238"/>
        <v>0</v>
      </c>
      <c r="AR74" s="75">
        <f t="shared" si="238"/>
        <v>0</v>
      </c>
      <c r="AS74" s="96">
        <f t="shared" si="238"/>
        <v>0</v>
      </c>
      <c r="AT74" s="96">
        <f t="shared" si="238"/>
        <v>0</v>
      </c>
      <c r="AU74" s="96">
        <f t="shared" si="238"/>
        <v>0</v>
      </c>
      <c r="AV74" s="96">
        <f t="shared" si="238"/>
        <v>0</v>
      </c>
      <c r="AW74" s="96">
        <f t="shared" si="238"/>
        <v>0</v>
      </c>
      <c r="AX74" s="96">
        <f t="shared" si="238"/>
        <v>0</v>
      </c>
      <c r="AY74" s="96">
        <f t="shared" si="238"/>
        <v>0</v>
      </c>
      <c r="AZ74" s="96">
        <f t="shared" si="238"/>
        <v>0</v>
      </c>
      <c r="BA74" s="96">
        <f t="shared" si="238"/>
        <v>0</v>
      </c>
      <c r="BB74" s="96">
        <f t="shared" si="238"/>
        <v>0</v>
      </c>
      <c r="BC74" s="96">
        <f t="shared" si="238"/>
        <v>0</v>
      </c>
      <c r="BD74" s="96">
        <f t="shared" si="238"/>
        <v>0</v>
      </c>
      <c r="BE74" s="75">
        <f t="shared" si="238"/>
        <v>0</v>
      </c>
      <c r="BF74" s="96">
        <f t="shared" si="238"/>
        <v>0</v>
      </c>
      <c r="BG74" s="96">
        <f t="shared" si="238"/>
        <v>0</v>
      </c>
      <c r="BH74" s="96">
        <f t="shared" si="238"/>
        <v>0</v>
      </c>
      <c r="BI74" s="96">
        <f t="shared" si="238"/>
        <v>0</v>
      </c>
      <c r="BJ74" s="96">
        <f t="shared" si="238"/>
        <v>0</v>
      </c>
      <c r="BK74" s="96">
        <f t="shared" si="238"/>
        <v>0</v>
      </c>
      <c r="BL74" s="96">
        <f t="shared" si="238"/>
        <v>0</v>
      </c>
      <c r="BM74" s="96">
        <f t="shared" si="238"/>
        <v>0</v>
      </c>
      <c r="BN74" s="96">
        <f t="shared" si="238"/>
        <v>0</v>
      </c>
      <c r="BO74" s="96">
        <f t="shared" si="238"/>
        <v>0</v>
      </c>
      <c r="BP74" s="96">
        <f t="shared" si="238"/>
        <v>0</v>
      </c>
      <c r="BQ74" s="96">
        <f t="shared" si="238"/>
        <v>0</v>
      </c>
      <c r="BR74" s="75">
        <f t="shared" ref="BR74:CW74" si="239">SUM(BR71:BR72)</f>
        <v>0</v>
      </c>
      <c r="BS74" s="96">
        <f t="shared" si="239"/>
        <v>0</v>
      </c>
      <c r="BT74" s="96">
        <f t="shared" si="239"/>
        <v>0</v>
      </c>
      <c r="BU74" s="96">
        <f t="shared" si="239"/>
        <v>0</v>
      </c>
      <c r="BV74" s="96">
        <f t="shared" si="239"/>
        <v>0</v>
      </c>
      <c r="BW74" s="96">
        <f t="shared" si="239"/>
        <v>0</v>
      </c>
      <c r="BX74" s="96">
        <f t="shared" si="239"/>
        <v>0</v>
      </c>
      <c r="BY74" s="96">
        <f t="shared" si="239"/>
        <v>0</v>
      </c>
      <c r="BZ74" s="96">
        <f t="shared" si="239"/>
        <v>0</v>
      </c>
      <c r="CA74" s="96">
        <f t="shared" si="239"/>
        <v>0</v>
      </c>
      <c r="CB74" s="96">
        <f t="shared" si="239"/>
        <v>0</v>
      </c>
      <c r="CC74" s="96">
        <f t="shared" si="239"/>
        <v>0</v>
      </c>
      <c r="CD74" s="96">
        <f t="shared" si="239"/>
        <v>0</v>
      </c>
      <c r="CE74" s="75">
        <f t="shared" si="239"/>
        <v>0</v>
      </c>
      <c r="CF74" s="96">
        <f t="shared" si="239"/>
        <v>0</v>
      </c>
      <c r="CG74" s="96">
        <f t="shared" si="239"/>
        <v>0</v>
      </c>
      <c r="CH74" s="96">
        <f t="shared" si="239"/>
        <v>0</v>
      </c>
      <c r="CI74" s="96">
        <f t="shared" si="239"/>
        <v>0</v>
      </c>
      <c r="CJ74" s="96">
        <f t="shared" si="239"/>
        <v>0</v>
      </c>
      <c r="CK74" s="96">
        <f t="shared" si="239"/>
        <v>0</v>
      </c>
      <c r="CL74" s="96">
        <f t="shared" si="239"/>
        <v>0</v>
      </c>
      <c r="CM74" s="96">
        <f t="shared" si="239"/>
        <v>0</v>
      </c>
      <c r="CN74" s="96">
        <f t="shared" si="239"/>
        <v>0</v>
      </c>
      <c r="CO74" s="96">
        <f t="shared" si="239"/>
        <v>0</v>
      </c>
      <c r="CP74" s="96">
        <f t="shared" si="239"/>
        <v>0</v>
      </c>
      <c r="CQ74" s="96">
        <f t="shared" si="239"/>
        <v>0</v>
      </c>
      <c r="CR74" s="75">
        <f t="shared" si="239"/>
        <v>0</v>
      </c>
      <c r="CS74" s="96">
        <f t="shared" si="239"/>
        <v>0</v>
      </c>
      <c r="CT74" s="96">
        <f t="shared" si="239"/>
        <v>0</v>
      </c>
      <c r="CU74" s="96">
        <f t="shared" si="239"/>
        <v>0</v>
      </c>
      <c r="CV74" s="96">
        <f t="shared" si="239"/>
        <v>0</v>
      </c>
      <c r="CW74" s="96">
        <f t="shared" si="239"/>
        <v>0</v>
      </c>
      <c r="CX74" s="96">
        <f t="shared" ref="CX74:EE74" si="240">SUM(CX71:CX72)</f>
        <v>0</v>
      </c>
      <c r="CY74" s="96">
        <f t="shared" si="240"/>
        <v>0</v>
      </c>
      <c r="CZ74" s="96">
        <f t="shared" si="240"/>
        <v>0</v>
      </c>
      <c r="DA74" s="96">
        <f t="shared" si="240"/>
        <v>0</v>
      </c>
      <c r="DB74" s="96">
        <f t="shared" si="240"/>
        <v>0</v>
      </c>
      <c r="DC74" s="96">
        <f t="shared" si="240"/>
        <v>0</v>
      </c>
      <c r="DD74" s="96">
        <f t="shared" si="240"/>
        <v>0</v>
      </c>
      <c r="DE74" s="75">
        <f t="shared" si="240"/>
        <v>0</v>
      </c>
      <c r="DF74" s="96">
        <f t="shared" si="240"/>
        <v>0</v>
      </c>
      <c r="DG74" s="96">
        <f t="shared" si="240"/>
        <v>0</v>
      </c>
      <c r="DH74" s="96">
        <f t="shared" si="240"/>
        <v>0</v>
      </c>
      <c r="DI74" s="96">
        <f t="shared" si="240"/>
        <v>0</v>
      </c>
      <c r="DJ74" s="96">
        <f t="shared" si="240"/>
        <v>0</v>
      </c>
      <c r="DK74" s="96">
        <f t="shared" si="240"/>
        <v>0</v>
      </c>
      <c r="DL74" s="96">
        <f t="shared" si="240"/>
        <v>0</v>
      </c>
      <c r="DM74" s="96">
        <f t="shared" si="240"/>
        <v>0</v>
      </c>
      <c r="DN74" s="96">
        <f t="shared" si="240"/>
        <v>0</v>
      </c>
      <c r="DO74" s="96">
        <f t="shared" si="240"/>
        <v>0</v>
      </c>
      <c r="DP74" s="96">
        <f t="shared" si="240"/>
        <v>0</v>
      </c>
      <c r="DQ74" s="96">
        <f t="shared" si="240"/>
        <v>0</v>
      </c>
      <c r="DR74" s="75">
        <f t="shared" si="240"/>
        <v>0</v>
      </c>
      <c r="DS74" s="96">
        <f t="shared" si="240"/>
        <v>0</v>
      </c>
      <c r="DT74" s="96">
        <f t="shared" si="240"/>
        <v>0</v>
      </c>
      <c r="DU74" s="96">
        <f t="shared" si="240"/>
        <v>0</v>
      </c>
      <c r="DV74" s="96">
        <f t="shared" si="240"/>
        <v>0</v>
      </c>
      <c r="DW74" s="96">
        <f t="shared" si="240"/>
        <v>0</v>
      </c>
      <c r="DX74" s="96">
        <f t="shared" si="240"/>
        <v>0</v>
      </c>
      <c r="DY74" s="96">
        <f t="shared" si="240"/>
        <v>0</v>
      </c>
      <c r="DZ74" s="96">
        <f t="shared" si="240"/>
        <v>0</v>
      </c>
      <c r="EA74" s="96">
        <f t="shared" si="240"/>
        <v>0</v>
      </c>
      <c r="EB74" s="96">
        <f t="shared" si="240"/>
        <v>0</v>
      </c>
      <c r="EC74" s="96">
        <f t="shared" si="240"/>
        <v>0</v>
      </c>
      <c r="ED74" s="96">
        <f t="shared" si="240"/>
        <v>0</v>
      </c>
      <c r="EE74" s="76">
        <f t="shared" si="240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41">F34</f>
        <v>0</v>
      </c>
      <c r="G76" s="66">
        <f t="shared" si="241"/>
        <v>0</v>
      </c>
      <c r="H76" s="66">
        <f t="shared" si="241"/>
        <v>0</v>
      </c>
      <c r="I76" s="66">
        <f t="shared" si="241"/>
        <v>0</v>
      </c>
      <c r="J76" s="66">
        <f t="shared" si="241"/>
        <v>0</v>
      </c>
      <c r="K76" s="66">
        <f t="shared" si="241"/>
        <v>0</v>
      </c>
      <c r="L76" s="66">
        <f t="shared" si="241"/>
        <v>0</v>
      </c>
      <c r="M76" s="66">
        <f t="shared" si="241"/>
        <v>0</v>
      </c>
      <c r="N76" s="66">
        <f t="shared" si="241"/>
        <v>0</v>
      </c>
      <c r="O76" s="66">
        <f t="shared" si="241"/>
        <v>0</v>
      </c>
      <c r="P76" s="66">
        <f t="shared" si="241"/>
        <v>0</v>
      </c>
      <c r="Q76" s="66">
        <f t="shared" si="241"/>
        <v>0</v>
      </c>
      <c r="R76" s="75">
        <f>SUM(F76:Q76)</f>
        <v>0</v>
      </c>
      <c r="S76" s="66">
        <f t="shared" ref="S76:AD76" si="242">S34</f>
        <v>0</v>
      </c>
      <c r="T76" s="66">
        <f t="shared" si="242"/>
        <v>0</v>
      </c>
      <c r="U76" s="66">
        <f t="shared" si="242"/>
        <v>0</v>
      </c>
      <c r="V76" s="66">
        <f t="shared" si="242"/>
        <v>0</v>
      </c>
      <c r="W76" s="66">
        <f t="shared" si="242"/>
        <v>0</v>
      </c>
      <c r="X76" s="66">
        <f t="shared" si="242"/>
        <v>0</v>
      </c>
      <c r="Y76" s="66">
        <f t="shared" si="242"/>
        <v>0</v>
      </c>
      <c r="Z76" s="66">
        <f t="shared" si="242"/>
        <v>0</v>
      </c>
      <c r="AA76" s="66">
        <f t="shared" si="242"/>
        <v>0</v>
      </c>
      <c r="AB76" s="66">
        <f t="shared" si="242"/>
        <v>0</v>
      </c>
      <c r="AC76" s="66">
        <f t="shared" si="242"/>
        <v>0</v>
      </c>
      <c r="AD76" s="66">
        <f t="shared" si="242"/>
        <v>0</v>
      </c>
      <c r="AE76" s="75">
        <f>SUM(S76:AD76)</f>
        <v>0</v>
      </c>
      <c r="AF76" s="66">
        <f t="shared" ref="AF76:AQ76" si="243">AF34</f>
        <v>0</v>
      </c>
      <c r="AG76" s="66">
        <f t="shared" si="243"/>
        <v>0</v>
      </c>
      <c r="AH76" s="66">
        <f t="shared" si="243"/>
        <v>0</v>
      </c>
      <c r="AI76" s="66">
        <f t="shared" si="243"/>
        <v>0</v>
      </c>
      <c r="AJ76" s="66">
        <f t="shared" si="243"/>
        <v>0</v>
      </c>
      <c r="AK76" s="66">
        <f t="shared" si="243"/>
        <v>0</v>
      </c>
      <c r="AL76" s="66">
        <f t="shared" si="243"/>
        <v>0</v>
      </c>
      <c r="AM76" s="66">
        <f t="shared" si="243"/>
        <v>0</v>
      </c>
      <c r="AN76" s="66">
        <f t="shared" si="243"/>
        <v>0</v>
      </c>
      <c r="AO76" s="66">
        <f t="shared" si="243"/>
        <v>0</v>
      </c>
      <c r="AP76" s="66">
        <f t="shared" si="243"/>
        <v>0</v>
      </c>
      <c r="AQ76" s="66">
        <f t="shared" si="243"/>
        <v>0</v>
      </c>
      <c r="AR76" s="75">
        <f>SUM(AF76:AQ76)</f>
        <v>0</v>
      </c>
      <c r="AS76" s="66">
        <f t="shared" ref="AS76:BD76" si="244">AS34</f>
        <v>0</v>
      </c>
      <c r="AT76" s="66">
        <f t="shared" si="244"/>
        <v>0</v>
      </c>
      <c r="AU76" s="66">
        <f t="shared" si="244"/>
        <v>0</v>
      </c>
      <c r="AV76" s="66">
        <f t="shared" si="244"/>
        <v>0</v>
      </c>
      <c r="AW76" s="66">
        <f t="shared" si="244"/>
        <v>0</v>
      </c>
      <c r="AX76" s="66">
        <f t="shared" si="244"/>
        <v>0</v>
      </c>
      <c r="AY76" s="66">
        <f t="shared" si="244"/>
        <v>0</v>
      </c>
      <c r="AZ76" s="66">
        <f t="shared" si="244"/>
        <v>0</v>
      </c>
      <c r="BA76" s="66">
        <f t="shared" si="244"/>
        <v>0</v>
      </c>
      <c r="BB76" s="66">
        <f t="shared" si="244"/>
        <v>0</v>
      </c>
      <c r="BC76" s="66">
        <f t="shared" si="244"/>
        <v>0</v>
      </c>
      <c r="BD76" s="66">
        <f t="shared" si="244"/>
        <v>0</v>
      </c>
      <c r="BE76" s="75">
        <f>SUM(AS76:BD76)</f>
        <v>0</v>
      </c>
      <c r="BF76" s="66">
        <f t="shared" ref="BF76:BQ76" si="245">BF34</f>
        <v>0</v>
      </c>
      <c r="BG76" s="66">
        <f t="shared" si="245"/>
        <v>0</v>
      </c>
      <c r="BH76" s="66">
        <f t="shared" si="245"/>
        <v>0</v>
      </c>
      <c r="BI76" s="66">
        <f t="shared" si="245"/>
        <v>0</v>
      </c>
      <c r="BJ76" s="66">
        <f t="shared" si="245"/>
        <v>0</v>
      </c>
      <c r="BK76" s="66">
        <f t="shared" si="245"/>
        <v>0</v>
      </c>
      <c r="BL76" s="66">
        <f t="shared" si="245"/>
        <v>0</v>
      </c>
      <c r="BM76" s="66">
        <f t="shared" si="245"/>
        <v>0</v>
      </c>
      <c r="BN76" s="66">
        <f t="shared" si="245"/>
        <v>0</v>
      </c>
      <c r="BO76" s="66">
        <f t="shared" si="245"/>
        <v>0</v>
      </c>
      <c r="BP76" s="66">
        <f t="shared" si="245"/>
        <v>0</v>
      </c>
      <c r="BQ76" s="66">
        <f t="shared" si="245"/>
        <v>0</v>
      </c>
      <c r="BR76" s="75">
        <f>SUM(BF76:BQ76)</f>
        <v>0</v>
      </c>
      <c r="BS76" s="66">
        <f t="shared" ref="BS76:CD76" si="246">BS34</f>
        <v>0</v>
      </c>
      <c r="BT76" s="66">
        <f t="shared" si="246"/>
        <v>0</v>
      </c>
      <c r="BU76" s="66">
        <f t="shared" si="246"/>
        <v>0</v>
      </c>
      <c r="BV76" s="66">
        <f t="shared" si="246"/>
        <v>0</v>
      </c>
      <c r="BW76" s="66">
        <f t="shared" si="246"/>
        <v>0</v>
      </c>
      <c r="BX76" s="66">
        <f t="shared" si="246"/>
        <v>0</v>
      </c>
      <c r="BY76" s="66">
        <f t="shared" si="246"/>
        <v>0</v>
      </c>
      <c r="BZ76" s="66">
        <f t="shared" si="246"/>
        <v>0</v>
      </c>
      <c r="CA76" s="66">
        <f t="shared" si="246"/>
        <v>0</v>
      </c>
      <c r="CB76" s="66">
        <f t="shared" si="246"/>
        <v>0</v>
      </c>
      <c r="CC76" s="66">
        <f t="shared" si="246"/>
        <v>0</v>
      </c>
      <c r="CD76" s="66">
        <f t="shared" si="246"/>
        <v>0</v>
      </c>
      <c r="CE76" s="75">
        <f>SUM(BS76:CD76)</f>
        <v>0</v>
      </c>
      <c r="CF76" s="66">
        <f t="shared" ref="CF76:CQ76" si="247">CF34</f>
        <v>0</v>
      </c>
      <c r="CG76" s="66">
        <f t="shared" si="247"/>
        <v>0</v>
      </c>
      <c r="CH76" s="66">
        <f t="shared" si="247"/>
        <v>0</v>
      </c>
      <c r="CI76" s="66">
        <f t="shared" si="247"/>
        <v>0</v>
      </c>
      <c r="CJ76" s="66">
        <f t="shared" si="247"/>
        <v>0</v>
      </c>
      <c r="CK76" s="66">
        <f t="shared" si="247"/>
        <v>0</v>
      </c>
      <c r="CL76" s="66">
        <f t="shared" si="247"/>
        <v>0</v>
      </c>
      <c r="CM76" s="66">
        <f t="shared" si="247"/>
        <v>0</v>
      </c>
      <c r="CN76" s="66">
        <f t="shared" si="247"/>
        <v>0</v>
      </c>
      <c r="CO76" s="66">
        <f t="shared" si="247"/>
        <v>0</v>
      </c>
      <c r="CP76" s="66">
        <f t="shared" si="247"/>
        <v>0</v>
      </c>
      <c r="CQ76" s="66">
        <f t="shared" si="247"/>
        <v>0</v>
      </c>
      <c r="CR76" s="75">
        <f>SUM(CF76:CQ76)</f>
        <v>0</v>
      </c>
      <c r="CS76" s="66">
        <f t="shared" ref="CS76:DD76" si="248">CS34</f>
        <v>0</v>
      </c>
      <c r="CT76" s="66">
        <f t="shared" si="248"/>
        <v>0</v>
      </c>
      <c r="CU76" s="66">
        <f t="shared" si="248"/>
        <v>0</v>
      </c>
      <c r="CV76" s="66">
        <f t="shared" si="248"/>
        <v>0</v>
      </c>
      <c r="CW76" s="66">
        <f t="shared" si="248"/>
        <v>0</v>
      </c>
      <c r="CX76" s="66">
        <f t="shared" si="248"/>
        <v>0</v>
      </c>
      <c r="CY76" s="66">
        <f t="shared" si="248"/>
        <v>0</v>
      </c>
      <c r="CZ76" s="66">
        <f t="shared" si="248"/>
        <v>0</v>
      </c>
      <c r="DA76" s="66">
        <f t="shared" si="248"/>
        <v>0</v>
      </c>
      <c r="DB76" s="66">
        <f t="shared" si="248"/>
        <v>0</v>
      </c>
      <c r="DC76" s="66">
        <f t="shared" si="248"/>
        <v>0</v>
      </c>
      <c r="DD76" s="66">
        <f t="shared" si="248"/>
        <v>0</v>
      </c>
      <c r="DE76" s="75">
        <f>SUM(CS76:DD76)</f>
        <v>0</v>
      </c>
      <c r="DF76" s="66">
        <f t="shared" ref="DF76:DQ76" si="249">DF34</f>
        <v>0</v>
      </c>
      <c r="DG76" s="66">
        <f t="shared" si="249"/>
        <v>0</v>
      </c>
      <c r="DH76" s="66">
        <f t="shared" si="249"/>
        <v>0</v>
      </c>
      <c r="DI76" s="66">
        <f t="shared" si="249"/>
        <v>0</v>
      </c>
      <c r="DJ76" s="66">
        <f t="shared" si="249"/>
        <v>0</v>
      </c>
      <c r="DK76" s="66">
        <f t="shared" si="249"/>
        <v>0</v>
      </c>
      <c r="DL76" s="66">
        <f t="shared" si="249"/>
        <v>0</v>
      </c>
      <c r="DM76" s="66">
        <f t="shared" si="249"/>
        <v>0</v>
      </c>
      <c r="DN76" s="66">
        <f t="shared" si="249"/>
        <v>0</v>
      </c>
      <c r="DO76" s="66">
        <f t="shared" si="249"/>
        <v>0</v>
      </c>
      <c r="DP76" s="66">
        <f t="shared" si="249"/>
        <v>0</v>
      </c>
      <c r="DQ76" s="66">
        <f t="shared" si="249"/>
        <v>0</v>
      </c>
      <c r="DR76" s="75">
        <f>SUM(DF76:DQ76)</f>
        <v>0</v>
      </c>
      <c r="DS76" s="66">
        <f t="shared" ref="DS76:ED76" si="250">DS34</f>
        <v>0</v>
      </c>
      <c r="DT76" s="66">
        <f t="shared" si="250"/>
        <v>0</v>
      </c>
      <c r="DU76" s="66">
        <f t="shared" si="250"/>
        <v>0</v>
      </c>
      <c r="DV76" s="66">
        <f t="shared" si="250"/>
        <v>0</v>
      </c>
      <c r="DW76" s="66">
        <f t="shared" si="250"/>
        <v>0</v>
      </c>
      <c r="DX76" s="66">
        <f t="shared" si="250"/>
        <v>0</v>
      </c>
      <c r="DY76" s="66">
        <f t="shared" si="250"/>
        <v>0</v>
      </c>
      <c r="DZ76" s="66">
        <f t="shared" si="250"/>
        <v>0</v>
      </c>
      <c r="EA76" s="66">
        <f t="shared" si="250"/>
        <v>0</v>
      </c>
      <c r="EB76" s="66">
        <f t="shared" si="250"/>
        <v>0</v>
      </c>
      <c r="EC76" s="66">
        <f t="shared" si="250"/>
        <v>0</v>
      </c>
      <c r="ED76" s="66">
        <f t="shared" si="250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51">F41</f>
        <v>0</v>
      </c>
      <c r="G77" s="66">
        <f t="shared" si="251"/>
        <v>0</v>
      </c>
      <c r="H77" s="66">
        <f t="shared" si="251"/>
        <v>0</v>
      </c>
      <c r="I77" s="66">
        <f t="shared" si="251"/>
        <v>0</v>
      </c>
      <c r="J77" s="66">
        <f t="shared" si="251"/>
        <v>0</v>
      </c>
      <c r="K77" s="66">
        <f t="shared" si="251"/>
        <v>0</v>
      </c>
      <c r="L77" s="66">
        <f t="shared" si="251"/>
        <v>0</v>
      </c>
      <c r="M77" s="66">
        <f t="shared" si="251"/>
        <v>0</v>
      </c>
      <c r="N77" s="66">
        <f t="shared" si="251"/>
        <v>0</v>
      </c>
      <c r="O77" s="66">
        <f t="shared" si="251"/>
        <v>0</v>
      </c>
      <c r="P77" s="66">
        <f t="shared" si="251"/>
        <v>0</v>
      </c>
      <c r="Q77" s="66">
        <f t="shared" si="251"/>
        <v>0</v>
      </c>
      <c r="R77" s="75">
        <f>SUM(F77:Q77)</f>
        <v>0</v>
      </c>
      <c r="S77" s="66">
        <f t="shared" ref="S77:AD77" si="252">S41</f>
        <v>0</v>
      </c>
      <c r="T77" s="66">
        <f t="shared" si="252"/>
        <v>0</v>
      </c>
      <c r="U77" s="66">
        <f t="shared" si="252"/>
        <v>0</v>
      </c>
      <c r="V77" s="66">
        <f t="shared" si="252"/>
        <v>0</v>
      </c>
      <c r="W77" s="66">
        <f t="shared" si="252"/>
        <v>0</v>
      </c>
      <c r="X77" s="66">
        <f t="shared" si="252"/>
        <v>0</v>
      </c>
      <c r="Y77" s="66">
        <f t="shared" si="252"/>
        <v>0</v>
      </c>
      <c r="Z77" s="66">
        <f t="shared" si="252"/>
        <v>0</v>
      </c>
      <c r="AA77" s="66">
        <f t="shared" si="252"/>
        <v>0</v>
      </c>
      <c r="AB77" s="66">
        <f t="shared" si="252"/>
        <v>0</v>
      </c>
      <c r="AC77" s="66">
        <f t="shared" si="252"/>
        <v>0</v>
      </c>
      <c r="AD77" s="66">
        <f t="shared" si="252"/>
        <v>0</v>
      </c>
      <c r="AE77" s="75">
        <f>SUM(S77:AD77)</f>
        <v>0</v>
      </c>
      <c r="AF77" s="66">
        <f t="shared" ref="AF77:AQ77" si="253">AF41</f>
        <v>0</v>
      </c>
      <c r="AG77" s="66">
        <f t="shared" si="253"/>
        <v>0</v>
      </c>
      <c r="AH77" s="66">
        <f t="shared" si="253"/>
        <v>0</v>
      </c>
      <c r="AI77" s="66">
        <f t="shared" si="253"/>
        <v>0</v>
      </c>
      <c r="AJ77" s="66">
        <f t="shared" si="253"/>
        <v>0</v>
      </c>
      <c r="AK77" s="66">
        <f t="shared" si="253"/>
        <v>0</v>
      </c>
      <c r="AL77" s="66">
        <f t="shared" si="253"/>
        <v>0</v>
      </c>
      <c r="AM77" s="66">
        <f t="shared" si="253"/>
        <v>0</v>
      </c>
      <c r="AN77" s="66">
        <f t="shared" si="253"/>
        <v>0</v>
      </c>
      <c r="AO77" s="66">
        <f t="shared" si="253"/>
        <v>0</v>
      </c>
      <c r="AP77" s="66">
        <f t="shared" si="253"/>
        <v>0</v>
      </c>
      <c r="AQ77" s="66">
        <f t="shared" si="253"/>
        <v>0</v>
      </c>
      <c r="AR77" s="75">
        <f>SUM(AF77:AQ77)</f>
        <v>0</v>
      </c>
      <c r="AS77" s="66">
        <f t="shared" ref="AS77:BD77" si="254">AS41</f>
        <v>0</v>
      </c>
      <c r="AT77" s="66">
        <f t="shared" si="254"/>
        <v>0</v>
      </c>
      <c r="AU77" s="66">
        <f t="shared" si="254"/>
        <v>0</v>
      </c>
      <c r="AV77" s="66">
        <f t="shared" si="254"/>
        <v>0</v>
      </c>
      <c r="AW77" s="66">
        <f t="shared" si="254"/>
        <v>0</v>
      </c>
      <c r="AX77" s="66">
        <f t="shared" si="254"/>
        <v>0</v>
      </c>
      <c r="AY77" s="66">
        <f t="shared" si="254"/>
        <v>0</v>
      </c>
      <c r="AZ77" s="66">
        <f t="shared" si="254"/>
        <v>0</v>
      </c>
      <c r="BA77" s="66">
        <f t="shared" si="254"/>
        <v>0</v>
      </c>
      <c r="BB77" s="66">
        <f t="shared" si="254"/>
        <v>0</v>
      </c>
      <c r="BC77" s="66">
        <f t="shared" si="254"/>
        <v>0</v>
      </c>
      <c r="BD77" s="66">
        <f t="shared" si="254"/>
        <v>0</v>
      </c>
      <c r="BE77" s="75">
        <f>SUM(AS77:BD77)</f>
        <v>0</v>
      </c>
      <c r="BF77" s="66">
        <f t="shared" ref="BF77:BQ77" si="255">BF41</f>
        <v>0</v>
      </c>
      <c r="BG77" s="66">
        <f t="shared" si="255"/>
        <v>0</v>
      </c>
      <c r="BH77" s="66">
        <f t="shared" si="255"/>
        <v>0</v>
      </c>
      <c r="BI77" s="66">
        <f t="shared" si="255"/>
        <v>0</v>
      </c>
      <c r="BJ77" s="66">
        <f t="shared" si="255"/>
        <v>0</v>
      </c>
      <c r="BK77" s="66">
        <f t="shared" si="255"/>
        <v>0</v>
      </c>
      <c r="BL77" s="66">
        <f t="shared" si="255"/>
        <v>0</v>
      </c>
      <c r="BM77" s="66">
        <f t="shared" si="255"/>
        <v>0</v>
      </c>
      <c r="BN77" s="66">
        <f t="shared" si="255"/>
        <v>0</v>
      </c>
      <c r="BO77" s="66">
        <f t="shared" si="255"/>
        <v>0</v>
      </c>
      <c r="BP77" s="66">
        <f t="shared" si="255"/>
        <v>0</v>
      </c>
      <c r="BQ77" s="66">
        <f t="shared" si="255"/>
        <v>0</v>
      </c>
      <c r="BR77" s="75">
        <f>SUM(BF77:BQ77)</f>
        <v>0</v>
      </c>
      <c r="BS77" s="66">
        <f t="shared" ref="BS77:CD77" si="256">BS41</f>
        <v>0</v>
      </c>
      <c r="BT77" s="66">
        <f t="shared" si="256"/>
        <v>0</v>
      </c>
      <c r="BU77" s="66">
        <f t="shared" si="256"/>
        <v>0</v>
      </c>
      <c r="BV77" s="66">
        <f t="shared" si="256"/>
        <v>0</v>
      </c>
      <c r="BW77" s="66">
        <f t="shared" si="256"/>
        <v>0</v>
      </c>
      <c r="BX77" s="66">
        <f t="shared" si="256"/>
        <v>0</v>
      </c>
      <c r="BY77" s="66">
        <f t="shared" si="256"/>
        <v>0</v>
      </c>
      <c r="BZ77" s="66">
        <f t="shared" si="256"/>
        <v>0</v>
      </c>
      <c r="CA77" s="66">
        <f t="shared" si="256"/>
        <v>0</v>
      </c>
      <c r="CB77" s="66">
        <f t="shared" si="256"/>
        <v>0</v>
      </c>
      <c r="CC77" s="66">
        <f t="shared" si="256"/>
        <v>0</v>
      </c>
      <c r="CD77" s="66">
        <f t="shared" si="256"/>
        <v>0</v>
      </c>
      <c r="CE77" s="75">
        <f>SUM(BS77:CD77)</f>
        <v>0</v>
      </c>
      <c r="CF77" s="66">
        <f t="shared" ref="CF77:CQ77" si="257">CF41</f>
        <v>0</v>
      </c>
      <c r="CG77" s="66">
        <f t="shared" si="257"/>
        <v>0</v>
      </c>
      <c r="CH77" s="66">
        <f t="shared" si="257"/>
        <v>0</v>
      </c>
      <c r="CI77" s="66">
        <f t="shared" si="257"/>
        <v>0</v>
      </c>
      <c r="CJ77" s="66">
        <f t="shared" si="257"/>
        <v>0</v>
      </c>
      <c r="CK77" s="66">
        <f t="shared" si="257"/>
        <v>0</v>
      </c>
      <c r="CL77" s="66">
        <f t="shared" si="257"/>
        <v>0</v>
      </c>
      <c r="CM77" s="66">
        <f t="shared" si="257"/>
        <v>0</v>
      </c>
      <c r="CN77" s="66">
        <f t="shared" si="257"/>
        <v>0</v>
      </c>
      <c r="CO77" s="66">
        <f t="shared" si="257"/>
        <v>0</v>
      </c>
      <c r="CP77" s="66">
        <f t="shared" si="257"/>
        <v>0</v>
      </c>
      <c r="CQ77" s="66">
        <f t="shared" si="257"/>
        <v>0</v>
      </c>
      <c r="CR77" s="75">
        <f>SUM(CF77:CQ77)</f>
        <v>0</v>
      </c>
      <c r="CS77" s="66">
        <f t="shared" ref="CS77:DD77" si="258">CS41</f>
        <v>0</v>
      </c>
      <c r="CT77" s="66">
        <f t="shared" si="258"/>
        <v>0</v>
      </c>
      <c r="CU77" s="66">
        <f t="shared" si="258"/>
        <v>0</v>
      </c>
      <c r="CV77" s="66">
        <f t="shared" si="258"/>
        <v>0</v>
      </c>
      <c r="CW77" s="66">
        <f t="shared" si="258"/>
        <v>0</v>
      </c>
      <c r="CX77" s="66">
        <f t="shared" si="258"/>
        <v>0</v>
      </c>
      <c r="CY77" s="66">
        <f t="shared" si="258"/>
        <v>0</v>
      </c>
      <c r="CZ77" s="66">
        <f t="shared" si="258"/>
        <v>0</v>
      </c>
      <c r="DA77" s="66">
        <f t="shared" si="258"/>
        <v>0</v>
      </c>
      <c r="DB77" s="66">
        <f t="shared" si="258"/>
        <v>0</v>
      </c>
      <c r="DC77" s="66">
        <f t="shared" si="258"/>
        <v>0</v>
      </c>
      <c r="DD77" s="66">
        <f t="shared" si="258"/>
        <v>0</v>
      </c>
      <c r="DE77" s="75">
        <f>SUM(CS77:DD77)</f>
        <v>0</v>
      </c>
      <c r="DF77" s="66">
        <f t="shared" ref="DF77:DQ77" si="259">DF41</f>
        <v>0</v>
      </c>
      <c r="DG77" s="66">
        <f t="shared" si="259"/>
        <v>0</v>
      </c>
      <c r="DH77" s="66">
        <f t="shared" si="259"/>
        <v>0</v>
      </c>
      <c r="DI77" s="66">
        <f t="shared" si="259"/>
        <v>0</v>
      </c>
      <c r="DJ77" s="66">
        <f t="shared" si="259"/>
        <v>0</v>
      </c>
      <c r="DK77" s="66">
        <f t="shared" si="259"/>
        <v>0</v>
      </c>
      <c r="DL77" s="66">
        <f t="shared" si="259"/>
        <v>0</v>
      </c>
      <c r="DM77" s="66">
        <f t="shared" si="259"/>
        <v>0</v>
      </c>
      <c r="DN77" s="66">
        <f t="shared" si="259"/>
        <v>0</v>
      </c>
      <c r="DO77" s="66">
        <f t="shared" si="259"/>
        <v>0</v>
      </c>
      <c r="DP77" s="66">
        <f t="shared" si="259"/>
        <v>0</v>
      </c>
      <c r="DQ77" s="66">
        <f t="shared" si="259"/>
        <v>0</v>
      </c>
      <c r="DR77" s="75">
        <f>SUM(DF77:DQ77)</f>
        <v>0</v>
      </c>
      <c r="DS77" s="66">
        <f t="shared" ref="DS77:ED77" si="260">DS41</f>
        <v>0</v>
      </c>
      <c r="DT77" s="66">
        <f t="shared" si="260"/>
        <v>0</v>
      </c>
      <c r="DU77" s="66">
        <f t="shared" si="260"/>
        <v>0</v>
      </c>
      <c r="DV77" s="66">
        <f t="shared" si="260"/>
        <v>0</v>
      </c>
      <c r="DW77" s="66">
        <f t="shared" si="260"/>
        <v>0</v>
      </c>
      <c r="DX77" s="66">
        <f t="shared" si="260"/>
        <v>0</v>
      </c>
      <c r="DY77" s="66">
        <f t="shared" si="260"/>
        <v>0</v>
      </c>
      <c r="DZ77" s="66">
        <f t="shared" si="260"/>
        <v>0</v>
      </c>
      <c r="EA77" s="66">
        <f t="shared" si="260"/>
        <v>0</v>
      </c>
      <c r="EB77" s="66">
        <f t="shared" si="260"/>
        <v>0</v>
      </c>
      <c r="EC77" s="66">
        <f t="shared" si="260"/>
        <v>0</v>
      </c>
      <c r="ED77" s="66">
        <f t="shared" si="260"/>
        <v>0</v>
      </c>
      <c r="EE77" s="76">
        <f>SUM(DS77:ED77)</f>
        <v>0</v>
      </c>
    </row>
    <row r="78" spans="3:135" x14ac:dyDescent="0.2">
      <c r="D78" s="30" t="s">
        <v>111</v>
      </c>
      <c r="F78" s="66">
        <f t="shared" ref="F78:Q78" si="261">F53</f>
        <v>0</v>
      </c>
      <c r="G78" s="66">
        <f t="shared" si="261"/>
        <v>0</v>
      </c>
      <c r="H78" s="66">
        <f t="shared" si="261"/>
        <v>0</v>
      </c>
      <c r="I78" s="66">
        <f t="shared" si="261"/>
        <v>0</v>
      </c>
      <c r="J78" s="66">
        <f t="shared" si="261"/>
        <v>0</v>
      </c>
      <c r="K78" s="66">
        <f t="shared" si="261"/>
        <v>0</v>
      </c>
      <c r="L78" s="66">
        <f t="shared" si="261"/>
        <v>0</v>
      </c>
      <c r="M78" s="66">
        <f t="shared" si="261"/>
        <v>0</v>
      </c>
      <c r="N78" s="66">
        <f t="shared" si="261"/>
        <v>0</v>
      </c>
      <c r="O78" s="66">
        <f t="shared" si="261"/>
        <v>0</v>
      </c>
      <c r="P78" s="66">
        <f t="shared" si="261"/>
        <v>0</v>
      </c>
      <c r="Q78" s="66">
        <f t="shared" si="261"/>
        <v>0</v>
      </c>
      <c r="R78" s="75">
        <f>SUM(F78:Q78)</f>
        <v>0</v>
      </c>
      <c r="S78" s="66">
        <f t="shared" ref="S78:AD78" si="262">S53</f>
        <v>0</v>
      </c>
      <c r="T78" s="66">
        <f t="shared" si="262"/>
        <v>0</v>
      </c>
      <c r="U78" s="66">
        <f t="shared" si="262"/>
        <v>0</v>
      </c>
      <c r="V78" s="66">
        <f t="shared" si="262"/>
        <v>0</v>
      </c>
      <c r="W78" s="66">
        <f t="shared" si="262"/>
        <v>0</v>
      </c>
      <c r="X78" s="66">
        <f t="shared" si="262"/>
        <v>0</v>
      </c>
      <c r="Y78" s="66">
        <f t="shared" si="262"/>
        <v>0</v>
      </c>
      <c r="Z78" s="66">
        <f t="shared" si="262"/>
        <v>0</v>
      </c>
      <c r="AA78" s="66">
        <f t="shared" si="262"/>
        <v>0</v>
      </c>
      <c r="AB78" s="66">
        <f t="shared" si="262"/>
        <v>0</v>
      </c>
      <c r="AC78" s="66">
        <f t="shared" si="262"/>
        <v>0</v>
      </c>
      <c r="AD78" s="66">
        <f t="shared" si="262"/>
        <v>0</v>
      </c>
      <c r="AE78" s="75">
        <f>SUM(S78:AD78)</f>
        <v>0</v>
      </c>
      <c r="AF78" s="66">
        <f t="shared" ref="AF78:AQ78" si="263">AF53</f>
        <v>0</v>
      </c>
      <c r="AG78" s="66">
        <f t="shared" si="263"/>
        <v>0</v>
      </c>
      <c r="AH78" s="66">
        <f t="shared" si="263"/>
        <v>0</v>
      </c>
      <c r="AI78" s="66">
        <f t="shared" si="263"/>
        <v>0</v>
      </c>
      <c r="AJ78" s="66">
        <f t="shared" si="263"/>
        <v>0</v>
      </c>
      <c r="AK78" s="66">
        <f t="shared" si="263"/>
        <v>0</v>
      </c>
      <c r="AL78" s="66">
        <f t="shared" si="263"/>
        <v>0</v>
      </c>
      <c r="AM78" s="66">
        <f t="shared" si="263"/>
        <v>0</v>
      </c>
      <c r="AN78" s="66">
        <f t="shared" si="263"/>
        <v>0</v>
      </c>
      <c r="AO78" s="66">
        <f t="shared" si="263"/>
        <v>0</v>
      </c>
      <c r="AP78" s="66">
        <f t="shared" si="263"/>
        <v>0</v>
      </c>
      <c r="AQ78" s="66">
        <f t="shared" si="263"/>
        <v>0</v>
      </c>
      <c r="AR78" s="75">
        <f>SUM(AF78:AQ78)</f>
        <v>0</v>
      </c>
      <c r="AS78" s="66">
        <f t="shared" ref="AS78:BD78" si="264">AS53</f>
        <v>0</v>
      </c>
      <c r="AT78" s="66">
        <f t="shared" si="264"/>
        <v>0</v>
      </c>
      <c r="AU78" s="66">
        <f t="shared" si="264"/>
        <v>0</v>
      </c>
      <c r="AV78" s="66">
        <f t="shared" si="264"/>
        <v>0</v>
      </c>
      <c r="AW78" s="66">
        <f t="shared" si="264"/>
        <v>0</v>
      </c>
      <c r="AX78" s="66">
        <f t="shared" si="264"/>
        <v>0</v>
      </c>
      <c r="AY78" s="66">
        <f t="shared" si="264"/>
        <v>0</v>
      </c>
      <c r="AZ78" s="66">
        <f t="shared" si="264"/>
        <v>0</v>
      </c>
      <c r="BA78" s="66">
        <f t="shared" si="264"/>
        <v>0</v>
      </c>
      <c r="BB78" s="66">
        <f t="shared" si="264"/>
        <v>0</v>
      </c>
      <c r="BC78" s="66">
        <f t="shared" si="264"/>
        <v>0</v>
      </c>
      <c r="BD78" s="66">
        <f t="shared" si="264"/>
        <v>0</v>
      </c>
      <c r="BE78" s="75">
        <f>SUM(AS78:BD78)</f>
        <v>0</v>
      </c>
      <c r="BF78" s="66">
        <f t="shared" ref="BF78:BQ78" si="265">BF53</f>
        <v>0</v>
      </c>
      <c r="BG78" s="66">
        <f t="shared" si="265"/>
        <v>0</v>
      </c>
      <c r="BH78" s="66">
        <f t="shared" si="265"/>
        <v>0</v>
      </c>
      <c r="BI78" s="66">
        <f t="shared" si="265"/>
        <v>0</v>
      </c>
      <c r="BJ78" s="66">
        <f t="shared" si="265"/>
        <v>0</v>
      </c>
      <c r="BK78" s="66">
        <f t="shared" si="265"/>
        <v>0</v>
      </c>
      <c r="BL78" s="66">
        <f t="shared" si="265"/>
        <v>0</v>
      </c>
      <c r="BM78" s="66">
        <f t="shared" si="265"/>
        <v>0</v>
      </c>
      <c r="BN78" s="66">
        <f t="shared" si="265"/>
        <v>0</v>
      </c>
      <c r="BO78" s="66">
        <f t="shared" si="265"/>
        <v>0</v>
      </c>
      <c r="BP78" s="66">
        <f t="shared" si="265"/>
        <v>0</v>
      </c>
      <c r="BQ78" s="66">
        <f t="shared" si="265"/>
        <v>0</v>
      </c>
      <c r="BR78" s="75">
        <f>SUM(BF78:BQ78)</f>
        <v>0</v>
      </c>
      <c r="BS78" s="66">
        <f t="shared" ref="BS78:CD78" si="266">BS53</f>
        <v>0</v>
      </c>
      <c r="BT78" s="66">
        <f t="shared" si="266"/>
        <v>0</v>
      </c>
      <c r="BU78" s="66">
        <f t="shared" si="266"/>
        <v>0</v>
      </c>
      <c r="BV78" s="66">
        <f t="shared" si="266"/>
        <v>0</v>
      </c>
      <c r="BW78" s="66">
        <f t="shared" si="266"/>
        <v>0</v>
      </c>
      <c r="BX78" s="66">
        <f t="shared" si="266"/>
        <v>0</v>
      </c>
      <c r="BY78" s="66">
        <f t="shared" si="266"/>
        <v>0</v>
      </c>
      <c r="BZ78" s="66">
        <f t="shared" si="266"/>
        <v>0</v>
      </c>
      <c r="CA78" s="66">
        <f t="shared" si="266"/>
        <v>0</v>
      </c>
      <c r="CB78" s="66">
        <f t="shared" si="266"/>
        <v>0</v>
      </c>
      <c r="CC78" s="66">
        <f t="shared" si="266"/>
        <v>0</v>
      </c>
      <c r="CD78" s="66">
        <f t="shared" si="266"/>
        <v>0</v>
      </c>
      <c r="CE78" s="75">
        <f>SUM(BS78:CD78)</f>
        <v>0</v>
      </c>
      <c r="CF78" s="66">
        <f t="shared" ref="CF78:CQ78" si="267">CF53</f>
        <v>0</v>
      </c>
      <c r="CG78" s="66">
        <f t="shared" si="267"/>
        <v>0</v>
      </c>
      <c r="CH78" s="66">
        <f t="shared" si="267"/>
        <v>0</v>
      </c>
      <c r="CI78" s="66">
        <f t="shared" si="267"/>
        <v>0</v>
      </c>
      <c r="CJ78" s="66">
        <f t="shared" si="267"/>
        <v>0</v>
      </c>
      <c r="CK78" s="66">
        <f t="shared" si="267"/>
        <v>0</v>
      </c>
      <c r="CL78" s="66">
        <f t="shared" si="267"/>
        <v>0</v>
      </c>
      <c r="CM78" s="66">
        <f t="shared" si="267"/>
        <v>0</v>
      </c>
      <c r="CN78" s="66">
        <f t="shared" si="267"/>
        <v>0</v>
      </c>
      <c r="CO78" s="66">
        <f t="shared" si="267"/>
        <v>0</v>
      </c>
      <c r="CP78" s="66">
        <f t="shared" si="267"/>
        <v>0</v>
      </c>
      <c r="CQ78" s="66">
        <f t="shared" si="267"/>
        <v>0</v>
      </c>
      <c r="CR78" s="75">
        <f>SUM(CF78:CQ78)</f>
        <v>0</v>
      </c>
      <c r="CS78" s="66">
        <f t="shared" ref="CS78:DD78" si="268">CS53</f>
        <v>0</v>
      </c>
      <c r="CT78" s="66">
        <f t="shared" si="268"/>
        <v>0</v>
      </c>
      <c r="CU78" s="66">
        <f t="shared" si="268"/>
        <v>0</v>
      </c>
      <c r="CV78" s="66">
        <f t="shared" si="268"/>
        <v>0</v>
      </c>
      <c r="CW78" s="66">
        <f t="shared" si="268"/>
        <v>0</v>
      </c>
      <c r="CX78" s="66">
        <f t="shared" si="268"/>
        <v>0</v>
      </c>
      <c r="CY78" s="66">
        <f t="shared" si="268"/>
        <v>0</v>
      </c>
      <c r="CZ78" s="66">
        <f t="shared" si="268"/>
        <v>0</v>
      </c>
      <c r="DA78" s="66">
        <f t="shared" si="268"/>
        <v>0</v>
      </c>
      <c r="DB78" s="66">
        <f t="shared" si="268"/>
        <v>0</v>
      </c>
      <c r="DC78" s="66">
        <f t="shared" si="268"/>
        <v>0</v>
      </c>
      <c r="DD78" s="66">
        <f t="shared" si="268"/>
        <v>0</v>
      </c>
      <c r="DE78" s="75">
        <f>SUM(CS78:DD78)</f>
        <v>0</v>
      </c>
      <c r="DF78" s="66">
        <f t="shared" ref="DF78:DQ78" si="269">DF53</f>
        <v>0</v>
      </c>
      <c r="DG78" s="66">
        <f t="shared" si="269"/>
        <v>0</v>
      </c>
      <c r="DH78" s="66">
        <f t="shared" si="269"/>
        <v>0</v>
      </c>
      <c r="DI78" s="66">
        <f t="shared" si="269"/>
        <v>0</v>
      </c>
      <c r="DJ78" s="66">
        <f t="shared" si="269"/>
        <v>0</v>
      </c>
      <c r="DK78" s="66">
        <f t="shared" si="269"/>
        <v>0</v>
      </c>
      <c r="DL78" s="66">
        <f t="shared" si="269"/>
        <v>0</v>
      </c>
      <c r="DM78" s="66">
        <f t="shared" si="269"/>
        <v>0</v>
      </c>
      <c r="DN78" s="66">
        <f t="shared" si="269"/>
        <v>0</v>
      </c>
      <c r="DO78" s="66">
        <f t="shared" si="269"/>
        <v>0</v>
      </c>
      <c r="DP78" s="66">
        <f t="shared" si="269"/>
        <v>0</v>
      </c>
      <c r="DQ78" s="66">
        <f t="shared" si="269"/>
        <v>0</v>
      </c>
      <c r="DR78" s="75">
        <f>SUM(DF78:DQ78)</f>
        <v>0</v>
      </c>
      <c r="DS78" s="66">
        <f t="shared" ref="DS78:ED78" si="270">DS53</f>
        <v>0</v>
      </c>
      <c r="DT78" s="66">
        <f t="shared" si="270"/>
        <v>0</v>
      </c>
      <c r="DU78" s="66">
        <f t="shared" si="270"/>
        <v>0</v>
      </c>
      <c r="DV78" s="66">
        <f t="shared" si="270"/>
        <v>0</v>
      </c>
      <c r="DW78" s="66">
        <f t="shared" si="270"/>
        <v>0</v>
      </c>
      <c r="DX78" s="66">
        <f t="shared" si="270"/>
        <v>0</v>
      </c>
      <c r="DY78" s="66">
        <f t="shared" si="270"/>
        <v>0</v>
      </c>
      <c r="DZ78" s="66">
        <f t="shared" si="270"/>
        <v>0</v>
      </c>
      <c r="EA78" s="66">
        <f t="shared" si="270"/>
        <v>0</v>
      </c>
      <c r="EB78" s="66">
        <f t="shared" si="270"/>
        <v>0</v>
      </c>
      <c r="EC78" s="66">
        <f t="shared" si="270"/>
        <v>0</v>
      </c>
      <c r="ED78" s="66">
        <f t="shared" si="270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71">(F76+F78+F79)*$C$83</f>
        <v>0</v>
      </c>
      <c r="G80" s="66">
        <f t="shared" si="271"/>
        <v>0</v>
      </c>
      <c r="H80" s="66">
        <f t="shared" si="271"/>
        <v>0</v>
      </c>
      <c r="I80" s="66">
        <f t="shared" si="271"/>
        <v>0</v>
      </c>
      <c r="J80" s="66">
        <f t="shared" si="271"/>
        <v>0</v>
      </c>
      <c r="K80" s="66">
        <f t="shared" si="271"/>
        <v>0</v>
      </c>
      <c r="L80" s="66">
        <f t="shared" si="271"/>
        <v>0</v>
      </c>
      <c r="M80" s="66">
        <f t="shared" si="271"/>
        <v>0</v>
      </c>
      <c r="N80" s="66">
        <f t="shared" si="271"/>
        <v>0</v>
      </c>
      <c r="O80" s="66">
        <f t="shared" si="271"/>
        <v>0</v>
      </c>
      <c r="P80" s="66">
        <f t="shared" si="271"/>
        <v>0</v>
      </c>
      <c r="Q80" s="66">
        <f t="shared" si="271"/>
        <v>0</v>
      </c>
      <c r="R80" s="75">
        <f>SUM(F80:Q80)</f>
        <v>0</v>
      </c>
      <c r="S80" s="66">
        <f t="shared" ref="S80:AD80" si="272">(S76+S78+S79)*$C$83</f>
        <v>0</v>
      </c>
      <c r="T80" s="66">
        <f t="shared" si="272"/>
        <v>0</v>
      </c>
      <c r="U80" s="66">
        <f t="shared" si="272"/>
        <v>0</v>
      </c>
      <c r="V80" s="66">
        <f t="shared" si="272"/>
        <v>0</v>
      </c>
      <c r="W80" s="66">
        <f t="shared" si="272"/>
        <v>0</v>
      </c>
      <c r="X80" s="66">
        <f t="shared" si="272"/>
        <v>0</v>
      </c>
      <c r="Y80" s="66">
        <f t="shared" si="272"/>
        <v>0</v>
      </c>
      <c r="Z80" s="66">
        <f t="shared" si="272"/>
        <v>0</v>
      </c>
      <c r="AA80" s="66">
        <f t="shared" si="272"/>
        <v>0</v>
      </c>
      <c r="AB80" s="66">
        <f t="shared" si="272"/>
        <v>0</v>
      </c>
      <c r="AC80" s="66">
        <f t="shared" si="272"/>
        <v>0</v>
      </c>
      <c r="AD80" s="66">
        <f t="shared" si="272"/>
        <v>0</v>
      </c>
      <c r="AE80" s="75">
        <f>SUM(S80:AD80)</f>
        <v>0</v>
      </c>
      <c r="AF80" s="66">
        <f t="shared" ref="AF80:AQ80" si="273">(AF76+AF78+AF79)*$C$83</f>
        <v>0</v>
      </c>
      <c r="AG80" s="66">
        <f t="shared" si="273"/>
        <v>0</v>
      </c>
      <c r="AH80" s="66">
        <f t="shared" si="273"/>
        <v>0</v>
      </c>
      <c r="AI80" s="66">
        <f t="shared" si="273"/>
        <v>0</v>
      </c>
      <c r="AJ80" s="66">
        <f t="shared" si="273"/>
        <v>0</v>
      </c>
      <c r="AK80" s="66">
        <f t="shared" si="273"/>
        <v>0</v>
      </c>
      <c r="AL80" s="66">
        <f t="shared" si="273"/>
        <v>0</v>
      </c>
      <c r="AM80" s="66">
        <f t="shared" si="273"/>
        <v>0</v>
      </c>
      <c r="AN80" s="66">
        <f t="shared" si="273"/>
        <v>0</v>
      </c>
      <c r="AO80" s="66">
        <f t="shared" si="273"/>
        <v>0</v>
      </c>
      <c r="AP80" s="66">
        <f t="shared" si="273"/>
        <v>0</v>
      </c>
      <c r="AQ80" s="66">
        <f t="shared" si="273"/>
        <v>0</v>
      </c>
      <c r="AR80" s="75">
        <f>SUM(AF80:AQ80)</f>
        <v>0</v>
      </c>
      <c r="AS80" s="66">
        <f t="shared" ref="AS80:BD80" si="274">(AS76+AS78+AS79)*$C$83</f>
        <v>0</v>
      </c>
      <c r="AT80" s="66">
        <f t="shared" si="274"/>
        <v>0</v>
      </c>
      <c r="AU80" s="66">
        <f t="shared" si="274"/>
        <v>0</v>
      </c>
      <c r="AV80" s="66">
        <f t="shared" si="274"/>
        <v>0</v>
      </c>
      <c r="AW80" s="66">
        <f t="shared" si="274"/>
        <v>0</v>
      </c>
      <c r="AX80" s="66">
        <f t="shared" si="274"/>
        <v>0</v>
      </c>
      <c r="AY80" s="66">
        <f t="shared" si="274"/>
        <v>0</v>
      </c>
      <c r="AZ80" s="66">
        <f t="shared" si="274"/>
        <v>0</v>
      </c>
      <c r="BA80" s="66">
        <f t="shared" si="274"/>
        <v>0</v>
      </c>
      <c r="BB80" s="66">
        <f t="shared" si="274"/>
        <v>0</v>
      </c>
      <c r="BC80" s="66">
        <f t="shared" si="274"/>
        <v>0</v>
      </c>
      <c r="BD80" s="66">
        <f t="shared" si="274"/>
        <v>0</v>
      </c>
      <c r="BE80" s="75">
        <f>SUM(AS80:BD80)</f>
        <v>0</v>
      </c>
      <c r="BF80" s="66">
        <f t="shared" ref="BF80:BQ80" si="275">(BF76+BF78+BF79)*$C$83</f>
        <v>0</v>
      </c>
      <c r="BG80" s="66">
        <f t="shared" si="275"/>
        <v>0</v>
      </c>
      <c r="BH80" s="66">
        <f t="shared" si="275"/>
        <v>0</v>
      </c>
      <c r="BI80" s="66">
        <f t="shared" si="275"/>
        <v>0</v>
      </c>
      <c r="BJ80" s="66">
        <f t="shared" si="275"/>
        <v>0</v>
      </c>
      <c r="BK80" s="66">
        <f t="shared" si="275"/>
        <v>0</v>
      </c>
      <c r="BL80" s="66">
        <f t="shared" si="275"/>
        <v>0</v>
      </c>
      <c r="BM80" s="66">
        <f t="shared" si="275"/>
        <v>0</v>
      </c>
      <c r="BN80" s="66">
        <f t="shared" si="275"/>
        <v>0</v>
      </c>
      <c r="BO80" s="66">
        <f t="shared" si="275"/>
        <v>0</v>
      </c>
      <c r="BP80" s="66">
        <f t="shared" si="275"/>
        <v>0</v>
      </c>
      <c r="BQ80" s="66">
        <f t="shared" si="275"/>
        <v>0</v>
      </c>
      <c r="BR80" s="75">
        <f>SUM(BF80:BQ80)</f>
        <v>0</v>
      </c>
      <c r="BS80" s="66">
        <f t="shared" ref="BS80:CD80" si="276">(BS76+BS78+BS79)*$C$83</f>
        <v>0</v>
      </c>
      <c r="BT80" s="66">
        <f t="shared" si="276"/>
        <v>0</v>
      </c>
      <c r="BU80" s="66">
        <f t="shared" si="276"/>
        <v>0</v>
      </c>
      <c r="BV80" s="66">
        <f t="shared" si="276"/>
        <v>0</v>
      </c>
      <c r="BW80" s="66">
        <f t="shared" si="276"/>
        <v>0</v>
      </c>
      <c r="BX80" s="66">
        <f t="shared" si="276"/>
        <v>0</v>
      </c>
      <c r="BY80" s="66">
        <f t="shared" si="276"/>
        <v>0</v>
      </c>
      <c r="BZ80" s="66">
        <f t="shared" si="276"/>
        <v>0</v>
      </c>
      <c r="CA80" s="66">
        <f t="shared" si="276"/>
        <v>0</v>
      </c>
      <c r="CB80" s="66">
        <f t="shared" si="276"/>
        <v>0</v>
      </c>
      <c r="CC80" s="66">
        <f t="shared" si="276"/>
        <v>0</v>
      </c>
      <c r="CD80" s="66">
        <f t="shared" si="276"/>
        <v>0</v>
      </c>
      <c r="CE80" s="75">
        <f>SUM(BS80:CD80)</f>
        <v>0</v>
      </c>
      <c r="CF80" s="66">
        <f t="shared" ref="CF80:CQ80" si="277">(CF76+CF78+CF79)*$C$83</f>
        <v>0</v>
      </c>
      <c r="CG80" s="66">
        <f t="shared" si="277"/>
        <v>0</v>
      </c>
      <c r="CH80" s="66">
        <f t="shared" si="277"/>
        <v>0</v>
      </c>
      <c r="CI80" s="66">
        <f t="shared" si="277"/>
        <v>0</v>
      </c>
      <c r="CJ80" s="66">
        <f t="shared" si="277"/>
        <v>0</v>
      </c>
      <c r="CK80" s="66">
        <f t="shared" si="277"/>
        <v>0</v>
      </c>
      <c r="CL80" s="66">
        <f t="shared" si="277"/>
        <v>0</v>
      </c>
      <c r="CM80" s="66">
        <f t="shared" si="277"/>
        <v>0</v>
      </c>
      <c r="CN80" s="66">
        <f t="shared" si="277"/>
        <v>0</v>
      </c>
      <c r="CO80" s="66">
        <f t="shared" si="277"/>
        <v>0</v>
      </c>
      <c r="CP80" s="66">
        <f t="shared" si="277"/>
        <v>0</v>
      </c>
      <c r="CQ80" s="66">
        <f t="shared" si="277"/>
        <v>0</v>
      </c>
      <c r="CR80" s="75">
        <f>SUM(CF80:CQ80)</f>
        <v>0</v>
      </c>
      <c r="CS80" s="66">
        <f t="shared" ref="CS80:DD80" si="278">(CS76+CS78+CS79)*$C$83</f>
        <v>0</v>
      </c>
      <c r="CT80" s="66">
        <f t="shared" si="278"/>
        <v>0</v>
      </c>
      <c r="CU80" s="66">
        <f t="shared" si="278"/>
        <v>0</v>
      </c>
      <c r="CV80" s="66">
        <f t="shared" si="278"/>
        <v>0</v>
      </c>
      <c r="CW80" s="66">
        <f t="shared" si="278"/>
        <v>0</v>
      </c>
      <c r="CX80" s="66">
        <f t="shared" si="278"/>
        <v>0</v>
      </c>
      <c r="CY80" s="66">
        <f t="shared" si="278"/>
        <v>0</v>
      </c>
      <c r="CZ80" s="66">
        <f t="shared" si="278"/>
        <v>0</v>
      </c>
      <c r="DA80" s="66">
        <f t="shared" si="278"/>
        <v>0</v>
      </c>
      <c r="DB80" s="66">
        <f t="shared" si="278"/>
        <v>0</v>
      </c>
      <c r="DC80" s="66">
        <f t="shared" si="278"/>
        <v>0</v>
      </c>
      <c r="DD80" s="66">
        <f t="shared" si="278"/>
        <v>0</v>
      </c>
      <c r="DE80" s="75">
        <f>SUM(CS80:DD80)</f>
        <v>0</v>
      </c>
      <c r="DF80" s="66">
        <f t="shared" ref="DF80:DQ80" si="279">(DF76+DF78+DF79)*$C$83</f>
        <v>0</v>
      </c>
      <c r="DG80" s="66">
        <f t="shared" si="279"/>
        <v>0</v>
      </c>
      <c r="DH80" s="66">
        <f t="shared" si="279"/>
        <v>0</v>
      </c>
      <c r="DI80" s="66">
        <f t="shared" si="279"/>
        <v>0</v>
      </c>
      <c r="DJ80" s="66">
        <f t="shared" si="279"/>
        <v>0</v>
      </c>
      <c r="DK80" s="66">
        <f t="shared" si="279"/>
        <v>0</v>
      </c>
      <c r="DL80" s="66">
        <f t="shared" si="279"/>
        <v>0</v>
      </c>
      <c r="DM80" s="66">
        <f t="shared" si="279"/>
        <v>0</v>
      </c>
      <c r="DN80" s="66">
        <f t="shared" si="279"/>
        <v>0</v>
      </c>
      <c r="DO80" s="66">
        <f t="shared" si="279"/>
        <v>0</v>
      </c>
      <c r="DP80" s="66">
        <f t="shared" si="279"/>
        <v>0</v>
      </c>
      <c r="DQ80" s="66">
        <f t="shared" si="279"/>
        <v>0</v>
      </c>
      <c r="DR80" s="75">
        <f>SUM(DF80:DQ80)</f>
        <v>0</v>
      </c>
      <c r="DS80" s="66">
        <f t="shared" ref="DS80:ED80" si="280">(DS76+DS78+DS79)*$C$83</f>
        <v>0</v>
      </c>
      <c r="DT80" s="66">
        <f t="shared" si="280"/>
        <v>0</v>
      </c>
      <c r="DU80" s="66">
        <f t="shared" si="280"/>
        <v>0</v>
      </c>
      <c r="DV80" s="66">
        <f t="shared" si="280"/>
        <v>0</v>
      </c>
      <c r="DW80" s="66">
        <f t="shared" si="280"/>
        <v>0</v>
      </c>
      <c r="DX80" s="66">
        <f t="shared" si="280"/>
        <v>0</v>
      </c>
      <c r="DY80" s="66">
        <f t="shared" si="280"/>
        <v>0</v>
      </c>
      <c r="DZ80" s="66">
        <f t="shared" si="280"/>
        <v>0</v>
      </c>
      <c r="EA80" s="66">
        <f t="shared" si="280"/>
        <v>0</v>
      </c>
      <c r="EB80" s="66">
        <f t="shared" si="280"/>
        <v>0</v>
      </c>
      <c r="EC80" s="66">
        <f t="shared" si="280"/>
        <v>0</v>
      </c>
      <c r="ED80" s="66">
        <f t="shared" si="280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81">F72-F80</f>
        <v>0</v>
      </c>
      <c r="G82" s="66">
        <f t="shared" si="281"/>
        <v>0</v>
      </c>
      <c r="H82" s="66">
        <f t="shared" si="281"/>
        <v>0</v>
      </c>
      <c r="I82" s="66">
        <f t="shared" si="281"/>
        <v>0</v>
      </c>
      <c r="J82" s="66">
        <f t="shared" si="281"/>
        <v>0</v>
      </c>
      <c r="K82" s="66">
        <f t="shared" si="281"/>
        <v>0</v>
      </c>
      <c r="L82" s="66">
        <f t="shared" si="281"/>
        <v>0</v>
      </c>
      <c r="M82" s="66">
        <f t="shared" si="281"/>
        <v>0</v>
      </c>
      <c r="N82" s="66">
        <f t="shared" si="281"/>
        <v>0</v>
      </c>
      <c r="O82" s="66">
        <f t="shared" si="281"/>
        <v>0</v>
      </c>
      <c r="P82" s="66">
        <f t="shared" si="281"/>
        <v>0</v>
      </c>
      <c r="Q82" s="66">
        <f t="shared" si="281"/>
        <v>0</v>
      </c>
      <c r="R82" s="75">
        <f>SUM(F82:Q82)</f>
        <v>0</v>
      </c>
      <c r="S82" s="66">
        <f t="shared" ref="S82:AD82" si="282">S72-S80</f>
        <v>0</v>
      </c>
      <c r="T82" s="66">
        <f t="shared" si="282"/>
        <v>0</v>
      </c>
      <c r="U82" s="66">
        <f t="shared" si="282"/>
        <v>0</v>
      </c>
      <c r="V82" s="66">
        <f t="shared" si="282"/>
        <v>0</v>
      </c>
      <c r="W82" s="66">
        <f t="shared" si="282"/>
        <v>0</v>
      </c>
      <c r="X82" s="66">
        <f t="shared" si="282"/>
        <v>0</v>
      </c>
      <c r="Y82" s="66">
        <f t="shared" si="282"/>
        <v>0</v>
      </c>
      <c r="Z82" s="66">
        <f t="shared" si="282"/>
        <v>0</v>
      </c>
      <c r="AA82" s="66">
        <f t="shared" si="282"/>
        <v>0</v>
      </c>
      <c r="AB82" s="66">
        <f t="shared" si="282"/>
        <v>0</v>
      </c>
      <c r="AC82" s="66">
        <f t="shared" si="282"/>
        <v>0</v>
      </c>
      <c r="AD82" s="66">
        <f t="shared" si="282"/>
        <v>0</v>
      </c>
      <c r="AE82" s="75">
        <f>SUM(S82:AD82)</f>
        <v>0</v>
      </c>
      <c r="AF82" s="66">
        <f t="shared" ref="AF82:AQ82" si="283">AF72-AF80</f>
        <v>0</v>
      </c>
      <c r="AG82" s="66">
        <f t="shared" si="283"/>
        <v>0</v>
      </c>
      <c r="AH82" s="66">
        <f t="shared" si="283"/>
        <v>0</v>
      </c>
      <c r="AI82" s="66">
        <f t="shared" si="283"/>
        <v>0</v>
      </c>
      <c r="AJ82" s="66">
        <f t="shared" si="283"/>
        <v>0</v>
      </c>
      <c r="AK82" s="66">
        <f t="shared" si="283"/>
        <v>0</v>
      </c>
      <c r="AL82" s="66">
        <f t="shared" si="283"/>
        <v>0</v>
      </c>
      <c r="AM82" s="66">
        <f t="shared" si="283"/>
        <v>0</v>
      </c>
      <c r="AN82" s="66">
        <f t="shared" si="283"/>
        <v>0</v>
      </c>
      <c r="AO82" s="66">
        <f t="shared" si="283"/>
        <v>0</v>
      </c>
      <c r="AP82" s="66">
        <f t="shared" si="283"/>
        <v>0</v>
      </c>
      <c r="AQ82" s="66">
        <f t="shared" si="283"/>
        <v>0</v>
      </c>
      <c r="AR82" s="75">
        <f>SUM(AF82:AQ82)</f>
        <v>0</v>
      </c>
      <c r="AS82" s="66">
        <f t="shared" ref="AS82:BD82" si="284">AS72-AS80</f>
        <v>0</v>
      </c>
      <c r="AT82" s="66">
        <f t="shared" si="284"/>
        <v>0</v>
      </c>
      <c r="AU82" s="66">
        <f t="shared" si="284"/>
        <v>0</v>
      </c>
      <c r="AV82" s="66">
        <f t="shared" si="284"/>
        <v>0</v>
      </c>
      <c r="AW82" s="66">
        <f t="shared" si="284"/>
        <v>0</v>
      </c>
      <c r="AX82" s="66">
        <f t="shared" si="284"/>
        <v>0</v>
      </c>
      <c r="AY82" s="66">
        <f t="shared" si="284"/>
        <v>0</v>
      </c>
      <c r="AZ82" s="66">
        <f t="shared" si="284"/>
        <v>0</v>
      </c>
      <c r="BA82" s="66">
        <f t="shared" si="284"/>
        <v>0</v>
      </c>
      <c r="BB82" s="66">
        <f t="shared" si="284"/>
        <v>0</v>
      </c>
      <c r="BC82" s="66">
        <f t="shared" si="284"/>
        <v>0</v>
      </c>
      <c r="BD82" s="66">
        <f t="shared" si="284"/>
        <v>0</v>
      </c>
      <c r="BE82" s="75">
        <f>SUM(AS82:BD82)</f>
        <v>0</v>
      </c>
      <c r="BF82" s="66">
        <f t="shared" ref="BF82:BQ82" si="285">BF72-BF80</f>
        <v>0</v>
      </c>
      <c r="BG82" s="66">
        <f t="shared" si="285"/>
        <v>0</v>
      </c>
      <c r="BH82" s="66">
        <f t="shared" si="285"/>
        <v>0</v>
      </c>
      <c r="BI82" s="66">
        <f t="shared" si="285"/>
        <v>0</v>
      </c>
      <c r="BJ82" s="66">
        <f t="shared" si="285"/>
        <v>0</v>
      </c>
      <c r="BK82" s="66">
        <f t="shared" si="285"/>
        <v>0</v>
      </c>
      <c r="BL82" s="66">
        <f t="shared" si="285"/>
        <v>0</v>
      </c>
      <c r="BM82" s="66">
        <f t="shared" si="285"/>
        <v>0</v>
      </c>
      <c r="BN82" s="66">
        <f t="shared" si="285"/>
        <v>0</v>
      </c>
      <c r="BO82" s="66">
        <f t="shared" si="285"/>
        <v>0</v>
      </c>
      <c r="BP82" s="66">
        <f t="shared" si="285"/>
        <v>0</v>
      </c>
      <c r="BQ82" s="66">
        <f t="shared" si="285"/>
        <v>0</v>
      </c>
      <c r="BR82" s="75">
        <f>SUM(BF82:BQ82)</f>
        <v>0</v>
      </c>
      <c r="BS82" s="66">
        <f t="shared" ref="BS82:CD82" si="286">BS72-BS80</f>
        <v>0</v>
      </c>
      <c r="BT82" s="66">
        <f t="shared" si="286"/>
        <v>0</v>
      </c>
      <c r="BU82" s="66">
        <f t="shared" si="286"/>
        <v>0</v>
      </c>
      <c r="BV82" s="66">
        <f t="shared" si="286"/>
        <v>0</v>
      </c>
      <c r="BW82" s="66">
        <f t="shared" si="286"/>
        <v>0</v>
      </c>
      <c r="BX82" s="66">
        <f t="shared" si="286"/>
        <v>0</v>
      </c>
      <c r="BY82" s="66">
        <f t="shared" si="286"/>
        <v>0</v>
      </c>
      <c r="BZ82" s="66">
        <f t="shared" si="286"/>
        <v>0</v>
      </c>
      <c r="CA82" s="66">
        <f t="shared" si="286"/>
        <v>0</v>
      </c>
      <c r="CB82" s="66">
        <f t="shared" si="286"/>
        <v>0</v>
      </c>
      <c r="CC82" s="66">
        <f t="shared" si="286"/>
        <v>0</v>
      </c>
      <c r="CD82" s="66">
        <f t="shared" si="286"/>
        <v>0</v>
      </c>
      <c r="CE82" s="75">
        <f>SUM(BS82:CD82)</f>
        <v>0</v>
      </c>
      <c r="CF82" s="66">
        <f t="shared" ref="CF82:CQ82" si="287">CF72-CF80</f>
        <v>0</v>
      </c>
      <c r="CG82" s="66">
        <f t="shared" si="287"/>
        <v>0</v>
      </c>
      <c r="CH82" s="66">
        <f t="shared" si="287"/>
        <v>0</v>
      </c>
      <c r="CI82" s="66">
        <f t="shared" si="287"/>
        <v>0</v>
      </c>
      <c r="CJ82" s="66">
        <f t="shared" si="287"/>
        <v>0</v>
      </c>
      <c r="CK82" s="66">
        <f t="shared" si="287"/>
        <v>0</v>
      </c>
      <c r="CL82" s="66">
        <f t="shared" si="287"/>
        <v>0</v>
      </c>
      <c r="CM82" s="66">
        <f t="shared" si="287"/>
        <v>0</v>
      </c>
      <c r="CN82" s="66">
        <f t="shared" si="287"/>
        <v>0</v>
      </c>
      <c r="CO82" s="66">
        <f t="shared" si="287"/>
        <v>0</v>
      </c>
      <c r="CP82" s="66">
        <f t="shared" si="287"/>
        <v>0</v>
      </c>
      <c r="CQ82" s="66">
        <f t="shared" si="287"/>
        <v>0</v>
      </c>
      <c r="CR82" s="75">
        <f>SUM(CF82:CQ82)</f>
        <v>0</v>
      </c>
      <c r="CS82" s="66">
        <f t="shared" ref="CS82:DD82" si="288">CS72-CS80</f>
        <v>0</v>
      </c>
      <c r="CT82" s="66">
        <f t="shared" si="288"/>
        <v>0</v>
      </c>
      <c r="CU82" s="66">
        <f t="shared" si="288"/>
        <v>0</v>
      </c>
      <c r="CV82" s="66">
        <f t="shared" si="288"/>
        <v>0</v>
      </c>
      <c r="CW82" s="66">
        <f t="shared" si="288"/>
        <v>0</v>
      </c>
      <c r="CX82" s="66">
        <f t="shared" si="288"/>
        <v>0</v>
      </c>
      <c r="CY82" s="66">
        <f t="shared" si="288"/>
        <v>0</v>
      </c>
      <c r="CZ82" s="66">
        <f t="shared" si="288"/>
        <v>0</v>
      </c>
      <c r="DA82" s="66">
        <f t="shared" si="288"/>
        <v>0</v>
      </c>
      <c r="DB82" s="66">
        <f t="shared" si="288"/>
        <v>0</v>
      </c>
      <c r="DC82" s="66">
        <f t="shared" si="288"/>
        <v>0</v>
      </c>
      <c r="DD82" s="66">
        <f t="shared" si="288"/>
        <v>0</v>
      </c>
      <c r="DE82" s="75">
        <f>SUM(CS82:DD82)</f>
        <v>0</v>
      </c>
      <c r="DF82" s="66">
        <f t="shared" ref="DF82:DQ82" si="289">DF72-DF80</f>
        <v>0</v>
      </c>
      <c r="DG82" s="66">
        <f t="shared" si="289"/>
        <v>0</v>
      </c>
      <c r="DH82" s="66">
        <f t="shared" si="289"/>
        <v>0</v>
      </c>
      <c r="DI82" s="66">
        <f t="shared" si="289"/>
        <v>0</v>
      </c>
      <c r="DJ82" s="66">
        <f t="shared" si="289"/>
        <v>0</v>
      </c>
      <c r="DK82" s="66">
        <f t="shared" si="289"/>
        <v>0</v>
      </c>
      <c r="DL82" s="66">
        <f t="shared" si="289"/>
        <v>0</v>
      </c>
      <c r="DM82" s="66">
        <f t="shared" si="289"/>
        <v>0</v>
      </c>
      <c r="DN82" s="66">
        <f t="shared" si="289"/>
        <v>0</v>
      </c>
      <c r="DO82" s="66">
        <f t="shared" si="289"/>
        <v>0</v>
      </c>
      <c r="DP82" s="66">
        <f t="shared" si="289"/>
        <v>0</v>
      </c>
      <c r="DQ82" s="66">
        <f t="shared" si="289"/>
        <v>0</v>
      </c>
      <c r="DR82" s="75">
        <f>SUM(DF82:DQ82)</f>
        <v>0</v>
      </c>
      <c r="DS82" s="66">
        <f t="shared" ref="DS82:ED82" si="290">DS72-DS80</f>
        <v>0</v>
      </c>
      <c r="DT82" s="66">
        <f t="shared" si="290"/>
        <v>0</v>
      </c>
      <c r="DU82" s="66">
        <f t="shared" si="290"/>
        <v>0</v>
      </c>
      <c r="DV82" s="66">
        <f t="shared" si="290"/>
        <v>0</v>
      </c>
      <c r="DW82" s="66">
        <f t="shared" si="290"/>
        <v>0</v>
      </c>
      <c r="DX82" s="66">
        <f t="shared" si="290"/>
        <v>0</v>
      </c>
      <c r="DY82" s="66">
        <f t="shared" si="290"/>
        <v>0</v>
      </c>
      <c r="DZ82" s="66">
        <f t="shared" si="290"/>
        <v>0</v>
      </c>
      <c r="EA82" s="66">
        <f t="shared" si="290"/>
        <v>0</v>
      </c>
      <c r="EB82" s="66">
        <f t="shared" si="290"/>
        <v>0</v>
      </c>
      <c r="EC82" s="66">
        <f t="shared" si="290"/>
        <v>0</v>
      </c>
      <c r="ED82" s="66">
        <f t="shared" si="290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91">SUM(F76:F82)</f>
        <v>0</v>
      </c>
      <c r="G84" s="66">
        <f t="shared" si="291"/>
        <v>0</v>
      </c>
      <c r="H84" s="66">
        <f t="shared" si="291"/>
        <v>0</v>
      </c>
      <c r="I84" s="66">
        <f t="shared" si="291"/>
        <v>0</v>
      </c>
      <c r="J84" s="66">
        <f t="shared" si="291"/>
        <v>0</v>
      </c>
      <c r="K84" s="66">
        <f t="shared" si="291"/>
        <v>0</v>
      </c>
      <c r="L84" s="66">
        <f t="shared" si="291"/>
        <v>0</v>
      </c>
      <c r="M84" s="66">
        <f t="shared" si="291"/>
        <v>0</v>
      </c>
      <c r="N84" s="66">
        <f t="shared" si="291"/>
        <v>0</v>
      </c>
      <c r="O84" s="66">
        <f t="shared" si="291"/>
        <v>0</v>
      </c>
      <c r="P84" s="66">
        <f t="shared" si="291"/>
        <v>0</v>
      </c>
      <c r="Q84" s="66">
        <f t="shared" si="291"/>
        <v>0</v>
      </c>
      <c r="R84" s="75">
        <f>SUM(F84:Q84)</f>
        <v>0</v>
      </c>
      <c r="S84" s="66">
        <f t="shared" ref="S84:AD84" si="292">SUM(S76:S82)</f>
        <v>0</v>
      </c>
      <c r="T84" s="66">
        <f t="shared" si="292"/>
        <v>0</v>
      </c>
      <c r="U84" s="66">
        <f t="shared" si="292"/>
        <v>0</v>
      </c>
      <c r="V84" s="66">
        <f t="shared" si="292"/>
        <v>0</v>
      </c>
      <c r="W84" s="66">
        <f t="shared" si="292"/>
        <v>0</v>
      </c>
      <c r="X84" s="66">
        <f t="shared" si="292"/>
        <v>0</v>
      </c>
      <c r="Y84" s="66">
        <f t="shared" si="292"/>
        <v>0</v>
      </c>
      <c r="Z84" s="66">
        <f t="shared" si="292"/>
        <v>0</v>
      </c>
      <c r="AA84" s="66">
        <f t="shared" si="292"/>
        <v>0</v>
      </c>
      <c r="AB84" s="66">
        <f t="shared" si="292"/>
        <v>0</v>
      </c>
      <c r="AC84" s="66">
        <f t="shared" si="292"/>
        <v>0</v>
      </c>
      <c r="AD84" s="66">
        <f t="shared" si="292"/>
        <v>0</v>
      </c>
      <c r="AE84" s="75">
        <f>SUM(S84:AD84)</f>
        <v>0</v>
      </c>
      <c r="AF84" s="66">
        <f t="shared" ref="AF84:AQ84" si="293">SUM(AF76:AF82)</f>
        <v>0</v>
      </c>
      <c r="AG84" s="66">
        <f t="shared" si="293"/>
        <v>0</v>
      </c>
      <c r="AH84" s="66">
        <f t="shared" si="293"/>
        <v>0</v>
      </c>
      <c r="AI84" s="66">
        <f t="shared" si="293"/>
        <v>0</v>
      </c>
      <c r="AJ84" s="66">
        <f t="shared" si="293"/>
        <v>0</v>
      </c>
      <c r="AK84" s="66">
        <f t="shared" si="293"/>
        <v>0</v>
      </c>
      <c r="AL84" s="66">
        <f t="shared" si="293"/>
        <v>0</v>
      </c>
      <c r="AM84" s="66">
        <f t="shared" si="293"/>
        <v>0</v>
      </c>
      <c r="AN84" s="66">
        <f t="shared" si="293"/>
        <v>0</v>
      </c>
      <c r="AO84" s="66">
        <f t="shared" si="293"/>
        <v>0</v>
      </c>
      <c r="AP84" s="66">
        <f t="shared" si="293"/>
        <v>0</v>
      </c>
      <c r="AQ84" s="66">
        <f t="shared" si="293"/>
        <v>0</v>
      </c>
      <c r="AR84" s="75">
        <f>SUM(AF84:AQ84)</f>
        <v>0</v>
      </c>
      <c r="AS84" s="66">
        <f t="shared" ref="AS84:BD84" si="294">SUM(AS76:AS82)</f>
        <v>0</v>
      </c>
      <c r="AT84" s="66">
        <f t="shared" si="294"/>
        <v>0</v>
      </c>
      <c r="AU84" s="66">
        <f t="shared" si="294"/>
        <v>0</v>
      </c>
      <c r="AV84" s="66">
        <f t="shared" si="294"/>
        <v>0</v>
      </c>
      <c r="AW84" s="66">
        <f t="shared" si="294"/>
        <v>0</v>
      </c>
      <c r="AX84" s="66">
        <f t="shared" si="294"/>
        <v>0</v>
      </c>
      <c r="AY84" s="66">
        <f t="shared" si="294"/>
        <v>0</v>
      </c>
      <c r="AZ84" s="66">
        <f t="shared" si="294"/>
        <v>0</v>
      </c>
      <c r="BA84" s="66">
        <f t="shared" si="294"/>
        <v>0</v>
      </c>
      <c r="BB84" s="66">
        <f t="shared" si="294"/>
        <v>0</v>
      </c>
      <c r="BC84" s="66">
        <f t="shared" si="294"/>
        <v>0</v>
      </c>
      <c r="BD84" s="66">
        <f t="shared" si="294"/>
        <v>0</v>
      </c>
      <c r="BE84" s="75">
        <f>SUM(AS84:BD84)</f>
        <v>0</v>
      </c>
      <c r="BF84" s="66">
        <f t="shared" ref="BF84:BQ84" si="295">SUM(BF76:BF82)</f>
        <v>0</v>
      </c>
      <c r="BG84" s="66">
        <f t="shared" si="295"/>
        <v>0</v>
      </c>
      <c r="BH84" s="66">
        <f t="shared" si="295"/>
        <v>0</v>
      </c>
      <c r="BI84" s="66">
        <f t="shared" si="295"/>
        <v>0</v>
      </c>
      <c r="BJ84" s="66">
        <f t="shared" si="295"/>
        <v>0</v>
      </c>
      <c r="BK84" s="66">
        <f t="shared" si="295"/>
        <v>0</v>
      </c>
      <c r="BL84" s="66">
        <f t="shared" si="295"/>
        <v>0</v>
      </c>
      <c r="BM84" s="66">
        <f t="shared" si="295"/>
        <v>0</v>
      </c>
      <c r="BN84" s="66">
        <f t="shared" si="295"/>
        <v>0</v>
      </c>
      <c r="BO84" s="66">
        <f t="shared" si="295"/>
        <v>0</v>
      </c>
      <c r="BP84" s="66">
        <f t="shared" si="295"/>
        <v>0</v>
      </c>
      <c r="BQ84" s="66">
        <f t="shared" si="295"/>
        <v>0</v>
      </c>
      <c r="BR84" s="75">
        <f>SUM(BF84:BQ84)</f>
        <v>0</v>
      </c>
      <c r="BS84" s="66">
        <f t="shared" ref="BS84:CD84" si="296">SUM(BS76:BS82)</f>
        <v>0</v>
      </c>
      <c r="BT84" s="66">
        <f t="shared" si="296"/>
        <v>0</v>
      </c>
      <c r="BU84" s="66">
        <f t="shared" si="296"/>
        <v>0</v>
      </c>
      <c r="BV84" s="66">
        <f t="shared" si="296"/>
        <v>0</v>
      </c>
      <c r="BW84" s="66">
        <f t="shared" si="296"/>
        <v>0</v>
      </c>
      <c r="BX84" s="66">
        <f t="shared" si="296"/>
        <v>0</v>
      </c>
      <c r="BY84" s="66">
        <f t="shared" si="296"/>
        <v>0</v>
      </c>
      <c r="BZ84" s="66">
        <f t="shared" si="296"/>
        <v>0</v>
      </c>
      <c r="CA84" s="66">
        <f t="shared" si="296"/>
        <v>0</v>
      </c>
      <c r="CB84" s="66">
        <f t="shared" si="296"/>
        <v>0</v>
      </c>
      <c r="CC84" s="66">
        <f t="shared" si="296"/>
        <v>0</v>
      </c>
      <c r="CD84" s="66">
        <f t="shared" si="296"/>
        <v>0</v>
      </c>
      <c r="CE84" s="75">
        <f>SUM(BS84:CD84)</f>
        <v>0</v>
      </c>
      <c r="CF84" s="66">
        <f t="shared" ref="CF84:CQ84" si="297">SUM(CF76:CF82)</f>
        <v>0</v>
      </c>
      <c r="CG84" s="66">
        <f t="shared" si="297"/>
        <v>0</v>
      </c>
      <c r="CH84" s="66">
        <f t="shared" si="297"/>
        <v>0</v>
      </c>
      <c r="CI84" s="66">
        <f t="shared" si="297"/>
        <v>0</v>
      </c>
      <c r="CJ84" s="66">
        <f t="shared" si="297"/>
        <v>0</v>
      </c>
      <c r="CK84" s="66">
        <f t="shared" si="297"/>
        <v>0</v>
      </c>
      <c r="CL84" s="66">
        <f t="shared" si="297"/>
        <v>0</v>
      </c>
      <c r="CM84" s="66">
        <f t="shared" si="297"/>
        <v>0</v>
      </c>
      <c r="CN84" s="66">
        <f t="shared" si="297"/>
        <v>0</v>
      </c>
      <c r="CO84" s="66">
        <f t="shared" si="297"/>
        <v>0</v>
      </c>
      <c r="CP84" s="66">
        <f t="shared" si="297"/>
        <v>0</v>
      </c>
      <c r="CQ84" s="66">
        <f t="shared" si="297"/>
        <v>0</v>
      </c>
      <c r="CR84" s="75">
        <f>SUM(CF84:CQ84)</f>
        <v>0</v>
      </c>
      <c r="CS84" s="66">
        <f t="shared" ref="CS84:DD84" si="298">SUM(CS76:CS82)</f>
        <v>0</v>
      </c>
      <c r="CT84" s="66">
        <f t="shared" si="298"/>
        <v>0</v>
      </c>
      <c r="CU84" s="66">
        <f t="shared" si="298"/>
        <v>0</v>
      </c>
      <c r="CV84" s="66">
        <f t="shared" si="298"/>
        <v>0</v>
      </c>
      <c r="CW84" s="66">
        <f t="shared" si="298"/>
        <v>0</v>
      </c>
      <c r="CX84" s="66">
        <f t="shared" si="298"/>
        <v>0</v>
      </c>
      <c r="CY84" s="66">
        <f t="shared" si="298"/>
        <v>0</v>
      </c>
      <c r="CZ84" s="66">
        <f t="shared" si="298"/>
        <v>0</v>
      </c>
      <c r="DA84" s="66">
        <f t="shared" si="298"/>
        <v>0</v>
      </c>
      <c r="DB84" s="66">
        <f t="shared" si="298"/>
        <v>0</v>
      </c>
      <c r="DC84" s="66">
        <f t="shared" si="298"/>
        <v>0</v>
      </c>
      <c r="DD84" s="66">
        <f t="shared" si="298"/>
        <v>0</v>
      </c>
      <c r="DE84" s="75">
        <f>SUM(CS84:DD84)</f>
        <v>0</v>
      </c>
      <c r="DF84" s="66">
        <f t="shared" ref="DF84:DQ84" si="299">SUM(DF76:DF82)</f>
        <v>0</v>
      </c>
      <c r="DG84" s="66">
        <f t="shared" si="299"/>
        <v>0</v>
      </c>
      <c r="DH84" s="66">
        <f t="shared" si="299"/>
        <v>0</v>
      </c>
      <c r="DI84" s="66">
        <f t="shared" si="299"/>
        <v>0</v>
      </c>
      <c r="DJ84" s="66">
        <f t="shared" si="299"/>
        <v>0</v>
      </c>
      <c r="DK84" s="66">
        <f t="shared" si="299"/>
        <v>0</v>
      </c>
      <c r="DL84" s="66">
        <f t="shared" si="299"/>
        <v>0</v>
      </c>
      <c r="DM84" s="66">
        <f t="shared" si="299"/>
        <v>0</v>
      </c>
      <c r="DN84" s="66">
        <f t="shared" si="299"/>
        <v>0</v>
      </c>
      <c r="DO84" s="66">
        <f t="shared" si="299"/>
        <v>0</v>
      </c>
      <c r="DP84" s="66">
        <f t="shared" si="299"/>
        <v>0</v>
      </c>
      <c r="DQ84" s="66">
        <f t="shared" si="299"/>
        <v>0</v>
      </c>
      <c r="DR84" s="75">
        <f>SUM(DF84:DQ84)</f>
        <v>0</v>
      </c>
      <c r="DS84" s="66">
        <f t="shared" ref="DS84:ED84" si="300">SUM(DS76:DS82)</f>
        <v>0</v>
      </c>
      <c r="DT84" s="66">
        <f t="shared" si="300"/>
        <v>0</v>
      </c>
      <c r="DU84" s="66">
        <f t="shared" si="300"/>
        <v>0</v>
      </c>
      <c r="DV84" s="66">
        <f t="shared" si="300"/>
        <v>0</v>
      </c>
      <c r="DW84" s="66">
        <f t="shared" si="300"/>
        <v>0</v>
      </c>
      <c r="DX84" s="66">
        <f t="shared" si="300"/>
        <v>0</v>
      </c>
      <c r="DY84" s="66">
        <f t="shared" si="300"/>
        <v>0</v>
      </c>
      <c r="DZ84" s="66">
        <f t="shared" si="300"/>
        <v>0</v>
      </c>
      <c r="EA84" s="66">
        <f t="shared" si="300"/>
        <v>0</v>
      </c>
      <c r="EB84" s="66">
        <f t="shared" si="300"/>
        <v>0</v>
      </c>
      <c r="EC84" s="66">
        <f t="shared" si="300"/>
        <v>0</v>
      </c>
      <c r="ED84" s="66">
        <f t="shared" si="300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301">SUM(F71:F72)-F84</f>
        <v>0</v>
      </c>
      <c r="G86" s="66">
        <f t="shared" si="301"/>
        <v>0</v>
      </c>
      <c r="H86" s="66">
        <f t="shared" si="301"/>
        <v>0</v>
      </c>
      <c r="I86" s="66">
        <f t="shared" si="301"/>
        <v>0</v>
      </c>
      <c r="J86" s="66">
        <f t="shared" si="301"/>
        <v>0</v>
      </c>
      <c r="K86" s="66">
        <f t="shared" si="301"/>
        <v>0</v>
      </c>
      <c r="L86" s="66">
        <f t="shared" si="301"/>
        <v>0</v>
      </c>
      <c r="M86" s="66">
        <f t="shared" si="301"/>
        <v>0</v>
      </c>
      <c r="N86" s="66">
        <f t="shared" si="301"/>
        <v>0</v>
      </c>
      <c r="O86" s="66">
        <f t="shared" si="301"/>
        <v>0</v>
      </c>
      <c r="P86" s="66">
        <f t="shared" si="301"/>
        <v>0</v>
      </c>
      <c r="Q86" s="66">
        <f t="shared" si="301"/>
        <v>0</v>
      </c>
      <c r="R86" s="75">
        <f>SUM(F86:Q86)</f>
        <v>0</v>
      </c>
      <c r="S86" s="66">
        <f t="shared" ref="S86:AD86" si="302">SUM(S71:S72)-S84</f>
        <v>0</v>
      </c>
      <c r="T86" s="66">
        <f t="shared" si="302"/>
        <v>0</v>
      </c>
      <c r="U86" s="66">
        <f t="shared" si="302"/>
        <v>0</v>
      </c>
      <c r="V86" s="66">
        <f t="shared" si="302"/>
        <v>0</v>
      </c>
      <c r="W86" s="66">
        <f t="shared" si="302"/>
        <v>0</v>
      </c>
      <c r="X86" s="66">
        <f t="shared" si="302"/>
        <v>0</v>
      </c>
      <c r="Y86" s="66">
        <f t="shared" si="302"/>
        <v>0</v>
      </c>
      <c r="Z86" s="66">
        <f t="shared" si="302"/>
        <v>0</v>
      </c>
      <c r="AA86" s="66">
        <f t="shared" si="302"/>
        <v>0</v>
      </c>
      <c r="AB86" s="66">
        <f t="shared" si="302"/>
        <v>0</v>
      </c>
      <c r="AC86" s="66">
        <f t="shared" si="302"/>
        <v>0</v>
      </c>
      <c r="AD86" s="66">
        <f t="shared" si="302"/>
        <v>0</v>
      </c>
      <c r="AE86" s="75">
        <f>SUM(S86:AD86)</f>
        <v>0</v>
      </c>
      <c r="AF86" s="66">
        <f t="shared" ref="AF86:AQ86" si="303">SUM(AF71:AF72)-AF84</f>
        <v>0</v>
      </c>
      <c r="AG86" s="66">
        <f t="shared" si="303"/>
        <v>0</v>
      </c>
      <c r="AH86" s="66">
        <f t="shared" si="303"/>
        <v>0</v>
      </c>
      <c r="AI86" s="66">
        <f t="shared" si="303"/>
        <v>0</v>
      </c>
      <c r="AJ86" s="66">
        <f t="shared" si="303"/>
        <v>0</v>
      </c>
      <c r="AK86" s="66">
        <f t="shared" si="303"/>
        <v>0</v>
      </c>
      <c r="AL86" s="66">
        <f t="shared" si="303"/>
        <v>0</v>
      </c>
      <c r="AM86" s="66">
        <f t="shared" si="303"/>
        <v>0</v>
      </c>
      <c r="AN86" s="66">
        <f t="shared" si="303"/>
        <v>0</v>
      </c>
      <c r="AO86" s="66">
        <f t="shared" si="303"/>
        <v>0</v>
      </c>
      <c r="AP86" s="66">
        <f t="shared" si="303"/>
        <v>0</v>
      </c>
      <c r="AQ86" s="66">
        <f t="shared" si="303"/>
        <v>0</v>
      </c>
      <c r="AR86" s="75">
        <f>SUM(AF86:AQ86)</f>
        <v>0</v>
      </c>
      <c r="AS86" s="66">
        <f t="shared" ref="AS86:BD86" si="304">SUM(AS71:AS72)-AS84</f>
        <v>0</v>
      </c>
      <c r="AT86" s="66">
        <f t="shared" si="304"/>
        <v>0</v>
      </c>
      <c r="AU86" s="66">
        <f t="shared" si="304"/>
        <v>0</v>
      </c>
      <c r="AV86" s="66">
        <f t="shared" si="304"/>
        <v>0</v>
      </c>
      <c r="AW86" s="66">
        <f t="shared" si="304"/>
        <v>0</v>
      </c>
      <c r="AX86" s="66">
        <f t="shared" si="304"/>
        <v>0</v>
      </c>
      <c r="AY86" s="66">
        <f t="shared" si="304"/>
        <v>0</v>
      </c>
      <c r="AZ86" s="66">
        <f t="shared" si="304"/>
        <v>0</v>
      </c>
      <c r="BA86" s="66">
        <f t="shared" si="304"/>
        <v>0</v>
      </c>
      <c r="BB86" s="66">
        <f t="shared" si="304"/>
        <v>0</v>
      </c>
      <c r="BC86" s="66">
        <f t="shared" si="304"/>
        <v>0</v>
      </c>
      <c r="BD86" s="66">
        <f t="shared" si="304"/>
        <v>0</v>
      </c>
      <c r="BE86" s="75">
        <f>SUM(AS86:BD86)</f>
        <v>0</v>
      </c>
      <c r="BF86" s="66">
        <f t="shared" ref="BF86:BQ86" si="305">SUM(BF71:BF72)-BF84</f>
        <v>0</v>
      </c>
      <c r="BG86" s="66">
        <f t="shared" si="305"/>
        <v>0</v>
      </c>
      <c r="BH86" s="66">
        <f t="shared" si="305"/>
        <v>0</v>
      </c>
      <c r="BI86" s="66">
        <f t="shared" si="305"/>
        <v>0</v>
      </c>
      <c r="BJ86" s="66">
        <f t="shared" si="305"/>
        <v>0</v>
      </c>
      <c r="BK86" s="66">
        <f t="shared" si="305"/>
        <v>0</v>
      </c>
      <c r="BL86" s="66">
        <f t="shared" si="305"/>
        <v>0</v>
      </c>
      <c r="BM86" s="66">
        <f t="shared" si="305"/>
        <v>0</v>
      </c>
      <c r="BN86" s="66">
        <f t="shared" si="305"/>
        <v>0</v>
      </c>
      <c r="BO86" s="66">
        <f t="shared" si="305"/>
        <v>0</v>
      </c>
      <c r="BP86" s="66">
        <f t="shared" si="305"/>
        <v>0</v>
      </c>
      <c r="BQ86" s="66">
        <f t="shared" si="305"/>
        <v>0</v>
      </c>
      <c r="BR86" s="75">
        <f>SUM(BF86:BQ86)</f>
        <v>0</v>
      </c>
      <c r="BS86" s="66">
        <f t="shared" ref="BS86:CD86" si="306">SUM(BS71:BS72)-BS84</f>
        <v>0</v>
      </c>
      <c r="BT86" s="66">
        <f t="shared" si="306"/>
        <v>0</v>
      </c>
      <c r="BU86" s="66">
        <f t="shared" si="306"/>
        <v>0</v>
      </c>
      <c r="BV86" s="66">
        <f t="shared" si="306"/>
        <v>0</v>
      </c>
      <c r="BW86" s="66">
        <f t="shared" si="306"/>
        <v>0</v>
      </c>
      <c r="BX86" s="66">
        <f t="shared" si="306"/>
        <v>0</v>
      </c>
      <c r="BY86" s="66">
        <f t="shared" si="306"/>
        <v>0</v>
      </c>
      <c r="BZ86" s="66">
        <f t="shared" si="306"/>
        <v>0</v>
      </c>
      <c r="CA86" s="66">
        <f t="shared" si="306"/>
        <v>0</v>
      </c>
      <c r="CB86" s="66">
        <f t="shared" si="306"/>
        <v>0</v>
      </c>
      <c r="CC86" s="66">
        <f t="shared" si="306"/>
        <v>0</v>
      </c>
      <c r="CD86" s="66">
        <f t="shared" si="306"/>
        <v>0</v>
      </c>
      <c r="CE86" s="75">
        <f>SUM(BS86:CD86)</f>
        <v>0</v>
      </c>
      <c r="CF86" s="66">
        <f t="shared" ref="CF86:CQ86" si="307">SUM(CF71:CF72)-CF84</f>
        <v>0</v>
      </c>
      <c r="CG86" s="66">
        <f t="shared" si="307"/>
        <v>0</v>
      </c>
      <c r="CH86" s="66">
        <f t="shared" si="307"/>
        <v>0</v>
      </c>
      <c r="CI86" s="66">
        <f t="shared" si="307"/>
        <v>0</v>
      </c>
      <c r="CJ86" s="66">
        <f t="shared" si="307"/>
        <v>0</v>
      </c>
      <c r="CK86" s="66">
        <f t="shared" si="307"/>
        <v>0</v>
      </c>
      <c r="CL86" s="66">
        <f t="shared" si="307"/>
        <v>0</v>
      </c>
      <c r="CM86" s="66">
        <f t="shared" si="307"/>
        <v>0</v>
      </c>
      <c r="CN86" s="66">
        <f t="shared" si="307"/>
        <v>0</v>
      </c>
      <c r="CO86" s="66">
        <f t="shared" si="307"/>
        <v>0</v>
      </c>
      <c r="CP86" s="66">
        <f t="shared" si="307"/>
        <v>0</v>
      </c>
      <c r="CQ86" s="66">
        <f t="shared" si="307"/>
        <v>0</v>
      </c>
      <c r="CR86" s="75">
        <f>SUM(CF86:CQ86)</f>
        <v>0</v>
      </c>
      <c r="CS86" s="66">
        <f t="shared" ref="CS86:DD86" si="308">SUM(CS71:CS72)-CS84</f>
        <v>0</v>
      </c>
      <c r="CT86" s="66">
        <f t="shared" si="308"/>
        <v>0</v>
      </c>
      <c r="CU86" s="66">
        <f t="shared" si="308"/>
        <v>0</v>
      </c>
      <c r="CV86" s="66">
        <f t="shared" si="308"/>
        <v>0</v>
      </c>
      <c r="CW86" s="66">
        <f t="shared" si="308"/>
        <v>0</v>
      </c>
      <c r="CX86" s="66">
        <f t="shared" si="308"/>
        <v>0</v>
      </c>
      <c r="CY86" s="66">
        <f t="shared" si="308"/>
        <v>0</v>
      </c>
      <c r="CZ86" s="66">
        <f t="shared" si="308"/>
        <v>0</v>
      </c>
      <c r="DA86" s="66">
        <f t="shared" si="308"/>
        <v>0</v>
      </c>
      <c r="DB86" s="66">
        <f t="shared" si="308"/>
        <v>0</v>
      </c>
      <c r="DC86" s="66">
        <f t="shared" si="308"/>
        <v>0</v>
      </c>
      <c r="DD86" s="66">
        <f t="shared" si="308"/>
        <v>0</v>
      </c>
      <c r="DE86" s="75">
        <f>SUM(CS86:DD86)</f>
        <v>0</v>
      </c>
      <c r="DF86" s="66">
        <f t="shared" ref="DF86:DQ86" si="309">SUM(DF71:DF72)-DF84</f>
        <v>0</v>
      </c>
      <c r="DG86" s="66">
        <f t="shared" si="309"/>
        <v>0</v>
      </c>
      <c r="DH86" s="66">
        <f t="shared" si="309"/>
        <v>0</v>
      </c>
      <c r="DI86" s="66">
        <f t="shared" si="309"/>
        <v>0</v>
      </c>
      <c r="DJ86" s="66">
        <f t="shared" si="309"/>
        <v>0</v>
      </c>
      <c r="DK86" s="66">
        <f t="shared" si="309"/>
        <v>0</v>
      </c>
      <c r="DL86" s="66">
        <f t="shared" si="309"/>
        <v>0</v>
      </c>
      <c r="DM86" s="66">
        <f t="shared" si="309"/>
        <v>0</v>
      </c>
      <c r="DN86" s="66">
        <f t="shared" si="309"/>
        <v>0</v>
      </c>
      <c r="DO86" s="66">
        <f t="shared" si="309"/>
        <v>0</v>
      </c>
      <c r="DP86" s="66">
        <f t="shared" si="309"/>
        <v>0</v>
      </c>
      <c r="DQ86" s="66">
        <f t="shared" si="309"/>
        <v>0</v>
      </c>
      <c r="DR86" s="75">
        <f>SUM(DF86:DQ86)</f>
        <v>0</v>
      </c>
      <c r="DS86" s="66">
        <f t="shared" ref="DS86:ED86" si="310">SUM(DS71:DS72)-DS84</f>
        <v>0</v>
      </c>
      <c r="DT86" s="66">
        <f t="shared" si="310"/>
        <v>0</v>
      </c>
      <c r="DU86" s="66">
        <f t="shared" si="310"/>
        <v>0</v>
      </c>
      <c r="DV86" s="66">
        <f t="shared" si="310"/>
        <v>0</v>
      </c>
      <c r="DW86" s="66">
        <f t="shared" si="310"/>
        <v>0</v>
      </c>
      <c r="DX86" s="66">
        <f t="shared" si="310"/>
        <v>0</v>
      </c>
      <c r="DY86" s="66">
        <f t="shared" si="310"/>
        <v>0</v>
      </c>
      <c r="DZ86" s="66">
        <f t="shared" si="310"/>
        <v>0</v>
      </c>
      <c r="EA86" s="66">
        <f t="shared" si="310"/>
        <v>0</v>
      </c>
      <c r="EB86" s="66">
        <f t="shared" si="310"/>
        <v>0</v>
      </c>
      <c r="EC86" s="66">
        <f t="shared" si="310"/>
        <v>0</v>
      </c>
      <c r="ED86" s="66">
        <f t="shared" si="310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8 EMPRUNT 1'!$G$14:$G$2000,MATCH('SPACELOG 8 BP'!F$2,'SPACELOG 8 EMPRUNT 1'!$Z$14:$Z$2000,0)),0)</f>
        <v>0</v>
      </c>
      <c r="G88" s="66">
        <f>IFERROR(INDEX('SPACELOG 8 EMPRUNT 1'!$G$14:$G$2000,MATCH('SPACELOG 8 BP'!G$2,'SPACELOG 8 EMPRUNT 1'!$Z$14:$Z$2000,0)),0)</f>
        <v>0</v>
      </c>
      <c r="H88" s="66">
        <f>IFERROR(INDEX('SPACELOG 8 EMPRUNT 1'!$G$14:$G$2000,MATCH('SPACELOG 8 BP'!H$2,'SPACELOG 8 EMPRUNT 1'!$Z$14:$Z$2000,0)),0)</f>
        <v>0</v>
      </c>
      <c r="I88" s="66">
        <f>IFERROR(INDEX('SPACELOG 8 EMPRUNT 1'!$G$14:$G$2000,MATCH('SPACELOG 8 BP'!I$2,'SPACELOG 8 EMPRUNT 1'!$Z$14:$Z$2000,0)),0)</f>
        <v>0</v>
      </c>
      <c r="J88" s="66">
        <f>IFERROR(INDEX('SPACELOG 8 EMPRUNT 1'!$G$14:$G$2000,MATCH('SPACELOG 8 BP'!J$2,'SPACELOG 8 EMPRUNT 1'!$Z$14:$Z$2000,0)),0)</f>
        <v>0</v>
      </c>
      <c r="K88" s="66">
        <f>IFERROR(INDEX('SPACELOG 8 EMPRUNT 1'!$G$14:$G$2000,MATCH('SPACELOG 8 BP'!K$2,'SPACELOG 8 EMPRUNT 1'!$Z$14:$Z$2000,0)),0)</f>
        <v>0</v>
      </c>
      <c r="L88" s="66">
        <f>IFERROR(INDEX('SPACELOG 8 EMPRUNT 1'!$G$14:$G$2000,MATCH('SPACELOG 8 BP'!L$2,'SPACELOG 8 EMPRUNT 1'!$Z$14:$Z$2000,0)),0)</f>
        <v>0</v>
      </c>
      <c r="M88" s="66">
        <f>IFERROR(INDEX('SPACELOG 8 EMPRUNT 1'!$G$14:$G$2000,MATCH('SPACELOG 8 BP'!M$2,'SPACELOG 8 EMPRUNT 1'!$Z$14:$Z$2000,0)),0)</f>
        <v>0</v>
      </c>
      <c r="N88" s="66">
        <f>IFERROR(INDEX('SPACELOG 8 EMPRUNT 1'!$G$14:$G$2000,MATCH('SPACELOG 8 BP'!N$2,'SPACELOG 8 EMPRUNT 1'!$Z$14:$Z$2000,0)),0)</f>
        <v>0</v>
      </c>
      <c r="O88" s="66">
        <f>IFERROR(INDEX('SPACELOG 8 EMPRUNT 1'!$G$14:$G$2000,MATCH('SPACELOG 8 BP'!O$2,'SPACELOG 8 EMPRUNT 1'!$Z$14:$Z$2000,0)),0)</f>
        <v>0</v>
      </c>
      <c r="P88" s="66">
        <f>IFERROR(INDEX('SPACELOG 8 EMPRUNT 1'!$G$14:$G$2000,MATCH('SPACELOG 8 BP'!P$2,'SPACELOG 8 EMPRUNT 1'!$Z$14:$Z$2000,0)),0)</f>
        <v>0</v>
      </c>
      <c r="Q88" s="66">
        <f>IFERROR(INDEX('SPACELOG 8 EMPRUNT 1'!$G$14:$G$2000,MATCH('SPACELOG 8 BP'!Q$2,'SPACELOG 8 EMPRUNT 1'!$Z$14:$Z$2000,0)),0)</f>
        <v>0</v>
      </c>
      <c r="R88" s="75">
        <f>SUM(F88:Q88)</f>
        <v>0</v>
      </c>
      <c r="S88" s="66">
        <f>IFERROR(INDEX('SPACELOG 8 EMPRUNT 1'!$G$14:$G$2000,MATCH('SPACELOG 8 BP'!S$2,'SPACELOG 8 EMPRUNT 1'!$Z$14:$Z$2000,0)),0)</f>
        <v>0</v>
      </c>
      <c r="T88" s="66">
        <f>IFERROR(INDEX('SPACELOG 8 EMPRUNT 1'!$G$14:$G$2000,MATCH('SPACELOG 8 BP'!T$2,'SPACELOG 8 EMPRUNT 1'!$Z$14:$Z$2000,0)),0)</f>
        <v>0</v>
      </c>
      <c r="U88" s="66">
        <f>IFERROR(INDEX('SPACELOG 8 EMPRUNT 1'!$G$14:$G$2000,MATCH('SPACELOG 8 BP'!U$2,'SPACELOG 8 EMPRUNT 1'!$Z$14:$Z$2000,0)),0)</f>
        <v>0</v>
      </c>
      <c r="V88" s="66">
        <f>IFERROR(INDEX('SPACELOG 8 EMPRUNT 1'!$G$14:$G$2000,MATCH('SPACELOG 8 BP'!V$2,'SPACELOG 8 EMPRUNT 1'!$Z$14:$Z$2000,0)),0)</f>
        <v>0</v>
      </c>
      <c r="W88" s="66">
        <f>IFERROR(INDEX('SPACELOG 8 EMPRUNT 1'!$G$14:$G$2000,MATCH('SPACELOG 8 BP'!W$2,'SPACELOG 8 EMPRUNT 1'!$Z$14:$Z$2000,0)),0)</f>
        <v>0</v>
      </c>
      <c r="X88" s="66">
        <f>IFERROR(INDEX('SPACELOG 8 EMPRUNT 1'!$G$14:$G$2000,MATCH('SPACELOG 8 BP'!X$2,'SPACELOG 8 EMPRUNT 1'!$Z$14:$Z$2000,0)),0)</f>
        <v>0</v>
      </c>
      <c r="Y88" s="66">
        <f>IFERROR(INDEX('SPACELOG 8 EMPRUNT 1'!$G$14:$G$2000,MATCH('SPACELOG 8 BP'!Y$2,'SPACELOG 8 EMPRUNT 1'!$Z$14:$Z$2000,0)),0)</f>
        <v>0</v>
      </c>
      <c r="Z88" s="66">
        <f>IFERROR(INDEX('SPACELOG 8 EMPRUNT 1'!$G$14:$G$2000,MATCH('SPACELOG 8 BP'!Z$2,'SPACELOG 8 EMPRUNT 1'!$Z$14:$Z$2000,0)),0)</f>
        <v>0</v>
      </c>
      <c r="AA88" s="66">
        <f>IFERROR(INDEX('SPACELOG 8 EMPRUNT 1'!$G$14:$G$2000,MATCH('SPACELOG 8 BP'!AA$2,'SPACELOG 8 EMPRUNT 1'!$Z$14:$Z$2000,0)),0)</f>
        <v>0</v>
      </c>
      <c r="AB88" s="66">
        <f>IFERROR(INDEX('SPACELOG 8 EMPRUNT 1'!$G$14:$G$2000,MATCH('SPACELOG 8 BP'!AB$2,'SPACELOG 8 EMPRUNT 1'!$Z$14:$Z$2000,0)),0)</f>
        <v>0</v>
      </c>
      <c r="AC88" s="66">
        <f>IFERROR(INDEX('SPACELOG 8 EMPRUNT 1'!$G$14:$G$2000,MATCH('SPACELOG 8 BP'!AC$2,'SPACELOG 8 EMPRUNT 1'!$Z$14:$Z$2000,0)),0)</f>
        <v>0</v>
      </c>
      <c r="AD88" s="66">
        <f>IFERROR(INDEX('SPACELOG 8 EMPRUNT 1'!$G$14:$G$2000,MATCH('SPACELOG 8 BP'!AD$2,'SPACELOG 8 EMPRUNT 1'!$Z$14:$Z$2000,0)),0)</f>
        <v>0</v>
      </c>
      <c r="AE88" s="75">
        <f>SUM(S88:AD88)</f>
        <v>0</v>
      </c>
      <c r="AF88" s="66">
        <f>IFERROR(INDEX('SPACELOG 8 EMPRUNT 1'!$G$14:$G$2000,MATCH('SPACELOG 8 BP'!AF$2,'SPACELOG 8 EMPRUNT 1'!$Z$14:$Z$2000,0)),0)</f>
        <v>0</v>
      </c>
      <c r="AG88" s="66">
        <f>IFERROR(INDEX('SPACELOG 8 EMPRUNT 1'!$G$14:$G$2000,MATCH('SPACELOG 8 BP'!AG$2,'SPACELOG 8 EMPRUNT 1'!$Z$14:$Z$2000,0)),0)</f>
        <v>0</v>
      </c>
      <c r="AH88" s="66">
        <f>IFERROR(INDEX('SPACELOG 8 EMPRUNT 1'!$G$14:$G$2000,MATCH('SPACELOG 8 BP'!AH$2,'SPACELOG 8 EMPRUNT 1'!$Z$14:$Z$2000,0)),0)</f>
        <v>0</v>
      </c>
      <c r="AI88" s="66">
        <f>IFERROR(INDEX('SPACELOG 8 EMPRUNT 1'!$G$14:$G$2000,MATCH('SPACELOG 8 BP'!AI$2,'SPACELOG 8 EMPRUNT 1'!$Z$14:$Z$2000,0)),0)</f>
        <v>0</v>
      </c>
      <c r="AJ88" s="66">
        <f>IFERROR(INDEX('SPACELOG 8 EMPRUNT 1'!$G$14:$G$2000,MATCH('SPACELOG 8 BP'!AJ$2,'SPACELOG 8 EMPRUNT 1'!$Z$14:$Z$2000,0)),0)</f>
        <v>0</v>
      </c>
      <c r="AK88" s="66">
        <f>IFERROR(INDEX('SPACELOG 8 EMPRUNT 1'!$G$14:$G$2000,MATCH('SPACELOG 8 BP'!AK$2,'SPACELOG 8 EMPRUNT 1'!$Z$14:$Z$2000,0)),0)</f>
        <v>0</v>
      </c>
      <c r="AL88" s="66">
        <f>IFERROR(INDEX('SPACELOG 8 EMPRUNT 1'!$G$14:$G$2000,MATCH('SPACELOG 8 BP'!AL$2,'SPACELOG 8 EMPRUNT 1'!$Z$14:$Z$2000,0)),0)</f>
        <v>0</v>
      </c>
      <c r="AM88" s="66">
        <f>IFERROR(INDEX('SPACELOG 8 EMPRUNT 1'!$G$14:$G$2000,MATCH('SPACELOG 8 BP'!AM$2,'SPACELOG 8 EMPRUNT 1'!$Z$14:$Z$2000,0)),0)</f>
        <v>0</v>
      </c>
      <c r="AN88" s="66">
        <f>IFERROR(INDEX('SPACELOG 8 EMPRUNT 1'!$G$14:$G$2000,MATCH('SPACELOG 8 BP'!AN$2,'SPACELOG 8 EMPRUNT 1'!$Z$14:$Z$2000,0)),0)</f>
        <v>0</v>
      </c>
      <c r="AO88" s="66">
        <f>IFERROR(INDEX('SPACELOG 8 EMPRUNT 1'!$G$14:$G$2000,MATCH('SPACELOG 8 BP'!AO$2,'SPACELOG 8 EMPRUNT 1'!$Z$14:$Z$2000,0)),0)</f>
        <v>0</v>
      </c>
      <c r="AP88" s="66">
        <f>IFERROR(INDEX('SPACELOG 8 EMPRUNT 1'!$G$14:$G$2000,MATCH('SPACELOG 8 BP'!AP$2,'SPACELOG 8 EMPRUNT 1'!$Z$14:$Z$2000,0)),0)</f>
        <v>0</v>
      </c>
      <c r="AQ88" s="66">
        <f>IFERROR(INDEX('SPACELOG 8 EMPRUNT 1'!$G$14:$G$2000,MATCH('SPACELOG 8 BP'!AQ$2,'SPACELOG 8 EMPRUNT 1'!$Z$14:$Z$2000,0)),0)</f>
        <v>0</v>
      </c>
      <c r="AR88" s="75">
        <f>SUM(AF88:AQ88)</f>
        <v>0</v>
      </c>
      <c r="AS88" s="66">
        <f>IFERROR(INDEX('SPACELOG 8 EMPRUNT 1'!$G$14:$G$2000,MATCH('SPACELOG 8 BP'!AS$2,'SPACELOG 8 EMPRUNT 1'!$Z$14:$Z$2000,0)),0)</f>
        <v>0</v>
      </c>
      <c r="AT88" s="66">
        <f>IFERROR(INDEX('SPACELOG 8 EMPRUNT 1'!$G$14:$G$2000,MATCH('SPACELOG 8 BP'!AT$2,'SPACELOG 8 EMPRUNT 1'!$Z$14:$Z$2000,0)),0)</f>
        <v>0</v>
      </c>
      <c r="AU88" s="66">
        <f>IFERROR(INDEX('SPACELOG 8 EMPRUNT 1'!$G$14:$G$2000,MATCH('SPACELOG 8 BP'!AU$2,'SPACELOG 8 EMPRUNT 1'!$Z$14:$Z$2000,0)),0)</f>
        <v>0</v>
      </c>
      <c r="AV88" s="66">
        <f>IFERROR(INDEX('SPACELOG 8 EMPRUNT 1'!$G$14:$G$2000,MATCH('SPACELOG 8 BP'!AV$2,'SPACELOG 8 EMPRUNT 1'!$Z$14:$Z$2000,0)),0)</f>
        <v>0</v>
      </c>
      <c r="AW88" s="66">
        <f>IFERROR(INDEX('SPACELOG 8 EMPRUNT 1'!$G$14:$G$2000,MATCH('SPACELOG 8 BP'!AW$2,'SPACELOG 8 EMPRUNT 1'!$Z$14:$Z$2000,0)),0)</f>
        <v>0</v>
      </c>
      <c r="AX88" s="66">
        <f>IFERROR(INDEX('SPACELOG 8 EMPRUNT 1'!$G$14:$G$2000,MATCH('SPACELOG 8 BP'!AX$2,'SPACELOG 8 EMPRUNT 1'!$Z$14:$Z$2000,0)),0)</f>
        <v>0</v>
      </c>
      <c r="AY88" s="66">
        <f>IFERROR(INDEX('SPACELOG 8 EMPRUNT 1'!$G$14:$G$2000,MATCH('SPACELOG 8 BP'!AY$2,'SPACELOG 8 EMPRUNT 1'!$Z$14:$Z$2000,0)),0)</f>
        <v>0</v>
      </c>
      <c r="AZ88" s="66">
        <f>IFERROR(INDEX('SPACELOG 8 EMPRUNT 1'!$G$14:$G$2000,MATCH('SPACELOG 8 BP'!AZ$2,'SPACELOG 8 EMPRUNT 1'!$Z$14:$Z$2000,0)),0)</f>
        <v>0</v>
      </c>
      <c r="BA88" s="66">
        <f>IFERROR(INDEX('SPACELOG 8 EMPRUNT 1'!$G$14:$G$2000,MATCH('SPACELOG 8 BP'!BA$2,'SPACELOG 8 EMPRUNT 1'!$Z$14:$Z$2000,0)),0)</f>
        <v>0</v>
      </c>
      <c r="BB88" s="66">
        <f>IFERROR(INDEX('SPACELOG 8 EMPRUNT 1'!$G$14:$G$2000,MATCH('SPACELOG 8 BP'!BB$2,'SPACELOG 8 EMPRUNT 1'!$Z$14:$Z$2000,0)),0)</f>
        <v>0</v>
      </c>
      <c r="BC88" s="66">
        <f>IFERROR(INDEX('SPACELOG 8 EMPRUNT 1'!$G$14:$G$2000,MATCH('SPACELOG 8 BP'!BC$2,'SPACELOG 8 EMPRUNT 1'!$Z$14:$Z$2000,0)),0)</f>
        <v>0</v>
      </c>
      <c r="BD88" s="66">
        <f>IFERROR(INDEX('SPACELOG 8 EMPRUNT 1'!$G$14:$G$2000,MATCH('SPACELOG 8 BP'!BD$2,'SPACELOG 8 EMPRUNT 1'!$Z$14:$Z$2000,0)),0)</f>
        <v>0</v>
      </c>
      <c r="BE88" s="75">
        <f>SUM(AS88:BD88)</f>
        <v>0</v>
      </c>
      <c r="BF88" s="66">
        <f>IFERROR(INDEX('SPACELOG 8 EMPRUNT 1'!$G$14:$G$2000,MATCH('SPACELOG 8 BP'!BF$2,'SPACELOG 8 EMPRUNT 1'!$Z$14:$Z$2000,0)),0)</f>
        <v>0</v>
      </c>
      <c r="BG88" s="66">
        <f>IFERROR(INDEX('SPACELOG 8 EMPRUNT 1'!$G$14:$G$2000,MATCH('SPACELOG 8 BP'!BG$2,'SPACELOG 8 EMPRUNT 1'!$Z$14:$Z$2000,0)),0)</f>
        <v>0</v>
      </c>
      <c r="BH88" s="66">
        <f>IFERROR(INDEX('SPACELOG 8 EMPRUNT 1'!$G$14:$G$2000,MATCH('SPACELOG 8 BP'!BH$2,'SPACELOG 8 EMPRUNT 1'!$Z$14:$Z$2000,0)),0)</f>
        <v>0</v>
      </c>
      <c r="BI88" s="66">
        <f>IFERROR(INDEX('SPACELOG 8 EMPRUNT 1'!$G$14:$G$2000,MATCH('SPACELOG 8 BP'!BI$2,'SPACELOG 8 EMPRUNT 1'!$Z$14:$Z$2000,0)),0)</f>
        <v>0</v>
      </c>
      <c r="BJ88" s="66">
        <f>IFERROR(INDEX('SPACELOG 8 EMPRUNT 1'!$G$14:$G$2000,MATCH('SPACELOG 8 BP'!BJ$2,'SPACELOG 8 EMPRUNT 1'!$Z$14:$Z$2000,0)),0)</f>
        <v>0</v>
      </c>
      <c r="BK88" s="66">
        <f>IFERROR(INDEX('SPACELOG 8 EMPRUNT 1'!$G$14:$G$2000,MATCH('SPACELOG 8 BP'!BK$2,'SPACELOG 8 EMPRUNT 1'!$Z$14:$Z$2000,0)),0)</f>
        <v>0</v>
      </c>
      <c r="BL88" s="66">
        <f>IFERROR(INDEX('SPACELOG 8 EMPRUNT 1'!$G$14:$G$2000,MATCH('SPACELOG 8 BP'!BL$2,'SPACELOG 8 EMPRUNT 1'!$Z$14:$Z$2000,0)),0)</f>
        <v>0</v>
      </c>
      <c r="BM88" s="66">
        <f>IFERROR(INDEX('SPACELOG 8 EMPRUNT 1'!$G$14:$G$2000,MATCH('SPACELOG 8 BP'!BM$2,'SPACELOG 8 EMPRUNT 1'!$Z$14:$Z$2000,0)),0)</f>
        <v>0</v>
      </c>
      <c r="BN88" s="66">
        <f>IFERROR(INDEX('SPACELOG 8 EMPRUNT 1'!$G$14:$G$2000,MATCH('SPACELOG 8 BP'!BN$2,'SPACELOG 8 EMPRUNT 1'!$Z$14:$Z$2000,0)),0)</f>
        <v>0</v>
      </c>
      <c r="BO88" s="66">
        <f>IFERROR(INDEX('SPACELOG 8 EMPRUNT 1'!$G$14:$G$2000,MATCH('SPACELOG 8 BP'!BO$2,'SPACELOG 8 EMPRUNT 1'!$Z$14:$Z$2000,0)),0)</f>
        <v>0</v>
      </c>
      <c r="BP88" s="66">
        <f>IFERROR(INDEX('SPACELOG 8 EMPRUNT 1'!$G$14:$G$2000,MATCH('SPACELOG 8 BP'!BP$2,'SPACELOG 8 EMPRUNT 1'!$Z$14:$Z$2000,0)),0)</f>
        <v>0</v>
      </c>
      <c r="BQ88" s="66">
        <f>IFERROR(INDEX('SPACELOG 8 EMPRUNT 1'!$G$14:$G$2000,MATCH('SPACELOG 8 BP'!BQ$2,'SPACELOG 8 EMPRUNT 1'!$Z$14:$Z$2000,0)),0)</f>
        <v>0</v>
      </c>
      <c r="BR88" s="75">
        <f>SUM(BF88:BQ88)</f>
        <v>0</v>
      </c>
      <c r="BS88" s="66">
        <f>IFERROR(INDEX('SPACELOG 8 EMPRUNT 1'!$G$14:$G$2000,MATCH('SPACELOG 8 BP'!BS$2,'SPACELOG 8 EMPRUNT 1'!$Z$14:$Z$2000,0)),0)</f>
        <v>0</v>
      </c>
      <c r="BT88" s="66">
        <f>IFERROR(INDEX('SPACELOG 8 EMPRUNT 1'!$G$14:$G$2000,MATCH('SPACELOG 8 BP'!BT$2,'SPACELOG 8 EMPRUNT 1'!$Z$14:$Z$2000,0)),0)</f>
        <v>0</v>
      </c>
      <c r="BU88" s="66">
        <f>IFERROR(INDEX('SPACELOG 8 EMPRUNT 1'!$G$14:$G$2000,MATCH('SPACELOG 8 BP'!BU$2,'SPACELOG 8 EMPRUNT 1'!$Z$14:$Z$2000,0)),0)</f>
        <v>0</v>
      </c>
      <c r="BV88" s="66">
        <f>IFERROR(INDEX('SPACELOG 8 EMPRUNT 1'!$G$14:$G$2000,MATCH('SPACELOG 8 BP'!BV$2,'SPACELOG 8 EMPRUNT 1'!$Z$14:$Z$2000,0)),0)</f>
        <v>0</v>
      </c>
      <c r="BW88" s="66">
        <f>IFERROR(INDEX('SPACELOG 8 EMPRUNT 1'!$G$14:$G$2000,MATCH('SPACELOG 8 BP'!BW$2,'SPACELOG 8 EMPRUNT 1'!$Z$14:$Z$2000,0)),0)</f>
        <v>0</v>
      </c>
      <c r="BX88" s="66">
        <f>IFERROR(INDEX('SPACELOG 8 EMPRUNT 1'!$G$14:$G$2000,MATCH('SPACELOG 8 BP'!BX$2,'SPACELOG 8 EMPRUNT 1'!$Z$14:$Z$2000,0)),0)</f>
        <v>0</v>
      </c>
      <c r="BY88" s="66">
        <f>IFERROR(INDEX('SPACELOG 8 EMPRUNT 1'!$G$14:$G$2000,MATCH('SPACELOG 8 BP'!BY$2,'SPACELOG 8 EMPRUNT 1'!$Z$14:$Z$2000,0)),0)</f>
        <v>0</v>
      </c>
      <c r="BZ88" s="66">
        <f>IFERROR(INDEX('SPACELOG 8 EMPRUNT 1'!$G$14:$G$2000,MATCH('SPACELOG 8 BP'!BZ$2,'SPACELOG 8 EMPRUNT 1'!$Z$14:$Z$2000,0)),0)</f>
        <v>0</v>
      </c>
      <c r="CA88" s="66">
        <f>IFERROR(INDEX('SPACELOG 8 EMPRUNT 1'!$G$14:$G$2000,MATCH('SPACELOG 8 BP'!CA$2,'SPACELOG 8 EMPRUNT 1'!$Z$14:$Z$2000,0)),0)</f>
        <v>0</v>
      </c>
      <c r="CB88" s="66">
        <f>IFERROR(INDEX('SPACELOG 8 EMPRUNT 1'!$G$14:$G$2000,MATCH('SPACELOG 8 BP'!CB$2,'SPACELOG 8 EMPRUNT 1'!$Z$14:$Z$2000,0)),0)</f>
        <v>0</v>
      </c>
      <c r="CC88" s="66">
        <f>IFERROR(INDEX('SPACELOG 8 EMPRUNT 1'!$G$14:$G$2000,MATCH('SPACELOG 8 BP'!CC$2,'SPACELOG 8 EMPRUNT 1'!$Z$14:$Z$2000,0)),0)</f>
        <v>0</v>
      </c>
      <c r="CD88" s="66">
        <f>IFERROR(INDEX('SPACELOG 8 EMPRUNT 1'!$G$14:$G$2000,MATCH('SPACELOG 8 BP'!CD$2,'SPACELOG 8 EMPRUNT 1'!$Z$14:$Z$2000,0)),0)</f>
        <v>0</v>
      </c>
      <c r="CE88" s="75">
        <f>SUM(BS88:CD88)</f>
        <v>0</v>
      </c>
      <c r="CF88" s="66">
        <f>IFERROR(INDEX('SPACELOG 8 EMPRUNT 1'!$G$14:$G$2000,MATCH('SPACELOG 8 BP'!CF$2,'SPACELOG 8 EMPRUNT 1'!$Z$14:$Z$2000,0)),0)</f>
        <v>0</v>
      </c>
      <c r="CG88" s="66">
        <f>IFERROR(INDEX('SPACELOG 8 EMPRUNT 1'!$G$14:$G$2000,MATCH('SPACELOG 8 BP'!CG$2,'SPACELOG 8 EMPRUNT 1'!$Z$14:$Z$2000,0)),0)</f>
        <v>0</v>
      </c>
      <c r="CH88" s="66">
        <f>IFERROR(INDEX('SPACELOG 8 EMPRUNT 1'!$G$14:$G$2000,MATCH('SPACELOG 8 BP'!CH$2,'SPACELOG 8 EMPRUNT 1'!$Z$14:$Z$2000,0)),0)</f>
        <v>0</v>
      </c>
      <c r="CI88" s="66">
        <f>IFERROR(INDEX('SPACELOG 8 EMPRUNT 1'!$G$14:$G$2000,MATCH('SPACELOG 8 BP'!CI$2,'SPACELOG 8 EMPRUNT 1'!$Z$14:$Z$2000,0)),0)</f>
        <v>0</v>
      </c>
      <c r="CJ88" s="66">
        <f>IFERROR(INDEX('SPACELOG 8 EMPRUNT 1'!$G$14:$G$2000,MATCH('SPACELOG 8 BP'!CJ$2,'SPACELOG 8 EMPRUNT 1'!$Z$14:$Z$2000,0)),0)</f>
        <v>0</v>
      </c>
      <c r="CK88" s="66">
        <f>IFERROR(INDEX('SPACELOG 8 EMPRUNT 1'!$G$14:$G$2000,MATCH('SPACELOG 8 BP'!CK$2,'SPACELOG 8 EMPRUNT 1'!$Z$14:$Z$2000,0)),0)</f>
        <v>0</v>
      </c>
      <c r="CL88" s="66">
        <f>IFERROR(INDEX('SPACELOG 8 EMPRUNT 1'!$G$14:$G$2000,MATCH('SPACELOG 8 BP'!CL$2,'SPACELOG 8 EMPRUNT 1'!$Z$14:$Z$2000,0)),0)</f>
        <v>0</v>
      </c>
      <c r="CM88" s="66">
        <f>IFERROR(INDEX('SPACELOG 8 EMPRUNT 1'!$G$14:$G$2000,MATCH('SPACELOG 8 BP'!CM$2,'SPACELOG 8 EMPRUNT 1'!$Z$14:$Z$2000,0)),0)</f>
        <v>0</v>
      </c>
      <c r="CN88" s="66">
        <f>IFERROR(INDEX('SPACELOG 8 EMPRUNT 1'!$G$14:$G$2000,MATCH('SPACELOG 8 BP'!CN$2,'SPACELOG 8 EMPRUNT 1'!$Z$14:$Z$2000,0)),0)</f>
        <v>0</v>
      </c>
      <c r="CO88" s="66">
        <f>IFERROR(INDEX('SPACELOG 8 EMPRUNT 1'!$G$14:$G$2000,MATCH('SPACELOG 8 BP'!CO$2,'SPACELOG 8 EMPRUNT 1'!$Z$14:$Z$2000,0)),0)</f>
        <v>0</v>
      </c>
      <c r="CP88" s="66">
        <f>IFERROR(INDEX('SPACELOG 8 EMPRUNT 1'!$G$14:$G$2000,MATCH('SPACELOG 8 BP'!CP$2,'SPACELOG 8 EMPRUNT 1'!$Z$14:$Z$2000,0)),0)</f>
        <v>0</v>
      </c>
      <c r="CQ88" s="66">
        <f>IFERROR(INDEX('SPACELOG 8 EMPRUNT 1'!$G$14:$G$2000,MATCH('SPACELOG 8 BP'!CQ$2,'SPACELOG 8 EMPRUNT 1'!$Z$14:$Z$2000,0)),0)</f>
        <v>0</v>
      </c>
      <c r="CR88" s="75">
        <f>SUM(CF88:CQ88)</f>
        <v>0</v>
      </c>
      <c r="CS88" s="66">
        <f>IFERROR(INDEX('SPACELOG 8 EMPRUNT 1'!$G$14:$G$2000,MATCH('SPACELOG 8 BP'!CS$2,'SPACELOG 8 EMPRUNT 1'!$Z$14:$Z$2000,0)),0)</f>
        <v>0</v>
      </c>
      <c r="CT88" s="66">
        <f>IFERROR(INDEX('SPACELOG 8 EMPRUNT 1'!$G$14:$G$2000,MATCH('SPACELOG 8 BP'!CT$2,'SPACELOG 8 EMPRUNT 1'!$Z$14:$Z$2000,0)),0)</f>
        <v>0</v>
      </c>
      <c r="CU88" s="66">
        <f>IFERROR(INDEX('SPACELOG 8 EMPRUNT 1'!$G$14:$G$2000,MATCH('SPACELOG 8 BP'!CU$2,'SPACELOG 8 EMPRUNT 1'!$Z$14:$Z$2000,0)),0)</f>
        <v>0</v>
      </c>
      <c r="CV88" s="66">
        <f>IFERROR(INDEX('SPACELOG 8 EMPRUNT 1'!$G$14:$G$2000,MATCH('SPACELOG 8 BP'!CV$2,'SPACELOG 8 EMPRUNT 1'!$Z$14:$Z$2000,0)),0)</f>
        <v>0</v>
      </c>
      <c r="CW88" s="66">
        <f>IFERROR(INDEX('SPACELOG 8 EMPRUNT 1'!$G$14:$G$2000,MATCH('SPACELOG 8 BP'!CW$2,'SPACELOG 8 EMPRUNT 1'!$Z$14:$Z$2000,0)),0)</f>
        <v>0</v>
      </c>
      <c r="CX88" s="66">
        <f>IFERROR(INDEX('SPACELOG 8 EMPRUNT 1'!$G$14:$G$2000,MATCH('SPACELOG 8 BP'!CX$2,'SPACELOG 8 EMPRUNT 1'!$Z$14:$Z$2000,0)),0)</f>
        <v>0</v>
      </c>
      <c r="CY88" s="66">
        <f>IFERROR(INDEX('SPACELOG 8 EMPRUNT 1'!$G$14:$G$2000,MATCH('SPACELOG 8 BP'!CY$2,'SPACELOG 8 EMPRUNT 1'!$Z$14:$Z$2000,0)),0)</f>
        <v>0</v>
      </c>
      <c r="CZ88" s="66">
        <f>IFERROR(INDEX('SPACELOG 8 EMPRUNT 1'!$G$14:$G$2000,MATCH('SPACELOG 8 BP'!CZ$2,'SPACELOG 8 EMPRUNT 1'!$Z$14:$Z$2000,0)),0)</f>
        <v>0</v>
      </c>
      <c r="DA88" s="66">
        <f>IFERROR(INDEX('SPACELOG 8 EMPRUNT 1'!$G$14:$G$2000,MATCH('SPACELOG 8 BP'!DA$2,'SPACELOG 8 EMPRUNT 1'!$Z$14:$Z$2000,0)),0)</f>
        <v>0</v>
      </c>
      <c r="DB88" s="66">
        <f>IFERROR(INDEX('SPACELOG 8 EMPRUNT 1'!$G$14:$G$2000,MATCH('SPACELOG 8 BP'!DB$2,'SPACELOG 8 EMPRUNT 1'!$Z$14:$Z$2000,0)),0)</f>
        <v>0</v>
      </c>
      <c r="DC88" s="66">
        <f>IFERROR(INDEX('SPACELOG 8 EMPRUNT 1'!$G$14:$G$2000,MATCH('SPACELOG 8 BP'!DC$2,'SPACELOG 8 EMPRUNT 1'!$Z$14:$Z$2000,0)),0)</f>
        <v>0</v>
      </c>
      <c r="DD88" s="66">
        <f>IFERROR(INDEX('SPACELOG 8 EMPRUNT 1'!$G$14:$G$2000,MATCH('SPACELOG 8 BP'!DD$2,'SPACELOG 8 EMPRUNT 1'!$Z$14:$Z$2000,0)),0)</f>
        <v>0</v>
      </c>
      <c r="DE88" s="75">
        <f>SUM(CS88:DD88)</f>
        <v>0</v>
      </c>
      <c r="DF88" s="66">
        <f>IFERROR(INDEX('SPACELOG 8 EMPRUNT 1'!$G$14:$G$2000,MATCH('SPACELOG 8 BP'!DF$2,'SPACELOG 8 EMPRUNT 1'!$Z$14:$Z$2000,0)),0)</f>
        <v>0</v>
      </c>
      <c r="DG88" s="66">
        <f>IFERROR(INDEX('SPACELOG 8 EMPRUNT 1'!$G$14:$G$2000,MATCH('SPACELOG 8 BP'!DG$2,'SPACELOG 8 EMPRUNT 1'!$Z$14:$Z$2000,0)),0)</f>
        <v>0</v>
      </c>
      <c r="DH88" s="66">
        <f>IFERROR(INDEX('SPACELOG 8 EMPRUNT 1'!$G$14:$G$2000,MATCH('SPACELOG 8 BP'!DH$2,'SPACELOG 8 EMPRUNT 1'!$Z$14:$Z$2000,0)),0)</f>
        <v>0</v>
      </c>
      <c r="DI88" s="66">
        <f>IFERROR(INDEX('SPACELOG 8 EMPRUNT 1'!$G$14:$G$2000,MATCH('SPACELOG 8 BP'!DI$2,'SPACELOG 8 EMPRUNT 1'!$Z$14:$Z$2000,0)),0)</f>
        <v>0</v>
      </c>
      <c r="DJ88" s="66">
        <f>IFERROR(INDEX('SPACELOG 8 EMPRUNT 1'!$G$14:$G$2000,MATCH('SPACELOG 8 BP'!DJ$2,'SPACELOG 8 EMPRUNT 1'!$Z$14:$Z$2000,0)),0)</f>
        <v>0</v>
      </c>
      <c r="DK88" s="66">
        <f>IFERROR(INDEX('SPACELOG 8 EMPRUNT 1'!$G$14:$G$2000,MATCH('SPACELOG 8 BP'!DK$2,'SPACELOG 8 EMPRUNT 1'!$Z$14:$Z$2000,0)),0)</f>
        <v>0</v>
      </c>
      <c r="DL88" s="66">
        <f>IFERROR(INDEX('SPACELOG 8 EMPRUNT 1'!$G$14:$G$2000,MATCH('SPACELOG 8 BP'!DL$2,'SPACELOG 8 EMPRUNT 1'!$Z$14:$Z$2000,0)),0)</f>
        <v>0</v>
      </c>
      <c r="DM88" s="66">
        <f>IFERROR(INDEX('SPACELOG 8 EMPRUNT 1'!$G$14:$G$2000,MATCH('SPACELOG 8 BP'!DM$2,'SPACELOG 8 EMPRUNT 1'!$Z$14:$Z$2000,0)),0)</f>
        <v>0</v>
      </c>
      <c r="DN88" s="66">
        <f>IFERROR(INDEX('SPACELOG 8 EMPRUNT 1'!$G$14:$G$2000,MATCH('SPACELOG 8 BP'!DN$2,'SPACELOG 8 EMPRUNT 1'!$Z$14:$Z$2000,0)),0)</f>
        <v>0</v>
      </c>
      <c r="DO88" s="66">
        <f>IFERROR(INDEX('SPACELOG 8 EMPRUNT 1'!$G$14:$G$2000,MATCH('SPACELOG 8 BP'!DO$2,'SPACELOG 8 EMPRUNT 1'!$Z$14:$Z$2000,0)),0)</f>
        <v>0</v>
      </c>
      <c r="DP88" s="66">
        <f>IFERROR(INDEX('SPACELOG 8 EMPRUNT 1'!$G$14:$G$2000,MATCH('SPACELOG 8 BP'!DP$2,'SPACELOG 8 EMPRUNT 1'!$Z$14:$Z$2000,0)),0)</f>
        <v>0</v>
      </c>
      <c r="DQ88" s="66">
        <f>IFERROR(INDEX('SPACELOG 8 EMPRUNT 1'!$G$14:$G$2000,MATCH('SPACELOG 8 BP'!DQ$2,'SPACELOG 8 EMPRUNT 1'!$Z$14:$Z$2000,0)),0)</f>
        <v>0</v>
      </c>
      <c r="DR88" s="75">
        <f>SUM(DF88:DQ88)</f>
        <v>0</v>
      </c>
      <c r="DS88" s="66">
        <f>IFERROR(INDEX('SPACELOG 8 EMPRUNT 1'!$G$14:$G$2000,MATCH('SPACELOG 8 BP'!DS$2,'SPACELOG 8 EMPRUNT 1'!$Z$14:$Z$2000,0)),0)</f>
        <v>0</v>
      </c>
      <c r="DT88" s="66">
        <f>IFERROR(INDEX('SPACELOG 8 EMPRUNT 1'!$G$14:$G$2000,MATCH('SPACELOG 8 BP'!DT$2,'SPACELOG 8 EMPRUNT 1'!$Z$14:$Z$2000,0)),0)</f>
        <v>0</v>
      </c>
      <c r="DU88" s="66">
        <f>IFERROR(INDEX('SPACELOG 8 EMPRUNT 1'!$G$14:$G$2000,MATCH('SPACELOG 8 BP'!DU$2,'SPACELOG 8 EMPRUNT 1'!$Z$14:$Z$2000,0)),0)</f>
        <v>0</v>
      </c>
      <c r="DV88" s="66">
        <f>IFERROR(INDEX('SPACELOG 8 EMPRUNT 1'!$G$14:$G$2000,MATCH('SPACELOG 8 BP'!DV$2,'SPACELOG 8 EMPRUNT 1'!$Z$14:$Z$2000,0)),0)</f>
        <v>0</v>
      </c>
      <c r="DW88" s="66">
        <f>IFERROR(INDEX('SPACELOG 8 EMPRUNT 1'!$G$14:$G$2000,MATCH('SPACELOG 8 BP'!DW$2,'SPACELOG 8 EMPRUNT 1'!$Z$14:$Z$2000,0)),0)</f>
        <v>0</v>
      </c>
      <c r="DX88" s="66">
        <f>IFERROR(INDEX('SPACELOG 8 EMPRUNT 1'!$G$14:$G$2000,MATCH('SPACELOG 8 BP'!DX$2,'SPACELOG 8 EMPRUNT 1'!$Z$14:$Z$2000,0)),0)</f>
        <v>0</v>
      </c>
      <c r="DY88" s="66">
        <f>IFERROR(INDEX('SPACELOG 8 EMPRUNT 1'!$G$14:$G$2000,MATCH('SPACELOG 8 BP'!DY$2,'SPACELOG 8 EMPRUNT 1'!$Z$14:$Z$2000,0)),0)</f>
        <v>0</v>
      </c>
      <c r="DZ88" s="66">
        <f>IFERROR(INDEX('SPACELOG 8 EMPRUNT 1'!$G$14:$G$2000,MATCH('SPACELOG 8 BP'!DZ$2,'SPACELOG 8 EMPRUNT 1'!$Z$14:$Z$2000,0)),0)</f>
        <v>0</v>
      </c>
      <c r="EA88" s="66">
        <f>IFERROR(INDEX('SPACELOG 8 EMPRUNT 1'!$G$14:$G$2000,MATCH('SPACELOG 8 BP'!EA$2,'SPACELOG 8 EMPRUNT 1'!$Z$14:$Z$2000,0)),0)</f>
        <v>0</v>
      </c>
      <c r="EB88" s="66">
        <f>IFERROR(INDEX('SPACELOG 8 EMPRUNT 1'!$G$14:$G$2000,MATCH('SPACELOG 8 BP'!EB$2,'SPACELOG 8 EMPRUNT 1'!$Z$14:$Z$2000,0)),0)</f>
        <v>0</v>
      </c>
      <c r="EC88" s="66">
        <f>IFERROR(INDEX('SPACELOG 8 EMPRUNT 1'!$G$14:$G$2000,MATCH('SPACELOG 8 BP'!EC$2,'SPACELOG 8 EMPRUNT 1'!$Z$14:$Z$2000,0)),0)</f>
        <v>0</v>
      </c>
      <c r="ED88" s="66">
        <f>IFERROR(INDEX('SPACELOG 8 EMPRUNT 1'!$G$14:$G$2000,MATCH('SPACELOG 8 BP'!ED$2,'SPACELOG 8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8 EMPRUNT 2'!$G$14:$G$2000,MATCH('SPACELOG 8 BP'!F$2,'SPACELOG 8 EMPRUNT 2'!$Z$14:$Z$2000,0)),0)</f>
        <v>0</v>
      </c>
      <c r="G89" s="66">
        <f>IFERROR(INDEX('SPACELOG 8 EMPRUNT 2'!$G$14:$G$2000,MATCH('SPACELOG 8 BP'!G$2,'SPACELOG 8 EMPRUNT 2'!$Z$14:$Z$2000,0)),0)</f>
        <v>0</v>
      </c>
      <c r="H89" s="66">
        <f>IFERROR(INDEX('SPACELOG 8 EMPRUNT 2'!$G$14:$G$2000,MATCH('SPACELOG 8 BP'!H$2,'SPACELOG 8 EMPRUNT 2'!$Z$14:$Z$2000,0)),0)</f>
        <v>0</v>
      </c>
      <c r="I89" s="66">
        <f>IFERROR(INDEX('SPACELOG 8 EMPRUNT 2'!$G$14:$G$2000,MATCH('SPACELOG 8 BP'!I$2,'SPACELOG 8 EMPRUNT 2'!$Z$14:$Z$2000,0)),0)</f>
        <v>0</v>
      </c>
      <c r="J89" s="66">
        <f>IFERROR(INDEX('SPACELOG 8 EMPRUNT 2'!$G$14:$G$2000,MATCH('SPACELOG 8 BP'!J$2,'SPACELOG 8 EMPRUNT 2'!$Z$14:$Z$2000,0)),0)</f>
        <v>0</v>
      </c>
      <c r="K89" s="66">
        <f>IFERROR(INDEX('SPACELOG 8 EMPRUNT 2'!$G$14:$G$2000,MATCH('SPACELOG 8 BP'!K$2,'SPACELOG 8 EMPRUNT 2'!$Z$14:$Z$2000,0)),0)</f>
        <v>0</v>
      </c>
      <c r="L89" s="66">
        <f>IFERROR(INDEX('SPACELOG 8 EMPRUNT 2'!$G$14:$G$2000,MATCH('SPACELOG 8 BP'!L$2,'SPACELOG 8 EMPRUNT 2'!$Z$14:$Z$2000,0)),0)</f>
        <v>0</v>
      </c>
      <c r="M89" s="66">
        <f>IFERROR(INDEX('SPACELOG 8 EMPRUNT 2'!$G$14:$G$2000,MATCH('SPACELOG 8 BP'!M$2,'SPACELOG 8 EMPRUNT 2'!$Z$14:$Z$2000,0)),0)</f>
        <v>0</v>
      </c>
      <c r="N89" s="66">
        <f>IFERROR(INDEX('SPACELOG 8 EMPRUNT 2'!$G$14:$G$2000,MATCH('SPACELOG 8 BP'!N$2,'SPACELOG 8 EMPRUNT 2'!$Z$14:$Z$2000,0)),0)</f>
        <v>0</v>
      </c>
      <c r="O89" s="66">
        <f>IFERROR(INDEX('SPACELOG 8 EMPRUNT 2'!$G$14:$G$2000,MATCH('SPACELOG 8 BP'!O$2,'SPACELOG 8 EMPRUNT 2'!$Z$14:$Z$2000,0)),0)</f>
        <v>0</v>
      </c>
      <c r="P89" s="66">
        <f>IFERROR(INDEX('SPACELOG 8 EMPRUNT 2'!$G$14:$G$2000,MATCH('SPACELOG 8 BP'!P$2,'SPACELOG 8 EMPRUNT 2'!$Z$14:$Z$2000,0)),0)</f>
        <v>0</v>
      </c>
      <c r="Q89" s="66">
        <f>IFERROR(INDEX('SPACELOG 8 EMPRUNT 2'!$G$14:$G$2000,MATCH('SPACELOG 8 BP'!Q$2,'SPACELOG 8 EMPRUNT 2'!$Z$14:$Z$2000,0)),0)</f>
        <v>0</v>
      </c>
      <c r="R89" s="75">
        <f>SUM(F89:Q89)</f>
        <v>0</v>
      </c>
      <c r="S89" s="66">
        <f>IFERROR(INDEX('SPACELOG 8 EMPRUNT 2'!$G$14:$G$2000,MATCH('SPACELOG 8 BP'!S$2,'SPACELOG 8 EMPRUNT 2'!$Z$14:$Z$2000,0)),0)</f>
        <v>0</v>
      </c>
      <c r="T89" s="66">
        <f>IFERROR(INDEX('SPACELOG 8 EMPRUNT 2'!$G$14:$G$2000,MATCH('SPACELOG 8 BP'!T$2,'SPACELOG 8 EMPRUNT 2'!$Z$14:$Z$2000,0)),0)</f>
        <v>0</v>
      </c>
      <c r="U89" s="66">
        <f>IFERROR(INDEX('SPACELOG 8 EMPRUNT 2'!$G$14:$G$2000,MATCH('SPACELOG 8 BP'!U$2,'SPACELOG 8 EMPRUNT 2'!$Z$14:$Z$2000,0)),0)</f>
        <v>0</v>
      </c>
      <c r="V89" s="66">
        <f>IFERROR(INDEX('SPACELOG 8 EMPRUNT 2'!$G$14:$G$2000,MATCH('SPACELOG 8 BP'!V$2,'SPACELOG 8 EMPRUNT 2'!$Z$14:$Z$2000,0)),0)</f>
        <v>0</v>
      </c>
      <c r="W89" s="66">
        <f>IFERROR(INDEX('SPACELOG 8 EMPRUNT 2'!$G$14:$G$2000,MATCH('SPACELOG 8 BP'!W$2,'SPACELOG 8 EMPRUNT 2'!$Z$14:$Z$2000,0)),0)</f>
        <v>0</v>
      </c>
      <c r="X89" s="66">
        <f>IFERROR(INDEX('SPACELOG 8 EMPRUNT 2'!$G$14:$G$2000,MATCH('SPACELOG 8 BP'!X$2,'SPACELOG 8 EMPRUNT 2'!$Z$14:$Z$2000,0)),0)</f>
        <v>0</v>
      </c>
      <c r="Y89" s="66">
        <f>IFERROR(INDEX('SPACELOG 8 EMPRUNT 2'!$G$14:$G$2000,MATCH('SPACELOG 8 BP'!Y$2,'SPACELOG 8 EMPRUNT 2'!$Z$14:$Z$2000,0)),0)</f>
        <v>0</v>
      </c>
      <c r="Z89" s="66">
        <f>IFERROR(INDEX('SPACELOG 8 EMPRUNT 2'!$G$14:$G$2000,MATCH('SPACELOG 8 BP'!Z$2,'SPACELOG 8 EMPRUNT 2'!$Z$14:$Z$2000,0)),0)</f>
        <v>0</v>
      </c>
      <c r="AA89" s="66">
        <f>IFERROR(INDEX('SPACELOG 8 EMPRUNT 2'!$G$14:$G$2000,MATCH('SPACELOG 8 BP'!AA$2,'SPACELOG 8 EMPRUNT 2'!$Z$14:$Z$2000,0)),0)</f>
        <v>0</v>
      </c>
      <c r="AB89" s="66">
        <f>IFERROR(INDEX('SPACELOG 8 EMPRUNT 2'!$G$14:$G$2000,MATCH('SPACELOG 8 BP'!AB$2,'SPACELOG 8 EMPRUNT 2'!$Z$14:$Z$2000,0)),0)</f>
        <v>0</v>
      </c>
      <c r="AC89" s="66">
        <f>IFERROR(INDEX('SPACELOG 8 EMPRUNT 2'!$G$14:$G$2000,MATCH('SPACELOG 8 BP'!AC$2,'SPACELOG 8 EMPRUNT 2'!$Z$14:$Z$2000,0)),0)</f>
        <v>0</v>
      </c>
      <c r="AD89" s="66">
        <f>IFERROR(INDEX('SPACELOG 8 EMPRUNT 2'!$G$14:$G$2000,MATCH('SPACELOG 8 BP'!AD$2,'SPACELOG 8 EMPRUNT 2'!$Z$14:$Z$2000,0)),0)</f>
        <v>0</v>
      </c>
      <c r="AE89" s="75">
        <f>SUM(S89:AD89)</f>
        <v>0</v>
      </c>
      <c r="AF89" s="66">
        <f>IFERROR(INDEX('SPACELOG 8 EMPRUNT 2'!$G$14:$G$2000,MATCH('SPACELOG 8 BP'!AF$2,'SPACELOG 8 EMPRUNT 2'!$Z$14:$Z$2000,0)),0)</f>
        <v>0</v>
      </c>
      <c r="AG89" s="66">
        <f>IFERROR(INDEX('SPACELOG 8 EMPRUNT 2'!$G$14:$G$2000,MATCH('SPACELOG 8 BP'!AG$2,'SPACELOG 8 EMPRUNT 2'!$Z$14:$Z$2000,0)),0)</f>
        <v>0</v>
      </c>
      <c r="AH89" s="66">
        <f>IFERROR(INDEX('SPACELOG 8 EMPRUNT 2'!$G$14:$G$2000,MATCH('SPACELOG 8 BP'!AH$2,'SPACELOG 8 EMPRUNT 2'!$Z$14:$Z$2000,0)),0)</f>
        <v>0</v>
      </c>
      <c r="AI89" s="66">
        <f>IFERROR(INDEX('SPACELOG 8 EMPRUNT 2'!$G$14:$G$2000,MATCH('SPACELOG 8 BP'!AI$2,'SPACELOG 8 EMPRUNT 2'!$Z$14:$Z$2000,0)),0)</f>
        <v>0</v>
      </c>
      <c r="AJ89" s="66">
        <f>IFERROR(INDEX('SPACELOG 8 EMPRUNT 2'!$G$14:$G$2000,MATCH('SPACELOG 8 BP'!AJ$2,'SPACELOG 8 EMPRUNT 2'!$Z$14:$Z$2000,0)),0)</f>
        <v>0</v>
      </c>
      <c r="AK89" s="66">
        <f>IFERROR(INDEX('SPACELOG 8 EMPRUNT 2'!$G$14:$G$2000,MATCH('SPACELOG 8 BP'!AK$2,'SPACELOG 8 EMPRUNT 2'!$Z$14:$Z$2000,0)),0)</f>
        <v>0</v>
      </c>
      <c r="AL89" s="66">
        <f>IFERROR(INDEX('SPACELOG 8 EMPRUNT 2'!$G$14:$G$2000,MATCH('SPACELOG 8 BP'!AL$2,'SPACELOG 8 EMPRUNT 2'!$Z$14:$Z$2000,0)),0)</f>
        <v>0</v>
      </c>
      <c r="AM89" s="66">
        <f>IFERROR(INDEX('SPACELOG 8 EMPRUNT 2'!$G$14:$G$2000,MATCH('SPACELOG 8 BP'!AM$2,'SPACELOG 8 EMPRUNT 2'!$Z$14:$Z$2000,0)),0)</f>
        <v>0</v>
      </c>
      <c r="AN89" s="66">
        <f>IFERROR(INDEX('SPACELOG 8 EMPRUNT 2'!$G$14:$G$2000,MATCH('SPACELOG 8 BP'!AN$2,'SPACELOG 8 EMPRUNT 2'!$Z$14:$Z$2000,0)),0)</f>
        <v>0</v>
      </c>
      <c r="AO89" s="66">
        <f>IFERROR(INDEX('SPACELOG 8 EMPRUNT 2'!$G$14:$G$2000,MATCH('SPACELOG 8 BP'!AO$2,'SPACELOG 8 EMPRUNT 2'!$Z$14:$Z$2000,0)),0)</f>
        <v>0</v>
      </c>
      <c r="AP89" s="66">
        <f>IFERROR(INDEX('SPACELOG 8 EMPRUNT 2'!$G$14:$G$2000,MATCH('SPACELOG 8 BP'!AP$2,'SPACELOG 8 EMPRUNT 2'!$Z$14:$Z$2000,0)),0)</f>
        <v>0</v>
      </c>
      <c r="AQ89" s="66">
        <f>IFERROR(INDEX('SPACELOG 8 EMPRUNT 2'!$G$14:$G$2000,MATCH('SPACELOG 8 BP'!AQ$2,'SPACELOG 8 EMPRUNT 2'!$Z$14:$Z$2000,0)),0)</f>
        <v>0</v>
      </c>
      <c r="AR89" s="75">
        <f>SUM(AF89:AQ89)</f>
        <v>0</v>
      </c>
      <c r="AS89" s="66">
        <f>IFERROR(INDEX('SPACELOG 8 EMPRUNT 2'!$G$14:$G$2000,MATCH('SPACELOG 8 BP'!AS$2,'SPACELOG 8 EMPRUNT 2'!$Z$14:$Z$2000,0)),0)</f>
        <v>0</v>
      </c>
      <c r="AT89" s="66">
        <f>IFERROR(INDEX('SPACELOG 8 EMPRUNT 2'!$G$14:$G$2000,MATCH('SPACELOG 8 BP'!AT$2,'SPACELOG 8 EMPRUNT 2'!$Z$14:$Z$2000,0)),0)</f>
        <v>0</v>
      </c>
      <c r="AU89" s="66">
        <f>IFERROR(INDEX('SPACELOG 8 EMPRUNT 2'!$G$14:$G$2000,MATCH('SPACELOG 8 BP'!AU$2,'SPACELOG 8 EMPRUNT 2'!$Z$14:$Z$2000,0)),0)</f>
        <v>0</v>
      </c>
      <c r="AV89" s="66">
        <f>IFERROR(INDEX('SPACELOG 8 EMPRUNT 2'!$G$14:$G$2000,MATCH('SPACELOG 8 BP'!AV$2,'SPACELOG 8 EMPRUNT 2'!$Z$14:$Z$2000,0)),0)</f>
        <v>0</v>
      </c>
      <c r="AW89" s="66">
        <f>IFERROR(INDEX('SPACELOG 8 EMPRUNT 2'!$G$14:$G$2000,MATCH('SPACELOG 8 BP'!AW$2,'SPACELOG 8 EMPRUNT 2'!$Z$14:$Z$2000,0)),0)</f>
        <v>0</v>
      </c>
      <c r="AX89" s="66">
        <f>IFERROR(INDEX('SPACELOG 8 EMPRUNT 2'!$G$14:$G$2000,MATCH('SPACELOG 8 BP'!AX$2,'SPACELOG 8 EMPRUNT 2'!$Z$14:$Z$2000,0)),0)</f>
        <v>0</v>
      </c>
      <c r="AY89" s="66">
        <f>IFERROR(INDEX('SPACELOG 8 EMPRUNT 2'!$G$14:$G$2000,MATCH('SPACELOG 8 BP'!AY$2,'SPACELOG 8 EMPRUNT 2'!$Z$14:$Z$2000,0)),0)</f>
        <v>0</v>
      </c>
      <c r="AZ89" s="66">
        <f>IFERROR(INDEX('SPACELOG 8 EMPRUNT 2'!$G$14:$G$2000,MATCH('SPACELOG 8 BP'!AZ$2,'SPACELOG 8 EMPRUNT 2'!$Z$14:$Z$2000,0)),0)</f>
        <v>0</v>
      </c>
      <c r="BA89" s="66">
        <f>IFERROR(INDEX('SPACELOG 8 EMPRUNT 2'!$G$14:$G$2000,MATCH('SPACELOG 8 BP'!BA$2,'SPACELOG 8 EMPRUNT 2'!$Z$14:$Z$2000,0)),0)</f>
        <v>0</v>
      </c>
      <c r="BB89" s="66">
        <f>IFERROR(INDEX('SPACELOG 8 EMPRUNT 2'!$G$14:$G$2000,MATCH('SPACELOG 8 BP'!BB$2,'SPACELOG 8 EMPRUNT 2'!$Z$14:$Z$2000,0)),0)</f>
        <v>0</v>
      </c>
      <c r="BC89" s="66">
        <f>IFERROR(INDEX('SPACELOG 8 EMPRUNT 2'!$G$14:$G$2000,MATCH('SPACELOG 8 BP'!BC$2,'SPACELOG 8 EMPRUNT 2'!$Z$14:$Z$2000,0)),0)</f>
        <v>0</v>
      </c>
      <c r="BD89" s="66">
        <f>IFERROR(INDEX('SPACELOG 8 EMPRUNT 2'!$G$14:$G$2000,MATCH('SPACELOG 8 BP'!BD$2,'SPACELOG 8 EMPRUNT 2'!$Z$14:$Z$2000,0)),0)</f>
        <v>0</v>
      </c>
      <c r="BE89" s="75">
        <f>SUM(AS89:BD89)</f>
        <v>0</v>
      </c>
      <c r="BF89" s="66">
        <f>IFERROR(INDEX('SPACELOG 8 EMPRUNT 2'!$G$14:$G$2000,MATCH('SPACELOG 8 BP'!BF$2,'SPACELOG 8 EMPRUNT 2'!$Z$14:$Z$2000,0)),0)</f>
        <v>0</v>
      </c>
      <c r="BG89" s="66">
        <f>IFERROR(INDEX('SPACELOG 8 EMPRUNT 2'!$G$14:$G$2000,MATCH('SPACELOG 8 BP'!BG$2,'SPACELOG 8 EMPRUNT 2'!$Z$14:$Z$2000,0)),0)</f>
        <v>0</v>
      </c>
      <c r="BH89" s="66">
        <f>IFERROR(INDEX('SPACELOG 8 EMPRUNT 2'!$G$14:$G$2000,MATCH('SPACELOG 8 BP'!BH$2,'SPACELOG 8 EMPRUNT 2'!$Z$14:$Z$2000,0)),0)</f>
        <v>0</v>
      </c>
      <c r="BI89" s="66">
        <f>IFERROR(INDEX('SPACELOG 8 EMPRUNT 2'!$G$14:$G$2000,MATCH('SPACELOG 8 BP'!BI$2,'SPACELOG 8 EMPRUNT 2'!$Z$14:$Z$2000,0)),0)</f>
        <v>0</v>
      </c>
      <c r="BJ89" s="66">
        <f>IFERROR(INDEX('SPACELOG 8 EMPRUNT 2'!$G$14:$G$2000,MATCH('SPACELOG 8 BP'!BJ$2,'SPACELOG 8 EMPRUNT 2'!$Z$14:$Z$2000,0)),0)</f>
        <v>0</v>
      </c>
      <c r="BK89" s="66">
        <f>IFERROR(INDEX('SPACELOG 8 EMPRUNT 2'!$G$14:$G$2000,MATCH('SPACELOG 8 BP'!BK$2,'SPACELOG 8 EMPRUNT 2'!$Z$14:$Z$2000,0)),0)</f>
        <v>0</v>
      </c>
      <c r="BL89" s="66">
        <f>IFERROR(INDEX('SPACELOG 8 EMPRUNT 2'!$G$14:$G$2000,MATCH('SPACELOG 8 BP'!BL$2,'SPACELOG 8 EMPRUNT 2'!$Z$14:$Z$2000,0)),0)</f>
        <v>0</v>
      </c>
      <c r="BM89" s="66">
        <f>IFERROR(INDEX('SPACELOG 8 EMPRUNT 2'!$G$14:$G$2000,MATCH('SPACELOG 8 BP'!BM$2,'SPACELOG 8 EMPRUNT 2'!$Z$14:$Z$2000,0)),0)</f>
        <v>0</v>
      </c>
      <c r="BN89" s="66">
        <f>IFERROR(INDEX('SPACELOG 8 EMPRUNT 2'!$G$14:$G$2000,MATCH('SPACELOG 8 BP'!BN$2,'SPACELOG 8 EMPRUNT 2'!$Z$14:$Z$2000,0)),0)</f>
        <v>0</v>
      </c>
      <c r="BO89" s="66">
        <f>IFERROR(INDEX('SPACELOG 8 EMPRUNT 2'!$G$14:$G$2000,MATCH('SPACELOG 8 BP'!BO$2,'SPACELOG 8 EMPRUNT 2'!$Z$14:$Z$2000,0)),0)</f>
        <v>0</v>
      </c>
      <c r="BP89" s="66">
        <f>IFERROR(INDEX('SPACELOG 8 EMPRUNT 2'!$G$14:$G$2000,MATCH('SPACELOG 8 BP'!BP$2,'SPACELOG 8 EMPRUNT 2'!$Z$14:$Z$2000,0)),0)</f>
        <v>0</v>
      </c>
      <c r="BQ89" s="66">
        <f>IFERROR(INDEX('SPACELOG 8 EMPRUNT 2'!$G$14:$G$2000,MATCH('SPACELOG 8 BP'!BQ$2,'SPACELOG 8 EMPRUNT 2'!$Z$14:$Z$2000,0)),0)</f>
        <v>0</v>
      </c>
      <c r="BR89" s="75">
        <f>SUM(BF89:BQ89)</f>
        <v>0</v>
      </c>
      <c r="BS89" s="66">
        <f>IFERROR(INDEX('SPACELOG 8 EMPRUNT 2'!$G$14:$G$2000,MATCH('SPACELOG 8 BP'!BS$2,'SPACELOG 8 EMPRUNT 2'!$Z$14:$Z$2000,0)),0)</f>
        <v>0</v>
      </c>
      <c r="BT89" s="66">
        <f>IFERROR(INDEX('SPACELOG 8 EMPRUNT 2'!$G$14:$G$2000,MATCH('SPACELOG 8 BP'!BT$2,'SPACELOG 8 EMPRUNT 2'!$Z$14:$Z$2000,0)),0)</f>
        <v>0</v>
      </c>
      <c r="BU89" s="66">
        <f>IFERROR(INDEX('SPACELOG 8 EMPRUNT 2'!$G$14:$G$2000,MATCH('SPACELOG 8 BP'!BU$2,'SPACELOG 8 EMPRUNT 2'!$Z$14:$Z$2000,0)),0)</f>
        <v>0</v>
      </c>
      <c r="BV89" s="66">
        <f>IFERROR(INDEX('SPACELOG 8 EMPRUNT 2'!$G$14:$G$2000,MATCH('SPACELOG 8 BP'!BV$2,'SPACELOG 8 EMPRUNT 2'!$Z$14:$Z$2000,0)),0)</f>
        <v>0</v>
      </c>
      <c r="BW89" s="66">
        <f>IFERROR(INDEX('SPACELOG 8 EMPRUNT 2'!$G$14:$G$2000,MATCH('SPACELOG 8 BP'!BW$2,'SPACELOG 8 EMPRUNT 2'!$Z$14:$Z$2000,0)),0)</f>
        <v>0</v>
      </c>
      <c r="BX89" s="66">
        <f>IFERROR(INDEX('SPACELOG 8 EMPRUNT 2'!$G$14:$G$2000,MATCH('SPACELOG 8 BP'!BX$2,'SPACELOG 8 EMPRUNT 2'!$Z$14:$Z$2000,0)),0)</f>
        <v>0</v>
      </c>
      <c r="BY89" s="66">
        <f>IFERROR(INDEX('SPACELOG 8 EMPRUNT 2'!$G$14:$G$2000,MATCH('SPACELOG 8 BP'!BY$2,'SPACELOG 8 EMPRUNT 2'!$Z$14:$Z$2000,0)),0)</f>
        <v>0</v>
      </c>
      <c r="BZ89" s="66">
        <f>IFERROR(INDEX('SPACELOG 8 EMPRUNT 2'!$G$14:$G$2000,MATCH('SPACELOG 8 BP'!BZ$2,'SPACELOG 8 EMPRUNT 2'!$Z$14:$Z$2000,0)),0)</f>
        <v>0</v>
      </c>
      <c r="CA89" s="66">
        <f>IFERROR(INDEX('SPACELOG 8 EMPRUNT 2'!$G$14:$G$2000,MATCH('SPACELOG 8 BP'!CA$2,'SPACELOG 8 EMPRUNT 2'!$Z$14:$Z$2000,0)),0)</f>
        <v>0</v>
      </c>
      <c r="CB89" s="66">
        <f>IFERROR(INDEX('SPACELOG 8 EMPRUNT 2'!$G$14:$G$2000,MATCH('SPACELOG 8 BP'!CB$2,'SPACELOG 8 EMPRUNT 2'!$Z$14:$Z$2000,0)),0)</f>
        <v>0</v>
      </c>
      <c r="CC89" s="66">
        <f>IFERROR(INDEX('SPACELOG 8 EMPRUNT 2'!$G$14:$G$2000,MATCH('SPACELOG 8 BP'!CC$2,'SPACELOG 8 EMPRUNT 2'!$Z$14:$Z$2000,0)),0)</f>
        <v>0</v>
      </c>
      <c r="CD89" s="66">
        <f>IFERROR(INDEX('SPACELOG 8 EMPRUNT 2'!$G$14:$G$2000,MATCH('SPACELOG 8 BP'!CD$2,'SPACELOG 8 EMPRUNT 2'!$Z$14:$Z$2000,0)),0)</f>
        <v>0</v>
      </c>
      <c r="CE89" s="75">
        <f>SUM(BS89:CD89)</f>
        <v>0</v>
      </c>
      <c r="CF89" s="66">
        <f>IFERROR(INDEX('SPACELOG 8 EMPRUNT 2'!$G$14:$G$2000,MATCH('SPACELOG 8 BP'!CF$2,'SPACELOG 8 EMPRUNT 2'!$Z$14:$Z$2000,0)),0)</f>
        <v>0</v>
      </c>
      <c r="CG89" s="66">
        <f>IFERROR(INDEX('SPACELOG 8 EMPRUNT 2'!$G$14:$G$2000,MATCH('SPACELOG 8 BP'!CG$2,'SPACELOG 8 EMPRUNT 2'!$Z$14:$Z$2000,0)),0)</f>
        <v>0</v>
      </c>
      <c r="CH89" s="66">
        <f>IFERROR(INDEX('SPACELOG 8 EMPRUNT 2'!$G$14:$G$2000,MATCH('SPACELOG 8 BP'!CH$2,'SPACELOG 8 EMPRUNT 2'!$Z$14:$Z$2000,0)),0)</f>
        <v>0</v>
      </c>
      <c r="CI89" s="66">
        <f>IFERROR(INDEX('SPACELOG 8 EMPRUNT 2'!$G$14:$G$2000,MATCH('SPACELOG 8 BP'!CI$2,'SPACELOG 8 EMPRUNT 2'!$Z$14:$Z$2000,0)),0)</f>
        <v>0</v>
      </c>
      <c r="CJ89" s="66">
        <f>IFERROR(INDEX('SPACELOG 8 EMPRUNT 2'!$G$14:$G$2000,MATCH('SPACELOG 8 BP'!CJ$2,'SPACELOG 8 EMPRUNT 2'!$Z$14:$Z$2000,0)),0)</f>
        <v>0</v>
      </c>
      <c r="CK89" s="66">
        <f>IFERROR(INDEX('SPACELOG 8 EMPRUNT 2'!$G$14:$G$2000,MATCH('SPACELOG 8 BP'!CK$2,'SPACELOG 8 EMPRUNT 2'!$Z$14:$Z$2000,0)),0)</f>
        <v>0</v>
      </c>
      <c r="CL89" s="66">
        <f>IFERROR(INDEX('SPACELOG 8 EMPRUNT 2'!$G$14:$G$2000,MATCH('SPACELOG 8 BP'!CL$2,'SPACELOG 8 EMPRUNT 2'!$Z$14:$Z$2000,0)),0)</f>
        <v>0</v>
      </c>
      <c r="CM89" s="66">
        <f>IFERROR(INDEX('SPACELOG 8 EMPRUNT 2'!$G$14:$G$2000,MATCH('SPACELOG 8 BP'!CM$2,'SPACELOG 8 EMPRUNT 2'!$Z$14:$Z$2000,0)),0)</f>
        <v>0</v>
      </c>
      <c r="CN89" s="66">
        <f>IFERROR(INDEX('SPACELOG 8 EMPRUNT 2'!$G$14:$G$2000,MATCH('SPACELOG 8 BP'!CN$2,'SPACELOG 8 EMPRUNT 2'!$Z$14:$Z$2000,0)),0)</f>
        <v>0</v>
      </c>
      <c r="CO89" s="66">
        <f>IFERROR(INDEX('SPACELOG 8 EMPRUNT 2'!$G$14:$G$2000,MATCH('SPACELOG 8 BP'!CO$2,'SPACELOG 8 EMPRUNT 2'!$Z$14:$Z$2000,0)),0)</f>
        <v>0</v>
      </c>
      <c r="CP89" s="66">
        <f>IFERROR(INDEX('SPACELOG 8 EMPRUNT 2'!$G$14:$G$2000,MATCH('SPACELOG 8 BP'!CP$2,'SPACELOG 8 EMPRUNT 2'!$Z$14:$Z$2000,0)),0)</f>
        <v>0</v>
      </c>
      <c r="CQ89" s="66">
        <f>IFERROR(INDEX('SPACELOG 8 EMPRUNT 2'!$G$14:$G$2000,MATCH('SPACELOG 8 BP'!CQ$2,'SPACELOG 8 EMPRUNT 2'!$Z$14:$Z$2000,0)),0)</f>
        <v>0</v>
      </c>
      <c r="CR89" s="75">
        <f>SUM(CF89:CQ89)</f>
        <v>0</v>
      </c>
      <c r="CS89" s="66">
        <f>IFERROR(INDEX('SPACELOG 8 EMPRUNT 2'!$G$14:$G$2000,MATCH('SPACELOG 8 BP'!CS$2,'SPACELOG 8 EMPRUNT 2'!$Z$14:$Z$2000,0)),0)</f>
        <v>0</v>
      </c>
      <c r="CT89" s="66">
        <f>IFERROR(INDEX('SPACELOG 8 EMPRUNT 2'!$G$14:$G$2000,MATCH('SPACELOG 8 BP'!CT$2,'SPACELOG 8 EMPRUNT 2'!$Z$14:$Z$2000,0)),0)</f>
        <v>0</v>
      </c>
      <c r="CU89" s="66">
        <f>IFERROR(INDEX('SPACELOG 8 EMPRUNT 2'!$G$14:$G$2000,MATCH('SPACELOG 8 BP'!CU$2,'SPACELOG 8 EMPRUNT 2'!$Z$14:$Z$2000,0)),0)</f>
        <v>0</v>
      </c>
      <c r="CV89" s="66">
        <f>IFERROR(INDEX('SPACELOG 8 EMPRUNT 2'!$G$14:$G$2000,MATCH('SPACELOG 8 BP'!CV$2,'SPACELOG 8 EMPRUNT 2'!$Z$14:$Z$2000,0)),0)</f>
        <v>0</v>
      </c>
      <c r="CW89" s="66">
        <f>IFERROR(INDEX('SPACELOG 8 EMPRUNT 2'!$G$14:$G$2000,MATCH('SPACELOG 8 BP'!CW$2,'SPACELOG 8 EMPRUNT 2'!$Z$14:$Z$2000,0)),0)</f>
        <v>0</v>
      </c>
      <c r="CX89" s="66">
        <f>IFERROR(INDEX('SPACELOG 8 EMPRUNT 2'!$G$14:$G$2000,MATCH('SPACELOG 8 BP'!CX$2,'SPACELOG 8 EMPRUNT 2'!$Z$14:$Z$2000,0)),0)</f>
        <v>0</v>
      </c>
      <c r="CY89" s="66">
        <f>IFERROR(INDEX('SPACELOG 8 EMPRUNT 2'!$G$14:$G$2000,MATCH('SPACELOG 8 BP'!CY$2,'SPACELOG 8 EMPRUNT 2'!$Z$14:$Z$2000,0)),0)</f>
        <v>0</v>
      </c>
      <c r="CZ89" s="66">
        <f>IFERROR(INDEX('SPACELOG 8 EMPRUNT 2'!$G$14:$G$2000,MATCH('SPACELOG 8 BP'!CZ$2,'SPACELOG 8 EMPRUNT 2'!$Z$14:$Z$2000,0)),0)</f>
        <v>0</v>
      </c>
      <c r="DA89" s="66">
        <f>IFERROR(INDEX('SPACELOG 8 EMPRUNT 2'!$G$14:$G$2000,MATCH('SPACELOG 8 BP'!DA$2,'SPACELOG 8 EMPRUNT 2'!$Z$14:$Z$2000,0)),0)</f>
        <v>0</v>
      </c>
      <c r="DB89" s="66">
        <f>IFERROR(INDEX('SPACELOG 8 EMPRUNT 2'!$G$14:$G$2000,MATCH('SPACELOG 8 BP'!DB$2,'SPACELOG 8 EMPRUNT 2'!$Z$14:$Z$2000,0)),0)</f>
        <v>0</v>
      </c>
      <c r="DC89" s="66">
        <f>IFERROR(INDEX('SPACELOG 8 EMPRUNT 2'!$G$14:$G$2000,MATCH('SPACELOG 8 BP'!DC$2,'SPACELOG 8 EMPRUNT 2'!$Z$14:$Z$2000,0)),0)</f>
        <v>0</v>
      </c>
      <c r="DD89" s="66">
        <f>IFERROR(INDEX('SPACELOG 8 EMPRUNT 2'!$G$14:$G$2000,MATCH('SPACELOG 8 BP'!DD$2,'SPACELOG 8 EMPRUNT 2'!$Z$14:$Z$2000,0)),0)</f>
        <v>0</v>
      </c>
      <c r="DE89" s="75">
        <f>SUM(CS89:DD89)</f>
        <v>0</v>
      </c>
      <c r="DF89" s="66">
        <f>IFERROR(INDEX('SPACELOG 8 EMPRUNT 2'!$G$14:$G$2000,MATCH('SPACELOG 8 BP'!DF$2,'SPACELOG 8 EMPRUNT 2'!$Z$14:$Z$2000,0)),0)</f>
        <v>0</v>
      </c>
      <c r="DG89" s="66">
        <f>IFERROR(INDEX('SPACELOG 8 EMPRUNT 2'!$G$14:$G$2000,MATCH('SPACELOG 8 BP'!DG$2,'SPACELOG 8 EMPRUNT 2'!$Z$14:$Z$2000,0)),0)</f>
        <v>0</v>
      </c>
      <c r="DH89" s="66">
        <f>IFERROR(INDEX('SPACELOG 8 EMPRUNT 2'!$G$14:$G$2000,MATCH('SPACELOG 8 BP'!DH$2,'SPACELOG 8 EMPRUNT 2'!$Z$14:$Z$2000,0)),0)</f>
        <v>0</v>
      </c>
      <c r="DI89" s="66">
        <f>IFERROR(INDEX('SPACELOG 8 EMPRUNT 2'!$G$14:$G$2000,MATCH('SPACELOG 8 BP'!DI$2,'SPACELOG 8 EMPRUNT 2'!$Z$14:$Z$2000,0)),0)</f>
        <v>0</v>
      </c>
      <c r="DJ89" s="66">
        <f>IFERROR(INDEX('SPACELOG 8 EMPRUNT 2'!$G$14:$G$2000,MATCH('SPACELOG 8 BP'!DJ$2,'SPACELOG 8 EMPRUNT 2'!$Z$14:$Z$2000,0)),0)</f>
        <v>0</v>
      </c>
      <c r="DK89" s="66">
        <f>IFERROR(INDEX('SPACELOG 8 EMPRUNT 2'!$G$14:$G$2000,MATCH('SPACELOG 8 BP'!DK$2,'SPACELOG 8 EMPRUNT 2'!$Z$14:$Z$2000,0)),0)</f>
        <v>0</v>
      </c>
      <c r="DL89" s="66">
        <f>IFERROR(INDEX('SPACELOG 8 EMPRUNT 2'!$G$14:$G$2000,MATCH('SPACELOG 8 BP'!DL$2,'SPACELOG 8 EMPRUNT 2'!$Z$14:$Z$2000,0)),0)</f>
        <v>0</v>
      </c>
      <c r="DM89" s="66">
        <f>IFERROR(INDEX('SPACELOG 8 EMPRUNT 2'!$G$14:$G$2000,MATCH('SPACELOG 8 BP'!DM$2,'SPACELOG 8 EMPRUNT 2'!$Z$14:$Z$2000,0)),0)</f>
        <v>0</v>
      </c>
      <c r="DN89" s="66">
        <f>IFERROR(INDEX('SPACELOG 8 EMPRUNT 2'!$G$14:$G$2000,MATCH('SPACELOG 8 BP'!DN$2,'SPACELOG 8 EMPRUNT 2'!$Z$14:$Z$2000,0)),0)</f>
        <v>0</v>
      </c>
      <c r="DO89" s="66">
        <f>IFERROR(INDEX('SPACELOG 8 EMPRUNT 2'!$G$14:$G$2000,MATCH('SPACELOG 8 BP'!DO$2,'SPACELOG 8 EMPRUNT 2'!$Z$14:$Z$2000,0)),0)</f>
        <v>0</v>
      </c>
      <c r="DP89" s="66">
        <f>IFERROR(INDEX('SPACELOG 8 EMPRUNT 2'!$G$14:$G$2000,MATCH('SPACELOG 8 BP'!DP$2,'SPACELOG 8 EMPRUNT 2'!$Z$14:$Z$2000,0)),0)</f>
        <v>0</v>
      </c>
      <c r="DQ89" s="66">
        <f>IFERROR(INDEX('SPACELOG 8 EMPRUNT 2'!$G$14:$G$2000,MATCH('SPACELOG 8 BP'!DQ$2,'SPACELOG 8 EMPRUNT 2'!$Z$14:$Z$2000,0)),0)</f>
        <v>0</v>
      </c>
      <c r="DR89" s="75">
        <f>SUM(DF89:DQ89)</f>
        <v>0</v>
      </c>
      <c r="DS89" s="66">
        <f>IFERROR(INDEX('SPACELOG 8 EMPRUNT 2'!$G$14:$G$2000,MATCH('SPACELOG 8 BP'!DS$2,'SPACELOG 8 EMPRUNT 2'!$Z$14:$Z$2000,0)),0)</f>
        <v>0</v>
      </c>
      <c r="DT89" s="66">
        <f>IFERROR(INDEX('SPACELOG 8 EMPRUNT 2'!$G$14:$G$2000,MATCH('SPACELOG 8 BP'!DT$2,'SPACELOG 8 EMPRUNT 2'!$Z$14:$Z$2000,0)),0)</f>
        <v>0</v>
      </c>
      <c r="DU89" s="66">
        <f>IFERROR(INDEX('SPACELOG 8 EMPRUNT 2'!$G$14:$G$2000,MATCH('SPACELOG 8 BP'!DU$2,'SPACELOG 8 EMPRUNT 2'!$Z$14:$Z$2000,0)),0)</f>
        <v>0</v>
      </c>
      <c r="DV89" s="66">
        <f>IFERROR(INDEX('SPACELOG 8 EMPRUNT 2'!$G$14:$G$2000,MATCH('SPACELOG 8 BP'!DV$2,'SPACELOG 8 EMPRUNT 2'!$Z$14:$Z$2000,0)),0)</f>
        <v>0</v>
      </c>
      <c r="DW89" s="66">
        <f>IFERROR(INDEX('SPACELOG 8 EMPRUNT 2'!$G$14:$G$2000,MATCH('SPACELOG 8 BP'!DW$2,'SPACELOG 8 EMPRUNT 2'!$Z$14:$Z$2000,0)),0)</f>
        <v>0</v>
      </c>
      <c r="DX89" s="66">
        <f>IFERROR(INDEX('SPACELOG 8 EMPRUNT 2'!$G$14:$G$2000,MATCH('SPACELOG 8 BP'!DX$2,'SPACELOG 8 EMPRUNT 2'!$Z$14:$Z$2000,0)),0)</f>
        <v>0</v>
      </c>
      <c r="DY89" s="66">
        <f>IFERROR(INDEX('SPACELOG 8 EMPRUNT 2'!$G$14:$G$2000,MATCH('SPACELOG 8 BP'!DY$2,'SPACELOG 8 EMPRUNT 2'!$Z$14:$Z$2000,0)),0)</f>
        <v>0</v>
      </c>
      <c r="DZ89" s="66">
        <f>IFERROR(INDEX('SPACELOG 8 EMPRUNT 2'!$G$14:$G$2000,MATCH('SPACELOG 8 BP'!DZ$2,'SPACELOG 8 EMPRUNT 2'!$Z$14:$Z$2000,0)),0)</f>
        <v>0</v>
      </c>
      <c r="EA89" s="66">
        <f>IFERROR(INDEX('SPACELOG 8 EMPRUNT 2'!$G$14:$G$2000,MATCH('SPACELOG 8 BP'!EA$2,'SPACELOG 8 EMPRUNT 2'!$Z$14:$Z$2000,0)),0)</f>
        <v>0</v>
      </c>
      <c r="EB89" s="66">
        <f>IFERROR(INDEX('SPACELOG 8 EMPRUNT 2'!$G$14:$G$2000,MATCH('SPACELOG 8 BP'!EB$2,'SPACELOG 8 EMPRUNT 2'!$Z$14:$Z$2000,0)),0)</f>
        <v>0</v>
      </c>
      <c r="EC89" s="66">
        <f>IFERROR(INDEX('SPACELOG 8 EMPRUNT 2'!$G$14:$G$2000,MATCH('SPACELOG 8 BP'!EC$2,'SPACELOG 8 EMPRUNT 2'!$Z$14:$Z$2000,0)),0)</f>
        <v>0</v>
      </c>
      <c r="ED89" s="66">
        <f>IFERROR(INDEX('SPACELOG 8 EMPRUNT 2'!$G$14:$G$2000,MATCH('SPACELOG 8 BP'!ED$2,'SPACELOG 8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8 EMPRUNT 3'!$G$14:$G$2000,MATCH('SPACELOG 8 BP'!F$2,'SPACELOG 8 EMPRUNT 3'!$Z$14:$Z$2000,0)),0)</f>
        <v>0</v>
      </c>
      <c r="G90" s="66">
        <f>IFERROR(INDEX('SPACELOG 8 EMPRUNT 3'!$G$14:$G$2000,MATCH('SPACELOG 8 BP'!G$2,'SPACELOG 8 EMPRUNT 3'!$Z$14:$Z$2000,0)),0)</f>
        <v>0</v>
      </c>
      <c r="H90" s="66">
        <f>IFERROR(INDEX('SPACELOG 8 EMPRUNT 3'!$G$14:$G$2000,MATCH('SPACELOG 8 BP'!H$2,'SPACELOG 8 EMPRUNT 3'!$Z$14:$Z$2000,0)),0)</f>
        <v>0</v>
      </c>
      <c r="I90" s="66">
        <f>IFERROR(INDEX('SPACELOG 8 EMPRUNT 3'!$G$14:$G$2000,MATCH('SPACELOG 8 BP'!I$2,'SPACELOG 8 EMPRUNT 3'!$Z$14:$Z$2000,0)),0)</f>
        <v>0</v>
      </c>
      <c r="J90" s="66">
        <f>IFERROR(INDEX('SPACELOG 8 EMPRUNT 3'!$G$14:$G$2000,MATCH('SPACELOG 8 BP'!J$2,'SPACELOG 8 EMPRUNT 3'!$Z$14:$Z$2000,0)),0)</f>
        <v>0</v>
      </c>
      <c r="K90" s="66">
        <f>IFERROR(INDEX('SPACELOG 8 EMPRUNT 3'!$G$14:$G$2000,MATCH('SPACELOG 8 BP'!K$2,'SPACELOG 8 EMPRUNT 3'!$Z$14:$Z$2000,0)),0)</f>
        <v>0</v>
      </c>
      <c r="L90" s="66">
        <f>IFERROR(INDEX('SPACELOG 8 EMPRUNT 3'!$G$14:$G$2000,MATCH('SPACELOG 8 BP'!L$2,'SPACELOG 8 EMPRUNT 3'!$Z$14:$Z$2000,0)),0)</f>
        <v>0</v>
      </c>
      <c r="M90" s="66">
        <f>IFERROR(INDEX('SPACELOG 8 EMPRUNT 3'!$G$14:$G$2000,MATCH('SPACELOG 8 BP'!M$2,'SPACELOG 8 EMPRUNT 3'!$Z$14:$Z$2000,0)),0)</f>
        <v>0</v>
      </c>
      <c r="N90" s="66">
        <f>IFERROR(INDEX('SPACELOG 8 EMPRUNT 3'!$G$14:$G$2000,MATCH('SPACELOG 8 BP'!N$2,'SPACELOG 8 EMPRUNT 3'!$Z$14:$Z$2000,0)),0)</f>
        <v>0</v>
      </c>
      <c r="O90" s="66">
        <f>IFERROR(INDEX('SPACELOG 8 EMPRUNT 3'!$G$14:$G$2000,MATCH('SPACELOG 8 BP'!O$2,'SPACELOG 8 EMPRUNT 3'!$Z$14:$Z$2000,0)),0)</f>
        <v>0</v>
      </c>
      <c r="P90" s="66">
        <f>IFERROR(INDEX('SPACELOG 8 EMPRUNT 3'!$G$14:$G$2000,MATCH('SPACELOG 8 BP'!P$2,'SPACELOG 8 EMPRUNT 3'!$Z$14:$Z$2000,0)),0)</f>
        <v>0</v>
      </c>
      <c r="Q90" s="66">
        <f>IFERROR(INDEX('SPACELOG 8 EMPRUNT 3'!$G$14:$G$2000,MATCH('SPACELOG 8 BP'!Q$2,'SPACELOG 8 EMPRUNT 3'!$Z$14:$Z$2000,0)),0)</f>
        <v>0</v>
      </c>
      <c r="R90" s="75">
        <f>SUM(F90:Q90)</f>
        <v>0</v>
      </c>
      <c r="S90" s="66">
        <f>IFERROR(INDEX('SPACELOG 8 EMPRUNT 3'!$G$14:$G$2000,MATCH('SPACELOG 8 BP'!S$2,'SPACELOG 8 EMPRUNT 3'!$Z$14:$Z$2000,0)),0)</f>
        <v>0</v>
      </c>
      <c r="T90" s="66">
        <f>IFERROR(INDEX('SPACELOG 8 EMPRUNT 3'!$G$14:$G$2000,MATCH('SPACELOG 8 BP'!T$2,'SPACELOG 8 EMPRUNT 3'!$Z$14:$Z$2000,0)),0)</f>
        <v>0</v>
      </c>
      <c r="U90" s="66">
        <f>IFERROR(INDEX('SPACELOG 8 EMPRUNT 3'!$G$14:$G$2000,MATCH('SPACELOG 8 BP'!U$2,'SPACELOG 8 EMPRUNT 3'!$Z$14:$Z$2000,0)),0)</f>
        <v>0</v>
      </c>
      <c r="V90" s="66">
        <f>IFERROR(INDEX('SPACELOG 8 EMPRUNT 3'!$G$14:$G$2000,MATCH('SPACELOG 8 BP'!V$2,'SPACELOG 8 EMPRUNT 3'!$Z$14:$Z$2000,0)),0)</f>
        <v>0</v>
      </c>
      <c r="W90" s="66">
        <f>IFERROR(INDEX('SPACELOG 8 EMPRUNT 3'!$G$14:$G$2000,MATCH('SPACELOG 8 BP'!W$2,'SPACELOG 8 EMPRUNT 3'!$Z$14:$Z$2000,0)),0)</f>
        <v>0</v>
      </c>
      <c r="X90" s="66">
        <f>IFERROR(INDEX('SPACELOG 8 EMPRUNT 3'!$G$14:$G$2000,MATCH('SPACELOG 8 BP'!X$2,'SPACELOG 8 EMPRUNT 3'!$Z$14:$Z$2000,0)),0)</f>
        <v>0</v>
      </c>
      <c r="Y90" s="66">
        <f>IFERROR(INDEX('SPACELOG 8 EMPRUNT 3'!$G$14:$G$2000,MATCH('SPACELOG 8 BP'!Y$2,'SPACELOG 8 EMPRUNT 3'!$Z$14:$Z$2000,0)),0)</f>
        <v>0</v>
      </c>
      <c r="Z90" s="66">
        <f>IFERROR(INDEX('SPACELOG 8 EMPRUNT 3'!$G$14:$G$2000,MATCH('SPACELOG 8 BP'!Z$2,'SPACELOG 8 EMPRUNT 3'!$Z$14:$Z$2000,0)),0)</f>
        <v>0</v>
      </c>
      <c r="AA90" s="66">
        <f>IFERROR(INDEX('SPACELOG 8 EMPRUNT 3'!$G$14:$G$2000,MATCH('SPACELOG 8 BP'!AA$2,'SPACELOG 8 EMPRUNT 3'!$Z$14:$Z$2000,0)),0)</f>
        <v>0</v>
      </c>
      <c r="AB90" s="66">
        <f>IFERROR(INDEX('SPACELOG 8 EMPRUNT 3'!$G$14:$G$2000,MATCH('SPACELOG 8 BP'!AB$2,'SPACELOG 8 EMPRUNT 3'!$Z$14:$Z$2000,0)),0)</f>
        <v>0</v>
      </c>
      <c r="AC90" s="66">
        <f>IFERROR(INDEX('SPACELOG 8 EMPRUNT 3'!$G$14:$G$2000,MATCH('SPACELOG 8 BP'!AC$2,'SPACELOG 8 EMPRUNT 3'!$Z$14:$Z$2000,0)),0)</f>
        <v>0</v>
      </c>
      <c r="AD90" s="66">
        <f>IFERROR(INDEX('SPACELOG 8 EMPRUNT 3'!$G$14:$G$2000,MATCH('SPACELOG 8 BP'!AD$2,'SPACELOG 8 EMPRUNT 3'!$Z$14:$Z$2000,0)),0)</f>
        <v>0</v>
      </c>
      <c r="AE90" s="75">
        <f>SUM(S90:AD90)</f>
        <v>0</v>
      </c>
      <c r="AF90" s="66">
        <f>IFERROR(INDEX('SPACELOG 8 EMPRUNT 3'!$G$14:$G$2000,MATCH('SPACELOG 8 BP'!AF$2,'SPACELOG 8 EMPRUNT 3'!$Z$14:$Z$2000,0)),0)</f>
        <v>0</v>
      </c>
      <c r="AG90" s="66">
        <f>IFERROR(INDEX('SPACELOG 8 EMPRUNT 3'!$G$14:$G$2000,MATCH('SPACELOG 8 BP'!AG$2,'SPACELOG 8 EMPRUNT 3'!$Z$14:$Z$2000,0)),0)</f>
        <v>0</v>
      </c>
      <c r="AH90" s="66">
        <f>IFERROR(INDEX('SPACELOG 8 EMPRUNT 3'!$G$14:$G$2000,MATCH('SPACELOG 8 BP'!AH$2,'SPACELOG 8 EMPRUNT 3'!$Z$14:$Z$2000,0)),0)</f>
        <v>0</v>
      </c>
      <c r="AI90" s="66">
        <f>IFERROR(INDEX('SPACELOG 8 EMPRUNT 3'!$G$14:$G$2000,MATCH('SPACELOG 8 BP'!AI$2,'SPACELOG 8 EMPRUNT 3'!$Z$14:$Z$2000,0)),0)</f>
        <v>0</v>
      </c>
      <c r="AJ90" s="66">
        <f>IFERROR(INDEX('SPACELOG 8 EMPRUNT 3'!$G$14:$G$2000,MATCH('SPACELOG 8 BP'!AJ$2,'SPACELOG 8 EMPRUNT 3'!$Z$14:$Z$2000,0)),0)</f>
        <v>0</v>
      </c>
      <c r="AK90" s="66">
        <f>IFERROR(INDEX('SPACELOG 8 EMPRUNT 3'!$G$14:$G$2000,MATCH('SPACELOG 8 BP'!AK$2,'SPACELOG 8 EMPRUNT 3'!$Z$14:$Z$2000,0)),0)</f>
        <v>0</v>
      </c>
      <c r="AL90" s="66">
        <f>IFERROR(INDEX('SPACELOG 8 EMPRUNT 3'!$G$14:$G$2000,MATCH('SPACELOG 8 BP'!AL$2,'SPACELOG 8 EMPRUNT 3'!$Z$14:$Z$2000,0)),0)</f>
        <v>0</v>
      </c>
      <c r="AM90" s="66">
        <f>IFERROR(INDEX('SPACELOG 8 EMPRUNT 3'!$G$14:$G$2000,MATCH('SPACELOG 8 BP'!AM$2,'SPACELOG 8 EMPRUNT 3'!$Z$14:$Z$2000,0)),0)</f>
        <v>0</v>
      </c>
      <c r="AN90" s="66">
        <f>IFERROR(INDEX('SPACELOG 8 EMPRUNT 3'!$G$14:$G$2000,MATCH('SPACELOG 8 BP'!AN$2,'SPACELOG 8 EMPRUNT 3'!$Z$14:$Z$2000,0)),0)</f>
        <v>0</v>
      </c>
      <c r="AO90" s="66">
        <f>IFERROR(INDEX('SPACELOG 8 EMPRUNT 3'!$G$14:$G$2000,MATCH('SPACELOG 8 BP'!AO$2,'SPACELOG 8 EMPRUNT 3'!$Z$14:$Z$2000,0)),0)</f>
        <v>0</v>
      </c>
      <c r="AP90" s="66">
        <f>IFERROR(INDEX('SPACELOG 8 EMPRUNT 3'!$G$14:$G$2000,MATCH('SPACELOG 8 BP'!AP$2,'SPACELOG 8 EMPRUNT 3'!$Z$14:$Z$2000,0)),0)</f>
        <v>0</v>
      </c>
      <c r="AQ90" s="66">
        <f>IFERROR(INDEX('SPACELOG 8 EMPRUNT 3'!$G$14:$G$2000,MATCH('SPACELOG 8 BP'!AQ$2,'SPACELOG 8 EMPRUNT 3'!$Z$14:$Z$2000,0)),0)</f>
        <v>0</v>
      </c>
      <c r="AR90" s="75">
        <f>SUM(AF90:AQ90)</f>
        <v>0</v>
      </c>
      <c r="AS90" s="66">
        <f>IFERROR(INDEX('SPACELOG 8 EMPRUNT 3'!$G$14:$G$2000,MATCH('SPACELOG 8 BP'!AS$2,'SPACELOG 8 EMPRUNT 3'!$Z$14:$Z$2000,0)),0)</f>
        <v>0</v>
      </c>
      <c r="AT90" s="66">
        <f>IFERROR(INDEX('SPACELOG 8 EMPRUNT 3'!$G$14:$G$2000,MATCH('SPACELOG 8 BP'!AT$2,'SPACELOG 8 EMPRUNT 3'!$Z$14:$Z$2000,0)),0)</f>
        <v>0</v>
      </c>
      <c r="AU90" s="66">
        <f>IFERROR(INDEX('SPACELOG 8 EMPRUNT 3'!$G$14:$G$2000,MATCH('SPACELOG 8 BP'!AU$2,'SPACELOG 8 EMPRUNT 3'!$Z$14:$Z$2000,0)),0)</f>
        <v>0</v>
      </c>
      <c r="AV90" s="66">
        <f>IFERROR(INDEX('SPACELOG 8 EMPRUNT 3'!$G$14:$G$2000,MATCH('SPACELOG 8 BP'!AV$2,'SPACELOG 8 EMPRUNT 3'!$Z$14:$Z$2000,0)),0)</f>
        <v>0</v>
      </c>
      <c r="AW90" s="66">
        <f>IFERROR(INDEX('SPACELOG 8 EMPRUNT 3'!$G$14:$G$2000,MATCH('SPACELOG 8 BP'!AW$2,'SPACELOG 8 EMPRUNT 3'!$Z$14:$Z$2000,0)),0)</f>
        <v>0</v>
      </c>
      <c r="AX90" s="66">
        <f>IFERROR(INDEX('SPACELOG 8 EMPRUNT 3'!$G$14:$G$2000,MATCH('SPACELOG 8 BP'!AX$2,'SPACELOG 8 EMPRUNT 3'!$Z$14:$Z$2000,0)),0)</f>
        <v>0</v>
      </c>
      <c r="AY90" s="66">
        <f>IFERROR(INDEX('SPACELOG 8 EMPRUNT 3'!$G$14:$G$2000,MATCH('SPACELOG 8 BP'!AY$2,'SPACELOG 8 EMPRUNT 3'!$Z$14:$Z$2000,0)),0)</f>
        <v>0</v>
      </c>
      <c r="AZ90" s="66">
        <f>IFERROR(INDEX('SPACELOG 8 EMPRUNT 3'!$G$14:$G$2000,MATCH('SPACELOG 8 BP'!AZ$2,'SPACELOG 8 EMPRUNT 3'!$Z$14:$Z$2000,0)),0)</f>
        <v>0</v>
      </c>
      <c r="BA90" s="66">
        <f>IFERROR(INDEX('SPACELOG 8 EMPRUNT 3'!$G$14:$G$2000,MATCH('SPACELOG 8 BP'!BA$2,'SPACELOG 8 EMPRUNT 3'!$Z$14:$Z$2000,0)),0)</f>
        <v>0</v>
      </c>
      <c r="BB90" s="66">
        <f>IFERROR(INDEX('SPACELOG 8 EMPRUNT 3'!$G$14:$G$2000,MATCH('SPACELOG 8 BP'!BB$2,'SPACELOG 8 EMPRUNT 3'!$Z$14:$Z$2000,0)),0)</f>
        <v>0</v>
      </c>
      <c r="BC90" s="66">
        <f>IFERROR(INDEX('SPACELOG 8 EMPRUNT 3'!$G$14:$G$2000,MATCH('SPACELOG 8 BP'!BC$2,'SPACELOG 8 EMPRUNT 3'!$Z$14:$Z$2000,0)),0)</f>
        <v>0</v>
      </c>
      <c r="BD90" s="66">
        <f>IFERROR(INDEX('SPACELOG 8 EMPRUNT 3'!$G$14:$G$2000,MATCH('SPACELOG 8 BP'!BD$2,'SPACELOG 8 EMPRUNT 3'!$Z$14:$Z$2000,0)),0)</f>
        <v>0</v>
      </c>
      <c r="BE90" s="75">
        <f>SUM(AS90:BD90)</f>
        <v>0</v>
      </c>
      <c r="BF90" s="66">
        <f>IFERROR(INDEX('SPACELOG 8 EMPRUNT 3'!$G$14:$G$2000,MATCH('SPACELOG 8 BP'!BF$2,'SPACELOG 8 EMPRUNT 3'!$Z$14:$Z$2000,0)),0)</f>
        <v>0</v>
      </c>
      <c r="BG90" s="66">
        <f>IFERROR(INDEX('SPACELOG 8 EMPRUNT 3'!$G$14:$G$2000,MATCH('SPACELOG 8 BP'!BG$2,'SPACELOG 8 EMPRUNT 3'!$Z$14:$Z$2000,0)),0)</f>
        <v>0</v>
      </c>
      <c r="BH90" s="66">
        <f>IFERROR(INDEX('SPACELOG 8 EMPRUNT 3'!$G$14:$G$2000,MATCH('SPACELOG 8 BP'!BH$2,'SPACELOG 8 EMPRUNT 3'!$Z$14:$Z$2000,0)),0)</f>
        <v>0</v>
      </c>
      <c r="BI90" s="66">
        <f>IFERROR(INDEX('SPACELOG 8 EMPRUNT 3'!$G$14:$G$2000,MATCH('SPACELOG 8 BP'!BI$2,'SPACELOG 8 EMPRUNT 3'!$Z$14:$Z$2000,0)),0)</f>
        <v>0</v>
      </c>
      <c r="BJ90" s="66">
        <f>IFERROR(INDEX('SPACELOG 8 EMPRUNT 3'!$G$14:$G$2000,MATCH('SPACELOG 8 BP'!BJ$2,'SPACELOG 8 EMPRUNT 3'!$Z$14:$Z$2000,0)),0)</f>
        <v>0</v>
      </c>
      <c r="BK90" s="66">
        <f>IFERROR(INDEX('SPACELOG 8 EMPRUNT 3'!$G$14:$G$2000,MATCH('SPACELOG 8 BP'!BK$2,'SPACELOG 8 EMPRUNT 3'!$Z$14:$Z$2000,0)),0)</f>
        <v>0</v>
      </c>
      <c r="BL90" s="66">
        <f>IFERROR(INDEX('SPACELOG 8 EMPRUNT 3'!$G$14:$G$2000,MATCH('SPACELOG 8 BP'!BL$2,'SPACELOG 8 EMPRUNT 3'!$Z$14:$Z$2000,0)),0)</f>
        <v>0</v>
      </c>
      <c r="BM90" s="66">
        <f>IFERROR(INDEX('SPACELOG 8 EMPRUNT 3'!$G$14:$G$2000,MATCH('SPACELOG 8 BP'!BM$2,'SPACELOG 8 EMPRUNT 3'!$Z$14:$Z$2000,0)),0)</f>
        <v>0</v>
      </c>
      <c r="BN90" s="66">
        <f>IFERROR(INDEX('SPACELOG 8 EMPRUNT 3'!$G$14:$G$2000,MATCH('SPACELOG 8 BP'!BN$2,'SPACELOG 8 EMPRUNT 3'!$Z$14:$Z$2000,0)),0)</f>
        <v>0</v>
      </c>
      <c r="BO90" s="66">
        <f>IFERROR(INDEX('SPACELOG 8 EMPRUNT 3'!$G$14:$G$2000,MATCH('SPACELOG 8 BP'!BO$2,'SPACELOG 8 EMPRUNT 3'!$Z$14:$Z$2000,0)),0)</f>
        <v>0</v>
      </c>
      <c r="BP90" s="66">
        <f>IFERROR(INDEX('SPACELOG 8 EMPRUNT 3'!$G$14:$G$2000,MATCH('SPACELOG 8 BP'!BP$2,'SPACELOG 8 EMPRUNT 3'!$Z$14:$Z$2000,0)),0)</f>
        <v>0</v>
      </c>
      <c r="BQ90" s="66">
        <f>IFERROR(INDEX('SPACELOG 8 EMPRUNT 3'!$G$14:$G$2000,MATCH('SPACELOG 8 BP'!BQ$2,'SPACELOG 8 EMPRUNT 3'!$Z$14:$Z$2000,0)),0)</f>
        <v>0</v>
      </c>
      <c r="BR90" s="75">
        <f>SUM(BF90:BQ90)</f>
        <v>0</v>
      </c>
      <c r="BS90" s="66">
        <f>IFERROR(INDEX('SPACELOG 8 EMPRUNT 3'!$G$14:$G$2000,MATCH('SPACELOG 8 BP'!BS$2,'SPACELOG 8 EMPRUNT 3'!$Z$14:$Z$2000,0)),0)</f>
        <v>0</v>
      </c>
      <c r="BT90" s="66">
        <f>IFERROR(INDEX('SPACELOG 8 EMPRUNT 3'!$G$14:$G$2000,MATCH('SPACELOG 8 BP'!BT$2,'SPACELOG 8 EMPRUNT 3'!$Z$14:$Z$2000,0)),0)</f>
        <v>0</v>
      </c>
      <c r="BU90" s="66">
        <f>IFERROR(INDEX('SPACELOG 8 EMPRUNT 3'!$G$14:$G$2000,MATCH('SPACELOG 8 BP'!BU$2,'SPACELOG 8 EMPRUNT 3'!$Z$14:$Z$2000,0)),0)</f>
        <v>0</v>
      </c>
      <c r="BV90" s="66">
        <f>IFERROR(INDEX('SPACELOG 8 EMPRUNT 3'!$G$14:$G$2000,MATCH('SPACELOG 8 BP'!BV$2,'SPACELOG 8 EMPRUNT 3'!$Z$14:$Z$2000,0)),0)</f>
        <v>0</v>
      </c>
      <c r="BW90" s="66">
        <f>IFERROR(INDEX('SPACELOG 8 EMPRUNT 3'!$G$14:$G$2000,MATCH('SPACELOG 8 BP'!BW$2,'SPACELOG 8 EMPRUNT 3'!$Z$14:$Z$2000,0)),0)</f>
        <v>0</v>
      </c>
      <c r="BX90" s="66">
        <f>IFERROR(INDEX('SPACELOG 8 EMPRUNT 3'!$G$14:$G$2000,MATCH('SPACELOG 8 BP'!BX$2,'SPACELOG 8 EMPRUNT 3'!$Z$14:$Z$2000,0)),0)</f>
        <v>0</v>
      </c>
      <c r="BY90" s="66">
        <f>IFERROR(INDEX('SPACELOG 8 EMPRUNT 3'!$G$14:$G$2000,MATCH('SPACELOG 8 BP'!BY$2,'SPACELOG 8 EMPRUNT 3'!$Z$14:$Z$2000,0)),0)</f>
        <v>0</v>
      </c>
      <c r="BZ90" s="66">
        <f>IFERROR(INDEX('SPACELOG 8 EMPRUNT 3'!$G$14:$G$2000,MATCH('SPACELOG 8 BP'!BZ$2,'SPACELOG 8 EMPRUNT 3'!$Z$14:$Z$2000,0)),0)</f>
        <v>0</v>
      </c>
      <c r="CA90" s="66">
        <f>IFERROR(INDEX('SPACELOG 8 EMPRUNT 3'!$G$14:$G$2000,MATCH('SPACELOG 8 BP'!CA$2,'SPACELOG 8 EMPRUNT 3'!$Z$14:$Z$2000,0)),0)</f>
        <v>0</v>
      </c>
      <c r="CB90" s="66">
        <f>IFERROR(INDEX('SPACELOG 8 EMPRUNT 3'!$G$14:$G$2000,MATCH('SPACELOG 8 BP'!CB$2,'SPACELOG 8 EMPRUNT 3'!$Z$14:$Z$2000,0)),0)</f>
        <v>0</v>
      </c>
      <c r="CC90" s="66">
        <f>IFERROR(INDEX('SPACELOG 8 EMPRUNT 3'!$G$14:$G$2000,MATCH('SPACELOG 8 BP'!CC$2,'SPACELOG 8 EMPRUNT 3'!$Z$14:$Z$2000,0)),0)</f>
        <v>0</v>
      </c>
      <c r="CD90" s="66">
        <f>IFERROR(INDEX('SPACELOG 8 EMPRUNT 3'!$G$14:$G$2000,MATCH('SPACELOG 8 BP'!CD$2,'SPACELOG 8 EMPRUNT 3'!$Z$14:$Z$2000,0)),0)</f>
        <v>0</v>
      </c>
      <c r="CE90" s="75">
        <f>SUM(BS90:CD90)</f>
        <v>0</v>
      </c>
      <c r="CF90" s="66">
        <f>IFERROR(INDEX('SPACELOG 8 EMPRUNT 3'!$G$14:$G$2000,MATCH('SPACELOG 8 BP'!CF$2,'SPACELOG 8 EMPRUNT 3'!$Z$14:$Z$2000,0)),0)</f>
        <v>0</v>
      </c>
      <c r="CG90" s="66">
        <f>IFERROR(INDEX('SPACELOG 8 EMPRUNT 3'!$G$14:$G$2000,MATCH('SPACELOG 8 BP'!CG$2,'SPACELOG 8 EMPRUNT 3'!$Z$14:$Z$2000,0)),0)</f>
        <v>0</v>
      </c>
      <c r="CH90" s="66">
        <f>IFERROR(INDEX('SPACELOG 8 EMPRUNT 3'!$G$14:$G$2000,MATCH('SPACELOG 8 BP'!CH$2,'SPACELOG 8 EMPRUNT 3'!$Z$14:$Z$2000,0)),0)</f>
        <v>0</v>
      </c>
      <c r="CI90" s="66">
        <f>IFERROR(INDEX('SPACELOG 8 EMPRUNT 3'!$G$14:$G$2000,MATCH('SPACELOG 8 BP'!CI$2,'SPACELOG 8 EMPRUNT 3'!$Z$14:$Z$2000,0)),0)</f>
        <v>0</v>
      </c>
      <c r="CJ90" s="66">
        <f>IFERROR(INDEX('SPACELOG 8 EMPRUNT 3'!$G$14:$G$2000,MATCH('SPACELOG 8 BP'!CJ$2,'SPACELOG 8 EMPRUNT 3'!$Z$14:$Z$2000,0)),0)</f>
        <v>0</v>
      </c>
      <c r="CK90" s="66">
        <f>IFERROR(INDEX('SPACELOG 8 EMPRUNT 3'!$G$14:$G$2000,MATCH('SPACELOG 8 BP'!CK$2,'SPACELOG 8 EMPRUNT 3'!$Z$14:$Z$2000,0)),0)</f>
        <v>0</v>
      </c>
      <c r="CL90" s="66">
        <f>IFERROR(INDEX('SPACELOG 8 EMPRUNT 3'!$G$14:$G$2000,MATCH('SPACELOG 8 BP'!CL$2,'SPACELOG 8 EMPRUNT 3'!$Z$14:$Z$2000,0)),0)</f>
        <v>0</v>
      </c>
      <c r="CM90" s="66">
        <f>IFERROR(INDEX('SPACELOG 8 EMPRUNT 3'!$G$14:$G$2000,MATCH('SPACELOG 8 BP'!CM$2,'SPACELOG 8 EMPRUNT 3'!$Z$14:$Z$2000,0)),0)</f>
        <v>0</v>
      </c>
      <c r="CN90" s="66">
        <f>IFERROR(INDEX('SPACELOG 8 EMPRUNT 3'!$G$14:$G$2000,MATCH('SPACELOG 8 BP'!CN$2,'SPACELOG 8 EMPRUNT 3'!$Z$14:$Z$2000,0)),0)</f>
        <v>0</v>
      </c>
      <c r="CO90" s="66">
        <f>IFERROR(INDEX('SPACELOG 8 EMPRUNT 3'!$G$14:$G$2000,MATCH('SPACELOG 8 BP'!CO$2,'SPACELOG 8 EMPRUNT 3'!$Z$14:$Z$2000,0)),0)</f>
        <v>0</v>
      </c>
      <c r="CP90" s="66">
        <f>IFERROR(INDEX('SPACELOG 8 EMPRUNT 3'!$G$14:$G$2000,MATCH('SPACELOG 8 BP'!CP$2,'SPACELOG 8 EMPRUNT 3'!$Z$14:$Z$2000,0)),0)</f>
        <v>0</v>
      </c>
      <c r="CQ90" s="66">
        <f>IFERROR(INDEX('SPACELOG 8 EMPRUNT 3'!$G$14:$G$2000,MATCH('SPACELOG 8 BP'!CQ$2,'SPACELOG 8 EMPRUNT 3'!$Z$14:$Z$2000,0)),0)</f>
        <v>0</v>
      </c>
      <c r="CR90" s="75">
        <f>SUM(CF90:CQ90)</f>
        <v>0</v>
      </c>
      <c r="CS90" s="66">
        <f>IFERROR(INDEX('SPACELOG 8 EMPRUNT 3'!$G$14:$G$2000,MATCH('SPACELOG 8 BP'!CS$2,'SPACELOG 8 EMPRUNT 3'!$Z$14:$Z$2000,0)),0)</f>
        <v>0</v>
      </c>
      <c r="CT90" s="66">
        <f>IFERROR(INDEX('SPACELOG 8 EMPRUNT 3'!$G$14:$G$2000,MATCH('SPACELOG 8 BP'!CT$2,'SPACELOG 8 EMPRUNT 3'!$Z$14:$Z$2000,0)),0)</f>
        <v>0</v>
      </c>
      <c r="CU90" s="66">
        <f>IFERROR(INDEX('SPACELOG 8 EMPRUNT 3'!$G$14:$G$2000,MATCH('SPACELOG 8 BP'!CU$2,'SPACELOG 8 EMPRUNT 3'!$Z$14:$Z$2000,0)),0)</f>
        <v>0</v>
      </c>
      <c r="CV90" s="66">
        <f>IFERROR(INDEX('SPACELOG 8 EMPRUNT 3'!$G$14:$G$2000,MATCH('SPACELOG 8 BP'!CV$2,'SPACELOG 8 EMPRUNT 3'!$Z$14:$Z$2000,0)),0)</f>
        <v>0</v>
      </c>
      <c r="CW90" s="66">
        <f>IFERROR(INDEX('SPACELOG 8 EMPRUNT 3'!$G$14:$G$2000,MATCH('SPACELOG 8 BP'!CW$2,'SPACELOG 8 EMPRUNT 3'!$Z$14:$Z$2000,0)),0)</f>
        <v>0</v>
      </c>
      <c r="CX90" s="66">
        <f>IFERROR(INDEX('SPACELOG 8 EMPRUNT 3'!$G$14:$G$2000,MATCH('SPACELOG 8 BP'!CX$2,'SPACELOG 8 EMPRUNT 3'!$Z$14:$Z$2000,0)),0)</f>
        <v>0</v>
      </c>
      <c r="CY90" s="66">
        <f>IFERROR(INDEX('SPACELOG 8 EMPRUNT 3'!$G$14:$G$2000,MATCH('SPACELOG 8 BP'!CY$2,'SPACELOG 8 EMPRUNT 3'!$Z$14:$Z$2000,0)),0)</f>
        <v>0</v>
      </c>
      <c r="CZ90" s="66">
        <f>IFERROR(INDEX('SPACELOG 8 EMPRUNT 3'!$G$14:$G$2000,MATCH('SPACELOG 8 BP'!CZ$2,'SPACELOG 8 EMPRUNT 3'!$Z$14:$Z$2000,0)),0)</f>
        <v>0</v>
      </c>
      <c r="DA90" s="66">
        <f>IFERROR(INDEX('SPACELOG 8 EMPRUNT 3'!$G$14:$G$2000,MATCH('SPACELOG 8 BP'!DA$2,'SPACELOG 8 EMPRUNT 3'!$Z$14:$Z$2000,0)),0)</f>
        <v>0</v>
      </c>
      <c r="DB90" s="66">
        <f>IFERROR(INDEX('SPACELOG 8 EMPRUNT 3'!$G$14:$G$2000,MATCH('SPACELOG 8 BP'!DB$2,'SPACELOG 8 EMPRUNT 3'!$Z$14:$Z$2000,0)),0)</f>
        <v>0</v>
      </c>
      <c r="DC90" s="66">
        <f>IFERROR(INDEX('SPACELOG 8 EMPRUNT 3'!$G$14:$G$2000,MATCH('SPACELOG 8 BP'!DC$2,'SPACELOG 8 EMPRUNT 3'!$Z$14:$Z$2000,0)),0)</f>
        <v>0</v>
      </c>
      <c r="DD90" s="66">
        <f>IFERROR(INDEX('SPACELOG 8 EMPRUNT 3'!$G$14:$G$2000,MATCH('SPACELOG 8 BP'!DD$2,'SPACELOG 8 EMPRUNT 3'!$Z$14:$Z$2000,0)),0)</f>
        <v>0</v>
      </c>
      <c r="DE90" s="75">
        <f>SUM(CS90:DD90)</f>
        <v>0</v>
      </c>
      <c r="DF90" s="66">
        <f>IFERROR(INDEX('SPACELOG 8 EMPRUNT 3'!$G$14:$G$2000,MATCH('SPACELOG 8 BP'!DF$2,'SPACELOG 8 EMPRUNT 3'!$Z$14:$Z$2000,0)),0)</f>
        <v>0</v>
      </c>
      <c r="DG90" s="66">
        <f>IFERROR(INDEX('SPACELOG 8 EMPRUNT 3'!$G$14:$G$2000,MATCH('SPACELOG 8 BP'!DG$2,'SPACELOG 8 EMPRUNT 3'!$Z$14:$Z$2000,0)),0)</f>
        <v>0</v>
      </c>
      <c r="DH90" s="66">
        <f>IFERROR(INDEX('SPACELOG 8 EMPRUNT 3'!$G$14:$G$2000,MATCH('SPACELOG 8 BP'!DH$2,'SPACELOG 8 EMPRUNT 3'!$Z$14:$Z$2000,0)),0)</f>
        <v>0</v>
      </c>
      <c r="DI90" s="66">
        <f>IFERROR(INDEX('SPACELOG 8 EMPRUNT 3'!$G$14:$G$2000,MATCH('SPACELOG 8 BP'!DI$2,'SPACELOG 8 EMPRUNT 3'!$Z$14:$Z$2000,0)),0)</f>
        <v>0</v>
      </c>
      <c r="DJ90" s="66">
        <f>IFERROR(INDEX('SPACELOG 8 EMPRUNT 3'!$G$14:$G$2000,MATCH('SPACELOG 8 BP'!DJ$2,'SPACELOG 8 EMPRUNT 3'!$Z$14:$Z$2000,0)),0)</f>
        <v>0</v>
      </c>
      <c r="DK90" s="66">
        <f>IFERROR(INDEX('SPACELOG 8 EMPRUNT 3'!$G$14:$G$2000,MATCH('SPACELOG 8 BP'!DK$2,'SPACELOG 8 EMPRUNT 3'!$Z$14:$Z$2000,0)),0)</f>
        <v>0</v>
      </c>
      <c r="DL90" s="66">
        <f>IFERROR(INDEX('SPACELOG 8 EMPRUNT 3'!$G$14:$G$2000,MATCH('SPACELOG 8 BP'!DL$2,'SPACELOG 8 EMPRUNT 3'!$Z$14:$Z$2000,0)),0)</f>
        <v>0</v>
      </c>
      <c r="DM90" s="66">
        <f>IFERROR(INDEX('SPACELOG 8 EMPRUNT 3'!$G$14:$G$2000,MATCH('SPACELOG 8 BP'!DM$2,'SPACELOG 8 EMPRUNT 3'!$Z$14:$Z$2000,0)),0)</f>
        <v>0</v>
      </c>
      <c r="DN90" s="66">
        <f>IFERROR(INDEX('SPACELOG 8 EMPRUNT 3'!$G$14:$G$2000,MATCH('SPACELOG 8 BP'!DN$2,'SPACELOG 8 EMPRUNT 3'!$Z$14:$Z$2000,0)),0)</f>
        <v>0</v>
      </c>
      <c r="DO90" s="66">
        <f>IFERROR(INDEX('SPACELOG 8 EMPRUNT 3'!$G$14:$G$2000,MATCH('SPACELOG 8 BP'!DO$2,'SPACELOG 8 EMPRUNT 3'!$Z$14:$Z$2000,0)),0)</f>
        <v>0</v>
      </c>
      <c r="DP90" s="66">
        <f>IFERROR(INDEX('SPACELOG 8 EMPRUNT 3'!$G$14:$G$2000,MATCH('SPACELOG 8 BP'!DP$2,'SPACELOG 8 EMPRUNT 3'!$Z$14:$Z$2000,0)),0)</f>
        <v>0</v>
      </c>
      <c r="DQ90" s="66">
        <f>IFERROR(INDEX('SPACELOG 8 EMPRUNT 3'!$G$14:$G$2000,MATCH('SPACELOG 8 BP'!DQ$2,'SPACELOG 8 EMPRUNT 3'!$Z$14:$Z$2000,0)),0)</f>
        <v>0</v>
      </c>
      <c r="DR90" s="75">
        <f>SUM(DF90:DQ90)</f>
        <v>0</v>
      </c>
      <c r="DS90" s="66">
        <f>IFERROR(INDEX('SPACELOG 8 EMPRUNT 3'!$G$14:$G$2000,MATCH('SPACELOG 8 BP'!DS$2,'SPACELOG 8 EMPRUNT 3'!$Z$14:$Z$2000,0)),0)</f>
        <v>0</v>
      </c>
      <c r="DT90" s="66">
        <f>IFERROR(INDEX('SPACELOG 8 EMPRUNT 3'!$G$14:$G$2000,MATCH('SPACELOG 8 BP'!DT$2,'SPACELOG 8 EMPRUNT 3'!$Z$14:$Z$2000,0)),0)</f>
        <v>0</v>
      </c>
      <c r="DU90" s="66">
        <f>IFERROR(INDEX('SPACELOG 8 EMPRUNT 3'!$G$14:$G$2000,MATCH('SPACELOG 8 BP'!DU$2,'SPACELOG 8 EMPRUNT 3'!$Z$14:$Z$2000,0)),0)</f>
        <v>0</v>
      </c>
      <c r="DV90" s="66">
        <f>IFERROR(INDEX('SPACELOG 8 EMPRUNT 3'!$G$14:$G$2000,MATCH('SPACELOG 8 BP'!DV$2,'SPACELOG 8 EMPRUNT 3'!$Z$14:$Z$2000,0)),0)</f>
        <v>0</v>
      </c>
      <c r="DW90" s="66">
        <f>IFERROR(INDEX('SPACELOG 8 EMPRUNT 3'!$G$14:$G$2000,MATCH('SPACELOG 8 BP'!DW$2,'SPACELOG 8 EMPRUNT 3'!$Z$14:$Z$2000,0)),0)</f>
        <v>0</v>
      </c>
      <c r="DX90" s="66">
        <f>IFERROR(INDEX('SPACELOG 8 EMPRUNT 3'!$G$14:$G$2000,MATCH('SPACELOG 8 BP'!DX$2,'SPACELOG 8 EMPRUNT 3'!$Z$14:$Z$2000,0)),0)</f>
        <v>0</v>
      </c>
      <c r="DY90" s="66">
        <f>IFERROR(INDEX('SPACELOG 8 EMPRUNT 3'!$G$14:$G$2000,MATCH('SPACELOG 8 BP'!DY$2,'SPACELOG 8 EMPRUNT 3'!$Z$14:$Z$2000,0)),0)</f>
        <v>0</v>
      </c>
      <c r="DZ90" s="66">
        <f>IFERROR(INDEX('SPACELOG 8 EMPRUNT 3'!$G$14:$G$2000,MATCH('SPACELOG 8 BP'!DZ$2,'SPACELOG 8 EMPRUNT 3'!$Z$14:$Z$2000,0)),0)</f>
        <v>0</v>
      </c>
      <c r="EA90" s="66">
        <f>IFERROR(INDEX('SPACELOG 8 EMPRUNT 3'!$G$14:$G$2000,MATCH('SPACELOG 8 BP'!EA$2,'SPACELOG 8 EMPRUNT 3'!$Z$14:$Z$2000,0)),0)</f>
        <v>0</v>
      </c>
      <c r="EB90" s="66">
        <f>IFERROR(INDEX('SPACELOG 8 EMPRUNT 3'!$G$14:$G$2000,MATCH('SPACELOG 8 BP'!EB$2,'SPACELOG 8 EMPRUNT 3'!$Z$14:$Z$2000,0)),0)</f>
        <v>0</v>
      </c>
      <c r="EC90" s="66">
        <f>IFERROR(INDEX('SPACELOG 8 EMPRUNT 3'!$G$14:$G$2000,MATCH('SPACELOG 8 BP'!EC$2,'SPACELOG 8 EMPRUNT 3'!$Z$14:$Z$2000,0)),0)</f>
        <v>0</v>
      </c>
      <c r="ED90" s="66">
        <f>IFERROR(INDEX('SPACELOG 8 EMPRUNT 3'!$G$14:$G$2000,MATCH('SPACELOG 8 BP'!ED$2,'SPACELOG 8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11">F89+F88+F90</f>
        <v>0</v>
      </c>
      <c r="G91" s="66">
        <f t="shared" si="311"/>
        <v>0</v>
      </c>
      <c r="H91" s="66">
        <f t="shared" si="311"/>
        <v>0</v>
      </c>
      <c r="I91" s="66">
        <f t="shared" si="311"/>
        <v>0</v>
      </c>
      <c r="J91" s="66">
        <f t="shared" si="311"/>
        <v>0</v>
      </c>
      <c r="K91" s="66">
        <f t="shared" si="311"/>
        <v>0</v>
      </c>
      <c r="L91" s="66">
        <f t="shared" si="311"/>
        <v>0</v>
      </c>
      <c r="M91" s="66">
        <f t="shared" si="311"/>
        <v>0</v>
      </c>
      <c r="N91" s="66">
        <f t="shared" si="311"/>
        <v>0</v>
      </c>
      <c r="O91" s="66">
        <f t="shared" si="311"/>
        <v>0</v>
      </c>
      <c r="P91" s="66">
        <f t="shared" si="311"/>
        <v>0</v>
      </c>
      <c r="Q91" s="66">
        <f t="shared" si="311"/>
        <v>0</v>
      </c>
      <c r="R91" s="75">
        <f>SUM(F91:Q91)</f>
        <v>0</v>
      </c>
      <c r="S91" s="66">
        <f t="shared" ref="S91:AD91" si="312">S89+S88+S90</f>
        <v>0</v>
      </c>
      <c r="T91" s="66">
        <f t="shared" si="312"/>
        <v>0</v>
      </c>
      <c r="U91" s="66">
        <f t="shared" si="312"/>
        <v>0</v>
      </c>
      <c r="V91" s="66">
        <f t="shared" si="312"/>
        <v>0</v>
      </c>
      <c r="W91" s="66">
        <f t="shared" si="312"/>
        <v>0</v>
      </c>
      <c r="X91" s="66">
        <f t="shared" si="312"/>
        <v>0</v>
      </c>
      <c r="Y91" s="66">
        <f t="shared" si="312"/>
        <v>0</v>
      </c>
      <c r="Z91" s="66">
        <f t="shared" si="312"/>
        <v>0</v>
      </c>
      <c r="AA91" s="66">
        <f t="shared" si="312"/>
        <v>0</v>
      </c>
      <c r="AB91" s="66">
        <f t="shared" si="312"/>
        <v>0</v>
      </c>
      <c r="AC91" s="66">
        <f t="shared" si="312"/>
        <v>0</v>
      </c>
      <c r="AD91" s="66">
        <f t="shared" si="312"/>
        <v>0</v>
      </c>
      <c r="AE91" s="75">
        <f>SUM(S91:AD91)</f>
        <v>0</v>
      </c>
      <c r="AF91" s="66">
        <f t="shared" ref="AF91:AQ91" si="313">AF89+AF88+AF90</f>
        <v>0</v>
      </c>
      <c r="AG91" s="66">
        <f t="shared" si="313"/>
        <v>0</v>
      </c>
      <c r="AH91" s="66">
        <f t="shared" si="313"/>
        <v>0</v>
      </c>
      <c r="AI91" s="66">
        <f t="shared" si="313"/>
        <v>0</v>
      </c>
      <c r="AJ91" s="66">
        <f t="shared" si="313"/>
        <v>0</v>
      </c>
      <c r="AK91" s="66">
        <f t="shared" si="313"/>
        <v>0</v>
      </c>
      <c r="AL91" s="66">
        <f t="shared" si="313"/>
        <v>0</v>
      </c>
      <c r="AM91" s="66">
        <f t="shared" si="313"/>
        <v>0</v>
      </c>
      <c r="AN91" s="66">
        <f t="shared" si="313"/>
        <v>0</v>
      </c>
      <c r="AO91" s="66">
        <f t="shared" si="313"/>
        <v>0</v>
      </c>
      <c r="AP91" s="66">
        <f t="shared" si="313"/>
        <v>0</v>
      </c>
      <c r="AQ91" s="66">
        <f t="shared" si="313"/>
        <v>0</v>
      </c>
      <c r="AR91" s="75">
        <f>SUM(AF91:AQ91)</f>
        <v>0</v>
      </c>
      <c r="AS91" s="66">
        <f t="shared" ref="AS91:BD91" si="314">AS89+AS88+AS90</f>
        <v>0</v>
      </c>
      <c r="AT91" s="66">
        <f t="shared" si="314"/>
        <v>0</v>
      </c>
      <c r="AU91" s="66">
        <f t="shared" si="314"/>
        <v>0</v>
      </c>
      <c r="AV91" s="66">
        <f t="shared" si="314"/>
        <v>0</v>
      </c>
      <c r="AW91" s="66">
        <f t="shared" si="314"/>
        <v>0</v>
      </c>
      <c r="AX91" s="66">
        <f t="shared" si="314"/>
        <v>0</v>
      </c>
      <c r="AY91" s="66">
        <f t="shared" si="314"/>
        <v>0</v>
      </c>
      <c r="AZ91" s="66">
        <f t="shared" si="314"/>
        <v>0</v>
      </c>
      <c r="BA91" s="66">
        <f t="shared" si="314"/>
        <v>0</v>
      </c>
      <c r="BB91" s="66">
        <f t="shared" si="314"/>
        <v>0</v>
      </c>
      <c r="BC91" s="66">
        <f t="shared" si="314"/>
        <v>0</v>
      </c>
      <c r="BD91" s="66">
        <f t="shared" si="314"/>
        <v>0</v>
      </c>
      <c r="BE91" s="75">
        <f>SUM(AS91:BD91)</f>
        <v>0</v>
      </c>
      <c r="BF91" s="66">
        <f t="shared" ref="BF91:BQ91" si="315">BF89+BF88+BF90</f>
        <v>0</v>
      </c>
      <c r="BG91" s="66">
        <f t="shared" si="315"/>
        <v>0</v>
      </c>
      <c r="BH91" s="66">
        <f t="shared" si="315"/>
        <v>0</v>
      </c>
      <c r="BI91" s="66">
        <f t="shared" si="315"/>
        <v>0</v>
      </c>
      <c r="BJ91" s="66">
        <f t="shared" si="315"/>
        <v>0</v>
      </c>
      <c r="BK91" s="66">
        <f t="shared" si="315"/>
        <v>0</v>
      </c>
      <c r="BL91" s="66">
        <f t="shared" si="315"/>
        <v>0</v>
      </c>
      <c r="BM91" s="66">
        <f t="shared" si="315"/>
        <v>0</v>
      </c>
      <c r="BN91" s="66">
        <f t="shared" si="315"/>
        <v>0</v>
      </c>
      <c r="BO91" s="66">
        <f t="shared" si="315"/>
        <v>0</v>
      </c>
      <c r="BP91" s="66">
        <f t="shared" si="315"/>
        <v>0</v>
      </c>
      <c r="BQ91" s="66">
        <f t="shared" si="315"/>
        <v>0</v>
      </c>
      <c r="BR91" s="75">
        <f>SUM(BF91:BQ91)</f>
        <v>0</v>
      </c>
      <c r="BS91" s="66">
        <f t="shared" ref="BS91:CD91" si="316">BS89+BS88+BS90</f>
        <v>0</v>
      </c>
      <c r="BT91" s="66">
        <f t="shared" si="316"/>
        <v>0</v>
      </c>
      <c r="BU91" s="66">
        <f t="shared" si="316"/>
        <v>0</v>
      </c>
      <c r="BV91" s="66">
        <f t="shared" si="316"/>
        <v>0</v>
      </c>
      <c r="BW91" s="66">
        <f t="shared" si="316"/>
        <v>0</v>
      </c>
      <c r="BX91" s="66">
        <f t="shared" si="316"/>
        <v>0</v>
      </c>
      <c r="BY91" s="66">
        <f t="shared" si="316"/>
        <v>0</v>
      </c>
      <c r="BZ91" s="66">
        <f t="shared" si="316"/>
        <v>0</v>
      </c>
      <c r="CA91" s="66">
        <f t="shared" si="316"/>
        <v>0</v>
      </c>
      <c r="CB91" s="66">
        <f t="shared" si="316"/>
        <v>0</v>
      </c>
      <c r="CC91" s="66">
        <f t="shared" si="316"/>
        <v>0</v>
      </c>
      <c r="CD91" s="66">
        <f t="shared" si="316"/>
        <v>0</v>
      </c>
      <c r="CE91" s="75">
        <f>SUM(BS91:CD91)</f>
        <v>0</v>
      </c>
      <c r="CF91" s="66">
        <f t="shared" ref="CF91:CQ91" si="317">CF89+CF88+CF90</f>
        <v>0</v>
      </c>
      <c r="CG91" s="66">
        <f t="shared" si="317"/>
        <v>0</v>
      </c>
      <c r="CH91" s="66">
        <f t="shared" si="317"/>
        <v>0</v>
      </c>
      <c r="CI91" s="66">
        <f t="shared" si="317"/>
        <v>0</v>
      </c>
      <c r="CJ91" s="66">
        <f t="shared" si="317"/>
        <v>0</v>
      </c>
      <c r="CK91" s="66">
        <f t="shared" si="317"/>
        <v>0</v>
      </c>
      <c r="CL91" s="66">
        <f t="shared" si="317"/>
        <v>0</v>
      </c>
      <c r="CM91" s="66">
        <f t="shared" si="317"/>
        <v>0</v>
      </c>
      <c r="CN91" s="66">
        <f t="shared" si="317"/>
        <v>0</v>
      </c>
      <c r="CO91" s="66">
        <f t="shared" si="317"/>
        <v>0</v>
      </c>
      <c r="CP91" s="66">
        <f t="shared" si="317"/>
        <v>0</v>
      </c>
      <c r="CQ91" s="66">
        <f t="shared" si="317"/>
        <v>0</v>
      </c>
      <c r="CR91" s="75">
        <f>SUM(CF91:CQ91)</f>
        <v>0</v>
      </c>
      <c r="CS91" s="66">
        <f t="shared" ref="CS91:DD91" si="318">CS89+CS88+CS90</f>
        <v>0</v>
      </c>
      <c r="CT91" s="66">
        <f t="shared" si="318"/>
        <v>0</v>
      </c>
      <c r="CU91" s="66">
        <f t="shared" si="318"/>
        <v>0</v>
      </c>
      <c r="CV91" s="66">
        <f t="shared" si="318"/>
        <v>0</v>
      </c>
      <c r="CW91" s="66">
        <f t="shared" si="318"/>
        <v>0</v>
      </c>
      <c r="CX91" s="66">
        <f t="shared" si="318"/>
        <v>0</v>
      </c>
      <c r="CY91" s="66">
        <f t="shared" si="318"/>
        <v>0</v>
      </c>
      <c r="CZ91" s="66">
        <f t="shared" si="318"/>
        <v>0</v>
      </c>
      <c r="DA91" s="66">
        <f t="shared" si="318"/>
        <v>0</v>
      </c>
      <c r="DB91" s="66">
        <f t="shared" si="318"/>
        <v>0</v>
      </c>
      <c r="DC91" s="66">
        <f t="shared" si="318"/>
        <v>0</v>
      </c>
      <c r="DD91" s="66">
        <f t="shared" si="318"/>
        <v>0</v>
      </c>
      <c r="DE91" s="75">
        <f>SUM(CS91:DD91)</f>
        <v>0</v>
      </c>
      <c r="DF91" s="66">
        <f t="shared" ref="DF91:DQ91" si="319">DF89+DF88+DF90</f>
        <v>0</v>
      </c>
      <c r="DG91" s="66">
        <f t="shared" si="319"/>
        <v>0</v>
      </c>
      <c r="DH91" s="66">
        <f t="shared" si="319"/>
        <v>0</v>
      </c>
      <c r="DI91" s="66">
        <f t="shared" si="319"/>
        <v>0</v>
      </c>
      <c r="DJ91" s="66">
        <f t="shared" si="319"/>
        <v>0</v>
      </c>
      <c r="DK91" s="66">
        <f t="shared" si="319"/>
        <v>0</v>
      </c>
      <c r="DL91" s="66">
        <f t="shared" si="319"/>
        <v>0</v>
      </c>
      <c r="DM91" s="66">
        <f t="shared" si="319"/>
        <v>0</v>
      </c>
      <c r="DN91" s="66">
        <f t="shared" si="319"/>
        <v>0</v>
      </c>
      <c r="DO91" s="66">
        <f t="shared" si="319"/>
        <v>0</v>
      </c>
      <c r="DP91" s="66">
        <f t="shared" si="319"/>
        <v>0</v>
      </c>
      <c r="DQ91" s="66">
        <f t="shared" si="319"/>
        <v>0</v>
      </c>
      <c r="DR91" s="75">
        <f>SUM(DF91:DQ91)</f>
        <v>0</v>
      </c>
      <c r="DS91" s="66">
        <f t="shared" ref="DS91:ED91" si="320">DS89+DS88+DS90</f>
        <v>0</v>
      </c>
      <c r="DT91" s="66">
        <f t="shared" si="320"/>
        <v>0</v>
      </c>
      <c r="DU91" s="66">
        <f t="shared" si="320"/>
        <v>0</v>
      </c>
      <c r="DV91" s="66">
        <f t="shared" si="320"/>
        <v>0</v>
      </c>
      <c r="DW91" s="66">
        <f t="shared" si="320"/>
        <v>0</v>
      </c>
      <c r="DX91" s="66">
        <f t="shared" si="320"/>
        <v>0</v>
      </c>
      <c r="DY91" s="66">
        <f t="shared" si="320"/>
        <v>0</v>
      </c>
      <c r="DZ91" s="66">
        <f t="shared" si="320"/>
        <v>0</v>
      </c>
      <c r="EA91" s="66">
        <f t="shared" si="320"/>
        <v>0</v>
      </c>
      <c r="EB91" s="66">
        <f t="shared" si="320"/>
        <v>0</v>
      </c>
      <c r="EC91" s="66">
        <f t="shared" si="320"/>
        <v>0</v>
      </c>
      <c r="ED91" s="66">
        <f t="shared" si="320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21">F74-F84-F91</f>
        <v>0</v>
      </c>
      <c r="G93" s="96">
        <f t="shared" si="321"/>
        <v>0</v>
      </c>
      <c r="H93" s="96">
        <f t="shared" si="321"/>
        <v>0</v>
      </c>
      <c r="I93" s="96">
        <f t="shared" si="321"/>
        <v>0</v>
      </c>
      <c r="J93" s="96">
        <f t="shared" si="321"/>
        <v>0</v>
      </c>
      <c r="K93" s="96">
        <f t="shared" si="321"/>
        <v>0</v>
      </c>
      <c r="L93" s="96">
        <f t="shared" si="321"/>
        <v>0</v>
      </c>
      <c r="M93" s="96">
        <f t="shared" si="321"/>
        <v>0</v>
      </c>
      <c r="N93" s="96">
        <f t="shared" si="321"/>
        <v>0</v>
      </c>
      <c r="O93" s="96">
        <f t="shared" si="321"/>
        <v>0</v>
      </c>
      <c r="P93" s="96">
        <f t="shared" si="321"/>
        <v>0</v>
      </c>
      <c r="Q93" s="96">
        <f t="shared" si="321"/>
        <v>0</v>
      </c>
      <c r="R93" s="75">
        <f t="shared" si="321"/>
        <v>0</v>
      </c>
      <c r="S93" s="96">
        <f t="shared" si="321"/>
        <v>0</v>
      </c>
      <c r="T93" s="96">
        <f t="shared" si="321"/>
        <v>0</v>
      </c>
      <c r="U93" s="96">
        <f t="shared" si="321"/>
        <v>0</v>
      </c>
      <c r="V93" s="96">
        <f t="shared" si="321"/>
        <v>0</v>
      </c>
      <c r="W93" s="96">
        <f t="shared" si="321"/>
        <v>0</v>
      </c>
      <c r="X93" s="96">
        <f t="shared" si="321"/>
        <v>0</v>
      </c>
      <c r="Y93" s="96">
        <f t="shared" si="321"/>
        <v>0</v>
      </c>
      <c r="Z93" s="96">
        <f t="shared" si="321"/>
        <v>0</v>
      </c>
      <c r="AA93" s="96">
        <f t="shared" si="321"/>
        <v>0</v>
      </c>
      <c r="AB93" s="96">
        <f t="shared" si="321"/>
        <v>0</v>
      </c>
      <c r="AC93" s="96">
        <f t="shared" si="321"/>
        <v>0</v>
      </c>
      <c r="AD93" s="96">
        <f t="shared" si="321"/>
        <v>0</v>
      </c>
      <c r="AE93" s="75">
        <f t="shared" si="321"/>
        <v>0</v>
      </c>
      <c r="AF93" s="96">
        <f t="shared" si="321"/>
        <v>0</v>
      </c>
      <c r="AG93" s="96">
        <f t="shared" si="321"/>
        <v>0</v>
      </c>
      <c r="AH93" s="96">
        <f t="shared" si="321"/>
        <v>0</v>
      </c>
      <c r="AI93" s="96">
        <f t="shared" si="321"/>
        <v>0</v>
      </c>
      <c r="AJ93" s="96">
        <f t="shared" si="321"/>
        <v>0</v>
      </c>
      <c r="AK93" s="96">
        <f t="shared" si="321"/>
        <v>0</v>
      </c>
      <c r="AL93" s="96">
        <f t="shared" ref="AL93:BQ93" si="322">AL74-AL84-AL91</f>
        <v>0</v>
      </c>
      <c r="AM93" s="96">
        <f t="shared" si="322"/>
        <v>0</v>
      </c>
      <c r="AN93" s="96">
        <f t="shared" si="322"/>
        <v>0</v>
      </c>
      <c r="AO93" s="96">
        <f t="shared" si="322"/>
        <v>0</v>
      </c>
      <c r="AP93" s="96">
        <f t="shared" si="322"/>
        <v>0</v>
      </c>
      <c r="AQ93" s="96">
        <f t="shared" si="322"/>
        <v>0</v>
      </c>
      <c r="AR93" s="75">
        <f t="shared" si="322"/>
        <v>0</v>
      </c>
      <c r="AS93" s="96">
        <f t="shared" si="322"/>
        <v>0</v>
      </c>
      <c r="AT93" s="96">
        <f t="shared" si="322"/>
        <v>0</v>
      </c>
      <c r="AU93" s="96">
        <f t="shared" si="322"/>
        <v>0</v>
      </c>
      <c r="AV93" s="96">
        <f t="shared" si="322"/>
        <v>0</v>
      </c>
      <c r="AW93" s="96">
        <f t="shared" si="322"/>
        <v>0</v>
      </c>
      <c r="AX93" s="96">
        <f t="shared" si="322"/>
        <v>0</v>
      </c>
      <c r="AY93" s="96">
        <f t="shared" si="322"/>
        <v>0</v>
      </c>
      <c r="AZ93" s="96">
        <f t="shared" si="322"/>
        <v>0</v>
      </c>
      <c r="BA93" s="96">
        <f t="shared" si="322"/>
        <v>0</v>
      </c>
      <c r="BB93" s="96">
        <f t="shared" si="322"/>
        <v>0</v>
      </c>
      <c r="BC93" s="96">
        <f t="shared" si="322"/>
        <v>0</v>
      </c>
      <c r="BD93" s="96">
        <f t="shared" si="322"/>
        <v>0</v>
      </c>
      <c r="BE93" s="75">
        <f t="shared" si="322"/>
        <v>0</v>
      </c>
      <c r="BF93" s="96">
        <f t="shared" si="322"/>
        <v>0</v>
      </c>
      <c r="BG93" s="96">
        <f t="shared" si="322"/>
        <v>0</v>
      </c>
      <c r="BH93" s="96">
        <f t="shared" si="322"/>
        <v>0</v>
      </c>
      <c r="BI93" s="96">
        <f t="shared" si="322"/>
        <v>0</v>
      </c>
      <c r="BJ93" s="96">
        <f t="shared" si="322"/>
        <v>0</v>
      </c>
      <c r="BK93" s="96">
        <f t="shared" si="322"/>
        <v>0</v>
      </c>
      <c r="BL93" s="96">
        <f t="shared" si="322"/>
        <v>0</v>
      </c>
      <c r="BM93" s="96">
        <f t="shared" si="322"/>
        <v>0</v>
      </c>
      <c r="BN93" s="96">
        <f t="shared" si="322"/>
        <v>0</v>
      </c>
      <c r="BO93" s="96">
        <f t="shared" si="322"/>
        <v>0</v>
      </c>
      <c r="BP93" s="96">
        <f t="shared" si="322"/>
        <v>0</v>
      </c>
      <c r="BQ93" s="96">
        <f t="shared" si="322"/>
        <v>0</v>
      </c>
      <c r="BR93" s="75">
        <f t="shared" ref="BR93:CW93" si="323">BR74-BR84-BR91</f>
        <v>0</v>
      </c>
      <c r="BS93" s="96">
        <f t="shared" si="323"/>
        <v>0</v>
      </c>
      <c r="BT93" s="96">
        <f t="shared" si="323"/>
        <v>0</v>
      </c>
      <c r="BU93" s="96">
        <f t="shared" si="323"/>
        <v>0</v>
      </c>
      <c r="BV93" s="96">
        <f t="shared" si="323"/>
        <v>0</v>
      </c>
      <c r="BW93" s="96">
        <f t="shared" si="323"/>
        <v>0</v>
      </c>
      <c r="BX93" s="96">
        <f t="shared" si="323"/>
        <v>0</v>
      </c>
      <c r="BY93" s="96">
        <f t="shared" si="323"/>
        <v>0</v>
      </c>
      <c r="BZ93" s="96">
        <f t="shared" si="323"/>
        <v>0</v>
      </c>
      <c r="CA93" s="96">
        <f t="shared" si="323"/>
        <v>0</v>
      </c>
      <c r="CB93" s="96">
        <f t="shared" si="323"/>
        <v>0</v>
      </c>
      <c r="CC93" s="96">
        <f t="shared" si="323"/>
        <v>0</v>
      </c>
      <c r="CD93" s="96">
        <f t="shared" si="323"/>
        <v>0</v>
      </c>
      <c r="CE93" s="75">
        <f t="shared" si="323"/>
        <v>0</v>
      </c>
      <c r="CF93" s="96">
        <f t="shared" si="323"/>
        <v>0</v>
      </c>
      <c r="CG93" s="96">
        <f t="shared" si="323"/>
        <v>0</v>
      </c>
      <c r="CH93" s="96">
        <f t="shared" si="323"/>
        <v>0</v>
      </c>
      <c r="CI93" s="96">
        <f t="shared" si="323"/>
        <v>0</v>
      </c>
      <c r="CJ93" s="96">
        <f t="shared" si="323"/>
        <v>0</v>
      </c>
      <c r="CK93" s="96">
        <f t="shared" si="323"/>
        <v>0</v>
      </c>
      <c r="CL93" s="96">
        <f t="shared" si="323"/>
        <v>0</v>
      </c>
      <c r="CM93" s="96">
        <f t="shared" si="323"/>
        <v>0</v>
      </c>
      <c r="CN93" s="96">
        <f t="shared" si="323"/>
        <v>0</v>
      </c>
      <c r="CO93" s="96">
        <f t="shared" si="323"/>
        <v>0</v>
      </c>
      <c r="CP93" s="96">
        <f t="shared" si="323"/>
        <v>0</v>
      </c>
      <c r="CQ93" s="96">
        <f t="shared" si="323"/>
        <v>0</v>
      </c>
      <c r="CR93" s="75">
        <f t="shared" si="323"/>
        <v>0</v>
      </c>
      <c r="CS93" s="96">
        <f t="shared" si="323"/>
        <v>0</v>
      </c>
      <c r="CT93" s="96">
        <f t="shared" si="323"/>
        <v>0</v>
      </c>
      <c r="CU93" s="96">
        <f t="shared" si="323"/>
        <v>0</v>
      </c>
      <c r="CV93" s="96">
        <f t="shared" si="323"/>
        <v>0</v>
      </c>
      <c r="CW93" s="96">
        <f t="shared" si="323"/>
        <v>0</v>
      </c>
      <c r="CX93" s="96">
        <f t="shared" ref="CX93:EE93" si="324">CX74-CX84-CX91</f>
        <v>0</v>
      </c>
      <c r="CY93" s="96">
        <f t="shared" si="324"/>
        <v>0</v>
      </c>
      <c r="CZ93" s="96">
        <f t="shared" si="324"/>
        <v>0</v>
      </c>
      <c r="DA93" s="96">
        <f t="shared" si="324"/>
        <v>0</v>
      </c>
      <c r="DB93" s="96">
        <f t="shared" si="324"/>
        <v>0</v>
      </c>
      <c r="DC93" s="96">
        <f t="shared" si="324"/>
        <v>0</v>
      </c>
      <c r="DD93" s="96">
        <f t="shared" si="324"/>
        <v>0</v>
      </c>
      <c r="DE93" s="75">
        <f t="shared" si="324"/>
        <v>0</v>
      </c>
      <c r="DF93" s="96">
        <f t="shared" si="324"/>
        <v>0</v>
      </c>
      <c r="DG93" s="96">
        <f t="shared" si="324"/>
        <v>0</v>
      </c>
      <c r="DH93" s="96">
        <f t="shared" si="324"/>
        <v>0</v>
      </c>
      <c r="DI93" s="96">
        <f t="shared" si="324"/>
        <v>0</v>
      </c>
      <c r="DJ93" s="96">
        <f t="shared" si="324"/>
        <v>0</v>
      </c>
      <c r="DK93" s="96">
        <f t="shared" si="324"/>
        <v>0</v>
      </c>
      <c r="DL93" s="96">
        <f t="shared" si="324"/>
        <v>0</v>
      </c>
      <c r="DM93" s="96">
        <f t="shared" si="324"/>
        <v>0</v>
      </c>
      <c r="DN93" s="96">
        <f t="shared" si="324"/>
        <v>0</v>
      </c>
      <c r="DO93" s="96">
        <f t="shared" si="324"/>
        <v>0</v>
      </c>
      <c r="DP93" s="96">
        <f t="shared" si="324"/>
        <v>0</v>
      </c>
      <c r="DQ93" s="96">
        <f t="shared" si="324"/>
        <v>0</v>
      </c>
      <c r="DR93" s="75">
        <f t="shared" si="324"/>
        <v>0</v>
      </c>
      <c r="DS93" s="96">
        <f t="shared" si="324"/>
        <v>0</v>
      </c>
      <c r="DT93" s="96">
        <f t="shared" si="324"/>
        <v>0</v>
      </c>
      <c r="DU93" s="96">
        <f t="shared" si="324"/>
        <v>0</v>
      </c>
      <c r="DV93" s="96">
        <f t="shared" si="324"/>
        <v>0</v>
      </c>
      <c r="DW93" s="96">
        <f t="shared" si="324"/>
        <v>0</v>
      </c>
      <c r="DX93" s="96">
        <f t="shared" si="324"/>
        <v>0</v>
      </c>
      <c r="DY93" s="96">
        <f t="shared" si="324"/>
        <v>0</v>
      </c>
      <c r="DZ93" s="96">
        <f t="shared" si="324"/>
        <v>0</v>
      </c>
      <c r="EA93" s="96">
        <f t="shared" si="324"/>
        <v>0</v>
      </c>
      <c r="EB93" s="96">
        <f t="shared" si="324"/>
        <v>0</v>
      </c>
      <c r="EC93" s="96">
        <f t="shared" si="324"/>
        <v>0</v>
      </c>
      <c r="ED93" s="96">
        <f t="shared" si="324"/>
        <v>0</v>
      </c>
      <c r="EE93" s="76">
        <f t="shared" si="324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25">E97</f>
        <v>0</v>
      </c>
      <c r="G95" s="96">
        <f t="shared" si="325"/>
        <v>0</v>
      </c>
      <c r="H95" s="96">
        <f t="shared" si="325"/>
        <v>0</v>
      </c>
      <c r="I95" s="96">
        <f t="shared" si="325"/>
        <v>0</v>
      </c>
      <c r="J95" s="96">
        <f t="shared" si="325"/>
        <v>0</v>
      </c>
      <c r="K95" s="96">
        <f t="shared" si="325"/>
        <v>0</v>
      </c>
      <c r="L95" s="96">
        <f t="shared" si="325"/>
        <v>0</v>
      </c>
      <c r="M95" s="96">
        <f t="shared" si="325"/>
        <v>0</v>
      </c>
      <c r="N95" s="96">
        <f t="shared" si="325"/>
        <v>0</v>
      </c>
      <c r="O95" s="96">
        <f t="shared" si="325"/>
        <v>0</v>
      </c>
      <c r="P95" s="96">
        <f t="shared" si="325"/>
        <v>0</v>
      </c>
      <c r="Q95" s="96">
        <f t="shared" si="325"/>
        <v>0</v>
      </c>
      <c r="R95" s="75">
        <f>F95</f>
        <v>0</v>
      </c>
      <c r="S95" s="96">
        <f t="shared" ref="S95:AD95" si="326">R97</f>
        <v>0</v>
      </c>
      <c r="T95" s="96">
        <f t="shared" si="326"/>
        <v>0</v>
      </c>
      <c r="U95" s="96">
        <f t="shared" si="326"/>
        <v>0</v>
      </c>
      <c r="V95" s="96">
        <f t="shared" si="326"/>
        <v>0</v>
      </c>
      <c r="W95" s="96">
        <f t="shared" si="326"/>
        <v>0</v>
      </c>
      <c r="X95" s="96">
        <f t="shared" si="326"/>
        <v>0</v>
      </c>
      <c r="Y95" s="96">
        <f t="shared" si="326"/>
        <v>0</v>
      </c>
      <c r="Z95" s="96">
        <f t="shared" si="326"/>
        <v>0</v>
      </c>
      <c r="AA95" s="96">
        <f t="shared" si="326"/>
        <v>0</v>
      </c>
      <c r="AB95" s="96">
        <f t="shared" si="326"/>
        <v>0</v>
      </c>
      <c r="AC95" s="96">
        <f t="shared" si="326"/>
        <v>0</v>
      </c>
      <c r="AD95" s="96">
        <f t="shared" si="326"/>
        <v>0</v>
      </c>
      <c r="AE95" s="75">
        <f>S95</f>
        <v>0</v>
      </c>
      <c r="AF95" s="96">
        <f t="shared" ref="AF95:AQ95" si="327">AE97</f>
        <v>0</v>
      </c>
      <c r="AG95" s="96">
        <f t="shared" si="327"/>
        <v>0</v>
      </c>
      <c r="AH95" s="96">
        <f t="shared" si="327"/>
        <v>0</v>
      </c>
      <c r="AI95" s="96">
        <f t="shared" si="327"/>
        <v>0</v>
      </c>
      <c r="AJ95" s="96">
        <f t="shared" si="327"/>
        <v>0</v>
      </c>
      <c r="AK95" s="96">
        <f t="shared" si="327"/>
        <v>0</v>
      </c>
      <c r="AL95" s="96">
        <f t="shared" si="327"/>
        <v>0</v>
      </c>
      <c r="AM95" s="96">
        <f t="shared" si="327"/>
        <v>0</v>
      </c>
      <c r="AN95" s="96">
        <f t="shared" si="327"/>
        <v>0</v>
      </c>
      <c r="AO95" s="96">
        <f t="shared" si="327"/>
        <v>0</v>
      </c>
      <c r="AP95" s="96">
        <f t="shared" si="327"/>
        <v>0</v>
      </c>
      <c r="AQ95" s="96">
        <f t="shared" si="327"/>
        <v>0</v>
      </c>
      <c r="AR95" s="75">
        <f>AF95</f>
        <v>0</v>
      </c>
      <c r="AS95" s="96">
        <f t="shared" ref="AS95:BD95" si="328">AR97</f>
        <v>0</v>
      </c>
      <c r="AT95" s="96">
        <f t="shared" si="328"/>
        <v>0</v>
      </c>
      <c r="AU95" s="96">
        <f t="shared" si="328"/>
        <v>0</v>
      </c>
      <c r="AV95" s="96">
        <f t="shared" si="328"/>
        <v>0</v>
      </c>
      <c r="AW95" s="96">
        <f t="shared" si="328"/>
        <v>0</v>
      </c>
      <c r="AX95" s="96">
        <f t="shared" si="328"/>
        <v>0</v>
      </c>
      <c r="AY95" s="96">
        <f t="shared" si="328"/>
        <v>0</v>
      </c>
      <c r="AZ95" s="96">
        <f t="shared" si="328"/>
        <v>0</v>
      </c>
      <c r="BA95" s="96">
        <f t="shared" si="328"/>
        <v>0</v>
      </c>
      <c r="BB95" s="96">
        <f t="shared" si="328"/>
        <v>0</v>
      </c>
      <c r="BC95" s="96">
        <f t="shared" si="328"/>
        <v>0</v>
      </c>
      <c r="BD95" s="96">
        <f t="shared" si="328"/>
        <v>0</v>
      </c>
      <c r="BE95" s="75">
        <f>AS95</f>
        <v>0</v>
      </c>
      <c r="BF95" s="96">
        <f t="shared" ref="BF95:BQ95" si="329">BE97</f>
        <v>0</v>
      </c>
      <c r="BG95" s="96">
        <f t="shared" si="329"/>
        <v>0</v>
      </c>
      <c r="BH95" s="96">
        <f t="shared" si="329"/>
        <v>0</v>
      </c>
      <c r="BI95" s="96">
        <f t="shared" si="329"/>
        <v>0</v>
      </c>
      <c r="BJ95" s="96">
        <f t="shared" si="329"/>
        <v>0</v>
      </c>
      <c r="BK95" s="96">
        <f t="shared" si="329"/>
        <v>0</v>
      </c>
      <c r="BL95" s="96">
        <f t="shared" si="329"/>
        <v>0</v>
      </c>
      <c r="BM95" s="96">
        <f t="shared" si="329"/>
        <v>0</v>
      </c>
      <c r="BN95" s="96">
        <f t="shared" si="329"/>
        <v>0</v>
      </c>
      <c r="BO95" s="96">
        <f t="shared" si="329"/>
        <v>0</v>
      </c>
      <c r="BP95" s="96">
        <f t="shared" si="329"/>
        <v>0</v>
      </c>
      <c r="BQ95" s="96">
        <f t="shared" si="329"/>
        <v>0</v>
      </c>
      <c r="BR95" s="75">
        <f>BF95</f>
        <v>0</v>
      </c>
      <c r="BS95" s="96">
        <f t="shared" ref="BS95:CD95" si="330">BR97</f>
        <v>0</v>
      </c>
      <c r="BT95" s="96">
        <f t="shared" si="330"/>
        <v>0</v>
      </c>
      <c r="BU95" s="96">
        <f t="shared" si="330"/>
        <v>0</v>
      </c>
      <c r="BV95" s="96">
        <f t="shared" si="330"/>
        <v>0</v>
      </c>
      <c r="BW95" s="96">
        <f t="shared" si="330"/>
        <v>0</v>
      </c>
      <c r="BX95" s="96">
        <f t="shared" si="330"/>
        <v>0</v>
      </c>
      <c r="BY95" s="96">
        <f t="shared" si="330"/>
        <v>0</v>
      </c>
      <c r="BZ95" s="96">
        <f t="shared" si="330"/>
        <v>0</v>
      </c>
      <c r="CA95" s="96">
        <f t="shared" si="330"/>
        <v>0</v>
      </c>
      <c r="CB95" s="96">
        <f t="shared" si="330"/>
        <v>0</v>
      </c>
      <c r="CC95" s="96">
        <f t="shared" si="330"/>
        <v>0</v>
      </c>
      <c r="CD95" s="96">
        <f t="shared" si="330"/>
        <v>0</v>
      </c>
      <c r="CE95" s="75">
        <f>BS95</f>
        <v>0</v>
      </c>
      <c r="CF95" s="96">
        <f t="shared" ref="CF95:CQ95" si="331">CE97</f>
        <v>0</v>
      </c>
      <c r="CG95" s="96">
        <f t="shared" si="331"/>
        <v>0</v>
      </c>
      <c r="CH95" s="96">
        <f t="shared" si="331"/>
        <v>0</v>
      </c>
      <c r="CI95" s="96">
        <f t="shared" si="331"/>
        <v>0</v>
      </c>
      <c r="CJ95" s="96">
        <f t="shared" si="331"/>
        <v>0</v>
      </c>
      <c r="CK95" s="96">
        <f t="shared" si="331"/>
        <v>0</v>
      </c>
      <c r="CL95" s="96">
        <f t="shared" si="331"/>
        <v>0</v>
      </c>
      <c r="CM95" s="96">
        <f t="shared" si="331"/>
        <v>0</v>
      </c>
      <c r="CN95" s="96">
        <f t="shared" si="331"/>
        <v>0</v>
      </c>
      <c r="CO95" s="96">
        <f t="shared" si="331"/>
        <v>0</v>
      </c>
      <c r="CP95" s="96">
        <f t="shared" si="331"/>
        <v>0</v>
      </c>
      <c r="CQ95" s="96">
        <f t="shared" si="331"/>
        <v>0</v>
      </c>
      <c r="CR95" s="75">
        <f>CF95</f>
        <v>0</v>
      </c>
      <c r="CS95" s="96">
        <f t="shared" ref="CS95:DD95" si="332">CR97</f>
        <v>0</v>
      </c>
      <c r="CT95" s="96">
        <f t="shared" si="332"/>
        <v>0</v>
      </c>
      <c r="CU95" s="96">
        <f t="shared" si="332"/>
        <v>0</v>
      </c>
      <c r="CV95" s="96">
        <f t="shared" si="332"/>
        <v>0</v>
      </c>
      <c r="CW95" s="96">
        <f t="shared" si="332"/>
        <v>0</v>
      </c>
      <c r="CX95" s="96">
        <f t="shared" si="332"/>
        <v>0</v>
      </c>
      <c r="CY95" s="96">
        <f t="shared" si="332"/>
        <v>0</v>
      </c>
      <c r="CZ95" s="96">
        <f t="shared" si="332"/>
        <v>0</v>
      </c>
      <c r="DA95" s="96">
        <f t="shared" si="332"/>
        <v>0</v>
      </c>
      <c r="DB95" s="96">
        <f t="shared" si="332"/>
        <v>0</v>
      </c>
      <c r="DC95" s="96">
        <f t="shared" si="332"/>
        <v>0</v>
      </c>
      <c r="DD95" s="96">
        <f t="shared" si="332"/>
        <v>0</v>
      </c>
      <c r="DE95" s="75">
        <f>CS95</f>
        <v>0</v>
      </c>
      <c r="DF95" s="96">
        <f t="shared" ref="DF95:DQ95" si="333">DE97</f>
        <v>0</v>
      </c>
      <c r="DG95" s="96">
        <f t="shared" si="333"/>
        <v>0</v>
      </c>
      <c r="DH95" s="96">
        <f t="shared" si="333"/>
        <v>0</v>
      </c>
      <c r="DI95" s="96">
        <f t="shared" si="333"/>
        <v>0</v>
      </c>
      <c r="DJ95" s="96">
        <f t="shared" si="333"/>
        <v>0</v>
      </c>
      <c r="DK95" s="96">
        <f t="shared" si="333"/>
        <v>0</v>
      </c>
      <c r="DL95" s="96">
        <f t="shared" si="333"/>
        <v>0</v>
      </c>
      <c r="DM95" s="96">
        <f t="shared" si="333"/>
        <v>0</v>
      </c>
      <c r="DN95" s="96">
        <f t="shared" si="333"/>
        <v>0</v>
      </c>
      <c r="DO95" s="96">
        <f t="shared" si="333"/>
        <v>0</v>
      </c>
      <c r="DP95" s="96">
        <f t="shared" si="333"/>
        <v>0</v>
      </c>
      <c r="DQ95" s="96">
        <f t="shared" si="333"/>
        <v>0</v>
      </c>
      <c r="DR95" s="75">
        <f>DF95</f>
        <v>0</v>
      </c>
      <c r="DS95" s="96">
        <f t="shared" ref="DS95:ED95" si="334">DR97</f>
        <v>0</v>
      </c>
      <c r="DT95" s="96">
        <f t="shared" si="334"/>
        <v>0</v>
      </c>
      <c r="DU95" s="96">
        <f t="shared" si="334"/>
        <v>0</v>
      </c>
      <c r="DV95" s="96">
        <f t="shared" si="334"/>
        <v>0</v>
      </c>
      <c r="DW95" s="96">
        <f t="shared" si="334"/>
        <v>0</v>
      </c>
      <c r="DX95" s="96">
        <f t="shared" si="334"/>
        <v>0</v>
      </c>
      <c r="DY95" s="96">
        <f t="shared" si="334"/>
        <v>0</v>
      </c>
      <c r="DZ95" s="96">
        <f t="shared" si="334"/>
        <v>0</v>
      </c>
      <c r="EA95" s="96">
        <f t="shared" si="334"/>
        <v>0</v>
      </c>
      <c r="EB95" s="96">
        <f t="shared" si="334"/>
        <v>0</v>
      </c>
      <c r="EC95" s="96">
        <f t="shared" si="334"/>
        <v>0</v>
      </c>
      <c r="ED95" s="96">
        <f t="shared" si="334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35">F93</f>
        <v>0</v>
      </c>
      <c r="G96" s="96">
        <f t="shared" si="335"/>
        <v>0</v>
      </c>
      <c r="H96" s="96">
        <f t="shared" si="335"/>
        <v>0</v>
      </c>
      <c r="I96" s="96">
        <f t="shared" si="335"/>
        <v>0</v>
      </c>
      <c r="J96" s="96">
        <f t="shared" si="335"/>
        <v>0</v>
      </c>
      <c r="K96" s="96">
        <f t="shared" si="335"/>
        <v>0</v>
      </c>
      <c r="L96" s="96">
        <f t="shared" si="335"/>
        <v>0</v>
      </c>
      <c r="M96" s="96">
        <f t="shared" si="335"/>
        <v>0</v>
      </c>
      <c r="N96" s="96">
        <f t="shared" si="335"/>
        <v>0</v>
      </c>
      <c r="O96" s="96">
        <f t="shared" si="335"/>
        <v>0</v>
      </c>
      <c r="P96" s="96">
        <f t="shared" si="335"/>
        <v>0</v>
      </c>
      <c r="Q96" s="96">
        <f t="shared" si="335"/>
        <v>0</v>
      </c>
      <c r="R96" s="75">
        <f>SUM(F96:Q96)</f>
        <v>0</v>
      </c>
      <c r="S96" s="96">
        <f t="shared" ref="S96:AD96" si="336">S93</f>
        <v>0</v>
      </c>
      <c r="T96" s="96">
        <f t="shared" si="336"/>
        <v>0</v>
      </c>
      <c r="U96" s="96">
        <f t="shared" si="336"/>
        <v>0</v>
      </c>
      <c r="V96" s="96">
        <f t="shared" si="336"/>
        <v>0</v>
      </c>
      <c r="W96" s="96">
        <f t="shared" si="336"/>
        <v>0</v>
      </c>
      <c r="X96" s="96">
        <f t="shared" si="336"/>
        <v>0</v>
      </c>
      <c r="Y96" s="96">
        <f t="shared" si="336"/>
        <v>0</v>
      </c>
      <c r="Z96" s="96">
        <f t="shared" si="336"/>
        <v>0</v>
      </c>
      <c r="AA96" s="96">
        <f t="shared" si="336"/>
        <v>0</v>
      </c>
      <c r="AB96" s="96">
        <f t="shared" si="336"/>
        <v>0</v>
      </c>
      <c r="AC96" s="96">
        <f t="shared" si="336"/>
        <v>0</v>
      </c>
      <c r="AD96" s="96">
        <f t="shared" si="336"/>
        <v>0</v>
      </c>
      <c r="AE96" s="75">
        <f>SUM(S96:AD96)</f>
        <v>0</v>
      </c>
      <c r="AF96" s="96">
        <f t="shared" ref="AF96:AQ96" si="337">AF93</f>
        <v>0</v>
      </c>
      <c r="AG96" s="96">
        <f t="shared" si="337"/>
        <v>0</v>
      </c>
      <c r="AH96" s="96">
        <f t="shared" si="337"/>
        <v>0</v>
      </c>
      <c r="AI96" s="96">
        <f t="shared" si="337"/>
        <v>0</v>
      </c>
      <c r="AJ96" s="96">
        <f t="shared" si="337"/>
        <v>0</v>
      </c>
      <c r="AK96" s="96">
        <f t="shared" si="337"/>
        <v>0</v>
      </c>
      <c r="AL96" s="96">
        <f t="shared" si="337"/>
        <v>0</v>
      </c>
      <c r="AM96" s="96">
        <f t="shared" si="337"/>
        <v>0</v>
      </c>
      <c r="AN96" s="96">
        <f t="shared" si="337"/>
        <v>0</v>
      </c>
      <c r="AO96" s="96">
        <f t="shared" si="337"/>
        <v>0</v>
      </c>
      <c r="AP96" s="96">
        <f t="shared" si="337"/>
        <v>0</v>
      </c>
      <c r="AQ96" s="96">
        <f t="shared" si="337"/>
        <v>0</v>
      </c>
      <c r="AR96" s="75">
        <f>SUM(AF96:AQ96)</f>
        <v>0</v>
      </c>
      <c r="AS96" s="96">
        <f t="shared" ref="AS96:BD96" si="338">AS93</f>
        <v>0</v>
      </c>
      <c r="AT96" s="96">
        <f t="shared" si="338"/>
        <v>0</v>
      </c>
      <c r="AU96" s="96">
        <f t="shared" si="338"/>
        <v>0</v>
      </c>
      <c r="AV96" s="96">
        <f t="shared" si="338"/>
        <v>0</v>
      </c>
      <c r="AW96" s="96">
        <f t="shared" si="338"/>
        <v>0</v>
      </c>
      <c r="AX96" s="96">
        <f t="shared" si="338"/>
        <v>0</v>
      </c>
      <c r="AY96" s="96">
        <f t="shared" si="338"/>
        <v>0</v>
      </c>
      <c r="AZ96" s="96">
        <f t="shared" si="338"/>
        <v>0</v>
      </c>
      <c r="BA96" s="96">
        <f t="shared" si="338"/>
        <v>0</v>
      </c>
      <c r="BB96" s="96">
        <f t="shared" si="338"/>
        <v>0</v>
      </c>
      <c r="BC96" s="96">
        <f t="shared" si="338"/>
        <v>0</v>
      </c>
      <c r="BD96" s="96">
        <f t="shared" si="338"/>
        <v>0</v>
      </c>
      <c r="BE96" s="75">
        <f>SUM(AS96:BD96)</f>
        <v>0</v>
      </c>
      <c r="BF96" s="96">
        <f t="shared" ref="BF96:BQ96" si="339">BF93</f>
        <v>0</v>
      </c>
      <c r="BG96" s="96">
        <f t="shared" si="339"/>
        <v>0</v>
      </c>
      <c r="BH96" s="96">
        <f t="shared" si="339"/>
        <v>0</v>
      </c>
      <c r="BI96" s="96">
        <f t="shared" si="339"/>
        <v>0</v>
      </c>
      <c r="BJ96" s="96">
        <f t="shared" si="339"/>
        <v>0</v>
      </c>
      <c r="BK96" s="96">
        <f t="shared" si="339"/>
        <v>0</v>
      </c>
      <c r="BL96" s="96">
        <f t="shared" si="339"/>
        <v>0</v>
      </c>
      <c r="BM96" s="96">
        <f t="shared" si="339"/>
        <v>0</v>
      </c>
      <c r="BN96" s="96">
        <f t="shared" si="339"/>
        <v>0</v>
      </c>
      <c r="BO96" s="96">
        <f t="shared" si="339"/>
        <v>0</v>
      </c>
      <c r="BP96" s="96">
        <f t="shared" si="339"/>
        <v>0</v>
      </c>
      <c r="BQ96" s="96">
        <f t="shared" si="339"/>
        <v>0</v>
      </c>
      <c r="BR96" s="75">
        <f>SUM(BF96:BQ96)</f>
        <v>0</v>
      </c>
      <c r="BS96" s="96">
        <f t="shared" ref="BS96:CD96" si="340">BS93</f>
        <v>0</v>
      </c>
      <c r="BT96" s="96">
        <f t="shared" si="340"/>
        <v>0</v>
      </c>
      <c r="BU96" s="96">
        <f t="shared" si="340"/>
        <v>0</v>
      </c>
      <c r="BV96" s="96">
        <f t="shared" si="340"/>
        <v>0</v>
      </c>
      <c r="BW96" s="96">
        <f t="shared" si="340"/>
        <v>0</v>
      </c>
      <c r="BX96" s="96">
        <f t="shared" si="340"/>
        <v>0</v>
      </c>
      <c r="BY96" s="96">
        <f t="shared" si="340"/>
        <v>0</v>
      </c>
      <c r="BZ96" s="96">
        <f t="shared" si="340"/>
        <v>0</v>
      </c>
      <c r="CA96" s="96">
        <f t="shared" si="340"/>
        <v>0</v>
      </c>
      <c r="CB96" s="96">
        <f t="shared" si="340"/>
        <v>0</v>
      </c>
      <c r="CC96" s="96">
        <f t="shared" si="340"/>
        <v>0</v>
      </c>
      <c r="CD96" s="96">
        <f t="shared" si="340"/>
        <v>0</v>
      </c>
      <c r="CE96" s="75">
        <f>SUM(BS96:CD96)</f>
        <v>0</v>
      </c>
      <c r="CF96" s="96">
        <f t="shared" ref="CF96:CQ96" si="341">CF93</f>
        <v>0</v>
      </c>
      <c r="CG96" s="96">
        <f t="shared" si="341"/>
        <v>0</v>
      </c>
      <c r="CH96" s="96">
        <f t="shared" si="341"/>
        <v>0</v>
      </c>
      <c r="CI96" s="96">
        <f t="shared" si="341"/>
        <v>0</v>
      </c>
      <c r="CJ96" s="96">
        <f t="shared" si="341"/>
        <v>0</v>
      </c>
      <c r="CK96" s="96">
        <f t="shared" si="341"/>
        <v>0</v>
      </c>
      <c r="CL96" s="96">
        <f t="shared" si="341"/>
        <v>0</v>
      </c>
      <c r="CM96" s="96">
        <f t="shared" si="341"/>
        <v>0</v>
      </c>
      <c r="CN96" s="96">
        <f t="shared" si="341"/>
        <v>0</v>
      </c>
      <c r="CO96" s="96">
        <f t="shared" si="341"/>
        <v>0</v>
      </c>
      <c r="CP96" s="96">
        <f t="shared" si="341"/>
        <v>0</v>
      </c>
      <c r="CQ96" s="96">
        <f t="shared" si="341"/>
        <v>0</v>
      </c>
      <c r="CR96" s="75">
        <f>SUM(CF96:CQ96)</f>
        <v>0</v>
      </c>
      <c r="CS96" s="96">
        <f t="shared" ref="CS96:DD96" si="342">CS93</f>
        <v>0</v>
      </c>
      <c r="CT96" s="96">
        <f t="shared" si="342"/>
        <v>0</v>
      </c>
      <c r="CU96" s="96">
        <f t="shared" si="342"/>
        <v>0</v>
      </c>
      <c r="CV96" s="96">
        <f t="shared" si="342"/>
        <v>0</v>
      </c>
      <c r="CW96" s="96">
        <f t="shared" si="342"/>
        <v>0</v>
      </c>
      <c r="CX96" s="96">
        <f t="shared" si="342"/>
        <v>0</v>
      </c>
      <c r="CY96" s="96">
        <f t="shared" si="342"/>
        <v>0</v>
      </c>
      <c r="CZ96" s="96">
        <f t="shared" si="342"/>
        <v>0</v>
      </c>
      <c r="DA96" s="96">
        <f t="shared" si="342"/>
        <v>0</v>
      </c>
      <c r="DB96" s="96">
        <f t="shared" si="342"/>
        <v>0</v>
      </c>
      <c r="DC96" s="96">
        <f t="shared" si="342"/>
        <v>0</v>
      </c>
      <c r="DD96" s="96">
        <f t="shared" si="342"/>
        <v>0</v>
      </c>
      <c r="DE96" s="75">
        <f>SUM(CS96:DD96)</f>
        <v>0</v>
      </c>
      <c r="DF96" s="96">
        <f t="shared" ref="DF96:DQ96" si="343">DF93</f>
        <v>0</v>
      </c>
      <c r="DG96" s="96">
        <f t="shared" si="343"/>
        <v>0</v>
      </c>
      <c r="DH96" s="96">
        <f t="shared" si="343"/>
        <v>0</v>
      </c>
      <c r="DI96" s="96">
        <f t="shared" si="343"/>
        <v>0</v>
      </c>
      <c r="DJ96" s="96">
        <f t="shared" si="343"/>
        <v>0</v>
      </c>
      <c r="DK96" s="96">
        <f t="shared" si="343"/>
        <v>0</v>
      </c>
      <c r="DL96" s="96">
        <f t="shared" si="343"/>
        <v>0</v>
      </c>
      <c r="DM96" s="96">
        <f t="shared" si="343"/>
        <v>0</v>
      </c>
      <c r="DN96" s="96">
        <f t="shared" si="343"/>
        <v>0</v>
      </c>
      <c r="DO96" s="96">
        <f t="shared" si="343"/>
        <v>0</v>
      </c>
      <c r="DP96" s="96">
        <f t="shared" si="343"/>
        <v>0</v>
      </c>
      <c r="DQ96" s="96">
        <f t="shared" si="343"/>
        <v>0</v>
      </c>
      <c r="DR96" s="75">
        <f>SUM(DF96:DQ96)</f>
        <v>0</v>
      </c>
      <c r="DS96" s="96">
        <f t="shared" ref="DS96:ED96" si="344">DS93</f>
        <v>0</v>
      </c>
      <c r="DT96" s="96">
        <f t="shared" si="344"/>
        <v>0</v>
      </c>
      <c r="DU96" s="96">
        <f t="shared" si="344"/>
        <v>0</v>
      </c>
      <c r="DV96" s="96">
        <f t="shared" si="344"/>
        <v>0</v>
      </c>
      <c r="DW96" s="96">
        <f t="shared" si="344"/>
        <v>0</v>
      </c>
      <c r="DX96" s="96">
        <f t="shared" si="344"/>
        <v>0</v>
      </c>
      <c r="DY96" s="96">
        <f t="shared" si="344"/>
        <v>0</v>
      </c>
      <c r="DZ96" s="96">
        <f t="shared" si="344"/>
        <v>0</v>
      </c>
      <c r="EA96" s="96">
        <f t="shared" si="344"/>
        <v>0</v>
      </c>
      <c r="EB96" s="96">
        <f t="shared" si="344"/>
        <v>0</v>
      </c>
      <c r="EC96" s="96">
        <f t="shared" si="344"/>
        <v>0</v>
      </c>
      <c r="ED96" s="96">
        <f t="shared" si="344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45">F95+F96</f>
        <v>0</v>
      </c>
      <c r="G97" s="96">
        <f t="shared" si="345"/>
        <v>0</v>
      </c>
      <c r="H97" s="96">
        <f t="shared" si="345"/>
        <v>0</v>
      </c>
      <c r="I97" s="96">
        <f t="shared" si="345"/>
        <v>0</v>
      </c>
      <c r="J97" s="96">
        <f t="shared" si="345"/>
        <v>0</v>
      </c>
      <c r="K97" s="96">
        <f t="shared" si="345"/>
        <v>0</v>
      </c>
      <c r="L97" s="96">
        <f t="shared" si="345"/>
        <v>0</v>
      </c>
      <c r="M97" s="96">
        <f t="shared" si="345"/>
        <v>0</v>
      </c>
      <c r="N97" s="96">
        <f t="shared" si="345"/>
        <v>0</v>
      </c>
      <c r="O97" s="96">
        <f t="shared" si="345"/>
        <v>0</v>
      </c>
      <c r="P97" s="96">
        <f t="shared" si="345"/>
        <v>0</v>
      </c>
      <c r="Q97" s="96">
        <f t="shared" si="345"/>
        <v>0</v>
      </c>
      <c r="R97" s="75">
        <f t="shared" si="345"/>
        <v>0</v>
      </c>
      <c r="S97" s="96">
        <f t="shared" si="345"/>
        <v>0</v>
      </c>
      <c r="T97" s="96">
        <f t="shared" si="345"/>
        <v>0</v>
      </c>
      <c r="U97" s="96">
        <f t="shared" si="345"/>
        <v>0</v>
      </c>
      <c r="V97" s="96">
        <f t="shared" si="345"/>
        <v>0</v>
      </c>
      <c r="W97" s="96">
        <f t="shared" si="345"/>
        <v>0</v>
      </c>
      <c r="X97" s="96">
        <f t="shared" si="345"/>
        <v>0</v>
      </c>
      <c r="Y97" s="96">
        <f t="shared" si="345"/>
        <v>0</v>
      </c>
      <c r="Z97" s="96">
        <f t="shared" si="345"/>
        <v>0</v>
      </c>
      <c r="AA97" s="96">
        <f t="shared" si="345"/>
        <v>0</v>
      </c>
      <c r="AB97" s="96">
        <f t="shared" si="345"/>
        <v>0</v>
      </c>
      <c r="AC97" s="96">
        <f t="shared" si="345"/>
        <v>0</v>
      </c>
      <c r="AD97" s="96">
        <f t="shared" si="345"/>
        <v>0</v>
      </c>
      <c r="AE97" s="75">
        <f t="shared" si="345"/>
        <v>0</v>
      </c>
      <c r="AF97" s="96">
        <f t="shared" si="345"/>
        <v>0</v>
      </c>
      <c r="AG97" s="96">
        <f t="shared" si="345"/>
        <v>0</v>
      </c>
      <c r="AH97" s="96">
        <f t="shared" si="345"/>
        <v>0</v>
      </c>
      <c r="AI97" s="96">
        <f t="shared" si="345"/>
        <v>0</v>
      </c>
      <c r="AJ97" s="96">
        <f t="shared" si="345"/>
        <v>0</v>
      </c>
      <c r="AK97" s="96">
        <f t="shared" si="345"/>
        <v>0</v>
      </c>
      <c r="AL97" s="96">
        <f t="shared" ref="AL97:BQ97" si="346">AL95+AL96</f>
        <v>0</v>
      </c>
      <c r="AM97" s="96">
        <f t="shared" si="346"/>
        <v>0</v>
      </c>
      <c r="AN97" s="96">
        <f t="shared" si="346"/>
        <v>0</v>
      </c>
      <c r="AO97" s="96">
        <f t="shared" si="346"/>
        <v>0</v>
      </c>
      <c r="AP97" s="96">
        <f t="shared" si="346"/>
        <v>0</v>
      </c>
      <c r="AQ97" s="96">
        <f t="shared" si="346"/>
        <v>0</v>
      </c>
      <c r="AR97" s="75">
        <f t="shared" si="346"/>
        <v>0</v>
      </c>
      <c r="AS97" s="96">
        <f t="shared" si="346"/>
        <v>0</v>
      </c>
      <c r="AT97" s="96">
        <f t="shared" si="346"/>
        <v>0</v>
      </c>
      <c r="AU97" s="96">
        <f t="shared" si="346"/>
        <v>0</v>
      </c>
      <c r="AV97" s="96">
        <f t="shared" si="346"/>
        <v>0</v>
      </c>
      <c r="AW97" s="96">
        <f t="shared" si="346"/>
        <v>0</v>
      </c>
      <c r="AX97" s="96">
        <f t="shared" si="346"/>
        <v>0</v>
      </c>
      <c r="AY97" s="96">
        <f t="shared" si="346"/>
        <v>0</v>
      </c>
      <c r="AZ97" s="96">
        <f t="shared" si="346"/>
        <v>0</v>
      </c>
      <c r="BA97" s="96">
        <f t="shared" si="346"/>
        <v>0</v>
      </c>
      <c r="BB97" s="96">
        <f t="shared" si="346"/>
        <v>0</v>
      </c>
      <c r="BC97" s="96">
        <f t="shared" si="346"/>
        <v>0</v>
      </c>
      <c r="BD97" s="96">
        <f t="shared" si="346"/>
        <v>0</v>
      </c>
      <c r="BE97" s="75">
        <f t="shared" si="346"/>
        <v>0</v>
      </c>
      <c r="BF97" s="96">
        <f t="shared" si="346"/>
        <v>0</v>
      </c>
      <c r="BG97" s="96">
        <f t="shared" si="346"/>
        <v>0</v>
      </c>
      <c r="BH97" s="96">
        <f t="shared" si="346"/>
        <v>0</v>
      </c>
      <c r="BI97" s="96">
        <f t="shared" si="346"/>
        <v>0</v>
      </c>
      <c r="BJ97" s="96">
        <f t="shared" si="346"/>
        <v>0</v>
      </c>
      <c r="BK97" s="96">
        <f t="shared" si="346"/>
        <v>0</v>
      </c>
      <c r="BL97" s="96">
        <f t="shared" si="346"/>
        <v>0</v>
      </c>
      <c r="BM97" s="96">
        <f t="shared" si="346"/>
        <v>0</v>
      </c>
      <c r="BN97" s="96">
        <f t="shared" si="346"/>
        <v>0</v>
      </c>
      <c r="BO97" s="96">
        <f t="shared" si="346"/>
        <v>0</v>
      </c>
      <c r="BP97" s="96">
        <f t="shared" si="346"/>
        <v>0</v>
      </c>
      <c r="BQ97" s="96">
        <f t="shared" si="346"/>
        <v>0</v>
      </c>
      <c r="BR97" s="75">
        <f t="shared" ref="BR97:CW97" si="347">BR95+BR96</f>
        <v>0</v>
      </c>
      <c r="BS97" s="96">
        <f t="shared" si="347"/>
        <v>0</v>
      </c>
      <c r="BT97" s="96">
        <f t="shared" si="347"/>
        <v>0</v>
      </c>
      <c r="BU97" s="96">
        <f t="shared" si="347"/>
        <v>0</v>
      </c>
      <c r="BV97" s="96">
        <f t="shared" si="347"/>
        <v>0</v>
      </c>
      <c r="BW97" s="96">
        <f t="shared" si="347"/>
        <v>0</v>
      </c>
      <c r="BX97" s="96">
        <f t="shared" si="347"/>
        <v>0</v>
      </c>
      <c r="BY97" s="96">
        <f t="shared" si="347"/>
        <v>0</v>
      </c>
      <c r="BZ97" s="96">
        <f t="shared" si="347"/>
        <v>0</v>
      </c>
      <c r="CA97" s="96">
        <f t="shared" si="347"/>
        <v>0</v>
      </c>
      <c r="CB97" s="96">
        <f t="shared" si="347"/>
        <v>0</v>
      </c>
      <c r="CC97" s="96">
        <f t="shared" si="347"/>
        <v>0</v>
      </c>
      <c r="CD97" s="96">
        <f t="shared" si="347"/>
        <v>0</v>
      </c>
      <c r="CE97" s="75">
        <f t="shared" si="347"/>
        <v>0</v>
      </c>
      <c r="CF97" s="96">
        <f t="shared" si="347"/>
        <v>0</v>
      </c>
      <c r="CG97" s="96">
        <f t="shared" si="347"/>
        <v>0</v>
      </c>
      <c r="CH97" s="96">
        <f t="shared" si="347"/>
        <v>0</v>
      </c>
      <c r="CI97" s="96">
        <f t="shared" si="347"/>
        <v>0</v>
      </c>
      <c r="CJ97" s="96">
        <f t="shared" si="347"/>
        <v>0</v>
      </c>
      <c r="CK97" s="96">
        <f t="shared" si="347"/>
        <v>0</v>
      </c>
      <c r="CL97" s="96">
        <f t="shared" si="347"/>
        <v>0</v>
      </c>
      <c r="CM97" s="96">
        <f t="shared" si="347"/>
        <v>0</v>
      </c>
      <c r="CN97" s="96">
        <f t="shared" si="347"/>
        <v>0</v>
      </c>
      <c r="CO97" s="96">
        <f t="shared" si="347"/>
        <v>0</v>
      </c>
      <c r="CP97" s="96">
        <f t="shared" si="347"/>
        <v>0</v>
      </c>
      <c r="CQ97" s="96">
        <f t="shared" si="347"/>
        <v>0</v>
      </c>
      <c r="CR97" s="75">
        <f t="shared" si="347"/>
        <v>0</v>
      </c>
      <c r="CS97" s="96">
        <f t="shared" si="347"/>
        <v>0</v>
      </c>
      <c r="CT97" s="96">
        <f t="shared" si="347"/>
        <v>0</v>
      </c>
      <c r="CU97" s="96">
        <f t="shared" si="347"/>
        <v>0</v>
      </c>
      <c r="CV97" s="96">
        <f t="shared" si="347"/>
        <v>0</v>
      </c>
      <c r="CW97" s="96">
        <f t="shared" si="347"/>
        <v>0</v>
      </c>
      <c r="CX97" s="96">
        <f t="shared" ref="CX97:EC97" si="348">CX95+CX96</f>
        <v>0</v>
      </c>
      <c r="CY97" s="96">
        <f t="shared" si="348"/>
        <v>0</v>
      </c>
      <c r="CZ97" s="96">
        <f t="shared" si="348"/>
        <v>0</v>
      </c>
      <c r="DA97" s="96">
        <f t="shared" si="348"/>
        <v>0</v>
      </c>
      <c r="DB97" s="96">
        <f t="shared" si="348"/>
        <v>0</v>
      </c>
      <c r="DC97" s="96">
        <f t="shared" si="348"/>
        <v>0</v>
      </c>
      <c r="DD97" s="96">
        <f t="shared" si="348"/>
        <v>0</v>
      </c>
      <c r="DE97" s="75">
        <f t="shared" si="348"/>
        <v>0</v>
      </c>
      <c r="DF97" s="96">
        <f t="shared" si="348"/>
        <v>0</v>
      </c>
      <c r="DG97" s="96">
        <f t="shared" si="348"/>
        <v>0</v>
      </c>
      <c r="DH97" s="96">
        <f t="shared" si="348"/>
        <v>0</v>
      </c>
      <c r="DI97" s="96">
        <f t="shared" si="348"/>
        <v>0</v>
      </c>
      <c r="DJ97" s="96">
        <f t="shared" si="348"/>
        <v>0</v>
      </c>
      <c r="DK97" s="96">
        <f t="shared" si="348"/>
        <v>0</v>
      </c>
      <c r="DL97" s="96">
        <f t="shared" si="348"/>
        <v>0</v>
      </c>
      <c r="DM97" s="96">
        <f t="shared" si="348"/>
        <v>0</v>
      </c>
      <c r="DN97" s="96">
        <f t="shared" si="348"/>
        <v>0</v>
      </c>
      <c r="DO97" s="96">
        <f t="shared" si="348"/>
        <v>0</v>
      </c>
      <c r="DP97" s="96">
        <f t="shared" si="348"/>
        <v>0</v>
      </c>
      <c r="DQ97" s="96">
        <f t="shared" si="348"/>
        <v>0</v>
      </c>
      <c r="DR97" s="75">
        <f t="shared" si="348"/>
        <v>0</v>
      </c>
      <c r="DS97" s="96">
        <f t="shared" si="348"/>
        <v>0</v>
      </c>
      <c r="DT97" s="96">
        <f t="shared" si="348"/>
        <v>0</v>
      </c>
      <c r="DU97" s="96">
        <f t="shared" si="348"/>
        <v>0</v>
      </c>
      <c r="DV97" s="96">
        <f t="shared" si="348"/>
        <v>0</v>
      </c>
      <c r="DW97" s="96">
        <f t="shared" si="348"/>
        <v>0</v>
      </c>
      <c r="DX97" s="96">
        <f t="shared" si="348"/>
        <v>0</v>
      </c>
      <c r="DY97" s="96">
        <f t="shared" si="348"/>
        <v>0</v>
      </c>
      <c r="DZ97" s="96">
        <f t="shared" si="348"/>
        <v>0</v>
      </c>
      <c r="EA97" s="96">
        <f t="shared" si="348"/>
        <v>0</v>
      </c>
      <c r="EB97" s="96">
        <f t="shared" si="348"/>
        <v>0</v>
      </c>
      <c r="EC97" s="96">
        <f t="shared" si="348"/>
        <v>0</v>
      </c>
      <c r="ED97" s="96">
        <f t="shared" ref="ED97:EE97" si="349">ED95+ED96</f>
        <v>0</v>
      </c>
      <c r="EE97" s="76">
        <f t="shared" si="349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04F15"/>
  </sheetPr>
  <dimension ref="A1:DW996"/>
  <sheetViews>
    <sheetView zoomScaleNormal="100" workbookViewId="0">
      <selection activeCell="H5" sqref="H5"/>
    </sheetView>
  </sheetViews>
  <sheetFormatPr baseColWidth="10" defaultColWidth="14.42578125" defaultRowHeight="15" x14ac:dyDescent="0.25"/>
  <cols>
    <col min="1" max="1" width="8" style="336" customWidth="1"/>
    <col min="2" max="2" width="6.42578125" style="336" customWidth="1"/>
    <col min="3" max="3" width="9" style="336" customWidth="1"/>
    <col min="4" max="4" width="7.7109375" style="336" customWidth="1"/>
    <col min="5" max="5" width="16.7109375" style="336" customWidth="1"/>
    <col min="6" max="6" width="4.42578125" style="336" customWidth="1"/>
    <col min="7" max="7" width="10" style="336" customWidth="1"/>
    <col min="8" max="9" width="5" style="336" customWidth="1"/>
    <col min="10" max="15" width="4.7109375" style="336" customWidth="1"/>
    <col min="16" max="16" width="7.42578125" style="336" customWidth="1"/>
    <col min="17" max="17" width="5.7109375" style="336" customWidth="1"/>
    <col min="18" max="19" width="7" style="336" customWidth="1"/>
    <col min="20" max="21" width="5" style="336" customWidth="1"/>
    <col min="22" max="103" width="10" style="336" customWidth="1"/>
    <col min="104" max="104" width="14.42578125" style="336" customWidth="1"/>
    <col min="105" max="16384" width="14.42578125" style="336"/>
  </cols>
  <sheetData>
    <row r="1" spans="1:127" ht="15.75" customHeight="1" x14ac:dyDescent="0.25">
      <c r="A1" s="579" t="s">
        <v>9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337"/>
      <c r="B2" s="337"/>
      <c r="C2" s="337"/>
      <c r="D2" s="337"/>
      <c r="E2" s="337"/>
      <c r="F2" s="338"/>
      <c r="G2" s="339"/>
      <c r="H2" s="338">
        <v>2025</v>
      </c>
      <c r="I2" s="338">
        <v>2025</v>
      </c>
      <c r="J2" s="338">
        <v>2025</v>
      </c>
      <c r="K2" s="338">
        <v>2025</v>
      </c>
      <c r="L2" s="338">
        <v>2025</v>
      </c>
      <c r="M2" s="338">
        <v>2025</v>
      </c>
      <c r="N2" s="338">
        <v>2025</v>
      </c>
      <c r="O2" s="338">
        <v>2025</v>
      </c>
      <c r="P2" s="338">
        <v>2025</v>
      </c>
      <c r="Q2" s="338">
        <v>2025</v>
      </c>
      <c r="R2" s="338">
        <v>2025</v>
      </c>
      <c r="S2" s="338">
        <v>2025</v>
      </c>
      <c r="T2" s="338">
        <v>2025</v>
      </c>
      <c r="U2" s="338">
        <v>2026</v>
      </c>
      <c r="V2" s="338">
        <v>2026</v>
      </c>
      <c r="W2" s="338">
        <v>2026</v>
      </c>
      <c r="X2" s="338">
        <v>2026</v>
      </c>
      <c r="Y2" s="338">
        <v>2026</v>
      </c>
      <c r="Z2" s="338">
        <v>2026</v>
      </c>
      <c r="AA2" s="338">
        <v>2026</v>
      </c>
      <c r="AB2" s="338">
        <v>2026</v>
      </c>
      <c r="AC2" s="338">
        <v>2026</v>
      </c>
      <c r="AD2" s="338">
        <v>2026</v>
      </c>
      <c r="AE2" s="338">
        <v>2026</v>
      </c>
      <c r="AF2" s="340">
        <v>2027</v>
      </c>
      <c r="AG2" s="340">
        <v>2027</v>
      </c>
      <c r="AH2" s="340">
        <v>2027</v>
      </c>
      <c r="AI2" s="340">
        <v>2027</v>
      </c>
      <c r="AJ2" s="340">
        <v>2027</v>
      </c>
      <c r="AK2" s="340">
        <v>2027</v>
      </c>
      <c r="AL2" s="340">
        <v>2027</v>
      </c>
      <c r="AM2" s="340">
        <v>2027</v>
      </c>
      <c r="AN2" s="340">
        <v>2027</v>
      </c>
      <c r="AO2" s="340">
        <v>2027</v>
      </c>
      <c r="AP2" s="340">
        <v>2027</v>
      </c>
      <c r="AQ2" s="340">
        <v>2027</v>
      </c>
      <c r="AR2" s="340">
        <v>2028</v>
      </c>
      <c r="AS2" s="340">
        <v>2028</v>
      </c>
      <c r="AT2" s="340">
        <v>2028</v>
      </c>
      <c r="AU2" s="340">
        <v>2028</v>
      </c>
      <c r="AV2" s="340">
        <v>2028</v>
      </c>
      <c r="AW2" s="340">
        <v>2028</v>
      </c>
      <c r="AX2" s="340">
        <v>2028</v>
      </c>
      <c r="AY2" s="340">
        <v>2028</v>
      </c>
      <c r="AZ2" s="340">
        <v>2028</v>
      </c>
      <c r="BA2" s="340">
        <v>2028</v>
      </c>
      <c r="BB2" s="340">
        <v>2028</v>
      </c>
      <c r="BC2" s="340">
        <v>2028</v>
      </c>
      <c r="BD2" s="340">
        <v>2029</v>
      </c>
      <c r="BE2" s="340">
        <v>2029</v>
      </c>
      <c r="BF2" s="340">
        <v>2029</v>
      </c>
      <c r="BG2" s="340">
        <v>2029</v>
      </c>
      <c r="BH2" s="340">
        <v>2029</v>
      </c>
      <c r="BI2" s="340">
        <v>2029</v>
      </c>
      <c r="BJ2" s="340">
        <v>2029</v>
      </c>
      <c r="BK2" s="340">
        <v>2029</v>
      </c>
      <c r="BL2" s="340">
        <v>2029</v>
      </c>
      <c r="BM2" s="340">
        <v>2029</v>
      </c>
      <c r="BN2" s="340">
        <v>2029</v>
      </c>
      <c r="BO2" s="340">
        <v>2029</v>
      </c>
      <c r="BP2" s="340">
        <v>2030</v>
      </c>
      <c r="BQ2" s="340">
        <v>2030</v>
      </c>
      <c r="BR2" s="340">
        <v>2030</v>
      </c>
      <c r="BS2" s="340">
        <v>2030</v>
      </c>
      <c r="BT2" s="340">
        <v>2030</v>
      </c>
      <c r="BU2" s="340">
        <v>2030</v>
      </c>
      <c r="BV2" s="340">
        <v>2030</v>
      </c>
      <c r="BW2" s="340">
        <v>2030</v>
      </c>
      <c r="BX2" s="340">
        <v>2030</v>
      </c>
      <c r="BY2" s="340">
        <v>2030</v>
      </c>
      <c r="BZ2" s="340">
        <v>2030</v>
      </c>
      <c r="CA2" s="340">
        <v>2030</v>
      </c>
      <c r="CB2" s="340">
        <v>2031</v>
      </c>
      <c r="CC2" s="340">
        <v>2031</v>
      </c>
      <c r="CD2" s="340">
        <v>2031</v>
      </c>
      <c r="CE2" s="340">
        <v>2031</v>
      </c>
      <c r="CF2" s="340">
        <v>2031</v>
      </c>
      <c r="CG2" s="340">
        <v>2031</v>
      </c>
      <c r="CH2" s="340">
        <v>2031</v>
      </c>
      <c r="CI2" s="340">
        <v>2031</v>
      </c>
      <c r="CJ2" s="340">
        <v>2031</v>
      </c>
      <c r="CK2" s="340">
        <v>2031</v>
      </c>
      <c r="CL2" s="340">
        <v>2031</v>
      </c>
      <c r="CM2" s="340">
        <v>2031</v>
      </c>
      <c r="CN2" s="340">
        <v>2032</v>
      </c>
      <c r="CO2" s="340">
        <v>2032</v>
      </c>
      <c r="CP2" s="340">
        <v>2032</v>
      </c>
      <c r="CQ2" s="340">
        <v>2032</v>
      </c>
      <c r="CR2" s="340">
        <v>2032</v>
      </c>
      <c r="CS2" s="340">
        <v>2032</v>
      </c>
      <c r="CT2" s="340">
        <v>2032</v>
      </c>
      <c r="CU2" s="340">
        <v>2032</v>
      </c>
      <c r="CV2" s="340">
        <v>2032</v>
      </c>
      <c r="CW2" s="340">
        <v>2032</v>
      </c>
      <c r="CX2" s="340">
        <v>2032</v>
      </c>
      <c r="CY2" s="340">
        <v>2032</v>
      </c>
      <c r="CZ2" s="340">
        <v>2033</v>
      </c>
      <c r="DA2" s="340">
        <v>2033</v>
      </c>
      <c r="DB2" s="340">
        <v>2033</v>
      </c>
      <c r="DC2" s="340">
        <v>2033</v>
      </c>
      <c r="DD2" s="340">
        <v>2033</v>
      </c>
      <c r="DE2" s="340">
        <v>2033</v>
      </c>
      <c r="DF2" s="340">
        <v>2033</v>
      </c>
      <c r="DG2" s="340">
        <v>2033</v>
      </c>
      <c r="DH2" s="340">
        <v>2033</v>
      </c>
      <c r="DI2" s="340">
        <v>2033</v>
      </c>
      <c r="DJ2" s="340">
        <v>2033</v>
      </c>
      <c r="DK2" s="340">
        <v>2033</v>
      </c>
      <c r="DL2" s="340">
        <v>2034</v>
      </c>
      <c r="DM2" s="340">
        <v>2034</v>
      </c>
      <c r="DN2" s="340">
        <v>2034</v>
      </c>
      <c r="DO2" s="340">
        <v>2034</v>
      </c>
      <c r="DP2" s="340">
        <v>2034</v>
      </c>
      <c r="DQ2" s="340">
        <v>2034</v>
      </c>
      <c r="DR2" s="340">
        <v>2034</v>
      </c>
      <c r="DS2" s="340">
        <v>2034</v>
      </c>
      <c r="DT2" s="340">
        <v>2034</v>
      </c>
      <c r="DU2" s="340">
        <v>2034</v>
      </c>
      <c r="DV2" s="340">
        <v>2034</v>
      </c>
      <c r="DW2" s="340">
        <v>2034</v>
      </c>
    </row>
    <row r="3" spans="1:127" x14ac:dyDescent="0.25">
      <c r="A3" s="341"/>
      <c r="B3" s="341" t="s">
        <v>183</v>
      </c>
      <c r="C3" s="341" t="s">
        <v>184</v>
      </c>
      <c r="D3" s="341" t="s">
        <v>185</v>
      </c>
      <c r="E3" s="341" t="s">
        <v>186</v>
      </c>
      <c r="F3" s="341" t="s">
        <v>187</v>
      </c>
      <c r="G3" s="341" t="s">
        <v>188</v>
      </c>
      <c r="H3" s="341" t="s">
        <v>189</v>
      </c>
      <c r="I3" s="341" t="s">
        <v>190</v>
      </c>
      <c r="J3" s="341" t="s">
        <v>191</v>
      </c>
      <c r="K3" s="341" t="s">
        <v>192</v>
      </c>
      <c r="L3" s="341" t="s">
        <v>193</v>
      </c>
      <c r="M3" s="341" t="s">
        <v>194</v>
      </c>
      <c r="N3" s="341" t="s">
        <v>195</v>
      </c>
      <c r="O3" s="341" t="s">
        <v>196</v>
      </c>
      <c r="P3" s="341" t="s">
        <v>197</v>
      </c>
      <c r="Q3" s="341" t="s">
        <v>198</v>
      </c>
      <c r="R3" s="341" t="s">
        <v>199</v>
      </c>
      <c r="S3" s="341" t="s">
        <v>200</v>
      </c>
      <c r="T3" s="341" t="s">
        <v>189</v>
      </c>
      <c r="U3" s="341" t="s">
        <v>190</v>
      </c>
      <c r="V3" s="341" t="s">
        <v>191</v>
      </c>
      <c r="W3" s="341" t="s">
        <v>192</v>
      </c>
      <c r="X3" s="341" t="s">
        <v>193</v>
      </c>
      <c r="Y3" s="341" t="s">
        <v>194</v>
      </c>
      <c r="Z3" s="341" t="s">
        <v>195</v>
      </c>
      <c r="AA3" s="341" t="s">
        <v>196</v>
      </c>
      <c r="AB3" s="341" t="s">
        <v>197</v>
      </c>
      <c r="AC3" s="341" t="s">
        <v>198</v>
      </c>
      <c r="AD3" s="341" t="s">
        <v>199</v>
      </c>
      <c r="AE3" s="341" t="s">
        <v>200</v>
      </c>
      <c r="AF3" s="342" t="s">
        <v>189</v>
      </c>
      <c r="AG3" s="342" t="s">
        <v>190</v>
      </c>
      <c r="AH3" s="342" t="s">
        <v>191</v>
      </c>
      <c r="AI3" s="342" t="s">
        <v>192</v>
      </c>
      <c r="AJ3" s="342" t="s">
        <v>193</v>
      </c>
      <c r="AK3" s="342" t="s">
        <v>194</v>
      </c>
      <c r="AL3" s="342" t="s">
        <v>195</v>
      </c>
      <c r="AM3" s="342" t="s">
        <v>196</v>
      </c>
      <c r="AN3" s="342" t="s">
        <v>197</v>
      </c>
      <c r="AO3" s="342" t="s">
        <v>198</v>
      </c>
      <c r="AP3" s="342" t="s">
        <v>199</v>
      </c>
      <c r="AQ3" s="342" t="s">
        <v>200</v>
      </c>
      <c r="AR3" s="342" t="s">
        <v>189</v>
      </c>
      <c r="AS3" s="342" t="s">
        <v>190</v>
      </c>
      <c r="AT3" s="342" t="s">
        <v>191</v>
      </c>
      <c r="AU3" s="342" t="s">
        <v>192</v>
      </c>
      <c r="AV3" s="342" t="s">
        <v>193</v>
      </c>
      <c r="AW3" s="342" t="s">
        <v>194</v>
      </c>
      <c r="AX3" s="342" t="s">
        <v>195</v>
      </c>
      <c r="AY3" s="342" t="s">
        <v>196</v>
      </c>
      <c r="AZ3" s="342" t="s">
        <v>197</v>
      </c>
      <c r="BA3" s="342" t="s">
        <v>198</v>
      </c>
      <c r="BB3" s="342" t="s">
        <v>199</v>
      </c>
      <c r="BC3" s="342" t="s">
        <v>200</v>
      </c>
      <c r="BD3" s="342" t="s">
        <v>189</v>
      </c>
      <c r="BE3" s="342" t="s">
        <v>190</v>
      </c>
      <c r="BF3" s="342" t="s">
        <v>191</v>
      </c>
      <c r="BG3" s="342" t="s">
        <v>192</v>
      </c>
      <c r="BH3" s="342" t="s">
        <v>193</v>
      </c>
      <c r="BI3" s="342" t="s">
        <v>194</v>
      </c>
      <c r="BJ3" s="342" t="s">
        <v>195</v>
      </c>
      <c r="BK3" s="342" t="s">
        <v>196</v>
      </c>
      <c r="BL3" s="342" t="s">
        <v>197</v>
      </c>
      <c r="BM3" s="342" t="s">
        <v>198</v>
      </c>
      <c r="BN3" s="342" t="s">
        <v>199</v>
      </c>
      <c r="BO3" s="342" t="s">
        <v>200</v>
      </c>
      <c r="BP3" s="342" t="s">
        <v>189</v>
      </c>
      <c r="BQ3" s="342" t="s">
        <v>190</v>
      </c>
      <c r="BR3" s="342" t="s">
        <v>191</v>
      </c>
      <c r="BS3" s="342" t="s">
        <v>192</v>
      </c>
      <c r="BT3" s="342" t="s">
        <v>193</v>
      </c>
      <c r="BU3" s="342" t="s">
        <v>194</v>
      </c>
      <c r="BV3" s="342" t="s">
        <v>195</v>
      </c>
      <c r="BW3" s="342" t="s">
        <v>196</v>
      </c>
      <c r="BX3" s="342" t="s">
        <v>197</v>
      </c>
      <c r="BY3" s="342" t="s">
        <v>198</v>
      </c>
      <c r="BZ3" s="342" t="s">
        <v>199</v>
      </c>
      <c r="CA3" s="342" t="s">
        <v>200</v>
      </c>
      <c r="CB3" s="342" t="s">
        <v>189</v>
      </c>
      <c r="CC3" s="342" t="s">
        <v>190</v>
      </c>
      <c r="CD3" s="342" t="s">
        <v>191</v>
      </c>
      <c r="CE3" s="342" t="s">
        <v>192</v>
      </c>
      <c r="CF3" s="342" t="s">
        <v>193</v>
      </c>
      <c r="CG3" s="342" t="s">
        <v>194</v>
      </c>
      <c r="CH3" s="342" t="s">
        <v>195</v>
      </c>
      <c r="CI3" s="342" t="s">
        <v>196</v>
      </c>
      <c r="CJ3" s="342" t="s">
        <v>197</v>
      </c>
      <c r="CK3" s="342" t="s">
        <v>198</v>
      </c>
      <c r="CL3" s="342" t="s">
        <v>199</v>
      </c>
      <c r="CM3" s="342" t="s">
        <v>200</v>
      </c>
      <c r="CN3" s="342" t="s">
        <v>189</v>
      </c>
      <c r="CO3" s="342" t="s">
        <v>190</v>
      </c>
      <c r="CP3" s="342" t="s">
        <v>191</v>
      </c>
      <c r="CQ3" s="342" t="s">
        <v>192</v>
      </c>
      <c r="CR3" s="342" t="s">
        <v>193</v>
      </c>
      <c r="CS3" s="342" t="s">
        <v>194</v>
      </c>
      <c r="CT3" s="342" t="s">
        <v>195</v>
      </c>
      <c r="CU3" s="342" t="s">
        <v>196</v>
      </c>
      <c r="CV3" s="342" t="s">
        <v>197</v>
      </c>
      <c r="CW3" s="342" t="s">
        <v>198</v>
      </c>
      <c r="CX3" s="342" t="s">
        <v>199</v>
      </c>
      <c r="CY3" s="342" t="s">
        <v>200</v>
      </c>
      <c r="CZ3" s="342" t="s">
        <v>189</v>
      </c>
      <c r="DA3" s="342" t="s">
        <v>190</v>
      </c>
      <c r="DB3" s="342" t="s">
        <v>191</v>
      </c>
      <c r="DC3" s="342" t="s">
        <v>192</v>
      </c>
      <c r="DD3" s="342" t="s">
        <v>193</v>
      </c>
      <c r="DE3" s="342" t="s">
        <v>194</v>
      </c>
      <c r="DF3" s="342" t="s">
        <v>195</v>
      </c>
      <c r="DG3" s="342" t="s">
        <v>196</v>
      </c>
      <c r="DH3" s="342" t="s">
        <v>197</v>
      </c>
      <c r="DI3" s="342" t="s">
        <v>198</v>
      </c>
      <c r="DJ3" s="342" t="s">
        <v>199</v>
      </c>
      <c r="DK3" s="342" t="s">
        <v>200</v>
      </c>
      <c r="DL3" s="342" t="s">
        <v>189</v>
      </c>
      <c r="DM3" s="342" t="s">
        <v>190</v>
      </c>
      <c r="DN3" s="342" t="s">
        <v>191</v>
      </c>
      <c r="DO3" s="342" t="s">
        <v>192</v>
      </c>
      <c r="DP3" s="342" t="s">
        <v>193</v>
      </c>
      <c r="DQ3" s="342" t="s">
        <v>194</v>
      </c>
      <c r="DR3" s="342" t="s">
        <v>195</v>
      </c>
      <c r="DS3" s="342" t="s">
        <v>196</v>
      </c>
      <c r="DT3" s="342" t="s">
        <v>197</v>
      </c>
      <c r="DU3" s="342" t="s">
        <v>198</v>
      </c>
      <c r="DV3" s="342" t="s">
        <v>199</v>
      </c>
      <c r="DW3" s="342" t="s">
        <v>200</v>
      </c>
    </row>
    <row r="4" spans="1:127" x14ac:dyDescent="0.25">
      <c r="A4" s="337"/>
      <c r="B4" s="337"/>
      <c r="C4" s="343"/>
      <c r="D4" s="343"/>
      <c r="E4" s="337"/>
      <c r="F4" s="338"/>
      <c r="G4" s="337"/>
      <c r="H4" s="337"/>
      <c r="I4" s="337"/>
      <c r="J4" s="337"/>
      <c r="K4" s="337"/>
      <c r="L4" s="337"/>
      <c r="M4" s="337"/>
      <c r="N4" s="337"/>
      <c r="O4" s="337"/>
      <c r="P4" s="337"/>
    </row>
    <row r="5" spans="1:127" ht="14.25" customHeight="1" x14ac:dyDescent="0.25">
      <c r="A5" s="344" t="s">
        <v>201</v>
      </c>
      <c r="B5" s="345">
        <v>61</v>
      </c>
      <c r="C5" s="346" t="s">
        <v>312</v>
      </c>
      <c r="D5" s="347"/>
      <c r="E5" s="348"/>
      <c r="F5" s="349"/>
      <c r="G5" s="350"/>
      <c r="H5" s="351"/>
      <c r="I5" s="351"/>
      <c r="J5" s="351"/>
      <c r="K5" s="351"/>
      <c r="L5" s="351"/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351"/>
      <c r="AA5" s="351"/>
      <c r="AB5" s="351"/>
      <c r="AC5" s="351"/>
      <c r="AD5" s="351"/>
      <c r="AE5" s="351"/>
      <c r="AF5" s="351"/>
      <c r="AG5" s="351"/>
      <c r="AH5" s="351"/>
      <c r="AI5" s="351"/>
      <c r="AJ5" s="351"/>
      <c r="AK5" s="351"/>
      <c r="AL5" s="351"/>
      <c r="AM5" s="351"/>
      <c r="AN5" s="351"/>
      <c r="AO5" s="351"/>
      <c r="AP5" s="351"/>
      <c r="AQ5" s="351"/>
      <c r="AR5" s="351"/>
      <c r="AS5" s="351"/>
      <c r="AT5" s="351"/>
      <c r="AU5" s="351"/>
      <c r="AV5" s="351"/>
      <c r="AW5" s="351"/>
      <c r="AX5" s="351"/>
      <c r="AY5" s="351"/>
      <c r="AZ5" s="351"/>
      <c r="BA5" s="351"/>
      <c r="BB5" s="351"/>
      <c r="BC5" s="351"/>
      <c r="BD5" s="351"/>
      <c r="BE5" s="351"/>
      <c r="BF5" s="351"/>
      <c r="BG5" s="351"/>
      <c r="BH5" s="351"/>
      <c r="BI5" s="351"/>
      <c r="BJ5" s="351"/>
      <c r="BK5" s="351"/>
      <c r="BL5" s="351"/>
      <c r="BM5" s="351"/>
      <c r="BN5" s="351"/>
      <c r="BO5" s="351"/>
      <c r="BP5" s="351"/>
      <c r="BQ5" s="351"/>
      <c r="BR5" s="351"/>
      <c r="BS5" s="351"/>
      <c r="BT5" s="351"/>
      <c r="BU5" s="351"/>
      <c r="BV5" s="351"/>
      <c r="BW5" s="351"/>
      <c r="BX5" s="351"/>
      <c r="BY5" s="351"/>
      <c r="BZ5" s="351"/>
      <c r="CA5" s="351"/>
      <c r="CB5" s="351"/>
      <c r="CC5" s="351"/>
      <c r="CD5" s="351"/>
      <c r="CE5" s="351"/>
      <c r="CF5" s="351"/>
      <c r="CG5" s="351"/>
      <c r="CH5" s="351"/>
      <c r="CI5" s="351"/>
      <c r="CJ5" s="351"/>
      <c r="CK5" s="351"/>
      <c r="CL5" s="351"/>
      <c r="CM5" s="351"/>
      <c r="CN5" s="351"/>
      <c r="CO5" s="351"/>
      <c r="CP5" s="351"/>
      <c r="CQ5" s="351"/>
      <c r="CR5" s="351"/>
      <c r="CS5" s="351"/>
      <c r="CT5" s="351"/>
      <c r="CU5" s="351"/>
      <c r="CV5" s="351"/>
      <c r="CW5" s="351"/>
      <c r="CX5" s="351"/>
      <c r="CY5" s="351"/>
      <c r="CZ5" s="351"/>
      <c r="DA5" s="351"/>
      <c r="DB5" s="351"/>
      <c r="DC5" s="351"/>
      <c r="DD5" s="351"/>
      <c r="DE5" s="351"/>
      <c r="DF5" s="351"/>
      <c r="DG5" s="351"/>
      <c r="DH5" s="351"/>
      <c r="DI5" s="351"/>
      <c r="DJ5" s="351"/>
      <c r="DK5" s="351"/>
      <c r="DL5" s="351"/>
      <c r="DM5" s="351"/>
      <c r="DN5" s="351"/>
      <c r="DO5" s="351"/>
      <c r="DP5" s="351"/>
      <c r="DQ5" s="351"/>
      <c r="DR5" s="351"/>
      <c r="DS5" s="351"/>
      <c r="DT5" s="351"/>
      <c r="DU5" s="351"/>
      <c r="DV5" s="351"/>
      <c r="DW5" s="351"/>
    </row>
    <row r="6" spans="1:127" ht="14.25" customHeight="1" x14ac:dyDescent="0.25">
      <c r="A6" s="344" t="s">
        <v>205</v>
      </c>
      <c r="B6" s="345">
        <v>105.5</v>
      </c>
      <c r="C6" s="346" t="s">
        <v>313</v>
      </c>
      <c r="D6" s="343"/>
      <c r="E6" s="352"/>
      <c r="F6" s="353"/>
      <c r="G6" s="354"/>
      <c r="H6" s="339"/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39"/>
      <c r="BC6" s="339"/>
      <c r="BD6" s="339"/>
      <c r="BE6" s="339"/>
      <c r="BF6" s="339"/>
      <c r="BG6" s="339"/>
      <c r="BH6" s="339"/>
      <c r="BI6" s="339"/>
      <c r="BJ6" s="339"/>
      <c r="BK6" s="339"/>
      <c r="BL6" s="339"/>
      <c r="BM6" s="339"/>
      <c r="BN6" s="339"/>
      <c r="BO6" s="339"/>
      <c r="BP6" s="339"/>
      <c r="BQ6" s="339"/>
      <c r="BR6" s="339"/>
      <c r="BS6" s="339"/>
      <c r="BT6" s="339"/>
      <c r="BU6" s="339"/>
      <c r="BV6" s="339"/>
      <c r="BW6" s="339"/>
      <c r="BX6" s="339"/>
      <c r="BY6" s="339"/>
      <c r="BZ6" s="339"/>
      <c r="CA6" s="339"/>
      <c r="CB6" s="339"/>
      <c r="CC6" s="339"/>
      <c r="CD6" s="339"/>
      <c r="CE6" s="339"/>
      <c r="CF6" s="339"/>
      <c r="CG6" s="339"/>
      <c r="CH6" s="339"/>
      <c r="CI6" s="339"/>
      <c r="CJ6" s="339"/>
      <c r="CK6" s="339"/>
      <c r="CL6" s="339"/>
      <c r="CM6" s="339"/>
      <c r="CN6" s="339"/>
      <c r="CO6" s="339"/>
      <c r="CP6" s="339"/>
      <c r="CQ6" s="339"/>
      <c r="CR6" s="339"/>
      <c r="CS6" s="339"/>
      <c r="CT6" s="339"/>
      <c r="CU6" s="339"/>
      <c r="CV6" s="339"/>
      <c r="CW6" s="339"/>
      <c r="CX6" s="339"/>
      <c r="CY6" s="339"/>
      <c r="CZ6" s="339"/>
      <c r="DA6" s="339"/>
      <c r="DB6" s="339"/>
      <c r="DC6" s="339"/>
      <c r="DD6" s="339"/>
      <c r="DE6" s="339"/>
      <c r="DF6" s="339"/>
      <c r="DG6" s="339"/>
      <c r="DH6" s="339"/>
      <c r="DI6" s="339"/>
      <c r="DJ6" s="339"/>
      <c r="DK6" s="339"/>
      <c r="DL6" s="339"/>
      <c r="DM6" s="339"/>
      <c r="DN6" s="339"/>
      <c r="DO6" s="339"/>
      <c r="DP6" s="339"/>
      <c r="DQ6" s="339"/>
      <c r="DR6" s="339"/>
      <c r="DS6" s="339"/>
      <c r="DT6" s="339"/>
      <c r="DU6" s="339"/>
      <c r="DV6" s="339"/>
      <c r="DW6" s="339"/>
    </row>
    <row r="7" spans="1:127" ht="14.25" customHeight="1" x14ac:dyDescent="0.25">
      <c r="A7" s="344" t="s">
        <v>207</v>
      </c>
      <c r="B7" s="345">
        <v>105.5</v>
      </c>
      <c r="C7" s="346" t="s">
        <v>314</v>
      </c>
      <c r="D7" s="343"/>
      <c r="E7" s="348"/>
      <c r="F7" s="349"/>
      <c r="G7" s="354"/>
      <c r="H7" s="351"/>
      <c r="I7" s="351"/>
      <c r="J7" s="351"/>
      <c r="K7" s="351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39"/>
      <c r="BK7" s="339"/>
      <c r="BL7" s="339"/>
      <c r="BM7" s="339"/>
      <c r="BN7" s="339"/>
      <c r="BO7" s="339"/>
      <c r="BP7" s="339"/>
      <c r="BQ7" s="339"/>
      <c r="BR7" s="339"/>
      <c r="BS7" s="339"/>
      <c r="BT7" s="339"/>
      <c r="BU7" s="339"/>
      <c r="BV7" s="339"/>
      <c r="BW7" s="339"/>
      <c r="BX7" s="339"/>
      <c r="BY7" s="339"/>
      <c r="BZ7" s="339"/>
      <c r="CA7" s="339"/>
      <c r="CB7" s="339"/>
      <c r="CC7" s="339"/>
      <c r="CD7" s="339"/>
      <c r="CE7" s="339"/>
      <c r="CF7" s="339"/>
      <c r="CG7" s="339"/>
      <c r="CH7" s="339"/>
      <c r="CI7" s="339"/>
      <c r="CJ7" s="339"/>
      <c r="CK7" s="339"/>
      <c r="CL7" s="339"/>
      <c r="CM7" s="339"/>
      <c r="CN7" s="339"/>
      <c r="CO7" s="339"/>
      <c r="CP7" s="339"/>
      <c r="CQ7" s="339"/>
      <c r="CR7" s="339"/>
      <c r="CS7" s="339"/>
      <c r="CT7" s="339"/>
      <c r="CU7" s="339"/>
      <c r="CV7" s="339"/>
      <c r="CW7" s="339"/>
      <c r="CX7" s="339"/>
      <c r="CY7" s="339"/>
      <c r="CZ7" s="339"/>
      <c r="DA7" s="339"/>
      <c r="DB7" s="339"/>
      <c r="DC7" s="339"/>
      <c r="DD7" s="339"/>
      <c r="DE7" s="339"/>
      <c r="DF7" s="339"/>
      <c r="DG7" s="339"/>
      <c r="DH7" s="339"/>
      <c r="DI7" s="339"/>
      <c r="DJ7" s="339"/>
      <c r="DK7" s="339"/>
      <c r="DL7" s="339"/>
      <c r="DM7" s="339"/>
      <c r="DN7" s="339"/>
      <c r="DO7" s="339"/>
      <c r="DP7" s="339"/>
      <c r="DQ7" s="339"/>
      <c r="DR7" s="339"/>
      <c r="DS7" s="339"/>
      <c r="DT7" s="339"/>
      <c r="DU7" s="339"/>
      <c r="DV7" s="339"/>
      <c r="DW7" s="339"/>
    </row>
    <row r="8" spans="1:127" ht="14.25" customHeight="1" x14ac:dyDescent="0.25">
      <c r="A8" s="344" t="s">
        <v>209</v>
      </c>
      <c r="B8" s="345">
        <v>61</v>
      </c>
      <c r="C8" s="346" t="s">
        <v>315</v>
      </c>
      <c r="D8" s="343"/>
      <c r="E8" s="352"/>
      <c r="F8" s="353"/>
      <c r="G8" s="354"/>
      <c r="H8" s="337"/>
      <c r="I8" s="337"/>
      <c r="J8" s="337"/>
      <c r="K8" s="337"/>
      <c r="L8" s="337"/>
      <c r="M8" s="337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  <c r="AN8" s="339"/>
      <c r="AO8" s="339"/>
      <c r="AP8" s="339"/>
      <c r="AQ8" s="339"/>
      <c r="AR8" s="339"/>
      <c r="AS8" s="339"/>
      <c r="AT8" s="339"/>
      <c r="AU8" s="339"/>
      <c r="AV8" s="339"/>
      <c r="AW8" s="339"/>
      <c r="AX8" s="339"/>
      <c r="AY8" s="339"/>
      <c r="AZ8" s="339"/>
      <c r="BA8" s="339"/>
      <c r="BB8" s="339"/>
      <c r="BC8" s="339"/>
      <c r="BD8" s="339"/>
      <c r="BE8" s="339"/>
      <c r="BF8" s="339"/>
      <c r="BG8" s="339"/>
      <c r="BH8" s="339"/>
      <c r="BI8" s="339"/>
      <c r="BJ8" s="339"/>
      <c r="BK8" s="339"/>
      <c r="BL8" s="339"/>
      <c r="BM8" s="339"/>
      <c r="BN8" s="339"/>
      <c r="BO8" s="339"/>
      <c r="BP8" s="339"/>
      <c r="BQ8" s="339"/>
      <c r="BR8" s="339"/>
      <c r="BS8" s="339"/>
      <c r="BT8" s="339"/>
      <c r="BU8" s="339"/>
      <c r="BV8" s="339"/>
      <c r="BW8" s="339"/>
      <c r="BX8" s="339"/>
      <c r="BY8" s="339"/>
      <c r="BZ8" s="339"/>
      <c r="CA8" s="339"/>
      <c r="CB8" s="339"/>
      <c r="CC8" s="339"/>
      <c r="CD8" s="339"/>
      <c r="CE8" s="339"/>
      <c r="CF8" s="339"/>
      <c r="CG8" s="339"/>
      <c r="CH8" s="339"/>
      <c r="CI8" s="339"/>
      <c r="CJ8" s="339"/>
      <c r="CK8" s="339"/>
      <c r="CL8" s="339"/>
      <c r="CM8" s="339"/>
      <c r="CN8" s="339"/>
      <c r="CO8" s="339"/>
      <c r="CP8" s="339"/>
      <c r="CQ8" s="339"/>
      <c r="CR8" s="339"/>
      <c r="CS8" s="339"/>
      <c r="CT8" s="339"/>
      <c r="CU8" s="339"/>
      <c r="CV8" s="339"/>
      <c r="CW8" s="339"/>
      <c r="CX8" s="339"/>
      <c r="CY8" s="339"/>
      <c r="CZ8" s="339"/>
      <c r="DA8" s="339"/>
      <c r="DB8" s="339"/>
      <c r="DC8" s="339"/>
      <c r="DD8" s="339"/>
      <c r="DE8" s="339"/>
      <c r="DF8" s="339"/>
      <c r="DG8" s="339"/>
      <c r="DH8" s="339"/>
      <c r="DI8" s="339"/>
      <c r="DJ8" s="339"/>
      <c r="DK8" s="339"/>
      <c r="DL8" s="339"/>
      <c r="DM8" s="339"/>
      <c r="DN8" s="339"/>
      <c r="DO8" s="339"/>
      <c r="DP8" s="339"/>
      <c r="DQ8" s="339"/>
      <c r="DR8" s="339"/>
      <c r="DS8" s="339"/>
      <c r="DT8" s="339"/>
      <c r="DU8" s="339"/>
      <c r="DV8" s="339"/>
      <c r="DW8" s="339"/>
    </row>
    <row r="9" spans="1:127" ht="14.25" customHeight="1" x14ac:dyDescent="0.25">
      <c r="A9" s="344" t="s">
        <v>211</v>
      </c>
      <c r="B9" s="345">
        <v>106.5</v>
      </c>
      <c r="C9" s="346" t="s">
        <v>316</v>
      </c>
      <c r="D9" s="347"/>
      <c r="E9" s="348"/>
      <c r="F9" s="349"/>
      <c r="G9" s="350"/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1"/>
      <c r="AE9" s="351"/>
      <c r="AF9" s="351"/>
      <c r="AG9" s="351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351"/>
      <c r="AS9" s="351"/>
      <c r="AT9" s="351"/>
      <c r="AU9" s="351"/>
      <c r="AV9" s="351"/>
      <c r="AW9" s="351"/>
      <c r="AX9" s="351"/>
      <c r="AY9" s="351"/>
      <c r="AZ9" s="351"/>
      <c r="BA9" s="351"/>
      <c r="BB9" s="351"/>
      <c r="BC9" s="351"/>
      <c r="BD9" s="351"/>
      <c r="BE9" s="351"/>
      <c r="BF9" s="351"/>
      <c r="BG9" s="351"/>
      <c r="BH9" s="351"/>
      <c r="BI9" s="351"/>
      <c r="BJ9" s="351"/>
      <c r="BK9" s="351"/>
      <c r="BL9" s="351"/>
      <c r="BM9" s="351"/>
      <c r="BN9" s="351"/>
      <c r="BO9" s="351"/>
      <c r="BP9" s="351"/>
      <c r="BQ9" s="351"/>
      <c r="BR9" s="351"/>
      <c r="BS9" s="351"/>
      <c r="BT9" s="351"/>
      <c r="BU9" s="351"/>
      <c r="BV9" s="351"/>
      <c r="BW9" s="351"/>
      <c r="BX9" s="351"/>
      <c r="BY9" s="351"/>
      <c r="BZ9" s="351"/>
      <c r="CA9" s="351"/>
      <c r="CB9" s="351"/>
      <c r="CC9" s="351"/>
      <c r="CD9" s="351"/>
      <c r="CE9" s="351"/>
      <c r="CF9" s="351"/>
      <c r="CG9" s="351"/>
      <c r="CH9" s="351"/>
      <c r="CI9" s="351"/>
      <c r="CJ9" s="351"/>
      <c r="CK9" s="351"/>
      <c r="CL9" s="351"/>
      <c r="CM9" s="351"/>
      <c r="CN9" s="351"/>
      <c r="CO9" s="351"/>
      <c r="CP9" s="351"/>
      <c r="CQ9" s="351"/>
      <c r="CR9" s="351"/>
      <c r="CS9" s="351"/>
      <c r="CT9" s="351"/>
      <c r="CU9" s="351"/>
      <c r="CV9" s="351"/>
      <c r="CW9" s="351"/>
      <c r="CX9" s="351"/>
      <c r="CY9" s="351"/>
      <c r="CZ9" s="351"/>
      <c r="DA9" s="351"/>
      <c r="DB9" s="351"/>
      <c r="DC9" s="351"/>
      <c r="DD9" s="351"/>
      <c r="DE9" s="351"/>
      <c r="DF9" s="351"/>
      <c r="DG9" s="351"/>
      <c r="DH9" s="351"/>
      <c r="DI9" s="351"/>
      <c r="DJ9" s="351"/>
      <c r="DK9" s="351"/>
      <c r="DL9" s="351"/>
      <c r="DM9" s="351"/>
      <c r="DN9" s="351"/>
      <c r="DO9" s="351"/>
      <c r="DP9" s="351"/>
      <c r="DQ9" s="351"/>
      <c r="DR9" s="351"/>
      <c r="DS9" s="351"/>
      <c r="DT9" s="351"/>
      <c r="DU9" s="351"/>
      <c r="DV9" s="351"/>
      <c r="DW9" s="351"/>
    </row>
    <row r="10" spans="1:127" ht="14.25" customHeight="1" x14ac:dyDescent="0.25">
      <c r="A10" s="344" t="s">
        <v>213</v>
      </c>
      <c r="B10" s="345">
        <v>101.8</v>
      </c>
      <c r="C10" s="346" t="s">
        <v>317</v>
      </c>
      <c r="D10" s="347"/>
      <c r="E10" s="355"/>
      <c r="F10" s="356"/>
      <c r="G10" s="357"/>
      <c r="H10" s="358"/>
      <c r="I10" s="358"/>
      <c r="J10" s="358"/>
      <c r="K10" s="358"/>
      <c r="L10" s="358"/>
      <c r="M10" s="358"/>
      <c r="N10" s="358"/>
      <c r="O10" s="358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1"/>
      <c r="AM10" s="351"/>
      <c r="AN10" s="351"/>
      <c r="AO10" s="351"/>
      <c r="AP10" s="351"/>
      <c r="AQ10" s="351"/>
      <c r="AR10" s="351"/>
      <c r="AS10" s="351"/>
      <c r="AT10" s="351"/>
      <c r="AU10" s="351"/>
      <c r="AV10" s="351"/>
      <c r="AW10" s="351"/>
      <c r="AX10" s="351"/>
      <c r="AY10" s="351"/>
      <c r="AZ10" s="351"/>
      <c r="BA10" s="351"/>
      <c r="BB10" s="351"/>
      <c r="BC10" s="351"/>
      <c r="BD10" s="351"/>
      <c r="BE10" s="351"/>
      <c r="BF10" s="351"/>
      <c r="BG10" s="351"/>
      <c r="BH10" s="351"/>
      <c r="BI10" s="351"/>
      <c r="BJ10" s="351"/>
      <c r="BK10" s="351"/>
      <c r="BL10" s="351"/>
      <c r="BM10" s="351"/>
      <c r="BN10" s="351"/>
      <c r="BO10" s="351"/>
      <c r="BP10" s="351"/>
      <c r="BQ10" s="351"/>
      <c r="BR10" s="351"/>
      <c r="BS10" s="351"/>
      <c r="BT10" s="351"/>
      <c r="BU10" s="351"/>
      <c r="BV10" s="351"/>
      <c r="BW10" s="351"/>
      <c r="BX10" s="351"/>
      <c r="BY10" s="351"/>
      <c r="BZ10" s="351"/>
      <c r="CA10" s="351"/>
      <c r="CB10" s="351"/>
      <c r="CC10" s="351"/>
      <c r="CD10" s="351"/>
      <c r="CE10" s="351"/>
      <c r="CF10" s="351"/>
      <c r="CG10" s="351"/>
      <c r="CH10" s="351"/>
      <c r="CI10" s="351"/>
      <c r="CJ10" s="351"/>
      <c r="CK10" s="351"/>
      <c r="CL10" s="351"/>
      <c r="CM10" s="351"/>
      <c r="CN10" s="351"/>
      <c r="CO10" s="351"/>
      <c r="CP10" s="351"/>
      <c r="CQ10" s="351"/>
      <c r="CR10" s="351"/>
      <c r="CS10" s="351"/>
      <c r="CT10" s="351"/>
      <c r="CU10" s="351"/>
      <c r="CV10" s="351"/>
      <c r="CW10" s="351"/>
      <c r="CX10" s="351"/>
      <c r="CY10" s="351"/>
      <c r="CZ10" s="351"/>
      <c r="DA10" s="351"/>
      <c r="DB10" s="351"/>
      <c r="DC10" s="351"/>
      <c r="DD10" s="351"/>
      <c r="DE10" s="351"/>
      <c r="DF10" s="351"/>
      <c r="DG10" s="351"/>
      <c r="DH10" s="351"/>
      <c r="DI10" s="351"/>
      <c r="DJ10" s="351"/>
      <c r="DK10" s="351"/>
      <c r="DL10" s="351"/>
      <c r="DM10" s="351"/>
      <c r="DN10" s="351"/>
      <c r="DO10" s="351"/>
      <c r="DP10" s="351"/>
      <c r="DQ10" s="351"/>
      <c r="DR10" s="351"/>
      <c r="DS10" s="351"/>
      <c r="DT10" s="351"/>
      <c r="DU10" s="351"/>
      <c r="DV10" s="351"/>
      <c r="DW10" s="351"/>
    </row>
    <row r="11" spans="1:127" ht="14.25" customHeight="1" x14ac:dyDescent="0.25">
      <c r="A11" s="344" t="s">
        <v>215</v>
      </c>
      <c r="B11" s="345">
        <v>100.5</v>
      </c>
      <c r="C11" s="346" t="s">
        <v>318</v>
      </c>
      <c r="D11" s="347"/>
      <c r="E11" s="348"/>
      <c r="F11" s="349"/>
      <c r="G11" s="350"/>
      <c r="H11" s="358"/>
      <c r="I11" s="358"/>
      <c r="J11" s="358"/>
      <c r="K11" s="358"/>
      <c r="L11" s="358"/>
      <c r="M11" s="358"/>
      <c r="N11" s="358"/>
      <c r="O11" s="358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  <c r="AA11" s="351"/>
      <c r="AB11" s="351"/>
      <c r="AC11" s="351"/>
      <c r="AD11" s="351"/>
      <c r="AE11" s="351"/>
      <c r="AF11" s="351"/>
      <c r="AG11" s="351"/>
      <c r="AH11" s="351"/>
      <c r="AI11" s="351"/>
      <c r="AJ11" s="351"/>
      <c r="AK11" s="351"/>
      <c r="AL11" s="351"/>
      <c r="AM11" s="351"/>
      <c r="AN11" s="351"/>
      <c r="AO11" s="351"/>
      <c r="AP11" s="351"/>
      <c r="AQ11" s="351"/>
      <c r="AR11" s="351"/>
      <c r="AS11" s="351"/>
      <c r="AT11" s="351"/>
      <c r="AU11" s="351"/>
      <c r="AV11" s="351"/>
      <c r="AW11" s="351"/>
      <c r="AX11" s="351"/>
      <c r="AY11" s="351"/>
      <c r="AZ11" s="351"/>
      <c r="BA11" s="351"/>
      <c r="BB11" s="351"/>
      <c r="BC11" s="351"/>
      <c r="BD11" s="351"/>
      <c r="BE11" s="351"/>
      <c r="BF11" s="351"/>
      <c r="BG11" s="351"/>
      <c r="BH11" s="351"/>
      <c r="BI11" s="351"/>
      <c r="BJ11" s="351"/>
      <c r="BK11" s="351"/>
      <c r="BL11" s="351"/>
      <c r="BM11" s="351"/>
      <c r="BN11" s="351"/>
      <c r="BO11" s="351"/>
      <c r="BP11" s="351"/>
      <c r="BQ11" s="351"/>
      <c r="BR11" s="351"/>
      <c r="BS11" s="351"/>
      <c r="BT11" s="351"/>
      <c r="BU11" s="351"/>
      <c r="BV11" s="351"/>
      <c r="BW11" s="351"/>
      <c r="BX11" s="351"/>
      <c r="BY11" s="351"/>
      <c r="BZ11" s="351"/>
      <c r="CA11" s="351"/>
      <c r="CB11" s="351"/>
      <c r="CC11" s="351"/>
      <c r="CD11" s="351"/>
      <c r="CE11" s="351"/>
      <c r="CF11" s="351"/>
      <c r="CG11" s="351"/>
      <c r="CH11" s="351"/>
      <c r="CI11" s="351"/>
      <c r="CJ11" s="351"/>
      <c r="CK11" s="351"/>
      <c r="CL11" s="351"/>
      <c r="CM11" s="351"/>
      <c r="CN11" s="351"/>
      <c r="CO11" s="351"/>
      <c r="CP11" s="351"/>
      <c r="CQ11" s="351"/>
      <c r="CR11" s="351"/>
      <c r="CS11" s="351"/>
      <c r="CT11" s="351"/>
      <c r="CU11" s="351"/>
      <c r="CV11" s="351"/>
      <c r="CW11" s="351"/>
      <c r="CX11" s="351"/>
      <c r="CY11" s="351"/>
      <c r="CZ11" s="351"/>
      <c r="DA11" s="351"/>
      <c r="DB11" s="351"/>
      <c r="DC11" s="351"/>
      <c r="DD11" s="351"/>
      <c r="DE11" s="351"/>
      <c r="DF11" s="351"/>
      <c r="DG11" s="351"/>
      <c r="DH11" s="351"/>
      <c r="DI11" s="351"/>
      <c r="DJ11" s="351"/>
      <c r="DK11" s="351"/>
      <c r="DL11" s="351"/>
      <c r="DM11" s="351"/>
      <c r="DN11" s="351"/>
      <c r="DO11" s="351"/>
      <c r="DP11" s="351"/>
      <c r="DQ11" s="351"/>
      <c r="DR11" s="351"/>
      <c r="DS11" s="351"/>
      <c r="DT11" s="351"/>
      <c r="DU11" s="351"/>
      <c r="DV11" s="351"/>
      <c r="DW11" s="351"/>
    </row>
    <row r="12" spans="1:127" ht="14.25" customHeight="1" x14ac:dyDescent="0.25">
      <c r="A12" s="344" t="s">
        <v>217</v>
      </c>
      <c r="B12" s="345">
        <v>133.6</v>
      </c>
      <c r="C12" s="346" t="s">
        <v>319</v>
      </c>
      <c r="D12" s="347"/>
      <c r="E12" s="348"/>
      <c r="F12" s="349"/>
      <c r="G12" s="350"/>
      <c r="H12" s="351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51"/>
      <c r="AA12" s="351"/>
      <c r="AB12" s="351"/>
      <c r="AC12" s="351"/>
      <c r="AD12" s="351"/>
      <c r="AE12" s="351"/>
      <c r="AF12" s="351"/>
      <c r="AG12" s="351"/>
      <c r="AH12" s="351"/>
      <c r="AI12" s="351"/>
      <c r="AJ12" s="351"/>
      <c r="AK12" s="351"/>
      <c r="AL12" s="351"/>
      <c r="AM12" s="351"/>
      <c r="AN12" s="351"/>
      <c r="AO12" s="351"/>
      <c r="AP12" s="351"/>
      <c r="AQ12" s="351"/>
      <c r="AR12" s="351"/>
      <c r="AS12" s="351"/>
      <c r="AT12" s="351"/>
      <c r="AU12" s="351"/>
      <c r="AV12" s="351"/>
      <c r="AW12" s="351"/>
      <c r="AX12" s="351"/>
      <c r="AY12" s="351"/>
      <c r="AZ12" s="351"/>
      <c r="BA12" s="351"/>
      <c r="BB12" s="351"/>
      <c r="BC12" s="351"/>
      <c r="BD12" s="351"/>
      <c r="BE12" s="351"/>
      <c r="BF12" s="351"/>
      <c r="BG12" s="351"/>
      <c r="BH12" s="351"/>
      <c r="BI12" s="351"/>
      <c r="BJ12" s="351"/>
      <c r="BK12" s="351"/>
      <c r="BL12" s="351"/>
      <c r="BM12" s="351"/>
      <c r="BN12" s="351"/>
      <c r="BO12" s="351"/>
      <c r="BP12" s="351"/>
      <c r="BQ12" s="351"/>
      <c r="BR12" s="351"/>
      <c r="BS12" s="351"/>
      <c r="BT12" s="351"/>
      <c r="BU12" s="351"/>
      <c r="BV12" s="351"/>
      <c r="BW12" s="351"/>
      <c r="BX12" s="351"/>
      <c r="BY12" s="351"/>
      <c r="BZ12" s="351"/>
      <c r="CA12" s="351"/>
      <c r="CB12" s="351"/>
      <c r="CC12" s="351"/>
      <c r="CD12" s="351"/>
      <c r="CE12" s="351"/>
      <c r="CF12" s="351"/>
      <c r="CG12" s="351"/>
      <c r="CH12" s="351"/>
      <c r="CI12" s="351"/>
      <c r="CJ12" s="351"/>
      <c r="CK12" s="351"/>
      <c r="CL12" s="351"/>
      <c r="CM12" s="351"/>
      <c r="CN12" s="351"/>
      <c r="CO12" s="351"/>
      <c r="CP12" s="351"/>
      <c r="CQ12" s="351"/>
      <c r="CR12" s="351"/>
      <c r="CS12" s="351"/>
      <c r="CT12" s="351"/>
      <c r="CU12" s="351"/>
      <c r="CV12" s="351"/>
      <c r="CW12" s="351"/>
      <c r="CX12" s="351"/>
      <c r="CY12" s="351"/>
      <c r="CZ12" s="351"/>
      <c r="DA12" s="351"/>
      <c r="DB12" s="351"/>
      <c r="DC12" s="351"/>
      <c r="DD12" s="351"/>
      <c r="DE12" s="351"/>
      <c r="DF12" s="351"/>
      <c r="DG12" s="351"/>
      <c r="DH12" s="351"/>
      <c r="DI12" s="351"/>
      <c r="DJ12" s="351"/>
      <c r="DK12" s="351"/>
      <c r="DL12" s="351"/>
      <c r="DM12" s="351"/>
      <c r="DN12" s="351"/>
      <c r="DO12" s="351"/>
      <c r="DP12" s="351"/>
      <c r="DQ12" s="351"/>
      <c r="DR12" s="351"/>
      <c r="DS12" s="351"/>
      <c r="DT12" s="351"/>
      <c r="DU12" s="351"/>
      <c r="DV12" s="351"/>
      <c r="DW12" s="351"/>
    </row>
    <row r="13" spans="1:127" ht="14.25" customHeight="1" x14ac:dyDescent="0.25">
      <c r="A13" s="344" t="s">
        <v>219</v>
      </c>
      <c r="B13" s="345">
        <v>100.9</v>
      </c>
      <c r="C13" s="346" t="s">
        <v>320</v>
      </c>
      <c r="D13" s="347"/>
      <c r="E13" s="348"/>
      <c r="F13" s="349"/>
      <c r="G13" s="350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351"/>
      <c r="AU13" s="351"/>
      <c r="AV13" s="351"/>
      <c r="AW13" s="351"/>
      <c r="AX13" s="351"/>
      <c r="AY13" s="351"/>
      <c r="AZ13" s="351"/>
      <c r="BA13" s="351"/>
      <c r="BB13" s="351"/>
      <c r="BC13" s="351"/>
      <c r="BD13" s="351"/>
      <c r="BE13" s="351"/>
      <c r="BF13" s="351"/>
      <c r="BG13" s="351"/>
      <c r="BH13" s="351"/>
      <c r="BI13" s="351"/>
      <c r="BJ13" s="351"/>
      <c r="BK13" s="351"/>
      <c r="BL13" s="351"/>
      <c r="BM13" s="351"/>
      <c r="BN13" s="351"/>
      <c r="BO13" s="351"/>
      <c r="BP13" s="351"/>
      <c r="BQ13" s="351"/>
      <c r="BR13" s="351"/>
      <c r="BS13" s="351"/>
      <c r="BT13" s="351"/>
      <c r="BU13" s="351"/>
      <c r="BV13" s="351"/>
      <c r="BW13" s="351"/>
      <c r="BX13" s="351"/>
      <c r="BY13" s="351"/>
      <c r="BZ13" s="351"/>
      <c r="CA13" s="351"/>
      <c r="CB13" s="351"/>
      <c r="CC13" s="351"/>
      <c r="CD13" s="351"/>
      <c r="CE13" s="351"/>
      <c r="CF13" s="351"/>
      <c r="CG13" s="351"/>
      <c r="CH13" s="351"/>
      <c r="CI13" s="351"/>
      <c r="CJ13" s="351"/>
      <c r="CK13" s="351"/>
      <c r="CL13" s="351"/>
      <c r="CM13" s="351"/>
      <c r="CN13" s="351"/>
      <c r="CO13" s="351"/>
      <c r="CP13" s="351"/>
      <c r="CQ13" s="351"/>
      <c r="CR13" s="351"/>
      <c r="CS13" s="351"/>
      <c r="CT13" s="351"/>
      <c r="CU13" s="351"/>
      <c r="CV13" s="351"/>
      <c r="CW13" s="351"/>
      <c r="CX13" s="351"/>
      <c r="CY13" s="351"/>
      <c r="CZ13" s="351"/>
      <c r="DA13" s="351"/>
      <c r="DB13" s="351"/>
      <c r="DC13" s="351"/>
      <c r="DD13" s="351"/>
      <c r="DE13" s="351"/>
      <c r="DF13" s="351"/>
      <c r="DG13" s="351"/>
      <c r="DH13" s="351"/>
      <c r="DI13" s="351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</row>
    <row r="14" spans="1:127" ht="14.25" customHeight="1" x14ac:dyDescent="0.25">
      <c r="A14" s="344" t="s">
        <v>220</v>
      </c>
      <c r="B14" s="345">
        <v>63</v>
      </c>
      <c r="C14" s="346" t="s">
        <v>321</v>
      </c>
      <c r="D14" s="343"/>
      <c r="E14" s="352"/>
      <c r="F14" s="353"/>
      <c r="G14" s="354"/>
      <c r="H14" s="339"/>
      <c r="I14" s="339"/>
      <c r="J14" s="339"/>
      <c r="K14" s="339"/>
      <c r="L14" s="339"/>
      <c r="M14" s="339"/>
      <c r="N14" s="339"/>
      <c r="O14" s="339"/>
      <c r="P14" s="339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51"/>
      <c r="AT14" s="351"/>
      <c r="AU14" s="351"/>
      <c r="AV14" s="351"/>
      <c r="AW14" s="351"/>
      <c r="AX14" s="351"/>
      <c r="AY14" s="351"/>
      <c r="AZ14" s="351"/>
      <c r="BA14" s="351"/>
      <c r="BB14" s="351"/>
      <c r="BC14" s="351"/>
      <c r="BD14" s="351"/>
      <c r="BE14" s="351"/>
      <c r="BF14" s="351"/>
      <c r="BG14" s="351"/>
      <c r="BH14" s="351"/>
      <c r="BI14" s="351"/>
      <c r="BJ14" s="351"/>
      <c r="BK14" s="351"/>
      <c r="BL14" s="351"/>
      <c r="BM14" s="351"/>
      <c r="BN14" s="351"/>
      <c r="BO14" s="351"/>
      <c r="BP14" s="351"/>
      <c r="BQ14" s="351"/>
      <c r="BR14" s="351"/>
      <c r="BS14" s="351"/>
      <c r="BT14" s="351"/>
      <c r="BU14" s="351"/>
      <c r="BV14" s="351"/>
      <c r="BW14" s="351"/>
      <c r="BX14" s="351"/>
      <c r="BY14" s="351"/>
      <c r="BZ14" s="351"/>
      <c r="CA14" s="351"/>
      <c r="CB14" s="351"/>
      <c r="CC14" s="351"/>
      <c r="CD14" s="351"/>
      <c r="CE14" s="351"/>
      <c r="CF14" s="351"/>
      <c r="CG14" s="351"/>
      <c r="CH14" s="351"/>
      <c r="CI14" s="351"/>
      <c r="CJ14" s="351"/>
      <c r="CK14" s="351"/>
      <c r="CL14" s="351"/>
      <c r="CM14" s="351"/>
      <c r="CN14" s="351"/>
      <c r="CO14" s="351"/>
      <c r="CP14" s="351"/>
      <c r="CQ14" s="351"/>
      <c r="CR14" s="351"/>
      <c r="CS14" s="351"/>
      <c r="CT14" s="351"/>
      <c r="CU14" s="351"/>
      <c r="CV14" s="351"/>
      <c r="CW14" s="351"/>
      <c r="CX14" s="351"/>
      <c r="CY14" s="351"/>
      <c r="CZ14" s="351"/>
      <c r="DA14" s="351"/>
      <c r="DB14" s="351"/>
      <c r="DC14" s="351"/>
      <c r="DD14" s="351"/>
      <c r="DE14" s="351"/>
      <c r="DF14" s="351"/>
      <c r="DG14" s="351"/>
      <c r="DH14" s="351"/>
      <c r="DI14" s="351"/>
      <c r="DJ14" s="351"/>
      <c r="DK14" s="351"/>
      <c r="DL14" s="351"/>
      <c r="DM14" s="351"/>
      <c r="DN14" s="351"/>
      <c r="DO14" s="351"/>
      <c r="DP14" s="351"/>
      <c r="DQ14" s="351"/>
      <c r="DR14" s="351"/>
      <c r="DS14" s="351"/>
      <c r="DT14" s="351"/>
      <c r="DU14" s="351"/>
      <c r="DV14" s="351"/>
      <c r="DW14" s="351"/>
    </row>
    <row r="15" spans="1:127" ht="14.25" customHeight="1" x14ac:dyDescent="0.25">
      <c r="A15" s="344" t="s">
        <v>222</v>
      </c>
      <c r="B15" s="345">
        <v>73.5</v>
      </c>
      <c r="C15" s="346" t="s">
        <v>322</v>
      </c>
      <c r="D15" s="347"/>
      <c r="E15" s="348"/>
      <c r="F15" s="349"/>
      <c r="G15" s="350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/>
      <c r="AV15" s="351"/>
      <c r="AW15" s="351"/>
      <c r="AX15" s="351"/>
      <c r="AY15" s="3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1"/>
      <c r="BL15" s="351"/>
      <c r="BM15" s="351"/>
      <c r="BN15" s="351"/>
      <c r="BO15" s="351"/>
      <c r="BP15" s="351"/>
      <c r="BQ15" s="351"/>
      <c r="BR15" s="351"/>
      <c r="BS15" s="351"/>
      <c r="BT15" s="351"/>
      <c r="BU15" s="351"/>
      <c r="BV15" s="351"/>
      <c r="BW15" s="351"/>
      <c r="BX15" s="351"/>
      <c r="BY15" s="351"/>
      <c r="BZ15" s="351"/>
      <c r="CA15" s="351"/>
      <c r="CB15" s="351"/>
      <c r="CC15" s="351"/>
      <c r="CD15" s="351"/>
      <c r="CE15" s="351"/>
      <c r="CF15" s="351"/>
      <c r="CG15" s="351"/>
      <c r="CH15" s="351"/>
      <c r="CI15" s="351"/>
      <c r="CJ15" s="351"/>
      <c r="CK15" s="351"/>
      <c r="CL15" s="351"/>
      <c r="CM15" s="351"/>
      <c r="CN15" s="351"/>
      <c r="CO15" s="351"/>
      <c r="CP15" s="351"/>
      <c r="CQ15" s="351"/>
      <c r="CR15" s="351"/>
      <c r="CS15" s="351"/>
      <c r="CT15" s="351"/>
      <c r="CU15" s="351"/>
      <c r="CV15" s="351"/>
      <c r="CW15" s="351"/>
      <c r="CX15" s="351"/>
      <c r="CY15" s="351"/>
      <c r="CZ15" s="351"/>
      <c r="DA15" s="351"/>
      <c r="DB15" s="351"/>
      <c r="DC15" s="351"/>
      <c r="DD15" s="351"/>
      <c r="DE15" s="351"/>
      <c r="DF15" s="351"/>
      <c r="DG15" s="351"/>
      <c r="DH15" s="351"/>
      <c r="DI15" s="351"/>
      <c r="DJ15" s="351"/>
      <c r="DK15" s="351"/>
      <c r="DL15" s="351"/>
      <c r="DM15" s="351"/>
      <c r="DN15" s="351"/>
      <c r="DO15" s="351"/>
      <c r="DP15" s="351"/>
      <c r="DQ15" s="351"/>
      <c r="DR15" s="351"/>
      <c r="DS15" s="351"/>
      <c r="DT15" s="351"/>
      <c r="DU15" s="351"/>
      <c r="DV15" s="351"/>
      <c r="DW15" s="351"/>
    </row>
    <row r="16" spans="1:127" ht="14.25" customHeight="1" x14ac:dyDescent="0.25">
      <c r="A16" s="344" t="s">
        <v>223</v>
      </c>
      <c r="B16" s="345">
        <v>73.5</v>
      </c>
      <c r="C16" s="346" t="s">
        <v>312</v>
      </c>
      <c r="D16" s="347"/>
      <c r="E16" s="355"/>
      <c r="F16" s="356"/>
      <c r="G16" s="350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51"/>
      <c r="AT16" s="351"/>
      <c r="AU16" s="351"/>
      <c r="AV16" s="351"/>
      <c r="AW16" s="351"/>
      <c r="AX16" s="351"/>
      <c r="AY16" s="351"/>
      <c r="AZ16" s="351"/>
      <c r="BA16" s="351"/>
      <c r="BB16" s="351"/>
      <c r="BC16" s="351"/>
      <c r="BD16" s="351"/>
      <c r="BE16" s="351"/>
      <c r="BF16" s="351"/>
      <c r="BG16" s="351"/>
      <c r="BH16" s="351"/>
      <c r="BI16" s="351"/>
      <c r="BJ16" s="351"/>
      <c r="BK16" s="351"/>
      <c r="BL16" s="351"/>
      <c r="BM16" s="351"/>
      <c r="BN16" s="351"/>
      <c r="BO16" s="351"/>
      <c r="BP16" s="351"/>
      <c r="BQ16" s="351"/>
      <c r="BR16" s="351"/>
      <c r="BS16" s="351"/>
      <c r="BT16" s="351"/>
      <c r="BU16" s="351"/>
      <c r="BV16" s="351"/>
      <c r="BW16" s="351"/>
      <c r="BX16" s="351"/>
      <c r="BY16" s="351"/>
      <c r="BZ16" s="351"/>
      <c r="CA16" s="351"/>
      <c r="CB16" s="351"/>
      <c r="CC16" s="351"/>
      <c r="CD16" s="351"/>
      <c r="CE16" s="351"/>
      <c r="CF16" s="351"/>
      <c r="CG16" s="351"/>
      <c r="CH16" s="351"/>
      <c r="CI16" s="351"/>
      <c r="CJ16" s="351"/>
      <c r="CK16" s="351"/>
      <c r="CL16" s="351"/>
      <c r="CM16" s="351"/>
      <c r="CN16" s="351"/>
      <c r="CO16" s="351"/>
      <c r="CP16" s="351"/>
      <c r="CQ16" s="351"/>
      <c r="CR16" s="351"/>
      <c r="CS16" s="351"/>
      <c r="CT16" s="351"/>
      <c r="CU16" s="351"/>
      <c r="CV16" s="351"/>
      <c r="CW16" s="351"/>
      <c r="CX16" s="351"/>
      <c r="CY16" s="351"/>
      <c r="CZ16" s="351"/>
      <c r="DA16" s="351"/>
      <c r="DB16" s="351"/>
      <c r="DC16" s="351"/>
      <c r="DD16" s="351"/>
      <c r="DE16" s="351"/>
      <c r="DF16" s="351"/>
      <c r="DG16" s="351"/>
      <c r="DH16" s="351"/>
      <c r="DI16" s="351"/>
      <c r="DJ16" s="351"/>
      <c r="DK16" s="351"/>
      <c r="DL16" s="351"/>
      <c r="DM16" s="351"/>
      <c r="DN16" s="351"/>
      <c r="DO16" s="351"/>
      <c r="DP16" s="351"/>
      <c r="DQ16" s="351"/>
      <c r="DR16" s="351"/>
      <c r="DS16" s="351"/>
      <c r="DT16" s="351"/>
      <c r="DU16" s="351"/>
      <c r="DV16" s="351"/>
      <c r="DW16" s="351"/>
    </row>
    <row r="17" spans="1:127" ht="14.25" customHeight="1" x14ac:dyDescent="0.25">
      <c r="A17" s="344" t="s">
        <v>224</v>
      </c>
      <c r="B17" s="345">
        <v>73.5</v>
      </c>
      <c r="C17" s="346" t="s">
        <v>312</v>
      </c>
      <c r="D17" s="343"/>
      <c r="E17" s="352"/>
      <c r="F17" s="353"/>
      <c r="G17" s="354"/>
      <c r="H17" s="337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  <c r="AJ17" s="351"/>
      <c r="AK17" s="351"/>
      <c r="AL17" s="351"/>
      <c r="AM17" s="351"/>
      <c r="AN17" s="351"/>
      <c r="AO17" s="351"/>
      <c r="AP17" s="351"/>
      <c r="AQ17" s="351"/>
      <c r="AR17" s="351"/>
      <c r="AS17" s="351"/>
      <c r="AT17" s="351"/>
      <c r="AU17" s="351"/>
      <c r="AV17" s="351"/>
      <c r="AW17" s="351"/>
      <c r="AX17" s="351"/>
      <c r="AY17" s="351"/>
      <c r="AZ17" s="351"/>
      <c r="BA17" s="351"/>
      <c r="BB17" s="351"/>
      <c r="BC17" s="351"/>
      <c r="BD17" s="351"/>
      <c r="BE17" s="351"/>
      <c r="BF17" s="351"/>
      <c r="BG17" s="351"/>
      <c r="BH17" s="351"/>
      <c r="BI17" s="351"/>
      <c r="BJ17" s="351"/>
      <c r="BK17" s="351"/>
      <c r="BL17" s="351"/>
      <c r="BM17" s="351"/>
      <c r="BN17" s="351"/>
      <c r="BO17" s="351"/>
      <c r="BP17" s="351"/>
      <c r="BQ17" s="351"/>
      <c r="BR17" s="351"/>
      <c r="BS17" s="351"/>
      <c r="BT17" s="351"/>
      <c r="BU17" s="351"/>
      <c r="BV17" s="351"/>
      <c r="BW17" s="351"/>
      <c r="BX17" s="351"/>
      <c r="BY17" s="351"/>
      <c r="BZ17" s="351"/>
      <c r="CA17" s="351"/>
      <c r="CB17" s="351"/>
      <c r="CC17" s="351"/>
      <c r="CD17" s="351"/>
      <c r="CE17" s="351"/>
      <c r="CF17" s="351"/>
      <c r="CG17" s="351"/>
      <c r="CH17" s="351"/>
      <c r="CI17" s="351"/>
      <c r="CJ17" s="351"/>
      <c r="CK17" s="351"/>
      <c r="CL17" s="351"/>
      <c r="CM17" s="351"/>
      <c r="CN17" s="351"/>
      <c r="CO17" s="351"/>
      <c r="CP17" s="351"/>
      <c r="CQ17" s="351"/>
      <c r="CR17" s="351"/>
      <c r="CS17" s="351"/>
      <c r="CT17" s="351"/>
      <c r="CU17" s="351"/>
      <c r="CV17" s="351"/>
      <c r="CW17" s="351"/>
      <c r="CX17" s="351"/>
      <c r="CY17" s="351"/>
      <c r="CZ17" s="351"/>
      <c r="DA17" s="351"/>
      <c r="DB17" s="351"/>
      <c r="DC17" s="351"/>
      <c r="DD17" s="351"/>
      <c r="DE17" s="351"/>
      <c r="DF17" s="351"/>
      <c r="DG17" s="351"/>
      <c r="DH17" s="351"/>
      <c r="DI17" s="351"/>
      <c r="DJ17" s="351"/>
      <c r="DK17" s="351"/>
      <c r="DL17" s="351"/>
      <c r="DM17" s="351"/>
      <c r="DN17" s="351"/>
      <c r="DO17" s="351"/>
      <c r="DP17" s="351"/>
      <c r="DQ17" s="351"/>
      <c r="DR17" s="351"/>
      <c r="DS17" s="351"/>
      <c r="DT17" s="351"/>
      <c r="DU17" s="351"/>
      <c r="DV17" s="351"/>
      <c r="DW17" s="351"/>
    </row>
    <row r="18" spans="1:127" ht="14.25" customHeight="1" x14ac:dyDescent="0.25">
      <c r="A18" s="344" t="s">
        <v>226</v>
      </c>
      <c r="B18" s="345">
        <v>114.8</v>
      </c>
      <c r="C18" s="346" t="s">
        <v>312</v>
      </c>
      <c r="D18" s="343"/>
      <c r="E18" s="352"/>
      <c r="F18" s="353"/>
      <c r="G18" s="354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51"/>
      <c r="T18" s="351"/>
      <c r="U18" s="351"/>
      <c r="V18" s="351"/>
      <c r="W18" s="351"/>
      <c r="X18" s="351"/>
      <c r="Y18" s="351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51"/>
      <c r="AT18" s="351"/>
      <c r="AU18" s="351"/>
      <c r="AV18" s="351"/>
      <c r="AW18" s="351"/>
      <c r="AX18" s="351"/>
      <c r="AY18" s="351"/>
      <c r="AZ18" s="351"/>
      <c r="BA18" s="351"/>
      <c r="BB18" s="351"/>
      <c r="BC18" s="351"/>
      <c r="BD18" s="351"/>
      <c r="BE18" s="351"/>
      <c r="BF18" s="351"/>
      <c r="BG18" s="351"/>
      <c r="BH18" s="351"/>
      <c r="BI18" s="351"/>
      <c r="BJ18" s="351"/>
      <c r="BK18" s="351"/>
      <c r="BL18" s="351"/>
      <c r="BM18" s="351"/>
      <c r="BN18" s="351"/>
      <c r="BO18" s="351"/>
      <c r="BP18" s="351"/>
      <c r="BQ18" s="351"/>
      <c r="BR18" s="351"/>
      <c r="BS18" s="351"/>
      <c r="BT18" s="351"/>
      <c r="BU18" s="351"/>
      <c r="BV18" s="351"/>
      <c r="BW18" s="351"/>
      <c r="BX18" s="351"/>
      <c r="BY18" s="351"/>
      <c r="BZ18" s="351"/>
      <c r="CA18" s="351"/>
      <c r="CB18" s="351"/>
      <c r="CC18" s="351"/>
      <c r="CD18" s="351"/>
      <c r="CE18" s="351"/>
      <c r="CF18" s="351"/>
      <c r="CG18" s="351"/>
      <c r="CH18" s="351"/>
      <c r="CI18" s="351"/>
      <c r="CJ18" s="351"/>
      <c r="CK18" s="351"/>
      <c r="CL18" s="351"/>
      <c r="CM18" s="351"/>
      <c r="CN18" s="351"/>
      <c r="CO18" s="351"/>
      <c r="CP18" s="351"/>
      <c r="CQ18" s="351"/>
      <c r="CR18" s="351"/>
      <c r="CS18" s="351"/>
      <c r="CT18" s="351"/>
      <c r="CU18" s="351"/>
      <c r="CV18" s="351"/>
      <c r="CW18" s="351"/>
      <c r="CX18" s="351"/>
      <c r="CY18" s="351"/>
      <c r="CZ18" s="351"/>
      <c r="DA18" s="351"/>
      <c r="DB18" s="351"/>
      <c r="DC18" s="351"/>
      <c r="DD18" s="351"/>
      <c r="DE18" s="351"/>
      <c r="DF18" s="351"/>
      <c r="DG18" s="351"/>
      <c r="DH18" s="351"/>
      <c r="DI18" s="351"/>
      <c r="DJ18" s="351"/>
      <c r="DK18" s="351"/>
      <c r="DL18" s="351"/>
      <c r="DM18" s="351"/>
      <c r="DN18" s="351"/>
      <c r="DO18" s="351"/>
      <c r="DP18" s="351"/>
      <c r="DQ18" s="351"/>
      <c r="DR18" s="351"/>
      <c r="DS18" s="351"/>
      <c r="DT18" s="351"/>
      <c r="DU18" s="351"/>
      <c r="DV18" s="351"/>
      <c r="DW18" s="351"/>
    </row>
    <row r="19" spans="1:127" ht="14.25" customHeight="1" x14ac:dyDescent="0.25">
      <c r="A19" s="344" t="s">
        <v>228</v>
      </c>
      <c r="B19" s="345">
        <v>105.5</v>
      </c>
      <c r="C19" s="346" t="s">
        <v>312</v>
      </c>
      <c r="D19" s="343"/>
      <c r="E19" s="352"/>
      <c r="F19" s="353"/>
      <c r="G19" s="354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51"/>
      <c r="T19" s="351"/>
      <c r="U19" s="351"/>
      <c r="V19" s="351"/>
      <c r="W19" s="351"/>
      <c r="X19" s="351"/>
      <c r="Y19" s="351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  <c r="AJ19" s="351"/>
      <c r="AK19" s="351"/>
      <c r="AL19" s="351"/>
      <c r="AM19" s="351"/>
      <c r="AN19" s="351"/>
      <c r="AO19" s="351"/>
      <c r="AP19" s="351"/>
      <c r="AQ19" s="351"/>
      <c r="AR19" s="351"/>
      <c r="AS19" s="351"/>
      <c r="AT19" s="351"/>
      <c r="AU19" s="351"/>
      <c r="AV19" s="351"/>
      <c r="AW19" s="351"/>
      <c r="AX19" s="351"/>
      <c r="AY19" s="351"/>
      <c r="AZ19" s="351"/>
      <c r="BA19" s="351"/>
      <c r="BB19" s="351"/>
      <c r="BC19" s="351"/>
      <c r="BD19" s="351"/>
      <c r="BE19" s="351"/>
      <c r="BF19" s="351"/>
      <c r="BG19" s="351"/>
      <c r="BH19" s="351"/>
      <c r="BI19" s="351"/>
      <c r="BJ19" s="351"/>
      <c r="BK19" s="351"/>
      <c r="BL19" s="351"/>
      <c r="BM19" s="351"/>
      <c r="BN19" s="351"/>
      <c r="BO19" s="351"/>
      <c r="BP19" s="351"/>
      <c r="BQ19" s="351"/>
      <c r="BR19" s="351"/>
      <c r="BS19" s="351"/>
      <c r="BT19" s="351"/>
      <c r="BU19" s="351"/>
      <c r="BV19" s="351"/>
      <c r="BW19" s="351"/>
      <c r="BX19" s="351"/>
      <c r="BY19" s="351"/>
      <c r="BZ19" s="351"/>
      <c r="CA19" s="351"/>
      <c r="CB19" s="351"/>
      <c r="CC19" s="351"/>
      <c r="CD19" s="351"/>
      <c r="CE19" s="351"/>
      <c r="CF19" s="351"/>
      <c r="CG19" s="351"/>
      <c r="CH19" s="351"/>
      <c r="CI19" s="351"/>
      <c r="CJ19" s="351"/>
      <c r="CK19" s="351"/>
      <c r="CL19" s="351"/>
      <c r="CM19" s="351"/>
      <c r="CN19" s="351"/>
      <c r="CO19" s="351"/>
      <c r="CP19" s="351"/>
      <c r="CQ19" s="351"/>
      <c r="CR19" s="351"/>
      <c r="CS19" s="351"/>
      <c r="CT19" s="351"/>
      <c r="CU19" s="351"/>
      <c r="CV19" s="351"/>
      <c r="CW19" s="351"/>
      <c r="CX19" s="351"/>
      <c r="CY19" s="351"/>
      <c r="CZ19" s="351"/>
      <c r="DA19" s="351"/>
      <c r="DB19" s="351"/>
      <c r="DC19" s="351"/>
      <c r="DD19" s="351"/>
      <c r="DE19" s="351"/>
      <c r="DF19" s="351"/>
      <c r="DG19" s="351"/>
      <c r="DH19" s="351"/>
      <c r="DI19" s="351"/>
      <c r="DJ19" s="351"/>
      <c r="DK19" s="351"/>
      <c r="DL19" s="351"/>
      <c r="DM19" s="351"/>
      <c r="DN19" s="351"/>
      <c r="DO19" s="351"/>
      <c r="DP19" s="351"/>
      <c r="DQ19" s="351"/>
      <c r="DR19" s="351"/>
      <c r="DS19" s="351"/>
      <c r="DT19" s="351"/>
      <c r="DU19" s="351"/>
      <c r="DV19" s="351"/>
      <c r="DW19" s="351"/>
    </row>
    <row r="20" spans="1:127" ht="15.75" customHeight="1" x14ac:dyDescent="0.25">
      <c r="A20" s="344"/>
      <c r="B20" s="338"/>
      <c r="C20" s="343"/>
      <c r="D20" s="343"/>
      <c r="E20" s="352"/>
      <c r="F20" s="353"/>
      <c r="G20" s="354"/>
      <c r="H20" s="337"/>
      <c r="I20" s="337"/>
      <c r="J20" s="337"/>
      <c r="K20" s="337"/>
      <c r="L20" s="337"/>
      <c r="M20" s="337"/>
      <c r="N20" s="337"/>
      <c r="O20" s="337"/>
      <c r="P20" s="337"/>
    </row>
    <row r="21" spans="1:127" ht="15.75" customHeight="1" x14ac:dyDescent="0.25">
      <c r="A21" s="337"/>
      <c r="B21" s="337"/>
      <c r="C21" s="343"/>
      <c r="D21" s="343"/>
      <c r="E21" s="359" t="s">
        <v>356</v>
      </c>
      <c r="F21" s="338"/>
      <c r="G21" s="360">
        <f t="shared" ref="G21:AL21" si="0">SUM(G5:G20)</f>
        <v>0</v>
      </c>
      <c r="H21" s="360">
        <f t="shared" si="0"/>
        <v>0</v>
      </c>
      <c r="I21" s="360">
        <f t="shared" si="0"/>
        <v>0</v>
      </c>
      <c r="J21" s="360">
        <f t="shared" si="0"/>
        <v>0</v>
      </c>
      <c r="K21" s="360">
        <f t="shared" si="0"/>
        <v>0</v>
      </c>
      <c r="L21" s="360">
        <f t="shared" si="0"/>
        <v>0</v>
      </c>
      <c r="M21" s="360">
        <f t="shared" si="0"/>
        <v>0</v>
      </c>
      <c r="N21" s="360">
        <f t="shared" si="0"/>
        <v>0</v>
      </c>
      <c r="O21" s="360">
        <f t="shared" si="0"/>
        <v>0</v>
      </c>
      <c r="P21" s="360">
        <f t="shared" si="0"/>
        <v>0</v>
      </c>
      <c r="Q21" s="360">
        <f t="shared" si="0"/>
        <v>0</v>
      </c>
      <c r="R21" s="360">
        <f t="shared" si="0"/>
        <v>0</v>
      </c>
      <c r="S21" s="360">
        <f t="shared" si="0"/>
        <v>0</v>
      </c>
      <c r="T21" s="360">
        <f t="shared" si="0"/>
        <v>0</v>
      </c>
      <c r="U21" s="360">
        <f t="shared" si="0"/>
        <v>0</v>
      </c>
      <c r="V21" s="360">
        <f t="shared" si="0"/>
        <v>0</v>
      </c>
      <c r="W21" s="360">
        <f t="shared" si="0"/>
        <v>0</v>
      </c>
      <c r="X21" s="360">
        <f t="shared" si="0"/>
        <v>0</v>
      </c>
      <c r="Y21" s="360">
        <f t="shared" si="0"/>
        <v>0</v>
      </c>
      <c r="Z21" s="360">
        <f t="shared" si="0"/>
        <v>0</v>
      </c>
      <c r="AA21" s="360">
        <f t="shared" si="0"/>
        <v>0</v>
      </c>
      <c r="AB21" s="360">
        <f t="shared" si="0"/>
        <v>0</v>
      </c>
      <c r="AC21" s="360">
        <f t="shared" si="0"/>
        <v>0</v>
      </c>
      <c r="AD21" s="360">
        <f t="shared" si="0"/>
        <v>0</v>
      </c>
      <c r="AE21" s="360">
        <f t="shared" si="0"/>
        <v>0</v>
      </c>
      <c r="AF21" s="360">
        <f t="shared" si="0"/>
        <v>0</v>
      </c>
      <c r="AG21" s="360">
        <f t="shared" si="0"/>
        <v>0</v>
      </c>
      <c r="AH21" s="360">
        <f t="shared" si="0"/>
        <v>0</v>
      </c>
      <c r="AI21" s="360">
        <f t="shared" si="0"/>
        <v>0</v>
      </c>
      <c r="AJ21" s="360">
        <f t="shared" si="0"/>
        <v>0</v>
      </c>
      <c r="AK21" s="360">
        <f t="shared" si="0"/>
        <v>0</v>
      </c>
      <c r="AL21" s="360">
        <f t="shared" si="0"/>
        <v>0</v>
      </c>
      <c r="AM21" s="360">
        <f t="shared" ref="AM21:BR21" si="1">SUM(AM5:AM20)</f>
        <v>0</v>
      </c>
      <c r="AN21" s="360">
        <f t="shared" si="1"/>
        <v>0</v>
      </c>
      <c r="AO21" s="360">
        <f t="shared" si="1"/>
        <v>0</v>
      </c>
      <c r="AP21" s="360">
        <f t="shared" si="1"/>
        <v>0</v>
      </c>
      <c r="AQ21" s="360">
        <f t="shared" si="1"/>
        <v>0</v>
      </c>
      <c r="AR21" s="360">
        <f t="shared" si="1"/>
        <v>0</v>
      </c>
      <c r="AS21" s="360">
        <f t="shared" si="1"/>
        <v>0</v>
      </c>
      <c r="AT21" s="360">
        <f t="shared" si="1"/>
        <v>0</v>
      </c>
      <c r="AU21" s="360">
        <f t="shared" si="1"/>
        <v>0</v>
      </c>
      <c r="AV21" s="360">
        <f t="shared" si="1"/>
        <v>0</v>
      </c>
      <c r="AW21" s="360">
        <f t="shared" si="1"/>
        <v>0</v>
      </c>
      <c r="AX21" s="360">
        <f t="shared" si="1"/>
        <v>0</v>
      </c>
      <c r="AY21" s="360">
        <f t="shared" si="1"/>
        <v>0</v>
      </c>
      <c r="AZ21" s="360">
        <f t="shared" si="1"/>
        <v>0</v>
      </c>
      <c r="BA21" s="360">
        <f t="shared" si="1"/>
        <v>0</v>
      </c>
      <c r="BB21" s="360">
        <f t="shared" si="1"/>
        <v>0</v>
      </c>
      <c r="BC21" s="360">
        <f t="shared" si="1"/>
        <v>0</v>
      </c>
      <c r="BD21" s="360">
        <f t="shared" si="1"/>
        <v>0</v>
      </c>
      <c r="BE21" s="360">
        <f t="shared" si="1"/>
        <v>0</v>
      </c>
      <c r="BF21" s="360">
        <f t="shared" si="1"/>
        <v>0</v>
      </c>
      <c r="BG21" s="360">
        <f t="shared" si="1"/>
        <v>0</v>
      </c>
      <c r="BH21" s="360">
        <f t="shared" si="1"/>
        <v>0</v>
      </c>
      <c r="BI21" s="360">
        <f t="shared" si="1"/>
        <v>0</v>
      </c>
      <c r="BJ21" s="360">
        <f t="shared" si="1"/>
        <v>0</v>
      </c>
      <c r="BK21" s="360">
        <f t="shared" si="1"/>
        <v>0</v>
      </c>
      <c r="BL21" s="360">
        <f t="shared" si="1"/>
        <v>0</v>
      </c>
      <c r="BM21" s="360">
        <f t="shared" si="1"/>
        <v>0</v>
      </c>
      <c r="BN21" s="360">
        <f t="shared" si="1"/>
        <v>0</v>
      </c>
      <c r="BO21" s="360">
        <f t="shared" si="1"/>
        <v>0</v>
      </c>
      <c r="BP21" s="360">
        <f t="shared" si="1"/>
        <v>0</v>
      </c>
      <c r="BQ21" s="360">
        <f t="shared" si="1"/>
        <v>0</v>
      </c>
      <c r="BR21" s="360">
        <f t="shared" si="1"/>
        <v>0</v>
      </c>
      <c r="BS21" s="360">
        <f t="shared" ref="BS21:CX21" si="2">SUM(BS5:BS20)</f>
        <v>0</v>
      </c>
      <c r="BT21" s="360">
        <f t="shared" si="2"/>
        <v>0</v>
      </c>
      <c r="BU21" s="360">
        <f t="shared" si="2"/>
        <v>0</v>
      </c>
      <c r="BV21" s="360">
        <f t="shared" si="2"/>
        <v>0</v>
      </c>
      <c r="BW21" s="360">
        <f t="shared" si="2"/>
        <v>0</v>
      </c>
      <c r="BX21" s="360">
        <f t="shared" si="2"/>
        <v>0</v>
      </c>
      <c r="BY21" s="360">
        <f t="shared" si="2"/>
        <v>0</v>
      </c>
      <c r="BZ21" s="360">
        <f t="shared" si="2"/>
        <v>0</v>
      </c>
      <c r="CA21" s="360">
        <f t="shared" si="2"/>
        <v>0</v>
      </c>
      <c r="CB21" s="360">
        <f t="shared" si="2"/>
        <v>0</v>
      </c>
      <c r="CC21" s="360">
        <f t="shared" si="2"/>
        <v>0</v>
      </c>
      <c r="CD21" s="360">
        <f t="shared" si="2"/>
        <v>0</v>
      </c>
      <c r="CE21" s="360">
        <f t="shared" si="2"/>
        <v>0</v>
      </c>
      <c r="CF21" s="360">
        <f t="shared" si="2"/>
        <v>0</v>
      </c>
      <c r="CG21" s="360">
        <f t="shared" si="2"/>
        <v>0</v>
      </c>
      <c r="CH21" s="360">
        <f t="shared" si="2"/>
        <v>0</v>
      </c>
      <c r="CI21" s="360">
        <f t="shared" si="2"/>
        <v>0</v>
      </c>
      <c r="CJ21" s="360">
        <f t="shared" si="2"/>
        <v>0</v>
      </c>
      <c r="CK21" s="360">
        <f t="shared" si="2"/>
        <v>0</v>
      </c>
      <c r="CL21" s="360">
        <f t="shared" si="2"/>
        <v>0</v>
      </c>
      <c r="CM21" s="360">
        <f t="shared" si="2"/>
        <v>0</v>
      </c>
      <c r="CN21" s="360">
        <f t="shared" si="2"/>
        <v>0</v>
      </c>
      <c r="CO21" s="360">
        <f t="shared" si="2"/>
        <v>0</v>
      </c>
      <c r="CP21" s="360">
        <f t="shared" si="2"/>
        <v>0</v>
      </c>
      <c r="CQ21" s="360">
        <f t="shared" si="2"/>
        <v>0</v>
      </c>
      <c r="CR21" s="360">
        <f t="shared" si="2"/>
        <v>0</v>
      </c>
      <c r="CS21" s="360">
        <f t="shared" si="2"/>
        <v>0</v>
      </c>
      <c r="CT21" s="360">
        <f t="shared" si="2"/>
        <v>0</v>
      </c>
      <c r="CU21" s="360">
        <f t="shared" si="2"/>
        <v>0</v>
      </c>
      <c r="CV21" s="360">
        <f t="shared" si="2"/>
        <v>0</v>
      </c>
      <c r="CW21" s="360">
        <f t="shared" si="2"/>
        <v>0</v>
      </c>
      <c r="CX21" s="360">
        <f t="shared" si="2"/>
        <v>0</v>
      </c>
      <c r="CY21" s="360">
        <f t="shared" ref="CY21:DW21" si="3">SUM(CY5:CY20)</f>
        <v>0</v>
      </c>
      <c r="CZ21" s="360">
        <f t="shared" si="3"/>
        <v>0</v>
      </c>
      <c r="DA21" s="360">
        <f t="shared" si="3"/>
        <v>0</v>
      </c>
      <c r="DB21" s="360">
        <f t="shared" si="3"/>
        <v>0</v>
      </c>
      <c r="DC21" s="360">
        <f t="shared" si="3"/>
        <v>0</v>
      </c>
      <c r="DD21" s="360">
        <f t="shared" si="3"/>
        <v>0</v>
      </c>
      <c r="DE21" s="360">
        <f t="shared" si="3"/>
        <v>0</v>
      </c>
      <c r="DF21" s="360">
        <f t="shared" si="3"/>
        <v>0</v>
      </c>
      <c r="DG21" s="360">
        <f t="shared" si="3"/>
        <v>0</v>
      </c>
      <c r="DH21" s="360">
        <f t="shared" si="3"/>
        <v>0</v>
      </c>
      <c r="DI21" s="360">
        <f t="shared" si="3"/>
        <v>0</v>
      </c>
      <c r="DJ21" s="360">
        <f t="shared" si="3"/>
        <v>0</v>
      </c>
      <c r="DK21" s="360">
        <f t="shared" si="3"/>
        <v>0</v>
      </c>
      <c r="DL21" s="360">
        <f t="shared" si="3"/>
        <v>0</v>
      </c>
      <c r="DM21" s="360">
        <f t="shared" si="3"/>
        <v>0</v>
      </c>
      <c r="DN21" s="360">
        <f t="shared" si="3"/>
        <v>0</v>
      </c>
      <c r="DO21" s="360">
        <f t="shared" si="3"/>
        <v>0</v>
      </c>
      <c r="DP21" s="360">
        <f t="shared" si="3"/>
        <v>0</v>
      </c>
      <c r="DQ21" s="360">
        <f t="shared" si="3"/>
        <v>0</v>
      </c>
      <c r="DR21" s="360">
        <f t="shared" si="3"/>
        <v>0</v>
      </c>
      <c r="DS21" s="360">
        <f t="shared" si="3"/>
        <v>0</v>
      </c>
      <c r="DT21" s="360">
        <f t="shared" si="3"/>
        <v>0</v>
      </c>
      <c r="DU21" s="360">
        <f t="shared" si="3"/>
        <v>0</v>
      </c>
      <c r="DV21" s="360">
        <f t="shared" si="3"/>
        <v>0</v>
      </c>
      <c r="DW21" s="360">
        <f t="shared" si="3"/>
        <v>0</v>
      </c>
    </row>
    <row r="22" spans="1:127" ht="15.75" customHeight="1" x14ac:dyDescent="0.25">
      <c r="A22" s="337"/>
      <c r="B22" s="337"/>
      <c r="C22" s="343"/>
      <c r="D22" s="343"/>
      <c r="E22" s="337"/>
      <c r="F22" s="338"/>
      <c r="G22" s="354"/>
      <c r="H22" s="337"/>
      <c r="I22" s="337"/>
      <c r="J22" s="337"/>
      <c r="K22" s="337"/>
      <c r="L22" s="337"/>
      <c r="M22" s="337"/>
      <c r="N22" s="337"/>
      <c r="O22" s="337"/>
      <c r="P22" s="337"/>
    </row>
    <row r="23" spans="1:127" ht="15.75" customHeight="1" x14ac:dyDescent="0.25">
      <c r="A23" s="337"/>
      <c r="B23" s="337"/>
      <c r="C23" s="343"/>
      <c r="D23" s="343"/>
      <c r="E23" s="359" t="s">
        <v>357</v>
      </c>
      <c r="F23" s="338"/>
      <c r="G23" s="361"/>
      <c r="H23" s="361">
        <f t="shared" ref="H23:AM23" si="4">H21*1.2</f>
        <v>0</v>
      </c>
      <c r="I23" s="361">
        <f t="shared" si="4"/>
        <v>0</v>
      </c>
      <c r="J23" s="361">
        <f t="shared" si="4"/>
        <v>0</v>
      </c>
      <c r="K23" s="361">
        <f t="shared" si="4"/>
        <v>0</v>
      </c>
      <c r="L23" s="361">
        <f t="shared" si="4"/>
        <v>0</v>
      </c>
      <c r="M23" s="361">
        <f t="shared" si="4"/>
        <v>0</v>
      </c>
      <c r="N23" s="361">
        <f t="shared" si="4"/>
        <v>0</v>
      </c>
      <c r="O23" s="361">
        <f t="shared" si="4"/>
        <v>0</v>
      </c>
      <c r="P23" s="361">
        <f t="shared" si="4"/>
        <v>0</v>
      </c>
      <c r="Q23" s="361">
        <f t="shared" si="4"/>
        <v>0</v>
      </c>
      <c r="R23" s="361">
        <f t="shared" si="4"/>
        <v>0</v>
      </c>
      <c r="S23" s="361">
        <f t="shared" si="4"/>
        <v>0</v>
      </c>
      <c r="T23" s="361">
        <f t="shared" si="4"/>
        <v>0</v>
      </c>
      <c r="U23" s="361">
        <f t="shared" si="4"/>
        <v>0</v>
      </c>
      <c r="V23" s="361">
        <f t="shared" si="4"/>
        <v>0</v>
      </c>
      <c r="W23" s="361">
        <f t="shared" si="4"/>
        <v>0</v>
      </c>
      <c r="X23" s="361">
        <f t="shared" si="4"/>
        <v>0</v>
      </c>
      <c r="Y23" s="361">
        <f t="shared" si="4"/>
        <v>0</v>
      </c>
      <c r="Z23" s="361">
        <f t="shared" si="4"/>
        <v>0</v>
      </c>
      <c r="AA23" s="361">
        <f t="shared" si="4"/>
        <v>0</v>
      </c>
      <c r="AB23" s="361">
        <f t="shared" si="4"/>
        <v>0</v>
      </c>
      <c r="AC23" s="361">
        <f t="shared" si="4"/>
        <v>0</v>
      </c>
      <c r="AD23" s="361">
        <f t="shared" si="4"/>
        <v>0</v>
      </c>
      <c r="AE23" s="361">
        <f t="shared" si="4"/>
        <v>0</v>
      </c>
      <c r="AF23" s="361">
        <f t="shared" si="4"/>
        <v>0</v>
      </c>
      <c r="AG23" s="361">
        <f t="shared" si="4"/>
        <v>0</v>
      </c>
      <c r="AH23" s="361">
        <f t="shared" si="4"/>
        <v>0</v>
      </c>
      <c r="AI23" s="361">
        <f t="shared" si="4"/>
        <v>0</v>
      </c>
      <c r="AJ23" s="361">
        <f t="shared" si="4"/>
        <v>0</v>
      </c>
      <c r="AK23" s="361">
        <f t="shared" si="4"/>
        <v>0</v>
      </c>
      <c r="AL23" s="361">
        <f t="shared" si="4"/>
        <v>0</v>
      </c>
      <c r="AM23" s="361">
        <f t="shared" si="4"/>
        <v>0</v>
      </c>
      <c r="AN23" s="361">
        <f t="shared" ref="AN23:BS23" si="5">AN21*1.2</f>
        <v>0</v>
      </c>
      <c r="AO23" s="361">
        <f t="shared" si="5"/>
        <v>0</v>
      </c>
      <c r="AP23" s="361">
        <f t="shared" si="5"/>
        <v>0</v>
      </c>
      <c r="AQ23" s="361">
        <f t="shared" si="5"/>
        <v>0</v>
      </c>
      <c r="AR23" s="361">
        <f t="shared" si="5"/>
        <v>0</v>
      </c>
      <c r="AS23" s="361">
        <f t="shared" si="5"/>
        <v>0</v>
      </c>
      <c r="AT23" s="361">
        <f t="shared" si="5"/>
        <v>0</v>
      </c>
      <c r="AU23" s="361">
        <f t="shared" si="5"/>
        <v>0</v>
      </c>
      <c r="AV23" s="361">
        <f t="shared" si="5"/>
        <v>0</v>
      </c>
      <c r="AW23" s="361">
        <f t="shared" si="5"/>
        <v>0</v>
      </c>
      <c r="AX23" s="361">
        <f t="shared" si="5"/>
        <v>0</v>
      </c>
      <c r="AY23" s="361">
        <f t="shared" si="5"/>
        <v>0</v>
      </c>
      <c r="AZ23" s="361">
        <f t="shared" si="5"/>
        <v>0</v>
      </c>
      <c r="BA23" s="361">
        <f t="shared" si="5"/>
        <v>0</v>
      </c>
      <c r="BB23" s="361">
        <f t="shared" si="5"/>
        <v>0</v>
      </c>
      <c r="BC23" s="361">
        <f t="shared" si="5"/>
        <v>0</v>
      </c>
      <c r="BD23" s="361">
        <f t="shared" si="5"/>
        <v>0</v>
      </c>
      <c r="BE23" s="361">
        <f t="shared" si="5"/>
        <v>0</v>
      </c>
      <c r="BF23" s="361">
        <f t="shared" si="5"/>
        <v>0</v>
      </c>
      <c r="BG23" s="361">
        <f t="shared" si="5"/>
        <v>0</v>
      </c>
      <c r="BH23" s="361">
        <f t="shared" si="5"/>
        <v>0</v>
      </c>
      <c r="BI23" s="361">
        <f t="shared" si="5"/>
        <v>0</v>
      </c>
      <c r="BJ23" s="361">
        <f t="shared" si="5"/>
        <v>0</v>
      </c>
      <c r="BK23" s="361">
        <f t="shared" si="5"/>
        <v>0</v>
      </c>
      <c r="BL23" s="361">
        <f t="shared" si="5"/>
        <v>0</v>
      </c>
      <c r="BM23" s="361">
        <f t="shared" si="5"/>
        <v>0</v>
      </c>
      <c r="BN23" s="361">
        <f t="shared" si="5"/>
        <v>0</v>
      </c>
      <c r="BO23" s="361">
        <f t="shared" si="5"/>
        <v>0</v>
      </c>
      <c r="BP23" s="361">
        <f t="shared" si="5"/>
        <v>0</v>
      </c>
      <c r="BQ23" s="361">
        <f t="shared" si="5"/>
        <v>0</v>
      </c>
      <c r="BR23" s="361">
        <f t="shared" si="5"/>
        <v>0</v>
      </c>
      <c r="BS23" s="361">
        <f t="shared" si="5"/>
        <v>0</v>
      </c>
      <c r="BT23" s="361">
        <f t="shared" ref="BT23:CY23" si="6">BT21*1.2</f>
        <v>0</v>
      </c>
      <c r="BU23" s="361">
        <f t="shared" si="6"/>
        <v>0</v>
      </c>
      <c r="BV23" s="361">
        <f t="shared" si="6"/>
        <v>0</v>
      </c>
      <c r="BW23" s="361">
        <f t="shared" si="6"/>
        <v>0</v>
      </c>
      <c r="BX23" s="361">
        <f t="shared" si="6"/>
        <v>0</v>
      </c>
      <c r="BY23" s="361">
        <f t="shared" si="6"/>
        <v>0</v>
      </c>
      <c r="BZ23" s="361">
        <f t="shared" si="6"/>
        <v>0</v>
      </c>
      <c r="CA23" s="361">
        <f t="shared" si="6"/>
        <v>0</v>
      </c>
      <c r="CB23" s="361">
        <f t="shared" si="6"/>
        <v>0</v>
      </c>
      <c r="CC23" s="361">
        <f t="shared" si="6"/>
        <v>0</v>
      </c>
      <c r="CD23" s="361">
        <f t="shared" si="6"/>
        <v>0</v>
      </c>
      <c r="CE23" s="361">
        <f t="shared" si="6"/>
        <v>0</v>
      </c>
      <c r="CF23" s="361">
        <f t="shared" si="6"/>
        <v>0</v>
      </c>
      <c r="CG23" s="361">
        <f t="shared" si="6"/>
        <v>0</v>
      </c>
      <c r="CH23" s="361">
        <f t="shared" si="6"/>
        <v>0</v>
      </c>
      <c r="CI23" s="361">
        <f t="shared" si="6"/>
        <v>0</v>
      </c>
      <c r="CJ23" s="361">
        <f t="shared" si="6"/>
        <v>0</v>
      </c>
      <c r="CK23" s="361">
        <f t="shared" si="6"/>
        <v>0</v>
      </c>
      <c r="CL23" s="361">
        <f t="shared" si="6"/>
        <v>0</v>
      </c>
      <c r="CM23" s="361">
        <f t="shared" si="6"/>
        <v>0</v>
      </c>
      <c r="CN23" s="361">
        <f t="shared" si="6"/>
        <v>0</v>
      </c>
      <c r="CO23" s="361">
        <f t="shared" si="6"/>
        <v>0</v>
      </c>
      <c r="CP23" s="361">
        <f t="shared" si="6"/>
        <v>0</v>
      </c>
      <c r="CQ23" s="361">
        <f t="shared" si="6"/>
        <v>0</v>
      </c>
      <c r="CR23" s="361">
        <f t="shared" si="6"/>
        <v>0</v>
      </c>
      <c r="CS23" s="361">
        <f t="shared" si="6"/>
        <v>0</v>
      </c>
      <c r="CT23" s="361">
        <f t="shared" si="6"/>
        <v>0</v>
      </c>
      <c r="CU23" s="361">
        <f t="shared" si="6"/>
        <v>0</v>
      </c>
      <c r="CV23" s="361">
        <f t="shared" si="6"/>
        <v>0</v>
      </c>
      <c r="CW23" s="361">
        <f t="shared" si="6"/>
        <v>0</v>
      </c>
      <c r="CX23" s="361">
        <f t="shared" si="6"/>
        <v>0</v>
      </c>
      <c r="CY23" s="361">
        <f t="shared" si="6"/>
        <v>0</v>
      </c>
      <c r="CZ23" s="361">
        <f t="shared" ref="CZ23:DW23" si="7">CZ21*1.2</f>
        <v>0</v>
      </c>
      <c r="DA23" s="361">
        <f t="shared" si="7"/>
        <v>0</v>
      </c>
      <c r="DB23" s="361">
        <f t="shared" si="7"/>
        <v>0</v>
      </c>
      <c r="DC23" s="361">
        <f t="shared" si="7"/>
        <v>0</v>
      </c>
      <c r="DD23" s="361">
        <f t="shared" si="7"/>
        <v>0</v>
      </c>
      <c r="DE23" s="361">
        <f t="shared" si="7"/>
        <v>0</v>
      </c>
      <c r="DF23" s="361">
        <f t="shared" si="7"/>
        <v>0</v>
      </c>
      <c r="DG23" s="361">
        <f t="shared" si="7"/>
        <v>0</v>
      </c>
      <c r="DH23" s="361">
        <f t="shared" si="7"/>
        <v>0</v>
      </c>
      <c r="DI23" s="361">
        <f t="shared" si="7"/>
        <v>0</v>
      </c>
      <c r="DJ23" s="361">
        <f t="shared" si="7"/>
        <v>0</v>
      </c>
      <c r="DK23" s="361">
        <f t="shared" si="7"/>
        <v>0</v>
      </c>
      <c r="DL23" s="361">
        <f t="shared" si="7"/>
        <v>0</v>
      </c>
      <c r="DM23" s="361">
        <f t="shared" si="7"/>
        <v>0</v>
      </c>
      <c r="DN23" s="361">
        <f t="shared" si="7"/>
        <v>0</v>
      </c>
      <c r="DO23" s="361">
        <f t="shared" si="7"/>
        <v>0</v>
      </c>
      <c r="DP23" s="361">
        <f t="shared" si="7"/>
        <v>0</v>
      </c>
      <c r="DQ23" s="361">
        <f t="shared" si="7"/>
        <v>0</v>
      </c>
      <c r="DR23" s="361">
        <f t="shared" si="7"/>
        <v>0</v>
      </c>
      <c r="DS23" s="361">
        <f t="shared" si="7"/>
        <v>0</v>
      </c>
      <c r="DT23" s="361">
        <f t="shared" si="7"/>
        <v>0</v>
      </c>
      <c r="DU23" s="361">
        <f t="shared" si="7"/>
        <v>0</v>
      </c>
      <c r="DV23" s="361">
        <f t="shared" si="7"/>
        <v>0</v>
      </c>
      <c r="DW23" s="361">
        <f t="shared" si="7"/>
        <v>0</v>
      </c>
    </row>
    <row r="24" spans="1:127" ht="15.75" customHeight="1" x14ac:dyDescent="0.25">
      <c r="C24" s="362"/>
      <c r="D24" s="362"/>
    </row>
    <row r="25" spans="1:127" ht="15.75" customHeight="1" x14ac:dyDescent="0.25">
      <c r="C25" s="362"/>
      <c r="D25" s="362"/>
    </row>
    <row r="26" spans="1:127" ht="15.75" customHeight="1" x14ac:dyDescent="0.25">
      <c r="C26" s="362"/>
      <c r="D26" s="362"/>
    </row>
    <row r="27" spans="1:127" ht="15.75" customHeight="1" x14ac:dyDescent="0.25">
      <c r="C27" s="362"/>
      <c r="D27" s="362"/>
    </row>
    <row r="28" spans="1:127" ht="15.75" customHeight="1" x14ac:dyDescent="0.25">
      <c r="C28" s="362"/>
      <c r="D28" s="362"/>
    </row>
    <row r="29" spans="1:127" ht="15.75" customHeight="1" x14ac:dyDescent="0.25">
      <c r="C29" s="362"/>
      <c r="D29" s="362"/>
    </row>
    <row r="30" spans="1:127" ht="15.75" customHeight="1" x14ac:dyDescent="0.25">
      <c r="C30" s="362"/>
      <c r="D30" s="362"/>
    </row>
    <row r="31" spans="1:127" ht="15.75" customHeight="1" x14ac:dyDescent="0.25">
      <c r="C31" s="362"/>
      <c r="D31" s="362"/>
    </row>
    <row r="32" spans="1:127" ht="15.75" customHeight="1" x14ac:dyDescent="0.25">
      <c r="C32" s="362"/>
      <c r="D32" s="362"/>
    </row>
    <row r="33" spans="3:4" ht="15.75" customHeight="1" x14ac:dyDescent="0.25">
      <c r="C33" s="362"/>
      <c r="D33" s="362"/>
    </row>
    <row r="34" spans="3:4" ht="15.75" customHeight="1" x14ac:dyDescent="0.25">
      <c r="C34" s="362"/>
      <c r="D34" s="362"/>
    </row>
    <row r="35" spans="3:4" ht="15.75" customHeight="1" x14ac:dyDescent="0.25">
      <c r="C35" s="362"/>
      <c r="D35" s="362"/>
    </row>
    <row r="36" spans="3:4" ht="15.75" customHeight="1" x14ac:dyDescent="0.25">
      <c r="C36" s="362"/>
      <c r="D36" s="362"/>
    </row>
    <row r="37" spans="3:4" ht="15.75" customHeight="1" x14ac:dyDescent="0.25">
      <c r="C37" s="362"/>
      <c r="D37" s="362"/>
    </row>
    <row r="38" spans="3:4" ht="15.75" customHeight="1" x14ac:dyDescent="0.25">
      <c r="C38" s="362"/>
      <c r="D38" s="362"/>
    </row>
    <row r="39" spans="3:4" ht="15.75" customHeight="1" x14ac:dyDescent="0.25">
      <c r="C39" s="362"/>
      <c r="D39" s="362"/>
    </row>
    <row r="40" spans="3:4" ht="15.75" customHeight="1" x14ac:dyDescent="0.25">
      <c r="C40" s="362"/>
      <c r="D40" s="362"/>
    </row>
    <row r="41" spans="3:4" ht="15.75" customHeight="1" x14ac:dyDescent="0.25">
      <c r="C41" s="362"/>
      <c r="D41" s="362"/>
    </row>
    <row r="42" spans="3:4" ht="15.75" customHeight="1" x14ac:dyDescent="0.25">
      <c r="C42" s="362"/>
      <c r="D42" s="362"/>
    </row>
    <row r="43" spans="3:4" ht="15.75" customHeight="1" x14ac:dyDescent="0.25">
      <c r="C43" s="362"/>
      <c r="D43" s="362"/>
    </row>
    <row r="44" spans="3:4" ht="15.75" customHeight="1" x14ac:dyDescent="0.25">
      <c r="C44" s="362"/>
      <c r="D44" s="362"/>
    </row>
    <row r="45" spans="3:4" ht="15.75" customHeight="1" x14ac:dyDescent="0.25">
      <c r="C45" s="362"/>
      <c r="D45" s="362"/>
    </row>
    <row r="46" spans="3:4" ht="15.75" customHeight="1" x14ac:dyDescent="0.25">
      <c r="C46" s="362"/>
      <c r="D46" s="362"/>
    </row>
    <row r="47" spans="3:4" ht="15.75" customHeight="1" x14ac:dyDescent="0.25">
      <c r="C47" s="362"/>
      <c r="D47" s="362"/>
    </row>
    <row r="48" spans="3:4" ht="15.75" customHeight="1" x14ac:dyDescent="0.25">
      <c r="C48" s="362"/>
      <c r="D48" s="362"/>
    </row>
    <row r="49" spans="3:4" ht="15.75" customHeight="1" x14ac:dyDescent="0.25">
      <c r="C49" s="362"/>
      <c r="D49" s="362"/>
    </row>
    <row r="50" spans="3:4" ht="15.75" customHeight="1" x14ac:dyDescent="0.25">
      <c r="C50" s="362"/>
      <c r="D50" s="362"/>
    </row>
    <row r="51" spans="3:4" ht="15.75" customHeight="1" x14ac:dyDescent="0.25">
      <c r="C51" s="362"/>
      <c r="D51" s="362"/>
    </row>
    <row r="52" spans="3:4" ht="15.75" customHeight="1" x14ac:dyDescent="0.25">
      <c r="C52" s="362"/>
      <c r="D52" s="362"/>
    </row>
    <row r="53" spans="3:4" ht="15.75" customHeight="1" x14ac:dyDescent="0.25">
      <c r="C53" s="362"/>
      <c r="D53" s="362"/>
    </row>
    <row r="54" spans="3:4" ht="15.75" customHeight="1" x14ac:dyDescent="0.25">
      <c r="C54" s="362"/>
      <c r="D54" s="362"/>
    </row>
    <row r="55" spans="3:4" ht="15.75" customHeight="1" x14ac:dyDescent="0.25">
      <c r="C55" s="362"/>
      <c r="D55" s="362"/>
    </row>
    <row r="56" spans="3:4" ht="15.75" customHeight="1" x14ac:dyDescent="0.25">
      <c r="C56" s="362"/>
      <c r="D56" s="362"/>
    </row>
    <row r="57" spans="3:4" ht="15.75" customHeight="1" x14ac:dyDescent="0.25">
      <c r="C57" s="362"/>
      <c r="D57" s="362"/>
    </row>
    <row r="58" spans="3:4" ht="15.75" customHeight="1" x14ac:dyDescent="0.25">
      <c r="C58" s="362"/>
      <c r="D58" s="362"/>
    </row>
    <row r="59" spans="3:4" ht="15.75" customHeight="1" x14ac:dyDescent="0.25">
      <c r="C59" s="362"/>
      <c r="D59" s="362"/>
    </row>
    <row r="60" spans="3:4" ht="15.75" customHeight="1" x14ac:dyDescent="0.25">
      <c r="C60" s="362"/>
      <c r="D60" s="362"/>
    </row>
    <row r="61" spans="3:4" ht="15.75" customHeight="1" x14ac:dyDescent="0.25">
      <c r="C61" s="362"/>
      <c r="D61" s="362"/>
    </row>
    <row r="62" spans="3:4" ht="15.75" customHeight="1" x14ac:dyDescent="0.25">
      <c r="C62" s="362"/>
      <c r="D62" s="362"/>
    </row>
    <row r="63" spans="3:4" ht="15.75" customHeight="1" x14ac:dyDescent="0.25">
      <c r="C63" s="362"/>
      <c r="D63" s="362"/>
    </row>
    <row r="64" spans="3:4" ht="15.75" customHeight="1" x14ac:dyDescent="0.25">
      <c r="C64" s="362"/>
      <c r="D64" s="362"/>
    </row>
    <row r="65" spans="3:4" ht="15.75" customHeight="1" x14ac:dyDescent="0.25">
      <c r="C65" s="362"/>
      <c r="D65" s="362"/>
    </row>
    <row r="66" spans="3:4" ht="15.75" customHeight="1" x14ac:dyDescent="0.25">
      <c r="C66" s="362"/>
      <c r="D66" s="362"/>
    </row>
    <row r="67" spans="3:4" ht="15.75" customHeight="1" x14ac:dyDescent="0.25">
      <c r="C67" s="362"/>
      <c r="D67" s="362"/>
    </row>
    <row r="68" spans="3:4" ht="15.75" customHeight="1" x14ac:dyDescent="0.25">
      <c r="C68" s="362"/>
      <c r="D68" s="362"/>
    </row>
    <row r="69" spans="3:4" ht="15.75" customHeight="1" x14ac:dyDescent="0.25">
      <c r="C69" s="362"/>
      <c r="D69" s="362"/>
    </row>
    <row r="70" spans="3:4" ht="15.75" customHeight="1" x14ac:dyDescent="0.25">
      <c r="C70" s="362"/>
      <c r="D70" s="362"/>
    </row>
    <row r="71" spans="3:4" ht="15.75" customHeight="1" x14ac:dyDescent="0.25">
      <c r="C71" s="362"/>
      <c r="D71" s="362"/>
    </row>
    <row r="72" spans="3:4" ht="15.75" customHeight="1" x14ac:dyDescent="0.25">
      <c r="C72" s="362"/>
      <c r="D72" s="362"/>
    </row>
    <row r="73" spans="3:4" ht="15.75" customHeight="1" x14ac:dyDescent="0.25">
      <c r="C73" s="362"/>
      <c r="D73" s="362"/>
    </row>
    <row r="74" spans="3:4" ht="15.75" customHeight="1" x14ac:dyDescent="0.25">
      <c r="C74" s="362"/>
      <c r="D74" s="362"/>
    </row>
    <row r="75" spans="3:4" ht="15.75" customHeight="1" x14ac:dyDescent="0.25">
      <c r="C75" s="362"/>
      <c r="D75" s="362"/>
    </row>
    <row r="76" spans="3:4" ht="15.75" customHeight="1" x14ac:dyDescent="0.25">
      <c r="C76" s="362"/>
      <c r="D76" s="362"/>
    </row>
    <row r="77" spans="3:4" ht="15.75" customHeight="1" x14ac:dyDescent="0.25">
      <c r="C77" s="362"/>
      <c r="D77" s="362"/>
    </row>
    <row r="78" spans="3:4" ht="15.75" customHeight="1" x14ac:dyDescent="0.25">
      <c r="C78" s="362"/>
      <c r="D78" s="362"/>
    </row>
    <row r="79" spans="3:4" ht="15.75" customHeight="1" x14ac:dyDescent="0.25">
      <c r="C79" s="362"/>
      <c r="D79" s="362"/>
    </row>
    <row r="80" spans="3:4" ht="15.75" customHeight="1" x14ac:dyDescent="0.25">
      <c r="C80" s="362"/>
      <c r="D80" s="362"/>
    </row>
    <row r="81" spans="3:4" ht="15.75" customHeight="1" x14ac:dyDescent="0.25">
      <c r="C81" s="362"/>
      <c r="D81" s="362"/>
    </row>
    <row r="82" spans="3:4" ht="15.75" customHeight="1" x14ac:dyDescent="0.25">
      <c r="C82" s="362"/>
      <c r="D82" s="362"/>
    </row>
    <row r="83" spans="3:4" ht="15.75" customHeight="1" x14ac:dyDescent="0.25">
      <c r="C83" s="362"/>
      <c r="D83" s="362"/>
    </row>
    <row r="84" spans="3:4" ht="15.75" customHeight="1" x14ac:dyDescent="0.25">
      <c r="C84" s="362"/>
      <c r="D84" s="362"/>
    </row>
    <row r="85" spans="3:4" ht="15.75" customHeight="1" x14ac:dyDescent="0.25">
      <c r="C85" s="362"/>
      <c r="D85" s="362"/>
    </row>
    <row r="86" spans="3:4" ht="15.75" customHeight="1" x14ac:dyDescent="0.25">
      <c r="C86" s="362"/>
      <c r="D86" s="362"/>
    </row>
    <row r="87" spans="3:4" ht="15.75" customHeight="1" x14ac:dyDescent="0.25">
      <c r="C87" s="362"/>
      <c r="D87" s="362"/>
    </row>
    <row r="88" spans="3:4" ht="15.75" customHeight="1" x14ac:dyDescent="0.25">
      <c r="C88" s="362"/>
      <c r="D88" s="362"/>
    </row>
    <row r="89" spans="3:4" ht="15.75" customHeight="1" x14ac:dyDescent="0.25">
      <c r="C89" s="362"/>
      <c r="D89" s="362"/>
    </row>
    <row r="90" spans="3:4" ht="15.75" customHeight="1" x14ac:dyDescent="0.25">
      <c r="C90" s="362"/>
      <c r="D90" s="362"/>
    </row>
    <row r="91" spans="3:4" ht="15.75" customHeight="1" x14ac:dyDescent="0.25">
      <c r="C91" s="362"/>
      <c r="D91" s="362"/>
    </row>
    <row r="92" spans="3:4" ht="15.75" customHeight="1" x14ac:dyDescent="0.25">
      <c r="C92" s="362"/>
      <c r="D92" s="362"/>
    </row>
    <row r="93" spans="3:4" ht="15.75" customHeight="1" x14ac:dyDescent="0.25">
      <c r="C93" s="362"/>
      <c r="D93" s="362"/>
    </row>
    <row r="94" spans="3:4" ht="15.75" customHeight="1" x14ac:dyDescent="0.25">
      <c r="C94" s="362"/>
      <c r="D94" s="362"/>
    </row>
    <row r="95" spans="3:4" ht="15.75" customHeight="1" x14ac:dyDescent="0.25">
      <c r="C95" s="362"/>
      <c r="D95" s="362"/>
    </row>
    <row r="96" spans="3:4" ht="15.75" customHeight="1" x14ac:dyDescent="0.25">
      <c r="C96" s="362"/>
      <c r="D96" s="362"/>
    </row>
    <row r="97" spans="3:4" ht="15.75" customHeight="1" x14ac:dyDescent="0.25">
      <c r="C97" s="362"/>
      <c r="D97" s="362"/>
    </row>
    <row r="98" spans="3:4" ht="15.75" customHeight="1" x14ac:dyDescent="0.25">
      <c r="C98" s="362"/>
      <c r="D98" s="362"/>
    </row>
    <row r="99" spans="3:4" ht="15.75" customHeight="1" x14ac:dyDescent="0.25">
      <c r="C99" s="362"/>
      <c r="D99" s="362"/>
    </row>
    <row r="100" spans="3:4" ht="15.75" customHeight="1" x14ac:dyDescent="0.25">
      <c r="C100" s="362"/>
      <c r="D100" s="362"/>
    </row>
    <row r="101" spans="3:4" ht="15.75" customHeight="1" x14ac:dyDescent="0.25">
      <c r="C101" s="362"/>
      <c r="D101" s="362"/>
    </row>
    <row r="102" spans="3:4" ht="15.75" customHeight="1" x14ac:dyDescent="0.25">
      <c r="C102" s="362"/>
      <c r="D102" s="362"/>
    </row>
    <row r="103" spans="3:4" ht="15.75" customHeight="1" x14ac:dyDescent="0.25">
      <c r="C103" s="362"/>
      <c r="D103" s="362"/>
    </row>
    <row r="104" spans="3:4" ht="15.75" customHeight="1" x14ac:dyDescent="0.25">
      <c r="C104" s="362"/>
      <c r="D104" s="362"/>
    </row>
    <row r="105" spans="3:4" ht="15.75" customHeight="1" x14ac:dyDescent="0.25">
      <c r="C105" s="362"/>
      <c r="D105" s="362"/>
    </row>
    <row r="106" spans="3:4" ht="15.75" customHeight="1" x14ac:dyDescent="0.25">
      <c r="C106" s="362"/>
      <c r="D106" s="362"/>
    </row>
    <row r="107" spans="3:4" ht="15.75" customHeight="1" x14ac:dyDescent="0.25">
      <c r="C107" s="362"/>
      <c r="D107" s="362"/>
    </row>
    <row r="108" spans="3:4" ht="15.75" customHeight="1" x14ac:dyDescent="0.25">
      <c r="C108" s="362"/>
      <c r="D108" s="362"/>
    </row>
    <row r="109" spans="3:4" ht="15.75" customHeight="1" x14ac:dyDescent="0.25">
      <c r="C109" s="362"/>
      <c r="D109" s="362"/>
    </row>
    <row r="110" spans="3:4" ht="15.75" customHeight="1" x14ac:dyDescent="0.25">
      <c r="C110" s="362"/>
      <c r="D110" s="362"/>
    </row>
    <row r="111" spans="3:4" ht="15.75" customHeight="1" x14ac:dyDescent="0.25">
      <c r="C111" s="362"/>
      <c r="D111" s="362"/>
    </row>
    <row r="112" spans="3:4" ht="15.75" customHeight="1" x14ac:dyDescent="0.25">
      <c r="C112" s="362"/>
      <c r="D112" s="362"/>
    </row>
    <row r="113" spans="3:4" ht="15.75" customHeight="1" x14ac:dyDescent="0.25">
      <c r="C113" s="362"/>
      <c r="D113" s="362"/>
    </row>
    <row r="114" spans="3:4" ht="15.75" customHeight="1" x14ac:dyDescent="0.25">
      <c r="C114" s="362"/>
      <c r="D114" s="362"/>
    </row>
    <row r="115" spans="3:4" ht="15.75" customHeight="1" x14ac:dyDescent="0.25">
      <c r="C115" s="362"/>
      <c r="D115" s="362"/>
    </row>
    <row r="116" spans="3:4" ht="15.75" customHeight="1" x14ac:dyDescent="0.25">
      <c r="C116" s="362"/>
      <c r="D116" s="362"/>
    </row>
    <row r="117" spans="3:4" ht="15.75" customHeight="1" x14ac:dyDescent="0.25">
      <c r="C117" s="362"/>
      <c r="D117" s="362"/>
    </row>
    <row r="118" spans="3:4" ht="15.75" customHeight="1" x14ac:dyDescent="0.25">
      <c r="C118" s="362"/>
      <c r="D118" s="362"/>
    </row>
    <row r="119" spans="3:4" ht="15.75" customHeight="1" x14ac:dyDescent="0.25">
      <c r="C119" s="362"/>
      <c r="D119" s="362"/>
    </row>
    <row r="120" spans="3:4" ht="15.75" customHeight="1" x14ac:dyDescent="0.25">
      <c r="C120" s="362"/>
      <c r="D120" s="362"/>
    </row>
    <row r="121" spans="3:4" ht="15.75" customHeight="1" x14ac:dyDescent="0.25">
      <c r="C121" s="362"/>
      <c r="D121" s="362"/>
    </row>
    <row r="122" spans="3:4" ht="15.75" customHeight="1" x14ac:dyDescent="0.25">
      <c r="C122" s="362"/>
      <c r="D122" s="362"/>
    </row>
    <row r="123" spans="3:4" ht="15.75" customHeight="1" x14ac:dyDescent="0.25">
      <c r="C123" s="362"/>
      <c r="D123" s="362"/>
    </row>
    <row r="124" spans="3:4" ht="15.75" customHeight="1" x14ac:dyDescent="0.25">
      <c r="C124" s="362"/>
      <c r="D124" s="362"/>
    </row>
    <row r="125" spans="3:4" ht="15.75" customHeight="1" x14ac:dyDescent="0.25">
      <c r="C125" s="362"/>
      <c r="D125" s="362"/>
    </row>
    <row r="126" spans="3:4" ht="15.75" customHeight="1" x14ac:dyDescent="0.25">
      <c r="C126" s="362"/>
      <c r="D126" s="362"/>
    </row>
    <row r="127" spans="3:4" ht="15.75" customHeight="1" x14ac:dyDescent="0.25">
      <c r="C127" s="362"/>
      <c r="D127" s="362"/>
    </row>
    <row r="128" spans="3:4" ht="15.75" customHeight="1" x14ac:dyDescent="0.25">
      <c r="C128" s="362"/>
      <c r="D128" s="362"/>
    </row>
    <row r="129" spans="3:4" ht="15.75" customHeight="1" x14ac:dyDescent="0.25">
      <c r="C129" s="362"/>
      <c r="D129" s="362"/>
    </row>
    <row r="130" spans="3:4" ht="15.75" customHeight="1" x14ac:dyDescent="0.25">
      <c r="C130" s="362"/>
      <c r="D130" s="362"/>
    </row>
    <row r="131" spans="3:4" ht="15.75" customHeight="1" x14ac:dyDescent="0.25">
      <c r="C131" s="362"/>
      <c r="D131" s="362"/>
    </row>
    <row r="132" spans="3:4" ht="15.75" customHeight="1" x14ac:dyDescent="0.25">
      <c r="C132" s="362"/>
      <c r="D132" s="362"/>
    </row>
    <row r="133" spans="3:4" ht="15.75" customHeight="1" x14ac:dyDescent="0.25">
      <c r="C133" s="362"/>
      <c r="D133" s="362"/>
    </row>
    <row r="134" spans="3:4" ht="15.75" customHeight="1" x14ac:dyDescent="0.25">
      <c r="C134" s="362"/>
      <c r="D134" s="362"/>
    </row>
    <row r="135" spans="3:4" ht="15.75" customHeight="1" x14ac:dyDescent="0.25">
      <c r="C135" s="362"/>
      <c r="D135" s="362"/>
    </row>
    <row r="136" spans="3:4" ht="15.75" customHeight="1" x14ac:dyDescent="0.25">
      <c r="C136" s="362"/>
      <c r="D136" s="362"/>
    </row>
    <row r="137" spans="3:4" ht="15.75" customHeight="1" x14ac:dyDescent="0.25">
      <c r="C137" s="362"/>
      <c r="D137" s="362"/>
    </row>
    <row r="138" spans="3:4" ht="15.75" customHeight="1" x14ac:dyDescent="0.25">
      <c r="C138" s="362"/>
      <c r="D138" s="362"/>
    </row>
    <row r="139" spans="3:4" ht="15.75" customHeight="1" x14ac:dyDescent="0.25">
      <c r="C139" s="362"/>
      <c r="D139" s="362"/>
    </row>
    <row r="140" spans="3:4" ht="15.75" customHeight="1" x14ac:dyDescent="0.25">
      <c r="C140" s="362"/>
      <c r="D140" s="362"/>
    </row>
    <row r="141" spans="3:4" ht="15.75" customHeight="1" x14ac:dyDescent="0.25">
      <c r="C141" s="362"/>
      <c r="D141" s="362"/>
    </row>
    <row r="142" spans="3:4" ht="15.75" customHeight="1" x14ac:dyDescent="0.25">
      <c r="C142" s="362"/>
      <c r="D142" s="362"/>
    </row>
    <row r="143" spans="3:4" ht="15.75" customHeight="1" x14ac:dyDescent="0.25">
      <c r="C143" s="362"/>
      <c r="D143" s="362"/>
    </row>
    <row r="144" spans="3:4" ht="15.75" customHeight="1" x14ac:dyDescent="0.25">
      <c r="C144" s="362"/>
      <c r="D144" s="362"/>
    </row>
    <row r="145" spans="3:4" ht="15.75" customHeight="1" x14ac:dyDescent="0.25">
      <c r="C145" s="362"/>
      <c r="D145" s="362"/>
    </row>
    <row r="146" spans="3:4" ht="15.75" customHeight="1" x14ac:dyDescent="0.25">
      <c r="C146" s="362"/>
      <c r="D146" s="362"/>
    </row>
    <row r="147" spans="3:4" ht="15.75" customHeight="1" x14ac:dyDescent="0.25">
      <c r="C147" s="362"/>
      <c r="D147" s="362"/>
    </row>
    <row r="148" spans="3:4" ht="15.75" customHeight="1" x14ac:dyDescent="0.25">
      <c r="C148" s="362"/>
      <c r="D148" s="362"/>
    </row>
    <row r="149" spans="3:4" ht="15.75" customHeight="1" x14ac:dyDescent="0.25">
      <c r="C149" s="362"/>
      <c r="D149" s="362"/>
    </row>
    <row r="150" spans="3:4" ht="15.75" customHeight="1" x14ac:dyDescent="0.25">
      <c r="C150" s="362"/>
      <c r="D150" s="362"/>
    </row>
    <row r="151" spans="3:4" ht="15.75" customHeight="1" x14ac:dyDescent="0.25">
      <c r="C151" s="362"/>
      <c r="D151" s="362"/>
    </row>
    <row r="152" spans="3:4" ht="15.75" customHeight="1" x14ac:dyDescent="0.25">
      <c r="C152" s="362"/>
      <c r="D152" s="362"/>
    </row>
    <row r="153" spans="3:4" ht="15.75" customHeight="1" x14ac:dyDescent="0.25">
      <c r="C153" s="362"/>
      <c r="D153" s="362"/>
    </row>
    <row r="154" spans="3:4" ht="15.75" customHeight="1" x14ac:dyDescent="0.25">
      <c r="C154" s="362"/>
      <c r="D154" s="362"/>
    </row>
    <row r="155" spans="3:4" ht="15.75" customHeight="1" x14ac:dyDescent="0.25">
      <c r="C155" s="362"/>
      <c r="D155" s="362"/>
    </row>
    <row r="156" spans="3:4" ht="15.75" customHeight="1" x14ac:dyDescent="0.25">
      <c r="C156" s="362"/>
      <c r="D156" s="362"/>
    </row>
    <row r="157" spans="3:4" ht="15.75" customHeight="1" x14ac:dyDescent="0.25">
      <c r="C157" s="362"/>
      <c r="D157" s="362"/>
    </row>
    <row r="158" spans="3:4" ht="15.75" customHeight="1" x14ac:dyDescent="0.25">
      <c r="C158" s="362"/>
      <c r="D158" s="362"/>
    </row>
    <row r="159" spans="3:4" ht="15.75" customHeight="1" x14ac:dyDescent="0.25">
      <c r="C159" s="362"/>
      <c r="D159" s="362"/>
    </row>
    <row r="160" spans="3:4" ht="15.75" customHeight="1" x14ac:dyDescent="0.25">
      <c r="C160" s="362"/>
      <c r="D160" s="362"/>
    </row>
    <row r="161" spans="3:4" ht="15.75" customHeight="1" x14ac:dyDescent="0.25">
      <c r="C161" s="362"/>
      <c r="D161" s="362"/>
    </row>
    <row r="162" spans="3:4" ht="15.75" customHeight="1" x14ac:dyDescent="0.25">
      <c r="C162" s="362"/>
      <c r="D162" s="362"/>
    </row>
    <row r="163" spans="3:4" ht="15.75" customHeight="1" x14ac:dyDescent="0.25">
      <c r="C163" s="362"/>
      <c r="D163" s="362"/>
    </row>
    <row r="164" spans="3:4" ht="15.75" customHeight="1" x14ac:dyDescent="0.25">
      <c r="C164" s="362"/>
      <c r="D164" s="362"/>
    </row>
    <row r="165" spans="3:4" ht="15.75" customHeight="1" x14ac:dyDescent="0.25">
      <c r="C165" s="362"/>
      <c r="D165" s="362"/>
    </row>
    <row r="166" spans="3:4" ht="15.75" customHeight="1" x14ac:dyDescent="0.25">
      <c r="C166" s="362"/>
      <c r="D166" s="362"/>
    </row>
    <row r="167" spans="3:4" ht="15.75" customHeight="1" x14ac:dyDescent="0.25">
      <c r="C167" s="362"/>
      <c r="D167" s="362"/>
    </row>
    <row r="168" spans="3:4" ht="15.75" customHeight="1" x14ac:dyDescent="0.25">
      <c r="C168" s="362"/>
      <c r="D168" s="362"/>
    </row>
    <row r="169" spans="3:4" ht="15.75" customHeight="1" x14ac:dyDescent="0.25">
      <c r="C169" s="362"/>
      <c r="D169" s="362"/>
    </row>
    <row r="170" spans="3:4" ht="15.75" customHeight="1" x14ac:dyDescent="0.25">
      <c r="C170" s="362"/>
      <c r="D170" s="362"/>
    </row>
    <row r="171" spans="3:4" ht="15.75" customHeight="1" x14ac:dyDescent="0.25">
      <c r="C171" s="362"/>
      <c r="D171" s="362"/>
    </row>
    <row r="172" spans="3:4" ht="15.75" customHeight="1" x14ac:dyDescent="0.25">
      <c r="C172" s="362"/>
      <c r="D172" s="362"/>
    </row>
    <row r="173" spans="3:4" ht="15.75" customHeight="1" x14ac:dyDescent="0.25">
      <c r="C173" s="362"/>
      <c r="D173" s="362"/>
    </row>
    <row r="174" spans="3:4" ht="15.75" customHeight="1" x14ac:dyDescent="0.25">
      <c r="C174" s="362"/>
      <c r="D174" s="362"/>
    </row>
    <row r="175" spans="3:4" ht="15.75" customHeight="1" x14ac:dyDescent="0.25">
      <c r="C175" s="362"/>
      <c r="D175" s="362"/>
    </row>
    <row r="176" spans="3:4" ht="15.75" customHeight="1" x14ac:dyDescent="0.25">
      <c r="C176" s="362"/>
      <c r="D176" s="362"/>
    </row>
    <row r="177" spans="3:4" ht="15.75" customHeight="1" x14ac:dyDescent="0.25">
      <c r="C177" s="362"/>
      <c r="D177" s="362"/>
    </row>
    <row r="178" spans="3:4" ht="15.75" customHeight="1" x14ac:dyDescent="0.25">
      <c r="C178" s="362"/>
      <c r="D178" s="362"/>
    </row>
    <row r="179" spans="3:4" ht="15.75" customHeight="1" x14ac:dyDescent="0.25">
      <c r="C179" s="362"/>
      <c r="D179" s="362"/>
    </row>
    <row r="180" spans="3:4" ht="15.75" customHeight="1" x14ac:dyDescent="0.25">
      <c r="C180" s="362"/>
      <c r="D180" s="362"/>
    </row>
    <row r="181" spans="3:4" ht="15.75" customHeight="1" x14ac:dyDescent="0.25">
      <c r="C181" s="362"/>
      <c r="D181" s="362"/>
    </row>
    <row r="182" spans="3:4" ht="15.75" customHeight="1" x14ac:dyDescent="0.25">
      <c r="C182" s="362"/>
      <c r="D182" s="362"/>
    </row>
    <row r="183" spans="3:4" ht="15.75" customHeight="1" x14ac:dyDescent="0.25">
      <c r="C183" s="362"/>
      <c r="D183" s="362"/>
    </row>
    <row r="184" spans="3:4" ht="15.75" customHeight="1" x14ac:dyDescent="0.25">
      <c r="C184" s="362"/>
      <c r="D184" s="362"/>
    </row>
    <row r="185" spans="3:4" ht="15.75" customHeight="1" x14ac:dyDescent="0.25">
      <c r="C185" s="362"/>
      <c r="D185" s="362"/>
    </row>
    <row r="186" spans="3:4" ht="15.75" customHeight="1" x14ac:dyDescent="0.25">
      <c r="C186" s="362"/>
      <c r="D186" s="362"/>
    </row>
    <row r="187" spans="3:4" ht="15.75" customHeight="1" x14ac:dyDescent="0.25">
      <c r="C187" s="362"/>
      <c r="D187" s="362"/>
    </row>
    <row r="188" spans="3:4" ht="15.75" customHeight="1" x14ac:dyDescent="0.25">
      <c r="C188" s="362"/>
      <c r="D188" s="362"/>
    </row>
    <row r="189" spans="3:4" ht="15.75" customHeight="1" x14ac:dyDescent="0.25">
      <c r="C189" s="362"/>
      <c r="D189" s="362"/>
    </row>
    <row r="190" spans="3:4" ht="15.75" customHeight="1" x14ac:dyDescent="0.25">
      <c r="C190" s="362"/>
      <c r="D190" s="362"/>
    </row>
    <row r="191" spans="3:4" ht="15.75" customHeight="1" x14ac:dyDescent="0.25">
      <c r="C191" s="362"/>
      <c r="D191" s="362"/>
    </row>
    <row r="192" spans="3:4" ht="15.75" customHeight="1" x14ac:dyDescent="0.25">
      <c r="C192" s="362"/>
      <c r="D192" s="362"/>
    </row>
    <row r="193" spans="3:4" ht="15.75" customHeight="1" x14ac:dyDescent="0.25">
      <c r="C193" s="362"/>
      <c r="D193" s="362"/>
    </row>
    <row r="194" spans="3:4" ht="15.75" customHeight="1" x14ac:dyDescent="0.25">
      <c r="C194" s="362"/>
      <c r="D194" s="362"/>
    </row>
    <row r="195" spans="3:4" ht="15.75" customHeight="1" x14ac:dyDescent="0.25">
      <c r="C195" s="362"/>
      <c r="D195" s="362"/>
    </row>
    <row r="196" spans="3:4" ht="15.75" customHeight="1" x14ac:dyDescent="0.25">
      <c r="C196" s="362"/>
      <c r="D196" s="362"/>
    </row>
    <row r="197" spans="3:4" ht="15.75" customHeight="1" x14ac:dyDescent="0.25">
      <c r="C197" s="362"/>
      <c r="D197" s="362"/>
    </row>
    <row r="198" spans="3:4" ht="15.75" customHeight="1" x14ac:dyDescent="0.25">
      <c r="C198" s="362"/>
      <c r="D198" s="362"/>
    </row>
    <row r="199" spans="3:4" ht="15.75" customHeight="1" x14ac:dyDescent="0.25">
      <c r="C199" s="362"/>
      <c r="D199" s="362"/>
    </row>
    <row r="200" spans="3:4" ht="15.75" customHeight="1" x14ac:dyDescent="0.25">
      <c r="C200" s="362"/>
      <c r="D200" s="362"/>
    </row>
    <row r="201" spans="3:4" ht="15.75" customHeight="1" x14ac:dyDescent="0.25">
      <c r="C201" s="362"/>
      <c r="D201" s="362"/>
    </row>
    <row r="202" spans="3:4" ht="15.75" customHeight="1" x14ac:dyDescent="0.25">
      <c r="C202" s="362"/>
      <c r="D202" s="362"/>
    </row>
    <row r="203" spans="3:4" ht="15.75" customHeight="1" x14ac:dyDescent="0.25">
      <c r="C203" s="362"/>
      <c r="D203" s="362"/>
    </row>
    <row r="204" spans="3:4" ht="15.75" customHeight="1" x14ac:dyDescent="0.25">
      <c r="C204" s="362"/>
      <c r="D204" s="362"/>
    </row>
    <row r="205" spans="3:4" ht="15.75" customHeight="1" x14ac:dyDescent="0.25">
      <c r="C205" s="362"/>
      <c r="D205" s="362"/>
    </row>
    <row r="206" spans="3:4" ht="15.75" customHeight="1" x14ac:dyDescent="0.25">
      <c r="C206" s="362"/>
      <c r="D206" s="362"/>
    </row>
    <row r="207" spans="3:4" ht="15.75" customHeight="1" x14ac:dyDescent="0.25">
      <c r="C207" s="362"/>
      <c r="D207" s="362"/>
    </row>
    <row r="208" spans="3:4" ht="15.75" customHeight="1" x14ac:dyDescent="0.25">
      <c r="C208" s="362"/>
      <c r="D208" s="362"/>
    </row>
    <row r="209" spans="3:4" ht="15.75" customHeight="1" x14ac:dyDescent="0.25">
      <c r="C209" s="362"/>
      <c r="D209" s="362"/>
    </row>
    <row r="210" spans="3:4" ht="15.75" customHeight="1" x14ac:dyDescent="0.25">
      <c r="C210" s="362"/>
      <c r="D210" s="362"/>
    </row>
    <row r="211" spans="3:4" ht="15.75" customHeight="1" x14ac:dyDescent="0.25">
      <c r="C211" s="362"/>
      <c r="D211" s="362"/>
    </row>
    <row r="212" spans="3:4" ht="15.75" customHeight="1" x14ac:dyDescent="0.25">
      <c r="C212" s="362"/>
      <c r="D212" s="362"/>
    </row>
    <row r="213" spans="3:4" ht="15.75" customHeight="1" x14ac:dyDescent="0.25">
      <c r="C213" s="362"/>
      <c r="D213" s="362"/>
    </row>
    <row r="214" spans="3:4" ht="15.75" customHeight="1" x14ac:dyDescent="0.25">
      <c r="C214" s="362"/>
      <c r="D214" s="362"/>
    </row>
    <row r="215" spans="3:4" ht="15.75" customHeight="1" x14ac:dyDescent="0.25">
      <c r="C215" s="362"/>
      <c r="D215" s="362"/>
    </row>
    <row r="216" spans="3:4" ht="15.75" customHeight="1" x14ac:dyDescent="0.25">
      <c r="C216" s="362"/>
      <c r="D216" s="362"/>
    </row>
    <row r="217" spans="3:4" ht="15.75" customHeight="1" x14ac:dyDescent="0.25">
      <c r="C217" s="362"/>
      <c r="D217" s="362"/>
    </row>
    <row r="218" spans="3:4" ht="15.75" customHeight="1" x14ac:dyDescent="0.25">
      <c r="C218" s="362"/>
      <c r="D218" s="362"/>
    </row>
    <row r="219" spans="3:4" ht="15.75" customHeight="1" x14ac:dyDescent="0.25">
      <c r="C219" s="362"/>
      <c r="D219" s="362"/>
    </row>
    <row r="220" spans="3:4" ht="15.75" customHeight="1" x14ac:dyDescent="0.25">
      <c r="C220" s="362"/>
      <c r="D220" s="362"/>
    </row>
    <row r="221" spans="3:4" ht="15.75" customHeight="1" x14ac:dyDescent="0.25">
      <c r="C221" s="362"/>
      <c r="D221" s="362"/>
    </row>
    <row r="222" spans="3:4" ht="15.75" customHeight="1" x14ac:dyDescent="0.25">
      <c r="C222" s="362"/>
      <c r="D222" s="362"/>
    </row>
    <row r="223" spans="3:4" ht="15.75" customHeight="1" x14ac:dyDescent="0.25">
      <c r="C223" s="362"/>
      <c r="D223" s="362"/>
    </row>
    <row r="224" spans="3:4" ht="15.75" customHeight="1" x14ac:dyDescent="0.25">
      <c r="C224" s="362"/>
      <c r="D224" s="362"/>
    </row>
    <row r="225" spans="3:4" ht="15.75" customHeight="1" x14ac:dyDescent="0.25">
      <c r="C225" s="362"/>
      <c r="D225" s="362"/>
    </row>
    <row r="226" spans="3:4" ht="15.75" customHeight="1" x14ac:dyDescent="0.25">
      <c r="C226" s="362"/>
      <c r="D226" s="362"/>
    </row>
    <row r="227" spans="3:4" ht="15.75" customHeight="1" x14ac:dyDescent="0.25">
      <c r="C227" s="362"/>
      <c r="D227" s="362"/>
    </row>
    <row r="228" spans="3:4" ht="15.75" customHeight="1" x14ac:dyDescent="0.25">
      <c r="C228" s="362"/>
      <c r="D228" s="362"/>
    </row>
    <row r="229" spans="3:4" ht="15.75" customHeight="1" x14ac:dyDescent="0.25">
      <c r="C229" s="362"/>
      <c r="D229" s="362"/>
    </row>
    <row r="230" spans="3:4" ht="15.75" customHeight="1" x14ac:dyDescent="0.25">
      <c r="C230" s="362"/>
      <c r="D230" s="362"/>
    </row>
    <row r="231" spans="3:4" ht="15.75" customHeight="1" x14ac:dyDescent="0.25">
      <c r="C231" s="362"/>
      <c r="D231" s="362"/>
    </row>
    <row r="232" spans="3:4" ht="15.75" customHeight="1" x14ac:dyDescent="0.25">
      <c r="C232" s="362"/>
      <c r="D232" s="362"/>
    </row>
    <row r="233" spans="3:4" ht="15.75" customHeight="1" x14ac:dyDescent="0.25">
      <c r="C233" s="362"/>
      <c r="D233" s="362"/>
    </row>
    <row r="234" spans="3:4" ht="15.75" customHeight="1" x14ac:dyDescent="0.25">
      <c r="C234" s="362"/>
      <c r="D234" s="362"/>
    </row>
    <row r="235" spans="3:4" ht="15.75" customHeight="1" x14ac:dyDescent="0.25">
      <c r="C235" s="362"/>
      <c r="D235" s="362"/>
    </row>
    <row r="236" spans="3:4" ht="15.75" customHeight="1" x14ac:dyDescent="0.25">
      <c r="C236" s="362"/>
      <c r="D236" s="362"/>
    </row>
    <row r="237" spans="3:4" ht="15.75" customHeight="1" x14ac:dyDescent="0.25">
      <c r="C237" s="362"/>
      <c r="D237" s="362"/>
    </row>
    <row r="238" spans="3:4" ht="15.75" customHeight="1" x14ac:dyDescent="0.25">
      <c r="C238" s="362"/>
      <c r="D238" s="362"/>
    </row>
    <row r="239" spans="3:4" ht="15.75" customHeight="1" x14ac:dyDescent="0.25">
      <c r="C239" s="362"/>
      <c r="D239" s="362"/>
    </row>
    <row r="240" spans="3:4" ht="15.75" customHeight="1" x14ac:dyDescent="0.25">
      <c r="C240" s="362"/>
      <c r="D240" s="362"/>
    </row>
    <row r="241" spans="3:4" ht="15.75" customHeight="1" x14ac:dyDescent="0.25">
      <c r="C241" s="362"/>
      <c r="D241" s="362"/>
    </row>
    <row r="242" spans="3:4" ht="15.75" customHeight="1" x14ac:dyDescent="0.25">
      <c r="C242" s="362"/>
      <c r="D242" s="362"/>
    </row>
    <row r="243" spans="3:4" ht="15.75" customHeight="1" x14ac:dyDescent="0.25">
      <c r="C243" s="362"/>
      <c r="D243" s="362"/>
    </row>
    <row r="244" spans="3:4" ht="15.75" customHeight="1" x14ac:dyDescent="0.25">
      <c r="C244" s="362"/>
      <c r="D244" s="362"/>
    </row>
    <row r="245" spans="3:4" ht="15.75" customHeight="1" x14ac:dyDescent="0.25">
      <c r="C245" s="362"/>
      <c r="D245" s="362"/>
    </row>
    <row r="246" spans="3:4" ht="15.75" customHeight="1" x14ac:dyDescent="0.25">
      <c r="C246" s="362"/>
      <c r="D246" s="362"/>
    </row>
    <row r="247" spans="3:4" ht="15.75" customHeight="1" x14ac:dyDescent="0.25">
      <c r="C247" s="362"/>
      <c r="D247" s="362"/>
    </row>
    <row r="248" spans="3:4" ht="15.75" customHeight="1" x14ac:dyDescent="0.25">
      <c r="C248" s="362"/>
      <c r="D248" s="362"/>
    </row>
    <row r="249" spans="3:4" ht="15.75" customHeight="1" x14ac:dyDescent="0.25">
      <c r="C249" s="362"/>
      <c r="D249" s="362"/>
    </row>
    <row r="250" spans="3:4" ht="15.75" customHeight="1" x14ac:dyDescent="0.25">
      <c r="C250" s="362"/>
      <c r="D250" s="362"/>
    </row>
    <row r="251" spans="3:4" ht="15.75" customHeight="1" x14ac:dyDescent="0.25">
      <c r="C251" s="362"/>
      <c r="D251" s="362"/>
    </row>
    <row r="252" spans="3:4" ht="15.75" customHeight="1" x14ac:dyDescent="0.25">
      <c r="C252" s="362"/>
      <c r="D252" s="362"/>
    </row>
    <row r="253" spans="3:4" ht="15.75" customHeight="1" x14ac:dyDescent="0.25">
      <c r="C253" s="362"/>
      <c r="D253" s="362"/>
    </row>
    <row r="254" spans="3:4" ht="15.75" customHeight="1" x14ac:dyDescent="0.25">
      <c r="C254" s="362"/>
      <c r="D254" s="362"/>
    </row>
    <row r="255" spans="3:4" ht="15.75" customHeight="1" x14ac:dyDescent="0.25">
      <c r="C255" s="362"/>
      <c r="D255" s="362"/>
    </row>
    <row r="256" spans="3:4" ht="15.75" customHeight="1" x14ac:dyDescent="0.25">
      <c r="C256" s="362"/>
      <c r="D256" s="362"/>
    </row>
    <row r="257" spans="3:4" ht="15.75" customHeight="1" x14ac:dyDescent="0.25">
      <c r="C257" s="362"/>
      <c r="D257" s="362"/>
    </row>
    <row r="258" spans="3:4" ht="15.75" customHeight="1" x14ac:dyDescent="0.25">
      <c r="C258" s="362"/>
      <c r="D258" s="362"/>
    </row>
    <row r="259" spans="3:4" ht="15.75" customHeight="1" x14ac:dyDescent="0.25">
      <c r="C259" s="362"/>
      <c r="D259" s="362"/>
    </row>
    <row r="260" spans="3:4" ht="15.75" customHeight="1" x14ac:dyDescent="0.25">
      <c r="C260" s="362"/>
      <c r="D260" s="362"/>
    </row>
    <row r="261" spans="3:4" ht="15.75" customHeight="1" x14ac:dyDescent="0.25">
      <c r="C261" s="362"/>
      <c r="D261" s="362"/>
    </row>
    <row r="262" spans="3:4" ht="15.75" customHeight="1" x14ac:dyDescent="0.25">
      <c r="C262" s="362"/>
      <c r="D262" s="362"/>
    </row>
    <row r="263" spans="3:4" ht="15.75" customHeight="1" x14ac:dyDescent="0.25">
      <c r="C263" s="362"/>
      <c r="D263" s="362"/>
    </row>
    <row r="264" spans="3:4" ht="15.75" customHeight="1" x14ac:dyDescent="0.25">
      <c r="C264" s="362"/>
      <c r="D264" s="362"/>
    </row>
    <row r="265" spans="3:4" ht="15.75" customHeight="1" x14ac:dyDescent="0.25">
      <c r="C265" s="362"/>
      <c r="D265" s="362"/>
    </row>
    <row r="266" spans="3:4" ht="15.75" customHeight="1" x14ac:dyDescent="0.25">
      <c r="C266" s="362"/>
      <c r="D266" s="362"/>
    </row>
    <row r="267" spans="3:4" ht="15.75" customHeight="1" x14ac:dyDescent="0.25">
      <c r="C267" s="362"/>
      <c r="D267" s="362"/>
    </row>
    <row r="268" spans="3:4" ht="15.75" customHeight="1" x14ac:dyDescent="0.25">
      <c r="C268" s="362"/>
      <c r="D268" s="362"/>
    </row>
    <row r="269" spans="3:4" ht="15.75" customHeight="1" x14ac:dyDescent="0.25">
      <c r="C269" s="362"/>
      <c r="D269" s="362"/>
    </row>
    <row r="270" spans="3:4" ht="15.75" customHeight="1" x14ac:dyDescent="0.25">
      <c r="C270" s="362"/>
      <c r="D270" s="362"/>
    </row>
    <row r="271" spans="3:4" ht="15.75" customHeight="1" x14ac:dyDescent="0.25">
      <c r="C271" s="362"/>
      <c r="D271" s="362"/>
    </row>
    <row r="272" spans="3:4" ht="15.75" customHeight="1" x14ac:dyDescent="0.25">
      <c r="C272" s="362"/>
      <c r="D272" s="362"/>
    </row>
    <row r="273" spans="3:4" ht="15.75" customHeight="1" x14ac:dyDescent="0.25">
      <c r="C273" s="362"/>
      <c r="D273" s="362"/>
    </row>
    <row r="274" spans="3:4" ht="15.75" customHeight="1" x14ac:dyDescent="0.25">
      <c r="C274" s="362"/>
      <c r="D274" s="362"/>
    </row>
    <row r="275" spans="3:4" ht="15.75" customHeight="1" x14ac:dyDescent="0.25">
      <c r="C275" s="362"/>
      <c r="D275" s="362"/>
    </row>
    <row r="276" spans="3:4" ht="15.75" customHeight="1" x14ac:dyDescent="0.25">
      <c r="C276" s="362"/>
      <c r="D276" s="362"/>
    </row>
    <row r="277" spans="3:4" ht="15.75" customHeight="1" x14ac:dyDescent="0.25">
      <c r="C277" s="362"/>
      <c r="D277" s="362"/>
    </row>
    <row r="278" spans="3:4" ht="15.75" customHeight="1" x14ac:dyDescent="0.25">
      <c r="C278" s="362"/>
      <c r="D278" s="362"/>
    </row>
    <row r="279" spans="3:4" ht="15.75" customHeight="1" x14ac:dyDescent="0.25">
      <c r="C279" s="362"/>
      <c r="D279" s="362"/>
    </row>
    <row r="280" spans="3:4" ht="15.75" customHeight="1" x14ac:dyDescent="0.25">
      <c r="C280" s="362"/>
      <c r="D280" s="362"/>
    </row>
    <row r="281" spans="3:4" ht="15.75" customHeight="1" x14ac:dyDescent="0.25">
      <c r="C281" s="362"/>
      <c r="D281" s="362"/>
    </row>
    <row r="282" spans="3:4" ht="15.75" customHeight="1" x14ac:dyDescent="0.25">
      <c r="C282" s="362"/>
      <c r="D282" s="362"/>
    </row>
    <row r="283" spans="3:4" ht="15.75" customHeight="1" x14ac:dyDescent="0.25">
      <c r="C283" s="362"/>
      <c r="D283" s="362"/>
    </row>
    <row r="284" spans="3:4" ht="15.75" customHeight="1" x14ac:dyDescent="0.25">
      <c r="C284" s="362"/>
      <c r="D284" s="362"/>
    </row>
    <row r="285" spans="3:4" ht="15.75" customHeight="1" x14ac:dyDescent="0.25">
      <c r="C285" s="362"/>
      <c r="D285" s="362"/>
    </row>
    <row r="286" spans="3:4" ht="15.75" customHeight="1" x14ac:dyDescent="0.25">
      <c r="C286" s="362"/>
      <c r="D286" s="362"/>
    </row>
    <row r="287" spans="3:4" ht="15.75" customHeight="1" x14ac:dyDescent="0.25">
      <c r="C287" s="362"/>
      <c r="D287" s="362"/>
    </row>
    <row r="288" spans="3:4" ht="15.75" customHeight="1" x14ac:dyDescent="0.25">
      <c r="C288" s="362"/>
      <c r="D288" s="362"/>
    </row>
    <row r="289" spans="3:4" ht="15.75" customHeight="1" x14ac:dyDescent="0.25">
      <c r="C289" s="362"/>
      <c r="D289" s="362"/>
    </row>
    <row r="290" spans="3:4" ht="15.75" customHeight="1" x14ac:dyDescent="0.25">
      <c r="C290" s="362"/>
      <c r="D290" s="362"/>
    </row>
    <row r="291" spans="3:4" ht="15.75" customHeight="1" x14ac:dyDescent="0.25">
      <c r="C291" s="362"/>
      <c r="D291" s="362"/>
    </row>
    <row r="292" spans="3:4" ht="15.75" customHeight="1" x14ac:dyDescent="0.25">
      <c r="C292" s="362"/>
      <c r="D292" s="362"/>
    </row>
    <row r="293" spans="3:4" ht="15.75" customHeight="1" x14ac:dyDescent="0.25">
      <c r="C293" s="362"/>
      <c r="D293" s="362"/>
    </row>
    <row r="294" spans="3:4" ht="15.75" customHeight="1" x14ac:dyDescent="0.25">
      <c r="C294" s="362"/>
      <c r="D294" s="362"/>
    </row>
    <row r="295" spans="3:4" ht="15.75" customHeight="1" x14ac:dyDescent="0.25">
      <c r="C295" s="362"/>
      <c r="D295" s="362"/>
    </row>
    <row r="296" spans="3:4" ht="15.75" customHeight="1" x14ac:dyDescent="0.25">
      <c r="C296" s="362"/>
      <c r="D296" s="362"/>
    </row>
    <row r="297" spans="3:4" ht="15.75" customHeight="1" x14ac:dyDescent="0.25">
      <c r="C297" s="362"/>
      <c r="D297" s="362"/>
    </row>
    <row r="298" spans="3:4" ht="15.75" customHeight="1" x14ac:dyDescent="0.25">
      <c r="C298" s="362"/>
      <c r="D298" s="362"/>
    </row>
    <row r="299" spans="3:4" ht="15.75" customHeight="1" x14ac:dyDescent="0.25">
      <c r="C299" s="362"/>
      <c r="D299" s="362"/>
    </row>
    <row r="300" spans="3:4" ht="15.75" customHeight="1" x14ac:dyDescent="0.25">
      <c r="C300" s="362"/>
      <c r="D300" s="362"/>
    </row>
    <row r="301" spans="3:4" ht="15.75" customHeight="1" x14ac:dyDescent="0.25">
      <c r="C301" s="362"/>
      <c r="D301" s="362"/>
    </row>
    <row r="302" spans="3:4" ht="15.75" customHeight="1" x14ac:dyDescent="0.25">
      <c r="C302" s="362"/>
      <c r="D302" s="362"/>
    </row>
    <row r="303" spans="3:4" ht="15.75" customHeight="1" x14ac:dyDescent="0.25">
      <c r="C303" s="362"/>
      <c r="D303" s="362"/>
    </row>
    <row r="304" spans="3:4" ht="15.75" customHeight="1" x14ac:dyDescent="0.25">
      <c r="C304" s="362"/>
      <c r="D304" s="362"/>
    </row>
    <row r="305" spans="3:4" ht="15.75" customHeight="1" x14ac:dyDescent="0.25">
      <c r="C305" s="362"/>
      <c r="D305" s="362"/>
    </row>
    <row r="306" spans="3:4" ht="15.75" customHeight="1" x14ac:dyDescent="0.25">
      <c r="C306" s="362"/>
      <c r="D306" s="362"/>
    </row>
    <row r="307" spans="3:4" ht="15.75" customHeight="1" x14ac:dyDescent="0.25">
      <c r="C307" s="362"/>
      <c r="D307" s="362"/>
    </row>
    <row r="308" spans="3:4" ht="15.75" customHeight="1" x14ac:dyDescent="0.25">
      <c r="C308" s="362"/>
      <c r="D308" s="362"/>
    </row>
    <row r="309" spans="3:4" ht="15.75" customHeight="1" x14ac:dyDescent="0.25">
      <c r="C309" s="362"/>
      <c r="D309" s="362"/>
    </row>
    <row r="310" spans="3:4" ht="15.75" customHeight="1" x14ac:dyDescent="0.25">
      <c r="C310" s="362"/>
      <c r="D310" s="362"/>
    </row>
    <row r="311" spans="3:4" ht="15.75" customHeight="1" x14ac:dyDescent="0.25">
      <c r="C311" s="362"/>
      <c r="D311" s="362"/>
    </row>
    <row r="312" spans="3:4" ht="15.75" customHeight="1" x14ac:dyDescent="0.25">
      <c r="C312" s="362"/>
      <c r="D312" s="362"/>
    </row>
    <row r="313" spans="3:4" ht="15.75" customHeight="1" x14ac:dyDescent="0.25">
      <c r="C313" s="362"/>
      <c r="D313" s="362"/>
    </row>
    <row r="314" spans="3:4" ht="15.75" customHeight="1" x14ac:dyDescent="0.25">
      <c r="C314" s="362"/>
      <c r="D314" s="362"/>
    </row>
    <row r="315" spans="3:4" ht="15.75" customHeight="1" x14ac:dyDescent="0.25">
      <c r="C315" s="362"/>
      <c r="D315" s="362"/>
    </row>
    <row r="316" spans="3:4" ht="15.75" customHeight="1" x14ac:dyDescent="0.25">
      <c r="C316" s="362"/>
      <c r="D316" s="362"/>
    </row>
    <row r="317" spans="3:4" ht="15.75" customHeight="1" x14ac:dyDescent="0.25">
      <c r="C317" s="362"/>
      <c r="D317" s="362"/>
    </row>
    <row r="318" spans="3:4" ht="15.75" customHeight="1" x14ac:dyDescent="0.25">
      <c r="C318" s="362"/>
      <c r="D318" s="362"/>
    </row>
    <row r="319" spans="3:4" ht="15.75" customHeight="1" x14ac:dyDescent="0.25">
      <c r="C319" s="362"/>
      <c r="D319" s="362"/>
    </row>
    <row r="320" spans="3:4" ht="15.75" customHeight="1" x14ac:dyDescent="0.25">
      <c r="C320" s="362"/>
      <c r="D320" s="362"/>
    </row>
    <row r="321" spans="3:4" ht="15.75" customHeight="1" x14ac:dyDescent="0.25">
      <c r="C321" s="362"/>
      <c r="D321" s="362"/>
    </row>
    <row r="322" spans="3:4" ht="15.75" customHeight="1" x14ac:dyDescent="0.25">
      <c r="C322" s="362"/>
      <c r="D322" s="362"/>
    </row>
    <row r="323" spans="3:4" ht="15.75" customHeight="1" x14ac:dyDescent="0.25">
      <c r="C323" s="362"/>
      <c r="D323" s="362"/>
    </row>
    <row r="324" spans="3:4" ht="15.75" customHeight="1" x14ac:dyDescent="0.25">
      <c r="C324" s="362"/>
      <c r="D324" s="362"/>
    </row>
    <row r="325" spans="3:4" ht="15.75" customHeight="1" x14ac:dyDescent="0.25">
      <c r="C325" s="362"/>
      <c r="D325" s="362"/>
    </row>
    <row r="326" spans="3:4" ht="15.75" customHeight="1" x14ac:dyDescent="0.25">
      <c r="C326" s="362"/>
      <c r="D326" s="362"/>
    </row>
    <row r="327" spans="3:4" ht="15.75" customHeight="1" x14ac:dyDescent="0.25">
      <c r="C327" s="362"/>
      <c r="D327" s="362"/>
    </row>
    <row r="328" spans="3:4" ht="15.75" customHeight="1" x14ac:dyDescent="0.25">
      <c r="C328" s="362"/>
      <c r="D328" s="362"/>
    </row>
    <row r="329" spans="3:4" ht="15.75" customHeight="1" x14ac:dyDescent="0.25">
      <c r="C329" s="362"/>
      <c r="D329" s="362"/>
    </row>
    <row r="330" spans="3:4" ht="15.75" customHeight="1" x14ac:dyDescent="0.25">
      <c r="C330" s="362"/>
      <c r="D330" s="362"/>
    </row>
    <row r="331" spans="3:4" ht="15.75" customHeight="1" x14ac:dyDescent="0.25">
      <c r="C331" s="362"/>
      <c r="D331" s="362"/>
    </row>
    <row r="332" spans="3:4" ht="15.75" customHeight="1" x14ac:dyDescent="0.25">
      <c r="C332" s="362"/>
      <c r="D332" s="362"/>
    </row>
    <row r="333" spans="3:4" ht="15.75" customHeight="1" x14ac:dyDescent="0.25">
      <c r="C333" s="362"/>
      <c r="D333" s="362"/>
    </row>
    <row r="334" spans="3:4" ht="15.75" customHeight="1" x14ac:dyDescent="0.25">
      <c r="C334" s="362"/>
      <c r="D334" s="362"/>
    </row>
    <row r="335" spans="3:4" ht="15.75" customHeight="1" x14ac:dyDescent="0.25">
      <c r="C335" s="362"/>
      <c r="D335" s="362"/>
    </row>
    <row r="336" spans="3:4" ht="15.75" customHeight="1" x14ac:dyDescent="0.25">
      <c r="C336" s="362"/>
      <c r="D336" s="362"/>
    </row>
    <row r="337" spans="3:4" ht="15.75" customHeight="1" x14ac:dyDescent="0.25">
      <c r="C337" s="362"/>
      <c r="D337" s="362"/>
    </row>
    <row r="338" spans="3:4" ht="15.75" customHeight="1" x14ac:dyDescent="0.25">
      <c r="C338" s="362"/>
      <c r="D338" s="362"/>
    </row>
    <row r="339" spans="3:4" ht="15.75" customHeight="1" x14ac:dyDescent="0.25">
      <c r="C339" s="362"/>
      <c r="D339" s="362"/>
    </row>
    <row r="340" spans="3:4" ht="15.75" customHeight="1" x14ac:dyDescent="0.25">
      <c r="C340" s="362"/>
      <c r="D340" s="362"/>
    </row>
    <row r="341" spans="3:4" ht="15.75" customHeight="1" x14ac:dyDescent="0.25">
      <c r="C341" s="362"/>
      <c r="D341" s="362"/>
    </row>
    <row r="342" spans="3:4" ht="15.75" customHeight="1" x14ac:dyDescent="0.25">
      <c r="C342" s="362"/>
      <c r="D342" s="362"/>
    </row>
    <row r="343" spans="3:4" ht="15.75" customHeight="1" x14ac:dyDescent="0.25">
      <c r="C343" s="362"/>
      <c r="D343" s="362"/>
    </row>
    <row r="344" spans="3:4" ht="15.75" customHeight="1" x14ac:dyDescent="0.25">
      <c r="C344" s="362"/>
      <c r="D344" s="362"/>
    </row>
    <row r="345" spans="3:4" ht="15.75" customHeight="1" x14ac:dyDescent="0.25">
      <c r="C345" s="362"/>
      <c r="D345" s="362"/>
    </row>
    <row r="346" spans="3:4" ht="15.75" customHeight="1" x14ac:dyDescent="0.25">
      <c r="C346" s="362"/>
      <c r="D346" s="362"/>
    </row>
    <row r="347" spans="3:4" ht="15.75" customHeight="1" x14ac:dyDescent="0.25">
      <c r="C347" s="362"/>
      <c r="D347" s="362"/>
    </row>
    <row r="348" spans="3:4" ht="15.75" customHeight="1" x14ac:dyDescent="0.25">
      <c r="C348" s="362"/>
      <c r="D348" s="362"/>
    </row>
    <row r="349" spans="3:4" ht="15.75" customHeight="1" x14ac:dyDescent="0.25">
      <c r="C349" s="362"/>
      <c r="D349" s="362"/>
    </row>
    <row r="350" spans="3:4" ht="15.75" customHeight="1" x14ac:dyDescent="0.25">
      <c r="C350" s="362"/>
      <c r="D350" s="362"/>
    </row>
    <row r="351" spans="3:4" ht="15.75" customHeight="1" x14ac:dyDescent="0.25">
      <c r="C351" s="362"/>
      <c r="D351" s="362"/>
    </row>
    <row r="352" spans="3:4" ht="15.75" customHeight="1" x14ac:dyDescent="0.25">
      <c r="C352" s="362"/>
      <c r="D352" s="362"/>
    </row>
    <row r="353" spans="3:4" ht="15.75" customHeight="1" x14ac:dyDescent="0.25">
      <c r="C353" s="362"/>
      <c r="D353" s="362"/>
    </row>
    <row r="354" spans="3:4" ht="15.75" customHeight="1" x14ac:dyDescent="0.25">
      <c r="C354" s="362"/>
      <c r="D354" s="362"/>
    </row>
    <row r="355" spans="3:4" ht="15.75" customHeight="1" x14ac:dyDescent="0.25">
      <c r="C355" s="362"/>
      <c r="D355" s="362"/>
    </row>
    <row r="356" spans="3:4" ht="15.75" customHeight="1" x14ac:dyDescent="0.25">
      <c r="C356" s="362"/>
      <c r="D356" s="362"/>
    </row>
    <row r="357" spans="3:4" ht="15.75" customHeight="1" x14ac:dyDescent="0.25">
      <c r="C357" s="362"/>
      <c r="D357" s="362"/>
    </row>
    <row r="358" spans="3:4" ht="15.75" customHeight="1" x14ac:dyDescent="0.25">
      <c r="C358" s="362"/>
      <c r="D358" s="362"/>
    </row>
    <row r="359" spans="3:4" ht="15.75" customHeight="1" x14ac:dyDescent="0.25">
      <c r="C359" s="362"/>
      <c r="D359" s="362"/>
    </row>
    <row r="360" spans="3:4" ht="15.75" customHeight="1" x14ac:dyDescent="0.25">
      <c r="C360" s="362"/>
      <c r="D360" s="362"/>
    </row>
    <row r="361" spans="3:4" ht="15.75" customHeight="1" x14ac:dyDescent="0.25">
      <c r="C361" s="362"/>
      <c r="D361" s="362"/>
    </row>
    <row r="362" spans="3:4" ht="15.75" customHeight="1" x14ac:dyDescent="0.25">
      <c r="C362" s="362"/>
      <c r="D362" s="362"/>
    </row>
    <row r="363" spans="3:4" ht="15.75" customHeight="1" x14ac:dyDescent="0.25">
      <c r="C363" s="362"/>
      <c r="D363" s="362"/>
    </row>
    <row r="364" spans="3:4" ht="15.75" customHeight="1" x14ac:dyDescent="0.25">
      <c r="C364" s="362"/>
      <c r="D364" s="362"/>
    </row>
    <row r="365" spans="3:4" ht="15.75" customHeight="1" x14ac:dyDescent="0.25">
      <c r="C365" s="362"/>
      <c r="D365" s="362"/>
    </row>
    <row r="366" spans="3:4" ht="15.75" customHeight="1" x14ac:dyDescent="0.25">
      <c r="C366" s="362"/>
      <c r="D366" s="362"/>
    </row>
    <row r="367" spans="3:4" ht="15.75" customHeight="1" x14ac:dyDescent="0.25">
      <c r="C367" s="362"/>
      <c r="D367" s="362"/>
    </row>
    <row r="368" spans="3:4" ht="15.75" customHeight="1" x14ac:dyDescent="0.25">
      <c r="C368" s="362"/>
      <c r="D368" s="362"/>
    </row>
    <row r="369" spans="3:4" ht="15.75" customHeight="1" x14ac:dyDescent="0.25">
      <c r="C369" s="362"/>
      <c r="D369" s="362"/>
    </row>
    <row r="370" spans="3:4" ht="15.75" customHeight="1" x14ac:dyDescent="0.25">
      <c r="C370" s="362"/>
      <c r="D370" s="362"/>
    </row>
    <row r="371" spans="3:4" ht="15.75" customHeight="1" x14ac:dyDescent="0.25">
      <c r="C371" s="362"/>
      <c r="D371" s="362"/>
    </row>
    <row r="372" spans="3:4" ht="15.75" customHeight="1" x14ac:dyDescent="0.25">
      <c r="C372" s="362"/>
      <c r="D372" s="362"/>
    </row>
    <row r="373" spans="3:4" ht="15.75" customHeight="1" x14ac:dyDescent="0.25">
      <c r="C373" s="362"/>
      <c r="D373" s="362"/>
    </row>
    <row r="374" spans="3:4" ht="15.75" customHeight="1" x14ac:dyDescent="0.25">
      <c r="C374" s="362"/>
      <c r="D374" s="362"/>
    </row>
    <row r="375" spans="3:4" ht="15.75" customHeight="1" x14ac:dyDescent="0.25">
      <c r="C375" s="362"/>
      <c r="D375" s="362"/>
    </row>
    <row r="376" spans="3:4" ht="15.75" customHeight="1" x14ac:dyDescent="0.25">
      <c r="C376" s="362"/>
      <c r="D376" s="362"/>
    </row>
    <row r="377" spans="3:4" ht="15.75" customHeight="1" x14ac:dyDescent="0.25">
      <c r="C377" s="362"/>
      <c r="D377" s="362"/>
    </row>
    <row r="378" spans="3:4" ht="15.75" customHeight="1" x14ac:dyDescent="0.25">
      <c r="C378" s="362"/>
      <c r="D378" s="362"/>
    </row>
    <row r="379" spans="3:4" ht="15.75" customHeight="1" x14ac:dyDescent="0.25">
      <c r="C379" s="362"/>
      <c r="D379" s="362"/>
    </row>
    <row r="380" spans="3:4" ht="15.75" customHeight="1" x14ac:dyDescent="0.25">
      <c r="C380" s="362"/>
      <c r="D380" s="362"/>
    </row>
    <row r="381" spans="3:4" ht="15.75" customHeight="1" x14ac:dyDescent="0.25">
      <c r="C381" s="362"/>
      <c r="D381" s="362"/>
    </row>
    <row r="382" spans="3:4" ht="15.75" customHeight="1" x14ac:dyDescent="0.25">
      <c r="C382" s="362"/>
      <c r="D382" s="362"/>
    </row>
    <row r="383" spans="3:4" ht="15.75" customHeight="1" x14ac:dyDescent="0.25">
      <c r="C383" s="362"/>
      <c r="D383" s="362"/>
    </row>
    <row r="384" spans="3:4" ht="15.75" customHeight="1" x14ac:dyDescent="0.25">
      <c r="C384" s="362"/>
      <c r="D384" s="362"/>
    </row>
    <row r="385" spans="3:4" ht="15.75" customHeight="1" x14ac:dyDescent="0.25">
      <c r="C385" s="362"/>
      <c r="D385" s="362"/>
    </row>
    <row r="386" spans="3:4" ht="15.75" customHeight="1" x14ac:dyDescent="0.25">
      <c r="C386" s="362"/>
      <c r="D386" s="362"/>
    </row>
    <row r="387" spans="3:4" ht="15.75" customHeight="1" x14ac:dyDescent="0.25">
      <c r="C387" s="362"/>
      <c r="D387" s="362"/>
    </row>
    <row r="388" spans="3:4" ht="15.75" customHeight="1" x14ac:dyDescent="0.25">
      <c r="C388" s="362"/>
      <c r="D388" s="362"/>
    </row>
    <row r="389" spans="3:4" ht="15.75" customHeight="1" x14ac:dyDescent="0.25">
      <c r="C389" s="362"/>
      <c r="D389" s="362"/>
    </row>
    <row r="390" spans="3:4" ht="15.75" customHeight="1" x14ac:dyDescent="0.25">
      <c r="C390" s="362"/>
      <c r="D390" s="362"/>
    </row>
    <row r="391" spans="3:4" ht="15.75" customHeight="1" x14ac:dyDescent="0.25">
      <c r="C391" s="362"/>
      <c r="D391" s="362"/>
    </row>
    <row r="392" spans="3:4" ht="15.75" customHeight="1" x14ac:dyDescent="0.25">
      <c r="C392" s="362"/>
      <c r="D392" s="362"/>
    </row>
    <row r="393" spans="3:4" ht="15.75" customHeight="1" x14ac:dyDescent="0.25">
      <c r="C393" s="362"/>
      <c r="D393" s="362"/>
    </row>
    <row r="394" spans="3:4" ht="15.75" customHeight="1" x14ac:dyDescent="0.25">
      <c r="C394" s="362"/>
      <c r="D394" s="362"/>
    </row>
    <row r="395" spans="3:4" ht="15.75" customHeight="1" x14ac:dyDescent="0.25">
      <c r="C395" s="362"/>
      <c r="D395" s="362"/>
    </row>
    <row r="396" spans="3:4" ht="15.75" customHeight="1" x14ac:dyDescent="0.25">
      <c r="C396" s="362"/>
      <c r="D396" s="362"/>
    </row>
    <row r="397" spans="3:4" ht="15.75" customHeight="1" x14ac:dyDescent="0.25">
      <c r="C397" s="362"/>
      <c r="D397" s="362"/>
    </row>
    <row r="398" spans="3:4" ht="15.75" customHeight="1" x14ac:dyDescent="0.25">
      <c r="C398" s="362"/>
      <c r="D398" s="362"/>
    </row>
    <row r="399" spans="3:4" ht="15.75" customHeight="1" x14ac:dyDescent="0.25">
      <c r="C399" s="362"/>
      <c r="D399" s="362"/>
    </row>
    <row r="400" spans="3:4" ht="15.75" customHeight="1" x14ac:dyDescent="0.25">
      <c r="C400" s="362"/>
      <c r="D400" s="362"/>
    </row>
    <row r="401" spans="3:4" ht="15.75" customHeight="1" x14ac:dyDescent="0.25">
      <c r="C401" s="362"/>
      <c r="D401" s="362"/>
    </row>
    <row r="402" spans="3:4" ht="15.75" customHeight="1" x14ac:dyDescent="0.25">
      <c r="C402" s="362"/>
      <c r="D402" s="362"/>
    </row>
    <row r="403" spans="3:4" ht="15.75" customHeight="1" x14ac:dyDescent="0.25">
      <c r="C403" s="362"/>
      <c r="D403" s="362"/>
    </row>
    <row r="404" spans="3:4" ht="15.75" customHeight="1" x14ac:dyDescent="0.25">
      <c r="C404" s="362"/>
      <c r="D404" s="362"/>
    </row>
    <row r="405" spans="3:4" ht="15.75" customHeight="1" x14ac:dyDescent="0.25">
      <c r="C405" s="362"/>
      <c r="D405" s="362"/>
    </row>
    <row r="406" spans="3:4" ht="15.75" customHeight="1" x14ac:dyDescent="0.25">
      <c r="C406" s="362"/>
      <c r="D406" s="362"/>
    </row>
    <row r="407" spans="3:4" ht="15.75" customHeight="1" x14ac:dyDescent="0.25">
      <c r="C407" s="362"/>
      <c r="D407" s="362"/>
    </row>
    <row r="408" spans="3:4" ht="15.75" customHeight="1" x14ac:dyDescent="0.25">
      <c r="C408" s="362"/>
      <c r="D408" s="362"/>
    </row>
    <row r="409" spans="3:4" ht="15.75" customHeight="1" x14ac:dyDescent="0.25">
      <c r="C409" s="362"/>
      <c r="D409" s="362"/>
    </row>
    <row r="410" spans="3:4" ht="15.75" customHeight="1" x14ac:dyDescent="0.25">
      <c r="C410" s="362"/>
      <c r="D410" s="362"/>
    </row>
    <row r="411" spans="3:4" ht="15.75" customHeight="1" x14ac:dyDescent="0.25">
      <c r="C411" s="362"/>
      <c r="D411" s="362"/>
    </row>
    <row r="412" spans="3:4" ht="15.75" customHeight="1" x14ac:dyDescent="0.25">
      <c r="C412" s="362"/>
      <c r="D412" s="362"/>
    </row>
    <row r="413" spans="3:4" ht="15.75" customHeight="1" x14ac:dyDescent="0.25">
      <c r="C413" s="362"/>
      <c r="D413" s="362"/>
    </row>
    <row r="414" spans="3:4" ht="15.75" customHeight="1" x14ac:dyDescent="0.25">
      <c r="C414" s="362"/>
      <c r="D414" s="362"/>
    </row>
    <row r="415" spans="3:4" ht="15.75" customHeight="1" x14ac:dyDescent="0.25">
      <c r="C415" s="362"/>
      <c r="D415" s="362"/>
    </row>
    <row r="416" spans="3:4" ht="15.75" customHeight="1" x14ac:dyDescent="0.25">
      <c r="C416" s="362"/>
      <c r="D416" s="362"/>
    </row>
    <row r="417" spans="3:4" ht="15.75" customHeight="1" x14ac:dyDescent="0.25">
      <c r="C417" s="362"/>
      <c r="D417" s="362"/>
    </row>
    <row r="418" spans="3:4" ht="15.75" customHeight="1" x14ac:dyDescent="0.25">
      <c r="C418" s="362"/>
      <c r="D418" s="362"/>
    </row>
    <row r="419" spans="3:4" ht="15.75" customHeight="1" x14ac:dyDescent="0.25">
      <c r="C419" s="362"/>
      <c r="D419" s="362"/>
    </row>
    <row r="420" spans="3:4" ht="15.75" customHeight="1" x14ac:dyDescent="0.25">
      <c r="C420" s="362"/>
      <c r="D420" s="362"/>
    </row>
    <row r="421" spans="3:4" ht="15.75" customHeight="1" x14ac:dyDescent="0.25">
      <c r="C421" s="362"/>
      <c r="D421" s="362"/>
    </row>
    <row r="422" spans="3:4" ht="15.75" customHeight="1" x14ac:dyDescent="0.25">
      <c r="C422" s="362"/>
      <c r="D422" s="362"/>
    </row>
    <row r="423" spans="3:4" ht="15.75" customHeight="1" x14ac:dyDescent="0.25">
      <c r="C423" s="362"/>
      <c r="D423" s="362"/>
    </row>
    <row r="424" spans="3:4" ht="15.75" customHeight="1" x14ac:dyDescent="0.25">
      <c r="C424" s="362"/>
      <c r="D424" s="362"/>
    </row>
    <row r="425" spans="3:4" ht="15.75" customHeight="1" x14ac:dyDescent="0.25">
      <c r="C425" s="362"/>
      <c r="D425" s="362"/>
    </row>
    <row r="426" spans="3:4" ht="15.75" customHeight="1" x14ac:dyDescent="0.25">
      <c r="C426" s="362"/>
      <c r="D426" s="362"/>
    </row>
    <row r="427" spans="3:4" ht="15.75" customHeight="1" x14ac:dyDescent="0.25">
      <c r="C427" s="362"/>
      <c r="D427" s="362"/>
    </row>
    <row r="428" spans="3:4" ht="15.75" customHeight="1" x14ac:dyDescent="0.25">
      <c r="C428" s="362"/>
      <c r="D428" s="362"/>
    </row>
    <row r="429" spans="3:4" ht="15.75" customHeight="1" x14ac:dyDescent="0.25">
      <c r="C429" s="362"/>
      <c r="D429" s="362"/>
    </row>
    <row r="430" spans="3:4" ht="15.75" customHeight="1" x14ac:dyDescent="0.25">
      <c r="C430" s="362"/>
      <c r="D430" s="362"/>
    </row>
    <row r="431" spans="3:4" ht="15.75" customHeight="1" x14ac:dyDescent="0.25">
      <c r="C431" s="362"/>
      <c r="D431" s="362"/>
    </row>
    <row r="432" spans="3:4" ht="15.75" customHeight="1" x14ac:dyDescent="0.25">
      <c r="C432" s="362"/>
      <c r="D432" s="362"/>
    </row>
    <row r="433" spans="3:4" ht="15.75" customHeight="1" x14ac:dyDescent="0.25">
      <c r="C433" s="362"/>
      <c r="D433" s="362"/>
    </row>
    <row r="434" spans="3:4" ht="15.75" customHeight="1" x14ac:dyDescent="0.25">
      <c r="C434" s="362"/>
      <c r="D434" s="362"/>
    </row>
    <row r="435" spans="3:4" ht="15.75" customHeight="1" x14ac:dyDescent="0.25">
      <c r="C435" s="362"/>
      <c r="D435" s="362"/>
    </row>
    <row r="436" spans="3:4" ht="15.75" customHeight="1" x14ac:dyDescent="0.25">
      <c r="C436" s="362"/>
      <c r="D436" s="362"/>
    </row>
    <row r="437" spans="3:4" ht="15.75" customHeight="1" x14ac:dyDescent="0.25">
      <c r="C437" s="362"/>
      <c r="D437" s="362"/>
    </row>
    <row r="438" spans="3:4" ht="15.75" customHeight="1" x14ac:dyDescent="0.25">
      <c r="C438" s="362"/>
      <c r="D438" s="362"/>
    </row>
    <row r="439" spans="3:4" ht="15.75" customHeight="1" x14ac:dyDescent="0.25">
      <c r="C439" s="362"/>
      <c r="D439" s="362"/>
    </row>
    <row r="440" spans="3:4" ht="15.75" customHeight="1" x14ac:dyDescent="0.25">
      <c r="C440" s="362"/>
      <c r="D440" s="362"/>
    </row>
    <row r="441" spans="3:4" ht="15.75" customHeight="1" x14ac:dyDescent="0.25">
      <c r="C441" s="362"/>
      <c r="D441" s="362"/>
    </row>
    <row r="442" spans="3:4" ht="15.75" customHeight="1" x14ac:dyDescent="0.25">
      <c r="C442" s="362"/>
      <c r="D442" s="362"/>
    </row>
    <row r="443" spans="3:4" ht="15.75" customHeight="1" x14ac:dyDescent="0.25">
      <c r="C443" s="362"/>
      <c r="D443" s="362"/>
    </row>
    <row r="444" spans="3:4" ht="15.75" customHeight="1" x14ac:dyDescent="0.25">
      <c r="C444" s="362"/>
      <c r="D444" s="362"/>
    </row>
    <row r="445" spans="3:4" ht="15.75" customHeight="1" x14ac:dyDescent="0.25">
      <c r="C445" s="362"/>
      <c r="D445" s="362"/>
    </row>
    <row r="446" spans="3:4" ht="15.75" customHeight="1" x14ac:dyDescent="0.25">
      <c r="C446" s="362"/>
      <c r="D446" s="362"/>
    </row>
    <row r="447" spans="3:4" ht="15.75" customHeight="1" x14ac:dyDescent="0.25">
      <c r="C447" s="362"/>
      <c r="D447" s="362"/>
    </row>
    <row r="448" spans="3:4" ht="15.75" customHeight="1" x14ac:dyDescent="0.25">
      <c r="C448" s="362"/>
      <c r="D448" s="362"/>
    </row>
    <row r="449" spans="3:4" ht="15.75" customHeight="1" x14ac:dyDescent="0.25">
      <c r="C449" s="362"/>
      <c r="D449" s="362"/>
    </row>
    <row r="450" spans="3:4" ht="15.75" customHeight="1" x14ac:dyDescent="0.25">
      <c r="C450" s="362"/>
      <c r="D450" s="362"/>
    </row>
    <row r="451" spans="3:4" ht="15.75" customHeight="1" x14ac:dyDescent="0.25">
      <c r="C451" s="362"/>
      <c r="D451" s="362"/>
    </row>
    <row r="452" spans="3:4" ht="15.75" customHeight="1" x14ac:dyDescent="0.25">
      <c r="C452" s="362"/>
      <c r="D452" s="362"/>
    </row>
    <row r="453" spans="3:4" ht="15.75" customHeight="1" x14ac:dyDescent="0.25">
      <c r="C453" s="362"/>
      <c r="D453" s="362"/>
    </row>
    <row r="454" spans="3:4" ht="15.75" customHeight="1" x14ac:dyDescent="0.25">
      <c r="C454" s="362"/>
      <c r="D454" s="362"/>
    </row>
    <row r="455" spans="3:4" ht="15.75" customHeight="1" x14ac:dyDescent="0.25">
      <c r="C455" s="362"/>
      <c r="D455" s="362"/>
    </row>
    <row r="456" spans="3:4" ht="15.75" customHeight="1" x14ac:dyDescent="0.25">
      <c r="C456" s="362"/>
      <c r="D456" s="362"/>
    </row>
    <row r="457" spans="3:4" ht="15.75" customHeight="1" x14ac:dyDescent="0.25">
      <c r="C457" s="362"/>
      <c r="D457" s="362"/>
    </row>
    <row r="458" spans="3:4" ht="15.75" customHeight="1" x14ac:dyDescent="0.25">
      <c r="C458" s="362"/>
      <c r="D458" s="362"/>
    </row>
    <row r="459" spans="3:4" ht="15.75" customHeight="1" x14ac:dyDescent="0.25">
      <c r="C459" s="362"/>
      <c r="D459" s="362"/>
    </row>
    <row r="460" spans="3:4" ht="15.75" customHeight="1" x14ac:dyDescent="0.25">
      <c r="C460" s="362"/>
      <c r="D460" s="362"/>
    </row>
    <row r="461" spans="3:4" ht="15.75" customHeight="1" x14ac:dyDescent="0.25">
      <c r="C461" s="362"/>
      <c r="D461" s="362"/>
    </row>
    <row r="462" spans="3:4" ht="15.75" customHeight="1" x14ac:dyDescent="0.25">
      <c r="C462" s="362"/>
      <c r="D462" s="362"/>
    </row>
    <row r="463" spans="3:4" ht="15.75" customHeight="1" x14ac:dyDescent="0.25">
      <c r="C463" s="362"/>
      <c r="D463" s="362"/>
    </row>
    <row r="464" spans="3:4" ht="15.75" customHeight="1" x14ac:dyDescent="0.25">
      <c r="C464" s="362"/>
      <c r="D464" s="362"/>
    </row>
    <row r="465" spans="3:4" ht="15.75" customHeight="1" x14ac:dyDescent="0.25">
      <c r="C465" s="362"/>
      <c r="D465" s="362"/>
    </row>
    <row r="466" spans="3:4" ht="15.75" customHeight="1" x14ac:dyDescent="0.25">
      <c r="C466" s="362"/>
      <c r="D466" s="362"/>
    </row>
    <row r="467" spans="3:4" ht="15.75" customHeight="1" x14ac:dyDescent="0.25">
      <c r="C467" s="362"/>
      <c r="D467" s="362"/>
    </row>
    <row r="468" spans="3:4" ht="15.75" customHeight="1" x14ac:dyDescent="0.25">
      <c r="C468" s="362"/>
      <c r="D468" s="362"/>
    </row>
    <row r="469" spans="3:4" ht="15.75" customHeight="1" x14ac:dyDescent="0.25">
      <c r="C469" s="362"/>
      <c r="D469" s="362"/>
    </row>
    <row r="470" spans="3:4" ht="15.75" customHeight="1" x14ac:dyDescent="0.25">
      <c r="C470" s="362"/>
      <c r="D470" s="362"/>
    </row>
    <row r="471" spans="3:4" ht="15.75" customHeight="1" x14ac:dyDescent="0.25">
      <c r="C471" s="362"/>
      <c r="D471" s="362"/>
    </row>
    <row r="472" spans="3:4" ht="15.75" customHeight="1" x14ac:dyDescent="0.25">
      <c r="C472" s="362"/>
      <c r="D472" s="362"/>
    </row>
    <row r="473" spans="3:4" ht="15.75" customHeight="1" x14ac:dyDescent="0.25">
      <c r="C473" s="362"/>
      <c r="D473" s="362"/>
    </row>
    <row r="474" spans="3:4" ht="15.75" customHeight="1" x14ac:dyDescent="0.25">
      <c r="C474" s="362"/>
      <c r="D474" s="362"/>
    </row>
    <row r="475" spans="3:4" ht="15.75" customHeight="1" x14ac:dyDescent="0.25">
      <c r="C475" s="362"/>
      <c r="D475" s="362"/>
    </row>
    <row r="476" spans="3:4" ht="15.75" customHeight="1" x14ac:dyDescent="0.25">
      <c r="C476" s="362"/>
      <c r="D476" s="362"/>
    </row>
    <row r="477" spans="3:4" ht="15.75" customHeight="1" x14ac:dyDescent="0.25">
      <c r="C477" s="362"/>
      <c r="D477" s="362"/>
    </row>
    <row r="478" spans="3:4" ht="15.75" customHeight="1" x14ac:dyDescent="0.25">
      <c r="C478" s="362"/>
      <c r="D478" s="362"/>
    </row>
    <row r="479" spans="3:4" ht="15.75" customHeight="1" x14ac:dyDescent="0.25">
      <c r="C479" s="362"/>
      <c r="D479" s="362"/>
    </row>
    <row r="480" spans="3:4" ht="15.75" customHeight="1" x14ac:dyDescent="0.25">
      <c r="C480" s="362"/>
      <c r="D480" s="362"/>
    </row>
    <row r="481" spans="3:4" ht="15.75" customHeight="1" x14ac:dyDescent="0.25">
      <c r="C481" s="362"/>
      <c r="D481" s="362"/>
    </row>
    <row r="482" spans="3:4" ht="15.75" customHeight="1" x14ac:dyDescent="0.25">
      <c r="C482" s="362"/>
      <c r="D482" s="362"/>
    </row>
    <row r="483" spans="3:4" ht="15.75" customHeight="1" x14ac:dyDescent="0.25">
      <c r="C483" s="362"/>
      <c r="D483" s="362"/>
    </row>
    <row r="484" spans="3:4" ht="15.75" customHeight="1" x14ac:dyDescent="0.25">
      <c r="C484" s="362"/>
      <c r="D484" s="362"/>
    </row>
    <row r="485" spans="3:4" ht="15.75" customHeight="1" x14ac:dyDescent="0.25">
      <c r="C485" s="362"/>
      <c r="D485" s="362"/>
    </row>
    <row r="486" spans="3:4" ht="15.75" customHeight="1" x14ac:dyDescent="0.25">
      <c r="C486" s="362"/>
      <c r="D486" s="362"/>
    </row>
    <row r="487" spans="3:4" ht="15.75" customHeight="1" x14ac:dyDescent="0.25">
      <c r="C487" s="362"/>
      <c r="D487" s="362"/>
    </row>
    <row r="488" spans="3:4" ht="15.75" customHeight="1" x14ac:dyDescent="0.25">
      <c r="C488" s="362"/>
      <c r="D488" s="362"/>
    </row>
    <row r="489" spans="3:4" ht="15.75" customHeight="1" x14ac:dyDescent="0.25">
      <c r="C489" s="362"/>
      <c r="D489" s="362"/>
    </row>
    <row r="490" spans="3:4" ht="15.75" customHeight="1" x14ac:dyDescent="0.25">
      <c r="C490" s="362"/>
      <c r="D490" s="362"/>
    </row>
    <row r="491" spans="3:4" ht="15.75" customHeight="1" x14ac:dyDescent="0.25">
      <c r="C491" s="362"/>
      <c r="D491" s="362"/>
    </row>
    <row r="492" spans="3:4" ht="15.75" customHeight="1" x14ac:dyDescent="0.25">
      <c r="C492" s="362"/>
      <c r="D492" s="362"/>
    </row>
    <row r="493" spans="3:4" ht="15.75" customHeight="1" x14ac:dyDescent="0.25">
      <c r="C493" s="362"/>
      <c r="D493" s="362"/>
    </row>
    <row r="494" spans="3:4" ht="15.75" customHeight="1" x14ac:dyDescent="0.25">
      <c r="C494" s="362"/>
      <c r="D494" s="362"/>
    </row>
    <row r="495" spans="3:4" ht="15.75" customHeight="1" x14ac:dyDescent="0.25">
      <c r="C495" s="362"/>
      <c r="D495" s="362"/>
    </row>
    <row r="496" spans="3:4" ht="15.75" customHeight="1" x14ac:dyDescent="0.25">
      <c r="C496" s="362"/>
      <c r="D496" s="362"/>
    </row>
    <row r="497" spans="3:4" ht="15.75" customHeight="1" x14ac:dyDescent="0.25">
      <c r="C497" s="362"/>
      <c r="D497" s="362"/>
    </row>
    <row r="498" spans="3:4" ht="15.75" customHeight="1" x14ac:dyDescent="0.25">
      <c r="C498" s="362"/>
      <c r="D498" s="362"/>
    </row>
    <row r="499" spans="3:4" ht="15.75" customHeight="1" x14ac:dyDescent="0.25">
      <c r="C499" s="362"/>
      <c r="D499" s="362"/>
    </row>
    <row r="500" spans="3:4" ht="15.75" customHeight="1" x14ac:dyDescent="0.25">
      <c r="C500" s="362"/>
      <c r="D500" s="362"/>
    </row>
    <row r="501" spans="3:4" ht="15.75" customHeight="1" x14ac:dyDescent="0.25">
      <c r="C501" s="362"/>
      <c r="D501" s="362"/>
    </row>
    <row r="502" spans="3:4" ht="15.75" customHeight="1" x14ac:dyDescent="0.25">
      <c r="C502" s="362"/>
      <c r="D502" s="362"/>
    </row>
    <row r="503" spans="3:4" ht="15.75" customHeight="1" x14ac:dyDescent="0.25">
      <c r="C503" s="362"/>
      <c r="D503" s="362"/>
    </row>
    <row r="504" spans="3:4" ht="15.75" customHeight="1" x14ac:dyDescent="0.25">
      <c r="C504" s="362"/>
      <c r="D504" s="362"/>
    </row>
    <row r="505" spans="3:4" ht="15.75" customHeight="1" x14ac:dyDescent="0.25">
      <c r="C505" s="362"/>
      <c r="D505" s="362"/>
    </row>
    <row r="506" spans="3:4" ht="15.75" customHeight="1" x14ac:dyDescent="0.25">
      <c r="C506" s="362"/>
      <c r="D506" s="362"/>
    </row>
    <row r="507" spans="3:4" ht="15.75" customHeight="1" x14ac:dyDescent="0.25">
      <c r="C507" s="362"/>
      <c r="D507" s="362"/>
    </row>
    <row r="508" spans="3:4" ht="15.75" customHeight="1" x14ac:dyDescent="0.25">
      <c r="C508" s="362"/>
      <c r="D508" s="362"/>
    </row>
    <row r="509" spans="3:4" ht="15.75" customHeight="1" x14ac:dyDescent="0.25">
      <c r="C509" s="362"/>
      <c r="D509" s="362"/>
    </row>
    <row r="510" spans="3:4" ht="15.75" customHeight="1" x14ac:dyDescent="0.25">
      <c r="C510" s="362"/>
      <c r="D510" s="362"/>
    </row>
    <row r="511" spans="3:4" ht="15.75" customHeight="1" x14ac:dyDescent="0.25">
      <c r="C511" s="362"/>
      <c r="D511" s="362"/>
    </row>
    <row r="512" spans="3:4" ht="15.75" customHeight="1" x14ac:dyDescent="0.25">
      <c r="C512" s="362"/>
      <c r="D512" s="362"/>
    </row>
    <row r="513" spans="3:4" ht="15.75" customHeight="1" x14ac:dyDescent="0.25">
      <c r="C513" s="362"/>
      <c r="D513" s="362"/>
    </row>
    <row r="514" spans="3:4" ht="15.75" customHeight="1" x14ac:dyDescent="0.25">
      <c r="C514" s="362"/>
      <c r="D514" s="362"/>
    </row>
    <row r="515" spans="3:4" ht="15.75" customHeight="1" x14ac:dyDescent="0.25">
      <c r="C515" s="362"/>
      <c r="D515" s="362"/>
    </row>
    <row r="516" spans="3:4" ht="15.75" customHeight="1" x14ac:dyDescent="0.25">
      <c r="C516" s="362"/>
      <c r="D516" s="362"/>
    </row>
    <row r="517" spans="3:4" ht="15.75" customHeight="1" x14ac:dyDescent="0.25">
      <c r="C517" s="362"/>
      <c r="D517" s="362"/>
    </row>
    <row r="518" spans="3:4" ht="15.75" customHeight="1" x14ac:dyDescent="0.25">
      <c r="C518" s="362"/>
      <c r="D518" s="362"/>
    </row>
    <row r="519" spans="3:4" ht="15.75" customHeight="1" x14ac:dyDescent="0.25">
      <c r="C519" s="362"/>
      <c r="D519" s="362"/>
    </row>
    <row r="520" spans="3:4" ht="15.75" customHeight="1" x14ac:dyDescent="0.25">
      <c r="C520" s="362"/>
      <c r="D520" s="362"/>
    </row>
    <row r="521" spans="3:4" ht="15.75" customHeight="1" x14ac:dyDescent="0.25">
      <c r="C521" s="362"/>
      <c r="D521" s="362"/>
    </row>
    <row r="522" spans="3:4" ht="15.75" customHeight="1" x14ac:dyDescent="0.25">
      <c r="C522" s="362"/>
      <c r="D522" s="362"/>
    </row>
    <row r="523" spans="3:4" ht="15.75" customHeight="1" x14ac:dyDescent="0.25">
      <c r="C523" s="362"/>
      <c r="D523" s="362"/>
    </row>
    <row r="524" spans="3:4" ht="15.75" customHeight="1" x14ac:dyDescent="0.25">
      <c r="C524" s="362"/>
      <c r="D524" s="362"/>
    </row>
    <row r="525" spans="3:4" ht="15.75" customHeight="1" x14ac:dyDescent="0.25">
      <c r="C525" s="362"/>
      <c r="D525" s="362"/>
    </row>
    <row r="526" spans="3:4" ht="15.75" customHeight="1" x14ac:dyDescent="0.25">
      <c r="C526" s="362"/>
      <c r="D526" s="362"/>
    </row>
    <row r="527" spans="3:4" ht="15.75" customHeight="1" x14ac:dyDescent="0.25">
      <c r="C527" s="362"/>
      <c r="D527" s="362"/>
    </row>
    <row r="528" spans="3:4" ht="15.75" customHeight="1" x14ac:dyDescent="0.25">
      <c r="C528" s="362"/>
      <c r="D528" s="362"/>
    </row>
    <row r="529" spans="3:4" ht="15.75" customHeight="1" x14ac:dyDescent="0.25">
      <c r="C529" s="362"/>
      <c r="D529" s="362"/>
    </row>
    <row r="530" spans="3:4" ht="15.75" customHeight="1" x14ac:dyDescent="0.25">
      <c r="C530" s="362"/>
      <c r="D530" s="362"/>
    </row>
    <row r="531" spans="3:4" ht="15.75" customHeight="1" x14ac:dyDescent="0.25">
      <c r="C531" s="362"/>
      <c r="D531" s="362"/>
    </row>
    <row r="532" spans="3:4" ht="15.75" customHeight="1" x14ac:dyDescent="0.25">
      <c r="C532" s="362"/>
      <c r="D532" s="362"/>
    </row>
    <row r="533" spans="3:4" ht="15.75" customHeight="1" x14ac:dyDescent="0.25">
      <c r="C533" s="362"/>
      <c r="D533" s="362"/>
    </row>
    <row r="534" spans="3:4" ht="15.75" customHeight="1" x14ac:dyDescent="0.25">
      <c r="C534" s="362"/>
      <c r="D534" s="362"/>
    </row>
    <row r="535" spans="3:4" ht="15.75" customHeight="1" x14ac:dyDescent="0.25">
      <c r="C535" s="362"/>
      <c r="D535" s="362"/>
    </row>
    <row r="536" spans="3:4" ht="15.75" customHeight="1" x14ac:dyDescent="0.25">
      <c r="C536" s="362"/>
      <c r="D536" s="362"/>
    </row>
    <row r="537" spans="3:4" ht="15.75" customHeight="1" x14ac:dyDescent="0.25">
      <c r="C537" s="362"/>
      <c r="D537" s="362"/>
    </row>
    <row r="538" spans="3:4" ht="15.75" customHeight="1" x14ac:dyDescent="0.25">
      <c r="C538" s="362"/>
      <c r="D538" s="362"/>
    </row>
    <row r="539" spans="3:4" ht="15.75" customHeight="1" x14ac:dyDescent="0.25">
      <c r="C539" s="362"/>
      <c r="D539" s="362"/>
    </row>
    <row r="540" spans="3:4" ht="15.75" customHeight="1" x14ac:dyDescent="0.25">
      <c r="C540" s="362"/>
      <c r="D540" s="362"/>
    </row>
    <row r="541" spans="3:4" ht="15.75" customHeight="1" x14ac:dyDescent="0.25">
      <c r="C541" s="362"/>
      <c r="D541" s="362"/>
    </row>
    <row r="542" spans="3:4" ht="15.75" customHeight="1" x14ac:dyDescent="0.25">
      <c r="C542" s="362"/>
      <c r="D542" s="362"/>
    </row>
    <row r="543" spans="3:4" ht="15.75" customHeight="1" x14ac:dyDescent="0.25">
      <c r="C543" s="362"/>
      <c r="D543" s="362"/>
    </row>
    <row r="544" spans="3:4" ht="15.75" customHeight="1" x14ac:dyDescent="0.25">
      <c r="C544" s="362"/>
      <c r="D544" s="362"/>
    </row>
    <row r="545" spans="3:4" ht="15.75" customHeight="1" x14ac:dyDescent="0.25">
      <c r="C545" s="362"/>
      <c r="D545" s="362"/>
    </row>
    <row r="546" spans="3:4" ht="15.75" customHeight="1" x14ac:dyDescent="0.25">
      <c r="C546" s="362"/>
      <c r="D546" s="362"/>
    </row>
    <row r="547" spans="3:4" ht="15.75" customHeight="1" x14ac:dyDescent="0.25">
      <c r="C547" s="362"/>
      <c r="D547" s="362"/>
    </row>
    <row r="548" spans="3:4" ht="15.75" customHeight="1" x14ac:dyDescent="0.25">
      <c r="C548" s="362"/>
      <c r="D548" s="362"/>
    </row>
    <row r="549" spans="3:4" ht="15.75" customHeight="1" x14ac:dyDescent="0.25">
      <c r="C549" s="362"/>
      <c r="D549" s="362"/>
    </row>
    <row r="550" spans="3:4" ht="15.75" customHeight="1" x14ac:dyDescent="0.25">
      <c r="C550" s="362"/>
      <c r="D550" s="362"/>
    </row>
    <row r="551" spans="3:4" ht="15.75" customHeight="1" x14ac:dyDescent="0.25">
      <c r="C551" s="362"/>
      <c r="D551" s="362"/>
    </row>
    <row r="552" spans="3:4" ht="15.75" customHeight="1" x14ac:dyDescent="0.25">
      <c r="C552" s="362"/>
      <c r="D552" s="362"/>
    </row>
    <row r="553" spans="3:4" ht="15.75" customHeight="1" x14ac:dyDescent="0.25">
      <c r="C553" s="362"/>
      <c r="D553" s="362"/>
    </row>
    <row r="554" spans="3:4" ht="15.75" customHeight="1" x14ac:dyDescent="0.25">
      <c r="C554" s="362"/>
      <c r="D554" s="362"/>
    </row>
    <row r="555" spans="3:4" ht="15.75" customHeight="1" x14ac:dyDescent="0.25">
      <c r="C555" s="362"/>
      <c r="D555" s="362"/>
    </row>
    <row r="556" spans="3:4" ht="15.75" customHeight="1" x14ac:dyDescent="0.25">
      <c r="C556" s="362"/>
      <c r="D556" s="362"/>
    </row>
    <row r="557" spans="3:4" ht="15.75" customHeight="1" x14ac:dyDescent="0.25">
      <c r="C557" s="362"/>
      <c r="D557" s="362"/>
    </row>
    <row r="558" spans="3:4" ht="15.75" customHeight="1" x14ac:dyDescent="0.25">
      <c r="C558" s="362"/>
      <c r="D558" s="362"/>
    </row>
    <row r="559" spans="3:4" ht="15.75" customHeight="1" x14ac:dyDescent="0.25">
      <c r="C559" s="362"/>
      <c r="D559" s="362"/>
    </row>
    <row r="560" spans="3:4" ht="15.75" customHeight="1" x14ac:dyDescent="0.25">
      <c r="C560" s="362"/>
      <c r="D560" s="362"/>
    </row>
    <row r="561" spans="3:4" ht="15.75" customHeight="1" x14ac:dyDescent="0.25">
      <c r="C561" s="362"/>
      <c r="D561" s="362"/>
    </row>
    <row r="562" spans="3:4" ht="15.75" customHeight="1" x14ac:dyDescent="0.25">
      <c r="C562" s="362"/>
      <c r="D562" s="362"/>
    </row>
    <row r="563" spans="3:4" ht="15.75" customHeight="1" x14ac:dyDescent="0.25">
      <c r="C563" s="362"/>
      <c r="D563" s="362"/>
    </row>
    <row r="564" spans="3:4" ht="15.75" customHeight="1" x14ac:dyDescent="0.25">
      <c r="C564" s="362"/>
      <c r="D564" s="362"/>
    </row>
    <row r="565" spans="3:4" ht="15.75" customHeight="1" x14ac:dyDescent="0.25">
      <c r="C565" s="362"/>
      <c r="D565" s="362"/>
    </row>
    <row r="566" spans="3:4" ht="15.75" customHeight="1" x14ac:dyDescent="0.25">
      <c r="C566" s="362"/>
      <c r="D566" s="362"/>
    </row>
    <row r="567" spans="3:4" ht="15.75" customHeight="1" x14ac:dyDescent="0.25">
      <c r="C567" s="362"/>
      <c r="D567" s="362"/>
    </row>
    <row r="568" spans="3:4" ht="15.75" customHeight="1" x14ac:dyDescent="0.25">
      <c r="C568" s="362"/>
      <c r="D568" s="362"/>
    </row>
    <row r="569" spans="3:4" ht="15.75" customHeight="1" x14ac:dyDescent="0.25">
      <c r="C569" s="362"/>
      <c r="D569" s="362"/>
    </row>
    <row r="570" spans="3:4" ht="15.75" customHeight="1" x14ac:dyDescent="0.25">
      <c r="C570" s="362"/>
      <c r="D570" s="362"/>
    </row>
    <row r="571" spans="3:4" ht="15.75" customHeight="1" x14ac:dyDescent="0.25">
      <c r="C571" s="362"/>
      <c r="D571" s="362"/>
    </row>
    <row r="572" spans="3:4" ht="15.75" customHeight="1" x14ac:dyDescent="0.25">
      <c r="C572" s="362"/>
      <c r="D572" s="362"/>
    </row>
    <row r="573" spans="3:4" ht="15.75" customHeight="1" x14ac:dyDescent="0.25">
      <c r="C573" s="362"/>
      <c r="D573" s="362"/>
    </row>
    <row r="574" spans="3:4" ht="15.75" customHeight="1" x14ac:dyDescent="0.25">
      <c r="C574" s="362"/>
      <c r="D574" s="362"/>
    </row>
    <row r="575" spans="3:4" ht="15.75" customHeight="1" x14ac:dyDescent="0.25">
      <c r="C575" s="362"/>
      <c r="D575" s="362"/>
    </row>
    <row r="576" spans="3:4" ht="15.75" customHeight="1" x14ac:dyDescent="0.25">
      <c r="C576" s="362"/>
      <c r="D576" s="362"/>
    </row>
    <row r="577" spans="3:4" ht="15.75" customHeight="1" x14ac:dyDescent="0.25">
      <c r="C577" s="362"/>
      <c r="D577" s="362"/>
    </row>
    <row r="578" spans="3:4" ht="15.75" customHeight="1" x14ac:dyDescent="0.25">
      <c r="C578" s="362"/>
      <c r="D578" s="362"/>
    </row>
    <row r="579" spans="3:4" ht="15.75" customHeight="1" x14ac:dyDescent="0.25">
      <c r="C579" s="362"/>
      <c r="D579" s="362"/>
    </row>
    <row r="580" spans="3:4" ht="15.75" customHeight="1" x14ac:dyDescent="0.25">
      <c r="C580" s="362"/>
      <c r="D580" s="362"/>
    </row>
    <row r="581" spans="3:4" ht="15.75" customHeight="1" x14ac:dyDescent="0.25">
      <c r="C581" s="362"/>
      <c r="D581" s="362"/>
    </row>
    <row r="582" spans="3:4" ht="15.75" customHeight="1" x14ac:dyDescent="0.25">
      <c r="C582" s="362"/>
      <c r="D582" s="362"/>
    </row>
    <row r="583" spans="3:4" ht="15.75" customHeight="1" x14ac:dyDescent="0.25">
      <c r="C583" s="362"/>
      <c r="D583" s="362"/>
    </row>
    <row r="584" spans="3:4" ht="15.75" customHeight="1" x14ac:dyDescent="0.25">
      <c r="C584" s="362"/>
      <c r="D584" s="362"/>
    </row>
    <row r="585" spans="3:4" ht="15.75" customHeight="1" x14ac:dyDescent="0.25">
      <c r="C585" s="362"/>
      <c r="D585" s="362"/>
    </row>
    <row r="586" spans="3:4" ht="15.75" customHeight="1" x14ac:dyDescent="0.25">
      <c r="C586" s="362"/>
      <c r="D586" s="362"/>
    </row>
    <row r="587" spans="3:4" ht="15.75" customHeight="1" x14ac:dyDescent="0.25">
      <c r="C587" s="362"/>
      <c r="D587" s="362"/>
    </row>
    <row r="588" spans="3:4" ht="15.75" customHeight="1" x14ac:dyDescent="0.25">
      <c r="C588" s="362"/>
      <c r="D588" s="362"/>
    </row>
    <row r="589" spans="3:4" ht="15.75" customHeight="1" x14ac:dyDescent="0.25">
      <c r="C589" s="362"/>
      <c r="D589" s="362"/>
    </row>
    <row r="590" spans="3:4" ht="15.75" customHeight="1" x14ac:dyDescent="0.25">
      <c r="C590" s="362"/>
      <c r="D590" s="362"/>
    </row>
    <row r="591" spans="3:4" ht="15.75" customHeight="1" x14ac:dyDescent="0.25">
      <c r="C591" s="362"/>
      <c r="D591" s="362"/>
    </row>
    <row r="592" spans="3:4" ht="15.75" customHeight="1" x14ac:dyDescent="0.25">
      <c r="C592" s="362"/>
      <c r="D592" s="362"/>
    </row>
    <row r="593" spans="3:4" ht="15.75" customHeight="1" x14ac:dyDescent="0.25">
      <c r="C593" s="362"/>
      <c r="D593" s="362"/>
    </row>
    <row r="594" spans="3:4" ht="15.75" customHeight="1" x14ac:dyDescent="0.25">
      <c r="C594" s="362"/>
      <c r="D594" s="362"/>
    </row>
    <row r="595" spans="3:4" ht="15.75" customHeight="1" x14ac:dyDescent="0.25">
      <c r="C595" s="362"/>
      <c r="D595" s="362"/>
    </row>
    <row r="596" spans="3:4" ht="15.75" customHeight="1" x14ac:dyDescent="0.25">
      <c r="C596" s="362"/>
      <c r="D596" s="362"/>
    </row>
    <row r="597" spans="3:4" ht="15.75" customHeight="1" x14ac:dyDescent="0.25">
      <c r="C597" s="362"/>
      <c r="D597" s="362"/>
    </row>
    <row r="598" spans="3:4" ht="15.75" customHeight="1" x14ac:dyDescent="0.25">
      <c r="C598" s="362"/>
      <c r="D598" s="362"/>
    </row>
    <row r="599" spans="3:4" ht="15.75" customHeight="1" x14ac:dyDescent="0.25">
      <c r="C599" s="362"/>
      <c r="D599" s="362"/>
    </row>
    <row r="600" spans="3:4" ht="15.75" customHeight="1" x14ac:dyDescent="0.25">
      <c r="C600" s="362"/>
      <c r="D600" s="362"/>
    </row>
    <row r="601" spans="3:4" ht="15.75" customHeight="1" x14ac:dyDescent="0.25">
      <c r="C601" s="362"/>
      <c r="D601" s="362"/>
    </row>
    <row r="602" spans="3:4" ht="15.75" customHeight="1" x14ac:dyDescent="0.25">
      <c r="C602" s="362"/>
      <c r="D602" s="362"/>
    </row>
    <row r="603" spans="3:4" ht="15.75" customHeight="1" x14ac:dyDescent="0.25">
      <c r="C603" s="362"/>
      <c r="D603" s="362"/>
    </row>
    <row r="604" spans="3:4" ht="15.75" customHeight="1" x14ac:dyDescent="0.25">
      <c r="C604" s="362"/>
      <c r="D604" s="362"/>
    </row>
    <row r="605" spans="3:4" ht="15.75" customHeight="1" x14ac:dyDescent="0.25">
      <c r="C605" s="362"/>
      <c r="D605" s="362"/>
    </row>
    <row r="606" spans="3:4" ht="15.75" customHeight="1" x14ac:dyDescent="0.25">
      <c r="C606" s="362"/>
      <c r="D606" s="362"/>
    </row>
    <row r="607" spans="3:4" ht="15.75" customHeight="1" x14ac:dyDescent="0.25">
      <c r="C607" s="362"/>
      <c r="D607" s="362"/>
    </row>
    <row r="608" spans="3:4" ht="15.75" customHeight="1" x14ac:dyDescent="0.25">
      <c r="C608" s="362"/>
      <c r="D608" s="362"/>
    </row>
    <row r="609" spans="3:4" ht="15.75" customHeight="1" x14ac:dyDescent="0.25">
      <c r="C609" s="362"/>
      <c r="D609" s="362"/>
    </row>
    <row r="610" spans="3:4" ht="15.75" customHeight="1" x14ac:dyDescent="0.25">
      <c r="C610" s="362"/>
      <c r="D610" s="362"/>
    </row>
    <row r="611" spans="3:4" ht="15.75" customHeight="1" x14ac:dyDescent="0.25">
      <c r="C611" s="362"/>
      <c r="D611" s="362"/>
    </row>
    <row r="612" spans="3:4" ht="15.75" customHeight="1" x14ac:dyDescent="0.25">
      <c r="C612" s="362"/>
      <c r="D612" s="362"/>
    </row>
    <row r="613" spans="3:4" ht="15.75" customHeight="1" x14ac:dyDescent="0.25">
      <c r="C613" s="362"/>
      <c r="D613" s="362"/>
    </row>
    <row r="614" spans="3:4" ht="15.75" customHeight="1" x14ac:dyDescent="0.25">
      <c r="C614" s="362"/>
      <c r="D614" s="362"/>
    </row>
    <row r="615" spans="3:4" ht="15.75" customHeight="1" x14ac:dyDescent="0.25">
      <c r="C615" s="362"/>
      <c r="D615" s="362"/>
    </row>
    <row r="616" spans="3:4" ht="15.75" customHeight="1" x14ac:dyDescent="0.25">
      <c r="C616" s="362"/>
      <c r="D616" s="362"/>
    </row>
    <row r="617" spans="3:4" ht="15.75" customHeight="1" x14ac:dyDescent="0.25">
      <c r="C617" s="362"/>
      <c r="D617" s="362"/>
    </row>
    <row r="618" spans="3:4" ht="15.75" customHeight="1" x14ac:dyDescent="0.25">
      <c r="C618" s="362"/>
      <c r="D618" s="362"/>
    </row>
    <row r="619" spans="3:4" ht="15.75" customHeight="1" x14ac:dyDescent="0.25">
      <c r="C619" s="362"/>
      <c r="D619" s="362"/>
    </row>
    <row r="620" spans="3:4" ht="15.75" customHeight="1" x14ac:dyDescent="0.25">
      <c r="C620" s="362"/>
      <c r="D620" s="362"/>
    </row>
    <row r="621" spans="3:4" ht="15.75" customHeight="1" x14ac:dyDescent="0.25">
      <c r="C621" s="362"/>
      <c r="D621" s="362"/>
    </row>
    <row r="622" spans="3:4" ht="15.75" customHeight="1" x14ac:dyDescent="0.25">
      <c r="C622" s="362"/>
      <c r="D622" s="362"/>
    </row>
    <row r="623" spans="3:4" ht="15.75" customHeight="1" x14ac:dyDescent="0.25">
      <c r="C623" s="362"/>
      <c r="D623" s="362"/>
    </row>
    <row r="624" spans="3:4" ht="15.75" customHeight="1" x14ac:dyDescent="0.25">
      <c r="C624" s="362"/>
      <c r="D624" s="362"/>
    </row>
    <row r="625" spans="3:4" ht="15.75" customHeight="1" x14ac:dyDescent="0.25">
      <c r="C625" s="362"/>
      <c r="D625" s="362"/>
    </row>
    <row r="626" spans="3:4" ht="15.75" customHeight="1" x14ac:dyDescent="0.25">
      <c r="C626" s="362"/>
      <c r="D626" s="362"/>
    </row>
    <row r="627" spans="3:4" ht="15.75" customHeight="1" x14ac:dyDescent="0.25">
      <c r="C627" s="362"/>
      <c r="D627" s="362"/>
    </row>
    <row r="628" spans="3:4" ht="15.75" customHeight="1" x14ac:dyDescent="0.25">
      <c r="C628" s="362"/>
      <c r="D628" s="362"/>
    </row>
    <row r="629" spans="3:4" ht="15.75" customHeight="1" x14ac:dyDescent="0.25">
      <c r="C629" s="362"/>
      <c r="D629" s="362"/>
    </row>
    <row r="630" spans="3:4" ht="15.75" customHeight="1" x14ac:dyDescent="0.25">
      <c r="C630" s="362"/>
      <c r="D630" s="362"/>
    </row>
    <row r="631" spans="3:4" ht="15.75" customHeight="1" x14ac:dyDescent="0.25">
      <c r="C631" s="362"/>
      <c r="D631" s="362"/>
    </row>
    <row r="632" spans="3:4" ht="15.75" customHeight="1" x14ac:dyDescent="0.25">
      <c r="C632" s="362"/>
      <c r="D632" s="362"/>
    </row>
    <row r="633" spans="3:4" ht="15.75" customHeight="1" x14ac:dyDescent="0.25">
      <c r="C633" s="362"/>
      <c r="D633" s="362"/>
    </row>
    <row r="634" spans="3:4" ht="15.75" customHeight="1" x14ac:dyDescent="0.25">
      <c r="C634" s="362"/>
      <c r="D634" s="362"/>
    </row>
    <row r="635" spans="3:4" ht="15.75" customHeight="1" x14ac:dyDescent="0.25">
      <c r="C635" s="362"/>
      <c r="D635" s="362"/>
    </row>
    <row r="636" spans="3:4" ht="15.75" customHeight="1" x14ac:dyDescent="0.25">
      <c r="C636" s="362"/>
      <c r="D636" s="362"/>
    </row>
    <row r="637" spans="3:4" ht="15.75" customHeight="1" x14ac:dyDescent="0.25">
      <c r="C637" s="362"/>
      <c r="D637" s="362"/>
    </row>
    <row r="638" spans="3:4" ht="15.75" customHeight="1" x14ac:dyDescent="0.25">
      <c r="C638" s="362"/>
      <c r="D638" s="362"/>
    </row>
    <row r="639" spans="3:4" ht="15.75" customHeight="1" x14ac:dyDescent="0.25">
      <c r="C639" s="362"/>
      <c r="D639" s="362"/>
    </row>
    <row r="640" spans="3:4" ht="15.75" customHeight="1" x14ac:dyDescent="0.25">
      <c r="C640" s="362"/>
      <c r="D640" s="362"/>
    </row>
    <row r="641" spans="3:4" ht="15.75" customHeight="1" x14ac:dyDescent="0.25">
      <c r="C641" s="362"/>
      <c r="D641" s="362"/>
    </row>
    <row r="642" spans="3:4" ht="15.75" customHeight="1" x14ac:dyDescent="0.25">
      <c r="C642" s="362"/>
      <c r="D642" s="362"/>
    </row>
    <row r="643" spans="3:4" ht="15.75" customHeight="1" x14ac:dyDescent="0.25">
      <c r="C643" s="362"/>
      <c r="D643" s="362"/>
    </row>
    <row r="644" spans="3:4" ht="15.75" customHeight="1" x14ac:dyDescent="0.25">
      <c r="C644" s="362"/>
      <c r="D644" s="362"/>
    </row>
    <row r="645" spans="3:4" ht="15.75" customHeight="1" x14ac:dyDescent="0.25">
      <c r="C645" s="362"/>
      <c r="D645" s="362"/>
    </row>
    <row r="646" spans="3:4" ht="15.75" customHeight="1" x14ac:dyDescent="0.25">
      <c r="C646" s="362"/>
      <c r="D646" s="362"/>
    </row>
    <row r="647" spans="3:4" ht="15.75" customHeight="1" x14ac:dyDescent="0.25">
      <c r="C647" s="362"/>
      <c r="D647" s="362"/>
    </row>
    <row r="648" spans="3:4" ht="15.75" customHeight="1" x14ac:dyDescent="0.25">
      <c r="C648" s="362"/>
      <c r="D648" s="362"/>
    </row>
    <row r="649" spans="3:4" ht="15.75" customHeight="1" x14ac:dyDescent="0.25">
      <c r="C649" s="362"/>
      <c r="D649" s="362"/>
    </row>
    <row r="650" spans="3:4" ht="15.75" customHeight="1" x14ac:dyDescent="0.25">
      <c r="C650" s="362"/>
      <c r="D650" s="362"/>
    </row>
    <row r="651" spans="3:4" ht="15.75" customHeight="1" x14ac:dyDescent="0.25">
      <c r="C651" s="362"/>
      <c r="D651" s="362"/>
    </row>
    <row r="652" spans="3:4" ht="15.75" customHeight="1" x14ac:dyDescent="0.25">
      <c r="C652" s="362"/>
      <c r="D652" s="362"/>
    </row>
    <row r="653" spans="3:4" ht="15.75" customHeight="1" x14ac:dyDescent="0.25">
      <c r="C653" s="362"/>
      <c r="D653" s="362"/>
    </row>
    <row r="654" spans="3:4" ht="15.75" customHeight="1" x14ac:dyDescent="0.25">
      <c r="C654" s="362"/>
      <c r="D654" s="362"/>
    </row>
    <row r="655" spans="3:4" ht="15.75" customHeight="1" x14ac:dyDescent="0.25">
      <c r="C655" s="362"/>
      <c r="D655" s="362"/>
    </row>
    <row r="656" spans="3:4" ht="15.75" customHeight="1" x14ac:dyDescent="0.25">
      <c r="C656" s="362"/>
      <c r="D656" s="362"/>
    </row>
    <row r="657" spans="3:4" ht="15.75" customHeight="1" x14ac:dyDescent="0.25">
      <c r="C657" s="362"/>
      <c r="D657" s="362"/>
    </row>
    <row r="658" spans="3:4" ht="15.75" customHeight="1" x14ac:dyDescent="0.25">
      <c r="C658" s="362"/>
      <c r="D658" s="362"/>
    </row>
    <row r="659" spans="3:4" ht="15.75" customHeight="1" x14ac:dyDescent="0.25">
      <c r="C659" s="362"/>
      <c r="D659" s="362"/>
    </row>
    <row r="660" spans="3:4" ht="15.75" customHeight="1" x14ac:dyDescent="0.25">
      <c r="C660" s="362"/>
      <c r="D660" s="362"/>
    </row>
    <row r="661" spans="3:4" ht="15.75" customHeight="1" x14ac:dyDescent="0.25">
      <c r="C661" s="362"/>
      <c r="D661" s="362"/>
    </row>
    <row r="662" spans="3:4" ht="15.75" customHeight="1" x14ac:dyDescent="0.25">
      <c r="C662" s="362"/>
      <c r="D662" s="362"/>
    </row>
    <row r="663" spans="3:4" ht="15.75" customHeight="1" x14ac:dyDescent="0.25">
      <c r="C663" s="362"/>
      <c r="D663" s="362"/>
    </row>
    <row r="664" spans="3:4" ht="15.75" customHeight="1" x14ac:dyDescent="0.25">
      <c r="C664" s="362"/>
      <c r="D664" s="362"/>
    </row>
    <row r="665" spans="3:4" ht="15.75" customHeight="1" x14ac:dyDescent="0.25">
      <c r="C665" s="362"/>
      <c r="D665" s="362"/>
    </row>
    <row r="666" spans="3:4" ht="15.75" customHeight="1" x14ac:dyDescent="0.25">
      <c r="C666" s="362"/>
      <c r="D666" s="362"/>
    </row>
    <row r="667" spans="3:4" ht="15.75" customHeight="1" x14ac:dyDescent="0.25">
      <c r="C667" s="362"/>
      <c r="D667" s="362"/>
    </row>
    <row r="668" spans="3:4" ht="15.75" customHeight="1" x14ac:dyDescent="0.25">
      <c r="C668" s="362"/>
      <c r="D668" s="362"/>
    </row>
    <row r="669" spans="3:4" ht="15.75" customHeight="1" x14ac:dyDescent="0.25">
      <c r="C669" s="362"/>
      <c r="D669" s="362"/>
    </row>
    <row r="670" spans="3:4" ht="15.75" customHeight="1" x14ac:dyDescent="0.25">
      <c r="C670" s="362"/>
      <c r="D670" s="362"/>
    </row>
    <row r="671" spans="3:4" ht="15.75" customHeight="1" x14ac:dyDescent="0.25">
      <c r="C671" s="362"/>
      <c r="D671" s="362"/>
    </row>
    <row r="672" spans="3:4" ht="15.75" customHeight="1" x14ac:dyDescent="0.25">
      <c r="C672" s="362"/>
      <c r="D672" s="362"/>
    </row>
    <row r="673" spans="3:4" ht="15.75" customHeight="1" x14ac:dyDescent="0.25">
      <c r="C673" s="362"/>
      <c r="D673" s="362"/>
    </row>
    <row r="674" spans="3:4" ht="15.75" customHeight="1" x14ac:dyDescent="0.25">
      <c r="C674" s="362"/>
      <c r="D674" s="362"/>
    </row>
    <row r="675" spans="3:4" ht="15.75" customHeight="1" x14ac:dyDescent="0.25">
      <c r="C675" s="362"/>
      <c r="D675" s="362"/>
    </row>
    <row r="676" spans="3:4" ht="15.75" customHeight="1" x14ac:dyDescent="0.25">
      <c r="C676" s="362"/>
      <c r="D676" s="362"/>
    </row>
    <row r="677" spans="3:4" ht="15.75" customHeight="1" x14ac:dyDescent="0.25">
      <c r="C677" s="362"/>
      <c r="D677" s="362"/>
    </row>
    <row r="678" spans="3:4" ht="15.75" customHeight="1" x14ac:dyDescent="0.25">
      <c r="C678" s="362"/>
      <c r="D678" s="362"/>
    </row>
    <row r="679" spans="3:4" ht="15.75" customHeight="1" x14ac:dyDescent="0.25">
      <c r="C679" s="362"/>
      <c r="D679" s="362"/>
    </row>
    <row r="680" spans="3:4" ht="15.75" customHeight="1" x14ac:dyDescent="0.25">
      <c r="C680" s="362"/>
      <c r="D680" s="362"/>
    </row>
    <row r="681" spans="3:4" ht="15.75" customHeight="1" x14ac:dyDescent="0.25">
      <c r="C681" s="362"/>
      <c r="D681" s="362"/>
    </row>
    <row r="682" spans="3:4" ht="15.75" customHeight="1" x14ac:dyDescent="0.25">
      <c r="C682" s="362"/>
      <c r="D682" s="362"/>
    </row>
    <row r="683" spans="3:4" ht="15.75" customHeight="1" x14ac:dyDescent="0.25">
      <c r="C683" s="362"/>
      <c r="D683" s="362"/>
    </row>
    <row r="684" spans="3:4" ht="15.75" customHeight="1" x14ac:dyDescent="0.25">
      <c r="C684" s="362"/>
      <c r="D684" s="362"/>
    </row>
    <row r="685" spans="3:4" ht="15.75" customHeight="1" x14ac:dyDescent="0.25">
      <c r="C685" s="362"/>
      <c r="D685" s="362"/>
    </row>
    <row r="686" spans="3:4" ht="15.75" customHeight="1" x14ac:dyDescent="0.25">
      <c r="C686" s="362"/>
      <c r="D686" s="362"/>
    </row>
    <row r="687" spans="3:4" ht="15.75" customHeight="1" x14ac:dyDescent="0.25">
      <c r="C687" s="362"/>
      <c r="D687" s="362"/>
    </row>
    <row r="688" spans="3:4" ht="15.75" customHeight="1" x14ac:dyDescent="0.25">
      <c r="C688" s="362"/>
      <c r="D688" s="362"/>
    </row>
    <row r="689" spans="3:4" ht="15.75" customHeight="1" x14ac:dyDescent="0.25">
      <c r="C689" s="362"/>
      <c r="D689" s="362"/>
    </row>
    <row r="690" spans="3:4" ht="15.75" customHeight="1" x14ac:dyDescent="0.25">
      <c r="C690" s="362"/>
      <c r="D690" s="362"/>
    </row>
    <row r="691" spans="3:4" ht="15.75" customHeight="1" x14ac:dyDescent="0.25">
      <c r="C691" s="362"/>
      <c r="D691" s="362"/>
    </row>
    <row r="692" spans="3:4" ht="15.75" customHeight="1" x14ac:dyDescent="0.25">
      <c r="C692" s="362"/>
      <c r="D692" s="362"/>
    </row>
    <row r="693" spans="3:4" ht="15.75" customHeight="1" x14ac:dyDescent="0.25">
      <c r="C693" s="362"/>
      <c r="D693" s="362"/>
    </row>
    <row r="694" spans="3:4" ht="15.75" customHeight="1" x14ac:dyDescent="0.25">
      <c r="C694" s="362"/>
      <c r="D694" s="362"/>
    </row>
    <row r="695" spans="3:4" ht="15.75" customHeight="1" x14ac:dyDescent="0.25">
      <c r="C695" s="362"/>
      <c r="D695" s="362"/>
    </row>
    <row r="696" spans="3:4" ht="15.75" customHeight="1" x14ac:dyDescent="0.25">
      <c r="C696" s="362"/>
      <c r="D696" s="362"/>
    </row>
    <row r="697" spans="3:4" ht="15.75" customHeight="1" x14ac:dyDescent="0.25">
      <c r="C697" s="362"/>
      <c r="D697" s="362"/>
    </row>
    <row r="698" spans="3:4" ht="15.75" customHeight="1" x14ac:dyDescent="0.25">
      <c r="C698" s="362"/>
      <c r="D698" s="362"/>
    </row>
    <row r="699" spans="3:4" ht="15.75" customHeight="1" x14ac:dyDescent="0.25">
      <c r="C699" s="362"/>
      <c r="D699" s="362"/>
    </row>
    <row r="700" spans="3:4" ht="15.75" customHeight="1" x14ac:dyDescent="0.25">
      <c r="C700" s="362"/>
      <c r="D700" s="362"/>
    </row>
    <row r="701" spans="3:4" ht="15.75" customHeight="1" x14ac:dyDescent="0.25">
      <c r="C701" s="362"/>
      <c r="D701" s="362"/>
    </row>
    <row r="702" spans="3:4" ht="15.75" customHeight="1" x14ac:dyDescent="0.25">
      <c r="C702" s="362"/>
      <c r="D702" s="362"/>
    </row>
    <row r="703" spans="3:4" ht="15.75" customHeight="1" x14ac:dyDescent="0.25">
      <c r="C703" s="362"/>
      <c r="D703" s="362"/>
    </row>
    <row r="704" spans="3:4" ht="15.75" customHeight="1" x14ac:dyDescent="0.25">
      <c r="C704" s="362"/>
      <c r="D704" s="362"/>
    </row>
    <row r="705" spans="3:4" ht="15.75" customHeight="1" x14ac:dyDescent="0.25">
      <c r="C705" s="362"/>
      <c r="D705" s="362"/>
    </row>
    <row r="706" spans="3:4" ht="15.75" customHeight="1" x14ac:dyDescent="0.25">
      <c r="C706" s="362"/>
      <c r="D706" s="362"/>
    </row>
    <row r="707" spans="3:4" ht="15.75" customHeight="1" x14ac:dyDescent="0.25">
      <c r="C707" s="362"/>
      <c r="D707" s="362"/>
    </row>
    <row r="708" spans="3:4" ht="15.75" customHeight="1" x14ac:dyDescent="0.25">
      <c r="C708" s="362"/>
      <c r="D708" s="362"/>
    </row>
    <row r="709" spans="3:4" ht="15.75" customHeight="1" x14ac:dyDescent="0.25">
      <c r="C709" s="362"/>
      <c r="D709" s="362"/>
    </row>
    <row r="710" spans="3:4" ht="15.75" customHeight="1" x14ac:dyDescent="0.25">
      <c r="C710" s="362"/>
      <c r="D710" s="362"/>
    </row>
    <row r="711" spans="3:4" ht="15.75" customHeight="1" x14ac:dyDescent="0.25">
      <c r="C711" s="362"/>
      <c r="D711" s="362"/>
    </row>
    <row r="712" spans="3:4" ht="15.75" customHeight="1" x14ac:dyDescent="0.25">
      <c r="C712" s="362"/>
      <c r="D712" s="362"/>
    </row>
    <row r="713" spans="3:4" ht="15.75" customHeight="1" x14ac:dyDescent="0.25">
      <c r="C713" s="362"/>
      <c r="D713" s="362"/>
    </row>
    <row r="714" spans="3:4" ht="15.75" customHeight="1" x14ac:dyDescent="0.25">
      <c r="C714" s="362"/>
      <c r="D714" s="362"/>
    </row>
    <row r="715" spans="3:4" ht="15.75" customHeight="1" x14ac:dyDescent="0.25">
      <c r="C715" s="362"/>
      <c r="D715" s="362"/>
    </row>
    <row r="716" spans="3:4" ht="15.75" customHeight="1" x14ac:dyDescent="0.25">
      <c r="C716" s="362"/>
      <c r="D716" s="362"/>
    </row>
    <row r="717" spans="3:4" ht="15.75" customHeight="1" x14ac:dyDescent="0.25">
      <c r="C717" s="362"/>
      <c r="D717" s="362"/>
    </row>
    <row r="718" spans="3:4" ht="15.75" customHeight="1" x14ac:dyDescent="0.25">
      <c r="C718" s="362"/>
      <c r="D718" s="362"/>
    </row>
    <row r="719" spans="3:4" ht="15.75" customHeight="1" x14ac:dyDescent="0.25">
      <c r="C719" s="362"/>
      <c r="D719" s="362"/>
    </row>
    <row r="720" spans="3:4" ht="15.75" customHeight="1" x14ac:dyDescent="0.25">
      <c r="C720" s="362"/>
      <c r="D720" s="362"/>
    </row>
    <row r="721" spans="3:4" ht="15.75" customHeight="1" x14ac:dyDescent="0.25">
      <c r="C721" s="362"/>
      <c r="D721" s="362"/>
    </row>
    <row r="722" spans="3:4" ht="15.75" customHeight="1" x14ac:dyDescent="0.25">
      <c r="C722" s="362"/>
      <c r="D722" s="362"/>
    </row>
    <row r="723" spans="3:4" ht="15.75" customHeight="1" x14ac:dyDescent="0.25">
      <c r="C723" s="362"/>
      <c r="D723" s="362"/>
    </row>
    <row r="724" spans="3:4" ht="15.75" customHeight="1" x14ac:dyDescent="0.25">
      <c r="C724" s="362"/>
      <c r="D724" s="362"/>
    </row>
    <row r="725" spans="3:4" ht="15.75" customHeight="1" x14ac:dyDescent="0.25">
      <c r="C725" s="362"/>
      <c r="D725" s="362"/>
    </row>
    <row r="726" spans="3:4" ht="15.75" customHeight="1" x14ac:dyDescent="0.25">
      <c r="C726" s="362"/>
      <c r="D726" s="362"/>
    </row>
    <row r="727" spans="3:4" ht="15.75" customHeight="1" x14ac:dyDescent="0.25">
      <c r="C727" s="362"/>
      <c r="D727" s="362"/>
    </row>
    <row r="728" spans="3:4" ht="15.75" customHeight="1" x14ac:dyDescent="0.25">
      <c r="C728" s="362"/>
      <c r="D728" s="362"/>
    </row>
    <row r="729" spans="3:4" ht="15.75" customHeight="1" x14ac:dyDescent="0.25">
      <c r="C729" s="362"/>
      <c r="D729" s="362"/>
    </row>
    <row r="730" spans="3:4" ht="15.75" customHeight="1" x14ac:dyDescent="0.25">
      <c r="C730" s="362"/>
      <c r="D730" s="362"/>
    </row>
    <row r="731" spans="3:4" ht="15.75" customHeight="1" x14ac:dyDescent="0.25">
      <c r="C731" s="362"/>
      <c r="D731" s="362"/>
    </row>
    <row r="732" spans="3:4" ht="15.75" customHeight="1" x14ac:dyDescent="0.25">
      <c r="C732" s="362"/>
      <c r="D732" s="362"/>
    </row>
    <row r="733" spans="3:4" ht="15.75" customHeight="1" x14ac:dyDescent="0.25">
      <c r="C733" s="362"/>
      <c r="D733" s="362"/>
    </row>
    <row r="734" spans="3:4" ht="15.75" customHeight="1" x14ac:dyDescent="0.25">
      <c r="C734" s="362"/>
      <c r="D734" s="362"/>
    </row>
    <row r="735" spans="3:4" ht="15.75" customHeight="1" x14ac:dyDescent="0.25">
      <c r="C735" s="362"/>
      <c r="D735" s="362"/>
    </row>
    <row r="736" spans="3:4" ht="15.75" customHeight="1" x14ac:dyDescent="0.25">
      <c r="C736" s="362"/>
      <c r="D736" s="362"/>
    </row>
    <row r="737" spans="3:4" ht="15.75" customHeight="1" x14ac:dyDescent="0.25">
      <c r="C737" s="362"/>
      <c r="D737" s="362"/>
    </row>
    <row r="738" spans="3:4" ht="15.75" customHeight="1" x14ac:dyDescent="0.25">
      <c r="C738" s="362"/>
      <c r="D738" s="362"/>
    </row>
    <row r="739" spans="3:4" ht="15.75" customHeight="1" x14ac:dyDescent="0.25">
      <c r="C739" s="362"/>
      <c r="D739" s="362"/>
    </row>
    <row r="740" spans="3:4" ht="15.75" customHeight="1" x14ac:dyDescent="0.25">
      <c r="C740" s="362"/>
      <c r="D740" s="362"/>
    </row>
    <row r="741" spans="3:4" ht="15.75" customHeight="1" x14ac:dyDescent="0.25">
      <c r="C741" s="362"/>
      <c r="D741" s="362"/>
    </row>
    <row r="742" spans="3:4" ht="15.75" customHeight="1" x14ac:dyDescent="0.25">
      <c r="C742" s="362"/>
      <c r="D742" s="362"/>
    </row>
    <row r="743" spans="3:4" ht="15.75" customHeight="1" x14ac:dyDescent="0.25">
      <c r="C743" s="362"/>
      <c r="D743" s="362"/>
    </row>
    <row r="744" spans="3:4" ht="15.75" customHeight="1" x14ac:dyDescent="0.25">
      <c r="C744" s="362"/>
      <c r="D744" s="362"/>
    </row>
    <row r="745" spans="3:4" ht="15.75" customHeight="1" x14ac:dyDescent="0.25">
      <c r="C745" s="362"/>
      <c r="D745" s="362"/>
    </row>
    <row r="746" spans="3:4" ht="15.75" customHeight="1" x14ac:dyDescent="0.25">
      <c r="C746" s="362"/>
      <c r="D746" s="362"/>
    </row>
    <row r="747" spans="3:4" ht="15.75" customHeight="1" x14ac:dyDescent="0.25">
      <c r="C747" s="362"/>
      <c r="D747" s="362"/>
    </row>
    <row r="748" spans="3:4" ht="15.75" customHeight="1" x14ac:dyDescent="0.25">
      <c r="C748" s="362"/>
      <c r="D748" s="362"/>
    </row>
    <row r="749" spans="3:4" ht="15.75" customHeight="1" x14ac:dyDescent="0.25">
      <c r="C749" s="362"/>
      <c r="D749" s="362"/>
    </row>
    <row r="750" spans="3:4" ht="15.75" customHeight="1" x14ac:dyDescent="0.25">
      <c r="C750" s="362"/>
      <c r="D750" s="362"/>
    </row>
    <row r="751" spans="3:4" ht="15.75" customHeight="1" x14ac:dyDescent="0.25">
      <c r="C751" s="362"/>
      <c r="D751" s="362"/>
    </row>
    <row r="752" spans="3:4" ht="15.75" customHeight="1" x14ac:dyDescent="0.25">
      <c r="C752" s="362"/>
      <c r="D752" s="362"/>
    </row>
    <row r="753" spans="3:4" ht="15.75" customHeight="1" x14ac:dyDescent="0.25">
      <c r="C753" s="362"/>
      <c r="D753" s="362"/>
    </row>
    <row r="754" spans="3:4" ht="15.75" customHeight="1" x14ac:dyDescent="0.25">
      <c r="C754" s="362"/>
      <c r="D754" s="362"/>
    </row>
    <row r="755" spans="3:4" ht="15.75" customHeight="1" x14ac:dyDescent="0.25">
      <c r="C755" s="362"/>
      <c r="D755" s="362"/>
    </row>
    <row r="756" spans="3:4" ht="15.75" customHeight="1" x14ac:dyDescent="0.25">
      <c r="C756" s="362"/>
      <c r="D756" s="362"/>
    </row>
    <row r="757" spans="3:4" ht="15.75" customHeight="1" x14ac:dyDescent="0.25">
      <c r="C757" s="362"/>
      <c r="D757" s="362"/>
    </row>
    <row r="758" spans="3:4" ht="15.75" customHeight="1" x14ac:dyDescent="0.25">
      <c r="C758" s="362"/>
      <c r="D758" s="362"/>
    </row>
    <row r="759" spans="3:4" ht="15.75" customHeight="1" x14ac:dyDescent="0.25">
      <c r="C759" s="362"/>
      <c r="D759" s="362"/>
    </row>
    <row r="760" spans="3:4" ht="15.75" customHeight="1" x14ac:dyDescent="0.25">
      <c r="C760" s="362"/>
      <c r="D760" s="362"/>
    </row>
    <row r="761" spans="3:4" ht="15.75" customHeight="1" x14ac:dyDescent="0.25">
      <c r="C761" s="362"/>
      <c r="D761" s="362"/>
    </row>
    <row r="762" spans="3:4" ht="15.75" customHeight="1" x14ac:dyDescent="0.25">
      <c r="C762" s="362"/>
      <c r="D762" s="362"/>
    </row>
    <row r="763" spans="3:4" ht="15.75" customHeight="1" x14ac:dyDescent="0.25">
      <c r="C763" s="362"/>
      <c r="D763" s="362"/>
    </row>
    <row r="764" spans="3:4" ht="15.75" customHeight="1" x14ac:dyDescent="0.25">
      <c r="C764" s="362"/>
      <c r="D764" s="362"/>
    </row>
    <row r="765" spans="3:4" ht="15.75" customHeight="1" x14ac:dyDescent="0.25">
      <c r="C765" s="362"/>
      <c r="D765" s="362"/>
    </row>
    <row r="766" spans="3:4" ht="15.75" customHeight="1" x14ac:dyDescent="0.25">
      <c r="C766" s="362"/>
      <c r="D766" s="362"/>
    </row>
    <row r="767" spans="3:4" ht="15.75" customHeight="1" x14ac:dyDescent="0.25">
      <c r="C767" s="362"/>
      <c r="D767" s="362"/>
    </row>
    <row r="768" spans="3:4" ht="15.75" customHeight="1" x14ac:dyDescent="0.25">
      <c r="C768" s="362"/>
      <c r="D768" s="362"/>
    </row>
    <row r="769" spans="3:4" ht="15.75" customHeight="1" x14ac:dyDescent="0.25">
      <c r="C769" s="362"/>
      <c r="D769" s="362"/>
    </row>
    <row r="770" spans="3:4" ht="15.75" customHeight="1" x14ac:dyDescent="0.25">
      <c r="C770" s="362"/>
      <c r="D770" s="362"/>
    </row>
    <row r="771" spans="3:4" ht="15.75" customHeight="1" x14ac:dyDescent="0.25">
      <c r="C771" s="362"/>
      <c r="D771" s="362"/>
    </row>
    <row r="772" spans="3:4" ht="15.75" customHeight="1" x14ac:dyDescent="0.25">
      <c r="C772" s="362"/>
      <c r="D772" s="362"/>
    </row>
    <row r="773" spans="3:4" ht="15.75" customHeight="1" x14ac:dyDescent="0.25">
      <c r="C773" s="362"/>
      <c r="D773" s="362"/>
    </row>
    <row r="774" spans="3:4" ht="15.75" customHeight="1" x14ac:dyDescent="0.25">
      <c r="C774" s="362"/>
      <c r="D774" s="362"/>
    </row>
    <row r="775" spans="3:4" ht="15.75" customHeight="1" x14ac:dyDescent="0.25">
      <c r="C775" s="362"/>
      <c r="D775" s="362"/>
    </row>
    <row r="776" spans="3:4" ht="15.75" customHeight="1" x14ac:dyDescent="0.25">
      <c r="C776" s="362"/>
      <c r="D776" s="362"/>
    </row>
    <row r="777" spans="3:4" ht="15.75" customHeight="1" x14ac:dyDescent="0.25">
      <c r="C777" s="362"/>
      <c r="D777" s="362"/>
    </row>
    <row r="778" spans="3:4" ht="15.75" customHeight="1" x14ac:dyDescent="0.25">
      <c r="C778" s="362"/>
      <c r="D778" s="362"/>
    </row>
    <row r="779" spans="3:4" ht="15.75" customHeight="1" x14ac:dyDescent="0.25">
      <c r="C779" s="362"/>
      <c r="D779" s="362"/>
    </row>
    <row r="780" spans="3:4" ht="15.75" customHeight="1" x14ac:dyDescent="0.25">
      <c r="C780" s="362"/>
      <c r="D780" s="362"/>
    </row>
    <row r="781" spans="3:4" ht="15.75" customHeight="1" x14ac:dyDescent="0.25">
      <c r="C781" s="362"/>
      <c r="D781" s="362"/>
    </row>
    <row r="782" spans="3:4" ht="15.75" customHeight="1" x14ac:dyDescent="0.25">
      <c r="C782" s="362"/>
      <c r="D782" s="362"/>
    </row>
    <row r="783" spans="3:4" ht="15.75" customHeight="1" x14ac:dyDescent="0.25">
      <c r="C783" s="362"/>
      <c r="D783" s="362"/>
    </row>
    <row r="784" spans="3:4" ht="15.75" customHeight="1" x14ac:dyDescent="0.25">
      <c r="C784" s="362"/>
      <c r="D784" s="362"/>
    </row>
    <row r="785" spans="3:4" ht="15.75" customHeight="1" x14ac:dyDescent="0.25">
      <c r="C785" s="362"/>
      <c r="D785" s="362"/>
    </row>
    <row r="786" spans="3:4" ht="15.75" customHeight="1" x14ac:dyDescent="0.25">
      <c r="C786" s="362"/>
      <c r="D786" s="362"/>
    </row>
    <row r="787" spans="3:4" ht="15.75" customHeight="1" x14ac:dyDescent="0.25">
      <c r="C787" s="362"/>
      <c r="D787" s="362"/>
    </row>
    <row r="788" spans="3:4" ht="15.75" customHeight="1" x14ac:dyDescent="0.25">
      <c r="C788" s="362"/>
      <c r="D788" s="362"/>
    </row>
    <row r="789" spans="3:4" ht="15.75" customHeight="1" x14ac:dyDescent="0.25">
      <c r="C789" s="362"/>
      <c r="D789" s="362"/>
    </row>
    <row r="790" spans="3:4" ht="15.75" customHeight="1" x14ac:dyDescent="0.25">
      <c r="C790" s="362"/>
      <c r="D790" s="362"/>
    </row>
    <row r="791" spans="3:4" ht="15.75" customHeight="1" x14ac:dyDescent="0.25">
      <c r="C791" s="362"/>
      <c r="D791" s="362"/>
    </row>
    <row r="792" spans="3:4" ht="15.75" customHeight="1" x14ac:dyDescent="0.25">
      <c r="C792" s="362"/>
      <c r="D792" s="362"/>
    </row>
    <row r="793" spans="3:4" ht="15.75" customHeight="1" x14ac:dyDescent="0.25">
      <c r="C793" s="362"/>
      <c r="D793" s="362"/>
    </row>
    <row r="794" spans="3:4" ht="15.75" customHeight="1" x14ac:dyDescent="0.25">
      <c r="C794" s="362"/>
      <c r="D794" s="362"/>
    </row>
    <row r="795" spans="3:4" ht="15.75" customHeight="1" x14ac:dyDescent="0.25">
      <c r="C795" s="362"/>
      <c r="D795" s="362"/>
    </row>
    <row r="796" spans="3:4" ht="15.75" customHeight="1" x14ac:dyDescent="0.25">
      <c r="C796" s="362"/>
      <c r="D796" s="362"/>
    </row>
    <row r="797" spans="3:4" ht="15.75" customHeight="1" x14ac:dyDescent="0.25">
      <c r="C797" s="362"/>
      <c r="D797" s="362"/>
    </row>
    <row r="798" spans="3:4" ht="15.75" customHeight="1" x14ac:dyDescent="0.25">
      <c r="C798" s="362"/>
      <c r="D798" s="362"/>
    </row>
    <row r="799" spans="3:4" ht="15.75" customHeight="1" x14ac:dyDescent="0.25">
      <c r="C799" s="362"/>
      <c r="D799" s="362"/>
    </row>
    <row r="800" spans="3:4" ht="15.75" customHeight="1" x14ac:dyDescent="0.25">
      <c r="C800" s="362"/>
      <c r="D800" s="362"/>
    </row>
    <row r="801" spans="3:4" ht="15.75" customHeight="1" x14ac:dyDescent="0.25">
      <c r="C801" s="362"/>
      <c r="D801" s="362"/>
    </row>
    <row r="802" spans="3:4" ht="15.75" customHeight="1" x14ac:dyDescent="0.25">
      <c r="C802" s="362"/>
      <c r="D802" s="362"/>
    </row>
    <row r="803" spans="3:4" ht="15.75" customHeight="1" x14ac:dyDescent="0.25">
      <c r="C803" s="362"/>
      <c r="D803" s="362"/>
    </row>
    <row r="804" spans="3:4" ht="15.75" customHeight="1" x14ac:dyDescent="0.25">
      <c r="C804" s="362"/>
      <c r="D804" s="362"/>
    </row>
    <row r="805" spans="3:4" ht="15.75" customHeight="1" x14ac:dyDescent="0.25">
      <c r="C805" s="362"/>
      <c r="D805" s="362"/>
    </row>
    <row r="806" spans="3:4" ht="15.75" customHeight="1" x14ac:dyDescent="0.25">
      <c r="C806" s="362"/>
      <c r="D806" s="362"/>
    </row>
    <row r="807" spans="3:4" ht="15.75" customHeight="1" x14ac:dyDescent="0.25">
      <c r="C807" s="362"/>
      <c r="D807" s="362"/>
    </row>
    <row r="808" spans="3:4" ht="15.75" customHeight="1" x14ac:dyDescent="0.25">
      <c r="C808" s="362"/>
      <c r="D808" s="362"/>
    </row>
    <row r="809" spans="3:4" ht="15.75" customHeight="1" x14ac:dyDescent="0.25">
      <c r="C809" s="362"/>
      <c r="D809" s="362"/>
    </row>
    <row r="810" spans="3:4" ht="15.75" customHeight="1" x14ac:dyDescent="0.25">
      <c r="C810" s="362"/>
      <c r="D810" s="362"/>
    </row>
    <row r="811" spans="3:4" ht="15.75" customHeight="1" x14ac:dyDescent="0.25">
      <c r="C811" s="362"/>
      <c r="D811" s="362"/>
    </row>
    <row r="812" spans="3:4" ht="15.75" customHeight="1" x14ac:dyDescent="0.25">
      <c r="C812" s="362"/>
      <c r="D812" s="362"/>
    </row>
    <row r="813" spans="3:4" ht="15.75" customHeight="1" x14ac:dyDescent="0.25">
      <c r="C813" s="362"/>
      <c r="D813" s="362"/>
    </row>
    <row r="814" spans="3:4" ht="15.75" customHeight="1" x14ac:dyDescent="0.25">
      <c r="C814" s="362"/>
      <c r="D814" s="362"/>
    </row>
    <row r="815" spans="3:4" ht="15.75" customHeight="1" x14ac:dyDescent="0.25">
      <c r="C815" s="362"/>
      <c r="D815" s="362"/>
    </row>
    <row r="816" spans="3:4" ht="15.75" customHeight="1" x14ac:dyDescent="0.25">
      <c r="C816" s="362"/>
      <c r="D816" s="362"/>
    </row>
    <row r="817" spans="3:4" ht="15.75" customHeight="1" x14ac:dyDescent="0.25">
      <c r="C817" s="362"/>
      <c r="D817" s="362"/>
    </row>
    <row r="818" spans="3:4" ht="15.75" customHeight="1" x14ac:dyDescent="0.25">
      <c r="C818" s="362"/>
      <c r="D818" s="362"/>
    </row>
    <row r="819" spans="3:4" ht="15.75" customHeight="1" x14ac:dyDescent="0.25">
      <c r="C819" s="362"/>
      <c r="D819" s="362"/>
    </row>
    <row r="820" spans="3:4" ht="15.75" customHeight="1" x14ac:dyDescent="0.25">
      <c r="C820" s="362"/>
      <c r="D820" s="362"/>
    </row>
    <row r="821" spans="3:4" ht="15.75" customHeight="1" x14ac:dyDescent="0.25">
      <c r="C821" s="362"/>
      <c r="D821" s="362"/>
    </row>
    <row r="822" spans="3:4" ht="15.75" customHeight="1" x14ac:dyDescent="0.25">
      <c r="C822" s="362"/>
      <c r="D822" s="362"/>
    </row>
    <row r="823" spans="3:4" ht="15.75" customHeight="1" x14ac:dyDescent="0.25">
      <c r="C823" s="362"/>
      <c r="D823" s="362"/>
    </row>
    <row r="824" spans="3:4" ht="15.75" customHeight="1" x14ac:dyDescent="0.25">
      <c r="C824" s="362"/>
      <c r="D824" s="362"/>
    </row>
    <row r="825" spans="3:4" ht="15.75" customHeight="1" x14ac:dyDescent="0.25">
      <c r="C825" s="362"/>
      <c r="D825" s="362"/>
    </row>
    <row r="826" spans="3:4" ht="15.75" customHeight="1" x14ac:dyDescent="0.25">
      <c r="C826" s="362"/>
      <c r="D826" s="362"/>
    </row>
    <row r="827" spans="3:4" ht="15.75" customHeight="1" x14ac:dyDescent="0.25">
      <c r="C827" s="362"/>
      <c r="D827" s="362"/>
    </row>
    <row r="828" spans="3:4" ht="15.75" customHeight="1" x14ac:dyDescent="0.25">
      <c r="C828" s="362"/>
      <c r="D828" s="362"/>
    </row>
    <row r="829" spans="3:4" ht="15.75" customHeight="1" x14ac:dyDescent="0.25">
      <c r="C829" s="362"/>
      <c r="D829" s="362"/>
    </row>
    <row r="830" spans="3:4" ht="15.75" customHeight="1" x14ac:dyDescent="0.25">
      <c r="C830" s="362"/>
      <c r="D830" s="362"/>
    </row>
    <row r="831" spans="3:4" ht="15.75" customHeight="1" x14ac:dyDescent="0.25">
      <c r="C831" s="362"/>
      <c r="D831" s="362"/>
    </row>
    <row r="832" spans="3:4" ht="15.75" customHeight="1" x14ac:dyDescent="0.25">
      <c r="C832" s="362"/>
      <c r="D832" s="362"/>
    </row>
    <row r="833" spans="3:4" ht="15.75" customHeight="1" x14ac:dyDescent="0.25">
      <c r="C833" s="362"/>
      <c r="D833" s="362"/>
    </row>
    <row r="834" spans="3:4" ht="15.75" customHeight="1" x14ac:dyDescent="0.25">
      <c r="C834" s="362"/>
      <c r="D834" s="362"/>
    </row>
    <row r="835" spans="3:4" ht="15.75" customHeight="1" x14ac:dyDescent="0.25">
      <c r="C835" s="362"/>
      <c r="D835" s="362"/>
    </row>
    <row r="836" spans="3:4" ht="15.75" customHeight="1" x14ac:dyDescent="0.25">
      <c r="C836" s="362"/>
      <c r="D836" s="362"/>
    </row>
    <row r="837" spans="3:4" ht="15.75" customHeight="1" x14ac:dyDescent="0.25">
      <c r="C837" s="362"/>
      <c r="D837" s="362"/>
    </row>
    <row r="838" spans="3:4" ht="15.75" customHeight="1" x14ac:dyDescent="0.25">
      <c r="C838" s="362"/>
      <c r="D838" s="362"/>
    </row>
    <row r="839" spans="3:4" ht="15.75" customHeight="1" x14ac:dyDescent="0.25">
      <c r="C839" s="362"/>
      <c r="D839" s="362"/>
    </row>
    <row r="840" spans="3:4" ht="15.75" customHeight="1" x14ac:dyDescent="0.25">
      <c r="C840" s="362"/>
      <c r="D840" s="362"/>
    </row>
    <row r="841" spans="3:4" ht="15.75" customHeight="1" x14ac:dyDescent="0.25">
      <c r="C841" s="362"/>
      <c r="D841" s="362"/>
    </row>
    <row r="842" spans="3:4" ht="15.75" customHeight="1" x14ac:dyDescent="0.25">
      <c r="C842" s="362"/>
      <c r="D842" s="362"/>
    </row>
    <row r="843" spans="3:4" ht="15.75" customHeight="1" x14ac:dyDescent="0.25">
      <c r="C843" s="362"/>
      <c r="D843" s="362"/>
    </row>
    <row r="844" spans="3:4" ht="15.75" customHeight="1" x14ac:dyDescent="0.25">
      <c r="C844" s="362"/>
      <c r="D844" s="362"/>
    </row>
    <row r="845" spans="3:4" ht="15.75" customHeight="1" x14ac:dyDescent="0.25">
      <c r="C845" s="362"/>
      <c r="D845" s="362"/>
    </row>
    <row r="846" spans="3:4" ht="15.75" customHeight="1" x14ac:dyDescent="0.25">
      <c r="C846" s="362"/>
      <c r="D846" s="362"/>
    </row>
    <row r="847" spans="3:4" ht="15.75" customHeight="1" x14ac:dyDescent="0.25">
      <c r="C847" s="362"/>
      <c r="D847" s="362"/>
    </row>
    <row r="848" spans="3:4" ht="15.75" customHeight="1" x14ac:dyDescent="0.25">
      <c r="C848" s="362"/>
      <c r="D848" s="362"/>
    </row>
    <row r="849" spans="3:4" ht="15.75" customHeight="1" x14ac:dyDescent="0.25">
      <c r="C849" s="362"/>
      <c r="D849" s="362"/>
    </row>
    <row r="850" spans="3:4" ht="15.75" customHeight="1" x14ac:dyDescent="0.25">
      <c r="C850" s="362"/>
      <c r="D850" s="362"/>
    </row>
    <row r="851" spans="3:4" ht="15.75" customHeight="1" x14ac:dyDescent="0.25">
      <c r="C851" s="362"/>
      <c r="D851" s="362"/>
    </row>
    <row r="852" spans="3:4" ht="15.75" customHeight="1" x14ac:dyDescent="0.25">
      <c r="C852" s="362"/>
      <c r="D852" s="362"/>
    </row>
    <row r="853" spans="3:4" ht="15.75" customHeight="1" x14ac:dyDescent="0.25">
      <c r="C853" s="362"/>
      <c r="D853" s="362"/>
    </row>
    <row r="854" spans="3:4" ht="15.75" customHeight="1" x14ac:dyDescent="0.25">
      <c r="C854" s="362"/>
      <c r="D854" s="362"/>
    </row>
    <row r="855" spans="3:4" ht="15.75" customHeight="1" x14ac:dyDescent="0.25">
      <c r="C855" s="362"/>
      <c r="D855" s="362"/>
    </row>
    <row r="856" spans="3:4" ht="15.75" customHeight="1" x14ac:dyDescent="0.25">
      <c r="C856" s="362"/>
      <c r="D856" s="362"/>
    </row>
    <row r="857" spans="3:4" ht="15.75" customHeight="1" x14ac:dyDescent="0.25">
      <c r="C857" s="362"/>
      <c r="D857" s="362"/>
    </row>
    <row r="858" spans="3:4" ht="15.75" customHeight="1" x14ac:dyDescent="0.25">
      <c r="C858" s="362"/>
      <c r="D858" s="362"/>
    </row>
    <row r="859" spans="3:4" ht="15.75" customHeight="1" x14ac:dyDescent="0.25">
      <c r="C859" s="362"/>
      <c r="D859" s="362"/>
    </row>
    <row r="860" spans="3:4" ht="15.75" customHeight="1" x14ac:dyDescent="0.25">
      <c r="C860" s="362"/>
      <c r="D860" s="362"/>
    </row>
    <row r="861" spans="3:4" ht="15.75" customHeight="1" x14ac:dyDescent="0.25">
      <c r="C861" s="362"/>
      <c r="D861" s="362"/>
    </row>
    <row r="862" spans="3:4" ht="15.75" customHeight="1" x14ac:dyDescent="0.25">
      <c r="C862" s="362"/>
      <c r="D862" s="362"/>
    </row>
    <row r="863" spans="3:4" ht="15.75" customHeight="1" x14ac:dyDescent="0.25">
      <c r="C863" s="362"/>
      <c r="D863" s="362"/>
    </row>
    <row r="864" spans="3:4" ht="15.75" customHeight="1" x14ac:dyDescent="0.25">
      <c r="C864" s="362"/>
      <c r="D864" s="362"/>
    </row>
    <row r="865" spans="3:4" ht="15.75" customHeight="1" x14ac:dyDescent="0.25">
      <c r="C865" s="362"/>
      <c r="D865" s="362"/>
    </row>
    <row r="866" spans="3:4" ht="15.75" customHeight="1" x14ac:dyDescent="0.25">
      <c r="C866" s="362"/>
      <c r="D866" s="362"/>
    </row>
    <row r="867" spans="3:4" ht="15.75" customHeight="1" x14ac:dyDescent="0.25">
      <c r="C867" s="362"/>
      <c r="D867" s="362"/>
    </row>
    <row r="868" spans="3:4" ht="15.75" customHeight="1" x14ac:dyDescent="0.25">
      <c r="C868" s="362"/>
      <c r="D868" s="362"/>
    </row>
    <row r="869" spans="3:4" ht="15.75" customHeight="1" x14ac:dyDescent="0.25">
      <c r="C869" s="362"/>
      <c r="D869" s="362"/>
    </row>
    <row r="870" spans="3:4" ht="15.75" customHeight="1" x14ac:dyDescent="0.25">
      <c r="C870" s="362"/>
      <c r="D870" s="362"/>
    </row>
    <row r="871" spans="3:4" ht="15.75" customHeight="1" x14ac:dyDescent="0.25">
      <c r="C871" s="362"/>
      <c r="D871" s="362"/>
    </row>
    <row r="872" spans="3:4" ht="15.75" customHeight="1" x14ac:dyDescent="0.25">
      <c r="C872" s="362"/>
      <c r="D872" s="362"/>
    </row>
    <row r="873" spans="3:4" ht="15.75" customHeight="1" x14ac:dyDescent="0.25">
      <c r="C873" s="362"/>
      <c r="D873" s="362"/>
    </row>
    <row r="874" spans="3:4" ht="15.75" customHeight="1" x14ac:dyDescent="0.25">
      <c r="C874" s="362"/>
      <c r="D874" s="362"/>
    </row>
    <row r="875" spans="3:4" ht="15.75" customHeight="1" x14ac:dyDescent="0.25">
      <c r="C875" s="362"/>
      <c r="D875" s="362"/>
    </row>
    <row r="876" spans="3:4" ht="15.75" customHeight="1" x14ac:dyDescent="0.25">
      <c r="C876" s="362"/>
      <c r="D876" s="362"/>
    </row>
    <row r="877" spans="3:4" ht="15.75" customHeight="1" x14ac:dyDescent="0.25">
      <c r="C877" s="362"/>
      <c r="D877" s="362"/>
    </row>
    <row r="878" spans="3:4" ht="15.75" customHeight="1" x14ac:dyDescent="0.25">
      <c r="C878" s="362"/>
      <c r="D878" s="362"/>
    </row>
    <row r="879" spans="3:4" ht="15.75" customHeight="1" x14ac:dyDescent="0.25">
      <c r="C879" s="362"/>
      <c r="D879" s="362"/>
    </row>
    <row r="880" spans="3:4" ht="15.75" customHeight="1" x14ac:dyDescent="0.25">
      <c r="C880" s="362"/>
      <c r="D880" s="362"/>
    </row>
    <row r="881" spans="3:4" ht="15.75" customHeight="1" x14ac:dyDescent="0.25">
      <c r="C881" s="362"/>
      <c r="D881" s="362"/>
    </row>
    <row r="882" spans="3:4" ht="15.75" customHeight="1" x14ac:dyDescent="0.25">
      <c r="C882" s="362"/>
      <c r="D882" s="362"/>
    </row>
    <row r="883" spans="3:4" ht="15.75" customHeight="1" x14ac:dyDescent="0.25">
      <c r="C883" s="362"/>
      <c r="D883" s="362"/>
    </row>
    <row r="884" spans="3:4" ht="15.75" customHeight="1" x14ac:dyDescent="0.25">
      <c r="C884" s="362"/>
      <c r="D884" s="362"/>
    </row>
    <row r="885" spans="3:4" ht="15.75" customHeight="1" x14ac:dyDescent="0.25">
      <c r="C885" s="362"/>
      <c r="D885" s="362"/>
    </row>
    <row r="886" spans="3:4" ht="15.75" customHeight="1" x14ac:dyDescent="0.25">
      <c r="C886" s="362"/>
      <c r="D886" s="362"/>
    </row>
    <row r="887" spans="3:4" ht="15.75" customHeight="1" x14ac:dyDescent="0.25">
      <c r="C887" s="362"/>
      <c r="D887" s="362"/>
    </row>
    <row r="888" spans="3:4" ht="15.75" customHeight="1" x14ac:dyDescent="0.25">
      <c r="C888" s="362"/>
      <c r="D888" s="362"/>
    </row>
    <row r="889" spans="3:4" ht="15.75" customHeight="1" x14ac:dyDescent="0.25">
      <c r="C889" s="362"/>
      <c r="D889" s="362"/>
    </row>
    <row r="890" spans="3:4" ht="15.75" customHeight="1" x14ac:dyDescent="0.25">
      <c r="C890" s="362"/>
      <c r="D890" s="362"/>
    </row>
    <row r="891" spans="3:4" ht="15.75" customHeight="1" x14ac:dyDescent="0.25">
      <c r="C891" s="362"/>
      <c r="D891" s="362"/>
    </row>
    <row r="892" spans="3:4" ht="15.75" customHeight="1" x14ac:dyDescent="0.25">
      <c r="C892" s="362"/>
      <c r="D892" s="362"/>
    </row>
    <row r="893" spans="3:4" ht="15.75" customHeight="1" x14ac:dyDescent="0.25">
      <c r="C893" s="362"/>
      <c r="D893" s="362"/>
    </row>
    <row r="894" spans="3:4" ht="15.75" customHeight="1" x14ac:dyDescent="0.25">
      <c r="C894" s="362"/>
      <c r="D894" s="362"/>
    </row>
    <row r="895" spans="3:4" ht="15.75" customHeight="1" x14ac:dyDescent="0.25">
      <c r="C895" s="362"/>
      <c r="D895" s="362"/>
    </row>
    <row r="896" spans="3:4" ht="15.75" customHeight="1" x14ac:dyDescent="0.25">
      <c r="C896" s="362"/>
      <c r="D896" s="362"/>
    </row>
    <row r="897" spans="3:4" ht="15.75" customHeight="1" x14ac:dyDescent="0.25">
      <c r="C897" s="362"/>
      <c r="D897" s="362"/>
    </row>
    <row r="898" spans="3:4" ht="15.75" customHeight="1" x14ac:dyDescent="0.25">
      <c r="C898" s="362"/>
      <c r="D898" s="362"/>
    </row>
    <row r="899" spans="3:4" ht="15.75" customHeight="1" x14ac:dyDescent="0.25">
      <c r="C899" s="362"/>
      <c r="D899" s="362"/>
    </row>
    <row r="900" spans="3:4" ht="15.75" customHeight="1" x14ac:dyDescent="0.25">
      <c r="C900" s="362"/>
      <c r="D900" s="362"/>
    </row>
    <row r="901" spans="3:4" ht="15.75" customHeight="1" x14ac:dyDescent="0.25">
      <c r="C901" s="362"/>
      <c r="D901" s="362"/>
    </row>
    <row r="902" spans="3:4" ht="15.75" customHeight="1" x14ac:dyDescent="0.25">
      <c r="C902" s="362"/>
      <c r="D902" s="362"/>
    </row>
    <row r="903" spans="3:4" ht="15.75" customHeight="1" x14ac:dyDescent="0.25">
      <c r="C903" s="362"/>
      <c r="D903" s="362"/>
    </row>
    <row r="904" spans="3:4" ht="15.75" customHeight="1" x14ac:dyDescent="0.25">
      <c r="C904" s="362"/>
      <c r="D904" s="362"/>
    </row>
    <row r="905" spans="3:4" ht="15.75" customHeight="1" x14ac:dyDescent="0.25">
      <c r="C905" s="362"/>
      <c r="D905" s="362"/>
    </row>
    <row r="906" spans="3:4" ht="15.75" customHeight="1" x14ac:dyDescent="0.25">
      <c r="C906" s="362"/>
      <c r="D906" s="362"/>
    </row>
    <row r="907" spans="3:4" ht="15.75" customHeight="1" x14ac:dyDescent="0.25">
      <c r="C907" s="362"/>
      <c r="D907" s="362"/>
    </row>
    <row r="908" spans="3:4" ht="15.75" customHeight="1" x14ac:dyDescent="0.25">
      <c r="C908" s="362"/>
      <c r="D908" s="362"/>
    </row>
    <row r="909" spans="3:4" ht="15.75" customHeight="1" x14ac:dyDescent="0.25">
      <c r="C909" s="362"/>
      <c r="D909" s="362"/>
    </row>
    <row r="910" spans="3:4" ht="15.75" customHeight="1" x14ac:dyDescent="0.25">
      <c r="C910" s="362"/>
      <c r="D910" s="362"/>
    </row>
    <row r="911" spans="3:4" ht="15.75" customHeight="1" x14ac:dyDescent="0.25">
      <c r="C911" s="362"/>
      <c r="D911" s="362"/>
    </row>
    <row r="912" spans="3:4" ht="15.75" customHeight="1" x14ac:dyDescent="0.25">
      <c r="C912" s="362"/>
      <c r="D912" s="362"/>
    </row>
    <row r="913" spans="3:4" ht="15.75" customHeight="1" x14ac:dyDescent="0.25">
      <c r="C913" s="362"/>
      <c r="D913" s="362"/>
    </row>
    <row r="914" spans="3:4" ht="15.75" customHeight="1" x14ac:dyDescent="0.25">
      <c r="C914" s="362"/>
      <c r="D914" s="362"/>
    </row>
    <row r="915" spans="3:4" ht="15.75" customHeight="1" x14ac:dyDescent="0.25">
      <c r="C915" s="362"/>
      <c r="D915" s="362"/>
    </row>
    <row r="916" spans="3:4" ht="15.75" customHeight="1" x14ac:dyDescent="0.25">
      <c r="C916" s="362"/>
      <c r="D916" s="362"/>
    </row>
    <row r="917" spans="3:4" ht="15.75" customHeight="1" x14ac:dyDescent="0.25">
      <c r="C917" s="362"/>
      <c r="D917" s="362"/>
    </row>
    <row r="918" spans="3:4" ht="15.75" customHeight="1" x14ac:dyDescent="0.25">
      <c r="C918" s="362"/>
      <c r="D918" s="362"/>
    </row>
    <row r="919" spans="3:4" ht="15.75" customHeight="1" x14ac:dyDescent="0.25">
      <c r="C919" s="362"/>
      <c r="D919" s="362"/>
    </row>
    <row r="920" spans="3:4" ht="15.75" customHeight="1" x14ac:dyDescent="0.25">
      <c r="C920" s="362"/>
      <c r="D920" s="362"/>
    </row>
    <row r="921" spans="3:4" ht="15.75" customHeight="1" x14ac:dyDescent="0.25">
      <c r="C921" s="362"/>
      <c r="D921" s="362"/>
    </row>
    <row r="922" spans="3:4" ht="15.75" customHeight="1" x14ac:dyDescent="0.25">
      <c r="C922" s="362"/>
      <c r="D922" s="362"/>
    </row>
    <row r="923" spans="3:4" ht="15.75" customHeight="1" x14ac:dyDescent="0.25">
      <c r="C923" s="362"/>
      <c r="D923" s="362"/>
    </row>
    <row r="924" spans="3:4" ht="15.75" customHeight="1" x14ac:dyDescent="0.25">
      <c r="C924" s="362"/>
      <c r="D924" s="362"/>
    </row>
    <row r="925" spans="3:4" ht="15.75" customHeight="1" x14ac:dyDescent="0.25">
      <c r="C925" s="362"/>
      <c r="D925" s="362"/>
    </row>
    <row r="926" spans="3:4" ht="15.75" customHeight="1" x14ac:dyDescent="0.25">
      <c r="C926" s="362"/>
      <c r="D926" s="362"/>
    </row>
    <row r="927" spans="3:4" ht="15.75" customHeight="1" x14ac:dyDescent="0.25">
      <c r="C927" s="362"/>
      <c r="D927" s="362"/>
    </row>
    <row r="928" spans="3:4" ht="15.75" customHeight="1" x14ac:dyDescent="0.25">
      <c r="C928" s="362"/>
      <c r="D928" s="362"/>
    </row>
    <row r="929" spans="3:4" ht="15.75" customHeight="1" x14ac:dyDescent="0.25">
      <c r="C929" s="362"/>
      <c r="D929" s="362"/>
    </row>
    <row r="930" spans="3:4" ht="15.75" customHeight="1" x14ac:dyDescent="0.25">
      <c r="C930" s="362"/>
      <c r="D930" s="362"/>
    </row>
    <row r="931" spans="3:4" ht="15.75" customHeight="1" x14ac:dyDescent="0.25">
      <c r="C931" s="362"/>
      <c r="D931" s="362"/>
    </row>
    <row r="932" spans="3:4" ht="15.75" customHeight="1" x14ac:dyDescent="0.25">
      <c r="C932" s="362"/>
      <c r="D932" s="362"/>
    </row>
    <row r="933" spans="3:4" ht="15.75" customHeight="1" x14ac:dyDescent="0.25">
      <c r="C933" s="362"/>
      <c r="D933" s="362"/>
    </row>
    <row r="934" spans="3:4" ht="15.75" customHeight="1" x14ac:dyDescent="0.25">
      <c r="C934" s="362"/>
      <c r="D934" s="362"/>
    </row>
    <row r="935" spans="3:4" ht="15.75" customHeight="1" x14ac:dyDescent="0.25">
      <c r="C935" s="362"/>
      <c r="D935" s="362"/>
    </row>
    <row r="936" spans="3:4" ht="15.75" customHeight="1" x14ac:dyDescent="0.25">
      <c r="C936" s="362"/>
      <c r="D936" s="362"/>
    </row>
    <row r="937" spans="3:4" ht="15.75" customHeight="1" x14ac:dyDescent="0.25">
      <c r="C937" s="362"/>
      <c r="D937" s="362"/>
    </row>
    <row r="938" spans="3:4" ht="15.75" customHeight="1" x14ac:dyDescent="0.25">
      <c r="C938" s="362"/>
      <c r="D938" s="362"/>
    </row>
    <row r="939" spans="3:4" ht="15.75" customHeight="1" x14ac:dyDescent="0.25">
      <c r="C939" s="362"/>
      <c r="D939" s="362"/>
    </row>
    <row r="940" spans="3:4" ht="15.75" customHeight="1" x14ac:dyDescent="0.25">
      <c r="C940" s="362"/>
      <c r="D940" s="362"/>
    </row>
    <row r="941" spans="3:4" ht="15.75" customHeight="1" x14ac:dyDescent="0.25">
      <c r="C941" s="362"/>
      <c r="D941" s="362"/>
    </row>
    <row r="942" spans="3:4" ht="15.75" customHeight="1" x14ac:dyDescent="0.25">
      <c r="C942" s="362"/>
      <c r="D942" s="362"/>
    </row>
    <row r="943" spans="3:4" ht="15.75" customHeight="1" x14ac:dyDescent="0.25">
      <c r="C943" s="362"/>
      <c r="D943" s="362"/>
    </row>
    <row r="944" spans="3:4" ht="15.75" customHeight="1" x14ac:dyDescent="0.25">
      <c r="C944" s="362"/>
      <c r="D944" s="362"/>
    </row>
    <row r="945" spans="3:4" ht="15.75" customHeight="1" x14ac:dyDescent="0.25">
      <c r="C945" s="362"/>
      <c r="D945" s="362"/>
    </row>
    <row r="946" spans="3:4" ht="15.75" customHeight="1" x14ac:dyDescent="0.25">
      <c r="C946" s="362"/>
      <c r="D946" s="362"/>
    </row>
    <row r="947" spans="3:4" ht="15.75" customHeight="1" x14ac:dyDescent="0.25">
      <c r="C947" s="362"/>
      <c r="D947" s="362"/>
    </row>
    <row r="948" spans="3:4" ht="15.75" customHeight="1" x14ac:dyDescent="0.25">
      <c r="C948" s="362"/>
      <c r="D948" s="362"/>
    </row>
    <row r="949" spans="3:4" ht="15.75" customHeight="1" x14ac:dyDescent="0.25">
      <c r="C949" s="362"/>
      <c r="D949" s="362"/>
    </row>
    <row r="950" spans="3:4" ht="15.75" customHeight="1" x14ac:dyDescent="0.25">
      <c r="C950" s="362"/>
      <c r="D950" s="362"/>
    </row>
    <row r="951" spans="3:4" ht="15.75" customHeight="1" x14ac:dyDescent="0.25">
      <c r="C951" s="362"/>
      <c r="D951" s="362"/>
    </row>
    <row r="952" spans="3:4" ht="15.75" customHeight="1" x14ac:dyDescent="0.25">
      <c r="C952" s="362"/>
      <c r="D952" s="362"/>
    </row>
    <row r="953" spans="3:4" ht="15.75" customHeight="1" x14ac:dyDescent="0.25">
      <c r="C953" s="362"/>
      <c r="D953" s="362"/>
    </row>
    <row r="954" spans="3:4" ht="15.75" customHeight="1" x14ac:dyDescent="0.25">
      <c r="C954" s="362"/>
      <c r="D954" s="362"/>
    </row>
    <row r="955" spans="3:4" ht="15.75" customHeight="1" x14ac:dyDescent="0.25">
      <c r="C955" s="362"/>
      <c r="D955" s="362"/>
    </row>
    <row r="956" spans="3:4" ht="15.75" customHeight="1" x14ac:dyDescent="0.25">
      <c r="C956" s="362"/>
      <c r="D956" s="362"/>
    </row>
    <row r="957" spans="3:4" ht="15.75" customHeight="1" x14ac:dyDescent="0.25">
      <c r="C957" s="362"/>
      <c r="D957" s="362"/>
    </row>
    <row r="958" spans="3:4" ht="15.75" customHeight="1" x14ac:dyDescent="0.25">
      <c r="C958" s="362"/>
      <c r="D958" s="362"/>
    </row>
    <row r="959" spans="3:4" ht="15.75" customHeight="1" x14ac:dyDescent="0.25">
      <c r="C959" s="362"/>
      <c r="D959" s="362"/>
    </row>
    <row r="960" spans="3:4" ht="15.75" customHeight="1" x14ac:dyDescent="0.25">
      <c r="C960" s="362"/>
      <c r="D960" s="362"/>
    </row>
    <row r="961" spans="3:4" ht="15.75" customHeight="1" x14ac:dyDescent="0.25">
      <c r="C961" s="362"/>
      <c r="D961" s="362"/>
    </row>
    <row r="962" spans="3:4" ht="15.75" customHeight="1" x14ac:dyDescent="0.25">
      <c r="C962" s="362"/>
      <c r="D962" s="362"/>
    </row>
    <row r="963" spans="3:4" ht="15.75" customHeight="1" x14ac:dyDescent="0.25">
      <c r="C963" s="362"/>
      <c r="D963" s="362"/>
    </row>
    <row r="964" spans="3:4" ht="15.75" customHeight="1" x14ac:dyDescent="0.25">
      <c r="C964" s="362"/>
      <c r="D964" s="362"/>
    </row>
    <row r="965" spans="3:4" ht="15.75" customHeight="1" x14ac:dyDescent="0.25">
      <c r="C965" s="362"/>
      <c r="D965" s="362"/>
    </row>
    <row r="966" spans="3:4" ht="15.75" customHeight="1" x14ac:dyDescent="0.25">
      <c r="C966" s="362"/>
      <c r="D966" s="362"/>
    </row>
    <row r="967" spans="3:4" ht="15.75" customHeight="1" x14ac:dyDescent="0.25">
      <c r="C967" s="362"/>
      <c r="D967" s="362"/>
    </row>
    <row r="968" spans="3:4" ht="15.75" customHeight="1" x14ac:dyDescent="0.25">
      <c r="C968" s="362"/>
      <c r="D968" s="362"/>
    </row>
    <row r="969" spans="3:4" ht="15.75" customHeight="1" x14ac:dyDescent="0.25">
      <c r="C969" s="362"/>
      <c r="D969" s="362"/>
    </row>
    <row r="970" spans="3:4" ht="15.75" customHeight="1" x14ac:dyDescent="0.25">
      <c r="C970" s="362"/>
      <c r="D970" s="362"/>
    </row>
    <row r="971" spans="3:4" ht="15.75" customHeight="1" x14ac:dyDescent="0.25">
      <c r="C971" s="362"/>
      <c r="D971" s="362"/>
    </row>
    <row r="972" spans="3:4" ht="15.75" customHeight="1" x14ac:dyDescent="0.25">
      <c r="C972" s="362"/>
      <c r="D972" s="362"/>
    </row>
    <row r="973" spans="3:4" ht="15.75" customHeight="1" x14ac:dyDescent="0.25">
      <c r="C973" s="362"/>
      <c r="D973" s="362"/>
    </row>
    <row r="974" spans="3:4" ht="15.75" customHeight="1" x14ac:dyDescent="0.25">
      <c r="C974" s="362"/>
      <c r="D974" s="362"/>
    </row>
    <row r="975" spans="3:4" ht="15.75" customHeight="1" x14ac:dyDescent="0.25">
      <c r="C975" s="362"/>
      <c r="D975" s="362"/>
    </row>
    <row r="976" spans="3:4" ht="15.75" customHeight="1" x14ac:dyDescent="0.25">
      <c r="C976" s="362"/>
      <c r="D976" s="362"/>
    </row>
    <row r="977" spans="3:4" ht="15.75" customHeight="1" x14ac:dyDescent="0.25">
      <c r="C977" s="362"/>
      <c r="D977" s="362"/>
    </row>
    <row r="978" spans="3:4" ht="15.75" customHeight="1" x14ac:dyDescent="0.25">
      <c r="C978" s="362"/>
      <c r="D978" s="362"/>
    </row>
    <row r="979" spans="3:4" ht="15.75" customHeight="1" x14ac:dyDescent="0.25">
      <c r="C979" s="362"/>
      <c r="D979" s="362"/>
    </row>
    <row r="980" spans="3:4" ht="15.75" customHeight="1" x14ac:dyDescent="0.25">
      <c r="C980" s="362"/>
      <c r="D980" s="362"/>
    </row>
    <row r="981" spans="3:4" ht="15.75" customHeight="1" x14ac:dyDescent="0.25">
      <c r="C981" s="362"/>
      <c r="D981" s="362"/>
    </row>
    <row r="982" spans="3:4" ht="15.75" customHeight="1" x14ac:dyDescent="0.25">
      <c r="C982" s="362"/>
      <c r="D982" s="362"/>
    </row>
    <row r="983" spans="3:4" ht="15.75" customHeight="1" x14ac:dyDescent="0.25">
      <c r="C983" s="362"/>
      <c r="D983" s="362"/>
    </row>
    <row r="984" spans="3:4" ht="15.75" customHeight="1" x14ac:dyDescent="0.25">
      <c r="C984" s="362"/>
      <c r="D984" s="362"/>
    </row>
    <row r="985" spans="3:4" ht="15.75" customHeight="1" x14ac:dyDescent="0.25">
      <c r="C985" s="362"/>
      <c r="D985" s="362"/>
    </row>
    <row r="986" spans="3:4" ht="15.75" customHeight="1" x14ac:dyDescent="0.25">
      <c r="C986" s="362"/>
      <c r="D986" s="362"/>
    </row>
    <row r="987" spans="3:4" ht="15.75" customHeight="1" x14ac:dyDescent="0.25">
      <c r="C987" s="362"/>
      <c r="D987" s="362"/>
    </row>
    <row r="988" spans="3:4" ht="15.75" customHeight="1" x14ac:dyDescent="0.25">
      <c r="C988" s="362"/>
      <c r="D988" s="362"/>
    </row>
    <row r="989" spans="3:4" ht="15.75" customHeight="1" x14ac:dyDescent="0.25">
      <c r="C989" s="362"/>
      <c r="D989" s="362"/>
    </row>
    <row r="990" spans="3:4" ht="15.75" customHeight="1" x14ac:dyDescent="0.25">
      <c r="C990" s="362"/>
      <c r="D990" s="362"/>
    </row>
    <row r="991" spans="3:4" ht="15.75" customHeight="1" x14ac:dyDescent="0.25">
      <c r="C991" s="362"/>
      <c r="D991" s="362"/>
    </row>
    <row r="992" spans="3:4" ht="15.75" customHeight="1" x14ac:dyDescent="0.25">
      <c r="C992" s="362"/>
      <c r="D992" s="362"/>
    </row>
    <row r="993" spans="3:4" ht="15.75" customHeight="1" x14ac:dyDescent="0.25">
      <c r="C993" s="362"/>
      <c r="D993" s="362"/>
    </row>
    <row r="994" spans="3:4" ht="15.75" customHeight="1" x14ac:dyDescent="0.25">
      <c r="C994" s="362"/>
      <c r="D994" s="362"/>
    </row>
    <row r="995" spans="3:4" ht="15.75" customHeight="1" x14ac:dyDescent="0.25">
      <c r="C995" s="362"/>
      <c r="D995" s="362"/>
    </row>
    <row r="996" spans="3:4" ht="15.75" customHeight="1" x14ac:dyDescent="0.25">
      <c r="C996" s="362"/>
      <c r="D996" s="362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04F15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358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46447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46447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46477</v>
      </c>
    </row>
    <row r="16" spans="2:26" ht="18" customHeight="1" x14ac:dyDescent="0.25">
      <c r="B16" s="118">
        <v>2</v>
      </c>
      <c r="C16" s="119">
        <v>46478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46507</v>
      </c>
    </row>
    <row r="17" spans="2:26" ht="18" customHeight="1" x14ac:dyDescent="0.25">
      <c r="B17" s="118">
        <v>3</v>
      </c>
      <c r="C17" s="119">
        <v>46508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46538</v>
      </c>
    </row>
    <row r="18" spans="2:26" ht="18" customHeight="1" x14ac:dyDescent="0.25">
      <c r="B18" s="118">
        <v>4</v>
      </c>
      <c r="C18" s="119">
        <v>46539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46568</v>
      </c>
    </row>
    <row r="19" spans="2:26" ht="18" customHeight="1" x14ac:dyDescent="0.25">
      <c r="B19" s="118">
        <v>5</v>
      </c>
      <c r="C19" s="119">
        <v>46569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46599</v>
      </c>
    </row>
    <row r="20" spans="2:26" ht="18" customHeight="1" x14ac:dyDescent="0.25">
      <c r="B20" s="118">
        <v>6</v>
      </c>
      <c r="C20" s="119">
        <v>46600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46630</v>
      </c>
    </row>
    <row r="21" spans="2:26" ht="18" customHeight="1" x14ac:dyDescent="0.25">
      <c r="B21" s="118">
        <v>7</v>
      </c>
      <c r="C21" s="119">
        <v>46631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46660</v>
      </c>
    </row>
    <row r="22" spans="2:26" ht="18" customHeight="1" x14ac:dyDescent="0.25">
      <c r="B22" s="118">
        <v>8</v>
      </c>
      <c r="C22" s="119">
        <v>46661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46691</v>
      </c>
    </row>
    <row r="23" spans="2:26" ht="18" customHeight="1" x14ac:dyDescent="0.25">
      <c r="B23" s="118">
        <v>9</v>
      </c>
      <c r="C23" s="119">
        <v>46692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46721</v>
      </c>
    </row>
    <row r="24" spans="2:26" ht="18" customHeight="1" x14ac:dyDescent="0.25">
      <c r="B24" s="118">
        <v>10</v>
      </c>
      <c r="C24" s="119">
        <v>46722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46752</v>
      </c>
    </row>
    <row r="25" spans="2:26" ht="18" customHeight="1" x14ac:dyDescent="0.25">
      <c r="B25" s="118">
        <v>11</v>
      </c>
      <c r="C25" s="119">
        <v>46753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46783</v>
      </c>
    </row>
    <row r="26" spans="2:26" ht="18" customHeight="1" x14ac:dyDescent="0.25">
      <c r="B26" s="118">
        <v>12</v>
      </c>
      <c r="C26" s="119">
        <v>46784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46812</v>
      </c>
    </row>
    <row r="27" spans="2:26" ht="18" customHeight="1" x14ac:dyDescent="0.25">
      <c r="B27" s="118">
        <v>13</v>
      </c>
      <c r="C27" s="119">
        <v>46813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46843</v>
      </c>
    </row>
    <row r="28" spans="2:26" ht="18" customHeight="1" x14ac:dyDescent="0.25">
      <c r="B28" s="118">
        <v>14</v>
      </c>
      <c r="C28" s="119">
        <v>46844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46873</v>
      </c>
    </row>
    <row r="29" spans="2:26" ht="18" customHeight="1" x14ac:dyDescent="0.25">
      <c r="B29" s="118">
        <v>15</v>
      </c>
      <c r="C29" s="119">
        <v>46874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46904</v>
      </c>
    </row>
    <row r="30" spans="2:26" ht="18" customHeight="1" x14ac:dyDescent="0.25">
      <c r="B30" s="118">
        <v>16</v>
      </c>
      <c r="C30" s="119">
        <v>46905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46934</v>
      </c>
    </row>
    <row r="31" spans="2:26" ht="18" customHeight="1" x14ac:dyDescent="0.25">
      <c r="B31" s="118">
        <v>17</v>
      </c>
      <c r="C31" s="119">
        <v>46935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46965</v>
      </c>
    </row>
    <row r="32" spans="2:26" ht="18" customHeight="1" x14ac:dyDescent="0.25">
      <c r="B32" s="118">
        <v>18</v>
      </c>
      <c r="C32" s="119">
        <v>46966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46996</v>
      </c>
    </row>
    <row r="33" spans="2:26" ht="18" customHeight="1" x14ac:dyDescent="0.25">
      <c r="B33" s="118">
        <v>19</v>
      </c>
      <c r="C33" s="119">
        <v>46997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47026</v>
      </c>
    </row>
    <row r="34" spans="2:26" ht="18" customHeight="1" x14ac:dyDescent="0.25">
      <c r="B34" s="118">
        <v>20</v>
      </c>
      <c r="C34" s="119">
        <v>47027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47057</v>
      </c>
    </row>
    <row r="35" spans="2:26" ht="18" customHeight="1" x14ac:dyDescent="0.25">
      <c r="B35" s="118">
        <v>21</v>
      </c>
      <c r="C35" s="119">
        <v>47058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47087</v>
      </c>
    </row>
    <row r="36" spans="2:26" ht="18" customHeight="1" x14ac:dyDescent="0.25">
      <c r="B36" s="118">
        <v>22</v>
      </c>
      <c r="C36" s="119">
        <v>47088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47118</v>
      </c>
    </row>
    <row r="37" spans="2:26" ht="18" customHeight="1" x14ac:dyDescent="0.25">
      <c r="B37" s="118">
        <v>23</v>
      </c>
      <c r="C37" s="119">
        <v>47119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47149</v>
      </c>
    </row>
    <row r="38" spans="2:26" ht="18" customHeight="1" x14ac:dyDescent="0.25">
      <c r="B38" s="118">
        <v>24</v>
      </c>
      <c r="C38" s="119">
        <v>47150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47177</v>
      </c>
    </row>
    <row r="39" spans="2:26" ht="18" customHeight="1" x14ac:dyDescent="0.25">
      <c r="B39" s="118">
        <v>25</v>
      </c>
      <c r="C39" s="119">
        <v>47178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47208</v>
      </c>
    </row>
    <row r="40" spans="2:26" ht="18" customHeight="1" x14ac:dyDescent="0.25">
      <c r="B40" s="118">
        <v>26</v>
      </c>
      <c r="C40" s="119">
        <v>47209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47238</v>
      </c>
    </row>
    <row r="41" spans="2:26" ht="18" customHeight="1" x14ac:dyDescent="0.25">
      <c r="B41" s="118">
        <v>27</v>
      </c>
      <c r="C41" s="119">
        <v>47239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47269</v>
      </c>
    </row>
    <row r="42" spans="2:26" ht="18" customHeight="1" x14ac:dyDescent="0.25">
      <c r="B42" s="118">
        <v>28</v>
      </c>
      <c r="C42" s="119">
        <v>47270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47299</v>
      </c>
    </row>
    <row r="43" spans="2:26" ht="18" customHeight="1" x14ac:dyDescent="0.25">
      <c r="B43" s="118">
        <v>29</v>
      </c>
      <c r="C43" s="119">
        <v>47300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47330</v>
      </c>
    </row>
    <row r="44" spans="2:26" ht="18" customHeight="1" x14ac:dyDescent="0.25">
      <c r="B44" s="118">
        <v>30</v>
      </c>
      <c r="C44" s="119">
        <v>47331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47361</v>
      </c>
    </row>
    <row r="45" spans="2:26" ht="18" customHeight="1" x14ac:dyDescent="0.25">
      <c r="B45" s="118">
        <v>31</v>
      </c>
      <c r="C45" s="119">
        <v>47362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47391</v>
      </c>
    </row>
    <row r="46" spans="2:26" ht="18" customHeight="1" x14ac:dyDescent="0.25">
      <c r="B46" s="118">
        <v>32</v>
      </c>
      <c r="C46" s="119">
        <v>47392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47422</v>
      </c>
    </row>
    <row r="47" spans="2:26" ht="18" customHeight="1" x14ac:dyDescent="0.25">
      <c r="B47" s="118">
        <v>33</v>
      </c>
      <c r="C47" s="119">
        <v>47423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47452</v>
      </c>
    </row>
    <row r="48" spans="2:26" ht="18" customHeight="1" x14ac:dyDescent="0.25">
      <c r="B48" s="118">
        <v>34</v>
      </c>
      <c r="C48" s="119">
        <v>47453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47483</v>
      </c>
    </row>
    <row r="49" spans="2:26" ht="18" customHeight="1" x14ac:dyDescent="0.25">
      <c r="B49" s="118">
        <v>35</v>
      </c>
      <c r="C49" s="119">
        <v>47484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47514</v>
      </c>
    </row>
    <row r="50" spans="2:26" ht="18" customHeight="1" x14ac:dyDescent="0.25">
      <c r="B50" s="118">
        <v>36</v>
      </c>
      <c r="C50" s="119">
        <v>47515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47542</v>
      </c>
    </row>
    <row r="51" spans="2:26" ht="18" customHeight="1" x14ac:dyDescent="0.25">
      <c r="B51" s="118">
        <v>37</v>
      </c>
      <c r="C51" s="119">
        <v>47543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47573</v>
      </c>
    </row>
    <row r="52" spans="2:26" ht="18" customHeight="1" x14ac:dyDescent="0.25">
      <c r="B52" s="118">
        <v>38</v>
      </c>
      <c r="C52" s="119">
        <v>47574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47603</v>
      </c>
    </row>
    <row r="53" spans="2:26" ht="18" customHeight="1" x14ac:dyDescent="0.25">
      <c r="B53" s="118">
        <v>39</v>
      </c>
      <c r="C53" s="119">
        <v>47604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47634</v>
      </c>
    </row>
    <row r="54" spans="2:26" ht="18" customHeight="1" x14ac:dyDescent="0.25">
      <c r="B54" s="118">
        <v>40</v>
      </c>
      <c r="C54" s="119">
        <v>47635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47664</v>
      </c>
    </row>
    <row r="55" spans="2:26" ht="18" customHeight="1" x14ac:dyDescent="0.25">
      <c r="B55" s="118">
        <v>41</v>
      </c>
      <c r="C55" s="119">
        <v>47665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47695</v>
      </c>
    </row>
    <row r="56" spans="2:26" ht="18" customHeight="1" x14ac:dyDescent="0.25">
      <c r="B56" s="118">
        <v>42</v>
      </c>
      <c r="C56" s="119">
        <v>47696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47726</v>
      </c>
    </row>
    <row r="57" spans="2:26" ht="18" customHeight="1" x14ac:dyDescent="0.25">
      <c r="B57" s="118">
        <v>43</v>
      </c>
      <c r="C57" s="119">
        <v>47727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47756</v>
      </c>
    </row>
    <row r="58" spans="2:26" ht="18" customHeight="1" x14ac:dyDescent="0.25">
      <c r="B58" s="118">
        <v>44</v>
      </c>
      <c r="C58" s="119">
        <v>47757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47787</v>
      </c>
    </row>
    <row r="59" spans="2:26" ht="18" customHeight="1" x14ac:dyDescent="0.25">
      <c r="B59" s="118">
        <v>45</v>
      </c>
      <c r="C59" s="119">
        <v>47788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47817</v>
      </c>
    </row>
    <row r="60" spans="2:26" ht="18" customHeight="1" x14ac:dyDescent="0.25">
      <c r="B60" s="118">
        <v>46</v>
      </c>
      <c r="C60" s="119">
        <v>47818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47848</v>
      </c>
    </row>
    <row r="61" spans="2:26" ht="18" customHeight="1" x14ac:dyDescent="0.25">
      <c r="B61" s="118">
        <v>47</v>
      </c>
      <c r="C61" s="119">
        <v>47849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47879</v>
      </c>
    </row>
    <row r="62" spans="2:26" ht="18" customHeight="1" x14ac:dyDescent="0.25">
      <c r="B62" s="118">
        <v>48</v>
      </c>
      <c r="C62" s="119">
        <v>47880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47907</v>
      </c>
    </row>
    <row r="63" spans="2:26" ht="18" customHeight="1" x14ac:dyDescent="0.25">
      <c r="B63" s="118">
        <v>49</v>
      </c>
      <c r="C63" s="119">
        <v>47908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47938</v>
      </c>
    </row>
    <row r="64" spans="2:26" ht="18" customHeight="1" x14ac:dyDescent="0.25">
      <c r="B64" s="118">
        <v>50</v>
      </c>
      <c r="C64" s="119">
        <v>47939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47968</v>
      </c>
    </row>
    <row r="65" spans="2:26" ht="18" customHeight="1" x14ac:dyDescent="0.25">
      <c r="B65" s="118">
        <v>51</v>
      </c>
      <c r="C65" s="119">
        <v>47969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47999</v>
      </c>
    </row>
    <row r="66" spans="2:26" ht="18" customHeight="1" x14ac:dyDescent="0.25">
      <c r="B66" s="118">
        <v>52</v>
      </c>
      <c r="C66" s="119">
        <v>48000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48029</v>
      </c>
    </row>
    <row r="67" spans="2:26" ht="18" customHeight="1" x14ac:dyDescent="0.25">
      <c r="B67" s="118">
        <v>53</v>
      </c>
      <c r="C67" s="119">
        <v>48030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48060</v>
      </c>
    </row>
    <row r="68" spans="2:26" ht="18" customHeight="1" x14ac:dyDescent="0.25">
      <c r="B68" s="118">
        <v>54</v>
      </c>
      <c r="C68" s="119">
        <v>48061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48091</v>
      </c>
    </row>
    <row r="69" spans="2:26" ht="18" customHeight="1" x14ac:dyDescent="0.25">
      <c r="B69" s="118">
        <v>55</v>
      </c>
      <c r="C69" s="119">
        <v>48092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48121</v>
      </c>
    </row>
    <row r="70" spans="2:26" ht="18" customHeight="1" x14ac:dyDescent="0.25">
      <c r="B70" s="118">
        <v>56</v>
      </c>
      <c r="C70" s="119">
        <v>48122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48152</v>
      </c>
    </row>
    <row r="71" spans="2:26" ht="18" customHeight="1" x14ac:dyDescent="0.25">
      <c r="B71" s="118">
        <v>57</v>
      </c>
      <c r="C71" s="119">
        <v>48153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48182</v>
      </c>
    </row>
    <row r="72" spans="2:26" ht="18" customHeight="1" x14ac:dyDescent="0.25">
      <c r="B72" s="118">
        <v>58</v>
      </c>
      <c r="C72" s="119">
        <v>48183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48213</v>
      </c>
    </row>
    <row r="73" spans="2:26" ht="18" customHeight="1" x14ac:dyDescent="0.25">
      <c r="B73" s="118">
        <v>59</v>
      </c>
      <c r="C73" s="119">
        <v>48214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48244</v>
      </c>
    </row>
    <row r="74" spans="2:26" ht="18" customHeight="1" x14ac:dyDescent="0.25">
      <c r="B74" s="118">
        <v>60</v>
      </c>
      <c r="C74" s="119">
        <v>48245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48273</v>
      </c>
    </row>
    <row r="75" spans="2:26" ht="18" customHeight="1" x14ac:dyDescent="0.25">
      <c r="B75" s="118">
        <v>61</v>
      </c>
      <c r="C75" s="119">
        <v>48274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48304</v>
      </c>
    </row>
    <row r="76" spans="2:26" ht="18" customHeight="1" x14ac:dyDescent="0.25">
      <c r="B76" s="118">
        <v>62</v>
      </c>
      <c r="C76" s="119">
        <v>48305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48334</v>
      </c>
    </row>
    <row r="77" spans="2:26" ht="18" customHeight="1" x14ac:dyDescent="0.25">
      <c r="B77" s="118">
        <v>63</v>
      </c>
      <c r="C77" s="119">
        <v>48335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48365</v>
      </c>
    </row>
    <row r="78" spans="2:26" ht="18" customHeight="1" x14ac:dyDescent="0.25">
      <c r="B78" s="118">
        <v>64</v>
      </c>
      <c r="C78" s="119">
        <v>48366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48395</v>
      </c>
    </row>
    <row r="79" spans="2:26" ht="18" customHeight="1" x14ac:dyDescent="0.25">
      <c r="B79" s="118">
        <v>65</v>
      </c>
      <c r="C79" s="119">
        <v>48396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48426</v>
      </c>
    </row>
    <row r="80" spans="2:26" ht="18" customHeight="1" x14ac:dyDescent="0.25">
      <c r="B80" s="118">
        <v>66</v>
      </c>
      <c r="C80" s="119">
        <v>48427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48457</v>
      </c>
    </row>
    <row r="81" spans="2:26" ht="18" customHeight="1" x14ac:dyDescent="0.25">
      <c r="B81" s="118">
        <v>67</v>
      </c>
      <c r="C81" s="119">
        <v>48458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48487</v>
      </c>
    </row>
    <row r="82" spans="2:26" ht="18" customHeight="1" x14ac:dyDescent="0.25">
      <c r="B82" s="118">
        <v>68</v>
      </c>
      <c r="C82" s="119">
        <v>48488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48518</v>
      </c>
    </row>
    <row r="83" spans="2:26" ht="18" customHeight="1" x14ac:dyDescent="0.25">
      <c r="B83" s="118">
        <v>69</v>
      </c>
      <c r="C83" s="119">
        <v>48519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48548</v>
      </c>
    </row>
    <row r="84" spans="2:26" ht="18" customHeight="1" x14ac:dyDescent="0.25">
      <c r="B84" s="118">
        <v>70</v>
      </c>
      <c r="C84" s="119">
        <v>48549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48579</v>
      </c>
    </row>
    <row r="85" spans="2:26" ht="18" customHeight="1" x14ac:dyDescent="0.25">
      <c r="B85" s="118">
        <v>71</v>
      </c>
      <c r="C85" s="119">
        <v>48580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48610</v>
      </c>
    </row>
    <row r="86" spans="2:26" ht="18" customHeight="1" x14ac:dyDescent="0.25">
      <c r="B86" s="118">
        <v>72</v>
      </c>
      <c r="C86" s="119">
        <v>48611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48638</v>
      </c>
    </row>
    <row r="87" spans="2:26" ht="18" customHeight="1" x14ac:dyDescent="0.25">
      <c r="B87" s="118">
        <v>73</v>
      </c>
      <c r="C87" s="119">
        <v>48639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48669</v>
      </c>
    </row>
    <row r="88" spans="2:26" ht="18" customHeight="1" x14ac:dyDescent="0.25">
      <c r="B88" s="118">
        <v>74</v>
      </c>
      <c r="C88" s="119">
        <v>48670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48699</v>
      </c>
    </row>
    <row r="89" spans="2:26" ht="18" customHeight="1" x14ac:dyDescent="0.25">
      <c r="B89" s="118">
        <v>75</v>
      </c>
      <c r="C89" s="119">
        <v>48700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48730</v>
      </c>
    </row>
    <row r="90" spans="2:26" ht="18" customHeight="1" x14ac:dyDescent="0.25">
      <c r="B90" s="118">
        <v>76</v>
      </c>
      <c r="C90" s="119">
        <v>48731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48760</v>
      </c>
    </row>
    <row r="91" spans="2:26" ht="18" customHeight="1" x14ac:dyDescent="0.25">
      <c r="B91" s="118">
        <v>77</v>
      </c>
      <c r="C91" s="119">
        <v>48761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48791</v>
      </c>
    </row>
    <row r="92" spans="2:26" ht="18" customHeight="1" x14ac:dyDescent="0.25">
      <c r="B92" s="118">
        <v>78</v>
      </c>
      <c r="C92" s="119">
        <v>48792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48822</v>
      </c>
    </row>
    <row r="93" spans="2:26" ht="18" customHeight="1" x14ac:dyDescent="0.25">
      <c r="B93" s="118">
        <v>79</v>
      </c>
      <c r="C93" s="119">
        <v>48823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48852</v>
      </c>
    </row>
    <row r="94" spans="2:26" ht="18" customHeight="1" x14ac:dyDescent="0.25">
      <c r="B94" s="118">
        <v>80</v>
      </c>
      <c r="C94" s="119">
        <v>48853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48883</v>
      </c>
    </row>
    <row r="95" spans="2:26" ht="18" customHeight="1" x14ac:dyDescent="0.25">
      <c r="B95" s="118">
        <v>81</v>
      </c>
      <c r="C95" s="119">
        <v>48884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48913</v>
      </c>
    </row>
    <row r="96" spans="2:26" ht="18" customHeight="1" x14ac:dyDescent="0.25">
      <c r="B96" s="118">
        <v>82</v>
      </c>
      <c r="C96" s="119">
        <v>48914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48944</v>
      </c>
    </row>
    <row r="97" spans="2:26" ht="18" customHeight="1" x14ac:dyDescent="0.25">
      <c r="B97" s="118">
        <v>83</v>
      </c>
      <c r="C97" s="119">
        <v>48945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48975</v>
      </c>
    </row>
    <row r="98" spans="2:26" ht="18" customHeight="1" x14ac:dyDescent="0.25">
      <c r="B98" s="118">
        <v>84</v>
      </c>
      <c r="C98" s="119">
        <v>48976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49003</v>
      </c>
    </row>
    <row r="99" spans="2:26" ht="18" customHeight="1" x14ac:dyDescent="0.25">
      <c r="B99" s="118">
        <v>85</v>
      </c>
      <c r="C99" s="119">
        <v>49004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49034</v>
      </c>
    </row>
    <row r="100" spans="2:26" ht="18" customHeight="1" x14ac:dyDescent="0.25">
      <c r="B100" s="118">
        <v>86</v>
      </c>
      <c r="C100" s="119">
        <v>49035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49064</v>
      </c>
    </row>
    <row r="101" spans="2:26" ht="18" customHeight="1" x14ac:dyDescent="0.25">
      <c r="B101" s="118">
        <v>87</v>
      </c>
      <c r="C101" s="119">
        <v>49065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49095</v>
      </c>
    </row>
    <row r="102" spans="2:26" ht="18" customHeight="1" x14ac:dyDescent="0.25">
      <c r="B102" s="118">
        <v>88</v>
      </c>
      <c r="C102" s="119">
        <v>49096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49125</v>
      </c>
    </row>
    <row r="103" spans="2:26" ht="18" customHeight="1" x14ac:dyDescent="0.25">
      <c r="B103" s="118">
        <v>89</v>
      </c>
      <c r="C103" s="119">
        <v>49126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49156</v>
      </c>
    </row>
    <row r="104" spans="2:26" ht="18" customHeight="1" x14ac:dyDescent="0.25">
      <c r="B104" s="118">
        <v>90</v>
      </c>
      <c r="C104" s="119">
        <v>49157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49187</v>
      </c>
    </row>
    <row r="105" spans="2:26" ht="18" customHeight="1" x14ac:dyDescent="0.25">
      <c r="B105" s="118">
        <v>91</v>
      </c>
      <c r="C105" s="119">
        <v>49188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49217</v>
      </c>
    </row>
    <row r="106" spans="2:26" ht="18" customHeight="1" x14ac:dyDescent="0.25">
      <c r="B106" s="118">
        <v>92</v>
      </c>
      <c r="C106" s="119">
        <v>49218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49248</v>
      </c>
    </row>
    <row r="107" spans="2:26" ht="18" customHeight="1" x14ac:dyDescent="0.25">
      <c r="B107" s="118">
        <v>93</v>
      </c>
      <c r="C107" s="119">
        <v>49249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49278</v>
      </c>
    </row>
    <row r="108" spans="2:26" ht="18" customHeight="1" x14ac:dyDescent="0.25">
      <c r="B108" s="118">
        <v>94</v>
      </c>
      <c r="C108" s="119">
        <v>49279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49309</v>
      </c>
    </row>
    <row r="109" spans="2:26" ht="18" customHeight="1" x14ac:dyDescent="0.25">
      <c r="B109" s="118">
        <v>95</v>
      </c>
      <c r="C109" s="119">
        <v>49310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49340</v>
      </c>
    </row>
    <row r="110" spans="2:26" ht="18" customHeight="1" x14ac:dyDescent="0.25">
      <c r="B110" s="118">
        <v>96</v>
      </c>
      <c r="C110" s="119">
        <v>49341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49368</v>
      </c>
    </row>
    <row r="111" spans="2:26" ht="18" customHeight="1" x14ac:dyDescent="0.25">
      <c r="B111" s="118">
        <v>97</v>
      </c>
      <c r="C111" s="119">
        <v>49369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49399</v>
      </c>
    </row>
    <row r="112" spans="2:26" ht="18" customHeight="1" x14ac:dyDescent="0.25">
      <c r="B112" s="118">
        <v>98</v>
      </c>
      <c r="C112" s="119">
        <v>49400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49429</v>
      </c>
    </row>
    <row r="113" spans="2:26" ht="18" customHeight="1" x14ac:dyDescent="0.25">
      <c r="B113" s="118">
        <v>99</v>
      </c>
      <c r="C113" s="119">
        <v>49430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49460</v>
      </c>
    </row>
    <row r="114" spans="2:26" ht="18" customHeight="1" x14ac:dyDescent="0.25">
      <c r="B114" s="118">
        <v>100</v>
      </c>
      <c r="C114" s="119">
        <v>49461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49490</v>
      </c>
    </row>
    <row r="115" spans="2:26" ht="18" customHeight="1" x14ac:dyDescent="0.25">
      <c r="B115" s="118">
        <v>101</v>
      </c>
      <c r="C115" s="119">
        <v>49491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49521</v>
      </c>
    </row>
    <row r="116" spans="2:26" ht="18" customHeight="1" x14ac:dyDescent="0.25">
      <c r="B116" s="118">
        <v>102</v>
      </c>
      <c r="C116" s="119">
        <v>49522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49552</v>
      </c>
    </row>
    <row r="117" spans="2:26" ht="18" customHeight="1" x14ac:dyDescent="0.25">
      <c r="B117" s="118">
        <v>103</v>
      </c>
      <c r="C117" s="119">
        <v>49553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49582</v>
      </c>
    </row>
    <row r="118" spans="2:26" ht="18" customHeight="1" x14ac:dyDescent="0.25">
      <c r="B118" s="118">
        <v>104</v>
      </c>
      <c r="C118" s="119">
        <v>49583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49613</v>
      </c>
    </row>
    <row r="119" spans="2:26" ht="18" customHeight="1" x14ac:dyDescent="0.25">
      <c r="B119" s="118">
        <v>105</v>
      </c>
      <c r="C119" s="119">
        <v>49614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49643</v>
      </c>
    </row>
    <row r="120" spans="2:26" ht="18" customHeight="1" x14ac:dyDescent="0.25">
      <c r="B120" s="118">
        <v>106</v>
      </c>
      <c r="C120" s="119">
        <v>49644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49674</v>
      </c>
    </row>
    <row r="121" spans="2:26" ht="18" customHeight="1" x14ac:dyDescent="0.25">
      <c r="B121" s="118">
        <v>107</v>
      </c>
      <c r="C121" s="119">
        <v>49675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49705</v>
      </c>
    </row>
    <row r="122" spans="2:26" ht="18" customHeight="1" x14ac:dyDescent="0.25">
      <c r="B122" s="118">
        <v>108</v>
      </c>
      <c r="C122" s="119">
        <v>49706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49734</v>
      </c>
    </row>
    <row r="123" spans="2:26" ht="18" customHeight="1" x14ac:dyDescent="0.25">
      <c r="B123" s="118">
        <v>109</v>
      </c>
      <c r="C123" s="119">
        <v>49735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49765</v>
      </c>
    </row>
    <row r="124" spans="2:26" ht="18" customHeight="1" x14ac:dyDescent="0.25">
      <c r="B124" s="118">
        <v>110</v>
      </c>
      <c r="C124" s="119">
        <v>49766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49795</v>
      </c>
    </row>
    <row r="125" spans="2:26" ht="18" customHeight="1" x14ac:dyDescent="0.25">
      <c r="B125" s="118">
        <v>111</v>
      </c>
      <c r="C125" s="119">
        <v>49796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49826</v>
      </c>
    </row>
    <row r="126" spans="2:26" ht="18" customHeight="1" x14ac:dyDescent="0.25">
      <c r="B126" s="118">
        <v>112</v>
      </c>
      <c r="C126" s="119">
        <v>49827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49856</v>
      </c>
    </row>
    <row r="127" spans="2:26" ht="18" customHeight="1" x14ac:dyDescent="0.25">
      <c r="B127" s="118">
        <v>113</v>
      </c>
      <c r="C127" s="119">
        <v>49857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49887</v>
      </c>
    </row>
    <row r="128" spans="2:26" ht="18" customHeight="1" x14ac:dyDescent="0.25">
      <c r="B128" s="118">
        <v>114</v>
      </c>
      <c r="C128" s="119">
        <v>49888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49918</v>
      </c>
    </row>
    <row r="129" spans="2:26" ht="18" customHeight="1" x14ac:dyDescent="0.25">
      <c r="B129" s="118">
        <v>115</v>
      </c>
      <c r="C129" s="119">
        <v>49919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49948</v>
      </c>
    </row>
    <row r="130" spans="2:26" ht="18" customHeight="1" x14ac:dyDescent="0.25">
      <c r="B130" s="118">
        <v>116</v>
      </c>
      <c r="C130" s="119">
        <v>49949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49979</v>
      </c>
    </row>
    <row r="131" spans="2:26" ht="18" customHeight="1" x14ac:dyDescent="0.25">
      <c r="B131" s="118">
        <v>117</v>
      </c>
      <c r="C131" s="119">
        <v>49980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50009</v>
      </c>
    </row>
    <row r="132" spans="2:26" ht="18" customHeight="1" x14ac:dyDescent="0.25">
      <c r="B132" s="118">
        <v>118</v>
      </c>
      <c r="C132" s="119">
        <v>50010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50040</v>
      </c>
    </row>
    <row r="133" spans="2:26" ht="18" customHeight="1" x14ac:dyDescent="0.25">
      <c r="B133" s="118">
        <v>119</v>
      </c>
      <c r="C133" s="119">
        <v>50041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50071</v>
      </c>
    </row>
    <row r="134" spans="2:26" ht="18" customHeight="1" x14ac:dyDescent="0.25">
      <c r="B134" s="118">
        <v>120</v>
      </c>
      <c r="C134" s="119">
        <v>50072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50099</v>
      </c>
    </row>
    <row r="135" spans="2:26" ht="18" customHeight="1" x14ac:dyDescent="0.25">
      <c r="B135" s="118">
        <v>121</v>
      </c>
      <c r="C135" s="119">
        <v>50100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50130</v>
      </c>
    </row>
    <row r="136" spans="2:26" ht="18" customHeight="1" x14ac:dyDescent="0.25">
      <c r="B136" s="118">
        <v>122</v>
      </c>
      <c r="C136" s="119">
        <v>50131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50160</v>
      </c>
    </row>
    <row r="137" spans="2:26" ht="18" customHeight="1" x14ac:dyDescent="0.25">
      <c r="B137" s="118">
        <v>123</v>
      </c>
      <c r="C137" s="119">
        <v>50161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50191</v>
      </c>
    </row>
    <row r="138" spans="2:26" ht="18" customHeight="1" x14ac:dyDescent="0.25">
      <c r="B138" s="118">
        <v>124</v>
      </c>
      <c r="C138" s="119">
        <v>50192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50221</v>
      </c>
    </row>
    <row r="139" spans="2:26" ht="18" customHeight="1" x14ac:dyDescent="0.25">
      <c r="B139" s="118">
        <v>125</v>
      </c>
      <c r="C139" s="119">
        <v>50222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50252</v>
      </c>
    </row>
    <row r="140" spans="2:26" ht="18" customHeight="1" x14ac:dyDescent="0.25">
      <c r="B140" s="118">
        <v>126</v>
      </c>
      <c r="C140" s="119">
        <v>50253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50283</v>
      </c>
    </row>
    <row r="141" spans="2:26" ht="18" customHeight="1" x14ac:dyDescent="0.25">
      <c r="B141" s="118">
        <v>127</v>
      </c>
      <c r="C141" s="119">
        <v>50284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50313</v>
      </c>
    </row>
    <row r="142" spans="2:26" ht="18" customHeight="1" x14ac:dyDescent="0.25">
      <c r="B142" s="118">
        <v>128</v>
      </c>
      <c r="C142" s="119">
        <v>50314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50344</v>
      </c>
    </row>
    <row r="143" spans="2:26" ht="18" customHeight="1" x14ac:dyDescent="0.25">
      <c r="B143" s="118">
        <v>129</v>
      </c>
      <c r="C143" s="119">
        <v>50345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50374</v>
      </c>
    </row>
    <row r="144" spans="2:26" ht="18" customHeight="1" x14ac:dyDescent="0.25">
      <c r="B144" s="118">
        <v>130</v>
      </c>
      <c r="C144" s="119">
        <v>50375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50405</v>
      </c>
    </row>
    <row r="145" spans="2:26" ht="18" customHeight="1" x14ac:dyDescent="0.25">
      <c r="B145" s="118">
        <v>131</v>
      </c>
      <c r="C145" s="119">
        <v>50406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50436</v>
      </c>
    </row>
    <row r="146" spans="2:26" ht="18" customHeight="1" x14ac:dyDescent="0.25">
      <c r="B146" s="118">
        <v>132</v>
      </c>
      <c r="C146" s="119">
        <v>50437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50464</v>
      </c>
    </row>
    <row r="147" spans="2:26" ht="18" customHeight="1" x14ac:dyDescent="0.25">
      <c r="B147" s="118">
        <v>133</v>
      </c>
      <c r="C147" s="119">
        <v>50465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50495</v>
      </c>
    </row>
    <row r="148" spans="2:26" ht="18" customHeight="1" x14ac:dyDescent="0.25">
      <c r="B148" s="118">
        <v>134</v>
      </c>
      <c r="C148" s="119">
        <v>50496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50525</v>
      </c>
    </row>
    <row r="149" spans="2:26" ht="18" customHeight="1" x14ac:dyDescent="0.25">
      <c r="B149" s="118">
        <v>135</v>
      </c>
      <c r="C149" s="119">
        <v>50526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50556</v>
      </c>
    </row>
    <row r="150" spans="2:26" ht="18" customHeight="1" x14ac:dyDescent="0.25">
      <c r="B150" s="118">
        <v>136</v>
      </c>
      <c r="C150" s="119">
        <v>50557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50586</v>
      </c>
    </row>
    <row r="151" spans="2:26" ht="18" customHeight="1" x14ac:dyDescent="0.25">
      <c r="B151" s="118">
        <v>137</v>
      </c>
      <c r="C151" s="119">
        <v>50587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50617</v>
      </c>
    </row>
    <row r="152" spans="2:26" ht="18" customHeight="1" x14ac:dyDescent="0.25">
      <c r="B152" s="118">
        <v>138</v>
      </c>
      <c r="C152" s="119">
        <v>50618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50648</v>
      </c>
    </row>
    <row r="153" spans="2:26" ht="18" customHeight="1" x14ac:dyDescent="0.25">
      <c r="B153" s="118">
        <v>139</v>
      </c>
      <c r="C153" s="119">
        <v>50649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50678</v>
      </c>
    </row>
    <row r="154" spans="2:26" ht="18" customHeight="1" x14ac:dyDescent="0.25">
      <c r="B154" s="118">
        <v>140</v>
      </c>
      <c r="C154" s="119">
        <v>50679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50709</v>
      </c>
    </row>
    <row r="155" spans="2:26" ht="18" customHeight="1" x14ac:dyDescent="0.25">
      <c r="B155" s="118">
        <v>141</v>
      </c>
      <c r="C155" s="119">
        <v>50710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50739</v>
      </c>
    </row>
    <row r="156" spans="2:26" ht="18" customHeight="1" x14ac:dyDescent="0.25">
      <c r="B156" s="118">
        <v>142</v>
      </c>
      <c r="C156" s="119">
        <v>50740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50770</v>
      </c>
    </row>
    <row r="157" spans="2:26" ht="18" customHeight="1" x14ac:dyDescent="0.25">
      <c r="B157" s="118">
        <v>143</v>
      </c>
      <c r="C157" s="119">
        <v>50771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50801</v>
      </c>
    </row>
    <row r="158" spans="2:26" ht="18" customHeight="1" x14ac:dyDescent="0.25">
      <c r="B158" s="118">
        <v>144</v>
      </c>
      <c r="C158" s="119">
        <v>50802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50829</v>
      </c>
    </row>
    <row r="159" spans="2:26" ht="18" customHeight="1" x14ac:dyDescent="0.25">
      <c r="B159" s="118">
        <v>145</v>
      </c>
      <c r="C159" s="119">
        <v>50830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50860</v>
      </c>
    </row>
    <row r="160" spans="2:26" ht="18" customHeight="1" x14ac:dyDescent="0.25">
      <c r="B160" s="118">
        <v>146</v>
      </c>
      <c r="C160" s="119">
        <v>50861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50890</v>
      </c>
    </row>
    <row r="161" spans="2:26" ht="18" customHeight="1" x14ac:dyDescent="0.25">
      <c r="B161" s="118">
        <v>147</v>
      </c>
      <c r="C161" s="119">
        <v>50891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50921</v>
      </c>
    </row>
    <row r="162" spans="2:26" ht="18" customHeight="1" x14ac:dyDescent="0.25">
      <c r="B162" s="118">
        <v>148</v>
      </c>
      <c r="C162" s="119">
        <v>50922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50951</v>
      </c>
    </row>
    <row r="163" spans="2:26" ht="18" customHeight="1" x14ac:dyDescent="0.25">
      <c r="B163" s="118">
        <v>149</v>
      </c>
      <c r="C163" s="119">
        <v>50952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50982</v>
      </c>
    </row>
    <row r="164" spans="2:26" ht="18" customHeight="1" x14ac:dyDescent="0.25">
      <c r="B164" s="118">
        <v>150</v>
      </c>
      <c r="C164" s="119">
        <v>50983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51013</v>
      </c>
    </row>
    <row r="165" spans="2:26" ht="18" customHeight="1" x14ac:dyDescent="0.25">
      <c r="B165" s="118">
        <v>151</v>
      </c>
      <c r="C165" s="119">
        <v>51014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51043</v>
      </c>
    </row>
    <row r="166" spans="2:26" ht="18" customHeight="1" x14ac:dyDescent="0.25">
      <c r="B166" s="118">
        <v>152</v>
      </c>
      <c r="C166" s="119">
        <v>51044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51074</v>
      </c>
    </row>
    <row r="167" spans="2:26" ht="18" customHeight="1" x14ac:dyDescent="0.25">
      <c r="B167" s="118">
        <v>153</v>
      </c>
      <c r="C167" s="119">
        <v>51075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51104</v>
      </c>
    </row>
    <row r="168" spans="2:26" ht="18" customHeight="1" x14ac:dyDescent="0.25">
      <c r="B168" s="118">
        <v>154</v>
      </c>
      <c r="C168" s="119">
        <v>51105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51135</v>
      </c>
    </row>
    <row r="169" spans="2:26" ht="18" customHeight="1" x14ac:dyDescent="0.25">
      <c r="B169" s="118">
        <v>155</v>
      </c>
      <c r="C169" s="119">
        <v>51136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51166</v>
      </c>
    </row>
    <row r="170" spans="2:26" ht="18" customHeight="1" x14ac:dyDescent="0.25">
      <c r="B170" s="118">
        <v>156</v>
      </c>
      <c r="C170" s="119">
        <v>51167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51195</v>
      </c>
    </row>
    <row r="171" spans="2:26" ht="18" customHeight="1" x14ac:dyDescent="0.25">
      <c r="B171" s="118">
        <v>157</v>
      </c>
      <c r="C171" s="119">
        <v>51196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51226</v>
      </c>
    </row>
    <row r="172" spans="2:26" ht="18" customHeight="1" x14ac:dyDescent="0.25">
      <c r="B172" s="118">
        <v>158</v>
      </c>
      <c r="C172" s="119">
        <v>51227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51256</v>
      </c>
    </row>
    <row r="173" spans="2:26" ht="18" customHeight="1" x14ac:dyDescent="0.25">
      <c r="B173" s="118">
        <v>159</v>
      </c>
      <c r="C173" s="119">
        <v>51257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51287</v>
      </c>
    </row>
    <row r="174" spans="2:26" ht="18" customHeight="1" x14ac:dyDescent="0.25">
      <c r="B174" s="118">
        <v>160</v>
      </c>
      <c r="C174" s="119">
        <v>51288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51317</v>
      </c>
    </row>
    <row r="175" spans="2:26" ht="18" customHeight="1" x14ac:dyDescent="0.25">
      <c r="B175" s="118">
        <v>161</v>
      </c>
      <c r="C175" s="119">
        <v>51318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51348</v>
      </c>
    </row>
    <row r="176" spans="2:26" ht="18" customHeight="1" x14ac:dyDescent="0.25">
      <c r="B176" s="118">
        <v>162</v>
      </c>
      <c r="C176" s="119">
        <v>51349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51379</v>
      </c>
    </row>
    <row r="177" spans="2:26" ht="18" customHeight="1" x14ac:dyDescent="0.25">
      <c r="B177" s="118">
        <v>163</v>
      </c>
      <c r="C177" s="119">
        <v>51380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51409</v>
      </c>
    </row>
    <row r="178" spans="2:26" ht="18" customHeight="1" x14ac:dyDescent="0.25">
      <c r="B178" s="118">
        <v>164</v>
      </c>
      <c r="C178" s="119">
        <v>51410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51440</v>
      </c>
    </row>
    <row r="179" spans="2:26" ht="18" customHeight="1" x14ac:dyDescent="0.25">
      <c r="B179" s="118">
        <v>165</v>
      </c>
      <c r="C179" s="119">
        <v>51441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51470</v>
      </c>
    </row>
    <row r="180" spans="2:26" ht="18" customHeight="1" x14ac:dyDescent="0.25">
      <c r="B180" s="118">
        <v>166</v>
      </c>
      <c r="C180" s="119">
        <v>51471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51501</v>
      </c>
    </row>
    <row r="181" spans="2:26" ht="18" customHeight="1" x14ac:dyDescent="0.25">
      <c r="B181" s="118">
        <v>167</v>
      </c>
      <c r="C181" s="119">
        <v>51502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51532</v>
      </c>
    </row>
    <row r="182" spans="2:26" ht="18" customHeight="1" x14ac:dyDescent="0.25">
      <c r="B182" s="118">
        <v>168</v>
      </c>
      <c r="C182" s="119">
        <v>51533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51560</v>
      </c>
    </row>
    <row r="183" spans="2:26" ht="18" customHeight="1" x14ac:dyDescent="0.25">
      <c r="B183" s="118">
        <v>169</v>
      </c>
      <c r="C183" s="119">
        <v>51561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51591</v>
      </c>
    </row>
    <row r="184" spans="2:26" ht="18" customHeight="1" x14ac:dyDescent="0.25">
      <c r="B184" s="118">
        <v>170</v>
      </c>
      <c r="C184" s="119">
        <v>51592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51621</v>
      </c>
    </row>
    <row r="185" spans="2:26" ht="18" customHeight="1" x14ac:dyDescent="0.25">
      <c r="B185" s="118">
        <v>171</v>
      </c>
      <c r="C185" s="119">
        <v>51622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51652</v>
      </c>
    </row>
    <row r="186" spans="2:26" ht="18" customHeight="1" x14ac:dyDescent="0.25">
      <c r="B186" s="118">
        <v>172</v>
      </c>
      <c r="C186" s="119">
        <v>51653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51682</v>
      </c>
    </row>
    <row r="187" spans="2:26" ht="18" customHeight="1" x14ac:dyDescent="0.25">
      <c r="B187" s="118">
        <v>173</v>
      </c>
      <c r="C187" s="119">
        <v>51683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51713</v>
      </c>
    </row>
    <row r="188" spans="2:26" ht="18" customHeight="1" x14ac:dyDescent="0.25">
      <c r="B188" s="118">
        <v>174</v>
      </c>
      <c r="C188" s="119">
        <v>51714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51744</v>
      </c>
    </row>
    <row r="189" spans="2:26" ht="18" customHeight="1" x14ac:dyDescent="0.25">
      <c r="B189" s="118">
        <v>175</v>
      </c>
      <c r="C189" s="119">
        <v>51745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51774</v>
      </c>
    </row>
    <row r="190" spans="2:26" ht="18" customHeight="1" x14ac:dyDescent="0.25">
      <c r="B190" s="118">
        <v>176</v>
      </c>
      <c r="C190" s="119">
        <v>51775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51805</v>
      </c>
    </row>
    <row r="191" spans="2:26" ht="18" customHeight="1" x14ac:dyDescent="0.25">
      <c r="B191" s="118">
        <v>177</v>
      </c>
      <c r="C191" s="119">
        <v>51806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51835</v>
      </c>
    </row>
    <row r="192" spans="2:26" ht="18" customHeight="1" x14ac:dyDescent="0.25">
      <c r="B192" s="118">
        <v>178</v>
      </c>
      <c r="C192" s="119">
        <v>51836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51866</v>
      </c>
    </row>
    <row r="193" spans="2:26" ht="18" customHeight="1" x14ac:dyDescent="0.25">
      <c r="B193" s="118">
        <v>179</v>
      </c>
      <c r="C193" s="119">
        <v>51867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51897</v>
      </c>
    </row>
    <row r="194" spans="2:26" ht="18" customHeight="1" x14ac:dyDescent="0.25">
      <c r="B194" s="118">
        <v>180</v>
      </c>
      <c r="C194" s="119">
        <v>51898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51925</v>
      </c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29" priority="3">
      <formula>$B14&lt;&gt;""</formula>
    </cfRule>
  </conditionalFormatting>
  <conditionalFormatting sqref="Z14">
    <cfRule type="expression" dxfId="28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3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3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3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3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3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3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3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3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3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3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3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3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3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3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300-00000E000000}">
      <formula1>0</formula1>
      <formula2>0</formula2>
    </dataValidation>
    <dataValidation allowBlank="1" showInputMessage="1" showErrorMessage="1" prompt="Total des intérêts calculé automatiquement" sqref="I9" xr:uid="{00000000-0002-0000-23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3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300-000011000000}">
      <formula1>0</formula1>
      <formula2>0</formula2>
    </dataValidation>
    <dataValidation allowBlank="1" showInputMessage="1" showErrorMessage="1" prompt="Nombre de paiements mis à jour automatiquement" sqref="I7" xr:uid="{00000000-0002-0000-23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300-000013000000}">
      <formula1>0</formula1>
      <formula2>0</formula2>
    </dataValidation>
    <dataValidation allowBlank="1" showInputMessage="1" showErrorMessage="1" prompt="Entrez le montant du prêt dans cette cellule" sqref="E5" xr:uid="{00000000-0002-0000-23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3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3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300-000017000000}">
      <formula1>0</formula1>
      <formula2>0</formula2>
    </dataValidation>
    <dataValidation allowBlank="1" showInputMessage="1" showErrorMessage="1" prompt="Entrez la date de début du prêt dans cette cellule" sqref="E9" xr:uid="{00000000-0002-0000-23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3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04F15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359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46447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27" priority="3">
      <formula>$B14&lt;&gt;""</formula>
    </cfRule>
  </conditionalFormatting>
  <conditionalFormatting sqref="Z14">
    <cfRule type="expression" dxfId="26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4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4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4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4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4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4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4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4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4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4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4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4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4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4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400-00000E000000}">
      <formula1>0</formula1>
      <formula2>0</formula2>
    </dataValidation>
    <dataValidation allowBlank="1" showInputMessage="1" showErrorMessage="1" prompt="Total des intérêts calculé automatiquement" sqref="I9" xr:uid="{00000000-0002-0000-24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4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400-000011000000}">
      <formula1>0</formula1>
      <formula2>0</formula2>
    </dataValidation>
    <dataValidation allowBlank="1" showInputMessage="1" showErrorMessage="1" prompt="Nombre de paiements mis à jour automatiquement" sqref="I7" xr:uid="{00000000-0002-0000-24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400-000013000000}">
      <formula1>0</formula1>
      <formula2>0</formula2>
    </dataValidation>
    <dataValidation allowBlank="1" showInputMessage="1" showErrorMessage="1" prompt="Entrez le montant du prêt dans cette cellule" sqref="E5" xr:uid="{00000000-0002-0000-24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4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4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400-000017000000}">
      <formula1>0</formula1>
      <formula2>0</formula2>
    </dataValidation>
    <dataValidation allowBlank="1" showInputMessage="1" showErrorMessage="1" prompt="Entrez la date de début du prêt dans cette cellule" sqref="E9" xr:uid="{00000000-0002-0000-24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4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C04F15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360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46447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25" priority="3">
      <formula>$B14&lt;&gt;""</formula>
    </cfRule>
  </conditionalFormatting>
  <conditionalFormatting sqref="Z14">
    <cfRule type="expression" dxfId="24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5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5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5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5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5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5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5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5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5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5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5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5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5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5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500-00000E000000}">
      <formula1>0</formula1>
      <formula2>0</formula2>
    </dataValidation>
    <dataValidation allowBlank="1" showInputMessage="1" showErrorMessage="1" prompt="Total des intérêts calculé automatiquement" sqref="I9" xr:uid="{00000000-0002-0000-25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5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500-000011000000}">
      <formula1>0</formula1>
      <formula2>0</formula2>
    </dataValidation>
    <dataValidation allowBlank="1" showInputMessage="1" showErrorMessage="1" prompt="Nombre de paiements mis à jour automatiquement" sqref="I7" xr:uid="{00000000-0002-0000-25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500-000013000000}">
      <formula1>0</formula1>
      <formula2>0</formula2>
    </dataValidation>
    <dataValidation allowBlank="1" showInputMessage="1" showErrorMessage="1" prompt="Entrez le montant du prêt dans cette cellule" sqref="E5" xr:uid="{00000000-0002-0000-25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5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5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500-000017000000}">
      <formula1>0</formula1>
      <formula2>0</formula2>
    </dataValidation>
    <dataValidation allowBlank="1" showInputMessage="1" showErrorMessage="1" prompt="Entrez la date de début du prêt dans cette cellule" sqref="E9" xr:uid="{00000000-0002-0000-25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5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2F1C8"/>
  </sheetPr>
  <dimension ref="A1:ES98"/>
  <sheetViews>
    <sheetView topLeftCell="DM69" zoomScaleNormal="100" workbookViewId="0">
      <selection activeCell="AJ31" sqref="AJ31"/>
    </sheetView>
  </sheetViews>
  <sheetFormatPr baseColWidth="10" defaultColWidth="11.42578125" defaultRowHeight="11.25" outlineLevelCol="1" x14ac:dyDescent="0.2"/>
  <cols>
    <col min="1" max="1" width="18.140625" style="3" customWidth="1"/>
    <col min="2" max="2" width="14.28515625" style="2" customWidth="1"/>
    <col min="3" max="3" width="6.28515625" style="2" customWidth="1"/>
    <col min="4" max="4" width="27.85546875" style="2" customWidth="1"/>
    <col min="5" max="5" width="7.7109375" style="66" customWidth="1"/>
    <col min="6" max="17" width="8.140625" style="2" customWidth="1" outlineLevel="1"/>
    <col min="18" max="18" width="8.140625" style="2" customWidth="1"/>
    <col min="19" max="30" width="8.140625" style="2" customWidth="1" outlineLevel="1"/>
    <col min="31" max="31" width="8.140625" style="2" customWidth="1"/>
    <col min="32" max="43" width="8.140625" style="2" customWidth="1" outlineLevel="1"/>
    <col min="44" max="44" width="8.140625" style="2" customWidth="1"/>
    <col min="45" max="56" width="8.140625" style="2" customWidth="1" outlineLevel="1"/>
    <col min="57" max="57" width="8.140625" style="2" customWidth="1"/>
    <col min="58" max="69" width="8.140625" style="2" customWidth="1" outlineLevel="1"/>
    <col min="70" max="70" width="8.140625" style="2" customWidth="1"/>
    <col min="71" max="82" width="8.140625" style="2" customWidth="1" outlineLevel="1"/>
    <col min="83" max="83" width="8.140625" style="2" customWidth="1"/>
    <col min="84" max="95" width="8.140625" style="2" customWidth="1" outlineLevel="1"/>
    <col min="96" max="96" width="8.140625" style="2" customWidth="1"/>
    <col min="97" max="108" width="8.140625" style="2" customWidth="1" outlineLevel="1"/>
    <col min="109" max="109" width="8.140625" style="2" customWidth="1"/>
    <col min="110" max="121" width="8.140625" style="2" customWidth="1" outlineLevel="1"/>
    <col min="122" max="122" width="8.140625" style="2" customWidth="1"/>
    <col min="123" max="134" width="8.140625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9'!H21</f>
        <v>0</v>
      </c>
      <c r="G6" s="66">
        <f>'SPACELOG 9'!I21</f>
        <v>0</v>
      </c>
      <c r="H6" s="66">
        <f>'SPACELOG 9'!J21</f>
        <v>0</v>
      </c>
      <c r="I6" s="66">
        <f>'SPACELOG 9'!K21</f>
        <v>0</v>
      </c>
      <c r="J6" s="66">
        <f>'SPACELOG 9'!L21</f>
        <v>0</v>
      </c>
      <c r="K6" s="66">
        <f>'SPACELOG 9'!M21</f>
        <v>0</v>
      </c>
      <c r="L6" s="66">
        <f>'SPACELOG 9'!N21</f>
        <v>0</v>
      </c>
      <c r="M6" s="66">
        <f>'SPACELOG 9'!O21</f>
        <v>0</v>
      </c>
      <c r="N6" s="66">
        <f>'SPACELOG 9'!P21</f>
        <v>0</v>
      </c>
      <c r="O6" s="66">
        <f>'SPACELOG 9'!Q21</f>
        <v>0</v>
      </c>
      <c r="P6" s="66">
        <f>'SPACELOG 9'!R21</f>
        <v>0</v>
      </c>
      <c r="Q6" s="66">
        <f>'SPACELOG 9'!S21</f>
        <v>0</v>
      </c>
      <c r="R6" s="75">
        <f>SUM(F6:Q6)</f>
        <v>0</v>
      </c>
      <c r="S6" s="66">
        <f>'SPACELOG 9'!T21</f>
        <v>0</v>
      </c>
      <c r="T6" s="66">
        <f>'SPACELOG 9'!U21</f>
        <v>0</v>
      </c>
      <c r="U6" s="66">
        <f>'SPACELOG 9'!V21</f>
        <v>0</v>
      </c>
      <c r="V6" s="66">
        <f>'SPACELOG 9'!W21</f>
        <v>0</v>
      </c>
      <c r="W6" s="66">
        <f>'SPACELOG 9'!X21</f>
        <v>0</v>
      </c>
      <c r="X6" s="66">
        <f>'SPACELOG 9'!Y21</f>
        <v>0</v>
      </c>
      <c r="Y6" s="66">
        <f>'SPACELOG 9'!Z21</f>
        <v>0</v>
      </c>
      <c r="Z6" s="66">
        <f>'SPACELOG 9'!AA21</f>
        <v>0</v>
      </c>
      <c r="AA6" s="66">
        <f>'SPACELOG 9'!AB21</f>
        <v>0</v>
      </c>
      <c r="AB6" s="66">
        <f>'SPACELOG 9'!AC21</f>
        <v>0</v>
      </c>
      <c r="AC6" s="66">
        <f>'SPACELOG 9'!AD21</f>
        <v>0</v>
      </c>
      <c r="AD6" s="66">
        <f>'SPACELOG 9'!AE21</f>
        <v>0</v>
      </c>
      <c r="AE6" s="75">
        <f>SUM(S6:AD6)</f>
        <v>0</v>
      </c>
      <c r="AF6" s="66">
        <f>'SPACELOG 9'!AF21</f>
        <v>0</v>
      </c>
      <c r="AG6" s="66">
        <f>'SPACELOG 9'!AG21</f>
        <v>0</v>
      </c>
      <c r="AH6" s="66">
        <f>'SPACELOG 9'!AH21</f>
        <v>0</v>
      </c>
      <c r="AI6" s="66">
        <f>'SPACELOG 9'!AI21</f>
        <v>0</v>
      </c>
      <c r="AJ6" s="66">
        <f>'SPACELOG 9'!AJ21</f>
        <v>0</v>
      </c>
      <c r="AK6" s="66">
        <f>'SPACELOG 9'!AK21</f>
        <v>0</v>
      </c>
      <c r="AL6" s="66">
        <f>'SPACELOG 9'!AL21</f>
        <v>0</v>
      </c>
      <c r="AM6" s="66">
        <f>'SPACELOG 9'!AM21</f>
        <v>0</v>
      </c>
      <c r="AN6" s="66">
        <f>'SPACELOG 9'!AN21</f>
        <v>0</v>
      </c>
      <c r="AO6" s="66">
        <f>'SPACELOG 9'!AO21</f>
        <v>0</v>
      </c>
      <c r="AP6" s="66">
        <f>'SPACELOG 9'!AP21</f>
        <v>0</v>
      </c>
      <c r="AQ6" s="66">
        <f>'SPACELOG 9'!AQ21</f>
        <v>0</v>
      </c>
      <c r="AR6" s="75">
        <f>SUM(AF6:AQ6)</f>
        <v>0</v>
      </c>
      <c r="AS6" s="66">
        <f>'SPACELOG 9'!AR21</f>
        <v>0</v>
      </c>
      <c r="AT6" s="66">
        <f>'SPACELOG 9'!AS21</f>
        <v>0</v>
      </c>
      <c r="AU6" s="66">
        <f>'SPACELOG 9'!AT21</f>
        <v>0</v>
      </c>
      <c r="AV6" s="66">
        <f>'SPACELOG 9'!AU21</f>
        <v>0</v>
      </c>
      <c r="AW6" s="66">
        <f>'SPACELOG 9'!AV21</f>
        <v>0</v>
      </c>
      <c r="AX6" s="66">
        <f>'SPACELOG 9'!AW21</f>
        <v>0</v>
      </c>
      <c r="AY6" s="66">
        <f>'SPACELOG 9'!AX21</f>
        <v>0</v>
      </c>
      <c r="AZ6" s="66">
        <f>'SPACELOG 9'!AY21</f>
        <v>0</v>
      </c>
      <c r="BA6" s="66">
        <f>'SPACELOG 9'!AZ21</f>
        <v>0</v>
      </c>
      <c r="BB6" s="66">
        <f>'SPACELOG 9'!BA21</f>
        <v>0</v>
      </c>
      <c r="BC6" s="66">
        <f>'SPACELOG 9'!BB21</f>
        <v>0</v>
      </c>
      <c r="BD6" s="66">
        <f>'SPACELOG 9'!BC21</f>
        <v>0</v>
      </c>
      <c r="BE6" s="75">
        <f>SUM(AS6:BD6)</f>
        <v>0</v>
      </c>
      <c r="BF6" s="66">
        <f>'SPACELOG 9'!BD21</f>
        <v>0</v>
      </c>
      <c r="BG6" s="66">
        <f>'SPACELOG 9'!BE21</f>
        <v>0</v>
      </c>
      <c r="BH6" s="66">
        <f>'SPACELOG 9'!BF21</f>
        <v>0</v>
      </c>
      <c r="BI6" s="66">
        <f>'SPACELOG 9'!BG21</f>
        <v>0</v>
      </c>
      <c r="BJ6" s="66">
        <f>'SPACELOG 9'!BH21</f>
        <v>0</v>
      </c>
      <c r="BK6" s="66">
        <f>'SPACELOG 9'!BI21</f>
        <v>0</v>
      </c>
      <c r="BL6" s="66">
        <f>'SPACELOG 9'!BJ21</f>
        <v>0</v>
      </c>
      <c r="BM6" s="66">
        <f>'SPACELOG 9'!BK21</f>
        <v>0</v>
      </c>
      <c r="BN6" s="66">
        <f>'SPACELOG 9'!BL21</f>
        <v>0</v>
      </c>
      <c r="BO6" s="66">
        <f>'SPACELOG 9'!BM21</f>
        <v>0</v>
      </c>
      <c r="BP6" s="66">
        <f>'SPACELOG 9'!BN21</f>
        <v>0</v>
      </c>
      <c r="BQ6" s="66">
        <f>'SPACELOG 9'!BO21</f>
        <v>0</v>
      </c>
      <c r="BR6" s="75">
        <f>SUM(BF6:BQ6)</f>
        <v>0</v>
      </c>
      <c r="BS6" s="66">
        <f>'SPACELOG 9'!BP21</f>
        <v>0</v>
      </c>
      <c r="BT6" s="66">
        <f>'SPACELOG 9'!BQ21</f>
        <v>0</v>
      </c>
      <c r="BU6" s="66">
        <f>'SPACELOG 9'!BR21</f>
        <v>0</v>
      </c>
      <c r="BV6" s="66">
        <f>'SPACELOG 9'!BS21</f>
        <v>0</v>
      </c>
      <c r="BW6" s="66">
        <f>'SPACELOG 9'!BT21</f>
        <v>0</v>
      </c>
      <c r="BX6" s="66">
        <f>'SPACELOG 9'!BU21</f>
        <v>0</v>
      </c>
      <c r="BY6" s="66">
        <f>'SPACELOG 9'!BV21</f>
        <v>0</v>
      </c>
      <c r="BZ6" s="66">
        <f>'SPACELOG 9'!BW21</f>
        <v>0</v>
      </c>
      <c r="CA6" s="66">
        <f>'SPACELOG 9'!BX21</f>
        <v>0</v>
      </c>
      <c r="CB6" s="66">
        <f>'SPACELOG 9'!BY21</f>
        <v>0</v>
      </c>
      <c r="CC6" s="66">
        <f>'SPACELOG 9'!BZ21</f>
        <v>0</v>
      </c>
      <c r="CD6" s="66">
        <f>'SPACELOG 9'!CA21</f>
        <v>0</v>
      </c>
      <c r="CE6" s="75">
        <f>SUM(BS6:CD6)</f>
        <v>0</v>
      </c>
      <c r="CF6" s="66">
        <f>'SPACELOG 9'!CB21</f>
        <v>0</v>
      </c>
      <c r="CG6" s="66">
        <f>'SPACELOG 9'!CC21</f>
        <v>0</v>
      </c>
      <c r="CH6" s="66">
        <f>'SPACELOG 9'!CD21</f>
        <v>0</v>
      </c>
      <c r="CI6" s="66">
        <f>'SPACELOG 9'!CE21</f>
        <v>0</v>
      </c>
      <c r="CJ6" s="66">
        <f>'SPACELOG 9'!CF21</f>
        <v>0</v>
      </c>
      <c r="CK6" s="66">
        <f>'SPACELOG 9'!CG21</f>
        <v>0</v>
      </c>
      <c r="CL6" s="66">
        <f>'SPACELOG 9'!CH21</f>
        <v>0</v>
      </c>
      <c r="CM6" s="66">
        <f>'SPACELOG 9'!CI21</f>
        <v>0</v>
      </c>
      <c r="CN6" s="66">
        <f>'SPACELOG 9'!CJ21</f>
        <v>0</v>
      </c>
      <c r="CO6" s="66">
        <f>'SPACELOG 9'!CK21</f>
        <v>0</v>
      </c>
      <c r="CP6" s="66">
        <f>'SPACELOG 9'!CL21</f>
        <v>0</v>
      </c>
      <c r="CQ6" s="66">
        <f>'SPACELOG 9'!CM21</f>
        <v>0</v>
      </c>
      <c r="CR6" s="75">
        <f>SUM(CF6:CQ6)</f>
        <v>0</v>
      </c>
      <c r="CS6" s="66">
        <f>'SPACELOG 9'!CN21</f>
        <v>0</v>
      </c>
      <c r="CT6" s="66">
        <f>'SPACELOG 9'!CO21</f>
        <v>0</v>
      </c>
      <c r="CU6" s="66">
        <f>'SPACELOG 9'!CP21</f>
        <v>0</v>
      </c>
      <c r="CV6" s="66">
        <f>'SPACELOG 9'!CQ21</f>
        <v>0</v>
      </c>
      <c r="CW6" s="66">
        <f>'SPACELOG 9'!CR21</f>
        <v>0</v>
      </c>
      <c r="CX6" s="66">
        <f>'SPACELOG 9'!CS21</f>
        <v>0</v>
      </c>
      <c r="CY6" s="66">
        <f>'SPACELOG 9'!CT21</f>
        <v>0</v>
      </c>
      <c r="CZ6" s="66">
        <f>'SPACELOG 9'!CU21</f>
        <v>0</v>
      </c>
      <c r="DA6" s="66">
        <f>'SPACELOG 9'!CV21</f>
        <v>0</v>
      </c>
      <c r="DB6" s="66">
        <f>'SPACELOG 9'!CW21</f>
        <v>0</v>
      </c>
      <c r="DC6" s="66">
        <f>'SPACELOG 9'!CX21</f>
        <v>0</v>
      </c>
      <c r="DD6" s="66">
        <f>'SPACELOG 9'!CY21</f>
        <v>0</v>
      </c>
      <c r="DE6" s="75">
        <f>SUM(CS6:DD6)</f>
        <v>0</v>
      </c>
      <c r="DF6" s="66">
        <f>'SPACELOG 9'!CZ21</f>
        <v>0</v>
      </c>
      <c r="DG6" s="66">
        <f>'SPACELOG 9'!DA21</f>
        <v>0</v>
      </c>
      <c r="DH6" s="66">
        <f>'SPACELOG 9'!DB21</f>
        <v>0</v>
      </c>
      <c r="DI6" s="66">
        <f>'SPACELOG 9'!DC21</f>
        <v>0</v>
      </c>
      <c r="DJ6" s="66">
        <f>'SPACELOG 9'!DD21</f>
        <v>0</v>
      </c>
      <c r="DK6" s="66">
        <f>'SPACELOG 9'!DE21</f>
        <v>0</v>
      </c>
      <c r="DL6" s="66">
        <f>'SPACELOG 9'!DF21</f>
        <v>0</v>
      </c>
      <c r="DM6" s="66">
        <f>'SPACELOG 9'!DG21</f>
        <v>0</v>
      </c>
      <c r="DN6" s="66">
        <f>'SPACELOG 9'!DH21</f>
        <v>0</v>
      </c>
      <c r="DO6" s="66">
        <f>'SPACELOG 9'!DI21</f>
        <v>0</v>
      </c>
      <c r="DP6" s="66">
        <f>'SPACELOG 9'!DJ21</f>
        <v>0</v>
      </c>
      <c r="DQ6" s="66">
        <f>'SPACELOG 9'!DK21</f>
        <v>0</v>
      </c>
      <c r="DR6" s="75">
        <f>SUM(DF6:DQ6)</f>
        <v>0</v>
      </c>
      <c r="DS6" s="66">
        <f>'SPACELOG 9'!DL21</f>
        <v>0</v>
      </c>
      <c r="DT6" s="66">
        <f>'SPACELOG 9'!DM21</f>
        <v>0</v>
      </c>
      <c r="DU6" s="66">
        <f>'SPACELOG 9'!DN21</f>
        <v>0</v>
      </c>
      <c r="DV6" s="66">
        <f>'SPACELOG 9'!DO21</f>
        <v>0</v>
      </c>
      <c r="DW6" s="66">
        <f>'SPACELOG 9'!DP21</f>
        <v>0</v>
      </c>
      <c r="DX6" s="66">
        <f>'SPACELOG 9'!DQ21</f>
        <v>0</v>
      </c>
      <c r="DY6" s="66">
        <f>'SPACELOG 9'!DR21</f>
        <v>0</v>
      </c>
      <c r="DZ6" s="66">
        <f>'SPACELOG 9'!DS21</f>
        <v>0</v>
      </c>
      <c r="EA6" s="66">
        <f>'SPACELOG 9'!DT21</f>
        <v>0</v>
      </c>
      <c r="EB6" s="66">
        <f>'SPACELOG 9'!DU21</f>
        <v>0</v>
      </c>
      <c r="EC6" s="66">
        <f>'SPACELOG 9'!DV21</f>
        <v>0</v>
      </c>
      <c r="ED6" s="66">
        <f>'SPACELOG 9'!DW21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46327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8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2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2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2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2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2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2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2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2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>
        <f>+B9*0.01</f>
        <v>0</v>
      </c>
      <c r="D10" s="3" t="s">
        <v>56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345</v>
      </c>
      <c r="B11" s="78">
        <f>+B9*0.04</f>
        <v>0</v>
      </c>
      <c r="D11" s="3" t="s">
        <v>58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si="42"/>
        <v>0</v>
      </c>
      <c r="T13" s="66">
        <f t="shared" si="42"/>
        <v>0</v>
      </c>
      <c r="U13" s="66">
        <f t="shared" si="42"/>
        <v>0</v>
      </c>
      <c r="V13" s="66">
        <f t="shared" si="42"/>
        <v>0</v>
      </c>
      <c r="W13" s="66">
        <f t="shared" si="42"/>
        <v>0</v>
      </c>
      <c r="X13" s="66">
        <f t="shared" si="42"/>
        <v>0</v>
      </c>
      <c r="Y13" s="66">
        <f t="shared" si="42"/>
        <v>0</v>
      </c>
      <c r="Z13" s="66">
        <f t="shared" si="42"/>
        <v>0</v>
      </c>
      <c r="AA13" s="66">
        <f t="shared" si="42"/>
        <v>0</v>
      </c>
      <c r="AB13" s="66">
        <f t="shared" si="42"/>
        <v>0</v>
      </c>
      <c r="AC13" s="66">
        <f t="shared" si="42"/>
        <v>0</v>
      </c>
      <c r="AD13" s="66">
        <f t="shared" si="42"/>
        <v>0</v>
      </c>
      <c r="AE13" s="75">
        <f t="shared" si="43"/>
        <v>0</v>
      </c>
      <c r="AF13" s="66">
        <f t="shared" ref="AF13:AK27" si="60">IF(AF$2&gt;=$B$18,$E13,0)</f>
        <v>0</v>
      </c>
      <c r="AG13" s="66">
        <f t="shared" si="60"/>
        <v>0</v>
      </c>
      <c r="AH13" s="66">
        <f t="shared" si="60"/>
        <v>0</v>
      </c>
      <c r="AI13" s="66">
        <f t="shared" si="60"/>
        <v>0</v>
      </c>
      <c r="AJ13" s="66">
        <f t="shared" si="60"/>
        <v>0</v>
      </c>
      <c r="AK13" s="66">
        <f t="shared" si="60"/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75">
        <f t="shared" si="45"/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75">
        <f t="shared" si="47"/>
        <v>0</v>
      </c>
      <c r="BF13" s="66">
        <v>0</v>
      </c>
      <c r="BG13" s="66">
        <v>0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0</v>
      </c>
      <c r="BN13" s="66">
        <v>0</v>
      </c>
      <c r="BO13" s="66">
        <v>0</v>
      </c>
      <c r="BP13" s="66">
        <v>0</v>
      </c>
      <c r="BQ13" s="66">
        <v>0</v>
      </c>
      <c r="BR13" s="75">
        <f t="shared" si="49"/>
        <v>0</v>
      </c>
      <c r="BS13" s="66">
        <v>0</v>
      </c>
      <c r="BT13" s="66">
        <v>0</v>
      </c>
      <c r="BU13" s="66">
        <v>0</v>
      </c>
      <c r="BV13" s="66">
        <v>0</v>
      </c>
      <c r="BW13" s="66">
        <v>0</v>
      </c>
      <c r="BX13" s="66">
        <v>0</v>
      </c>
      <c r="BY13" s="66">
        <v>0</v>
      </c>
      <c r="BZ13" s="66">
        <v>0</v>
      </c>
      <c r="CA13" s="66">
        <v>0</v>
      </c>
      <c r="CB13" s="66">
        <v>0</v>
      </c>
      <c r="CC13" s="66">
        <v>0</v>
      </c>
      <c r="CD13" s="66">
        <v>0</v>
      </c>
      <c r="CE13" s="75">
        <f t="shared" si="51"/>
        <v>0</v>
      </c>
      <c r="CF13" s="66">
        <v>0</v>
      </c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66">
        <v>0</v>
      </c>
      <c r="CR13" s="75">
        <f t="shared" si="53"/>
        <v>0</v>
      </c>
      <c r="CS13" s="66">
        <v>0</v>
      </c>
      <c r="CT13" s="66">
        <v>0</v>
      </c>
      <c r="CU13" s="66">
        <v>0</v>
      </c>
      <c r="CV13" s="66">
        <v>0</v>
      </c>
      <c r="CW13" s="66">
        <v>0</v>
      </c>
      <c r="CX13" s="66">
        <v>0</v>
      </c>
      <c r="CY13" s="66">
        <v>0</v>
      </c>
      <c r="CZ13" s="66">
        <v>0</v>
      </c>
      <c r="DA13" s="66">
        <v>0</v>
      </c>
      <c r="DB13" s="66">
        <v>0</v>
      </c>
      <c r="DC13" s="66">
        <v>0</v>
      </c>
      <c r="DD13" s="66">
        <v>0</v>
      </c>
      <c r="DE13" s="75">
        <f t="shared" si="55"/>
        <v>0</v>
      </c>
      <c r="DF13" s="66">
        <v>0</v>
      </c>
      <c r="DG13" s="66">
        <v>0</v>
      </c>
      <c r="DH13" s="66">
        <v>0</v>
      </c>
      <c r="DI13" s="66">
        <v>0</v>
      </c>
      <c r="DJ13" s="66">
        <v>0</v>
      </c>
      <c r="DK13" s="66">
        <v>0</v>
      </c>
      <c r="DL13" s="66">
        <v>0</v>
      </c>
      <c r="DM13" s="66">
        <v>0</v>
      </c>
      <c r="DN13" s="66">
        <v>0</v>
      </c>
      <c r="DO13" s="66">
        <v>0</v>
      </c>
      <c r="DP13" s="66">
        <v>0</v>
      </c>
      <c r="DQ13" s="66">
        <v>0</v>
      </c>
      <c r="DR13" s="75">
        <f t="shared" si="57"/>
        <v>0</v>
      </c>
      <c r="DS13" s="66">
        <v>0</v>
      </c>
      <c r="DT13" s="66">
        <v>0</v>
      </c>
      <c r="DU13" s="66">
        <v>0</v>
      </c>
      <c r="DV13" s="66">
        <v>0</v>
      </c>
      <c r="DW13" s="66">
        <v>0</v>
      </c>
      <c r="DX13" s="66">
        <v>0</v>
      </c>
      <c r="DY13" s="66">
        <v>0</v>
      </c>
      <c r="DZ13" s="66">
        <v>0</v>
      </c>
      <c r="EA13" s="66">
        <v>0</v>
      </c>
      <c r="EB13" s="66">
        <v>0</v>
      </c>
      <c r="EC13" s="66">
        <v>0</v>
      </c>
      <c r="ED13" s="66">
        <v>0</v>
      </c>
      <c r="EE13" s="76">
        <f t="shared" si="59"/>
        <v>0</v>
      </c>
    </row>
    <row r="14" spans="1:149" x14ac:dyDescent="0.2">
      <c r="A14" s="2"/>
      <c r="D14" s="3" t="s">
        <v>63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42"/>
        <v>0</v>
      </c>
      <c r="T14" s="66">
        <f t="shared" si="42"/>
        <v>0</v>
      </c>
      <c r="U14" s="66">
        <f t="shared" si="42"/>
        <v>0</v>
      </c>
      <c r="V14" s="66">
        <f t="shared" si="42"/>
        <v>0</v>
      </c>
      <c r="W14" s="66">
        <f t="shared" si="42"/>
        <v>0</v>
      </c>
      <c r="X14" s="66">
        <f t="shared" si="42"/>
        <v>0</v>
      </c>
      <c r="Y14" s="66">
        <f t="shared" si="42"/>
        <v>0</v>
      </c>
      <c r="Z14" s="66">
        <f t="shared" si="42"/>
        <v>0</v>
      </c>
      <c r="AA14" s="66">
        <f t="shared" si="42"/>
        <v>0</v>
      </c>
      <c r="AB14" s="66">
        <f t="shared" si="42"/>
        <v>0</v>
      </c>
      <c r="AC14" s="66">
        <f t="shared" si="42"/>
        <v>0</v>
      </c>
      <c r="AD14" s="66">
        <f t="shared" si="42"/>
        <v>0</v>
      </c>
      <c r="AE14" s="75">
        <f t="shared" si="43"/>
        <v>0</v>
      </c>
      <c r="AF14" s="66">
        <f t="shared" si="60"/>
        <v>0</v>
      </c>
      <c r="AG14" s="66">
        <f t="shared" si="60"/>
        <v>0</v>
      </c>
      <c r="AH14" s="66">
        <f t="shared" si="60"/>
        <v>0</v>
      </c>
      <c r="AI14" s="66">
        <f t="shared" si="60"/>
        <v>0</v>
      </c>
      <c r="AJ14" s="66">
        <f t="shared" si="60"/>
        <v>0</v>
      </c>
      <c r="AK14" s="66">
        <f t="shared" si="60"/>
        <v>0</v>
      </c>
      <c r="AL14" s="66">
        <f t="shared" ref="AL14:AQ23" si="61">IF(AL$2&gt;=$B$18,$E14,0)</f>
        <v>0</v>
      </c>
      <c r="AM14" s="66">
        <f t="shared" si="61"/>
        <v>0</v>
      </c>
      <c r="AN14" s="66">
        <f t="shared" si="61"/>
        <v>0</v>
      </c>
      <c r="AO14" s="66">
        <f t="shared" si="61"/>
        <v>0</v>
      </c>
      <c r="AP14" s="66">
        <f t="shared" si="61"/>
        <v>0</v>
      </c>
      <c r="AQ14" s="66">
        <f t="shared" si="61"/>
        <v>0</v>
      </c>
      <c r="AR14" s="75">
        <f t="shared" si="45"/>
        <v>0</v>
      </c>
      <c r="AS14" s="66">
        <f t="shared" ref="AS14:BD23" si="62">IF(AS$2&gt;=$B$18,$E14,0)</f>
        <v>0</v>
      </c>
      <c r="AT14" s="66">
        <f t="shared" si="62"/>
        <v>0</v>
      </c>
      <c r="AU14" s="66">
        <f t="shared" si="62"/>
        <v>0</v>
      </c>
      <c r="AV14" s="66">
        <f t="shared" si="62"/>
        <v>0</v>
      </c>
      <c r="AW14" s="66">
        <f t="shared" si="62"/>
        <v>0</v>
      </c>
      <c r="AX14" s="66">
        <f t="shared" si="62"/>
        <v>0</v>
      </c>
      <c r="AY14" s="66">
        <f t="shared" si="62"/>
        <v>0</v>
      </c>
      <c r="AZ14" s="66">
        <f t="shared" si="62"/>
        <v>0</v>
      </c>
      <c r="BA14" s="66">
        <f t="shared" si="62"/>
        <v>0</v>
      </c>
      <c r="BB14" s="66">
        <f t="shared" si="62"/>
        <v>0</v>
      </c>
      <c r="BC14" s="66">
        <f t="shared" si="62"/>
        <v>0</v>
      </c>
      <c r="BD14" s="66">
        <f t="shared" si="62"/>
        <v>0</v>
      </c>
      <c r="BE14" s="75">
        <f t="shared" si="47"/>
        <v>0</v>
      </c>
      <c r="BF14" s="66">
        <f t="shared" ref="BF14:BQ23" si="63">IF(BF$2&gt;=$B$18,$E14,0)</f>
        <v>0</v>
      </c>
      <c r="BG14" s="66">
        <f t="shared" si="63"/>
        <v>0</v>
      </c>
      <c r="BH14" s="66">
        <f t="shared" si="63"/>
        <v>0</v>
      </c>
      <c r="BI14" s="66">
        <f t="shared" si="63"/>
        <v>0</v>
      </c>
      <c r="BJ14" s="66">
        <f t="shared" si="63"/>
        <v>0</v>
      </c>
      <c r="BK14" s="66">
        <f t="shared" si="63"/>
        <v>0</v>
      </c>
      <c r="BL14" s="66">
        <f t="shared" si="63"/>
        <v>0</v>
      </c>
      <c r="BM14" s="66">
        <f t="shared" si="63"/>
        <v>0</v>
      </c>
      <c r="BN14" s="66">
        <f t="shared" si="63"/>
        <v>0</v>
      </c>
      <c r="BO14" s="66">
        <f t="shared" si="63"/>
        <v>0</v>
      </c>
      <c r="BP14" s="66">
        <f t="shared" si="63"/>
        <v>0</v>
      </c>
      <c r="BQ14" s="66">
        <f t="shared" si="63"/>
        <v>0</v>
      </c>
      <c r="BR14" s="75">
        <f t="shared" si="49"/>
        <v>0</v>
      </c>
      <c r="BS14" s="66">
        <f t="shared" ref="BS14:CD23" si="64">IF(BS$2&gt;=$B$18,$E14,0)</f>
        <v>0</v>
      </c>
      <c r="BT14" s="66">
        <f t="shared" si="64"/>
        <v>0</v>
      </c>
      <c r="BU14" s="66">
        <f t="shared" si="64"/>
        <v>0</v>
      </c>
      <c r="BV14" s="66">
        <f t="shared" si="64"/>
        <v>0</v>
      </c>
      <c r="BW14" s="66">
        <f t="shared" si="64"/>
        <v>0</v>
      </c>
      <c r="BX14" s="66">
        <f t="shared" si="64"/>
        <v>0</v>
      </c>
      <c r="BY14" s="66">
        <f t="shared" si="64"/>
        <v>0</v>
      </c>
      <c r="BZ14" s="66">
        <f t="shared" si="64"/>
        <v>0</v>
      </c>
      <c r="CA14" s="66">
        <f t="shared" si="64"/>
        <v>0</v>
      </c>
      <c r="CB14" s="66">
        <f t="shared" si="64"/>
        <v>0</v>
      </c>
      <c r="CC14" s="66">
        <f t="shared" si="64"/>
        <v>0</v>
      </c>
      <c r="CD14" s="66">
        <f t="shared" si="64"/>
        <v>0</v>
      </c>
      <c r="CE14" s="75">
        <f t="shared" si="51"/>
        <v>0</v>
      </c>
      <c r="CF14" s="66">
        <f t="shared" ref="CF14:CQ23" si="65">IF(CF$2&gt;=$B$18,$E14,0)</f>
        <v>0</v>
      </c>
      <c r="CG14" s="66">
        <f t="shared" si="65"/>
        <v>0</v>
      </c>
      <c r="CH14" s="66">
        <f t="shared" si="65"/>
        <v>0</v>
      </c>
      <c r="CI14" s="66">
        <f t="shared" si="65"/>
        <v>0</v>
      </c>
      <c r="CJ14" s="66">
        <f t="shared" si="65"/>
        <v>0</v>
      </c>
      <c r="CK14" s="66">
        <f t="shared" si="65"/>
        <v>0</v>
      </c>
      <c r="CL14" s="66">
        <f t="shared" si="65"/>
        <v>0</v>
      </c>
      <c r="CM14" s="66">
        <f t="shared" si="65"/>
        <v>0</v>
      </c>
      <c r="CN14" s="66">
        <f t="shared" si="65"/>
        <v>0</v>
      </c>
      <c r="CO14" s="66">
        <f t="shared" si="65"/>
        <v>0</v>
      </c>
      <c r="CP14" s="66">
        <f t="shared" si="65"/>
        <v>0</v>
      </c>
      <c r="CQ14" s="66">
        <f t="shared" si="65"/>
        <v>0</v>
      </c>
      <c r="CR14" s="75">
        <f t="shared" si="53"/>
        <v>0</v>
      </c>
      <c r="CS14" s="66">
        <f t="shared" ref="CS14:DD23" si="66">IF(CS$2&gt;=$B$18,$E14,0)</f>
        <v>0</v>
      </c>
      <c r="CT14" s="66">
        <f t="shared" si="66"/>
        <v>0</v>
      </c>
      <c r="CU14" s="66">
        <f t="shared" si="66"/>
        <v>0</v>
      </c>
      <c r="CV14" s="66">
        <f t="shared" si="66"/>
        <v>0</v>
      </c>
      <c r="CW14" s="66">
        <f t="shared" si="66"/>
        <v>0</v>
      </c>
      <c r="CX14" s="66">
        <f t="shared" si="66"/>
        <v>0</v>
      </c>
      <c r="CY14" s="66">
        <f t="shared" si="66"/>
        <v>0</v>
      </c>
      <c r="CZ14" s="66">
        <f t="shared" si="66"/>
        <v>0</v>
      </c>
      <c r="DA14" s="66">
        <f t="shared" si="66"/>
        <v>0</v>
      </c>
      <c r="DB14" s="66">
        <f t="shared" si="66"/>
        <v>0</v>
      </c>
      <c r="DC14" s="66">
        <f t="shared" si="66"/>
        <v>0</v>
      </c>
      <c r="DD14" s="66">
        <f t="shared" si="66"/>
        <v>0</v>
      </c>
      <c r="DE14" s="75">
        <f t="shared" si="55"/>
        <v>0</v>
      </c>
      <c r="DF14" s="66">
        <f t="shared" ref="DF14:DQ23" si="67">IF(DF$2&gt;=$B$18,$E14,0)</f>
        <v>0</v>
      </c>
      <c r="DG14" s="66">
        <f t="shared" si="67"/>
        <v>0</v>
      </c>
      <c r="DH14" s="66">
        <f t="shared" si="67"/>
        <v>0</v>
      </c>
      <c r="DI14" s="66">
        <f t="shared" si="67"/>
        <v>0</v>
      </c>
      <c r="DJ14" s="66">
        <f t="shared" si="67"/>
        <v>0</v>
      </c>
      <c r="DK14" s="66">
        <f t="shared" si="67"/>
        <v>0</v>
      </c>
      <c r="DL14" s="66">
        <f t="shared" si="67"/>
        <v>0</v>
      </c>
      <c r="DM14" s="66">
        <f t="shared" si="67"/>
        <v>0</v>
      </c>
      <c r="DN14" s="66">
        <f t="shared" si="67"/>
        <v>0</v>
      </c>
      <c r="DO14" s="66">
        <f t="shared" si="67"/>
        <v>0</v>
      </c>
      <c r="DP14" s="66">
        <f t="shared" si="67"/>
        <v>0</v>
      </c>
      <c r="DQ14" s="66">
        <f t="shared" si="67"/>
        <v>0</v>
      </c>
      <c r="DR14" s="75">
        <f t="shared" si="57"/>
        <v>0</v>
      </c>
      <c r="DS14" s="66">
        <f t="shared" ref="DS14:ED23" si="68">IF(DS$2&gt;=$B$18,$E14,0)</f>
        <v>0</v>
      </c>
      <c r="DT14" s="66">
        <f t="shared" si="68"/>
        <v>0</v>
      </c>
      <c r="DU14" s="66">
        <f t="shared" si="68"/>
        <v>0</v>
      </c>
      <c r="DV14" s="66">
        <f t="shared" si="68"/>
        <v>0</v>
      </c>
      <c r="DW14" s="66">
        <f t="shared" si="68"/>
        <v>0</v>
      </c>
      <c r="DX14" s="66">
        <f t="shared" si="68"/>
        <v>0</v>
      </c>
      <c r="DY14" s="66">
        <f t="shared" si="68"/>
        <v>0</v>
      </c>
      <c r="DZ14" s="66">
        <f t="shared" si="68"/>
        <v>0</v>
      </c>
      <c r="EA14" s="66">
        <f t="shared" si="68"/>
        <v>0</v>
      </c>
      <c r="EB14" s="66">
        <f t="shared" si="68"/>
        <v>0</v>
      </c>
      <c r="EC14" s="66">
        <f t="shared" si="68"/>
        <v>0</v>
      </c>
      <c r="ED14" s="66">
        <f t="shared" si="68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42"/>
        <v>0</v>
      </c>
      <c r="T15" s="66">
        <f t="shared" si="42"/>
        <v>0</v>
      </c>
      <c r="U15" s="66">
        <f t="shared" si="42"/>
        <v>0</v>
      </c>
      <c r="V15" s="66">
        <f t="shared" si="42"/>
        <v>0</v>
      </c>
      <c r="W15" s="66">
        <f t="shared" si="42"/>
        <v>0</v>
      </c>
      <c r="X15" s="66">
        <f t="shared" si="42"/>
        <v>0</v>
      </c>
      <c r="Y15" s="66">
        <f t="shared" si="42"/>
        <v>0</v>
      </c>
      <c r="Z15" s="66">
        <f t="shared" si="42"/>
        <v>0</v>
      </c>
      <c r="AA15" s="66">
        <f t="shared" si="42"/>
        <v>0</v>
      </c>
      <c r="AB15" s="66">
        <f t="shared" si="42"/>
        <v>0</v>
      </c>
      <c r="AC15" s="66">
        <f t="shared" si="42"/>
        <v>0</v>
      </c>
      <c r="AD15" s="66">
        <f t="shared" si="42"/>
        <v>0</v>
      </c>
      <c r="AE15" s="75">
        <f t="shared" si="43"/>
        <v>0</v>
      </c>
      <c r="AF15" s="66">
        <f t="shared" si="60"/>
        <v>0</v>
      </c>
      <c r="AG15" s="66">
        <f t="shared" si="60"/>
        <v>0</v>
      </c>
      <c r="AH15" s="66">
        <f t="shared" si="60"/>
        <v>0</v>
      </c>
      <c r="AI15" s="66">
        <f t="shared" si="60"/>
        <v>0</v>
      </c>
      <c r="AJ15" s="66">
        <f t="shared" si="60"/>
        <v>0</v>
      </c>
      <c r="AK15" s="66">
        <f t="shared" si="60"/>
        <v>0</v>
      </c>
      <c r="AL15" s="66">
        <f t="shared" si="61"/>
        <v>0</v>
      </c>
      <c r="AM15" s="66">
        <f t="shared" si="61"/>
        <v>0</v>
      </c>
      <c r="AN15" s="66">
        <f t="shared" si="61"/>
        <v>0</v>
      </c>
      <c r="AO15" s="66">
        <f t="shared" si="61"/>
        <v>0</v>
      </c>
      <c r="AP15" s="66">
        <f t="shared" si="61"/>
        <v>0</v>
      </c>
      <c r="AQ15" s="66">
        <f t="shared" si="61"/>
        <v>0</v>
      </c>
      <c r="AR15" s="75">
        <f t="shared" si="45"/>
        <v>0</v>
      </c>
      <c r="AS15" s="66">
        <f t="shared" si="62"/>
        <v>0</v>
      </c>
      <c r="AT15" s="66">
        <f t="shared" si="62"/>
        <v>0</v>
      </c>
      <c r="AU15" s="66">
        <f t="shared" si="62"/>
        <v>0</v>
      </c>
      <c r="AV15" s="66">
        <f t="shared" si="62"/>
        <v>0</v>
      </c>
      <c r="AW15" s="66">
        <f t="shared" si="62"/>
        <v>0</v>
      </c>
      <c r="AX15" s="66">
        <f t="shared" si="62"/>
        <v>0</v>
      </c>
      <c r="AY15" s="66">
        <f t="shared" si="62"/>
        <v>0</v>
      </c>
      <c r="AZ15" s="66">
        <f t="shared" si="62"/>
        <v>0</v>
      </c>
      <c r="BA15" s="66">
        <f t="shared" si="62"/>
        <v>0</v>
      </c>
      <c r="BB15" s="66">
        <f t="shared" si="62"/>
        <v>0</v>
      </c>
      <c r="BC15" s="66">
        <f t="shared" si="62"/>
        <v>0</v>
      </c>
      <c r="BD15" s="66">
        <f t="shared" si="62"/>
        <v>0</v>
      </c>
      <c r="BE15" s="75">
        <f t="shared" si="47"/>
        <v>0</v>
      </c>
      <c r="BF15" s="66">
        <f t="shared" si="63"/>
        <v>0</v>
      </c>
      <c r="BG15" s="66">
        <f t="shared" si="63"/>
        <v>0</v>
      </c>
      <c r="BH15" s="66">
        <f t="shared" si="63"/>
        <v>0</v>
      </c>
      <c r="BI15" s="66">
        <f t="shared" si="63"/>
        <v>0</v>
      </c>
      <c r="BJ15" s="66">
        <f t="shared" si="63"/>
        <v>0</v>
      </c>
      <c r="BK15" s="66">
        <f t="shared" si="63"/>
        <v>0</v>
      </c>
      <c r="BL15" s="66">
        <f t="shared" si="63"/>
        <v>0</v>
      </c>
      <c r="BM15" s="66">
        <f t="shared" si="63"/>
        <v>0</v>
      </c>
      <c r="BN15" s="66">
        <f t="shared" si="63"/>
        <v>0</v>
      </c>
      <c r="BO15" s="66">
        <f t="shared" si="63"/>
        <v>0</v>
      </c>
      <c r="BP15" s="66">
        <f t="shared" si="63"/>
        <v>0</v>
      </c>
      <c r="BQ15" s="66">
        <f t="shared" si="63"/>
        <v>0</v>
      </c>
      <c r="BR15" s="75">
        <f t="shared" si="49"/>
        <v>0</v>
      </c>
      <c r="BS15" s="66">
        <f t="shared" si="64"/>
        <v>0</v>
      </c>
      <c r="BT15" s="66">
        <f t="shared" si="64"/>
        <v>0</v>
      </c>
      <c r="BU15" s="66">
        <f t="shared" si="64"/>
        <v>0</v>
      </c>
      <c r="BV15" s="66">
        <f t="shared" si="64"/>
        <v>0</v>
      </c>
      <c r="BW15" s="66">
        <f t="shared" si="64"/>
        <v>0</v>
      </c>
      <c r="BX15" s="66">
        <f t="shared" si="64"/>
        <v>0</v>
      </c>
      <c r="BY15" s="66">
        <f t="shared" si="64"/>
        <v>0</v>
      </c>
      <c r="BZ15" s="66">
        <f t="shared" si="64"/>
        <v>0</v>
      </c>
      <c r="CA15" s="66">
        <f t="shared" si="64"/>
        <v>0</v>
      </c>
      <c r="CB15" s="66">
        <f t="shared" si="64"/>
        <v>0</v>
      </c>
      <c r="CC15" s="66">
        <f t="shared" si="64"/>
        <v>0</v>
      </c>
      <c r="CD15" s="66">
        <f t="shared" si="64"/>
        <v>0</v>
      </c>
      <c r="CE15" s="75">
        <f t="shared" si="51"/>
        <v>0</v>
      </c>
      <c r="CF15" s="66">
        <f t="shared" si="65"/>
        <v>0</v>
      </c>
      <c r="CG15" s="66">
        <f t="shared" si="65"/>
        <v>0</v>
      </c>
      <c r="CH15" s="66">
        <f t="shared" si="65"/>
        <v>0</v>
      </c>
      <c r="CI15" s="66">
        <f t="shared" si="65"/>
        <v>0</v>
      </c>
      <c r="CJ15" s="66">
        <f t="shared" si="65"/>
        <v>0</v>
      </c>
      <c r="CK15" s="66">
        <f t="shared" si="65"/>
        <v>0</v>
      </c>
      <c r="CL15" s="66">
        <f t="shared" si="65"/>
        <v>0</v>
      </c>
      <c r="CM15" s="66">
        <f t="shared" si="65"/>
        <v>0</v>
      </c>
      <c r="CN15" s="66">
        <f t="shared" si="65"/>
        <v>0</v>
      </c>
      <c r="CO15" s="66">
        <f t="shared" si="65"/>
        <v>0</v>
      </c>
      <c r="CP15" s="66">
        <f t="shared" si="65"/>
        <v>0</v>
      </c>
      <c r="CQ15" s="66">
        <f t="shared" si="65"/>
        <v>0</v>
      </c>
      <c r="CR15" s="75">
        <f t="shared" si="53"/>
        <v>0</v>
      </c>
      <c r="CS15" s="66">
        <f t="shared" si="66"/>
        <v>0</v>
      </c>
      <c r="CT15" s="66">
        <f t="shared" si="66"/>
        <v>0</v>
      </c>
      <c r="CU15" s="66">
        <f t="shared" si="66"/>
        <v>0</v>
      </c>
      <c r="CV15" s="66">
        <f t="shared" si="66"/>
        <v>0</v>
      </c>
      <c r="CW15" s="66">
        <f t="shared" si="66"/>
        <v>0</v>
      </c>
      <c r="CX15" s="66">
        <f t="shared" si="66"/>
        <v>0</v>
      </c>
      <c r="CY15" s="66">
        <f t="shared" si="66"/>
        <v>0</v>
      </c>
      <c r="CZ15" s="66">
        <f t="shared" si="66"/>
        <v>0</v>
      </c>
      <c r="DA15" s="66">
        <f t="shared" si="66"/>
        <v>0</v>
      </c>
      <c r="DB15" s="66">
        <f t="shared" si="66"/>
        <v>0</v>
      </c>
      <c r="DC15" s="66">
        <f t="shared" si="66"/>
        <v>0</v>
      </c>
      <c r="DD15" s="66">
        <f t="shared" si="66"/>
        <v>0</v>
      </c>
      <c r="DE15" s="75">
        <f t="shared" si="55"/>
        <v>0</v>
      </c>
      <c r="DF15" s="66">
        <f t="shared" si="67"/>
        <v>0</v>
      </c>
      <c r="DG15" s="66">
        <f t="shared" si="67"/>
        <v>0</v>
      </c>
      <c r="DH15" s="66">
        <f t="shared" si="67"/>
        <v>0</v>
      </c>
      <c r="DI15" s="66">
        <f t="shared" si="67"/>
        <v>0</v>
      </c>
      <c r="DJ15" s="66">
        <f t="shared" si="67"/>
        <v>0</v>
      </c>
      <c r="DK15" s="66">
        <f t="shared" si="67"/>
        <v>0</v>
      </c>
      <c r="DL15" s="66">
        <f t="shared" si="67"/>
        <v>0</v>
      </c>
      <c r="DM15" s="66">
        <f t="shared" si="67"/>
        <v>0</v>
      </c>
      <c r="DN15" s="66">
        <f t="shared" si="67"/>
        <v>0</v>
      </c>
      <c r="DO15" s="66">
        <f t="shared" si="67"/>
        <v>0</v>
      </c>
      <c r="DP15" s="66">
        <f t="shared" si="67"/>
        <v>0</v>
      </c>
      <c r="DQ15" s="66">
        <f t="shared" si="67"/>
        <v>0</v>
      </c>
      <c r="DR15" s="75">
        <f t="shared" si="57"/>
        <v>0</v>
      </c>
      <c r="DS15" s="66">
        <f t="shared" si="68"/>
        <v>0</v>
      </c>
      <c r="DT15" s="66">
        <f t="shared" si="68"/>
        <v>0</v>
      </c>
      <c r="DU15" s="66">
        <f t="shared" si="68"/>
        <v>0</v>
      </c>
      <c r="DV15" s="66">
        <f t="shared" si="68"/>
        <v>0</v>
      </c>
      <c r="DW15" s="66">
        <f t="shared" si="68"/>
        <v>0</v>
      </c>
      <c r="DX15" s="66">
        <f t="shared" si="68"/>
        <v>0</v>
      </c>
      <c r="DY15" s="66">
        <f t="shared" si="68"/>
        <v>0</v>
      </c>
      <c r="DZ15" s="66">
        <f t="shared" si="68"/>
        <v>0</v>
      </c>
      <c r="EA15" s="66">
        <f t="shared" si="68"/>
        <v>0</v>
      </c>
      <c r="EB15" s="66">
        <f t="shared" si="68"/>
        <v>0</v>
      </c>
      <c r="EC15" s="66">
        <f t="shared" si="68"/>
        <v>0</v>
      </c>
      <c r="ED15" s="66">
        <f t="shared" si="68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42"/>
        <v>0</v>
      </c>
      <c r="T16" s="66">
        <f t="shared" si="42"/>
        <v>0</v>
      </c>
      <c r="U16" s="66">
        <f t="shared" si="42"/>
        <v>0</v>
      </c>
      <c r="V16" s="66">
        <f t="shared" si="42"/>
        <v>0</v>
      </c>
      <c r="W16" s="66">
        <f t="shared" si="42"/>
        <v>0</v>
      </c>
      <c r="X16" s="66">
        <f t="shared" si="42"/>
        <v>0</v>
      </c>
      <c r="Y16" s="66">
        <f t="shared" si="42"/>
        <v>0</v>
      </c>
      <c r="Z16" s="66">
        <f t="shared" si="42"/>
        <v>0</v>
      </c>
      <c r="AA16" s="66">
        <f t="shared" si="42"/>
        <v>0</v>
      </c>
      <c r="AB16" s="66">
        <f t="shared" si="42"/>
        <v>0</v>
      </c>
      <c r="AC16" s="66">
        <f t="shared" si="42"/>
        <v>0</v>
      </c>
      <c r="AD16" s="66">
        <f t="shared" si="42"/>
        <v>0</v>
      </c>
      <c r="AE16" s="75">
        <f t="shared" si="43"/>
        <v>0</v>
      </c>
      <c r="AF16" s="66">
        <f t="shared" si="60"/>
        <v>0</v>
      </c>
      <c r="AG16" s="66">
        <f t="shared" si="60"/>
        <v>0</v>
      </c>
      <c r="AH16" s="66">
        <f t="shared" si="60"/>
        <v>0</v>
      </c>
      <c r="AI16" s="66">
        <f t="shared" si="60"/>
        <v>0</v>
      </c>
      <c r="AJ16" s="66">
        <f t="shared" si="60"/>
        <v>0</v>
      </c>
      <c r="AK16" s="66">
        <f t="shared" si="60"/>
        <v>0</v>
      </c>
      <c r="AL16" s="66">
        <f t="shared" si="61"/>
        <v>0</v>
      </c>
      <c r="AM16" s="66">
        <f t="shared" si="61"/>
        <v>0</v>
      </c>
      <c r="AN16" s="66">
        <f t="shared" si="61"/>
        <v>0</v>
      </c>
      <c r="AO16" s="66">
        <f t="shared" si="61"/>
        <v>0</v>
      </c>
      <c r="AP16" s="66">
        <f t="shared" si="61"/>
        <v>0</v>
      </c>
      <c r="AQ16" s="66">
        <f t="shared" si="61"/>
        <v>0</v>
      </c>
      <c r="AR16" s="75">
        <f t="shared" si="45"/>
        <v>0</v>
      </c>
      <c r="AS16" s="66">
        <f t="shared" si="62"/>
        <v>0</v>
      </c>
      <c r="AT16" s="66">
        <f t="shared" si="62"/>
        <v>0</v>
      </c>
      <c r="AU16" s="66">
        <f t="shared" si="62"/>
        <v>0</v>
      </c>
      <c r="AV16" s="66">
        <f t="shared" si="62"/>
        <v>0</v>
      </c>
      <c r="AW16" s="66">
        <f t="shared" si="62"/>
        <v>0</v>
      </c>
      <c r="AX16" s="66">
        <f t="shared" si="62"/>
        <v>0</v>
      </c>
      <c r="AY16" s="66">
        <f t="shared" si="62"/>
        <v>0</v>
      </c>
      <c r="AZ16" s="66">
        <f t="shared" si="62"/>
        <v>0</v>
      </c>
      <c r="BA16" s="66">
        <f t="shared" si="62"/>
        <v>0</v>
      </c>
      <c r="BB16" s="66">
        <f t="shared" si="62"/>
        <v>0</v>
      </c>
      <c r="BC16" s="66">
        <f t="shared" si="62"/>
        <v>0</v>
      </c>
      <c r="BD16" s="66">
        <f t="shared" si="62"/>
        <v>0</v>
      </c>
      <c r="BE16" s="75">
        <f t="shared" si="47"/>
        <v>0</v>
      </c>
      <c r="BF16" s="66">
        <f t="shared" si="63"/>
        <v>0</v>
      </c>
      <c r="BG16" s="66">
        <f t="shared" si="63"/>
        <v>0</v>
      </c>
      <c r="BH16" s="66">
        <f t="shared" si="63"/>
        <v>0</v>
      </c>
      <c r="BI16" s="66">
        <f t="shared" si="63"/>
        <v>0</v>
      </c>
      <c r="BJ16" s="66">
        <f t="shared" si="63"/>
        <v>0</v>
      </c>
      <c r="BK16" s="66">
        <f t="shared" si="63"/>
        <v>0</v>
      </c>
      <c r="BL16" s="66">
        <f t="shared" si="63"/>
        <v>0</v>
      </c>
      <c r="BM16" s="66">
        <f t="shared" si="63"/>
        <v>0</v>
      </c>
      <c r="BN16" s="66">
        <f t="shared" si="63"/>
        <v>0</v>
      </c>
      <c r="BO16" s="66">
        <f t="shared" si="63"/>
        <v>0</v>
      </c>
      <c r="BP16" s="66">
        <f t="shared" si="63"/>
        <v>0</v>
      </c>
      <c r="BQ16" s="66">
        <f t="shared" si="63"/>
        <v>0</v>
      </c>
      <c r="BR16" s="75">
        <f t="shared" si="49"/>
        <v>0</v>
      </c>
      <c r="BS16" s="66">
        <f t="shared" si="64"/>
        <v>0</v>
      </c>
      <c r="BT16" s="66">
        <f t="shared" si="64"/>
        <v>0</v>
      </c>
      <c r="BU16" s="66">
        <f t="shared" si="64"/>
        <v>0</v>
      </c>
      <c r="BV16" s="66">
        <f t="shared" si="64"/>
        <v>0</v>
      </c>
      <c r="BW16" s="66">
        <f t="shared" si="64"/>
        <v>0</v>
      </c>
      <c r="BX16" s="66">
        <f t="shared" si="64"/>
        <v>0</v>
      </c>
      <c r="BY16" s="66">
        <f t="shared" si="64"/>
        <v>0</v>
      </c>
      <c r="BZ16" s="66">
        <f t="shared" si="64"/>
        <v>0</v>
      </c>
      <c r="CA16" s="66">
        <f t="shared" si="64"/>
        <v>0</v>
      </c>
      <c r="CB16" s="66">
        <f t="shared" si="64"/>
        <v>0</v>
      </c>
      <c r="CC16" s="66">
        <f t="shared" si="64"/>
        <v>0</v>
      </c>
      <c r="CD16" s="66">
        <f t="shared" si="64"/>
        <v>0</v>
      </c>
      <c r="CE16" s="75">
        <f t="shared" si="51"/>
        <v>0</v>
      </c>
      <c r="CF16" s="66">
        <f t="shared" si="65"/>
        <v>0</v>
      </c>
      <c r="CG16" s="66">
        <f t="shared" si="65"/>
        <v>0</v>
      </c>
      <c r="CH16" s="66">
        <f t="shared" si="65"/>
        <v>0</v>
      </c>
      <c r="CI16" s="66">
        <f t="shared" si="65"/>
        <v>0</v>
      </c>
      <c r="CJ16" s="66">
        <f t="shared" si="65"/>
        <v>0</v>
      </c>
      <c r="CK16" s="66">
        <f t="shared" si="65"/>
        <v>0</v>
      </c>
      <c r="CL16" s="66">
        <f t="shared" si="65"/>
        <v>0</v>
      </c>
      <c r="CM16" s="66">
        <f t="shared" si="65"/>
        <v>0</v>
      </c>
      <c r="CN16" s="66">
        <f t="shared" si="65"/>
        <v>0</v>
      </c>
      <c r="CO16" s="66">
        <f t="shared" si="65"/>
        <v>0</v>
      </c>
      <c r="CP16" s="66">
        <f t="shared" si="65"/>
        <v>0</v>
      </c>
      <c r="CQ16" s="66">
        <f t="shared" si="65"/>
        <v>0</v>
      </c>
      <c r="CR16" s="75">
        <f t="shared" si="53"/>
        <v>0</v>
      </c>
      <c r="CS16" s="66">
        <f t="shared" si="66"/>
        <v>0</v>
      </c>
      <c r="CT16" s="66">
        <f t="shared" si="66"/>
        <v>0</v>
      </c>
      <c r="CU16" s="66">
        <f t="shared" si="66"/>
        <v>0</v>
      </c>
      <c r="CV16" s="66">
        <f t="shared" si="66"/>
        <v>0</v>
      </c>
      <c r="CW16" s="66">
        <f t="shared" si="66"/>
        <v>0</v>
      </c>
      <c r="CX16" s="66">
        <f t="shared" si="66"/>
        <v>0</v>
      </c>
      <c r="CY16" s="66">
        <f t="shared" si="66"/>
        <v>0</v>
      </c>
      <c r="CZ16" s="66">
        <f t="shared" si="66"/>
        <v>0</v>
      </c>
      <c r="DA16" s="66">
        <f t="shared" si="66"/>
        <v>0</v>
      </c>
      <c r="DB16" s="66">
        <f t="shared" si="66"/>
        <v>0</v>
      </c>
      <c r="DC16" s="66">
        <f t="shared" si="66"/>
        <v>0</v>
      </c>
      <c r="DD16" s="66">
        <f t="shared" si="66"/>
        <v>0</v>
      </c>
      <c r="DE16" s="75">
        <f t="shared" si="55"/>
        <v>0</v>
      </c>
      <c r="DF16" s="66">
        <f t="shared" si="67"/>
        <v>0</v>
      </c>
      <c r="DG16" s="66">
        <f t="shared" si="67"/>
        <v>0</v>
      </c>
      <c r="DH16" s="66">
        <f t="shared" si="67"/>
        <v>0</v>
      </c>
      <c r="DI16" s="66">
        <f t="shared" si="67"/>
        <v>0</v>
      </c>
      <c r="DJ16" s="66">
        <f t="shared" si="67"/>
        <v>0</v>
      </c>
      <c r="DK16" s="66">
        <f t="shared" si="67"/>
        <v>0</v>
      </c>
      <c r="DL16" s="66">
        <f t="shared" si="67"/>
        <v>0</v>
      </c>
      <c r="DM16" s="66">
        <f t="shared" si="67"/>
        <v>0</v>
      </c>
      <c r="DN16" s="66">
        <f t="shared" si="67"/>
        <v>0</v>
      </c>
      <c r="DO16" s="66">
        <f t="shared" si="67"/>
        <v>0</v>
      </c>
      <c r="DP16" s="66">
        <f t="shared" si="67"/>
        <v>0</v>
      </c>
      <c r="DQ16" s="66">
        <f t="shared" si="67"/>
        <v>0</v>
      </c>
      <c r="DR16" s="75">
        <f t="shared" si="57"/>
        <v>0</v>
      </c>
      <c r="DS16" s="66">
        <f t="shared" si="68"/>
        <v>0</v>
      </c>
      <c r="DT16" s="66">
        <f t="shared" si="68"/>
        <v>0</v>
      </c>
      <c r="DU16" s="66">
        <f t="shared" si="68"/>
        <v>0</v>
      </c>
      <c r="DV16" s="66">
        <f t="shared" si="68"/>
        <v>0</v>
      </c>
      <c r="DW16" s="66">
        <f t="shared" si="68"/>
        <v>0</v>
      </c>
      <c r="DX16" s="66">
        <f t="shared" si="68"/>
        <v>0</v>
      </c>
      <c r="DY16" s="66">
        <f t="shared" si="68"/>
        <v>0</v>
      </c>
      <c r="DZ16" s="66">
        <f t="shared" si="68"/>
        <v>0</v>
      </c>
      <c r="EA16" s="66">
        <f t="shared" si="68"/>
        <v>0</v>
      </c>
      <c r="EB16" s="66">
        <f t="shared" si="68"/>
        <v>0</v>
      </c>
      <c r="EC16" s="66">
        <f t="shared" si="68"/>
        <v>0</v>
      </c>
      <c r="ED16" s="66">
        <f t="shared" si="68"/>
        <v>0</v>
      </c>
      <c r="EE16" s="76">
        <f t="shared" si="59"/>
        <v>0</v>
      </c>
    </row>
    <row r="17" spans="1:135" x14ac:dyDescent="0.2">
      <c r="A17" s="2"/>
      <c r="D17" s="3" t="s">
        <v>67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42"/>
        <v>0</v>
      </c>
      <c r="T17" s="66">
        <f t="shared" si="42"/>
        <v>0</v>
      </c>
      <c r="U17" s="66">
        <f t="shared" si="42"/>
        <v>0</v>
      </c>
      <c r="V17" s="66">
        <f t="shared" si="42"/>
        <v>0</v>
      </c>
      <c r="W17" s="66">
        <f t="shared" si="42"/>
        <v>0</v>
      </c>
      <c r="X17" s="66">
        <f t="shared" si="42"/>
        <v>0</v>
      </c>
      <c r="Y17" s="66">
        <f t="shared" si="42"/>
        <v>0</v>
      </c>
      <c r="Z17" s="66">
        <f t="shared" si="42"/>
        <v>0</v>
      </c>
      <c r="AA17" s="66">
        <f t="shared" si="42"/>
        <v>0</v>
      </c>
      <c r="AB17" s="66">
        <f t="shared" si="42"/>
        <v>0</v>
      </c>
      <c r="AC17" s="66">
        <f t="shared" si="42"/>
        <v>0</v>
      </c>
      <c r="AD17" s="66">
        <f t="shared" si="42"/>
        <v>0</v>
      </c>
      <c r="AE17" s="75">
        <f t="shared" si="43"/>
        <v>0</v>
      </c>
      <c r="AF17" s="66">
        <f t="shared" si="60"/>
        <v>0</v>
      </c>
      <c r="AG17" s="66">
        <f t="shared" si="60"/>
        <v>0</v>
      </c>
      <c r="AH17" s="66">
        <f t="shared" si="60"/>
        <v>0</v>
      </c>
      <c r="AI17" s="66">
        <f t="shared" si="60"/>
        <v>0</v>
      </c>
      <c r="AJ17" s="66">
        <f t="shared" si="60"/>
        <v>0</v>
      </c>
      <c r="AK17" s="66">
        <f t="shared" si="60"/>
        <v>0</v>
      </c>
      <c r="AL17" s="66">
        <f t="shared" si="61"/>
        <v>0</v>
      </c>
      <c r="AM17" s="66">
        <f t="shared" si="61"/>
        <v>0</v>
      </c>
      <c r="AN17" s="66">
        <f t="shared" si="61"/>
        <v>0</v>
      </c>
      <c r="AO17" s="66">
        <f t="shared" si="61"/>
        <v>0</v>
      </c>
      <c r="AP17" s="66">
        <f t="shared" si="61"/>
        <v>0</v>
      </c>
      <c r="AQ17" s="66">
        <f t="shared" si="61"/>
        <v>0</v>
      </c>
      <c r="AR17" s="75">
        <f t="shared" si="45"/>
        <v>0</v>
      </c>
      <c r="AS17" s="66">
        <f t="shared" si="62"/>
        <v>0</v>
      </c>
      <c r="AT17" s="66">
        <f t="shared" si="62"/>
        <v>0</v>
      </c>
      <c r="AU17" s="66">
        <f t="shared" si="62"/>
        <v>0</v>
      </c>
      <c r="AV17" s="66">
        <f t="shared" si="62"/>
        <v>0</v>
      </c>
      <c r="AW17" s="66">
        <f t="shared" si="62"/>
        <v>0</v>
      </c>
      <c r="AX17" s="66">
        <f t="shared" si="62"/>
        <v>0</v>
      </c>
      <c r="AY17" s="66">
        <f t="shared" si="62"/>
        <v>0</v>
      </c>
      <c r="AZ17" s="66">
        <f t="shared" si="62"/>
        <v>0</v>
      </c>
      <c r="BA17" s="66">
        <f t="shared" si="62"/>
        <v>0</v>
      </c>
      <c r="BB17" s="66">
        <f t="shared" si="62"/>
        <v>0</v>
      </c>
      <c r="BC17" s="66">
        <f t="shared" si="62"/>
        <v>0</v>
      </c>
      <c r="BD17" s="66">
        <f t="shared" si="62"/>
        <v>0</v>
      </c>
      <c r="BE17" s="75">
        <f t="shared" si="47"/>
        <v>0</v>
      </c>
      <c r="BF17" s="66">
        <f t="shared" si="63"/>
        <v>0</v>
      </c>
      <c r="BG17" s="66">
        <f t="shared" si="63"/>
        <v>0</v>
      </c>
      <c r="BH17" s="66">
        <f t="shared" si="63"/>
        <v>0</v>
      </c>
      <c r="BI17" s="66">
        <f t="shared" si="63"/>
        <v>0</v>
      </c>
      <c r="BJ17" s="66">
        <f t="shared" si="63"/>
        <v>0</v>
      </c>
      <c r="BK17" s="66">
        <f t="shared" si="63"/>
        <v>0</v>
      </c>
      <c r="BL17" s="66">
        <f t="shared" si="63"/>
        <v>0</v>
      </c>
      <c r="BM17" s="66">
        <f t="shared" si="63"/>
        <v>0</v>
      </c>
      <c r="BN17" s="66">
        <f t="shared" si="63"/>
        <v>0</v>
      </c>
      <c r="BO17" s="66">
        <f t="shared" si="63"/>
        <v>0</v>
      </c>
      <c r="BP17" s="66">
        <f t="shared" si="63"/>
        <v>0</v>
      </c>
      <c r="BQ17" s="66">
        <f t="shared" si="63"/>
        <v>0</v>
      </c>
      <c r="BR17" s="75">
        <f t="shared" si="49"/>
        <v>0</v>
      </c>
      <c r="BS17" s="66">
        <f t="shared" si="64"/>
        <v>0</v>
      </c>
      <c r="BT17" s="66">
        <f t="shared" si="64"/>
        <v>0</v>
      </c>
      <c r="BU17" s="66">
        <f t="shared" si="64"/>
        <v>0</v>
      </c>
      <c r="BV17" s="66">
        <f t="shared" si="64"/>
        <v>0</v>
      </c>
      <c r="BW17" s="66">
        <f t="shared" si="64"/>
        <v>0</v>
      </c>
      <c r="BX17" s="66">
        <f t="shared" si="64"/>
        <v>0</v>
      </c>
      <c r="BY17" s="66">
        <f t="shared" si="64"/>
        <v>0</v>
      </c>
      <c r="BZ17" s="66">
        <f t="shared" si="64"/>
        <v>0</v>
      </c>
      <c r="CA17" s="66">
        <f t="shared" si="64"/>
        <v>0</v>
      </c>
      <c r="CB17" s="66">
        <f t="shared" si="64"/>
        <v>0</v>
      </c>
      <c r="CC17" s="66">
        <f t="shared" si="64"/>
        <v>0</v>
      </c>
      <c r="CD17" s="66">
        <f t="shared" si="64"/>
        <v>0</v>
      </c>
      <c r="CE17" s="75">
        <f t="shared" si="51"/>
        <v>0</v>
      </c>
      <c r="CF17" s="66">
        <f t="shared" si="65"/>
        <v>0</v>
      </c>
      <c r="CG17" s="66">
        <f t="shared" si="65"/>
        <v>0</v>
      </c>
      <c r="CH17" s="66">
        <f t="shared" si="65"/>
        <v>0</v>
      </c>
      <c r="CI17" s="66">
        <f t="shared" si="65"/>
        <v>0</v>
      </c>
      <c r="CJ17" s="66">
        <f t="shared" si="65"/>
        <v>0</v>
      </c>
      <c r="CK17" s="66">
        <f t="shared" si="65"/>
        <v>0</v>
      </c>
      <c r="CL17" s="66">
        <f t="shared" si="65"/>
        <v>0</v>
      </c>
      <c r="CM17" s="66">
        <f t="shared" si="65"/>
        <v>0</v>
      </c>
      <c r="CN17" s="66">
        <f t="shared" si="65"/>
        <v>0</v>
      </c>
      <c r="CO17" s="66">
        <f t="shared" si="65"/>
        <v>0</v>
      </c>
      <c r="CP17" s="66">
        <f t="shared" si="65"/>
        <v>0</v>
      </c>
      <c r="CQ17" s="66">
        <f t="shared" si="65"/>
        <v>0</v>
      </c>
      <c r="CR17" s="75">
        <f t="shared" si="53"/>
        <v>0</v>
      </c>
      <c r="CS17" s="66">
        <f t="shared" si="66"/>
        <v>0</v>
      </c>
      <c r="CT17" s="66">
        <f t="shared" si="66"/>
        <v>0</v>
      </c>
      <c r="CU17" s="66">
        <f t="shared" si="66"/>
        <v>0</v>
      </c>
      <c r="CV17" s="66">
        <f t="shared" si="66"/>
        <v>0</v>
      </c>
      <c r="CW17" s="66">
        <f t="shared" si="66"/>
        <v>0</v>
      </c>
      <c r="CX17" s="66">
        <f t="shared" si="66"/>
        <v>0</v>
      </c>
      <c r="CY17" s="66">
        <f t="shared" si="66"/>
        <v>0</v>
      </c>
      <c r="CZ17" s="66">
        <f t="shared" si="66"/>
        <v>0</v>
      </c>
      <c r="DA17" s="66">
        <f t="shared" si="66"/>
        <v>0</v>
      </c>
      <c r="DB17" s="66">
        <f t="shared" si="66"/>
        <v>0</v>
      </c>
      <c r="DC17" s="66">
        <f t="shared" si="66"/>
        <v>0</v>
      </c>
      <c r="DD17" s="66">
        <f t="shared" si="66"/>
        <v>0</v>
      </c>
      <c r="DE17" s="75">
        <f t="shared" si="55"/>
        <v>0</v>
      </c>
      <c r="DF17" s="66">
        <f t="shared" si="67"/>
        <v>0</v>
      </c>
      <c r="DG17" s="66">
        <f t="shared" si="67"/>
        <v>0</v>
      </c>
      <c r="DH17" s="66">
        <f t="shared" si="67"/>
        <v>0</v>
      </c>
      <c r="DI17" s="66">
        <f t="shared" si="67"/>
        <v>0</v>
      </c>
      <c r="DJ17" s="66">
        <f t="shared" si="67"/>
        <v>0</v>
      </c>
      <c r="DK17" s="66">
        <f t="shared" si="67"/>
        <v>0</v>
      </c>
      <c r="DL17" s="66">
        <f t="shared" si="67"/>
        <v>0</v>
      </c>
      <c r="DM17" s="66">
        <f t="shared" si="67"/>
        <v>0</v>
      </c>
      <c r="DN17" s="66">
        <f t="shared" si="67"/>
        <v>0</v>
      </c>
      <c r="DO17" s="66">
        <f t="shared" si="67"/>
        <v>0</v>
      </c>
      <c r="DP17" s="66">
        <f t="shared" si="67"/>
        <v>0</v>
      </c>
      <c r="DQ17" s="66">
        <f t="shared" si="67"/>
        <v>0</v>
      </c>
      <c r="DR17" s="75">
        <f t="shared" si="57"/>
        <v>0</v>
      </c>
      <c r="DS17" s="66">
        <f t="shared" si="68"/>
        <v>0</v>
      </c>
      <c r="DT17" s="66">
        <f t="shared" si="68"/>
        <v>0</v>
      </c>
      <c r="DU17" s="66">
        <f t="shared" si="68"/>
        <v>0</v>
      </c>
      <c r="DV17" s="66">
        <f t="shared" si="68"/>
        <v>0</v>
      </c>
      <c r="DW17" s="66">
        <f t="shared" si="68"/>
        <v>0</v>
      </c>
      <c r="DX17" s="66">
        <f t="shared" si="68"/>
        <v>0</v>
      </c>
      <c r="DY17" s="66">
        <f t="shared" si="68"/>
        <v>0</v>
      </c>
      <c r="DZ17" s="66">
        <f t="shared" si="68"/>
        <v>0</v>
      </c>
      <c r="EA17" s="66">
        <f t="shared" si="68"/>
        <v>0</v>
      </c>
      <c r="EB17" s="66">
        <f t="shared" si="68"/>
        <v>0</v>
      </c>
      <c r="EC17" s="66">
        <f t="shared" si="68"/>
        <v>0</v>
      </c>
      <c r="ED17" s="66">
        <f t="shared" si="6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46508</v>
      </c>
      <c r="D18" s="3" t="s">
        <v>69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42"/>
        <v>0</v>
      </c>
      <c r="T18" s="66">
        <f t="shared" si="42"/>
        <v>0</v>
      </c>
      <c r="U18" s="66">
        <f t="shared" si="42"/>
        <v>0</v>
      </c>
      <c r="V18" s="66">
        <f t="shared" si="42"/>
        <v>0</v>
      </c>
      <c r="W18" s="66">
        <f t="shared" si="42"/>
        <v>0</v>
      </c>
      <c r="X18" s="66">
        <f t="shared" si="42"/>
        <v>0</v>
      </c>
      <c r="Y18" s="66">
        <f t="shared" si="42"/>
        <v>0</v>
      </c>
      <c r="Z18" s="66">
        <f t="shared" si="42"/>
        <v>0</v>
      </c>
      <c r="AA18" s="66">
        <f t="shared" si="42"/>
        <v>0</v>
      </c>
      <c r="AB18" s="66">
        <f t="shared" si="42"/>
        <v>0</v>
      </c>
      <c r="AC18" s="66">
        <f t="shared" si="42"/>
        <v>0</v>
      </c>
      <c r="AD18" s="66">
        <f t="shared" si="42"/>
        <v>0</v>
      </c>
      <c r="AE18" s="75">
        <f t="shared" si="43"/>
        <v>0</v>
      </c>
      <c r="AF18" s="66">
        <f t="shared" si="60"/>
        <v>0</v>
      </c>
      <c r="AG18" s="66">
        <f t="shared" si="60"/>
        <v>0</v>
      </c>
      <c r="AH18" s="66">
        <f t="shared" si="60"/>
        <v>0</v>
      </c>
      <c r="AI18" s="66">
        <f t="shared" si="60"/>
        <v>0</v>
      </c>
      <c r="AJ18" s="66">
        <f t="shared" si="60"/>
        <v>0</v>
      </c>
      <c r="AK18" s="66">
        <f t="shared" si="60"/>
        <v>0</v>
      </c>
      <c r="AL18" s="66">
        <f t="shared" si="61"/>
        <v>0</v>
      </c>
      <c r="AM18" s="66">
        <f t="shared" si="61"/>
        <v>0</v>
      </c>
      <c r="AN18" s="66">
        <f t="shared" si="61"/>
        <v>0</v>
      </c>
      <c r="AO18" s="66">
        <f t="shared" si="61"/>
        <v>0</v>
      </c>
      <c r="AP18" s="66">
        <f t="shared" si="61"/>
        <v>0</v>
      </c>
      <c r="AQ18" s="66">
        <f t="shared" si="61"/>
        <v>0</v>
      </c>
      <c r="AR18" s="75">
        <f t="shared" si="45"/>
        <v>0</v>
      </c>
      <c r="AS18" s="66">
        <f t="shared" si="62"/>
        <v>0</v>
      </c>
      <c r="AT18" s="66">
        <f t="shared" si="62"/>
        <v>0</v>
      </c>
      <c r="AU18" s="66">
        <f t="shared" si="62"/>
        <v>0</v>
      </c>
      <c r="AV18" s="66">
        <f t="shared" si="62"/>
        <v>0</v>
      </c>
      <c r="AW18" s="66">
        <f t="shared" si="62"/>
        <v>0</v>
      </c>
      <c r="AX18" s="66">
        <f t="shared" si="62"/>
        <v>0</v>
      </c>
      <c r="AY18" s="66">
        <f t="shared" si="62"/>
        <v>0</v>
      </c>
      <c r="AZ18" s="66">
        <f t="shared" si="62"/>
        <v>0</v>
      </c>
      <c r="BA18" s="66">
        <f t="shared" si="62"/>
        <v>0</v>
      </c>
      <c r="BB18" s="66">
        <f t="shared" si="62"/>
        <v>0</v>
      </c>
      <c r="BC18" s="66">
        <f t="shared" si="62"/>
        <v>0</v>
      </c>
      <c r="BD18" s="66">
        <f t="shared" si="62"/>
        <v>0</v>
      </c>
      <c r="BE18" s="75">
        <f t="shared" si="47"/>
        <v>0</v>
      </c>
      <c r="BF18" s="66">
        <f t="shared" si="63"/>
        <v>0</v>
      </c>
      <c r="BG18" s="66">
        <f t="shared" si="63"/>
        <v>0</v>
      </c>
      <c r="BH18" s="66">
        <f t="shared" si="63"/>
        <v>0</v>
      </c>
      <c r="BI18" s="66">
        <f t="shared" si="63"/>
        <v>0</v>
      </c>
      <c r="BJ18" s="66">
        <f t="shared" si="63"/>
        <v>0</v>
      </c>
      <c r="BK18" s="66">
        <f t="shared" si="63"/>
        <v>0</v>
      </c>
      <c r="BL18" s="66">
        <f t="shared" si="63"/>
        <v>0</v>
      </c>
      <c r="BM18" s="66">
        <f t="shared" si="63"/>
        <v>0</v>
      </c>
      <c r="BN18" s="66">
        <f t="shared" si="63"/>
        <v>0</v>
      </c>
      <c r="BO18" s="66">
        <f t="shared" si="63"/>
        <v>0</v>
      </c>
      <c r="BP18" s="66">
        <f t="shared" si="63"/>
        <v>0</v>
      </c>
      <c r="BQ18" s="66">
        <f t="shared" si="63"/>
        <v>0</v>
      </c>
      <c r="BR18" s="75">
        <f t="shared" si="49"/>
        <v>0</v>
      </c>
      <c r="BS18" s="66">
        <f t="shared" si="64"/>
        <v>0</v>
      </c>
      <c r="BT18" s="66">
        <f t="shared" si="64"/>
        <v>0</v>
      </c>
      <c r="BU18" s="66">
        <f t="shared" si="64"/>
        <v>0</v>
      </c>
      <c r="BV18" s="66">
        <f t="shared" si="64"/>
        <v>0</v>
      </c>
      <c r="BW18" s="66">
        <f t="shared" si="64"/>
        <v>0</v>
      </c>
      <c r="BX18" s="66">
        <f t="shared" si="64"/>
        <v>0</v>
      </c>
      <c r="BY18" s="66">
        <f t="shared" si="64"/>
        <v>0</v>
      </c>
      <c r="BZ18" s="66">
        <f t="shared" si="64"/>
        <v>0</v>
      </c>
      <c r="CA18" s="66">
        <f t="shared" si="64"/>
        <v>0</v>
      </c>
      <c r="CB18" s="66">
        <f t="shared" si="64"/>
        <v>0</v>
      </c>
      <c r="CC18" s="66">
        <f t="shared" si="64"/>
        <v>0</v>
      </c>
      <c r="CD18" s="66">
        <f t="shared" si="64"/>
        <v>0</v>
      </c>
      <c r="CE18" s="75">
        <f t="shared" si="51"/>
        <v>0</v>
      </c>
      <c r="CF18" s="66">
        <f t="shared" si="65"/>
        <v>0</v>
      </c>
      <c r="CG18" s="66">
        <f t="shared" si="65"/>
        <v>0</v>
      </c>
      <c r="CH18" s="66">
        <f t="shared" si="65"/>
        <v>0</v>
      </c>
      <c r="CI18" s="66">
        <f t="shared" si="65"/>
        <v>0</v>
      </c>
      <c r="CJ18" s="66">
        <f t="shared" si="65"/>
        <v>0</v>
      </c>
      <c r="CK18" s="66">
        <f t="shared" si="65"/>
        <v>0</v>
      </c>
      <c r="CL18" s="66">
        <f t="shared" si="65"/>
        <v>0</v>
      </c>
      <c r="CM18" s="66">
        <f t="shared" si="65"/>
        <v>0</v>
      </c>
      <c r="CN18" s="66">
        <f t="shared" si="65"/>
        <v>0</v>
      </c>
      <c r="CO18" s="66">
        <f t="shared" si="65"/>
        <v>0</v>
      </c>
      <c r="CP18" s="66">
        <f t="shared" si="65"/>
        <v>0</v>
      </c>
      <c r="CQ18" s="66">
        <f t="shared" si="65"/>
        <v>0</v>
      </c>
      <c r="CR18" s="75">
        <f t="shared" si="53"/>
        <v>0</v>
      </c>
      <c r="CS18" s="66">
        <f t="shared" si="66"/>
        <v>0</v>
      </c>
      <c r="CT18" s="66">
        <f t="shared" si="66"/>
        <v>0</v>
      </c>
      <c r="CU18" s="66">
        <f t="shared" si="66"/>
        <v>0</v>
      </c>
      <c r="CV18" s="66">
        <f t="shared" si="66"/>
        <v>0</v>
      </c>
      <c r="CW18" s="66">
        <f t="shared" si="66"/>
        <v>0</v>
      </c>
      <c r="CX18" s="66">
        <f t="shared" si="66"/>
        <v>0</v>
      </c>
      <c r="CY18" s="66">
        <f t="shared" si="66"/>
        <v>0</v>
      </c>
      <c r="CZ18" s="66">
        <f t="shared" si="66"/>
        <v>0</v>
      </c>
      <c r="DA18" s="66">
        <f t="shared" si="66"/>
        <v>0</v>
      </c>
      <c r="DB18" s="66">
        <f t="shared" si="66"/>
        <v>0</v>
      </c>
      <c r="DC18" s="66">
        <f t="shared" si="66"/>
        <v>0</v>
      </c>
      <c r="DD18" s="66">
        <f t="shared" si="66"/>
        <v>0</v>
      </c>
      <c r="DE18" s="75">
        <f t="shared" si="55"/>
        <v>0</v>
      </c>
      <c r="DF18" s="66">
        <f t="shared" si="67"/>
        <v>0</v>
      </c>
      <c r="DG18" s="66">
        <f t="shared" si="67"/>
        <v>0</v>
      </c>
      <c r="DH18" s="66">
        <f t="shared" si="67"/>
        <v>0</v>
      </c>
      <c r="DI18" s="66">
        <f t="shared" si="67"/>
        <v>0</v>
      </c>
      <c r="DJ18" s="66">
        <f t="shared" si="67"/>
        <v>0</v>
      </c>
      <c r="DK18" s="66">
        <f t="shared" si="67"/>
        <v>0</v>
      </c>
      <c r="DL18" s="66">
        <f t="shared" si="67"/>
        <v>0</v>
      </c>
      <c r="DM18" s="66">
        <f t="shared" si="67"/>
        <v>0</v>
      </c>
      <c r="DN18" s="66">
        <f t="shared" si="67"/>
        <v>0</v>
      </c>
      <c r="DO18" s="66">
        <f t="shared" si="67"/>
        <v>0</v>
      </c>
      <c r="DP18" s="66">
        <f t="shared" si="67"/>
        <v>0</v>
      </c>
      <c r="DQ18" s="66">
        <f t="shared" si="67"/>
        <v>0</v>
      </c>
      <c r="DR18" s="75">
        <f t="shared" si="57"/>
        <v>0</v>
      </c>
      <c r="DS18" s="66">
        <f t="shared" si="68"/>
        <v>0</v>
      </c>
      <c r="DT18" s="66">
        <f t="shared" si="68"/>
        <v>0</v>
      </c>
      <c r="DU18" s="66">
        <f t="shared" si="68"/>
        <v>0</v>
      </c>
      <c r="DV18" s="66">
        <f t="shared" si="68"/>
        <v>0</v>
      </c>
      <c r="DW18" s="66">
        <f t="shared" si="68"/>
        <v>0</v>
      </c>
      <c r="DX18" s="66">
        <f t="shared" si="68"/>
        <v>0</v>
      </c>
      <c r="DY18" s="66">
        <f t="shared" si="68"/>
        <v>0</v>
      </c>
      <c r="DZ18" s="66">
        <f t="shared" si="68"/>
        <v>0</v>
      </c>
      <c r="EA18" s="66">
        <f t="shared" si="68"/>
        <v>0</v>
      </c>
      <c r="EB18" s="66">
        <f t="shared" si="68"/>
        <v>0</v>
      </c>
      <c r="EC18" s="66">
        <f t="shared" si="68"/>
        <v>0</v>
      </c>
      <c r="ED18" s="66">
        <f t="shared" si="68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12)</f>
        <v>46874</v>
      </c>
      <c r="D19" s="3" t="s">
        <v>71</v>
      </c>
      <c r="F19" s="66">
        <f t="shared" ref="F19:Q33" si="69">IF(F$2&gt;=$B$18,$E19,0)</f>
        <v>0</v>
      </c>
      <c r="G19" s="66">
        <f t="shared" si="69"/>
        <v>0</v>
      </c>
      <c r="H19" s="66">
        <f t="shared" si="69"/>
        <v>0</v>
      </c>
      <c r="I19" s="66">
        <f t="shared" si="69"/>
        <v>0</v>
      </c>
      <c r="J19" s="66">
        <f t="shared" si="69"/>
        <v>0</v>
      </c>
      <c r="K19" s="66">
        <f t="shared" si="69"/>
        <v>0</v>
      </c>
      <c r="L19" s="66">
        <f t="shared" si="69"/>
        <v>0</v>
      </c>
      <c r="M19" s="66">
        <f t="shared" si="69"/>
        <v>0</v>
      </c>
      <c r="N19" s="66">
        <f t="shared" si="69"/>
        <v>0</v>
      </c>
      <c r="O19" s="66">
        <f t="shared" si="69"/>
        <v>0</v>
      </c>
      <c r="P19" s="66">
        <f t="shared" si="69"/>
        <v>0</v>
      </c>
      <c r="Q19" s="66">
        <f t="shared" si="69"/>
        <v>0</v>
      </c>
      <c r="R19" s="75">
        <f t="shared" si="41"/>
        <v>0</v>
      </c>
      <c r="S19" s="66">
        <f t="shared" ref="S19:AD27" si="70">IF(S$2&gt;=$B$18,$E19,0)</f>
        <v>0</v>
      </c>
      <c r="T19" s="66">
        <f t="shared" si="70"/>
        <v>0</v>
      </c>
      <c r="U19" s="66">
        <f t="shared" si="70"/>
        <v>0</v>
      </c>
      <c r="V19" s="66">
        <f t="shared" si="70"/>
        <v>0</v>
      </c>
      <c r="W19" s="66">
        <f t="shared" si="70"/>
        <v>0</v>
      </c>
      <c r="X19" s="66">
        <f t="shared" si="70"/>
        <v>0</v>
      </c>
      <c r="Y19" s="66">
        <f t="shared" si="70"/>
        <v>0</v>
      </c>
      <c r="Z19" s="66">
        <f t="shared" si="70"/>
        <v>0</v>
      </c>
      <c r="AA19" s="66">
        <f t="shared" si="70"/>
        <v>0</v>
      </c>
      <c r="AB19" s="66">
        <f t="shared" si="70"/>
        <v>0</v>
      </c>
      <c r="AC19" s="66">
        <f t="shared" si="70"/>
        <v>0</v>
      </c>
      <c r="AD19" s="66">
        <f t="shared" si="70"/>
        <v>0</v>
      </c>
      <c r="AE19" s="75">
        <f t="shared" si="43"/>
        <v>0</v>
      </c>
      <c r="AF19" s="66">
        <f t="shared" si="60"/>
        <v>0</v>
      </c>
      <c r="AG19" s="66">
        <f t="shared" si="60"/>
        <v>0</v>
      </c>
      <c r="AH19" s="66">
        <f t="shared" si="60"/>
        <v>0</v>
      </c>
      <c r="AI19" s="66">
        <f t="shared" si="60"/>
        <v>0</v>
      </c>
      <c r="AJ19" s="66">
        <f t="shared" si="60"/>
        <v>0</v>
      </c>
      <c r="AK19" s="66">
        <f t="shared" si="60"/>
        <v>0</v>
      </c>
      <c r="AL19" s="66">
        <f t="shared" si="61"/>
        <v>0</v>
      </c>
      <c r="AM19" s="66">
        <f t="shared" si="61"/>
        <v>0</v>
      </c>
      <c r="AN19" s="66">
        <f t="shared" si="61"/>
        <v>0</v>
      </c>
      <c r="AO19" s="66">
        <f t="shared" si="61"/>
        <v>0</v>
      </c>
      <c r="AP19" s="66">
        <f t="shared" si="61"/>
        <v>0</v>
      </c>
      <c r="AQ19" s="66">
        <f t="shared" si="61"/>
        <v>0</v>
      </c>
      <c r="AR19" s="75">
        <f t="shared" si="45"/>
        <v>0</v>
      </c>
      <c r="AS19" s="66">
        <f t="shared" si="62"/>
        <v>0</v>
      </c>
      <c r="AT19" s="66">
        <f t="shared" si="62"/>
        <v>0</v>
      </c>
      <c r="AU19" s="66">
        <f t="shared" si="62"/>
        <v>0</v>
      </c>
      <c r="AV19" s="66">
        <f t="shared" si="62"/>
        <v>0</v>
      </c>
      <c r="AW19" s="66">
        <f t="shared" si="62"/>
        <v>0</v>
      </c>
      <c r="AX19" s="66">
        <f t="shared" si="62"/>
        <v>0</v>
      </c>
      <c r="AY19" s="66">
        <f t="shared" si="62"/>
        <v>0</v>
      </c>
      <c r="AZ19" s="66">
        <f t="shared" si="62"/>
        <v>0</v>
      </c>
      <c r="BA19" s="66">
        <f t="shared" si="62"/>
        <v>0</v>
      </c>
      <c r="BB19" s="66">
        <f t="shared" si="62"/>
        <v>0</v>
      </c>
      <c r="BC19" s="66">
        <f t="shared" si="62"/>
        <v>0</v>
      </c>
      <c r="BD19" s="66">
        <f t="shared" si="62"/>
        <v>0</v>
      </c>
      <c r="BE19" s="75">
        <f t="shared" si="47"/>
        <v>0</v>
      </c>
      <c r="BF19" s="66">
        <f t="shared" si="63"/>
        <v>0</v>
      </c>
      <c r="BG19" s="66">
        <f t="shared" si="63"/>
        <v>0</v>
      </c>
      <c r="BH19" s="66">
        <f t="shared" si="63"/>
        <v>0</v>
      </c>
      <c r="BI19" s="66">
        <f t="shared" si="63"/>
        <v>0</v>
      </c>
      <c r="BJ19" s="66">
        <f t="shared" si="63"/>
        <v>0</v>
      </c>
      <c r="BK19" s="66">
        <f t="shared" si="63"/>
        <v>0</v>
      </c>
      <c r="BL19" s="66">
        <f t="shared" si="63"/>
        <v>0</v>
      </c>
      <c r="BM19" s="66">
        <f t="shared" si="63"/>
        <v>0</v>
      </c>
      <c r="BN19" s="66">
        <f t="shared" si="63"/>
        <v>0</v>
      </c>
      <c r="BO19" s="66">
        <f t="shared" si="63"/>
        <v>0</v>
      </c>
      <c r="BP19" s="66">
        <f t="shared" si="63"/>
        <v>0</v>
      </c>
      <c r="BQ19" s="66">
        <f t="shared" si="63"/>
        <v>0</v>
      </c>
      <c r="BR19" s="75">
        <f t="shared" si="49"/>
        <v>0</v>
      </c>
      <c r="BS19" s="66">
        <f t="shared" si="64"/>
        <v>0</v>
      </c>
      <c r="BT19" s="66">
        <f t="shared" si="64"/>
        <v>0</v>
      </c>
      <c r="BU19" s="66">
        <f t="shared" si="64"/>
        <v>0</v>
      </c>
      <c r="BV19" s="66">
        <f t="shared" si="64"/>
        <v>0</v>
      </c>
      <c r="BW19" s="66">
        <f t="shared" si="64"/>
        <v>0</v>
      </c>
      <c r="BX19" s="66">
        <f t="shared" si="64"/>
        <v>0</v>
      </c>
      <c r="BY19" s="66">
        <f t="shared" si="64"/>
        <v>0</v>
      </c>
      <c r="BZ19" s="66">
        <f t="shared" si="64"/>
        <v>0</v>
      </c>
      <c r="CA19" s="66">
        <f t="shared" si="64"/>
        <v>0</v>
      </c>
      <c r="CB19" s="66">
        <f t="shared" si="64"/>
        <v>0</v>
      </c>
      <c r="CC19" s="66">
        <f t="shared" si="64"/>
        <v>0</v>
      </c>
      <c r="CD19" s="66">
        <f t="shared" si="64"/>
        <v>0</v>
      </c>
      <c r="CE19" s="75">
        <f t="shared" si="51"/>
        <v>0</v>
      </c>
      <c r="CF19" s="66">
        <f t="shared" si="65"/>
        <v>0</v>
      </c>
      <c r="CG19" s="66">
        <f t="shared" si="65"/>
        <v>0</v>
      </c>
      <c r="CH19" s="66">
        <f t="shared" si="65"/>
        <v>0</v>
      </c>
      <c r="CI19" s="66">
        <f t="shared" si="65"/>
        <v>0</v>
      </c>
      <c r="CJ19" s="66">
        <f t="shared" si="65"/>
        <v>0</v>
      </c>
      <c r="CK19" s="66">
        <f t="shared" si="65"/>
        <v>0</v>
      </c>
      <c r="CL19" s="66">
        <f t="shared" si="65"/>
        <v>0</v>
      </c>
      <c r="CM19" s="66">
        <f t="shared" si="65"/>
        <v>0</v>
      </c>
      <c r="CN19" s="66">
        <f t="shared" si="65"/>
        <v>0</v>
      </c>
      <c r="CO19" s="66">
        <f t="shared" si="65"/>
        <v>0</v>
      </c>
      <c r="CP19" s="66">
        <f t="shared" si="65"/>
        <v>0</v>
      </c>
      <c r="CQ19" s="66">
        <f t="shared" si="65"/>
        <v>0</v>
      </c>
      <c r="CR19" s="75">
        <f t="shared" si="53"/>
        <v>0</v>
      </c>
      <c r="CS19" s="66">
        <f t="shared" si="66"/>
        <v>0</v>
      </c>
      <c r="CT19" s="66">
        <f t="shared" si="66"/>
        <v>0</v>
      </c>
      <c r="CU19" s="66">
        <f t="shared" si="66"/>
        <v>0</v>
      </c>
      <c r="CV19" s="66">
        <f t="shared" si="66"/>
        <v>0</v>
      </c>
      <c r="CW19" s="66">
        <f t="shared" si="66"/>
        <v>0</v>
      </c>
      <c r="CX19" s="66">
        <f t="shared" si="66"/>
        <v>0</v>
      </c>
      <c r="CY19" s="66">
        <f t="shared" si="66"/>
        <v>0</v>
      </c>
      <c r="CZ19" s="66">
        <f t="shared" si="66"/>
        <v>0</v>
      </c>
      <c r="DA19" s="66">
        <f t="shared" si="66"/>
        <v>0</v>
      </c>
      <c r="DB19" s="66">
        <f t="shared" si="66"/>
        <v>0</v>
      </c>
      <c r="DC19" s="66">
        <f t="shared" si="66"/>
        <v>0</v>
      </c>
      <c r="DD19" s="66">
        <f t="shared" si="66"/>
        <v>0</v>
      </c>
      <c r="DE19" s="75">
        <f t="shared" si="55"/>
        <v>0</v>
      </c>
      <c r="DF19" s="66">
        <f t="shared" si="67"/>
        <v>0</v>
      </c>
      <c r="DG19" s="66">
        <f t="shared" si="67"/>
        <v>0</v>
      </c>
      <c r="DH19" s="66">
        <f t="shared" si="67"/>
        <v>0</v>
      </c>
      <c r="DI19" s="66">
        <f t="shared" si="67"/>
        <v>0</v>
      </c>
      <c r="DJ19" s="66">
        <f t="shared" si="67"/>
        <v>0</v>
      </c>
      <c r="DK19" s="66">
        <f t="shared" si="67"/>
        <v>0</v>
      </c>
      <c r="DL19" s="66">
        <f t="shared" si="67"/>
        <v>0</v>
      </c>
      <c r="DM19" s="66">
        <f t="shared" si="67"/>
        <v>0</v>
      </c>
      <c r="DN19" s="66">
        <f t="shared" si="67"/>
        <v>0</v>
      </c>
      <c r="DO19" s="66">
        <f t="shared" si="67"/>
        <v>0</v>
      </c>
      <c r="DP19" s="66">
        <f t="shared" si="67"/>
        <v>0</v>
      </c>
      <c r="DQ19" s="66">
        <f t="shared" si="67"/>
        <v>0</v>
      </c>
      <c r="DR19" s="75">
        <f t="shared" si="57"/>
        <v>0</v>
      </c>
      <c r="DS19" s="66">
        <f t="shared" si="68"/>
        <v>0</v>
      </c>
      <c r="DT19" s="66">
        <f t="shared" si="68"/>
        <v>0</v>
      </c>
      <c r="DU19" s="66">
        <f t="shared" si="68"/>
        <v>0</v>
      </c>
      <c r="DV19" s="66">
        <f t="shared" si="68"/>
        <v>0</v>
      </c>
      <c r="DW19" s="66">
        <f t="shared" si="68"/>
        <v>0</v>
      </c>
      <c r="DX19" s="66">
        <f t="shared" si="68"/>
        <v>0</v>
      </c>
      <c r="DY19" s="66">
        <f t="shared" si="68"/>
        <v>0</v>
      </c>
      <c r="DZ19" s="66">
        <f t="shared" si="68"/>
        <v>0</v>
      </c>
      <c r="EA19" s="66">
        <f t="shared" si="68"/>
        <v>0</v>
      </c>
      <c r="EB19" s="66">
        <f t="shared" si="68"/>
        <v>0</v>
      </c>
      <c r="EC19" s="66">
        <f t="shared" si="68"/>
        <v>0</v>
      </c>
      <c r="ED19" s="66">
        <f t="shared" si="68"/>
        <v>0</v>
      </c>
      <c r="EE19" s="76">
        <f t="shared" si="59"/>
        <v>0</v>
      </c>
    </row>
    <row r="20" spans="1:135" x14ac:dyDescent="0.2">
      <c r="A20" s="19"/>
      <c r="D20" s="2" t="s">
        <v>72</v>
      </c>
      <c r="F20" s="66">
        <f t="shared" si="69"/>
        <v>0</v>
      </c>
      <c r="G20" s="66">
        <f t="shared" si="69"/>
        <v>0</v>
      </c>
      <c r="H20" s="66">
        <f t="shared" si="69"/>
        <v>0</v>
      </c>
      <c r="I20" s="66">
        <f t="shared" si="69"/>
        <v>0</v>
      </c>
      <c r="J20" s="66">
        <f t="shared" si="69"/>
        <v>0</v>
      </c>
      <c r="K20" s="66">
        <f t="shared" si="69"/>
        <v>0</v>
      </c>
      <c r="L20" s="66">
        <f t="shared" si="69"/>
        <v>0</v>
      </c>
      <c r="M20" s="66">
        <f t="shared" si="69"/>
        <v>0</v>
      </c>
      <c r="N20" s="66">
        <f t="shared" si="69"/>
        <v>0</v>
      </c>
      <c r="O20" s="66">
        <f t="shared" si="69"/>
        <v>0</v>
      </c>
      <c r="P20" s="66">
        <f t="shared" si="69"/>
        <v>0</v>
      </c>
      <c r="Q20" s="66">
        <f t="shared" si="69"/>
        <v>0</v>
      </c>
      <c r="R20" s="75">
        <f t="shared" si="41"/>
        <v>0</v>
      </c>
      <c r="S20" s="66">
        <f t="shared" si="70"/>
        <v>0</v>
      </c>
      <c r="T20" s="66">
        <f t="shared" si="70"/>
        <v>0</v>
      </c>
      <c r="U20" s="66">
        <f t="shared" si="70"/>
        <v>0</v>
      </c>
      <c r="V20" s="66">
        <f t="shared" si="70"/>
        <v>0</v>
      </c>
      <c r="W20" s="66">
        <f t="shared" si="70"/>
        <v>0</v>
      </c>
      <c r="X20" s="66">
        <f t="shared" si="70"/>
        <v>0</v>
      </c>
      <c r="Y20" s="66">
        <f t="shared" si="70"/>
        <v>0</v>
      </c>
      <c r="Z20" s="66">
        <f t="shared" si="70"/>
        <v>0</v>
      </c>
      <c r="AA20" s="66">
        <f t="shared" si="70"/>
        <v>0</v>
      </c>
      <c r="AB20" s="66">
        <f t="shared" si="70"/>
        <v>0</v>
      </c>
      <c r="AC20" s="66">
        <f t="shared" si="70"/>
        <v>0</v>
      </c>
      <c r="AD20" s="66">
        <f t="shared" si="70"/>
        <v>0</v>
      </c>
      <c r="AE20" s="75">
        <f t="shared" si="43"/>
        <v>0</v>
      </c>
      <c r="AF20" s="66">
        <f t="shared" si="60"/>
        <v>0</v>
      </c>
      <c r="AG20" s="66">
        <f t="shared" si="60"/>
        <v>0</v>
      </c>
      <c r="AH20" s="66">
        <f t="shared" si="60"/>
        <v>0</v>
      </c>
      <c r="AI20" s="66">
        <f t="shared" si="60"/>
        <v>0</v>
      </c>
      <c r="AJ20" s="66">
        <f t="shared" si="60"/>
        <v>0</v>
      </c>
      <c r="AK20" s="66">
        <f t="shared" si="60"/>
        <v>0</v>
      </c>
      <c r="AL20" s="66">
        <f t="shared" si="61"/>
        <v>0</v>
      </c>
      <c r="AM20" s="66">
        <f t="shared" si="61"/>
        <v>0</v>
      </c>
      <c r="AN20" s="66">
        <f t="shared" si="61"/>
        <v>0</v>
      </c>
      <c r="AO20" s="66">
        <f t="shared" si="61"/>
        <v>0</v>
      </c>
      <c r="AP20" s="66">
        <f t="shared" si="61"/>
        <v>0</v>
      </c>
      <c r="AQ20" s="66">
        <f t="shared" si="61"/>
        <v>0</v>
      </c>
      <c r="AR20" s="75">
        <f t="shared" si="45"/>
        <v>0</v>
      </c>
      <c r="AS20" s="66">
        <f t="shared" si="62"/>
        <v>0</v>
      </c>
      <c r="AT20" s="66">
        <f t="shared" si="62"/>
        <v>0</v>
      </c>
      <c r="AU20" s="66">
        <f t="shared" si="62"/>
        <v>0</v>
      </c>
      <c r="AV20" s="66">
        <f t="shared" si="62"/>
        <v>0</v>
      </c>
      <c r="AW20" s="66">
        <f t="shared" si="62"/>
        <v>0</v>
      </c>
      <c r="AX20" s="66">
        <f t="shared" si="62"/>
        <v>0</v>
      </c>
      <c r="AY20" s="66">
        <f t="shared" si="62"/>
        <v>0</v>
      </c>
      <c r="AZ20" s="66">
        <f t="shared" si="62"/>
        <v>0</v>
      </c>
      <c r="BA20" s="66">
        <f t="shared" si="62"/>
        <v>0</v>
      </c>
      <c r="BB20" s="66">
        <f t="shared" si="62"/>
        <v>0</v>
      </c>
      <c r="BC20" s="66">
        <f t="shared" si="62"/>
        <v>0</v>
      </c>
      <c r="BD20" s="66">
        <f t="shared" si="62"/>
        <v>0</v>
      </c>
      <c r="BE20" s="75">
        <f t="shared" si="47"/>
        <v>0</v>
      </c>
      <c r="BF20" s="66">
        <f t="shared" si="63"/>
        <v>0</v>
      </c>
      <c r="BG20" s="66">
        <f t="shared" si="63"/>
        <v>0</v>
      </c>
      <c r="BH20" s="66">
        <f t="shared" si="63"/>
        <v>0</v>
      </c>
      <c r="BI20" s="66">
        <f t="shared" si="63"/>
        <v>0</v>
      </c>
      <c r="BJ20" s="66">
        <f t="shared" si="63"/>
        <v>0</v>
      </c>
      <c r="BK20" s="66">
        <f t="shared" si="63"/>
        <v>0</v>
      </c>
      <c r="BL20" s="66">
        <f t="shared" si="63"/>
        <v>0</v>
      </c>
      <c r="BM20" s="66">
        <f t="shared" si="63"/>
        <v>0</v>
      </c>
      <c r="BN20" s="66">
        <f t="shared" si="63"/>
        <v>0</v>
      </c>
      <c r="BO20" s="66">
        <f t="shared" si="63"/>
        <v>0</v>
      </c>
      <c r="BP20" s="66">
        <f t="shared" si="63"/>
        <v>0</v>
      </c>
      <c r="BQ20" s="66">
        <f t="shared" si="63"/>
        <v>0</v>
      </c>
      <c r="BR20" s="75">
        <f t="shared" si="49"/>
        <v>0</v>
      </c>
      <c r="BS20" s="66">
        <f t="shared" si="64"/>
        <v>0</v>
      </c>
      <c r="BT20" s="66">
        <f t="shared" si="64"/>
        <v>0</v>
      </c>
      <c r="BU20" s="66">
        <f t="shared" si="64"/>
        <v>0</v>
      </c>
      <c r="BV20" s="66">
        <f t="shared" si="64"/>
        <v>0</v>
      </c>
      <c r="BW20" s="66">
        <f t="shared" si="64"/>
        <v>0</v>
      </c>
      <c r="BX20" s="66">
        <f t="shared" si="64"/>
        <v>0</v>
      </c>
      <c r="BY20" s="66">
        <f t="shared" si="64"/>
        <v>0</v>
      </c>
      <c r="BZ20" s="66">
        <f t="shared" si="64"/>
        <v>0</v>
      </c>
      <c r="CA20" s="66">
        <f t="shared" si="64"/>
        <v>0</v>
      </c>
      <c r="CB20" s="66">
        <f t="shared" si="64"/>
        <v>0</v>
      </c>
      <c r="CC20" s="66">
        <f t="shared" si="64"/>
        <v>0</v>
      </c>
      <c r="CD20" s="66">
        <f t="shared" si="64"/>
        <v>0</v>
      </c>
      <c r="CE20" s="75">
        <f t="shared" si="51"/>
        <v>0</v>
      </c>
      <c r="CF20" s="66">
        <f t="shared" si="65"/>
        <v>0</v>
      </c>
      <c r="CG20" s="66">
        <f t="shared" si="65"/>
        <v>0</v>
      </c>
      <c r="CH20" s="66">
        <f t="shared" si="65"/>
        <v>0</v>
      </c>
      <c r="CI20" s="66">
        <f t="shared" si="65"/>
        <v>0</v>
      </c>
      <c r="CJ20" s="66">
        <f t="shared" si="65"/>
        <v>0</v>
      </c>
      <c r="CK20" s="66">
        <f t="shared" si="65"/>
        <v>0</v>
      </c>
      <c r="CL20" s="66">
        <f t="shared" si="65"/>
        <v>0</v>
      </c>
      <c r="CM20" s="66">
        <f t="shared" si="65"/>
        <v>0</v>
      </c>
      <c r="CN20" s="66">
        <f t="shared" si="65"/>
        <v>0</v>
      </c>
      <c r="CO20" s="66">
        <f t="shared" si="65"/>
        <v>0</v>
      </c>
      <c r="CP20" s="66">
        <f t="shared" si="65"/>
        <v>0</v>
      </c>
      <c r="CQ20" s="66">
        <f t="shared" si="65"/>
        <v>0</v>
      </c>
      <c r="CR20" s="75">
        <f t="shared" si="53"/>
        <v>0</v>
      </c>
      <c r="CS20" s="66">
        <f t="shared" si="66"/>
        <v>0</v>
      </c>
      <c r="CT20" s="66">
        <f t="shared" si="66"/>
        <v>0</v>
      </c>
      <c r="CU20" s="66">
        <f t="shared" si="66"/>
        <v>0</v>
      </c>
      <c r="CV20" s="66">
        <f t="shared" si="66"/>
        <v>0</v>
      </c>
      <c r="CW20" s="66">
        <f t="shared" si="66"/>
        <v>0</v>
      </c>
      <c r="CX20" s="66">
        <f t="shared" si="66"/>
        <v>0</v>
      </c>
      <c r="CY20" s="66">
        <f t="shared" si="66"/>
        <v>0</v>
      </c>
      <c r="CZ20" s="66">
        <f t="shared" si="66"/>
        <v>0</v>
      </c>
      <c r="DA20" s="66">
        <f t="shared" si="66"/>
        <v>0</v>
      </c>
      <c r="DB20" s="66">
        <f t="shared" si="66"/>
        <v>0</v>
      </c>
      <c r="DC20" s="66">
        <f t="shared" si="66"/>
        <v>0</v>
      </c>
      <c r="DD20" s="66">
        <f t="shared" si="66"/>
        <v>0</v>
      </c>
      <c r="DE20" s="75">
        <f t="shared" si="55"/>
        <v>0</v>
      </c>
      <c r="DF20" s="66">
        <f t="shared" si="67"/>
        <v>0</v>
      </c>
      <c r="DG20" s="66">
        <f t="shared" si="67"/>
        <v>0</v>
      </c>
      <c r="DH20" s="66">
        <f t="shared" si="67"/>
        <v>0</v>
      </c>
      <c r="DI20" s="66">
        <f t="shared" si="67"/>
        <v>0</v>
      </c>
      <c r="DJ20" s="66">
        <f t="shared" si="67"/>
        <v>0</v>
      </c>
      <c r="DK20" s="66">
        <f t="shared" si="67"/>
        <v>0</v>
      </c>
      <c r="DL20" s="66">
        <f t="shared" si="67"/>
        <v>0</v>
      </c>
      <c r="DM20" s="66">
        <f t="shared" si="67"/>
        <v>0</v>
      </c>
      <c r="DN20" s="66">
        <f t="shared" si="67"/>
        <v>0</v>
      </c>
      <c r="DO20" s="66">
        <f t="shared" si="67"/>
        <v>0</v>
      </c>
      <c r="DP20" s="66">
        <f t="shared" si="67"/>
        <v>0</v>
      </c>
      <c r="DQ20" s="66">
        <f t="shared" si="67"/>
        <v>0</v>
      </c>
      <c r="DR20" s="75">
        <f t="shared" si="57"/>
        <v>0</v>
      </c>
      <c r="DS20" s="66">
        <f t="shared" si="68"/>
        <v>0</v>
      </c>
      <c r="DT20" s="66">
        <f t="shared" si="68"/>
        <v>0</v>
      </c>
      <c r="DU20" s="66">
        <f t="shared" si="68"/>
        <v>0</v>
      </c>
      <c r="DV20" s="66">
        <f t="shared" si="68"/>
        <v>0</v>
      </c>
      <c r="DW20" s="66">
        <f t="shared" si="68"/>
        <v>0</v>
      </c>
      <c r="DX20" s="66">
        <f t="shared" si="68"/>
        <v>0</v>
      </c>
      <c r="DY20" s="66">
        <f t="shared" si="68"/>
        <v>0</v>
      </c>
      <c r="DZ20" s="66">
        <f t="shared" si="68"/>
        <v>0</v>
      </c>
      <c r="EA20" s="66">
        <f t="shared" si="68"/>
        <v>0</v>
      </c>
      <c r="EB20" s="66">
        <f t="shared" si="68"/>
        <v>0</v>
      </c>
      <c r="EC20" s="66">
        <f t="shared" si="68"/>
        <v>0</v>
      </c>
      <c r="ED20" s="66">
        <f t="shared" si="68"/>
        <v>0</v>
      </c>
      <c r="EE20" s="76">
        <f t="shared" si="59"/>
        <v>0</v>
      </c>
    </row>
    <row r="21" spans="1:135" x14ac:dyDescent="0.2">
      <c r="A21" s="19"/>
      <c r="D21" s="2" t="s">
        <v>73</v>
      </c>
      <c r="F21" s="66">
        <f t="shared" si="69"/>
        <v>0</v>
      </c>
      <c r="G21" s="66">
        <f t="shared" si="69"/>
        <v>0</v>
      </c>
      <c r="H21" s="66">
        <f t="shared" si="69"/>
        <v>0</v>
      </c>
      <c r="I21" s="66">
        <f t="shared" si="69"/>
        <v>0</v>
      </c>
      <c r="J21" s="66">
        <f t="shared" si="69"/>
        <v>0</v>
      </c>
      <c r="K21" s="66">
        <f t="shared" si="69"/>
        <v>0</v>
      </c>
      <c r="L21" s="66">
        <f t="shared" si="69"/>
        <v>0</v>
      </c>
      <c r="M21" s="66">
        <f t="shared" si="69"/>
        <v>0</v>
      </c>
      <c r="N21" s="66">
        <f t="shared" si="69"/>
        <v>0</v>
      </c>
      <c r="O21" s="66">
        <f t="shared" si="69"/>
        <v>0</v>
      </c>
      <c r="P21" s="66">
        <f t="shared" si="69"/>
        <v>0</v>
      </c>
      <c r="Q21" s="66">
        <f t="shared" si="69"/>
        <v>0</v>
      </c>
      <c r="R21" s="75">
        <f t="shared" si="41"/>
        <v>0</v>
      </c>
      <c r="S21" s="66">
        <f t="shared" si="70"/>
        <v>0</v>
      </c>
      <c r="T21" s="66">
        <f t="shared" si="70"/>
        <v>0</v>
      </c>
      <c r="U21" s="66">
        <f t="shared" si="70"/>
        <v>0</v>
      </c>
      <c r="V21" s="66">
        <f t="shared" si="70"/>
        <v>0</v>
      </c>
      <c r="W21" s="66">
        <f t="shared" si="70"/>
        <v>0</v>
      </c>
      <c r="X21" s="66">
        <f t="shared" si="70"/>
        <v>0</v>
      </c>
      <c r="Y21" s="66">
        <f t="shared" si="70"/>
        <v>0</v>
      </c>
      <c r="Z21" s="66">
        <f t="shared" si="70"/>
        <v>0</v>
      </c>
      <c r="AA21" s="66">
        <f t="shared" si="70"/>
        <v>0</v>
      </c>
      <c r="AB21" s="66">
        <f t="shared" si="70"/>
        <v>0</v>
      </c>
      <c r="AC21" s="66">
        <f t="shared" si="70"/>
        <v>0</v>
      </c>
      <c r="AD21" s="66">
        <f t="shared" si="70"/>
        <v>0</v>
      </c>
      <c r="AE21" s="75">
        <f t="shared" si="43"/>
        <v>0</v>
      </c>
      <c r="AF21" s="66">
        <f t="shared" si="60"/>
        <v>0</v>
      </c>
      <c r="AG21" s="66">
        <f t="shared" si="60"/>
        <v>0</v>
      </c>
      <c r="AH21" s="66">
        <f t="shared" si="60"/>
        <v>0</v>
      </c>
      <c r="AI21" s="66">
        <f t="shared" si="60"/>
        <v>0</v>
      </c>
      <c r="AJ21" s="66">
        <f t="shared" si="60"/>
        <v>0</v>
      </c>
      <c r="AK21" s="66">
        <f t="shared" si="60"/>
        <v>0</v>
      </c>
      <c r="AL21" s="66">
        <f t="shared" si="61"/>
        <v>0</v>
      </c>
      <c r="AM21" s="66">
        <f t="shared" si="61"/>
        <v>0</v>
      </c>
      <c r="AN21" s="66">
        <f t="shared" si="61"/>
        <v>0</v>
      </c>
      <c r="AO21" s="66">
        <f t="shared" si="61"/>
        <v>0</v>
      </c>
      <c r="AP21" s="66">
        <f t="shared" si="61"/>
        <v>0</v>
      </c>
      <c r="AQ21" s="66">
        <f t="shared" si="61"/>
        <v>0</v>
      </c>
      <c r="AR21" s="75">
        <f t="shared" si="45"/>
        <v>0</v>
      </c>
      <c r="AS21" s="66">
        <f t="shared" si="62"/>
        <v>0</v>
      </c>
      <c r="AT21" s="66">
        <f t="shared" si="62"/>
        <v>0</v>
      </c>
      <c r="AU21" s="66">
        <f t="shared" si="62"/>
        <v>0</v>
      </c>
      <c r="AV21" s="66">
        <f t="shared" si="62"/>
        <v>0</v>
      </c>
      <c r="AW21" s="66">
        <f t="shared" si="62"/>
        <v>0</v>
      </c>
      <c r="AX21" s="66">
        <f t="shared" si="62"/>
        <v>0</v>
      </c>
      <c r="AY21" s="66">
        <f t="shared" si="62"/>
        <v>0</v>
      </c>
      <c r="AZ21" s="66">
        <f t="shared" si="62"/>
        <v>0</v>
      </c>
      <c r="BA21" s="66">
        <f t="shared" si="62"/>
        <v>0</v>
      </c>
      <c r="BB21" s="66">
        <f t="shared" si="62"/>
        <v>0</v>
      </c>
      <c r="BC21" s="66">
        <f t="shared" si="62"/>
        <v>0</v>
      </c>
      <c r="BD21" s="66">
        <f t="shared" si="62"/>
        <v>0</v>
      </c>
      <c r="BE21" s="75">
        <f t="shared" si="47"/>
        <v>0</v>
      </c>
      <c r="BF21" s="66">
        <f t="shared" si="63"/>
        <v>0</v>
      </c>
      <c r="BG21" s="66">
        <f t="shared" si="63"/>
        <v>0</v>
      </c>
      <c r="BH21" s="66">
        <f t="shared" si="63"/>
        <v>0</v>
      </c>
      <c r="BI21" s="66">
        <f t="shared" si="63"/>
        <v>0</v>
      </c>
      <c r="BJ21" s="66">
        <f t="shared" si="63"/>
        <v>0</v>
      </c>
      <c r="BK21" s="66">
        <f t="shared" si="63"/>
        <v>0</v>
      </c>
      <c r="BL21" s="66">
        <f t="shared" si="63"/>
        <v>0</v>
      </c>
      <c r="BM21" s="66">
        <f t="shared" si="63"/>
        <v>0</v>
      </c>
      <c r="BN21" s="66">
        <f t="shared" si="63"/>
        <v>0</v>
      </c>
      <c r="BO21" s="66">
        <f t="shared" si="63"/>
        <v>0</v>
      </c>
      <c r="BP21" s="66">
        <f t="shared" si="63"/>
        <v>0</v>
      </c>
      <c r="BQ21" s="66">
        <f t="shared" si="63"/>
        <v>0</v>
      </c>
      <c r="BR21" s="75">
        <f t="shared" si="49"/>
        <v>0</v>
      </c>
      <c r="BS21" s="66">
        <f t="shared" si="64"/>
        <v>0</v>
      </c>
      <c r="BT21" s="66">
        <f t="shared" si="64"/>
        <v>0</v>
      </c>
      <c r="BU21" s="66">
        <f t="shared" si="64"/>
        <v>0</v>
      </c>
      <c r="BV21" s="66">
        <f t="shared" si="64"/>
        <v>0</v>
      </c>
      <c r="BW21" s="66">
        <f t="shared" si="64"/>
        <v>0</v>
      </c>
      <c r="BX21" s="66">
        <f t="shared" si="64"/>
        <v>0</v>
      </c>
      <c r="BY21" s="66">
        <f t="shared" si="64"/>
        <v>0</v>
      </c>
      <c r="BZ21" s="66">
        <f t="shared" si="64"/>
        <v>0</v>
      </c>
      <c r="CA21" s="66">
        <f t="shared" si="64"/>
        <v>0</v>
      </c>
      <c r="CB21" s="66">
        <f t="shared" si="64"/>
        <v>0</v>
      </c>
      <c r="CC21" s="66">
        <f t="shared" si="64"/>
        <v>0</v>
      </c>
      <c r="CD21" s="66">
        <f t="shared" si="64"/>
        <v>0</v>
      </c>
      <c r="CE21" s="75">
        <f t="shared" si="51"/>
        <v>0</v>
      </c>
      <c r="CF21" s="66">
        <f t="shared" si="65"/>
        <v>0</v>
      </c>
      <c r="CG21" s="66">
        <f t="shared" si="65"/>
        <v>0</v>
      </c>
      <c r="CH21" s="66">
        <f t="shared" si="65"/>
        <v>0</v>
      </c>
      <c r="CI21" s="66">
        <f t="shared" si="65"/>
        <v>0</v>
      </c>
      <c r="CJ21" s="66">
        <f t="shared" si="65"/>
        <v>0</v>
      </c>
      <c r="CK21" s="66">
        <f t="shared" si="65"/>
        <v>0</v>
      </c>
      <c r="CL21" s="66">
        <f t="shared" si="65"/>
        <v>0</v>
      </c>
      <c r="CM21" s="66">
        <f t="shared" si="65"/>
        <v>0</v>
      </c>
      <c r="CN21" s="66">
        <f t="shared" si="65"/>
        <v>0</v>
      </c>
      <c r="CO21" s="66">
        <f t="shared" si="65"/>
        <v>0</v>
      </c>
      <c r="CP21" s="66">
        <f t="shared" si="65"/>
        <v>0</v>
      </c>
      <c r="CQ21" s="66">
        <f t="shared" si="65"/>
        <v>0</v>
      </c>
      <c r="CR21" s="75">
        <f t="shared" si="53"/>
        <v>0</v>
      </c>
      <c r="CS21" s="66">
        <f t="shared" si="66"/>
        <v>0</v>
      </c>
      <c r="CT21" s="66">
        <f t="shared" si="66"/>
        <v>0</v>
      </c>
      <c r="CU21" s="66">
        <f t="shared" si="66"/>
        <v>0</v>
      </c>
      <c r="CV21" s="66">
        <f t="shared" si="66"/>
        <v>0</v>
      </c>
      <c r="CW21" s="66">
        <f t="shared" si="66"/>
        <v>0</v>
      </c>
      <c r="CX21" s="66">
        <f t="shared" si="66"/>
        <v>0</v>
      </c>
      <c r="CY21" s="66">
        <f t="shared" si="66"/>
        <v>0</v>
      </c>
      <c r="CZ21" s="66">
        <f t="shared" si="66"/>
        <v>0</v>
      </c>
      <c r="DA21" s="66">
        <f t="shared" si="66"/>
        <v>0</v>
      </c>
      <c r="DB21" s="66">
        <f t="shared" si="66"/>
        <v>0</v>
      </c>
      <c r="DC21" s="66">
        <f t="shared" si="66"/>
        <v>0</v>
      </c>
      <c r="DD21" s="66">
        <f t="shared" si="66"/>
        <v>0</v>
      </c>
      <c r="DE21" s="75">
        <f t="shared" si="55"/>
        <v>0</v>
      </c>
      <c r="DF21" s="66">
        <f t="shared" si="67"/>
        <v>0</v>
      </c>
      <c r="DG21" s="66">
        <f t="shared" si="67"/>
        <v>0</v>
      </c>
      <c r="DH21" s="66">
        <f t="shared" si="67"/>
        <v>0</v>
      </c>
      <c r="DI21" s="66">
        <f t="shared" si="67"/>
        <v>0</v>
      </c>
      <c r="DJ21" s="66">
        <f t="shared" si="67"/>
        <v>0</v>
      </c>
      <c r="DK21" s="66">
        <f t="shared" si="67"/>
        <v>0</v>
      </c>
      <c r="DL21" s="66">
        <f t="shared" si="67"/>
        <v>0</v>
      </c>
      <c r="DM21" s="66">
        <f t="shared" si="67"/>
        <v>0</v>
      </c>
      <c r="DN21" s="66">
        <f t="shared" si="67"/>
        <v>0</v>
      </c>
      <c r="DO21" s="66">
        <f t="shared" si="67"/>
        <v>0</v>
      </c>
      <c r="DP21" s="66">
        <f t="shared" si="67"/>
        <v>0</v>
      </c>
      <c r="DQ21" s="66">
        <f t="shared" si="67"/>
        <v>0</v>
      </c>
      <c r="DR21" s="75">
        <f t="shared" si="57"/>
        <v>0</v>
      </c>
      <c r="DS21" s="66">
        <f t="shared" si="68"/>
        <v>0</v>
      </c>
      <c r="DT21" s="66">
        <f t="shared" si="68"/>
        <v>0</v>
      </c>
      <c r="DU21" s="66">
        <f t="shared" si="68"/>
        <v>0</v>
      </c>
      <c r="DV21" s="66">
        <f t="shared" si="68"/>
        <v>0</v>
      </c>
      <c r="DW21" s="66">
        <f t="shared" si="68"/>
        <v>0</v>
      </c>
      <c r="DX21" s="66">
        <f t="shared" si="68"/>
        <v>0</v>
      </c>
      <c r="DY21" s="66">
        <f t="shared" si="68"/>
        <v>0</v>
      </c>
      <c r="DZ21" s="66">
        <f t="shared" si="68"/>
        <v>0</v>
      </c>
      <c r="EA21" s="66">
        <f t="shared" si="68"/>
        <v>0</v>
      </c>
      <c r="EB21" s="66">
        <f t="shared" si="68"/>
        <v>0</v>
      </c>
      <c r="EC21" s="66">
        <f t="shared" si="68"/>
        <v>0</v>
      </c>
      <c r="ED21" s="66">
        <f t="shared" si="68"/>
        <v>0</v>
      </c>
      <c r="EE21" s="76">
        <f t="shared" si="59"/>
        <v>0</v>
      </c>
    </row>
    <row r="22" spans="1:135" x14ac:dyDescent="0.2">
      <c r="A22" s="19"/>
      <c r="D22" s="2" t="s">
        <v>74</v>
      </c>
      <c r="F22" s="66">
        <f t="shared" si="69"/>
        <v>0</v>
      </c>
      <c r="G22" s="66">
        <f t="shared" si="69"/>
        <v>0</v>
      </c>
      <c r="H22" s="66">
        <f t="shared" si="69"/>
        <v>0</v>
      </c>
      <c r="I22" s="66">
        <f t="shared" si="69"/>
        <v>0</v>
      </c>
      <c r="J22" s="66">
        <f t="shared" si="69"/>
        <v>0</v>
      </c>
      <c r="K22" s="66">
        <f t="shared" si="69"/>
        <v>0</v>
      </c>
      <c r="L22" s="66">
        <f t="shared" si="69"/>
        <v>0</v>
      </c>
      <c r="M22" s="66">
        <f t="shared" si="69"/>
        <v>0</v>
      </c>
      <c r="N22" s="66">
        <f t="shared" si="69"/>
        <v>0</v>
      </c>
      <c r="O22" s="66">
        <f t="shared" si="69"/>
        <v>0</v>
      </c>
      <c r="P22" s="66">
        <f t="shared" si="69"/>
        <v>0</v>
      </c>
      <c r="Q22" s="66">
        <f t="shared" si="69"/>
        <v>0</v>
      </c>
      <c r="R22" s="75">
        <f t="shared" si="41"/>
        <v>0</v>
      </c>
      <c r="S22" s="66">
        <f t="shared" si="70"/>
        <v>0</v>
      </c>
      <c r="T22" s="66">
        <f t="shared" si="70"/>
        <v>0</v>
      </c>
      <c r="U22" s="66">
        <f t="shared" si="70"/>
        <v>0</v>
      </c>
      <c r="V22" s="66">
        <f t="shared" si="70"/>
        <v>0</v>
      </c>
      <c r="W22" s="66">
        <f t="shared" si="70"/>
        <v>0</v>
      </c>
      <c r="X22" s="66">
        <f t="shared" si="70"/>
        <v>0</v>
      </c>
      <c r="Y22" s="66">
        <f t="shared" si="70"/>
        <v>0</v>
      </c>
      <c r="Z22" s="66">
        <f t="shared" si="70"/>
        <v>0</v>
      </c>
      <c r="AA22" s="66">
        <f t="shared" si="70"/>
        <v>0</v>
      </c>
      <c r="AB22" s="66">
        <f t="shared" si="70"/>
        <v>0</v>
      </c>
      <c r="AC22" s="66">
        <f t="shared" si="70"/>
        <v>0</v>
      </c>
      <c r="AD22" s="66">
        <f t="shared" si="70"/>
        <v>0</v>
      </c>
      <c r="AE22" s="75">
        <f t="shared" si="43"/>
        <v>0</v>
      </c>
      <c r="AF22" s="66">
        <f t="shared" si="60"/>
        <v>0</v>
      </c>
      <c r="AG22" s="66">
        <f t="shared" si="60"/>
        <v>0</v>
      </c>
      <c r="AH22" s="66">
        <f t="shared" si="60"/>
        <v>0</v>
      </c>
      <c r="AI22" s="66">
        <f t="shared" si="60"/>
        <v>0</v>
      </c>
      <c r="AJ22" s="66">
        <f t="shared" si="60"/>
        <v>0</v>
      </c>
      <c r="AK22" s="66">
        <f t="shared" si="60"/>
        <v>0</v>
      </c>
      <c r="AL22" s="66">
        <f t="shared" si="61"/>
        <v>0</v>
      </c>
      <c r="AM22" s="66">
        <f t="shared" si="61"/>
        <v>0</v>
      </c>
      <c r="AN22" s="66">
        <f t="shared" si="61"/>
        <v>0</v>
      </c>
      <c r="AO22" s="66">
        <f t="shared" si="61"/>
        <v>0</v>
      </c>
      <c r="AP22" s="66">
        <f t="shared" si="61"/>
        <v>0</v>
      </c>
      <c r="AQ22" s="66">
        <f t="shared" si="61"/>
        <v>0</v>
      </c>
      <c r="AR22" s="75">
        <f t="shared" si="45"/>
        <v>0</v>
      </c>
      <c r="AS22" s="66">
        <f t="shared" si="62"/>
        <v>0</v>
      </c>
      <c r="AT22" s="66">
        <f t="shared" si="62"/>
        <v>0</v>
      </c>
      <c r="AU22" s="66">
        <f t="shared" si="62"/>
        <v>0</v>
      </c>
      <c r="AV22" s="66">
        <f t="shared" si="62"/>
        <v>0</v>
      </c>
      <c r="AW22" s="66">
        <f t="shared" si="62"/>
        <v>0</v>
      </c>
      <c r="AX22" s="66">
        <f t="shared" si="62"/>
        <v>0</v>
      </c>
      <c r="AY22" s="66">
        <f t="shared" si="62"/>
        <v>0</v>
      </c>
      <c r="AZ22" s="66">
        <f t="shared" si="62"/>
        <v>0</v>
      </c>
      <c r="BA22" s="66">
        <f t="shared" si="62"/>
        <v>0</v>
      </c>
      <c r="BB22" s="66">
        <f t="shared" si="62"/>
        <v>0</v>
      </c>
      <c r="BC22" s="66">
        <f t="shared" si="62"/>
        <v>0</v>
      </c>
      <c r="BD22" s="66">
        <f t="shared" si="62"/>
        <v>0</v>
      </c>
      <c r="BE22" s="75">
        <f t="shared" si="47"/>
        <v>0</v>
      </c>
      <c r="BF22" s="66">
        <f t="shared" si="63"/>
        <v>0</v>
      </c>
      <c r="BG22" s="66">
        <f t="shared" si="63"/>
        <v>0</v>
      </c>
      <c r="BH22" s="66">
        <f t="shared" si="63"/>
        <v>0</v>
      </c>
      <c r="BI22" s="66">
        <f t="shared" si="63"/>
        <v>0</v>
      </c>
      <c r="BJ22" s="66">
        <f t="shared" si="63"/>
        <v>0</v>
      </c>
      <c r="BK22" s="66">
        <f t="shared" si="63"/>
        <v>0</v>
      </c>
      <c r="BL22" s="66">
        <f t="shared" si="63"/>
        <v>0</v>
      </c>
      <c r="BM22" s="66">
        <f t="shared" si="63"/>
        <v>0</v>
      </c>
      <c r="BN22" s="66">
        <f t="shared" si="63"/>
        <v>0</v>
      </c>
      <c r="BO22" s="66">
        <f t="shared" si="63"/>
        <v>0</v>
      </c>
      <c r="BP22" s="66">
        <f t="shared" si="63"/>
        <v>0</v>
      </c>
      <c r="BQ22" s="66">
        <f t="shared" si="63"/>
        <v>0</v>
      </c>
      <c r="BR22" s="75">
        <f t="shared" si="49"/>
        <v>0</v>
      </c>
      <c r="BS22" s="66">
        <f t="shared" si="64"/>
        <v>0</v>
      </c>
      <c r="BT22" s="66">
        <f t="shared" si="64"/>
        <v>0</v>
      </c>
      <c r="BU22" s="66">
        <f t="shared" si="64"/>
        <v>0</v>
      </c>
      <c r="BV22" s="66">
        <f t="shared" si="64"/>
        <v>0</v>
      </c>
      <c r="BW22" s="66">
        <f t="shared" si="64"/>
        <v>0</v>
      </c>
      <c r="BX22" s="66">
        <f t="shared" si="64"/>
        <v>0</v>
      </c>
      <c r="BY22" s="66">
        <f t="shared" si="64"/>
        <v>0</v>
      </c>
      <c r="BZ22" s="66">
        <f t="shared" si="64"/>
        <v>0</v>
      </c>
      <c r="CA22" s="66">
        <f t="shared" si="64"/>
        <v>0</v>
      </c>
      <c r="CB22" s="66">
        <f t="shared" si="64"/>
        <v>0</v>
      </c>
      <c r="CC22" s="66">
        <f t="shared" si="64"/>
        <v>0</v>
      </c>
      <c r="CD22" s="66">
        <f t="shared" si="64"/>
        <v>0</v>
      </c>
      <c r="CE22" s="75">
        <f t="shared" si="51"/>
        <v>0</v>
      </c>
      <c r="CF22" s="66">
        <f t="shared" si="65"/>
        <v>0</v>
      </c>
      <c r="CG22" s="66">
        <f t="shared" si="65"/>
        <v>0</v>
      </c>
      <c r="CH22" s="66">
        <f t="shared" si="65"/>
        <v>0</v>
      </c>
      <c r="CI22" s="66">
        <f t="shared" si="65"/>
        <v>0</v>
      </c>
      <c r="CJ22" s="66">
        <f t="shared" si="65"/>
        <v>0</v>
      </c>
      <c r="CK22" s="66">
        <f t="shared" si="65"/>
        <v>0</v>
      </c>
      <c r="CL22" s="66">
        <f t="shared" si="65"/>
        <v>0</v>
      </c>
      <c r="CM22" s="66">
        <f t="shared" si="65"/>
        <v>0</v>
      </c>
      <c r="CN22" s="66">
        <f t="shared" si="65"/>
        <v>0</v>
      </c>
      <c r="CO22" s="66">
        <f t="shared" si="65"/>
        <v>0</v>
      </c>
      <c r="CP22" s="66">
        <f t="shared" si="65"/>
        <v>0</v>
      </c>
      <c r="CQ22" s="66">
        <f t="shared" si="65"/>
        <v>0</v>
      </c>
      <c r="CR22" s="75">
        <f t="shared" si="53"/>
        <v>0</v>
      </c>
      <c r="CS22" s="66">
        <f t="shared" si="66"/>
        <v>0</v>
      </c>
      <c r="CT22" s="66">
        <f t="shared" si="66"/>
        <v>0</v>
      </c>
      <c r="CU22" s="66">
        <f t="shared" si="66"/>
        <v>0</v>
      </c>
      <c r="CV22" s="66">
        <f t="shared" si="66"/>
        <v>0</v>
      </c>
      <c r="CW22" s="66">
        <f t="shared" si="66"/>
        <v>0</v>
      </c>
      <c r="CX22" s="66">
        <f t="shared" si="66"/>
        <v>0</v>
      </c>
      <c r="CY22" s="66">
        <f t="shared" si="66"/>
        <v>0</v>
      </c>
      <c r="CZ22" s="66">
        <f t="shared" si="66"/>
        <v>0</v>
      </c>
      <c r="DA22" s="66">
        <f t="shared" si="66"/>
        <v>0</v>
      </c>
      <c r="DB22" s="66">
        <f t="shared" si="66"/>
        <v>0</v>
      </c>
      <c r="DC22" s="66">
        <f t="shared" si="66"/>
        <v>0</v>
      </c>
      <c r="DD22" s="66">
        <f t="shared" si="66"/>
        <v>0</v>
      </c>
      <c r="DE22" s="75">
        <f t="shared" si="55"/>
        <v>0</v>
      </c>
      <c r="DF22" s="66">
        <f t="shared" si="67"/>
        <v>0</v>
      </c>
      <c r="DG22" s="66">
        <f t="shared" si="67"/>
        <v>0</v>
      </c>
      <c r="DH22" s="66">
        <f t="shared" si="67"/>
        <v>0</v>
      </c>
      <c r="DI22" s="66">
        <f t="shared" si="67"/>
        <v>0</v>
      </c>
      <c r="DJ22" s="66">
        <f t="shared" si="67"/>
        <v>0</v>
      </c>
      <c r="DK22" s="66">
        <f t="shared" si="67"/>
        <v>0</v>
      </c>
      <c r="DL22" s="66">
        <f t="shared" si="67"/>
        <v>0</v>
      </c>
      <c r="DM22" s="66">
        <f t="shared" si="67"/>
        <v>0</v>
      </c>
      <c r="DN22" s="66">
        <f t="shared" si="67"/>
        <v>0</v>
      </c>
      <c r="DO22" s="66">
        <f t="shared" si="67"/>
        <v>0</v>
      </c>
      <c r="DP22" s="66">
        <f t="shared" si="67"/>
        <v>0</v>
      </c>
      <c r="DQ22" s="66">
        <f t="shared" si="67"/>
        <v>0</v>
      </c>
      <c r="DR22" s="75">
        <f t="shared" si="57"/>
        <v>0</v>
      </c>
      <c r="DS22" s="66">
        <f t="shared" si="68"/>
        <v>0</v>
      </c>
      <c r="DT22" s="66">
        <f t="shared" si="68"/>
        <v>0</v>
      </c>
      <c r="DU22" s="66">
        <f t="shared" si="68"/>
        <v>0</v>
      </c>
      <c r="DV22" s="66">
        <f t="shared" si="68"/>
        <v>0</v>
      </c>
      <c r="DW22" s="66">
        <f t="shared" si="68"/>
        <v>0</v>
      </c>
      <c r="DX22" s="66">
        <f t="shared" si="68"/>
        <v>0</v>
      </c>
      <c r="DY22" s="66">
        <f t="shared" si="68"/>
        <v>0</v>
      </c>
      <c r="DZ22" s="66">
        <f t="shared" si="68"/>
        <v>0</v>
      </c>
      <c r="EA22" s="66">
        <f t="shared" si="68"/>
        <v>0</v>
      </c>
      <c r="EB22" s="66">
        <f t="shared" si="68"/>
        <v>0</v>
      </c>
      <c r="EC22" s="66">
        <f t="shared" si="68"/>
        <v>0</v>
      </c>
      <c r="ED22" s="66">
        <f t="shared" si="68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F23" s="66">
        <f t="shared" si="69"/>
        <v>0</v>
      </c>
      <c r="G23" s="66">
        <f t="shared" si="69"/>
        <v>0</v>
      </c>
      <c r="H23" s="66">
        <f t="shared" si="69"/>
        <v>0</v>
      </c>
      <c r="I23" s="66">
        <f t="shared" si="69"/>
        <v>0</v>
      </c>
      <c r="J23" s="66">
        <f t="shared" si="69"/>
        <v>0</v>
      </c>
      <c r="K23" s="66">
        <f t="shared" si="69"/>
        <v>0</v>
      </c>
      <c r="L23" s="66">
        <f t="shared" si="69"/>
        <v>0</v>
      </c>
      <c r="M23" s="66">
        <f t="shared" si="69"/>
        <v>0</v>
      </c>
      <c r="N23" s="66">
        <f t="shared" si="69"/>
        <v>0</v>
      </c>
      <c r="O23" s="66">
        <f t="shared" si="69"/>
        <v>0</v>
      </c>
      <c r="P23" s="66">
        <f t="shared" si="69"/>
        <v>0</v>
      </c>
      <c r="Q23" s="66">
        <f t="shared" si="69"/>
        <v>0</v>
      </c>
      <c r="R23" s="75">
        <f t="shared" si="41"/>
        <v>0</v>
      </c>
      <c r="S23" s="66">
        <f t="shared" si="70"/>
        <v>0</v>
      </c>
      <c r="T23" s="66">
        <f t="shared" si="70"/>
        <v>0</v>
      </c>
      <c r="U23" s="66">
        <f t="shared" si="70"/>
        <v>0</v>
      </c>
      <c r="V23" s="66">
        <f t="shared" si="70"/>
        <v>0</v>
      </c>
      <c r="W23" s="66">
        <f t="shared" si="70"/>
        <v>0</v>
      </c>
      <c r="X23" s="66">
        <f t="shared" si="70"/>
        <v>0</v>
      </c>
      <c r="Y23" s="66">
        <f t="shared" si="70"/>
        <v>0</v>
      </c>
      <c r="Z23" s="66">
        <f t="shared" si="70"/>
        <v>0</v>
      </c>
      <c r="AA23" s="66">
        <f t="shared" si="70"/>
        <v>0</v>
      </c>
      <c r="AB23" s="66">
        <f t="shared" si="70"/>
        <v>0</v>
      </c>
      <c r="AC23" s="66">
        <f t="shared" si="70"/>
        <v>0</v>
      </c>
      <c r="AD23" s="66">
        <f t="shared" si="70"/>
        <v>0</v>
      </c>
      <c r="AE23" s="75">
        <f t="shared" si="43"/>
        <v>0</v>
      </c>
      <c r="AF23" s="66">
        <f t="shared" si="60"/>
        <v>0</v>
      </c>
      <c r="AG23" s="66">
        <f t="shared" si="60"/>
        <v>0</v>
      </c>
      <c r="AH23" s="66">
        <f t="shared" si="60"/>
        <v>0</v>
      </c>
      <c r="AI23" s="66">
        <f t="shared" si="60"/>
        <v>0</v>
      </c>
      <c r="AJ23" s="66">
        <f t="shared" si="60"/>
        <v>0</v>
      </c>
      <c r="AK23" s="66">
        <f t="shared" si="60"/>
        <v>0</v>
      </c>
      <c r="AL23" s="66">
        <f t="shared" si="61"/>
        <v>0</v>
      </c>
      <c r="AM23" s="66">
        <f t="shared" si="61"/>
        <v>0</v>
      </c>
      <c r="AN23" s="66">
        <f t="shared" si="61"/>
        <v>0</v>
      </c>
      <c r="AO23" s="66">
        <f t="shared" si="61"/>
        <v>0</v>
      </c>
      <c r="AP23" s="66">
        <f t="shared" si="61"/>
        <v>0</v>
      </c>
      <c r="AQ23" s="66">
        <f t="shared" si="61"/>
        <v>0</v>
      </c>
      <c r="AR23" s="75">
        <f t="shared" si="45"/>
        <v>0</v>
      </c>
      <c r="AS23" s="66">
        <f t="shared" si="62"/>
        <v>0</v>
      </c>
      <c r="AT23" s="66">
        <f t="shared" si="62"/>
        <v>0</v>
      </c>
      <c r="AU23" s="66">
        <f t="shared" si="62"/>
        <v>0</v>
      </c>
      <c r="AV23" s="66">
        <f t="shared" si="62"/>
        <v>0</v>
      </c>
      <c r="AW23" s="66">
        <f t="shared" si="62"/>
        <v>0</v>
      </c>
      <c r="AX23" s="66">
        <f t="shared" si="62"/>
        <v>0</v>
      </c>
      <c r="AY23" s="66">
        <f t="shared" si="62"/>
        <v>0</v>
      </c>
      <c r="AZ23" s="66">
        <f t="shared" si="62"/>
        <v>0</v>
      </c>
      <c r="BA23" s="66">
        <f t="shared" si="62"/>
        <v>0</v>
      </c>
      <c r="BB23" s="66">
        <f t="shared" si="62"/>
        <v>0</v>
      </c>
      <c r="BC23" s="66">
        <f t="shared" si="62"/>
        <v>0</v>
      </c>
      <c r="BD23" s="66">
        <f t="shared" si="62"/>
        <v>0</v>
      </c>
      <c r="BE23" s="75">
        <f t="shared" si="47"/>
        <v>0</v>
      </c>
      <c r="BF23" s="66">
        <f t="shared" si="63"/>
        <v>0</v>
      </c>
      <c r="BG23" s="66">
        <f t="shared" si="63"/>
        <v>0</v>
      </c>
      <c r="BH23" s="66">
        <f t="shared" si="63"/>
        <v>0</v>
      </c>
      <c r="BI23" s="66">
        <f t="shared" si="63"/>
        <v>0</v>
      </c>
      <c r="BJ23" s="66">
        <f t="shared" si="63"/>
        <v>0</v>
      </c>
      <c r="BK23" s="66">
        <f t="shared" si="63"/>
        <v>0</v>
      </c>
      <c r="BL23" s="66">
        <f t="shared" si="63"/>
        <v>0</v>
      </c>
      <c r="BM23" s="66">
        <f t="shared" si="63"/>
        <v>0</v>
      </c>
      <c r="BN23" s="66">
        <f t="shared" si="63"/>
        <v>0</v>
      </c>
      <c r="BO23" s="66">
        <f t="shared" si="63"/>
        <v>0</v>
      </c>
      <c r="BP23" s="66">
        <f t="shared" si="63"/>
        <v>0</v>
      </c>
      <c r="BQ23" s="66">
        <f t="shared" si="63"/>
        <v>0</v>
      </c>
      <c r="BR23" s="75">
        <f t="shared" si="49"/>
        <v>0</v>
      </c>
      <c r="BS23" s="66">
        <f t="shared" si="64"/>
        <v>0</v>
      </c>
      <c r="BT23" s="66">
        <f t="shared" si="64"/>
        <v>0</v>
      </c>
      <c r="BU23" s="66">
        <f t="shared" si="64"/>
        <v>0</v>
      </c>
      <c r="BV23" s="66">
        <f t="shared" si="64"/>
        <v>0</v>
      </c>
      <c r="BW23" s="66">
        <f t="shared" si="64"/>
        <v>0</v>
      </c>
      <c r="BX23" s="66">
        <f t="shared" si="64"/>
        <v>0</v>
      </c>
      <c r="BY23" s="66">
        <f t="shared" si="64"/>
        <v>0</v>
      </c>
      <c r="BZ23" s="66">
        <f t="shared" si="64"/>
        <v>0</v>
      </c>
      <c r="CA23" s="66">
        <f t="shared" si="64"/>
        <v>0</v>
      </c>
      <c r="CB23" s="66">
        <f t="shared" si="64"/>
        <v>0</v>
      </c>
      <c r="CC23" s="66">
        <f t="shared" si="64"/>
        <v>0</v>
      </c>
      <c r="CD23" s="66">
        <f t="shared" si="64"/>
        <v>0</v>
      </c>
      <c r="CE23" s="75">
        <f t="shared" si="51"/>
        <v>0</v>
      </c>
      <c r="CF23" s="66">
        <f t="shared" si="65"/>
        <v>0</v>
      </c>
      <c r="CG23" s="66">
        <f t="shared" si="65"/>
        <v>0</v>
      </c>
      <c r="CH23" s="66">
        <f t="shared" si="65"/>
        <v>0</v>
      </c>
      <c r="CI23" s="66">
        <f t="shared" si="65"/>
        <v>0</v>
      </c>
      <c r="CJ23" s="66">
        <f t="shared" si="65"/>
        <v>0</v>
      </c>
      <c r="CK23" s="66">
        <f t="shared" si="65"/>
        <v>0</v>
      </c>
      <c r="CL23" s="66">
        <f t="shared" si="65"/>
        <v>0</v>
      </c>
      <c r="CM23" s="66">
        <f t="shared" si="65"/>
        <v>0</v>
      </c>
      <c r="CN23" s="66">
        <f t="shared" si="65"/>
        <v>0</v>
      </c>
      <c r="CO23" s="66">
        <f t="shared" si="65"/>
        <v>0</v>
      </c>
      <c r="CP23" s="66">
        <f t="shared" si="65"/>
        <v>0</v>
      </c>
      <c r="CQ23" s="66">
        <f t="shared" si="65"/>
        <v>0</v>
      </c>
      <c r="CR23" s="75">
        <f t="shared" si="53"/>
        <v>0</v>
      </c>
      <c r="CS23" s="66">
        <f t="shared" si="66"/>
        <v>0</v>
      </c>
      <c r="CT23" s="66">
        <f t="shared" si="66"/>
        <v>0</v>
      </c>
      <c r="CU23" s="66">
        <f t="shared" si="66"/>
        <v>0</v>
      </c>
      <c r="CV23" s="66">
        <f t="shared" si="66"/>
        <v>0</v>
      </c>
      <c r="CW23" s="66">
        <f t="shared" si="66"/>
        <v>0</v>
      </c>
      <c r="CX23" s="66">
        <f t="shared" si="66"/>
        <v>0</v>
      </c>
      <c r="CY23" s="66">
        <f t="shared" si="66"/>
        <v>0</v>
      </c>
      <c r="CZ23" s="66">
        <f t="shared" si="66"/>
        <v>0</v>
      </c>
      <c r="DA23" s="66">
        <f t="shared" si="66"/>
        <v>0</v>
      </c>
      <c r="DB23" s="66">
        <f t="shared" si="66"/>
        <v>0</v>
      </c>
      <c r="DC23" s="66">
        <f t="shared" si="66"/>
        <v>0</v>
      </c>
      <c r="DD23" s="66">
        <f t="shared" si="66"/>
        <v>0</v>
      </c>
      <c r="DE23" s="75">
        <f t="shared" si="55"/>
        <v>0</v>
      </c>
      <c r="DF23" s="66">
        <f t="shared" si="67"/>
        <v>0</v>
      </c>
      <c r="DG23" s="66">
        <f t="shared" si="67"/>
        <v>0</v>
      </c>
      <c r="DH23" s="66">
        <f t="shared" si="67"/>
        <v>0</v>
      </c>
      <c r="DI23" s="66">
        <f t="shared" si="67"/>
        <v>0</v>
      </c>
      <c r="DJ23" s="66">
        <f t="shared" si="67"/>
        <v>0</v>
      </c>
      <c r="DK23" s="66">
        <f t="shared" si="67"/>
        <v>0</v>
      </c>
      <c r="DL23" s="66">
        <f t="shared" si="67"/>
        <v>0</v>
      </c>
      <c r="DM23" s="66">
        <f t="shared" si="67"/>
        <v>0</v>
      </c>
      <c r="DN23" s="66">
        <f t="shared" si="67"/>
        <v>0</v>
      </c>
      <c r="DO23" s="66">
        <f t="shared" si="67"/>
        <v>0</v>
      </c>
      <c r="DP23" s="66">
        <f t="shared" si="67"/>
        <v>0</v>
      </c>
      <c r="DQ23" s="66">
        <f t="shared" si="67"/>
        <v>0</v>
      </c>
      <c r="DR23" s="75">
        <f t="shared" si="57"/>
        <v>0</v>
      </c>
      <c r="DS23" s="66">
        <f t="shared" si="68"/>
        <v>0</v>
      </c>
      <c r="DT23" s="66">
        <f t="shared" si="68"/>
        <v>0</v>
      </c>
      <c r="DU23" s="66">
        <f t="shared" si="68"/>
        <v>0</v>
      </c>
      <c r="DV23" s="66">
        <f t="shared" si="68"/>
        <v>0</v>
      </c>
      <c r="DW23" s="66">
        <f t="shared" si="68"/>
        <v>0</v>
      </c>
      <c r="DX23" s="66">
        <f t="shared" si="68"/>
        <v>0</v>
      </c>
      <c r="DY23" s="66">
        <f t="shared" si="68"/>
        <v>0</v>
      </c>
      <c r="DZ23" s="66">
        <f t="shared" si="68"/>
        <v>0</v>
      </c>
      <c r="EA23" s="66">
        <f t="shared" si="68"/>
        <v>0</v>
      </c>
      <c r="EB23" s="66">
        <f t="shared" si="68"/>
        <v>0</v>
      </c>
      <c r="EC23" s="66">
        <f t="shared" si="68"/>
        <v>0</v>
      </c>
      <c r="ED23" s="66">
        <f t="shared" si="68"/>
        <v>0</v>
      </c>
      <c r="EE23" s="76">
        <f t="shared" si="59"/>
        <v>0</v>
      </c>
    </row>
    <row r="24" spans="1:135" x14ac:dyDescent="0.2">
      <c r="A24" s="2"/>
      <c r="D24" s="2" t="s">
        <v>76</v>
      </c>
      <c r="F24" s="66">
        <f t="shared" si="69"/>
        <v>0</v>
      </c>
      <c r="G24" s="66">
        <f t="shared" si="69"/>
        <v>0</v>
      </c>
      <c r="H24" s="66">
        <f t="shared" si="69"/>
        <v>0</v>
      </c>
      <c r="I24" s="66">
        <f t="shared" si="69"/>
        <v>0</v>
      </c>
      <c r="J24" s="66">
        <f t="shared" si="69"/>
        <v>0</v>
      </c>
      <c r="K24" s="66">
        <f t="shared" si="69"/>
        <v>0</v>
      </c>
      <c r="L24" s="66">
        <f t="shared" si="69"/>
        <v>0</v>
      </c>
      <c r="M24" s="66">
        <f t="shared" si="69"/>
        <v>0</v>
      </c>
      <c r="N24" s="66">
        <f t="shared" si="69"/>
        <v>0</v>
      </c>
      <c r="O24" s="66">
        <f t="shared" si="69"/>
        <v>0</v>
      </c>
      <c r="P24" s="66">
        <f t="shared" si="69"/>
        <v>0</v>
      </c>
      <c r="Q24" s="66">
        <f t="shared" si="69"/>
        <v>0</v>
      </c>
      <c r="R24" s="75">
        <f t="shared" si="41"/>
        <v>0</v>
      </c>
      <c r="S24" s="66">
        <f t="shared" si="70"/>
        <v>0</v>
      </c>
      <c r="T24" s="66">
        <f t="shared" si="70"/>
        <v>0</v>
      </c>
      <c r="U24" s="66">
        <f t="shared" si="70"/>
        <v>0</v>
      </c>
      <c r="V24" s="66">
        <f t="shared" si="70"/>
        <v>0</v>
      </c>
      <c r="W24" s="66">
        <f t="shared" si="70"/>
        <v>0</v>
      </c>
      <c r="X24" s="66">
        <f t="shared" si="70"/>
        <v>0</v>
      </c>
      <c r="Y24" s="66">
        <f t="shared" si="70"/>
        <v>0</v>
      </c>
      <c r="Z24" s="66">
        <f t="shared" si="70"/>
        <v>0</v>
      </c>
      <c r="AA24" s="66">
        <f t="shared" si="70"/>
        <v>0</v>
      </c>
      <c r="AB24" s="66">
        <f t="shared" si="70"/>
        <v>0</v>
      </c>
      <c r="AC24" s="66">
        <f t="shared" si="70"/>
        <v>0</v>
      </c>
      <c r="AD24" s="66">
        <f t="shared" si="70"/>
        <v>0</v>
      </c>
      <c r="AE24" s="75">
        <f t="shared" si="43"/>
        <v>0</v>
      </c>
      <c r="AF24" s="66">
        <f t="shared" si="60"/>
        <v>0</v>
      </c>
      <c r="AG24" s="66">
        <f t="shared" si="60"/>
        <v>0</v>
      </c>
      <c r="AH24" s="66">
        <f t="shared" si="60"/>
        <v>0</v>
      </c>
      <c r="AI24" s="66">
        <f t="shared" si="60"/>
        <v>0</v>
      </c>
      <c r="AJ24" s="66">
        <f t="shared" si="60"/>
        <v>0</v>
      </c>
      <c r="AK24" s="66">
        <f t="shared" si="60"/>
        <v>0</v>
      </c>
      <c r="AL24" s="66">
        <f t="shared" ref="AL24:AQ33" si="71">IF(AL$2&gt;=$B$18,$E24,0)</f>
        <v>0</v>
      </c>
      <c r="AM24" s="66">
        <f t="shared" si="71"/>
        <v>0</v>
      </c>
      <c r="AN24" s="66">
        <f t="shared" si="71"/>
        <v>0</v>
      </c>
      <c r="AO24" s="66">
        <f t="shared" si="71"/>
        <v>0</v>
      </c>
      <c r="AP24" s="66">
        <f t="shared" si="71"/>
        <v>0</v>
      </c>
      <c r="AQ24" s="66">
        <f t="shared" si="71"/>
        <v>0</v>
      </c>
      <c r="AR24" s="75">
        <f t="shared" si="45"/>
        <v>0</v>
      </c>
      <c r="AS24" s="66">
        <f t="shared" ref="AS24:BD33" si="72">IF(AS$2&gt;=$B$18,$E24,0)</f>
        <v>0</v>
      </c>
      <c r="AT24" s="66">
        <f t="shared" si="72"/>
        <v>0</v>
      </c>
      <c r="AU24" s="66">
        <f t="shared" si="72"/>
        <v>0</v>
      </c>
      <c r="AV24" s="66">
        <f t="shared" si="72"/>
        <v>0</v>
      </c>
      <c r="AW24" s="66">
        <f t="shared" si="72"/>
        <v>0</v>
      </c>
      <c r="AX24" s="66">
        <f t="shared" si="72"/>
        <v>0</v>
      </c>
      <c r="AY24" s="66">
        <f t="shared" si="72"/>
        <v>0</v>
      </c>
      <c r="AZ24" s="66">
        <f t="shared" si="72"/>
        <v>0</v>
      </c>
      <c r="BA24" s="66">
        <f t="shared" si="72"/>
        <v>0</v>
      </c>
      <c r="BB24" s="66">
        <f t="shared" si="72"/>
        <v>0</v>
      </c>
      <c r="BC24" s="66">
        <f t="shared" si="72"/>
        <v>0</v>
      </c>
      <c r="BD24" s="66">
        <f t="shared" si="72"/>
        <v>0</v>
      </c>
      <c r="BE24" s="75">
        <f t="shared" si="47"/>
        <v>0</v>
      </c>
      <c r="BF24" s="66">
        <f t="shared" ref="BF24:BQ33" si="73">IF(BF$2&gt;=$B$18,$E24,0)</f>
        <v>0</v>
      </c>
      <c r="BG24" s="66">
        <f t="shared" si="73"/>
        <v>0</v>
      </c>
      <c r="BH24" s="66">
        <f t="shared" si="73"/>
        <v>0</v>
      </c>
      <c r="BI24" s="66">
        <f t="shared" si="73"/>
        <v>0</v>
      </c>
      <c r="BJ24" s="66">
        <f t="shared" si="73"/>
        <v>0</v>
      </c>
      <c r="BK24" s="66">
        <f t="shared" si="73"/>
        <v>0</v>
      </c>
      <c r="BL24" s="66">
        <f t="shared" si="73"/>
        <v>0</v>
      </c>
      <c r="BM24" s="66">
        <f t="shared" si="73"/>
        <v>0</v>
      </c>
      <c r="BN24" s="66">
        <f t="shared" si="73"/>
        <v>0</v>
      </c>
      <c r="BO24" s="66">
        <f t="shared" si="73"/>
        <v>0</v>
      </c>
      <c r="BP24" s="66">
        <f t="shared" si="73"/>
        <v>0</v>
      </c>
      <c r="BQ24" s="66">
        <f t="shared" si="73"/>
        <v>0</v>
      </c>
      <c r="BR24" s="75">
        <f t="shared" si="49"/>
        <v>0</v>
      </c>
      <c r="BS24" s="66">
        <f t="shared" ref="BS24:CD33" si="74">IF(BS$2&gt;=$B$18,$E24,0)</f>
        <v>0</v>
      </c>
      <c r="BT24" s="66">
        <f t="shared" si="74"/>
        <v>0</v>
      </c>
      <c r="BU24" s="66">
        <f t="shared" si="74"/>
        <v>0</v>
      </c>
      <c r="BV24" s="66">
        <f t="shared" si="74"/>
        <v>0</v>
      </c>
      <c r="BW24" s="66">
        <f t="shared" si="74"/>
        <v>0</v>
      </c>
      <c r="BX24" s="66">
        <f t="shared" si="74"/>
        <v>0</v>
      </c>
      <c r="BY24" s="66">
        <f t="shared" si="74"/>
        <v>0</v>
      </c>
      <c r="BZ24" s="66">
        <f t="shared" si="74"/>
        <v>0</v>
      </c>
      <c r="CA24" s="66">
        <f t="shared" si="74"/>
        <v>0</v>
      </c>
      <c r="CB24" s="66">
        <f t="shared" si="74"/>
        <v>0</v>
      </c>
      <c r="CC24" s="66">
        <f t="shared" si="74"/>
        <v>0</v>
      </c>
      <c r="CD24" s="66">
        <f t="shared" si="74"/>
        <v>0</v>
      </c>
      <c r="CE24" s="75">
        <f t="shared" si="51"/>
        <v>0</v>
      </c>
      <c r="CF24" s="66">
        <f t="shared" ref="CF24:CQ33" si="75">IF(CF$2&gt;=$B$18,$E24,0)</f>
        <v>0</v>
      </c>
      <c r="CG24" s="66">
        <f t="shared" si="75"/>
        <v>0</v>
      </c>
      <c r="CH24" s="66">
        <f t="shared" si="75"/>
        <v>0</v>
      </c>
      <c r="CI24" s="66">
        <f t="shared" si="75"/>
        <v>0</v>
      </c>
      <c r="CJ24" s="66">
        <f t="shared" si="75"/>
        <v>0</v>
      </c>
      <c r="CK24" s="66">
        <f t="shared" si="75"/>
        <v>0</v>
      </c>
      <c r="CL24" s="66">
        <f t="shared" si="75"/>
        <v>0</v>
      </c>
      <c r="CM24" s="66">
        <f t="shared" si="75"/>
        <v>0</v>
      </c>
      <c r="CN24" s="66">
        <f t="shared" si="75"/>
        <v>0</v>
      </c>
      <c r="CO24" s="66">
        <f t="shared" si="75"/>
        <v>0</v>
      </c>
      <c r="CP24" s="66">
        <f t="shared" si="75"/>
        <v>0</v>
      </c>
      <c r="CQ24" s="66">
        <f t="shared" si="75"/>
        <v>0</v>
      </c>
      <c r="CR24" s="75">
        <f t="shared" si="53"/>
        <v>0</v>
      </c>
      <c r="CS24" s="66">
        <f t="shared" ref="CS24:DD33" si="76">IF(CS$2&gt;=$B$18,$E24,0)</f>
        <v>0</v>
      </c>
      <c r="CT24" s="66">
        <f t="shared" si="76"/>
        <v>0</v>
      </c>
      <c r="CU24" s="66">
        <f t="shared" si="76"/>
        <v>0</v>
      </c>
      <c r="CV24" s="66">
        <f t="shared" si="76"/>
        <v>0</v>
      </c>
      <c r="CW24" s="66">
        <f t="shared" si="76"/>
        <v>0</v>
      </c>
      <c r="CX24" s="66">
        <f t="shared" si="76"/>
        <v>0</v>
      </c>
      <c r="CY24" s="66">
        <f t="shared" si="76"/>
        <v>0</v>
      </c>
      <c r="CZ24" s="66">
        <f t="shared" si="76"/>
        <v>0</v>
      </c>
      <c r="DA24" s="66">
        <f t="shared" si="76"/>
        <v>0</v>
      </c>
      <c r="DB24" s="66">
        <f t="shared" si="76"/>
        <v>0</v>
      </c>
      <c r="DC24" s="66">
        <f t="shared" si="76"/>
        <v>0</v>
      </c>
      <c r="DD24" s="66">
        <f t="shared" si="76"/>
        <v>0</v>
      </c>
      <c r="DE24" s="75">
        <f t="shared" si="55"/>
        <v>0</v>
      </c>
      <c r="DF24" s="66">
        <f t="shared" ref="DF24:DQ33" si="77">IF(DF$2&gt;=$B$18,$E24,0)</f>
        <v>0</v>
      </c>
      <c r="DG24" s="66">
        <f t="shared" si="77"/>
        <v>0</v>
      </c>
      <c r="DH24" s="66">
        <f t="shared" si="77"/>
        <v>0</v>
      </c>
      <c r="DI24" s="66">
        <f t="shared" si="77"/>
        <v>0</v>
      </c>
      <c r="DJ24" s="66">
        <f t="shared" si="77"/>
        <v>0</v>
      </c>
      <c r="DK24" s="66">
        <f t="shared" si="77"/>
        <v>0</v>
      </c>
      <c r="DL24" s="66">
        <f t="shared" si="77"/>
        <v>0</v>
      </c>
      <c r="DM24" s="66">
        <f t="shared" si="77"/>
        <v>0</v>
      </c>
      <c r="DN24" s="66">
        <f t="shared" si="77"/>
        <v>0</v>
      </c>
      <c r="DO24" s="66">
        <f t="shared" si="77"/>
        <v>0</v>
      </c>
      <c r="DP24" s="66">
        <f t="shared" si="77"/>
        <v>0</v>
      </c>
      <c r="DQ24" s="66">
        <f t="shared" si="77"/>
        <v>0</v>
      </c>
      <c r="DR24" s="75">
        <f t="shared" si="57"/>
        <v>0</v>
      </c>
      <c r="DS24" s="66">
        <f t="shared" ref="DS24:ED33" si="78">IF(DS$2&gt;=$B$18,$E24,0)</f>
        <v>0</v>
      </c>
      <c r="DT24" s="66">
        <f t="shared" si="78"/>
        <v>0</v>
      </c>
      <c r="DU24" s="66">
        <f t="shared" si="78"/>
        <v>0</v>
      </c>
      <c r="DV24" s="66">
        <f t="shared" si="78"/>
        <v>0</v>
      </c>
      <c r="DW24" s="66">
        <f t="shared" si="78"/>
        <v>0</v>
      </c>
      <c r="DX24" s="66">
        <f t="shared" si="78"/>
        <v>0</v>
      </c>
      <c r="DY24" s="66">
        <f t="shared" si="78"/>
        <v>0</v>
      </c>
      <c r="DZ24" s="66">
        <f t="shared" si="78"/>
        <v>0</v>
      </c>
      <c r="EA24" s="66">
        <f t="shared" si="78"/>
        <v>0</v>
      </c>
      <c r="EB24" s="66">
        <f t="shared" si="78"/>
        <v>0</v>
      </c>
      <c r="EC24" s="66">
        <f t="shared" si="78"/>
        <v>0</v>
      </c>
      <c r="ED24" s="66">
        <f t="shared" si="78"/>
        <v>0</v>
      </c>
      <c r="EE24" s="76">
        <f t="shared" si="59"/>
        <v>0</v>
      </c>
    </row>
    <row r="25" spans="1:135" x14ac:dyDescent="0.2">
      <c r="A25" s="2"/>
      <c r="D25" s="2" t="s">
        <v>77</v>
      </c>
      <c r="F25" s="66">
        <f t="shared" si="69"/>
        <v>0</v>
      </c>
      <c r="G25" s="66">
        <f t="shared" si="69"/>
        <v>0</v>
      </c>
      <c r="H25" s="66">
        <f t="shared" si="69"/>
        <v>0</v>
      </c>
      <c r="I25" s="66">
        <f t="shared" si="69"/>
        <v>0</v>
      </c>
      <c r="J25" s="66">
        <f t="shared" si="69"/>
        <v>0</v>
      </c>
      <c r="K25" s="66">
        <f t="shared" si="69"/>
        <v>0</v>
      </c>
      <c r="L25" s="66">
        <f t="shared" si="69"/>
        <v>0</v>
      </c>
      <c r="M25" s="66">
        <f t="shared" si="69"/>
        <v>0</v>
      </c>
      <c r="N25" s="66">
        <f t="shared" si="69"/>
        <v>0</v>
      </c>
      <c r="O25" s="66">
        <f t="shared" si="69"/>
        <v>0</v>
      </c>
      <c r="P25" s="66">
        <f t="shared" si="69"/>
        <v>0</v>
      </c>
      <c r="Q25" s="66">
        <f t="shared" si="69"/>
        <v>0</v>
      </c>
      <c r="R25" s="75">
        <f t="shared" si="41"/>
        <v>0</v>
      </c>
      <c r="S25" s="66">
        <f t="shared" si="70"/>
        <v>0</v>
      </c>
      <c r="T25" s="66">
        <f t="shared" si="70"/>
        <v>0</v>
      </c>
      <c r="U25" s="66">
        <f t="shared" si="70"/>
        <v>0</v>
      </c>
      <c r="V25" s="66">
        <f t="shared" si="70"/>
        <v>0</v>
      </c>
      <c r="W25" s="66">
        <f t="shared" si="70"/>
        <v>0</v>
      </c>
      <c r="X25" s="66">
        <f t="shared" si="70"/>
        <v>0</v>
      </c>
      <c r="Y25" s="66">
        <f t="shared" si="70"/>
        <v>0</v>
      </c>
      <c r="Z25" s="66">
        <f t="shared" si="70"/>
        <v>0</v>
      </c>
      <c r="AA25" s="66">
        <f t="shared" si="70"/>
        <v>0</v>
      </c>
      <c r="AB25" s="66">
        <f t="shared" si="70"/>
        <v>0</v>
      </c>
      <c r="AC25" s="66">
        <f t="shared" si="70"/>
        <v>0</v>
      </c>
      <c r="AD25" s="66">
        <f t="shared" si="70"/>
        <v>0</v>
      </c>
      <c r="AE25" s="75">
        <f t="shared" si="43"/>
        <v>0</v>
      </c>
      <c r="AF25" s="66">
        <f t="shared" si="60"/>
        <v>0</v>
      </c>
      <c r="AG25" s="66">
        <f t="shared" si="60"/>
        <v>0</v>
      </c>
      <c r="AH25" s="66">
        <f t="shared" si="60"/>
        <v>0</v>
      </c>
      <c r="AI25" s="66">
        <f t="shared" si="60"/>
        <v>0</v>
      </c>
      <c r="AJ25" s="66">
        <f t="shared" si="60"/>
        <v>0</v>
      </c>
      <c r="AK25" s="66">
        <f t="shared" si="60"/>
        <v>0</v>
      </c>
      <c r="AL25" s="66">
        <f t="shared" si="71"/>
        <v>0</v>
      </c>
      <c r="AM25" s="66">
        <f t="shared" si="71"/>
        <v>0</v>
      </c>
      <c r="AN25" s="66">
        <f t="shared" si="71"/>
        <v>0</v>
      </c>
      <c r="AO25" s="66">
        <f t="shared" si="71"/>
        <v>0</v>
      </c>
      <c r="AP25" s="66">
        <f t="shared" si="71"/>
        <v>0</v>
      </c>
      <c r="AQ25" s="66">
        <f t="shared" si="71"/>
        <v>0</v>
      </c>
      <c r="AR25" s="75">
        <f t="shared" si="45"/>
        <v>0</v>
      </c>
      <c r="AS25" s="66">
        <f t="shared" si="72"/>
        <v>0</v>
      </c>
      <c r="AT25" s="66">
        <f t="shared" si="72"/>
        <v>0</v>
      </c>
      <c r="AU25" s="66">
        <f t="shared" si="72"/>
        <v>0</v>
      </c>
      <c r="AV25" s="66">
        <f t="shared" si="72"/>
        <v>0</v>
      </c>
      <c r="AW25" s="66">
        <f t="shared" si="72"/>
        <v>0</v>
      </c>
      <c r="AX25" s="66">
        <f t="shared" si="72"/>
        <v>0</v>
      </c>
      <c r="AY25" s="66">
        <f t="shared" si="72"/>
        <v>0</v>
      </c>
      <c r="AZ25" s="66">
        <f t="shared" si="72"/>
        <v>0</v>
      </c>
      <c r="BA25" s="66">
        <f t="shared" si="72"/>
        <v>0</v>
      </c>
      <c r="BB25" s="66">
        <f t="shared" si="72"/>
        <v>0</v>
      </c>
      <c r="BC25" s="66">
        <f t="shared" si="72"/>
        <v>0</v>
      </c>
      <c r="BD25" s="66">
        <f t="shared" si="72"/>
        <v>0</v>
      </c>
      <c r="BE25" s="75">
        <f t="shared" si="47"/>
        <v>0</v>
      </c>
      <c r="BF25" s="66">
        <f t="shared" si="73"/>
        <v>0</v>
      </c>
      <c r="BG25" s="66">
        <f t="shared" si="73"/>
        <v>0</v>
      </c>
      <c r="BH25" s="66">
        <f t="shared" si="73"/>
        <v>0</v>
      </c>
      <c r="BI25" s="66">
        <f t="shared" si="73"/>
        <v>0</v>
      </c>
      <c r="BJ25" s="66">
        <f t="shared" si="73"/>
        <v>0</v>
      </c>
      <c r="BK25" s="66">
        <f t="shared" si="73"/>
        <v>0</v>
      </c>
      <c r="BL25" s="66">
        <f t="shared" si="73"/>
        <v>0</v>
      </c>
      <c r="BM25" s="66">
        <f t="shared" si="73"/>
        <v>0</v>
      </c>
      <c r="BN25" s="66">
        <f t="shared" si="73"/>
        <v>0</v>
      </c>
      <c r="BO25" s="66">
        <f t="shared" si="73"/>
        <v>0</v>
      </c>
      <c r="BP25" s="66">
        <f t="shared" si="73"/>
        <v>0</v>
      </c>
      <c r="BQ25" s="66">
        <f t="shared" si="73"/>
        <v>0</v>
      </c>
      <c r="BR25" s="75">
        <f t="shared" si="49"/>
        <v>0</v>
      </c>
      <c r="BS25" s="66">
        <f t="shared" si="74"/>
        <v>0</v>
      </c>
      <c r="BT25" s="66">
        <f t="shared" si="74"/>
        <v>0</v>
      </c>
      <c r="BU25" s="66">
        <f t="shared" si="74"/>
        <v>0</v>
      </c>
      <c r="BV25" s="66">
        <f t="shared" si="74"/>
        <v>0</v>
      </c>
      <c r="BW25" s="66">
        <f t="shared" si="74"/>
        <v>0</v>
      </c>
      <c r="BX25" s="66">
        <f t="shared" si="74"/>
        <v>0</v>
      </c>
      <c r="BY25" s="66">
        <f t="shared" si="74"/>
        <v>0</v>
      </c>
      <c r="BZ25" s="66">
        <f t="shared" si="74"/>
        <v>0</v>
      </c>
      <c r="CA25" s="66">
        <f t="shared" si="74"/>
        <v>0</v>
      </c>
      <c r="CB25" s="66">
        <f t="shared" si="74"/>
        <v>0</v>
      </c>
      <c r="CC25" s="66">
        <f t="shared" si="74"/>
        <v>0</v>
      </c>
      <c r="CD25" s="66">
        <f t="shared" si="74"/>
        <v>0</v>
      </c>
      <c r="CE25" s="75">
        <f t="shared" si="51"/>
        <v>0</v>
      </c>
      <c r="CF25" s="66">
        <f t="shared" si="75"/>
        <v>0</v>
      </c>
      <c r="CG25" s="66">
        <f t="shared" si="75"/>
        <v>0</v>
      </c>
      <c r="CH25" s="66">
        <f t="shared" si="75"/>
        <v>0</v>
      </c>
      <c r="CI25" s="66">
        <f t="shared" si="75"/>
        <v>0</v>
      </c>
      <c r="CJ25" s="66">
        <f t="shared" si="75"/>
        <v>0</v>
      </c>
      <c r="CK25" s="66">
        <f t="shared" si="75"/>
        <v>0</v>
      </c>
      <c r="CL25" s="66">
        <f t="shared" si="75"/>
        <v>0</v>
      </c>
      <c r="CM25" s="66">
        <f t="shared" si="75"/>
        <v>0</v>
      </c>
      <c r="CN25" s="66">
        <f t="shared" si="75"/>
        <v>0</v>
      </c>
      <c r="CO25" s="66">
        <f t="shared" si="75"/>
        <v>0</v>
      </c>
      <c r="CP25" s="66">
        <f t="shared" si="75"/>
        <v>0</v>
      </c>
      <c r="CQ25" s="66">
        <f t="shared" si="75"/>
        <v>0</v>
      </c>
      <c r="CR25" s="75">
        <f t="shared" si="53"/>
        <v>0</v>
      </c>
      <c r="CS25" s="66">
        <f t="shared" si="76"/>
        <v>0</v>
      </c>
      <c r="CT25" s="66">
        <f t="shared" si="76"/>
        <v>0</v>
      </c>
      <c r="CU25" s="66">
        <f t="shared" si="76"/>
        <v>0</v>
      </c>
      <c r="CV25" s="66">
        <f t="shared" si="76"/>
        <v>0</v>
      </c>
      <c r="CW25" s="66">
        <f t="shared" si="76"/>
        <v>0</v>
      </c>
      <c r="CX25" s="66">
        <f t="shared" si="76"/>
        <v>0</v>
      </c>
      <c r="CY25" s="66">
        <f t="shared" si="76"/>
        <v>0</v>
      </c>
      <c r="CZ25" s="66">
        <f t="shared" si="76"/>
        <v>0</v>
      </c>
      <c r="DA25" s="66">
        <f t="shared" si="76"/>
        <v>0</v>
      </c>
      <c r="DB25" s="66">
        <f t="shared" si="76"/>
        <v>0</v>
      </c>
      <c r="DC25" s="66">
        <f t="shared" si="76"/>
        <v>0</v>
      </c>
      <c r="DD25" s="66">
        <f t="shared" si="76"/>
        <v>0</v>
      </c>
      <c r="DE25" s="75">
        <f t="shared" si="55"/>
        <v>0</v>
      </c>
      <c r="DF25" s="66">
        <f t="shared" si="77"/>
        <v>0</v>
      </c>
      <c r="DG25" s="66">
        <f t="shared" si="77"/>
        <v>0</v>
      </c>
      <c r="DH25" s="66">
        <f t="shared" si="77"/>
        <v>0</v>
      </c>
      <c r="DI25" s="66">
        <f t="shared" si="77"/>
        <v>0</v>
      </c>
      <c r="DJ25" s="66">
        <f t="shared" si="77"/>
        <v>0</v>
      </c>
      <c r="DK25" s="66">
        <f t="shared" si="77"/>
        <v>0</v>
      </c>
      <c r="DL25" s="66">
        <f t="shared" si="77"/>
        <v>0</v>
      </c>
      <c r="DM25" s="66">
        <f t="shared" si="77"/>
        <v>0</v>
      </c>
      <c r="DN25" s="66">
        <f t="shared" si="77"/>
        <v>0</v>
      </c>
      <c r="DO25" s="66">
        <f t="shared" si="77"/>
        <v>0</v>
      </c>
      <c r="DP25" s="66">
        <f t="shared" si="77"/>
        <v>0</v>
      </c>
      <c r="DQ25" s="66">
        <f t="shared" si="77"/>
        <v>0</v>
      </c>
      <c r="DR25" s="75">
        <f t="shared" si="57"/>
        <v>0</v>
      </c>
      <c r="DS25" s="66">
        <f t="shared" si="78"/>
        <v>0</v>
      </c>
      <c r="DT25" s="66">
        <f t="shared" si="78"/>
        <v>0</v>
      </c>
      <c r="DU25" s="66">
        <f t="shared" si="78"/>
        <v>0</v>
      </c>
      <c r="DV25" s="66">
        <f t="shared" si="78"/>
        <v>0</v>
      </c>
      <c r="DW25" s="66">
        <f t="shared" si="78"/>
        <v>0</v>
      </c>
      <c r="DX25" s="66">
        <f t="shared" si="78"/>
        <v>0</v>
      </c>
      <c r="DY25" s="66">
        <f t="shared" si="78"/>
        <v>0</v>
      </c>
      <c r="DZ25" s="66">
        <f t="shared" si="78"/>
        <v>0</v>
      </c>
      <c r="EA25" s="66">
        <f t="shared" si="78"/>
        <v>0</v>
      </c>
      <c r="EB25" s="66">
        <f t="shared" si="78"/>
        <v>0</v>
      </c>
      <c r="EC25" s="66">
        <f t="shared" si="78"/>
        <v>0</v>
      </c>
      <c r="ED25" s="66">
        <f t="shared" si="78"/>
        <v>0</v>
      </c>
      <c r="EE25" s="76">
        <f t="shared" si="59"/>
        <v>0</v>
      </c>
    </row>
    <row r="26" spans="1:135" x14ac:dyDescent="0.2">
      <c r="A26" s="2"/>
      <c r="D26" s="2" t="s">
        <v>78</v>
      </c>
      <c r="F26" s="66">
        <f t="shared" si="69"/>
        <v>0</v>
      </c>
      <c r="G26" s="66">
        <f t="shared" si="69"/>
        <v>0</v>
      </c>
      <c r="H26" s="66">
        <f t="shared" si="69"/>
        <v>0</v>
      </c>
      <c r="I26" s="66">
        <f t="shared" si="69"/>
        <v>0</v>
      </c>
      <c r="J26" s="66">
        <f t="shared" si="69"/>
        <v>0</v>
      </c>
      <c r="K26" s="66">
        <f t="shared" si="69"/>
        <v>0</v>
      </c>
      <c r="L26" s="66">
        <f t="shared" si="69"/>
        <v>0</v>
      </c>
      <c r="M26" s="66">
        <f t="shared" si="69"/>
        <v>0</v>
      </c>
      <c r="N26" s="66">
        <f t="shared" si="69"/>
        <v>0</v>
      </c>
      <c r="O26" s="66">
        <f t="shared" si="69"/>
        <v>0</v>
      </c>
      <c r="P26" s="66">
        <f t="shared" si="69"/>
        <v>0</v>
      </c>
      <c r="Q26" s="66">
        <f t="shared" si="69"/>
        <v>0</v>
      </c>
      <c r="R26" s="75">
        <f t="shared" si="41"/>
        <v>0</v>
      </c>
      <c r="S26" s="66">
        <f t="shared" si="70"/>
        <v>0</v>
      </c>
      <c r="T26" s="66">
        <f t="shared" si="70"/>
        <v>0</v>
      </c>
      <c r="U26" s="66">
        <f t="shared" si="70"/>
        <v>0</v>
      </c>
      <c r="V26" s="66">
        <f t="shared" si="70"/>
        <v>0</v>
      </c>
      <c r="W26" s="66">
        <f t="shared" si="70"/>
        <v>0</v>
      </c>
      <c r="X26" s="66">
        <f t="shared" si="70"/>
        <v>0</v>
      </c>
      <c r="Y26" s="66">
        <f t="shared" si="70"/>
        <v>0</v>
      </c>
      <c r="Z26" s="66">
        <f t="shared" si="70"/>
        <v>0</v>
      </c>
      <c r="AA26" s="66">
        <f t="shared" si="70"/>
        <v>0</v>
      </c>
      <c r="AB26" s="66">
        <f t="shared" si="70"/>
        <v>0</v>
      </c>
      <c r="AC26" s="66">
        <f t="shared" si="70"/>
        <v>0</v>
      </c>
      <c r="AD26" s="66">
        <f t="shared" si="70"/>
        <v>0</v>
      </c>
      <c r="AE26" s="75">
        <f t="shared" si="43"/>
        <v>0</v>
      </c>
      <c r="AF26" s="66">
        <f t="shared" si="60"/>
        <v>0</v>
      </c>
      <c r="AG26" s="66">
        <f t="shared" si="60"/>
        <v>0</v>
      </c>
      <c r="AH26" s="66">
        <f t="shared" si="60"/>
        <v>0</v>
      </c>
      <c r="AI26" s="66">
        <f t="shared" si="60"/>
        <v>0</v>
      </c>
      <c r="AJ26" s="66">
        <f t="shared" si="60"/>
        <v>0</v>
      </c>
      <c r="AK26" s="66">
        <f t="shared" si="60"/>
        <v>0</v>
      </c>
      <c r="AL26" s="66">
        <f t="shared" si="71"/>
        <v>0</v>
      </c>
      <c r="AM26" s="66">
        <f t="shared" si="71"/>
        <v>0</v>
      </c>
      <c r="AN26" s="66">
        <f t="shared" si="71"/>
        <v>0</v>
      </c>
      <c r="AO26" s="66">
        <f t="shared" si="71"/>
        <v>0</v>
      </c>
      <c r="AP26" s="66">
        <f t="shared" si="71"/>
        <v>0</v>
      </c>
      <c r="AQ26" s="66">
        <f t="shared" si="71"/>
        <v>0</v>
      </c>
      <c r="AR26" s="75">
        <f t="shared" si="45"/>
        <v>0</v>
      </c>
      <c r="AS26" s="66">
        <f t="shared" si="72"/>
        <v>0</v>
      </c>
      <c r="AT26" s="66">
        <f t="shared" si="72"/>
        <v>0</v>
      </c>
      <c r="AU26" s="66">
        <f t="shared" si="72"/>
        <v>0</v>
      </c>
      <c r="AV26" s="66">
        <f t="shared" si="72"/>
        <v>0</v>
      </c>
      <c r="AW26" s="66">
        <f t="shared" si="72"/>
        <v>0</v>
      </c>
      <c r="AX26" s="66">
        <f t="shared" si="72"/>
        <v>0</v>
      </c>
      <c r="AY26" s="66">
        <f t="shared" si="72"/>
        <v>0</v>
      </c>
      <c r="AZ26" s="66">
        <f t="shared" si="72"/>
        <v>0</v>
      </c>
      <c r="BA26" s="66">
        <f t="shared" si="72"/>
        <v>0</v>
      </c>
      <c r="BB26" s="66">
        <f t="shared" si="72"/>
        <v>0</v>
      </c>
      <c r="BC26" s="66">
        <f t="shared" si="72"/>
        <v>0</v>
      </c>
      <c r="BD26" s="66">
        <f t="shared" si="72"/>
        <v>0</v>
      </c>
      <c r="BE26" s="75">
        <f t="shared" si="47"/>
        <v>0</v>
      </c>
      <c r="BF26" s="66">
        <f t="shared" si="73"/>
        <v>0</v>
      </c>
      <c r="BG26" s="66">
        <f t="shared" si="73"/>
        <v>0</v>
      </c>
      <c r="BH26" s="66">
        <f t="shared" si="73"/>
        <v>0</v>
      </c>
      <c r="BI26" s="66">
        <f t="shared" si="73"/>
        <v>0</v>
      </c>
      <c r="BJ26" s="66">
        <f t="shared" si="73"/>
        <v>0</v>
      </c>
      <c r="BK26" s="66">
        <f t="shared" si="73"/>
        <v>0</v>
      </c>
      <c r="BL26" s="66">
        <f t="shared" si="73"/>
        <v>0</v>
      </c>
      <c r="BM26" s="66">
        <f t="shared" si="73"/>
        <v>0</v>
      </c>
      <c r="BN26" s="66">
        <f t="shared" si="73"/>
        <v>0</v>
      </c>
      <c r="BO26" s="66">
        <f t="shared" si="73"/>
        <v>0</v>
      </c>
      <c r="BP26" s="66">
        <f t="shared" si="73"/>
        <v>0</v>
      </c>
      <c r="BQ26" s="66">
        <f t="shared" si="73"/>
        <v>0</v>
      </c>
      <c r="BR26" s="75">
        <f t="shared" si="49"/>
        <v>0</v>
      </c>
      <c r="BS26" s="66">
        <f t="shared" si="74"/>
        <v>0</v>
      </c>
      <c r="BT26" s="66">
        <f t="shared" si="74"/>
        <v>0</v>
      </c>
      <c r="BU26" s="66">
        <f t="shared" si="74"/>
        <v>0</v>
      </c>
      <c r="BV26" s="66">
        <f t="shared" si="74"/>
        <v>0</v>
      </c>
      <c r="BW26" s="66">
        <f t="shared" si="74"/>
        <v>0</v>
      </c>
      <c r="BX26" s="66">
        <f t="shared" si="74"/>
        <v>0</v>
      </c>
      <c r="BY26" s="66">
        <f t="shared" si="74"/>
        <v>0</v>
      </c>
      <c r="BZ26" s="66">
        <f t="shared" si="74"/>
        <v>0</v>
      </c>
      <c r="CA26" s="66">
        <f t="shared" si="74"/>
        <v>0</v>
      </c>
      <c r="CB26" s="66">
        <f t="shared" si="74"/>
        <v>0</v>
      </c>
      <c r="CC26" s="66">
        <f t="shared" si="74"/>
        <v>0</v>
      </c>
      <c r="CD26" s="66">
        <f t="shared" si="74"/>
        <v>0</v>
      </c>
      <c r="CE26" s="75">
        <f t="shared" si="51"/>
        <v>0</v>
      </c>
      <c r="CF26" s="66">
        <f t="shared" si="75"/>
        <v>0</v>
      </c>
      <c r="CG26" s="66">
        <f t="shared" si="75"/>
        <v>0</v>
      </c>
      <c r="CH26" s="66">
        <f t="shared" si="75"/>
        <v>0</v>
      </c>
      <c r="CI26" s="66">
        <f t="shared" si="75"/>
        <v>0</v>
      </c>
      <c r="CJ26" s="66">
        <f t="shared" si="75"/>
        <v>0</v>
      </c>
      <c r="CK26" s="66">
        <f t="shared" si="75"/>
        <v>0</v>
      </c>
      <c r="CL26" s="66">
        <f t="shared" si="75"/>
        <v>0</v>
      </c>
      <c r="CM26" s="66">
        <f t="shared" si="75"/>
        <v>0</v>
      </c>
      <c r="CN26" s="66">
        <f t="shared" si="75"/>
        <v>0</v>
      </c>
      <c r="CO26" s="66">
        <f t="shared" si="75"/>
        <v>0</v>
      </c>
      <c r="CP26" s="66">
        <f t="shared" si="75"/>
        <v>0</v>
      </c>
      <c r="CQ26" s="66">
        <f t="shared" si="75"/>
        <v>0</v>
      </c>
      <c r="CR26" s="75">
        <f t="shared" si="53"/>
        <v>0</v>
      </c>
      <c r="CS26" s="66">
        <f t="shared" si="76"/>
        <v>0</v>
      </c>
      <c r="CT26" s="66">
        <f t="shared" si="76"/>
        <v>0</v>
      </c>
      <c r="CU26" s="66">
        <f t="shared" si="76"/>
        <v>0</v>
      </c>
      <c r="CV26" s="66">
        <f t="shared" si="76"/>
        <v>0</v>
      </c>
      <c r="CW26" s="66">
        <f t="shared" si="76"/>
        <v>0</v>
      </c>
      <c r="CX26" s="66">
        <f t="shared" si="76"/>
        <v>0</v>
      </c>
      <c r="CY26" s="66">
        <f t="shared" si="76"/>
        <v>0</v>
      </c>
      <c r="CZ26" s="66">
        <f t="shared" si="76"/>
        <v>0</v>
      </c>
      <c r="DA26" s="66">
        <f t="shared" si="76"/>
        <v>0</v>
      </c>
      <c r="DB26" s="66">
        <f t="shared" si="76"/>
        <v>0</v>
      </c>
      <c r="DC26" s="66">
        <f t="shared" si="76"/>
        <v>0</v>
      </c>
      <c r="DD26" s="66">
        <f t="shared" si="76"/>
        <v>0</v>
      </c>
      <c r="DE26" s="75">
        <f t="shared" si="55"/>
        <v>0</v>
      </c>
      <c r="DF26" s="66">
        <f t="shared" si="77"/>
        <v>0</v>
      </c>
      <c r="DG26" s="66">
        <f t="shared" si="77"/>
        <v>0</v>
      </c>
      <c r="DH26" s="66">
        <f t="shared" si="77"/>
        <v>0</v>
      </c>
      <c r="DI26" s="66">
        <f t="shared" si="77"/>
        <v>0</v>
      </c>
      <c r="DJ26" s="66">
        <f t="shared" si="77"/>
        <v>0</v>
      </c>
      <c r="DK26" s="66">
        <f t="shared" si="77"/>
        <v>0</v>
      </c>
      <c r="DL26" s="66">
        <f t="shared" si="77"/>
        <v>0</v>
      </c>
      <c r="DM26" s="66">
        <f t="shared" si="77"/>
        <v>0</v>
      </c>
      <c r="DN26" s="66">
        <f t="shared" si="77"/>
        <v>0</v>
      </c>
      <c r="DO26" s="66">
        <f t="shared" si="77"/>
        <v>0</v>
      </c>
      <c r="DP26" s="66">
        <f t="shared" si="77"/>
        <v>0</v>
      </c>
      <c r="DQ26" s="66">
        <f t="shared" si="77"/>
        <v>0</v>
      </c>
      <c r="DR26" s="75">
        <f t="shared" si="57"/>
        <v>0</v>
      </c>
      <c r="DS26" s="66">
        <f t="shared" si="78"/>
        <v>0</v>
      </c>
      <c r="DT26" s="66">
        <f t="shared" si="78"/>
        <v>0</v>
      </c>
      <c r="DU26" s="66">
        <f t="shared" si="78"/>
        <v>0</v>
      </c>
      <c r="DV26" s="66">
        <f t="shared" si="78"/>
        <v>0</v>
      </c>
      <c r="DW26" s="66">
        <f t="shared" si="78"/>
        <v>0</v>
      </c>
      <c r="DX26" s="66">
        <f t="shared" si="78"/>
        <v>0</v>
      </c>
      <c r="DY26" s="66">
        <f t="shared" si="78"/>
        <v>0</v>
      </c>
      <c r="DZ26" s="66">
        <f t="shared" si="78"/>
        <v>0</v>
      </c>
      <c r="EA26" s="66">
        <f t="shared" si="78"/>
        <v>0</v>
      </c>
      <c r="EB26" s="66">
        <f t="shared" si="78"/>
        <v>0</v>
      </c>
      <c r="EC26" s="66">
        <f t="shared" si="78"/>
        <v>0</v>
      </c>
      <c r="ED26" s="66">
        <f t="shared" si="78"/>
        <v>0</v>
      </c>
      <c r="EE26" s="76">
        <f t="shared" si="59"/>
        <v>0</v>
      </c>
    </row>
    <row r="27" spans="1:135" x14ac:dyDescent="0.2">
      <c r="A27" s="2"/>
      <c r="D27" s="2" t="s">
        <v>79</v>
      </c>
      <c r="F27" s="66">
        <f t="shared" si="69"/>
        <v>0</v>
      </c>
      <c r="G27" s="66">
        <f t="shared" si="69"/>
        <v>0</v>
      </c>
      <c r="H27" s="66">
        <f t="shared" si="69"/>
        <v>0</v>
      </c>
      <c r="I27" s="66">
        <f t="shared" si="69"/>
        <v>0</v>
      </c>
      <c r="J27" s="66">
        <f t="shared" si="69"/>
        <v>0</v>
      </c>
      <c r="K27" s="66">
        <f t="shared" si="69"/>
        <v>0</v>
      </c>
      <c r="L27" s="66">
        <f t="shared" si="69"/>
        <v>0</v>
      </c>
      <c r="M27" s="66">
        <f t="shared" si="69"/>
        <v>0</v>
      </c>
      <c r="N27" s="66">
        <f t="shared" si="69"/>
        <v>0</v>
      </c>
      <c r="O27" s="66">
        <f t="shared" si="69"/>
        <v>0</v>
      </c>
      <c r="P27" s="66">
        <f t="shared" si="69"/>
        <v>0</v>
      </c>
      <c r="Q27" s="66">
        <f t="shared" si="69"/>
        <v>0</v>
      </c>
      <c r="R27" s="75">
        <f t="shared" si="41"/>
        <v>0</v>
      </c>
      <c r="S27" s="66">
        <f t="shared" si="70"/>
        <v>0</v>
      </c>
      <c r="T27" s="66">
        <f t="shared" si="70"/>
        <v>0</v>
      </c>
      <c r="U27" s="66">
        <f t="shared" si="70"/>
        <v>0</v>
      </c>
      <c r="V27" s="66">
        <f t="shared" si="70"/>
        <v>0</v>
      </c>
      <c r="W27" s="66">
        <f t="shared" si="70"/>
        <v>0</v>
      </c>
      <c r="X27" s="66">
        <f t="shared" si="70"/>
        <v>0</v>
      </c>
      <c r="Y27" s="66">
        <f t="shared" si="70"/>
        <v>0</v>
      </c>
      <c r="Z27" s="66">
        <f t="shared" si="70"/>
        <v>0</v>
      </c>
      <c r="AA27" s="66">
        <f t="shared" si="70"/>
        <v>0</v>
      </c>
      <c r="AB27" s="66">
        <f t="shared" si="70"/>
        <v>0</v>
      </c>
      <c r="AC27" s="66">
        <f t="shared" si="70"/>
        <v>0</v>
      </c>
      <c r="AD27" s="66">
        <f t="shared" si="70"/>
        <v>0</v>
      </c>
      <c r="AE27" s="75">
        <f t="shared" si="43"/>
        <v>0</v>
      </c>
      <c r="AF27" s="66">
        <f t="shared" si="60"/>
        <v>0</v>
      </c>
      <c r="AG27" s="66">
        <f t="shared" si="60"/>
        <v>0</v>
      </c>
      <c r="AH27" s="66">
        <f t="shared" si="60"/>
        <v>0</v>
      </c>
      <c r="AI27" s="66">
        <f t="shared" si="60"/>
        <v>0</v>
      </c>
      <c r="AJ27" s="66">
        <f t="shared" si="60"/>
        <v>0</v>
      </c>
      <c r="AK27" s="66">
        <f t="shared" si="60"/>
        <v>0</v>
      </c>
      <c r="AL27" s="66">
        <f t="shared" si="71"/>
        <v>0</v>
      </c>
      <c r="AM27" s="66">
        <f t="shared" si="71"/>
        <v>0</v>
      </c>
      <c r="AN27" s="66">
        <f t="shared" si="71"/>
        <v>0</v>
      </c>
      <c r="AO27" s="66">
        <f t="shared" si="71"/>
        <v>0</v>
      </c>
      <c r="AP27" s="66">
        <f t="shared" si="71"/>
        <v>0</v>
      </c>
      <c r="AQ27" s="66">
        <f t="shared" si="71"/>
        <v>0</v>
      </c>
      <c r="AR27" s="75">
        <f t="shared" si="45"/>
        <v>0</v>
      </c>
      <c r="AS27" s="66">
        <f t="shared" si="72"/>
        <v>0</v>
      </c>
      <c r="AT27" s="66">
        <f t="shared" si="72"/>
        <v>0</v>
      </c>
      <c r="AU27" s="66">
        <f t="shared" si="72"/>
        <v>0</v>
      </c>
      <c r="AV27" s="66">
        <f t="shared" si="72"/>
        <v>0</v>
      </c>
      <c r="AW27" s="66">
        <f t="shared" si="72"/>
        <v>0</v>
      </c>
      <c r="AX27" s="66">
        <f t="shared" si="72"/>
        <v>0</v>
      </c>
      <c r="AY27" s="66">
        <f t="shared" si="72"/>
        <v>0</v>
      </c>
      <c r="AZ27" s="66">
        <f t="shared" si="72"/>
        <v>0</v>
      </c>
      <c r="BA27" s="66">
        <f t="shared" si="72"/>
        <v>0</v>
      </c>
      <c r="BB27" s="66">
        <f t="shared" si="72"/>
        <v>0</v>
      </c>
      <c r="BC27" s="66">
        <f t="shared" si="72"/>
        <v>0</v>
      </c>
      <c r="BD27" s="66">
        <f t="shared" si="72"/>
        <v>0</v>
      </c>
      <c r="BE27" s="75">
        <f t="shared" si="47"/>
        <v>0</v>
      </c>
      <c r="BF27" s="66">
        <f t="shared" si="73"/>
        <v>0</v>
      </c>
      <c r="BG27" s="66">
        <f t="shared" si="73"/>
        <v>0</v>
      </c>
      <c r="BH27" s="66">
        <f t="shared" si="73"/>
        <v>0</v>
      </c>
      <c r="BI27" s="66">
        <f t="shared" si="73"/>
        <v>0</v>
      </c>
      <c r="BJ27" s="66">
        <f t="shared" si="73"/>
        <v>0</v>
      </c>
      <c r="BK27" s="66">
        <f t="shared" si="73"/>
        <v>0</v>
      </c>
      <c r="BL27" s="66">
        <f t="shared" si="73"/>
        <v>0</v>
      </c>
      <c r="BM27" s="66">
        <f t="shared" si="73"/>
        <v>0</v>
      </c>
      <c r="BN27" s="66">
        <f t="shared" si="73"/>
        <v>0</v>
      </c>
      <c r="BO27" s="66">
        <f t="shared" si="73"/>
        <v>0</v>
      </c>
      <c r="BP27" s="66">
        <f t="shared" si="73"/>
        <v>0</v>
      </c>
      <c r="BQ27" s="66">
        <f t="shared" si="73"/>
        <v>0</v>
      </c>
      <c r="BR27" s="75">
        <f t="shared" si="49"/>
        <v>0</v>
      </c>
      <c r="BS27" s="66">
        <f t="shared" si="74"/>
        <v>0</v>
      </c>
      <c r="BT27" s="66">
        <f t="shared" si="74"/>
        <v>0</v>
      </c>
      <c r="BU27" s="66">
        <f t="shared" si="74"/>
        <v>0</v>
      </c>
      <c r="BV27" s="66">
        <f t="shared" si="74"/>
        <v>0</v>
      </c>
      <c r="BW27" s="66">
        <f t="shared" si="74"/>
        <v>0</v>
      </c>
      <c r="BX27" s="66">
        <f t="shared" si="74"/>
        <v>0</v>
      </c>
      <c r="BY27" s="66">
        <f t="shared" si="74"/>
        <v>0</v>
      </c>
      <c r="BZ27" s="66">
        <f t="shared" si="74"/>
        <v>0</v>
      </c>
      <c r="CA27" s="66">
        <f t="shared" si="74"/>
        <v>0</v>
      </c>
      <c r="CB27" s="66">
        <f t="shared" si="74"/>
        <v>0</v>
      </c>
      <c r="CC27" s="66">
        <f t="shared" si="74"/>
        <v>0</v>
      </c>
      <c r="CD27" s="66">
        <f t="shared" si="74"/>
        <v>0</v>
      </c>
      <c r="CE27" s="75">
        <f t="shared" si="51"/>
        <v>0</v>
      </c>
      <c r="CF27" s="66">
        <f t="shared" si="75"/>
        <v>0</v>
      </c>
      <c r="CG27" s="66">
        <f t="shared" si="75"/>
        <v>0</v>
      </c>
      <c r="CH27" s="66">
        <f t="shared" si="75"/>
        <v>0</v>
      </c>
      <c r="CI27" s="66">
        <f t="shared" si="75"/>
        <v>0</v>
      </c>
      <c r="CJ27" s="66">
        <f t="shared" si="75"/>
        <v>0</v>
      </c>
      <c r="CK27" s="66">
        <f t="shared" si="75"/>
        <v>0</v>
      </c>
      <c r="CL27" s="66">
        <f t="shared" si="75"/>
        <v>0</v>
      </c>
      <c r="CM27" s="66">
        <f t="shared" si="75"/>
        <v>0</v>
      </c>
      <c r="CN27" s="66">
        <f t="shared" si="75"/>
        <v>0</v>
      </c>
      <c r="CO27" s="66">
        <f t="shared" si="75"/>
        <v>0</v>
      </c>
      <c r="CP27" s="66">
        <f t="shared" si="75"/>
        <v>0</v>
      </c>
      <c r="CQ27" s="66">
        <f t="shared" si="75"/>
        <v>0</v>
      </c>
      <c r="CR27" s="75">
        <f t="shared" si="53"/>
        <v>0</v>
      </c>
      <c r="CS27" s="66">
        <f t="shared" si="76"/>
        <v>0</v>
      </c>
      <c r="CT27" s="66">
        <f t="shared" si="76"/>
        <v>0</v>
      </c>
      <c r="CU27" s="66">
        <f t="shared" si="76"/>
        <v>0</v>
      </c>
      <c r="CV27" s="66">
        <f t="shared" si="76"/>
        <v>0</v>
      </c>
      <c r="CW27" s="66">
        <f t="shared" si="76"/>
        <v>0</v>
      </c>
      <c r="CX27" s="66">
        <f t="shared" si="76"/>
        <v>0</v>
      </c>
      <c r="CY27" s="66">
        <f t="shared" si="76"/>
        <v>0</v>
      </c>
      <c r="CZ27" s="66">
        <f t="shared" si="76"/>
        <v>0</v>
      </c>
      <c r="DA27" s="66">
        <f t="shared" si="76"/>
        <v>0</v>
      </c>
      <c r="DB27" s="66">
        <f t="shared" si="76"/>
        <v>0</v>
      </c>
      <c r="DC27" s="66">
        <f t="shared" si="76"/>
        <v>0</v>
      </c>
      <c r="DD27" s="66">
        <f t="shared" si="76"/>
        <v>0</v>
      </c>
      <c r="DE27" s="75">
        <f t="shared" si="55"/>
        <v>0</v>
      </c>
      <c r="DF27" s="66">
        <f t="shared" si="77"/>
        <v>0</v>
      </c>
      <c r="DG27" s="66">
        <f t="shared" si="77"/>
        <v>0</v>
      </c>
      <c r="DH27" s="66">
        <f t="shared" si="77"/>
        <v>0</v>
      </c>
      <c r="DI27" s="66">
        <f t="shared" si="77"/>
        <v>0</v>
      </c>
      <c r="DJ27" s="66">
        <f t="shared" si="77"/>
        <v>0</v>
      </c>
      <c r="DK27" s="66">
        <f t="shared" si="77"/>
        <v>0</v>
      </c>
      <c r="DL27" s="66">
        <f t="shared" si="77"/>
        <v>0</v>
      </c>
      <c r="DM27" s="66">
        <f t="shared" si="77"/>
        <v>0</v>
      </c>
      <c r="DN27" s="66">
        <f t="shared" si="77"/>
        <v>0</v>
      </c>
      <c r="DO27" s="66">
        <f t="shared" si="77"/>
        <v>0</v>
      </c>
      <c r="DP27" s="66">
        <f t="shared" si="77"/>
        <v>0</v>
      </c>
      <c r="DQ27" s="66">
        <f t="shared" si="77"/>
        <v>0</v>
      </c>
      <c r="DR27" s="75">
        <f t="shared" si="57"/>
        <v>0</v>
      </c>
      <c r="DS27" s="66">
        <f t="shared" si="78"/>
        <v>0</v>
      </c>
      <c r="DT27" s="66">
        <f t="shared" si="78"/>
        <v>0</v>
      </c>
      <c r="DU27" s="66">
        <f t="shared" si="78"/>
        <v>0</v>
      </c>
      <c r="DV27" s="66">
        <f t="shared" si="78"/>
        <v>0</v>
      </c>
      <c r="DW27" s="66">
        <f t="shared" si="78"/>
        <v>0</v>
      </c>
      <c r="DX27" s="66">
        <f t="shared" si="78"/>
        <v>0</v>
      </c>
      <c r="DY27" s="66">
        <f t="shared" si="78"/>
        <v>0</v>
      </c>
      <c r="DZ27" s="66">
        <f t="shared" si="78"/>
        <v>0</v>
      </c>
      <c r="EA27" s="66">
        <f t="shared" si="78"/>
        <v>0</v>
      </c>
      <c r="EB27" s="66">
        <f t="shared" si="78"/>
        <v>0</v>
      </c>
      <c r="EC27" s="66">
        <f t="shared" si="78"/>
        <v>0</v>
      </c>
      <c r="ED27" s="66">
        <f t="shared" si="78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69"/>
        <v>0</v>
      </c>
      <c r="G28" s="66">
        <f t="shared" si="69"/>
        <v>0</v>
      </c>
      <c r="H28" s="66">
        <f t="shared" si="69"/>
        <v>0</v>
      </c>
      <c r="I28" s="66">
        <f t="shared" si="69"/>
        <v>0</v>
      </c>
      <c r="J28" s="66">
        <f t="shared" si="69"/>
        <v>0</v>
      </c>
      <c r="K28" s="66">
        <f t="shared" si="69"/>
        <v>0</v>
      </c>
      <c r="L28" s="66">
        <f t="shared" si="69"/>
        <v>0</v>
      </c>
      <c r="M28" s="66">
        <f t="shared" si="69"/>
        <v>0</v>
      </c>
      <c r="N28" s="66">
        <f t="shared" si="69"/>
        <v>0</v>
      </c>
      <c r="O28" s="66">
        <f t="shared" si="69"/>
        <v>0</v>
      </c>
      <c r="P28" s="66">
        <f t="shared" si="69"/>
        <v>0</v>
      </c>
      <c r="Q28" s="66">
        <f t="shared" si="69"/>
        <v>0</v>
      </c>
      <c r="R28" s="75">
        <f t="shared" si="41"/>
        <v>0</v>
      </c>
      <c r="S28" s="66">
        <f t="shared" ref="S28:AB30" si="79">IF(S$2&gt;=$B$18,$E28,0)</f>
        <v>0</v>
      </c>
      <c r="T28" s="66">
        <f t="shared" si="79"/>
        <v>0</v>
      </c>
      <c r="U28" s="66">
        <f t="shared" si="79"/>
        <v>0</v>
      </c>
      <c r="V28" s="66">
        <f t="shared" si="79"/>
        <v>0</v>
      </c>
      <c r="W28" s="66">
        <f t="shared" si="79"/>
        <v>0</v>
      </c>
      <c r="X28" s="66">
        <f t="shared" si="79"/>
        <v>0</v>
      </c>
      <c r="Y28" s="66">
        <f t="shared" si="79"/>
        <v>0</v>
      </c>
      <c r="Z28" s="66">
        <f t="shared" si="79"/>
        <v>0</v>
      </c>
      <c r="AA28" s="66">
        <f t="shared" si="79"/>
        <v>0</v>
      </c>
      <c r="AB28" s="66">
        <f t="shared" si="79"/>
        <v>0</v>
      </c>
      <c r="AC28" s="66">
        <v>0</v>
      </c>
      <c r="AD28" s="66">
        <f>IF(AD$2&gt;=$B$18,$E28,0)</f>
        <v>0</v>
      </c>
      <c r="AE28" s="75">
        <f t="shared" si="43"/>
        <v>0</v>
      </c>
      <c r="AF28" s="66">
        <f>IF(AF$2&gt;=$B$18,$E28,0)</f>
        <v>0</v>
      </c>
      <c r="AG28" s="66">
        <v>0</v>
      </c>
      <c r="AH28" s="66">
        <f t="shared" ref="AH28:AI30" si="80">IF(AH$2&gt;=$B$18,$E28,0)</f>
        <v>0</v>
      </c>
      <c r="AI28" s="66">
        <f t="shared" si="80"/>
        <v>0</v>
      </c>
      <c r="AJ28" s="66">
        <v>0</v>
      </c>
      <c r="AK28" s="66">
        <f t="shared" ref="AK28:AK33" si="81">IF(AK$2&gt;=$B$18,$E28,0)</f>
        <v>0</v>
      </c>
      <c r="AL28" s="66">
        <f t="shared" si="71"/>
        <v>0</v>
      </c>
      <c r="AM28" s="66">
        <f t="shared" si="71"/>
        <v>0</v>
      </c>
      <c r="AN28" s="66">
        <f t="shared" si="71"/>
        <v>0</v>
      </c>
      <c r="AO28" s="66">
        <f t="shared" si="71"/>
        <v>0</v>
      </c>
      <c r="AP28" s="66">
        <f t="shared" si="71"/>
        <v>0</v>
      </c>
      <c r="AQ28" s="66">
        <f t="shared" si="71"/>
        <v>0</v>
      </c>
      <c r="AR28" s="75">
        <f t="shared" si="45"/>
        <v>0</v>
      </c>
      <c r="AS28" s="66">
        <f t="shared" si="72"/>
        <v>0</v>
      </c>
      <c r="AT28" s="66">
        <f t="shared" si="72"/>
        <v>0</v>
      </c>
      <c r="AU28" s="66">
        <f t="shared" si="72"/>
        <v>0</v>
      </c>
      <c r="AV28" s="66">
        <f t="shared" si="72"/>
        <v>0</v>
      </c>
      <c r="AW28" s="66">
        <f t="shared" si="72"/>
        <v>0</v>
      </c>
      <c r="AX28" s="66">
        <f t="shared" si="72"/>
        <v>0</v>
      </c>
      <c r="AY28" s="66">
        <f t="shared" si="72"/>
        <v>0</v>
      </c>
      <c r="AZ28" s="66">
        <f t="shared" si="72"/>
        <v>0</v>
      </c>
      <c r="BA28" s="66">
        <f t="shared" si="72"/>
        <v>0</v>
      </c>
      <c r="BB28" s="66">
        <f t="shared" si="72"/>
        <v>0</v>
      </c>
      <c r="BC28" s="66">
        <f t="shared" si="72"/>
        <v>0</v>
      </c>
      <c r="BD28" s="66">
        <f t="shared" si="72"/>
        <v>0</v>
      </c>
      <c r="BE28" s="75">
        <f t="shared" si="47"/>
        <v>0</v>
      </c>
      <c r="BF28" s="66">
        <f t="shared" si="73"/>
        <v>0</v>
      </c>
      <c r="BG28" s="66">
        <f t="shared" si="73"/>
        <v>0</v>
      </c>
      <c r="BH28" s="66">
        <f t="shared" si="73"/>
        <v>0</v>
      </c>
      <c r="BI28" s="66">
        <f t="shared" si="73"/>
        <v>0</v>
      </c>
      <c r="BJ28" s="66">
        <f t="shared" si="73"/>
        <v>0</v>
      </c>
      <c r="BK28" s="66">
        <f t="shared" si="73"/>
        <v>0</v>
      </c>
      <c r="BL28" s="66">
        <f t="shared" si="73"/>
        <v>0</v>
      </c>
      <c r="BM28" s="66">
        <f t="shared" si="73"/>
        <v>0</v>
      </c>
      <c r="BN28" s="66">
        <f t="shared" si="73"/>
        <v>0</v>
      </c>
      <c r="BO28" s="66">
        <f t="shared" si="73"/>
        <v>0</v>
      </c>
      <c r="BP28" s="66">
        <f t="shared" si="73"/>
        <v>0</v>
      </c>
      <c r="BQ28" s="66">
        <f t="shared" si="73"/>
        <v>0</v>
      </c>
      <c r="BR28" s="75">
        <f t="shared" si="49"/>
        <v>0</v>
      </c>
      <c r="BS28" s="66">
        <f t="shared" si="74"/>
        <v>0</v>
      </c>
      <c r="BT28" s="66">
        <f t="shared" si="74"/>
        <v>0</v>
      </c>
      <c r="BU28" s="66">
        <f t="shared" si="74"/>
        <v>0</v>
      </c>
      <c r="BV28" s="66">
        <f t="shared" si="74"/>
        <v>0</v>
      </c>
      <c r="BW28" s="66">
        <f t="shared" si="74"/>
        <v>0</v>
      </c>
      <c r="BX28" s="66">
        <f t="shared" si="74"/>
        <v>0</v>
      </c>
      <c r="BY28" s="66">
        <f t="shared" si="74"/>
        <v>0</v>
      </c>
      <c r="BZ28" s="66">
        <f t="shared" si="74"/>
        <v>0</v>
      </c>
      <c r="CA28" s="66">
        <f t="shared" si="74"/>
        <v>0</v>
      </c>
      <c r="CB28" s="66">
        <f t="shared" si="74"/>
        <v>0</v>
      </c>
      <c r="CC28" s="66">
        <f t="shared" si="74"/>
        <v>0</v>
      </c>
      <c r="CD28" s="66">
        <f t="shared" si="74"/>
        <v>0</v>
      </c>
      <c r="CE28" s="75">
        <f t="shared" si="51"/>
        <v>0</v>
      </c>
      <c r="CF28" s="66">
        <f t="shared" si="75"/>
        <v>0</v>
      </c>
      <c r="CG28" s="66">
        <f t="shared" si="75"/>
        <v>0</v>
      </c>
      <c r="CH28" s="66">
        <f t="shared" si="75"/>
        <v>0</v>
      </c>
      <c r="CI28" s="66">
        <f t="shared" si="75"/>
        <v>0</v>
      </c>
      <c r="CJ28" s="66">
        <f t="shared" si="75"/>
        <v>0</v>
      </c>
      <c r="CK28" s="66">
        <f t="shared" si="75"/>
        <v>0</v>
      </c>
      <c r="CL28" s="66">
        <f t="shared" si="75"/>
        <v>0</v>
      </c>
      <c r="CM28" s="66">
        <f t="shared" si="75"/>
        <v>0</v>
      </c>
      <c r="CN28" s="66">
        <f t="shared" si="75"/>
        <v>0</v>
      </c>
      <c r="CO28" s="66">
        <f t="shared" si="75"/>
        <v>0</v>
      </c>
      <c r="CP28" s="66">
        <f t="shared" si="75"/>
        <v>0</v>
      </c>
      <c r="CQ28" s="66">
        <f t="shared" si="75"/>
        <v>0</v>
      </c>
      <c r="CR28" s="75">
        <f t="shared" si="53"/>
        <v>0</v>
      </c>
      <c r="CS28" s="66">
        <f t="shared" si="76"/>
        <v>0</v>
      </c>
      <c r="CT28" s="66">
        <f t="shared" si="76"/>
        <v>0</v>
      </c>
      <c r="CU28" s="66">
        <f t="shared" si="76"/>
        <v>0</v>
      </c>
      <c r="CV28" s="66">
        <f t="shared" si="76"/>
        <v>0</v>
      </c>
      <c r="CW28" s="66">
        <f t="shared" si="76"/>
        <v>0</v>
      </c>
      <c r="CX28" s="66">
        <f t="shared" si="76"/>
        <v>0</v>
      </c>
      <c r="CY28" s="66">
        <f t="shared" si="76"/>
        <v>0</v>
      </c>
      <c r="CZ28" s="66">
        <f t="shared" si="76"/>
        <v>0</v>
      </c>
      <c r="DA28" s="66">
        <f t="shared" si="76"/>
        <v>0</v>
      </c>
      <c r="DB28" s="66">
        <f t="shared" si="76"/>
        <v>0</v>
      </c>
      <c r="DC28" s="66">
        <f t="shared" si="76"/>
        <v>0</v>
      </c>
      <c r="DD28" s="66">
        <f t="shared" si="76"/>
        <v>0</v>
      </c>
      <c r="DE28" s="75">
        <f t="shared" si="55"/>
        <v>0</v>
      </c>
      <c r="DF28" s="66">
        <f t="shared" si="77"/>
        <v>0</v>
      </c>
      <c r="DG28" s="66">
        <f t="shared" si="77"/>
        <v>0</v>
      </c>
      <c r="DH28" s="66">
        <f t="shared" si="77"/>
        <v>0</v>
      </c>
      <c r="DI28" s="66">
        <f t="shared" si="77"/>
        <v>0</v>
      </c>
      <c r="DJ28" s="66">
        <f t="shared" si="77"/>
        <v>0</v>
      </c>
      <c r="DK28" s="66">
        <f t="shared" si="77"/>
        <v>0</v>
      </c>
      <c r="DL28" s="66">
        <f t="shared" si="77"/>
        <v>0</v>
      </c>
      <c r="DM28" s="66">
        <f t="shared" si="77"/>
        <v>0</v>
      </c>
      <c r="DN28" s="66">
        <f t="shared" si="77"/>
        <v>0</v>
      </c>
      <c r="DO28" s="66">
        <f t="shared" si="77"/>
        <v>0</v>
      </c>
      <c r="DP28" s="66">
        <f t="shared" si="77"/>
        <v>0</v>
      </c>
      <c r="DQ28" s="66">
        <f t="shared" si="77"/>
        <v>0</v>
      </c>
      <c r="DR28" s="75">
        <f t="shared" si="57"/>
        <v>0</v>
      </c>
      <c r="DS28" s="66">
        <f t="shared" si="78"/>
        <v>0</v>
      </c>
      <c r="DT28" s="66">
        <f t="shared" si="78"/>
        <v>0</v>
      </c>
      <c r="DU28" s="66">
        <f t="shared" si="78"/>
        <v>0</v>
      </c>
      <c r="DV28" s="66">
        <f t="shared" si="78"/>
        <v>0</v>
      </c>
      <c r="DW28" s="66">
        <f t="shared" si="78"/>
        <v>0</v>
      </c>
      <c r="DX28" s="66">
        <f t="shared" si="78"/>
        <v>0</v>
      </c>
      <c r="DY28" s="66">
        <f t="shared" si="78"/>
        <v>0</v>
      </c>
      <c r="DZ28" s="66">
        <f t="shared" si="78"/>
        <v>0</v>
      </c>
      <c r="EA28" s="66">
        <f t="shared" si="78"/>
        <v>0</v>
      </c>
      <c r="EB28" s="66">
        <f t="shared" si="78"/>
        <v>0</v>
      </c>
      <c r="EC28" s="66">
        <f t="shared" si="78"/>
        <v>0</v>
      </c>
      <c r="ED28" s="66">
        <f t="shared" si="78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69"/>
        <v>0</v>
      </c>
      <c r="G29" s="66">
        <f t="shared" si="69"/>
        <v>0</v>
      </c>
      <c r="H29" s="66">
        <f t="shared" si="69"/>
        <v>0</v>
      </c>
      <c r="I29" s="66">
        <f t="shared" si="69"/>
        <v>0</v>
      </c>
      <c r="J29" s="66">
        <f t="shared" si="69"/>
        <v>0</v>
      </c>
      <c r="K29" s="66">
        <f t="shared" si="69"/>
        <v>0</v>
      </c>
      <c r="L29" s="66">
        <f t="shared" si="69"/>
        <v>0</v>
      </c>
      <c r="M29" s="66">
        <f t="shared" si="69"/>
        <v>0</v>
      </c>
      <c r="N29" s="66">
        <f t="shared" si="69"/>
        <v>0</v>
      </c>
      <c r="O29" s="66">
        <f t="shared" si="69"/>
        <v>0</v>
      </c>
      <c r="P29" s="66">
        <f t="shared" si="69"/>
        <v>0</v>
      </c>
      <c r="Q29" s="66">
        <f t="shared" si="69"/>
        <v>0</v>
      </c>
      <c r="R29" s="75">
        <f t="shared" si="41"/>
        <v>0</v>
      </c>
      <c r="S29" s="66">
        <f t="shared" si="79"/>
        <v>0</v>
      </c>
      <c r="T29" s="66">
        <f t="shared" si="79"/>
        <v>0</v>
      </c>
      <c r="U29" s="66">
        <f t="shared" si="79"/>
        <v>0</v>
      </c>
      <c r="V29" s="66">
        <f t="shared" si="79"/>
        <v>0</v>
      </c>
      <c r="W29" s="66">
        <f t="shared" si="79"/>
        <v>0</v>
      </c>
      <c r="X29" s="66">
        <f t="shared" si="79"/>
        <v>0</v>
      </c>
      <c r="Y29" s="66">
        <f t="shared" si="79"/>
        <v>0</v>
      </c>
      <c r="Z29" s="66">
        <f t="shared" si="79"/>
        <v>0</v>
      </c>
      <c r="AA29" s="66">
        <f t="shared" si="79"/>
        <v>0</v>
      </c>
      <c r="AB29" s="66">
        <f t="shared" si="79"/>
        <v>0</v>
      </c>
      <c r="AC29" s="66">
        <v>0</v>
      </c>
      <c r="AD29" s="66">
        <f>IF(AD$2&gt;=$B$18,$E29,0)</f>
        <v>0</v>
      </c>
      <c r="AE29" s="75">
        <f t="shared" si="43"/>
        <v>0</v>
      </c>
      <c r="AF29" s="66">
        <f>IF(AF$2&gt;=$B$18,$E29,0)</f>
        <v>0</v>
      </c>
      <c r="AG29" s="66">
        <v>0</v>
      </c>
      <c r="AH29" s="66">
        <f t="shared" si="80"/>
        <v>0</v>
      </c>
      <c r="AI29" s="66">
        <f t="shared" si="80"/>
        <v>0</v>
      </c>
      <c r="AJ29" s="66">
        <v>0</v>
      </c>
      <c r="AK29" s="66">
        <f t="shared" si="81"/>
        <v>0</v>
      </c>
      <c r="AL29" s="66">
        <f t="shared" si="71"/>
        <v>0</v>
      </c>
      <c r="AM29" s="66">
        <f t="shared" si="71"/>
        <v>0</v>
      </c>
      <c r="AN29" s="66">
        <f t="shared" si="71"/>
        <v>0</v>
      </c>
      <c r="AO29" s="66">
        <f t="shared" si="71"/>
        <v>0</v>
      </c>
      <c r="AP29" s="66">
        <f t="shared" si="71"/>
        <v>0</v>
      </c>
      <c r="AQ29" s="66">
        <f t="shared" si="71"/>
        <v>0</v>
      </c>
      <c r="AR29" s="75">
        <f t="shared" si="45"/>
        <v>0</v>
      </c>
      <c r="AS29" s="66">
        <f t="shared" si="72"/>
        <v>0</v>
      </c>
      <c r="AT29" s="66">
        <f t="shared" si="72"/>
        <v>0</v>
      </c>
      <c r="AU29" s="66">
        <f t="shared" si="72"/>
        <v>0</v>
      </c>
      <c r="AV29" s="66">
        <f t="shared" si="72"/>
        <v>0</v>
      </c>
      <c r="AW29" s="66">
        <f t="shared" si="72"/>
        <v>0</v>
      </c>
      <c r="AX29" s="66">
        <f t="shared" si="72"/>
        <v>0</v>
      </c>
      <c r="AY29" s="66">
        <f t="shared" si="72"/>
        <v>0</v>
      </c>
      <c r="AZ29" s="66">
        <f t="shared" si="72"/>
        <v>0</v>
      </c>
      <c r="BA29" s="66">
        <f t="shared" si="72"/>
        <v>0</v>
      </c>
      <c r="BB29" s="66">
        <f t="shared" si="72"/>
        <v>0</v>
      </c>
      <c r="BC29" s="66">
        <f t="shared" si="72"/>
        <v>0</v>
      </c>
      <c r="BD29" s="66">
        <f t="shared" si="72"/>
        <v>0</v>
      </c>
      <c r="BE29" s="75">
        <f t="shared" si="47"/>
        <v>0</v>
      </c>
      <c r="BF29" s="66">
        <f t="shared" si="73"/>
        <v>0</v>
      </c>
      <c r="BG29" s="66">
        <f t="shared" si="73"/>
        <v>0</v>
      </c>
      <c r="BH29" s="66">
        <f t="shared" si="73"/>
        <v>0</v>
      </c>
      <c r="BI29" s="66">
        <f t="shared" si="73"/>
        <v>0</v>
      </c>
      <c r="BJ29" s="66">
        <f t="shared" si="73"/>
        <v>0</v>
      </c>
      <c r="BK29" s="66">
        <f t="shared" si="73"/>
        <v>0</v>
      </c>
      <c r="BL29" s="66">
        <f t="shared" si="73"/>
        <v>0</v>
      </c>
      <c r="BM29" s="66">
        <f t="shared" si="73"/>
        <v>0</v>
      </c>
      <c r="BN29" s="66">
        <f t="shared" si="73"/>
        <v>0</v>
      </c>
      <c r="BO29" s="66">
        <f t="shared" si="73"/>
        <v>0</v>
      </c>
      <c r="BP29" s="66">
        <f t="shared" si="73"/>
        <v>0</v>
      </c>
      <c r="BQ29" s="66">
        <f t="shared" si="73"/>
        <v>0</v>
      </c>
      <c r="BR29" s="75">
        <f t="shared" si="49"/>
        <v>0</v>
      </c>
      <c r="BS29" s="66">
        <f t="shared" si="74"/>
        <v>0</v>
      </c>
      <c r="BT29" s="66">
        <f t="shared" si="74"/>
        <v>0</v>
      </c>
      <c r="BU29" s="66">
        <f t="shared" si="74"/>
        <v>0</v>
      </c>
      <c r="BV29" s="66">
        <f t="shared" si="74"/>
        <v>0</v>
      </c>
      <c r="BW29" s="66">
        <f t="shared" si="74"/>
        <v>0</v>
      </c>
      <c r="BX29" s="66">
        <f t="shared" si="74"/>
        <v>0</v>
      </c>
      <c r="BY29" s="66">
        <f t="shared" si="74"/>
        <v>0</v>
      </c>
      <c r="BZ29" s="66">
        <f t="shared" si="74"/>
        <v>0</v>
      </c>
      <c r="CA29" s="66">
        <f t="shared" si="74"/>
        <v>0</v>
      </c>
      <c r="CB29" s="66">
        <f t="shared" si="74"/>
        <v>0</v>
      </c>
      <c r="CC29" s="66">
        <f t="shared" si="74"/>
        <v>0</v>
      </c>
      <c r="CD29" s="66">
        <f t="shared" si="74"/>
        <v>0</v>
      </c>
      <c r="CE29" s="75">
        <f t="shared" si="51"/>
        <v>0</v>
      </c>
      <c r="CF29" s="66">
        <f t="shared" si="75"/>
        <v>0</v>
      </c>
      <c r="CG29" s="66">
        <f t="shared" si="75"/>
        <v>0</v>
      </c>
      <c r="CH29" s="66">
        <f t="shared" si="75"/>
        <v>0</v>
      </c>
      <c r="CI29" s="66">
        <f t="shared" si="75"/>
        <v>0</v>
      </c>
      <c r="CJ29" s="66">
        <f t="shared" si="75"/>
        <v>0</v>
      </c>
      <c r="CK29" s="66">
        <f t="shared" si="75"/>
        <v>0</v>
      </c>
      <c r="CL29" s="66">
        <f t="shared" si="75"/>
        <v>0</v>
      </c>
      <c r="CM29" s="66">
        <f t="shared" si="75"/>
        <v>0</v>
      </c>
      <c r="CN29" s="66">
        <f t="shared" si="75"/>
        <v>0</v>
      </c>
      <c r="CO29" s="66">
        <f t="shared" si="75"/>
        <v>0</v>
      </c>
      <c r="CP29" s="66">
        <f t="shared" si="75"/>
        <v>0</v>
      </c>
      <c r="CQ29" s="66">
        <f t="shared" si="75"/>
        <v>0</v>
      </c>
      <c r="CR29" s="75">
        <f t="shared" si="53"/>
        <v>0</v>
      </c>
      <c r="CS29" s="66">
        <f t="shared" si="76"/>
        <v>0</v>
      </c>
      <c r="CT29" s="66">
        <f t="shared" si="76"/>
        <v>0</v>
      </c>
      <c r="CU29" s="66">
        <f t="shared" si="76"/>
        <v>0</v>
      </c>
      <c r="CV29" s="66">
        <f t="shared" si="76"/>
        <v>0</v>
      </c>
      <c r="CW29" s="66">
        <f t="shared" si="76"/>
        <v>0</v>
      </c>
      <c r="CX29" s="66">
        <f t="shared" si="76"/>
        <v>0</v>
      </c>
      <c r="CY29" s="66">
        <f t="shared" si="76"/>
        <v>0</v>
      </c>
      <c r="CZ29" s="66">
        <f t="shared" si="76"/>
        <v>0</v>
      </c>
      <c r="DA29" s="66">
        <f t="shared" si="76"/>
        <v>0</v>
      </c>
      <c r="DB29" s="66">
        <f t="shared" si="76"/>
        <v>0</v>
      </c>
      <c r="DC29" s="66">
        <f t="shared" si="76"/>
        <v>0</v>
      </c>
      <c r="DD29" s="66">
        <f t="shared" si="76"/>
        <v>0</v>
      </c>
      <c r="DE29" s="75">
        <f t="shared" si="55"/>
        <v>0</v>
      </c>
      <c r="DF29" s="66">
        <f t="shared" si="77"/>
        <v>0</v>
      </c>
      <c r="DG29" s="66">
        <f t="shared" si="77"/>
        <v>0</v>
      </c>
      <c r="DH29" s="66">
        <f t="shared" si="77"/>
        <v>0</v>
      </c>
      <c r="DI29" s="66">
        <f t="shared" si="77"/>
        <v>0</v>
      </c>
      <c r="DJ29" s="66">
        <f t="shared" si="77"/>
        <v>0</v>
      </c>
      <c r="DK29" s="66">
        <f t="shared" si="77"/>
        <v>0</v>
      </c>
      <c r="DL29" s="66">
        <f t="shared" si="77"/>
        <v>0</v>
      </c>
      <c r="DM29" s="66">
        <f t="shared" si="77"/>
        <v>0</v>
      </c>
      <c r="DN29" s="66">
        <f t="shared" si="77"/>
        <v>0</v>
      </c>
      <c r="DO29" s="66">
        <f t="shared" si="77"/>
        <v>0</v>
      </c>
      <c r="DP29" s="66">
        <f t="shared" si="77"/>
        <v>0</v>
      </c>
      <c r="DQ29" s="66">
        <f t="shared" si="77"/>
        <v>0</v>
      </c>
      <c r="DR29" s="75">
        <f t="shared" si="57"/>
        <v>0</v>
      </c>
      <c r="DS29" s="66">
        <f t="shared" si="78"/>
        <v>0</v>
      </c>
      <c r="DT29" s="66">
        <f t="shared" si="78"/>
        <v>0</v>
      </c>
      <c r="DU29" s="66">
        <f t="shared" si="78"/>
        <v>0</v>
      </c>
      <c r="DV29" s="66">
        <f t="shared" si="78"/>
        <v>0</v>
      </c>
      <c r="DW29" s="66">
        <f t="shared" si="78"/>
        <v>0</v>
      </c>
      <c r="DX29" s="66">
        <f t="shared" si="78"/>
        <v>0</v>
      </c>
      <c r="DY29" s="66">
        <f t="shared" si="78"/>
        <v>0</v>
      </c>
      <c r="DZ29" s="66">
        <f t="shared" si="78"/>
        <v>0</v>
      </c>
      <c r="EA29" s="66">
        <f t="shared" si="78"/>
        <v>0</v>
      </c>
      <c r="EB29" s="66">
        <f t="shared" si="78"/>
        <v>0</v>
      </c>
      <c r="EC29" s="66">
        <f t="shared" si="78"/>
        <v>0</v>
      </c>
      <c r="ED29" s="66">
        <f t="shared" si="78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69"/>
        <v>0</v>
      </c>
      <c r="G30" s="66">
        <f t="shared" si="69"/>
        <v>0</v>
      </c>
      <c r="H30" s="66">
        <f t="shared" si="69"/>
        <v>0</v>
      </c>
      <c r="I30" s="66">
        <f t="shared" si="69"/>
        <v>0</v>
      </c>
      <c r="J30" s="66">
        <f t="shared" si="69"/>
        <v>0</v>
      </c>
      <c r="K30" s="66">
        <f t="shared" si="69"/>
        <v>0</v>
      </c>
      <c r="L30" s="66">
        <f t="shared" si="69"/>
        <v>0</v>
      </c>
      <c r="M30" s="66">
        <f t="shared" si="69"/>
        <v>0</v>
      </c>
      <c r="N30" s="66">
        <f t="shared" si="69"/>
        <v>0</v>
      </c>
      <c r="O30" s="66">
        <f t="shared" si="69"/>
        <v>0</v>
      </c>
      <c r="P30" s="66">
        <f t="shared" si="69"/>
        <v>0</v>
      </c>
      <c r="Q30" s="66">
        <f t="shared" si="69"/>
        <v>0</v>
      </c>
      <c r="R30" s="75">
        <f t="shared" si="41"/>
        <v>0</v>
      </c>
      <c r="S30" s="66">
        <f t="shared" si="79"/>
        <v>0</v>
      </c>
      <c r="T30" s="66">
        <f t="shared" si="79"/>
        <v>0</v>
      </c>
      <c r="U30" s="66">
        <f t="shared" si="79"/>
        <v>0</v>
      </c>
      <c r="V30" s="66">
        <f t="shared" si="79"/>
        <v>0</v>
      </c>
      <c r="W30" s="66">
        <f t="shared" si="79"/>
        <v>0</v>
      </c>
      <c r="X30" s="66">
        <f t="shared" si="79"/>
        <v>0</v>
      </c>
      <c r="Y30" s="66">
        <f t="shared" si="79"/>
        <v>0</v>
      </c>
      <c r="Z30" s="66">
        <f t="shared" si="79"/>
        <v>0</v>
      </c>
      <c r="AA30" s="66">
        <f t="shared" si="79"/>
        <v>0</v>
      </c>
      <c r="AB30" s="66">
        <f t="shared" si="79"/>
        <v>0</v>
      </c>
      <c r="AC30" s="66">
        <v>0</v>
      </c>
      <c r="AD30" s="66">
        <f>IF(AD$2&gt;=$B$18,$E30,0)</f>
        <v>0</v>
      </c>
      <c r="AE30" s="75">
        <f t="shared" si="43"/>
        <v>0</v>
      </c>
      <c r="AF30" s="66">
        <f>IF(AF$2&gt;=$B$18,$E30,0)</f>
        <v>0</v>
      </c>
      <c r="AG30" s="66">
        <v>0</v>
      </c>
      <c r="AH30" s="66">
        <f t="shared" si="80"/>
        <v>0</v>
      </c>
      <c r="AI30" s="66">
        <f t="shared" si="80"/>
        <v>0</v>
      </c>
      <c r="AJ30" s="66">
        <v>0</v>
      </c>
      <c r="AK30" s="66">
        <f t="shared" si="81"/>
        <v>0</v>
      </c>
      <c r="AL30" s="66">
        <f t="shared" si="71"/>
        <v>0</v>
      </c>
      <c r="AM30" s="66">
        <f t="shared" si="71"/>
        <v>0</v>
      </c>
      <c r="AN30" s="66">
        <f t="shared" si="71"/>
        <v>0</v>
      </c>
      <c r="AO30" s="66">
        <f t="shared" si="71"/>
        <v>0</v>
      </c>
      <c r="AP30" s="66">
        <f t="shared" si="71"/>
        <v>0</v>
      </c>
      <c r="AQ30" s="66">
        <f t="shared" si="71"/>
        <v>0</v>
      </c>
      <c r="AR30" s="75">
        <f t="shared" si="45"/>
        <v>0</v>
      </c>
      <c r="AS30" s="66">
        <f t="shared" si="72"/>
        <v>0</v>
      </c>
      <c r="AT30" s="66">
        <f t="shared" si="72"/>
        <v>0</v>
      </c>
      <c r="AU30" s="66">
        <f t="shared" si="72"/>
        <v>0</v>
      </c>
      <c r="AV30" s="66">
        <f t="shared" si="72"/>
        <v>0</v>
      </c>
      <c r="AW30" s="66">
        <f t="shared" si="72"/>
        <v>0</v>
      </c>
      <c r="AX30" s="66">
        <f t="shared" si="72"/>
        <v>0</v>
      </c>
      <c r="AY30" s="66">
        <f t="shared" si="72"/>
        <v>0</v>
      </c>
      <c r="AZ30" s="66">
        <f t="shared" si="72"/>
        <v>0</v>
      </c>
      <c r="BA30" s="66">
        <f t="shared" si="72"/>
        <v>0</v>
      </c>
      <c r="BB30" s="66">
        <f t="shared" si="72"/>
        <v>0</v>
      </c>
      <c r="BC30" s="66">
        <f t="shared" si="72"/>
        <v>0</v>
      </c>
      <c r="BD30" s="66">
        <f t="shared" si="72"/>
        <v>0</v>
      </c>
      <c r="BE30" s="75">
        <f t="shared" si="47"/>
        <v>0</v>
      </c>
      <c r="BF30" s="66">
        <f t="shared" si="73"/>
        <v>0</v>
      </c>
      <c r="BG30" s="66">
        <f t="shared" si="73"/>
        <v>0</v>
      </c>
      <c r="BH30" s="66">
        <f t="shared" si="73"/>
        <v>0</v>
      </c>
      <c r="BI30" s="66">
        <f t="shared" si="73"/>
        <v>0</v>
      </c>
      <c r="BJ30" s="66">
        <f t="shared" si="73"/>
        <v>0</v>
      </c>
      <c r="BK30" s="66">
        <f t="shared" si="73"/>
        <v>0</v>
      </c>
      <c r="BL30" s="66">
        <f t="shared" si="73"/>
        <v>0</v>
      </c>
      <c r="BM30" s="66">
        <f t="shared" si="73"/>
        <v>0</v>
      </c>
      <c r="BN30" s="66">
        <f t="shared" si="73"/>
        <v>0</v>
      </c>
      <c r="BO30" s="66">
        <f t="shared" si="73"/>
        <v>0</v>
      </c>
      <c r="BP30" s="66">
        <f t="shared" si="73"/>
        <v>0</v>
      </c>
      <c r="BQ30" s="66">
        <f t="shared" si="73"/>
        <v>0</v>
      </c>
      <c r="BR30" s="75">
        <f t="shared" si="49"/>
        <v>0</v>
      </c>
      <c r="BS30" s="66">
        <f t="shared" si="74"/>
        <v>0</v>
      </c>
      <c r="BT30" s="66">
        <f t="shared" si="74"/>
        <v>0</v>
      </c>
      <c r="BU30" s="66">
        <f t="shared" si="74"/>
        <v>0</v>
      </c>
      <c r="BV30" s="66">
        <f t="shared" si="74"/>
        <v>0</v>
      </c>
      <c r="BW30" s="66">
        <f t="shared" si="74"/>
        <v>0</v>
      </c>
      <c r="BX30" s="66">
        <f t="shared" si="74"/>
        <v>0</v>
      </c>
      <c r="BY30" s="66">
        <f t="shared" si="74"/>
        <v>0</v>
      </c>
      <c r="BZ30" s="66">
        <f t="shared" si="74"/>
        <v>0</v>
      </c>
      <c r="CA30" s="66">
        <f t="shared" si="74"/>
        <v>0</v>
      </c>
      <c r="CB30" s="66">
        <f t="shared" si="74"/>
        <v>0</v>
      </c>
      <c r="CC30" s="66">
        <f t="shared" si="74"/>
        <v>0</v>
      </c>
      <c r="CD30" s="66">
        <f t="shared" si="74"/>
        <v>0</v>
      </c>
      <c r="CE30" s="75">
        <f t="shared" si="51"/>
        <v>0</v>
      </c>
      <c r="CF30" s="66">
        <f t="shared" si="75"/>
        <v>0</v>
      </c>
      <c r="CG30" s="66">
        <f t="shared" si="75"/>
        <v>0</v>
      </c>
      <c r="CH30" s="66">
        <f t="shared" si="75"/>
        <v>0</v>
      </c>
      <c r="CI30" s="66">
        <f t="shared" si="75"/>
        <v>0</v>
      </c>
      <c r="CJ30" s="66">
        <f t="shared" si="75"/>
        <v>0</v>
      </c>
      <c r="CK30" s="66">
        <f t="shared" si="75"/>
        <v>0</v>
      </c>
      <c r="CL30" s="66">
        <f t="shared" si="75"/>
        <v>0</v>
      </c>
      <c r="CM30" s="66">
        <f t="shared" si="75"/>
        <v>0</v>
      </c>
      <c r="CN30" s="66">
        <f t="shared" si="75"/>
        <v>0</v>
      </c>
      <c r="CO30" s="66">
        <f t="shared" si="75"/>
        <v>0</v>
      </c>
      <c r="CP30" s="66">
        <f t="shared" si="75"/>
        <v>0</v>
      </c>
      <c r="CQ30" s="66">
        <f t="shared" si="75"/>
        <v>0</v>
      </c>
      <c r="CR30" s="75">
        <f t="shared" si="53"/>
        <v>0</v>
      </c>
      <c r="CS30" s="66">
        <f t="shared" si="76"/>
        <v>0</v>
      </c>
      <c r="CT30" s="66">
        <f t="shared" si="76"/>
        <v>0</v>
      </c>
      <c r="CU30" s="66">
        <f t="shared" si="76"/>
        <v>0</v>
      </c>
      <c r="CV30" s="66">
        <f t="shared" si="76"/>
        <v>0</v>
      </c>
      <c r="CW30" s="66">
        <f t="shared" si="76"/>
        <v>0</v>
      </c>
      <c r="CX30" s="66">
        <f t="shared" si="76"/>
        <v>0</v>
      </c>
      <c r="CY30" s="66">
        <f t="shared" si="76"/>
        <v>0</v>
      </c>
      <c r="CZ30" s="66">
        <f t="shared" si="76"/>
        <v>0</v>
      </c>
      <c r="DA30" s="66">
        <f t="shared" si="76"/>
        <v>0</v>
      </c>
      <c r="DB30" s="66">
        <f t="shared" si="76"/>
        <v>0</v>
      </c>
      <c r="DC30" s="66">
        <f t="shared" si="76"/>
        <v>0</v>
      </c>
      <c r="DD30" s="66">
        <f t="shared" si="76"/>
        <v>0</v>
      </c>
      <c r="DE30" s="75">
        <f t="shared" si="55"/>
        <v>0</v>
      </c>
      <c r="DF30" s="66">
        <f t="shared" si="77"/>
        <v>0</v>
      </c>
      <c r="DG30" s="66">
        <f t="shared" si="77"/>
        <v>0</v>
      </c>
      <c r="DH30" s="66">
        <f t="shared" si="77"/>
        <v>0</v>
      </c>
      <c r="DI30" s="66">
        <f t="shared" si="77"/>
        <v>0</v>
      </c>
      <c r="DJ30" s="66">
        <f t="shared" si="77"/>
        <v>0</v>
      </c>
      <c r="DK30" s="66">
        <f t="shared" si="77"/>
        <v>0</v>
      </c>
      <c r="DL30" s="66">
        <f t="shared" si="77"/>
        <v>0</v>
      </c>
      <c r="DM30" s="66">
        <f t="shared" si="77"/>
        <v>0</v>
      </c>
      <c r="DN30" s="66">
        <f t="shared" si="77"/>
        <v>0</v>
      </c>
      <c r="DO30" s="66">
        <f t="shared" si="77"/>
        <v>0</v>
      </c>
      <c r="DP30" s="66">
        <f t="shared" si="77"/>
        <v>0</v>
      </c>
      <c r="DQ30" s="66">
        <f t="shared" si="77"/>
        <v>0</v>
      </c>
      <c r="DR30" s="75">
        <f t="shared" si="57"/>
        <v>0</v>
      </c>
      <c r="DS30" s="66">
        <f t="shared" si="78"/>
        <v>0</v>
      </c>
      <c r="DT30" s="66">
        <f t="shared" si="78"/>
        <v>0</v>
      </c>
      <c r="DU30" s="66">
        <f t="shared" si="78"/>
        <v>0</v>
      </c>
      <c r="DV30" s="66">
        <f t="shared" si="78"/>
        <v>0</v>
      </c>
      <c r="DW30" s="66">
        <f t="shared" si="78"/>
        <v>0</v>
      </c>
      <c r="DX30" s="66">
        <f t="shared" si="78"/>
        <v>0</v>
      </c>
      <c r="DY30" s="66">
        <f t="shared" si="78"/>
        <v>0</v>
      </c>
      <c r="DZ30" s="66">
        <f t="shared" si="78"/>
        <v>0</v>
      </c>
      <c r="EA30" s="66">
        <f t="shared" si="78"/>
        <v>0</v>
      </c>
      <c r="EB30" s="66">
        <f t="shared" si="78"/>
        <v>0</v>
      </c>
      <c r="EC30" s="66">
        <f t="shared" si="78"/>
        <v>0</v>
      </c>
      <c r="ED30" s="66">
        <f t="shared" si="78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69"/>
        <v>0</v>
      </c>
      <c r="G31" s="66">
        <f t="shared" si="69"/>
        <v>0</v>
      </c>
      <c r="H31" s="66">
        <f t="shared" si="69"/>
        <v>0</v>
      </c>
      <c r="I31" s="66">
        <f t="shared" si="69"/>
        <v>0</v>
      </c>
      <c r="J31" s="66">
        <f t="shared" si="69"/>
        <v>0</v>
      </c>
      <c r="K31" s="66">
        <f t="shared" si="69"/>
        <v>0</v>
      </c>
      <c r="L31" s="66">
        <f t="shared" si="69"/>
        <v>0</v>
      </c>
      <c r="M31" s="66">
        <f t="shared" si="69"/>
        <v>0</v>
      </c>
      <c r="N31" s="66">
        <f t="shared" si="69"/>
        <v>0</v>
      </c>
      <c r="O31" s="66">
        <f t="shared" si="69"/>
        <v>0</v>
      </c>
      <c r="P31" s="66">
        <f t="shared" si="69"/>
        <v>0</v>
      </c>
      <c r="Q31" s="66">
        <f t="shared" si="69"/>
        <v>0</v>
      </c>
      <c r="R31" s="75">
        <f t="shared" si="41"/>
        <v>0</v>
      </c>
      <c r="S31" s="66">
        <f t="shared" ref="S31:AA33" si="82">IF(S$2&gt;=$B$18,$E31,0)</f>
        <v>0</v>
      </c>
      <c r="T31" s="66">
        <f t="shared" si="82"/>
        <v>0</v>
      </c>
      <c r="U31" s="66">
        <f t="shared" si="82"/>
        <v>0</v>
      </c>
      <c r="V31" s="66">
        <f t="shared" si="82"/>
        <v>0</v>
      </c>
      <c r="W31" s="66">
        <f t="shared" si="82"/>
        <v>0</v>
      </c>
      <c r="X31" s="66">
        <f t="shared" si="82"/>
        <v>0</v>
      </c>
      <c r="Y31" s="66">
        <f t="shared" si="82"/>
        <v>0</v>
      </c>
      <c r="Z31" s="66">
        <f t="shared" si="82"/>
        <v>0</v>
      </c>
      <c r="AA31" s="66">
        <f t="shared" si="82"/>
        <v>0</v>
      </c>
      <c r="AB31" s="66">
        <v>0</v>
      </c>
      <c r="AC31" s="66">
        <v>0</v>
      </c>
      <c r="AD31" s="66">
        <v>0</v>
      </c>
      <c r="AE31" s="75">
        <f t="shared" si="43"/>
        <v>0</v>
      </c>
      <c r="AF31" s="66">
        <v>0</v>
      </c>
      <c r="AG31" s="66">
        <v>0</v>
      </c>
      <c r="AH31" s="66">
        <v>0</v>
      </c>
      <c r="AI31" s="66">
        <v>0</v>
      </c>
      <c r="AJ31" s="66">
        <f>IF(AJ$2&gt;=$B$18,$E31,0)</f>
        <v>0</v>
      </c>
      <c r="AK31" s="66">
        <f t="shared" si="81"/>
        <v>0</v>
      </c>
      <c r="AL31" s="66">
        <f t="shared" si="71"/>
        <v>0</v>
      </c>
      <c r="AM31" s="66">
        <f t="shared" si="71"/>
        <v>0</v>
      </c>
      <c r="AN31" s="66">
        <f t="shared" si="71"/>
        <v>0</v>
      </c>
      <c r="AO31" s="66">
        <f t="shared" si="71"/>
        <v>0</v>
      </c>
      <c r="AP31" s="66">
        <f t="shared" si="71"/>
        <v>0</v>
      </c>
      <c r="AQ31" s="66">
        <f t="shared" si="71"/>
        <v>0</v>
      </c>
      <c r="AR31" s="75">
        <f t="shared" si="45"/>
        <v>0</v>
      </c>
      <c r="AS31" s="66">
        <f t="shared" si="72"/>
        <v>0</v>
      </c>
      <c r="AT31" s="66">
        <f t="shared" si="72"/>
        <v>0</v>
      </c>
      <c r="AU31" s="66">
        <f t="shared" si="72"/>
        <v>0</v>
      </c>
      <c r="AV31" s="66">
        <f t="shared" si="72"/>
        <v>0</v>
      </c>
      <c r="AW31" s="66">
        <f t="shared" si="72"/>
        <v>0</v>
      </c>
      <c r="AX31" s="66">
        <f t="shared" si="72"/>
        <v>0</v>
      </c>
      <c r="AY31" s="66">
        <f t="shared" si="72"/>
        <v>0</v>
      </c>
      <c r="AZ31" s="66">
        <f t="shared" si="72"/>
        <v>0</v>
      </c>
      <c r="BA31" s="66">
        <f t="shared" si="72"/>
        <v>0</v>
      </c>
      <c r="BB31" s="66">
        <f t="shared" si="72"/>
        <v>0</v>
      </c>
      <c r="BC31" s="66">
        <f t="shared" si="72"/>
        <v>0</v>
      </c>
      <c r="BD31" s="66">
        <f t="shared" si="72"/>
        <v>0</v>
      </c>
      <c r="BE31" s="75">
        <f t="shared" si="47"/>
        <v>0</v>
      </c>
      <c r="BF31" s="66">
        <f t="shared" si="73"/>
        <v>0</v>
      </c>
      <c r="BG31" s="66">
        <f t="shared" si="73"/>
        <v>0</v>
      </c>
      <c r="BH31" s="66">
        <f t="shared" si="73"/>
        <v>0</v>
      </c>
      <c r="BI31" s="66">
        <f t="shared" si="73"/>
        <v>0</v>
      </c>
      <c r="BJ31" s="66">
        <f t="shared" si="73"/>
        <v>0</v>
      </c>
      <c r="BK31" s="66">
        <f t="shared" si="73"/>
        <v>0</v>
      </c>
      <c r="BL31" s="66">
        <f t="shared" si="73"/>
        <v>0</v>
      </c>
      <c r="BM31" s="66">
        <f t="shared" si="73"/>
        <v>0</v>
      </c>
      <c r="BN31" s="66">
        <f t="shared" si="73"/>
        <v>0</v>
      </c>
      <c r="BO31" s="66">
        <f t="shared" si="73"/>
        <v>0</v>
      </c>
      <c r="BP31" s="66">
        <f t="shared" si="73"/>
        <v>0</v>
      </c>
      <c r="BQ31" s="66">
        <f t="shared" si="73"/>
        <v>0</v>
      </c>
      <c r="BR31" s="75">
        <f t="shared" si="49"/>
        <v>0</v>
      </c>
      <c r="BS31" s="66">
        <f t="shared" si="74"/>
        <v>0</v>
      </c>
      <c r="BT31" s="66">
        <f t="shared" si="74"/>
        <v>0</v>
      </c>
      <c r="BU31" s="66">
        <f t="shared" si="74"/>
        <v>0</v>
      </c>
      <c r="BV31" s="66">
        <f t="shared" si="74"/>
        <v>0</v>
      </c>
      <c r="BW31" s="66">
        <f t="shared" si="74"/>
        <v>0</v>
      </c>
      <c r="BX31" s="66">
        <f t="shared" si="74"/>
        <v>0</v>
      </c>
      <c r="BY31" s="66">
        <f t="shared" si="74"/>
        <v>0</v>
      </c>
      <c r="BZ31" s="66">
        <f t="shared" si="74"/>
        <v>0</v>
      </c>
      <c r="CA31" s="66">
        <f t="shared" si="74"/>
        <v>0</v>
      </c>
      <c r="CB31" s="66">
        <f t="shared" si="74"/>
        <v>0</v>
      </c>
      <c r="CC31" s="66">
        <f t="shared" si="74"/>
        <v>0</v>
      </c>
      <c r="CD31" s="66">
        <f t="shared" si="74"/>
        <v>0</v>
      </c>
      <c r="CE31" s="75">
        <f t="shared" si="51"/>
        <v>0</v>
      </c>
      <c r="CF31" s="66">
        <f t="shared" si="75"/>
        <v>0</v>
      </c>
      <c r="CG31" s="66">
        <f t="shared" si="75"/>
        <v>0</v>
      </c>
      <c r="CH31" s="66">
        <f t="shared" si="75"/>
        <v>0</v>
      </c>
      <c r="CI31" s="66">
        <f t="shared" si="75"/>
        <v>0</v>
      </c>
      <c r="CJ31" s="66">
        <f t="shared" si="75"/>
        <v>0</v>
      </c>
      <c r="CK31" s="66">
        <f t="shared" si="75"/>
        <v>0</v>
      </c>
      <c r="CL31" s="66">
        <f t="shared" si="75"/>
        <v>0</v>
      </c>
      <c r="CM31" s="66">
        <f t="shared" si="75"/>
        <v>0</v>
      </c>
      <c r="CN31" s="66">
        <f t="shared" si="75"/>
        <v>0</v>
      </c>
      <c r="CO31" s="66">
        <f t="shared" si="75"/>
        <v>0</v>
      </c>
      <c r="CP31" s="66">
        <f t="shared" si="75"/>
        <v>0</v>
      </c>
      <c r="CQ31" s="66">
        <f t="shared" si="75"/>
        <v>0</v>
      </c>
      <c r="CR31" s="75">
        <f t="shared" si="53"/>
        <v>0</v>
      </c>
      <c r="CS31" s="66">
        <f t="shared" si="76"/>
        <v>0</v>
      </c>
      <c r="CT31" s="66">
        <f t="shared" si="76"/>
        <v>0</v>
      </c>
      <c r="CU31" s="66">
        <f t="shared" si="76"/>
        <v>0</v>
      </c>
      <c r="CV31" s="66">
        <f t="shared" si="76"/>
        <v>0</v>
      </c>
      <c r="CW31" s="66">
        <f t="shared" si="76"/>
        <v>0</v>
      </c>
      <c r="CX31" s="66">
        <f t="shared" si="76"/>
        <v>0</v>
      </c>
      <c r="CY31" s="66">
        <f t="shared" si="76"/>
        <v>0</v>
      </c>
      <c r="CZ31" s="66">
        <f t="shared" si="76"/>
        <v>0</v>
      </c>
      <c r="DA31" s="66">
        <f t="shared" si="76"/>
        <v>0</v>
      </c>
      <c r="DB31" s="66">
        <f t="shared" si="76"/>
        <v>0</v>
      </c>
      <c r="DC31" s="66">
        <f t="shared" si="76"/>
        <v>0</v>
      </c>
      <c r="DD31" s="66">
        <f t="shared" si="76"/>
        <v>0</v>
      </c>
      <c r="DE31" s="75">
        <f t="shared" si="55"/>
        <v>0</v>
      </c>
      <c r="DF31" s="66">
        <f t="shared" si="77"/>
        <v>0</v>
      </c>
      <c r="DG31" s="66">
        <f t="shared" si="77"/>
        <v>0</v>
      </c>
      <c r="DH31" s="66">
        <f t="shared" si="77"/>
        <v>0</v>
      </c>
      <c r="DI31" s="66">
        <f t="shared" si="77"/>
        <v>0</v>
      </c>
      <c r="DJ31" s="66">
        <f t="shared" si="77"/>
        <v>0</v>
      </c>
      <c r="DK31" s="66">
        <f t="shared" si="77"/>
        <v>0</v>
      </c>
      <c r="DL31" s="66">
        <f t="shared" si="77"/>
        <v>0</v>
      </c>
      <c r="DM31" s="66">
        <f t="shared" si="77"/>
        <v>0</v>
      </c>
      <c r="DN31" s="66">
        <f t="shared" si="77"/>
        <v>0</v>
      </c>
      <c r="DO31" s="66">
        <f t="shared" si="77"/>
        <v>0</v>
      </c>
      <c r="DP31" s="66">
        <f t="shared" si="77"/>
        <v>0</v>
      </c>
      <c r="DQ31" s="66">
        <f t="shared" si="77"/>
        <v>0</v>
      </c>
      <c r="DR31" s="75">
        <f t="shared" si="57"/>
        <v>0</v>
      </c>
      <c r="DS31" s="66">
        <f t="shared" si="78"/>
        <v>0</v>
      </c>
      <c r="DT31" s="66">
        <f t="shared" si="78"/>
        <v>0</v>
      </c>
      <c r="DU31" s="66">
        <f t="shared" si="78"/>
        <v>0</v>
      </c>
      <c r="DV31" s="66">
        <f t="shared" si="78"/>
        <v>0</v>
      </c>
      <c r="DW31" s="66">
        <f t="shared" si="78"/>
        <v>0</v>
      </c>
      <c r="DX31" s="66">
        <f t="shared" si="78"/>
        <v>0</v>
      </c>
      <c r="DY31" s="66">
        <f t="shared" si="78"/>
        <v>0</v>
      </c>
      <c r="DZ31" s="66">
        <f t="shared" si="78"/>
        <v>0</v>
      </c>
      <c r="EA31" s="66">
        <f t="shared" si="78"/>
        <v>0</v>
      </c>
      <c r="EB31" s="66">
        <f t="shared" si="78"/>
        <v>0</v>
      </c>
      <c r="EC31" s="66">
        <f t="shared" si="78"/>
        <v>0</v>
      </c>
      <c r="ED31" s="66">
        <f t="shared" si="78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69"/>
        <v>0</v>
      </c>
      <c r="G32" s="66">
        <f t="shared" si="69"/>
        <v>0</v>
      </c>
      <c r="H32" s="66">
        <f t="shared" si="69"/>
        <v>0</v>
      </c>
      <c r="I32" s="66">
        <f t="shared" si="69"/>
        <v>0</v>
      </c>
      <c r="J32" s="66">
        <f t="shared" si="69"/>
        <v>0</v>
      </c>
      <c r="K32" s="66">
        <f t="shared" si="69"/>
        <v>0</v>
      </c>
      <c r="L32" s="66">
        <f t="shared" si="69"/>
        <v>0</v>
      </c>
      <c r="M32" s="66">
        <f t="shared" si="69"/>
        <v>0</v>
      </c>
      <c r="N32" s="66">
        <f t="shared" si="69"/>
        <v>0</v>
      </c>
      <c r="O32" s="66">
        <f t="shared" si="69"/>
        <v>0</v>
      </c>
      <c r="P32" s="66">
        <f t="shared" si="69"/>
        <v>0</v>
      </c>
      <c r="Q32" s="66">
        <f t="shared" si="69"/>
        <v>0</v>
      </c>
      <c r="R32" s="75">
        <f t="shared" si="41"/>
        <v>0</v>
      </c>
      <c r="S32" s="66">
        <f t="shared" si="82"/>
        <v>0</v>
      </c>
      <c r="T32" s="66">
        <f t="shared" si="82"/>
        <v>0</v>
      </c>
      <c r="U32" s="66">
        <f t="shared" si="82"/>
        <v>0</v>
      </c>
      <c r="V32" s="66">
        <f t="shared" si="82"/>
        <v>0</v>
      </c>
      <c r="W32" s="66">
        <f t="shared" si="82"/>
        <v>0</v>
      </c>
      <c r="X32" s="66">
        <f t="shared" si="82"/>
        <v>0</v>
      </c>
      <c r="Y32" s="66">
        <f t="shared" si="82"/>
        <v>0</v>
      </c>
      <c r="Z32" s="66">
        <f t="shared" si="82"/>
        <v>0</v>
      </c>
      <c r="AA32" s="66">
        <f t="shared" si="82"/>
        <v>0</v>
      </c>
      <c r="AB32" s="66">
        <f t="shared" ref="AB32:AD33" si="83">IF(AB$2&gt;=$B$18,$E32,0)</f>
        <v>0</v>
      </c>
      <c r="AC32" s="66">
        <f t="shared" si="83"/>
        <v>0</v>
      </c>
      <c r="AD32" s="66">
        <f t="shared" si="83"/>
        <v>0</v>
      </c>
      <c r="AE32" s="75">
        <f t="shared" si="43"/>
        <v>0</v>
      </c>
      <c r="AF32" s="66">
        <f t="shared" ref="AF32:AI33" si="84">IF(AF$2&gt;=$B$18,$E32,0)</f>
        <v>0</v>
      </c>
      <c r="AG32" s="66">
        <f t="shared" si="84"/>
        <v>0</v>
      </c>
      <c r="AH32" s="66">
        <f t="shared" si="84"/>
        <v>0</v>
      </c>
      <c r="AI32" s="66">
        <f t="shared" si="84"/>
        <v>0</v>
      </c>
      <c r="AJ32" s="66">
        <f>IF(AJ$2&gt;=$B$18,$E32,0)</f>
        <v>0</v>
      </c>
      <c r="AK32" s="66">
        <f t="shared" si="81"/>
        <v>0</v>
      </c>
      <c r="AL32" s="66">
        <f t="shared" si="71"/>
        <v>0</v>
      </c>
      <c r="AM32" s="66">
        <f t="shared" si="71"/>
        <v>0</v>
      </c>
      <c r="AN32" s="66">
        <f t="shared" si="71"/>
        <v>0</v>
      </c>
      <c r="AO32" s="66">
        <f t="shared" si="71"/>
        <v>0</v>
      </c>
      <c r="AP32" s="66">
        <f t="shared" si="71"/>
        <v>0</v>
      </c>
      <c r="AQ32" s="66">
        <f t="shared" si="71"/>
        <v>0</v>
      </c>
      <c r="AR32" s="75">
        <f t="shared" si="45"/>
        <v>0</v>
      </c>
      <c r="AS32" s="66">
        <f t="shared" si="72"/>
        <v>0</v>
      </c>
      <c r="AT32" s="66">
        <f t="shared" si="72"/>
        <v>0</v>
      </c>
      <c r="AU32" s="66">
        <f t="shared" si="72"/>
        <v>0</v>
      </c>
      <c r="AV32" s="66">
        <f t="shared" si="72"/>
        <v>0</v>
      </c>
      <c r="AW32" s="66">
        <f t="shared" si="72"/>
        <v>0</v>
      </c>
      <c r="AX32" s="66">
        <f t="shared" si="72"/>
        <v>0</v>
      </c>
      <c r="AY32" s="66">
        <f t="shared" si="72"/>
        <v>0</v>
      </c>
      <c r="AZ32" s="66">
        <f t="shared" si="72"/>
        <v>0</v>
      </c>
      <c r="BA32" s="66">
        <f t="shared" si="72"/>
        <v>0</v>
      </c>
      <c r="BB32" s="66">
        <f t="shared" si="72"/>
        <v>0</v>
      </c>
      <c r="BC32" s="66">
        <f t="shared" si="72"/>
        <v>0</v>
      </c>
      <c r="BD32" s="66">
        <f t="shared" si="72"/>
        <v>0</v>
      </c>
      <c r="BE32" s="75">
        <f t="shared" si="47"/>
        <v>0</v>
      </c>
      <c r="BF32" s="66">
        <f t="shared" si="73"/>
        <v>0</v>
      </c>
      <c r="BG32" s="66">
        <f t="shared" si="73"/>
        <v>0</v>
      </c>
      <c r="BH32" s="66">
        <f t="shared" si="73"/>
        <v>0</v>
      </c>
      <c r="BI32" s="66">
        <f t="shared" si="73"/>
        <v>0</v>
      </c>
      <c r="BJ32" s="66">
        <f t="shared" si="73"/>
        <v>0</v>
      </c>
      <c r="BK32" s="66">
        <f t="shared" si="73"/>
        <v>0</v>
      </c>
      <c r="BL32" s="66">
        <f t="shared" si="73"/>
        <v>0</v>
      </c>
      <c r="BM32" s="66">
        <f t="shared" si="73"/>
        <v>0</v>
      </c>
      <c r="BN32" s="66">
        <f t="shared" si="73"/>
        <v>0</v>
      </c>
      <c r="BO32" s="66">
        <f t="shared" si="73"/>
        <v>0</v>
      </c>
      <c r="BP32" s="66">
        <f t="shared" si="73"/>
        <v>0</v>
      </c>
      <c r="BQ32" s="66">
        <f t="shared" si="73"/>
        <v>0</v>
      </c>
      <c r="BR32" s="75">
        <f t="shared" si="49"/>
        <v>0</v>
      </c>
      <c r="BS32" s="66">
        <f t="shared" si="74"/>
        <v>0</v>
      </c>
      <c r="BT32" s="66">
        <f t="shared" si="74"/>
        <v>0</v>
      </c>
      <c r="BU32" s="66">
        <f t="shared" si="74"/>
        <v>0</v>
      </c>
      <c r="BV32" s="66">
        <f t="shared" si="74"/>
        <v>0</v>
      </c>
      <c r="BW32" s="66">
        <f t="shared" si="74"/>
        <v>0</v>
      </c>
      <c r="BX32" s="66">
        <f t="shared" si="74"/>
        <v>0</v>
      </c>
      <c r="BY32" s="66">
        <f t="shared" si="74"/>
        <v>0</v>
      </c>
      <c r="BZ32" s="66">
        <f t="shared" si="74"/>
        <v>0</v>
      </c>
      <c r="CA32" s="66">
        <f t="shared" si="74"/>
        <v>0</v>
      </c>
      <c r="CB32" s="66">
        <f t="shared" si="74"/>
        <v>0</v>
      </c>
      <c r="CC32" s="66">
        <f t="shared" si="74"/>
        <v>0</v>
      </c>
      <c r="CD32" s="66">
        <f t="shared" si="74"/>
        <v>0</v>
      </c>
      <c r="CE32" s="75">
        <f t="shared" si="51"/>
        <v>0</v>
      </c>
      <c r="CF32" s="66">
        <f t="shared" si="75"/>
        <v>0</v>
      </c>
      <c r="CG32" s="66">
        <f t="shared" si="75"/>
        <v>0</v>
      </c>
      <c r="CH32" s="66">
        <f t="shared" si="75"/>
        <v>0</v>
      </c>
      <c r="CI32" s="66">
        <f t="shared" si="75"/>
        <v>0</v>
      </c>
      <c r="CJ32" s="66">
        <f t="shared" si="75"/>
        <v>0</v>
      </c>
      <c r="CK32" s="66">
        <f t="shared" si="75"/>
        <v>0</v>
      </c>
      <c r="CL32" s="66">
        <f t="shared" si="75"/>
        <v>0</v>
      </c>
      <c r="CM32" s="66">
        <f t="shared" si="75"/>
        <v>0</v>
      </c>
      <c r="CN32" s="66">
        <f t="shared" si="75"/>
        <v>0</v>
      </c>
      <c r="CO32" s="66">
        <f t="shared" si="75"/>
        <v>0</v>
      </c>
      <c r="CP32" s="66">
        <f t="shared" si="75"/>
        <v>0</v>
      </c>
      <c r="CQ32" s="66">
        <f t="shared" si="75"/>
        <v>0</v>
      </c>
      <c r="CR32" s="75">
        <f t="shared" si="53"/>
        <v>0</v>
      </c>
      <c r="CS32" s="66">
        <f t="shared" si="76"/>
        <v>0</v>
      </c>
      <c r="CT32" s="66">
        <f t="shared" si="76"/>
        <v>0</v>
      </c>
      <c r="CU32" s="66">
        <f t="shared" si="76"/>
        <v>0</v>
      </c>
      <c r="CV32" s="66">
        <f t="shared" si="76"/>
        <v>0</v>
      </c>
      <c r="CW32" s="66">
        <f t="shared" si="76"/>
        <v>0</v>
      </c>
      <c r="CX32" s="66">
        <f t="shared" si="76"/>
        <v>0</v>
      </c>
      <c r="CY32" s="66">
        <f t="shared" si="76"/>
        <v>0</v>
      </c>
      <c r="CZ32" s="66">
        <f t="shared" si="76"/>
        <v>0</v>
      </c>
      <c r="DA32" s="66">
        <f t="shared" si="76"/>
        <v>0</v>
      </c>
      <c r="DB32" s="66">
        <f t="shared" si="76"/>
        <v>0</v>
      </c>
      <c r="DC32" s="66">
        <f t="shared" si="76"/>
        <v>0</v>
      </c>
      <c r="DD32" s="66">
        <f t="shared" si="76"/>
        <v>0</v>
      </c>
      <c r="DE32" s="75">
        <f t="shared" si="55"/>
        <v>0</v>
      </c>
      <c r="DF32" s="66">
        <f t="shared" si="77"/>
        <v>0</v>
      </c>
      <c r="DG32" s="66">
        <f t="shared" si="77"/>
        <v>0</v>
      </c>
      <c r="DH32" s="66">
        <f t="shared" si="77"/>
        <v>0</v>
      </c>
      <c r="DI32" s="66">
        <f t="shared" si="77"/>
        <v>0</v>
      </c>
      <c r="DJ32" s="66">
        <f t="shared" si="77"/>
        <v>0</v>
      </c>
      <c r="DK32" s="66">
        <f t="shared" si="77"/>
        <v>0</v>
      </c>
      <c r="DL32" s="66">
        <f t="shared" si="77"/>
        <v>0</v>
      </c>
      <c r="DM32" s="66">
        <f t="shared" si="77"/>
        <v>0</v>
      </c>
      <c r="DN32" s="66">
        <f t="shared" si="77"/>
        <v>0</v>
      </c>
      <c r="DO32" s="66">
        <f t="shared" si="77"/>
        <v>0</v>
      </c>
      <c r="DP32" s="66">
        <f t="shared" si="77"/>
        <v>0</v>
      </c>
      <c r="DQ32" s="66">
        <f t="shared" si="77"/>
        <v>0</v>
      </c>
      <c r="DR32" s="75">
        <f t="shared" si="57"/>
        <v>0</v>
      </c>
      <c r="DS32" s="66">
        <f t="shared" si="78"/>
        <v>0</v>
      </c>
      <c r="DT32" s="66">
        <f t="shared" si="78"/>
        <v>0</v>
      </c>
      <c r="DU32" s="66">
        <f t="shared" si="78"/>
        <v>0</v>
      </c>
      <c r="DV32" s="66">
        <f t="shared" si="78"/>
        <v>0</v>
      </c>
      <c r="DW32" s="66">
        <f t="shared" si="78"/>
        <v>0</v>
      </c>
      <c r="DX32" s="66">
        <f t="shared" si="78"/>
        <v>0</v>
      </c>
      <c r="DY32" s="66">
        <f t="shared" si="78"/>
        <v>0</v>
      </c>
      <c r="DZ32" s="66">
        <f t="shared" si="78"/>
        <v>0</v>
      </c>
      <c r="EA32" s="66">
        <f t="shared" si="78"/>
        <v>0</v>
      </c>
      <c r="EB32" s="66">
        <f t="shared" si="78"/>
        <v>0</v>
      </c>
      <c r="EC32" s="66">
        <f t="shared" si="78"/>
        <v>0</v>
      </c>
      <c r="ED32" s="66">
        <f t="shared" si="78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69"/>
        <v>0</v>
      </c>
      <c r="G33" s="66">
        <f t="shared" si="69"/>
        <v>0</v>
      </c>
      <c r="H33" s="66">
        <f t="shared" si="69"/>
        <v>0</v>
      </c>
      <c r="I33" s="66">
        <f t="shared" si="69"/>
        <v>0</v>
      </c>
      <c r="J33" s="66">
        <f t="shared" si="69"/>
        <v>0</v>
      </c>
      <c r="K33" s="66">
        <f t="shared" si="69"/>
        <v>0</v>
      </c>
      <c r="L33" s="66">
        <f t="shared" si="69"/>
        <v>0</v>
      </c>
      <c r="M33" s="66">
        <f t="shared" si="69"/>
        <v>0</v>
      </c>
      <c r="N33" s="66">
        <f t="shared" si="69"/>
        <v>0</v>
      </c>
      <c r="O33" s="66">
        <f t="shared" si="69"/>
        <v>0</v>
      </c>
      <c r="P33" s="66">
        <f t="shared" si="69"/>
        <v>0</v>
      </c>
      <c r="Q33" s="66">
        <f t="shared" si="69"/>
        <v>0</v>
      </c>
      <c r="R33" s="75">
        <f t="shared" si="41"/>
        <v>0</v>
      </c>
      <c r="S33" s="66">
        <f t="shared" si="82"/>
        <v>0</v>
      </c>
      <c r="T33" s="66">
        <f t="shared" si="82"/>
        <v>0</v>
      </c>
      <c r="U33" s="66">
        <f t="shared" si="82"/>
        <v>0</v>
      </c>
      <c r="V33" s="66">
        <f t="shared" si="82"/>
        <v>0</v>
      </c>
      <c r="W33" s="66">
        <f t="shared" si="82"/>
        <v>0</v>
      </c>
      <c r="X33" s="66">
        <f t="shared" si="82"/>
        <v>0</v>
      </c>
      <c r="Y33" s="66">
        <f t="shared" si="82"/>
        <v>0</v>
      </c>
      <c r="Z33" s="66">
        <f t="shared" si="82"/>
        <v>0</v>
      </c>
      <c r="AA33" s="66">
        <f t="shared" si="82"/>
        <v>0</v>
      </c>
      <c r="AB33" s="66">
        <f t="shared" si="83"/>
        <v>0</v>
      </c>
      <c r="AC33" s="66">
        <f t="shared" si="83"/>
        <v>0</v>
      </c>
      <c r="AD33" s="66">
        <f t="shared" si="83"/>
        <v>0</v>
      </c>
      <c r="AE33" s="75">
        <f t="shared" si="43"/>
        <v>0</v>
      </c>
      <c r="AF33" s="66">
        <f t="shared" si="84"/>
        <v>0</v>
      </c>
      <c r="AG33" s="66">
        <f t="shared" si="84"/>
        <v>0</v>
      </c>
      <c r="AH33" s="66">
        <f t="shared" si="84"/>
        <v>0</v>
      </c>
      <c r="AI33" s="66">
        <f t="shared" si="84"/>
        <v>0</v>
      </c>
      <c r="AJ33" s="66">
        <f>IF(AJ$2&gt;=$B$18,$E33,0)</f>
        <v>0</v>
      </c>
      <c r="AK33" s="66">
        <f t="shared" si="81"/>
        <v>0</v>
      </c>
      <c r="AL33" s="66">
        <f t="shared" si="71"/>
        <v>0</v>
      </c>
      <c r="AM33" s="66">
        <f t="shared" si="71"/>
        <v>0</v>
      </c>
      <c r="AN33" s="66">
        <f t="shared" si="71"/>
        <v>0</v>
      </c>
      <c r="AO33" s="66">
        <f t="shared" si="71"/>
        <v>0</v>
      </c>
      <c r="AP33" s="66">
        <f t="shared" si="71"/>
        <v>0</v>
      </c>
      <c r="AQ33" s="66">
        <f t="shared" si="71"/>
        <v>0</v>
      </c>
      <c r="AR33" s="75">
        <f t="shared" si="45"/>
        <v>0</v>
      </c>
      <c r="AS33" s="66">
        <f t="shared" si="72"/>
        <v>0</v>
      </c>
      <c r="AT33" s="66">
        <f t="shared" si="72"/>
        <v>0</v>
      </c>
      <c r="AU33" s="66">
        <f t="shared" si="72"/>
        <v>0</v>
      </c>
      <c r="AV33" s="66">
        <f t="shared" si="72"/>
        <v>0</v>
      </c>
      <c r="AW33" s="66">
        <f t="shared" si="72"/>
        <v>0</v>
      </c>
      <c r="AX33" s="66">
        <f t="shared" si="72"/>
        <v>0</v>
      </c>
      <c r="AY33" s="66">
        <f t="shared" si="72"/>
        <v>0</v>
      </c>
      <c r="AZ33" s="66">
        <f t="shared" si="72"/>
        <v>0</v>
      </c>
      <c r="BA33" s="66">
        <f t="shared" si="72"/>
        <v>0</v>
      </c>
      <c r="BB33" s="66">
        <f t="shared" si="72"/>
        <v>0</v>
      </c>
      <c r="BC33" s="66">
        <f t="shared" si="72"/>
        <v>0</v>
      </c>
      <c r="BD33" s="66">
        <f t="shared" si="72"/>
        <v>0</v>
      </c>
      <c r="BE33" s="75">
        <f t="shared" si="47"/>
        <v>0</v>
      </c>
      <c r="BF33" s="66">
        <f t="shared" si="73"/>
        <v>0</v>
      </c>
      <c r="BG33" s="66">
        <f t="shared" si="73"/>
        <v>0</v>
      </c>
      <c r="BH33" s="66">
        <f t="shared" si="73"/>
        <v>0</v>
      </c>
      <c r="BI33" s="66">
        <f t="shared" si="73"/>
        <v>0</v>
      </c>
      <c r="BJ33" s="66">
        <f t="shared" si="73"/>
        <v>0</v>
      </c>
      <c r="BK33" s="66">
        <f t="shared" si="73"/>
        <v>0</v>
      </c>
      <c r="BL33" s="66">
        <f t="shared" si="73"/>
        <v>0</v>
      </c>
      <c r="BM33" s="66">
        <f t="shared" si="73"/>
        <v>0</v>
      </c>
      <c r="BN33" s="66">
        <f t="shared" si="73"/>
        <v>0</v>
      </c>
      <c r="BO33" s="66">
        <f t="shared" si="73"/>
        <v>0</v>
      </c>
      <c r="BP33" s="66">
        <f t="shared" si="73"/>
        <v>0</v>
      </c>
      <c r="BQ33" s="66">
        <f t="shared" si="73"/>
        <v>0</v>
      </c>
      <c r="BR33" s="75">
        <f t="shared" si="49"/>
        <v>0</v>
      </c>
      <c r="BS33" s="66">
        <f t="shared" si="74"/>
        <v>0</v>
      </c>
      <c r="BT33" s="66">
        <f t="shared" si="74"/>
        <v>0</v>
      </c>
      <c r="BU33" s="66">
        <f t="shared" si="74"/>
        <v>0</v>
      </c>
      <c r="BV33" s="66">
        <f t="shared" si="74"/>
        <v>0</v>
      </c>
      <c r="BW33" s="66">
        <f t="shared" si="74"/>
        <v>0</v>
      </c>
      <c r="BX33" s="66">
        <f t="shared" si="74"/>
        <v>0</v>
      </c>
      <c r="BY33" s="66">
        <f t="shared" si="74"/>
        <v>0</v>
      </c>
      <c r="BZ33" s="66">
        <f t="shared" si="74"/>
        <v>0</v>
      </c>
      <c r="CA33" s="66">
        <f t="shared" si="74"/>
        <v>0</v>
      </c>
      <c r="CB33" s="66">
        <f t="shared" si="74"/>
        <v>0</v>
      </c>
      <c r="CC33" s="66">
        <f t="shared" si="74"/>
        <v>0</v>
      </c>
      <c r="CD33" s="66">
        <f t="shared" si="74"/>
        <v>0</v>
      </c>
      <c r="CE33" s="75">
        <f t="shared" si="51"/>
        <v>0</v>
      </c>
      <c r="CF33" s="66">
        <f t="shared" si="75"/>
        <v>0</v>
      </c>
      <c r="CG33" s="66">
        <f t="shared" si="75"/>
        <v>0</v>
      </c>
      <c r="CH33" s="66">
        <f t="shared" si="75"/>
        <v>0</v>
      </c>
      <c r="CI33" s="66">
        <f t="shared" si="75"/>
        <v>0</v>
      </c>
      <c r="CJ33" s="66">
        <f t="shared" si="75"/>
        <v>0</v>
      </c>
      <c r="CK33" s="66">
        <f t="shared" si="75"/>
        <v>0</v>
      </c>
      <c r="CL33" s="66">
        <f t="shared" si="75"/>
        <v>0</v>
      </c>
      <c r="CM33" s="66">
        <f t="shared" si="75"/>
        <v>0</v>
      </c>
      <c r="CN33" s="66">
        <f t="shared" si="75"/>
        <v>0</v>
      </c>
      <c r="CO33" s="66">
        <f t="shared" si="75"/>
        <v>0</v>
      </c>
      <c r="CP33" s="66">
        <f t="shared" si="75"/>
        <v>0</v>
      </c>
      <c r="CQ33" s="66">
        <f t="shared" si="75"/>
        <v>0</v>
      </c>
      <c r="CR33" s="75">
        <f t="shared" si="53"/>
        <v>0</v>
      </c>
      <c r="CS33" s="66">
        <f t="shared" si="76"/>
        <v>0</v>
      </c>
      <c r="CT33" s="66">
        <f t="shared" si="76"/>
        <v>0</v>
      </c>
      <c r="CU33" s="66">
        <f t="shared" si="76"/>
        <v>0</v>
      </c>
      <c r="CV33" s="66">
        <f t="shared" si="76"/>
        <v>0</v>
      </c>
      <c r="CW33" s="66">
        <f t="shared" si="76"/>
        <v>0</v>
      </c>
      <c r="CX33" s="66">
        <f t="shared" si="76"/>
        <v>0</v>
      </c>
      <c r="CY33" s="66">
        <f t="shared" si="76"/>
        <v>0</v>
      </c>
      <c r="CZ33" s="66">
        <f t="shared" si="76"/>
        <v>0</v>
      </c>
      <c r="DA33" s="66">
        <f t="shared" si="76"/>
        <v>0</v>
      </c>
      <c r="DB33" s="66">
        <f t="shared" si="76"/>
        <v>0</v>
      </c>
      <c r="DC33" s="66">
        <f t="shared" si="76"/>
        <v>0</v>
      </c>
      <c r="DD33" s="66">
        <f t="shared" si="76"/>
        <v>0</v>
      </c>
      <c r="DE33" s="75">
        <f t="shared" si="55"/>
        <v>0</v>
      </c>
      <c r="DF33" s="66">
        <f t="shared" si="77"/>
        <v>0</v>
      </c>
      <c r="DG33" s="66">
        <f t="shared" si="77"/>
        <v>0</v>
      </c>
      <c r="DH33" s="66">
        <f t="shared" si="77"/>
        <v>0</v>
      </c>
      <c r="DI33" s="66">
        <f t="shared" si="77"/>
        <v>0</v>
      </c>
      <c r="DJ33" s="66">
        <f t="shared" si="77"/>
        <v>0</v>
      </c>
      <c r="DK33" s="66">
        <f t="shared" si="77"/>
        <v>0</v>
      </c>
      <c r="DL33" s="66">
        <f t="shared" si="77"/>
        <v>0</v>
      </c>
      <c r="DM33" s="66">
        <f t="shared" si="77"/>
        <v>0</v>
      </c>
      <c r="DN33" s="66">
        <f t="shared" si="77"/>
        <v>0</v>
      </c>
      <c r="DO33" s="66">
        <f t="shared" si="77"/>
        <v>0</v>
      </c>
      <c r="DP33" s="66">
        <f t="shared" si="77"/>
        <v>0</v>
      </c>
      <c r="DQ33" s="66">
        <f t="shared" si="77"/>
        <v>0</v>
      </c>
      <c r="DR33" s="75">
        <f t="shared" si="57"/>
        <v>0</v>
      </c>
      <c r="DS33" s="66">
        <f t="shared" si="78"/>
        <v>0</v>
      </c>
      <c r="DT33" s="66">
        <f t="shared" si="78"/>
        <v>0</v>
      </c>
      <c r="DU33" s="66">
        <f t="shared" si="78"/>
        <v>0</v>
      </c>
      <c r="DV33" s="66">
        <f t="shared" si="78"/>
        <v>0</v>
      </c>
      <c r="DW33" s="66">
        <f t="shared" si="78"/>
        <v>0</v>
      </c>
      <c r="DX33" s="66">
        <f t="shared" si="78"/>
        <v>0</v>
      </c>
      <c r="DY33" s="66">
        <f t="shared" si="78"/>
        <v>0</v>
      </c>
      <c r="DZ33" s="66">
        <f t="shared" si="78"/>
        <v>0</v>
      </c>
      <c r="EA33" s="66">
        <f t="shared" si="78"/>
        <v>0</v>
      </c>
      <c r="EB33" s="66">
        <f t="shared" si="78"/>
        <v>0</v>
      </c>
      <c r="EC33" s="66">
        <f t="shared" si="78"/>
        <v>0</v>
      </c>
      <c r="ED33" s="66">
        <f t="shared" si="78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85">SUM(F9:F33)</f>
        <v>0</v>
      </c>
      <c r="G34" s="66">
        <f t="shared" si="85"/>
        <v>0</v>
      </c>
      <c r="H34" s="66">
        <f t="shared" si="85"/>
        <v>0</v>
      </c>
      <c r="I34" s="66">
        <f t="shared" si="85"/>
        <v>0</v>
      </c>
      <c r="J34" s="66">
        <f t="shared" si="85"/>
        <v>0</v>
      </c>
      <c r="K34" s="66">
        <f t="shared" si="85"/>
        <v>0</v>
      </c>
      <c r="L34" s="66">
        <f t="shared" si="85"/>
        <v>0</v>
      </c>
      <c r="M34" s="66">
        <f t="shared" si="85"/>
        <v>0</v>
      </c>
      <c r="N34" s="66">
        <f t="shared" si="85"/>
        <v>0</v>
      </c>
      <c r="O34" s="66">
        <f t="shared" si="85"/>
        <v>0</v>
      </c>
      <c r="P34" s="66">
        <f t="shared" si="85"/>
        <v>0</v>
      </c>
      <c r="Q34" s="66">
        <f t="shared" si="85"/>
        <v>0</v>
      </c>
      <c r="R34" s="75">
        <f t="shared" si="41"/>
        <v>0</v>
      </c>
      <c r="S34" s="66">
        <f t="shared" ref="S34:AD34" si="86">SUM(S9:S33)</f>
        <v>0</v>
      </c>
      <c r="T34" s="66">
        <f t="shared" si="86"/>
        <v>0</v>
      </c>
      <c r="U34" s="66">
        <f t="shared" si="86"/>
        <v>0</v>
      </c>
      <c r="V34" s="66">
        <f t="shared" si="86"/>
        <v>0</v>
      </c>
      <c r="W34" s="66">
        <f t="shared" si="86"/>
        <v>0</v>
      </c>
      <c r="X34" s="66">
        <f t="shared" si="86"/>
        <v>0</v>
      </c>
      <c r="Y34" s="66">
        <f t="shared" si="86"/>
        <v>0</v>
      </c>
      <c r="Z34" s="66">
        <f t="shared" si="86"/>
        <v>0</v>
      </c>
      <c r="AA34" s="66">
        <f t="shared" si="86"/>
        <v>0</v>
      </c>
      <c r="AB34" s="66">
        <f t="shared" si="86"/>
        <v>0</v>
      </c>
      <c r="AC34" s="66">
        <f t="shared" si="86"/>
        <v>0</v>
      </c>
      <c r="AD34" s="66">
        <f t="shared" si="86"/>
        <v>0</v>
      </c>
      <c r="AE34" s="75">
        <f t="shared" si="43"/>
        <v>0</v>
      </c>
      <c r="AF34" s="66">
        <f t="shared" ref="AF34:AQ34" si="87">SUM(AF9:AF33)</f>
        <v>0</v>
      </c>
      <c r="AG34" s="66">
        <f t="shared" si="87"/>
        <v>0</v>
      </c>
      <c r="AH34" s="66">
        <f t="shared" si="87"/>
        <v>0</v>
      </c>
      <c r="AI34" s="66">
        <f t="shared" si="87"/>
        <v>0</v>
      </c>
      <c r="AJ34" s="66">
        <f t="shared" si="87"/>
        <v>0</v>
      </c>
      <c r="AK34" s="66">
        <f t="shared" si="87"/>
        <v>0</v>
      </c>
      <c r="AL34" s="66">
        <f t="shared" si="87"/>
        <v>0</v>
      </c>
      <c r="AM34" s="66">
        <f t="shared" si="87"/>
        <v>0</v>
      </c>
      <c r="AN34" s="66">
        <f t="shared" si="87"/>
        <v>0</v>
      </c>
      <c r="AO34" s="66">
        <f t="shared" si="87"/>
        <v>0</v>
      </c>
      <c r="AP34" s="66">
        <f t="shared" si="87"/>
        <v>0</v>
      </c>
      <c r="AQ34" s="66">
        <f t="shared" si="87"/>
        <v>0</v>
      </c>
      <c r="AR34" s="75">
        <f t="shared" si="45"/>
        <v>0</v>
      </c>
      <c r="AS34" s="66">
        <f t="shared" ref="AS34:BD34" si="88">SUM(AS9:AS33)</f>
        <v>0</v>
      </c>
      <c r="AT34" s="66">
        <f t="shared" si="88"/>
        <v>0</v>
      </c>
      <c r="AU34" s="66">
        <f t="shared" si="88"/>
        <v>0</v>
      </c>
      <c r="AV34" s="66">
        <f t="shared" si="88"/>
        <v>0</v>
      </c>
      <c r="AW34" s="66">
        <f t="shared" si="88"/>
        <v>0</v>
      </c>
      <c r="AX34" s="66">
        <f t="shared" si="88"/>
        <v>0</v>
      </c>
      <c r="AY34" s="66">
        <f t="shared" si="88"/>
        <v>0</v>
      </c>
      <c r="AZ34" s="66">
        <f t="shared" si="88"/>
        <v>0</v>
      </c>
      <c r="BA34" s="66">
        <f t="shared" si="88"/>
        <v>0</v>
      </c>
      <c r="BB34" s="66">
        <f t="shared" si="88"/>
        <v>0</v>
      </c>
      <c r="BC34" s="66">
        <f t="shared" si="88"/>
        <v>0</v>
      </c>
      <c r="BD34" s="66">
        <f t="shared" si="88"/>
        <v>0</v>
      </c>
      <c r="BE34" s="75">
        <f t="shared" si="47"/>
        <v>0</v>
      </c>
      <c r="BF34" s="66">
        <f t="shared" ref="BF34:BQ34" si="89">SUM(BF9:BF33)</f>
        <v>0</v>
      </c>
      <c r="BG34" s="66">
        <f t="shared" si="89"/>
        <v>0</v>
      </c>
      <c r="BH34" s="66">
        <f t="shared" si="89"/>
        <v>0</v>
      </c>
      <c r="BI34" s="66">
        <f t="shared" si="89"/>
        <v>0</v>
      </c>
      <c r="BJ34" s="66">
        <f t="shared" si="89"/>
        <v>0</v>
      </c>
      <c r="BK34" s="66">
        <f t="shared" si="89"/>
        <v>0</v>
      </c>
      <c r="BL34" s="66">
        <f t="shared" si="89"/>
        <v>0</v>
      </c>
      <c r="BM34" s="66">
        <f t="shared" si="89"/>
        <v>0</v>
      </c>
      <c r="BN34" s="66">
        <f t="shared" si="89"/>
        <v>0</v>
      </c>
      <c r="BO34" s="66">
        <f t="shared" si="89"/>
        <v>0</v>
      </c>
      <c r="BP34" s="66">
        <f t="shared" si="89"/>
        <v>0</v>
      </c>
      <c r="BQ34" s="66">
        <f t="shared" si="89"/>
        <v>0</v>
      </c>
      <c r="BR34" s="75">
        <f t="shared" si="49"/>
        <v>0</v>
      </c>
      <c r="BS34" s="66">
        <f t="shared" ref="BS34:CD34" si="90">SUM(BS9:BS33)</f>
        <v>0</v>
      </c>
      <c r="BT34" s="66">
        <f t="shared" si="90"/>
        <v>0</v>
      </c>
      <c r="BU34" s="66">
        <f t="shared" si="90"/>
        <v>0</v>
      </c>
      <c r="BV34" s="66">
        <f t="shared" si="90"/>
        <v>0</v>
      </c>
      <c r="BW34" s="66">
        <f t="shared" si="90"/>
        <v>0</v>
      </c>
      <c r="BX34" s="66">
        <f t="shared" si="90"/>
        <v>0</v>
      </c>
      <c r="BY34" s="66">
        <f t="shared" si="90"/>
        <v>0</v>
      </c>
      <c r="BZ34" s="66">
        <f t="shared" si="90"/>
        <v>0</v>
      </c>
      <c r="CA34" s="66">
        <f t="shared" si="90"/>
        <v>0</v>
      </c>
      <c r="CB34" s="66">
        <f t="shared" si="90"/>
        <v>0</v>
      </c>
      <c r="CC34" s="66">
        <f t="shared" si="90"/>
        <v>0</v>
      </c>
      <c r="CD34" s="66">
        <f t="shared" si="90"/>
        <v>0</v>
      </c>
      <c r="CE34" s="75">
        <f t="shared" si="51"/>
        <v>0</v>
      </c>
      <c r="CF34" s="66">
        <f t="shared" ref="CF34:CQ34" si="91">SUM(CF9:CF33)</f>
        <v>0</v>
      </c>
      <c r="CG34" s="66">
        <f t="shared" si="91"/>
        <v>0</v>
      </c>
      <c r="CH34" s="66">
        <f t="shared" si="91"/>
        <v>0</v>
      </c>
      <c r="CI34" s="66">
        <f t="shared" si="91"/>
        <v>0</v>
      </c>
      <c r="CJ34" s="66">
        <f t="shared" si="91"/>
        <v>0</v>
      </c>
      <c r="CK34" s="66">
        <f t="shared" si="91"/>
        <v>0</v>
      </c>
      <c r="CL34" s="66">
        <f t="shared" si="91"/>
        <v>0</v>
      </c>
      <c r="CM34" s="66">
        <f t="shared" si="91"/>
        <v>0</v>
      </c>
      <c r="CN34" s="66">
        <f t="shared" si="91"/>
        <v>0</v>
      </c>
      <c r="CO34" s="66">
        <f t="shared" si="91"/>
        <v>0</v>
      </c>
      <c r="CP34" s="66">
        <f t="shared" si="91"/>
        <v>0</v>
      </c>
      <c r="CQ34" s="66">
        <f t="shared" si="91"/>
        <v>0</v>
      </c>
      <c r="CR34" s="75">
        <f t="shared" si="53"/>
        <v>0</v>
      </c>
      <c r="CS34" s="66">
        <f t="shared" ref="CS34:DD34" si="92">SUM(CS9:CS33)</f>
        <v>0</v>
      </c>
      <c r="CT34" s="66">
        <f t="shared" si="92"/>
        <v>0</v>
      </c>
      <c r="CU34" s="66">
        <f t="shared" si="92"/>
        <v>0</v>
      </c>
      <c r="CV34" s="66">
        <f t="shared" si="92"/>
        <v>0</v>
      </c>
      <c r="CW34" s="66">
        <f t="shared" si="92"/>
        <v>0</v>
      </c>
      <c r="CX34" s="66">
        <f t="shared" si="92"/>
        <v>0</v>
      </c>
      <c r="CY34" s="66">
        <f t="shared" si="92"/>
        <v>0</v>
      </c>
      <c r="CZ34" s="66">
        <f t="shared" si="92"/>
        <v>0</v>
      </c>
      <c r="DA34" s="66">
        <f t="shared" si="92"/>
        <v>0</v>
      </c>
      <c r="DB34" s="66">
        <f t="shared" si="92"/>
        <v>0</v>
      </c>
      <c r="DC34" s="66">
        <f t="shared" si="92"/>
        <v>0</v>
      </c>
      <c r="DD34" s="66">
        <f t="shared" si="92"/>
        <v>0</v>
      </c>
      <c r="DE34" s="75">
        <f t="shared" si="55"/>
        <v>0</v>
      </c>
      <c r="DF34" s="66">
        <f t="shared" ref="DF34:DQ34" si="93">SUM(DF9:DF33)</f>
        <v>0</v>
      </c>
      <c r="DG34" s="66">
        <f t="shared" si="93"/>
        <v>0</v>
      </c>
      <c r="DH34" s="66">
        <f t="shared" si="93"/>
        <v>0</v>
      </c>
      <c r="DI34" s="66">
        <f t="shared" si="93"/>
        <v>0</v>
      </c>
      <c r="DJ34" s="66">
        <f t="shared" si="93"/>
        <v>0</v>
      </c>
      <c r="DK34" s="66">
        <f t="shared" si="93"/>
        <v>0</v>
      </c>
      <c r="DL34" s="66">
        <f t="shared" si="93"/>
        <v>0</v>
      </c>
      <c r="DM34" s="66">
        <f t="shared" si="93"/>
        <v>0</v>
      </c>
      <c r="DN34" s="66">
        <f t="shared" si="93"/>
        <v>0</v>
      </c>
      <c r="DO34" s="66">
        <f t="shared" si="93"/>
        <v>0</v>
      </c>
      <c r="DP34" s="66">
        <f t="shared" si="93"/>
        <v>0</v>
      </c>
      <c r="DQ34" s="66">
        <f t="shared" si="93"/>
        <v>0</v>
      </c>
      <c r="DR34" s="75">
        <f t="shared" si="57"/>
        <v>0</v>
      </c>
      <c r="DS34" s="66">
        <f t="shared" ref="DS34:ED34" si="94">SUM(DS9:DS33)</f>
        <v>0</v>
      </c>
      <c r="DT34" s="66">
        <f t="shared" si="94"/>
        <v>0</v>
      </c>
      <c r="DU34" s="66">
        <f t="shared" si="94"/>
        <v>0</v>
      </c>
      <c r="DV34" s="66">
        <f t="shared" si="94"/>
        <v>0</v>
      </c>
      <c r="DW34" s="66">
        <f t="shared" si="94"/>
        <v>0</v>
      </c>
      <c r="DX34" s="66">
        <f t="shared" si="94"/>
        <v>0</v>
      </c>
      <c r="DY34" s="66">
        <f t="shared" si="94"/>
        <v>0</v>
      </c>
      <c r="DZ34" s="66">
        <f t="shared" si="94"/>
        <v>0</v>
      </c>
      <c r="EA34" s="66">
        <f t="shared" si="94"/>
        <v>0</v>
      </c>
      <c r="EB34" s="66">
        <f t="shared" si="94"/>
        <v>0</v>
      </c>
      <c r="EC34" s="66">
        <f t="shared" si="94"/>
        <v>0</v>
      </c>
      <c r="ED34" s="66">
        <f t="shared" si="94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95">F6-F34</f>
        <v>0</v>
      </c>
      <c r="G36" s="66">
        <f t="shared" si="95"/>
        <v>0</v>
      </c>
      <c r="H36" s="66">
        <f t="shared" si="95"/>
        <v>0</v>
      </c>
      <c r="I36" s="66">
        <f t="shared" si="95"/>
        <v>0</v>
      </c>
      <c r="J36" s="66">
        <f t="shared" si="95"/>
        <v>0</v>
      </c>
      <c r="K36" s="66">
        <f t="shared" si="95"/>
        <v>0</v>
      </c>
      <c r="L36" s="66">
        <f t="shared" si="95"/>
        <v>0</v>
      </c>
      <c r="M36" s="66">
        <f t="shared" si="95"/>
        <v>0</v>
      </c>
      <c r="N36" s="66">
        <f t="shared" si="95"/>
        <v>0</v>
      </c>
      <c r="O36" s="66">
        <f t="shared" si="95"/>
        <v>0</v>
      </c>
      <c r="P36" s="66">
        <f t="shared" si="95"/>
        <v>0</v>
      </c>
      <c r="Q36" s="66">
        <f t="shared" si="95"/>
        <v>0</v>
      </c>
      <c r="R36" s="75">
        <f>SUM(F36:Q36)</f>
        <v>0</v>
      </c>
      <c r="S36" s="66">
        <f t="shared" ref="S36:AD36" si="96">S6-S34</f>
        <v>0</v>
      </c>
      <c r="T36" s="66">
        <f t="shared" si="96"/>
        <v>0</v>
      </c>
      <c r="U36" s="66">
        <f t="shared" si="96"/>
        <v>0</v>
      </c>
      <c r="V36" s="66">
        <f t="shared" si="96"/>
        <v>0</v>
      </c>
      <c r="W36" s="66">
        <f t="shared" si="96"/>
        <v>0</v>
      </c>
      <c r="X36" s="66">
        <f t="shared" si="96"/>
        <v>0</v>
      </c>
      <c r="Y36" s="66">
        <f t="shared" si="96"/>
        <v>0</v>
      </c>
      <c r="Z36" s="66">
        <f t="shared" si="96"/>
        <v>0</v>
      </c>
      <c r="AA36" s="66">
        <f t="shared" si="96"/>
        <v>0</v>
      </c>
      <c r="AB36" s="66">
        <f t="shared" si="96"/>
        <v>0</v>
      </c>
      <c r="AC36" s="66">
        <f t="shared" si="96"/>
        <v>0</v>
      </c>
      <c r="AD36" s="66">
        <f t="shared" si="96"/>
        <v>0</v>
      </c>
      <c r="AE36" s="75">
        <f>SUM(S36:AD36)</f>
        <v>0</v>
      </c>
      <c r="AF36" s="66">
        <f t="shared" ref="AF36:AQ36" si="97">AF6-AF34</f>
        <v>0</v>
      </c>
      <c r="AG36" s="66">
        <f t="shared" si="97"/>
        <v>0</v>
      </c>
      <c r="AH36" s="66">
        <f t="shared" si="97"/>
        <v>0</v>
      </c>
      <c r="AI36" s="66">
        <f t="shared" si="97"/>
        <v>0</v>
      </c>
      <c r="AJ36" s="66">
        <f t="shared" si="97"/>
        <v>0</v>
      </c>
      <c r="AK36" s="66">
        <f t="shared" si="97"/>
        <v>0</v>
      </c>
      <c r="AL36" s="66">
        <f t="shared" si="97"/>
        <v>0</v>
      </c>
      <c r="AM36" s="66">
        <f t="shared" si="97"/>
        <v>0</v>
      </c>
      <c r="AN36" s="66">
        <f t="shared" si="97"/>
        <v>0</v>
      </c>
      <c r="AO36" s="66">
        <f t="shared" si="97"/>
        <v>0</v>
      </c>
      <c r="AP36" s="66">
        <f t="shared" si="97"/>
        <v>0</v>
      </c>
      <c r="AQ36" s="66">
        <f t="shared" si="97"/>
        <v>0</v>
      </c>
      <c r="AR36" s="75">
        <f>SUM(AF36:AQ36)</f>
        <v>0</v>
      </c>
      <c r="AS36" s="66">
        <f t="shared" ref="AS36:BD36" si="98">AS6-AS34</f>
        <v>0</v>
      </c>
      <c r="AT36" s="66">
        <f t="shared" si="98"/>
        <v>0</v>
      </c>
      <c r="AU36" s="66">
        <f t="shared" si="98"/>
        <v>0</v>
      </c>
      <c r="AV36" s="66">
        <f t="shared" si="98"/>
        <v>0</v>
      </c>
      <c r="AW36" s="66">
        <f t="shared" si="98"/>
        <v>0</v>
      </c>
      <c r="AX36" s="66">
        <f t="shared" si="98"/>
        <v>0</v>
      </c>
      <c r="AY36" s="66">
        <f t="shared" si="98"/>
        <v>0</v>
      </c>
      <c r="AZ36" s="66">
        <f t="shared" si="98"/>
        <v>0</v>
      </c>
      <c r="BA36" s="66">
        <f t="shared" si="98"/>
        <v>0</v>
      </c>
      <c r="BB36" s="66">
        <f t="shared" si="98"/>
        <v>0</v>
      </c>
      <c r="BC36" s="66">
        <f t="shared" si="98"/>
        <v>0</v>
      </c>
      <c r="BD36" s="66">
        <f t="shared" si="98"/>
        <v>0</v>
      </c>
      <c r="BE36" s="75">
        <f>SUM(AS36:BD36)</f>
        <v>0</v>
      </c>
      <c r="BF36" s="66">
        <f t="shared" ref="BF36:BQ36" si="99">BF6-BF34</f>
        <v>0</v>
      </c>
      <c r="BG36" s="66">
        <f t="shared" si="99"/>
        <v>0</v>
      </c>
      <c r="BH36" s="66">
        <f t="shared" si="99"/>
        <v>0</v>
      </c>
      <c r="BI36" s="66">
        <f t="shared" si="99"/>
        <v>0</v>
      </c>
      <c r="BJ36" s="66">
        <f t="shared" si="99"/>
        <v>0</v>
      </c>
      <c r="BK36" s="66">
        <f t="shared" si="99"/>
        <v>0</v>
      </c>
      <c r="BL36" s="66">
        <f t="shared" si="99"/>
        <v>0</v>
      </c>
      <c r="BM36" s="66">
        <f t="shared" si="99"/>
        <v>0</v>
      </c>
      <c r="BN36" s="66">
        <f t="shared" si="99"/>
        <v>0</v>
      </c>
      <c r="BO36" s="66">
        <f t="shared" si="99"/>
        <v>0</v>
      </c>
      <c r="BP36" s="66">
        <f t="shared" si="99"/>
        <v>0</v>
      </c>
      <c r="BQ36" s="66">
        <f t="shared" si="99"/>
        <v>0</v>
      </c>
      <c r="BR36" s="75">
        <f>SUM(BF36:BQ36)</f>
        <v>0</v>
      </c>
      <c r="BS36" s="66">
        <f t="shared" ref="BS36:CD36" si="100">BS6-BS34</f>
        <v>0</v>
      </c>
      <c r="BT36" s="66">
        <f t="shared" si="100"/>
        <v>0</v>
      </c>
      <c r="BU36" s="66">
        <f t="shared" si="100"/>
        <v>0</v>
      </c>
      <c r="BV36" s="66">
        <f t="shared" si="100"/>
        <v>0</v>
      </c>
      <c r="BW36" s="66">
        <f t="shared" si="100"/>
        <v>0</v>
      </c>
      <c r="BX36" s="66">
        <f t="shared" si="100"/>
        <v>0</v>
      </c>
      <c r="BY36" s="66">
        <f t="shared" si="100"/>
        <v>0</v>
      </c>
      <c r="BZ36" s="66">
        <f t="shared" si="100"/>
        <v>0</v>
      </c>
      <c r="CA36" s="66">
        <f t="shared" si="100"/>
        <v>0</v>
      </c>
      <c r="CB36" s="66">
        <f t="shared" si="100"/>
        <v>0</v>
      </c>
      <c r="CC36" s="66">
        <f t="shared" si="100"/>
        <v>0</v>
      </c>
      <c r="CD36" s="66">
        <f t="shared" si="100"/>
        <v>0</v>
      </c>
      <c r="CE36" s="75">
        <f>SUM(BS36:CD36)</f>
        <v>0</v>
      </c>
      <c r="CF36" s="66">
        <f t="shared" ref="CF36:CQ36" si="101">CF6-CF34</f>
        <v>0</v>
      </c>
      <c r="CG36" s="66">
        <f t="shared" si="101"/>
        <v>0</v>
      </c>
      <c r="CH36" s="66">
        <f t="shared" si="101"/>
        <v>0</v>
      </c>
      <c r="CI36" s="66">
        <f t="shared" si="101"/>
        <v>0</v>
      </c>
      <c r="CJ36" s="66">
        <f t="shared" si="101"/>
        <v>0</v>
      </c>
      <c r="CK36" s="66">
        <f t="shared" si="101"/>
        <v>0</v>
      </c>
      <c r="CL36" s="66">
        <f t="shared" si="101"/>
        <v>0</v>
      </c>
      <c r="CM36" s="66">
        <f t="shared" si="101"/>
        <v>0</v>
      </c>
      <c r="CN36" s="66">
        <f t="shared" si="101"/>
        <v>0</v>
      </c>
      <c r="CO36" s="66">
        <f t="shared" si="101"/>
        <v>0</v>
      </c>
      <c r="CP36" s="66">
        <f t="shared" si="101"/>
        <v>0</v>
      </c>
      <c r="CQ36" s="66">
        <f t="shared" si="101"/>
        <v>0</v>
      </c>
      <c r="CR36" s="75">
        <f>SUM(CF36:CQ36)</f>
        <v>0</v>
      </c>
      <c r="CS36" s="66">
        <f t="shared" ref="CS36:DD36" si="102">CS6-CS34</f>
        <v>0</v>
      </c>
      <c r="CT36" s="66">
        <f t="shared" si="102"/>
        <v>0</v>
      </c>
      <c r="CU36" s="66">
        <f t="shared" si="102"/>
        <v>0</v>
      </c>
      <c r="CV36" s="66">
        <f t="shared" si="102"/>
        <v>0</v>
      </c>
      <c r="CW36" s="66">
        <f t="shared" si="102"/>
        <v>0</v>
      </c>
      <c r="CX36" s="66">
        <f t="shared" si="102"/>
        <v>0</v>
      </c>
      <c r="CY36" s="66">
        <f t="shared" si="102"/>
        <v>0</v>
      </c>
      <c r="CZ36" s="66">
        <f t="shared" si="102"/>
        <v>0</v>
      </c>
      <c r="DA36" s="66">
        <f t="shared" si="102"/>
        <v>0</v>
      </c>
      <c r="DB36" s="66">
        <f t="shared" si="102"/>
        <v>0</v>
      </c>
      <c r="DC36" s="66">
        <f t="shared" si="102"/>
        <v>0</v>
      </c>
      <c r="DD36" s="66">
        <f t="shared" si="102"/>
        <v>0</v>
      </c>
      <c r="DE36" s="75">
        <f>SUM(CS36:DD36)</f>
        <v>0</v>
      </c>
      <c r="DF36" s="66">
        <f t="shared" ref="DF36:DQ36" si="103">DF6-DF34</f>
        <v>0</v>
      </c>
      <c r="DG36" s="66">
        <f t="shared" si="103"/>
        <v>0</v>
      </c>
      <c r="DH36" s="66">
        <f t="shared" si="103"/>
        <v>0</v>
      </c>
      <c r="DI36" s="66">
        <f t="shared" si="103"/>
        <v>0</v>
      </c>
      <c r="DJ36" s="66">
        <f t="shared" si="103"/>
        <v>0</v>
      </c>
      <c r="DK36" s="66">
        <f t="shared" si="103"/>
        <v>0</v>
      </c>
      <c r="DL36" s="66">
        <f t="shared" si="103"/>
        <v>0</v>
      </c>
      <c r="DM36" s="66">
        <f t="shared" si="103"/>
        <v>0</v>
      </c>
      <c r="DN36" s="66">
        <f t="shared" si="103"/>
        <v>0</v>
      </c>
      <c r="DO36" s="66">
        <f t="shared" si="103"/>
        <v>0</v>
      </c>
      <c r="DP36" s="66">
        <f t="shared" si="103"/>
        <v>0</v>
      </c>
      <c r="DQ36" s="66">
        <f t="shared" si="103"/>
        <v>0</v>
      </c>
      <c r="DR36" s="75">
        <f>SUM(DF36:DQ36)</f>
        <v>0</v>
      </c>
      <c r="DS36" s="66">
        <f t="shared" ref="DS36:ED36" si="104">DS6-DS34</f>
        <v>0</v>
      </c>
      <c r="DT36" s="66">
        <f t="shared" si="104"/>
        <v>0</v>
      </c>
      <c r="DU36" s="66">
        <f t="shared" si="104"/>
        <v>0</v>
      </c>
      <c r="DV36" s="66">
        <f t="shared" si="104"/>
        <v>0</v>
      </c>
      <c r="DW36" s="66">
        <f t="shared" si="104"/>
        <v>0</v>
      </c>
      <c r="DX36" s="66">
        <f t="shared" si="104"/>
        <v>0</v>
      </c>
      <c r="DY36" s="66">
        <f t="shared" si="104"/>
        <v>0</v>
      </c>
      <c r="DZ36" s="66">
        <f t="shared" si="104"/>
        <v>0</v>
      </c>
      <c r="EA36" s="66">
        <f t="shared" si="104"/>
        <v>0</v>
      </c>
      <c r="EB36" s="66">
        <f t="shared" si="104"/>
        <v>0</v>
      </c>
      <c r="EC36" s="66">
        <f t="shared" si="104"/>
        <v>0</v>
      </c>
      <c r="ED36" s="66">
        <f t="shared" si="104"/>
        <v>0</v>
      </c>
      <c r="EE36" s="76">
        <f>SUM(DS36:ED36)</f>
        <v>0</v>
      </c>
    </row>
    <row r="37" spans="1:135" x14ac:dyDescent="0.2">
      <c r="A37" s="363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9 EMPRUNT 1'!E5</f>
        <v>0</v>
      </c>
      <c r="D38" s="3" t="s">
        <v>87</v>
      </c>
      <c r="F38" s="66">
        <f t="shared" ref="F38:Q39" si="105">IF(F$2&gt;=$B$18,$E38,0)</f>
        <v>0</v>
      </c>
      <c r="G38" s="66">
        <f t="shared" si="105"/>
        <v>0</v>
      </c>
      <c r="H38" s="66">
        <f t="shared" si="105"/>
        <v>0</v>
      </c>
      <c r="I38" s="66">
        <f t="shared" si="105"/>
        <v>0</v>
      </c>
      <c r="J38" s="66">
        <f t="shared" si="105"/>
        <v>0</v>
      </c>
      <c r="K38" s="66">
        <f t="shared" si="105"/>
        <v>0</v>
      </c>
      <c r="L38" s="66">
        <f t="shared" si="105"/>
        <v>0</v>
      </c>
      <c r="M38" s="66">
        <f t="shared" si="105"/>
        <v>0</v>
      </c>
      <c r="N38" s="66">
        <f t="shared" si="105"/>
        <v>0</v>
      </c>
      <c r="O38" s="66">
        <f t="shared" si="105"/>
        <v>0</v>
      </c>
      <c r="P38" s="66">
        <f t="shared" si="105"/>
        <v>0</v>
      </c>
      <c r="Q38" s="66">
        <f t="shared" si="105"/>
        <v>0</v>
      </c>
      <c r="R38" s="75">
        <f>SUM(F38:Q38)</f>
        <v>0</v>
      </c>
      <c r="S38" s="66">
        <f t="shared" ref="S38:AD39" si="106">IF(S$2&gt;=$B$18,$E38,0)</f>
        <v>0</v>
      </c>
      <c r="T38" s="66">
        <f t="shared" si="106"/>
        <v>0</v>
      </c>
      <c r="U38" s="66">
        <f t="shared" si="106"/>
        <v>0</v>
      </c>
      <c r="V38" s="66">
        <f t="shared" si="106"/>
        <v>0</v>
      </c>
      <c r="W38" s="66">
        <f t="shared" si="106"/>
        <v>0</v>
      </c>
      <c r="X38" s="66">
        <f t="shared" si="106"/>
        <v>0</v>
      </c>
      <c r="Y38" s="66">
        <f t="shared" si="106"/>
        <v>0</v>
      </c>
      <c r="Z38" s="66">
        <f t="shared" si="106"/>
        <v>0</v>
      </c>
      <c r="AA38" s="66">
        <f t="shared" si="106"/>
        <v>0</v>
      </c>
      <c r="AB38" s="66">
        <f t="shared" si="106"/>
        <v>0</v>
      </c>
      <c r="AC38" s="66">
        <f t="shared" si="106"/>
        <v>0</v>
      </c>
      <c r="AD38" s="66">
        <f t="shared" si="106"/>
        <v>0</v>
      </c>
      <c r="AE38" s="75">
        <f>SUM(S38:AD38)</f>
        <v>0</v>
      </c>
      <c r="AF38" s="66">
        <f t="shared" ref="AF38:AQ39" si="107">IF(AF$2&gt;=$B$18,$E38,0)</f>
        <v>0</v>
      </c>
      <c r="AG38" s="66">
        <f t="shared" si="107"/>
        <v>0</v>
      </c>
      <c r="AH38" s="66">
        <f t="shared" si="107"/>
        <v>0</v>
      </c>
      <c r="AI38" s="66">
        <f t="shared" si="107"/>
        <v>0</v>
      </c>
      <c r="AJ38" s="66">
        <f t="shared" si="107"/>
        <v>0</v>
      </c>
      <c r="AK38" s="66">
        <f t="shared" si="107"/>
        <v>0</v>
      </c>
      <c r="AL38" s="66">
        <f t="shared" si="107"/>
        <v>0</v>
      </c>
      <c r="AM38" s="66">
        <f t="shared" si="107"/>
        <v>0</v>
      </c>
      <c r="AN38" s="66">
        <f t="shared" si="107"/>
        <v>0</v>
      </c>
      <c r="AO38" s="66">
        <f t="shared" si="107"/>
        <v>0</v>
      </c>
      <c r="AP38" s="66">
        <f t="shared" si="107"/>
        <v>0</v>
      </c>
      <c r="AQ38" s="66">
        <f t="shared" si="107"/>
        <v>0</v>
      </c>
      <c r="AR38" s="75">
        <f>SUM(AF38:AQ38)</f>
        <v>0</v>
      </c>
      <c r="AS38" s="66">
        <f t="shared" ref="AS38:BD39" si="108">IF(AS$2&gt;=$B$18,$E38,0)</f>
        <v>0</v>
      </c>
      <c r="AT38" s="66">
        <f t="shared" si="108"/>
        <v>0</v>
      </c>
      <c r="AU38" s="66">
        <f t="shared" si="108"/>
        <v>0</v>
      </c>
      <c r="AV38" s="66">
        <f t="shared" si="108"/>
        <v>0</v>
      </c>
      <c r="AW38" s="66">
        <f t="shared" si="108"/>
        <v>0</v>
      </c>
      <c r="AX38" s="66">
        <f t="shared" si="108"/>
        <v>0</v>
      </c>
      <c r="AY38" s="66">
        <f t="shared" si="108"/>
        <v>0</v>
      </c>
      <c r="AZ38" s="66">
        <f t="shared" si="108"/>
        <v>0</v>
      </c>
      <c r="BA38" s="66">
        <f t="shared" si="108"/>
        <v>0</v>
      </c>
      <c r="BB38" s="66">
        <f t="shared" si="108"/>
        <v>0</v>
      </c>
      <c r="BC38" s="66">
        <f t="shared" si="108"/>
        <v>0</v>
      </c>
      <c r="BD38" s="66">
        <f t="shared" si="108"/>
        <v>0</v>
      </c>
      <c r="BE38" s="75">
        <f>SUM(AS38:BD38)</f>
        <v>0</v>
      </c>
      <c r="BF38" s="66">
        <f t="shared" ref="BF38:BQ39" si="109">IF(BF$2&gt;=$B$18,$E38,0)</f>
        <v>0</v>
      </c>
      <c r="BG38" s="66">
        <f t="shared" si="109"/>
        <v>0</v>
      </c>
      <c r="BH38" s="66">
        <f t="shared" si="109"/>
        <v>0</v>
      </c>
      <c r="BI38" s="66">
        <f t="shared" si="109"/>
        <v>0</v>
      </c>
      <c r="BJ38" s="66">
        <f t="shared" si="109"/>
        <v>0</v>
      </c>
      <c r="BK38" s="66">
        <f t="shared" si="109"/>
        <v>0</v>
      </c>
      <c r="BL38" s="66">
        <f t="shared" si="109"/>
        <v>0</v>
      </c>
      <c r="BM38" s="66">
        <f t="shared" si="109"/>
        <v>0</v>
      </c>
      <c r="BN38" s="66">
        <f t="shared" si="109"/>
        <v>0</v>
      </c>
      <c r="BO38" s="66">
        <f t="shared" si="109"/>
        <v>0</v>
      </c>
      <c r="BP38" s="66">
        <f t="shared" si="109"/>
        <v>0</v>
      </c>
      <c r="BQ38" s="66">
        <f t="shared" si="109"/>
        <v>0</v>
      </c>
      <c r="BR38" s="75">
        <f>SUM(BF38:BQ38)</f>
        <v>0</v>
      </c>
      <c r="BS38" s="66">
        <f t="shared" ref="BS38:CD39" si="110">IF(BS$2&gt;=$B$18,$E38,0)</f>
        <v>0</v>
      </c>
      <c r="BT38" s="66">
        <f t="shared" si="110"/>
        <v>0</v>
      </c>
      <c r="BU38" s="66">
        <f t="shared" si="110"/>
        <v>0</v>
      </c>
      <c r="BV38" s="66">
        <f t="shared" si="110"/>
        <v>0</v>
      </c>
      <c r="BW38" s="66">
        <f t="shared" si="110"/>
        <v>0</v>
      </c>
      <c r="BX38" s="66">
        <f t="shared" si="110"/>
        <v>0</v>
      </c>
      <c r="BY38" s="66">
        <f t="shared" si="110"/>
        <v>0</v>
      </c>
      <c r="BZ38" s="66">
        <f t="shared" si="110"/>
        <v>0</v>
      </c>
      <c r="CA38" s="66">
        <f t="shared" si="110"/>
        <v>0</v>
      </c>
      <c r="CB38" s="66">
        <f t="shared" si="110"/>
        <v>0</v>
      </c>
      <c r="CC38" s="66">
        <f t="shared" si="110"/>
        <v>0</v>
      </c>
      <c r="CD38" s="66">
        <f t="shared" si="110"/>
        <v>0</v>
      </c>
      <c r="CE38" s="75">
        <f>SUM(BS38:CD38)</f>
        <v>0</v>
      </c>
      <c r="CF38" s="66">
        <f t="shared" ref="CF38:CQ39" si="111">IF(CF$2&gt;=$B$18,$E38,0)</f>
        <v>0</v>
      </c>
      <c r="CG38" s="66">
        <f t="shared" si="111"/>
        <v>0</v>
      </c>
      <c r="CH38" s="66">
        <f t="shared" si="111"/>
        <v>0</v>
      </c>
      <c r="CI38" s="66">
        <f t="shared" si="111"/>
        <v>0</v>
      </c>
      <c r="CJ38" s="66">
        <f t="shared" si="111"/>
        <v>0</v>
      </c>
      <c r="CK38" s="66">
        <f t="shared" si="111"/>
        <v>0</v>
      </c>
      <c r="CL38" s="66">
        <f t="shared" si="111"/>
        <v>0</v>
      </c>
      <c r="CM38" s="66">
        <f t="shared" si="111"/>
        <v>0</v>
      </c>
      <c r="CN38" s="66">
        <f t="shared" si="111"/>
        <v>0</v>
      </c>
      <c r="CO38" s="66">
        <f t="shared" si="111"/>
        <v>0</v>
      </c>
      <c r="CP38" s="66">
        <f t="shared" si="111"/>
        <v>0</v>
      </c>
      <c r="CQ38" s="66">
        <f t="shared" si="111"/>
        <v>0</v>
      </c>
      <c r="CR38" s="75">
        <f>SUM(CF38:CQ38)</f>
        <v>0</v>
      </c>
      <c r="CS38" s="66">
        <f t="shared" ref="CS38:DD39" si="112">IF(CS$2&gt;=$B$18,$E38,0)</f>
        <v>0</v>
      </c>
      <c r="CT38" s="66">
        <f t="shared" si="112"/>
        <v>0</v>
      </c>
      <c r="CU38" s="66">
        <f t="shared" si="112"/>
        <v>0</v>
      </c>
      <c r="CV38" s="66">
        <f t="shared" si="112"/>
        <v>0</v>
      </c>
      <c r="CW38" s="66">
        <f t="shared" si="112"/>
        <v>0</v>
      </c>
      <c r="CX38" s="66">
        <f t="shared" si="112"/>
        <v>0</v>
      </c>
      <c r="CY38" s="66">
        <f t="shared" si="112"/>
        <v>0</v>
      </c>
      <c r="CZ38" s="66">
        <f t="shared" si="112"/>
        <v>0</v>
      </c>
      <c r="DA38" s="66">
        <f t="shared" si="112"/>
        <v>0</v>
      </c>
      <c r="DB38" s="66">
        <f t="shared" si="112"/>
        <v>0</v>
      </c>
      <c r="DC38" s="66">
        <f t="shared" si="112"/>
        <v>0</v>
      </c>
      <c r="DD38" s="66">
        <f t="shared" si="112"/>
        <v>0</v>
      </c>
      <c r="DE38" s="75">
        <f>SUM(CS38:DD38)</f>
        <v>0</v>
      </c>
      <c r="DF38" s="66">
        <f t="shared" ref="DF38:DQ39" si="113">IF(DF$2&gt;=$B$18,$E38,0)</f>
        <v>0</v>
      </c>
      <c r="DG38" s="66">
        <f t="shared" si="113"/>
        <v>0</v>
      </c>
      <c r="DH38" s="66">
        <f t="shared" si="113"/>
        <v>0</v>
      </c>
      <c r="DI38" s="66">
        <f t="shared" si="113"/>
        <v>0</v>
      </c>
      <c r="DJ38" s="66">
        <f t="shared" si="113"/>
        <v>0</v>
      </c>
      <c r="DK38" s="66">
        <f t="shared" si="113"/>
        <v>0</v>
      </c>
      <c r="DL38" s="66">
        <f t="shared" si="113"/>
        <v>0</v>
      </c>
      <c r="DM38" s="66">
        <f t="shared" si="113"/>
        <v>0</v>
      </c>
      <c r="DN38" s="66">
        <f t="shared" si="113"/>
        <v>0</v>
      </c>
      <c r="DO38" s="66">
        <f t="shared" si="113"/>
        <v>0</v>
      </c>
      <c r="DP38" s="66">
        <f t="shared" si="113"/>
        <v>0</v>
      </c>
      <c r="DQ38" s="66">
        <f t="shared" si="113"/>
        <v>0</v>
      </c>
      <c r="DR38" s="75">
        <f>SUM(DF38:DQ38)</f>
        <v>0</v>
      </c>
      <c r="DS38" s="66">
        <f t="shared" ref="DS38:ED39" si="114">IF(DS$2&gt;=$B$18,$E38,0)</f>
        <v>0</v>
      </c>
      <c r="DT38" s="66">
        <f t="shared" si="114"/>
        <v>0</v>
      </c>
      <c r="DU38" s="66">
        <f t="shared" si="114"/>
        <v>0</v>
      </c>
      <c r="DV38" s="66">
        <f t="shared" si="114"/>
        <v>0</v>
      </c>
      <c r="DW38" s="66">
        <f t="shared" si="114"/>
        <v>0</v>
      </c>
      <c r="DX38" s="66">
        <f t="shared" si="114"/>
        <v>0</v>
      </c>
      <c r="DY38" s="66">
        <f t="shared" si="114"/>
        <v>0</v>
      </c>
      <c r="DZ38" s="66">
        <f t="shared" si="114"/>
        <v>0</v>
      </c>
      <c r="EA38" s="66">
        <f t="shared" si="114"/>
        <v>0</v>
      </c>
      <c r="EB38" s="66">
        <f t="shared" si="114"/>
        <v>0</v>
      </c>
      <c r="EC38" s="66">
        <f t="shared" si="114"/>
        <v>0</v>
      </c>
      <c r="ED38" s="66">
        <f t="shared" si="114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9 EMPRUNT 1'!E7</f>
        <v>15</v>
      </c>
      <c r="D39" s="3" t="s">
        <v>88</v>
      </c>
      <c r="F39" s="66">
        <f t="shared" si="105"/>
        <v>0</v>
      </c>
      <c r="G39" s="66">
        <f t="shared" si="105"/>
        <v>0</v>
      </c>
      <c r="H39" s="66">
        <f t="shared" si="105"/>
        <v>0</v>
      </c>
      <c r="I39" s="66">
        <f t="shared" si="105"/>
        <v>0</v>
      </c>
      <c r="J39" s="66">
        <f t="shared" si="105"/>
        <v>0</v>
      </c>
      <c r="K39" s="66">
        <f t="shared" si="105"/>
        <v>0</v>
      </c>
      <c r="L39" s="66">
        <f t="shared" si="105"/>
        <v>0</v>
      </c>
      <c r="M39" s="66">
        <f t="shared" si="105"/>
        <v>0</v>
      </c>
      <c r="N39" s="66">
        <f t="shared" si="105"/>
        <v>0</v>
      </c>
      <c r="O39" s="66">
        <f t="shared" si="105"/>
        <v>0</v>
      </c>
      <c r="P39" s="66">
        <f t="shared" si="105"/>
        <v>0</v>
      </c>
      <c r="Q39" s="66">
        <f t="shared" si="105"/>
        <v>0</v>
      </c>
      <c r="R39" s="75">
        <f>SUM(F39:Q39)</f>
        <v>0</v>
      </c>
      <c r="S39" s="66">
        <f t="shared" si="106"/>
        <v>0</v>
      </c>
      <c r="T39" s="66">
        <f t="shared" si="106"/>
        <v>0</v>
      </c>
      <c r="U39" s="66">
        <f t="shared" si="106"/>
        <v>0</v>
      </c>
      <c r="V39" s="66">
        <f t="shared" si="106"/>
        <v>0</v>
      </c>
      <c r="W39" s="66">
        <f t="shared" si="106"/>
        <v>0</v>
      </c>
      <c r="X39" s="66">
        <f t="shared" si="106"/>
        <v>0</v>
      </c>
      <c r="Y39" s="66">
        <f t="shared" si="106"/>
        <v>0</v>
      </c>
      <c r="Z39" s="66">
        <f t="shared" si="106"/>
        <v>0</v>
      </c>
      <c r="AA39" s="66">
        <f t="shared" si="106"/>
        <v>0</v>
      </c>
      <c r="AB39" s="66">
        <f t="shared" si="106"/>
        <v>0</v>
      </c>
      <c r="AC39" s="66">
        <f t="shared" si="106"/>
        <v>0</v>
      </c>
      <c r="AD39" s="66">
        <f t="shared" si="106"/>
        <v>0</v>
      </c>
      <c r="AE39" s="75">
        <f>SUM(S39:AD39)</f>
        <v>0</v>
      </c>
      <c r="AF39" s="66">
        <f t="shared" si="107"/>
        <v>0</v>
      </c>
      <c r="AG39" s="66">
        <f t="shared" si="107"/>
        <v>0</v>
      </c>
      <c r="AH39" s="66">
        <f t="shared" si="107"/>
        <v>0</v>
      </c>
      <c r="AI39" s="66">
        <f t="shared" si="107"/>
        <v>0</v>
      </c>
      <c r="AJ39" s="66">
        <f t="shared" si="107"/>
        <v>0</v>
      </c>
      <c r="AK39" s="66">
        <f t="shared" si="107"/>
        <v>0</v>
      </c>
      <c r="AL39" s="66">
        <f t="shared" si="107"/>
        <v>0</v>
      </c>
      <c r="AM39" s="66">
        <f t="shared" si="107"/>
        <v>0</v>
      </c>
      <c r="AN39" s="66">
        <f t="shared" si="107"/>
        <v>0</v>
      </c>
      <c r="AO39" s="66">
        <f t="shared" si="107"/>
        <v>0</v>
      </c>
      <c r="AP39" s="66">
        <f t="shared" si="107"/>
        <v>0</v>
      </c>
      <c r="AQ39" s="66">
        <f t="shared" si="107"/>
        <v>0</v>
      </c>
      <c r="AR39" s="75">
        <f>SUM(AF39:AQ39)</f>
        <v>0</v>
      </c>
      <c r="AS39" s="66">
        <f t="shared" si="108"/>
        <v>0</v>
      </c>
      <c r="AT39" s="66">
        <f t="shared" si="108"/>
        <v>0</v>
      </c>
      <c r="AU39" s="66">
        <f t="shared" si="108"/>
        <v>0</v>
      </c>
      <c r="AV39" s="66">
        <f t="shared" si="108"/>
        <v>0</v>
      </c>
      <c r="AW39" s="66">
        <f t="shared" si="108"/>
        <v>0</v>
      </c>
      <c r="AX39" s="66">
        <f t="shared" si="108"/>
        <v>0</v>
      </c>
      <c r="AY39" s="66">
        <f t="shared" si="108"/>
        <v>0</v>
      </c>
      <c r="AZ39" s="66">
        <f t="shared" si="108"/>
        <v>0</v>
      </c>
      <c r="BA39" s="66">
        <f t="shared" si="108"/>
        <v>0</v>
      </c>
      <c r="BB39" s="66">
        <f t="shared" si="108"/>
        <v>0</v>
      </c>
      <c r="BC39" s="66">
        <f t="shared" si="108"/>
        <v>0</v>
      </c>
      <c r="BD39" s="66">
        <f t="shared" si="108"/>
        <v>0</v>
      </c>
      <c r="BE39" s="75">
        <f>SUM(AS39:BD39)</f>
        <v>0</v>
      </c>
      <c r="BF39" s="66">
        <f t="shared" si="109"/>
        <v>0</v>
      </c>
      <c r="BG39" s="66">
        <f t="shared" si="109"/>
        <v>0</v>
      </c>
      <c r="BH39" s="66">
        <f t="shared" si="109"/>
        <v>0</v>
      </c>
      <c r="BI39" s="66">
        <f t="shared" si="109"/>
        <v>0</v>
      </c>
      <c r="BJ39" s="66">
        <f t="shared" si="109"/>
        <v>0</v>
      </c>
      <c r="BK39" s="66">
        <f t="shared" si="109"/>
        <v>0</v>
      </c>
      <c r="BL39" s="66">
        <f t="shared" si="109"/>
        <v>0</v>
      </c>
      <c r="BM39" s="66">
        <f t="shared" si="109"/>
        <v>0</v>
      </c>
      <c r="BN39" s="66">
        <f t="shared" si="109"/>
        <v>0</v>
      </c>
      <c r="BO39" s="66">
        <f t="shared" si="109"/>
        <v>0</v>
      </c>
      <c r="BP39" s="66">
        <f t="shared" si="109"/>
        <v>0</v>
      </c>
      <c r="BQ39" s="66">
        <f t="shared" si="109"/>
        <v>0</v>
      </c>
      <c r="BR39" s="75">
        <f>SUM(BF39:BQ39)</f>
        <v>0</v>
      </c>
      <c r="BS39" s="66">
        <f t="shared" si="110"/>
        <v>0</v>
      </c>
      <c r="BT39" s="66">
        <f t="shared" si="110"/>
        <v>0</v>
      </c>
      <c r="BU39" s="66">
        <f t="shared" si="110"/>
        <v>0</v>
      </c>
      <c r="BV39" s="66">
        <f t="shared" si="110"/>
        <v>0</v>
      </c>
      <c r="BW39" s="66">
        <f t="shared" si="110"/>
        <v>0</v>
      </c>
      <c r="BX39" s="66">
        <f t="shared" si="110"/>
        <v>0</v>
      </c>
      <c r="BY39" s="66">
        <f t="shared" si="110"/>
        <v>0</v>
      </c>
      <c r="BZ39" s="66">
        <f t="shared" si="110"/>
        <v>0</v>
      </c>
      <c r="CA39" s="66">
        <f t="shared" si="110"/>
        <v>0</v>
      </c>
      <c r="CB39" s="66">
        <f t="shared" si="110"/>
        <v>0</v>
      </c>
      <c r="CC39" s="66">
        <f t="shared" si="110"/>
        <v>0</v>
      </c>
      <c r="CD39" s="66">
        <f t="shared" si="110"/>
        <v>0</v>
      </c>
      <c r="CE39" s="75">
        <f>SUM(BS39:CD39)</f>
        <v>0</v>
      </c>
      <c r="CF39" s="66">
        <f t="shared" si="111"/>
        <v>0</v>
      </c>
      <c r="CG39" s="66">
        <f t="shared" si="111"/>
        <v>0</v>
      </c>
      <c r="CH39" s="66">
        <f t="shared" si="111"/>
        <v>0</v>
      </c>
      <c r="CI39" s="66">
        <f t="shared" si="111"/>
        <v>0</v>
      </c>
      <c r="CJ39" s="66">
        <f t="shared" si="111"/>
        <v>0</v>
      </c>
      <c r="CK39" s="66">
        <f t="shared" si="111"/>
        <v>0</v>
      </c>
      <c r="CL39" s="66">
        <f t="shared" si="111"/>
        <v>0</v>
      </c>
      <c r="CM39" s="66">
        <f t="shared" si="111"/>
        <v>0</v>
      </c>
      <c r="CN39" s="66">
        <f t="shared" si="111"/>
        <v>0</v>
      </c>
      <c r="CO39" s="66">
        <f t="shared" si="111"/>
        <v>0</v>
      </c>
      <c r="CP39" s="66">
        <f t="shared" si="111"/>
        <v>0</v>
      </c>
      <c r="CQ39" s="66">
        <f t="shared" si="111"/>
        <v>0</v>
      </c>
      <c r="CR39" s="75">
        <f>SUM(CF39:CQ39)</f>
        <v>0</v>
      </c>
      <c r="CS39" s="66">
        <f t="shared" si="112"/>
        <v>0</v>
      </c>
      <c r="CT39" s="66">
        <f t="shared" si="112"/>
        <v>0</v>
      </c>
      <c r="CU39" s="66">
        <f t="shared" si="112"/>
        <v>0</v>
      </c>
      <c r="CV39" s="66">
        <f t="shared" si="112"/>
        <v>0</v>
      </c>
      <c r="CW39" s="66">
        <f t="shared" si="112"/>
        <v>0</v>
      </c>
      <c r="CX39" s="66">
        <f t="shared" si="112"/>
        <v>0</v>
      </c>
      <c r="CY39" s="66">
        <f t="shared" si="112"/>
        <v>0</v>
      </c>
      <c r="CZ39" s="66">
        <f t="shared" si="112"/>
        <v>0</v>
      </c>
      <c r="DA39" s="66">
        <f t="shared" si="112"/>
        <v>0</v>
      </c>
      <c r="DB39" s="66">
        <f t="shared" si="112"/>
        <v>0</v>
      </c>
      <c r="DC39" s="66">
        <f t="shared" si="112"/>
        <v>0</v>
      </c>
      <c r="DD39" s="66">
        <f t="shared" si="112"/>
        <v>0</v>
      </c>
      <c r="DE39" s="75">
        <f>SUM(CS39:DD39)</f>
        <v>0</v>
      </c>
      <c r="DF39" s="66">
        <f t="shared" si="113"/>
        <v>0</v>
      </c>
      <c r="DG39" s="66">
        <f t="shared" si="113"/>
        <v>0</v>
      </c>
      <c r="DH39" s="66">
        <f t="shared" si="113"/>
        <v>0</v>
      </c>
      <c r="DI39" s="66">
        <f t="shared" si="113"/>
        <v>0</v>
      </c>
      <c r="DJ39" s="66">
        <f t="shared" si="113"/>
        <v>0</v>
      </c>
      <c r="DK39" s="66">
        <f t="shared" si="113"/>
        <v>0</v>
      </c>
      <c r="DL39" s="66">
        <f t="shared" si="113"/>
        <v>0</v>
      </c>
      <c r="DM39" s="66">
        <f t="shared" si="113"/>
        <v>0</v>
      </c>
      <c r="DN39" s="66">
        <f t="shared" si="113"/>
        <v>0</v>
      </c>
      <c r="DO39" s="66">
        <f t="shared" si="113"/>
        <v>0</v>
      </c>
      <c r="DP39" s="66">
        <f t="shared" si="113"/>
        <v>0</v>
      </c>
      <c r="DQ39" s="66">
        <f t="shared" si="113"/>
        <v>0</v>
      </c>
      <c r="DR39" s="75">
        <f>SUM(DF39:DQ39)</f>
        <v>0</v>
      </c>
      <c r="DS39" s="66">
        <f t="shared" si="114"/>
        <v>0</v>
      </c>
      <c r="DT39" s="66">
        <f t="shared" si="114"/>
        <v>0</v>
      </c>
      <c r="DU39" s="66">
        <f t="shared" si="114"/>
        <v>0</v>
      </c>
      <c r="DV39" s="66">
        <f t="shared" si="114"/>
        <v>0</v>
      </c>
      <c r="DW39" s="66">
        <f t="shared" si="114"/>
        <v>0</v>
      </c>
      <c r="DX39" s="66">
        <f t="shared" si="114"/>
        <v>0</v>
      </c>
      <c r="DY39" s="66">
        <f t="shared" si="114"/>
        <v>0</v>
      </c>
      <c r="DZ39" s="66">
        <f t="shared" si="114"/>
        <v>0</v>
      </c>
      <c r="EA39" s="66">
        <f t="shared" si="114"/>
        <v>0</v>
      </c>
      <c r="EB39" s="66">
        <f t="shared" si="114"/>
        <v>0</v>
      </c>
      <c r="EC39" s="66">
        <f t="shared" si="114"/>
        <v>0</v>
      </c>
      <c r="ED39" s="66">
        <f t="shared" si="114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9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9 EMPRUNT 1'!E6</f>
        <v>3.95E-2</v>
      </c>
      <c r="D41" s="153" t="s">
        <v>89</v>
      </c>
      <c r="E41" s="154"/>
      <c r="F41" s="66">
        <f t="shared" ref="F41:Q41" si="115">F39+F38</f>
        <v>0</v>
      </c>
      <c r="G41" s="66">
        <f t="shared" si="115"/>
        <v>0</v>
      </c>
      <c r="H41" s="66">
        <f t="shared" si="115"/>
        <v>0</v>
      </c>
      <c r="I41" s="66">
        <f t="shared" si="115"/>
        <v>0</v>
      </c>
      <c r="J41" s="66">
        <f t="shared" si="115"/>
        <v>0</v>
      </c>
      <c r="K41" s="66">
        <f t="shared" si="115"/>
        <v>0</v>
      </c>
      <c r="L41" s="66">
        <f t="shared" si="115"/>
        <v>0</v>
      </c>
      <c r="M41" s="66">
        <f t="shared" si="115"/>
        <v>0</v>
      </c>
      <c r="N41" s="66">
        <f t="shared" si="115"/>
        <v>0</v>
      </c>
      <c r="O41" s="66">
        <f t="shared" si="115"/>
        <v>0</v>
      </c>
      <c r="P41" s="66">
        <f t="shared" si="115"/>
        <v>0</v>
      </c>
      <c r="Q41" s="66">
        <f t="shared" si="115"/>
        <v>0</v>
      </c>
      <c r="R41" s="75">
        <f>SUM(F41:Q41)</f>
        <v>0</v>
      </c>
      <c r="S41" s="66">
        <f t="shared" ref="S41:AD41" si="116">S39+S38</f>
        <v>0</v>
      </c>
      <c r="T41" s="66">
        <f t="shared" si="116"/>
        <v>0</v>
      </c>
      <c r="U41" s="66">
        <f t="shared" si="116"/>
        <v>0</v>
      </c>
      <c r="V41" s="66">
        <f t="shared" si="116"/>
        <v>0</v>
      </c>
      <c r="W41" s="66">
        <f t="shared" si="116"/>
        <v>0</v>
      </c>
      <c r="X41" s="66">
        <f t="shared" si="116"/>
        <v>0</v>
      </c>
      <c r="Y41" s="66">
        <f t="shared" si="116"/>
        <v>0</v>
      </c>
      <c r="Z41" s="66">
        <f t="shared" si="116"/>
        <v>0</v>
      </c>
      <c r="AA41" s="66">
        <f t="shared" si="116"/>
        <v>0</v>
      </c>
      <c r="AB41" s="66">
        <f t="shared" si="116"/>
        <v>0</v>
      </c>
      <c r="AC41" s="66">
        <f t="shared" si="116"/>
        <v>0</v>
      </c>
      <c r="AD41" s="66">
        <f t="shared" si="116"/>
        <v>0</v>
      </c>
      <c r="AE41" s="75">
        <f>SUM(S41:AD41)</f>
        <v>0</v>
      </c>
      <c r="AF41" s="66">
        <f t="shared" ref="AF41:AQ41" si="117">AF39+AF38</f>
        <v>0</v>
      </c>
      <c r="AG41" s="66">
        <f t="shared" si="117"/>
        <v>0</v>
      </c>
      <c r="AH41" s="66">
        <f t="shared" si="117"/>
        <v>0</v>
      </c>
      <c r="AI41" s="66">
        <f t="shared" si="117"/>
        <v>0</v>
      </c>
      <c r="AJ41" s="66">
        <f t="shared" si="117"/>
        <v>0</v>
      </c>
      <c r="AK41" s="66">
        <f t="shared" si="117"/>
        <v>0</v>
      </c>
      <c r="AL41" s="66">
        <f t="shared" si="117"/>
        <v>0</v>
      </c>
      <c r="AM41" s="66">
        <f t="shared" si="117"/>
        <v>0</v>
      </c>
      <c r="AN41" s="66">
        <f t="shared" si="117"/>
        <v>0</v>
      </c>
      <c r="AO41" s="66">
        <f t="shared" si="117"/>
        <v>0</v>
      </c>
      <c r="AP41" s="66">
        <f t="shared" si="117"/>
        <v>0</v>
      </c>
      <c r="AQ41" s="66">
        <f t="shared" si="117"/>
        <v>0</v>
      </c>
      <c r="AR41" s="75">
        <f>SUM(AF41:AQ41)</f>
        <v>0</v>
      </c>
      <c r="AS41" s="66">
        <f t="shared" ref="AS41:BD41" si="118">AS39+AS38</f>
        <v>0</v>
      </c>
      <c r="AT41" s="66">
        <f t="shared" si="118"/>
        <v>0</v>
      </c>
      <c r="AU41" s="66">
        <f t="shared" si="118"/>
        <v>0</v>
      </c>
      <c r="AV41" s="66">
        <f t="shared" si="118"/>
        <v>0</v>
      </c>
      <c r="AW41" s="66">
        <f t="shared" si="118"/>
        <v>0</v>
      </c>
      <c r="AX41" s="66">
        <f t="shared" si="118"/>
        <v>0</v>
      </c>
      <c r="AY41" s="66">
        <f t="shared" si="118"/>
        <v>0</v>
      </c>
      <c r="AZ41" s="66">
        <f t="shared" si="118"/>
        <v>0</v>
      </c>
      <c r="BA41" s="66">
        <f t="shared" si="118"/>
        <v>0</v>
      </c>
      <c r="BB41" s="66">
        <f t="shared" si="118"/>
        <v>0</v>
      </c>
      <c r="BC41" s="66">
        <f t="shared" si="118"/>
        <v>0</v>
      </c>
      <c r="BD41" s="66">
        <f t="shared" si="118"/>
        <v>0</v>
      </c>
      <c r="BE41" s="75">
        <f>SUM(AS41:BD41)</f>
        <v>0</v>
      </c>
      <c r="BF41" s="66">
        <f t="shared" ref="BF41:BQ41" si="119">BF39+BF38</f>
        <v>0</v>
      </c>
      <c r="BG41" s="66">
        <f t="shared" si="119"/>
        <v>0</v>
      </c>
      <c r="BH41" s="66">
        <f t="shared" si="119"/>
        <v>0</v>
      </c>
      <c r="BI41" s="66">
        <f t="shared" si="119"/>
        <v>0</v>
      </c>
      <c r="BJ41" s="66">
        <f t="shared" si="119"/>
        <v>0</v>
      </c>
      <c r="BK41" s="66">
        <f t="shared" si="119"/>
        <v>0</v>
      </c>
      <c r="BL41" s="66">
        <f t="shared" si="119"/>
        <v>0</v>
      </c>
      <c r="BM41" s="66">
        <f t="shared" si="119"/>
        <v>0</v>
      </c>
      <c r="BN41" s="66">
        <f t="shared" si="119"/>
        <v>0</v>
      </c>
      <c r="BO41" s="66">
        <f t="shared" si="119"/>
        <v>0</v>
      </c>
      <c r="BP41" s="66">
        <f t="shared" si="119"/>
        <v>0</v>
      </c>
      <c r="BQ41" s="66">
        <f t="shared" si="119"/>
        <v>0</v>
      </c>
      <c r="BR41" s="75">
        <f>SUM(BF41:BQ41)</f>
        <v>0</v>
      </c>
      <c r="BS41" s="66">
        <f t="shared" ref="BS41:CD41" si="120">BS39+BS38</f>
        <v>0</v>
      </c>
      <c r="BT41" s="66">
        <f t="shared" si="120"/>
        <v>0</v>
      </c>
      <c r="BU41" s="66">
        <f t="shared" si="120"/>
        <v>0</v>
      </c>
      <c r="BV41" s="66">
        <f t="shared" si="120"/>
        <v>0</v>
      </c>
      <c r="BW41" s="66">
        <f t="shared" si="120"/>
        <v>0</v>
      </c>
      <c r="BX41" s="66">
        <f t="shared" si="120"/>
        <v>0</v>
      </c>
      <c r="BY41" s="66">
        <f t="shared" si="120"/>
        <v>0</v>
      </c>
      <c r="BZ41" s="66">
        <f t="shared" si="120"/>
        <v>0</v>
      </c>
      <c r="CA41" s="66">
        <f t="shared" si="120"/>
        <v>0</v>
      </c>
      <c r="CB41" s="66">
        <f t="shared" si="120"/>
        <v>0</v>
      </c>
      <c r="CC41" s="66">
        <f t="shared" si="120"/>
        <v>0</v>
      </c>
      <c r="CD41" s="66">
        <f t="shared" si="120"/>
        <v>0</v>
      </c>
      <c r="CE41" s="75">
        <f>SUM(BS41:CD41)</f>
        <v>0</v>
      </c>
      <c r="CF41" s="66">
        <f t="shared" ref="CF41:CQ41" si="121">CF39+CF38</f>
        <v>0</v>
      </c>
      <c r="CG41" s="66">
        <f t="shared" si="121"/>
        <v>0</v>
      </c>
      <c r="CH41" s="66">
        <f t="shared" si="121"/>
        <v>0</v>
      </c>
      <c r="CI41" s="66">
        <f t="shared" si="121"/>
        <v>0</v>
      </c>
      <c r="CJ41" s="66">
        <f t="shared" si="121"/>
        <v>0</v>
      </c>
      <c r="CK41" s="66">
        <f t="shared" si="121"/>
        <v>0</v>
      </c>
      <c r="CL41" s="66">
        <f t="shared" si="121"/>
        <v>0</v>
      </c>
      <c r="CM41" s="66">
        <f t="shared" si="121"/>
        <v>0</v>
      </c>
      <c r="CN41" s="66">
        <f t="shared" si="121"/>
        <v>0</v>
      </c>
      <c r="CO41" s="66">
        <f t="shared" si="121"/>
        <v>0</v>
      </c>
      <c r="CP41" s="66">
        <f t="shared" si="121"/>
        <v>0</v>
      </c>
      <c r="CQ41" s="66">
        <f t="shared" si="121"/>
        <v>0</v>
      </c>
      <c r="CR41" s="75">
        <f>SUM(CF41:CQ41)</f>
        <v>0</v>
      </c>
      <c r="CS41" s="66">
        <f t="shared" ref="CS41:DD41" si="122">CS39+CS38</f>
        <v>0</v>
      </c>
      <c r="CT41" s="66">
        <f t="shared" si="122"/>
        <v>0</v>
      </c>
      <c r="CU41" s="66">
        <f t="shared" si="122"/>
        <v>0</v>
      </c>
      <c r="CV41" s="66">
        <f t="shared" si="122"/>
        <v>0</v>
      </c>
      <c r="CW41" s="66">
        <f t="shared" si="122"/>
        <v>0</v>
      </c>
      <c r="CX41" s="66">
        <f t="shared" si="122"/>
        <v>0</v>
      </c>
      <c r="CY41" s="66">
        <f t="shared" si="122"/>
        <v>0</v>
      </c>
      <c r="CZ41" s="66">
        <f t="shared" si="122"/>
        <v>0</v>
      </c>
      <c r="DA41" s="66">
        <f t="shared" si="122"/>
        <v>0</v>
      </c>
      <c r="DB41" s="66">
        <f t="shared" si="122"/>
        <v>0</v>
      </c>
      <c r="DC41" s="66">
        <f t="shared" si="122"/>
        <v>0</v>
      </c>
      <c r="DD41" s="66">
        <f t="shared" si="122"/>
        <v>0</v>
      </c>
      <c r="DE41" s="75">
        <f>SUM(CS41:DD41)</f>
        <v>0</v>
      </c>
      <c r="DF41" s="66">
        <f t="shared" ref="DF41:DQ41" si="123">DF39+DF38</f>
        <v>0</v>
      </c>
      <c r="DG41" s="66">
        <f t="shared" si="123"/>
        <v>0</v>
      </c>
      <c r="DH41" s="66">
        <f t="shared" si="123"/>
        <v>0</v>
      </c>
      <c r="DI41" s="66">
        <f t="shared" si="123"/>
        <v>0</v>
      </c>
      <c r="DJ41" s="66">
        <f t="shared" si="123"/>
        <v>0</v>
      </c>
      <c r="DK41" s="66">
        <f t="shared" si="123"/>
        <v>0</v>
      </c>
      <c r="DL41" s="66">
        <f t="shared" si="123"/>
        <v>0</v>
      </c>
      <c r="DM41" s="66">
        <f t="shared" si="123"/>
        <v>0</v>
      </c>
      <c r="DN41" s="66">
        <f t="shared" si="123"/>
        <v>0</v>
      </c>
      <c r="DO41" s="66">
        <f t="shared" si="123"/>
        <v>0</v>
      </c>
      <c r="DP41" s="66">
        <f t="shared" si="123"/>
        <v>0</v>
      </c>
      <c r="DQ41" s="66">
        <f t="shared" si="123"/>
        <v>0</v>
      </c>
      <c r="DR41" s="75">
        <f>SUM(DF41:DQ41)</f>
        <v>0</v>
      </c>
      <c r="DS41" s="66">
        <f t="shared" ref="DS41:ED41" si="124">DS39+DS38</f>
        <v>0</v>
      </c>
      <c r="DT41" s="66">
        <f t="shared" si="124"/>
        <v>0</v>
      </c>
      <c r="DU41" s="66">
        <f t="shared" si="124"/>
        <v>0</v>
      </c>
      <c r="DV41" s="66">
        <f t="shared" si="124"/>
        <v>0</v>
      </c>
      <c r="DW41" s="66">
        <f t="shared" si="124"/>
        <v>0</v>
      </c>
      <c r="DX41" s="66">
        <f t="shared" si="124"/>
        <v>0</v>
      </c>
      <c r="DY41" s="66">
        <f t="shared" si="124"/>
        <v>0</v>
      </c>
      <c r="DZ41" s="66">
        <f t="shared" si="124"/>
        <v>0</v>
      </c>
      <c r="EA41" s="66">
        <f t="shared" si="124"/>
        <v>0</v>
      </c>
      <c r="EB41" s="66">
        <f t="shared" si="124"/>
        <v>0</v>
      </c>
      <c r="EC41" s="66">
        <f t="shared" si="124"/>
        <v>0</v>
      </c>
      <c r="ED41" s="66">
        <f t="shared" si="124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9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84">
        <f>'SPACELOG 9 EMPRUNT 1'!E9</f>
        <v>46508</v>
      </c>
      <c r="D43" s="3" t="s">
        <v>90</v>
      </c>
      <c r="F43" s="66">
        <f t="shared" ref="F43:Q43" si="125">IFERROR(IF(EOMONTH(F$2,0)&gt;=EOMONTH($B$43,0),ROUND($B$45/12,0),0),0)</f>
        <v>0</v>
      </c>
      <c r="G43" s="66">
        <f t="shared" si="125"/>
        <v>0</v>
      </c>
      <c r="H43" s="66">
        <f t="shared" si="125"/>
        <v>0</v>
      </c>
      <c r="I43" s="66">
        <f t="shared" si="125"/>
        <v>0</v>
      </c>
      <c r="J43" s="66">
        <f t="shared" si="125"/>
        <v>0</v>
      </c>
      <c r="K43" s="66">
        <f t="shared" si="125"/>
        <v>0</v>
      </c>
      <c r="L43" s="66">
        <f t="shared" si="125"/>
        <v>0</v>
      </c>
      <c r="M43" s="66">
        <f t="shared" si="125"/>
        <v>0</v>
      </c>
      <c r="N43" s="66">
        <f t="shared" si="125"/>
        <v>0</v>
      </c>
      <c r="O43" s="66">
        <f t="shared" si="125"/>
        <v>0</v>
      </c>
      <c r="P43" s="66">
        <f t="shared" si="125"/>
        <v>0</v>
      </c>
      <c r="Q43" s="66">
        <f t="shared" si="125"/>
        <v>0</v>
      </c>
      <c r="R43" s="75">
        <f>SUM(F43:Q43)</f>
        <v>0</v>
      </c>
      <c r="S43" s="66">
        <f t="shared" ref="S43:AD43" si="126">IFERROR(IF(EOMONTH(S$2,0)&gt;=EOMONTH($B$43,0),ROUND($B$45/12,0),0),0)</f>
        <v>0</v>
      </c>
      <c r="T43" s="66">
        <f t="shared" si="126"/>
        <v>0</v>
      </c>
      <c r="U43" s="66">
        <f t="shared" si="126"/>
        <v>0</v>
      </c>
      <c r="V43" s="66">
        <f t="shared" si="126"/>
        <v>0</v>
      </c>
      <c r="W43" s="66">
        <f t="shared" si="126"/>
        <v>0</v>
      </c>
      <c r="X43" s="66">
        <f t="shared" si="126"/>
        <v>0</v>
      </c>
      <c r="Y43" s="66">
        <f t="shared" si="126"/>
        <v>0</v>
      </c>
      <c r="Z43" s="66">
        <f t="shared" si="126"/>
        <v>0</v>
      </c>
      <c r="AA43" s="66">
        <f t="shared" si="126"/>
        <v>0</v>
      </c>
      <c r="AB43" s="66">
        <f t="shared" si="126"/>
        <v>0</v>
      </c>
      <c r="AC43" s="66">
        <f t="shared" si="126"/>
        <v>0</v>
      </c>
      <c r="AD43" s="66">
        <f t="shared" si="126"/>
        <v>0</v>
      </c>
      <c r="AE43" s="75">
        <f>SUM(S43:AD43)</f>
        <v>0</v>
      </c>
      <c r="AF43" s="66">
        <f t="shared" ref="AF43:AQ43" si="127">IFERROR(IF(EOMONTH(AF$2,0)&gt;=EOMONTH($B$43,0),ROUND($B$45/12,0),0),0)</f>
        <v>0</v>
      </c>
      <c r="AG43" s="66">
        <f t="shared" si="127"/>
        <v>0</v>
      </c>
      <c r="AH43" s="66">
        <f t="shared" si="127"/>
        <v>0</v>
      </c>
      <c r="AI43" s="66">
        <f t="shared" si="127"/>
        <v>0</v>
      </c>
      <c r="AJ43" s="66">
        <f t="shared" si="127"/>
        <v>0</v>
      </c>
      <c r="AK43" s="66">
        <f t="shared" si="127"/>
        <v>0</v>
      </c>
      <c r="AL43" s="66">
        <f t="shared" si="127"/>
        <v>0</v>
      </c>
      <c r="AM43" s="66">
        <f t="shared" si="127"/>
        <v>0</v>
      </c>
      <c r="AN43" s="66">
        <f t="shared" si="127"/>
        <v>0</v>
      </c>
      <c r="AO43" s="66">
        <f t="shared" si="127"/>
        <v>0</v>
      </c>
      <c r="AP43" s="66">
        <f t="shared" si="127"/>
        <v>0</v>
      </c>
      <c r="AQ43" s="66">
        <f t="shared" si="127"/>
        <v>0</v>
      </c>
      <c r="AR43" s="75">
        <f>SUM(AF43:AQ43)</f>
        <v>0</v>
      </c>
      <c r="AS43" s="66">
        <f t="shared" ref="AS43:BD43" si="128">IFERROR(IF(EOMONTH(AS$2,0)&gt;=EOMONTH($B$43,0),ROUND($B$45/12,0),0),0)</f>
        <v>0</v>
      </c>
      <c r="AT43" s="66">
        <f t="shared" si="128"/>
        <v>0</v>
      </c>
      <c r="AU43" s="66">
        <f t="shared" si="128"/>
        <v>0</v>
      </c>
      <c r="AV43" s="66">
        <f t="shared" si="128"/>
        <v>0</v>
      </c>
      <c r="AW43" s="66">
        <f t="shared" si="128"/>
        <v>0</v>
      </c>
      <c r="AX43" s="66">
        <f t="shared" si="128"/>
        <v>0</v>
      </c>
      <c r="AY43" s="66">
        <f t="shared" si="128"/>
        <v>0</v>
      </c>
      <c r="AZ43" s="66">
        <f t="shared" si="128"/>
        <v>0</v>
      </c>
      <c r="BA43" s="66">
        <f t="shared" si="128"/>
        <v>0</v>
      </c>
      <c r="BB43" s="66">
        <f t="shared" si="128"/>
        <v>0</v>
      </c>
      <c r="BC43" s="66">
        <f t="shared" si="128"/>
        <v>0</v>
      </c>
      <c r="BD43" s="66">
        <f t="shared" si="128"/>
        <v>0</v>
      </c>
      <c r="BE43" s="75">
        <f>SUM(AS43:BD43)</f>
        <v>0</v>
      </c>
      <c r="BF43" s="66">
        <f t="shared" ref="BF43:BQ43" si="129">IFERROR(IF(EOMONTH(BF$2,0)&gt;=EOMONTH($B$43,0),ROUND($B$45/12,0),0),0)</f>
        <v>0</v>
      </c>
      <c r="BG43" s="66">
        <f t="shared" si="129"/>
        <v>0</v>
      </c>
      <c r="BH43" s="66">
        <f t="shared" si="129"/>
        <v>0</v>
      </c>
      <c r="BI43" s="66">
        <f t="shared" si="129"/>
        <v>0</v>
      </c>
      <c r="BJ43" s="66">
        <f t="shared" si="129"/>
        <v>0</v>
      </c>
      <c r="BK43" s="66">
        <f t="shared" si="129"/>
        <v>0</v>
      </c>
      <c r="BL43" s="66">
        <f t="shared" si="129"/>
        <v>0</v>
      </c>
      <c r="BM43" s="66">
        <f t="shared" si="129"/>
        <v>0</v>
      </c>
      <c r="BN43" s="66">
        <f t="shared" si="129"/>
        <v>0</v>
      </c>
      <c r="BO43" s="66">
        <f t="shared" si="129"/>
        <v>0</v>
      </c>
      <c r="BP43" s="66">
        <f t="shared" si="129"/>
        <v>0</v>
      </c>
      <c r="BQ43" s="66">
        <f t="shared" si="129"/>
        <v>0</v>
      </c>
      <c r="BR43" s="75">
        <f>SUM(BF43:BQ43)</f>
        <v>0</v>
      </c>
      <c r="BS43" s="66">
        <f t="shared" ref="BS43:CD43" si="130">IFERROR(IF(EOMONTH(BS$2,0)&gt;=EOMONTH($B$43,0),ROUND($B$45/12,0),0),0)</f>
        <v>0</v>
      </c>
      <c r="BT43" s="66">
        <f t="shared" si="130"/>
        <v>0</v>
      </c>
      <c r="BU43" s="66">
        <f t="shared" si="130"/>
        <v>0</v>
      </c>
      <c r="BV43" s="66">
        <f t="shared" si="130"/>
        <v>0</v>
      </c>
      <c r="BW43" s="66">
        <f t="shared" si="130"/>
        <v>0</v>
      </c>
      <c r="BX43" s="66">
        <f t="shared" si="130"/>
        <v>0</v>
      </c>
      <c r="BY43" s="66">
        <f t="shared" si="130"/>
        <v>0</v>
      </c>
      <c r="BZ43" s="66">
        <f t="shared" si="130"/>
        <v>0</v>
      </c>
      <c r="CA43" s="66">
        <f t="shared" si="130"/>
        <v>0</v>
      </c>
      <c r="CB43" s="66">
        <f t="shared" si="130"/>
        <v>0</v>
      </c>
      <c r="CC43" s="66">
        <f t="shared" si="130"/>
        <v>0</v>
      </c>
      <c r="CD43" s="66">
        <f t="shared" si="130"/>
        <v>0</v>
      </c>
      <c r="CE43" s="75">
        <f>SUM(BS43:CD43)</f>
        <v>0</v>
      </c>
      <c r="CF43" s="66">
        <f t="shared" ref="CF43:CQ43" si="131">IFERROR(IF(EOMONTH(CF$2,0)&gt;=EOMONTH($B$43,0),ROUND($B$45/12,0),0),0)</f>
        <v>0</v>
      </c>
      <c r="CG43" s="66">
        <f t="shared" si="131"/>
        <v>0</v>
      </c>
      <c r="CH43" s="66">
        <f t="shared" si="131"/>
        <v>0</v>
      </c>
      <c r="CI43" s="66">
        <f t="shared" si="131"/>
        <v>0</v>
      </c>
      <c r="CJ43" s="66">
        <f t="shared" si="131"/>
        <v>0</v>
      </c>
      <c r="CK43" s="66">
        <f t="shared" si="131"/>
        <v>0</v>
      </c>
      <c r="CL43" s="66">
        <f t="shared" si="131"/>
        <v>0</v>
      </c>
      <c r="CM43" s="66">
        <f t="shared" si="131"/>
        <v>0</v>
      </c>
      <c r="CN43" s="66">
        <f t="shared" si="131"/>
        <v>0</v>
      </c>
      <c r="CO43" s="66">
        <f t="shared" si="131"/>
        <v>0</v>
      </c>
      <c r="CP43" s="66">
        <f t="shared" si="131"/>
        <v>0</v>
      </c>
      <c r="CQ43" s="66">
        <f t="shared" si="131"/>
        <v>0</v>
      </c>
      <c r="CR43" s="75">
        <f>SUM(CF43:CQ43)</f>
        <v>0</v>
      </c>
      <c r="CS43" s="66">
        <f t="shared" ref="CS43:DD43" si="132">IFERROR(IF(EOMONTH(CS$2,0)&gt;=EOMONTH($B$43,0),ROUND($B$45/12,0),0),0)</f>
        <v>0</v>
      </c>
      <c r="CT43" s="66">
        <f t="shared" si="132"/>
        <v>0</v>
      </c>
      <c r="CU43" s="66">
        <f t="shared" si="132"/>
        <v>0</v>
      </c>
      <c r="CV43" s="66">
        <f t="shared" si="132"/>
        <v>0</v>
      </c>
      <c r="CW43" s="66">
        <f t="shared" si="132"/>
        <v>0</v>
      </c>
      <c r="CX43" s="66">
        <f t="shared" si="132"/>
        <v>0</v>
      </c>
      <c r="CY43" s="66">
        <f t="shared" si="132"/>
        <v>0</v>
      </c>
      <c r="CZ43" s="66">
        <f t="shared" si="132"/>
        <v>0</v>
      </c>
      <c r="DA43" s="66">
        <f t="shared" si="132"/>
        <v>0</v>
      </c>
      <c r="DB43" s="66">
        <f t="shared" si="132"/>
        <v>0</v>
      </c>
      <c r="DC43" s="66">
        <f t="shared" si="132"/>
        <v>0</v>
      </c>
      <c r="DD43" s="66">
        <f t="shared" si="132"/>
        <v>0</v>
      </c>
      <c r="DE43" s="75">
        <f>SUM(CS43:DD43)</f>
        <v>0</v>
      </c>
      <c r="DF43" s="66">
        <f t="shared" ref="DF43:DQ43" si="133">IFERROR(IF(EOMONTH(DF$2,0)&gt;=EOMONTH($B$43,0),ROUND($B$45/12,0),0),0)</f>
        <v>0</v>
      </c>
      <c r="DG43" s="66">
        <f t="shared" si="133"/>
        <v>0</v>
      </c>
      <c r="DH43" s="66">
        <f t="shared" si="133"/>
        <v>0</v>
      </c>
      <c r="DI43" s="66">
        <f t="shared" si="133"/>
        <v>0</v>
      </c>
      <c r="DJ43" s="66">
        <f t="shared" si="133"/>
        <v>0</v>
      </c>
      <c r="DK43" s="66">
        <f t="shared" si="133"/>
        <v>0</v>
      </c>
      <c r="DL43" s="66">
        <f t="shared" si="133"/>
        <v>0</v>
      </c>
      <c r="DM43" s="66">
        <f t="shared" si="133"/>
        <v>0</v>
      </c>
      <c r="DN43" s="66">
        <f t="shared" si="133"/>
        <v>0</v>
      </c>
      <c r="DO43" s="66">
        <f t="shared" si="133"/>
        <v>0</v>
      </c>
      <c r="DP43" s="66">
        <f t="shared" si="133"/>
        <v>0</v>
      </c>
      <c r="DQ43" s="66">
        <f t="shared" si="133"/>
        <v>0</v>
      </c>
      <c r="DR43" s="75">
        <f>SUM(DF43:DQ43)</f>
        <v>0</v>
      </c>
      <c r="DS43" s="66">
        <f t="shared" ref="DS43:ED43" si="134">IFERROR(IF(EOMONTH(DS$2,0)&gt;=EOMONTH($B$43,0),ROUND($B$45/12,0),0),0)</f>
        <v>0</v>
      </c>
      <c r="DT43" s="66">
        <f t="shared" si="134"/>
        <v>0</v>
      </c>
      <c r="DU43" s="66">
        <f t="shared" si="134"/>
        <v>0</v>
      </c>
      <c r="DV43" s="66">
        <f t="shared" si="134"/>
        <v>0</v>
      </c>
      <c r="DW43" s="66">
        <f t="shared" si="134"/>
        <v>0</v>
      </c>
      <c r="DX43" s="66">
        <f t="shared" si="134"/>
        <v>0</v>
      </c>
      <c r="DY43" s="66">
        <f t="shared" si="134"/>
        <v>0</v>
      </c>
      <c r="DZ43" s="66">
        <f t="shared" si="134"/>
        <v>0</v>
      </c>
      <c r="EA43" s="66">
        <f t="shared" si="134"/>
        <v>0</v>
      </c>
      <c r="EB43" s="66">
        <f t="shared" si="134"/>
        <v>0</v>
      </c>
      <c r="EC43" s="66">
        <f t="shared" si="134"/>
        <v>0</v>
      </c>
      <c r="ED43" s="66">
        <f t="shared" si="134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35">IFERROR(IF(EOMONTH(F$2,0)&gt;=EOMONTH($B$52,0),ROUND($B$54/12,0),0),0)</f>
        <v>0</v>
      </c>
      <c r="G44" s="66">
        <f t="shared" si="135"/>
        <v>0</v>
      </c>
      <c r="H44" s="66">
        <f t="shared" si="135"/>
        <v>0</v>
      </c>
      <c r="I44" s="66">
        <f t="shared" si="135"/>
        <v>0</v>
      </c>
      <c r="J44" s="66">
        <f t="shared" si="135"/>
        <v>0</v>
      </c>
      <c r="K44" s="66">
        <f t="shared" si="135"/>
        <v>0</v>
      </c>
      <c r="L44" s="66">
        <f t="shared" si="135"/>
        <v>0</v>
      </c>
      <c r="M44" s="66">
        <f t="shared" si="135"/>
        <v>0</v>
      </c>
      <c r="N44" s="66">
        <f t="shared" si="135"/>
        <v>0</v>
      </c>
      <c r="O44" s="66">
        <f t="shared" si="135"/>
        <v>0</v>
      </c>
      <c r="P44" s="66">
        <f t="shared" si="135"/>
        <v>0</v>
      </c>
      <c r="Q44" s="66">
        <f t="shared" si="135"/>
        <v>0</v>
      </c>
      <c r="R44" s="75">
        <f>SUM(F44:Q44)</f>
        <v>0</v>
      </c>
      <c r="S44" s="66">
        <f t="shared" ref="S44:AD44" si="136">IFERROR(IF(EOMONTH(S$2,0)&gt;=EOMONTH($B$52,0),ROUND($B$54/12,0),0),0)</f>
        <v>0</v>
      </c>
      <c r="T44" s="66">
        <f t="shared" si="136"/>
        <v>0</v>
      </c>
      <c r="U44" s="66">
        <f t="shared" si="136"/>
        <v>0</v>
      </c>
      <c r="V44" s="66">
        <f t="shared" si="136"/>
        <v>0</v>
      </c>
      <c r="W44" s="66">
        <f t="shared" si="136"/>
        <v>0</v>
      </c>
      <c r="X44" s="66">
        <f t="shared" si="136"/>
        <v>0</v>
      </c>
      <c r="Y44" s="66">
        <f t="shared" si="136"/>
        <v>0</v>
      </c>
      <c r="Z44" s="66">
        <f t="shared" si="136"/>
        <v>0</v>
      </c>
      <c r="AA44" s="66">
        <f t="shared" si="136"/>
        <v>0</v>
      </c>
      <c r="AB44" s="66">
        <f t="shared" si="136"/>
        <v>0</v>
      </c>
      <c r="AC44" s="66">
        <f t="shared" si="136"/>
        <v>0</v>
      </c>
      <c r="AD44" s="66">
        <f t="shared" si="136"/>
        <v>0</v>
      </c>
      <c r="AE44" s="75">
        <f>SUM(S44:AD44)</f>
        <v>0</v>
      </c>
      <c r="AF44" s="66">
        <f t="shared" ref="AF44:AQ44" si="137">IFERROR(IF(EOMONTH(AF$2,0)&gt;=EOMONTH($B$52,0),ROUND($B$54/12,0),0),0)</f>
        <v>0</v>
      </c>
      <c r="AG44" s="66">
        <f t="shared" si="137"/>
        <v>0</v>
      </c>
      <c r="AH44" s="66">
        <f t="shared" si="137"/>
        <v>0</v>
      </c>
      <c r="AI44" s="66">
        <f t="shared" si="137"/>
        <v>0</v>
      </c>
      <c r="AJ44" s="66">
        <f t="shared" si="137"/>
        <v>0</v>
      </c>
      <c r="AK44" s="66">
        <f t="shared" si="137"/>
        <v>0</v>
      </c>
      <c r="AL44" s="66">
        <f t="shared" si="137"/>
        <v>0</v>
      </c>
      <c r="AM44" s="66">
        <f t="shared" si="137"/>
        <v>0</v>
      </c>
      <c r="AN44" s="66">
        <f t="shared" si="137"/>
        <v>0</v>
      </c>
      <c r="AO44" s="66">
        <f t="shared" si="137"/>
        <v>0</v>
      </c>
      <c r="AP44" s="66">
        <f t="shared" si="137"/>
        <v>0</v>
      </c>
      <c r="AQ44" s="66">
        <f t="shared" si="137"/>
        <v>0</v>
      </c>
      <c r="AR44" s="75">
        <f>SUM(AF44:AQ44)</f>
        <v>0</v>
      </c>
      <c r="AS44" s="66">
        <f t="shared" ref="AS44:BD44" si="138">IFERROR(IF(EOMONTH(AS$2,0)&gt;=EOMONTH($B$52,0),ROUND($B$54/12,0),0),0)</f>
        <v>0</v>
      </c>
      <c r="AT44" s="66">
        <f t="shared" si="138"/>
        <v>0</v>
      </c>
      <c r="AU44" s="66">
        <f t="shared" si="138"/>
        <v>0</v>
      </c>
      <c r="AV44" s="66">
        <f t="shared" si="138"/>
        <v>0</v>
      </c>
      <c r="AW44" s="66">
        <f t="shared" si="138"/>
        <v>0</v>
      </c>
      <c r="AX44" s="66">
        <f t="shared" si="138"/>
        <v>0</v>
      </c>
      <c r="AY44" s="66">
        <f t="shared" si="138"/>
        <v>0</v>
      </c>
      <c r="AZ44" s="66">
        <f t="shared" si="138"/>
        <v>0</v>
      </c>
      <c r="BA44" s="66">
        <f t="shared" si="138"/>
        <v>0</v>
      </c>
      <c r="BB44" s="66">
        <f t="shared" si="138"/>
        <v>0</v>
      </c>
      <c r="BC44" s="66">
        <f t="shared" si="138"/>
        <v>0</v>
      </c>
      <c r="BD44" s="66">
        <f t="shared" si="138"/>
        <v>0</v>
      </c>
      <c r="BE44" s="75">
        <f>SUM(AS44:BD44)</f>
        <v>0</v>
      </c>
      <c r="BF44" s="66">
        <f t="shared" ref="BF44:BQ44" si="139">IFERROR(IF(EOMONTH(BF$2,0)&gt;=EOMONTH($B$52,0),ROUND($B$54/12,0),0),0)</f>
        <v>0</v>
      </c>
      <c r="BG44" s="66">
        <f t="shared" si="139"/>
        <v>0</v>
      </c>
      <c r="BH44" s="66">
        <f t="shared" si="139"/>
        <v>0</v>
      </c>
      <c r="BI44" s="66">
        <f t="shared" si="139"/>
        <v>0</v>
      </c>
      <c r="BJ44" s="66">
        <f t="shared" si="139"/>
        <v>0</v>
      </c>
      <c r="BK44" s="66">
        <f t="shared" si="139"/>
        <v>0</v>
      </c>
      <c r="BL44" s="66">
        <f t="shared" si="139"/>
        <v>0</v>
      </c>
      <c r="BM44" s="66">
        <f t="shared" si="139"/>
        <v>0</v>
      </c>
      <c r="BN44" s="66">
        <f t="shared" si="139"/>
        <v>0</v>
      </c>
      <c r="BO44" s="66">
        <f t="shared" si="139"/>
        <v>0</v>
      </c>
      <c r="BP44" s="66">
        <f t="shared" si="139"/>
        <v>0</v>
      </c>
      <c r="BQ44" s="66">
        <f t="shared" si="139"/>
        <v>0</v>
      </c>
      <c r="BR44" s="75">
        <f>SUM(BF44:BQ44)</f>
        <v>0</v>
      </c>
      <c r="BS44" s="66">
        <f t="shared" ref="BS44:CD44" si="140">IFERROR(IF(EOMONTH(BS$2,0)&gt;=EOMONTH($B$52,0),ROUND($B$54/12,0),0),0)</f>
        <v>0</v>
      </c>
      <c r="BT44" s="66">
        <f t="shared" si="140"/>
        <v>0</v>
      </c>
      <c r="BU44" s="66">
        <f t="shared" si="140"/>
        <v>0</v>
      </c>
      <c r="BV44" s="66">
        <f t="shared" si="140"/>
        <v>0</v>
      </c>
      <c r="BW44" s="66">
        <f t="shared" si="140"/>
        <v>0</v>
      </c>
      <c r="BX44" s="66">
        <f t="shared" si="140"/>
        <v>0</v>
      </c>
      <c r="BY44" s="66">
        <f t="shared" si="140"/>
        <v>0</v>
      </c>
      <c r="BZ44" s="66">
        <f t="shared" si="140"/>
        <v>0</v>
      </c>
      <c r="CA44" s="66">
        <f t="shared" si="140"/>
        <v>0</v>
      </c>
      <c r="CB44" s="66">
        <f t="shared" si="140"/>
        <v>0</v>
      </c>
      <c r="CC44" s="66">
        <f t="shared" si="140"/>
        <v>0</v>
      </c>
      <c r="CD44" s="66">
        <f t="shared" si="140"/>
        <v>0</v>
      </c>
      <c r="CE44" s="75">
        <f>SUM(BS44:CD44)</f>
        <v>0</v>
      </c>
      <c r="CF44" s="66">
        <f t="shared" ref="CF44:CQ44" si="141">IFERROR(IF(EOMONTH(CF$2,0)&gt;=EOMONTH($B$52,0),ROUND($B$54/12,0),0),0)</f>
        <v>0</v>
      </c>
      <c r="CG44" s="66">
        <f t="shared" si="141"/>
        <v>0</v>
      </c>
      <c r="CH44" s="66">
        <f t="shared" si="141"/>
        <v>0</v>
      </c>
      <c r="CI44" s="66">
        <f t="shared" si="141"/>
        <v>0</v>
      </c>
      <c r="CJ44" s="66">
        <f t="shared" si="141"/>
        <v>0</v>
      </c>
      <c r="CK44" s="66">
        <f t="shared" si="141"/>
        <v>0</v>
      </c>
      <c r="CL44" s="66">
        <f t="shared" si="141"/>
        <v>0</v>
      </c>
      <c r="CM44" s="66">
        <f t="shared" si="141"/>
        <v>0</v>
      </c>
      <c r="CN44" s="66">
        <f t="shared" si="141"/>
        <v>0</v>
      </c>
      <c r="CO44" s="66">
        <f t="shared" si="141"/>
        <v>0</v>
      </c>
      <c r="CP44" s="66">
        <f t="shared" si="141"/>
        <v>0</v>
      </c>
      <c r="CQ44" s="66">
        <f t="shared" si="141"/>
        <v>0</v>
      </c>
      <c r="CR44" s="75">
        <f>SUM(CF44:CQ44)</f>
        <v>0</v>
      </c>
      <c r="CS44" s="66">
        <f t="shared" ref="CS44:DD44" si="142">IFERROR(IF(EOMONTH(CS$2,0)&gt;=EOMONTH($B$52,0),ROUND($B$54/12,0),0),0)</f>
        <v>0</v>
      </c>
      <c r="CT44" s="66">
        <f t="shared" si="142"/>
        <v>0</v>
      </c>
      <c r="CU44" s="66">
        <f t="shared" si="142"/>
        <v>0</v>
      </c>
      <c r="CV44" s="66">
        <f t="shared" si="142"/>
        <v>0</v>
      </c>
      <c r="CW44" s="66">
        <f t="shared" si="142"/>
        <v>0</v>
      </c>
      <c r="CX44" s="66">
        <f t="shared" si="142"/>
        <v>0</v>
      </c>
      <c r="CY44" s="66">
        <f t="shared" si="142"/>
        <v>0</v>
      </c>
      <c r="CZ44" s="66">
        <f t="shared" si="142"/>
        <v>0</v>
      </c>
      <c r="DA44" s="66">
        <f t="shared" si="142"/>
        <v>0</v>
      </c>
      <c r="DB44" s="66">
        <f t="shared" si="142"/>
        <v>0</v>
      </c>
      <c r="DC44" s="66">
        <f t="shared" si="142"/>
        <v>0</v>
      </c>
      <c r="DD44" s="66">
        <f t="shared" si="142"/>
        <v>0</v>
      </c>
      <c r="DE44" s="75">
        <f>SUM(CS44:DD44)</f>
        <v>0</v>
      </c>
      <c r="DF44" s="66">
        <f t="shared" ref="DF44:DQ44" si="143">IFERROR(IF(EOMONTH(DF$2,0)&gt;=EOMONTH($B$52,0),ROUND($B$54/12,0),0),0)</f>
        <v>0</v>
      </c>
      <c r="DG44" s="66">
        <f t="shared" si="143"/>
        <v>0</v>
      </c>
      <c r="DH44" s="66">
        <f t="shared" si="143"/>
        <v>0</v>
      </c>
      <c r="DI44" s="66">
        <f t="shared" si="143"/>
        <v>0</v>
      </c>
      <c r="DJ44" s="66">
        <f t="shared" si="143"/>
        <v>0</v>
      </c>
      <c r="DK44" s="66">
        <f t="shared" si="143"/>
        <v>0</v>
      </c>
      <c r="DL44" s="66">
        <f t="shared" si="143"/>
        <v>0</v>
      </c>
      <c r="DM44" s="66">
        <f t="shared" si="143"/>
        <v>0</v>
      </c>
      <c r="DN44" s="66">
        <f t="shared" si="143"/>
        <v>0</v>
      </c>
      <c r="DO44" s="66">
        <f t="shared" si="143"/>
        <v>0</v>
      </c>
      <c r="DP44" s="66">
        <f t="shared" si="143"/>
        <v>0</v>
      </c>
      <c r="DQ44" s="66">
        <f t="shared" si="143"/>
        <v>0</v>
      </c>
      <c r="DR44" s="75">
        <f>SUM(DF44:DQ44)</f>
        <v>0</v>
      </c>
      <c r="DS44" s="66">
        <f t="shared" ref="DS44:ED44" si="144">IFERROR(IF(EOMONTH(DS$2,0)&gt;=EOMONTH($B$52,0),ROUND($B$54/12,0),0),0)</f>
        <v>0</v>
      </c>
      <c r="DT44" s="66">
        <f t="shared" si="144"/>
        <v>0</v>
      </c>
      <c r="DU44" s="66">
        <f t="shared" si="144"/>
        <v>0</v>
      </c>
      <c r="DV44" s="66">
        <f t="shared" si="144"/>
        <v>0</v>
      </c>
      <c r="DW44" s="66">
        <f t="shared" si="144"/>
        <v>0</v>
      </c>
      <c r="DX44" s="66">
        <f t="shared" si="144"/>
        <v>0</v>
      </c>
      <c r="DY44" s="66">
        <f t="shared" si="144"/>
        <v>0</v>
      </c>
      <c r="DZ44" s="66">
        <f t="shared" si="144"/>
        <v>0</v>
      </c>
      <c r="EA44" s="66">
        <f t="shared" si="144"/>
        <v>0</v>
      </c>
      <c r="EB44" s="66">
        <f t="shared" si="144"/>
        <v>0</v>
      </c>
      <c r="EC44" s="66">
        <f t="shared" si="144"/>
        <v>0</v>
      </c>
      <c r="ED44" s="66">
        <f t="shared" si="144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45">IFERROR(IF(EOMONTH(F$2,0)&gt;=EOMONTH($B$61,0),ROUND($B$63/12,0),0),0)</f>
        <v>0</v>
      </c>
      <c r="G45" s="66">
        <f t="shared" si="145"/>
        <v>0</v>
      </c>
      <c r="H45" s="66">
        <f t="shared" si="145"/>
        <v>0</v>
      </c>
      <c r="I45" s="66">
        <f t="shared" si="145"/>
        <v>0</v>
      </c>
      <c r="J45" s="66">
        <f t="shared" si="145"/>
        <v>0</v>
      </c>
      <c r="K45" s="66">
        <f t="shared" si="145"/>
        <v>0</v>
      </c>
      <c r="L45" s="66">
        <f t="shared" si="145"/>
        <v>0</v>
      </c>
      <c r="M45" s="66">
        <f t="shared" si="145"/>
        <v>0</v>
      </c>
      <c r="N45" s="66">
        <f t="shared" si="145"/>
        <v>0</v>
      </c>
      <c r="O45" s="66">
        <f t="shared" si="145"/>
        <v>0</v>
      </c>
      <c r="P45" s="66">
        <f t="shared" si="145"/>
        <v>0</v>
      </c>
      <c r="Q45" s="66">
        <f t="shared" si="145"/>
        <v>0</v>
      </c>
      <c r="R45" s="75">
        <f>SUM(F45:Q45)</f>
        <v>0</v>
      </c>
      <c r="S45" s="66">
        <f t="shared" ref="S45:AD45" si="146">IFERROR(IF(EOMONTH(S$2,0)&gt;=EOMONTH($B$61,0),ROUND($B$63/12,0),0),0)</f>
        <v>0</v>
      </c>
      <c r="T45" s="66">
        <f t="shared" si="146"/>
        <v>0</v>
      </c>
      <c r="U45" s="66">
        <f t="shared" si="146"/>
        <v>0</v>
      </c>
      <c r="V45" s="66">
        <f t="shared" si="146"/>
        <v>0</v>
      </c>
      <c r="W45" s="66">
        <f t="shared" si="146"/>
        <v>0</v>
      </c>
      <c r="X45" s="66">
        <f t="shared" si="146"/>
        <v>0</v>
      </c>
      <c r="Y45" s="66">
        <f t="shared" si="146"/>
        <v>0</v>
      </c>
      <c r="Z45" s="66">
        <f t="shared" si="146"/>
        <v>0</v>
      </c>
      <c r="AA45" s="66">
        <f t="shared" si="146"/>
        <v>0</v>
      </c>
      <c r="AB45" s="66">
        <f t="shared" si="146"/>
        <v>0</v>
      </c>
      <c r="AC45" s="66">
        <f t="shared" si="146"/>
        <v>0</v>
      </c>
      <c r="AD45" s="66">
        <f t="shared" si="146"/>
        <v>0</v>
      </c>
      <c r="AE45" s="75">
        <f>SUM(S45:AD45)</f>
        <v>0</v>
      </c>
      <c r="AF45" s="66">
        <f t="shared" ref="AF45:AQ45" si="147">IFERROR(IF(EOMONTH(AF$2,0)&gt;=EOMONTH($B$61,0),ROUND($B$63/12,0),0),0)</f>
        <v>0</v>
      </c>
      <c r="AG45" s="66">
        <f t="shared" si="147"/>
        <v>0</v>
      </c>
      <c r="AH45" s="66">
        <f t="shared" si="147"/>
        <v>0</v>
      </c>
      <c r="AI45" s="66">
        <f t="shared" si="147"/>
        <v>0</v>
      </c>
      <c r="AJ45" s="66">
        <f t="shared" si="147"/>
        <v>0</v>
      </c>
      <c r="AK45" s="66">
        <f t="shared" si="147"/>
        <v>0</v>
      </c>
      <c r="AL45" s="66">
        <f t="shared" si="147"/>
        <v>0</v>
      </c>
      <c r="AM45" s="66">
        <f t="shared" si="147"/>
        <v>0</v>
      </c>
      <c r="AN45" s="66">
        <f t="shared" si="147"/>
        <v>0</v>
      </c>
      <c r="AO45" s="66">
        <f t="shared" si="147"/>
        <v>0</v>
      </c>
      <c r="AP45" s="66">
        <f t="shared" si="147"/>
        <v>0</v>
      </c>
      <c r="AQ45" s="66">
        <f t="shared" si="147"/>
        <v>0</v>
      </c>
      <c r="AR45" s="75">
        <f>SUM(AF45:AQ45)</f>
        <v>0</v>
      </c>
      <c r="AS45" s="66">
        <f t="shared" ref="AS45:BD45" si="148">IFERROR(IF(EOMONTH(AS$2,0)&gt;=EOMONTH($B$61,0),ROUND($B$63/12,0),0),0)</f>
        <v>0</v>
      </c>
      <c r="AT45" s="66">
        <f t="shared" si="148"/>
        <v>0</v>
      </c>
      <c r="AU45" s="66">
        <f t="shared" si="148"/>
        <v>0</v>
      </c>
      <c r="AV45" s="66">
        <f t="shared" si="148"/>
        <v>0</v>
      </c>
      <c r="AW45" s="66">
        <f t="shared" si="148"/>
        <v>0</v>
      </c>
      <c r="AX45" s="66">
        <f t="shared" si="148"/>
        <v>0</v>
      </c>
      <c r="AY45" s="66">
        <f t="shared" si="148"/>
        <v>0</v>
      </c>
      <c r="AZ45" s="66">
        <f t="shared" si="148"/>
        <v>0</v>
      </c>
      <c r="BA45" s="66">
        <f t="shared" si="148"/>
        <v>0</v>
      </c>
      <c r="BB45" s="66">
        <f t="shared" si="148"/>
        <v>0</v>
      </c>
      <c r="BC45" s="66">
        <f t="shared" si="148"/>
        <v>0</v>
      </c>
      <c r="BD45" s="66">
        <f t="shared" si="148"/>
        <v>0</v>
      </c>
      <c r="BE45" s="75">
        <f>SUM(AS45:BD45)</f>
        <v>0</v>
      </c>
      <c r="BF45" s="66">
        <f t="shared" ref="BF45:BQ45" si="149">IFERROR(IF(EOMONTH(BF$2,0)&gt;=EOMONTH($B$61,0),ROUND($B$63/12,0),0),0)</f>
        <v>0</v>
      </c>
      <c r="BG45" s="66">
        <f t="shared" si="149"/>
        <v>0</v>
      </c>
      <c r="BH45" s="66">
        <f t="shared" si="149"/>
        <v>0</v>
      </c>
      <c r="BI45" s="66">
        <f t="shared" si="149"/>
        <v>0</v>
      </c>
      <c r="BJ45" s="66">
        <f t="shared" si="149"/>
        <v>0</v>
      </c>
      <c r="BK45" s="66">
        <f t="shared" si="149"/>
        <v>0</v>
      </c>
      <c r="BL45" s="66">
        <f t="shared" si="149"/>
        <v>0</v>
      </c>
      <c r="BM45" s="66">
        <f t="shared" si="149"/>
        <v>0</v>
      </c>
      <c r="BN45" s="66">
        <f t="shared" si="149"/>
        <v>0</v>
      </c>
      <c r="BO45" s="66">
        <f t="shared" si="149"/>
        <v>0</v>
      </c>
      <c r="BP45" s="66">
        <f t="shared" si="149"/>
        <v>0</v>
      </c>
      <c r="BQ45" s="66">
        <f t="shared" si="149"/>
        <v>0</v>
      </c>
      <c r="BR45" s="75">
        <f>SUM(BF45:BQ45)</f>
        <v>0</v>
      </c>
      <c r="BS45" s="66">
        <f t="shared" ref="BS45:CD45" si="150">IFERROR(IF(EOMONTH(BS$2,0)&gt;=EOMONTH($B$61,0),ROUND($B$63/12,0),0),0)</f>
        <v>0</v>
      </c>
      <c r="BT45" s="66">
        <f t="shared" si="150"/>
        <v>0</v>
      </c>
      <c r="BU45" s="66">
        <f t="shared" si="150"/>
        <v>0</v>
      </c>
      <c r="BV45" s="66">
        <f t="shared" si="150"/>
        <v>0</v>
      </c>
      <c r="BW45" s="66">
        <f t="shared" si="150"/>
        <v>0</v>
      </c>
      <c r="BX45" s="66">
        <f t="shared" si="150"/>
        <v>0</v>
      </c>
      <c r="BY45" s="66">
        <f t="shared" si="150"/>
        <v>0</v>
      </c>
      <c r="BZ45" s="66">
        <f t="shared" si="150"/>
        <v>0</v>
      </c>
      <c r="CA45" s="66">
        <f t="shared" si="150"/>
        <v>0</v>
      </c>
      <c r="CB45" s="66">
        <f t="shared" si="150"/>
        <v>0</v>
      </c>
      <c r="CC45" s="66">
        <f t="shared" si="150"/>
        <v>0</v>
      </c>
      <c r="CD45" s="66">
        <f t="shared" si="150"/>
        <v>0</v>
      </c>
      <c r="CE45" s="75">
        <f>SUM(BS45:CD45)</f>
        <v>0</v>
      </c>
      <c r="CF45" s="66">
        <f t="shared" ref="CF45:CQ45" si="151">IFERROR(IF(EOMONTH(CF$2,0)&gt;=EOMONTH($B$61,0),ROUND($B$63/12,0),0),0)</f>
        <v>0</v>
      </c>
      <c r="CG45" s="66">
        <f t="shared" si="151"/>
        <v>0</v>
      </c>
      <c r="CH45" s="66">
        <f t="shared" si="151"/>
        <v>0</v>
      </c>
      <c r="CI45" s="66">
        <f t="shared" si="151"/>
        <v>0</v>
      </c>
      <c r="CJ45" s="66">
        <f t="shared" si="151"/>
        <v>0</v>
      </c>
      <c r="CK45" s="66">
        <f t="shared" si="151"/>
        <v>0</v>
      </c>
      <c r="CL45" s="66">
        <f t="shared" si="151"/>
        <v>0</v>
      </c>
      <c r="CM45" s="66">
        <f t="shared" si="151"/>
        <v>0</v>
      </c>
      <c r="CN45" s="66">
        <f t="shared" si="151"/>
        <v>0</v>
      </c>
      <c r="CO45" s="66">
        <f t="shared" si="151"/>
        <v>0</v>
      </c>
      <c r="CP45" s="66">
        <f t="shared" si="151"/>
        <v>0</v>
      </c>
      <c r="CQ45" s="66">
        <f t="shared" si="151"/>
        <v>0</v>
      </c>
      <c r="CR45" s="75">
        <f>SUM(CF45:CQ45)</f>
        <v>0</v>
      </c>
      <c r="CS45" s="66">
        <f t="shared" ref="CS45:DD45" si="152">IFERROR(IF(EOMONTH(CS$2,0)&gt;=EOMONTH($B$61,0),ROUND($B$63/12,0),0),0)</f>
        <v>0</v>
      </c>
      <c r="CT45" s="66">
        <f t="shared" si="152"/>
        <v>0</v>
      </c>
      <c r="CU45" s="66">
        <f t="shared" si="152"/>
        <v>0</v>
      </c>
      <c r="CV45" s="66">
        <f t="shared" si="152"/>
        <v>0</v>
      </c>
      <c r="CW45" s="66">
        <f t="shared" si="152"/>
        <v>0</v>
      </c>
      <c r="CX45" s="66">
        <f t="shared" si="152"/>
        <v>0</v>
      </c>
      <c r="CY45" s="66">
        <f t="shared" si="152"/>
        <v>0</v>
      </c>
      <c r="CZ45" s="66">
        <f t="shared" si="152"/>
        <v>0</v>
      </c>
      <c r="DA45" s="66">
        <f t="shared" si="152"/>
        <v>0</v>
      </c>
      <c r="DB45" s="66">
        <f t="shared" si="152"/>
        <v>0</v>
      </c>
      <c r="DC45" s="66">
        <f t="shared" si="152"/>
        <v>0</v>
      </c>
      <c r="DD45" s="66">
        <f t="shared" si="152"/>
        <v>0</v>
      </c>
      <c r="DE45" s="75">
        <f>SUM(CS45:DD45)</f>
        <v>0</v>
      </c>
      <c r="DF45" s="66">
        <f t="shared" ref="DF45:DQ45" si="153">IFERROR(IF(EOMONTH(DF$2,0)&gt;=EOMONTH($B$61,0),ROUND($B$63/12,0),0),0)</f>
        <v>0</v>
      </c>
      <c r="DG45" s="66">
        <f t="shared" si="153"/>
        <v>0</v>
      </c>
      <c r="DH45" s="66">
        <f t="shared" si="153"/>
        <v>0</v>
      </c>
      <c r="DI45" s="66">
        <f t="shared" si="153"/>
        <v>0</v>
      </c>
      <c r="DJ45" s="66">
        <f t="shared" si="153"/>
        <v>0</v>
      </c>
      <c r="DK45" s="66">
        <f t="shared" si="153"/>
        <v>0</v>
      </c>
      <c r="DL45" s="66">
        <f t="shared" si="153"/>
        <v>0</v>
      </c>
      <c r="DM45" s="66">
        <f t="shared" si="153"/>
        <v>0</v>
      </c>
      <c r="DN45" s="66">
        <f t="shared" si="153"/>
        <v>0</v>
      </c>
      <c r="DO45" s="66">
        <f t="shared" si="153"/>
        <v>0</v>
      </c>
      <c r="DP45" s="66">
        <f t="shared" si="153"/>
        <v>0</v>
      </c>
      <c r="DQ45" s="66">
        <f t="shared" si="153"/>
        <v>0</v>
      </c>
      <c r="DR45" s="75">
        <f>SUM(DF45:DQ45)</f>
        <v>0</v>
      </c>
      <c r="DS45" s="66">
        <f t="shared" ref="DS45:ED45" si="154">IFERROR(IF(EOMONTH(DS$2,0)&gt;=EOMONTH($B$61,0),ROUND($B$63/12,0),0),0)</f>
        <v>0</v>
      </c>
      <c r="DT45" s="66">
        <f t="shared" si="154"/>
        <v>0</v>
      </c>
      <c r="DU45" s="66">
        <f t="shared" si="154"/>
        <v>0</v>
      </c>
      <c r="DV45" s="66">
        <f t="shared" si="154"/>
        <v>0</v>
      </c>
      <c r="DW45" s="66">
        <f t="shared" si="154"/>
        <v>0</v>
      </c>
      <c r="DX45" s="66">
        <f t="shared" si="154"/>
        <v>0</v>
      </c>
      <c r="DY45" s="66">
        <f t="shared" si="154"/>
        <v>0</v>
      </c>
      <c r="DZ45" s="66">
        <f t="shared" si="154"/>
        <v>0</v>
      </c>
      <c r="EA45" s="66">
        <f t="shared" si="154"/>
        <v>0</v>
      </c>
      <c r="EB45" s="66">
        <f t="shared" si="154"/>
        <v>0</v>
      </c>
      <c r="EC45" s="66">
        <f t="shared" si="154"/>
        <v>0</v>
      </c>
      <c r="ED45" s="66">
        <f t="shared" si="154"/>
        <v>0</v>
      </c>
      <c r="EE45" s="75">
        <f>SUM(DS45:ED45)</f>
        <v>0</v>
      </c>
    </row>
    <row r="46" spans="1:135" x14ac:dyDescent="0.2">
      <c r="A46" s="363" t="s">
        <v>180</v>
      </c>
      <c r="D46" s="25" t="s">
        <v>93</v>
      </c>
      <c r="E46" s="86"/>
      <c r="F46" s="66">
        <f t="shared" ref="F46:Q46" si="155">F44+F43+F45</f>
        <v>0</v>
      </c>
      <c r="G46" s="66">
        <f t="shared" si="155"/>
        <v>0</v>
      </c>
      <c r="H46" s="66">
        <f t="shared" si="155"/>
        <v>0</v>
      </c>
      <c r="I46" s="66">
        <f t="shared" si="155"/>
        <v>0</v>
      </c>
      <c r="J46" s="66">
        <f t="shared" si="155"/>
        <v>0</v>
      </c>
      <c r="K46" s="66">
        <f t="shared" si="155"/>
        <v>0</v>
      </c>
      <c r="L46" s="66">
        <f t="shared" si="155"/>
        <v>0</v>
      </c>
      <c r="M46" s="66">
        <f t="shared" si="155"/>
        <v>0</v>
      </c>
      <c r="N46" s="66">
        <f t="shared" si="155"/>
        <v>0</v>
      </c>
      <c r="O46" s="66">
        <f t="shared" si="155"/>
        <v>0</v>
      </c>
      <c r="P46" s="66">
        <f t="shared" si="155"/>
        <v>0</v>
      </c>
      <c r="Q46" s="66">
        <f t="shared" si="155"/>
        <v>0</v>
      </c>
      <c r="R46" s="75">
        <f>SUM(F46:Q46)</f>
        <v>0</v>
      </c>
      <c r="S46" s="66">
        <f t="shared" ref="S46:AD46" si="156">S44+S43+S45</f>
        <v>0</v>
      </c>
      <c r="T46" s="66">
        <f t="shared" si="156"/>
        <v>0</v>
      </c>
      <c r="U46" s="66">
        <f t="shared" si="156"/>
        <v>0</v>
      </c>
      <c r="V46" s="66">
        <f t="shared" si="156"/>
        <v>0</v>
      </c>
      <c r="W46" s="66">
        <f t="shared" si="156"/>
        <v>0</v>
      </c>
      <c r="X46" s="66">
        <f t="shared" si="156"/>
        <v>0</v>
      </c>
      <c r="Y46" s="66">
        <f t="shared" si="156"/>
        <v>0</v>
      </c>
      <c r="Z46" s="66">
        <f t="shared" si="156"/>
        <v>0</v>
      </c>
      <c r="AA46" s="66">
        <f t="shared" si="156"/>
        <v>0</v>
      </c>
      <c r="AB46" s="66">
        <f t="shared" si="156"/>
        <v>0</v>
      </c>
      <c r="AC46" s="66">
        <f t="shared" si="156"/>
        <v>0</v>
      </c>
      <c r="AD46" s="66">
        <f t="shared" si="156"/>
        <v>0</v>
      </c>
      <c r="AE46" s="75">
        <f>SUM(S46:AD46)</f>
        <v>0</v>
      </c>
      <c r="AF46" s="66">
        <f t="shared" ref="AF46:AQ46" si="157">AF44+AF43+AF45</f>
        <v>0</v>
      </c>
      <c r="AG46" s="66">
        <f t="shared" si="157"/>
        <v>0</v>
      </c>
      <c r="AH46" s="66">
        <f t="shared" si="157"/>
        <v>0</v>
      </c>
      <c r="AI46" s="66">
        <f t="shared" si="157"/>
        <v>0</v>
      </c>
      <c r="AJ46" s="66">
        <f t="shared" si="157"/>
        <v>0</v>
      </c>
      <c r="AK46" s="66">
        <f t="shared" si="157"/>
        <v>0</v>
      </c>
      <c r="AL46" s="66">
        <f t="shared" si="157"/>
        <v>0</v>
      </c>
      <c r="AM46" s="66">
        <f t="shared" si="157"/>
        <v>0</v>
      </c>
      <c r="AN46" s="66">
        <f t="shared" si="157"/>
        <v>0</v>
      </c>
      <c r="AO46" s="66">
        <f t="shared" si="157"/>
        <v>0</v>
      </c>
      <c r="AP46" s="66">
        <f t="shared" si="157"/>
        <v>0</v>
      </c>
      <c r="AQ46" s="66">
        <f t="shared" si="157"/>
        <v>0</v>
      </c>
      <c r="AR46" s="75">
        <f>SUM(AF46:AQ46)</f>
        <v>0</v>
      </c>
      <c r="AS46" s="66">
        <f t="shared" ref="AS46:BD46" si="158">AS44+AS43+AS45</f>
        <v>0</v>
      </c>
      <c r="AT46" s="66">
        <f t="shared" si="158"/>
        <v>0</v>
      </c>
      <c r="AU46" s="66">
        <f t="shared" si="158"/>
        <v>0</v>
      </c>
      <c r="AV46" s="66">
        <f t="shared" si="158"/>
        <v>0</v>
      </c>
      <c r="AW46" s="66">
        <f t="shared" si="158"/>
        <v>0</v>
      </c>
      <c r="AX46" s="66">
        <f t="shared" si="158"/>
        <v>0</v>
      </c>
      <c r="AY46" s="66">
        <f t="shared" si="158"/>
        <v>0</v>
      </c>
      <c r="AZ46" s="66">
        <f t="shared" si="158"/>
        <v>0</v>
      </c>
      <c r="BA46" s="66">
        <f t="shared" si="158"/>
        <v>0</v>
      </c>
      <c r="BB46" s="66">
        <f t="shared" si="158"/>
        <v>0</v>
      </c>
      <c r="BC46" s="66">
        <f t="shared" si="158"/>
        <v>0</v>
      </c>
      <c r="BD46" s="66">
        <f t="shared" si="158"/>
        <v>0</v>
      </c>
      <c r="BE46" s="75">
        <f>SUM(AS46:BD46)</f>
        <v>0</v>
      </c>
      <c r="BF46" s="66">
        <f t="shared" ref="BF46:BQ46" si="159">BF44+BF43+BF45</f>
        <v>0</v>
      </c>
      <c r="BG46" s="66">
        <f t="shared" si="159"/>
        <v>0</v>
      </c>
      <c r="BH46" s="66">
        <f t="shared" si="159"/>
        <v>0</v>
      </c>
      <c r="BI46" s="66">
        <f t="shared" si="159"/>
        <v>0</v>
      </c>
      <c r="BJ46" s="66">
        <f t="shared" si="159"/>
        <v>0</v>
      </c>
      <c r="BK46" s="66">
        <f t="shared" si="159"/>
        <v>0</v>
      </c>
      <c r="BL46" s="66">
        <f t="shared" si="159"/>
        <v>0</v>
      </c>
      <c r="BM46" s="66">
        <f t="shared" si="159"/>
        <v>0</v>
      </c>
      <c r="BN46" s="66">
        <f t="shared" si="159"/>
        <v>0</v>
      </c>
      <c r="BO46" s="66">
        <f t="shared" si="159"/>
        <v>0</v>
      </c>
      <c r="BP46" s="66">
        <f t="shared" si="159"/>
        <v>0</v>
      </c>
      <c r="BQ46" s="66">
        <f t="shared" si="159"/>
        <v>0</v>
      </c>
      <c r="BR46" s="75">
        <f>SUM(BF46:BQ46)</f>
        <v>0</v>
      </c>
      <c r="BS46" s="66">
        <f t="shared" ref="BS46:CD46" si="160">BS44+BS43+BS45</f>
        <v>0</v>
      </c>
      <c r="BT46" s="66">
        <f t="shared" si="160"/>
        <v>0</v>
      </c>
      <c r="BU46" s="66">
        <f t="shared" si="160"/>
        <v>0</v>
      </c>
      <c r="BV46" s="66">
        <f t="shared" si="160"/>
        <v>0</v>
      </c>
      <c r="BW46" s="66">
        <f t="shared" si="160"/>
        <v>0</v>
      </c>
      <c r="BX46" s="66">
        <f t="shared" si="160"/>
        <v>0</v>
      </c>
      <c r="BY46" s="66">
        <f t="shared" si="160"/>
        <v>0</v>
      </c>
      <c r="BZ46" s="66">
        <f t="shared" si="160"/>
        <v>0</v>
      </c>
      <c r="CA46" s="66">
        <f t="shared" si="160"/>
        <v>0</v>
      </c>
      <c r="CB46" s="66">
        <f t="shared" si="160"/>
        <v>0</v>
      </c>
      <c r="CC46" s="66">
        <f t="shared" si="160"/>
        <v>0</v>
      </c>
      <c r="CD46" s="66">
        <f t="shared" si="160"/>
        <v>0</v>
      </c>
      <c r="CE46" s="75">
        <f>SUM(BS46:CD46)</f>
        <v>0</v>
      </c>
      <c r="CF46" s="66">
        <f t="shared" ref="CF46:CQ46" si="161">CF44+CF43+CF45</f>
        <v>0</v>
      </c>
      <c r="CG46" s="66">
        <f t="shared" si="161"/>
        <v>0</v>
      </c>
      <c r="CH46" s="66">
        <f t="shared" si="161"/>
        <v>0</v>
      </c>
      <c r="CI46" s="66">
        <f t="shared" si="161"/>
        <v>0</v>
      </c>
      <c r="CJ46" s="66">
        <f t="shared" si="161"/>
        <v>0</v>
      </c>
      <c r="CK46" s="66">
        <f t="shared" si="161"/>
        <v>0</v>
      </c>
      <c r="CL46" s="66">
        <f t="shared" si="161"/>
        <v>0</v>
      </c>
      <c r="CM46" s="66">
        <f t="shared" si="161"/>
        <v>0</v>
      </c>
      <c r="CN46" s="66">
        <f t="shared" si="161"/>
        <v>0</v>
      </c>
      <c r="CO46" s="66">
        <f t="shared" si="161"/>
        <v>0</v>
      </c>
      <c r="CP46" s="66">
        <f t="shared" si="161"/>
        <v>0</v>
      </c>
      <c r="CQ46" s="66">
        <f t="shared" si="161"/>
        <v>0</v>
      </c>
      <c r="CR46" s="75">
        <f>SUM(CF46:CQ46)</f>
        <v>0</v>
      </c>
      <c r="CS46" s="66">
        <f t="shared" ref="CS46:DD46" si="162">CS44+CS43+CS45</f>
        <v>0</v>
      </c>
      <c r="CT46" s="66">
        <f t="shared" si="162"/>
        <v>0</v>
      </c>
      <c r="CU46" s="66">
        <f t="shared" si="162"/>
        <v>0</v>
      </c>
      <c r="CV46" s="66">
        <f t="shared" si="162"/>
        <v>0</v>
      </c>
      <c r="CW46" s="66">
        <f t="shared" si="162"/>
        <v>0</v>
      </c>
      <c r="CX46" s="66">
        <f t="shared" si="162"/>
        <v>0</v>
      </c>
      <c r="CY46" s="66">
        <f t="shared" si="162"/>
        <v>0</v>
      </c>
      <c r="CZ46" s="66">
        <f t="shared" si="162"/>
        <v>0</v>
      </c>
      <c r="DA46" s="66">
        <f t="shared" si="162"/>
        <v>0</v>
      </c>
      <c r="DB46" s="66">
        <f t="shared" si="162"/>
        <v>0</v>
      </c>
      <c r="DC46" s="66">
        <f t="shared" si="162"/>
        <v>0</v>
      </c>
      <c r="DD46" s="66">
        <f t="shared" si="162"/>
        <v>0</v>
      </c>
      <c r="DE46" s="75">
        <f>SUM(CS46:DD46)</f>
        <v>0</v>
      </c>
      <c r="DF46" s="66">
        <f t="shared" ref="DF46:DQ46" si="163">DF44+DF43+DF45</f>
        <v>0</v>
      </c>
      <c r="DG46" s="66">
        <f t="shared" si="163"/>
        <v>0</v>
      </c>
      <c r="DH46" s="66">
        <f t="shared" si="163"/>
        <v>0</v>
      </c>
      <c r="DI46" s="66">
        <f t="shared" si="163"/>
        <v>0</v>
      </c>
      <c r="DJ46" s="66">
        <f t="shared" si="163"/>
        <v>0</v>
      </c>
      <c r="DK46" s="66">
        <f t="shared" si="163"/>
        <v>0</v>
      </c>
      <c r="DL46" s="66">
        <f t="shared" si="163"/>
        <v>0</v>
      </c>
      <c r="DM46" s="66">
        <f t="shared" si="163"/>
        <v>0</v>
      </c>
      <c r="DN46" s="66">
        <f t="shared" si="163"/>
        <v>0</v>
      </c>
      <c r="DO46" s="66">
        <f t="shared" si="163"/>
        <v>0</v>
      </c>
      <c r="DP46" s="66">
        <f t="shared" si="163"/>
        <v>0</v>
      </c>
      <c r="DQ46" s="66">
        <f t="shared" si="163"/>
        <v>0</v>
      </c>
      <c r="DR46" s="75">
        <f>SUM(DF46:DQ46)</f>
        <v>0</v>
      </c>
      <c r="DS46" s="66">
        <f t="shared" ref="DS46:ED46" si="164">DS44+DS43+DS45</f>
        <v>0</v>
      </c>
      <c r="DT46" s="66">
        <f t="shared" si="164"/>
        <v>0</v>
      </c>
      <c r="DU46" s="66">
        <f t="shared" si="164"/>
        <v>0</v>
      </c>
      <c r="DV46" s="66">
        <f t="shared" si="164"/>
        <v>0</v>
      </c>
      <c r="DW46" s="66">
        <f t="shared" si="164"/>
        <v>0</v>
      </c>
      <c r="DX46" s="66">
        <f t="shared" si="164"/>
        <v>0</v>
      </c>
      <c r="DY46" s="66">
        <f t="shared" si="164"/>
        <v>0</v>
      </c>
      <c r="DZ46" s="66">
        <f t="shared" si="164"/>
        <v>0</v>
      </c>
      <c r="EA46" s="66">
        <f t="shared" si="164"/>
        <v>0</v>
      </c>
      <c r="EB46" s="66">
        <f t="shared" si="164"/>
        <v>0</v>
      </c>
      <c r="EC46" s="66">
        <f t="shared" si="164"/>
        <v>0</v>
      </c>
      <c r="ED46" s="66">
        <f t="shared" si="164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9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9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9 EMPRUNT 2'!I6</f>
        <v/>
      </c>
      <c r="D49" s="2" t="s">
        <v>94</v>
      </c>
      <c r="F49" s="66">
        <f t="shared" ref="F49:Q51" si="165">IF(AND(F$2&gt;=EOMONTH(EDATE($B$18,0),0),F$2&lt;=EOMONTH(EDATE($B$18,59),0)),$E49,0)</f>
        <v>0</v>
      </c>
      <c r="G49" s="66">
        <f t="shared" si="165"/>
        <v>0</v>
      </c>
      <c r="H49" s="66">
        <f t="shared" si="165"/>
        <v>0</v>
      </c>
      <c r="I49" s="66">
        <f t="shared" si="165"/>
        <v>0</v>
      </c>
      <c r="J49" s="66">
        <f t="shared" si="165"/>
        <v>0</v>
      </c>
      <c r="K49" s="66">
        <f t="shared" si="165"/>
        <v>0</v>
      </c>
      <c r="L49" s="66">
        <f t="shared" si="165"/>
        <v>0</v>
      </c>
      <c r="M49" s="66">
        <f t="shared" si="165"/>
        <v>0</v>
      </c>
      <c r="N49" s="66">
        <f t="shared" si="165"/>
        <v>0</v>
      </c>
      <c r="O49" s="66">
        <f t="shared" si="165"/>
        <v>0</v>
      </c>
      <c r="P49" s="66">
        <f t="shared" si="165"/>
        <v>0</v>
      </c>
      <c r="Q49" s="66">
        <f t="shared" si="165"/>
        <v>0</v>
      </c>
      <c r="R49" s="75">
        <f>SUM(F49:Q49)</f>
        <v>0</v>
      </c>
      <c r="S49" s="66">
        <f t="shared" ref="S49:AD51" si="166">IF(AND(S$2&gt;=EOMONTH(EDATE($B$18,0),0),S$2&lt;=EOMONTH(EDATE($B$18,59),0)),$E49,0)</f>
        <v>0</v>
      </c>
      <c r="T49" s="66">
        <f t="shared" si="166"/>
        <v>0</v>
      </c>
      <c r="U49" s="66">
        <f t="shared" si="166"/>
        <v>0</v>
      </c>
      <c r="V49" s="66">
        <f t="shared" si="166"/>
        <v>0</v>
      </c>
      <c r="W49" s="66">
        <f t="shared" si="166"/>
        <v>0</v>
      </c>
      <c r="X49" s="66">
        <f t="shared" si="166"/>
        <v>0</v>
      </c>
      <c r="Y49" s="66">
        <f t="shared" si="166"/>
        <v>0</v>
      </c>
      <c r="Z49" s="66">
        <f t="shared" si="166"/>
        <v>0</v>
      </c>
      <c r="AA49" s="66">
        <f t="shared" si="166"/>
        <v>0</v>
      </c>
      <c r="AB49" s="66">
        <f t="shared" si="166"/>
        <v>0</v>
      </c>
      <c r="AC49" s="66">
        <f t="shared" si="166"/>
        <v>0</v>
      </c>
      <c r="AD49" s="66">
        <f t="shared" si="166"/>
        <v>0</v>
      </c>
      <c r="AE49" s="75">
        <f>SUM(S49:AD49)</f>
        <v>0</v>
      </c>
      <c r="AF49" s="66">
        <f t="shared" ref="AF49:AQ51" si="167">IF(AND(AF$2&gt;=EOMONTH(EDATE($B$18,0),0),AF$2&lt;=EOMONTH(EDATE($B$18,59),0)),$E49,0)</f>
        <v>0</v>
      </c>
      <c r="AG49" s="66">
        <f t="shared" si="167"/>
        <v>0</v>
      </c>
      <c r="AH49" s="66">
        <f t="shared" si="167"/>
        <v>0</v>
      </c>
      <c r="AI49" s="66">
        <f t="shared" si="167"/>
        <v>0</v>
      </c>
      <c r="AJ49" s="66">
        <f t="shared" si="167"/>
        <v>0</v>
      </c>
      <c r="AK49" s="66">
        <f t="shared" si="167"/>
        <v>0</v>
      </c>
      <c r="AL49" s="66">
        <f t="shared" si="167"/>
        <v>0</v>
      </c>
      <c r="AM49" s="66">
        <f t="shared" si="167"/>
        <v>0</v>
      </c>
      <c r="AN49" s="66">
        <f t="shared" si="167"/>
        <v>0</v>
      </c>
      <c r="AO49" s="66">
        <f t="shared" si="167"/>
        <v>0</v>
      </c>
      <c r="AP49" s="66">
        <f t="shared" si="167"/>
        <v>0</v>
      </c>
      <c r="AQ49" s="66">
        <f t="shared" si="167"/>
        <v>0</v>
      </c>
      <c r="AR49" s="75">
        <f>SUM(AF49:AQ49)</f>
        <v>0</v>
      </c>
      <c r="AS49" s="66">
        <f t="shared" ref="AS49:BD51" si="168">IF(AND(AS$2&gt;=EOMONTH(EDATE($B$18,0),0),AS$2&lt;=EOMONTH(EDATE($B$18,59),0)),$E49,0)</f>
        <v>0</v>
      </c>
      <c r="AT49" s="66">
        <f t="shared" si="168"/>
        <v>0</v>
      </c>
      <c r="AU49" s="66">
        <f t="shared" si="168"/>
        <v>0</v>
      </c>
      <c r="AV49" s="66">
        <f t="shared" si="168"/>
        <v>0</v>
      </c>
      <c r="AW49" s="66">
        <f t="shared" si="168"/>
        <v>0</v>
      </c>
      <c r="AX49" s="66">
        <f t="shared" si="168"/>
        <v>0</v>
      </c>
      <c r="AY49" s="66">
        <f t="shared" si="168"/>
        <v>0</v>
      </c>
      <c r="AZ49" s="66">
        <f t="shared" si="168"/>
        <v>0</v>
      </c>
      <c r="BA49" s="66">
        <f t="shared" si="168"/>
        <v>0</v>
      </c>
      <c r="BB49" s="66">
        <f t="shared" si="168"/>
        <v>0</v>
      </c>
      <c r="BC49" s="66">
        <f t="shared" si="168"/>
        <v>0</v>
      </c>
      <c r="BD49" s="66">
        <f t="shared" si="168"/>
        <v>0</v>
      </c>
      <c r="BE49" s="75">
        <f>SUM(AS49:BD49)</f>
        <v>0</v>
      </c>
      <c r="BF49" s="66">
        <f t="shared" ref="BF49:BQ51" si="169">IF(AND(BF$2&gt;=EOMONTH(EDATE($B$18,0),0),BF$2&lt;=EOMONTH(EDATE($B$18,59),0)),$E49,0)</f>
        <v>0</v>
      </c>
      <c r="BG49" s="66">
        <f t="shared" si="169"/>
        <v>0</v>
      </c>
      <c r="BH49" s="66">
        <f t="shared" si="169"/>
        <v>0</v>
      </c>
      <c r="BI49" s="66">
        <f t="shared" si="169"/>
        <v>0</v>
      </c>
      <c r="BJ49" s="66">
        <f t="shared" si="169"/>
        <v>0</v>
      </c>
      <c r="BK49" s="66">
        <f t="shared" si="169"/>
        <v>0</v>
      </c>
      <c r="BL49" s="66">
        <f t="shared" si="169"/>
        <v>0</v>
      </c>
      <c r="BM49" s="66">
        <f t="shared" si="169"/>
        <v>0</v>
      </c>
      <c r="BN49" s="66">
        <f t="shared" si="169"/>
        <v>0</v>
      </c>
      <c r="BO49" s="66">
        <f t="shared" si="169"/>
        <v>0</v>
      </c>
      <c r="BP49" s="66">
        <f t="shared" si="169"/>
        <v>0</v>
      </c>
      <c r="BQ49" s="66">
        <f t="shared" si="169"/>
        <v>0</v>
      </c>
      <c r="BR49" s="75">
        <f>SUM(BF49:BQ49)</f>
        <v>0</v>
      </c>
      <c r="BS49" s="66">
        <f t="shared" ref="BS49:CD51" si="170">IF(AND(BS$2&gt;=EOMONTH(EDATE($B$18,0),0),BS$2&lt;=EOMONTH(EDATE($B$18,59),0)),$E49,0)</f>
        <v>0</v>
      </c>
      <c r="BT49" s="66">
        <f t="shared" si="170"/>
        <v>0</v>
      </c>
      <c r="BU49" s="66">
        <f t="shared" si="170"/>
        <v>0</v>
      </c>
      <c r="BV49" s="66">
        <f t="shared" si="170"/>
        <v>0</v>
      </c>
      <c r="BW49" s="66">
        <f t="shared" si="170"/>
        <v>0</v>
      </c>
      <c r="BX49" s="66">
        <f t="shared" si="170"/>
        <v>0</v>
      </c>
      <c r="BY49" s="66">
        <f t="shared" si="170"/>
        <v>0</v>
      </c>
      <c r="BZ49" s="66">
        <f t="shared" si="170"/>
        <v>0</v>
      </c>
      <c r="CA49" s="66">
        <f t="shared" si="170"/>
        <v>0</v>
      </c>
      <c r="CB49" s="66">
        <f t="shared" si="170"/>
        <v>0</v>
      </c>
      <c r="CC49" s="66">
        <f t="shared" si="170"/>
        <v>0</v>
      </c>
      <c r="CD49" s="66">
        <f t="shared" si="170"/>
        <v>0</v>
      </c>
      <c r="CE49" s="75">
        <f>SUM(BS49:CD49)</f>
        <v>0</v>
      </c>
      <c r="CF49" s="66">
        <f t="shared" ref="CF49:CQ51" si="171">IF(AND(CF$2&gt;=EOMONTH(EDATE($B$18,0),0),CF$2&lt;=EOMONTH(EDATE($B$18,59),0)),$E49,0)</f>
        <v>0</v>
      </c>
      <c r="CG49" s="66">
        <f t="shared" si="171"/>
        <v>0</v>
      </c>
      <c r="CH49" s="66">
        <f t="shared" si="171"/>
        <v>0</v>
      </c>
      <c r="CI49" s="66">
        <f t="shared" si="171"/>
        <v>0</v>
      </c>
      <c r="CJ49" s="66">
        <f t="shared" si="171"/>
        <v>0</v>
      </c>
      <c r="CK49" s="66">
        <f t="shared" si="171"/>
        <v>0</v>
      </c>
      <c r="CL49" s="66">
        <f t="shared" si="171"/>
        <v>0</v>
      </c>
      <c r="CM49" s="66">
        <f t="shared" si="171"/>
        <v>0</v>
      </c>
      <c r="CN49" s="66">
        <f t="shared" si="171"/>
        <v>0</v>
      </c>
      <c r="CO49" s="66">
        <f t="shared" si="171"/>
        <v>0</v>
      </c>
      <c r="CP49" s="66">
        <f t="shared" si="171"/>
        <v>0</v>
      </c>
      <c r="CQ49" s="66">
        <f t="shared" si="171"/>
        <v>0</v>
      </c>
      <c r="CR49" s="75">
        <f>SUM(CF49:CQ49)</f>
        <v>0</v>
      </c>
      <c r="CS49" s="66">
        <f t="shared" ref="CS49:DD51" si="172">IF(AND(CS$2&gt;=EOMONTH(EDATE($B$18,0),0),CS$2&lt;=EOMONTH(EDATE($B$18,59),0)),$E49,0)</f>
        <v>0</v>
      </c>
      <c r="CT49" s="66">
        <f t="shared" si="172"/>
        <v>0</v>
      </c>
      <c r="CU49" s="66">
        <f t="shared" si="172"/>
        <v>0</v>
      </c>
      <c r="CV49" s="66">
        <f t="shared" si="172"/>
        <v>0</v>
      </c>
      <c r="CW49" s="66">
        <f t="shared" si="172"/>
        <v>0</v>
      </c>
      <c r="CX49" s="66">
        <f t="shared" si="172"/>
        <v>0</v>
      </c>
      <c r="CY49" s="66">
        <f t="shared" si="172"/>
        <v>0</v>
      </c>
      <c r="CZ49" s="66">
        <f t="shared" si="172"/>
        <v>0</v>
      </c>
      <c r="DA49" s="66">
        <f t="shared" si="172"/>
        <v>0</v>
      </c>
      <c r="DB49" s="66">
        <f t="shared" si="172"/>
        <v>0</v>
      </c>
      <c r="DC49" s="66">
        <f t="shared" si="172"/>
        <v>0</v>
      </c>
      <c r="DD49" s="66">
        <f t="shared" si="172"/>
        <v>0</v>
      </c>
      <c r="DE49" s="75">
        <f>SUM(CS49:DD49)</f>
        <v>0</v>
      </c>
      <c r="DF49" s="66">
        <f t="shared" ref="DF49:DQ51" si="173">IF(AND(DF$2&gt;=EOMONTH(EDATE($B$18,0),0),DF$2&lt;=EOMONTH(EDATE($B$18,59),0)),$E49,0)</f>
        <v>0</v>
      </c>
      <c r="DG49" s="66">
        <f t="shared" si="173"/>
        <v>0</v>
      </c>
      <c r="DH49" s="66">
        <f t="shared" si="173"/>
        <v>0</v>
      </c>
      <c r="DI49" s="66">
        <f t="shared" si="173"/>
        <v>0</v>
      </c>
      <c r="DJ49" s="66">
        <f t="shared" si="173"/>
        <v>0</v>
      </c>
      <c r="DK49" s="66">
        <f t="shared" si="173"/>
        <v>0</v>
      </c>
      <c r="DL49" s="66">
        <f t="shared" si="173"/>
        <v>0</v>
      </c>
      <c r="DM49" s="66">
        <f t="shared" si="173"/>
        <v>0</v>
      </c>
      <c r="DN49" s="66">
        <f t="shared" si="173"/>
        <v>0</v>
      </c>
      <c r="DO49" s="66">
        <f t="shared" si="173"/>
        <v>0</v>
      </c>
      <c r="DP49" s="66">
        <f t="shared" si="173"/>
        <v>0</v>
      </c>
      <c r="DQ49" s="66">
        <f t="shared" si="173"/>
        <v>0</v>
      </c>
      <c r="DR49" s="75">
        <f>SUM(DF49:DQ49)</f>
        <v>0</v>
      </c>
      <c r="DS49" s="66">
        <f t="shared" ref="DS49:ED51" si="174">IF(AND(DS$2&gt;=EOMONTH(EDATE($B$18,0),0),DS$2&lt;=EOMONTH(EDATE($B$18,59),0)),$E49,0)</f>
        <v>0</v>
      </c>
      <c r="DT49" s="66">
        <f t="shared" si="174"/>
        <v>0</v>
      </c>
      <c r="DU49" s="66">
        <f t="shared" si="174"/>
        <v>0</v>
      </c>
      <c r="DV49" s="66">
        <f t="shared" si="174"/>
        <v>0</v>
      </c>
      <c r="DW49" s="66">
        <f t="shared" si="174"/>
        <v>0</v>
      </c>
      <c r="DX49" s="66">
        <f t="shared" si="174"/>
        <v>0</v>
      </c>
      <c r="DY49" s="66">
        <f t="shared" si="174"/>
        <v>0</v>
      </c>
      <c r="DZ49" s="66">
        <f t="shared" si="174"/>
        <v>0</v>
      </c>
      <c r="EA49" s="66">
        <f t="shared" si="174"/>
        <v>0</v>
      </c>
      <c r="EB49" s="66">
        <f t="shared" si="174"/>
        <v>0</v>
      </c>
      <c r="EC49" s="66">
        <f t="shared" si="174"/>
        <v>0</v>
      </c>
      <c r="ED49" s="66">
        <f t="shared" si="174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9 EMPRUNT 2'!E6</f>
        <v>0</v>
      </c>
      <c r="D50" s="2" t="s">
        <v>95</v>
      </c>
      <c r="F50" s="66">
        <f t="shared" si="165"/>
        <v>0</v>
      </c>
      <c r="G50" s="66">
        <f t="shared" si="165"/>
        <v>0</v>
      </c>
      <c r="H50" s="66">
        <f t="shared" si="165"/>
        <v>0</v>
      </c>
      <c r="I50" s="66">
        <f t="shared" si="165"/>
        <v>0</v>
      </c>
      <c r="J50" s="66">
        <f t="shared" si="165"/>
        <v>0</v>
      </c>
      <c r="K50" s="66">
        <f t="shared" si="165"/>
        <v>0</v>
      </c>
      <c r="L50" s="66">
        <f t="shared" si="165"/>
        <v>0</v>
      </c>
      <c r="M50" s="66">
        <f t="shared" si="165"/>
        <v>0</v>
      </c>
      <c r="N50" s="66">
        <f t="shared" si="165"/>
        <v>0</v>
      </c>
      <c r="O50" s="66">
        <f t="shared" si="165"/>
        <v>0</v>
      </c>
      <c r="P50" s="66">
        <f t="shared" si="165"/>
        <v>0</v>
      </c>
      <c r="Q50" s="66">
        <f t="shared" si="165"/>
        <v>0</v>
      </c>
      <c r="R50" s="75">
        <f>SUM(F50:Q50)</f>
        <v>0</v>
      </c>
      <c r="S50" s="66">
        <f t="shared" si="166"/>
        <v>0</v>
      </c>
      <c r="T50" s="66">
        <f t="shared" si="166"/>
        <v>0</v>
      </c>
      <c r="U50" s="66">
        <f t="shared" si="166"/>
        <v>0</v>
      </c>
      <c r="V50" s="66">
        <f t="shared" si="166"/>
        <v>0</v>
      </c>
      <c r="W50" s="66">
        <f t="shared" si="166"/>
        <v>0</v>
      </c>
      <c r="X50" s="66">
        <f t="shared" si="166"/>
        <v>0</v>
      </c>
      <c r="Y50" s="66">
        <f t="shared" si="166"/>
        <v>0</v>
      </c>
      <c r="Z50" s="66">
        <f t="shared" si="166"/>
        <v>0</v>
      </c>
      <c r="AA50" s="66">
        <f t="shared" si="166"/>
        <v>0</v>
      </c>
      <c r="AB50" s="66">
        <f t="shared" si="166"/>
        <v>0</v>
      </c>
      <c r="AC50" s="66">
        <f t="shared" si="166"/>
        <v>0</v>
      </c>
      <c r="AD50" s="66">
        <f t="shared" si="166"/>
        <v>0</v>
      </c>
      <c r="AE50" s="75">
        <f>SUM(S50:AD50)</f>
        <v>0</v>
      </c>
      <c r="AF50" s="66">
        <f t="shared" si="167"/>
        <v>0</v>
      </c>
      <c r="AG50" s="66">
        <f t="shared" si="167"/>
        <v>0</v>
      </c>
      <c r="AH50" s="66">
        <f t="shared" si="167"/>
        <v>0</v>
      </c>
      <c r="AI50" s="66">
        <f t="shared" si="167"/>
        <v>0</v>
      </c>
      <c r="AJ50" s="66">
        <f t="shared" si="167"/>
        <v>0</v>
      </c>
      <c r="AK50" s="66">
        <f t="shared" si="167"/>
        <v>0</v>
      </c>
      <c r="AL50" s="66">
        <f t="shared" si="167"/>
        <v>0</v>
      </c>
      <c r="AM50" s="66">
        <f t="shared" si="167"/>
        <v>0</v>
      </c>
      <c r="AN50" s="66">
        <f t="shared" si="167"/>
        <v>0</v>
      </c>
      <c r="AO50" s="66">
        <f t="shared" si="167"/>
        <v>0</v>
      </c>
      <c r="AP50" s="66">
        <f t="shared" si="167"/>
        <v>0</v>
      </c>
      <c r="AQ50" s="66">
        <f t="shared" si="167"/>
        <v>0</v>
      </c>
      <c r="AR50" s="75">
        <f>SUM(AF50:AQ50)</f>
        <v>0</v>
      </c>
      <c r="AS50" s="66">
        <f t="shared" si="168"/>
        <v>0</v>
      </c>
      <c r="AT50" s="66">
        <f t="shared" si="168"/>
        <v>0</v>
      </c>
      <c r="AU50" s="66">
        <f t="shared" si="168"/>
        <v>0</v>
      </c>
      <c r="AV50" s="66">
        <f t="shared" si="168"/>
        <v>0</v>
      </c>
      <c r="AW50" s="66">
        <f t="shared" si="168"/>
        <v>0</v>
      </c>
      <c r="AX50" s="66">
        <f t="shared" si="168"/>
        <v>0</v>
      </c>
      <c r="AY50" s="66">
        <f t="shared" si="168"/>
        <v>0</v>
      </c>
      <c r="AZ50" s="66">
        <f t="shared" si="168"/>
        <v>0</v>
      </c>
      <c r="BA50" s="66">
        <f t="shared" si="168"/>
        <v>0</v>
      </c>
      <c r="BB50" s="66">
        <f t="shared" si="168"/>
        <v>0</v>
      </c>
      <c r="BC50" s="66">
        <f t="shared" si="168"/>
        <v>0</v>
      </c>
      <c r="BD50" s="66">
        <f t="shared" si="168"/>
        <v>0</v>
      </c>
      <c r="BE50" s="75">
        <f>SUM(AS50:BD50)</f>
        <v>0</v>
      </c>
      <c r="BF50" s="66">
        <f t="shared" si="169"/>
        <v>0</v>
      </c>
      <c r="BG50" s="66">
        <f t="shared" si="169"/>
        <v>0</v>
      </c>
      <c r="BH50" s="66">
        <f t="shared" si="169"/>
        <v>0</v>
      </c>
      <c r="BI50" s="66">
        <f t="shared" si="169"/>
        <v>0</v>
      </c>
      <c r="BJ50" s="66">
        <f t="shared" si="169"/>
        <v>0</v>
      </c>
      <c r="BK50" s="66">
        <f t="shared" si="169"/>
        <v>0</v>
      </c>
      <c r="BL50" s="66">
        <f t="shared" si="169"/>
        <v>0</v>
      </c>
      <c r="BM50" s="66">
        <f t="shared" si="169"/>
        <v>0</v>
      </c>
      <c r="BN50" s="66">
        <f t="shared" si="169"/>
        <v>0</v>
      </c>
      <c r="BO50" s="66">
        <f t="shared" si="169"/>
        <v>0</v>
      </c>
      <c r="BP50" s="66">
        <f t="shared" si="169"/>
        <v>0</v>
      </c>
      <c r="BQ50" s="66">
        <f t="shared" si="169"/>
        <v>0</v>
      </c>
      <c r="BR50" s="75">
        <f>SUM(BF50:BQ50)</f>
        <v>0</v>
      </c>
      <c r="BS50" s="66">
        <f t="shared" si="170"/>
        <v>0</v>
      </c>
      <c r="BT50" s="66">
        <f t="shared" si="170"/>
        <v>0</v>
      </c>
      <c r="BU50" s="66">
        <f t="shared" si="170"/>
        <v>0</v>
      </c>
      <c r="BV50" s="66">
        <f t="shared" si="170"/>
        <v>0</v>
      </c>
      <c r="BW50" s="66">
        <f t="shared" si="170"/>
        <v>0</v>
      </c>
      <c r="BX50" s="66">
        <f t="shared" si="170"/>
        <v>0</v>
      </c>
      <c r="BY50" s="66">
        <f t="shared" si="170"/>
        <v>0</v>
      </c>
      <c r="BZ50" s="66">
        <f t="shared" si="170"/>
        <v>0</v>
      </c>
      <c r="CA50" s="66">
        <f t="shared" si="170"/>
        <v>0</v>
      </c>
      <c r="CB50" s="66">
        <f t="shared" si="170"/>
        <v>0</v>
      </c>
      <c r="CC50" s="66">
        <f t="shared" si="170"/>
        <v>0</v>
      </c>
      <c r="CD50" s="66">
        <f t="shared" si="170"/>
        <v>0</v>
      </c>
      <c r="CE50" s="75">
        <f>SUM(BS50:CD50)</f>
        <v>0</v>
      </c>
      <c r="CF50" s="66">
        <f t="shared" si="171"/>
        <v>0</v>
      </c>
      <c r="CG50" s="66">
        <f t="shared" si="171"/>
        <v>0</v>
      </c>
      <c r="CH50" s="66">
        <f t="shared" si="171"/>
        <v>0</v>
      </c>
      <c r="CI50" s="66">
        <f t="shared" si="171"/>
        <v>0</v>
      </c>
      <c r="CJ50" s="66">
        <f t="shared" si="171"/>
        <v>0</v>
      </c>
      <c r="CK50" s="66">
        <f t="shared" si="171"/>
        <v>0</v>
      </c>
      <c r="CL50" s="66">
        <f t="shared" si="171"/>
        <v>0</v>
      </c>
      <c r="CM50" s="66">
        <f t="shared" si="171"/>
        <v>0</v>
      </c>
      <c r="CN50" s="66">
        <f t="shared" si="171"/>
        <v>0</v>
      </c>
      <c r="CO50" s="66">
        <f t="shared" si="171"/>
        <v>0</v>
      </c>
      <c r="CP50" s="66">
        <f t="shared" si="171"/>
        <v>0</v>
      </c>
      <c r="CQ50" s="66">
        <f t="shared" si="171"/>
        <v>0</v>
      </c>
      <c r="CR50" s="75">
        <f>SUM(CF50:CQ50)</f>
        <v>0</v>
      </c>
      <c r="CS50" s="66">
        <f t="shared" si="172"/>
        <v>0</v>
      </c>
      <c r="CT50" s="66">
        <f t="shared" si="172"/>
        <v>0</v>
      </c>
      <c r="CU50" s="66">
        <f t="shared" si="172"/>
        <v>0</v>
      </c>
      <c r="CV50" s="66">
        <f t="shared" si="172"/>
        <v>0</v>
      </c>
      <c r="CW50" s="66">
        <f t="shared" si="172"/>
        <v>0</v>
      </c>
      <c r="CX50" s="66">
        <f t="shared" si="172"/>
        <v>0</v>
      </c>
      <c r="CY50" s="66">
        <f t="shared" si="172"/>
        <v>0</v>
      </c>
      <c r="CZ50" s="66">
        <f t="shared" si="172"/>
        <v>0</v>
      </c>
      <c r="DA50" s="66">
        <f t="shared" si="172"/>
        <v>0</v>
      </c>
      <c r="DB50" s="66">
        <f t="shared" si="172"/>
        <v>0</v>
      </c>
      <c r="DC50" s="66">
        <f t="shared" si="172"/>
        <v>0</v>
      </c>
      <c r="DD50" s="66">
        <f t="shared" si="172"/>
        <v>0</v>
      </c>
      <c r="DE50" s="75">
        <f>SUM(CS50:DD50)</f>
        <v>0</v>
      </c>
      <c r="DF50" s="66">
        <f t="shared" si="173"/>
        <v>0</v>
      </c>
      <c r="DG50" s="66">
        <f t="shared" si="173"/>
        <v>0</v>
      </c>
      <c r="DH50" s="66">
        <f t="shared" si="173"/>
        <v>0</v>
      </c>
      <c r="DI50" s="66">
        <f t="shared" si="173"/>
        <v>0</v>
      </c>
      <c r="DJ50" s="66">
        <f t="shared" si="173"/>
        <v>0</v>
      </c>
      <c r="DK50" s="66">
        <f t="shared" si="173"/>
        <v>0</v>
      </c>
      <c r="DL50" s="66">
        <f t="shared" si="173"/>
        <v>0</v>
      </c>
      <c r="DM50" s="66">
        <f t="shared" si="173"/>
        <v>0</v>
      </c>
      <c r="DN50" s="66">
        <f t="shared" si="173"/>
        <v>0</v>
      </c>
      <c r="DO50" s="66">
        <f t="shared" si="173"/>
        <v>0</v>
      </c>
      <c r="DP50" s="66">
        <f t="shared" si="173"/>
        <v>0</v>
      </c>
      <c r="DQ50" s="66">
        <f t="shared" si="173"/>
        <v>0</v>
      </c>
      <c r="DR50" s="75">
        <f>SUM(DF50:DQ50)</f>
        <v>0</v>
      </c>
      <c r="DS50" s="66">
        <f t="shared" si="174"/>
        <v>0</v>
      </c>
      <c r="DT50" s="66">
        <f t="shared" si="174"/>
        <v>0</v>
      </c>
      <c r="DU50" s="66">
        <f t="shared" si="174"/>
        <v>0</v>
      </c>
      <c r="DV50" s="66">
        <f t="shared" si="174"/>
        <v>0</v>
      </c>
      <c r="DW50" s="66">
        <f t="shared" si="174"/>
        <v>0</v>
      </c>
      <c r="DX50" s="66">
        <f t="shared" si="174"/>
        <v>0</v>
      </c>
      <c r="DY50" s="66">
        <f t="shared" si="174"/>
        <v>0</v>
      </c>
      <c r="DZ50" s="66">
        <f t="shared" si="174"/>
        <v>0</v>
      </c>
      <c r="EA50" s="66">
        <f t="shared" si="174"/>
        <v>0</v>
      </c>
      <c r="EB50" s="66">
        <f t="shared" si="174"/>
        <v>0</v>
      </c>
      <c r="EC50" s="66">
        <f t="shared" si="174"/>
        <v>0</v>
      </c>
      <c r="ED50" s="66">
        <f t="shared" si="174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9 EMPRUNT 2'!I5</f>
        <v/>
      </c>
      <c r="D51" s="2" t="s">
        <v>96</v>
      </c>
      <c r="F51" s="66">
        <f t="shared" si="165"/>
        <v>0</v>
      </c>
      <c r="G51" s="66">
        <f t="shared" si="165"/>
        <v>0</v>
      </c>
      <c r="H51" s="66">
        <f t="shared" si="165"/>
        <v>0</v>
      </c>
      <c r="I51" s="66">
        <f t="shared" si="165"/>
        <v>0</v>
      </c>
      <c r="J51" s="66">
        <f t="shared" si="165"/>
        <v>0</v>
      </c>
      <c r="K51" s="66">
        <f t="shared" si="165"/>
        <v>0</v>
      </c>
      <c r="L51" s="66">
        <f t="shared" si="165"/>
        <v>0</v>
      </c>
      <c r="M51" s="66">
        <f t="shared" si="165"/>
        <v>0</v>
      </c>
      <c r="N51" s="66">
        <f t="shared" si="165"/>
        <v>0</v>
      </c>
      <c r="O51" s="66">
        <f t="shared" si="165"/>
        <v>0</v>
      </c>
      <c r="P51" s="66">
        <f t="shared" si="165"/>
        <v>0</v>
      </c>
      <c r="Q51" s="66">
        <f t="shared" si="165"/>
        <v>0</v>
      </c>
      <c r="R51" s="75">
        <f>SUM(F51:Q51)</f>
        <v>0</v>
      </c>
      <c r="S51" s="66">
        <f t="shared" si="166"/>
        <v>0</v>
      </c>
      <c r="T51" s="66">
        <f t="shared" si="166"/>
        <v>0</v>
      </c>
      <c r="U51" s="66">
        <f t="shared" si="166"/>
        <v>0</v>
      </c>
      <c r="V51" s="66">
        <f t="shared" si="166"/>
        <v>0</v>
      </c>
      <c r="W51" s="66">
        <f t="shared" si="166"/>
        <v>0</v>
      </c>
      <c r="X51" s="66">
        <f t="shared" si="166"/>
        <v>0</v>
      </c>
      <c r="Y51" s="66">
        <f t="shared" si="166"/>
        <v>0</v>
      </c>
      <c r="Z51" s="66">
        <f t="shared" si="166"/>
        <v>0</v>
      </c>
      <c r="AA51" s="66">
        <f t="shared" si="166"/>
        <v>0</v>
      </c>
      <c r="AB51" s="66">
        <f t="shared" si="166"/>
        <v>0</v>
      </c>
      <c r="AC51" s="66">
        <f t="shared" si="166"/>
        <v>0</v>
      </c>
      <c r="AD51" s="66">
        <f t="shared" si="166"/>
        <v>0</v>
      </c>
      <c r="AE51" s="75">
        <f>SUM(S51:AD51)</f>
        <v>0</v>
      </c>
      <c r="AF51" s="66">
        <f t="shared" si="167"/>
        <v>0</v>
      </c>
      <c r="AG51" s="66">
        <f t="shared" si="167"/>
        <v>0</v>
      </c>
      <c r="AH51" s="66">
        <f t="shared" si="167"/>
        <v>0</v>
      </c>
      <c r="AI51" s="66">
        <f t="shared" si="167"/>
        <v>0</v>
      </c>
      <c r="AJ51" s="66">
        <f t="shared" si="167"/>
        <v>0</v>
      </c>
      <c r="AK51" s="66">
        <f t="shared" si="167"/>
        <v>0</v>
      </c>
      <c r="AL51" s="66">
        <f t="shared" si="167"/>
        <v>0</v>
      </c>
      <c r="AM51" s="66">
        <f t="shared" si="167"/>
        <v>0</v>
      </c>
      <c r="AN51" s="66">
        <f t="shared" si="167"/>
        <v>0</v>
      </c>
      <c r="AO51" s="66">
        <f t="shared" si="167"/>
        <v>0</v>
      </c>
      <c r="AP51" s="66">
        <f t="shared" si="167"/>
        <v>0</v>
      </c>
      <c r="AQ51" s="66">
        <f t="shared" si="167"/>
        <v>0</v>
      </c>
      <c r="AR51" s="75">
        <f>SUM(AF51:AQ51)</f>
        <v>0</v>
      </c>
      <c r="AS51" s="66">
        <f t="shared" si="168"/>
        <v>0</v>
      </c>
      <c r="AT51" s="66">
        <f t="shared" si="168"/>
        <v>0</v>
      </c>
      <c r="AU51" s="66">
        <f t="shared" si="168"/>
        <v>0</v>
      </c>
      <c r="AV51" s="66">
        <f t="shared" si="168"/>
        <v>0</v>
      </c>
      <c r="AW51" s="66">
        <f t="shared" si="168"/>
        <v>0</v>
      </c>
      <c r="AX51" s="66">
        <f t="shared" si="168"/>
        <v>0</v>
      </c>
      <c r="AY51" s="66">
        <f t="shared" si="168"/>
        <v>0</v>
      </c>
      <c r="AZ51" s="66">
        <f t="shared" si="168"/>
        <v>0</v>
      </c>
      <c r="BA51" s="66">
        <f t="shared" si="168"/>
        <v>0</v>
      </c>
      <c r="BB51" s="66">
        <f t="shared" si="168"/>
        <v>0</v>
      </c>
      <c r="BC51" s="66">
        <f t="shared" si="168"/>
        <v>0</v>
      </c>
      <c r="BD51" s="66">
        <f t="shared" si="168"/>
        <v>0</v>
      </c>
      <c r="BE51" s="75">
        <f>SUM(AS51:BD51)</f>
        <v>0</v>
      </c>
      <c r="BF51" s="66">
        <f t="shared" si="169"/>
        <v>0</v>
      </c>
      <c r="BG51" s="66">
        <f t="shared" si="169"/>
        <v>0</v>
      </c>
      <c r="BH51" s="66">
        <f t="shared" si="169"/>
        <v>0</v>
      </c>
      <c r="BI51" s="66">
        <f t="shared" si="169"/>
        <v>0</v>
      </c>
      <c r="BJ51" s="66">
        <f t="shared" si="169"/>
        <v>0</v>
      </c>
      <c r="BK51" s="66">
        <f t="shared" si="169"/>
        <v>0</v>
      </c>
      <c r="BL51" s="66">
        <f t="shared" si="169"/>
        <v>0</v>
      </c>
      <c r="BM51" s="66">
        <f t="shared" si="169"/>
        <v>0</v>
      </c>
      <c r="BN51" s="66">
        <f t="shared" si="169"/>
        <v>0</v>
      </c>
      <c r="BO51" s="66">
        <f t="shared" si="169"/>
        <v>0</v>
      </c>
      <c r="BP51" s="66">
        <f t="shared" si="169"/>
        <v>0</v>
      </c>
      <c r="BQ51" s="66">
        <f t="shared" si="169"/>
        <v>0</v>
      </c>
      <c r="BR51" s="75">
        <f>SUM(BF51:BQ51)</f>
        <v>0</v>
      </c>
      <c r="BS51" s="66">
        <f t="shared" si="170"/>
        <v>0</v>
      </c>
      <c r="BT51" s="66">
        <f t="shared" si="170"/>
        <v>0</v>
      </c>
      <c r="BU51" s="66">
        <f t="shared" si="170"/>
        <v>0</v>
      </c>
      <c r="BV51" s="66">
        <f t="shared" si="170"/>
        <v>0</v>
      </c>
      <c r="BW51" s="66">
        <f t="shared" si="170"/>
        <v>0</v>
      </c>
      <c r="BX51" s="66">
        <f t="shared" si="170"/>
        <v>0</v>
      </c>
      <c r="BY51" s="66">
        <f t="shared" si="170"/>
        <v>0</v>
      </c>
      <c r="BZ51" s="66">
        <f t="shared" si="170"/>
        <v>0</v>
      </c>
      <c r="CA51" s="66">
        <f t="shared" si="170"/>
        <v>0</v>
      </c>
      <c r="CB51" s="66">
        <f t="shared" si="170"/>
        <v>0</v>
      </c>
      <c r="CC51" s="66">
        <f t="shared" si="170"/>
        <v>0</v>
      </c>
      <c r="CD51" s="66">
        <f t="shared" si="170"/>
        <v>0</v>
      </c>
      <c r="CE51" s="75">
        <f>SUM(BS51:CD51)</f>
        <v>0</v>
      </c>
      <c r="CF51" s="66">
        <f t="shared" si="171"/>
        <v>0</v>
      </c>
      <c r="CG51" s="66">
        <f t="shared" si="171"/>
        <v>0</v>
      </c>
      <c r="CH51" s="66">
        <f t="shared" si="171"/>
        <v>0</v>
      </c>
      <c r="CI51" s="66">
        <f t="shared" si="171"/>
        <v>0</v>
      </c>
      <c r="CJ51" s="66">
        <f t="shared" si="171"/>
        <v>0</v>
      </c>
      <c r="CK51" s="66">
        <f t="shared" si="171"/>
        <v>0</v>
      </c>
      <c r="CL51" s="66">
        <f t="shared" si="171"/>
        <v>0</v>
      </c>
      <c r="CM51" s="66">
        <f t="shared" si="171"/>
        <v>0</v>
      </c>
      <c r="CN51" s="66">
        <f t="shared" si="171"/>
        <v>0</v>
      </c>
      <c r="CO51" s="66">
        <f t="shared" si="171"/>
        <v>0</v>
      </c>
      <c r="CP51" s="66">
        <f t="shared" si="171"/>
        <v>0</v>
      </c>
      <c r="CQ51" s="66">
        <f t="shared" si="171"/>
        <v>0</v>
      </c>
      <c r="CR51" s="75">
        <f>SUM(CF51:CQ51)</f>
        <v>0</v>
      </c>
      <c r="CS51" s="66">
        <f t="shared" si="172"/>
        <v>0</v>
      </c>
      <c r="CT51" s="66">
        <f t="shared" si="172"/>
        <v>0</v>
      </c>
      <c r="CU51" s="66">
        <f t="shared" si="172"/>
        <v>0</v>
      </c>
      <c r="CV51" s="66">
        <f t="shared" si="172"/>
        <v>0</v>
      </c>
      <c r="CW51" s="66">
        <f t="shared" si="172"/>
        <v>0</v>
      </c>
      <c r="CX51" s="66">
        <f t="shared" si="172"/>
        <v>0</v>
      </c>
      <c r="CY51" s="66">
        <f t="shared" si="172"/>
        <v>0</v>
      </c>
      <c r="CZ51" s="66">
        <f t="shared" si="172"/>
        <v>0</v>
      </c>
      <c r="DA51" s="66">
        <f t="shared" si="172"/>
        <v>0</v>
      </c>
      <c r="DB51" s="66">
        <f t="shared" si="172"/>
        <v>0</v>
      </c>
      <c r="DC51" s="66">
        <f t="shared" si="172"/>
        <v>0</v>
      </c>
      <c r="DD51" s="66">
        <f t="shared" si="172"/>
        <v>0</v>
      </c>
      <c r="DE51" s="75">
        <f>SUM(CS51:DD51)</f>
        <v>0</v>
      </c>
      <c r="DF51" s="66">
        <f t="shared" si="173"/>
        <v>0</v>
      </c>
      <c r="DG51" s="66">
        <f t="shared" si="173"/>
        <v>0</v>
      </c>
      <c r="DH51" s="66">
        <f t="shared" si="173"/>
        <v>0</v>
      </c>
      <c r="DI51" s="66">
        <f t="shared" si="173"/>
        <v>0</v>
      </c>
      <c r="DJ51" s="66">
        <f t="shared" si="173"/>
        <v>0</v>
      </c>
      <c r="DK51" s="66">
        <f t="shared" si="173"/>
        <v>0</v>
      </c>
      <c r="DL51" s="66">
        <f t="shared" si="173"/>
        <v>0</v>
      </c>
      <c r="DM51" s="66">
        <f t="shared" si="173"/>
        <v>0</v>
      </c>
      <c r="DN51" s="66">
        <f t="shared" si="173"/>
        <v>0</v>
      </c>
      <c r="DO51" s="66">
        <f t="shared" si="173"/>
        <v>0</v>
      </c>
      <c r="DP51" s="66">
        <f t="shared" si="173"/>
        <v>0</v>
      </c>
      <c r="DQ51" s="66">
        <f t="shared" si="173"/>
        <v>0</v>
      </c>
      <c r="DR51" s="75">
        <f>SUM(DF51:DQ51)</f>
        <v>0</v>
      </c>
      <c r="DS51" s="66">
        <f t="shared" si="174"/>
        <v>0</v>
      </c>
      <c r="DT51" s="66">
        <f t="shared" si="174"/>
        <v>0</v>
      </c>
      <c r="DU51" s="66">
        <f t="shared" si="174"/>
        <v>0</v>
      </c>
      <c r="DV51" s="66">
        <f t="shared" si="174"/>
        <v>0</v>
      </c>
      <c r="DW51" s="66">
        <f t="shared" si="174"/>
        <v>0</v>
      </c>
      <c r="DX51" s="66">
        <f t="shared" si="174"/>
        <v>0</v>
      </c>
      <c r="DY51" s="66">
        <f t="shared" si="174"/>
        <v>0</v>
      </c>
      <c r="DZ51" s="66">
        <f t="shared" si="174"/>
        <v>0</v>
      </c>
      <c r="EA51" s="66">
        <f t="shared" si="174"/>
        <v>0</v>
      </c>
      <c r="EB51" s="66">
        <f t="shared" si="174"/>
        <v>0</v>
      </c>
      <c r="EC51" s="66">
        <f t="shared" si="174"/>
        <v>0</v>
      </c>
      <c r="ED51" s="66">
        <f t="shared" si="174"/>
        <v>0</v>
      </c>
      <c r="EE51" s="75">
        <f>SUM(DS51:ED51)</f>
        <v>0</v>
      </c>
    </row>
    <row r="52" spans="1:135" x14ac:dyDescent="0.2">
      <c r="A52" s="82" t="s">
        <v>174</v>
      </c>
      <c r="B52" s="84">
        <f>'SPACELOG 9 EMPRUNT 2'!E9</f>
        <v>46508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" t="s">
        <v>97</v>
      </c>
      <c r="E53" s="66">
        <f t="shared" ref="E53:AJ53" si="175">SUM(E49:E51)</f>
        <v>0</v>
      </c>
      <c r="F53" s="66">
        <f t="shared" si="175"/>
        <v>0</v>
      </c>
      <c r="G53" s="66">
        <f t="shared" si="175"/>
        <v>0</v>
      </c>
      <c r="H53" s="66">
        <f t="shared" si="175"/>
        <v>0</v>
      </c>
      <c r="I53" s="66">
        <f t="shared" si="175"/>
        <v>0</v>
      </c>
      <c r="J53" s="66">
        <f t="shared" si="175"/>
        <v>0</v>
      </c>
      <c r="K53" s="66">
        <f t="shared" si="175"/>
        <v>0</v>
      </c>
      <c r="L53" s="66">
        <f t="shared" si="175"/>
        <v>0</v>
      </c>
      <c r="M53" s="66">
        <f t="shared" si="175"/>
        <v>0</v>
      </c>
      <c r="N53" s="66">
        <f t="shared" si="175"/>
        <v>0</v>
      </c>
      <c r="O53" s="66">
        <f t="shared" si="175"/>
        <v>0</v>
      </c>
      <c r="P53" s="66">
        <f t="shared" si="175"/>
        <v>0</v>
      </c>
      <c r="Q53" s="66">
        <f t="shared" si="175"/>
        <v>0</v>
      </c>
      <c r="R53" s="75">
        <f t="shared" si="175"/>
        <v>0</v>
      </c>
      <c r="S53" s="66">
        <f t="shared" si="175"/>
        <v>0</v>
      </c>
      <c r="T53" s="66">
        <f t="shared" si="175"/>
        <v>0</v>
      </c>
      <c r="U53" s="66">
        <f t="shared" si="175"/>
        <v>0</v>
      </c>
      <c r="V53" s="66">
        <f t="shared" si="175"/>
        <v>0</v>
      </c>
      <c r="W53" s="66">
        <f t="shared" si="175"/>
        <v>0</v>
      </c>
      <c r="X53" s="66">
        <f t="shared" si="175"/>
        <v>0</v>
      </c>
      <c r="Y53" s="66">
        <f t="shared" si="175"/>
        <v>0</v>
      </c>
      <c r="Z53" s="66">
        <f t="shared" si="175"/>
        <v>0</v>
      </c>
      <c r="AA53" s="66">
        <f t="shared" si="175"/>
        <v>0</v>
      </c>
      <c r="AB53" s="66">
        <f t="shared" si="175"/>
        <v>0</v>
      </c>
      <c r="AC53" s="66">
        <f t="shared" si="175"/>
        <v>0</v>
      </c>
      <c r="AD53" s="66">
        <f t="shared" si="175"/>
        <v>0</v>
      </c>
      <c r="AE53" s="75">
        <f t="shared" si="175"/>
        <v>0</v>
      </c>
      <c r="AF53" s="66">
        <f t="shared" si="175"/>
        <v>0</v>
      </c>
      <c r="AG53" s="66">
        <f t="shared" si="175"/>
        <v>0</v>
      </c>
      <c r="AH53" s="66">
        <f t="shared" si="175"/>
        <v>0</v>
      </c>
      <c r="AI53" s="66">
        <f t="shared" si="175"/>
        <v>0</v>
      </c>
      <c r="AJ53" s="66">
        <f t="shared" si="175"/>
        <v>0</v>
      </c>
      <c r="AK53" s="66">
        <f t="shared" ref="AK53:BP53" si="176">SUM(AK49:AK51)</f>
        <v>0</v>
      </c>
      <c r="AL53" s="66">
        <f t="shared" si="176"/>
        <v>0</v>
      </c>
      <c r="AM53" s="66">
        <f t="shared" si="176"/>
        <v>0</v>
      </c>
      <c r="AN53" s="66">
        <f t="shared" si="176"/>
        <v>0</v>
      </c>
      <c r="AO53" s="66">
        <f t="shared" si="176"/>
        <v>0</v>
      </c>
      <c r="AP53" s="66">
        <f t="shared" si="176"/>
        <v>0</v>
      </c>
      <c r="AQ53" s="66">
        <f t="shared" si="176"/>
        <v>0</v>
      </c>
      <c r="AR53" s="75">
        <f t="shared" si="176"/>
        <v>0</v>
      </c>
      <c r="AS53" s="66">
        <f t="shared" si="176"/>
        <v>0</v>
      </c>
      <c r="AT53" s="66">
        <f t="shared" si="176"/>
        <v>0</v>
      </c>
      <c r="AU53" s="66">
        <f t="shared" si="176"/>
        <v>0</v>
      </c>
      <c r="AV53" s="66">
        <f t="shared" si="176"/>
        <v>0</v>
      </c>
      <c r="AW53" s="66">
        <f t="shared" si="176"/>
        <v>0</v>
      </c>
      <c r="AX53" s="66">
        <f t="shared" si="176"/>
        <v>0</v>
      </c>
      <c r="AY53" s="66">
        <f t="shared" si="176"/>
        <v>0</v>
      </c>
      <c r="AZ53" s="66">
        <f t="shared" si="176"/>
        <v>0</v>
      </c>
      <c r="BA53" s="66">
        <f t="shared" si="176"/>
        <v>0</v>
      </c>
      <c r="BB53" s="66">
        <f t="shared" si="176"/>
        <v>0</v>
      </c>
      <c r="BC53" s="66">
        <f t="shared" si="176"/>
        <v>0</v>
      </c>
      <c r="BD53" s="66">
        <f t="shared" si="176"/>
        <v>0</v>
      </c>
      <c r="BE53" s="75">
        <f t="shared" si="176"/>
        <v>0</v>
      </c>
      <c r="BF53" s="66">
        <f t="shared" si="176"/>
        <v>0</v>
      </c>
      <c r="BG53" s="66">
        <f t="shared" si="176"/>
        <v>0</v>
      </c>
      <c r="BH53" s="66">
        <f t="shared" si="176"/>
        <v>0</v>
      </c>
      <c r="BI53" s="66">
        <f t="shared" si="176"/>
        <v>0</v>
      </c>
      <c r="BJ53" s="66">
        <f t="shared" si="176"/>
        <v>0</v>
      </c>
      <c r="BK53" s="66">
        <f t="shared" si="176"/>
        <v>0</v>
      </c>
      <c r="BL53" s="66">
        <f t="shared" si="176"/>
        <v>0</v>
      </c>
      <c r="BM53" s="66">
        <f t="shared" si="176"/>
        <v>0</v>
      </c>
      <c r="BN53" s="66">
        <f t="shared" si="176"/>
        <v>0</v>
      </c>
      <c r="BO53" s="66">
        <f t="shared" si="176"/>
        <v>0</v>
      </c>
      <c r="BP53" s="66">
        <f t="shared" si="176"/>
        <v>0</v>
      </c>
      <c r="BQ53" s="66">
        <f t="shared" ref="BQ53:CV53" si="177">SUM(BQ49:BQ51)</f>
        <v>0</v>
      </c>
      <c r="BR53" s="75">
        <f t="shared" si="177"/>
        <v>0</v>
      </c>
      <c r="BS53" s="66">
        <f t="shared" si="177"/>
        <v>0</v>
      </c>
      <c r="BT53" s="66">
        <f t="shared" si="177"/>
        <v>0</v>
      </c>
      <c r="BU53" s="66">
        <f t="shared" si="177"/>
        <v>0</v>
      </c>
      <c r="BV53" s="66">
        <f t="shared" si="177"/>
        <v>0</v>
      </c>
      <c r="BW53" s="66">
        <f t="shared" si="177"/>
        <v>0</v>
      </c>
      <c r="BX53" s="66">
        <f t="shared" si="177"/>
        <v>0</v>
      </c>
      <c r="BY53" s="66">
        <f t="shared" si="177"/>
        <v>0</v>
      </c>
      <c r="BZ53" s="66">
        <f t="shared" si="177"/>
        <v>0</v>
      </c>
      <c r="CA53" s="66">
        <f t="shared" si="177"/>
        <v>0</v>
      </c>
      <c r="CB53" s="66">
        <f t="shared" si="177"/>
        <v>0</v>
      </c>
      <c r="CC53" s="66">
        <f t="shared" si="177"/>
        <v>0</v>
      </c>
      <c r="CD53" s="66">
        <f t="shared" si="177"/>
        <v>0</v>
      </c>
      <c r="CE53" s="75">
        <f t="shared" si="177"/>
        <v>0</v>
      </c>
      <c r="CF53" s="66">
        <f t="shared" si="177"/>
        <v>0</v>
      </c>
      <c r="CG53" s="66">
        <f t="shared" si="177"/>
        <v>0</v>
      </c>
      <c r="CH53" s="66">
        <f t="shared" si="177"/>
        <v>0</v>
      </c>
      <c r="CI53" s="66">
        <f t="shared" si="177"/>
        <v>0</v>
      </c>
      <c r="CJ53" s="66">
        <f t="shared" si="177"/>
        <v>0</v>
      </c>
      <c r="CK53" s="66">
        <f t="shared" si="177"/>
        <v>0</v>
      </c>
      <c r="CL53" s="66">
        <f t="shared" si="177"/>
        <v>0</v>
      </c>
      <c r="CM53" s="66">
        <f t="shared" si="177"/>
        <v>0</v>
      </c>
      <c r="CN53" s="66">
        <f t="shared" si="177"/>
        <v>0</v>
      </c>
      <c r="CO53" s="66">
        <f t="shared" si="177"/>
        <v>0</v>
      </c>
      <c r="CP53" s="66">
        <f t="shared" si="177"/>
        <v>0</v>
      </c>
      <c r="CQ53" s="66">
        <f t="shared" si="177"/>
        <v>0</v>
      </c>
      <c r="CR53" s="75">
        <f t="shared" si="177"/>
        <v>0</v>
      </c>
      <c r="CS53" s="66">
        <f t="shared" si="177"/>
        <v>0</v>
      </c>
      <c r="CT53" s="66">
        <f t="shared" si="177"/>
        <v>0</v>
      </c>
      <c r="CU53" s="66">
        <f t="shared" si="177"/>
        <v>0</v>
      </c>
      <c r="CV53" s="66">
        <f t="shared" si="177"/>
        <v>0</v>
      </c>
      <c r="CW53" s="66">
        <f t="shared" ref="CW53:EE53" si="178">SUM(CW49:CW51)</f>
        <v>0</v>
      </c>
      <c r="CX53" s="66">
        <f t="shared" si="178"/>
        <v>0</v>
      </c>
      <c r="CY53" s="66">
        <f t="shared" si="178"/>
        <v>0</v>
      </c>
      <c r="CZ53" s="66">
        <f t="shared" si="178"/>
        <v>0</v>
      </c>
      <c r="DA53" s="66">
        <f t="shared" si="178"/>
        <v>0</v>
      </c>
      <c r="DB53" s="66">
        <f t="shared" si="178"/>
        <v>0</v>
      </c>
      <c r="DC53" s="66">
        <f t="shared" si="178"/>
        <v>0</v>
      </c>
      <c r="DD53" s="66">
        <f t="shared" si="178"/>
        <v>0</v>
      </c>
      <c r="DE53" s="75">
        <f t="shared" si="178"/>
        <v>0</v>
      </c>
      <c r="DF53" s="66">
        <f t="shared" si="178"/>
        <v>0</v>
      </c>
      <c r="DG53" s="66">
        <f t="shared" si="178"/>
        <v>0</v>
      </c>
      <c r="DH53" s="66">
        <f t="shared" si="178"/>
        <v>0</v>
      </c>
      <c r="DI53" s="66">
        <f t="shared" si="178"/>
        <v>0</v>
      </c>
      <c r="DJ53" s="66">
        <f t="shared" si="178"/>
        <v>0</v>
      </c>
      <c r="DK53" s="66">
        <f t="shared" si="178"/>
        <v>0</v>
      </c>
      <c r="DL53" s="66">
        <f t="shared" si="178"/>
        <v>0</v>
      </c>
      <c r="DM53" s="66">
        <f t="shared" si="178"/>
        <v>0</v>
      </c>
      <c r="DN53" s="66">
        <f t="shared" si="178"/>
        <v>0</v>
      </c>
      <c r="DO53" s="66">
        <f t="shared" si="178"/>
        <v>0</v>
      </c>
      <c r="DP53" s="66">
        <f t="shared" si="178"/>
        <v>0</v>
      </c>
      <c r="DQ53" s="66">
        <f t="shared" si="178"/>
        <v>0</v>
      </c>
      <c r="DR53" s="75">
        <f t="shared" si="178"/>
        <v>0</v>
      </c>
      <c r="DS53" s="66">
        <f t="shared" si="178"/>
        <v>0</v>
      </c>
      <c r="DT53" s="66">
        <f t="shared" si="178"/>
        <v>0</v>
      </c>
      <c r="DU53" s="66">
        <f t="shared" si="178"/>
        <v>0</v>
      </c>
      <c r="DV53" s="66">
        <f t="shared" si="178"/>
        <v>0</v>
      </c>
      <c r="DW53" s="66">
        <f t="shared" si="178"/>
        <v>0</v>
      </c>
      <c r="DX53" s="66">
        <f t="shared" si="178"/>
        <v>0</v>
      </c>
      <c r="DY53" s="66">
        <f t="shared" si="178"/>
        <v>0</v>
      </c>
      <c r="DZ53" s="66">
        <f t="shared" si="178"/>
        <v>0</v>
      </c>
      <c r="EA53" s="66">
        <f t="shared" si="178"/>
        <v>0</v>
      </c>
      <c r="EB53" s="66">
        <f t="shared" si="178"/>
        <v>0</v>
      </c>
      <c r="EC53" s="66">
        <f t="shared" si="178"/>
        <v>0</v>
      </c>
      <c r="ED53" s="66">
        <f t="shared" si="178"/>
        <v>0</v>
      </c>
      <c r="EE53" s="76">
        <f t="shared" si="178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363" t="s">
        <v>296</v>
      </c>
      <c r="D55" s="25" t="s">
        <v>98</v>
      </c>
      <c r="E55" s="86"/>
      <c r="F55" s="66">
        <f t="shared" ref="F55:Q55" si="179">F36-F41-F46-F53</f>
        <v>0</v>
      </c>
      <c r="G55" s="66">
        <f t="shared" si="179"/>
        <v>0</v>
      </c>
      <c r="H55" s="66">
        <f t="shared" si="179"/>
        <v>0</v>
      </c>
      <c r="I55" s="66">
        <f t="shared" si="179"/>
        <v>0</v>
      </c>
      <c r="J55" s="66">
        <f t="shared" si="179"/>
        <v>0</v>
      </c>
      <c r="K55" s="66">
        <f t="shared" si="179"/>
        <v>0</v>
      </c>
      <c r="L55" s="66">
        <f t="shared" si="179"/>
        <v>0</v>
      </c>
      <c r="M55" s="66">
        <f t="shared" si="179"/>
        <v>0</v>
      </c>
      <c r="N55" s="66">
        <f t="shared" si="179"/>
        <v>0</v>
      </c>
      <c r="O55" s="66">
        <f t="shared" si="179"/>
        <v>0</v>
      </c>
      <c r="P55" s="66">
        <f t="shared" si="179"/>
        <v>0</v>
      </c>
      <c r="Q55" s="66">
        <f t="shared" si="179"/>
        <v>0</v>
      </c>
      <c r="R55" s="75">
        <f>SUM(F55:Q55)</f>
        <v>0</v>
      </c>
      <c r="S55" s="66">
        <f t="shared" ref="S55:AD55" si="180">S36-S41-S46-S53</f>
        <v>0</v>
      </c>
      <c r="T55" s="66">
        <f t="shared" si="180"/>
        <v>0</v>
      </c>
      <c r="U55" s="66">
        <f t="shared" si="180"/>
        <v>0</v>
      </c>
      <c r="V55" s="66">
        <f t="shared" si="180"/>
        <v>0</v>
      </c>
      <c r="W55" s="66">
        <f t="shared" si="180"/>
        <v>0</v>
      </c>
      <c r="X55" s="66">
        <f t="shared" si="180"/>
        <v>0</v>
      </c>
      <c r="Y55" s="66">
        <f t="shared" si="180"/>
        <v>0</v>
      </c>
      <c r="Z55" s="66">
        <f t="shared" si="180"/>
        <v>0</v>
      </c>
      <c r="AA55" s="66">
        <f t="shared" si="180"/>
        <v>0</v>
      </c>
      <c r="AB55" s="66">
        <f t="shared" si="180"/>
        <v>0</v>
      </c>
      <c r="AC55" s="66">
        <f t="shared" si="180"/>
        <v>0</v>
      </c>
      <c r="AD55" s="66">
        <f t="shared" si="180"/>
        <v>0</v>
      </c>
      <c r="AE55" s="75">
        <f>SUM(S55:AD55)</f>
        <v>0</v>
      </c>
      <c r="AF55" s="66">
        <f t="shared" ref="AF55:AQ55" si="181">AF36-AF41-AF46-AF53</f>
        <v>0</v>
      </c>
      <c r="AG55" s="66">
        <f t="shared" si="181"/>
        <v>0</v>
      </c>
      <c r="AH55" s="66">
        <f t="shared" si="181"/>
        <v>0</v>
      </c>
      <c r="AI55" s="66">
        <f t="shared" si="181"/>
        <v>0</v>
      </c>
      <c r="AJ55" s="66">
        <f t="shared" si="181"/>
        <v>0</v>
      </c>
      <c r="AK55" s="66">
        <f t="shared" si="181"/>
        <v>0</v>
      </c>
      <c r="AL55" s="66">
        <f t="shared" si="181"/>
        <v>0</v>
      </c>
      <c r="AM55" s="66">
        <f t="shared" si="181"/>
        <v>0</v>
      </c>
      <c r="AN55" s="66">
        <f t="shared" si="181"/>
        <v>0</v>
      </c>
      <c r="AO55" s="66">
        <f t="shared" si="181"/>
        <v>0</v>
      </c>
      <c r="AP55" s="66">
        <f t="shared" si="181"/>
        <v>0</v>
      </c>
      <c r="AQ55" s="66">
        <f t="shared" si="181"/>
        <v>0</v>
      </c>
      <c r="AR55" s="75">
        <f>SUM(AF55:AQ55)</f>
        <v>0</v>
      </c>
      <c r="AS55" s="66">
        <f t="shared" ref="AS55:BD55" si="182">AS36-AS41-AS46-AS53</f>
        <v>0</v>
      </c>
      <c r="AT55" s="66">
        <f t="shared" si="182"/>
        <v>0</v>
      </c>
      <c r="AU55" s="66">
        <f t="shared" si="182"/>
        <v>0</v>
      </c>
      <c r="AV55" s="66">
        <f t="shared" si="182"/>
        <v>0</v>
      </c>
      <c r="AW55" s="66">
        <f t="shared" si="182"/>
        <v>0</v>
      </c>
      <c r="AX55" s="66">
        <f t="shared" si="182"/>
        <v>0</v>
      </c>
      <c r="AY55" s="66">
        <f t="shared" si="182"/>
        <v>0</v>
      </c>
      <c r="AZ55" s="66">
        <f t="shared" si="182"/>
        <v>0</v>
      </c>
      <c r="BA55" s="66">
        <f t="shared" si="182"/>
        <v>0</v>
      </c>
      <c r="BB55" s="66">
        <f t="shared" si="182"/>
        <v>0</v>
      </c>
      <c r="BC55" s="66">
        <f t="shared" si="182"/>
        <v>0</v>
      </c>
      <c r="BD55" s="66">
        <f t="shared" si="182"/>
        <v>0</v>
      </c>
      <c r="BE55" s="75">
        <f>SUM(AS55:BD55)</f>
        <v>0</v>
      </c>
      <c r="BF55" s="66">
        <f t="shared" ref="BF55:BQ55" si="183">BF36-BF41-BF46-BF53</f>
        <v>0</v>
      </c>
      <c r="BG55" s="66">
        <f t="shared" si="183"/>
        <v>0</v>
      </c>
      <c r="BH55" s="66">
        <f t="shared" si="183"/>
        <v>0</v>
      </c>
      <c r="BI55" s="66">
        <f t="shared" si="183"/>
        <v>0</v>
      </c>
      <c r="BJ55" s="66">
        <f t="shared" si="183"/>
        <v>0</v>
      </c>
      <c r="BK55" s="66">
        <f t="shared" si="183"/>
        <v>0</v>
      </c>
      <c r="BL55" s="66">
        <f t="shared" si="183"/>
        <v>0</v>
      </c>
      <c r="BM55" s="66">
        <f t="shared" si="183"/>
        <v>0</v>
      </c>
      <c r="BN55" s="66">
        <f t="shared" si="183"/>
        <v>0</v>
      </c>
      <c r="BO55" s="66">
        <f t="shared" si="183"/>
        <v>0</v>
      </c>
      <c r="BP55" s="66">
        <f t="shared" si="183"/>
        <v>0</v>
      </c>
      <c r="BQ55" s="66">
        <f t="shared" si="183"/>
        <v>0</v>
      </c>
      <c r="BR55" s="75">
        <f>SUM(BF55:BQ55)</f>
        <v>0</v>
      </c>
      <c r="BS55" s="66">
        <f t="shared" ref="BS55:CD55" si="184">BS36-BS41-BS46-BS53</f>
        <v>0</v>
      </c>
      <c r="BT55" s="66">
        <f t="shared" si="184"/>
        <v>0</v>
      </c>
      <c r="BU55" s="66">
        <f t="shared" si="184"/>
        <v>0</v>
      </c>
      <c r="BV55" s="66">
        <f t="shared" si="184"/>
        <v>0</v>
      </c>
      <c r="BW55" s="66">
        <f t="shared" si="184"/>
        <v>0</v>
      </c>
      <c r="BX55" s="66">
        <f t="shared" si="184"/>
        <v>0</v>
      </c>
      <c r="BY55" s="66">
        <f t="shared" si="184"/>
        <v>0</v>
      </c>
      <c r="BZ55" s="66">
        <f t="shared" si="184"/>
        <v>0</v>
      </c>
      <c r="CA55" s="66">
        <f t="shared" si="184"/>
        <v>0</v>
      </c>
      <c r="CB55" s="66">
        <f t="shared" si="184"/>
        <v>0</v>
      </c>
      <c r="CC55" s="66">
        <f t="shared" si="184"/>
        <v>0</v>
      </c>
      <c r="CD55" s="66">
        <f t="shared" si="184"/>
        <v>0</v>
      </c>
      <c r="CE55" s="75">
        <f>SUM(BS55:CD55)</f>
        <v>0</v>
      </c>
      <c r="CF55" s="66">
        <f t="shared" ref="CF55:CQ55" si="185">CF36-CF41-CF46-CF53</f>
        <v>0</v>
      </c>
      <c r="CG55" s="66">
        <f t="shared" si="185"/>
        <v>0</v>
      </c>
      <c r="CH55" s="66">
        <f t="shared" si="185"/>
        <v>0</v>
      </c>
      <c r="CI55" s="66">
        <f t="shared" si="185"/>
        <v>0</v>
      </c>
      <c r="CJ55" s="66">
        <f t="shared" si="185"/>
        <v>0</v>
      </c>
      <c r="CK55" s="66">
        <f t="shared" si="185"/>
        <v>0</v>
      </c>
      <c r="CL55" s="66">
        <f t="shared" si="185"/>
        <v>0</v>
      </c>
      <c r="CM55" s="66">
        <f t="shared" si="185"/>
        <v>0</v>
      </c>
      <c r="CN55" s="66">
        <f t="shared" si="185"/>
        <v>0</v>
      </c>
      <c r="CO55" s="66">
        <f t="shared" si="185"/>
        <v>0</v>
      </c>
      <c r="CP55" s="66">
        <f t="shared" si="185"/>
        <v>0</v>
      </c>
      <c r="CQ55" s="66">
        <f t="shared" si="185"/>
        <v>0</v>
      </c>
      <c r="CR55" s="75">
        <f>SUM(CF55:CQ55)</f>
        <v>0</v>
      </c>
      <c r="CS55" s="66">
        <f t="shared" ref="CS55:DD55" si="186">CS36-CS41-CS46-CS53</f>
        <v>0</v>
      </c>
      <c r="CT55" s="66">
        <f t="shared" si="186"/>
        <v>0</v>
      </c>
      <c r="CU55" s="66">
        <f t="shared" si="186"/>
        <v>0</v>
      </c>
      <c r="CV55" s="66">
        <f t="shared" si="186"/>
        <v>0</v>
      </c>
      <c r="CW55" s="66">
        <f t="shared" si="186"/>
        <v>0</v>
      </c>
      <c r="CX55" s="66">
        <f t="shared" si="186"/>
        <v>0</v>
      </c>
      <c r="CY55" s="66">
        <f t="shared" si="186"/>
        <v>0</v>
      </c>
      <c r="CZ55" s="66">
        <f t="shared" si="186"/>
        <v>0</v>
      </c>
      <c r="DA55" s="66">
        <f t="shared" si="186"/>
        <v>0</v>
      </c>
      <c r="DB55" s="66">
        <f t="shared" si="186"/>
        <v>0</v>
      </c>
      <c r="DC55" s="66">
        <f t="shared" si="186"/>
        <v>0</v>
      </c>
      <c r="DD55" s="66">
        <f t="shared" si="186"/>
        <v>0</v>
      </c>
      <c r="DE55" s="75">
        <f>SUM(CS55:DD55)</f>
        <v>0</v>
      </c>
      <c r="DF55" s="66">
        <f t="shared" ref="DF55:DQ55" si="187">DF36-DF41-DF46-DF53</f>
        <v>0</v>
      </c>
      <c r="DG55" s="66">
        <f t="shared" si="187"/>
        <v>0</v>
      </c>
      <c r="DH55" s="66">
        <f t="shared" si="187"/>
        <v>0</v>
      </c>
      <c r="DI55" s="66">
        <f t="shared" si="187"/>
        <v>0</v>
      </c>
      <c r="DJ55" s="66">
        <f t="shared" si="187"/>
        <v>0</v>
      </c>
      <c r="DK55" s="66">
        <f t="shared" si="187"/>
        <v>0</v>
      </c>
      <c r="DL55" s="66">
        <f t="shared" si="187"/>
        <v>0</v>
      </c>
      <c r="DM55" s="66">
        <f t="shared" si="187"/>
        <v>0</v>
      </c>
      <c r="DN55" s="66">
        <f t="shared" si="187"/>
        <v>0</v>
      </c>
      <c r="DO55" s="66">
        <f t="shared" si="187"/>
        <v>0</v>
      </c>
      <c r="DP55" s="66">
        <f t="shared" si="187"/>
        <v>0</v>
      </c>
      <c r="DQ55" s="66">
        <f t="shared" si="187"/>
        <v>0</v>
      </c>
      <c r="DR55" s="75">
        <f>SUM(DF55:DQ55)</f>
        <v>0</v>
      </c>
      <c r="DS55" s="66">
        <f t="shared" ref="DS55:ED55" si="188">DS36-DS41-DS46-DS53</f>
        <v>0</v>
      </c>
      <c r="DT55" s="66">
        <f t="shared" si="188"/>
        <v>0</v>
      </c>
      <c r="DU55" s="66">
        <f t="shared" si="188"/>
        <v>0</v>
      </c>
      <c r="DV55" s="66">
        <f t="shared" si="188"/>
        <v>0</v>
      </c>
      <c r="DW55" s="66">
        <f t="shared" si="188"/>
        <v>0</v>
      </c>
      <c r="DX55" s="66">
        <f t="shared" si="188"/>
        <v>0</v>
      </c>
      <c r="DY55" s="66">
        <f t="shared" si="188"/>
        <v>0</v>
      </c>
      <c r="DZ55" s="66">
        <f t="shared" si="188"/>
        <v>0</v>
      </c>
      <c r="EA55" s="66">
        <f t="shared" si="188"/>
        <v>0</v>
      </c>
      <c r="EB55" s="66">
        <f t="shared" si="188"/>
        <v>0</v>
      </c>
      <c r="EC55" s="66">
        <f t="shared" si="188"/>
        <v>0</v>
      </c>
      <c r="ED55" s="66">
        <f t="shared" si="188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9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9 EMPRUNT 3'!E7</f>
        <v>0</v>
      </c>
      <c r="D57" s="2" t="s">
        <v>99</v>
      </c>
      <c r="F57" s="66">
        <f>IFERROR(INDEX('SPACELOG 9 EMPRUNT 1'!$I$14:$I$2000,MATCH('SPACELOG 9 BP'!F$2,'SPACELOG 9 EMPRUNT 1'!$Z$14:$Z$2000,0)),0)</f>
        <v>0</v>
      </c>
      <c r="G57" s="66">
        <f>IFERROR(INDEX('SPACELOG 9 EMPRUNT 1'!$I$14:$I$2000,MATCH('SPACELOG 9 BP'!G$2,'SPACELOG 9 EMPRUNT 1'!$Z$14:$Z$2000,0)),0)</f>
        <v>0</v>
      </c>
      <c r="H57" s="66">
        <f>IFERROR(INDEX('SPACELOG 9 EMPRUNT 1'!$I$14:$I$2000,MATCH('SPACELOG 9 BP'!H$2,'SPACELOG 9 EMPRUNT 1'!$Z$14:$Z$2000,0)),0)</f>
        <v>0</v>
      </c>
      <c r="I57" s="66">
        <f>IFERROR(INDEX('SPACELOG 9 EMPRUNT 1'!$I$14:$I$2000,MATCH('SPACELOG 9 BP'!I$2,'SPACELOG 9 EMPRUNT 1'!$Z$14:$Z$2000,0)),0)</f>
        <v>0</v>
      </c>
      <c r="J57" s="66">
        <f>IFERROR(INDEX('SPACELOG 9 EMPRUNT 1'!$I$14:$I$2000,MATCH('SPACELOG 9 BP'!J$2,'SPACELOG 9 EMPRUNT 1'!$Z$14:$Z$2000,0)),0)</f>
        <v>0</v>
      </c>
      <c r="K57" s="66">
        <f>IFERROR(INDEX('SPACELOG 9 EMPRUNT 1'!$I$14:$I$2000,MATCH('SPACELOG 9 BP'!K$2,'SPACELOG 9 EMPRUNT 1'!$Z$14:$Z$2000,0)),0)</f>
        <v>0</v>
      </c>
      <c r="L57" s="66">
        <f>IFERROR(INDEX('SPACELOG 9 EMPRUNT 1'!$I$14:$I$2000,MATCH('SPACELOG 9 BP'!L$2,'SPACELOG 9 EMPRUNT 1'!$Z$14:$Z$2000,0)),0)</f>
        <v>0</v>
      </c>
      <c r="M57" s="66">
        <f>IFERROR(INDEX('SPACELOG 9 EMPRUNT 1'!$I$14:$I$2000,MATCH('SPACELOG 9 BP'!M$2,'SPACELOG 9 EMPRUNT 1'!$Z$14:$Z$2000,0)),0)</f>
        <v>0</v>
      </c>
      <c r="N57" s="66">
        <f>IFERROR(INDEX('SPACELOG 9 EMPRUNT 1'!$I$14:$I$2000,MATCH('SPACELOG 9 BP'!N$2,'SPACELOG 9 EMPRUNT 1'!$Z$14:$Z$2000,0)),0)</f>
        <v>0</v>
      </c>
      <c r="O57" s="66">
        <f>IFERROR(INDEX('SPACELOG 9 EMPRUNT 1'!$I$14:$I$2000,MATCH('SPACELOG 9 BP'!O$2,'SPACELOG 9 EMPRUNT 1'!$Z$14:$Z$2000,0)),0)</f>
        <v>0</v>
      </c>
      <c r="P57" s="66">
        <f>IFERROR(INDEX('SPACELOG 9 EMPRUNT 1'!$I$14:$I$2000,MATCH('SPACELOG 9 BP'!P$2,'SPACELOG 9 EMPRUNT 1'!$Z$14:$Z$2000,0)),0)</f>
        <v>0</v>
      </c>
      <c r="Q57" s="66">
        <f>IFERROR(INDEX('SPACELOG 9 EMPRUNT 1'!$I$14:$I$2000,MATCH('SPACELOG 9 BP'!Q$2,'SPACELOG 9 EMPRUNT 1'!$Z$14:$Z$2000,0)),0)</f>
        <v>0</v>
      </c>
      <c r="R57" s="75">
        <f>SUM(F57:Q57)</f>
        <v>0</v>
      </c>
      <c r="S57" s="66">
        <f>IFERROR(INDEX('SPACELOG 9 EMPRUNT 1'!$I$14:$I$2000,MATCH('SPACELOG 9 BP'!S$2,'SPACELOG 9 EMPRUNT 1'!$Z$14:$Z$2000,0)),0)</f>
        <v>0</v>
      </c>
      <c r="T57" s="66">
        <f>IFERROR(INDEX('SPACELOG 9 EMPRUNT 1'!$I$14:$I$2000,MATCH('SPACELOG 9 BP'!T$2,'SPACELOG 9 EMPRUNT 1'!$Z$14:$Z$2000,0)),0)</f>
        <v>0</v>
      </c>
      <c r="U57" s="66">
        <f>IFERROR(INDEX('SPACELOG 9 EMPRUNT 1'!$I$14:$I$2000,MATCH('SPACELOG 9 BP'!U$2,'SPACELOG 9 EMPRUNT 1'!$Z$14:$Z$2000,0)),0)</f>
        <v>0</v>
      </c>
      <c r="V57" s="66">
        <f>IFERROR(INDEX('SPACELOG 9 EMPRUNT 1'!$I$14:$I$2000,MATCH('SPACELOG 9 BP'!V$2,'SPACELOG 9 EMPRUNT 1'!$Z$14:$Z$2000,0)),0)</f>
        <v>0</v>
      </c>
      <c r="W57" s="66">
        <f>IFERROR(INDEX('SPACELOG 9 EMPRUNT 1'!$I$14:$I$2000,MATCH('SPACELOG 9 BP'!W$2,'SPACELOG 9 EMPRUNT 1'!$Z$14:$Z$2000,0)),0)</f>
        <v>0</v>
      </c>
      <c r="X57" s="66">
        <f>IFERROR(INDEX('SPACELOG 9 EMPRUNT 1'!$I$14:$I$2000,MATCH('SPACELOG 9 BP'!X$2,'SPACELOG 9 EMPRUNT 1'!$Z$14:$Z$2000,0)),0)</f>
        <v>0</v>
      </c>
      <c r="Y57" s="66">
        <f>IFERROR(INDEX('SPACELOG 9 EMPRUNT 1'!$I$14:$I$2000,MATCH('SPACELOG 9 BP'!Y$2,'SPACELOG 9 EMPRUNT 1'!$Z$14:$Z$2000,0)),0)</f>
        <v>0</v>
      </c>
      <c r="Z57" s="66">
        <f>IFERROR(INDEX('SPACELOG 9 EMPRUNT 1'!$I$14:$I$2000,MATCH('SPACELOG 9 BP'!Z$2,'SPACELOG 9 EMPRUNT 1'!$Z$14:$Z$2000,0)),0)</f>
        <v>0</v>
      </c>
      <c r="AA57" s="66">
        <f>IFERROR(INDEX('SPACELOG 9 EMPRUNT 1'!$I$14:$I$2000,MATCH('SPACELOG 9 BP'!AA$2,'SPACELOG 9 EMPRUNT 1'!$Z$14:$Z$2000,0)),0)</f>
        <v>0</v>
      </c>
      <c r="AB57" s="66">
        <f>IFERROR(INDEX('SPACELOG 9 EMPRUNT 1'!$I$14:$I$2000,MATCH('SPACELOG 9 BP'!AB$2,'SPACELOG 9 EMPRUNT 1'!$Z$14:$Z$2000,0)),0)</f>
        <v>0</v>
      </c>
      <c r="AC57" s="66">
        <f>IFERROR(INDEX('SPACELOG 9 EMPRUNT 1'!$I$14:$I$2000,MATCH('SPACELOG 9 BP'!AC$2,'SPACELOG 9 EMPRUNT 1'!$Z$14:$Z$2000,0)),0)</f>
        <v>0</v>
      </c>
      <c r="AD57" s="66">
        <f>IFERROR(INDEX('SPACELOG 9 EMPRUNT 1'!$I$14:$I$2000,MATCH('SPACELOG 9 BP'!AD$2,'SPACELOG 9 EMPRUNT 1'!$Z$14:$Z$2000,0)),0)</f>
        <v>0</v>
      </c>
      <c r="AE57" s="75">
        <f>SUM(S57:AD57)</f>
        <v>0</v>
      </c>
      <c r="AF57" s="66">
        <f>IFERROR(INDEX('SPACELOG 9 EMPRUNT 1'!$I$14:$I$2000,MATCH('SPACELOG 9 BP'!AF$2,'SPACELOG 9 EMPRUNT 1'!$Z$14:$Z$2000,0)),0)</f>
        <v>0</v>
      </c>
      <c r="AG57" s="66">
        <f>IFERROR(INDEX('SPACELOG 9 EMPRUNT 1'!$I$14:$I$2000,MATCH('SPACELOG 9 BP'!AG$2,'SPACELOG 9 EMPRUNT 1'!$Z$14:$Z$2000,0)),0)</f>
        <v>0</v>
      </c>
      <c r="AH57" s="66">
        <f>IFERROR(INDEX('SPACELOG 9 EMPRUNT 1'!$I$14:$I$2000,MATCH('SPACELOG 9 BP'!AH$2,'SPACELOG 9 EMPRUNT 1'!$Z$14:$Z$2000,0)),0)</f>
        <v>0</v>
      </c>
      <c r="AI57" s="66">
        <f>IFERROR(INDEX('SPACELOG 9 EMPRUNT 1'!$I$14:$I$2000,MATCH('SPACELOG 9 BP'!AI$2,'SPACELOG 9 EMPRUNT 1'!$Z$14:$Z$2000,0)),0)</f>
        <v>0</v>
      </c>
      <c r="AJ57" s="66">
        <f>IFERROR(INDEX('SPACELOG 9 EMPRUNT 1'!$I$14:$I$2000,MATCH('SPACELOG 9 BP'!AJ$2,'SPACELOG 9 EMPRUNT 1'!$Z$14:$Z$2000,0)),0)</f>
        <v>0</v>
      </c>
      <c r="AK57" s="66">
        <f>IFERROR(INDEX('SPACELOG 9 EMPRUNT 1'!$I$14:$I$2000,MATCH('SPACELOG 9 BP'!AK$2,'SPACELOG 9 EMPRUNT 1'!$Z$14:$Z$2000,0)),0)</f>
        <v>0</v>
      </c>
      <c r="AL57" s="66">
        <f>IFERROR(INDEX('SPACELOG 9 EMPRUNT 1'!$I$14:$I$2000,MATCH('SPACELOG 9 BP'!AL$2,'SPACELOG 9 EMPRUNT 1'!$Z$14:$Z$2000,0)),0)</f>
        <v>0</v>
      </c>
      <c r="AM57" s="66">
        <f>IFERROR(INDEX('SPACELOG 9 EMPRUNT 1'!$I$14:$I$2000,MATCH('SPACELOG 9 BP'!AM$2,'SPACELOG 9 EMPRUNT 1'!$Z$14:$Z$2000,0)),0)</f>
        <v>0</v>
      </c>
      <c r="AN57" s="66">
        <f>IFERROR(INDEX('SPACELOG 9 EMPRUNT 1'!$I$14:$I$2000,MATCH('SPACELOG 9 BP'!AN$2,'SPACELOG 9 EMPRUNT 1'!$Z$14:$Z$2000,0)),0)</f>
        <v>0</v>
      </c>
      <c r="AO57" s="66">
        <f>IFERROR(INDEX('SPACELOG 9 EMPRUNT 1'!$I$14:$I$2000,MATCH('SPACELOG 9 BP'!AO$2,'SPACELOG 9 EMPRUNT 1'!$Z$14:$Z$2000,0)),0)</f>
        <v>0</v>
      </c>
      <c r="AP57" s="66">
        <f>IFERROR(INDEX('SPACELOG 9 EMPRUNT 1'!$I$14:$I$2000,MATCH('SPACELOG 9 BP'!AP$2,'SPACELOG 9 EMPRUNT 1'!$Z$14:$Z$2000,0)),0)</f>
        <v>0</v>
      </c>
      <c r="AQ57" s="66">
        <f>IFERROR(INDEX('SPACELOG 9 EMPRUNT 1'!$I$14:$I$2000,MATCH('SPACELOG 9 BP'!AQ$2,'SPACELOG 9 EMPRUNT 1'!$Z$14:$Z$2000,0)),0)</f>
        <v>0</v>
      </c>
      <c r="AR57" s="75">
        <f>SUM(AF57:AQ57)</f>
        <v>0</v>
      </c>
      <c r="AS57" s="66">
        <f>IFERROR(INDEX('SPACELOG 9 EMPRUNT 1'!$I$14:$I$2000,MATCH('SPACELOG 9 BP'!AS$2,'SPACELOG 9 EMPRUNT 1'!$Z$14:$Z$2000,0)),0)</f>
        <v>0</v>
      </c>
      <c r="AT57" s="66">
        <f>IFERROR(INDEX('SPACELOG 9 EMPRUNT 1'!$I$14:$I$2000,MATCH('SPACELOG 9 BP'!AT$2,'SPACELOG 9 EMPRUNT 1'!$Z$14:$Z$2000,0)),0)</f>
        <v>0</v>
      </c>
      <c r="AU57" s="66">
        <f>IFERROR(INDEX('SPACELOG 9 EMPRUNT 1'!$I$14:$I$2000,MATCH('SPACELOG 9 BP'!AU$2,'SPACELOG 9 EMPRUNT 1'!$Z$14:$Z$2000,0)),0)</f>
        <v>0</v>
      </c>
      <c r="AV57" s="66">
        <f>IFERROR(INDEX('SPACELOG 9 EMPRUNT 1'!$I$14:$I$2000,MATCH('SPACELOG 9 BP'!AV$2,'SPACELOG 9 EMPRUNT 1'!$Z$14:$Z$2000,0)),0)</f>
        <v>0</v>
      </c>
      <c r="AW57" s="66">
        <f>IFERROR(INDEX('SPACELOG 9 EMPRUNT 1'!$I$14:$I$2000,MATCH('SPACELOG 9 BP'!AW$2,'SPACELOG 9 EMPRUNT 1'!$Z$14:$Z$2000,0)),0)</f>
        <v>0</v>
      </c>
      <c r="AX57" s="66">
        <f>IFERROR(INDEX('SPACELOG 9 EMPRUNT 1'!$I$14:$I$2000,MATCH('SPACELOG 9 BP'!AX$2,'SPACELOG 9 EMPRUNT 1'!$Z$14:$Z$2000,0)),0)</f>
        <v>0</v>
      </c>
      <c r="AY57" s="66">
        <f>IFERROR(INDEX('SPACELOG 9 EMPRUNT 1'!$I$14:$I$2000,MATCH('SPACELOG 9 BP'!AY$2,'SPACELOG 9 EMPRUNT 1'!$Z$14:$Z$2000,0)),0)</f>
        <v>0</v>
      </c>
      <c r="AZ57" s="66">
        <f>IFERROR(INDEX('SPACELOG 9 EMPRUNT 1'!$I$14:$I$2000,MATCH('SPACELOG 9 BP'!AZ$2,'SPACELOG 9 EMPRUNT 1'!$Z$14:$Z$2000,0)),0)</f>
        <v>0</v>
      </c>
      <c r="BA57" s="66">
        <f>IFERROR(INDEX('SPACELOG 9 EMPRUNT 1'!$I$14:$I$2000,MATCH('SPACELOG 9 BP'!BA$2,'SPACELOG 9 EMPRUNT 1'!$Z$14:$Z$2000,0)),0)</f>
        <v>0</v>
      </c>
      <c r="BB57" s="66">
        <f>IFERROR(INDEX('SPACELOG 9 EMPRUNT 1'!$I$14:$I$2000,MATCH('SPACELOG 9 BP'!BB$2,'SPACELOG 9 EMPRUNT 1'!$Z$14:$Z$2000,0)),0)</f>
        <v>0</v>
      </c>
      <c r="BC57" s="66">
        <f>IFERROR(INDEX('SPACELOG 9 EMPRUNT 1'!$I$14:$I$2000,MATCH('SPACELOG 9 BP'!BC$2,'SPACELOG 9 EMPRUNT 1'!$Z$14:$Z$2000,0)),0)</f>
        <v>0</v>
      </c>
      <c r="BD57" s="66">
        <f>IFERROR(INDEX('SPACELOG 9 EMPRUNT 1'!$I$14:$I$2000,MATCH('SPACELOG 9 BP'!BD$2,'SPACELOG 9 EMPRUNT 1'!$Z$14:$Z$2000,0)),0)</f>
        <v>0</v>
      </c>
      <c r="BE57" s="75">
        <f>SUM(AS57:BD57)</f>
        <v>0</v>
      </c>
      <c r="BF57" s="66">
        <f>IFERROR(INDEX('SPACELOG 9 EMPRUNT 1'!$I$14:$I$2000,MATCH('SPACELOG 9 BP'!BF$2,'SPACELOG 9 EMPRUNT 1'!$Z$14:$Z$2000,0)),0)</f>
        <v>0</v>
      </c>
      <c r="BG57" s="66">
        <f>IFERROR(INDEX('SPACELOG 9 EMPRUNT 1'!$I$14:$I$2000,MATCH('SPACELOG 9 BP'!BG$2,'SPACELOG 9 EMPRUNT 1'!$Z$14:$Z$2000,0)),0)</f>
        <v>0</v>
      </c>
      <c r="BH57" s="66">
        <f>IFERROR(INDEX('SPACELOG 9 EMPRUNT 1'!$I$14:$I$2000,MATCH('SPACELOG 9 BP'!BH$2,'SPACELOG 9 EMPRUNT 1'!$Z$14:$Z$2000,0)),0)</f>
        <v>0</v>
      </c>
      <c r="BI57" s="66">
        <f>IFERROR(INDEX('SPACELOG 9 EMPRUNT 1'!$I$14:$I$2000,MATCH('SPACELOG 9 BP'!BI$2,'SPACELOG 9 EMPRUNT 1'!$Z$14:$Z$2000,0)),0)</f>
        <v>0</v>
      </c>
      <c r="BJ57" s="66">
        <f>IFERROR(INDEX('SPACELOG 9 EMPRUNT 1'!$I$14:$I$2000,MATCH('SPACELOG 9 BP'!BJ$2,'SPACELOG 9 EMPRUNT 1'!$Z$14:$Z$2000,0)),0)</f>
        <v>0</v>
      </c>
      <c r="BK57" s="66">
        <f>IFERROR(INDEX('SPACELOG 9 EMPRUNT 1'!$I$14:$I$2000,MATCH('SPACELOG 9 BP'!BK$2,'SPACELOG 9 EMPRUNT 1'!$Z$14:$Z$2000,0)),0)</f>
        <v>0</v>
      </c>
      <c r="BL57" s="66">
        <f>IFERROR(INDEX('SPACELOG 9 EMPRUNT 1'!$I$14:$I$2000,MATCH('SPACELOG 9 BP'!BL$2,'SPACELOG 9 EMPRUNT 1'!$Z$14:$Z$2000,0)),0)</f>
        <v>0</v>
      </c>
      <c r="BM57" s="66">
        <f>IFERROR(INDEX('SPACELOG 9 EMPRUNT 1'!$I$14:$I$2000,MATCH('SPACELOG 9 BP'!BM$2,'SPACELOG 9 EMPRUNT 1'!$Z$14:$Z$2000,0)),0)</f>
        <v>0</v>
      </c>
      <c r="BN57" s="66">
        <f>IFERROR(INDEX('SPACELOG 9 EMPRUNT 1'!$I$14:$I$2000,MATCH('SPACELOG 9 BP'!BN$2,'SPACELOG 9 EMPRUNT 1'!$Z$14:$Z$2000,0)),0)</f>
        <v>0</v>
      </c>
      <c r="BO57" s="66">
        <f>IFERROR(INDEX('SPACELOG 9 EMPRUNT 1'!$I$14:$I$2000,MATCH('SPACELOG 9 BP'!BO$2,'SPACELOG 9 EMPRUNT 1'!$Z$14:$Z$2000,0)),0)</f>
        <v>0</v>
      </c>
      <c r="BP57" s="66">
        <f>IFERROR(INDEX('SPACELOG 9 EMPRUNT 1'!$I$14:$I$2000,MATCH('SPACELOG 9 BP'!BP$2,'SPACELOG 9 EMPRUNT 1'!$Z$14:$Z$2000,0)),0)</f>
        <v>0</v>
      </c>
      <c r="BQ57" s="66">
        <f>IFERROR(INDEX('SPACELOG 9 EMPRUNT 1'!$I$14:$I$2000,MATCH('SPACELOG 9 BP'!BQ$2,'SPACELOG 9 EMPRUNT 1'!$Z$14:$Z$2000,0)),0)</f>
        <v>0</v>
      </c>
      <c r="BR57" s="75">
        <f>SUM(BF57:BQ57)</f>
        <v>0</v>
      </c>
      <c r="BS57" s="66">
        <f>IFERROR(INDEX('SPACELOG 9 EMPRUNT 1'!$I$14:$I$2000,MATCH('SPACELOG 9 BP'!BS$2,'SPACELOG 9 EMPRUNT 1'!$Z$14:$Z$2000,0)),0)</f>
        <v>0</v>
      </c>
      <c r="BT57" s="66">
        <f>IFERROR(INDEX('SPACELOG 9 EMPRUNT 1'!$I$14:$I$2000,MATCH('SPACELOG 9 BP'!BT$2,'SPACELOG 9 EMPRUNT 1'!$Z$14:$Z$2000,0)),0)</f>
        <v>0</v>
      </c>
      <c r="BU57" s="66">
        <f>IFERROR(INDEX('SPACELOG 9 EMPRUNT 1'!$I$14:$I$2000,MATCH('SPACELOG 9 BP'!BU$2,'SPACELOG 9 EMPRUNT 1'!$Z$14:$Z$2000,0)),0)</f>
        <v>0</v>
      </c>
      <c r="BV57" s="66">
        <f>IFERROR(INDEX('SPACELOG 9 EMPRUNT 1'!$I$14:$I$2000,MATCH('SPACELOG 9 BP'!BV$2,'SPACELOG 9 EMPRUNT 1'!$Z$14:$Z$2000,0)),0)</f>
        <v>0</v>
      </c>
      <c r="BW57" s="66">
        <f>IFERROR(INDEX('SPACELOG 9 EMPRUNT 1'!$I$14:$I$2000,MATCH('SPACELOG 9 BP'!BW$2,'SPACELOG 9 EMPRUNT 1'!$Z$14:$Z$2000,0)),0)</f>
        <v>0</v>
      </c>
      <c r="BX57" s="66">
        <f>IFERROR(INDEX('SPACELOG 9 EMPRUNT 1'!$I$14:$I$2000,MATCH('SPACELOG 9 BP'!BX$2,'SPACELOG 9 EMPRUNT 1'!$Z$14:$Z$2000,0)),0)</f>
        <v>0</v>
      </c>
      <c r="BY57" s="66">
        <f>IFERROR(INDEX('SPACELOG 9 EMPRUNT 1'!$I$14:$I$2000,MATCH('SPACELOG 9 BP'!BY$2,'SPACELOG 9 EMPRUNT 1'!$Z$14:$Z$2000,0)),0)</f>
        <v>0</v>
      </c>
      <c r="BZ57" s="66">
        <f>IFERROR(INDEX('SPACELOG 9 EMPRUNT 1'!$I$14:$I$2000,MATCH('SPACELOG 9 BP'!BZ$2,'SPACELOG 9 EMPRUNT 1'!$Z$14:$Z$2000,0)),0)</f>
        <v>0</v>
      </c>
      <c r="CA57" s="66">
        <f>IFERROR(INDEX('SPACELOG 9 EMPRUNT 1'!$I$14:$I$2000,MATCH('SPACELOG 9 BP'!CA$2,'SPACELOG 9 EMPRUNT 1'!$Z$14:$Z$2000,0)),0)</f>
        <v>0</v>
      </c>
      <c r="CB57" s="66">
        <f>IFERROR(INDEX('SPACELOG 9 EMPRUNT 1'!$I$14:$I$2000,MATCH('SPACELOG 9 BP'!CB$2,'SPACELOG 9 EMPRUNT 1'!$Z$14:$Z$2000,0)),0)</f>
        <v>0</v>
      </c>
      <c r="CC57" s="66">
        <f>IFERROR(INDEX('SPACELOG 9 EMPRUNT 1'!$I$14:$I$2000,MATCH('SPACELOG 9 BP'!CC$2,'SPACELOG 9 EMPRUNT 1'!$Z$14:$Z$2000,0)),0)</f>
        <v>0</v>
      </c>
      <c r="CD57" s="66">
        <f>IFERROR(INDEX('SPACELOG 9 EMPRUNT 1'!$I$14:$I$2000,MATCH('SPACELOG 9 BP'!CD$2,'SPACELOG 9 EMPRUNT 1'!$Z$14:$Z$2000,0)),0)</f>
        <v>0</v>
      </c>
      <c r="CE57" s="75">
        <f>SUM(BS57:CD57)</f>
        <v>0</v>
      </c>
      <c r="CF57" s="66">
        <f>IFERROR(INDEX('SPACELOG 9 EMPRUNT 1'!$I$14:$I$2000,MATCH('SPACELOG 9 BP'!CF$2,'SPACELOG 9 EMPRUNT 1'!$Z$14:$Z$2000,0)),0)</f>
        <v>0</v>
      </c>
      <c r="CG57" s="66">
        <f>IFERROR(INDEX('SPACELOG 9 EMPRUNT 1'!$I$14:$I$2000,MATCH('SPACELOG 9 BP'!CG$2,'SPACELOG 9 EMPRUNT 1'!$Z$14:$Z$2000,0)),0)</f>
        <v>0</v>
      </c>
      <c r="CH57" s="66">
        <f>IFERROR(INDEX('SPACELOG 9 EMPRUNT 1'!$I$14:$I$2000,MATCH('SPACELOG 9 BP'!CH$2,'SPACELOG 9 EMPRUNT 1'!$Z$14:$Z$2000,0)),0)</f>
        <v>0</v>
      </c>
      <c r="CI57" s="66">
        <f>IFERROR(INDEX('SPACELOG 9 EMPRUNT 1'!$I$14:$I$2000,MATCH('SPACELOG 9 BP'!CI$2,'SPACELOG 9 EMPRUNT 1'!$Z$14:$Z$2000,0)),0)</f>
        <v>0</v>
      </c>
      <c r="CJ57" s="66">
        <f>IFERROR(INDEX('SPACELOG 9 EMPRUNT 1'!$I$14:$I$2000,MATCH('SPACELOG 9 BP'!CJ$2,'SPACELOG 9 EMPRUNT 1'!$Z$14:$Z$2000,0)),0)</f>
        <v>0</v>
      </c>
      <c r="CK57" s="66">
        <f>IFERROR(INDEX('SPACELOG 9 EMPRUNT 1'!$I$14:$I$2000,MATCH('SPACELOG 9 BP'!CK$2,'SPACELOG 9 EMPRUNT 1'!$Z$14:$Z$2000,0)),0)</f>
        <v>0</v>
      </c>
      <c r="CL57" s="66">
        <f>IFERROR(INDEX('SPACELOG 9 EMPRUNT 1'!$I$14:$I$2000,MATCH('SPACELOG 9 BP'!CL$2,'SPACELOG 9 EMPRUNT 1'!$Z$14:$Z$2000,0)),0)</f>
        <v>0</v>
      </c>
      <c r="CM57" s="66">
        <f>IFERROR(INDEX('SPACELOG 9 EMPRUNT 1'!$I$14:$I$2000,MATCH('SPACELOG 9 BP'!CM$2,'SPACELOG 9 EMPRUNT 1'!$Z$14:$Z$2000,0)),0)</f>
        <v>0</v>
      </c>
      <c r="CN57" s="66">
        <f>IFERROR(INDEX('SPACELOG 9 EMPRUNT 1'!$I$14:$I$2000,MATCH('SPACELOG 9 BP'!CN$2,'SPACELOG 9 EMPRUNT 1'!$Z$14:$Z$2000,0)),0)</f>
        <v>0</v>
      </c>
      <c r="CO57" s="66">
        <f>IFERROR(INDEX('SPACELOG 9 EMPRUNT 1'!$I$14:$I$2000,MATCH('SPACELOG 9 BP'!CO$2,'SPACELOG 9 EMPRUNT 1'!$Z$14:$Z$2000,0)),0)</f>
        <v>0</v>
      </c>
      <c r="CP57" s="66">
        <f>IFERROR(INDEX('SPACELOG 9 EMPRUNT 1'!$I$14:$I$2000,MATCH('SPACELOG 9 BP'!CP$2,'SPACELOG 9 EMPRUNT 1'!$Z$14:$Z$2000,0)),0)</f>
        <v>0</v>
      </c>
      <c r="CQ57" s="66">
        <f>IFERROR(INDEX('SPACELOG 9 EMPRUNT 1'!$I$14:$I$2000,MATCH('SPACELOG 9 BP'!CQ$2,'SPACELOG 9 EMPRUNT 1'!$Z$14:$Z$2000,0)),0)</f>
        <v>0</v>
      </c>
      <c r="CR57" s="75">
        <f>SUM(CF57:CQ57)</f>
        <v>0</v>
      </c>
      <c r="CS57" s="66">
        <f>IFERROR(INDEX('SPACELOG 9 EMPRUNT 1'!$I$14:$I$2000,MATCH('SPACELOG 9 BP'!CS$2,'SPACELOG 9 EMPRUNT 1'!$Z$14:$Z$2000,0)),0)</f>
        <v>0</v>
      </c>
      <c r="CT57" s="66">
        <f>IFERROR(INDEX('SPACELOG 9 EMPRUNT 1'!$I$14:$I$2000,MATCH('SPACELOG 9 BP'!CT$2,'SPACELOG 9 EMPRUNT 1'!$Z$14:$Z$2000,0)),0)</f>
        <v>0</v>
      </c>
      <c r="CU57" s="66">
        <f>IFERROR(INDEX('SPACELOG 9 EMPRUNT 1'!$I$14:$I$2000,MATCH('SPACELOG 9 BP'!CU$2,'SPACELOG 9 EMPRUNT 1'!$Z$14:$Z$2000,0)),0)</f>
        <v>0</v>
      </c>
      <c r="CV57" s="66">
        <f>IFERROR(INDEX('SPACELOG 9 EMPRUNT 1'!$I$14:$I$2000,MATCH('SPACELOG 9 BP'!CV$2,'SPACELOG 9 EMPRUNT 1'!$Z$14:$Z$2000,0)),0)</f>
        <v>0</v>
      </c>
      <c r="CW57" s="66">
        <f>IFERROR(INDEX('SPACELOG 9 EMPRUNT 1'!$I$14:$I$2000,MATCH('SPACELOG 9 BP'!CW$2,'SPACELOG 9 EMPRUNT 1'!$Z$14:$Z$2000,0)),0)</f>
        <v>0</v>
      </c>
      <c r="CX57" s="66">
        <f>IFERROR(INDEX('SPACELOG 9 EMPRUNT 1'!$I$14:$I$2000,MATCH('SPACELOG 9 BP'!CX$2,'SPACELOG 9 EMPRUNT 1'!$Z$14:$Z$2000,0)),0)</f>
        <v>0</v>
      </c>
      <c r="CY57" s="66">
        <f>IFERROR(INDEX('SPACELOG 9 EMPRUNT 1'!$I$14:$I$2000,MATCH('SPACELOG 9 BP'!CY$2,'SPACELOG 9 EMPRUNT 1'!$Z$14:$Z$2000,0)),0)</f>
        <v>0</v>
      </c>
      <c r="CZ57" s="66">
        <f>IFERROR(INDEX('SPACELOG 9 EMPRUNT 1'!$I$14:$I$2000,MATCH('SPACELOG 9 BP'!CZ$2,'SPACELOG 9 EMPRUNT 1'!$Z$14:$Z$2000,0)),0)</f>
        <v>0</v>
      </c>
      <c r="DA57" s="66">
        <f>IFERROR(INDEX('SPACELOG 9 EMPRUNT 1'!$I$14:$I$2000,MATCH('SPACELOG 9 BP'!DA$2,'SPACELOG 9 EMPRUNT 1'!$Z$14:$Z$2000,0)),0)</f>
        <v>0</v>
      </c>
      <c r="DB57" s="66">
        <f>IFERROR(INDEX('SPACELOG 9 EMPRUNT 1'!$I$14:$I$2000,MATCH('SPACELOG 9 BP'!DB$2,'SPACELOG 9 EMPRUNT 1'!$Z$14:$Z$2000,0)),0)</f>
        <v>0</v>
      </c>
      <c r="DC57" s="66">
        <f>IFERROR(INDEX('SPACELOG 9 EMPRUNT 1'!$I$14:$I$2000,MATCH('SPACELOG 9 BP'!DC$2,'SPACELOG 9 EMPRUNT 1'!$Z$14:$Z$2000,0)),0)</f>
        <v>0</v>
      </c>
      <c r="DD57" s="66">
        <f>IFERROR(INDEX('SPACELOG 9 EMPRUNT 1'!$I$14:$I$2000,MATCH('SPACELOG 9 BP'!DD$2,'SPACELOG 9 EMPRUNT 1'!$Z$14:$Z$2000,0)),0)</f>
        <v>0</v>
      </c>
      <c r="DE57" s="75">
        <f>SUM(CS57:DD57)</f>
        <v>0</v>
      </c>
      <c r="DF57" s="66">
        <f>IFERROR(INDEX('SPACELOG 9 EMPRUNT 1'!$I$14:$I$2000,MATCH('SPACELOG 9 BP'!DF$2,'SPACELOG 9 EMPRUNT 1'!$Z$14:$Z$2000,0)),0)</f>
        <v>0</v>
      </c>
      <c r="DG57" s="66">
        <f>IFERROR(INDEX('SPACELOG 9 EMPRUNT 1'!$I$14:$I$2000,MATCH('SPACELOG 9 BP'!DG$2,'SPACELOG 9 EMPRUNT 1'!$Z$14:$Z$2000,0)),0)</f>
        <v>0</v>
      </c>
      <c r="DH57" s="66">
        <f>IFERROR(INDEX('SPACELOG 9 EMPRUNT 1'!$I$14:$I$2000,MATCH('SPACELOG 9 BP'!DH$2,'SPACELOG 9 EMPRUNT 1'!$Z$14:$Z$2000,0)),0)</f>
        <v>0</v>
      </c>
      <c r="DI57" s="66">
        <f>IFERROR(INDEX('SPACELOG 9 EMPRUNT 1'!$I$14:$I$2000,MATCH('SPACELOG 9 BP'!DI$2,'SPACELOG 9 EMPRUNT 1'!$Z$14:$Z$2000,0)),0)</f>
        <v>0</v>
      </c>
      <c r="DJ57" s="66">
        <f>IFERROR(INDEX('SPACELOG 9 EMPRUNT 1'!$I$14:$I$2000,MATCH('SPACELOG 9 BP'!DJ$2,'SPACELOG 9 EMPRUNT 1'!$Z$14:$Z$2000,0)),0)</f>
        <v>0</v>
      </c>
      <c r="DK57" s="66">
        <f>IFERROR(INDEX('SPACELOG 9 EMPRUNT 1'!$I$14:$I$2000,MATCH('SPACELOG 9 BP'!DK$2,'SPACELOG 9 EMPRUNT 1'!$Z$14:$Z$2000,0)),0)</f>
        <v>0</v>
      </c>
      <c r="DL57" s="66">
        <f>IFERROR(INDEX('SPACELOG 9 EMPRUNT 1'!$I$14:$I$2000,MATCH('SPACELOG 9 BP'!DL$2,'SPACELOG 9 EMPRUNT 1'!$Z$14:$Z$2000,0)),0)</f>
        <v>0</v>
      </c>
      <c r="DM57" s="66">
        <f>IFERROR(INDEX('SPACELOG 9 EMPRUNT 1'!$I$14:$I$2000,MATCH('SPACELOG 9 BP'!DM$2,'SPACELOG 9 EMPRUNT 1'!$Z$14:$Z$2000,0)),0)</f>
        <v>0</v>
      </c>
      <c r="DN57" s="66">
        <f>IFERROR(INDEX('SPACELOG 9 EMPRUNT 1'!$I$14:$I$2000,MATCH('SPACELOG 9 BP'!DN$2,'SPACELOG 9 EMPRUNT 1'!$Z$14:$Z$2000,0)),0)</f>
        <v>0</v>
      </c>
      <c r="DO57" s="66">
        <f>IFERROR(INDEX('SPACELOG 9 EMPRUNT 1'!$I$14:$I$2000,MATCH('SPACELOG 9 BP'!DO$2,'SPACELOG 9 EMPRUNT 1'!$Z$14:$Z$2000,0)),0)</f>
        <v>0</v>
      </c>
      <c r="DP57" s="66">
        <f>IFERROR(INDEX('SPACELOG 9 EMPRUNT 1'!$I$14:$I$2000,MATCH('SPACELOG 9 BP'!DP$2,'SPACELOG 9 EMPRUNT 1'!$Z$14:$Z$2000,0)),0)</f>
        <v>0</v>
      </c>
      <c r="DQ57" s="66">
        <f>IFERROR(INDEX('SPACELOG 9 EMPRUNT 1'!$I$14:$I$2000,MATCH('SPACELOG 9 BP'!DQ$2,'SPACELOG 9 EMPRUNT 1'!$Z$14:$Z$2000,0)),0)</f>
        <v>0</v>
      </c>
      <c r="DR57" s="75">
        <f>SUM(DF57:DQ57)</f>
        <v>0</v>
      </c>
      <c r="DS57" s="66">
        <f>IFERROR(INDEX('SPACELOG 9 EMPRUNT 1'!$I$14:$I$2000,MATCH('SPACELOG 9 BP'!DS$2,'SPACELOG 9 EMPRUNT 1'!$Z$14:$Z$2000,0)),0)</f>
        <v>0</v>
      </c>
      <c r="DT57" s="66">
        <f>IFERROR(INDEX('SPACELOG 9 EMPRUNT 1'!$I$14:$I$2000,MATCH('SPACELOG 9 BP'!DT$2,'SPACELOG 9 EMPRUNT 1'!$Z$14:$Z$2000,0)),0)</f>
        <v>0</v>
      </c>
      <c r="DU57" s="66">
        <f>IFERROR(INDEX('SPACELOG 9 EMPRUNT 1'!$I$14:$I$2000,MATCH('SPACELOG 9 BP'!DU$2,'SPACELOG 9 EMPRUNT 1'!$Z$14:$Z$2000,0)),0)</f>
        <v>0</v>
      </c>
      <c r="DV57" s="66">
        <f>IFERROR(INDEX('SPACELOG 9 EMPRUNT 1'!$I$14:$I$2000,MATCH('SPACELOG 9 BP'!DV$2,'SPACELOG 9 EMPRUNT 1'!$Z$14:$Z$2000,0)),0)</f>
        <v>0</v>
      </c>
      <c r="DW57" s="66">
        <f>IFERROR(INDEX('SPACELOG 9 EMPRUNT 1'!$I$14:$I$2000,MATCH('SPACELOG 9 BP'!DW$2,'SPACELOG 9 EMPRUNT 1'!$Z$14:$Z$2000,0)),0)</f>
        <v>0</v>
      </c>
      <c r="DX57" s="66">
        <f>IFERROR(INDEX('SPACELOG 9 EMPRUNT 1'!$I$14:$I$2000,MATCH('SPACELOG 9 BP'!DX$2,'SPACELOG 9 EMPRUNT 1'!$Z$14:$Z$2000,0)),0)</f>
        <v>0</v>
      </c>
      <c r="DY57" s="66">
        <f>IFERROR(INDEX('SPACELOG 9 EMPRUNT 1'!$I$14:$I$2000,MATCH('SPACELOG 9 BP'!DY$2,'SPACELOG 9 EMPRUNT 1'!$Z$14:$Z$2000,0)),0)</f>
        <v>0</v>
      </c>
      <c r="DZ57" s="66">
        <f>IFERROR(INDEX('SPACELOG 9 EMPRUNT 1'!$I$14:$I$2000,MATCH('SPACELOG 9 BP'!DZ$2,'SPACELOG 9 EMPRUNT 1'!$Z$14:$Z$2000,0)),0)</f>
        <v>0</v>
      </c>
      <c r="EA57" s="66">
        <f>IFERROR(INDEX('SPACELOG 9 EMPRUNT 1'!$I$14:$I$2000,MATCH('SPACELOG 9 BP'!EA$2,'SPACELOG 9 EMPRUNT 1'!$Z$14:$Z$2000,0)),0)</f>
        <v>0</v>
      </c>
      <c r="EB57" s="66">
        <f>IFERROR(INDEX('SPACELOG 9 EMPRUNT 1'!$I$14:$I$2000,MATCH('SPACELOG 9 BP'!EB$2,'SPACELOG 9 EMPRUNT 1'!$Z$14:$Z$2000,0)),0)</f>
        <v>0</v>
      </c>
      <c r="EC57" s="66">
        <f>IFERROR(INDEX('SPACELOG 9 EMPRUNT 1'!$I$14:$I$2000,MATCH('SPACELOG 9 BP'!EC$2,'SPACELOG 9 EMPRUNT 1'!$Z$14:$Z$2000,0)),0)</f>
        <v>0</v>
      </c>
      <c r="ED57" s="66">
        <f>IFERROR(INDEX('SPACELOG 9 EMPRUNT 1'!$I$14:$I$2000,MATCH('SPACELOG 9 BP'!ED$2,'SPACELOG 9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9 EMPRUNT 3'!I6</f>
        <v/>
      </c>
      <c r="D58" s="2" t="s">
        <v>100</v>
      </c>
      <c r="F58" s="66">
        <f>IFERROR(INDEX('SPACELOG 9 EMPRUNT 2'!$I$14:$I$2000,MATCH('SPACELOG 9 BP'!F$2,'SPACELOG 9 EMPRUNT 2'!$Z$14:$Z$2000,0)),0)</f>
        <v>0</v>
      </c>
      <c r="G58" s="66">
        <f>IFERROR(INDEX('SPACELOG 9 EMPRUNT 2'!$I$14:$I$2000,MATCH('SPACELOG 9 BP'!G$2,'SPACELOG 9 EMPRUNT 2'!$Z$14:$Z$2000,0)),0)</f>
        <v>0</v>
      </c>
      <c r="H58" s="66">
        <f>IFERROR(INDEX('SPACELOG 9 EMPRUNT 2'!$I$14:$I$2000,MATCH('SPACELOG 9 BP'!H$2,'SPACELOG 9 EMPRUNT 2'!$Z$14:$Z$2000,0)),0)</f>
        <v>0</v>
      </c>
      <c r="I58" s="66">
        <f>IFERROR(INDEX('SPACELOG 9 EMPRUNT 2'!$I$14:$I$2000,MATCH('SPACELOG 9 BP'!I$2,'SPACELOG 9 EMPRUNT 2'!$Z$14:$Z$2000,0)),0)</f>
        <v>0</v>
      </c>
      <c r="J58" s="66">
        <f>IFERROR(INDEX('SPACELOG 9 EMPRUNT 2'!$I$14:$I$2000,MATCH('SPACELOG 9 BP'!J$2,'SPACELOG 9 EMPRUNT 2'!$Z$14:$Z$2000,0)),0)</f>
        <v>0</v>
      </c>
      <c r="K58" s="66">
        <f>IFERROR(INDEX('SPACELOG 9 EMPRUNT 2'!$I$14:$I$2000,MATCH('SPACELOG 9 BP'!K$2,'SPACELOG 9 EMPRUNT 2'!$Z$14:$Z$2000,0)),0)</f>
        <v>0</v>
      </c>
      <c r="L58" s="66">
        <f>IFERROR(INDEX('SPACELOG 9 EMPRUNT 2'!$I$14:$I$2000,MATCH('SPACELOG 9 BP'!L$2,'SPACELOG 9 EMPRUNT 2'!$Z$14:$Z$2000,0)),0)</f>
        <v>0</v>
      </c>
      <c r="M58" s="66">
        <f>IFERROR(INDEX('SPACELOG 9 EMPRUNT 2'!$I$14:$I$2000,MATCH('SPACELOG 9 BP'!M$2,'SPACELOG 9 EMPRUNT 2'!$Z$14:$Z$2000,0)),0)</f>
        <v>0</v>
      </c>
      <c r="N58" s="66">
        <f>IFERROR(INDEX('SPACELOG 9 EMPRUNT 2'!$I$14:$I$2000,MATCH('SPACELOG 9 BP'!N$2,'SPACELOG 9 EMPRUNT 2'!$Z$14:$Z$2000,0)),0)</f>
        <v>0</v>
      </c>
      <c r="O58" s="66">
        <f>IFERROR(INDEX('SPACELOG 9 EMPRUNT 2'!$I$14:$I$2000,MATCH('SPACELOG 9 BP'!O$2,'SPACELOG 9 EMPRUNT 2'!$Z$14:$Z$2000,0)),0)</f>
        <v>0</v>
      </c>
      <c r="P58" s="66">
        <f>IFERROR(INDEX('SPACELOG 9 EMPRUNT 2'!$I$14:$I$2000,MATCH('SPACELOG 9 BP'!P$2,'SPACELOG 9 EMPRUNT 2'!$Z$14:$Z$2000,0)),0)</f>
        <v>0</v>
      </c>
      <c r="Q58" s="66">
        <f>IFERROR(INDEX('SPACELOG 9 EMPRUNT 2'!$I$14:$I$2000,MATCH('SPACELOG 9 BP'!Q$2,'SPACELOG 9 EMPRUNT 2'!$Z$14:$Z$2000,0)),0)</f>
        <v>0</v>
      </c>
      <c r="R58" s="75">
        <f>SUM(F58:Q58)</f>
        <v>0</v>
      </c>
      <c r="S58" s="66">
        <f>IFERROR(INDEX('SPACELOG 9 EMPRUNT 2'!$I$14:$I$2000,MATCH('SPACELOG 9 BP'!S$2,'SPACELOG 9 EMPRUNT 2'!$Z$14:$Z$2000,0)),0)</f>
        <v>0</v>
      </c>
      <c r="T58" s="66">
        <f>IFERROR(INDEX('SPACELOG 9 EMPRUNT 2'!$I$14:$I$2000,MATCH('SPACELOG 9 BP'!T$2,'SPACELOG 9 EMPRUNT 2'!$Z$14:$Z$2000,0)),0)</f>
        <v>0</v>
      </c>
      <c r="U58" s="66">
        <f>IFERROR(INDEX('SPACELOG 9 EMPRUNT 2'!$I$14:$I$2000,MATCH('SPACELOG 9 BP'!U$2,'SPACELOG 9 EMPRUNT 2'!$Z$14:$Z$2000,0)),0)</f>
        <v>0</v>
      </c>
      <c r="V58" s="66">
        <f>IFERROR(INDEX('SPACELOG 9 EMPRUNT 2'!$I$14:$I$2000,MATCH('SPACELOG 9 BP'!V$2,'SPACELOG 9 EMPRUNT 2'!$Z$14:$Z$2000,0)),0)</f>
        <v>0</v>
      </c>
      <c r="W58" s="66">
        <f>IFERROR(INDEX('SPACELOG 9 EMPRUNT 2'!$I$14:$I$2000,MATCH('SPACELOG 9 BP'!W$2,'SPACELOG 9 EMPRUNT 2'!$Z$14:$Z$2000,0)),0)</f>
        <v>0</v>
      </c>
      <c r="X58" s="66">
        <f>IFERROR(INDEX('SPACELOG 9 EMPRUNT 2'!$I$14:$I$2000,MATCH('SPACELOG 9 BP'!X$2,'SPACELOG 9 EMPRUNT 2'!$Z$14:$Z$2000,0)),0)</f>
        <v>0</v>
      </c>
      <c r="Y58" s="66">
        <f>IFERROR(INDEX('SPACELOG 9 EMPRUNT 2'!$I$14:$I$2000,MATCH('SPACELOG 9 BP'!Y$2,'SPACELOG 9 EMPRUNT 2'!$Z$14:$Z$2000,0)),0)</f>
        <v>0</v>
      </c>
      <c r="Z58" s="66">
        <f>IFERROR(INDEX('SPACELOG 9 EMPRUNT 2'!$I$14:$I$2000,MATCH('SPACELOG 9 BP'!Z$2,'SPACELOG 9 EMPRUNT 2'!$Z$14:$Z$2000,0)),0)</f>
        <v>0</v>
      </c>
      <c r="AA58" s="66">
        <f>IFERROR(INDEX('SPACELOG 9 EMPRUNT 2'!$I$14:$I$2000,MATCH('SPACELOG 9 BP'!AA$2,'SPACELOG 9 EMPRUNT 2'!$Z$14:$Z$2000,0)),0)</f>
        <v>0</v>
      </c>
      <c r="AB58" s="66">
        <f>IFERROR(INDEX('SPACELOG 9 EMPRUNT 2'!$I$14:$I$2000,MATCH('SPACELOG 9 BP'!AB$2,'SPACELOG 9 EMPRUNT 2'!$Z$14:$Z$2000,0)),0)</f>
        <v>0</v>
      </c>
      <c r="AC58" s="66">
        <f>IFERROR(INDEX('SPACELOG 9 EMPRUNT 2'!$I$14:$I$2000,MATCH('SPACELOG 9 BP'!AC$2,'SPACELOG 9 EMPRUNT 2'!$Z$14:$Z$2000,0)),0)</f>
        <v>0</v>
      </c>
      <c r="AD58" s="66">
        <f>IFERROR(INDEX('SPACELOG 9 EMPRUNT 2'!$I$14:$I$2000,MATCH('SPACELOG 9 BP'!AD$2,'SPACELOG 9 EMPRUNT 2'!$Z$14:$Z$2000,0)),0)</f>
        <v>0</v>
      </c>
      <c r="AE58" s="75">
        <f>SUM(S58:AD58)</f>
        <v>0</v>
      </c>
      <c r="AF58" s="66">
        <f>IFERROR(INDEX('SPACELOG 9 EMPRUNT 2'!$I$14:$I$2000,MATCH('SPACELOG 9 BP'!AF$2,'SPACELOG 9 EMPRUNT 2'!$Z$14:$Z$2000,0)),0)</f>
        <v>0</v>
      </c>
      <c r="AG58" s="66">
        <f>IFERROR(INDEX('SPACELOG 9 EMPRUNT 2'!$I$14:$I$2000,MATCH('SPACELOG 9 BP'!AG$2,'SPACELOG 9 EMPRUNT 2'!$Z$14:$Z$2000,0)),0)</f>
        <v>0</v>
      </c>
      <c r="AH58" s="66">
        <f>IFERROR(INDEX('SPACELOG 9 EMPRUNT 2'!$I$14:$I$2000,MATCH('SPACELOG 9 BP'!AH$2,'SPACELOG 9 EMPRUNT 2'!$Z$14:$Z$2000,0)),0)</f>
        <v>0</v>
      </c>
      <c r="AI58" s="66">
        <f>IFERROR(INDEX('SPACELOG 9 EMPRUNT 2'!$I$14:$I$2000,MATCH('SPACELOG 9 BP'!AI$2,'SPACELOG 9 EMPRUNT 2'!$Z$14:$Z$2000,0)),0)</f>
        <v>0</v>
      </c>
      <c r="AJ58" s="66">
        <f>IFERROR(INDEX('SPACELOG 9 EMPRUNT 2'!$I$14:$I$2000,MATCH('SPACELOG 9 BP'!AJ$2,'SPACELOG 9 EMPRUNT 2'!$Z$14:$Z$2000,0)),0)</f>
        <v>0</v>
      </c>
      <c r="AK58" s="66">
        <f>IFERROR(INDEX('SPACELOG 9 EMPRUNT 2'!$I$14:$I$2000,MATCH('SPACELOG 9 BP'!AK$2,'SPACELOG 9 EMPRUNT 2'!$Z$14:$Z$2000,0)),0)</f>
        <v>0</v>
      </c>
      <c r="AL58" s="66">
        <f>IFERROR(INDEX('SPACELOG 9 EMPRUNT 2'!$I$14:$I$2000,MATCH('SPACELOG 9 BP'!AL$2,'SPACELOG 9 EMPRUNT 2'!$Z$14:$Z$2000,0)),0)</f>
        <v>0</v>
      </c>
      <c r="AM58" s="66">
        <f>IFERROR(INDEX('SPACELOG 9 EMPRUNT 2'!$I$14:$I$2000,MATCH('SPACELOG 9 BP'!AM$2,'SPACELOG 9 EMPRUNT 2'!$Z$14:$Z$2000,0)),0)</f>
        <v>0</v>
      </c>
      <c r="AN58" s="66">
        <f>IFERROR(INDEX('SPACELOG 9 EMPRUNT 2'!$I$14:$I$2000,MATCH('SPACELOG 9 BP'!AN$2,'SPACELOG 9 EMPRUNT 2'!$Z$14:$Z$2000,0)),0)</f>
        <v>0</v>
      </c>
      <c r="AO58" s="66">
        <f>IFERROR(INDEX('SPACELOG 9 EMPRUNT 2'!$I$14:$I$2000,MATCH('SPACELOG 9 BP'!AO$2,'SPACELOG 9 EMPRUNT 2'!$Z$14:$Z$2000,0)),0)</f>
        <v>0</v>
      </c>
      <c r="AP58" s="66">
        <f>IFERROR(INDEX('SPACELOG 9 EMPRUNT 2'!$I$14:$I$2000,MATCH('SPACELOG 9 BP'!AP$2,'SPACELOG 9 EMPRUNT 2'!$Z$14:$Z$2000,0)),0)</f>
        <v>0</v>
      </c>
      <c r="AQ58" s="66">
        <f>IFERROR(INDEX('SPACELOG 9 EMPRUNT 2'!$I$14:$I$2000,MATCH('SPACELOG 9 BP'!AQ$2,'SPACELOG 9 EMPRUNT 2'!$Z$14:$Z$2000,0)),0)</f>
        <v>0</v>
      </c>
      <c r="AR58" s="75">
        <f>SUM(AF58:AQ58)</f>
        <v>0</v>
      </c>
      <c r="AS58" s="66">
        <f>IFERROR(INDEX('SPACELOG 9 EMPRUNT 2'!$I$14:$I$2000,MATCH('SPACELOG 9 BP'!AS$2,'SPACELOG 9 EMPRUNT 2'!$Z$14:$Z$2000,0)),0)</f>
        <v>0</v>
      </c>
      <c r="AT58" s="66">
        <f>IFERROR(INDEX('SPACELOG 9 EMPRUNT 2'!$I$14:$I$2000,MATCH('SPACELOG 9 BP'!AT$2,'SPACELOG 9 EMPRUNT 2'!$Z$14:$Z$2000,0)),0)</f>
        <v>0</v>
      </c>
      <c r="AU58" s="66">
        <f>IFERROR(INDEX('SPACELOG 9 EMPRUNT 2'!$I$14:$I$2000,MATCH('SPACELOG 9 BP'!AU$2,'SPACELOG 9 EMPRUNT 2'!$Z$14:$Z$2000,0)),0)</f>
        <v>0</v>
      </c>
      <c r="AV58" s="66">
        <f>IFERROR(INDEX('SPACELOG 9 EMPRUNT 2'!$I$14:$I$2000,MATCH('SPACELOG 9 BP'!AV$2,'SPACELOG 9 EMPRUNT 2'!$Z$14:$Z$2000,0)),0)</f>
        <v>0</v>
      </c>
      <c r="AW58" s="66">
        <f>IFERROR(INDEX('SPACELOG 9 EMPRUNT 2'!$I$14:$I$2000,MATCH('SPACELOG 9 BP'!AW$2,'SPACELOG 9 EMPRUNT 2'!$Z$14:$Z$2000,0)),0)</f>
        <v>0</v>
      </c>
      <c r="AX58" s="66">
        <f>IFERROR(INDEX('SPACELOG 9 EMPRUNT 2'!$I$14:$I$2000,MATCH('SPACELOG 9 BP'!AX$2,'SPACELOG 9 EMPRUNT 2'!$Z$14:$Z$2000,0)),0)</f>
        <v>0</v>
      </c>
      <c r="AY58" s="66">
        <f>IFERROR(INDEX('SPACELOG 9 EMPRUNT 2'!$I$14:$I$2000,MATCH('SPACELOG 9 BP'!AY$2,'SPACELOG 9 EMPRUNT 2'!$Z$14:$Z$2000,0)),0)</f>
        <v>0</v>
      </c>
      <c r="AZ58" s="66">
        <f>IFERROR(INDEX('SPACELOG 9 EMPRUNT 2'!$I$14:$I$2000,MATCH('SPACELOG 9 BP'!AZ$2,'SPACELOG 9 EMPRUNT 2'!$Z$14:$Z$2000,0)),0)</f>
        <v>0</v>
      </c>
      <c r="BA58" s="66">
        <f>IFERROR(INDEX('SPACELOG 9 EMPRUNT 2'!$I$14:$I$2000,MATCH('SPACELOG 9 BP'!BA$2,'SPACELOG 9 EMPRUNT 2'!$Z$14:$Z$2000,0)),0)</f>
        <v>0</v>
      </c>
      <c r="BB58" s="66">
        <f>IFERROR(INDEX('SPACELOG 9 EMPRUNT 2'!$I$14:$I$2000,MATCH('SPACELOG 9 BP'!BB$2,'SPACELOG 9 EMPRUNT 2'!$Z$14:$Z$2000,0)),0)</f>
        <v>0</v>
      </c>
      <c r="BC58" s="66">
        <f>IFERROR(INDEX('SPACELOG 9 EMPRUNT 2'!$I$14:$I$2000,MATCH('SPACELOG 9 BP'!BC$2,'SPACELOG 9 EMPRUNT 2'!$Z$14:$Z$2000,0)),0)</f>
        <v>0</v>
      </c>
      <c r="BD58" s="66">
        <f>IFERROR(INDEX('SPACELOG 9 EMPRUNT 2'!$I$14:$I$2000,MATCH('SPACELOG 9 BP'!BD$2,'SPACELOG 9 EMPRUNT 2'!$Z$14:$Z$2000,0)),0)</f>
        <v>0</v>
      </c>
      <c r="BE58" s="75">
        <f>SUM(AS58:BD58)</f>
        <v>0</v>
      </c>
      <c r="BF58" s="66">
        <f>IFERROR(INDEX('SPACELOG 9 EMPRUNT 2'!$I$14:$I$2000,MATCH('SPACELOG 9 BP'!BF$2,'SPACELOG 9 EMPRUNT 2'!$Z$14:$Z$2000,0)),0)</f>
        <v>0</v>
      </c>
      <c r="BG58" s="66">
        <f>IFERROR(INDEX('SPACELOG 9 EMPRUNT 2'!$I$14:$I$2000,MATCH('SPACELOG 9 BP'!BG$2,'SPACELOG 9 EMPRUNT 2'!$Z$14:$Z$2000,0)),0)</f>
        <v>0</v>
      </c>
      <c r="BH58" s="66">
        <f>IFERROR(INDEX('SPACELOG 9 EMPRUNT 2'!$I$14:$I$2000,MATCH('SPACELOG 9 BP'!BH$2,'SPACELOG 9 EMPRUNT 2'!$Z$14:$Z$2000,0)),0)</f>
        <v>0</v>
      </c>
      <c r="BI58" s="66">
        <f>IFERROR(INDEX('SPACELOG 9 EMPRUNT 2'!$I$14:$I$2000,MATCH('SPACELOG 9 BP'!BI$2,'SPACELOG 9 EMPRUNT 2'!$Z$14:$Z$2000,0)),0)</f>
        <v>0</v>
      </c>
      <c r="BJ58" s="66">
        <f>IFERROR(INDEX('SPACELOG 9 EMPRUNT 2'!$I$14:$I$2000,MATCH('SPACELOG 9 BP'!BJ$2,'SPACELOG 9 EMPRUNT 2'!$Z$14:$Z$2000,0)),0)</f>
        <v>0</v>
      </c>
      <c r="BK58" s="66">
        <f>IFERROR(INDEX('SPACELOG 9 EMPRUNT 2'!$I$14:$I$2000,MATCH('SPACELOG 9 BP'!BK$2,'SPACELOG 9 EMPRUNT 2'!$Z$14:$Z$2000,0)),0)</f>
        <v>0</v>
      </c>
      <c r="BL58" s="66">
        <f>IFERROR(INDEX('SPACELOG 9 EMPRUNT 2'!$I$14:$I$2000,MATCH('SPACELOG 9 BP'!BL$2,'SPACELOG 9 EMPRUNT 2'!$Z$14:$Z$2000,0)),0)</f>
        <v>0</v>
      </c>
      <c r="BM58" s="66">
        <f>IFERROR(INDEX('SPACELOG 9 EMPRUNT 2'!$I$14:$I$2000,MATCH('SPACELOG 9 BP'!BM$2,'SPACELOG 9 EMPRUNT 2'!$Z$14:$Z$2000,0)),0)</f>
        <v>0</v>
      </c>
      <c r="BN58" s="66">
        <f>IFERROR(INDEX('SPACELOG 9 EMPRUNT 2'!$I$14:$I$2000,MATCH('SPACELOG 9 BP'!BN$2,'SPACELOG 9 EMPRUNT 2'!$Z$14:$Z$2000,0)),0)</f>
        <v>0</v>
      </c>
      <c r="BO58" s="66">
        <f>IFERROR(INDEX('SPACELOG 9 EMPRUNT 2'!$I$14:$I$2000,MATCH('SPACELOG 9 BP'!BO$2,'SPACELOG 9 EMPRUNT 2'!$Z$14:$Z$2000,0)),0)</f>
        <v>0</v>
      </c>
      <c r="BP58" s="66">
        <f>IFERROR(INDEX('SPACELOG 9 EMPRUNT 2'!$I$14:$I$2000,MATCH('SPACELOG 9 BP'!BP$2,'SPACELOG 9 EMPRUNT 2'!$Z$14:$Z$2000,0)),0)</f>
        <v>0</v>
      </c>
      <c r="BQ58" s="66">
        <f>IFERROR(INDEX('SPACELOG 9 EMPRUNT 2'!$I$14:$I$2000,MATCH('SPACELOG 9 BP'!BQ$2,'SPACELOG 9 EMPRUNT 2'!$Z$14:$Z$2000,0)),0)</f>
        <v>0</v>
      </c>
      <c r="BR58" s="75">
        <f>SUM(BF58:BQ58)</f>
        <v>0</v>
      </c>
      <c r="BS58" s="66">
        <f>IFERROR(INDEX('SPACELOG 9 EMPRUNT 2'!$I$14:$I$2000,MATCH('SPACELOG 9 BP'!BS$2,'SPACELOG 9 EMPRUNT 2'!$Z$14:$Z$2000,0)),0)</f>
        <v>0</v>
      </c>
      <c r="BT58" s="66">
        <f>IFERROR(INDEX('SPACELOG 9 EMPRUNT 2'!$I$14:$I$2000,MATCH('SPACELOG 9 BP'!BT$2,'SPACELOG 9 EMPRUNT 2'!$Z$14:$Z$2000,0)),0)</f>
        <v>0</v>
      </c>
      <c r="BU58" s="66">
        <f>IFERROR(INDEX('SPACELOG 9 EMPRUNT 2'!$I$14:$I$2000,MATCH('SPACELOG 9 BP'!BU$2,'SPACELOG 9 EMPRUNT 2'!$Z$14:$Z$2000,0)),0)</f>
        <v>0</v>
      </c>
      <c r="BV58" s="66">
        <f>IFERROR(INDEX('SPACELOG 9 EMPRUNT 2'!$I$14:$I$2000,MATCH('SPACELOG 9 BP'!BV$2,'SPACELOG 9 EMPRUNT 2'!$Z$14:$Z$2000,0)),0)</f>
        <v>0</v>
      </c>
      <c r="BW58" s="66">
        <f>IFERROR(INDEX('SPACELOG 9 EMPRUNT 2'!$I$14:$I$2000,MATCH('SPACELOG 9 BP'!BW$2,'SPACELOG 9 EMPRUNT 2'!$Z$14:$Z$2000,0)),0)</f>
        <v>0</v>
      </c>
      <c r="BX58" s="66">
        <f>IFERROR(INDEX('SPACELOG 9 EMPRUNT 2'!$I$14:$I$2000,MATCH('SPACELOG 9 BP'!BX$2,'SPACELOG 9 EMPRUNT 2'!$Z$14:$Z$2000,0)),0)</f>
        <v>0</v>
      </c>
      <c r="BY58" s="66">
        <f>IFERROR(INDEX('SPACELOG 9 EMPRUNT 2'!$I$14:$I$2000,MATCH('SPACELOG 9 BP'!BY$2,'SPACELOG 9 EMPRUNT 2'!$Z$14:$Z$2000,0)),0)</f>
        <v>0</v>
      </c>
      <c r="BZ58" s="66">
        <f>IFERROR(INDEX('SPACELOG 9 EMPRUNT 2'!$I$14:$I$2000,MATCH('SPACELOG 9 BP'!BZ$2,'SPACELOG 9 EMPRUNT 2'!$Z$14:$Z$2000,0)),0)</f>
        <v>0</v>
      </c>
      <c r="CA58" s="66">
        <f>IFERROR(INDEX('SPACELOG 9 EMPRUNT 2'!$I$14:$I$2000,MATCH('SPACELOG 9 BP'!CA$2,'SPACELOG 9 EMPRUNT 2'!$Z$14:$Z$2000,0)),0)</f>
        <v>0</v>
      </c>
      <c r="CB58" s="66">
        <f>IFERROR(INDEX('SPACELOG 9 EMPRUNT 2'!$I$14:$I$2000,MATCH('SPACELOG 9 BP'!CB$2,'SPACELOG 9 EMPRUNT 2'!$Z$14:$Z$2000,0)),0)</f>
        <v>0</v>
      </c>
      <c r="CC58" s="66">
        <f>IFERROR(INDEX('SPACELOG 9 EMPRUNT 2'!$I$14:$I$2000,MATCH('SPACELOG 9 BP'!CC$2,'SPACELOG 9 EMPRUNT 2'!$Z$14:$Z$2000,0)),0)</f>
        <v>0</v>
      </c>
      <c r="CD58" s="66">
        <f>IFERROR(INDEX('SPACELOG 9 EMPRUNT 2'!$I$14:$I$2000,MATCH('SPACELOG 9 BP'!CD$2,'SPACELOG 9 EMPRUNT 2'!$Z$14:$Z$2000,0)),0)</f>
        <v>0</v>
      </c>
      <c r="CE58" s="75">
        <f>SUM(BS58:CD58)</f>
        <v>0</v>
      </c>
      <c r="CF58" s="66">
        <f>IFERROR(INDEX('SPACELOG 9 EMPRUNT 2'!$I$14:$I$2000,MATCH('SPACELOG 9 BP'!CF$2,'SPACELOG 9 EMPRUNT 2'!$Z$14:$Z$2000,0)),0)</f>
        <v>0</v>
      </c>
      <c r="CG58" s="66">
        <f>IFERROR(INDEX('SPACELOG 9 EMPRUNT 2'!$I$14:$I$2000,MATCH('SPACELOG 9 BP'!CG$2,'SPACELOG 9 EMPRUNT 2'!$Z$14:$Z$2000,0)),0)</f>
        <v>0</v>
      </c>
      <c r="CH58" s="66">
        <f>IFERROR(INDEX('SPACELOG 9 EMPRUNT 2'!$I$14:$I$2000,MATCH('SPACELOG 9 BP'!CH$2,'SPACELOG 9 EMPRUNT 2'!$Z$14:$Z$2000,0)),0)</f>
        <v>0</v>
      </c>
      <c r="CI58" s="66">
        <f>IFERROR(INDEX('SPACELOG 9 EMPRUNT 2'!$I$14:$I$2000,MATCH('SPACELOG 9 BP'!CI$2,'SPACELOG 9 EMPRUNT 2'!$Z$14:$Z$2000,0)),0)</f>
        <v>0</v>
      </c>
      <c r="CJ58" s="66">
        <f>IFERROR(INDEX('SPACELOG 9 EMPRUNT 2'!$I$14:$I$2000,MATCH('SPACELOG 9 BP'!CJ$2,'SPACELOG 9 EMPRUNT 2'!$Z$14:$Z$2000,0)),0)</f>
        <v>0</v>
      </c>
      <c r="CK58" s="66">
        <f>IFERROR(INDEX('SPACELOG 9 EMPRUNT 2'!$I$14:$I$2000,MATCH('SPACELOG 9 BP'!CK$2,'SPACELOG 9 EMPRUNT 2'!$Z$14:$Z$2000,0)),0)</f>
        <v>0</v>
      </c>
      <c r="CL58" s="66">
        <f>IFERROR(INDEX('SPACELOG 9 EMPRUNT 2'!$I$14:$I$2000,MATCH('SPACELOG 9 BP'!CL$2,'SPACELOG 9 EMPRUNT 2'!$Z$14:$Z$2000,0)),0)</f>
        <v>0</v>
      </c>
      <c r="CM58" s="66">
        <f>IFERROR(INDEX('SPACELOG 9 EMPRUNT 2'!$I$14:$I$2000,MATCH('SPACELOG 9 BP'!CM$2,'SPACELOG 9 EMPRUNT 2'!$Z$14:$Z$2000,0)),0)</f>
        <v>0</v>
      </c>
      <c r="CN58" s="66">
        <f>IFERROR(INDEX('SPACELOG 9 EMPRUNT 2'!$I$14:$I$2000,MATCH('SPACELOG 9 BP'!CN$2,'SPACELOG 9 EMPRUNT 2'!$Z$14:$Z$2000,0)),0)</f>
        <v>0</v>
      </c>
      <c r="CO58" s="66">
        <f>IFERROR(INDEX('SPACELOG 9 EMPRUNT 2'!$I$14:$I$2000,MATCH('SPACELOG 9 BP'!CO$2,'SPACELOG 9 EMPRUNT 2'!$Z$14:$Z$2000,0)),0)</f>
        <v>0</v>
      </c>
      <c r="CP58" s="66">
        <f>IFERROR(INDEX('SPACELOG 9 EMPRUNT 2'!$I$14:$I$2000,MATCH('SPACELOG 9 BP'!CP$2,'SPACELOG 9 EMPRUNT 2'!$Z$14:$Z$2000,0)),0)</f>
        <v>0</v>
      </c>
      <c r="CQ58" s="66">
        <f>IFERROR(INDEX('SPACELOG 9 EMPRUNT 2'!$I$14:$I$2000,MATCH('SPACELOG 9 BP'!CQ$2,'SPACELOG 9 EMPRUNT 2'!$Z$14:$Z$2000,0)),0)</f>
        <v>0</v>
      </c>
      <c r="CR58" s="75">
        <f>SUM(CF58:CQ58)</f>
        <v>0</v>
      </c>
      <c r="CS58" s="66">
        <f>IFERROR(INDEX('SPACELOG 9 EMPRUNT 2'!$I$14:$I$2000,MATCH('SPACELOG 9 BP'!CS$2,'SPACELOG 9 EMPRUNT 2'!$Z$14:$Z$2000,0)),0)</f>
        <v>0</v>
      </c>
      <c r="CT58" s="66">
        <f>IFERROR(INDEX('SPACELOG 9 EMPRUNT 2'!$I$14:$I$2000,MATCH('SPACELOG 9 BP'!CT$2,'SPACELOG 9 EMPRUNT 2'!$Z$14:$Z$2000,0)),0)</f>
        <v>0</v>
      </c>
      <c r="CU58" s="66">
        <f>IFERROR(INDEX('SPACELOG 9 EMPRUNT 2'!$I$14:$I$2000,MATCH('SPACELOG 9 BP'!CU$2,'SPACELOG 9 EMPRUNT 2'!$Z$14:$Z$2000,0)),0)</f>
        <v>0</v>
      </c>
      <c r="CV58" s="66">
        <f>IFERROR(INDEX('SPACELOG 9 EMPRUNT 2'!$I$14:$I$2000,MATCH('SPACELOG 9 BP'!CV$2,'SPACELOG 9 EMPRUNT 2'!$Z$14:$Z$2000,0)),0)</f>
        <v>0</v>
      </c>
      <c r="CW58" s="66">
        <f>IFERROR(INDEX('SPACELOG 9 EMPRUNT 2'!$I$14:$I$2000,MATCH('SPACELOG 9 BP'!CW$2,'SPACELOG 9 EMPRUNT 2'!$Z$14:$Z$2000,0)),0)</f>
        <v>0</v>
      </c>
      <c r="CX58" s="66">
        <f>IFERROR(INDEX('SPACELOG 9 EMPRUNT 2'!$I$14:$I$2000,MATCH('SPACELOG 9 BP'!CX$2,'SPACELOG 9 EMPRUNT 2'!$Z$14:$Z$2000,0)),0)</f>
        <v>0</v>
      </c>
      <c r="CY58" s="66">
        <f>IFERROR(INDEX('SPACELOG 9 EMPRUNT 2'!$I$14:$I$2000,MATCH('SPACELOG 9 BP'!CY$2,'SPACELOG 9 EMPRUNT 2'!$Z$14:$Z$2000,0)),0)</f>
        <v>0</v>
      </c>
      <c r="CZ58" s="66">
        <f>IFERROR(INDEX('SPACELOG 9 EMPRUNT 2'!$I$14:$I$2000,MATCH('SPACELOG 9 BP'!CZ$2,'SPACELOG 9 EMPRUNT 2'!$Z$14:$Z$2000,0)),0)</f>
        <v>0</v>
      </c>
      <c r="DA58" s="66">
        <f>IFERROR(INDEX('SPACELOG 9 EMPRUNT 2'!$I$14:$I$2000,MATCH('SPACELOG 9 BP'!DA$2,'SPACELOG 9 EMPRUNT 2'!$Z$14:$Z$2000,0)),0)</f>
        <v>0</v>
      </c>
      <c r="DB58" s="66">
        <f>IFERROR(INDEX('SPACELOG 9 EMPRUNT 2'!$I$14:$I$2000,MATCH('SPACELOG 9 BP'!DB$2,'SPACELOG 9 EMPRUNT 2'!$Z$14:$Z$2000,0)),0)</f>
        <v>0</v>
      </c>
      <c r="DC58" s="66">
        <f>IFERROR(INDEX('SPACELOG 9 EMPRUNT 2'!$I$14:$I$2000,MATCH('SPACELOG 9 BP'!DC$2,'SPACELOG 9 EMPRUNT 2'!$Z$14:$Z$2000,0)),0)</f>
        <v>0</v>
      </c>
      <c r="DD58" s="66">
        <f>IFERROR(INDEX('SPACELOG 9 EMPRUNT 2'!$I$14:$I$2000,MATCH('SPACELOG 9 BP'!DD$2,'SPACELOG 9 EMPRUNT 2'!$Z$14:$Z$2000,0)),0)</f>
        <v>0</v>
      </c>
      <c r="DE58" s="75">
        <f>SUM(CS58:DD58)</f>
        <v>0</v>
      </c>
      <c r="DF58" s="66">
        <f>IFERROR(INDEX('SPACELOG 9 EMPRUNT 2'!$I$14:$I$2000,MATCH('SPACELOG 9 BP'!DF$2,'SPACELOG 9 EMPRUNT 2'!$Z$14:$Z$2000,0)),0)</f>
        <v>0</v>
      </c>
      <c r="DG58" s="66">
        <f>IFERROR(INDEX('SPACELOG 9 EMPRUNT 2'!$I$14:$I$2000,MATCH('SPACELOG 9 BP'!DG$2,'SPACELOG 9 EMPRUNT 2'!$Z$14:$Z$2000,0)),0)</f>
        <v>0</v>
      </c>
      <c r="DH58" s="66">
        <f>IFERROR(INDEX('SPACELOG 9 EMPRUNT 2'!$I$14:$I$2000,MATCH('SPACELOG 9 BP'!DH$2,'SPACELOG 9 EMPRUNT 2'!$Z$14:$Z$2000,0)),0)</f>
        <v>0</v>
      </c>
      <c r="DI58" s="66">
        <f>IFERROR(INDEX('SPACELOG 9 EMPRUNT 2'!$I$14:$I$2000,MATCH('SPACELOG 9 BP'!DI$2,'SPACELOG 9 EMPRUNT 2'!$Z$14:$Z$2000,0)),0)</f>
        <v>0</v>
      </c>
      <c r="DJ58" s="66">
        <f>IFERROR(INDEX('SPACELOG 9 EMPRUNT 2'!$I$14:$I$2000,MATCH('SPACELOG 9 BP'!DJ$2,'SPACELOG 9 EMPRUNT 2'!$Z$14:$Z$2000,0)),0)</f>
        <v>0</v>
      </c>
      <c r="DK58" s="66">
        <f>IFERROR(INDEX('SPACELOG 9 EMPRUNT 2'!$I$14:$I$2000,MATCH('SPACELOG 9 BP'!DK$2,'SPACELOG 9 EMPRUNT 2'!$Z$14:$Z$2000,0)),0)</f>
        <v>0</v>
      </c>
      <c r="DL58" s="66">
        <f>IFERROR(INDEX('SPACELOG 9 EMPRUNT 2'!$I$14:$I$2000,MATCH('SPACELOG 9 BP'!DL$2,'SPACELOG 9 EMPRUNT 2'!$Z$14:$Z$2000,0)),0)</f>
        <v>0</v>
      </c>
      <c r="DM58" s="66">
        <f>IFERROR(INDEX('SPACELOG 9 EMPRUNT 2'!$I$14:$I$2000,MATCH('SPACELOG 9 BP'!DM$2,'SPACELOG 9 EMPRUNT 2'!$Z$14:$Z$2000,0)),0)</f>
        <v>0</v>
      </c>
      <c r="DN58" s="66">
        <f>IFERROR(INDEX('SPACELOG 9 EMPRUNT 2'!$I$14:$I$2000,MATCH('SPACELOG 9 BP'!DN$2,'SPACELOG 9 EMPRUNT 2'!$Z$14:$Z$2000,0)),0)</f>
        <v>0</v>
      </c>
      <c r="DO58" s="66">
        <f>IFERROR(INDEX('SPACELOG 9 EMPRUNT 2'!$I$14:$I$2000,MATCH('SPACELOG 9 BP'!DO$2,'SPACELOG 9 EMPRUNT 2'!$Z$14:$Z$2000,0)),0)</f>
        <v>0</v>
      </c>
      <c r="DP58" s="66">
        <f>IFERROR(INDEX('SPACELOG 9 EMPRUNT 2'!$I$14:$I$2000,MATCH('SPACELOG 9 BP'!DP$2,'SPACELOG 9 EMPRUNT 2'!$Z$14:$Z$2000,0)),0)</f>
        <v>0</v>
      </c>
      <c r="DQ58" s="66">
        <f>IFERROR(INDEX('SPACELOG 9 EMPRUNT 2'!$I$14:$I$2000,MATCH('SPACELOG 9 BP'!DQ$2,'SPACELOG 9 EMPRUNT 2'!$Z$14:$Z$2000,0)),0)</f>
        <v>0</v>
      </c>
      <c r="DR58" s="75">
        <f>SUM(DF58:DQ58)</f>
        <v>0</v>
      </c>
      <c r="DS58" s="66">
        <f>IFERROR(INDEX('SPACELOG 9 EMPRUNT 2'!$I$14:$I$2000,MATCH('SPACELOG 9 BP'!DS$2,'SPACELOG 9 EMPRUNT 2'!$Z$14:$Z$2000,0)),0)</f>
        <v>0</v>
      </c>
      <c r="DT58" s="66">
        <f>IFERROR(INDEX('SPACELOG 9 EMPRUNT 2'!$I$14:$I$2000,MATCH('SPACELOG 9 BP'!DT$2,'SPACELOG 9 EMPRUNT 2'!$Z$14:$Z$2000,0)),0)</f>
        <v>0</v>
      </c>
      <c r="DU58" s="66">
        <f>IFERROR(INDEX('SPACELOG 9 EMPRUNT 2'!$I$14:$I$2000,MATCH('SPACELOG 9 BP'!DU$2,'SPACELOG 9 EMPRUNT 2'!$Z$14:$Z$2000,0)),0)</f>
        <v>0</v>
      </c>
      <c r="DV58" s="66">
        <f>IFERROR(INDEX('SPACELOG 9 EMPRUNT 2'!$I$14:$I$2000,MATCH('SPACELOG 9 BP'!DV$2,'SPACELOG 9 EMPRUNT 2'!$Z$14:$Z$2000,0)),0)</f>
        <v>0</v>
      </c>
      <c r="DW58" s="66">
        <f>IFERROR(INDEX('SPACELOG 9 EMPRUNT 2'!$I$14:$I$2000,MATCH('SPACELOG 9 BP'!DW$2,'SPACELOG 9 EMPRUNT 2'!$Z$14:$Z$2000,0)),0)</f>
        <v>0</v>
      </c>
      <c r="DX58" s="66">
        <f>IFERROR(INDEX('SPACELOG 9 EMPRUNT 2'!$I$14:$I$2000,MATCH('SPACELOG 9 BP'!DX$2,'SPACELOG 9 EMPRUNT 2'!$Z$14:$Z$2000,0)),0)</f>
        <v>0</v>
      </c>
      <c r="DY58" s="66">
        <f>IFERROR(INDEX('SPACELOG 9 EMPRUNT 2'!$I$14:$I$2000,MATCH('SPACELOG 9 BP'!DY$2,'SPACELOG 9 EMPRUNT 2'!$Z$14:$Z$2000,0)),0)</f>
        <v>0</v>
      </c>
      <c r="DZ58" s="66">
        <f>IFERROR(INDEX('SPACELOG 9 EMPRUNT 2'!$I$14:$I$2000,MATCH('SPACELOG 9 BP'!DZ$2,'SPACELOG 9 EMPRUNT 2'!$Z$14:$Z$2000,0)),0)</f>
        <v>0</v>
      </c>
      <c r="EA58" s="66">
        <f>IFERROR(INDEX('SPACELOG 9 EMPRUNT 2'!$I$14:$I$2000,MATCH('SPACELOG 9 BP'!EA$2,'SPACELOG 9 EMPRUNT 2'!$Z$14:$Z$2000,0)),0)</f>
        <v>0</v>
      </c>
      <c r="EB58" s="66">
        <f>IFERROR(INDEX('SPACELOG 9 EMPRUNT 2'!$I$14:$I$2000,MATCH('SPACELOG 9 BP'!EB$2,'SPACELOG 9 EMPRUNT 2'!$Z$14:$Z$2000,0)),0)</f>
        <v>0</v>
      </c>
      <c r="EC58" s="66">
        <f>IFERROR(INDEX('SPACELOG 9 EMPRUNT 2'!$I$14:$I$2000,MATCH('SPACELOG 9 BP'!EC$2,'SPACELOG 9 EMPRUNT 2'!$Z$14:$Z$2000,0)),0)</f>
        <v>0</v>
      </c>
      <c r="ED58" s="66">
        <f>IFERROR(INDEX('SPACELOG 9 EMPRUNT 2'!$I$14:$I$2000,MATCH('SPACELOG 9 BP'!ED$2,'SPACELOG 9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9 EMPRUNT 3'!E6</f>
        <v>0</v>
      </c>
      <c r="D59" s="2" t="s">
        <v>101</v>
      </c>
      <c r="F59" s="66">
        <f>IFERROR(INDEX('SPACELOG 9 EMPRUNT 3'!$I$14:$I$2000,MATCH('SPACELOG 9 BP'!F$2,'SPACELOG 9 EMPRUNT 3'!$Z$14:$Z$2000,0)),0)</f>
        <v>0</v>
      </c>
      <c r="G59" s="66">
        <f>IFERROR(INDEX('SPACELOG 9 EMPRUNT 3'!$I$14:$I$2000,MATCH('SPACELOG 9 BP'!G$2,'SPACELOG 9 EMPRUNT 3'!$Z$14:$Z$2000,0)),0)</f>
        <v>0</v>
      </c>
      <c r="H59" s="66">
        <f>IFERROR(INDEX('SPACELOG 9 EMPRUNT 3'!$I$14:$I$2000,MATCH('SPACELOG 9 BP'!H$2,'SPACELOG 9 EMPRUNT 3'!$Z$14:$Z$2000,0)),0)</f>
        <v>0</v>
      </c>
      <c r="I59" s="66">
        <f>IFERROR(INDEX('SPACELOG 9 EMPRUNT 3'!$I$14:$I$2000,MATCH('SPACELOG 9 BP'!I$2,'SPACELOG 9 EMPRUNT 3'!$Z$14:$Z$2000,0)),0)</f>
        <v>0</v>
      </c>
      <c r="J59" s="66">
        <f>IFERROR(INDEX('SPACELOG 9 EMPRUNT 3'!$I$14:$I$2000,MATCH('SPACELOG 9 BP'!J$2,'SPACELOG 9 EMPRUNT 3'!$Z$14:$Z$2000,0)),0)</f>
        <v>0</v>
      </c>
      <c r="K59" s="66">
        <f>IFERROR(INDEX('SPACELOG 9 EMPRUNT 3'!$I$14:$I$2000,MATCH('SPACELOG 9 BP'!K$2,'SPACELOG 9 EMPRUNT 3'!$Z$14:$Z$2000,0)),0)</f>
        <v>0</v>
      </c>
      <c r="L59" s="66">
        <f>IFERROR(INDEX('SPACELOG 9 EMPRUNT 3'!$I$14:$I$2000,MATCH('SPACELOG 9 BP'!L$2,'SPACELOG 9 EMPRUNT 3'!$Z$14:$Z$2000,0)),0)</f>
        <v>0</v>
      </c>
      <c r="M59" s="66">
        <f>IFERROR(INDEX('SPACELOG 9 EMPRUNT 3'!$I$14:$I$2000,MATCH('SPACELOG 9 BP'!M$2,'SPACELOG 9 EMPRUNT 3'!$Z$14:$Z$2000,0)),0)</f>
        <v>0</v>
      </c>
      <c r="N59" s="66">
        <f>IFERROR(INDEX('SPACELOG 9 EMPRUNT 3'!$I$14:$I$2000,MATCH('SPACELOG 9 BP'!N$2,'SPACELOG 9 EMPRUNT 3'!$Z$14:$Z$2000,0)),0)</f>
        <v>0</v>
      </c>
      <c r="O59" s="66">
        <f>IFERROR(INDEX('SPACELOG 9 EMPRUNT 3'!$I$14:$I$2000,MATCH('SPACELOG 9 BP'!O$2,'SPACELOG 9 EMPRUNT 3'!$Z$14:$Z$2000,0)),0)</f>
        <v>0</v>
      </c>
      <c r="P59" s="66">
        <f>IFERROR(INDEX('SPACELOG 9 EMPRUNT 3'!$I$14:$I$2000,MATCH('SPACELOG 9 BP'!P$2,'SPACELOG 9 EMPRUNT 3'!$Z$14:$Z$2000,0)),0)</f>
        <v>0</v>
      </c>
      <c r="Q59" s="66">
        <f>IFERROR(INDEX('SPACELOG 9 EMPRUNT 3'!$I$14:$I$2000,MATCH('SPACELOG 9 BP'!Q$2,'SPACELOG 9 EMPRUNT 3'!$Z$14:$Z$2000,0)),0)</f>
        <v>0</v>
      </c>
      <c r="R59" s="75">
        <f>SUM(F59:Q59)</f>
        <v>0</v>
      </c>
      <c r="S59" s="66">
        <f>IFERROR(INDEX('SPACELOG 9 EMPRUNT 3'!$I$14:$I$2000,MATCH('SPACELOG 9 BP'!S$2,'SPACELOG 9 EMPRUNT 3'!$Z$14:$Z$2000,0)),0)</f>
        <v>0</v>
      </c>
      <c r="T59" s="66">
        <f>IFERROR(INDEX('SPACELOG 9 EMPRUNT 3'!$I$14:$I$2000,MATCH('SPACELOG 9 BP'!T$2,'SPACELOG 9 EMPRUNT 3'!$Z$14:$Z$2000,0)),0)</f>
        <v>0</v>
      </c>
      <c r="U59" s="66">
        <f>IFERROR(INDEX('SPACELOG 9 EMPRUNT 3'!$I$14:$I$2000,MATCH('SPACELOG 9 BP'!U$2,'SPACELOG 9 EMPRUNT 3'!$Z$14:$Z$2000,0)),0)</f>
        <v>0</v>
      </c>
      <c r="V59" s="66">
        <f>IFERROR(INDEX('SPACELOG 9 EMPRUNT 3'!$I$14:$I$2000,MATCH('SPACELOG 9 BP'!V$2,'SPACELOG 9 EMPRUNT 3'!$Z$14:$Z$2000,0)),0)</f>
        <v>0</v>
      </c>
      <c r="W59" s="66">
        <f>IFERROR(INDEX('SPACELOG 9 EMPRUNT 3'!$I$14:$I$2000,MATCH('SPACELOG 9 BP'!W$2,'SPACELOG 9 EMPRUNT 3'!$Z$14:$Z$2000,0)),0)</f>
        <v>0</v>
      </c>
      <c r="X59" s="66">
        <f>IFERROR(INDEX('SPACELOG 9 EMPRUNT 3'!$I$14:$I$2000,MATCH('SPACELOG 9 BP'!X$2,'SPACELOG 9 EMPRUNT 3'!$Z$14:$Z$2000,0)),0)</f>
        <v>0</v>
      </c>
      <c r="Y59" s="66">
        <f>IFERROR(INDEX('SPACELOG 9 EMPRUNT 3'!$I$14:$I$2000,MATCH('SPACELOG 9 BP'!Y$2,'SPACELOG 9 EMPRUNT 3'!$Z$14:$Z$2000,0)),0)</f>
        <v>0</v>
      </c>
      <c r="Z59" s="66">
        <f>IFERROR(INDEX('SPACELOG 9 EMPRUNT 3'!$I$14:$I$2000,MATCH('SPACELOG 9 BP'!Z$2,'SPACELOG 9 EMPRUNT 3'!$Z$14:$Z$2000,0)),0)</f>
        <v>0</v>
      </c>
      <c r="AA59" s="66">
        <f>IFERROR(INDEX('SPACELOG 9 EMPRUNT 3'!$I$14:$I$2000,MATCH('SPACELOG 9 BP'!AA$2,'SPACELOG 9 EMPRUNT 3'!$Z$14:$Z$2000,0)),0)</f>
        <v>0</v>
      </c>
      <c r="AB59" s="66">
        <f>IFERROR(INDEX('SPACELOG 9 EMPRUNT 3'!$I$14:$I$2000,MATCH('SPACELOG 9 BP'!AB$2,'SPACELOG 9 EMPRUNT 3'!$Z$14:$Z$2000,0)),0)</f>
        <v>0</v>
      </c>
      <c r="AC59" s="66">
        <f>IFERROR(INDEX('SPACELOG 9 EMPRUNT 3'!$I$14:$I$2000,MATCH('SPACELOG 9 BP'!AC$2,'SPACELOG 9 EMPRUNT 3'!$Z$14:$Z$2000,0)),0)</f>
        <v>0</v>
      </c>
      <c r="AD59" s="66">
        <f>IFERROR(INDEX('SPACELOG 9 EMPRUNT 3'!$I$14:$I$2000,MATCH('SPACELOG 9 BP'!AD$2,'SPACELOG 9 EMPRUNT 3'!$Z$14:$Z$2000,0)),0)</f>
        <v>0</v>
      </c>
      <c r="AE59" s="75">
        <f>SUM(S59:AD59)</f>
        <v>0</v>
      </c>
      <c r="AF59" s="66">
        <f>IFERROR(INDEX('SPACELOG 9 EMPRUNT 3'!$I$14:$I$2000,MATCH('SPACELOG 9 BP'!AF$2,'SPACELOG 9 EMPRUNT 3'!$Z$14:$Z$2000,0)),0)</f>
        <v>0</v>
      </c>
      <c r="AG59" s="66">
        <f>IFERROR(INDEX('SPACELOG 9 EMPRUNT 3'!$I$14:$I$2000,MATCH('SPACELOG 9 BP'!AG$2,'SPACELOG 9 EMPRUNT 3'!$Z$14:$Z$2000,0)),0)</f>
        <v>0</v>
      </c>
      <c r="AH59" s="66">
        <f>IFERROR(INDEX('SPACELOG 9 EMPRUNT 3'!$I$14:$I$2000,MATCH('SPACELOG 9 BP'!AH$2,'SPACELOG 9 EMPRUNT 3'!$Z$14:$Z$2000,0)),0)</f>
        <v>0</v>
      </c>
      <c r="AI59" s="66">
        <f>IFERROR(INDEX('SPACELOG 9 EMPRUNT 3'!$I$14:$I$2000,MATCH('SPACELOG 9 BP'!AI$2,'SPACELOG 9 EMPRUNT 3'!$Z$14:$Z$2000,0)),0)</f>
        <v>0</v>
      </c>
      <c r="AJ59" s="66">
        <f>IFERROR(INDEX('SPACELOG 9 EMPRUNT 3'!$I$14:$I$2000,MATCH('SPACELOG 9 BP'!AJ$2,'SPACELOG 9 EMPRUNT 3'!$Z$14:$Z$2000,0)),0)</f>
        <v>0</v>
      </c>
      <c r="AK59" s="66">
        <f>IFERROR(INDEX('SPACELOG 9 EMPRUNT 3'!$I$14:$I$2000,MATCH('SPACELOG 9 BP'!AK$2,'SPACELOG 9 EMPRUNT 3'!$Z$14:$Z$2000,0)),0)</f>
        <v>0</v>
      </c>
      <c r="AL59" s="66">
        <f>IFERROR(INDEX('SPACELOG 9 EMPRUNT 3'!$I$14:$I$2000,MATCH('SPACELOG 9 BP'!AL$2,'SPACELOG 9 EMPRUNT 3'!$Z$14:$Z$2000,0)),0)</f>
        <v>0</v>
      </c>
      <c r="AM59" s="66">
        <f>IFERROR(INDEX('SPACELOG 9 EMPRUNT 3'!$I$14:$I$2000,MATCH('SPACELOG 9 BP'!AM$2,'SPACELOG 9 EMPRUNT 3'!$Z$14:$Z$2000,0)),0)</f>
        <v>0</v>
      </c>
      <c r="AN59" s="66">
        <f>IFERROR(INDEX('SPACELOG 9 EMPRUNT 3'!$I$14:$I$2000,MATCH('SPACELOG 9 BP'!AN$2,'SPACELOG 9 EMPRUNT 3'!$Z$14:$Z$2000,0)),0)</f>
        <v>0</v>
      </c>
      <c r="AO59" s="66">
        <f>IFERROR(INDEX('SPACELOG 9 EMPRUNT 3'!$I$14:$I$2000,MATCH('SPACELOG 9 BP'!AO$2,'SPACELOG 9 EMPRUNT 3'!$Z$14:$Z$2000,0)),0)</f>
        <v>0</v>
      </c>
      <c r="AP59" s="66">
        <f>IFERROR(INDEX('SPACELOG 9 EMPRUNT 3'!$I$14:$I$2000,MATCH('SPACELOG 9 BP'!AP$2,'SPACELOG 9 EMPRUNT 3'!$Z$14:$Z$2000,0)),0)</f>
        <v>0</v>
      </c>
      <c r="AQ59" s="66">
        <f>IFERROR(INDEX('SPACELOG 9 EMPRUNT 3'!$I$14:$I$2000,MATCH('SPACELOG 9 BP'!AQ$2,'SPACELOG 9 EMPRUNT 3'!$Z$14:$Z$2000,0)),0)</f>
        <v>0</v>
      </c>
      <c r="AR59" s="75">
        <f>SUM(AF59:AQ59)</f>
        <v>0</v>
      </c>
      <c r="AS59" s="66">
        <f>IFERROR(INDEX('SPACELOG 9 EMPRUNT 3'!$I$14:$I$2000,MATCH('SPACELOG 9 BP'!AS$2,'SPACELOG 9 EMPRUNT 3'!$Z$14:$Z$2000,0)),0)</f>
        <v>0</v>
      </c>
      <c r="AT59" s="66">
        <f>IFERROR(INDEX('SPACELOG 9 EMPRUNT 3'!$I$14:$I$2000,MATCH('SPACELOG 9 BP'!AT$2,'SPACELOG 9 EMPRUNT 3'!$Z$14:$Z$2000,0)),0)</f>
        <v>0</v>
      </c>
      <c r="AU59" s="66">
        <f>IFERROR(INDEX('SPACELOG 9 EMPRUNT 3'!$I$14:$I$2000,MATCH('SPACELOG 9 BP'!AU$2,'SPACELOG 9 EMPRUNT 3'!$Z$14:$Z$2000,0)),0)</f>
        <v>0</v>
      </c>
      <c r="AV59" s="66">
        <f>IFERROR(INDEX('SPACELOG 9 EMPRUNT 3'!$I$14:$I$2000,MATCH('SPACELOG 9 BP'!AV$2,'SPACELOG 9 EMPRUNT 3'!$Z$14:$Z$2000,0)),0)</f>
        <v>0</v>
      </c>
      <c r="AW59" s="66">
        <f>IFERROR(INDEX('SPACELOG 9 EMPRUNT 3'!$I$14:$I$2000,MATCH('SPACELOG 9 BP'!AW$2,'SPACELOG 9 EMPRUNT 3'!$Z$14:$Z$2000,0)),0)</f>
        <v>0</v>
      </c>
      <c r="AX59" s="66">
        <f>IFERROR(INDEX('SPACELOG 9 EMPRUNT 3'!$I$14:$I$2000,MATCH('SPACELOG 9 BP'!AX$2,'SPACELOG 9 EMPRUNT 3'!$Z$14:$Z$2000,0)),0)</f>
        <v>0</v>
      </c>
      <c r="AY59" s="66">
        <f>IFERROR(INDEX('SPACELOG 9 EMPRUNT 3'!$I$14:$I$2000,MATCH('SPACELOG 9 BP'!AY$2,'SPACELOG 9 EMPRUNT 3'!$Z$14:$Z$2000,0)),0)</f>
        <v>0</v>
      </c>
      <c r="AZ59" s="66">
        <f>IFERROR(INDEX('SPACELOG 9 EMPRUNT 3'!$I$14:$I$2000,MATCH('SPACELOG 9 BP'!AZ$2,'SPACELOG 9 EMPRUNT 3'!$Z$14:$Z$2000,0)),0)</f>
        <v>0</v>
      </c>
      <c r="BA59" s="66">
        <f>IFERROR(INDEX('SPACELOG 9 EMPRUNT 3'!$I$14:$I$2000,MATCH('SPACELOG 9 BP'!BA$2,'SPACELOG 9 EMPRUNT 3'!$Z$14:$Z$2000,0)),0)</f>
        <v>0</v>
      </c>
      <c r="BB59" s="66">
        <f>IFERROR(INDEX('SPACELOG 9 EMPRUNT 3'!$I$14:$I$2000,MATCH('SPACELOG 9 BP'!BB$2,'SPACELOG 9 EMPRUNT 3'!$Z$14:$Z$2000,0)),0)</f>
        <v>0</v>
      </c>
      <c r="BC59" s="66">
        <f>IFERROR(INDEX('SPACELOG 9 EMPRUNT 3'!$I$14:$I$2000,MATCH('SPACELOG 9 BP'!BC$2,'SPACELOG 9 EMPRUNT 3'!$Z$14:$Z$2000,0)),0)</f>
        <v>0</v>
      </c>
      <c r="BD59" s="66">
        <f>IFERROR(INDEX('SPACELOG 9 EMPRUNT 3'!$I$14:$I$2000,MATCH('SPACELOG 9 BP'!BD$2,'SPACELOG 9 EMPRUNT 3'!$Z$14:$Z$2000,0)),0)</f>
        <v>0</v>
      </c>
      <c r="BE59" s="75">
        <f>SUM(AS59:BD59)</f>
        <v>0</v>
      </c>
      <c r="BF59" s="66">
        <f>IFERROR(INDEX('SPACELOG 9 EMPRUNT 3'!$I$14:$I$2000,MATCH('SPACELOG 9 BP'!BF$2,'SPACELOG 9 EMPRUNT 3'!$Z$14:$Z$2000,0)),0)</f>
        <v>0</v>
      </c>
      <c r="BG59" s="66">
        <f>IFERROR(INDEX('SPACELOG 9 EMPRUNT 3'!$I$14:$I$2000,MATCH('SPACELOG 9 BP'!BG$2,'SPACELOG 9 EMPRUNT 3'!$Z$14:$Z$2000,0)),0)</f>
        <v>0</v>
      </c>
      <c r="BH59" s="66">
        <f>IFERROR(INDEX('SPACELOG 9 EMPRUNT 3'!$I$14:$I$2000,MATCH('SPACELOG 9 BP'!BH$2,'SPACELOG 9 EMPRUNT 3'!$Z$14:$Z$2000,0)),0)</f>
        <v>0</v>
      </c>
      <c r="BI59" s="66">
        <f>IFERROR(INDEX('SPACELOG 9 EMPRUNT 3'!$I$14:$I$2000,MATCH('SPACELOG 9 BP'!BI$2,'SPACELOG 9 EMPRUNT 3'!$Z$14:$Z$2000,0)),0)</f>
        <v>0</v>
      </c>
      <c r="BJ59" s="66">
        <f>IFERROR(INDEX('SPACELOG 9 EMPRUNT 3'!$I$14:$I$2000,MATCH('SPACELOG 9 BP'!BJ$2,'SPACELOG 9 EMPRUNT 3'!$Z$14:$Z$2000,0)),0)</f>
        <v>0</v>
      </c>
      <c r="BK59" s="66">
        <f>IFERROR(INDEX('SPACELOG 9 EMPRUNT 3'!$I$14:$I$2000,MATCH('SPACELOG 9 BP'!BK$2,'SPACELOG 9 EMPRUNT 3'!$Z$14:$Z$2000,0)),0)</f>
        <v>0</v>
      </c>
      <c r="BL59" s="66">
        <f>IFERROR(INDEX('SPACELOG 9 EMPRUNT 3'!$I$14:$I$2000,MATCH('SPACELOG 9 BP'!BL$2,'SPACELOG 9 EMPRUNT 3'!$Z$14:$Z$2000,0)),0)</f>
        <v>0</v>
      </c>
      <c r="BM59" s="66">
        <f>IFERROR(INDEX('SPACELOG 9 EMPRUNT 3'!$I$14:$I$2000,MATCH('SPACELOG 9 BP'!BM$2,'SPACELOG 9 EMPRUNT 3'!$Z$14:$Z$2000,0)),0)</f>
        <v>0</v>
      </c>
      <c r="BN59" s="66">
        <f>IFERROR(INDEX('SPACELOG 9 EMPRUNT 3'!$I$14:$I$2000,MATCH('SPACELOG 9 BP'!BN$2,'SPACELOG 9 EMPRUNT 3'!$Z$14:$Z$2000,0)),0)</f>
        <v>0</v>
      </c>
      <c r="BO59" s="66">
        <f>IFERROR(INDEX('SPACELOG 9 EMPRUNT 3'!$I$14:$I$2000,MATCH('SPACELOG 9 BP'!BO$2,'SPACELOG 9 EMPRUNT 3'!$Z$14:$Z$2000,0)),0)</f>
        <v>0</v>
      </c>
      <c r="BP59" s="66">
        <f>IFERROR(INDEX('SPACELOG 9 EMPRUNT 3'!$I$14:$I$2000,MATCH('SPACELOG 9 BP'!BP$2,'SPACELOG 9 EMPRUNT 3'!$Z$14:$Z$2000,0)),0)</f>
        <v>0</v>
      </c>
      <c r="BQ59" s="66">
        <f>IFERROR(INDEX('SPACELOG 9 EMPRUNT 3'!$I$14:$I$2000,MATCH('SPACELOG 9 BP'!BQ$2,'SPACELOG 9 EMPRUNT 3'!$Z$14:$Z$2000,0)),0)</f>
        <v>0</v>
      </c>
      <c r="BR59" s="75">
        <f>SUM(BF59:BQ59)</f>
        <v>0</v>
      </c>
      <c r="BS59" s="66">
        <f>IFERROR(INDEX('SPACELOG 9 EMPRUNT 3'!$I$14:$I$2000,MATCH('SPACELOG 9 BP'!BS$2,'SPACELOG 9 EMPRUNT 3'!$Z$14:$Z$2000,0)),0)</f>
        <v>0</v>
      </c>
      <c r="BT59" s="66">
        <f>IFERROR(INDEX('SPACELOG 9 EMPRUNT 3'!$I$14:$I$2000,MATCH('SPACELOG 9 BP'!BT$2,'SPACELOG 9 EMPRUNT 3'!$Z$14:$Z$2000,0)),0)</f>
        <v>0</v>
      </c>
      <c r="BU59" s="66">
        <f>IFERROR(INDEX('SPACELOG 9 EMPRUNT 3'!$I$14:$I$2000,MATCH('SPACELOG 9 BP'!BU$2,'SPACELOG 9 EMPRUNT 3'!$Z$14:$Z$2000,0)),0)</f>
        <v>0</v>
      </c>
      <c r="BV59" s="66">
        <f>IFERROR(INDEX('SPACELOG 9 EMPRUNT 3'!$I$14:$I$2000,MATCH('SPACELOG 9 BP'!BV$2,'SPACELOG 9 EMPRUNT 3'!$Z$14:$Z$2000,0)),0)</f>
        <v>0</v>
      </c>
      <c r="BW59" s="66">
        <f>IFERROR(INDEX('SPACELOG 9 EMPRUNT 3'!$I$14:$I$2000,MATCH('SPACELOG 9 BP'!BW$2,'SPACELOG 9 EMPRUNT 3'!$Z$14:$Z$2000,0)),0)</f>
        <v>0</v>
      </c>
      <c r="BX59" s="66">
        <f>IFERROR(INDEX('SPACELOG 9 EMPRUNT 3'!$I$14:$I$2000,MATCH('SPACELOG 9 BP'!BX$2,'SPACELOG 9 EMPRUNT 3'!$Z$14:$Z$2000,0)),0)</f>
        <v>0</v>
      </c>
      <c r="BY59" s="66">
        <f>IFERROR(INDEX('SPACELOG 9 EMPRUNT 3'!$I$14:$I$2000,MATCH('SPACELOG 9 BP'!BY$2,'SPACELOG 9 EMPRUNT 3'!$Z$14:$Z$2000,0)),0)</f>
        <v>0</v>
      </c>
      <c r="BZ59" s="66">
        <f>IFERROR(INDEX('SPACELOG 9 EMPRUNT 3'!$I$14:$I$2000,MATCH('SPACELOG 9 BP'!BZ$2,'SPACELOG 9 EMPRUNT 3'!$Z$14:$Z$2000,0)),0)</f>
        <v>0</v>
      </c>
      <c r="CA59" s="66">
        <f>IFERROR(INDEX('SPACELOG 9 EMPRUNT 3'!$I$14:$I$2000,MATCH('SPACELOG 9 BP'!CA$2,'SPACELOG 9 EMPRUNT 3'!$Z$14:$Z$2000,0)),0)</f>
        <v>0</v>
      </c>
      <c r="CB59" s="66">
        <f>IFERROR(INDEX('SPACELOG 9 EMPRUNT 3'!$I$14:$I$2000,MATCH('SPACELOG 9 BP'!CB$2,'SPACELOG 9 EMPRUNT 3'!$Z$14:$Z$2000,0)),0)</f>
        <v>0</v>
      </c>
      <c r="CC59" s="66">
        <f>IFERROR(INDEX('SPACELOG 9 EMPRUNT 3'!$I$14:$I$2000,MATCH('SPACELOG 9 BP'!CC$2,'SPACELOG 9 EMPRUNT 3'!$Z$14:$Z$2000,0)),0)</f>
        <v>0</v>
      </c>
      <c r="CD59" s="66">
        <f>IFERROR(INDEX('SPACELOG 9 EMPRUNT 3'!$I$14:$I$2000,MATCH('SPACELOG 9 BP'!CD$2,'SPACELOG 9 EMPRUNT 3'!$Z$14:$Z$2000,0)),0)</f>
        <v>0</v>
      </c>
      <c r="CE59" s="75">
        <f>SUM(BS59:CD59)</f>
        <v>0</v>
      </c>
      <c r="CF59" s="66">
        <f>IFERROR(INDEX('SPACELOG 9 EMPRUNT 3'!$I$14:$I$2000,MATCH('SPACELOG 9 BP'!CF$2,'SPACELOG 9 EMPRUNT 3'!$Z$14:$Z$2000,0)),0)</f>
        <v>0</v>
      </c>
      <c r="CG59" s="66">
        <f>IFERROR(INDEX('SPACELOG 9 EMPRUNT 3'!$I$14:$I$2000,MATCH('SPACELOG 9 BP'!CG$2,'SPACELOG 9 EMPRUNT 3'!$Z$14:$Z$2000,0)),0)</f>
        <v>0</v>
      </c>
      <c r="CH59" s="66">
        <f>IFERROR(INDEX('SPACELOG 9 EMPRUNT 3'!$I$14:$I$2000,MATCH('SPACELOG 9 BP'!CH$2,'SPACELOG 9 EMPRUNT 3'!$Z$14:$Z$2000,0)),0)</f>
        <v>0</v>
      </c>
      <c r="CI59" s="66">
        <f>IFERROR(INDEX('SPACELOG 9 EMPRUNT 3'!$I$14:$I$2000,MATCH('SPACELOG 9 BP'!CI$2,'SPACELOG 9 EMPRUNT 3'!$Z$14:$Z$2000,0)),0)</f>
        <v>0</v>
      </c>
      <c r="CJ59" s="66">
        <f>IFERROR(INDEX('SPACELOG 9 EMPRUNT 3'!$I$14:$I$2000,MATCH('SPACELOG 9 BP'!CJ$2,'SPACELOG 9 EMPRUNT 3'!$Z$14:$Z$2000,0)),0)</f>
        <v>0</v>
      </c>
      <c r="CK59" s="66">
        <f>IFERROR(INDEX('SPACELOG 9 EMPRUNT 3'!$I$14:$I$2000,MATCH('SPACELOG 9 BP'!CK$2,'SPACELOG 9 EMPRUNT 3'!$Z$14:$Z$2000,0)),0)</f>
        <v>0</v>
      </c>
      <c r="CL59" s="66">
        <f>IFERROR(INDEX('SPACELOG 9 EMPRUNT 3'!$I$14:$I$2000,MATCH('SPACELOG 9 BP'!CL$2,'SPACELOG 9 EMPRUNT 3'!$Z$14:$Z$2000,0)),0)</f>
        <v>0</v>
      </c>
      <c r="CM59" s="66">
        <f>IFERROR(INDEX('SPACELOG 9 EMPRUNT 3'!$I$14:$I$2000,MATCH('SPACELOG 9 BP'!CM$2,'SPACELOG 9 EMPRUNT 3'!$Z$14:$Z$2000,0)),0)</f>
        <v>0</v>
      </c>
      <c r="CN59" s="66">
        <f>IFERROR(INDEX('SPACELOG 9 EMPRUNT 3'!$I$14:$I$2000,MATCH('SPACELOG 9 BP'!CN$2,'SPACELOG 9 EMPRUNT 3'!$Z$14:$Z$2000,0)),0)</f>
        <v>0</v>
      </c>
      <c r="CO59" s="66">
        <f>IFERROR(INDEX('SPACELOG 9 EMPRUNT 3'!$I$14:$I$2000,MATCH('SPACELOG 9 BP'!CO$2,'SPACELOG 9 EMPRUNT 3'!$Z$14:$Z$2000,0)),0)</f>
        <v>0</v>
      </c>
      <c r="CP59" s="66">
        <f>IFERROR(INDEX('SPACELOG 9 EMPRUNT 3'!$I$14:$I$2000,MATCH('SPACELOG 9 BP'!CP$2,'SPACELOG 9 EMPRUNT 3'!$Z$14:$Z$2000,0)),0)</f>
        <v>0</v>
      </c>
      <c r="CQ59" s="66">
        <f>IFERROR(INDEX('SPACELOG 9 EMPRUNT 3'!$I$14:$I$2000,MATCH('SPACELOG 9 BP'!CQ$2,'SPACELOG 9 EMPRUNT 3'!$Z$14:$Z$2000,0)),0)</f>
        <v>0</v>
      </c>
      <c r="CR59" s="75">
        <f>SUM(CF59:CQ59)</f>
        <v>0</v>
      </c>
      <c r="CS59" s="66">
        <f>IFERROR(INDEX('SPACELOG 9 EMPRUNT 3'!$I$14:$I$2000,MATCH('SPACELOG 9 BP'!CS$2,'SPACELOG 9 EMPRUNT 3'!$Z$14:$Z$2000,0)),0)</f>
        <v>0</v>
      </c>
      <c r="CT59" s="66">
        <f>IFERROR(INDEX('SPACELOG 9 EMPRUNT 3'!$I$14:$I$2000,MATCH('SPACELOG 9 BP'!CT$2,'SPACELOG 9 EMPRUNT 3'!$Z$14:$Z$2000,0)),0)</f>
        <v>0</v>
      </c>
      <c r="CU59" s="66">
        <f>IFERROR(INDEX('SPACELOG 9 EMPRUNT 3'!$I$14:$I$2000,MATCH('SPACELOG 9 BP'!CU$2,'SPACELOG 9 EMPRUNT 3'!$Z$14:$Z$2000,0)),0)</f>
        <v>0</v>
      </c>
      <c r="CV59" s="66">
        <f>IFERROR(INDEX('SPACELOG 9 EMPRUNT 3'!$I$14:$I$2000,MATCH('SPACELOG 9 BP'!CV$2,'SPACELOG 9 EMPRUNT 3'!$Z$14:$Z$2000,0)),0)</f>
        <v>0</v>
      </c>
      <c r="CW59" s="66">
        <f>IFERROR(INDEX('SPACELOG 9 EMPRUNT 3'!$I$14:$I$2000,MATCH('SPACELOG 9 BP'!CW$2,'SPACELOG 9 EMPRUNT 3'!$Z$14:$Z$2000,0)),0)</f>
        <v>0</v>
      </c>
      <c r="CX59" s="66">
        <f>IFERROR(INDEX('SPACELOG 9 EMPRUNT 3'!$I$14:$I$2000,MATCH('SPACELOG 9 BP'!CX$2,'SPACELOG 9 EMPRUNT 3'!$Z$14:$Z$2000,0)),0)</f>
        <v>0</v>
      </c>
      <c r="CY59" s="66">
        <f>IFERROR(INDEX('SPACELOG 9 EMPRUNT 3'!$I$14:$I$2000,MATCH('SPACELOG 9 BP'!CY$2,'SPACELOG 9 EMPRUNT 3'!$Z$14:$Z$2000,0)),0)</f>
        <v>0</v>
      </c>
      <c r="CZ59" s="66">
        <f>IFERROR(INDEX('SPACELOG 9 EMPRUNT 3'!$I$14:$I$2000,MATCH('SPACELOG 9 BP'!CZ$2,'SPACELOG 9 EMPRUNT 3'!$Z$14:$Z$2000,0)),0)</f>
        <v>0</v>
      </c>
      <c r="DA59" s="66">
        <f>IFERROR(INDEX('SPACELOG 9 EMPRUNT 3'!$I$14:$I$2000,MATCH('SPACELOG 9 BP'!DA$2,'SPACELOG 9 EMPRUNT 3'!$Z$14:$Z$2000,0)),0)</f>
        <v>0</v>
      </c>
      <c r="DB59" s="66">
        <f>IFERROR(INDEX('SPACELOG 9 EMPRUNT 3'!$I$14:$I$2000,MATCH('SPACELOG 9 BP'!DB$2,'SPACELOG 9 EMPRUNT 3'!$Z$14:$Z$2000,0)),0)</f>
        <v>0</v>
      </c>
      <c r="DC59" s="66">
        <f>IFERROR(INDEX('SPACELOG 9 EMPRUNT 3'!$I$14:$I$2000,MATCH('SPACELOG 9 BP'!DC$2,'SPACELOG 9 EMPRUNT 3'!$Z$14:$Z$2000,0)),0)</f>
        <v>0</v>
      </c>
      <c r="DD59" s="66">
        <f>IFERROR(INDEX('SPACELOG 9 EMPRUNT 3'!$I$14:$I$2000,MATCH('SPACELOG 9 BP'!DD$2,'SPACELOG 9 EMPRUNT 3'!$Z$14:$Z$2000,0)),0)</f>
        <v>0</v>
      </c>
      <c r="DE59" s="75">
        <f>SUM(CS59:DD59)</f>
        <v>0</v>
      </c>
      <c r="DF59" s="66">
        <f>IFERROR(INDEX('SPACELOG 9 EMPRUNT 3'!$I$14:$I$2000,MATCH('SPACELOG 9 BP'!DF$2,'SPACELOG 9 EMPRUNT 3'!$Z$14:$Z$2000,0)),0)</f>
        <v>0</v>
      </c>
      <c r="DG59" s="66">
        <f>IFERROR(INDEX('SPACELOG 9 EMPRUNT 3'!$I$14:$I$2000,MATCH('SPACELOG 9 BP'!DG$2,'SPACELOG 9 EMPRUNT 3'!$Z$14:$Z$2000,0)),0)</f>
        <v>0</v>
      </c>
      <c r="DH59" s="66">
        <f>IFERROR(INDEX('SPACELOG 9 EMPRUNT 3'!$I$14:$I$2000,MATCH('SPACELOG 9 BP'!DH$2,'SPACELOG 9 EMPRUNT 3'!$Z$14:$Z$2000,0)),0)</f>
        <v>0</v>
      </c>
      <c r="DI59" s="66">
        <f>IFERROR(INDEX('SPACELOG 9 EMPRUNT 3'!$I$14:$I$2000,MATCH('SPACELOG 9 BP'!DI$2,'SPACELOG 9 EMPRUNT 3'!$Z$14:$Z$2000,0)),0)</f>
        <v>0</v>
      </c>
      <c r="DJ59" s="66">
        <f>IFERROR(INDEX('SPACELOG 9 EMPRUNT 3'!$I$14:$I$2000,MATCH('SPACELOG 9 BP'!DJ$2,'SPACELOG 9 EMPRUNT 3'!$Z$14:$Z$2000,0)),0)</f>
        <v>0</v>
      </c>
      <c r="DK59" s="66">
        <f>IFERROR(INDEX('SPACELOG 9 EMPRUNT 3'!$I$14:$I$2000,MATCH('SPACELOG 9 BP'!DK$2,'SPACELOG 9 EMPRUNT 3'!$Z$14:$Z$2000,0)),0)</f>
        <v>0</v>
      </c>
      <c r="DL59" s="66">
        <f>IFERROR(INDEX('SPACELOG 9 EMPRUNT 3'!$I$14:$I$2000,MATCH('SPACELOG 9 BP'!DL$2,'SPACELOG 9 EMPRUNT 3'!$Z$14:$Z$2000,0)),0)</f>
        <v>0</v>
      </c>
      <c r="DM59" s="66">
        <f>IFERROR(INDEX('SPACELOG 9 EMPRUNT 3'!$I$14:$I$2000,MATCH('SPACELOG 9 BP'!DM$2,'SPACELOG 9 EMPRUNT 3'!$Z$14:$Z$2000,0)),0)</f>
        <v>0</v>
      </c>
      <c r="DN59" s="66">
        <f>IFERROR(INDEX('SPACELOG 9 EMPRUNT 3'!$I$14:$I$2000,MATCH('SPACELOG 9 BP'!DN$2,'SPACELOG 9 EMPRUNT 3'!$Z$14:$Z$2000,0)),0)</f>
        <v>0</v>
      </c>
      <c r="DO59" s="66">
        <f>IFERROR(INDEX('SPACELOG 9 EMPRUNT 3'!$I$14:$I$2000,MATCH('SPACELOG 9 BP'!DO$2,'SPACELOG 9 EMPRUNT 3'!$Z$14:$Z$2000,0)),0)</f>
        <v>0</v>
      </c>
      <c r="DP59" s="66">
        <f>IFERROR(INDEX('SPACELOG 9 EMPRUNT 3'!$I$14:$I$2000,MATCH('SPACELOG 9 BP'!DP$2,'SPACELOG 9 EMPRUNT 3'!$Z$14:$Z$2000,0)),0)</f>
        <v>0</v>
      </c>
      <c r="DQ59" s="66">
        <f>IFERROR(INDEX('SPACELOG 9 EMPRUNT 3'!$I$14:$I$2000,MATCH('SPACELOG 9 BP'!DQ$2,'SPACELOG 9 EMPRUNT 3'!$Z$14:$Z$2000,0)),0)</f>
        <v>0</v>
      </c>
      <c r="DR59" s="75">
        <f>SUM(DF59:DQ59)</f>
        <v>0</v>
      </c>
      <c r="DS59" s="66">
        <f>IFERROR(INDEX('SPACELOG 9 EMPRUNT 3'!$I$14:$I$2000,MATCH('SPACELOG 9 BP'!DS$2,'SPACELOG 9 EMPRUNT 3'!$Z$14:$Z$2000,0)),0)</f>
        <v>0</v>
      </c>
      <c r="DT59" s="66">
        <f>IFERROR(INDEX('SPACELOG 9 EMPRUNT 3'!$I$14:$I$2000,MATCH('SPACELOG 9 BP'!DT$2,'SPACELOG 9 EMPRUNT 3'!$Z$14:$Z$2000,0)),0)</f>
        <v>0</v>
      </c>
      <c r="DU59" s="66">
        <f>IFERROR(INDEX('SPACELOG 9 EMPRUNT 3'!$I$14:$I$2000,MATCH('SPACELOG 9 BP'!DU$2,'SPACELOG 9 EMPRUNT 3'!$Z$14:$Z$2000,0)),0)</f>
        <v>0</v>
      </c>
      <c r="DV59" s="66">
        <f>IFERROR(INDEX('SPACELOG 9 EMPRUNT 3'!$I$14:$I$2000,MATCH('SPACELOG 9 BP'!DV$2,'SPACELOG 9 EMPRUNT 3'!$Z$14:$Z$2000,0)),0)</f>
        <v>0</v>
      </c>
      <c r="DW59" s="66">
        <f>IFERROR(INDEX('SPACELOG 9 EMPRUNT 3'!$I$14:$I$2000,MATCH('SPACELOG 9 BP'!DW$2,'SPACELOG 9 EMPRUNT 3'!$Z$14:$Z$2000,0)),0)</f>
        <v>0</v>
      </c>
      <c r="DX59" s="66">
        <f>IFERROR(INDEX('SPACELOG 9 EMPRUNT 3'!$I$14:$I$2000,MATCH('SPACELOG 9 BP'!DX$2,'SPACELOG 9 EMPRUNT 3'!$Z$14:$Z$2000,0)),0)</f>
        <v>0</v>
      </c>
      <c r="DY59" s="66">
        <f>IFERROR(INDEX('SPACELOG 9 EMPRUNT 3'!$I$14:$I$2000,MATCH('SPACELOG 9 BP'!DY$2,'SPACELOG 9 EMPRUNT 3'!$Z$14:$Z$2000,0)),0)</f>
        <v>0</v>
      </c>
      <c r="DZ59" s="66">
        <f>IFERROR(INDEX('SPACELOG 9 EMPRUNT 3'!$I$14:$I$2000,MATCH('SPACELOG 9 BP'!DZ$2,'SPACELOG 9 EMPRUNT 3'!$Z$14:$Z$2000,0)),0)</f>
        <v>0</v>
      </c>
      <c r="EA59" s="66">
        <f>IFERROR(INDEX('SPACELOG 9 EMPRUNT 3'!$I$14:$I$2000,MATCH('SPACELOG 9 BP'!EA$2,'SPACELOG 9 EMPRUNT 3'!$Z$14:$Z$2000,0)),0)</f>
        <v>0</v>
      </c>
      <c r="EB59" s="66">
        <f>IFERROR(INDEX('SPACELOG 9 EMPRUNT 3'!$I$14:$I$2000,MATCH('SPACELOG 9 BP'!EB$2,'SPACELOG 9 EMPRUNT 3'!$Z$14:$Z$2000,0)),0)</f>
        <v>0</v>
      </c>
      <c r="EC59" s="66">
        <f>IFERROR(INDEX('SPACELOG 9 EMPRUNT 3'!$I$14:$I$2000,MATCH('SPACELOG 9 BP'!EC$2,'SPACELOG 9 EMPRUNT 3'!$Z$14:$Z$2000,0)),0)</f>
        <v>0</v>
      </c>
      <c r="ED59" s="66">
        <f>IFERROR(INDEX('SPACELOG 9 EMPRUNT 3'!$I$14:$I$2000,MATCH('SPACELOG 9 BP'!ED$2,'SPACELOG 9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9 EMPRUNT 3'!I5</f>
        <v/>
      </c>
      <c r="D60" s="22" t="s">
        <v>102</v>
      </c>
      <c r="E60" s="79"/>
      <c r="F60" s="66">
        <f t="shared" ref="F60:Q60" si="189">F55-F57-F58-F59</f>
        <v>0</v>
      </c>
      <c r="G60" s="66">
        <f t="shared" si="189"/>
        <v>0</v>
      </c>
      <c r="H60" s="66">
        <f t="shared" si="189"/>
        <v>0</v>
      </c>
      <c r="I60" s="66">
        <f t="shared" si="189"/>
        <v>0</v>
      </c>
      <c r="J60" s="66">
        <f t="shared" si="189"/>
        <v>0</v>
      </c>
      <c r="K60" s="66">
        <f t="shared" si="189"/>
        <v>0</v>
      </c>
      <c r="L60" s="66">
        <f t="shared" si="189"/>
        <v>0</v>
      </c>
      <c r="M60" s="66">
        <f t="shared" si="189"/>
        <v>0</v>
      </c>
      <c r="N60" s="66">
        <f t="shared" si="189"/>
        <v>0</v>
      </c>
      <c r="O60" s="66">
        <f t="shared" si="189"/>
        <v>0</v>
      </c>
      <c r="P60" s="66">
        <f t="shared" si="189"/>
        <v>0</v>
      </c>
      <c r="Q60" s="66">
        <f t="shared" si="189"/>
        <v>0</v>
      </c>
      <c r="R60" s="75">
        <f>SUM(F60:Q60)</f>
        <v>0</v>
      </c>
      <c r="S60" s="66">
        <f t="shared" ref="S60:AD60" si="190">S55-S57-S58-S59</f>
        <v>0</v>
      </c>
      <c r="T60" s="66">
        <f t="shared" si="190"/>
        <v>0</v>
      </c>
      <c r="U60" s="66">
        <f t="shared" si="190"/>
        <v>0</v>
      </c>
      <c r="V60" s="66">
        <f t="shared" si="190"/>
        <v>0</v>
      </c>
      <c r="W60" s="66">
        <f t="shared" si="190"/>
        <v>0</v>
      </c>
      <c r="X60" s="66">
        <f t="shared" si="190"/>
        <v>0</v>
      </c>
      <c r="Y60" s="66">
        <f t="shared" si="190"/>
        <v>0</v>
      </c>
      <c r="Z60" s="66">
        <f t="shared" si="190"/>
        <v>0</v>
      </c>
      <c r="AA60" s="66">
        <f t="shared" si="190"/>
        <v>0</v>
      </c>
      <c r="AB60" s="66">
        <f t="shared" si="190"/>
        <v>0</v>
      </c>
      <c r="AC60" s="66">
        <f t="shared" si="190"/>
        <v>0</v>
      </c>
      <c r="AD60" s="66">
        <f t="shared" si="190"/>
        <v>0</v>
      </c>
      <c r="AE60" s="75">
        <f>SUM(S60:AD60)</f>
        <v>0</v>
      </c>
      <c r="AF60" s="66">
        <f t="shared" ref="AF60:AQ60" si="191">AF55-AF57-AF58-AF59</f>
        <v>0</v>
      </c>
      <c r="AG60" s="66">
        <f t="shared" si="191"/>
        <v>0</v>
      </c>
      <c r="AH60" s="66">
        <f t="shared" si="191"/>
        <v>0</v>
      </c>
      <c r="AI60" s="66">
        <f t="shared" si="191"/>
        <v>0</v>
      </c>
      <c r="AJ60" s="66">
        <f t="shared" si="191"/>
        <v>0</v>
      </c>
      <c r="AK60" s="66">
        <f t="shared" si="191"/>
        <v>0</v>
      </c>
      <c r="AL60" s="66">
        <f t="shared" si="191"/>
        <v>0</v>
      </c>
      <c r="AM60" s="66">
        <f t="shared" si="191"/>
        <v>0</v>
      </c>
      <c r="AN60" s="66">
        <f t="shared" si="191"/>
        <v>0</v>
      </c>
      <c r="AO60" s="66">
        <f t="shared" si="191"/>
        <v>0</v>
      </c>
      <c r="AP60" s="66">
        <f t="shared" si="191"/>
        <v>0</v>
      </c>
      <c r="AQ60" s="66">
        <f t="shared" si="191"/>
        <v>0</v>
      </c>
      <c r="AR60" s="75">
        <f>SUM(AF60:AQ60)</f>
        <v>0</v>
      </c>
      <c r="AS60" s="66">
        <f t="shared" ref="AS60:BD60" si="192">AS55-AS57-AS58-AS59</f>
        <v>0</v>
      </c>
      <c r="AT60" s="66">
        <f t="shared" si="192"/>
        <v>0</v>
      </c>
      <c r="AU60" s="66">
        <f t="shared" si="192"/>
        <v>0</v>
      </c>
      <c r="AV60" s="66">
        <f t="shared" si="192"/>
        <v>0</v>
      </c>
      <c r="AW60" s="66">
        <f t="shared" si="192"/>
        <v>0</v>
      </c>
      <c r="AX60" s="66">
        <f t="shared" si="192"/>
        <v>0</v>
      </c>
      <c r="AY60" s="66">
        <f t="shared" si="192"/>
        <v>0</v>
      </c>
      <c r="AZ60" s="66">
        <f t="shared" si="192"/>
        <v>0</v>
      </c>
      <c r="BA60" s="66">
        <f t="shared" si="192"/>
        <v>0</v>
      </c>
      <c r="BB60" s="66">
        <f t="shared" si="192"/>
        <v>0</v>
      </c>
      <c r="BC60" s="66">
        <f t="shared" si="192"/>
        <v>0</v>
      </c>
      <c r="BD60" s="66">
        <f t="shared" si="192"/>
        <v>0</v>
      </c>
      <c r="BE60" s="75">
        <f>SUM(AS60:BD60)</f>
        <v>0</v>
      </c>
      <c r="BF60" s="66">
        <f t="shared" ref="BF60:BQ60" si="193">BF55-BF57-BF58-BF59</f>
        <v>0</v>
      </c>
      <c r="BG60" s="66">
        <f t="shared" si="193"/>
        <v>0</v>
      </c>
      <c r="BH60" s="66">
        <f t="shared" si="193"/>
        <v>0</v>
      </c>
      <c r="BI60" s="66">
        <f t="shared" si="193"/>
        <v>0</v>
      </c>
      <c r="BJ60" s="66">
        <f t="shared" si="193"/>
        <v>0</v>
      </c>
      <c r="BK60" s="66">
        <f t="shared" si="193"/>
        <v>0</v>
      </c>
      <c r="BL60" s="66">
        <f t="shared" si="193"/>
        <v>0</v>
      </c>
      <c r="BM60" s="66">
        <f t="shared" si="193"/>
        <v>0</v>
      </c>
      <c r="BN60" s="66">
        <f t="shared" si="193"/>
        <v>0</v>
      </c>
      <c r="BO60" s="66">
        <f t="shared" si="193"/>
        <v>0</v>
      </c>
      <c r="BP60" s="66">
        <f t="shared" si="193"/>
        <v>0</v>
      </c>
      <c r="BQ60" s="66">
        <f t="shared" si="193"/>
        <v>0</v>
      </c>
      <c r="BR60" s="75">
        <f>SUM(BF60:BQ60)</f>
        <v>0</v>
      </c>
      <c r="BS60" s="66">
        <f t="shared" ref="BS60:CD60" si="194">BS55-BS57-BS58-BS59</f>
        <v>0</v>
      </c>
      <c r="BT60" s="66">
        <f t="shared" si="194"/>
        <v>0</v>
      </c>
      <c r="BU60" s="66">
        <f t="shared" si="194"/>
        <v>0</v>
      </c>
      <c r="BV60" s="66">
        <f t="shared" si="194"/>
        <v>0</v>
      </c>
      <c r="BW60" s="66">
        <f t="shared" si="194"/>
        <v>0</v>
      </c>
      <c r="BX60" s="66">
        <f t="shared" si="194"/>
        <v>0</v>
      </c>
      <c r="BY60" s="66">
        <f t="shared" si="194"/>
        <v>0</v>
      </c>
      <c r="BZ60" s="66">
        <f t="shared" si="194"/>
        <v>0</v>
      </c>
      <c r="CA60" s="66">
        <f t="shared" si="194"/>
        <v>0</v>
      </c>
      <c r="CB60" s="66">
        <f t="shared" si="194"/>
        <v>0</v>
      </c>
      <c r="CC60" s="66">
        <f t="shared" si="194"/>
        <v>0</v>
      </c>
      <c r="CD60" s="66">
        <f t="shared" si="194"/>
        <v>0</v>
      </c>
      <c r="CE60" s="75">
        <f>SUM(BS60:CD60)</f>
        <v>0</v>
      </c>
      <c r="CF60" s="66">
        <f t="shared" ref="CF60:CQ60" si="195">CF55-CF57-CF58-CF59</f>
        <v>0</v>
      </c>
      <c r="CG60" s="66">
        <f t="shared" si="195"/>
        <v>0</v>
      </c>
      <c r="CH60" s="66">
        <f t="shared" si="195"/>
        <v>0</v>
      </c>
      <c r="CI60" s="66">
        <f t="shared" si="195"/>
        <v>0</v>
      </c>
      <c r="CJ60" s="66">
        <f t="shared" si="195"/>
        <v>0</v>
      </c>
      <c r="CK60" s="66">
        <f t="shared" si="195"/>
        <v>0</v>
      </c>
      <c r="CL60" s="66">
        <f t="shared" si="195"/>
        <v>0</v>
      </c>
      <c r="CM60" s="66">
        <f t="shared" si="195"/>
        <v>0</v>
      </c>
      <c r="CN60" s="66">
        <f t="shared" si="195"/>
        <v>0</v>
      </c>
      <c r="CO60" s="66">
        <f t="shared" si="195"/>
        <v>0</v>
      </c>
      <c r="CP60" s="66">
        <f t="shared" si="195"/>
        <v>0</v>
      </c>
      <c r="CQ60" s="66">
        <f t="shared" si="195"/>
        <v>0</v>
      </c>
      <c r="CR60" s="75">
        <f>SUM(CF60:CQ60)</f>
        <v>0</v>
      </c>
      <c r="CS60" s="66">
        <f t="shared" ref="CS60:DD60" si="196">CS55-CS57-CS58-CS59</f>
        <v>0</v>
      </c>
      <c r="CT60" s="66">
        <f t="shared" si="196"/>
        <v>0</v>
      </c>
      <c r="CU60" s="66">
        <f t="shared" si="196"/>
        <v>0</v>
      </c>
      <c r="CV60" s="66">
        <f t="shared" si="196"/>
        <v>0</v>
      </c>
      <c r="CW60" s="66">
        <f t="shared" si="196"/>
        <v>0</v>
      </c>
      <c r="CX60" s="66">
        <f t="shared" si="196"/>
        <v>0</v>
      </c>
      <c r="CY60" s="66">
        <f t="shared" si="196"/>
        <v>0</v>
      </c>
      <c r="CZ60" s="66">
        <f t="shared" si="196"/>
        <v>0</v>
      </c>
      <c r="DA60" s="66">
        <f t="shared" si="196"/>
        <v>0</v>
      </c>
      <c r="DB60" s="66">
        <f t="shared" si="196"/>
        <v>0</v>
      </c>
      <c r="DC60" s="66">
        <f t="shared" si="196"/>
        <v>0</v>
      </c>
      <c r="DD60" s="66">
        <f t="shared" si="196"/>
        <v>0</v>
      </c>
      <c r="DE60" s="75">
        <f>SUM(CS60:DD60)</f>
        <v>0</v>
      </c>
      <c r="DF60" s="66">
        <f t="shared" ref="DF60:DQ60" si="197">DF55-DF57-DF58-DF59</f>
        <v>0</v>
      </c>
      <c r="DG60" s="66">
        <f t="shared" si="197"/>
        <v>0</v>
      </c>
      <c r="DH60" s="66">
        <f t="shared" si="197"/>
        <v>0</v>
      </c>
      <c r="DI60" s="66">
        <f t="shared" si="197"/>
        <v>0</v>
      </c>
      <c r="DJ60" s="66">
        <f t="shared" si="197"/>
        <v>0</v>
      </c>
      <c r="DK60" s="66">
        <f t="shared" si="197"/>
        <v>0</v>
      </c>
      <c r="DL60" s="66">
        <f t="shared" si="197"/>
        <v>0</v>
      </c>
      <c r="DM60" s="66">
        <f t="shared" si="197"/>
        <v>0</v>
      </c>
      <c r="DN60" s="66">
        <f t="shared" si="197"/>
        <v>0</v>
      </c>
      <c r="DO60" s="66">
        <f t="shared" si="197"/>
        <v>0</v>
      </c>
      <c r="DP60" s="66">
        <f t="shared" si="197"/>
        <v>0</v>
      </c>
      <c r="DQ60" s="66">
        <f t="shared" si="197"/>
        <v>0</v>
      </c>
      <c r="DR60" s="75">
        <f>SUM(DF60:DQ60)</f>
        <v>0</v>
      </c>
      <c r="DS60" s="66">
        <f t="shared" ref="DS60:ED60" si="198">DS55-DS57-DS58-DS59</f>
        <v>0</v>
      </c>
      <c r="DT60" s="66">
        <f t="shared" si="198"/>
        <v>0</v>
      </c>
      <c r="DU60" s="66">
        <f t="shared" si="198"/>
        <v>0</v>
      </c>
      <c r="DV60" s="66">
        <f t="shared" si="198"/>
        <v>0</v>
      </c>
      <c r="DW60" s="66">
        <f t="shared" si="198"/>
        <v>0</v>
      </c>
      <c r="DX60" s="66">
        <f t="shared" si="198"/>
        <v>0</v>
      </c>
      <c r="DY60" s="66">
        <f t="shared" si="198"/>
        <v>0</v>
      </c>
      <c r="DZ60" s="66">
        <f t="shared" si="198"/>
        <v>0</v>
      </c>
      <c r="EA60" s="66">
        <f t="shared" si="198"/>
        <v>0</v>
      </c>
      <c r="EB60" s="66">
        <f t="shared" si="198"/>
        <v>0</v>
      </c>
      <c r="EC60" s="66">
        <f t="shared" si="198"/>
        <v>0</v>
      </c>
      <c r="ED60" s="66">
        <f t="shared" si="198"/>
        <v>0</v>
      </c>
      <c r="EE60" s="75">
        <f>SUM(DS60:ED60)</f>
        <v>0</v>
      </c>
    </row>
    <row r="61" spans="1:135" x14ac:dyDescent="0.2">
      <c r="A61" s="82" t="s">
        <v>174</v>
      </c>
      <c r="B61" s="84">
        <f>'SPACELOG 9 EMPRUNT 3'!E9</f>
        <v>46508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99">IF(F60&gt;0,F60*$C$65,0)</f>
        <v>0</v>
      </c>
      <c r="G62" s="66">
        <f t="shared" si="199"/>
        <v>0</v>
      </c>
      <c r="H62" s="66">
        <f t="shared" si="199"/>
        <v>0</v>
      </c>
      <c r="I62" s="66">
        <f t="shared" si="199"/>
        <v>0</v>
      </c>
      <c r="J62" s="66">
        <f t="shared" si="199"/>
        <v>0</v>
      </c>
      <c r="K62" s="66">
        <f t="shared" si="199"/>
        <v>0</v>
      </c>
      <c r="L62" s="66">
        <f t="shared" si="199"/>
        <v>0</v>
      </c>
      <c r="M62" s="66">
        <f t="shared" si="199"/>
        <v>0</v>
      </c>
      <c r="N62" s="66">
        <f t="shared" si="199"/>
        <v>0</v>
      </c>
      <c r="O62" s="66">
        <f t="shared" si="199"/>
        <v>0</v>
      </c>
      <c r="P62" s="66">
        <f t="shared" si="199"/>
        <v>0</v>
      </c>
      <c r="Q62" s="66">
        <f t="shared" si="199"/>
        <v>0</v>
      </c>
      <c r="R62" s="75">
        <f>SUM(F62:Q62)</f>
        <v>0</v>
      </c>
      <c r="S62" s="66">
        <f t="shared" ref="S62:AD62" si="200">IF(S60&gt;0,S60*$C$65,0)</f>
        <v>0</v>
      </c>
      <c r="T62" s="66">
        <f t="shared" si="200"/>
        <v>0</v>
      </c>
      <c r="U62" s="66">
        <f t="shared" si="200"/>
        <v>0</v>
      </c>
      <c r="V62" s="66">
        <f t="shared" si="200"/>
        <v>0</v>
      </c>
      <c r="W62" s="66">
        <f t="shared" si="200"/>
        <v>0</v>
      </c>
      <c r="X62" s="66">
        <f t="shared" si="200"/>
        <v>0</v>
      </c>
      <c r="Y62" s="66">
        <f t="shared" si="200"/>
        <v>0</v>
      </c>
      <c r="Z62" s="66">
        <f t="shared" si="200"/>
        <v>0</v>
      </c>
      <c r="AA62" s="66">
        <f t="shared" si="200"/>
        <v>0</v>
      </c>
      <c r="AB62" s="66">
        <f t="shared" si="200"/>
        <v>0</v>
      </c>
      <c r="AC62" s="66">
        <f t="shared" si="200"/>
        <v>0</v>
      </c>
      <c r="AD62" s="66">
        <f t="shared" si="200"/>
        <v>0</v>
      </c>
      <c r="AE62" s="75">
        <f>SUM(S62:AD62)</f>
        <v>0</v>
      </c>
      <c r="AF62" s="66">
        <f t="shared" ref="AF62:AQ62" si="201">IF(AF60&gt;0,AF60*$C$65,0)</f>
        <v>0</v>
      </c>
      <c r="AG62" s="66">
        <f t="shared" si="201"/>
        <v>0</v>
      </c>
      <c r="AH62" s="66">
        <f t="shared" si="201"/>
        <v>0</v>
      </c>
      <c r="AI62" s="66">
        <f t="shared" si="201"/>
        <v>0</v>
      </c>
      <c r="AJ62" s="66">
        <f t="shared" si="201"/>
        <v>0</v>
      </c>
      <c r="AK62" s="66">
        <f t="shared" si="201"/>
        <v>0</v>
      </c>
      <c r="AL62" s="66">
        <f t="shared" si="201"/>
        <v>0</v>
      </c>
      <c r="AM62" s="66">
        <f t="shared" si="201"/>
        <v>0</v>
      </c>
      <c r="AN62" s="66">
        <f t="shared" si="201"/>
        <v>0</v>
      </c>
      <c r="AO62" s="66">
        <f t="shared" si="201"/>
        <v>0</v>
      </c>
      <c r="AP62" s="66">
        <f t="shared" si="201"/>
        <v>0</v>
      </c>
      <c r="AQ62" s="66">
        <f t="shared" si="201"/>
        <v>0</v>
      </c>
      <c r="AR62" s="75">
        <f>SUM(AF62:AQ62)</f>
        <v>0</v>
      </c>
      <c r="AS62" s="66">
        <f t="shared" ref="AS62:BD62" si="202">IF(AS60&gt;0,AS60*$C$65,0)</f>
        <v>0</v>
      </c>
      <c r="AT62" s="66">
        <f t="shared" si="202"/>
        <v>0</v>
      </c>
      <c r="AU62" s="66">
        <f t="shared" si="202"/>
        <v>0</v>
      </c>
      <c r="AV62" s="66">
        <f t="shared" si="202"/>
        <v>0</v>
      </c>
      <c r="AW62" s="66">
        <f t="shared" si="202"/>
        <v>0</v>
      </c>
      <c r="AX62" s="66">
        <f t="shared" si="202"/>
        <v>0</v>
      </c>
      <c r="AY62" s="66">
        <f t="shared" si="202"/>
        <v>0</v>
      </c>
      <c r="AZ62" s="66">
        <f t="shared" si="202"/>
        <v>0</v>
      </c>
      <c r="BA62" s="66">
        <f t="shared" si="202"/>
        <v>0</v>
      </c>
      <c r="BB62" s="66">
        <f t="shared" si="202"/>
        <v>0</v>
      </c>
      <c r="BC62" s="66">
        <f t="shared" si="202"/>
        <v>0</v>
      </c>
      <c r="BD62" s="66">
        <f t="shared" si="202"/>
        <v>0</v>
      </c>
      <c r="BE62" s="75">
        <f>SUM(AS62:BD62)</f>
        <v>0</v>
      </c>
      <c r="BF62" s="66">
        <f t="shared" ref="BF62:BQ62" si="203">IF(BF60&gt;0,BF60*$C$65,0)</f>
        <v>0</v>
      </c>
      <c r="BG62" s="66">
        <f t="shared" si="203"/>
        <v>0</v>
      </c>
      <c r="BH62" s="66">
        <f t="shared" si="203"/>
        <v>0</v>
      </c>
      <c r="BI62" s="66">
        <f t="shared" si="203"/>
        <v>0</v>
      </c>
      <c r="BJ62" s="66">
        <f t="shared" si="203"/>
        <v>0</v>
      </c>
      <c r="BK62" s="66">
        <f t="shared" si="203"/>
        <v>0</v>
      </c>
      <c r="BL62" s="66">
        <f t="shared" si="203"/>
        <v>0</v>
      </c>
      <c r="BM62" s="66">
        <f t="shared" si="203"/>
        <v>0</v>
      </c>
      <c r="BN62" s="66">
        <f t="shared" si="203"/>
        <v>0</v>
      </c>
      <c r="BO62" s="66">
        <f t="shared" si="203"/>
        <v>0</v>
      </c>
      <c r="BP62" s="66">
        <f t="shared" si="203"/>
        <v>0</v>
      </c>
      <c r="BQ62" s="66">
        <f t="shared" si="203"/>
        <v>0</v>
      </c>
      <c r="BR62" s="75">
        <f>SUM(BF62:BQ62)</f>
        <v>0</v>
      </c>
      <c r="BS62" s="66">
        <f t="shared" ref="BS62:CD62" si="204">IF(BS60&gt;0,BS60*$C$65,0)</f>
        <v>0</v>
      </c>
      <c r="BT62" s="66">
        <f t="shared" si="204"/>
        <v>0</v>
      </c>
      <c r="BU62" s="66">
        <f t="shared" si="204"/>
        <v>0</v>
      </c>
      <c r="BV62" s="66">
        <f t="shared" si="204"/>
        <v>0</v>
      </c>
      <c r="BW62" s="66">
        <f t="shared" si="204"/>
        <v>0</v>
      </c>
      <c r="BX62" s="66">
        <f t="shared" si="204"/>
        <v>0</v>
      </c>
      <c r="BY62" s="66">
        <f t="shared" si="204"/>
        <v>0</v>
      </c>
      <c r="BZ62" s="66">
        <f t="shared" si="204"/>
        <v>0</v>
      </c>
      <c r="CA62" s="66">
        <f t="shared" si="204"/>
        <v>0</v>
      </c>
      <c r="CB62" s="66">
        <f t="shared" si="204"/>
        <v>0</v>
      </c>
      <c r="CC62" s="66">
        <f t="shared" si="204"/>
        <v>0</v>
      </c>
      <c r="CD62" s="66">
        <f t="shared" si="204"/>
        <v>0</v>
      </c>
      <c r="CE62" s="75">
        <f>SUM(BS62:CD62)</f>
        <v>0</v>
      </c>
      <c r="CF62" s="66">
        <f t="shared" ref="CF62:CQ62" si="205">IF(CF60&gt;0,CF60*$C$65,0)</f>
        <v>0</v>
      </c>
      <c r="CG62" s="66">
        <f t="shared" si="205"/>
        <v>0</v>
      </c>
      <c r="CH62" s="66">
        <f t="shared" si="205"/>
        <v>0</v>
      </c>
      <c r="CI62" s="66">
        <f t="shared" si="205"/>
        <v>0</v>
      </c>
      <c r="CJ62" s="66">
        <f t="shared" si="205"/>
        <v>0</v>
      </c>
      <c r="CK62" s="66">
        <f t="shared" si="205"/>
        <v>0</v>
      </c>
      <c r="CL62" s="66">
        <f t="shared" si="205"/>
        <v>0</v>
      </c>
      <c r="CM62" s="66">
        <f t="shared" si="205"/>
        <v>0</v>
      </c>
      <c r="CN62" s="66">
        <f t="shared" si="205"/>
        <v>0</v>
      </c>
      <c r="CO62" s="66">
        <f t="shared" si="205"/>
        <v>0</v>
      </c>
      <c r="CP62" s="66">
        <f t="shared" si="205"/>
        <v>0</v>
      </c>
      <c r="CQ62" s="66">
        <f t="shared" si="205"/>
        <v>0</v>
      </c>
      <c r="CR62" s="75">
        <f>SUM(CF62:CQ62)</f>
        <v>0</v>
      </c>
      <c r="CS62" s="66">
        <f t="shared" ref="CS62:DD62" si="206">IF(CS60&gt;0,CS60*$C$65,0)</f>
        <v>0</v>
      </c>
      <c r="CT62" s="66">
        <f t="shared" si="206"/>
        <v>0</v>
      </c>
      <c r="CU62" s="66">
        <f t="shared" si="206"/>
        <v>0</v>
      </c>
      <c r="CV62" s="66">
        <f t="shared" si="206"/>
        <v>0</v>
      </c>
      <c r="CW62" s="66">
        <f t="shared" si="206"/>
        <v>0</v>
      </c>
      <c r="CX62" s="66">
        <f t="shared" si="206"/>
        <v>0</v>
      </c>
      <c r="CY62" s="66">
        <f t="shared" si="206"/>
        <v>0</v>
      </c>
      <c r="CZ62" s="66">
        <f t="shared" si="206"/>
        <v>0</v>
      </c>
      <c r="DA62" s="66">
        <f t="shared" si="206"/>
        <v>0</v>
      </c>
      <c r="DB62" s="66">
        <f t="shared" si="206"/>
        <v>0</v>
      </c>
      <c r="DC62" s="66">
        <f t="shared" si="206"/>
        <v>0</v>
      </c>
      <c r="DD62" s="66">
        <f t="shared" si="206"/>
        <v>0</v>
      </c>
      <c r="DE62" s="75">
        <f>SUM(CS62:DD62)</f>
        <v>0</v>
      </c>
      <c r="DF62" s="66">
        <f t="shared" ref="DF62:DQ62" si="207">IF(DF60&gt;0,DF60*$C$65,0)</f>
        <v>0</v>
      </c>
      <c r="DG62" s="66">
        <f t="shared" si="207"/>
        <v>0</v>
      </c>
      <c r="DH62" s="66">
        <f t="shared" si="207"/>
        <v>0</v>
      </c>
      <c r="DI62" s="66">
        <f t="shared" si="207"/>
        <v>0</v>
      </c>
      <c r="DJ62" s="66">
        <f t="shared" si="207"/>
        <v>0</v>
      </c>
      <c r="DK62" s="66">
        <f t="shared" si="207"/>
        <v>0</v>
      </c>
      <c r="DL62" s="66">
        <f t="shared" si="207"/>
        <v>0</v>
      </c>
      <c r="DM62" s="66">
        <f t="shared" si="207"/>
        <v>0</v>
      </c>
      <c r="DN62" s="66">
        <f t="shared" si="207"/>
        <v>0</v>
      </c>
      <c r="DO62" s="66">
        <f t="shared" si="207"/>
        <v>0</v>
      </c>
      <c r="DP62" s="66">
        <f t="shared" si="207"/>
        <v>0</v>
      </c>
      <c r="DQ62" s="66">
        <f t="shared" si="207"/>
        <v>0</v>
      </c>
      <c r="DR62" s="75">
        <f>SUM(DF62:DQ62)</f>
        <v>0</v>
      </c>
      <c r="DS62" s="66">
        <f t="shared" ref="DS62:ED62" si="208">IF(DS60&gt;0,DS60*$C$65,0)</f>
        <v>0</v>
      </c>
      <c r="DT62" s="66">
        <f t="shared" si="208"/>
        <v>0</v>
      </c>
      <c r="DU62" s="66">
        <f t="shared" si="208"/>
        <v>0</v>
      </c>
      <c r="DV62" s="66">
        <f t="shared" si="208"/>
        <v>0</v>
      </c>
      <c r="DW62" s="66">
        <f t="shared" si="208"/>
        <v>0</v>
      </c>
      <c r="DX62" s="66">
        <f t="shared" si="208"/>
        <v>0</v>
      </c>
      <c r="DY62" s="66">
        <f t="shared" si="208"/>
        <v>0</v>
      </c>
      <c r="DZ62" s="66">
        <f t="shared" si="208"/>
        <v>0</v>
      </c>
      <c r="EA62" s="66">
        <f t="shared" si="208"/>
        <v>0</v>
      </c>
      <c r="EB62" s="66">
        <f t="shared" si="208"/>
        <v>0</v>
      </c>
      <c r="EC62" s="66">
        <f t="shared" si="208"/>
        <v>0</v>
      </c>
      <c r="ED62" s="66">
        <f t="shared" si="208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209">F60-F62</f>
        <v>0</v>
      </c>
      <c r="G64" s="66">
        <f t="shared" si="209"/>
        <v>0</v>
      </c>
      <c r="H64" s="66">
        <f t="shared" si="209"/>
        <v>0</v>
      </c>
      <c r="I64" s="66">
        <f t="shared" si="209"/>
        <v>0</v>
      </c>
      <c r="J64" s="66">
        <f t="shared" si="209"/>
        <v>0</v>
      </c>
      <c r="K64" s="66">
        <f t="shared" si="209"/>
        <v>0</v>
      </c>
      <c r="L64" s="66">
        <f t="shared" si="209"/>
        <v>0</v>
      </c>
      <c r="M64" s="66">
        <f t="shared" si="209"/>
        <v>0</v>
      </c>
      <c r="N64" s="66">
        <f t="shared" si="209"/>
        <v>0</v>
      </c>
      <c r="O64" s="66">
        <f t="shared" si="209"/>
        <v>0</v>
      </c>
      <c r="P64" s="66">
        <f t="shared" si="209"/>
        <v>0</v>
      </c>
      <c r="Q64" s="66">
        <f t="shared" si="209"/>
        <v>0</v>
      </c>
      <c r="R64" s="75">
        <f>SUM(F64:Q64)</f>
        <v>0</v>
      </c>
      <c r="S64" s="66">
        <f t="shared" ref="S64:AD64" si="210">S60-S62</f>
        <v>0</v>
      </c>
      <c r="T64" s="66">
        <f t="shared" si="210"/>
        <v>0</v>
      </c>
      <c r="U64" s="66">
        <f t="shared" si="210"/>
        <v>0</v>
      </c>
      <c r="V64" s="66">
        <f t="shared" si="210"/>
        <v>0</v>
      </c>
      <c r="W64" s="66">
        <f t="shared" si="210"/>
        <v>0</v>
      </c>
      <c r="X64" s="66">
        <f t="shared" si="210"/>
        <v>0</v>
      </c>
      <c r="Y64" s="66">
        <f t="shared" si="210"/>
        <v>0</v>
      </c>
      <c r="Z64" s="66">
        <f t="shared" si="210"/>
        <v>0</v>
      </c>
      <c r="AA64" s="66">
        <f t="shared" si="210"/>
        <v>0</v>
      </c>
      <c r="AB64" s="66">
        <f t="shared" si="210"/>
        <v>0</v>
      </c>
      <c r="AC64" s="66">
        <f t="shared" si="210"/>
        <v>0</v>
      </c>
      <c r="AD64" s="66">
        <f t="shared" si="210"/>
        <v>0</v>
      </c>
      <c r="AE64" s="75">
        <f>SUM(S64:AD64)</f>
        <v>0</v>
      </c>
      <c r="AF64" s="66">
        <f t="shared" ref="AF64:AQ64" si="211">AF60-AF62</f>
        <v>0</v>
      </c>
      <c r="AG64" s="66">
        <f t="shared" si="211"/>
        <v>0</v>
      </c>
      <c r="AH64" s="66">
        <f t="shared" si="211"/>
        <v>0</v>
      </c>
      <c r="AI64" s="66">
        <f t="shared" si="211"/>
        <v>0</v>
      </c>
      <c r="AJ64" s="66">
        <f t="shared" si="211"/>
        <v>0</v>
      </c>
      <c r="AK64" s="66">
        <f t="shared" si="211"/>
        <v>0</v>
      </c>
      <c r="AL64" s="66">
        <f t="shared" si="211"/>
        <v>0</v>
      </c>
      <c r="AM64" s="66">
        <f t="shared" si="211"/>
        <v>0</v>
      </c>
      <c r="AN64" s="66">
        <f t="shared" si="211"/>
        <v>0</v>
      </c>
      <c r="AO64" s="66">
        <f t="shared" si="211"/>
        <v>0</v>
      </c>
      <c r="AP64" s="66">
        <f t="shared" si="211"/>
        <v>0</v>
      </c>
      <c r="AQ64" s="66">
        <f t="shared" si="211"/>
        <v>0</v>
      </c>
      <c r="AR64" s="75">
        <f>SUM(AF64:AQ64)</f>
        <v>0</v>
      </c>
      <c r="AS64" s="66">
        <f t="shared" ref="AS64:BD64" si="212">AS60-AS62</f>
        <v>0</v>
      </c>
      <c r="AT64" s="66">
        <f t="shared" si="212"/>
        <v>0</v>
      </c>
      <c r="AU64" s="66">
        <f t="shared" si="212"/>
        <v>0</v>
      </c>
      <c r="AV64" s="66">
        <f t="shared" si="212"/>
        <v>0</v>
      </c>
      <c r="AW64" s="66">
        <f t="shared" si="212"/>
        <v>0</v>
      </c>
      <c r="AX64" s="66">
        <f t="shared" si="212"/>
        <v>0</v>
      </c>
      <c r="AY64" s="66">
        <f t="shared" si="212"/>
        <v>0</v>
      </c>
      <c r="AZ64" s="66">
        <f t="shared" si="212"/>
        <v>0</v>
      </c>
      <c r="BA64" s="66">
        <f t="shared" si="212"/>
        <v>0</v>
      </c>
      <c r="BB64" s="66">
        <f t="shared" si="212"/>
        <v>0</v>
      </c>
      <c r="BC64" s="66">
        <f t="shared" si="212"/>
        <v>0</v>
      </c>
      <c r="BD64" s="66">
        <f t="shared" si="212"/>
        <v>0</v>
      </c>
      <c r="BE64" s="75">
        <f>SUM(AS64:BD64)</f>
        <v>0</v>
      </c>
      <c r="BF64" s="66">
        <f t="shared" ref="BF64:BQ64" si="213">BF60-BF62</f>
        <v>0</v>
      </c>
      <c r="BG64" s="66">
        <f t="shared" si="213"/>
        <v>0</v>
      </c>
      <c r="BH64" s="66">
        <f t="shared" si="213"/>
        <v>0</v>
      </c>
      <c r="BI64" s="66">
        <f t="shared" si="213"/>
        <v>0</v>
      </c>
      <c r="BJ64" s="66">
        <f t="shared" si="213"/>
        <v>0</v>
      </c>
      <c r="BK64" s="66">
        <f t="shared" si="213"/>
        <v>0</v>
      </c>
      <c r="BL64" s="66">
        <f t="shared" si="213"/>
        <v>0</v>
      </c>
      <c r="BM64" s="66">
        <f t="shared" si="213"/>
        <v>0</v>
      </c>
      <c r="BN64" s="66">
        <f t="shared" si="213"/>
        <v>0</v>
      </c>
      <c r="BO64" s="66">
        <f t="shared" si="213"/>
        <v>0</v>
      </c>
      <c r="BP64" s="66">
        <f t="shared" si="213"/>
        <v>0</v>
      </c>
      <c r="BQ64" s="66">
        <f t="shared" si="213"/>
        <v>0</v>
      </c>
      <c r="BR64" s="75">
        <f>SUM(BF64:BQ64)</f>
        <v>0</v>
      </c>
      <c r="BS64" s="66">
        <f t="shared" ref="BS64:CD64" si="214">BS60-BS62</f>
        <v>0</v>
      </c>
      <c r="BT64" s="66">
        <f t="shared" si="214"/>
        <v>0</v>
      </c>
      <c r="BU64" s="66">
        <f t="shared" si="214"/>
        <v>0</v>
      </c>
      <c r="BV64" s="66">
        <f t="shared" si="214"/>
        <v>0</v>
      </c>
      <c r="BW64" s="66">
        <f t="shared" si="214"/>
        <v>0</v>
      </c>
      <c r="BX64" s="66">
        <f t="shared" si="214"/>
        <v>0</v>
      </c>
      <c r="BY64" s="66">
        <f t="shared" si="214"/>
        <v>0</v>
      </c>
      <c r="BZ64" s="66">
        <f t="shared" si="214"/>
        <v>0</v>
      </c>
      <c r="CA64" s="66">
        <f t="shared" si="214"/>
        <v>0</v>
      </c>
      <c r="CB64" s="66">
        <f t="shared" si="214"/>
        <v>0</v>
      </c>
      <c r="CC64" s="66">
        <f t="shared" si="214"/>
        <v>0</v>
      </c>
      <c r="CD64" s="66">
        <f t="shared" si="214"/>
        <v>0</v>
      </c>
      <c r="CE64" s="75">
        <f>SUM(BS64:CD64)</f>
        <v>0</v>
      </c>
      <c r="CF64" s="66">
        <f t="shared" ref="CF64:CQ64" si="215">CF60-CF62</f>
        <v>0</v>
      </c>
      <c r="CG64" s="66">
        <f t="shared" si="215"/>
        <v>0</v>
      </c>
      <c r="CH64" s="66">
        <f t="shared" si="215"/>
        <v>0</v>
      </c>
      <c r="CI64" s="66">
        <f t="shared" si="215"/>
        <v>0</v>
      </c>
      <c r="CJ64" s="66">
        <f t="shared" si="215"/>
        <v>0</v>
      </c>
      <c r="CK64" s="66">
        <f t="shared" si="215"/>
        <v>0</v>
      </c>
      <c r="CL64" s="66">
        <f t="shared" si="215"/>
        <v>0</v>
      </c>
      <c r="CM64" s="66">
        <f t="shared" si="215"/>
        <v>0</v>
      </c>
      <c r="CN64" s="66">
        <f t="shared" si="215"/>
        <v>0</v>
      </c>
      <c r="CO64" s="66">
        <f t="shared" si="215"/>
        <v>0</v>
      </c>
      <c r="CP64" s="66">
        <f t="shared" si="215"/>
        <v>0</v>
      </c>
      <c r="CQ64" s="66">
        <f t="shared" si="215"/>
        <v>0</v>
      </c>
      <c r="CR64" s="75">
        <f>SUM(CF64:CQ64)</f>
        <v>0</v>
      </c>
      <c r="CS64" s="66">
        <f t="shared" ref="CS64:DD64" si="216">CS60-CS62</f>
        <v>0</v>
      </c>
      <c r="CT64" s="66">
        <f t="shared" si="216"/>
        <v>0</v>
      </c>
      <c r="CU64" s="66">
        <f t="shared" si="216"/>
        <v>0</v>
      </c>
      <c r="CV64" s="66">
        <f t="shared" si="216"/>
        <v>0</v>
      </c>
      <c r="CW64" s="66">
        <f t="shared" si="216"/>
        <v>0</v>
      </c>
      <c r="CX64" s="66">
        <f t="shared" si="216"/>
        <v>0</v>
      </c>
      <c r="CY64" s="66">
        <f t="shared" si="216"/>
        <v>0</v>
      </c>
      <c r="CZ64" s="66">
        <f t="shared" si="216"/>
        <v>0</v>
      </c>
      <c r="DA64" s="66">
        <f t="shared" si="216"/>
        <v>0</v>
      </c>
      <c r="DB64" s="66">
        <f t="shared" si="216"/>
        <v>0</v>
      </c>
      <c r="DC64" s="66">
        <f t="shared" si="216"/>
        <v>0</v>
      </c>
      <c r="DD64" s="66">
        <f t="shared" si="216"/>
        <v>0</v>
      </c>
      <c r="DE64" s="75">
        <f>SUM(CS64:DD64)</f>
        <v>0</v>
      </c>
      <c r="DF64" s="66">
        <f t="shared" ref="DF64:DQ64" si="217">DF60-DF62</f>
        <v>0</v>
      </c>
      <c r="DG64" s="66">
        <f t="shared" si="217"/>
        <v>0</v>
      </c>
      <c r="DH64" s="66">
        <f t="shared" si="217"/>
        <v>0</v>
      </c>
      <c r="DI64" s="66">
        <f t="shared" si="217"/>
        <v>0</v>
      </c>
      <c r="DJ64" s="66">
        <f t="shared" si="217"/>
        <v>0</v>
      </c>
      <c r="DK64" s="66">
        <f t="shared" si="217"/>
        <v>0</v>
      </c>
      <c r="DL64" s="66">
        <f t="shared" si="217"/>
        <v>0</v>
      </c>
      <c r="DM64" s="66">
        <f t="shared" si="217"/>
        <v>0</v>
      </c>
      <c r="DN64" s="66">
        <f t="shared" si="217"/>
        <v>0</v>
      </c>
      <c r="DO64" s="66">
        <f t="shared" si="217"/>
        <v>0</v>
      </c>
      <c r="DP64" s="66">
        <f t="shared" si="217"/>
        <v>0</v>
      </c>
      <c r="DQ64" s="66">
        <f t="shared" si="217"/>
        <v>0</v>
      </c>
      <c r="DR64" s="75">
        <f>SUM(DF64:DQ64)</f>
        <v>0</v>
      </c>
      <c r="DS64" s="66">
        <f t="shared" ref="DS64:ED64" si="218">DS60-DS62</f>
        <v>0</v>
      </c>
      <c r="DT64" s="66">
        <f t="shared" si="218"/>
        <v>0</v>
      </c>
      <c r="DU64" s="66">
        <f t="shared" si="218"/>
        <v>0</v>
      </c>
      <c r="DV64" s="66">
        <f t="shared" si="218"/>
        <v>0</v>
      </c>
      <c r="DW64" s="66">
        <f t="shared" si="218"/>
        <v>0</v>
      </c>
      <c r="DX64" s="66">
        <f t="shared" si="218"/>
        <v>0</v>
      </c>
      <c r="DY64" s="66">
        <f t="shared" si="218"/>
        <v>0</v>
      </c>
      <c r="DZ64" s="66">
        <f t="shared" si="218"/>
        <v>0</v>
      </c>
      <c r="EA64" s="66">
        <f t="shared" si="218"/>
        <v>0</v>
      </c>
      <c r="EB64" s="66">
        <f t="shared" si="218"/>
        <v>0</v>
      </c>
      <c r="EC64" s="66">
        <f t="shared" si="218"/>
        <v>0</v>
      </c>
      <c r="ED64" s="66">
        <f t="shared" si="218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19">F7</f>
        <v>0</v>
      </c>
      <c r="G71" s="66">
        <f t="shared" si="219"/>
        <v>0</v>
      </c>
      <c r="H71" s="66">
        <f t="shared" si="219"/>
        <v>0</v>
      </c>
      <c r="I71" s="66">
        <f t="shared" si="219"/>
        <v>0</v>
      </c>
      <c r="J71" s="66">
        <f t="shared" si="219"/>
        <v>0</v>
      </c>
      <c r="K71" s="66">
        <f t="shared" si="219"/>
        <v>0</v>
      </c>
      <c r="L71" s="66">
        <f t="shared" si="219"/>
        <v>0</v>
      </c>
      <c r="M71" s="66">
        <f t="shared" si="219"/>
        <v>0</v>
      </c>
      <c r="N71" s="66">
        <f t="shared" si="219"/>
        <v>0</v>
      </c>
      <c r="O71" s="66">
        <f t="shared" si="219"/>
        <v>0</v>
      </c>
      <c r="P71" s="66">
        <f t="shared" si="219"/>
        <v>0</v>
      </c>
      <c r="Q71" s="66">
        <f t="shared" si="219"/>
        <v>0</v>
      </c>
      <c r="R71" s="75">
        <f>SUM(F71:Q71)</f>
        <v>0</v>
      </c>
      <c r="S71" s="66">
        <f t="shared" ref="S71:AD71" si="220">+S7</f>
        <v>0</v>
      </c>
      <c r="T71" s="66">
        <f t="shared" si="220"/>
        <v>0</v>
      </c>
      <c r="U71" s="66">
        <f t="shared" si="220"/>
        <v>0</v>
      </c>
      <c r="V71" s="66">
        <f t="shared" si="220"/>
        <v>0</v>
      </c>
      <c r="W71" s="66">
        <f t="shared" si="220"/>
        <v>0</v>
      </c>
      <c r="X71" s="66">
        <f t="shared" si="220"/>
        <v>0</v>
      </c>
      <c r="Y71" s="66">
        <f t="shared" si="220"/>
        <v>0</v>
      </c>
      <c r="Z71" s="66">
        <f t="shared" si="220"/>
        <v>0</v>
      </c>
      <c r="AA71" s="66">
        <f t="shared" si="220"/>
        <v>0</v>
      </c>
      <c r="AB71" s="66">
        <f t="shared" si="220"/>
        <v>0</v>
      </c>
      <c r="AC71" s="66">
        <f t="shared" si="220"/>
        <v>0</v>
      </c>
      <c r="AD71" s="66">
        <f t="shared" si="220"/>
        <v>0</v>
      </c>
      <c r="AE71" s="75">
        <f>SUM(S71:AD71)</f>
        <v>0</v>
      </c>
      <c r="AF71" s="66">
        <f t="shared" ref="AF71:AQ71" si="221">AF7</f>
        <v>0</v>
      </c>
      <c r="AG71" s="66">
        <f t="shared" si="221"/>
        <v>0</v>
      </c>
      <c r="AH71" s="66">
        <f t="shared" si="221"/>
        <v>0</v>
      </c>
      <c r="AI71" s="66">
        <f t="shared" si="221"/>
        <v>0</v>
      </c>
      <c r="AJ71" s="66">
        <f t="shared" si="221"/>
        <v>0</v>
      </c>
      <c r="AK71" s="66">
        <f t="shared" si="221"/>
        <v>0</v>
      </c>
      <c r="AL71" s="66">
        <f t="shared" si="221"/>
        <v>0</v>
      </c>
      <c r="AM71" s="66">
        <f t="shared" si="221"/>
        <v>0</v>
      </c>
      <c r="AN71" s="66">
        <f t="shared" si="221"/>
        <v>0</v>
      </c>
      <c r="AO71" s="66">
        <f t="shared" si="221"/>
        <v>0</v>
      </c>
      <c r="AP71" s="66">
        <f t="shared" si="221"/>
        <v>0</v>
      </c>
      <c r="AQ71" s="66">
        <f t="shared" si="221"/>
        <v>0</v>
      </c>
      <c r="AR71" s="75">
        <f>SUM(AF71:AQ71)</f>
        <v>0</v>
      </c>
      <c r="AS71" s="66">
        <f t="shared" ref="AS71:BD71" si="222">AS7</f>
        <v>0</v>
      </c>
      <c r="AT71" s="66">
        <f t="shared" si="222"/>
        <v>0</v>
      </c>
      <c r="AU71" s="66">
        <f t="shared" si="222"/>
        <v>0</v>
      </c>
      <c r="AV71" s="66">
        <f t="shared" si="222"/>
        <v>0</v>
      </c>
      <c r="AW71" s="66">
        <f t="shared" si="222"/>
        <v>0</v>
      </c>
      <c r="AX71" s="66">
        <f t="shared" si="222"/>
        <v>0</v>
      </c>
      <c r="AY71" s="66">
        <f t="shared" si="222"/>
        <v>0</v>
      </c>
      <c r="AZ71" s="66">
        <f t="shared" si="222"/>
        <v>0</v>
      </c>
      <c r="BA71" s="66">
        <f t="shared" si="222"/>
        <v>0</v>
      </c>
      <c r="BB71" s="66">
        <f t="shared" si="222"/>
        <v>0</v>
      </c>
      <c r="BC71" s="66">
        <f t="shared" si="222"/>
        <v>0</v>
      </c>
      <c r="BD71" s="66">
        <f t="shared" si="222"/>
        <v>0</v>
      </c>
      <c r="BE71" s="75">
        <f>SUM(AS71:BD71)</f>
        <v>0</v>
      </c>
      <c r="BF71" s="66">
        <f t="shared" ref="BF71:BQ71" si="223">BF7</f>
        <v>0</v>
      </c>
      <c r="BG71" s="66">
        <f t="shared" si="223"/>
        <v>0</v>
      </c>
      <c r="BH71" s="66">
        <f t="shared" si="223"/>
        <v>0</v>
      </c>
      <c r="BI71" s="66">
        <f t="shared" si="223"/>
        <v>0</v>
      </c>
      <c r="BJ71" s="66">
        <f t="shared" si="223"/>
        <v>0</v>
      </c>
      <c r="BK71" s="66">
        <f t="shared" si="223"/>
        <v>0</v>
      </c>
      <c r="BL71" s="66">
        <f t="shared" si="223"/>
        <v>0</v>
      </c>
      <c r="BM71" s="66">
        <f t="shared" si="223"/>
        <v>0</v>
      </c>
      <c r="BN71" s="66">
        <f t="shared" si="223"/>
        <v>0</v>
      </c>
      <c r="BO71" s="66">
        <f t="shared" si="223"/>
        <v>0</v>
      </c>
      <c r="BP71" s="66">
        <f t="shared" si="223"/>
        <v>0</v>
      </c>
      <c r="BQ71" s="66">
        <f t="shared" si="223"/>
        <v>0</v>
      </c>
      <c r="BR71" s="75">
        <f>SUM(BF71:BQ71)</f>
        <v>0</v>
      </c>
      <c r="BS71" s="66">
        <f t="shared" ref="BS71:CD71" si="224">BS7</f>
        <v>0</v>
      </c>
      <c r="BT71" s="66">
        <f t="shared" si="224"/>
        <v>0</v>
      </c>
      <c r="BU71" s="66">
        <f t="shared" si="224"/>
        <v>0</v>
      </c>
      <c r="BV71" s="66">
        <f t="shared" si="224"/>
        <v>0</v>
      </c>
      <c r="BW71" s="66">
        <f t="shared" si="224"/>
        <v>0</v>
      </c>
      <c r="BX71" s="66">
        <f t="shared" si="224"/>
        <v>0</v>
      </c>
      <c r="BY71" s="66">
        <f t="shared" si="224"/>
        <v>0</v>
      </c>
      <c r="BZ71" s="66">
        <f t="shared" si="224"/>
        <v>0</v>
      </c>
      <c r="CA71" s="66">
        <f t="shared" si="224"/>
        <v>0</v>
      </c>
      <c r="CB71" s="66">
        <f t="shared" si="224"/>
        <v>0</v>
      </c>
      <c r="CC71" s="66">
        <f t="shared" si="224"/>
        <v>0</v>
      </c>
      <c r="CD71" s="66">
        <f t="shared" si="224"/>
        <v>0</v>
      </c>
      <c r="CE71" s="75">
        <f>SUM(BS71:CD71)</f>
        <v>0</v>
      </c>
      <c r="CF71" s="66">
        <f t="shared" ref="CF71:CQ71" si="225">CF7</f>
        <v>0</v>
      </c>
      <c r="CG71" s="66">
        <f t="shared" si="225"/>
        <v>0</v>
      </c>
      <c r="CH71" s="66">
        <f t="shared" si="225"/>
        <v>0</v>
      </c>
      <c r="CI71" s="66">
        <f t="shared" si="225"/>
        <v>0</v>
      </c>
      <c r="CJ71" s="66">
        <f t="shared" si="225"/>
        <v>0</v>
      </c>
      <c r="CK71" s="66">
        <f t="shared" si="225"/>
        <v>0</v>
      </c>
      <c r="CL71" s="66">
        <f t="shared" si="225"/>
        <v>0</v>
      </c>
      <c r="CM71" s="66">
        <f t="shared" si="225"/>
        <v>0</v>
      </c>
      <c r="CN71" s="66">
        <f t="shared" si="225"/>
        <v>0</v>
      </c>
      <c r="CO71" s="66">
        <f t="shared" si="225"/>
        <v>0</v>
      </c>
      <c r="CP71" s="66">
        <f t="shared" si="225"/>
        <v>0</v>
      </c>
      <c r="CQ71" s="66">
        <f t="shared" si="225"/>
        <v>0</v>
      </c>
      <c r="CR71" s="75">
        <f>SUM(CF71:CQ71)</f>
        <v>0</v>
      </c>
      <c r="CS71" s="66">
        <f t="shared" ref="CS71:DD71" si="226">CS7</f>
        <v>0</v>
      </c>
      <c r="CT71" s="66">
        <f t="shared" si="226"/>
        <v>0</v>
      </c>
      <c r="CU71" s="66">
        <f t="shared" si="226"/>
        <v>0</v>
      </c>
      <c r="CV71" s="66">
        <f t="shared" si="226"/>
        <v>0</v>
      </c>
      <c r="CW71" s="66">
        <f t="shared" si="226"/>
        <v>0</v>
      </c>
      <c r="CX71" s="66">
        <f t="shared" si="226"/>
        <v>0</v>
      </c>
      <c r="CY71" s="66">
        <f t="shared" si="226"/>
        <v>0</v>
      </c>
      <c r="CZ71" s="66">
        <f t="shared" si="226"/>
        <v>0</v>
      </c>
      <c r="DA71" s="66">
        <f t="shared" si="226"/>
        <v>0</v>
      </c>
      <c r="DB71" s="66">
        <f t="shared" si="226"/>
        <v>0</v>
      </c>
      <c r="DC71" s="66">
        <f t="shared" si="226"/>
        <v>0</v>
      </c>
      <c r="DD71" s="66">
        <f t="shared" si="226"/>
        <v>0</v>
      </c>
      <c r="DE71" s="75">
        <f>SUM(CS71:DD71)</f>
        <v>0</v>
      </c>
      <c r="DF71" s="66">
        <f t="shared" ref="DF71:DQ71" si="227">DF7</f>
        <v>0</v>
      </c>
      <c r="DG71" s="66">
        <f t="shared" si="227"/>
        <v>0</v>
      </c>
      <c r="DH71" s="66">
        <f t="shared" si="227"/>
        <v>0</v>
      </c>
      <c r="DI71" s="66">
        <f t="shared" si="227"/>
        <v>0</v>
      </c>
      <c r="DJ71" s="66">
        <f t="shared" si="227"/>
        <v>0</v>
      </c>
      <c r="DK71" s="66">
        <f t="shared" si="227"/>
        <v>0</v>
      </c>
      <c r="DL71" s="66">
        <f t="shared" si="227"/>
        <v>0</v>
      </c>
      <c r="DM71" s="66">
        <f t="shared" si="227"/>
        <v>0</v>
      </c>
      <c r="DN71" s="66">
        <f t="shared" si="227"/>
        <v>0</v>
      </c>
      <c r="DO71" s="66">
        <f t="shared" si="227"/>
        <v>0</v>
      </c>
      <c r="DP71" s="66">
        <f t="shared" si="227"/>
        <v>0</v>
      </c>
      <c r="DQ71" s="66">
        <f t="shared" si="227"/>
        <v>0</v>
      </c>
      <c r="DR71" s="75">
        <f>SUM(DF71:DQ71)</f>
        <v>0</v>
      </c>
      <c r="DS71" s="66">
        <f t="shared" ref="DS71:ED71" si="228">DS7</f>
        <v>0</v>
      </c>
      <c r="DT71" s="66">
        <f t="shared" si="228"/>
        <v>0</v>
      </c>
      <c r="DU71" s="66">
        <f t="shared" si="228"/>
        <v>0</v>
      </c>
      <c r="DV71" s="66">
        <f t="shared" si="228"/>
        <v>0</v>
      </c>
      <c r="DW71" s="66">
        <f t="shared" si="228"/>
        <v>0</v>
      </c>
      <c r="DX71" s="66">
        <f t="shared" si="228"/>
        <v>0</v>
      </c>
      <c r="DY71" s="66">
        <f t="shared" si="228"/>
        <v>0</v>
      </c>
      <c r="DZ71" s="66">
        <f t="shared" si="228"/>
        <v>0</v>
      </c>
      <c r="EA71" s="66">
        <f t="shared" si="228"/>
        <v>0</v>
      </c>
      <c r="EB71" s="66">
        <f t="shared" si="228"/>
        <v>0</v>
      </c>
      <c r="EC71" s="66">
        <f t="shared" si="228"/>
        <v>0</v>
      </c>
      <c r="ED71" s="66">
        <f t="shared" si="228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29">F71*$C$75</f>
        <v>0</v>
      </c>
      <c r="G72" s="66">
        <f t="shared" si="229"/>
        <v>0</v>
      </c>
      <c r="H72" s="66">
        <f t="shared" si="229"/>
        <v>0</v>
      </c>
      <c r="I72" s="66">
        <f t="shared" si="229"/>
        <v>0</v>
      </c>
      <c r="J72" s="66">
        <f t="shared" si="229"/>
        <v>0</v>
      </c>
      <c r="K72" s="66">
        <f t="shared" si="229"/>
        <v>0</v>
      </c>
      <c r="L72" s="66">
        <f t="shared" si="229"/>
        <v>0</v>
      </c>
      <c r="M72" s="66">
        <f t="shared" si="229"/>
        <v>0</v>
      </c>
      <c r="N72" s="66">
        <f t="shared" si="229"/>
        <v>0</v>
      </c>
      <c r="O72" s="66">
        <f t="shared" si="229"/>
        <v>0</v>
      </c>
      <c r="P72" s="66">
        <f t="shared" si="229"/>
        <v>0</v>
      </c>
      <c r="Q72" s="66">
        <f t="shared" si="229"/>
        <v>0</v>
      </c>
      <c r="R72" s="75">
        <f>SUM(F72:Q72)</f>
        <v>0</v>
      </c>
      <c r="S72" s="66">
        <f t="shared" ref="S72:AD72" si="230">S71*$C$75</f>
        <v>0</v>
      </c>
      <c r="T72" s="66">
        <f t="shared" si="230"/>
        <v>0</v>
      </c>
      <c r="U72" s="66">
        <f t="shared" si="230"/>
        <v>0</v>
      </c>
      <c r="V72" s="66">
        <f t="shared" si="230"/>
        <v>0</v>
      </c>
      <c r="W72" s="66">
        <f t="shared" si="230"/>
        <v>0</v>
      </c>
      <c r="X72" s="66">
        <f t="shared" si="230"/>
        <v>0</v>
      </c>
      <c r="Y72" s="66">
        <f t="shared" si="230"/>
        <v>0</v>
      </c>
      <c r="Z72" s="66">
        <f t="shared" si="230"/>
        <v>0</v>
      </c>
      <c r="AA72" s="66">
        <f t="shared" si="230"/>
        <v>0</v>
      </c>
      <c r="AB72" s="66">
        <f t="shared" si="230"/>
        <v>0</v>
      </c>
      <c r="AC72" s="66">
        <f t="shared" si="230"/>
        <v>0</v>
      </c>
      <c r="AD72" s="66">
        <f t="shared" si="230"/>
        <v>0</v>
      </c>
      <c r="AE72" s="75">
        <f>SUM(S72:AD72)</f>
        <v>0</v>
      </c>
      <c r="AF72" s="66">
        <f t="shared" ref="AF72:AQ72" si="231">AF71*$C$75</f>
        <v>0</v>
      </c>
      <c r="AG72" s="66">
        <f t="shared" si="231"/>
        <v>0</v>
      </c>
      <c r="AH72" s="66">
        <f t="shared" si="231"/>
        <v>0</v>
      </c>
      <c r="AI72" s="66">
        <f t="shared" si="231"/>
        <v>0</v>
      </c>
      <c r="AJ72" s="66">
        <f t="shared" si="231"/>
        <v>0</v>
      </c>
      <c r="AK72" s="66">
        <f t="shared" si="231"/>
        <v>0</v>
      </c>
      <c r="AL72" s="66">
        <f t="shared" si="231"/>
        <v>0</v>
      </c>
      <c r="AM72" s="66">
        <f t="shared" si="231"/>
        <v>0</v>
      </c>
      <c r="AN72" s="66">
        <f t="shared" si="231"/>
        <v>0</v>
      </c>
      <c r="AO72" s="66">
        <f t="shared" si="231"/>
        <v>0</v>
      </c>
      <c r="AP72" s="66">
        <f t="shared" si="231"/>
        <v>0</v>
      </c>
      <c r="AQ72" s="66">
        <f t="shared" si="231"/>
        <v>0</v>
      </c>
      <c r="AR72" s="75">
        <f>SUM(AF72:AQ72)</f>
        <v>0</v>
      </c>
      <c r="AS72" s="66">
        <f t="shared" ref="AS72:BD72" si="232">AS71*$C$75</f>
        <v>0</v>
      </c>
      <c r="AT72" s="66">
        <f t="shared" si="232"/>
        <v>0</v>
      </c>
      <c r="AU72" s="66">
        <f t="shared" si="232"/>
        <v>0</v>
      </c>
      <c r="AV72" s="66">
        <f t="shared" si="232"/>
        <v>0</v>
      </c>
      <c r="AW72" s="66">
        <f t="shared" si="232"/>
        <v>0</v>
      </c>
      <c r="AX72" s="66">
        <f t="shared" si="232"/>
        <v>0</v>
      </c>
      <c r="AY72" s="66">
        <f t="shared" si="232"/>
        <v>0</v>
      </c>
      <c r="AZ72" s="66">
        <f t="shared" si="232"/>
        <v>0</v>
      </c>
      <c r="BA72" s="66">
        <f t="shared" si="232"/>
        <v>0</v>
      </c>
      <c r="BB72" s="66">
        <f t="shared" si="232"/>
        <v>0</v>
      </c>
      <c r="BC72" s="66">
        <f t="shared" si="232"/>
        <v>0</v>
      </c>
      <c r="BD72" s="66">
        <f t="shared" si="232"/>
        <v>0</v>
      </c>
      <c r="BE72" s="75">
        <f>SUM(AS72:BD72)</f>
        <v>0</v>
      </c>
      <c r="BF72" s="66">
        <f t="shared" ref="BF72:BQ72" si="233">BF71*$C$75</f>
        <v>0</v>
      </c>
      <c r="BG72" s="66">
        <f t="shared" si="233"/>
        <v>0</v>
      </c>
      <c r="BH72" s="66">
        <f t="shared" si="233"/>
        <v>0</v>
      </c>
      <c r="BI72" s="66">
        <f t="shared" si="233"/>
        <v>0</v>
      </c>
      <c r="BJ72" s="66">
        <f t="shared" si="233"/>
        <v>0</v>
      </c>
      <c r="BK72" s="66">
        <f t="shared" si="233"/>
        <v>0</v>
      </c>
      <c r="BL72" s="66">
        <f t="shared" si="233"/>
        <v>0</v>
      </c>
      <c r="BM72" s="66">
        <f t="shared" si="233"/>
        <v>0</v>
      </c>
      <c r="BN72" s="66">
        <f t="shared" si="233"/>
        <v>0</v>
      </c>
      <c r="BO72" s="66">
        <f t="shared" si="233"/>
        <v>0</v>
      </c>
      <c r="BP72" s="66">
        <f t="shared" si="233"/>
        <v>0</v>
      </c>
      <c r="BQ72" s="66">
        <f t="shared" si="233"/>
        <v>0</v>
      </c>
      <c r="BR72" s="75">
        <f>SUM(BF72:BQ72)</f>
        <v>0</v>
      </c>
      <c r="BS72" s="66">
        <f t="shared" ref="BS72:CD72" si="234">BS71*$C$75</f>
        <v>0</v>
      </c>
      <c r="BT72" s="66">
        <f t="shared" si="234"/>
        <v>0</v>
      </c>
      <c r="BU72" s="66">
        <f t="shared" si="234"/>
        <v>0</v>
      </c>
      <c r="BV72" s="66">
        <f t="shared" si="234"/>
        <v>0</v>
      </c>
      <c r="BW72" s="66">
        <f t="shared" si="234"/>
        <v>0</v>
      </c>
      <c r="BX72" s="66">
        <f t="shared" si="234"/>
        <v>0</v>
      </c>
      <c r="BY72" s="66">
        <f t="shared" si="234"/>
        <v>0</v>
      </c>
      <c r="BZ72" s="66">
        <f t="shared" si="234"/>
        <v>0</v>
      </c>
      <c r="CA72" s="66">
        <f t="shared" si="234"/>
        <v>0</v>
      </c>
      <c r="CB72" s="66">
        <f t="shared" si="234"/>
        <v>0</v>
      </c>
      <c r="CC72" s="66">
        <f t="shared" si="234"/>
        <v>0</v>
      </c>
      <c r="CD72" s="66">
        <f t="shared" si="234"/>
        <v>0</v>
      </c>
      <c r="CE72" s="75">
        <f>SUM(BS72:CD72)</f>
        <v>0</v>
      </c>
      <c r="CF72" s="66">
        <f t="shared" ref="CF72:CQ72" si="235">CF71*$C$75</f>
        <v>0</v>
      </c>
      <c r="CG72" s="66">
        <f t="shared" si="235"/>
        <v>0</v>
      </c>
      <c r="CH72" s="66">
        <f t="shared" si="235"/>
        <v>0</v>
      </c>
      <c r="CI72" s="66">
        <f t="shared" si="235"/>
        <v>0</v>
      </c>
      <c r="CJ72" s="66">
        <f t="shared" si="235"/>
        <v>0</v>
      </c>
      <c r="CK72" s="66">
        <f t="shared" si="235"/>
        <v>0</v>
      </c>
      <c r="CL72" s="66">
        <f t="shared" si="235"/>
        <v>0</v>
      </c>
      <c r="CM72" s="66">
        <f t="shared" si="235"/>
        <v>0</v>
      </c>
      <c r="CN72" s="66">
        <f t="shared" si="235"/>
        <v>0</v>
      </c>
      <c r="CO72" s="66">
        <f t="shared" si="235"/>
        <v>0</v>
      </c>
      <c r="CP72" s="66">
        <f t="shared" si="235"/>
        <v>0</v>
      </c>
      <c r="CQ72" s="66">
        <f t="shared" si="235"/>
        <v>0</v>
      </c>
      <c r="CR72" s="75">
        <f>SUM(CF72:CQ72)</f>
        <v>0</v>
      </c>
      <c r="CS72" s="66">
        <f t="shared" ref="CS72:DD72" si="236">CS71*$C$75</f>
        <v>0</v>
      </c>
      <c r="CT72" s="66">
        <f t="shared" si="236"/>
        <v>0</v>
      </c>
      <c r="CU72" s="66">
        <f t="shared" si="236"/>
        <v>0</v>
      </c>
      <c r="CV72" s="66">
        <f t="shared" si="236"/>
        <v>0</v>
      </c>
      <c r="CW72" s="66">
        <f t="shared" si="236"/>
        <v>0</v>
      </c>
      <c r="CX72" s="66">
        <f t="shared" si="236"/>
        <v>0</v>
      </c>
      <c r="CY72" s="66">
        <f t="shared" si="236"/>
        <v>0</v>
      </c>
      <c r="CZ72" s="66">
        <f t="shared" si="236"/>
        <v>0</v>
      </c>
      <c r="DA72" s="66">
        <f t="shared" si="236"/>
        <v>0</v>
      </c>
      <c r="DB72" s="66">
        <f t="shared" si="236"/>
        <v>0</v>
      </c>
      <c r="DC72" s="66">
        <f t="shared" si="236"/>
        <v>0</v>
      </c>
      <c r="DD72" s="66">
        <f t="shared" si="236"/>
        <v>0</v>
      </c>
      <c r="DE72" s="75">
        <f>SUM(CS72:DD72)</f>
        <v>0</v>
      </c>
      <c r="DF72" s="66">
        <f t="shared" ref="DF72:DQ72" si="237">DF71*$C$75</f>
        <v>0</v>
      </c>
      <c r="DG72" s="66">
        <f t="shared" si="237"/>
        <v>0</v>
      </c>
      <c r="DH72" s="66">
        <f t="shared" si="237"/>
        <v>0</v>
      </c>
      <c r="DI72" s="66">
        <f t="shared" si="237"/>
        <v>0</v>
      </c>
      <c r="DJ72" s="66">
        <f t="shared" si="237"/>
        <v>0</v>
      </c>
      <c r="DK72" s="66">
        <f t="shared" si="237"/>
        <v>0</v>
      </c>
      <c r="DL72" s="66">
        <f t="shared" si="237"/>
        <v>0</v>
      </c>
      <c r="DM72" s="66">
        <f t="shared" si="237"/>
        <v>0</v>
      </c>
      <c r="DN72" s="66">
        <f t="shared" si="237"/>
        <v>0</v>
      </c>
      <c r="DO72" s="66">
        <f t="shared" si="237"/>
        <v>0</v>
      </c>
      <c r="DP72" s="66">
        <f t="shared" si="237"/>
        <v>0</v>
      </c>
      <c r="DQ72" s="66">
        <f t="shared" si="237"/>
        <v>0</v>
      </c>
      <c r="DR72" s="75">
        <f>SUM(DF72:DQ72)</f>
        <v>0</v>
      </c>
      <c r="DS72" s="66">
        <f t="shared" ref="DS72:ED72" si="238">DS71*$C$75</f>
        <v>0</v>
      </c>
      <c r="DT72" s="66">
        <f t="shared" si="238"/>
        <v>0</v>
      </c>
      <c r="DU72" s="66">
        <f t="shared" si="238"/>
        <v>0</v>
      </c>
      <c r="DV72" s="66">
        <f t="shared" si="238"/>
        <v>0</v>
      </c>
      <c r="DW72" s="66">
        <f t="shared" si="238"/>
        <v>0</v>
      </c>
      <c r="DX72" s="66">
        <f t="shared" si="238"/>
        <v>0</v>
      </c>
      <c r="DY72" s="66">
        <f t="shared" si="238"/>
        <v>0</v>
      </c>
      <c r="DZ72" s="66">
        <f t="shared" si="238"/>
        <v>0</v>
      </c>
      <c r="EA72" s="66">
        <f t="shared" si="238"/>
        <v>0</v>
      </c>
      <c r="EB72" s="66">
        <f t="shared" si="238"/>
        <v>0</v>
      </c>
      <c r="EC72" s="66">
        <f t="shared" si="238"/>
        <v>0</v>
      </c>
      <c r="ED72" s="66">
        <f t="shared" si="238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39">SUM(F71:F72)</f>
        <v>0</v>
      </c>
      <c r="G74" s="96">
        <f t="shared" si="239"/>
        <v>0</v>
      </c>
      <c r="H74" s="96">
        <f t="shared" si="239"/>
        <v>0</v>
      </c>
      <c r="I74" s="96">
        <f t="shared" si="239"/>
        <v>0</v>
      </c>
      <c r="J74" s="96">
        <f t="shared" si="239"/>
        <v>0</v>
      </c>
      <c r="K74" s="96">
        <f t="shared" si="239"/>
        <v>0</v>
      </c>
      <c r="L74" s="96">
        <f t="shared" si="239"/>
        <v>0</v>
      </c>
      <c r="M74" s="96">
        <f t="shared" si="239"/>
        <v>0</v>
      </c>
      <c r="N74" s="96">
        <f t="shared" si="239"/>
        <v>0</v>
      </c>
      <c r="O74" s="96">
        <f t="shared" si="239"/>
        <v>0</v>
      </c>
      <c r="P74" s="96">
        <f t="shared" si="239"/>
        <v>0</v>
      </c>
      <c r="Q74" s="96">
        <f t="shared" si="239"/>
        <v>0</v>
      </c>
      <c r="R74" s="75">
        <f t="shared" si="239"/>
        <v>0</v>
      </c>
      <c r="S74" s="96">
        <f t="shared" si="239"/>
        <v>0</v>
      </c>
      <c r="T74" s="96">
        <f t="shared" si="239"/>
        <v>0</v>
      </c>
      <c r="U74" s="96">
        <f t="shared" si="239"/>
        <v>0</v>
      </c>
      <c r="V74" s="96">
        <f t="shared" si="239"/>
        <v>0</v>
      </c>
      <c r="W74" s="96">
        <f t="shared" si="239"/>
        <v>0</v>
      </c>
      <c r="X74" s="96">
        <f t="shared" si="239"/>
        <v>0</v>
      </c>
      <c r="Y74" s="96">
        <f t="shared" si="239"/>
        <v>0</v>
      </c>
      <c r="Z74" s="96">
        <f t="shared" si="239"/>
        <v>0</v>
      </c>
      <c r="AA74" s="96">
        <f t="shared" si="239"/>
        <v>0</v>
      </c>
      <c r="AB74" s="96">
        <f t="shared" si="239"/>
        <v>0</v>
      </c>
      <c r="AC74" s="96">
        <f t="shared" si="239"/>
        <v>0</v>
      </c>
      <c r="AD74" s="96">
        <f t="shared" si="239"/>
        <v>0</v>
      </c>
      <c r="AE74" s="75">
        <f t="shared" si="239"/>
        <v>0</v>
      </c>
      <c r="AF74" s="96">
        <f t="shared" si="239"/>
        <v>0</v>
      </c>
      <c r="AG74" s="96">
        <f t="shared" si="239"/>
        <v>0</v>
      </c>
      <c r="AH74" s="96">
        <f t="shared" si="239"/>
        <v>0</v>
      </c>
      <c r="AI74" s="96">
        <f t="shared" si="239"/>
        <v>0</v>
      </c>
      <c r="AJ74" s="96">
        <f t="shared" si="239"/>
        <v>0</v>
      </c>
      <c r="AK74" s="96">
        <f t="shared" si="239"/>
        <v>0</v>
      </c>
      <c r="AL74" s="96">
        <f t="shared" ref="AL74:BQ74" si="240">SUM(AL71:AL72)</f>
        <v>0</v>
      </c>
      <c r="AM74" s="96">
        <f t="shared" si="240"/>
        <v>0</v>
      </c>
      <c r="AN74" s="96">
        <f t="shared" si="240"/>
        <v>0</v>
      </c>
      <c r="AO74" s="96">
        <f t="shared" si="240"/>
        <v>0</v>
      </c>
      <c r="AP74" s="96">
        <f t="shared" si="240"/>
        <v>0</v>
      </c>
      <c r="AQ74" s="96">
        <f t="shared" si="240"/>
        <v>0</v>
      </c>
      <c r="AR74" s="75">
        <f t="shared" si="240"/>
        <v>0</v>
      </c>
      <c r="AS74" s="96">
        <f t="shared" si="240"/>
        <v>0</v>
      </c>
      <c r="AT74" s="96">
        <f t="shared" si="240"/>
        <v>0</v>
      </c>
      <c r="AU74" s="96">
        <f t="shared" si="240"/>
        <v>0</v>
      </c>
      <c r="AV74" s="96">
        <f t="shared" si="240"/>
        <v>0</v>
      </c>
      <c r="AW74" s="96">
        <f t="shared" si="240"/>
        <v>0</v>
      </c>
      <c r="AX74" s="96">
        <f t="shared" si="240"/>
        <v>0</v>
      </c>
      <c r="AY74" s="96">
        <f t="shared" si="240"/>
        <v>0</v>
      </c>
      <c r="AZ74" s="96">
        <f t="shared" si="240"/>
        <v>0</v>
      </c>
      <c r="BA74" s="96">
        <f t="shared" si="240"/>
        <v>0</v>
      </c>
      <c r="BB74" s="96">
        <f t="shared" si="240"/>
        <v>0</v>
      </c>
      <c r="BC74" s="96">
        <f t="shared" si="240"/>
        <v>0</v>
      </c>
      <c r="BD74" s="96">
        <f t="shared" si="240"/>
        <v>0</v>
      </c>
      <c r="BE74" s="75">
        <f t="shared" si="240"/>
        <v>0</v>
      </c>
      <c r="BF74" s="96">
        <f t="shared" si="240"/>
        <v>0</v>
      </c>
      <c r="BG74" s="96">
        <f t="shared" si="240"/>
        <v>0</v>
      </c>
      <c r="BH74" s="96">
        <f t="shared" si="240"/>
        <v>0</v>
      </c>
      <c r="BI74" s="96">
        <f t="shared" si="240"/>
        <v>0</v>
      </c>
      <c r="BJ74" s="96">
        <f t="shared" si="240"/>
        <v>0</v>
      </c>
      <c r="BK74" s="96">
        <f t="shared" si="240"/>
        <v>0</v>
      </c>
      <c r="BL74" s="96">
        <f t="shared" si="240"/>
        <v>0</v>
      </c>
      <c r="BM74" s="96">
        <f t="shared" si="240"/>
        <v>0</v>
      </c>
      <c r="BN74" s="96">
        <f t="shared" si="240"/>
        <v>0</v>
      </c>
      <c r="BO74" s="96">
        <f t="shared" si="240"/>
        <v>0</v>
      </c>
      <c r="BP74" s="96">
        <f t="shared" si="240"/>
        <v>0</v>
      </c>
      <c r="BQ74" s="96">
        <f t="shared" si="240"/>
        <v>0</v>
      </c>
      <c r="BR74" s="75">
        <f t="shared" ref="BR74:CW74" si="241">SUM(BR71:BR72)</f>
        <v>0</v>
      </c>
      <c r="BS74" s="96">
        <f t="shared" si="241"/>
        <v>0</v>
      </c>
      <c r="BT74" s="96">
        <f t="shared" si="241"/>
        <v>0</v>
      </c>
      <c r="BU74" s="96">
        <f t="shared" si="241"/>
        <v>0</v>
      </c>
      <c r="BV74" s="96">
        <f t="shared" si="241"/>
        <v>0</v>
      </c>
      <c r="BW74" s="96">
        <f t="shared" si="241"/>
        <v>0</v>
      </c>
      <c r="BX74" s="96">
        <f t="shared" si="241"/>
        <v>0</v>
      </c>
      <c r="BY74" s="96">
        <f t="shared" si="241"/>
        <v>0</v>
      </c>
      <c r="BZ74" s="96">
        <f t="shared" si="241"/>
        <v>0</v>
      </c>
      <c r="CA74" s="96">
        <f t="shared" si="241"/>
        <v>0</v>
      </c>
      <c r="CB74" s="96">
        <f t="shared" si="241"/>
        <v>0</v>
      </c>
      <c r="CC74" s="96">
        <f t="shared" si="241"/>
        <v>0</v>
      </c>
      <c r="CD74" s="96">
        <f t="shared" si="241"/>
        <v>0</v>
      </c>
      <c r="CE74" s="75">
        <f t="shared" si="241"/>
        <v>0</v>
      </c>
      <c r="CF74" s="96">
        <f t="shared" si="241"/>
        <v>0</v>
      </c>
      <c r="CG74" s="96">
        <f t="shared" si="241"/>
        <v>0</v>
      </c>
      <c r="CH74" s="96">
        <f t="shared" si="241"/>
        <v>0</v>
      </c>
      <c r="CI74" s="96">
        <f t="shared" si="241"/>
        <v>0</v>
      </c>
      <c r="CJ74" s="96">
        <f t="shared" si="241"/>
        <v>0</v>
      </c>
      <c r="CK74" s="96">
        <f t="shared" si="241"/>
        <v>0</v>
      </c>
      <c r="CL74" s="96">
        <f t="shared" si="241"/>
        <v>0</v>
      </c>
      <c r="CM74" s="96">
        <f t="shared" si="241"/>
        <v>0</v>
      </c>
      <c r="CN74" s="96">
        <f t="shared" si="241"/>
        <v>0</v>
      </c>
      <c r="CO74" s="96">
        <f t="shared" si="241"/>
        <v>0</v>
      </c>
      <c r="CP74" s="96">
        <f t="shared" si="241"/>
        <v>0</v>
      </c>
      <c r="CQ74" s="96">
        <f t="shared" si="241"/>
        <v>0</v>
      </c>
      <c r="CR74" s="75">
        <f t="shared" si="241"/>
        <v>0</v>
      </c>
      <c r="CS74" s="96">
        <f t="shared" si="241"/>
        <v>0</v>
      </c>
      <c r="CT74" s="96">
        <f t="shared" si="241"/>
        <v>0</v>
      </c>
      <c r="CU74" s="96">
        <f t="shared" si="241"/>
        <v>0</v>
      </c>
      <c r="CV74" s="96">
        <f t="shared" si="241"/>
        <v>0</v>
      </c>
      <c r="CW74" s="96">
        <f t="shared" si="241"/>
        <v>0</v>
      </c>
      <c r="CX74" s="96">
        <f t="shared" ref="CX74:EE74" si="242">SUM(CX71:CX72)</f>
        <v>0</v>
      </c>
      <c r="CY74" s="96">
        <f t="shared" si="242"/>
        <v>0</v>
      </c>
      <c r="CZ74" s="96">
        <f t="shared" si="242"/>
        <v>0</v>
      </c>
      <c r="DA74" s="96">
        <f t="shared" si="242"/>
        <v>0</v>
      </c>
      <c r="DB74" s="96">
        <f t="shared" si="242"/>
        <v>0</v>
      </c>
      <c r="DC74" s="96">
        <f t="shared" si="242"/>
        <v>0</v>
      </c>
      <c r="DD74" s="96">
        <f t="shared" si="242"/>
        <v>0</v>
      </c>
      <c r="DE74" s="75">
        <f t="shared" si="242"/>
        <v>0</v>
      </c>
      <c r="DF74" s="96">
        <f t="shared" si="242"/>
        <v>0</v>
      </c>
      <c r="DG74" s="96">
        <f t="shared" si="242"/>
        <v>0</v>
      </c>
      <c r="DH74" s="96">
        <f t="shared" si="242"/>
        <v>0</v>
      </c>
      <c r="DI74" s="96">
        <f t="shared" si="242"/>
        <v>0</v>
      </c>
      <c r="DJ74" s="96">
        <f t="shared" si="242"/>
        <v>0</v>
      </c>
      <c r="DK74" s="96">
        <f t="shared" si="242"/>
        <v>0</v>
      </c>
      <c r="DL74" s="96">
        <f t="shared" si="242"/>
        <v>0</v>
      </c>
      <c r="DM74" s="96">
        <f t="shared" si="242"/>
        <v>0</v>
      </c>
      <c r="DN74" s="96">
        <f t="shared" si="242"/>
        <v>0</v>
      </c>
      <c r="DO74" s="96">
        <f t="shared" si="242"/>
        <v>0</v>
      </c>
      <c r="DP74" s="96">
        <f t="shared" si="242"/>
        <v>0</v>
      </c>
      <c r="DQ74" s="96">
        <f t="shared" si="242"/>
        <v>0</v>
      </c>
      <c r="DR74" s="75">
        <f t="shared" si="242"/>
        <v>0</v>
      </c>
      <c r="DS74" s="96">
        <f t="shared" si="242"/>
        <v>0</v>
      </c>
      <c r="DT74" s="96">
        <f t="shared" si="242"/>
        <v>0</v>
      </c>
      <c r="DU74" s="96">
        <f t="shared" si="242"/>
        <v>0</v>
      </c>
      <c r="DV74" s="96">
        <f t="shared" si="242"/>
        <v>0</v>
      </c>
      <c r="DW74" s="96">
        <f t="shared" si="242"/>
        <v>0</v>
      </c>
      <c r="DX74" s="96">
        <f t="shared" si="242"/>
        <v>0</v>
      </c>
      <c r="DY74" s="96">
        <f t="shared" si="242"/>
        <v>0</v>
      </c>
      <c r="DZ74" s="96">
        <f t="shared" si="242"/>
        <v>0</v>
      </c>
      <c r="EA74" s="96">
        <f t="shared" si="242"/>
        <v>0</v>
      </c>
      <c r="EB74" s="96">
        <f t="shared" si="242"/>
        <v>0</v>
      </c>
      <c r="EC74" s="96">
        <f t="shared" si="242"/>
        <v>0</v>
      </c>
      <c r="ED74" s="96">
        <f t="shared" si="242"/>
        <v>0</v>
      </c>
      <c r="EE74" s="76">
        <f t="shared" si="242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43">F34</f>
        <v>0</v>
      </c>
      <c r="G76" s="66">
        <f t="shared" si="243"/>
        <v>0</v>
      </c>
      <c r="H76" s="66">
        <f t="shared" si="243"/>
        <v>0</v>
      </c>
      <c r="I76" s="66">
        <f t="shared" si="243"/>
        <v>0</v>
      </c>
      <c r="J76" s="66">
        <f t="shared" si="243"/>
        <v>0</v>
      </c>
      <c r="K76" s="66">
        <f t="shared" si="243"/>
        <v>0</v>
      </c>
      <c r="L76" s="66">
        <f t="shared" si="243"/>
        <v>0</v>
      </c>
      <c r="M76" s="66">
        <f t="shared" si="243"/>
        <v>0</v>
      </c>
      <c r="N76" s="66">
        <f t="shared" si="243"/>
        <v>0</v>
      </c>
      <c r="O76" s="66">
        <f t="shared" si="243"/>
        <v>0</v>
      </c>
      <c r="P76" s="66">
        <f t="shared" si="243"/>
        <v>0</v>
      </c>
      <c r="Q76" s="66">
        <f t="shared" si="243"/>
        <v>0</v>
      </c>
      <c r="R76" s="75">
        <f>SUM(F76:Q76)</f>
        <v>0</v>
      </c>
      <c r="S76" s="66">
        <f t="shared" ref="S76:AD76" si="244">S34</f>
        <v>0</v>
      </c>
      <c r="T76" s="66">
        <f t="shared" si="244"/>
        <v>0</v>
      </c>
      <c r="U76" s="66">
        <f t="shared" si="244"/>
        <v>0</v>
      </c>
      <c r="V76" s="66">
        <f t="shared" si="244"/>
        <v>0</v>
      </c>
      <c r="W76" s="66">
        <f t="shared" si="244"/>
        <v>0</v>
      </c>
      <c r="X76" s="66">
        <f t="shared" si="244"/>
        <v>0</v>
      </c>
      <c r="Y76" s="66">
        <f t="shared" si="244"/>
        <v>0</v>
      </c>
      <c r="Z76" s="66">
        <f t="shared" si="244"/>
        <v>0</v>
      </c>
      <c r="AA76" s="66">
        <f t="shared" si="244"/>
        <v>0</v>
      </c>
      <c r="AB76" s="66">
        <f t="shared" si="244"/>
        <v>0</v>
      </c>
      <c r="AC76" s="66">
        <f t="shared" si="244"/>
        <v>0</v>
      </c>
      <c r="AD76" s="66">
        <f t="shared" si="244"/>
        <v>0</v>
      </c>
      <c r="AE76" s="75">
        <f>SUM(S76:AD76)</f>
        <v>0</v>
      </c>
      <c r="AF76" s="66">
        <f t="shared" ref="AF76:AQ76" si="245">AF34</f>
        <v>0</v>
      </c>
      <c r="AG76" s="66">
        <f t="shared" si="245"/>
        <v>0</v>
      </c>
      <c r="AH76" s="66">
        <f t="shared" si="245"/>
        <v>0</v>
      </c>
      <c r="AI76" s="66">
        <f t="shared" si="245"/>
        <v>0</v>
      </c>
      <c r="AJ76" s="66">
        <f t="shared" si="245"/>
        <v>0</v>
      </c>
      <c r="AK76" s="66">
        <f t="shared" si="245"/>
        <v>0</v>
      </c>
      <c r="AL76" s="66">
        <f t="shared" si="245"/>
        <v>0</v>
      </c>
      <c r="AM76" s="66">
        <f t="shared" si="245"/>
        <v>0</v>
      </c>
      <c r="AN76" s="66">
        <f t="shared" si="245"/>
        <v>0</v>
      </c>
      <c r="AO76" s="66">
        <f t="shared" si="245"/>
        <v>0</v>
      </c>
      <c r="AP76" s="66">
        <f t="shared" si="245"/>
        <v>0</v>
      </c>
      <c r="AQ76" s="66">
        <f t="shared" si="245"/>
        <v>0</v>
      </c>
      <c r="AR76" s="75">
        <f>SUM(AF76:AQ76)</f>
        <v>0</v>
      </c>
      <c r="AS76" s="66">
        <f t="shared" ref="AS76:BD76" si="246">AS34</f>
        <v>0</v>
      </c>
      <c r="AT76" s="66">
        <f t="shared" si="246"/>
        <v>0</v>
      </c>
      <c r="AU76" s="66">
        <f t="shared" si="246"/>
        <v>0</v>
      </c>
      <c r="AV76" s="66">
        <f t="shared" si="246"/>
        <v>0</v>
      </c>
      <c r="AW76" s="66">
        <f t="shared" si="246"/>
        <v>0</v>
      </c>
      <c r="AX76" s="66">
        <f t="shared" si="246"/>
        <v>0</v>
      </c>
      <c r="AY76" s="66">
        <f t="shared" si="246"/>
        <v>0</v>
      </c>
      <c r="AZ76" s="66">
        <f t="shared" si="246"/>
        <v>0</v>
      </c>
      <c r="BA76" s="66">
        <f t="shared" si="246"/>
        <v>0</v>
      </c>
      <c r="BB76" s="66">
        <f t="shared" si="246"/>
        <v>0</v>
      </c>
      <c r="BC76" s="66">
        <f t="shared" si="246"/>
        <v>0</v>
      </c>
      <c r="BD76" s="66">
        <f t="shared" si="246"/>
        <v>0</v>
      </c>
      <c r="BE76" s="75">
        <f>SUM(AS76:BD76)</f>
        <v>0</v>
      </c>
      <c r="BF76" s="66">
        <f t="shared" ref="BF76:BQ76" si="247">BF34</f>
        <v>0</v>
      </c>
      <c r="BG76" s="66">
        <f t="shared" si="247"/>
        <v>0</v>
      </c>
      <c r="BH76" s="66">
        <f t="shared" si="247"/>
        <v>0</v>
      </c>
      <c r="BI76" s="66">
        <f t="shared" si="247"/>
        <v>0</v>
      </c>
      <c r="BJ76" s="66">
        <f t="shared" si="247"/>
        <v>0</v>
      </c>
      <c r="BK76" s="66">
        <f t="shared" si="247"/>
        <v>0</v>
      </c>
      <c r="BL76" s="66">
        <f t="shared" si="247"/>
        <v>0</v>
      </c>
      <c r="BM76" s="66">
        <f t="shared" si="247"/>
        <v>0</v>
      </c>
      <c r="BN76" s="66">
        <f t="shared" si="247"/>
        <v>0</v>
      </c>
      <c r="BO76" s="66">
        <f t="shared" si="247"/>
        <v>0</v>
      </c>
      <c r="BP76" s="66">
        <f t="shared" si="247"/>
        <v>0</v>
      </c>
      <c r="BQ76" s="66">
        <f t="shared" si="247"/>
        <v>0</v>
      </c>
      <c r="BR76" s="75">
        <f>SUM(BF76:BQ76)</f>
        <v>0</v>
      </c>
      <c r="BS76" s="66">
        <f t="shared" ref="BS76:CD76" si="248">BS34</f>
        <v>0</v>
      </c>
      <c r="BT76" s="66">
        <f t="shared" si="248"/>
        <v>0</v>
      </c>
      <c r="BU76" s="66">
        <f t="shared" si="248"/>
        <v>0</v>
      </c>
      <c r="BV76" s="66">
        <f t="shared" si="248"/>
        <v>0</v>
      </c>
      <c r="BW76" s="66">
        <f t="shared" si="248"/>
        <v>0</v>
      </c>
      <c r="BX76" s="66">
        <f t="shared" si="248"/>
        <v>0</v>
      </c>
      <c r="BY76" s="66">
        <f t="shared" si="248"/>
        <v>0</v>
      </c>
      <c r="BZ76" s="66">
        <f t="shared" si="248"/>
        <v>0</v>
      </c>
      <c r="CA76" s="66">
        <f t="shared" si="248"/>
        <v>0</v>
      </c>
      <c r="CB76" s="66">
        <f t="shared" si="248"/>
        <v>0</v>
      </c>
      <c r="CC76" s="66">
        <f t="shared" si="248"/>
        <v>0</v>
      </c>
      <c r="CD76" s="66">
        <f t="shared" si="248"/>
        <v>0</v>
      </c>
      <c r="CE76" s="75">
        <f>SUM(BS76:CD76)</f>
        <v>0</v>
      </c>
      <c r="CF76" s="66">
        <f t="shared" ref="CF76:CQ76" si="249">CF34</f>
        <v>0</v>
      </c>
      <c r="CG76" s="66">
        <f t="shared" si="249"/>
        <v>0</v>
      </c>
      <c r="CH76" s="66">
        <f t="shared" si="249"/>
        <v>0</v>
      </c>
      <c r="CI76" s="66">
        <f t="shared" si="249"/>
        <v>0</v>
      </c>
      <c r="CJ76" s="66">
        <f t="shared" si="249"/>
        <v>0</v>
      </c>
      <c r="CK76" s="66">
        <f t="shared" si="249"/>
        <v>0</v>
      </c>
      <c r="CL76" s="66">
        <f t="shared" si="249"/>
        <v>0</v>
      </c>
      <c r="CM76" s="66">
        <f t="shared" si="249"/>
        <v>0</v>
      </c>
      <c r="CN76" s="66">
        <f t="shared" si="249"/>
        <v>0</v>
      </c>
      <c r="CO76" s="66">
        <f t="shared" si="249"/>
        <v>0</v>
      </c>
      <c r="CP76" s="66">
        <f t="shared" si="249"/>
        <v>0</v>
      </c>
      <c r="CQ76" s="66">
        <f t="shared" si="249"/>
        <v>0</v>
      </c>
      <c r="CR76" s="75">
        <f>SUM(CF76:CQ76)</f>
        <v>0</v>
      </c>
      <c r="CS76" s="66">
        <f t="shared" ref="CS76:DD76" si="250">CS34</f>
        <v>0</v>
      </c>
      <c r="CT76" s="66">
        <f t="shared" si="250"/>
        <v>0</v>
      </c>
      <c r="CU76" s="66">
        <f t="shared" si="250"/>
        <v>0</v>
      </c>
      <c r="CV76" s="66">
        <f t="shared" si="250"/>
        <v>0</v>
      </c>
      <c r="CW76" s="66">
        <f t="shared" si="250"/>
        <v>0</v>
      </c>
      <c r="CX76" s="66">
        <f t="shared" si="250"/>
        <v>0</v>
      </c>
      <c r="CY76" s="66">
        <f t="shared" si="250"/>
        <v>0</v>
      </c>
      <c r="CZ76" s="66">
        <f t="shared" si="250"/>
        <v>0</v>
      </c>
      <c r="DA76" s="66">
        <f t="shared" si="250"/>
        <v>0</v>
      </c>
      <c r="DB76" s="66">
        <f t="shared" si="250"/>
        <v>0</v>
      </c>
      <c r="DC76" s="66">
        <f t="shared" si="250"/>
        <v>0</v>
      </c>
      <c r="DD76" s="66">
        <f t="shared" si="250"/>
        <v>0</v>
      </c>
      <c r="DE76" s="75">
        <f>SUM(CS76:DD76)</f>
        <v>0</v>
      </c>
      <c r="DF76" s="66">
        <f t="shared" ref="DF76:DQ76" si="251">DF34</f>
        <v>0</v>
      </c>
      <c r="DG76" s="66">
        <f t="shared" si="251"/>
        <v>0</v>
      </c>
      <c r="DH76" s="66">
        <f t="shared" si="251"/>
        <v>0</v>
      </c>
      <c r="DI76" s="66">
        <f t="shared" si="251"/>
        <v>0</v>
      </c>
      <c r="DJ76" s="66">
        <f t="shared" si="251"/>
        <v>0</v>
      </c>
      <c r="DK76" s="66">
        <f t="shared" si="251"/>
        <v>0</v>
      </c>
      <c r="DL76" s="66">
        <f t="shared" si="251"/>
        <v>0</v>
      </c>
      <c r="DM76" s="66">
        <f t="shared" si="251"/>
        <v>0</v>
      </c>
      <c r="DN76" s="66">
        <f t="shared" si="251"/>
        <v>0</v>
      </c>
      <c r="DO76" s="66">
        <f t="shared" si="251"/>
        <v>0</v>
      </c>
      <c r="DP76" s="66">
        <f t="shared" si="251"/>
        <v>0</v>
      </c>
      <c r="DQ76" s="66">
        <f t="shared" si="251"/>
        <v>0</v>
      </c>
      <c r="DR76" s="75">
        <f>SUM(DF76:DQ76)</f>
        <v>0</v>
      </c>
      <c r="DS76" s="66">
        <f t="shared" ref="DS76:ED76" si="252">DS34</f>
        <v>0</v>
      </c>
      <c r="DT76" s="66">
        <f t="shared" si="252"/>
        <v>0</v>
      </c>
      <c r="DU76" s="66">
        <f t="shared" si="252"/>
        <v>0</v>
      </c>
      <c r="DV76" s="66">
        <f t="shared" si="252"/>
        <v>0</v>
      </c>
      <c r="DW76" s="66">
        <f t="shared" si="252"/>
        <v>0</v>
      </c>
      <c r="DX76" s="66">
        <f t="shared" si="252"/>
        <v>0</v>
      </c>
      <c r="DY76" s="66">
        <f t="shared" si="252"/>
        <v>0</v>
      </c>
      <c r="DZ76" s="66">
        <f t="shared" si="252"/>
        <v>0</v>
      </c>
      <c r="EA76" s="66">
        <f t="shared" si="252"/>
        <v>0</v>
      </c>
      <c r="EB76" s="66">
        <f t="shared" si="252"/>
        <v>0</v>
      </c>
      <c r="EC76" s="66">
        <f t="shared" si="252"/>
        <v>0</v>
      </c>
      <c r="ED76" s="66">
        <f t="shared" si="252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53">F41</f>
        <v>0</v>
      </c>
      <c r="G77" s="66">
        <f t="shared" si="253"/>
        <v>0</v>
      </c>
      <c r="H77" s="66">
        <f t="shared" si="253"/>
        <v>0</v>
      </c>
      <c r="I77" s="66">
        <f t="shared" si="253"/>
        <v>0</v>
      </c>
      <c r="J77" s="66">
        <f t="shared" si="253"/>
        <v>0</v>
      </c>
      <c r="K77" s="66">
        <f t="shared" si="253"/>
        <v>0</v>
      </c>
      <c r="L77" s="66">
        <f t="shared" si="253"/>
        <v>0</v>
      </c>
      <c r="M77" s="66">
        <f t="shared" si="253"/>
        <v>0</v>
      </c>
      <c r="N77" s="66">
        <f t="shared" si="253"/>
        <v>0</v>
      </c>
      <c r="O77" s="66">
        <f t="shared" si="253"/>
        <v>0</v>
      </c>
      <c r="P77" s="66">
        <f t="shared" si="253"/>
        <v>0</v>
      </c>
      <c r="Q77" s="66">
        <f t="shared" si="253"/>
        <v>0</v>
      </c>
      <c r="R77" s="75">
        <f>SUM(F77:Q77)</f>
        <v>0</v>
      </c>
      <c r="S77" s="66">
        <f t="shared" ref="S77:AD77" si="254">S41</f>
        <v>0</v>
      </c>
      <c r="T77" s="66">
        <f t="shared" si="254"/>
        <v>0</v>
      </c>
      <c r="U77" s="66">
        <f t="shared" si="254"/>
        <v>0</v>
      </c>
      <c r="V77" s="66">
        <f t="shared" si="254"/>
        <v>0</v>
      </c>
      <c r="W77" s="66">
        <f t="shared" si="254"/>
        <v>0</v>
      </c>
      <c r="X77" s="66">
        <f t="shared" si="254"/>
        <v>0</v>
      </c>
      <c r="Y77" s="66">
        <f t="shared" si="254"/>
        <v>0</v>
      </c>
      <c r="Z77" s="66">
        <f t="shared" si="254"/>
        <v>0</v>
      </c>
      <c r="AA77" s="66">
        <f t="shared" si="254"/>
        <v>0</v>
      </c>
      <c r="AB77" s="66">
        <f t="shared" si="254"/>
        <v>0</v>
      </c>
      <c r="AC77" s="66">
        <f t="shared" si="254"/>
        <v>0</v>
      </c>
      <c r="AD77" s="66">
        <f t="shared" si="254"/>
        <v>0</v>
      </c>
      <c r="AE77" s="75">
        <f>SUM(S77:AD77)</f>
        <v>0</v>
      </c>
      <c r="AF77" s="66">
        <f t="shared" ref="AF77:AQ77" si="255">AF41</f>
        <v>0</v>
      </c>
      <c r="AG77" s="66">
        <f t="shared" si="255"/>
        <v>0</v>
      </c>
      <c r="AH77" s="66">
        <f t="shared" si="255"/>
        <v>0</v>
      </c>
      <c r="AI77" s="66">
        <f t="shared" si="255"/>
        <v>0</v>
      </c>
      <c r="AJ77" s="66">
        <f t="shared" si="255"/>
        <v>0</v>
      </c>
      <c r="AK77" s="66">
        <f t="shared" si="255"/>
        <v>0</v>
      </c>
      <c r="AL77" s="66">
        <f t="shared" si="255"/>
        <v>0</v>
      </c>
      <c r="AM77" s="66">
        <f t="shared" si="255"/>
        <v>0</v>
      </c>
      <c r="AN77" s="66">
        <f t="shared" si="255"/>
        <v>0</v>
      </c>
      <c r="AO77" s="66">
        <f t="shared" si="255"/>
        <v>0</v>
      </c>
      <c r="AP77" s="66">
        <f t="shared" si="255"/>
        <v>0</v>
      </c>
      <c r="AQ77" s="66">
        <f t="shared" si="255"/>
        <v>0</v>
      </c>
      <c r="AR77" s="75">
        <f>SUM(AF77:AQ77)</f>
        <v>0</v>
      </c>
      <c r="AS77" s="66">
        <f t="shared" ref="AS77:BD77" si="256">AS41</f>
        <v>0</v>
      </c>
      <c r="AT77" s="66">
        <f t="shared" si="256"/>
        <v>0</v>
      </c>
      <c r="AU77" s="66">
        <f t="shared" si="256"/>
        <v>0</v>
      </c>
      <c r="AV77" s="66">
        <f t="shared" si="256"/>
        <v>0</v>
      </c>
      <c r="AW77" s="66">
        <f t="shared" si="256"/>
        <v>0</v>
      </c>
      <c r="AX77" s="66">
        <f t="shared" si="256"/>
        <v>0</v>
      </c>
      <c r="AY77" s="66">
        <f t="shared" si="256"/>
        <v>0</v>
      </c>
      <c r="AZ77" s="66">
        <f t="shared" si="256"/>
        <v>0</v>
      </c>
      <c r="BA77" s="66">
        <f t="shared" si="256"/>
        <v>0</v>
      </c>
      <c r="BB77" s="66">
        <f t="shared" si="256"/>
        <v>0</v>
      </c>
      <c r="BC77" s="66">
        <f t="shared" si="256"/>
        <v>0</v>
      </c>
      <c r="BD77" s="66">
        <f t="shared" si="256"/>
        <v>0</v>
      </c>
      <c r="BE77" s="75">
        <f>SUM(AS77:BD77)</f>
        <v>0</v>
      </c>
      <c r="BF77" s="66">
        <f t="shared" ref="BF77:BQ77" si="257">BF41</f>
        <v>0</v>
      </c>
      <c r="BG77" s="66">
        <f t="shared" si="257"/>
        <v>0</v>
      </c>
      <c r="BH77" s="66">
        <f t="shared" si="257"/>
        <v>0</v>
      </c>
      <c r="BI77" s="66">
        <f t="shared" si="257"/>
        <v>0</v>
      </c>
      <c r="BJ77" s="66">
        <f t="shared" si="257"/>
        <v>0</v>
      </c>
      <c r="BK77" s="66">
        <f t="shared" si="257"/>
        <v>0</v>
      </c>
      <c r="BL77" s="66">
        <f t="shared" si="257"/>
        <v>0</v>
      </c>
      <c r="BM77" s="66">
        <f t="shared" si="257"/>
        <v>0</v>
      </c>
      <c r="BN77" s="66">
        <f t="shared" si="257"/>
        <v>0</v>
      </c>
      <c r="BO77" s="66">
        <f t="shared" si="257"/>
        <v>0</v>
      </c>
      <c r="BP77" s="66">
        <f t="shared" si="257"/>
        <v>0</v>
      </c>
      <c r="BQ77" s="66">
        <f t="shared" si="257"/>
        <v>0</v>
      </c>
      <c r="BR77" s="75">
        <f>SUM(BF77:BQ77)</f>
        <v>0</v>
      </c>
      <c r="BS77" s="66">
        <f t="shared" ref="BS77:CD77" si="258">BS41</f>
        <v>0</v>
      </c>
      <c r="BT77" s="66">
        <f t="shared" si="258"/>
        <v>0</v>
      </c>
      <c r="BU77" s="66">
        <f t="shared" si="258"/>
        <v>0</v>
      </c>
      <c r="BV77" s="66">
        <f t="shared" si="258"/>
        <v>0</v>
      </c>
      <c r="BW77" s="66">
        <f t="shared" si="258"/>
        <v>0</v>
      </c>
      <c r="BX77" s="66">
        <f t="shared" si="258"/>
        <v>0</v>
      </c>
      <c r="BY77" s="66">
        <f t="shared" si="258"/>
        <v>0</v>
      </c>
      <c r="BZ77" s="66">
        <f t="shared" si="258"/>
        <v>0</v>
      </c>
      <c r="CA77" s="66">
        <f t="shared" si="258"/>
        <v>0</v>
      </c>
      <c r="CB77" s="66">
        <f t="shared" si="258"/>
        <v>0</v>
      </c>
      <c r="CC77" s="66">
        <f t="shared" si="258"/>
        <v>0</v>
      </c>
      <c r="CD77" s="66">
        <f t="shared" si="258"/>
        <v>0</v>
      </c>
      <c r="CE77" s="75">
        <f>SUM(BS77:CD77)</f>
        <v>0</v>
      </c>
      <c r="CF77" s="66">
        <f t="shared" ref="CF77:CQ77" si="259">CF41</f>
        <v>0</v>
      </c>
      <c r="CG77" s="66">
        <f t="shared" si="259"/>
        <v>0</v>
      </c>
      <c r="CH77" s="66">
        <f t="shared" si="259"/>
        <v>0</v>
      </c>
      <c r="CI77" s="66">
        <f t="shared" si="259"/>
        <v>0</v>
      </c>
      <c r="CJ77" s="66">
        <f t="shared" si="259"/>
        <v>0</v>
      </c>
      <c r="CK77" s="66">
        <f t="shared" si="259"/>
        <v>0</v>
      </c>
      <c r="CL77" s="66">
        <f t="shared" si="259"/>
        <v>0</v>
      </c>
      <c r="CM77" s="66">
        <f t="shared" si="259"/>
        <v>0</v>
      </c>
      <c r="CN77" s="66">
        <f t="shared" si="259"/>
        <v>0</v>
      </c>
      <c r="CO77" s="66">
        <f t="shared" si="259"/>
        <v>0</v>
      </c>
      <c r="CP77" s="66">
        <f t="shared" si="259"/>
        <v>0</v>
      </c>
      <c r="CQ77" s="66">
        <f t="shared" si="259"/>
        <v>0</v>
      </c>
      <c r="CR77" s="75">
        <f>SUM(CF77:CQ77)</f>
        <v>0</v>
      </c>
      <c r="CS77" s="66">
        <f t="shared" ref="CS77:DD77" si="260">CS41</f>
        <v>0</v>
      </c>
      <c r="CT77" s="66">
        <f t="shared" si="260"/>
        <v>0</v>
      </c>
      <c r="CU77" s="66">
        <f t="shared" si="260"/>
        <v>0</v>
      </c>
      <c r="CV77" s="66">
        <f t="shared" si="260"/>
        <v>0</v>
      </c>
      <c r="CW77" s="66">
        <f t="shared" si="260"/>
        <v>0</v>
      </c>
      <c r="CX77" s="66">
        <f t="shared" si="260"/>
        <v>0</v>
      </c>
      <c r="CY77" s="66">
        <f t="shared" si="260"/>
        <v>0</v>
      </c>
      <c r="CZ77" s="66">
        <f t="shared" si="260"/>
        <v>0</v>
      </c>
      <c r="DA77" s="66">
        <f t="shared" si="260"/>
        <v>0</v>
      </c>
      <c r="DB77" s="66">
        <f t="shared" si="260"/>
        <v>0</v>
      </c>
      <c r="DC77" s="66">
        <f t="shared" si="260"/>
        <v>0</v>
      </c>
      <c r="DD77" s="66">
        <f t="shared" si="260"/>
        <v>0</v>
      </c>
      <c r="DE77" s="75">
        <f>SUM(CS77:DD77)</f>
        <v>0</v>
      </c>
      <c r="DF77" s="66">
        <f t="shared" ref="DF77:DQ77" si="261">DF41</f>
        <v>0</v>
      </c>
      <c r="DG77" s="66">
        <f t="shared" si="261"/>
        <v>0</v>
      </c>
      <c r="DH77" s="66">
        <f t="shared" si="261"/>
        <v>0</v>
      </c>
      <c r="DI77" s="66">
        <f t="shared" si="261"/>
        <v>0</v>
      </c>
      <c r="DJ77" s="66">
        <f t="shared" si="261"/>
        <v>0</v>
      </c>
      <c r="DK77" s="66">
        <f t="shared" si="261"/>
        <v>0</v>
      </c>
      <c r="DL77" s="66">
        <f t="shared" si="261"/>
        <v>0</v>
      </c>
      <c r="DM77" s="66">
        <f t="shared" si="261"/>
        <v>0</v>
      </c>
      <c r="DN77" s="66">
        <f t="shared" si="261"/>
        <v>0</v>
      </c>
      <c r="DO77" s="66">
        <f t="shared" si="261"/>
        <v>0</v>
      </c>
      <c r="DP77" s="66">
        <f t="shared" si="261"/>
        <v>0</v>
      </c>
      <c r="DQ77" s="66">
        <f t="shared" si="261"/>
        <v>0</v>
      </c>
      <c r="DR77" s="75">
        <f>SUM(DF77:DQ77)</f>
        <v>0</v>
      </c>
      <c r="DS77" s="66">
        <f t="shared" ref="DS77:ED77" si="262">DS41</f>
        <v>0</v>
      </c>
      <c r="DT77" s="66">
        <f t="shared" si="262"/>
        <v>0</v>
      </c>
      <c r="DU77" s="66">
        <f t="shared" si="262"/>
        <v>0</v>
      </c>
      <c r="DV77" s="66">
        <f t="shared" si="262"/>
        <v>0</v>
      </c>
      <c r="DW77" s="66">
        <f t="shared" si="262"/>
        <v>0</v>
      </c>
      <c r="DX77" s="66">
        <f t="shared" si="262"/>
        <v>0</v>
      </c>
      <c r="DY77" s="66">
        <f t="shared" si="262"/>
        <v>0</v>
      </c>
      <c r="DZ77" s="66">
        <f t="shared" si="262"/>
        <v>0</v>
      </c>
      <c r="EA77" s="66">
        <f t="shared" si="262"/>
        <v>0</v>
      </c>
      <c r="EB77" s="66">
        <f t="shared" si="262"/>
        <v>0</v>
      </c>
      <c r="EC77" s="66">
        <f t="shared" si="262"/>
        <v>0</v>
      </c>
      <c r="ED77" s="66">
        <f t="shared" si="262"/>
        <v>0</v>
      </c>
      <c r="EE77" s="76">
        <f>SUM(DS77:ED77)</f>
        <v>0</v>
      </c>
    </row>
    <row r="78" spans="3:135" x14ac:dyDescent="0.2">
      <c r="D78" s="30" t="s">
        <v>361</v>
      </c>
      <c r="F78" s="66">
        <f t="shared" ref="F78:Q78" si="263">F53</f>
        <v>0</v>
      </c>
      <c r="G78" s="66">
        <f t="shared" si="263"/>
        <v>0</v>
      </c>
      <c r="H78" s="66">
        <f t="shared" si="263"/>
        <v>0</v>
      </c>
      <c r="I78" s="66">
        <f t="shared" si="263"/>
        <v>0</v>
      </c>
      <c r="J78" s="66">
        <f t="shared" si="263"/>
        <v>0</v>
      </c>
      <c r="K78" s="66">
        <f t="shared" si="263"/>
        <v>0</v>
      </c>
      <c r="L78" s="66">
        <f t="shared" si="263"/>
        <v>0</v>
      </c>
      <c r="M78" s="66">
        <f t="shared" si="263"/>
        <v>0</v>
      </c>
      <c r="N78" s="66">
        <f t="shared" si="263"/>
        <v>0</v>
      </c>
      <c r="O78" s="66">
        <f t="shared" si="263"/>
        <v>0</v>
      </c>
      <c r="P78" s="66">
        <f t="shared" si="263"/>
        <v>0</v>
      </c>
      <c r="Q78" s="66">
        <f t="shared" si="263"/>
        <v>0</v>
      </c>
      <c r="R78" s="75">
        <f>SUM(F78:Q78)</f>
        <v>0</v>
      </c>
      <c r="S78" s="66">
        <f t="shared" ref="S78:AD78" si="264">S53</f>
        <v>0</v>
      </c>
      <c r="T78" s="66">
        <f t="shared" si="264"/>
        <v>0</v>
      </c>
      <c r="U78" s="66">
        <f t="shared" si="264"/>
        <v>0</v>
      </c>
      <c r="V78" s="66">
        <f t="shared" si="264"/>
        <v>0</v>
      </c>
      <c r="W78" s="66">
        <f t="shared" si="264"/>
        <v>0</v>
      </c>
      <c r="X78" s="66">
        <f t="shared" si="264"/>
        <v>0</v>
      </c>
      <c r="Y78" s="66">
        <f t="shared" si="264"/>
        <v>0</v>
      </c>
      <c r="Z78" s="66">
        <f t="shared" si="264"/>
        <v>0</v>
      </c>
      <c r="AA78" s="66">
        <f t="shared" si="264"/>
        <v>0</v>
      </c>
      <c r="AB78" s="66">
        <f t="shared" si="264"/>
        <v>0</v>
      </c>
      <c r="AC78" s="66">
        <f t="shared" si="264"/>
        <v>0</v>
      </c>
      <c r="AD78" s="66">
        <f t="shared" si="264"/>
        <v>0</v>
      </c>
      <c r="AE78" s="75">
        <f>SUM(S78:AD78)</f>
        <v>0</v>
      </c>
      <c r="AF78" s="66">
        <f t="shared" ref="AF78:AQ78" si="265">AF53</f>
        <v>0</v>
      </c>
      <c r="AG78" s="66">
        <f t="shared" si="265"/>
        <v>0</v>
      </c>
      <c r="AH78" s="66">
        <f t="shared" si="265"/>
        <v>0</v>
      </c>
      <c r="AI78" s="66">
        <f t="shared" si="265"/>
        <v>0</v>
      </c>
      <c r="AJ78" s="66">
        <f t="shared" si="265"/>
        <v>0</v>
      </c>
      <c r="AK78" s="66">
        <f t="shared" si="265"/>
        <v>0</v>
      </c>
      <c r="AL78" s="66">
        <f t="shared" si="265"/>
        <v>0</v>
      </c>
      <c r="AM78" s="66">
        <f t="shared" si="265"/>
        <v>0</v>
      </c>
      <c r="AN78" s="66">
        <f t="shared" si="265"/>
        <v>0</v>
      </c>
      <c r="AO78" s="66">
        <f t="shared" si="265"/>
        <v>0</v>
      </c>
      <c r="AP78" s="66">
        <f t="shared" si="265"/>
        <v>0</v>
      </c>
      <c r="AQ78" s="66">
        <f t="shared" si="265"/>
        <v>0</v>
      </c>
      <c r="AR78" s="75">
        <f>SUM(AF78:AQ78)</f>
        <v>0</v>
      </c>
      <c r="AS78" s="66">
        <f t="shared" ref="AS78:BD78" si="266">AS53</f>
        <v>0</v>
      </c>
      <c r="AT78" s="66">
        <f t="shared" si="266"/>
        <v>0</v>
      </c>
      <c r="AU78" s="66">
        <f t="shared" si="266"/>
        <v>0</v>
      </c>
      <c r="AV78" s="66">
        <f t="shared" si="266"/>
        <v>0</v>
      </c>
      <c r="AW78" s="66">
        <f t="shared" si="266"/>
        <v>0</v>
      </c>
      <c r="AX78" s="66">
        <f t="shared" si="266"/>
        <v>0</v>
      </c>
      <c r="AY78" s="66">
        <f t="shared" si="266"/>
        <v>0</v>
      </c>
      <c r="AZ78" s="66">
        <f t="shared" si="266"/>
        <v>0</v>
      </c>
      <c r="BA78" s="66">
        <f t="shared" si="266"/>
        <v>0</v>
      </c>
      <c r="BB78" s="66">
        <f t="shared" si="266"/>
        <v>0</v>
      </c>
      <c r="BC78" s="66">
        <f t="shared" si="266"/>
        <v>0</v>
      </c>
      <c r="BD78" s="66">
        <f t="shared" si="266"/>
        <v>0</v>
      </c>
      <c r="BE78" s="75">
        <f>SUM(AS78:BD78)</f>
        <v>0</v>
      </c>
      <c r="BF78" s="66">
        <f t="shared" ref="BF78:BQ78" si="267">BF53</f>
        <v>0</v>
      </c>
      <c r="BG78" s="66">
        <f t="shared" si="267"/>
        <v>0</v>
      </c>
      <c r="BH78" s="66">
        <f t="shared" si="267"/>
        <v>0</v>
      </c>
      <c r="BI78" s="66">
        <f t="shared" si="267"/>
        <v>0</v>
      </c>
      <c r="BJ78" s="66">
        <f t="shared" si="267"/>
        <v>0</v>
      </c>
      <c r="BK78" s="66">
        <f t="shared" si="267"/>
        <v>0</v>
      </c>
      <c r="BL78" s="66">
        <f t="shared" si="267"/>
        <v>0</v>
      </c>
      <c r="BM78" s="66">
        <f t="shared" si="267"/>
        <v>0</v>
      </c>
      <c r="BN78" s="66">
        <f t="shared" si="267"/>
        <v>0</v>
      </c>
      <c r="BO78" s="66">
        <f t="shared" si="267"/>
        <v>0</v>
      </c>
      <c r="BP78" s="66">
        <f t="shared" si="267"/>
        <v>0</v>
      </c>
      <c r="BQ78" s="66">
        <f t="shared" si="267"/>
        <v>0</v>
      </c>
      <c r="BR78" s="75">
        <f>SUM(BF78:BQ78)</f>
        <v>0</v>
      </c>
      <c r="BS78" s="66">
        <f t="shared" ref="BS78:CD78" si="268">BS53</f>
        <v>0</v>
      </c>
      <c r="BT78" s="66">
        <f t="shared" si="268"/>
        <v>0</v>
      </c>
      <c r="BU78" s="66">
        <f t="shared" si="268"/>
        <v>0</v>
      </c>
      <c r="BV78" s="66">
        <f t="shared" si="268"/>
        <v>0</v>
      </c>
      <c r="BW78" s="66">
        <f t="shared" si="268"/>
        <v>0</v>
      </c>
      <c r="BX78" s="66">
        <f t="shared" si="268"/>
        <v>0</v>
      </c>
      <c r="BY78" s="66">
        <f t="shared" si="268"/>
        <v>0</v>
      </c>
      <c r="BZ78" s="66">
        <f t="shared" si="268"/>
        <v>0</v>
      </c>
      <c r="CA78" s="66">
        <f t="shared" si="268"/>
        <v>0</v>
      </c>
      <c r="CB78" s="66">
        <f t="shared" si="268"/>
        <v>0</v>
      </c>
      <c r="CC78" s="66">
        <f t="shared" si="268"/>
        <v>0</v>
      </c>
      <c r="CD78" s="66">
        <f t="shared" si="268"/>
        <v>0</v>
      </c>
      <c r="CE78" s="75">
        <f>SUM(BS78:CD78)</f>
        <v>0</v>
      </c>
      <c r="CF78" s="66">
        <f t="shared" ref="CF78:CQ78" si="269">CF53</f>
        <v>0</v>
      </c>
      <c r="CG78" s="66">
        <f t="shared" si="269"/>
        <v>0</v>
      </c>
      <c r="CH78" s="66">
        <f t="shared" si="269"/>
        <v>0</v>
      </c>
      <c r="CI78" s="66">
        <f t="shared" si="269"/>
        <v>0</v>
      </c>
      <c r="CJ78" s="66">
        <f t="shared" si="269"/>
        <v>0</v>
      </c>
      <c r="CK78" s="66">
        <f t="shared" si="269"/>
        <v>0</v>
      </c>
      <c r="CL78" s="66">
        <f t="shared" si="269"/>
        <v>0</v>
      </c>
      <c r="CM78" s="66">
        <f t="shared" si="269"/>
        <v>0</v>
      </c>
      <c r="CN78" s="66">
        <f t="shared" si="269"/>
        <v>0</v>
      </c>
      <c r="CO78" s="66">
        <f t="shared" si="269"/>
        <v>0</v>
      </c>
      <c r="CP78" s="66">
        <f t="shared" si="269"/>
        <v>0</v>
      </c>
      <c r="CQ78" s="66">
        <f t="shared" si="269"/>
        <v>0</v>
      </c>
      <c r="CR78" s="75">
        <f>SUM(CF78:CQ78)</f>
        <v>0</v>
      </c>
      <c r="CS78" s="66">
        <f t="shared" ref="CS78:DD78" si="270">CS53</f>
        <v>0</v>
      </c>
      <c r="CT78" s="66">
        <f t="shared" si="270"/>
        <v>0</v>
      </c>
      <c r="CU78" s="66">
        <f t="shared" si="270"/>
        <v>0</v>
      </c>
      <c r="CV78" s="66">
        <f t="shared" si="270"/>
        <v>0</v>
      </c>
      <c r="CW78" s="66">
        <f t="shared" si="270"/>
        <v>0</v>
      </c>
      <c r="CX78" s="66">
        <f t="shared" si="270"/>
        <v>0</v>
      </c>
      <c r="CY78" s="66">
        <f t="shared" si="270"/>
        <v>0</v>
      </c>
      <c r="CZ78" s="66">
        <f t="shared" si="270"/>
        <v>0</v>
      </c>
      <c r="DA78" s="66">
        <f t="shared" si="270"/>
        <v>0</v>
      </c>
      <c r="DB78" s="66">
        <f t="shared" si="270"/>
        <v>0</v>
      </c>
      <c r="DC78" s="66">
        <f t="shared" si="270"/>
        <v>0</v>
      </c>
      <c r="DD78" s="66">
        <f t="shared" si="270"/>
        <v>0</v>
      </c>
      <c r="DE78" s="75">
        <f>SUM(CS78:DD78)</f>
        <v>0</v>
      </c>
      <c r="DF78" s="66">
        <f t="shared" ref="DF78:DQ78" si="271">DF53</f>
        <v>0</v>
      </c>
      <c r="DG78" s="66">
        <f t="shared" si="271"/>
        <v>0</v>
      </c>
      <c r="DH78" s="66">
        <f t="shared" si="271"/>
        <v>0</v>
      </c>
      <c r="DI78" s="66">
        <f t="shared" si="271"/>
        <v>0</v>
      </c>
      <c r="DJ78" s="66">
        <f t="shared" si="271"/>
        <v>0</v>
      </c>
      <c r="DK78" s="66">
        <f t="shared" si="271"/>
        <v>0</v>
      </c>
      <c r="DL78" s="66">
        <f t="shared" si="271"/>
        <v>0</v>
      </c>
      <c r="DM78" s="66">
        <f t="shared" si="271"/>
        <v>0</v>
      </c>
      <c r="DN78" s="66">
        <f t="shared" si="271"/>
        <v>0</v>
      </c>
      <c r="DO78" s="66">
        <f t="shared" si="271"/>
        <v>0</v>
      </c>
      <c r="DP78" s="66">
        <f t="shared" si="271"/>
        <v>0</v>
      </c>
      <c r="DQ78" s="66">
        <f t="shared" si="271"/>
        <v>0</v>
      </c>
      <c r="DR78" s="75">
        <f>SUM(DF78:DQ78)</f>
        <v>0</v>
      </c>
      <c r="DS78" s="66">
        <f t="shared" ref="DS78:ED78" si="272">DS53</f>
        <v>0</v>
      </c>
      <c r="DT78" s="66">
        <f t="shared" si="272"/>
        <v>0</v>
      </c>
      <c r="DU78" s="66">
        <f t="shared" si="272"/>
        <v>0</v>
      </c>
      <c r="DV78" s="66">
        <f t="shared" si="272"/>
        <v>0</v>
      </c>
      <c r="DW78" s="66">
        <f t="shared" si="272"/>
        <v>0</v>
      </c>
      <c r="DX78" s="66">
        <f t="shared" si="272"/>
        <v>0</v>
      </c>
      <c r="DY78" s="66">
        <f t="shared" si="272"/>
        <v>0</v>
      </c>
      <c r="DZ78" s="66">
        <f t="shared" si="272"/>
        <v>0</v>
      </c>
      <c r="EA78" s="66">
        <f t="shared" si="272"/>
        <v>0</v>
      </c>
      <c r="EB78" s="66">
        <f t="shared" si="272"/>
        <v>0</v>
      </c>
      <c r="EC78" s="66">
        <f t="shared" si="272"/>
        <v>0</v>
      </c>
      <c r="ED78" s="66">
        <f t="shared" si="272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73">(F76+F78+F79)*$C$83</f>
        <v>0</v>
      </c>
      <c r="G80" s="66">
        <f t="shared" si="273"/>
        <v>0</v>
      </c>
      <c r="H80" s="66">
        <f t="shared" si="273"/>
        <v>0</v>
      </c>
      <c r="I80" s="66">
        <f t="shared" si="273"/>
        <v>0</v>
      </c>
      <c r="J80" s="66">
        <f t="shared" si="273"/>
        <v>0</v>
      </c>
      <c r="K80" s="66">
        <f t="shared" si="273"/>
        <v>0</v>
      </c>
      <c r="L80" s="66">
        <f t="shared" si="273"/>
        <v>0</v>
      </c>
      <c r="M80" s="66">
        <f t="shared" si="273"/>
        <v>0</v>
      </c>
      <c r="N80" s="66">
        <f t="shared" si="273"/>
        <v>0</v>
      </c>
      <c r="O80" s="66">
        <f t="shared" si="273"/>
        <v>0</v>
      </c>
      <c r="P80" s="66">
        <f t="shared" si="273"/>
        <v>0</v>
      </c>
      <c r="Q80" s="66">
        <f t="shared" si="273"/>
        <v>0</v>
      </c>
      <c r="R80" s="75">
        <f>SUM(F80:Q80)</f>
        <v>0</v>
      </c>
      <c r="S80" s="66">
        <f t="shared" ref="S80:AD80" si="274">(S76+S78+S79)*$C$83</f>
        <v>0</v>
      </c>
      <c r="T80" s="66">
        <f t="shared" si="274"/>
        <v>0</v>
      </c>
      <c r="U80" s="66">
        <f t="shared" si="274"/>
        <v>0</v>
      </c>
      <c r="V80" s="66">
        <f t="shared" si="274"/>
        <v>0</v>
      </c>
      <c r="W80" s="66">
        <f t="shared" si="274"/>
        <v>0</v>
      </c>
      <c r="X80" s="66">
        <f t="shared" si="274"/>
        <v>0</v>
      </c>
      <c r="Y80" s="66">
        <f t="shared" si="274"/>
        <v>0</v>
      </c>
      <c r="Z80" s="66">
        <f t="shared" si="274"/>
        <v>0</v>
      </c>
      <c r="AA80" s="66">
        <f t="shared" si="274"/>
        <v>0</v>
      </c>
      <c r="AB80" s="66">
        <f t="shared" si="274"/>
        <v>0</v>
      </c>
      <c r="AC80" s="66">
        <f t="shared" si="274"/>
        <v>0</v>
      </c>
      <c r="AD80" s="66">
        <f t="shared" si="274"/>
        <v>0</v>
      </c>
      <c r="AE80" s="75">
        <f>SUM(S80:AD80)</f>
        <v>0</v>
      </c>
      <c r="AF80" s="66">
        <f t="shared" ref="AF80:AQ80" si="275">(AF76+AF78+AF79)*$C$83</f>
        <v>0</v>
      </c>
      <c r="AG80" s="66">
        <f t="shared" si="275"/>
        <v>0</v>
      </c>
      <c r="AH80" s="66">
        <f t="shared" si="275"/>
        <v>0</v>
      </c>
      <c r="AI80" s="66">
        <f t="shared" si="275"/>
        <v>0</v>
      </c>
      <c r="AJ80" s="66">
        <f t="shared" si="275"/>
        <v>0</v>
      </c>
      <c r="AK80" s="66">
        <f t="shared" si="275"/>
        <v>0</v>
      </c>
      <c r="AL80" s="66">
        <f t="shared" si="275"/>
        <v>0</v>
      </c>
      <c r="AM80" s="66">
        <f t="shared" si="275"/>
        <v>0</v>
      </c>
      <c r="AN80" s="66">
        <f t="shared" si="275"/>
        <v>0</v>
      </c>
      <c r="AO80" s="66">
        <f t="shared" si="275"/>
        <v>0</v>
      </c>
      <c r="AP80" s="66">
        <f t="shared" si="275"/>
        <v>0</v>
      </c>
      <c r="AQ80" s="66">
        <f t="shared" si="275"/>
        <v>0</v>
      </c>
      <c r="AR80" s="75">
        <f>SUM(AF80:AQ80)</f>
        <v>0</v>
      </c>
      <c r="AS80" s="66">
        <f t="shared" ref="AS80:BD80" si="276">(AS76+AS78+AS79)*$C$83</f>
        <v>0</v>
      </c>
      <c r="AT80" s="66">
        <f t="shared" si="276"/>
        <v>0</v>
      </c>
      <c r="AU80" s="66">
        <f t="shared" si="276"/>
        <v>0</v>
      </c>
      <c r="AV80" s="66">
        <f t="shared" si="276"/>
        <v>0</v>
      </c>
      <c r="AW80" s="66">
        <f t="shared" si="276"/>
        <v>0</v>
      </c>
      <c r="AX80" s="66">
        <f t="shared" si="276"/>
        <v>0</v>
      </c>
      <c r="AY80" s="66">
        <f t="shared" si="276"/>
        <v>0</v>
      </c>
      <c r="AZ80" s="66">
        <f t="shared" si="276"/>
        <v>0</v>
      </c>
      <c r="BA80" s="66">
        <f t="shared" si="276"/>
        <v>0</v>
      </c>
      <c r="BB80" s="66">
        <f t="shared" si="276"/>
        <v>0</v>
      </c>
      <c r="BC80" s="66">
        <f t="shared" si="276"/>
        <v>0</v>
      </c>
      <c r="BD80" s="66">
        <f t="shared" si="276"/>
        <v>0</v>
      </c>
      <c r="BE80" s="75">
        <f>SUM(AS80:BD80)</f>
        <v>0</v>
      </c>
      <c r="BF80" s="66">
        <f t="shared" ref="BF80:BQ80" si="277">(BF76+BF78+BF79)*$C$83</f>
        <v>0</v>
      </c>
      <c r="BG80" s="66">
        <f t="shared" si="277"/>
        <v>0</v>
      </c>
      <c r="BH80" s="66">
        <f t="shared" si="277"/>
        <v>0</v>
      </c>
      <c r="BI80" s="66">
        <f t="shared" si="277"/>
        <v>0</v>
      </c>
      <c r="BJ80" s="66">
        <f t="shared" si="277"/>
        <v>0</v>
      </c>
      <c r="BK80" s="66">
        <f t="shared" si="277"/>
        <v>0</v>
      </c>
      <c r="BL80" s="66">
        <f t="shared" si="277"/>
        <v>0</v>
      </c>
      <c r="BM80" s="66">
        <f t="shared" si="277"/>
        <v>0</v>
      </c>
      <c r="BN80" s="66">
        <f t="shared" si="277"/>
        <v>0</v>
      </c>
      <c r="BO80" s="66">
        <f t="shared" si="277"/>
        <v>0</v>
      </c>
      <c r="BP80" s="66">
        <f t="shared" si="277"/>
        <v>0</v>
      </c>
      <c r="BQ80" s="66">
        <f t="shared" si="277"/>
        <v>0</v>
      </c>
      <c r="BR80" s="75">
        <f>SUM(BF80:BQ80)</f>
        <v>0</v>
      </c>
      <c r="BS80" s="66">
        <f t="shared" ref="BS80:CD80" si="278">(BS76+BS78+BS79)*$C$83</f>
        <v>0</v>
      </c>
      <c r="BT80" s="66">
        <f t="shared" si="278"/>
        <v>0</v>
      </c>
      <c r="BU80" s="66">
        <f t="shared" si="278"/>
        <v>0</v>
      </c>
      <c r="BV80" s="66">
        <f t="shared" si="278"/>
        <v>0</v>
      </c>
      <c r="BW80" s="66">
        <f t="shared" si="278"/>
        <v>0</v>
      </c>
      <c r="BX80" s="66">
        <f t="shared" si="278"/>
        <v>0</v>
      </c>
      <c r="BY80" s="66">
        <f t="shared" si="278"/>
        <v>0</v>
      </c>
      <c r="BZ80" s="66">
        <f t="shared" si="278"/>
        <v>0</v>
      </c>
      <c r="CA80" s="66">
        <f t="shared" si="278"/>
        <v>0</v>
      </c>
      <c r="CB80" s="66">
        <f t="shared" si="278"/>
        <v>0</v>
      </c>
      <c r="CC80" s="66">
        <f t="shared" si="278"/>
        <v>0</v>
      </c>
      <c r="CD80" s="66">
        <f t="shared" si="278"/>
        <v>0</v>
      </c>
      <c r="CE80" s="75">
        <f>SUM(BS80:CD80)</f>
        <v>0</v>
      </c>
      <c r="CF80" s="66">
        <f t="shared" ref="CF80:CQ80" si="279">(CF76+CF78+CF79)*$C$83</f>
        <v>0</v>
      </c>
      <c r="CG80" s="66">
        <f t="shared" si="279"/>
        <v>0</v>
      </c>
      <c r="CH80" s="66">
        <f t="shared" si="279"/>
        <v>0</v>
      </c>
      <c r="CI80" s="66">
        <f t="shared" si="279"/>
        <v>0</v>
      </c>
      <c r="CJ80" s="66">
        <f t="shared" si="279"/>
        <v>0</v>
      </c>
      <c r="CK80" s="66">
        <f t="shared" si="279"/>
        <v>0</v>
      </c>
      <c r="CL80" s="66">
        <f t="shared" si="279"/>
        <v>0</v>
      </c>
      <c r="CM80" s="66">
        <f t="shared" si="279"/>
        <v>0</v>
      </c>
      <c r="CN80" s="66">
        <f t="shared" si="279"/>
        <v>0</v>
      </c>
      <c r="CO80" s="66">
        <f t="shared" si="279"/>
        <v>0</v>
      </c>
      <c r="CP80" s="66">
        <f t="shared" si="279"/>
        <v>0</v>
      </c>
      <c r="CQ80" s="66">
        <f t="shared" si="279"/>
        <v>0</v>
      </c>
      <c r="CR80" s="75">
        <f>SUM(CF80:CQ80)</f>
        <v>0</v>
      </c>
      <c r="CS80" s="66">
        <f t="shared" ref="CS80:DD80" si="280">(CS76+CS78+CS79)*$C$83</f>
        <v>0</v>
      </c>
      <c r="CT80" s="66">
        <f t="shared" si="280"/>
        <v>0</v>
      </c>
      <c r="CU80" s="66">
        <f t="shared" si="280"/>
        <v>0</v>
      </c>
      <c r="CV80" s="66">
        <f t="shared" si="280"/>
        <v>0</v>
      </c>
      <c r="CW80" s="66">
        <f t="shared" si="280"/>
        <v>0</v>
      </c>
      <c r="CX80" s="66">
        <f t="shared" si="280"/>
        <v>0</v>
      </c>
      <c r="CY80" s="66">
        <f t="shared" si="280"/>
        <v>0</v>
      </c>
      <c r="CZ80" s="66">
        <f t="shared" si="280"/>
        <v>0</v>
      </c>
      <c r="DA80" s="66">
        <f t="shared" si="280"/>
        <v>0</v>
      </c>
      <c r="DB80" s="66">
        <f t="shared" si="280"/>
        <v>0</v>
      </c>
      <c r="DC80" s="66">
        <f t="shared" si="280"/>
        <v>0</v>
      </c>
      <c r="DD80" s="66">
        <f t="shared" si="280"/>
        <v>0</v>
      </c>
      <c r="DE80" s="75">
        <f>SUM(CS80:DD80)</f>
        <v>0</v>
      </c>
      <c r="DF80" s="66">
        <f t="shared" ref="DF80:DQ80" si="281">(DF76+DF78+DF79)*$C$83</f>
        <v>0</v>
      </c>
      <c r="DG80" s="66">
        <f t="shared" si="281"/>
        <v>0</v>
      </c>
      <c r="DH80" s="66">
        <f t="shared" si="281"/>
        <v>0</v>
      </c>
      <c r="DI80" s="66">
        <f t="shared" si="281"/>
        <v>0</v>
      </c>
      <c r="DJ80" s="66">
        <f t="shared" si="281"/>
        <v>0</v>
      </c>
      <c r="DK80" s="66">
        <f t="shared" si="281"/>
        <v>0</v>
      </c>
      <c r="DL80" s="66">
        <f t="shared" si="281"/>
        <v>0</v>
      </c>
      <c r="DM80" s="66">
        <f t="shared" si="281"/>
        <v>0</v>
      </c>
      <c r="DN80" s="66">
        <f t="shared" si="281"/>
        <v>0</v>
      </c>
      <c r="DO80" s="66">
        <f t="shared" si="281"/>
        <v>0</v>
      </c>
      <c r="DP80" s="66">
        <f t="shared" si="281"/>
        <v>0</v>
      </c>
      <c r="DQ80" s="66">
        <f t="shared" si="281"/>
        <v>0</v>
      </c>
      <c r="DR80" s="75">
        <f>SUM(DF80:DQ80)</f>
        <v>0</v>
      </c>
      <c r="DS80" s="66">
        <f t="shared" ref="DS80:ED80" si="282">(DS76+DS78+DS79)*$C$83</f>
        <v>0</v>
      </c>
      <c r="DT80" s="66">
        <f t="shared" si="282"/>
        <v>0</v>
      </c>
      <c r="DU80" s="66">
        <f t="shared" si="282"/>
        <v>0</v>
      </c>
      <c r="DV80" s="66">
        <f t="shared" si="282"/>
        <v>0</v>
      </c>
      <c r="DW80" s="66">
        <f t="shared" si="282"/>
        <v>0</v>
      </c>
      <c r="DX80" s="66">
        <f t="shared" si="282"/>
        <v>0</v>
      </c>
      <c r="DY80" s="66">
        <f t="shared" si="282"/>
        <v>0</v>
      </c>
      <c r="DZ80" s="66">
        <f t="shared" si="282"/>
        <v>0</v>
      </c>
      <c r="EA80" s="66">
        <f t="shared" si="282"/>
        <v>0</v>
      </c>
      <c r="EB80" s="66">
        <f t="shared" si="282"/>
        <v>0</v>
      </c>
      <c r="EC80" s="66">
        <f t="shared" si="282"/>
        <v>0</v>
      </c>
      <c r="ED80" s="66">
        <f t="shared" si="282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83">F72-F80</f>
        <v>0</v>
      </c>
      <c r="G82" s="66">
        <f t="shared" si="283"/>
        <v>0</v>
      </c>
      <c r="H82" s="66">
        <f t="shared" si="283"/>
        <v>0</v>
      </c>
      <c r="I82" s="66">
        <f t="shared" si="283"/>
        <v>0</v>
      </c>
      <c r="J82" s="66">
        <f t="shared" si="283"/>
        <v>0</v>
      </c>
      <c r="K82" s="66">
        <f t="shared" si="283"/>
        <v>0</v>
      </c>
      <c r="L82" s="66">
        <f t="shared" si="283"/>
        <v>0</v>
      </c>
      <c r="M82" s="66">
        <f t="shared" si="283"/>
        <v>0</v>
      </c>
      <c r="N82" s="66">
        <f t="shared" si="283"/>
        <v>0</v>
      </c>
      <c r="O82" s="66">
        <f t="shared" si="283"/>
        <v>0</v>
      </c>
      <c r="P82" s="66">
        <f t="shared" si="283"/>
        <v>0</v>
      </c>
      <c r="Q82" s="66">
        <f t="shared" si="283"/>
        <v>0</v>
      </c>
      <c r="R82" s="75">
        <f>SUM(F82:Q82)</f>
        <v>0</v>
      </c>
      <c r="S82" s="66">
        <f t="shared" ref="S82:AD82" si="284">S72-S80</f>
        <v>0</v>
      </c>
      <c r="T82" s="66">
        <f t="shared" si="284"/>
        <v>0</v>
      </c>
      <c r="U82" s="66">
        <f t="shared" si="284"/>
        <v>0</v>
      </c>
      <c r="V82" s="66">
        <f t="shared" si="284"/>
        <v>0</v>
      </c>
      <c r="W82" s="66">
        <f t="shared" si="284"/>
        <v>0</v>
      </c>
      <c r="X82" s="66">
        <f t="shared" si="284"/>
        <v>0</v>
      </c>
      <c r="Y82" s="66">
        <f t="shared" si="284"/>
        <v>0</v>
      </c>
      <c r="Z82" s="66">
        <f t="shared" si="284"/>
        <v>0</v>
      </c>
      <c r="AA82" s="66">
        <f t="shared" si="284"/>
        <v>0</v>
      </c>
      <c r="AB82" s="66">
        <f t="shared" si="284"/>
        <v>0</v>
      </c>
      <c r="AC82" s="66">
        <f t="shared" si="284"/>
        <v>0</v>
      </c>
      <c r="AD82" s="66">
        <f t="shared" si="284"/>
        <v>0</v>
      </c>
      <c r="AE82" s="75">
        <f>SUM(S82:AD82)</f>
        <v>0</v>
      </c>
      <c r="AF82" s="66">
        <f t="shared" ref="AF82:AQ82" si="285">AF72-AF80</f>
        <v>0</v>
      </c>
      <c r="AG82" s="66">
        <f t="shared" si="285"/>
        <v>0</v>
      </c>
      <c r="AH82" s="66">
        <f t="shared" si="285"/>
        <v>0</v>
      </c>
      <c r="AI82" s="66">
        <f t="shared" si="285"/>
        <v>0</v>
      </c>
      <c r="AJ82" s="66">
        <f t="shared" si="285"/>
        <v>0</v>
      </c>
      <c r="AK82" s="66">
        <f t="shared" si="285"/>
        <v>0</v>
      </c>
      <c r="AL82" s="66">
        <f t="shared" si="285"/>
        <v>0</v>
      </c>
      <c r="AM82" s="66">
        <f t="shared" si="285"/>
        <v>0</v>
      </c>
      <c r="AN82" s="66">
        <f t="shared" si="285"/>
        <v>0</v>
      </c>
      <c r="AO82" s="66">
        <f t="shared" si="285"/>
        <v>0</v>
      </c>
      <c r="AP82" s="66">
        <f t="shared" si="285"/>
        <v>0</v>
      </c>
      <c r="AQ82" s="66">
        <f t="shared" si="285"/>
        <v>0</v>
      </c>
      <c r="AR82" s="75">
        <f>SUM(AF82:AQ82)</f>
        <v>0</v>
      </c>
      <c r="AS82" s="66">
        <f t="shared" ref="AS82:BD82" si="286">AS72-AS80</f>
        <v>0</v>
      </c>
      <c r="AT82" s="66">
        <f t="shared" si="286"/>
        <v>0</v>
      </c>
      <c r="AU82" s="66">
        <f t="shared" si="286"/>
        <v>0</v>
      </c>
      <c r="AV82" s="66">
        <f t="shared" si="286"/>
        <v>0</v>
      </c>
      <c r="AW82" s="66">
        <f t="shared" si="286"/>
        <v>0</v>
      </c>
      <c r="AX82" s="66">
        <f t="shared" si="286"/>
        <v>0</v>
      </c>
      <c r="AY82" s="66">
        <f t="shared" si="286"/>
        <v>0</v>
      </c>
      <c r="AZ82" s="66">
        <f t="shared" si="286"/>
        <v>0</v>
      </c>
      <c r="BA82" s="66">
        <f t="shared" si="286"/>
        <v>0</v>
      </c>
      <c r="BB82" s="66">
        <f t="shared" si="286"/>
        <v>0</v>
      </c>
      <c r="BC82" s="66">
        <f t="shared" si="286"/>
        <v>0</v>
      </c>
      <c r="BD82" s="66">
        <f t="shared" si="286"/>
        <v>0</v>
      </c>
      <c r="BE82" s="75">
        <f>SUM(AS82:BD82)</f>
        <v>0</v>
      </c>
      <c r="BF82" s="66">
        <f t="shared" ref="BF82:BQ82" si="287">BF72-BF80</f>
        <v>0</v>
      </c>
      <c r="BG82" s="66">
        <f t="shared" si="287"/>
        <v>0</v>
      </c>
      <c r="BH82" s="66">
        <f t="shared" si="287"/>
        <v>0</v>
      </c>
      <c r="BI82" s="66">
        <f t="shared" si="287"/>
        <v>0</v>
      </c>
      <c r="BJ82" s="66">
        <f t="shared" si="287"/>
        <v>0</v>
      </c>
      <c r="BK82" s="66">
        <f t="shared" si="287"/>
        <v>0</v>
      </c>
      <c r="BL82" s="66">
        <f t="shared" si="287"/>
        <v>0</v>
      </c>
      <c r="BM82" s="66">
        <f t="shared" si="287"/>
        <v>0</v>
      </c>
      <c r="BN82" s="66">
        <f t="shared" si="287"/>
        <v>0</v>
      </c>
      <c r="BO82" s="66">
        <f t="shared" si="287"/>
        <v>0</v>
      </c>
      <c r="BP82" s="66">
        <f t="shared" si="287"/>
        <v>0</v>
      </c>
      <c r="BQ82" s="66">
        <f t="shared" si="287"/>
        <v>0</v>
      </c>
      <c r="BR82" s="75">
        <f>SUM(BF82:BQ82)</f>
        <v>0</v>
      </c>
      <c r="BS82" s="66">
        <f t="shared" ref="BS82:CD82" si="288">BS72-BS80</f>
        <v>0</v>
      </c>
      <c r="BT82" s="66">
        <f t="shared" si="288"/>
        <v>0</v>
      </c>
      <c r="BU82" s="66">
        <f t="shared" si="288"/>
        <v>0</v>
      </c>
      <c r="BV82" s="66">
        <f t="shared" si="288"/>
        <v>0</v>
      </c>
      <c r="BW82" s="66">
        <f t="shared" si="288"/>
        <v>0</v>
      </c>
      <c r="BX82" s="66">
        <f t="shared" si="288"/>
        <v>0</v>
      </c>
      <c r="BY82" s="66">
        <f t="shared" si="288"/>
        <v>0</v>
      </c>
      <c r="BZ82" s="66">
        <f t="shared" si="288"/>
        <v>0</v>
      </c>
      <c r="CA82" s="66">
        <f t="shared" si="288"/>
        <v>0</v>
      </c>
      <c r="CB82" s="66">
        <f t="shared" si="288"/>
        <v>0</v>
      </c>
      <c r="CC82" s="66">
        <f t="shared" si="288"/>
        <v>0</v>
      </c>
      <c r="CD82" s="66">
        <f t="shared" si="288"/>
        <v>0</v>
      </c>
      <c r="CE82" s="75">
        <f>SUM(BS82:CD82)</f>
        <v>0</v>
      </c>
      <c r="CF82" s="66">
        <f t="shared" ref="CF82:CQ82" si="289">CF72-CF80</f>
        <v>0</v>
      </c>
      <c r="CG82" s="66">
        <f t="shared" si="289"/>
        <v>0</v>
      </c>
      <c r="CH82" s="66">
        <f t="shared" si="289"/>
        <v>0</v>
      </c>
      <c r="CI82" s="66">
        <f t="shared" si="289"/>
        <v>0</v>
      </c>
      <c r="CJ82" s="66">
        <f t="shared" si="289"/>
        <v>0</v>
      </c>
      <c r="CK82" s="66">
        <f t="shared" si="289"/>
        <v>0</v>
      </c>
      <c r="CL82" s="66">
        <f t="shared" si="289"/>
        <v>0</v>
      </c>
      <c r="CM82" s="66">
        <f t="shared" si="289"/>
        <v>0</v>
      </c>
      <c r="CN82" s="66">
        <f t="shared" si="289"/>
        <v>0</v>
      </c>
      <c r="CO82" s="66">
        <f t="shared" si="289"/>
        <v>0</v>
      </c>
      <c r="CP82" s="66">
        <f t="shared" si="289"/>
        <v>0</v>
      </c>
      <c r="CQ82" s="66">
        <f t="shared" si="289"/>
        <v>0</v>
      </c>
      <c r="CR82" s="75">
        <f>SUM(CF82:CQ82)</f>
        <v>0</v>
      </c>
      <c r="CS82" s="66">
        <f t="shared" ref="CS82:DD82" si="290">CS72-CS80</f>
        <v>0</v>
      </c>
      <c r="CT82" s="66">
        <f t="shared" si="290"/>
        <v>0</v>
      </c>
      <c r="CU82" s="66">
        <f t="shared" si="290"/>
        <v>0</v>
      </c>
      <c r="CV82" s="66">
        <f t="shared" si="290"/>
        <v>0</v>
      </c>
      <c r="CW82" s="66">
        <f t="shared" si="290"/>
        <v>0</v>
      </c>
      <c r="CX82" s="66">
        <f t="shared" si="290"/>
        <v>0</v>
      </c>
      <c r="CY82" s="66">
        <f t="shared" si="290"/>
        <v>0</v>
      </c>
      <c r="CZ82" s="66">
        <f t="shared" si="290"/>
        <v>0</v>
      </c>
      <c r="DA82" s="66">
        <f t="shared" si="290"/>
        <v>0</v>
      </c>
      <c r="DB82" s="66">
        <f t="shared" si="290"/>
        <v>0</v>
      </c>
      <c r="DC82" s="66">
        <f t="shared" si="290"/>
        <v>0</v>
      </c>
      <c r="DD82" s="66">
        <f t="shared" si="290"/>
        <v>0</v>
      </c>
      <c r="DE82" s="75">
        <f>SUM(CS82:DD82)</f>
        <v>0</v>
      </c>
      <c r="DF82" s="66">
        <f t="shared" ref="DF82:DQ82" si="291">DF72-DF80</f>
        <v>0</v>
      </c>
      <c r="DG82" s="66">
        <f t="shared" si="291"/>
        <v>0</v>
      </c>
      <c r="DH82" s="66">
        <f t="shared" si="291"/>
        <v>0</v>
      </c>
      <c r="DI82" s="66">
        <f t="shared" si="291"/>
        <v>0</v>
      </c>
      <c r="DJ82" s="66">
        <f t="shared" si="291"/>
        <v>0</v>
      </c>
      <c r="DK82" s="66">
        <f t="shared" si="291"/>
        <v>0</v>
      </c>
      <c r="DL82" s="66">
        <f t="shared" si="291"/>
        <v>0</v>
      </c>
      <c r="DM82" s="66">
        <f t="shared" si="291"/>
        <v>0</v>
      </c>
      <c r="DN82" s="66">
        <f t="shared" si="291"/>
        <v>0</v>
      </c>
      <c r="DO82" s="66">
        <f t="shared" si="291"/>
        <v>0</v>
      </c>
      <c r="DP82" s="66">
        <f t="shared" si="291"/>
        <v>0</v>
      </c>
      <c r="DQ82" s="66">
        <f t="shared" si="291"/>
        <v>0</v>
      </c>
      <c r="DR82" s="75">
        <f>SUM(DF82:DQ82)</f>
        <v>0</v>
      </c>
      <c r="DS82" s="66">
        <f t="shared" ref="DS82:ED82" si="292">DS72-DS80</f>
        <v>0</v>
      </c>
      <c r="DT82" s="66">
        <f t="shared" si="292"/>
        <v>0</v>
      </c>
      <c r="DU82" s="66">
        <f t="shared" si="292"/>
        <v>0</v>
      </c>
      <c r="DV82" s="66">
        <f t="shared" si="292"/>
        <v>0</v>
      </c>
      <c r="DW82" s="66">
        <f t="shared" si="292"/>
        <v>0</v>
      </c>
      <c r="DX82" s="66">
        <f t="shared" si="292"/>
        <v>0</v>
      </c>
      <c r="DY82" s="66">
        <f t="shared" si="292"/>
        <v>0</v>
      </c>
      <c r="DZ82" s="66">
        <f t="shared" si="292"/>
        <v>0</v>
      </c>
      <c r="EA82" s="66">
        <f t="shared" si="292"/>
        <v>0</v>
      </c>
      <c r="EB82" s="66">
        <f t="shared" si="292"/>
        <v>0</v>
      </c>
      <c r="EC82" s="66">
        <f t="shared" si="292"/>
        <v>0</v>
      </c>
      <c r="ED82" s="66">
        <f t="shared" si="292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93">SUM(F76:F82)</f>
        <v>0</v>
      </c>
      <c r="G84" s="66">
        <f t="shared" si="293"/>
        <v>0</v>
      </c>
      <c r="H84" s="66">
        <f t="shared" si="293"/>
        <v>0</v>
      </c>
      <c r="I84" s="66">
        <f t="shared" si="293"/>
        <v>0</v>
      </c>
      <c r="J84" s="66">
        <f t="shared" si="293"/>
        <v>0</v>
      </c>
      <c r="K84" s="66">
        <f t="shared" si="293"/>
        <v>0</v>
      </c>
      <c r="L84" s="66">
        <f t="shared" si="293"/>
        <v>0</v>
      </c>
      <c r="M84" s="66">
        <f t="shared" si="293"/>
        <v>0</v>
      </c>
      <c r="N84" s="66">
        <f t="shared" si="293"/>
        <v>0</v>
      </c>
      <c r="O84" s="66">
        <f t="shared" si="293"/>
        <v>0</v>
      </c>
      <c r="P84" s="66">
        <f t="shared" si="293"/>
        <v>0</v>
      </c>
      <c r="Q84" s="66">
        <f t="shared" si="293"/>
        <v>0</v>
      </c>
      <c r="R84" s="75">
        <f>SUM(F84:Q84)</f>
        <v>0</v>
      </c>
      <c r="S84" s="66">
        <f t="shared" ref="S84:AD84" si="294">SUM(S76:S82)</f>
        <v>0</v>
      </c>
      <c r="T84" s="66">
        <f t="shared" si="294"/>
        <v>0</v>
      </c>
      <c r="U84" s="66">
        <f t="shared" si="294"/>
        <v>0</v>
      </c>
      <c r="V84" s="66">
        <f t="shared" si="294"/>
        <v>0</v>
      </c>
      <c r="W84" s="66">
        <f t="shared" si="294"/>
        <v>0</v>
      </c>
      <c r="X84" s="66">
        <f t="shared" si="294"/>
        <v>0</v>
      </c>
      <c r="Y84" s="66">
        <f t="shared" si="294"/>
        <v>0</v>
      </c>
      <c r="Z84" s="66">
        <f t="shared" si="294"/>
        <v>0</v>
      </c>
      <c r="AA84" s="66">
        <f t="shared" si="294"/>
        <v>0</v>
      </c>
      <c r="AB84" s="66">
        <f t="shared" si="294"/>
        <v>0</v>
      </c>
      <c r="AC84" s="66">
        <f t="shared" si="294"/>
        <v>0</v>
      </c>
      <c r="AD84" s="66">
        <f t="shared" si="294"/>
        <v>0</v>
      </c>
      <c r="AE84" s="75">
        <f>SUM(S84:AD84)</f>
        <v>0</v>
      </c>
      <c r="AF84" s="66">
        <f t="shared" ref="AF84:AQ84" si="295">SUM(AF76:AF82)</f>
        <v>0</v>
      </c>
      <c r="AG84" s="66">
        <f t="shared" si="295"/>
        <v>0</v>
      </c>
      <c r="AH84" s="66">
        <f t="shared" si="295"/>
        <v>0</v>
      </c>
      <c r="AI84" s="66">
        <f t="shared" si="295"/>
        <v>0</v>
      </c>
      <c r="AJ84" s="66">
        <f t="shared" si="295"/>
        <v>0</v>
      </c>
      <c r="AK84" s="66">
        <f t="shared" si="295"/>
        <v>0</v>
      </c>
      <c r="AL84" s="66">
        <f t="shared" si="295"/>
        <v>0</v>
      </c>
      <c r="AM84" s="66">
        <f t="shared" si="295"/>
        <v>0</v>
      </c>
      <c r="AN84" s="66">
        <f t="shared" si="295"/>
        <v>0</v>
      </c>
      <c r="AO84" s="66">
        <f t="shared" si="295"/>
        <v>0</v>
      </c>
      <c r="AP84" s="66">
        <f t="shared" si="295"/>
        <v>0</v>
      </c>
      <c r="AQ84" s="66">
        <f t="shared" si="295"/>
        <v>0</v>
      </c>
      <c r="AR84" s="75">
        <f>SUM(AF84:AQ84)</f>
        <v>0</v>
      </c>
      <c r="AS84" s="66">
        <f t="shared" ref="AS84:BD84" si="296">SUM(AS76:AS82)</f>
        <v>0</v>
      </c>
      <c r="AT84" s="66">
        <f t="shared" si="296"/>
        <v>0</v>
      </c>
      <c r="AU84" s="66">
        <f t="shared" si="296"/>
        <v>0</v>
      </c>
      <c r="AV84" s="66">
        <f t="shared" si="296"/>
        <v>0</v>
      </c>
      <c r="AW84" s="66">
        <f t="shared" si="296"/>
        <v>0</v>
      </c>
      <c r="AX84" s="66">
        <f t="shared" si="296"/>
        <v>0</v>
      </c>
      <c r="AY84" s="66">
        <f t="shared" si="296"/>
        <v>0</v>
      </c>
      <c r="AZ84" s="66">
        <f t="shared" si="296"/>
        <v>0</v>
      </c>
      <c r="BA84" s="66">
        <f t="shared" si="296"/>
        <v>0</v>
      </c>
      <c r="BB84" s="66">
        <f t="shared" si="296"/>
        <v>0</v>
      </c>
      <c r="BC84" s="66">
        <f t="shared" si="296"/>
        <v>0</v>
      </c>
      <c r="BD84" s="66">
        <f t="shared" si="296"/>
        <v>0</v>
      </c>
      <c r="BE84" s="75">
        <f>SUM(AS84:BD84)</f>
        <v>0</v>
      </c>
      <c r="BF84" s="66">
        <f t="shared" ref="BF84:BQ84" si="297">SUM(BF76:BF82)</f>
        <v>0</v>
      </c>
      <c r="BG84" s="66">
        <f t="shared" si="297"/>
        <v>0</v>
      </c>
      <c r="BH84" s="66">
        <f t="shared" si="297"/>
        <v>0</v>
      </c>
      <c r="BI84" s="66">
        <f t="shared" si="297"/>
        <v>0</v>
      </c>
      <c r="BJ84" s="66">
        <f t="shared" si="297"/>
        <v>0</v>
      </c>
      <c r="BK84" s="66">
        <f t="shared" si="297"/>
        <v>0</v>
      </c>
      <c r="BL84" s="66">
        <f t="shared" si="297"/>
        <v>0</v>
      </c>
      <c r="BM84" s="66">
        <f t="shared" si="297"/>
        <v>0</v>
      </c>
      <c r="BN84" s="66">
        <f t="shared" si="297"/>
        <v>0</v>
      </c>
      <c r="BO84" s="66">
        <f t="shared" si="297"/>
        <v>0</v>
      </c>
      <c r="BP84" s="66">
        <f t="shared" si="297"/>
        <v>0</v>
      </c>
      <c r="BQ84" s="66">
        <f t="shared" si="297"/>
        <v>0</v>
      </c>
      <c r="BR84" s="75">
        <f>SUM(BF84:BQ84)</f>
        <v>0</v>
      </c>
      <c r="BS84" s="66">
        <f t="shared" ref="BS84:CD84" si="298">SUM(BS76:BS82)</f>
        <v>0</v>
      </c>
      <c r="BT84" s="66">
        <f t="shared" si="298"/>
        <v>0</v>
      </c>
      <c r="BU84" s="66">
        <f t="shared" si="298"/>
        <v>0</v>
      </c>
      <c r="BV84" s="66">
        <f t="shared" si="298"/>
        <v>0</v>
      </c>
      <c r="BW84" s="66">
        <f t="shared" si="298"/>
        <v>0</v>
      </c>
      <c r="BX84" s="66">
        <f t="shared" si="298"/>
        <v>0</v>
      </c>
      <c r="BY84" s="66">
        <f t="shared" si="298"/>
        <v>0</v>
      </c>
      <c r="BZ84" s="66">
        <f t="shared" si="298"/>
        <v>0</v>
      </c>
      <c r="CA84" s="66">
        <f t="shared" si="298"/>
        <v>0</v>
      </c>
      <c r="CB84" s="66">
        <f t="shared" si="298"/>
        <v>0</v>
      </c>
      <c r="CC84" s="66">
        <f t="shared" si="298"/>
        <v>0</v>
      </c>
      <c r="CD84" s="66">
        <f t="shared" si="298"/>
        <v>0</v>
      </c>
      <c r="CE84" s="75">
        <f>SUM(BS84:CD84)</f>
        <v>0</v>
      </c>
      <c r="CF84" s="66">
        <f t="shared" ref="CF84:CQ84" si="299">SUM(CF76:CF82)</f>
        <v>0</v>
      </c>
      <c r="CG84" s="66">
        <f t="shared" si="299"/>
        <v>0</v>
      </c>
      <c r="CH84" s="66">
        <f t="shared" si="299"/>
        <v>0</v>
      </c>
      <c r="CI84" s="66">
        <f t="shared" si="299"/>
        <v>0</v>
      </c>
      <c r="CJ84" s="66">
        <f t="shared" si="299"/>
        <v>0</v>
      </c>
      <c r="CK84" s="66">
        <f t="shared" si="299"/>
        <v>0</v>
      </c>
      <c r="CL84" s="66">
        <f t="shared" si="299"/>
        <v>0</v>
      </c>
      <c r="CM84" s="66">
        <f t="shared" si="299"/>
        <v>0</v>
      </c>
      <c r="CN84" s="66">
        <f t="shared" si="299"/>
        <v>0</v>
      </c>
      <c r="CO84" s="66">
        <f t="shared" si="299"/>
        <v>0</v>
      </c>
      <c r="CP84" s="66">
        <f t="shared" si="299"/>
        <v>0</v>
      </c>
      <c r="CQ84" s="66">
        <f t="shared" si="299"/>
        <v>0</v>
      </c>
      <c r="CR84" s="75">
        <f>SUM(CF84:CQ84)</f>
        <v>0</v>
      </c>
      <c r="CS84" s="66">
        <f t="shared" ref="CS84:DD84" si="300">SUM(CS76:CS82)</f>
        <v>0</v>
      </c>
      <c r="CT84" s="66">
        <f t="shared" si="300"/>
        <v>0</v>
      </c>
      <c r="CU84" s="66">
        <f t="shared" si="300"/>
        <v>0</v>
      </c>
      <c r="CV84" s="66">
        <f t="shared" si="300"/>
        <v>0</v>
      </c>
      <c r="CW84" s="66">
        <f t="shared" si="300"/>
        <v>0</v>
      </c>
      <c r="CX84" s="66">
        <f t="shared" si="300"/>
        <v>0</v>
      </c>
      <c r="CY84" s="66">
        <f t="shared" si="300"/>
        <v>0</v>
      </c>
      <c r="CZ84" s="66">
        <f t="shared" si="300"/>
        <v>0</v>
      </c>
      <c r="DA84" s="66">
        <f t="shared" si="300"/>
        <v>0</v>
      </c>
      <c r="DB84" s="66">
        <f t="shared" si="300"/>
        <v>0</v>
      </c>
      <c r="DC84" s="66">
        <f t="shared" si="300"/>
        <v>0</v>
      </c>
      <c r="DD84" s="66">
        <f t="shared" si="300"/>
        <v>0</v>
      </c>
      <c r="DE84" s="75">
        <f>SUM(CS84:DD84)</f>
        <v>0</v>
      </c>
      <c r="DF84" s="66">
        <f t="shared" ref="DF84:DQ84" si="301">SUM(DF76:DF82)</f>
        <v>0</v>
      </c>
      <c r="DG84" s="66">
        <f t="shared" si="301"/>
        <v>0</v>
      </c>
      <c r="DH84" s="66">
        <f t="shared" si="301"/>
        <v>0</v>
      </c>
      <c r="DI84" s="66">
        <f t="shared" si="301"/>
        <v>0</v>
      </c>
      <c r="DJ84" s="66">
        <f t="shared" si="301"/>
        <v>0</v>
      </c>
      <c r="DK84" s="66">
        <f t="shared" si="301"/>
        <v>0</v>
      </c>
      <c r="DL84" s="66">
        <f t="shared" si="301"/>
        <v>0</v>
      </c>
      <c r="DM84" s="66">
        <f t="shared" si="301"/>
        <v>0</v>
      </c>
      <c r="DN84" s="66">
        <f t="shared" si="301"/>
        <v>0</v>
      </c>
      <c r="DO84" s="66">
        <f t="shared" si="301"/>
        <v>0</v>
      </c>
      <c r="DP84" s="66">
        <f t="shared" si="301"/>
        <v>0</v>
      </c>
      <c r="DQ84" s="66">
        <f t="shared" si="301"/>
        <v>0</v>
      </c>
      <c r="DR84" s="75">
        <f>SUM(DF84:DQ84)</f>
        <v>0</v>
      </c>
      <c r="DS84" s="66">
        <f t="shared" ref="DS84:ED84" si="302">SUM(DS76:DS82)</f>
        <v>0</v>
      </c>
      <c r="DT84" s="66">
        <f t="shared" si="302"/>
        <v>0</v>
      </c>
      <c r="DU84" s="66">
        <f t="shared" si="302"/>
        <v>0</v>
      </c>
      <c r="DV84" s="66">
        <f t="shared" si="302"/>
        <v>0</v>
      </c>
      <c r="DW84" s="66">
        <f t="shared" si="302"/>
        <v>0</v>
      </c>
      <c r="DX84" s="66">
        <f t="shared" si="302"/>
        <v>0</v>
      </c>
      <c r="DY84" s="66">
        <f t="shared" si="302"/>
        <v>0</v>
      </c>
      <c r="DZ84" s="66">
        <f t="shared" si="302"/>
        <v>0</v>
      </c>
      <c r="EA84" s="66">
        <f t="shared" si="302"/>
        <v>0</v>
      </c>
      <c r="EB84" s="66">
        <f t="shared" si="302"/>
        <v>0</v>
      </c>
      <c r="EC84" s="66">
        <f t="shared" si="302"/>
        <v>0</v>
      </c>
      <c r="ED84" s="66">
        <f t="shared" si="302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303">SUM(F71:F72)-F84</f>
        <v>0</v>
      </c>
      <c r="G86" s="66">
        <f t="shared" si="303"/>
        <v>0</v>
      </c>
      <c r="H86" s="66">
        <f t="shared" si="303"/>
        <v>0</v>
      </c>
      <c r="I86" s="66">
        <f t="shared" si="303"/>
        <v>0</v>
      </c>
      <c r="J86" s="66">
        <f t="shared" si="303"/>
        <v>0</v>
      </c>
      <c r="K86" s="66">
        <f t="shared" si="303"/>
        <v>0</v>
      </c>
      <c r="L86" s="66">
        <f t="shared" si="303"/>
        <v>0</v>
      </c>
      <c r="M86" s="66">
        <f t="shared" si="303"/>
        <v>0</v>
      </c>
      <c r="N86" s="66">
        <f t="shared" si="303"/>
        <v>0</v>
      </c>
      <c r="O86" s="66">
        <f t="shared" si="303"/>
        <v>0</v>
      </c>
      <c r="P86" s="66">
        <f t="shared" si="303"/>
        <v>0</v>
      </c>
      <c r="Q86" s="66">
        <f t="shared" si="303"/>
        <v>0</v>
      </c>
      <c r="R86" s="75">
        <f>SUM(F86:Q86)</f>
        <v>0</v>
      </c>
      <c r="S86" s="66">
        <f t="shared" ref="S86:AD86" si="304">SUM(S71:S72)-S84</f>
        <v>0</v>
      </c>
      <c r="T86" s="66">
        <f t="shared" si="304"/>
        <v>0</v>
      </c>
      <c r="U86" s="66">
        <f t="shared" si="304"/>
        <v>0</v>
      </c>
      <c r="V86" s="66">
        <f t="shared" si="304"/>
        <v>0</v>
      </c>
      <c r="W86" s="66">
        <f t="shared" si="304"/>
        <v>0</v>
      </c>
      <c r="X86" s="66">
        <f t="shared" si="304"/>
        <v>0</v>
      </c>
      <c r="Y86" s="66">
        <f t="shared" si="304"/>
        <v>0</v>
      </c>
      <c r="Z86" s="66">
        <f t="shared" si="304"/>
        <v>0</v>
      </c>
      <c r="AA86" s="66">
        <f t="shared" si="304"/>
        <v>0</v>
      </c>
      <c r="AB86" s="66">
        <f t="shared" si="304"/>
        <v>0</v>
      </c>
      <c r="AC86" s="66">
        <f t="shared" si="304"/>
        <v>0</v>
      </c>
      <c r="AD86" s="66">
        <f t="shared" si="304"/>
        <v>0</v>
      </c>
      <c r="AE86" s="75">
        <f>SUM(S86:AD86)</f>
        <v>0</v>
      </c>
      <c r="AF86" s="66">
        <f t="shared" ref="AF86:AQ86" si="305">SUM(AF71:AF72)-AF84</f>
        <v>0</v>
      </c>
      <c r="AG86" s="66">
        <f t="shared" si="305"/>
        <v>0</v>
      </c>
      <c r="AH86" s="66">
        <f t="shared" si="305"/>
        <v>0</v>
      </c>
      <c r="AI86" s="66">
        <f t="shared" si="305"/>
        <v>0</v>
      </c>
      <c r="AJ86" s="66">
        <f t="shared" si="305"/>
        <v>0</v>
      </c>
      <c r="AK86" s="66">
        <f t="shared" si="305"/>
        <v>0</v>
      </c>
      <c r="AL86" s="66">
        <f t="shared" si="305"/>
        <v>0</v>
      </c>
      <c r="AM86" s="66">
        <f t="shared" si="305"/>
        <v>0</v>
      </c>
      <c r="AN86" s="66">
        <f t="shared" si="305"/>
        <v>0</v>
      </c>
      <c r="AO86" s="66">
        <f t="shared" si="305"/>
        <v>0</v>
      </c>
      <c r="AP86" s="66">
        <f t="shared" si="305"/>
        <v>0</v>
      </c>
      <c r="AQ86" s="66">
        <f t="shared" si="305"/>
        <v>0</v>
      </c>
      <c r="AR86" s="75">
        <f>SUM(AF86:AQ86)</f>
        <v>0</v>
      </c>
      <c r="AS86" s="66">
        <f t="shared" ref="AS86:BD86" si="306">SUM(AS71:AS72)-AS84</f>
        <v>0</v>
      </c>
      <c r="AT86" s="66">
        <f t="shared" si="306"/>
        <v>0</v>
      </c>
      <c r="AU86" s="66">
        <f t="shared" si="306"/>
        <v>0</v>
      </c>
      <c r="AV86" s="66">
        <f t="shared" si="306"/>
        <v>0</v>
      </c>
      <c r="AW86" s="66">
        <f t="shared" si="306"/>
        <v>0</v>
      </c>
      <c r="AX86" s="66">
        <f t="shared" si="306"/>
        <v>0</v>
      </c>
      <c r="AY86" s="66">
        <f t="shared" si="306"/>
        <v>0</v>
      </c>
      <c r="AZ86" s="66">
        <f t="shared" si="306"/>
        <v>0</v>
      </c>
      <c r="BA86" s="66">
        <f t="shared" si="306"/>
        <v>0</v>
      </c>
      <c r="BB86" s="66">
        <f t="shared" si="306"/>
        <v>0</v>
      </c>
      <c r="BC86" s="66">
        <f t="shared" si="306"/>
        <v>0</v>
      </c>
      <c r="BD86" s="66">
        <f t="shared" si="306"/>
        <v>0</v>
      </c>
      <c r="BE86" s="75">
        <f>SUM(AS86:BD86)</f>
        <v>0</v>
      </c>
      <c r="BF86" s="66">
        <f t="shared" ref="BF86:BQ86" si="307">SUM(BF71:BF72)-BF84</f>
        <v>0</v>
      </c>
      <c r="BG86" s="66">
        <f t="shared" si="307"/>
        <v>0</v>
      </c>
      <c r="BH86" s="66">
        <f t="shared" si="307"/>
        <v>0</v>
      </c>
      <c r="BI86" s="66">
        <f t="shared" si="307"/>
        <v>0</v>
      </c>
      <c r="BJ86" s="66">
        <f t="shared" si="307"/>
        <v>0</v>
      </c>
      <c r="BK86" s="66">
        <f t="shared" si="307"/>
        <v>0</v>
      </c>
      <c r="BL86" s="66">
        <f t="shared" si="307"/>
        <v>0</v>
      </c>
      <c r="BM86" s="66">
        <f t="shared" si="307"/>
        <v>0</v>
      </c>
      <c r="BN86" s="66">
        <f t="shared" si="307"/>
        <v>0</v>
      </c>
      <c r="BO86" s="66">
        <f t="shared" si="307"/>
        <v>0</v>
      </c>
      <c r="BP86" s="66">
        <f t="shared" si="307"/>
        <v>0</v>
      </c>
      <c r="BQ86" s="66">
        <f t="shared" si="307"/>
        <v>0</v>
      </c>
      <c r="BR86" s="75">
        <f>SUM(BF86:BQ86)</f>
        <v>0</v>
      </c>
      <c r="BS86" s="66">
        <f t="shared" ref="BS86:CD86" si="308">SUM(BS71:BS72)-BS84</f>
        <v>0</v>
      </c>
      <c r="BT86" s="66">
        <f t="shared" si="308"/>
        <v>0</v>
      </c>
      <c r="BU86" s="66">
        <f t="shared" si="308"/>
        <v>0</v>
      </c>
      <c r="BV86" s="66">
        <f t="shared" si="308"/>
        <v>0</v>
      </c>
      <c r="BW86" s="66">
        <f t="shared" si="308"/>
        <v>0</v>
      </c>
      <c r="BX86" s="66">
        <f t="shared" si="308"/>
        <v>0</v>
      </c>
      <c r="BY86" s="66">
        <f t="shared" si="308"/>
        <v>0</v>
      </c>
      <c r="BZ86" s="66">
        <f t="shared" si="308"/>
        <v>0</v>
      </c>
      <c r="CA86" s="66">
        <f t="shared" si="308"/>
        <v>0</v>
      </c>
      <c r="CB86" s="66">
        <f t="shared" si="308"/>
        <v>0</v>
      </c>
      <c r="CC86" s="66">
        <f t="shared" si="308"/>
        <v>0</v>
      </c>
      <c r="CD86" s="66">
        <f t="shared" si="308"/>
        <v>0</v>
      </c>
      <c r="CE86" s="75">
        <f>SUM(BS86:CD86)</f>
        <v>0</v>
      </c>
      <c r="CF86" s="66">
        <f t="shared" ref="CF86:CQ86" si="309">SUM(CF71:CF72)-CF84</f>
        <v>0</v>
      </c>
      <c r="CG86" s="66">
        <f t="shared" si="309"/>
        <v>0</v>
      </c>
      <c r="CH86" s="66">
        <f t="shared" si="309"/>
        <v>0</v>
      </c>
      <c r="CI86" s="66">
        <f t="shared" si="309"/>
        <v>0</v>
      </c>
      <c r="CJ86" s="66">
        <f t="shared" si="309"/>
        <v>0</v>
      </c>
      <c r="CK86" s="66">
        <f t="shared" si="309"/>
        <v>0</v>
      </c>
      <c r="CL86" s="66">
        <f t="shared" si="309"/>
        <v>0</v>
      </c>
      <c r="CM86" s="66">
        <f t="shared" si="309"/>
        <v>0</v>
      </c>
      <c r="CN86" s="66">
        <f t="shared" si="309"/>
        <v>0</v>
      </c>
      <c r="CO86" s="66">
        <f t="shared" si="309"/>
        <v>0</v>
      </c>
      <c r="CP86" s="66">
        <f t="shared" si="309"/>
        <v>0</v>
      </c>
      <c r="CQ86" s="66">
        <f t="shared" si="309"/>
        <v>0</v>
      </c>
      <c r="CR86" s="75">
        <f>SUM(CF86:CQ86)</f>
        <v>0</v>
      </c>
      <c r="CS86" s="66">
        <f t="shared" ref="CS86:DD86" si="310">SUM(CS71:CS72)-CS84</f>
        <v>0</v>
      </c>
      <c r="CT86" s="66">
        <f t="shared" si="310"/>
        <v>0</v>
      </c>
      <c r="CU86" s="66">
        <f t="shared" si="310"/>
        <v>0</v>
      </c>
      <c r="CV86" s="66">
        <f t="shared" si="310"/>
        <v>0</v>
      </c>
      <c r="CW86" s="66">
        <f t="shared" si="310"/>
        <v>0</v>
      </c>
      <c r="CX86" s="66">
        <f t="shared" si="310"/>
        <v>0</v>
      </c>
      <c r="CY86" s="66">
        <f t="shared" si="310"/>
        <v>0</v>
      </c>
      <c r="CZ86" s="66">
        <f t="shared" si="310"/>
        <v>0</v>
      </c>
      <c r="DA86" s="66">
        <f t="shared" si="310"/>
        <v>0</v>
      </c>
      <c r="DB86" s="66">
        <f t="shared" si="310"/>
        <v>0</v>
      </c>
      <c r="DC86" s="66">
        <f t="shared" si="310"/>
        <v>0</v>
      </c>
      <c r="DD86" s="66">
        <f t="shared" si="310"/>
        <v>0</v>
      </c>
      <c r="DE86" s="75">
        <f>SUM(CS86:DD86)</f>
        <v>0</v>
      </c>
      <c r="DF86" s="66">
        <f t="shared" ref="DF86:DQ86" si="311">SUM(DF71:DF72)-DF84</f>
        <v>0</v>
      </c>
      <c r="DG86" s="66">
        <f t="shared" si="311"/>
        <v>0</v>
      </c>
      <c r="DH86" s="66">
        <f t="shared" si="311"/>
        <v>0</v>
      </c>
      <c r="DI86" s="66">
        <f t="shared" si="311"/>
        <v>0</v>
      </c>
      <c r="DJ86" s="66">
        <f t="shared" si="311"/>
        <v>0</v>
      </c>
      <c r="DK86" s="66">
        <f t="shared" si="311"/>
        <v>0</v>
      </c>
      <c r="DL86" s="66">
        <f t="shared" si="311"/>
        <v>0</v>
      </c>
      <c r="DM86" s="66">
        <f t="shared" si="311"/>
        <v>0</v>
      </c>
      <c r="DN86" s="66">
        <f t="shared" si="311"/>
        <v>0</v>
      </c>
      <c r="DO86" s="66">
        <f t="shared" si="311"/>
        <v>0</v>
      </c>
      <c r="DP86" s="66">
        <f t="shared" si="311"/>
        <v>0</v>
      </c>
      <c r="DQ86" s="66">
        <f t="shared" si="311"/>
        <v>0</v>
      </c>
      <c r="DR86" s="75">
        <f>SUM(DF86:DQ86)</f>
        <v>0</v>
      </c>
      <c r="DS86" s="66">
        <f t="shared" ref="DS86:ED86" si="312">SUM(DS71:DS72)-DS84</f>
        <v>0</v>
      </c>
      <c r="DT86" s="66">
        <f t="shared" si="312"/>
        <v>0</v>
      </c>
      <c r="DU86" s="66">
        <f t="shared" si="312"/>
        <v>0</v>
      </c>
      <c r="DV86" s="66">
        <f t="shared" si="312"/>
        <v>0</v>
      </c>
      <c r="DW86" s="66">
        <f t="shared" si="312"/>
        <v>0</v>
      </c>
      <c r="DX86" s="66">
        <f t="shared" si="312"/>
        <v>0</v>
      </c>
      <c r="DY86" s="66">
        <f t="shared" si="312"/>
        <v>0</v>
      </c>
      <c r="DZ86" s="66">
        <f t="shared" si="312"/>
        <v>0</v>
      </c>
      <c r="EA86" s="66">
        <f t="shared" si="312"/>
        <v>0</v>
      </c>
      <c r="EB86" s="66">
        <f t="shared" si="312"/>
        <v>0</v>
      </c>
      <c r="EC86" s="66">
        <f t="shared" si="312"/>
        <v>0</v>
      </c>
      <c r="ED86" s="66">
        <f t="shared" si="312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9 EMPRUNT 1'!$G$14:$G$2000,MATCH('SPACELOG 9 BP'!F$2,'SPACELOG 9 EMPRUNT 1'!$Z$14:$Z$2000,0)),0)</f>
        <v>0</v>
      </c>
      <c r="G88" s="66">
        <f>IFERROR(INDEX('SPACELOG 9 EMPRUNT 1'!$G$14:$G$2000,MATCH('SPACELOG 9 BP'!G$2,'SPACELOG 9 EMPRUNT 1'!$Z$14:$Z$2000,0)),0)</f>
        <v>0</v>
      </c>
      <c r="H88" s="66">
        <f>IFERROR(INDEX('SPACELOG 9 EMPRUNT 1'!$G$14:$G$2000,MATCH('SPACELOG 9 BP'!H$2,'SPACELOG 9 EMPRUNT 1'!$Z$14:$Z$2000,0)),0)</f>
        <v>0</v>
      </c>
      <c r="I88" s="66">
        <f>IFERROR(INDEX('SPACELOG 9 EMPRUNT 1'!$G$14:$G$2000,MATCH('SPACELOG 9 BP'!I$2,'SPACELOG 9 EMPRUNT 1'!$Z$14:$Z$2000,0)),0)</f>
        <v>0</v>
      </c>
      <c r="J88" s="66">
        <f>IFERROR(INDEX('SPACELOG 9 EMPRUNT 1'!$G$14:$G$2000,MATCH('SPACELOG 9 BP'!J$2,'SPACELOG 9 EMPRUNT 1'!$Z$14:$Z$2000,0)),0)</f>
        <v>0</v>
      </c>
      <c r="K88" s="66">
        <f>IFERROR(INDEX('SPACELOG 9 EMPRUNT 1'!$G$14:$G$2000,MATCH('SPACELOG 9 BP'!K$2,'SPACELOG 9 EMPRUNT 1'!$Z$14:$Z$2000,0)),0)</f>
        <v>0</v>
      </c>
      <c r="L88" s="66">
        <f>IFERROR(INDEX('SPACELOG 9 EMPRUNT 1'!$G$14:$G$2000,MATCH('SPACELOG 9 BP'!L$2,'SPACELOG 9 EMPRUNT 1'!$Z$14:$Z$2000,0)),0)</f>
        <v>0</v>
      </c>
      <c r="M88" s="66">
        <f>IFERROR(INDEX('SPACELOG 9 EMPRUNT 1'!$G$14:$G$2000,MATCH('SPACELOG 9 BP'!M$2,'SPACELOG 9 EMPRUNT 1'!$Z$14:$Z$2000,0)),0)</f>
        <v>0</v>
      </c>
      <c r="N88" s="66">
        <f>IFERROR(INDEX('SPACELOG 9 EMPRUNT 1'!$G$14:$G$2000,MATCH('SPACELOG 9 BP'!N$2,'SPACELOG 9 EMPRUNT 1'!$Z$14:$Z$2000,0)),0)</f>
        <v>0</v>
      </c>
      <c r="O88" s="66">
        <f>IFERROR(INDEX('SPACELOG 9 EMPRUNT 1'!$G$14:$G$2000,MATCH('SPACELOG 9 BP'!O$2,'SPACELOG 9 EMPRUNT 1'!$Z$14:$Z$2000,0)),0)</f>
        <v>0</v>
      </c>
      <c r="P88" s="66">
        <f>IFERROR(INDEX('SPACELOG 9 EMPRUNT 1'!$G$14:$G$2000,MATCH('SPACELOG 9 BP'!P$2,'SPACELOG 9 EMPRUNT 1'!$Z$14:$Z$2000,0)),0)</f>
        <v>0</v>
      </c>
      <c r="Q88" s="66">
        <f>IFERROR(INDEX('SPACELOG 9 EMPRUNT 1'!$G$14:$G$2000,MATCH('SPACELOG 9 BP'!Q$2,'SPACELOG 9 EMPRUNT 1'!$Z$14:$Z$2000,0)),0)</f>
        <v>0</v>
      </c>
      <c r="R88" s="75">
        <f>SUM(F88:Q88)</f>
        <v>0</v>
      </c>
      <c r="S88" s="66">
        <f>IFERROR(INDEX('SPACELOG 9 EMPRUNT 1'!$G$14:$G$2000,MATCH('SPACELOG 9 BP'!S$2,'SPACELOG 9 EMPRUNT 1'!$Z$14:$Z$2000,0)),0)</f>
        <v>0</v>
      </c>
      <c r="T88" s="66">
        <f>IFERROR(INDEX('SPACELOG 9 EMPRUNT 1'!$G$14:$G$2000,MATCH('SPACELOG 9 BP'!T$2,'SPACELOG 9 EMPRUNT 1'!$Z$14:$Z$2000,0)),0)</f>
        <v>0</v>
      </c>
      <c r="U88" s="66">
        <f>IFERROR(INDEX('SPACELOG 9 EMPRUNT 1'!$G$14:$G$2000,MATCH('SPACELOG 9 BP'!U$2,'SPACELOG 9 EMPRUNT 1'!$Z$14:$Z$2000,0)),0)</f>
        <v>0</v>
      </c>
      <c r="V88" s="66">
        <f>IFERROR(INDEX('SPACELOG 9 EMPRUNT 1'!$G$14:$G$2000,MATCH('SPACELOG 9 BP'!V$2,'SPACELOG 9 EMPRUNT 1'!$Z$14:$Z$2000,0)),0)</f>
        <v>0</v>
      </c>
      <c r="W88" s="66">
        <f>IFERROR(INDEX('SPACELOG 9 EMPRUNT 1'!$G$14:$G$2000,MATCH('SPACELOG 9 BP'!W$2,'SPACELOG 9 EMPRUNT 1'!$Z$14:$Z$2000,0)),0)</f>
        <v>0</v>
      </c>
      <c r="X88" s="66">
        <f>IFERROR(INDEX('SPACELOG 9 EMPRUNT 1'!$G$14:$G$2000,MATCH('SPACELOG 9 BP'!X$2,'SPACELOG 9 EMPRUNT 1'!$Z$14:$Z$2000,0)),0)</f>
        <v>0</v>
      </c>
      <c r="Y88" s="66">
        <f>IFERROR(INDEX('SPACELOG 9 EMPRUNT 1'!$G$14:$G$2000,MATCH('SPACELOG 9 BP'!Y$2,'SPACELOG 9 EMPRUNT 1'!$Z$14:$Z$2000,0)),0)</f>
        <v>0</v>
      </c>
      <c r="Z88" s="66">
        <f>IFERROR(INDEX('SPACELOG 9 EMPRUNT 1'!$G$14:$G$2000,MATCH('SPACELOG 9 BP'!Z$2,'SPACELOG 9 EMPRUNT 1'!$Z$14:$Z$2000,0)),0)</f>
        <v>0</v>
      </c>
      <c r="AA88" s="66">
        <f>IFERROR(INDEX('SPACELOG 9 EMPRUNT 1'!$G$14:$G$2000,MATCH('SPACELOG 9 BP'!AA$2,'SPACELOG 9 EMPRUNT 1'!$Z$14:$Z$2000,0)),0)</f>
        <v>0</v>
      </c>
      <c r="AB88" s="66">
        <f>IFERROR(INDEX('SPACELOG 9 EMPRUNT 1'!$G$14:$G$2000,MATCH('SPACELOG 9 BP'!AB$2,'SPACELOG 9 EMPRUNT 1'!$Z$14:$Z$2000,0)),0)</f>
        <v>0</v>
      </c>
      <c r="AC88" s="66">
        <f>IFERROR(INDEX('SPACELOG 9 EMPRUNT 1'!$G$14:$G$2000,MATCH('SPACELOG 9 BP'!AC$2,'SPACELOG 9 EMPRUNT 1'!$Z$14:$Z$2000,0)),0)</f>
        <v>0</v>
      </c>
      <c r="AD88" s="66">
        <f>IFERROR(INDEX('SPACELOG 9 EMPRUNT 1'!$G$14:$G$2000,MATCH('SPACELOG 9 BP'!AD$2,'SPACELOG 9 EMPRUNT 1'!$Z$14:$Z$2000,0)),0)</f>
        <v>0</v>
      </c>
      <c r="AE88" s="75">
        <f>SUM(S88:AD88)</f>
        <v>0</v>
      </c>
      <c r="AF88" s="66">
        <f>IFERROR(INDEX('SPACELOG 9 EMPRUNT 1'!$G$14:$G$2000,MATCH('SPACELOG 9 BP'!AF$2,'SPACELOG 9 EMPRUNT 1'!$Z$14:$Z$2000,0)),0)</f>
        <v>0</v>
      </c>
      <c r="AG88" s="66">
        <f>IFERROR(INDEX('SPACELOG 9 EMPRUNT 1'!$G$14:$G$2000,MATCH('SPACELOG 9 BP'!AG$2,'SPACELOG 9 EMPRUNT 1'!$Z$14:$Z$2000,0)),0)</f>
        <v>0</v>
      </c>
      <c r="AH88" s="66">
        <f>IFERROR(INDEX('SPACELOG 9 EMPRUNT 1'!$G$14:$G$2000,MATCH('SPACELOG 9 BP'!AH$2,'SPACELOG 9 EMPRUNT 1'!$Z$14:$Z$2000,0)),0)</f>
        <v>0</v>
      </c>
      <c r="AI88" s="66">
        <f>IFERROR(INDEX('SPACELOG 9 EMPRUNT 1'!$G$14:$G$2000,MATCH('SPACELOG 9 BP'!AI$2,'SPACELOG 9 EMPRUNT 1'!$Z$14:$Z$2000,0)),0)</f>
        <v>0</v>
      </c>
      <c r="AJ88" s="66">
        <f>IFERROR(INDEX('SPACELOG 9 EMPRUNT 1'!$G$14:$G$2000,MATCH('SPACELOG 9 BP'!AJ$2,'SPACELOG 9 EMPRUNT 1'!$Z$14:$Z$2000,0)),0)</f>
        <v>0</v>
      </c>
      <c r="AK88" s="66">
        <f>IFERROR(INDEX('SPACELOG 9 EMPRUNT 1'!$G$14:$G$2000,MATCH('SPACELOG 9 BP'!AK$2,'SPACELOG 9 EMPRUNT 1'!$Z$14:$Z$2000,0)),0)</f>
        <v>0</v>
      </c>
      <c r="AL88" s="66">
        <f>IFERROR(INDEX('SPACELOG 9 EMPRUNT 1'!$G$14:$G$2000,MATCH('SPACELOG 9 BP'!AL$2,'SPACELOG 9 EMPRUNT 1'!$Z$14:$Z$2000,0)),0)</f>
        <v>0</v>
      </c>
      <c r="AM88" s="66">
        <f>IFERROR(INDEX('SPACELOG 9 EMPRUNT 1'!$G$14:$G$2000,MATCH('SPACELOG 9 BP'!AM$2,'SPACELOG 9 EMPRUNT 1'!$Z$14:$Z$2000,0)),0)</f>
        <v>0</v>
      </c>
      <c r="AN88" s="66">
        <f>IFERROR(INDEX('SPACELOG 9 EMPRUNT 1'!$G$14:$G$2000,MATCH('SPACELOG 9 BP'!AN$2,'SPACELOG 9 EMPRUNT 1'!$Z$14:$Z$2000,0)),0)</f>
        <v>0</v>
      </c>
      <c r="AO88" s="66">
        <f>IFERROR(INDEX('SPACELOG 9 EMPRUNT 1'!$G$14:$G$2000,MATCH('SPACELOG 9 BP'!AO$2,'SPACELOG 9 EMPRUNT 1'!$Z$14:$Z$2000,0)),0)</f>
        <v>0</v>
      </c>
      <c r="AP88" s="66">
        <f>IFERROR(INDEX('SPACELOG 9 EMPRUNT 1'!$G$14:$G$2000,MATCH('SPACELOG 9 BP'!AP$2,'SPACELOG 9 EMPRUNT 1'!$Z$14:$Z$2000,0)),0)</f>
        <v>0</v>
      </c>
      <c r="AQ88" s="66">
        <f>IFERROR(INDEX('SPACELOG 9 EMPRUNT 1'!$G$14:$G$2000,MATCH('SPACELOG 9 BP'!AQ$2,'SPACELOG 9 EMPRUNT 1'!$Z$14:$Z$2000,0)),0)</f>
        <v>0</v>
      </c>
      <c r="AR88" s="75">
        <f>SUM(AF88:AQ88)</f>
        <v>0</v>
      </c>
      <c r="AS88" s="66">
        <f>IFERROR(INDEX('SPACELOG 9 EMPRUNT 1'!$G$14:$G$2000,MATCH('SPACELOG 9 BP'!AS$2,'SPACELOG 9 EMPRUNT 1'!$Z$14:$Z$2000,0)),0)</f>
        <v>0</v>
      </c>
      <c r="AT88" s="66">
        <f>IFERROR(INDEX('SPACELOG 9 EMPRUNT 1'!$G$14:$G$2000,MATCH('SPACELOG 9 BP'!AT$2,'SPACELOG 9 EMPRUNT 1'!$Z$14:$Z$2000,0)),0)</f>
        <v>0</v>
      </c>
      <c r="AU88" s="66">
        <f>IFERROR(INDEX('SPACELOG 9 EMPRUNT 1'!$G$14:$G$2000,MATCH('SPACELOG 9 BP'!AU$2,'SPACELOG 9 EMPRUNT 1'!$Z$14:$Z$2000,0)),0)</f>
        <v>0</v>
      </c>
      <c r="AV88" s="66">
        <f>IFERROR(INDEX('SPACELOG 9 EMPRUNT 1'!$G$14:$G$2000,MATCH('SPACELOG 9 BP'!AV$2,'SPACELOG 9 EMPRUNT 1'!$Z$14:$Z$2000,0)),0)</f>
        <v>0</v>
      </c>
      <c r="AW88" s="66">
        <f>IFERROR(INDEX('SPACELOG 9 EMPRUNT 1'!$G$14:$G$2000,MATCH('SPACELOG 9 BP'!AW$2,'SPACELOG 9 EMPRUNT 1'!$Z$14:$Z$2000,0)),0)</f>
        <v>0</v>
      </c>
      <c r="AX88" s="66">
        <f>IFERROR(INDEX('SPACELOG 9 EMPRUNT 1'!$G$14:$G$2000,MATCH('SPACELOG 9 BP'!AX$2,'SPACELOG 9 EMPRUNT 1'!$Z$14:$Z$2000,0)),0)</f>
        <v>0</v>
      </c>
      <c r="AY88" s="66">
        <f>IFERROR(INDEX('SPACELOG 9 EMPRUNT 1'!$G$14:$G$2000,MATCH('SPACELOG 9 BP'!AY$2,'SPACELOG 9 EMPRUNT 1'!$Z$14:$Z$2000,0)),0)</f>
        <v>0</v>
      </c>
      <c r="AZ88" s="66">
        <f>IFERROR(INDEX('SPACELOG 9 EMPRUNT 1'!$G$14:$G$2000,MATCH('SPACELOG 9 BP'!AZ$2,'SPACELOG 9 EMPRUNT 1'!$Z$14:$Z$2000,0)),0)</f>
        <v>0</v>
      </c>
      <c r="BA88" s="66">
        <f>IFERROR(INDEX('SPACELOG 9 EMPRUNT 1'!$G$14:$G$2000,MATCH('SPACELOG 9 BP'!BA$2,'SPACELOG 9 EMPRUNT 1'!$Z$14:$Z$2000,0)),0)</f>
        <v>0</v>
      </c>
      <c r="BB88" s="66">
        <f>IFERROR(INDEX('SPACELOG 9 EMPRUNT 1'!$G$14:$G$2000,MATCH('SPACELOG 9 BP'!BB$2,'SPACELOG 9 EMPRUNT 1'!$Z$14:$Z$2000,0)),0)</f>
        <v>0</v>
      </c>
      <c r="BC88" s="66">
        <f>IFERROR(INDEX('SPACELOG 9 EMPRUNT 1'!$G$14:$G$2000,MATCH('SPACELOG 9 BP'!BC$2,'SPACELOG 9 EMPRUNT 1'!$Z$14:$Z$2000,0)),0)</f>
        <v>0</v>
      </c>
      <c r="BD88" s="66">
        <f>IFERROR(INDEX('SPACELOG 9 EMPRUNT 1'!$G$14:$G$2000,MATCH('SPACELOG 9 BP'!BD$2,'SPACELOG 9 EMPRUNT 1'!$Z$14:$Z$2000,0)),0)</f>
        <v>0</v>
      </c>
      <c r="BE88" s="75">
        <f>SUM(AS88:BD88)</f>
        <v>0</v>
      </c>
      <c r="BF88" s="66">
        <f>IFERROR(INDEX('SPACELOG 9 EMPRUNT 1'!$G$14:$G$2000,MATCH('SPACELOG 9 BP'!BF$2,'SPACELOG 9 EMPRUNT 1'!$Z$14:$Z$2000,0)),0)</f>
        <v>0</v>
      </c>
      <c r="BG88" s="66">
        <f>IFERROR(INDEX('SPACELOG 9 EMPRUNT 1'!$G$14:$G$2000,MATCH('SPACELOG 9 BP'!BG$2,'SPACELOG 9 EMPRUNT 1'!$Z$14:$Z$2000,0)),0)</f>
        <v>0</v>
      </c>
      <c r="BH88" s="66">
        <f>IFERROR(INDEX('SPACELOG 9 EMPRUNT 1'!$G$14:$G$2000,MATCH('SPACELOG 9 BP'!BH$2,'SPACELOG 9 EMPRUNT 1'!$Z$14:$Z$2000,0)),0)</f>
        <v>0</v>
      </c>
      <c r="BI88" s="66">
        <f>IFERROR(INDEX('SPACELOG 9 EMPRUNT 1'!$G$14:$G$2000,MATCH('SPACELOG 9 BP'!BI$2,'SPACELOG 9 EMPRUNT 1'!$Z$14:$Z$2000,0)),0)</f>
        <v>0</v>
      </c>
      <c r="BJ88" s="66">
        <f>IFERROR(INDEX('SPACELOG 9 EMPRUNT 1'!$G$14:$G$2000,MATCH('SPACELOG 9 BP'!BJ$2,'SPACELOG 9 EMPRUNT 1'!$Z$14:$Z$2000,0)),0)</f>
        <v>0</v>
      </c>
      <c r="BK88" s="66">
        <f>IFERROR(INDEX('SPACELOG 9 EMPRUNT 1'!$G$14:$G$2000,MATCH('SPACELOG 9 BP'!BK$2,'SPACELOG 9 EMPRUNT 1'!$Z$14:$Z$2000,0)),0)</f>
        <v>0</v>
      </c>
      <c r="BL88" s="66">
        <f>IFERROR(INDEX('SPACELOG 9 EMPRUNT 1'!$G$14:$G$2000,MATCH('SPACELOG 9 BP'!BL$2,'SPACELOG 9 EMPRUNT 1'!$Z$14:$Z$2000,0)),0)</f>
        <v>0</v>
      </c>
      <c r="BM88" s="66">
        <f>IFERROR(INDEX('SPACELOG 9 EMPRUNT 1'!$G$14:$G$2000,MATCH('SPACELOG 9 BP'!BM$2,'SPACELOG 9 EMPRUNT 1'!$Z$14:$Z$2000,0)),0)</f>
        <v>0</v>
      </c>
      <c r="BN88" s="66">
        <f>IFERROR(INDEX('SPACELOG 9 EMPRUNT 1'!$G$14:$G$2000,MATCH('SPACELOG 9 BP'!BN$2,'SPACELOG 9 EMPRUNT 1'!$Z$14:$Z$2000,0)),0)</f>
        <v>0</v>
      </c>
      <c r="BO88" s="66">
        <f>IFERROR(INDEX('SPACELOG 9 EMPRUNT 1'!$G$14:$G$2000,MATCH('SPACELOG 9 BP'!BO$2,'SPACELOG 9 EMPRUNT 1'!$Z$14:$Z$2000,0)),0)</f>
        <v>0</v>
      </c>
      <c r="BP88" s="66">
        <f>IFERROR(INDEX('SPACELOG 9 EMPRUNT 1'!$G$14:$G$2000,MATCH('SPACELOG 9 BP'!BP$2,'SPACELOG 9 EMPRUNT 1'!$Z$14:$Z$2000,0)),0)</f>
        <v>0</v>
      </c>
      <c r="BQ88" s="66">
        <f>IFERROR(INDEX('SPACELOG 9 EMPRUNT 1'!$G$14:$G$2000,MATCH('SPACELOG 9 BP'!BQ$2,'SPACELOG 9 EMPRUNT 1'!$Z$14:$Z$2000,0)),0)</f>
        <v>0</v>
      </c>
      <c r="BR88" s="75">
        <f>SUM(BF88:BQ88)</f>
        <v>0</v>
      </c>
      <c r="BS88" s="66">
        <f>IFERROR(INDEX('SPACELOG 9 EMPRUNT 1'!$G$14:$G$2000,MATCH('SPACELOG 9 BP'!BS$2,'SPACELOG 9 EMPRUNT 1'!$Z$14:$Z$2000,0)),0)</f>
        <v>0</v>
      </c>
      <c r="BT88" s="66">
        <f>IFERROR(INDEX('SPACELOG 9 EMPRUNT 1'!$G$14:$G$2000,MATCH('SPACELOG 9 BP'!BT$2,'SPACELOG 9 EMPRUNT 1'!$Z$14:$Z$2000,0)),0)</f>
        <v>0</v>
      </c>
      <c r="BU88" s="66">
        <f>IFERROR(INDEX('SPACELOG 9 EMPRUNT 1'!$G$14:$G$2000,MATCH('SPACELOG 9 BP'!BU$2,'SPACELOG 9 EMPRUNT 1'!$Z$14:$Z$2000,0)),0)</f>
        <v>0</v>
      </c>
      <c r="BV88" s="66">
        <f>IFERROR(INDEX('SPACELOG 9 EMPRUNT 1'!$G$14:$G$2000,MATCH('SPACELOG 9 BP'!BV$2,'SPACELOG 9 EMPRUNT 1'!$Z$14:$Z$2000,0)),0)</f>
        <v>0</v>
      </c>
      <c r="BW88" s="66">
        <f>IFERROR(INDEX('SPACELOG 9 EMPRUNT 1'!$G$14:$G$2000,MATCH('SPACELOG 9 BP'!BW$2,'SPACELOG 9 EMPRUNT 1'!$Z$14:$Z$2000,0)),0)</f>
        <v>0</v>
      </c>
      <c r="BX88" s="66">
        <f>IFERROR(INDEX('SPACELOG 9 EMPRUNT 1'!$G$14:$G$2000,MATCH('SPACELOG 9 BP'!BX$2,'SPACELOG 9 EMPRUNT 1'!$Z$14:$Z$2000,0)),0)</f>
        <v>0</v>
      </c>
      <c r="BY88" s="66">
        <f>IFERROR(INDEX('SPACELOG 9 EMPRUNT 1'!$G$14:$G$2000,MATCH('SPACELOG 9 BP'!BY$2,'SPACELOG 9 EMPRUNT 1'!$Z$14:$Z$2000,0)),0)</f>
        <v>0</v>
      </c>
      <c r="BZ88" s="66">
        <f>IFERROR(INDEX('SPACELOG 9 EMPRUNT 1'!$G$14:$G$2000,MATCH('SPACELOG 9 BP'!BZ$2,'SPACELOG 9 EMPRUNT 1'!$Z$14:$Z$2000,0)),0)</f>
        <v>0</v>
      </c>
      <c r="CA88" s="66">
        <f>IFERROR(INDEX('SPACELOG 9 EMPRUNT 1'!$G$14:$G$2000,MATCH('SPACELOG 9 BP'!CA$2,'SPACELOG 9 EMPRUNT 1'!$Z$14:$Z$2000,0)),0)</f>
        <v>0</v>
      </c>
      <c r="CB88" s="66">
        <f>IFERROR(INDEX('SPACELOG 9 EMPRUNT 1'!$G$14:$G$2000,MATCH('SPACELOG 9 BP'!CB$2,'SPACELOG 9 EMPRUNT 1'!$Z$14:$Z$2000,0)),0)</f>
        <v>0</v>
      </c>
      <c r="CC88" s="66">
        <f>IFERROR(INDEX('SPACELOG 9 EMPRUNT 1'!$G$14:$G$2000,MATCH('SPACELOG 9 BP'!CC$2,'SPACELOG 9 EMPRUNT 1'!$Z$14:$Z$2000,0)),0)</f>
        <v>0</v>
      </c>
      <c r="CD88" s="66">
        <f>IFERROR(INDEX('SPACELOG 9 EMPRUNT 1'!$G$14:$G$2000,MATCH('SPACELOG 9 BP'!CD$2,'SPACELOG 9 EMPRUNT 1'!$Z$14:$Z$2000,0)),0)</f>
        <v>0</v>
      </c>
      <c r="CE88" s="75">
        <f>SUM(BS88:CD88)</f>
        <v>0</v>
      </c>
      <c r="CF88" s="66">
        <f>IFERROR(INDEX('SPACELOG 9 EMPRUNT 1'!$G$14:$G$2000,MATCH('SPACELOG 9 BP'!CF$2,'SPACELOG 9 EMPRUNT 1'!$Z$14:$Z$2000,0)),0)</f>
        <v>0</v>
      </c>
      <c r="CG88" s="66">
        <f>IFERROR(INDEX('SPACELOG 9 EMPRUNT 1'!$G$14:$G$2000,MATCH('SPACELOG 9 BP'!CG$2,'SPACELOG 9 EMPRUNT 1'!$Z$14:$Z$2000,0)),0)</f>
        <v>0</v>
      </c>
      <c r="CH88" s="66">
        <f>IFERROR(INDEX('SPACELOG 9 EMPRUNT 1'!$G$14:$G$2000,MATCH('SPACELOG 9 BP'!CH$2,'SPACELOG 9 EMPRUNT 1'!$Z$14:$Z$2000,0)),0)</f>
        <v>0</v>
      </c>
      <c r="CI88" s="66">
        <f>IFERROR(INDEX('SPACELOG 9 EMPRUNT 1'!$G$14:$G$2000,MATCH('SPACELOG 9 BP'!CI$2,'SPACELOG 9 EMPRUNT 1'!$Z$14:$Z$2000,0)),0)</f>
        <v>0</v>
      </c>
      <c r="CJ88" s="66">
        <f>IFERROR(INDEX('SPACELOG 9 EMPRUNT 1'!$G$14:$G$2000,MATCH('SPACELOG 9 BP'!CJ$2,'SPACELOG 9 EMPRUNT 1'!$Z$14:$Z$2000,0)),0)</f>
        <v>0</v>
      </c>
      <c r="CK88" s="66">
        <f>IFERROR(INDEX('SPACELOG 9 EMPRUNT 1'!$G$14:$G$2000,MATCH('SPACELOG 9 BP'!CK$2,'SPACELOG 9 EMPRUNT 1'!$Z$14:$Z$2000,0)),0)</f>
        <v>0</v>
      </c>
      <c r="CL88" s="66">
        <f>IFERROR(INDEX('SPACELOG 9 EMPRUNT 1'!$G$14:$G$2000,MATCH('SPACELOG 9 BP'!CL$2,'SPACELOG 9 EMPRUNT 1'!$Z$14:$Z$2000,0)),0)</f>
        <v>0</v>
      </c>
      <c r="CM88" s="66">
        <f>IFERROR(INDEX('SPACELOG 9 EMPRUNT 1'!$G$14:$G$2000,MATCH('SPACELOG 9 BP'!CM$2,'SPACELOG 9 EMPRUNT 1'!$Z$14:$Z$2000,0)),0)</f>
        <v>0</v>
      </c>
      <c r="CN88" s="66">
        <f>IFERROR(INDEX('SPACELOG 9 EMPRUNT 1'!$G$14:$G$2000,MATCH('SPACELOG 9 BP'!CN$2,'SPACELOG 9 EMPRUNT 1'!$Z$14:$Z$2000,0)),0)</f>
        <v>0</v>
      </c>
      <c r="CO88" s="66">
        <f>IFERROR(INDEX('SPACELOG 9 EMPRUNT 1'!$G$14:$G$2000,MATCH('SPACELOG 9 BP'!CO$2,'SPACELOG 9 EMPRUNT 1'!$Z$14:$Z$2000,0)),0)</f>
        <v>0</v>
      </c>
      <c r="CP88" s="66">
        <f>IFERROR(INDEX('SPACELOG 9 EMPRUNT 1'!$G$14:$G$2000,MATCH('SPACELOG 9 BP'!CP$2,'SPACELOG 9 EMPRUNT 1'!$Z$14:$Z$2000,0)),0)</f>
        <v>0</v>
      </c>
      <c r="CQ88" s="66">
        <f>IFERROR(INDEX('SPACELOG 9 EMPRUNT 1'!$G$14:$G$2000,MATCH('SPACELOG 9 BP'!CQ$2,'SPACELOG 9 EMPRUNT 1'!$Z$14:$Z$2000,0)),0)</f>
        <v>0</v>
      </c>
      <c r="CR88" s="75">
        <f>SUM(CF88:CQ88)</f>
        <v>0</v>
      </c>
      <c r="CS88" s="66">
        <f>IFERROR(INDEX('SPACELOG 9 EMPRUNT 1'!$G$14:$G$2000,MATCH('SPACELOG 9 BP'!CS$2,'SPACELOG 9 EMPRUNT 1'!$Z$14:$Z$2000,0)),0)</f>
        <v>0</v>
      </c>
      <c r="CT88" s="66">
        <f>IFERROR(INDEX('SPACELOG 9 EMPRUNT 1'!$G$14:$G$2000,MATCH('SPACELOG 9 BP'!CT$2,'SPACELOG 9 EMPRUNT 1'!$Z$14:$Z$2000,0)),0)</f>
        <v>0</v>
      </c>
      <c r="CU88" s="66">
        <f>IFERROR(INDEX('SPACELOG 9 EMPRUNT 1'!$G$14:$G$2000,MATCH('SPACELOG 9 BP'!CU$2,'SPACELOG 9 EMPRUNT 1'!$Z$14:$Z$2000,0)),0)</f>
        <v>0</v>
      </c>
      <c r="CV88" s="66">
        <f>IFERROR(INDEX('SPACELOG 9 EMPRUNT 1'!$G$14:$G$2000,MATCH('SPACELOG 9 BP'!CV$2,'SPACELOG 9 EMPRUNT 1'!$Z$14:$Z$2000,0)),0)</f>
        <v>0</v>
      </c>
      <c r="CW88" s="66">
        <f>IFERROR(INDEX('SPACELOG 9 EMPRUNT 1'!$G$14:$G$2000,MATCH('SPACELOG 9 BP'!CW$2,'SPACELOG 9 EMPRUNT 1'!$Z$14:$Z$2000,0)),0)</f>
        <v>0</v>
      </c>
      <c r="CX88" s="66">
        <f>IFERROR(INDEX('SPACELOG 9 EMPRUNT 1'!$G$14:$G$2000,MATCH('SPACELOG 9 BP'!CX$2,'SPACELOG 9 EMPRUNT 1'!$Z$14:$Z$2000,0)),0)</f>
        <v>0</v>
      </c>
      <c r="CY88" s="66">
        <f>IFERROR(INDEX('SPACELOG 9 EMPRUNT 1'!$G$14:$G$2000,MATCH('SPACELOG 9 BP'!CY$2,'SPACELOG 9 EMPRUNT 1'!$Z$14:$Z$2000,0)),0)</f>
        <v>0</v>
      </c>
      <c r="CZ88" s="66">
        <f>IFERROR(INDEX('SPACELOG 9 EMPRUNT 1'!$G$14:$G$2000,MATCH('SPACELOG 9 BP'!CZ$2,'SPACELOG 9 EMPRUNT 1'!$Z$14:$Z$2000,0)),0)</f>
        <v>0</v>
      </c>
      <c r="DA88" s="66">
        <f>IFERROR(INDEX('SPACELOG 9 EMPRUNT 1'!$G$14:$G$2000,MATCH('SPACELOG 9 BP'!DA$2,'SPACELOG 9 EMPRUNT 1'!$Z$14:$Z$2000,0)),0)</f>
        <v>0</v>
      </c>
      <c r="DB88" s="66">
        <f>IFERROR(INDEX('SPACELOG 9 EMPRUNT 1'!$G$14:$G$2000,MATCH('SPACELOG 9 BP'!DB$2,'SPACELOG 9 EMPRUNT 1'!$Z$14:$Z$2000,0)),0)</f>
        <v>0</v>
      </c>
      <c r="DC88" s="66">
        <f>IFERROR(INDEX('SPACELOG 9 EMPRUNT 1'!$G$14:$G$2000,MATCH('SPACELOG 9 BP'!DC$2,'SPACELOG 9 EMPRUNT 1'!$Z$14:$Z$2000,0)),0)</f>
        <v>0</v>
      </c>
      <c r="DD88" s="66">
        <f>IFERROR(INDEX('SPACELOG 9 EMPRUNT 1'!$G$14:$G$2000,MATCH('SPACELOG 9 BP'!DD$2,'SPACELOG 9 EMPRUNT 1'!$Z$14:$Z$2000,0)),0)</f>
        <v>0</v>
      </c>
      <c r="DE88" s="75">
        <f>SUM(CS88:DD88)</f>
        <v>0</v>
      </c>
      <c r="DF88" s="66">
        <f>IFERROR(INDEX('SPACELOG 9 EMPRUNT 1'!$G$14:$G$2000,MATCH('SPACELOG 9 BP'!DF$2,'SPACELOG 9 EMPRUNT 1'!$Z$14:$Z$2000,0)),0)</f>
        <v>0</v>
      </c>
      <c r="DG88" s="66">
        <f>IFERROR(INDEX('SPACELOG 9 EMPRUNT 1'!$G$14:$G$2000,MATCH('SPACELOG 9 BP'!DG$2,'SPACELOG 9 EMPRUNT 1'!$Z$14:$Z$2000,0)),0)</f>
        <v>0</v>
      </c>
      <c r="DH88" s="66">
        <f>IFERROR(INDEX('SPACELOG 9 EMPRUNT 1'!$G$14:$G$2000,MATCH('SPACELOG 9 BP'!DH$2,'SPACELOG 9 EMPRUNT 1'!$Z$14:$Z$2000,0)),0)</f>
        <v>0</v>
      </c>
      <c r="DI88" s="66">
        <f>IFERROR(INDEX('SPACELOG 9 EMPRUNT 1'!$G$14:$G$2000,MATCH('SPACELOG 9 BP'!DI$2,'SPACELOG 9 EMPRUNT 1'!$Z$14:$Z$2000,0)),0)</f>
        <v>0</v>
      </c>
      <c r="DJ88" s="66">
        <f>IFERROR(INDEX('SPACELOG 9 EMPRUNT 1'!$G$14:$G$2000,MATCH('SPACELOG 9 BP'!DJ$2,'SPACELOG 9 EMPRUNT 1'!$Z$14:$Z$2000,0)),0)</f>
        <v>0</v>
      </c>
      <c r="DK88" s="66">
        <f>IFERROR(INDEX('SPACELOG 9 EMPRUNT 1'!$G$14:$G$2000,MATCH('SPACELOG 9 BP'!DK$2,'SPACELOG 9 EMPRUNT 1'!$Z$14:$Z$2000,0)),0)</f>
        <v>0</v>
      </c>
      <c r="DL88" s="66">
        <f>IFERROR(INDEX('SPACELOG 9 EMPRUNT 1'!$G$14:$G$2000,MATCH('SPACELOG 9 BP'!DL$2,'SPACELOG 9 EMPRUNT 1'!$Z$14:$Z$2000,0)),0)</f>
        <v>0</v>
      </c>
      <c r="DM88" s="66">
        <f>IFERROR(INDEX('SPACELOG 9 EMPRUNT 1'!$G$14:$G$2000,MATCH('SPACELOG 9 BP'!DM$2,'SPACELOG 9 EMPRUNT 1'!$Z$14:$Z$2000,0)),0)</f>
        <v>0</v>
      </c>
      <c r="DN88" s="66">
        <f>IFERROR(INDEX('SPACELOG 9 EMPRUNT 1'!$G$14:$G$2000,MATCH('SPACELOG 9 BP'!DN$2,'SPACELOG 9 EMPRUNT 1'!$Z$14:$Z$2000,0)),0)</f>
        <v>0</v>
      </c>
      <c r="DO88" s="66">
        <f>IFERROR(INDEX('SPACELOG 9 EMPRUNT 1'!$G$14:$G$2000,MATCH('SPACELOG 9 BP'!DO$2,'SPACELOG 9 EMPRUNT 1'!$Z$14:$Z$2000,0)),0)</f>
        <v>0</v>
      </c>
      <c r="DP88" s="66">
        <f>IFERROR(INDEX('SPACELOG 9 EMPRUNT 1'!$G$14:$G$2000,MATCH('SPACELOG 9 BP'!DP$2,'SPACELOG 9 EMPRUNT 1'!$Z$14:$Z$2000,0)),0)</f>
        <v>0</v>
      </c>
      <c r="DQ88" s="66">
        <f>IFERROR(INDEX('SPACELOG 9 EMPRUNT 1'!$G$14:$G$2000,MATCH('SPACELOG 9 BP'!DQ$2,'SPACELOG 9 EMPRUNT 1'!$Z$14:$Z$2000,0)),0)</f>
        <v>0</v>
      </c>
      <c r="DR88" s="75">
        <f>SUM(DF88:DQ88)</f>
        <v>0</v>
      </c>
      <c r="DS88" s="66">
        <f>IFERROR(INDEX('SPACELOG 9 EMPRUNT 1'!$G$14:$G$2000,MATCH('SPACELOG 9 BP'!DS$2,'SPACELOG 9 EMPRUNT 1'!$Z$14:$Z$2000,0)),0)</f>
        <v>0</v>
      </c>
      <c r="DT88" s="66">
        <f>IFERROR(INDEX('SPACELOG 9 EMPRUNT 1'!$G$14:$G$2000,MATCH('SPACELOG 9 BP'!DT$2,'SPACELOG 9 EMPRUNT 1'!$Z$14:$Z$2000,0)),0)</f>
        <v>0</v>
      </c>
      <c r="DU88" s="66">
        <f>IFERROR(INDEX('SPACELOG 9 EMPRUNT 1'!$G$14:$G$2000,MATCH('SPACELOG 9 BP'!DU$2,'SPACELOG 9 EMPRUNT 1'!$Z$14:$Z$2000,0)),0)</f>
        <v>0</v>
      </c>
      <c r="DV88" s="66">
        <f>IFERROR(INDEX('SPACELOG 9 EMPRUNT 1'!$G$14:$G$2000,MATCH('SPACELOG 9 BP'!DV$2,'SPACELOG 9 EMPRUNT 1'!$Z$14:$Z$2000,0)),0)</f>
        <v>0</v>
      </c>
      <c r="DW88" s="66">
        <f>IFERROR(INDEX('SPACELOG 9 EMPRUNT 1'!$G$14:$G$2000,MATCH('SPACELOG 9 BP'!DW$2,'SPACELOG 9 EMPRUNT 1'!$Z$14:$Z$2000,0)),0)</f>
        <v>0</v>
      </c>
      <c r="DX88" s="66">
        <f>IFERROR(INDEX('SPACELOG 9 EMPRUNT 1'!$G$14:$G$2000,MATCH('SPACELOG 9 BP'!DX$2,'SPACELOG 9 EMPRUNT 1'!$Z$14:$Z$2000,0)),0)</f>
        <v>0</v>
      </c>
      <c r="DY88" s="66">
        <f>IFERROR(INDEX('SPACELOG 9 EMPRUNT 1'!$G$14:$G$2000,MATCH('SPACELOG 9 BP'!DY$2,'SPACELOG 9 EMPRUNT 1'!$Z$14:$Z$2000,0)),0)</f>
        <v>0</v>
      </c>
      <c r="DZ88" s="66">
        <f>IFERROR(INDEX('SPACELOG 9 EMPRUNT 1'!$G$14:$G$2000,MATCH('SPACELOG 9 BP'!DZ$2,'SPACELOG 9 EMPRUNT 1'!$Z$14:$Z$2000,0)),0)</f>
        <v>0</v>
      </c>
      <c r="EA88" s="66">
        <f>IFERROR(INDEX('SPACELOG 9 EMPRUNT 1'!$G$14:$G$2000,MATCH('SPACELOG 9 BP'!EA$2,'SPACELOG 9 EMPRUNT 1'!$Z$14:$Z$2000,0)),0)</f>
        <v>0</v>
      </c>
      <c r="EB88" s="66">
        <f>IFERROR(INDEX('SPACELOG 9 EMPRUNT 1'!$G$14:$G$2000,MATCH('SPACELOG 9 BP'!EB$2,'SPACELOG 9 EMPRUNT 1'!$Z$14:$Z$2000,0)),0)</f>
        <v>0</v>
      </c>
      <c r="EC88" s="66">
        <f>IFERROR(INDEX('SPACELOG 9 EMPRUNT 1'!$G$14:$G$2000,MATCH('SPACELOG 9 BP'!EC$2,'SPACELOG 9 EMPRUNT 1'!$Z$14:$Z$2000,0)),0)</f>
        <v>0</v>
      </c>
      <c r="ED88" s="66">
        <f>IFERROR(INDEX('SPACELOG 9 EMPRUNT 1'!$G$14:$G$2000,MATCH('SPACELOG 9 BP'!ED$2,'SPACELOG 9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9 EMPRUNT 2'!$G$14:$G$2000,MATCH('SPACELOG 9 BP'!F$2,'SPACELOG 9 EMPRUNT 2'!$Z$14:$Z$2000,0)),0)</f>
        <v>0</v>
      </c>
      <c r="G89" s="66">
        <f>IFERROR(INDEX('SPACELOG 9 EMPRUNT 2'!$G$14:$G$2000,MATCH('SPACELOG 9 BP'!G$2,'SPACELOG 9 EMPRUNT 2'!$Z$14:$Z$2000,0)),0)</f>
        <v>0</v>
      </c>
      <c r="H89" s="66">
        <f>IFERROR(INDEX('SPACELOG 9 EMPRUNT 2'!$G$14:$G$2000,MATCH('SPACELOG 9 BP'!H$2,'SPACELOG 9 EMPRUNT 2'!$Z$14:$Z$2000,0)),0)</f>
        <v>0</v>
      </c>
      <c r="I89" s="66">
        <f>IFERROR(INDEX('SPACELOG 9 EMPRUNT 2'!$G$14:$G$2000,MATCH('SPACELOG 9 BP'!I$2,'SPACELOG 9 EMPRUNT 2'!$Z$14:$Z$2000,0)),0)</f>
        <v>0</v>
      </c>
      <c r="J89" s="66">
        <f>IFERROR(INDEX('SPACELOG 9 EMPRUNT 2'!$G$14:$G$2000,MATCH('SPACELOG 9 BP'!J$2,'SPACELOG 9 EMPRUNT 2'!$Z$14:$Z$2000,0)),0)</f>
        <v>0</v>
      </c>
      <c r="K89" s="66">
        <f>IFERROR(INDEX('SPACELOG 9 EMPRUNT 2'!$G$14:$G$2000,MATCH('SPACELOG 9 BP'!K$2,'SPACELOG 9 EMPRUNT 2'!$Z$14:$Z$2000,0)),0)</f>
        <v>0</v>
      </c>
      <c r="L89" s="66">
        <f>IFERROR(INDEX('SPACELOG 9 EMPRUNT 2'!$G$14:$G$2000,MATCH('SPACELOG 9 BP'!L$2,'SPACELOG 9 EMPRUNT 2'!$Z$14:$Z$2000,0)),0)</f>
        <v>0</v>
      </c>
      <c r="M89" s="66">
        <f>IFERROR(INDEX('SPACELOG 9 EMPRUNT 2'!$G$14:$G$2000,MATCH('SPACELOG 9 BP'!M$2,'SPACELOG 9 EMPRUNT 2'!$Z$14:$Z$2000,0)),0)</f>
        <v>0</v>
      </c>
      <c r="N89" s="66">
        <f>IFERROR(INDEX('SPACELOG 9 EMPRUNT 2'!$G$14:$G$2000,MATCH('SPACELOG 9 BP'!N$2,'SPACELOG 9 EMPRUNT 2'!$Z$14:$Z$2000,0)),0)</f>
        <v>0</v>
      </c>
      <c r="O89" s="66">
        <f>IFERROR(INDEX('SPACELOG 9 EMPRUNT 2'!$G$14:$G$2000,MATCH('SPACELOG 9 BP'!O$2,'SPACELOG 9 EMPRUNT 2'!$Z$14:$Z$2000,0)),0)</f>
        <v>0</v>
      </c>
      <c r="P89" s="66">
        <f>IFERROR(INDEX('SPACELOG 9 EMPRUNT 2'!$G$14:$G$2000,MATCH('SPACELOG 9 BP'!P$2,'SPACELOG 9 EMPRUNT 2'!$Z$14:$Z$2000,0)),0)</f>
        <v>0</v>
      </c>
      <c r="Q89" s="66">
        <f>IFERROR(INDEX('SPACELOG 9 EMPRUNT 2'!$G$14:$G$2000,MATCH('SPACELOG 9 BP'!Q$2,'SPACELOG 9 EMPRUNT 2'!$Z$14:$Z$2000,0)),0)</f>
        <v>0</v>
      </c>
      <c r="R89" s="75">
        <f>SUM(F89:Q89)</f>
        <v>0</v>
      </c>
      <c r="S89" s="66">
        <f>IFERROR(INDEX('SPACELOG 9 EMPRUNT 2'!$G$14:$G$2000,MATCH('SPACELOG 9 BP'!S$2,'SPACELOG 9 EMPRUNT 2'!$Z$14:$Z$2000,0)),0)</f>
        <v>0</v>
      </c>
      <c r="T89" s="66">
        <f>IFERROR(INDEX('SPACELOG 9 EMPRUNT 2'!$G$14:$G$2000,MATCH('SPACELOG 9 BP'!T$2,'SPACELOG 9 EMPRUNT 2'!$Z$14:$Z$2000,0)),0)</f>
        <v>0</v>
      </c>
      <c r="U89" s="66">
        <f>IFERROR(INDEX('SPACELOG 9 EMPRUNT 2'!$G$14:$G$2000,MATCH('SPACELOG 9 BP'!U$2,'SPACELOG 9 EMPRUNT 2'!$Z$14:$Z$2000,0)),0)</f>
        <v>0</v>
      </c>
      <c r="V89" s="66">
        <f>IFERROR(INDEX('SPACELOG 9 EMPRUNT 2'!$G$14:$G$2000,MATCH('SPACELOG 9 BP'!V$2,'SPACELOG 9 EMPRUNT 2'!$Z$14:$Z$2000,0)),0)</f>
        <v>0</v>
      </c>
      <c r="W89" s="66">
        <f>IFERROR(INDEX('SPACELOG 9 EMPRUNT 2'!$G$14:$G$2000,MATCH('SPACELOG 9 BP'!W$2,'SPACELOG 9 EMPRUNT 2'!$Z$14:$Z$2000,0)),0)</f>
        <v>0</v>
      </c>
      <c r="X89" s="66">
        <f>IFERROR(INDEX('SPACELOG 9 EMPRUNT 2'!$G$14:$G$2000,MATCH('SPACELOG 9 BP'!X$2,'SPACELOG 9 EMPRUNT 2'!$Z$14:$Z$2000,0)),0)</f>
        <v>0</v>
      </c>
      <c r="Y89" s="66">
        <f>IFERROR(INDEX('SPACELOG 9 EMPRUNT 2'!$G$14:$G$2000,MATCH('SPACELOG 9 BP'!Y$2,'SPACELOG 9 EMPRUNT 2'!$Z$14:$Z$2000,0)),0)</f>
        <v>0</v>
      </c>
      <c r="Z89" s="66">
        <f>IFERROR(INDEX('SPACELOG 9 EMPRUNT 2'!$G$14:$G$2000,MATCH('SPACELOG 9 BP'!Z$2,'SPACELOG 9 EMPRUNT 2'!$Z$14:$Z$2000,0)),0)</f>
        <v>0</v>
      </c>
      <c r="AA89" s="66">
        <f>IFERROR(INDEX('SPACELOG 9 EMPRUNT 2'!$G$14:$G$2000,MATCH('SPACELOG 9 BP'!AA$2,'SPACELOG 9 EMPRUNT 2'!$Z$14:$Z$2000,0)),0)</f>
        <v>0</v>
      </c>
      <c r="AB89" s="66">
        <f>IFERROR(INDEX('SPACELOG 9 EMPRUNT 2'!$G$14:$G$2000,MATCH('SPACELOG 9 BP'!AB$2,'SPACELOG 9 EMPRUNT 2'!$Z$14:$Z$2000,0)),0)</f>
        <v>0</v>
      </c>
      <c r="AC89" s="66">
        <f>IFERROR(INDEX('SPACELOG 9 EMPRUNT 2'!$G$14:$G$2000,MATCH('SPACELOG 9 BP'!AC$2,'SPACELOG 9 EMPRUNT 2'!$Z$14:$Z$2000,0)),0)</f>
        <v>0</v>
      </c>
      <c r="AD89" s="66">
        <f>IFERROR(INDEX('SPACELOG 9 EMPRUNT 2'!$G$14:$G$2000,MATCH('SPACELOG 9 BP'!AD$2,'SPACELOG 9 EMPRUNT 2'!$Z$14:$Z$2000,0)),0)</f>
        <v>0</v>
      </c>
      <c r="AE89" s="75">
        <f>SUM(S89:AD89)</f>
        <v>0</v>
      </c>
      <c r="AF89" s="66">
        <f>IFERROR(INDEX('SPACELOG 9 EMPRUNT 2'!$G$14:$G$2000,MATCH('SPACELOG 9 BP'!AF$2,'SPACELOG 9 EMPRUNT 2'!$Z$14:$Z$2000,0)),0)</f>
        <v>0</v>
      </c>
      <c r="AG89" s="66">
        <f>IFERROR(INDEX('SPACELOG 9 EMPRUNT 2'!$G$14:$G$2000,MATCH('SPACELOG 9 BP'!AG$2,'SPACELOG 9 EMPRUNT 2'!$Z$14:$Z$2000,0)),0)</f>
        <v>0</v>
      </c>
      <c r="AH89" s="66">
        <f>IFERROR(INDEX('SPACELOG 9 EMPRUNT 2'!$G$14:$G$2000,MATCH('SPACELOG 9 BP'!AH$2,'SPACELOG 9 EMPRUNT 2'!$Z$14:$Z$2000,0)),0)</f>
        <v>0</v>
      </c>
      <c r="AI89" s="66">
        <f>IFERROR(INDEX('SPACELOG 9 EMPRUNT 2'!$G$14:$G$2000,MATCH('SPACELOG 9 BP'!AI$2,'SPACELOG 9 EMPRUNT 2'!$Z$14:$Z$2000,0)),0)</f>
        <v>0</v>
      </c>
      <c r="AJ89" s="66">
        <f>IFERROR(INDEX('SPACELOG 9 EMPRUNT 2'!$G$14:$G$2000,MATCH('SPACELOG 9 BP'!AJ$2,'SPACELOG 9 EMPRUNT 2'!$Z$14:$Z$2000,0)),0)</f>
        <v>0</v>
      </c>
      <c r="AK89" s="66">
        <f>IFERROR(INDEX('SPACELOG 9 EMPRUNT 2'!$G$14:$G$2000,MATCH('SPACELOG 9 BP'!AK$2,'SPACELOG 9 EMPRUNT 2'!$Z$14:$Z$2000,0)),0)</f>
        <v>0</v>
      </c>
      <c r="AL89" s="66">
        <f>IFERROR(INDEX('SPACELOG 9 EMPRUNT 2'!$G$14:$G$2000,MATCH('SPACELOG 9 BP'!AL$2,'SPACELOG 9 EMPRUNT 2'!$Z$14:$Z$2000,0)),0)</f>
        <v>0</v>
      </c>
      <c r="AM89" s="66">
        <f>IFERROR(INDEX('SPACELOG 9 EMPRUNT 2'!$G$14:$G$2000,MATCH('SPACELOG 9 BP'!AM$2,'SPACELOG 9 EMPRUNT 2'!$Z$14:$Z$2000,0)),0)</f>
        <v>0</v>
      </c>
      <c r="AN89" s="66">
        <f>IFERROR(INDEX('SPACELOG 9 EMPRUNT 2'!$G$14:$G$2000,MATCH('SPACELOG 9 BP'!AN$2,'SPACELOG 9 EMPRUNT 2'!$Z$14:$Z$2000,0)),0)</f>
        <v>0</v>
      </c>
      <c r="AO89" s="66">
        <f>IFERROR(INDEX('SPACELOG 9 EMPRUNT 2'!$G$14:$G$2000,MATCH('SPACELOG 9 BP'!AO$2,'SPACELOG 9 EMPRUNT 2'!$Z$14:$Z$2000,0)),0)</f>
        <v>0</v>
      </c>
      <c r="AP89" s="66">
        <f>IFERROR(INDEX('SPACELOG 9 EMPRUNT 2'!$G$14:$G$2000,MATCH('SPACELOG 9 BP'!AP$2,'SPACELOG 9 EMPRUNT 2'!$Z$14:$Z$2000,0)),0)</f>
        <v>0</v>
      </c>
      <c r="AQ89" s="66">
        <f>IFERROR(INDEX('SPACELOG 9 EMPRUNT 2'!$G$14:$G$2000,MATCH('SPACELOG 9 BP'!AQ$2,'SPACELOG 9 EMPRUNT 2'!$Z$14:$Z$2000,0)),0)</f>
        <v>0</v>
      </c>
      <c r="AR89" s="75">
        <f>SUM(AF89:AQ89)</f>
        <v>0</v>
      </c>
      <c r="AS89" s="66">
        <f>IFERROR(INDEX('SPACELOG 9 EMPRUNT 2'!$G$14:$G$2000,MATCH('SPACELOG 9 BP'!AS$2,'SPACELOG 9 EMPRUNT 2'!$Z$14:$Z$2000,0)),0)</f>
        <v>0</v>
      </c>
      <c r="AT89" s="66">
        <f>IFERROR(INDEX('SPACELOG 9 EMPRUNT 2'!$G$14:$G$2000,MATCH('SPACELOG 9 BP'!AT$2,'SPACELOG 9 EMPRUNT 2'!$Z$14:$Z$2000,0)),0)</f>
        <v>0</v>
      </c>
      <c r="AU89" s="66">
        <f>IFERROR(INDEX('SPACELOG 9 EMPRUNT 2'!$G$14:$G$2000,MATCH('SPACELOG 9 BP'!AU$2,'SPACELOG 9 EMPRUNT 2'!$Z$14:$Z$2000,0)),0)</f>
        <v>0</v>
      </c>
      <c r="AV89" s="66">
        <f>IFERROR(INDEX('SPACELOG 9 EMPRUNT 2'!$G$14:$G$2000,MATCH('SPACELOG 9 BP'!AV$2,'SPACELOG 9 EMPRUNT 2'!$Z$14:$Z$2000,0)),0)</f>
        <v>0</v>
      </c>
      <c r="AW89" s="66">
        <f>IFERROR(INDEX('SPACELOG 9 EMPRUNT 2'!$G$14:$G$2000,MATCH('SPACELOG 9 BP'!AW$2,'SPACELOG 9 EMPRUNT 2'!$Z$14:$Z$2000,0)),0)</f>
        <v>0</v>
      </c>
      <c r="AX89" s="66">
        <f>IFERROR(INDEX('SPACELOG 9 EMPRUNT 2'!$G$14:$G$2000,MATCH('SPACELOG 9 BP'!AX$2,'SPACELOG 9 EMPRUNT 2'!$Z$14:$Z$2000,0)),0)</f>
        <v>0</v>
      </c>
      <c r="AY89" s="66">
        <f>IFERROR(INDEX('SPACELOG 9 EMPRUNT 2'!$G$14:$G$2000,MATCH('SPACELOG 9 BP'!AY$2,'SPACELOG 9 EMPRUNT 2'!$Z$14:$Z$2000,0)),0)</f>
        <v>0</v>
      </c>
      <c r="AZ89" s="66">
        <f>IFERROR(INDEX('SPACELOG 9 EMPRUNT 2'!$G$14:$G$2000,MATCH('SPACELOG 9 BP'!AZ$2,'SPACELOG 9 EMPRUNT 2'!$Z$14:$Z$2000,0)),0)</f>
        <v>0</v>
      </c>
      <c r="BA89" s="66">
        <f>IFERROR(INDEX('SPACELOG 9 EMPRUNT 2'!$G$14:$G$2000,MATCH('SPACELOG 9 BP'!BA$2,'SPACELOG 9 EMPRUNT 2'!$Z$14:$Z$2000,0)),0)</f>
        <v>0</v>
      </c>
      <c r="BB89" s="66">
        <f>IFERROR(INDEX('SPACELOG 9 EMPRUNT 2'!$G$14:$G$2000,MATCH('SPACELOG 9 BP'!BB$2,'SPACELOG 9 EMPRUNT 2'!$Z$14:$Z$2000,0)),0)</f>
        <v>0</v>
      </c>
      <c r="BC89" s="66">
        <f>IFERROR(INDEX('SPACELOG 9 EMPRUNT 2'!$G$14:$G$2000,MATCH('SPACELOG 9 BP'!BC$2,'SPACELOG 9 EMPRUNT 2'!$Z$14:$Z$2000,0)),0)</f>
        <v>0</v>
      </c>
      <c r="BD89" s="66">
        <f>IFERROR(INDEX('SPACELOG 9 EMPRUNT 2'!$G$14:$G$2000,MATCH('SPACELOG 9 BP'!BD$2,'SPACELOG 9 EMPRUNT 2'!$Z$14:$Z$2000,0)),0)</f>
        <v>0</v>
      </c>
      <c r="BE89" s="75">
        <f>SUM(AS89:BD89)</f>
        <v>0</v>
      </c>
      <c r="BF89" s="66">
        <f>IFERROR(INDEX('SPACELOG 9 EMPRUNT 2'!$G$14:$G$2000,MATCH('SPACELOG 9 BP'!BF$2,'SPACELOG 9 EMPRUNT 2'!$Z$14:$Z$2000,0)),0)</f>
        <v>0</v>
      </c>
      <c r="BG89" s="66">
        <f>IFERROR(INDEX('SPACELOG 9 EMPRUNT 2'!$G$14:$G$2000,MATCH('SPACELOG 9 BP'!BG$2,'SPACELOG 9 EMPRUNT 2'!$Z$14:$Z$2000,0)),0)</f>
        <v>0</v>
      </c>
      <c r="BH89" s="66">
        <f>IFERROR(INDEX('SPACELOG 9 EMPRUNT 2'!$G$14:$G$2000,MATCH('SPACELOG 9 BP'!BH$2,'SPACELOG 9 EMPRUNT 2'!$Z$14:$Z$2000,0)),0)</f>
        <v>0</v>
      </c>
      <c r="BI89" s="66">
        <f>IFERROR(INDEX('SPACELOG 9 EMPRUNT 2'!$G$14:$G$2000,MATCH('SPACELOG 9 BP'!BI$2,'SPACELOG 9 EMPRUNT 2'!$Z$14:$Z$2000,0)),0)</f>
        <v>0</v>
      </c>
      <c r="BJ89" s="66">
        <f>IFERROR(INDEX('SPACELOG 9 EMPRUNT 2'!$G$14:$G$2000,MATCH('SPACELOG 9 BP'!BJ$2,'SPACELOG 9 EMPRUNT 2'!$Z$14:$Z$2000,0)),0)</f>
        <v>0</v>
      </c>
      <c r="BK89" s="66">
        <f>IFERROR(INDEX('SPACELOG 9 EMPRUNT 2'!$G$14:$G$2000,MATCH('SPACELOG 9 BP'!BK$2,'SPACELOG 9 EMPRUNT 2'!$Z$14:$Z$2000,0)),0)</f>
        <v>0</v>
      </c>
      <c r="BL89" s="66">
        <f>IFERROR(INDEX('SPACELOG 9 EMPRUNT 2'!$G$14:$G$2000,MATCH('SPACELOG 9 BP'!BL$2,'SPACELOG 9 EMPRUNT 2'!$Z$14:$Z$2000,0)),0)</f>
        <v>0</v>
      </c>
      <c r="BM89" s="66">
        <f>IFERROR(INDEX('SPACELOG 9 EMPRUNT 2'!$G$14:$G$2000,MATCH('SPACELOG 9 BP'!BM$2,'SPACELOG 9 EMPRUNT 2'!$Z$14:$Z$2000,0)),0)</f>
        <v>0</v>
      </c>
      <c r="BN89" s="66">
        <f>IFERROR(INDEX('SPACELOG 9 EMPRUNT 2'!$G$14:$G$2000,MATCH('SPACELOG 9 BP'!BN$2,'SPACELOG 9 EMPRUNT 2'!$Z$14:$Z$2000,0)),0)</f>
        <v>0</v>
      </c>
      <c r="BO89" s="66">
        <f>IFERROR(INDEX('SPACELOG 9 EMPRUNT 2'!$G$14:$G$2000,MATCH('SPACELOG 9 BP'!BO$2,'SPACELOG 9 EMPRUNT 2'!$Z$14:$Z$2000,0)),0)</f>
        <v>0</v>
      </c>
      <c r="BP89" s="66">
        <f>IFERROR(INDEX('SPACELOG 9 EMPRUNT 2'!$G$14:$G$2000,MATCH('SPACELOG 9 BP'!BP$2,'SPACELOG 9 EMPRUNT 2'!$Z$14:$Z$2000,0)),0)</f>
        <v>0</v>
      </c>
      <c r="BQ89" s="66">
        <f>IFERROR(INDEX('SPACELOG 9 EMPRUNT 2'!$G$14:$G$2000,MATCH('SPACELOG 9 BP'!BQ$2,'SPACELOG 9 EMPRUNT 2'!$Z$14:$Z$2000,0)),0)</f>
        <v>0</v>
      </c>
      <c r="BR89" s="75">
        <f>SUM(BF89:BQ89)</f>
        <v>0</v>
      </c>
      <c r="BS89" s="66">
        <f>IFERROR(INDEX('SPACELOG 9 EMPRUNT 2'!$G$14:$G$2000,MATCH('SPACELOG 9 BP'!BS$2,'SPACELOG 9 EMPRUNT 2'!$Z$14:$Z$2000,0)),0)</f>
        <v>0</v>
      </c>
      <c r="BT89" s="66">
        <f>IFERROR(INDEX('SPACELOG 9 EMPRUNT 2'!$G$14:$G$2000,MATCH('SPACELOG 9 BP'!BT$2,'SPACELOG 9 EMPRUNT 2'!$Z$14:$Z$2000,0)),0)</f>
        <v>0</v>
      </c>
      <c r="BU89" s="66">
        <f>IFERROR(INDEX('SPACELOG 9 EMPRUNT 2'!$G$14:$G$2000,MATCH('SPACELOG 9 BP'!BU$2,'SPACELOG 9 EMPRUNT 2'!$Z$14:$Z$2000,0)),0)</f>
        <v>0</v>
      </c>
      <c r="BV89" s="66">
        <f>IFERROR(INDEX('SPACELOG 9 EMPRUNT 2'!$G$14:$G$2000,MATCH('SPACELOG 9 BP'!BV$2,'SPACELOG 9 EMPRUNT 2'!$Z$14:$Z$2000,0)),0)</f>
        <v>0</v>
      </c>
      <c r="BW89" s="66">
        <f>IFERROR(INDEX('SPACELOG 9 EMPRUNT 2'!$G$14:$G$2000,MATCH('SPACELOG 9 BP'!BW$2,'SPACELOG 9 EMPRUNT 2'!$Z$14:$Z$2000,0)),0)</f>
        <v>0</v>
      </c>
      <c r="BX89" s="66">
        <f>IFERROR(INDEX('SPACELOG 9 EMPRUNT 2'!$G$14:$G$2000,MATCH('SPACELOG 9 BP'!BX$2,'SPACELOG 9 EMPRUNT 2'!$Z$14:$Z$2000,0)),0)</f>
        <v>0</v>
      </c>
      <c r="BY89" s="66">
        <f>IFERROR(INDEX('SPACELOG 9 EMPRUNT 2'!$G$14:$G$2000,MATCH('SPACELOG 9 BP'!BY$2,'SPACELOG 9 EMPRUNT 2'!$Z$14:$Z$2000,0)),0)</f>
        <v>0</v>
      </c>
      <c r="BZ89" s="66">
        <f>IFERROR(INDEX('SPACELOG 9 EMPRUNT 2'!$G$14:$G$2000,MATCH('SPACELOG 9 BP'!BZ$2,'SPACELOG 9 EMPRUNT 2'!$Z$14:$Z$2000,0)),0)</f>
        <v>0</v>
      </c>
      <c r="CA89" s="66">
        <f>IFERROR(INDEX('SPACELOG 9 EMPRUNT 2'!$G$14:$G$2000,MATCH('SPACELOG 9 BP'!CA$2,'SPACELOG 9 EMPRUNT 2'!$Z$14:$Z$2000,0)),0)</f>
        <v>0</v>
      </c>
      <c r="CB89" s="66">
        <f>IFERROR(INDEX('SPACELOG 9 EMPRUNT 2'!$G$14:$G$2000,MATCH('SPACELOG 9 BP'!CB$2,'SPACELOG 9 EMPRUNT 2'!$Z$14:$Z$2000,0)),0)</f>
        <v>0</v>
      </c>
      <c r="CC89" s="66">
        <f>IFERROR(INDEX('SPACELOG 9 EMPRUNT 2'!$G$14:$G$2000,MATCH('SPACELOG 9 BP'!CC$2,'SPACELOG 9 EMPRUNT 2'!$Z$14:$Z$2000,0)),0)</f>
        <v>0</v>
      </c>
      <c r="CD89" s="66">
        <f>IFERROR(INDEX('SPACELOG 9 EMPRUNT 2'!$G$14:$G$2000,MATCH('SPACELOG 9 BP'!CD$2,'SPACELOG 9 EMPRUNT 2'!$Z$14:$Z$2000,0)),0)</f>
        <v>0</v>
      </c>
      <c r="CE89" s="75">
        <f>SUM(BS89:CD89)</f>
        <v>0</v>
      </c>
      <c r="CF89" s="66">
        <f>IFERROR(INDEX('SPACELOG 9 EMPRUNT 2'!$G$14:$G$2000,MATCH('SPACELOG 9 BP'!CF$2,'SPACELOG 9 EMPRUNT 2'!$Z$14:$Z$2000,0)),0)</f>
        <v>0</v>
      </c>
      <c r="CG89" s="66">
        <f>IFERROR(INDEX('SPACELOG 9 EMPRUNT 2'!$G$14:$G$2000,MATCH('SPACELOG 9 BP'!CG$2,'SPACELOG 9 EMPRUNT 2'!$Z$14:$Z$2000,0)),0)</f>
        <v>0</v>
      </c>
      <c r="CH89" s="66">
        <f>IFERROR(INDEX('SPACELOG 9 EMPRUNT 2'!$G$14:$G$2000,MATCH('SPACELOG 9 BP'!CH$2,'SPACELOG 9 EMPRUNT 2'!$Z$14:$Z$2000,0)),0)</f>
        <v>0</v>
      </c>
      <c r="CI89" s="66">
        <f>IFERROR(INDEX('SPACELOG 9 EMPRUNT 2'!$G$14:$G$2000,MATCH('SPACELOG 9 BP'!CI$2,'SPACELOG 9 EMPRUNT 2'!$Z$14:$Z$2000,0)),0)</f>
        <v>0</v>
      </c>
      <c r="CJ89" s="66">
        <f>IFERROR(INDEX('SPACELOG 9 EMPRUNT 2'!$G$14:$G$2000,MATCH('SPACELOG 9 BP'!CJ$2,'SPACELOG 9 EMPRUNT 2'!$Z$14:$Z$2000,0)),0)</f>
        <v>0</v>
      </c>
      <c r="CK89" s="66">
        <f>IFERROR(INDEX('SPACELOG 9 EMPRUNT 2'!$G$14:$G$2000,MATCH('SPACELOG 9 BP'!CK$2,'SPACELOG 9 EMPRUNT 2'!$Z$14:$Z$2000,0)),0)</f>
        <v>0</v>
      </c>
      <c r="CL89" s="66">
        <f>IFERROR(INDEX('SPACELOG 9 EMPRUNT 2'!$G$14:$G$2000,MATCH('SPACELOG 9 BP'!CL$2,'SPACELOG 9 EMPRUNT 2'!$Z$14:$Z$2000,0)),0)</f>
        <v>0</v>
      </c>
      <c r="CM89" s="66">
        <f>IFERROR(INDEX('SPACELOG 9 EMPRUNT 2'!$G$14:$G$2000,MATCH('SPACELOG 9 BP'!CM$2,'SPACELOG 9 EMPRUNT 2'!$Z$14:$Z$2000,0)),0)</f>
        <v>0</v>
      </c>
      <c r="CN89" s="66">
        <f>IFERROR(INDEX('SPACELOG 9 EMPRUNT 2'!$G$14:$G$2000,MATCH('SPACELOG 9 BP'!CN$2,'SPACELOG 9 EMPRUNT 2'!$Z$14:$Z$2000,0)),0)</f>
        <v>0</v>
      </c>
      <c r="CO89" s="66">
        <f>IFERROR(INDEX('SPACELOG 9 EMPRUNT 2'!$G$14:$G$2000,MATCH('SPACELOG 9 BP'!CO$2,'SPACELOG 9 EMPRUNT 2'!$Z$14:$Z$2000,0)),0)</f>
        <v>0</v>
      </c>
      <c r="CP89" s="66">
        <f>IFERROR(INDEX('SPACELOG 9 EMPRUNT 2'!$G$14:$G$2000,MATCH('SPACELOG 9 BP'!CP$2,'SPACELOG 9 EMPRUNT 2'!$Z$14:$Z$2000,0)),0)</f>
        <v>0</v>
      </c>
      <c r="CQ89" s="66">
        <f>IFERROR(INDEX('SPACELOG 9 EMPRUNT 2'!$G$14:$G$2000,MATCH('SPACELOG 9 BP'!CQ$2,'SPACELOG 9 EMPRUNT 2'!$Z$14:$Z$2000,0)),0)</f>
        <v>0</v>
      </c>
      <c r="CR89" s="75">
        <f>SUM(CF89:CQ89)</f>
        <v>0</v>
      </c>
      <c r="CS89" s="66">
        <f>IFERROR(INDEX('SPACELOG 9 EMPRUNT 2'!$G$14:$G$2000,MATCH('SPACELOG 9 BP'!CS$2,'SPACELOG 9 EMPRUNT 2'!$Z$14:$Z$2000,0)),0)</f>
        <v>0</v>
      </c>
      <c r="CT89" s="66">
        <f>IFERROR(INDEX('SPACELOG 9 EMPRUNT 2'!$G$14:$G$2000,MATCH('SPACELOG 9 BP'!CT$2,'SPACELOG 9 EMPRUNT 2'!$Z$14:$Z$2000,0)),0)</f>
        <v>0</v>
      </c>
      <c r="CU89" s="66">
        <f>IFERROR(INDEX('SPACELOG 9 EMPRUNT 2'!$G$14:$G$2000,MATCH('SPACELOG 9 BP'!CU$2,'SPACELOG 9 EMPRUNT 2'!$Z$14:$Z$2000,0)),0)</f>
        <v>0</v>
      </c>
      <c r="CV89" s="66">
        <f>IFERROR(INDEX('SPACELOG 9 EMPRUNT 2'!$G$14:$G$2000,MATCH('SPACELOG 9 BP'!CV$2,'SPACELOG 9 EMPRUNT 2'!$Z$14:$Z$2000,0)),0)</f>
        <v>0</v>
      </c>
      <c r="CW89" s="66">
        <f>IFERROR(INDEX('SPACELOG 9 EMPRUNT 2'!$G$14:$G$2000,MATCH('SPACELOG 9 BP'!CW$2,'SPACELOG 9 EMPRUNT 2'!$Z$14:$Z$2000,0)),0)</f>
        <v>0</v>
      </c>
      <c r="CX89" s="66">
        <f>IFERROR(INDEX('SPACELOG 9 EMPRUNT 2'!$G$14:$G$2000,MATCH('SPACELOG 9 BP'!CX$2,'SPACELOG 9 EMPRUNT 2'!$Z$14:$Z$2000,0)),0)</f>
        <v>0</v>
      </c>
      <c r="CY89" s="66">
        <f>IFERROR(INDEX('SPACELOG 9 EMPRUNT 2'!$G$14:$G$2000,MATCH('SPACELOG 9 BP'!CY$2,'SPACELOG 9 EMPRUNT 2'!$Z$14:$Z$2000,0)),0)</f>
        <v>0</v>
      </c>
      <c r="CZ89" s="66">
        <f>IFERROR(INDEX('SPACELOG 9 EMPRUNT 2'!$G$14:$G$2000,MATCH('SPACELOG 9 BP'!CZ$2,'SPACELOG 9 EMPRUNT 2'!$Z$14:$Z$2000,0)),0)</f>
        <v>0</v>
      </c>
      <c r="DA89" s="66">
        <f>IFERROR(INDEX('SPACELOG 9 EMPRUNT 2'!$G$14:$G$2000,MATCH('SPACELOG 9 BP'!DA$2,'SPACELOG 9 EMPRUNT 2'!$Z$14:$Z$2000,0)),0)</f>
        <v>0</v>
      </c>
      <c r="DB89" s="66">
        <f>IFERROR(INDEX('SPACELOG 9 EMPRUNT 2'!$G$14:$G$2000,MATCH('SPACELOG 9 BP'!DB$2,'SPACELOG 9 EMPRUNT 2'!$Z$14:$Z$2000,0)),0)</f>
        <v>0</v>
      </c>
      <c r="DC89" s="66">
        <f>IFERROR(INDEX('SPACELOG 9 EMPRUNT 2'!$G$14:$G$2000,MATCH('SPACELOG 9 BP'!DC$2,'SPACELOG 9 EMPRUNT 2'!$Z$14:$Z$2000,0)),0)</f>
        <v>0</v>
      </c>
      <c r="DD89" s="66">
        <f>IFERROR(INDEX('SPACELOG 9 EMPRUNT 2'!$G$14:$G$2000,MATCH('SPACELOG 9 BP'!DD$2,'SPACELOG 9 EMPRUNT 2'!$Z$14:$Z$2000,0)),0)</f>
        <v>0</v>
      </c>
      <c r="DE89" s="75">
        <f>SUM(CS89:DD89)</f>
        <v>0</v>
      </c>
      <c r="DF89" s="66">
        <f>IFERROR(INDEX('SPACELOG 9 EMPRUNT 2'!$G$14:$G$2000,MATCH('SPACELOG 9 BP'!DF$2,'SPACELOG 9 EMPRUNT 2'!$Z$14:$Z$2000,0)),0)</f>
        <v>0</v>
      </c>
      <c r="DG89" s="66">
        <f>IFERROR(INDEX('SPACELOG 9 EMPRUNT 2'!$G$14:$G$2000,MATCH('SPACELOG 9 BP'!DG$2,'SPACELOG 9 EMPRUNT 2'!$Z$14:$Z$2000,0)),0)</f>
        <v>0</v>
      </c>
      <c r="DH89" s="66">
        <f>IFERROR(INDEX('SPACELOG 9 EMPRUNT 2'!$G$14:$G$2000,MATCH('SPACELOG 9 BP'!DH$2,'SPACELOG 9 EMPRUNT 2'!$Z$14:$Z$2000,0)),0)</f>
        <v>0</v>
      </c>
      <c r="DI89" s="66">
        <f>IFERROR(INDEX('SPACELOG 9 EMPRUNT 2'!$G$14:$G$2000,MATCH('SPACELOG 9 BP'!DI$2,'SPACELOG 9 EMPRUNT 2'!$Z$14:$Z$2000,0)),0)</f>
        <v>0</v>
      </c>
      <c r="DJ89" s="66">
        <f>IFERROR(INDEX('SPACELOG 9 EMPRUNT 2'!$G$14:$G$2000,MATCH('SPACELOG 9 BP'!DJ$2,'SPACELOG 9 EMPRUNT 2'!$Z$14:$Z$2000,0)),0)</f>
        <v>0</v>
      </c>
      <c r="DK89" s="66">
        <f>IFERROR(INDEX('SPACELOG 9 EMPRUNT 2'!$G$14:$G$2000,MATCH('SPACELOG 9 BP'!DK$2,'SPACELOG 9 EMPRUNT 2'!$Z$14:$Z$2000,0)),0)</f>
        <v>0</v>
      </c>
      <c r="DL89" s="66">
        <f>IFERROR(INDEX('SPACELOG 9 EMPRUNT 2'!$G$14:$G$2000,MATCH('SPACELOG 9 BP'!DL$2,'SPACELOG 9 EMPRUNT 2'!$Z$14:$Z$2000,0)),0)</f>
        <v>0</v>
      </c>
      <c r="DM89" s="66">
        <f>IFERROR(INDEX('SPACELOG 9 EMPRUNT 2'!$G$14:$G$2000,MATCH('SPACELOG 9 BP'!DM$2,'SPACELOG 9 EMPRUNT 2'!$Z$14:$Z$2000,0)),0)</f>
        <v>0</v>
      </c>
      <c r="DN89" s="66">
        <f>IFERROR(INDEX('SPACELOG 9 EMPRUNT 2'!$G$14:$G$2000,MATCH('SPACELOG 9 BP'!DN$2,'SPACELOG 9 EMPRUNT 2'!$Z$14:$Z$2000,0)),0)</f>
        <v>0</v>
      </c>
      <c r="DO89" s="66">
        <f>IFERROR(INDEX('SPACELOG 9 EMPRUNT 2'!$G$14:$G$2000,MATCH('SPACELOG 9 BP'!DO$2,'SPACELOG 9 EMPRUNT 2'!$Z$14:$Z$2000,0)),0)</f>
        <v>0</v>
      </c>
      <c r="DP89" s="66">
        <f>IFERROR(INDEX('SPACELOG 9 EMPRUNT 2'!$G$14:$G$2000,MATCH('SPACELOG 9 BP'!DP$2,'SPACELOG 9 EMPRUNT 2'!$Z$14:$Z$2000,0)),0)</f>
        <v>0</v>
      </c>
      <c r="DQ89" s="66">
        <f>IFERROR(INDEX('SPACELOG 9 EMPRUNT 2'!$G$14:$G$2000,MATCH('SPACELOG 9 BP'!DQ$2,'SPACELOG 9 EMPRUNT 2'!$Z$14:$Z$2000,0)),0)</f>
        <v>0</v>
      </c>
      <c r="DR89" s="75">
        <f>SUM(DF89:DQ89)</f>
        <v>0</v>
      </c>
      <c r="DS89" s="66">
        <f>IFERROR(INDEX('SPACELOG 9 EMPRUNT 2'!$G$14:$G$2000,MATCH('SPACELOG 9 BP'!DS$2,'SPACELOG 9 EMPRUNT 2'!$Z$14:$Z$2000,0)),0)</f>
        <v>0</v>
      </c>
      <c r="DT89" s="66">
        <f>IFERROR(INDEX('SPACELOG 9 EMPRUNT 2'!$G$14:$G$2000,MATCH('SPACELOG 9 BP'!DT$2,'SPACELOG 9 EMPRUNT 2'!$Z$14:$Z$2000,0)),0)</f>
        <v>0</v>
      </c>
      <c r="DU89" s="66">
        <f>IFERROR(INDEX('SPACELOG 9 EMPRUNT 2'!$G$14:$G$2000,MATCH('SPACELOG 9 BP'!DU$2,'SPACELOG 9 EMPRUNT 2'!$Z$14:$Z$2000,0)),0)</f>
        <v>0</v>
      </c>
      <c r="DV89" s="66">
        <f>IFERROR(INDEX('SPACELOG 9 EMPRUNT 2'!$G$14:$G$2000,MATCH('SPACELOG 9 BP'!DV$2,'SPACELOG 9 EMPRUNT 2'!$Z$14:$Z$2000,0)),0)</f>
        <v>0</v>
      </c>
      <c r="DW89" s="66">
        <f>IFERROR(INDEX('SPACELOG 9 EMPRUNT 2'!$G$14:$G$2000,MATCH('SPACELOG 9 BP'!DW$2,'SPACELOG 9 EMPRUNT 2'!$Z$14:$Z$2000,0)),0)</f>
        <v>0</v>
      </c>
      <c r="DX89" s="66">
        <f>IFERROR(INDEX('SPACELOG 9 EMPRUNT 2'!$G$14:$G$2000,MATCH('SPACELOG 9 BP'!DX$2,'SPACELOG 9 EMPRUNT 2'!$Z$14:$Z$2000,0)),0)</f>
        <v>0</v>
      </c>
      <c r="DY89" s="66">
        <f>IFERROR(INDEX('SPACELOG 9 EMPRUNT 2'!$G$14:$G$2000,MATCH('SPACELOG 9 BP'!DY$2,'SPACELOG 9 EMPRUNT 2'!$Z$14:$Z$2000,0)),0)</f>
        <v>0</v>
      </c>
      <c r="DZ89" s="66">
        <f>IFERROR(INDEX('SPACELOG 9 EMPRUNT 2'!$G$14:$G$2000,MATCH('SPACELOG 9 BP'!DZ$2,'SPACELOG 9 EMPRUNT 2'!$Z$14:$Z$2000,0)),0)</f>
        <v>0</v>
      </c>
      <c r="EA89" s="66">
        <f>IFERROR(INDEX('SPACELOG 9 EMPRUNT 2'!$G$14:$G$2000,MATCH('SPACELOG 9 BP'!EA$2,'SPACELOG 9 EMPRUNT 2'!$Z$14:$Z$2000,0)),0)</f>
        <v>0</v>
      </c>
      <c r="EB89" s="66">
        <f>IFERROR(INDEX('SPACELOG 9 EMPRUNT 2'!$G$14:$G$2000,MATCH('SPACELOG 9 BP'!EB$2,'SPACELOG 9 EMPRUNT 2'!$Z$14:$Z$2000,0)),0)</f>
        <v>0</v>
      </c>
      <c r="EC89" s="66">
        <f>IFERROR(INDEX('SPACELOG 9 EMPRUNT 2'!$G$14:$G$2000,MATCH('SPACELOG 9 BP'!EC$2,'SPACELOG 9 EMPRUNT 2'!$Z$14:$Z$2000,0)),0)</f>
        <v>0</v>
      </c>
      <c r="ED89" s="66">
        <f>IFERROR(INDEX('SPACELOG 9 EMPRUNT 2'!$G$14:$G$2000,MATCH('SPACELOG 9 BP'!ED$2,'SPACELOG 9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9 EMPRUNT 3'!$G$14:$G$2000,MATCH('SPACELOG 9 BP'!F$2,'SPACELOG 9 EMPRUNT 3'!$Z$14:$Z$2000,0)),0)</f>
        <v>0</v>
      </c>
      <c r="G90" s="66">
        <f>IFERROR(INDEX('SPACELOG 9 EMPRUNT 3'!$G$14:$G$2000,MATCH('SPACELOG 9 BP'!G$2,'SPACELOG 9 EMPRUNT 3'!$Z$14:$Z$2000,0)),0)</f>
        <v>0</v>
      </c>
      <c r="H90" s="66">
        <f>IFERROR(INDEX('SPACELOG 9 EMPRUNT 3'!$G$14:$G$2000,MATCH('SPACELOG 9 BP'!H$2,'SPACELOG 9 EMPRUNT 3'!$Z$14:$Z$2000,0)),0)</f>
        <v>0</v>
      </c>
      <c r="I90" s="66">
        <f>IFERROR(INDEX('SPACELOG 9 EMPRUNT 3'!$G$14:$G$2000,MATCH('SPACELOG 9 BP'!I$2,'SPACELOG 9 EMPRUNT 3'!$Z$14:$Z$2000,0)),0)</f>
        <v>0</v>
      </c>
      <c r="J90" s="66">
        <f>IFERROR(INDEX('SPACELOG 9 EMPRUNT 3'!$G$14:$G$2000,MATCH('SPACELOG 9 BP'!J$2,'SPACELOG 9 EMPRUNT 3'!$Z$14:$Z$2000,0)),0)</f>
        <v>0</v>
      </c>
      <c r="K90" s="66">
        <f>IFERROR(INDEX('SPACELOG 9 EMPRUNT 3'!$G$14:$G$2000,MATCH('SPACELOG 9 BP'!K$2,'SPACELOG 9 EMPRUNT 3'!$Z$14:$Z$2000,0)),0)</f>
        <v>0</v>
      </c>
      <c r="L90" s="66">
        <f>IFERROR(INDEX('SPACELOG 9 EMPRUNT 3'!$G$14:$G$2000,MATCH('SPACELOG 9 BP'!L$2,'SPACELOG 9 EMPRUNT 3'!$Z$14:$Z$2000,0)),0)</f>
        <v>0</v>
      </c>
      <c r="M90" s="66">
        <f>IFERROR(INDEX('SPACELOG 9 EMPRUNT 3'!$G$14:$G$2000,MATCH('SPACELOG 9 BP'!M$2,'SPACELOG 9 EMPRUNT 3'!$Z$14:$Z$2000,0)),0)</f>
        <v>0</v>
      </c>
      <c r="N90" s="66">
        <f>IFERROR(INDEX('SPACELOG 9 EMPRUNT 3'!$G$14:$G$2000,MATCH('SPACELOG 9 BP'!N$2,'SPACELOG 9 EMPRUNT 3'!$Z$14:$Z$2000,0)),0)</f>
        <v>0</v>
      </c>
      <c r="O90" s="66">
        <f>IFERROR(INDEX('SPACELOG 9 EMPRUNT 3'!$G$14:$G$2000,MATCH('SPACELOG 9 BP'!O$2,'SPACELOG 9 EMPRUNT 3'!$Z$14:$Z$2000,0)),0)</f>
        <v>0</v>
      </c>
      <c r="P90" s="66">
        <f>IFERROR(INDEX('SPACELOG 9 EMPRUNT 3'!$G$14:$G$2000,MATCH('SPACELOG 9 BP'!P$2,'SPACELOG 9 EMPRUNT 3'!$Z$14:$Z$2000,0)),0)</f>
        <v>0</v>
      </c>
      <c r="Q90" s="66">
        <f>IFERROR(INDEX('SPACELOG 9 EMPRUNT 3'!$G$14:$G$2000,MATCH('SPACELOG 9 BP'!Q$2,'SPACELOG 9 EMPRUNT 3'!$Z$14:$Z$2000,0)),0)</f>
        <v>0</v>
      </c>
      <c r="R90" s="75">
        <f>SUM(F90:Q90)</f>
        <v>0</v>
      </c>
      <c r="S90" s="66">
        <f>IFERROR(INDEX('SPACELOG 9 EMPRUNT 3'!$G$14:$G$2000,MATCH('SPACELOG 9 BP'!S$2,'SPACELOG 9 EMPRUNT 3'!$Z$14:$Z$2000,0)),0)</f>
        <v>0</v>
      </c>
      <c r="T90" s="66">
        <f>IFERROR(INDEX('SPACELOG 9 EMPRUNT 3'!$G$14:$G$2000,MATCH('SPACELOG 9 BP'!T$2,'SPACELOG 9 EMPRUNT 3'!$Z$14:$Z$2000,0)),0)</f>
        <v>0</v>
      </c>
      <c r="U90" s="66">
        <f>IFERROR(INDEX('SPACELOG 9 EMPRUNT 3'!$G$14:$G$2000,MATCH('SPACELOG 9 BP'!U$2,'SPACELOG 9 EMPRUNT 3'!$Z$14:$Z$2000,0)),0)</f>
        <v>0</v>
      </c>
      <c r="V90" s="66">
        <f>IFERROR(INDEX('SPACELOG 9 EMPRUNT 3'!$G$14:$G$2000,MATCH('SPACELOG 9 BP'!V$2,'SPACELOG 9 EMPRUNT 3'!$Z$14:$Z$2000,0)),0)</f>
        <v>0</v>
      </c>
      <c r="W90" s="66">
        <f>IFERROR(INDEX('SPACELOG 9 EMPRUNT 3'!$G$14:$G$2000,MATCH('SPACELOG 9 BP'!W$2,'SPACELOG 9 EMPRUNT 3'!$Z$14:$Z$2000,0)),0)</f>
        <v>0</v>
      </c>
      <c r="X90" s="66">
        <f>IFERROR(INDEX('SPACELOG 9 EMPRUNT 3'!$G$14:$G$2000,MATCH('SPACELOG 9 BP'!X$2,'SPACELOG 9 EMPRUNT 3'!$Z$14:$Z$2000,0)),0)</f>
        <v>0</v>
      </c>
      <c r="Y90" s="66">
        <f>IFERROR(INDEX('SPACELOG 9 EMPRUNT 3'!$G$14:$G$2000,MATCH('SPACELOG 9 BP'!Y$2,'SPACELOG 9 EMPRUNT 3'!$Z$14:$Z$2000,0)),0)</f>
        <v>0</v>
      </c>
      <c r="Z90" s="66">
        <f>IFERROR(INDEX('SPACELOG 9 EMPRUNT 3'!$G$14:$G$2000,MATCH('SPACELOG 9 BP'!Z$2,'SPACELOG 9 EMPRUNT 3'!$Z$14:$Z$2000,0)),0)</f>
        <v>0</v>
      </c>
      <c r="AA90" s="66">
        <f>IFERROR(INDEX('SPACELOG 9 EMPRUNT 3'!$G$14:$G$2000,MATCH('SPACELOG 9 BP'!AA$2,'SPACELOG 9 EMPRUNT 3'!$Z$14:$Z$2000,0)),0)</f>
        <v>0</v>
      </c>
      <c r="AB90" s="66">
        <f>IFERROR(INDEX('SPACELOG 9 EMPRUNT 3'!$G$14:$G$2000,MATCH('SPACELOG 9 BP'!AB$2,'SPACELOG 9 EMPRUNT 3'!$Z$14:$Z$2000,0)),0)</f>
        <v>0</v>
      </c>
      <c r="AC90" s="66">
        <f>IFERROR(INDEX('SPACELOG 9 EMPRUNT 3'!$G$14:$G$2000,MATCH('SPACELOG 9 BP'!AC$2,'SPACELOG 9 EMPRUNT 3'!$Z$14:$Z$2000,0)),0)</f>
        <v>0</v>
      </c>
      <c r="AD90" s="66">
        <f>IFERROR(INDEX('SPACELOG 9 EMPRUNT 3'!$G$14:$G$2000,MATCH('SPACELOG 9 BP'!AD$2,'SPACELOG 9 EMPRUNT 3'!$Z$14:$Z$2000,0)),0)</f>
        <v>0</v>
      </c>
      <c r="AE90" s="75">
        <f>SUM(S90:AD90)</f>
        <v>0</v>
      </c>
      <c r="AF90" s="66">
        <f>IFERROR(INDEX('SPACELOG 9 EMPRUNT 3'!$G$14:$G$2000,MATCH('SPACELOG 9 BP'!AF$2,'SPACELOG 9 EMPRUNT 3'!$Z$14:$Z$2000,0)),0)</f>
        <v>0</v>
      </c>
      <c r="AG90" s="66">
        <f>IFERROR(INDEX('SPACELOG 9 EMPRUNT 3'!$G$14:$G$2000,MATCH('SPACELOG 9 BP'!AG$2,'SPACELOG 9 EMPRUNT 3'!$Z$14:$Z$2000,0)),0)</f>
        <v>0</v>
      </c>
      <c r="AH90" s="66">
        <f>IFERROR(INDEX('SPACELOG 9 EMPRUNT 3'!$G$14:$G$2000,MATCH('SPACELOG 9 BP'!AH$2,'SPACELOG 9 EMPRUNT 3'!$Z$14:$Z$2000,0)),0)</f>
        <v>0</v>
      </c>
      <c r="AI90" s="66">
        <f>IFERROR(INDEX('SPACELOG 9 EMPRUNT 3'!$G$14:$G$2000,MATCH('SPACELOG 9 BP'!AI$2,'SPACELOG 9 EMPRUNT 3'!$Z$14:$Z$2000,0)),0)</f>
        <v>0</v>
      </c>
      <c r="AJ90" s="66">
        <f>IFERROR(INDEX('SPACELOG 9 EMPRUNT 3'!$G$14:$G$2000,MATCH('SPACELOG 9 BP'!AJ$2,'SPACELOG 9 EMPRUNT 3'!$Z$14:$Z$2000,0)),0)</f>
        <v>0</v>
      </c>
      <c r="AK90" s="66">
        <f>IFERROR(INDEX('SPACELOG 9 EMPRUNT 3'!$G$14:$G$2000,MATCH('SPACELOG 9 BP'!AK$2,'SPACELOG 9 EMPRUNT 3'!$Z$14:$Z$2000,0)),0)</f>
        <v>0</v>
      </c>
      <c r="AL90" s="66">
        <f>IFERROR(INDEX('SPACELOG 9 EMPRUNT 3'!$G$14:$G$2000,MATCH('SPACELOG 9 BP'!AL$2,'SPACELOG 9 EMPRUNT 3'!$Z$14:$Z$2000,0)),0)</f>
        <v>0</v>
      </c>
      <c r="AM90" s="66">
        <f>IFERROR(INDEX('SPACELOG 9 EMPRUNT 3'!$G$14:$G$2000,MATCH('SPACELOG 9 BP'!AM$2,'SPACELOG 9 EMPRUNT 3'!$Z$14:$Z$2000,0)),0)</f>
        <v>0</v>
      </c>
      <c r="AN90" s="66">
        <f>IFERROR(INDEX('SPACELOG 9 EMPRUNT 3'!$G$14:$G$2000,MATCH('SPACELOG 9 BP'!AN$2,'SPACELOG 9 EMPRUNT 3'!$Z$14:$Z$2000,0)),0)</f>
        <v>0</v>
      </c>
      <c r="AO90" s="66">
        <f>IFERROR(INDEX('SPACELOG 9 EMPRUNT 3'!$G$14:$G$2000,MATCH('SPACELOG 9 BP'!AO$2,'SPACELOG 9 EMPRUNT 3'!$Z$14:$Z$2000,0)),0)</f>
        <v>0</v>
      </c>
      <c r="AP90" s="66">
        <f>IFERROR(INDEX('SPACELOG 9 EMPRUNT 3'!$G$14:$G$2000,MATCH('SPACELOG 9 BP'!AP$2,'SPACELOG 9 EMPRUNT 3'!$Z$14:$Z$2000,0)),0)</f>
        <v>0</v>
      </c>
      <c r="AQ90" s="66">
        <f>IFERROR(INDEX('SPACELOG 9 EMPRUNT 3'!$G$14:$G$2000,MATCH('SPACELOG 9 BP'!AQ$2,'SPACELOG 9 EMPRUNT 3'!$Z$14:$Z$2000,0)),0)</f>
        <v>0</v>
      </c>
      <c r="AR90" s="75">
        <f>SUM(AF90:AQ90)</f>
        <v>0</v>
      </c>
      <c r="AS90" s="66">
        <f>IFERROR(INDEX('SPACELOG 9 EMPRUNT 3'!$G$14:$G$2000,MATCH('SPACELOG 9 BP'!AS$2,'SPACELOG 9 EMPRUNT 3'!$Z$14:$Z$2000,0)),0)</f>
        <v>0</v>
      </c>
      <c r="AT90" s="66">
        <f>IFERROR(INDEX('SPACELOG 9 EMPRUNT 3'!$G$14:$G$2000,MATCH('SPACELOG 9 BP'!AT$2,'SPACELOG 9 EMPRUNT 3'!$Z$14:$Z$2000,0)),0)</f>
        <v>0</v>
      </c>
      <c r="AU90" s="66">
        <f>IFERROR(INDEX('SPACELOG 9 EMPRUNT 3'!$G$14:$G$2000,MATCH('SPACELOG 9 BP'!AU$2,'SPACELOG 9 EMPRUNT 3'!$Z$14:$Z$2000,0)),0)</f>
        <v>0</v>
      </c>
      <c r="AV90" s="66">
        <f>IFERROR(INDEX('SPACELOG 9 EMPRUNT 3'!$G$14:$G$2000,MATCH('SPACELOG 9 BP'!AV$2,'SPACELOG 9 EMPRUNT 3'!$Z$14:$Z$2000,0)),0)</f>
        <v>0</v>
      </c>
      <c r="AW90" s="66">
        <f>IFERROR(INDEX('SPACELOG 9 EMPRUNT 3'!$G$14:$G$2000,MATCH('SPACELOG 9 BP'!AW$2,'SPACELOG 9 EMPRUNT 3'!$Z$14:$Z$2000,0)),0)</f>
        <v>0</v>
      </c>
      <c r="AX90" s="66">
        <f>IFERROR(INDEX('SPACELOG 9 EMPRUNT 3'!$G$14:$G$2000,MATCH('SPACELOG 9 BP'!AX$2,'SPACELOG 9 EMPRUNT 3'!$Z$14:$Z$2000,0)),0)</f>
        <v>0</v>
      </c>
      <c r="AY90" s="66">
        <f>IFERROR(INDEX('SPACELOG 9 EMPRUNT 3'!$G$14:$G$2000,MATCH('SPACELOG 9 BP'!AY$2,'SPACELOG 9 EMPRUNT 3'!$Z$14:$Z$2000,0)),0)</f>
        <v>0</v>
      </c>
      <c r="AZ90" s="66">
        <f>IFERROR(INDEX('SPACELOG 9 EMPRUNT 3'!$G$14:$G$2000,MATCH('SPACELOG 9 BP'!AZ$2,'SPACELOG 9 EMPRUNT 3'!$Z$14:$Z$2000,0)),0)</f>
        <v>0</v>
      </c>
      <c r="BA90" s="66">
        <f>IFERROR(INDEX('SPACELOG 9 EMPRUNT 3'!$G$14:$G$2000,MATCH('SPACELOG 9 BP'!BA$2,'SPACELOG 9 EMPRUNT 3'!$Z$14:$Z$2000,0)),0)</f>
        <v>0</v>
      </c>
      <c r="BB90" s="66">
        <f>IFERROR(INDEX('SPACELOG 9 EMPRUNT 3'!$G$14:$G$2000,MATCH('SPACELOG 9 BP'!BB$2,'SPACELOG 9 EMPRUNT 3'!$Z$14:$Z$2000,0)),0)</f>
        <v>0</v>
      </c>
      <c r="BC90" s="66">
        <f>IFERROR(INDEX('SPACELOG 9 EMPRUNT 3'!$G$14:$G$2000,MATCH('SPACELOG 9 BP'!BC$2,'SPACELOG 9 EMPRUNT 3'!$Z$14:$Z$2000,0)),0)</f>
        <v>0</v>
      </c>
      <c r="BD90" s="66">
        <f>IFERROR(INDEX('SPACELOG 9 EMPRUNT 3'!$G$14:$G$2000,MATCH('SPACELOG 9 BP'!BD$2,'SPACELOG 9 EMPRUNT 3'!$Z$14:$Z$2000,0)),0)</f>
        <v>0</v>
      </c>
      <c r="BE90" s="75">
        <f>SUM(AS90:BD90)</f>
        <v>0</v>
      </c>
      <c r="BF90" s="66">
        <f>IFERROR(INDEX('SPACELOG 9 EMPRUNT 3'!$G$14:$G$2000,MATCH('SPACELOG 9 BP'!BF$2,'SPACELOG 9 EMPRUNT 3'!$Z$14:$Z$2000,0)),0)</f>
        <v>0</v>
      </c>
      <c r="BG90" s="66">
        <f>IFERROR(INDEX('SPACELOG 9 EMPRUNT 3'!$G$14:$G$2000,MATCH('SPACELOG 9 BP'!BG$2,'SPACELOG 9 EMPRUNT 3'!$Z$14:$Z$2000,0)),0)</f>
        <v>0</v>
      </c>
      <c r="BH90" s="66">
        <f>IFERROR(INDEX('SPACELOG 9 EMPRUNT 3'!$G$14:$G$2000,MATCH('SPACELOG 9 BP'!BH$2,'SPACELOG 9 EMPRUNT 3'!$Z$14:$Z$2000,0)),0)</f>
        <v>0</v>
      </c>
      <c r="BI90" s="66">
        <f>IFERROR(INDEX('SPACELOG 9 EMPRUNT 3'!$G$14:$G$2000,MATCH('SPACELOG 9 BP'!BI$2,'SPACELOG 9 EMPRUNT 3'!$Z$14:$Z$2000,0)),0)</f>
        <v>0</v>
      </c>
      <c r="BJ90" s="66">
        <f>IFERROR(INDEX('SPACELOG 9 EMPRUNT 3'!$G$14:$G$2000,MATCH('SPACELOG 9 BP'!BJ$2,'SPACELOG 9 EMPRUNT 3'!$Z$14:$Z$2000,0)),0)</f>
        <v>0</v>
      </c>
      <c r="BK90" s="66">
        <f>IFERROR(INDEX('SPACELOG 9 EMPRUNT 3'!$G$14:$G$2000,MATCH('SPACELOG 9 BP'!BK$2,'SPACELOG 9 EMPRUNT 3'!$Z$14:$Z$2000,0)),0)</f>
        <v>0</v>
      </c>
      <c r="BL90" s="66">
        <f>IFERROR(INDEX('SPACELOG 9 EMPRUNT 3'!$G$14:$G$2000,MATCH('SPACELOG 9 BP'!BL$2,'SPACELOG 9 EMPRUNT 3'!$Z$14:$Z$2000,0)),0)</f>
        <v>0</v>
      </c>
      <c r="BM90" s="66">
        <f>IFERROR(INDEX('SPACELOG 9 EMPRUNT 3'!$G$14:$G$2000,MATCH('SPACELOG 9 BP'!BM$2,'SPACELOG 9 EMPRUNT 3'!$Z$14:$Z$2000,0)),0)</f>
        <v>0</v>
      </c>
      <c r="BN90" s="66">
        <f>IFERROR(INDEX('SPACELOG 9 EMPRUNT 3'!$G$14:$G$2000,MATCH('SPACELOG 9 BP'!BN$2,'SPACELOG 9 EMPRUNT 3'!$Z$14:$Z$2000,0)),0)</f>
        <v>0</v>
      </c>
      <c r="BO90" s="66">
        <f>IFERROR(INDEX('SPACELOG 9 EMPRUNT 3'!$G$14:$G$2000,MATCH('SPACELOG 9 BP'!BO$2,'SPACELOG 9 EMPRUNT 3'!$Z$14:$Z$2000,0)),0)</f>
        <v>0</v>
      </c>
      <c r="BP90" s="66">
        <f>IFERROR(INDEX('SPACELOG 9 EMPRUNT 3'!$G$14:$G$2000,MATCH('SPACELOG 9 BP'!BP$2,'SPACELOG 9 EMPRUNT 3'!$Z$14:$Z$2000,0)),0)</f>
        <v>0</v>
      </c>
      <c r="BQ90" s="66">
        <f>IFERROR(INDEX('SPACELOG 9 EMPRUNT 3'!$G$14:$G$2000,MATCH('SPACELOG 9 BP'!BQ$2,'SPACELOG 9 EMPRUNT 3'!$Z$14:$Z$2000,0)),0)</f>
        <v>0</v>
      </c>
      <c r="BR90" s="75">
        <f>SUM(BF90:BQ90)</f>
        <v>0</v>
      </c>
      <c r="BS90" s="66">
        <f>IFERROR(INDEX('SPACELOG 9 EMPRUNT 3'!$G$14:$G$2000,MATCH('SPACELOG 9 BP'!BS$2,'SPACELOG 9 EMPRUNT 3'!$Z$14:$Z$2000,0)),0)</f>
        <v>0</v>
      </c>
      <c r="BT90" s="66">
        <f>IFERROR(INDEX('SPACELOG 9 EMPRUNT 3'!$G$14:$G$2000,MATCH('SPACELOG 9 BP'!BT$2,'SPACELOG 9 EMPRUNT 3'!$Z$14:$Z$2000,0)),0)</f>
        <v>0</v>
      </c>
      <c r="BU90" s="66">
        <f>IFERROR(INDEX('SPACELOG 9 EMPRUNT 3'!$G$14:$G$2000,MATCH('SPACELOG 9 BP'!BU$2,'SPACELOG 9 EMPRUNT 3'!$Z$14:$Z$2000,0)),0)</f>
        <v>0</v>
      </c>
      <c r="BV90" s="66">
        <f>IFERROR(INDEX('SPACELOG 9 EMPRUNT 3'!$G$14:$G$2000,MATCH('SPACELOG 9 BP'!BV$2,'SPACELOG 9 EMPRUNT 3'!$Z$14:$Z$2000,0)),0)</f>
        <v>0</v>
      </c>
      <c r="BW90" s="66">
        <f>IFERROR(INDEX('SPACELOG 9 EMPRUNT 3'!$G$14:$G$2000,MATCH('SPACELOG 9 BP'!BW$2,'SPACELOG 9 EMPRUNT 3'!$Z$14:$Z$2000,0)),0)</f>
        <v>0</v>
      </c>
      <c r="BX90" s="66">
        <f>IFERROR(INDEX('SPACELOG 9 EMPRUNT 3'!$G$14:$G$2000,MATCH('SPACELOG 9 BP'!BX$2,'SPACELOG 9 EMPRUNT 3'!$Z$14:$Z$2000,0)),0)</f>
        <v>0</v>
      </c>
      <c r="BY90" s="66">
        <f>IFERROR(INDEX('SPACELOG 9 EMPRUNT 3'!$G$14:$G$2000,MATCH('SPACELOG 9 BP'!BY$2,'SPACELOG 9 EMPRUNT 3'!$Z$14:$Z$2000,0)),0)</f>
        <v>0</v>
      </c>
      <c r="BZ90" s="66">
        <f>IFERROR(INDEX('SPACELOG 9 EMPRUNT 3'!$G$14:$G$2000,MATCH('SPACELOG 9 BP'!BZ$2,'SPACELOG 9 EMPRUNT 3'!$Z$14:$Z$2000,0)),0)</f>
        <v>0</v>
      </c>
      <c r="CA90" s="66">
        <f>IFERROR(INDEX('SPACELOG 9 EMPRUNT 3'!$G$14:$G$2000,MATCH('SPACELOG 9 BP'!CA$2,'SPACELOG 9 EMPRUNT 3'!$Z$14:$Z$2000,0)),0)</f>
        <v>0</v>
      </c>
      <c r="CB90" s="66">
        <f>IFERROR(INDEX('SPACELOG 9 EMPRUNT 3'!$G$14:$G$2000,MATCH('SPACELOG 9 BP'!CB$2,'SPACELOG 9 EMPRUNT 3'!$Z$14:$Z$2000,0)),0)</f>
        <v>0</v>
      </c>
      <c r="CC90" s="66">
        <f>IFERROR(INDEX('SPACELOG 9 EMPRUNT 3'!$G$14:$G$2000,MATCH('SPACELOG 9 BP'!CC$2,'SPACELOG 9 EMPRUNT 3'!$Z$14:$Z$2000,0)),0)</f>
        <v>0</v>
      </c>
      <c r="CD90" s="66">
        <f>IFERROR(INDEX('SPACELOG 9 EMPRUNT 3'!$G$14:$G$2000,MATCH('SPACELOG 9 BP'!CD$2,'SPACELOG 9 EMPRUNT 3'!$Z$14:$Z$2000,0)),0)</f>
        <v>0</v>
      </c>
      <c r="CE90" s="75">
        <f>SUM(BS90:CD90)</f>
        <v>0</v>
      </c>
      <c r="CF90" s="66">
        <f>IFERROR(INDEX('SPACELOG 9 EMPRUNT 3'!$G$14:$G$2000,MATCH('SPACELOG 9 BP'!CF$2,'SPACELOG 9 EMPRUNT 3'!$Z$14:$Z$2000,0)),0)</f>
        <v>0</v>
      </c>
      <c r="CG90" s="66">
        <f>IFERROR(INDEX('SPACELOG 9 EMPRUNT 3'!$G$14:$G$2000,MATCH('SPACELOG 9 BP'!CG$2,'SPACELOG 9 EMPRUNT 3'!$Z$14:$Z$2000,0)),0)</f>
        <v>0</v>
      </c>
      <c r="CH90" s="66">
        <f>IFERROR(INDEX('SPACELOG 9 EMPRUNT 3'!$G$14:$G$2000,MATCH('SPACELOG 9 BP'!CH$2,'SPACELOG 9 EMPRUNT 3'!$Z$14:$Z$2000,0)),0)</f>
        <v>0</v>
      </c>
      <c r="CI90" s="66">
        <f>IFERROR(INDEX('SPACELOG 9 EMPRUNT 3'!$G$14:$G$2000,MATCH('SPACELOG 9 BP'!CI$2,'SPACELOG 9 EMPRUNT 3'!$Z$14:$Z$2000,0)),0)</f>
        <v>0</v>
      </c>
      <c r="CJ90" s="66">
        <f>IFERROR(INDEX('SPACELOG 9 EMPRUNT 3'!$G$14:$G$2000,MATCH('SPACELOG 9 BP'!CJ$2,'SPACELOG 9 EMPRUNT 3'!$Z$14:$Z$2000,0)),0)</f>
        <v>0</v>
      </c>
      <c r="CK90" s="66">
        <f>IFERROR(INDEX('SPACELOG 9 EMPRUNT 3'!$G$14:$G$2000,MATCH('SPACELOG 9 BP'!CK$2,'SPACELOG 9 EMPRUNT 3'!$Z$14:$Z$2000,0)),0)</f>
        <v>0</v>
      </c>
      <c r="CL90" s="66">
        <f>IFERROR(INDEX('SPACELOG 9 EMPRUNT 3'!$G$14:$G$2000,MATCH('SPACELOG 9 BP'!CL$2,'SPACELOG 9 EMPRUNT 3'!$Z$14:$Z$2000,0)),0)</f>
        <v>0</v>
      </c>
      <c r="CM90" s="66">
        <f>IFERROR(INDEX('SPACELOG 9 EMPRUNT 3'!$G$14:$G$2000,MATCH('SPACELOG 9 BP'!CM$2,'SPACELOG 9 EMPRUNT 3'!$Z$14:$Z$2000,0)),0)</f>
        <v>0</v>
      </c>
      <c r="CN90" s="66">
        <f>IFERROR(INDEX('SPACELOG 9 EMPRUNT 3'!$G$14:$G$2000,MATCH('SPACELOG 9 BP'!CN$2,'SPACELOG 9 EMPRUNT 3'!$Z$14:$Z$2000,0)),0)</f>
        <v>0</v>
      </c>
      <c r="CO90" s="66">
        <f>IFERROR(INDEX('SPACELOG 9 EMPRUNT 3'!$G$14:$G$2000,MATCH('SPACELOG 9 BP'!CO$2,'SPACELOG 9 EMPRUNT 3'!$Z$14:$Z$2000,0)),0)</f>
        <v>0</v>
      </c>
      <c r="CP90" s="66">
        <f>IFERROR(INDEX('SPACELOG 9 EMPRUNT 3'!$G$14:$G$2000,MATCH('SPACELOG 9 BP'!CP$2,'SPACELOG 9 EMPRUNT 3'!$Z$14:$Z$2000,0)),0)</f>
        <v>0</v>
      </c>
      <c r="CQ90" s="66">
        <f>IFERROR(INDEX('SPACELOG 9 EMPRUNT 3'!$G$14:$G$2000,MATCH('SPACELOG 9 BP'!CQ$2,'SPACELOG 9 EMPRUNT 3'!$Z$14:$Z$2000,0)),0)</f>
        <v>0</v>
      </c>
      <c r="CR90" s="75">
        <f>SUM(CF90:CQ90)</f>
        <v>0</v>
      </c>
      <c r="CS90" s="66">
        <f>IFERROR(INDEX('SPACELOG 9 EMPRUNT 3'!$G$14:$G$2000,MATCH('SPACELOG 9 BP'!CS$2,'SPACELOG 9 EMPRUNT 3'!$Z$14:$Z$2000,0)),0)</f>
        <v>0</v>
      </c>
      <c r="CT90" s="66">
        <f>IFERROR(INDEX('SPACELOG 9 EMPRUNT 3'!$G$14:$G$2000,MATCH('SPACELOG 9 BP'!CT$2,'SPACELOG 9 EMPRUNT 3'!$Z$14:$Z$2000,0)),0)</f>
        <v>0</v>
      </c>
      <c r="CU90" s="66">
        <f>IFERROR(INDEX('SPACELOG 9 EMPRUNT 3'!$G$14:$G$2000,MATCH('SPACELOG 9 BP'!CU$2,'SPACELOG 9 EMPRUNT 3'!$Z$14:$Z$2000,0)),0)</f>
        <v>0</v>
      </c>
      <c r="CV90" s="66">
        <f>IFERROR(INDEX('SPACELOG 9 EMPRUNT 3'!$G$14:$G$2000,MATCH('SPACELOG 9 BP'!CV$2,'SPACELOG 9 EMPRUNT 3'!$Z$14:$Z$2000,0)),0)</f>
        <v>0</v>
      </c>
      <c r="CW90" s="66">
        <f>IFERROR(INDEX('SPACELOG 9 EMPRUNT 3'!$G$14:$G$2000,MATCH('SPACELOG 9 BP'!CW$2,'SPACELOG 9 EMPRUNT 3'!$Z$14:$Z$2000,0)),0)</f>
        <v>0</v>
      </c>
      <c r="CX90" s="66">
        <f>IFERROR(INDEX('SPACELOG 9 EMPRUNT 3'!$G$14:$G$2000,MATCH('SPACELOG 9 BP'!CX$2,'SPACELOG 9 EMPRUNT 3'!$Z$14:$Z$2000,0)),0)</f>
        <v>0</v>
      </c>
      <c r="CY90" s="66">
        <f>IFERROR(INDEX('SPACELOG 9 EMPRUNT 3'!$G$14:$G$2000,MATCH('SPACELOG 9 BP'!CY$2,'SPACELOG 9 EMPRUNT 3'!$Z$14:$Z$2000,0)),0)</f>
        <v>0</v>
      </c>
      <c r="CZ90" s="66">
        <f>IFERROR(INDEX('SPACELOG 9 EMPRUNT 3'!$G$14:$G$2000,MATCH('SPACELOG 9 BP'!CZ$2,'SPACELOG 9 EMPRUNT 3'!$Z$14:$Z$2000,0)),0)</f>
        <v>0</v>
      </c>
      <c r="DA90" s="66">
        <f>IFERROR(INDEX('SPACELOG 9 EMPRUNT 3'!$G$14:$G$2000,MATCH('SPACELOG 9 BP'!DA$2,'SPACELOG 9 EMPRUNT 3'!$Z$14:$Z$2000,0)),0)</f>
        <v>0</v>
      </c>
      <c r="DB90" s="66">
        <f>IFERROR(INDEX('SPACELOG 9 EMPRUNT 3'!$G$14:$G$2000,MATCH('SPACELOG 9 BP'!DB$2,'SPACELOG 9 EMPRUNT 3'!$Z$14:$Z$2000,0)),0)</f>
        <v>0</v>
      </c>
      <c r="DC90" s="66">
        <f>IFERROR(INDEX('SPACELOG 9 EMPRUNT 3'!$G$14:$G$2000,MATCH('SPACELOG 9 BP'!DC$2,'SPACELOG 9 EMPRUNT 3'!$Z$14:$Z$2000,0)),0)</f>
        <v>0</v>
      </c>
      <c r="DD90" s="66">
        <f>IFERROR(INDEX('SPACELOG 9 EMPRUNT 3'!$G$14:$G$2000,MATCH('SPACELOG 9 BP'!DD$2,'SPACELOG 9 EMPRUNT 3'!$Z$14:$Z$2000,0)),0)</f>
        <v>0</v>
      </c>
      <c r="DE90" s="75">
        <f>SUM(CS90:DD90)</f>
        <v>0</v>
      </c>
      <c r="DF90" s="66">
        <f>IFERROR(INDEX('SPACELOG 9 EMPRUNT 3'!$G$14:$G$2000,MATCH('SPACELOG 9 BP'!DF$2,'SPACELOG 9 EMPRUNT 3'!$Z$14:$Z$2000,0)),0)</f>
        <v>0</v>
      </c>
      <c r="DG90" s="66">
        <f>IFERROR(INDEX('SPACELOG 9 EMPRUNT 3'!$G$14:$G$2000,MATCH('SPACELOG 9 BP'!DG$2,'SPACELOG 9 EMPRUNT 3'!$Z$14:$Z$2000,0)),0)</f>
        <v>0</v>
      </c>
      <c r="DH90" s="66">
        <f>IFERROR(INDEX('SPACELOG 9 EMPRUNT 3'!$G$14:$G$2000,MATCH('SPACELOG 9 BP'!DH$2,'SPACELOG 9 EMPRUNT 3'!$Z$14:$Z$2000,0)),0)</f>
        <v>0</v>
      </c>
      <c r="DI90" s="66">
        <f>IFERROR(INDEX('SPACELOG 9 EMPRUNT 3'!$G$14:$G$2000,MATCH('SPACELOG 9 BP'!DI$2,'SPACELOG 9 EMPRUNT 3'!$Z$14:$Z$2000,0)),0)</f>
        <v>0</v>
      </c>
      <c r="DJ90" s="66">
        <f>IFERROR(INDEX('SPACELOG 9 EMPRUNT 3'!$G$14:$G$2000,MATCH('SPACELOG 9 BP'!DJ$2,'SPACELOG 9 EMPRUNT 3'!$Z$14:$Z$2000,0)),0)</f>
        <v>0</v>
      </c>
      <c r="DK90" s="66">
        <f>IFERROR(INDEX('SPACELOG 9 EMPRUNT 3'!$G$14:$G$2000,MATCH('SPACELOG 9 BP'!DK$2,'SPACELOG 9 EMPRUNT 3'!$Z$14:$Z$2000,0)),0)</f>
        <v>0</v>
      </c>
      <c r="DL90" s="66">
        <f>IFERROR(INDEX('SPACELOG 9 EMPRUNT 3'!$G$14:$G$2000,MATCH('SPACELOG 9 BP'!DL$2,'SPACELOG 9 EMPRUNT 3'!$Z$14:$Z$2000,0)),0)</f>
        <v>0</v>
      </c>
      <c r="DM90" s="66">
        <f>IFERROR(INDEX('SPACELOG 9 EMPRUNT 3'!$G$14:$G$2000,MATCH('SPACELOG 9 BP'!DM$2,'SPACELOG 9 EMPRUNT 3'!$Z$14:$Z$2000,0)),0)</f>
        <v>0</v>
      </c>
      <c r="DN90" s="66">
        <f>IFERROR(INDEX('SPACELOG 9 EMPRUNT 3'!$G$14:$G$2000,MATCH('SPACELOG 9 BP'!DN$2,'SPACELOG 9 EMPRUNT 3'!$Z$14:$Z$2000,0)),0)</f>
        <v>0</v>
      </c>
      <c r="DO90" s="66">
        <f>IFERROR(INDEX('SPACELOG 9 EMPRUNT 3'!$G$14:$G$2000,MATCH('SPACELOG 9 BP'!DO$2,'SPACELOG 9 EMPRUNT 3'!$Z$14:$Z$2000,0)),0)</f>
        <v>0</v>
      </c>
      <c r="DP90" s="66">
        <f>IFERROR(INDEX('SPACELOG 9 EMPRUNT 3'!$G$14:$G$2000,MATCH('SPACELOG 9 BP'!DP$2,'SPACELOG 9 EMPRUNT 3'!$Z$14:$Z$2000,0)),0)</f>
        <v>0</v>
      </c>
      <c r="DQ90" s="66">
        <f>IFERROR(INDEX('SPACELOG 9 EMPRUNT 3'!$G$14:$G$2000,MATCH('SPACELOG 9 BP'!DQ$2,'SPACELOG 9 EMPRUNT 3'!$Z$14:$Z$2000,0)),0)</f>
        <v>0</v>
      </c>
      <c r="DR90" s="75">
        <f>SUM(DF90:DQ90)</f>
        <v>0</v>
      </c>
      <c r="DS90" s="66">
        <f>IFERROR(INDEX('SPACELOG 9 EMPRUNT 3'!$G$14:$G$2000,MATCH('SPACELOG 9 BP'!DS$2,'SPACELOG 9 EMPRUNT 3'!$Z$14:$Z$2000,0)),0)</f>
        <v>0</v>
      </c>
      <c r="DT90" s="66">
        <f>IFERROR(INDEX('SPACELOG 9 EMPRUNT 3'!$G$14:$G$2000,MATCH('SPACELOG 9 BP'!DT$2,'SPACELOG 9 EMPRUNT 3'!$Z$14:$Z$2000,0)),0)</f>
        <v>0</v>
      </c>
      <c r="DU90" s="66">
        <f>IFERROR(INDEX('SPACELOG 9 EMPRUNT 3'!$G$14:$G$2000,MATCH('SPACELOG 9 BP'!DU$2,'SPACELOG 9 EMPRUNT 3'!$Z$14:$Z$2000,0)),0)</f>
        <v>0</v>
      </c>
      <c r="DV90" s="66">
        <f>IFERROR(INDEX('SPACELOG 9 EMPRUNT 3'!$G$14:$G$2000,MATCH('SPACELOG 9 BP'!DV$2,'SPACELOG 9 EMPRUNT 3'!$Z$14:$Z$2000,0)),0)</f>
        <v>0</v>
      </c>
      <c r="DW90" s="66">
        <f>IFERROR(INDEX('SPACELOG 9 EMPRUNT 3'!$G$14:$G$2000,MATCH('SPACELOG 9 BP'!DW$2,'SPACELOG 9 EMPRUNT 3'!$Z$14:$Z$2000,0)),0)</f>
        <v>0</v>
      </c>
      <c r="DX90" s="66">
        <f>IFERROR(INDEX('SPACELOG 9 EMPRUNT 3'!$G$14:$G$2000,MATCH('SPACELOG 9 BP'!DX$2,'SPACELOG 9 EMPRUNT 3'!$Z$14:$Z$2000,0)),0)</f>
        <v>0</v>
      </c>
      <c r="DY90" s="66">
        <f>IFERROR(INDEX('SPACELOG 9 EMPRUNT 3'!$G$14:$G$2000,MATCH('SPACELOG 9 BP'!DY$2,'SPACELOG 9 EMPRUNT 3'!$Z$14:$Z$2000,0)),0)</f>
        <v>0</v>
      </c>
      <c r="DZ90" s="66">
        <f>IFERROR(INDEX('SPACELOG 9 EMPRUNT 3'!$G$14:$G$2000,MATCH('SPACELOG 9 BP'!DZ$2,'SPACELOG 9 EMPRUNT 3'!$Z$14:$Z$2000,0)),0)</f>
        <v>0</v>
      </c>
      <c r="EA90" s="66">
        <f>IFERROR(INDEX('SPACELOG 9 EMPRUNT 3'!$G$14:$G$2000,MATCH('SPACELOG 9 BP'!EA$2,'SPACELOG 9 EMPRUNT 3'!$Z$14:$Z$2000,0)),0)</f>
        <v>0</v>
      </c>
      <c r="EB90" s="66">
        <f>IFERROR(INDEX('SPACELOG 9 EMPRUNT 3'!$G$14:$G$2000,MATCH('SPACELOG 9 BP'!EB$2,'SPACELOG 9 EMPRUNT 3'!$Z$14:$Z$2000,0)),0)</f>
        <v>0</v>
      </c>
      <c r="EC90" s="66">
        <f>IFERROR(INDEX('SPACELOG 9 EMPRUNT 3'!$G$14:$G$2000,MATCH('SPACELOG 9 BP'!EC$2,'SPACELOG 9 EMPRUNT 3'!$Z$14:$Z$2000,0)),0)</f>
        <v>0</v>
      </c>
      <c r="ED90" s="66">
        <f>IFERROR(INDEX('SPACELOG 9 EMPRUNT 3'!$G$14:$G$2000,MATCH('SPACELOG 9 BP'!ED$2,'SPACELOG 9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13">F89+F88+F90</f>
        <v>0</v>
      </c>
      <c r="G91" s="66">
        <f t="shared" si="313"/>
        <v>0</v>
      </c>
      <c r="H91" s="66">
        <f t="shared" si="313"/>
        <v>0</v>
      </c>
      <c r="I91" s="66">
        <f t="shared" si="313"/>
        <v>0</v>
      </c>
      <c r="J91" s="66">
        <f t="shared" si="313"/>
        <v>0</v>
      </c>
      <c r="K91" s="66">
        <f t="shared" si="313"/>
        <v>0</v>
      </c>
      <c r="L91" s="66">
        <f t="shared" si="313"/>
        <v>0</v>
      </c>
      <c r="M91" s="66">
        <f t="shared" si="313"/>
        <v>0</v>
      </c>
      <c r="N91" s="66">
        <f t="shared" si="313"/>
        <v>0</v>
      </c>
      <c r="O91" s="66">
        <f t="shared" si="313"/>
        <v>0</v>
      </c>
      <c r="P91" s="66">
        <f t="shared" si="313"/>
        <v>0</v>
      </c>
      <c r="Q91" s="66">
        <f t="shared" si="313"/>
        <v>0</v>
      </c>
      <c r="R91" s="75">
        <f>SUM(F91:Q91)</f>
        <v>0</v>
      </c>
      <c r="S91" s="66">
        <f t="shared" ref="S91:AD91" si="314">S89+S88+S90</f>
        <v>0</v>
      </c>
      <c r="T91" s="66">
        <f t="shared" si="314"/>
        <v>0</v>
      </c>
      <c r="U91" s="66">
        <f t="shared" si="314"/>
        <v>0</v>
      </c>
      <c r="V91" s="66">
        <f t="shared" si="314"/>
        <v>0</v>
      </c>
      <c r="W91" s="66">
        <f t="shared" si="314"/>
        <v>0</v>
      </c>
      <c r="X91" s="66">
        <f t="shared" si="314"/>
        <v>0</v>
      </c>
      <c r="Y91" s="66">
        <f t="shared" si="314"/>
        <v>0</v>
      </c>
      <c r="Z91" s="66">
        <f t="shared" si="314"/>
        <v>0</v>
      </c>
      <c r="AA91" s="66">
        <f t="shared" si="314"/>
        <v>0</v>
      </c>
      <c r="AB91" s="66">
        <f t="shared" si="314"/>
        <v>0</v>
      </c>
      <c r="AC91" s="66">
        <f t="shared" si="314"/>
        <v>0</v>
      </c>
      <c r="AD91" s="66">
        <f t="shared" si="314"/>
        <v>0</v>
      </c>
      <c r="AE91" s="75">
        <f>SUM(S91:AD91)</f>
        <v>0</v>
      </c>
      <c r="AF91" s="66">
        <f t="shared" ref="AF91:AQ91" si="315">AF89+AF88+AF90</f>
        <v>0</v>
      </c>
      <c r="AG91" s="66">
        <f t="shared" si="315"/>
        <v>0</v>
      </c>
      <c r="AH91" s="66">
        <f t="shared" si="315"/>
        <v>0</v>
      </c>
      <c r="AI91" s="66">
        <f t="shared" si="315"/>
        <v>0</v>
      </c>
      <c r="AJ91" s="66">
        <f t="shared" si="315"/>
        <v>0</v>
      </c>
      <c r="AK91" s="66">
        <f t="shared" si="315"/>
        <v>0</v>
      </c>
      <c r="AL91" s="66">
        <f t="shared" si="315"/>
        <v>0</v>
      </c>
      <c r="AM91" s="66">
        <f t="shared" si="315"/>
        <v>0</v>
      </c>
      <c r="AN91" s="66">
        <f t="shared" si="315"/>
        <v>0</v>
      </c>
      <c r="AO91" s="66">
        <f t="shared" si="315"/>
        <v>0</v>
      </c>
      <c r="AP91" s="66">
        <f t="shared" si="315"/>
        <v>0</v>
      </c>
      <c r="AQ91" s="66">
        <f t="shared" si="315"/>
        <v>0</v>
      </c>
      <c r="AR91" s="75">
        <f>SUM(AF91:AQ91)</f>
        <v>0</v>
      </c>
      <c r="AS91" s="66">
        <f t="shared" ref="AS91:BD91" si="316">AS89+AS88+AS90</f>
        <v>0</v>
      </c>
      <c r="AT91" s="66">
        <f t="shared" si="316"/>
        <v>0</v>
      </c>
      <c r="AU91" s="66">
        <f t="shared" si="316"/>
        <v>0</v>
      </c>
      <c r="AV91" s="66">
        <f t="shared" si="316"/>
        <v>0</v>
      </c>
      <c r="AW91" s="66">
        <f t="shared" si="316"/>
        <v>0</v>
      </c>
      <c r="AX91" s="66">
        <f t="shared" si="316"/>
        <v>0</v>
      </c>
      <c r="AY91" s="66">
        <f t="shared" si="316"/>
        <v>0</v>
      </c>
      <c r="AZ91" s="66">
        <f t="shared" si="316"/>
        <v>0</v>
      </c>
      <c r="BA91" s="66">
        <f t="shared" si="316"/>
        <v>0</v>
      </c>
      <c r="BB91" s="66">
        <f t="shared" si="316"/>
        <v>0</v>
      </c>
      <c r="BC91" s="66">
        <f t="shared" si="316"/>
        <v>0</v>
      </c>
      <c r="BD91" s="66">
        <f t="shared" si="316"/>
        <v>0</v>
      </c>
      <c r="BE91" s="75">
        <f>SUM(AS91:BD91)</f>
        <v>0</v>
      </c>
      <c r="BF91" s="66">
        <f t="shared" ref="BF91:BQ91" si="317">BF89+BF88+BF90</f>
        <v>0</v>
      </c>
      <c r="BG91" s="66">
        <f t="shared" si="317"/>
        <v>0</v>
      </c>
      <c r="BH91" s="66">
        <f t="shared" si="317"/>
        <v>0</v>
      </c>
      <c r="BI91" s="66">
        <f t="shared" si="317"/>
        <v>0</v>
      </c>
      <c r="BJ91" s="66">
        <f t="shared" si="317"/>
        <v>0</v>
      </c>
      <c r="BK91" s="66">
        <f t="shared" si="317"/>
        <v>0</v>
      </c>
      <c r="BL91" s="66">
        <f t="shared" si="317"/>
        <v>0</v>
      </c>
      <c r="BM91" s="66">
        <f t="shared" si="317"/>
        <v>0</v>
      </c>
      <c r="BN91" s="66">
        <f t="shared" si="317"/>
        <v>0</v>
      </c>
      <c r="BO91" s="66">
        <f t="shared" si="317"/>
        <v>0</v>
      </c>
      <c r="BP91" s="66">
        <f t="shared" si="317"/>
        <v>0</v>
      </c>
      <c r="BQ91" s="66">
        <f t="shared" si="317"/>
        <v>0</v>
      </c>
      <c r="BR91" s="75">
        <f>SUM(BF91:BQ91)</f>
        <v>0</v>
      </c>
      <c r="BS91" s="66">
        <f t="shared" ref="BS91:CD91" si="318">BS89+BS88+BS90</f>
        <v>0</v>
      </c>
      <c r="BT91" s="66">
        <f t="shared" si="318"/>
        <v>0</v>
      </c>
      <c r="BU91" s="66">
        <f t="shared" si="318"/>
        <v>0</v>
      </c>
      <c r="BV91" s="66">
        <f t="shared" si="318"/>
        <v>0</v>
      </c>
      <c r="BW91" s="66">
        <f t="shared" si="318"/>
        <v>0</v>
      </c>
      <c r="BX91" s="66">
        <f t="shared" si="318"/>
        <v>0</v>
      </c>
      <c r="BY91" s="66">
        <f t="shared" si="318"/>
        <v>0</v>
      </c>
      <c r="BZ91" s="66">
        <f t="shared" si="318"/>
        <v>0</v>
      </c>
      <c r="CA91" s="66">
        <f t="shared" si="318"/>
        <v>0</v>
      </c>
      <c r="CB91" s="66">
        <f t="shared" si="318"/>
        <v>0</v>
      </c>
      <c r="CC91" s="66">
        <f t="shared" si="318"/>
        <v>0</v>
      </c>
      <c r="CD91" s="66">
        <f t="shared" si="318"/>
        <v>0</v>
      </c>
      <c r="CE91" s="75">
        <f>SUM(BS91:CD91)</f>
        <v>0</v>
      </c>
      <c r="CF91" s="66">
        <f t="shared" ref="CF91:CQ91" si="319">CF89+CF88+CF90</f>
        <v>0</v>
      </c>
      <c r="CG91" s="66">
        <f t="shared" si="319"/>
        <v>0</v>
      </c>
      <c r="CH91" s="66">
        <f t="shared" si="319"/>
        <v>0</v>
      </c>
      <c r="CI91" s="66">
        <f t="shared" si="319"/>
        <v>0</v>
      </c>
      <c r="CJ91" s="66">
        <f t="shared" si="319"/>
        <v>0</v>
      </c>
      <c r="CK91" s="66">
        <f t="shared" si="319"/>
        <v>0</v>
      </c>
      <c r="CL91" s="66">
        <f t="shared" si="319"/>
        <v>0</v>
      </c>
      <c r="CM91" s="66">
        <f t="shared" si="319"/>
        <v>0</v>
      </c>
      <c r="CN91" s="66">
        <f t="shared" si="319"/>
        <v>0</v>
      </c>
      <c r="CO91" s="66">
        <f t="shared" si="319"/>
        <v>0</v>
      </c>
      <c r="CP91" s="66">
        <f t="shared" si="319"/>
        <v>0</v>
      </c>
      <c r="CQ91" s="66">
        <f t="shared" si="319"/>
        <v>0</v>
      </c>
      <c r="CR91" s="75">
        <f>SUM(CF91:CQ91)</f>
        <v>0</v>
      </c>
      <c r="CS91" s="66">
        <f t="shared" ref="CS91:DD91" si="320">CS89+CS88+CS90</f>
        <v>0</v>
      </c>
      <c r="CT91" s="66">
        <f t="shared" si="320"/>
        <v>0</v>
      </c>
      <c r="CU91" s="66">
        <f t="shared" si="320"/>
        <v>0</v>
      </c>
      <c r="CV91" s="66">
        <f t="shared" si="320"/>
        <v>0</v>
      </c>
      <c r="CW91" s="66">
        <f t="shared" si="320"/>
        <v>0</v>
      </c>
      <c r="CX91" s="66">
        <f t="shared" si="320"/>
        <v>0</v>
      </c>
      <c r="CY91" s="66">
        <f t="shared" si="320"/>
        <v>0</v>
      </c>
      <c r="CZ91" s="66">
        <f t="shared" si="320"/>
        <v>0</v>
      </c>
      <c r="DA91" s="66">
        <f t="shared" si="320"/>
        <v>0</v>
      </c>
      <c r="DB91" s="66">
        <f t="shared" si="320"/>
        <v>0</v>
      </c>
      <c r="DC91" s="66">
        <f t="shared" si="320"/>
        <v>0</v>
      </c>
      <c r="DD91" s="66">
        <f t="shared" si="320"/>
        <v>0</v>
      </c>
      <c r="DE91" s="75">
        <f>SUM(CS91:DD91)</f>
        <v>0</v>
      </c>
      <c r="DF91" s="66">
        <f t="shared" ref="DF91:DQ91" si="321">DF89+DF88+DF90</f>
        <v>0</v>
      </c>
      <c r="DG91" s="66">
        <f t="shared" si="321"/>
        <v>0</v>
      </c>
      <c r="DH91" s="66">
        <f t="shared" si="321"/>
        <v>0</v>
      </c>
      <c r="DI91" s="66">
        <f t="shared" si="321"/>
        <v>0</v>
      </c>
      <c r="DJ91" s="66">
        <f t="shared" si="321"/>
        <v>0</v>
      </c>
      <c r="DK91" s="66">
        <f t="shared" si="321"/>
        <v>0</v>
      </c>
      <c r="DL91" s="66">
        <f t="shared" si="321"/>
        <v>0</v>
      </c>
      <c r="DM91" s="66">
        <f t="shared" si="321"/>
        <v>0</v>
      </c>
      <c r="DN91" s="66">
        <f t="shared" si="321"/>
        <v>0</v>
      </c>
      <c r="DO91" s="66">
        <f t="shared" si="321"/>
        <v>0</v>
      </c>
      <c r="DP91" s="66">
        <f t="shared" si="321"/>
        <v>0</v>
      </c>
      <c r="DQ91" s="66">
        <f t="shared" si="321"/>
        <v>0</v>
      </c>
      <c r="DR91" s="75">
        <f>SUM(DF91:DQ91)</f>
        <v>0</v>
      </c>
      <c r="DS91" s="66">
        <f t="shared" ref="DS91:ED91" si="322">DS89+DS88+DS90</f>
        <v>0</v>
      </c>
      <c r="DT91" s="66">
        <f t="shared" si="322"/>
        <v>0</v>
      </c>
      <c r="DU91" s="66">
        <f t="shared" si="322"/>
        <v>0</v>
      </c>
      <c r="DV91" s="66">
        <f t="shared" si="322"/>
        <v>0</v>
      </c>
      <c r="DW91" s="66">
        <f t="shared" si="322"/>
        <v>0</v>
      </c>
      <c r="DX91" s="66">
        <f t="shared" si="322"/>
        <v>0</v>
      </c>
      <c r="DY91" s="66">
        <f t="shared" si="322"/>
        <v>0</v>
      </c>
      <c r="DZ91" s="66">
        <f t="shared" si="322"/>
        <v>0</v>
      </c>
      <c r="EA91" s="66">
        <f t="shared" si="322"/>
        <v>0</v>
      </c>
      <c r="EB91" s="66">
        <f t="shared" si="322"/>
        <v>0</v>
      </c>
      <c r="EC91" s="66">
        <f t="shared" si="322"/>
        <v>0</v>
      </c>
      <c r="ED91" s="66">
        <f t="shared" si="322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23">F74-F84-F91</f>
        <v>0</v>
      </c>
      <c r="G93" s="96">
        <f t="shared" si="323"/>
        <v>0</v>
      </c>
      <c r="H93" s="96">
        <f t="shared" si="323"/>
        <v>0</v>
      </c>
      <c r="I93" s="96">
        <f t="shared" si="323"/>
        <v>0</v>
      </c>
      <c r="J93" s="96">
        <f t="shared" si="323"/>
        <v>0</v>
      </c>
      <c r="K93" s="96">
        <f t="shared" si="323"/>
        <v>0</v>
      </c>
      <c r="L93" s="96">
        <f t="shared" si="323"/>
        <v>0</v>
      </c>
      <c r="M93" s="96">
        <f t="shared" si="323"/>
        <v>0</v>
      </c>
      <c r="N93" s="96">
        <f t="shared" si="323"/>
        <v>0</v>
      </c>
      <c r="O93" s="96">
        <f t="shared" si="323"/>
        <v>0</v>
      </c>
      <c r="P93" s="96">
        <f t="shared" si="323"/>
        <v>0</v>
      </c>
      <c r="Q93" s="96">
        <f t="shared" si="323"/>
        <v>0</v>
      </c>
      <c r="R93" s="75">
        <f t="shared" si="323"/>
        <v>0</v>
      </c>
      <c r="S93" s="96">
        <f t="shared" si="323"/>
        <v>0</v>
      </c>
      <c r="T93" s="96">
        <f t="shared" si="323"/>
        <v>0</v>
      </c>
      <c r="U93" s="96">
        <f t="shared" si="323"/>
        <v>0</v>
      </c>
      <c r="V93" s="96">
        <f t="shared" si="323"/>
        <v>0</v>
      </c>
      <c r="W93" s="96">
        <f t="shared" si="323"/>
        <v>0</v>
      </c>
      <c r="X93" s="96">
        <f t="shared" si="323"/>
        <v>0</v>
      </c>
      <c r="Y93" s="96">
        <f t="shared" si="323"/>
        <v>0</v>
      </c>
      <c r="Z93" s="96">
        <f t="shared" si="323"/>
        <v>0</v>
      </c>
      <c r="AA93" s="96">
        <f t="shared" si="323"/>
        <v>0</v>
      </c>
      <c r="AB93" s="96">
        <f t="shared" si="323"/>
        <v>0</v>
      </c>
      <c r="AC93" s="96">
        <f t="shared" si="323"/>
        <v>0</v>
      </c>
      <c r="AD93" s="96">
        <f t="shared" si="323"/>
        <v>0</v>
      </c>
      <c r="AE93" s="75">
        <f t="shared" si="323"/>
        <v>0</v>
      </c>
      <c r="AF93" s="96">
        <f t="shared" si="323"/>
        <v>0</v>
      </c>
      <c r="AG93" s="96">
        <f t="shared" si="323"/>
        <v>0</v>
      </c>
      <c r="AH93" s="96">
        <f t="shared" si="323"/>
        <v>0</v>
      </c>
      <c r="AI93" s="96">
        <f t="shared" si="323"/>
        <v>0</v>
      </c>
      <c r="AJ93" s="96">
        <f t="shared" si="323"/>
        <v>0</v>
      </c>
      <c r="AK93" s="96">
        <f t="shared" si="323"/>
        <v>0</v>
      </c>
      <c r="AL93" s="96">
        <f t="shared" ref="AL93:BQ93" si="324">AL74-AL84-AL91</f>
        <v>0</v>
      </c>
      <c r="AM93" s="96">
        <f t="shared" si="324"/>
        <v>0</v>
      </c>
      <c r="AN93" s="96">
        <f t="shared" si="324"/>
        <v>0</v>
      </c>
      <c r="AO93" s="96">
        <f t="shared" si="324"/>
        <v>0</v>
      </c>
      <c r="AP93" s="96">
        <f t="shared" si="324"/>
        <v>0</v>
      </c>
      <c r="AQ93" s="96">
        <f t="shared" si="324"/>
        <v>0</v>
      </c>
      <c r="AR93" s="75">
        <f t="shared" si="324"/>
        <v>0</v>
      </c>
      <c r="AS93" s="96">
        <f t="shared" si="324"/>
        <v>0</v>
      </c>
      <c r="AT93" s="96">
        <f t="shared" si="324"/>
        <v>0</v>
      </c>
      <c r="AU93" s="96">
        <f t="shared" si="324"/>
        <v>0</v>
      </c>
      <c r="AV93" s="96">
        <f t="shared" si="324"/>
        <v>0</v>
      </c>
      <c r="AW93" s="96">
        <f t="shared" si="324"/>
        <v>0</v>
      </c>
      <c r="AX93" s="96">
        <f t="shared" si="324"/>
        <v>0</v>
      </c>
      <c r="AY93" s="96">
        <f t="shared" si="324"/>
        <v>0</v>
      </c>
      <c r="AZ93" s="96">
        <f t="shared" si="324"/>
        <v>0</v>
      </c>
      <c r="BA93" s="96">
        <f t="shared" si="324"/>
        <v>0</v>
      </c>
      <c r="BB93" s="96">
        <f t="shared" si="324"/>
        <v>0</v>
      </c>
      <c r="BC93" s="96">
        <f t="shared" si="324"/>
        <v>0</v>
      </c>
      <c r="BD93" s="96">
        <f t="shared" si="324"/>
        <v>0</v>
      </c>
      <c r="BE93" s="75">
        <f t="shared" si="324"/>
        <v>0</v>
      </c>
      <c r="BF93" s="96">
        <f t="shared" si="324"/>
        <v>0</v>
      </c>
      <c r="BG93" s="96">
        <f t="shared" si="324"/>
        <v>0</v>
      </c>
      <c r="BH93" s="96">
        <f t="shared" si="324"/>
        <v>0</v>
      </c>
      <c r="BI93" s="96">
        <f t="shared" si="324"/>
        <v>0</v>
      </c>
      <c r="BJ93" s="96">
        <f t="shared" si="324"/>
        <v>0</v>
      </c>
      <c r="BK93" s="96">
        <f t="shared" si="324"/>
        <v>0</v>
      </c>
      <c r="BL93" s="96">
        <f t="shared" si="324"/>
        <v>0</v>
      </c>
      <c r="BM93" s="96">
        <f t="shared" si="324"/>
        <v>0</v>
      </c>
      <c r="BN93" s="96">
        <f t="shared" si="324"/>
        <v>0</v>
      </c>
      <c r="BO93" s="96">
        <f t="shared" si="324"/>
        <v>0</v>
      </c>
      <c r="BP93" s="96">
        <f t="shared" si="324"/>
        <v>0</v>
      </c>
      <c r="BQ93" s="96">
        <f t="shared" si="324"/>
        <v>0</v>
      </c>
      <c r="BR93" s="75">
        <f t="shared" ref="BR93:CW93" si="325">BR74-BR84-BR91</f>
        <v>0</v>
      </c>
      <c r="BS93" s="96">
        <f t="shared" si="325"/>
        <v>0</v>
      </c>
      <c r="BT93" s="96">
        <f t="shared" si="325"/>
        <v>0</v>
      </c>
      <c r="BU93" s="96">
        <f t="shared" si="325"/>
        <v>0</v>
      </c>
      <c r="BV93" s="96">
        <f t="shared" si="325"/>
        <v>0</v>
      </c>
      <c r="BW93" s="96">
        <f t="shared" si="325"/>
        <v>0</v>
      </c>
      <c r="BX93" s="96">
        <f t="shared" si="325"/>
        <v>0</v>
      </c>
      <c r="BY93" s="96">
        <f t="shared" si="325"/>
        <v>0</v>
      </c>
      <c r="BZ93" s="96">
        <f t="shared" si="325"/>
        <v>0</v>
      </c>
      <c r="CA93" s="96">
        <f t="shared" si="325"/>
        <v>0</v>
      </c>
      <c r="CB93" s="96">
        <f t="shared" si="325"/>
        <v>0</v>
      </c>
      <c r="CC93" s="96">
        <f t="shared" si="325"/>
        <v>0</v>
      </c>
      <c r="CD93" s="96">
        <f t="shared" si="325"/>
        <v>0</v>
      </c>
      <c r="CE93" s="75">
        <f t="shared" si="325"/>
        <v>0</v>
      </c>
      <c r="CF93" s="96">
        <f t="shared" si="325"/>
        <v>0</v>
      </c>
      <c r="CG93" s="96">
        <f t="shared" si="325"/>
        <v>0</v>
      </c>
      <c r="CH93" s="96">
        <f t="shared" si="325"/>
        <v>0</v>
      </c>
      <c r="CI93" s="96">
        <f t="shared" si="325"/>
        <v>0</v>
      </c>
      <c r="CJ93" s="96">
        <f t="shared" si="325"/>
        <v>0</v>
      </c>
      <c r="CK93" s="96">
        <f t="shared" si="325"/>
        <v>0</v>
      </c>
      <c r="CL93" s="96">
        <f t="shared" si="325"/>
        <v>0</v>
      </c>
      <c r="CM93" s="96">
        <f t="shared" si="325"/>
        <v>0</v>
      </c>
      <c r="CN93" s="96">
        <f t="shared" si="325"/>
        <v>0</v>
      </c>
      <c r="CO93" s="96">
        <f t="shared" si="325"/>
        <v>0</v>
      </c>
      <c r="CP93" s="96">
        <f t="shared" si="325"/>
        <v>0</v>
      </c>
      <c r="CQ93" s="96">
        <f t="shared" si="325"/>
        <v>0</v>
      </c>
      <c r="CR93" s="75">
        <f t="shared" si="325"/>
        <v>0</v>
      </c>
      <c r="CS93" s="96">
        <f t="shared" si="325"/>
        <v>0</v>
      </c>
      <c r="CT93" s="96">
        <f t="shared" si="325"/>
        <v>0</v>
      </c>
      <c r="CU93" s="96">
        <f t="shared" si="325"/>
        <v>0</v>
      </c>
      <c r="CV93" s="96">
        <f t="shared" si="325"/>
        <v>0</v>
      </c>
      <c r="CW93" s="96">
        <f t="shared" si="325"/>
        <v>0</v>
      </c>
      <c r="CX93" s="96">
        <f t="shared" ref="CX93:EE93" si="326">CX74-CX84-CX91</f>
        <v>0</v>
      </c>
      <c r="CY93" s="96">
        <f t="shared" si="326"/>
        <v>0</v>
      </c>
      <c r="CZ93" s="96">
        <f t="shared" si="326"/>
        <v>0</v>
      </c>
      <c r="DA93" s="96">
        <f t="shared" si="326"/>
        <v>0</v>
      </c>
      <c r="DB93" s="96">
        <f t="shared" si="326"/>
        <v>0</v>
      </c>
      <c r="DC93" s="96">
        <f t="shared" si="326"/>
        <v>0</v>
      </c>
      <c r="DD93" s="96">
        <f t="shared" si="326"/>
        <v>0</v>
      </c>
      <c r="DE93" s="75">
        <f t="shared" si="326"/>
        <v>0</v>
      </c>
      <c r="DF93" s="96">
        <f t="shared" si="326"/>
        <v>0</v>
      </c>
      <c r="DG93" s="96">
        <f t="shared" si="326"/>
        <v>0</v>
      </c>
      <c r="DH93" s="96">
        <f t="shared" si="326"/>
        <v>0</v>
      </c>
      <c r="DI93" s="96">
        <f t="shared" si="326"/>
        <v>0</v>
      </c>
      <c r="DJ93" s="96">
        <f t="shared" si="326"/>
        <v>0</v>
      </c>
      <c r="DK93" s="96">
        <f t="shared" si="326"/>
        <v>0</v>
      </c>
      <c r="DL93" s="96">
        <f t="shared" si="326"/>
        <v>0</v>
      </c>
      <c r="DM93" s="96">
        <f t="shared" si="326"/>
        <v>0</v>
      </c>
      <c r="DN93" s="96">
        <f t="shared" si="326"/>
        <v>0</v>
      </c>
      <c r="DO93" s="96">
        <f t="shared" si="326"/>
        <v>0</v>
      </c>
      <c r="DP93" s="96">
        <f t="shared" si="326"/>
        <v>0</v>
      </c>
      <c r="DQ93" s="96">
        <f t="shared" si="326"/>
        <v>0</v>
      </c>
      <c r="DR93" s="75">
        <f t="shared" si="326"/>
        <v>0</v>
      </c>
      <c r="DS93" s="96">
        <f t="shared" si="326"/>
        <v>0</v>
      </c>
      <c r="DT93" s="96">
        <f t="shared" si="326"/>
        <v>0</v>
      </c>
      <c r="DU93" s="96">
        <f t="shared" si="326"/>
        <v>0</v>
      </c>
      <c r="DV93" s="96">
        <f t="shared" si="326"/>
        <v>0</v>
      </c>
      <c r="DW93" s="96">
        <f t="shared" si="326"/>
        <v>0</v>
      </c>
      <c r="DX93" s="96">
        <f t="shared" si="326"/>
        <v>0</v>
      </c>
      <c r="DY93" s="96">
        <f t="shared" si="326"/>
        <v>0</v>
      </c>
      <c r="DZ93" s="96">
        <f t="shared" si="326"/>
        <v>0</v>
      </c>
      <c r="EA93" s="96">
        <f t="shared" si="326"/>
        <v>0</v>
      </c>
      <c r="EB93" s="96">
        <f t="shared" si="326"/>
        <v>0</v>
      </c>
      <c r="EC93" s="96">
        <f t="shared" si="326"/>
        <v>0</v>
      </c>
      <c r="ED93" s="96">
        <f t="shared" si="326"/>
        <v>0</v>
      </c>
      <c r="EE93" s="76">
        <f t="shared" si="326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27">E97</f>
        <v>0</v>
      </c>
      <c r="G95" s="96">
        <f t="shared" si="327"/>
        <v>0</v>
      </c>
      <c r="H95" s="96">
        <f t="shared" si="327"/>
        <v>0</v>
      </c>
      <c r="I95" s="96">
        <f t="shared" si="327"/>
        <v>0</v>
      </c>
      <c r="J95" s="96">
        <f t="shared" si="327"/>
        <v>0</v>
      </c>
      <c r="K95" s="96">
        <f t="shared" si="327"/>
        <v>0</v>
      </c>
      <c r="L95" s="96">
        <f t="shared" si="327"/>
        <v>0</v>
      </c>
      <c r="M95" s="96">
        <f t="shared" si="327"/>
        <v>0</v>
      </c>
      <c r="N95" s="96">
        <f t="shared" si="327"/>
        <v>0</v>
      </c>
      <c r="O95" s="96">
        <f t="shared" si="327"/>
        <v>0</v>
      </c>
      <c r="P95" s="96">
        <f t="shared" si="327"/>
        <v>0</v>
      </c>
      <c r="Q95" s="96">
        <f t="shared" si="327"/>
        <v>0</v>
      </c>
      <c r="R95" s="75">
        <f>F95</f>
        <v>0</v>
      </c>
      <c r="S95" s="96">
        <f t="shared" ref="S95:AD95" si="328">R97</f>
        <v>0</v>
      </c>
      <c r="T95" s="96">
        <f t="shared" si="328"/>
        <v>0</v>
      </c>
      <c r="U95" s="96">
        <f t="shared" si="328"/>
        <v>0</v>
      </c>
      <c r="V95" s="96">
        <f t="shared" si="328"/>
        <v>0</v>
      </c>
      <c r="W95" s="96">
        <f t="shared" si="328"/>
        <v>0</v>
      </c>
      <c r="X95" s="96">
        <f t="shared" si="328"/>
        <v>0</v>
      </c>
      <c r="Y95" s="96">
        <f t="shared" si="328"/>
        <v>0</v>
      </c>
      <c r="Z95" s="96">
        <f t="shared" si="328"/>
        <v>0</v>
      </c>
      <c r="AA95" s="96">
        <f t="shared" si="328"/>
        <v>0</v>
      </c>
      <c r="AB95" s="96">
        <f t="shared" si="328"/>
        <v>0</v>
      </c>
      <c r="AC95" s="96">
        <f t="shared" si="328"/>
        <v>0</v>
      </c>
      <c r="AD95" s="96">
        <f t="shared" si="328"/>
        <v>0</v>
      </c>
      <c r="AE95" s="75">
        <f>S95</f>
        <v>0</v>
      </c>
      <c r="AF95" s="96">
        <f t="shared" ref="AF95:AQ95" si="329">AE97</f>
        <v>0</v>
      </c>
      <c r="AG95" s="96">
        <f t="shared" si="329"/>
        <v>0</v>
      </c>
      <c r="AH95" s="96">
        <f t="shared" si="329"/>
        <v>0</v>
      </c>
      <c r="AI95" s="96">
        <f t="shared" si="329"/>
        <v>0</v>
      </c>
      <c r="AJ95" s="96">
        <f t="shared" si="329"/>
        <v>0</v>
      </c>
      <c r="AK95" s="96">
        <f t="shared" si="329"/>
        <v>0</v>
      </c>
      <c r="AL95" s="96">
        <f t="shared" si="329"/>
        <v>0</v>
      </c>
      <c r="AM95" s="96">
        <f t="shared" si="329"/>
        <v>0</v>
      </c>
      <c r="AN95" s="96">
        <f t="shared" si="329"/>
        <v>0</v>
      </c>
      <c r="AO95" s="96">
        <f t="shared" si="329"/>
        <v>0</v>
      </c>
      <c r="AP95" s="96">
        <f t="shared" si="329"/>
        <v>0</v>
      </c>
      <c r="AQ95" s="96">
        <f t="shared" si="329"/>
        <v>0</v>
      </c>
      <c r="AR95" s="75">
        <f>AF95</f>
        <v>0</v>
      </c>
      <c r="AS95" s="96">
        <f t="shared" ref="AS95:BD95" si="330">AR97</f>
        <v>0</v>
      </c>
      <c r="AT95" s="96">
        <f t="shared" si="330"/>
        <v>0</v>
      </c>
      <c r="AU95" s="96">
        <f t="shared" si="330"/>
        <v>0</v>
      </c>
      <c r="AV95" s="96">
        <f t="shared" si="330"/>
        <v>0</v>
      </c>
      <c r="AW95" s="96">
        <f t="shared" si="330"/>
        <v>0</v>
      </c>
      <c r="AX95" s="96">
        <f t="shared" si="330"/>
        <v>0</v>
      </c>
      <c r="AY95" s="96">
        <f t="shared" si="330"/>
        <v>0</v>
      </c>
      <c r="AZ95" s="96">
        <f t="shared" si="330"/>
        <v>0</v>
      </c>
      <c r="BA95" s="96">
        <f t="shared" si="330"/>
        <v>0</v>
      </c>
      <c r="BB95" s="96">
        <f t="shared" si="330"/>
        <v>0</v>
      </c>
      <c r="BC95" s="96">
        <f t="shared" si="330"/>
        <v>0</v>
      </c>
      <c r="BD95" s="96">
        <f t="shared" si="330"/>
        <v>0</v>
      </c>
      <c r="BE95" s="75">
        <f>AS95</f>
        <v>0</v>
      </c>
      <c r="BF95" s="96">
        <f t="shared" ref="BF95:BQ95" si="331">BE97</f>
        <v>0</v>
      </c>
      <c r="BG95" s="96">
        <f t="shared" si="331"/>
        <v>0</v>
      </c>
      <c r="BH95" s="96">
        <f t="shared" si="331"/>
        <v>0</v>
      </c>
      <c r="BI95" s="96">
        <f t="shared" si="331"/>
        <v>0</v>
      </c>
      <c r="BJ95" s="96">
        <f t="shared" si="331"/>
        <v>0</v>
      </c>
      <c r="BK95" s="96">
        <f t="shared" si="331"/>
        <v>0</v>
      </c>
      <c r="BL95" s="96">
        <f t="shared" si="331"/>
        <v>0</v>
      </c>
      <c r="BM95" s="96">
        <f t="shared" si="331"/>
        <v>0</v>
      </c>
      <c r="BN95" s="96">
        <f t="shared" si="331"/>
        <v>0</v>
      </c>
      <c r="BO95" s="96">
        <f t="shared" si="331"/>
        <v>0</v>
      </c>
      <c r="BP95" s="96">
        <f t="shared" si="331"/>
        <v>0</v>
      </c>
      <c r="BQ95" s="96">
        <f t="shared" si="331"/>
        <v>0</v>
      </c>
      <c r="BR95" s="75">
        <f>BF95</f>
        <v>0</v>
      </c>
      <c r="BS95" s="96">
        <f t="shared" ref="BS95:CD95" si="332">BR97</f>
        <v>0</v>
      </c>
      <c r="BT95" s="96">
        <f t="shared" si="332"/>
        <v>0</v>
      </c>
      <c r="BU95" s="96">
        <f t="shared" si="332"/>
        <v>0</v>
      </c>
      <c r="BV95" s="96">
        <f t="shared" si="332"/>
        <v>0</v>
      </c>
      <c r="BW95" s="96">
        <f t="shared" si="332"/>
        <v>0</v>
      </c>
      <c r="BX95" s="96">
        <f t="shared" si="332"/>
        <v>0</v>
      </c>
      <c r="BY95" s="96">
        <f t="shared" si="332"/>
        <v>0</v>
      </c>
      <c r="BZ95" s="96">
        <f t="shared" si="332"/>
        <v>0</v>
      </c>
      <c r="CA95" s="96">
        <f t="shared" si="332"/>
        <v>0</v>
      </c>
      <c r="CB95" s="96">
        <f t="shared" si="332"/>
        <v>0</v>
      </c>
      <c r="CC95" s="96">
        <f t="shared" si="332"/>
        <v>0</v>
      </c>
      <c r="CD95" s="96">
        <f t="shared" si="332"/>
        <v>0</v>
      </c>
      <c r="CE95" s="75">
        <f>BS95</f>
        <v>0</v>
      </c>
      <c r="CF95" s="96">
        <f t="shared" ref="CF95:CQ95" si="333">CE97</f>
        <v>0</v>
      </c>
      <c r="CG95" s="96">
        <f t="shared" si="333"/>
        <v>0</v>
      </c>
      <c r="CH95" s="96">
        <f t="shared" si="333"/>
        <v>0</v>
      </c>
      <c r="CI95" s="96">
        <f t="shared" si="333"/>
        <v>0</v>
      </c>
      <c r="CJ95" s="96">
        <f t="shared" si="333"/>
        <v>0</v>
      </c>
      <c r="CK95" s="96">
        <f t="shared" si="333"/>
        <v>0</v>
      </c>
      <c r="CL95" s="96">
        <f t="shared" si="333"/>
        <v>0</v>
      </c>
      <c r="CM95" s="96">
        <f t="shared" si="333"/>
        <v>0</v>
      </c>
      <c r="CN95" s="96">
        <f t="shared" si="333"/>
        <v>0</v>
      </c>
      <c r="CO95" s="96">
        <f t="shared" si="333"/>
        <v>0</v>
      </c>
      <c r="CP95" s="96">
        <f t="shared" si="333"/>
        <v>0</v>
      </c>
      <c r="CQ95" s="96">
        <f t="shared" si="333"/>
        <v>0</v>
      </c>
      <c r="CR95" s="75">
        <f>CF95</f>
        <v>0</v>
      </c>
      <c r="CS95" s="96">
        <f t="shared" ref="CS95:DD95" si="334">CR97</f>
        <v>0</v>
      </c>
      <c r="CT95" s="96">
        <f t="shared" si="334"/>
        <v>0</v>
      </c>
      <c r="CU95" s="96">
        <f t="shared" si="334"/>
        <v>0</v>
      </c>
      <c r="CV95" s="96">
        <f t="shared" si="334"/>
        <v>0</v>
      </c>
      <c r="CW95" s="96">
        <f t="shared" si="334"/>
        <v>0</v>
      </c>
      <c r="CX95" s="96">
        <f t="shared" si="334"/>
        <v>0</v>
      </c>
      <c r="CY95" s="96">
        <f t="shared" si="334"/>
        <v>0</v>
      </c>
      <c r="CZ95" s="96">
        <f t="shared" si="334"/>
        <v>0</v>
      </c>
      <c r="DA95" s="96">
        <f t="shared" si="334"/>
        <v>0</v>
      </c>
      <c r="DB95" s="96">
        <f t="shared" si="334"/>
        <v>0</v>
      </c>
      <c r="DC95" s="96">
        <f t="shared" si="334"/>
        <v>0</v>
      </c>
      <c r="DD95" s="96">
        <f t="shared" si="334"/>
        <v>0</v>
      </c>
      <c r="DE95" s="75">
        <f>CS95</f>
        <v>0</v>
      </c>
      <c r="DF95" s="96">
        <f t="shared" ref="DF95:DQ95" si="335">DE97</f>
        <v>0</v>
      </c>
      <c r="DG95" s="96">
        <f t="shared" si="335"/>
        <v>0</v>
      </c>
      <c r="DH95" s="96">
        <f t="shared" si="335"/>
        <v>0</v>
      </c>
      <c r="DI95" s="96">
        <f t="shared" si="335"/>
        <v>0</v>
      </c>
      <c r="DJ95" s="96">
        <f t="shared" si="335"/>
        <v>0</v>
      </c>
      <c r="DK95" s="96">
        <f t="shared" si="335"/>
        <v>0</v>
      </c>
      <c r="DL95" s="96">
        <f t="shared" si="335"/>
        <v>0</v>
      </c>
      <c r="DM95" s="96">
        <f t="shared" si="335"/>
        <v>0</v>
      </c>
      <c r="DN95" s="96">
        <f t="shared" si="335"/>
        <v>0</v>
      </c>
      <c r="DO95" s="96">
        <f t="shared" si="335"/>
        <v>0</v>
      </c>
      <c r="DP95" s="96">
        <f t="shared" si="335"/>
        <v>0</v>
      </c>
      <c r="DQ95" s="96">
        <f t="shared" si="335"/>
        <v>0</v>
      </c>
      <c r="DR95" s="75">
        <f>DF95</f>
        <v>0</v>
      </c>
      <c r="DS95" s="96">
        <f t="shared" ref="DS95:ED95" si="336">DR97</f>
        <v>0</v>
      </c>
      <c r="DT95" s="96">
        <f t="shared" si="336"/>
        <v>0</v>
      </c>
      <c r="DU95" s="96">
        <f t="shared" si="336"/>
        <v>0</v>
      </c>
      <c r="DV95" s="96">
        <f t="shared" si="336"/>
        <v>0</v>
      </c>
      <c r="DW95" s="96">
        <f t="shared" si="336"/>
        <v>0</v>
      </c>
      <c r="DX95" s="96">
        <f t="shared" si="336"/>
        <v>0</v>
      </c>
      <c r="DY95" s="96">
        <f t="shared" si="336"/>
        <v>0</v>
      </c>
      <c r="DZ95" s="96">
        <f t="shared" si="336"/>
        <v>0</v>
      </c>
      <c r="EA95" s="96">
        <f t="shared" si="336"/>
        <v>0</v>
      </c>
      <c r="EB95" s="96">
        <f t="shared" si="336"/>
        <v>0</v>
      </c>
      <c r="EC95" s="96">
        <f t="shared" si="336"/>
        <v>0</v>
      </c>
      <c r="ED95" s="96">
        <f t="shared" si="336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37">F93</f>
        <v>0</v>
      </c>
      <c r="G96" s="96">
        <f t="shared" si="337"/>
        <v>0</v>
      </c>
      <c r="H96" s="96">
        <f t="shared" si="337"/>
        <v>0</v>
      </c>
      <c r="I96" s="96">
        <f t="shared" si="337"/>
        <v>0</v>
      </c>
      <c r="J96" s="96">
        <f t="shared" si="337"/>
        <v>0</v>
      </c>
      <c r="K96" s="96">
        <f t="shared" si="337"/>
        <v>0</v>
      </c>
      <c r="L96" s="96">
        <f t="shared" si="337"/>
        <v>0</v>
      </c>
      <c r="M96" s="96">
        <f t="shared" si="337"/>
        <v>0</v>
      </c>
      <c r="N96" s="96">
        <f t="shared" si="337"/>
        <v>0</v>
      </c>
      <c r="O96" s="96">
        <f t="shared" si="337"/>
        <v>0</v>
      </c>
      <c r="P96" s="96">
        <f t="shared" si="337"/>
        <v>0</v>
      </c>
      <c r="Q96" s="96">
        <f t="shared" si="337"/>
        <v>0</v>
      </c>
      <c r="R96" s="75">
        <f>SUM(F96:Q96)</f>
        <v>0</v>
      </c>
      <c r="S96" s="96">
        <f t="shared" ref="S96:AD96" si="338">S93</f>
        <v>0</v>
      </c>
      <c r="T96" s="96">
        <f t="shared" si="338"/>
        <v>0</v>
      </c>
      <c r="U96" s="96">
        <f t="shared" si="338"/>
        <v>0</v>
      </c>
      <c r="V96" s="96">
        <f t="shared" si="338"/>
        <v>0</v>
      </c>
      <c r="W96" s="96">
        <f t="shared" si="338"/>
        <v>0</v>
      </c>
      <c r="X96" s="96">
        <f t="shared" si="338"/>
        <v>0</v>
      </c>
      <c r="Y96" s="96">
        <f t="shared" si="338"/>
        <v>0</v>
      </c>
      <c r="Z96" s="96">
        <f t="shared" si="338"/>
        <v>0</v>
      </c>
      <c r="AA96" s="96">
        <f t="shared" si="338"/>
        <v>0</v>
      </c>
      <c r="AB96" s="96">
        <f t="shared" si="338"/>
        <v>0</v>
      </c>
      <c r="AC96" s="96">
        <f t="shared" si="338"/>
        <v>0</v>
      </c>
      <c r="AD96" s="96">
        <f t="shared" si="338"/>
        <v>0</v>
      </c>
      <c r="AE96" s="75">
        <f>SUM(S96:AD96)</f>
        <v>0</v>
      </c>
      <c r="AF96" s="96">
        <f t="shared" ref="AF96:AQ96" si="339">AF93</f>
        <v>0</v>
      </c>
      <c r="AG96" s="96">
        <f t="shared" si="339"/>
        <v>0</v>
      </c>
      <c r="AH96" s="96">
        <f t="shared" si="339"/>
        <v>0</v>
      </c>
      <c r="AI96" s="96">
        <f t="shared" si="339"/>
        <v>0</v>
      </c>
      <c r="AJ96" s="96">
        <f t="shared" si="339"/>
        <v>0</v>
      </c>
      <c r="AK96" s="96">
        <f t="shared" si="339"/>
        <v>0</v>
      </c>
      <c r="AL96" s="96">
        <f t="shared" si="339"/>
        <v>0</v>
      </c>
      <c r="AM96" s="96">
        <f t="shared" si="339"/>
        <v>0</v>
      </c>
      <c r="AN96" s="96">
        <f t="shared" si="339"/>
        <v>0</v>
      </c>
      <c r="AO96" s="96">
        <f t="shared" si="339"/>
        <v>0</v>
      </c>
      <c r="AP96" s="96">
        <f t="shared" si="339"/>
        <v>0</v>
      </c>
      <c r="AQ96" s="96">
        <f t="shared" si="339"/>
        <v>0</v>
      </c>
      <c r="AR96" s="75">
        <f>SUM(AF96:AQ96)</f>
        <v>0</v>
      </c>
      <c r="AS96" s="96">
        <f t="shared" ref="AS96:BD96" si="340">AS93</f>
        <v>0</v>
      </c>
      <c r="AT96" s="96">
        <f t="shared" si="340"/>
        <v>0</v>
      </c>
      <c r="AU96" s="96">
        <f t="shared" si="340"/>
        <v>0</v>
      </c>
      <c r="AV96" s="96">
        <f t="shared" si="340"/>
        <v>0</v>
      </c>
      <c r="AW96" s="96">
        <f t="shared" si="340"/>
        <v>0</v>
      </c>
      <c r="AX96" s="96">
        <f t="shared" si="340"/>
        <v>0</v>
      </c>
      <c r="AY96" s="96">
        <f t="shared" si="340"/>
        <v>0</v>
      </c>
      <c r="AZ96" s="96">
        <f t="shared" si="340"/>
        <v>0</v>
      </c>
      <c r="BA96" s="96">
        <f t="shared" si="340"/>
        <v>0</v>
      </c>
      <c r="BB96" s="96">
        <f t="shared" si="340"/>
        <v>0</v>
      </c>
      <c r="BC96" s="96">
        <f t="shared" si="340"/>
        <v>0</v>
      </c>
      <c r="BD96" s="96">
        <f t="shared" si="340"/>
        <v>0</v>
      </c>
      <c r="BE96" s="75">
        <f>SUM(AS96:BD96)</f>
        <v>0</v>
      </c>
      <c r="BF96" s="96">
        <f t="shared" ref="BF96:BQ96" si="341">BF93</f>
        <v>0</v>
      </c>
      <c r="BG96" s="96">
        <f t="shared" si="341"/>
        <v>0</v>
      </c>
      <c r="BH96" s="96">
        <f t="shared" si="341"/>
        <v>0</v>
      </c>
      <c r="BI96" s="96">
        <f t="shared" si="341"/>
        <v>0</v>
      </c>
      <c r="BJ96" s="96">
        <f t="shared" si="341"/>
        <v>0</v>
      </c>
      <c r="BK96" s="96">
        <f t="shared" si="341"/>
        <v>0</v>
      </c>
      <c r="BL96" s="96">
        <f t="shared" si="341"/>
        <v>0</v>
      </c>
      <c r="BM96" s="96">
        <f t="shared" si="341"/>
        <v>0</v>
      </c>
      <c r="BN96" s="96">
        <f t="shared" si="341"/>
        <v>0</v>
      </c>
      <c r="BO96" s="96">
        <f t="shared" si="341"/>
        <v>0</v>
      </c>
      <c r="BP96" s="96">
        <f t="shared" si="341"/>
        <v>0</v>
      </c>
      <c r="BQ96" s="96">
        <f t="shared" si="341"/>
        <v>0</v>
      </c>
      <c r="BR96" s="75">
        <f>SUM(BF96:BQ96)</f>
        <v>0</v>
      </c>
      <c r="BS96" s="96">
        <f t="shared" ref="BS96:CD96" si="342">BS93</f>
        <v>0</v>
      </c>
      <c r="BT96" s="96">
        <f t="shared" si="342"/>
        <v>0</v>
      </c>
      <c r="BU96" s="96">
        <f t="shared" si="342"/>
        <v>0</v>
      </c>
      <c r="BV96" s="96">
        <f t="shared" si="342"/>
        <v>0</v>
      </c>
      <c r="BW96" s="96">
        <f t="shared" si="342"/>
        <v>0</v>
      </c>
      <c r="BX96" s="96">
        <f t="shared" si="342"/>
        <v>0</v>
      </c>
      <c r="BY96" s="96">
        <f t="shared" si="342"/>
        <v>0</v>
      </c>
      <c r="BZ96" s="96">
        <f t="shared" si="342"/>
        <v>0</v>
      </c>
      <c r="CA96" s="96">
        <f t="shared" si="342"/>
        <v>0</v>
      </c>
      <c r="CB96" s="96">
        <f t="shared" si="342"/>
        <v>0</v>
      </c>
      <c r="CC96" s="96">
        <f t="shared" si="342"/>
        <v>0</v>
      </c>
      <c r="CD96" s="96">
        <f t="shared" si="342"/>
        <v>0</v>
      </c>
      <c r="CE96" s="75">
        <f>SUM(BS96:CD96)</f>
        <v>0</v>
      </c>
      <c r="CF96" s="96">
        <f t="shared" ref="CF96:CQ96" si="343">CF93</f>
        <v>0</v>
      </c>
      <c r="CG96" s="96">
        <f t="shared" si="343"/>
        <v>0</v>
      </c>
      <c r="CH96" s="96">
        <f t="shared" si="343"/>
        <v>0</v>
      </c>
      <c r="CI96" s="96">
        <f t="shared" si="343"/>
        <v>0</v>
      </c>
      <c r="CJ96" s="96">
        <f t="shared" si="343"/>
        <v>0</v>
      </c>
      <c r="CK96" s="96">
        <f t="shared" si="343"/>
        <v>0</v>
      </c>
      <c r="CL96" s="96">
        <f t="shared" si="343"/>
        <v>0</v>
      </c>
      <c r="CM96" s="96">
        <f t="shared" si="343"/>
        <v>0</v>
      </c>
      <c r="CN96" s="96">
        <f t="shared" si="343"/>
        <v>0</v>
      </c>
      <c r="CO96" s="96">
        <f t="shared" si="343"/>
        <v>0</v>
      </c>
      <c r="CP96" s="96">
        <f t="shared" si="343"/>
        <v>0</v>
      </c>
      <c r="CQ96" s="96">
        <f t="shared" si="343"/>
        <v>0</v>
      </c>
      <c r="CR96" s="75">
        <f>SUM(CF96:CQ96)</f>
        <v>0</v>
      </c>
      <c r="CS96" s="96">
        <f t="shared" ref="CS96:DD96" si="344">CS93</f>
        <v>0</v>
      </c>
      <c r="CT96" s="96">
        <f t="shared" si="344"/>
        <v>0</v>
      </c>
      <c r="CU96" s="96">
        <f t="shared" si="344"/>
        <v>0</v>
      </c>
      <c r="CV96" s="96">
        <f t="shared" si="344"/>
        <v>0</v>
      </c>
      <c r="CW96" s="96">
        <f t="shared" si="344"/>
        <v>0</v>
      </c>
      <c r="CX96" s="96">
        <f t="shared" si="344"/>
        <v>0</v>
      </c>
      <c r="CY96" s="96">
        <f t="shared" si="344"/>
        <v>0</v>
      </c>
      <c r="CZ96" s="96">
        <f t="shared" si="344"/>
        <v>0</v>
      </c>
      <c r="DA96" s="96">
        <f t="shared" si="344"/>
        <v>0</v>
      </c>
      <c r="DB96" s="96">
        <f t="shared" si="344"/>
        <v>0</v>
      </c>
      <c r="DC96" s="96">
        <f t="shared" si="344"/>
        <v>0</v>
      </c>
      <c r="DD96" s="96">
        <f t="shared" si="344"/>
        <v>0</v>
      </c>
      <c r="DE96" s="75">
        <f>SUM(CS96:DD96)</f>
        <v>0</v>
      </c>
      <c r="DF96" s="96">
        <f t="shared" ref="DF96:DQ96" si="345">DF93</f>
        <v>0</v>
      </c>
      <c r="DG96" s="96">
        <f t="shared" si="345"/>
        <v>0</v>
      </c>
      <c r="DH96" s="96">
        <f t="shared" si="345"/>
        <v>0</v>
      </c>
      <c r="DI96" s="96">
        <f t="shared" si="345"/>
        <v>0</v>
      </c>
      <c r="DJ96" s="96">
        <f t="shared" si="345"/>
        <v>0</v>
      </c>
      <c r="DK96" s="96">
        <f t="shared" si="345"/>
        <v>0</v>
      </c>
      <c r="DL96" s="96">
        <f t="shared" si="345"/>
        <v>0</v>
      </c>
      <c r="DM96" s="96">
        <f t="shared" si="345"/>
        <v>0</v>
      </c>
      <c r="DN96" s="96">
        <f t="shared" si="345"/>
        <v>0</v>
      </c>
      <c r="DO96" s="96">
        <f t="shared" si="345"/>
        <v>0</v>
      </c>
      <c r="DP96" s="96">
        <f t="shared" si="345"/>
        <v>0</v>
      </c>
      <c r="DQ96" s="96">
        <f t="shared" si="345"/>
        <v>0</v>
      </c>
      <c r="DR96" s="75">
        <f>SUM(DF96:DQ96)</f>
        <v>0</v>
      </c>
      <c r="DS96" s="96">
        <f t="shared" ref="DS96:ED96" si="346">DS93</f>
        <v>0</v>
      </c>
      <c r="DT96" s="96">
        <f t="shared" si="346"/>
        <v>0</v>
      </c>
      <c r="DU96" s="96">
        <f t="shared" si="346"/>
        <v>0</v>
      </c>
      <c r="DV96" s="96">
        <f t="shared" si="346"/>
        <v>0</v>
      </c>
      <c r="DW96" s="96">
        <f t="shared" si="346"/>
        <v>0</v>
      </c>
      <c r="DX96" s="96">
        <f t="shared" si="346"/>
        <v>0</v>
      </c>
      <c r="DY96" s="96">
        <f t="shared" si="346"/>
        <v>0</v>
      </c>
      <c r="DZ96" s="96">
        <f t="shared" si="346"/>
        <v>0</v>
      </c>
      <c r="EA96" s="96">
        <f t="shared" si="346"/>
        <v>0</v>
      </c>
      <c r="EB96" s="96">
        <f t="shared" si="346"/>
        <v>0</v>
      </c>
      <c r="EC96" s="96">
        <f t="shared" si="346"/>
        <v>0</v>
      </c>
      <c r="ED96" s="96">
        <f t="shared" si="346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47">F95+F96</f>
        <v>0</v>
      </c>
      <c r="G97" s="96">
        <f t="shared" si="347"/>
        <v>0</v>
      </c>
      <c r="H97" s="96">
        <f t="shared" si="347"/>
        <v>0</v>
      </c>
      <c r="I97" s="96">
        <f t="shared" si="347"/>
        <v>0</v>
      </c>
      <c r="J97" s="96">
        <f t="shared" si="347"/>
        <v>0</v>
      </c>
      <c r="K97" s="96">
        <f t="shared" si="347"/>
        <v>0</v>
      </c>
      <c r="L97" s="96">
        <f t="shared" si="347"/>
        <v>0</v>
      </c>
      <c r="M97" s="96">
        <f t="shared" si="347"/>
        <v>0</v>
      </c>
      <c r="N97" s="96">
        <f t="shared" si="347"/>
        <v>0</v>
      </c>
      <c r="O97" s="96">
        <f t="shared" si="347"/>
        <v>0</v>
      </c>
      <c r="P97" s="96">
        <f t="shared" si="347"/>
        <v>0</v>
      </c>
      <c r="Q97" s="96">
        <f t="shared" si="347"/>
        <v>0</v>
      </c>
      <c r="R97" s="75">
        <f t="shared" si="347"/>
        <v>0</v>
      </c>
      <c r="S97" s="96">
        <f t="shared" si="347"/>
        <v>0</v>
      </c>
      <c r="T97" s="96">
        <f t="shared" si="347"/>
        <v>0</v>
      </c>
      <c r="U97" s="96">
        <f t="shared" si="347"/>
        <v>0</v>
      </c>
      <c r="V97" s="96">
        <f t="shared" si="347"/>
        <v>0</v>
      </c>
      <c r="W97" s="96">
        <f t="shared" si="347"/>
        <v>0</v>
      </c>
      <c r="X97" s="96">
        <f t="shared" si="347"/>
        <v>0</v>
      </c>
      <c r="Y97" s="96">
        <f t="shared" si="347"/>
        <v>0</v>
      </c>
      <c r="Z97" s="96">
        <f t="shared" si="347"/>
        <v>0</v>
      </c>
      <c r="AA97" s="96">
        <f t="shared" si="347"/>
        <v>0</v>
      </c>
      <c r="AB97" s="96">
        <f t="shared" si="347"/>
        <v>0</v>
      </c>
      <c r="AC97" s="96">
        <f t="shared" si="347"/>
        <v>0</v>
      </c>
      <c r="AD97" s="96">
        <f t="shared" si="347"/>
        <v>0</v>
      </c>
      <c r="AE97" s="75">
        <f t="shared" si="347"/>
        <v>0</v>
      </c>
      <c r="AF97" s="96">
        <f t="shared" si="347"/>
        <v>0</v>
      </c>
      <c r="AG97" s="96">
        <f t="shared" si="347"/>
        <v>0</v>
      </c>
      <c r="AH97" s="96">
        <f t="shared" si="347"/>
        <v>0</v>
      </c>
      <c r="AI97" s="96">
        <f t="shared" si="347"/>
        <v>0</v>
      </c>
      <c r="AJ97" s="96">
        <f t="shared" si="347"/>
        <v>0</v>
      </c>
      <c r="AK97" s="96">
        <f t="shared" si="347"/>
        <v>0</v>
      </c>
      <c r="AL97" s="96">
        <f t="shared" ref="AL97:BQ97" si="348">AL95+AL96</f>
        <v>0</v>
      </c>
      <c r="AM97" s="96">
        <f t="shared" si="348"/>
        <v>0</v>
      </c>
      <c r="AN97" s="96">
        <f t="shared" si="348"/>
        <v>0</v>
      </c>
      <c r="AO97" s="96">
        <f t="shared" si="348"/>
        <v>0</v>
      </c>
      <c r="AP97" s="96">
        <f t="shared" si="348"/>
        <v>0</v>
      </c>
      <c r="AQ97" s="96">
        <f t="shared" si="348"/>
        <v>0</v>
      </c>
      <c r="AR97" s="75">
        <f t="shared" si="348"/>
        <v>0</v>
      </c>
      <c r="AS97" s="96">
        <f t="shared" si="348"/>
        <v>0</v>
      </c>
      <c r="AT97" s="96">
        <f t="shared" si="348"/>
        <v>0</v>
      </c>
      <c r="AU97" s="96">
        <f t="shared" si="348"/>
        <v>0</v>
      </c>
      <c r="AV97" s="96">
        <f t="shared" si="348"/>
        <v>0</v>
      </c>
      <c r="AW97" s="96">
        <f t="shared" si="348"/>
        <v>0</v>
      </c>
      <c r="AX97" s="96">
        <f t="shared" si="348"/>
        <v>0</v>
      </c>
      <c r="AY97" s="96">
        <f t="shared" si="348"/>
        <v>0</v>
      </c>
      <c r="AZ97" s="96">
        <f t="shared" si="348"/>
        <v>0</v>
      </c>
      <c r="BA97" s="96">
        <f t="shared" si="348"/>
        <v>0</v>
      </c>
      <c r="BB97" s="96">
        <f t="shared" si="348"/>
        <v>0</v>
      </c>
      <c r="BC97" s="96">
        <f t="shared" si="348"/>
        <v>0</v>
      </c>
      <c r="BD97" s="96">
        <f t="shared" si="348"/>
        <v>0</v>
      </c>
      <c r="BE97" s="75">
        <f t="shared" si="348"/>
        <v>0</v>
      </c>
      <c r="BF97" s="96">
        <f t="shared" si="348"/>
        <v>0</v>
      </c>
      <c r="BG97" s="96">
        <f t="shared" si="348"/>
        <v>0</v>
      </c>
      <c r="BH97" s="96">
        <f t="shared" si="348"/>
        <v>0</v>
      </c>
      <c r="BI97" s="96">
        <f t="shared" si="348"/>
        <v>0</v>
      </c>
      <c r="BJ97" s="96">
        <f t="shared" si="348"/>
        <v>0</v>
      </c>
      <c r="BK97" s="96">
        <f t="shared" si="348"/>
        <v>0</v>
      </c>
      <c r="BL97" s="96">
        <f t="shared" si="348"/>
        <v>0</v>
      </c>
      <c r="BM97" s="96">
        <f t="shared" si="348"/>
        <v>0</v>
      </c>
      <c r="BN97" s="96">
        <f t="shared" si="348"/>
        <v>0</v>
      </c>
      <c r="BO97" s="96">
        <f t="shared" si="348"/>
        <v>0</v>
      </c>
      <c r="BP97" s="96">
        <f t="shared" si="348"/>
        <v>0</v>
      </c>
      <c r="BQ97" s="96">
        <f t="shared" si="348"/>
        <v>0</v>
      </c>
      <c r="BR97" s="75">
        <f t="shared" ref="BR97:CW97" si="349">BR95+BR96</f>
        <v>0</v>
      </c>
      <c r="BS97" s="96">
        <f t="shared" si="349"/>
        <v>0</v>
      </c>
      <c r="BT97" s="96">
        <f t="shared" si="349"/>
        <v>0</v>
      </c>
      <c r="BU97" s="96">
        <f t="shared" si="349"/>
        <v>0</v>
      </c>
      <c r="BV97" s="96">
        <f t="shared" si="349"/>
        <v>0</v>
      </c>
      <c r="BW97" s="96">
        <f t="shared" si="349"/>
        <v>0</v>
      </c>
      <c r="BX97" s="96">
        <f t="shared" si="349"/>
        <v>0</v>
      </c>
      <c r="BY97" s="96">
        <f t="shared" si="349"/>
        <v>0</v>
      </c>
      <c r="BZ97" s="96">
        <f t="shared" si="349"/>
        <v>0</v>
      </c>
      <c r="CA97" s="96">
        <f t="shared" si="349"/>
        <v>0</v>
      </c>
      <c r="CB97" s="96">
        <f t="shared" si="349"/>
        <v>0</v>
      </c>
      <c r="CC97" s="96">
        <f t="shared" si="349"/>
        <v>0</v>
      </c>
      <c r="CD97" s="96">
        <f t="shared" si="349"/>
        <v>0</v>
      </c>
      <c r="CE97" s="75">
        <f t="shared" si="349"/>
        <v>0</v>
      </c>
      <c r="CF97" s="96">
        <f t="shared" si="349"/>
        <v>0</v>
      </c>
      <c r="CG97" s="96">
        <f t="shared" si="349"/>
        <v>0</v>
      </c>
      <c r="CH97" s="96">
        <f t="shared" si="349"/>
        <v>0</v>
      </c>
      <c r="CI97" s="96">
        <f t="shared" si="349"/>
        <v>0</v>
      </c>
      <c r="CJ97" s="96">
        <f t="shared" si="349"/>
        <v>0</v>
      </c>
      <c r="CK97" s="96">
        <f t="shared" si="349"/>
        <v>0</v>
      </c>
      <c r="CL97" s="96">
        <f t="shared" si="349"/>
        <v>0</v>
      </c>
      <c r="CM97" s="96">
        <f t="shared" si="349"/>
        <v>0</v>
      </c>
      <c r="CN97" s="96">
        <f t="shared" si="349"/>
        <v>0</v>
      </c>
      <c r="CO97" s="96">
        <f t="shared" si="349"/>
        <v>0</v>
      </c>
      <c r="CP97" s="96">
        <f t="shared" si="349"/>
        <v>0</v>
      </c>
      <c r="CQ97" s="96">
        <f t="shared" si="349"/>
        <v>0</v>
      </c>
      <c r="CR97" s="75">
        <f t="shared" si="349"/>
        <v>0</v>
      </c>
      <c r="CS97" s="96">
        <f t="shared" si="349"/>
        <v>0</v>
      </c>
      <c r="CT97" s="96">
        <f t="shared" si="349"/>
        <v>0</v>
      </c>
      <c r="CU97" s="96">
        <f t="shared" si="349"/>
        <v>0</v>
      </c>
      <c r="CV97" s="96">
        <f t="shared" si="349"/>
        <v>0</v>
      </c>
      <c r="CW97" s="96">
        <f t="shared" si="349"/>
        <v>0</v>
      </c>
      <c r="CX97" s="96">
        <f t="shared" ref="CX97:EC97" si="350">CX95+CX96</f>
        <v>0</v>
      </c>
      <c r="CY97" s="96">
        <f t="shared" si="350"/>
        <v>0</v>
      </c>
      <c r="CZ97" s="96">
        <f t="shared" si="350"/>
        <v>0</v>
      </c>
      <c r="DA97" s="96">
        <f t="shared" si="350"/>
        <v>0</v>
      </c>
      <c r="DB97" s="96">
        <f t="shared" si="350"/>
        <v>0</v>
      </c>
      <c r="DC97" s="96">
        <f t="shared" si="350"/>
        <v>0</v>
      </c>
      <c r="DD97" s="96">
        <f t="shared" si="350"/>
        <v>0</v>
      </c>
      <c r="DE97" s="75">
        <f t="shared" si="350"/>
        <v>0</v>
      </c>
      <c r="DF97" s="96">
        <f t="shared" si="350"/>
        <v>0</v>
      </c>
      <c r="DG97" s="96">
        <f t="shared" si="350"/>
        <v>0</v>
      </c>
      <c r="DH97" s="96">
        <f t="shared" si="350"/>
        <v>0</v>
      </c>
      <c r="DI97" s="96">
        <f t="shared" si="350"/>
        <v>0</v>
      </c>
      <c r="DJ97" s="96">
        <f t="shared" si="350"/>
        <v>0</v>
      </c>
      <c r="DK97" s="96">
        <f t="shared" si="350"/>
        <v>0</v>
      </c>
      <c r="DL97" s="96">
        <f t="shared" si="350"/>
        <v>0</v>
      </c>
      <c r="DM97" s="96">
        <f t="shared" si="350"/>
        <v>0</v>
      </c>
      <c r="DN97" s="96">
        <f t="shared" si="350"/>
        <v>0</v>
      </c>
      <c r="DO97" s="96">
        <f t="shared" si="350"/>
        <v>0</v>
      </c>
      <c r="DP97" s="96">
        <f t="shared" si="350"/>
        <v>0</v>
      </c>
      <c r="DQ97" s="96">
        <f t="shared" si="350"/>
        <v>0</v>
      </c>
      <c r="DR97" s="75">
        <f t="shared" si="350"/>
        <v>0</v>
      </c>
      <c r="DS97" s="96">
        <f t="shared" si="350"/>
        <v>0</v>
      </c>
      <c r="DT97" s="96">
        <f t="shared" si="350"/>
        <v>0</v>
      </c>
      <c r="DU97" s="96">
        <f t="shared" si="350"/>
        <v>0</v>
      </c>
      <c r="DV97" s="96">
        <f t="shared" si="350"/>
        <v>0</v>
      </c>
      <c r="DW97" s="96">
        <f t="shared" si="350"/>
        <v>0</v>
      </c>
      <c r="DX97" s="96">
        <f t="shared" si="350"/>
        <v>0</v>
      </c>
      <c r="DY97" s="96">
        <f t="shared" si="350"/>
        <v>0</v>
      </c>
      <c r="DZ97" s="96">
        <f t="shared" si="350"/>
        <v>0</v>
      </c>
      <c r="EA97" s="96">
        <f t="shared" si="350"/>
        <v>0</v>
      </c>
      <c r="EB97" s="96">
        <f t="shared" si="350"/>
        <v>0</v>
      </c>
      <c r="EC97" s="96">
        <f t="shared" si="350"/>
        <v>0</v>
      </c>
      <c r="ED97" s="96">
        <f t="shared" ref="ED97:EE97" si="351">ED95+ED96</f>
        <v>0</v>
      </c>
      <c r="EE97" s="76">
        <f t="shared" si="351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C2F1C8"/>
  </sheetPr>
  <dimension ref="A1:DW996"/>
  <sheetViews>
    <sheetView zoomScaleNormal="100" workbookViewId="0">
      <selection activeCell="H5" sqref="H5"/>
    </sheetView>
  </sheetViews>
  <sheetFormatPr baseColWidth="10" defaultColWidth="14.42578125" defaultRowHeight="15" x14ac:dyDescent="0.25"/>
  <cols>
    <col min="1" max="1" width="8" style="364" customWidth="1"/>
    <col min="2" max="2" width="6.42578125" style="364" customWidth="1"/>
    <col min="3" max="3" width="9" style="364" customWidth="1"/>
    <col min="4" max="4" width="7.7109375" style="364" customWidth="1"/>
    <col min="5" max="5" width="16.7109375" style="364" customWidth="1"/>
    <col min="6" max="6" width="4.42578125" style="364" customWidth="1"/>
    <col min="7" max="7" width="10" style="364" customWidth="1"/>
    <col min="8" max="9" width="5" style="364" customWidth="1"/>
    <col min="10" max="15" width="4.7109375" style="364" customWidth="1"/>
    <col min="16" max="16" width="7.42578125" style="364" customWidth="1"/>
    <col min="17" max="17" width="5.7109375" style="364" customWidth="1"/>
    <col min="18" max="19" width="7" style="364" customWidth="1"/>
    <col min="20" max="21" width="5" style="364" customWidth="1"/>
    <col min="22" max="103" width="10" style="364" customWidth="1"/>
    <col min="104" max="104" width="14.42578125" style="364" customWidth="1"/>
    <col min="105" max="16384" width="14.42578125" style="364"/>
  </cols>
  <sheetData>
    <row r="1" spans="1:127" ht="15.75" customHeight="1" x14ac:dyDescent="0.25">
      <c r="A1" s="580" t="s">
        <v>10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365"/>
      <c r="B2" s="365"/>
      <c r="C2" s="365"/>
      <c r="D2" s="365"/>
      <c r="E2" s="365"/>
      <c r="F2" s="366"/>
      <c r="G2" s="367"/>
      <c r="H2" s="366">
        <v>2025</v>
      </c>
      <c r="I2" s="366">
        <v>2025</v>
      </c>
      <c r="J2" s="366">
        <v>2025</v>
      </c>
      <c r="K2" s="366">
        <v>2025</v>
      </c>
      <c r="L2" s="366">
        <v>2025</v>
      </c>
      <c r="M2" s="366">
        <v>2025</v>
      </c>
      <c r="N2" s="366">
        <v>2025</v>
      </c>
      <c r="O2" s="366">
        <v>2025</v>
      </c>
      <c r="P2" s="366">
        <v>2025</v>
      </c>
      <c r="Q2" s="366">
        <v>2025</v>
      </c>
      <c r="R2" s="366">
        <v>2025</v>
      </c>
      <c r="S2" s="366">
        <v>2025</v>
      </c>
      <c r="T2" s="366">
        <v>2025</v>
      </c>
      <c r="U2" s="366">
        <v>2026</v>
      </c>
      <c r="V2" s="366">
        <v>2026</v>
      </c>
      <c r="W2" s="366">
        <v>2026</v>
      </c>
      <c r="X2" s="366">
        <v>2026</v>
      </c>
      <c r="Y2" s="366">
        <v>2026</v>
      </c>
      <c r="Z2" s="366">
        <v>2026</v>
      </c>
      <c r="AA2" s="366">
        <v>2026</v>
      </c>
      <c r="AB2" s="366">
        <v>2026</v>
      </c>
      <c r="AC2" s="366">
        <v>2026</v>
      </c>
      <c r="AD2" s="366">
        <v>2026</v>
      </c>
      <c r="AE2" s="366">
        <v>2026</v>
      </c>
      <c r="AF2" s="368">
        <v>2027</v>
      </c>
      <c r="AG2" s="368">
        <v>2027</v>
      </c>
      <c r="AH2" s="368">
        <v>2027</v>
      </c>
      <c r="AI2" s="368">
        <v>2027</v>
      </c>
      <c r="AJ2" s="368">
        <v>2027</v>
      </c>
      <c r="AK2" s="368">
        <v>2027</v>
      </c>
      <c r="AL2" s="368">
        <v>2027</v>
      </c>
      <c r="AM2" s="368">
        <v>2027</v>
      </c>
      <c r="AN2" s="368">
        <v>2027</v>
      </c>
      <c r="AO2" s="368">
        <v>2027</v>
      </c>
      <c r="AP2" s="368">
        <v>2027</v>
      </c>
      <c r="AQ2" s="368">
        <v>2027</v>
      </c>
      <c r="AR2" s="368">
        <v>2028</v>
      </c>
      <c r="AS2" s="368">
        <v>2028</v>
      </c>
      <c r="AT2" s="368">
        <v>2028</v>
      </c>
      <c r="AU2" s="368">
        <v>2028</v>
      </c>
      <c r="AV2" s="368">
        <v>2028</v>
      </c>
      <c r="AW2" s="368">
        <v>2028</v>
      </c>
      <c r="AX2" s="368">
        <v>2028</v>
      </c>
      <c r="AY2" s="368">
        <v>2028</v>
      </c>
      <c r="AZ2" s="368">
        <v>2028</v>
      </c>
      <c r="BA2" s="368">
        <v>2028</v>
      </c>
      <c r="BB2" s="368">
        <v>2028</v>
      </c>
      <c r="BC2" s="368">
        <v>2028</v>
      </c>
      <c r="BD2" s="368">
        <v>2029</v>
      </c>
      <c r="BE2" s="368">
        <v>2029</v>
      </c>
      <c r="BF2" s="368">
        <v>2029</v>
      </c>
      <c r="BG2" s="368">
        <v>2029</v>
      </c>
      <c r="BH2" s="368">
        <v>2029</v>
      </c>
      <c r="BI2" s="368">
        <v>2029</v>
      </c>
      <c r="BJ2" s="368">
        <v>2029</v>
      </c>
      <c r="BK2" s="368">
        <v>2029</v>
      </c>
      <c r="BL2" s="368">
        <v>2029</v>
      </c>
      <c r="BM2" s="368">
        <v>2029</v>
      </c>
      <c r="BN2" s="368">
        <v>2029</v>
      </c>
      <c r="BO2" s="368">
        <v>2029</v>
      </c>
      <c r="BP2" s="368">
        <v>2030</v>
      </c>
      <c r="BQ2" s="368">
        <v>2030</v>
      </c>
      <c r="BR2" s="368">
        <v>2030</v>
      </c>
      <c r="BS2" s="368">
        <v>2030</v>
      </c>
      <c r="BT2" s="368">
        <v>2030</v>
      </c>
      <c r="BU2" s="368">
        <v>2030</v>
      </c>
      <c r="BV2" s="368">
        <v>2030</v>
      </c>
      <c r="BW2" s="368">
        <v>2030</v>
      </c>
      <c r="BX2" s="368">
        <v>2030</v>
      </c>
      <c r="BY2" s="368">
        <v>2030</v>
      </c>
      <c r="BZ2" s="368">
        <v>2030</v>
      </c>
      <c r="CA2" s="368">
        <v>2030</v>
      </c>
      <c r="CB2" s="368">
        <v>2031</v>
      </c>
      <c r="CC2" s="368">
        <v>2031</v>
      </c>
      <c r="CD2" s="368">
        <v>2031</v>
      </c>
      <c r="CE2" s="368">
        <v>2031</v>
      </c>
      <c r="CF2" s="368">
        <v>2031</v>
      </c>
      <c r="CG2" s="368">
        <v>2031</v>
      </c>
      <c r="CH2" s="368">
        <v>2031</v>
      </c>
      <c r="CI2" s="368">
        <v>2031</v>
      </c>
      <c r="CJ2" s="368">
        <v>2031</v>
      </c>
      <c r="CK2" s="368">
        <v>2031</v>
      </c>
      <c r="CL2" s="368">
        <v>2031</v>
      </c>
      <c r="CM2" s="368">
        <v>2031</v>
      </c>
      <c r="CN2" s="368">
        <v>2032</v>
      </c>
      <c r="CO2" s="368">
        <v>2032</v>
      </c>
      <c r="CP2" s="368">
        <v>2032</v>
      </c>
      <c r="CQ2" s="368">
        <v>2032</v>
      </c>
      <c r="CR2" s="368">
        <v>2032</v>
      </c>
      <c r="CS2" s="368">
        <v>2032</v>
      </c>
      <c r="CT2" s="368">
        <v>2032</v>
      </c>
      <c r="CU2" s="368">
        <v>2032</v>
      </c>
      <c r="CV2" s="368">
        <v>2032</v>
      </c>
      <c r="CW2" s="368">
        <v>2032</v>
      </c>
      <c r="CX2" s="368">
        <v>2032</v>
      </c>
      <c r="CY2" s="368">
        <v>2032</v>
      </c>
      <c r="CZ2" s="368">
        <v>2033</v>
      </c>
      <c r="DA2" s="368">
        <v>2033</v>
      </c>
      <c r="DB2" s="368">
        <v>2033</v>
      </c>
      <c r="DC2" s="368">
        <v>2033</v>
      </c>
      <c r="DD2" s="368">
        <v>2033</v>
      </c>
      <c r="DE2" s="368">
        <v>2033</v>
      </c>
      <c r="DF2" s="368">
        <v>2033</v>
      </c>
      <c r="DG2" s="368">
        <v>2033</v>
      </c>
      <c r="DH2" s="368">
        <v>2033</v>
      </c>
      <c r="DI2" s="368">
        <v>2033</v>
      </c>
      <c r="DJ2" s="368">
        <v>2033</v>
      </c>
      <c r="DK2" s="368">
        <v>2033</v>
      </c>
      <c r="DL2" s="368">
        <v>2034</v>
      </c>
      <c r="DM2" s="368">
        <v>2034</v>
      </c>
      <c r="DN2" s="368">
        <v>2034</v>
      </c>
      <c r="DO2" s="368">
        <v>2034</v>
      </c>
      <c r="DP2" s="368">
        <v>2034</v>
      </c>
      <c r="DQ2" s="368">
        <v>2034</v>
      </c>
      <c r="DR2" s="368">
        <v>2034</v>
      </c>
      <c r="DS2" s="368">
        <v>2034</v>
      </c>
      <c r="DT2" s="368">
        <v>2034</v>
      </c>
      <c r="DU2" s="368">
        <v>2034</v>
      </c>
      <c r="DV2" s="368">
        <v>2034</v>
      </c>
      <c r="DW2" s="368">
        <v>2034</v>
      </c>
    </row>
    <row r="3" spans="1:127" x14ac:dyDescent="0.25">
      <c r="A3" s="369"/>
      <c r="B3" s="369" t="s">
        <v>183</v>
      </c>
      <c r="C3" s="369" t="s">
        <v>184</v>
      </c>
      <c r="D3" s="369" t="s">
        <v>185</v>
      </c>
      <c r="E3" s="369" t="s">
        <v>186</v>
      </c>
      <c r="F3" s="369" t="s">
        <v>187</v>
      </c>
      <c r="G3" s="369" t="s">
        <v>188</v>
      </c>
      <c r="H3" s="369" t="s">
        <v>189</v>
      </c>
      <c r="I3" s="369" t="s">
        <v>190</v>
      </c>
      <c r="J3" s="369" t="s">
        <v>191</v>
      </c>
      <c r="K3" s="369" t="s">
        <v>192</v>
      </c>
      <c r="L3" s="369" t="s">
        <v>193</v>
      </c>
      <c r="M3" s="369" t="s">
        <v>194</v>
      </c>
      <c r="N3" s="369" t="s">
        <v>195</v>
      </c>
      <c r="O3" s="369" t="s">
        <v>196</v>
      </c>
      <c r="P3" s="369" t="s">
        <v>197</v>
      </c>
      <c r="Q3" s="369" t="s">
        <v>198</v>
      </c>
      <c r="R3" s="369" t="s">
        <v>199</v>
      </c>
      <c r="S3" s="369" t="s">
        <v>200</v>
      </c>
      <c r="T3" s="369" t="s">
        <v>189</v>
      </c>
      <c r="U3" s="369" t="s">
        <v>190</v>
      </c>
      <c r="V3" s="369" t="s">
        <v>191</v>
      </c>
      <c r="W3" s="369" t="s">
        <v>192</v>
      </c>
      <c r="X3" s="369" t="s">
        <v>193</v>
      </c>
      <c r="Y3" s="369" t="s">
        <v>194</v>
      </c>
      <c r="Z3" s="369" t="s">
        <v>195</v>
      </c>
      <c r="AA3" s="369" t="s">
        <v>196</v>
      </c>
      <c r="AB3" s="369" t="s">
        <v>197</v>
      </c>
      <c r="AC3" s="369" t="s">
        <v>198</v>
      </c>
      <c r="AD3" s="369" t="s">
        <v>199</v>
      </c>
      <c r="AE3" s="369" t="s">
        <v>200</v>
      </c>
      <c r="AF3" s="370" t="s">
        <v>189</v>
      </c>
      <c r="AG3" s="370" t="s">
        <v>190</v>
      </c>
      <c r="AH3" s="370" t="s">
        <v>191</v>
      </c>
      <c r="AI3" s="370" t="s">
        <v>192</v>
      </c>
      <c r="AJ3" s="370" t="s">
        <v>193</v>
      </c>
      <c r="AK3" s="370" t="s">
        <v>194</v>
      </c>
      <c r="AL3" s="370" t="s">
        <v>195</v>
      </c>
      <c r="AM3" s="370" t="s">
        <v>196</v>
      </c>
      <c r="AN3" s="370" t="s">
        <v>197</v>
      </c>
      <c r="AO3" s="370" t="s">
        <v>198</v>
      </c>
      <c r="AP3" s="370" t="s">
        <v>199</v>
      </c>
      <c r="AQ3" s="370" t="s">
        <v>200</v>
      </c>
      <c r="AR3" s="370" t="s">
        <v>189</v>
      </c>
      <c r="AS3" s="370" t="s">
        <v>190</v>
      </c>
      <c r="AT3" s="370" t="s">
        <v>191</v>
      </c>
      <c r="AU3" s="370" t="s">
        <v>192</v>
      </c>
      <c r="AV3" s="370" t="s">
        <v>193</v>
      </c>
      <c r="AW3" s="370" t="s">
        <v>194</v>
      </c>
      <c r="AX3" s="370" t="s">
        <v>195</v>
      </c>
      <c r="AY3" s="370" t="s">
        <v>196</v>
      </c>
      <c r="AZ3" s="370" t="s">
        <v>197</v>
      </c>
      <c r="BA3" s="370" t="s">
        <v>198</v>
      </c>
      <c r="BB3" s="370" t="s">
        <v>199</v>
      </c>
      <c r="BC3" s="370" t="s">
        <v>200</v>
      </c>
      <c r="BD3" s="370" t="s">
        <v>189</v>
      </c>
      <c r="BE3" s="370" t="s">
        <v>190</v>
      </c>
      <c r="BF3" s="370" t="s">
        <v>191</v>
      </c>
      <c r="BG3" s="370" t="s">
        <v>192</v>
      </c>
      <c r="BH3" s="370" t="s">
        <v>193</v>
      </c>
      <c r="BI3" s="370" t="s">
        <v>194</v>
      </c>
      <c r="BJ3" s="370" t="s">
        <v>195</v>
      </c>
      <c r="BK3" s="370" t="s">
        <v>196</v>
      </c>
      <c r="BL3" s="370" t="s">
        <v>197</v>
      </c>
      <c r="BM3" s="370" t="s">
        <v>198</v>
      </c>
      <c r="BN3" s="370" t="s">
        <v>199</v>
      </c>
      <c r="BO3" s="370" t="s">
        <v>200</v>
      </c>
      <c r="BP3" s="370" t="s">
        <v>189</v>
      </c>
      <c r="BQ3" s="370" t="s">
        <v>190</v>
      </c>
      <c r="BR3" s="370" t="s">
        <v>191</v>
      </c>
      <c r="BS3" s="370" t="s">
        <v>192</v>
      </c>
      <c r="BT3" s="370" t="s">
        <v>193</v>
      </c>
      <c r="BU3" s="370" t="s">
        <v>194</v>
      </c>
      <c r="BV3" s="370" t="s">
        <v>195</v>
      </c>
      <c r="BW3" s="370" t="s">
        <v>196</v>
      </c>
      <c r="BX3" s="370" t="s">
        <v>197</v>
      </c>
      <c r="BY3" s="370" t="s">
        <v>198</v>
      </c>
      <c r="BZ3" s="370" t="s">
        <v>199</v>
      </c>
      <c r="CA3" s="370" t="s">
        <v>200</v>
      </c>
      <c r="CB3" s="370" t="s">
        <v>189</v>
      </c>
      <c r="CC3" s="370" t="s">
        <v>190</v>
      </c>
      <c r="CD3" s="370" t="s">
        <v>191</v>
      </c>
      <c r="CE3" s="370" t="s">
        <v>192</v>
      </c>
      <c r="CF3" s="370" t="s">
        <v>193</v>
      </c>
      <c r="CG3" s="370" t="s">
        <v>194</v>
      </c>
      <c r="CH3" s="370" t="s">
        <v>195</v>
      </c>
      <c r="CI3" s="370" t="s">
        <v>196</v>
      </c>
      <c r="CJ3" s="370" t="s">
        <v>197</v>
      </c>
      <c r="CK3" s="370" t="s">
        <v>198</v>
      </c>
      <c r="CL3" s="370" t="s">
        <v>199</v>
      </c>
      <c r="CM3" s="370" t="s">
        <v>200</v>
      </c>
      <c r="CN3" s="370" t="s">
        <v>189</v>
      </c>
      <c r="CO3" s="370" t="s">
        <v>190</v>
      </c>
      <c r="CP3" s="370" t="s">
        <v>191</v>
      </c>
      <c r="CQ3" s="370" t="s">
        <v>192</v>
      </c>
      <c r="CR3" s="370" t="s">
        <v>193</v>
      </c>
      <c r="CS3" s="370" t="s">
        <v>194</v>
      </c>
      <c r="CT3" s="370" t="s">
        <v>195</v>
      </c>
      <c r="CU3" s="370" t="s">
        <v>196</v>
      </c>
      <c r="CV3" s="370" t="s">
        <v>197</v>
      </c>
      <c r="CW3" s="370" t="s">
        <v>198</v>
      </c>
      <c r="CX3" s="370" t="s">
        <v>199</v>
      </c>
      <c r="CY3" s="370" t="s">
        <v>200</v>
      </c>
      <c r="CZ3" s="370" t="s">
        <v>189</v>
      </c>
      <c r="DA3" s="370" t="s">
        <v>190</v>
      </c>
      <c r="DB3" s="370" t="s">
        <v>191</v>
      </c>
      <c r="DC3" s="370" t="s">
        <v>192</v>
      </c>
      <c r="DD3" s="370" t="s">
        <v>193</v>
      </c>
      <c r="DE3" s="370" t="s">
        <v>194</v>
      </c>
      <c r="DF3" s="370" t="s">
        <v>195</v>
      </c>
      <c r="DG3" s="370" t="s">
        <v>196</v>
      </c>
      <c r="DH3" s="370" t="s">
        <v>197</v>
      </c>
      <c r="DI3" s="370" t="s">
        <v>198</v>
      </c>
      <c r="DJ3" s="370" t="s">
        <v>199</v>
      </c>
      <c r="DK3" s="370" t="s">
        <v>200</v>
      </c>
      <c r="DL3" s="370" t="s">
        <v>189</v>
      </c>
      <c r="DM3" s="370" t="s">
        <v>190</v>
      </c>
      <c r="DN3" s="370" t="s">
        <v>191</v>
      </c>
      <c r="DO3" s="370" t="s">
        <v>192</v>
      </c>
      <c r="DP3" s="370" t="s">
        <v>193</v>
      </c>
      <c r="DQ3" s="370" t="s">
        <v>194</v>
      </c>
      <c r="DR3" s="370" t="s">
        <v>195</v>
      </c>
      <c r="DS3" s="370" t="s">
        <v>196</v>
      </c>
      <c r="DT3" s="370" t="s">
        <v>197</v>
      </c>
      <c r="DU3" s="370" t="s">
        <v>198</v>
      </c>
      <c r="DV3" s="370" t="s">
        <v>199</v>
      </c>
      <c r="DW3" s="370" t="s">
        <v>200</v>
      </c>
    </row>
    <row r="4" spans="1:127" x14ac:dyDescent="0.25">
      <c r="A4" s="365"/>
      <c r="B4" s="365"/>
      <c r="C4" s="371"/>
      <c r="D4" s="371"/>
      <c r="E4" s="365"/>
      <c r="F4" s="366"/>
      <c r="G4" s="365"/>
      <c r="H4" s="365"/>
      <c r="I4" s="365"/>
      <c r="J4" s="365"/>
      <c r="K4" s="365"/>
      <c r="L4" s="365"/>
      <c r="M4" s="365"/>
      <c r="N4" s="365"/>
      <c r="O4" s="365"/>
      <c r="P4" s="365"/>
    </row>
    <row r="5" spans="1:127" ht="14.25" customHeight="1" x14ac:dyDescent="0.25">
      <c r="A5" s="372" t="s">
        <v>201</v>
      </c>
      <c r="B5" s="373">
        <v>61</v>
      </c>
      <c r="C5" s="374" t="s">
        <v>312</v>
      </c>
      <c r="D5" s="375"/>
      <c r="E5" s="376"/>
      <c r="F5" s="377"/>
      <c r="G5" s="378"/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  <c r="AD5" s="379"/>
      <c r="AE5" s="379"/>
      <c r="AF5" s="379"/>
      <c r="AG5" s="379"/>
      <c r="AH5" s="379"/>
      <c r="AI5" s="379"/>
      <c r="AJ5" s="379"/>
      <c r="AK5" s="379"/>
      <c r="AL5" s="379"/>
      <c r="AM5" s="379"/>
      <c r="AN5" s="379"/>
      <c r="AO5" s="379"/>
      <c r="AP5" s="379"/>
      <c r="AQ5" s="379"/>
      <c r="AR5" s="379"/>
      <c r="AS5" s="379"/>
      <c r="AT5" s="379"/>
      <c r="AU5" s="379"/>
      <c r="AV5" s="379"/>
      <c r="AW5" s="379"/>
      <c r="AX5" s="379"/>
      <c r="AY5" s="379"/>
      <c r="AZ5" s="379"/>
      <c r="BA5" s="379"/>
      <c r="BB5" s="379"/>
      <c r="BC5" s="379"/>
      <c r="BD5" s="379"/>
      <c r="BE5" s="379"/>
      <c r="BF5" s="379"/>
      <c r="BG5" s="379"/>
      <c r="BH5" s="379"/>
      <c r="BI5" s="379"/>
      <c r="BJ5" s="379"/>
      <c r="BK5" s="379"/>
      <c r="BL5" s="379"/>
      <c r="BM5" s="379"/>
      <c r="BN5" s="379"/>
      <c r="BO5" s="379"/>
      <c r="BP5" s="379"/>
      <c r="BQ5" s="379"/>
      <c r="BR5" s="379"/>
      <c r="BS5" s="379"/>
      <c r="BT5" s="379"/>
      <c r="BU5" s="379"/>
      <c r="BV5" s="379"/>
      <c r="BW5" s="379"/>
      <c r="BX5" s="379"/>
      <c r="BY5" s="379"/>
      <c r="BZ5" s="379"/>
      <c r="CA5" s="379"/>
      <c r="CB5" s="379"/>
      <c r="CC5" s="379"/>
      <c r="CD5" s="379"/>
      <c r="CE5" s="379"/>
      <c r="CF5" s="379"/>
      <c r="CG5" s="379"/>
      <c r="CH5" s="379"/>
      <c r="CI5" s="379"/>
      <c r="CJ5" s="379"/>
      <c r="CK5" s="379"/>
      <c r="CL5" s="379"/>
      <c r="CM5" s="379"/>
      <c r="CN5" s="379"/>
      <c r="CO5" s="379"/>
      <c r="CP5" s="379"/>
      <c r="CQ5" s="379"/>
      <c r="CR5" s="379"/>
      <c r="CS5" s="379"/>
      <c r="CT5" s="379"/>
      <c r="CU5" s="379"/>
      <c r="CV5" s="379"/>
      <c r="CW5" s="379"/>
      <c r="CX5" s="379"/>
      <c r="CY5" s="379"/>
      <c r="CZ5" s="379"/>
      <c r="DA5" s="379"/>
      <c r="DB5" s="379"/>
      <c r="DC5" s="379"/>
      <c r="DD5" s="379"/>
      <c r="DE5" s="379"/>
      <c r="DF5" s="379"/>
      <c r="DG5" s="379"/>
      <c r="DH5" s="379"/>
      <c r="DI5" s="379"/>
      <c r="DJ5" s="379"/>
      <c r="DK5" s="379"/>
      <c r="DL5" s="379"/>
      <c r="DM5" s="379"/>
      <c r="DN5" s="379"/>
      <c r="DO5" s="379"/>
      <c r="DP5" s="379"/>
      <c r="DQ5" s="379"/>
      <c r="DR5" s="379"/>
      <c r="DS5" s="379"/>
      <c r="DT5" s="379"/>
      <c r="DU5" s="379"/>
      <c r="DV5" s="379"/>
      <c r="DW5" s="379"/>
    </row>
    <row r="6" spans="1:127" ht="14.25" customHeight="1" x14ac:dyDescent="0.25">
      <c r="A6" s="372" t="s">
        <v>205</v>
      </c>
      <c r="B6" s="373">
        <v>105.5</v>
      </c>
      <c r="C6" s="374" t="s">
        <v>313</v>
      </c>
      <c r="D6" s="371"/>
      <c r="E6" s="380"/>
      <c r="F6" s="381"/>
      <c r="G6" s="382"/>
      <c r="H6" s="367"/>
      <c r="I6" s="367"/>
      <c r="J6" s="367"/>
      <c r="K6" s="367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  <c r="AA6" s="367"/>
      <c r="AB6" s="367"/>
      <c r="AC6" s="367"/>
      <c r="AD6" s="367"/>
      <c r="AE6" s="367"/>
      <c r="AF6" s="367"/>
      <c r="AG6" s="367"/>
      <c r="AH6" s="367"/>
      <c r="AI6" s="367"/>
      <c r="AJ6" s="367"/>
      <c r="AK6" s="367"/>
      <c r="AL6" s="367"/>
      <c r="AM6" s="367"/>
      <c r="AN6" s="367"/>
      <c r="AO6" s="367"/>
      <c r="AP6" s="367"/>
      <c r="AQ6" s="367"/>
      <c r="AR6" s="367"/>
      <c r="AS6" s="367"/>
      <c r="AT6" s="367"/>
      <c r="AU6" s="367"/>
      <c r="AV6" s="367"/>
      <c r="AW6" s="367"/>
      <c r="AX6" s="367"/>
      <c r="AY6" s="367"/>
      <c r="AZ6" s="367"/>
      <c r="BA6" s="367"/>
      <c r="BB6" s="367"/>
      <c r="BC6" s="367"/>
      <c r="BD6" s="367"/>
      <c r="BE6" s="367"/>
      <c r="BF6" s="367"/>
      <c r="BG6" s="367"/>
      <c r="BH6" s="367"/>
      <c r="BI6" s="367"/>
      <c r="BJ6" s="367"/>
      <c r="BK6" s="367"/>
      <c r="BL6" s="367"/>
      <c r="BM6" s="367"/>
      <c r="BN6" s="367"/>
      <c r="BO6" s="367"/>
      <c r="BP6" s="367"/>
      <c r="BQ6" s="367"/>
      <c r="BR6" s="367"/>
      <c r="BS6" s="367"/>
      <c r="BT6" s="367"/>
      <c r="BU6" s="367"/>
      <c r="BV6" s="367"/>
      <c r="BW6" s="367"/>
      <c r="BX6" s="367"/>
      <c r="BY6" s="367"/>
      <c r="BZ6" s="367"/>
      <c r="CA6" s="367"/>
      <c r="CB6" s="367"/>
      <c r="CC6" s="367"/>
      <c r="CD6" s="367"/>
      <c r="CE6" s="367"/>
      <c r="CF6" s="367"/>
      <c r="CG6" s="367"/>
      <c r="CH6" s="367"/>
      <c r="CI6" s="367"/>
      <c r="CJ6" s="367"/>
      <c r="CK6" s="367"/>
      <c r="CL6" s="367"/>
      <c r="CM6" s="367"/>
      <c r="CN6" s="367"/>
      <c r="CO6" s="367"/>
      <c r="CP6" s="367"/>
      <c r="CQ6" s="367"/>
      <c r="CR6" s="367"/>
      <c r="CS6" s="367"/>
      <c r="CT6" s="367"/>
      <c r="CU6" s="367"/>
      <c r="CV6" s="367"/>
      <c r="CW6" s="367"/>
      <c r="CX6" s="367"/>
      <c r="CY6" s="367"/>
      <c r="CZ6" s="367"/>
      <c r="DA6" s="367"/>
      <c r="DB6" s="367"/>
      <c r="DC6" s="367"/>
      <c r="DD6" s="367"/>
      <c r="DE6" s="367"/>
      <c r="DF6" s="367"/>
      <c r="DG6" s="367"/>
      <c r="DH6" s="367"/>
      <c r="DI6" s="367"/>
      <c r="DJ6" s="367"/>
      <c r="DK6" s="367"/>
      <c r="DL6" s="367"/>
      <c r="DM6" s="367"/>
      <c r="DN6" s="367"/>
      <c r="DO6" s="367"/>
      <c r="DP6" s="367"/>
      <c r="DQ6" s="367"/>
      <c r="DR6" s="367"/>
      <c r="DS6" s="367"/>
      <c r="DT6" s="367"/>
      <c r="DU6" s="367"/>
      <c r="DV6" s="367"/>
      <c r="DW6" s="367"/>
    </row>
    <row r="7" spans="1:127" ht="14.25" customHeight="1" x14ac:dyDescent="0.25">
      <c r="A7" s="372" t="s">
        <v>207</v>
      </c>
      <c r="B7" s="373">
        <v>105.5</v>
      </c>
      <c r="C7" s="374" t="s">
        <v>314</v>
      </c>
      <c r="D7" s="371"/>
      <c r="E7" s="376"/>
      <c r="F7" s="377"/>
      <c r="G7" s="382"/>
      <c r="H7" s="379"/>
      <c r="I7" s="379"/>
      <c r="J7" s="379"/>
      <c r="K7" s="379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  <c r="AA7" s="367"/>
      <c r="AB7" s="367"/>
      <c r="AC7" s="367"/>
      <c r="AD7" s="367"/>
      <c r="AE7" s="367"/>
      <c r="AF7" s="367"/>
      <c r="AG7" s="367"/>
      <c r="AH7" s="367"/>
      <c r="AI7" s="367"/>
      <c r="AJ7" s="367"/>
      <c r="AK7" s="367"/>
      <c r="AL7" s="367"/>
      <c r="AM7" s="367"/>
      <c r="AN7" s="367"/>
      <c r="AO7" s="367"/>
      <c r="AP7" s="367"/>
      <c r="AQ7" s="367"/>
      <c r="AR7" s="367"/>
      <c r="AS7" s="367"/>
      <c r="AT7" s="367"/>
      <c r="AU7" s="367"/>
      <c r="AV7" s="367"/>
      <c r="AW7" s="367"/>
      <c r="AX7" s="367"/>
      <c r="AY7" s="367"/>
      <c r="AZ7" s="367"/>
      <c r="BA7" s="367"/>
      <c r="BB7" s="367"/>
      <c r="BC7" s="367"/>
      <c r="BD7" s="367"/>
      <c r="BE7" s="367"/>
      <c r="BF7" s="367"/>
      <c r="BG7" s="367"/>
      <c r="BH7" s="367"/>
      <c r="BI7" s="367"/>
      <c r="BJ7" s="367"/>
      <c r="BK7" s="367"/>
      <c r="BL7" s="367"/>
      <c r="BM7" s="367"/>
      <c r="BN7" s="367"/>
      <c r="BO7" s="367"/>
      <c r="BP7" s="367"/>
      <c r="BQ7" s="367"/>
      <c r="BR7" s="367"/>
      <c r="BS7" s="367"/>
      <c r="BT7" s="367"/>
      <c r="BU7" s="367"/>
      <c r="BV7" s="367"/>
      <c r="BW7" s="367"/>
      <c r="BX7" s="367"/>
      <c r="BY7" s="367"/>
      <c r="BZ7" s="367"/>
      <c r="CA7" s="367"/>
      <c r="CB7" s="367"/>
      <c r="CC7" s="367"/>
      <c r="CD7" s="367"/>
      <c r="CE7" s="367"/>
      <c r="CF7" s="367"/>
      <c r="CG7" s="367"/>
      <c r="CH7" s="367"/>
      <c r="CI7" s="367"/>
      <c r="CJ7" s="367"/>
      <c r="CK7" s="367"/>
      <c r="CL7" s="367"/>
      <c r="CM7" s="367"/>
      <c r="CN7" s="367"/>
      <c r="CO7" s="367"/>
      <c r="CP7" s="367"/>
      <c r="CQ7" s="367"/>
      <c r="CR7" s="367"/>
      <c r="CS7" s="367"/>
      <c r="CT7" s="367"/>
      <c r="CU7" s="367"/>
      <c r="CV7" s="367"/>
      <c r="CW7" s="367"/>
      <c r="CX7" s="367"/>
      <c r="CY7" s="367"/>
      <c r="CZ7" s="367"/>
      <c r="DA7" s="367"/>
      <c r="DB7" s="367"/>
      <c r="DC7" s="367"/>
      <c r="DD7" s="367"/>
      <c r="DE7" s="367"/>
      <c r="DF7" s="367"/>
      <c r="DG7" s="367"/>
      <c r="DH7" s="367"/>
      <c r="DI7" s="367"/>
      <c r="DJ7" s="367"/>
      <c r="DK7" s="367"/>
      <c r="DL7" s="367"/>
      <c r="DM7" s="367"/>
      <c r="DN7" s="367"/>
      <c r="DO7" s="367"/>
      <c r="DP7" s="367"/>
      <c r="DQ7" s="367"/>
      <c r="DR7" s="367"/>
      <c r="DS7" s="367"/>
      <c r="DT7" s="367"/>
      <c r="DU7" s="367"/>
      <c r="DV7" s="367"/>
      <c r="DW7" s="367"/>
    </row>
    <row r="8" spans="1:127" ht="14.25" customHeight="1" x14ac:dyDescent="0.25">
      <c r="A8" s="372" t="s">
        <v>209</v>
      </c>
      <c r="B8" s="373">
        <v>61</v>
      </c>
      <c r="C8" s="374" t="s">
        <v>315</v>
      </c>
      <c r="D8" s="371"/>
      <c r="E8" s="380"/>
      <c r="F8" s="381"/>
      <c r="G8" s="382"/>
      <c r="H8" s="365"/>
      <c r="I8" s="365"/>
      <c r="J8" s="365"/>
      <c r="K8" s="365"/>
      <c r="L8" s="365"/>
      <c r="M8" s="365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7"/>
      <c r="AJ8" s="367"/>
      <c r="AK8" s="367"/>
      <c r="AL8" s="367"/>
      <c r="AM8" s="367"/>
      <c r="AN8" s="367"/>
      <c r="AO8" s="367"/>
      <c r="AP8" s="367"/>
      <c r="AQ8" s="367"/>
      <c r="AR8" s="367"/>
      <c r="AS8" s="367"/>
      <c r="AT8" s="367"/>
      <c r="AU8" s="367"/>
      <c r="AV8" s="367"/>
      <c r="AW8" s="367"/>
      <c r="AX8" s="367"/>
      <c r="AY8" s="367"/>
      <c r="AZ8" s="367"/>
      <c r="BA8" s="367"/>
      <c r="BB8" s="367"/>
      <c r="BC8" s="367"/>
      <c r="BD8" s="367"/>
      <c r="BE8" s="367"/>
      <c r="BF8" s="367"/>
      <c r="BG8" s="367"/>
      <c r="BH8" s="367"/>
      <c r="BI8" s="367"/>
      <c r="BJ8" s="367"/>
      <c r="BK8" s="367"/>
      <c r="BL8" s="367"/>
      <c r="BM8" s="367"/>
      <c r="BN8" s="367"/>
      <c r="BO8" s="367"/>
      <c r="BP8" s="367"/>
      <c r="BQ8" s="367"/>
      <c r="BR8" s="367"/>
      <c r="BS8" s="367"/>
      <c r="BT8" s="367"/>
      <c r="BU8" s="367"/>
      <c r="BV8" s="367"/>
      <c r="BW8" s="367"/>
      <c r="BX8" s="367"/>
      <c r="BY8" s="367"/>
      <c r="BZ8" s="367"/>
      <c r="CA8" s="367"/>
      <c r="CB8" s="367"/>
      <c r="CC8" s="367"/>
      <c r="CD8" s="367"/>
      <c r="CE8" s="367"/>
      <c r="CF8" s="367"/>
      <c r="CG8" s="367"/>
      <c r="CH8" s="367"/>
      <c r="CI8" s="367"/>
      <c r="CJ8" s="367"/>
      <c r="CK8" s="367"/>
      <c r="CL8" s="367"/>
      <c r="CM8" s="367"/>
      <c r="CN8" s="367"/>
      <c r="CO8" s="367"/>
      <c r="CP8" s="367"/>
      <c r="CQ8" s="367"/>
      <c r="CR8" s="367"/>
      <c r="CS8" s="367"/>
      <c r="CT8" s="367"/>
      <c r="CU8" s="367"/>
      <c r="CV8" s="367"/>
      <c r="CW8" s="367"/>
      <c r="CX8" s="367"/>
      <c r="CY8" s="367"/>
      <c r="CZ8" s="367"/>
      <c r="DA8" s="367"/>
      <c r="DB8" s="367"/>
      <c r="DC8" s="367"/>
      <c r="DD8" s="367"/>
      <c r="DE8" s="367"/>
      <c r="DF8" s="367"/>
      <c r="DG8" s="367"/>
      <c r="DH8" s="367"/>
      <c r="DI8" s="367"/>
      <c r="DJ8" s="367"/>
      <c r="DK8" s="367"/>
      <c r="DL8" s="367"/>
      <c r="DM8" s="367"/>
      <c r="DN8" s="367"/>
      <c r="DO8" s="367"/>
      <c r="DP8" s="367"/>
      <c r="DQ8" s="367"/>
      <c r="DR8" s="367"/>
      <c r="DS8" s="367"/>
      <c r="DT8" s="367"/>
      <c r="DU8" s="367"/>
      <c r="DV8" s="367"/>
      <c r="DW8" s="367"/>
    </row>
    <row r="9" spans="1:127" ht="14.25" customHeight="1" x14ac:dyDescent="0.25">
      <c r="A9" s="372" t="s">
        <v>211</v>
      </c>
      <c r="B9" s="373">
        <v>106.5</v>
      </c>
      <c r="C9" s="374" t="s">
        <v>316</v>
      </c>
      <c r="D9" s="375"/>
      <c r="E9" s="376"/>
      <c r="F9" s="377"/>
      <c r="G9" s="378"/>
      <c r="H9" s="379"/>
      <c r="I9" s="379"/>
      <c r="J9" s="379"/>
      <c r="K9" s="379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79"/>
      <c r="AC9" s="379"/>
      <c r="AD9" s="379"/>
      <c r="AE9" s="379"/>
      <c r="AF9" s="379"/>
      <c r="AG9" s="379"/>
      <c r="AH9" s="379"/>
      <c r="AI9" s="379"/>
      <c r="AJ9" s="379"/>
      <c r="AK9" s="379"/>
      <c r="AL9" s="379"/>
      <c r="AM9" s="379"/>
      <c r="AN9" s="379"/>
      <c r="AO9" s="379"/>
      <c r="AP9" s="379"/>
      <c r="AQ9" s="379"/>
      <c r="AR9" s="379"/>
      <c r="AS9" s="379"/>
      <c r="AT9" s="379"/>
      <c r="AU9" s="379"/>
      <c r="AV9" s="379"/>
      <c r="AW9" s="379"/>
      <c r="AX9" s="379"/>
      <c r="AY9" s="379"/>
      <c r="AZ9" s="379"/>
      <c r="BA9" s="379"/>
      <c r="BB9" s="379"/>
      <c r="BC9" s="379"/>
      <c r="BD9" s="379"/>
      <c r="BE9" s="379"/>
      <c r="BF9" s="379"/>
      <c r="BG9" s="379"/>
      <c r="BH9" s="379"/>
      <c r="BI9" s="379"/>
      <c r="BJ9" s="379"/>
      <c r="BK9" s="379"/>
      <c r="BL9" s="379"/>
      <c r="BM9" s="379"/>
      <c r="BN9" s="379"/>
      <c r="BO9" s="379"/>
      <c r="BP9" s="379"/>
      <c r="BQ9" s="379"/>
      <c r="BR9" s="379"/>
      <c r="BS9" s="379"/>
      <c r="BT9" s="379"/>
      <c r="BU9" s="379"/>
      <c r="BV9" s="379"/>
      <c r="BW9" s="379"/>
      <c r="BX9" s="379"/>
      <c r="BY9" s="379"/>
      <c r="BZ9" s="379"/>
      <c r="CA9" s="379"/>
      <c r="CB9" s="379"/>
      <c r="CC9" s="379"/>
      <c r="CD9" s="379"/>
      <c r="CE9" s="379"/>
      <c r="CF9" s="379"/>
      <c r="CG9" s="379"/>
      <c r="CH9" s="379"/>
      <c r="CI9" s="379"/>
      <c r="CJ9" s="379"/>
      <c r="CK9" s="379"/>
      <c r="CL9" s="379"/>
      <c r="CM9" s="379"/>
      <c r="CN9" s="379"/>
      <c r="CO9" s="379"/>
      <c r="CP9" s="379"/>
      <c r="CQ9" s="379"/>
      <c r="CR9" s="379"/>
      <c r="CS9" s="379"/>
      <c r="CT9" s="379"/>
      <c r="CU9" s="379"/>
      <c r="CV9" s="379"/>
      <c r="CW9" s="379"/>
      <c r="CX9" s="379"/>
      <c r="CY9" s="379"/>
      <c r="CZ9" s="379"/>
      <c r="DA9" s="379"/>
      <c r="DB9" s="379"/>
      <c r="DC9" s="379"/>
      <c r="DD9" s="379"/>
      <c r="DE9" s="379"/>
      <c r="DF9" s="379"/>
      <c r="DG9" s="379"/>
      <c r="DH9" s="379"/>
      <c r="DI9" s="379"/>
      <c r="DJ9" s="379"/>
      <c r="DK9" s="379"/>
      <c r="DL9" s="379"/>
      <c r="DM9" s="379"/>
      <c r="DN9" s="379"/>
      <c r="DO9" s="379"/>
      <c r="DP9" s="379"/>
      <c r="DQ9" s="379"/>
      <c r="DR9" s="379"/>
      <c r="DS9" s="379"/>
      <c r="DT9" s="379"/>
      <c r="DU9" s="379"/>
      <c r="DV9" s="379"/>
      <c r="DW9" s="379"/>
    </row>
    <row r="10" spans="1:127" ht="14.25" customHeight="1" x14ac:dyDescent="0.25">
      <c r="A10" s="372" t="s">
        <v>213</v>
      </c>
      <c r="B10" s="373">
        <v>101.8</v>
      </c>
      <c r="C10" s="374" t="s">
        <v>317</v>
      </c>
      <c r="D10" s="375"/>
      <c r="E10" s="383"/>
      <c r="F10" s="384"/>
      <c r="G10" s="385"/>
      <c r="H10" s="386"/>
      <c r="I10" s="386"/>
      <c r="J10" s="386"/>
      <c r="K10" s="386"/>
      <c r="L10" s="386"/>
      <c r="M10" s="386"/>
      <c r="N10" s="386"/>
      <c r="O10" s="386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C10" s="379"/>
      <c r="AD10" s="379"/>
      <c r="AE10" s="379"/>
      <c r="AF10" s="379"/>
      <c r="AG10" s="379"/>
      <c r="AH10" s="379"/>
      <c r="AI10" s="379"/>
      <c r="AJ10" s="379"/>
      <c r="AK10" s="379"/>
      <c r="AL10" s="379"/>
      <c r="AM10" s="379"/>
      <c r="AN10" s="379"/>
      <c r="AO10" s="379"/>
      <c r="AP10" s="379"/>
      <c r="AQ10" s="379"/>
      <c r="AR10" s="379"/>
      <c r="AS10" s="379"/>
      <c r="AT10" s="379"/>
      <c r="AU10" s="379"/>
      <c r="AV10" s="379"/>
      <c r="AW10" s="379"/>
      <c r="AX10" s="379"/>
      <c r="AY10" s="379"/>
      <c r="AZ10" s="379"/>
      <c r="BA10" s="379"/>
      <c r="BB10" s="379"/>
      <c r="BC10" s="379"/>
      <c r="BD10" s="379"/>
      <c r="BE10" s="379"/>
      <c r="BF10" s="379"/>
      <c r="BG10" s="379"/>
      <c r="BH10" s="379"/>
      <c r="BI10" s="379"/>
      <c r="BJ10" s="379"/>
      <c r="BK10" s="379"/>
      <c r="BL10" s="379"/>
      <c r="BM10" s="379"/>
      <c r="BN10" s="379"/>
      <c r="BO10" s="379"/>
      <c r="BP10" s="379"/>
      <c r="BQ10" s="379"/>
      <c r="BR10" s="379"/>
      <c r="BS10" s="379"/>
      <c r="BT10" s="379"/>
      <c r="BU10" s="379"/>
      <c r="BV10" s="379"/>
      <c r="BW10" s="379"/>
      <c r="BX10" s="379"/>
      <c r="BY10" s="379"/>
      <c r="BZ10" s="379"/>
      <c r="CA10" s="379"/>
      <c r="CB10" s="379"/>
      <c r="CC10" s="379"/>
      <c r="CD10" s="379"/>
      <c r="CE10" s="379"/>
      <c r="CF10" s="379"/>
      <c r="CG10" s="379"/>
      <c r="CH10" s="379"/>
      <c r="CI10" s="379"/>
      <c r="CJ10" s="379"/>
      <c r="CK10" s="379"/>
      <c r="CL10" s="379"/>
      <c r="CM10" s="379"/>
      <c r="CN10" s="379"/>
      <c r="CO10" s="379"/>
      <c r="CP10" s="379"/>
      <c r="CQ10" s="379"/>
      <c r="CR10" s="379"/>
      <c r="CS10" s="379"/>
      <c r="CT10" s="379"/>
      <c r="CU10" s="379"/>
      <c r="CV10" s="379"/>
      <c r="CW10" s="379"/>
      <c r="CX10" s="379"/>
      <c r="CY10" s="379"/>
      <c r="CZ10" s="379"/>
      <c r="DA10" s="379"/>
      <c r="DB10" s="379"/>
      <c r="DC10" s="379"/>
      <c r="DD10" s="379"/>
      <c r="DE10" s="379"/>
      <c r="DF10" s="379"/>
      <c r="DG10" s="379"/>
      <c r="DH10" s="379"/>
      <c r="DI10" s="379"/>
      <c r="DJ10" s="379"/>
      <c r="DK10" s="379"/>
      <c r="DL10" s="379"/>
      <c r="DM10" s="379"/>
      <c r="DN10" s="379"/>
      <c r="DO10" s="379"/>
      <c r="DP10" s="379"/>
      <c r="DQ10" s="379"/>
      <c r="DR10" s="379"/>
      <c r="DS10" s="379"/>
      <c r="DT10" s="379"/>
      <c r="DU10" s="379"/>
      <c r="DV10" s="379"/>
      <c r="DW10" s="379"/>
    </row>
    <row r="11" spans="1:127" ht="14.25" customHeight="1" x14ac:dyDescent="0.25">
      <c r="A11" s="372" t="s">
        <v>215</v>
      </c>
      <c r="B11" s="373">
        <v>100.5</v>
      </c>
      <c r="C11" s="374" t="s">
        <v>318</v>
      </c>
      <c r="D11" s="375"/>
      <c r="E11" s="376"/>
      <c r="F11" s="377"/>
      <c r="G11" s="378"/>
      <c r="H11" s="386"/>
      <c r="I11" s="386"/>
      <c r="J11" s="386"/>
      <c r="K11" s="386"/>
      <c r="L11" s="386"/>
      <c r="M11" s="386"/>
      <c r="N11" s="386"/>
      <c r="O11" s="386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  <c r="AI11" s="379"/>
      <c r="AJ11" s="379"/>
      <c r="AK11" s="379"/>
      <c r="AL11" s="379"/>
      <c r="AM11" s="379"/>
      <c r="AN11" s="379"/>
      <c r="AO11" s="379"/>
      <c r="AP11" s="379"/>
      <c r="AQ11" s="379"/>
      <c r="AR11" s="379"/>
      <c r="AS11" s="379"/>
      <c r="AT11" s="379"/>
      <c r="AU11" s="379"/>
      <c r="AV11" s="379"/>
      <c r="AW11" s="379"/>
      <c r="AX11" s="379"/>
      <c r="AY11" s="379"/>
      <c r="AZ11" s="379"/>
      <c r="BA11" s="379"/>
      <c r="BB11" s="379"/>
      <c r="BC11" s="379"/>
      <c r="BD11" s="379"/>
      <c r="BE11" s="379"/>
      <c r="BF11" s="379"/>
      <c r="BG11" s="379"/>
      <c r="BH11" s="379"/>
      <c r="BI11" s="379"/>
      <c r="BJ11" s="379"/>
      <c r="BK11" s="379"/>
      <c r="BL11" s="379"/>
      <c r="BM11" s="379"/>
      <c r="BN11" s="379"/>
      <c r="BO11" s="379"/>
      <c r="BP11" s="379"/>
      <c r="BQ11" s="379"/>
      <c r="BR11" s="379"/>
      <c r="BS11" s="379"/>
      <c r="BT11" s="379"/>
      <c r="BU11" s="379"/>
      <c r="BV11" s="379"/>
      <c r="BW11" s="379"/>
      <c r="BX11" s="379"/>
      <c r="BY11" s="379"/>
      <c r="BZ11" s="379"/>
      <c r="CA11" s="379"/>
      <c r="CB11" s="379"/>
      <c r="CC11" s="379"/>
      <c r="CD11" s="379"/>
      <c r="CE11" s="379"/>
      <c r="CF11" s="379"/>
      <c r="CG11" s="379"/>
      <c r="CH11" s="379"/>
      <c r="CI11" s="379"/>
      <c r="CJ11" s="379"/>
      <c r="CK11" s="379"/>
      <c r="CL11" s="379"/>
      <c r="CM11" s="379"/>
      <c r="CN11" s="379"/>
      <c r="CO11" s="379"/>
      <c r="CP11" s="379"/>
      <c r="CQ11" s="379"/>
      <c r="CR11" s="379"/>
      <c r="CS11" s="379"/>
      <c r="CT11" s="379"/>
      <c r="CU11" s="379"/>
      <c r="CV11" s="379"/>
      <c r="CW11" s="379"/>
      <c r="CX11" s="379"/>
      <c r="CY11" s="379"/>
      <c r="CZ11" s="379"/>
      <c r="DA11" s="379"/>
      <c r="DB11" s="379"/>
      <c r="DC11" s="379"/>
      <c r="DD11" s="379"/>
      <c r="DE11" s="379"/>
      <c r="DF11" s="379"/>
      <c r="DG11" s="379"/>
      <c r="DH11" s="379"/>
      <c r="DI11" s="379"/>
      <c r="DJ11" s="379"/>
      <c r="DK11" s="379"/>
      <c r="DL11" s="379"/>
      <c r="DM11" s="379"/>
      <c r="DN11" s="379"/>
      <c r="DO11" s="379"/>
      <c r="DP11" s="379"/>
      <c r="DQ11" s="379"/>
      <c r="DR11" s="379"/>
      <c r="DS11" s="379"/>
      <c r="DT11" s="379"/>
      <c r="DU11" s="379"/>
      <c r="DV11" s="379"/>
      <c r="DW11" s="379"/>
    </row>
    <row r="12" spans="1:127" ht="14.25" customHeight="1" x14ac:dyDescent="0.25">
      <c r="A12" s="372" t="s">
        <v>217</v>
      </c>
      <c r="B12" s="373">
        <v>133.6</v>
      </c>
      <c r="C12" s="374" t="s">
        <v>319</v>
      </c>
      <c r="D12" s="375"/>
      <c r="E12" s="376"/>
      <c r="F12" s="377"/>
      <c r="G12" s="378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379"/>
      <c r="AI12" s="379"/>
      <c r="AJ12" s="379"/>
      <c r="AK12" s="379"/>
      <c r="AL12" s="379"/>
      <c r="AM12" s="379"/>
      <c r="AN12" s="379"/>
      <c r="AO12" s="379"/>
      <c r="AP12" s="379"/>
      <c r="AQ12" s="379"/>
      <c r="AR12" s="379"/>
      <c r="AS12" s="379"/>
      <c r="AT12" s="379"/>
      <c r="AU12" s="379"/>
      <c r="AV12" s="379"/>
      <c r="AW12" s="379"/>
      <c r="AX12" s="379"/>
      <c r="AY12" s="379"/>
      <c r="AZ12" s="379"/>
      <c r="BA12" s="379"/>
      <c r="BB12" s="379"/>
      <c r="BC12" s="379"/>
      <c r="BD12" s="379"/>
      <c r="BE12" s="379"/>
      <c r="BF12" s="379"/>
      <c r="BG12" s="379"/>
      <c r="BH12" s="379"/>
      <c r="BI12" s="379"/>
      <c r="BJ12" s="379"/>
      <c r="BK12" s="379"/>
      <c r="BL12" s="379"/>
      <c r="BM12" s="379"/>
      <c r="BN12" s="379"/>
      <c r="BO12" s="379"/>
      <c r="BP12" s="379"/>
      <c r="BQ12" s="379"/>
      <c r="BR12" s="379"/>
      <c r="BS12" s="379"/>
      <c r="BT12" s="379"/>
      <c r="BU12" s="379"/>
      <c r="BV12" s="379"/>
      <c r="BW12" s="379"/>
      <c r="BX12" s="379"/>
      <c r="BY12" s="379"/>
      <c r="BZ12" s="379"/>
      <c r="CA12" s="379"/>
      <c r="CB12" s="379"/>
      <c r="CC12" s="379"/>
      <c r="CD12" s="379"/>
      <c r="CE12" s="379"/>
      <c r="CF12" s="379"/>
      <c r="CG12" s="379"/>
      <c r="CH12" s="379"/>
      <c r="CI12" s="379"/>
      <c r="CJ12" s="379"/>
      <c r="CK12" s="379"/>
      <c r="CL12" s="379"/>
      <c r="CM12" s="379"/>
      <c r="CN12" s="379"/>
      <c r="CO12" s="379"/>
      <c r="CP12" s="379"/>
      <c r="CQ12" s="379"/>
      <c r="CR12" s="379"/>
      <c r="CS12" s="379"/>
      <c r="CT12" s="379"/>
      <c r="CU12" s="379"/>
      <c r="CV12" s="379"/>
      <c r="CW12" s="379"/>
      <c r="CX12" s="379"/>
      <c r="CY12" s="379"/>
      <c r="CZ12" s="379"/>
      <c r="DA12" s="379"/>
      <c r="DB12" s="379"/>
      <c r="DC12" s="379"/>
      <c r="DD12" s="379"/>
      <c r="DE12" s="379"/>
      <c r="DF12" s="379"/>
      <c r="DG12" s="379"/>
      <c r="DH12" s="379"/>
      <c r="DI12" s="379"/>
      <c r="DJ12" s="379"/>
      <c r="DK12" s="379"/>
      <c r="DL12" s="379"/>
      <c r="DM12" s="379"/>
      <c r="DN12" s="379"/>
      <c r="DO12" s="379"/>
      <c r="DP12" s="379"/>
      <c r="DQ12" s="379"/>
      <c r="DR12" s="379"/>
      <c r="DS12" s="379"/>
      <c r="DT12" s="379"/>
      <c r="DU12" s="379"/>
      <c r="DV12" s="379"/>
      <c r="DW12" s="379"/>
    </row>
    <row r="13" spans="1:127" ht="14.25" customHeight="1" x14ac:dyDescent="0.25">
      <c r="A13" s="372" t="s">
        <v>219</v>
      </c>
      <c r="B13" s="373">
        <v>100.9</v>
      </c>
      <c r="C13" s="374" t="s">
        <v>320</v>
      </c>
      <c r="D13" s="375"/>
      <c r="E13" s="376"/>
      <c r="F13" s="377"/>
      <c r="G13" s="378"/>
      <c r="H13" s="379"/>
      <c r="I13" s="379"/>
      <c r="J13" s="379"/>
      <c r="K13" s="379"/>
      <c r="L13" s="379"/>
      <c r="M13" s="379"/>
      <c r="N13" s="379"/>
      <c r="O13" s="379"/>
      <c r="P13" s="379"/>
      <c r="Q13" s="379"/>
      <c r="R13" s="379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C13" s="379"/>
      <c r="AD13" s="379"/>
      <c r="AE13" s="379"/>
      <c r="AF13" s="379"/>
      <c r="AG13" s="379"/>
      <c r="AH13" s="379"/>
      <c r="AI13" s="379"/>
      <c r="AJ13" s="379"/>
      <c r="AK13" s="379"/>
      <c r="AL13" s="379"/>
      <c r="AM13" s="379"/>
      <c r="AN13" s="379"/>
      <c r="AO13" s="379"/>
      <c r="AP13" s="379"/>
      <c r="AQ13" s="379"/>
      <c r="AR13" s="379"/>
      <c r="AS13" s="379"/>
      <c r="AT13" s="379"/>
      <c r="AU13" s="379"/>
      <c r="AV13" s="379"/>
      <c r="AW13" s="379"/>
      <c r="AX13" s="379"/>
      <c r="AY13" s="379"/>
      <c r="AZ13" s="379"/>
      <c r="BA13" s="379"/>
      <c r="BB13" s="379"/>
      <c r="BC13" s="379"/>
      <c r="BD13" s="379"/>
      <c r="BE13" s="379"/>
      <c r="BF13" s="379"/>
      <c r="BG13" s="379"/>
      <c r="BH13" s="379"/>
      <c r="BI13" s="379"/>
      <c r="BJ13" s="379"/>
      <c r="BK13" s="379"/>
      <c r="BL13" s="379"/>
      <c r="BM13" s="379"/>
      <c r="BN13" s="379"/>
      <c r="BO13" s="379"/>
      <c r="BP13" s="379"/>
      <c r="BQ13" s="379"/>
      <c r="BR13" s="379"/>
      <c r="BS13" s="379"/>
      <c r="BT13" s="379"/>
      <c r="BU13" s="379"/>
      <c r="BV13" s="379"/>
      <c r="BW13" s="379"/>
      <c r="BX13" s="379"/>
      <c r="BY13" s="379"/>
      <c r="BZ13" s="379"/>
      <c r="CA13" s="379"/>
      <c r="CB13" s="379"/>
      <c r="CC13" s="379"/>
      <c r="CD13" s="379"/>
      <c r="CE13" s="379"/>
      <c r="CF13" s="379"/>
      <c r="CG13" s="379"/>
      <c r="CH13" s="379"/>
      <c r="CI13" s="379"/>
      <c r="CJ13" s="379"/>
      <c r="CK13" s="379"/>
      <c r="CL13" s="379"/>
      <c r="CM13" s="379"/>
      <c r="CN13" s="379"/>
      <c r="CO13" s="379"/>
      <c r="CP13" s="379"/>
      <c r="CQ13" s="379"/>
      <c r="CR13" s="379"/>
      <c r="CS13" s="379"/>
      <c r="CT13" s="379"/>
      <c r="CU13" s="379"/>
      <c r="CV13" s="379"/>
      <c r="CW13" s="379"/>
      <c r="CX13" s="379"/>
      <c r="CY13" s="379"/>
      <c r="CZ13" s="379"/>
      <c r="DA13" s="379"/>
      <c r="DB13" s="379"/>
      <c r="DC13" s="379"/>
      <c r="DD13" s="379"/>
      <c r="DE13" s="379"/>
      <c r="DF13" s="379"/>
      <c r="DG13" s="379"/>
      <c r="DH13" s="379"/>
      <c r="DI13" s="379"/>
      <c r="DJ13" s="379"/>
      <c r="DK13" s="379"/>
      <c r="DL13" s="379"/>
      <c r="DM13" s="379"/>
      <c r="DN13" s="379"/>
      <c r="DO13" s="379"/>
      <c r="DP13" s="379"/>
      <c r="DQ13" s="379"/>
      <c r="DR13" s="379"/>
      <c r="DS13" s="379"/>
      <c r="DT13" s="379"/>
      <c r="DU13" s="379"/>
      <c r="DV13" s="379"/>
      <c r="DW13" s="379"/>
    </row>
    <row r="14" spans="1:127" ht="14.25" customHeight="1" x14ac:dyDescent="0.25">
      <c r="A14" s="372" t="s">
        <v>220</v>
      </c>
      <c r="B14" s="373">
        <v>63</v>
      </c>
      <c r="C14" s="374" t="s">
        <v>321</v>
      </c>
      <c r="D14" s="371"/>
      <c r="E14" s="380"/>
      <c r="F14" s="381"/>
      <c r="G14" s="382"/>
      <c r="H14" s="367"/>
      <c r="I14" s="367"/>
      <c r="J14" s="367"/>
      <c r="K14" s="367"/>
      <c r="L14" s="367"/>
      <c r="M14" s="367"/>
      <c r="N14" s="367"/>
      <c r="O14" s="367"/>
      <c r="P14" s="367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79"/>
      <c r="AG14" s="379"/>
      <c r="AH14" s="379"/>
      <c r="AI14" s="379"/>
      <c r="AJ14" s="379"/>
      <c r="AK14" s="379"/>
      <c r="AL14" s="379"/>
      <c r="AM14" s="379"/>
      <c r="AN14" s="379"/>
      <c r="AO14" s="379"/>
      <c r="AP14" s="379"/>
      <c r="AQ14" s="379"/>
      <c r="AR14" s="379"/>
      <c r="AS14" s="379"/>
      <c r="AT14" s="379"/>
      <c r="AU14" s="379"/>
      <c r="AV14" s="379"/>
      <c r="AW14" s="379"/>
      <c r="AX14" s="379"/>
      <c r="AY14" s="379"/>
      <c r="AZ14" s="379"/>
      <c r="BA14" s="379"/>
      <c r="BB14" s="379"/>
      <c r="BC14" s="379"/>
      <c r="BD14" s="379"/>
      <c r="BE14" s="379"/>
      <c r="BF14" s="379"/>
      <c r="BG14" s="379"/>
      <c r="BH14" s="379"/>
      <c r="BI14" s="379"/>
      <c r="BJ14" s="379"/>
      <c r="BK14" s="379"/>
      <c r="BL14" s="379"/>
      <c r="BM14" s="379"/>
      <c r="BN14" s="379"/>
      <c r="BO14" s="379"/>
      <c r="BP14" s="379"/>
      <c r="BQ14" s="379"/>
      <c r="BR14" s="379"/>
      <c r="BS14" s="379"/>
      <c r="BT14" s="379"/>
      <c r="BU14" s="379"/>
      <c r="BV14" s="379"/>
      <c r="BW14" s="379"/>
      <c r="BX14" s="379"/>
      <c r="BY14" s="379"/>
      <c r="BZ14" s="379"/>
      <c r="CA14" s="379"/>
      <c r="CB14" s="379"/>
      <c r="CC14" s="379"/>
      <c r="CD14" s="379"/>
      <c r="CE14" s="379"/>
      <c r="CF14" s="379"/>
      <c r="CG14" s="379"/>
      <c r="CH14" s="379"/>
      <c r="CI14" s="379"/>
      <c r="CJ14" s="379"/>
      <c r="CK14" s="379"/>
      <c r="CL14" s="379"/>
      <c r="CM14" s="379"/>
      <c r="CN14" s="379"/>
      <c r="CO14" s="379"/>
      <c r="CP14" s="379"/>
      <c r="CQ14" s="379"/>
      <c r="CR14" s="379"/>
      <c r="CS14" s="379"/>
      <c r="CT14" s="379"/>
      <c r="CU14" s="379"/>
      <c r="CV14" s="379"/>
      <c r="CW14" s="379"/>
      <c r="CX14" s="379"/>
      <c r="CY14" s="379"/>
      <c r="CZ14" s="379"/>
      <c r="DA14" s="379"/>
      <c r="DB14" s="379"/>
      <c r="DC14" s="379"/>
      <c r="DD14" s="379"/>
      <c r="DE14" s="379"/>
      <c r="DF14" s="379"/>
      <c r="DG14" s="379"/>
      <c r="DH14" s="379"/>
      <c r="DI14" s="379"/>
      <c r="DJ14" s="379"/>
      <c r="DK14" s="379"/>
      <c r="DL14" s="379"/>
      <c r="DM14" s="379"/>
      <c r="DN14" s="379"/>
      <c r="DO14" s="379"/>
      <c r="DP14" s="379"/>
      <c r="DQ14" s="379"/>
      <c r="DR14" s="379"/>
      <c r="DS14" s="379"/>
      <c r="DT14" s="379"/>
      <c r="DU14" s="379"/>
      <c r="DV14" s="379"/>
      <c r="DW14" s="379"/>
    </row>
    <row r="15" spans="1:127" ht="14.25" customHeight="1" x14ac:dyDescent="0.25">
      <c r="A15" s="372" t="s">
        <v>222</v>
      </c>
      <c r="B15" s="373">
        <v>73.5</v>
      </c>
      <c r="C15" s="374" t="s">
        <v>322</v>
      </c>
      <c r="D15" s="375"/>
      <c r="E15" s="376"/>
      <c r="F15" s="377"/>
      <c r="G15" s="378"/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C15" s="379"/>
      <c r="AD15" s="379"/>
      <c r="AE15" s="379"/>
      <c r="AF15" s="379"/>
      <c r="AG15" s="379"/>
      <c r="AH15" s="379"/>
      <c r="AI15" s="379"/>
      <c r="AJ15" s="379"/>
      <c r="AK15" s="379"/>
      <c r="AL15" s="379"/>
      <c r="AM15" s="379"/>
      <c r="AN15" s="379"/>
      <c r="AO15" s="379"/>
      <c r="AP15" s="379"/>
      <c r="AQ15" s="379"/>
      <c r="AR15" s="379"/>
      <c r="AS15" s="379"/>
      <c r="AT15" s="379"/>
      <c r="AU15" s="379"/>
      <c r="AV15" s="379"/>
      <c r="AW15" s="379"/>
      <c r="AX15" s="379"/>
      <c r="AY15" s="379"/>
      <c r="AZ15" s="379"/>
      <c r="BA15" s="379"/>
      <c r="BB15" s="379"/>
      <c r="BC15" s="379"/>
      <c r="BD15" s="379"/>
      <c r="BE15" s="379"/>
      <c r="BF15" s="379"/>
      <c r="BG15" s="379"/>
      <c r="BH15" s="379"/>
      <c r="BI15" s="379"/>
      <c r="BJ15" s="379"/>
      <c r="BK15" s="379"/>
      <c r="BL15" s="379"/>
      <c r="BM15" s="379"/>
      <c r="BN15" s="379"/>
      <c r="BO15" s="379"/>
      <c r="BP15" s="379"/>
      <c r="BQ15" s="379"/>
      <c r="BR15" s="379"/>
      <c r="BS15" s="379"/>
      <c r="BT15" s="379"/>
      <c r="BU15" s="379"/>
      <c r="BV15" s="379"/>
      <c r="BW15" s="379"/>
      <c r="BX15" s="379"/>
      <c r="BY15" s="379"/>
      <c r="BZ15" s="379"/>
      <c r="CA15" s="379"/>
      <c r="CB15" s="379"/>
      <c r="CC15" s="379"/>
      <c r="CD15" s="379"/>
      <c r="CE15" s="379"/>
      <c r="CF15" s="379"/>
      <c r="CG15" s="379"/>
      <c r="CH15" s="379"/>
      <c r="CI15" s="379"/>
      <c r="CJ15" s="379"/>
      <c r="CK15" s="379"/>
      <c r="CL15" s="379"/>
      <c r="CM15" s="379"/>
      <c r="CN15" s="379"/>
      <c r="CO15" s="379"/>
      <c r="CP15" s="379"/>
      <c r="CQ15" s="379"/>
      <c r="CR15" s="379"/>
      <c r="CS15" s="379"/>
      <c r="CT15" s="379"/>
      <c r="CU15" s="379"/>
      <c r="CV15" s="379"/>
      <c r="CW15" s="379"/>
      <c r="CX15" s="379"/>
      <c r="CY15" s="379"/>
      <c r="CZ15" s="379"/>
      <c r="DA15" s="379"/>
      <c r="DB15" s="379"/>
      <c r="DC15" s="379"/>
      <c r="DD15" s="379"/>
      <c r="DE15" s="379"/>
      <c r="DF15" s="379"/>
      <c r="DG15" s="379"/>
      <c r="DH15" s="379"/>
      <c r="DI15" s="379"/>
      <c r="DJ15" s="379"/>
      <c r="DK15" s="379"/>
      <c r="DL15" s="379"/>
      <c r="DM15" s="379"/>
      <c r="DN15" s="379"/>
      <c r="DO15" s="379"/>
      <c r="DP15" s="379"/>
      <c r="DQ15" s="379"/>
      <c r="DR15" s="379"/>
      <c r="DS15" s="379"/>
      <c r="DT15" s="379"/>
      <c r="DU15" s="379"/>
      <c r="DV15" s="379"/>
      <c r="DW15" s="379"/>
    </row>
    <row r="16" spans="1:127" ht="14.25" customHeight="1" x14ac:dyDescent="0.25">
      <c r="A16" s="372" t="s">
        <v>223</v>
      </c>
      <c r="B16" s="373">
        <v>73.5</v>
      </c>
      <c r="C16" s="374" t="s">
        <v>312</v>
      </c>
      <c r="D16" s="375"/>
      <c r="E16" s="383"/>
      <c r="F16" s="384"/>
      <c r="G16" s="378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C16" s="379"/>
      <c r="AD16" s="379"/>
      <c r="AE16" s="379"/>
      <c r="AF16" s="379"/>
      <c r="AG16" s="379"/>
      <c r="AH16" s="379"/>
      <c r="AI16" s="379"/>
      <c r="AJ16" s="379"/>
      <c r="AK16" s="379"/>
      <c r="AL16" s="379"/>
      <c r="AM16" s="379"/>
      <c r="AN16" s="379"/>
      <c r="AO16" s="379"/>
      <c r="AP16" s="379"/>
      <c r="AQ16" s="379"/>
      <c r="AR16" s="379"/>
      <c r="AS16" s="379"/>
      <c r="AT16" s="379"/>
      <c r="AU16" s="379"/>
      <c r="AV16" s="379"/>
      <c r="AW16" s="379"/>
      <c r="AX16" s="379"/>
      <c r="AY16" s="379"/>
      <c r="AZ16" s="379"/>
      <c r="BA16" s="379"/>
      <c r="BB16" s="379"/>
      <c r="BC16" s="379"/>
      <c r="BD16" s="379"/>
      <c r="BE16" s="379"/>
      <c r="BF16" s="379"/>
      <c r="BG16" s="379"/>
      <c r="BH16" s="379"/>
      <c r="BI16" s="379"/>
      <c r="BJ16" s="379"/>
      <c r="BK16" s="379"/>
      <c r="BL16" s="379"/>
      <c r="BM16" s="379"/>
      <c r="BN16" s="379"/>
      <c r="BO16" s="379"/>
      <c r="BP16" s="379"/>
      <c r="BQ16" s="379"/>
      <c r="BR16" s="379"/>
      <c r="BS16" s="379"/>
      <c r="BT16" s="379"/>
      <c r="BU16" s="379"/>
      <c r="BV16" s="379"/>
      <c r="BW16" s="379"/>
      <c r="BX16" s="379"/>
      <c r="BY16" s="379"/>
      <c r="BZ16" s="379"/>
      <c r="CA16" s="379"/>
      <c r="CB16" s="379"/>
      <c r="CC16" s="379"/>
      <c r="CD16" s="379"/>
      <c r="CE16" s="379"/>
      <c r="CF16" s="379"/>
      <c r="CG16" s="379"/>
      <c r="CH16" s="379"/>
      <c r="CI16" s="379"/>
      <c r="CJ16" s="379"/>
      <c r="CK16" s="379"/>
      <c r="CL16" s="379"/>
      <c r="CM16" s="379"/>
      <c r="CN16" s="379"/>
      <c r="CO16" s="379"/>
      <c r="CP16" s="379"/>
      <c r="CQ16" s="379"/>
      <c r="CR16" s="379"/>
      <c r="CS16" s="379"/>
      <c r="CT16" s="379"/>
      <c r="CU16" s="379"/>
      <c r="CV16" s="379"/>
      <c r="CW16" s="379"/>
      <c r="CX16" s="379"/>
      <c r="CY16" s="379"/>
      <c r="CZ16" s="379"/>
      <c r="DA16" s="379"/>
      <c r="DB16" s="379"/>
      <c r="DC16" s="379"/>
      <c r="DD16" s="379"/>
      <c r="DE16" s="379"/>
      <c r="DF16" s="379"/>
      <c r="DG16" s="379"/>
      <c r="DH16" s="379"/>
      <c r="DI16" s="379"/>
      <c r="DJ16" s="379"/>
      <c r="DK16" s="379"/>
      <c r="DL16" s="379"/>
      <c r="DM16" s="379"/>
      <c r="DN16" s="379"/>
      <c r="DO16" s="379"/>
      <c r="DP16" s="379"/>
      <c r="DQ16" s="379"/>
      <c r="DR16" s="379"/>
      <c r="DS16" s="379"/>
      <c r="DT16" s="379"/>
      <c r="DU16" s="379"/>
      <c r="DV16" s="379"/>
      <c r="DW16" s="379"/>
    </row>
    <row r="17" spans="1:127" ht="14.25" customHeight="1" x14ac:dyDescent="0.25">
      <c r="A17" s="372" t="s">
        <v>224</v>
      </c>
      <c r="B17" s="373">
        <v>73.5</v>
      </c>
      <c r="C17" s="374" t="s">
        <v>312</v>
      </c>
      <c r="D17" s="371"/>
      <c r="E17" s="380"/>
      <c r="F17" s="381"/>
      <c r="G17" s="382"/>
      <c r="H17" s="365"/>
      <c r="I17" s="365"/>
      <c r="J17" s="365"/>
      <c r="K17" s="365"/>
      <c r="L17" s="365"/>
      <c r="M17" s="365"/>
      <c r="N17" s="365"/>
      <c r="O17" s="365"/>
      <c r="P17" s="365"/>
      <c r="Q17" s="365"/>
      <c r="R17" s="365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79"/>
      <c r="AG17" s="379"/>
      <c r="AH17" s="379"/>
      <c r="AI17" s="379"/>
      <c r="AJ17" s="379"/>
      <c r="AK17" s="379"/>
      <c r="AL17" s="379"/>
      <c r="AM17" s="379"/>
      <c r="AN17" s="379"/>
      <c r="AO17" s="379"/>
      <c r="AP17" s="379"/>
      <c r="AQ17" s="379"/>
      <c r="AR17" s="379"/>
      <c r="AS17" s="379"/>
      <c r="AT17" s="379"/>
      <c r="AU17" s="379"/>
      <c r="AV17" s="379"/>
      <c r="AW17" s="379"/>
      <c r="AX17" s="379"/>
      <c r="AY17" s="379"/>
      <c r="AZ17" s="379"/>
      <c r="BA17" s="379"/>
      <c r="BB17" s="379"/>
      <c r="BC17" s="379"/>
      <c r="BD17" s="379"/>
      <c r="BE17" s="379"/>
      <c r="BF17" s="379"/>
      <c r="BG17" s="379"/>
      <c r="BH17" s="379"/>
      <c r="BI17" s="379"/>
      <c r="BJ17" s="379"/>
      <c r="BK17" s="379"/>
      <c r="BL17" s="379"/>
      <c r="BM17" s="379"/>
      <c r="BN17" s="379"/>
      <c r="BO17" s="379"/>
      <c r="BP17" s="379"/>
      <c r="BQ17" s="379"/>
      <c r="BR17" s="379"/>
      <c r="BS17" s="379"/>
      <c r="BT17" s="379"/>
      <c r="BU17" s="379"/>
      <c r="BV17" s="379"/>
      <c r="BW17" s="379"/>
      <c r="BX17" s="379"/>
      <c r="BY17" s="379"/>
      <c r="BZ17" s="379"/>
      <c r="CA17" s="379"/>
      <c r="CB17" s="379"/>
      <c r="CC17" s="379"/>
      <c r="CD17" s="379"/>
      <c r="CE17" s="379"/>
      <c r="CF17" s="379"/>
      <c r="CG17" s="379"/>
      <c r="CH17" s="379"/>
      <c r="CI17" s="379"/>
      <c r="CJ17" s="379"/>
      <c r="CK17" s="379"/>
      <c r="CL17" s="379"/>
      <c r="CM17" s="379"/>
      <c r="CN17" s="379"/>
      <c r="CO17" s="379"/>
      <c r="CP17" s="379"/>
      <c r="CQ17" s="379"/>
      <c r="CR17" s="379"/>
      <c r="CS17" s="379"/>
      <c r="CT17" s="379"/>
      <c r="CU17" s="379"/>
      <c r="CV17" s="379"/>
      <c r="CW17" s="379"/>
      <c r="CX17" s="379"/>
      <c r="CY17" s="379"/>
      <c r="CZ17" s="379"/>
      <c r="DA17" s="379"/>
      <c r="DB17" s="379"/>
      <c r="DC17" s="379"/>
      <c r="DD17" s="379"/>
      <c r="DE17" s="379"/>
      <c r="DF17" s="379"/>
      <c r="DG17" s="379"/>
      <c r="DH17" s="379"/>
      <c r="DI17" s="379"/>
      <c r="DJ17" s="379"/>
      <c r="DK17" s="379"/>
      <c r="DL17" s="379"/>
      <c r="DM17" s="379"/>
      <c r="DN17" s="379"/>
      <c r="DO17" s="379"/>
      <c r="DP17" s="379"/>
      <c r="DQ17" s="379"/>
      <c r="DR17" s="379"/>
      <c r="DS17" s="379"/>
      <c r="DT17" s="379"/>
      <c r="DU17" s="379"/>
      <c r="DV17" s="379"/>
      <c r="DW17" s="379"/>
    </row>
    <row r="18" spans="1:127" ht="14.25" customHeight="1" x14ac:dyDescent="0.25">
      <c r="A18" s="372" t="s">
        <v>226</v>
      </c>
      <c r="B18" s="373">
        <v>114.8</v>
      </c>
      <c r="C18" s="374" t="s">
        <v>312</v>
      </c>
      <c r="D18" s="371"/>
      <c r="E18" s="380"/>
      <c r="F18" s="381"/>
      <c r="G18" s="382"/>
      <c r="H18" s="365"/>
      <c r="I18" s="365"/>
      <c r="J18" s="365"/>
      <c r="K18" s="365"/>
      <c r="L18" s="365"/>
      <c r="M18" s="365"/>
      <c r="N18" s="365"/>
      <c r="O18" s="365"/>
      <c r="P18" s="365"/>
      <c r="Q18" s="365"/>
      <c r="R18" s="365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  <c r="AD18" s="379"/>
      <c r="AE18" s="379"/>
      <c r="AF18" s="379"/>
      <c r="AG18" s="379"/>
      <c r="AH18" s="379"/>
      <c r="AI18" s="379"/>
      <c r="AJ18" s="379"/>
      <c r="AK18" s="379"/>
      <c r="AL18" s="379"/>
      <c r="AM18" s="379"/>
      <c r="AN18" s="379"/>
      <c r="AO18" s="379"/>
      <c r="AP18" s="379"/>
      <c r="AQ18" s="379"/>
      <c r="AR18" s="379"/>
      <c r="AS18" s="379"/>
      <c r="AT18" s="379"/>
      <c r="AU18" s="379"/>
      <c r="AV18" s="379"/>
      <c r="AW18" s="379"/>
      <c r="AX18" s="379"/>
      <c r="AY18" s="379"/>
      <c r="AZ18" s="379"/>
      <c r="BA18" s="379"/>
      <c r="BB18" s="379"/>
      <c r="BC18" s="379"/>
      <c r="BD18" s="379"/>
      <c r="BE18" s="379"/>
      <c r="BF18" s="379"/>
      <c r="BG18" s="379"/>
      <c r="BH18" s="379"/>
      <c r="BI18" s="379"/>
      <c r="BJ18" s="379"/>
      <c r="BK18" s="379"/>
      <c r="BL18" s="379"/>
      <c r="BM18" s="379"/>
      <c r="BN18" s="379"/>
      <c r="BO18" s="379"/>
      <c r="BP18" s="379"/>
      <c r="BQ18" s="379"/>
      <c r="BR18" s="379"/>
      <c r="BS18" s="379"/>
      <c r="BT18" s="379"/>
      <c r="BU18" s="379"/>
      <c r="BV18" s="379"/>
      <c r="BW18" s="379"/>
      <c r="BX18" s="379"/>
      <c r="BY18" s="379"/>
      <c r="BZ18" s="379"/>
      <c r="CA18" s="379"/>
      <c r="CB18" s="379"/>
      <c r="CC18" s="379"/>
      <c r="CD18" s="379"/>
      <c r="CE18" s="379"/>
      <c r="CF18" s="379"/>
      <c r="CG18" s="379"/>
      <c r="CH18" s="379"/>
      <c r="CI18" s="379"/>
      <c r="CJ18" s="379"/>
      <c r="CK18" s="379"/>
      <c r="CL18" s="379"/>
      <c r="CM18" s="379"/>
      <c r="CN18" s="379"/>
      <c r="CO18" s="379"/>
      <c r="CP18" s="379"/>
      <c r="CQ18" s="379"/>
      <c r="CR18" s="379"/>
      <c r="CS18" s="379"/>
      <c r="CT18" s="379"/>
      <c r="CU18" s="379"/>
      <c r="CV18" s="379"/>
      <c r="CW18" s="379"/>
      <c r="CX18" s="379"/>
      <c r="CY18" s="379"/>
      <c r="CZ18" s="379"/>
      <c r="DA18" s="379"/>
      <c r="DB18" s="379"/>
      <c r="DC18" s="379"/>
      <c r="DD18" s="379"/>
      <c r="DE18" s="379"/>
      <c r="DF18" s="379"/>
      <c r="DG18" s="379"/>
      <c r="DH18" s="379"/>
      <c r="DI18" s="379"/>
      <c r="DJ18" s="379"/>
      <c r="DK18" s="379"/>
      <c r="DL18" s="379"/>
      <c r="DM18" s="379"/>
      <c r="DN18" s="379"/>
      <c r="DO18" s="379"/>
      <c r="DP18" s="379"/>
      <c r="DQ18" s="379"/>
      <c r="DR18" s="379"/>
      <c r="DS18" s="379"/>
      <c r="DT18" s="379"/>
      <c r="DU18" s="379"/>
      <c r="DV18" s="379"/>
      <c r="DW18" s="379"/>
    </row>
    <row r="19" spans="1:127" ht="14.25" customHeight="1" x14ac:dyDescent="0.25">
      <c r="A19" s="372" t="s">
        <v>228</v>
      </c>
      <c r="B19" s="373">
        <v>105.5</v>
      </c>
      <c r="C19" s="374" t="s">
        <v>312</v>
      </c>
      <c r="D19" s="371"/>
      <c r="E19" s="380"/>
      <c r="F19" s="381"/>
      <c r="G19" s="382"/>
      <c r="H19" s="367"/>
      <c r="I19" s="367"/>
      <c r="J19" s="367"/>
      <c r="K19" s="367"/>
      <c r="L19" s="367"/>
      <c r="M19" s="367"/>
      <c r="N19" s="367"/>
      <c r="O19" s="367"/>
      <c r="P19" s="367"/>
      <c r="Q19" s="367"/>
      <c r="R19" s="367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  <c r="AD19" s="379"/>
      <c r="AE19" s="379"/>
      <c r="AF19" s="379"/>
      <c r="AG19" s="379"/>
      <c r="AH19" s="379"/>
      <c r="AI19" s="379"/>
      <c r="AJ19" s="379"/>
      <c r="AK19" s="379"/>
      <c r="AL19" s="379"/>
      <c r="AM19" s="379"/>
      <c r="AN19" s="379"/>
      <c r="AO19" s="379"/>
      <c r="AP19" s="379"/>
      <c r="AQ19" s="379"/>
      <c r="AR19" s="379"/>
      <c r="AS19" s="379"/>
      <c r="AT19" s="379"/>
      <c r="AU19" s="379"/>
      <c r="AV19" s="379"/>
      <c r="AW19" s="379"/>
      <c r="AX19" s="379"/>
      <c r="AY19" s="379"/>
      <c r="AZ19" s="379"/>
      <c r="BA19" s="379"/>
      <c r="BB19" s="379"/>
      <c r="BC19" s="379"/>
      <c r="BD19" s="379"/>
      <c r="BE19" s="379"/>
      <c r="BF19" s="379"/>
      <c r="BG19" s="379"/>
      <c r="BH19" s="379"/>
      <c r="BI19" s="379"/>
      <c r="BJ19" s="379"/>
      <c r="BK19" s="379"/>
      <c r="BL19" s="379"/>
      <c r="BM19" s="379"/>
      <c r="BN19" s="379"/>
      <c r="BO19" s="379"/>
      <c r="BP19" s="379"/>
      <c r="BQ19" s="379"/>
      <c r="BR19" s="379"/>
      <c r="BS19" s="379"/>
      <c r="BT19" s="379"/>
      <c r="BU19" s="379"/>
      <c r="BV19" s="379"/>
      <c r="BW19" s="379"/>
      <c r="BX19" s="379"/>
      <c r="BY19" s="379"/>
      <c r="BZ19" s="379"/>
      <c r="CA19" s="379"/>
      <c r="CB19" s="379"/>
      <c r="CC19" s="379"/>
      <c r="CD19" s="379"/>
      <c r="CE19" s="379"/>
      <c r="CF19" s="379"/>
      <c r="CG19" s="379"/>
      <c r="CH19" s="379"/>
      <c r="CI19" s="379"/>
      <c r="CJ19" s="379"/>
      <c r="CK19" s="379"/>
      <c r="CL19" s="379"/>
      <c r="CM19" s="379"/>
      <c r="CN19" s="379"/>
      <c r="CO19" s="379"/>
      <c r="CP19" s="379"/>
      <c r="CQ19" s="379"/>
      <c r="CR19" s="379"/>
      <c r="CS19" s="379"/>
      <c r="CT19" s="379"/>
      <c r="CU19" s="379"/>
      <c r="CV19" s="379"/>
      <c r="CW19" s="379"/>
      <c r="CX19" s="379"/>
      <c r="CY19" s="379"/>
      <c r="CZ19" s="379"/>
      <c r="DA19" s="379"/>
      <c r="DB19" s="379"/>
      <c r="DC19" s="379"/>
      <c r="DD19" s="379"/>
      <c r="DE19" s="379"/>
      <c r="DF19" s="379"/>
      <c r="DG19" s="379"/>
      <c r="DH19" s="379"/>
      <c r="DI19" s="379"/>
      <c r="DJ19" s="379"/>
      <c r="DK19" s="379"/>
      <c r="DL19" s="379"/>
      <c r="DM19" s="379"/>
      <c r="DN19" s="379"/>
      <c r="DO19" s="379"/>
      <c r="DP19" s="379"/>
      <c r="DQ19" s="379"/>
      <c r="DR19" s="379"/>
      <c r="DS19" s="379"/>
      <c r="DT19" s="379"/>
      <c r="DU19" s="379"/>
      <c r="DV19" s="379"/>
      <c r="DW19" s="379"/>
    </row>
    <row r="20" spans="1:127" ht="15.75" customHeight="1" x14ac:dyDescent="0.25">
      <c r="A20" s="372"/>
      <c r="B20" s="366"/>
      <c r="C20" s="371"/>
      <c r="D20" s="371"/>
      <c r="E20" s="380"/>
      <c r="F20" s="381"/>
      <c r="G20" s="382"/>
      <c r="H20" s="365"/>
      <c r="I20" s="365"/>
      <c r="J20" s="365"/>
      <c r="K20" s="365"/>
      <c r="L20" s="365"/>
      <c r="M20" s="365"/>
      <c r="N20" s="365"/>
      <c r="O20" s="365"/>
      <c r="P20" s="365"/>
    </row>
    <row r="21" spans="1:127" ht="15.75" customHeight="1" x14ac:dyDescent="0.25">
      <c r="A21" s="365"/>
      <c r="B21" s="365"/>
      <c r="C21" s="371"/>
      <c r="D21" s="371"/>
      <c r="E21" s="387" t="s">
        <v>362</v>
      </c>
      <c r="F21" s="366"/>
      <c r="G21" s="388">
        <f t="shared" ref="G21:AL21" si="0">SUM(G5:G20)</f>
        <v>0</v>
      </c>
      <c r="H21" s="388">
        <f t="shared" si="0"/>
        <v>0</v>
      </c>
      <c r="I21" s="388">
        <f t="shared" si="0"/>
        <v>0</v>
      </c>
      <c r="J21" s="388">
        <f t="shared" si="0"/>
        <v>0</v>
      </c>
      <c r="K21" s="388">
        <f t="shared" si="0"/>
        <v>0</v>
      </c>
      <c r="L21" s="388">
        <f t="shared" si="0"/>
        <v>0</v>
      </c>
      <c r="M21" s="388">
        <f t="shared" si="0"/>
        <v>0</v>
      </c>
      <c r="N21" s="388">
        <f t="shared" si="0"/>
        <v>0</v>
      </c>
      <c r="O21" s="388">
        <f t="shared" si="0"/>
        <v>0</v>
      </c>
      <c r="P21" s="388">
        <f t="shared" si="0"/>
        <v>0</v>
      </c>
      <c r="Q21" s="388">
        <f t="shared" si="0"/>
        <v>0</v>
      </c>
      <c r="R21" s="388">
        <f t="shared" si="0"/>
        <v>0</v>
      </c>
      <c r="S21" s="388">
        <f t="shared" si="0"/>
        <v>0</v>
      </c>
      <c r="T21" s="388">
        <f t="shared" si="0"/>
        <v>0</v>
      </c>
      <c r="U21" s="388">
        <f t="shared" si="0"/>
        <v>0</v>
      </c>
      <c r="V21" s="388">
        <f t="shared" si="0"/>
        <v>0</v>
      </c>
      <c r="W21" s="388">
        <f t="shared" si="0"/>
        <v>0</v>
      </c>
      <c r="X21" s="388">
        <f t="shared" si="0"/>
        <v>0</v>
      </c>
      <c r="Y21" s="388">
        <f t="shared" si="0"/>
        <v>0</v>
      </c>
      <c r="Z21" s="388">
        <f t="shared" si="0"/>
        <v>0</v>
      </c>
      <c r="AA21" s="388">
        <f t="shared" si="0"/>
        <v>0</v>
      </c>
      <c r="AB21" s="388">
        <f t="shared" si="0"/>
        <v>0</v>
      </c>
      <c r="AC21" s="388">
        <f t="shared" si="0"/>
        <v>0</v>
      </c>
      <c r="AD21" s="388">
        <f t="shared" si="0"/>
        <v>0</v>
      </c>
      <c r="AE21" s="388">
        <f t="shared" si="0"/>
        <v>0</v>
      </c>
      <c r="AF21" s="388">
        <f t="shared" si="0"/>
        <v>0</v>
      </c>
      <c r="AG21" s="388">
        <f t="shared" si="0"/>
        <v>0</v>
      </c>
      <c r="AH21" s="388">
        <f t="shared" si="0"/>
        <v>0</v>
      </c>
      <c r="AI21" s="388">
        <f t="shared" si="0"/>
        <v>0</v>
      </c>
      <c r="AJ21" s="388">
        <f t="shared" si="0"/>
        <v>0</v>
      </c>
      <c r="AK21" s="388">
        <f t="shared" si="0"/>
        <v>0</v>
      </c>
      <c r="AL21" s="388">
        <f t="shared" si="0"/>
        <v>0</v>
      </c>
      <c r="AM21" s="388">
        <f t="shared" ref="AM21:BR21" si="1">SUM(AM5:AM20)</f>
        <v>0</v>
      </c>
      <c r="AN21" s="388">
        <f t="shared" si="1"/>
        <v>0</v>
      </c>
      <c r="AO21" s="388">
        <f t="shared" si="1"/>
        <v>0</v>
      </c>
      <c r="AP21" s="388">
        <f t="shared" si="1"/>
        <v>0</v>
      </c>
      <c r="AQ21" s="388">
        <f t="shared" si="1"/>
        <v>0</v>
      </c>
      <c r="AR21" s="388">
        <f t="shared" si="1"/>
        <v>0</v>
      </c>
      <c r="AS21" s="388">
        <f t="shared" si="1"/>
        <v>0</v>
      </c>
      <c r="AT21" s="388">
        <f t="shared" si="1"/>
        <v>0</v>
      </c>
      <c r="AU21" s="388">
        <f t="shared" si="1"/>
        <v>0</v>
      </c>
      <c r="AV21" s="388">
        <f t="shared" si="1"/>
        <v>0</v>
      </c>
      <c r="AW21" s="388">
        <f t="shared" si="1"/>
        <v>0</v>
      </c>
      <c r="AX21" s="388">
        <f t="shared" si="1"/>
        <v>0</v>
      </c>
      <c r="AY21" s="388">
        <f t="shared" si="1"/>
        <v>0</v>
      </c>
      <c r="AZ21" s="388">
        <f t="shared" si="1"/>
        <v>0</v>
      </c>
      <c r="BA21" s="388">
        <f t="shared" si="1"/>
        <v>0</v>
      </c>
      <c r="BB21" s="388">
        <f t="shared" si="1"/>
        <v>0</v>
      </c>
      <c r="BC21" s="388">
        <f t="shared" si="1"/>
        <v>0</v>
      </c>
      <c r="BD21" s="388">
        <f t="shared" si="1"/>
        <v>0</v>
      </c>
      <c r="BE21" s="388">
        <f t="shared" si="1"/>
        <v>0</v>
      </c>
      <c r="BF21" s="388">
        <f t="shared" si="1"/>
        <v>0</v>
      </c>
      <c r="BG21" s="388">
        <f t="shared" si="1"/>
        <v>0</v>
      </c>
      <c r="BH21" s="388">
        <f t="shared" si="1"/>
        <v>0</v>
      </c>
      <c r="BI21" s="388">
        <f t="shared" si="1"/>
        <v>0</v>
      </c>
      <c r="BJ21" s="388">
        <f t="shared" si="1"/>
        <v>0</v>
      </c>
      <c r="BK21" s="388">
        <f t="shared" si="1"/>
        <v>0</v>
      </c>
      <c r="BL21" s="388">
        <f t="shared" si="1"/>
        <v>0</v>
      </c>
      <c r="BM21" s="388">
        <f t="shared" si="1"/>
        <v>0</v>
      </c>
      <c r="BN21" s="388">
        <f t="shared" si="1"/>
        <v>0</v>
      </c>
      <c r="BO21" s="388">
        <f t="shared" si="1"/>
        <v>0</v>
      </c>
      <c r="BP21" s="388">
        <f t="shared" si="1"/>
        <v>0</v>
      </c>
      <c r="BQ21" s="388">
        <f t="shared" si="1"/>
        <v>0</v>
      </c>
      <c r="BR21" s="388">
        <f t="shared" si="1"/>
        <v>0</v>
      </c>
      <c r="BS21" s="388">
        <f t="shared" ref="BS21:CX21" si="2">SUM(BS5:BS20)</f>
        <v>0</v>
      </c>
      <c r="BT21" s="388">
        <f t="shared" si="2"/>
        <v>0</v>
      </c>
      <c r="BU21" s="388">
        <f t="shared" si="2"/>
        <v>0</v>
      </c>
      <c r="BV21" s="388">
        <f t="shared" si="2"/>
        <v>0</v>
      </c>
      <c r="BW21" s="388">
        <f t="shared" si="2"/>
        <v>0</v>
      </c>
      <c r="BX21" s="388">
        <f t="shared" si="2"/>
        <v>0</v>
      </c>
      <c r="BY21" s="388">
        <f t="shared" si="2"/>
        <v>0</v>
      </c>
      <c r="BZ21" s="388">
        <f t="shared" si="2"/>
        <v>0</v>
      </c>
      <c r="CA21" s="388">
        <f t="shared" si="2"/>
        <v>0</v>
      </c>
      <c r="CB21" s="388">
        <f t="shared" si="2"/>
        <v>0</v>
      </c>
      <c r="CC21" s="388">
        <f t="shared" si="2"/>
        <v>0</v>
      </c>
      <c r="CD21" s="388">
        <f t="shared" si="2"/>
        <v>0</v>
      </c>
      <c r="CE21" s="388">
        <f t="shared" si="2"/>
        <v>0</v>
      </c>
      <c r="CF21" s="388">
        <f t="shared" si="2"/>
        <v>0</v>
      </c>
      <c r="CG21" s="388">
        <f t="shared" si="2"/>
        <v>0</v>
      </c>
      <c r="CH21" s="388">
        <f t="shared" si="2"/>
        <v>0</v>
      </c>
      <c r="CI21" s="388">
        <f t="shared" si="2"/>
        <v>0</v>
      </c>
      <c r="CJ21" s="388">
        <f t="shared" si="2"/>
        <v>0</v>
      </c>
      <c r="CK21" s="388">
        <f t="shared" si="2"/>
        <v>0</v>
      </c>
      <c r="CL21" s="388">
        <f t="shared" si="2"/>
        <v>0</v>
      </c>
      <c r="CM21" s="388">
        <f t="shared" si="2"/>
        <v>0</v>
      </c>
      <c r="CN21" s="388">
        <f t="shared" si="2"/>
        <v>0</v>
      </c>
      <c r="CO21" s="388">
        <f t="shared" si="2"/>
        <v>0</v>
      </c>
      <c r="CP21" s="388">
        <f t="shared" si="2"/>
        <v>0</v>
      </c>
      <c r="CQ21" s="388">
        <f t="shared" si="2"/>
        <v>0</v>
      </c>
      <c r="CR21" s="388">
        <f t="shared" si="2"/>
        <v>0</v>
      </c>
      <c r="CS21" s="388">
        <f t="shared" si="2"/>
        <v>0</v>
      </c>
      <c r="CT21" s="388">
        <f t="shared" si="2"/>
        <v>0</v>
      </c>
      <c r="CU21" s="388">
        <f t="shared" si="2"/>
        <v>0</v>
      </c>
      <c r="CV21" s="388">
        <f t="shared" si="2"/>
        <v>0</v>
      </c>
      <c r="CW21" s="388">
        <f t="shared" si="2"/>
        <v>0</v>
      </c>
      <c r="CX21" s="388">
        <f t="shared" si="2"/>
        <v>0</v>
      </c>
      <c r="CY21" s="388">
        <f t="shared" ref="CY21:DW21" si="3">SUM(CY5:CY20)</f>
        <v>0</v>
      </c>
      <c r="CZ21" s="388">
        <f t="shared" si="3"/>
        <v>0</v>
      </c>
      <c r="DA21" s="388">
        <f t="shared" si="3"/>
        <v>0</v>
      </c>
      <c r="DB21" s="388">
        <f t="shared" si="3"/>
        <v>0</v>
      </c>
      <c r="DC21" s="388">
        <f t="shared" si="3"/>
        <v>0</v>
      </c>
      <c r="DD21" s="388">
        <f t="shared" si="3"/>
        <v>0</v>
      </c>
      <c r="DE21" s="388">
        <f t="shared" si="3"/>
        <v>0</v>
      </c>
      <c r="DF21" s="388">
        <f t="shared" si="3"/>
        <v>0</v>
      </c>
      <c r="DG21" s="388">
        <f t="shared" si="3"/>
        <v>0</v>
      </c>
      <c r="DH21" s="388">
        <f t="shared" si="3"/>
        <v>0</v>
      </c>
      <c r="DI21" s="388">
        <f t="shared" si="3"/>
        <v>0</v>
      </c>
      <c r="DJ21" s="388">
        <f t="shared" si="3"/>
        <v>0</v>
      </c>
      <c r="DK21" s="388">
        <f t="shared" si="3"/>
        <v>0</v>
      </c>
      <c r="DL21" s="388">
        <f t="shared" si="3"/>
        <v>0</v>
      </c>
      <c r="DM21" s="388">
        <f t="shared" si="3"/>
        <v>0</v>
      </c>
      <c r="DN21" s="388">
        <f t="shared" si="3"/>
        <v>0</v>
      </c>
      <c r="DO21" s="388">
        <f t="shared" si="3"/>
        <v>0</v>
      </c>
      <c r="DP21" s="388">
        <f t="shared" si="3"/>
        <v>0</v>
      </c>
      <c r="DQ21" s="388">
        <f t="shared" si="3"/>
        <v>0</v>
      </c>
      <c r="DR21" s="388">
        <f t="shared" si="3"/>
        <v>0</v>
      </c>
      <c r="DS21" s="388">
        <f t="shared" si="3"/>
        <v>0</v>
      </c>
      <c r="DT21" s="388">
        <f t="shared" si="3"/>
        <v>0</v>
      </c>
      <c r="DU21" s="388">
        <f t="shared" si="3"/>
        <v>0</v>
      </c>
      <c r="DV21" s="388">
        <f t="shared" si="3"/>
        <v>0</v>
      </c>
      <c r="DW21" s="388">
        <f t="shared" si="3"/>
        <v>0</v>
      </c>
    </row>
    <row r="22" spans="1:127" ht="15.75" customHeight="1" x14ac:dyDescent="0.25">
      <c r="A22" s="365"/>
      <c r="B22" s="365"/>
      <c r="C22" s="371"/>
      <c r="D22" s="371"/>
      <c r="E22" s="365"/>
      <c r="F22" s="366"/>
      <c r="G22" s="382"/>
      <c r="H22" s="365"/>
      <c r="I22" s="365"/>
      <c r="J22" s="365"/>
      <c r="K22" s="365"/>
      <c r="L22" s="365"/>
      <c r="M22" s="365"/>
      <c r="N22" s="365"/>
      <c r="O22" s="365"/>
      <c r="P22" s="365"/>
    </row>
    <row r="23" spans="1:127" ht="15.75" customHeight="1" x14ac:dyDescent="0.25">
      <c r="A23" s="365"/>
      <c r="B23" s="365"/>
      <c r="C23" s="371"/>
      <c r="D23" s="371"/>
      <c r="E23" s="387" t="s">
        <v>363</v>
      </c>
      <c r="F23" s="366"/>
      <c r="G23" s="389"/>
      <c r="H23" s="389">
        <f t="shared" ref="H23:AM23" si="4">H21*1.2</f>
        <v>0</v>
      </c>
      <c r="I23" s="389">
        <f t="shared" si="4"/>
        <v>0</v>
      </c>
      <c r="J23" s="389">
        <f t="shared" si="4"/>
        <v>0</v>
      </c>
      <c r="K23" s="389">
        <f t="shared" si="4"/>
        <v>0</v>
      </c>
      <c r="L23" s="389">
        <f t="shared" si="4"/>
        <v>0</v>
      </c>
      <c r="M23" s="389">
        <f t="shared" si="4"/>
        <v>0</v>
      </c>
      <c r="N23" s="389">
        <f t="shared" si="4"/>
        <v>0</v>
      </c>
      <c r="O23" s="389">
        <f t="shared" si="4"/>
        <v>0</v>
      </c>
      <c r="P23" s="389">
        <f t="shared" si="4"/>
        <v>0</v>
      </c>
      <c r="Q23" s="389">
        <f t="shared" si="4"/>
        <v>0</v>
      </c>
      <c r="R23" s="389">
        <f t="shared" si="4"/>
        <v>0</v>
      </c>
      <c r="S23" s="389">
        <f t="shared" si="4"/>
        <v>0</v>
      </c>
      <c r="T23" s="389">
        <f t="shared" si="4"/>
        <v>0</v>
      </c>
      <c r="U23" s="389">
        <f t="shared" si="4"/>
        <v>0</v>
      </c>
      <c r="V23" s="389">
        <f t="shared" si="4"/>
        <v>0</v>
      </c>
      <c r="W23" s="389">
        <f t="shared" si="4"/>
        <v>0</v>
      </c>
      <c r="X23" s="389">
        <f t="shared" si="4"/>
        <v>0</v>
      </c>
      <c r="Y23" s="389">
        <f t="shared" si="4"/>
        <v>0</v>
      </c>
      <c r="Z23" s="389">
        <f t="shared" si="4"/>
        <v>0</v>
      </c>
      <c r="AA23" s="389">
        <f t="shared" si="4"/>
        <v>0</v>
      </c>
      <c r="AB23" s="389">
        <f t="shared" si="4"/>
        <v>0</v>
      </c>
      <c r="AC23" s="389">
        <f t="shared" si="4"/>
        <v>0</v>
      </c>
      <c r="AD23" s="389">
        <f t="shared" si="4"/>
        <v>0</v>
      </c>
      <c r="AE23" s="389">
        <f t="shared" si="4"/>
        <v>0</v>
      </c>
      <c r="AF23" s="389">
        <f t="shared" si="4"/>
        <v>0</v>
      </c>
      <c r="AG23" s="389">
        <f t="shared" si="4"/>
        <v>0</v>
      </c>
      <c r="AH23" s="389">
        <f t="shared" si="4"/>
        <v>0</v>
      </c>
      <c r="AI23" s="389">
        <f t="shared" si="4"/>
        <v>0</v>
      </c>
      <c r="AJ23" s="389">
        <f t="shared" si="4"/>
        <v>0</v>
      </c>
      <c r="AK23" s="389">
        <f t="shared" si="4"/>
        <v>0</v>
      </c>
      <c r="AL23" s="389">
        <f t="shared" si="4"/>
        <v>0</v>
      </c>
      <c r="AM23" s="389">
        <f t="shared" si="4"/>
        <v>0</v>
      </c>
      <c r="AN23" s="389">
        <f t="shared" ref="AN23:BS23" si="5">AN21*1.2</f>
        <v>0</v>
      </c>
      <c r="AO23" s="389">
        <f t="shared" si="5"/>
        <v>0</v>
      </c>
      <c r="AP23" s="389">
        <f t="shared" si="5"/>
        <v>0</v>
      </c>
      <c r="AQ23" s="389">
        <f t="shared" si="5"/>
        <v>0</v>
      </c>
      <c r="AR23" s="389">
        <f t="shared" si="5"/>
        <v>0</v>
      </c>
      <c r="AS23" s="389">
        <f t="shared" si="5"/>
        <v>0</v>
      </c>
      <c r="AT23" s="389">
        <f t="shared" si="5"/>
        <v>0</v>
      </c>
      <c r="AU23" s="389">
        <f t="shared" si="5"/>
        <v>0</v>
      </c>
      <c r="AV23" s="389">
        <f t="shared" si="5"/>
        <v>0</v>
      </c>
      <c r="AW23" s="389">
        <f t="shared" si="5"/>
        <v>0</v>
      </c>
      <c r="AX23" s="389">
        <f t="shared" si="5"/>
        <v>0</v>
      </c>
      <c r="AY23" s="389">
        <f t="shared" si="5"/>
        <v>0</v>
      </c>
      <c r="AZ23" s="389">
        <f t="shared" si="5"/>
        <v>0</v>
      </c>
      <c r="BA23" s="389">
        <f t="shared" si="5"/>
        <v>0</v>
      </c>
      <c r="BB23" s="389">
        <f t="shared" si="5"/>
        <v>0</v>
      </c>
      <c r="BC23" s="389">
        <f t="shared" si="5"/>
        <v>0</v>
      </c>
      <c r="BD23" s="389">
        <f t="shared" si="5"/>
        <v>0</v>
      </c>
      <c r="BE23" s="389">
        <f t="shared" si="5"/>
        <v>0</v>
      </c>
      <c r="BF23" s="389">
        <f t="shared" si="5"/>
        <v>0</v>
      </c>
      <c r="BG23" s="389">
        <f t="shared" si="5"/>
        <v>0</v>
      </c>
      <c r="BH23" s="389">
        <f t="shared" si="5"/>
        <v>0</v>
      </c>
      <c r="BI23" s="389">
        <f t="shared" si="5"/>
        <v>0</v>
      </c>
      <c r="BJ23" s="389">
        <f t="shared" si="5"/>
        <v>0</v>
      </c>
      <c r="BK23" s="389">
        <f t="shared" si="5"/>
        <v>0</v>
      </c>
      <c r="BL23" s="389">
        <f t="shared" si="5"/>
        <v>0</v>
      </c>
      <c r="BM23" s="389">
        <f t="shared" si="5"/>
        <v>0</v>
      </c>
      <c r="BN23" s="389">
        <f t="shared" si="5"/>
        <v>0</v>
      </c>
      <c r="BO23" s="389">
        <f t="shared" si="5"/>
        <v>0</v>
      </c>
      <c r="BP23" s="389">
        <f t="shared" si="5"/>
        <v>0</v>
      </c>
      <c r="BQ23" s="389">
        <f t="shared" si="5"/>
        <v>0</v>
      </c>
      <c r="BR23" s="389">
        <f t="shared" si="5"/>
        <v>0</v>
      </c>
      <c r="BS23" s="389">
        <f t="shared" si="5"/>
        <v>0</v>
      </c>
      <c r="BT23" s="389">
        <f t="shared" ref="BT23:CY23" si="6">BT21*1.2</f>
        <v>0</v>
      </c>
      <c r="BU23" s="389">
        <f t="shared" si="6"/>
        <v>0</v>
      </c>
      <c r="BV23" s="389">
        <f t="shared" si="6"/>
        <v>0</v>
      </c>
      <c r="BW23" s="389">
        <f t="shared" si="6"/>
        <v>0</v>
      </c>
      <c r="BX23" s="389">
        <f t="shared" si="6"/>
        <v>0</v>
      </c>
      <c r="BY23" s="389">
        <f t="shared" si="6"/>
        <v>0</v>
      </c>
      <c r="BZ23" s="389">
        <f t="shared" si="6"/>
        <v>0</v>
      </c>
      <c r="CA23" s="389">
        <f t="shared" si="6"/>
        <v>0</v>
      </c>
      <c r="CB23" s="389">
        <f t="shared" si="6"/>
        <v>0</v>
      </c>
      <c r="CC23" s="389">
        <f t="shared" si="6"/>
        <v>0</v>
      </c>
      <c r="CD23" s="389">
        <f t="shared" si="6"/>
        <v>0</v>
      </c>
      <c r="CE23" s="389">
        <f t="shared" si="6"/>
        <v>0</v>
      </c>
      <c r="CF23" s="389">
        <f t="shared" si="6"/>
        <v>0</v>
      </c>
      <c r="CG23" s="389">
        <f t="shared" si="6"/>
        <v>0</v>
      </c>
      <c r="CH23" s="389">
        <f t="shared" si="6"/>
        <v>0</v>
      </c>
      <c r="CI23" s="389">
        <f t="shared" si="6"/>
        <v>0</v>
      </c>
      <c r="CJ23" s="389">
        <f t="shared" si="6"/>
        <v>0</v>
      </c>
      <c r="CK23" s="389">
        <f t="shared" si="6"/>
        <v>0</v>
      </c>
      <c r="CL23" s="389">
        <f t="shared" si="6"/>
        <v>0</v>
      </c>
      <c r="CM23" s="389">
        <f t="shared" si="6"/>
        <v>0</v>
      </c>
      <c r="CN23" s="389">
        <f t="shared" si="6"/>
        <v>0</v>
      </c>
      <c r="CO23" s="389">
        <f t="shared" si="6"/>
        <v>0</v>
      </c>
      <c r="CP23" s="389">
        <f t="shared" si="6"/>
        <v>0</v>
      </c>
      <c r="CQ23" s="389">
        <f t="shared" si="6"/>
        <v>0</v>
      </c>
      <c r="CR23" s="389">
        <f t="shared" si="6"/>
        <v>0</v>
      </c>
      <c r="CS23" s="389">
        <f t="shared" si="6"/>
        <v>0</v>
      </c>
      <c r="CT23" s="389">
        <f t="shared" si="6"/>
        <v>0</v>
      </c>
      <c r="CU23" s="389">
        <f t="shared" si="6"/>
        <v>0</v>
      </c>
      <c r="CV23" s="389">
        <f t="shared" si="6"/>
        <v>0</v>
      </c>
      <c r="CW23" s="389">
        <f t="shared" si="6"/>
        <v>0</v>
      </c>
      <c r="CX23" s="389">
        <f t="shared" si="6"/>
        <v>0</v>
      </c>
      <c r="CY23" s="389">
        <f t="shared" si="6"/>
        <v>0</v>
      </c>
      <c r="CZ23" s="389">
        <f t="shared" ref="CZ23:DW23" si="7">CZ21*1.2</f>
        <v>0</v>
      </c>
      <c r="DA23" s="389">
        <f t="shared" si="7"/>
        <v>0</v>
      </c>
      <c r="DB23" s="389">
        <f t="shared" si="7"/>
        <v>0</v>
      </c>
      <c r="DC23" s="389">
        <f t="shared" si="7"/>
        <v>0</v>
      </c>
      <c r="DD23" s="389">
        <f t="shared" si="7"/>
        <v>0</v>
      </c>
      <c r="DE23" s="389">
        <f t="shared" si="7"/>
        <v>0</v>
      </c>
      <c r="DF23" s="389">
        <f t="shared" si="7"/>
        <v>0</v>
      </c>
      <c r="DG23" s="389">
        <f t="shared" si="7"/>
        <v>0</v>
      </c>
      <c r="DH23" s="389">
        <f t="shared" si="7"/>
        <v>0</v>
      </c>
      <c r="DI23" s="389">
        <f t="shared" si="7"/>
        <v>0</v>
      </c>
      <c r="DJ23" s="389">
        <f t="shared" si="7"/>
        <v>0</v>
      </c>
      <c r="DK23" s="389">
        <f t="shared" si="7"/>
        <v>0</v>
      </c>
      <c r="DL23" s="389">
        <f t="shared" si="7"/>
        <v>0</v>
      </c>
      <c r="DM23" s="389">
        <f t="shared" si="7"/>
        <v>0</v>
      </c>
      <c r="DN23" s="389">
        <f t="shared" si="7"/>
        <v>0</v>
      </c>
      <c r="DO23" s="389">
        <f t="shared" si="7"/>
        <v>0</v>
      </c>
      <c r="DP23" s="389">
        <f t="shared" si="7"/>
        <v>0</v>
      </c>
      <c r="DQ23" s="389">
        <f t="shared" si="7"/>
        <v>0</v>
      </c>
      <c r="DR23" s="389">
        <f t="shared" si="7"/>
        <v>0</v>
      </c>
      <c r="DS23" s="389">
        <f t="shared" si="7"/>
        <v>0</v>
      </c>
      <c r="DT23" s="389">
        <f t="shared" si="7"/>
        <v>0</v>
      </c>
      <c r="DU23" s="389">
        <f t="shared" si="7"/>
        <v>0</v>
      </c>
      <c r="DV23" s="389">
        <f t="shared" si="7"/>
        <v>0</v>
      </c>
      <c r="DW23" s="389">
        <f t="shared" si="7"/>
        <v>0</v>
      </c>
    </row>
    <row r="24" spans="1:127" ht="15.75" customHeight="1" x14ac:dyDescent="0.25">
      <c r="C24" s="390"/>
      <c r="D24" s="390"/>
    </row>
    <row r="25" spans="1:127" ht="15.75" customHeight="1" x14ac:dyDescent="0.25">
      <c r="C25" s="390"/>
      <c r="D25" s="390"/>
    </row>
    <row r="26" spans="1:127" ht="15.75" customHeight="1" x14ac:dyDescent="0.25">
      <c r="C26" s="390"/>
      <c r="D26" s="390"/>
    </row>
    <row r="27" spans="1:127" ht="15.75" customHeight="1" x14ac:dyDescent="0.25">
      <c r="C27" s="390"/>
      <c r="D27" s="390"/>
    </row>
    <row r="28" spans="1:127" ht="15.75" customHeight="1" x14ac:dyDescent="0.25">
      <c r="C28" s="390"/>
      <c r="D28" s="390"/>
    </row>
    <row r="29" spans="1:127" ht="15.75" customHeight="1" x14ac:dyDescent="0.25">
      <c r="C29" s="390"/>
      <c r="D29" s="390"/>
    </row>
    <row r="30" spans="1:127" ht="15.75" customHeight="1" x14ac:dyDescent="0.25">
      <c r="C30" s="390"/>
      <c r="D30" s="390"/>
    </row>
    <row r="31" spans="1:127" ht="15.75" customHeight="1" x14ac:dyDescent="0.25">
      <c r="C31" s="390"/>
      <c r="D31" s="390"/>
    </row>
    <row r="32" spans="1:127" ht="15.75" customHeight="1" x14ac:dyDescent="0.25">
      <c r="C32" s="390"/>
      <c r="D32" s="390"/>
    </row>
    <row r="33" spans="3:4" ht="15.75" customHeight="1" x14ac:dyDescent="0.25">
      <c r="C33" s="390"/>
      <c r="D33" s="390"/>
    </row>
    <row r="34" spans="3:4" ht="15.75" customHeight="1" x14ac:dyDescent="0.25">
      <c r="C34" s="390"/>
      <c r="D34" s="390"/>
    </row>
    <row r="35" spans="3:4" ht="15.75" customHeight="1" x14ac:dyDescent="0.25">
      <c r="C35" s="390"/>
      <c r="D35" s="390"/>
    </row>
    <row r="36" spans="3:4" ht="15.75" customHeight="1" x14ac:dyDescent="0.25">
      <c r="C36" s="390"/>
      <c r="D36" s="390"/>
    </row>
    <row r="37" spans="3:4" ht="15.75" customHeight="1" x14ac:dyDescent="0.25">
      <c r="C37" s="390"/>
      <c r="D37" s="390"/>
    </row>
    <row r="38" spans="3:4" ht="15.75" customHeight="1" x14ac:dyDescent="0.25">
      <c r="C38" s="390"/>
      <c r="D38" s="390"/>
    </row>
    <row r="39" spans="3:4" ht="15.75" customHeight="1" x14ac:dyDescent="0.25">
      <c r="C39" s="390"/>
      <c r="D39" s="390"/>
    </row>
    <row r="40" spans="3:4" ht="15.75" customHeight="1" x14ac:dyDescent="0.25">
      <c r="C40" s="390"/>
      <c r="D40" s="390"/>
    </row>
    <row r="41" spans="3:4" ht="15.75" customHeight="1" x14ac:dyDescent="0.25">
      <c r="C41" s="390"/>
      <c r="D41" s="390"/>
    </row>
    <row r="42" spans="3:4" ht="15.75" customHeight="1" x14ac:dyDescent="0.25">
      <c r="C42" s="390"/>
      <c r="D42" s="390"/>
    </row>
    <row r="43" spans="3:4" ht="15.75" customHeight="1" x14ac:dyDescent="0.25">
      <c r="C43" s="390"/>
      <c r="D43" s="390"/>
    </row>
    <row r="44" spans="3:4" ht="15.75" customHeight="1" x14ac:dyDescent="0.25">
      <c r="C44" s="390"/>
      <c r="D44" s="390"/>
    </row>
    <row r="45" spans="3:4" ht="15.75" customHeight="1" x14ac:dyDescent="0.25">
      <c r="C45" s="390"/>
      <c r="D45" s="390"/>
    </row>
    <row r="46" spans="3:4" ht="15.75" customHeight="1" x14ac:dyDescent="0.25">
      <c r="C46" s="390"/>
      <c r="D46" s="390"/>
    </row>
    <row r="47" spans="3:4" ht="15.75" customHeight="1" x14ac:dyDescent="0.25">
      <c r="C47" s="390"/>
      <c r="D47" s="390"/>
    </row>
    <row r="48" spans="3:4" ht="15.75" customHeight="1" x14ac:dyDescent="0.25">
      <c r="C48" s="390"/>
      <c r="D48" s="390"/>
    </row>
    <row r="49" spans="3:4" ht="15.75" customHeight="1" x14ac:dyDescent="0.25">
      <c r="C49" s="390"/>
      <c r="D49" s="390"/>
    </row>
    <row r="50" spans="3:4" ht="15.75" customHeight="1" x14ac:dyDescent="0.25">
      <c r="C50" s="390"/>
      <c r="D50" s="390"/>
    </row>
    <row r="51" spans="3:4" ht="15.75" customHeight="1" x14ac:dyDescent="0.25">
      <c r="C51" s="390"/>
      <c r="D51" s="390"/>
    </row>
    <row r="52" spans="3:4" ht="15.75" customHeight="1" x14ac:dyDescent="0.25">
      <c r="C52" s="390"/>
      <c r="D52" s="390"/>
    </row>
    <row r="53" spans="3:4" ht="15.75" customHeight="1" x14ac:dyDescent="0.25">
      <c r="C53" s="390"/>
      <c r="D53" s="390"/>
    </row>
    <row r="54" spans="3:4" ht="15.75" customHeight="1" x14ac:dyDescent="0.25">
      <c r="C54" s="390"/>
      <c r="D54" s="390"/>
    </row>
    <row r="55" spans="3:4" ht="15.75" customHeight="1" x14ac:dyDescent="0.25">
      <c r="C55" s="390"/>
      <c r="D55" s="390"/>
    </row>
    <row r="56" spans="3:4" ht="15.75" customHeight="1" x14ac:dyDescent="0.25">
      <c r="C56" s="390"/>
      <c r="D56" s="390"/>
    </row>
    <row r="57" spans="3:4" ht="15.75" customHeight="1" x14ac:dyDescent="0.25">
      <c r="C57" s="390"/>
      <c r="D57" s="390"/>
    </row>
    <row r="58" spans="3:4" ht="15.75" customHeight="1" x14ac:dyDescent="0.25">
      <c r="C58" s="390"/>
      <c r="D58" s="390"/>
    </row>
    <row r="59" spans="3:4" ht="15.75" customHeight="1" x14ac:dyDescent="0.25">
      <c r="C59" s="390"/>
      <c r="D59" s="390"/>
    </row>
    <row r="60" spans="3:4" ht="15.75" customHeight="1" x14ac:dyDescent="0.25">
      <c r="C60" s="390"/>
      <c r="D60" s="390"/>
    </row>
    <row r="61" spans="3:4" ht="15.75" customHeight="1" x14ac:dyDescent="0.25">
      <c r="C61" s="390"/>
      <c r="D61" s="390"/>
    </row>
    <row r="62" spans="3:4" ht="15.75" customHeight="1" x14ac:dyDescent="0.25">
      <c r="C62" s="390"/>
      <c r="D62" s="390"/>
    </row>
    <row r="63" spans="3:4" ht="15.75" customHeight="1" x14ac:dyDescent="0.25">
      <c r="C63" s="390"/>
      <c r="D63" s="390"/>
    </row>
    <row r="64" spans="3:4" ht="15.75" customHeight="1" x14ac:dyDescent="0.25">
      <c r="C64" s="390"/>
      <c r="D64" s="390"/>
    </row>
    <row r="65" spans="3:4" ht="15.75" customHeight="1" x14ac:dyDescent="0.25">
      <c r="C65" s="390"/>
      <c r="D65" s="390"/>
    </row>
    <row r="66" spans="3:4" ht="15.75" customHeight="1" x14ac:dyDescent="0.25">
      <c r="C66" s="390"/>
      <c r="D66" s="390"/>
    </row>
    <row r="67" spans="3:4" ht="15.75" customHeight="1" x14ac:dyDescent="0.25">
      <c r="C67" s="390"/>
      <c r="D67" s="390"/>
    </row>
    <row r="68" spans="3:4" ht="15.75" customHeight="1" x14ac:dyDescent="0.25">
      <c r="C68" s="390"/>
      <c r="D68" s="390"/>
    </row>
    <row r="69" spans="3:4" ht="15.75" customHeight="1" x14ac:dyDescent="0.25">
      <c r="C69" s="390"/>
      <c r="D69" s="390"/>
    </row>
    <row r="70" spans="3:4" ht="15.75" customHeight="1" x14ac:dyDescent="0.25">
      <c r="C70" s="390"/>
      <c r="D70" s="390"/>
    </row>
    <row r="71" spans="3:4" ht="15.75" customHeight="1" x14ac:dyDescent="0.25">
      <c r="C71" s="390"/>
      <c r="D71" s="390"/>
    </row>
    <row r="72" spans="3:4" ht="15.75" customHeight="1" x14ac:dyDescent="0.25">
      <c r="C72" s="390"/>
      <c r="D72" s="390"/>
    </row>
    <row r="73" spans="3:4" ht="15.75" customHeight="1" x14ac:dyDescent="0.25">
      <c r="C73" s="390"/>
      <c r="D73" s="390"/>
    </row>
    <row r="74" spans="3:4" ht="15.75" customHeight="1" x14ac:dyDescent="0.25">
      <c r="C74" s="390"/>
      <c r="D74" s="390"/>
    </row>
    <row r="75" spans="3:4" ht="15.75" customHeight="1" x14ac:dyDescent="0.25">
      <c r="C75" s="390"/>
      <c r="D75" s="390"/>
    </row>
    <row r="76" spans="3:4" ht="15.75" customHeight="1" x14ac:dyDescent="0.25">
      <c r="C76" s="390"/>
      <c r="D76" s="390"/>
    </row>
    <row r="77" spans="3:4" ht="15.75" customHeight="1" x14ac:dyDescent="0.25">
      <c r="C77" s="390"/>
      <c r="D77" s="390"/>
    </row>
    <row r="78" spans="3:4" ht="15.75" customHeight="1" x14ac:dyDescent="0.25">
      <c r="C78" s="390"/>
      <c r="D78" s="390"/>
    </row>
    <row r="79" spans="3:4" ht="15.75" customHeight="1" x14ac:dyDescent="0.25">
      <c r="C79" s="390"/>
      <c r="D79" s="390"/>
    </row>
    <row r="80" spans="3:4" ht="15.75" customHeight="1" x14ac:dyDescent="0.25">
      <c r="C80" s="390"/>
      <c r="D80" s="390"/>
    </row>
    <row r="81" spans="3:4" ht="15.75" customHeight="1" x14ac:dyDescent="0.25">
      <c r="C81" s="390"/>
      <c r="D81" s="390"/>
    </row>
    <row r="82" spans="3:4" ht="15.75" customHeight="1" x14ac:dyDescent="0.25">
      <c r="C82" s="390"/>
      <c r="D82" s="390"/>
    </row>
    <row r="83" spans="3:4" ht="15.75" customHeight="1" x14ac:dyDescent="0.25">
      <c r="C83" s="390"/>
      <c r="D83" s="390"/>
    </row>
    <row r="84" spans="3:4" ht="15.75" customHeight="1" x14ac:dyDescent="0.25">
      <c r="C84" s="390"/>
      <c r="D84" s="390"/>
    </row>
    <row r="85" spans="3:4" ht="15.75" customHeight="1" x14ac:dyDescent="0.25">
      <c r="C85" s="390"/>
      <c r="D85" s="390"/>
    </row>
    <row r="86" spans="3:4" ht="15.75" customHeight="1" x14ac:dyDescent="0.25">
      <c r="C86" s="390"/>
      <c r="D86" s="390"/>
    </row>
    <row r="87" spans="3:4" ht="15.75" customHeight="1" x14ac:dyDescent="0.25">
      <c r="C87" s="390"/>
      <c r="D87" s="390"/>
    </row>
    <row r="88" spans="3:4" ht="15.75" customHeight="1" x14ac:dyDescent="0.25">
      <c r="C88" s="390"/>
      <c r="D88" s="390"/>
    </row>
    <row r="89" spans="3:4" ht="15.75" customHeight="1" x14ac:dyDescent="0.25">
      <c r="C89" s="390"/>
      <c r="D89" s="390"/>
    </row>
    <row r="90" spans="3:4" ht="15.75" customHeight="1" x14ac:dyDescent="0.25">
      <c r="C90" s="390"/>
      <c r="D90" s="390"/>
    </row>
    <row r="91" spans="3:4" ht="15.75" customHeight="1" x14ac:dyDescent="0.25">
      <c r="C91" s="390"/>
      <c r="D91" s="390"/>
    </row>
    <row r="92" spans="3:4" ht="15.75" customHeight="1" x14ac:dyDescent="0.25">
      <c r="C92" s="390"/>
      <c r="D92" s="390"/>
    </row>
    <row r="93" spans="3:4" ht="15.75" customHeight="1" x14ac:dyDescent="0.25">
      <c r="C93" s="390"/>
      <c r="D93" s="390"/>
    </row>
    <row r="94" spans="3:4" ht="15.75" customHeight="1" x14ac:dyDescent="0.25">
      <c r="C94" s="390"/>
      <c r="D94" s="390"/>
    </row>
    <row r="95" spans="3:4" ht="15.75" customHeight="1" x14ac:dyDescent="0.25">
      <c r="C95" s="390"/>
      <c r="D95" s="390"/>
    </row>
    <row r="96" spans="3:4" ht="15.75" customHeight="1" x14ac:dyDescent="0.25">
      <c r="C96" s="390"/>
      <c r="D96" s="390"/>
    </row>
    <row r="97" spans="3:4" ht="15.75" customHeight="1" x14ac:dyDescent="0.25">
      <c r="C97" s="390"/>
      <c r="D97" s="390"/>
    </row>
    <row r="98" spans="3:4" ht="15.75" customHeight="1" x14ac:dyDescent="0.25">
      <c r="C98" s="390"/>
      <c r="D98" s="390"/>
    </row>
    <row r="99" spans="3:4" ht="15.75" customHeight="1" x14ac:dyDescent="0.25">
      <c r="C99" s="390"/>
      <c r="D99" s="390"/>
    </row>
    <row r="100" spans="3:4" ht="15.75" customHeight="1" x14ac:dyDescent="0.25">
      <c r="C100" s="390"/>
      <c r="D100" s="390"/>
    </row>
    <row r="101" spans="3:4" ht="15.75" customHeight="1" x14ac:dyDescent="0.25">
      <c r="C101" s="390"/>
      <c r="D101" s="390"/>
    </row>
    <row r="102" spans="3:4" ht="15.75" customHeight="1" x14ac:dyDescent="0.25">
      <c r="C102" s="390"/>
      <c r="D102" s="390"/>
    </row>
    <row r="103" spans="3:4" ht="15.75" customHeight="1" x14ac:dyDescent="0.25">
      <c r="C103" s="390"/>
      <c r="D103" s="390"/>
    </row>
    <row r="104" spans="3:4" ht="15.75" customHeight="1" x14ac:dyDescent="0.25">
      <c r="C104" s="390"/>
      <c r="D104" s="390"/>
    </row>
    <row r="105" spans="3:4" ht="15.75" customHeight="1" x14ac:dyDescent="0.25">
      <c r="C105" s="390"/>
      <c r="D105" s="390"/>
    </row>
    <row r="106" spans="3:4" ht="15.75" customHeight="1" x14ac:dyDescent="0.25">
      <c r="C106" s="390"/>
      <c r="D106" s="390"/>
    </row>
    <row r="107" spans="3:4" ht="15.75" customHeight="1" x14ac:dyDescent="0.25">
      <c r="C107" s="390"/>
      <c r="D107" s="390"/>
    </row>
    <row r="108" spans="3:4" ht="15.75" customHeight="1" x14ac:dyDescent="0.25">
      <c r="C108" s="390"/>
      <c r="D108" s="390"/>
    </row>
    <row r="109" spans="3:4" ht="15.75" customHeight="1" x14ac:dyDescent="0.25">
      <c r="C109" s="390"/>
      <c r="D109" s="390"/>
    </row>
    <row r="110" spans="3:4" ht="15.75" customHeight="1" x14ac:dyDescent="0.25">
      <c r="C110" s="390"/>
      <c r="D110" s="390"/>
    </row>
    <row r="111" spans="3:4" ht="15.75" customHeight="1" x14ac:dyDescent="0.25">
      <c r="C111" s="390"/>
      <c r="D111" s="390"/>
    </row>
    <row r="112" spans="3:4" ht="15.75" customHeight="1" x14ac:dyDescent="0.25">
      <c r="C112" s="390"/>
      <c r="D112" s="390"/>
    </row>
    <row r="113" spans="3:4" ht="15.75" customHeight="1" x14ac:dyDescent="0.25">
      <c r="C113" s="390"/>
      <c r="D113" s="390"/>
    </row>
    <row r="114" spans="3:4" ht="15.75" customHeight="1" x14ac:dyDescent="0.25">
      <c r="C114" s="390"/>
      <c r="D114" s="390"/>
    </row>
    <row r="115" spans="3:4" ht="15.75" customHeight="1" x14ac:dyDescent="0.25">
      <c r="C115" s="390"/>
      <c r="D115" s="390"/>
    </row>
    <row r="116" spans="3:4" ht="15.75" customHeight="1" x14ac:dyDescent="0.25">
      <c r="C116" s="390"/>
      <c r="D116" s="390"/>
    </row>
    <row r="117" spans="3:4" ht="15.75" customHeight="1" x14ac:dyDescent="0.25">
      <c r="C117" s="390"/>
      <c r="D117" s="390"/>
    </row>
    <row r="118" spans="3:4" ht="15.75" customHeight="1" x14ac:dyDescent="0.25">
      <c r="C118" s="390"/>
      <c r="D118" s="390"/>
    </row>
    <row r="119" spans="3:4" ht="15.75" customHeight="1" x14ac:dyDescent="0.25">
      <c r="C119" s="390"/>
      <c r="D119" s="390"/>
    </row>
    <row r="120" spans="3:4" ht="15.75" customHeight="1" x14ac:dyDescent="0.25">
      <c r="C120" s="390"/>
      <c r="D120" s="390"/>
    </row>
    <row r="121" spans="3:4" ht="15.75" customHeight="1" x14ac:dyDescent="0.25">
      <c r="C121" s="390"/>
      <c r="D121" s="390"/>
    </row>
    <row r="122" spans="3:4" ht="15.75" customHeight="1" x14ac:dyDescent="0.25">
      <c r="C122" s="390"/>
      <c r="D122" s="390"/>
    </row>
    <row r="123" spans="3:4" ht="15.75" customHeight="1" x14ac:dyDescent="0.25">
      <c r="C123" s="390"/>
      <c r="D123" s="390"/>
    </row>
    <row r="124" spans="3:4" ht="15.75" customHeight="1" x14ac:dyDescent="0.25">
      <c r="C124" s="390"/>
      <c r="D124" s="390"/>
    </row>
    <row r="125" spans="3:4" ht="15.75" customHeight="1" x14ac:dyDescent="0.25">
      <c r="C125" s="390"/>
      <c r="D125" s="390"/>
    </row>
    <row r="126" spans="3:4" ht="15.75" customHeight="1" x14ac:dyDescent="0.25">
      <c r="C126" s="390"/>
      <c r="D126" s="390"/>
    </row>
    <row r="127" spans="3:4" ht="15.75" customHeight="1" x14ac:dyDescent="0.25">
      <c r="C127" s="390"/>
      <c r="D127" s="390"/>
    </row>
    <row r="128" spans="3:4" ht="15.75" customHeight="1" x14ac:dyDescent="0.25">
      <c r="C128" s="390"/>
      <c r="D128" s="390"/>
    </row>
    <row r="129" spans="3:4" ht="15.75" customHeight="1" x14ac:dyDescent="0.25">
      <c r="C129" s="390"/>
      <c r="D129" s="390"/>
    </row>
    <row r="130" spans="3:4" ht="15.75" customHeight="1" x14ac:dyDescent="0.25">
      <c r="C130" s="390"/>
      <c r="D130" s="390"/>
    </row>
    <row r="131" spans="3:4" ht="15.75" customHeight="1" x14ac:dyDescent="0.25">
      <c r="C131" s="390"/>
      <c r="D131" s="390"/>
    </row>
    <row r="132" spans="3:4" ht="15.75" customHeight="1" x14ac:dyDescent="0.25">
      <c r="C132" s="390"/>
      <c r="D132" s="390"/>
    </row>
    <row r="133" spans="3:4" ht="15.75" customHeight="1" x14ac:dyDescent="0.25">
      <c r="C133" s="390"/>
      <c r="D133" s="390"/>
    </row>
    <row r="134" spans="3:4" ht="15.75" customHeight="1" x14ac:dyDescent="0.25">
      <c r="C134" s="390"/>
      <c r="D134" s="390"/>
    </row>
    <row r="135" spans="3:4" ht="15.75" customHeight="1" x14ac:dyDescent="0.25">
      <c r="C135" s="390"/>
      <c r="D135" s="390"/>
    </row>
    <row r="136" spans="3:4" ht="15.75" customHeight="1" x14ac:dyDescent="0.25">
      <c r="C136" s="390"/>
      <c r="D136" s="390"/>
    </row>
    <row r="137" spans="3:4" ht="15.75" customHeight="1" x14ac:dyDescent="0.25">
      <c r="C137" s="390"/>
      <c r="D137" s="390"/>
    </row>
    <row r="138" spans="3:4" ht="15.75" customHeight="1" x14ac:dyDescent="0.25">
      <c r="C138" s="390"/>
      <c r="D138" s="390"/>
    </row>
    <row r="139" spans="3:4" ht="15.75" customHeight="1" x14ac:dyDescent="0.25">
      <c r="C139" s="390"/>
      <c r="D139" s="390"/>
    </row>
    <row r="140" spans="3:4" ht="15.75" customHeight="1" x14ac:dyDescent="0.25">
      <c r="C140" s="390"/>
      <c r="D140" s="390"/>
    </row>
    <row r="141" spans="3:4" ht="15.75" customHeight="1" x14ac:dyDescent="0.25">
      <c r="C141" s="390"/>
      <c r="D141" s="390"/>
    </row>
    <row r="142" spans="3:4" ht="15.75" customHeight="1" x14ac:dyDescent="0.25">
      <c r="C142" s="390"/>
      <c r="D142" s="390"/>
    </row>
    <row r="143" spans="3:4" ht="15.75" customHeight="1" x14ac:dyDescent="0.25">
      <c r="C143" s="390"/>
      <c r="D143" s="390"/>
    </row>
    <row r="144" spans="3:4" ht="15.75" customHeight="1" x14ac:dyDescent="0.25">
      <c r="C144" s="390"/>
      <c r="D144" s="390"/>
    </row>
    <row r="145" spans="3:4" ht="15.75" customHeight="1" x14ac:dyDescent="0.25">
      <c r="C145" s="390"/>
      <c r="D145" s="390"/>
    </row>
    <row r="146" spans="3:4" ht="15.75" customHeight="1" x14ac:dyDescent="0.25">
      <c r="C146" s="390"/>
      <c r="D146" s="390"/>
    </row>
    <row r="147" spans="3:4" ht="15.75" customHeight="1" x14ac:dyDescent="0.25">
      <c r="C147" s="390"/>
      <c r="D147" s="390"/>
    </row>
    <row r="148" spans="3:4" ht="15.75" customHeight="1" x14ac:dyDescent="0.25">
      <c r="C148" s="390"/>
      <c r="D148" s="390"/>
    </row>
    <row r="149" spans="3:4" ht="15.75" customHeight="1" x14ac:dyDescent="0.25">
      <c r="C149" s="390"/>
      <c r="D149" s="390"/>
    </row>
    <row r="150" spans="3:4" ht="15.75" customHeight="1" x14ac:dyDescent="0.25">
      <c r="C150" s="390"/>
      <c r="D150" s="390"/>
    </row>
    <row r="151" spans="3:4" ht="15.75" customHeight="1" x14ac:dyDescent="0.25">
      <c r="C151" s="390"/>
      <c r="D151" s="390"/>
    </row>
    <row r="152" spans="3:4" ht="15.75" customHeight="1" x14ac:dyDescent="0.25">
      <c r="C152" s="390"/>
      <c r="D152" s="390"/>
    </row>
    <row r="153" spans="3:4" ht="15.75" customHeight="1" x14ac:dyDescent="0.25">
      <c r="C153" s="390"/>
      <c r="D153" s="390"/>
    </row>
    <row r="154" spans="3:4" ht="15.75" customHeight="1" x14ac:dyDescent="0.25">
      <c r="C154" s="390"/>
      <c r="D154" s="390"/>
    </row>
    <row r="155" spans="3:4" ht="15.75" customHeight="1" x14ac:dyDescent="0.25">
      <c r="C155" s="390"/>
      <c r="D155" s="390"/>
    </row>
    <row r="156" spans="3:4" ht="15.75" customHeight="1" x14ac:dyDescent="0.25">
      <c r="C156" s="390"/>
      <c r="D156" s="390"/>
    </row>
    <row r="157" spans="3:4" ht="15.75" customHeight="1" x14ac:dyDescent="0.25">
      <c r="C157" s="390"/>
      <c r="D157" s="390"/>
    </row>
    <row r="158" spans="3:4" ht="15.75" customHeight="1" x14ac:dyDescent="0.25">
      <c r="C158" s="390"/>
      <c r="D158" s="390"/>
    </row>
    <row r="159" spans="3:4" ht="15.75" customHeight="1" x14ac:dyDescent="0.25">
      <c r="C159" s="390"/>
      <c r="D159" s="390"/>
    </row>
    <row r="160" spans="3:4" ht="15.75" customHeight="1" x14ac:dyDescent="0.25">
      <c r="C160" s="390"/>
      <c r="D160" s="390"/>
    </row>
    <row r="161" spans="3:4" ht="15.75" customHeight="1" x14ac:dyDescent="0.25">
      <c r="C161" s="390"/>
      <c r="D161" s="390"/>
    </row>
    <row r="162" spans="3:4" ht="15.75" customHeight="1" x14ac:dyDescent="0.25">
      <c r="C162" s="390"/>
      <c r="D162" s="390"/>
    </row>
    <row r="163" spans="3:4" ht="15.75" customHeight="1" x14ac:dyDescent="0.25">
      <c r="C163" s="390"/>
      <c r="D163" s="390"/>
    </row>
    <row r="164" spans="3:4" ht="15.75" customHeight="1" x14ac:dyDescent="0.25">
      <c r="C164" s="390"/>
      <c r="D164" s="390"/>
    </row>
    <row r="165" spans="3:4" ht="15.75" customHeight="1" x14ac:dyDescent="0.25">
      <c r="C165" s="390"/>
      <c r="D165" s="390"/>
    </row>
    <row r="166" spans="3:4" ht="15.75" customHeight="1" x14ac:dyDescent="0.25">
      <c r="C166" s="390"/>
      <c r="D166" s="390"/>
    </row>
    <row r="167" spans="3:4" ht="15.75" customHeight="1" x14ac:dyDescent="0.25">
      <c r="C167" s="390"/>
      <c r="D167" s="390"/>
    </row>
    <row r="168" spans="3:4" ht="15.75" customHeight="1" x14ac:dyDescent="0.25">
      <c r="C168" s="390"/>
      <c r="D168" s="390"/>
    </row>
    <row r="169" spans="3:4" ht="15.75" customHeight="1" x14ac:dyDescent="0.25">
      <c r="C169" s="390"/>
      <c r="D169" s="390"/>
    </row>
    <row r="170" spans="3:4" ht="15.75" customHeight="1" x14ac:dyDescent="0.25">
      <c r="C170" s="390"/>
      <c r="D170" s="390"/>
    </row>
    <row r="171" spans="3:4" ht="15.75" customHeight="1" x14ac:dyDescent="0.25">
      <c r="C171" s="390"/>
      <c r="D171" s="390"/>
    </row>
    <row r="172" spans="3:4" ht="15.75" customHeight="1" x14ac:dyDescent="0.25">
      <c r="C172" s="390"/>
      <c r="D172" s="390"/>
    </row>
    <row r="173" spans="3:4" ht="15.75" customHeight="1" x14ac:dyDescent="0.25">
      <c r="C173" s="390"/>
      <c r="D173" s="390"/>
    </row>
    <row r="174" spans="3:4" ht="15.75" customHeight="1" x14ac:dyDescent="0.25">
      <c r="C174" s="390"/>
      <c r="D174" s="390"/>
    </row>
    <row r="175" spans="3:4" ht="15.75" customHeight="1" x14ac:dyDescent="0.25">
      <c r="C175" s="390"/>
      <c r="D175" s="390"/>
    </row>
    <row r="176" spans="3:4" ht="15.75" customHeight="1" x14ac:dyDescent="0.25">
      <c r="C176" s="390"/>
      <c r="D176" s="390"/>
    </row>
    <row r="177" spans="3:4" ht="15.75" customHeight="1" x14ac:dyDescent="0.25">
      <c r="C177" s="390"/>
      <c r="D177" s="390"/>
    </row>
    <row r="178" spans="3:4" ht="15.75" customHeight="1" x14ac:dyDescent="0.25">
      <c r="C178" s="390"/>
      <c r="D178" s="390"/>
    </row>
    <row r="179" spans="3:4" ht="15.75" customHeight="1" x14ac:dyDescent="0.25">
      <c r="C179" s="390"/>
      <c r="D179" s="390"/>
    </row>
    <row r="180" spans="3:4" ht="15.75" customHeight="1" x14ac:dyDescent="0.25">
      <c r="C180" s="390"/>
      <c r="D180" s="390"/>
    </row>
    <row r="181" spans="3:4" ht="15.75" customHeight="1" x14ac:dyDescent="0.25">
      <c r="C181" s="390"/>
      <c r="D181" s="390"/>
    </row>
    <row r="182" spans="3:4" ht="15.75" customHeight="1" x14ac:dyDescent="0.25">
      <c r="C182" s="390"/>
      <c r="D182" s="390"/>
    </row>
    <row r="183" spans="3:4" ht="15.75" customHeight="1" x14ac:dyDescent="0.25">
      <c r="C183" s="390"/>
      <c r="D183" s="390"/>
    </row>
    <row r="184" spans="3:4" ht="15.75" customHeight="1" x14ac:dyDescent="0.25">
      <c r="C184" s="390"/>
      <c r="D184" s="390"/>
    </row>
    <row r="185" spans="3:4" ht="15.75" customHeight="1" x14ac:dyDescent="0.25">
      <c r="C185" s="390"/>
      <c r="D185" s="390"/>
    </row>
    <row r="186" spans="3:4" ht="15.75" customHeight="1" x14ac:dyDescent="0.25">
      <c r="C186" s="390"/>
      <c r="D186" s="390"/>
    </row>
    <row r="187" spans="3:4" ht="15.75" customHeight="1" x14ac:dyDescent="0.25">
      <c r="C187" s="390"/>
      <c r="D187" s="390"/>
    </row>
    <row r="188" spans="3:4" ht="15.75" customHeight="1" x14ac:dyDescent="0.25">
      <c r="C188" s="390"/>
      <c r="D188" s="390"/>
    </row>
    <row r="189" spans="3:4" ht="15.75" customHeight="1" x14ac:dyDescent="0.25">
      <c r="C189" s="390"/>
      <c r="D189" s="390"/>
    </row>
    <row r="190" spans="3:4" ht="15.75" customHeight="1" x14ac:dyDescent="0.25">
      <c r="C190" s="390"/>
      <c r="D190" s="390"/>
    </row>
    <row r="191" spans="3:4" ht="15.75" customHeight="1" x14ac:dyDescent="0.25">
      <c r="C191" s="390"/>
      <c r="D191" s="390"/>
    </row>
    <row r="192" spans="3:4" ht="15.75" customHeight="1" x14ac:dyDescent="0.25">
      <c r="C192" s="390"/>
      <c r="D192" s="390"/>
    </row>
    <row r="193" spans="3:4" ht="15.75" customHeight="1" x14ac:dyDescent="0.25">
      <c r="C193" s="390"/>
      <c r="D193" s="390"/>
    </row>
    <row r="194" spans="3:4" ht="15.75" customHeight="1" x14ac:dyDescent="0.25">
      <c r="C194" s="390"/>
      <c r="D194" s="390"/>
    </row>
    <row r="195" spans="3:4" ht="15.75" customHeight="1" x14ac:dyDescent="0.25">
      <c r="C195" s="390"/>
      <c r="D195" s="390"/>
    </row>
    <row r="196" spans="3:4" ht="15.75" customHeight="1" x14ac:dyDescent="0.25">
      <c r="C196" s="390"/>
      <c r="D196" s="390"/>
    </row>
    <row r="197" spans="3:4" ht="15.75" customHeight="1" x14ac:dyDescent="0.25">
      <c r="C197" s="390"/>
      <c r="D197" s="390"/>
    </row>
    <row r="198" spans="3:4" ht="15.75" customHeight="1" x14ac:dyDescent="0.25">
      <c r="C198" s="390"/>
      <c r="D198" s="390"/>
    </row>
    <row r="199" spans="3:4" ht="15.75" customHeight="1" x14ac:dyDescent="0.25">
      <c r="C199" s="390"/>
      <c r="D199" s="390"/>
    </row>
    <row r="200" spans="3:4" ht="15.75" customHeight="1" x14ac:dyDescent="0.25">
      <c r="C200" s="390"/>
      <c r="D200" s="390"/>
    </row>
    <row r="201" spans="3:4" ht="15.75" customHeight="1" x14ac:dyDescent="0.25">
      <c r="C201" s="390"/>
      <c r="D201" s="390"/>
    </row>
    <row r="202" spans="3:4" ht="15.75" customHeight="1" x14ac:dyDescent="0.25">
      <c r="C202" s="390"/>
      <c r="D202" s="390"/>
    </row>
    <row r="203" spans="3:4" ht="15.75" customHeight="1" x14ac:dyDescent="0.25">
      <c r="C203" s="390"/>
      <c r="D203" s="390"/>
    </row>
    <row r="204" spans="3:4" ht="15.75" customHeight="1" x14ac:dyDescent="0.25">
      <c r="C204" s="390"/>
      <c r="D204" s="390"/>
    </row>
    <row r="205" spans="3:4" ht="15.75" customHeight="1" x14ac:dyDescent="0.25">
      <c r="C205" s="390"/>
      <c r="D205" s="390"/>
    </row>
    <row r="206" spans="3:4" ht="15.75" customHeight="1" x14ac:dyDescent="0.25">
      <c r="C206" s="390"/>
      <c r="D206" s="390"/>
    </row>
    <row r="207" spans="3:4" ht="15.75" customHeight="1" x14ac:dyDescent="0.25">
      <c r="C207" s="390"/>
      <c r="D207" s="390"/>
    </row>
    <row r="208" spans="3:4" ht="15.75" customHeight="1" x14ac:dyDescent="0.25">
      <c r="C208" s="390"/>
      <c r="D208" s="390"/>
    </row>
    <row r="209" spans="3:4" ht="15.75" customHeight="1" x14ac:dyDescent="0.25">
      <c r="C209" s="390"/>
      <c r="D209" s="390"/>
    </row>
    <row r="210" spans="3:4" ht="15.75" customHeight="1" x14ac:dyDescent="0.25">
      <c r="C210" s="390"/>
      <c r="D210" s="390"/>
    </row>
    <row r="211" spans="3:4" ht="15.75" customHeight="1" x14ac:dyDescent="0.25">
      <c r="C211" s="390"/>
      <c r="D211" s="390"/>
    </row>
    <row r="212" spans="3:4" ht="15.75" customHeight="1" x14ac:dyDescent="0.25">
      <c r="C212" s="390"/>
      <c r="D212" s="390"/>
    </row>
    <row r="213" spans="3:4" ht="15.75" customHeight="1" x14ac:dyDescent="0.25">
      <c r="C213" s="390"/>
      <c r="D213" s="390"/>
    </row>
    <row r="214" spans="3:4" ht="15.75" customHeight="1" x14ac:dyDescent="0.25">
      <c r="C214" s="390"/>
      <c r="D214" s="390"/>
    </row>
    <row r="215" spans="3:4" ht="15.75" customHeight="1" x14ac:dyDescent="0.25">
      <c r="C215" s="390"/>
      <c r="D215" s="390"/>
    </row>
    <row r="216" spans="3:4" ht="15.75" customHeight="1" x14ac:dyDescent="0.25">
      <c r="C216" s="390"/>
      <c r="D216" s="390"/>
    </row>
    <row r="217" spans="3:4" ht="15.75" customHeight="1" x14ac:dyDescent="0.25">
      <c r="C217" s="390"/>
      <c r="D217" s="390"/>
    </row>
    <row r="218" spans="3:4" ht="15.75" customHeight="1" x14ac:dyDescent="0.25">
      <c r="C218" s="390"/>
      <c r="D218" s="390"/>
    </row>
    <row r="219" spans="3:4" ht="15.75" customHeight="1" x14ac:dyDescent="0.25">
      <c r="C219" s="390"/>
      <c r="D219" s="390"/>
    </row>
    <row r="220" spans="3:4" ht="15.75" customHeight="1" x14ac:dyDescent="0.25">
      <c r="C220" s="390"/>
      <c r="D220" s="390"/>
    </row>
    <row r="221" spans="3:4" ht="15.75" customHeight="1" x14ac:dyDescent="0.25">
      <c r="C221" s="390"/>
      <c r="D221" s="390"/>
    </row>
    <row r="222" spans="3:4" ht="15.75" customHeight="1" x14ac:dyDescent="0.25">
      <c r="C222" s="390"/>
      <c r="D222" s="390"/>
    </row>
    <row r="223" spans="3:4" ht="15.75" customHeight="1" x14ac:dyDescent="0.25">
      <c r="C223" s="390"/>
      <c r="D223" s="390"/>
    </row>
    <row r="224" spans="3:4" ht="15.75" customHeight="1" x14ac:dyDescent="0.25">
      <c r="C224" s="390"/>
      <c r="D224" s="390"/>
    </row>
    <row r="225" spans="3:4" ht="15.75" customHeight="1" x14ac:dyDescent="0.25">
      <c r="C225" s="390"/>
      <c r="D225" s="390"/>
    </row>
    <row r="226" spans="3:4" ht="15.75" customHeight="1" x14ac:dyDescent="0.25">
      <c r="C226" s="390"/>
      <c r="D226" s="390"/>
    </row>
    <row r="227" spans="3:4" ht="15.75" customHeight="1" x14ac:dyDescent="0.25">
      <c r="C227" s="390"/>
      <c r="D227" s="390"/>
    </row>
    <row r="228" spans="3:4" ht="15.75" customHeight="1" x14ac:dyDescent="0.25">
      <c r="C228" s="390"/>
      <c r="D228" s="390"/>
    </row>
    <row r="229" spans="3:4" ht="15.75" customHeight="1" x14ac:dyDescent="0.25">
      <c r="C229" s="390"/>
      <c r="D229" s="390"/>
    </row>
    <row r="230" spans="3:4" ht="15.75" customHeight="1" x14ac:dyDescent="0.25">
      <c r="C230" s="390"/>
      <c r="D230" s="390"/>
    </row>
    <row r="231" spans="3:4" ht="15.75" customHeight="1" x14ac:dyDescent="0.25">
      <c r="C231" s="390"/>
      <c r="D231" s="390"/>
    </row>
    <row r="232" spans="3:4" ht="15.75" customHeight="1" x14ac:dyDescent="0.25">
      <c r="C232" s="390"/>
      <c r="D232" s="390"/>
    </row>
    <row r="233" spans="3:4" ht="15.75" customHeight="1" x14ac:dyDescent="0.25">
      <c r="C233" s="390"/>
      <c r="D233" s="390"/>
    </row>
    <row r="234" spans="3:4" ht="15.75" customHeight="1" x14ac:dyDescent="0.25">
      <c r="C234" s="390"/>
      <c r="D234" s="390"/>
    </row>
    <row r="235" spans="3:4" ht="15.75" customHeight="1" x14ac:dyDescent="0.25">
      <c r="C235" s="390"/>
      <c r="D235" s="390"/>
    </row>
    <row r="236" spans="3:4" ht="15.75" customHeight="1" x14ac:dyDescent="0.25">
      <c r="C236" s="390"/>
      <c r="D236" s="390"/>
    </row>
    <row r="237" spans="3:4" ht="15.75" customHeight="1" x14ac:dyDescent="0.25">
      <c r="C237" s="390"/>
      <c r="D237" s="390"/>
    </row>
    <row r="238" spans="3:4" ht="15.75" customHeight="1" x14ac:dyDescent="0.25">
      <c r="C238" s="390"/>
      <c r="D238" s="390"/>
    </row>
    <row r="239" spans="3:4" ht="15.75" customHeight="1" x14ac:dyDescent="0.25">
      <c r="C239" s="390"/>
      <c r="D239" s="390"/>
    </row>
    <row r="240" spans="3:4" ht="15.75" customHeight="1" x14ac:dyDescent="0.25">
      <c r="C240" s="390"/>
      <c r="D240" s="390"/>
    </row>
    <row r="241" spans="3:4" ht="15.75" customHeight="1" x14ac:dyDescent="0.25">
      <c r="C241" s="390"/>
      <c r="D241" s="390"/>
    </row>
    <row r="242" spans="3:4" ht="15.75" customHeight="1" x14ac:dyDescent="0.25">
      <c r="C242" s="390"/>
      <c r="D242" s="390"/>
    </row>
    <row r="243" spans="3:4" ht="15.75" customHeight="1" x14ac:dyDescent="0.25">
      <c r="C243" s="390"/>
      <c r="D243" s="390"/>
    </row>
    <row r="244" spans="3:4" ht="15.75" customHeight="1" x14ac:dyDescent="0.25">
      <c r="C244" s="390"/>
      <c r="D244" s="390"/>
    </row>
    <row r="245" spans="3:4" ht="15.75" customHeight="1" x14ac:dyDescent="0.25">
      <c r="C245" s="390"/>
      <c r="D245" s="390"/>
    </row>
    <row r="246" spans="3:4" ht="15.75" customHeight="1" x14ac:dyDescent="0.25">
      <c r="C246" s="390"/>
      <c r="D246" s="390"/>
    </row>
    <row r="247" spans="3:4" ht="15.75" customHeight="1" x14ac:dyDescent="0.25">
      <c r="C247" s="390"/>
      <c r="D247" s="390"/>
    </row>
    <row r="248" spans="3:4" ht="15.75" customHeight="1" x14ac:dyDescent="0.25">
      <c r="C248" s="390"/>
      <c r="D248" s="390"/>
    </row>
    <row r="249" spans="3:4" ht="15.75" customHeight="1" x14ac:dyDescent="0.25">
      <c r="C249" s="390"/>
      <c r="D249" s="390"/>
    </row>
    <row r="250" spans="3:4" ht="15.75" customHeight="1" x14ac:dyDescent="0.25">
      <c r="C250" s="390"/>
      <c r="D250" s="390"/>
    </row>
    <row r="251" spans="3:4" ht="15.75" customHeight="1" x14ac:dyDescent="0.25">
      <c r="C251" s="390"/>
      <c r="D251" s="390"/>
    </row>
    <row r="252" spans="3:4" ht="15.75" customHeight="1" x14ac:dyDescent="0.25">
      <c r="C252" s="390"/>
      <c r="D252" s="390"/>
    </row>
    <row r="253" spans="3:4" ht="15.75" customHeight="1" x14ac:dyDescent="0.25">
      <c r="C253" s="390"/>
      <c r="D253" s="390"/>
    </row>
    <row r="254" spans="3:4" ht="15.75" customHeight="1" x14ac:dyDescent="0.25">
      <c r="C254" s="390"/>
      <c r="D254" s="390"/>
    </row>
    <row r="255" spans="3:4" ht="15.75" customHeight="1" x14ac:dyDescent="0.25">
      <c r="C255" s="390"/>
      <c r="D255" s="390"/>
    </row>
    <row r="256" spans="3:4" ht="15.75" customHeight="1" x14ac:dyDescent="0.25">
      <c r="C256" s="390"/>
      <c r="D256" s="390"/>
    </row>
    <row r="257" spans="3:4" ht="15.75" customHeight="1" x14ac:dyDescent="0.25">
      <c r="C257" s="390"/>
      <c r="D257" s="390"/>
    </row>
    <row r="258" spans="3:4" ht="15.75" customHeight="1" x14ac:dyDescent="0.25">
      <c r="C258" s="390"/>
      <c r="D258" s="390"/>
    </row>
    <row r="259" spans="3:4" ht="15.75" customHeight="1" x14ac:dyDescent="0.25">
      <c r="C259" s="390"/>
      <c r="D259" s="390"/>
    </row>
    <row r="260" spans="3:4" ht="15.75" customHeight="1" x14ac:dyDescent="0.25">
      <c r="C260" s="390"/>
      <c r="D260" s="390"/>
    </row>
    <row r="261" spans="3:4" ht="15.75" customHeight="1" x14ac:dyDescent="0.25">
      <c r="C261" s="390"/>
      <c r="D261" s="390"/>
    </row>
    <row r="262" spans="3:4" ht="15.75" customHeight="1" x14ac:dyDescent="0.25">
      <c r="C262" s="390"/>
      <c r="D262" s="390"/>
    </row>
    <row r="263" spans="3:4" ht="15.75" customHeight="1" x14ac:dyDescent="0.25">
      <c r="C263" s="390"/>
      <c r="D263" s="390"/>
    </row>
    <row r="264" spans="3:4" ht="15.75" customHeight="1" x14ac:dyDescent="0.25">
      <c r="C264" s="390"/>
      <c r="D264" s="390"/>
    </row>
    <row r="265" spans="3:4" ht="15.75" customHeight="1" x14ac:dyDescent="0.25">
      <c r="C265" s="390"/>
      <c r="D265" s="390"/>
    </row>
    <row r="266" spans="3:4" ht="15.75" customHeight="1" x14ac:dyDescent="0.25">
      <c r="C266" s="390"/>
      <c r="D266" s="390"/>
    </row>
    <row r="267" spans="3:4" ht="15.75" customHeight="1" x14ac:dyDescent="0.25">
      <c r="C267" s="390"/>
      <c r="D267" s="390"/>
    </row>
    <row r="268" spans="3:4" ht="15.75" customHeight="1" x14ac:dyDescent="0.25">
      <c r="C268" s="390"/>
      <c r="D268" s="390"/>
    </row>
    <row r="269" spans="3:4" ht="15.75" customHeight="1" x14ac:dyDescent="0.25">
      <c r="C269" s="390"/>
      <c r="D269" s="390"/>
    </row>
    <row r="270" spans="3:4" ht="15.75" customHeight="1" x14ac:dyDescent="0.25">
      <c r="C270" s="390"/>
      <c r="D270" s="390"/>
    </row>
    <row r="271" spans="3:4" ht="15.75" customHeight="1" x14ac:dyDescent="0.25">
      <c r="C271" s="390"/>
      <c r="D271" s="390"/>
    </row>
    <row r="272" spans="3:4" ht="15.75" customHeight="1" x14ac:dyDescent="0.25">
      <c r="C272" s="390"/>
      <c r="D272" s="390"/>
    </row>
    <row r="273" spans="3:4" ht="15.75" customHeight="1" x14ac:dyDescent="0.25">
      <c r="C273" s="390"/>
      <c r="D273" s="390"/>
    </row>
    <row r="274" spans="3:4" ht="15.75" customHeight="1" x14ac:dyDescent="0.25">
      <c r="C274" s="390"/>
      <c r="D274" s="390"/>
    </row>
    <row r="275" spans="3:4" ht="15.75" customHeight="1" x14ac:dyDescent="0.25">
      <c r="C275" s="390"/>
      <c r="D275" s="390"/>
    </row>
    <row r="276" spans="3:4" ht="15.75" customHeight="1" x14ac:dyDescent="0.25">
      <c r="C276" s="390"/>
      <c r="D276" s="390"/>
    </row>
    <row r="277" spans="3:4" ht="15.75" customHeight="1" x14ac:dyDescent="0.25">
      <c r="C277" s="390"/>
      <c r="D277" s="390"/>
    </row>
    <row r="278" spans="3:4" ht="15.75" customHeight="1" x14ac:dyDescent="0.25">
      <c r="C278" s="390"/>
      <c r="D278" s="390"/>
    </row>
    <row r="279" spans="3:4" ht="15.75" customHeight="1" x14ac:dyDescent="0.25">
      <c r="C279" s="390"/>
      <c r="D279" s="390"/>
    </row>
    <row r="280" spans="3:4" ht="15.75" customHeight="1" x14ac:dyDescent="0.25">
      <c r="C280" s="390"/>
      <c r="D280" s="390"/>
    </row>
    <row r="281" spans="3:4" ht="15.75" customHeight="1" x14ac:dyDescent="0.25">
      <c r="C281" s="390"/>
      <c r="D281" s="390"/>
    </row>
    <row r="282" spans="3:4" ht="15.75" customHeight="1" x14ac:dyDescent="0.25">
      <c r="C282" s="390"/>
      <c r="D282" s="390"/>
    </row>
    <row r="283" spans="3:4" ht="15.75" customHeight="1" x14ac:dyDescent="0.25">
      <c r="C283" s="390"/>
      <c r="D283" s="390"/>
    </row>
    <row r="284" spans="3:4" ht="15.75" customHeight="1" x14ac:dyDescent="0.25">
      <c r="C284" s="390"/>
      <c r="D284" s="390"/>
    </row>
    <row r="285" spans="3:4" ht="15.75" customHeight="1" x14ac:dyDescent="0.25">
      <c r="C285" s="390"/>
      <c r="D285" s="390"/>
    </row>
    <row r="286" spans="3:4" ht="15.75" customHeight="1" x14ac:dyDescent="0.25">
      <c r="C286" s="390"/>
      <c r="D286" s="390"/>
    </row>
    <row r="287" spans="3:4" ht="15.75" customHeight="1" x14ac:dyDescent="0.25">
      <c r="C287" s="390"/>
      <c r="D287" s="390"/>
    </row>
    <row r="288" spans="3:4" ht="15.75" customHeight="1" x14ac:dyDescent="0.25">
      <c r="C288" s="390"/>
      <c r="D288" s="390"/>
    </row>
    <row r="289" spans="3:4" ht="15.75" customHeight="1" x14ac:dyDescent="0.25">
      <c r="C289" s="390"/>
      <c r="D289" s="390"/>
    </row>
    <row r="290" spans="3:4" ht="15.75" customHeight="1" x14ac:dyDescent="0.25">
      <c r="C290" s="390"/>
      <c r="D290" s="390"/>
    </row>
    <row r="291" spans="3:4" ht="15.75" customHeight="1" x14ac:dyDescent="0.25">
      <c r="C291" s="390"/>
      <c r="D291" s="390"/>
    </row>
    <row r="292" spans="3:4" ht="15.75" customHeight="1" x14ac:dyDescent="0.25">
      <c r="C292" s="390"/>
      <c r="D292" s="390"/>
    </row>
    <row r="293" spans="3:4" ht="15.75" customHeight="1" x14ac:dyDescent="0.25">
      <c r="C293" s="390"/>
      <c r="D293" s="390"/>
    </row>
    <row r="294" spans="3:4" ht="15.75" customHeight="1" x14ac:dyDescent="0.25">
      <c r="C294" s="390"/>
      <c r="D294" s="390"/>
    </row>
    <row r="295" spans="3:4" ht="15.75" customHeight="1" x14ac:dyDescent="0.25">
      <c r="C295" s="390"/>
      <c r="D295" s="390"/>
    </row>
    <row r="296" spans="3:4" ht="15.75" customHeight="1" x14ac:dyDescent="0.25">
      <c r="C296" s="390"/>
      <c r="D296" s="390"/>
    </row>
    <row r="297" spans="3:4" ht="15.75" customHeight="1" x14ac:dyDescent="0.25">
      <c r="C297" s="390"/>
      <c r="D297" s="390"/>
    </row>
    <row r="298" spans="3:4" ht="15.75" customHeight="1" x14ac:dyDescent="0.25">
      <c r="C298" s="390"/>
      <c r="D298" s="390"/>
    </row>
    <row r="299" spans="3:4" ht="15.75" customHeight="1" x14ac:dyDescent="0.25">
      <c r="C299" s="390"/>
      <c r="D299" s="390"/>
    </row>
    <row r="300" spans="3:4" ht="15.75" customHeight="1" x14ac:dyDescent="0.25">
      <c r="C300" s="390"/>
      <c r="D300" s="390"/>
    </row>
    <row r="301" spans="3:4" ht="15.75" customHeight="1" x14ac:dyDescent="0.25">
      <c r="C301" s="390"/>
      <c r="D301" s="390"/>
    </row>
    <row r="302" spans="3:4" ht="15.75" customHeight="1" x14ac:dyDescent="0.25">
      <c r="C302" s="390"/>
      <c r="D302" s="390"/>
    </row>
    <row r="303" spans="3:4" ht="15.75" customHeight="1" x14ac:dyDescent="0.25">
      <c r="C303" s="390"/>
      <c r="D303" s="390"/>
    </row>
    <row r="304" spans="3:4" ht="15.75" customHeight="1" x14ac:dyDescent="0.25">
      <c r="C304" s="390"/>
      <c r="D304" s="390"/>
    </row>
    <row r="305" spans="3:4" ht="15.75" customHeight="1" x14ac:dyDescent="0.25">
      <c r="C305" s="390"/>
      <c r="D305" s="390"/>
    </row>
    <row r="306" spans="3:4" ht="15.75" customHeight="1" x14ac:dyDescent="0.25">
      <c r="C306" s="390"/>
      <c r="D306" s="390"/>
    </row>
    <row r="307" spans="3:4" ht="15.75" customHeight="1" x14ac:dyDescent="0.25">
      <c r="C307" s="390"/>
      <c r="D307" s="390"/>
    </row>
    <row r="308" spans="3:4" ht="15.75" customHeight="1" x14ac:dyDescent="0.25">
      <c r="C308" s="390"/>
      <c r="D308" s="390"/>
    </row>
    <row r="309" spans="3:4" ht="15.75" customHeight="1" x14ac:dyDescent="0.25">
      <c r="C309" s="390"/>
      <c r="D309" s="390"/>
    </row>
    <row r="310" spans="3:4" ht="15.75" customHeight="1" x14ac:dyDescent="0.25">
      <c r="C310" s="390"/>
      <c r="D310" s="390"/>
    </row>
    <row r="311" spans="3:4" ht="15.75" customHeight="1" x14ac:dyDescent="0.25">
      <c r="C311" s="390"/>
      <c r="D311" s="390"/>
    </row>
    <row r="312" spans="3:4" ht="15.75" customHeight="1" x14ac:dyDescent="0.25">
      <c r="C312" s="390"/>
      <c r="D312" s="390"/>
    </row>
    <row r="313" spans="3:4" ht="15.75" customHeight="1" x14ac:dyDescent="0.25">
      <c r="C313" s="390"/>
      <c r="D313" s="390"/>
    </row>
    <row r="314" spans="3:4" ht="15.75" customHeight="1" x14ac:dyDescent="0.25">
      <c r="C314" s="390"/>
      <c r="D314" s="390"/>
    </row>
    <row r="315" spans="3:4" ht="15.75" customHeight="1" x14ac:dyDescent="0.25">
      <c r="C315" s="390"/>
      <c r="D315" s="390"/>
    </row>
    <row r="316" spans="3:4" ht="15.75" customHeight="1" x14ac:dyDescent="0.25">
      <c r="C316" s="390"/>
      <c r="D316" s="390"/>
    </row>
    <row r="317" spans="3:4" ht="15.75" customHeight="1" x14ac:dyDescent="0.25">
      <c r="C317" s="390"/>
      <c r="D317" s="390"/>
    </row>
    <row r="318" spans="3:4" ht="15.75" customHeight="1" x14ac:dyDescent="0.25">
      <c r="C318" s="390"/>
      <c r="D318" s="390"/>
    </row>
    <row r="319" spans="3:4" ht="15.75" customHeight="1" x14ac:dyDescent="0.25">
      <c r="C319" s="390"/>
      <c r="D319" s="390"/>
    </row>
    <row r="320" spans="3:4" ht="15.75" customHeight="1" x14ac:dyDescent="0.25">
      <c r="C320" s="390"/>
      <c r="D320" s="390"/>
    </row>
    <row r="321" spans="3:4" ht="15.75" customHeight="1" x14ac:dyDescent="0.25">
      <c r="C321" s="390"/>
      <c r="D321" s="390"/>
    </row>
    <row r="322" spans="3:4" ht="15.75" customHeight="1" x14ac:dyDescent="0.25">
      <c r="C322" s="390"/>
      <c r="D322" s="390"/>
    </row>
    <row r="323" spans="3:4" ht="15.75" customHeight="1" x14ac:dyDescent="0.25">
      <c r="C323" s="390"/>
      <c r="D323" s="390"/>
    </row>
    <row r="324" spans="3:4" ht="15.75" customHeight="1" x14ac:dyDescent="0.25">
      <c r="C324" s="390"/>
      <c r="D324" s="390"/>
    </row>
    <row r="325" spans="3:4" ht="15.75" customHeight="1" x14ac:dyDescent="0.25">
      <c r="C325" s="390"/>
      <c r="D325" s="390"/>
    </row>
    <row r="326" spans="3:4" ht="15.75" customHeight="1" x14ac:dyDescent="0.25">
      <c r="C326" s="390"/>
      <c r="D326" s="390"/>
    </row>
    <row r="327" spans="3:4" ht="15.75" customHeight="1" x14ac:dyDescent="0.25">
      <c r="C327" s="390"/>
      <c r="D327" s="390"/>
    </row>
    <row r="328" spans="3:4" ht="15.75" customHeight="1" x14ac:dyDescent="0.25">
      <c r="C328" s="390"/>
      <c r="D328" s="390"/>
    </row>
    <row r="329" spans="3:4" ht="15.75" customHeight="1" x14ac:dyDescent="0.25">
      <c r="C329" s="390"/>
      <c r="D329" s="390"/>
    </row>
    <row r="330" spans="3:4" ht="15.75" customHeight="1" x14ac:dyDescent="0.25">
      <c r="C330" s="390"/>
      <c r="D330" s="390"/>
    </row>
    <row r="331" spans="3:4" ht="15.75" customHeight="1" x14ac:dyDescent="0.25">
      <c r="C331" s="390"/>
      <c r="D331" s="390"/>
    </row>
    <row r="332" spans="3:4" ht="15.75" customHeight="1" x14ac:dyDescent="0.25">
      <c r="C332" s="390"/>
      <c r="D332" s="390"/>
    </row>
    <row r="333" spans="3:4" ht="15.75" customHeight="1" x14ac:dyDescent="0.25">
      <c r="C333" s="390"/>
      <c r="D333" s="390"/>
    </row>
    <row r="334" spans="3:4" ht="15.75" customHeight="1" x14ac:dyDescent="0.25">
      <c r="C334" s="390"/>
      <c r="D334" s="390"/>
    </row>
    <row r="335" spans="3:4" ht="15.75" customHeight="1" x14ac:dyDescent="0.25">
      <c r="C335" s="390"/>
      <c r="D335" s="390"/>
    </row>
    <row r="336" spans="3:4" ht="15.75" customHeight="1" x14ac:dyDescent="0.25">
      <c r="C336" s="390"/>
      <c r="D336" s="390"/>
    </row>
    <row r="337" spans="3:4" ht="15.75" customHeight="1" x14ac:dyDescent="0.25">
      <c r="C337" s="390"/>
      <c r="D337" s="390"/>
    </row>
    <row r="338" spans="3:4" ht="15.75" customHeight="1" x14ac:dyDescent="0.25">
      <c r="C338" s="390"/>
      <c r="D338" s="390"/>
    </row>
    <row r="339" spans="3:4" ht="15.75" customHeight="1" x14ac:dyDescent="0.25">
      <c r="C339" s="390"/>
      <c r="D339" s="390"/>
    </row>
    <row r="340" spans="3:4" ht="15.75" customHeight="1" x14ac:dyDescent="0.25">
      <c r="C340" s="390"/>
      <c r="D340" s="390"/>
    </row>
    <row r="341" spans="3:4" ht="15.75" customHeight="1" x14ac:dyDescent="0.25">
      <c r="C341" s="390"/>
      <c r="D341" s="390"/>
    </row>
    <row r="342" spans="3:4" ht="15.75" customHeight="1" x14ac:dyDescent="0.25">
      <c r="C342" s="390"/>
      <c r="D342" s="390"/>
    </row>
    <row r="343" spans="3:4" ht="15.75" customHeight="1" x14ac:dyDescent="0.25">
      <c r="C343" s="390"/>
      <c r="D343" s="390"/>
    </row>
    <row r="344" spans="3:4" ht="15.75" customHeight="1" x14ac:dyDescent="0.25">
      <c r="C344" s="390"/>
      <c r="D344" s="390"/>
    </row>
    <row r="345" spans="3:4" ht="15.75" customHeight="1" x14ac:dyDescent="0.25">
      <c r="C345" s="390"/>
      <c r="D345" s="390"/>
    </row>
    <row r="346" spans="3:4" ht="15.75" customHeight="1" x14ac:dyDescent="0.25">
      <c r="C346" s="390"/>
      <c r="D346" s="390"/>
    </row>
    <row r="347" spans="3:4" ht="15.75" customHeight="1" x14ac:dyDescent="0.25">
      <c r="C347" s="390"/>
      <c r="D347" s="390"/>
    </row>
    <row r="348" spans="3:4" ht="15.75" customHeight="1" x14ac:dyDescent="0.25">
      <c r="C348" s="390"/>
      <c r="D348" s="390"/>
    </row>
    <row r="349" spans="3:4" ht="15.75" customHeight="1" x14ac:dyDescent="0.25">
      <c r="C349" s="390"/>
      <c r="D349" s="390"/>
    </row>
    <row r="350" spans="3:4" ht="15.75" customHeight="1" x14ac:dyDescent="0.25">
      <c r="C350" s="390"/>
      <c r="D350" s="390"/>
    </row>
    <row r="351" spans="3:4" ht="15.75" customHeight="1" x14ac:dyDescent="0.25">
      <c r="C351" s="390"/>
      <c r="D351" s="390"/>
    </row>
    <row r="352" spans="3:4" ht="15.75" customHeight="1" x14ac:dyDescent="0.25">
      <c r="C352" s="390"/>
      <c r="D352" s="390"/>
    </row>
    <row r="353" spans="3:4" ht="15.75" customHeight="1" x14ac:dyDescent="0.25">
      <c r="C353" s="390"/>
      <c r="D353" s="390"/>
    </row>
    <row r="354" spans="3:4" ht="15.75" customHeight="1" x14ac:dyDescent="0.25">
      <c r="C354" s="390"/>
      <c r="D354" s="390"/>
    </row>
    <row r="355" spans="3:4" ht="15.75" customHeight="1" x14ac:dyDescent="0.25">
      <c r="C355" s="390"/>
      <c r="D355" s="390"/>
    </row>
    <row r="356" spans="3:4" ht="15.75" customHeight="1" x14ac:dyDescent="0.25">
      <c r="C356" s="390"/>
      <c r="D356" s="390"/>
    </row>
    <row r="357" spans="3:4" ht="15.75" customHeight="1" x14ac:dyDescent="0.25">
      <c r="C357" s="390"/>
      <c r="D357" s="390"/>
    </row>
    <row r="358" spans="3:4" ht="15.75" customHeight="1" x14ac:dyDescent="0.25">
      <c r="C358" s="390"/>
      <c r="D358" s="390"/>
    </row>
    <row r="359" spans="3:4" ht="15.75" customHeight="1" x14ac:dyDescent="0.25">
      <c r="C359" s="390"/>
      <c r="D359" s="390"/>
    </row>
    <row r="360" spans="3:4" ht="15.75" customHeight="1" x14ac:dyDescent="0.25">
      <c r="C360" s="390"/>
      <c r="D360" s="390"/>
    </row>
    <row r="361" spans="3:4" ht="15.75" customHeight="1" x14ac:dyDescent="0.25">
      <c r="C361" s="390"/>
      <c r="D361" s="390"/>
    </row>
    <row r="362" spans="3:4" ht="15.75" customHeight="1" x14ac:dyDescent="0.25">
      <c r="C362" s="390"/>
      <c r="D362" s="390"/>
    </row>
    <row r="363" spans="3:4" ht="15.75" customHeight="1" x14ac:dyDescent="0.25">
      <c r="C363" s="390"/>
      <c r="D363" s="390"/>
    </row>
    <row r="364" spans="3:4" ht="15.75" customHeight="1" x14ac:dyDescent="0.25">
      <c r="C364" s="390"/>
      <c r="D364" s="390"/>
    </row>
    <row r="365" spans="3:4" ht="15.75" customHeight="1" x14ac:dyDescent="0.25">
      <c r="C365" s="390"/>
      <c r="D365" s="390"/>
    </row>
    <row r="366" spans="3:4" ht="15.75" customHeight="1" x14ac:dyDescent="0.25">
      <c r="C366" s="390"/>
      <c r="D366" s="390"/>
    </row>
    <row r="367" spans="3:4" ht="15.75" customHeight="1" x14ac:dyDescent="0.25">
      <c r="C367" s="390"/>
      <c r="D367" s="390"/>
    </row>
    <row r="368" spans="3:4" ht="15.75" customHeight="1" x14ac:dyDescent="0.25">
      <c r="C368" s="390"/>
      <c r="D368" s="390"/>
    </row>
    <row r="369" spans="3:4" ht="15.75" customHeight="1" x14ac:dyDescent="0.25">
      <c r="C369" s="390"/>
      <c r="D369" s="390"/>
    </row>
    <row r="370" spans="3:4" ht="15.75" customHeight="1" x14ac:dyDescent="0.25">
      <c r="C370" s="390"/>
      <c r="D370" s="390"/>
    </row>
    <row r="371" spans="3:4" ht="15.75" customHeight="1" x14ac:dyDescent="0.25">
      <c r="C371" s="390"/>
      <c r="D371" s="390"/>
    </row>
    <row r="372" spans="3:4" ht="15.75" customHeight="1" x14ac:dyDescent="0.25">
      <c r="C372" s="390"/>
      <c r="D372" s="390"/>
    </row>
    <row r="373" spans="3:4" ht="15.75" customHeight="1" x14ac:dyDescent="0.25">
      <c r="C373" s="390"/>
      <c r="D373" s="390"/>
    </row>
    <row r="374" spans="3:4" ht="15.75" customHeight="1" x14ac:dyDescent="0.25">
      <c r="C374" s="390"/>
      <c r="D374" s="390"/>
    </row>
    <row r="375" spans="3:4" ht="15.75" customHeight="1" x14ac:dyDescent="0.25">
      <c r="C375" s="390"/>
      <c r="D375" s="390"/>
    </row>
    <row r="376" spans="3:4" ht="15.75" customHeight="1" x14ac:dyDescent="0.25">
      <c r="C376" s="390"/>
      <c r="D376" s="390"/>
    </row>
    <row r="377" spans="3:4" ht="15.75" customHeight="1" x14ac:dyDescent="0.25">
      <c r="C377" s="390"/>
      <c r="D377" s="390"/>
    </row>
    <row r="378" spans="3:4" ht="15.75" customHeight="1" x14ac:dyDescent="0.25">
      <c r="C378" s="390"/>
      <c r="D378" s="390"/>
    </row>
    <row r="379" spans="3:4" ht="15.75" customHeight="1" x14ac:dyDescent="0.25">
      <c r="C379" s="390"/>
      <c r="D379" s="390"/>
    </row>
    <row r="380" spans="3:4" ht="15.75" customHeight="1" x14ac:dyDescent="0.25">
      <c r="C380" s="390"/>
      <c r="D380" s="390"/>
    </row>
    <row r="381" spans="3:4" ht="15.75" customHeight="1" x14ac:dyDescent="0.25">
      <c r="C381" s="390"/>
      <c r="D381" s="390"/>
    </row>
    <row r="382" spans="3:4" ht="15.75" customHeight="1" x14ac:dyDescent="0.25">
      <c r="C382" s="390"/>
      <c r="D382" s="390"/>
    </row>
    <row r="383" spans="3:4" ht="15.75" customHeight="1" x14ac:dyDescent="0.25">
      <c r="C383" s="390"/>
      <c r="D383" s="390"/>
    </row>
    <row r="384" spans="3:4" ht="15.75" customHeight="1" x14ac:dyDescent="0.25">
      <c r="C384" s="390"/>
      <c r="D384" s="390"/>
    </row>
    <row r="385" spans="3:4" ht="15.75" customHeight="1" x14ac:dyDescent="0.25">
      <c r="C385" s="390"/>
      <c r="D385" s="390"/>
    </row>
    <row r="386" spans="3:4" ht="15.75" customHeight="1" x14ac:dyDescent="0.25">
      <c r="C386" s="390"/>
      <c r="D386" s="390"/>
    </row>
    <row r="387" spans="3:4" ht="15.75" customHeight="1" x14ac:dyDescent="0.25">
      <c r="C387" s="390"/>
      <c r="D387" s="390"/>
    </row>
    <row r="388" spans="3:4" ht="15.75" customHeight="1" x14ac:dyDescent="0.25">
      <c r="C388" s="390"/>
      <c r="D388" s="390"/>
    </row>
    <row r="389" spans="3:4" ht="15.75" customHeight="1" x14ac:dyDescent="0.25">
      <c r="C389" s="390"/>
      <c r="D389" s="390"/>
    </row>
    <row r="390" spans="3:4" ht="15.75" customHeight="1" x14ac:dyDescent="0.25">
      <c r="C390" s="390"/>
      <c r="D390" s="390"/>
    </row>
    <row r="391" spans="3:4" ht="15.75" customHeight="1" x14ac:dyDescent="0.25">
      <c r="C391" s="390"/>
      <c r="D391" s="390"/>
    </row>
    <row r="392" spans="3:4" ht="15.75" customHeight="1" x14ac:dyDescent="0.25">
      <c r="C392" s="390"/>
      <c r="D392" s="390"/>
    </row>
    <row r="393" spans="3:4" ht="15.75" customHeight="1" x14ac:dyDescent="0.25">
      <c r="C393" s="390"/>
      <c r="D393" s="390"/>
    </row>
    <row r="394" spans="3:4" ht="15.75" customHeight="1" x14ac:dyDescent="0.25">
      <c r="C394" s="390"/>
      <c r="D394" s="390"/>
    </row>
    <row r="395" spans="3:4" ht="15.75" customHeight="1" x14ac:dyDescent="0.25">
      <c r="C395" s="390"/>
      <c r="D395" s="390"/>
    </row>
    <row r="396" spans="3:4" ht="15.75" customHeight="1" x14ac:dyDescent="0.25">
      <c r="C396" s="390"/>
      <c r="D396" s="390"/>
    </row>
    <row r="397" spans="3:4" ht="15.75" customHeight="1" x14ac:dyDescent="0.25">
      <c r="C397" s="390"/>
      <c r="D397" s="390"/>
    </row>
    <row r="398" spans="3:4" ht="15.75" customHeight="1" x14ac:dyDescent="0.25">
      <c r="C398" s="390"/>
      <c r="D398" s="390"/>
    </row>
    <row r="399" spans="3:4" ht="15.75" customHeight="1" x14ac:dyDescent="0.25">
      <c r="C399" s="390"/>
      <c r="D399" s="390"/>
    </row>
    <row r="400" spans="3:4" ht="15.75" customHeight="1" x14ac:dyDescent="0.25">
      <c r="C400" s="390"/>
      <c r="D400" s="390"/>
    </row>
    <row r="401" spans="3:4" ht="15.75" customHeight="1" x14ac:dyDescent="0.25">
      <c r="C401" s="390"/>
      <c r="D401" s="390"/>
    </row>
    <row r="402" spans="3:4" ht="15.75" customHeight="1" x14ac:dyDescent="0.25">
      <c r="C402" s="390"/>
      <c r="D402" s="390"/>
    </row>
    <row r="403" spans="3:4" ht="15.75" customHeight="1" x14ac:dyDescent="0.25">
      <c r="C403" s="390"/>
      <c r="D403" s="390"/>
    </row>
    <row r="404" spans="3:4" ht="15.75" customHeight="1" x14ac:dyDescent="0.25">
      <c r="C404" s="390"/>
      <c r="D404" s="390"/>
    </row>
    <row r="405" spans="3:4" ht="15.75" customHeight="1" x14ac:dyDescent="0.25">
      <c r="C405" s="390"/>
      <c r="D405" s="390"/>
    </row>
    <row r="406" spans="3:4" ht="15.75" customHeight="1" x14ac:dyDescent="0.25">
      <c r="C406" s="390"/>
      <c r="D406" s="390"/>
    </row>
    <row r="407" spans="3:4" ht="15.75" customHeight="1" x14ac:dyDescent="0.25">
      <c r="C407" s="390"/>
      <c r="D407" s="390"/>
    </row>
    <row r="408" spans="3:4" ht="15.75" customHeight="1" x14ac:dyDescent="0.25">
      <c r="C408" s="390"/>
      <c r="D408" s="390"/>
    </row>
    <row r="409" spans="3:4" ht="15.75" customHeight="1" x14ac:dyDescent="0.25">
      <c r="C409" s="390"/>
      <c r="D409" s="390"/>
    </row>
    <row r="410" spans="3:4" ht="15.75" customHeight="1" x14ac:dyDescent="0.25">
      <c r="C410" s="390"/>
      <c r="D410" s="390"/>
    </row>
    <row r="411" spans="3:4" ht="15.75" customHeight="1" x14ac:dyDescent="0.25">
      <c r="C411" s="390"/>
      <c r="D411" s="390"/>
    </row>
    <row r="412" spans="3:4" ht="15.75" customHeight="1" x14ac:dyDescent="0.25">
      <c r="C412" s="390"/>
      <c r="D412" s="390"/>
    </row>
    <row r="413" spans="3:4" ht="15.75" customHeight="1" x14ac:dyDescent="0.25">
      <c r="C413" s="390"/>
      <c r="D413" s="390"/>
    </row>
    <row r="414" spans="3:4" ht="15.75" customHeight="1" x14ac:dyDescent="0.25">
      <c r="C414" s="390"/>
      <c r="D414" s="390"/>
    </row>
    <row r="415" spans="3:4" ht="15.75" customHeight="1" x14ac:dyDescent="0.25">
      <c r="C415" s="390"/>
      <c r="D415" s="390"/>
    </row>
    <row r="416" spans="3:4" ht="15.75" customHeight="1" x14ac:dyDescent="0.25">
      <c r="C416" s="390"/>
      <c r="D416" s="390"/>
    </row>
    <row r="417" spans="3:4" ht="15.75" customHeight="1" x14ac:dyDescent="0.25">
      <c r="C417" s="390"/>
      <c r="D417" s="390"/>
    </row>
    <row r="418" spans="3:4" ht="15.75" customHeight="1" x14ac:dyDescent="0.25">
      <c r="C418" s="390"/>
      <c r="D418" s="390"/>
    </row>
    <row r="419" spans="3:4" ht="15.75" customHeight="1" x14ac:dyDescent="0.25">
      <c r="C419" s="390"/>
      <c r="D419" s="390"/>
    </row>
    <row r="420" spans="3:4" ht="15.75" customHeight="1" x14ac:dyDescent="0.25">
      <c r="C420" s="390"/>
      <c r="D420" s="390"/>
    </row>
    <row r="421" spans="3:4" ht="15.75" customHeight="1" x14ac:dyDescent="0.25">
      <c r="C421" s="390"/>
      <c r="D421" s="390"/>
    </row>
    <row r="422" spans="3:4" ht="15.75" customHeight="1" x14ac:dyDescent="0.25">
      <c r="C422" s="390"/>
      <c r="D422" s="390"/>
    </row>
    <row r="423" spans="3:4" ht="15.75" customHeight="1" x14ac:dyDescent="0.25">
      <c r="C423" s="390"/>
      <c r="D423" s="390"/>
    </row>
    <row r="424" spans="3:4" ht="15.75" customHeight="1" x14ac:dyDescent="0.25">
      <c r="C424" s="390"/>
      <c r="D424" s="390"/>
    </row>
    <row r="425" spans="3:4" ht="15.75" customHeight="1" x14ac:dyDescent="0.25">
      <c r="C425" s="390"/>
      <c r="D425" s="390"/>
    </row>
    <row r="426" spans="3:4" ht="15.75" customHeight="1" x14ac:dyDescent="0.25">
      <c r="C426" s="390"/>
      <c r="D426" s="390"/>
    </row>
    <row r="427" spans="3:4" ht="15.75" customHeight="1" x14ac:dyDescent="0.25">
      <c r="C427" s="390"/>
      <c r="D427" s="390"/>
    </row>
    <row r="428" spans="3:4" ht="15.75" customHeight="1" x14ac:dyDescent="0.25">
      <c r="C428" s="390"/>
      <c r="D428" s="390"/>
    </row>
    <row r="429" spans="3:4" ht="15.75" customHeight="1" x14ac:dyDescent="0.25">
      <c r="C429" s="390"/>
      <c r="D429" s="390"/>
    </row>
    <row r="430" spans="3:4" ht="15.75" customHeight="1" x14ac:dyDescent="0.25">
      <c r="C430" s="390"/>
      <c r="D430" s="390"/>
    </row>
    <row r="431" spans="3:4" ht="15.75" customHeight="1" x14ac:dyDescent="0.25">
      <c r="C431" s="390"/>
      <c r="D431" s="390"/>
    </row>
    <row r="432" spans="3:4" ht="15.75" customHeight="1" x14ac:dyDescent="0.25">
      <c r="C432" s="390"/>
      <c r="D432" s="390"/>
    </row>
    <row r="433" spans="3:4" ht="15.75" customHeight="1" x14ac:dyDescent="0.25">
      <c r="C433" s="390"/>
      <c r="D433" s="390"/>
    </row>
    <row r="434" spans="3:4" ht="15.75" customHeight="1" x14ac:dyDescent="0.25">
      <c r="C434" s="390"/>
      <c r="D434" s="390"/>
    </row>
    <row r="435" spans="3:4" ht="15.75" customHeight="1" x14ac:dyDescent="0.25">
      <c r="C435" s="390"/>
      <c r="D435" s="390"/>
    </row>
    <row r="436" spans="3:4" ht="15.75" customHeight="1" x14ac:dyDescent="0.25">
      <c r="C436" s="390"/>
      <c r="D436" s="390"/>
    </row>
    <row r="437" spans="3:4" ht="15.75" customHeight="1" x14ac:dyDescent="0.25">
      <c r="C437" s="390"/>
      <c r="D437" s="390"/>
    </row>
    <row r="438" spans="3:4" ht="15.75" customHeight="1" x14ac:dyDescent="0.25">
      <c r="C438" s="390"/>
      <c r="D438" s="390"/>
    </row>
    <row r="439" spans="3:4" ht="15.75" customHeight="1" x14ac:dyDescent="0.25">
      <c r="C439" s="390"/>
      <c r="D439" s="390"/>
    </row>
    <row r="440" spans="3:4" ht="15.75" customHeight="1" x14ac:dyDescent="0.25">
      <c r="C440" s="390"/>
      <c r="D440" s="390"/>
    </row>
    <row r="441" spans="3:4" ht="15.75" customHeight="1" x14ac:dyDescent="0.25">
      <c r="C441" s="390"/>
      <c r="D441" s="390"/>
    </row>
    <row r="442" spans="3:4" ht="15.75" customHeight="1" x14ac:dyDescent="0.25">
      <c r="C442" s="390"/>
      <c r="D442" s="390"/>
    </row>
    <row r="443" spans="3:4" ht="15.75" customHeight="1" x14ac:dyDescent="0.25">
      <c r="C443" s="390"/>
      <c r="D443" s="390"/>
    </row>
    <row r="444" spans="3:4" ht="15.75" customHeight="1" x14ac:dyDescent="0.25">
      <c r="C444" s="390"/>
      <c r="D444" s="390"/>
    </row>
    <row r="445" spans="3:4" ht="15.75" customHeight="1" x14ac:dyDescent="0.25">
      <c r="C445" s="390"/>
      <c r="D445" s="390"/>
    </row>
    <row r="446" spans="3:4" ht="15.75" customHeight="1" x14ac:dyDescent="0.25">
      <c r="C446" s="390"/>
      <c r="D446" s="390"/>
    </row>
    <row r="447" spans="3:4" ht="15.75" customHeight="1" x14ac:dyDescent="0.25">
      <c r="C447" s="390"/>
      <c r="D447" s="390"/>
    </row>
    <row r="448" spans="3:4" ht="15.75" customHeight="1" x14ac:dyDescent="0.25">
      <c r="C448" s="390"/>
      <c r="D448" s="390"/>
    </row>
    <row r="449" spans="3:4" ht="15.75" customHeight="1" x14ac:dyDescent="0.25">
      <c r="C449" s="390"/>
      <c r="D449" s="390"/>
    </row>
    <row r="450" spans="3:4" ht="15.75" customHeight="1" x14ac:dyDescent="0.25">
      <c r="C450" s="390"/>
      <c r="D450" s="390"/>
    </row>
    <row r="451" spans="3:4" ht="15.75" customHeight="1" x14ac:dyDescent="0.25">
      <c r="C451" s="390"/>
      <c r="D451" s="390"/>
    </row>
    <row r="452" spans="3:4" ht="15.75" customHeight="1" x14ac:dyDescent="0.25">
      <c r="C452" s="390"/>
      <c r="D452" s="390"/>
    </row>
    <row r="453" spans="3:4" ht="15.75" customHeight="1" x14ac:dyDescent="0.25">
      <c r="C453" s="390"/>
      <c r="D453" s="390"/>
    </row>
    <row r="454" spans="3:4" ht="15.75" customHeight="1" x14ac:dyDescent="0.25">
      <c r="C454" s="390"/>
      <c r="D454" s="390"/>
    </row>
    <row r="455" spans="3:4" ht="15.75" customHeight="1" x14ac:dyDescent="0.25">
      <c r="C455" s="390"/>
      <c r="D455" s="390"/>
    </row>
    <row r="456" spans="3:4" ht="15.75" customHeight="1" x14ac:dyDescent="0.25">
      <c r="C456" s="390"/>
      <c r="D456" s="390"/>
    </row>
    <row r="457" spans="3:4" ht="15.75" customHeight="1" x14ac:dyDescent="0.25">
      <c r="C457" s="390"/>
      <c r="D457" s="390"/>
    </row>
    <row r="458" spans="3:4" ht="15.75" customHeight="1" x14ac:dyDescent="0.25">
      <c r="C458" s="390"/>
      <c r="D458" s="390"/>
    </row>
    <row r="459" spans="3:4" ht="15.75" customHeight="1" x14ac:dyDescent="0.25">
      <c r="C459" s="390"/>
      <c r="D459" s="390"/>
    </row>
    <row r="460" spans="3:4" ht="15.75" customHeight="1" x14ac:dyDescent="0.25">
      <c r="C460" s="390"/>
      <c r="D460" s="390"/>
    </row>
    <row r="461" spans="3:4" ht="15.75" customHeight="1" x14ac:dyDescent="0.25">
      <c r="C461" s="390"/>
      <c r="D461" s="390"/>
    </row>
    <row r="462" spans="3:4" ht="15.75" customHeight="1" x14ac:dyDescent="0.25">
      <c r="C462" s="390"/>
      <c r="D462" s="390"/>
    </row>
    <row r="463" spans="3:4" ht="15.75" customHeight="1" x14ac:dyDescent="0.25">
      <c r="C463" s="390"/>
      <c r="D463" s="390"/>
    </row>
    <row r="464" spans="3:4" ht="15.75" customHeight="1" x14ac:dyDescent="0.25">
      <c r="C464" s="390"/>
      <c r="D464" s="390"/>
    </row>
    <row r="465" spans="3:4" ht="15.75" customHeight="1" x14ac:dyDescent="0.25">
      <c r="C465" s="390"/>
      <c r="D465" s="390"/>
    </row>
    <row r="466" spans="3:4" ht="15.75" customHeight="1" x14ac:dyDescent="0.25">
      <c r="C466" s="390"/>
      <c r="D466" s="390"/>
    </row>
    <row r="467" spans="3:4" ht="15.75" customHeight="1" x14ac:dyDescent="0.25">
      <c r="C467" s="390"/>
      <c r="D467" s="390"/>
    </row>
    <row r="468" spans="3:4" ht="15.75" customHeight="1" x14ac:dyDescent="0.25">
      <c r="C468" s="390"/>
      <c r="D468" s="390"/>
    </row>
    <row r="469" spans="3:4" ht="15.75" customHeight="1" x14ac:dyDescent="0.25">
      <c r="C469" s="390"/>
      <c r="D469" s="390"/>
    </row>
    <row r="470" spans="3:4" ht="15.75" customHeight="1" x14ac:dyDescent="0.25">
      <c r="C470" s="390"/>
      <c r="D470" s="390"/>
    </row>
    <row r="471" spans="3:4" ht="15.75" customHeight="1" x14ac:dyDescent="0.25">
      <c r="C471" s="390"/>
      <c r="D471" s="390"/>
    </row>
    <row r="472" spans="3:4" ht="15.75" customHeight="1" x14ac:dyDescent="0.25">
      <c r="C472" s="390"/>
      <c r="D472" s="390"/>
    </row>
    <row r="473" spans="3:4" ht="15.75" customHeight="1" x14ac:dyDescent="0.25">
      <c r="C473" s="390"/>
      <c r="D473" s="390"/>
    </row>
    <row r="474" spans="3:4" ht="15.75" customHeight="1" x14ac:dyDescent="0.25">
      <c r="C474" s="390"/>
      <c r="D474" s="390"/>
    </row>
    <row r="475" spans="3:4" ht="15.75" customHeight="1" x14ac:dyDescent="0.25">
      <c r="C475" s="390"/>
      <c r="D475" s="390"/>
    </row>
    <row r="476" spans="3:4" ht="15.75" customHeight="1" x14ac:dyDescent="0.25">
      <c r="C476" s="390"/>
      <c r="D476" s="390"/>
    </row>
    <row r="477" spans="3:4" ht="15.75" customHeight="1" x14ac:dyDescent="0.25">
      <c r="C477" s="390"/>
      <c r="D477" s="390"/>
    </row>
    <row r="478" spans="3:4" ht="15.75" customHeight="1" x14ac:dyDescent="0.25">
      <c r="C478" s="390"/>
      <c r="D478" s="390"/>
    </row>
    <row r="479" spans="3:4" ht="15.75" customHeight="1" x14ac:dyDescent="0.25">
      <c r="C479" s="390"/>
      <c r="D479" s="390"/>
    </row>
    <row r="480" spans="3:4" ht="15.75" customHeight="1" x14ac:dyDescent="0.25">
      <c r="C480" s="390"/>
      <c r="D480" s="390"/>
    </row>
    <row r="481" spans="3:4" ht="15.75" customHeight="1" x14ac:dyDescent="0.25">
      <c r="C481" s="390"/>
      <c r="D481" s="390"/>
    </row>
    <row r="482" spans="3:4" ht="15.75" customHeight="1" x14ac:dyDescent="0.25">
      <c r="C482" s="390"/>
      <c r="D482" s="390"/>
    </row>
    <row r="483" spans="3:4" ht="15.75" customHeight="1" x14ac:dyDescent="0.25">
      <c r="C483" s="390"/>
      <c r="D483" s="390"/>
    </row>
    <row r="484" spans="3:4" ht="15.75" customHeight="1" x14ac:dyDescent="0.25">
      <c r="C484" s="390"/>
      <c r="D484" s="390"/>
    </row>
    <row r="485" spans="3:4" ht="15.75" customHeight="1" x14ac:dyDescent="0.25">
      <c r="C485" s="390"/>
      <c r="D485" s="390"/>
    </row>
    <row r="486" spans="3:4" ht="15.75" customHeight="1" x14ac:dyDescent="0.25">
      <c r="C486" s="390"/>
      <c r="D486" s="390"/>
    </row>
    <row r="487" spans="3:4" ht="15.75" customHeight="1" x14ac:dyDescent="0.25">
      <c r="C487" s="390"/>
      <c r="D487" s="390"/>
    </row>
    <row r="488" spans="3:4" ht="15.75" customHeight="1" x14ac:dyDescent="0.25">
      <c r="C488" s="390"/>
      <c r="D488" s="390"/>
    </row>
    <row r="489" spans="3:4" ht="15.75" customHeight="1" x14ac:dyDescent="0.25">
      <c r="C489" s="390"/>
      <c r="D489" s="390"/>
    </row>
    <row r="490" spans="3:4" ht="15.75" customHeight="1" x14ac:dyDescent="0.25">
      <c r="C490" s="390"/>
      <c r="D490" s="390"/>
    </row>
    <row r="491" spans="3:4" ht="15.75" customHeight="1" x14ac:dyDescent="0.25">
      <c r="C491" s="390"/>
      <c r="D491" s="390"/>
    </row>
    <row r="492" spans="3:4" ht="15.75" customHeight="1" x14ac:dyDescent="0.25">
      <c r="C492" s="390"/>
      <c r="D492" s="390"/>
    </row>
    <row r="493" spans="3:4" ht="15.75" customHeight="1" x14ac:dyDescent="0.25">
      <c r="C493" s="390"/>
      <c r="D493" s="390"/>
    </row>
    <row r="494" spans="3:4" ht="15.75" customHeight="1" x14ac:dyDescent="0.25">
      <c r="C494" s="390"/>
      <c r="D494" s="390"/>
    </row>
    <row r="495" spans="3:4" ht="15.75" customHeight="1" x14ac:dyDescent="0.25">
      <c r="C495" s="390"/>
      <c r="D495" s="390"/>
    </row>
    <row r="496" spans="3:4" ht="15.75" customHeight="1" x14ac:dyDescent="0.25">
      <c r="C496" s="390"/>
      <c r="D496" s="390"/>
    </row>
    <row r="497" spans="3:4" ht="15.75" customHeight="1" x14ac:dyDescent="0.25">
      <c r="C497" s="390"/>
      <c r="D497" s="390"/>
    </row>
    <row r="498" spans="3:4" ht="15.75" customHeight="1" x14ac:dyDescent="0.25">
      <c r="C498" s="390"/>
      <c r="D498" s="390"/>
    </row>
    <row r="499" spans="3:4" ht="15.75" customHeight="1" x14ac:dyDescent="0.25">
      <c r="C499" s="390"/>
      <c r="D499" s="390"/>
    </row>
    <row r="500" spans="3:4" ht="15.75" customHeight="1" x14ac:dyDescent="0.25">
      <c r="C500" s="390"/>
      <c r="D500" s="390"/>
    </row>
    <row r="501" spans="3:4" ht="15.75" customHeight="1" x14ac:dyDescent="0.25">
      <c r="C501" s="390"/>
      <c r="D501" s="390"/>
    </row>
    <row r="502" spans="3:4" ht="15.75" customHeight="1" x14ac:dyDescent="0.25">
      <c r="C502" s="390"/>
      <c r="D502" s="390"/>
    </row>
    <row r="503" spans="3:4" ht="15.75" customHeight="1" x14ac:dyDescent="0.25">
      <c r="C503" s="390"/>
      <c r="D503" s="390"/>
    </row>
    <row r="504" spans="3:4" ht="15.75" customHeight="1" x14ac:dyDescent="0.25">
      <c r="C504" s="390"/>
      <c r="D504" s="390"/>
    </row>
    <row r="505" spans="3:4" ht="15.75" customHeight="1" x14ac:dyDescent="0.25">
      <c r="C505" s="390"/>
      <c r="D505" s="390"/>
    </row>
    <row r="506" spans="3:4" ht="15.75" customHeight="1" x14ac:dyDescent="0.25">
      <c r="C506" s="390"/>
      <c r="D506" s="390"/>
    </row>
    <row r="507" spans="3:4" ht="15.75" customHeight="1" x14ac:dyDescent="0.25">
      <c r="C507" s="390"/>
      <c r="D507" s="390"/>
    </row>
    <row r="508" spans="3:4" ht="15.75" customHeight="1" x14ac:dyDescent="0.25">
      <c r="C508" s="390"/>
      <c r="D508" s="390"/>
    </row>
    <row r="509" spans="3:4" ht="15.75" customHeight="1" x14ac:dyDescent="0.25">
      <c r="C509" s="390"/>
      <c r="D509" s="390"/>
    </row>
    <row r="510" spans="3:4" ht="15.75" customHeight="1" x14ac:dyDescent="0.25">
      <c r="C510" s="390"/>
      <c r="D510" s="390"/>
    </row>
    <row r="511" spans="3:4" ht="15.75" customHeight="1" x14ac:dyDescent="0.25">
      <c r="C511" s="390"/>
      <c r="D511" s="390"/>
    </row>
    <row r="512" spans="3:4" ht="15.75" customHeight="1" x14ac:dyDescent="0.25">
      <c r="C512" s="390"/>
      <c r="D512" s="390"/>
    </row>
    <row r="513" spans="3:4" ht="15.75" customHeight="1" x14ac:dyDescent="0.25">
      <c r="C513" s="390"/>
      <c r="D513" s="390"/>
    </row>
    <row r="514" spans="3:4" ht="15.75" customHeight="1" x14ac:dyDescent="0.25">
      <c r="C514" s="390"/>
      <c r="D514" s="390"/>
    </row>
    <row r="515" spans="3:4" ht="15.75" customHeight="1" x14ac:dyDescent="0.25">
      <c r="C515" s="390"/>
      <c r="D515" s="390"/>
    </row>
    <row r="516" spans="3:4" ht="15.75" customHeight="1" x14ac:dyDescent="0.25">
      <c r="C516" s="390"/>
      <c r="D516" s="390"/>
    </row>
    <row r="517" spans="3:4" ht="15.75" customHeight="1" x14ac:dyDescent="0.25">
      <c r="C517" s="390"/>
      <c r="D517" s="390"/>
    </row>
    <row r="518" spans="3:4" ht="15.75" customHeight="1" x14ac:dyDescent="0.25">
      <c r="C518" s="390"/>
      <c r="D518" s="390"/>
    </row>
    <row r="519" spans="3:4" ht="15.75" customHeight="1" x14ac:dyDescent="0.25">
      <c r="C519" s="390"/>
      <c r="D519" s="390"/>
    </row>
    <row r="520" spans="3:4" ht="15.75" customHeight="1" x14ac:dyDescent="0.25">
      <c r="C520" s="390"/>
      <c r="D520" s="390"/>
    </row>
    <row r="521" spans="3:4" ht="15.75" customHeight="1" x14ac:dyDescent="0.25">
      <c r="C521" s="390"/>
      <c r="D521" s="390"/>
    </row>
    <row r="522" spans="3:4" ht="15.75" customHeight="1" x14ac:dyDescent="0.25">
      <c r="C522" s="390"/>
      <c r="D522" s="390"/>
    </row>
    <row r="523" spans="3:4" ht="15.75" customHeight="1" x14ac:dyDescent="0.25">
      <c r="C523" s="390"/>
      <c r="D523" s="390"/>
    </row>
    <row r="524" spans="3:4" ht="15.75" customHeight="1" x14ac:dyDescent="0.25">
      <c r="C524" s="390"/>
      <c r="D524" s="390"/>
    </row>
    <row r="525" spans="3:4" ht="15.75" customHeight="1" x14ac:dyDescent="0.25">
      <c r="C525" s="390"/>
      <c r="D525" s="390"/>
    </row>
    <row r="526" spans="3:4" ht="15.75" customHeight="1" x14ac:dyDescent="0.25">
      <c r="C526" s="390"/>
      <c r="D526" s="390"/>
    </row>
    <row r="527" spans="3:4" ht="15.75" customHeight="1" x14ac:dyDescent="0.25">
      <c r="C527" s="390"/>
      <c r="D527" s="390"/>
    </row>
    <row r="528" spans="3:4" ht="15.75" customHeight="1" x14ac:dyDescent="0.25">
      <c r="C528" s="390"/>
      <c r="D528" s="390"/>
    </row>
    <row r="529" spans="3:4" ht="15.75" customHeight="1" x14ac:dyDescent="0.25">
      <c r="C529" s="390"/>
      <c r="D529" s="390"/>
    </row>
    <row r="530" spans="3:4" ht="15.75" customHeight="1" x14ac:dyDescent="0.25">
      <c r="C530" s="390"/>
      <c r="D530" s="390"/>
    </row>
    <row r="531" spans="3:4" ht="15.75" customHeight="1" x14ac:dyDescent="0.25">
      <c r="C531" s="390"/>
      <c r="D531" s="390"/>
    </row>
    <row r="532" spans="3:4" ht="15.75" customHeight="1" x14ac:dyDescent="0.25">
      <c r="C532" s="390"/>
      <c r="D532" s="390"/>
    </row>
    <row r="533" spans="3:4" ht="15.75" customHeight="1" x14ac:dyDescent="0.25">
      <c r="C533" s="390"/>
      <c r="D533" s="390"/>
    </row>
    <row r="534" spans="3:4" ht="15.75" customHeight="1" x14ac:dyDescent="0.25">
      <c r="C534" s="390"/>
      <c r="D534" s="390"/>
    </row>
    <row r="535" spans="3:4" ht="15.75" customHeight="1" x14ac:dyDescent="0.25">
      <c r="C535" s="390"/>
      <c r="D535" s="390"/>
    </row>
    <row r="536" spans="3:4" ht="15.75" customHeight="1" x14ac:dyDescent="0.25">
      <c r="C536" s="390"/>
      <c r="D536" s="390"/>
    </row>
    <row r="537" spans="3:4" ht="15.75" customHeight="1" x14ac:dyDescent="0.25">
      <c r="C537" s="390"/>
      <c r="D537" s="390"/>
    </row>
    <row r="538" spans="3:4" ht="15.75" customHeight="1" x14ac:dyDescent="0.25">
      <c r="C538" s="390"/>
      <c r="D538" s="390"/>
    </row>
    <row r="539" spans="3:4" ht="15.75" customHeight="1" x14ac:dyDescent="0.25">
      <c r="C539" s="390"/>
      <c r="D539" s="390"/>
    </row>
    <row r="540" spans="3:4" ht="15.75" customHeight="1" x14ac:dyDescent="0.25">
      <c r="C540" s="390"/>
      <c r="D540" s="390"/>
    </row>
    <row r="541" spans="3:4" ht="15.75" customHeight="1" x14ac:dyDescent="0.25">
      <c r="C541" s="390"/>
      <c r="D541" s="390"/>
    </row>
    <row r="542" spans="3:4" ht="15.75" customHeight="1" x14ac:dyDescent="0.25">
      <c r="C542" s="390"/>
      <c r="D542" s="390"/>
    </row>
    <row r="543" spans="3:4" ht="15.75" customHeight="1" x14ac:dyDescent="0.25">
      <c r="C543" s="390"/>
      <c r="D543" s="390"/>
    </row>
    <row r="544" spans="3:4" ht="15.75" customHeight="1" x14ac:dyDescent="0.25">
      <c r="C544" s="390"/>
      <c r="D544" s="390"/>
    </row>
    <row r="545" spans="3:4" ht="15.75" customHeight="1" x14ac:dyDescent="0.25">
      <c r="C545" s="390"/>
      <c r="D545" s="390"/>
    </row>
    <row r="546" spans="3:4" ht="15.75" customHeight="1" x14ac:dyDescent="0.25">
      <c r="C546" s="390"/>
      <c r="D546" s="390"/>
    </row>
    <row r="547" spans="3:4" ht="15.75" customHeight="1" x14ac:dyDescent="0.25">
      <c r="C547" s="390"/>
      <c r="D547" s="390"/>
    </row>
    <row r="548" spans="3:4" ht="15.75" customHeight="1" x14ac:dyDescent="0.25">
      <c r="C548" s="390"/>
      <c r="D548" s="390"/>
    </row>
    <row r="549" spans="3:4" ht="15.75" customHeight="1" x14ac:dyDescent="0.25">
      <c r="C549" s="390"/>
      <c r="D549" s="390"/>
    </row>
    <row r="550" spans="3:4" ht="15.75" customHeight="1" x14ac:dyDescent="0.25">
      <c r="C550" s="390"/>
      <c r="D550" s="390"/>
    </row>
    <row r="551" spans="3:4" ht="15.75" customHeight="1" x14ac:dyDescent="0.25">
      <c r="C551" s="390"/>
      <c r="D551" s="390"/>
    </row>
    <row r="552" spans="3:4" ht="15.75" customHeight="1" x14ac:dyDescent="0.25">
      <c r="C552" s="390"/>
      <c r="D552" s="390"/>
    </row>
    <row r="553" spans="3:4" ht="15.75" customHeight="1" x14ac:dyDescent="0.25">
      <c r="C553" s="390"/>
      <c r="D553" s="390"/>
    </row>
    <row r="554" spans="3:4" ht="15.75" customHeight="1" x14ac:dyDescent="0.25">
      <c r="C554" s="390"/>
      <c r="D554" s="390"/>
    </row>
    <row r="555" spans="3:4" ht="15.75" customHeight="1" x14ac:dyDescent="0.25">
      <c r="C555" s="390"/>
      <c r="D555" s="390"/>
    </row>
    <row r="556" spans="3:4" ht="15.75" customHeight="1" x14ac:dyDescent="0.25">
      <c r="C556" s="390"/>
      <c r="D556" s="390"/>
    </row>
    <row r="557" spans="3:4" ht="15.75" customHeight="1" x14ac:dyDescent="0.25">
      <c r="C557" s="390"/>
      <c r="D557" s="390"/>
    </row>
    <row r="558" spans="3:4" ht="15.75" customHeight="1" x14ac:dyDescent="0.25">
      <c r="C558" s="390"/>
      <c r="D558" s="390"/>
    </row>
    <row r="559" spans="3:4" ht="15.75" customHeight="1" x14ac:dyDescent="0.25">
      <c r="C559" s="390"/>
      <c r="D559" s="390"/>
    </row>
    <row r="560" spans="3:4" ht="15.75" customHeight="1" x14ac:dyDescent="0.25">
      <c r="C560" s="390"/>
      <c r="D560" s="390"/>
    </row>
    <row r="561" spans="3:4" ht="15.75" customHeight="1" x14ac:dyDescent="0.25">
      <c r="C561" s="390"/>
      <c r="D561" s="390"/>
    </row>
    <row r="562" spans="3:4" ht="15.75" customHeight="1" x14ac:dyDescent="0.25">
      <c r="C562" s="390"/>
      <c r="D562" s="390"/>
    </row>
    <row r="563" spans="3:4" ht="15.75" customHeight="1" x14ac:dyDescent="0.25">
      <c r="C563" s="390"/>
      <c r="D563" s="390"/>
    </row>
    <row r="564" spans="3:4" ht="15.75" customHeight="1" x14ac:dyDescent="0.25">
      <c r="C564" s="390"/>
      <c r="D564" s="390"/>
    </row>
    <row r="565" spans="3:4" ht="15.75" customHeight="1" x14ac:dyDescent="0.25">
      <c r="C565" s="390"/>
      <c r="D565" s="390"/>
    </row>
    <row r="566" spans="3:4" ht="15.75" customHeight="1" x14ac:dyDescent="0.25">
      <c r="C566" s="390"/>
      <c r="D566" s="390"/>
    </row>
    <row r="567" spans="3:4" ht="15.75" customHeight="1" x14ac:dyDescent="0.25">
      <c r="C567" s="390"/>
      <c r="D567" s="390"/>
    </row>
    <row r="568" spans="3:4" ht="15.75" customHeight="1" x14ac:dyDescent="0.25">
      <c r="C568" s="390"/>
      <c r="D568" s="390"/>
    </row>
    <row r="569" spans="3:4" ht="15.75" customHeight="1" x14ac:dyDescent="0.25">
      <c r="C569" s="390"/>
      <c r="D569" s="390"/>
    </row>
    <row r="570" spans="3:4" ht="15.75" customHeight="1" x14ac:dyDescent="0.25">
      <c r="C570" s="390"/>
      <c r="D570" s="390"/>
    </row>
    <row r="571" spans="3:4" ht="15.75" customHeight="1" x14ac:dyDescent="0.25">
      <c r="C571" s="390"/>
      <c r="D571" s="390"/>
    </row>
    <row r="572" spans="3:4" ht="15.75" customHeight="1" x14ac:dyDescent="0.25">
      <c r="C572" s="390"/>
      <c r="D572" s="390"/>
    </row>
    <row r="573" spans="3:4" ht="15.75" customHeight="1" x14ac:dyDescent="0.25">
      <c r="C573" s="390"/>
      <c r="D573" s="390"/>
    </row>
    <row r="574" spans="3:4" ht="15.75" customHeight="1" x14ac:dyDescent="0.25">
      <c r="C574" s="390"/>
      <c r="D574" s="390"/>
    </row>
    <row r="575" spans="3:4" ht="15.75" customHeight="1" x14ac:dyDescent="0.25">
      <c r="C575" s="390"/>
      <c r="D575" s="390"/>
    </row>
    <row r="576" spans="3:4" ht="15.75" customHeight="1" x14ac:dyDescent="0.25">
      <c r="C576" s="390"/>
      <c r="D576" s="390"/>
    </row>
    <row r="577" spans="3:4" ht="15.75" customHeight="1" x14ac:dyDescent="0.25">
      <c r="C577" s="390"/>
      <c r="D577" s="390"/>
    </row>
    <row r="578" spans="3:4" ht="15.75" customHeight="1" x14ac:dyDescent="0.25">
      <c r="C578" s="390"/>
      <c r="D578" s="390"/>
    </row>
    <row r="579" spans="3:4" ht="15.75" customHeight="1" x14ac:dyDescent="0.25">
      <c r="C579" s="390"/>
      <c r="D579" s="390"/>
    </row>
    <row r="580" spans="3:4" ht="15.75" customHeight="1" x14ac:dyDescent="0.25">
      <c r="C580" s="390"/>
      <c r="D580" s="390"/>
    </row>
    <row r="581" spans="3:4" ht="15.75" customHeight="1" x14ac:dyDescent="0.25">
      <c r="C581" s="390"/>
      <c r="D581" s="390"/>
    </row>
    <row r="582" spans="3:4" ht="15.75" customHeight="1" x14ac:dyDescent="0.25">
      <c r="C582" s="390"/>
      <c r="D582" s="390"/>
    </row>
    <row r="583" spans="3:4" ht="15.75" customHeight="1" x14ac:dyDescent="0.25">
      <c r="C583" s="390"/>
      <c r="D583" s="390"/>
    </row>
    <row r="584" spans="3:4" ht="15.75" customHeight="1" x14ac:dyDescent="0.25">
      <c r="C584" s="390"/>
      <c r="D584" s="390"/>
    </row>
    <row r="585" spans="3:4" ht="15.75" customHeight="1" x14ac:dyDescent="0.25">
      <c r="C585" s="390"/>
      <c r="D585" s="390"/>
    </row>
    <row r="586" spans="3:4" ht="15.75" customHeight="1" x14ac:dyDescent="0.25">
      <c r="C586" s="390"/>
      <c r="D586" s="390"/>
    </row>
    <row r="587" spans="3:4" ht="15.75" customHeight="1" x14ac:dyDescent="0.25">
      <c r="C587" s="390"/>
      <c r="D587" s="390"/>
    </row>
    <row r="588" spans="3:4" ht="15.75" customHeight="1" x14ac:dyDescent="0.25">
      <c r="C588" s="390"/>
      <c r="D588" s="390"/>
    </row>
    <row r="589" spans="3:4" ht="15.75" customHeight="1" x14ac:dyDescent="0.25">
      <c r="C589" s="390"/>
      <c r="D589" s="390"/>
    </row>
    <row r="590" spans="3:4" ht="15.75" customHeight="1" x14ac:dyDescent="0.25">
      <c r="C590" s="390"/>
      <c r="D590" s="390"/>
    </row>
    <row r="591" spans="3:4" ht="15.75" customHeight="1" x14ac:dyDescent="0.25">
      <c r="C591" s="390"/>
      <c r="D591" s="390"/>
    </row>
    <row r="592" spans="3:4" ht="15.75" customHeight="1" x14ac:dyDescent="0.25">
      <c r="C592" s="390"/>
      <c r="D592" s="390"/>
    </row>
    <row r="593" spans="3:4" ht="15.75" customHeight="1" x14ac:dyDescent="0.25">
      <c r="C593" s="390"/>
      <c r="D593" s="390"/>
    </row>
    <row r="594" spans="3:4" ht="15.75" customHeight="1" x14ac:dyDescent="0.25">
      <c r="C594" s="390"/>
      <c r="D594" s="390"/>
    </row>
    <row r="595" spans="3:4" ht="15.75" customHeight="1" x14ac:dyDescent="0.25">
      <c r="C595" s="390"/>
      <c r="D595" s="390"/>
    </row>
    <row r="596" spans="3:4" ht="15.75" customHeight="1" x14ac:dyDescent="0.25">
      <c r="C596" s="390"/>
      <c r="D596" s="390"/>
    </row>
    <row r="597" spans="3:4" ht="15.75" customHeight="1" x14ac:dyDescent="0.25">
      <c r="C597" s="390"/>
      <c r="D597" s="390"/>
    </row>
    <row r="598" spans="3:4" ht="15.75" customHeight="1" x14ac:dyDescent="0.25">
      <c r="C598" s="390"/>
      <c r="D598" s="390"/>
    </row>
    <row r="599" spans="3:4" ht="15.75" customHeight="1" x14ac:dyDescent="0.25">
      <c r="C599" s="390"/>
      <c r="D599" s="390"/>
    </row>
    <row r="600" spans="3:4" ht="15.75" customHeight="1" x14ac:dyDescent="0.25">
      <c r="C600" s="390"/>
      <c r="D600" s="390"/>
    </row>
    <row r="601" spans="3:4" ht="15.75" customHeight="1" x14ac:dyDescent="0.25">
      <c r="C601" s="390"/>
      <c r="D601" s="390"/>
    </row>
    <row r="602" spans="3:4" ht="15.75" customHeight="1" x14ac:dyDescent="0.25">
      <c r="C602" s="390"/>
      <c r="D602" s="390"/>
    </row>
    <row r="603" spans="3:4" ht="15.75" customHeight="1" x14ac:dyDescent="0.25">
      <c r="C603" s="390"/>
      <c r="D603" s="390"/>
    </row>
    <row r="604" spans="3:4" ht="15.75" customHeight="1" x14ac:dyDescent="0.25">
      <c r="C604" s="390"/>
      <c r="D604" s="390"/>
    </row>
    <row r="605" spans="3:4" ht="15.75" customHeight="1" x14ac:dyDescent="0.25">
      <c r="C605" s="390"/>
      <c r="D605" s="390"/>
    </row>
    <row r="606" spans="3:4" ht="15.75" customHeight="1" x14ac:dyDescent="0.25">
      <c r="C606" s="390"/>
      <c r="D606" s="390"/>
    </row>
    <row r="607" spans="3:4" ht="15.75" customHeight="1" x14ac:dyDescent="0.25">
      <c r="C607" s="390"/>
      <c r="D607" s="390"/>
    </row>
    <row r="608" spans="3:4" ht="15.75" customHeight="1" x14ac:dyDescent="0.25">
      <c r="C608" s="390"/>
      <c r="D608" s="390"/>
    </row>
    <row r="609" spans="3:4" ht="15.75" customHeight="1" x14ac:dyDescent="0.25">
      <c r="C609" s="390"/>
      <c r="D609" s="390"/>
    </row>
    <row r="610" spans="3:4" ht="15.75" customHeight="1" x14ac:dyDescent="0.25">
      <c r="C610" s="390"/>
      <c r="D610" s="390"/>
    </row>
    <row r="611" spans="3:4" ht="15.75" customHeight="1" x14ac:dyDescent="0.25">
      <c r="C611" s="390"/>
      <c r="D611" s="390"/>
    </row>
    <row r="612" spans="3:4" ht="15.75" customHeight="1" x14ac:dyDescent="0.25">
      <c r="C612" s="390"/>
      <c r="D612" s="390"/>
    </row>
    <row r="613" spans="3:4" ht="15.75" customHeight="1" x14ac:dyDescent="0.25">
      <c r="C613" s="390"/>
      <c r="D613" s="390"/>
    </row>
    <row r="614" spans="3:4" ht="15.75" customHeight="1" x14ac:dyDescent="0.25">
      <c r="C614" s="390"/>
      <c r="D614" s="390"/>
    </row>
    <row r="615" spans="3:4" ht="15.75" customHeight="1" x14ac:dyDescent="0.25">
      <c r="C615" s="390"/>
      <c r="D615" s="390"/>
    </row>
    <row r="616" spans="3:4" ht="15.75" customHeight="1" x14ac:dyDescent="0.25">
      <c r="C616" s="390"/>
      <c r="D616" s="390"/>
    </row>
    <row r="617" spans="3:4" ht="15.75" customHeight="1" x14ac:dyDescent="0.25">
      <c r="C617" s="390"/>
      <c r="D617" s="390"/>
    </row>
    <row r="618" spans="3:4" ht="15.75" customHeight="1" x14ac:dyDescent="0.25">
      <c r="C618" s="390"/>
      <c r="D618" s="390"/>
    </row>
    <row r="619" spans="3:4" ht="15.75" customHeight="1" x14ac:dyDescent="0.25">
      <c r="C619" s="390"/>
      <c r="D619" s="390"/>
    </row>
    <row r="620" spans="3:4" ht="15.75" customHeight="1" x14ac:dyDescent="0.25">
      <c r="C620" s="390"/>
      <c r="D620" s="390"/>
    </row>
    <row r="621" spans="3:4" ht="15.75" customHeight="1" x14ac:dyDescent="0.25">
      <c r="C621" s="390"/>
      <c r="D621" s="390"/>
    </row>
    <row r="622" spans="3:4" ht="15.75" customHeight="1" x14ac:dyDescent="0.25">
      <c r="C622" s="390"/>
      <c r="D622" s="390"/>
    </row>
    <row r="623" spans="3:4" ht="15.75" customHeight="1" x14ac:dyDescent="0.25">
      <c r="C623" s="390"/>
      <c r="D623" s="390"/>
    </row>
    <row r="624" spans="3:4" ht="15.75" customHeight="1" x14ac:dyDescent="0.25">
      <c r="C624" s="390"/>
      <c r="D624" s="390"/>
    </row>
    <row r="625" spans="3:4" ht="15.75" customHeight="1" x14ac:dyDescent="0.25">
      <c r="C625" s="390"/>
      <c r="D625" s="390"/>
    </row>
    <row r="626" spans="3:4" ht="15.75" customHeight="1" x14ac:dyDescent="0.25">
      <c r="C626" s="390"/>
      <c r="D626" s="390"/>
    </row>
    <row r="627" spans="3:4" ht="15.75" customHeight="1" x14ac:dyDescent="0.25">
      <c r="C627" s="390"/>
      <c r="D627" s="390"/>
    </row>
    <row r="628" spans="3:4" ht="15.75" customHeight="1" x14ac:dyDescent="0.25">
      <c r="C628" s="390"/>
      <c r="D628" s="390"/>
    </row>
    <row r="629" spans="3:4" ht="15.75" customHeight="1" x14ac:dyDescent="0.25">
      <c r="C629" s="390"/>
      <c r="D629" s="390"/>
    </row>
    <row r="630" spans="3:4" ht="15.75" customHeight="1" x14ac:dyDescent="0.25">
      <c r="C630" s="390"/>
      <c r="D630" s="390"/>
    </row>
    <row r="631" spans="3:4" ht="15.75" customHeight="1" x14ac:dyDescent="0.25">
      <c r="C631" s="390"/>
      <c r="D631" s="390"/>
    </row>
    <row r="632" spans="3:4" ht="15.75" customHeight="1" x14ac:dyDescent="0.25">
      <c r="C632" s="390"/>
      <c r="D632" s="390"/>
    </row>
    <row r="633" spans="3:4" ht="15.75" customHeight="1" x14ac:dyDescent="0.25">
      <c r="C633" s="390"/>
      <c r="D633" s="390"/>
    </row>
    <row r="634" spans="3:4" ht="15.75" customHeight="1" x14ac:dyDescent="0.25">
      <c r="C634" s="390"/>
      <c r="D634" s="390"/>
    </row>
    <row r="635" spans="3:4" ht="15.75" customHeight="1" x14ac:dyDescent="0.25">
      <c r="C635" s="390"/>
      <c r="D635" s="390"/>
    </row>
    <row r="636" spans="3:4" ht="15.75" customHeight="1" x14ac:dyDescent="0.25">
      <c r="C636" s="390"/>
      <c r="D636" s="390"/>
    </row>
    <row r="637" spans="3:4" ht="15.75" customHeight="1" x14ac:dyDescent="0.25">
      <c r="C637" s="390"/>
      <c r="D637" s="390"/>
    </row>
    <row r="638" spans="3:4" ht="15.75" customHeight="1" x14ac:dyDescent="0.25">
      <c r="C638" s="390"/>
      <c r="D638" s="390"/>
    </row>
    <row r="639" spans="3:4" ht="15.75" customHeight="1" x14ac:dyDescent="0.25">
      <c r="C639" s="390"/>
      <c r="D639" s="390"/>
    </row>
    <row r="640" spans="3:4" ht="15.75" customHeight="1" x14ac:dyDescent="0.25">
      <c r="C640" s="390"/>
      <c r="D640" s="390"/>
    </row>
    <row r="641" spans="3:4" ht="15.75" customHeight="1" x14ac:dyDescent="0.25">
      <c r="C641" s="390"/>
      <c r="D641" s="390"/>
    </row>
    <row r="642" spans="3:4" ht="15.75" customHeight="1" x14ac:dyDescent="0.25">
      <c r="C642" s="390"/>
      <c r="D642" s="390"/>
    </row>
    <row r="643" spans="3:4" ht="15.75" customHeight="1" x14ac:dyDescent="0.25">
      <c r="C643" s="390"/>
      <c r="D643" s="390"/>
    </row>
    <row r="644" spans="3:4" ht="15.75" customHeight="1" x14ac:dyDescent="0.25">
      <c r="C644" s="390"/>
      <c r="D644" s="390"/>
    </row>
    <row r="645" spans="3:4" ht="15.75" customHeight="1" x14ac:dyDescent="0.25">
      <c r="C645" s="390"/>
      <c r="D645" s="390"/>
    </row>
    <row r="646" spans="3:4" ht="15.75" customHeight="1" x14ac:dyDescent="0.25">
      <c r="C646" s="390"/>
      <c r="D646" s="390"/>
    </row>
    <row r="647" spans="3:4" ht="15.75" customHeight="1" x14ac:dyDescent="0.25">
      <c r="C647" s="390"/>
      <c r="D647" s="390"/>
    </row>
    <row r="648" spans="3:4" ht="15.75" customHeight="1" x14ac:dyDescent="0.25">
      <c r="C648" s="390"/>
      <c r="D648" s="390"/>
    </row>
    <row r="649" spans="3:4" ht="15.75" customHeight="1" x14ac:dyDescent="0.25">
      <c r="C649" s="390"/>
      <c r="D649" s="390"/>
    </row>
    <row r="650" spans="3:4" ht="15.75" customHeight="1" x14ac:dyDescent="0.25">
      <c r="C650" s="390"/>
      <c r="D650" s="390"/>
    </row>
    <row r="651" spans="3:4" ht="15.75" customHeight="1" x14ac:dyDescent="0.25">
      <c r="C651" s="390"/>
      <c r="D651" s="390"/>
    </row>
    <row r="652" spans="3:4" ht="15.75" customHeight="1" x14ac:dyDescent="0.25">
      <c r="C652" s="390"/>
      <c r="D652" s="390"/>
    </row>
    <row r="653" spans="3:4" ht="15.75" customHeight="1" x14ac:dyDescent="0.25">
      <c r="C653" s="390"/>
      <c r="D653" s="390"/>
    </row>
    <row r="654" spans="3:4" ht="15.75" customHeight="1" x14ac:dyDescent="0.25">
      <c r="C654" s="390"/>
      <c r="D654" s="390"/>
    </row>
    <row r="655" spans="3:4" ht="15.75" customHeight="1" x14ac:dyDescent="0.25">
      <c r="C655" s="390"/>
      <c r="D655" s="390"/>
    </row>
    <row r="656" spans="3:4" ht="15.75" customHeight="1" x14ac:dyDescent="0.25">
      <c r="C656" s="390"/>
      <c r="D656" s="390"/>
    </row>
    <row r="657" spans="3:4" ht="15.75" customHeight="1" x14ac:dyDescent="0.25">
      <c r="C657" s="390"/>
      <c r="D657" s="390"/>
    </row>
    <row r="658" spans="3:4" ht="15.75" customHeight="1" x14ac:dyDescent="0.25">
      <c r="C658" s="390"/>
      <c r="D658" s="390"/>
    </row>
    <row r="659" spans="3:4" ht="15.75" customHeight="1" x14ac:dyDescent="0.25">
      <c r="C659" s="390"/>
      <c r="D659" s="390"/>
    </row>
    <row r="660" spans="3:4" ht="15.75" customHeight="1" x14ac:dyDescent="0.25">
      <c r="C660" s="390"/>
      <c r="D660" s="390"/>
    </row>
    <row r="661" spans="3:4" ht="15.75" customHeight="1" x14ac:dyDescent="0.25">
      <c r="C661" s="390"/>
      <c r="D661" s="390"/>
    </row>
    <row r="662" spans="3:4" ht="15.75" customHeight="1" x14ac:dyDescent="0.25">
      <c r="C662" s="390"/>
      <c r="D662" s="390"/>
    </row>
    <row r="663" spans="3:4" ht="15.75" customHeight="1" x14ac:dyDescent="0.25">
      <c r="C663" s="390"/>
      <c r="D663" s="390"/>
    </row>
    <row r="664" spans="3:4" ht="15.75" customHeight="1" x14ac:dyDescent="0.25">
      <c r="C664" s="390"/>
      <c r="D664" s="390"/>
    </row>
    <row r="665" spans="3:4" ht="15.75" customHeight="1" x14ac:dyDescent="0.25">
      <c r="C665" s="390"/>
      <c r="D665" s="390"/>
    </row>
    <row r="666" spans="3:4" ht="15.75" customHeight="1" x14ac:dyDescent="0.25">
      <c r="C666" s="390"/>
      <c r="D666" s="390"/>
    </row>
    <row r="667" spans="3:4" ht="15.75" customHeight="1" x14ac:dyDescent="0.25">
      <c r="C667" s="390"/>
      <c r="D667" s="390"/>
    </row>
    <row r="668" spans="3:4" ht="15.75" customHeight="1" x14ac:dyDescent="0.25">
      <c r="C668" s="390"/>
      <c r="D668" s="390"/>
    </row>
    <row r="669" spans="3:4" ht="15.75" customHeight="1" x14ac:dyDescent="0.25">
      <c r="C669" s="390"/>
      <c r="D669" s="390"/>
    </row>
    <row r="670" spans="3:4" ht="15.75" customHeight="1" x14ac:dyDescent="0.25">
      <c r="C670" s="390"/>
      <c r="D670" s="390"/>
    </row>
    <row r="671" spans="3:4" ht="15.75" customHeight="1" x14ac:dyDescent="0.25">
      <c r="C671" s="390"/>
      <c r="D671" s="390"/>
    </row>
    <row r="672" spans="3:4" ht="15.75" customHeight="1" x14ac:dyDescent="0.25">
      <c r="C672" s="390"/>
      <c r="D672" s="390"/>
    </row>
    <row r="673" spans="3:4" ht="15.75" customHeight="1" x14ac:dyDescent="0.25">
      <c r="C673" s="390"/>
      <c r="D673" s="390"/>
    </row>
    <row r="674" spans="3:4" ht="15.75" customHeight="1" x14ac:dyDescent="0.25">
      <c r="C674" s="390"/>
      <c r="D674" s="390"/>
    </row>
    <row r="675" spans="3:4" ht="15.75" customHeight="1" x14ac:dyDescent="0.25">
      <c r="C675" s="390"/>
      <c r="D675" s="390"/>
    </row>
    <row r="676" spans="3:4" ht="15.75" customHeight="1" x14ac:dyDescent="0.25">
      <c r="C676" s="390"/>
      <c r="D676" s="390"/>
    </row>
    <row r="677" spans="3:4" ht="15.75" customHeight="1" x14ac:dyDescent="0.25">
      <c r="C677" s="390"/>
      <c r="D677" s="390"/>
    </row>
    <row r="678" spans="3:4" ht="15.75" customHeight="1" x14ac:dyDescent="0.25">
      <c r="C678" s="390"/>
      <c r="D678" s="390"/>
    </row>
    <row r="679" spans="3:4" ht="15.75" customHeight="1" x14ac:dyDescent="0.25">
      <c r="C679" s="390"/>
      <c r="D679" s="390"/>
    </row>
    <row r="680" spans="3:4" ht="15.75" customHeight="1" x14ac:dyDescent="0.25">
      <c r="C680" s="390"/>
      <c r="D680" s="390"/>
    </row>
    <row r="681" spans="3:4" ht="15.75" customHeight="1" x14ac:dyDescent="0.25">
      <c r="C681" s="390"/>
      <c r="D681" s="390"/>
    </row>
    <row r="682" spans="3:4" ht="15.75" customHeight="1" x14ac:dyDescent="0.25">
      <c r="C682" s="390"/>
      <c r="D682" s="390"/>
    </row>
    <row r="683" spans="3:4" ht="15.75" customHeight="1" x14ac:dyDescent="0.25">
      <c r="C683" s="390"/>
      <c r="D683" s="390"/>
    </row>
    <row r="684" spans="3:4" ht="15.75" customHeight="1" x14ac:dyDescent="0.25">
      <c r="C684" s="390"/>
      <c r="D684" s="390"/>
    </row>
    <row r="685" spans="3:4" ht="15.75" customHeight="1" x14ac:dyDescent="0.25">
      <c r="C685" s="390"/>
      <c r="D685" s="390"/>
    </row>
    <row r="686" spans="3:4" ht="15.75" customHeight="1" x14ac:dyDescent="0.25">
      <c r="C686" s="390"/>
      <c r="D686" s="390"/>
    </row>
    <row r="687" spans="3:4" ht="15.75" customHeight="1" x14ac:dyDescent="0.25">
      <c r="C687" s="390"/>
      <c r="D687" s="390"/>
    </row>
    <row r="688" spans="3:4" ht="15.75" customHeight="1" x14ac:dyDescent="0.25">
      <c r="C688" s="390"/>
      <c r="D688" s="390"/>
    </row>
    <row r="689" spans="3:4" ht="15.75" customHeight="1" x14ac:dyDescent="0.25">
      <c r="C689" s="390"/>
      <c r="D689" s="390"/>
    </row>
    <row r="690" spans="3:4" ht="15.75" customHeight="1" x14ac:dyDescent="0.25">
      <c r="C690" s="390"/>
      <c r="D690" s="390"/>
    </row>
    <row r="691" spans="3:4" ht="15.75" customHeight="1" x14ac:dyDescent="0.25">
      <c r="C691" s="390"/>
      <c r="D691" s="390"/>
    </row>
    <row r="692" spans="3:4" ht="15.75" customHeight="1" x14ac:dyDescent="0.25">
      <c r="C692" s="390"/>
      <c r="D692" s="390"/>
    </row>
    <row r="693" spans="3:4" ht="15.75" customHeight="1" x14ac:dyDescent="0.25">
      <c r="C693" s="390"/>
      <c r="D693" s="390"/>
    </row>
    <row r="694" spans="3:4" ht="15.75" customHeight="1" x14ac:dyDescent="0.25">
      <c r="C694" s="390"/>
      <c r="D694" s="390"/>
    </row>
    <row r="695" spans="3:4" ht="15.75" customHeight="1" x14ac:dyDescent="0.25">
      <c r="C695" s="390"/>
      <c r="D695" s="390"/>
    </row>
    <row r="696" spans="3:4" ht="15.75" customHeight="1" x14ac:dyDescent="0.25">
      <c r="C696" s="390"/>
      <c r="D696" s="390"/>
    </row>
    <row r="697" spans="3:4" ht="15.75" customHeight="1" x14ac:dyDescent="0.25">
      <c r="C697" s="390"/>
      <c r="D697" s="390"/>
    </row>
    <row r="698" spans="3:4" ht="15.75" customHeight="1" x14ac:dyDescent="0.25">
      <c r="C698" s="390"/>
      <c r="D698" s="390"/>
    </row>
    <row r="699" spans="3:4" ht="15.75" customHeight="1" x14ac:dyDescent="0.25">
      <c r="C699" s="390"/>
      <c r="D699" s="390"/>
    </row>
    <row r="700" spans="3:4" ht="15.75" customHeight="1" x14ac:dyDescent="0.25">
      <c r="C700" s="390"/>
      <c r="D700" s="390"/>
    </row>
    <row r="701" spans="3:4" ht="15.75" customHeight="1" x14ac:dyDescent="0.25">
      <c r="C701" s="390"/>
      <c r="D701" s="390"/>
    </row>
    <row r="702" spans="3:4" ht="15.75" customHeight="1" x14ac:dyDescent="0.25">
      <c r="C702" s="390"/>
      <c r="D702" s="390"/>
    </row>
    <row r="703" spans="3:4" ht="15.75" customHeight="1" x14ac:dyDescent="0.25">
      <c r="C703" s="390"/>
      <c r="D703" s="390"/>
    </row>
    <row r="704" spans="3:4" ht="15.75" customHeight="1" x14ac:dyDescent="0.25">
      <c r="C704" s="390"/>
      <c r="D704" s="390"/>
    </row>
    <row r="705" spans="3:4" ht="15.75" customHeight="1" x14ac:dyDescent="0.25">
      <c r="C705" s="390"/>
      <c r="D705" s="390"/>
    </row>
    <row r="706" spans="3:4" ht="15.75" customHeight="1" x14ac:dyDescent="0.25">
      <c r="C706" s="390"/>
      <c r="D706" s="390"/>
    </row>
    <row r="707" spans="3:4" ht="15.75" customHeight="1" x14ac:dyDescent="0.25">
      <c r="C707" s="390"/>
      <c r="D707" s="390"/>
    </row>
    <row r="708" spans="3:4" ht="15.75" customHeight="1" x14ac:dyDescent="0.25">
      <c r="C708" s="390"/>
      <c r="D708" s="390"/>
    </row>
    <row r="709" spans="3:4" ht="15.75" customHeight="1" x14ac:dyDescent="0.25">
      <c r="C709" s="390"/>
      <c r="D709" s="390"/>
    </row>
    <row r="710" spans="3:4" ht="15.75" customHeight="1" x14ac:dyDescent="0.25">
      <c r="C710" s="390"/>
      <c r="D710" s="390"/>
    </row>
    <row r="711" spans="3:4" ht="15.75" customHeight="1" x14ac:dyDescent="0.25">
      <c r="C711" s="390"/>
      <c r="D711" s="390"/>
    </row>
    <row r="712" spans="3:4" ht="15.75" customHeight="1" x14ac:dyDescent="0.25">
      <c r="C712" s="390"/>
      <c r="D712" s="390"/>
    </row>
    <row r="713" spans="3:4" ht="15.75" customHeight="1" x14ac:dyDescent="0.25">
      <c r="C713" s="390"/>
      <c r="D713" s="390"/>
    </row>
    <row r="714" spans="3:4" ht="15.75" customHeight="1" x14ac:dyDescent="0.25">
      <c r="C714" s="390"/>
      <c r="D714" s="390"/>
    </row>
    <row r="715" spans="3:4" ht="15.75" customHeight="1" x14ac:dyDescent="0.25">
      <c r="C715" s="390"/>
      <c r="D715" s="390"/>
    </row>
    <row r="716" spans="3:4" ht="15.75" customHeight="1" x14ac:dyDescent="0.25">
      <c r="C716" s="390"/>
      <c r="D716" s="390"/>
    </row>
    <row r="717" spans="3:4" ht="15.75" customHeight="1" x14ac:dyDescent="0.25">
      <c r="C717" s="390"/>
      <c r="D717" s="390"/>
    </row>
    <row r="718" spans="3:4" ht="15.75" customHeight="1" x14ac:dyDescent="0.25">
      <c r="C718" s="390"/>
      <c r="D718" s="390"/>
    </row>
    <row r="719" spans="3:4" ht="15.75" customHeight="1" x14ac:dyDescent="0.25">
      <c r="C719" s="390"/>
      <c r="D719" s="390"/>
    </row>
    <row r="720" spans="3:4" ht="15.75" customHeight="1" x14ac:dyDescent="0.25">
      <c r="C720" s="390"/>
      <c r="D720" s="390"/>
    </row>
    <row r="721" spans="3:4" ht="15.75" customHeight="1" x14ac:dyDescent="0.25">
      <c r="C721" s="390"/>
      <c r="D721" s="390"/>
    </row>
    <row r="722" spans="3:4" ht="15.75" customHeight="1" x14ac:dyDescent="0.25">
      <c r="C722" s="390"/>
      <c r="D722" s="390"/>
    </row>
    <row r="723" spans="3:4" ht="15.75" customHeight="1" x14ac:dyDescent="0.25">
      <c r="C723" s="390"/>
      <c r="D723" s="390"/>
    </row>
    <row r="724" spans="3:4" ht="15.75" customHeight="1" x14ac:dyDescent="0.25">
      <c r="C724" s="390"/>
      <c r="D724" s="390"/>
    </row>
    <row r="725" spans="3:4" ht="15.75" customHeight="1" x14ac:dyDescent="0.25">
      <c r="C725" s="390"/>
      <c r="D725" s="390"/>
    </row>
    <row r="726" spans="3:4" ht="15.75" customHeight="1" x14ac:dyDescent="0.25">
      <c r="C726" s="390"/>
      <c r="D726" s="390"/>
    </row>
    <row r="727" spans="3:4" ht="15.75" customHeight="1" x14ac:dyDescent="0.25">
      <c r="C727" s="390"/>
      <c r="D727" s="390"/>
    </row>
    <row r="728" spans="3:4" ht="15.75" customHeight="1" x14ac:dyDescent="0.25">
      <c r="C728" s="390"/>
      <c r="D728" s="390"/>
    </row>
    <row r="729" spans="3:4" ht="15.75" customHeight="1" x14ac:dyDescent="0.25">
      <c r="C729" s="390"/>
      <c r="D729" s="390"/>
    </row>
    <row r="730" spans="3:4" ht="15.75" customHeight="1" x14ac:dyDescent="0.25">
      <c r="C730" s="390"/>
      <c r="D730" s="390"/>
    </row>
    <row r="731" spans="3:4" ht="15.75" customHeight="1" x14ac:dyDescent="0.25">
      <c r="C731" s="390"/>
      <c r="D731" s="390"/>
    </row>
    <row r="732" spans="3:4" ht="15.75" customHeight="1" x14ac:dyDescent="0.25">
      <c r="C732" s="390"/>
      <c r="D732" s="390"/>
    </row>
    <row r="733" spans="3:4" ht="15.75" customHeight="1" x14ac:dyDescent="0.25">
      <c r="C733" s="390"/>
      <c r="D733" s="390"/>
    </row>
    <row r="734" spans="3:4" ht="15.75" customHeight="1" x14ac:dyDescent="0.25">
      <c r="C734" s="390"/>
      <c r="D734" s="390"/>
    </row>
    <row r="735" spans="3:4" ht="15.75" customHeight="1" x14ac:dyDescent="0.25">
      <c r="C735" s="390"/>
      <c r="D735" s="390"/>
    </row>
    <row r="736" spans="3:4" ht="15.75" customHeight="1" x14ac:dyDescent="0.25">
      <c r="C736" s="390"/>
      <c r="D736" s="390"/>
    </row>
    <row r="737" spans="3:4" ht="15.75" customHeight="1" x14ac:dyDescent="0.25">
      <c r="C737" s="390"/>
      <c r="D737" s="390"/>
    </row>
    <row r="738" spans="3:4" ht="15.75" customHeight="1" x14ac:dyDescent="0.25">
      <c r="C738" s="390"/>
      <c r="D738" s="390"/>
    </row>
    <row r="739" spans="3:4" ht="15.75" customHeight="1" x14ac:dyDescent="0.25">
      <c r="C739" s="390"/>
      <c r="D739" s="390"/>
    </row>
    <row r="740" spans="3:4" ht="15.75" customHeight="1" x14ac:dyDescent="0.25">
      <c r="C740" s="390"/>
      <c r="D740" s="390"/>
    </row>
    <row r="741" spans="3:4" ht="15.75" customHeight="1" x14ac:dyDescent="0.25">
      <c r="C741" s="390"/>
      <c r="D741" s="390"/>
    </row>
    <row r="742" spans="3:4" ht="15.75" customHeight="1" x14ac:dyDescent="0.25">
      <c r="C742" s="390"/>
      <c r="D742" s="390"/>
    </row>
    <row r="743" spans="3:4" ht="15.75" customHeight="1" x14ac:dyDescent="0.25">
      <c r="C743" s="390"/>
      <c r="D743" s="390"/>
    </row>
    <row r="744" spans="3:4" ht="15.75" customHeight="1" x14ac:dyDescent="0.25">
      <c r="C744" s="390"/>
      <c r="D744" s="390"/>
    </row>
    <row r="745" spans="3:4" ht="15.75" customHeight="1" x14ac:dyDescent="0.25">
      <c r="C745" s="390"/>
      <c r="D745" s="390"/>
    </row>
    <row r="746" spans="3:4" ht="15.75" customHeight="1" x14ac:dyDescent="0.25">
      <c r="C746" s="390"/>
      <c r="D746" s="390"/>
    </row>
    <row r="747" spans="3:4" ht="15.75" customHeight="1" x14ac:dyDescent="0.25">
      <c r="C747" s="390"/>
      <c r="D747" s="390"/>
    </row>
    <row r="748" spans="3:4" ht="15.75" customHeight="1" x14ac:dyDescent="0.25">
      <c r="C748" s="390"/>
      <c r="D748" s="390"/>
    </row>
    <row r="749" spans="3:4" ht="15.75" customHeight="1" x14ac:dyDescent="0.25">
      <c r="C749" s="390"/>
      <c r="D749" s="390"/>
    </row>
    <row r="750" spans="3:4" ht="15.75" customHeight="1" x14ac:dyDescent="0.25">
      <c r="C750" s="390"/>
      <c r="D750" s="390"/>
    </row>
    <row r="751" spans="3:4" ht="15.75" customHeight="1" x14ac:dyDescent="0.25">
      <c r="C751" s="390"/>
      <c r="D751" s="390"/>
    </row>
    <row r="752" spans="3:4" ht="15.75" customHeight="1" x14ac:dyDescent="0.25">
      <c r="C752" s="390"/>
      <c r="D752" s="390"/>
    </row>
    <row r="753" spans="3:4" ht="15.75" customHeight="1" x14ac:dyDescent="0.25">
      <c r="C753" s="390"/>
      <c r="D753" s="390"/>
    </row>
    <row r="754" spans="3:4" ht="15.75" customHeight="1" x14ac:dyDescent="0.25">
      <c r="C754" s="390"/>
      <c r="D754" s="390"/>
    </row>
    <row r="755" spans="3:4" ht="15.75" customHeight="1" x14ac:dyDescent="0.25">
      <c r="C755" s="390"/>
      <c r="D755" s="390"/>
    </row>
    <row r="756" spans="3:4" ht="15.75" customHeight="1" x14ac:dyDescent="0.25">
      <c r="C756" s="390"/>
      <c r="D756" s="390"/>
    </row>
    <row r="757" spans="3:4" ht="15.75" customHeight="1" x14ac:dyDescent="0.25">
      <c r="C757" s="390"/>
      <c r="D757" s="390"/>
    </row>
    <row r="758" spans="3:4" ht="15.75" customHeight="1" x14ac:dyDescent="0.25">
      <c r="C758" s="390"/>
      <c r="D758" s="390"/>
    </row>
    <row r="759" spans="3:4" ht="15.75" customHeight="1" x14ac:dyDescent="0.25">
      <c r="C759" s="390"/>
      <c r="D759" s="390"/>
    </row>
    <row r="760" spans="3:4" ht="15.75" customHeight="1" x14ac:dyDescent="0.25">
      <c r="C760" s="390"/>
      <c r="D760" s="390"/>
    </row>
    <row r="761" spans="3:4" ht="15.75" customHeight="1" x14ac:dyDescent="0.25">
      <c r="C761" s="390"/>
      <c r="D761" s="390"/>
    </row>
    <row r="762" spans="3:4" ht="15.75" customHeight="1" x14ac:dyDescent="0.25">
      <c r="C762" s="390"/>
      <c r="D762" s="390"/>
    </row>
    <row r="763" spans="3:4" ht="15.75" customHeight="1" x14ac:dyDescent="0.25">
      <c r="C763" s="390"/>
      <c r="D763" s="390"/>
    </row>
    <row r="764" spans="3:4" ht="15.75" customHeight="1" x14ac:dyDescent="0.25">
      <c r="C764" s="390"/>
      <c r="D764" s="390"/>
    </row>
    <row r="765" spans="3:4" ht="15.75" customHeight="1" x14ac:dyDescent="0.25">
      <c r="C765" s="390"/>
      <c r="D765" s="390"/>
    </row>
    <row r="766" spans="3:4" ht="15.75" customHeight="1" x14ac:dyDescent="0.25">
      <c r="C766" s="390"/>
      <c r="D766" s="390"/>
    </row>
    <row r="767" spans="3:4" ht="15.75" customHeight="1" x14ac:dyDescent="0.25">
      <c r="C767" s="390"/>
      <c r="D767" s="390"/>
    </row>
    <row r="768" spans="3:4" ht="15.75" customHeight="1" x14ac:dyDescent="0.25">
      <c r="C768" s="390"/>
      <c r="D768" s="390"/>
    </row>
    <row r="769" spans="3:4" ht="15.75" customHeight="1" x14ac:dyDescent="0.25">
      <c r="C769" s="390"/>
      <c r="D769" s="390"/>
    </row>
    <row r="770" spans="3:4" ht="15.75" customHeight="1" x14ac:dyDescent="0.25">
      <c r="C770" s="390"/>
      <c r="D770" s="390"/>
    </row>
    <row r="771" spans="3:4" ht="15.75" customHeight="1" x14ac:dyDescent="0.25">
      <c r="C771" s="390"/>
      <c r="D771" s="390"/>
    </row>
    <row r="772" spans="3:4" ht="15.75" customHeight="1" x14ac:dyDescent="0.25">
      <c r="C772" s="390"/>
      <c r="D772" s="390"/>
    </row>
    <row r="773" spans="3:4" ht="15.75" customHeight="1" x14ac:dyDescent="0.25">
      <c r="C773" s="390"/>
      <c r="D773" s="390"/>
    </row>
    <row r="774" spans="3:4" ht="15.75" customHeight="1" x14ac:dyDescent="0.25">
      <c r="C774" s="390"/>
      <c r="D774" s="390"/>
    </row>
    <row r="775" spans="3:4" ht="15.75" customHeight="1" x14ac:dyDescent="0.25">
      <c r="C775" s="390"/>
      <c r="D775" s="390"/>
    </row>
    <row r="776" spans="3:4" ht="15.75" customHeight="1" x14ac:dyDescent="0.25">
      <c r="C776" s="390"/>
      <c r="D776" s="390"/>
    </row>
    <row r="777" spans="3:4" ht="15.75" customHeight="1" x14ac:dyDescent="0.25">
      <c r="C777" s="390"/>
      <c r="D777" s="390"/>
    </row>
    <row r="778" spans="3:4" ht="15.75" customHeight="1" x14ac:dyDescent="0.25">
      <c r="C778" s="390"/>
      <c r="D778" s="390"/>
    </row>
    <row r="779" spans="3:4" ht="15.75" customHeight="1" x14ac:dyDescent="0.25">
      <c r="C779" s="390"/>
      <c r="D779" s="390"/>
    </row>
    <row r="780" spans="3:4" ht="15.75" customHeight="1" x14ac:dyDescent="0.25">
      <c r="C780" s="390"/>
      <c r="D780" s="390"/>
    </row>
    <row r="781" spans="3:4" ht="15.75" customHeight="1" x14ac:dyDescent="0.25">
      <c r="C781" s="390"/>
      <c r="D781" s="390"/>
    </row>
    <row r="782" spans="3:4" ht="15.75" customHeight="1" x14ac:dyDescent="0.25">
      <c r="C782" s="390"/>
      <c r="D782" s="390"/>
    </row>
    <row r="783" spans="3:4" ht="15.75" customHeight="1" x14ac:dyDescent="0.25">
      <c r="C783" s="390"/>
      <c r="D783" s="390"/>
    </row>
    <row r="784" spans="3:4" ht="15.75" customHeight="1" x14ac:dyDescent="0.25">
      <c r="C784" s="390"/>
      <c r="D784" s="390"/>
    </row>
    <row r="785" spans="3:4" ht="15.75" customHeight="1" x14ac:dyDescent="0.25">
      <c r="C785" s="390"/>
      <c r="D785" s="390"/>
    </row>
    <row r="786" spans="3:4" ht="15.75" customHeight="1" x14ac:dyDescent="0.25">
      <c r="C786" s="390"/>
      <c r="D786" s="390"/>
    </row>
    <row r="787" spans="3:4" ht="15.75" customHeight="1" x14ac:dyDescent="0.25">
      <c r="C787" s="390"/>
      <c r="D787" s="390"/>
    </row>
    <row r="788" spans="3:4" ht="15.75" customHeight="1" x14ac:dyDescent="0.25">
      <c r="C788" s="390"/>
      <c r="D788" s="390"/>
    </row>
    <row r="789" spans="3:4" ht="15.75" customHeight="1" x14ac:dyDescent="0.25">
      <c r="C789" s="390"/>
      <c r="D789" s="390"/>
    </row>
    <row r="790" spans="3:4" ht="15.75" customHeight="1" x14ac:dyDescent="0.25">
      <c r="C790" s="390"/>
      <c r="D790" s="390"/>
    </row>
    <row r="791" spans="3:4" ht="15.75" customHeight="1" x14ac:dyDescent="0.25">
      <c r="C791" s="390"/>
      <c r="D791" s="390"/>
    </row>
    <row r="792" spans="3:4" ht="15.75" customHeight="1" x14ac:dyDescent="0.25">
      <c r="C792" s="390"/>
      <c r="D792" s="390"/>
    </row>
    <row r="793" spans="3:4" ht="15.75" customHeight="1" x14ac:dyDescent="0.25">
      <c r="C793" s="390"/>
      <c r="D793" s="390"/>
    </row>
    <row r="794" spans="3:4" ht="15.75" customHeight="1" x14ac:dyDescent="0.25">
      <c r="C794" s="390"/>
      <c r="D794" s="390"/>
    </row>
    <row r="795" spans="3:4" ht="15.75" customHeight="1" x14ac:dyDescent="0.25">
      <c r="C795" s="390"/>
      <c r="D795" s="390"/>
    </row>
    <row r="796" spans="3:4" ht="15.75" customHeight="1" x14ac:dyDescent="0.25">
      <c r="C796" s="390"/>
      <c r="D796" s="390"/>
    </row>
    <row r="797" spans="3:4" ht="15.75" customHeight="1" x14ac:dyDescent="0.25">
      <c r="C797" s="390"/>
      <c r="D797" s="390"/>
    </row>
    <row r="798" spans="3:4" ht="15.75" customHeight="1" x14ac:dyDescent="0.25">
      <c r="C798" s="390"/>
      <c r="D798" s="390"/>
    </row>
    <row r="799" spans="3:4" ht="15.75" customHeight="1" x14ac:dyDescent="0.25">
      <c r="C799" s="390"/>
      <c r="D799" s="390"/>
    </row>
    <row r="800" spans="3:4" ht="15.75" customHeight="1" x14ac:dyDescent="0.25">
      <c r="C800" s="390"/>
      <c r="D800" s="390"/>
    </row>
    <row r="801" spans="3:4" ht="15.75" customHeight="1" x14ac:dyDescent="0.25">
      <c r="C801" s="390"/>
      <c r="D801" s="390"/>
    </row>
    <row r="802" spans="3:4" ht="15.75" customHeight="1" x14ac:dyDescent="0.25">
      <c r="C802" s="390"/>
      <c r="D802" s="390"/>
    </row>
    <row r="803" spans="3:4" ht="15.75" customHeight="1" x14ac:dyDescent="0.25">
      <c r="C803" s="390"/>
      <c r="D803" s="390"/>
    </row>
    <row r="804" spans="3:4" ht="15.75" customHeight="1" x14ac:dyDescent="0.25">
      <c r="C804" s="390"/>
      <c r="D804" s="390"/>
    </row>
    <row r="805" spans="3:4" ht="15.75" customHeight="1" x14ac:dyDescent="0.25">
      <c r="C805" s="390"/>
      <c r="D805" s="390"/>
    </row>
    <row r="806" spans="3:4" ht="15.75" customHeight="1" x14ac:dyDescent="0.25">
      <c r="C806" s="390"/>
      <c r="D806" s="390"/>
    </row>
    <row r="807" spans="3:4" ht="15.75" customHeight="1" x14ac:dyDescent="0.25">
      <c r="C807" s="390"/>
      <c r="D807" s="390"/>
    </row>
    <row r="808" spans="3:4" ht="15.75" customHeight="1" x14ac:dyDescent="0.25">
      <c r="C808" s="390"/>
      <c r="D808" s="390"/>
    </row>
    <row r="809" spans="3:4" ht="15.75" customHeight="1" x14ac:dyDescent="0.25">
      <c r="C809" s="390"/>
      <c r="D809" s="390"/>
    </row>
    <row r="810" spans="3:4" ht="15.75" customHeight="1" x14ac:dyDescent="0.25">
      <c r="C810" s="390"/>
      <c r="D810" s="390"/>
    </row>
    <row r="811" spans="3:4" ht="15.75" customHeight="1" x14ac:dyDescent="0.25">
      <c r="C811" s="390"/>
      <c r="D811" s="390"/>
    </row>
    <row r="812" spans="3:4" ht="15.75" customHeight="1" x14ac:dyDescent="0.25">
      <c r="C812" s="390"/>
      <c r="D812" s="390"/>
    </row>
    <row r="813" spans="3:4" ht="15.75" customHeight="1" x14ac:dyDescent="0.25">
      <c r="C813" s="390"/>
      <c r="D813" s="390"/>
    </row>
    <row r="814" spans="3:4" ht="15.75" customHeight="1" x14ac:dyDescent="0.25">
      <c r="C814" s="390"/>
      <c r="D814" s="390"/>
    </row>
    <row r="815" spans="3:4" ht="15.75" customHeight="1" x14ac:dyDescent="0.25">
      <c r="C815" s="390"/>
      <c r="D815" s="390"/>
    </row>
    <row r="816" spans="3:4" ht="15.75" customHeight="1" x14ac:dyDescent="0.25">
      <c r="C816" s="390"/>
      <c r="D816" s="390"/>
    </row>
    <row r="817" spans="3:4" ht="15.75" customHeight="1" x14ac:dyDescent="0.25">
      <c r="C817" s="390"/>
      <c r="D817" s="390"/>
    </row>
    <row r="818" spans="3:4" ht="15.75" customHeight="1" x14ac:dyDescent="0.25">
      <c r="C818" s="390"/>
      <c r="D818" s="390"/>
    </row>
    <row r="819" spans="3:4" ht="15.75" customHeight="1" x14ac:dyDescent="0.25">
      <c r="C819" s="390"/>
      <c r="D819" s="390"/>
    </row>
    <row r="820" spans="3:4" ht="15.75" customHeight="1" x14ac:dyDescent="0.25">
      <c r="C820" s="390"/>
      <c r="D820" s="390"/>
    </row>
    <row r="821" spans="3:4" ht="15.75" customHeight="1" x14ac:dyDescent="0.25">
      <c r="C821" s="390"/>
      <c r="D821" s="390"/>
    </row>
    <row r="822" spans="3:4" ht="15.75" customHeight="1" x14ac:dyDescent="0.25">
      <c r="C822" s="390"/>
      <c r="D822" s="390"/>
    </row>
    <row r="823" spans="3:4" ht="15.75" customHeight="1" x14ac:dyDescent="0.25">
      <c r="C823" s="390"/>
      <c r="D823" s="390"/>
    </row>
    <row r="824" spans="3:4" ht="15.75" customHeight="1" x14ac:dyDescent="0.25">
      <c r="C824" s="390"/>
      <c r="D824" s="390"/>
    </row>
    <row r="825" spans="3:4" ht="15.75" customHeight="1" x14ac:dyDescent="0.25">
      <c r="C825" s="390"/>
      <c r="D825" s="390"/>
    </row>
    <row r="826" spans="3:4" ht="15.75" customHeight="1" x14ac:dyDescent="0.25">
      <c r="C826" s="390"/>
      <c r="D826" s="390"/>
    </row>
    <row r="827" spans="3:4" ht="15.75" customHeight="1" x14ac:dyDescent="0.25">
      <c r="C827" s="390"/>
      <c r="D827" s="390"/>
    </row>
    <row r="828" spans="3:4" ht="15.75" customHeight="1" x14ac:dyDescent="0.25">
      <c r="C828" s="390"/>
      <c r="D828" s="390"/>
    </row>
    <row r="829" spans="3:4" ht="15.75" customHeight="1" x14ac:dyDescent="0.25">
      <c r="C829" s="390"/>
      <c r="D829" s="390"/>
    </row>
    <row r="830" spans="3:4" ht="15.75" customHeight="1" x14ac:dyDescent="0.25">
      <c r="C830" s="390"/>
      <c r="D830" s="390"/>
    </row>
    <row r="831" spans="3:4" ht="15.75" customHeight="1" x14ac:dyDescent="0.25">
      <c r="C831" s="390"/>
      <c r="D831" s="390"/>
    </row>
    <row r="832" spans="3:4" ht="15.75" customHeight="1" x14ac:dyDescent="0.25">
      <c r="C832" s="390"/>
      <c r="D832" s="390"/>
    </row>
    <row r="833" spans="3:4" ht="15.75" customHeight="1" x14ac:dyDescent="0.25">
      <c r="C833" s="390"/>
      <c r="D833" s="390"/>
    </row>
    <row r="834" spans="3:4" ht="15.75" customHeight="1" x14ac:dyDescent="0.25">
      <c r="C834" s="390"/>
      <c r="D834" s="390"/>
    </row>
    <row r="835" spans="3:4" ht="15.75" customHeight="1" x14ac:dyDescent="0.25">
      <c r="C835" s="390"/>
      <c r="D835" s="390"/>
    </row>
    <row r="836" spans="3:4" ht="15.75" customHeight="1" x14ac:dyDescent="0.25">
      <c r="C836" s="390"/>
      <c r="D836" s="390"/>
    </row>
    <row r="837" spans="3:4" ht="15.75" customHeight="1" x14ac:dyDescent="0.25">
      <c r="C837" s="390"/>
      <c r="D837" s="390"/>
    </row>
    <row r="838" spans="3:4" ht="15.75" customHeight="1" x14ac:dyDescent="0.25">
      <c r="C838" s="390"/>
      <c r="D838" s="390"/>
    </row>
    <row r="839" spans="3:4" ht="15.75" customHeight="1" x14ac:dyDescent="0.25">
      <c r="C839" s="390"/>
      <c r="D839" s="390"/>
    </row>
    <row r="840" spans="3:4" ht="15.75" customHeight="1" x14ac:dyDescent="0.25">
      <c r="C840" s="390"/>
      <c r="D840" s="390"/>
    </row>
    <row r="841" spans="3:4" ht="15.75" customHeight="1" x14ac:dyDescent="0.25">
      <c r="C841" s="390"/>
      <c r="D841" s="390"/>
    </row>
    <row r="842" spans="3:4" ht="15.75" customHeight="1" x14ac:dyDescent="0.25">
      <c r="C842" s="390"/>
      <c r="D842" s="390"/>
    </row>
    <row r="843" spans="3:4" ht="15.75" customHeight="1" x14ac:dyDescent="0.25">
      <c r="C843" s="390"/>
      <c r="D843" s="390"/>
    </row>
    <row r="844" spans="3:4" ht="15.75" customHeight="1" x14ac:dyDescent="0.25">
      <c r="C844" s="390"/>
      <c r="D844" s="390"/>
    </row>
    <row r="845" spans="3:4" ht="15.75" customHeight="1" x14ac:dyDescent="0.25">
      <c r="C845" s="390"/>
      <c r="D845" s="390"/>
    </row>
    <row r="846" spans="3:4" ht="15.75" customHeight="1" x14ac:dyDescent="0.25">
      <c r="C846" s="390"/>
      <c r="D846" s="390"/>
    </row>
    <row r="847" spans="3:4" ht="15.75" customHeight="1" x14ac:dyDescent="0.25">
      <c r="C847" s="390"/>
      <c r="D847" s="390"/>
    </row>
    <row r="848" spans="3:4" ht="15.75" customHeight="1" x14ac:dyDescent="0.25">
      <c r="C848" s="390"/>
      <c r="D848" s="390"/>
    </row>
    <row r="849" spans="3:4" ht="15.75" customHeight="1" x14ac:dyDescent="0.25">
      <c r="C849" s="390"/>
      <c r="D849" s="390"/>
    </row>
    <row r="850" spans="3:4" ht="15.75" customHeight="1" x14ac:dyDescent="0.25">
      <c r="C850" s="390"/>
      <c r="D850" s="390"/>
    </row>
    <row r="851" spans="3:4" ht="15.75" customHeight="1" x14ac:dyDescent="0.25">
      <c r="C851" s="390"/>
      <c r="D851" s="390"/>
    </row>
    <row r="852" spans="3:4" ht="15.75" customHeight="1" x14ac:dyDescent="0.25">
      <c r="C852" s="390"/>
      <c r="D852" s="390"/>
    </row>
    <row r="853" spans="3:4" ht="15.75" customHeight="1" x14ac:dyDescent="0.25">
      <c r="C853" s="390"/>
      <c r="D853" s="390"/>
    </row>
    <row r="854" spans="3:4" ht="15.75" customHeight="1" x14ac:dyDescent="0.25">
      <c r="C854" s="390"/>
      <c r="D854" s="390"/>
    </row>
    <row r="855" spans="3:4" ht="15.75" customHeight="1" x14ac:dyDescent="0.25">
      <c r="C855" s="390"/>
      <c r="D855" s="390"/>
    </row>
    <row r="856" spans="3:4" ht="15.75" customHeight="1" x14ac:dyDescent="0.25">
      <c r="C856" s="390"/>
      <c r="D856" s="390"/>
    </row>
    <row r="857" spans="3:4" ht="15.75" customHeight="1" x14ac:dyDescent="0.25">
      <c r="C857" s="390"/>
      <c r="D857" s="390"/>
    </row>
    <row r="858" spans="3:4" ht="15.75" customHeight="1" x14ac:dyDescent="0.25">
      <c r="C858" s="390"/>
      <c r="D858" s="390"/>
    </row>
    <row r="859" spans="3:4" ht="15.75" customHeight="1" x14ac:dyDescent="0.25">
      <c r="C859" s="390"/>
      <c r="D859" s="390"/>
    </row>
    <row r="860" spans="3:4" ht="15.75" customHeight="1" x14ac:dyDescent="0.25">
      <c r="C860" s="390"/>
      <c r="D860" s="390"/>
    </row>
    <row r="861" spans="3:4" ht="15.75" customHeight="1" x14ac:dyDescent="0.25">
      <c r="C861" s="390"/>
      <c r="D861" s="390"/>
    </row>
    <row r="862" spans="3:4" ht="15.75" customHeight="1" x14ac:dyDescent="0.25">
      <c r="C862" s="390"/>
      <c r="D862" s="390"/>
    </row>
    <row r="863" spans="3:4" ht="15.75" customHeight="1" x14ac:dyDescent="0.25">
      <c r="C863" s="390"/>
      <c r="D863" s="390"/>
    </row>
    <row r="864" spans="3:4" ht="15.75" customHeight="1" x14ac:dyDescent="0.25">
      <c r="C864" s="390"/>
      <c r="D864" s="390"/>
    </row>
    <row r="865" spans="3:4" ht="15.75" customHeight="1" x14ac:dyDescent="0.25">
      <c r="C865" s="390"/>
      <c r="D865" s="390"/>
    </row>
    <row r="866" spans="3:4" ht="15.75" customHeight="1" x14ac:dyDescent="0.25">
      <c r="C866" s="390"/>
      <c r="D866" s="390"/>
    </row>
    <row r="867" spans="3:4" ht="15.75" customHeight="1" x14ac:dyDescent="0.25">
      <c r="C867" s="390"/>
      <c r="D867" s="390"/>
    </row>
    <row r="868" spans="3:4" ht="15.75" customHeight="1" x14ac:dyDescent="0.25">
      <c r="C868" s="390"/>
      <c r="D868" s="390"/>
    </row>
    <row r="869" spans="3:4" ht="15.75" customHeight="1" x14ac:dyDescent="0.25">
      <c r="C869" s="390"/>
      <c r="D869" s="390"/>
    </row>
    <row r="870" spans="3:4" ht="15.75" customHeight="1" x14ac:dyDescent="0.25">
      <c r="C870" s="390"/>
      <c r="D870" s="390"/>
    </row>
    <row r="871" spans="3:4" ht="15.75" customHeight="1" x14ac:dyDescent="0.25">
      <c r="C871" s="390"/>
      <c r="D871" s="390"/>
    </row>
    <row r="872" spans="3:4" ht="15.75" customHeight="1" x14ac:dyDescent="0.25">
      <c r="C872" s="390"/>
      <c r="D872" s="390"/>
    </row>
    <row r="873" spans="3:4" ht="15.75" customHeight="1" x14ac:dyDescent="0.25">
      <c r="C873" s="390"/>
      <c r="D873" s="390"/>
    </row>
    <row r="874" spans="3:4" ht="15.75" customHeight="1" x14ac:dyDescent="0.25">
      <c r="C874" s="390"/>
      <c r="D874" s="390"/>
    </row>
    <row r="875" spans="3:4" ht="15.75" customHeight="1" x14ac:dyDescent="0.25">
      <c r="C875" s="390"/>
      <c r="D875" s="390"/>
    </row>
    <row r="876" spans="3:4" ht="15.75" customHeight="1" x14ac:dyDescent="0.25">
      <c r="C876" s="390"/>
      <c r="D876" s="390"/>
    </row>
    <row r="877" spans="3:4" ht="15.75" customHeight="1" x14ac:dyDescent="0.25">
      <c r="C877" s="390"/>
      <c r="D877" s="390"/>
    </row>
    <row r="878" spans="3:4" ht="15.75" customHeight="1" x14ac:dyDescent="0.25">
      <c r="C878" s="390"/>
      <c r="D878" s="390"/>
    </row>
    <row r="879" spans="3:4" ht="15.75" customHeight="1" x14ac:dyDescent="0.25">
      <c r="C879" s="390"/>
      <c r="D879" s="390"/>
    </row>
    <row r="880" spans="3:4" ht="15.75" customHeight="1" x14ac:dyDescent="0.25">
      <c r="C880" s="390"/>
      <c r="D880" s="390"/>
    </row>
    <row r="881" spans="3:4" ht="15.75" customHeight="1" x14ac:dyDescent="0.25">
      <c r="C881" s="390"/>
      <c r="D881" s="390"/>
    </row>
    <row r="882" spans="3:4" ht="15.75" customHeight="1" x14ac:dyDescent="0.25">
      <c r="C882" s="390"/>
      <c r="D882" s="390"/>
    </row>
    <row r="883" spans="3:4" ht="15.75" customHeight="1" x14ac:dyDescent="0.25">
      <c r="C883" s="390"/>
      <c r="D883" s="390"/>
    </row>
    <row r="884" spans="3:4" ht="15.75" customHeight="1" x14ac:dyDescent="0.25">
      <c r="C884" s="390"/>
      <c r="D884" s="390"/>
    </row>
    <row r="885" spans="3:4" ht="15.75" customHeight="1" x14ac:dyDescent="0.25">
      <c r="C885" s="390"/>
      <c r="D885" s="390"/>
    </row>
    <row r="886" spans="3:4" ht="15.75" customHeight="1" x14ac:dyDescent="0.25">
      <c r="C886" s="390"/>
      <c r="D886" s="390"/>
    </row>
    <row r="887" spans="3:4" ht="15.75" customHeight="1" x14ac:dyDescent="0.25">
      <c r="C887" s="390"/>
      <c r="D887" s="390"/>
    </row>
    <row r="888" spans="3:4" ht="15.75" customHeight="1" x14ac:dyDescent="0.25">
      <c r="C888" s="390"/>
      <c r="D888" s="390"/>
    </row>
    <row r="889" spans="3:4" ht="15.75" customHeight="1" x14ac:dyDescent="0.25">
      <c r="C889" s="390"/>
      <c r="D889" s="390"/>
    </row>
    <row r="890" spans="3:4" ht="15.75" customHeight="1" x14ac:dyDescent="0.25">
      <c r="C890" s="390"/>
      <c r="D890" s="390"/>
    </row>
    <row r="891" spans="3:4" ht="15.75" customHeight="1" x14ac:dyDescent="0.25">
      <c r="C891" s="390"/>
      <c r="D891" s="390"/>
    </row>
    <row r="892" spans="3:4" ht="15.75" customHeight="1" x14ac:dyDescent="0.25">
      <c r="C892" s="390"/>
      <c r="D892" s="390"/>
    </row>
    <row r="893" spans="3:4" ht="15.75" customHeight="1" x14ac:dyDescent="0.25">
      <c r="C893" s="390"/>
      <c r="D893" s="390"/>
    </row>
    <row r="894" spans="3:4" ht="15.75" customHeight="1" x14ac:dyDescent="0.25">
      <c r="C894" s="390"/>
      <c r="D894" s="390"/>
    </row>
    <row r="895" spans="3:4" ht="15.75" customHeight="1" x14ac:dyDescent="0.25">
      <c r="C895" s="390"/>
      <c r="D895" s="390"/>
    </row>
    <row r="896" spans="3:4" ht="15.75" customHeight="1" x14ac:dyDescent="0.25">
      <c r="C896" s="390"/>
      <c r="D896" s="390"/>
    </row>
    <row r="897" spans="3:4" ht="15.75" customHeight="1" x14ac:dyDescent="0.25">
      <c r="C897" s="390"/>
      <c r="D897" s="390"/>
    </row>
    <row r="898" spans="3:4" ht="15.75" customHeight="1" x14ac:dyDescent="0.25">
      <c r="C898" s="390"/>
      <c r="D898" s="390"/>
    </row>
    <row r="899" spans="3:4" ht="15.75" customHeight="1" x14ac:dyDescent="0.25">
      <c r="C899" s="390"/>
      <c r="D899" s="390"/>
    </row>
    <row r="900" spans="3:4" ht="15.75" customHeight="1" x14ac:dyDescent="0.25">
      <c r="C900" s="390"/>
      <c r="D900" s="390"/>
    </row>
    <row r="901" spans="3:4" ht="15.75" customHeight="1" x14ac:dyDescent="0.25">
      <c r="C901" s="390"/>
      <c r="D901" s="390"/>
    </row>
    <row r="902" spans="3:4" ht="15.75" customHeight="1" x14ac:dyDescent="0.25">
      <c r="C902" s="390"/>
      <c r="D902" s="390"/>
    </row>
    <row r="903" spans="3:4" ht="15.75" customHeight="1" x14ac:dyDescent="0.25">
      <c r="C903" s="390"/>
      <c r="D903" s="390"/>
    </row>
    <row r="904" spans="3:4" ht="15.75" customHeight="1" x14ac:dyDescent="0.25">
      <c r="C904" s="390"/>
      <c r="D904" s="390"/>
    </row>
    <row r="905" spans="3:4" ht="15.75" customHeight="1" x14ac:dyDescent="0.25">
      <c r="C905" s="390"/>
      <c r="D905" s="390"/>
    </row>
    <row r="906" spans="3:4" ht="15.75" customHeight="1" x14ac:dyDescent="0.25">
      <c r="C906" s="390"/>
      <c r="D906" s="390"/>
    </row>
    <row r="907" spans="3:4" ht="15.75" customHeight="1" x14ac:dyDescent="0.25">
      <c r="C907" s="390"/>
      <c r="D907" s="390"/>
    </row>
    <row r="908" spans="3:4" ht="15.75" customHeight="1" x14ac:dyDescent="0.25">
      <c r="C908" s="390"/>
      <c r="D908" s="390"/>
    </row>
    <row r="909" spans="3:4" ht="15.75" customHeight="1" x14ac:dyDescent="0.25">
      <c r="C909" s="390"/>
      <c r="D909" s="390"/>
    </row>
    <row r="910" spans="3:4" ht="15.75" customHeight="1" x14ac:dyDescent="0.25">
      <c r="C910" s="390"/>
      <c r="D910" s="390"/>
    </row>
    <row r="911" spans="3:4" ht="15.75" customHeight="1" x14ac:dyDescent="0.25">
      <c r="C911" s="390"/>
      <c r="D911" s="390"/>
    </row>
    <row r="912" spans="3:4" ht="15.75" customHeight="1" x14ac:dyDescent="0.25">
      <c r="C912" s="390"/>
      <c r="D912" s="390"/>
    </row>
    <row r="913" spans="3:4" ht="15.75" customHeight="1" x14ac:dyDescent="0.25">
      <c r="C913" s="390"/>
      <c r="D913" s="390"/>
    </row>
    <row r="914" spans="3:4" ht="15.75" customHeight="1" x14ac:dyDescent="0.25">
      <c r="C914" s="390"/>
      <c r="D914" s="390"/>
    </row>
    <row r="915" spans="3:4" ht="15.75" customHeight="1" x14ac:dyDescent="0.25">
      <c r="C915" s="390"/>
      <c r="D915" s="390"/>
    </row>
    <row r="916" spans="3:4" ht="15.75" customHeight="1" x14ac:dyDescent="0.25">
      <c r="C916" s="390"/>
      <c r="D916" s="390"/>
    </row>
    <row r="917" spans="3:4" ht="15.75" customHeight="1" x14ac:dyDescent="0.25">
      <c r="C917" s="390"/>
      <c r="D917" s="390"/>
    </row>
    <row r="918" spans="3:4" ht="15.75" customHeight="1" x14ac:dyDescent="0.25">
      <c r="C918" s="390"/>
      <c r="D918" s="390"/>
    </row>
    <row r="919" spans="3:4" ht="15.75" customHeight="1" x14ac:dyDescent="0.25">
      <c r="C919" s="390"/>
      <c r="D919" s="390"/>
    </row>
    <row r="920" spans="3:4" ht="15.75" customHeight="1" x14ac:dyDescent="0.25">
      <c r="C920" s="390"/>
      <c r="D920" s="390"/>
    </row>
    <row r="921" spans="3:4" ht="15.75" customHeight="1" x14ac:dyDescent="0.25">
      <c r="C921" s="390"/>
      <c r="D921" s="390"/>
    </row>
    <row r="922" spans="3:4" ht="15.75" customHeight="1" x14ac:dyDescent="0.25">
      <c r="C922" s="390"/>
      <c r="D922" s="390"/>
    </row>
    <row r="923" spans="3:4" ht="15.75" customHeight="1" x14ac:dyDescent="0.25">
      <c r="C923" s="390"/>
      <c r="D923" s="390"/>
    </row>
    <row r="924" spans="3:4" ht="15.75" customHeight="1" x14ac:dyDescent="0.25">
      <c r="C924" s="390"/>
      <c r="D924" s="390"/>
    </row>
    <row r="925" spans="3:4" ht="15.75" customHeight="1" x14ac:dyDescent="0.25">
      <c r="C925" s="390"/>
      <c r="D925" s="390"/>
    </row>
    <row r="926" spans="3:4" ht="15.75" customHeight="1" x14ac:dyDescent="0.25">
      <c r="C926" s="390"/>
      <c r="D926" s="390"/>
    </row>
    <row r="927" spans="3:4" ht="15.75" customHeight="1" x14ac:dyDescent="0.25">
      <c r="C927" s="390"/>
      <c r="D927" s="390"/>
    </row>
    <row r="928" spans="3:4" ht="15.75" customHeight="1" x14ac:dyDescent="0.25">
      <c r="C928" s="390"/>
      <c r="D928" s="390"/>
    </row>
    <row r="929" spans="3:4" ht="15.75" customHeight="1" x14ac:dyDescent="0.25">
      <c r="C929" s="390"/>
      <c r="D929" s="390"/>
    </row>
    <row r="930" spans="3:4" ht="15.75" customHeight="1" x14ac:dyDescent="0.25">
      <c r="C930" s="390"/>
      <c r="D930" s="390"/>
    </row>
    <row r="931" spans="3:4" ht="15.75" customHeight="1" x14ac:dyDescent="0.25">
      <c r="C931" s="390"/>
      <c r="D931" s="390"/>
    </row>
    <row r="932" spans="3:4" ht="15.75" customHeight="1" x14ac:dyDescent="0.25">
      <c r="C932" s="390"/>
      <c r="D932" s="390"/>
    </row>
    <row r="933" spans="3:4" ht="15.75" customHeight="1" x14ac:dyDescent="0.25">
      <c r="C933" s="390"/>
      <c r="D933" s="390"/>
    </row>
    <row r="934" spans="3:4" ht="15.75" customHeight="1" x14ac:dyDescent="0.25">
      <c r="C934" s="390"/>
      <c r="D934" s="390"/>
    </row>
    <row r="935" spans="3:4" ht="15.75" customHeight="1" x14ac:dyDescent="0.25">
      <c r="C935" s="390"/>
      <c r="D935" s="390"/>
    </row>
    <row r="936" spans="3:4" ht="15.75" customHeight="1" x14ac:dyDescent="0.25">
      <c r="C936" s="390"/>
      <c r="D936" s="390"/>
    </row>
    <row r="937" spans="3:4" ht="15.75" customHeight="1" x14ac:dyDescent="0.25">
      <c r="C937" s="390"/>
      <c r="D937" s="390"/>
    </row>
    <row r="938" spans="3:4" ht="15.75" customHeight="1" x14ac:dyDescent="0.25">
      <c r="C938" s="390"/>
      <c r="D938" s="390"/>
    </row>
    <row r="939" spans="3:4" ht="15.75" customHeight="1" x14ac:dyDescent="0.25">
      <c r="C939" s="390"/>
      <c r="D939" s="390"/>
    </row>
    <row r="940" spans="3:4" ht="15.75" customHeight="1" x14ac:dyDescent="0.25">
      <c r="C940" s="390"/>
      <c r="D940" s="390"/>
    </row>
    <row r="941" spans="3:4" ht="15.75" customHeight="1" x14ac:dyDescent="0.25">
      <c r="C941" s="390"/>
      <c r="D941" s="390"/>
    </row>
    <row r="942" spans="3:4" ht="15.75" customHeight="1" x14ac:dyDescent="0.25">
      <c r="C942" s="390"/>
      <c r="D942" s="390"/>
    </row>
    <row r="943" spans="3:4" ht="15.75" customHeight="1" x14ac:dyDescent="0.25">
      <c r="C943" s="390"/>
      <c r="D943" s="390"/>
    </row>
    <row r="944" spans="3:4" ht="15.75" customHeight="1" x14ac:dyDescent="0.25">
      <c r="C944" s="390"/>
      <c r="D944" s="390"/>
    </row>
    <row r="945" spans="3:4" ht="15.75" customHeight="1" x14ac:dyDescent="0.25">
      <c r="C945" s="390"/>
      <c r="D945" s="390"/>
    </row>
    <row r="946" spans="3:4" ht="15.75" customHeight="1" x14ac:dyDescent="0.25">
      <c r="C946" s="390"/>
      <c r="D946" s="390"/>
    </row>
    <row r="947" spans="3:4" ht="15.75" customHeight="1" x14ac:dyDescent="0.25">
      <c r="C947" s="390"/>
      <c r="D947" s="390"/>
    </row>
    <row r="948" spans="3:4" ht="15.75" customHeight="1" x14ac:dyDescent="0.25">
      <c r="C948" s="390"/>
      <c r="D948" s="390"/>
    </row>
    <row r="949" spans="3:4" ht="15.75" customHeight="1" x14ac:dyDescent="0.25">
      <c r="C949" s="390"/>
      <c r="D949" s="390"/>
    </row>
    <row r="950" spans="3:4" ht="15.75" customHeight="1" x14ac:dyDescent="0.25">
      <c r="C950" s="390"/>
      <c r="D950" s="390"/>
    </row>
    <row r="951" spans="3:4" ht="15.75" customHeight="1" x14ac:dyDescent="0.25">
      <c r="C951" s="390"/>
      <c r="D951" s="390"/>
    </row>
    <row r="952" spans="3:4" ht="15.75" customHeight="1" x14ac:dyDescent="0.25">
      <c r="C952" s="390"/>
      <c r="D952" s="390"/>
    </row>
    <row r="953" spans="3:4" ht="15.75" customHeight="1" x14ac:dyDescent="0.25">
      <c r="C953" s="390"/>
      <c r="D953" s="390"/>
    </row>
    <row r="954" spans="3:4" ht="15.75" customHeight="1" x14ac:dyDescent="0.25">
      <c r="C954" s="390"/>
      <c r="D954" s="390"/>
    </row>
    <row r="955" spans="3:4" ht="15.75" customHeight="1" x14ac:dyDescent="0.25">
      <c r="C955" s="390"/>
      <c r="D955" s="390"/>
    </row>
    <row r="956" spans="3:4" ht="15.75" customHeight="1" x14ac:dyDescent="0.25">
      <c r="C956" s="390"/>
      <c r="D956" s="390"/>
    </row>
    <row r="957" spans="3:4" ht="15.75" customHeight="1" x14ac:dyDescent="0.25">
      <c r="C957" s="390"/>
      <c r="D957" s="390"/>
    </row>
    <row r="958" spans="3:4" ht="15.75" customHeight="1" x14ac:dyDescent="0.25">
      <c r="C958" s="390"/>
      <c r="D958" s="390"/>
    </row>
    <row r="959" spans="3:4" ht="15.75" customHeight="1" x14ac:dyDescent="0.25">
      <c r="C959" s="390"/>
      <c r="D959" s="390"/>
    </row>
    <row r="960" spans="3:4" ht="15.75" customHeight="1" x14ac:dyDescent="0.25">
      <c r="C960" s="390"/>
      <c r="D960" s="390"/>
    </row>
    <row r="961" spans="3:4" ht="15.75" customHeight="1" x14ac:dyDescent="0.25">
      <c r="C961" s="390"/>
      <c r="D961" s="390"/>
    </row>
    <row r="962" spans="3:4" ht="15.75" customHeight="1" x14ac:dyDescent="0.25">
      <c r="C962" s="390"/>
      <c r="D962" s="390"/>
    </row>
    <row r="963" spans="3:4" ht="15.75" customHeight="1" x14ac:dyDescent="0.25">
      <c r="C963" s="390"/>
      <c r="D963" s="390"/>
    </row>
    <row r="964" spans="3:4" ht="15.75" customHeight="1" x14ac:dyDescent="0.25">
      <c r="C964" s="390"/>
      <c r="D964" s="390"/>
    </row>
    <row r="965" spans="3:4" ht="15.75" customHeight="1" x14ac:dyDescent="0.25">
      <c r="C965" s="390"/>
      <c r="D965" s="390"/>
    </row>
    <row r="966" spans="3:4" ht="15.75" customHeight="1" x14ac:dyDescent="0.25">
      <c r="C966" s="390"/>
      <c r="D966" s="390"/>
    </row>
    <row r="967" spans="3:4" ht="15.75" customHeight="1" x14ac:dyDescent="0.25">
      <c r="C967" s="390"/>
      <c r="D967" s="390"/>
    </row>
    <row r="968" spans="3:4" ht="15.75" customHeight="1" x14ac:dyDescent="0.25">
      <c r="C968" s="390"/>
      <c r="D968" s="390"/>
    </row>
    <row r="969" spans="3:4" ht="15.75" customHeight="1" x14ac:dyDescent="0.25">
      <c r="C969" s="390"/>
      <c r="D969" s="390"/>
    </row>
    <row r="970" spans="3:4" ht="15.75" customHeight="1" x14ac:dyDescent="0.25">
      <c r="C970" s="390"/>
      <c r="D970" s="390"/>
    </row>
    <row r="971" spans="3:4" ht="15.75" customHeight="1" x14ac:dyDescent="0.25">
      <c r="C971" s="390"/>
      <c r="D971" s="390"/>
    </row>
    <row r="972" spans="3:4" ht="15.75" customHeight="1" x14ac:dyDescent="0.25">
      <c r="C972" s="390"/>
      <c r="D972" s="390"/>
    </row>
    <row r="973" spans="3:4" ht="15.75" customHeight="1" x14ac:dyDescent="0.25">
      <c r="C973" s="390"/>
      <c r="D973" s="390"/>
    </row>
    <row r="974" spans="3:4" ht="15.75" customHeight="1" x14ac:dyDescent="0.25">
      <c r="C974" s="390"/>
      <c r="D974" s="390"/>
    </row>
    <row r="975" spans="3:4" ht="15.75" customHeight="1" x14ac:dyDescent="0.25">
      <c r="C975" s="390"/>
      <c r="D975" s="390"/>
    </row>
    <row r="976" spans="3:4" ht="15.75" customHeight="1" x14ac:dyDescent="0.25">
      <c r="C976" s="390"/>
      <c r="D976" s="390"/>
    </row>
    <row r="977" spans="3:4" ht="15.75" customHeight="1" x14ac:dyDescent="0.25">
      <c r="C977" s="390"/>
      <c r="D977" s="390"/>
    </row>
    <row r="978" spans="3:4" ht="15.75" customHeight="1" x14ac:dyDescent="0.25">
      <c r="C978" s="390"/>
      <c r="D978" s="390"/>
    </row>
    <row r="979" spans="3:4" ht="15.75" customHeight="1" x14ac:dyDescent="0.25">
      <c r="C979" s="390"/>
      <c r="D979" s="390"/>
    </row>
    <row r="980" spans="3:4" ht="15.75" customHeight="1" x14ac:dyDescent="0.25">
      <c r="C980" s="390"/>
      <c r="D980" s="390"/>
    </row>
    <row r="981" spans="3:4" ht="15.75" customHeight="1" x14ac:dyDescent="0.25">
      <c r="C981" s="390"/>
      <c r="D981" s="390"/>
    </row>
    <row r="982" spans="3:4" ht="15.75" customHeight="1" x14ac:dyDescent="0.25">
      <c r="C982" s="390"/>
      <c r="D982" s="390"/>
    </row>
    <row r="983" spans="3:4" ht="15.75" customHeight="1" x14ac:dyDescent="0.25">
      <c r="C983" s="390"/>
      <c r="D983" s="390"/>
    </row>
    <row r="984" spans="3:4" ht="15.75" customHeight="1" x14ac:dyDescent="0.25">
      <c r="C984" s="390"/>
      <c r="D984" s="390"/>
    </row>
    <row r="985" spans="3:4" ht="15.75" customHeight="1" x14ac:dyDescent="0.25">
      <c r="C985" s="390"/>
      <c r="D985" s="390"/>
    </row>
    <row r="986" spans="3:4" ht="15.75" customHeight="1" x14ac:dyDescent="0.25">
      <c r="C986" s="390"/>
      <c r="D986" s="390"/>
    </row>
    <row r="987" spans="3:4" ht="15.75" customHeight="1" x14ac:dyDescent="0.25">
      <c r="C987" s="390"/>
      <c r="D987" s="390"/>
    </row>
    <row r="988" spans="3:4" ht="15.75" customHeight="1" x14ac:dyDescent="0.25">
      <c r="C988" s="390"/>
      <c r="D988" s="390"/>
    </row>
    <row r="989" spans="3:4" ht="15.75" customHeight="1" x14ac:dyDescent="0.25">
      <c r="C989" s="390"/>
      <c r="D989" s="390"/>
    </row>
    <row r="990" spans="3:4" ht="15.75" customHeight="1" x14ac:dyDescent="0.25">
      <c r="C990" s="390"/>
      <c r="D990" s="390"/>
    </row>
    <row r="991" spans="3:4" ht="15.75" customHeight="1" x14ac:dyDescent="0.25">
      <c r="C991" s="390"/>
      <c r="D991" s="390"/>
    </row>
    <row r="992" spans="3:4" ht="15.75" customHeight="1" x14ac:dyDescent="0.25">
      <c r="C992" s="390"/>
      <c r="D992" s="390"/>
    </row>
    <row r="993" spans="3:4" ht="15.75" customHeight="1" x14ac:dyDescent="0.25">
      <c r="C993" s="390"/>
      <c r="D993" s="390"/>
    </row>
    <row r="994" spans="3:4" ht="15.75" customHeight="1" x14ac:dyDescent="0.25">
      <c r="C994" s="390"/>
      <c r="D994" s="390"/>
    </row>
    <row r="995" spans="3:4" ht="15.75" customHeight="1" x14ac:dyDescent="0.25">
      <c r="C995" s="390"/>
      <c r="D995" s="390"/>
    </row>
    <row r="996" spans="3:4" ht="15.75" customHeight="1" x14ac:dyDescent="0.25">
      <c r="C996" s="390"/>
      <c r="D996" s="390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C2F1C8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364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46508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46508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46538</v>
      </c>
    </row>
    <row r="16" spans="2:26" ht="18" customHeight="1" x14ac:dyDescent="0.25">
      <c r="B16" s="118">
        <v>2</v>
      </c>
      <c r="C16" s="119">
        <v>46539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46568</v>
      </c>
    </row>
    <row r="17" spans="2:26" ht="18" customHeight="1" x14ac:dyDescent="0.25">
      <c r="B17" s="118">
        <v>3</v>
      </c>
      <c r="C17" s="119">
        <v>46569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46599</v>
      </c>
    </row>
    <row r="18" spans="2:26" ht="18" customHeight="1" x14ac:dyDescent="0.25">
      <c r="B18" s="118">
        <v>4</v>
      </c>
      <c r="C18" s="119">
        <v>46600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46630</v>
      </c>
    </row>
    <row r="19" spans="2:26" ht="18" customHeight="1" x14ac:dyDescent="0.25">
      <c r="B19" s="118">
        <v>5</v>
      </c>
      <c r="C19" s="119">
        <v>46631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46660</v>
      </c>
    </row>
    <row r="20" spans="2:26" ht="18" customHeight="1" x14ac:dyDescent="0.25">
      <c r="B20" s="118">
        <v>6</v>
      </c>
      <c r="C20" s="119">
        <v>46661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46691</v>
      </c>
    </row>
    <row r="21" spans="2:26" ht="18" customHeight="1" x14ac:dyDescent="0.25">
      <c r="B21" s="118">
        <v>7</v>
      </c>
      <c r="C21" s="119">
        <v>46692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46721</v>
      </c>
    </row>
    <row r="22" spans="2:26" ht="18" customHeight="1" x14ac:dyDescent="0.25">
      <c r="B22" s="118">
        <v>8</v>
      </c>
      <c r="C22" s="119">
        <v>46722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46752</v>
      </c>
    </row>
    <row r="23" spans="2:26" ht="18" customHeight="1" x14ac:dyDescent="0.25">
      <c r="B23" s="118">
        <v>9</v>
      </c>
      <c r="C23" s="119">
        <v>46753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46783</v>
      </c>
    </row>
    <row r="24" spans="2:26" ht="18" customHeight="1" x14ac:dyDescent="0.25">
      <c r="B24" s="118">
        <v>10</v>
      </c>
      <c r="C24" s="119">
        <v>46784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46812</v>
      </c>
    </row>
    <row r="25" spans="2:26" ht="18" customHeight="1" x14ac:dyDescent="0.25">
      <c r="B25" s="118">
        <v>11</v>
      </c>
      <c r="C25" s="119">
        <v>46813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46843</v>
      </c>
    </row>
    <row r="26" spans="2:26" ht="18" customHeight="1" x14ac:dyDescent="0.25">
      <c r="B26" s="118">
        <v>12</v>
      </c>
      <c r="C26" s="119">
        <v>46844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46873</v>
      </c>
    </row>
    <row r="27" spans="2:26" ht="18" customHeight="1" x14ac:dyDescent="0.25">
      <c r="B27" s="118">
        <v>13</v>
      </c>
      <c r="C27" s="119">
        <v>46874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46904</v>
      </c>
    </row>
    <row r="28" spans="2:26" ht="18" customHeight="1" x14ac:dyDescent="0.25">
      <c r="B28" s="118">
        <v>14</v>
      </c>
      <c r="C28" s="119">
        <v>46905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46934</v>
      </c>
    </row>
    <row r="29" spans="2:26" ht="18" customHeight="1" x14ac:dyDescent="0.25">
      <c r="B29" s="118">
        <v>15</v>
      </c>
      <c r="C29" s="119">
        <v>46935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46965</v>
      </c>
    </row>
    <row r="30" spans="2:26" ht="18" customHeight="1" x14ac:dyDescent="0.25">
      <c r="B30" s="118">
        <v>16</v>
      </c>
      <c r="C30" s="119">
        <v>46966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46996</v>
      </c>
    </row>
    <row r="31" spans="2:26" ht="18" customHeight="1" x14ac:dyDescent="0.25">
      <c r="B31" s="118">
        <v>17</v>
      </c>
      <c r="C31" s="119">
        <v>46997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47026</v>
      </c>
    </row>
    <row r="32" spans="2:26" ht="18" customHeight="1" x14ac:dyDescent="0.25">
      <c r="B32" s="118">
        <v>18</v>
      </c>
      <c r="C32" s="119">
        <v>47027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47057</v>
      </c>
    </row>
    <row r="33" spans="2:26" ht="18" customHeight="1" x14ac:dyDescent="0.25">
      <c r="B33" s="118">
        <v>19</v>
      </c>
      <c r="C33" s="119">
        <v>47058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47087</v>
      </c>
    </row>
    <row r="34" spans="2:26" ht="18" customHeight="1" x14ac:dyDescent="0.25">
      <c r="B34" s="118">
        <v>20</v>
      </c>
      <c r="C34" s="119">
        <v>47088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47118</v>
      </c>
    </row>
    <row r="35" spans="2:26" ht="18" customHeight="1" x14ac:dyDescent="0.25">
      <c r="B35" s="118">
        <v>21</v>
      </c>
      <c r="C35" s="119">
        <v>47119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47149</v>
      </c>
    </row>
    <row r="36" spans="2:26" ht="18" customHeight="1" x14ac:dyDescent="0.25">
      <c r="B36" s="118">
        <v>22</v>
      </c>
      <c r="C36" s="119">
        <v>47150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47177</v>
      </c>
    </row>
    <row r="37" spans="2:26" ht="18" customHeight="1" x14ac:dyDescent="0.25">
      <c r="B37" s="118">
        <v>23</v>
      </c>
      <c r="C37" s="119">
        <v>47178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47208</v>
      </c>
    </row>
    <row r="38" spans="2:26" ht="18" customHeight="1" x14ac:dyDescent="0.25">
      <c r="B38" s="118">
        <v>24</v>
      </c>
      <c r="C38" s="119">
        <v>47209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47238</v>
      </c>
    </row>
    <row r="39" spans="2:26" ht="18" customHeight="1" x14ac:dyDescent="0.25">
      <c r="B39" s="118">
        <v>25</v>
      </c>
      <c r="C39" s="119">
        <v>47239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47269</v>
      </c>
    </row>
    <row r="40" spans="2:26" ht="18" customHeight="1" x14ac:dyDescent="0.25">
      <c r="B40" s="118">
        <v>26</v>
      </c>
      <c r="C40" s="119">
        <v>47270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47299</v>
      </c>
    </row>
    <row r="41" spans="2:26" ht="18" customHeight="1" x14ac:dyDescent="0.25">
      <c r="B41" s="118">
        <v>27</v>
      </c>
      <c r="C41" s="119">
        <v>47300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47330</v>
      </c>
    </row>
    <row r="42" spans="2:26" ht="18" customHeight="1" x14ac:dyDescent="0.25">
      <c r="B42" s="118">
        <v>28</v>
      </c>
      <c r="C42" s="119">
        <v>47331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47361</v>
      </c>
    </row>
    <row r="43" spans="2:26" ht="18" customHeight="1" x14ac:dyDescent="0.25">
      <c r="B43" s="118">
        <v>29</v>
      </c>
      <c r="C43" s="119">
        <v>47362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47391</v>
      </c>
    </row>
    <row r="44" spans="2:26" ht="18" customHeight="1" x14ac:dyDescent="0.25">
      <c r="B44" s="118">
        <v>30</v>
      </c>
      <c r="C44" s="119">
        <v>47392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47422</v>
      </c>
    </row>
    <row r="45" spans="2:26" ht="18" customHeight="1" x14ac:dyDescent="0.25">
      <c r="B45" s="118">
        <v>31</v>
      </c>
      <c r="C45" s="119">
        <v>47423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47452</v>
      </c>
    </row>
    <row r="46" spans="2:26" ht="18" customHeight="1" x14ac:dyDescent="0.25">
      <c r="B46" s="118">
        <v>32</v>
      </c>
      <c r="C46" s="119">
        <v>47453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47483</v>
      </c>
    </row>
    <row r="47" spans="2:26" ht="18" customHeight="1" x14ac:dyDescent="0.25">
      <c r="B47" s="118">
        <v>33</v>
      </c>
      <c r="C47" s="119">
        <v>47484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47514</v>
      </c>
    </row>
    <row r="48" spans="2:26" ht="18" customHeight="1" x14ac:dyDescent="0.25">
      <c r="B48" s="118">
        <v>34</v>
      </c>
      <c r="C48" s="119">
        <v>47515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47542</v>
      </c>
    </row>
    <row r="49" spans="2:26" ht="18" customHeight="1" x14ac:dyDescent="0.25">
      <c r="B49" s="118">
        <v>35</v>
      </c>
      <c r="C49" s="119">
        <v>47543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47573</v>
      </c>
    </row>
    <row r="50" spans="2:26" ht="18" customHeight="1" x14ac:dyDescent="0.25">
      <c r="B50" s="118">
        <v>36</v>
      </c>
      <c r="C50" s="119">
        <v>47574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47603</v>
      </c>
    </row>
    <row r="51" spans="2:26" ht="18" customHeight="1" x14ac:dyDescent="0.25">
      <c r="B51" s="118">
        <v>37</v>
      </c>
      <c r="C51" s="119">
        <v>47604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47634</v>
      </c>
    </row>
    <row r="52" spans="2:26" ht="18" customHeight="1" x14ac:dyDescent="0.25">
      <c r="B52" s="118">
        <v>38</v>
      </c>
      <c r="C52" s="119">
        <v>47635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47664</v>
      </c>
    </row>
    <row r="53" spans="2:26" ht="18" customHeight="1" x14ac:dyDescent="0.25">
      <c r="B53" s="118">
        <v>39</v>
      </c>
      <c r="C53" s="119">
        <v>47665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47695</v>
      </c>
    </row>
    <row r="54" spans="2:26" ht="18" customHeight="1" x14ac:dyDescent="0.25">
      <c r="B54" s="118">
        <v>40</v>
      </c>
      <c r="C54" s="119">
        <v>47696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47726</v>
      </c>
    </row>
    <row r="55" spans="2:26" ht="18" customHeight="1" x14ac:dyDescent="0.25">
      <c r="B55" s="118">
        <v>41</v>
      </c>
      <c r="C55" s="119">
        <v>47727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47756</v>
      </c>
    </row>
    <row r="56" spans="2:26" ht="18" customHeight="1" x14ac:dyDescent="0.25">
      <c r="B56" s="118">
        <v>42</v>
      </c>
      <c r="C56" s="119">
        <v>47757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47787</v>
      </c>
    </row>
    <row r="57" spans="2:26" ht="18" customHeight="1" x14ac:dyDescent="0.25">
      <c r="B57" s="118">
        <v>43</v>
      </c>
      <c r="C57" s="119">
        <v>47788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47817</v>
      </c>
    </row>
    <row r="58" spans="2:26" ht="18" customHeight="1" x14ac:dyDescent="0.25">
      <c r="B58" s="118">
        <v>44</v>
      </c>
      <c r="C58" s="119">
        <v>47818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47848</v>
      </c>
    </row>
    <row r="59" spans="2:26" ht="18" customHeight="1" x14ac:dyDescent="0.25">
      <c r="B59" s="118">
        <v>45</v>
      </c>
      <c r="C59" s="119">
        <v>47849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47879</v>
      </c>
    </row>
    <row r="60" spans="2:26" ht="18" customHeight="1" x14ac:dyDescent="0.25">
      <c r="B60" s="118">
        <v>46</v>
      </c>
      <c r="C60" s="119">
        <v>47880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47907</v>
      </c>
    </row>
    <row r="61" spans="2:26" ht="18" customHeight="1" x14ac:dyDescent="0.25">
      <c r="B61" s="118">
        <v>47</v>
      </c>
      <c r="C61" s="119">
        <v>47908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47938</v>
      </c>
    </row>
    <row r="62" spans="2:26" ht="18" customHeight="1" x14ac:dyDescent="0.25">
      <c r="B62" s="118">
        <v>48</v>
      </c>
      <c r="C62" s="119">
        <v>47939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47968</v>
      </c>
    </row>
    <row r="63" spans="2:26" ht="18" customHeight="1" x14ac:dyDescent="0.25">
      <c r="B63" s="118">
        <v>49</v>
      </c>
      <c r="C63" s="119">
        <v>47969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47999</v>
      </c>
    </row>
    <row r="64" spans="2:26" ht="18" customHeight="1" x14ac:dyDescent="0.25">
      <c r="B64" s="118">
        <v>50</v>
      </c>
      <c r="C64" s="119">
        <v>48000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48029</v>
      </c>
    </row>
    <row r="65" spans="2:26" ht="18" customHeight="1" x14ac:dyDescent="0.25">
      <c r="B65" s="118">
        <v>51</v>
      </c>
      <c r="C65" s="119">
        <v>48030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48060</v>
      </c>
    </row>
    <row r="66" spans="2:26" ht="18" customHeight="1" x14ac:dyDescent="0.25">
      <c r="B66" s="118">
        <v>52</v>
      </c>
      <c r="C66" s="119">
        <v>48061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48091</v>
      </c>
    </row>
    <row r="67" spans="2:26" ht="18" customHeight="1" x14ac:dyDescent="0.25">
      <c r="B67" s="118">
        <v>53</v>
      </c>
      <c r="C67" s="119">
        <v>48092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48121</v>
      </c>
    </row>
    <row r="68" spans="2:26" ht="18" customHeight="1" x14ac:dyDescent="0.25">
      <c r="B68" s="118">
        <v>54</v>
      </c>
      <c r="C68" s="119">
        <v>48122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48152</v>
      </c>
    </row>
    <row r="69" spans="2:26" ht="18" customHeight="1" x14ac:dyDescent="0.25">
      <c r="B69" s="118">
        <v>55</v>
      </c>
      <c r="C69" s="119">
        <v>48153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48182</v>
      </c>
    </row>
    <row r="70" spans="2:26" ht="18" customHeight="1" x14ac:dyDescent="0.25">
      <c r="B70" s="118">
        <v>56</v>
      </c>
      <c r="C70" s="119">
        <v>48183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48213</v>
      </c>
    </row>
    <row r="71" spans="2:26" ht="18" customHeight="1" x14ac:dyDescent="0.25">
      <c r="B71" s="118">
        <v>57</v>
      </c>
      <c r="C71" s="119">
        <v>48214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48244</v>
      </c>
    </row>
    <row r="72" spans="2:26" ht="18" customHeight="1" x14ac:dyDescent="0.25">
      <c r="B72" s="118">
        <v>58</v>
      </c>
      <c r="C72" s="119">
        <v>48245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48273</v>
      </c>
    </row>
    <row r="73" spans="2:26" ht="18" customHeight="1" x14ac:dyDescent="0.25">
      <c r="B73" s="118">
        <v>59</v>
      </c>
      <c r="C73" s="119">
        <v>48274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48304</v>
      </c>
    </row>
    <row r="74" spans="2:26" ht="18" customHeight="1" x14ac:dyDescent="0.25">
      <c r="B74" s="118">
        <v>60</v>
      </c>
      <c r="C74" s="119">
        <v>48305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48334</v>
      </c>
    </row>
    <row r="75" spans="2:26" ht="18" customHeight="1" x14ac:dyDescent="0.25">
      <c r="B75" s="118">
        <v>61</v>
      </c>
      <c r="C75" s="119">
        <v>48335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48365</v>
      </c>
    </row>
    <row r="76" spans="2:26" ht="18" customHeight="1" x14ac:dyDescent="0.25">
      <c r="B76" s="118">
        <v>62</v>
      </c>
      <c r="C76" s="119">
        <v>48366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48395</v>
      </c>
    </row>
    <row r="77" spans="2:26" ht="18" customHeight="1" x14ac:dyDescent="0.25">
      <c r="B77" s="118">
        <v>63</v>
      </c>
      <c r="C77" s="119">
        <v>48396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48426</v>
      </c>
    </row>
    <row r="78" spans="2:26" ht="18" customHeight="1" x14ac:dyDescent="0.25">
      <c r="B78" s="118">
        <v>64</v>
      </c>
      <c r="C78" s="119">
        <v>48427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48457</v>
      </c>
    </row>
    <row r="79" spans="2:26" ht="18" customHeight="1" x14ac:dyDescent="0.25">
      <c r="B79" s="118">
        <v>65</v>
      </c>
      <c r="C79" s="119">
        <v>48458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48487</v>
      </c>
    </row>
    <row r="80" spans="2:26" ht="18" customHeight="1" x14ac:dyDescent="0.25">
      <c r="B80" s="118">
        <v>66</v>
      </c>
      <c r="C80" s="119">
        <v>48488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48518</v>
      </c>
    </row>
    <row r="81" spans="2:26" ht="18" customHeight="1" x14ac:dyDescent="0.25">
      <c r="B81" s="118">
        <v>67</v>
      </c>
      <c r="C81" s="119">
        <v>48519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48548</v>
      </c>
    </row>
    <row r="82" spans="2:26" ht="18" customHeight="1" x14ac:dyDescent="0.25">
      <c r="B82" s="118">
        <v>68</v>
      </c>
      <c r="C82" s="119">
        <v>48549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48579</v>
      </c>
    </row>
    <row r="83" spans="2:26" ht="18" customHeight="1" x14ac:dyDescent="0.25">
      <c r="B83" s="118">
        <v>69</v>
      </c>
      <c r="C83" s="119">
        <v>48580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48610</v>
      </c>
    </row>
    <row r="84" spans="2:26" ht="18" customHeight="1" x14ac:dyDescent="0.25">
      <c r="B84" s="118">
        <v>70</v>
      </c>
      <c r="C84" s="119">
        <v>48611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48638</v>
      </c>
    </row>
    <row r="85" spans="2:26" ht="18" customHeight="1" x14ac:dyDescent="0.25">
      <c r="B85" s="118">
        <v>71</v>
      </c>
      <c r="C85" s="119">
        <v>48639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48669</v>
      </c>
    </row>
    <row r="86" spans="2:26" ht="18" customHeight="1" x14ac:dyDescent="0.25">
      <c r="B86" s="118">
        <v>72</v>
      </c>
      <c r="C86" s="119">
        <v>48670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48699</v>
      </c>
    </row>
    <row r="87" spans="2:26" ht="18" customHeight="1" x14ac:dyDescent="0.25">
      <c r="B87" s="118">
        <v>73</v>
      </c>
      <c r="C87" s="119">
        <v>48700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48730</v>
      </c>
    </row>
    <row r="88" spans="2:26" ht="18" customHeight="1" x14ac:dyDescent="0.25">
      <c r="B88" s="118">
        <v>74</v>
      </c>
      <c r="C88" s="119">
        <v>48731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48760</v>
      </c>
    </row>
    <row r="89" spans="2:26" ht="18" customHeight="1" x14ac:dyDescent="0.25">
      <c r="B89" s="118">
        <v>75</v>
      </c>
      <c r="C89" s="119">
        <v>48761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48791</v>
      </c>
    </row>
    <row r="90" spans="2:26" ht="18" customHeight="1" x14ac:dyDescent="0.25">
      <c r="B90" s="118">
        <v>76</v>
      </c>
      <c r="C90" s="119">
        <v>48792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48822</v>
      </c>
    </row>
    <row r="91" spans="2:26" ht="18" customHeight="1" x14ac:dyDescent="0.25">
      <c r="B91" s="118">
        <v>77</v>
      </c>
      <c r="C91" s="119">
        <v>48823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48852</v>
      </c>
    </row>
    <row r="92" spans="2:26" ht="18" customHeight="1" x14ac:dyDescent="0.25">
      <c r="B92" s="118">
        <v>78</v>
      </c>
      <c r="C92" s="119">
        <v>48853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48883</v>
      </c>
    </row>
    <row r="93" spans="2:26" ht="18" customHeight="1" x14ac:dyDescent="0.25">
      <c r="B93" s="118">
        <v>79</v>
      </c>
      <c r="C93" s="119">
        <v>48884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48913</v>
      </c>
    </row>
    <row r="94" spans="2:26" ht="18" customHeight="1" x14ac:dyDescent="0.25">
      <c r="B94" s="118">
        <v>80</v>
      </c>
      <c r="C94" s="119">
        <v>48914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48944</v>
      </c>
    </row>
    <row r="95" spans="2:26" ht="18" customHeight="1" x14ac:dyDescent="0.25">
      <c r="B95" s="118">
        <v>81</v>
      </c>
      <c r="C95" s="119">
        <v>48945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48975</v>
      </c>
    </row>
    <row r="96" spans="2:26" ht="18" customHeight="1" x14ac:dyDescent="0.25">
      <c r="B96" s="118">
        <v>82</v>
      </c>
      <c r="C96" s="119">
        <v>48976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49003</v>
      </c>
    </row>
    <row r="97" spans="2:26" ht="18" customHeight="1" x14ac:dyDescent="0.25">
      <c r="B97" s="118">
        <v>83</v>
      </c>
      <c r="C97" s="119">
        <v>49004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49034</v>
      </c>
    </row>
    <row r="98" spans="2:26" ht="18" customHeight="1" x14ac:dyDescent="0.25">
      <c r="B98" s="118">
        <v>84</v>
      </c>
      <c r="C98" s="119">
        <v>49035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49064</v>
      </c>
    </row>
    <row r="99" spans="2:26" ht="18" customHeight="1" x14ac:dyDescent="0.25">
      <c r="B99" s="118">
        <v>85</v>
      </c>
      <c r="C99" s="119">
        <v>49065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49095</v>
      </c>
    </row>
    <row r="100" spans="2:26" ht="18" customHeight="1" x14ac:dyDescent="0.25">
      <c r="B100" s="118">
        <v>86</v>
      </c>
      <c r="C100" s="119">
        <v>49096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49125</v>
      </c>
    </row>
    <row r="101" spans="2:26" ht="18" customHeight="1" x14ac:dyDescent="0.25">
      <c r="B101" s="118">
        <v>87</v>
      </c>
      <c r="C101" s="119">
        <v>49126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49156</v>
      </c>
    </row>
    <row r="102" spans="2:26" ht="18" customHeight="1" x14ac:dyDescent="0.25">
      <c r="B102" s="118">
        <v>88</v>
      </c>
      <c r="C102" s="119">
        <v>49157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49187</v>
      </c>
    </row>
    <row r="103" spans="2:26" ht="18" customHeight="1" x14ac:dyDescent="0.25">
      <c r="B103" s="118">
        <v>89</v>
      </c>
      <c r="C103" s="119">
        <v>49188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49217</v>
      </c>
    </row>
    <row r="104" spans="2:26" ht="18" customHeight="1" x14ac:dyDescent="0.25">
      <c r="B104" s="118">
        <v>90</v>
      </c>
      <c r="C104" s="119">
        <v>49218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49248</v>
      </c>
    </row>
    <row r="105" spans="2:26" ht="18" customHeight="1" x14ac:dyDescent="0.25">
      <c r="B105" s="118">
        <v>91</v>
      </c>
      <c r="C105" s="119">
        <v>49249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49278</v>
      </c>
    </row>
    <row r="106" spans="2:26" ht="18" customHeight="1" x14ac:dyDescent="0.25">
      <c r="B106" s="118">
        <v>92</v>
      </c>
      <c r="C106" s="119">
        <v>49279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49309</v>
      </c>
    </row>
    <row r="107" spans="2:26" ht="18" customHeight="1" x14ac:dyDescent="0.25">
      <c r="B107" s="118">
        <v>93</v>
      </c>
      <c r="C107" s="119">
        <v>49310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49340</v>
      </c>
    </row>
    <row r="108" spans="2:26" ht="18" customHeight="1" x14ac:dyDescent="0.25">
      <c r="B108" s="118">
        <v>94</v>
      </c>
      <c r="C108" s="119">
        <v>49341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49368</v>
      </c>
    </row>
    <row r="109" spans="2:26" ht="18" customHeight="1" x14ac:dyDescent="0.25">
      <c r="B109" s="118">
        <v>95</v>
      </c>
      <c r="C109" s="119">
        <v>49369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49399</v>
      </c>
    </row>
    <row r="110" spans="2:26" ht="18" customHeight="1" x14ac:dyDescent="0.25">
      <c r="B110" s="118">
        <v>96</v>
      </c>
      <c r="C110" s="119">
        <v>49400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49429</v>
      </c>
    </row>
    <row r="111" spans="2:26" ht="18" customHeight="1" x14ac:dyDescent="0.25">
      <c r="B111" s="118">
        <v>97</v>
      </c>
      <c r="C111" s="119">
        <v>49430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49460</v>
      </c>
    </row>
    <row r="112" spans="2:26" ht="18" customHeight="1" x14ac:dyDescent="0.25">
      <c r="B112" s="118">
        <v>98</v>
      </c>
      <c r="C112" s="119">
        <v>49461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49490</v>
      </c>
    </row>
    <row r="113" spans="2:26" ht="18" customHeight="1" x14ac:dyDescent="0.25">
      <c r="B113" s="118">
        <v>99</v>
      </c>
      <c r="C113" s="119">
        <v>49491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49521</v>
      </c>
    </row>
    <row r="114" spans="2:26" ht="18" customHeight="1" x14ac:dyDescent="0.25">
      <c r="B114" s="118">
        <v>100</v>
      </c>
      <c r="C114" s="119">
        <v>49522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49552</v>
      </c>
    </row>
    <row r="115" spans="2:26" ht="18" customHeight="1" x14ac:dyDescent="0.25">
      <c r="B115" s="118">
        <v>101</v>
      </c>
      <c r="C115" s="119">
        <v>49553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49582</v>
      </c>
    </row>
    <row r="116" spans="2:26" ht="18" customHeight="1" x14ac:dyDescent="0.25">
      <c r="B116" s="118">
        <v>102</v>
      </c>
      <c r="C116" s="119">
        <v>49583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49613</v>
      </c>
    </row>
    <row r="117" spans="2:26" ht="18" customHeight="1" x14ac:dyDescent="0.25">
      <c r="B117" s="118">
        <v>103</v>
      </c>
      <c r="C117" s="119">
        <v>49614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49643</v>
      </c>
    </row>
    <row r="118" spans="2:26" ht="18" customHeight="1" x14ac:dyDescent="0.25">
      <c r="B118" s="118">
        <v>104</v>
      </c>
      <c r="C118" s="119">
        <v>49644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49674</v>
      </c>
    </row>
    <row r="119" spans="2:26" ht="18" customHeight="1" x14ac:dyDescent="0.25">
      <c r="B119" s="118">
        <v>105</v>
      </c>
      <c r="C119" s="119">
        <v>49675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49705</v>
      </c>
    </row>
    <row r="120" spans="2:26" ht="18" customHeight="1" x14ac:dyDescent="0.25">
      <c r="B120" s="118">
        <v>106</v>
      </c>
      <c r="C120" s="119">
        <v>49706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49734</v>
      </c>
    </row>
    <row r="121" spans="2:26" ht="18" customHeight="1" x14ac:dyDescent="0.25">
      <c r="B121" s="118">
        <v>107</v>
      </c>
      <c r="C121" s="119">
        <v>49735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49765</v>
      </c>
    </row>
    <row r="122" spans="2:26" ht="18" customHeight="1" x14ac:dyDescent="0.25">
      <c r="B122" s="118">
        <v>108</v>
      </c>
      <c r="C122" s="119">
        <v>49766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49795</v>
      </c>
    </row>
    <row r="123" spans="2:26" ht="18" customHeight="1" x14ac:dyDescent="0.25">
      <c r="B123" s="118">
        <v>109</v>
      </c>
      <c r="C123" s="119">
        <v>49796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49826</v>
      </c>
    </row>
    <row r="124" spans="2:26" ht="18" customHeight="1" x14ac:dyDescent="0.25">
      <c r="B124" s="118">
        <v>110</v>
      </c>
      <c r="C124" s="119">
        <v>49827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49856</v>
      </c>
    </row>
    <row r="125" spans="2:26" ht="18" customHeight="1" x14ac:dyDescent="0.25">
      <c r="B125" s="118">
        <v>111</v>
      </c>
      <c r="C125" s="119">
        <v>49857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49887</v>
      </c>
    </row>
    <row r="126" spans="2:26" ht="18" customHeight="1" x14ac:dyDescent="0.25">
      <c r="B126" s="118">
        <v>112</v>
      </c>
      <c r="C126" s="119">
        <v>49888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49918</v>
      </c>
    </row>
    <row r="127" spans="2:26" ht="18" customHeight="1" x14ac:dyDescent="0.25">
      <c r="B127" s="118">
        <v>113</v>
      </c>
      <c r="C127" s="119">
        <v>49919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49948</v>
      </c>
    </row>
    <row r="128" spans="2:26" ht="18" customHeight="1" x14ac:dyDescent="0.25">
      <c r="B128" s="118">
        <v>114</v>
      </c>
      <c r="C128" s="119">
        <v>49949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49979</v>
      </c>
    </row>
    <row r="129" spans="2:26" ht="18" customHeight="1" x14ac:dyDescent="0.25">
      <c r="B129" s="118">
        <v>115</v>
      </c>
      <c r="C129" s="119">
        <v>49980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50009</v>
      </c>
    </row>
    <row r="130" spans="2:26" ht="18" customHeight="1" x14ac:dyDescent="0.25">
      <c r="B130" s="118">
        <v>116</v>
      </c>
      <c r="C130" s="119">
        <v>50010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50040</v>
      </c>
    </row>
    <row r="131" spans="2:26" ht="18" customHeight="1" x14ac:dyDescent="0.25">
      <c r="B131" s="118">
        <v>117</v>
      </c>
      <c r="C131" s="119">
        <v>50041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50071</v>
      </c>
    </row>
    <row r="132" spans="2:26" ht="18" customHeight="1" x14ac:dyDescent="0.25">
      <c r="B132" s="118">
        <v>118</v>
      </c>
      <c r="C132" s="119">
        <v>50072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50099</v>
      </c>
    </row>
    <row r="133" spans="2:26" ht="18" customHeight="1" x14ac:dyDescent="0.25">
      <c r="B133" s="118">
        <v>119</v>
      </c>
      <c r="C133" s="119">
        <v>50100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50130</v>
      </c>
    </row>
    <row r="134" spans="2:26" ht="18" customHeight="1" x14ac:dyDescent="0.25">
      <c r="B134" s="118">
        <v>120</v>
      </c>
      <c r="C134" s="119">
        <v>50131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50160</v>
      </c>
    </row>
    <row r="135" spans="2:26" ht="18" customHeight="1" x14ac:dyDescent="0.25">
      <c r="B135" s="118">
        <v>121</v>
      </c>
      <c r="C135" s="119">
        <v>50161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50191</v>
      </c>
    </row>
    <row r="136" spans="2:26" ht="18" customHeight="1" x14ac:dyDescent="0.25">
      <c r="B136" s="118">
        <v>122</v>
      </c>
      <c r="C136" s="119">
        <v>50192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50221</v>
      </c>
    </row>
    <row r="137" spans="2:26" ht="18" customHeight="1" x14ac:dyDescent="0.25">
      <c r="B137" s="118">
        <v>123</v>
      </c>
      <c r="C137" s="119">
        <v>50222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50252</v>
      </c>
    </row>
    <row r="138" spans="2:26" ht="18" customHeight="1" x14ac:dyDescent="0.25">
      <c r="B138" s="118">
        <v>124</v>
      </c>
      <c r="C138" s="119">
        <v>50253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50283</v>
      </c>
    </row>
    <row r="139" spans="2:26" ht="18" customHeight="1" x14ac:dyDescent="0.25">
      <c r="B139" s="118">
        <v>125</v>
      </c>
      <c r="C139" s="119">
        <v>50284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50313</v>
      </c>
    </row>
    <row r="140" spans="2:26" ht="18" customHeight="1" x14ac:dyDescent="0.25">
      <c r="B140" s="118">
        <v>126</v>
      </c>
      <c r="C140" s="119">
        <v>50314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50344</v>
      </c>
    </row>
    <row r="141" spans="2:26" ht="18" customHeight="1" x14ac:dyDescent="0.25">
      <c r="B141" s="118">
        <v>127</v>
      </c>
      <c r="C141" s="119">
        <v>50345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50374</v>
      </c>
    </row>
    <row r="142" spans="2:26" ht="18" customHeight="1" x14ac:dyDescent="0.25">
      <c r="B142" s="118">
        <v>128</v>
      </c>
      <c r="C142" s="119">
        <v>50375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50405</v>
      </c>
    </row>
    <row r="143" spans="2:26" ht="18" customHeight="1" x14ac:dyDescent="0.25">
      <c r="B143" s="118">
        <v>129</v>
      </c>
      <c r="C143" s="119">
        <v>50406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50436</v>
      </c>
    </row>
    <row r="144" spans="2:26" ht="18" customHeight="1" x14ac:dyDescent="0.25">
      <c r="B144" s="118">
        <v>130</v>
      </c>
      <c r="C144" s="119">
        <v>50437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50464</v>
      </c>
    </row>
    <row r="145" spans="2:26" ht="18" customHeight="1" x14ac:dyDescent="0.25">
      <c r="B145" s="118">
        <v>131</v>
      </c>
      <c r="C145" s="119">
        <v>50465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50495</v>
      </c>
    </row>
    <row r="146" spans="2:26" ht="18" customHeight="1" x14ac:dyDescent="0.25">
      <c r="B146" s="118">
        <v>132</v>
      </c>
      <c r="C146" s="119">
        <v>50496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50525</v>
      </c>
    </row>
    <row r="147" spans="2:26" ht="18" customHeight="1" x14ac:dyDescent="0.25">
      <c r="B147" s="118">
        <v>133</v>
      </c>
      <c r="C147" s="119">
        <v>50526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50556</v>
      </c>
    </row>
    <row r="148" spans="2:26" ht="18" customHeight="1" x14ac:dyDescent="0.25">
      <c r="B148" s="118">
        <v>134</v>
      </c>
      <c r="C148" s="119">
        <v>50557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50586</v>
      </c>
    </row>
    <row r="149" spans="2:26" ht="18" customHeight="1" x14ac:dyDescent="0.25">
      <c r="B149" s="118">
        <v>135</v>
      </c>
      <c r="C149" s="119">
        <v>50587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50617</v>
      </c>
    </row>
    <row r="150" spans="2:26" ht="18" customHeight="1" x14ac:dyDescent="0.25">
      <c r="B150" s="118">
        <v>136</v>
      </c>
      <c r="C150" s="119">
        <v>50618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50648</v>
      </c>
    </row>
    <row r="151" spans="2:26" ht="18" customHeight="1" x14ac:dyDescent="0.25">
      <c r="B151" s="118">
        <v>137</v>
      </c>
      <c r="C151" s="119">
        <v>50649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50678</v>
      </c>
    </row>
    <row r="152" spans="2:26" ht="18" customHeight="1" x14ac:dyDescent="0.25">
      <c r="B152" s="118">
        <v>138</v>
      </c>
      <c r="C152" s="119">
        <v>50679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50709</v>
      </c>
    </row>
    <row r="153" spans="2:26" ht="18" customHeight="1" x14ac:dyDescent="0.25">
      <c r="B153" s="118">
        <v>139</v>
      </c>
      <c r="C153" s="119">
        <v>50710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50739</v>
      </c>
    </row>
    <row r="154" spans="2:26" ht="18" customHeight="1" x14ac:dyDescent="0.25">
      <c r="B154" s="118">
        <v>140</v>
      </c>
      <c r="C154" s="119">
        <v>50740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50770</v>
      </c>
    </row>
    <row r="155" spans="2:26" ht="18" customHeight="1" x14ac:dyDescent="0.25">
      <c r="B155" s="118">
        <v>141</v>
      </c>
      <c r="C155" s="119">
        <v>50771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50801</v>
      </c>
    </row>
    <row r="156" spans="2:26" ht="18" customHeight="1" x14ac:dyDescent="0.25">
      <c r="B156" s="118">
        <v>142</v>
      </c>
      <c r="C156" s="119">
        <v>50802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50829</v>
      </c>
    </row>
    <row r="157" spans="2:26" ht="18" customHeight="1" x14ac:dyDescent="0.25">
      <c r="B157" s="118">
        <v>143</v>
      </c>
      <c r="C157" s="119">
        <v>50830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50860</v>
      </c>
    </row>
    <row r="158" spans="2:26" ht="18" customHeight="1" x14ac:dyDescent="0.25">
      <c r="B158" s="118">
        <v>144</v>
      </c>
      <c r="C158" s="119">
        <v>50861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50890</v>
      </c>
    </row>
    <row r="159" spans="2:26" ht="18" customHeight="1" x14ac:dyDescent="0.25">
      <c r="B159" s="118">
        <v>145</v>
      </c>
      <c r="C159" s="119">
        <v>50891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50921</v>
      </c>
    </row>
    <row r="160" spans="2:26" ht="18" customHeight="1" x14ac:dyDescent="0.25">
      <c r="B160" s="118">
        <v>146</v>
      </c>
      <c r="C160" s="119">
        <v>50922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50951</v>
      </c>
    </row>
    <row r="161" spans="2:26" ht="18" customHeight="1" x14ac:dyDescent="0.25">
      <c r="B161" s="118">
        <v>147</v>
      </c>
      <c r="C161" s="119">
        <v>50952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50982</v>
      </c>
    </row>
    <row r="162" spans="2:26" ht="18" customHeight="1" x14ac:dyDescent="0.25">
      <c r="B162" s="118">
        <v>148</v>
      </c>
      <c r="C162" s="119">
        <v>50983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51013</v>
      </c>
    </row>
    <row r="163" spans="2:26" ht="18" customHeight="1" x14ac:dyDescent="0.25">
      <c r="B163" s="118">
        <v>149</v>
      </c>
      <c r="C163" s="119">
        <v>51014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51043</v>
      </c>
    </row>
    <row r="164" spans="2:26" ht="18" customHeight="1" x14ac:dyDescent="0.25">
      <c r="B164" s="118">
        <v>150</v>
      </c>
      <c r="C164" s="119">
        <v>51044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51074</v>
      </c>
    </row>
    <row r="165" spans="2:26" ht="18" customHeight="1" x14ac:dyDescent="0.25">
      <c r="B165" s="118">
        <v>151</v>
      </c>
      <c r="C165" s="119">
        <v>51075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51104</v>
      </c>
    </row>
    <row r="166" spans="2:26" ht="18" customHeight="1" x14ac:dyDescent="0.25">
      <c r="B166" s="118">
        <v>152</v>
      </c>
      <c r="C166" s="119">
        <v>51105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51135</v>
      </c>
    </row>
    <row r="167" spans="2:26" ht="18" customHeight="1" x14ac:dyDescent="0.25">
      <c r="B167" s="118">
        <v>153</v>
      </c>
      <c r="C167" s="119">
        <v>51136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51166</v>
      </c>
    </row>
    <row r="168" spans="2:26" ht="18" customHeight="1" x14ac:dyDescent="0.25">
      <c r="B168" s="118">
        <v>154</v>
      </c>
      <c r="C168" s="119">
        <v>51167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51195</v>
      </c>
    </row>
    <row r="169" spans="2:26" ht="18" customHeight="1" x14ac:dyDescent="0.25">
      <c r="B169" s="118">
        <v>155</v>
      </c>
      <c r="C169" s="119">
        <v>51196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51226</v>
      </c>
    </row>
    <row r="170" spans="2:26" ht="18" customHeight="1" x14ac:dyDescent="0.25">
      <c r="B170" s="118">
        <v>156</v>
      </c>
      <c r="C170" s="119">
        <v>51227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51256</v>
      </c>
    </row>
    <row r="171" spans="2:26" ht="18" customHeight="1" x14ac:dyDescent="0.25">
      <c r="B171" s="118">
        <v>157</v>
      </c>
      <c r="C171" s="119">
        <v>51257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51287</v>
      </c>
    </row>
    <row r="172" spans="2:26" ht="18" customHeight="1" x14ac:dyDescent="0.25">
      <c r="B172" s="118">
        <v>158</v>
      </c>
      <c r="C172" s="119">
        <v>51288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51317</v>
      </c>
    </row>
    <row r="173" spans="2:26" ht="18" customHeight="1" x14ac:dyDescent="0.25">
      <c r="B173" s="118">
        <v>159</v>
      </c>
      <c r="C173" s="119">
        <v>51318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51348</v>
      </c>
    </row>
    <row r="174" spans="2:26" ht="18" customHeight="1" x14ac:dyDescent="0.25">
      <c r="B174" s="118">
        <v>160</v>
      </c>
      <c r="C174" s="119">
        <v>51349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51379</v>
      </c>
    </row>
    <row r="175" spans="2:26" ht="18" customHeight="1" x14ac:dyDescent="0.25">
      <c r="B175" s="118">
        <v>161</v>
      </c>
      <c r="C175" s="119">
        <v>51380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51409</v>
      </c>
    </row>
    <row r="176" spans="2:26" ht="18" customHeight="1" x14ac:dyDescent="0.25">
      <c r="B176" s="118">
        <v>162</v>
      </c>
      <c r="C176" s="119">
        <v>51410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51440</v>
      </c>
    </row>
    <row r="177" spans="2:26" ht="18" customHeight="1" x14ac:dyDescent="0.25">
      <c r="B177" s="118">
        <v>163</v>
      </c>
      <c r="C177" s="119">
        <v>51441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51470</v>
      </c>
    </row>
    <row r="178" spans="2:26" ht="18" customHeight="1" x14ac:dyDescent="0.25">
      <c r="B178" s="118">
        <v>164</v>
      </c>
      <c r="C178" s="119">
        <v>51471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51501</v>
      </c>
    </row>
    <row r="179" spans="2:26" ht="18" customHeight="1" x14ac:dyDescent="0.25">
      <c r="B179" s="118">
        <v>165</v>
      </c>
      <c r="C179" s="119">
        <v>51502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51532</v>
      </c>
    </row>
    <row r="180" spans="2:26" ht="18" customHeight="1" x14ac:dyDescent="0.25">
      <c r="B180" s="118">
        <v>166</v>
      </c>
      <c r="C180" s="119">
        <v>51533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51560</v>
      </c>
    </row>
    <row r="181" spans="2:26" ht="18" customHeight="1" x14ac:dyDescent="0.25">
      <c r="B181" s="118">
        <v>167</v>
      </c>
      <c r="C181" s="119">
        <v>51561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51591</v>
      </c>
    </row>
    <row r="182" spans="2:26" ht="18" customHeight="1" x14ac:dyDescent="0.25">
      <c r="B182" s="118">
        <v>168</v>
      </c>
      <c r="C182" s="119">
        <v>51592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51621</v>
      </c>
    </row>
    <row r="183" spans="2:26" ht="18" customHeight="1" x14ac:dyDescent="0.25">
      <c r="B183" s="118">
        <v>169</v>
      </c>
      <c r="C183" s="119">
        <v>51622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51652</v>
      </c>
    </row>
    <row r="184" spans="2:26" ht="18" customHeight="1" x14ac:dyDescent="0.25">
      <c r="B184" s="118">
        <v>170</v>
      </c>
      <c r="C184" s="119">
        <v>51653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51682</v>
      </c>
    </row>
    <row r="185" spans="2:26" ht="18" customHeight="1" x14ac:dyDescent="0.25">
      <c r="B185" s="118">
        <v>171</v>
      </c>
      <c r="C185" s="119">
        <v>51683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51713</v>
      </c>
    </row>
    <row r="186" spans="2:26" ht="18" customHeight="1" x14ac:dyDescent="0.25">
      <c r="B186" s="118">
        <v>172</v>
      </c>
      <c r="C186" s="119">
        <v>51714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51744</v>
      </c>
    </row>
    <row r="187" spans="2:26" ht="18" customHeight="1" x14ac:dyDescent="0.25">
      <c r="B187" s="118">
        <v>173</v>
      </c>
      <c r="C187" s="119">
        <v>51745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51774</v>
      </c>
    </row>
    <row r="188" spans="2:26" ht="18" customHeight="1" x14ac:dyDescent="0.25">
      <c r="B188" s="118">
        <v>174</v>
      </c>
      <c r="C188" s="119">
        <v>51775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51805</v>
      </c>
    </row>
    <row r="189" spans="2:26" ht="18" customHeight="1" x14ac:dyDescent="0.25">
      <c r="B189" s="118">
        <v>175</v>
      </c>
      <c r="C189" s="119">
        <v>51806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51835</v>
      </c>
    </row>
    <row r="190" spans="2:26" ht="18" customHeight="1" x14ac:dyDescent="0.25">
      <c r="B190" s="118">
        <v>176</v>
      </c>
      <c r="C190" s="119">
        <v>51836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51866</v>
      </c>
    </row>
    <row r="191" spans="2:26" ht="18" customHeight="1" x14ac:dyDescent="0.25">
      <c r="B191" s="118">
        <v>177</v>
      </c>
      <c r="C191" s="119">
        <v>51867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51897</v>
      </c>
    </row>
    <row r="192" spans="2:26" ht="18" customHeight="1" x14ac:dyDescent="0.25">
      <c r="B192" s="118">
        <v>178</v>
      </c>
      <c r="C192" s="119">
        <v>51898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51925</v>
      </c>
    </row>
    <row r="193" spans="2:26" ht="18" customHeight="1" x14ac:dyDescent="0.25">
      <c r="B193" s="118">
        <v>179</v>
      </c>
      <c r="C193" s="119">
        <v>51926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51956</v>
      </c>
    </row>
    <row r="194" spans="2:26" ht="18" customHeight="1" x14ac:dyDescent="0.25">
      <c r="B194" s="118">
        <v>180</v>
      </c>
      <c r="C194" s="119">
        <v>51957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51986</v>
      </c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23" priority="3">
      <formula>$B14&lt;&gt;""</formula>
    </cfRule>
  </conditionalFormatting>
  <conditionalFormatting sqref="Z14">
    <cfRule type="expression" dxfId="22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8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8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8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8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8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8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8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8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8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8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8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8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8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8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800-00000E000000}">
      <formula1>0</formula1>
      <formula2>0</formula2>
    </dataValidation>
    <dataValidation allowBlank="1" showInputMessage="1" showErrorMessage="1" prompt="Total des intérêts calculé automatiquement" sqref="I9" xr:uid="{00000000-0002-0000-28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8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800-000011000000}">
      <formula1>0</formula1>
      <formula2>0</formula2>
    </dataValidation>
    <dataValidation allowBlank="1" showInputMessage="1" showErrorMessage="1" prompt="Nombre de paiements mis à jour automatiquement" sqref="I7" xr:uid="{00000000-0002-0000-28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800-000013000000}">
      <formula1>0</formula1>
      <formula2>0</formula2>
    </dataValidation>
    <dataValidation allowBlank="1" showInputMessage="1" showErrorMessage="1" prompt="Entrez le montant du prêt dans cette cellule" sqref="E5" xr:uid="{00000000-0002-0000-28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8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8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800-000017000000}">
      <formula1>0</formula1>
      <formula2>0</formula2>
    </dataValidation>
    <dataValidation allowBlank="1" showInputMessage="1" showErrorMessage="1" prompt="Entrez la date de début du prêt dans cette cellule" sqref="E9" xr:uid="{00000000-0002-0000-28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8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C2F1C8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365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46508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21" priority="3">
      <formula>$B14&lt;&gt;""</formula>
    </cfRule>
  </conditionalFormatting>
  <conditionalFormatting sqref="Z14">
    <cfRule type="expression" dxfId="20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9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9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9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9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9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9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9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9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9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9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9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9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9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9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900-00000E000000}">
      <formula1>0</formula1>
      <formula2>0</formula2>
    </dataValidation>
    <dataValidation allowBlank="1" showInputMessage="1" showErrorMessage="1" prompt="Total des intérêts calculé automatiquement" sqref="I9" xr:uid="{00000000-0002-0000-29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9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900-000011000000}">
      <formula1>0</formula1>
      <formula2>0</formula2>
    </dataValidation>
    <dataValidation allowBlank="1" showInputMessage="1" showErrorMessage="1" prompt="Nombre de paiements mis à jour automatiquement" sqref="I7" xr:uid="{00000000-0002-0000-29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900-000013000000}">
      <formula1>0</formula1>
      <formula2>0</formula2>
    </dataValidation>
    <dataValidation allowBlank="1" showInputMessage="1" showErrorMessage="1" prompt="Entrez le montant du prêt dans cette cellule" sqref="E5" xr:uid="{00000000-0002-0000-29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9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9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900-000017000000}">
      <formula1>0</formula1>
      <formula2>0</formula2>
    </dataValidation>
    <dataValidation allowBlank="1" showInputMessage="1" showErrorMessage="1" prompt="Entrez la date de début du prêt dans cette cellule" sqref="E9" xr:uid="{00000000-0002-0000-29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9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C2F1C8"/>
  </sheetPr>
  <dimension ref="B1:Z194"/>
  <sheetViews>
    <sheetView showGridLines="0" topLeftCell="D1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366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46508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19" priority="3">
      <formula>$B14&lt;&gt;""</formula>
    </cfRule>
  </conditionalFormatting>
  <conditionalFormatting sqref="Z14">
    <cfRule type="expression" dxfId="18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A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A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A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A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A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A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A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A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A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A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A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A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A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A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A00-00000E000000}">
      <formula1>0</formula1>
      <formula2>0</formula2>
    </dataValidation>
    <dataValidation allowBlank="1" showInputMessage="1" showErrorMessage="1" prompt="Total des intérêts calculé automatiquement" sqref="I9" xr:uid="{00000000-0002-0000-2A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A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A00-000011000000}">
      <formula1>0</formula1>
      <formula2>0</formula2>
    </dataValidation>
    <dataValidation allowBlank="1" showInputMessage="1" showErrorMessage="1" prompt="Nombre de paiements mis à jour automatiquement" sqref="I7" xr:uid="{00000000-0002-0000-2A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A00-000013000000}">
      <formula1>0</formula1>
      <formula2>0</formula2>
    </dataValidation>
    <dataValidation allowBlank="1" showInputMessage="1" showErrorMessage="1" prompt="Entrez le montant du prêt dans cette cellule" sqref="E5" xr:uid="{00000000-0002-0000-2A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A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A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A00-000017000000}">
      <formula1>0</formula1>
      <formula2>0</formula2>
    </dataValidation>
    <dataValidation allowBlank="1" showInputMessage="1" showErrorMessage="1" prompt="Entrez la date de début du prêt dans cette cellule" sqref="E9" xr:uid="{00000000-0002-0000-2A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A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:ES98"/>
  <sheetViews>
    <sheetView topLeftCell="DN75" zoomScaleNormal="100" workbookViewId="0">
      <selection activeCell="AL31" sqref="AL31"/>
    </sheetView>
  </sheetViews>
  <sheetFormatPr baseColWidth="10" defaultColWidth="11.42578125" defaultRowHeight="11.25" outlineLevelCol="1" x14ac:dyDescent="0.2"/>
  <cols>
    <col min="1" max="1" width="18.140625" style="3" customWidth="1"/>
    <col min="2" max="2" width="14.28515625" style="2" customWidth="1"/>
    <col min="3" max="3" width="6.28515625" style="2" customWidth="1"/>
    <col min="4" max="4" width="27.85546875" style="2" customWidth="1"/>
    <col min="5" max="5" width="7.7109375" style="66" customWidth="1"/>
    <col min="6" max="17" width="9" style="2" customWidth="1" outlineLevel="1"/>
    <col min="18" max="18" width="8.140625" style="2" customWidth="1"/>
    <col min="19" max="30" width="9" style="2" customWidth="1" outlineLevel="1"/>
    <col min="31" max="31" width="8.140625" style="2" customWidth="1"/>
    <col min="32" max="43" width="9" style="2" customWidth="1" outlineLevel="1"/>
    <col min="44" max="44" width="8.140625" style="2" customWidth="1"/>
    <col min="45" max="56" width="9" style="2" customWidth="1" outlineLevel="1"/>
    <col min="57" max="57" width="8.140625" style="2" customWidth="1"/>
    <col min="58" max="69" width="9" style="2" customWidth="1" outlineLevel="1"/>
    <col min="70" max="70" width="8.140625" style="2" customWidth="1"/>
    <col min="71" max="82" width="9" style="2" customWidth="1" outlineLevel="1"/>
    <col min="83" max="83" width="8.140625" style="2" customWidth="1"/>
    <col min="84" max="95" width="9" style="2" customWidth="1" outlineLevel="1"/>
    <col min="96" max="96" width="8.140625" style="2" customWidth="1"/>
    <col min="97" max="108" width="9" style="2" customWidth="1" outlineLevel="1"/>
    <col min="109" max="109" width="8.140625" style="2" customWidth="1"/>
    <col min="110" max="121" width="9" style="2" customWidth="1" outlineLevel="1"/>
    <col min="122" max="122" width="8.140625" style="2" customWidth="1"/>
    <col min="123" max="134" width="9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10'!H21</f>
        <v>0</v>
      </c>
      <c r="G6" s="66">
        <f>'SPACELOG 10'!I21</f>
        <v>0</v>
      </c>
      <c r="H6" s="66">
        <f>'SPACELOG 10'!J21</f>
        <v>0</v>
      </c>
      <c r="I6" s="66">
        <f>'SPACELOG 10'!K21</f>
        <v>0</v>
      </c>
      <c r="J6" s="66">
        <f>'SPACELOG 10'!L21</f>
        <v>0</v>
      </c>
      <c r="K6" s="66">
        <f>'SPACELOG 10'!M21</f>
        <v>0</v>
      </c>
      <c r="L6" s="66">
        <f>'SPACELOG 10'!N21</f>
        <v>0</v>
      </c>
      <c r="M6" s="66">
        <f>'SPACELOG 10'!O21</f>
        <v>0</v>
      </c>
      <c r="N6" s="66">
        <f>'SPACELOG 10'!P21</f>
        <v>0</v>
      </c>
      <c r="O6" s="66">
        <f>'SPACELOG 10'!Q21</f>
        <v>0</v>
      </c>
      <c r="P6" s="66">
        <f>'SPACELOG 10'!R21</f>
        <v>0</v>
      </c>
      <c r="Q6" s="66">
        <f>'SPACELOG 10'!S21</f>
        <v>0</v>
      </c>
      <c r="R6" s="75">
        <f>SUM(F6:Q6)</f>
        <v>0</v>
      </c>
      <c r="S6" s="66">
        <f>'SPACELOG 10'!T21</f>
        <v>0</v>
      </c>
      <c r="T6" s="66">
        <f>'SPACELOG 10'!U21</f>
        <v>0</v>
      </c>
      <c r="U6" s="66">
        <f>'SPACELOG 10'!V21</f>
        <v>0</v>
      </c>
      <c r="V6" s="66">
        <f>'SPACELOG 10'!W21</f>
        <v>0</v>
      </c>
      <c r="W6" s="66">
        <f>'SPACELOG 10'!X21</f>
        <v>0</v>
      </c>
      <c r="X6" s="66">
        <f>'SPACELOG 10'!Y21</f>
        <v>0</v>
      </c>
      <c r="Y6" s="66">
        <f>'SPACELOG 10'!Z21</f>
        <v>0</v>
      </c>
      <c r="Z6" s="66">
        <f>'SPACELOG 10'!AA21</f>
        <v>0</v>
      </c>
      <c r="AA6" s="66">
        <f>'SPACELOG 10'!AB21</f>
        <v>0</v>
      </c>
      <c r="AB6" s="66">
        <f>'SPACELOG 10'!AC21</f>
        <v>0</v>
      </c>
      <c r="AC6" s="66">
        <f>'SPACELOG 10'!AD21</f>
        <v>0</v>
      </c>
      <c r="AD6" s="66">
        <f>'SPACELOG 10'!AE21</f>
        <v>0</v>
      </c>
      <c r="AE6" s="75">
        <f>SUM(S6:AD6)</f>
        <v>0</v>
      </c>
      <c r="AF6" s="66">
        <f>'SPACELOG 10'!AF21</f>
        <v>0</v>
      </c>
      <c r="AG6" s="66">
        <f>'SPACELOG 10'!AG21</f>
        <v>0</v>
      </c>
      <c r="AH6" s="66">
        <f>'SPACELOG 10'!AH21</f>
        <v>0</v>
      </c>
      <c r="AI6" s="66">
        <f>'SPACELOG 10'!AI21</f>
        <v>0</v>
      </c>
      <c r="AJ6" s="66">
        <f>'SPACELOG 10'!AJ21</f>
        <v>0</v>
      </c>
      <c r="AK6" s="66">
        <f>'SPACELOG 10'!AK21</f>
        <v>0</v>
      </c>
      <c r="AL6" s="66">
        <f>'SPACELOG 10'!AL21</f>
        <v>0</v>
      </c>
      <c r="AM6" s="66">
        <f>'SPACELOG 10'!AM21</f>
        <v>0</v>
      </c>
      <c r="AN6" s="66">
        <f>'SPACELOG 10'!AN21</f>
        <v>0</v>
      </c>
      <c r="AO6" s="66">
        <f>'SPACELOG 10'!AO21</f>
        <v>0</v>
      </c>
      <c r="AP6" s="66">
        <f>'SPACELOG 10'!AP21</f>
        <v>0</v>
      </c>
      <c r="AQ6" s="66">
        <f>'SPACELOG 10'!AQ21</f>
        <v>0</v>
      </c>
      <c r="AR6" s="75">
        <f>SUM(AF6:AQ6)</f>
        <v>0</v>
      </c>
      <c r="AS6" s="66">
        <f>'SPACELOG 10'!AR21</f>
        <v>0</v>
      </c>
      <c r="AT6" s="66">
        <f>'SPACELOG 10'!AS21</f>
        <v>0</v>
      </c>
      <c r="AU6" s="66">
        <f>'SPACELOG 10'!AT21</f>
        <v>0</v>
      </c>
      <c r="AV6" s="66">
        <f>'SPACELOG 10'!AU21</f>
        <v>0</v>
      </c>
      <c r="AW6" s="66">
        <f>'SPACELOG 10'!AV21</f>
        <v>0</v>
      </c>
      <c r="AX6" s="66">
        <f>'SPACELOG 10'!AW21</f>
        <v>0</v>
      </c>
      <c r="AY6" s="66">
        <f>'SPACELOG 10'!AX21</f>
        <v>0</v>
      </c>
      <c r="AZ6" s="66">
        <f>'SPACELOG 10'!AY21</f>
        <v>0</v>
      </c>
      <c r="BA6" s="66">
        <f>'SPACELOG 10'!AZ21</f>
        <v>0</v>
      </c>
      <c r="BB6" s="66">
        <f>'SPACELOG 10'!BA21</f>
        <v>0</v>
      </c>
      <c r="BC6" s="66">
        <f>'SPACELOG 10'!BB21</f>
        <v>0</v>
      </c>
      <c r="BD6" s="66">
        <f>'SPACELOG 10'!BC21</f>
        <v>0</v>
      </c>
      <c r="BE6" s="75">
        <f>SUM(AS6:BD6)</f>
        <v>0</v>
      </c>
      <c r="BF6" s="66">
        <f>'SPACELOG 10'!BD21</f>
        <v>0</v>
      </c>
      <c r="BG6" s="66">
        <f>'SPACELOG 10'!BE21</f>
        <v>0</v>
      </c>
      <c r="BH6" s="66">
        <f>'SPACELOG 10'!BF21</f>
        <v>0</v>
      </c>
      <c r="BI6" s="66">
        <f>'SPACELOG 10'!BG21</f>
        <v>0</v>
      </c>
      <c r="BJ6" s="66">
        <f>'SPACELOG 10'!BH21</f>
        <v>0</v>
      </c>
      <c r="BK6" s="66">
        <f>'SPACELOG 10'!BI21</f>
        <v>0</v>
      </c>
      <c r="BL6" s="66">
        <f>'SPACELOG 10'!BJ21</f>
        <v>0</v>
      </c>
      <c r="BM6" s="66">
        <f>'SPACELOG 10'!BK21</f>
        <v>0</v>
      </c>
      <c r="BN6" s="66">
        <f>'SPACELOG 10'!BL21</f>
        <v>0</v>
      </c>
      <c r="BO6" s="66">
        <f>'SPACELOG 10'!BM21</f>
        <v>0</v>
      </c>
      <c r="BP6" s="66">
        <f>'SPACELOG 10'!BN21</f>
        <v>0</v>
      </c>
      <c r="BQ6" s="66">
        <f>'SPACELOG 10'!BO21</f>
        <v>0</v>
      </c>
      <c r="BR6" s="75">
        <f>SUM(BF6:BQ6)</f>
        <v>0</v>
      </c>
      <c r="BS6" s="66">
        <f>'SPACELOG 10'!BP21</f>
        <v>0</v>
      </c>
      <c r="BT6" s="66">
        <f>'SPACELOG 10'!BQ21</f>
        <v>0</v>
      </c>
      <c r="BU6" s="66">
        <f>'SPACELOG 10'!BR21</f>
        <v>0</v>
      </c>
      <c r="BV6" s="66">
        <f>'SPACELOG 10'!BS21</f>
        <v>0</v>
      </c>
      <c r="BW6" s="66">
        <f>'SPACELOG 10'!BT21</f>
        <v>0</v>
      </c>
      <c r="BX6" s="66">
        <f>'SPACELOG 10'!BU21</f>
        <v>0</v>
      </c>
      <c r="BY6" s="66">
        <f>'SPACELOG 10'!BV21</f>
        <v>0</v>
      </c>
      <c r="BZ6" s="66">
        <f>'SPACELOG 10'!BW21</f>
        <v>0</v>
      </c>
      <c r="CA6" s="66">
        <f>'SPACELOG 10'!BX21</f>
        <v>0</v>
      </c>
      <c r="CB6" s="66">
        <f>'SPACELOG 10'!BY21</f>
        <v>0</v>
      </c>
      <c r="CC6" s="66">
        <f>'SPACELOG 10'!BZ21</f>
        <v>0</v>
      </c>
      <c r="CD6" s="66">
        <f>'SPACELOG 10'!CA21</f>
        <v>0</v>
      </c>
      <c r="CE6" s="75">
        <f>SUM(BS6:CD6)</f>
        <v>0</v>
      </c>
      <c r="CF6" s="66">
        <f>'SPACELOG 10'!CB21</f>
        <v>0</v>
      </c>
      <c r="CG6" s="66">
        <f>'SPACELOG 10'!CC21</f>
        <v>0</v>
      </c>
      <c r="CH6" s="66">
        <f>'SPACELOG 10'!CD21</f>
        <v>0</v>
      </c>
      <c r="CI6" s="66">
        <f>'SPACELOG 10'!CE21</f>
        <v>0</v>
      </c>
      <c r="CJ6" s="66">
        <f>'SPACELOG 10'!CF21</f>
        <v>0</v>
      </c>
      <c r="CK6" s="66">
        <f>'SPACELOG 10'!CG21</f>
        <v>0</v>
      </c>
      <c r="CL6" s="66">
        <f>'SPACELOG 10'!CH21</f>
        <v>0</v>
      </c>
      <c r="CM6" s="66">
        <f>'SPACELOG 10'!CI21</f>
        <v>0</v>
      </c>
      <c r="CN6" s="66">
        <f>'SPACELOG 10'!CJ21</f>
        <v>0</v>
      </c>
      <c r="CO6" s="66">
        <f>'SPACELOG 10'!CK21</f>
        <v>0</v>
      </c>
      <c r="CP6" s="66">
        <f>'SPACELOG 10'!CL21</f>
        <v>0</v>
      </c>
      <c r="CQ6" s="66">
        <f>'SPACELOG 10'!CM21</f>
        <v>0</v>
      </c>
      <c r="CR6" s="75">
        <f>SUM(CF6:CQ6)</f>
        <v>0</v>
      </c>
      <c r="CS6" s="66">
        <f>'SPACELOG 10'!CN21</f>
        <v>0</v>
      </c>
      <c r="CT6" s="66">
        <f>'SPACELOG 10'!CO21</f>
        <v>0</v>
      </c>
      <c r="CU6" s="66">
        <f>'SPACELOG 10'!CP21</f>
        <v>0</v>
      </c>
      <c r="CV6" s="66">
        <f>'SPACELOG 10'!CQ21</f>
        <v>0</v>
      </c>
      <c r="CW6" s="66">
        <f>'SPACELOG 10'!CR21</f>
        <v>0</v>
      </c>
      <c r="CX6" s="66">
        <f>'SPACELOG 10'!CS21</f>
        <v>0</v>
      </c>
      <c r="CY6" s="66">
        <f>'SPACELOG 10'!CT21</f>
        <v>0</v>
      </c>
      <c r="CZ6" s="66">
        <f>'SPACELOG 10'!CU21</f>
        <v>0</v>
      </c>
      <c r="DA6" s="66">
        <f>'SPACELOG 10'!CV21</f>
        <v>0</v>
      </c>
      <c r="DB6" s="66">
        <f>'SPACELOG 10'!CW21</f>
        <v>0</v>
      </c>
      <c r="DC6" s="66">
        <f>'SPACELOG 10'!CX21</f>
        <v>0</v>
      </c>
      <c r="DD6" s="66">
        <f>'SPACELOG 10'!CY21</f>
        <v>0</v>
      </c>
      <c r="DE6" s="75">
        <f>SUM(CS6:DD6)</f>
        <v>0</v>
      </c>
      <c r="DF6" s="66">
        <f>'SPACELOG 10'!CZ21</f>
        <v>0</v>
      </c>
      <c r="DG6" s="66">
        <f>'SPACELOG 10'!DA21</f>
        <v>0</v>
      </c>
      <c r="DH6" s="66">
        <f>'SPACELOG 10'!DB21</f>
        <v>0</v>
      </c>
      <c r="DI6" s="66">
        <f>'SPACELOG 10'!DC21</f>
        <v>0</v>
      </c>
      <c r="DJ6" s="66">
        <f>'SPACELOG 10'!DD21</f>
        <v>0</v>
      </c>
      <c r="DK6" s="66">
        <f>'SPACELOG 10'!DE21</f>
        <v>0</v>
      </c>
      <c r="DL6" s="66">
        <f>'SPACELOG 10'!DF21</f>
        <v>0</v>
      </c>
      <c r="DM6" s="66">
        <f>'SPACELOG 10'!DG21</f>
        <v>0</v>
      </c>
      <c r="DN6" s="66">
        <f>'SPACELOG 10'!DH21</f>
        <v>0</v>
      </c>
      <c r="DO6" s="66">
        <f>'SPACELOG 10'!DI21</f>
        <v>0</v>
      </c>
      <c r="DP6" s="66">
        <f>'SPACELOG 10'!DJ21</f>
        <v>0</v>
      </c>
      <c r="DQ6" s="66">
        <f>'SPACELOG 10'!DK21</f>
        <v>0</v>
      </c>
      <c r="DR6" s="75">
        <f>SUM(DF6:DQ6)</f>
        <v>0</v>
      </c>
      <c r="DS6" s="66">
        <f>'SPACELOG 10'!DL21</f>
        <v>0</v>
      </c>
      <c r="DT6" s="66">
        <f>'SPACELOG 10'!DM21</f>
        <v>0</v>
      </c>
      <c r="DU6" s="66">
        <f>'SPACELOG 10'!DN21</f>
        <v>0</v>
      </c>
      <c r="DV6" s="66">
        <f>'SPACELOG 10'!DO21</f>
        <v>0</v>
      </c>
      <c r="DW6" s="66">
        <f>'SPACELOG 10'!DP21</f>
        <v>0</v>
      </c>
      <c r="DX6" s="66">
        <f>'SPACELOG 10'!DQ21</f>
        <v>0</v>
      </c>
      <c r="DY6" s="66">
        <f>'SPACELOG 10'!DR21</f>
        <v>0</v>
      </c>
      <c r="DZ6" s="66">
        <f>'SPACELOG 10'!DS21</f>
        <v>0</v>
      </c>
      <c r="EA6" s="66">
        <f>'SPACELOG 10'!DT21</f>
        <v>0</v>
      </c>
      <c r="EB6" s="66">
        <f>'SPACELOG 10'!DU21</f>
        <v>0</v>
      </c>
      <c r="EC6" s="66">
        <f>'SPACELOG 10'!DV21</f>
        <v>0</v>
      </c>
      <c r="ED6" s="66">
        <f>'SPACELOG 10'!DW21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46388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8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8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8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8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8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8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8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8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8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>
        <f>+B9*0.01</f>
        <v>0</v>
      </c>
      <c r="D10" s="3" t="s">
        <v>56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345</v>
      </c>
      <c r="B11" s="78">
        <f>+B9*0.04</f>
        <v>0</v>
      </c>
      <c r="D11" s="3" t="s">
        <v>58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si="42"/>
        <v>0</v>
      </c>
      <c r="T13" s="66">
        <f t="shared" si="42"/>
        <v>0</v>
      </c>
      <c r="U13" s="66">
        <f t="shared" si="42"/>
        <v>0</v>
      </c>
      <c r="V13" s="66">
        <f t="shared" si="42"/>
        <v>0</v>
      </c>
      <c r="W13" s="66">
        <f t="shared" si="42"/>
        <v>0</v>
      </c>
      <c r="X13" s="66">
        <f t="shared" si="42"/>
        <v>0</v>
      </c>
      <c r="Y13" s="66">
        <f t="shared" si="42"/>
        <v>0</v>
      </c>
      <c r="Z13" s="66">
        <f t="shared" si="42"/>
        <v>0</v>
      </c>
      <c r="AA13" s="66">
        <f t="shared" si="42"/>
        <v>0</v>
      </c>
      <c r="AB13" s="66">
        <f t="shared" si="42"/>
        <v>0</v>
      </c>
      <c r="AC13" s="66">
        <f t="shared" si="42"/>
        <v>0</v>
      </c>
      <c r="AD13" s="66">
        <f t="shared" si="42"/>
        <v>0</v>
      </c>
      <c r="AE13" s="75">
        <f t="shared" si="43"/>
        <v>0</v>
      </c>
      <c r="AF13" s="66">
        <f t="shared" si="44"/>
        <v>0</v>
      </c>
      <c r="AG13" s="66">
        <f t="shared" si="44"/>
        <v>0</v>
      </c>
      <c r="AH13" s="66">
        <f t="shared" si="44"/>
        <v>0</v>
      </c>
      <c r="AI13" s="66">
        <f t="shared" si="44"/>
        <v>0</v>
      </c>
      <c r="AJ13" s="66">
        <f t="shared" si="44"/>
        <v>0</v>
      </c>
      <c r="AK13" s="66">
        <f t="shared" si="44"/>
        <v>0</v>
      </c>
      <c r="AL13" s="66">
        <f t="shared" si="44"/>
        <v>0</v>
      </c>
      <c r="AM13" s="66">
        <f t="shared" si="44"/>
        <v>0</v>
      </c>
      <c r="AN13" s="66">
        <f t="shared" si="44"/>
        <v>0</v>
      </c>
      <c r="AO13" s="66">
        <f t="shared" si="44"/>
        <v>0</v>
      </c>
      <c r="AP13" s="66">
        <f t="shared" si="44"/>
        <v>0</v>
      </c>
      <c r="AQ13" s="66">
        <f t="shared" si="44"/>
        <v>0</v>
      </c>
      <c r="AR13" s="75">
        <f t="shared" si="45"/>
        <v>0</v>
      </c>
      <c r="AS13" s="66">
        <f t="shared" si="46"/>
        <v>0</v>
      </c>
      <c r="AT13" s="66">
        <f t="shared" si="46"/>
        <v>0</v>
      </c>
      <c r="AU13" s="66">
        <f t="shared" si="46"/>
        <v>0</v>
      </c>
      <c r="AV13" s="66">
        <f t="shared" si="46"/>
        <v>0</v>
      </c>
      <c r="AW13" s="66">
        <f t="shared" si="46"/>
        <v>0</v>
      </c>
      <c r="AX13" s="66">
        <f t="shared" si="46"/>
        <v>0</v>
      </c>
      <c r="AY13" s="66">
        <f t="shared" si="46"/>
        <v>0</v>
      </c>
      <c r="AZ13" s="66">
        <f t="shared" si="46"/>
        <v>0</v>
      </c>
      <c r="BA13" s="66">
        <f t="shared" si="46"/>
        <v>0</v>
      </c>
      <c r="BB13" s="66">
        <f t="shared" si="46"/>
        <v>0</v>
      </c>
      <c r="BC13" s="66">
        <f t="shared" si="46"/>
        <v>0</v>
      </c>
      <c r="BD13" s="66">
        <f t="shared" si="46"/>
        <v>0</v>
      </c>
      <c r="BE13" s="75">
        <f t="shared" si="47"/>
        <v>0</v>
      </c>
      <c r="BF13" s="66">
        <f t="shared" si="48"/>
        <v>0</v>
      </c>
      <c r="BG13" s="66">
        <f t="shared" si="48"/>
        <v>0</v>
      </c>
      <c r="BH13" s="66">
        <f t="shared" si="48"/>
        <v>0</v>
      </c>
      <c r="BI13" s="66">
        <f t="shared" si="48"/>
        <v>0</v>
      </c>
      <c r="BJ13" s="66">
        <f t="shared" si="48"/>
        <v>0</v>
      </c>
      <c r="BK13" s="66">
        <f t="shared" si="48"/>
        <v>0</v>
      </c>
      <c r="BL13" s="66">
        <f t="shared" si="48"/>
        <v>0</v>
      </c>
      <c r="BM13" s="66">
        <f t="shared" si="48"/>
        <v>0</v>
      </c>
      <c r="BN13" s="66">
        <f t="shared" si="48"/>
        <v>0</v>
      </c>
      <c r="BO13" s="66">
        <f t="shared" si="48"/>
        <v>0</v>
      </c>
      <c r="BP13" s="66">
        <f t="shared" si="48"/>
        <v>0</v>
      </c>
      <c r="BQ13" s="66">
        <f t="shared" si="48"/>
        <v>0</v>
      </c>
      <c r="BR13" s="75">
        <f t="shared" si="49"/>
        <v>0</v>
      </c>
      <c r="BS13" s="66">
        <f t="shared" si="50"/>
        <v>0</v>
      </c>
      <c r="BT13" s="66">
        <f t="shared" si="50"/>
        <v>0</v>
      </c>
      <c r="BU13" s="66">
        <f t="shared" si="50"/>
        <v>0</v>
      </c>
      <c r="BV13" s="66">
        <f t="shared" si="50"/>
        <v>0</v>
      </c>
      <c r="BW13" s="66">
        <f t="shared" si="50"/>
        <v>0</v>
      </c>
      <c r="BX13" s="66">
        <f t="shared" si="50"/>
        <v>0</v>
      </c>
      <c r="BY13" s="66">
        <f t="shared" si="50"/>
        <v>0</v>
      </c>
      <c r="BZ13" s="66">
        <f t="shared" si="50"/>
        <v>0</v>
      </c>
      <c r="CA13" s="66">
        <f t="shared" si="50"/>
        <v>0</v>
      </c>
      <c r="CB13" s="66">
        <f t="shared" si="50"/>
        <v>0</v>
      </c>
      <c r="CC13" s="66">
        <f t="shared" si="50"/>
        <v>0</v>
      </c>
      <c r="CD13" s="66">
        <f t="shared" si="50"/>
        <v>0</v>
      </c>
      <c r="CE13" s="75">
        <f t="shared" si="51"/>
        <v>0</v>
      </c>
      <c r="CF13" s="66">
        <f t="shared" si="52"/>
        <v>0</v>
      </c>
      <c r="CG13" s="66">
        <f t="shared" si="52"/>
        <v>0</v>
      </c>
      <c r="CH13" s="66">
        <f t="shared" si="52"/>
        <v>0</v>
      </c>
      <c r="CI13" s="66">
        <f t="shared" si="52"/>
        <v>0</v>
      </c>
      <c r="CJ13" s="66">
        <f t="shared" si="52"/>
        <v>0</v>
      </c>
      <c r="CK13" s="66">
        <f t="shared" si="52"/>
        <v>0</v>
      </c>
      <c r="CL13" s="66">
        <f t="shared" si="52"/>
        <v>0</v>
      </c>
      <c r="CM13" s="66">
        <f t="shared" si="52"/>
        <v>0</v>
      </c>
      <c r="CN13" s="66">
        <f t="shared" si="52"/>
        <v>0</v>
      </c>
      <c r="CO13" s="66">
        <f t="shared" si="52"/>
        <v>0</v>
      </c>
      <c r="CP13" s="66">
        <f t="shared" si="52"/>
        <v>0</v>
      </c>
      <c r="CQ13" s="66">
        <f t="shared" si="52"/>
        <v>0</v>
      </c>
      <c r="CR13" s="75">
        <f t="shared" si="53"/>
        <v>0</v>
      </c>
      <c r="CS13" s="66">
        <f t="shared" si="54"/>
        <v>0</v>
      </c>
      <c r="CT13" s="66">
        <f t="shared" si="54"/>
        <v>0</v>
      </c>
      <c r="CU13" s="66">
        <f t="shared" si="54"/>
        <v>0</v>
      </c>
      <c r="CV13" s="66">
        <f t="shared" si="54"/>
        <v>0</v>
      </c>
      <c r="CW13" s="66">
        <f t="shared" si="54"/>
        <v>0</v>
      </c>
      <c r="CX13" s="66">
        <f t="shared" si="54"/>
        <v>0</v>
      </c>
      <c r="CY13" s="66">
        <f t="shared" si="54"/>
        <v>0</v>
      </c>
      <c r="CZ13" s="66">
        <f t="shared" si="54"/>
        <v>0</v>
      </c>
      <c r="DA13" s="66">
        <f t="shared" si="54"/>
        <v>0</v>
      </c>
      <c r="DB13" s="66">
        <f t="shared" si="54"/>
        <v>0</v>
      </c>
      <c r="DC13" s="66">
        <f t="shared" si="54"/>
        <v>0</v>
      </c>
      <c r="DD13" s="66">
        <f t="shared" si="54"/>
        <v>0</v>
      </c>
      <c r="DE13" s="75">
        <f t="shared" si="55"/>
        <v>0</v>
      </c>
      <c r="DF13" s="66">
        <f t="shared" si="56"/>
        <v>0</v>
      </c>
      <c r="DG13" s="66">
        <f t="shared" si="56"/>
        <v>0</v>
      </c>
      <c r="DH13" s="66">
        <f t="shared" si="56"/>
        <v>0</v>
      </c>
      <c r="DI13" s="66">
        <f t="shared" si="56"/>
        <v>0</v>
      </c>
      <c r="DJ13" s="66">
        <f t="shared" si="56"/>
        <v>0</v>
      </c>
      <c r="DK13" s="66">
        <f t="shared" si="56"/>
        <v>0</v>
      </c>
      <c r="DL13" s="66">
        <f t="shared" si="56"/>
        <v>0</v>
      </c>
      <c r="DM13" s="66">
        <f t="shared" si="56"/>
        <v>0</v>
      </c>
      <c r="DN13" s="66">
        <f t="shared" si="56"/>
        <v>0</v>
      </c>
      <c r="DO13" s="66">
        <f t="shared" si="56"/>
        <v>0</v>
      </c>
      <c r="DP13" s="66">
        <f t="shared" si="56"/>
        <v>0</v>
      </c>
      <c r="DQ13" s="66">
        <f t="shared" si="56"/>
        <v>0</v>
      </c>
      <c r="DR13" s="75">
        <f t="shared" si="57"/>
        <v>0</v>
      </c>
      <c r="DS13" s="66">
        <f t="shared" si="58"/>
        <v>0</v>
      </c>
      <c r="DT13" s="66">
        <f t="shared" si="58"/>
        <v>0</v>
      </c>
      <c r="DU13" s="66">
        <f t="shared" si="58"/>
        <v>0</v>
      </c>
      <c r="DV13" s="66">
        <f t="shared" si="58"/>
        <v>0</v>
      </c>
      <c r="DW13" s="66">
        <f t="shared" si="58"/>
        <v>0</v>
      </c>
      <c r="DX13" s="66">
        <f t="shared" si="58"/>
        <v>0</v>
      </c>
      <c r="DY13" s="66">
        <f t="shared" si="58"/>
        <v>0</v>
      </c>
      <c r="DZ13" s="66">
        <f t="shared" si="58"/>
        <v>0</v>
      </c>
      <c r="EA13" s="66">
        <f t="shared" si="58"/>
        <v>0</v>
      </c>
      <c r="EB13" s="66">
        <f t="shared" si="58"/>
        <v>0</v>
      </c>
      <c r="EC13" s="66">
        <f t="shared" si="58"/>
        <v>0</v>
      </c>
      <c r="ED13" s="66">
        <f t="shared" si="58"/>
        <v>0</v>
      </c>
      <c r="EE13" s="76">
        <f t="shared" si="59"/>
        <v>0</v>
      </c>
    </row>
    <row r="14" spans="1:149" x14ac:dyDescent="0.2">
      <c r="A14" s="2"/>
      <c r="D14" s="3" t="s">
        <v>63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42"/>
        <v>0</v>
      </c>
      <c r="T14" s="66">
        <f t="shared" si="42"/>
        <v>0</v>
      </c>
      <c r="U14" s="66">
        <f t="shared" si="42"/>
        <v>0</v>
      </c>
      <c r="V14" s="66">
        <f t="shared" si="42"/>
        <v>0</v>
      </c>
      <c r="W14" s="66">
        <f t="shared" si="42"/>
        <v>0</v>
      </c>
      <c r="X14" s="66">
        <f t="shared" si="42"/>
        <v>0</v>
      </c>
      <c r="Y14" s="66">
        <f t="shared" si="42"/>
        <v>0</v>
      </c>
      <c r="Z14" s="66">
        <f t="shared" si="42"/>
        <v>0</v>
      </c>
      <c r="AA14" s="66">
        <f t="shared" si="42"/>
        <v>0</v>
      </c>
      <c r="AB14" s="66">
        <f t="shared" si="42"/>
        <v>0</v>
      </c>
      <c r="AC14" s="66">
        <f t="shared" si="42"/>
        <v>0</v>
      </c>
      <c r="AD14" s="66">
        <f t="shared" si="42"/>
        <v>0</v>
      </c>
      <c r="AE14" s="75">
        <f t="shared" si="43"/>
        <v>0</v>
      </c>
      <c r="AF14" s="66">
        <f t="shared" si="44"/>
        <v>0</v>
      </c>
      <c r="AG14" s="66">
        <f t="shared" si="44"/>
        <v>0</v>
      </c>
      <c r="AH14" s="66">
        <f t="shared" si="44"/>
        <v>0</v>
      </c>
      <c r="AI14" s="66">
        <f t="shared" si="44"/>
        <v>0</v>
      </c>
      <c r="AJ14" s="66">
        <f t="shared" si="44"/>
        <v>0</v>
      </c>
      <c r="AK14" s="66">
        <f t="shared" si="44"/>
        <v>0</v>
      </c>
      <c r="AL14" s="66">
        <f t="shared" si="44"/>
        <v>0</v>
      </c>
      <c r="AM14" s="66">
        <f t="shared" si="44"/>
        <v>0</v>
      </c>
      <c r="AN14" s="66">
        <f t="shared" si="44"/>
        <v>0</v>
      </c>
      <c r="AO14" s="66">
        <f t="shared" si="44"/>
        <v>0</v>
      </c>
      <c r="AP14" s="66">
        <f t="shared" si="44"/>
        <v>0</v>
      </c>
      <c r="AQ14" s="66">
        <f t="shared" si="44"/>
        <v>0</v>
      </c>
      <c r="AR14" s="75">
        <f t="shared" si="45"/>
        <v>0</v>
      </c>
      <c r="AS14" s="66">
        <f t="shared" si="46"/>
        <v>0</v>
      </c>
      <c r="AT14" s="66">
        <f t="shared" si="46"/>
        <v>0</v>
      </c>
      <c r="AU14" s="66">
        <f t="shared" si="46"/>
        <v>0</v>
      </c>
      <c r="AV14" s="66">
        <f t="shared" si="46"/>
        <v>0</v>
      </c>
      <c r="AW14" s="66">
        <f t="shared" si="46"/>
        <v>0</v>
      </c>
      <c r="AX14" s="66">
        <f t="shared" si="46"/>
        <v>0</v>
      </c>
      <c r="AY14" s="66">
        <f t="shared" si="46"/>
        <v>0</v>
      </c>
      <c r="AZ14" s="66">
        <f t="shared" si="46"/>
        <v>0</v>
      </c>
      <c r="BA14" s="66">
        <f t="shared" si="46"/>
        <v>0</v>
      </c>
      <c r="BB14" s="66">
        <f t="shared" si="46"/>
        <v>0</v>
      </c>
      <c r="BC14" s="66">
        <f t="shared" si="46"/>
        <v>0</v>
      </c>
      <c r="BD14" s="66">
        <f t="shared" si="46"/>
        <v>0</v>
      </c>
      <c r="BE14" s="75">
        <f t="shared" si="47"/>
        <v>0</v>
      </c>
      <c r="BF14" s="66">
        <f t="shared" si="48"/>
        <v>0</v>
      </c>
      <c r="BG14" s="66">
        <f t="shared" si="48"/>
        <v>0</v>
      </c>
      <c r="BH14" s="66">
        <f t="shared" si="48"/>
        <v>0</v>
      </c>
      <c r="BI14" s="66">
        <f t="shared" si="48"/>
        <v>0</v>
      </c>
      <c r="BJ14" s="66">
        <f t="shared" si="48"/>
        <v>0</v>
      </c>
      <c r="BK14" s="66">
        <f t="shared" si="48"/>
        <v>0</v>
      </c>
      <c r="BL14" s="66">
        <f t="shared" si="48"/>
        <v>0</v>
      </c>
      <c r="BM14" s="66">
        <f t="shared" si="48"/>
        <v>0</v>
      </c>
      <c r="BN14" s="66">
        <f t="shared" si="48"/>
        <v>0</v>
      </c>
      <c r="BO14" s="66">
        <f t="shared" si="48"/>
        <v>0</v>
      </c>
      <c r="BP14" s="66">
        <f t="shared" si="48"/>
        <v>0</v>
      </c>
      <c r="BQ14" s="66">
        <f t="shared" si="48"/>
        <v>0</v>
      </c>
      <c r="BR14" s="75">
        <f t="shared" si="49"/>
        <v>0</v>
      </c>
      <c r="BS14" s="66">
        <f t="shared" si="50"/>
        <v>0</v>
      </c>
      <c r="BT14" s="66">
        <f t="shared" si="50"/>
        <v>0</v>
      </c>
      <c r="BU14" s="66">
        <f t="shared" si="50"/>
        <v>0</v>
      </c>
      <c r="BV14" s="66">
        <f t="shared" si="50"/>
        <v>0</v>
      </c>
      <c r="BW14" s="66">
        <f t="shared" si="50"/>
        <v>0</v>
      </c>
      <c r="BX14" s="66">
        <f t="shared" si="50"/>
        <v>0</v>
      </c>
      <c r="BY14" s="66">
        <f t="shared" si="50"/>
        <v>0</v>
      </c>
      <c r="BZ14" s="66">
        <f t="shared" si="50"/>
        <v>0</v>
      </c>
      <c r="CA14" s="66">
        <f t="shared" si="50"/>
        <v>0</v>
      </c>
      <c r="CB14" s="66">
        <f t="shared" si="50"/>
        <v>0</v>
      </c>
      <c r="CC14" s="66">
        <f t="shared" si="50"/>
        <v>0</v>
      </c>
      <c r="CD14" s="66">
        <f t="shared" si="50"/>
        <v>0</v>
      </c>
      <c r="CE14" s="75">
        <f t="shared" si="51"/>
        <v>0</v>
      </c>
      <c r="CF14" s="66">
        <f t="shared" si="52"/>
        <v>0</v>
      </c>
      <c r="CG14" s="66">
        <f t="shared" si="52"/>
        <v>0</v>
      </c>
      <c r="CH14" s="66">
        <f t="shared" si="52"/>
        <v>0</v>
      </c>
      <c r="CI14" s="66">
        <f t="shared" si="52"/>
        <v>0</v>
      </c>
      <c r="CJ14" s="66">
        <f t="shared" si="52"/>
        <v>0</v>
      </c>
      <c r="CK14" s="66">
        <f t="shared" si="52"/>
        <v>0</v>
      </c>
      <c r="CL14" s="66">
        <f t="shared" si="52"/>
        <v>0</v>
      </c>
      <c r="CM14" s="66">
        <f t="shared" si="52"/>
        <v>0</v>
      </c>
      <c r="CN14" s="66">
        <f t="shared" si="52"/>
        <v>0</v>
      </c>
      <c r="CO14" s="66">
        <f t="shared" si="52"/>
        <v>0</v>
      </c>
      <c r="CP14" s="66">
        <f t="shared" si="52"/>
        <v>0</v>
      </c>
      <c r="CQ14" s="66">
        <f t="shared" si="52"/>
        <v>0</v>
      </c>
      <c r="CR14" s="75">
        <f t="shared" si="53"/>
        <v>0</v>
      </c>
      <c r="CS14" s="66">
        <f t="shared" si="54"/>
        <v>0</v>
      </c>
      <c r="CT14" s="66">
        <f t="shared" si="54"/>
        <v>0</v>
      </c>
      <c r="CU14" s="66">
        <f t="shared" si="54"/>
        <v>0</v>
      </c>
      <c r="CV14" s="66">
        <f t="shared" si="54"/>
        <v>0</v>
      </c>
      <c r="CW14" s="66">
        <f t="shared" si="54"/>
        <v>0</v>
      </c>
      <c r="CX14" s="66">
        <f t="shared" si="54"/>
        <v>0</v>
      </c>
      <c r="CY14" s="66">
        <f t="shared" si="54"/>
        <v>0</v>
      </c>
      <c r="CZ14" s="66">
        <f t="shared" si="54"/>
        <v>0</v>
      </c>
      <c r="DA14" s="66">
        <f t="shared" si="54"/>
        <v>0</v>
      </c>
      <c r="DB14" s="66">
        <f t="shared" si="54"/>
        <v>0</v>
      </c>
      <c r="DC14" s="66">
        <f t="shared" si="54"/>
        <v>0</v>
      </c>
      <c r="DD14" s="66">
        <f t="shared" si="54"/>
        <v>0</v>
      </c>
      <c r="DE14" s="75">
        <f t="shared" si="55"/>
        <v>0</v>
      </c>
      <c r="DF14" s="66">
        <f t="shared" si="56"/>
        <v>0</v>
      </c>
      <c r="DG14" s="66">
        <f t="shared" si="56"/>
        <v>0</v>
      </c>
      <c r="DH14" s="66">
        <f t="shared" si="56"/>
        <v>0</v>
      </c>
      <c r="DI14" s="66">
        <f t="shared" si="56"/>
        <v>0</v>
      </c>
      <c r="DJ14" s="66">
        <f t="shared" si="56"/>
        <v>0</v>
      </c>
      <c r="DK14" s="66">
        <f t="shared" si="56"/>
        <v>0</v>
      </c>
      <c r="DL14" s="66">
        <f t="shared" si="56"/>
        <v>0</v>
      </c>
      <c r="DM14" s="66">
        <f t="shared" si="56"/>
        <v>0</v>
      </c>
      <c r="DN14" s="66">
        <f t="shared" si="56"/>
        <v>0</v>
      </c>
      <c r="DO14" s="66">
        <f t="shared" si="56"/>
        <v>0</v>
      </c>
      <c r="DP14" s="66">
        <f t="shared" si="56"/>
        <v>0</v>
      </c>
      <c r="DQ14" s="66">
        <f t="shared" si="56"/>
        <v>0</v>
      </c>
      <c r="DR14" s="75">
        <f t="shared" si="57"/>
        <v>0</v>
      </c>
      <c r="DS14" s="66">
        <f t="shared" si="58"/>
        <v>0</v>
      </c>
      <c r="DT14" s="66">
        <f t="shared" si="58"/>
        <v>0</v>
      </c>
      <c r="DU14" s="66">
        <f t="shared" si="58"/>
        <v>0</v>
      </c>
      <c r="DV14" s="66">
        <f t="shared" si="58"/>
        <v>0</v>
      </c>
      <c r="DW14" s="66">
        <f t="shared" si="58"/>
        <v>0</v>
      </c>
      <c r="DX14" s="66">
        <f t="shared" si="58"/>
        <v>0</v>
      </c>
      <c r="DY14" s="66">
        <f t="shared" si="58"/>
        <v>0</v>
      </c>
      <c r="DZ14" s="66">
        <f t="shared" si="58"/>
        <v>0</v>
      </c>
      <c r="EA14" s="66">
        <f t="shared" si="58"/>
        <v>0</v>
      </c>
      <c r="EB14" s="66">
        <f t="shared" si="58"/>
        <v>0</v>
      </c>
      <c r="EC14" s="66">
        <f t="shared" si="58"/>
        <v>0</v>
      </c>
      <c r="ED14" s="66">
        <f t="shared" si="58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42"/>
        <v>0</v>
      </c>
      <c r="T15" s="66">
        <f t="shared" si="42"/>
        <v>0</v>
      </c>
      <c r="U15" s="66">
        <f t="shared" si="42"/>
        <v>0</v>
      </c>
      <c r="V15" s="66">
        <f t="shared" si="42"/>
        <v>0</v>
      </c>
      <c r="W15" s="66">
        <f t="shared" si="42"/>
        <v>0</v>
      </c>
      <c r="X15" s="66">
        <f t="shared" si="42"/>
        <v>0</v>
      </c>
      <c r="Y15" s="66">
        <f t="shared" si="42"/>
        <v>0</v>
      </c>
      <c r="Z15" s="66">
        <f t="shared" si="42"/>
        <v>0</v>
      </c>
      <c r="AA15" s="66">
        <f t="shared" si="42"/>
        <v>0</v>
      </c>
      <c r="AB15" s="66">
        <f t="shared" si="42"/>
        <v>0</v>
      </c>
      <c r="AC15" s="66">
        <f t="shared" si="42"/>
        <v>0</v>
      </c>
      <c r="AD15" s="66">
        <f t="shared" si="42"/>
        <v>0</v>
      </c>
      <c r="AE15" s="75">
        <f t="shared" si="43"/>
        <v>0</v>
      </c>
      <c r="AF15" s="66">
        <f t="shared" si="44"/>
        <v>0</v>
      </c>
      <c r="AG15" s="66">
        <f t="shared" si="44"/>
        <v>0</v>
      </c>
      <c r="AH15" s="66">
        <f t="shared" si="44"/>
        <v>0</v>
      </c>
      <c r="AI15" s="66">
        <f t="shared" si="44"/>
        <v>0</v>
      </c>
      <c r="AJ15" s="66">
        <f t="shared" si="44"/>
        <v>0</v>
      </c>
      <c r="AK15" s="66">
        <f t="shared" si="44"/>
        <v>0</v>
      </c>
      <c r="AL15" s="66">
        <f t="shared" si="44"/>
        <v>0</v>
      </c>
      <c r="AM15" s="66">
        <f t="shared" si="44"/>
        <v>0</v>
      </c>
      <c r="AN15" s="66">
        <f t="shared" si="44"/>
        <v>0</v>
      </c>
      <c r="AO15" s="66">
        <f t="shared" si="44"/>
        <v>0</v>
      </c>
      <c r="AP15" s="66">
        <f t="shared" si="44"/>
        <v>0</v>
      </c>
      <c r="AQ15" s="66">
        <f t="shared" si="44"/>
        <v>0</v>
      </c>
      <c r="AR15" s="75">
        <f t="shared" si="45"/>
        <v>0</v>
      </c>
      <c r="AS15" s="66">
        <f t="shared" si="46"/>
        <v>0</v>
      </c>
      <c r="AT15" s="66">
        <f t="shared" si="46"/>
        <v>0</v>
      </c>
      <c r="AU15" s="66">
        <f t="shared" si="46"/>
        <v>0</v>
      </c>
      <c r="AV15" s="66">
        <f t="shared" si="46"/>
        <v>0</v>
      </c>
      <c r="AW15" s="66">
        <f t="shared" si="46"/>
        <v>0</v>
      </c>
      <c r="AX15" s="66">
        <f t="shared" si="46"/>
        <v>0</v>
      </c>
      <c r="AY15" s="66">
        <f t="shared" si="46"/>
        <v>0</v>
      </c>
      <c r="AZ15" s="66">
        <f t="shared" si="46"/>
        <v>0</v>
      </c>
      <c r="BA15" s="66">
        <f t="shared" si="46"/>
        <v>0</v>
      </c>
      <c r="BB15" s="66">
        <f t="shared" si="46"/>
        <v>0</v>
      </c>
      <c r="BC15" s="66">
        <f t="shared" si="46"/>
        <v>0</v>
      </c>
      <c r="BD15" s="66">
        <f t="shared" si="46"/>
        <v>0</v>
      </c>
      <c r="BE15" s="75">
        <f t="shared" si="47"/>
        <v>0</v>
      </c>
      <c r="BF15" s="66">
        <f t="shared" si="48"/>
        <v>0</v>
      </c>
      <c r="BG15" s="66">
        <f t="shared" si="48"/>
        <v>0</v>
      </c>
      <c r="BH15" s="66">
        <f t="shared" si="48"/>
        <v>0</v>
      </c>
      <c r="BI15" s="66">
        <f t="shared" si="48"/>
        <v>0</v>
      </c>
      <c r="BJ15" s="66">
        <f t="shared" si="48"/>
        <v>0</v>
      </c>
      <c r="BK15" s="66">
        <f t="shared" si="48"/>
        <v>0</v>
      </c>
      <c r="BL15" s="66">
        <f t="shared" si="48"/>
        <v>0</v>
      </c>
      <c r="BM15" s="66">
        <f t="shared" si="48"/>
        <v>0</v>
      </c>
      <c r="BN15" s="66">
        <f t="shared" si="48"/>
        <v>0</v>
      </c>
      <c r="BO15" s="66">
        <f t="shared" si="48"/>
        <v>0</v>
      </c>
      <c r="BP15" s="66">
        <f t="shared" si="48"/>
        <v>0</v>
      </c>
      <c r="BQ15" s="66">
        <f t="shared" si="48"/>
        <v>0</v>
      </c>
      <c r="BR15" s="75">
        <f t="shared" si="49"/>
        <v>0</v>
      </c>
      <c r="BS15" s="66">
        <f t="shared" si="50"/>
        <v>0</v>
      </c>
      <c r="BT15" s="66">
        <f t="shared" si="50"/>
        <v>0</v>
      </c>
      <c r="BU15" s="66">
        <f t="shared" si="50"/>
        <v>0</v>
      </c>
      <c r="BV15" s="66">
        <f t="shared" si="50"/>
        <v>0</v>
      </c>
      <c r="BW15" s="66">
        <f t="shared" si="50"/>
        <v>0</v>
      </c>
      <c r="BX15" s="66">
        <f t="shared" si="50"/>
        <v>0</v>
      </c>
      <c r="BY15" s="66">
        <f t="shared" si="50"/>
        <v>0</v>
      </c>
      <c r="BZ15" s="66">
        <f t="shared" si="50"/>
        <v>0</v>
      </c>
      <c r="CA15" s="66">
        <f t="shared" si="50"/>
        <v>0</v>
      </c>
      <c r="CB15" s="66">
        <f t="shared" si="50"/>
        <v>0</v>
      </c>
      <c r="CC15" s="66">
        <f t="shared" si="50"/>
        <v>0</v>
      </c>
      <c r="CD15" s="66">
        <f t="shared" si="50"/>
        <v>0</v>
      </c>
      <c r="CE15" s="75">
        <f t="shared" si="51"/>
        <v>0</v>
      </c>
      <c r="CF15" s="66">
        <f t="shared" si="52"/>
        <v>0</v>
      </c>
      <c r="CG15" s="66">
        <f t="shared" si="52"/>
        <v>0</v>
      </c>
      <c r="CH15" s="66">
        <f t="shared" si="52"/>
        <v>0</v>
      </c>
      <c r="CI15" s="66">
        <f t="shared" si="52"/>
        <v>0</v>
      </c>
      <c r="CJ15" s="66">
        <f t="shared" si="52"/>
        <v>0</v>
      </c>
      <c r="CK15" s="66">
        <f t="shared" si="52"/>
        <v>0</v>
      </c>
      <c r="CL15" s="66">
        <f t="shared" si="52"/>
        <v>0</v>
      </c>
      <c r="CM15" s="66">
        <f t="shared" si="52"/>
        <v>0</v>
      </c>
      <c r="CN15" s="66">
        <f t="shared" si="52"/>
        <v>0</v>
      </c>
      <c r="CO15" s="66">
        <f t="shared" si="52"/>
        <v>0</v>
      </c>
      <c r="CP15" s="66">
        <f t="shared" si="52"/>
        <v>0</v>
      </c>
      <c r="CQ15" s="66">
        <f t="shared" si="52"/>
        <v>0</v>
      </c>
      <c r="CR15" s="75">
        <f t="shared" si="53"/>
        <v>0</v>
      </c>
      <c r="CS15" s="66">
        <f t="shared" si="54"/>
        <v>0</v>
      </c>
      <c r="CT15" s="66">
        <f t="shared" si="54"/>
        <v>0</v>
      </c>
      <c r="CU15" s="66">
        <f t="shared" si="54"/>
        <v>0</v>
      </c>
      <c r="CV15" s="66">
        <f t="shared" si="54"/>
        <v>0</v>
      </c>
      <c r="CW15" s="66">
        <f t="shared" si="54"/>
        <v>0</v>
      </c>
      <c r="CX15" s="66">
        <f t="shared" si="54"/>
        <v>0</v>
      </c>
      <c r="CY15" s="66">
        <f t="shared" si="54"/>
        <v>0</v>
      </c>
      <c r="CZ15" s="66">
        <f t="shared" si="54"/>
        <v>0</v>
      </c>
      <c r="DA15" s="66">
        <f t="shared" si="54"/>
        <v>0</v>
      </c>
      <c r="DB15" s="66">
        <f t="shared" si="54"/>
        <v>0</v>
      </c>
      <c r="DC15" s="66">
        <f t="shared" si="54"/>
        <v>0</v>
      </c>
      <c r="DD15" s="66">
        <f t="shared" si="54"/>
        <v>0</v>
      </c>
      <c r="DE15" s="75">
        <f t="shared" si="55"/>
        <v>0</v>
      </c>
      <c r="DF15" s="66">
        <f t="shared" si="56"/>
        <v>0</v>
      </c>
      <c r="DG15" s="66">
        <f t="shared" si="56"/>
        <v>0</v>
      </c>
      <c r="DH15" s="66">
        <f t="shared" si="56"/>
        <v>0</v>
      </c>
      <c r="DI15" s="66">
        <f t="shared" si="56"/>
        <v>0</v>
      </c>
      <c r="DJ15" s="66">
        <f t="shared" si="56"/>
        <v>0</v>
      </c>
      <c r="DK15" s="66">
        <f t="shared" si="56"/>
        <v>0</v>
      </c>
      <c r="DL15" s="66">
        <f t="shared" si="56"/>
        <v>0</v>
      </c>
      <c r="DM15" s="66">
        <f t="shared" si="56"/>
        <v>0</v>
      </c>
      <c r="DN15" s="66">
        <f t="shared" si="56"/>
        <v>0</v>
      </c>
      <c r="DO15" s="66">
        <f t="shared" si="56"/>
        <v>0</v>
      </c>
      <c r="DP15" s="66">
        <f t="shared" si="56"/>
        <v>0</v>
      </c>
      <c r="DQ15" s="66">
        <f t="shared" si="56"/>
        <v>0</v>
      </c>
      <c r="DR15" s="75">
        <f t="shared" si="57"/>
        <v>0</v>
      </c>
      <c r="DS15" s="66">
        <f t="shared" si="58"/>
        <v>0</v>
      </c>
      <c r="DT15" s="66">
        <f t="shared" si="58"/>
        <v>0</v>
      </c>
      <c r="DU15" s="66">
        <f t="shared" si="58"/>
        <v>0</v>
      </c>
      <c r="DV15" s="66">
        <f t="shared" si="58"/>
        <v>0</v>
      </c>
      <c r="DW15" s="66">
        <f t="shared" si="58"/>
        <v>0</v>
      </c>
      <c r="DX15" s="66">
        <f t="shared" si="58"/>
        <v>0</v>
      </c>
      <c r="DY15" s="66">
        <f t="shared" si="58"/>
        <v>0</v>
      </c>
      <c r="DZ15" s="66">
        <f t="shared" si="58"/>
        <v>0</v>
      </c>
      <c r="EA15" s="66">
        <f t="shared" si="58"/>
        <v>0</v>
      </c>
      <c r="EB15" s="66">
        <f t="shared" si="58"/>
        <v>0</v>
      </c>
      <c r="EC15" s="66">
        <f t="shared" si="58"/>
        <v>0</v>
      </c>
      <c r="ED15" s="66">
        <f t="shared" si="58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42"/>
        <v>0</v>
      </c>
      <c r="T16" s="66">
        <f t="shared" si="42"/>
        <v>0</v>
      </c>
      <c r="U16" s="66">
        <f t="shared" si="42"/>
        <v>0</v>
      </c>
      <c r="V16" s="66">
        <f t="shared" si="42"/>
        <v>0</v>
      </c>
      <c r="W16" s="66">
        <f t="shared" si="42"/>
        <v>0</v>
      </c>
      <c r="X16" s="66">
        <f t="shared" si="42"/>
        <v>0</v>
      </c>
      <c r="Y16" s="66">
        <f t="shared" si="42"/>
        <v>0</v>
      </c>
      <c r="Z16" s="66">
        <f t="shared" si="42"/>
        <v>0</v>
      </c>
      <c r="AA16" s="66">
        <f t="shared" si="42"/>
        <v>0</v>
      </c>
      <c r="AB16" s="66">
        <f t="shared" si="42"/>
        <v>0</v>
      </c>
      <c r="AC16" s="66">
        <f t="shared" si="42"/>
        <v>0</v>
      </c>
      <c r="AD16" s="66">
        <f t="shared" si="42"/>
        <v>0</v>
      </c>
      <c r="AE16" s="75">
        <f t="shared" si="43"/>
        <v>0</v>
      </c>
      <c r="AF16" s="66">
        <f t="shared" si="44"/>
        <v>0</v>
      </c>
      <c r="AG16" s="66">
        <f t="shared" si="44"/>
        <v>0</v>
      </c>
      <c r="AH16" s="66">
        <f t="shared" si="44"/>
        <v>0</v>
      </c>
      <c r="AI16" s="66">
        <f t="shared" si="44"/>
        <v>0</v>
      </c>
      <c r="AJ16" s="66">
        <f t="shared" si="44"/>
        <v>0</v>
      </c>
      <c r="AK16" s="66">
        <f t="shared" si="44"/>
        <v>0</v>
      </c>
      <c r="AL16" s="66">
        <f t="shared" si="44"/>
        <v>0</v>
      </c>
      <c r="AM16" s="66">
        <f t="shared" si="44"/>
        <v>0</v>
      </c>
      <c r="AN16" s="66">
        <f t="shared" si="44"/>
        <v>0</v>
      </c>
      <c r="AO16" s="66">
        <f t="shared" si="44"/>
        <v>0</v>
      </c>
      <c r="AP16" s="66">
        <f t="shared" si="44"/>
        <v>0</v>
      </c>
      <c r="AQ16" s="66">
        <f t="shared" si="44"/>
        <v>0</v>
      </c>
      <c r="AR16" s="75">
        <f t="shared" si="45"/>
        <v>0</v>
      </c>
      <c r="AS16" s="66">
        <f t="shared" si="46"/>
        <v>0</v>
      </c>
      <c r="AT16" s="66">
        <f t="shared" si="46"/>
        <v>0</v>
      </c>
      <c r="AU16" s="66">
        <f t="shared" si="46"/>
        <v>0</v>
      </c>
      <c r="AV16" s="66">
        <f t="shared" si="46"/>
        <v>0</v>
      </c>
      <c r="AW16" s="66">
        <f t="shared" si="46"/>
        <v>0</v>
      </c>
      <c r="AX16" s="66">
        <f t="shared" si="46"/>
        <v>0</v>
      </c>
      <c r="AY16" s="66">
        <f t="shared" si="46"/>
        <v>0</v>
      </c>
      <c r="AZ16" s="66">
        <f t="shared" si="46"/>
        <v>0</v>
      </c>
      <c r="BA16" s="66">
        <f t="shared" si="46"/>
        <v>0</v>
      </c>
      <c r="BB16" s="66">
        <f t="shared" si="46"/>
        <v>0</v>
      </c>
      <c r="BC16" s="66">
        <f t="shared" si="46"/>
        <v>0</v>
      </c>
      <c r="BD16" s="66">
        <f t="shared" si="46"/>
        <v>0</v>
      </c>
      <c r="BE16" s="75">
        <f t="shared" si="47"/>
        <v>0</v>
      </c>
      <c r="BF16" s="66">
        <f t="shared" si="48"/>
        <v>0</v>
      </c>
      <c r="BG16" s="66">
        <f t="shared" si="48"/>
        <v>0</v>
      </c>
      <c r="BH16" s="66">
        <f t="shared" si="48"/>
        <v>0</v>
      </c>
      <c r="BI16" s="66">
        <f t="shared" si="48"/>
        <v>0</v>
      </c>
      <c r="BJ16" s="66">
        <f t="shared" si="48"/>
        <v>0</v>
      </c>
      <c r="BK16" s="66">
        <f t="shared" si="48"/>
        <v>0</v>
      </c>
      <c r="BL16" s="66">
        <f t="shared" si="48"/>
        <v>0</v>
      </c>
      <c r="BM16" s="66">
        <f t="shared" si="48"/>
        <v>0</v>
      </c>
      <c r="BN16" s="66">
        <f t="shared" si="48"/>
        <v>0</v>
      </c>
      <c r="BO16" s="66">
        <f t="shared" si="48"/>
        <v>0</v>
      </c>
      <c r="BP16" s="66">
        <f t="shared" si="48"/>
        <v>0</v>
      </c>
      <c r="BQ16" s="66">
        <f t="shared" si="48"/>
        <v>0</v>
      </c>
      <c r="BR16" s="75">
        <f t="shared" si="49"/>
        <v>0</v>
      </c>
      <c r="BS16" s="66">
        <f t="shared" si="50"/>
        <v>0</v>
      </c>
      <c r="BT16" s="66">
        <f t="shared" si="50"/>
        <v>0</v>
      </c>
      <c r="BU16" s="66">
        <f t="shared" si="50"/>
        <v>0</v>
      </c>
      <c r="BV16" s="66">
        <f t="shared" si="50"/>
        <v>0</v>
      </c>
      <c r="BW16" s="66">
        <f t="shared" si="50"/>
        <v>0</v>
      </c>
      <c r="BX16" s="66">
        <f t="shared" si="50"/>
        <v>0</v>
      </c>
      <c r="BY16" s="66">
        <f t="shared" si="50"/>
        <v>0</v>
      </c>
      <c r="BZ16" s="66">
        <f t="shared" si="50"/>
        <v>0</v>
      </c>
      <c r="CA16" s="66">
        <f t="shared" si="50"/>
        <v>0</v>
      </c>
      <c r="CB16" s="66">
        <f t="shared" si="50"/>
        <v>0</v>
      </c>
      <c r="CC16" s="66">
        <f t="shared" si="50"/>
        <v>0</v>
      </c>
      <c r="CD16" s="66">
        <f t="shared" si="50"/>
        <v>0</v>
      </c>
      <c r="CE16" s="75">
        <f t="shared" si="51"/>
        <v>0</v>
      </c>
      <c r="CF16" s="66">
        <f t="shared" si="52"/>
        <v>0</v>
      </c>
      <c r="CG16" s="66">
        <f t="shared" si="52"/>
        <v>0</v>
      </c>
      <c r="CH16" s="66">
        <f t="shared" si="52"/>
        <v>0</v>
      </c>
      <c r="CI16" s="66">
        <f t="shared" si="52"/>
        <v>0</v>
      </c>
      <c r="CJ16" s="66">
        <f t="shared" si="52"/>
        <v>0</v>
      </c>
      <c r="CK16" s="66">
        <f t="shared" si="52"/>
        <v>0</v>
      </c>
      <c r="CL16" s="66">
        <f t="shared" si="52"/>
        <v>0</v>
      </c>
      <c r="CM16" s="66">
        <f t="shared" si="52"/>
        <v>0</v>
      </c>
      <c r="CN16" s="66">
        <f t="shared" si="52"/>
        <v>0</v>
      </c>
      <c r="CO16" s="66">
        <f t="shared" si="52"/>
        <v>0</v>
      </c>
      <c r="CP16" s="66">
        <f t="shared" si="52"/>
        <v>0</v>
      </c>
      <c r="CQ16" s="66">
        <f t="shared" si="52"/>
        <v>0</v>
      </c>
      <c r="CR16" s="75">
        <f t="shared" si="53"/>
        <v>0</v>
      </c>
      <c r="CS16" s="66">
        <f t="shared" si="54"/>
        <v>0</v>
      </c>
      <c r="CT16" s="66">
        <f t="shared" si="54"/>
        <v>0</v>
      </c>
      <c r="CU16" s="66">
        <f t="shared" si="54"/>
        <v>0</v>
      </c>
      <c r="CV16" s="66">
        <f t="shared" si="54"/>
        <v>0</v>
      </c>
      <c r="CW16" s="66">
        <f t="shared" si="54"/>
        <v>0</v>
      </c>
      <c r="CX16" s="66">
        <f t="shared" si="54"/>
        <v>0</v>
      </c>
      <c r="CY16" s="66">
        <f t="shared" si="54"/>
        <v>0</v>
      </c>
      <c r="CZ16" s="66">
        <f t="shared" si="54"/>
        <v>0</v>
      </c>
      <c r="DA16" s="66">
        <f t="shared" si="54"/>
        <v>0</v>
      </c>
      <c r="DB16" s="66">
        <f t="shared" si="54"/>
        <v>0</v>
      </c>
      <c r="DC16" s="66">
        <f t="shared" si="54"/>
        <v>0</v>
      </c>
      <c r="DD16" s="66">
        <f t="shared" si="54"/>
        <v>0</v>
      </c>
      <c r="DE16" s="75">
        <f t="shared" si="55"/>
        <v>0</v>
      </c>
      <c r="DF16" s="66">
        <f t="shared" si="56"/>
        <v>0</v>
      </c>
      <c r="DG16" s="66">
        <f t="shared" si="56"/>
        <v>0</v>
      </c>
      <c r="DH16" s="66">
        <f t="shared" si="56"/>
        <v>0</v>
      </c>
      <c r="DI16" s="66">
        <f t="shared" si="56"/>
        <v>0</v>
      </c>
      <c r="DJ16" s="66">
        <f t="shared" si="56"/>
        <v>0</v>
      </c>
      <c r="DK16" s="66">
        <f t="shared" si="56"/>
        <v>0</v>
      </c>
      <c r="DL16" s="66">
        <f t="shared" si="56"/>
        <v>0</v>
      </c>
      <c r="DM16" s="66">
        <f t="shared" si="56"/>
        <v>0</v>
      </c>
      <c r="DN16" s="66">
        <f t="shared" si="56"/>
        <v>0</v>
      </c>
      <c r="DO16" s="66">
        <f t="shared" si="56"/>
        <v>0</v>
      </c>
      <c r="DP16" s="66">
        <f t="shared" si="56"/>
        <v>0</v>
      </c>
      <c r="DQ16" s="66">
        <f t="shared" si="56"/>
        <v>0</v>
      </c>
      <c r="DR16" s="75">
        <f t="shared" si="57"/>
        <v>0</v>
      </c>
      <c r="DS16" s="66">
        <f t="shared" si="58"/>
        <v>0</v>
      </c>
      <c r="DT16" s="66">
        <f t="shared" si="58"/>
        <v>0</v>
      </c>
      <c r="DU16" s="66">
        <f t="shared" si="58"/>
        <v>0</v>
      </c>
      <c r="DV16" s="66">
        <f t="shared" si="58"/>
        <v>0</v>
      </c>
      <c r="DW16" s="66">
        <f t="shared" si="58"/>
        <v>0</v>
      </c>
      <c r="DX16" s="66">
        <f t="shared" si="58"/>
        <v>0</v>
      </c>
      <c r="DY16" s="66">
        <f t="shared" si="58"/>
        <v>0</v>
      </c>
      <c r="DZ16" s="66">
        <f t="shared" si="58"/>
        <v>0</v>
      </c>
      <c r="EA16" s="66">
        <f t="shared" si="58"/>
        <v>0</v>
      </c>
      <c r="EB16" s="66">
        <f t="shared" si="58"/>
        <v>0</v>
      </c>
      <c r="EC16" s="66">
        <f t="shared" si="58"/>
        <v>0</v>
      </c>
      <c r="ED16" s="66">
        <f t="shared" si="58"/>
        <v>0</v>
      </c>
      <c r="EE16" s="76">
        <f t="shared" si="59"/>
        <v>0</v>
      </c>
    </row>
    <row r="17" spans="1:135" x14ac:dyDescent="0.2">
      <c r="A17" s="2"/>
      <c r="D17" s="3" t="s">
        <v>67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42"/>
        <v>0</v>
      </c>
      <c r="T17" s="66">
        <f t="shared" si="42"/>
        <v>0</v>
      </c>
      <c r="U17" s="66">
        <f t="shared" si="42"/>
        <v>0</v>
      </c>
      <c r="V17" s="66">
        <f t="shared" si="42"/>
        <v>0</v>
      </c>
      <c r="W17" s="66">
        <f t="shared" si="42"/>
        <v>0</v>
      </c>
      <c r="X17" s="66">
        <f t="shared" si="42"/>
        <v>0</v>
      </c>
      <c r="Y17" s="66">
        <f t="shared" si="42"/>
        <v>0</v>
      </c>
      <c r="Z17" s="66">
        <f t="shared" si="42"/>
        <v>0</v>
      </c>
      <c r="AA17" s="66">
        <f t="shared" si="42"/>
        <v>0</v>
      </c>
      <c r="AB17" s="66">
        <f t="shared" si="42"/>
        <v>0</v>
      </c>
      <c r="AC17" s="66">
        <f t="shared" si="42"/>
        <v>0</v>
      </c>
      <c r="AD17" s="66">
        <f t="shared" si="42"/>
        <v>0</v>
      </c>
      <c r="AE17" s="75">
        <f t="shared" si="43"/>
        <v>0</v>
      </c>
      <c r="AF17" s="66">
        <f t="shared" si="44"/>
        <v>0</v>
      </c>
      <c r="AG17" s="66">
        <f t="shared" si="44"/>
        <v>0</v>
      </c>
      <c r="AH17" s="66">
        <f t="shared" si="44"/>
        <v>0</v>
      </c>
      <c r="AI17" s="66">
        <f t="shared" si="44"/>
        <v>0</v>
      </c>
      <c r="AJ17" s="66">
        <f t="shared" si="44"/>
        <v>0</v>
      </c>
      <c r="AK17" s="66">
        <f t="shared" si="44"/>
        <v>0</v>
      </c>
      <c r="AL17" s="66">
        <f t="shared" si="44"/>
        <v>0</v>
      </c>
      <c r="AM17" s="66">
        <f t="shared" si="44"/>
        <v>0</v>
      </c>
      <c r="AN17" s="66">
        <f t="shared" si="44"/>
        <v>0</v>
      </c>
      <c r="AO17" s="66">
        <f t="shared" si="44"/>
        <v>0</v>
      </c>
      <c r="AP17" s="66">
        <f t="shared" si="44"/>
        <v>0</v>
      </c>
      <c r="AQ17" s="66">
        <f t="shared" si="44"/>
        <v>0</v>
      </c>
      <c r="AR17" s="75">
        <f t="shared" si="45"/>
        <v>0</v>
      </c>
      <c r="AS17" s="66">
        <f t="shared" si="46"/>
        <v>0</v>
      </c>
      <c r="AT17" s="66">
        <f t="shared" si="46"/>
        <v>0</v>
      </c>
      <c r="AU17" s="66">
        <f t="shared" si="46"/>
        <v>0</v>
      </c>
      <c r="AV17" s="66">
        <f t="shared" si="46"/>
        <v>0</v>
      </c>
      <c r="AW17" s="66">
        <f t="shared" si="46"/>
        <v>0</v>
      </c>
      <c r="AX17" s="66">
        <f t="shared" si="46"/>
        <v>0</v>
      </c>
      <c r="AY17" s="66">
        <f t="shared" si="46"/>
        <v>0</v>
      </c>
      <c r="AZ17" s="66">
        <f t="shared" si="46"/>
        <v>0</v>
      </c>
      <c r="BA17" s="66">
        <f t="shared" si="46"/>
        <v>0</v>
      </c>
      <c r="BB17" s="66">
        <f t="shared" si="46"/>
        <v>0</v>
      </c>
      <c r="BC17" s="66">
        <f t="shared" si="46"/>
        <v>0</v>
      </c>
      <c r="BD17" s="66">
        <f t="shared" si="46"/>
        <v>0</v>
      </c>
      <c r="BE17" s="75">
        <f t="shared" si="47"/>
        <v>0</v>
      </c>
      <c r="BF17" s="66">
        <f t="shared" si="48"/>
        <v>0</v>
      </c>
      <c r="BG17" s="66">
        <f t="shared" si="48"/>
        <v>0</v>
      </c>
      <c r="BH17" s="66">
        <f t="shared" si="48"/>
        <v>0</v>
      </c>
      <c r="BI17" s="66">
        <f t="shared" si="48"/>
        <v>0</v>
      </c>
      <c r="BJ17" s="66">
        <f t="shared" si="48"/>
        <v>0</v>
      </c>
      <c r="BK17" s="66">
        <f t="shared" si="48"/>
        <v>0</v>
      </c>
      <c r="BL17" s="66">
        <f t="shared" si="48"/>
        <v>0</v>
      </c>
      <c r="BM17" s="66">
        <f t="shared" si="48"/>
        <v>0</v>
      </c>
      <c r="BN17" s="66">
        <f t="shared" si="48"/>
        <v>0</v>
      </c>
      <c r="BO17" s="66">
        <f t="shared" si="48"/>
        <v>0</v>
      </c>
      <c r="BP17" s="66">
        <f t="shared" si="48"/>
        <v>0</v>
      </c>
      <c r="BQ17" s="66">
        <f t="shared" si="48"/>
        <v>0</v>
      </c>
      <c r="BR17" s="75">
        <f t="shared" si="49"/>
        <v>0</v>
      </c>
      <c r="BS17" s="66">
        <f t="shared" si="50"/>
        <v>0</v>
      </c>
      <c r="BT17" s="66">
        <f t="shared" si="50"/>
        <v>0</v>
      </c>
      <c r="BU17" s="66">
        <f t="shared" si="50"/>
        <v>0</v>
      </c>
      <c r="BV17" s="66">
        <f t="shared" si="50"/>
        <v>0</v>
      </c>
      <c r="BW17" s="66">
        <f t="shared" si="50"/>
        <v>0</v>
      </c>
      <c r="BX17" s="66">
        <f t="shared" si="50"/>
        <v>0</v>
      </c>
      <c r="BY17" s="66">
        <f t="shared" si="50"/>
        <v>0</v>
      </c>
      <c r="BZ17" s="66">
        <f t="shared" si="50"/>
        <v>0</v>
      </c>
      <c r="CA17" s="66">
        <f t="shared" si="50"/>
        <v>0</v>
      </c>
      <c r="CB17" s="66">
        <f t="shared" si="50"/>
        <v>0</v>
      </c>
      <c r="CC17" s="66">
        <f t="shared" si="50"/>
        <v>0</v>
      </c>
      <c r="CD17" s="66">
        <f t="shared" si="50"/>
        <v>0</v>
      </c>
      <c r="CE17" s="75">
        <f t="shared" si="51"/>
        <v>0</v>
      </c>
      <c r="CF17" s="66">
        <f t="shared" si="52"/>
        <v>0</v>
      </c>
      <c r="CG17" s="66">
        <f t="shared" si="52"/>
        <v>0</v>
      </c>
      <c r="CH17" s="66">
        <f t="shared" si="52"/>
        <v>0</v>
      </c>
      <c r="CI17" s="66">
        <f t="shared" si="52"/>
        <v>0</v>
      </c>
      <c r="CJ17" s="66">
        <f t="shared" si="52"/>
        <v>0</v>
      </c>
      <c r="CK17" s="66">
        <f t="shared" si="52"/>
        <v>0</v>
      </c>
      <c r="CL17" s="66">
        <f t="shared" si="52"/>
        <v>0</v>
      </c>
      <c r="CM17" s="66">
        <f t="shared" si="52"/>
        <v>0</v>
      </c>
      <c r="CN17" s="66">
        <f t="shared" si="52"/>
        <v>0</v>
      </c>
      <c r="CO17" s="66">
        <f t="shared" si="52"/>
        <v>0</v>
      </c>
      <c r="CP17" s="66">
        <f t="shared" si="52"/>
        <v>0</v>
      </c>
      <c r="CQ17" s="66">
        <f t="shared" si="52"/>
        <v>0</v>
      </c>
      <c r="CR17" s="75">
        <f t="shared" si="53"/>
        <v>0</v>
      </c>
      <c r="CS17" s="66">
        <f t="shared" si="54"/>
        <v>0</v>
      </c>
      <c r="CT17" s="66">
        <f t="shared" si="54"/>
        <v>0</v>
      </c>
      <c r="CU17" s="66">
        <f t="shared" si="54"/>
        <v>0</v>
      </c>
      <c r="CV17" s="66">
        <f t="shared" si="54"/>
        <v>0</v>
      </c>
      <c r="CW17" s="66">
        <f t="shared" si="54"/>
        <v>0</v>
      </c>
      <c r="CX17" s="66">
        <f t="shared" si="54"/>
        <v>0</v>
      </c>
      <c r="CY17" s="66">
        <f t="shared" si="54"/>
        <v>0</v>
      </c>
      <c r="CZ17" s="66">
        <f t="shared" si="54"/>
        <v>0</v>
      </c>
      <c r="DA17" s="66">
        <f t="shared" si="54"/>
        <v>0</v>
      </c>
      <c r="DB17" s="66">
        <f t="shared" si="54"/>
        <v>0</v>
      </c>
      <c r="DC17" s="66">
        <f t="shared" si="54"/>
        <v>0</v>
      </c>
      <c r="DD17" s="66">
        <f t="shared" si="54"/>
        <v>0</v>
      </c>
      <c r="DE17" s="75">
        <f t="shared" si="55"/>
        <v>0</v>
      </c>
      <c r="DF17" s="66">
        <f t="shared" si="56"/>
        <v>0</v>
      </c>
      <c r="DG17" s="66">
        <f t="shared" si="56"/>
        <v>0</v>
      </c>
      <c r="DH17" s="66">
        <f t="shared" si="56"/>
        <v>0</v>
      </c>
      <c r="DI17" s="66">
        <f t="shared" si="56"/>
        <v>0</v>
      </c>
      <c r="DJ17" s="66">
        <f t="shared" si="56"/>
        <v>0</v>
      </c>
      <c r="DK17" s="66">
        <f t="shared" si="56"/>
        <v>0</v>
      </c>
      <c r="DL17" s="66">
        <f t="shared" si="56"/>
        <v>0</v>
      </c>
      <c r="DM17" s="66">
        <f t="shared" si="56"/>
        <v>0</v>
      </c>
      <c r="DN17" s="66">
        <f t="shared" si="56"/>
        <v>0</v>
      </c>
      <c r="DO17" s="66">
        <f t="shared" si="56"/>
        <v>0</v>
      </c>
      <c r="DP17" s="66">
        <f t="shared" si="56"/>
        <v>0</v>
      </c>
      <c r="DQ17" s="66">
        <f t="shared" si="56"/>
        <v>0</v>
      </c>
      <c r="DR17" s="75">
        <f t="shared" si="57"/>
        <v>0</v>
      </c>
      <c r="DS17" s="66">
        <f t="shared" si="58"/>
        <v>0</v>
      </c>
      <c r="DT17" s="66">
        <f t="shared" si="58"/>
        <v>0</v>
      </c>
      <c r="DU17" s="66">
        <f t="shared" si="58"/>
        <v>0</v>
      </c>
      <c r="DV17" s="66">
        <f t="shared" si="58"/>
        <v>0</v>
      </c>
      <c r="DW17" s="66">
        <f t="shared" si="58"/>
        <v>0</v>
      </c>
      <c r="DX17" s="66">
        <f t="shared" si="58"/>
        <v>0</v>
      </c>
      <c r="DY17" s="66">
        <f t="shared" si="58"/>
        <v>0</v>
      </c>
      <c r="DZ17" s="66">
        <f t="shared" si="58"/>
        <v>0</v>
      </c>
      <c r="EA17" s="66">
        <f t="shared" si="58"/>
        <v>0</v>
      </c>
      <c r="EB17" s="66">
        <f t="shared" si="58"/>
        <v>0</v>
      </c>
      <c r="EC17" s="66">
        <f t="shared" si="58"/>
        <v>0</v>
      </c>
      <c r="ED17" s="66">
        <f t="shared" si="5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46569</v>
      </c>
      <c r="D18" s="3" t="s">
        <v>69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42"/>
        <v>0</v>
      </c>
      <c r="T18" s="66">
        <f t="shared" si="42"/>
        <v>0</v>
      </c>
      <c r="U18" s="66">
        <f t="shared" si="42"/>
        <v>0</v>
      </c>
      <c r="V18" s="66">
        <f t="shared" si="42"/>
        <v>0</v>
      </c>
      <c r="W18" s="66">
        <f t="shared" si="42"/>
        <v>0</v>
      </c>
      <c r="X18" s="66">
        <f t="shared" si="42"/>
        <v>0</v>
      </c>
      <c r="Y18" s="66">
        <f t="shared" si="42"/>
        <v>0</v>
      </c>
      <c r="Z18" s="66">
        <f t="shared" si="42"/>
        <v>0</v>
      </c>
      <c r="AA18" s="66">
        <f t="shared" si="42"/>
        <v>0</v>
      </c>
      <c r="AB18" s="66">
        <f t="shared" si="42"/>
        <v>0</v>
      </c>
      <c r="AC18" s="66">
        <f t="shared" si="42"/>
        <v>0</v>
      </c>
      <c r="AD18" s="66">
        <f t="shared" si="42"/>
        <v>0</v>
      </c>
      <c r="AE18" s="75">
        <f t="shared" si="43"/>
        <v>0</v>
      </c>
      <c r="AF18" s="66">
        <f t="shared" si="44"/>
        <v>0</v>
      </c>
      <c r="AG18" s="66">
        <f t="shared" si="44"/>
        <v>0</v>
      </c>
      <c r="AH18" s="66">
        <f t="shared" si="44"/>
        <v>0</v>
      </c>
      <c r="AI18" s="66">
        <f t="shared" si="44"/>
        <v>0</v>
      </c>
      <c r="AJ18" s="66">
        <f t="shared" si="44"/>
        <v>0</v>
      </c>
      <c r="AK18" s="66">
        <f t="shared" si="44"/>
        <v>0</v>
      </c>
      <c r="AL18" s="66">
        <f t="shared" si="44"/>
        <v>0</v>
      </c>
      <c r="AM18" s="66">
        <f t="shared" si="44"/>
        <v>0</v>
      </c>
      <c r="AN18" s="66">
        <f t="shared" si="44"/>
        <v>0</v>
      </c>
      <c r="AO18" s="66">
        <f t="shared" si="44"/>
        <v>0</v>
      </c>
      <c r="AP18" s="66">
        <f t="shared" si="44"/>
        <v>0</v>
      </c>
      <c r="AQ18" s="66">
        <f t="shared" si="44"/>
        <v>0</v>
      </c>
      <c r="AR18" s="75">
        <f t="shared" si="45"/>
        <v>0</v>
      </c>
      <c r="AS18" s="66">
        <f t="shared" si="46"/>
        <v>0</v>
      </c>
      <c r="AT18" s="66">
        <f t="shared" si="46"/>
        <v>0</v>
      </c>
      <c r="AU18" s="66">
        <f t="shared" si="46"/>
        <v>0</v>
      </c>
      <c r="AV18" s="66">
        <f t="shared" si="46"/>
        <v>0</v>
      </c>
      <c r="AW18" s="66">
        <f t="shared" si="46"/>
        <v>0</v>
      </c>
      <c r="AX18" s="66">
        <f t="shared" si="46"/>
        <v>0</v>
      </c>
      <c r="AY18" s="66">
        <f t="shared" si="46"/>
        <v>0</v>
      </c>
      <c r="AZ18" s="66">
        <f t="shared" si="46"/>
        <v>0</v>
      </c>
      <c r="BA18" s="66">
        <f t="shared" si="46"/>
        <v>0</v>
      </c>
      <c r="BB18" s="66">
        <f t="shared" si="46"/>
        <v>0</v>
      </c>
      <c r="BC18" s="66">
        <f t="shared" si="46"/>
        <v>0</v>
      </c>
      <c r="BD18" s="66">
        <f t="shared" si="46"/>
        <v>0</v>
      </c>
      <c r="BE18" s="75">
        <f t="shared" si="47"/>
        <v>0</v>
      </c>
      <c r="BF18" s="66">
        <f t="shared" si="48"/>
        <v>0</v>
      </c>
      <c r="BG18" s="66">
        <f t="shared" si="48"/>
        <v>0</v>
      </c>
      <c r="BH18" s="66">
        <f t="shared" si="48"/>
        <v>0</v>
      </c>
      <c r="BI18" s="66">
        <f t="shared" si="48"/>
        <v>0</v>
      </c>
      <c r="BJ18" s="66">
        <f t="shared" si="48"/>
        <v>0</v>
      </c>
      <c r="BK18" s="66">
        <f t="shared" si="48"/>
        <v>0</v>
      </c>
      <c r="BL18" s="66">
        <f t="shared" si="48"/>
        <v>0</v>
      </c>
      <c r="BM18" s="66">
        <f t="shared" si="48"/>
        <v>0</v>
      </c>
      <c r="BN18" s="66">
        <f t="shared" si="48"/>
        <v>0</v>
      </c>
      <c r="BO18" s="66">
        <f t="shared" si="48"/>
        <v>0</v>
      </c>
      <c r="BP18" s="66">
        <f t="shared" si="48"/>
        <v>0</v>
      </c>
      <c r="BQ18" s="66">
        <f t="shared" si="48"/>
        <v>0</v>
      </c>
      <c r="BR18" s="75">
        <f t="shared" si="49"/>
        <v>0</v>
      </c>
      <c r="BS18" s="66">
        <f t="shared" si="50"/>
        <v>0</v>
      </c>
      <c r="BT18" s="66">
        <f t="shared" si="50"/>
        <v>0</v>
      </c>
      <c r="BU18" s="66">
        <f t="shared" si="50"/>
        <v>0</v>
      </c>
      <c r="BV18" s="66">
        <f t="shared" si="50"/>
        <v>0</v>
      </c>
      <c r="BW18" s="66">
        <f t="shared" si="50"/>
        <v>0</v>
      </c>
      <c r="BX18" s="66">
        <f t="shared" si="50"/>
        <v>0</v>
      </c>
      <c r="BY18" s="66">
        <f t="shared" si="50"/>
        <v>0</v>
      </c>
      <c r="BZ18" s="66">
        <f t="shared" si="50"/>
        <v>0</v>
      </c>
      <c r="CA18" s="66">
        <f t="shared" si="50"/>
        <v>0</v>
      </c>
      <c r="CB18" s="66">
        <f t="shared" si="50"/>
        <v>0</v>
      </c>
      <c r="CC18" s="66">
        <f t="shared" si="50"/>
        <v>0</v>
      </c>
      <c r="CD18" s="66">
        <f t="shared" si="50"/>
        <v>0</v>
      </c>
      <c r="CE18" s="75">
        <f t="shared" si="51"/>
        <v>0</v>
      </c>
      <c r="CF18" s="66">
        <f t="shared" si="52"/>
        <v>0</v>
      </c>
      <c r="CG18" s="66">
        <f t="shared" si="52"/>
        <v>0</v>
      </c>
      <c r="CH18" s="66">
        <f t="shared" si="52"/>
        <v>0</v>
      </c>
      <c r="CI18" s="66">
        <f t="shared" si="52"/>
        <v>0</v>
      </c>
      <c r="CJ18" s="66">
        <f t="shared" si="52"/>
        <v>0</v>
      </c>
      <c r="CK18" s="66">
        <f t="shared" si="52"/>
        <v>0</v>
      </c>
      <c r="CL18" s="66">
        <f t="shared" si="52"/>
        <v>0</v>
      </c>
      <c r="CM18" s="66">
        <f t="shared" si="52"/>
        <v>0</v>
      </c>
      <c r="CN18" s="66">
        <f t="shared" si="52"/>
        <v>0</v>
      </c>
      <c r="CO18" s="66">
        <f t="shared" si="52"/>
        <v>0</v>
      </c>
      <c r="CP18" s="66">
        <f t="shared" si="52"/>
        <v>0</v>
      </c>
      <c r="CQ18" s="66">
        <f t="shared" si="52"/>
        <v>0</v>
      </c>
      <c r="CR18" s="75">
        <f t="shared" si="53"/>
        <v>0</v>
      </c>
      <c r="CS18" s="66">
        <f t="shared" si="54"/>
        <v>0</v>
      </c>
      <c r="CT18" s="66">
        <f t="shared" si="54"/>
        <v>0</v>
      </c>
      <c r="CU18" s="66">
        <f t="shared" si="54"/>
        <v>0</v>
      </c>
      <c r="CV18" s="66">
        <f t="shared" si="54"/>
        <v>0</v>
      </c>
      <c r="CW18" s="66">
        <f t="shared" si="54"/>
        <v>0</v>
      </c>
      <c r="CX18" s="66">
        <f t="shared" si="54"/>
        <v>0</v>
      </c>
      <c r="CY18" s="66">
        <f t="shared" si="54"/>
        <v>0</v>
      </c>
      <c r="CZ18" s="66">
        <f t="shared" si="54"/>
        <v>0</v>
      </c>
      <c r="DA18" s="66">
        <f t="shared" si="54"/>
        <v>0</v>
      </c>
      <c r="DB18" s="66">
        <f t="shared" si="54"/>
        <v>0</v>
      </c>
      <c r="DC18" s="66">
        <f t="shared" si="54"/>
        <v>0</v>
      </c>
      <c r="DD18" s="66">
        <f t="shared" si="54"/>
        <v>0</v>
      </c>
      <c r="DE18" s="75">
        <f t="shared" si="55"/>
        <v>0</v>
      </c>
      <c r="DF18" s="66">
        <f t="shared" si="56"/>
        <v>0</v>
      </c>
      <c r="DG18" s="66">
        <f t="shared" si="56"/>
        <v>0</v>
      </c>
      <c r="DH18" s="66">
        <f t="shared" si="56"/>
        <v>0</v>
      </c>
      <c r="DI18" s="66">
        <f t="shared" si="56"/>
        <v>0</v>
      </c>
      <c r="DJ18" s="66">
        <f t="shared" si="56"/>
        <v>0</v>
      </c>
      <c r="DK18" s="66">
        <f t="shared" si="56"/>
        <v>0</v>
      </c>
      <c r="DL18" s="66">
        <f t="shared" si="56"/>
        <v>0</v>
      </c>
      <c r="DM18" s="66">
        <f t="shared" si="56"/>
        <v>0</v>
      </c>
      <c r="DN18" s="66">
        <f t="shared" si="56"/>
        <v>0</v>
      </c>
      <c r="DO18" s="66">
        <f t="shared" si="56"/>
        <v>0</v>
      </c>
      <c r="DP18" s="66">
        <f t="shared" si="56"/>
        <v>0</v>
      </c>
      <c r="DQ18" s="66">
        <f t="shared" si="56"/>
        <v>0</v>
      </c>
      <c r="DR18" s="75">
        <f t="shared" si="57"/>
        <v>0</v>
      </c>
      <c r="DS18" s="66">
        <f t="shared" si="58"/>
        <v>0</v>
      </c>
      <c r="DT18" s="66">
        <f t="shared" si="58"/>
        <v>0</v>
      </c>
      <c r="DU18" s="66">
        <f t="shared" si="58"/>
        <v>0</v>
      </c>
      <c r="DV18" s="66">
        <f t="shared" si="58"/>
        <v>0</v>
      </c>
      <c r="DW18" s="66">
        <f t="shared" si="58"/>
        <v>0</v>
      </c>
      <c r="DX18" s="66">
        <f t="shared" si="58"/>
        <v>0</v>
      </c>
      <c r="DY18" s="66">
        <f t="shared" si="58"/>
        <v>0</v>
      </c>
      <c r="DZ18" s="66">
        <f t="shared" si="58"/>
        <v>0</v>
      </c>
      <c r="EA18" s="66">
        <f t="shared" si="58"/>
        <v>0</v>
      </c>
      <c r="EB18" s="66">
        <f t="shared" si="58"/>
        <v>0</v>
      </c>
      <c r="EC18" s="66">
        <f t="shared" si="58"/>
        <v>0</v>
      </c>
      <c r="ED18" s="66">
        <f t="shared" si="58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12)</f>
        <v>46935</v>
      </c>
      <c r="D19" s="3" t="s">
        <v>71</v>
      </c>
      <c r="F19" s="66">
        <f t="shared" ref="F19:Q33" si="60">IF(F$2&gt;=$B$18,$E19,0)</f>
        <v>0</v>
      </c>
      <c r="G19" s="66">
        <f t="shared" si="60"/>
        <v>0</v>
      </c>
      <c r="H19" s="66">
        <f t="shared" si="60"/>
        <v>0</v>
      </c>
      <c r="I19" s="66">
        <f t="shared" si="60"/>
        <v>0</v>
      </c>
      <c r="J19" s="66">
        <f t="shared" si="60"/>
        <v>0</v>
      </c>
      <c r="K19" s="66">
        <f t="shared" si="60"/>
        <v>0</v>
      </c>
      <c r="L19" s="66">
        <f t="shared" si="60"/>
        <v>0</v>
      </c>
      <c r="M19" s="66">
        <f t="shared" si="60"/>
        <v>0</v>
      </c>
      <c r="N19" s="66">
        <f t="shared" si="60"/>
        <v>0</v>
      </c>
      <c r="O19" s="66">
        <f t="shared" si="60"/>
        <v>0</v>
      </c>
      <c r="P19" s="66">
        <f t="shared" si="60"/>
        <v>0</v>
      </c>
      <c r="Q19" s="66">
        <f t="shared" si="60"/>
        <v>0</v>
      </c>
      <c r="R19" s="75">
        <f t="shared" si="41"/>
        <v>0</v>
      </c>
      <c r="S19" s="66">
        <f t="shared" ref="S19:AD30" si="61">IF(S$2&gt;=$B$18,$E19,0)</f>
        <v>0</v>
      </c>
      <c r="T19" s="66">
        <f t="shared" si="61"/>
        <v>0</v>
      </c>
      <c r="U19" s="66">
        <f t="shared" si="61"/>
        <v>0</v>
      </c>
      <c r="V19" s="66">
        <f t="shared" si="61"/>
        <v>0</v>
      </c>
      <c r="W19" s="66">
        <f t="shared" si="61"/>
        <v>0</v>
      </c>
      <c r="X19" s="66">
        <f t="shared" si="61"/>
        <v>0</v>
      </c>
      <c r="Y19" s="66">
        <f t="shared" si="61"/>
        <v>0</v>
      </c>
      <c r="Z19" s="66">
        <f t="shared" si="61"/>
        <v>0</v>
      </c>
      <c r="AA19" s="66">
        <f t="shared" si="61"/>
        <v>0</v>
      </c>
      <c r="AB19" s="66">
        <f t="shared" si="61"/>
        <v>0</v>
      </c>
      <c r="AC19" s="66">
        <f t="shared" si="61"/>
        <v>0</v>
      </c>
      <c r="AD19" s="66">
        <f t="shared" si="61"/>
        <v>0</v>
      </c>
      <c r="AE19" s="75">
        <f t="shared" si="43"/>
        <v>0</v>
      </c>
      <c r="AF19" s="66">
        <f t="shared" ref="AF19:AQ27" si="62">IF(AF$2&gt;=$B$18,$E19,0)</f>
        <v>0</v>
      </c>
      <c r="AG19" s="66">
        <f t="shared" si="62"/>
        <v>0</v>
      </c>
      <c r="AH19" s="66">
        <f t="shared" si="62"/>
        <v>0</v>
      </c>
      <c r="AI19" s="66">
        <f t="shared" si="62"/>
        <v>0</v>
      </c>
      <c r="AJ19" s="66">
        <f t="shared" si="62"/>
        <v>0</v>
      </c>
      <c r="AK19" s="66">
        <f t="shared" si="62"/>
        <v>0</v>
      </c>
      <c r="AL19" s="66">
        <f t="shared" si="62"/>
        <v>0</v>
      </c>
      <c r="AM19" s="66">
        <f t="shared" si="62"/>
        <v>0</v>
      </c>
      <c r="AN19" s="66">
        <f t="shared" si="62"/>
        <v>0</v>
      </c>
      <c r="AO19" s="66">
        <f t="shared" si="62"/>
        <v>0</v>
      </c>
      <c r="AP19" s="66">
        <f t="shared" si="62"/>
        <v>0</v>
      </c>
      <c r="AQ19" s="66">
        <f t="shared" si="62"/>
        <v>0</v>
      </c>
      <c r="AR19" s="75">
        <f t="shared" si="45"/>
        <v>0</v>
      </c>
      <c r="AS19" s="66">
        <f t="shared" ref="AS19:BD33" si="63">IF(AS$2&gt;=$B$18,$E19,0)</f>
        <v>0</v>
      </c>
      <c r="AT19" s="66">
        <f t="shared" si="63"/>
        <v>0</v>
      </c>
      <c r="AU19" s="66">
        <f t="shared" si="63"/>
        <v>0</v>
      </c>
      <c r="AV19" s="66">
        <f t="shared" si="63"/>
        <v>0</v>
      </c>
      <c r="AW19" s="66">
        <f t="shared" si="63"/>
        <v>0</v>
      </c>
      <c r="AX19" s="66">
        <f t="shared" si="63"/>
        <v>0</v>
      </c>
      <c r="AY19" s="66">
        <f t="shared" si="63"/>
        <v>0</v>
      </c>
      <c r="AZ19" s="66">
        <f t="shared" si="63"/>
        <v>0</v>
      </c>
      <c r="BA19" s="66">
        <f t="shared" si="63"/>
        <v>0</v>
      </c>
      <c r="BB19" s="66">
        <f t="shared" si="63"/>
        <v>0</v>
      </c>
      <c r="BC19" s="66">
        <f t="shared" si="63"/>
        <v>0</v>
      </c>
      <c r="BD19" s="66">
        <f t="shared" si="63"/>
        <v>0</v>
      </c>
      <c r="BE19" s="75">
        <f t="shared" si="47"/>
        <v>0</v>
      </c>
      <c r="BF19" s="66">
        <f t="shared" ref="BF19:BQ33" si="64">IF(BF$2&gt;=$B$18,$E19,0)</f>
        <v>0</v>
      </c>
      <c r="BG19" s="66">
        <f t="shared" si="64"/>
        <v>0</v>
      </c>
      <c r="BH19" s="66">
        <f t="shared" si="64"/>
        <v>0</v>
      </c>
      <c r="BI19" s="66">
        <f t="shared" si="64"/>
        <v>0</v>
      </c>
      <c r="BJ19" s="66">
        <f t="shared" si="64"/>
        <v>0</v>
      </c>
      <c r="BK19" s="66">
        <f t="shared" si="64"/>
        <v>0</v>
      </c>
      <c r="BL19" s="66">
        <f t="shared" si="64"/>
        <v>0</v>
      </c>
      <c r="BM19" s="66">
        <f t="shared" si="64"/>
        <v>0</v>
      </c>
      <c r="BN19" s="66">
        <f t="shared" si="64"/>
        <v>0</v>
      </c>
      <c r="BO19" s="66">
        <f t="shared" si="64"/>
        <v>0</v>
      </c>
      <c r="BP19" s="66">
        <f t="shared" si="64"/>
        <v>0</v>
      </c>
      <c r="BQ19" s="66">
        <f t="shared" si="64"/>
        <v>0</v>
      </c>
      <c r="BR19" s="75">
        <f t="shared" si="49"/>
        <v>0</v>
      </c>
      <c r="BS19" s="66">
        <f t="shared" ref="BS19:CD33" si="65">IF(BS$2&gt;=$B$18,$E19,0)</f>
        <v>0</v>
      </c>
      <c r="BT19" s="66">
        <f t="shared" si="65"/>
        <v>0</v>
      </c>
      <c r="BU19" s="66">
        <f t="shared" si="65"/>
        <v>0</v>
      </c>
      <c r="BV19" s="66">
        <f t="shared" si="65"/>
        <v>0</v>
      </c>
      <c r="BW19" s="66">
        <f t="shared" si="65"/>
        <v>0</v>
      </c>
      <c r="BX19" s="66">
        <f t="shared" si="65"/>
        <v>0</v>
      </c>
      <c r="BY19" s="66">
        <f t="shared" si="65"/>
        <v>0</v>
      </c>
      <c r="BZ19" s="66">
        <f t="shared" si="65"/>
        <v>0</v>
      </c>
      <c r="CA19" s="66">
        <f t="shared" si="65"/>
        <v>0</v>
      </c>
      <c r="CB19" s="66">
        <f t="shared" si="65"/>
        <v>0</v>
      </c>
      <c r="CC19" s="66">
        <f t="shared" si="65"/>
        <v>0</v>
      </c>
      <c r="CD19" s="66">
        <f t="shared" si="65"/>
        <v>0</v>
      </c>
      <c r="CE19" s="75">
        <f t="shared" si="51"/>
        <v>0</v>
      </c>
      <c r="CF19" s="66">
        <f t="shared" ref="CF19:CQ33" si="66">IF(CF$2&gt;=$B$18,$E19,0)</f>
        <v>0</v>
      </c>
      <c r="CG19" s="66">
        <f t="shared" si="66"/>
        <v>0</v>
      </c>
      <c r="CH19" s="66">
        <f t="shared" si="66"/>
        <v>0</v>
      </c>
      <c r="CI19" s="66">
        <f t="shared" si="66"/>
        <v>0</v>
      </c>
      <c r="CJ19" s="66">
        <f t="shared" si="66"/>
        <v>0</v>
      </c>
      <c r="CK19" s="66">
        <f t="shared" si="66"/>
        <v>0</v>
      </c>
      <c r="CL19" s="66">
        <f t="shared" si="66"/>
        <v>0</v>
      </c>
      <c r="CM19" s="66">
        <f t="shared" si="66"/>
        <v>0</v>
      </c>
      <c r="CN19" s="66">
        <f t="shared" si="66"/>
        <v>0</v>
      </c>
      <c r="CO19" s="66">
        <f t="shared" si="66"/>
        <v>0</v>
      </c>
      <c r="CP19" s="66">
        <f t="shared" si="66"/>
        <v>0</v>
      </c>
      <c r="CQ19" s="66">
        <f t="shared" si="66"/>
        <v>0</v>
      </c>
      <c r="CR19" s="75">
        <f t="shared" si="53"/>
        <v>0</v>
      </c>
      <c r="CS19" s="66">
        <f t="shared" ref="CS19:DD33" si="67">IF(CS$2&gt;=$B$18,$E19,0)</f>
        <v>0</v>
      </c>
      <c r="CT19" s="66">
        <f t="shared" si="67"/>
        <v>0</v>
      </c>
      <c r="CU19" s="66">
        <f t="shared" si="67"/>
        <v>0</v>
      </c>
      <c r="CV19" s="66">
        <f t="shared" si="67"/>
        <v>0</v>
      </c>
      <c r="CW19" s="66">
        <f t="shared" si="67"/>
        <v>0</v>
      </c>
      <c r="CX19" s="66">
        <f t="shared" si="67"/>
        <v>0</v>
      </c>
      <c r="CY19" s="66">
        <f t="shared" si="67"/>
        <v>0</v>
      </c>
      <c r="CZ19" s="66">
        <f t="shared" si="67"/>
        <v>0</v>
      </c>
      <c r="DA19" s="66">
        <f t="shared" si="67"/>
        <v>0</v>
      </c>
      <c r="DB19" s="66">
        <f t="shared" si="67"/>
        <v>0</v>
      </c>
      <c r="DC19" s="66">
        <f t="shared" si="67"/>
        <v>0</v>
      </c>
      <c r="DD19" s="66">
        <f t="shared" si="67"/>
        <v>0</v>
      </c>
      <c r="DE19" s="75">
        <f t="shared" si="55"/>
        <v>0</v>
      </c>
      <c r="DF19" s="66">
        <f t="shared" ref="DF19:DQ33" si="68">IF(DF$2&gt;=$B$18,$E19,0)</f>
        <v>0</v>
      </c>
      <c r="DG19" s="66">
        <f t="shared" si="68"/>
        <v>0</v>
      </c>
      <c r="DH19" s="66">
        <f t="shared" si="68"/>
        <v>0</v>
      </c>
      <c r="DI19" s="66">
        <f t="shared" si="68"/>
        <v>0</v>
      </c>
      <c r="DJ19" s="66">
        <f t="shared" si="68"/>
        <v>0</v>
      </c>
      <c r="DK19" s="66">
        <f t="shared" si="68"/>
        <v>0</v>
      </c>
      <c r="DL19" s="66">
        <f t="shared" si="68"/>
        <v>0</v>
      </c>
      <c r="DM19" s="66">
        <f t="shared" si="68"/>
        <v>0</v>
      </c>
      <c r="DN19" s="66">
        <f t="shared" si="68"/>
        <v>0</v>
      </c>
      <c r="DO19" s="66">
        <f t="shared" si="68"/>
        <v>0</v>
      </c>
      <c r="DP19" s="66">
        <f t="shared" si="68"/>
        <v>0</v>
      </c>
      <c r="DQ19" s="66">
        <f t="shared" si="68"/>
        <v>0</v>
      </c>
      <c r="DR19" s="75">
        <f t="shared" si="57"/>
        <v>0</v>
      </c>
      <c r="DS19" s="66">
        <f t="shared" ref="DS19:ED33" si="69">IF(DS$2&gt;=$B$18,$E19,0)</f>
        <v>0</v>
      </c>
      <c r="DT19" s="66">
        <f t="shared" si="69"/>
        <v>0</v>
      </c>
      <c r="DU19" s="66">
        <f t="shared" si="69"/>
        <v>0</v>
      </c>
      <c r="DV19" s="66">
        <f t="shared" si="69"/>
        <v>0</v>
      </c>
      <c r="DW19" s="66">
        <f t="shared" si="69"/>
        <v>0</v>
      </c>
      <c r="DX19" s="66">
        <f t="shared" si="69"/>
        <v>0</v>
      </c>
      <c r="DY19" s="66">
        <f t="shared" si="69"/>
        <v>0</v>
      </c>
      <c r="DZ19" s="66">
        <f t="shared" si="69"/>
        <v>0</v>
      </c>
      <c r="EA19" s="66">
        <f t="shared" si="69"/>
        <v>0</v>
      </c>
      <c r="EB19" s="66">
        <f t="shared" si="69"/>
        <v>0</v>
      </c>
      <c r="EC19" s="66">
        <f t="shared" si="69"/>
        <v>0</v>
      </c>
      <c r="ED19" s="66">
        <f t="shared" si="69"/>
        <v>0</v>
      </c>
      <c r="EE19" s="76">
        <f t="shared" si="59"/>
        <v>0</v>
      </c>
    </row>
    <row r="20" spans="1:135" x14ac:dyDescent="0.2">
      <c r="A20" s="19"/>
      <c r="D20" s="2" t="s">
        <v>72</v>
      </c>
      <c r="F20" s="66">
        <f t="shared" si="60"/>
        <v>0</v>
      </c>
      <c r="G20" s="66">
        <f t="shared" si="60"/>
        <v>0</v>
      </c>
      <c r="H20" s="66">
        <f t="shared" si="60"/>
        <v>0</v>
      </c>
      <c r="I20" s="66">
        <f t="shared" si="60"/>
        <v>0</v>
      </c>
      <c r="J20" s="66">
        <f t="shared" si="60"/>
        <v>0</v>
      </c>
      <c r="K20" s="66">
        <f t="shared" si="60"/>
        <v>0</v>
      </c>
      <c r="L20" s="66">
        <f t="shared" si="60"/>
        <v>0</v>
      </c>
      <c r="M20" s="66">
        <f t="shared" si="60"/>
        <v>0</v>
      </c>
      <c r="N20" s="66">
        <f t="shared" si="60"/>
        <v>0</v>
      </c>
      <c r="O20" s="66">
        <f t="shared" si="60"/>
        <v>0</v>
      </c>
      <c r="P20" s="66">
        <f t="shared" si="60"/>
        <v>0</v>
      </c>
      <c r="Q20" s="66">
        <f t="shared" si="60"/>
        <v>0</v>
      </c>
      <c r="R20" s="75">
        <f t="shared" si="41"/>
        <v>0</v>
      </c>
      <c r="S20" s="66">
        <f t="shared" si="61"/>
        <v>0</v>
      </c>
      <c r="T20" s="66">
        <f t="shared" si="61"/>
        <v>0</v>
      </c>
      <c r="U20" s="66">
        <f t="shared" si="61"/>
        <v>0</v>
      </c>
      <c r="V20" s="66">
        <f t="shared" si="61"/>
        <v>0</v>
      </c>
      <c r="W20" s="66">
        <f t="shared" si="61"/>
        <v>0</v>
      </c>
      <c r="X20" s="66">
        <f t="shared" si="61"/>
        <v>0</v>
      </c>
      <c r="Y20" s="66">
        <f t="shared" si="61"/>
        <v>0</v>
      </c>
      <c r="Z20" s="66">
        <f t="shared" si="61"/>
        <v>0</v>
      </c>
      <c r="AA20" s="66">
        <f t="shared" si="61"/>
        <v>0</v>
      </c>
      <c r="AB20" s="66">
        <f t="shared" si="61"/>
        <v>0</v>
      </c>
      <c r="AC20" s="66">
        <f t="shared" si="61"/>
        <v>0</v>
      </c>
      <c r="AD20" s="66">
        <f t="shared" si="61"/>
        <v>0</v>
      </c>
      <c r="AE20" s="75">
        <f t="shared" si="43"/>
        <v>0</v>
      </c>
      <c r="AF20" s="66">
        <f t="shared" si="62"/>
        <v>0</v>
      </c>
      <c r="AG20" s="66">
        <f t="shared" si="62"/>
        <v>0</v>
      </c>
      <c r="AH20" s="66">
        <f t="shared" si="62"/>
        <v>0</v>
      </c>
      <c r="AI20" s="66">
        <f t="shared" si="62"/>
        <v>0</v>
      </c>
      <c r="AJ20" s="66">
        <f t="shared" si="62"/>
        <v>0</v>
      </c>
      <c r="AK20" s="66">
        <f t="shared" si="62"/>
        <v>0</v>
      </c>
      <c r="AL20" s="66">
        <f t="shared" si="62"/>
        <v>0</v>
      </c>
      <c r="AM20" s="66">
        <f t="shared" si="62"/>
        <v>0</v>
      </c>
      <c r="AN20" s="66">
        <f t="shared" si="62"/>
        <v>0</v>
      </c>
      <c r="AO20" s="66">
        <f t="shared" si="62"/>
        <v>0</v>
      </c>
      <c r="AP20" s="66">
        <f t="shared" si="62"/>
        <v>0</v>
      </c>
      <c r="AQ20" s="66">
        <f t="shared" si="62"/>
        <v>0</v>
      </c>
      <c r="AR20" s="75">
        <f t="shared" si="45"/>
        <v>0</v>
      </c>
      <c r="AS20" s="66">
        <f t="shared" si="63"/>
        <v>0</v>
      </c>
      <c r="AT20" s="66">
        <f t="shared" si="63"/>
        <v>0</v>
      </c>
      <c r="AU20" s="66">
        <f t="shared" si="63"/>
        <v>0</v>
      </c>
      <c r="AV20" s="66">
        <f t="shared" si="63"/>
        <v>0</v>
      </c>
      <c r="AW20" s="66">
        <f t="shared" si="63"/>
        <v>0</v>
      </c>
      <c r="AX20" s="66">
        <f t="shared" si="63"/>
        <v>0</v>
      </c>
      <c r="AY20" s="66">
        <f t="shared" si="63"/>
        <v>0</v>
      </c>
      <c r="AZ20" s="66">
        <f t="shared" si="63"/>
        <v>0</v>
      </c>
      <c r="BA20" s="66">
        <f t="shared" si="63"/>
        <v>0</v>
      </c>
      <c r="BB20" s="66">
        <f t="shared" si="63"/>
        <v>0</v>
      </c>
      <c r="BC20" s="66">
        <f t="shared" si="63"/>
        <v>0</v>
      </c>
      <c r="BD20" s="66">
        <f t="shared" si="63"/>
        <v>0</v>
      </c>
      <c r="BE20" s="75">
        <f t="shared" si="47"/>
        <v>0</v>
      </c>
      <c r="BF20" s="66">
        <f t="shared" si="64"/>
        <v>0</v>
      </c>
      <c r="BG20" s="66">
        <f t="shared" si="64"/>
        <v>0</v>
      </c>
      <c r="BH20" s="66">
        <f t="shared" si="64"/>
        <v>0</v>
      </c>
      <c r="BI20" s="66">
        <f t="shared" si="64"/>
        <v>0</v>
      </c>
      <c r="BJ20" s="66">
        <f t="shared" si="64"/>
        <v>0</v>
      </c>
      <c r="BK20" s="66">
        <f t="shared" si="64"/>
        <v>0</v>
      </c>
      <c r="BL20" s="66">
        <f t="shared" si="64"/>
        <v>0</v>
      </c>
      <c r="BM20" s="66">
        <f t="shared" si="64"/>
        <v>0</v>
      </c>
      <c r="BN20" s="66">
        <f t="shared" si="64"/>
        <v>0</v>
      </c>
      <c r="BO20" s="66">
        <f t="shared" si="64"/>
        <v>0</v>
      </c>
      <c r="BP20" s="66">
        <f t="shared" si="64"/>
        <v>0</v>
      </c>
      <c r="BQ20" s="66">
        <f t="shared" si="64"/>
        <v>0</v>
      </c>
      <c r="BR20" s="75">
        <f t="shared" si="49"/>
        <v>0</v>
      </c>
      <c r="BS20" s="66">
        <f t="shared" si="65"/>
        <v>0</v>
      </c>
      <c r="BT20" s="66">
        <f t="shared" si="65"/>
        <v>0</v>
      </c>
      <c r="BU20" s="66">
        <f t="shared" si="65"/>
        <v>0</v>
      </c>
      <c r="BV20" s="66">
        <f t="shared" si="65"/>
        <v>0</v>
      </c>
      <c r="BW20" s="66">
        <f t="shared" si="65"/>
        <v>0</v>
      </c>
      <c r="BX20" s="66">
        <f t="shared" si="65"/>
        <v>0</v>
      </c>
      <c r="BY20" s="66">
        <f t="shared" si="65"/>
        <v>0</v>
      </c>
      <c r="BZ20" s="66">
        <f t="shared" si="65"/>
        <v>0</v>
      </c>
      <c r="CA20" s="66">
        <f t="shared" si="65"/>
        <v>0</v>
      </c>
      <c r="CB20" s="66">
        <f t="shared" si="65"/>
        <v>0</v>
      </c>
      <c r="CC20" s="66">
        <f t="shared" si="65"/>
        <v>0</v>
      </c>
      <c r="CD20" s="66">
        <f t="shared" si="65"/>
        <v>0</v>
      </c>
      <c r="CE20" s="75">
        <f t="shared" si="51"/>
        <v>0</v>
      </c>
      <c r="CF20" s="66">
        <f t="shared" si="66"/>
        <v>0</v>
      </c>
      <c r="CG20" s="66">
        <f t="shared" si="66"/>
        <v>0</v>
      </c>
      <c r="CH20" s="66">
        <f t="shared" si="66"/>
        <v>0</v>
      </c>
      <c r="CI20" s="66">
        <f t="shared" si="66"/>
        <v>0</v>
      </c>
      <c r="CJ20" s="66">
        <f t="shared" si="66"/>
        <v>0</v>
      </c>
      <c r="CK20" s="66">
        <f t="shared" si="66"/>
        <v>0</v>
      </c>
      <c r="CL20" s="66">
        <f t="shared" si="66"/>
        <v>0</v>
      </c>
      <c r="CM20" s="66">
        <f t="shared" si="66"/>
        <v>0</v>
      </c>
      <c r="CN20" s="66">
        <f t="shared" si="66"/>
        <v>0</v>
      </c>
      <c r="CO20" s="66">
        <f t="shared" si="66"/>
        <v>0</v>
      </c>
      <c r="CP20" s="66">
        <f t="shared" si="66"/>
        <v>0</v>
      </c>
      <c r="CQ20" s="66">
        <f t="shared" si="66"/>
        <v>0</v>
      </c>
      <c r="CR20" s="75">
        <f t="shared" si="53"/>
        <v>0</v>
      </c>
      <c r="CS20" s="66">
        <f t="shared" si="67"/>
        <v>0</v>
      </c>
      <c r="CT20" s="66">
        <f t="shared" si="67"/>
        <v>0</v>
      </c>
      <c r="CU20" s="66">
        <f t="shared" si="67"/>
        <v>0</v>
      </c>
      <c r="CV20" s="66">
        <f t="shared" si="67"/>
        <v>0</v>
      </c>
      <c r="CW20" s="66">
        <f t="shared" si="67"/>
        <v>0</v>
      </c>
      <c r="CX20" s="66">
        <f t="shared" si="67"/>
        <v>0</v>
      </c>
      <c r="CY20" s="66">
        <f t="shared" si="67"/>
        <v>0</v>
      </c>
      <c r="CZ20" s="66">
        <f t="shared" si="67"/>
        <v>0</v>
      </c>
      <c r="DA20" s="66">
        <f t="shared" si="67"/>
        <v>0</v>
      </c>
      <c r="DB20" s="66">
        <f t="shared" si="67"/>
        <v>0</v>
      </c>
      <c r="DC20" s="66">
        <f t="shared" si="67"/>
        <v>0</v>
      </c>
      <c r="DD20" s="66">
        <f t="shared" si="67"/>
        <v>0</v>
      </c>
      <c r="DE20" s="75">
        <f t="shared" si="55"/>
        <v>0</v>
      </c>
      <c r="DF20" s="66">
        <f t="shared" si="68"/>
        <v>0</v>
      </c>
      <c r="DG20" s="66">
        <f t="shared" si="68"/>
        <v>0</v>
      </c>
      <c r="DH20" s="66">
        <f t="shared" si="68"/>
        <v>0</v>
      </c>
      <c r="DI20" s="66">
        <f t="shared" si="68"/>
        <v>0</v>
      </c>
      <c r="DJ20" s="66">
        <f t="shared" si="68"/>
        <v>0</v>
      </c>
      <c r="DK20" s="66">
        <f t="shared" si="68"/>
        <v>0</v>
      </c>
      <c r="DL20" s="66">
        <f t="shared" si="68"/>
        <v>0</v>
      </c>
      <c r="DM20" s="66">
        <f t="shared" si="68"/>
        <v>0</v>
      </c>
      <c r="DN20" s="66">
        <f t="shared" si="68"/>
        <v>0</v>
      </c>
      <c r="DO20" s="66">
        <f t="shared" si="68"/>
        <v>0</v>
      </c>
      <c r="DP20" s="66">
        <f t="shared" si="68"/>
        <v>0</v>
      </c>
      <c r="DQ20" s="66">
        <f t="shared" si="68"/>
        <v>0</v>
      </c>
      <c r="DR20" s="75">
        <f t="shared" si="57"/>
        <v>0</v>
      </c>
      <c r="DS20" s="66">
        <f t="shared" si="69"/>
        <v>0</v>
      </c>
      <c r="DT20" s="66">
        <f t="shared" si="69"/>
        <v>0</v>
      </c>
      <c r="DU20" s="66">
        <f t="shared" si="69"/>
        <v>0</v>
      </c>
      <c r="DV20" s="66">
        <f t="shared" si="69"/>
        <v>0</v>
      </c>
      <c r="DW20" s="66">
        <f t="shared" si="69"/>
        <v>0</v>
      </c>
      <c r="DX20" s="66">
        <f t="shared" si="69"/>
        <v>0</v>
      </c>
      <c r="DY20" s="66">
        <f t="shared" si="69"/>
        <v>0</v>
      </c>
      <c r="DZ20" s="66">
        <f t="shared" si="69"/>
        <v>0</v>
      </c>
      <c r="EA20" s="66">
        <f t="shared" si="69"/>
        <v>0</v>
      </c>
      <c r="EB20" s="66">
        <f t="shared" si="69"/>
        <v>0</v>
      </c>
      <c r="EC20" s="66">
        <f t="shared" si="69"/>
        <v>0</v>
      </c>
      <c r="ED20" s="66">
        <f t="shared" si="69"/>
        <v>0</v>
      </c>
      <c r="EE20" s="76">
        <f t="shared" si="59"/>
        <v>0</v>
      </c>
    </row>
    <row r="21" spans="1:135" x14ac:dyDescent="0.2">
      <c r="A21" s="19"/>
      <c r="D21" s="2" t="s">
        <v>73</v>
      </c>
      <c r="F21" s="66">
        <f t="shared" si="60"/>
        <v>0</v>
      </c>
      <c r="G21" s="66">
        <f t="shared" si="60"/>
        <v>0</v>
      </c>
      <c r="H21" s="66">
        <f t="shared" si="60"/>
        <v>0</v>
      </c>
      <c r="I21" s="66">
        <f t="shared" si="60"/>
        <v>0</v>
      </c>
      <c r="J21" s="66">
        <f t="shared" si="60"/>
        <v>0</v>
      </c>
      <c r="K21" s="66">
        <f t="shared" si="60"/>
        <v>0</v>
      </c>
      <c r="L21" s="66">
        <f t="shared" si="60"/>
        <v>0</v>
      </c>
      <c r="M21" s="66">
        <f t="shared" si="60"/>
        <v>0</v>
      </c>
      <c r="N21" s="66">
        <f t="shared" si="60"/>
        <v>0</v>
      </c>
      <c r="O21" s="66">
        <f t="shared" si="60"/>
        <v>0</v>
      </c>
      <c r="P21" s="66">
        <f t="shared" si="60"/>
        <v>0</v>
      </c>
      <c r="Q21" s="66">
        <f t="shared" si="60"/>
        <v>0</v>
      </c>
      <c r="R21" s="75">
        <f t="shared" si="41"/>
        <v>0</v>
      </c>
      <c r="S21" s="66">
        <f t="shared" si="61"/>
        <v>0</v>
      </c>
      <c r="T21" s="66">
        <f t="shared" si="61"/>
        <v>0</v>
      </c>
      <c r="U21" s="66">
        <f t="shared" si="61"/>
        <v>0</v>
      </c>
      <c r="V21" s="66">
        <f t="shared" si="61"/>
        <v>0</v>
      </c>
      <c r="W21" s="66">
        <f t="shared" si="61"/>
        <v>0</v>
      </c>
      <c r="X21" s="66">
        <f t="shared" si="61"/>
        <v>0</v>
      </c>
      <c r="Y21" s="66">
        <f t="shared" si="61"/>
        <v>0</v>
      </c>
      <c r="Z21" s="66">
        <f t="shared" si="61"/>
        <v>0</v>
      </c>
      <c r="AA21" s="66">
        <f t="shared" si="61"/>
        <v>0</v>
      </c>
      <c r="AB21" s="66">
        <f t="shared" si="61"/>
        <v>0</v>
      </c>
      <c r="AC21" s="66">
        <f t="shared" si="61"/>
        <v>0</v>
      </c>
      <c r="AD21" s="66">
        <f t="shared" si="61"/>
        <v>0</v>
      </c>
      <c r="AE21" s="75">
        <f t="shared" si="43"/>
        <v>0</v>
      </c>
      <c r="AF21" s="66">
        <f t="shared" si="62"/>
        <v>0</v>
      </c>
      <c r="AG21" s="66">
        <f t="shared" si="62"/>
        <v>0</v>
      </c>
      <c r="AH21" s="66">
        <f t="shared" si="62"/>
        <v>0</v>
      </c>
      <c r="AI21" s="66">
        <f t="shared" si="62"/>
        <v>0</v>
      </c>
      <c r="AJ21" s="66">
        <f t="shared" si="62"/>
        <v>0</v>
      </c>
      <c r="AK21" s="66">
        <f t="shared" si="62"/>
        <v>0</v>
      </c>
      <c r="AL21" s="66">
        <f t="shared" si="62"/>
        <v>0</v>
      </c>
      <c r="AM21" s="66">
        <f t="shared" si="62"/>
        <v>0</v>
      </c>
      <c r="AN21" s="66">
        <f t="shared" si="62"/>
        <v>0</v>
      </c>
      <c r="AO21" s="66">
        <f t="shared" si="62"/>
        <v>0</v>
      </c>
      <c r="AP21" s="66">
        <f t="shared" si="62"/>
        <v>0</v>
      </c>
      <c r="AQ21" s="66">
        <f t="shared" si="62"/>
        <v>0</v>
      </c>
      <c r="AR21" s="75">
        <f t="shared" si="45"/>
        <v>0</v>
      </c>
      <c r="AS21" s="66">
        <f t="shared" si="63"/>
        <v>0</v>
      </c>
      <c r="AT21" s="66">
        <f t="shared" si="63"/>
        <v>0</v>
      </c>
      <c r="AU21" s="66">
        <f t="shared" si="63"/>
        <v>0</v>
      </c>
      <c r="AV21" s="66">
        <f t="shared" si="63"/>
        <v>0</v>
      </c>
      <c r="AW21" s="66">
        <f t="shared" si="63"/>
        <v>0</v>
      </c>
      <c r="AX21" s="66">
        <f t="shared" si="63"/>
        <v>0</v>
      </c>
      <c r="AY21" s="66">
        <f t="shared" si="63"/>
        <v>0</v>
      </c>
      <c r="AZ21" s="66">
        <f t="shared" si="63"/>
        <v>0</v>
      </c>
      <c r="BA21" s="66">
        <f t="shared" si="63"/>
        <v>0</v>
      </c>
      <c r="BB21" s="66">
        <f t="shared" si="63"/>
        <v>0</v>
      </c>
      <c r="BC21" s="66">
        <f t="shared" si="63"/>
        <v>0</v>
      </c>
      <c r="BD21" s="66">
        <f t="shared" si="63"/>
        <v>0</v>
      </c>
      <c r="BE21" s="75">
        <f t="shared" si="47"/>
        <v>0</v>
      </c>
      <c r="BF21" s="66">
        <f t="shared" si="64"/>
        <v>0</v>
      </c>
      <c r="BG21" s="66">
        <f t="shared" si="64"/>
        <v>0</v>
      </c>
      <c r="BH21" s="66">
        <f t="shared" si="64"/>
        <v>0</v>
      </c>
      <c r="BI21" s="66">
        <f t="shared" si="64"/>
        <v>0</v>
      </c>
      <c r="BJ21" s="66">
        <f t="shared" si="64"/>
        <v>0</v>
      </c>
      <c r="BK21" s="66">
        <f t="shared" si="64"/>
        <v>0</v>
      </c>
      <c r="BL21" s="66">
        <f t="shared" si="64"/>
        <v>0</v>
      </c>
      <c r="BM21" s="66">
        <f t="shared" si="64"/>
        <v>0</v>
      </c>
      <c r="BN21" s="66">
        <f t="shared" si="64"/>
        <v>0</v>
      </c>
      <c r="BO21" s="66">
        <f t="shared" si="64"/>
        <v>0</v>
      </c>
      <c r="BP21" s="66">
        <f t="shared" si="64"/>
        <v>0</v>
      </c>
      <c r="BQ21" s="66">
        <f t="shared" si="64"/>
        <v>0</v>
      </c>
      <c r="BR21" s="75">
        <f t="shared" si="49"/>
        <v>0</v>
      </c>
      <c r="BS21" s="66">
        <f t="shared" si="65"/>
        <v>0</v>
      </c>
      <c r="BT21" s="66">
        <f t="shared" si="65"/>
        <v>0</v>
      </c>
      <c r="BU21" s="66">
        <f t="shared" si="65"/>
        <v>0</v>
      </c>
      <c r="BV21" s="66">
        <f t="shared" si="65"/>
        <v>0</v>
      </c>
      <c r="BW21" s="66">
        <f t="shared" si="65"/>
        <v>0</v>
      </c>
      <c r="BX21" s="66">
        <f t="shared" si="65"/>
        <v>0</v>
      </c>
      <c r="BY21" s="66">
        <f t="shared" si="65"/>
        <v>0</v>
      </c>
      <c r="BZ21" s="66">
        <f t="shared" si="65"/>
        <v>0</v>
      </c>
      <c r="CA21" s="66">
        <f t="shared" si="65"/>
        <v>0</v>
      </c>
      <c r="CB21" s="66">
        <f t="shared" si="65"/>
        <v>0</v>
      </c>
      <c r="CC21" s="66">
        <f t="shared" si="65"/>
        <v>0</v>
      </c>
      <c r="CD21" s="66">
        <f t="shared" si="65"/>
        <v>0</v>
      </c>
      <c r="CE21" s="75">
        <f t="shared" si="51"/>
        <v>0</v>
      </c>
      <c r="CF21" s="66">
        <f t="shared" si="66"/>
        <v>0</v>
      </c>
      <c r="CG21" s="66">
        <f t="shared" si="66"/>
        <v>0</v>
      </c>
      <c r="CH21" s="66">
        <f t="shared" si="66"/>
        <v>0</v>
      </c>
      <c r="CI21" s="66">
        <f t="shared" si="66"/>
        <v>0</v>
      </c>
      <c r="CJ21" s="66">
        <f t="shared" si="66"/>
        <v>0</v>
      </c>
      <c r="CK21" s="66">
        <f t="shared" si="66"/>
        <v>0</v>
      </c>
      <c r="CL21" s="66">
        <f t="shared" si="66"/>
        <v>0</v>
      </c>
      <c r="CM21" s="66">
        <f t="shared" si="66"/>
        <v>0</v>
      </c>
      <c r="CN21" s="66">
        <f t="shared" si="66"/>
        <v>0</v>
      </c>
      <c r="CO21" s="66">
        <f t="shared" si="66"/>
        <v>0</v>
      </c>
      <c r="CP21" s="66">
        <f t="shared" si="66"/>
        <v>0</v>
      </c>
      <c r="CQ21" s="66">
        <f t="shared" si="66"/>
        <v>0</v>
      </c>
      <c r="CR21" s="75">
        <f t="shared" si="53"/>
        <v>0</v>
      </c>
      <c r="CS21" s="66">
        <f t="shared" si="67"/>
        <v>0</v>
      </c>
      <c r="CT21" s="66">
        <f t="shared" si="67"/>
        <v>0</v>
      </c>
      <c r="CU21" s="66">
        <f t="shared" si="67"/>
        <v>0</v>
      </c>
      <c r="CV21" s="66">
        <f t="shared" si="67"/>
        <v>0</v>
      </c>
      <c r="CW21" s="66">
        <f t="shared" si="67"/>
        <v>0</v>
      </c>
      <c r="CX21" s="66">
        <f t="shared" si="67"/>
        <v>0</v>
      </c>
      <c r="CY21" s="66">
        <f t="shared" si="67"/>
        <v>0</v>
      </c>
      <c r="CZ21" s="66">
        <f t="shared" si="67"/>
        <v>0</v>
      </c>
      <c r="DA21" s="66">
        <f t="shared" si="67"/>
        <v>0</v>
      </c>
      <c r="DB21" s="66">
        <f t="shared" si="67"/>
        <v>0</v>
      </c>
      <c r="DC21" s="66">
        <f t="shared" si="67"/>
        <v>0</v>
      </c>
      <c r="DD21" s="66">
        <f t="shared" si="67"/>
        <v>0</v>
      </c>
      <c r="DE21" s="75">
        <f t="shared" si="55"/>
        <v>0</v>
      </c>
      <c r="DF21" s="66">
        <f t="shared" si="68"/>
        <v>0</v>
      </c>
      <c r="DG21" s="66">
        <f t="shared" si="68"/>
        <v>0</v>
      </c>
      <c r="DH21" s="66">
        <f t="shared" si="68"/>
        <v>0</v>
      </c>
      <c r="DI21" s="66">
        <f t="shared" si="68"/>
        <v>0</v>
      </c>
      <c r="DJ21" s="66">
        <f t="shared" si="68"/>
        <v>0</v>
      </c>
      <c r="DK21" s="66">
        <f t="shared" si="68"/>
        <v>0</v>
      </c>
      <c r="DL21" s="66">
        <f t="shared" si="68"/>
        <v>0</v>
      </c>
      <c r="DM21" s="66">
        <f t="shared" si="68"/>
        <v>0</v>
      </c>
      <c r="DN21" s="66">
        <f t="shared" si="68"/>
        <v>0</v>
      </c>
      <c r="DO21" s="66">
        <f t="shared" si="68"/>
        <v>0</v>
      </c>
      <c r="DP21" s="66">
        <f t="shared" si="68"/>
        <v>0</v>
      </c>
      <c r="DQ21" s="66">
        <f t="shared" si="68"/>
        <v>0</v>
      </c>
      <c r="DR21" s="75">
        <f t="shared" si="57"/>
        <v>0</v>
      </c>
      <c r="DS21" s="66">
        <f t="shared" si="69"/>
        <v>0</v>
      </c>
      <c r="DT21" s="66">
        <f t="shared" si="69"/>
        <v>0</v>
      </c>
      <c r="DU21" s="66">
        <f t="shared" si="69"/>
        <v>0</v>
      </c>
      <c r="DV21" s="66">
        <f t="shared" si="69"/>
        <v>0</v>
      </c>
      <c r="DW21" s="66">
        <f t="shared" si="69"/>
        <v>0</v>
      </c>
      <c r="DX21" s="66">
        <f t="shared" si="69"/>
        <v>0</v>
      </c>
      <c r="DY21" s="66">
        <f t="shared" si="69"/>
        <v>0</v>
      </c>
      <c r="DZ21" s="66">
        <f t="shared" si="69"/>
        <v>0</v>
      </c>
      <c r="EA21" s="66">
        <f t="shared" si="69"/>
        <v>0</v>
      </c>
      <c r="EB21" s="66">
        <f t="shared" si="69"/>
        <v>0</v>
      </c>
      <c r="EC21" s="66">
        <f t="shared" si="69"/>
        <v>0</v>
      </c>
      <c r="ED21" s="66">
        <f t="shared" si="69"/>
        <v>0</v>
      </c>
      <c r="EE21" s="76">
        <f t="shared" si="59"/>
        <v>0</v>
      </c>
    </row>
    <row r="22" spans="1:135" x14ac:dyDescent="0.2">
      <c r="A22" s="19"/>
      <c r="D22" s="2" t="s">
        <v>74</v>
      </c>
      <c r="F22" s="66">
        <f t="shared" si="60"/>
        <v>0</v>
      </c>
      <c r="G22" s="66">
        <f t="shared" si="60"/>
        <v>0</v>
      </c>
      <c r="H22" s="66">
        <f t="shared" si="60"/>
        <v>0</v>
      </c>
      <c r="I22" s="66">
        <f t="shared" si="60"/>
        <v>0</v>
      </c>
      <c r="J22" s="66">
        <f t="shared" si="60"/>
        <v>0</v>
      </c>
      <c r="K22" s="66">
        <f t="shared" si="60"/>
        <v>0</v>
      </c>
      <c r="L22" s="66">
        <f t="shared" si="60"/>
        <v>0</v>
      </c>
      <c r="M22" s="66">
        <f t="shared" si="60"/>
        <v>0</v>
      </c>
      <c r="N22" s="66">
        <f t="shared" si="60"/>
        <v>0</v>
      </c>
      <c r="O22" s="66">
        <f t="shared" si="60"/>
        <v>0</v>
      </c>
      <c r="P22" s="66">
        <f t="shared" si="60"/>
        <v>0</v>
      </c>
      <c r="Q22" s="66">
        <f t="shared" si="60"/>
        <v>0</v>
      </c>
      <c r="R22" s="75">
        <f t="shared" si="41"/>
        <v>0</v>
      </c>
      <c r="S22" s="66">
        <f t="shared" si="61"/>
        <v>0</v>
      </c>
      <c r="T22" s="66">
        <f t="shared" si="61"/>
        <v>0</v>
      </c>
      <c r="U22" s="66">
        <f t="shared" si="61"/>
        <v>0</v>
      </c>
      <c r="V22" s="66">
        <f t="shared" si="61"/>
        <v>0</v>
      </c>
      <c r="W22" s="66">
        <f t="shared" si="61"/>
        <v>0</v>
      </c>
      <c r="X22" s="66">
        <f t="shared" si="61"/>
        <v>0</v>
      </c>
      <c r="Y22" s="66">
        <f t="shared" si="61"/>
        <v>0</v>
      </c>
      <c r="Z22" s="66">
        <f t="shared" si="61"/>
        <v>0</v>
      </c>
      <c r="AA22" s="66">
        <f t="shared" si="61"/>
        <v>0</v>
      </c>
      <c r="AB22" s="66">
        <f t="shared" si="61"/>
        <v>0</v>
      </c>
      <c r="AC22" s="66">
        <f t="shared" si="61"/>
        <v>0</v>
      </c>
      <c r="AD22" s="66">
        <f t="shared" si="61"/>
        <v>0</v>
      </c>
      <c r="AE22" s="75">
        <f t="shared" si="43"/>
        <v>0</v>
      </c>
      <c r="AF22" s="66">
        <f t="shared" si="62"/>
        <v>0</v>
      </c>
      <c r="AG22" s="66">
        <f t="shared" si="62"/>
        <v>0</v>
      </c>
      <c r="AH22" s="66">
        <f t="shared" si="62"/>
        <v>0</v>
      </c>
      <c r="AI22" s="66">
        <f t="shared" si="62"/>
        <v>0</v>
      </c>
      <c r="AJ22" s="66">
        <f t="shared" si="62"/>
        <v>0</v>
      </c>
      <c r="AK22" s="66">
        <f t="shared" si="62"/>
        <v>0</v>
      </c>
      <c r="AL22" s="66">
        <f t="shared" si="62"/>
        <v>0</v>
      </c>
      <c r="AM22" s="66">
        <f t="shared" si="62"/>
        <v>0</v>
      </c>
      <c r="AN22" s="66">
        <f t="shared" si="62"/>
        <v>0</v>
      </c>
      <c r="AO22" s="66">
        <f t="shared" si="62"/>
        <v>0</v>
      </c>
      <c r="AP22" s="66">
        <f t="shared" si="62"/>
        <v>0</v>
      </c>
      <c r="AQ22" s="66">
        <f t="shared" si="62"/>
        <v>0</v>
      </c>
      <c r="AR22" s="75">
        <f t="shared" si="45"/>
        <v>0</v>
      </c>
      <c r="AS22" s="66">
        <f t="shared" si="63"/>
        <v>0</v>
      </c>
      <c r="AT22" s="66">
        <f t="shared" si="63"/>
        <v>0</v>
      </c>
      <c r="AU22" s="66">
        <f t="shared" si="63"/>
        <v>0</v>
      </c>
      <c r="AV22" s="66">
        <f t="shared" si="63"/>
        <v>0</v>
      </c>
      <c r="AW22" s="66">
        <f t="shared" si="63"/>
        <v>0</v>
      </c>
      <c r="AX22" s="66">
        <f t="shared" si="63"/>
        <v>0</v>
      </c>
      <c r="AY22" s="66">
        <f t="shared" si="63"/>
        <v>0</v>
      </c>
      <c r="AZ22" s="66">
        <f t="shared" si="63"/>
        <v>0</v>
      </c>
      <c r="BA22" s="66">
        <f t="shared" si="63"/>
        <v>0</v>
      </c>
      <c r="BB22" s="66">
        <f t="shared" si="63"/>
        <v>0</v>
      </c>
      <c r="BC22" s="66">
        <f t="shared" si="63"/>
        <v>0</v>
      </c>
      <c r="BD22" s="66">
        <f t="shared" si="63"/>
        <v>0</v>
      </c>
      <c r="BE22" s="75">
        <f t="shared" si="47"/>
        <v>0</v>
      </c>
      <c r="BF22" s="66">
        <f t="shared" si="64"/>
        <v>0</v>
      </c>
      <c r="BG22" s="66">
        <f t="shared" si="64"/>
        <v>0</v>
      </c>
      <c r="BH22" s="66">
        <f t="shared" si="64"/>
        <v>0</v>
      </c>
      <c r="BI22" s="66">
        <f t="shared" si="64"/>
        <v>0</v>
      </c>
      <c r="BJ22" s="66">
        <f t="shared" si="64"/>
        <v>0</v>
      </c>
      <c r="BK22" s="66">
        <f t="shared" si="64"/>
        <v>0</v>
      </c>
      <c r="BL22" s="66">
        <f t="shared" si="64"/>
        <v>0</v>
      </c>
      <c r="BM22" s="66">
        <f t="shared" si="64"/>
        <v>0</v>
      </c>
      <c r="BN22" s="66">
        <f t="shared" si="64"/>
        <v>0</v>
      </c>
      <c r="BO22" s="66">
        <f t="shared" si="64"/>
        <v>0</v>
      </c>
      <c r="BP22" s="66">
        <f t="shared" si="64"/>
        <v>0</v>
      </c>
      <c r="BQ22" s="66">
        <f t="shared" si="64"/>
        <v>0</v>
      </c>
      <c r="BR22" s="75">
        <f t="shared" si="49"/>
        <v>0</v>
      </c>
      <c r="BS22" s="66">
        <f t="shared" si="65"/>
        <v>0</v>
      </c>
      <c r="BT22" s="66">
        <f t="shared" si="65"/>
        <v>0</v>
      </c>
      <c r="BU22" s="66">
        <f t="shared" si="65"/>
        <v>0</v>
      </c>
      <c r="BV22" s="66">
        <f t="shared" si="65"/>
        <v>0</v>
      </c>
      <c r="BW22" s="66">
        <f t="shared" si="65"/>
        <v>0</v>
      </c>
      <c r="BX22" s="66">
        <f t="shared" si="65"/>
        <v>0</v>
      </c>
      <c r="BY22" s="66">
        <f t="shared" si="65"/>
        <v>0</v>
      </c>
      <c r="BZ22" s="66">
        <f t="shared" si="65"/>
        <v>0</v>
      </c>
      <c r="CA22" s="66">
        <f t="shared" si="65"/>
        <v>0</v>
      </c>
      <c r="CB22" s="66">
        <f t="shared" si="65"/>
        <v>0</v>
      </c>
      <c r="CC22" s="66">
        <f t="shared" si="65"/>
        <v>0</v>
      </c>
      <c r="CD22" s="66">
        <f t="shared" si="65"/>
        <v>0</v>
      </c>
      <c r="CE22" s="75">
        <f t="shared" si="51"/>
        <v>0</v>
      </c>
      <c r="CF22" s="66">
        <f t="shared" si="66"/>
        <v>0</v>
      </c>
      <c r="CG22" s="66">
        <f t="shared" si="66"/>
        <v>0</v>
      </c>
      <c r="CH22" s="66">
        <f t="shared" si="66"/>
        <v>0</v>
      </c>
      <c r="CI22" s="66">
        <f t="shared" si="66"/>
        <v>0</v>
      </c>
      <c r="CJ22" s="66">
        <f t="shared" si="66"/>
        <v>0</v>
      </c>
      <c r="CK22" s="66">
        <f t="shared" si="66"/>
        <v>0</v>
      </c>
      <c r="CL22" s="66">
        <f t="shared" si="66"/>
        <v>0</v>
      </c>
      <c r="CM22" s="66">
        <f t="shared" si="66"/>
        <v>0</v>
      </c>
      <c r="CN22" s="66">
        <f t="shared" si="66"/>
        <v>0</v>
      </c>
      <c r="CO22" s="66">
        <f t="shared" si="66"/>
        <v>0</v>
      </c>
      <c r="CP22" s="66">
        <f t="shared" si="66"/>
        <v>0</v>
      </c>
      <c r="CQ22" s="66">
        <f t="shared" si="66"/>
        <v>0</v>
      </c>
      <c r="CR22" s="75">
        <f t="shared" si="53"/>
        <v>0</v>
      </c>
      <c r="CS22" s="66">
        <f t="shared" si="67"/>
        <v>0</v>
      </c>
      <c r="CT22" s="66">
        <f t="shared" si="67"/>
        <v>0</v>
      </c>
      <c r="CU22" s="66">
        <f t="shared" si="67"/>
        <v>0</v>
      </c>
      <c r="CV22" s="66">
        <f t="shared" si="67"/>
        <v>0</v>
      </c>
      <c r="CW22" s="66">
        <f t="shared" si="67"/>
        <v>0</v>
      </c>
      <c r="CX22" s="66">
        <f t="shared" si="67"/>
        <v>0</v>
      </c>
      <c r="CY22" s="66">
        <f t="shared" si="67"/>
        <v>0</v>
      </c>
      <c r="CZ22" s="66">
        <f t="shared" si="67"/>
        <v>0</v>
      </c>
      <c r="DA22" s="66">
        <f t="shared" si="67"/>
        <v>0</v>
      </c>
      <c r="DB22" s="66">
        <f t="shared" si="67"/>
        <v>0</v>
      </c>
      <c r="DC22" s="66">
        <f t="shared" si="67"/>
        <v>0</v>
      </c>
      <c r="DD22" s="66">
        <f t="shared" si="67"/>
        <v>0</v>
      </c>
      <c r="DE22" s="75">
        <f t="shared" si="55"/>
        <v>0</v>
      </c>
      <c r="DF22" s="66">
        <f t="shared" si="68"/>
        <v>0</v>
      </c>
      <c r="DG22" s="66">
        <f t="shared" si="68"/>
        <v>0</v>
      </c>
      <c r="DH22" s="66">
        <f t="shared" si="68"/>
        <v>0</v>
      </c>
      <c r="DI22" s="66">
        <f t="shared" si="68"/>
        <v>0</v>
      </c>
      <c r="DJ22" s="66">
        <f t="shared" si="68"/>
        <v>0</v>
      </c>
      <c r="DK22" s="66">
        <f t="shared" si="68"/>
        <v>0</v>
      </c>
      <c r="DL22" s="66">
        <f t="shared" si="68"/>
        <v>0</v>
      </c>
      <c r="DM22" s="66">
        <f t="shared" si="68"/>
        <v>0</v>
      </c>
      <c r="DN22" s="66">
        <f t="shared" si="68"/>
        <v>0</v>
      </c>
      <c r="DO22" s="66">
        <f t="shared" si="68"/>
        <v>0</v>
      </c>
      <c r="DP22" s="66">
        <f t="shared" si="68"/>
        <v>0</v>
      </c>
      <c r="DQ22" s="66">
        <f t="shared" si="68"/>
        <v>0</v>
      </c>
      <c r="DR22" s="75">
        <f t="shared" si="57"/>
        <v>0</v>
      </c>
      <c r="DS22" s="66">
        <f t="shared" si="69"/>
        <v>0</v>
      </c>
      <c r="DT22" s="66">
        <f t="shared" si="69"/>
        <v>0</v>
      </c>
      <c r="DU22" s="66">
        <f t="shared" si="69"/>
        <v>0</v>
      </c>
      <c r="DV22" s="66">
        <f t="shared" si="69"/>
        <v>0</v>
      </c>
      <c r="DW22" s="66">
        <f t="shared" si="69"/>
        <v>0</v>
      </c>
      <c r="DX22" s="66">
        <f t="shared" si="69"/>
        <v>0</v>
      </c>
      <c r="DY22" s="66">
        <f t="shared" si="69"/>
        <v>0</v>
      </c>
      <c r="DZ22" s="66">
        <f t="shared" si="69"/>
        <v>0</v>
      </c>
      <c r="EA22" s="66">
        <f t="shared" si="69"/>
        <v>0</v>
      </c>
      <c r="EB22" s="66">
        <f t="shared" si="69"/>
        <v>0</v>
      </c>
      <c r="EC22" s="66">
        <f t="shared" si="69"/>
        <v>0</v>
      </c>
      <c r="ED22" s="66">
        <f t="shared" si="69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F23" s="66">
        <f t="shared" si="60"/>
        <v>0</v>
      </c>
      <c r="G23" s="66">
        <f t="shared" si="60"/>
        <v>0</v>
      </c>
      <c r="H23" s="66">
        <f t="shared" si="60"/>
        <v>0</v>
      </c>
      <c r="I23" s="66">
        <f t="shared" si="60"/>
        <v>0</v>
      </c>
      <c r="J23" s="66">
        <f t="shared" si="60"/>
        <v>0</v>
      </c>
      <c r="K23" s="66">
        <f t="shared" si="60"/>
        <v>0</v>
      </c>
      <c r="L23" s="66">
        <f t="shared" si="60"/>
        <v>0</v>
      </c>
      <c r="M23" s="66">
        <f t="shared" si="60"/>
        <v>0</v>
      </c>
      <c r="N23" s="66">
        <f t="shared" si="60"/>
        <v>0</v>
      </c>
      <c r="O23" s="66">
        <f t="shared" si="60"/>
        <v>0</v>
      </c>
      <c r="P23" s="66">
        <f t="shared" si="60"/>
        <v>0</v>
      </c>
      <c r="Q23" s="66">
        <f t="shared" si="60"/>
        <v>0</v>
      </c>
      <c r="R23" s="75">
        <f t="shared" si="41"/>
        <v>0</v>
      </c>
      <c r="S23" s="66">
        <f t="shared" si="61"/>
        <v>0</v>
      </c>
      <c r="T23" s="66">
        <f t="shared" si="61"/>
        <v>0</v>
      </c>
      <c r="U23" s="66">
        <f t="shared" si="61"/>
        <v>0</v>
      </c>
      <c r="V23" s="66">
        <f t="shared" si="61"/>
        <v>0</v>
      </c>
      <c r="W23" s="66">
        <f t="shared" si="61"/>
        <v>0</v>
      </c>
      <c r="X23" s="66">
        <f t="shared" si="61"/>
        <v>0</v>
      </c>
      <c r="Y23" s="66">
        <f t="shared" si="61"/>
        <v>0</v>
      </c>
      <c r="Z23" s="66">
        <f t="shared" si="61"/>
        <v>0</v>
      </c>
      <c r="AA23" s="66">
        <f t="shared" si="61"/>
        <v>0</v>
      </c>
      <c r="AB23" s="66">
        <f t="shared" si="61"/>
        <v>0</v>
      </c>
      <c r="AC23" s="66">
        <f t="shared" si="61"/>
        <v>0</v>
      </c>
      <c r="AD23" s="66">
        <f t="shared" si="61"/>
        <v>0</v>
      </c>
      <c r="AE23" s="75">
        <f t="shared" si="43"/>
        <v>0</v>
      </c>
      <c r="AF23" s="66">
        <f t="shared" si="62"/>
        <v>0</v>
      </c>
      <c r="AG23" s="66">
        <f t="shared" si="62"/>
        <v>0</v>
      </c>
      <c r="AH23" s="66">
        <f t="shared" si="62"/>
        <v>0</v>
      </c>
      <c r="AI23" s="66">
        <f t="shared" si="62"/>
        <v>0</v>
      </c>
      <c r="AJ23" s="66">
        <f t="shared" si="62"/>
        <v>0</v>
      </c>
      <c r="AK23" s="66">
        <f t="shared" si="62"/>
        <v>0</v>
      </c>
      <c r="AL23" s="66">
        <f t="shared" si="62"/>
        <v>0</v>
      </c>
      <c r="AM23" s="66">
        <f t="shared" si="62"/>
        <v>0</v>
      </c>
      <c r="AN23" s="66">
        <f t="shared" si="62"/>
        <v>0</v>
      </c>
      <c r="AO23" s="66">
        <f t="shared" si="62"/>
        <v>0</v>
      </c>
      <c r="AP23" s="66">
        <f t="shared" si="62"/>
        <v>0</v>
      </c>
      <c r="AQ23" s="66">
        <f t="shared" si="62"/>
        <v>0</v>
      </c>
      <c r="AR23" s="75">
        <f t="shared" si="45"/>
        <v>0</v>
      </c>
      <c r="AS23" s="66">
        <f t="shared" si="63"/>
        <v>0</v>
      </c>
      <c r="AT23" s="66">
        <f t="shared" si="63"/>
        <v>0</v>
      </c>
      <c r="AU23" s="66">
        <f t="shared" si="63"/>
        <v>0</v>
      </c>
      <c r="AV23" s="66">
        <f t="shared" si="63"/>
        <v>0</v>
      </c>
      <c r="AW23" s="66">
        <f t="shared" si="63"/>
        <v>0</v>
      </c>
      <c r="AX23" s="66">
        <f t="shared" si="63"/>
        <v>0</v>
      </c>
      <c r="AY23" s="66">
        <f t="shared" si="63"/>
        <v>0</v>
      </c>
      <c r="AZ23" s="66">
        <f t="shared" si="63"/>
        <v>0</v>
      </c>
      <c r="BA23" s="66">
        <f t="shared" si="63"/>
        <v>0</v>
      </c>
      <c r="BB23" s="66">
        <f t="shared" si="63"/>
        <v>0</v>
      </c>
      <c r="BC23" s="66">
        <f t="shared" si="63"/>
        <v>0</v>
      </c>
      <c r="BD23" s="66">
        <f t="shared" si="63"/>
        <v>0</v>
      </c>
      <c r="BE23" s="75">
        <f t="shared" si="47"/>
        <v>0</v>
      </c>
      <c r="BF23" s="66">
        <f t="shared" si="64"/>
        <v>0</v>
      </c>
      <c r="BG23" s="66">
        <f t="shared" si="64"/>
        <v>0</v>
      </c>
      <c r="BH23" s="66">
        <f t="shared" si="64"/>
        <v>0</v>
      </c>
      <c r="BI23" s="66">
        <f t="shared" si="64"/>
        <v>0</v>
      </c>
      <c r="BJ23" s="66">
        <f t="shared" si="64"/>
        <v>0</v>
      </c>
      <c r="BK23" s="66">
        <f t="shared" si="64"/>
        <v>0</v>
      </c>
      <c r="BL23" s="66">
        <f t="shared" si="64"/>
        <v>0</v>
      </c>
      <c r="BM23" s="66">
        <f t="shared" si="64"/>
        <v>0</v>
      </c>
      <c r="BN23" s="66">
        <f t="shared" si="64"/>
        <v>0</v>
      </c>
      <c r="BO23" s="66">
        <f t="shared" si="64"/>
        <v>0</v>
      </c>
      <c r="BP23" s="66">
        <f t="shared" si="64"/>
        <v>0</v>
      </c>
      <c r="BQ23" s="66">
        <f t="shared" si="64"/>
        <v>0</v>
      </c>
      <c r="BR23" s="75">
        <f t="shared" si="49"/>
        <v>0</v>
      </c>
      <c r="BS23" s="66">
        <f t="shared" si="65"/>
        <v>0</v>
      </c>
      <c r="BT23" s="66">
        <f t="shared" si="65"/>
        <v>0</v>
      </c>
      <c r="BU23" s="66">
        <f t="shared" si="65"/>
        <v>0</v>
      </c>
      <c r="BV23" s="66">
        <f t="shared" si="65"/>
        <v>0</v>
      </c>
      <c r="BW23" s="66">
        <f t="shared" si="65"/>
        <v>0</v>
      </c>
      <c r="BX23" s="66">
        <f t="shared" si="65"/>
        <v>0</v>
      </c>
      <c r="BY23" s="66">
        <f t="shared" si="65"/>
        <v>0</v>
      </c>
      <c r="BZ23" s="66">
        <f t="shared" si="65"/>
        <v>0</v>
      </c>
      <c r="CA23" s="66">
        <f t="shared" si="65"/>
        <v>0</v>
      </c>
      <c r="CB23" s="66">
        <f t="shared" si="65"/>
        <v>0</v>
      </c>
      <c r="CC23" s="66">
        <f t="shared" si="65"/>
        <v>0</v>
      </c>
      <c r="CD23" s="66">
        <f t="shared" si="65"/>
        <v>0</v>
      </c>
      <c r="CE23" s="75">
        <f t="shared" si="51"/>
        <v>0</v>
      </c>
      <c r="CF23" s="66">
        <f t="shared" si="66"/>
        <v>0</v>
      </c>
      <c r="CG23" s="66">
        <f t="shared" si="66"/>
        <v>0</v>
      </c>
      <c r="CH23" s="66">
        <f t="shared" si="66"/>
        <v>0</v>
      </c>
      <c r="CI23" s="66">
        <f t="shared" si="66"/>
        <v>0</v>
      </c>
      <c r="CJ23" s="66">
        <f t="shared" si="66"/>
        <v>0</v>
      </c>
      <c r="CK23" s="66">
        <f t="shared" si="66"/>
        <v>0</v>
      </c>
      <c r="CL23" s="66">
        <f t="shared" si="66"/>
        <v>0</v>
      </c>
      <c r="CM23" s="66">
        <f t="shared" si="66"/>
        <v>0</v>
      </c>
      <c r="CN23" s="66">
        <f t="shared" si="66"/>
        <v>0</v>
      </c>
      <c r="CO23" s="66">
        <f t="shared" si="66"/>
        <v>0</v>
      </c>
      <c r="CP23" s="66">
        <f t="shared" si="66"/>
        <v>0</v>
      </c>
      <c r="CQ23" s="66">
        <f t="shared" si="66"/>
        <v>0</v>
      </c>
      <c r="CR23" s="75">
        <f t="shared" si="53"/>
        <v>0</v>
      </c>
      <c r="CS23" s="66">
        <f t="shared" si="67"/>
        <v>0</v>
      </c>
      <c r="CT23" s="66">
        <f t="shared" si="67"/>
        <v>0</v>
      </c>
      <c r="CU23" s="66">
        <f t="shared" si="67"/>
        <v>0</v>
      </c>
      <c r="CV23" s="66">
        <f t="shared" si="67"/>
        <v>0</v>
      </c>
      <c r="CW23" s="66">
        <f t="shared" si="67"/>
        <v>0</v>
      </c>
      <c r="CX23" s="66">
        <f t="shared" si="67"/>
        <v>0</v>
      </c>
      <c r="CY23" s="66">
        <f t="shared" si="67"/>
        <v>0</v>
      </c>
      <c r="CZ23" s="66">
        <f t="shared" si="67"/>
        <v>0</v>
      </c>
      <c r="DA23" s="66">
        <f t="shared" si="67"/>
        <v>0</v>
      </c>
      <c r="DB23" s="66">
        <f t="shared" si="67"/>
        <v>0</v>
      </c>
      <c r="DC23" s="66">
        <f t="shared" si="67"/>
        <v>0</v>
      </c>
      <c r="DD23" s="66">
        <f t="shared" si="67"/>
        <v>0</v>
      </c>
      <c r="DE23" s="75">
        <f t="shared" si="55"/>
        <v>0</v>
      </c>
      <c r="DF23" s="66">
        <f t="shared" si="68"/>
        <v>0</v>
      </c>
      <c r="DG23" s="66">
        <f t="shared" si="68"/>
        <v>0</v>
      </c>
      <c r="DH23" s="66">
        <f t="shared" si="68"/>
        <v>0</v>
      </c>
      <c r="DI23" s="66">
        <f t="shared" si="68"/>
        <v>0</v>
      </c>
      <c r="DJ23" s="66">
        <f t="shared" si="68"/>
        <v>0</v>
      </c>
      <c r="DK23" s="66">
        <f t="shared" si="68"/>
        <v>0</v>
      </c>
      <c r="DL23" s="66">
        <f t="shared" si="68"/>
        <v>0</v>
      </c>
      <c r="DM23" s="66">
        <f t="shared" si="68"/>
        <v>0</v>
      </c>
      <c r="DN23" s="66">
        <f t="shared" si="68"/>
        <v>0</v>
      </c>
      <c r="DO23" s="66">
        <f t="shared" si="68"/>
        <v>0</v>
      </c>
      <c r="DP23" s="66">
        <f t="shared" si="68"/>
        <v>0</v>
      </c>
      <c r="DQ23" s="66">
        <f t="shared" si="68"/>
        <v>0</v>
      </c>
      <c r="DR23" s="75">
        <f t="shared" si="57"/>
        <v>0</v>
      </c>
      <c r="DS23" s="66">
        <f t="shared" si="69"/>
        <v>0</v>
      </c>
      <c r="DT23" s="66">
        <f t="shared" si="69"/>
        <v>0</v>
      </c>
      <c r="DU23" s="66">
        <f t="shared" si="69"/>
        <v>0</v>
      </c>
      <c r="DV23" s="66">
        <f t="shared" si="69"/>
        <v>0</v>
      </c>
      <c r="DW23" s="66">
        <f t="shared" si="69"/>
        <v>0</v>
      </c>
      <c r="DX23" s="66">
        <f t="shared" si="69"/>
        <v>0</v>
      </c>
      <c r="DY23" s="66">
        <f t="shared" si="69"/>
        <v>0</v>
      </c>
      <c r="DZ23" s="66">
        <f t="shared" si="69"/>
        <v>0</v>
      </c>
      <c r="EA23" s="66">
        <f t="shared" si="69"/>
        <v>0</v>
      </c>
      <c r="EB23" s="66">
        <f t="shared" si="69"/>
        <v>0</v>
      </c>
      <c r="EC23" s="66">
        <f t="shared" si="69"/>
        <v>0</v>
      </c>
      <c r="ED23" s="66">
        <f t="shared" si="69"/>
        <v>0</v>
      </c>
      <c r="EE23" s="76">
        <f t="shared" si="59"/>
        <v>0</v>
      </c>
    </row>
    <row r="24" spans="1:135" x14ac:dyDescent="0.2">
      <c r="A24" s="2"/>
      <c r="D24" s="2" t="s">
        <v>76</v>
      </c>
      <c r="F24" s="66">
        <f t="shared" si="60"/>
        <v>0</v>
      </c>
      <c r="G24" s="66">
        <f t="shared" si="60"/>
        <v>0</v>
      </c>
      <c r="H24" s="66">
        <f t="shared" si="60"/>
        <v>0</v>
      </c>
      <c r="I24" s="66">
        <f t="shared" si="60"/>
        <v>0</v>
      </c>
      <c r="J24" s="66">
        <f t="shared" si="60"/>
        <v>0</v>
      </c>
      <c r="K24" s="66">
        <f t="shared" si="60"/>
        <v>0</v>
      </c>
      <c r="L24" s="66">
        <f t="shared" si="60"/>
        <v>0</v>
      </c>
      <c r="M24" s="66">
        <f t="shared" si="60"/>
        <v>0</v>
      </c>
      <c r="N24" s="66">
        <f t="shared" si="60"/>
        <v>0</v>
      </c>
      <c r="O24" s="66">
        <f t="shared" si="60"/>
        <v>0</v>
      </c>
      <c r="P24" s="66">
        <f t="shared" si="60"/>
        <v>0</v>
      </c>
      <c r="Q24" s="66">
        <f t="shared" si="60"/>
        <v>0</v>
      </c>
      <c r="R24" s="75">
        <f t="shared" si="41"/>
        <v>0</v>
      </c>
      <c r="S24" s="66">
        <f t="shared" si="61"/>
        <v>0</v>
      </c>
      <c r="T24" s="66">
        <f t="shared" si="61"/>
        <v>0</v>
      </c>
      <c r="U24" s="66">
        <f t="shared" si="61"/>
        <v>0</v>
      </c>
      <c r="V24" s="66">
        <f t="shared" si="61"/>
        <v>0</v>
      </c>
      <c r="W24" s="66">
        <f t="shared" si="61"/>
        <v>0</v>
      </c>
      <c r="X24" s="66">
        <f t="shared" si="61"/>
        <v>0</v>
      </c>
      <c r="Y24" s="66">
        <f t="shared" si="61"/>
        <v>0</v>
      </c>
      <c r="Z24" s="66">
        <f t="shared" si="61"/>
        <v>0</v>
      </c>
      <c r="AA24" s="66">
        <f t="shared" si="61"/>
        <v>0</v>
      </c>
      <c r="AB24" s="66">
        <f t="shared" si="61"/>
        <v>0</v>
      </c>
      <c r="AC24" s="66">
        <f t="shared" si="61"/>
        <v>0</v>
      </c>
      <c r="AD24" s="66">
        <f t="shared" si="61"/>
        <v>0</v>
      </c>
      <c r="AE24" s="75">
        <f t="shared" si="43"/>
        <v>0</v>
      </c>
      <c r="AF24" s="66">
        <f t="shared" si="62"/>
        <v>0</v>
      </c>
      <c r="AG24" s="66">
        <f t="shared" si="62"/>
        <v>0</v>
      </c>
      <c r="AH24" s="66">
        <f t="shared" si="62"/>
        <v>0</v>
      </c>
      <c r="AI24" s="66">
        <f t="shared" si="62"/>
        <v>0</v>
      </c>
      <c r="AJ24" s="66">
        <f t="shared" si="62"/>
        <v>0</v>
      </c>
      <c r="AK24" s="66">
        <f t="shared" si="62"/>
        <v>0</v>
      </c>
      <c r="AL24" s="66">
        <f t="shared" si="62"/>
        <v>0</v>
      </c>
      <c r="AM24" s="66">
        <f t="shared" si="62"/>
        <v>0</v>
      </c>
      <c r="AN24" s="66">
        <f t="shared" si="62"/>
        <v>0</v>
      </c>
      <c r="AO24" s="66">
        <f t="shared" si="62"/>
        <v>0</v>
      </c>
      <c r="AP24" s="66">
        <f t="shared" si="62"/>
        <v>0</v>
      </c>
      <c r="AQ24" s="66">
        <f t="shared" si="62"/>
        <v>0</v>
      </c>
      <c r="AR24" s="75">
        <f t="shared" si="45"/>
        <v>0</v>
      </c>
      <c r="AS24" s="66">
        <f t="shared" si="63"/>
        <v>0</v>
      </c>
      <c r="AT24" s="66">
        <f t="shared" si="63"/>
        <v>0</v>
      </c>
      <c r="AU24" s="66">
        <f t="shared" si="63"/>
        <v>0</v>
      </c>
      <c r="AV24" s="66">
        <f t="shared" si="63"/>
        <v>0</v>
      </c>
      <c r="AW24" s="66">
        <f t="shared" si="63"/>
        <v>0</v>
      </c>
      <c r="AX24" s="66">
        <f t="shared" si="63"/>
        <v>0</v>
      </c>
      <c r="AY24" s="66">
        <f t="shared" si="63"/>
        <v>0</v>
      </c>
      <c r="AZ24" s="66">
        <f t="shared" si="63"/>
        <v>0</v>
      </c>
      <c r="BA24" s="66">
        <f t="shared" si="63"/>
        <v>0</v>
      </c>
      <c r="BB24" s="66">
        <f t="shared" si="63"/>
        <v>0</v>
      </c>
      <c r="BC24" s="66">
        <f t="shared" si="63"/>
        <v>0</v>
      </c>
      <c r="BD24" s="66">
        <f t="shared" si="63"/>
        <v>0</v>
      </c>
      <c r="BE24" s="75">
        <f t="shared" si="47"/>
        <v>0</v>
      </c>
      <c r="BF24" s="66">
        <f t="shared" si="64"/>
        <v>0</v>
      </c>
      <c r="BG24" s="66">
        <f t="shared" si="64"/>
        <v>0</v>
      </c>
      <c r="BH24" s="66">
        <f t="shared" si="64"/>
        <v>0</v>
      </c>
      <c r="BI24" s="66">
        <f t="shared" si="64"/>
        <v>0</v>
      </c>
      <c r="BJ24" s="66">
        <f t="shared" si="64"/>
        <v>0</v>
      </c>
      <c r="BK24" s="66">
        <f t="shared" si="64"/>
        <v>0</v>
      </c>
      <c r="BL24" s="66">
        <f t="shared" si="64"/>
        <v>0</v>
      </c>
      <c r="BM24" s="66">
        <f t="shared" si="64"/>
        <v>0</v>
      </c>
      <c r="BN24" s="66">
        <f t="shared" si="64"/>
        <v>0</v>
      </c>
      <c r="BO24" s="66">
        <f t="shared" si="64"/>
        <v>0</v>
      </c>
      <c r="BP24" s="66">
        <f t="shared" si="64"/>
        <v>0</v>
      </c>
      <c r="BQ24" s="66">
        <f t="shared" si="64"/>
        <v>0</v>
      </c>
      <c r="BR24" s="75">
        <f t="shared" si="49"/>
        <v>0</v>
      </c>
      <c r="BS24" s="66">
        <f t="shared" si="65"/>
        <v>0</v>
      </c>
      <c r="BT24" s="66">
        <f t="shared" si="65"/>
        <v>0</v>
      </c>
      <c r="BU24" s="66">
        <f t="shared" si="65"/>
        <v>0</v>
      </c>
      <c r="BV24" s="66">
        <f t="shared" si="65"/>
        <v>0</v>
      </c>
      <c r="BW24" s="66">
        <f t="shared" si="65"/>
        <v>0</v>
      </c>
      <c r="BX24" s="66">
        <f t="shared" si="65"/>
        <v>0</v>
      </c>
      <c r="BY24" s="66">
        <f t="shared" si="65"/>
        <v>0</v>
      </c>
      <c r="BZ24" s="66">
        <f t="shared" si="65"/>
        <v>0</v>
      </c>
      <c r="CA24" s="66">
        <f t="shared" si="65"/>
        <v>0</v>
      </c>
      <c r="CB24" s="66">
        <f t="shared" si="65"/>
        <v>0</v>
      </c>
      <c r="CC24" s="66">
        <f t="shared" si="65"/>
        <v>0</v>
      </c>
      <c r="CD24" s="66">
        <f t="shared" si="65"/>
        <v>0</v>
      </c>
      <c r="CE24" s="75">
        <f t="shared" si="51"/>
        <v>0</v>
      </c>
      <c r="CF24" s="66">
        <f t="shared" si="66"/>
        <v>0</v>
      </c>
      <c r="CG24" s="66">
        <f t="shared" si="66"/>
        <v>0</v>
      </c>
      <c r="CH24" s="66">
        <f t="shared" si="66"/>
        <v>0</v>
      </c>
      <c r="CI24" s="66">
        <f t="shared" si="66"/>
        <v>0</v>
      </c>
      <c r="CJ24" s="66">
        <f t="shared" si="66"/>
        <v>0</v>
      </c>
      <c r="CK24" s="66">
        <f t="shared" si="66"/>
        <v>0</v>
      </c>
      <c r="CL24" s="66">
        <f t="shared" si="66"/>
        <v>0</v>
      </c>
      <c r="CM24" s="66">
        <f t="shared" si="66"/>
        <v>0</v>
      </c>
      <c r="CN24" s="66">
        <f t="shared" si="66"/>
        <v>0</v>
      </c>
      <c r="CO24" s="66">
        <f t="shared" si="66"/>
        <v>0</v>
      </c>
      <c r="CP24" s="66">
        <f t="shared" si="66"/>
        <v>0</v>
      </c>
      <c r="CQ24" s="66">
        <f t="shared" si="66"/>
        <v>0</v>
      </c>
      <c r="CR24" s="75">
        <f t="shared" si="53"/>
        <v>0</v>
      </c>
      <c r="CS24" s="66">
        <f t="shared" si="67"/>
        <v>0</v>
      </c>
      <c r="CT24" s="66">
        <f t="shared" si="67"/>
        <v>0</v>
      </c>
      <c r="CU24" s="66">
        <f t="shared" si="67"/>
        <v>0</v>
      </c>
      <c r="CV24" s="66">
        <f t="shared" si="67"/>
        <v>0</v>
      </c>
      <c r="CW24" s="66">
        <f t="shared" si="67"/>
        <v>0</v>
      </c>
      <c r="CX24" s="66">
        <f t="shared" si="67"/>
        <v>0</v>
      </c>
      <c r="CY24" s="66">
        <f t="shared" si="67"/>
        <v>0</v>
      </c>
      <c r="CZ24" s="66">
        <f t="shared" si="67"/>
        <v>0</v>
      </c>
      <c r="DA24" s="66">
        <f t="shared" si="67"/>
        <v>0</v>
      </c>
      <c r="DB24" s="66">
        <f t="shared" si="67"/>
        <v>0</v>
      </c>
      <c r="DC24" s="66">
        <f t="shared" si="67"/>
        <v>0</v>
      </c>
      <c r="DD24" s="66">
        <f t="shared" si="67"/>
        <v>0</v>
      </c>
      <c r="DE24" s="75">
        <f t="shared" si="55"/>
        <v>0</v>
      </c>
      <c r="DF24" s="66">
        <f t="shared" si="68"/>
        <v>0</v>
      </c>
      <c r="DG24" s="66">
        <f t="shared" si="68"/>
        <v>0</v>
      </c>
      <c r="DH24" s="66">
        <f t="shared" si="68"/>
        <v>0</v>
      </c>
      <c r="DI24" s="66">
        <f t="shared" si="68"/>
        <v>0</v>
      </c>
      <c r="DJ24" s="66">
        <f t="shared" si="68"/>
        <v>0</v>
      </c>
      <c r="DK24" s="66">
        <f t="shared" si="68"/>
        <v>0</v>
      </c>
      <c r="DL24" s="66">
        <f t="shared" si="68"/>
        <v>0</v>
      </c>
      <c r="DM24" s="66">
        <f t="shared" si="68"/>
        <v>0</v>
      </c>
      <c r="DN24" s="66">
        <f t="shared" si="68"/>
        <v>0</v>
      </c>
      <c r="DO24" s="66">
        <f t="shared" si="68"/>
        <v>0</v>
      </c>
      <c r="DP24" s="66">
        <f t="shared" si="68"/>
        <v>0</v>
      </c>
      <c r="DQ24" s="66">
        <f t="shared" si="68"/>
        <v>0</v>
      </c>
      <c r="DR24" s="75">
        <f t="shared" si="57"/>
        <v>0</v>
      </c>
      <c r="DS24" s="66">
        <f t="shared" si="69"/>
        <v>0</v>
      </c>
      <c r="DT24" s="66">
        <f t="shared" si="69"/>
        <v>0</v>
      </c>
      <c r="DU24" s="66">
        <f t="shared" si="69"/>
        <v>0</v>
      </c>
      <c r="DV24" s="66">
        <f t="shared" si="69"/>
        <v>0</v>
      </c>
      <c r="DW24" s="66">
        <f t="shared" si="69"/>
        <v>0</v>
      </c>
      <c r="DX24" s="66">
        <f t="shared" si="69"/>
        <v>0</v>
      </c>
      <c r="DY24" s="66">
        <f t="shared" si="69"/>
        <v>0</v>
      </c>
      <c r="DZ24" s="66">
        <f t="shared" si="69"/>
        <v>0</v>
      </c>
      <c r="EA24" s="66">
        <f t="shared" si="69"/>
        <v>0</v>
      </c>
      <c r="EB24" s="66">
        <f t="shared" si="69"/>
        <v>0</v>
      </c>
      <c r="EC24" s="66">
        <f t="shared" si="69"/>
        <v>0</v>
      </c>
      <c r="ED24" s="66">
        <f t="shared" si="69"/>
        <v>0</v>
      </c>
      <c r="EE24" s="76">
        <f t="shared" si="59"/>
        <v>0</v>
      </c>
    </row>
    <row r="25" spans="1:135" x14ac:dyDescent="0.2">
      <c r="A25" s="2"/>
      <c r="D25" s="2" t="s">
        <v>77</v>
      </c>
      <c r="F25" s="66">
        <f t="shared" si="60"/>
        <v>0</v>
      </c>
      <c r="G25" s="66">
        <f t="shared" si="60"/>
        <v>0</v>
      </c>
      <c r="H25" s="66">
        <f t="shared" si="60"/>
        <v>0</v>
      </c>
      <c r="I25" s="66">
        <f t="shared" si="60"/>
        <v>0</v>
      </c>
      <c r="J25" s="66">
        <f t="shared" si="60"/>
        <v>0</v>
      </c>
      <c r="K25" s="66">
        <f t="shared" si="60"/>
        <v>0</v>
      </c>
      <c r="L25" s="66">
        <f t="shared" si="60"/>
        <v>0</v>
      </c>
      <c r="M25" s="66">
        <f t="shared" si="60"/>
        <v>0</v>
      </c>
      <c r="N25" s="66">
        <f t="shared" si="60"/>
        <v>0</v>
      </c>
      <c r="O25" s="66">
        <f t="shared" si="60"/>
        <v>0</v>
      </c>
      <c r="P25" s="66">
        <f t="shared" si="60"/>
        <v>0</v>
      </c>
      <c r="Q25" s="66">
        <f t="shared" si="60"/>
        <v>0</v>
      </c>
      <c r="R25" s="75">
        <f t="shared" si="41"/>
        <v>0</v>
      </c>
      <c r="S25" s="66">
        <f t="shared" si="61"/>
        <v>0</v>
      </c>
      <c r="T25" s="66">
        <f t="shared" si="61"/>
        <v>0</v>
      </c>
      <c r="U25" s="66">
        <f t="shared" si="61"/>
        <v>0</v>
      </c>
      <c r="V25" s="66">
        <f t="shared" si="61"/>
        <v>0</v>
      </c>
      <c r="W25" s="66">
        <f t="shared" si="61"/>
        <v>0</v>
      </c>
      <c r="X25" s="66">
        <f t="shared" si="61"/>
        <v>0</v>
      </c>
      <c r="Y25" s="66">
        <f t="shared" si="61"/>
        <v>0</v>
      </c>
      <c r="Z25" s="66">
        <f t="shared" si="61"/>
        <v>0</v>
      </c>
      <c r="AA25" s="66">
        <f t="shared" si="61"/>
        <v>0</v>
      </c>
      <c r="AB25" s="66">
        <f t="shared" si="61"/>
        <v>0</v>
      </c>
      <c r="AC25" s="66">
        <f t="shared" si="61"/>
        <v>0</v>
      </c>
      <c r="AD25" s="66">
        <f t="shared" si="61"/>
        <v>0</v>
      </c>
      <c r="AE25" s="75">
        <f t="shared" si="43"/>
        <v>0</v>
      </c>
      <c r="AF25" s="66">
        <f t="shared" si="62"/>
        <v>0</v>
      </c>
      <c r="AG25" s="66">
        <f t="shared" si="62"/>
        <v>0</v>
      </c>
      <c r="AH25" s="66">
        <f t="shared" si="62"/>
        <v>0</v>
      </c>
      <c r="AI25" s="66">
        <f t="shared" si="62"/>
        <v>0</v>
      </c>
      <c r="AJ25" s="66">
        <f t="shared" si="62"/>
        <v>0</v>
      </c>
      <c r="AK25" s="66">
        <f t="shared" si="62"/>
        <v>0</v>
      </c>
      <c r="AL25" s="66">
        <f t="shared" si="62"/>
        <v>0</v>
      </c>
      <c r="AM25" s="66">
        <f t="shared" si="62"/>
        <v>0</v>
      </c>
      <c r="AN25" s="66">
        <f t="shared" si="62"/>
        <v>0</v>
      </c>
      <c r="AO25" s="66">
        <f t="shared" si="62"/>
        <v>0</v>
      </c>
      <c r="AP25" s="66">
        <f t="shared" si="62"/>
        <v>0</v>
      </c>
      <c r="AQ25" s="66">
        <f t="shared" si="62"/>
        <v>0</v>
      </c>
      <c r="AR25" s="75">
        <f t="shared" si="45"/>
        <v>0</v>
      </c>
      <c r="AS25" s="66">
        <f t="shared" si="63"/>
        <v>0</v>
      </c>
      <c r="AT25" s="66">
        <f t="shared" si="63"/>
        <v>0</v>
      </c>
      <c r="AU25" s="66">
        <f t="shared" si="63"/>
        <v>0</v>
      </c>
      <c r="AV25" s="66">
        <f t="shared" si="63"/>
        <v>0</v>
      </c>
      <c r="AW25" s="66">
        <f t="shared" si="63"/>
        <v>0</v>
      </c>
      <c r="AX25" s="66">
        <f t="shared" si="63"/>
        <v>0</v>
      </c>
      <c r="AY25" s="66">
        <f t="shared" si="63"/>
        <v>0</v>
      </c>
      <c r="AZ25" s="66">
        <f t="shared" si="63"/>
        <v>0</v>
      </c>
      <c r="BA25" s="66">
        <f t="shared" si="63"/>
        <v>0</v>
      </c>
      <c r="BB25" s="66">
        <f t="shared" si="63"/>
        <v>0</v>
      </c>
      <c r="BC25" s="66">
        <f t="shared" si="63"/>
        <v>0</v>
      </c>
      <c r="BD25" s="66">
        <f t="shared" si="63"/>
        <v>0</v>
      </c>
      <c r="BE25" s="75">
        <f t="shared" si="47"/>
        <v>0</v>
      </c>
      <c r="BF25" s="66">
        <f t="shared" si="64"/>
        <v>0</v>
      </c>
      <c r="BG25" s="66">
        <f t="shared" si="64"/>
        <v>0</v>
      </c>
      <c r="BH25" s="66">
        <f t="shared" si="64"/>
        <v>0</v>
      </c>
      <c r="BI25" s="66">
        <f t="shared" si="64"/>
        <v>0</v>
      </c>
      <c r="BJ25" s="66">
        <f t="shared" si="64"/>
        <v>0</v>
      </c>
      <c r="BK25" s="66">
        <f t="shared" si="64"/>
        <v>0</v>
      </c>
      <c r="BL25" s="66">
        <f t="shared" si="64"/>
        <v>0</v>
      </c>
      <c r="BM25" s="66">
        <f t="shared" si="64"/>
        <v>0</v>
      </c>
      <c r="BN25" s="66">
        <f t="shared" si="64"/>
        <v>0</v>
      </c>
      <c r="BO25" s="66">
        <f t="shared" si="64"/>
        <v>0</v>
      </c>
      <c r="BP25" s="66">
        <f t="shared" si="64"/>
        <v>0</v>
      </c>
      <c r="BQ25" s="66">
        <f t="shared" si="64"/>
        <v>0</v>
      </c>
      <c r="BR25" s="75">
        <f t="shared" si="49"/>
        <v>0</v>
      </c>
      <c r="BS25" s="66">
        <f t="shared" si="65"/>
        <v>0</v>
      </c>
      <c r="BT25" s="66">
        <f t="shared" si="65"/>
        <v>0</v>
      </c>
      <c r="BU25" s="66">
        <f t="shared" si="65"/>
        <v>0</v>
      </c>
      <c r="BV25" s="66">
        <f t="shared" si="65"/>
        <v>0</v>
      </c>
      <c r="BW25" s="66">
        <f t="shared" si="65"/>
        <v>0</v>
      </c>
      <c r="BX25" s="66">
        <f t="shared" si="65"/>
        <v>0</v>
      </c>
      <c r="BY25" s="66">
        <f t="shared" si="65"/>
        <v>0</v>
      </c>
      <c r="BZ25" s="66">
        <f t="shared" si="65"/>
        <v>0</v>
      </c>
      <c r="CA25" s="66">
        <f t="shared" si="65"/>
        <v>0</v>
      </c>
      <c r="CB25" s="66">
        <f t="shared" si="65"/>
        <v>0</v>
      </c>
      <c r="CC25" s="66">
        <f t="shared" si="65"/>
        <v>0</v>
      </c>
      <c r="CD25" s="66">
        <f t="shared" si="65"/>
        <v>0</v>
      </c>
      <c r="CE25" s="75">
        <f t="shared" si="51"/>
        <v>0</v>
      </c>
      <c r="CF25" s="66">
        <f t="shared" si="66"/>
        <v>0</v>
      </c>
      <c r="CG25" s="66">
        <f t="shared" si="66"/>
        <v>0</v>
      </c>
      <c r="CH25" s="66">
        <f t="shared" si="66"/>
        <v>0</v>
      </c>
      <c r="CI25" s="66">
        <f t="shared" si="66"/>
        <v>0</v>
      </c>
      <c r="CJ25" s="66">
        <f t="shared" si="66"/>
        <v>0</v>
      </c>
      <c r="CK25" s="66">
        <f t="shared" si="66"/>
        <v>0</v>
      </c>
      <c r="CL25" s="66">
        <f t="shared" si="66"/>
        <v>0</v>
      </c>
      <c r="CM25" s="66">
        <f t="shared" si="66"/>
        <v>0</v>
      </c>
      <c r="CN25" s="66">
        <f t="shared" si="66"/>
        <v>0</v>
      </c>
      <c r="CO25" s="66">
        <f t="shared" si="66"/>
        <v>0</v>
      </c>
      <c r="CP25" s="66">
        <f t="shared" si="66"/>
        <v>0</v>
      </c>
      <c r="CQ25" s="66">
        <f t="shared" si="66"/>
        <v>0</v>
      </c>
      <c r="CR25" s="75">
        <f t="shared" si="53"/>
        <v>0</v>
      </c>
      <c r="CS25" s="66">
        <f t="shared" si="67"/>
        <v>0</v>
      </c>
      <c r="CT25" s="66">
        <f t="shared" si="67"/>
        <v>0</v>
      </c>
      <c r="CU25" s="66">
        <f t="shared" si="67"/>
        <v>0</v>
      </c>
      <c r="CV25" s="66">
        <f t="shared" si="67"/>
        <v>0</v>
      </c>
      <c r="CW25" s="66">
        <f t="shared" si="67"/>
        <v>0</v>
      </c>
      <c r="CX25" s="66">
        <f t="shared" si="67"/>
        <v>0</v>
      </c>
      <c r="CY25" s="66">
        <f t="shared" si="67"/>
        <v>0</v>
      </c>
      <c r="CZ25" s="66">
        <f t="shared" si="67"/>
        <v>0</v>
      </c>
      <c r="DA25" s="66">
        <f t="shared" si="67"/>
        <v>0</v>
      </c>
      <c r="DB25" s="66">
        <f t="shared" si="67"/>
        <v>0</v>
      </c>
      <c r="DC25" s="66">
        <f t="shared" si="67"/>
        <v>0</v>
      </c>
      <c r="DD25" s="66">
        <f t="shared" si="67"/>
        <v>0</v>
      </c>
      <c r="DE25" s="75">
        <f t="shared" si="55"/>
        <v>0</v>
      </c>
      <c r="DF25" s="66">
        <f t="shared" si="68"/>
        <v>0</v>
      </c>
      <c r="DG25" s="66">
        <f t="shared" si="68"/>
        <v>0</v>
      </c>
      <c r="DH25" s="66">
        <f t="shared" si="68"/>
        <v>0</v>
      </c>
      <c r="DI25" s="66">
        <f t="shared" si="68"/>
        <v>0</v>
      </c>
      <c r="DJ25" s="66">
        <f t="shared" si="68"/>
        <v>0</v>
      </c>
      <c r="DK25" s="66">
        <f t="shared" si="68"/>
        <v>0</v>
      </c>
      <c r="DL25" s="66">
        <f t="shared" si="68"/>
        <v>0</v>
      </c>
      <c r="DM25" s="66">
        <f t="shared" si="68"/>
        <v>0</v>
      </c>
      <c r="DN25" s="66">
        <f t="shared" si="68"/>
        <v>0</v>
      </c>
      <c r="DO25" s="66">
        <f t="shared" si="68"/>
        <v>0</v>
      </c>
      <c r="DP25" s="66">
        <f t="shared" si="68"/>
        <v>0</v>
      </c>
      <c r="DQ25" s="66">
        <f t="shared" si="68"/>
        <v>0</v>
      </c>
      <c r="DR25" s="75">
        <f t="shared" si="57"/>
        <v>0</v>
      </c>
      <c r="DS25" s="66">
        <f t="shared" si="69"/>
        <v>0</v>
      </c>
      <c r="DT25" s="66">
        <f t="shared" si="69"/>
        <v>0</v>
      </c>
      <c r="DU25" s="66">
        <f t="shared" si="69"/>
        <v>0</v>
      </c>
      <c r="DV25" s="66">
        <f t="shared" si="69"/>
        <v>0</v>
      </c>
      <c r="DW25" s="66">
        <f t="shared" si="69"/>
        <v>0</v>
      </c>
      <c r="DX25" s="66">
        <f t="shared" si="69"/>
        <v>0</v>
      </c>
      <c r="DY25" s="66">
        <f t="shared" si="69"/>
        <v>0</v>
      </c>
      <c r="DZ25" s="66">
        <f t="shared" si="69"/>
        <v>0</v>
      </c>
      <c r="EA25" s="66">
        <f t="shared" si="69"/>
        <v>0</v>
      </c>
      <c r="EB25" s="66">
        <f t="shared" si="69"/>
        <v>0</v>
      </c>
      <c r="EC25" s="66">
        <f t="shared" si="69"/>
        <v>0</v>
      </c>
      <c r="ED25" s="66">
        <f t="shared" si="69"/>
        <v>0</v>
      </c>
      <c r="EE25" s="76">
        <f t="shared" si="59"/>
        <v>0</v>
      </c>
    </row>
    <row r="26" spans="1:135" x14ac:dyDescent="0.2">
      <c r="A26" s="2"/>
      <c r="D26" s="2" t="s">
        <v>78</v>
      </c>
      <c r="F26" s="66">
        <f t="shared" si="60"/>
        <v>0</v>
      </c>
      <c r="G26" s="66">
        <f t="shared" si="60"/>
        <v>0</v>
      </c>
      <c r="H26" s="66">
        <f t="shared" si="60"/>
        <v>0</v>
      </c>
      <c r="I26" s="66">
        <f t="shared" si="60"/>
        <v>0</v>
      </c>
      <c r="J26" s="66">
        <f t="shared" si="60"/>
        <v>0</v>
      </c>
      <c r="K26" s="66">
        <f t="shared" si="60"/>
        <v>0</v>
      </c>
      <c r="L26" s="66">
        <f t="shared" si="60"/>
        <v>0</v>
      </c>
      <c r="M26" s="66">
        <f t="shared" si="60"/>
        <v>0</v>
      </c>
      <c r="N26" s="66">
        <f t="shared" si="60"/>
        <v>0</v>
      </c>
      <c r="O26" s="66">
        <f t="shared" si="60"/>
        <v>0</v>
      </c>
      <c r="P26" s="66">
        <f t="shared" si="60"/>
        <v>0</v>
      </c>
      <c r="Q26" s="66">
        <f t="shared" si="60"/>
        <v>0</v>
      </c>
      <c r="R26" s="75">
        <f t="shared" si="41"/>
        <v>0</v>
      </c>
      <c r="S26" s="66">
        <f t="shared" si="61"/>
        <v>0</v>
      </c>
      <c r="T26" s="66">
        <f t="shared" si="61"/>
        <v>0</v>
      </c>
      <c r="U26" s="66">
        <f t="shared" si="61"/>
        <v>0</v>
      </c>
      <c r="V26" s="66">
        <f t="shared" si="61"/>
        <v>0</v>
      </c>
      <c r="W26" s="66">
        <f t="shared" si="61"/>
        <v>0</v>
      </c>
      <c r="X26" s="66">
        <f t="shared" si="61"/>
        <v>0</v>
      </c>
      <c r="Y26" s="66">
        <f t="shared" si="61"/>
        <v>0</v>
      </c>
      <c r="Z26" s="66">
        <f t="shared" si="61"/>
        <v>0</v>
      </c>
      <c r="AA26" s="66">
        <f t="shared" si="61"/>
        <v>0</v>
      </c>
      <c r="AB26" s="66">
        <f t="shared" si="61"/>
        <v>0</v>
      </c>
      <c r="AC26" s="66">
        <f t="shared" si="61"/>
        <v>0</v>
      </c>
      <c r="AD26" s="66">
        <f t="shared" si="61"/>
        <v>0</v>
      </c>
      <c r="AE26" s="75">
        <f t="shared" si="43"/>
        <v>0</v>
      </c>
      <c r="AF26" s="66">
        <f t="shared" si="62"/>
        <v>0</v>
      </c>
      <c r="AG26" s="66">
        <f t="shared" si="62"/>
        <v>0</v>
      </c>
      <c r="AH26" s="66">
        <f t="shared" si="62"/>
        <v>0</v>
      </c>
      <c r="AI26" s="66">
        <f t="shared" si="62"/>
        <v>0</v>
      </c>
      <c r="AJ26" s="66">
        <f t="shared" si="62"/>
        <v>0</v>
      </c>
      <c r="AK26" s="66">
        <f t="shared" si="62"/>
        <v>0</v>
      </c>
      <c r="AL26" s="66">
        <f t="shared" si="62"/>
        <v>0</v>
      </c>
      <c r="AM26" s="66">
        <f t="shared" si="62"/>
        <v>0</v>
      </c>
      <c r="AN26" s="66">
        <f t="shared" si="62"/>
        <v>0</v>
      </c>
      <c r="AO26" s="66">
        <f t="shared" si="62"/>
        <v>0</v>
      </c>
      <c r="AP26" s="66">
        <f t="shared" si="62"/>
        <v>0</v>
      </c>
      <c r="AQ26" s="66">
        <f t="shared" si="62"/>
        <v>0</v>
      </c>
      <c r="AR26" s="75">
        <f t="shared" si="45"/>
        <v>0</v>
      </c>
      <c r="AS26" s="66">
        <f t="shared" si="63"/>
        <v>0</v>
      </c>
      <c r="AT26" s="66">
        <f t="shared" si="63"/>
        <v>0</v>
      </c>
      <c r="AU26" s="66">
        <f t="shared" si="63"/>
        <v>0</v>
      </c>
      <c r="AV26" s="66">
        <f t="shared" si="63"/>
        <v>0</v>
      </c>
      <c r="AW26" s="66">
        <f t="shared" si="63"/>
        <v>0</v>
      </c>
      <c r="AX26" s="66">
        <f t="shared" si="63"/>
        <v>0</v>
      </c>
      <c r="AY26" s="66">
        <f t="shared" si="63"/>
        <v>0</v>
      </c>
      <c r="AZ26" s="66">
        <f t="shared" si="63"/>
        <v>0</v>
      </c>
      <c r="BA26" s="66">
        <f t="shared" si="63"/>
        <v>0</v>
      </c>
      <c r="BB26" s="66">
        <f t="shared" si="63"/>
        <v>0</v>
      </c>
      <c r="BC26" s="66">
        <f t="shared" si="63"/>
        <v>0</v>
      </c>
      <c r="BD26" s="66">
        <f t="shared" si="63"/>
        <v>0</v>
      </c>
      <c r="BE26" s="75">
        <f t="shared" si="47"/>
        <v>0</v>
      </c>
      <c r="BF26" s="66">
        <f t="shared" si="64"/>
        <v>0</v>
      </c>
      <c r="BG26" s="66">
        <f t="shared" si="64"/>
        <v>0</v>
      </c>
      <c r="BH26" s="66">
        <f t="shared" si="64"/>
        <v>0</v>
      </c>
      <c r="BI26" s="66">
        <f t="shared" si="64"/>
        <v>0</v>
      </c>
      <c r="BJ26" s="66">
        <f t="shared" si="64"/>
        <v>0</v>
      </c>
      <c r="BK26" s="66">
        <f t="shared" si="64"/>
        <v>0</v>
      </c>
      <c r="BL26" s="66">
        <f t="shared" si="64"/>
        <v>0</v>
      </c>
      <c r="BM26" s="66">
        <f t="shared" si="64"/>
        <v>0</v>
      </c>
      <c r="BN26" s="66">
        <f t="shared" si="64"/>
        <v>0</v>
      </c>
      <c r="BO26" s="66">
        <f t="shared" si="64"/>
        <v>0</v>
      </c>
      <c r="BP26" s="66">
        <f t="shared" si="64"/>
        <v>0</v>
      </c>
      <c r="BQ26" s="66">
        <f t="shared" si="64"/>
        <v>0</v>
      </c>
      <c r="BR26" s="75">
        <f t="shared" si="49"/>
        <v>0</v>
      </c>
      <c r="BS26" s="66">
        <f t="shared" si="65"/>
        <v>0</v>
      </c>
      <c r="BT26" s="66">
        <f t="shared" si="65"/>
        <v>0</v>
      </c>
      <c r="BU26" s="66">
        <f t="shared" si="65"/>
        <v>0</v>
      </c>
      <c r="BV26" s="66">
        <f t="shared" si="65"/>
        <v>0</v>
      </c>
      <c r="BW26" s="66">
        <f t="shared" si="65"/>
        <v>0</v>
      </c>
      <c r="BX26" s="66">
        <f t="shared" si="65"/>
        <v>0</v>
      </c>
      <c r="BY26" s="66">
        <f t="shared" si="65"/>
        <v>0</v>
      </c>
      <c r="BZ26" s="66">
        <f t="shared" si="65"/>
        <v>0</v>
      </c>
      <c r="CA26" s="66">
        <f t="shared" si="65"/>
        <v>0</v>
      </c>
      <c r="CB26" s="66">
        <f t="shared" si="65"/>
        <v>0</v>
      </c>
      <c r="CC26" s="66">
        <f t="shared" si="65"/>
        <v>0</v>
      </c>
      <c r="CD26" s="66">
        <f t="shared" si="65"/>
        <v>0</v>
      </c>
      <c r="CE26" s="75">
        <f t="shared" si="51"/>
        <v>0</v>
      </c>
      <c r="CF26" s="66">
        <f t="shared" si="66"/>
        <v>0</v>
      </c>
      <c r="CG26" s="66">
        <f t="shared" si="66"/>
        <v>0</v>
      </c>
      <c r="CH26" s="66">
        <f t="shared" si="66"/>
        <v>0</v>
      </c>
      <c r="CI26" s="66">
        <f t="shared" si="66"/>
        <v>0</v>
      </c>
      <c r="CJ26" s="66">
        <f t="shared" si="66"/>
        <v>0</v>
      </c>
      <c r="CK26" s="66">
        <f t="shared" si="66"/>
        <v>0</v>
      </c>
      <c r="CL26" s="66">
        <f t="shared" si="66"/>
        <v>0</v>
      </c>
      <c r="CM26" s="66">
        <f t="shared" si="66"/>
        <v>0</v>
      </c>
      <c r="CN26" s="66">
        <f t="shared" si="66"/>
        <v>0</v>
      </c>
      <c r="CO26" s="66">
        <f t="shared" si="66"/>
        <v>0</v>
      </c>
      <c r="CP26" s="66">
        <f t="shared" si="66"/>
        <v>0</v>
      </c>
      <c r="CQ26" s="66">
        <f t="shared" si="66"/>
        <v>0</v>
      </c>
      <c r="CR26" s="75">
        <f t="shared" si="53"/>
        <v>0</v>
      </c>
      <c r="CS26" s="66">
        <f t="shared" si="67"/>
        <v>0</v>
      </c>
      <c r="CT26" s="66">
        <f t="shared" si="67"/>
        <v>0</v>
      </c>
      <c r="CU26" s="66">
        <f t="shared" si="67"/>
        <v>0</v>
      </c>
      <c r="CV26" s="66">
        <f t="shared" si="67"/>
        <v>0</v>
      </c>
      <c r="CW26" s="66">
        <f t="shared" si="67"/>
        <v>0</v>
      </c>
      <c r="CX26" s="66">
        <f t="shared" si="67"/>
        <v>0</v>
      </c>
      <c r="CY26" s="66">
        <f t="shared" si="67"/>
        <v>0</v>
      </c>
      <c r="CZ26" s="66">
        <f t="shared" si="67"/>
        <v>0</v>
      </c>
      <c r="DA26" s="66">
        <f t="shared" si="67"/>
        <v>0</v>
      </c>
      <c r="DB26" s="66">
        <f t="shared" si="67"/>
        <v>0</v>
      </c>
      <c r="DC26" s="66">
        <f t="shared" si="67"/>
        <v>0</v>
      </c>
      <c r="DD26" s="66">
        <f t="shared" si="67"/>
        <v>0</v>
      </c>
      <c r="DE26" s="75">
        <f t="shared" si="55"/>
        <v>0</v>
      </c>
      <c r="DF26" s="66">
        <f t="shared" si="68"/>
        <v>0</v>
      </c>
      <c r="DG26" s="66">
        <f t="shared" si="68"/>
        <v>0</v>
      </c>
      <c r="DH26" s="66">
        <f t="shared" si="68"/>
        <v>0</v>
      </c>
      <c r="DI26" s="66">
        <f t="shared" si="68"/>
        <v>0</v>
      </c>
      <c r="DJ26" s="66">
        <f t="shared" si="68"/>
        <v>0</v>
      </c>
      <c r="DK26" s="66">
        <f t="shared" si="68"/>
        <v>0</v>
      </c>
      <c r="DL26" s="66">
        <f t="shared" si="68"/>
        <v>0</v>
      </c>
      <c r="DM26" s="66">
        <f t="shared" si="68"/>
        <v>0</v>
      </c>
      <c r="DN26" s="66">
        <f t="shared" si="68"/>
        <v>0</v>
      </c>
      <c r="DO26" s="66">
        <f t="shared" si="68"/>
        <v>0</v>
      </c>
      <c r="DP26" s="66">
        <f t="shared" si="68"/>
        <v>0</v>
      </c>
      <c r="DQ26" s="66">
        <f t="shared" si="68"/>
        <v>0</v>
      </c>
      <c r="DR26" s="75">
        <f t="shared" si="57"/>
        <v>0</v>
      </c>
      <c r="DS26" s="66">
        <f t="shared" si="69"/>
        <v>0</v>
      </c>
      <c r="DT26" s="66">
        <f t="shared" si="69"/>
        <v>0</v>
      </c>
      <c r="DU26" s="66">
        <f t="shared" si="69"/>
        <v>0</v>
      </c>
      <c r="DV26" s="66">
        <f t="shared" si="69"/>
        <v>0</v>
      </c>
      <c r="DW26" s="66">
        <f t="shared" si="69"/>
        <v>0</v>
      </c>
      <c r="DX26" s="66">
        <f t="shared" si="69"/>
        <v>0</v>
      </c>
      <c r="DY26" s="66">
        <f t="shared" si="69"/>
        <v>0</v>
      </c>
      <c r="DZ26" s="66">
        <f t="shared" si="69"/>
        <v>0</v>
      </c>
      <c r="EA26" s="66">
        <f t="shared" si="69"/>
        <v>0</v>
      </c>
      <c r="EB26" s="66">
        <f t="shared" si="69"/>
        <v>0</v>
      </c>
      <c r="EC26" s="66">
        <f t="shared" si="69"/>
        <v>0</v>
      </c>
      <c r="ED26" s="66">
        <f t="shared" si="69"/>
        <v>0</v>
      </c>
      <c r="EE26" s="76">
        <f t="shared" si="59"/>
        <v>0</v>
      </c>
    </row>
    <row r="27" spans="1:135" x14ac:dyDescent="0.2">
      <c r="A27" s="2"/>
      <c r="D27" s="2" t="s">
        <v>79</v>
      </c>
      <c r="F27" s="66">
        <f t="shared" si="60"/>
        <v>0</v>
      </c>
      <c r="G27" s="66">
        <f t="shared" si="60"/>
        <v>0</v>
      </c>
      <c r="H27" s="66">
        <f t="shared" si="60"/>
        <v>0</v>
      </c>
      <c r="I27" s="66">
        <f t="shared" si="60"/>
        <v>0</v>
      </c>
      <c r="J27" s="66">
        <f t="shared" si="60"/>
        <v>0</v>
      </c>
      <c r="K27" s="66">
        <f t="shared" si="60"/>
        <v>0</v>
      </c>
      <c r="L27" s="66">
        <f t="shared" si="60"/>
        <v>0</v>
      </c>
      <c r="M27" s="66">
        <f t="shared" si="60"/>
        <v>0</v>
      </c>
      <c r="N27" s="66">
        <f t="shared" si="60"/>
        <v>0</v>
      </c>
      <c r="O27" s="66">
        <f t="shared" si="60"/>
        <v>0</v>
      </c>
      <c r="P27" s="66">
        <f t="shared" si="60"/>
        <v>0</v>
      </c>
      <c r="Q27" s="66">
        <f t="shared" si="60"/>
        <v>0</v>
      </c>
      <c r="R27" s="75">
        <f t="shared" si="41"/>
        <v>0</v>
      </c>
      <c r="S27" s="66">
        <f t="shared" si="61"/>
        <v>0</v>
      </c>
      <c r="T27" s="66">
        <f t="shared" si="61"/>
        <v>0</v>
      </c>
      <c r="U27" s="66">
        <f t="shared" si="61"/>
        <v>0</v>
      </c>
      <c r="V27" s="66">
        <f t="shared" si="61"/>
        <v>0</v>
      </c>
      <c r="W27" s="66">
        <f t="shared" si="61"/>
        <v>0</v>
      </c>
      <c r="X27" s="66">
        <f t="shared" si="61"/>
        <v>0</v>
      </c>
      <c r="Y27" s="66">
        <f t="shared" si="61"/>
        <v>0</v>
      </c>
      <c r="Z27" s="66">
        <f t="shared" si="61"/>
        <v>0</v>
      </c>
      <c r="AA27" s="66">
        <f t="shared" si="61"/>
        <v>0</v>
      </c>
      <c r="AB27" s="66">
        <f t="shared" si="61"/>
        <v>0</v>
      </c>
      <c r="AC27" s="66">
        <f t="shared" si="61"/>
        <v>0</v>
      </c>
      <c r="AD27" s="66">
        <f t="shared" si="61"/>
        <v>0</v>
      </c>
      <c r="AE27" s="75">
        <f t="shared" si="43"/>
        <v>0</v>
      </c>
      <c r="AF27" s="66">
        <f t="shared" si="62"/>
        <v>0</v>
      </c>
      <c r="AG27" s="66">
        <f t="shared" si="62"/>
        <v>0</v>
      </c>
      <c r="AH27" s="66">
        <f t="shared" si="62"/>
        <v>0</v>
      </c>
      <c r="AI27" s="66">
        <f t="shared" si="62"/>
        <v>0</v>
      </c>
      <c r="AJ27" s="66">
        <f t="shared" si="62"/>
        <v>0</v>
      </c>
      <c r="AK27" s="66">
        <f t="shared" si="62"/>
        <v>0</v>
      </c>
      <c r="AL27" s="66">
        <f t="shared" si="62"/>
        <v>0</v>
      </c>
      <c r="AM27" s="66">
        <f t="shared" si="62"/>
        <v>0</v>
      </c>
      <c r="AN27" s="66">
        <f t="shared" si="62"/>
        <v>0</v>
      </c>
      <c r="AO27" s="66">
        <f t="shared" si="62"/>
        <v>0</v>
      </c>
      <c r="AP27" s="66">
        <f t="shared" si="62"/>
        <v>0</v>
      </c>
      <c r="AQ27" s="66">
        <f t="shared" si="62"/>
        <v>0</v>
      </c>
      <c r="AR27" s="75">
        <f t="shared" si="45"/>
        <v>0</v>
      </c>
      <c r="AS27" s="66">
        <f t="shared" si="63"/>
        <v>0</v>
      </c>
      <c r="AT27" s="66">
        <f t="shared" si="63"/>
        <v>0</v>
      </c>
      <c r="AU27" s="66">
        <f t="shared" si="63"/>
        <v>0</v>
      </c>
      <c r="AV27" s="66">
        <f t="shared" si="63"/>
        <v>0</v>
      </c>
      <c r="AW27" s="66">
        <f t="shared" si="63"/>
        <v>0</v>
      </c>
      <c r="AX27" s="66">
        <f t="shared" si="63"/>
        <v>0</v>
      </c>
      <c r="AY27" s="66">
        <f t="shared" si="63"/>
        <v>0</v>
      </c>
      <c r="AZ27" s="66">
        <f t="shared" si="63"/>
        <v>0</v>
      </c>
      <c r="BA27" s="66">
        <f t="shared" si="63"/>
        <v>0</v>
      </c>
      <c r="BB27" s="66">
        <f t="shared" si="63"/>
        <v>0</v>
      </c>
      <c r="BC27" s="66">
        <f t="shared" si="63"/>
        <v>0</v>
      </c>
      <c r="BD27" s="66">
        <f t="shared" si="63"/>
        <v>0</v>
      </c>
      <c r="BE27" s="75">
        <f t="shared" si="47"/>
        <v>0</v>
      </c>
      <c r="BF27" s="66">
        <f t="shared" si="64"/>
        <v>0</v>
      </c>
      <c r="BG27" s="66">
        <f t="shared" si="64"/>
        <v>0</v>
      </c>
      <c r="BH27" s="66">
        <f t="shared" si="64"/>
        <v>0</v>
      </c>
      <c r="BI27" s="66">
        <f t="shared" si="64"/>
        <v>0</v>
      </c>
      <c r="BJ27" s="66">
        <f t="shared" si="64"/>
        <v>0</v>
      </c>
      <c r="BK27" s="66">
        <f t="shared" si="64"/>
        <v>0</v>
      </c>
      <c r="BL27" s="66">
        <f t="shared" si="64"/>
        <v>0</v>
      </c>
      <c r="BM27" s="66">
        <f t="shared" si="64"/>
        <v>0</v>
      </c>
      <c r="BN27" s="66">
        <f t="shared" si="64"/>
        <v>0</v>
      </c>
      <c r="BO27" s="66">
        <f t="shared" si="64"/>
        <v>0</v>
      </c>
      <c r="BP27" s="66">
        <f t="shared" si="64"/>
        <v>0</v>
      </c>
      <c r="BQ27" s="66">
        <f t="shared" si="64"/>
        <v>0</v>
      </c>
      <c r="BR27" s="75">
        <f t="shared" si="49"/>
        <v>0</v>
      </c>
      <c r="BS27" s="66">
        <f t="shared" si="65"/>
        <v>0</v>
      </c>
      <c r="BT27" s="66">
        <f t="shared" si="65"/>
        <v>0</v>
      </c>
      <c r="BU27" s="66">
        <f t="shared" si="65"/>
        <v>0</v>
      </c>
      <c r="BV27" s="66">
        <f t="shared" si="65"/>
        <v>0</v>
      </c>
      <c r="BW27" s="66">
        <f t="shared" si="65"/>
        <v>0</v>
      </c>
      <c r="BX27" s="66">
        <f t="shared" si="65"/>
        <v>0</v>
      </c>
      <c r="BY27" s="66">
        <f t="shared" si="65"/>
        <v>0</v>
      </c>
      <c r="BZ27" s="66">
        <f t="shared" si="65"/>
        <v>0</v>
      </c>
      <c r="CA27" s="66">
        <f t="shared" si="65"/>
        <v>0</v>
      </c>
      <c r="CB27" s="66">
        <f t="shared" si="65"/>
        <v>0</v>
      </c>
      <c r="CC27" s="66">
        <f t="shared" si="65"/>
        <v>0</v>
      </c>
      <c r="CD27" s="66">
        <f t="shared" si="65"/>
        <v>0</v>
      </c>
      <c r="CE27" s="75">
        <f t="shared" si="51"/>
        <v>0</v>
      </c>
      <c r="CF27" s="66">
        <f t="shared" si="66"/>
        <v>0</v>
      </c>
      <c r="CG27" s="66">
        <f t="shared" si="66"/>
        <v>0</v>
      </c>
      <c r="CH27" s="66">
        <f t="shared" si="66"/>
        <v>0</v>
      </c>
      <c r="CI27" s="66">
        <f t="shared" si="66"/>
        <v>0</v>
      </c>
      <c r="CJ27" s="66">
        <f t="shared" si="66"/>
        <v>0</v>
      </c>
      <c r="CK27" s="66">
        <f t="shared" si="66"/>
        <v>0</v>
      </c>
      <c r="CL27" s="66">
        <f t="shared" si="66"/>
        <v>0</v>
      </c>
      <c r="CM27" s="66">
        <f t="shared" si="66"/>
        <v>0</v>
      </c>
      <c r="CN27" s="66">
        <f t="shared" si="66"/>
        <v>0</v>
      </c>
      <c r="CO27" s="66">
        <f t="shared" si="66"/>
        <v>0</v>
      </c>
      <c r="CP27" s="66">
        <f t="shared" si="66"/>
        <v>0</v>
      </c>
      <c r="CQ27" s="66">
        <f t="shared" si="66"/>
        <v>0</v>
      </c>
      <c r="CR27" s="75">
        <f t="shared" si="53"/>
        <v>0</v>
      </c>
      <c r="CS27" s="66">
        <f t="shared" si="67"/>
        <v>0</v>
      </c>
      <c r="CT27" s="66">
        <f t="shared" si="67"/>
        <v>0</v>
      </c>
      <c r="CU27" s="66">
        <f t="shared" si="67"/>
        <v>0</v>
      </c>
      <c r="CV27" s="66">
        <f t="shared" si="67"/>
        <v>0</v>
      </c>
      <c r="CW27" s="66">
        <f t="shared" si="67"/>
        <v>0</v>
      </c>
      <c r="CX27" s="66">
        <f t="shared" si="67"/>
        <v>0</v>
      </c>
      <c r="CY27" s="66">
        <f t="shared" si="67"/>
        <v>0</v>
      </c>
      <c r="CZ27" s="66">
        <f t="shared" si="67"/>
        <v>0</v>
      </c>
      <c r="DA27" s="66">
        <f t="shared" si="67"/>
        <v>0</v>
      </c>
      <c r="DB27" s="66">
        <f t="shared" si="67"/>
        <v>0</v>
      </c>
      <c r="DC27" s="66">
        <f t="shared" si="67"/>
        <v>0</v>
      </c>
      <c r="DD27" s="66">
        <f t="shared" si="67"/>
        <v>0</v>
      </c>
      <c r="DE27" s="75">
        <f t="shared" si="55"/>
        <v>0</v>
      </c>
      <c r="DF27" s="66">
        <f t="shared" si="68"/>
        <v>0</v>
      </c>
      <c r="DG27" s="66">
        <f t="shared" si="68"/>
        <v>0</v>
      </c>
      <c r="DH27" s="66">
        <f t="shared" si="68"/>
        <v>0</v>
      </c>
      <c r="DI27" s="66">
        <f t="shared" si="68"/>
        <v>0</v>
      </c>
      <c r="DJ27" s="66">
        <f t="shared" si="68"/>
        <v>0</v>
      </c>
      <c r="DK27" s="66">
        <f t="shared" si="68"/>
        <v>0</v>
      </c>
      <c r="DL27" s="66">
        <f t="shared" si="68"/>
        <v>0</v>
      </c>
      <c r="DM27" s="66">
        <f t="shared" si="68"/>
        <v>0</v>
      </c>
      <c r="DN27" s="66">
        <f t="shared" si="68"/>
        <v>0</v>
      </c>
      <c r="DO27" s="66">
        <f t="shared" si="68"/>
        <v>0</v>
      </c>
      <c r="DP27" s="66">
        <f t="shared" si="68"/>
        <v>0</v>
      </c>
      <c r="DQ27" s="66">
        <f t="shared" si="68"/>
        <v>0</v>
      </c>
      <c r="DR27" s="75">
        <f t="shared" si="57"/>
        <v>0</v>
      </c>
      <c r="DS27" s="66">
        <f t="shared" si="69"/>
        <v>0</v>
      </c>
      <c r="DT27" s="66">
        <f t="shared" si="69"/>
        <v>0</v>
      </c>
      <c r="DU27" s="66">
        <f t="shared" si="69"/>
        <v>0</v>
      </c>
      <c r="DV27" s="66">
        <f t="shared" si="69"/>
        <v>0</v>
      </c>
      <c r="DW27" s="66">
        <f t="shared" si="69"/>
        <v>0</v>
      </c>
      <c r="DX27" s="66">
        <f t="shared" si="69"/>
        <v>0</v>
      </c>
      <c r="DY27" s="66">
        <f t="shared" si="69"/>
        <v>0</v>
      </c>
      <c r="DZ27" s="66">
        <f t="shared" si="69"/>
        <v>0</v>
      </c>
      <c r="EA27" s="66">
        <f t="shared" si="69"/>
        <v>0</v>
      </c>
      <c r="EB27" s="66">
        <f t="shared" si="69"/>
        <v>0</v>
      </c>
      <c r="EC27" s="66">
        <f t="shared" si="69"/>
        <v>0</v>
      </c>
      <c r="ED27" s="66">
        <f t="shared" si="69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60"/>
        <v>0</v>
      </c>
      <c r="G28" s="66">
        <f t="shared" si="60"/>
        <v>0</v>
      </c>
      <c r="H28" s="66">
        <f t="shared" si="60"/>
        <v>0</v>
      </c>
      <c r="I28" s="66">
        <f t="shared" si="60"/>
        <v>0</v>
      </c>
      <c r="J28" s="66">
        <f t="shared" si="60"/>
        <v>0</v>
      </c>
      <c r="K28" s="66">
        <f t="shared" si="60"/>
        <v>0</v>
      </c>
      <c r="L28" s="66">
        <f t="shared" si="60"/>
        <v>0</v>
      </c>
      <c r="M28" s="66">
        <f t="shared" si="60"/>
        <v>0</v>
      </c>
      <c r="N28" s="66">
        <f t="shared" si="60"/>
        <v>0</v>
      </c>
      <c r="O28" s="66">
        <f t="shared" si="60"/>
        <v>0</v>
      </c>
      <c r="P28" s="66">
        <f t="shared" si="60"/>
        <v>0</v>
      </c>
      <c r="Q28" s="66">
        <f t="shared" si="60"/>
        <v>0</v>
      </c>
      <c r="R28" s="75">
        <f t="shared" si="41"/>
        <v>0</v>
      </c>
      <c r="S28" s="66">
        <f t="shared" si="61"/>
        <v>0</v>
      </c>
      <c r="T28" s="66">
        <f t="shared" si="61"/>
        <v>0</v>
      </c>
      <c r="U28" s="66">
        <f t="shared" si="61"/>
        <v>0</v>
      </c>
      <c r="V28" s="66">
        <f t="shared" si="61"/>
        <v>0</v>
      </c>
      <c r="W28" s="66">
        <f t="shared" si="61"/>
        <v>0</v>
      </c>
      <c r="X28" s="66">
        <f t="shared" si="61"/>
        <v>0</v>
      </c>
      <c r="Y28" s="66">
        <f t="shared" si="61"/>
        <v>0</v>
      </c>
      <c r="Z28" s="66">
        <f t="shared" si="61"/>
        <v>0</v>
      </c>
      <c r="AA28" s="66">
        <f t="shared" si="61"/>
        <v>0</v>
      </c>
      <c r="AB28" s="66">
        <f t="shared" si="61"/>
        <v>0</v>
      </c>
      <c r="AC28" s="66">
        <f t="shared" si="61"/>
        <v>0</v>
      </c>
      <c r="AD28" s="66">
        <f t="shared" si="61"/>
        <v>0</v>
      </c>
      <c r="AE28" s="75">
        <f t="shared" si="43"/>
        <v>0</v>
      </c>
      <c r="AF28" s="66">
        <v>0</v>
      </c>
      <c r="AG28" s="66">
        <f t="shared" ref="AG28:AH30" si="70">IF(AG$2&gt;=$B$18,$E28,0)</f>
        <v>0</v>
      </c>
      <c r="AH28" s="66">
        <f t="shared" si="70"/>
        <v>0</v>
      </c>
      <c r="AI28" s="66">
        <v>0</v>
      </c>
      <c r="AJ28" s="66">
        <f t="shared" ref="AJ28:AK30" si="71">IF(AJ$2&gt;=$B$18,$E28,0)</f>
        <v>0</v>
      </c>
      <c r="AK28" s="66">
        <f t="shared" si="71"/>
        <v>0</v>
      </c>
      <c r="AL28" s="66">
        <v>0</v>
      </c>
      <c r="AM28" s="66">
        <f t="shared" ref="AM28:AQ33" si="72">IF(AM$2&gt;=$B$18,$E28,0)</f>
        <v>0</v>
      </c>
      <c r="AN28" s="66">
        <f t="shared" si="72"/>
        <v>0</v>
      </c>
      <c r="AO28" s="66">
        <f t="shared" si="72"/>
        <v>0</v>
      </c>
      <c r="AP28" s="66">
        <f t="shared" si="72"/>
        <v>0</v>
      </c>
      <c r="AQ28" s="66">
        <f t="shared" si="72"/>
        <v>0</v>
      </c>
      <c r="AR28" s="75">
        <f t="shared" si="45"/>
        <v>0</v>
      </c>
      <c r="AS28" s="66">
        <f t="shared" si="63"/>
        <v>0</v>
      </c>
      <c r="AT28" s="66">
        <f t="shared" si="63"/>
        <v>0</v>
      </c>
      <c r="AU28" s="66">
        <f t="shared" si="63"/>
        <v>0</v>
      </c>
      <c r="AV28" s="66">
        <f t="shared" si="63"/>
        <v>0</v>
      </c>
      <c r="AW28" s="66">
        <f t="shared" si="63"/>
        <v>0</v>
      </c>
      <c r="AX28" s="66">
        <f t="shared" si="63"/>
        <v>0</v>
      </c>
      <c r="AY28" s="66">
        <f t="shared" si="63"/>
        <v>0</v>
      </c>
      <c r="AZ28" s="66">
        <f t="shared" si="63"/>
        <v>0</v>
      </c>
      <c r="BA28" s="66">
        <f t="shared" si="63"/>
        <v>0</v>
      </c>
      <c r="BB28" s="66">
        <f t="shared" si="63"/>
        <v>0</v>
      </c>
      <c r="BC28" s="66">
        <f t="shared" si="63"/>
        <v>0</v>
      </c>
      <c r="BD28" s="66">
        <f t="shared" si="63"/>
        <v>0</v>
      </c>
      <c r="BE28" s="75">
        <f t="shared" si="47"/>
        <v>0</v>
      </c>
      <c r="BF28" s="66">
        <f t="shared" si="64"/>
        <v>0</v>
      </c>
      <c r="BG28" s="66">
        <f t="shared" si="64"/>
        <v>0</v>
      </c>
      <c r="BH28" s="66">
        <f t="shared" si="64"/>
        <v>0</v>
      </c>
      <c r="BI28" s="66">
        <f t="shared" si="64"/>
        <v>0</v>
      </c>
      <c r="BJ28" s="66">
        <f t="shared" si="64"/>
        <v>0</v>
      </c>
      <c r="BK28" s="66">
        <f t="shared" si="64"/>
        <v>0</v>
      </c>
      <c r="BL28" s="66">
        <f t="shared" si="64"/>
        <v>0</v>
      </c>
      <c r="BM28" s="66">
        <f t="shared" si="64"/>
        <v>0</v>
      </c>
      <c r="BN28" s="66">
        <f t="shared" si="64"/>
        <v>0</v>
      </c>
      <c r="BO28" s="66">
        <f t="shared" si="64"/>
        <v>0</v>
      </c>
      <c r="BP28" s="66">
        <f t="shared" si="64"/>
        <v>0</v>
      </c>
      <c r="BQ28" s="66">
        <f t="shared" si="64"/>
        <v>0</v>
      </c>
      <c r="BR28" s="75">
        <f t="shared" si="49"/>
        <v>0</v>
      </c>
      <c r="BS28" s="66">
        <f t="shared" si="65"/>
        <v>0</v>
      </c>
      <c r="BT28" s="66">
        <f t="shared" si="65"/>
        <v>0</v>
      </c>
      <c r="BU28" s="66">
        <f t="shared" si="65"/>
        <v>0</v>
      </c>
      <c r="BV28" s="66">
        <f t="shared" si="65"/>
        <v>0</v>
      </c>
      <c r="BW28" s="66">
        <f t="shared" si="65"/>
        <v>0</v>
      </c>
      <c r="BX28" s="66">
        <f t="shared" si="65"/>
        <v>0</v>
      </c>
      <c r="BY28" s="66">
        <f t="shared" si="65"/>
        <v>0</v>
      </c>
      <c r="BZ28" s="66">
        <f t="shared" si="65"/>
        <v>0</v>
      </c>
      <c r="CA28" s="66">
        <f t="shared" si="65"/>
        <v>0</v>
      </c>
      <c r="CB28" s="66">
        <f t="shared" si="65"/>
        <v>0</v>
      </c>
      <c r="CC28" s="66">
        <f t="shared" si="65"/>
        <v>0</v>
      </c>
      <c r="CD28" s="66">
        <f t="shared" si="65"/>
        <v>0</v>
      </c>
      <c r="CE28" s="75">
        <f t="shared" si="51"/>
        <v>0</v>
      </c>
      <c r="CF28" s="66">
        <f t="shared" si="66"/>
        <v>0</v>
      </c>
      <c r="CG28" s="66">
        <f t="shared" si="66"/>
        <v>0</v>
      </c>
      <c r="CH28" s="66">
        <f t="shared" si="66"/>
        <v>0</v>
      </c>
      <c r="CI28" s="66">
        <f t="shared" si="66"/>
        <v>0</v>
      </c>
      <c r="CJ28" s="66">
        <f t="shared" si="66"/>
        <v>0</v>
      </c>
      <c r="CK28" s="66">
        <f t="shared" si="66"/>
        <v>0</v>
      </c>
      <c r="CL28" s="66">
        <f t="shared" si="66"/>
        <v>0</v>
      </c>
      <c r="CM28" s="66">
        <f t="shared" si="66"/>
        <v>0</v>
      </c>
      <c r="CN28" s="66">
        <f t="shared" si="66"/>
        <v>0</v>
      </c>
      <c r="CO28" s="66">
        <f t="shared" si="66"/>
        <v>0</v>
      </c>
      <c r="CP28" s="66">
        <f t="shared" si="66"/>
        <v>0</v>
      </c>
      <c r="CQ28" s="66">
        <f t="shared" si="66"/>
        <v>0</v>
      </c>
      <c r="CR28" s="75">
        <f t="shared" si="53"/>
        <v>0</v>
      </c>
      <c r="CS28" s="66">
        <f t="shared" si="67"/>
        <v>0</v>
      </c>
      <c r="CT28" s="66">
        <f t="shared" si="67"/>
        <v>0</v>
      </c>
      <c r="CU28" s="66">
        <f t="shared" si="67"/>
        <v>0</v>
      </c>
      <c r="CV28" s="66">
        <f t="shared" si="67"/>
        <v>0</v>
      </c>
      <c r="CW28" s="66">
        <f t="shared" si="67"/>
        <v>0</v>
      </c>
      <c r="CX28" s="66">
        <f t="shared" si="67"/>
        <v>0</v>
      </c>
      <c r="CY28" s="66">
        <f t="shared" si="67"/>
        <v>0</v>
      </c>
      <c r="CZ28" s="66">
        <f t="shared" si="67"/>
        <v>0</v>
      </c>
      <c r="DA28" s="66">
        <f t="shared" si="67"/>
        <v>0</v>
      </c>
      <c r="DB28" s="66">
        <f t="shared" si="67"/>
        <v>0</v>
      </c>
      <c r="DC28" s="66">
        <f t="shared" si="67"/>
        <v>0</v>
      </c>
      <c r="DD28" s="66">
        <f t="shared" si="67"/>
        <v>0</v>
      </c>
      <c r="DE28" s="75">
        <f t="shared" si="55"/>
        <v>0</v>
      </c>
      <c r="DF28" s="66">
        <f t="shared" si="68"/>
        <v>0</v>
      </c>
      <c r="DG28" s="66">
        <f t="shared" si="68"/>
        <v>0</v>
      </c>
      <c r="DH28" s="66">
        <f t="shared" si="68"/>
        <v>0</v>
      </c>
      <c r="DI28" s="66">
        <f t="shared" si="68"/>
        <v>0</v>
      </c>
      <c r="DJ28" s="66">
        <f t="shared" si="68"/>
        <v>0</v>
      </c>
      <c r="DK28" s="66">
        <f t="shared" si="68"/>
        <v>0</v>
      </c>
      <c r="DL28" s="66">
        <f t="shared" si="68"/>
        <v>0</v>
      </c>
      <c r="DM28" s="66">
        <f t="shared" si="68"/>
        <v>0</v>
      </c>
      <c r="DN28" s="66">
        <f t="shared" si="68"/>
        <v>0</v>
      </c>
      <c r="DO28" s="66">
        <f t="shared" si="68"/>
        <v>0</v>
      </c>
      <c r="DP28" s="66">
        <f t="shared" si="68"/>
        <v>0</v>
      </c>
      <c r="DQ28" s="66">
        <f t="shared" si="68"/>
        <v>0</v>
      </c>
      <c r="DR28" s="75">
        <f t="shared" si="57"/>
        <v>0</v>
      </c>
      <c r="DS28" s="66">
        <f t="shared" si="69"/>
        <v>0</v>
      </c>
      <c r="DT28" s="66">
        <f t="shared" si="69"/>
        <v>0</v>
      </c>
      <c r="DU28" s="66">
        <f t="shared" si="69"/>
        <v>0</v>
      </c>
      <c r="DV28" s="66">
        <f t="shared" si="69"/>
        <v>0</v>
      </c>
      <c r="DW28" s="66">
        <f t="shared" si="69"/>
        <v>0</v>
      </c>
      <c r="DX28" s="66">
        <f t="shared" si="69"/>
        <v>0</v>
      </c>
      <c r="DY28" s="66">
        <f t="shared" si="69"/>
        <v>0</v>
      </c>
      <c r="DZ28" s="66">
        <f t="shared" si="69"/>
        <v>0</v>
      </c>
      <c r="EA28" s="66">
        <f t="shared" si="69"/>
        <v>0</v>
      </c>
      <c r="EB28" s="66">
        <f t="shared" si="69"/>
        <v>0</v>
      </c>
      <c r="EC28" s="66">
        <f t="shared" si="69"/>
        <v>0</v>
      </c>
      <c r="ED28" s="66">
        <f t="shared" si="69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60"/>
        <v>0</v>
      </c>
      <c r="G29" s="66">
        <f t="shared" si="60"/>
        <v>0</v>
      </c>
      <c r="H29" s="66">
        <f t="shared" si="60"/>
        <v>0</v>
      </c>
      <c r="I29" s="66">
        <f t="shared" si="60"/>
        <v>0</v>
      </c>
      <c r="J29" s="66">
        <f t="shared" si="60"/>
        <v>0</v>
      </c>
      <c r="K29" s="66">
        <f t="shared" si="60"/>
        <v>0</v>
      </c>
      <c r="L29" s="66">
        <f t="shared" si="60"/>
        <v>0</v>
      </c>
      <c r="M29" s="66">
        <f t="shared" si="60"/>
        <v>0</v>
      </c>
      <c r="N29" s="66">
        <f t="shared" si="60"/>
        <v>0</v>
      </c>
      <c r="O29" s="66">
        <f t="shared" si="60"/>
        <v>0</v>
      </c>
      <c r="P29" s="66">
        <f t="shared" si="60"/>
        <v>0</v>
      </c>
      <c r="Q29" s="66">
        <f t="shared" si="60"/>
        <v>0</v>
      </c>
      <c r="R29" s="75">
        <f t="shared" si="41"/>
        <v>0</v>
      </c>
      <c r="S29" s="66">
        <f t="shared" si="61"/>
        <v>0</v>
      </c>
      <c r="T29" s="66">
        <f t="shared" si="61"/>
        <v>0</v>
      </c>
      <c r="U29" s="66">
        <f t="shared" si="61"/>
        <v>0</v>
      </c>
      <c r="V29" s="66">
        <f t="shared" si="61"/>
        <v>0</v>
      </c>
      <c r="W29" s="66">
        <f t="shared" si="61"/>
        <v>0</v>
      </c>
      <c r="X29" s="66">
        <f t="shared" si="61"/>
        <v>0</v>
      </c>
      <c r="Y29" s="66">
        <f t="shared" si="61"/>
        <v>0</v>
      </c>
      <c r="Z29" s="66">
        <f t="shared" si="61"/>
        <v>0</v>
      </c>
      <c r="AA29" s="66">
        <f t="shared" si="61"/>
        <v>0</v>
      </c>
      <c r="AB29" s="66">
        <f t="shared" si="61"/>
        <v>0</v>
      </c>
      <c r="AC29" s="66">
        <f t="shared" si="61"/>
        <v>0</v>
      </c>
      <c r="AD29" s="66">
        <f t="shared" si="61"/>
        <v>0</v>
      </c>
      <c r="AE29" s="75">
        <f t="shared" si="43"/>
        <v>0</v>
      </c>
      <c r="AF29" s="66">
        <v>0</v>
      </c>
      <c r="AG29" s="66">
        <f t="shared" si="70"/>
        <v>0</v>
      </c>
      <c r="AH29" s="66">
        <f t="shared" si="70"/>
        <v>0</v>
      </c>
      <c r="AI29" s="66">
        <v>0</v>
      </c>
      <c r="AJ29" s="66">
        <f t="shared" si="71"/>
        <v>0</v>
      </c>
      <c r="AK29" s="66">
        <f t="shared" si="71"/>
        <v>0</v>
      </c>
      <c r="AL29" s="66">
        <v>0</v>
      </c>
      <c r="AM29" s="66">
        <f t="shared" si="72"/>
        <v>0</v>
      </c>
      <c r="AN29" s="66">
        <f t="shared" si="72"/>
        <v>0</v>
      </c>
      <c r="AO29" s="66">
        <f t="shared" si="72"/>
        <v>0</v>
      </c>
      <c r="AP29" s="66">
        <f t="shared" si="72"/>
        <v>0</v>
      </c>
      <c r="AQ29" s="66">
        <f t="shared" si="72"/>
        <v>0</v>
      </c>
      <c r="AR29" s="75">
        <f t="shared" si="45"/>
        <v>0</v>
      </c>
      <c r="AS29" s="66">
        <f t="shared" si="63"/>
        <v>0</v>
      </c>
      <c r="AT29" s="66">
        <f t="shared" si="63"/>
        <v>0</v>
      </c>
      <c r="AU29" s="66">
        <f t="shared" si="63"/>
        <v>0</v>
      </c>
      <c r="AV29" s="66">
        <f t="shared" si="63"/>
        <v>0</v>
      </c>
      <c r="AW29" s="66">
        <f t="shared" si="63"/>
        <v>0</v>
      </c>
      <c r="AX29" s="66">
        <f t="shared" si="63"/>
        <v>0</v>
      </c>
      <c r="AY29" s="66">
        <f t="shared" si="63"/>
        <v>0</v>
      </c>
      <c r="AZ29" s="66">
        <f t="shared" si="63"/>
        <v>0</v>
      </c>
      <c r="BA29" s="66">
        <f t="shared" si="63"/>
        <v>0</v>
      </c>
      <c r="BB29" s="66">
        <f t="shared" si="63"/>
        <v>0</v>
      </c>
      <c r="BC29" s="66">
        <f t="shared" si="63"/>
        <v>0</v>
      </c>
      <c r="BD29" s="66">
        <f t="shared" si="63"/>
        <v>0</v>
      </c>
      <c r="BE29" s="75">
        <f t="shared" si="47"/>
        <v>0</v>
      </c>
      <c r="BF29" s="66">
        <f t="shared" si="64"/>
        <v>0</v>
      </c>
      <c r="BG29" s="66">
        <f t="shared" si="64"/>
        <v>0</v>
      </c>
      <c r="BH29" s="66">
        <f t="shared" si="64"/>
        <v>0</v>
      </c>
      <c r="BI29" s="66">
        <f t="shared" si="64"/>
        <v>0</v>
      </c>
      <c r="BJ29" s="66">
        <f t="shared" si="64"/>
        <v>0</v>
      </c>
      <c r="BK29" s="66">
        <f t="shared" si="64"/>
        <v>0</v>
      </c>
      <c r="BL29" s="66">
        <f t="shared" si="64"/>
        <v>0</v>
      </c>
      <c r="BM29" s="66">
        <f t="shared" si="64"/>
        <v>0</v>
      </c>
      <c r="BN29" s="66">
        <f t="shared" si="64"/>
        <v>0</v>
      </c>
      <c r="BO29" s="66">
        <f t="shared" si="64"/>
        <v>0</v>
      </c>
      <c r="BP29" s="66">
        <f t="shared" si="64"/>
        <v>0</v>
      </c>
      <c r="BQ29" s="66">
        <f t="shared" si="64"/>
        <v>0</v>
      </c>
      <c r="BR29" s="75">
        <f t="shared" si="49"/>
        <v>0</v>
      </c>
      <c r="BS29" s="66">
        <f t="shared" si="65"/>
        <v>0</v>
      </c>
      <c r="BT29" s="66">
        <f t="shared" si="65"/>
        <v>0</v>
      </c>
      <c r="BU29" s="66">
        <f t="shared" si="65"/>
        <v>0</v>
      </c>
      <c r="BV29" s="66">
        <f t="shared" si="65"/>
        <v>0</v>
      </c>
      <c r="BW29" s="66">
        <f t="shared" si="65"/>
        <v>0</v>
      </c>
      <c r="BX29" s="66">
        <f t="shared" si="65"/>
        <v>0</v>
      </c>
      <c r="BY29" s="66">
        <f t="shared" si="65"/>
        <v>0</v>
      </c>
      <c r="BZ29" s="66">
        <f t="shared" si="65"/>
        <v>0</v>
      </c>
      <c r="CA29" s="66">
        <f t="shared" si="65"/>
        <v>0</v>
      </c>
      <c r="CB29" s="66">
        <f t="shared" si="65"/>
        <v>0</v>
      </c>
      <c r="CC29" s="66">
        <f t="shared" si="65"/>
        <v>0</v>
      </c>
      <c r="CD29" s="66">
        <f t="shared" si="65"/>
        <v>0</v>
      </c>
      <c r="CE29" s="75">
        <f t="shared" si="51"/>
        <v>0</v>
      </c>
      <c r="CF29" s="66">
        <f t="shared" si="66"/>
        <v>0</v>
      </c>
      <c r="CG29" s="66">
        <f t="shared" si="66"/>
        <v>0</v>
      </c>
      <c r="CH29" s="66">
        <f t="shared" si="66"/>
        <v>0</v>
      </c>
      <c r="CI29" s="66">
        <f t="shared" si="66"/>
        <v>0</v>
      </c>
      <c r="CJ29" s="66">
        <f t="shared" si="66"/>
        <v>0</v>
      </c>
      <c r="CK29" s="66">
        <f t="shared" si="66"/>
        <v>0</v>
      </c>
      <c r="CL29" s="66">
        <f t="shared" si="66"/>
        <v>0</v>
      </c>
      <c r="CM29" s="66">
        <f t="shared" si="66"/>
        <v>0</v>
      </c>
      <c r="CN29" s="66">
        <f t="shared" si="66"/>
        <v>0</v>
      </c>
      <c r="CO29" s="66">
        <f t="shared" si="66"/>
        <v>0</v>
      </c>
      <c r="CP29" s="66">
        <f t="shared" si="66"/>
        <v>0</v>
      </c>
      <c r="CQ29" s="66">
        <f t="shared" si="66"/>
        <v>0</v>
      </c>
      <c r="CR29" s="75">
        <f t="shared" si="53"/>
        <v>0</v>
      </c>
      <c r="CS29" s="66">
        <f t="shared" si="67"/>
        <v>0</v>
      </c>
      <c r="CT29" s="66">
        <f t="shared" si="67"/>
        <v>0</v>
      </c>
      <c r="CU29" s="66">
        <f t="shared" si="67"/>
        <v>0</v>
      </c>
      <c r="CV29" s="66">
        <f t="shared" si="67"/>
        <v>0</v>
      </c>
      <c r="CW29" s="66">
        <f t="shared" si="67"/>
        <v>0</v>
      </c>
      <c r="CX29" s="66">
        <f t="shared" si="67"/>
        <v>0</v>
      </c>
      <c r="CY29" s="66">
        <f t="shared" si="67"/>
        <v>0</v>
      </c>
      <c r="CZ29" s="66">
        <f t="shared" si="67"/>
        <v>0</v>
      </c>
      <c r="DA29" s="66">
        <f t="shared" si="67"/>
        <v>0</v>
      </c>
      <c r="DB29" s="66">
        <f t="shared" si="67"/>
        <v>0</v>
      </c>
      <c r="DC29" s="66">
        <f t="shared" si="67"/>
        <v>0</v>
      </c>
      <c r="DD29" s="66">
        <f t="shared" si="67"/>
        <v>0</v>
      </c>
      <c r="DE29" s="75">
        <f t="shared" si="55"/>
        <v>0</v>
      </c>
      <c r="DF29" s="66">
        <f t="shared" si="68"/>
        <v>0</v>
      </c>
      <c r="DG29" s="66">
        <f t="shared" si="68"/>
        <v>0</v>
      </c>
      <c r="DH29" s="66">
        <f t="shared" si="68"/>
        <v>0</v>
      </c>
      <c r="DI29" s="66">
        <f t="shared" si="68"/>
        <v>0</v>
      </c>
      <c r="DJ29" s="66">
        <f t="shared" si="68"/>
        <v>0</v>
      </c>
      <c r="DK29" s="66">
        <f t="shared" si="68"/>
        <v>0</v>
      </c>
      <c r="DL29" s="66">
        <f t="shared" si="68"/>
        <v>0</v>
      </c>
      <c r="DM29" s="66">
        <f t="shared" si="68"/>
        <v>0</v>
      </c>
      <c r="DN29" s="66">
        <f t="shared" si="68"/>
        <v>0</v>
      </c>
      <c r="DO29" s="66">
        <f t="shared" si="68"/>
        <v>0</v>
      </c>
      <c r="DP29" s="66">
        <f t="shared" si="68"/>
        <v>0</v>
      </c>
      <c r="DQ29" s="66">
        <f t="shared" si="68"/>
        <v>0</v>
      </c>
      <c r="DR29" s="75">
        <f t="shared" si="57"/>
        <v>0</v>
      </c>
      <c r="DS29" s="66">
        <f t="shared" si="69"/>
        <v>0</v>
      </c>
      <c r="DT29" s="66">
        <f t="shared" si="69"/>
        <v>0</v>
      </c>
      <c r="DU29" s="66">
        <f t="shared" si="69"/>
        <v>0</v>
      </c>
      <c r="DV29" s="66">
        <f t="shared" si="69"/>
        <v>0</v>
      </c>
      <c r="DW29" s="66">
        <f t="shared" si="69"/>
        <v>0</v>
      </c>
      <c r="DX29" s="66">
        <f t="shared" si="69"/>
        <v>0</v>
      </c>
      <c r="DY29" s="66">
        <f t="shared" si="69"/>
        <v>0</v>
      </c>
      <c r="DZ29" s="66">
        <f t="shared" si="69"/>
        <v>0</v>
      </c>
      <c r="EA29" s="66">
        <f t="shared" si="69"/>
        <v>0</v>
      </c>
      <c r="EB29" s="66">
        <f t="shared" si="69"/>
        <v>0</v>
      </c>
      <c r="EC29" s="66">
        <f t="shared" si="69"/>
        <v>0</v>
      </c>
      <c r="ED29" s="66">
        <f t="shared" si="69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60"/>
        <v>0</v>
      </c>
      <c r="G30" s="66">
        <f t="shared" si="60"/>
        <v>0</v>
      </c>
      <c r="H30" s="66">
        <f t="shared" si="60"/>
        <v>0</v>
      </c>
      <c r="I30" s="66">
        <f t="shared" si="60"/>
        <v>0</v>
      </c>
      <c r="J30" s="66">
        <f t="shared" si="60"/>
        <v>0</v>
      </c>
      <c r="K30" s="66">
        <f t="shared" si="60"/>
        <v>0</v>
      </c>
      <c r="L30" s="66">
        <f t="shared" si="60"/>
        <v>0</v>
      </c>
      <c r="M30" s="66">
        <f t="shared" si="60"/>
        <v>0</v>
      </c>
      <c r="N30" s="66">
        <f t="shared" si="60"/>
        <v>0</v>
      </c>
      <c r="O30" s="66">
        <f t="shared" si="60"/>
        <v>0</v>
      </c>
      <c r="P30" s="66">
        <f t="shared" si="60"/>
        <v>0</v>
      </c>
      <c r="Q30" s="66">
        <f t="shared" si="60"/>
        <v>0</v>
      </c>
      <c r="R30" s="75">
        <f t="shared" si="41"/>
        <v>0</v>
      </c>
      <c r="S30" s="66">
        <f t="shared" si="61"/>
        <v>0</v>
      </c>
      <c r="T30" s="66">
        <f t="shared" si="61"/>
        <v>0</v>
      </c>
      <c r="U30" s="66">
        <f t="shared" si="61"/>
        <v>0</v>
      </c>
      <c r="V30" s="66">
        <f t="shared" si="61"/>
        <v>0</v>
      </c>
      <c r="W30" s="66">
        <f t="shared" si="61"/>
        <v>0</v>
      </c>
      <c r="X30" s="66">
        <f t="shared" si="61"/>
        <v>0</v>
      </c>
      <c r="Y30" s="66">
        <f t="shared" si="61"/>
        <v>0</v>
      </c>
      <c r="Z30" s="66">
        <f t="shared" si="61"/>
        <v>0</v>
      </c>
      <c r="AA30" s="66">
        <f t="shared" si="61"/>
        <v>0</v>
      </c>
      <c r="AB30" s="66">
        <f t="shared" si="61"/>
        <v>0</v>
      </c>
      <c r="AC30" s="66">
        <f t="shared" si="61"/>
        <v>0</v>
      </c>
      <c r="AD30" s="66">
        <f t="shared" si="61"/>
        <v>0</v>
      </c>
      <c r="AE30" s="75">
        <f t="shared" si="43"/>
        <v>0</v>
      </c>
      <c r="AF30" s="66">
        <v>0</v>
      </c>
      <c r="AG30" s="66">
        <f t="shared" si="70"/>
        <v>0</v>
      </c>
      <c r="AH30" s="66">
        <f t="shared" si="70"/>
        <v>0</v>
      </c>
      <c r="AI30" s="66">
        <v>0</v>
      </c>
      <c r="AJ30" s="66">
        <f t="shared" si="71"/>
        <v>0</v>
      </c>
      <c r="AK30" s="66">
        <f t="shared" si="71"/>
        <v>0</v>
      </c>
      <c r="AL30" s="66">
        <v>0</v>
      </c>
      <c r="AM30" s="66">
        <f t="shared" si="72"/>
        <v>0</v>
      </c>
      <c r="AN30" s="66">
        <f t="shared" si="72"/>
        <v>0</v>
      </c>
      <c r="AO30" s="66">
        <f t="shared" si="72"/>
        <v>0</v>
      </c>
      <c r="AP30" s="66">
        <f t="shared" si="72"/>
        <v>0</v>
      </c>
      <c r="AQ30" s="66">
        <f t="shared" si="72"/>
        <v>0</v>
      </c>
      <c r="AR30" s="75">
        <f t="shared" si="45"/>
        <v>0</v>
      </c>
      <c r="AS30" s="66">
        <f t="shared" si="63"/>
        <v>0</v>
      </c>
      <c r="AT30" s="66">
        <f t="shared" si="63"/>
        <v>0</v>
      </c>
      <c r="AU30" s="66">
        <f t="shared" si="63"/>
        <v>0</v>
      </c>
      <c r="AV30" s="66">
        <f t="shared" si="63"/>
        <v>0</v>
      </c>
      <c r="AW30" s="66">
        <f t="shared" si="63"/>
        <v>0</v>
      </c>
      <c r="AX30" s="66">
        <f t="shared" si="63"/>
        <v>0</v>
      </c>
      <c r="AY30" s="66">
        <f t="shared" si="63"/>
        <v>0</v>
      </c>
      <c r="AZ30" s="66">
        <f t="shared" si="63"/>
        <v>0</v>
      </c>
      <c r="BA30" s="66">
        <f t="shared" si="63"/>
        <v>0</v>
      </c>
      <c r="BB30" s="66">
        <f t="shared" si="63"/>
        <v>0</v>
      </c>
      <c r="BC30" s="66">
        <f t="shared" si="63"/>
        <v>0</v>
      </c>
      <c r="BD30" s="66">
        <f t="shared" si="63"/>
        <v>0</v>
      </c>
      <c r="BE30" s="75">
        <f t="shared" si="47"/>
        <v>0</v>
      </c>
      <c r="BF30" s="66">
        <f t="shared" si="64"/>
        <v>0</v>
      </c>
      <c r="BG30" s="66">
        <f t="shared" si="64"/>
        <v>0</v>
      </c>
      <c r="BH30" s="66">
        <f t="shared" si="64"/>
        <v>0</v>
      </c>
      <c r="BI30" s="66">
        <f t="shared" si="64"/>
        <v>0</v>
      </c>
      <c r="BJ30" s="66">
        <f t="shared" si="64"/>
        <v>0</v>
      </c>
      <c r="BK30" s="66">
        <f t="shared" si="64"/>
        <v>0</v>
      </c>
      <c r="BL30" s="66">
        <f t="shared" si="64"/>
        <v>0</v>
      </c>
      <c r="BM30" s="66">
        <f t="shared" si="64"/>
        <v>0</v>
      </c>
      <c r="BN30" s="66">
        <f t="shared" si="64"/>
        <v>0</v>
      </c>
      <c r="BO30" s="66">
        <f t="shared" si="64"/>
        <v>0</v>
      </c>
      <c r="BP30" s="66">
        <f t="shared" si="64"/>
        <v>0</v>
      </c>
      <c r="BQ30" s="66">
        <f t="shared" si="64"/>
        <v>0</v>
      </c>
      <c r="BR30" s="75">
        <f t="shared" si="49"/>
        <v>0</v>
      </c>
      <c r="BS30" s="66">
        <f t="shared" si="65"/>
        <v>0</v>
      </c>
      <c r="BT30" s="66">
        <f t="shared" si="65"/>
        <v>0</v>
      </c>
      <c r="BU30" s="66">
        <f t="shared" si="65"/>
        <v>0</v>
      </c>
      <c r="BV30" s="66">
        <f t="shared" si="65"/>
        <v>0</v>
      </c>
      <c r="BW30" s="66">
        <f t="shared" si="65"/>
        <v>0</v>
      </c>
      <c r="BX30" s="66">
        <f t="shared" si="65"/>
        <v>0</v>
      </c>
      <c r="BY30" s="66">
        <f t="shared" si="65"/>
        <v>0</v>
      </c>
      <c r="BZ30" s="66">
        <f t="shared" si="65"/>
        <v>0</v>
      </c>
      <c r="CA30" s="66">
        <f t="shared" si="65"/>
        <v>0</v>
      </c>
      <c r="CB30" s="66">
        <f t="shared" si="65"/>
        <v>0</v>
      </c>
      <c r="CC30" s="66">
        <f t="shared" si="65"/>
        <v>0</v>
      </c>
      <c r="CD30" s="66">
        <f t="shared" si="65"/>
        <v>0</v>
      </c>
      <c r="CE30" s="75">
        <f t="shared" si="51"/>
        <v>0</v>
      </c>
      <c r="CF30" s="66">
        <f t="shared" si="66"/>
        <v>0</v>
      </c>
      <c r="CG30" s="66">
        <f t="shared" si="66"/>
        <v>0</v>
      </c>
      <c r="CH30" s="66">
        <f t="shared" si="66"/>
        <v>0</v>
      </c>
      <c r="CI30" s="66">
        <f t="shared" si="66"/>
        <v>0</v>
      </c>
      <c r="CJ30" s="66">
        <f t="shared" si="66"/>
        <v>0</v>
      </c>
      <c r="CK30" s="66">
        <f t="shared" si="66"/>
        <v>0</v>
      </c>
      <c r="CL30" s="66">
        <f t="shared" si="66"/>
        <v>0</v>
      </c>
      <c r="CM30" s="66">
        <f t="shared" si="66"/>
        <v>0</v>
      </c>
      <c r="CN30" s="66">
        <f t="shared" si="66"/>
        <v>0</v>
      </c>
      <c r="CO30" s="66">
        <f t="shared" si="66"/>
        <v>0</v>
      </c>
      <c r="CP30" s="66">
        <f t="shared" si="66"/>
        <v>0</v>
      </c>
      <c r="CQ30" s="66">
        <f t="shared" si="66"/>
        <v>0</v>
      </c>
      <c r="CR30" s="75">
        <f t="shared" si="53"/>
        <v>0</v>
      </c>
      <c r="CS30" s="66">
        <f t="shared" si="67"/>
        <v>0</v>
      </c>
      <c r="CT30" s="66">
        <f t="shared" si="67"/>
        <v>0</v>
      </c>
      <c r="CU30" s="66">
        <f t="shared" si="67"/>
        <v>0</v>
      </c>
      <c r="CV30" s="66">
        <f t="shared" si="67"/>
        <v>0</v>
      </c>
      <c r="CW30" s="66">
        <f t="shared" si="67"/>
        <v>0</v>
      </c>
      <c r="CX30" s="66">
        <f t="shared" si="67"/>
        <v>0</v>
      </c>
      <c r="CY30" s="66">
        <f t="shared" si="67"/>
        <v>0</v>
      </c>
      <c r="CZ30" s="66">
        <f t="shared" si="67"/>
        <v>0</v>
      </c>
      <c r="DA30" s="66">
        <f t="shared" si="67"/>
        <v>0</v>
      </c>
      <c r="DB30" s="66">
        <f t="shared" si="67"/>
        <v>0</v>
      </c>
      <c r="DC30" s="66">
        <f t="shared" si="67"/>
        <v>0</v>
      </c>
      <c r="DD30" s="66">
        <f t="shared" si="67"/>
        <v>0</v>
      </c>
      <c r="DE30" s="75">
        <f t="shared" si="55"/>
        <v>0</v>
      </c>
      <c r="DF30" s="66">
        <f t="shared" si="68"/>
        <v>0</v>
      </c>
      <c r="DG30" s="66">
        <f t="shared" si="68"/>
        <v>0</v>
      </c>
      <c r="DH30" s="66">
        <f t="shared" si="68"/>
        <v>0</v>
      </c>
      <c r="DI30" s="66">
        <f t="shared" si="68"/>
        <v>0</v>
      </c>
      <c r="DJ30" s="66">
        <f t="shared" si="68"/>
        <v>0</v>
      </c>
      <c r="DK30" s="66">
        <f t="shared" si="68"/>
        <v>0</v>
      </c>
      <c r="DL30" s="66">
        <f t="shared" si="68"/>
        <v>0</v>
      </c>
      <c r="DM30" s="66">
        <f t="shared" si="68"/>
        <v>0</v>
      </c>
      <c r="DN30" s="66">
        <f t="shared" si="68"/>
        <v>0</v>
      </c>
      <c r="DO30" s="66">
        <f t="shared" si="68"/>
        <v>0</v>
      </c>
      <c r="DP30" s="66">
        <f t="shared" si="68"/>
        <v>0</v>
      </c>
      <c r="DQ30" s="66">
        <f t="shared" si="68"/>
        <v>0</v>
      </c>
      <c r="DR30" s="75">
        <f t="shared" si="57"/>
        <v>0</v>
      </c>
      <c r="DS30" s="66">
        <f t="shared" si="69"/>
        <v>0</v>
      </c>
      <c r="DT30" s="66">
        <f t="shared" si="69"/>
        <v>0</v>
      </c>
      <c r="DU30" s="66">
        <f t="shared" si="69"/>
        <v>0</v>
      </c>
      <c r="DV30" s="66">
        <f t="shared" si="69"/>
        <v>0</v>
      </c>
      <c r="DW30" s="66">
        <f t="shared" si="69"/>
        <v>0</v>
      </c>
      <c r="DX30" s="66">
        <f t="shared" si="69"/>
        <v>0</v>
      </c>
      <c r="DY30" s="66">
        <f t="shared" si="69"/>
        <v>0</v>
      </c>
      <c r="DZ30" s="66">
        <f t="shared" si="69"/>
        <v>0</v>
      </c>
      <c r="EA30" s="66">
        <f t="shared" si="69"/>
        <v>0</v>
      </c>
      <c r="EB30" s="66">
        <f t="shared" si="69"/>
        <v>0</v>
      </c>
      <c r="EC30" s="66">
        <f t="shared" si="69"/>
        <v>0</v>
      </c>
      <c r="ED30" s="66">
        <f t="shared" si="69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60"/>
        <v>0</v>
      </c>
      <c r="G31" s="66">
        <f t="shared" si="60"/>
        <v>0</v>
      </c>
      <c r="H31" s="66">
        <f t="shared" si="60"/>
        <v>0</v>
      </c>
      <c r="I31" s="66">
        <f t="shared" si="60"/>
        <v>0</v>
      </c>
      <c r="J31" s="66">
        <f t="shared" si="60"/>
        <v>0</v>
      </c>
      <c r="K31" s="66">
        <f t="shared" si="60"/>
        <v>0</v>
      </c>
      <c r="L31" s="66">
        <f t="shared" si="60"/>
        <v>0</v>
      </c>
      <c r="M31" s="66">
        <f t="shared" si="60"/>
        <v>0</v>
      </c>
      <c r="N31" s="66">
        <f t="shared" si="60"/>
        <v>0</v>
      </c>
      <c r="O31" s="66">
        <f t="shared" si="60"/>
        <v>0</v>
      </c>
      <c r="P31" s="66">
        <f t="shared" si="60"/>
        <v>0</v>
      </c>
      <c r="Q31" s="66">
        <f t="shared" si="60"/>
        <v>0</v>
      </c>
      <c r="R31" s="75">
        <f t="shared" si="41"/>
        <v>0</v>
      </c>
      <c r="S31" s="66">
        <f t="shared" ref="S31:AC33" si="73">IF(S$2&gt;=$B$18,$E31,0)</f>
        <v>0</v>
      </c>
      <c r="T31" s="66">
        <f t="shared" si="73"/>
        <v>0</v>
      </c>
      <c r="U31" s="66">
        <f t="shared" si="73"/>
        <v>0</v>
      </c>
      <c r="V31" s="66">
        <f t="shared" si="73"/>
        <v>0</v>
      </c>
      <c r="W31" s="66">
        <f t="shared" si="73"/>
        <v>0</v>
      </c>
      <c r="X31" s="66">
        <f t="shared" si="73"/>
        <v>0</v>
      </c>
      <c r="Y31" s="66">
        <f t="shared" si="73"/>
        <v>0</v>
      </c>
      <c r="Z31" s="66">
        <f t="shared" si="73"/>
        <v>0</v>
      </c>
      <c r="AA31" s="66">
        <f t="shared" si="73"/>
        <v>0</v>
      </c>
      <c r="AB31" s="66">
        <f t="shared" si="73"/>
        <v>0</v>
      </c>
      <c r="AC31" s="66">
        <f t="shared" si="73"/>
        <v>0</v>
      </c>
      <c r="AD31" s="66">
        <v>0</v>
      </c>
      <c r="AE31" s="75">
        <f t="shared" si="43"/>
        <v>0</v>
      </c>
      <c r="AF31" s="66">
        <v>0</v>
      </c>
      <c r="AG31" s="66">
        <v>0</v>
      </c>
      <c r="AH31" s="66">
        <v>0</v>
      </c>
      <c r="AI31" s="66">
        <v>0</v>
      </c>
      <c r="AJ31" s="66">
        <v>0</v>
      </c>
      <c r="AK31" s="66">
        <v>0</v>
      </c>
      <c r="AL31" s="66">
        <f>IF(AL$2&gt;=$B$18,$E31,0)</f>
        <v>0</v>
      </c>
      <c r="AM31" s="66">
        <f t="shared" si="72"/>
        <v>0</v>
      </c>
      <c r="AN31" s="66">
        <f t="shared" si="72"/>
        <v>0</v>
      </c>
      <c r="AO31" s="66">
        <f t="shared" si="72"/>
        <v>0</v>
      </c>
      <c r="AP31" s="66">
        <f t="shared" si="72"/>
        <v>0</v>
      </c>
      <c r="AQ31" s="66">
        <f t="shared" si="72"/>
        <v>0</v>
      </c>
      <c r="AR31" s="75">
        <f t="shared" si="45"/>
        <v>0</v>
      </c>
      <c r="AS31" s="66">
        <f t="shared" si="63"/>
        <v>0</v>
      </c>
      <c r="AT31" s="66">
        <f t="shared" si="63"/>
        <v>0</v>
      </c>
      <c r="AU31" s="66">
        <f t="shared" si="63"/>
        <v>0</v>
      </c>
      <c r="AV31" s="66">
        <f t="shared" si="63"/>
        <v>0</v>
      </c>
      <c r="AW31" s="66">
        <f t="shared" si="63"/>
        <v>0</v>
      </c>
      <c r="AX31" s="66">
        <f t="shared" si="63"/>
        <v>0</v>
      </c>
      <c r="AY31" s="66">
        <f t="shared" si="63"/>
        <v>0</v>
      </c>
      <c r="AZ31" s="66">
        <f t="shared" si="63"/>
        <v>0</v>
      </c>
      <c r="BA31" s="66">
        <f t="shared" si="63"/>
        <v>0</v>
      </c>
      <c r="BB31" s="66">
        <f t="shared" si="63"/>
        <v>0</v>
      </c>
      <c r="BC31" s="66">
        <f t="shared" si="63"/>
        <v>0</v>
      </c>
      <c r="BD31" s="66">
        <f t="shared" si="63"/>
        <v>0</v>
      </c>
      <c r="BE31" s="75">
        <f t="shared" si="47"/>
        <v>0</v>
      </c>
      <c r="BF31" s="66">
        <f t="shared" si="64"/>
        <v>0</v>
      </c>
      <c r="BG31" s="66">
        <f t="shared" si="64"/>
        <v>0</v>
      </c>
      <c r="BH31" s="66">
        <f t="shared" si="64"/>
        <v>0</v>
      </c>
      <c r="BI31" s="66">
        <f t="shared" si="64"/>
        <v>0</v>
      </c>
      <c r="BJ31" s="66">
        <f t="shared" si="64"/>
        <v>0</v>
      </c>
      <c r="BK31" s="66">
        <f t="shared" si="64"/>
        <v>0</v>
      </c>
      <c r="BL31" s="66">
        <f t="shared" si="64"/>
        <v>0</v>
      </c>
      <c r="BM31" s="66">
        <f t="shared" si="64"/>
        <v>0</v>
      </c>
      <c r="BN31" s="66">
        <f t="shared" si="64"/>
        <v>0</v>
      </c>
      <c r="BO31" s="66">
        <f t="shared" si="64"/>
        <v>0</v>
      </c>
      <c r="BP31" s="66">
        <f t="shared" si="64"/>
        <v>0</v>
      </c>
      <c r="BQ31" s="66">
        <f t="shared" si="64"/>
        <v>0</v>
      </c>
      <c r="BR31" s="75">
        <f t="shared" si="49"/>
        <v>0</v>
      </c>
      <c r="BS31" s="66">
        <f t="shared" si="65"/>
        <v>0</v>
      </c>
      <c r="BT31" s="66">
        <f t="shared" si="65"/>
        <v>0</v>
      </c>
      <c r="BU31" s="66">
        <f t="shared" si="65"/>
        <v>0</v>
      </c>
      <c r="BV31" s="66">
        <f t="shared" si="65"/>
        <v>0</v>
      </c>
      <c r="BW31" s="66">
        <f t="shared" si="65"/>
        <v>0</v>
      </c>
      <c r="BX31" s="66">
        <f t="shared" si="65"/>
        <v>0</v>
      </c>
      <c r="BY31" s="66">
        <f t="shared" si="65"/>
        <v>0</v>
      </c>
      <c r="BZ31" s="66">
        <f t="shared" si="65"/>
        <v>0</v>
      </c>
      <c r="CA31" s="66">
        <f t="shared" si="65"/>
        <v>0</v>
      </c>
      <c r="CB31" s="66">
        <f t="shared" si="65"/>
        <v>0</v>
      </c>
      <c r="CC31" s="66">
        <f t="shared" si="65"/>
        <v>0</v>
      </c>
      <c r="CD31" s="66">
        <f t="shared" si="65"/>
        <v>0</v>
      </c>
      <c r="CE31" s="75">
        <f t="shared" si="51"/>
        <v>0</v>
      </c>
      <c r="CF31" s="66">
        <f t="shared" si="66"/>
        <v>0</v>
      </c>
      <c r="CG31" s="66">
        <f t="shared" si="66"/>
        <v>0</v>
      </c>
      <c r="CH31" s="66">
        <f t="shared" si="66"/>
        <v>0</v>
      </c>
      <c r="CI31" s="66">
        <f t="shared" si="66"/>
        <v>0</v>
      </c>
      <c r="CJ31" s="66">
        <f t="shared" si="66"/>
        <v>0</v>
      </c>
      <c r="CK31" s="66">
        <f t="shared" si="66"/>
        <v>0</v>
      </c>
      <c r="CL31" s="66">
        <f t="shared" si="66"/>
        <v>0</v>
      </c>
      <c r="CM31" s="66">
        <f t="shared" si="66"/>
        <v>0</v>
      </c>
      <c r="CN31" s="66">
        <f t="shared" si="66"/>
        <v>0</v>
      </c>
      <c r="CO31" s="66">
        <f t="shared" si="66"/>
        <v>0</v>
      </c>
      <c r="CP31" s="66">
        <f t="shared" si="66"/>
        <v>0</v>
      </c>
      <c r="CQ31" s="66">
        <f t="shared" si="66"/>
        <v>0</v>
      </c>
      <c r="CR31" s="75">
        <f t="shared" si="53"/>
        <v>0</v>
      </c>
      <c r="CS31" s="66">
        <f t="shared" si="67"/>
        <v>0</v>
      </c>
      <c r="CT31" s="66">
        <f t="shared" si="67"/>
        <v>0</v>
      </c>
      <c r="CU31" s="66">
        <f t="shared" si="67"/>
        <v>0</v>
      </c>
      <c r="CV31" s="66">
        <f t="shared" si="67"/>
        <v>0</v>
      </c>
      <c r="CW31" s="66">
        <f t="shared" si="67"/>
        <v>0</v>
      </c>
      <c r="CX31" s="66">
        <f t="shared" si="67"/>
        <v>0</v>
      </c>
      <c r="CY31" s="66">
        <f t="shared" si="67"/>
        <v>0</v>
      </c>
      <c r="CZ31" s="66">
        <f t="shared" si="67"/>
        <v>0</v>
      </c>
      <c r="DA31" s="66">
        <f t="shared" si="67"/>
        <v>0</v>
      </c>
      <c r="DB31" s="66">
        <f t="shared" si="67"/>
        <v>0</v>
      </c>
      <c r="DC31" s="66">
        <f t="shared" si="67"/>
        <v>0</v>
      </c>
      <c r="DD31" s="66">
        <f t="shared" si="67"/>
        <v>0</v>
      </c>
      <c r="DE31" s="75">
        <f t="shared" si="55"/>
        <v>0</v>
      </c>
      <c r="DF31" s="66">
        <f t="shared" si="68"/>
        <v>0</v>
      </c>
      <c r="DG31" s="66">
        <f t="shared" si="68"/>
        <v>0</v>
      </c>
      <c r="DH31" s="66">
        <f t="shared" si="68"/>
        <v>0</v>
      </c>
      <c r="DI31" s="66">
        <f t="shared" si="68"/>
        <v>0</v>
      </c>
      <c r="DJ31" s="66">
        <f t="shared" si="68"/>
        <v>0</v>
      </c>
      <c r="DK31" s="66">
        <f t="shared" si="68"/>
        <v>0</v>
      </c>
      <c r="DL31" s="66">
        <f t="shared" si="68"/>
        <v>0</v>
      </c>
      <c r="DM31" s="66">
        <f t="shared" si="68"/>
        <v>0</v>
      </c>
      <c r="DN31" s="66">
        <f t="shared" si="68"/>
        <v>0</v>
      </c>
      <c r="DO31" s="66">
        <f t="shared" si="68"/>
        <v>0</v>
      </c>
      <c r="DP31" s="66">
        <f t="shared" si="68"/>
        <v>0</v>
      </c>
      <c r="DQ31" s="66">
        <f t="shared" si="68"/>
        <v>0</v>
      </c>
      <c r="DR31" s="75">
        <f t="shared" si="57"/>
        <v>0</v>
      </c>
      <c r="DS31" s="66">
        <f t="shared" si="69"/>
        <v>0</v>
      </c>
      <c r="DT31" s="66">
        <f t="shared" si="69"/>
        <v>0</v>
      </c>
      <c r="DU31" s="66">
        <f t="shared" si="69"/>
        <v>0</v>
      </c>
      <c r="DV31" s="66">
        <f t="shared" si="69"/>
        <v>0</v>
      </c>
      <c r="DW31" s="66">
        <f t="shared" si="69"/>
        <v>0</v>
      </c>
      <c r="DX31" s="66">
        <f t="shared" si="69"/>
        <v>0</v>
      </c>
      <c r="DY31" s="66">
        <f t="shared" si="69"/>
        <v>0</v>
      </c>
      <c r="DZ31" s="66">
        <f t="shared" si="69"/>
        <v>0</v>
      </c>
      <c r="EA31" s="66">
        <f t="shared" si="69"/>
        <v>0</v>
      </c>
      <c r="EB31" s="66">
        <f t="shared" si="69"/>
        <v>0</v>
      </c>
      <c r="EC31" s="66">
        <f t="shared" si="69"/>
        <v>0</v>
      </c>
      <c r="ED31" s="66">
        <f t="shared" si="69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60"/>
        <v>0</v>
      </c>
      <c r="G32" s="66">
        <f t="shared" si="60"/>
        <v>0</v>
      </c>
      <c r="H32" s="66">
        <f t="shared" si="60"/>
        <v>0</v>
      </c>
      <c r="I32" s="66">
        <f t="shared" si="60"/>
        <v>0</v>
      </c>
      <c r="J32" s="66">
        <f t="shared" si="60"/>
        <v>0</v>
      </c>
      <c r="K32" s="66">
        <f t="shared" si="60"/>
        <v>0</v>
      </c>
      <c r="L32" s="66">
        <f t="shared" si="60"/>
        <v>0</v>
      </c>
      <c r="M32" s="66">
        <f t="shared" si="60"/>
        <v>0</v>
      </c>
      <c r="N32" s="66">
        <f t="shared" si="60"/>
        <v>0</v>
      </c>
      <c r="O32" s="66">
        <f t="shared" si="60"/>
        <v>0</v>
      </c>
      <c r="P32" s="66">
        <f t="shared" si="60"/>
        <v>0</v>
      </c>
      <c r="Q32" s="66">
        <f t="shared" si="60"/>
        <v>0</v>
      </c>
      <c r="R32" s="75">
        <f t="shared" si="41"/>
        <v>0</v>
      </c>
      <c r="S32" s="66">
        <f t="shared" si="73"/>
        <v>0</v>
      </c>
      <c r="T32" s="66">
        <f t="shared" si="73"/>
        <v>0</v>
      </c>
      <c r="U32" s="66">
        <f t="shared" si="73"/>
        <v>0</v>
      </c>
      <c r="V32" s="66">
        <f t="shared" si="73"/>
        <v>0</v>
      </c>
      <c r="W32" s="66">
        <f t="shared" si="73"/>
        <v>0</v>
      </c>
      <c r="X32" s="66">
        <f t="shared" si="73"/>
        <v>0</v>
      </c>
      <c r="Y32" s="66">
        <f t="shared" si="73"/>
        <v>0</v>
      </c>
      <c r="Z32" s="66">
        <f t="shared" si="73"/>
        <v>0</v>
      </c>
      <c r="AA32" s="66">
        <f t="shared" si="73"/>
        <v>0</v>
      </c>
      <c r="AB32" s="66">
        <f t="shared" si="73"/>
        <v>0</v>
      </c>
      <c r="AC32" s="66">
        <f t="shared" si="73"/>
        <v>0</v>
      </c>
      <c r="AD32" s="66">
        <f>IF(AD$2&gt;=$B$18,$E32,0)</f>
        <v>0</v>
      </c>
      <c r="AE32" s="75">
        <f t="shared" si="43"/>
        <v>0</v>
      </c>
      <c r="AF32" s="66">
        <f t="shared" ref="AF32:AK33" si="74">IF(AF$2&gt;=$B$18,$E32,0)</f>
        <v>0</v>
      </c>
      <c r="AG32" s="66">
        <f t="shared" si="74"/>
        <v>0</v>
      </c>
      <c r="AH32" s="66">
        <f t="shared" si="74"/>
        <v>0</v>
      </c>
      <c r="AI32" s="66">
        <f t="shared" si="74"/>
        <v>0</v>
      </c>
      <c r="AJ32" s="66">
        <f t="shared" si="74"/>
        <v>0</v>
      </c>
      <c r="AK32" s="66">
        <f t="shared" si="74"/>
        <v>0</v>
      </c>
      <c r="AL32" s="66">
        <f>IF(AL$2&gt;=$B$18,$E32,0)</f>
        <v>0</v>
      </c>
      <c r="AM32" s="66">
        <f t="shared" si="72"/>
        <v>0</v>
      </c>
      <c r="AN32" s="66">
        <f t="shared" si="72"/>
        <v>0</v>
      </c>
      <c r="AO32" s="66">
        <f t="shared" si="72"/>
        <v>0</v>
      </c>
      <c r="AP32" s="66">
        <f t="shared" si="72"/>
        <v>0</v>
      </c>
      <c r="AQ32" s="66">
        <f t="shared" si="72"/>
        <v>0</v>
      </c>
      <c r="AR32" s="75">
        <f t="shared" si="45"/>
        <v>0</v>
      </c>
      <c r="AS32" s="66">
        <f t="shared" si="63"/>
        <v>0</v>
      </c>
      <c r="AT32" s="66">
        <f t="shared" si="63"/>
        <v>0</v>
      </c>
      <c r="AU32" s="66">
        <f t="shared" si="63"/>
        <v>0</v>
      </c>
      <c r="AV32" s="66">
        <f t="shared" si="63"/>
        <v>0</v>
      </c>
      <c r="AW32" s="66">
        <f t="shared" si="63"/>
        <v>0</v>
      </c>
      <c r="AX32" s="66">
        <f t="shared" si="63"/>
        <v>0</v>
      </c>
      <c r="AY32" s="66">
        <f t="shared" si="63"/>
        <v>0</v>
      </c>
      <c r="AZ32" s="66">
        <f t="shared" si="63"/>
        <v>0</v>
      </c>
      <c r="BA32" s="66">
        <f t="shared" si="63"/>
        <v>0</v>
      </c>
      <c r="BB32" s="66">
        <f t="shared" si="63"/>
        <v>0</v>
      </c>
      <c r="BC32" s="66">
        <f t="shared" si="63"/>
        <v>0</v>
      </c>
      <c r="BD32" s="66">
        <f t="shared" si="63"/>
        <v>0</v>
      </c>
      <c r="BE32" s="75">
        <f t="shared" si="47"/>
        <v>0</v>
      </c>
      <c r="BF32" s="66">
        <f t="shared" si="64"/>
        <v>0</v>
      </c>
      <c r="BG32" s="66">
        <f t="shared" si="64"/>
        <v>0</v>
      </c>
      <c r="BH32" s="66">
        <f t="shared" si="64"/>
        <v>0</v>
      </c>
      <c r="BI32" s="66">
        <f t="shared" si="64"/>
        <v>0</v>
      </c>
      <c r="BJ32" s="66">
        <f t="shared" si="64"/>
        <v>0</v>
      </c>
      <c r="BK32" s="66">
        <f t="shared" si="64"/>
        <v>0</v>
      </c>
      <c r="BL32" s="66">
        <f t="shared" si="64"/>
        <v>0</v>
      </c>
      <c r="BM32" s="66">
        <f t="shared" si="64"/>
        <v>0</v>
      </c>
      <c r="BN32" s="66">
        <f t="shared" si="64"/>
        <v>0</v>
      </c>
      <c r="BO32" s="66">
        <f t="shared" si="64"/>
        <v>0</v>
      </c>
      <c r="BP32" s="66">
        <f t="shared" si="64"/>
        <v>0</v>
      </c>
      <c r="BQ32" s="66">
        <f t="shared" si="64"/>
        <v>0</v>
      </c>
      <c r="BR32" s="75">
        <f t="shared" si="49"/>
        <v>0</v>
      </c>
      <c r="BS32" s="66">
        <f t="shared" si="65"/>
        <v>0</v>
      </c>
      <c r="BT32" s="66">
        <f t="shared" si="65"/>
        <v>0</v>
      </c>
      <c r="BU32" s="66">
        <f t="shared" si="65"/>
        <v>0</v>
      </c>
      <c r="BV32" s="66">
        <f t="shared" si="65"/>
        <v>0</v>
      </c>
      <c r="BW32" s="66">
        <f t="shared" si="65"/>
        <v>0</v>
      </c>
      <c r="BX32" s="66">
        <f t="shared" si="65"/>
        <v>0</v>
      </c>
      <c r="BY32" s="66">
        <f t="shared" si="65"/>
        <v>0</v>
      </c>
      <c r="BZ32" s="66">
        <f t="shared" si="65"/>
        <v>0</v>
      </c>
      <c r="CA32" s="66">
        <f t="shared" si="65"/>
        <v>0</v>
      </c>
      <c r="CB32" s="66">
        <f t="shared" si="65"/>
        <v>0</v>
      </c>
      <c r="CC32" s="66">
        <f t="shared" si="65"/>
        <v>0</v>
      </c>
      <c r="CD32" s="66">
        <f t="shared" si="65"/>
        <v>0</v>
      </c>
      <c r="CE32" s="75">
        <f t="shared" si="51"/>
        <v>0</v>
      </c>
      <c r="CF32" s="66">
        <f t="shared" si="66"/>
        <v>0</v>
      </c>
      <c r="CG32" s="66">
        <f t="shared" si="66"/>
        <v>0</v>
      </c>
      <c r="CH32" s="66">
        <f t="shared" si="66"/>
        <v>0</v>
      </c>
      <c r="CI32" s="66">
        <f t="shared" si="66"/>
        <v>0</v>
      </c>
      <c r="CJ32" s="66">
        <f t="shared" si="66"/>
        <v>0</v>
      </c>
      <c r="CK32" s="66">
        <f t="shared" si="66"/>
        <v>0</v>
      </c>
      <c r="CL32" s="66">
        <f t="shared" si="66"/>
        <v>0</v>
      </c>
      <c r="CM32" s="66">
        <f t="shared" si="66"/>
        <v>0</v>
      </c>
      <c r="CN32" s="66">
        <f t="shared" si="66"/>
        <v>0</v>
      </c>
      <c r="CO32" s="66">
        <f t="shared" si="66"/>
        <v>0</v>
      </c>
      <c r="CP32" s="66">
        <f t="shared" si="66"/>
        <v>0</v>
      </c>
      <c r="CQ32" s="66">
        <f t="shared" si="66"/>
        <v>0</v>
      </c>
      <c r="CR32" s="75">
        <f t="shared" si="53"/>
        <v>0</v>
      </c>
      <c r="CS32" s="66">
        <f t="shared" si="67"/>
        <v>0</v>
      </c>
      <c r="CT32" s="66">
        <f t="shared" si="67"/>
        <v>0</v>
      </c>
      <c r="CU32" s="66">
        <f t="shared" si="67"/>
        <v>0</v>
      </c>
      <c r="CV32" s="66">
        <f t="shared" si="67"/>
        <v>0</v>
      </c>
      <c r="CW32" s="66">
        <f t="shared" si="67"/>
        <v>0</v>
      </c>
      <c r="CX32" s="66">
        <f t="shared" si="67"/>
        <v>0</v>
      </c>
      <c r="CY32" s="66">
        <f t="shared" si="67"/>
        <v>0</v>
      </c>
      <c r="CZ32" s="66">
        <f t="shared" si="67"/>
        <v>0</v>
      </c>
      <c r="DA32" s="66">
        <f t="shared" si="67"/>
        <v>0</v>
      </c>
      <c r="DB32" s="66">
        <f t="shared" si="67"/>
        <v>0</v>
      </c>
      <c r="DC32" s="66">
        <f t="shared" si="67"/>
        <v>0</v>
      </c>
      <c r="DD32" s="66">
        <f t="shared" si="67"/>
        <v>0</v>
      </c>
      <c r="DE32" s="75">
        <f t="shared" si="55"/>
        <v>0</v>
      </c>
      <c r="DF32" s="66">
        <f t="shared" si="68"/>
        <v>0</v>
      </c>
      <c r="DG32" s="66">
        <f t="shared" si="68"/>
        <v>0</v>
      </c>
      <c r="DH32" s="66">
        <f t="shared" si="68"/>
        <v>0</v>
      </c>
      <c r="DI32" s="66">
        <f t="shared" si="68"/>
        <v>0</v>
      </c>
      <c r="DJ32" s="66">
        <f t="shared" si="68"/>
        <v>0</v>
      </c>
      <c r="DK32" s="66">
        <f t="shared" si="68"/>
        <v>0</v>
      </c>
      <c r="DL32" s="66">
        <f t="shared" si="68"/>
        <v>0</v>
      </c>
      <c r="DM32" s="66">
        <f t="shared" si="68"/>
        <v>0</v>
      </c>
      <c r="DN32" s="66">
        <f t="shared" si="68"/>
        <v>0</v>
      </c>
      <c r="DO32" s="66">
        <f t="shared" si="68"/>
        <v>0</v>
      </c>
      <c r="DP32" s="66">
        <f t="shared" si="68"/>
        <v>0</v>
      </c>
      <c r="DQ32" s="66">
        <f t="shared" si="68"/>
        <v>0</v>
      </c>
      <c r="DR32" s="75">
        <f t="shared" si="57"/>
        <v>0</v>
      </c>
      <c r="DS32" s="66">
        <f t="shared" si="69"/>
        <v>0</v>
      </c>
      <c r="DT32" s="66">
        <f t="shared" si="69"/>
        <v>0</v>
      </c>
      <c r="DU32" s="66">
        <f t="shared" si="69"/>
        <v>0</v>
      </c>
      <c r="DV32" s="66">
        <f t="shared" si="69"/>
        <v>0</v>
      </c>
      <c r="DW32" s="66">
        <f t="shared" si="69"/>
        <v>0</v>
      </c>
      <c r="DX32" s="66">
        <f t="shared" si="69"/>
        <v>0</v>
      </c>
      <c r="DY32" s="66">
        <f t="shared" si="69"/>
        <v>0</v>
      </c>
      <c r="DZ32" s="66">
        <f t="shared" si="69"/>
        <v>0</v>
      </c>
      <c r="EA32" s="66">
        <f t="shared" si="69"/>
        <v>0</v>
      </c>
      <c r="EB32" s="66">
        <f t="shared" si="69"/>
        <v>0</v>
      </c>
      <c r="EC32" s="66">
        <f t="shared" si="69"/>
        <v>0</v>
      </c>
      <c r="ED32" s="66">
        <f t="shared" si="69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60"/>
        <v>0</v>
      </c>
      <c r="G33" s="66">
        <f t="shared" si="60"/>
        <v>0</v>
      </c>
      <c r="H33" s="66">
        <f t="shared" si="60"/>
        <v>0</v>
      </c>
      <c r="I33" s="66">
        <f t="shared" si="60"/>
        <v>0</v>
      </c>
      <c r="J33" s="66">
        <f t="shared" si="60"/>
        <v>0</v>
      </c>
      <c r="K33" s="66">
        <f t="shared" si="60"/>
        <v>0</v>
      </c>
      <c r="L33" s="66">
        <f t="shared" si="60"/>
        <v>0</v>
      </c>
      <c r="M33" s="66">
        <f t="shared" si="60"/>
        <v>0</v>
      </c>
      <c r="N33" s="66">
        <f t="shared" si="60"/>
        <v>0</v>
      </c>
      <c r="O33" s="66">
        <f t="shared" si="60"/>
        <v>0</v>
      </c>
      <c r="P33" s="66">
        <f t="shared" si="60"/>
        <v>0</v>
      </c>
      <c r="Q33" s="66">
        <f t="shared" si="60"/>
        <v>0</v>
      </c>
      <c r="R33" s="75">
        <f t="shared" si="41"/>
        <v>0</v>
      </c>
      <c r="S33" s="66">
        <f t="shared" si="73"/>
        <v>0</v>
      </c>
      <c r="T33" s="66">
        <f t="shared" si="73"/>
        <v>0</v>
      </c>
      <c r="U33" s="66">
        <f t="shared" si="73"/>
        <v>0</v>
      </c>
      <c r="V33" s="66">
        <f t="shared" si="73"/>
        <v>0</v>
      </c>
      <c r="W33" s="66">
        <f t="shared" si="73"/>
        <v>0</v>
      </c>
      <c r="X33" s="66">
        <f t="shared" si="73"/>
        <v>0</v>
      </c>
      <c r="Y33" s="66">
        <f t="shared" si="73"/>
        <v>0</v>
      </c>
      <c r="Z33" s="66">
        <f t="shared" si="73"/>
        <v>0</v>
      </c>
      <c r="AA33" s="66">
        <f t="shared" si="73"/>
        <v>0</v>
      </c>
      <c r="AB33" s="66">
        <f t="shared" si="73"/>
        <v>0</v>
      </c>
      <c r="AC33" s="66">
        <f t="shared" si="73"/>
        <v>0</v>
      </c>
      <c r="AD33" s="66">
        <f>IF(AD$2&gt;=$B$18,$E33,0)</f>
        <v>0</v>
      </c>
      <c r="AE33" s="75">
        <f t="shared" si="43"/>
        <v>0</v>
      </c>
      <c r="AF33" s="66">
        <f t="shared" si="74"/>
        <v>0</v>
      </c>
      <c r="AG33" s="66">
        <f t="shared" si="74"/>
        <v>0</v>
      </c>
      <c r="AH33" s="66">
        <f t="shared" si="74"/>
        <v>0</v>
      </c>
      <c r="AI33" s="66">
        <f t="shared" si="74"/>
        <v>0</v>
      </c>
      <c r="AJ33" s="66">
        <f t="shared" si="74"/>
        <v>0</v>
      </c>
      <c r="AK33" s="66">
        <f t="shared" si="74"/>
        <v>0</v>
      </c>
      <c r="AL33" s="66">
        <f>IF(AL$2&gt;=$B$18,$E33,0)</f>
        <v>0</v>
      </c>
      <c r="AM33" s="66">
        <f t="shared" si="72"/>
        <v>0</v>
      </c>
      <c r="AN33" s="66">
        <f t="shared" si="72"/>
        <v>0</v>
      </c>
      <c r="AO33" s="66">
        <f t="shared" si="72"/>
        <v>0</v>
      </c>
      <c r="AP33" s="66">
        <f t="shared" si="72"/>
        <v>0</v>
      </c>
      <c r="AQ33" s="66">
        <f t="shared" si="72"/>
        <v>0</v>
      </c>
      <c r="AR33" s="75">
        <f t="shared" si="45"/>
        <v>0</v>
      </c>
      <c r="AS33" s="66">
        <f t="shared" si="63"/>
        <v>0</v>
      </c>
      <c r="AT33" s="66">
        <f t="shared" si="63"/>
        <v>0</v>
      </c>
      <c r="AU33" s="66">
        <f t="shared" si="63"/>
        <v>0</v>
      </c>
      <c r="AV33" s="66">
        <f t="shared" si="63"/>
        <v>0</v>
      </c>
      <c r="AW33" s="66">
        <f t="shared" si="63"/>
        <v>0</v>
      </c>
      <c r="AX33" s="66">
        <f t="shared" si="63"/>
        <v>0</v>
      </c>
      <c r="AY33" s="66">
        <f t="shared" si="63"/>
        <v>0</v>
      </c>
      <c r="AZ33" s="66">
        <f t="shared" si="63"/>
        <v>0</v>
      </c>
      <c r="BA33" s="66">
        <f t="shared" si="63"/>
        <v>0</v>
      </c>
      <c r="BB33" s="66">
        <f t="shared" si="63"/>
        <v>0</v>
      </c>
      <c r="BC33" s="66">
        <f t="shared" si="63"/>
        <v>0</v>
      </c>
      <c r="BD33" s="66">
        <f t="shared" si="63"/>
        <v>0</v>
      </c>
      <c r="BE33" s="75">
        <f t="shared" si="47"/>
        <v>0</v>
      </c>
      <c r="BF33" s="66">
        <f t="shared" si="64"/>
        <v>0</v>
      </c>
      <c r="BG33" s="66">
        <f t="shared" si="64"/>
        <v>0</v>
      </c>
      <c r="BH33" s="66">
        <f t="shared" si="64"/>
        <v>0</v>
      </c>
      <c r="BI33" s="66">
        <f t="shared" si="64"/>
        <v>0</v>
      </c>
      <c r="BJ33" s="66">
        <f t="shared" si="64"/>
        <v>0</v>
      </c>
      <c r="BK33" s="66">
        <f t="shared" si="64"/>
        <v>0</v>
      </c>
      <c r="BL33" s="66">
        <f t="shared" si="64"/>
        <v>0</v>
      </c>
      <c r="BM33" s="66">
        <f t="shared" si="64"/>
        <v>0</v>
      </c>
      <c r="BN33" s="66">
        <f t="shared" si="64"/>
        <v>0</v>
      </c>
      <c r="BO33" s="66">
        <f t="shared" si="64"/>
        <v>0</v>
      </c>
      <c r="BP33" s="66">
        <f t="shared" si="64"/>
        <v>0</v>
      </c>
      <c r="BQ33" s="66">
        <f t="shared" si="64"/>
        <v>0</v>
      </c>
      <c r="BR33" s="75">
        <f t="shared" si="49"/>
        <v>0</v>
      </c>
      <c r="BS33" s="66">
        <f t="shared" si="65"/>
        <v>0</v>
      </c>
      <c r="BT33" s="66">
        <f t="shared" si="65"/>
        <v>0</v>
      </c>
      <c r="BU33" s="66">
        <f t="shared" si="65"/>
        <v>0</v>
      </c>
      <c r="BV33" s="66">
        <f t="shared" si="65"/>
        <v>0</v>
      </c>
      <c r="BW33" s="66">
        <f t="shared" si="65"/>
        <v>0</v>
      </c>
      <c r="BX33" s="66">
        <f t="shared" si="65"/>
        <v>0</v>
      </c>
      <c r="BY33" s="66">
        <f t="shared" si="65"/>
        <v>0</v>
      </c>
      <c r="BZ33" s="66">
        <f t="shared" si="65"/>
        <v>0</v>
      </c>
      <c r="CA33" s="66">
        <f t="shared" si="65"/>
        <v>0</v>
      </c>
      <c r="CB33" s="66">
        <f t="shared" si="65"/>
        <v>0</v>
      </c>
      <c r="CC33" s="66">
        <f t="shared" si="65"/>
        <v>0</v>
      </c>
      <c r="CD33" s="66">
        <f t="shared" si="65"/>
        <v>0</v>
      </c>
      <c r="CE33" s="75">
        <f t="shared" si="51"/>
        <v>0</v>
      </c>
      <c r="CF33" s="66">
        <f t="shared" si="66"/>
        <v>0</v>
      </c>
      <c r="CG33" s="66">
        <f t="shared" si="66"/>
        <v>0</v>
      </c>
      <c r="CH33" s="66">
        <f t="shared" si="66"/>
        <v>0</v>
      </c>
      <c r="CI33" s="66">
        <f t="shared" si="66"/>
        <v>0</v>
      </c>
      <c r="CJ33" s="66">
        <f t="shared" si="66"/>
        <v>0</v>
      </c>
      <c r="CK33" s="66">
        <f t="shared" si="66"/>
        <v>0</v>
      </c>
      <c r="CL33" s="66">
        <f t="shared" si="66"/>
        <v>0</v>
      </c>
      <c r="CM33" s="66">
        <f t="shared" si="66"/>
        <v>0</v>
      </c>
      <c r="CN33" s="66">
        <f t="shared" si="66"/>
        <v>0</v>
      </c>
      <c r="CO33" s="66">
        <f t="shared" si="66"/>
        <v>0</v>
      </c>
      <c r="CP33" s="66">
        <f t="shared" si="66"/>
        <v>0</v>
      </c>
      <c r="CQ33" s="66">
        <f t="shared" si="66"/>
        <v>0</v>
      </c>
      <c r="CR33" s="75">
        <f t="shared" si="53"/>
        <v>0</v>
      </c>
      <c r="CS33" s="66">
        <f t="shared" si="67"/>
        <v>0</v>
      </c>
      <c r="CT33" s="66">
        <f t="shared" si="67"/>
        <v>0</v>
      </c>
      <c r="CU33" s="66">
        <f t="shared" si="67"/>
        <v>0</v>
      </c>
      <c r="CV33" s="66">
        <f t="shared" si="67"/>
        <v>0</v>
      </c>
      <c r="CW33" s="66">
        <f t="shared" si="67"/>
        <v>0</v>
      </c>
      <c r="CX33" s="66">
        <f t="shared" si="67"/>
        <v>0</v>
      </c>
      <c r="CY33" s="66">
        <f t="shared" si="67"/>
        <v>0</v>
      </c>
      <c r="CZ33" s="66">
        <f t="shared" si="67"/>
        <v>0</v>
      </c>
      <c r="DA33" s="66">
        <f t="shared" si="67"/>
        <v>0</v>
      </c>
      <c r="DB33" s="66">
        <f t="shared" si="67"/>
        <v>0</v>
      </c>
      <c r="DC33" s="66">
        <f t="shared" si="67"/>
        <v>0</v>
      </c>
      <c r="DD33" s="66">
        <f t="shared" si="67"/>
        <v>0</v>
      </c>
      <c r="DE33" s="75">
        <f t="shared" si="55"/>
        <v>0</v>
      </c>
      <c r="DF33" s="66">
        <f t="shared" si="68"/>
        <v>0</v>
      </c>
      <c r="DG33" s="66">
        <f t="shared" si="68"/>
        <v>0</v>
      </c>
      <c r="DH33" s="66">
        <f t="shared" si="68"/>
        <v>0</v>
      </c>
      <c r="DI33" s="66">
        <f t="shared" si="68"/>
        <v>0</v>
      </c>
      <c r="DJ33" s="66">
        <f t="shared" si="68"/>
        <v>0</v>
      </c>
      <c r="DK33" s="66">
        <f t="shared" si="68"/>
        <v>0</v>
      </c>
      <c r="DL33" s="66">
        <f t="shared" si="68"/>
        <v>0</v>
      </c>
      <c r="DM33" s="66">
        <f t="shared" si="68"/>
        <v>0</v>
      </c>
      <c r="DN33" s="66">
        <f t="shared" si="68"/>
        <v>0</v>
      </c>
      <c r="DO33" s="66">
        <f t="shared" si="68"/>
        <v>0</v>
      </c>
      <c r="DP33" s="66">
        <f t="shared" si="68"/>
        <v>0</v>
      </c>
      <c r="DQ33" s="66">
        <f t="shared" si="68"/>
        <v>0</v>
      </c>
      <c r="DR33" s="75">
        <f t="shared" si="57"/>
        <v>0</v>
      </c>
      <c r="DS33" s="66">
        <f t="shared" si="69"/>
        <v>0</v>
      </c>
      <c r="DT33" s="66">
        <f t="shared" si="69"/>
        <v>0</v>
      </c>
      <c r="DU33" s="66">
        <f t="shared" si="69"/>
        <v>0</v>
      </c>
      <c r="DV33" s="66">
        <f t="shared" si="69"/>
        <v>0</v>
      </c>
      <c r="DW33" s="66">
        <f t="shared" si="69"/>
        <v>0</v>
      </c>
      <c r="DX33" s="66">
        <f t="shared" si="69"/>
        <v>0</v>
      </c>
      <c r="DY33" s="66">
        <f t="shared" si="69"/>
        <v>0</v>
      </c>
      <c r="DZ33" s="66">
        <f t="shared" si="69"/>
        <v>0</v>
      </c>
      <c r="EA33" s="66">
        <f t="shared" si="69"/>
        <v>0</v>
      </c>
      <c r="EB33" s="66">
        <f t="shared" si="69"/>
        <v>0</v>
      </c>
      <c r="EC33" s="66">
        <f t="shared" si="69"/>
        <v>0</v>
      </c>
      <c r="ED33" s="66">
        <f t="shared" si="69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75">SUM(F9:F33)</f>
        <v>0</v>
      </c>
      <c r="G34" s="66">
        <f t="shared" si="75"/>
        <v>0</v>
      </c>
      <c r="H34" s="66">
        <f t="shared" si="75"/>
        <v>0</v>
      </c>
      <c r="I34" s="66">
        <f t="shared" si="75"/>
        <v>0</v>
      </c>
      <c r="J34" s="66">
        <f t="shared" si="75"/>
        <v>0</v>
      </c>
      <c r="K34" s="66">
        <f t="shared" si="75"/>
        <v>0</v>
      </c>
      <c r="L34" s="66">
        <f t="shared" si="75"/>
        <v>0</v>
      </c>
      <c r="M34" s="66">
        <f t="shared" si="75"/>
        <v>0</v>
      </c>
      <c r="N34" s="66">
        <f t="shared" si="75"/>
        <v>0</v>
      </c>
      <c r="O34" s="66">
        <f t="shared" si="75"/>
        <v>0</v>
      </c>
      <c r="P34" s="66">
        <f t="shared" si="75"/>
        <v>0</v>
      </c>
      <c r="Q34" s="66">
        <f t="shared" si="75"/>
        <v>0</v>
      </c>
      <c r="R34" s="75">
        <f t="shared" si="41"/>
        <v>0</v>
      </c>
      <c r="S34" s="66">
        <f t="shared" ref="S34:AD34" si="76">SUM(S9:S33)</f>
        <v>0</v>
      </c>
      <c r="T34" s="66">
        <f t="shared" si="76"/>
        <v>0</v>
      </c>
      <c r="U34" s="66">
        <f t="shared" si="76"/>
        <v>0</v>
      </c>
      <c r="V34" s="66">
        <f t="shared" si="76"/>
        <v>0</v>
      </c>
      <c r="W34" s="66">
        <f t="shared" si="76"/>
        <v>0</v>
      </c>
      <c r="X34" s="66">
        <f t="shared" si="76"/>
        <v>0</v>
      </c>
      <c r="Y34" s="66">
        <f t="shared" si="76"/>
        <v>0</v>
      </c>
      <c r="Z34" s="66">
        <f t="shared" si="76"/>
        <v>0</v>
      </c>
      <c r="AA34" s="66">
        <f t="shared" si="76"/>
        <v>0</v>
      </c>
      <c r="AB34" s="66">
        <f t="shared" si="76"/>
        <v>0</v>
      </c>
      <c r="AC34" s="66">
        <f t="shared" si="76"/>
        <v>0</v>
      </c>
      <c r="AD34" s="66">
        <f t="shared" si="76"/>
        <v>0</v>
      </c>
      <c r="AE34" s="75">
        <f t="shared" si="43"/>
        <v>0</v>
      </c>
      <c r="AF34" s="66">
        <f t="shared" ref="AF34:AQ34" si="77">SUM(AF9:AF33)</f>
        <v>0</v>
      </c>
      <c r="AG34" s="66">
        <f t="shared" si="77"/>
        <v>0</v>
      </c>
      <c r="AH34" s="66">
        <f t="shared" si="77"/>
        <v>0</v>
      </c>
      <c r="AI34" s="66">
        <f t="shared" si="77"/>
        <v>0</v>
      </c>
      <c r="AJ34" s="66">
        <f t="shared" si="77"/>
        <v>0</v>
      </c>
      <c r="AK34" s="66">
        <f t="shared" si="77"/>
        <v>0</v>
      </c>
      <c r="AL34" s="66">
        <f t="shared" si="77"/>
        <v>0</v>
      </c>
      <c r="AM34" s="66">
        <f t="shared" si="77"/>
        <v>0</v>
      </c>
      <c r="AN34" s="66">
        <f t="shared" si="77"/>
        <v>0</v>
      </c>
      <c r="AO34" s="66">
        <f t="shared" si="77"/>
        <v>0</v>
      </c>
      <c r="AP34" s="66">
        <f t="shared" si="77"/>
        <v>0</v>
      </c>
      <c r="AQ34" s="66">
        <f t="shared" si="77"/>
        <v>0</v>
      </c>
      <c r="AR34" s="75">
        <f t="shared" si="45"/>
        <v>0</v>
      </c>
      <c r="AS34" s="66">
        <f t="shared" ref="AS34:BD34" si="78">SUM(AS9:AS33)</f>
        <v>0</v>
      </c>
      <c r="AT34" s="66">
        <f t="shared" si="78"/>
        <v>0</v>
      </c>
      <c r="AU34" s="66">
        <f t="shared" si="78"/>
        <v>0</v>
      </c>
      <c r="AV34" s="66">
        <f t="shared" si="78"/>
        <v>0</v>
      </c>
      <c r="AW34" s="66">
        <f t="shared" si="78"/>
        <v>0</v>
      </c>
      <c r="AX34" s="66">
        <f t="shared" si="78"/>
        <v>0</v>
      </c>
      <c r="AY34" s="66">
        <f t="shared" si="78"/>
        <v>0</v>
      </c>
      <c r="AZ34" s="66">
        <f t="shared" si="78"/>
        <v>0</v>
      </c>
      <c r="BA34" s="66">
        <f t="shared" si="78"/>
        <v>0</v>
      </c>
      <c r="BB34" s="66">
        <f t="shared" si="78"/>
        <v>0</v>
      </c>
      <c r="BC34" s="66">
        <f t="shared" si="78"/>
        <v>0</v>
      </c>
      <c r="BD34" s="66">
        <f t="shared" si="78"/>
        <v>0</v>
      </c>
      <c r="BE34" s="75">
        <f t="shared" si="47"/>
        <v>0</v>
      </c>
      <c r="BF34" s="66">
        <f t="shared" ref="BF34:BQ34" si="79">SUM(BF9:BF33)</f>
        <v>0</v>
      </c>
      <c r="BG34" s="66">
        <f t="shared" si="79"/>
        <v>0</v>
      </c>
      <c r="BH34" s="66">
        <f t="shared" si="79"/>
        <v>0</v>
      </c>
      <c r="BI34" s="66">
        <f t="shared" si="79"/>
        <v>0</v>
      </c>
      <c r="BJ34" s="66">
        <f t="shared" si="79"/>
        <v>0</v>
      </c>
      <c r="BK34" s="66">
        <f t="shared" si="79"/>
        <v>0</v>
      </c>
      <c r="BL34" s="66">
        <f t="shared" si="79"/>
        <v>0</v>
      </c>
      <c r="BM34" s="66">
        <f t="shared" si="79"/>
        <v>0</v>
      </c>
      <c r="BN34" s="66">
        <f t="shared" si="79"/>
        <v>0</v>
      </c>
      <c r="BO34" s="66">
        <f t="shared" si="79"/>
        <v>0</v>
      </c>
      <c r="BP34" s="66">
        <f t="shared" si="79"/>
        <v>0</v>
      </c>
      <c r="BQ34" s="66">
        <f t="shared" si="79"/>
        <v>0</v>
      </c>
      <c r="BR34" s="75">
        <f t="shared" si="49"/>
        <v>0</v>
      </c>
      <c r="BS34" s="66">
        <f t="shared" ref="BS34:CD34" si="80">SUM(BS9:BS33)</f>
        <v>0</v>
      </c>
      <c r="BT34" s="66">
        <f t="shared" si="80"/>
        <v>0</v>
      </c>
      <c r="BU34" s="66">
        <f t="shared" si="80"/>
        <v>0</v>
      </c>
      <c r="BV34" s="66">
        <f t="shared" si="80"/>
        <v>0</v>
      </c>
      <c r="BW34" s="66">
        <f t="shared" si="80"/>
        <v>0</v>
      </c>
      <c r="BX34" s="66">
        <f t="shared" si="80"/>
        <v>0</v>
      </c>
      <c r="BY34" s="66">
        <f t="shared" si="80"/>
        <v>0</v>
      </c>
      <c r="BZ34" s="66">
        <f t="shared" si="80"/>
        <v>0</v>
      </c>
      <c r="CA34" s="66">
        <f t="shared" si="80"/>
        <v>0</v>
      </c>
      <c r="CB34" s="66">
        <f t="shared" si="80"/>
        <v>0</v>
      </c>
      <c r="CC34" s="66">
        <f t="shared" si="80"/>
        <v>0</v>
      </c>
      <c r="CD34" s="66">
        <f t="shared" si="80"/>
        <v>0</v>
      </c>
      <c r="CE34" s="75">
        <f t="shared" si="51"/>
        <v>0</v>
      </c>
      <c r="CF34" s="66">
        <f t="shared" ref="CF34:CQ34" si="81">SUM(CF9:CF33)</f>
        <v>0</v>
      </c>
      <c r="CG34" s="66">
        <f t="shared" si="81"/>
        <v>0</v>
      </c>
      <c r="CH34" s="66">
        <f t="shared" si="81"/>
        <v>0</v>
      </c>
      <c r="CI34" s="66">
        <f t="shared" si="81"/>
        <v>0</v>
      </c>
      <c r="CJ34" s="66">
        <f t="shared" si="81"/>
        <v>0</v>
      </c>
      <c r="CK34" s="66">
        <f t="shared" si="81"/>
        <v>0</v>
      </c>
      <c r="CL34" s="66">
        <f t="shared" si="81"/>
        <v>0</v>
      </c>
      <c r="CM34" s="66">
        <f t="shared" si="81"/>
        <v>0</v>
      </c>
      <c r="CN34" s="66">
        <f t="shared" si="81"/>
        <v>0</v>
      </c>
      <c r="CO34" s="66">
        <f t="shared" si="81"/>
        <v>0</v>
      </c>
      <c r="CP34" s="66">
        <f t="shared" si="81"/>
        <v>0</v>
      </c>
      <c r="CQ34" s="66">
        <f t="shared" si="81"/>
        <v>0</v>
      </c>
      <c r="CR34" s="75">
        <f t="shared" si="53"/>
        <v>0</v>
      </c>
      <c r="CS34" s="66">
        <f t="shared" ref="CS34:DD34" si="82">SUM(CS9:CS33)</f>
        <v>0</v>
      </c>
      <c r="CT34" s="66">
        <f t="shared" si="82"/>
        <v>0</v>
      </c>
      <c r="CU34" s="66">
        <f t="shared" si="82"/>
        <v>0</v>
      </c>
      <c r="CV34" s="66">
        <f t="shared" si="82"/>
        <v>0</v>
      </c>
      <c r="CW34" s="66">
        <f t="shared" si="82"/>
        <v>0</v>
      </c>
      <c r="CX34" s="66">
        <f t="shared" si="82"/>
        <v>0</v>
      </c>
      <c r="CY34" s="66">
        <f t="shared" si="82"/>
        <v>0</v>
      </c>
      <c r="CZ34" s="66">
        <f t="shared" si="82"/>
        <v>0</v>
      </c>
      <c r="DA34" s="66">
        <f t="shared" si="82"/>
        <v>0</v>
      </c>
      <c r="DB34" s="66">
        <f t="shared" si="82"/>
        <v>0</v>
      </c>
      <c r="DC34" s="66">
        <f t="shared" si="82"/>
        <v>0</v>
      </c>
      <c r="DD34" s="66">
        <f t="shared" si="82"/>
        <v>0</v>
      </c>
      <c r="DE34" s="75">
        <f t="shared" si="55"/>
        <v>0</v>
      </c>
      <c r="DF34" s="66">
        <f t="shared" ref="DF34:DQ34" si="83">SUM(DF9:DF33)</f>
        <v>0</v>
      </c>
      <c r="DG34" s="66">
        <f t="shared" si="83"/>
        <v>0</v>
      </c>
      <c r="DH34" s="66">
        <f t="shared" si="83"/>
        <v>0</v>
      </c>
      <c r="DI34" s="66">
        <f t="shared" si="83"/>
        <v>0</v>
      </c>
      <c r="DJ34" s="66">
        <f t="shared" si="83"/>
        <v>0</v>
      </c>
      <c r="DK34" s="66">
        <f t="shared" si="83"/>
        <v>0</v>
      </c>
      <c r="DL34" s="66">
        <f t="shared" si="83"/>
        <v>0</v>
      </c>
      <c r="DM34" s="66">
        <f t="shared" si="83"/>
        <v>0</v>
      </c>
      <c r="DN34" s="66">
        <f t="shared" si="83"/>
        <v>0</v>
      </c>
      <c r="DO34" s="66">
        <f t="shared" si="83"/>
        <v>0</v>
      </c>
      <c r="DP34" s="66">
        <f t="shared" si="83"/>
        <v>0</v>
      </c>
      <c r="DQ34" s="66">
        <f t="shared" si="83"/>
        <v>0</v>
      </c>
      <c r="DR34" s="75">
        <f t="shared" si="57"/>
        <v>0</v>
      </c>
      <c r="DS34" s="66">
        <f t="shared" ref="DS34:ED34" si="84">SUM(DS9:DS33)</f>
        <v>0</v>
      </c>
      <c r="DT34" s="66">
        <f t="shared" si="84"/>
        <v>0</v>
      </c>
      <c r="DU34" s="66">
        <f t="shared" si="84"/>
        <v>0</v>
      </c>
      <c r="DV34" s="66">
        <f t="shared" si="84"/>
        <v>0</v>
      </c>
      <c r="DW34" s="66">
        <f t="shared" si="84"/>
        <v>0</v>
      </c>
      <c r="DX34" s="66">
        <f t="shared" si="84"/>
        <v>0</v>
      </c>
      <c r="DY34" s="66">
        <f t="shared" si="84"/>
        <v>0</v>
      </c>
      <c r="DZ34" s="66">
        <f t="shared" si="84"/>
        <v>0</v>
      </c>
      <c r="EA34" s="66">
        <f t="shared" si="84"/>
        <v>0</v>
      </c>
      <c r="EB34" s="66">
        <f t="shared" si="84"/>
        <v>0</v>
      </c>
      <c r="EC34" s="66">
        <f t="shared" si="84"/>
        <v>0</v>
      </c>
      <c r="ED34" s="66">
        <f t="shared" si="84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85">F6-F34</f>
        <v>0</v>
      </c>
      <c r="G36" s="66">
        <f t="shared" si="85"/>
        <v>0</v>
      </c>
      <c r="H36" s="66">
        <f t="shared" si="85"/>
        <v>0</v>
      </c>
      <c r="I36" s="66">
        <f t="shared" si="85"/>
        <v>0</v>
      </c>
      <c r="J36" s="66">
        <f t="shared" si="85"/>
        <v>0</v>
      </c>
      <c r="K36" s="66">
        <f t="shared" si="85"/>
        <v>0</v>
      </c>
      <c r="L36" s="66">
        <f t="shared" si="85"/>
        <v>0</v>
      </c>
      <c r="M36" s="66">
        <f t="shared" si="85"/>
        <v>0</v>
      </c>
      <c r="N36" s="66">
        <f t="shared" si="85"/>
        <v>0</v>
      </c>
      <c r="O36" s="66">
        <f t="shared" si="85"/>
        <v>0</v>
      </c>
      <c r="P36" s="66">
        <f t="shared" si="85"/>
        <v>0</v>
      </c>
      <c r="Q36" s="66">
        <f t="shared" si="85"/>
        <v>0</v>
      </c>
      <c r="R36" s="75">
        <f>SUM(F36:Q36)</f>
        <v>0</v>
      </c>
      <c r="S36" s="66">
        <f t="shared" ref="S36:AD36" si="86">S6-S34</f>
        <v>0</v>
      </c>
      <c r="T36" s="66">
        <f t="shared" si="86"/>
        <v>0</v>
      </c>
      <c r="U36" s="66">
        <f t="shared" si="86"/>
        <v>0</v>
      </c>
      <c r="V36" s="66">
        <f t="shared" si="86"/>
        <v>0</v>
      </c>
      <c r="W36" s="66">
        <f t="shared" si="86"/>
        <v>0</v>
      </c>
      <c r="X36" s="66">
        <f t="shared" si="86"/>
        <v>0</v>
      </c>
      <c r="Y36" s="66">
        <f t="shared" si="86"/>
        <v>0</v>
      </c>
      <c r="Z36" s="66">
        <f t="shared" si="86"/>
        <v>0</v>
      </c>
      <c r="AA36" s="66">
        <f t="shared" si="86"/>
        <v>0</v>
      </c>
      <c r="AB36" s="66">
        <f t="shared" si="86"/>
        <v>0</v>
      </c>
      <c r="AC36" s="66">
        <f t="shared" si="86"/>
        <v>0</v>
      </c>
      <c r="AD36" s="66">
        <f t="shared" si="86"/>
        <v>0</v>
      </c>
      <c r="AE36" s="75">
        <f>SUM(S36:AD36)</f>
        <v>0</v>
      </c>
      <c r="AF36" s="66">
        <f t="shared" ref="AF36:AQ36" si="87">AF6-AF34</f>
        <v>0</v>
      </c>
      <c r="AG36" s="66">
        <f t="shared" si="87"/>
        <v>0</v>
      </c>
      <c r="AH36" s="66">
        <f t="shared" si="87"/>
        <v>0</v>
      </c>
      <c r="AI36" s="66">
        <f t="shared" si="87"/>
        <v>0</v>
      </c>
      <c r="AJ36" s="66">
        <f t="shared" si="87"/>
        <v>0</v>
      </c>
      <c r="AK36" s="66">
        <f t="shared" si="87"/>
        <v>0</v>
      </c>
      <c r="AL36" s="66">
        <f t="shared" si="87"/>
        <v>0</v>
      </c>
      <c r="AM36" s="66">
        <f t="shared" si="87"/>
        <v>0</v>
      </c>
      <c r="AN36" s="66">
        <f t="shared" si="87"/>
        <v>0</v>
      </c>
      <c r="AO36" s="66">
        <f t="shared" si="87"/>
        <v>0</v>
      </c>
      <c r="AP36" s="66">
        <f t="shared" si="87"/>
        <v>0</v>
      </c>
      <c r="AQ36" s="66">
        <f t="shared" si="87"/>
        <v>0</v>
      </c>
      <c r="AR36" s="75">
        <f>SUM(AF36:AQ36)</f>
        <v>0</v>
      </c>
      <c r="AS36" s="66">
        <f t="shared" ref="AS36:BD36" si="88">AS6-AS34</f>
        <v>0</v>
      </c>
      <c r="AT36" s="66">
        <f t="shared" si="88"/>
        <v>0</v>
      </c>
      <c r="AU36" s="66">
        <f t="shared" si="88"/>
        <v>0</v>
      </c>
      <c r="AV36" s="66">
        <f t="shared" si="88"/>
        <v>0</v>
      </c>
      <c r="AW36" s="66">
        <f t="shared" si="88"/>
        <v>0</v>
      </c>
      <c r="AX36" s="66">
        <f t="shared" si="88"/>
        <v>0</v>
      </c>
      <c r="AY36" s="66">
        <f t="shared" si="88"/>
        <v>0</v>
      </c>
      <c r="AZ36" s="66">
        <f t="shared" si="88"/>
        <v>0</v>
      </c>
      <c r="BA36" s="66">
        <f t="shared" si="88"/>
        <v>0</v>
      </c>
      <c r="BB36" s="66">
        <f t="shared" si="88"/>
        <v>0</v>
      </c>
      <c r="BC36" s="66">
        <f t="shared" si="88"/>
        <v>0</v>
      </c>
      <c r="BD36" s="66">
        <f t="shared" si="88"/>
        <v>0</v>
      </c>
      <c r="BE36" s="75">
        <f>SUM(AS36:BD36)</f>
        <v>0</v>
      </c>
      <c r="BF36" s="66">
        <f t="shared" ref="BF36:BQ36" si="89">BF6-BF34</f>
        <v>0</v>
      </c>
      <c r="BG36" s="66">
        <f t="shared" si="89"/>
        <v>0</v>
      </c>
      <c r="BH36" s="66">
        <f t="shared" si="89"/>
        <v>0</v>
      </c>
      <c r="BI36" s="66">
        <f t="shared" si="89"/>
        <v>0</v>
      </c>
      <c r="BJ36" s="66">
        <f t="shared" si="89"/>
        <v>0</v>
      </c>
      <c r="BK36" s="66">
        <f t="shared" si="89"/>
        <v>0</v>
      </c>
      <c r="BL36" s="66">
        <f t="shared" si="89"/>
        <v>0</v>
      </c>
      <c r="BM36" s="66">
        <f t="shared" si="89"/>
        <v>0</v>
      </c>
      <c r="BN36" s="66">
        <f t="shared" si="89"/>
        <v>0</v>
      </c>
      <c r="BO36" s="66">
        <f t="shared" si="89"/>
        <v>0</v>
      </c>
      <c r="BP36" s="66">
        <f t="shared" si="89"/>
        <v>0</v>
      </c>
      <c r="BQ36" s="66">
        <f t="shared" si="89"/>
        <v>0</v>
      </c>
      <c r="BR36" s="75">
        <f>SUM(BF36:BQ36)</f>
        <v>0</v>
      </c>
      <c r="BS36" s="66">
        <f t="shared" ref="BS36:CD36" si="90">BS6-BS34</f>
        <v>0</v>
      </c>
      <c r="BT36" s="66">
        <f t="shared" si="90"/>
        <v>0</v>
      </c>
      <c r="BU36" s="66">
        <f t="shared" si="90"/>
        <v>0</v>
      </c>
      <c r="BV36" s="66">
        <f t="shared" si="90"/>
        <v>0</v>
      </c>
      <c r="BW36" s="66">
        <f t="shared" si="90"/>
        <v>0</v>
      </c>
      <c r="BX36" s="66">
        <f t="shared" si="90"/>
        <v>0</v>
      </c>
      <c r="BY36" s="66">
        <f t="shared" si="90"/>
        <v>0</v>
      </c>
      <c r="BZ36" s="66">
        <f t="shared" si="90"/>
        <v>0</v>
      </c>
      <c r="CA36" s="66">
        <f t="shared" si="90"/>
        <v>0</v>
      </c>
      <c r="CB36" s="66">
        <f t="shared" si="90"/>
        <v>0</v>
      </c>
      <c r="CC36" s="66">
        <f t="shared" si="90"/>
        <v>0</v>
      </c>
      <c r="CD36" s="66">
        <f t="shared" si="90"/>
        <v>0</v>
      </c>
      <c r="CE36" s="75">
        <f>SUM(BS36:CD36)</f>
        <v>0</v>
      </c>
      <c r="CF36" s="66">
        <f t="shared" ref="CF36:CQ36" si="91">CF6-CF34</f>
        <v>0</v>
      </c>
      <c r="CG36" s="66">
        <f t="shared" si="91"/>
        <v>0</v>
      </c>
      <c r="CH36" s="66">
        <f t="shared" si="91"/>
        <v>0</v>
      </c>
      <c r="CI36" s="66">
        <f t="shared" si="91"/>
        <v>0</v>
      </c>
      <c r="CJ36" s="66">
        <f t="shared" si="91"/>
        <v>0</v>
      </c>
      <c r="CK36" s="66">
        <f t="shared" si="91"/>
        <v>0</v>
      </c>
      <c r="CL36" s="66">
        <f t="shared" si="91"/>
        <v>0</v>
      </c>
      <c r="CM36" s="66">
        <f t="shared" si="91"/>
        <v>0</v>
      </c>
      <c r="CN36" s="66">
        <f t="shared" si="91"/>
        <v>0</v>
      </c>
      <c r="CO36" s="66">
        <f t="shared" si="91"/>
        <v>0</v>
      </c>
      <c r="CP36" s="66">
        <f t="shared" si="91"/>
        <v>0</v>
      </c>
      <c r="CQ36" s="66">
        <f t="shared" si="91"/>
        <v>0</v>
      </c>
      <c r="CR36" s="75">
        <f>SUM(CF36:CQ36)</f>
        <v>0</v>
      </c>
      <c r="CS36" s="66">
        <f t="shared" ref="CS36:DD36" si="92">CS6-CS34</f>
        <v>0</v>
      </c>
      <c r="CT36" s="66">
        <f t="shared" si="92"/>
        <v>0</v>
      </c>
      <c r="CU36" s="66">
        <f t="shared" si="92"/>
        <v>0</v>
      </c>
      <c r="CV36" s="66">
        <f t="shared" si="92"/>
        <v>0</v>
      </c>
      <c r="CW36" s="66">
        <f t="shared" si="92"/>
        <v>0</v>
      </c>
      <c r="CX36" s="66">
        <f t="shared" si="92"/>
        <v>0</v>
      </c>
      <c r="CY36" s="66">
        <f t="shared" si="92"/>
        <v>0</v>
      </c>
      <c r="CZ36" s="66">
        <f t="shared" si="92"/>
        <v>0</v>
      </c>
      <c r="DA36" s="66">
        <f t="shared" si="92"/>
        <v>0</v>
      </c>
      <c r="DB36" s="66">
        <f t="shared" si="92"/>
        <v>0</v>
      </c>
      <c r="DC36" s="66">
        <f t="shared" si="92"/>
        <v>0</v>
      </c>
      <c r="DD36" s="66">
        <f t="shared" si="92"/>
        <v>0</v>
      </c>
      <c r="DE36" s="75">
        <f>SUM(CS36:DD36)</f>
        <v>0</v>
      </c>
      <c r="DF36" s="66">
        <f t="shared" ref="DF36:DQ36" si="93">DF6-DF34</f>
        <v>0</v>
      </c>
      <c r="DG36" s="66">
        <f t="shared" si="93"/>
        <v>0</v>
      </c>
      <c r="DH36" s="66">
        <f t="shared" si="93"/>
        <v>0</v>
      </c>
      <c r="DI36" s="66">
        <f t="shared" si="93"/>
        <v>0</v>
      </c>
      <c r="DJ36" s="66">
        <f t="shared" si="93"/>
        <v>0</v>
      </c>
      <c r="DK36" s="66">
        <f t="shared" si="93"/>
        <v>0</v>
      </c>
      <c r="DL36" s="66">
        <f t="shared" si="93"/>
        <v>0</v>
      </c>
      <c r="DM36" s="66">
        <f t="shared" si="93"/>
        <v>0</v>
      </c>
      <c r="DN36" s="66">
        <f t="shared" si="93"/>
        <v>0</v>
      </c>
      <c r="DO36" s="66">
        <f t="shared" si="93"/>
        <v>0</v>
      </c>
      <c r="DP36" s="66">
        <f t="shared" si="93"/>
        <v>0</v>
      </c>
      <c r="DQ36" s="66">
        <f t="shared" si="93"/>
        <v>0</v>
      </c>
      <c r="DR36" s="75">
        <f>SUM(DF36:DQ36)</f>
        <v>0</v>
      </c>
      <c r="DS36" s="66">
        <f t="shared" ref="DS36:ED36" si="94">DS6-DS34</f>
        <v>0</v>
      </c>
      <c r="DT36" s="66">
        <f t="shared" si="94"/>
        <v>0</v>
      </c>
      <c r="DU36" s="66">
        <f t="shared" si="94"/>
        <v>0</v>
      </c>
      <c r="DV36" s="66">
        <f t="shared" si="94"/>
        <v>0</v>
      </c>
      <c r="DW36" s="66">
        <f t="shared" si="94"/>
        <v>0</v>
      </c>
      <c r="DX36" s="66">
        <f t="shared" si="94"/>
        <v>0</v>
      </c>
      <c r="DY36" s="66">
        <f t="shared" si="94"/>
        <v>0</v>
      </c>
      <c r="DZ36" s="66">
        <f t="shared" si="94"/>
        <v>0</v>
      </c>
      <c r="EA36" s="66">
        <f t="shared" si="94"/>
        <v>0</v>
      </c>
      <c r="EB36" s="66">
        <f t="shared" si="94"/>
        <v>0</v>
      </c>
      <c r="EC36" s="66">
        <f t="shared" si="94"/>
        <v>0</v>
      </c>
      <c r="ED36" s="66">
        <f t="shared" si="94"/>
        <v>0</v>
      </c>
      <c r="EE36" s="76">
        <f>SUM(DS36:ED36)</f>
        <v>0</v>
      </c>
    </row>
    <row r="37" spans="1:135" x14ac:dyDescent="0.2">
      <c r="A37" s="363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10 EMPRUNT 1'!E5</f>
        <v>0</v>
      </c>
      <c r="D38" s="3" t="s">
        <v>87</v>
      </c>
      <c r="F38" s="66">
        <f t="shared" ref="F38:Q39" si="95">IF(F$2&gt;=$B$18,$E38,0)</f>
        <v>0</v>
      </c>
      <c r="G38" s="66">
        <f t="shared" si="95"/>
        <v>0</v>
      </c>
      <c r="H38" s="66">
        <f t="shared" si="95"/>
        <v>0</v>
      </c>
      <c r="I38" s="66">
        <f t="shared" si="95"/>
        <v>0</v>
      </c>
      <c r="J38" s="66">
        <f t="shared" si="95"/>
        <v>0</v>
      </c>
      <c r="K38" s="66">
        <f t="shared" si="95"/>
        <v>0</v>
      </c>
      <c r="L38" s="66">
        <f t="shared" si="95"/>
        <v>0</v>
      </c>
      <c r="M38" s="66">
        <f t="shared" si="95"/>
        <v>0</v>
      </c>
      <c r="N38" s="66">
        <f t="shared" si="95"/>
        <v>0</v>
      </c>
      <c r="O38" s="66">
        <f t="shared" si="95"/>
        <v>0</v>
      </c>
      <c r="P38" s="66">
        <f t="shared" si="95"/>
        <v>0</v>
      </c>
      <c r="Q38" s="66">
        <f t="shared" si="95"/>
        <v>0</v>
      </c>
      <c r="R38" s="75">
        <f>SUM(F38:Q38)</f>
        <v>0</v>
      </c>
      <c r="S38" s="66">
        <f t="shared" ref="S38:AD39" si="96">IF(S$2&gt;=$B$18,$E38,0)</f>
        <v>0</v>
      </c>
      <c r="T38" s="66">
        <f t="shared" si="96"/>
        <v>0</v>
      </c>
      <c r="U38" s="66">
        <f t="shared" si="96"/>
        <v>0</v>
      </c>
      <c r="V38" s="66">
        <f t="shared" si="96"/>
        <v>0</v>
      </c>
      <c r="W38" s="66">
        <f t="shared" si="96"/>
        <v>0</v>
      </c>
      <c r="X38" s="66">
        <f t="shared" si="96"/>
        <v>0</v>
      </c>
      <c r="Y38" s="66">
        <f t="shared" si="96"/>
        <v>0</v>
      </c>
      <c r="Z38" s="66">
        <f t="shared" si="96"/>
        <v>0</v>
      </c>
      <c r="AA38" s="66">
        <f t="shared" si="96"/>
        <v>0</v>
      </c>
      <c r="AB38" s="66">
        <f t="shared" si="96"/>
        <v>0</v>
      </c>
      <c r="AC38" s="66">
        <f t="shared" si="96"/>
        <v>0</v>
      </c>
      <c r="AD38" s="66">
        <f t="shared" si="96"/>
        <v>0</v>
      </c>
      <c r="AE38" s="75">
        <f>SUM(S38:AD38)</f>
        <v>0</v>
      </c>
      <c r="AF38" s="66">
        <f t="shared" ref="AF38:AQ39" si="97">IF(AF$2&gt;=$B$18,$E38,0)</f>
        <v>0</v>
      </c>
      <c r="AG38" s="66">
        <f t="shared" si="97"/>
        <v>0</v>
      </c>
      <c r="AH38" s="66">
        <f t="shared" si="97"/>
        <v>0</v>
      </c>
      <c r="AI38" s="66">
        <f t="shared" si="97"/>
        <v>0</v>
      </c>
      <c r="AJ38" s="66">
        <f t="shared" si="97"/>
        <v>0</v>
      </c>
      <c r="AK38" s="66">
        <f t="shared" si="97"/>
        <v>0</v>
      </c>
      <c r="AL38" s="66">
        <f t="shared" si="97"/>
        <v>0</v>
      </c>
      <c r="AM38" s="66">
        <f t="shared" si="97"/>
        <v>0</v>
      </c>
      <c r="AN38" s="66">
        <f t="shared" si="97"/>
        <v>0</v>
      </c>
      <c r="AO38" s="66">
        <f t="shared" si="97"/>
        <v>0</v>
      </c>
      <c r="AP38" s="66">
        <f t="shared" si="97"/>
        <v>0</v>
      </c>
      <c r="AQ38" s="66">
        <f t="shared" si="97"/>
        <v>0</v>
      </c>
      <c r="AR38" s="75">
        <f>SUM(AF38:AQ38)</f>
        <v>0</v>
      </c>
      <c r="AS38" s="66">
        <f t="shared" ref="AS38:BD39" si="98">IF(AS$2&gt;=$B$18,$E38,0)</f>
        <v>0</v>
      </c>
      <c r="AT38" s="66">
        <f t="shared" si="98"/>
        <v>0</v>
      </c>
      <c r="AU38" s="66">
        <f t="shared" si="98"/>
        <v>0</v>
      </c>
      <c r="AV38" s="66">
        <f t="shared" si="98"/>
        <v>0</v>
      </c>
      <c r="AW38" s="66">
        <f t="shared" si="98"/>
        <v>0</v>
      </c>
      <c r="AX38" s="66">
        <f t="shared" si="98"/>
        <v>0</v>
      </c>
      <c r="AY38" s="66">
        <f t="shared" si="98"/>
        <v>0</v>
      </c>
      <c r="AZ38" s="66">
        <f t="shared" si="98"/>
        <v>0</v>
      </c>
      <c r="BA38" s="66">
        <f t="shared" si="98"/>
        <v>0</v>
      </c>
      <c r="BB38" s="66">
        <f t="shared" si="98"/>
        <v>0</v>
      </c>
      <c r="BC38" s="66">
        <f t="shared" si="98"/>
        <v>0</v>
      </c>
      <c r="BD38" s="66">
        <f t="shared" si="98"/>
        <v>0</v>
      </c>
      <c r="BE38" s="75">
        <f>SUM(AS38:BD38)</f>
        <v>0</v>
      </c>
      <c r="BF38" s="66">
        <f t="shared" ref="BF38:BQ39" si="99">IF(BF$2&gt;=$B$18,$E38,0)</f>
        <v>0</v>
      </c>
      <c r="BG38" s="66">
        <f t="shared" si="99"/>
        <v>0</v>
      </c>
      <c r="BH38" s="66">
        <f t="shared" si="99"/>
        <v>0</v>
      </c>
      <c r="BI38" s="66">
        <f t="shared" si="99"/>
        <v>0</v>
      </c>
      <c r="BJ38" s="66">
        <f t="shared" si="99"/>
        <v>0</v>
      </c>
      <c r="BK38" s="66">
        <f t="shared" si="99"/>
        <v>0</v>
      </c>
      <c r="BL38" s="66">
        <f t="shared" si="99"/>
        <v>0</v>
      </c>
      <c r="BM38" s="66">
        <f t="shared" si="99"/>
        <v>0</v>
      </c>
      <c r="BN38" s="66">
        <f t="shared" si="99"/>
        <v>0</v>
      </c>
      <c r="BO38" s="66">
        <f t="shared" si="99"/>
        <v>0</v>
      </c>
      <c r="BP38" s="66">
        <f t="shared" si="99"/>
        <v>0</v>
      </c>
      <c r="BQ38" s="66">
        <f t="shared" si="99"/>
        <v>0</v>
      </c>
      <c r="BR38" s="75">
        <f>SUM(BF38:BQ38)</f>
        <v>0</v>
      </c>
      <c r="BS38" s="66">
        <f t="shared" ref="BS38:CD39" si="100">IF(BS$2&gt;=$B$18,$E38,0)</f>
        <v>0</v>
      </c>
      <c r="BT38" s="66">
        <f t="shared" si="100"/>
        <v>0</v>
      </c>
      <c r="BU38" s="66">
        <f t="shared" si="100"/>
        <v>0</v>
      </c>
      <c r="BV38" s="66">
        <f t="shared" si="100"/>
        <v>0</v>
      </c>
      <c r="BW38" s="66">
        <f t="shared" si="100"/>
        <v>0</v>
      </c>
      <c r="BX38" s="66">
        <f t="shared" si="100"/>
        <v>0</v>
      </c>
      <c r="BY38" s="66">
        <f t="shared" si="100"/>
        <v>0</v>
      </c>
      <c r="BZ38" s="66">
        <f t="shared" si="100"/>
        <v>0</v>
      </c>
      <c r="CA38" s="66">
        <f t="shared" si="100"/>
        <v>0</v>
      </c>
      <c r="CB38" s="66">
        <f t="shared" si="100"/>
        <v>0</v>
      </c>
      <c r="CC38" s="66">
        <f t="shared" si="100"/>
        <v>0</v>
      </c>
      <c r="CD38" s="66">
        <f t="shared" si="100"/>
        <v>0</v>
      </c>
      <c r="CE38" s="75">
        <f>SUM(BS38:CD38)</f>
        <v>0</v>
      </c>
      <c r="CF38" s="66">
        <f t="shared" ref="CF38:CQ39" si="101">IF(CF$2&gt;=$B$18,$E38,0)</f>
        <v>0</v>
      </c>
      <c r="CG38" s="66">
        <f t="shared" si="101"/>
        <v>0</v>
      </c>
      <c r="CH38" s="66">
        <f t="shared" si="101"/>
        <v>0</v>
      </c>
      <c r="CI38" s="66">
        <f t="shared" si="101"/>
        <v>0</v>
      </c>
      <c r="CJ38" s="66">
        <f t="shared" si="101"/>
        <v>0</v>
      </c>
      <c r="CK38" s="66">
        <f t="shared" si="101"/>
        <v>0</v>
      </c>
      <c r="CL38" s="66">
        <f t="shared" si="101"/>
        <v>0</v>
      </c>
      <c r="CM38" s="66">
        <f t="shared" si="101"/>
        <v>0</v>
      </c>
      <c r="CN38" s="66">
        <f t="shared" si="101"/>
        <v>0</v>
      </c>
      <c r="CO38" s="66">
        <f t="shared" si="101"/>
        <v>0</v>
      </c>
      <c r="CP38" s="66">
        <f t="shared" si="101"/>
        <v>0</v>
      </c>
      <c r="CQ38" s="66">
        <f t="shared" si="101"/>
        <v>0</v>
      </c>
      <c r="CR38" s="75">
        <f>SUM(CF38:CQ38)</f>
        <v>0</v>
      </c>
      <c r="CS38" s="66">
        <f t="shared" ref="CS38:DD39" si="102">IF(CS$2&gt;=$B$18,$E38,0)</f>
        <v>0</v>
      </c>
      <c r="CT38" s="66">
        <f t="shared" si="102"/>
        <v>0</v>
      </c>
      <c r="CU38" s="66">
        <f t="shared" si="102"/>
        <v>0</v>
      </c>
      <c r="CV38" s="66">
        <f t="shared" si="102"/>
        <v>0</v>
      </c>
      <c r="CW38" s="66">
        <f t="shared" si="102"/>
        <v>0</v>
      </c>
      <c r="CX38" s="66">
        <f t="shared" si="102"/>
        <v>0</v>
      </c>
      <c r="CY38" s="66">
        <f t="shared" si="102"/>
        <v>0</v>
      </c>
      <c r="CZ38" s="66">
        <f t="shared" si="102"/>
        <v>0</v>
      </c>
      <c r="DA38" s="66">
        <f t="shared" si="102"/>
        <v>0</v>
      </c>
      <c r="DB38" s="66">
        <f t="shared" si="102"/>
        <v>0</v>
      </c>
      <c r="DC38" s="66">
        <f t="shared" si="102"/>
        <v>0</v>
      </c>
      <c r="DD38" s="66">
        <f t="shared" si="102"/>
        <v>0</v>
      </c>
      <c r="DE38" s="75">
        <f>SUM(CS38:DD38)</f>
        <v>0</v>
      </c>
      <c r="DF38" s="66">
        <f t="shared" ref="DF38:DQ39" si="103">IF(DF$2&gt;=$B$18,$E38,0)</f>
        <v>0</v>
      </c>
      <c r="DG38" s="66">
        <f t="shared" si="103"/>
        <v>0</v>
      </c>
      <c r="DH38" s="66">
        <f t="shared" si="103"/>
        <v>0</v>
      </c>
      <c r="DI38" s="66">
        <f t="shared" si="103"/>
        <v>0</v>
      </c>
      <c r="DJ38" s="66">
        <f t="shared" si="103"/>
        <v>0</v>
      </c>
      <c r="DK38" s="66">
        <f t="shared" si="103"/>
        <v>0</v>
      </c>
      <c r="DL38" s="66">
        <f t="shared" si="103"/>
        <v>0</v>
      </c>
      <c r="DM38" s="66">
        <f t="shared" si="103"/>
        <v>0</v>
      </c>
      <c r="DN38" s="66">
        <f t="shared" si="103"/>
        <v>0</v>
      </c>
      <c r="DO38" s="66">
        <f t="shared" si="103"/>
        <v>0</v>
      </c>
      <c r="DP38" s="66">
        <f t="shared" si="103"/>
        <v>0</v>
      </c>
      <c r="DQ38" s="66">
        <f t="shared" si="103"/>
        <v>0</v>
      </c>
      <c r="DR38" s="75">
        <f>SUM(DF38:DQ38)</f>
        <v>0</v>
      </c>
      <c r="DS38" s="66">
        <f t="shared" ref="DS38:ED39" si="104">IF(DS$2&gt;=$B$18,$E38,0)</f>
        <v>0</v>
      </c>
      <c r="DT38" s="66">
        <f t="shared" si="104"/>
        <v>0</v>
      </c>
      <c r="DU38" s="66">
        <f t="shared" si="104"/>
        <v>0</v>
      </c>
      <c r="DV38" s="66">
        <f t="shared" si="104"/>
        <v>0</v>
      </c>
      <c r="DW38" s="66">
        <f t="shared" si="104"/>
        <v>0</v>
      </c>
      <c r="DX38" s="66">
        <f t="shared" si="104"/>
        <v>0</v>
      </c>
      <c r="DY38" s="66">
        <f t="shared" si="104"/>
        <v>0</v>
      </c>
      <c r="DZ38" s="66">
        <f t="shared" si="104"/>
        <v>0</v>
      </c>
      <c r="EA38" s="66">
        <f t="shared" si="104"/>
        <v>0</v>
      </c>
      <c r="EB38" s="66">
        <f t="shared" si="104"/>
        <v>0</v>
      </c>
      <c r="EC38" s="66">
        <f t="shared" si="104"/>
        <v>0</v>
      </c>
      <c r="ED38" s="66">
        <f t="shared" si="104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10 EMPRUNT 1'!E7</f>
        <v>15</v>
      </c>
      <c r="D39" s="3" t="s">
        <v>88</v>
      </c>
      <c r="F39" s="66">
        <f t="shared" si="95"/>
        <v>0</v>
      </c>
      <c r="G39" s="66">
        <f t="shared" si="95"/>
        <v>0</v>
      </c>
      <c r="H39" s="66">
        <f t="shared" si="95"/>
        <v>0</v>
      </c>
      <c r="I39" s="66">
        <f t="shared" si="95"/>
        <v>0</v>
      </c>
      <c r="J39" s="66">
        <f t="shared" si="95"/>
        <v>0</v>
      </c>
      <c r="K39" s="66">
        <f t="shared" si="95"/>
        <v>0</v>
      </c>
      <c r="L39" s="66">
        <f t="shared" si="95"/>
        <v>0</v>
      </c>
      <c r="M39" s="66">
        <f t="shared" si="95"/>
        <v>0</v>
      </c>
      <c r="N39" s="66">
        <f t="shared" si="95"/>
        <v>0</v>
      </c>
      <c r="O39" s="66">
        <f t="shared" si="95"/>
        <v>0</v>
      </c>
      <c r="P39" s="66">
        <f t="shared" si="95"/>
        <v>0</v>
      </c>
      <c r="Q39" s="66">
        <f t="shared" si="95"/>
        <v>0</v>
      </c>
      <c r="R39" s="75">
        <f>SUM(F39:Q39)</f>
        <v>0</v>
      </c>
      <c r="S39" s="66">
        <f t="shared" si="96"/>
        <v>0</v>
      </c>
      <c r="T39" s="66">
        <f t="shared" si="96"/>
        <v>0</v>
      </c>
      <c r="U39" s="66">
        <f t="shared" si="96"/>
        <v>0</v>
      </c>
      <c r="V39" s="66">
        <f t="shared" si="96"/>
        <v>0</v>
      </c>
      <c r="W39" s="66">
        <f t="shared" si="96"/>
        <v>0</v>
      </c>
      <c r="X39" s="66">
        <f t="shared" si="96"/>
        <v>0</v>
      </c>
      <c r="Y39" s="66">
        <f t="shared" si="96"/>
        <v>0</v>
      </c>
      <c r="Z39" s="66">
        <f t="shared" si="96"/>
        <v>0</v>
      </c>
      <c r="AA39" s="66">
        <f t="shared" si="96"/>
        <v>0</v>
      </c>
      <c r="AB39" s="66">
        <f t="shared" si="96"/>
        <v>0</v>
      </c>
      <c r="AC39" s="66">
        <f t="shared" si="96"/>
        <v>0</v>
      </c>
      <c r="AD39" s="66">
        <f t="shared" si="96"/>
        <v>0</v>
      </c>
      <c r="AE39" s="75">
        <f>SUM(S39:AD39)</f>
        <v>0</v>
      </c>
      <c r="AF39" s="66">
        <f t="shared" si="97"/>
        <v>0</v>
      </c>
      <c r="AG39" s="66">
        <f t="shared" si="97"/>
        <v>0</v>
      </c>
      <c r="AH39" s="66">
        <f t="shared" si="97"/>
        <v>0</v>
      </c>
      <c r="AI39" s="66">
        <f t="shared" si="97"/>
        <v>0</v>
      </c>
      <c r="AJ39" s="66">
        <f t="shared" si="97"/>
        <v>0</v>
      </c>
      <c r="AK39" s="66">
        <f t="shared" si="97"/>
        <v>0</v>
      </c>
      <c r="AL39" s="66">
        <f t="shared" si="97"/>
        <v>0</v>
      </c>
      <c r="AM39" s="66">
        <f t="shared" si="97"/>
        <v>0</v>
      </c>
      <c r="AN39" s="66">
        <f t="shared" si="97"/>
        <v>0</v>
      </c>
      <c r="AO39" s="66">
        <f t="shared" si="97"/>
        <v>0</v>
      </c>
      <c r="AP39" s="66">
        <f t="shared" si="97"/>
        <v>0</v>
      </c>
      <c r="AQ39" s="66">
        <f t="shared" si="97"/>
        <v>0</v>
      </c>
      <c r="AR39" s="75">
        <f>SUM(AF39:AQ39)</f>
        <v>0</v>
      </c>
      <c r="AS39" s="66">
        <f t="shared" si="98"/>
        <v>0</v>
      </c>
      <c r="AT39" s="66">
        <f t="shared" si="98"/>
        <v>0</v>
      </c>
      <c r="AU39" s="66">
        <f t="shared" si="98"/>
        <v>0</v>
      </c>
      <c r="AV39" s="66">
        <f t="shared" si="98"/>
        <v>0</v>
      </c>
      <c r="AW39" s="66">
        <f t="shared" si="98"/>
        <v>0</v>
      </c>
      <c r="AX39" s="66">
        <f t="shared" si="98"/>
        <v>0</v>
      </c>
      <c r="AY39" s="66">
        <f t="shared" si="98"/>
        <v>0</v>
      </c>
      <c r="AZ39" s="66">
        <f t="shared" si="98"/>
        <v>0</v>
      </c>
      <c r="BA39" s="66">
        <f t="shared" si="98"/>
        <v>0</v>
      </c>
      <c r="BB39" s="66">
        <f t="shared" si="98"/>
        <v>0</v>
      </c>
      <c r="BC39" s="66">
        <f t="shared" si="98"/>
        <v>0</v>
      </c>
      <c r="BD39" s="66">
        <f t="shared" si="98"/>
        <v>0</v>
      </c>
      <c r="BE39" s="75">
        <f>SUM(AS39:BD39)</f>
        <v>0</v>
      </c>
      <c r="BF39" s="66">
        <f t="shared" si="99"/>
        <v>0</v>
      </c>
      <c r="BG39" s="66">
        <f t="shared" si="99"/>
        <v>0</v>
      </c>
      <c r="BH39" s="66">
        <f t="shared" si="99"/>
        <v>0</v>
      </c>
      <c r="BI39" s="66">
        <f t="shared" si="99"/>
        <v>0</v>
      </c>
      <c r="BJ39" s="66">
        <f t="shared" si="99"/>
        <v>0</v>
      </c>
      <c r="BK39" s="66">
        <f t="shared" si="99"/>
        <v>0</v>
      </c>
      <c r="BL39" s="66">
        <f t="shared" si="99"/>
        <v>0</v>
      </c>
      <c r="BM39" s="66">
        <f t="shared" si="99"/>
        <v>0</v>
      </c>
      <c r="BN39" s="66">
        <f t="shared" si="99"/>
        <v>0</v>
      </c>
      <c r="BO39" s="66">
        <f t="shared" si="99"/>
        <v>0</v>
      </c>
      <c r="BP39" s="66">
        <f t="shared" si="99"/>
        <v>0</v>
      </c>
      <c r="BQ39" s="66">
        <f t="shared" si="99"/>
        <v>0</v>
      </c>
      <c r="BR39" s="75">
        <f>SUM(BF39:BQ39)</f>
        <v>0</v>
      </c>
      <c r="BS39" s="66">
        <f t="shared" si="100"/>
        <v>0</v>
      </c>
      <c r="BT39" s="66">
        <f t="shared" si="100"/>
        <v>0</v>
      </c>
      <c r="BU39" s="66">
        <f t="shared" si="100"/>
        <v>0</v>
      </c>
      <c r="BV39" s="66">
        <f t="shared" si="100"/>
        <v>0</v>
      </c>
      <c r="BW39" s="66">
        <f t="shared" si="100"/>
        <v>0</v>
      </c>
      <c r="BX39" s="66">
        <f t="shared" si="100"/>
        <v>0</v>
      </c>
      <c r="BY39" s="66">
        <f t="shared" si="100"/>
        <v>0</v>
      </c>
      <c r="BZ39" s="66">
        <f t="shared" si="100"/>
        <v>0</v>
      </c>
      <c r="CA39" s="66">
        <f t="shared" si="100"/>
        <v>0</v>
      </c>
      <c r="CB39" s="66">
        <f t="shared" si="100"/>
        <v>0</v>
      </c>
      <c r="CC39" s="66">
        <f t="shared" si="100"/>
        <v>0</v>
      </c>
      <c r="CD39" s="66">
        <f t="shared" si="100"/>
        <v>0</v>
      </c>
      <c r="CE39" s="75">
        <f>SUM(BS39:CD39)</f>
        <v>0</v>
      </c>
      <c r="CF39" s="66">
        <f t="shared" si="101"/>
        <v>0</v>
      </c>
      <c r="CG39" s="66">
        <f t="shared" si="101"/>
        <v>0</v>
      </c>
      <c r="CH39" s="66">
        <f t="shared" si="101"/>
        <v>0</v>
      </c>
      <c r="CI39" s="66">
        <f t="shared" si="101"/>
        <v>0</v>
      </c>
      <c r="CJ39" s="66">
        <f t="shared" si="101"/>
        <v>0</v>
      </c>
      <c r="CK39" s="66">
        <f t="shared" si="101"/>
        <v>0</v>
      </c>
      <c r="CL39" s="66">
        <f t="shared" si="101"/>
        <v>0</v>
      </c>
      <c r="CM39" s="66">
        <f t="shared" si="101"/>
        <v>0</v>
      </c>
      <c r="CN39" s="66">
        <f t="shared" si="101"/>
        <v>0</v>
      </c>
      <c r="CO39" s="66">
        <f t="shared" si="101"/>
        <v>0</v>
      </c>
      <c r="CP39" s="66">
        <f t="shared" si="101"/>
        <v>0</v>
      </c>
      <c r="CQ39" s="66">
        <f t="shared" si="101"/>
        <v>0</v>
      </c>
      <c r="CR39" s="75">
        <f>SUM(CF39:CQ39)</f>
        <v>0</v>
      </c>
      <c r="CS39" s="66">
        <f t="shared" si="102"/>
        <v>0</v>
      </c>
      <c r="CT39" s="66">
        <f t="shared" si="102"/>
        <v>0</v>
      </c>
      <c r="CU39" s="66">
        <f t="shared" si="102"/>
        <v>0</v>
      </c>
      <c r="CV39" s="66">
        <f t="shared" si="102"/>
        <v>0</v>
      </c>
      <c r="CW39" s="66">
        <f t="shared" si="102"/>
        <v>0</v>
      </c>
      <c r="CX39" s="66">
        <f t="shared" si="102"/>
        <v>0</v>
      </c>
      <c r="CY39" s="66">
        <f t="shared" si="102"/>
        <v>0</v>
      </c>
      <c r="CZ39" s="66">
        <f t="shared" si="102"/>
        <v>0</v>
      </c>
      <c r="DA39" s="66">
        <f t="shared" si="102"/>
        <v>0</v>
      </c>
      <c r="DB39" s="66">
        <f t="shared" si="102"/>
        <v>0</v>
      </c>
      <c r="DC39" s="66">
        <f t="shared" si="102"/>
        <v>0</v>
      </c>
      <c r="DD39" s="66">
        <f t="shared" si="102"/>
        <v>0</v>
      </c>
      <c r="DE39" s="75">
        <f>SUM(CS39:DD39)</f>
        <v>0</v>
      </c>
      <c r="DF39" s="66">
        <f t="shared" si="103"/>
        <v>0</v>
      </c>
      <c r="DG39" s="66">
        <f t="shared" si="103"/>
        <v>0</v>
      </c>
      <c r="DH39" s="66">
        <f t="shared" si="103"/>
        <v>0</v>
      </c>
      <c r="DI39" s="66">
        <f t="shared" si="103"/>
        <v>0</v>
      </c>
      <c r="DJ39" s="66">
        <f t="shared" si="103"/>
        <v>0</v>
      </c>
      <c r="DK39" s="66">
        <f t="shared" si="103"/>
        <v>0</v>
      </c>
      <c r="DL39" s="66">
        <f t="shared" si="103"/>
        <v>0</v>
      </c>
      <c r="DM39" s="66">
        <f t="shared" si="103"/>
        <v>0</v>
      </c>
      <c r="DN39" s="66">
        <f t="shared" si="103"/>
        <v>0</v>
      </c>
      <c r="DO39" s="66">
        <f t="shared" si="103"/>
        <v>0</v>
      </c>
      <c r="DP39" s="66">
        <f t="shared" si="103"/>
        <v>0</v>
      </c>
      <c r="DQ39" s="66">
        <f t="shared" si="103"/>
        <v>0</v>
      </c>
      <c r="DR39" s="75">
        <f>SUM(DF39:DQ39)</f>
        <v>0</v>
      </c>
      <c r="DS39" s="66">
        <f t="shared" si="104"/>
        <v>0</v>
      </c>
      <c r="DT39" s="66">
        <f t="shared" si="104"/>
        <v>0</v>
      </c>
      <c r="DU39" s="66">
        <f t="shared" si="104"/>
        <v>0</v>
      </c>
      <c r="DV39" s="66">
        <f t="shared" si="104"/>
        <v>0</v>
      </c>
      <c r="DW39" s="66">
        <f t="shared" si="104"/>
        <v>0</v>
      </c>
      <c r="DX39" s="66">
        <f t="shared" si="104"/>
        <v>0</v>
      </c>
      <c r="DY39" s="66">
        <f t="shared" si="104"/>
        <v>0</v>
      </c>
      <c r="DZ39" s="66">
        <f t="shared" si="104"/>
        <v>0</v>
      </c>
      <c r="EA39" s="66">
        <f t="shared" si="104"/>
        <v>0</v>
      </c>
      <c r="EB39" s="66">
        <f t="shared" si="104"/>
        <v>0</v>
      </c>
      <c r="EC39" s="66">
        <f t="shared" si="104"/>
        <v>0</v>
      </c>
      <c r="ED39" s="66">
        <f t="shared" si="104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10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10 EMPRUNT 1'!E6</f>
        <v>3.95E-2</v>
      </c>
      <c r="D41" s="153" t="s">
        <v>89</v>
      </c>
      <c r="E41" s="154"/>
      <c r="F41" s="66">
        <f t="shared" ref="F41:Q41" si="105">F39+F38</f>
        <v>0</v>
      </c>
      <c r="G41" s="66">
        <f t="shared" si="105"/>
        <v>0</v>
      </c>
      <c r="H41" s="66">
        <f t="shared" si="105"/>
        <v>0</v>
      </c>
      <c r="I41" s="66">
        <f t="shared" si="105"/>
        <v>0</v>
      </c>
      <c r="J41" s="66">
        <f t="shared" si="105"/>
        <v>0</v>
      </c>
      <c r="K41" s="66">
        <f t="shared" si="105"/>
        <v>0</v>
      </c>
      <c r="L41" s="66">
        <f t="shared" si="105"/>
        <v>0</v>
      </c>
      <c r="M41" s="66">
        <f t="shared" si="105"/>
        <v>0</v>
      </c>
      <c r="N41" s="66">
        <f t="shared" si="105"/>
        <v>0</v>
      </c>
      <c r="O41" s="66">
        <f t="shared" si="105"/>
        <v>0</v>
      </c>
      <c r="P41" s="66">
        <f t="shared" si="105"/>
        <v>0</v>
      </c>
      <c r="Q41" s="66">
        <f t="shared" si="105"/>
        <v>0</v>
      </c>
      <c r="R41" s="75">
        <f>SUM(F41:Q41)</f>
        <v>0</v>
      </c>
      <c r="S41" s="66">
        <f t="shared" ref="S41:AD41" si="106">S39+S38</f>
        <v>0</v>
      </c>
      <c r="T41" s="66">
        <f t="shared" si="106"/>
        <v>0</v>
      </c>
      <c r="U41" s="66">
        <f t="shared" si="106"/>
        <v>0</v>
      </c>
      <c r="V41" s="66">
        <f t="shared" si="106"/>
        <v>0</v>
      </c>
      <c r="W41" s="66">
        <f t="shared" si="106"/>
        <v>0</v>
      </c>
      <c r="X41" s="66">
        <f t="shared" si="106"/>
        <v>0</v>
      </c>
      <c r="Y41" s="66">
        <f t="shared" si="106"/>
        <v>0</v>
      </c>
      <c r="Z41" s="66">
        <f t="shared" si="106"/>
        <v>0</v>
      </c>
      <c r="AA41" s="66">
        <f t="shared" si="106"/>
        <v>0</v>
      </c>
      <c r="AB41" s="66">
        <f t="shared" si="106"/>
        <v>0</v>
      </c>
      <c r="AC41" s="66">
        <f t="shared" si="106"/>
        <v>0</v>
      </c>
      <c r="AD41" s="66">
        <f t="shared" si="106"/>
        <v>0</v>
      </c>
      <c r="AE41" s="75">
        <f>SUM(S41:AD41)</f>
        <v>0</v>
      </c>
      <c r="AF41" s="66">
        <f t="shared" ref="AF41:AQ41" si="107">AF39+AF38</f>
        <v>0</v>
      </c>
      <c r="AG41" s="66">
        <f t="shared" si="107"/>
        <v>0</v>
      </c>
      <c r="AH41" s="66">
        <f t="shared" si="107"/>
        <v>0</v>
      </c>
      <c r="AI41" s="66">
        <f t="shared" si="107"/>
        <v>0</v>
      </c>
      <c r="AJ41" s="66">
        <f t="shared" si="107"/>
        <v>0</v>
      </c>
      <c r="AK41" s="66">
        <f t="shared" si="107"/>
        <v>0</v>
      </c>
      <c r="AL41" s="66">
        <f t="shared" si="107"/>
        <v>0</v>
      </c>
      <c r="AM41" s="66">
        <f t="shared" si="107"/>
        <v>0</v>
      </c>
      <c r="AN41" s="66">
        <f t="shared" si="107"/>
        <v>0</v>
      </c>
      <c r="AO41" s="66">
        <f t="shared" si="107"/>
        <v>0</v>
      </c>
      <c r="AP41" s="66">
        <f t="shared" si="107"/>
        <v>0</v>
      </c>
      <c r="AQ41" s="66">
        <f t="shared" si="107"/>
        <v>0</v>
      </c>
      <c r="AR41" s="75">
        <f>SUM(AF41:AQ41)</f>
        <v>0</v>
      </c>
      <c r="AS41" s="66">
        <f t="shared" ref="AS41:BD41" si="108">AS39+AS38</f>
        <v>0</v>
      </c>
      <c r="AT41" s="66">
        <f t="shared" si="108"/>
        <v>0</v>
      </c>
      <c r="AU41" s="66">
        <f t="shared" si="108"/>
        <v>0</v>
      </c>
      <c r="AV41" s="66">
        <f t="shared" si="108"/>
        <v>0</v>
      </c>
      <c r="AW41" s="66">
        <f t="shared" si="108"/>
        <v>0</v>
      </c>
      <c r="AX41" s="66">
        <f t="shared" si="108"/>
        <v>0</v>
      </c>
      <c r="AY41" s="66">
        <f t="shared" si="108"/>
        <v>0</v>
      </c>
      <c r="AZ41" s="66">
        <f t="shared" si="108"/>
        <v>0</v>
      </c>
      <c r="BA41" s="66">
        <f t="shared" si="108"/>
        <v>0</v>
      </c>
      <c r="BB41" s="66">
        <f t="shared" si="108"/>
        <v>0</v>
      </c>
      <c r="BC41" s="66">
        <f t="shared" si="108"/>
        <v>0</v>
      </c>
      <c r="BD41" s="66">
        <f t="shared" si="108"/>
        <v>0</v>
      </c>
      <c r="BE41" s="75">
        <f>SUM(AS41:BD41)</f>
        <v>0</v>
      </c>
      <c r="BF41" s="66">
        <f t="shared" ref="BF41:BQ41" si="109">BF39+BF38</f>
        <v>0</v>
      </c>
      <c r="BG41" s="66">
        <f t="shared" si="109"/>
        <v>0</v>
      </c>
      <c r="BH41" s="66">
        <f t="shared" si="109"/>
        <v>0</v>
      </c>
      <c r="BI41" s="66">
        <f t="shared" si="109"/>
        <v>0</v>
      </c>
      <c r="BJ41" s="66">
        <f t="shared" si="109"/>
        <v>0</v>
      </c>
      <c r="BK41" s="66">
        <f t="shared" si="109"/>
        <v>0</v>
      </c>
      <c r="BL41" s="66">
        <f t="shared" si="109"/>
        <v>0</v>
      </c>
      <c r="BM41" s="66">
        <f t="shared" si="109"/>
        <v>0</v>
      </c>
      <c r="BN41" s="66">
        <f t="shared" si="109"/>
        <v>0</v>
      </c>
      <c r="BO41" s="66">
        <f t="shared" si="109"/>
        <v>0</v>
      </c>
      <c r="BP41" s="66">
        <f t="shared" si="109"/>
        <v>0</v>
      </c>
      <c r="BQ41" s="66">
        <f t="shared" si="109"/>
        <v>0</v>
      </c>
      <c r="BR41" s="75">
        <f>SUM(BF41:BQ41)</f>
        <v>0</v>
      </c>
      <c r="BS41" s="66">
        <f t="shared" ref="BS41:CD41" si="110">BS39+BS38</f>
        <v>0</v>
      </c>
      <c r="BT41" s="66">
        <f t="shared" si="110"/>
        <v>0</v>
      </c>
      <c r="BU41" s="66">
        <f t="shared" si="110"/>
        <v>0</v>
      </c>
      <c r="BV41" s="66">
        <f t="shared" si="110"/>
        <v>0</v>
      </c>
      <c r="BW41" s="66">
        <f t="shared" si="110"/>
        <v>0</v>
      </c>
      <c r="BX41" s="66">
        <f t="shared" si="110"/>
        <v>0</v>
      </c>
      <c r="BY41" s="66">
        <f t="shared" si="110"/>
        <v>0</v>
      </c>
      <c r="BZ41" s="66">
        <f t="shared" si="110"/>
        <v>0</v>
      </c>
      <c r="CA41" s="66">
        <f t="shared" si="110"/>
        <v>0</v>
      </c>
      <c r="CB41" s="66">
        <f t="shared" si="110"/>
        <v>0</v>
      </c>
      <c r="CC41" s="66">
        <f t="shared" si="110"/>
        <v>0</v>
      </c>
      <c r="CD41" s="66">
        <f t="shared" si="110"/>
        <v>0</v>
      </c>
      <c r="CE41" s="75">
        <f>SUM(BS41:CD41)</f>
        <v>0</v>
      </c>
      <c r="CF41" s="66">
        <f t="shared" ref="CF41:CQ41" si="111">CF39+CF38</f>
        <v>0</v>
      </c>
      <c r="CG41" s="66">
        <f t="shared" si="111"/>
        <v>0</v>
      </c>
      <c r="CH41" s="66">
        <f t="shared" si="111"/>
        <v>0</v>
      </c>
      <c r="CI41" s="66">
        <f t="shared" si="111"/>
        <v>0</v>
      </c>
      <c r="CJ41" s="66">
        <f t="shared" si="111"/>
        <v>0</v>
      </c>
      <c r="CK41" s="66">
        <f t="shared" si="111"/>
        <v>0</v>
      </c>
      <c r="CL41" s="66">
        <f t="shared" si="111"/>
        <v>0</v>
      </c>
      <c r="CM41" s="66">
        <f t="shared" si="111"/>
        <v>0</v>
      </c>
      <c r="CN41" s="66">
        <f t="shared" si="111"/>
        <v>0</v>
      </c>
      <c r="CO41" s="66">
        <f t="shared" si="111"/>
        <v>0</v>
      </c>
      <c r="CP41" s="66">
        <f t="shared" si="111"/>
        <v>0</v>
      </c>
      <c r="CQ41" s="66">
        <f t="shared" si="111"/>
        <v>0</v>
      </c>
      <c r="CR41" s="75">
        <f>SUM(CF41:CQ41)</f>
        <v>0</v>
      </c>
      <c r="CS41" s="66">
        <f t="shared" ref="CS41:DD41" si="112">CS39+CS38</f>
        <v>0</v>
      </c>
      <c r="CT41" s="66">
        <f t="shared" si="112"/>
        <v>0</v>
      </c>
      <c r="CU41" s="66">
        <f t="shared" si="112"/>
        <v>0</v>
      </c>
      <c r="CV41" s="66">
        <f t="shared" si="112"/>
        <v>0</v>
      </c>
      <c r="CW41" s="66">
        <f t="shared" si="112"/>
        <v>0</v>
      </c>
      <c r="CX41" s="66">
        <f t="shared" si="112"/>
        <v>0</v>
      </c>
      <c r="CY41" s="66">
        <f t="shared" si="112"/>
        <v>0</v>
      </c>
      <c r="CZ41" s="66">
        <f t="shared" si="112"/>
        <v>0</v>
      </c>
      <c r="DA41" s="66">
        <f t="shared" si="112"/>
        <v>0</v>
      </c>
      <c r="DB41" s="66">
        <f t="shared" si="112"/>
        <v>0</v>
      </c>
      <c r="DC41" s="66">
        <f t="shared" si="112"/>
        <v>0</v>
      </c>
      <c r="DD41" s="66">
        <f t="shared" si="112"/>
        <v>0</v>
      </c>
      <c r="DE41" s="75">
        <f>SUM(CS41:DD41)</f>
        <v>0</v>
      </c>
      <c r="DF41" s="66">
        <f t="shared" ref="DF41:DQ41" si="113">DF39+DF38</f>
        <v>0</v>
      </c>
      <c r="DG41" s="66">
        <f t="shared" si="113"/>
        <v>0</v>
      </c>
      <c r="DH41" s="66">
        <f t="shared" si="113"/>
        <v>0</v>
      </c>
      <c r="DI41" s="66">
        <f t="shared" si="113"/>
        <v>0</v>
      </c>
      <c r="DJ41" s="66">
        <f t="shared" si="113"/>
        <v>0</v>
      </c>
      <c r="DK41" s="66">
        <f t="shared" si="113"/>
        <v>0</v>
      </c>
      <c r="DL41" s="66">
        <f t="shared" si="113"/>
        <v>0</v>
      </c>
      <c r="DM41" s="66">
        <f t="shared" si="113"/>
        <v>0</v>
      </c>
      <c r="DN41" s="66">
        <f t="shared" si="113"/>
        <v>0</v>
      </c>
      <c r="DO41" s="66">
        <f t="shared" si="113"/>
        <v>0</v>
      </c>
      <c r="DP41" s="66">
        <f t="shared" si="113"/>
        <v>0</v>
      </c>
      <c r="DQ41" s="66">
        <f t="shared" si="113"/>
        <v>0</v>
      </c>
      <c r="DR41" s="75">
        <f>SUM(DF41:DQ41)</f>
        <v>0</v>
      </c>
      <c r="DS41" s="66">
        <f t="shared" ref="DS41:ED41" si="114">DS39+DS38</f>
        <v>0</v>
      </c>
      <c r="DT41" s="66">
        <f t="shared" si="114"/>
        <v>0</v>
      </c>
      <c r="DU41" s="66">
        <f t="shared" si="114"/>
        <v>0</v>
      </c>
      <c r="DV41" s="66">
        <f t="shared" si="114"/>
        <v>0</v>
      </c>
      <c r="DW41" s="66">
        <f t="shared" si="114"/>
        <v>0</v>
      </c>
      <c r="DX41" s="66">
        <f t="shared" si="114"/>
        <v>0</v>
      </c>
      <c r="DY41" s="66">
        <f t="shared" si="114"/>
        <v>0</v>
      </c>
      <c r="DZ41" s="66">
        <f t="shared" si="114"/>
        <v>0</v>
      </c>
      <c r="EA41" s="66">
        <f t="shared" si="114"/>
        <v>0</v>
      </c>
      <c r="EB41" s="66">
        <f t="shared" si="114"/>
        <v>0</v>
      </c>
      <c r="EC41" s="66">
        <f t="shared" si="114"/>
        <v>0</v>
      </c>
      <c r="ED41" s="66">
        <f t="shared" si="114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10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84">
        <f>'SPACELOG 10 EMPRUNT 1'!E9</f>
        <v>46569</v>
      </c>
      <c r="D43" s="3" t="s">
        <v>90</v>
      </c>
      <c r="F43" s="66">
        <f t="shared" ref="F43:Q43" si="115">IFERROR(IF(EOMONTH(F$2,0)&gt;=EOMONTH($B$43,0),ROUND($B$45/12,0),0),0)</f>
        <v>0</v>
      </c>
      <c r="G43" s="66">
        <f t="shared" si="115"/>
        <v>0</v>
      </c>
      <c r="H43" s="66">
        <f t="shared" si="115"/>
        <v>0</v>
      </c>
      <c r="I43" s="66">
        <f t="shared" si="115"/>
        <v>0</v>
      </c>
      <c r="J43" s="66">
        <f t="shared" si="115"/>
        <v>0</v>
      </c>
      <c r="K43" s="66">
        <f t="shared" si="115"/>
        <v>0</v>
      </c>
      <c r="L43" s="66">
        <f t="shared" si="115"/>
        <v>0</v>
      </c>
      <c r="M43" s="66">
        <f t="shared" si="115"/>
        <v>0</v>
      </c>
      <c r="N43" s="66">
        <f t="shared" si="115"/>
        <v>0</v>
      </c>
      <c r="O43" s="66">
        <f t="shared" si="115"/>
        <v>0</v>
      </c>
      <c r="P43" s="66">
        <f t="shared" si="115"/>
        <v>0</v>
      </c>
      <c r="Q43" s="66">
        <f t="shared" si="115"/>
        <v>0</v>
      </c>
      <c r="R43" s="75">
        <f>SUM(F43:Q43)</f>
        <v>0</v>
      </c>
      <c r="S43" s="66">
        <f t="shared" ref="S43:AD43" si="116">IFERROR(IF(EOMONTH(S$2,0)&gt;=EOMONTH($B$43,0),ROUND($B$45/12,0),0),0)</f>
        <v>0</v>
      </c>
      <c r="T43" s="66">
        <f t="shared" si="116"/>
        <v>0</v>
      </c>
      <c r="U43" s="66">
        <f t="shared" si="116"/>
        <v>0</v>
      </c>
      <c r="V43" s="66">
        <f t="shared" si="116"/>
        <v>0</v>
      </c>
      <c r="W43" s="66">
        <f t="shared" si="116"/>
        <v>0</v>
      </c>
      <c r="X43" s="66">
        <f t="shared" si="116"/>
        <v>0</v>
      </c>
      <c r="Y43" s="66">
        <f t="shared" si="116"/>
        <v>0</v>
      </c>
      <c r="Z43" s="66">
        <f t="shared" si="116"/>
        <v>0</v>
      </c>
      <c r="AA43" s="66">
        <f t="shared" si="116"/>
        <v>0</v>
      </c>
      <c r="AB43" s="66">
        <f t="shared" si="116"/>
        <v>0</v>
      </c>
      <c r="AC43" s="66">
        <f t="shared" si="116"/>
        <v>0</v>
      </c>
      <c r="AD43" s="66">
        <f t="shared" si="116"/>
        <v>0</v>
      </c>
      <c r="AE43" s="75">
        <f>SUM(S43:AD43)</f>
        <v>0</v>
      </c>
      <c r="AF43" s="66">
        <f t="shared" ref="AF43:AQ43" si="117">IFERROR(IF(EOMONTH(AF$2,0)&gt;=EOMONTH($B$43,0),ROUND($B$45/12,0),0),0)</f>
        <v>0</v>
      </c>
      <c r="AG43" s="66">
        <f t="shared" si="117"/>
        <v>0</v>
      </c>
      <c r="AH43" s="66">
        <f t="shared" si="117"/>
        <v>0</v>
      </c>
      <c r="AI43" s="66">
        <f t="shared" si="117"/>
        <v>0</v>
      </c>
      <c r="AJ43" s="66">
        <f t="shared" si="117"/>
        <v>0</v>
      </c>
      <c r="AK43" s="66">
        <f t="shared" si="117"/>
        <v>0</v>
      </c>
      <c r="AL43" s="66">
        <f t="shared" si="117"/>
        <v>0</v>
      </c>
      <c r="AM43" s="66">
        <f t="shared" si="117"/>
        <v>0</v>
      </c>
      <c r="AN43" s="66">
        <f t="shared" si="117"/>
        <v>0</v>
      </c>
      <c r="AO43" s="66">
        <f t="shared" si="117"/>
        <v>0</v>
      </c>
      <c r="AP43" s="66">
        <f t="shared" si="117"/>
        <v>0</v>
      </c>
      <c r="AQ43" s="66">
        <f t="shared" si="117"/>
        <v>0</v>
      </c>
      <c r="AR43" s="75">
        <f>SUM(AF43:AQ43)</f>
        <v>0</v>
      </c>
      <c r="AS43" s="66">
        <f t="shared" ref="AS43:BD43" si="118">IFERROR(IF(EOMONTH(AS$2,0)&gt;=EOMONTH($B$43,0),ROUND($B$45/12,0),0),0)</f>
        <v>0</v>
      </c>
      <c r="AT43" s="66">
        <f t="shared" si="118"/>
        <v>0</v>
      </c>
      <c r="AU43" s="66">
        <f t="shared" si="118"/>
        <v>0</v>
      </c>
      <c r="AV43" s="66">
        <f t="shared" si="118"/>
        <v>0</v>
      </c>
      <c r="AW43" s="66">
        <f t="shared" si="118"/>
        <v>0</v>
      </c>
      <c r="AX43" s="66">
        <f t="shared" si="118"/>
        <v>0</v>
      </c>
      <c r="AY43" s="66">
        <f t="shared" si="118"/>
        <v>0</v>
      </c>
      <c r="AZ43" s="66">
        <f t="shared" si="118"/>
        <v>0</v>
      </c>
      <c r="BA43" s="66">
        <f t="shared" si="118"/>
        <v>0</v>
      </c>
      <c r="BB43" s="66">
        <f t="shared" si="118"/>
        <v>0</v>
      </c>
      <c r="BC43" s="66">
        <f t="shared" si="118"/>
        <v>0</v>
      </c>
      <c r="BD43" s="66">
        <f t="shared" si="118"/>
        <v>0</v>
      </c>
      <c r="BE43" s="75">
        <f>SUM(AS43:BD43)</f>
        <v>0</v>
      </c>
      <c r="BF43" s="66">
        <f t="shared" ref="BF43:BQ43" si="119">IFERROR(IF(EOMONTH(BF$2,0)&gt;=EOMONTH($B$43,0),ROUND($B$45/12,0),0),0)</f>
        <v>0</v>
      </c>
      <c r="BG43" s="66">
        <f t="shared" si="119"/>
        <v>0</v>
      </c>
      <c r="BH43" s="66">
        <f t="shared" si="119"/>
        <v>0</v>
      </c>
      <c r="BI43" s="66">
        <f t="shared" si="119"/>
        <v>0</v>
      </c>
      <c r="BJ43" s="66">
        <f t="shared" si="119"/>
        <v>0</v>
      </c>
      <c r="BK43" s="66">
        <f t="shared" si="119"/>
        <v>0</v>
      </c>
      <c r="BL43" s="66">
        <f t="shared" si="119"/>
        <v>0</v>
      </c>
      <c r="BM43" s="66">
        <f t="shared" si="119"/>
        <v>0</v>
      </c>
      <c r="BN43" s="66">
        <f t="shared" si="119"/>
        <v>0</v>
      </c>
      <c r="BO43" s="66">
        <f t="shared" si="119"/>
        <v>0</v>
      </c>
      <c r="BP43" s="66">
        <f t="shared" si="119"/>
        <v>0</v>
      </c>
      <c r="BQ43" s="66">
        <f t="shared" si="119"/>
        <v>0</v>
      </c>
      <c r="BR43" s="75">
        <f>SUM(BF43:BQ43)</f>
        <v>0</v>
      </c>
      <c r="BS43" s="66">
        <f t="shared" ref="BS43:CD43" si="120">IFERROR(IF(EOMONTH(BS$2,0)&gt;=EOMONTH($B$43,0),ROUND($B$45/12,0),0),0)</f>
        <v>0</v>
      </c>
      <c r="BT43" s="66">
        <f t="shared" si="120"/>
        <v>0</v>
      </c>
      <c r="BU43" s="66">
        <f t="shared" si="120"/>
        <v>0</v>
      </c>
      <c r="BV43" s="66">
        <f t="shared" si="120"/>
        <v>0</v>
      </c>
      <c r="BW43" s="66">
        <f t="shared" si="120"/>
        <v>0</v>
      </c>
      <c r="BX43" s="66">
        <f t="shared" si="120"/>
        <v>0</v>
      </c>
      <c r="BY43" s="66">
        <f t="shared" si="120"/>
        <v>0</v>
      </c>
      <c r="BZ43" s="66">
        <f t="shared" si="120"/>
        <v>0</v>
      </c>
      <c r="CA43" s="66">
        <f t="shared" si="120"/>
        <v>0</v>
      </c>
      <c r="CB43" s="66">
        <f t="shared" si="120"/>
        <v>0</v>
      </c>
      <c r="CC43" s="66">
        <f t="shared" si="120"/>
        <v>0</v>
      </c>
      <c r="CD43" s="66">
        <f t="shared" si="120"/>
        <v>0</v>
      </c>
      <c r="CE43" s="75">
        <f>SUM(BS43:CD43)</f>
        <v>0</v>
      </c>
      <c r="CF43" s="66">
        <f t="shared" ref="CF43:CQ43" si="121">IFERROR(IF(EOMONTH(CF$2,0)&gt;=EOMONTH($B$43,0),ROUND($B$45/12,0),0),0)</f>
        <v>0</v>
      </c>
      <c r="CG43" s="66">
        <f t="shared" si="121"/>
        <v>0</v>
      </c>
      <c r="CH43" s="66">
        <f t="shared" si="121"/>
        <v>0</v>
      </c>
      <c r="CI43" s="66">
        <f t="shared" si="121"/>
        <v>0</v>
      </c>
      <c r="CJ43" s="66">
        <f t="shared" si="121"/>
        <v>0</v>
      </c>
      <c r="CK43" s="66">
        <f t="shared" si="121"/>
        <v>0</v>
      </c>
      <c r="CL43" s="66">
        <f t="shared" si="121"/>
        <v>0</v>
      </c>
      <c r="CM43" s="66">
        <f t="shared" si="121"/>
        <v>0</v>
      </c>
      <c r="CN43" s="66">
        <f t="shared" si="121"/>
        <v>0</v>
      </c>
      <c r="CO43" s="66">
        <f t="shared" si="121"/>
        <v>0</v>
      </c>
      <c r="CP43" s="66">
        <f t="shared" si="121"/>
        <v>0</v>
      </c>
      <c r="CQ43" s="66">
        <f t="shared" si="121"/>
        <v>0</v>
      </c>
      <c r="CR43" s="75">
        <f>SUM(CF43:CQ43)</f>
        <v>0</v>
      </c>
      <c r="CS43" s="66">
        <f t="shared" ref="CS43:DD43" si="122">IFERROR(IF(EOMONTH(CS$2,0)&gt;=EOMONTH($B$43,0),ROUND($B$45/12,0),0),0)</f>
        <v>0</v>
      </c>
      <c r="CT43" s="66">
        <f t="shared" si="122"/>
        <v>0</v>
      </c>
      <c r="CU43" s="66">
        <f t="shared" si="122"/>
        <v>0</v>
      </c>
      <c r="CV43" s="66">
        <f t="shared" si="122"/>
        <v>0</v>
      </c>
      <c r="CW43" s="66">
        <f t="shared" si="122"/>
        <v>0</v>
      </c>
      <c r="CX43" s="66">
        <f t="shared" si="122"/>
        <v>0</v>
      </c>
      <c r="CY43" s="66">
        <f t="shared" si="122"/>
        <v>0</v>
      </c>
      <c r="CZ43" s="66">
        <f t="shared" si="122"/>
        <v>0</v>
      </c>
      <c r="DA43" s="66">
        <f t="shared" si="122"/>
        <v>0</v>
      </c>
      <c r="DB43" s="66">
        <f t="shared" si="122"/>
        <v>0</v>
      </c>
      <c r="DC43" s="66">
        <f t="shared" si="122"/>
        <v>0</v>
      </c>
      <c r="DD43" s="66">
        <f t="shared" si="122"/>
        <v>0</v>
      </c>
      <c r="DE43" s="75">
        <f>SUM(CS43:DD43)</f>
        <v>0</v>
      </c>
      <c r="DF43" s="66">
        <f t="shared" ref="DF43:DQ43" si="123">IFERROR(IF(EOMONTH(DF$2,0)&gt;=EOMONTH($B$43,0),ROUND($B$45/12,0),0),0)</f>
        <v>0</v>
      </c>
      <c r="DG43" s="66">
        <f t="shared" si="123"/>
        <v>0</v>
      </c>
      <c r="DH43" s="66">
        <f t="shared" si="123"/>
        <v>0</v>
      </c>
      <c r="DI43" s="66">
        <f t="shared" si="123"/>
        <v>0</v>
      </c>
      <c r="DJ43" s="66">
        <f t="shared" si="123"/>
        <v>0</v>
      </c>
      <c r="DK43" s="66">
        <f t="shared" si="123"/>
        <v>0</v>
      </c>
      <c r="DL43" s="66">
        <f t="shared" si="123"/>
        <v>0</v>
      </c>
      <c r="DM43" s="66">
        <f t="shared" si="123"/>
        <v>0</v>
      </c>
      <c r="DN43" s="66">
        <f t="shared" si="123"/>
        <v>0</v>
      </c>
      <c r="DO43" s="66">
        <f t="shared" si="123"/>
        <v>0</v>
      </c>
      <c r="DP43" s="66">
        <f t="shared" si="123"/>
        <v>0</v>
      </c>
      <c r="DQ43" s="66">
        <f t="shared" si="123"/>
        <v>0</v>
      </c>
      <c r="DR43" s="75">
        <f>SUM(DF43:DQ43)</f>
        <v>0</v>
      </c>
      <c r="DS43" s="66">
        <f t="shared" ref="DS43:ED43" si="124">IFERROR(IF(EOMONTH(DS$2,0)&gt;=EOMONTH($B$43,0),ROUND($B$45/12,0),0),0)</f>
        <v>0</v>
      </c>
      <c r="DT43" s="66">
        <f t="shared" si="124"/>
        <v>0</v>
      </c>
      <c r="DU43" s="66">
        <f t="shared" si="124"/>
        <v>0</v>
      </c>
      <c r="DV43" s="66">
        <f t="shared" si="124"/>
        <v>0</v>
      </c>
      <c r="DW43" s="66">
        <f t="shared" si="124"/>
        <v>0</v>
      </c>
      <c r="DX43" s="66">
        <f t="shared" si="124"/>
        <v>0</v>
      </c>
      <c r="DY43" s="66">
        <f t="shared" si="124"/>
        <v>0</v>
      </c>
      <c r="DZ43" s="66">
        <f t="shared" si="124"/>
        <v>0</v>
      </c>
      <c r="EA43" s="66">
        <f t="shared" si="124"/>
        <v>0</v>
      </c>
      <c r="EB43" s="66">
        <f t="shared" si="124"/>
        <v>0</v>
      </c>
      <c r="EC43" s="66">
        <f t="shared" si="124"/>
        <v>0</v>
      </c>
      <c r="ED43" s="66">
        <f t="shared" si="124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25">IFERROR(IF(EOMONTH(F$2,0)&gt;=EOMONTH($B$52,0),ROUND($B$54/12,0),0),0)</f>
        <v>0</v>
      </c>
      <c r="G44" s="66">
        <f t="shared" si="125"/>
        <v>0</v>
      </c>
      <c r="H44" s="66">
        <f t="shared" si="125"/>
        <v>0</v>
      </c>
      <c r="I44" s="66">
        <f t="shared" si="125"/>
        <v>0</v>
      </c>
      <c r="J44" s="66">
        <f t="shared" si="125"/>
        <v>0</v>
      </c>
      <c r="K44" s="66">
        <f t="shared" si="125"/>
        <v>0</v>
      </c>
      <c r="L44" s="66">
        <f t="shared" si="125"/>
        <v>0</v>
      </c>
      <c r="M44" s="66">
        <f t="shared" si="125"/>
        <v>0</v>
      </c>
      <c r="N44" s="66">
        <f t="shared" si="125"/>
        <v>0</v>
      </c>
      <c r="O44" s="66">
        <f t="shared" si="125"/>
        <v>0</v>
      </c>
      <c r="P44" s="66">
        <f t="shared" si="125"/>
        <v>0</v>
      </c>
      <c r="Q44" s="66">
        <f t="shared" si="125"/>
        <v>0</v>
      </c>
      <c r="R44" s="75">
        <f>SUM(F44:Q44)</f>
        <v>0</v>
      </c>
      <c r="S44" s="66">
        <f t="shared" ref="S44:AD44" si="126">IFERROR(IF(EOMONTH(S$2,0)&gt;=EOMONTH($B$52,0),ROUND($B$54/12,0),0),0)</f>
        <v>0</v>
      </c>
      <c r="T44" s="66">
        <f t="shared" si="126"/>
        <v>0</v>
      </c>
      <c r="U44" s="66">
        <f t="shared" si="126"/>
        <v>0</v>
      </c>
      <c r="V44" s="66">
        <f t="shared" si="126"/>
        <v>0</v>
      </c>
      <c r="W44" s="66">
        <f t="shared" si="126"/>
        <v>0</v>
      </c>
      <c r="X44" s="66">
        <f t="shared" si="126"/>
        <v>0</v>
      </c>
      <c r="Y44" s="66">
        <f t="shared" si="126"/>
        <v>0</v>
      </c>
      <c r="Z44" s="66">
        <f t="shared" si="126"/>
        <v>0</v>
      </c>
      <c r="AA44" s="66">
        <f t="shared" si="126"/>
        <v>0</v>
      </c>
      <c r="AB44" s="66">
        <f t="shared" si="126"/>
        <v>0</v>
      </c>
      <c r="AC44" s="66">
        <f t="shared" si="126"/>
        <v>0</v>
      </c>
      <c r="AD44" s="66">
        <f t="shared" si="126"/>
        <v>0</v>
      </c>
      <c r="AE44" s="75">
        <f>SUM(S44:AD44)</f>
        <v>0</v>
      </c>
      <c r="AF44" s="66">
        <f t="shared" ref="AF44:AQ44" si="127">IFERROR(IF(EOMONTH(AF$2,0)&gt;=EOMONTH($B$52,0),ROUND($B$54/12,0),0),0)</f>
        <v>0</v>
      </c>
      <c r="AG44" s="66">
        <f t="shared" si="127"/>
        <v>0</v>
      </c>
      <c r="AH44" s="66">
        <f t="shared" si="127"/>
        <v>0</v>
      </c>
      <c r="AI44" s="66">
        <f t="shared" si="127"/>
        <v>0</v>
      </c>
      <c r="AJ44" s="66">
        <f t="shared" si="127"/>
        <v>0</v>
      </c>
      <c r="AK44" s="66">
        <f t="shared" si="127"/>
        <v>0</v>
      </c>
      <c r="AL44" s="66">
        <f t="shared" si="127"/>
        <v>0</v>
      </c>
      <c r="AM44" s="66">
        <f t="shared" si="127"/>
        <v>0</v>
      </c>
      <c r="AN44" s="66">
        <f t="shared" si="127"/>
        <v>0</v>
      </c>
      <c r="AO44" s="66">
        <f t="shared" si="127"/>
        <v>0</v>
      </c>
      <c r="AP44" s="66">
        <f t="shared" si="127"/>
        <v>0</v>
      </c>
      <c r="AQ44" s="66">
        <f t="shared" si="127"/>
        <v>0</v>
      </c>
      <c r="AR44" s="75">
        <f>SUM(AF44:AQ44)</f>
        <v>0</v>
      </c>
      <c r="AS44" s="66">
        <f t="shared" ref="AS44:BD44" si="128">IFERROR(IF(EOMONTH(AS$2,0)&gt;=EOMONTH($B$52,0),ROUND($B$54/12,0),0),0)</f>
        <v>0</v>
      </c>
      <c r="AT44" s="66">
        <f t="shared" si="128"/>
        <v>0</v>
      </c>
      <c r="AU44" s="66">
        <f t="shared" si="128"/>
        <v>0</v>
      </c>
      <c r="AV44" s="66">
        <f t="shared" si="128"/>
        <v>0</v>
      </c>
      <c r="AW44" s="66">
        <f t="shared" si="128"/>
        <v>0</v>
      </c>
      <c r="AX44" s="66">
        <f t="shared" si="128"/>
        <v>0</v>
      </c>
      <c r="AY44" s="66">
        <f t="shared" si="128"/>
        <v>0</v>
      </c>
      <c r="AZ44" s="66">
        <f t="shared" si="128"/>
        <v>0</v>
      </c>
      <c r="BA44" s="66">
        <f t="shared" si="128"/>
        <v>0</v>
      </c>
      <c r="BB44" s="66">
        <f t="shared" si="128"/>
        <v>0</v>
      </c>
      <c r="BC44" s="66">
        <f t="shared" si="128"/>
        <v>0</v>
      </c>
      <c r="BD44" s="66">
        <f t="shared" si="128"/>
        <v>0</v>
      </c>
      <c r="BE44" s="75">
        <f>SUM(AS44:BD44)</f>
        <v>0</v>
      </c>
      <c r="BF44" s="66">
        <f t="shared" ref="BF44:BQ44" si="129">IFERROR(IF(EOMONTH(BF$2,0)&gt;=EOMONTH($B$52,0),ROUND($B$54/12,0),0),0)</f>
        <v>0</v>
      </c>
      <c r="BG44" s="66">
        <f t="shared" si="129"/>
        <v>0</v>
      </c>
      <c r="BH44" s="66">
        <f t="shared" si="129"/>
        <v>0</v>
      </c>
      <c r="BI44" s="66">
        <f t="shared" si="129"/>
        <v>0</v>
      </c>
      <c r="BJ44" s="66">
        <f t="shared" si="129"/>
        <v>0</v>
      </c>
      <c r="BK44" s="66">
        <f t="shared" si="129"/>
        <v>0</v>
      </c>
      <c r="BL44" s="66">
        <f t="shared" si="129"/>
        <v>0</v>
      </c>
      <c r="BM44" s="66">
        <f t="shared" si="129"/>
        <v>0</v>
      </c>
      <c r="BN44" s="66">
        <f t="shared" si="129"/>
        <v>0</v>
      </c>
      <c r="BO44" s="66">
        <f t="shared" si="129"/>
        <v>0</v>
      </c>
      <c r="BP44" s="66">
        <f t="shared" si="129"/>
        <v>0</v>
      </c>
      <c r="BQ44" s="66">
        <f t="shared" si="129"/>
        <v>0</v>
      </c>
      <c r="BR44" s="75">
        <f>SUM(BF44:BQ44)</f>
        <v>0</v>
      </c>
      <c r="BS44" s="66">
        <f t="shared" ref="BS44:CD44" si="130">IFERROR(IF(EOMONTH(BS$2,0)&gt;=EOMONTH($B$52,0),ROUND($B$54/12,0),0),0)</f>
        <v>0</v>
      </c>
      <c r="BT44" s="66">
        <f t="shared" si="130"/>
        <v>0</v>
      </c>
      <c r="BU44" s="66">
        <f t="shared" si="130"/>
        <v>0</v>
      </c>
      <c r="BV44" s="66">
        <f t="shared" si="130"/>
        <v>0</v>
      </c>
      <c r="BW44" s="66">
        <f t="shared" si="130"/>
        <v>0</v>
      </c>
      <c r="BX44" s="66">
        <f t="shared" si="130"/>
        <v>0</v>
      </c>
      <c r="BY44" s="66">
        <f t="shared" si="130"/>
        <v>0</v>
      </c>
      <c r="BZ44" s="66">
        <f t="shared" si="130"/>
        <v>0</v>
      </c>
      <c r="CA44" s="66">
        <f t="shared" si="130"/>
        <v>0</v>
      </c>
      <c r="CB44" s="66">
        <f t="shared" si="130"/>
        <v>0</v>
      </c>
      <c r="CC44" s="66">
        <f t="shared" si="130"/>
        <v>0</v>
      </c>
      <c r="CD44" s="66">
        <f t="shared" si="130"/>
        <v>0</v>
      </c>
      <c r="CE44" s="75">
        <f>SUM(BS44:CD44)</f>
        <v>0</v>
      </c>
      <c r="CF44" s="66">
        <f t="shared" ref="CF44:CQ44" si="131">IFERROR(IF(EOMONTH(CF$2,0)&gt;=EOMONTH($B$52,0),ROUND($B$54/12,0),0),0)</f>
        <v>0</v>
      </c>
      <c r="CG44" s="66">
        <f t="shared" si="131"/>
        <v>0</v>
      </c>
      <c r="CH44" s="66">
        <f t="shared" si="131"/>
        <v>0</v>
      </c>
      <c r="CI44" s="66">
        <f t="shared" si="131"/>
        <v>0</v>
      </c>
      <c r="CJ44" s="66">
        <f t="shared" si="131"/>
        <v>0</v>
      </c>
      <c r="CK44" s="66">
        <f t="shared" si="131"/>
        <v>0</v>
      </c>
      <c r="CL44" s="66">
        <f t="shared" si="131"/>
        <v>0</v>
      </c>
      <c r="CM44" s="66">
        <f t="shared" si="131"/>
        <v>0</v>
      </c>
      <c r="CN44" s="66">
        <f t="shared" si="131"/>
        <v>0</v>
      </c>
      <c r="CO44" s="66">
        <f t="shared" si="131"/>
        <v>0</v>
      </c>
      <c r="CP44" s="66">
        <f t="shared" si="131"/>
        <v>0</v>
      </c>
      <c r="CQ44" s="66">
        <f t="shared" si="131"/>
        <v>0</v>
      </c>
      <c r="CR44" s="75">
        <f>SUM(CF44:CQ44)</f>
        <v>0</v>
      </c>
      <c r="CS44" s="66">
        <f t="shared" ref="CS44:DD44" si="132">IFERROR(IF(EOMONTH(CS$2,0)&gt;=EOMONTH($B$52,0),ROUND($B$54/12,0),0),0)</f>
        <v>0</v>
      </c>
      <c r="CT44" s="66">
        <f t="shared" si="132"/>
        <v>0</v>
      </c>
      <c r="CU44" s="66">
        <f t="shared" si="132"/>
        <v>0</v>
      </c>
      <c r="CV44" s="66">
        <f t="shared" si="132"/>
        <v>0</v>
      </c>
      <c r="CW44" s="66">
        <f t="shared" si="132"/>
        <v>0</v>
      </c>
      <c r="CX44" s="66">
        <f t="shared" si="132"/>
        <v>0</v>
      </c>
      <c r="CY44" s="66">
        <f t="shared" si="132"/>
        <v>0</v>
      </c>
      <c r="CZ44" s="66">
        <f t="shared" si="132"/>
        <v>0</v>
      </c>
      <c r="DA44" s="66">
        <f t="shared" si="132"/>
        <v>0</v>
      </c>
      <c r="DB44" s="66">
        <f t="shared" si="132"/>
        <v>0</v>
      </c>
      <c r="DC44" s="66">
        <f t="shared" si="132"/>
        <v>0</v>
      </c>
      <c r="DD44" s="66">
        <f t="shared" si="132"/>
        <v>0</v>
      </c>
      <c r="DE44" s="75">
        <f>SUM(CS44:DD44)</f>
        <v>0</v>
      </c>
      <c r="DF44" s="66">
        <f t="shared" ref="DF44:DQ44" si="133">IFERROR(IF(EOMONTH(DF$2,0)&gt;=EOMONTH($B$52,0),ROUND($B$54/12,0),0),0)</f>
        <v>0</v>
      </c>
      <c r="DG44" s="66">
        <f t="shared" si="133"/>
        <v>0</v>
      </c>
      <c r="DH44" s="66">
        <f t="shared" si="133"/>
        <v>0</v>
      </c>
      <c r="DI44" s="66">
        <f t="shared" si="133"/>
        <v>0</v>
      </c>
      <c r="DJ44" s="66">
        <f t="shared" si="133"/>
        <v>0</v>
      </c>
      <c r="DK44" s="66">
        <f t="shared" si="133"/>
        <v>0</v>
      </c>
      <c r="DL44" s="66">
        <f t="shared" si="133"/>
        <v>0</v>
      </c>
      <c r="DM44" s="66">
        <f t="shared" si="133"/>
        <v>0</v>
      </c>
      <c r="DN44" s="66">
        <f t="shared" si="133"/>
        <v>0</v>
      </c>
      <c r="DO44" s="66">
        <f t="shared" si="133"/>
        <v>0</v>
      </c>
      <c r="DP44" s="66">
        <f t="shared" si="133"/>
        <v>0</v>
      </c>
      <c r="DQ44" s="66">
        <f t="shared" si="133"/>
        <v>0</v>
      </c>
      <c r="DR44" s="75">
        <f>SUM(DF44:DQ44)</f>
        <v>0</v>
      </c>
      <c r="DS44" s="66">
        <f t="shared" ref="DS44:ED44" si="134">IFERROR(IF(EOMONTH(DS$2,0)&gt;=EOMONTH($B$52,0),ROUND($B$54/12,0),0),0)</f>
        <v>0</v>
      </c>
      <c r="DT44" s="66">
        <f t="shared" si="134"/>
        <v>0</v>
      </c>
      <c r="DU44" s="66">
        <f t="shared" si="134"/>
        <v>0</v>
      </c>
      <c r="DV44" s="66">
        <f t="shared" si="134"/>
        <v>0</v>
      </c>
      <c r="DW44" s="66">
        <f t="shared" si="134"/>
        <v>0</v>
      </c>
      <c r="DX44" s="66">
        <f t="shared" si="134"/>
        <v>0</v>
      </c>
      <c r="DY44" s="66">
        <f t="shared" si="134"/>
        <v>0</v>
      </c>
      <c r="DZ44" s="66">
        <f t="shared" si="134"/>
        <v>0</v>
      </c>
      <c r="EA44" s="66">
        <f t="shared" si="134"/>
        <v>0</v>
      </c>
      <c r="EB44" s="66">
        <f t="shared" si="134"/>
        <v>0</v>
      </c>
      <c r="EC44" s="66">
        <f t="shared" si="134"/>
        <v>0</v>
      </c>
      <c r="ED44" s="66">
        <f t="shared" si="134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35">IFERROR(IF(EOMONTH(F$2,0)&gt;=EOMONTH($B$61,0),ROUND($B$63/12,0),0),0)</f>
        <v>0</v>
      </c>
      <c r="G45" s="66">
        <f t="shared" si="135"/>
        <v>0</v>
      </c>
      <c r="H45" s="66">
        <f t="shared" si="135"/>
        <v>0</v>
      </c>
      <c r="I45" s="66">
        <f t="shared" si="135"/>
        <v>0</v>
      </c>
      <c r="J45" s="66">
        <f t="shared" si="135"/>
        <v>0</v>
      </c>
      <c r="K45" s="66">
        <f t="shared" si="135"/>
        <v>0</v>
      </c>
      <c r="L45" s="66">
        <f t="shared" si="135"/>
        <v>0</v>
      </c>
      <c r="M45" s="66">
        <f t="shared" si="135"/>
        <v>0</v>
      </c>
      <c r="N45" s="66">
        <f t="shared" si="135"/>
        <v>0</v>
      </c>
      <c r="O45" s="66">
        <f t="shared" si="135"/>
        <v>0</v>
      </c>
      <c r="P45" s="66">
        <f t="shared" si="135"/>
        <v>0</v>
      </c>
      <c r="Q45" s="66">
        <f t="shared" si="135"/>
        <v>0</v>
      </c>
      <c r="R45" s="75">
        <f>SUM(F45:Q45)</f>
        <v>0</v>
      </c>
      <c r="S45" s="66">
        <f t="shared" ref="S45:AD45" si="136">IFERROR(IF(EOMONTH(S$2,0)&gt;=EOMONTH($B$61,0),ROUND($B$63/12,0),0),0)</f>
        <v>0</v>
      </c>
      <c r="T45" s="66">
        <f t="shared" si="136"/>
        <v>0</v>
      </c>
      <c r="U45" s="66">
        <f t="shared" si="136"/>
        <v>0</v>
      </c>
      <c r="V45" s="66">
        <f t="shared" si="136"/>
        <v>0</v>
      </c>
      <c r="W45" s="66">
        <f t="shared" si="136"/>
        <v>0</v>
      </c>
      <c r="X45" s="66">
        <f t="shared" si="136"/>
        <v>0</v>
      </c>
      <c r="Y45" s="66">
        <f t="shared" si="136"/>
        <v>0</v>
      </c>
      <c r="Z45" s="66">
        <f t="shared" si="136"/>
        <v>0</v>
      </c>
      <c r="AA45" s="66">
        <f t="shared" si="136"/>
        <v>0</v>
      </c>
      <c r="AB45" s="66">
        <f t="shared" si="136"/>
        <v>0</v>
      </c>
      <c r="AC45" s="66">
        <f t="shared" si="136"/>
        <v>0</v>
      </c>
      <c r="AD45" s="66">
        <f t="shared" si="136"/>
        <v>0</v>
      </c>
      <c r="AE45" s="75">
        <f>SUM(S45:AD45)</f>
        <v>0</v>
      </c>
      <c r="AF45" s="66">
        <f t="shared" ref="AF45:AQ45" si="137">IFERROR(IF(EOMONTH(AF$2,0)&gt;=EOMONTH($B$61,0),ROUND($B$63/12,0),0),0)</f>
        <v>0</v>
      </c>
      <c r="AG45" s="66">
        <f t="shared" si="137"/>
        <v>0</v>
      </c>
      <c r="AH45" s="66">
        <f t="shared" si="137"/>
        <v>0</v>
      </c>
      <c r="AI45" s="66">
        <f t="shared" si="137"/>
        <v>0</v>
      </c>
      <c r="AJ45" s="66">
        <f t="shared" si="137"/>
        <v>0</v>
      </c>
      <c r="AK45" s="66">
        <f t="shared" si="137"/>
        <v>0</v>
      </c>
      <c r="AL45" s="66">
        <f t="shared" si="137"/>
        <v>0</v>
      </c>
      <c r="AM45" s="66">
        <f t="shared" si="137"/>
        <v>0</v>
      </c>
      <c r="AN45" s="66">
        <f t="shared" si="137"/>
        <v>0</v>
      </c>
      <c r="AO45" s="66">
        <f t="shared" si="137"/>
        <v>0</v>
      </c>
      <c r="AP45" s="66">
        <f t="shared" si="137"/>
        <v>0</v>
      </c>
      <c r="AQ45" s="66">
        <f t="shared" si="137"/>
        <v>0</v>
      </c>
      <c r="AR45" s="75">
        <f>SUM(AF45:AQ45)</f>
        <v>0</v>
      </c>
      <c r="AS45" s="66">
        <f t="shared" ref="AS45:BD45" si="138">IFERROR(IF(EOMONTH(AS$2,0)&gt;=EOMONTH($B$61,0),ROUND($B$63/12,0),0),0)</f>
        <v>0</v>
      </c>
      <c r="AT45" s="66">
        <f t="shared" si="138"/>
        <v>0</v>
      </c>
      <c r="AU45" s="66">
        <f t="shared" si="138"/>
        <v>0</v>
      </c>
      <c r="AV45" s="66">
        <f t="shared" si="138"/>
        <v>0</v>
      </c>
      <c r="AW45" s="66">
        <f t="shared" si="138"/>
        <v>0</v>
      </c>
      <c r="AX45" s="66">
        <f t="shared" si="138"/>
        <v>0</v>
      </c>
      <c r="AY45" s="66">
        <f t="shared" si="138"/>
        <v>0</v>
      </c>
      <c r="AZ45" s="66">
        <f t="shared" si="138"/>
        <v>0</v>
      </c>
      <c r="BA45" s="66">
        <f t="shared" si="138"/>
        <v>0</v>
      </c>
      <c r="BB45" s="66">
        <f t="shared" si="138"/>
        <v>0</v>
      </c>
      <c r="BC45" s="66">
        <f t="shared" si="138"/>
        <v>0</v>
      </c>
      <c r="BD45" s="66">
        <f t="shared" si="138"/>
        <v>0</v>
      </c>
      <c r="BE45" s="75">
        <f>SUM(AS45:BD45)</f>
        <v>0</v>
      </c>
      <c r="BF45" s="66">
        <f t="shared" ref="BF45:BQ45" si="139">IFERROR(IF(EOMONTH(BF$2,0)&gt;=EOMONTH($B$61,0),ROUND($B$63/12,0),0),0)</f>
        <v>0</v>
      </c>
      <c r="BG45" s="66">
        <f t="shared" si="139"/>
        <v>0</v>
      </c>
      <c r="BH45" s="66">
        <f t="shared" si="139"/>
        <v>0</v>
      </c>
      <c r="BI45" s="66">
        <f t="shared" si="139"/>
        <v>0</v>
      </c>
      <c r="BJ45" s="66">
        <f t="shared" si="139"/>
        <v>0</v>
      </c>
      <c r="BK45" s="66">
        <f t="shared" si="139"/>
        <v>0</v>
      </c>
      <c r="BL45" s="66">
        <f t="shared" si="139"/>
        <v>0</v>
      </c>
      <c r="BM45" s="66">
        <f t="shared" si="139"/>
        <v>0</v>
      </c>
      <c r="BN45" s="66">
        <f t="shared" si="139"/>
        <v>0</v>
      </c>
      <c r="BO45" s="66">
        <f t="shared" si="139"/>
        <v>0</v>
      </c>
      <c r="BP45" s="66">
        <f t="shared" si="139"/>
        <v>0</v>
      </c>
      <c r="BQ45" s="66">
        <f t="shared" si="139"/>
        <v>0</v>
      </c>
      <c r="BR45" s="75">
        <f>SUM(BF45:BQ45)</f>
        <v>0</v>
      </c>
      <c r="BS45" s="66">
        <f t="shared" ref="BS45:CD45" si="140">IFERROR(IF(EOMONTH(BS$2,0)&gt;=EOMONTH($B$61,0),ROUND($B$63/12,0),0),0)</f>
        <v>0</v>
      </c>
      <c r="BT45" s="66">
        <f t="shared" si="140"/>
        <v>0</v>
      </c>
      <c r="BU45" s="66">
        <f t="shared" si="140"/>
        <v>0</v>
      </c>
      <c r="BV45" s="66">
        <f t="shared" si="140"/>
        <v>0</v>
      </c>
      <c r="BW45" s="66">
        <f t="shared" si="140"/>
        <v>0</v>
      </c>
      <c r="BX45" s="66">
        <f t="shared" si="140"/>
        <v>0</v>
      </c>
      <c r="BY45" s="66">
        <f t="shared" si="140"/>
        <v>0</v>
      </c>
      <c r="BZ45" s="66">
        <f t="shared" si="140"/>
        <v>0</v>
      </c>
      <c r="CA45" s="66">
        <f t="shared" si="140"/>
        <v>0</v>
      </c>
      <c r="CB45" s="66">
        <f t="shared" si="140"/>
        <v>0</v>
      </c>
      <c r="CC45" s="66">
        <f t="shared" si="140"/>
        <v>0</v>
      </c>
      <c r="CD45" s="66">
        <f t="shared" si="140"/>
        <v>0</v>
      </c>
      <c r="CE45" s="75">
        <f>SUM(BS45:CD45)</f>
        <v>0</v>
      </c>
      <c r="CF45" s="66">
        <f t="shared" ref="CF45:CQ45" si="141">IFERROR(IF(EOMONTH(CF$2,0)&gt;=EOMONTH($B$61,0),ROUND($B$63/12,0),0),0)</f>
        <v>0</v>
      </c>
      <c r="CG45" s="66">
        <f t="shared" si="141"/>
        <v>0</v>
      </c>
      <c r="CH45" s="66">
        <f t="shared" si="141"/>
        <v>0</v>
      </c>
      <c r="CI45" s="66">
        <f t="shared" si="141"/>
        <v>0</v>
      </c>
      <c r="CJ45" s="66">
        <f t="shared" si="141"/>
        <v>0</v>
      </c>
      <c r="CK45" s="66">
        <f t="shared" si="141"/>
        <v>0</v>
      </c>
      <c r="CL45" s="66">
        <f t="shared" si="141"/>
        <v>0</v>
      </c>
      <c r="CM45" s="66">
        <f t="shared" si="141"/>
        <v>0</v>
      </c>
      <c r="CN45" s="66">
        <f t="shared" si="141"/>
        <v>0</v>
      </c>
      <c r="CO45" s="66">
        <f t="shared" si="141"/>
        <v>0</v>
      </c>
      <c r="CP45" s="66">
        <f t="shared" si="141"/>
        <v>0</v>
      </c>
      <c r="CQ45" s="66">
        <f t="shared" si="141"/>
        <v>0</v>
      </c>
      <c r="CR45" s="75">
        <f>SUM(CF45:CQ45)</f>
        <v>0</v>
      </c>
      <c r="CS45" s="66">
        <f t="shared" ref="CS45:DD45" si="142">IFERROR(IF(EOMONTH(CS$2,0)&gt;=EOMONTH($B$61,0),ROUND($B$63/12,0),0),0)</f>
        <v>0</v>
      </c>
      <c r="CT45" s="66">
        <f t="shared" si="142"/>
        <v>0</v>
      </c>
      <c r="CU45" s="66">
        <f t="shared" si="142"/>
        <v>0</v>
      </c>
      <c r="CV45" s="66">
        <f t="shared" si="142"/>
        <v>0</v>
      </c>
      <c r="CW45" s="66">
        <f t="shared" si="142"/>
        <v>0</v>
      </c>
      <c r="CX45" s="66">
        <f t="shared" si="142"/>
        <v>0</v>
      </c>
      <c r="CY45" s="66">
        <f t="shared" si="142"/>
        <v>0</v>
      </c>
      <c r="CZ45" s="66">
        <f t="shared" si="142"/>
        <v>0</v>
      </c>
      <c r="DA45" s="66">
        <f t="shared" si="142"/>
        <v>0</v>
      </c>
      <c r="DB45" s="66">
        <f t="shared" si="142"/>
        <v>0</v>
      </c>
      <c r="DC45" s="66">
        <f t="shared" si="142"/>
        <v>0</v>
      </c>
      <c r="DD45" s="66">
        <f t="shared" si="142"/>
        <v>0</v>
      </c>
      <c r="DE45" s="75">
        <f>SUM(CS45:DD45)</f>
        <v>0</v>
      </c>
      <c r="DF45" s="66">
        <f t="shared" ref="DF45:DQ45" si="143">IFERROR(IF(EOMONTH(DF$2,0)&gt;=EOMONTH($B$61,0),ROUND($B$63/12,0),0),0)</f>
        <v>0</v>
      </c>
      <c r="DG45" s="66">
        <f t="shared" si="143"/>
        <v>0</v>
      </c>
      <c r="DH45" s="66">
        <f t="shared" si="143"/>
        <v>0</v>
      </c>
      <c r="DI45" s="66">
        <f t="shared" si="143"/>
        <v>0</v>
      </c>
      <c r="DJ45" s="66">
        <f t="shared" si="143"/>
        <v>0</v>
      </c>
      <c r="DK45" s="66">
        <f t="shared" si="143"/>
        <v>0</v>
      </c>
      <c r="DL45" s="66">
        <f t="shared" si="143"/>
        <v>0</v>
      </c>
      <c r="DM45" s="66">
        <f t="shared" si="143"/>
        <v>0</v>
      </c>
      <c r="DN45" s="66">
        <f t="shared" si="143"/>
        <v>0</v>
      </c>
      <c r="DO45" s="66">
        <f t="shared" si="143"/>
        <v>0</v>
      </c>
      <c r="DP45" s="66">
        <f t="shared" si="143"/>
        <v>0</v>
      </c>
      <c r="DQ45" s="66">
        <f t="shared" si="143"/>
        <v>0</v>
      </c>
      <c r="DR45" s="75">
        <f>SUM(DF45:DQ45)</f>
        <v>0</v>
      </c>
      <c r="DS45" s="66">
        <f t="shared" ref="DS45:ED45" si="144">IFERROR(IF(EOMONTH(DS$2,0)&gt;=EOMONTH($B$61,0),ROUND($B$63/12,0),0),0)</f>
        <v>0</v>
      </c>
      <c r="DT45" s="66">
        <f t="shared" si="144"/>
        <v>0</v>
      </c>
      <c r="DU45" s="66">
        <f t="shared" si="144"/>
        <v>0</v>
      </c>
      <c r="DV45" s="66">
        <f t="shared" si="144"/>
        <v>0</v>
      </c>
      <c r="DW45" s="66">
        <f t="shared" si="144"/>
        <v>0</v>
      </c>
      <c r="DX45" s="66">
        <f t="shared" si="144"/>
        <v>0</v>
      </c>
      <c r="DY45" s="66">
        <f t="shared" si="144"/>
        <v>0</v>
      </c>
      <c r="DZ45" s="66">
        <f t="shared" si="144"/>
        <v>0</v>
      </c>
      <c r="EA45" s="66">
        <f t="shared" si="144"/>
        <v>0</v>
      </c>
      <c r="EB45" s="66">
        <f t="shared" si="144"/>
        <v>0</v>
      </c>
      <c r="EC45" s="66">
        <f t="shared" si="144"/>
        <v>0</v>
      </c>
      <c r="ED45" s="66">
        <f t="shared" si="144"/>
        <v>0</v>
      </c>
      <c r="EE45" s="75">
        <f>SUM(DS45:ED45)</f>
        <v>0</v>
      </c>
    </row>
    <row r="46" spans="1:135" x14ac:dyDescent="0.2">
      <c r="A46" s="363" t="s">
        <v>180</v>
      </c>
      <c r="D46" s="25" t="s">
        <v>93</v>
      </c>
      <c r="E46" s="86"/>
      <c r="F46" s="66">
        <f t="shared" ref="F46:Q46" si="145">F44+F43+F45</f>
        <v>0</v>
      </c>
      <c r="G46" s="66">
        <f t="shared" si="145"/>
        <v>0</v>
      </c>
      <c r="H46" s="66">
        <f t="shared" si="145"/>
        <v>0</v>
      </c>
      <c r="I46" s="66">
        <f t="shared" si="145"/>
        <v>0</v>
      </c>
      <c r="J46" s="66">
        <f t="shared" si="145"/>
        <v>0</v>
      </c>
      <c r="K46" s="66">
        <f t="shared" si="145"/>
        <v>0</v>
      </c>
      <c r="L46" s="66">
        <f t="shared" si="145"/>
        <v>0</v>
      </c>
      <c r="M46" s="66">
        <f t="shared" si="145"/>
        <v>0</v>
      </c>
      <c r="N46" s="66">
        <f t="shared" si="145"/>
        <v>0</v>
      </c>
      <c r="O46" s="66">
        <f t="shared" si="145"/>
        <v>0</v>
      </c>
      <c r="P46" s="66">
        <f t="shared" si="145"/>
        <v>0</v>
      </c>
      <c r="Q46" s="66">
        <f t="shared" si="145"/>
        <v>0</v>
      </c>
      <c r="R46" s="75">
        <f>SUM(F46:Q46)</f>
        <v>0</v>
      </c>
      <c r="S46" s="66">
        <f t="shared" ref="S46:AD46" si="146">S44+S43+S45</f>
        <v>0</v>
      </c>
      <c r="T46" s="66">
        <f t="shared" si="146"/>
        <v>0</v>
      </c>
      <c r="U46" s="66">
        <f t="shared" si="146"/>
        <v>0</v>
      </c>
      <c r="V46" s="66">
        <f t="shared" si="146"/>
        <v>0</v>
      </c>
      <c r="W46" s="66">
        <f t="shared" si="146"/>
        <v>0</v>
      </c>
      <c r="X46" s="66">
        <f t="shared" si="146"/>
        <v>0</v>
      </c>
      <c r="Y46" s="66">
        <f t="shared" si="146"/>
        <v>0</v>
      </c>
      <c r="Z46" s="66">
        <f t="shared" si="146"/>
        <v>0</v>
      </c>
      <c r="AA46" s="66">
        <f t="shared" si="146"/>
        <v>0</v>
      </c>
      <c r="AB46" s="66">
        <f t="shared" si="146"/>
        <v>0</v>
      </c>
      <c r="AC46" s="66">
        <f t="shared" si="146"/>
        <v>0</v>
      </c>
      <c r="AD46" s="66">
        <f t="shared" si="146"/>
        <v>0</v>
      </c>
      <c r="AE46" s="75">
        <f>SUM(S46:AD46)</f>
        <v>0</v>
      </c>
      <c r="AF46" s="66">
        <f t="shared" ref="AF46:AQ46" si="147">AF44+AF43+AF45</f>
        <v>0</v>
      </c>
      <c r="AG46" s="66">
        <f t="shared" si="147"/>
        <v>0</v>
      </c>
      <c r="AH46" s="66">
        <f t="shared" si="147"/>
        <v>0</v>
      </c>
      <c r="AI46" s="66">
        <f t="shared" si="147"/>
        <v>0</v>
      </c>
      <c r="AJ46" s="66">
        <f t="shared" si="147"/>
        <v>0</v>
      </c>
      <c r="AK46" s="66">
        <f t="shared" si="147"/>
        <v>0</v>
      </c>
      <c r="AL46" s="66">
        <f t="shared" si="147"/>
        <v>0</v>
      </c>
      <c r="AM46" s="66">
        <f t="shared" si="147"/>
        <v>0</v>
      </c>
      <c r="AN46" s="66">
        <f t="shared" si="147"/>
        <v>0</v>
      </c>
      <c r="AO46" s="66">
        <f t="shared" si="147"/>
        <v>0</v>
      </c>
      <c r="AP46" s="66">
        <f t="shared" si="147"/>
        <v>0</v>
      </c>
      <c r="AQ46" s="66">
        <f t="shared" si="147"/>
        <v>0</v>
      </c>
      <c r="AR46" s="75">
        <f>SUM(AF46:AQ46)</f>
        <v>0</v>
      </c>
      <c r="AS46" s="66">
        <f t="shared" ref="AS46:BD46" si="148">AS44+AS43+AS45</f>
        <v>0</v>
      </c>
      <c r="AT46" s="66">
        <f t="shared" si="148"/>
        <v>0</v>
      </c>
      <c r="AU46" s="66">
        <f t="shared" si="148"/>
        <v>0</v>
      </c>
      <c r="AV46" s="66">
        <f t="shared" si="148"/>
        <v>0</v>
      </c>
      <c r="AW46" s="66">
        <f t="shared" si="148"/>
        <v>0</v>
      </c>
      <c r="AX46" s="66">
        <f t="shared" si="148"/>
        <v>0</v>
      </c>
      <c r="AY46" s="66">
        <f t="shared" si="148"/>
        <v>0</v>
      </c>
      <c r="AZ46" s="66">
        <f t="shared" si="148"/>
        <v>0</v>
      </c>
      <c r="BA46" s="66">
        <f t="shared" si="148"/>
        <v>0</v>
      </c>
      <c r="BB46" s="66">
        <f t="shared" si="148"/>
        <v>0</v>
      </c>
      <c r="BC46" s="66">
        <f t="shared" si="148"/>
        <v>0</v>
      </c>
      <c r="BD46" s="66">
        <f t="shared" si="148"/>
        <v>0</v>
      </c>
      <c r="BE46" s="75">
        <f>SUM(AS46:BD46)</f>
        <v>0</v>
      </c>
      <c r="BF46" s="66">
        <f t="shared" ref="BF46:BQ46" si="149">BF44+BF43+BF45</f>
        <v>0</v>
      </c>
      <c r="BG46" s="66">
        <f t="shared" si="149"/>
        <v>0</v>
      </c>
      <c r="BH46" s="66">
        <f t="shared" si="149"/>
        <v>0</v>
      </c>
      <c r="BI46" s="66">
        <f t="shared" si="149"/>
        <v>0</v>
      </c>
      <c r="BJ46" s="66">
        <f t="shared" si="149"/>
        <v>0</v>
      </c>
      <c r="BK46" s="66">
        <f t="shared" si="149"/>
        <v>0</v>
      </c>
      <c r="BL46" s="66">
        <f t="shared" si="149"/>
        <v>0</v>
      </c>
      <c r="BM46" s="66">
        <f t="shared" si="149"/>
        <v>0</v>
      </c>
      <c r="BN46" s="66">
        <f t="shared" si="149"/>
        <v>0</v>
      </c>
      <c r="BO46" s="66">
        <f t="shared" si="149"/>
        <v>0</v>
      </c>
      <c r="BP46" s="66">
        <f t="shared" si="149"/>
        <v>0</v>
      </c>
      <c r="BQ46" s="66">
        <f t="shared" si="149"/>
        <v>0</v>
      </c>
      <c r="BR46" s="75">
        <f>SUM(BF46:BQ46)</f>
        <v>0</v>
      </c>
      <c r="BS46" s="66">
        <f t="shared" ref="BS46:CD46" si="150">BS44+BS43+BS45</f>
        <v>0</v>
      </c>
      <c r="BT46" s="66">
        <f t="shared" si="150"/>
        <v>0</v>
      </c>
      <c r="BU46" s="66">
        <f t="shared" si="150"/>
        <v>0</v>
      </c>
      <c r="BV46" s="66">
        <f t="shared" si="150"/>
        <v>0</v>
      </c>
      <c r="BW46" s="66">
        <f t="shared" si="150"/>
        <v>0</v>
      </c>
      <c r="BX46" s="66">
        <f t="shared" si="150"/>
        <v>0</v>
      </c>
      <c r="BY46" s="66">
        <f t="shared" si="150"/>
        <v>0</v>
      </c>
      <c r="BZ46" s="66">
        <f t="shared" si="150"/>
        <v>0</v>
      </c>
      <c r="CA46" s="66">
        <f t="shared" si="150"/>
        <v>0</v>
      </c>
      <c r="CB46" s="66">
        <f t="shared" si="150"/>
        <v>0</v>
      </c>
      <c r="CC46" s="66">
        <f t="shared" si="150"/>
        <v>0</v>
      </c>
      <c r="CD46" s="66">
        <f t="shared" si="150"/>
        <v>0</v>
      </c>
      <c r="CE46" s="75">
        <f>SUM(BS46:CD46)</f>
        <v>0</v>
      </c>
      <c r="CF46" s="66">
        <f t="shared" ref="CF46:CQ46" si="151">CF44+CF43+CF45</f>
        <v>0</v>
      </c>
      <c r="CG46" s="66">
        <f t="shared" si="151"/>
        <v>0</v>
      </c>
      <c r="CH46" s="66">
        <f t="shared" si="151"/>
        <v>0</v>
      </c>
      <c r="CI46" s="66">
        <f t="shared" si="151"/>
        <v>0</v>
      </c>
      <c r="CJ46" s="66">
        <f t="shared" si="151"/>
        <v>0</v>
      </c>
      <c r="CK46" s="66">
        <f t="shared" si="151"/>
        <v>0</v>
      </c>
      <c r="CL46" s="66">
        <f t="shared" si="151"/>
        <v>0</v>
      </c>
      <c r="CM46" s="66">
        <f t="shared" si="151"/>
        <v>0</v>
      </c>
      <c r="CN46" s="66">
        <f t="shared" si="151"/>
        <v>0</v>
      </c>
      <c r="CO46" s="66">
        <f t="shared" si="151"/>
        <v>0</v>
      </c>
      <c r="CP46" s="66">
        <f t="shared" si="151"/>
        <v>0</v>
      </c>
      <c r="CQ46" s="66">
        <f t="shared" si="151"/>
        <v>0</v>
      </c>
      <c r="CR46" s="75">
        <f>SUM(CF46:CQ46)</f>
        <v>0</v>
      </c>
      <c r="CS46" s="66">
        <f t="shared" ref="CS46:DD46" si="152">CS44+CS43+CS45</f>
        <v>0</v>
      </c>
      <c r="CT46" s="66">
        <f t="shared" si="152"/>
        <v>0</v>
      </c>
      <c r="CU46" s="66">
        <f t="shared" si="152"/>
        <v>0</v>
      </c>
      <c r="CV46" s="66">
        <f t="shared" si="152"/>
        <v>0</v>
      </c>
      <c r="CW46" s="66">
        <f t="shared" si="152"/>
        <v>0</v>
      </c>
      <c r="CX46" s="66">
        <f t="shared" si="152"/>
        <v>0</v>
      </c>
      <c r="CY46" s="66">
        <f t="shared" si="152"/>
        <v>0</v>
      </c>
      <c r="CZ46" s="66">
        <f t="shared" si="152"/>
        <v>0</v>
      </c>
      <c r="DA46" s="66">
        <f t="shared" si="152"/>
        <v>0</v>
      </c>
      <c r="DB46" s="66">
        <f t="shared" si="152"/>
        <v>0</v>
      </c>
      <c r="DC46" s="66">
        <f t="shared" si="152"/>
        <v>0</v>
      </c>
      <c r="DD46" s="66">
        <f t="shared" si="152"/>
        <v>0</v>
      </c>
      <c r="DE46" s="75">
        <f>SUM(CS46:DD46)</f>
        <v>0</v>
      </c>
      <c r="DF46" s="66">
        <f t="shared" ref="DF46:DQ46" si="153">DF44+DF43+DF45</f>
        <v>0</v>
      </c>
      <c r="DG46" s="66">
        <f t="shared" si="153"/>
        <v>0</v>
      </c>
      <c r="DH46" s="66">
        <f t="shared" si="153"/>
        <v>0</v>
      </c>
      <c r="DI46" s="66">
        <f t="shared" si="153"/>
        <v>0</v>
      </c>
      <c r="DJ46" s="66">
        <f t="shared" si="153"/>
        <v>0</v>
      </c>
      <c r="DK46" s="66">
        <f t="shared" si="153"/>
        <v>0</v>
      </c>
      <c r="DL46" s="66">
        <f t="shared" si="153"/>
        <v>0</v>
      </c>
      <c r="DM46" s="66">
        <f t="shared" si="153"/>
        <v>0</v>
      </c>
      <c r="DN46" s="66">
        <f t="shared" si="153"/>
        <v>0</v>
      </c>
      <c r="DO46" s="66">
        <f t="shared" si="153"/>
        <v>0</v>
      </c>
      <c r="DP46" s="66">
        <f t="shared" si="153"/>
        <v>0</v>
      </c>
      <c r="DQ46" s="66">
        <f t="shared" si="153"/>
        <v>0</v>
      </c>
      <c r="DR46" s="75">
        <f>SUM(DF46:DQ46)</f>
        <v>0</v>
      </c>
      <c r="DS46" s="66">
        <f t="shared" ref="DS46:ED46" si="154">DS44+DS43+DS45</f>
        <v>0</v>
      </c>
      <c r="DT46" s="66">
        <f t="shared" si="154"/>
        <v>0</v>
      </c>
      <c r="DU46" s="66">
        <f t="shared" si="154"/>
        <v>0</v>
      </c>
      <c r="DV46" s="66">
        <f t="shared" si="154"/>
        <v>0</v>
      </c>
      <c r="DW46" s="66">
        <f t="shared" si="154"/>
        <v>0</v>
      </c>
      <c r="DX46" s="66">
        <f t="shared" si="154"/>
        <v>0</v>
      </c>
      <c r="DY46" s="66">
        <f t="shared" si="154"/>
        <v>0</v>
      </c>
      <c r="DZ46" s="66">
        <f t="shared" si="154"/>
        <v>0</v>
      </c>
      <c r="EA46" s="66">
        <f t="shared" si="154"/>
        <v>0</v>
      </c>
      <c r="EB46" s="66">
        <f t="shared" si="154"/>
        <v>0</v>
      </c>
      <c r="EC46" s="66">
        <f t="shared" si="154"/>
        <v>0</v>
      </c>
      <c r="ED46" s="66">
        <f t="shared" si="154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10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10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10 EMPRUNT 2'!I6</f>
        <v/>
      </c>
      <c r="D49" s="2" t="s">
        <v>94</v>
      </c>
      <c r="F49" s="66">
        <f t="shared" ref="F49:Q51" si="155">IF(AND(F$2&gt;=EOMONTH(EDATE($B$18,0),0),F$2&lt;=EOMONTH(EDATE($B$18,59),0)),$E49,0)</f>
        <v>0</v>
      </c>
      <c r="G49" s="66">
        <f t="shared" si="155"/>
        <v>0</v>
      </c>
      <c r="H49" s="66">
        <f t="shared" si="155"/>
        <v>0</v>
      </c>
      <c r="I49" s="66">
        <f t="shared" si="155"/>
        <v>0</v>
      </c>
      <c r="J49" s="66">
        <f t="shared" si="155"/>
        <v>0</v>
      </c>
      <c r="K49" s="66">
        <f t="shared" si="155"/>
        <v>0</v>
      </c>
      <c r="L49" s="66">
        <f t="shared" si="155"/>
        <v>0</v>
      </c>
      <c r="M49" s="66">
        <f t="shared" si="155"/>
        <v>0</v>
      </c>
      <c r="N49" s="66">
        <f t="shared" si="155"/>
        <v>0</v>
      </c>
      <c r="O49" s="66">
        <f t="shared" si="155"/>
        <v>0</v>
      </c>
      <c r="P49" s="66">
        <f t="shared" si="155"/>
        <v>0</v>
      </c>
      <c r="Q49" s="66">
        <f t="shared" si="155"/>
        <v>0</v>
      </c>
      <c r="R49" s="75">
        <f>SUM(F49:Q49)</f>
        <v>0</v>
      </c>
      <c r="S49" s="66">
        <f t="shared" ref="S49:AD51" si="156">IF(AND(S$2&gt;=EOMONTH(EDATE($B$18,0),0),S$2&lt;=EOMONTH(EDATE($B$18,59),0)),$E49,0)</f>
        <v>0</v>
      </c>
      <c r="T49" s="66">
        <f t="shared" si="156"/>
        <v>0</v>
      </c>
      <c r="U49" s="66">
        <f t="shared" si="156"/>
        <v>0</v>
      </c>
      <c r="V49" s="66">
        <f t="shared" si="156"/>
        <v>0</v>
      </c>
      <c r="W49" s="66">
        <f t="shared" si="156"/>
        <v>0</v>
      </c>
      <c r="X49" s="66">
        <f t="shared" si="156"/>
        <v>0</v>
      </c>
      <c r="Y49" s="66">
        <f t="shared" si="156"/>
        <v>0</v>
      </c>
      <c r="Z49" s="66">
        <f t="shared" si="156"/>
        <v>0</v>
      </c>
      <c r="AA49" s="66">
        <f t="shared" si="156"/>
        <v>0</v>
      </c>
      <c r="AB49" s="66">
        <f t="shared" si="156"/>
        <v>0</v>
      </c>
      <c r="AC49" s="66">
        <f t="shared" si="156"/>
        <v>0</v>
      </c>
      <c r="AD49" s="66">
        <f t="shared" si="156"/>
        <v>0</v>
      </c>
      <c r="AE49" s="75">
        <f>SUM(S49:AD49)</f>
        <v>0</v>
      </c>
      <c r="AF49" s="66">
        <f t="shared" ref="AF49:AQ51" si="157">IF(AND(AF$2&gt;=EOMONTH(EDATE($B$18,0),0),AF$2&lt;=EOMONTH(EDATE($B$18,59),0)),$E49,0)</f>
        <v>0</v>
      </c>
      <c r="AG49" s="66">
        <f t="shared" si="157"/>
        <v>0</v>
      </c>
      <c r="AH49" s="66">
        <f t="shared" si="157"/>
        <v>0</v>
      </c>
      <c r="AI49" s="66">
        <f t="shared" si="157"/>
        <v>0</v>
      </c>
      <c r="AJ49" s="66">
        <f t="shared" si="157"/>
        <v>0</v>
      </c>
      <c r="AK49" s="66">
        <f t="shared" si="157"/>
        <v>0</v>
      </c>
      <c r="AL49" s="66">
        <f t="shared" si="157"/>
        <v>0</v>
      </c>
      <c r="AM49" s="66">
        <f t="shared" si="157"/>
        <v>0</v>
      </c>
      <c r="AN49" s="66">
        <f t="shared" si="157"/>
        <v>0</v>
      </c>
      <c r="AO49" s="66">
        <f t="shared" si="157"/>
        <v>0</v>
      </c>
      <c r="AP49" s="66">
        <f t="shared" si="157"/>
        <v>0</v>
      </c>
      <c r="AQ49" s="66">
        <f t="shared" si="157"/>
        <v>0</v>
      </c>
      <c r="AR49" s="75">
        <f>SUM(AF49:AQ49)</f>
        <v>0</v>
      </c>
      <c r="AS49" s="66">
        <f t="shared" ref="AS49:BD51" si="158">IF(AND(AS$2&gt;=EOMONTH(EDATE($B$18,0),0),AS$2&lt;=EOMONTH(EDATE($B$18,59),0)),$E49,0)</f>
        <v>0</v>
      </c>
      <c r="AT49" s="66">
        <f t="shared" si="158"/>
        <v>0</v>
      </c>
      <c r="AU49" s="66">
        <f t="shared" si="158"/>
        <v>0</v>
      </c>
      <c r="AV49" s="66">
        <f t="shared" si="158"/>
        <v>0</v>
      </c>
      <c r="AW49" s="66">
        <f t="shared" si="158"/>
        <v>0</v>
      </c>
      <c r="AX49" s="66">
        <f t="shared" si="158"/>
        <v>0</v>
      </c>
      <c r="AY49" s="66">
        <f t="shared" si="158"/>
        <v>0</v>
      </c>
      <c r="AZ49" s="66">
        <f t="shared" si="158"/>
        <v>0</v>
      </c>
      <c r="BA49" s="66">
        <f t="shared" si="158"/>
        <v>0</v>
      </c>
      <c r="BB49" s="66">
        <f t="shared" si="158"/>
        <v>0</v>
      </c>
      <c r="BC49" s="66">
        <f t="shared" si="158"/>
        <v>0</v>
      </c>
      <c r="BD49" s="66">
        <f t="shared" si="158"/>
        <v>0</v>
      </c>
      <c r="BE49" s="75">
        <f>SUM(AS49:BD49)</f>
        <v>0</v>
      </c>
      <c r="BF49" s="66">
        <f t="shared" ref="BF49:BQ51" si="159">IF(AND(BF$2&gt;=EOMONTH(EDATE($B$18,0),0),BF$2&lt;=EOMONTH(EDATE($B$18,59),0)),$E49,0)</f>
        <v>0</v>
      </c>
      <c r="BG49" s="66">
        <f t="shared" si="159"/>
        <v>0</v>
      </c>
      <c r="BH49" s="66">
        <f t="shared" si="159"/>
        <v>0</v>
      </c>
      <c r="BI49" s="66">
        <f t="shared" si="159"/>
        <v>0</v>
      </c>
      <c r="BJ49" s="66">
        <f t="shared" si="159"/>
        <v>0</v>
      </c>
      <c r="BK49" s="66">
        <f t="shared" si="159"/>
        <v>0</v>
      </c>
      <c r="BL49" s="66">
        <f t="shared" si="159"/>
        <v>0</v>
      </c>
      <c r="BM49" s="66">
        <f t="shared" si="159"/>
        <v>0</v>
      </c>
      <c r="BN49" s="66">
        <f t="shared" si="159"/>
        <v>0</v>
      </c>
      <c r="BO49" s="66">
        <f t="shared" si="159"/>
        <v>0</v>
      </c>
      <c r="BP49" s="66">
        <f t="shared" si="159"/>
        <v>0</v>
      </c>
      <c r="BQ49" s="66">
        <f t="shared" si="159"/>
        <v>0</v>
      </c>
      <c r="BR49" s="75">
        <f>SUM(BF49:BQ49)</f>
        <v>0</v>
      </c>
      <c r="BS49" s="66">
        <f t="shared" ref="BS49:CD51" si="160">IF(AND(BS$2&gt;=EOMONTH(EDATE($B$18,0),0),BS$2&lt;=EOMONTH(EDATE($B$18,59),0)),$E49,0)</f>
        <v>0</v>
      </c>
      <c r="BT49" s="66">
        <f t="shared" si="160"/>
        <v>0</v>
      </c>
      <c r="BU49" s="66">
        <f t="shared" si="160"/>
        <v>0</v>
      </c>
      <c r="BV49" s="66">
        <f t="shared" si="160"/>
        <v>0</v>
      </c>
      <c r="BW49" s="66">
        <f t="shared" si="160"/>
        <v>0</v>
      </c>
      <c r="BX49" s="66">
        <f t="shared" si="160"/>
        <v>0</v>
      </c>
      <c r="BY49" s="66">
        <f t="shared" si="160"/>
        <v>0</v>
      </c>
      <c r="BZ49" s="66">
        <f t="shared" si="160"/>
        <v>0</v>
      </c>
      <c r="CA49" s="66">
        <f t="shared" si="160"/>
        <v>0</v>
      </c>
      <c r="CB49" s="66">
        <f t="shared" si="160"/>
        <v>0</v>
      </c>
      <c r="CC49" s="66">
        <f t="shared" si="160"/>
        <v>0</v>
      </c>
      <c r="CD49" s="66">
        <f t="shared" si="160"/>
        <v>0</v>
      </c>
      <c r="CE49" s="75">
        <f>SUM(BS49:CD49)</f>
        <v>0</v>
      </c>
      <c r="CF49" s="66">
        <f t="shared" ref="CF49:CQ51" si="161">IF(AND(CF$2&gt;=EOMONTH(EDATE($B$18,0),0),CF$2&lt;=EOMONTH(EDATE($B$18,59),0)),$E49,0)</f>
        <v>0</v>
      </c>
      <c r="CG49" s="66">
        <f t="shared" si="161"/>
        <v>0</v>
      </c>
      <c r="CH49" s="66">
        <f t="shared" si="161"/>
        <v>0</v>
      </c>
      <c r="CI49" s="66">
        <f t="shared" si="161"/>
        <v>0</v>
      </c>
      <c r="CJ49" s="66">
        <f t="shared" si="161"/>
        <v>0</v>
      </c>
      <c r="CK49" s="66">
        <f t="shared" si="161"/>
        <v>0</v>
      </c>
      <c r="CL49" s="66">
        <f t="shared" si="161"/>
        <v>0</v>
      </c>
      <c r="CM49" s="66">
        <f t="shared" si="161"/>
        <v>0</v>
      </c>
      <c r="CN49" s="66">
        <f t="shared" si="161"/>
        <v>0</v>
      </c>
      <c r="CO49" s="66">
        <f t="shared" si="161"/>
        <v>0</v>
      </c>
      <c r="CP49" s="66">
        <f t="shared" si="161"/>
        <v>0</v>
      </c>
      <c r="CQ49" s="66">
        <f t="shared" si="161"/>
        <v>0</v>
      </c>
      <c r="CR49" s="75">
        <f>SUM(CF49:CQ49)</f>
        <v>0</v>
      </c>
      <c r="CS49" s="66">
        <f t="shared" ref="CS49:DD51" si="162">IF(AND(CS$2&gt;=EOMONTH(EDATE($B$18,0),0),CS$2&lt;=EOMONTH(EDATE($B$18,59),0)),$E49,0)</f>
        <v>0</v>
      </c>
      <c r="CT49" s="66">
        <f t="shared" si="162"/>
        <v>0</v>
      </c>
      <c r="CU49" s="66">
        <f t="shared" si="162"/>
        <v>0</v>
      </c>
      <c r="CV49" s="66">
        <f t="shared" si="162"/>
        <v>0</v>
      </c>
      <c r="CW49" s="66">
        <f t="shared" si="162"/>
        <v>0</v>
      </c>
      <c r="CX49" s="66">
        <f t="shared" si="162"/>
        <v>0</v>
      </c>
      <c r="CY49" s="66">
        <f t="shared" si="162"/>
        <v>0</v>
      </c>
      <c r="CZ49" s="66">
        <f t="shared" si="162"/>
        <v>0</v>
      </c>
      <c r="DA49" s="66">
        <f t="shared" si="162"/>
        <v>0</v>
      </c>
      <c r="DB49" s="66">
        <f t="shared" si="162"/>
        <v>0</v>
      </c>
      <c r="DC49" s="66">
        <f t="shared" si="162"/>
        <v>0</v>
      </c>
      <c r="DD49" s="66">
        <f t="shared" si="162"/>
        <v>0</v>
      </c>
      <c r="DE49" s="75">
        <f>SUM(CS49:DD49)</f>
        <v>0</v>
      </c>
      <c r="DF49" s="66">
        <f t="shared" ref="DF49:DQ51" si="163">IF(AND(DF$2&gt;=EOMONTH(EDATE($B$18,0),0),DF$2&lt;=EOMONTH(EDATE($B$18,59),0)),$E49,0)</f>
        <v>0</v>
      </c>
      <c r="DG49" s="66">
        <f t="shared" si="163"/>
        <v>0</v>
      </c>
      <c r="DH49" s="66">
        <f t="shared" si="163"/>
        <v>0</v>
      </c>
      <c r="DI49" s="66">
        <f t="shared" si="163"/>
        <v>0</v>
      </c>
      <c r="DJ49" s="66">
        <f t="shared" si="163"/>
        <v>0</v>
      </c>
      <c r="DK49" s="66">
        <f t="shared" si="163"/>
        <v>0</v>
      </c>
      <c r="DL49" s="66">
        <f t="shared" si="163"/>
        <v>0</v>
      </c>
      <c r="DM49" s="66">
        <f t="shared" si="163"/>
        <v>0</v>
      </c>
      <c r="DN49" s="66">
        <f t="shared" si="163"/>
        <v>0</v>
      </c>
      <c r="DO49" s="66">
        <f t="shared" si="163"/>
        <v>0</v>
      </c>
      <c r="DP49" s="66">
        <f t="shared" si="163"/>
        <v>0</v>
      </c>
      <c r="DQ49" s="66">
        <f t="shared" si="163"/>
        <v>0</v>
      </c>
      <c r="DR49" s="75">
        <f>SUM(DF49:DQ49)</f>
        <v>0</v>
      </c>
      <c r="DS49" s="66">
        <f t="shared" ref="DS49:ED51" si="164">IF(AND(DS$2&gt;=EOMONTH(EDATE($B$18,0),0),DS$2&lt;=EOMONTH(EDATE($B$18,59),0)),$E49,0)</f>
        <v>0</v>
      </c>
      <c r="DT49" s="66">
        <f t="shared" si="164"/>
        <v>0</v>
      </c>
      <c r="DU49" s="66">
        <f t="shared" si="164"/>
        <v>0</v>
      </c>
      <c r="DV49" s="66">
        <f t="shared" si="164"/>
        <v>0</v>
      </c>
      <c r="DW49" s="66">
        <f t="shared" si="164"/>
        <v>0</v>
      </c>
      <c r="DX49" s="66">
        <f t="shared" si="164"/>
        <v>0</v>
      </c>
      <c r="DY49" s="66">
        <f t="shared" si="164"/>
        <v>0</v>
      </c>
      <c r="DZ49" s="66">
        <f t="shared" si="164"/>
        <v>0</v>
      </c>
      <c r="EA49" s="66">
        <f t="shared" si="164"/>
        <v>0</v>
      </c>
      <c r="EB49" s="66">
        <f t="shared" si="164"/>
        <v>0</v>
      </c>
      <c r="EC49" s="66">
        <f t="shared" si="164"/>
        <v>0</v>
      </c>
      <c r="ED49" s="66">
        <f t="shared" si="164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10 EMPRUNT 2'!E6</f>
        <v>0</v>
      </c>
      <c r="D50" s="2" t="s">
        <v>95</v>
      </c>
      <c r="F50" s="66">
        <f t="shared" si="155"/>
        <v>0</v>
      </c>
      <c r="G50" s="66">
        <f t="shared" si="155"/>
        <v>0</v>
      </c>
      <c r="H50" s="66">
        <f t="shared" si="155"/>
        <v>0</v>
      </c>
      <c r="I50" s="66">
        <f t="shared" si="155"/>
        <v>0</v>
      </c>
      <c r="J50" s="66">
        <f t="shared" si="155"/>
        <v>0</v>
      </c>
      <c r="K50" s="66">
        <f t="shared" si="155"/>
        <v>0</v>
      </c>
      <c r="L50" s="66">
        <f t="shared" si="155"/>
        <v>0</v>
      </c>
      <c r="M50" s="66">
        <f t="shared" si="155"/>
        <v>0</v>
      </c>
      <c r="N50" s="66">
        <f t="shared" si="155"/>
        <v>0</v>
      </c>
      <c r="O50" s="66">
        <f t="shared" si="155"/>
        <v>0</v>
      </c>
      <c r="P50" s="66">
        <f t="shared" si="155"/>
        <v>0</v>
      </c>
      <c r="Q50" s="66">
        <f t="shared" si="155"/>
        <v>0</v>
      </c>
      <c r="R50" s="75">
        <f>SUM(F50:Q50)</f>
        <v>0</v>
      </c>
      <c r="S50" s="66">
        <f t="shared" si="156"/>
        <v>0</v>
      </c>
      <c r="T50" s="66">
        <f t="shared" si="156"/>
        <v>0</v>
      </c>
      <c r="U50" s="66">
        <f t="shared" si="156"/>
        <v>0</v>
      </c>
      <c r="V50" s="66">
        <f t="shared" si="156"/>
        <v>0</v>
      </c>
      <c r="W50" s="66">
        <f t="shared" si="156"/>
        <v>0</v>
      </c>
      <c r="X50" s="66">
        <f t="shared" si="156"/>
        <v>0</v>
      </c>
      <c r="Y50" s="66">
        <f t="shared" si="156"/>
        <v>0</v>
      </c>
      <c r="Z50" s="66">
        <f t="shared" si="156"/>
        <v>0</v>
      </c>
      <c r="AA50" s="66">
        <f t="shared" si="156"/>
        <v>0</v>
      </c>
      <c r="AB50" s="66">
        <f t="shared" si="156"/>
        <v>0</v>
      </c>
      <c r="AC50" s="66">
        <f t="shared" si="156"/>
        <v>0</v>
      </c>
      <c r="AD50" s="66">
        <f t="shared" si="156"/>
        <v>0</v>
      </c>
      <c r="AE50" s="75">
        <f>SUM(S50:AD50)</f>
        <v>0</v>
      </c>
      <c r="AF50" s="66">
        <f t="shared" si="157"/>
        <v>0</v>
      </c>
      <c r="AG50" s="66">
        <f t="shared" si="157"/>
        <v>0</v>
      </c>
      <c r="AH50" s="66">
        <f t="shared" si="157"/>
        <v>0</v>
      </c>
      <c r="AI50" s="66">
        <f t="shared" si="157"/>
        <v>0</v>
      </c>
      <c r="AJ50" s="66">
        <f t="shared" si="157"/>
        <v>0</v>
      </c>
      <c r="AK50" s="66">
        <f t="shared" si="157"/>
        <v>0</v>
      </c>
      <c r="AL50" s="66">
        <f t="shared" si="157"/>
        <v>0</v>
      </c>
      <c r="AM50" s="66">
        <f t="shared" si="157"/>
        <v>0</v>
      </c>
      <c r="AN50" s="66">
        <f t="shared" si="157"/>
        <v>0</v>
      </c>
      <c r="AO50" s="66">
        <f t="shared" si="157"/>
        <v>0</v>
      </c>
      <c r="AP50" s="66">
        <f t="shared" si="157"/>
        <v>0</v>
      </c>
      <c r="AQ50" s="66">
        <f t="shared" si="157"/>
        <v>0</v>
      </c>
      <c r="AR50" s="75">
        <f>SUM(AF50:AQ50)</f>
        <v>0</v>
      </c>
      <c r="AS50" s="66">
        <f t="shared" si="158"/>
        <v>0</v>
      </c>
      <c r="AT50" s="66">
        <f t="shared" si="158"/>
        <v>0</v>
      </c>
      <c r="AU50" s="66">
        <f t="shared" si="158"/>
        <v>0</v>
      </c>
      <c r="AV50" s="66">
        <f t="shared" si="158"/>
        <v>0</v>
      </c>
      <c r="AW50" s="66">
        <f t="shared" si="158"/>
        <v>0</v>
      </c>
      <c r="AX50" s="66">
        <f t="shared" si="158"/>
        <v>0</v>
      </c>
      <c r="AY50" s="66">
        <f t="shared" si="158"/>
        <v>0</v>
      </c>
      <c r="AZ50" s="66">
        <f t="shared" si="158"/>
        <v>0</v>
      </c>
      <c r="BA50" s="66">
        <f t="shared" si="158"/>
        <v>0</v>
      </c>
      <c r="BB50" s="66">
        <f t="shared" si="158"/>
        <v>0</v>
      </c>
      <c r="BC50" s="66">
        <f t="shared" si="158"/>
        <v>0</v>
      </c>
      <c r="BD50" s="66">
        <f t="shared" si="158"/>
        <v>0</v>
      </c>
      <c r="BE50" s="75">
        <f>SUM(AS50:BD50)</f>
        <v>0</v>
      </c>
      <c r="BF50" s="66">
        <f t="shared" si="159"/>
        <v>0</v>
      </c>
      <c r="BG50" s="66">
        <f t="shared" si="159"/>
        <v>0</v>
      </c>
      <c r="BH50" s="66">
        <f t="shared" si="159"/>
        <v>0</v>
      </c>
      <c r="BI50" s="66">
        <f t="shared" si="159"/>
        <v>0</v>
      </c>
      <c r="BJ50" s="66">
        <f t="shared" si="159"/>
        <v>0</v>
      </c>
      <c r="BK50" s="66">
        <f t="shared" si="159"/>
        <v>0</v>
      </c>
      <c r="BL50" s="66">
        <f t="shared" si="159"/>
        <v>0</v>
      </c>
      <c r="BM50" s="66">
        <f t="shared" si="159"/>
        <v>0</v>
      </c>
      <c r="BN50" s="66">
        <f t="shared" si="159"/>
        <v>0</v>
      </c>
      <c r="BO50" s="66">
        <f t="shared" si="159"/>
        <v>0</v>
      </c>
      <c r="BP50" s="66">
        <f t="shared" si="159"/>
        <v>0</v>
      </c>
      <c r="BQ50" s="66">
        <f t="shared" si="159"/>
        <v>0</v>
      </c>
      <c r="BR50" s="75">
        <f>SUM(BF50:BQ50)</f>
        <v>0</v>
      </c>
      <c r="BS50" s="66">
        <f t="shared" si="160"/>
        <v>0</v>
      </c>
      <c r="BT50" s="66">
        <f t="shared" si="160"/>
        <v>0</v>
      </c>
      <c r="BU50" s="66">
        <f t="shared" si="160"/>
        <v>0</v>
      </c>
      <c r="BV50" s="66">
        <f t="shared" si="160"/>
        <v>0</v>
      </c>
      <c r="BW50" s="66">
        <f t="shared" si="160"/>
        <v>0</v>
      </c>
      <c r="BX50" s="66">
        <f t="shared" si="160"/>
        <v>0</v>
      </c>
      <c r="BY50" s="66">
        <f t="shared" si="160"/>
        <v>0</v>
      </c>
      <c r="BZ50" s="66">
        <f t="shared" si="160"/>
        <v>0</v>
      </c>
      <c r="CA50" s="66">
        <f t="shared" si="160"/>
        <v>0</v>
      </c>
      <c r="CB50" s="66">
        <f t="shared" si="160"/>
        <v>0</v>
      </c>
      <c r="CC50" s="66">
        <f t="shared" si="160"/>
        <v>0</v>
      </c>
      <c r="CD50" s="66">
        <f t="shared" si="160"/>
        <v>0</v>
      </c>
      <c r="CE50" s="75">
        <f>SUM(BS50:CD50)</f>
        <v>0</v>
      </c>
      <c r="CF50" s="66">
        <f t="shared" si="161"/>
        <v>0</v>
      </c>
      <c r="CG50" s="66">
        <f t="shared" si="161"/>
        <v>0</v>
      </c>
      <c r="CH50" s="66">
        <f t="shared" si="161"/>
        <v>0</v>
      </c>
      <c r="CI50" s="66">
        <f t="shared" si="161"/>
        <v>0</v>
      </c>
      <c r="CJ50" s="66">
        <f t="shared" si="161"/>
        <v>0</v>
      </c>
      <c r="CK50" s="66">
        <f t="shared" si="161"/>
        <v>0</v>
      </c>
      <c r="CL50" s="66">
        <f t="shared" si="161"/>
        <v>0</v>
      </c>
      <c r="CM50" s="66">
        <f t="shared" si="161"/>
        <v>0</v>
      </c>
      <c r="CN50" s="66">
        <f t="shared" si="161"/>
        <v>0</v>
      </c>
      <c r="CO50" s="66">
        <f t="shared" si="161"/>
        <v>0</v>
      </c>
      <c r="CP50" s="66">
        <f t="shared" si="161"/>
        <v>0</v>
      </c>
      <c r="CQ50" s="66">
        <f t="shared" si="161"/>
        <v>0</v>
      </c>
      <c r="CR50" s="75">
        <f>SUM(CF50:CQ50)</f>
        <v>0</v>
      </c>
      <c r="CS50" s="66">
        <f t="shared" si="162"/>
        <v>0</v>
      </c>
      <c r="CT50" s="66">
        <f t="shared" si="162"/>
        <v>0</v>
      </c>
      <c r="CU50" s="66">
        <f t="shared" si="162"/>
        <v>0</v>
      </c>
      <c r="CV50" s="66">
        <f t="shared" si="162"/>
        <v>0</v>
      </c>
      <c r="CW50" s="66">
        <f t="shared" si="162"/>
        <v>0</v>
      </c>
      <c r="CX50" s="66">
        <f t="shared" si="162"/>
        <v>0</v>
      </c>
      <c r="CY50" s="66">
        <f t="shared" si="162"/>
        <v>0</v>
      </c>
      <c r="CZ50" s="66">
        <f t="shared" si="162"/>
        <v>0</v>
      </c>
      <c r="DA50" s="66">
        <f t="shared" si="162"/>
        <v>0</v>
      </c>
      <c r="DB50" s="66">
        <f t="shared" si="162"/>
        <v>0</v>
      </c>
      <c r="DC50" s="66">
        <f t="shared" si="162"/>
        <v>0</v>
      </c>
      <c r="DD50" s="66">
        <f t="shared" si="162"/>
        <v>0</v>
      </c>
      <c r="DE50" s="75">
        <f>SUM(CS50:DD50)</f>
        <v>0</v>
      </c>
      <c r="DF50" s="66">
        <f t="shared" si="163"/>
        <v>0</v>
      </c>
      <c r="DG50" s="66">
        <f t="shared" si="163"/>
        <v>0</v>
      </c>
      <c r="DH50" s="66">
        <f t="shared" si="163"/>
        <v>0</v>
      </c>
      <c r="DI50" s="66">
        <f t="shared" si="163"/>
        <v>0</v>
      </c>
      <c r="DJ50" s="66">
        <f t="shared" si="163"/>
        <v>0</v>
      </c>
      <c r="DK50" s="66">
        <f t="shared" si="163"/>
        <v>0</v>
      </c>
      <c r="DL50" s="66">
        <f t="shared" si="163"/>
        <v>0</v>
      </c>
      <c r="DM50" s="66">
        <f t="shared" si="163"/>
        <v>0</v>
      </c>
      <c r="DN50" s="66">
        <f t="shared" si="163"/>
        <v>0</v>
      </c>
      <c r="DO50" s="66">
        <f t="shared" si="163"/>
        <v>0</v>
      </c>
      <c r="DP50" s="66">
        <f t="shared" si="163"/>
        <v>0</v>
      </c>
      <c r="DQ50" s="66">
        <f t="shared" si="163"/>
        <v>0</v>
      </c>
      <c r="DR50" s="75">
        <f>SUM(DF50:DQ50)</f>
        <v>0</v>
      </c>
      <c r="DS50" s="66">
        <f t="shared" si="164"/>
        <v>0</v>
      </c>
      <c r="DT50" s="66">
        <f t="shared" si="164"/>
        <v>0</v>
      </c>
      <c r="DU50" s="66">
        <f t="shared" si="164"/>
        <v>0</v>
      </c>
      <c r="DV50" s="66">
        <f t="shared" si="164"/>
        <v>0</v>
      </c>
      <c r="DW50" s="66">
        <f t="shared" si="164"/>
        <v>0</v>
      </c>
      <c r="DX50" s="66">
        <f t="shared" si="164"/>
        <v>0</v>
      </c>
      <c r="DY50" s="66">
        <f t="shared" si="164"/>
        <v>0</v>
      </c>
      <c r="DZ50" s="66">
        <f t="shared" si="164"/>
        <v>0</v>
      </c>
      <c r="EA50" s="66">
        <f t="shared" si="164"/>
        <v>0</v>
      </c>
      <c r="EB50" s="66">
        <f t="shared" si="164"/>
        <v>0</v>
      </c>
      <c r="EC50" s="66">
        <f t="shared" si="164"/>
        <v>0</v>
      </c>
      <c r="ED50" s="66">
        <f t="shared" si="164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10 EMPRUNT 2'!I5</f>
        <v/>
      </c>
      <c r="D51" s="2" t="s">
        <v>96</v>
      </c>
      <c r="F51" s="66">
        <f t="shared" si="155"/>
        <v>0</v>
      </c>
      <c r="G51" s="66">
        <f t="shared" si="155"/>
        <v>0</v>
      </c>
      <c r="H51" s="66">
        <f t="shared" si="155"/>
        <v>0</v>
      </c>
      <c r="I51" s="66">
        <f t="shared" si="155"/>
        <v>0</v>
      </c>
      <c r="J51" s="66">
        <f t="shared" si="155"/>
        <v>0</v>
      </c>
      <c r="K51" s="66">
        <f t="shared" si="155"/>
        <v>0</v>
      </c>
      <c r="L51" s="66">
        <f t="shared" si="155"/>
        <v>0</v>
      </c>
      <c r="M51" s="66">
        <f t="shared" si="155"/>
        <v>0</v>
      </c>
      <c r="N51" s="66">
        <f t="shared" si="155"/>
        <v>0</v>
      </c>
      <c r="O51" s="66">
        <f t="shared" si="155"/>
        <v>0</v>
      </c>
      <c r="P51" s="66">
        <f t="shared" si="155"/>
        <v>0</v>
      </c>
      <c r="Q51" s="66">
        <f t="shared" si="155"/>
        <v>0</v>
      </c>
      <c r="R51" s="75">
        <f>SUM(F51:Q51)</f>
        <v>0</v>
      </c>
      <c r="S51" s="66">
        <f t="shared" si="156"/>
        <v>0</v>
      </c>
      <c r="T51" s="66">
        <f t="shared" si="156"/>
        <v>0</v>
      </c>
      <c r="U51" s="66">
        <f t="shared" si="156"/>
        <v>0</v>
      </c>
      <c r="V51" s="66">
        <f t="shared" si="156"/>
        <v>0</v>
      </c>
      <c r="W51" s="66">
        <f t="shared" si="156"/>
        <v>0</v>
      </c>
      <c r="X51" s="66">
        <f t="shared" si="156"/>
        <v>0</v>
      </c>
      <c r="Y51" s="66">
        <f t="shared" si="156"/>
        <v>0</v>
      </c>
      <c r="Z51" s="66">
        <f t="shared" si="156"/>
        <v>0</v>
      </c>
      <c r="AA51" s="66">
        <f t="shared" si="156"/>
        <v>0</v>
      </c>
      <c r="AB51" s="66">
        <f t="shared" si="156"/>
        <v>0</v>
      </c>
      <c r="AC51" s="66">
        <f t="shared" si="156"/>
        <v>0</v>
      </c>
      <c r="AD51" s="66">
        <f t="shared" si="156"/>
        <v>0</v>
      </c>
      <c r="AE51" s="75">
        <f>SUM(S51:AD51)</f>
        <v>0</v>
      </c>
      <c r="AF51" s="66">
        <f t="shared" si="157"/>
        <v>0</v>
      </c>
      <c r="AG51" s="66">
        <f t="shared" si="157"/>
        <v>0</v>
      </c>
      <c r="AH51" s="66">
        <f t="shared" si="157"/>
        <v>0</v>
      </c>
      <c r="AI51" s="66">
        <f t="shared" si="157"/>
        <v>0</v>
      </c>
      <c r="AJ51" s="66">
        <f t="shared" si="157"/>
        <v>0</v>
      </c>
      <c r="AK51" s="66">
        <f t="shared" si="157"/>
        <v>0</v>
      </c>
      <c r="AL51" s="66">
        <f t="shared" si="157"/>
        <v>0</v>
      </c>
      <c r="AM51" s="66">
        <f t="shared" si="157"/>
        <v>0</v>
      </c>
      <c r="AN51" s="66">
        <f t="shared" si="157"/>
        <v>0</v>
      </c>
      <c r="AO51" s="66">
        <f t="shared" si="157"/>
        <v>0</v>
      </c>
      <c r="AP51" s="66">
        <f t="shared" si="157"/>
        <v>0</v>
      </c>
      <c r="AQ51" s="66">
        <f t="shared" si="157"/>
        <v>0</v>
      </c>
      <c r="AR51" s="75">
        <f>SUM(AF51:AQ51)</f>
        <v>0</v>
      </c>
      <c r="AS51" s="66">
        <f t="shared" si="158"/>
        <v>0</v>
      </c>
      <c r="AT51" s="66">
        <f t="shared" si="158"/>
        <v>0</v>
      </c>
      <c r="AU51" s="66">
        <f t="shared" si="158"/>
        <v>0</v>
      </c>
      <c r="AV51" s="66">
        <f t="shared" si="158"/>
        <v>0</v>
      </c>
      <c r="AW51" s="66">
        <f t="shared" si="158"/>
        <v>0</v>
      </c>
      <c r="AX51" s="66">
        <f t="shared" si="158"/>
        <v>0</v>
      </c>
      <c r="AY51" s="66">
        <f t="shared" si="158"/>
        <v>0</v>
      </c>
      <c r="AZ51" s="66">
        <f t="shared" si="158"/>
        <v>0</v>
      </c>
      <c r="BA51" s="66">
        <f t="shared" si="158"/>
        <v>0</v>
      </c>
      <c r="BB51" s="66">
        <f t="shared" si="158"/>
        <v>0</v>
      </c>
      <c r="BC51" s="66">
        <f t="shared" si="158"/>
        <v>0</v>
      </c>
      <c r="BD51" s="66">
        <f t="shared" si="158"/>
        <v>0</v>
      </c>
      <c r="BE51" s="75">
        <f>SUM(AS51:BD51)</f>
        <v>0</v>
      </c>
      <c r="BF51" s="66">
        <f t="shared" si="159"/>
        <v>0</v>
      </c>
      <c r="BG51" s="66">
        <f t="shared" si="159"/>
        <v>0</v>
      </c>
      <c r="BH51" s="66">
        <f t="shared" si="159"/>
        <v>0</v>
      </c>
      <c r="BI51" s="66">
        <f t="shared" si="159"/>
        <v>0</v>
      </c>
      <c r="BJ51" s="66">
        <f t="shared" si="159"/>
        <v>0</v>
      </c>
      <c r="BK51" s="66">
        <f t="shared" si="159"/>
        <v>0</v>
      </c>
      <c r="BL51" s="66">
        <f t="shared" si="159"/>
        <v>0</v>
      </c>
      <c r="BM51" s="66">
        <f t="shared" si="159"/>
        <v>0</v>
      </c>
      <c r="BN51" s="66">
        <f t="shared" si="159"/>
        <v>0</v>
      </c>
      <c r="BO51" s="66">
        <f t="shared" si="159"/>
        <v>0</v>
      </c>
      <c r="BP51" s="66">
        <f t="shared" si="159"/>
        <v>0</v>
      </c>
      <c r="BQ51" s="66">
        <f t="shared" si="159"/>
        <v>0</v>
      </c>
      <c r="BR51" s="75">
        <f>SUM(BF51:BQ51)</f>
        <v>0</v>
      </c>
      <c r="BS51" s="66">
        <f t="shared" si="160"/>
        <v>0</v>
      </c>
      <c r="BT51" s="66">
        <f t="shared" si="160"/>
        <v>0</v>
      </c>
      <c r="BU51" s="66">
        <f t="shared" si="160"/>
        <v>0</v>
      </c>
      <c r="BV51" s="66">
        <f t="shared" si="160"/>
        <v>0</v>
      </c>
      <c r="BW51" s="66">
        <f t="shared" si="160"/>
        <v>0</v>
      </c>
      <c r="BX51" s="66">
        <f t="shared" si="160"/>
        <v>0</v>
      </c>
      <c r="BY51" s="66">
        <f t="shared" si="160"/>
        <v>0</v>
      </c>
      <c r="BZ51" s="66">
        <f t="shared" si="160"/>
        <v>0</v>
      </c>
      <c r="CA51" s="66">
        <f t="shared" si="160"/>
        <v>0</v>
      </c>
      <c r="CB51" s="66">
        <f t="shared" si="160"/>
        <v>0</v>
      </c>
      <c r="CC51" s="66">
        <f t="shared" si="160"/>
        <v>0</v>
      </c>
      <c r="CD51" s="66">
        <f t="shared" si="160"/>
        <v>0</v>
      </c>
      <c r="CE51" s="75">
        <f>SUM(BS51:CD51)</f>
        <v>0</v>
      </c>
      <c r="CF51" s="66">
        <f t="shared" si="161"/>
        <v>0</v>
      </c>
      <c r="CG51" s="66">
        <f t="shared" si="161"/>
        <v>0</v>
      </c>
      <c r="CH51" s="66">
        <f t="shared" si="161"/>
        <v>0</v>
      </c>
      <c r="CI51" s="66">
        <f t="shared" si="161"/>
        <v>0</v>
      </c>
      <c r="CJ51" s="66">
        <f t="shared" si="161"/>
        <v>0</v>
      </c>
      <c r="CK51" s="66">
        <f t="shared" si="161"/>
        <v>0</v>
      </c>
      <c r="CL51" s="66">
        <f t="shared" si="161"/>
        <v>0</v>
      </c>
      <c r="CM51" s="66">
        <f t="shared" si="161"/>
        <v>0</v>
      </c>
      <c r="CN51" s="66">
        <f t="shared" si="161"/>
        <v>0</v>
      </c>
      <c r="CO51" s="66">
        <f t="shared" si="161"/>
        <v>0</v>
      </c>
      <c r="CP51" s="66">
        <f t="shared" si="161"/>
        <v>0</v>
      </c>
      <c r="CQ51" s="66">
        <f t="shared" si="161"/>
        <v>0</v>
      </c>
      <c r="CR51" s="75">
        <f>SUM(CF51:CQ51)</f>
        <v>0</v>
      </c>
      <c r="CS51" s="66">
        <f t="shared" si="162"/>
        <v>0</v>
      </c>
      <c r="CT51" s="66">
        <f t="shared" si="162"/>
        <v>0</v>
      </c>
      <c r="CU51" s="66">
        <f t="shared" si="162"/>
        <v>0</v>
      </c>
      <c r="CV51" s="66">
        <f t="shared" si="162"/>
        <v>0</v>
      </c>
      <c r="CW51" s="66">
        <f t="shared" si="162"/>
        <v>0</v>
      </c>
      <c r="CX51" s="66">
        <f t="shared" si="162"/>
        <v>0</v>
      </c>
      <c r="CY51" s="66">
        <f t="shared" si="162"/>
        <v>0</v>
      </c>
      <c r="CZ51" s="66">
        <f t="shared" si="162"/>
        <v>0</v>
      </c>
      <c r="DA51" s="66">
        <f t="shared" si="162"/>
        <v>0</v>
      </c>
      <c r="DB51" s="66">
        <f t="shared" si="162"/>
        <v>0</v>
      </c>
      <c r="DC51" s="66">
        <f t="shared" si="162"/>
        <v>0</v>
      </c>
      <c r="DD51" s="66">
        <f t="shared" si="162"/>
        <v>0</v>
      </c>
      <c r="DE51" s="75">
        <f>SUM(CS51:DD51)</f>
        <v>0</v>
      </c>
      <c r="DF51" s="66">
        <f t="shared" si="163"/>
        <v>0</v>
      </c>
      <c r="DG51" s="66">
        <f t="shared" si="163"/>
        <v>0</v>
      </c>
      <c r="DH51" s="66">
        <f t="shared" si="163"/>
        <v>0</v>
      </c>
      <c r="DI51" s="66">
        <f t="shared" si="163"/>
        <v>0</v>
      </c>
      <c r="DJ51" s="66">
        <f t="shared" si="163"/>
        <v>0</v>
      </c>
      <c r="DK51" s="66">
        <f t="shared" si="163"/>
        <v>0</v>
      </c>
      <c r="DL51" s="66">
        <f t="shared" si="163"/>
        <v>0</v>
      </c>
      <c r="DM51" s="66">
        <f t="shared" si="163"/>
        <v>0</v>
      </c>
      <c r="DN51" s="66">
        <f t="shared" si="163"/>
        <v>0</v>
      </c>
      <c r="DO51" s="66">
        <f t="shared" si="163"/>
        <v>0</v>
      </c>
      <c r="DP51" s="66">
        <f t="shared" si="163"/>
        <v>0</v>
      </c>
      <c r="DQ51" s="66">
        <f t="shared" si="163"/>
        <v>0</v>
      </c>
      <c r="DR51" s="75">
        <f>SUM(DF51:DQ51)</f>
        <v>0</v>
      </c>
      <c r="DS51" s="66">
        <f t="shared" si="164"/>
        <v>0</v>
      </c>
      <c r="DT51" s="66">
        <f t="shared" si="164"/>
        <v>0</v>
      </c>
      <c r="DU51" s="66">
        <f t="shared" si="164"/>
        <v>0</v>
      </c>
      <c r="DV51" s="66">
        <f t="shared" si="164"/>
        <v>0</v>
      </c>
      <c r="DW51" s="66">
        <f t="shared" si="164"/>
        <v>0</v>
      </c>
      <c r="DX51" s="66">
        <f t="shared" si="164"/>
        <v>0</v>
      </c>
      <c r="DY51" s="66">
        <f t="shared" si="164"/>
        <v>0</v>
      </c>
      <c r="DZ51" s="66">
        <f t="shared" si="164"/>
        <v>0</v>
      </c>
      <c r="EA51" s="66">
        <f t="shared" si="164"/>
        <v>0</v>
      </c>
      <c r="EB51" s="66">
        <f t="shared" si="164"/>
        <v>0</v>
      </c>
      <c r="EC51" s="66">
        <f t="shared" si="164"/>
        <v>0</v>
      </c>
      <c r="ED51" s="66">
        <f t="shared" si="164"/>
        <v>0</v>
      </c>
      <c r="EE51" s="75">
        <f>SUM(DS51:ED51)</f>
        <v>0</v>
      </c>
    </row>
    <row r="52" spans="1:135" x14ac:dyDescent="0.2">
      <c r="A52" s="82" t="s">
        <v>174</v>
      </c>
      <c r="B52" s="84">
        <f>'SPACELOG 10 EMPRUNT 2'!E9</f>
        <v>46569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5" t="s">
        <v>97</v>
      </c>
      <c r="E53" s="86">
        <f t="shared" ref="E53:AJ53" si="165">SUM(E49:E51)</f>
        <v>0</v>
      </c>
      <c r="F53" s="66">
        <f t="shared" si="165"/>
        <v>0</v>
      </c>
      <c r="G53" s="66">
        <f t="shared" si="165"/>
        <v>0</v>
      </c>
      <c r="H53" s="66">
        <f t="shared" si="165"/>
        <v>0</v>
      </c>
      <c r="I53" s="66">
        <f t="shared" si="165"/>
        <v>0</v>
      </c>
      <c r="J53" s="66">
        <f t="shared" si="165"/>
        <v>0</v>
      </c>
      <c r="K53" s="66">
        <f t="shared" si="165"/>
        <v>0</v>
      </c>
      <c r="L53" s="66">
        <f t="shared" si="165"/>
        <v>0</v>
      </c>
      <c r="M53" s="66">
        <f t="shared" si="165"/>
        <v>0</v>
      </c>
      <c r="N53" s="66">
        <f t="shared" si="165"/>
        <v>0</v>
      </c>
      <c r="O53" s="66">
        <f t="shared" si="165"/>
        <v>0</v>
      </c>
      <c r="P53" s="66">
        <f t="shared" si="165"/>
        <v>0</v>
      </c>
      <c r="Q53" s="66">
        <f t="shared" si="165"/>
        <v>0</v>
      </c>
      <c r="R53" s="75">
        <f t="shared" si="165"/>
        <v>0</v>
      </c>
      <c r="S53" s="66">
        <f t="shared" si="165"/>
        <v>0</v>
      </c>
      <c r="T53" s="66">
        <f t="shared" si="165"/>
        <v>0</v>
      </c>
      <c r="U53" s="66">
        <f t="shared" si="165"/>
        <v>0</v>
      </c>
      <c r="V53" s="66">
        <f t="shared" si="165"/>
        <v>0</v>
      </c>
      <c r="W53" s="66">
        <f t="shared" si="165"/>
        <v>0</v>
      </c>
      <c r="X53" s="66">
        <f t="shared" si="165"/>
        <v>0</v>
      </c>
      <c r="Y53" s="66">
        <f t="shared" si="165"/>
        <v>0</v>
      </c>
      <c r="Z53" s="66">
        <f t="shared" si="165"/>
        <v>0</v>
      </c>
      <c r="AA53" s="66">
        <f t="shared" si="165"/>
        <v>0</v>
      </c>
      <c r="AB53" s="66">
        <f t="shared" si="165"/>
        <v>0</v>
      </c>
      <c r="AC53" s="66">
        <f t="shared" si="165"/>
        <v>0</v>
      </c>
      <c r="AD53" s="66">
        <f t="shared" si="165"/>
        <v>0</v>
      </c>
      <c r="AE53" s="75">
        <f t="shared" si="165"/>
        <v>0</v>
      </c>
      <c r="AF53" s="66">
        <f t="shared" si="165"/>
        <v>0</v>
      </c>
      <c r="AG53" s="66">
        <f t="shared" si="165"/>
        <v>0</v>
      </c>
      <c r="AH53" s="66">
        <f t="shared" si="165"/>
        <v>0</v>
      </c>
      <c r="AI53" s="66">
        <f t="shared" si="165"/>
        <v>0</v>
      </c>
      <c r="AJ53" s="66">
        <f t="shared" si="165"/>
        <v>0</v>
      </c>
      <c r="AK53" s="66">
        <f t="shared" ref="AK53:BP53" si="166">SUM(AK49:AK51)</f>
        <v>0</v>
      </c>
      <c r="AL53" s="66">
        <f t="shared" si="166"/>
        <v>0</v>
      </c>
      <c r="AM53" s="66">
        <f t="shared" si="166"/>
        <v>0</v>
      </c>
      <c r="AN53" s="66">
        <f t="shared" si="166"/>
        <v>0</v>
      </c>
      <c r="AO53" s="66">
        <f t="shared" si="166"/>
        <v>0</v>
      </c>
      <c r="AP53" s="66">
        <f t="shared" si="166"/>
        <v>0</v>
      </c>
      <c r="AQ53" s="66">
        <f t="shared" si="166"/>
        <v>0</v>
      </c>
      <c r="AR53" s="75">
        <f t="shared" si="166"/>
        <v>0</v>
      </c>
      <c r="AS53" s="66">
        <f t="shared" si="166"/>
        <v>0</v>
      </c>
      <c r="AT53" s="66">
        <f t="shared" si="166"/>
        <v>0</v>
      </c>
      <c r="AU53" s="66">
        <f t="shared" si="166"/>
        <v>0</v>
      </c>
      <c r="AV53" s="66">
        <f t="shared" si="166"/>
        <v>0</v>
      </c>
      <c r="AW53" s="66">
        <f t="shared" si="166"/>
        <v>0</v>
      </c>
      <c r="AX53" s="66">
        <f t="shared" si="166"/>
        <v>0</v>
      </c>
      <c r="AY53" s="66">
        <f t="shared" si="166"/>
        <v>0</v>
      </c>
      <c r="AZ53" s="66">
        <f t="shared" si="166"/>
        <v>0</v>
      </c>
      <c r="BA53" s="66">
        <f t="shared" si="166"/>
        <v>0</v>
      </c>
      <c r="BB53" s="66">
        <f t="shared" si="166"/>
        <v>0</v>
      </c>
      <c r="BC53" s="66">
        <f t="shared" si="166"/>
        <v>0</v>
      </c>
      <c r="BD53" s="66">
        <f t="shared" si="166"/>
        <v>0</v>
      </c>
      <c r="BE53" s="75">
        <f t="shared" si="166"/>
        <v>0</v>
      </c>
      <c r="BF53" s="66">
        <f t="shared" si="166"/>
        <v>0</v>
      </c>
      <c r="BG53" s="66">
        <f t="shared" si="166"/>
        <v>0</v>
      </c>
      <c r="BH53" s="66">
        <f t="shared" si="166"/>
        <v>0</v>
      </c>
      <c r="BI53" s="66">
        <f t="shared" si="166"/>
        <v>0</v>
      </c>
      <c r="BJ53" s="66">
        <f t="shared" si="166"/>
        <v>0</v>
      </c>
      <c r="BK53" s="66">
        <f t="shared" si="166"/>
        <v>0</v>
      </c>
      <c r="BL53" s="66">
        <f t="shared" si="166"/>
        <v>0</v>
      </c>
      <c r="BM53" s="66">
        <f t="shared" si="166"/>
        <v>0</v>
      </c>
      <c r="BN53" s="66">
        <f t="shared" si="166"/>
        <v>0</v>
      </c>
      <c r="BO53" s="66">
        <f t="shared" si="166"/>
        <v>0</v>
      </c>
      <c r="BP53" s="66">
        <f t="shared" si="166"/>
        <v>0</v>
      </c>
      <c r="BQ53" s="66">
        <f t="shared" ref="BQ53:CV53" si="167">SUM(BQ49:BQ51)</f>
        <v>0</v>
      </c>
      <c r="BR53" s="75">
        <f t="shared" si="167"/>
        <v>0</v>
      </c>
      <c r="BS53" s="66">
        <f t="shared" si="167"/>
        <v>0</v>
      </c>
      <c r="BT53" s="66">
        <f t="shared" si="167"/>
        <v>0</v>
      </c>
      <c r="BU53" s="66">
        <f t="shared" si="167"/>
        <v>0</v>
      </c>
      <c r="BV53" s="66">
        <f t="shared" si="167"/>
        <v>0</v>
      </c>
      <c r="BW53" s="66">
        <f t="shared" si="167"/>
        <v>0</v>
      </c>
      <c r="BX53" s="66">
        <f t="shared" si="167"/>
        <v>0</v>
      </c>
      <c r="BY53" s="66">
        <f t="shared" si="167"/>
        <v>0</v>
      </c>
      <c r="BZ53" s="66">
        <f t="shared" si="167"/>
        <v>0</v>
      </c>
      <c r="CA53" s="66">
        <f t="shared" si="167"/>
        <v>0</v>
      </c>
      <c r="CB53" s="66">
        <f t="shared" si="167"/>
        <v>0</v>
      </c>
      <c r="CC53" s="66">
        <f t="shared" si="167"/>
        <v>0</v>
      </c>
      <c r="CD53" s="66">
        <f t="shared" si="167"/>
        <v>0</v>
      </c>
      <c r="CE53" s="75">
        <f t="shared" si="167"/>
        <v>0</v>
      </c>
      <c r="CF53" s="66">
        <f t="shared" si="167"/>
        <v>0</v>
      </c>
      <c r="CG53" s="66">
        <f t="shared" si="167"/>
        <v>0</v>
      </c>
      <c r="CH53" s="66">
        <f t="shared" si="167"/>
        <v>0</v>
      </c>
      <c r="CI53" s="66">
        <f t="shared" si="167"/>
        <v>0</v>
      </c>
      <c r="CJ53" s="66">
        <f t="shared" si="167"/>
        <v>0</v>
      </c>
      <c r="CK53" s="66">
        <f t="shared" si="167"/>
        <v>0</v>
      </c>
      <c r="CL53" s="66">
        <f t="shared" si="167"/>
        <v>0</v>
      </c>
      <c r="CM53" s="66">
        <f t="shared" si="167"/>
        <v>0</v>
      </c>
      <c r="CN53" s="66">
        <f t="shared" si="167"/>
        <v>0</v>
      </c>
      <c r="CO53" s="66">
        <f t="shared" si="167"/>
        <v>0</v>
      </c>
      <c r="CP53" s="66">
        <f t="shared" si="167"/>
        <v>0</v>
      </c>
      <c r="CQ53" s="66">
        <f t="shared" si="167"/>
        <v>0</v>
      </c>
      <c r="CR53" s="75">
        <f t="shared" si="167"/>
        <v>0</v>
      </c>
      <c r="CS53" s="66">
        <f t="shared" si="167"/>
        <v>0</v>
      </c>
      <c r="CT53" s="66">
        <f t="shared" si="167"/>
        <v>0</v>
      </c>
      <c r="CU53" s="66">
        <f t="shared" si="167"/>
        <v>0</v>
      </c>
      <c r="CV53" s="66">
        <f t="shared" si="167"/>
        <v>0</v>
      </c>
      <c r="CW53" s="66">
        <f t="shared" ref="CW53:EE53" si="168">SUM(CW49:CW51)</f>
        <v>0</v>
      </c>
      <c r="CX53" s="66">
        <f t="shared" si="168"/>
        <v>0</v>
      </c>
      <c r="CY53" s="66">
        <f t="shared" si="168"/>
        <v>0</v>
      </c>
      <c r="CZ53" s="66">
        <f t="shared" si="168"/>
        <v>0</v>
      </c>
      <c r="DA53" s="66">
        <f t="shared" si="168"/>
        <v>0</v>
      </c>
      <c r="DB53" s="66">
        <f t="shared" si="168"/>
        <v>0</v>
      </c>
      <c r="DC53" s="66">
        <f t="shared" si="168"/>
        <v>0</v>
      </c>
      <c r="DD53" s="66">
        <f t="shared" si="168"/>
        <v>0</v>
      </c>
      <c r="DE53" s="75">
        <f t="shared" si="168"/>
        <v>0</v>
      </c>
      <c r="DF53" s="66">
        <f t="shared" si="168"/>
        <v>0</v>
      </c>
      <c r="DG53" s="66">
        <f t="shared" si="168"/>
        <v>0</v>
      </c>
      <c r="DH53" s="66">
        <f t="shared" si="168"/>
        <v>0</v>
      </c>
      <c r="DI53" s="66">
        <f t="shared" si="168"/>
        <v>0</v>
      </c>
      <c r="DJ53" s="66">
        <f t="shared" si="168"/>
        <v>0</v>
      </c>
      <c r="DK53" s="66">
        <f t="shared" si="168"/>
        <v>0</v>
      </c>
      <c r="DL53" s="66">
        <f t="shared" si="168"/>
        <v>0</v>
      </c>
      <c r="DM53" s="66">
        <f t="shared" si="168"/>
        <v>0</v>
      </c>
      <c r="DN53" s="66">
        <f t="shared" si="168"/>
        <v>0</v>
      </c>
      <c r="DO53" s="66">
        <f t="shared" si="168"/>
        <v>0</v>
      </c>
      <c r="DP53" s="66">
        <f t="shared" si="168"/>
        <v>0</v>
      </c>
      <c r="DQ53" s="66">
        <f t="shared" si="168"/>
        <v>0</v>
      </c>
      <c r="DR53" s="75">
        <f t="shared" si="168"/>
        <v>0</v>
      </c>
      <c r="DS53" s="66">
        <f t="shared" si="168"/>
        <v>0</v>
      </c>
      <c r="DT53" s="66">
        <f t="shared" si="168"/>
        <v>0</v>
      </c>
      <c r="DU53" s="66">
        <f t="shared" si="168"/>
        <v>0</v>
      </c>
      <c r="DV53" s="66">
        <f t="shared" si="168"/>
        <v>0</v>
      </c>
      <c r="DW53" s="66">
        <f t="shared" si="168"/>
        <v>0</v>
      </c>
      <c r="DX53" s="66">
        <f t="shared" si="168"/>
        <v>0</v>
      </c>
      <c r="DY53" s="66">
        <f t="shared" si="168"/>
        <v>0</v>
      </c>
      <c r="DZ53" s="66">
        <f t="shared" si="168"/>
        <v>0</v>
      </c>
      <c r="EA53" s="66">
        <f t="shared" si="168"/>
        <v>0</v>
      </c>
      <c r="EB53" s="66">
        <f t="shared" si="168"/>
        <v>0</v>
      </c>
      <c r="EC53" s="66">
        <f t="shared" si="168"/>
        <v>0</v>
      </c>
      <c r="ED53" s="66">
        <f t="shared" si="168"/>
        <v>0</v>
      </c>
      <c r="EE53" s="76">
        <f t="shared" si="168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363" t="s">
        <v>296</v>
      </c>
      <c r="D55" s="22" t="s">
        <v>98</v>
      </c>
      <c r="E55" s="79"/>
      <c r="F55" s="66">
        <f t="shared" ref="F55:Q55" si="169">F36-F41-F46-F53</f>
        <v>0</v>
      </c>
      <c r="G55" s="66">
        <f t="shared" si="169"/>
        <v>0</v>
      </c>
      <c r="H55" s="66">
        <f t="shared" si="169"/>
        <v>0</v>
      </c>
      <c r="I55" s="66">
        <f t="shared" si="169"/>
        <v>0</v>
      </c>
      <c r="J55" s="66">
        <f t="shared" si="169"/>
        <v>0</v>
      </c>
      <c r="K55" s="66">
        <f t="shared" si="169"/>
        <v>0</v>
      </c>
      <c r="L55" s="66">
        <f t="shared" si="169"/>
        <v>0</v>
      </c>
      <c r="M55" s="66">
        <f t="shared" si="169"/>
        <v>0</v>
      </c>
      <c r="N55" s="66">
        <f t="shared" si="169"/>
        <v>0</v>
      </c>
      <c r="O55" s="66">
        <f t="shared" si="169"/>
        <v>0</v>
      </c>
      <c r="P55" s="66">
        <f t="shared" si="169"/>
        <v>0</v>
      </c>
      <c r="Q55" s="66">
        <f t="shared" si="169"/>
        <v>0</v>
      </c>
      <c r="R55" s="75">
        <f>SUM(F55:Q55)</f>
        <v>0</v>
      </c>
      <c r="S55" s="66">
        <f t="shared" ref="S55:AD55" si="170">S36-S41-S46-S53</f>
        <v>0</v>
      </c>
      <c r="T55" s="66">
        <f t="shared" si="170"/>
        <v>0</v>
      </c>
      <c r="U55" s="66">
        <f t="shared" si="170"/>
        <v>0</v>
      </c>
      <c r="V55" s="66">
        <f t="shared" si="170"/>
        <v>0</v>
      </c>
      <c r="W55" s="66">
        <f t="shared" si="170"/>
        <v>0</v>
      </c>
      <c r="X55" s="66">
        <f t="shared" si="170"/>
        <v>0</v>
      </c>
      <c r="Y55" s="66">
        <f t="shared" si="170"/>
        <v>0</v>
      </c>
      <c r="Z55" s="66">
        <f t="shared" si="170"/>
        <v>0</v>
      </c>
      <c r="AA55" s="66">
        <f t="shared" si="170"/>
        <v>0</v>
      </c>
      <c r="AB55" s="66">
        <f t="shared" si="170"/>
        <v>0</v>
      </c>
      <c r="AC55" s="66">
        <f t="shared" si="170"/>
        <v>0</v>
      </c>
      <c r="AD55" s="66">
        <f t="shared" si="170"/>
        <v>0</v>
      </c>
      <c r="AE55" s="75">
        <f>SUM(S55:AD55)</f>
        <v>0</v>
      </c>
      <c r="AF55" s="66">
        <f t="shared" ref="AF55:AQ55" si="171">AF36-AF41-AF46-AF53</f>
        <v>0</v>
      </c>
      <c r="AG55" s="66">
        <f t="shared" si="171"/>
        <v>0</v>
      </c>
      <c r="AH55" s="66">
        <f t="shared" si="171"/>
        <v>0</v>
      </c>
      <c r="AI55" s="66">
        <f t="shared" si="171"/>
        <v>0</v>
      </c>
      <c r="AJ55" s="66">
        <f t="shared" si="171"/>
        <v>0</v>
      </c>
      <c r="AK55" s="66">
        <f t="shared" si="171"/>
        <v>0</v>
      </c>
      <c r="AL55" s="66">
        <f t="shared" si="171"/>
        <v>0</v>
      </c>
      <c r="AM55" s="66">
        <f t="shared" si="171"/>
        <v>0</v>
      </c>
      <c r="AN55" s="66">
        <f t="shared" si="171"/>
        <v>0</v>
      </c>
      <c r="AO55" s="66">
        <f t="shared" si="171"/>
        <v>0</v>
      </c>
      <c r="AP55" s="66">
        <f t="shared" si="171"/>
        <v>0</v>
      </c>
      <c r="AQ55" s="66">
        <f t="shared" si="171"/>
        <v>0</v>
      </c>
      <c r="AR55" s="75">
        <f>SUM(AF55:AQ55)</f>
        <v>0</v>
      </c>
      <c r="AS55" s="66">
        <f t="shared" ref="AS55:BD55" si="172">AS36-AS41-AS46-AS53</f>
        <v>0</v>
      </c>
      <c r="AT55" s="66">
        <f t="shared" si="172"/>
        <v>0</v>
      </c>
      <c r="AU55" s="66">
        <f t="shared" si="172"/>
        <v>0</v>
      </c>
      <c r="AV55" s="66">
        <f t="shared" si="172"/>
        <v>0</v>
      </c>
      <c r="AW55" s="66">
        <f t="shared" si="172"/>
        <v>0</v>
      </c>
      <c r="AX55" s="66">
        <f t="shared" si="172"/>
        <v>0</v>
      </c>
      <c r="AY55" s="66">
        <f t="shared" si="172"/>
        <v>0</v>
      </c>
      <c r="AZ55" s="66">
        <f t="shared" si="172"/>
        <v>0</v>
      </c>
      <c r="BA55" s="66">
        <f t="shared" si="172"/>
        <v>0</v>
      </c>
      <c r="BB55" s="66">
        <f t="shared" si="172"/>
        <v>0</v>
      </c>
      <c r="BC55" s="66">
        <f t="shared" si="172"/>
        <v>0</v>
      </c>
      <c r="BD55" s="66">
        <f t="shared" si="172"/>
        <v>0</v>
      </c>
      <c r="BE55" s="75">
        <f>SUM(AS55:BD55)</f>
        <v>0</v>
      </c>
      <c r="BF55" s="66">
        <f t="shared" ref="BF55:BQ55" si="173">BF36-BF41-BF46-BF53</f>
        <v>0</v>
      </c>
      <c r="BG55" s="66">
        <f t="shared" si="173"/>
        <v>0</v>
      </c>
      <c r="BH55" s="66">
        <f t="shared" si="173"/>
        <v>0</v>
      </c>
      <c r="BI55" s="66">
        <f t="shared" si="173"/>
        <v>0</v>
      </c>
      <c r="BJ55" s="66">
        <f t="shared" si="173"/>
        <v>0</v>
      </c>
      <c r="BK55" s="66">
        <f t="shared" si="173"/>
        <v>0</v>
      </c>
      <c r="BL55" s="66">
        <f t="shared" si="173"/>
        <v>0</v>
      </c>
      <c r="BM55" s="66">
        <f t="shared" si="173"/>
        <v>0</v>
      </c>
      <c r="BN55" s="66">
        <f t="shared" si="173"/>
        <v>0</v>
      </c>
      <c r="BO55" s="66">
        <f t="shared" si="173"/>
        <v>0</v>
      </c>
      <c r="BP55" s="66">
        <f t="shared" si="173"/>
        <v>0</v>
      </c>
      <c r="BQ55" s="66">
        <f t="shared" si="173"/>
        <v>0</v>
      </c>
      <c r="BR55" s="75">
        <f>SUM(BF55:BQ55)</f>
        <v>0</v>
      </c>
      <c r="BS55" s="66">
        <f t="shared" ref="BS55:CD55" si="174">BS36-BS41-BS46-BS53</f>
        <v>0</v>
      </c>
      <c r="BT55" s="66">
        <f t="shared" si="174"/>
        <v>0</v>
      </c>
      <c r="BU55" s="66">
        <f t="shared" si="174"/>
        <v>0</v>
      </c>
      <c r="BV55" s="66">
        <f t="shared" si="174"/>
        <v>0</v>
      </c>
      <c r="BW55" s="66">
        <f t="shared" si="174"/>
        <v>0</v>
      </c>
      <c r="BX55" s="66">
        <f t="shared" si="174"/>
        <v>0</v>
      </c>
      <c r="BY55" s="66">
        <f t="shared" si="174"/>
        <v>0</v>
      </c>
      <c r="BZ55" s="66">
        <f t="shared" si="174"/>
        <v>0</v>
      </c>
      <c r="CA55" s="66">
        <f t="shared" si="174"/>
        <v>0</v>
      </c>
      <c r="CB55" s="66">
        <f t="shared" si="174"/>
        <v>0</v>
      </c>
      <c r="CC55" s="66">
        <f t="shared" si="174"/>
        <v>0</v>
      </c>
      <c r="CD55" s="66">
        <f t="shared" si="174"/>
        <v>0</v>
      </c>
      <c r="CE55" s="75">
        <f>SUM(BS55:CD55)</f>
        <v>0</v>
      </c>
      <c r="CF55" s="66">
        <f t="shared" ref="CF55:CQ55" si="175">CF36-CF41-CF46-CF53</f>
        <v>0</v>
      </c>
      <c r="CG55" s="66">
        <f t="shared" si="175"/>
        <v>0</v>
      </c>
      <c r="CH55" s="66">
        <f t="shared" si="175"/>
        <v>0</v>
      </c>
      <c r="CI55" s="66">
        <f t="shared" si="175"/>
        <v>0</v>
      </c>
      <c r="CJ55" s="66">
        <f t="shared" si="175"/>
        <v>0</v>
      </c>
      <c r="CK55" s="66">
        <f t="shared" si="175"/>
        <v>0</v>
      </c>
      <c r="CL55" s="66">
        <f t="shared" si="175"/>
        <v>0</v>
      </c>
      <c r="CM55" s="66">
        <f t="shared" si="175"/>
        <v>0</v>
      </c>
      <c r="CN55" s="66">
        <f t="shared" si="175"/>
        <v>0</v>
      </c>
      <c r="CO55" s="66">
        <f t="shared" si="175"/>
        <v>0</v>
      </c>
      <c r="CP55" s="66">
        <f t="shared" si="175"/>
        <v>0</v>
      </c>
      <c r="CQ55" s="66">
        <f t="shared" si="175"/>
        <v>0</v>
      </c>
      <c r="CR55" s="75">
        <f>SUM(CF55:CQ55)</f>
        <v>0</v>
      </c>
      <c r="CS55" s="66">
        <f t="shared" ref="CS55:DD55" si="176">CS36-CS41-CS46-CS53</f>
        <v>0</v>
      </c>
      <c r="CT55" s="66">
        <f t="shared" si="176"/>
        <v>0</v>
      </c>
      <c r="CU55" s="66">
        <f t="shared" si="176"/>
        <v>0</v>
      </c>
      <c r="CV55" s="66">
        <f t="shared" si="176"/>
        <v>0</v>
      </c>
      <c r="CW55" s="66">
        <f t="shared" si="176"/>
        <v>0</v>
      </c>
      <c r="CX55" s="66">
        <f t="shared" si="176"/>
        <v>0</v>
      </c>
      <c r="CY55" s="66">
        <f t="shared" si="176"/>
        <v>0</v>
      </c>
      <c r="CZ55" s="66">
        <f t="shared" si="176"/>
        <v>0</v>
      </c>
      <c r="DA55" s="66">
        <f t="shared" si="176"/>
        <v>0</v>
      </c>
      <c r="DB55" s="66">
        <f t="shared" si="176"/>
        <v>0</v>
      </c>
      <c r="DC55" s="66">
        <f t="shared" si="176"/>
        <v>0</v>
      </c>
      <c r="DD55" s="66">
        <f t="shared" si="176"/>
        <v>0</v>
      </c>
      <c r="DE55" s="75">
        <f>SUM(CS55:DD55)</f>
        <v>0</v>
      </c>
      <c r="DF55" s="66">
        <f t="shared" ref="DF55:DQ55" si="177">DF36-DF41-DF46-DF53</f>
        <v>0</v>
      </c>
      <c r="DG55" s="66">
        <f t="shared" si="177"/>
        <v>0</v>
      </c>
      <c r="DH55" s="66">
        <f t="shared" si="177"/>
        <v>0</v>
      </c>
      <c r="DI55" s="66">
        <f t="shared" si="177"/>
        <v>0</v>
      </c>
      <c r="DJ55" s="66">
        <f t="shared" si="177"/>
        <v>0</v>
      </c>
      <c r="DK55" s="66">
        <f t="shared" si="177"/>
        <v>0</v>
      </c>
      <c r="DL55" s="66">
        <f t="shared" si="177"/>
        <v>0</v>
      </c>
      <c r="DM55" s="66">
        <f t="shared" si="177"/>
        <v>0</v>
      </c>
      <c r="DN55" s="66">
        <f t="shared" si="177"/>
        <v>0</v>
      </c>
      <c r="DO55" s="66">
        <f t="shared" si="177"/>
        <v>0</v>
      </c>
      <c r="DP55" s="66">
        <f t="shared" si="177"/>
        <v>0</v>
      </c>
      <c r="DQ55" s="66">
        <f t="shared" si="177"/>
        <v>0</v>
      </c>
      <c r="DR55" s="75">
        <f>SUM(DF55:DQ55)</f>
        <v>0</v>
      </c>
      <c r="DS55" s="66">
        <f t="shared" ref="DS55:ED55" si="178">DS36-DS41-DS46-DS53</f>
        <v>0</v>
      </c>
      <c r="DT55" s="66">
        <f t="shared" si="178"/>
        <v>0</v>
      </c>
      <c r="DU55" s="66">
        <f t="shared" si="178"/>
        <v>0</v>
      </c>
      <c r="DV55" s="66">
        <f t="shared" si="178"/>
        <v>0</v>
      </c>
      <c r="DW55" s="66">
        <f t="shared" si="178"/>
        <v>0</v>
      </c>
      <c r="DX55" s="66">
        <f t="shared" si="178"/>
        <v>0</v>
      </c>
      <c r="DY55" s="66">
        <f t="shared" si="178"/>
        <v>0</v>
      </c>
      <c r="DZ55" s="66">
        <f t="shared" si="178"/>
        <v>0</v>
      </c>
      <c r="EA55" s="66">
        <f t="shared" si="178"/>
        <v>0</v>
      </c>
      <c r="EB55" s="66">
        <f t="shared" si="178"/>
        <v>0</v>
      </c>
      <c r="EC55" s="66">
        <f t="shared" si="178"/>
        <v>0</v>
      </c>
      <c r="ED55" s="66">
        <f t="shared" si="178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10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10 EMPRUNT 3'!E7</f>
        <v>0</v>
      </c>
      <c r="D57" s="2" t="s">
        <v>99</v>
      </c>
      <c r="F57" s="66">
        <f>IFERROR(INDEX('SPACELOG 10 EMPRUNT 1'!$I$14:$I$2000,MATCH('SPACELOG 10 BP'!F$2,'SPACELOG 10 EMPRUNT 1'!$Z$14:$Z$2000,0)),0)</f>
        <v>0</v>
      </c>
      <c r="G57" s="66">
        <f>IFERROR(INDEX('SPACELOG 10 EMPRUNT 1'!$I$14:$I$2000,MATCH('SPACELOG 10 BP'!G$2,'SPACELOG 10 EMPRUNT 1'!$Z$14:$Z$2000,0)),0)</f>
        <v>0</v>
      </c>
      <c r="H57" s="66">
        <f>IFERROR(INDEX('SPACELOG 10 EMPRUNT 1'!$I$14:$I$2000,MATCH('SPACELOG 10 BP'!H$2,'SPACELOG 10 EMPRUNT 1'!$Z$14:$Z$2000,0)),0)</f>
        <v>0</v>
      </c>
      <c r="I57" s="66">
        <f>IFERROR(INDEX('SPACELOG 10 EMPRUNT 1'!$I$14:$I$2000,MATCH('SPACELOG 10 BP'!I$2,'SPACELOG 10 EMPRUNT 1'!$Z$14:$Z$2000,0)),0)</f>
        <v>0</v>
      </c>
      <c r="J57" s="66">
        <f>IFERROR(INDEX('SPACELOG 10 EMPRUNT 1'!$I$14:$I$2000,MATCH('SPACELOG 10 BP'!J$2,'SPACELOG 10 EMPRUNT 1'!$Z$14:$Z$2000,0)),0)</f>
        <v>0</v>
      </c>
      <c r="K57" s="66">
        <f>IFERROR(INDEX('SPACELOG 10 EMPRUNT 1'!$I$14:$I$2000,MATCH('SPACELOG 10 BP'!K$2,'SPACELOG 10 EMPRUNT 1'!$Z$14:$Z$2000,0)),0)</f>
        <v>0</v>
      </c>
      <c r="L57" s="66">
        <f>IFERROR(INDEX('SPACELOG 10 EMPRUNT 1'!$I$14:$I$2000,MATCH('SPACELOG 10 BP'!L$2,'SPACELOG 10 EMPRUNT 1'!$Z$14:$Z$2000,0)),0)</f>
        <v>0</v>
      </c>
      <c r="M57" s="66">
        <f>IFERROR(INDEX('SPACELOG 10 EMPRUNT 1'!$I$14:$I$2000,MATCH('SPACELOG 10 BP'!M$2,'SPACELOG 10 EMPRUNT 1'!$Z$14:$Z$2000,0)),0)</f>
        <v>0</v>
      </c>
      <c r="N57" s="66">
        <f>IFERROR(INDEX('SPACELOG 10 EMPRUNT 1'!$I$14:$I$2000,MATCH('SPACELOG 10 BP'!N$2,'SPACELOG 10 EMPRUNT 1'!$Z$14:$Z$2000,0)),0)</f>
        <v>0</v>
      </c>
      <c r="O57" s="66">
        <f>IFERROR(INDEX('SPACELOG 10 EMPRUNT 1'!$I$14:$I$2000,MATCH('SPACELOG 10 BP'!O$2,'SPACELOG 10 EMPRUNT 1'!$Z$14:$Z$2000,0)),0)</f>
        <v>0</v>
      </c>
      <c r="P57" s="66">
        <f>IFERROR(INDEX('SPACELOG 10 EMPRUNT 1'!$I$14:$I$2000,MATCH('SPACELOG 10 BP'!P$2,'SPACELOG 10 EMPRUNT 1'!$Z$14:$Z$2000,0)),0)</f>
        <v>0</v>
      </c>
      <c r="Q57" s="66">
        <f>IFERROR(INDEX('SPACELOG 10 EMPRUNT 1'!$I$14:$I$2000,MATCH('SPACELOG 10 BP'!Q$2,'SPACELOG 10 EMPRUNT 1'!$Z$14:$Z$2000,0)),0)</f>
        <v>0</v>
      </c>
      <c r="R57" s="75">
        <f>SUM(F57:Q57)</f>
        <v>0</v>
      </c>
      <c r="S57" s="66">
        <f>IFERROR(INDEX('SPACELOG 10 EMPRUNT 1'!$I$14:$I$2000,MATCH('SPACELOG 10 BP'!S$2,'SPACELOG 10 EMPRUNT 1'!$Z$14:$Z$2000,0)),0)</f>
        <v>0</v>
      </c>
      <c r="T57" s="66">
        <f>IFERROR(INDEX('SPACELOG 10 EMPRUNT 1'!$I$14:$I$2000,MATCH('SPACELOG 10 BP'!T$2,'SPACELOG 10 EMPRUNT 1'!$Z$14:$Z$2000,0)),0)</f>
        <v>0</v>
      </c>
      <c r="U57" s="66">
        <f>IFERROR(INDEX('SPACELOG 10 EMPRUNT 1'!$I$14:$I$2000,MATCH('SPACELOG 10 BP'!U$2,'SPACELOG 10 EMPRUNT 1'!$Z$14:$Z$2000,0)),0)</f>
        <v>0</v>
      </c>
      <c r="V57" s="66">
        <f>IFERROR(INDEX('SPACELOG 10 EMPRUNT 1'!$I$14:$I$2000,MATCH('SPACELOG 10 BP'!V$2,'SPACELOG 10 EMPRUNT 1'!$Z$14:$Z$2000,0)),0)</f>
        <v>0</v>
      </c>
      <c r="W57" s="66">
        <f>IFERROR(INDEX('SPACELOG 10 EMPRUNT 1'!$I$14:$I$2000,MATCH('SPACELOG 10 BP'!W$2,'SPACELOG 10 EMPRUNT 1'!$Z$14:$Z$2000,0)),0)</f>
        <v>0</v>
      </c>
      <c r="X57" s="66">
        <f>IFERROR(INDEX('SPACELOG 10 EMPRUNT 1'!$I$14:$I$2000,MATCH('SPACELOG 10 BP'!X$2,'SPACELOG 10 EMPRUNT 1'!$Z$14:$Z$2000,0)),0)</f>
        <v>0</v>
      </c>
      <c r="Y57" s="66">
        <f>IFERROR(INDEX('SPACELOG 10 EMPRUNT 1'!$I$14:$I$2000,MATCH('SPACELOG 10 BP'!Y$2,'SPACELOG 10 EMPRUNT 1'!$Z$14:$Z$2000,0)),0)</f>
        <v>0</v>
      </c>
      <c r="Z57" s="66">
        <f>IFERROR(INDEX('SPACELOG 10 EMPRUNT 1'!$I$14:$I$2000,MATCH('SPACELOG 10 BP'!Z$2,'SPACELOG 10 EMPRUNT 1'!$Z$14:$Z$2000,0)),0)</f>
        <v>0</v>
      </c>
      <c r="AA57" s="66">
        <f>IFERROR(INDEX('SPACELOG 10 EMPRUNT 1'!$I$14:$I$2000,MATCH('SPACELOG 10 BP'!AA$2,'SPACELOG 10 EMPRUNT 1'!$Z$14:$Z$2000,0)),0)</f>
        <v>0</v>
      </c>
      <c r="AB57" s="66">
        <f>IFERROR(INDEX('SPACELOG 10 EMPRUNT 1'!$I$14:$I$2000,MATCH('SPACELOG 10 BP'!AB$2,'SPACELOG 10 EMPRUNT 1'!$Z$14:$Z$2000,0)),0)</f>
        <v>0</v>
      </c>
      <c r="AC57" s="66">
        <f>IFERROR(INDEX('SPACELOG 10 EMPRUNT 1'!$I$14:$I$2000,MATCH('SPACELOG 10 BP'!AC$2,'SPACELOG 10 EMPRUNT 1'!$Z$14:$Z$2000,0)),0)</f>
        <v>0</v>
      </c>
      <c r="AD57" s="66">
        <f>IFERROR(INDEX('SPACELOG 10 EMPRUNT 1'!$I$14:$I$2000,MATCH('SPACELOG 10 BP'!AD$2,'SPACELOG 10 EMPRUNT 1'!$Z$14:$Z$2000,0)),0)</f>
        <v>0</v>
      </c>
      <c r="AE57" s="75">
        <f>SUM(S57:AD57)</f>
        <v>0</v>
      </c>
      <c r="AF57" s="66">
        <f>IFERROR(INDEX('SPACELOG 10 EMPRUNT 1'!$I$14:$I$2000,MATCH('SPACELOG 10 BP'!AF$2,'SPACELOG 10 EMPRUNT 1'!$Z$14:$Z$2000,0)),0)</f>
        <v>0</v>
      </c>
      <c r="AG57" s="66">
        <f>IFERROR(INDEX('SPACELOG 10 EMPRUNT 1'!$I$14:$I$2000,MATCH('SPACELOG 10 BP'!AG$2,'SPACELOG 10 EMPRUNT 1'!$Z$14:$Z$2000,0)),0)</f>
        <v>0</v>
      </c>
      <c r="AH57" s="66">
        <f>IFERROR(INDEX('SPACELOG 10 EMPRUNT 1'!$I$14:$I$2000,MATCH('SPACELOG 10 BP'!AH$2,'SPACELOG 10 EMPRUNT 1'!$Z$14:$Z$2000,0)),0)</f>
        <v>0</v>
      </c>
      <c r="AI57" s="66">
        <f>IFERROR(INDEX('SPACELOG 10 EMPRUNT 1'!$I$14:$I$2000,MATCH('SPACELOG 10 BP'!AI$2,'SPACELOG 10 EMPRUNT 1'!$Z$14:$Z$2000,0)),0)</f>
        <v>0</v>
      </c>
      <c r="AJ57" s="66">
        <f>IFERROR(INDEX('SPACELOG 10 EMPRUNT 1'!$I$14:$I$2000,MATCH('SPACELOG 10 BP'!AJ$2,'SPACELOG 10 EMPRUNT 1'!$Z$14:$Z$2000,0)),0)</f>
        <v>0</v>
      </c>
      <c r="AK57" s="66">
        <f>IFERROR(INDEX('SPACELOG 10 EMPRUNT 1'!$I$14:$I$2000,MATCH('SPACELOG 10 BP'!AK$2,'SPACELOG 10 EMPRUNT 1'!$Z$14:$Z$2000,0)),0)</f>
        <v>0</v>
      </c>
      <c r="AL57" s="66">
        <f>IFERROR(INDEX('SPACELOG 10 EMPRUNT 1'!$I$14:$I$2000,MATCH('SPACELOG 10 BP'!AL$2,'SPACELOG 10 EMPRUNT 1'!$Z$14:$Z$2000,0)),0)</f>
        <v>0</v>
      </c>
      <c r="AM57" s="66">
        <f>IFERROR(INDEX('SPACELOG 10 EMPRUNT 1'!$I$14:$I$2000,MATCH('SPACELOG 10 BP'!AM$2,'SPACELOG 10 EMPRUNT 1'!$Z$14:$Z$2000,0)),0)</f>
        <v>0</v>
      </c>
      <c r="AN57" s="66">
        <f>IFERROR(INDEX('SPACELOG 10 EMPRUNT 1'!$I$14:$I$2000,MATCH('SPACELOG 10 BP'!AN$2,'SPACELOG 10 EMPRUNT 1'!$Z$14:$Z$2000,0)),0)</f>
        <v>0</v>
      </c>
      <c r="AO57" s="66">
        <f>IFERROR(INDEX('SPACELOG 10 EMPRUNT 1'!$I$14:$I$2000,MATCH('SPACELOG 10 BP'!AO$2,'SPACELOG 10 EMPRUNT 1'!$Z$14:$Z$2000,0)),0)</f>
        <v>0</v>
      </c>
      <c r="AP57" s="66">
        <f>IFERROR(INDEX('SPACELOG 10 EMPRUNT 1'!$I$14:$I$2000,MATCH('SPACELOG 10 BP'!AP$2,'SPACELOG 10 EMPRUNT 1'!$Z$14:$Z$2000,0)),0)</f>
        <v>0</v>
      </c>
      <c r="AQ57" s="66">
        <f>IFERROR(INDEX('SPACELOG 10 EMPRUNT 1'!$I$14:$I$2000,MATCH('SPACELOG 10 BP'!AQ$2,'SPACELOG 10 EMPRUNT 1'!$Z$14:$Z$2000,0)),0)</f>
        <v>0</v>
      </c>
      <c r="AR57" s="75">
        <f>SUM(AF57:AQ57)</f>
        <v>0</v>
      </c>
      <c r="AS57" s="66">
        <f>IFERROR(INDEX('SPACELOG 10 EMPRUNT 1'!$I$14:$I$2000,MATCH('SPACELOG 10 BP'!AS$2,'SPACELOG 10 EMPRUNT 1'!$Z$14:$Z$2000,0)),0)</f>
        <v>0</v>
      </c>
      <c r="AT57" s="66">
        <f>IFERROR(INDEX('SPACELOG 10 EMPRUNT 1'!$I$14:$I$2000,MATCH('SPACELOG 10 BP'!AT$2,'SPACELOG 10 EMPRUNT 1'!$Z$14:$Z$2000,0)),0)</f>
        <v>0</v>
      </c>
      <c r="AU57" s="66">
        <f>IFERROR(INDEX('SPACELOG 10 EMPRUNT 1'!$I$14:$I$2000,MATCH('SPACELOG 10 BP'!AU$2,'SPACELOG 10 EMPRUNT 1'!$Z$14:$Z$2000,0)),0)</f>
        <v>0</v>
      </c>
      <c r="AV57" s="66">
        <f>IFERROR(INDEX('SPACELOG 10 EMPRUNT 1'!$I$14:$I$2000,MATCH('SPACELOG 10 BP'!AV$2,'SPACELOG 10 EMPRUNT 1'!$Z$14:$Z$2000,0)),0)</f>
        <v>0</v>
      </c>
      <c r="AW57" s="66">
        <f>IFERROR(INDEX('SPACELOG 10 EMPRUNT 1'!$I$14:$I$2000,MATCH('SPACELOG 10 BP'!AW$2,'SPACELOG 10 EMPRUNT 1'!$Z$14:$Z$2000,0)),0)</f>
        <v>0</v>
      </c>
      <c r="AX57" s="66">
        <f>IFERROR(INDEX('SPACELOG 10 EMPRUNT 1'!$I$14:$I$2000,MATCH('SPACELOG 10 BP'!AX$2,'SPACELOG 10 EMPRUNT 1'!$Z$14:$Z$2000,0)),0)</f>
        <v>0</v>
      </c>
      <c r="AY57" s="66">
        <f>IFERROR(INDEX('SPACELOG 10 EMPRUNT 1'!$I$14:$I$2000,MATCH('SPACELOG 10 BP'!AY$2,'SPACELOG 10 EMPRUNT 1'!$Z$14:$Z$2000,0)),0)</f>
        <v>0</v>
      </c>
      <c r="AZ57" s="66">
        <f>IFERROR(INDEX('SPACELOG 10 EMPRUNT 1'!$I$14:$I$2000,MATCH('SPACELOG 10 BP'!AZ$2,'SPACELOG 10 EMPRUNT 1'!$Z$14:$Z$2000,0)),0)</f>
        <v>0</v>
      </c>
      <c r="BA57" s="66">
        <f>IFERROR(INDEX('SPACELOG 10 EMPRUNT 1'!$I$14:$I$2000,MATCH('SPACELOG 10 BP'!BA$2,'SPACELOG 10 EMPRUNT 1'!$Z$14:$Z$2000,0)),0)</f>
        <v>0</v>
      </c>
      <c r="BB57" s="66">
        <f>IFERROR(INDEX('SPACELOG 10 EMPRUNT 1'!$I$14:$I$2000,MATCH('SPACELOG 10 BP'!BB$2,'SPACELOG 10 EMPRUNT 1'!$Z$14:$Z$2000,0)),0)</f>
        <v>0</v>
      </c>
      <c r="BC57" s="66">
        <f>IFERROR(INDEX('SPACELOG 10 EMPRUNT 1'!$I$14:$I$2000,MATCH('SPACELOG 10 BP'!BC$2,'SPACELOG 10 EMPRUNT 1'!$Z$14:$Z$2000,0)),0)</f>
        <v>0</v>
      </c>
      <c r="BD57" s="66">
        <f>IFERROR(INDEX('SPACELOG 10 EMPRUNT 1'!$I$14:$I$2000,MATCH('SPACELOG 10 BP'!BD$2,'SPACELOG 10 EMPRUNT 1'!$Z$14:$Z$2000,0)),0)</f>
        <v>0</v>
      </c>
      <c r="BE57" s="75">
        <f>SUM(AS57:BD57)</f>
        <v>0</v>
      </c>
      <c r="BF57" s="66">
        <f>IFERROR(INDEX('SPACELOG 10 EMPRUNT 1'!$I$14:$I$2000,MATCH('SPACELOG 10 BP'!BF$2,'SPACELOG 10 EMPRUNT 1'!$Z$14:$Z$2000,0)),0)</f>
        <v>0</v>
      </c>
      <c r="BG57" s="66">
        <f>IFERROR(INDEX('SPACELOG 10 EMPRUNT 1'!$I$14:$I$2000,MATCH('SPACELOG 10 BP'!BG$2,'SPACELOG 10 EMPRUNT 1'!$Z$14:$Z$2000,0)),0)</f>
        <v>0</v>
      </c>
      <c r="BH57" s="66">
        <f>IFERROR(INDEX('SPACELOG 10 EMPRUNT 1'!$I$14:$I$2000,MATCH('SPACELOG 10 BP'!BH$2,'SPACELOG 10 EMPRUNT 1'!$Z$14:$Z$2000,0)),0)</f>
        <v>0</v>
      </c>
      <c r="BI57" s="66">
        <f>IFERROR(INDEX('SPACELOG 10 EMPRUNT 1'!$I$14:$I$2000,MATCH('SPACELOG 10 BP'!BI$2,'SPACELOG 10 EMPRUNT 1'!$Z$14:$Z$2000,0)),0)</f>
        <v>0</v>
      </c>
      <c r="BJ57" s="66">
        <f>IFERROR(INDEX('SPACELOG 10 EMPRUNT 1'!$I$14:$I$2000,MATCH('SPACELOG 10 BP'!BJ$2,'SPACELOG 10 EMPRUNT 1'!$Z$14:$Z$2000,0)),0)</f>
        <v>0</v>
      </c>
      <c r="BK57" s="66">
        <f>IFERROR(INDEX('SPACELOG 10 EMPRUNT 1'!$I$14:$I$2000,MATCH('SPACELOG 10 BP'!BK$2,'SPACELOG 10 EMPRUNT 1'!$Z$14:$Z$2000,0)),0)</f>
        <v>0</v>
      </c>
      <c r="BL57" s="66">
        <f>IFERROR(INDEX('SPACELOG 10 EMPRUNT 1'!$I$14:$I$2000,MATCH('SPACELOG 10 BP'!BL$2,'SPACELOG 10 EMPRUNT 1'!$Z$14:$Z$2000,0)),0)</f>
        <v>0</v>
      </c>
      <c r="BM57" s="66">
        <f>IFERROR(INDEX('SPACELOG 10 EMPRUNT 1'!$I$14:$I$2000,MATCH('SPACELOG 10 BP'!BM$2,'SPACELOG 10 EMPRUNT 1'!$Z$14:$Z$2000,0)),0)</f>
        <v>0</v>
      </c>
      <c r="BN57" s="66">
        <f>IFERROR(INDEX('SPACELOG 10 EMPRUNT 1'!$I$14:$I$2000,MATCH('SPACELOG 10 BP'!BN$2,'SPACELOG 10 EMPRUNT 1'!$Z$14:$Z$2000,0)),0)</f>
        <v>0</v>
      </c>
      <c r="BO57" s="66">
        <f>IFERROR(INDEX('SPACELOG 10 EMPRUNT 1'!$I$14:$I$2000,MATCH('SPACELOG 10 BP'!BO$2,'SPACELOG 10 EMPRUNT 1'!$Z$14:$Z$2000,0)),0)</f>
        <v>0</v>
      </c>
      <c r="BP57" s="66">
        <f>IFERROR(INDEX('SPACELOG 10 EMPRUNT 1'!$I$14:$I$2000,MATCH('SPACELOG 10 BP'!BP$2,'SPACELOG 10 EMPRUNT 1'!$Z$14:$Z$2000,0)),0)</f>
        <v>0</v>
      </c>
      <c r="BQ57" s="66">
        <f>IFERROR(INDEX('SPACELOG 10 EMPRUNT 1'!$I$14:$I$2000,MATCH('SPACELOG 10 BP'!BQ$2,'SPACELOG 10 EMPRUNT 1'!$Z$14:$Z$2000,0)),0)</f>
        <v>0</v>
      </c>
      <c r="BR57" s="75">
        <f>SUM(BF57:BQ57)</f>
        <v>0</v>
      </c>
      <c r="BS57" s="66">
        <f>IFERROR(INDEX('SPACELOG 10 EMPRUNT 1'!$I$14:$I$2000,MATCH('SPACELOG 10 BP'!BS$2,'SPACELOG 10 EMPRUNT 1'!$Z$14:$Z$2000,0)),0)</f>
        <v>0</v>
      </c>
      <c r="BT57" s="66">
        <f>IFERROR(INDEX('SPACELOG 10 EMPRUNT 1'!$I$14:$I$2000,MATCH('SPACELOG 10 BP'!BT$2,'SPACELOG 10 EMPRUNT 1'!$Z$14:$Z$2000,0)),0)</f>
        <v>0</v>
      </c>
      <c r="BU57" s="66">
        <f>IFERROR(INDEX('SPACELOG 10 EMPRUNT 1'!$I$14:$I$2000,MATCH('SPACELOG 10 BP'!BU$2,'SPACELOG 10 EMPRUNT 1'!$Z$14:$Z$2000,0)),0)</f>
        <v>0</v>
      </c>
      <c r="BV57" s="66">
        <f>IFERROR(INDEX('SPACELOG 10 EMPRUNT 1'!$I$14:$I$2000,MATCH('SPACELOG 10 BP'!BV$2,'SPACELOG 10 EMPRUNT 1'!$Z$14:$Z$2000,0)),0)</f>
        <v>0</v>
      </c>
      <c r="BW57" s="66">
        <f>IFERROR(INDEX('SPACELOG 10 EMPRUNT 1'!$I$14:$I$2000,MATCH('SPACELOG 10 BP'!BW$2,'SPACELOG 10 EMPRUNT 1'!$Z$14:$Z$2000,0)),0)</f>
        <v>0</v>
      </c>
      <c r="BX57" s="66">
        <f>IFERROR(INDEX('SPACELOG 10 EMPRUNT 1'!$I$14:$I$2000,MATCH('SPACELOG 10 BP'!BX$2,'SPACELOG 10 EMPRUNT 1'!$Z$14:$Z$2000,0)),0)</f>
        <v>0</v>
      </c>
      <c r="BY57" s="66">
        <f>IFERROR(INDEX('SPACELOG 10 EMPRUNT 1'!$I$14:$I$2000,MATCH('SPACELOG 10 BP'!BY$2,'SPACELOG 10 EMPRUNT 1'!$Z$14:$Z$2000,0)),0)</f>
        <v>0</v>
      </c>
      <c r="BZ57" s="66">
        <f>IFERROR(INDEX('SPACELOG 10 EMPRUNT 1'!$I$14:$I$2000,MATCH('SPACELOG 10 BP'!BZ$2,'SPACELOG 10 EMPRUNT 1'!$Z$14:$Z$2000,0)),0)</f>
        <v>0</v>
      </c>
      <c r="CA57" s="66">
        <f>IFERROR(INDEX('SPACELOG 10 EMPRUNT 1'!$I$14:$I$2000,MATCH('SPACELOG 10 BP'!CA$2,'SPACELOG 10 EMPRUNT 1'!$Z$14:$Z$2000,0)),0)</f>
        <v>0</v>
      </c>
      <c r="CB57" s="66">
        <f>IFERROR(INDEX('SPACELOG 10 EMPRUNT 1'!$I$14:$I$2000,MATCH('SPACELOG 10 BP'!CB$2,'SPACELOG 10 EMPRUNT 1'!$Z$14:$Z$2000,0)),0)</f>
        <v>0</v>
      </c>
      <c r="CC57" s="66">
        <f>IFERROR(INDEX('SPACELOG 10 EMPRUNT 1'!$I$14:$I$2000,MATCH('SPACELOG 10 BP'!CC$2,'SPACELOG 10 EMPRUNT 1'!$Z$14:$Z$2000,0)),0)</f>
        <v>0</v>
      </c>
      <c r="CD57" s="66">
        <f>IFERROR(INDEX('SPACELOG 10 EMPRUNT 1'!$I$14:$I$2000,MATCH('SPACELOG 10 BP'!CD$2,'SPACELOG 10 EMPRUNT 1'!$Z$14:$Z$2000,0)),0)</f>
        <v>0</v>
      </c>
      <c r="CE57" s="75">
        <f>SUM(BS57:CD57)</f>
        <v>0</v>
      </c>
      <c r="CF57" s="66">
        <f>IFERROR(INDEX('SPACELOG 10 EMPRUNT 1'!$I$14:$I$2000,MATCH('SPACELOG 10 BP'!CF$2,'SPACELOG 10 EMPRUNT 1'!$Z$14:$Z$2000,0)),0)</f>
        <v>0</v>
      </c>
      <c r="CG57" s="66">
        <f>IFERROR(INDEX('SPACELOG 10 EMPRUNT 1'!$I$14:$I$2000,MATCH('SPACELOG 10 BP'!CG$2,'SPACELOG 10 EMPRUNT 1'!$Z$14:$Z$2000,0)),0)</f>
        <v>0</v>
      </c>
      <c r="CH57" s="66">
        <f>IFERROR(INDEX('SPACELOG 10 EMPRUNT 1'!$I$14:$I$2000,MATCH('SPACELOG 10 BP'!CH$2,'SPACELOG 10 EMPRUNT 1'!$Z$14:$Z$2000,0)),0)</f>
        <v>0</v>
      </c>
      <c r="CI57" s="66">
        <f>IFERROR(INDEX('SPACELOG 10 EMPRUNT 1'!$I$14:$I$2000,MATCH('SPACELOG 10 BP'!CI$2,'SPACELOG 10 EMPRUNT 1'!$Z$14:$Z$2000,0)),0)</f>
        <v>0</v>
      </c>
      <c r="CJ57" s="66">
        <f>IFERROR(INDEX('SPACELOG 10 EMPRUNT 1'!$I$14:$I$2000,MATCH('SPACELOG 10 BP'!CJ$2,'SPACELOG 10 EMPRUNT 1'!$Z$14:$Z$2000,0)),0)</f>
        <v>0</v>
      </c>
      <c r="CK57" s="66">
        <f>IFERROR(INDEX('SPACELOG 10 EMPRUNT 1'!$I$14:$I$2000,MATCH('SPACELOG 10 BP'!CK$2,'SPACELOG 10 EMPRUNT 1'!$Z$14:$Z$2000,0)),0)</f>
        <v>0</v>
      </c>
      <c r="CL57" s="66">
        <f>IFERROR(INDEX('SPACELOG 10 EMPRUNT 1'!$I$14:$I$2000,MATCH('SPACELOG 10 BP'!CL$2,'SPACELOG 10 EMPRUNT 1'!$Z$14:$Z$2000,0)),0)</f>
        <v>0</v>
      </c>
      <c r="CM57" s="66">
        <f>IFERROR(INDEX('SPACELOG 10 EMPRUNT 1'!$I$14:$I$2000,MATCH('SPACELOG 10 BP'!CM$2,'SPACELOG 10 EMPRUNT 1'!$Z$14:$Z$2000,0)),0)</f>
        <v>0</v>
      </c>
      <c r="CN57" s="66">
        <f>IFERROR(INDEX('SPACELOG 10 EMPRUNT 1'!$I$14:$I$2000,MATCH('SPACELOG 10 BP'!CN$2,'SPACELOG 10 EMPRUNT 1'!$Z$14:$Z$2000,0)),0)</f>
        <v>0</v>
      </c>
      <c r="CO57" s="66">
        <f>IFERROR(INDEX('SPACELOG 10 EMPRUNT 1'!$I$14:$I$2000,MATCH('SPACELOG 10 BP'!CO$2,'SPACELOG 10 EMPRUNT 1'!$Z$14:$Z$2000,0)),0)</f>
        <v>0</v>
      </c>
      <c r="CP57" s="66">
        <f>IFERROR(INDEX('SPACELOG 10 EMPRUNT 1'!$I$14:$I$2000,MATCH('SPACELOG 10 BP'!CP$2,'SPACELOG 10 EMPRUNT 1'!$Z$14:$Z$2000,0)),0)</f>
        <v>0</v>
      </c>
      <c r="CQ57" s="66">
        <f>IFERROR(INDEX('SPACELOG 10 EMPRUNT 1'!$I$14:$I$2000,MATCH('SPACELOG 10 BP'!CQ$2,'SPACELOG 10 EMPRUNT 1'!$Z$14:$Z$2000,0)),0)</f>
        <v>0</v>
      </c>
      <c r="CR57" s="75">
        <f>SUM(CF57:CQ57)</f>
        <v>0</v>
      </c>
      <c r="CS57" s="66">
        <f>IFERROR(INDEX('SPACELOG 10 EMPRUNT 1'!$I$14:$I$2000,MATCH('SPACELOG 10 BP'!CS$2,'SPACELOG 10 EMPRUNT 1'!$Z$14:$Z$2000,0)),0)</f>
        <v>0</v>
      </c>
      <c r="CT57" s="66">
        <f>IFERROR(INDEX('SPACELOG 10 EMPRUNT 1'!$I$14:$I$2000,MATCH('SPACELOG 10 BP'!CT$2,'SPACELOG 10 EMPRUNT 1'!$Z$14:$Z$2000,0)),0)</f>
        <v>0</v>
      </c>
      <c r="CU57" s="66">
        <f>IFERROR(INDEX('SPACELOG 10 EMPRUNT 1'!$I$14:$I$2000,MATCH('SPACELOG 10 BP'!CU$2,'SPACELOG 10 EMPRUNT 1'!$Z$14:$Z$2000,0)),0)</f>
        <v>0</v>
      </c>
      <c r="CV57" s="66">
        <f>IFERROR(INDEX('SPACELOG 10 EMPRUNT 1'!$I$14:$I$2000,MATCH('SPACELOG 10 BP'!CV$2,'SPACELOG 10 EMPRUNT 1'!$Z$14:$Z$2000,0)),0)</f>
        <v>0</v>
      </c>
      <c r="CW57" s="66">
        <f>IFERROR(INDEX('SPACELOG 10 EMPRUNT 1'!$I$14:$I$2000,MATCH('SPACELOG 10 BP'!CW$2,'SPACELOG 10 EMPRUNT 1'!$Z$14:$Z$2000,0)),0)</f>
        <v>0</v>
      </c>
      <c r="CX57" s="66">
        <f>IFERROR(INDEX('SPACELOG 10 EMPRUNT 1'!$I$14:$I$2000,MATCH('SPACELOG 10 BP'!CX$2,'SPACELOG 10 EMPRUNT 1'!$Z$14:$Z$2000,0)),0)</f>
        <v>0</v>
      </c>
      <c r="CY57" s="66">
        <f>IFERROR(INDEX('SPACELOG 10 EMPRUNT 1'!$I$14:$I$2000,MATCH('SPACELOG 10 BP'!CY$2,'SPACELOG 10 EMPRUNT 1'!$Z$14:$Z$2000,0)),0)</f>
        <v>0</v>
      </c>
      <c r="CZ57" s="66">
        <f>IFERROR(INDEX('SPACELOG 10 EMPRUNT 1'!$I$14:$I$2000,MATCH('SPACELOG 10 BP'!CZ$2,'SPACELOG 10 EMPRUNT 1'!$Z$14:$Z$2000,0)),0)</f>
        <v>0</v>
      </c>
      <c r="DA57" s="66">
        <f>IFERROR(INDEX('SPACELOG 10 EMPRUNT 1'!$I$14:$I$2000,MATCH('SPACELOG 10 BP'!DA$2,'SPACELOG 10 EMPRUNT 1'!$Z$14:$Z$2000,0)),0)</f>
        <v>0</v>
      </c>
      <c r="DB57" s="66">
        <f>IFERROR(INDEX('SPACELOG 10 EMPRUNT 1'!$I$14:$I$2000,MATCH('SPACELOG 10 BP'!DB$2,'SPACELOG 10 EMPRUNT 1'!$Z$14:$Z$2000,0)),0)</f>
        <v>0</v>
      </c>
      <c r="DC57" s="66">
        <f>IFERROR(INDEX('SPACELOG 10 EMPRUNT 1'!$I$14:$I$2000,MATCH('SPACELOG 10 BP'!DC$2,'SPACELOG 10 EMPRUNT 1'!$Z$14:$Z$2000,0)),0)</f>
        <v>0</v>
      </c>
      <c r="DD57" s="66">
        <f>IFERROR(INDEX('SPACELOG 10 EMPRUNT 1'!$I$14:$I$2000,MATCH('SPACELOG 10 BP'!DD$2,'SPACELOG 10 EMPRUNT 1'!$Z$14:$Z$2000,0)),0)</f>
        <v>0</v>
      </c>
      <c r="DE57" s="75">
        <f>SUM(CS57:DD57)</f>
        <v>0</v>
      </c>
      <c r="DF57" s="66">
        <f>IFERROR(INDEX('SPACELOG 10 EMPRUNT 1'!$I$14:$I$2000,MATCH('SPACELOG 10 BP'!DF$2,'SPACELOG 10 EMPRUNT 1'!$Z$14:$Z$2000,0)),0)</f>
        <v>0</v>
      </c>
      <c r="DG57" s="66">
        <f>IFERROR(INDEX('SPACELOG 10 EMPRUNT 1'!$I$14:$I$2000,MATCH('SPACELOG 10 BP'!DG$2,'SPACELOG 10 EMPRUNT 1'!$Z$14:$Z$2000,0)),0)</f>
        <v>0</v>
      </c>
      <c r="DH57" s="66">
        <f>IFERROR(INDEX('SPACELOG 10 EMPRUNT 1'!$I$14:$I$2000,MATCH('SPACELOG 10 BP'!DH$2,'SPACELOG 10 EMPRUNT 1'!$Z$14:$Z$2000,0)),0)</f>
        <v>0</v>
      </c>
      <c r="DI57" s="66">
        <f>IFERROR(INDEX('SPACELOG 10 EMPRUNT 1'!$I$14:$I$2000,MATCH('SPACELOG 10 BP'!DI$2,'SPACELOG 10 EMPRUNT 1'!$Z$14:$Z$2000,0)),0)</f>
        <v>0</v>
      </c>
      <c r="DJ57" s="66">
        <f>IFERROR(INDEX('SPACELOG 10 EMPRUNT 1'!$I$14:$I$2000,MATCH('SPACELOG 10 BP'!DJ$2,'SPACELOG 10 EMPRUNT 1'!$Z$14:$Z$2000,0)),0)</f>
        <v>0</v>
      </c>
      <c r="DK57" s="66">
        <f>IFERROR(INDEX('SPACELOG 10 EMPRUNT 1'!$I$14:$I$2000,MATCH('SPACELOG 10 BP'!DK$2,'SPACELOG 10 EMPRUNT 1'!$Z$14:$Z$2000,0)),0)</f>
        <v>0</v>
      </c>
      <c r="DL57" s="66">
        <f>IFERROR(INDEX('SPACELOG 10 EMPRUNT 1'!$I$14:$I$2000,MATCH('SPACELOG 10 BP'!DL$2,'SPACELOG 10 EMPRUNT 1'!$Z$14:$Z$2000,0)),0)</f>
        <v>0</v>
      </c>
      <c r="DM57" s="66">
        <f>IFERROR(INDEX('SPACELOG 10 EMPRUNT 1'!$I$14:$I$2000,MATCH('SPACELOG 10 BP'!DM$2,'SPACELOG 10 EMPRUNT 1'!$Z$14:$Z$2000,0)),0)</f>
        <v>0</v>
      </c>
      <c r="DN57" s="66">
        <f>IFERROR(INDEX('SPACELOG 10 EMPRUNT 1'!$I$14:$I$2000,MATCH('SPACELOG 10 BP'!DN$2,'SPACELOG 10 EMPRUNT 1'!$Z$14:$Z$2000,0)),0)</f>
        <v>0</v>
      </c>
      <c r="DO57" s="66">
        <f>IFERROR(INDEX('SPACELOG 10 EMPRUNT 1'!$I$14:$I$2000,MATCH('SPACELOG 10 BP'!DO$2,'SPACELOG 10 EMPRUNT 1'!$Z$14:$Z$2000,0)),0)</f>
        <v>0</v>
      </c>
      <c r="DP57" s="66">
        <f>IFERROR(INDEX('SPACELOG 10 EMPRUNT 1'!$I$14:$I$2000,MATCH('SPACELOG 10 BP'!DP$2,'SPACELOG 10 EMPRUNT 1'!$Z$14:$Z$2000,0)),0)</f>
        <v>0</v>
      </c>
      <c r="DQ57" s="66">
        <f>IFERROR(INDEX('SPACELOG 10 EMPRUNT 1'!$I$14:$I$2000,MATCH('SPACELOG 10 BP'!DQ$2,'SPACELOG 10 EMPRUNT 1'!$Z$14:$Z$2000,0)),0)</f>
        <v>0</v>
      </c>
      <c r="DR57" s="75">
        <f>SUM(DF57:DQ57)</f>
        <v>0</v>
      </c>
      <c r="DS57" s="66">
        <f>IFERROR(INDEX('SPACELOG 10 EMPRUNT 1'!$I$14:$I$2000,MATCH('SPACELOG 10 BP'!DS$2,'SPACELOG 10 EMPRUNT 1'!$Z$14:$Z$2000,0)),0)</f>
        <v>0</v>
      </c>
      <c r="DT57" s="66">
        <f>IFERROR(INDEX('SPACELOG 10 EMPRUNT 1'!$I$14:$I$2000,MATCH('SPACELOG 10 BP'!DT$2,'SPACELOG 10 EMPRUNT 1'!$Z$14:$Z$2000,0)),0)</f>
        <v>0</v>
      </c>
      <c r="DU57" s="66">
        <f>IFERROR(INDEX('SPACELOG 10 EMPRUNT 1'!$I$14:$I$2000,MATCH('SPACELOG 10 BP'!DU$2,'SPACELOG 10 EMPRUNT 1'!$Z$14:$Z$2000,0)),0)</f>
        <v>0</v>
      </c>
      <c r="DV57" s="66">
        <f>IFERROR(INDEX('SPACELOG 10 EMPRUNT 1'!$I$14:$I$2000,MATCH('SPACELOG 10 BP'!DV$2,'SPACELOG 10 EMPRUNT 1'!$Z$14:$Z$2000,0)),0)</f>
        <v>0</v>
      </c>
      <c r="DW57" s="66">
        <f>IFERROR(INDEX('SPACELOG 10 EMPRUNT 1'!$I$14:$I$2000,MATCH('SPACELOG 10 BP'!DW$2,'SPACELOG 10 EMPRUNT 1'!$Z$14:$Z$2000,0)),0)</f>
        <v>0</v>
      </c>
      <c r="DX57" s="66">
        <f>IFERROR(INDEX('SPACELOG 10 EMPRUNT 1'!$I$14:$I$2000,MATCH('SPACELOG 10 BP'!DX$2,'SPACELOG 10 EMPRUNT 1'!$Z$14:$Z$2000,0)),0)</f>
        <v>0</v>
      </c>
      <c r="DY57" s="66">
        <f>IFERROR(INDEX('SPACELOG 10 EMPRUNT 1'!$I$14:$I$2000,MATCH('SPACELOG 10 BP'!DY$2,'SPACELOG 10 EMPRUNT 1'!$Z$14:$Z$2000,0)),0)</f>
        <v>0</v>
      </c>
      <c r="DZ57" s="66">
        <f>IFERROR(INDEX('SPACELOG 10 EMPRUNT 1'!$I$14:$I$2000,MATCH('SPACELOG 10 BP'!DZ$2,'SPACELOG 10 EMPRUNT 1'!$Z$14:$Z$2000,0)),0)</f>
        <v>0</v>
      </c>
      <c r="EA57" s="66">
        <f>IFERROR(INDEX('SPACELOG 10 EMPRUNT 1'!$I$14:$I$2000,MATCH('SPACELOG 10 BP'!EA$2,'SPACELOG 10 EMPRUNT 1'!$Z$14:$Z$2000,0)),0)</f>
        <v>0</v>
      </c>
      <c r="EB57" s="66">
        <f>IFERROR(INDEX('SPACELOG 10 EMPRUNT 1'!$I$14:$I$2000,MATCH('SPACELOG 10 BP'!EB$2,'SPACELOG 10 EMPRUNT 1'!$Z$14:$Z$2000,0)),0)</f>
        <v>0</v>
      </c>
      <c r="EC57" s="66">
        <f>IFERROR(INDEX('SPACELOG 10 EMPRUNT 1'!$I$14:$I$2000,MATCH('SPACELOG 10 BP'!EC$2,'SPACELOG 10 EMPRUNT 1'!$Z$14:$Z$2000,0)),0)</f>
        <v>0</v>
      </c>
      <c r="ED57" s="66">
        <f>IFERROR(INDEX('SPACELOG 10 EMPRUNT 1'!$I$14:$I$2000,MATCH('SPACELOG 10 BP'!ED$2,'SPACELOG 10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10 EMPRUNT 3'!I6</f>
        <v/>
      </c>
      <c r="D58" s="2" t="s">
        <v>100</v>
      </c>
      <c r="F58" s="66">
        <f>IFERROR(INDEX('SPACELOG 10 EMPRUNT 2'!$I$14:$I$2000,MATCH('SPACELOG 10 BP'!F$2,'SPACELOG 10 EMPRUNT 2'!$Z$14:$Z$2000,0)),0)</f>
        <v>0</v>
      </c>
      <c r="G58" s="66">
        <f>IFERROR(INDEX('SPACELOG 10 EMPRUNT 2'!$I$14:$I$2000,MATCH('SPACELOG 10 BP'!G$2,'SPACELOG 10 EMPRUNT 2'!$Z$14:$Z$2000,0)),0)</f>
        <v>0</v>
      </c>
      <c r="H58" s="66">
        <f>IFERROR(INDEX('SPACELOG 10 EMPRUNT 2'!$I$14:$I$2000,MATCH('SPACELOG 10 BP'!H$2,'SPACELOG 10 EMPRUNT 2'!$Z$14:$Z$2000,0)),0)</f>
        <v>0</v>
      </c>
      <c r="I58" s="66">
        <f>IFERROR(INDEX('SPACELOG 10 EMPRUNT 2'!$I$14:$I$2000,MATCH('SPACELOG 10 BP'!I$2,'SPACELOG 10 EMPRUNT 2'!$Z$14:$Z$2000,0)),0)</f>
        <v>0</v>
      </c>
      <c r="J58" s="66">
        <f>IFERROR(INDEX('SPACELOG 10 EMPRUNT 2'!$I$14:$I$2000,MATCH('SPACELOG 10 BP'!J$2,'SPACELOG 10 EMPRUNT 2'!$Z$14:$Z$2000,0)),0)</f>
        <v>0</v>
      </c>
      <c r="K58" s="66">
        <f>IFERROR(INDEX('SPACELOG 10 EMPRUNT 2'!$I$14:$I$2000,MATCH('SPACELOG 10 BP'!K$2,'SPACELOG 10 EMPRUNT 2'!$Z$14:$Z$2000,0)),0)</f>
        <v>0</v>
      </c>
      <c r="L58" s="66">
        <f>IFERROR(INDEX('SPACELOG 10 EMPRUNT 2'!$I$14:$I$2000,MATCH('SPACELOG 10 BP'!L$2,'SPACELOG 10 EMPRUNT 2'!$Z$14:$Z$2000,0)),0)</f>
        <v>0</v>
      </c>
      <c r="M58" s="66">
        <f>IFERROR(INDEX('SPACELOG 10 EMPRUNT 2'!$I$14:$I$2000,MATCH('SPACELOG 10 BP'!M$2,'SPACELOG 10 EMPRUNT 2'!$Z$14:$Z$2000,0)),0)</f>
        <v>0</v>
      </c>
      <c r="N58" s="66">
        <f>IFERROR(INDEX('SPACELOG 10 EMPRUNT 2'!$I$14:$I$2000,MATCH('SPACELOG 10 BP'!N$2,'SPACELOG 10 EMPRUNT 2'!$Z$14:$Z$2000,0)),0)</f>
        <v>0</v>
      </c>
      <c r="O58" s="66">
        <f>IFERROR(INDEX('SPACELOG 10 EMPRUNT 2'!$I$14:$I$2000,MATCH('SPACELOG 10 BP'!O$2,'SPACELOG 10 EMPRUNT 2'!$Z$14:$Z$2000,0)),0)</f>
        <v>0</v>
      </c>
      <c r="P58" s="66">
        <f>IFERROR(INDEX('SPACELOG 10 EMPRUNT 2'!$I$14:$I$2000,MATCH('SPACELOG 10 BP'!P$2,'SPACELOG 10 EMPRUNT 2'!$Z$14:$Z$2000,0)),0)</f>
        <v>0</v>
      </c>
      <c r="Q58" s="66">
        <f>IFERROR(INDEX('SPACELOG 10 EMPRUNT 2'!$I$14:$I$2000,MATCH('SPACELOG 10 BP'!Q$2,'SPACELOG 10 EMPRUNT 2'!$Z$14:$Z$2000,0)),0)</f>
        <v>0</v>
      </c>
      <c r="R58" s="75">
        <f>SUM(F58:Q58)</f>
        <v>0</v>
      </c>
      <c r="S58" s="66">
        <f>IFERROR(INDEX('SPACELOG 10 EMPRUNT 2'!$I$14:$I$2000,MATCH('SPACELOG 10 BP'!S$2,'SPACELOG 10 EMPRUNT 2'!$Z$14:$Z$2000,0)),0)</f>
        <v>0</v>
      </c>
      <c r="T58" s="66">
        <f>IFERROR(INDEX('SPACELOG 10 EMPRUNT 2'!$I$14:$I$2000,MATCH('SPACELOG 10 BP'!T$2,'SPACELOG 10 EMPRUNT 2'!$Z$14:$Z$2000,0)),0)</f>
        <v>0</v>
      </c>
      <c r="U58" s="66">
        <f>IFERROR(INDEX('SPACELOG 10 EMPRUNT 2'!$I$14:$I$2000,MATCH('SPACELOG 10 BP'!U$2,'SPACELOG 10 EMPRUNT 2'!$Z$14:$Z$2000,0)),0)</f>
        <v>0</v>
      </c>
      <c r="V58" s="66">
        <f>IFERROR(INDEX('SPACELOG 10 EMPRUNT 2'!$I$14:$I$2000,MATCH('SPACELOG 10 BP'!V$2,'SPACELOG 10 EMPRUNT 2'!$Z$14:$Z$2000,0)),0)</f>
        <v>0</v>
      </c>
      <c r="W58" s="66">
        <f>IFERROR(INDEX('SPACELOG 10 EMPRUNT 2'!$I$14:$I$2000,MATCH('SPACELOG 10 BP'!W$2,'SPACELOG 10 EMPRUNT 2'!$Z$14:$Z$2000,0)),0)</f>
        <v>0</v>
      </c>
      <c r="X58" s="66">
        <f>IFERROR(INDEX('SPACELOG 10 EMPRUNT 2'!$I$14:$I$2000,MATCH('SPACELOG 10 BP'!X$2,'SPACELOG 10 EMPRUNT 2'!$Z$14:$Z$2000,0)),0)</f>
        <v>0</v>
      </c>
      <c r="Y58" s="66">
        <f>IFERROR(INDEX('SPACELOG 10 EMPRUNT 2'!$I$14:$I$2000,MATCH('SPACELOG 10 BP'!Y$2,'SPACELOG 10 EMPRUNT 2'!$Z$14:$Z$2000,0)),0)</f>
        <v>0</v>
      </c>
      <c r="Z58" s="66">
        <f>IFERROR(INDEX('SPACELOG 10 EMPRUNT 2'!$I$14:$I$2000,MATCH('SPACELOG 10 BP'!Z$2,'SPACELOG 10 EMPRUNT 2'!$Z$14:$Z$2000,0)),0)</f>
        <v>0</v>
      </c>
      <c r="AA58" s="66">
        <f>IFERROR(INDEX('SPACELOG 10 EMPRUNT 2'!$I$14:$I$2000,MATCH('SPACELOG 10 BP'!AA$2,'SPACELOG 10 EMPRUNT 2'!$Z$14:$Z$2000,0)),0)</f>
        <v>0</v>
      </c>
      <c r="AB58" s="66">
        <f>IFERROR(INDEX('SPACELOG 10 EMPRUNT 2'!$I$14:$I$2000,MATCH('SPACELOG 10 BP'!AB$2,'SPACELOG 10 EMPRUNT 2'!$Z$14:$Z$2000,0)),0)</f>
        <v>0</v>
      </c>
      <c r="AC58" s="66">
        <f>IFERROR(INDEX('SPACELOG 10 EMPRUNT 2'!$I$14:$I$2000,MATCH('SPACELOG 10 BP'!AC$2,'SPACELOG 10 EMPRUNT 2'!$Z$14:$Z$2000,0)),0)</f>
        <v>0</v>
      </c>
      <c r="AD58" s="66">
        <f>IFERROR(INDEX('SPACELOG 10 EMPRUNT 2'!$I$14:$I$2000,MATCH('SPACELOG 10 BP'!AD$2,'SPACELOG 10 EMPRUNT 2'!$Z$14:$Z$2000,0)),0)</f>
        <v>0</v>
      </c>
      <c r="AE58" s="75">
        <f>SUM(S58:AD58)</f>
        <v>0</v>
      </c>
      <c r="AF58" s="66">
        <f>IFERROR(INDEX('SPACELOG 10 EMPRUNT 2'!$I$14:$I$2000,MATCH('SPACELOG 10 BP'!AF$2,'SPACELOG 10 EMPRUNT 2'!$Z$14:$Z$2000,0)),0)</f>
        <v>0</v>
      </c>
      <c r="AG58" s="66">
        <f>IFERROR(INDEX('SPACELOG 10 EMPRUNT 2'!$I$14:$I$2000,MATCH('SPACELOG 10 BP'!AG$2,'SPACELOG 10 EMPRUNT 2'!$Z$14:$Z$2000,0)),0)</f>
        <v>0</v>
      </c>
      <c r="AH58" s="66">
        <f>IFERROR(INDEX('SPACELOG 10 EMPRUNT 2'!$I$14:$I$2000,MATCH('SPACELOG 10 BP'!AH$2,'SPACELOG 10 EMPRUNT 2'!$Z$14:$Z$2000,0)),0)</f>
        <v>0</v>
      </c>
      <c r="AI58" s="66">
        <f>IFERROR(INDEX('SPACELOG 10 EMPRUNT 2'!$I$14:$I$2000,MATCH('SPACELOG 10 BP'!AI$2,'SPACELOG 10 EMPRUNT 2'!$Z$14:$Z$2000,0)),0)</f>
        <v>0</v>
      </c>
      <c r="AJ58" s="66">
        <f>IFERROR(INDEX('SPACELOG 10 EMPRUNT 2'!$I$14:$I$2000,MATCH('SPACELOG 10 BP'!AJ$2,'SPACELOG 10 EMPRUNT 2'!$Z$14:$Z$2000,0)),0)</f>
        <v>0</v>
      </c>
      <c r="AK58" s="66">
        <f>IFERROR(INDEX('SPACELOG 10 EMPRUNT 2'!$I$14:$I$2000,MATCH('SPACELOG 10 BP'!AK$2,'SPACELOG 10 EMPRUNT 2'!$Z$14:$Z$2000,0)),0)</f>
        <v>0</v>
      </c>
      <c r="AL58" s="66">
        <f>IFERROR(INDEX('SPACELOG 10 EMPRUNT 2'!$I$14:$I$2000,MATCH('SPACELOG 10 BP'!AL$2,'SPACELOG 10 EMPRUNT 2'!$Z$14:$Z$2000,0)),0)</f>
        <v>0</v>
      </c>
      <c r="AM58" s="66">
        <f>IFERROR(INDEX('SPACELOG 10 EMPRUNT 2'!$I$14:$I$2000,MATCH('SPACELOG 10 BP'!AM$2,'SPACELOG 10 EMPRUNT 2'!$Z$14:$Z$2000,0)),0)</f>
        <v>0</v>
      </c>
      <c r="AN58" s="66">
        <f>IFERROR(INDEX('SPACELOG 10 EMPRUNT 2'!$I$14:$I$2000,MATCH('SPACELOG 10 BP'!AN$2,'SPACELOG 10 EMPRUNT 2'!$Z$14:$Z$2000,0)),0)</f>
        <v>0</v>
      </c>
      <c r="AO58" s="66">
        <f>IFERROR(INDEX('SPACELOG 10 EMPRUNT 2'!$I$14:$I$2000,MATCH('SPACELOG 10 BP'!AO$2,'SPACELOG 10 EMPRUNT 2'!$Z$14:$Z$2000,0)),0)</f>
        <v>0</v>
      </c>
      <c r="AP58" s="66">
        <f>IFERROR(INDEX('SPACELOG 10 EMPRUNT 2'!$I$14:$I$2000,MATCH('SPACELOG 10 BP'!AP$2,'SPACELOG 10 EMPRUNT 2'!$Z$14:$Z$2000,0)),0)</f>
        <v>0</v>
      </c>
      <c r="AQ58" s="66">
        <f>IFERROR(INDEX('SPACELOG 10 EMPRUNT 2'!$I$14:$I$2000,MATCH('SPACELOG 10 BP'!AQ$2,'SPACELOG 10 EMPRUNT 2'!$Z$14:$Z$2000,0)),0)</f>
        <v>0</v>
      </c>
      <c r="AR58" s="75">
        <f>SUM(AF58:AQ58)</f>
        <v>0</v>
      </c>
      <c r="AS58" s="66">
        <f>IFERROR(INDEX('SPACELOG 10 EMPRUNT 2'!$I$14:$I$2000,MATCH('SPACELOG 10 BP'!AS$2,'SPACELOG 10 EMPRUNT 2'!$Z$14:$Z$2000,0)),0)</f>
        <v>0</v>
      </c>
      <c r="AT58" s="66">
        <f>IFERROR(INDEX('SPACELOG 10 EMPRUNT 2'!$I$14:$I$2000,MATCH('SPACELOG 10 BP'!AT$2,'SPACELOG 10 EMPRUNT 2'!$Z$14:$Z$2000,0)),0)</f>
        <v>0</v>
      </c>
      <c r="AU58" s="66">
        <f>IFERROR(INDEX('SPACELOG 10 EMPRUNT 2'!$I$14:$I$2000,MATCH('SPACELOG 10 BP'!AU$2,'SPACELOG 10 EMPRUNT 2'!$Z$14:$Z$2000,0)),0)</f>
        <v>0</v>
      </c>
      <c r="AV58" s="66">
        <f>IFERROR(INDEX('SPACELOG 10 EMPRUNT 2'!$I$14:$I$2000,MATCH('SPACELOG 10 BP'!AV$2,'SPACELOG 10 EMPRUNT 2'!$Z$14:$Z$2000,0)),0)</f>
        <v>0</v>
      </c>
      <c r="AW58" s="66">
        <f>IFERROR(INDEX('SPACELOG 10 EMPRUNT 2'!$I$14:$I$2000,MATCH('SPACELOG 10 BP'!AW$2,'SPACELOG 10 EMPRUNT 2'!$Z$14:$Z$2000,0)),0)</f>
        <v>0</v>
      </c>
      <c r="AX58" s="66">
        <f>IFERROR(INDEX('SPACELOG 10 EMPRUNT 2'!$I$14:$I$2000,MATCH('SPACELOG 10 BP'!AX$2,'SPACELOG 10 EMPRUNT 2'!$Z$14:$Z$2000,0)),0)</f>
        <v>0</v>
      </c>
      <c r="AY58" s="66">
        <f>IFERROR(INDEX('SPACELOG 10 EMPRUNT 2'!$I$14:$I$2000,MATCH('SPACELOG 10 BP'!AY$2,'SPACELOG 10 EMPRUNT 2'!$Z$14:$Z$2000,0)),0)</f>
        <v>0</v>
      </c>
      <c r="AZ58" s="66">
        <f>IFERROR(INDEX('SPACELOG 10 EMPRUNT 2'!$I$14:$I$2000,MATCH('SPACELOG 10 BP'!AZ$2,'SPACELOG 10 EMPRUNT 2'!$Z$14:$Z$2000,0)),0)</f>
        <v>0</v>
      </c>
      <c r="BA58" s="66">
        <f>IFERROR(INDEX('SPACELOG 10 EMPRUNT 2'!$I$14:$I$2000,MATCH('SPACELOG 10 BP'!BA$2,'SPACELOG 10 EMPRUNT 2'!$Z$14:$Z$2000,0)),0)</f>
        <v>0</v>
      </c>
      <c r="BB58" s="66">
        <f>IFERROR(INDEX('SPACELOG 10 EMPRUNT 2'!$I$14:$I$2000,MATCH('SPACELOG 10 BP'!BB$2,'SPACELOG 10 EMPRUNT 2'!$Z$14:$Z$2000,0)),0)</f>
        <v>0</v>
      </c>
      <c r="BC58" s="66">
        <f>IFERROR(INDEX('SPACELOG 10 EMPRUNT 2'!$I$14:$I$2000,MATCH('SPACELOG 10 BP'!BC$2,'SPACELOG 10 EMPRUNT 2'!$Z$14:$Z$2000,0)),0)</f>
        <v>0</v>
      </c>
      <c r="BD58" s="66">
        <f>IFERROR(INDEX('SPACELOG 10 EMPRUNT 2'!$I$14:$I$2000,MATCH('SPACELOG 10 BP'!BD$2,'SPACELOG 10 EMPRUNT 2'!$Z$14:$Z$2000,0)),0)</f>
        <v>0</v>
      </c>
      <c r="BE58" s="75">
        <f>SUM(AS58:BD58)</f>
        <v>0</v>
      </c>
      <c r="BF58" s="66">
        <f>IFERROR(INDEX('SPACELOG 10 EMPRUNT 2'!$I$14:$I$2000,MATCH('SPACELOG 10 BP'!BF$2,'SPACELOG 10 EMPRUNT 2'!$Z$14:$Z$2000,0)),0)</f>
        <v>0</v>
      </c>
      <c r="BG58" s="66">
        <f>IFERROR(INDEX('SPACELOG 10 EMPRUNT 2'!$I$14:$I$2000,MATCH('SPACELOG 10 BP'!BG$2,'SPACELOG 10 EMPRUNT 2'!$Z$14:$Z$2000,0)),0)</f>
        <v>0</v>
      </c>
      <c r="BH58" s="66">
        <f>IFERROR(INDEX('SPACELOG 10 EMPRUNT 2'!$I$14:$I$2000,MATCH('SPACELOG 10 BP'!BH$2,'SPACELOG 10 EMPRUNT 2'!$Z$14:$Z$2000,0)),0)</f>
        <v>0</v>
      </c>
      <c r="BI58" s="66">
        <f>IFERROR(INDEX('SPACELOG 10 EMPRUNT 2'!$I$14:$I$2000,MATCH('SPACELOG 10 BP'!BI$2,'SPACELOG 10 EMPRUNT 2'!$Z$14:$Z$2000,0)),0)</f>
        <v>0</v>
      </c>
      <c r="BJ58" s="66">
        <f>IFERROR(INDEX('SPACELOG 10 EMPRUNT 2'!$I$14:$I$2000,MATCH('SPACELOG 10 BP'!BJ$2,'SPACELOG 10 EMPRUNT 2'!$Z$14:$Z$2000,0)),0)</f>
        <v>0</v>
      </c>
      <c r="BK58" s="66">
        <f>IFERROR(INDEX('SPACELOG 10 EMPRUNT 2'!$I$14:$I$2000,MATCH('SPACELOG 10 BP'!BK$2,'SPACELOG 10 EMPRUNT 2'!$Z$14:$Z$2000,0)),0)</f>
        <v>0</v>
      </c>
      <c r="BL58" s="66">
        <f>IFERROR(INDEX('SPACELOG 10 EMPRUNT 2'!$I$14:$I$2000,MATCH('SPACELOG 10 BP'!BL$2,'SPACELOG 10 EMPRUNT 2'!$Z$14:$Z$2000,0)),0)</f>
        <v>0</v>
      </c>
      <c r="BM58" s="66">
        <f>IFERROR(INDEX('SPACELOG 10 EMPRUNT 2'!$I$14:$I$2000,MATCH('SPACELOG 10 BP'!BM$2,'SPACELOG 10 EMPRUNT 2'!$Z$14:$Z$2000,0)),0)</f>
        <v>0</v>
      </c>
      <c r="BN58" s="66">
        <f>IFERROR(INDEX('SPACELOG 10 EMPRUNT 2'!$I$14:$I$2000,MATCH('SPACELOG 10 BP'!BN$2,'SPACELOG 10 EMPRUNT 2'!$Z$14:$Z$2000,0)),0)</f>
        <v>0</v>
      </c>
      <c r="BO58" s="66">
        <f>IFERROR(INDEX('SPACELOG 10 EMPRUNT 2'!$I$14:$I$2000,MATCH('SPACELOG 10 BP'!BO$2,'SPACELOG 10 EMPRUNT 2'!$Z$14:$Z$2000,0)),0)</f>
        <v>0</v>
      </c>
      <c r="BP58" s="66">
        <f>IFERROR(INDEX('SPACELOG 10 EMPRUNT 2'!$I$14:$I$2000,MATCH('SPACELOG 10 BP'!BP$2,'SPACELOG 10 EMPRUNT 2'!$Z$14:$Z$2000,0)),0)</f>
        <v>0</v>
      </c>
      <c r="BQ58" s="66">
        <f>IFERROR(INDEX('SPACELOG 10 EMPRUNT 2'!$I$14:$I$2000,MATCH('SPACELOG 10 BP'!BQ$2,'SPACELOG 10 EMPRUNT 2'!$Z$14:$Z$2000,0)),0)</f>
        <v>0</v>
      </c>
      <c r="BR58" s="75">
        <f>SUM(BF58:BQ58)</f>
        <v>0</v>
      </c>
      <c r="BS58" s="66">
        <f>IFERROR(INDEX('SPACELOG 10 EMPRUNT 2'!$I$14:$I$2000,MATCH('SPACELOG 10 BP'!BS$2,'SPACELOG 10 EMPRUNT 2'!$Z$14:$Z$2000,0)),0)</f>
        <v>0</v>
      </c>
      <c r="BT58" s="66">
        <f>IFERROR(INDEX('SPACELOG 10 EMPRUNT 2'!$I$14:$I$2000,MATCH('SPACELOG 10 BP'!BT$2,'SPACELOG 10 EMPRUNT 2'!$Z$14:$Z$2000,0)),0)</f>
        <v>0</v>
      </c>
      <c r="BU58" s="66">
        <f>IFERROR(INDEX('SPACELOG 10 EMPRUNT 2'!$I$14:$I$2000,MATCH('SPACELOG 10 BP'!BU$2,'SPACELOG 10 EMPRUNT 2'!$Z$14:$Z$2000,0)),0)</f>
        <v>0</v>
      </c>
      <c r="BV58" s="66">
        <f>IFERROR(INDEX('SPACELOG 10 EMPRUNT 2'!$I$14:$I$2000,MATCH('SPACELOG 10 BP'!BV$2,'SPACELOG 10 EMPRUNT 2'!$Z$14:$Z$2000,0)),0)</f>
        <v>0</v>
      </c>
      <c r="BW58" s="66">
        <f>IFERROR(INDEX('SPACELOG 10 EMPRUNT 2'!$I$14:$I$2000,MATCH('SPACELOG 10 BP'!BW$2,'SPACELOG 10 EMPRUNT 2'!$Z$14:$Z$2000,0)),0)</f>
        <v>0</v>
      </c>
      <c r="BX58" s="66">
        <f>IFERROR(INDEX('SPACELOG 10 EMPRUNT 2'!$I$14:$I$2000,MATCH('SPACELOG 10 BP'!BX$2,'SPACELOG 10 EMPRUNT 2'!$Z$14:$Z$2000,0)),0)</f>
        <v>0</v>
      </c>
      <c r="BY58" s="66">
        <f>IFERROR(INDEX('SPACELOG 10 EMPRUNT 2'!$I$14:$I$2000,MATCH('SPACELOG 10 BP'!BY$2,'SPACELOG 10 EMPRUNT 2'!$Z$14:$Z$2000,0)),0)</f>
        <v>0</v>
      </c>
      <c r="BZ58" s="66">
        <f>IFERROR(INDEX('SPACELOG 10 EMPRUNT 2'!$I$14:$I$2000,MATCH('SPACELOG 10 BP'!BZ$2,'SPACELOG 10 EMPRUNT 2'!$Z$14:$Z$2000,0)),0)</f>
        <v>0</v>
      </c>
      <c r="CA58" s="66">
        <f>IFERROR(INDEX('SPACELOG 10 EMPRUNT 2'!$I$14:$I$2000,MATCH('SPACELOG 10 BP'!CA$2,'SPACELOG 10 EMPRUNT 2'!$Z$14:$Z$2000,0)),0)</f>
        <v>0</v>
      </c>
      <c r="CB58" s="66">
        <f>IFERROR(INDEX('SPACELOG 10 EMPRUNT 2'!$I$14:$I$2000,MATCH('SPACELOG 10 BP'!CB$2,'SPACELOG 10 EMPRUNT 2'!$Z$14:$Z$2000,0)),0)</f>
        <v>0</v>
      </c>
      <c r="CC58" s="66">
        <f>IFERROR(INDEX('SPACELOG 10 EMPRUNT 2'!$I$14:$I$2000,MATCH('SPACELOG 10 BP'!CC$2,'SPACELOG 10 EMPRUNT 2'!$Z$14:$Z$2000,0)),0)</f>
        <v>0</v>
      </c>
      <c r="CD58" s="66">
        <f>IFERROR(INDEX('SPACELOG 10 EMPRUNT 2'!$I$14:$I$2000,MATCH('SPACELOG 10 BP'!CD$2,'SPACELOG 10 EMPRUNT 2'!$Z$14:$Z$2000,0)),0)</f>
        <v>0</v>
      </c>
      <c r="CE58" s="75">
        <f>SUM(BS58:CD58)</f>
        <v>0</v>
      </c>
      <c r="CF58" s="66">
        <f>IFERROR(INDEX('SPACELOG 10 EMPRUNT 2'!$I$14:$I$2000,MATCH('SPACELOG 10 BP'!CF$2,'SPACELOG 10 EMPRUNT 2'!$Z$14:$Z$2000,0)),0)</f>
        <v>0</v>
      </c>
      <c r="CG58" s="66">
        <f>IFERROR(INDEX('SPACELOG 10 EMPRUNT 2'!$I$14:$I$2000,MATCH('SPACELOG 10 BP'!CG$2,'SPACELOG 10 EMPRUNT 2'!$Z$14:$Z$2000,0)),0)</f>
        <v>0</v>
      </c>
      <c r="CH58" s="66">
        <f>IFERROR(INDEX('SPACELOG 10 EMPRUNT 2'!$I$14:$I$2000,MATCH('SPACELOG 10 BP'!CH$2,'SPACELOG 10 EMPRUNT 2'!$Z$14:$Z$2000,0)),0)</f>
        <v>0</v>
      </c>
      <c r="CI58" s="66">
        <f>IFERROR(INDEX('SPACELOG 10 EMPRUNT 2'!$I$14:$I$2000,MATCH('SPACELOG 10 BP'!CI$2,'SPACELOG 10 EMPRUNT 2'!$Z$14:$Z$2000,0)),0)</f>
        <v>0</v>
      </c>
      <c r="CJ58" s="66">
        <f>IFERROR(INDEX('SPACELOG 10 EMPRUNT 2'!$I$14:$I$2000,MATCH('SPACELOG 10 BP'!CJ$2,'SPACELOG 10 EMPRUNT 2'!$Z$14:$Z$2000,0)),0)</f>
        <v>0</v>
      </c>
      <c r="CK58" s="66">
        <f>IFERROR(INDEX('SPACELOG 10 EMPRUNT 2'!$I$14:$I$2000,MATCH('SPACELOG 10 BP'!CK$2,'SPACELOG 10 EMPRUNT 2'!$Z$14:$Z$2000,0)),0)</f>
        <v>0</v>
      </c>
      <c r="CL58" s="66">
        <f>IFERROR(INDEX('SPACELOG 10 EMPRUNT 2'!$I$14:$I$2000,MATCH('SPACELOG 10 BP'!CL$2,'SPACELOG 10 EMPRUNT 2'!$Z$14:$Z$2000,0)),0)</f>
        <v>0</v>
      </c>
      <c r="CM58" s="66">
        <f>IFERROR(INDEX('SPACELOG 10 EMPRUNT 2'!$I$14:$I$2000,MATCH('SPACELOG 10 BP'!CM$2,'SPACELOG 10 EMPRUNT 2'!$Z$14:$Z$2000,0)),0)</f>
        <v>0</v>
      </c>
      <c r="CN58" s="66">
        <f>IFERROR(INDEX('SPACELOG 10 EMPRUNT 2'!$I$14:$I$2000,MATCH('SPACELOG 10 BP'!CN$2,'SPACELOG 10 EMPRUNT 2'!$Z$14:$Z$2000,0)),0)</f>
        <v>0</v>
      </c>
      <c r="CO58" s="66">
        <f>IFERROR(INDEX('SPACELOG 10 EMPRUNT 2'!$I$14:$I$2000,MATCH('SPACELOG 10 BP'!CO$2,'SPACELOG 10 EMPRUNT 2'!$Z$14:$Z$2000,0)),0)</f>
        <v>0</v>
      </c>
      <c r="CP58" s="66">
        <f>IFERROR(INDEX('SPACELOG 10 EMPRUNT 2'!$I$14:$I$2000,MATCH('SPACELOG 10 BP'!CP$2,'SPACELOG 10 EMPRUNT 2'!$Z$14:$Z$2000,0)),0)</f>
        <v>0</v>
      </c>
      <c r="CQ58" s="66">
        <f>IFERROR(INDEX('SPACELOG 10 EMPRUNT 2'!$I$14:$I$2000,MATCH('SPACELOG 10 BP'!CQ$2,'SPACELOG 10 EMPRUNT 2'!$Z$14:$Z$2000,0)),0)</f>
        <v>0</v>
      </c>
      <c r="CR58" s="75">
        <f>SUM(CF58:CQ58)</f>
        <v>0</v>
      </c>
      <c r="CS58" s="66">
        <f>IFERROR(INDEX('SPACELOG 10 EMPRUNT 2'!$I$14:$I$2000,MATCH('SPACELOG 10 BP'!CS$2,'SPACELOG 10 EMPRUNT 2'!$Z$14:$Z$2000,0)),0)</f>
        <v>0</v>
      </c>
      <c r="CT58" s="66">
        <f>IFERROR(INDEX('SPACELOG 10 EMPRUNT 2'!$I$14:$I$2000,MATCH('SPACELOG 10 BP'!CT$2,'SPACELOG 10 EMPRUNT 2'!$Z$14:$Z$2000,0)),0)</f>
        <v>0</v>
      </c>
      <c r="CU58" s="66">
        <f>IFERROR(INDEX('SPACELOG 10 EMPRUNT 2'!$I$14:$I$2000,MATCH('SPACELOG 10 BP'!CU$2,'SPACELOG 10 EMPRUNT 2'!$Z$14:$Z$2000,0)),0)</f>
        <v>0</v>
      </c>
      <c r="CV58" s="66">
        <f>IFERROR(INDEX('SPACELOG 10 EMPRUNT 2'!$I$14:$I$2000,MATCH('SPACELOG 10 BP'!CV$2,'SPACELOG 10 EMPRUNT 2'!$Z$14:$Z$2000,0)),0)</f>
        <v>0</v>
      </c>
      <c r="CW58" s="66">
        <f>IFERROR(INDEX('SPACELOG 10 EMPRUNT 2'!$I$14:$I$2000,MATCH('SPACELOG 10 BP'!CW$2,'SPACELOG 10 EMPRUNT 2'!$Z$14:$Z$2000,0)),0)</f>
        <v>0</v>
      </c>
      <c r="CX58" s="66">
        <f>IFERROR(INDEX('SPACELOG 10 EMPRUNT 2'!$I$14:$I$2000,MATCH('SPACELOG 10 BP'!CX$2,'SPACELOG 10 EMPRUNT 2'!$Z$14:$Z$2000,0)),0)</f>
        <v>0</v>
      </c>
      <c r="CY58" s="66">
        <f>IFERROR(INDEX('SPACELOG 10 EMPRUNT 2'!$I$14:$I$2000,MATCH('SPACELOG 10 BP'!CY$2,'SPACELOG 10 EMPRUNT 2'!$Z$14:$Z$2000,0)),0)</f>
        <v>0</v>
      </c>
      <c r="CZ58" s="66">
        <f>IFERROR(INDEX('SPACELOG 10 EMPRUNT 2'!$I$14:$I$2000,MATCH('SPACELOG 10 BP'!CZ$2,'SPACELOG 10 EMPRUNT 2'!$Z$14:$Z$2000,0)),0)</f>
        <v>0</v>
      </c>
      <c r="DA58" s="66">
        <f>IFERROR(INDEX('SPACELOG 10 EMPRUNT 2'!$I$14:$I$2000,MATCH('SPACELOG 10 BP'!DA$2,'SPACELOG 10 EMPRUNT 2'!$Z$14:$Z$2000,0)),0)</f>
        <v>0</v>
      </c>
      <c r="DB58" s="66">
        <f>IFERROR(INDEX('SPACELOG 10 EMPRUNT 2'!$I$14:$I$2000,MATCH('SPACELOG 10 BP'!DB$2,'SPACELOG 10 EMPRUNT 2'!$Z$14:$Z$2000,0)),0)</f>
        <v>0</v>
      </c>
      <c r="DC58" s="66">
        <f>IFERROR(INDEX('SPACELOG 10 EMPRUNT 2'!$I$14:$I$2000,MATCH('SPACELOG 10 BP'!DC$2,'SPACELOG 10 EMPRUNT 2'!$Z$14:$Z$2000,0)),0)</f>
        <v>0</v>
      </c>
      <c r="DD58" s="66">
        <f>IFERROR(INDEX('SPACELOG 10 EMPRUNT 2'!$I$14:$I$2000,MATCH('SPACELOG 10 BP'!DD$2,'SPACELOG 10 EMPRUNT 2'!$Z$14:$Z$2000,0)),0)</f>
        <v>0</v>
      </c>
      <c r="DE58" s="75">
        <f>SUM(CS58:DD58)</f>
        <v>0</v>
      </c>
      <c r="DF58" s="66">
        <f>IFERROR(INDEX('SPACELOG 10 EMPRUNT 2'!$I$14:$I$2000,MATCH('SPACELOG 10 BP'!DF$2,'SPACELOG 10 EMPRUNT 2'!$Z$14:$Z$2000,0)),0)</f>
        <v>0</v>
      </c>
      <c r="DG58" s="66">
        <f>IFERROR(INDEX('SPACELOG 10 EMPRUNT 2'!$I$14:$I$2000,MATCH('SPACELOG 10 BP'!DG$2,'SPACELOG 10 EMPRUNT 2'!$Z$14:$Z$2000,0)),0)</f>
        <v>0</v>
      </c>
      <c r="DH58" s="66">
        <f>IFERROR(INDEX('SPACELOG 10 EMPRUNT 2'!$I$14:$I$2000,MATCH('SPACELOG 10 BP'!DH$2,'SPACELOG 10 EMPRUNT 2'!$Z$14:$Z$2000,0)),0)</f>
        <v>0</v>
      </c>
      <c r="DI58" s="66">
        <f>IFERROR(INDEX('SPACELOG 10 EMPRUNT 2'!$I$14:$I$2000,MATCH('SPACELOG 10 BP'!DI$2,'SPACELOG 10 EMPRUNT 2'!$Z$14:$Z$2000,0)),0)</f>
        <v>0</v>
      </c>
      <c r="DJ58" s="66">
        <f>IFERROR(INDEX('SPACELOG 10 EMPRUNT 2'!$I$14:$I$2000,MATCH('SPACELOG 10 BP'!DJ$2,'SPACELOG 10 EMPRUNT 2'!$Z$14:$Z$2000,0)),0)</f>
        <v>0</v>
      </c>
      <c r="DK58" s="66">
        <f>IFERROR(INDEX('SPACELOG 10 EMPRUNT 2'!$I$14:$I$2000,MATCH('SPACELOG 10 BP'!DK$2,'SPACELOG 10 EMPRUNT 2'!$Z$14:$Z$2000,0)),0)</f>
        <v>0</v>
      </c>
      <c r="DL58" s="66">
        <f>IFERROR(INDEX('SPACELOG 10 EMPRUNT 2'!$I$14:$I$2000,MATCH('SPACELOG 10 BP'!DL$2,'SPACELOG 10 EMPRUNT 2'!$Z$14:$Z$2000,0)),0)</f>
        <v>0</v>
      </c>
      <c r="DM58" s="66">
        <f>IFERROR(INDEX('SPACELOG 10 EMPRUNT 2'!$I$14:$I$2000,MATCH('SPACELOG 10 BP'!DM$2,'SPACELOG 10 EMPRUNT 2'!$Z$14:$Z$2000,0)),0)</f>
        <v>0</v>
      </c>
      <c r="DN58" s="66">
        <f>IFERROR(INDEX('SPACELOG 10 EMPRUNT 2'!$I$14:$I$2000,MATCH('SPACELOG 10 BP'!DN$2,'SPACELOG 10 EMPRUNT 2'!$Z$14:$Z$2000,0)),0)</f>
        <v>0</v>
      </c>
      <c r="DO58" s="66">
        <f>IFERROR(INDEX('SPACELOG 10 EMPRUNT 2'!$I$14:$I$2000,MATCH('SPACELOG 10 BP'!DO$2,'SPACELOG 10 EMPRUNT 2'!$Z$14:$Z$2000,0)),0)</f>
        <v>0</v>
      </c>
      <c r="DP58" s="66">
        <f>IFERROR(INDEX('SPACELOG 10 EMPRUNT 2'!$I$14:$I$2000,MATCH('SPACELOG 10 BP'!DP$2,'SPACELOG 10 EMPRUNT 2'!$Z$14:$Z$2000,0)),0)</f>
        <v>0</v>
      </c>
      <c r="DQ58" s="66">
        <f>IFERROR(INDEX('SPACELOG 10 EMPRUNT 2'!$I$14:$I$2000,MATCH('SPACELOG 10 BP'!DQ$2,'SPACELOG 10 EMPRUNT 2'!$Z$14:$Z$2000,0)),0)</f>
        <v>0</v>
      </c>
      <c r="DR58" s="75">
        <f>SUM(DF58:DQ58)</f>
        <v>0</v>
      </c>
      <c r="DS58" s="66">
        <f>IFERROR(INDEX('SPACELOG 10 EMPRUNT 2'!$I$14:$I$2000,MATCH('SPACELOG 10 BP'!DS$2,'SPACELOG 10 EMPRUNT 2'!$Z$14:$Z$2000,0)),0)</f>
        <v>0</v>
      </c>
      <c r="DT58" s="66">
        <f>IFERROR(INDEX('SPACELOG 10 EMPRUNT 2'!$I$14:$I$2000,MATCH('SPACELOG 10 BP'!DT$2,'SPACELOG 10 EMPRUNT 2'!$Z$14:$Z$2000,0)),0)</f>
        <v>0</v>
      </c>
      <c r="DU58" s="66">
        <f>IFERROR(INDEX('SPACELOG 10 EMPRUNT 2'!$I$14:$I$2000,MATCH('SPACELOG 10 BP'!DU$2,'SPACELOG 10 EMPRUNT 2'!$Z$14:$Z$2000,0)),0)</f>
        <v>0</v>
      </c>
      <c r="DV58" s="66">
        <f>IFERROR(INDEX('SPACELOG 10 EMPRUNT 2'!$I$14:$I$2000,MATCH('SPACELOG 10 BP'!DV$2,'SPACELOG 10 EMPRUNT 2'!$Z$14:$Z$2000,0)),0)</f>
        <v>0</v>
      </c>
      <c r="DW58" s="66">
        <f>IFERROR(INDEX('SPACELOG 10 EMPRUNT 2'!$I$14:$I$2000,MATCH('SPACELOG 10 BP'!DW$2,'SPACELOG 10 EMPRUNT 2'!$Z$14:$Z$2000,0)),0)</f>
        <v>0</v>
      </c>
      <c r="DX58" s="66">
        <f>IFERROR(INDEX('SPACELOG 10 EMPRUNT 2'!$I$14:$I$2000,MATCH('SPACELOG 10 BP'!DX$2,'SPACELOG 10 EMPRUNT 2'!$Z$14:$Z$2000,0)),0)</f>
        <v>0</v>
      </c>
      <c r="DY58" s="66">
        <f>IFERROR(INDEX('SPACELOG 10 EMPRUNT 2'!$I$14:$I$2000,MATCH('SPACELOG 10 BP'!DY$2,'SPACELOG 10 EMPRUNT 2'!$Z$14:$Z$2000,0)),0)</f>
        <v>0</v>
      </c>
      <c r="DZ58" s="66">
        <f>IFERROR(INDEX('SPACELOG 10 EMPRUNT 2'!$I$14:$I$2000,MATCH('SPACELOG 10 BP'!DZ$2,'SPACELOG 10 EMPRUNT 2'!$Z$14:$Z$2000,0)),0)</f>
        <v>0</v>
      </c>
      <c r="EA58" s="66">
        <f>IFERROR(INDEX('SPACELOG 10 EMPRUNT 2'!$I$14:$I$2000,MATCH('SPACELOG 10 BP'!EA$2,'SPACELOG 10 EMPRUNT 2'!$Z$14:$Z$2000,0)),0)</f>
        <v>0</v>
      </c>
      <c r="EB58" s="66">
        <f>IFERROR(INDEX('SPACELOG 10 EMPRUNT 2'!$I$14:$I$2000,MATCH('SPACELOG 10 BP'!EB$2,'SPACELOG 10 EMPRUNT 2'!$Z$14:$Z$2000,0)),0)</f>
        <v>0</v>
      </c>
      <c r="EC58" s="66">
        <f>IFERROR(INDEX('SPACELOG 10 EMPRUNT 2'!$I$14:$I$2000,MATCH('SPACELOG 10 BP'!EC$2,'SPACELOG 10 EMPRUNT 2'!$Z$14:$Z$2000,0)),0)</f>
        <v>0</v>
      </c>
      <c r="ED58" s="66">
        <f>IFERROR(INDEX('SPACELOG 10 EMPRUNT 2'!$I$14:$I$2000,MATCH('SPACELOG 10 BP'!ED$2,'SPACELOG 10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10 EMPRUNT 3'!E6</f>
        <v>0</v>
      </c>
      <c r="D59" s="2" t="s">
        <v>101</v>
      </c>
      <c r="F59" s="66">
        <f>IFERROR(INDEX('SPACELOG 10 EMPRUNT 3'!$I$14:$I$2000,MATCH('SPACELOG 10 BP'!F$2,'SPACELOG 10 EMPRUNT 3'!$Z$14:$Z$2000,0)),0)</f>
        <v>0</v>
      </c>
      <c r="G59" s="66">
        <f>IFERROR(INDEX('SPACELOG 10 EMPRUNT 3'!$I$14:$I$2000,MATCH('SPACELOG 10 BP'!G$2,'SPACELOG 10 EMPRUNT 3'!$Z$14:$Z$2000,0)),0)</f>
        <v>0</v>
      </c>
      <c r="H59" s="66">
        <f>IFERROR(INDEX('SPACELOG 10 EMPRUNT 3'!$I$14:$I$2000,MATCH('SPACELOG 10 BP'!H$2,'SPACELOG 10 EMPRUNT 3'!$Z$14:$Z$2000,0)),0)</f>
        <v>0</v>
      </c>
      <c r="I59" s="66">
        <f>IFERROR(INDEX('SPACELOG 10 EMPRUNT 3'!$I$14:$I$2000,MATCH('SPACELOG 10 BP'!I$2,'SPACELOG 10 EMPRUNT 3'!$Z$14:$Z$2000,0)),0)</f>
        <v>0</v>
      </c>
      <c r="J59" s="66">
        <f>IFERROR(INDEX('SPACELOG 10 EMPRUNT 3'!$I$14:$I$2000,MATCH('SPACELOG 10 BP'!J$2,'SPACELOG 10 EMPRUNT 3'!$Z$14:$Z$2000,0)),0)</f>
        <v>0</v>
      </c>
      <c r="K59" s="66">
        <f>IFERROR(INDEX('SPACELOG 10 EMPRUNT 3'!$I$14:$I$2000,MATCH('SPACELOG 10 BP'!K$2,'SPACELOG 10 EMPRUNT 3'!$Z$14:$Z$2000,0)),0)</f>
        <v>0</v>
      </c>
      <c r="L59" s="66">
        <f>IFERROR(INDEX('SPACELOG 10 EMPRUNT 3'!$I$14:$I$2000,MATCH('SPACELOG 10 BP'!L$2,'SPACELOG 10 EMPRUNT 3'!$Z$14:$Z$2000,0)),0)</f>
        <v>0</v>
      </c>
      <c r="M59" s="66">
        <f>IFERROR(INDEX('SPACELOG 10 EMPRUNT 3'!$I$14:$I$2000,MATCH('SPACELOG 10 BP'!M$2,'SPACELOG 10 EMPRUNT 3'!$Z$14:$Z$2000,0)),0)</f>
        <v>0</v>
      </c>
      <c r="N59" s="66">
        <f>IFERROR(INDEX('SPACELOG 10 EMPRUNT 3'!$I$14:$I$2000,MATCH('SPACELOG 10 BP'!N$2,'SPACELOG 10 EMPRUNT 3'!$Z$14:$Z$2000,0)),0)</f>
        <v>0</v>
      </c>
      <c r="O59" s="66">
        <f>IFERROR(INDEX('SPACELOG 10 EMPRUNT 3'!$I$14:$I$2000,MATCH('SPACELOG 10 BP'!O$2,'SPACELOG 10 EMPRUNT 3'!$Z$14:$Z$2000,0)),0)</f>
        <v>0</v>
      </c>
      <c r="P59" s="66">
        <f>IFERROR(INDEX('SPACELOG 10 EMPRUNT 3'!$I$14:$I$2000,MATCH('SPACELOG 10 BP'!P$2,'SPACELOG 10 EMPRUNT 3'!$Z$14:$Z$2000,0)),0)</f>
        <v>0</v>
      </c>
      <c r="Q59" s="66">
        <f>IFERROR(INDEX('SPACELOG 10 EMPRUNT 3'!$I$14:$I$2000,MATCH('SPACELOG 10 BP'!Q$2,'SPACELOG 10 EMPRUNT 3'!$Z$14:$Z$2000,0)),0)</f>
        <v>0</v>
      </c>
      <c r="R59" s="75">
        <f>SUM(F59:Q59)</f>
        <v>0</v>
      </c>
      <c r="S59" s="66">
        <f>IFERROR(INDEX('SPACELOG 10 EMPRUNT 3'!$I$14:$I$2000,MATCH('SPACELOG 10 BP'!S$2,'SPACELOG 10 EMPRUNT 3'!$Z$14:$Z$2000,0)),0)</f>
        <v>0</v>
      </c>
      <c r="T59" s="66">
        <f>IFERROR(INDEX('SPACELOG 10 EMPRUNT 3'!$I$14:$I$2000,MATCH('SPACELOG 10 BP'!T$2,'SPACELOG 10 EMPRUNT 3'!$Z$14:$Z$2000,0)),0)</f>
        <v>0</v>
      </c>
      <c r="U59" s="66">
        <f>IFERROR(INDEX('SPACELOG 10 EMPRUNT 3'!$I$14:$I$2000,MATCH('SPACELOG 10 BP'!U$2,'SPACELOG 10 EMPRUNT 3'!$Z$14:$Z$2000,0)),0)</f>
        <v>0</v>
      </c>
      <c r="V59" s="66">
        <f>IFERROR(INDEX('SPACELOG 10 EMPRUNT 3'!$I$14:$I$2000,MATCH('SPACELOG 10 BP'!V$2,'SPACELOG 10 EMPRUNT 3'!$Z$14:$Z$2000,0)),0)</f>
        <v>0</v>
      </c>
      <c r="W59" s="66">
        <f>IFERROR(INDEX('SPACELOG 10 EMPRUNT 3'!$I$14:$I$2000,MATCH('SPACELOG 10 BP'!W$2,'SPACELOG 10 EMPRUNT 3'!$Z$14:$Z$2000,0)),0)</f>
        <v>0</v>
      </c>
      <c r="X59" s="66">
        <f>IFERROR(INDEX('SPACELOG 10 EMPRUNT 3'!$I$14:$I$2000,MATCH('SPACELOG 10 BP'!X$2,'SPACELOG 10 EMPRUNT 3'!$Z$14:$Z$2000,0)),0)</f>
        <v>0</v>
      </c>
      <c r="Y59" s="66">
        <f>IFERROR(INDEX('SPACELOG 10 EMPRUNT 3'!$I$14:$I$2000,MATCH('SPACELOG 10 BP'!Y$2,'SPACELOG 10 EMPRUNT 3'!$Z$14:$Z$2000,0)),0)</f>
        <v>0</v>
      </c>
      <c r="Z59" s="66">
        <f>IFERROR(INDEX('SPACELOG 10 EMPRUNT 3'!$I$14:$I$2000,MATCH('SPACELOG 10 BP'!Z$2,'SPACELOG 10 EMPRUNT 3'!$Z$14:$Z$2000,0)),0)</f>
        <v>0</v>
      </c>
      <c r="AA59" s="66">
        <f>IFERROR(INDEX('SPACELOG 10 EMPRUNT 3'!$I$14:$I$2000,MATCH('SPACELOG 10 BP'!AA$2,'SPACELOG 10 EMPRUNT 3'!$Z$14:$Z$2000,0)),0)</f>
        <v>0</v>
      </c>
      <c r="AB59" s="66">
        <f>IFERROR(INDEX('SPACELOG 10 EMPRUNT 3'!$I$14:$I$2000,MATCH('SPACELOG 10 BP'!AB$2,'SPACELOG 10 EMPRUNT 3'!$Z$14:$Z$2000,0)),0)</f>
        <v>0</v>
      </c>
      <c r="AC59" s="66">
        <f>IFERROR(INDEX('SPACELOG 10 EMPRUNT 3'!$I$14:$I$2000,MATCH('SPACELOG 10 BP'!AC$2,'SPACELOG 10 EMPRUNT 3'!$Z$14:$Z$2000,0)),0)</f>
        <v>0</v>
      </c>
      <c r="AD59" s="66">
        <f>IFERROR(INDEX('SPACELOG 10 EMPRUNT 3'!$I$14:$I$2000,MATCH('SPACELOG 10 BP'!AD$2,'SPACELOG 10 EMPRUNT 3'!$Z$14:$Z$2000,0)),0)</f>
        <v>0</v>
      </c>
      <c r="AE59" s="75">
        <f>SUM(S59:AD59)</f>
        <v>0</v>
      </c>
      <c r="AF59" s="66">
        <f>IFERROR(INDEX('SPACELOG 10 EMPRUNT 3'!$I$14:$I$2000,MATCH('SPACELOG 10 BP'!AF$2,'SPACELOG 10 EMPRUNT 3'!$Z$14:$Z$2000,0)),0)</f>
        <v>0</v>
      </c>
      <c r="AG59" s="66">
        <f>IFERROR(INDEX('SPACELOG 10 EMPRUNT 3'!$I$14:$I$2000,MATCH('SPACELOG 10 BP'!AG$2,'SPACELOG 10 EMPRUNT 3'!$Z$14:$Z$2000,0)),0)</f>
        <v>0</v>
      </c>
      <c r="AH59" s="66">
        <f>IFERROR(INDEX('SPACELOG 10 EMPRUNT 3'!$I$14:$I$2000,MATCH('SPACELOG 10 BP'!AH$2,'SPACELOG 10 EMPRUNT 3'!$Z$14:$Z$2000,0)),0)</f>
        <v>0</v>
      </c>
      <c r="AI59" s="66">
        <f>IFERROR(INDEX('SPACELOG 10 EMPRUNT 3'!$I$14:$I$2000,MATCH('SPACELOG 10 BP'!AI$2,'SPACELOG 10 EMPRUNT 3'!$Z$14:$Z$2000,0)),0)</f>
        <v>0</v>
      </c>
      <c r="AJ59" s="66">
        <f>IFERROR(INDEX('SPACELOG 10 EMPRUNT 3'!$I$14:$I$2000,MATCH('SPACELOG 10 BP'!AJ$2,'SPACELOG 10 EMPRUNT 3'!$Z$14:$Z$2000,0)),0)</f>
        <v>0</v>
      </c>
      <c r="AK59" s="66">
        <f>IFERROR(INDEX('SPACELOG 10 EMPRUNT 3'!$I$14:$I$2000,MATCH('SPACELOG 10 BP'!AK$2,'SPACELOG 10 EMPRUNT 3'!$Z$14:$Z$2000,0)),0)</f>
        <v>0</v>
      </c>
      <c r="AL59" s="66">
        <f>IFERROR(INDEX('SPACELOG 10 EMPRUNT 3'!$I$14:$I$2000,MATCH('SPACELOG 10 BP'!AL$2,'SPACELOG 10 EMPRUNT 3'!$Z$14:$Z$2000,0)),0)</f>
        <v>0</v>
      </c>
      <c r="AM59" s="66">
        <f>IFERROR(INDEX('SPACELOG 10 EMPRUNT 3'!$I$14:$I$2000,MATCH('SPACELOG 10 BP'!AM$2,'SPACELOG 10 EMPRUNT 3'!$Z$14:$Z$2000,0)),0)</f>
        <v>0</v>
      </c>
      <c r="AN59" s="66">
        <f>IFERROR(INDEX('SPACELOG 10 EMPRUNT 3'!$I$14:$I$2000,MATCH('SPACELOG 10 BP'!AN$2,'SPACELOG 10 EMPRUNT 3'!$Z$14:$Z$2000,0)),0)</f>
        <v>0</v>
      </c>
      <c r="AO59" s="66">
        <f>IFERROR(INDEX('SPACELOG 10 EMPRUNT 3'!$I$14:$I$2000,MATCH('SPACELOG 10 BP'!AO$2,'SPACELOG 10 EMPRUNT 3'!$Z$14:$Z$2000,0)),0)</f>
        <v>0</v>
      </c>
      <c r="AP59" s="66">
        <f>IFERROR(INDEX('SPACELOG 10 EMPRUNT 3'!$I$14:$I$2000,MATCH('SPACELOG 10 BP'!AP$2,'SPACELOG 10 EMPRUNT 3'!$Z$14:$Z$2000,0)),0)</f>
        <v>0</v>
      </c>
      <c r="AQ59" s="66">
        <f>IFERROR(INDEX('SPACELOG 10 EMPRUNT 3'!$I$14:$I$2000,MATCH('SPACELOG 10 BP'!AQ$2,'SPACELOG 10 EMPRUNT 3'!$Z$14:$Z$2000,0)),0)</f>
        <v>0</v>
      </c>
      <c r="AR59" s="75">
        <f>SUM(AF59:AQ59)</f>
        <v>0</v>
      </c>
      <c r="AS59" s="66">
        <f>IFERROR(INDEX('SPACELOG 10 EMPRUNT 3'!$I$14:$I$2000,MATCH('SPACELOG 10 BP'!AS$2,'SPACELOG 10 EMPRUNT 3'!$Z$14:$Z$2000,0)),0)</f>
        <v>0</v>
      </c>
      <c r="AT59" s="66">
        <f>IFERROR(INDEX('SPACELOG 10 EMPRUNT 3'!$I$14:$I$2000,MATCH('SPACELOG 10 BP'!AT$2,'SPACELOG 10 EMPRUNT 3'!$Z$14:$Z$2000,0)),0)</f>
        <v>0</v>
      </c>
      <c r="AU59" s="66">
        <f>IFERROR(INDEX('SPACELOG 10 EMPRUNT 3'!$I$14:$I$2000,MATCH('SPACELOG 10 BP'!AU$2,'SPACELOG 10 EMPRUNT 3'!$Z$14:$Z$2000,0)),0)</f>
        <v>0</v>
      </c>
      <c r="AV59" s="66">
        <f>IFERROR(INDEX('SPACELOG 10 EMPRUNT 3'!$I$14:$I$2000,MATCH('SPACELOG 10 BP'!AV$2,'SPACELOG 10 EMPRUNT 3'!$Z$14:$Z$2000,0)),0)</f>
        <v>0</v>
      </c>
      <c r="AW59" s="66">
        <f>IFERROR(INDEX('SPACELOG 10 EMPRUNT 3'!$I$14:$I$2000,MATCH('SPACELOG 10 BP'!AW$2,'SPACELOG 10 EMPRUNT 3'!$Z$14:$Z$2000,0)),0)</f>
        <v>0</v>
      </c>
      <c r="AX59" s="66">
        <f>IFERROR(INDEX('SPACELOG 10 EMPRUNT 3'!$I$14:$I$2000,MATCH('SPACELOG 10 BP'!AX$2,'SPACELOG 10 EMPRUNT 3'!$Z$14:$Z$2000,0)),0)</f>
        <v>0</v>
      </c>
      <c r="AY59" s="66">
        <f>IFERROR(INDEX('SPACELOG 10 EMPRUNT 3'!$I$14:$I$2000,MATCH('SPACELOG 10 BP'!AY$2,'SPACELOG 10 EMPRUNT 3'!$Z$14:$Z$2000,0)),0)</f>
        <v>0</v>
      </c>
      <c r="AZ59" s="66">
        <f>IFERROR(INDEX('SPACELOG 10 EMPRUNT 3'!$I$14:$I$2000,MATCH('SPACELOG 10 BP'!AZ$2,'SPACELOG 10 EMPRUNT 3'!$Z$14:$Z$2000,0)),0)</f>
        <v>0</v>
      </c>
      <c r="BA59" s="66">
        <f>IFERROR(INDEX('SPACELOG 10 EMPRUNT 3'!$I$14:$I$2000,MATCH('SPACELOG 10 BP'!BA$2,'SPACELOG 10 EMPRUNT 3'!$Z$14:$Z$2000,0)),0)</f>
        <v>0</v>
      </c>
      <c r="BB59" s="66">
        <f>IFERROR(INDEX('SPACELOG 10 EMPRUNT 3'!$I$14:$I$2000,MATCH('SPACELOG 10 BP'!BB$2,'SPACELOG 10 EMPRUNT 3'!$Z$14:$Z$2000,0)),0)</f>
        <v>0</v>
      </c>
      <c r="BC59" s="66">
        <f>IFERROR(INDEX('SPACELOG 10 EMPRUNT 3'!$I$14:$I$2000,MATCH('SPACELOG 10 BP'!BC$2,'SPACELOG 10 EMPRUNT 3'!$Z$14:$Z$2000,0)),0)</f>
        <v>0</v>
      </c>
      <c r="BD59" s="66">
        <f>IFERROR(INDEX('SPACELOG 10 EMPRUNT 3'!$I$14:$I$2000,MATCH('SPACELOG 10 BP'!BD$2,'SPACELOG 10 EMPRUNT 3'!$Z$14:$Z$2000,0)),0)</f>
        <v>0</v>
      </c>
      <c r="BE59" s="75">
        <f>SUM(AS59:BD59)</f>
        <v>0</v>
      </c>
      <c r="BF59" s="66">
        <f>IFERROR(INDEX('SPACELOG 10 EMPRUNT 3'!$I$14:$I$2000,MATCH('SPACELOG 10 BP'!BF$2,'SPACELOG 10 EMPRUNT 3'!$Z$14:$Z$2000,0)),0)</f>
        <v>0</v>
      </c>
      <c r="BG59" s="66">
        <f>IFERROR(INDEX('SPACELOG 10 EMPRUNT 3'!$I$14:$I$2000,MATCH('SPACELOG 10 BP'!BG$2,'SPACELOG 10 EMPRUNT 3'!$Z$14:$Z$2000,0)),0)</f>
        <v>0</v>
      </c>
      <c r="BH59" s="66">
        <f>IFERROR(INDEX('SPACELOG 10 EMPRUNT 3'!$I$14:$I$2000,MATCH('SPACELOG 10 BP'!BH$2,'SPACELOG 10 EMPRUNT 3'!$Z$14:$Z$2000,0)),0)</f>
        <v>0</v>
      </c>
      <c r="BI59" s="66">
        <f>IFERROR(INDEX('SPACELOG 10 EMPRUNT 3'!$I$14:$I$2000,MATCH('SPACELOG 10 BP'!BI$2,'SPACELOG 10 EMPRUNT 3'!$Z$14:$Z$2000,0)),0)</f>
        <v>0</v>
      </c>
      <c r="BJ59" s="66">
        <f>IFERROR(INDEX('SPACELOG 10 EMPRUNT 3'!$I$14:$I$2000,MATCH('SPACELOG 10 BP'!BJ$2,'SPACELOG 10 EMPRUNT 3'!$Z$14:$Z$2000,0)),0)</f>
        <v>0</v>
      </c>
      <c r="BK59" s="66">
        <f>IFERROR(INDEX('SPACELOG 10 EMPRUNT 3'!$I$14:$I$2000,MATCH('SPACELOG 10 BP'!BK$2,'SPACELOG 10 EMPRUNT 3'!$Z$14:$Z$2000,0)),0)</f>
        <v>0</v>
      </c>
      <c r="BL59" s="66">
        <f>IFERROR(INDEX('SPACELOG 10 EMPRUNT 3'!$I$14:$I$2000,MATCH('SPACELOG 10 BP'!BL$2,'SPACELOG 10 EMPRUNT 3'!$Z$14:$Z$2000,0)),0)</f>
        <v>0</v>
      </c>
      <c r="BM59" s="66">
        <f>IFERROR(INDEX('SPACELOG 10 EMPRUNT 3'!$I$14:$I$2000,MATCH('SPACELOG 10 BP'!BM$2,'SPACELOG 10 EMPRUNT 3'!$Z$14:$Z$2000,0)),0)</f>
        <v>0</v>
      </c>
      <c r="BN59" s="66">
        <f>IFERROR(INDEX('SPACELOG 10 EMPRUNT 3'!$I$14:$I$2000,MATCH('SPACELOG 10 BP'!BN$2,'SPACELOG 10 EMPRUNT 3'!$Z$14:$Z$2000,0)),0)</f>
        <v>0</v>
      </c>
      <c r="BO59" s="66">
        <f>IFERROR(INDEX('SPACELOG 10 EMPRUNT 3'!$I$14:$I$2000,MATCH('SPACELOG 10 BP'!BO$2,'SPACELOG 10 EMPRUNT 3'!$Z$14:$Z$2000,0)),0)</f>
        <v>0</v>
      </c>
      <c r="BP59" s="66">
        <f>IFERROR(INDEX('SPACELOG 10 EMPRUNT 3'!$I$14:$I$2000,MATCH('SPACELOG 10 BP'!BP$2,'SPACELOG 10 EMPRUNT 3'!$Z$14:$Z$2000,0)),0)</f>
        <v>0</v>
      </c>
      <c r="BQ59" s="66">
        <f>IFERROR(INDEX('SPACELOG 10 EMPRUNT 3'!$I$14:$I$2000,MATCH('SPACELOG 10 BP'!BQ$2,'SPACELOG 10 EMPRUNT 3'!$Z$14:$Z$2000,0)),0)</f>
        <v>0</v>
      </c>
      <c r="BR59" s="75">
        <f>SUM(BF59:BQ59)</f>
        <v>0</v>
      </c>
      <c r="BS59" s="66">
        <f>IFERROR(INDEX('SPACELOG 10 EMPRUNT 3'!$I$14:$I$2000,MATCH('SPACELOG 10 BP'!BS$2,'SPACELOG 10 EMPRUNT 3'!$Z$14:$Z$2000,0)),0)</f>
        <v>0</v>
      </c>
      <c r="BT59" s="66">
        <f>IFERROR(INDEX('SPACELOG 10 EMPRUNT 3'!$I$14:$I$2000,MATCH('SPACELOG 10 BP'!BT$2,'SPACELOG 10 EMPRUNT 3'!$Z$14:$Z$2000,0)),0)</f>
        <v>0</v>
      </c>
      <c r="BU59" s="66">
        <f>IFERROR(INDEX('SPACELOG 10 EMPRUNT 3'!$I$14:$I$2000,MATCH('SPACELOG 10 BP'!BU$2,'SPACELOG 10 EMPRUNT 3'!$Z$14:$Z$2000,0)),0)</f>
        <v>0</v>
      </c>
      <c r="BV59" s="66">
        <f>IFERROR(INDEX('SPACELOG 10 EMPRUNT 3'!$I$14:$I$2000,MATCH('SPACELOG 10 BP'!BV$2,'SPACELOG 10 EMPRUNT 3'!$Z$14:$Z$2000,0)),0)</f>
        <v>0</v>
      </c>
      <c r="BW59" s="66">
        <f>IFERROR(INDEX('SPACELOG 10 EMPRUNT 3'!$I$14:$I$2000,MATCH('SPACELOG 10 BP'!BW$2,'SPACELOG 10 EMPRUNT 3'!$Z$14:$Z$2000,0)),0)</f>
        <v>0</v>
      </c>
      <c r="BX59" s="66">
        <f>IFERROR(INDEX('SPACELOG 10 EMPRUNT 3'!$I$14:$I$2000,MATCH('SPACELOG 10 BP'!BX$2,'SPACELOG 10 EMPRUNT 3'!$Z$14:$Z$2000,0)),0)</f>
        <v>0</v>
      </c>
      <c r="BY59" s="66">
        <f>IFERROR(INDEX('SPACELOG 10 EMPRUNT 3'!$I$14:$I$2000,MATCH('SPACELOG 10 BP'!BY$2,'SPACELOG 10 EMPRUNT 3'!$Z$14:$Z$2000,0)),0)</f>
        <v>0</v>
      </c>
      <c r="BZ59" s="66">
        <f>IFERROR(INDEX('SPACELOG 10 EMPRUNT 3'!$I$14:$I$2000,MATCH('SPACELOG 10 BP'!BZ$2,'SPACELOG 10 EMPRUNT 3'!$Z$14:$Z$2000,0)),0)</f>
        <v>0</v>
      </c>
      <c r="CA59" s="66">
        <f>IFERROR(INDEX('SPACELOG 10 EMPRUNT 3'!$I$14:$I$2000,MATCH('SPACELOG 10 BP'!CA$2,'SPACELOG 10 EMPRUNT 3'!$Z$14:$Z$2000,0)),0)</f>
        <v>0</v>
      </c>
      <c r="CB59" s="66">
        <f>IFERROR(INDEX('SPACELOG 10 EMPRUNT 3'!$I$14:$I$2000,MATCH('SPACELOG 10 BP'!CB$2,'SPACELOG 10 EMPRUNT 3'!$Z$14:$Z$2000,0)),0)</f>
        <v>0</v>
      </c>
      <c r="CC59" s="66">
        <f>IFERROR(INDEX('SPACELOG 10 EMPRUNT 3'!$I$14:$I$2000,MATCH('SPACELOG 10 BP'!CC$2,'SPACELOG 10 EMPRUNT 3'!$Z$14:$Z$2000,0)),0)</f>
        <v>0</v>
      </c>
      <c r="CD59" s="66">
        <f>IFERROR(INDEX('SPACELOG 10 EMPRUNT 3'!$I$14:$I$2000,MATCH('SPACELOG 10 BP'!CD$2,'SPACELOG 10 EMPRUNT 3'!$Z$14:$Z$2000,0)),0)</f>
        <v>0</v>
      </c>
      <c r="CE59" s="75">
        <f>SUM(BS59:CD59)</f>
        <v>0</v>
      </c>
      <c r="CF59" s="66">
        <f>IFERROR(INDEX('SPACELOG 10 EMPRUNT 3'!$I$14:$I$2000,MATCH('SPACELOG 10 BP'!CF$2,'SPACELOG 10 EMPRUNT 3'!$Z$14:$Z$2000,0)),0)</f>
        <v>0</v>
      </c>
      <c r="CG59" s="66">
        <f>IFERROR(INDEX('SPACELOG 10 EMPRUNT 3'!$I$14:$I$2000,MATCH('SPACELOG 10 BP'!CG$2,'SPACELOG 10 EMPRUNT 3'!$Z$14:$Z$2000,0)),0)</f>
        <v>0</v>
      </c>
      <c r="CH59" s="66">
        <f>IFERROR(INDEX('SPACELOG 10 EMPRUNT 3'!$I$14:$I$2000,MATCH('SPACELOG 10 BP'!CH$2,'SPACELOG 10 EMPRUNT 3'!$Z$14:$Z$2000,0)),0)</f>
        <v>0</v>
      </c>
      <c r="CI59" s="66">
        <f>IFERROR(INDEX('SPACELOG 10 EMPRUNT 3'!$I$14:$I$2000,MATCH('SPACELOG 10 BP'!CI$2,'SPACELOG 10 EMPRUNT 3'!$Z$14:$Z$2000,0)),0)</f>
        <v>0</v>
      </c>
      <c r="CJ59" s="66">
        <f>IFERROR(INDEX('SPACELOG 10 EMPRUNT 3'!$I$14:$I$2000,MATCH('SPACELOG 10 BP'!CJ$2,'SPACELOG 10 EMPRUNT 3'!$Z$14:$Z$2000,0)),0)</f>
        <v>0</v>
      </c>
      <c r="CK59" s="66">
        <f>IFERROR(INDEX('SPACELOG 10 EMPRUNT 3'!$I$14:$I$2000,MATCH('SPACELOG 10 BP'!CK$2,'SPACELOG 10 EMPRUNT 3'!$Z$14:$Z$2000,0)),0)</f>
        <v>0</v>
      </c>
      <c r="CL59" s="66">
        <f>IFERROR(INDEX('SPACELOG 10 EMPRUNT 3'!$I$14:$I$2000,MATCH('SPACELOG 10 BP'!CL$2,'SPACELOG 10 EMPRUNT 3'!$Z$14:$Z$2000,0)),0)</f>
        <v>0</v>
      </c>
      <c r="CM59" s="66">
        <f>IFERROR(INDEX('SPACELOG 10 EMPRUNT 3'!$I$14:$I$2000,MATCH('SPACELOG 10 BP'!CM$2,'SPACELOG 10 EMPRUNT 3'!$Z$14:$Z$2000,0)),0)</f>
        <v>0</v>
      </c>
      <c r="CN59" s="66">
        <f>IFERROR(INDEX('SPACELOG 10 EMPRUNT 3'!$I$14:$I$2000,MATCH('SPACELOG 10 BP'!CN$2,'SPACELOG 10 EMPRUNT 3'!$Z$14:$Z$2000,0)),0)</f>
        <v>0</v>
      </c>
      <c r="CO59" s="66">
        <f>IFERROR(INDEX('SPACELOG 10 EMPRUNT 3'!$I$14:$I$2000,MATCH('SPACELOG 10 BP'!CO$2,'SPACELOG 10 EMPRUNT 3'!$Z$14:$Z$2000,0)),0)</f>
        <v>0</v>
      </c>
      <c r="CP59" s="66">
        <f>IFERROR(INDEX('SPACELOG 10 EMPRUNT 3'!$I$14:$I$2000,MATCH('SPACELOG 10 BP'!CP$2,'SPACELOG 10 EMPRUNT 3'!$Z$14:$Z$2000,0)),0)</f>
        <v>0</v>
      </c>
      <c r="CQ59" s="66">
        <f>IFERROR(INDEX('SPACELOG 10 EMPRUNT 3'!$I$14:$I$2000,MATCH('SPACELOG 10 BP'!CQ$2,'SPACELOG 10 EMPRUNT 3'!$Z$14:$Z$2000,0)),0)</f>
        <v>0</v>
      </c>
      <c r="CR59" s="75">
        <f>SUM(CF59:CQ59)</f>
        <v>0</v>
      </c>
      <c r="CS59" s="66">
        <f>IFERROR(INDEX('SPACELOG 10 EMPRUNT 3'!$I$14:$I$2000,MATCH('SPACELOG 10 BP'!CS$2,'SPACELOG 10 EMPRUNT 3'!$Z$14:$Z$2000,0)),0)</f>
        <v>0</v>
      </c>
      <c r="CT59" s="66">
        <f>IFERROR(INDEX('SPACELOG 10 EMPRUNT 3'!$I$14:$I$2000,MATCH('SPACELOG 10 BP'!CT$2,'SPACELOG 10 EMPRUNT 3'!$Z$14:$Z$2000,0)),0)</f>
        <v>0</v>
      </c>
      <c r="CU59" s="66">
        <f>IFERROR(INDEX('SPACELOG 10 EMPRUNT 3'!$I$14:$I$2000,MATCH('SPACELOG 10 BP'!CU$2,'SPACELOG 10 EMPRUNT 3'!$Z$14:$Z$2000,0)),0)</f>
        <v>0</v>
      </c>
      <c r="CV59" s="66">
        <f>IFERROR(INDEX('SPACELOG 10 EMPRUNT 3'!$I$14:$I$2000,MATCH('SPACELOG 10 BP'!CV$2,'SPACELOG 10 EMPRUNT 3'!$Z$14:$Z$2000,0)),0)</f>
        <v>0</v>
      </c>
      <c r="CW59" s="66">
        <f>IFERROR(INDEX('SPACELOG 10 EMPRUNT 3'!$I$14:$I$2000,MATCH('SPACELOG 10 BP'!CW$2,'SPACELOG 10 EMPRUNT 3'!$Z$14:$Z$2000,0)),0)</f>
        <v>0</v>
      </c>
      <c r="CX59" s="66">
        <f>IFERROR(INDEX('SPACELOG 10 EMPRUNT 3'!$I$14:$I$2000,MATCH('SPACELOG 10 BP'!CX$2,'SPACELOG 10 EMPRUNT 3'!$Z$14:$Z$2000,0)),0)</f>
        <v>0</v>
      </c>
      <c r="CY59" s="66">
        <f>IFERROR(INDEX('SPACELOG 10 EMPRUNT 3'!$I$14:$I$2000,MATCH('SPACELOG 10 BP'!CY$2,'SPACELOG 10 EMPRUNT 3'!$Z$14:$Z$2000,0)),0)</f>
        <v>0</v>
      </c>
      <c r="CZ59" s="66">
        <f>IFERROR(INDEX('SPACELOG 10 EMPRUNT 3'!$I$14:$I$2000,MATCH('SPACELOG 10 BP'!CZ$2,'SPACELOG 10 EMPRUNT 3'!$Z$14:$Z$2000,0)),0)</f>
        <v>0</v>
      </c>
      <c r="DA59" s="66">
        <f>IFERROR(INDEX('SPACELOG 10 EMPRUNT 3'!$I$14:$I$2000,MATCH('SPACELOG 10 BP'!DA$2,'SPACELOG 10 EMPRUNT 3'!$Z$14:$Z$2000,0)),0)</f>
        <v>0</v>
      </c>
      <c r="DB59" s="66">
        <f>IFERROR(INDEX('SPACELOG 10 EMPRUNT 3'!$I$14:$I$2000,MATCH('SPACELOG 10 BP'!DB$2,'SPACELOG 10 EMPRUNT 3'!$Z$14:$Z$2000,0)),0)</f>
        <v>0</v>
      </c>
      <c r="DC59" s="66">
        <f>IFERROR(INDEX('SPACELOG 10 EMPRUNT 3'!$I$14:$I$2000,MATCH('SPACELOG 10 BP'!DC$2,'SPACELOG 10 EMPRUNT 3'!$Z$14:$Z$2000,0)),0)</f>
        <v>0</v>
      </c>
      <c r="DD59" s="66">
        <f>IFERROR(INDEX('SPACELOG 10 EMPRUNT 3'!$I$14:$I$2000,MATCH('SPACELOG 10 BP'!DD$2,'SPACELOG 10 EMPRUNT 3'!$Z$14:$Z$2000,0)),0)</f>
        <v>0</v>
      </c>
      <c r="DE59" s="75">
        <f>SUM(CS59:DD59)</f>
        <v>0</v>
      </c>
      <c r="DF59" s="66">
        <f>IFERROR(INDEX('SPACELOG 10 EMPRUNT 3'!$I$14:$I$2000,MATCH('SPACELOG 10 BP'!DF$2,'SPACELOG 10 EMPRUNT 3'!$Z$14:$Z$2000,0)),0)</f>
        <v>0</v>
      </c>
      <c r="DG59" s="66">
        <f>IFERROR(INDEX('SPACELOG 10 EMPRUNT 3'!$I$14:$I$2000,MATCH('SPACELOG 10 BP'!DG$2,'SPACELOG 10 EMPRUNT 3'!$Z$14:$Z$2000,0)),0)</f>
        <v>0</v>
      </c>
      <c r="DH59" s="66">
        <f>IFERROR(INDEX('SPACELOG 10 EMPRUNT 3'!$I$14:$I$2000,MATCH('SPACELOG 10 BP'!DH$2,'SPACELOG 10 EMPRUNT 3'!$Z$14:$Z$2000,0)),0)</f>
        <v>0</v>
      </c>
      <c r="DI59" s="66">
        <f>IFERROR(INDEX('SPACELOG 10 EMPRUNT 3'!$I$14:$I$2000,MATCH('SPACELOG 10 BP'!DI$2,'SPACELOG 10 EMPRUNT 3'!$Z$14:$Z$2000,0)),0)</f>
        <v>0</v>
      </c>
      <c r="DJ59" s="66">
        <f>IFERROR(INDEX('SPACELOG 10 EMPRUNT 3'!$I$14:$I$2000,MATCH('SPACELOG 10 BP'!DJ$2,'SPACELOG 10 EMPRUNT 3'!$Z$14:$Z$2000,0)),0)</f>
        <v>0</v>
      </c>
      <c r="DK59" s="66">
        <f>IFERROR(INDEX('SPACELOG 10 EMPRUNT 3'!$I$14:$I$2000,MATCH('SPACELOG 10 BP'!DK$2,'SPACELOG 10 EMPRUNT 3'!$Z$14:$Z$2000,0)),0)</f>
        <v>0</v>
      </c>
      <c r="DL59" s="66">
        <f>IFERROR(INDEX('SPACELOG 10 EMPRUNT 3'!$I$14:$I$2000,MATCH('SPACELOG 10 BP'!DL$2,'SPACELOG 10 EMPRUNT 3'!$Z$14:$Z$2000,0)),0)</f>
        <v>0</v>
      </c>
      <c r="DM59" s="66">
        <f>IFERROR(INDEX('SPACELOG 10 EMPRUNT 3'!$I$14:$I$2000,MATCH('SPACELOG 10 BP'!DM$2,'SPACELOG 10 EMPRUNT 3'!$Z$14:$Z$2000,0)),0)</f>
        <v>0</v>
      </c>
      <c r="DN59" s="66">
        <f>IFERROR(INDEX('SPACELOG 10 EMPRUNT 3'!$I$14:$I$2000,MATCH('SPACELOG 10 BP'!DN$2,'SPACELOG 10 EMPRUNT 3'!$Z$14:$Z$2000,0)),0)</f>
        <v>0</v>
      </c>
      <c r="DO59" s="66">
        <f>IFERROR(INDEX('SPACELOG 10 EMPRUNT 3'!$I$14:$I$2000,MATCH('SPACELOG 10 BP'!DO$2,'SPACELOG 10 EMPRUNT 3'!$Z$14:$Z$2000,0)),0)</f>
        <v>0</v>
      </c>
      <c r="DP59" s="66">
        <f>IFERROR(INDEX('SPACELOG 10 EMPRUNT 3'!$I$14:$I$2000,MATCH('SPACELOG 10 BP'!DP$2,'SPACELOG 10 EMPRUNT 3'!$Z$14:$Z$2000,0)),0)</f>
        <v>0</v>
      </c>
      <c r="DQ59" s="66">
        <f>IFERROR(INDEX('SPACELOG 10 EMPRUNT 3'!$I$14:$I$2000,MATCH('SPACELOG 10 BP'!DQ$2,'SPACELOG 10 EMPRUNT 3'!$Z$14:$Z$2000,0)),0)</f>
        <v>0</v>
      </c>
      <c r="DR59" s="75">
        <f>SUM(DF59:DQ59)</f>
        <v>0</v>
      </c>
      <c r="DS59" s="66">
        <f>IFERROR(INDEX('SPACELOG 10 EMPRUNT 3'!$I$14:$I$2000,MATCH('SPACELOG 10 BP'!DS$2,'SPACELOG 10 EMPRUNT 3'!$Z$14:$Z$2000,0)),0)</f>
        <v>0</v>
      </c>
      <c r="DT59" s="66">
        <f>IFERROR(INDEX('SPACELOG 10 EMPRUNT 3'!$I$14:$I$2000,MATCH('SPACELOG 10 BP'!DT$2,'SPACELOG 10 EMPRUNT 3'!$Z$14:$Z$2000,0)),0)</f>
        <v>0</v>
      </c>
      <c r="DU59" s="66">
        <f>IFERROR(INDEX('SPACELOG 10 EMPRUNT 3'!$I$14:$I$2000,MATCH('SPACELOG 10 BP'!DU$2,'SPACELOG 10 EMPRUNT 3'!$Z$14:$Z$2000,0)),0)</f>
        <v>0</v>
      </c>
      <c r="DV59" s="66">
        <f>IFERROR(INDEX('SPACELOG 10 EMPRUNT 3'!$I$14:$I$2000,MATCH('SPACELOG 10 BP'!DV$2,'SPACELOG 10 EMPRUNT 3'!$Z$14:$Z$2000,0)),0)</f>
        <v>0</v>
      </c>
      <c r="DW59" s="66">
        <f>IFERROR(INDEX('SPACELOG 10 EMPRUNT 3'!$I$14:$I$2000,MATCH('SPACELOG 10 BP'!DW$2,'SPACELOG 10 EMPRUNT 3'!$Z$14:$Z$2000,0)),0)</f>
        <v>0</v>
      </c>
      <c r="DX59" s="66">
        <f>IFERROR(INDEX('SPACELOG 10 EMPRUNT 3'!$I$14:$I$2000,MATCH('SPACELOG 10 BP'!DX$2,'SPACELOG 10 EMPRUNT 3'!$Z$14:$Z$2000,0)),0)</f>
        <v>0</v>
      </c>
      <c r="DY59" s="66">
        <f>IFERROR(INDEX('SPACELOG 10 EMPRUNT 3'!$I$14:$I$2000,MATCH('SPACELOG 10 BP'!DY$2,'SPACELOG 10 EMPRUNT 3'!$Z$14:$Z$2000,0)),0)</f>
        <v>0</v>
      </c>
      <c r="DZ59" s="66">
        <f>IFERROR(INDEX('SPACELOG 10 EMPRUNT 3'!$I$14:$I$2000,MATCH('SPACELOG 10 BP'!DZ$2,'SPACELOG 10 EMPRUNT 3'!$Z$14:$Z$2000,0)),0)</f>
        <v>0</v>
      </c>
      <c r="EA59" s="66">
        <f>IFERROR(INDEX('SPACELOG 10 EMPRUNT 3'!$I$14:$I$2000,MATCH('SPACELOG 10 BP'!EA$2,'SPACELOG 10 EMPRUNT 3'!$Z$14:$Z$2000,0)),0)</f>
        <v>0</v>
      </c>
      <c r="EB59" s="66">
        <f>IFERROR(INDEX('SPACELOG 10 EMPRUNT 3'!$I$14:$I$2000,MATCH('SPACELOG 10 BP'!EB$2,'SPACELOG 10 EMPRUNT 3'!$Z$14:$Z$2000,0)),0)</f>
        <v>0</v>
      </c>
      <c r="EC59" s="66">
        <f>IFERROR(INDEX('SPACELOG 10 EMPRUNT 3'!$I$14:$I$2000,MATCH('SPACELOG 10 BP'!EC$2,'SPACELOG 10 EMPRUNT 3'!$Z$14:$Z$2000,0)),0)</f>
        <v>0</v>
      </c>
      <c r="ED59" s="66">
        <f>IFERROR(INDEX('SPACELOG 10 EMPRUNT 3'!$I$14:$I$2000,MATCH('SPACELOG 10 BP'!ED$2,'SPACELOG 10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10 EMPRUNT 3'!I5</f>
        <v/>
      </c>
      <c r="D60" s="22" t="s">
        <v>102</v>
      </c>
      <c r="E60" s="79"/>
      <c r="F60" s="66">
        <f t="shared" ref="F60:Q60" si="179">F55-F57-F58-F59</f>
        <v>0</v>
      </c>
      <c r="G60" s="66">
        <f t="shared" si="179"/>
        <v>0</v>
      </c>
      <c r="H60" s="66">
        <f t="shared" si="179"/>
        <v>0</v>
      </c>
      <c r="I60" s="66">
        <f t="shared" si="179"/>
        <v>0</v>
      </c>
      <c r="J60" s="66">
        <f t="shared" si="179"/>
        <v>0</v>
      </c>
      <c r="K60" s="66">
        <f t="shared" si="179"/>
        <v>0</v>
      </c>
      <c r="L60" s="66">
        <f t="shared" si="179"/>
        <v>0</v>
      </c>
      <c r="M60" s="66">
        <f t="shared" si="179"/>
        <v>0</v>
      </c>
      <c r="N60" s="66">
        <f t="shared" si="179"/>
        <v>0</v>
      </c>
      <c r="O60" s="66">
        <f t="shared" si="179"/>
        <v>0</v>
      </c>
      <c r="P60" s="66">
        <f t="shared" si="179"/>
        <v>0</v>
      </c>
      <c r="Q60" s="66">
        <f t="shared" si="179"/>
        <v>0</v>
      </c>
      <c r="R60" s="75">
        <f>SUM(F60:Q60)</f>
        <v>0</v>
      </c>
      <c r="S60" s="66">
        <f t="shared" ref="S60:AD60" si="180">S55-S57-S58-S59</f>
        <v>0</v>
      </c>
      <c r="T60" s="66">
        <f t="shared" si="180"/>
        <v>0</v>
      </c>
      <c r="U60" s="66">
        <f t="shared" si="180"/>
        <v>0</v>
      </c>
      <c r="V60" s="66">
        <f t="shared" si="180"/>
        <v>0</v>
      </c>
      <c r="W60" s="66">
        <f t="shared" si="180"/>
        <v>0</v>
      </c>
      <c r="X60" s="66">
        <f t="shared" si="180"/>
        <v>0</v>
      </c>
      <c r="Y60" s="66">
        <f t="shared" si="180"/>
        <v>0</v>
      </c>
      <c r="Z60" s="66">
        <f t="shared" si="180"/>
        <v>0</v>
      </c>
      <c r="AA60" s="66">
        <f t="shared" si="180"/>
        <v>0</v>
      </c>
      <c r="AB60" s="66">
        <f t="shared" si="180"/>
        <v>0</v>
      </c>
      <c r="AC60" s="66">
        <f t="shared" si="180"/>
        <v>0</v>
      </c>
      <c r="AD60" s="66">
        <f t="shared" si="180"/>
        <v>0</v>
      </c>
      <c r="AE60" s="75">
        <f>SUM(S60:AD60)</f>
        <v>0</v>
      </c>
      <c r="AF60" s="66">
        <f t="shared" ref="AF60:AQ60" si="181">AF55-AF57-AF58-AF59</f>
        <v>0</v>
      </c>
      <c r="AG60" s="66">
        <f t="shared" si="181"/>
        <v>0</v>
      </c>
      <c r="AH60" s="66">
        <f t="shared" si="181"/>
        <v>0</v>
      </c>
      <c r="AI60" s="66">
        <f t="shared" si="181"/>
        <v>0</v>
      </c>
      <c r="AJ60" s="66">
        <f t="shared" si="181"/>
        <v>0</v>
      </c>
      <c r="AK60" s="66">
        <f t="shared" si="181"/>
        <v>0</v>
      </c>
      <c r="AL60" s="66">
        <f t="shared" si="181"/>
        <v>0</v>
      </c>
      <c r="AM60" s="66">
        <f t="shared" si="181"/>
        <v>0</v>
      </c>
      <c r="AN60" s="66">
        <f t="shared" si="181"/>
        <v>0</v>
      </c>
      <c r="AO60" s="66">
        <f t="shared" si="181"/>
        <v>0</v>
      </c>
      <c r="AP60" s="66">
        <f t="shared" si="181"/>
        <v>0</v>
      </c>
      <c r="AQ60" s="66">
        <f t="shared" si="181"/>
        <v>0</v>
      </c>
      <c r="AR60" s="75">
        <f>SUM(AF60:AQ60)</f>
        <v>0</v>
      </c>
      <c r="AS60" s="66">
        <f t="shared" ref="AS60:BD60" si="182">AS55-AS57-AS58-AS59</f>
        <v>0</v>
      </c>
      <c r="AT60" s="66">
        <f t="shared" si="182"/>
        <v>0</v>
      </c>
      <c r="AU60" s="66">
        <f t="shared" si="182"/>
        <v>0</v>
      </c>
      <c r="AV60" s="66">
        <f t="shared" si="182"/>
        <v>0</v>
      </c>
      <c r="AW60" s="66">
        <f t="shared" si="182"/>
        <v>0</v>
      </c>
      <c r="AX60" s="66">
        <f t="shared" si="182"/>
        <v>0</v>
      </c>
      <c r="AY60" s="66">
        <f t="shared" si="182"/>
        <v>0</v>
      </c>
      <c r="AZ60" s="66">
        <f t="shared" si="182"/>
        <v>0</v>
      </c>
      <c r="BA60" s="66">
        <f t="shared" si="182"/>
        <v>0</v>
      </c>
      <c r="BB60" s="66">
        <f t="shared" si="182"/>
        <v>0</v>
      </c>
      <c r="BC60" s="66">
        <f t="shared" si="182"/>
        <v>0</v>
      </c>
      <c r="BD60" s="66">
        <f t="shared" si="182"/>
        <v>0</v>
      </c>
      <c r="BE60" s="75">
        <f>SUM(AS60:BD60)</f>
        <v>0</v>
      </c>
      <c r="BF60" s="66">
        <f t="shared" ref="BF60:BQ60" si="183">BF55-BF57-BF58-BF59</f>
        <v>0</v>
      </c>
      <c r="BG60" s="66">
        <f t="shared" si="183"/>
        <v>0</v>
      </c>
      <c r="BH60" s="66">
        <f t="shared" si="183"/>
        <v>0</v>
      </c>
      <c r="BI60" s="66">
        <f t="shared" si="183"/>
        <v>0</v>
      </c>
      <c r="BJ60" s="66">
        <f t="shared" si="183"/>
        <v>0</v>
      </c>
      <c r="BK60" s="66">
        <f t="shared" si="183"/>
        <v>0</v>
      </c>
      <c r="BL60" s="66">
        <f t="shared" si="183"/>
        <v>0</v>
      </c>
      <c r="BM60" s="66">
        <f t="shared" si="183"/>
        <v>0</v>
      </c>
      <c r="BN60" s="66">
        <f t="shared" si="183"/>
        <v>0</v>
      </c>
      <c r="BO60" s="66">
        <f t="shared" si="183"/>
        <v>0</v>
      </c>
      <c r="BP60" s="66">
        <f t="shared" si="183"/>
        <v>0</v>
      </c>
      <c r="BQ60" s="66">
        <f t="shared" si="183"/>
        <v>0</v>
      </c>
      <c r="BR60" s="75">
        <f>SUM(BF60:BQ60)</f>
        <v>0</v>
      </c>
      <c r="BS60" s="66">
        <f t="shared" ref="BS60:CD60" si="184">BS55-BS57-BS58-BS59</f>
        <v>0</v>
      </c>
      <c r="BT60" s="66">
        <f t="shared" si="184"/>
        <v>0</v>
      </c>
      <c r="BU60" s="66">
        <f t="shared" si="184"/>
        <v>0</v>
      </c>
      <c r="BV60" s="66">
        <f t="shared" si="184"/>
        <v>0</v>
      </c>
      <c r="BW60" s="66">
        <f t="shared" si="184"/>
        <v>0</v>
      </c>
      <c r="BX60" s="66">
        <f t="shared" si="184"/>
        <v>0</v>
      </c>
      <c r="BY60" s="66">
        <f t="shared" si="184"/>
        <v>0</v>
      </c>
      <c r="BZ60" s="66">
        <f t="shared" si="184"/>
        <v>0</v>
      </c>
      <c r="CA60" s="66">
        <f t="shared" si="184"/>
        <v>0</v>
      </c>
      <c r="CB60" s="66">
        <f t="shared" si="184"/>
        <v>0</v>
      </c>
      <c r="CC60" s="66">
        <f t="shared" si="184"/>
        <v>0</v>
      </c>
      <c r="CD60" s="66">
        <f t="shared" si="184"/>
        <v>0</v>
      </c>
      <c r="CE60" s="75">
        <f>SUM(BS60:CD60)</f>
        <v>0</v>
      </c>
      <c r="CF60" s="66">
        <f t="shared" ref="CF60:CQ60" si="185">CF55-CF57-CF58-CF59</f>
        <v>0</v>
      </c>
      <c r="CG60" s="66">
        <f t="shared" si="185"/>
        <v>0</v>
      </c>
      <c r="CH60" s="66">
        <f t="shared" si="185"/>
        <v>0</v>
      </c>
      <c r="CI60" s="66">
        <f t="shared" si="185"/>
        <v>0</v>
      </c>
      <c r="CJ60" s="66">
        <f t="shared" si="185"/>
        <v>0</v>
      </c>
      <c r="CK60" s="66">
        <f t="shared" si="185"/>
        <v>0</v>
      </c>
      <c r="CL60" s="66">
        <f t="shared" si="185"/>
        <v>0</v>
      </c>
      <c r="CM60" s="66">
        <f t="shared" si="185"/>
        <v>0</v>
      </c>
      <c r="CN60" s="66">
        <f t="shared" si="185"/>
        <v>0</v>
      </c>
      <c r="CO60" s="66">
        <f t="shared" si="185"/>
        <v>0</v>
      </c>
      <c r="CP60" s="66">
        <f t="shared" si="185"/>
        <v>0</v>
      </c>
      <c r="CQ60" s="66">
        <f t="shared" si="185"/>
        <v>0</v>
      </c>
      <c r="CR60" s="75">
        <f>SUM(CF60:CQ60)</f>
        <v>0</v>
      </c>
      <c r="CS60" s="66">
        <f t="shared" ref="CS60:DD60" si="186">CS55-CS57-CS58-CS59</f>
        <v>0</v>
      </c>
      <c r="CT60" s="66">
        <f t="shared" si="186"/>
        <v>0</v>
      </c>
      <c r="CU60" s="66">
        <f t="shared" si="186"/>
        <v>0</v>
      </c>
      <c r="CV60" s="66">
        <f t="shared" si="186"/>
        <v>0</v>
      </c>
      <c r="CW60" s="66">
        <f t="shared" si="186"/>
        <v>0</v>
      </c>
      <c r="CX60" s="66">
        <f t="shared" si="186"/>
        <v>0</v>
      </c>
      <c r="CY60" s="66">
        <f t="shared" si="186"/>
        <v>0</v>
      </c>
      <c r="CZ60" s="66">
        <f t="shared" si="186"/>
        <v>0</v>
      </c>
      <c r="DA60" s="66">
        <f t="shared" si="186"/>
        <v>0</v>
      </c>
      <c r="DB60" s="66">
        <f t="shared" si="186"/>
        <v>0</v>
      </c>
      <c r="DC60" s="66">
        <f t="shared" si="186"/>
        <v>0</v>
      </c>
      <c r="DD60" s="66">
        <f t="shared" si="186"/>
        <v>0</v>
      </c>
      <c r="DE60" s="75">
        <f>SUM(CS60:DD60)</f>
        <v>0</v>
      </c>
      <c r="DF60" s="66">
        <f t="shared" ref="DF60:DQ60" si="187">DF55-DF57-DF58-DF59</f>
        <v>0</v>
      </c>
      <c r="DG60" s="66">
        <f t="shared" si="187"/>
        <v>0</v>
      </c>
      <c r="DH60" s="66">
        <f t="shared" si="187"/>
        <v>0</v>
      </c>
      <c r="DI60" s="66">
        <f t="shared" si="187"/>
        <v>0</v>
      </c>
      <c r="DJ60" s="66">
        <f t="shared" si="187"/>
        <v>0</v>
      </c>
      <c r="DK60" s="66">
        <f t="shared" si="187"/>
        <v>0</v>
      </c>
      <c r="DL60" s="66">
        <f t="shared" si="187"/>
        <v>0</v>
      </c>
      <c r="DM60" s="66">
        <f t="shared" si="187"/>
        <v>0</v>
      </c>
      <c r="DN60" s="66">
        <f t="shared" si="187"/>
        <v>0</v>
      </c>
      <c r="DO60" s="66">
        <f t="shared" si="187"/>
        <v>0</v>
      </c>
      <c r="DP60" s="66">
        <f t="shared" si="187"/>
        <v>0</v>
      </c>
      <c r="DQ60" s="66">
        <f t="shared" si="187"/>
        <v>0</v>
      </c>
      <c r="DR60" s="75">
        <f>SUM(DF60:DQ60)</f>
        <v>0</v>
      </c>
      <c r="DS60" s="66">
        <f t="shared" ref="DS60:ED60" si="188">DS55-DS57-DS58-DS59</f>
        <v>0</v>
      </c>
      <c r="DT60" s="66">
        <f t="shared" si="188"/>
        <v>0</v>
      </c>
      <c r="DU60" s="66">
        <f t="shared" si="188"/>
        <v>0</v>
      </c>
      <c r="DV60" s="66">
        <f t="shared" si="188"/>
        <v>0</v>
      </c>
      <c r="DW60" s="66">
        <f t="shared" si="188"/>
        <v>0</v>
      </c>
      <c r="DX60" s="66">
        <f t="shared" si="188"/>
        <v>0</v>
      </c>
      <c r="DY60" s="66">
        <f t="shared" si="188"/>
        <v>0</v>
      </c>
      <c r="DZ60" s="66">
        <f t="shared" si="188"/>
        <v>0</v>
      </c>
      <c r="EA60" s="66">
        <f t="shared" si="188"/>
        <v>0</v>
      </c>
      <c r="EB60" s="66">
        <f t="shared" si="188"/>
        <v>0</v>
      </c>
      <c r="EC60" s="66">
        <f t="shared" si="188"/>
        <v>0</v>
      </c>
      <c r="ED60" s="66">
        <f t="shared" si="188"/>
        <v>0</v>
      </c>
      <c r="EE60" s="75">
        <f>SUM(DS60:ED60)</f>
        <v>0</v>
      </c>
    </row>
    <row r="61" spans="1:135" x14ac:dyDescent="0.2">
      <c r="A61" s="82" t="s">
        <v>174</v>
      </c>
      <c r="B61" s="84">
        <f>'SPACELOG 10 EMPRUNT 3'!E9</f>
        <v>46569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89">IF(F60&gt;0,F60*$C$65,0)</f>
        <v>0</v>
      </c>
      <c r="G62" s="66">
        <f t="shared" si="189"/>
        <v>0</v>
      </c>
      <c r="H62" s="66">
        <f t="shared" si="189"/>
        <v>0</v>
      </c>
      <c r="I62" s="66">
        <f t="shared" si="189"/>
        <v>0</v>
      </c>
      <c r="J62" s="66">
        <f t="shared" si="189"/>
        <v>0</v>
      </c>
      <c r="K62" s="66">
        <f t="shared" si="189"/>
        <v>0</v>
      </c>
      <c r="L62" s="66">
        <f t="shared" si="189"/>
        <v>0</v>
      </c>
      <c r="M62" s="66">
        <f t="shared" si="189"/>
        <v>0</v>
      </c>
      <c r="N62" s="66">
        <f t="shared" si="189"/>
        <v>0</v>
      </c>
      <c r="O62" s="66">
        <f t="shared" si="189"/>
        <v>0</v>
      </c>
      <c r="P62" s="66">
        <f t="shared" si="189"/>
        <v>0</v>
      </c>
      <c r="Q62" s="66">
        <f t="shared" si="189"/>
        <v>0</v>
      </c>
      <c r="R62" s="75">
        <f>SUM(F62:Q62)</f>
        <v>0</v>
      </c>
      <c r="S62" s="66">
        <f t="shared" ref="S62:AD62" si="190">IF(S60&gt;0,S60*$C$65,0)</f>
        <v>0</v>
      </c>
      <c r="T62" s="66">
        <f t="shared" si="190"/>
        <v>0</v>
      </c>
      <c r="U62" s="66">
        <f t="shared" si="190"/>
        <v>0</v>
      </c>
      <c r="V62" s="66">
        <f t="shared" si="190"/>
        <v>0</v>
      </c>
      <c r="W62" s="66">
        <f t="shared" si="190"/>
        <v>0</v>
      </c>
      <c r="X62" s="66">
        <f t="shared" si="190"/>
        <v>0</v>
      </c>
      <c r="Y62" s="66">
        <f t="shared" si="190"/>
        <v>0</v>
      </c>
      <c r="Z62" s="66">
        <f t="shared" si="190"/>
        <v>0</v>
      </c>
      <c r="AA62" s="66">
        <f t="shared" si="190"/>
        <v>0</v>
      </c>
      <c r="AB62" s="66">
        <f t="shared" si="190"/>
        <v>0</v>
      </c>
      <c r="AC62" s="66">
        <f t="shared" si="190"/>
        <v>0</v>
      </c>
      <c r="AD62" s="66">
        <f t="shared" si="190"/>
        <v>0</v>
      </c>
      <c r="AE62" s="75">
        <f>SUM(S62:AD62)</f>
        <v>0</v>
      </c>
      <c r="AF62" s="66">
        <f t="shared" ref="AF62:AQ62" si="191">IF(AF60&gt;0,AF60*$C$65,0)</f>
        <v>0</v>
      </c>
      <c r="AG62" s="66">
        <f t="shared" si="191"/>
        <v>0</v>
      </c>
      <c r="AH62" s="66">
        <f t="shared" si="191"/>
        <v>0</v>
      </c>
      <c r="AI62" s="66">
        <f t="shared" si="191"/>
        <v>0</v>
      </c>
      <c r="AJ62" s="66">
        <f t="shared" si="191"/>
        <v>0</v>
      </c>
      <c r="AK62" s="66">
        <f t="shared" si="191"/>
        <v>0</v>
      </c>
      <c r="AL62" s="66">
        <f t="shared" si="191"/>
        <v>0</v>
      </c>
      <c r="AM62" s="66">
        <f t="shared" si="191"/>
        <v>0</v>
      </c>
      <c r="AN62" s="66">
        <f t="shared" si="191"/>
        <v>0</v>
      </c>
      <c r="AO62" s="66">
        <f t="shared" si="191"/>
        <v>0</v>
      </c>
      <c r="AP62" s="66">
        <f t="shared" si="191"/>
        <v>0</v>
      </c>
      <c r="AQ62" s="66">
        <f t="shared" si="191"/>
        <v>0</v>
      </c>
      <c r="AR62" s="75">
        <f>SUM(AF62:AQ62)</f>
        <v>0</v>
      </c>
      <c r="AS62" s="66">
        <f t="shared" ref="AS62:BD62" si="192">IF(AS60&gt;0,AS60*$C$65,0)</f>
        <v>0</v>
      </c>
      <c r="AT62" s="66">
        <f t="shared" si="192"/>
        <v>0</v>
      </c>
      <c r="AU62" s="66">
        <f t="shared" si="192"/>
        <v>0</v>
      </c>
      <c r="AV62" s="66">
        <f t="shared" si="192"/>
        <v>0</v>
      </c>
      <c r="AW62" s="66">
        <f t="shared" si="192"/>
        <v>0</v>
      </c>
      <c r="AX62" s="66">
        <f t="shared" si="192"/>
        <v>0</v>
      </c>
      <c r="AY62" s="66">
        <f t="shared" si="192"/>
        <v>0</v>
      </c>
      <c r="AZ62" s="66">
        <f t="shared" si="192"/>
        <v>0</v>
      </c>
      <c r="BA62" s="66">
        <f t="shared" si="192"/>
        <v>0</v>
      </c>
      <c r="BB62" s="66">
        <f t="shared" si="192"/>
        <v>0</v>
      </c>
      <c r="BC62" s="66">
        <f t="shared" si="192"/>
        <v>0</v>
      </c>
      <c r="BD62" s="66">
        <f t="shared" si="192"/>
        <v>0</v>
      </c>
      <c r="BE62" s="75">
        <f>SUM(AS62:BD62)</f>
        <v>0</v>
      </c>
      <c r="BF62" s="66">
        <f t="shared" ref="BF62:BQ62" si="193">IF(BF60&gt;0,BF60*$C$65,0)</f>
        <v>0</v>
      </c>
      <c r="BG62" s="66">
        <f t="shared" si="193"/>
        <v>0</v>
      </c>
      <c r="BH62" s="66">
        <f t="shared" si="193"/>
        <v>0</v>
      </c>
      <c r="BI62" s="66">
        <f t="shared" si="193"/>
        <v>0</v>
      </c>
      <c r="BJ62" s="66">
        <f t="shared" si="193"/>
        <v>0</v>
      </c>
      <c r="BK62" s="66">
        <f t="shared" si="193"/>
        <v>0</v>
      </c>
      <c r="BL62" s="66">
        <f t="shared" si="193"/>
        <v>0</v>
      </c>
      <c r="BM62" s="66">
        <f t="shared" si="193"/>
        <v>0</v>
      </c>
      <c r="BN62" s="66">
        <f t="shared" si="193"/>
        <v>0</v>
      </c>
      <c r="BO62" s="66">
        <f t="shared" si="193"/>
        <v>0</v>
      </c>
      <c r="BP62" s="66">
        <f t="shared" si="193"/>
        <v>0</v>
      </c>
      <c r="BQ62" s="66">
        <f t="shared" si="193"/>
        <v>0</v>
      </c>
      <c r="BR62" s="75">
        <f>SUM(BF62:BQ62)</f>
        <v>0</v>
      </c>
      <c r="BS62" s="66">
        <f t="shared" ref="BS62:CD62" si="194">IF(BS60&gt;0,BS60*$C$65,0)</f>
        <v>0</v>
      </c>
      <c r="BT62" s="66">
        <f t="shared" si="194"/>
        <v>0</v>
      </c>
      <c r="BU62" s="66">
        <f t="shared" si="194"/>
        <v>0</v>
      </c>
      <c r="BV62" s="66">
        <f t="shared" si="194"/>
        <v>0</v>
      </c>
      <c r="BW62" s="66">
        <f t="shared" si="194"/>
        <v>0</v>
      </c>
      <c r="BX62" s="66">
        <f t="shared" si="194"/>
        <v>0</v>
      </c>
      <c r="BY62" s="66">
        <f t="shared" si="194"/>
        <v>0</v>
      </c>
      <c r="BZ62" s="66">
        <f t="shared" si="194"/>
        <v>0</v>
      </c>
      <c r="CA62" s="66">
        <f t="shared" si="194"/>
        <v>0</v>
      </c>
      <c r="CB62" s="66">
        <f t="shared" si="194"/>
        <v>0</v>
      </c>
      <c r="CC62" s="66">
        <f t="shared" si="194"/>
        <v>0</v>
      </c>
      <c r="CD62" s="66">
        <f t="shared" si="194"/>
        <v>0</v>
      </c>
      <c r="CE62" s="75">
        <f>SUM(BS62:CD62)</f>
        <v>0</v>
      </c>
      <c r="CF62" s="66">
        <f t="shared" ref="CF62:CQ62" si="195">IF(CF60&gt;0,CF60*$C$65,0)</f>
        <v>0</v>
      </c>
      <c r="CG62" s="66">
        <f t="shared" si="195"/>
        <v>0</v>
      </c>
      <c r="CH62" s="66">
        <f t="shared" si="195"/>
        <v>0</v>
      </c>
      <c r="CI62" s="66">
        <f t="shared" si="195"/>
        <v>0</v>
      </c>
      <c r="CJ62" s="66">
        <f t="shared" si="195"/>
        <v>0</v>
      </c>
      <c r="CK62" s="66">
        <f t="shared" si="195"/>
        <v>0</v>
      </c>
      <c r="CL62" s="66">
        <f t="shared" si="195"/>
        <v>0</v>
      </c>
      <c r="CM62" s="66">
        <f t="shared" si="195"/>
        <v>0</v>
      </c>
      <c r="CN62" s="66">
        <f t="shared" si="195"/>
        <v>0</v>
      </c>
      <c r="CO62" s="66">
        <f t="shared" si="195"/>
        <v>0</v>
      </c>
      <c r="CP62" s="66">
        <f t="shared" si="195"/>
        <v>0</v>
      </c>
      <c r="CQ62" s="66">
        <f t="shared" si="195"/>
        <v>0</v>
      </c>
      <c r="CR62" s="75">
        <f>SUM(CF62:CQ62)</f>
        <v>0</v>
      </c>
      <c r="CS62" s="66">
        <f t="shared" ref="CS62:DD62" si="196">IF(CS60&gt;0,CS60*$C$65,0)</f>
        <v>0</v>
      </c>
      <c r="CT62" s="66">
        <f t="shared" si="196"/>
        <v>0</v>
      </c>
      <c r="CU62" s="66">
        <f t="shared" si="196"/>
        <v>0</v>
      </c>
      <c r="CV62" s="66">
        <f t="shared" si="196"/>
        <v>0</v>
      </c>
      <c r="CW62" s="66">
        <f t="shared" si="196"/>
        <v>0</v>
      </c>
      <c r="CX62" s="66">
        <f t="shared" si="196"/>
        <v>0</v>
      </c>
      <c r="CY62" s="66">
        <f t="shared" si="196"/>
        <v>0</v>
      </c>
      <c r="CZ62" s="66">
        <f t="shared" si="196"/>
        <v>0</v>
      </c>
      <c r="DA62" s="66">
        <f t="shared" si="196"/>
        <v>0</v>
      </c>
      <c r="DB62" s="66">
        <f t="shared" si="196"/>
        <v>0</v>
      </c>
      <c r="DC62" s="66">
        <f t="shared" si="196"/>
        <v>0</v>
      </c>
      <c r="DD62" s="66">
        <f t="shared" si="196"/>
        <v>0</v>
      </c>
      <c r="DE62" s="75">
        <f>SUM(CS62:DD62)</f>
        <v>0</v>
      </c>
      <c r="DF62" s="66">
        <f t="shared" ref="DF62:DQ62" si="197">IF(DF60&gt;0,DF60*$C$65,0)</f>
        <v>0</v>
      </c>
      <c r="DG62" s="66">
        <f t="shared" si="197"/>
        <v>0</v>
      </c>
      <c r="DH62" s="66">
        <f t="shared" si="197"/>
        <v>0</v>
      </c>
      <c r="DI62" s="66">
        <f t="shared" si="197"/>
        <v>0</v>
      </c>
      <c r="DJ62" s="66">
        <f t="shared" si="197"/>
        <v>0</v>
      </c>
      <c r="DK62" s="66">
        <f t="shared" si="197"/>
        <v>0</v>
      </c>
      <c r="DL62" s="66">
        <f t="shared" si="197"/>
        <v>0</v>
      </c>
      <c r="DM62" s="66">
        <f t="shared" si="197"/>
        <v>0</v>
      </c>
      <c r="DN62" s="66">
        <f t="shared" si="197"/>
        <v>0</v>
      </c>
      <c r="DO62" s="66">
        <f t="shared" si="197"/>
        <v>0</v>
      </c>
      <c r="DP62" s="66">
        <f t="shared" si="197"/>
        <v>0</v>
      </c>
      <c r="DQ62" s="66">
        <f t="shared" si="197"/>
        <v>0</v>
      </c>
      <c r="DR62" s="75">
        <f>SUM(DF62:DQ62)</f>
        <v>0</v>
      </c>
      <c r="DS62" s="66">
        <f t="shared" ref="DS62:ED62" si="198">IF(DS60&gt;0,DS60*$C$65,0)</f>
        <v>0</v>
      </c>
      <c r="DT62" s="66">
        <f t="shared" si="198"/>
        <v>0</v>
      </c>
      <c r="DU62" s="66">
        <f t="shared" si="198"/>
        <v>0</v>
      </c>
      <c r="DV62" s="66">
        <f t="shared" si="198"/>
        <v>0</v>
      </c>
      <c r="DW62" s="66">
        <f t="shared" si="198"/>
        <v>0</v>
      </c>
      <c r="DX62" s="66">
        <f t="shared" si="198"/>
        <v>0</v>
      </c>
      <c r="DY62" s="66">
        <f t="shared" si="198"/>
        <v>0</v>
      </c>
      <c r="DZ62" s="66">
        <f t="shared" si="198"/>
        <v>0</v>
      </c>
      <c r="EA62" s="66">
        <f t="shared" si="198"/>
        <v>0</v>
      </c>
      <c r="EB62" s="66">
        <f t="shared" si="198"/>
        <v>0</v>
      </c>
      <c r="EC62" s="66">
        <f t="shared" si="198"/>
        <v>0</v>
      </c>
      <c r="ED62" s="66">
        <f t="shared" si="198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199">F60-F62</f>
        <v>0</v>
      </c>
      <c r="G64" s="66">
        <f t="shared" si="199"/>
        <v>0</v>
      </c>
      <c r="H64" s="66">
        <f t="shared" si="199"/>
        <v>0</v>
      </c>
      <c r="I64" s="66">
        <f t="shared" si="199"/>
        <v>0</v>
      </c>
      <c r="J64" s="66">
        <f t="shared" si="199"/>
        <v>0</v>
      </c>
      <c r="K64" s="66">
        <f t="shared" si="199"/>
        <v>0</v>
      </c>
      <c r="L64" s="66">
        <f t="shared" si="199"/>
        <v>0</v>
      </c>
      <c r="M64" s="66">
        <f t="shared" si="199"/>
        <v>0</v>
      </c>
      <c r="N64" s="66">
        <f t="shared" si="199"/>
        <v>0</v>
      </c>
      <c r="O64" s="66">
        <f t="shared" si="199"/>
        <v>0</v>
      </c>
      <c r="P64" s="66">
        <f t="shared" si="199"/>
        <v>0</v>
      </c>
      <c r="Q64" s="66">
        <f t="shared" si="199"/>
        <v>0</v>
      </c>
      <c r="R64" s="75">
        <f>SUM(F64:Q64)</f>
        <v>0</v>
      </c>
      <c r="S64" s="66">
        <f t="shared" ref="S64:AD64" si="200">S60-S62</f>
        <v>0</v>
      </c>
      <c r="T64" s="66">
        <f t="shared" si="200"/>
        <v>0</v>
      </c>
      <c r="U64" s="66">
        <f t="shared" si="200"/>
        <v>0</v>
      </c>
      <c r="V64" s="66">
        <f t="shared" si="200"/>
        <v>0</v>
      </c>
      <c r="W64" s="66">
        <f t="shared" si="200"/>
        <v>0</v>
      </c>
      <c r="X64" s="66">
        <f t="shared" si="200"/>
        <v>0</v>
      </c>
      <c r="Y64" s="66">
        <f t="shared" si="200"/>
        <v>0</v>
      </c>
      <c r="Z64" s="66">
        <f t="shared" si="200"/>
        <v>0</v>
      </c>
      <c r="AA64" s="66">
        <f t="shared" si="200"/>
        <v>0</v>
      </c>
      <c r="AB64" s="66">
        <f t="shared" si="200"/>
        <v>0</v>
      </c>
      <c r="AC64" s="66">
        <f t="shared" si="200"/>
        <v>0</v>
      </c>
      <c r="AD64" s="66">
        <f t="shared" si="200"/>
        <v>0</v>
      </c>
      <c r="AE64" s="75">
        <f>SUM(S64:AD64)</f>
        <v>0</v>
      </c>
      <c r="AF64" s="66">
        <f t="shared" ref="AF64:AQ64" si="201">AF60-AF62</f>
        <v>0</v>
      </c>
      <c r="AG64" s="66">
        <f t="shared" si="201"/>
        <v>0</v>
      </c>
      <c r="AH64" s="66">
        <f t="shared" si="201"/>
        <v>0</v>
      </c>
      <c r="AI64" s="66">
        <f t="shared" si="201"/>
        <v>0</v>
      </c>
      <c r="AJ64" s="66">
        <f t="shared" si="201"/>
        <v>0</v>
      </c>
      <c r="AK64" s="66">
        <f t="shared" si="201"/>
        <v>0</v>
      </c>
      <c r="AL64" s="66">
        <f t="shared" si="201"/>
        <v>0</v>
      </c>
      <c r="AM64" s="66">
        <f t="shared" si="201"/>
        <v>0</v>
      </c>
      <c r="AN64" s="66">
        <f t="shared" si="201"/>
        <v>0</v>
      </c>
      <c r="AO64" s="66">
        <f t="shared" si="201"/>
        <v>0</v>
      </c>
      <c r="AP64" s="66">
        <f t="shared" si="201"/>
        <v>0</v>
      </c>
      <c r="AQ64" s="66">
        <f t="shared" si="201"/>
        <v>0</v>
      </c>
      <c r="AR64" s="75">
        <f>SUM(AF64:AQ64)</f>
        <v>0</v>
      </c>
      <c r="AS64" s="66">
        <f t="shared" ref="AS64:BD64" si="202">AS60-AS62</f>
        <v>0</v>
      </c>
      <c r="AT64" s="66">
        <f t="shared" si="202"/>
        <v>0</v>
      </c>
      <c r="AU64" s="66">
        <f t="shared" si="202"/>
        <v>0</v>
      </c>
      <c r="AV64" s="66">
        <f t="shared" si="202"/>
        <v>0</v>
      </c>
      <c r="AW64" s="66">
        <f t="shared" si="202"/>
        <v>0</v>
      </c>
      <c r="AX64" s="66">
        <f t="shared" si="202"/>
        <v>0</v>
      </c>
      <c r="AY64" s="66">
        <f t="shared" si="202"/>
        <v>0</v>
      </c>
      <c r="AZ64" s="66">
        <f t="shared" si="202"/>
        <v>0</v>
      </c>
      <c r="BA64" s="66">
        <f t="shared" si="202"/>
        <v>0</v>
      </c>
      <c r="BB64" s="66">
        <f t="shared" si="202"/>
        <v>0</v>
      </c>
      <c r="BC64" s="66">
        <f t="shared" si="202"/>
        <v>0</v>
      </c>
      <c r="BD64" s="66">
        <f t="shared" si="202"/>
        <v>0</v>
      </c>
      <c r="BE64" s="75">
        <f>SUM(AS64:BD64)</f>
        <v>0</v>
      </c>
      <c r="BF64" s="66">
        <f t="shared" ref="BF64:BQ64" si="203">BF60-BF62</f>
        <v>0</v>
      </c>
      <c r="BG64" s="66">
        <f t="shared" si="203"/>
        <v>0</v>
      </c>
      <c r="BH64" s="66">
        <f t="shared" si="203"/>
        <v>0</v>
      </c>
      <c r="BI64" s="66">
        <f t="shared" si="203"/>
        <v>0</v>
      </c>
      <c r="BJ64" s="66">
        <f t="shared" si="203"/>
        <v>0</v>
      </c>
      <c r="BK64" s="66">
        <f t="shared" si="203"/>
        <v>0</v>
      </c>
      <c r="BL64" s="66">
        <f t="shared" si="203"/>
        <v>0</v>
      </c>
      <c r="BM64" s="66">
        <f t="shared" si="203"/>
        <v>0</v>
      </c>
      <c r="BN64" s="66">
        <f t="shared" si="203"/>
        <v>0</v>
      </c>
      <c r="BO64" s="66">
        <f t="shared" si="203"/>
        <v>0</v>
      </c>
      <c r="BP64" s="66">
        <f t="shared" si="203"/>
        <v>0</v>
      </c>
      <c r="BQ64" s="66">
        <f t="shared" si="203"/>
        <v>0</v>
      </c>
      <c r="BR64" s="75">
        <f>SUM(BF64:BQ64)</f>
        <v>0</v>
      </c>
      <c r="BS64" s="66">
        <f t="shared" ref="BS64:CD64" si="204">BS60-BS62</f>
        <v>0</v>
      </c>
      <c r="BT64" s="66">
        <f t="shared" si="204"/>
        <v>0</v>
      </c>
      <c r="BU64" s="66">
        <f t="shared" si="204"/>
        <v>0</v>
      </c>
      <c r="BV64" s="66">
        <f t="shared" si="204"/>
        <v>0</v>
      </c>
      <c r="BW64" s="66">
        <f t="shared" si="204"/>
        <v>0</v>
      </c>
      <c r="BX64" s="66">
        <f t="shared" si="204"/>
        <v>0</v>
      </c>
      <c r="BY64" s="66">
        <f t="shared" si="204"/>
        <v>0</v>
      </c>
      <c r="BZ64" s="66">
        <f t="shared" si="204"/>
        <v>0</v>
      </c>
      <c r="CA64" s="66">
        <f t="shared" si="204"/>
        <v>0</v>
      </c>
      <c r="CB64" s="66">
        <f t="shared" si="204"/>
        <v>0</v>
      </c>
      <c r="CC64" s="66">
        <f t="shared" si="204"/>
        <v>0</v>
      </c>
      <c r="CD64" s="66">
        <f t="shared" si="204"/>
        <v>0</v>
      </c>
      <c r="CE64" s="75">
        <f>SUM(BS64:CD64)</f>
        <v>0</v>
      </c>
      <c r="CF64" s="66">
        <f t="shared" ref="CF64:CQ64" si="205">CF60-CF62</f>
        <v>0</v>
      </c>
      <c r="CG64" s="66">
        <f t="shared" si="205"/>
        <v>0</v>
      </c>
      <c r="CH64" s="66">
        <f t="shared" si="205"/>
        <v>0</v>
      </c>
      <c r="CI64" s="66">
        <f t="shared" si="205"/>
        <v>0</v>
      </c>
      <c r="CJ64" s="66">
        <f t="shared" si="205"/>
        <v>0</v>
      </c>
      <c r="CK64" s="66">
        <f t="shared" si="205"/>
        <v>0</v>
      </c>
      <c r="CL64" s="66">
        <f t="shared" si="205"/>
        <v>0</v>
      </c>
      <c r="CM64" s="66">
        <f t="shared" si="205"/>
        <v>0</v>
      </c>
      <c r="CN64" s="66">
        <f t="shared" si="205"/>
        <v>0</v>
      </c>
      <c r="CO64" s="66">
        <f t="shared" si="205"/>
        <v>0</v>
      </c>
      <c r="CP64" s="66">
        <f t="shared" si="205"/>
        <v>0</v>
      </c>
      <c r="CQ64" s="66">
        <f t="shared" si="205"/>
        <v>0</v>
      </c>
      <c r="CR64" s="75">
        <f>SUM(CF64:CQ64)</f>
        <v>0</v>
      </c>
      <c r="CS64" s="66">
        <f t="shared" ref="CS64:DD64" si="206">CS60-CS62</f>
        <v>0</v>
      </c>
      <c r="CT64" s="66">
        <f t="shared" si="206"/>
        <v>0</v>
      </c>
      <c r="CU64" s="66">
        <f t="shared" si="206"/>
        <v>0</v>
      </c>
      <c r="CV64" s="66">
        <f t="shared" si="206"/>
        <v>0</v>
      </c>
      <c r="CW64" s="66">
        <f t="shared" si="206"/>
        <v>0</v>
      </c>
      <c r="CX64" s="66">
        <f t="shared" si="206"/>
        <v>0</v>
      </c>
      <c r="CY64" s="66">
        <f t="shared" si="206"/>
        <v>0</v>
      </c>
      <c r="CZ64" s="66">
        <f t="shared" si="206"/>
        <v>0</v>
      </c>
      <c r="DA64" s="66">
        <f t="shared" si="206"/>
        <v>0</v>
      </c>
      <c r="DB64" s="66">
        <f t="shared" si="206"/>
        <v>0</v>
      </c>
      <c r="DC64" s="66">
        <f t="shared" si="206"/>
        <v>0</v>
      </c>
      <c r="DD64" s="66">
        <f t="shared" si="206"/>
        <v>0</v>
      </c>
      <c r="DE64" s="75">
        <f>SUM(CS64:DD64)</f>
        <v>0</v>
      </c>
      <c r="DF64" s="66">
        <f t="shared" ref="DF64:DQ64" si="207">DF60-DF62</f>
        <v>0</v>
      </c>
      <c r="DG64" s="66">
        <f t="shared" si="207"/>
        <v>0</v>
      </c>
      <c r="DH64" s="66">
        <f t="shared" si="207"/>
        <v>0</v>
      </c>
      <c r="DI64" s="66">
        <f t="shared" si="207"/>
        <v>0</v>
      </c>
      <c r="DJ64" s="66">
        <f t="shared" si="207"/>
        <v>0</v>
      </c>
      <c r="DK64" s="66">
        <f t="shared" si="207"/>
        <v>0</v>
      </c>
      <c r="DL64" s="66">
        <f t="shared" si="207"/>
        <v>0</v>
      </c>
      <c r="DM64" s="66">
        <f t="shared" si="207"/>
        <v>0</v>
      </c>
      <c r="DN64" s="66">
        <f t="shared" si="207"/>
        <v>0</v>
      </c>
      <c r="DO64" s="66">
        <f t="shared" si="207"/>
        <v>0</v>
      </c>
      <c r="DP64" s="66">
        <f t="shared" si="207"/>
        <v>0</v>
      </c>
      <c r="DQ64" s="66">
        <f t="shared" si="207"/>
        <v>0</v>
      </c>
      <c r="DR64" s="75">
        <f>SUM(DF64:DQ64)</f>
        <v>0</v>
      </c>
      <c r="DS64" s="66">
        <f t="shared" ref="DS64:ED64" si="208">DS60-DS62</f>
        <v>0</v>
      </c>
      <c r="DT64" s="66">
        <f t="shared" si="208"/>
        <v>0</v>
      </c>
      <c r="DU64" s="66">
        <f t="shared" si="208"/>
        <v>0</v>
      </c>
      <c r="DV64" s="66">
        <f t="shared" si="208"/>
        <v>0</v>
      </c>
      <c r="DW64" s="66">
        <f t="shared" si="208"/>
        <v>0</v>
      </c>
      <c r="DX64" s="66">
        <f t="shared" si="208"/>
        <v>0</v>
      </c>
      <c r="DY64" s="66">
        <f t="shared" si="208"/>
        <v>0</v>
      </c>
      <c r="DZ64" s="66">
        <f t="shared" si="208"/>
        <v>0</v>
      </c>
      <c r="EA64" s="66">
        <f t="shared" si="208"/>
        <v>0</v>
      </c>
      <c r="EB64" s="66">
        <f t="shared" si="208"/>
        <v>0</v>
      </c>
      <c r="EC64" s="66">
        <f t="shared" si="208"/>
        <v>0</v>
      </c>
      <c r="ED64" s="66">
        <f t="shared" si="208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09">F7</f>
        <v>0</v>
      </c>
      <c r="G71" s="66">
        <f t="shared" si="209"/>
        <v>0</v>
      </c>
      <c r="H71" s="66">
        <f t="shared" si="209"/>
        <v>0</v>
      </c>
      <c r="I71" s="66">
        <f t="shared" si="209"/>
        <v>0</v>
      </c>
      <c r="J71" s="66">
        <f t="shared" si="209"/>
        <v>0</v>
      </c>
      <c r="K71" s="66">
        <f t="shared" si="209"/>
        <v>0</v>
      </c>
      <c r="L71" s="66">
        <f t="shared" si="209"/>
        <v>0</v>
      </c>
      <c r="M71" s="66">
        <f t="shared" si="209"/>
        <v>0</v>
      </c>
      <c r="N71" s="66">
        <f t="shared" si="209"/>
        <v>0</v>
      </c>
      <c r="O71" s="66">
        <f t="shared" si="209"/>
        <v>0</v>
      </c>
      <c r="P71" s="66">
        <f t="shared" si="209"/>
        <v>0</v>
      </c>
      <c r="Q71" s="66">
        <f t="shared" si="209"/>
        <v>0</v>
      </c>
      <c r="R71" s="75">
        <f>SUM(F71:Q71)</f>
        <v>0</v>
      </c>
      <c r="S71" s="66">
        <f t="shared" ref="S71:AD71" si="210">+S7</f>
        <v>0</v>
      </c>
      <c r="T71" s="66">
        <f t="shared" si="210"/>
        <v>0</v>
      </c>
      <c r="U71" s="66">
        <f t="shared" si="210"/>
        <v>0</v>
      </c>
      <c r="V71" s="66">
        <f t="shared" si="210"/>
        <v>0</v>
      </c>
      <c r="W71" s="66">
        <f t="shared" si="210"/>
        <v>0</v>
      </c>
      <c r="X71" s="66">
        <f t="shared" si="210"/>
        <v>0</v>
      </c>
      <c r="Y71" s="66">
        <f t="shared" si="210"/>
        <v>0</v>
      </c>
      <c r="Z71" s="66">
        <f t="shared" si="210"/>
        <v>0</v>
      </c>
      <c r="AA71" s="66">
        <f t="shared" si="210"/>
        <v>0</v>
      </c>
      <c r="AB71" s="66">
        <f t="shared" si="210"/>
        <v>0</v>
      </c>
      <c r="AC71" s="66">
        <f t="shared" si="210"/>
        <v>0</v>
      </c>
      <c r="AD71" s="66">
        <f t="shared" si="210"/>
        <v>0</v>
      </c>
      <c r="AE71" s="75">
        <f>SUM(S71:AD71)</f>
        <v>0</v>
      </c>
      <c r="AF71" s="66">
        <f t="shared" ref="AF71:AQ71" si="211">AF7</f>
        <v>0</v>
      </c>
      <c r="AG71" s="66">
        <f t="shared" si="211"/>
        <v>0</v>
      </c>
      <c r="AH71" s="66">
        <f t="shared" si="211"/>
        <v>0</v>
      </c>
      <c r="AI71" s="66">
        <f t="shared" si="211"/>
        <v>0</v>
      </c>
      <c r="AJ71" s="66">
        <f t="shared" si="211"/>
        <v>0</v>
      </c>
      <c r="AK71" s="66">
        <f t="shared" si="211"/>
        <v>0</v>
      </c>
      <c r="AL71" s="66">
        <f t="shared" si="211"/>
        <v>0</v>
      </c>
      <c r="AM71" s="66">
        <f t="shared" si="211"/>
        <v>0</v>
      </c>
      <c r="AN71" s="66">
        <f t="shared" si="211"/>
        <v>0</v>
      </c>
      <c r="AO71" s="66">
        <f t="shared" si="211"/>
        <v>0</v>
      </c>
      <c r="AP71" s="66">
        <f t="shared" si="211"/>
        <v>0</v>
      </c>
      <c r="AQ71" s="66">
        <f t="shared" si="211"/>
        <v>0</v>
      </c>
      <c r="AR71" s="75">
        <f>SUM(AF71:AQ71)</f>
        <v>0</v>
      </c>
      <c r="AS71" s="66">
        <f t="shared" ref="AS71:BD71" si="212">AS7</f>
        <v>0</v>
      </c>
      <c r="AT71" s="66">
        <f t="shared" si="212"/>
        <v>0</v>
      </c>
      <c r="AU71" s="66">
        <f t="shared" si="212"/>
        <v>0</v>
      </c>
      <c r="AV71" s="66">
        <f t="shared" si="212"/>
        <v>0</v>
      </c>
      <c r="AW71" s="66">
        <f t="shared" si="212"/>
        <v>0</v>
      </c>
      <c r="AX71" s="66">
        <f t="shared" si="212"/>
        <v>0</v>
      </c>
      <c r="AY71" s="66">
        <f t="shared" si="212"/>
        <v>0</v>
      </c>
      <c r="AZ71" s="66">
        <f t="shared" si="212"/>
        <v>0</v>
      </c>
      <c r="BA71" s="66">
        <f t="shared" si="212"/>
        <v>0</v>
      </c>
      <c r="BB71" s="66">
        <f t="shared" si="212"/>
        <v>0</v>
      </c>
      <c r="BC71" s="66">
        <f t="shared" si="212"/>
        <v>0</v>
      </c>
      <c r="BD71" s="66">
        <f t="shared" si="212"/>
        <v>0</v>
      </c>
      <c r="BE71" s="75">
        <f>SUM(AS71:BD71)</f>
        <v>0</v>
      </c>
      <c r="BF71" s="66">
        <f t="shared" ref="BF71:BQ71" si="213">BF7</f>
        <v>0</v>
      </c>
      <c r="BG71" s="66">
        <f t="shared" si="213"/>
        <v>0</v>
      </c>
      <c r="BH71" s="66">
        <f t="shared" si="213"/>
        <v>0</v>
      </c>
      <c r="BI71" s="66">
        <f t="shared" si="213"/>
        <v>0</v>
      </c>
      <c r="BJ71" s="66">
        <f t="shared" si="213"/>
        <v>0</v>
      </c>
      <c r="BK71" s="66">
        <f t="shared" si="213"/>
        <v>0</v>
      </c>
      <c r="BL71" s="66">
        <f t="shared" si="213"/>
        <v>0</v>
      </c>
      <c r="BM71" s="66">
        <f t="shared" si="213"/>
        <v>0</v>
      </c>
      <c r="BN71" s="66">
        <f t="shared" si="213"/>
        <v>0</v>
      </c>
      <c r="BO71" s="66">
        <f t="shared" si="213"/>
        <v>0</v>
      </c>
      <c r="BP71" s="66">
        <f t="shared" si="213"/>
        <v>0</v>
      </c>
      <c r="BQ71" s="66">
        <f t="shared" si="213"/>
        <v>0</v>
      </c>
      <c r="BR71" s="75">
        <f>SUM(BF71:BQ71)</f>
        <v>0</v>
      </c>
      <c r="BS71" s="66">
        <f t="shared" ref="BS71:CD71" si="214">BS7</f>
        <v>0</v>
      </c>
      <c r="BT71" s="66">
        <f t="shared" si="214"/>
        <v>0</v>
      </c>
      <c r="BU71" s="66">
        <f t="shared" si="214"/>
        <v>0</v>
      </c>
      <c r="BV71" s="66">
        <f t="shared" si="214"/>
        <v>0</v>
      </c>
      <c r="BW71" s="66">
        <f t="shared" si="214"/>
        <v>0</v>
      </c>
      <c r="BX71" s="66">
        <f t="shared" si="214"/>
        <v>0</v>
      </c>
      <c r="BY71" s="66">
        <f t="shared" si="214"/>
        <v>0</v>
      </c>
      <c r="BZ71" s="66">
        <f t="shared" si="214"/>
        <v>0</v>
      </c>
      <c r="CA71" s="66">
        <f t="shared" si="214"/>
        <v>0</v>
      </c>
      <c r="CB71" s="66">
        <f t="shared" si="214"/>
        <v>0</v>
      </c>
      <c r="CC71" s="66">
        <f t="shared" si="214"/>
        <v>0</v>
      </c>
      <c r="CD71" s="66">
        <f t="shared" si="214"/>
        <v>0</v>
      </c>
      <c r="CE71" s="75">
        <f>SUM(BS71:CD71)</f>
        <v>0</v>
      </c>
      <c r="CF71" s="66">
        <f t="shared" ref="CF71:CQ71" si="215">CF7</f>
        <v>0</v>
      </c>
      <c r="CG71" s="66">
        <f t="shared" si="215"/>
        <v>0</v>
      </c>
      <c r="CH71" s="66">
        <f t="shared" si="215"/>
        <v>0</v>
      </c>
      <c r="CI71" s="66">
        <f t="shared" si="215"/>
        <v>0</v>
      </c>
      <c r="CJ71" s="66">
        <f t="shared" si="215"/>
        <v>0</v>
      </c>
      <c r="CK71" s="66">
        <f t="shared" si="215"/>
        <v>0</v>
      </c>
      <c r="CL71" s="66">
        <f t="shared" si="215"/>
        <v>0</v>
      </c>
      <c r="CM71" s="66">
        <f t="shared" si="215"/>
        <v>0</v>
      </c>
      <c r="CN71" s="66">
        <f t="shared" si="215"/>
        <v>0</v>
      </c>
      <c r="CO71" s="66">
        <f t="shared" si="215"/>
        <v>0</v>
      </c>
      <c r="CP71" s="66">
        <f t="shared" si="215"/>
        <v>0</v>
      </c>
      <c r="CQ71" s="66">
        <f t="shared" si="215"/>
        <v>0</v>
      </c>
      <c r="CR71" s="75">
        <f>SUM(CF71:CQ71)</f>
        <v>0</v>
      </c>
      <c r="CS71" s="66">
        <f t="shared" ref="CS71:DD71" si="216">CS7</f>
        <v>0</v>
      </c>
      <c r="CT71" s="66">
        <f t="shared" si="216"/>
        <v>0</v>
      </c>
      <c r="CU71" s="66">
        <f t="shared" si="216"/>
        <v>0</v>
      </c>
      <c r="CV71" s="66">
        <f t="shared" si="216"/>
        <v>0</v>
      </c>
      <c r="CW71" s="66">
        <f t="shared" si="216"/>
        <v>0</v>
      </c>
      <c r="CX71" s="66">
        <f t="shared" si="216"/>
        <v>0</v>
      </c>
      <c r="CY71" s="66">
        <f t="shared" si="216"/>
        <v>0</v>
      </c>
      <c r="CZ71" s="66">
        <f t="shared" si="216"/>
        <v>0</v>
      </c>
      <c r="DA71" s="66">
        <f t="shared" si="216"/>
        <v>0</v>
      </c>
      <c r="DB71" s="66">
        <f t="shared" si="216"/>
        <v>0</v>
      </c>
      <c r="DC71" s="66">
        <f t="shared" si="216"/>
        <v>0</v>
      </c>
      <c r="DD71" s="66">
        <f t="shared" si="216"/>
        <v>0</v>
      </c>
      <c r="DE71" s="75">
        <f>SUM(CS71:DD71)</f>
        <v>0</v>
      </c>
      <c r="DF71" s="66">
        <f t="shared" ref="DF71:DQ71" si="217">DF7</f>
        <v>0</v>
      </c>
      <c r="DG71" s="66">
        <f t="shared" si="217"/>
        <v>0</v>
      </c>
      <c r="DH71" s="66">
        <f t="shared" si="217"/>
        <v>0</v>
      </c>
      <c r="DI71" s="66">
        <f t="shared" si="217"/>
        <v>0</v>
      </c>
      <c r="DJ71" s="66">
        <f t="shared" si="217"/>
        <v>0</v>
      </c>
      <c r="DK71" s="66">
        <f t="shared" si="217"/>
        <v>0</v>
      </c>
      <c r="DL71" s="66">
        <f t="shared" si="217"/>
        <v>0</v>
      </c>
      <c r="DM71" s="66">
        <f t="shared" si="217"/>
        <v>0</v>
      </c>
      <c r="DN71" s="66">
        <f t="shared" si="217"/>
        <v>0</v>
      </c>
      <c r="DO71" s="66">
        <f t="shared" si="217"/>
        <v>0</v>
      </c>
      <c r="DP71" s="66">
        <f t="shared" si="217"/>
        <v>0</v>
      </c>
      <c r="DQ71" s="66">
        <f t="shared" si="217"/>
        <v>0</v>
      </c>
      <c r="DR71" s="75">
        <f>SUM(DF71:DQ71)</f>
        <v>0</v>
      </c>
      <c r="DS71" s="66">
        <f t="shared" ref="DS71:ED71" si="218">DS7</f>
        <v>0</v>
      </c>
      <c r="DT71" s="66">
        <f t="shared" si="218"/>
        <v>0</v>
      </c>
      <c r="DU71" s="66">
        <f t="shared" si="218"/>
        <v>0</v>
      </c>
      <c r="DV71" s="66">
        <f t="shared" si="218"/>
        <v>0</v>
      </c>
      <c r="DW71" s="66">
        <f t="shared" si="218"/>
        <v>0</v>
      </c>
      <c r="DX71" s="66">
        <f t="shared" si="218"/>
        <v>0</v>
      </c>
      <c r="DY71" s="66">
        <f t="shared" si="218"/>
        <v>0</v>
      </c>
      <c r="DZ71" s="66">
        <f t="shared" si="218"/>
        <v>0</v>
      </c>
      <c r="EA71" s="66">
        <f t="shared" si="218"/>
        <v>0</v>
      </c>
      <c r="EB71" s="66">
        <f t="shared" si="218"/>
        <v>0</v>
      </c>
      <c r="EC71" s="66">
        <f t="shared" si="218"/>
        <v>0</v>
      </c>
      <c r="ED71" s="66">
        <f t="shared" si="218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19">F71*$C$75</f>
        <v>0</v>
      </c>
      <c r="G72" s="66">
        <f t="shared" si="219"/>
        <v>0</v>
      </c>
      <c r="H72" s="66">
        <f t="shared" si="219"/>
        <v>0</v>
      </c>
      <c r="I72" s="66">
        <f t="shared" si="219"/>
        <v>0</v>
      </c>
      <c r="J72" s="66">
        <f t="shared" si="219"/>
        <v>0</v>
      </c>
      <c r="K72" s="66">
        <f t="shared" si="219"/>
        <v>0</v>
      </c>
      <c r="L72" s="66">
        <f t="shared" si="219"/>
        <v>0</v>
      </c>
      <c r="M72" s="66">
        <f t="shared" si="219"/>
        <v>0</v>
      </c>
      <c r="N72" s="66">
        <f t="shared" si="219"/>
        <v>0</v>
      </c>
      <c r="O72" s="66">
        <f t="shared" si="219"/>
        <v>0</v>
      </c>
      <c r="P72" s="66">
        <f t="shared" si="219"/>
        <v>0</v>
      </c>
      <c r="Q72" s="66">
        <f t="shared" si="219"/>
        <v>0</v>
      </c>
      <c r="R72" s="75">
        <f>SUM(F72:Q72)</f>
        <v>0</v>
      </c>
      <c r="S72" s="66">
        <f t="shared" ref="S72:AD72" si="220">S71*$C$75</f>
        <v>0</v>
      </c>
      <c r="T72" s="66">
        <f t="shared" si="220"/>
        <v>0</v>
      </c>
      <c r="U72" s="66">
        <f t="shared" si="220"/>
        <v>0</v>
      </c>
      <c r="V72" s="66">
        <f t="shared" si="220"/>
        <v>0</v>
      </c>
      <c r="W72" s="66">
        <f t="shared" si="220"/>
        <v>0</v>
      </c>
      <c r="X72" s="66">
        <f t="shared" si="220"/>
        <v>0</v>
      </c>
      <c r="Y72" s="66">
        <f t="shared" si="220"/>
        <v>0</v>
      </c>
      <c r="Z72" s="66">
        <f t="shared" si="220"/>
        <v>0</v>
      </c>
      <c r="AA72" s="66">
        <f t="shared" si="220"/>
        <v>0</v>
      </c>
      <c r="AB72" s="66">
        <f t="shared" si="220"/>
        <v>0</v>
      </c>
      <c r="AC72" s="66">
        <f t="shared" si="220"/>
        <v>0</v>
      </c>
      <c r="AD72" s="66">
        <f t="shared" si="220"/>
        <v>0</v>
      </c>
      <c r="AE72" s="75">
        <f>SUM(S72:AD72)</f>
        <v>0</v>
      </c>
      <c r="AF72" s="66">
        <f t="shared" ref="AF72:AQ72" si="221">AF71*$C$75</f>
        <v>0</v>
      </c>
      <c r="AG72" s="66">
        <f t="shared" si="221"/>
        <v>0</v>
      </c>
      <c r="AH72" s="66">
        <f t="shared" si="221"/>
        <v>0</v>
      </c>
      <c r="AI72" s="66">
        <f t="shared" si="221"/>
        <v>0</v>
      </c>
      <c r="AJ72" s="66">
        <f t="shared" si="221"/>
        <v>0</v>
      </c>
      <c r="AK72" s="66">
        <f t="shared" si="221"/>
        <v>0</v>
      </c>
      <c r="AL72" s="66">
        <f t="shared" si="221"/>
        <v>0</v>
      </c>
      <c r="AM72" s="66">
        <f t="shared" si="221"/>
        <v>0</v>
      </c>
      <c r="AN72" s="66">
        <f t="shared" si="221"/>
        <v>0</v>
      </c>
      <c r="AO72" s="66">
        <f t="shared" si="221"/>
        <v>0</v>
      </c>
      <c r="AP72" s="66">
        <f t="shared" si="221"/>
        <v>0</v>
      </c>
      <c r="AQ72" s="66">
        <f t="shared" si="221"/>
        <v>0</v>
      </c>
      <c r="AR72" s="75">
        <f>SUM(AF72:AQ72)</f>
        <v>0</v>
      </c>
      <c r="AS72" s="66">
        <f t="shared" ref="AS72:BD72" si="222">AS71*$C$75</f>
        <v>0</v>
      </c>
      <c r="AT72" s="66">
        <f t="shared" si="222"/>
        <v>0</v>
      </c>
      <c r="AU72" s="66">
        <f t="shared" si="222"/>
        <v>0</v>
      </c>
      <c r="AV72" s="66">
        <f t="shared" si="222"/>
        <v>0</v>
      </c>
      <c r="AW72" s="66">
        <f t="shared" si="222"/>
        <v>0</v>
      </c>
      <c r="AX72" s="66">
        <f t="shared" si="222"/>
        <v>0</v>
      </c>
      <c r="AY72" s="66">
        <f t="shared" si="222"/>
        <v>0</v>
      </c>
      <c r="AZ72" s="66">
        <f t="shared" si="222"/>
        <v>0</v>
      </c>
      <c r="BA72" s="66">
        <f t="shared" si="222"/>
        <v>0</v>
      </c>
      <c r="BB72" s="66">
        <f t="shared" si="222"/>
        <v>0</v>
      </c>
      <c r="BC72" s="66">
        <f t="shared" si="222"/>
        <v>0</v>
      </c>
      <c r="BD72" s="66">
        <f t="shared" si="222"/>
        <v>0</v>
      </c>
      <c r="BE72" s="75">
        <f>SUM(AS72:BD72)</f>
        <v>0</v>
      </c>
      <c r="BF72" s="66">
        <f t="shared" ref="BF72:BQ72" si="223">BF71*$C$75</f>
        <v>0</v>
      </c>
      <c r="BG72" s="66">
        <f t="shared" si="223"/>
        <v>0</v>
      </c>
      <c r="BH72" s="66">
        <f t="shared" si="223"/>
        <v>0</v>
      </c>
      <c r="BI72" s="66">
        <f t="shared" si="223"/>
        <v>0</v>
      </c>
      <c r="BJ72" s="66">
        <f t="shared" si="223"/>
        <v>0</v>
      </c>
      <c r="BK72" s="66">
        <f t="shared" si="223"/>
        <v>0</v>
      </c>
      <c r="BL72" s="66">
        <f t="shared" si="223"/>
        <v>0</v>
      </c>
      <c r="BM72" s="66">
        <f t="shared" si="223"/>
        <v>0</v>
      </c>
      <c r="BN72" s="66">
        <f t="shared" si="223"/>
        <v>0</v>
      </c>
      <c r="BO72" s="66">
        <f t="shared" si="223"/>
        <v>0</v>
      </c>
      <c r="BP72" s="66">
        <f t="shared" si="223"/>
        <v>0</v>
      </c>
      <c r="BQ72" s="66">
        <f t="shared" si="223"/>
        <v>0</v>
      </c>
      <c r="BR72" s="75">
        <f>SUM(BF72:BQ72)</f>
        <v>0</v>
      </c>
      <c r="BS72" s="66">
        <f t="shared" ref="BS72:CD72" si="224">BS71*$C$75</f>
        <v>0</v>
      </c>
      <c r="BT72" s="66">
        <f t="shared" si="224"/>
        <v>0</v>
      </c>
      <c r="BU72" s="66">
        <f t="shared" si="224"/>
        <v>0</v>
      </c>
      <c r="BV72" s="66">
        <f t="shared" si="224"/>
        <v>0</v>
      </c>
      <c r="BW72" s="66">
        <f t="shared" si="224"/>
        <v>0</v>
      </c>
      <c r="BX72" s="66">
        <f t="shared" si="224"/>
        <v>0</v>
      </c>
      <c r="BY72" s="66">
        <f t="shared" si="224"/>
        <v>0</v>
      </c>
      <c r="BZ72" s="66">
        <f t="shared" si="224"/>
        <v>0</v>
      </c>
      <c r="CA72" s="66">
        <f t="shared" si="224"/>
        <v>0</v>
      </c>
      <c r="CB72" s="66">
        <f t="shared" si="224"/>
        <v>0</v>
      </c>
      <c r="CC72" s="66">
        <f t="shared" si="224"/>
        <v>0</v>
      </c>
      <c r="CD72" s="66">
        <f t="shared" si="224"/>
        <v>0</v>
      </c>
      <c r="CE72" s="75">
        <f>SUM(BS72:CD72)</f>
        <v>0</v>
      </c>
      <c r="CF72" s="66">
        <f t="shared" ref="CF72:CQ72" si="225">CF71*$C$75</f>
        <v>0</v>
      </c>
      <c r="CG72" s="66">
        <f t="shared" si="225"/>
        <v>0</v>
      </c>
      <c r="CH72" s="66">
        <f t="shared" si="225"/>
        <v>0</v>
      </c>
      <c r="CI72" s="66">
        <f t="shared" si="225"/>
        <v>0</v>
      </c>
      <c r="CJ72" s="66">
        <f t="shared" si="225"/>
        <v>0</v>
      </c>
      <c r="CK72" s="66">
        <f t="shared" si="225"/>
        <v>0</v>
      </c>
      <c r="CL72" s="66">
        <f t="shared" si="225"/>
        <v>0</v>
      </c>
      <c r="CM72" s="66">
        <f t="shared" si="225"/>
        <v>0</v>
      </c>
      <c r="CN72" s="66">
        <f t="shared" si="225"/>
        <v>0</v>
      </c>
      <c r="CO72" s="66">
        <f t="shared" si="225"/>
        <v>0</v>
      </c>
      <c r="CP72" s="66">
        <f t="shared" si="225"/>
        <v>0</v>
      </c>
      <c r="CQ72" s="66">
        <f t="shared" si="225"/>
        <v>0</v>
      </c>
      <c r="CR72" s="75">
        <f>SUM(CF72:CQ72)</f>
        <v>0</v>
      </c>
      <c r="CS72" s="66">
        <f t="shared" ref="CS72:DD72" si="226">CS71*$C$75</f>
        <v>0</v>
      </c>
      <c r="CT72" s="66">
        <f t="shared" si="226"/>
        <v>0</v>
      </c>
      <c r="CU72" s="66">
        <f t="shared" si="226"/>
        <v>0</v>
      </c>
      <c r="CV72" s="66">
        <f t="shared" si="226"/>
        <v>0</v>
      </c>
      <c r="CW72" s="66">
        <f t="shared" si="226"/>
        <v>0</v>
      </c>
      <c r="CX72" s="66">
        <f t="shared" si="226"/>
        <v>0</v>
      </c>
      <c r="CY72" s="66">
        <f t="shared" si="226"/>
        <v>0</v>
      </c>
      <c r="CZ72" s="66">
        <f t="shared" si="226"/>
        <v>0</v>
      </c>
      <c r="DA72" s="66">
        <f t="shared" si="226"/>
        <v>0</v>
      </c>
      <c r="DB72" s="66">
        <f t="shared" si="226"/>
        <v>0</v>
      </c>
      <c r="DC72" s="66">
        <f t="shared" si="226"/>
        <v>0</v>
      </c>
      <c r="DD72" s="66">
        <f t="shared" si="226"/>
        <v>0</v>
      </c>
      <c r="DE72" s="75">
        <f>SUM(CS72:DD72)</f>
        <v>0</v>
      </c>
      <c r="DF72" s="66">
        <f t="shared" ref="DF72:DQ72" si="227">DF71*$C$75</f>
        <v>0</v>
      </c>
      <c r="DG72" s="66">
        <f t="shared" si="227"/>
        <v>0</v>
      </c>
      <c r="DH72" s="66">
        <f t="shared" si="227"/>
        <v>0</v>
      </c>
      <c r="DI72" s="66">
        <f t="shared" si="227"/>
        <v>0</v>
      </c>
      <c r="DJ72" s="66">
        <f t="shared" si="227"/>
        <v>0</v>
      </c>
      <c r="DK72" s="66">
        <f t="shared" si="227"/>
        <v>0</v>
      </c>
      <c r="DL72" s="66">
        <f t="shared" si="227"/>
        <v>0</v>
      </c>
      <c r="DM72" s="66">
        <f t="shared" si="227"/>
        <v>0</v>
      </c>
      <c r="DN72" s="66">
        <f t="shared" si="227"/>
        <v>0</v>
      </c>
      <c r="DO72" s="66">
        <f t="shared" si="227"/>
        <v>0</v>
      </c>
      <c r="DP72" s="66">
        <f t="shared" si="227"/>
        <v>0</v>
      </c>
      <c r="DQ72" s="66">
        <f t="shared" si="227"/>
        <v>0</v>
      </c>
      <c r="DR72" s="75">
        <f>SUM(DF72:DQ72)</f>
        <v>0</v>
      </c>
      <c r="DS72" s="66">
        <f t="shared" ref="DS72:ED72" si="228">DS71*$C$75</f>
        <v>0</v>
      </c>
      <c r="DT72" s="66">
        <f t="shared" si="228"/>
        <v>0</v>
      </c>
      <c r="DU72" s="66">
        <f t="shared" si="228"/>
        <v>0</v>
      </c>
      <c r="DV72" s="66">
        <f t="shared" si="228"/>
        <v>0</v>
      </c>
      <c r="DW72" s="66">
        <f t="shared" si="228"/>
        <v>0</v>
      </c>
      <c r="DX72" s="66">
        <f t="shared" si="228"/>
        <v>0</v>
      </c>
      <c r="DY72" s="66">
        <f t="shared" si="228"/>
        <v>0</v>
      </c>
      <c r="DZ72" s="66">
        <f t="shared" si="228"/>
        <v>0</v>
      </c>
      <c r="EA72" s="66">
        <f t="shared" si="228"/>
        <v>0</v>
      </c>
      <c r="EB72" s="66">
        <f t="shared" si="228"/>
        <v>0</v>
      </c>
      <c r="EC72" s="66">
        <f t="shared" si="228"/>
        <v>0</v>
      </c>
      <c r="ED72" s="66">
        <f t="shared" si="228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29">SUM(F71:F72)</f>
        <v>0</v>
      </c>
      <c r="G74" s="96">
        <f t="shared" si="229"/>
        <v>0</v>
      </c>
      <c r="H74" s="96">
        <f t="shared" si="229"/>
        <v>0</v>
      </c>
      <c r="I74" s="96">
        <f t="shared" si="229"/>
        <v>0</v>
      </c>
      <c r="J74" s="96">
        <f t="shared" si="229"/>
        <v>0</v>
      </c>
      <c r="K74" s="96">
        <f t="shared" si="229"/>
        <v>0</v>
      </c>
      <c r="L74" s="96">
        <f t="shared" si="229"/>
        <v>0</v>
      </c>
      <c r="M74" s="96">
        <f t="shared" si="229"/>
        <v>0</v>
      </c>
      <c r="N74" s="96">
        <f t="shared" si="229"/>
        <v>0</v>
      </c>
      <c r="O74" s="96">
        <f t="shared" si="229"/>
        <v>0</v>
      </c>
      <c r="P74" s="96">
        <f t="shared" si="229"/>
        <v>0</v>
      </c>
      <c r="Q74" s="96">
        <f t="shared" si="229"/>
        <v>0</v>
      </c>
      <c r="R74" s="75">
        <f t="shared" si="229"/>
        <v>0</v>
      </c>
      <c r="S74" s="96">
        <f t="shared" si="229"/>
        <v>0</v>
      </c>
      <c r="T74" s="96">
        <f t="shared" si="229"/>
        <v>0</v>
      </c>
      <c r="U74" s="96">
        <f t="shared" si="229"/>
        <v>0</v>
      </c>
      <c r="V74" s="96">
        <f t="shared" si="229"/>
        <v>0</v>
      </c>
      <c r="W74" s="96">
        <f t="shared" si="229"/>
        <v>0</v>
      </c>
      <c r="X74" s="96">
        <f t="shared" si="229"/>
        <v>0</v>
      </c>
      <c r="Y74" s="96">
        <f t="shared" si="229"/>
        <v>0</v>
      </c>
      <c r="Z74" s="96">
        <f t="shared" si="229"/>
        <v>0</v>
      </c>
      <c r="AA74" s="96">
        <f t="shared" si="229"/>
        <v>0</v>
      </c>
      <c r="AB74" s="96">
        <f t="shared" si="229"/>
        <v>0</v>
      </c>
      <c r="AC74" s="96">
        <f t="shared" si="229"/>
        <v>0</v>
      </c>
      <c r="AD74" s="96">
        <f t="shared" si="229"/>
        <v>0</v>
      </c>
      <c r="AE74" s="75">
        <f t="shared" si="229"/>
        <v>0</v>
      </c>
      <c r="AF74" s="96">
        <f t="shared" si="229"/>
        <v>0</v>
      </c>
      <c r="AG74" s="96">
        <f t="shared" si="229"/>
        <v>0</v>
      </c>
      <c r="AH74" s="96">
        <f t="shared" si="229"/>
        <v>0</v>
      </c>
      <c r="AI74" s="96">
        <f t="shared" si="229"/>
        <v>0</v>
      </c>
      <c r="AJ74" s="96">
        <f t="shared" si="229"/>
        <v>0</v>
      </c>
      <c r="AK74" s="96">
        <f t="shared" si="229"/>
        <v>0</v>
      </c>
      <c r="AL74" s="96">
        <f t="shared" ref="AL74:BQ74" si="230">SUM(AL71:AL72)</f>
        <v>0</v>
      </c>
      <c r="AM74" s="96">
        <f t="shared" si="230"/>
        <v>0</v>
      </c>
      <c r="AN74" s="96">
        <f t="shared" si="230"/>
        <v>0</v>
      </c>
      <c r="AO74" s="96">
        <f t="shared" si="230"/>
        <v>0</v>
      </c>
      <c r="AP74" s="96">
        <f t="shared" si="230"/>
        <v>0</v>
      </c>
      <c r="AQ74" s="96">
        <f t="shared" si="230"/>
        <v>0</v>
      </c>
      <c r="AR74" s="75">
        <f t="shared" si="230"/>
        <v>0</v>
      </c>
      <c r="AS74" s="96">
        <f t="shared" si="230"/>
        <v>0</v>
      </c>
      <c r="AT74" s="96">
        <f t="shared" si="230"/>
        <v>0</v>
      </c>
      <c r="AU74" s="96">
        <f t="shared" si="230"/>
        <v>0</v>
      </c>
      <c r="AV74" s="96">
        <f t="shared" si="230"/>
        <v>0</v>
      </c>
      <c r="AW74" s="96">
        <f t="shared" si="230"/>
        <v>0</v>
      </c>
      <c r="AX74" s="96">
        <f t="shared" si="230"/>
        <v>0</v>
      </c>
      <c r="AY74" s="96">
        <f t="shared" si="230"/>
        <v>0</v>
      </c>
      <c r="AZ74" s="96">
        <f t="shared" si="230"/>
        <v>0</v>
      </c>
      <c r="BA74" s="96">
        <f t="shared" si="230"/>
        <v>0</v>
      </c>
      <c r="BB74" s="96">
        <f t="shared" si="230"/>
        <v>0</v>
      </c>
      <c r="BC74" s="96">
        <f t="shared" si="230"/>
        <v>0</v>
      </c>
      <c r="BD74" s="96">
        <f t="shared" si="230"/>
        <v>0</v>
      </c>
      <c r="BE74" s="75">
        <f t="shared" si="230"/>
        <v>0</v>
      </c>
      <c r="BF74" s="96">
        <f t="shared" si="230"/>
        <v>0</v>
      </c>
      <c r="BG74" s="96">
        <f t="shared" si="230"/>
        <v>0</v>
      </c>
      <c r="BH74" s="96">
        <f t="shared" si="230"/>
        <v>0</v>
      </c>
      <c r="BI74" s="96">
        <f t="shared" si="230"/>
        <v>0</v>
      </c>
      <c r="BJ74" s="96">
        <f t="shared" si="230"/>
        <v>0</v>
      </c>
      <c r="BK74" s="96">
        <f t="shared" si="230"/>
        <v>0</v>
      </c>
      <c r="BL74" s="96">
        <f t="shared" si="230"/>
        <v>0</v>
      </c>
      <c r="BM74" s="96">
        <f t="shared" si="230"/>
        <v>0</v>
      </c>
      <c r="BN74" s="96">
        <f t="shared" si="230"/>
        <v>0</v>
      </c>
      <c r="BO74" s="96">
        <f t="shared" si="230"/>
        <v>0</v>
      </c>
      <c r="BP74" s="96">
        <f t="shared" si="230"/>
        <v>0</v>
      </c>
      <c r="BQ74" s="96">
        <f t="shared" si="230"/>
        <v>0</v>
      </c>
      <c r="BR74" s="75">
        <f t="shared" ref="BR74:CW74" si="231">SUM(BR71:BR72)</f>
        <v>0</v>
      </c>
      <c r="BS74" s="96">
        <f t="shared" si="231"/>
        <v>0</v>
      </c>
      <c r="BT74" s="96">
        <f t="shared" si="231"/>
        <v>0</v>
      </c>
      <c r="BU74" s="96">
        <f t="shared" si="231"/>
        <v>0</v>
      </c>
      <c r="BV74" s="96">
        <f t="shared" si="231"/>
        <v>0</v>
      </c>
      <c r="BW74" s="96">
        <f t="shared" si="231"/>
        <v>0</v>
      </c>
      <c r="BX74" s="96">
        <f t="shared" si="231"/>
        <v>0</v>
      </c>
      <c r="BY74" s="96">
        <f t="shared" si="231"/>
        <v>0</v>
      </c>
      <c r="BZ74" s="96">
        <f t="shared" si="231"/>
        <v>0</v>
      </c>
      <c r="CA74" s="96">
        <f t="shared" si="231"/>
        <v>0</v>
      </c>
      <c r="CB74" s="96">
        <f t="shared" si="231"/>
        <v>0</v>
      </c>
      <c r="CC74" s="96">
        <f t="shared" si="231"/>
        <v>0</v>
      </c>
      <c r="CD74" s="96">
        <f t="shared" si="231"/>
        <v>0</v>
      </c>
      <c r="CE74" s="75">
        <f t="shared" si="231"/>
        <v>0</v>
      </c>
      <c r="CF74" s="96">
        <f t="shared" si="231"/>
        <v>0</v>
      </c>
      <c r="CG74" s="96">
        <f t="shared" si="231"/>
        <v>0</v>
      </c>
      <c r="CH74" s="96">
        <f t="shared" si="231"/>
        <v>0</v>
      </c>
      <c r="CI74" s="96">
        <f t="shared" si="231"/>
        <v>0</v>
      </c>
      <c r="CJ74" s="96">
        <f t="shared" si="231"/>
        <v>0</v>
      </c>
      <c r="CK74" s="96">
        <f t="shared" si="231"/>
        <v>0</v>
      </c>
      <c r="CL74" s="96">
        <f t="shared" si="231"/>
        <v>0</v>
      </c>
      <c r="CM74" s="96">
        <f t="shared" si="231"/>
        <v>0</v>
      </c>
      <c r="CN74" s="96">
        <f t="shared" si="231"/>
        <v>0</v>
      </c>
      <c r="CO74" s="96">
        <f t="shared" si="231"/>
        <v>0</v>
      </c>
      <c r="CP74" s="96">
        <f t="shared" si="231"/>
        <v>0</v>
      </c>
      <c r="CQ74" s="96">
        <f t="shared" si="231"/>
        <v>0</v>
      </c>
      <c r="CR74" s="75">
        <f t="shared" si="231"/>
        <v>0</v>
      </c>
      <c r="CS74" s="96">
        <f t="shared" si="231"/>
        <v>0</v>
      </c>
      <c r="CT74" s="96">
        <f t="shared" si="231"/>
        <v>0</v>
      </c>
      <c r="CU74" s="96">
        <f t="shared" si="231"/>
        <v>0</v>
      </c>
      <c r="CV74" s="96">
        <f t="shared" si="231"/>
        <v>0</v>
      </c>
      <c r="CW74" s="96">
        <f t="shared" si="231"/>
        <v>0</v>
      </c>
      <c r="CX74" s="96">
        <f t="shared" ref="CX74:EE74" si="232">SUM(CX71:CX72)</f>
        <v>0</v>
      </c>
      <c r="CY74" s="96">
        <f t="shared" si="232"/>
        <v>0</v>
      </c>
      <c r="CZ74" s="96">
        <f t="shared" si="232"/>
        <v>0</v>
      </c>
      <c r="DA74" s="96">
        <f t="shared" si="232"/>
        <v>0</v>
      </c>
      <c r="DB74" s="96">
        <f t="shared" si="232"/>
        <v>0</v>
      </c>
      <c r="DC74" s="96">
        <f t="shared" si="232"/>
        <v>0</v>
      </c>
      <c r="DD74" s="96">
        <f t="shared" si="232"/>
        <v>0</v>
      </c>
      <c r="DE74" s="75">
        <f t="shared" si="232"/>
        <v>0</v>
      </c>
      <c r="DF74" s="96">
        <f t="shared" si="232"/>
        <v>0</v>
      </c>
      <c r="DG74" s="96">
        <f t="shared" si="232"/>
        <v>0</v>
      </c>
      <c r="DH74" s="96">
        <f t="shared" si="232"/>
        <v>0</v>
      </c>
      <c r="DI74" s="96">
        <f t="shared" si="232"/>
        <v>0</v>
      </c>
      <c r="DJ74" s="96">
        <f t="shared" si="232"/>
        <v>0</v>
      </c>
      <c r="DK74" s="96">
        <f t="shared" si="232"/>
        <v>0</v>
      </c>
      <c r="DL74" s="96">
        <f t="shared" si="232"/>
        <v>0</v>
      </c>
      <c r="DM74" s="96">
        <f t="shared" si="232"/>
        <v>0</v>
      </c>
      <c r="DN74" s="96">
        <f t="shared" si="232"/>
        <v>0</v>
      </c>
      <c r="DO74" s="96">
        <f t="shared" si="232"/>
        <v>0</v>
      </c>
      <c r="DP74" s="96">
        <f t="shared" si="232"/>
        <v>0</v>
      </c>
      <c r="DQ74" s="96">
        <f t="shared" si="232"/>
        <v>0</v>
      </c>
      <c r="DR74" s="75">
        <f t="shared" si="232"/>
        <v>0</v>
      </c>
      <c r="DS74" s="96">
        <f t="shared" si="232"/>
        <v>0</v>
      </c>
      <c r="DT74" s="96">
        <f t="shared" si="232"/>
        <v>0</v>
      </c>
      <c r="DU74" s="96">
        <f t="shared" si="232"/>
        <v>0</v>
      </c>
      <c r="DV74" s="96">
        <f t="shared" si="232"/>
        <v>0</v>
      </c>
      <c r="DW74" s="96">
        <f t="shared" si="232"/>
        <v>0</v>
      </c>
      <c r="DX74" s="96">
        <f t="shared" si="232"/>
        <v>0</v>
      </c>
      <c r="DY74" s="96">
        <f t="shared" si="232"/>
        <v>0</v>
      </c>
      <c r="DZ74" s="96">
        <f t="shared" si="232"/>
        <v>0</v>
      </c>
      <c r="EA74" s="96">
        <f t="shared" si="232"/>
        <v>0</v>
      </c>
      <c r="EB74" s="96">
        <f t="shared" si="232"/>
        <v>0</v>
      </c>
      <c r="EC74" s="96">
        <f t="shared" si="232"/>
        <v>0</v>
      </c>
      <c r="ED74" s="96">
        <f t="shared" si="232"/>
        <v>0</v>
      </c>
      <c r="EE74" s="76">
        <f t="shared" si="232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33">F34</f>
        <v>0</v>
      </c>
      <c r="G76" s="66">
        <f t="shared" si="233"/>
        <v>0</v>
      </c>
      <c r="H76" s="66">
        <f t="shared" si="233"/>
        <v>0</v>
      </c>
      <c r="I76" s="66">
        <f t="shared" si="233"/>
        <v>0</v>
      </c>
      <c r="J76" s="66">
        <f t="shared" si="233"/>
        <v>0</v>
      </c>
      <c r="K76" s="66">
        <f t="shared" si="233"/>
        <v>0</v>
      </c>
      <c r="L76" s="66">
        <f t="shared" si="233"/>
        <v>0</v>
      </c>
      <c r="M76" s="66">
        <f t="shared" si="233"/>
        <v>0</v>
      </c>
      <c r="N76" s="66">
        <f t="shared" si="233"/>
        <v>0</v>
      </c>
      <c r="O76" s="66">
        <f t="shared" si="233"/>
        <v>0</v>
      </c>
      <c r="P76" s="66">
        <f t="shared" si="233"/>
        <v>0</v>
      </c>
      <c r="Q76" s="66">
        <f t="shared" si="233"/>
        <v>0</v>
      </c>
      <c r="R76" s="75">
        <f>SUM(F76:Q76)</f>
        <v>0</v>
      </c>
      <c r="S76" s="66">
        <f t="shared" ref="S76:AD76" si="234">S34</f>
        <v>0</v>
      </c>
      <c r="T76" s="66">
        <f t="shared" si="234"/>
        <v>0</v>
      </c>
      <c r="U76" s="66">
        <f t="shared" si="234"/>
        <v>0</v>
      </c>
      <c r="V76" s="66">
        <f t="shared" si="234"/>
        <v>0</v>
      </c>
      <c r="W76" s="66">
        <f t="shared" si="234"/>
        <v>0</v>
      </c>
      <c r="X76" s="66">
        <f t="shared" si="234"/>
        <v>0</v>
      </c>
      <c r="Y76" s="66">
        <f t="shared" si="234"/>
        <v>0</v>
      </c>
      <c r="Z76" s="66">
        <f t="shared" si="234"/>
        <v>0</v>
      </c>
      <c r="AA76" s="66">
        <f t="shared" si="234"/>
        <v>0</v>
      </c>
      <c r="AB76" s="66">
        <f t="shared" si="234"/>
        <v>0</v>
      </c>
      <c r="AC76" s="66">
        <f t="shared" si="234"/>
        <v>0</v>
      </c>
      <c r="AD76" s="66">
        <f t="shared" si="234"/>
        <v>0</v>
      </c>
      <c r="AE76" s="75">
        <f>SUM(S76:AD76)</f>
        <v>0</v>
      </c>
      <c r="AF76" s="66">
        <f t="shared" ref="AF76:AQ76" si="235">AF34</f>
        <v>0</v>
      </c>
      <c r="AG76" s="66">
        <f t="shared" si="235"/>
        <v>0</v>
      </c>
      <c r="AH76" s="66">
        <f t="shared" si="235"/>
        <v>0</v>
      </c>
      <c r="AI76" s="66">
        <f t="shared" si="235"/>
        <v>0</v>
      </c>
      <c r="AJ76" s="66">
        <f t="shared" si="235"/>
        <v>0</v>
      </c>
      <c r="AK76" s="66">
        <f t="shared" si="235"/>
        <v>0</v>
      </c>
      <c r="AL76" s="66">
        <f t="shared" si="235"/>
        <v>0</v>
      </c>
      <c r="AM76" s="66">
        <f t="shared" si="235"/>
        <v>0</v>
      </c>
      <c r="AN76" s="66">
        <f t="shared" si="235"/>
        <v>0</v>
      </c>
      <c r="AO76" s="66">
        <f t="shared" si="235"/>
        <v>0</v>
      </c>
      <c r="AP76" s="66">
        <f t="shared" si="235"/>
        <v>0</v>
      </c>
      <c r="AQ76" s="66">
        <f t="shared" si="235"/>
        <v>0</v>
      </c>
      <c r="AR76" s="75">
        <f>SUM(AF76:AQ76)</f>
        <v>0</v>
      </c>
      <c r="AS76" s="66">
        <f t="shared" ref="AS76:BD76" si="236">AS34</f>
        <v>0</v>
      </c>
      <c r="AT76" s="66">
        <f t="shared" si="236"/>
        <v>0</v>
      </c>
      <c r="AU76" s="66">
        <f t="shared" si="236"/>
        <v>0</v>
      </c>
      <c r="AV76" s="66">
        <f t="shared" si="236"/>
        <v>0</v>
      </c>
      <c r="AW76" s="66">
        <f t="shared" si="236"/>
        <v>0</v>
      </c>
      <c r="AX76" s="66">
        <f t="shared" si="236"/>
        <v>0</v>
      </c>
      <c r="AY76" s="66">
        <f t="shared" si="236"/>
        <v>0</v>
      </c>
      <c r="AZ76" s="66">
        <f t="shared" si="236"/>
        <v>0</v>
      </c>
      <c r="BA76" s="66">
        <f t="shared" si="236"/>
        <v>0</v>
      </c>
      <c r="BB76" s="66">
        <f t="shared" si="236"/>
        <v>0</v>
      </c>
      <c r="BC76" s="66">
        <f t="shared" si="236"/>
        <v>0</v>
      </c>
      <c r="BD76" s="66">
        <f t="shared" si="236"/>
        <v>0</v>
      </c>
      <c r="BE76" s="75">
        <f>SUM(AS76:BD76)</f>
        <v>0</v>
      </c>
      <c r="BF76" s="66">
        <f t="shared" ref="BF76:BQ76" si="237">BF34</f>
        <v>0</v>
      </c>
      <c r="BG76" s="66">
        <f t="shared" si="237"/>
        <v>0</v>
      </c>
      <c r="BH76" s="66">
        <f t="shared" si="237"/>
        <v>0</v>
      </c>
      <c r="BI76" s="66">
        <f t="shared" si="237"/>
        <v>0</v>
      </c>
      <c r="BJ76" s="66">
        <f t="shared" si="237"/>
        <v>0</v>
      </c>
      <c r="BK76" s="66">
        <f t="shared" si="237"/>
        <v>0</v>
      </c>
      <c r="BL76" s="66">
        <f t="shared" si="237"/>
        <v>0</v>
      </c>
      <c r="BM76" s="66">
        <f t="shared" si="237"/>
        <v>0</v>
      </c>
      <c r="BN76" s="66">
        <f t="shared" si="237"/>
        <v>0</v>
      </c>
      <c r="BO76" s="66">
        <f t="shared" si="237"/>
        <v>0</v>
      </c>
      <c r="BP76" s="66">
        <f t="shared" si="237"/>
        <v>0</v>
      </c>
      <c r="BQ76" s="66">
        <f t="shared" si="237"/>
        <v>0</v>
      </c>
      <c r="BR76" s="75">
        <f>SUM(BF76:BQ76)</f>
        <v>0</v>
      </c>
      <c r="BS76" s="66">
        <f t="shared" ref="BS76:CD76" si="238">BS34</f>
        <v>0</v>
      </c>
      <c r="BT76" s="66">
        <f t="shared" si="238"/>
        <v>0</v>
      </c>
      <c r="BU76" s="66">
        <f t="shared" si="238"/>
        <v>0</v>
      </c>
      <c r="BV76" s="66">
        <f t="shared" si="238"/>
        <v>0</v>
      </c>
      <c r="BW76" s="66">
        <f t="shared" si="238"/>
        <v>0</v>
      </c>
      <c r="BX76" s="66">
        <f t="shared" si="238"/>
        <v>0</v>
      </c>
      <c r="BY76" s="66">
        <f t="shared" si="238"/>
        <v>0</v>
      </c>
      <c r="BZ76" s="66">
        <f t="shared" si="238"/>
        <v>0</v>
      </c>
      <c r="CA76" s="66">
        <f t="shared" si="238"/>
        <v>0</v>
      </c>
      <c r="CB76" s="66">
        <f t="shared" si="238"/>
        <v>0</v>
      </c>
      <c r="CC76" s="66">
        <f t="shared" si="238"/>
        <v>0</v>
      </c>
      <c r="CD76" s="66">
        <f t="shared" si="238"/>
        <v>0</v>
      </c>
      <c r="CE76" s="75">
        <f>SUM(BS76:CD76)</f>
        <v>0</v>
      </c>
      <c r="CF76" s="66">
        <f t="shared" ref="CF76:CQ76" si="239">CF34</f>
        <v>0</v>
      </c>
      <c r="CG76" s="66">
        <f t="shared" si="239"/>
        <v>0</v>
      </c>
      <c r="CH76" s="66">
        <f t="shared" si="239"/>
        <v>0</v>
      </c>
      <c r="CI76" s="66">
        <f t="shared" si="239"/>
        <v>0</v>
      </c>
      <c r="CJ76" s="66">
        <f t="shared" si="239"/>
        <v>0</v>
      </c>
      <c r="CK76" s="66">
        <f t="shared" si="239"/>
        <v>0</v>
      </c>
      <c r="CL76" s="66">
        <f t="shared" si="239"/>
        <v>0</v>
      </c>
      <c r="CM76" s="66">
        <f t="shared" si="239"/>
        <v>0</v>
      </c>
      <c r="CN76" s="66">
        <f t="shared" si="239"/>
        <v>0</v>
      </c>
      <c r="CO76" s="66">
        <f t="shared" si="239"/>
        <v>0</v>
      </c>
      <c r="CP76" s="66">
        <f t="shared" si="239"/>
        <v>0</v>
      </c>
      <c r="CQ76" s="66">
        <f t="shared" si="239"/>
        <v>0</v>
      </c>
      <c r="CR76" s="75">
        <f>SUM(CF76:CQ76)</f>
        <v>0</v>
      </c>
      <c r="CS76" s="66">
        <f t="shared" ref="CS76:DD76" si="240">CS34</f>
        <v>0</v>
      </c>
      <c r="CT76" s="66">
        <f t="shared" si="240"/>
        <v>0</v>
      </c>
      <c r="CU76" s="66">
        <f t="shared" si="240"/>
        <v>0</v>
      </c>
      <c r="CV76" s="66">
        <f t="shared" si="240"/>
        <v>0</v>
      </c>
      <c r="CW76" s="66">
        <f t="shared" si="240"/>
        <v>0</v>
      </c>
      <c r="CX76" s="66">
        <f t="shared" si="240"/>
        <v>0</v>
      </c>
      <c r="CY76" s="66">
        <f t="shared" si="240"/>
        <v>0</v>
      </c>
      <c r="CZ76" s="66">
        <f t="shared" si="240"/>
        <v>0</v>
      </c>
      <c r="DA76" s="66">
        <f t="shared" si="240"/>
        <v>0</v>
      </c>
      <c r="DB76" s="66">
        <f t="shared" si="240"/>
        <v>0</v>
      </c>
      <c r="DC76" s="66">
        <f t="shared" si="240"/>
        <v>0</v>
      </c>
      <c r="DD76" s="66">
        <f t="shared" si="240"/>
        <v>0</v>
      </c>
      <c r="DE76" s="75">
        <f>SUM(CS76:DD76)</f>
        <v>0</v>
      </c>
      <c r="DF76" s="66">
        <f t="shared" ref="DF76:DQ76" si="241">DF34</f>
        <v>0</v>
      </c>
      <c r="DG76" s="66">
        <f t="shared" si="241"/>
        <v>0</v>
      </c>
      <c r="DH76" s="66">
        <f t="shared" si="241"/>
        <v>0</v>
      </c>
      <c r="DI76" s="66">
        <f t="shared" si="241"/>
        <v>0</v>
      </c>
      <c r="DJ76" s="66">
        <f t="shared" si="241"/>
        <v>0</v>
      </c>
      <c r="DK76" s="66">
        <f t="shared" si="241"/>
        <v>0</v>
      </c>
      <c r="DL76" s="66">
        <f t="shared" si="241"/>
        <v>0</v>
      </c>
      <c r="DM76" s="66">
        <f t="shared" si="241"/>
        <v>0</v>
      </c>
      <c r="DN76" s="66">
        <f t="shared" si="241"/>
        <v>0</v>
      </c>
      <c r="DO76" s="66">
        <f t="shared" si="241"/>
        <v>0</v>
      </c>
      <c r="DP76" s="66">
        <f t="shared" si="241"/>
        <v>0</v>
      </c>
      <c r="DQ76" s="66">
        <f t="shared" si="241"/>
        <v>0</v>
      </c>
      <c r="DR76" s="75">
        <f>SUM(DF76:DQ76)</f>
        <v>0</v>
      </c>
      <c r="DS76" s="66">
        <f t="shared" ref="DS76:ED76" si="242">DS34</f>
        <v>0</v>
      </c>
      <c r="DT76" s="66">
        <f t="shared" si="242"/>
        <v>0</v>
      </c>
      <c r="DU76" s="66">
        <f t="shared" si="242"/>
        <v>0</v>
      </c>
      <c r="DV76" s="66">
        <f t="shared" si="242"/>
        <v>0</v>
      </c>
      <c r="DW76" s="66">
        <f t="shared" si="242"/>
        <v>0</v>
      </c>
      <c r="DX76" s="66">
        <f t="shared" si="242"/>
        <v>0</v>
      </c>
      <c r="DY76" s="66">
        <f t="shared" si="242"/>
        <v>0</v>
      </c>
      <c r="DZ76" s="66">
        <f t="shared" si="242"/>
        <v>0</v>
      </c>
      <c r="EA76" s="66">
        <f t="shared" si="242"/>
        <v>0</v>
      </c>
      <c r="EB76" s="66">
        <f t="shared" si="242"/>
        <v>0</v>
      </c>
      <c r="EC76" s="66">
        <f t="shared" si="242"/>
        <v>0</v>
      </c>
      <c r="ED76" s="66">
        <f t="shared" si="242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43">F41</f>
        <v>0</v>
      </c>
      <c r="G77" s="66">
        <f t="shared" si="243"/>
        <v>0</v>
      </c>
      <c r="H77" s="66">
        <f t="shared" si="243"/>
        <v>0</v>
      </c>
      <c r="I77" s="66">
        <f t="shared" si="243"/>
        <v>0</v>
      </c>
      <c r="J77" s="66">
        <f t="shared" si="243"/>
        <v>0</v>
      </c>
      <c r="K77" s="66">
        <f t="shared" si="243"/>
        <v>0</v>
      </c>
      <c r="L77" s="66">
        <f t="shared" si="243"/>
        <v>0</v>
      </c>
      <c r="M77" s="66">
        <f t="shared" si="243"/>
        <v>0</v>
      </c>
      <c r="N77" s="66">
        <f t="shared" si="243"/>
        <v>0</v>
      </c>
      <c r="O77" s="66">
        <f t="shared" si="243"/>
        <v>0</v>
      </c>
      <c r="P77" s="66">
        <f t="shared" si="243"/>
        <v>0</v>
      </c>
      <c r="Q77" s="66">
        <f t="shared" si="243"/>
        <v>0</v>
      </c>
      <c r="R77" s="75">
        <f>SUM(F77:Q77)</f>
        <v>0</v>
      </c>
      <c r="S77" s="66">
        <f t="shared" ref="S77:AD77" si="244">S41</f>
        <v>0</v>
      </c>
      <c r="T77" s="66">
        <f t="shared" si="244"/>
        <v>0</v>
      </c>
      <c r="U77" s="66">
        <f t="shared" si="244"/>
        <v>0</v>
      </c>
      <c r="V77" s="66">
        <f t="shared" si="244"/>
        <v>0</v>
      </c>
      <c r="W77" s="66">
        <f t="shared" si="244"/>
        <v>0</v>
      </c>
      <c r="X77" s="66">
        <f t="shared" si="244"/>
        <v>0</v>
      </c>
      <c r="Y77" s="66">
        <f t="shared" si="244"/>
        <v>0</v>
      </c>
      <c r="Z77" s="66">
        <f t="shared" si="244"/>
        <v>0</v>
      </c>
      <c r="AA77" s="66">
        <f t="shared" si="244"/>
        <v>0</v>
      </c>
      <c r="AB77" s="66">
        <f t="shared" si="244"/>
        <v>0</v>
      </c>
      <c r="AC77" s="66">
        <f t="shared" si="244"/>
        <v>0</v>
      </c>
      <c r="AD77" s="66">
        <f t="shared" si="244"/>
        <v>0</v>
      </c>
      <c r="AE77" s="75">
        <f>SUM(S77:AD77)</f>
        <v>0</v>
      </c>
      <c r="AF77" s="66">
        <f t="shared" ref="AF77:AQ77" si="245">AF41</f>
        <v>0</v>
      </c>
      <c r="AG77" s="66">
        <f t="shared" si="245"/>
        <v>0</v>
      </c>
      <c r="AH77" s="66">
        <f t="shared" si="245"/>
        <v>0</v>
      </c>
      <c r="AI77" s="66">
        <f t="shared" si="245"/>
        <v>0</v>
      </c>
      <c r="AJ77" s="66">
        <f t="shared" si="245"/>
        <v>0</v>
      </c>
      <c r="AK77" s="66">
        <f t="shared" si="245"/>
        <v>0</v>
      </c>
      <c r="AL77" s="66">
        <f t="shared" si="245"/>
        <v>0</v>
      </c>
      <c r="AM77" s="66">
        <f t="shared" si="245"/>
        <v>0</v>
      </c>
      <c r="AN77" s="66">
        <f t="shared" si="245"/>
        <v>0</v>
      </c>
      <c r="AO77" s="66">
        <f t="shared" si="245"/>
        <v>0</v>
      </c>
      <c r="AP77" s="66">
        <f t="shared" si="245"/>
        <v>0</v>
      </c>
      <c r="AQ77" s="66">
        <f t="shared" si="245"/>
        <v>0</v>
      </c>
      <c r="AR77" s="75">
        <f>SUM(AF77:AQ77)</f>
        <v>0</v>
      </c>
      <c r="AS77" s="66">
        <f t="shared" ref="AS77:BD77" si="246">AS41</f>
        <v>0</v>
      </c>
      <c r="AT77" s="66">
        <f t="shared" si="246"/>
        <v>0</v>
      </c>
      <c r="AU77" s="66">
        <f t="shared" si="246"/>
        <v>0</v>
      </c>
      <c r="AV77" s="66">
        <f t="shared" si="246"/>
        <v>0</v>
      </c>
      <c r="AW77" s="66">
        <f t="shared" si="246"/>
        <v>0</v>
      </c>
      <c r="AX77" s="66">
        <f t="shared" si="246"/>
        <v>0</v>
      </c>
      <c r="AY77" s="66">
        <f t="shared" si="246"/>
        <v>0</v>
      </c>
      <c r="AZ77" s="66">
        <f t="shared" si="246"/>
        <v>0</v>
      </c>
      <c r="BA77" s="66">
        <f t="shared" si="246"/>
        <v>0</v>
      </c>
      <c r="BB77" s="66">
        <f t="shared" si="246"/>
        <v>0</v>
      </c>
      <c r="BC77" s="66">
        <f t="shared" si="246"/>
        <v>0</v>
      </c>
      <c r="BD77" s="66">
        <f t="shared" si="246"/>
        <v>0</v>
      </c>
      <c r="BE77" s="75">
        <f>SUM(AS77:BD77)</f>
        <v>0</v>
      </c>
      <c r="BF77" s="66">
        <f t="shared" ref="BF77:BQ77" si="247">BF41</f>
        <v>0</v>
      </c>
      <c r="BG77" s="66">
        <f t="shared" si="247"/>
        <v>0</v>
      </c>
      <c r="BH77" s="66">
        <f t="shared" si="247"/>
        <v>0</v>
      </c>
      <c r="BI77" s="66">
        <f t="shared" si="247"/>
        <v>0</v>
      </c>
      <c r="BJ77" s="66">
        <f t="shared" si="247"/>
        <v>0</v>
      </c>
      <c r="BK77" s="66">
        <f t="shared" si="247"/>
        <v>0</v>
      </c>
      <c r="BL77" s="66">
        <f t="shared" si="247"/>
        <v>0</v>
      </c>
      <c r="BM77" s="66">
        <f t="shared" si="247"/>
        <v>0</v>
      </c>
      <c r="BN77" s="66">
        <f t="shared" si="247"/>
        <v>0</v>
      </c>
      <c r="BO77" s="66">
        <f t="shared" si="247"/>
        <v>0</v>
      </c>
      <c r="BP77" s="66">
        <f t="shared" si="247"/>
        <v>0</v>
      </c>
      <c r="BQ77" s="66">
        <f t="shared" si="247"/>
        <v>0</v>
      </c>
      <c r="BR77" s="75">
        <f>SUM(BF77:BQ77)</f>
        <v>0</v>
      </c>
      <c r="BS77" s="66">
        <f t="shared" ref="BS77:CD77" si="248">BS41</f>
        <v>0</v>
      </c>
      <c r="BT77" s="66">
        <f t="shared" si="248"/>
        <v>0</v>
      </c>
      <c r="BU77" s="66">
        <f t="shared" si="248"/>
        <v>0</v>
      </c>
      <c r="BV77" s="66">
        <f t="shared" si="248"/>
        <v>0</v>
      </c>
      <c r="BW77" s="66">
        <f t="shared" si="248"/>
        <v>0</v>
      </c>
      <c r="BX77" s="66">
        <f t="shared" si="248"/>
        <v>0</v>
      </c>
      <c r="BY77" s="66">
        <f t="shared" si="248"/>
        <v>0</v>
      </c>
      <c r="BZ77" s="66">
        <f t="shared" si="248"/>
        <v>0</v>
      </c>
      <c r="CA77" s="66">
        <f t="shared" si="248"/>
        <v>0</v>
      </c>
      <c r="CB77" s="66">
        <f t="shared" si="248"/>
        <v>0</v>
      </c>
      <c r="CC77" s="66">
        <f t="shared" si="248"/>
        <v>0</v>
      </c>
      <c r="CD77" s="66">
        <f t="shared" si="248"/>
        <v>0</v>
      </c>
      <c r="CE77" s="75">
        <f>SUM(BS77:CD77)</f>
        <v>0</v>
      </c>
      <c r="CF77" s="66">
        <f t="shared" ref="CF77:CQ77" si="249">CF41</f>
        <v>0</v>
      </c>
      <c r="CG77" s="66">
        <f t="shared" si="249"/>
        <v>0</v>
      </c>
      <c r="CH77" s="66">
        <f t="shared" si="249"/>
        <v>0</v>
      </c>
      <c r="CI77" s="66">
        <f t="shared" si="249"/>
        <v>0</v>
      </c>
      <c r="CJ77" s="66">
        <f t="shared" si="249"/>
        <v>0</v>
      </c>
      <c r="CK77" s="66">
        <f t="shared" si="249"/>
        <v>0</v>
      </c>
      <c r="CL77" s="66">
        <f t="shared" si="249"/>
        <v>0</v>
      </c>
      <c r="CM77" s="66">
        <f t="shared" si="249"/>
        <v>0</v>
      </c>
      <c r="CN77" s="66">
        <f t="shared" si="249"/>
        <v>0</v>
      </c>
      <c r="CO77" s="66">
        <f t="shared" si="249"/>
        <v>0</v>
      </c>
      <c r="CP77" s="66">
        <f t="shared" si="249"/>
        <v>0</v>
      </c>
      <c r="CQ77" s="66">
        <f t="shared" si="249"/>
        <v>0</v>
      </c>
      <c r="CR77" s="75">
        <f>SUM(CF77:CQ77)</f>
        <v>0</v>
      </c>
      <c r="CS77" s="66">
        <f t="shared" ref="CS77:DD77" si="250">CS41</f>
        <v>0</v>
      </c>
      <c r="CT77" s="66">
        <f t="shared" si="250"/>
        <v>0</v>
      </c>
      <c r="CU77" s="66">
        <f t="shared" si="250"/>
        <v>0</v>
      </c>
      <c r="CV77" s="66">
        <f t="shared" si="250"/>
        <v>0</v>
      </c>
      <c r="CW77" s="66">
        <f t="shared" si="250"/>
        <v>0</v>
      </c>
      <c r="CX77" s="66">
        <f t="shared" si="250"/>
        <v>0</v>
      </c>
      <c r="CY77" s="66">
        <f t="shared" si="250"/>
        <v>0</v>
      </c>
      <c r="CZ77" s="66">
        <f t="shared" si="250"/>
        <v>0</v>
      </c>
      <c r="DA77" s="66">
        <f t="shared" si="250"/>
        <v>0</v>
      </c>
      <c r="DB77" s="66">
        <f t="shared" si="250"/>
        <v>0</v>
      </c>
      <c r="DC77" s="66">
        <f t="shared" si="250"/>
        <v>0</v>
      </c>
      <c r="DD77" s="66">
        <f t="shared" si="250"/>
        <v>0</v>
      </c>
      <c r="DE77" s="75">
        <f>SUM(CS77:DD77)</f>
        <v>0</v>
      </c>
      <c r="DF77" s="66">
        <f t="shared" ref="DF77:DQ77" si="251">DF41</f>
        <v>0</v>
      </c>
      <c r="DG77" s="66">
        <f t="shared" si="251"/>
        <v>0</v>
      </c>
      <c r="DH77" s="66">
        <f t="shared" si="251"/>
        <v>0</v>
      </c>
      <c r="DI77" s="66">
        <f t="shared" si="251"/>
        <v>0</v>
      </c>
      <c r="DJ77" s="66">
        <f t="shared" si="251"/>
        <v>0</v>
      </c>
      <c r="DK77" s="66">
        <f t="shared" si="251"/>
        <v>0</v>
      </c>
      <c r="DL77" s="66">
        <f t="shared" si="251"/>
        <v>0</v>
      </c>
      <c r="DM77" s="66">
        <f t="shared" si="251"/>
        <v>0</v>
      </c>
      <c r="DN77" s="66">
        <f t="shared" si="251"/>
        <v>0</v>
      </c>
      <c r="DO77" s="66">
        <f t="shared" si="251"/>
        <v>0</v>
      </c>
      <c r="DP77" s="66">
        <f t="shared" si="251"/>
        <v>0</v>
      </c>
      <c r="DQ77" s="66">
        <f t="shared" si="251"/>
        <v>0</v>
      </c>
      <c r="DR77" s="75">
        <f>SUM(DF77:DQ77)</f>
        <v>0</v>
      </c>
      <c r="DS77" s="66">
        <f t="shared" ref="DS77:ED77" si="252">DS41</f>
        <v>0</v>
      </c>
      <c r="DT77" s="66">
        <f t="shared" si="252"/>
        <v>0</v>
      </c>
      <c r="DU77" s="66">
        <f t="shared" si="252"/>
        <v>0</v>
      </c>
      <c r="DV77" s="66">
        <f t="shared" si="252"/>
        <v>0</v>
      </c>
      <c r="DW77" s="66">
        <f t="shared" si="252"/>
        <v>0</v>
      </c>
      <c r="DX77" s="66">
        <f t="shared" si="252"/>
        <v>0</v>
      </c>
      <c r="DY77" s="66">
        <f t="shared" si="252"/>
        <v>0</v>
      </c>
      <c r="DZ77" s="66">
        <f t="shared" si="252"/>
        <v>0</v>
      </c>
      <c r="EA77" s="66">
        <f t="shared" si="252"/>
        <v>0</v>
      </c>
      <c r="EB77" s="66">
        <f t="shared" si="252"/>
        <v>0</v>
      </c>
      <c r="EC77" s="66">
        <f t="shared" si="252"/>
        <v>0</v>
      </c>
      <c r="ED77" s="66">
        <f t="shared" si="252"/>
        <v>0</v>
      </c>
      <c r="EE77" s="76">
        <f>SUM(DS77:ED77)</f>
        <v>0</v>
      </c>
    </row>
    <row r="78" spans="3:135" x14ac:dyDescent="0.2">
      <c r="D78" s="30" t="s">
        <v>361</v>
      </c>
      <c r="F78" s="66">
        <f t="shared" ref="F78:Q78" si="253">F53</f>
        <v>0</v>
      </c>
      <c r="G78" s="66">
        <f t="shared" si="253"/>
        <v>0</v>
      </c>
      <c r="H78" s="66">
        <f t="shared" si="253"/>
        <v>0</v>
      </c>
      <c r="I78" s="66">
        <f t="shared" si="253"/>
        <v>0</v>
      </c>
      <c r="J78" s="66">
        <f t="shared" si="253"/>
        <v>0</v>
      </c>
      <c r="K78" s="66">
        <f t="shared" si="253"/>
        <v>0</v>
      </c>
      <c r="L78" s="66">
        <f t="shared" si="253"/>
        <v>0</v>
      </c>
      <c r="M78" s="66">
        <f t="shared" si="253"/>
        <v>0</v>
      </c>
      <c r="N78" s="66">
        <f t="shared" si="253"/>
        <v>0</v>
      </c>
      <c r="O78" s="66">
        <f t="shared" si="253"/>
        <v>0</v>
      </c>
      <c r="P78" s="66">
        <f t="shared" si="253"/>
        <v>0</v>
      </c>
      <c r="Q78" s="66">
        <f t="shared" si="253"/>
        <v>0</v>
      </c>
      <c r="R78" s="75">
        <f>SUM(F78:Q78)</f>
        <v>0</v>
      </c>
      <c r="S78" s="66">
        <f t="shared" ref="S78:AD78" si="254">S53</f>
        <v>0</v>
      </c>
      <c r="T78" s="66">
        <f t="shared" si="254"/>
        <v>0</v>
      </c>
      <c r="U78" s="66">
        <f t="shared" si="254"/>
        <v>0</v>
      </c>
      <c r="V78" s="66">
        <f t="shared" si="254"/>
        <v>0</v>
      </c>
      <c r="W78" s="66">
        <f t="shared" si="254"/>
        <v>0</v>
      </c>
      <c r="X78" s="66">
        <f t="shared" si="254"/>
        <v>0</v>
      </c>
      <c r="Y78" s="66">
        <f t="shared" si="254"/>
        <v>0</v>
      </c>
      <c r="Z78" s="66">
        <f t="shared" si="254"/>
        <v>0</v>
      </c>
      <c r="AA78" s="66">
        <f t="shared" si="254"/>
        <v>0</v>
      </c>
      <c r="AB78" s="66">
        <f t="shared" si="254"/>
        <v>0</v>
      </c>
      <c r="AC78" s="66">
        <f t="shared" si="254"/>
        <v>0</v>
      </c>
      <c r="AD78" s="66">
        <f t="shared" si="254"/>
        <v>0</v>
      </c>
      <c r="AE78" s="75">
        <f>SUM(S78:AD78)</f>
        <v>0</v>
      </c>
      <c r="AF78" s="66">
        <f t="shared" ref="AF78:AQ78" si="255">AF53</f>
        <v>0</v>
      </c>
      <c r="AG78" s="66">
        <f t="shared" si="255"/>
        <v>0</v>
      </c>
      <c r="AH78" s="66">
        <f t="shared" si="255"/>
        <v>0</v>
      </c>
      <c r="AI78" s="66">
        <f t="shared" si="255"/>
        <v>0</v>
      </c>
      <c r="AJ78" s="66">
        <f t="shared" si="255"/>
        <v>0</v>
      </c>
      <c r="AK78" s="66">
        <f t="shared" si="255"/>
        <v>0</v>
      </c>
      <c r="AL78" s="66">
        <f t="shared" si="255"/>
        <v>0</v>
      </c>
      <c r="AM78" s="66">
        <f t="shared" si="255"/>
        <v>0</v>
      </c>
      <c r="AN78" s="66">
        <f t="shared" si="255"/>
        <v>0</v>
      </c>
      <c r="AO78" s="66">
        <f t="shared" si="255"/>
        <v>0</v>
      </c>
      <c r="AP78" s="66">
        <f t="shared" si="255"/>
        <v>0</v>
      </c>
      <c r="AQ78" s="66">
        <f t="shared" si="255"/>
        <v>0</v>
      </c>
      <c r="AR78" s="75">
        <f>SUM(AF78:AQ78)</f>
        <v>0</v>
      </c>
      <c r="AS78" s="66">
        <f t="shared" ref="AS78:BD78" si="256">AS53</f>
        <v>0</v>
      </c>
      <c r="AT78" s="66">
        <f t="shared" si="256"/>
        <v>0</v>
      </c>
      <c r="AU78" s="66">
        <f t="shared" si="256"/>
        <v>0</v>
      </c>
      <c r="AV78" s="66">
        <f t="shared" si="256"/>
        <v>0</v>
      </c>
      <c r="AW78" s="66">
        <f t="shared" si="256"/>
        <v>0</v>
      </c>
      <c r="AX78" s="66">
        <f t="shared" si="256"/>
        <v>0</v>
      </c>
      <c r="AY78" s="66">
        <f t="shared" si="256"/>
        <v>0</v>
      </c>
      <c r="AZ78" s="66">
        <f t="shared" si="256"/>
        <v>0</v>
      </c>
      <c r="BA78" s="66">
        <f t="shared" si="256"/>
        <v>0</v>
      </c>
      <c r="BB78" s="66">
        <f t="shared" si="256"/>
        <v>0</v>
      </c>
      <c r="BC78" s="66">
        <f t="shared" si="256"/>
        <v>0</v>
      </c>
      <c r="BD78" s="66">
        <f t="shared" si="256"/>
        <v>0</v>
      </c>
      <c r="BE78" s="75">
        <f>SUM(AS78:BD78)</f>
        <v>0</v>
      </c>
      <c r="BF78" s="66">
        <f t="shared" ref="BF78:BQ78" si="257">BF53</f>
        <v>0</v>
      </c>
      <c r="BG78" s="66">
        <f t="shared" si="257"/>
        <v>0</v>
      </c>
      <c r="BH78" s="66">
        <f t="shared" si="257"/>
        <v>0</v>
      </c>
      <c r="BI78" s="66">
        <f t="shared" si="257"/>
        <v>0</v>
      </c>
      <c r="BJ78" s="66">
        <f t="shared" si="257"/>
        <v>0</v>
      </c>
      <c r="BK78" s="66">
        <f t="shared" si="257"/>
        <v>0</v>
      </c>
      <c r="BL78" s="66">
        <f t="shared" si="257"/>
        <v>0</v>
      </c>
      <c r="BM78" s="66">
        <f t="shared" si="257"/>
        <v>0</v>
      </c>
      <c r="BN78" s="66">
        <f t="shared" si="257"/>
        <v>0</v>
      </c>
      <c r="BO78" s="66">
        <f t="shared" si="257"/>
        <v>0</v>
      </c>
      <c r="BP78" s="66">
        <f t="shared" si="257"/>
        <v>0</v>
      </c>
      <c r="BQ78" s="66">
        <f t="shared" si="257"/>
        <v>0</v>
      </c>
      <c r="BR78" s="75">
        <f>SUM(BF78:BQ78)</f>
        <v>0</v>
      </c>
      <c r="BS78" s="66">
        <f t="shared" ref="BS78:CD78" si="258">BS53</f>
        <v>0</v>
      </c>
      <c r="BT78" s="66">
        <f t="shared" si="258"/>
        <v>0</v>
      </c>
      <c r="BU78" s="66">
        <f t="shared" si="258"/>
        <v>0</v>
      </c>
      <c r="BV78" s="66">
        <f t="shared" si="258"/>
        <v>0</v>
      </c>
      <c r="BW78" s="66">
        <f t="shared" si="258"/>
        <v>0</v>
      </c>
      <c r="BX78" s="66">
        <f t="shared" si="258"/>
        <v>0</v>
      </c>
      <c r="BY78" s="66">
        <f t="shared" si="258"/>
        <v>0</v>
      </c>
      <c r="BZ78" s="66">
        <f t="shared" si="258"/>
        <v>0</v>
      </c>
      <c r="CA78" s="66">
        <f t="shared" si="258"/>
        <v>0</v>
      </c>
      <c r="CB78" s="66">
        <f t="shared" si="258"/>
        <v>0</v>
      </c>
      <c r="CC78" s="66">
        <f t="shared" si="258"/>
        <v>0</v>
      </c>
      <c r="CD78" s="66">
        <f t="shared" si="258"/>
        <v>0</v>
      </c>
      <c r="CE78" s="75">
        <f>SUM(BS78:CD78)</f>
        <v>0</v>
      </c>
      <c r="CF78" s="66">
        <f t="shared" ref="CF78:CQ78" si="259">CF53</f>
        <v>0</v>
      </c>
      <c r="CG78" s="66">
        <f t="shared" si="259"/>
        <v>0</v>
      </c>
      <c r="CH78" s="66">
        <f t="shared" si="259"/>
        <v>0</v>
      </c>
      <c r="CI78" s="66">
        <f t="shared" si="259"/>
        <v>0</v>
      </c>
      <c r="CJ78" s="66">
        <f t="shared" si="259"/>
        <v>0</v>
      </c>
      <c r="CK78" s="66">
        <f t="shared" si="259"/>
        <v>0</v>
      </c>
      <c r="CL78" s="66">
        <f t="shared" si="259"/>
        <v>0</v>
      </c>
      <c r="CM78" s="66">
        <f t="shared" si="259"/>
        <v>0</v>
      </c>
      <c r="CN78" s="66">
        <f t="shared" si="259"/>
        <v>0</v>
      </c>
      <c r="CO78" s="66">
        <f t="shared" si="259"/>
        <v>0</v>
      </c>
      <c r="CP78" s="66">
        <f t="shared" si="259"/>
        <v>0</v>
      </c>
      <c r="CQ78" s="66">
        <f t="shared" si="259"/>
        <v>0</v>
      </c>
      <c r="CR78" s="75">
        <f>SUM(CF78:CQ78)</f>
        <v>0</v>
      </c>
      <c r="CS78" s="66">
        <f t="shared" ref="CS78:DD78" si="260">CS53</f>
        <v>0</v>
      </c>
      <c r="CT78" s="66">
        <f t="shared" si="260"/>
        <v>0</v>
      </c>
      <c r="CU78" s="66">
        <f t="shared" si="260"/>
        <v>0</v>
      </c>
      <c r="CV78" s="66">
        <f t="shared" si="260"/>
        <v>0</v>
      </c>
      <c r="CW78" s="66">
        <f t="shared" si="260"/>
        <v>0</v>
      </c>
      <c r="CX78" s="66">
        <f t="shared" si="260"/>
        <v>0</v>
      </c>
      <c r="CY78" s="66">
        <f t="shared" si="260"/>
        <v>0</v>
      </c>
      <c r="CZ78" s="66">
        <f t="shared" si="260"/>
        <v>0</v>
      </c>
      <c r="DA78" s="66">
        <f t="shared" si="260"/>
        <v>0</v>
      </c>
      <c r="DB78" s="66">
        <f t="shared" si="260"/>
        <v>0</v>
      </c>
      <c r="DC78" s="66">
        <f t="shared" si="260"/>
        <v>0</v>
      </c>
      <c r="DD78" s="66">
        <f t="shared" si="260"/>
        <v>0</v>
      </c>
      <c r="DE78" s="75">
        <f>SUM(CS78:DD78)</f>
        <v>0</v>
      </c>
      <c r="DF78" s="66">
        <f t="shared" ref="DF78:DQ78" si="261">DF53</f>
        <v>0</v>
      </c>
      <c r="DG78" s="66">
        <f t="shared" si="261"/>
        <v>0</v>
      </c>
      <c r="DH78" s="66">
        <f t="shared" si="261"/>
        <v>0</v>
      </c>
      <c r="DI78" s="66">
        <f t="shared" si="261"/>
        <v>0</v>
      </c>
      <c r="DJ78" s="66">
        <f t="shared" si="261"/>
        <v>0</v>
      </c>
      <c r="DK78" s="66">
        <f t="shared" si="261"/>
        <v>0</v>
      </c>
      <c r="DL78" s="66">
        <f t="shared" si="261"/>
        <v>0</v>
      </c>
      <c r="DM78" s="66">
        <f t="shared" si="261"/>
        <v>0</v>
      </c>
      <c r="DN78" s="66">
        <f t="shared" si="261"/>
        <v>0</v>
      </c>
      <c r="DO78" s="66">
        <f t="shared" si="261"/>
        <v>0</v>
      </c>
      <c r="DP78" s="66">
        <f t="shared" si="261"/>
        <v>0</v>
      </c>
      <c r="DQ78" s="66">
        <f t="shared" si="261"/>
        <v>0</v>
      </c>
      <c r="DR78" s="75">
        <f>SUM(DF78:DQ78)</f>
        <v>0</v>
      </c>
      <c r="DS78" s="66">
        <f t="shared" ref="DS78:ED78" si="262">DS53</f>
        <v>0</v>
      </c>
      <c r="DT78" s="66">
        <f t="shared" si="262"/>
        <v>0</v>
      </c>
      <c r="DU78" s="66">
        <f t="shared" si="262"/>
        <v>0</v>
      </c>
      <c r="DV78" s="66">
        <f t="shared" si="262"/>
        <v>0</v>
      </c>
      <c r="DW78" s="66">
        <f t="shared" si="262"/>
        <v>0</v>
      </c>
      <c r="DX78" s="66">
        <f t="shared" si="262"/>
        <v>0</v>
      </c>
      <c r="DY78" s="66">
        <f t="shared" si="262"/>
        <v>0</v>
      </c>
      <c r="DZ78" s="66">
        <f t="shared" si="262"/>
        <v>0</v>
      </c>
      <c r="EA78" s="66">
        <f t="shared" si="262"/>
        <v>0</v>
      </c>
      <c r="EB78" s="66">
        <f t="shared" si="262"/>
        <v>0</v>
      </c>
      <c r="EC78" s="66">
        <f t="shared" si="262"/>
        <v>0</v>
      </c>
      <c r="ED78" s="66">
        <f t="shared" si="262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63">(F76+F78+F79)*$C$83</f>
        <v>0</v>
      </c>
      <c r="G80" s="66">
        <f t="shared" si="263"/>
        <v>0</v>
      </c>
      <c r="H80" s="66">
        <f t="shared" si="263"/>
        <v>0</v>
      </c>
      <c r="I80" s="66">
        <f t="shared" si="263"/>
        <v>0</v>
      </c>
      <c r="J80" s="66">
        <f t="shared" si="263"/>
        <v>0</v>
      </c>
      <c r="K80" s="66">
        <f t="shared" si="263"/>
        <v>0</v>
      </c>
      <c r="L80" s="66">
        <f t="shared" si="263"/>
        <v>0</v>
      </c>
      <c r="M80" s="66">
        <f t="shared" si="263"/>
        <v>0</v>
      </c>
      <c r="N80" s="66">
        <f t="shared" si="263"/>
        <v>0</v>
      </c>
      <c r="O80" s="66">
        <f t="shared" si="263"/>
        <v>0</v>
      </c>
      <c r="P80" s="66">
        <f t="shared" si="263"/>
        <v>0</v>
      </c>
      <c r="Q80" s="66">
        <f t="shared" si="263"/>
        <v>0</v>
      </c>
      <c r="R80" s="75">
        <f>SUM(F80:Q80)</f>
        <v>0</v>
      </c>
      <c r="S80" s="66">
        <f t="shared" ref="S80:AD80" si="264">(S76+S78+S79)*$C$83</f>
        <v>0</v>
      </c>
      <c r="T80" s="66">
        <f t="shared" si="264"/>
        <v>0</v>
      </c>
      <c r="U80" s="66">
        <f t="shared" si="264"/>
        <v>0</v>
      </c>
      <c r="V80" s="66">
        <f t="shared" si="264"/>
        <v>0</v>
      </c>
      <c r="W80" s="66">
        <f t="shared" si="264"/>
        <v>0</v>
      </c>
      <c r="X80" s="66">
        <f t="shared" si="264"/>
        <v>0</v>
      </c>
      <c r="Y80" s="66">
        <f t="shared" si="264"/>
        <v>0</v>
      </c>
      <c r="Z80" s="66">
        <f t="shared" si="264"/>
        <v>0</v>
      </c>
      <c r="AA80" s="66">
        <f t="shared" si="264"/>
        <v>0</v>
      </c>
      <c r="AB80" s="66">
        <f t="shared" si="264"/>
        <v>0</v>
      </c>
      <c r="AC80" s="66">
        <f t="shared" si="264"/>
        <v>0</v>
      </c>
      <c r="AD80" s="66">
        <f t="shared" si="264"/>
        <v>0</v>
      </c>
      <c r="AE80" s="75">
        <f>SUM(S80:AD80)</f>
        <v>0</v>
      </c>
      <c r="AF80" s="66">
        <f t="shared" ref="AF80:AQ80" si="265">(AF76+AF78+AF79)*$C$83</f>
        <v>0</v>
      </c>
      <c r="AG80" s="66">
        <f t="shared" si="265"/>
        <v>0</v>
      </c>
      <c r="AH80" s="66">
        <f t="shared" si="265"/>
        <v>0</v>
      </c>
      <c r="AI80" s="66">
        <f t="shared" si="265"/>
        <v>0</v>
      </c>
      <c r="AJ80" s="66">
        <f t="shared" si="265"/>
        <v>0</v>
      </c>
      <c r="AK80" s="66">
        <f t="shared" si="265"/>
        <v>0</v>
      </c>
      <c r="AL80" s="66">
        <f t="shared" si="265"/>
        <v>0</v>
      </c>
      <c r="AM80" s="66">
        <f t="shared" si="265"/>
        <v>0</v>
      </c>
      <c r="AN80" s="66">
        <f t="shared" si="265"/>
        <v>0</v>
      </c>
      <c r="AO80" s="66">
        <f t="shared" si="265"/>
        <v>0</v>
      </c>
      <c r="AP80" s="66">
        <f t="shared" si="265"/>
        <v>0</v>
      </c>
      <c r="AQ80" s="66">
        <f t="shared" si="265"/>
        <v>0</v>
      </c>
      <c r="AR80" s="75">
        <f>SUM(AF80:AQ80)</f>
        <v>0</v>
      </c>
      <c r="AS80" s="66">
        <f t="shared" ref="AS80:BD80" si="266">(AS76+AS78+AS79)*$C$83</f>
        <v>0</v>
      </c>
      <c r="AT80" s="66">
        <f t="shared" si="266"/>
        <v>0</v>
      </c>
      <c r="AU80" s="66">
        <f t="shared" si="266"/>
        <v>0</v>
      </c>
      <c r="AV80" s="66">
        <f t="shared" si="266"/>
        <v>0</v>
      </c>
      <c r="AW80" s="66">
        <f t="shared" si="266"/>
        <v>0</v>
      </c>
      <c r="AX80" s="66">
        <f t="shared" si="266"/>
        <v>0</v>
      </c>
      <c r="AY80" s="66">
        <f t="shared" si="266"/>
        <v>0</v>
      </c>
      <c r="AZ80" s="66">
        <f t="shared" si="266"/>
        <v>0</v>
      </c>
      <c r="BA80" s="66">
        <f t="shared" si="266"/>
        <v>0</v>
      </c>
      <c r="BB80" s="66">
        <f t="shared" si="266"/>
        <v>0</v>
      </c>
      <c r="BC80" s="66">
        <f t="shared" si="266"/>
        <v>0</v>
      </c>
      <c r="BD80" s="66">
        <f t="shared" si="266"/>
        <v>0</v>
      </c>
      <c r="BE80" s="75">
        <f>SUM(AS80:BD80)</f>
        <v>0</v>
      </c>
      <c r="BF80" s="66">
        <f t="shared" ref="BF80:BQ80" si="267">(BF76+BF78+BF79)*$C$83</f>
        <v>0</v>
      </c>
      <c r="BG80" s="66">
        <f t="shared" si="267"/>
        <v>0</v>
      </c>
      <c r="BH80" s="66">
        <f t="shared" si="267"/>
        <v>0</v>
      </c>
      <c r="BI80" s="66">
        <f t="shared" si="267"/>
        <v>0</v>
      </c>
      <c r="BJ80" s="66">
        <f t="shared" si="267"/>
        <v>0</v>
      </c>
      <c r="BK80" s="66">
        <f t="shared" si="267"/>
        <v>0</v>
      </c>
      <c r="BL80" s="66">
        <f t="shared" si="267"/>
        <v>0</v>
      </c>
      <c r="BM80" s="66">
        <f t="shared" si="267"/>
        <v>0</v>
      </c>
      <c r="BN80" s="66">
        <f t="shared" si="267"/>
        <v>0</v>
      </c>
      <c r="BO80" s="66">
        <f t="shared" si="267"/>
        <v>0</v>
      </c>
      <c r="BP80" s="66">
        <f t="shared" si="267"/>
        <v>0</v>
      </c>
      <c r="BQ80" s="66">
        <f t="shared" si="267"/>
        <v>0</v>
      </c>
      <c r="BR80" s="75">
        <f>SUM(BF80:BQ80)</f>
        <v>0</v>
      </c>
      <c r="BS80" s="66">
        <f t="shared" ref="BS80:CD80" si="268">(BS76+BS78+BS79)*$C$83</f>
        <v>0</v>
      </c>
      <c r="BT80" s="66">
        <f t="shared" si="268"/>
        <v>0</v>
      </c>
      <c r="BU80" s="66">
        <f t="shared" si="268"/>
        <v>0</v>
      </c>
      <c r="BV80" s="66">
        <f t="shared" si="268"/>
        <v>0</v>
      </c>
      <c r="BW80" s="66">
        <f t="shared" si="268"/>
        <v>0</v>
      </c>
      <c r="BX80" s="66">
        <f t="shared" si="268"/>
        <v>0</v>
      </c>
      <c r="BY80" s="66">
        <f t="shared" si="268"/>
        <v>0</v>
      </c>
      <c r="BZ80" s="66">
        <f t="shared" si="268"/>
        <v>0</v>
      </c>
      <c r="CA80" s="66">
        <f t="shared" si="268"/>
        <v>0</v>
      </c>
      <c r="CB80" s="66">
        <f t="shared" si="268"/>
        <v>0</v>
      </c>
      <c r="CC80" s="66">
        <f t="shared" si="268"/>
        <v>0</v>
      </c>
      <c r="CD80" s="66">
        <f t="shared" si="268"/>
        <v>0</v>
      </c>
      <c r="CE80" s="75">
        <f>SUM(BS80:CD80)</f>
        <v>0</v>
      </c>
      <c r="CF80" s="66">
        <f t="shared" ref="CF80:CQ80" si="269">(CF76+CF78+CF79)*$C$83</f>
        <v>0</v>
      </c>
      <c r="CG80" s="66">
        <f t="shared" si="269"/>
        <v>0</v>
      </c>
      <c r="CH80" s="66">
        <f t="shared" si="269"/>
        <v>0</v>
      </c>
      <c r="CI80" s="66">
        <f t="shared" si="269"/>
        <v>0</v>
      </c>
      <c r="CJ80" s="66">
        <f t="shared" si="269"/>
        <v>0</v>
      </c>
      <c r="CK80" s="66">
        <f t="shared" si="269"/>
        <v>0</v>
      </c>
      <c r="CL80" s="66">
        <f t="shared" si="269"/>
        <v>0</v>
      </c>
      <c r="CM80" s="66">
        <f t="shared" si="269"/>
        <v>0</v>
      </c>
      <c r="CN80" s="66">
        <f t="shared" si="269"/>
        <v>0</v>
      </c>
      <c r="CO80" s="66">
        <f t="shared" si="269"/>
        <v>0</v>
      </c>
      <c r="CP80" s="66">
        <f t="shared" si="269"/>
        <v>0</v>
      </c>
      <c r="CQ80" s="66">
        <f t="shared" si="269"/>
        <v>0</v>
      </c>
      <c r="CR80" s="75">
        <f>SUM(CF80:CQ80)</f>
        <v>0</v>
      </c>
      <c r="CS80" s="66">
        <f t="shared" ref="CS80:DD80" si="270">(CS76+CS78+CS79)*$C$83</f>
        <v>0</v>
      </c>
      <c r="CT80" s="66">
        <f t="shared" si="270"/>
        <v>0</v>
      </c>
      <c r="CU80" s="66">
        <f t="shared" si="270"/>
        <v>0</v>
      </c>
      <c r="CV80" s="66">
        <f t="shared" si="270"/>
        <v>0</v>
      </c>
      <c r="CW80" s="66">
        <f t="shared" si="270"/>
        <v>0</v>
      </c>
      <c r="CX80" s="66">
        <f t="shared" si="270"/>
        <v>0</v>
      </c>
      <c r="CY80" s="66">
        <f t="shared" si="270"/>
        <v>0</v>
      </c>
      <c r="CZ80" s="66">
        <f t="shared" si="270"/>
        <v>0</v>
      </c>
      <c r="DA80" s="66">
        <f t="shared" si="270"/>
        <v>0</v>
      </c>
      <c r="DB80" s="66">
        <f t="shared" si="270"/>
        <v>0</v>
      </c>
      <c r="DC80" s="66">
        <f t="shared" si="270"/>
        <v>0</v>
      </c>
      <c r="DD80" s="66">
        <f t="shared" si="270"/>
        <v>0</v>
      </c>
      <c r="DE80" s="75">
        <f>SUM(CS80:DD80)</f>
        <v>0</v>
      </c>
      <c r="DF80" s="66">
        <f t="shared" ref="DF80:DQ80" si="271">(DF76+DF78+DF79)*$C$83</f>
        <v>0</v>
      </c>
      <c r="DG80" s="66">
        <f t="shared" si="271"/>
        <v>0</v>
      </c>
      <c r="DH80" s="66">
        <f t="shared" si="271"/>
        <v>0</v>
      </c>
      <c r="DI80" s="66">
        <f t="shared" si="271"/>
        <v>0</v>
      </c>
      <c r="DJ80" s="66">
        <f t="shared" si="271"/>
        <v>0</v>
      </c>
      <c r="DK80" s="66">
        <f t="shared" si="271"/>
        <v>0</v>
      </c>
      <c r="DL80" s="66">
        <f t="shared" si="271"/>
        <v>0</v>
      </c>
      <c r="DM80" s="66">
        <f t="shared" si="271"/>
        <v>0</v>
      </c>
      <c r="DN80" s="66">
        <f t="shared" si="271"/>
        <v>0</v>
      </c>
      <c r="DO80" s="66">
        <f t="shared" si="271"/>
        <v>0</v>
      </c>
      <c r="DP80" s="66">
        <f t="shared" si="271"/>
        <v>0</v>
      </c>
      <c r="DQ80" s="66">
        <f t="shared" si="271"/>
        <v>0</v>
      </c>
      <c r="DR80" s="75">
        <f>SUM(DF80:DQ80)</f>
        <v>0</v>
      </c>
      <c r="DS80" s="66">
        <f t="shared" ref="DS80:ED80" si="272">(DS76+DS78+DS79)*$C$83</f>
        <v>0</v>
      </c>
      <c r="DT80" s="66">
        <f t="shared" si="272"/>
        <v>0</v>
      </c>
      <c r="DU80" s="66">
        <f t="shared" si="272"/>
        <v>0</v>
      </c>
      <c r="DV80" s="66">
        <f t="shared" si="272"/>
        <v>0</v>
      </c>
      <c r="DW80" s="66">
        <f t="shared" si="272"/>
        <v>0</v>
      </c>
      <c r="DX80" s="66">
        <f t="shared" si="272"/>
        <v>0</v>
      </c>
      <c r="DY80" s="66">
        <f t="shared" si="272"/>
        <v>0</v>
      </c>
      <c r="DZ80" s="66">
        <f t="shared" si="272"/>
        <v>0</v>
      </c>
      <c r="EA80" s="66">
        <f t="shared" si="272"/>
        <v>0</v>
      </c>
      <c r="EB80" s="66">
        <f t="shared" si="272"/>
        <v>0</v>
      </c>
      <c r="EC80" s="66">
        <f t="shared" si="272"/>
        <v>0</v>
      </c>
      <c r="ED80" s="66">
        <f t="shared" si="272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73">F72-F80</f>
        <v>0</v>
      </c>
      <c r="G82" s="66">
        <f t="shared" si="273"/>
        <v>0</v>
      </c>
      <c r="H82" s="66">
        <f t="shared" si="273"/>
        <v>0</v>
      </c>
      <c r="I82" s="66">
        <f t="shared" si="273"/>
        <v>0</v>
      </c>
      <c r="J82" s="66">
        <f t="shared" si="273"/>
        <v>0</v>
      </c>
      <c r="K82" s="66">
        <f t="shared" si="273"/>
        <v>0</v>
      </c>
      <c r="L82" s="66">
        <f t="shared" si="273"/>
        <v>0</v>
      </c>
      <c r="M82" s="66">
        <f t="shared" si="273"/>
        <v>0</v>
      </c>
      <c r="N82" s="66">
        <f t="shared" si="273"/>
        <v>0</v>
      </c>
      <c r="O82" s="66">
        <f t="shared" si="273"/>
        <v>0</v>
      </c>
      <c r="P82" s="66">
        <f t="shared" si="273"/>
        <v>0</v>
      </c>
      <c r="Q82" s="66">
        <f t="shared" si="273"/>
        <v>0</v>
      </c>
      <c r="R82" s="75">
        <f>SUM(F82:Q82)</f>
        <v>0</v>
      </c>
      <c r="S82" s="66">
        <f t="shared" ref="S82:AD82" si="274">S72-S80</f>
        <v>0</v>
      </c>
      <c r="T82" s="66">
        <f t="shared" si="274"/>
        <v>0</v>
      </c>
      <c r="U82" s="66">
        <f t="shared" si="274"/>
        <v>0</v>
      </c>
      <c r="V82" s="66">
        <f t="shared" si="274"/>
        <v>0</v>
      </c>
      <c r="W82" s="66">
        <f t="shared" si="274"/>
        <v>0</v>
      </c>
      <c r="X82" s="66">
        <f t="shared" si="274"/>
        <v>0</v>
      </c>
      <c r="Y82" s="66">
        <f t="shared" si="274"/>
        <v>0</v>
      </c>
      <c r="Z82" s="66">
        <f t="shared" si="274"/>
        <v>0</v>
      </c>
      <c r="AA82" s="66">
        <f t="shared" si="274"/>
        <v>0</v>
      </c>
      <c r="AB82" s="66">
        <f t="shared" si="274"/>
        <v>0</v>
      </c>
      <c r="AC82" s="66">
        <f t="shared" si="274"/>
        <v>0</v>
      </c>
      <c r="AD82" s="66">
        <f t="shared" si="274"/>
        <v>0</v>
      </c>
      <c r="AE82" s="75">
        <f>SUM(S82:AD82)</f>
        <v>0</v>
      </c>
      <c r="AF82" s="66">
        <f t="shared" ref="AF82:AQ82" si="275">AF72-AF80</f>
        <v>0</v>
      </c>
      <c r="AG82" s="66">
        <f t="shared" si="275"/>
        <v>0</v>
      </c>
      <c r="AH82" s="66">
        <f t="shared" si="275"/>
        <v>0</v>
      </c>
      <c r="AI82" s="66">
        <f t="shared" si="275"/>
        <v>0</v>
      </c>
      <c r="AJ82" s="66">
        <f t="shared" si="275"/>
        <v>0</v>
      </c>
      <c r="AK82" s="66">
        <f t="shared" si="275"/>
        <v>0</v>
      </c>
      <c r="AL82" s="66">
        <f t="shared" si="275"/>
        <v>0</v>
      </c>
      <c r="AM82" s="66">
        <f t="shared" si="275"/>
        <v>0</v>
      </c>
      <c r="AN82" s="66">
        <f t="shared" si="275"/>
        <v>0</v>
      </c>
      <c r="AO82" s="66">
        <f t="shared" si="275"/>
        <v>0</v>
      </c>
      <c r="AP82" s="66">
        <f t="shared" si="275"/>
        <v>0</v>
      </c>
      <c r="AQ82" s="66">
        <f t="shared" si="275"/>
        <v>0</v>
      </c>
      <c r="AR82" s="75">
        <f>SUM(AF82:AQ82)</f>
        <v>0</v>
      </c>
      <c r="AS82" s="66">
        <f t="shared" ref="AS82:BD82" si="276">AS72-AS80</f>
        <v>0</v>
      </c>
      <c r="AT82" s="66">
        <f t="shared" si="276"/>
        <v>0</v>
      </c>
      <c r="AU82" s="66">
        <f t="shared" si="276"/>
        <v>0</v>
      </c>
      <c r="AV82" s="66">
        <f t="shared" si="276"/>
        <v>0</v>
      </c>
      <c r="AW82" s="66">
        <f t="shared" si="276"/>
        <v>0</v>
      </c>
      <c r="AX82" s="66">
        <f t="shared" si="276"/>
        <v>0</v>
      </c>
      <c r="AY82" s="66">
        <f t="shared" si="276"/>
        <v>0</v>
      </c>
      <c r="AZ82" s="66">
        <f t="shared" si="276"/>
        <v>0</v>
      </c>
      <c r="BA82" s="66">
        <f t="shared" si="276"/>
        <v>0</v>
      </c>
      <c r="BB82" s="66">
        <f t="shared" si="276"/>
        <v>0</v>
      </c>
      <c r="BC82" s="66">
        <f t="shared" si="276"/>
        <v>0</v>
      </c>
      <c r="BD82" s="66">
        <f t="shared" si="276"/>
        <v>0</v>
      </c>
      <c r="BE82" s="75">
        <f>SUM(AS82:BD82)</f>
        <v>0</v>
      </c>
      <c r="BF82" s="66">
        <f t="shared" ref="BF82:BQ82" si="277">BF72-BF80</f>
        <v>0</v>
      </c>
      <c r="BG82" s="66">
        <f t="shared" si="277"/>
        <v>0</v>
      </c>
      <c r="BH82" s="66">
        <f t="shared" si="277"/>
        <v>0</v>
      </c>
      <c r="BI82" s="66">
        <f t="shared" si="277"/>
        <v>0</v>
      </c>
      <c r="BJ82" s="66">
        <f t="shared" si="277"/>
        <v>0</v>
      </c>
      <c r="BK82" s="66">
        <f t="shared" si="277"/>
        <v>0</v>
      </c>
      <c r="BL82" s="66">
        <f t="shared" si="277"/>
        <v>0</v>
      </c>
      <c r="BM82" s="66">
        <f t="shared" si="277"/>
        <v>0</v>
      </c>
      <c r="BN82" s="66">
        <f t="shared" si="277"/>
        <v>0</v>
      </c>
      <c r="BO82" s="66">
        <f t="shared" si="277"/>
        <v>0</v>
      </c>
      <c r="BP82" s="66">
        <f t="shared" si="277"/>
        <v>0</v>
      </c>
      <c r="BQ82" s="66">
        <f t="shared" si="277"/>
        <v>0</v>
      </c>
      <c r="BR82" s="75">
        <f>SUM(BF82:BQ82)</f>
        <v>0</v>
      </c>
      <c r="BS82" s="66">
        <f t="shared" ref="BS82:CD82" si="278">BS72-BS80</f>
        <v>0</v>
      </c>
      <c r="BT82" s="66">
        <f t="shared" si="278"/>
        <v>0</v>
      </c>
      <c r="BU82" s="66">
        <f t="shared" si="278"/>
        <v>0</v>
      </c>
      <c r="BV82" s="66">
        <f t="shared" si="278"/>
        <v>0</v>
      </c>
      <c r="BW82" s="66">
        <f t="shared" si="278"/>
        <v>0</v>
      </c>
      <c r="BX82" s="66">
        <f t="shared" si="278"/>
        <v>0</v>
      </c>
      <c r="BY82" s="66">
        <f t="shared" si="278"/>
        <v>0</v>
      </c>
      <c r="BZ82" s="66">
        <f t="shared" si="278"/>
        <v>0</v>
      </c>
      <c r="CA82" s="66">
        <f t="shared" si="278"/>
        <v>0</v>
      </c>
      <c r="CB82" s="66">
        <f t="shared" si="278"/>
        <v>0</v>
      </c>
      <c r="CC82" s="66">
        <f t="shared" si="278"/>
        <v>0</v>
      </c>
      <c r="CD82" s="66">
        <f t="shared" si="278"/>
        <v>0</v>
      </c>
      <c r="CE82" s="75">
        <f>SUM(BS82:CD82)</f>
        <v>0</v>
      </c>
      <c r="CF82" s="66">
        <f t="shared" ref="CF82:CQ82" si="279">CF72-CF80</f>
        <v>0</v>
      </c>
      <c r="CG82" s="66">
        <f t="shared" si="279"/>
        <v>0</v>
      </c>
      <c r="CH82" s="66">
        <f t="shared" si="279"/>
        <v>0</v>
      </c>
      <c r="CI82" s="66">
        <f t="shared" si="279"/>
        <v>0</v>
      </c>
      <c r="CJ82" s="66">
        <f t="shared" si="279"/>
        <v>0</v>
      </c>
      <c r="CK82" s="66">
        <f t="shared" si="279"/>
        <v>0</v>
      </c>
      <c r="CL82" s="66">
        <f t="shared" si="279"/>
        <v>0</v>
      </c>
      <c r="CM82" s="66">
        <f t="shared" si="279"/>
        <v>0</v>
      </c>
      <c r="CN82" s="66">
        <f t="shared" si="279"/>
        <v>0</v>
      </c>
      <c r="CO82" s="66">
        <f t="shared" si="279"/>
        <v>0</v>
      </c>
      <c r="CP82" s="66">
        <f t="shared" si="279"/>
        <v>0</v>
      </c>
      <c r="CQ82" s="66">
        <f t="shared" si="279"/>
        <v>0</v>
      </c>
      <c r="CR82" s="75">
        <f>SUM(CF82:CQ82)</f>
        <v>0</v>
      </c>
      <c r="CS82" s="66">
        <f t="shared" ref="CS82:DD82" si="280">CS72-CS80</f>
        <v>0</v>
      </c>
      <c r="CT82" s="66">
        <f t="shared" si="280"/>
        <v>0</v>
      </c>
      <c r="CU82" s="66">
        <f t="shared" si="280"/>
        <v>0</v>
      </c>
      <c r="CV82" s="66">
        <f t="shared" si="280"/>
        <v>0</v>
      </c>
      <c r="CW82" s="66">
        <f t="shared" si="280"/>
        <v>0</v>
      </c>
      <c r="CX82" s="66">
        <f t="shared" si="280"/>
        <v>0</v>
      </c>
      <c r="CY82" s="66">
        <f t="shared" si="280"/>
        <v>0</v>
      </c>
      <c r="CZ82" s="66">
        <f t="shared" si="280"/>
        <v>0</v>
      </c>
      <c r="DA82" s="66">
        <f t="shared" si="280"/>
        <v>0</v>
      </c>
      <c r="DB82" s="66">
        <f t="shared" si="280"/>
        <v>0</v>
      </c>
      <c r="DC82" s="66">
        <f t="shared" si="280"/>
        <v>0</v>
      </c>
      <c r="DD82" s="66">
        <f t="shared" si="280"/>
        <v>0</v>
      </c>
      <c r="DE82" s="75">
        <f>SUM(CS82:DD82)</f>
        <v>0</v>
      </c>
      <c r="DF82" s="66">
        <f t="shared" ref="DF82:DQ82" si="281">DF72-DF80</f>
        <v>0</v>
      </c>
      <c r="DG82" s="66">
        <f t="shared" si="281"/>
        <v>0</v>
      </c>
      <c r="DH82" s="66">
        <f t="shared" si="281"/>
        <v>0</v>
      </c>
      <c r="DI82" s="66">
        <f t="shared" si="281"/>
        <v>0</v>
      </c>
      <c r="DJ82" s="66">
        <f t="shared" si="281"/>
        <v>0</v>
      </c>
      <c r="DK82" s="66">
        <f t="shared" si="281"/>
        <v>0</v>
      </c>
      <c r="DL82" s="66">
        <f t="shared" si="281"/>
        <v>0</v>
      </c>
      <c r="DM82" s="66">
        <f t="shared" si="281"/>
        <v>0</v>
      </c>
      <c r="DN82" s="66">
        <f t="shared" si="281"/>
        <v>0</v>
      </c>
      <c r="DO82" s="66">
        <f t="shared" si="281"/>
        <v>0</v>
      </c>
      <c r="DP82" s="66">
        <f t="shared" si="281"/>
        <v>0</v>
      </c>
      <c r="DQ82" s="66">
        <f t="shared" si="281"/>
        <v>0</v>
      </c>
      <c r="DR82" s="75">
        <f>SUM(DF82:DQ82)</f>
        <v>0</v>
      </c>
      <c r="DS82" s="66">
        <f t="shared" ref="DS82:ED82" si="282">DS72-DS80</f>
        <v>0</v>
      </c>
      <c r="DT82" s="66">
        <f t="shared" si="282"/>
        <v>0</v>
      </c>
      <c r="DU82" s="66">
        <f t="shared" si="282"/>
        <v>0</v>
      </c>
      <c r="DV82" s="66">
        <f t="shared" si="282"/>
        <v>0</v>
      </c>
      <c r="DW82" s="66">
        <f t="shared" si="282"/>
        <v>0</v>
      </c>
      <c r="DX82" s="66">
        <f t="shared" si="282"/>
        <v>0</v>
      </c>
      <c r="DY82" s="66">
        <f t="shared" si="282"/>
        <v>0</v>
      </c>
      <c r="DZ82" s="66">
        <f t="shared" si="282"/>
        <v>0</v>
      </c>
      <c r="EA82" s="66">
        <f t="shared" si="282"/>
        <v>0</v>
      </c>
      <c r="EB82" s="66">
        <f t="shared" si="282"/>
        <v>0</v>
      </c>
      <c r="EC82" s="66">
        <f t="shared" si="282"/>
        <v>0</v>
      </c>
      <c r="ED82" s="66">
        <f t="shared" si="282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83">SUM(F76:F82)</f>
        <v>0</v>
      </c>
      <c r="G84" s="66">
        <f t="shared" si="283"/>
        <v>0</v>
      </c>
      <c r="H84" s="66">
        <f t="shared" si="283"/>
        <v>0</v>
      </c>
      <c r="I84" s="66">
        <f t="shared" si="283"/>
        <v>0</v>
      </c>
      <c r="J84" s="66">
        <f t="shared" si="283"/>
        <v>0</v>
      </c>
      <c r="K84" s="66">
        <f t="shared" si="283"/>
        <v>0</v>
      </c>
      <c r="L84" s="66">
        <f t="shared" si="283"/>
        <v>0</v>
      </c>
      <c r="M84" s="66">
        <f t="shared" si="283"/>
        <v>0</v>
      </c>
      <c r="N84" s="66">
        <f t="shared" si="283"/>
        <v>0</v>
      </c>
      <c r="O84" s="66">
        <f t="shared" si="283"/>
        <v>0</v>
      </c>
      <c r="P84" s="66">
        <f t="shared" si="283"/>
        <v>0</v>
      </c>
      <c r="Q84" s="66">
        <f t="shared" si="283"/>
        <v>0</v>
      </c>
      <c r="R84" s="75">
        <f>SUM(F84:Q84)</f>
        <v>0</v>
      </c>
      <c r="S84" s="66">
        <f t="shared" ref="S84:AD84" si="284">SUM(S76:S82)</f>
        <v>0</v>
      </c>
      <c r="T84" s="66">
        <f t="shared" si="284"/>
        <v>0</v>
      </c>
      <c r="U84" s="66">
        <f t="shared" si="284"/>
        <v>0</v>
      </c>
      <c r="V84" s="66">
        <f t="shared" si="284"/>
        <v>0</v>
      </c>
      <c r="W84" s="66">
        <f t="shared" si="284"/>
        <v>0</v>
      </c>
      <c r="X84" s="66">
        <f t="shared" si="284"/>
        <v>0</v>
      </c>
      <c r="Y84" s="66">
        <f t="shared" si="284"/>
        <v>0</v>
      </c>
      <c r="Z84" s="66">
        <f t="shared" si="284"/>
        <v>0</v>
      </c>
      <c r="AA84" s="66">
        <f t="shared" si="284"/>
        <v>0</v>
      </c>
      <c r="AB84" s="66">
        <f t="shared" si="284"/>
        <v>0</v>
      </c>
      <c r="AC84" s="66">
        <f t="shared" si="284"/>
        <v>0</v>
      </c>
      <c r="AD84" s="66">
        <f t="shared" si="284"/>
        <v>0</v>
      </c>
      <c r="AE84" s="75">
        <f>SUM(S84:AD84)</f>
        <v>0</v>
      </c>
      <c r="AF84" s="66">
        <f t="shared" ref="AF84:AQ84" si="285">SUM(AF76:AF82)</f>
        <v>0</v>
      </c>
      <c r="AG84" s="66">
        <f t="shared" si="285"/>
        <v>0</v>
      </c>
      <c r="AH84" s="66">
        <f t="shared" si="285"/>
        <v>0</v>
      </c>
      <c r="AI84" s="66">
        <f t="shared" si="285"/>
        <v>0</v>
      </c>
      <c r="AJ84" s="66">
        <f t="shared" si="285"/>
        <v>0</v>
      </c>
      <c r="AK84" s="66">
        <f t="shared" si="285"/>
        <v>0</v>
      </c>
      <c r="AL84" s="66">
        <f t="shared" si="285"/>
        <v>0</v>
      </c>
      <c r="AM84" s="66">
        <f t="shared" si="285"/>
        <v>0</v>
      </c>
      <c r="AN84" s="66">
        <f t="shared" si="285"/>
        <v>0</v>
      </c>
      <c r="AO84" s="66">
        <f t="shared" si="285"/>
        <v>0</v>
      </c>
      <c r="AP84" s="66">
        <f t="shared" si="285"/>
        <v>0</v>
      </c>
      <c r="AQ84" s="66">
        <f t="shared" si="285"/>
        <v>0</v>
      </c>
      <c r="AR84" s="75">
        <f>SUM(AF84:AQ84)</f>
        <v>0</v>
      </c>
      <c r="AS84" s="66">
        <f t="shared" ref="AS84:BD84" si="286">SUM(AS76:AS82)</f>
        <v>0</v>
      </c>
      <c r="AT84" s="66">
        <f t="shared" si="286"/>
        <v>0</v>
      </c>
      <c r="AU84" s="66">
        <f t="shared" si="286"/>
        <v>0</v>
      </c>
      <c r="AV84" s="66">
        <f t="shared" si="286"/>
        <v>0</v>
      </c>
      <c r="AW84" s="66">
        <f t="shared" si="286"/>
        <v>0</v>
      </c>
      <c r="AX84" s="66">
        <f t="shared" si="286"/>
        <v>0</v>
      </c>
      <c r="AY84" s="66">
        <f t="shared" si="286"/>
        <v>0</v>
      </c>
      <c r="AZ84" s="66">
        <f t="shared" si="286"/>
        <v>0</v>
      </c>
      <c r="BA84" s="66">
        <f t="shared" si="286"/>
        <v>0</v>
      </c>
      <c r="BB84" s="66">
        <f t="shared" si="286"/>
        <v>0</v>
      </c>
      <c r="BC84" s="66">
        <f t="shared" si="286"/>
        <v>0</v>
      </c>
      <c r="BD84" s="66">
        <f t="shared" si="286"/>
        <v>0</v>
      </c>
      <c r="BE84" s="75">
        <f>SUM(AS84:BD84)</f>
        <v>0</v>
      </c>
      <c r="BF84" s="66">
        <f t="shared" ref="BF84:BQ84" si="287">SUM(BF76:BF82)</f>
        <v>0</v>
      </c>
      <c r="BG84" s="66">
        <f t="shared" si="287"/>
        <v>0</v>
      </c>
      <c r="BH84" s="66">
        <f t="shared" si="287"/>
        <v>0</v>
      </c>
      <c r="BI84" s="66">
        <f t="shared" si="287"/>
        <v>0</v>
      </c>
      <c r="BJ84" s="66">
        <f t="shared" si="287"/>
        <v>0</v>
      </c>
      <c r="BK84" s="66">
        <f t="shared" si="287"/>
        <v>0</v>
      </c>
      <c r="BL84" s="66">
        <f t="shared" si="287"/>
        <v>0</v>
      </c>
      <c r="BM84" s="66">
        <f t="shared" si="287"/>
        <v>0</v>
      </c>
      <c r="BN84" s="66">
        <f t="shared" si="287"/>
        <v>0</v>
      </c>
      <c r="BO84" s="66">
        <f t="shared" si="287"/>
        <v>0</v>
      </c>
      <c r="BP84" s="66">
        <f t="shared" si="287"/>
        <v>0</v>
      </c>
      <c r="BQ84" s="66">
        <f t="shared" si="287"/>
        <v>0</v>
      </c>
      <c r="BR84" s="75">
        <f>SUM(BF84:BQ84)</f>
        <v>0</v>
      </c>
      <c r="BS84" s="66">
        <f t="shared" ref="BS84:CD84" si="288">SUM(BS76:BS82)</f>
        <v>0</v>
      </c>
      <c r="BT84" s="66">
        <f t="shared" si="288"/>
        <v>0</v>
      </c>
      <c r="BU84" s="66">
        <f t="shared" si="288"/>
        <v>0</v>
      </c>
      <c r="BV84" s="66">
        <f t="shared" si="288"/>
        <v>0</v>
      </c>
      <c r="BW84" s="66">
        <f t="shared" si="288"/>
        <v>0</v>
      </c>
      <c r="BX84" s="66">
        <f t="shared" si="288"/>
        <v>0</v>
      </c>
      <c r="BY84" s="66">
        <f t="shared" si="288"/>
        <v>0</v>
      </c>
      <c r="BZ84" s="66">
        <f t="shared" si="288"/>
        <v>0</v>
      </c>
      <c r="CA84" s="66">
        <f t="shared" si="288"/>
        <v>0</v>
      </c>
      <c r="CB84" s="66">
        <f t="shared" si="288"/>
        <v>0</v>
      </c>
      <c r="CC84" s="66">
        <f t="shared" si="288"/>
        <v>0</v>
      </c>
      <c r="CD84" s="66">
        <f t="shared" si="288"/>
        <v>0</v>
      </c>
      <c r="CE84" s="75">
        <f>SUM(BS84:CD84)</f>
        <v>0</v>
      </c>
      <c r="CF84" s="66">
        <f t="shared" ref="CF84:CQ84" si="289">SUM(CF76:CF82)</f>
        <v>0</v>
      </c>
      <c r="CG84" s="66">
        <f t="shared" si="289"/>
        <v>0</v>
      </c>
      <c r="CH84" s="66">
        <f t="shared" si="289"/>
        <v>0</v>
      </c>
      <c r="CI84" s="66">
        <f t="shared" si="289"/>
        <v>0</v>
      </c>
      <c r="CJ84" s="66">
        <f t="shared" si="289"/>
        <v>0</v>
      </c>
      <c r="CK84" s="66">
        <f t="shared" si="289"/>
        <v>0</v>
      </c>
      <c r="CL84" s="66">
        <f t="shared" si="289"/>
        <v>0</v>
      </c>
      <c r="CM84" s="66">
        <f t="shared" si="289"/>
        <v>0</v>
      </c>
      <c r="CN84" s="66">
        <f t="shared" si="289"/>
        <v>0</v>
      </c>
      <c r="CO84" s="66">
        <f t="shared" si="289"/>
        <v>0</v>
      </c>
      <c r="CP84" s="66">
        <f t="shared" si="289"/>
        <v>0</v>
      </c>
      <c r="CQ84" s="66">
        <f t="shared" si="289"/>
        <v>0</v>
      </c>
      <c r="CR84" s="75">
        <f>SUM(CF84:CQ84)</f>
        <v>0</v>
      </c>
      <c r="CS84" s="66">
        <f t="shared" ref="CS84:DD84" si="290">SUM(CS76:CS82)</f>
        <v>0</v>
      </c>
      <c r="CT84" s="66">
        <f t="shared" si="290"/>
        <v>0</v>
      </c>
      <c r="CU84" s="66">
        <f t="shared" si="290"/>
        <v>0</v>
      </c>
      <c r="CV84" s="66">
        <f t="shared" si="290"/>
        <v>0</v>
      </c>
      <c r="CW84" s="66">
        <f t="shared" si="290"/>
        <v>0</v>
      </c>
      <c r="CX84" s="66">
        <f t="shared" si="290"/>
        <v>0</v>
      </c>
      <c r="CY84" s="66">
        <f t="shared" si="290"/>
        <v>0</v>
      </c>
      <c r="CZ84" s="66">
        <f t="shared" si="290"/>
        <v>0</v>
      </c>
      <c r="DA84" s="66">
        <f t="shared" si="290"/>
        <v>0</v>
      </c>
      <c r="DB84" s="66">
        <f t="shared" si="290"/>
        <v>0</v>
      </c>
      <c r="DC84" s="66">
        <f t="shared" si="290"/>
        <v>0</v>
      </c>
      <c r="DD84" s="66">
        <f t="shared" si="290"/>
        <v>0</v>
      </c>
      <c r="DE84" s="75">
        <f>SUM(CS84:DD84)</f>
        <v>0</v>
      </c>
      <c r="DF84" s="66">
        <f t="shared" ref="DF84:DQ84" si="291">SUM(DF76:DF82)</f>
        <v>0</v>
      </c>
      <c r="DG84" s="66">
        <f t="shared" si="291"/>
        <v>0</v>
      </c>
      <c r="DH84" s="66">
        <f t="shared" si="291"/>
        <v>0</v>
      </c>
      <c r="DI84" s="66">
        <f t="shared" si="291"/>
        <v>0</v>
      </c>
      <c r="DJ84" s="66">
        <f t="shared" si="291"/>
        <v>0</v>
      </c>
      <c r="DK84" s="66">
        <f t="shared" si="291"/>
        <v>0</v>
      </c>
      <c r="DL84" s="66">
        <f t="shared" si="291"/>
        <v>0</v>
      </c>
      <c r="DM84" s="66">
        <f t="shared" si="291"/>
        <v>0</v>
      </c>
      <c r="DN84" s="66">
        <f t="shared" si="291"/>
        <v>0</v>
      </c>
      <c r="DO84" s="66">
        <f t="shared" si="291"/>
        <v>0</v>
      </c>
      <c r="DP84" s="66">
        <f t="shared" si="291"/>
        <v>0</v>
      </c>
      <c r="DQ84" s="66">
        <f t="shared" si="291"/>
        <v>0</v>
      </c>
      <c r="DR84" s="75">
        <f>SUM(DF84:DQ84)</f>
        <v>0</v>
      </c>
      <c r="DS84" s="66">
        <f t="shared" ref="DS84:ED84" si="292">SUM(DS76:DS82)</f>
        <v>0</v>
      </c>
      <c r="DT84" s="66">
        <f t="shared" si="292"/>
        <v>0</v>
      </c>
      <c r="DU84" s="66">
        <f t="shared" si="292"/>
        <v>0</v>
      </c>
      <c r="DV84" s="66">
        <f t="shared" si="292"/>
        <v>0</v>
      </c>
      <c r="DW84" s="66">
        <f t="shared" si="292"/>
        <v>0</v>
      </c>
      <c r="DX84" s="66">
        <f t="shared" si="292"/>
        <v>0</v>
      </c>
      <c r="DY84" s="66">
        <f t="shared" si="292"/>
        <v>0</v>
      </c>
      <c r="DZ84" s="66">
        <f t="shared" si="292"/>
        <v>0</v>
      </c>
      <c r="EA84" s="66">
        <f t="shared" si="292"/>
        <v>0</v>
      </c>
      <c r="EB84" s="66">
        <f t="shared" si="292"/>
        <v>0</v>
      </c>
      <c r="EC84" s="66">
        <f t="shared" si="292"/>
        <v>0</v>
      </c>
      <c r="ED84" s="66">
        <f t="shared" si="292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293">SUM(F71:F72)-F84</f>
        <v>0</v>
      </c>
      <c r="G86" s="66">
        <f t="shared" si="293"/>
        <v>0</v>
      </c>
      <c r="H86" s="66">
        <f t="shared" si="293"/>
        <v>0</v>
      </c>
      <c r="I86" s="66">
        <f t="shared" si="293"/>
        <v>0</v>
      </c>
      <c r="J86" s="66">
        <f t="shared" si="293"/>
        <v>0</v>
      </c>
      <c r="K86" s="66">
        <f t="shared" si="293"/>
        <v>0</v>
      </c>
      <c r="L86" s="66">
        <f t="shared" si="293"/>
        <v>0</v>
      </c>
      <c r="M86" s="66">
        <f t="shared" si="293"/>
        <v>0</v>
      </c>
      <c r="N86" s="66">
        <f t="shared" si="293"/>
        <v>0</v>
      </c>
      <c r="O86" s="66">
        <f t="shared" si="293"/>
        <v>0</v>
      </c>
      <c r="P86" s="66">
        <f t="shared" si="293"/>
        <v>0</v>
      </c>
      <c r="Q86" s="66">
        <f t="shared" si="293"/>
        <v>0</v>
      </c>
      <c r="R86" s="75">
        <f>SUM(F86:Q86)</f>
        <v>0</v>
      </c>
      <c r="S86" s="66">
        <f t="shared" ref="S86:AD86" si="294">SUM(S71:S72)-S84</f>
        <v>0</v>
      </c>
      <c r="T86" s="66">
        <f t="shared" si="294"/>
        <v>0</v>
      </c>
      <c r="U86" s="66">
        <f t="shared" si="294"/>
        <v>0</v>
      </c>
      <c r="V86" s="66">
        <f t="shared" si="294"/>
        <v>0</v>
      </c>
      <c r="W86" s="66">
        <f t="shared" si="294"/>
        <v>0</v>
      </c>
      <c r="X86" s="66">
        <f t="shared" si="294"/>
        <v>0</v>
      </c>
      <c r="Y86" s="66">
        <f t="shared" si="294"/>
        <v>0</v>
      </c>
      <c r="Z86" s="66">
        <f t="shared" si="294"/>
        <v>0</v>
      </c>
      <c r="AA86" s="66">
        <f t="shared" si="294"/>
        <v>0</v>
      </c>
      <c r="AB86" s="66">
        <f t="shared" si="294"/>
        <v>0</v>
      </c>
      <c r="AC86" s="66">
        <f t="shared" si="294"/>
        <v>0</v>
      </c>
      <c r="AD86" s="66">
        <f t="shared" si="294"/>
        <v>0</v>
      </c>
      <c r="AE86" s="75">
        <f>SUM(S86:AD86)</f>
        <v>0</v>
      </c>
      <c r="AF86" s="66">
        <f t="shared" ref="AF86:AQ86" si="295">SUM(AF71:AF72)-AF84</f>
        <v>0</v>
      </c>
      <c r="AG86" s="66">
        <f t="shared" si="295"/>
        <v>0</v>
      </c>
      <c r="AH86" s="66">
        <f t="shared" si="295"/>
        <v>0</v>
      </c>
      <c r="AI86" s="66">
        <f t="shared" si="295"/>
        <v>0</v>
      </c>
      <c r="AJ86" s="66">
        <f t="shared" si="295"/>
        <v>0</v>
      </c>
      <c r="AK86" s="66">
        <f t="shared" si="295"/>
        <v>0</v>
      </c>
      <c r="AL86" s="66">
        <f t="shared" si="295"/>
        <v>0</v>
      </c>
      <c r="AM86" s="66">
        <f t="shared" si="295"/>
        <v>0</v>
      </c>
      <c r="AN86" s="66">
        <f t="shared" si="295"/>
        <v>0</v>
      </c>
      <c r="AO86" s="66">
        <f t="shared" si="295"/>
        <v>0</v>
      </c>
      <c r="AP86" s="66">
        <f t="shared" si="295"/>
        <v>0</v>
      </c>
      <c r="AQ86" s="66">
        <f t="shared" si="295"/>
        <v>0</v>
      </c>
      <c r="AR86" s="75">
        <f>SUM(AF86:AQ86)</f>
        <v>0</v>
      </c>
      <c r="AS86" s="66">
        <f t="shared" ref="AS86:BD86" si="296">SUM(AS71:AS72)-AS84</f>
        <v>0</v>
      </c>
      <c r="AT86" s="66">
        <f t="shared" si="296"/>
        <v>0</v>
      </c>
      <c r="AU86" s="66">
        <f t="shared" si="296"/>
        <v>0</v>
      </c>
      <c r="AV86" s="66">
        <f t="shared" si="296"/>
        <v>0</v>
      </c>
      <c r="AW86" s="66">
        <f t="shared" si="296"/>
        <v>0</v>
      </c>
      <c r="AX86" s="66">
        <f t="shared" si="296"/>
        <v>0</v>
      </c>
      <c r="AY86" s="66">
        <f t="shared" si="296"/>
        <v>0</v>
      </c>
      <c r="AZ86" s="66">
        <f t="shared" si="296"/>
        <v>0</v>
      </c>
      <c r="BA86" s="66">
        <f t="shared" si="296"/>
        <v>0</v>
      </c>
      <c r="BB86" s="66">
        <f t="shared" si="296"/>
        <v>0</v>
      </c>
      <c r="BC86" s="66">
        <f t="shared" si="296"/>
        <v>0</v>
      </c>
      <c r="BD86" s="66">
        <f t="shared" si="296"/>
        <v>0</v>
      </c>
      <c r="BE86" s="75">
        <f>SUM(AS86:BD86)</f>
        <v>0</v>
      </c>
      <c r="BF86" s="66">
        <f t="shared" ref="BF86:BQ86" si="297">SUM(BF71:BF72)-BF84</f>
        <v>0</v>
      </c>
      <c r="BG86" s="66">
        <f t="shared" si="297"/>
        <v>0</v>
      </c>
      <c r="BH86" s="66">
        <f t="shared" si="297"/>
        <v>0</v>
      </c>
      <c r="BI86" s="66">
        <f t="shared" si="297"/>
        <v>0</v>
      </c>
      <c r="BJ86" s="66">
        <f t="shared" si="297"/>
        <v>0</v>
      </c>
      <c r="BK86" s="66">
        <f t="shared" si="297"/>
        <v>0</v>
      </c>
      <c r="BL86" s="66">
        <f t="shared" si="297"/>
        <v>0</v>
      </c>
      <c r="BM86" s="66">
        <f t="shared" si="297"/>
        <v>0</v>
      </c>
      <c r="BN86" s="66">
        <f t="shared" si="297"/>
        <v>0</v>
      </c>
      <c r="BO86" s="66">
        <f t="shared" si="297"/>
        <v>0</v>
      </c>
      <c r="BP86" s="66">
        <f t="shared" si="297"/>
        <v>0</v>
      </c>
      <c r="BQ86" s="66">
        <f t="shared" si="297"/>
        <v>0</v>
      </c>
      <c r="BR86" s="75">
        <f>SUM(BF86:BQ86)</f>
        <v>0</v>
      </c>
      <c r="BS86" s="66">
        <f t="shared" ref="BS86:CD86" si="298">SUM(BS71:BS72)-BS84</f>
        <v>0</v>
      </c>
      <c r="BT86" s="66">
        <f t="shared" si="298"/>
        <v>0</v>
      </c>
      <c r="BU86" s="66">
        <f t="shared" si="298"/>
        <v>0</v>
      </c>
      <c r="BV86" s="66">
        <f t="shared" si="298"/>
        <v>0</v>
      </c>
      <c r="BW86" s="66">
        <f t="shared" si="298"/>
        <v>0</v>
      </c>
      <c r="BX86" s="66">
        <f t="shared" si="298"/>
        <v>0</v>
      </c>
      <c r="BY86" s="66">
        <f t="shared" si="298"/>
        <v>0</v>
      </c>
      <c r="BZ86" s="66">
        <f t="shared" si="298"/>
        <v>0</v>
      </c>
      <c r="CA86" s="66">
        <f t="shared" si="298"/>
        <v>0</v>
      </c>
      <c r="CB86" s="66">
        <f t="shared" si="298"/>
        <v>0</v>
      </c>
      <c r="CC86" s="66">
        <f t="shared" si="298"/>
        <v>0</v>
      </c>
      <c r="CD86" s="66">
        <f t="shared" si="298"/>
        <v>0</v>
      </c>
      <c r="CE86" s="75">
        <f>SUM(BS86:CD86)</f>
        <v>0</v>
      </c>
      <c r="CF86" s="66">
        <f t="shared" ref="CF86:CQ86" si="299">SUM(CF71:CF72)-CF84</f>
        <v>0</v>
      </c>
      <c r="CG86" s="66">
        <f t="shared" si="299"/>
        <v>0</v>
      </c>
      <c r="CH86" s="66">
        <f t="shared" si="299"/>
        <v>0</v>
      </c>
      <c r="CI86" s="66">
        <f t="shared" si="299"/>
        <v>0</v>
      </c>
      <c r="CJ86" s="66">
        <f t="shared" si="299"/>
        <v>0</v>
      </c>
      <c r="CK86" s="66">
        <f t="shared" si="299"/>
        <v>0</v>
      </c>
      <c r="CL86" s="66">
        <f t="shared" si="299"/>
        <v>0</v>
      </c>
      <c r="CM86" s="66">
        <f t="shared" si="299"/>
        <v>0</v>
      </c>
      <c r="CN86" s="66">
        <f t="shared" si="299"/>
        <v>0</v>
      </c>
      <c r="CO86" s="66">
        <f t="shared" si="299"/>
        <v>0</v>
      </c>
      <c r="CP86" s="66">
        <f t="shared" si="299"/>
        <v>0</v>
      </c>
      <c r="CQ86" s="66">
        <f t="shared" si="299"/>
        <v>0</v>
      </c>
      <c r="CR86" s="75">
        <f>SUM(CF86:CQ86)</f>
        <v>0</v>
      </c>
      <c r="CS86" s="66">
        <f t="shared" ref="CS86:DD86" si="300">SUM(CS71:CS72)-CS84</f>
        <v>0</v>
      </c>
      <c r="CT86" s="66">
        <f t="shared" si="300"/>
        <v>0</v>
      </c>
      <c r="CU86" s="66">
        <f t="shared" si="300"/>
        <v>0</v>
      </c>
      <c r="CV86" s="66">
        <f t="shared" si="300"/>
        <v>0</v>
      </c>
      <c r="CW86" s="66">
        <f t="shared" si="300"/>
        <v>0</v>
      </c>
      <c r="CX86" s="66">
        <f t="shared" si="300"/>
        <v>0</v>
      </c>
      <c r="CY86" s="66">
        <f t="shared" si="300"/>
        <v>0</v>
      </c>
      <c r="CZ86" s="66">
        <f t="shared" si="300"/>
        <v>0</v>
      </c>
      <c r="DA86" s="66">
        <f t="shared" si="300"/>
        <v>0</v>
      </c>
      <c r="DB86" s="66">
        <f t="shared" si="300"/>
        <v>0</v>
      </c>
      <c r="DC86" s="66">
        <f t="shared" si="300"/>
        <v>0</v>
      </c>
      <c r="DD86" s="66">
        <f t="shared" si="300"/>
        <v>0</v>
      </c>
      <c r="DE86" s="75">
        <f>SUM(CS86:DD86)</f>
        <v>0</v>
      </c>
      <c r="DF86" s="66">
        <f t="shared" ref="DF86:DQ86" si="301">SUM(DF71:DF72)-DF84</f>
        <v>0</v>
      </c>
      <c r="DG86" s="66">
        <f t="shared" si="301"/>
        <v>0</v>
      </c>
      <c r="DH86" s="66">
        <f t="shared" si="301"/>
        <v>0</v>
      </c>
      <c r="DI86" s="66">
        <f t="shared" si="301"/>
        <v>0</v>
      </c>
      <c r="DJ86" s="66">
        <f t="shared" si="301"/>
        <v>0</v>
      </c>
      <c r="DK86" s="66">
        <f t="shared" si="301"/>
        <v>0</v>
      </c>
      <c r="DL86" s="66">
        <f t="shared" si="301"/>
        <v>0</v>
      </c>
      <c r="DM86" s="66">
        <f t="shared" si="301"/>
        <v>0</v>
      </c>
      <c r="DN86" s="66">
        <f t="shared" si="301"/>
        <v>0</v>
      </c>
      <c r="DO86" s="66">
        <f t="shared" si="301"/>
        <v>0</v>
      </c>
      <c r="DP86" s="66">
        <f t="shared" si="301"/>
        <v>0</v>
      </c>
      <c r="DQ86" s="66">
        <f t="shared" si="301"/>
        <v>0</v>
      </c>
      <c r="DR86" s="75">
        <f>SUM(DF86:DQ86)</f>
        <v>0</v>
      </c>
      <c r="DS86" s="66">
        <f t="shared" ref="DS86:ED86" si="302">SUM(DS71:DS72)-DS84</f>
        <v>0</v>
      </c>
      <c r="DT86" s="66">
        <f t="shared" si="302"/>
        <v>0</v>
      </c>
      <c r="DU86" s="66">
        <f t="shared" si="302"/>
        <v>0</v>
      </c>
      <c r="DV86" s="66">
        <f t="shared" si="302"/>
        <v>0</v>
      </c>
      <c r="DW86" s="66">
        <f t="shared" si="302"/>
        <v>0</v>
      </c>
      <c r="DX86" s="66">
        <f t="shared" si="302"/>
        <v>0</v>
      </c>
      <c r="DY86" s="66">
        <f t="shared" si="302"/>
        <v>0</v>
      </c>
      <c r="DZ86" s="66">
        <f t="shared" si="302"/>
        <v>0</v>
      </c>
      <c r="EA86" s="66">
        <f t="shared" si="302"/>
        <v>0</v>
      </c>
      <c r="EB86" s="66">
        <f t="shared" si="302"/>
        <v>0</v>
      </c>
      <c r="EC86" s="66">
        <f t="shared" si="302"/>
        <v>0</v>
      </c>
      <c r="ED86" s="66">
        <f t="shared" si="302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10 EMPRUNT 1'!$G$14:$G$2000,MATCH('SPACELOG 10 BP'!F$2,'SPACELOG 10 EMPRUNT 1'!$Z$14:$Z$2000,0)),0)</f>
        <v>0</v>
      </c>
      <c r="G88" s="66">
        <f>IFERROR(INDEX('SPACELOG 10 EMPRUNT 1'!$G$14:$G$2000,MATCH('SPACELOG 10 BP'!G$2,'SPACELOG 10 EMPRUNT 1'!$Z$14:$Z$2000,0)),0)</f>
        <v>0</v>
      </c>
      <c r="H88" s="66">
        <f>IFERROR(INDEX('SPACELOG 10 EMPRUNT 1'!$G$14:$G$2000,MATCH('SPACELOG 10 BP'!H$2,'SPACELOG 10 EMPRUNT 1'!$Z$14:$Z$2000,0)),0)</f>
        <v>0</v>
      </c>
      <c r="I88" s="66">
        <f>IFERROR(INDEX('SPACELOG 10 EMPRUNT 1'!$G$14:$G$2000,MATCH('SPACELOG 10 BP'!I$2,'SPACELOG 10 EMPRUNT 1'!$Z$14:$Z$2000,0)),0)</f>
        <v>0</v>
      </c>
      <c r="J88" s="66">
        <f>IFERROR(INDEX('SPACELOG 10 EMPRUNT 1'!$G$14:$G$2000,MATCH('SPACELOG 10 BP'!J$2,'SPACELOG 10 EMPRUNT 1'!$Z$14:$Z$2000,0)),0)</f>
        <v>0</v>
      </c>
      <c r="K88" s="66">
        <f>IFERROR(INDEX('SPACELOG 10 EMPRUNT 1'!$G$14:$G$2000,MATCH('SPACELOG 10 BP'!K$2,'SPACELOG 10 EMPRUNT 1'!$Z$14:$Z$2000,0)),0)</f>
        <v>0</v>
      </c>
      <c r="L88" s="66">
        <f>IFERROR(INDEX('SPACELOG 10 EMPRUNT 1'!$G$14:$G$2000,MATCH('SPACELOG 10 BP'!L$2,'SPACELOG 10 EMPRUNT 1'!$Z$14:$Z$2000,0)),0)</f>
        <v>0</v>
      </c>
      <c r="M88" s="66">
        <f>IFERROR(INDEX('SPACELOG 10 EMPRUNT 1'!$G$14:$G$2000,MATCH('SPACELOG 10 BP'!M$2,'SPACELOG 10 EMPRUNT 1'!$Z$14:$Z$2000,0)),0)</f>
        <v>0</v>
      </c>
      <c r="N88" s="66">
        <f>IFERROR(INDEX('SPACELOG 10 EMPRUNT 1'!$G$14:$G$2000,MATCH('SPACELOG 10 BP'!N$2,'SPACELOG 10 EMPRUNT 1'!$Z$14:$Z$2000,0)),0)</f>
        <v>0</v>
      </c>
      <c r="O88" s="66">
        <f>IFERROR(INDEX('SPACELOG 10 EMPRUNT 1'!$G$14:$G$2000,MATCH('SPACELOG 10 BP'!O$2,'SPACELOG 10 EMPRUNT 1'!$Z$14:$Z$2000,0)),0)</f>
        <v>0</v>
      </c>
      <c r="P88" s="66">
        <f>IFERROR(INDEX('SPACELOG 10 EMPRUNT 1'!$G$14:$G$2000,MATCH('SPACELOG 10 BP'!P$2,'SPACELOG 10 EMPRUNT 1'!$Z$14:$Z$2000,0)),0)</f>
        <v>0</v>
      </c>
      <c r="Q88" s="66">
        <f>IFERROR(INDEX('SPACELOG 10 EMPRUNT 1'!$G$14:$G$2000,MATCH('SPACELOG 10 BP'!Q$2,'SPACELOG 10 EMPRUNT 1'!$Z$14:$Z$2000,0)),0)</f>
        <v>0</v>
      </c>
      <c r="R88" s="75">
        <f>SUM(F88:Q88)</f>
        <v>0</v>
      </c>
      <c r="S88" s="66">
        <f>IFERROR(INDEX('SPACELOG 10 EMPRUNT 1'!$G$14:$G$2000,MATCH('SPACELOG 10 BP'!S$2,'SPACELOG 10 EMPRUNT 1'!$Z$14:$Z$2000,0)),0)</f>
        <v>0</v>
      </c>
      <c r="T88" s="66">
        <f>IFERROR(INDEX('SPACELOG 10 EMPRUNT 1'!$G$14:$G$2000,MATCH('SPACELOG 10 BP'!T$2,'SPACELOG 10 EMPRUNT 1'!$Z$14:$Z$2000,0)),0)</f>
        <v>0</v>
      </c>
      <c r="U88" s="66">
        <f>IFERROR(INDEX('SPACELOG 10 EMPRUNT 1'!$G$14:$G$2000,MATCH('SPACELOG 10 BP'!U$2,'SPACELOG 10 EMPRUNT 1'!$Z$14:$Z$2000,0)),0)</f>
        <v>0</v>
      </c>
      <c r="V88" s="66">
        <f>IFERROR(INDEX('SPACELOG 10 EMPRUNT 1'!$G$14:$G$2000,MATCH('SPACELOG 10 BP'!V$2,'SPACELOG 10 EMPRUNT 1'!$Z$14:$Z$2000,0)),0)</f>
        <v>0</v>
      </c>
      <c r="W88" s="66">
        <f>IFERROR(INDEX('SPACELOG 10 EMPRUNT 1'!$G$14:$G$2000,MATCH('SPACELOG 10 BP'!W$2,'SPACELOG 10 EMPRUNT 1'!$Z$14:$Z$2000,0)),0)</f>
        <v>0</v>
      </c>
      <c r="X88" s="66">
        <f>IFERROR(INDEX('SPACELOG 10 EMPRUNT 1'!$G$14:$G$2000,MATCH('SPACELOG 10 BP'!X$2,'SPACELOG 10 EMPRUNT 1'!$Z$14:$Z$2000,0)),0)</f>
        <v>0</v>
      </c>
      <c r="Y88" s="66">
        <f>IFERROR(INDEX('SPACELOG 10 EMPRUNT 1'!$G$14:$G$2000,MATCH('SPACELOG 10 BP'!Y$2,'SPACELOG 10 EMPRUNT 1'!$Z$14:$Z$2000,0)),0)</f>
        <v>0</v>
      </c>
      <c r="Z88" s="66">
        <f>IFERROR(INDEX('SPACELOG 10 EMPRUNT 1'!$G$14:$G$2000,MATCH('SPACELOG 10 BP'!Z$2,'SPACELOG 10 EMPRUNT 1'!$Z$14:$Z$2000,0)),0)</f>
        <v>0</v>
      </c>
      <c r="AA88" s="66">
        <f>IFERROR(INDEX('SPACELOG 10 EMPRUNT 1'!$G$14:$G$2000,MATCH('SPACELOG 10 BP'!AA$2,'SPACELOG 10 EMPRUNT 1'!$Z$14:$Z$2000,0)),0)</f>
        <v>0</v>
      </c>
      <c r="AB88" s="66">
        <f>IFERROR(INDEX('SPACELOG 10 EMPRUNT 1'!$G$14:$G$2000,MATCH('SPACELOG 10 BP'!AB$2,'SPACELOG 10 EMPRUNT 1'!$Z$14:$Z$2000,0)),0)</f>
        <v>0</v>
      </c>
      <c r="AC88" s="66">
        <f>IFERROR(INDEX('SPACELOG 10 EMPRUNT 1'!$G$14:$G$2000,MATCH('SPACELOG 10 BP'!AC$2,'SPACELOG 10 EMPRUNT 1'!$Z$14:$Z$2000,0)),0)</f>
        <v>0</v>
      </c>
      <c r="AD88" s="66">
        <f>IFERROR(INDEX('SPACELOG 10 EMPRUNT 1'!$G$14:$G$2000,MATCH('SPACELOG 10 BP'!AD$2,'SPACELOG 10 EMPRUNT 1'!$Z$14:$Z$2000,0)),0)</f>
        <v>0</v>
      </c>
      <c r="AE88" s="75">
        <f>SUM(S88:AD88)</f>
        <v>0</v>
      </c>
      <c r="AF88" s="66">
        <f>IFERROR(INDEX('SPACELOG 10 EMPRUNT 1'!$G$14:$G$2000,MATCH('SPACELOG 10 BP'!AF$2,'SPACELOG 10 EMPRUNT 1'!$Z$14:$Z$2000,0)),0)</f>
        <v>0</v>
      </c>
      <c r="AG88" s="66">
        <f>IFERROR(INDEX('SPACELOG 10 EMPRUNT 1'!$G$14:$G$2000,MATCH('SPACELOG 10 BP'!AG$2,'SPACELOG 10 EMPRUNT 1'!$Z$14:$Z$2000,0)),0)</f>
        <v>0</v>
      </c>
      <c r="AH88" s="66">
        <f>IFERROR(INDEX('SPACELOG 10 EMPRUNT 1'!$G$14:$G$2000,MATCH('SPACELOG 10 BP'!AH$2,'SPACELOG 10 EMPRUNT 1'!$Z$14:$Z$2000,0)),0)</f>
        <v>0</v>
      </c>
      <c r="AI88" s="66">
        <f>IFERROR(INDEX('SPACELOG 10 EMPRUNT 1'!$G$14:$G$2000,MATCH('SPACELOG 10 BP'!AI$2,'SPACELOG 10 EMPRUNT 1'!$Z$14:$Z$2000,0)),0)</f>
        <v>0</v>
      </c>
      <c r="AJ88" s="66">
        <f>IFERROR(INDEX('SPACELOG 10 EMPRUNT 1'!$G$14:$G$2000,MATCH('SPACELOG 10 BP'!AJ$2,'SPACELOG 10 EMPRUNT 1'!$Z$14:$Z$2000,0)),0)</f>
        <v>0</v>
      </c>
      <c r="AK88" s="66">
        <f>IFERROR(INDEX('SPACELOG 10 EMPRUNT 1'!$G$14:$G$2000,MATCH('SPACELOG 10 BP'!AK$2,'SPACELOG 10 EMPRUNT 1'!$Z$14:$Z$2000,0)),0)</f>
        <v>0</v>
      </c>
      <c r="AL88" s="66">
        <f>IFERROR(INDEX('SPACELOG 10 EMPRUNT 1'!$G$14:$G$2000,MATCH('SPACELOG 10 BP'!AL$2,'SPACELOG 10 EMPRUNT 1'!$Z$14:$Z$2000,0)),0)</f>
        <v>0</v>
      </c>
      <c r="AM88" s="66">
        <f>IFERROR(INDEX('SPACELOG 10 EMPRUNT 1'!$G$14:$G$2000,MATCH('SPACELOG 10 BP'!AM$2,'SPACELOG 10 EMPRUNT 1'!$Z$14:$Z$2000,0)),0)</f>
        <v>0</v>
      </c>
      <c r="AN88" s="66">
        <f>IFERROR(INDEX('SPACELOG 10 EMPRUNT 1'!$G$14:$G$2000,MATCH('SPACELOG 10 BP'!AN$2,'SPACELOG 10 EMPRUNT 1'!$Z$14:$Z$2000,0)),0)</f>
        <v>0</v>
      </c>
      <c r="AO88" s="66">
        <f>IFERROR(INDEX('SPACELOG 10 EMPRUNT 1'!$G$14:$G$2000,MATCH('SPACELOG 10 BP'!AO$2,'SPACELOG 10 EMPRUNT 1'!$Z$14:$Z$2000,0)),0)</f>
        <v>0</v>
      </c>
      <c r="AP88" s="66">
        <f>IFERROR(INDEX('SPACELOG 10 EMPRUNT 1'!$G$14:$G$2000,MATCH('SPACELOG 10 BP'!AP$2,'SPACELOG 10 EMPRUNT 1'!$Z$14:$Z$2000,0)),0)</f>
        <v>0</v>
      </c>
      <c r="AQ88" s="66">
        <f>IFERROR(INDEX('SPACELOG 10 EMPRUNT 1'!$G$14:$G$2000,MATCH('SPACELOG 10 BP'!AQ$2,'SPACELOG 10 EMPRUNT 1'!$Z$14:$Z$2000,0)),0)</f>
        <v>0</v>
      </c>
      <c r="AR88" s="75">
        <f>SUM(AF88:AQ88)</f>
        <v>0</v>
      </c>
      <c r="AS88" s="66">
        <f>IFERROR(INDEX('SPACELOG 10 EMPRUNT 1'!$G$14:$G$2000,MATCH('SPACELOG 10 BP'!AS$2,'SPACELOG 10 EMPRUNT 1'!$Z$14:$Z$2000,0)),0)</f>
        <v>0</v>
      </c>
      <c r="AT88" s="66">
        <f>IFERROR(INDEX('SPACELOG 10 EMPRUNT 1'!$G$14:$G$2000,MATCH('SPACELOG 10 BP'!AT$2,'SPACELOG 10 EMPRUNT 1'!$Z$14:$Z$2000,0)),0)</f>
        <v>0</v>
      </c>
      <c r="AU88" s="66">
        <f>IFERROR(INDEX('SPACELOG 10 EMPRUNT 1'!$G$14:$G$2000,MATCH('SPACELOG 10 BP'!AU$2,'SPACELOG 10 EMPRUNT 1'!$Z$14:$Z$2000,0)),0)</f>
        <v>0</v>
      </c>
      <c r="AV88" s="66">
        <f>IFERROR(INDEX('SPACELOG 10 EMPRUNT 1'!$G$14:$G$2000,MATCH('SPACELOG 10 BP'!AV$2,'SPACELOG 10 EMPRUNT 1'!$Z$14:$Z$2000,0)),0)</f>
        <v>0</v>
      </c>
      <c r="AW88" s="66">
        <f>IFERROR(INDEX('SPACELOG 10 EMPRUNT 1'!$G$14:$G$2000,MATCH('SPACELOG 10 BP'!AW$2,'SPACELOG 10 EMPRUNT 1'!$Z$14:$Z$2000,0)),0)</f>
        <v>0</v>
      </c>
      <c r="AX88" s="66">
        <f>IFERROR(INDEX('SPACELOG 10 EMPRUNT 1'!$G$14:$G$2000,MATCH('SPACELOG 10 BP'!AX$2,'SPACELOG 10 EMPRUNT 1'!$Z$14:$Z$2000,0)),0)</f>
        <v>0</v>
      </c>
      <c r="AY88" s="66">
        <f>IFERROR(INDEX('SPACELOG 10 EMPRUNT 1'!$G$14:$G$2000,MATCH('SPACELOG 10 BP'!AY$2,'SPACELOG 10 EMPRUNT 1'!$Z$14:$Z$2000,0)),0)</f>
        <v>0</v>
      </c>
      <c r="AZ88" s="66">
        <f>IFERROR(INDEX('SPACELOG 10 EMPRUNT 1'!$G$14:$G$2000,MATCH('SPACELOG 10 BP'!AZ$2,'SPACELOG 10 EMPRUNT 1'!$Z$14:$Z$2000,0)),0)</f>
        <v>0</v>
      </c>
      <c r="BA88" s="66">
        <f>IFERROR(INDEX('SPACELOG 10 EMPRUNT 1'!$G$14:$G$2000,MATCH('SPACELOG 10 BP'!BA$2,'SPACELOG 10 EMPRUNT 1'!$Z$14:$Z$2000,0)),0)</f>
        <v>0</v>
      </c>
      <c r="BB88" s="66">
        <f>IFERROR(INDEX('SPACELOG 10 EMPRUNT 1'!$G$14:$G$2000,MATCH('SPACELOG 10 BP'!BB$2,'SPACELOG 10 EMPRUNT 1'!$Z$14:$Z$2000,0)),0)</f>
        <v>0</v>
      </c>
      <c r="BC88" s="66">
        <f>IFERROR(INDEX('SPACELOG 10 EMPRUNT 1'!$G$14:$G$2000,MATCH('SPACELOG 10 BP'!BC$2,'SPACELOG 10 EMPRUNT 1'!$Z$14:$Z$2000,0)),0)</f>
        <v>0</v>
      </c>
      <c r="BD88" s="66">
        <f>IFERROR(INDEX('SPACELOG 10 EMPRUNT 1'!$G$14:$G$2000,MATCH('SPACELOG 10 BP'!BD$2,'SPACELOG 10 EMPRUNT 1'!$Z$14:$Z$2000,0)),0)</f>
        <v>0</v>
      </c>
      <c r="BE88" s="75">
        <f>SUM(AS88:BD88)</f>
        <v>0</v>
      </c>
      <c r="BF88" s="66">
        <f>IFERROR(INDEX('SPACELOG 10 EMPRUNT 1'!$G$14:$G$2000,MATCH('SPACELOG 10 BP'!BF$2,'SPACELOG 10 EMPRUNT 1'!$Z$14:$Z$2000,0)),0)</f>
        <v>0</v>
      </c>
      <c r="BG88" s="66">
        <f>IFERROR(INDEX('SPACELOG 10 EMPRUNT 1'!$G$14:$G$2000,MATCH('SPACELOG 10 BP'!BG$2,'SPACELOG 10 EMPRUNT 1'!$Z$14:$Z$2000,0)),0)</f>
        <v>0</v>
      </c>
      <c r="BH88" s="66">
        <f>IFERROR(INDEX('SPACELOG 10 EMPRUNT 1'!$G$14:$G$2000,MATCH('SPACELOG 10 BP'!BH$2,'SPACELOG 10 EMPRUNT 1'!$Z$14:$Z$2000,0)),0)</f>
        <v>0</v>
      </c>
      <c r="BI88" s="66">
        <f>IFERROR(INDEX('SPACELOG 10 EMPRUNT 1'!$G$14:$G$2000,MATCH('SPACELOG 10 BP'!BI$2,'SPACELOG 10 EMPRUNT 1'!$Z$14:$Z$2000,0)),0)</f>
        <v>0</v>
      </c>
      <c r="BJ88" s="66">
        <f>IFERROR(INDEX('SPACELOG 10 EMPRUNT 1'!$G$14:$G$2000,MATCH('SPACELOG 10 BP'!BJ$2,'SPACELOG 10 EMPRUNT 1'!$Z$14:$Z$2000,0)),0)</f>
        <v>0</v>
      </c>
      <c r="BK88" s="66">
        <f>IFERROR(INDEX('SPACELOG 10 EMPRUNT 1'!$G$14:$G$2000,MATCH('SPACELOG 10 BP'!BK$2,'SPACELOG 10 EMPRUNT 1'!$Z$14:$Z$2000,0)),0)</f>
        <v>0</v>
      </c>
      <c r="BL88" s="66">
        <f>IFERROR(INDEX('SPACELOG 10 EMPRUNT 1'!$G$14:$G$2000,MATCH('SPACELOG 10 BP'!BL$2,'SPACELOG 10 EMPRUNT 1'!$Z$14:$Z$2000,0)),0)</f>
        <v>0</v>
      </c>
      <c r="BM88" s="66">
        <f>IFERROR(INDEX('SPACELOG 10 EMPRUNT 1'!$G$14:$G$2000,MATCH('SPACELOG 10 BP'!BM$2,'SPACELOG 10 EMPRUNT 1'!$Z$14:$Z$2000,0)),0)</f>
        <v>0</v>
      </c>
      <c r="BN88" s="66">
        <f>IFERROR(INDEX('SPACELOG 10 EMPRUNT 1'!$G$14:$G$2000,MATCH('SPACELOG 10 BP'!BN$2,'SPACELOG 10 EMPRUNT 1'!$Z$14:$Z$2000,0)),0)</f>
        <v>0</v>
      </c>
      <c r="BO88" s="66">
        <f>IFERROR(INDEX('SPACELOG 10 EMPRUNT 1'!$G$14:$G$2000,MATCH('SPACELOG 10 BP'!BO$2,'SPACELOG 10 EMPRUNT 1'!$Z$14:$Z$2000,0)),0)</f>
        <v>0</v>
      </c>
      <c r="BP88" s="66">
        <f>IFERROR(INDEX('SPACELOG 10 EMPRUNT 1'!$G$14:$G$2000,MATCH('SPACELOG 10 BP'!BP$2,'SPACELOG 10 EMPRUNT 1'!$Z$14:$Z$2000,0)),0)</f>
        <v>0</v>
      </c>
      <c r="BQ88" s="66">
        <f>IFERROR(INDEX('SPACELOG 10 EMPRUNT 1'!$G$14:$G$2000,MATCH('SPACELOG 10 BP'!BQ$2,'SPACELOG 10 EMPRUNT 1'!$Z$14:$Z$2000,0)),0)</f>
        <v>0</v>
      </c>
      <c r="BR88" s="75">
        <f>SUM(BF88:BQ88)</f>
        <v>0</v>
      </c>
      <c r="BS88" s="66">
        <f>IFERROR(INDEX('SPACELOG 10 EMPRUNT 1'!$G$14:$G$2000,MATCH('SPACELOG 10 BP'!BS$2,'SPACELOG 10 EMPRUNT 1'!$Z$14:$Z$2000,0)),0)</f>
        <v>0</v>
      </c>
      <c r="BT88" s="66">
        <f>IFERROR(INDEX('SPACELOG 10 EMPRUNT 1'!$G$14:$G$2000,MATCH('SPACELOG 10 BP'!BT$2,'SPACELOG 10 EMPRUNT 1'!$Z$14:$Z$2000,0)),0)</f>
        <v>0</v>
      </c>
      <c r="BU88" s="66">
        <f>IFERROR(INDEX('SPACELOG 10 EMPRUNT 1'!$G$14:$G$2000,MATCH('SPACELOG 10 BP'!BU$2,'SPACELOG 10 EMPRUNT 1'!$Z$14:$Z$2000,0)),0)</f>
        <v>0</v>
      </c>
      <c r="BV88" s="66">
        <f>IFERROR(INDEX('SPACELOG 10 EMPRUNT 1'!$G$14:$G$2000,MATCH('SPACELOG 10 BP'!BV$2,'SPACELOG 10 EMPRUNT 1'!$Z$14:$Z$2000,0)),0)</f>
        <v>0</v>
      </c>
      <c r="BW88" s="66">
        <f>IFERROR(INDEX('SPACELOG 10 EMPRUNT 1'!$G$14:$G$2000,MATCH('SPACELOG 10 BP'!BW$2,'SPACELOG 10 EMPRUNT 1'!$Z$14:$Z$2000,0)),0)</f>
        <v>0</v>
      </c>
      <c r="BX88" s="66">
        <f>IFERROR(INDEX('SPACELOG 10 EMPRUNT 1'!$G$14:$G$2000,MATCH('SPACELOG 10 BP'!BX$2,'SPACELOG 10 EMPRUNT 1'!$Z$14:$Z$2000,0)),0)</f>
        <v>0</v>
      </c>
      <c r="BY88" s="66">
        <f>IFERROR(INDEX('SPACELOG 10 EMPRUNT 1'!$G$14:$G$2000,MATCH('SPACELOG 10 BP'!BY$2,'SPACELOG 10 EMPRUNT 1'!$Z$14:$Z$2000,0)),0)</f>
        <v>0</v>
      </c>
      <c r="BZ88" s="66">
        <f>IFERROR(INDEX('SPACELOG 10 EMPRUNT 1'!$G$14:$G$2000,MATCH('SPACELOG 10 BP'!BZ$2,'SPACELOG 10 EMPRUNT 1'!$Z$14:$Z$2000,0)),0)</f>
        <v>0</v>
      </c>
      <c r="CA88" s="66">
        <f>IFERROR(INDEX('SPACELOG 10 EMPRUNT 1'!$G$14:$G$2000,MATCH('SPACELOG 10 BP'!CA$2,'SPACELOG 10 EMPRUNT 1'!$Z$14:$Z$2000,0)),0)</f>
        <v>0</v>
      </c>
      <c r="CB88" s="66">
        <f>IFERROR(INDEX('SPACELOG 10 EMPRUNT 1'!$G$14:$G$2000,MATCH('SPACELOG 10 BP'!CB$2,'SPACELOG 10 EMPRUNT 1'!$Z$14:$Z$2000,0)),0)</f>
        <v>0</v>
      </c>
      <c r="CC88" s="66">
        <f>IFERROR(INDEX('SPACELOG 10 EMPRUNT 1'!$G$14:$G$2000,MATCH('SPACELOG 10 BP'!CC$2,'SPACELOG 10 EMPRUNT 1'!$Z$14:$Z$2000,0)),0)</f>
        <v>0</v>
      </c>
      <c r="CD88" s="66">
        <f>IFERROR(INDEX('SPACELOG 10 EMPRUNT 1'!$G$14:$G$2000,MATCH('SPACELOG 10 BP'!CD$2,'SPACELOG 10 EMPRUNT 1'!$Z$14:$Z$2000,0)),0)</f>
        <v>0</v>
      </c>
      <c r="CE88" s="75">
        <f>SUM(BS88:CD88)</f>
        <v>0</v>
      </c>
      <c r="CF88" s="66">
        <f>IFERROR(INDEX('SPACELOG 10 EMPRUNT 1'!$G$14:$G$2000,MATCH('SPACELOG 10 BP'!CF$2,'SPACELOG 10 EMPRUNT 1'!$Z$14:$Z$2000,0)),0)</f>
        <v>0</v>
      </c>
      <c r="CG88" s="66">
        <f>IFERROR(INDEX('SPACELOG 10 EMPRUNT 1'!$G$14:$G$2000,MATCH('SPACELOG 10 BP'!CG$2,'SPACELOG 10 EMPRUNT 1'!$Z$14:$Z$2000,0)),0)</f>
        <v>0</v>
      </c>
      <c r="CH88" s="66">
        <f>IFERROR(INDEX('SPACELOG 10 EMPRUNT 1'!$G$14:$G$2000,MATCH('SPACELOG 10 BP'!CH$2,'SPACELOG 10 EMPRUNT 1'!$Z$14:$Z$2000,0)),0)</f>
        <v>0</v>
      </c>
      <c r="CI88" s="66">
        <f>IFERROR(INDEX('SPACELOG 10 EMPRUNT 1'!$G$14:$G$2000,MATCH('SPACELOG 10 BP'!CI$2,'SPACELOG 10 EMPRUNT 1'!$Z$14:$Z$2000,0)),0)</f>
        <v>0</v>
      </c>
      <c r="CJ88" s="66">
        <f>IFERROR(INDEX('SPACELOG 10 EMPRUNT 1'!$G$14:$G$2000,MATCH('SPACELOG 10 BP'!CJ$2,'SPACELOG 10 EMPRUNT 1'!$Z$14:$Z$2000,0)),0)</f>
        <v>0</v>
      </c>
      <c r="CK88" s="66">
        <f>IFERROR(INDEX('SPACELOG 10 EMPRUNT 1'!$G$14:$G$2000,MATCH('SPACELOG 10 BP'!CK$2,'SPACELOG 10 EMPRUNT 1'!$Z$14:$Z$2000,0)),0)</f>
        <v>0</v>
      </c>
      <c r="CL88" s="66">
        <f>IFERROR(INDEX('SPACELOG 10 EMPRUNT 1'!$G$14:$G$2000,MATCH('SPACELOG 10 BP'!CL$2,'SPACELOG 10 EMPRUNT 1'!$Z$14:$Z$2000,0)),0)</f>
        <v>0</v>
      </c>
      <c r="CM88" s="66">
        <f>IFERROR(INDEX('SPACELOG 10 EMPRUNT 1'!$G$14:$G$2000,MATCH('SPACELOG 10 BP'!CM$2,'SPACELOG 10 EMPRUNT 1'!$Z$14:$Z$2000,0)),0)</f>
        <v>0</v>
      </c>
      <c r="CN88" s="66">
        <f>IFERROR(INDEX('SPACELOG 10 EMPRUNT 1'!$G$14:$G$2000,MATCH('SPACELOG 10 BP'!CN$2,'SPACELOG 10 EMPRUNT 1'!$Z$14:$Z$2000,0)),0)</f>
        <v>0</v>
      </c>
      <c r="CO88" s="66">
        <f>IFERROR(INDEX('SPACELOG 10 EMPRUNT 1'!$G$14:$G$2000,MATCH('SPACELOG 10 BP'!CO$2,'SPACELOG 10 EMPRUNT 1'!$Z$14:$Z$2000,0)),0)</f>
        <v>0</v>
      </c>
      <c r="CP88" s="66">
        <f>IFERROR(INDEX('SPACELOG 10 EMPRUNT 1'!$G$14:$G$2000,MATCH('SPACELOG 10 BP'!CP$2,'SPACELOG 10 EMPRUNT 1'!$Z$14:$Z$2000,0)),0)</f>
        <v>0</v>
      </c>
      <c r="CQ88" s="66">
        <f>IFERROR(INDEX('SPACELOG 10 EMPRUNT 1'!$G$14:$G$2000,MATCH('SPACELOG 10 BP'!CQ$2,'SPACELOG 10 EMPRUNT 1'!$Z$14:$Z$2000,0)),0)</f>
        <v>0</v>
      </c>
      <c r="CR88" s="75">
        <f>SUM(CF88:CQ88)</f>
        <v>0</v>
      </c>
      <c r="CS88" s="66">
        <f>IFERROR(INDEX('SPACELOG 10 EMPRUNT 1'!$G$14:$G$2000,MATCH('SPACELOG 10 BP'!CS$2,'SPACELOG 10 EMPRUNT 1'!$Z$14:$Z$2000,0)),0)</f>
        <v>0</v>
      </c>
      <c r="CT88" s="66">
        <f>IFERROR(INDEX('SPACELOG 10 EMPRUNT 1'!$G$14:$G$2000,MATCH('SPACELOG 10 BP'!CT$2,'SPACELOG 10 EMPRUNT 1'!$Z$14:$Z$2000,0)),0)</f>
        <v>0</v>
      </c>
      <c r="CU88" s="66">
        <f>IFERROR(INDEX('SPACELOG 10 EMPRUNT 1'!$G$14:$G$2000,MATCH('SPACELOG 10 BP'!CU$2,'SPACELOG 10 EMPRUNT 1'!$Z$14:$Z$2000,0)),0)</f>
        <v>0</v>
      </c>
      <c r="CV88" s="66">
        <f>IFERROR(INDEX('SPACELOG 10 EMPRUNT 1'!$G$14:$G$2000,MATCH('SPACELOG 10 BP'!CV$2,'SPACELOG 10 EMPRUNT 1'!$Z$14:$Z$2000,0)),0)</f>
        <v>0</v>
      </c>
      <c r="CW88" s="66">
        <f>IFERROR(INDEX('SPACELOG 10 EMPRUNT 1'!$G$14:$G$2000,MATCH('SPACELOG 10 BP'!CW$2,'SPACELOG 10 EMPRUNT 1'!$Z$14:$Z$2000,0)),0)</f>
        <v>0</v>
      </c>
      <c r="CX88" s="66">
        <f>IFERROR(INDEX('SPACELOG 10 EMPRUNT 1'!$G$14:$G$2000,MATCH('SPACELOG 10 BP'!CX$2,'SPACELOG 10 EMPRUNT 1'!$Z$14:$Z$2000,0)),0)</f>
        <v>0</v>
      </c>
      <c r="CY88" s="66">
        <f>IFERROR(INDEX('SPACELOG 10 EMPRUNT 1'!$G$14:$G$2000,MATCH('SPACELOG 10 BP'!CY$2,'SPACELOG 10 EMPRUNT 1'!$Z$14:$Z$2000,0)),0)</f>
        <v>0</v>
      </c>
      <c r="CZ88" s="66">
        <f>IFERROR(INDEX('SPACELOG 10 EMPRUNT 1'!$G$14:$G$2000,MATCH('SPACELOG 10 BP'!CZ$2,'SPACELOG 10 EMPRUNT 1'!$Z$14:$Z$2000,0)),0)</f>
        <v>0</v>
      </c>
      <c r="DA88" s="66">
        <f>IFERROR(INDEX('SPACELOG 10 EMPRUNT 1'!$G$14:$G$2000,MATCH('SPACELOG 10 BP'!DA$2,'SPACELOG 10 EMPRUNT 1'!$Z$14:$Z$2000,0)),0)</f>
        <v>0</v>
      </c>
      <c r="DB88" s="66">
        <f>IFERROR(INDEX('SPACELOG 10 EMPRUNT 1'!$G$14:$G$2000,MATCH('SPACELOG 10 BP'!DB$2,'SPACELOG 10 EMPRUNT 1'!$Z$14:$Z$2000,0)),0)</f>
        <v>0</v>
      </c>
      <c r="DC88" s="66">
        <f>IFERROR(INDEX('SPACELOG 10 EMPRUNT 1'!$G$14:$G$2000,MATCH('SPACELOG 10 BP'!DC$2,'SPACELOG 10 EMPRUNT 1'!$Z$14:$Z$2000,0)),0)</f>
        <v>0</v>
      </c>
      <c r="DD88" s="66">
        <f>IFERROR(INDEX('SPACELOG 10 EMPRUNT 1'!$G$14:$G$2000,MATCH('SPACELOG 10 BP'!DD$2,'SPACELOG 10 EMPRUNT 1'!$Z$14:$Z$2000,0)),0)</f>
        <v>0</v>
      </c>
      <c r="DE88" s="75">
        <f>SUM(CS88:DD88)</f>
        <v>0</v>
      </c>
      <c r="DF88" s="66">
        <f>IFERROR(INDEX('SPACELOG 10 EMPRUNT 1'!$G$14:$G$2000,MATCH('SPACELOG 10 BP'!DF$2,'SPACELOG 10 EMPRUNT 1'!$Z$14:$Z$2000,0)),0)</f>
        <v>0</v>
      </c>
      <c r="DG88" s="66">
        <f>IFERROR(INDEX('SPACELOG 10 EMPRUNT 1'!$G$14:$G$2000,MATCH('SPACELOG 10 BP'!DG$2,'SPACELOG 10 EMPRUNT 1'!$Z$14:$Z$2000,0)),0)</f>
        <v>0</v>
      </c>
      <c r="DH88" s="66">
        <f>IFERROR(INDEX('SPACELOG 10 EMPRUNT 1'!$G$14:$G$2000,MATCH('SPACELOG 10 BP'!DH$2,'SPACELOG 10 EMPRUNT 1'!$Z$14:$Z$2000,0)),0)</f>
        <v>0</v>
      </c>
      <c r="DI88" s="66">
        <f>IFERROR(INDEX('SPACELOG 10 EMPRUNT 1'!$G$14:$G$2000,MATCH('SPACELOG 10 BP'!DI$2,'SPACELOG 10 EMPRUNT 1'!$Z$14:$Z$2000,0)),0)</f>
        <v>0</v>
      </c>
      <c r="DJ88" s="66">
        <f>IFERROR(INDEX('SPACELOG 10 EMPRUNT 1'!$G$14:$G$2000,MATCH('SPACELOG 10 BP'!DJ$2,'SPACELOG 10 EMPRUNT 1'!$Z$14:$Z$2000,0)),0)</f>
        <v>0</v>
      </c>
      <c r="DK88" s="66">
        <f>IFERROR(INDEX('SPACELOG 10 EMPRUNT 1'!$G$14:$G$2000,MATCH('SPACELOG 10 BP'!DK$2,'SPACELOG 10 EMPRUNT 1'!$Z$14:$Z$2000,0)),0)</f>
        <v>0</v>
      </c>
      <c r="DL88" s="66">
        <f>IFERROR(INDEX('SPACELOG 10 EMPRUNT 1'!$G$14:$G$2000,MATCH('SPACELOG 10 BP'!DL$2,'SPACELOG 10 EMPRUNT 1'!$Z$14:$Z$2000,0)),0)</f>
        <v>0</v>
      </c>
      <c r="DM88" s="66">
        <f>IFERROR(INDEX('SPACELOG 10 EMPRUNT 1'!$G$14:$G$2000,MATCH('SPACELOG 10 BP'!DM$2,'SPACELOG 10 EMPRUNT 1'!$Z$14:$Z$2000,0)),0)</f>
        <v>0</v>
      </c>
      <c r="DN88" s="66">
        <f>IFERROR(INDEX('SPACELOG 10 EMPRUNT 1'!$G$14:$G$2000,MATCH('SPACELOG 10 BP'!DN$2,'SPACELOG 10 EMPRUNT 1'!$Z$14:$Z$2000,0)),0)</f>
        <v>0</v>
      </c>
      <c r="DO88" s="66">
        <f>IFERROR(INDEX('SPACELOG 10 EMPRUNT 1'!$G$14:$G$2000,MATCH('SPACELOG 10 BP'!DO$2,'SPACELOG 10 EMPRUNT 1'!$Z$14:$Z$2000,0)),0)</f>
        <v>0</v>
      </c>
      <c r="DP88" s="66">
        <f>IFERROR(INDEX('SPACELOG 10 EMPRUNT 1'!$G$14:$G$2000,MATCH('SPACELOG 10 BP'!DP$2,'SPACELOG 10 EMPRUNT 1'!$Z$14:$Z$2000,0)),0)</f>
        <v>0</v>
      </c>
      <c r="DQ88" s="66">
        <f>IFERROR(INDEX('SPACELOG 10 EMPRUNT 1'!$G$14:$G$2000,MATCH('SPACELOG 10 BP'!DQ$2,'SPACELOG 10 EMPRUNT 1'!$Z$14:$Z$2000,0)),0)</f>
        <v>0</v>
      </c>
      <c r="DR88" s="75">
        <f>SUM(DF88:DQ88)</f>
        <v>0</v>
      </c>
      <c r="DS88" s="66">
        <f>IFERROR(INDEX('SPACELOG 10 EMPRUNT 1'!$G$14:$G$2000,MATCH('SPACELOG 10 BP'!DS$2,'SPACELOG 10 EMPRUNT 1'!$Z$14:$Z$2000,0)),0)</f>
        <v>0</v>
      </c>
      <c r="DT88" s="66">
        <f>IFERROR(INDEX('SPACELOG 10 EMPRUNT 1'!$G$14:$G$2000,MATCH('SPACELOG 10 BP'!DT$2,'SPACELOG 10 EMPRUNT 1'!$Z$14:$Z$2000,0)),0)</f>
        <v>0</v>
      </c>
      <c r="DU88" s="66">
        <f>IFERROR(INDEX('SPACELOG 10 EMPRUNT 1'!$G$14:$G$2000,MATCH('SPACELOG 10 BP'!DU$2,'SPACELOG 10 EMPRUNT 1'!$Z$14:$Z$2000,0)),0)</f>
        <v>0</v>
      </c>
      <c r="DV88" s="66">
        <f>IFERROR(INDEX('SPACELOG 10 EMPRUNT 1'!$G$14:$G$2000,MATCH('SPACELOG 10 BP'!DV$2,'SPACELOG 10 EMPRUNT 1'!$Z$14:$Z$2000,0)),0)</f>
        <v>0</v>
      </c>
      <c r="DW88" s="66">
        <f>IFERROR(INDEX('SPACELOG 10 EMPRUNT 1'!$G$14:$G$2000,MATCH('SPACELOG 10 BP'!DW$2,'SPACELOG 10 EMPRUNT 1'!$Z$14:$Z$2000,0)),0)</f>
        <v>0</v>
      </c>
      <c r="DX88" s="66">
        <f>IFERROR(INDEX('SPACELOG 10 EMPRUNT 1'!$G$14:$G$2000,MATCH('SPACELOG 10 BP'!DX$2,'SPACELOG 10 EMPRUNT 1'!$Z$14:$Z$2000,0)),0)</f>
        <v>0</v>
      </c>
      <c r="DY88" s="66">
        <f>IFERROR(INDEX('SPACELOG 10 EMPRUNT 1'!$G$14:$G$2000,MATCH('SPACELOG 10 BP'!DY$2,'SPACELOG 10 EMPRUNT 1'!$Z$14:$Z$2000,0)),0)</f>
        <v>0</v>
      </c>
      <c r="DZ88" s="66">
        <f>IFERROR(INDEX('SPACELOG 10 EMPRUNT 1'!$G$14:$G$2000,MATCH('SPACELOG 10 BP'!DZ$2,'SPACELOG 10 EMPRUNT 1'!$Z$14:$Z$2000,0)),0)</f>
        <v>0</v>
      </c>
      <c r="EA88" s="66">
        <f>IFERROR(INDEX('SPACELOG 10 EMPRUNT 1'!$G$14:$G$2000,MATCH('SPACELOG 10 BP'!EA$2,'SPACELOG 10 EMPRUNT 1'!$Z$14:$Z$2000,0)),0)</f>
        <v>0</v>
      </c>
      <c r="EB88" s="66">
        <f>IFERROR(INDEX('SPACELOG 10 EMPRUNT 1'!$G$14:$G$2000,MATCH('SPACELOG 10 BP'!EB$2,'SPACELOG 10 EMPRUNT 1'!$Z$14:$Z$2000,0)),0)</f>
        <v>0</v>
      </c>
      <c r="EC88" s="66">
        <f>IFERROR(INDEX('SPACELOG 10 EMPRUNT 1'!$G$14:$G$2000,MATCH('SPACELOG 10 BP'!EC$2,'SPACELOG 10 EMPRUNT 1'!$Z$14:$Z$2000,0)),0)</f>
        <v>0</v>
      </c>
      <c r="ED88" s="66">
        <f>IFERROR(INDEX('SPACELOG 10 EMPRUNT 1'!$G$14:$G$2000,MATCH('SPACELOG 10 BP'!ED$2,'SPACELOG 10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10 EMPRUNT 2'!$G$14:$G$2000,MATCH('SPACELOG 10 BP'!F$2,'SPACELOG 10 EMPRUNT 2'!$Z$14:$Z$2000,0)),0)</f>
        <v>0</v>
      </c>
      <c r="G89" s="66">
        <f>IFERROR(INDEX('SPACELOG 10 EMPRUNT 2'!$G$14:$G$2000,MATCH('SPACELOG 10 BP'!G$2,'SPACELOG 10 EMPRUNT 2'!$Z$14:$Z$2000,0)),0)</f>
        <v>0</v>
      </c>
      <c r="H89" s="66">
        <f>IFERROR(INDEX('SPACELOG 10 EMPRUNT 2'!$G$14:$G$2000,MATCH('SPACELOG 10 BP'!H$2,'SPACELOG 10 EMPRUNT 2'!$Z$14:$Z$2000,0)),0)</f>
        <v>0</v>
      </c>
      <c r="I89" s="66">
        <f>IFERROR(INDEX('SPACELOG 10 EMPRUNT 2'!$G$14:$G$2000,MATCH('SPACELOG 10 BP'!I$2,'SPACELOG 10 EMPRUNT 2'!$Z$14:$Z$2000,0)),0)</f>
        <v>0</v>
      </c>
      <c r="J89" s="66">
        <f>IFERROR(INDEX('SPACELOG 10 EMPRUNT 2'!$G$14:$G$2000,MATCH('SPACELOG 10 BP'!J$2,'SPACELOG 10 EMPRUNT 2'!$Z$14:$Z$2000,0)),0)</f>
        <v>0</v>
      </c>
      <c r="K89" s="66">
        <f>IFERROR(INDEX('SPACELOG 10 EMPRUNT 2'!$G$14:$G$2000,MATCH('SPACELOG 10 BP'!K$2,'SPACELOG 10 EMPRUNT 2'!$Z$14:$Z$2000,0)),0)</f>
        <v>0</v>
      </c>
      <c r="L89" s="66">
        <f>IFERROR(INDEX('SPACELOG 10 EMPRUNT 2'!$G$14:$G$2000,MATCH('SPACELOG 10 BP'!L$2,'SPACELOG 10 EMPRUNT 2'!$Z$14:$Z$2000,0)),0)</f>
        <v>0</v>
      </c>
      <c r="M89" s="66">
        <f>IFERROR(INDEX('SPACELOG 10 EMPRUNT 2'!$G$14:$G$2000,MATCH('SPACELOG 10 BP'!M$2,'SPACELOG 10 EMPRUNT 2'!$Z$14:$Z$2000,0)),0)</f>
        <v>0</v>
      </c>
      <c r="N89" s="66">
        <f>IFERROR(INDEX('SPACELOG 10 EMPRUNT 2'!$G$14:$G$2000,MATCH('SPACELOG 10 BP'!N$2,'SPACELOG 10 EMPRUNT 2'!$Z$14:$Z$2000,0)),0)</f>
        <v>0</v>
      </c>
      <c r="O89" s="66">
        <f>IFERROR(INDEX('SPACELOG 10 EMPRUNT 2'!$G$14:$G$2000,MATCH('SPACELOG 10 BP'!O$2,'SPACELOG 10 EMPRUNT 2'!$Z$14:$Z$2000,0)),0)</f>
        <v>0</v>
      </c>
      <c r="P89" s="66">
        <f>IFERROR(INDEX('SPACELOG 10 EMPRUNT 2'!$G$14:$G$2000,MATCH('SPACELOG 10 BP'!P$2,'SPACELOG 10 EMPRUNT 2'!$Z$14:$Z$2000,0)),0)</f>
        <v>0</v>
      </c>
      <c r="Q89" s="66">
        <f>IFERROR(INDEX('SPACELOG 10 EMPRUNT 2'!$G$14:$G$2000,MATCH('SPACELOG 10 BP'!Q$2,'SPACELOG 10 EMPRUNT 2'!$Z$14:$Z$2000,0)),0)</f>
        <v>0</v>
      </c>
      <c r="R89" s="75">
        <f>SUM(F89:Q89)</f>
        <v>0</v>
      </c>
      <c r="S89" s="66">
        <f>IFERROR(INDEX('SPACELOG 10 EMPRUNT 2'!$G$14:$G$2000,MATCH('SPACELOG 10 BP'!S$2,'SPACELOG 10 EMPRUNT 2'!$Z$14:$Z$2000,0)),0)</f>
        <v>0</v>
      </c>
      <c r="T89" s="66">
        <f>IFERROR(INDEX('SPACELOG 10 EMPRUNT 2'!$G$14:$G$2000,MATCH('SPACELOG 10 BP'!T$2,'SPACELOG 10 EMPRUNT 2'!$Z$14:$Z$2000,0)),0)</f>
        <v>0</v>
      </c>
      <c r="U89" s="66">
        <f>IFERROR(INDEX('SPACELOG 10 EMPRUNT 2'!$G$14:$G$2000,MATCH('SPACELOG 10 BP'!U$2,'SPACELOG 10 EMPRUNT 2'!$Z$14:$Z$2000,0)),0)</f>
        <v>0</v>
      </c>
      <c r="V89" s="66">
        <f>IFERROR(INDEX('SPACELOG 10 EMPRUNT 2'!$G$14:$G$2000,MATCH('SPACELOG 10 BP'!V$2,'SPACELOG 10 EMPRUNT 2'!$Z$14:$Z$2000,0)),0)</f>
        <v>0</v>
      </c>
      <c r="W89" s="66">
        <f>IFERROR(INDEX('SPACELOG 10 EMPRUNT 2'!$G$14:$G$2000,MATCH('SPACELOG 10 BP'!W$2,'SPACELOG 10 EMPRUNT 2'!$Z$14:$Z$2000,0)),0)</f>
        <v>0</v>
      </c>
      <c r="X89" s="66">
        <f>IFERROR(INDEX('SPACELOG 10 EMPRUNT 2'!$G$14:$G$2000,MATCH('SPACELOG 10 BP'!X$2,'SPACELOG 10 EMPRUNT 2'!$Z$14:$Z$2000,0)),0)</f>
        <v>0</v>
      </c>
      <c r="Y89" s="66">
        <f>IFERROR(INDEX('SPACELOG 10 EMPRUNT 2'!$G$14:$G$2000,MATCH('SPACELOG 10 BP'!Y$2,'SPACELOG 10 EMPRUNT 2'!$Z$14:$Z$2000,0)),0)</f>
        <v>0</v>
      </c>
      <c r="Z89" s="66">
        <f>IFERROR(INDEX('SPACELOG 10 EMPRUNT 2'!$G$14:$G$2000,MATCH('SPACELOG 10 BP'!Z$2,'SPACELOG 10 EMPRUNT 2'!$Z$14:$Z$2000,0)),0)</f>
        <v>0</v>
      </c>
      <c r="AA89" s="66">
        <f>IFERROR(INDEX('SPACELOG 10 EMPRUNT 2'!$G$14:$G$2000,MATCH('SPACELOG 10 BP'!AA$2,'SPACELOG 10 EMPRUNT 2'!$Z$14:$Z$2000,0)),0)</f>
        <v>0</v>
      </c>
      <c r="AB89" s="66">
        <f>IFERROR(INDEX('SPACELOG 10 EMPRUNT 2'!$G$14:$G$2000,MATCH('SPACELOG 10 BP'!AB$2,'SPACELOG 10 EMPRUNT 2'!$Z$14:$Z$2000,0)),0)</f>
        <v>0</v>
      </c>
      <c r="AC89" s="66">
        <f>IFERROR(INDEX('SPACELOG 10 EMPRUNT 2'!$G$14:$G$2000,MATCH('SPACELOG 10 BP'!AC$2,'SPACELOG 10 EMPRUNT 2'!$Z$14:$Z$2000,0)),0)</f>
        <v>0</v>
      </c>
      <c r="AD89" s="66">
        <f>IFERROR(INDEX('SPACELOG 10 EMPRUNT 2'!$G$14:$G$2000,MATCH('SPACELOG 10 BP'!AD$2,'SPACELOG 10 EMPRUNT 2'!$Z$14:$Z$2000,0)),0)</f>
        <v>0</v>
      </c>
      <c r="AE89" s="75">
        <f>SUM(S89:AD89)</f>
        <v>0</v>
      </c>
      <c r="AF89" s="66">
        <f>IFERROR(INDEX('SPACELOG 10 EMPRUNT 2'!$G$14:$G$2000,MATCH('SPACELOG 10 BP'!AF$2,'SPACELOG 10 EMPRUNT 2'!$Z$14:$Z$2000,0)),0)</f>
        <v>0</v>
      </c>
      <c r="AG89" s="66">
        <f>IFERROR(INDEX('SPACELOG 10 EMPRUNT 2'!$G$14:$G$2000,MATCH('SPACELOG 10 BP'!AG$2,'SPACELOG 10 EMPRUNT 2'!$Z$14:$Z$2000,0)),0)</f>
        <v>0</v>
      </c>
      <c r="AH89" s="66">
        <f>IFERROR(INDEX('SPACELOG 10 EMPRUNT 2'!$G$14:$G$2000,MATCH('SPACELOG 10 BP'!AH$2,'SPACELOG 10 EMPRUNT 2'!$Z$14:$Z$2000,0)),0)</f>
        <v>0</v>
      </c>
      <c r="AI89" s="66">
        <f>IFERROR(INDEX('SPACELOG 10 EMPRUNT 2'!$G$14:$G$2000,MATCH('SPACELOG 10 BP'!AI$2,'SPACELOG 10 EMPRUNT 2'!$Z$14:$Z$2000,0)),0)</f>
        <v>0</v>
      </c>
      <c r="AJ89" s="66">
        <f>IFERROR(INDEX('SPACELOG 10 EMPRUNT 2'!$G$14:$G$2000,MATCH('SPACELOG 10 BP'!AJ$2,'SPACELOG 10 EMPRUNT 2'!$Z$14:$Z$2000,0)),0)</f>
        <v>0</v>
      </c>
      <c r="AK89" s="66">
        <f>IFERROR(INDEX('SPACELOG 10 EMPRUNT 2'!$G$14:$G$2000,MATCH('SPACELOG 10 BP'!AK$2,'SPACELOG 10 EMPRUNT 2'!$Z$14:$Z$2000,0)),0)</f>
        <v>0</v>
      </c>
      <c r="AL89" s="66">
        <f>IFERROR(INDEX('SPACELOG 10 EMPRUNT 2'!$G$14:$G$2000,MATCH('SPACELOG 10 BP'!AL$2,'SPACELOG 10 EMPRUNT 2'!$Z$14:$Z$2000,0)),0)</f>
        <v>0</v>
      </c>
      <c r="AM89" s="66">
        <f>IFERROR(INDEX('SPACELOG 10 EMPRUNT 2'!$G$14:$G$2000,MATCH('SPACELOG 10 BP'!AM$2,'SPACELOG 10 EMPRUNT 2'!$Z$14:$Z$2000,0)),0)</f>
        <v>0</v>
      </c>
      <c r="AN89" s="66">
        <f>IFERROR(INDEX('SPACELOG 10 EMPRUNT 2'!$G$14:$G$2000,MATCH('SPACELOG 10 BP'!AN$2,'SPACELOG 10 EMPRUNT 2'!$Z$14:$Z$2000,0)),0)</f>
        <v>0</v>
      </c>
      <c r="AO89" s="66">
        <f>IFERROR(INDEX('SPACELOG 10 EMPRUNT 2'!$G$14:$G$2000,MATCH('SPACELOG 10 BP'!AO$2,'SPACELOG 10 EMPRUNT 2'!$Z$14:$Z$2000,0)),0)</f>
        <v>0</v>
      </c>
      <c r="AP89" s="66">
        <f>IFERROR(INDEX('SPACELOG 10 EMPRUNT 2'!$G$14:$G$2000,MATCH('SPACELOG 10 BP'!AP$2,'SPACELOG 10 EMPRUNT 2'!$Z$14:$Z$2000,0)),0)</f>
        <v>0</v>
      </c>
      <c r="AQ89" s="66">
        <f>IFERROR(INDEX('SPACELOG 10 EMPRUNT 2'!$G$14:$G$2000,MATCH('SPACELOG 10 BP'!AQ$2,'SPACELOG 10 EMPRUNT 2'!$Z$14:$Z$2000,0)),0)</f>
        <v>0</v>
      </c>
      <c r="AR89" s="75">
        <f>SUM(AF89:AQ89)</f>
        <v>0</v>
      </c>
      <c r="AS89" s="66">
        <f>IFERROR(INDEX('SPACELOG 10 EMPRUNT 2'!$G$14:$G$2000,MATCH('SPACELOG 10 BP'!AS$2,'SPACELOG 10 EMPRUNT 2'!$Z$14:$Z$2000,0)),0)</f>
        <v>0</v>
      </c>
      <c r="AT89" s="66">
        <f>IFERROR(INDEX('SPACELOG 10 EMPRUNT 2'!$G$14:$G$2000,MATCH('SPACELOG 10 BP'!AT$2,'SPACELOG 10 EMPRUNT 2'!$Z$14:$Z$2000,0)),0)</f>
        <v>0</v>
      </c>
      <c r="AU89" s="66">
        <f>IFERROR(INDEX('SPACELOG 10 EMPRUNT 2'!$G$14:$G$2000,MATCH('SPACELOG 10 BP'!AU$2,'SPACELOG 10 EMPRUNT 2'!$Z$14:$Z$2000,0)),0)</f>
        <v>0</v>
      </c>
      <c r="AV89" s="66">
        <f>IFERROR(INDEX('SPACELOG 10 EMPRUNT 2'!$G$14:$G$2000,MATCH('SPACELOG 10 BP'!AV$2,'SPACELOG 10 EMPRUNT 2'!$Z$14:$Z$2000,0)),0)</f>
        <v>0</v>
      </c>
      <c r="AW89" s="66">
        <f>IFERROR(INDEX('SPACELOG 10 EMPRUNT 2'!$G$14:$G$2000,MATCH('SPACELOG 10 BP'!AW$2,'SPACELOG 10 EMPRUNT 2'!$Z$14:$Z$2000,0)),0)</f>
        <v>0</v>
      </c>
      <c r="AX89" s="66">
        <f>IFERROR(INDEX('SPACELOG 10 EMPRUNT 2'!$G$14:$G$2000,MATCH('SPACELOG 10 BP'!AX$2,'SPACELOG 10 EMPRUNT 2'!$Z$14:$Z$2000,0)),0)</f>
        <v>0</v>
      </c>
      <c r="AY89" s="66">
        <f>IFERROR(INDEX('SPACELOG 10 EMPRUNT 2'!$G$14:$G$2000,MATCH('SPACELOG 10 BP'!AY$2,'SPACELOG 10 EMPRUNT 2'!$Z$14:$Z$2000,0)),0)</f>
        <v>0</v>
      </c>
      <c r="AZ89" s="66">
        <f>IFERROR(INDEX('SPACELOG 10 EMPRUNT 2'!$G$14:$G$2000,MATCH('SPACELOG 10 BP'!AZ$2,'SPACELOG 10 EMPRUNT 2'!$Z$14:$Z$2000,0)),0)</f>
        <v>0</v>
      </c>
      <c r="BA89" s="66">
        <f>IFERROR(INDEX('SPACELOG 10 EMPRUNT 2'!$G$14:$G$2000,MATCH('SPACELOG 10 BP'!BA$2,'SPACELOG 10 EMPRUNT 2'!$Z$14:$Z$2000,0)),0)</f>
        <v>0</v>
      </c>
      <c r="BB89" s="66">
        <f>IFERROR(INDEX('SPACELOG 10 EMPRUNT 2'!$G$14:$G$2000,MATCH('SPACELOG 10 BP'!BB$2,'SPACELOG 10 EMPRUNT 2'!$Z$14:$Z$2000,0)),0)</f>
        <v>0</v>
      </c>
      <c r="BC89" s="66">
        <f>IFERROR(INDEX('SPACELOG 10 EMPRUNT 2'!$G$14:$G$2000,MATCH('SPACELOG 10 BP'!BC$2,'SPACELOG 10 EMPRUNT 2'!$Z$14:$Z$2000,0)),0)</f>
        <v>0</v>
      </c>
      <c r="BD89" s="66">
        <f>IFERROR(INDEX('SPACELOG 10 EMPRUNT 2'!$G$14:$G$2000,MATCH('SPACELOG 10 BP'!BD$2,'SPACELOG 10 EMPRUNT 2'!$Z$14:$Z$2000,0)),0)</f>
        <v>0</v>
      </c>
      <c r="BE89" s="75">
        <f>SUM(AS89:BD89)</f>
        <v>0</v>
      </c>
      <c r="BF89" s="66">
        <f>IFERROR(INDEX('SPACELOG 10 EMPRUNT 2'!$G$14:$G$2000,MATCH('SPACELOG 10 BP'!BF$2,'SPACELOG 10 EMPRUNT 2'!$Z$14:$Z$2000,0)),0)</f>
        <v>0</v>
      </c>
      <c r="BG89" s="66">
        <f>IFERROR(INDEX('SPACELOG 10 EMPRUNT 2'!$G$14:$G$2000,MATCH('SPACELOG 10 BP'!BG$2,'SPACELOG 10 EMPRUNT 2'!$Z$14:$Z$2000,0)),0)</f>
        <v>0</v>
      </c>
      <c r="BH89" s="66">
        <f>IFERROR(INDEX('SPACELOG 10 EMPRUNT 2'!$G$14:$G$2000,MATCH('SPACELOG 10 BP'!BH$2,'SPACELOG 10 EMPRUNT 2'!$Z$14:$Z$2000,0)),0)</f>
        <v>0</v>
      </c>
      <c r="BI89" s="66">
        <f>IFERROR(INDEX('SPACELOG 10 EMPRUNT 2'!$G$14:$G$2000,MATCH('SPACELOG 10 BP'!BI$2,'SPACELOG 10 EMPRUNT 2'!$Z$14:$Z$2000,0)),0)</f>
        <v>0</v>
      </c>
      <c r="BJ89" s="66">
        <f>IFERROR(INDEX('SPACELOG 10 EMPRUNT 2'!$G$14:$G$2000,MATCH('SPACELOG 10 BP'!BJ$2,'SPACELOG 10 EMPRUNT 2'!$Z$14:$Z$2000,0)),0)</f>
        <v>0</v>
      </c>
      <c r="BK89" s="66">
        <f>IFERROR(INDEX('SPACELOG 10 EMPRUNT 2'!$G$14:$G$2000,MATCH('SPACELOG 10 BP'!BK$2,'SPACELOG 10 EMPRUNT 2'!$Z$14:$Z$2000,0)),0)</f>
        <v>0</v>
      </c>
      <c r="BL89" s="66">
        <f>IFERROR(INDEX('SPACELOG 10 EMPRUNT 2'!$G$14:$G$2000,MATCH('SPACELOG 10 BP'!BL$2,'SPACELOG 10 EMPRUNT 2'!$Z$14:$Z$2000,0)),0)</f>
        <v>0</v>
      </c>
      <c r="BM89" s="66">
        <f>IFERROR(INDEX('SPACELOG 10 EMPRUNT 2'!$G$14:$G$2000,MATCH('SPACELOG 10 BP'!BM$2,'SPACELOG 10 EMPRUNT 2'!$Z$14:$Z$2000,0)),0)</f>
        <v>0</v>
      </c>
      <c r="BN89" s="66">
        <f>IFERROR(INDEX('SPACELOG 10 EMPRUNT 2'!$G$14:$G$2000,MATCH('SPACELOG 10 BP'!BN$2,'SPACELOG 10 EMPRUNT 2'!$Z$14:$Z$2000,0)),0)</f>
        <v>0</v>
      </c>
      <c r="BO89" s="66">
        <f>IFERROR(INDEX('SPACELOG 10 EMPRUNT 2'!$G$14:$G$2000,MATCH('SPACELOG 10 BP'!BO$2,'SPACELOG 10 EMPRUNT 2'!$Z$14:$Z$2000,0)),0)</f>
        <v>0</v>
      </c>
      <c r="BP89" s="66">
        <f>IFERROR(INDEX('SPACELOG 10 EMPRUNT 2'!$G$14:$G$2000,MATCH('SPACELOG 10 BP'!BP$2,'SPACELOG 10 EMPRUNT 2'!$Z$14:$Z$2000,0)),0)</f>
        <v>0</v>
      </c>
      <c r="BQ89" s="66">
        <f>IFERROR(INDEX('SPACELOG 10 EMPRUNT 2'!$G$14:$G$2000,MATCH('SPACELOG 10 BP'!BQ$2,'SPACELOG 10 EMPRUNT 2'!$Z$14:$Z$2000,0)),0)</f>
        <v>0</v>
      </c>
      <c r="BR89" s="75">
        <f>SUM(BF89:BQ89)</f>
        <v>0</v>
      </c>
      <c r="BS89" s="66">
        <f>IFERROR(INDEX('SPACELOG 10 EMPRUNT 2'!$G$14:$G$2000,MATCH('SPACELOG 10 BP'!BS$2,'SPACELOG 10 EMPRUNT 2'!$Z$14:$Z$2000,0)),0)</f>
        <v>0</v>
      </c>
      <c r="BT89" s="66">
        <f>IFERROR(INDEX('SPACELOG 10 EMPRUNT 2'!$G$14:$G$2000,MATCH('SPACELOG 10 BP'!BT$2,'SPACELOG 10 EMPRUNT 2'!$Z$14:$Z$2000,0)),0)</f>
        <v>0</v>
      </c>
      <c r="BU89" s="66">
        <f>IFERROR(INDEX('SPACELOG 10 EMPRUNT 2'!$G$14:$G$2000,MATCH('SPACELOG 10 BP'!BU$2,'SPACELOG 10 EMPRUNT 2'!$Z$14:$Z$2000,0)),0)</f>
        <v>0</v>
      </c>
      <c r="BV89" s="66">
        <f>IFERROR(INDEX('SPACELOG 10 EMPRUNT 2'!$G$14:$G$2000,MATCH('SPACELOG 10 BP'!BV$2,'SPACELOG 10 EMPRUNT 2'!$Z$14:$Z$2000,0)),0)</f>
        <v>0</v>
      </c>
      <c r="BW89" s="66">
        <f>IFERROR(INDEX('SPACELOG 10 EMPRUNT 2'!$G$14:$G$2000,MATCH('SPACELOG 10 BP'!BW$2,'SPACELOG 10 EMPRUNT 2'!$Z$14:$Z$2000,0)),0)</f>
        <v>0</v>
      </c>
      <c r="BX89" s="66">
        <f>IFERROR(INDEX('SPACELOG 10 EMPRUNT 2'!$G$14:$G$2000,MATCH('SPACELOG 10 BP'!BX$2,'SPACELOG 10 EMPRUNT 2'!$Z$14:$Z$2000,0)),0)</f>
        <v>0</v>
      </c>
      <c r="BY89" s="66">
        <f>IFERROR(INDEX('SPACELOG 10 EMPRUNT 2'!$G$14:$G$2000,MATCH('SPACELOG 10 BP'!BY$2,'SPACELOG 10 EMPRUNT 2'!$Z$14:$Z$2000,0)),0)</f>
        <v>0</v>
      </c>
      <c r="BZ89" s="66">
        <f>IFERROR(INDEX('SPACELOG 10 EMPRUNT 2'!$G$14:$G$2000,MATCH('SPACELOG 10 BP'!BZ$2,'SPACELOG 10 EMPRUNT 2'!$Z$14:$Z$2000,0)),0)</f>
        <v>0</v>
      </c>
      <c r="CA89" s="66">
        <f>IFERROR(INDEX('SPACELOG 10 EMPRUNT 2'!$G$14:$G$2000,MATCH('SPACELOG 10 BP'!CA$2,'SPACELOG 10 EMPRUNT 2'!$Z$14:$Z$2000,0)),0)</f>
        <v>0</v>
      </c>
      <c r="CB89" s="66">
        <f>IFERROR(INDEX('SPACELOG 10 EMPRUNT 2'!$G$14:$G$2000,MATCH('SPACELOG 10 BP'!CB$2,'SPACELOG 10 EMPRUNT 2'!$Z$14:$Z$2000,0)),0)</f>
        <v>0</v>
      </c>
      <c r="CC89" s="66">
        <f>IFERROR(INDEX('SPACELOG 10 EMPRUNT 2'!$G$14:$G$2000,MATCH('SPACELOG 10 BP'!CC$2,'SPACELOG 10 EMPRUNT 2'!$Z$14:$Z$2000,0)),0)</f>
        <v>0</v>
      </c>
      <c r="CD89" s="66">
        <f>IFERROR(INDEX('SPACELOG 10 EMPRUNT 2'!$G$14:$G$2000,MATCH('SPACELOG 10 BP'!CD$2,'SPACELOG 10 EMPRUNT 2'!$Z$14:$Z$2000,0)),0)</f>
        <v>0</v>
      </c>
      <c r="CE89" s="75">
        <f>SUM(BS89:CD89)</f>
        <v>0</v>
      </c>
      <c r="CF89" s="66">
        <f>IFERROR(INDEX('SPACELOG 10 EMPRUNT 2'!$G$14:$G$2000,MATCH('SPACELOG 10 BP'!CF$2,'SPACELOG 10 EMPRUNT 2'!$Z$14:$Z$2000,0)),0)</f>
        <v>0</v>
      </c>
      <c r="CG89" s="66">
        <f>IFERROR(INDEX('SPACELOG 10 EMPRUNT 2'!$G$14:$G$2000,MATCH('SPACELOG 10 BP'!CG$2,'SPACELOG 10 EMPRUNT 2'!$Z$14:$Z$2000,0)),0)</f>
        <v>0</v>
      </c>
      <c r="CH89" s="66">
        <f>IFERROR(INDEX('SPACELOG 10 EMPRUNT 2'!$G$14:$G$2000,MATCH('SPACELOG 10 BP'!CH$2,'SPACELOG 10 EMPRUNT 2'!$Z$14:$Z$2000,0)),0)</f>
        <v>0</v>
      </c>
      <c r="CI89" s="66">
        <f>IFERROR(INDEX('SPACELOG 10 EMPRUNT 2'!$G$14:$G$2000,MATCH('SPACELOG 10 BP'!CI$2,'SPACELOG 10 EMPRUNT 2'!$Z$14:$Z$2000,0)),0)</f>
        <v>0</v>
      </c>
      <c r="CJ89" s="66">
        <f>IFERROR(INDEX('SPACELOG 10 EMPRUNT 2'!$G$14:$G$2000,MATCH('SPACELOG 10 BP'!CJ$2,'SPACELOG 10 EMPRUNT 2'!$Z$14:$Z$2000,0)),0)</f>
        <v>0</v>
      </c>
      <c r="CK89" s="66">
        <f>IFERROR(INDEX('SPACELOG 10 EMPRUNT 2'!$G$14:$G$2000,MATCH('SPACELOG 10 BP'!CK$2,'SPACELOG 10 EMPRUNT 2'!$Z$14:$Z$2000,0)),0)</f>
        <v>0</v>
      </c>
      <c r="CL89" s="66">
        <f>IFERROR(INDEX('SPACELOG 10 EMPRUNT 2'!$G$14:$G$2000,MATCH('SPACELOG 10 BP'!CL$2,'SPACELOG 10 EMPRUNT 2'!$Z$14:$Z$2000,0)),0)</f>
        <v>0</v>
      </c>
      <c r="CM89" s="66">
        <f>IFERROR(INDEX('SPACELOG 10 EMPRUNT 2'!$G$14:$G$2000,MATCH('SPACELOG 10 BP'!CM$2,'SPACELOG 10 EMPRUNT 2'!$Z$14:$Z$2000,0)),0)</f>
        <v>0</v>
      </c>
      <c r="CN89" s="66">
        <f>IFERROR(INDEX('SPACELOG 10 EMPRUNT 2'!$G$14:$G$2000,MATCH('SPACELOG 10 BP'!CN$2,'SPACELOG 10 EMPRUNT 2'!$Z$14:$Z$2000,0)),0)</f>
        <v>0</v>
      </c>
      <c r="CO89" s="66">
        <f>IFERROR(INDEX('SPACELOG 10 EMPRUNT 2'!$G$14:$G$2000,MATCH('SPACELOG 10 BP'!CO$2,'SPACELOG 10 EMPRUNT 2'!$Z$14:$Z$2000,0)),0)</f>
        <v>0</v>
      </c>
      <c r="CP89" s="66">
        <f>IFERROR(INDEX('SPACELOG 10 EMPRUNT 2'!$G$14:$G$2000,MATCH('SPACELOG 10 BP'!CP$2,'SPACELOG 10 EMPRUNT 2'!$Z$14:$Z$2000,0)),0)</f>
        <v>0</v>
      </c>
      <c r="CQ89" s="66">
        <f>IFERROR(INDEX('SPACELOG 10 EMPRUNT 2'!$G$14:$G$2000,MATCH('SPACELOG 10 BP'!CQ$2,'SPACELOG 10 EMPRUNT 2'!$Z$14:$Z$2000,0)),0)</f>
        <v>0</v>
      </c>
      <c r="CR89" s="75">
        <f>SUM(CF89:CQ89)</f>
        <v>0</v>
      </c>
      <c r="CS89" s="66">
        <f>IFERROR(INDEX('SPACELOG 10 EMPRUNT 2'!$G$14:$G$2000,MATCH('SPACELOG 10 BP'!CS$2,'SPACELOG 10 EMPRUNT 2'!$Z$14:$Z$2000,0)),0)</f>
        <v>0</v>
      </c>
      <c r="CT89" s="66">
        <f>IFERROR(INDEX('SPACELOG 10 EMPRUNT 2'!$G$14:$G$2000,MATCH('SPACELOG 10 BP'!CT$2,'SPACELOG 10 EMPRUNT 2'!$Z$14:$Z$2000,0)),0)</f>
        <v>0</v>
      </c>
      <c r="CU89" s="66">
        <f>IFERROR(INDEX('SPACELOG 10 EMPRUNT 2'!$G$14:$G$2000,MATCH('SPACELOG 10 BP'!CU$2,'SPACELOG 10 EMPRUNT 2'!$Z$14:$Z$2000,0)),0)</f>
        <v>0</v>
      </c>
      <c r="CV89" s="66">
        <f>IFERROR(INDEX('SPACELOG 10 EMPRUNT 2'!$G$14:$G$2000,MATCH('SPACELOG 10 BP'!CV$2,'SPACELOG 10 EMPRUNT 2'!$Z$14:$Z$2000,0)),0)</f>
        <v>0</v>
      </c>
      <c r="CW89" s="66">
        <f>IFERROR(INDEX('SPACELOG 10 EMPRUNT 2'!$G$14:$G$2000,MATCH('SPACELOG 10 BP'!CW$2,'SPACELOG 10 EMPRUNT 2'!$Z$14:$Z$2000,0)),0)</f>
        <v>0</v>
      </c>
      <c r="CX89" s="66">
        <f>IFERROR(INDEX('SPACELOG 10 EMPRUNT 2'!$G$14:$G$2000,MATCH('SPACELOG 10 BP'!CX$2,'SPACELOG 10 EMPRUNT 2'!$Z$14:$Z$2000,0)),0)</f>
        <v>0</v>
      </c>
      <c r="CY89" s="66">
        <f>IFERROR(INDEX('SPACELOG 10 EMPRUNT 2'!$G$14:$G$2000,MATCH('SPACELOG 10 BP'!CY$2,'SPACELOG 10 EMPRUNT 2'!$Z$14:$Z$2000,0)),0)</f>
        <v>0</v>
      </c>
      <c r="CZ89" s="66">
        <f>IFERROR(INDEX('SPACELOG 10 EMPRUNT 2'!$G$14:$G$2000,MATCH('SPACELOG 10 BP'!CZ$2,'SPACELOG 10 EMPRUNT 2'!$Z$14:$Z$2000,0)),0)</f>
        <v>0</v>
      </c>
      <c r="DA89" s="66">
        <f>IFERROR(INDEX('SPACELOG 10 EMPRUNT 2'!$G$14:$G$2000,MATCH('SPACELOG 10 BP'!DA$2,'SPACELOG 10 EMPRUNT 2'!$Z$14:$Z$2000,0)),0)</f>
        <v>0</v>
      </c>
      <c r="DB89" s="66">
        <f>IFERROR(INDEX('SPACELOG 10 EMPRUNT 2'!$G$14:$G$2000,MATCH('SPACELOG 10 BP'!DB$2,'SPACELOG 10 EMPRUNT 2'!$Z$14:$Z$2000,0)),0)</f>
        <v>0</v>
      </c>
      <c r="DC89" s="66">
        <f>IFERROR(INDEX('SPACELOG 10 EMPRUNT 2'!$G$14:$G$2000,MATCH('SPACELOG 10 BP'!DC$2,'SPACELOG 10 EMPRUNT 2'!$Z$14:$Z$2000,0)),0)</f>
        <v>0</v>
      </c>
      <c r="DD89" s="66">
        <f>IFERROR(INDEX('SPACELOG 10 EMPRUNT 2'!$G$14:$G$2000,MATCH('SPACELOG 10 BP'!DD$2,'SPACELOG 10 EMPRUNT 2'!$Z$14:$Z$2000,0)),0)</f>
        <v>0</v>
      </c>
      <c r="DE89" s="75">
        <f>SUM(CS89:DD89)</f>
        <v>0</v>
      </c>
      <c r="DF89" s="66">
        <f>IFERROR(INDEX('SPACELOG 10 EMPRUNT 2'!$G$14:$G$2000,MATCH('SPACELOG 10 BP'!DF$2,'SPACELOG 10 EMPRUNT 2'!$Z$14:$Z$2000,0)),0)</f>
        <v>0</v>
      </c>
      <c r="DG89" s="66">
        <f>IFERROR(INDEX('SPACELOG 10 EMPRUNT 2'!$G$14:$G$2000,MATCH('SPACELOG 10 BP'!DG$2,'SPACELOG 10 EMPRUNT 2'!$Z$14:$Z$2000,0)),0)</f>
        <v>0</v>
      </c>
      <c r="DH89" s="66">
        <f>IFERROR(INDEX('SPACELOG 10 EMPRUNT 2'!$G$14:$G$2000,MATCH('SPACELOG 10 BP'!DH$2,'SPACELOG 10 EMPRUNT 2'!$Z$14:$Z$2000,0)),0)</f>
        <v>0</v>
      </c>
      <c r="DI89" s="66">
        <f>IFERROR(INDEX('SPACELOG 10 EMPRUNT 2'!$G$14:$G$2000,MATCH('SPACELOG 10 BP'!DI$2,'SPACELOG 10 EMPRUNT 2'!$Z$14:$Z$2000,0)),0)</f>
        <v>0</v>
      </c>
      <c r="DJ89" s="66">
        <f>IFERROR(INDEX('SPACELOG 10 EMPRUNT 2'!$G$14:$G$2000,MATCH('SPACELOG 10 BP'!DJ$2,'SPACELOG 10 EMPRUNT 2'!$Z$14:$Z$2000,0)),0)</f>
        <v>0</v>
      </c>
      <c r="DK89" s="66">
        <f>IFERROR(INDEX('SPACELOG 10 EMPRUNT 2'!$G$14:$G$2000,MATCH('SPACELOG 10 BP'!DK$2,'SPACELOG 10 EMPRUNT 2'!$Z$14:$Z$2000,0)),0)</f>
        <v>0</v>
      </c>
      <c r="DL89" s="66">
        <f>IFERROR(INDEX('SPACELOG 10 EMPRUNT 2'!$G$14:$G$2000,MATCH('SPACELOG 10 BP'!DL$2,'SPACELOG 10 EMPRUNT 2'!$Z$14:$Z$2000,0)),0)</f>
        <v>0</v>
      </c>
      <c r="DM89" s="66">
        <f>IFERROR(INDEX('SPACELOG 10 EMPRUNT 2'!$G$14:$G$2000,MATCH('SPACELOG 10 BP'!DM$2,'SPACELOG 10 EMPRUNT 2'!$Z$14:$Z$2000,0)),0)</f>
        <v>0</v>
      </c>
      <c r="DN89" s="66">
        <f>IFERROR(INDEX('SPACELOG 10 EMPRUNT 2'!$G$14:$G$2000,MATCH('SPACELOG 10 BP'!DN$2,'SPACELOG 10 EMPRUNT 2'!$Z$14:$Z$2000,0)),0)</f>
        <v>0</v>
      </c>
      <c r="DO89" s="66">
        <f>IFERROR(INDEX('SPACELOG 10 EMPRUNT 2'!$G$14:$G$2000,MATCH('SPACELOG 10 BP'!DO$2,'SPACELOG 10 EMPRUNT 2'!$Z$14:$Z$2000,0)),0)</f>
        <v>0</v>
      </c>
      <c r="DP89" s="66">
        <f>IFERROR(INDEX('SPACELOG 10 EMPRUNT 2'!$G$14:$G$2000,MATCH('SPACELOG 10 BP'!DP$2,'SPACELOG 10 EMPRUNT 2'!$Z$14:$Z$2000,0)),0)</f>
        <v>0</v>
      </c>
      <c r="DQ89" s="66">
        <f>IFERROR(INDEX('SPACELOG 10 EMPRUNT 2'!$G$14:$G$2000,MATCH('SPACELOG 10 BP'!DQ$2,'SPACELOG 10 EMPRUNT 2'!$Z$14:$Z$2000,0)),0)</f>
        <v>0</v>
      </c>
      <c r="DR89" s="75">
        <f>SUM(DF89:DQ89)</f>
        <v>0</v>
      </c>
      <c r="DS89" s="66">
        <f>IFERROR(INDEX('SPACELOG 10 EMPRUNT 2'!$G$14:$G$2000,MATCH('SPACELOG 10 BP'!DS$2,'SPACELOG 10 EMPRUNT 2'!$Z$14:$Z$2000,0)),0)</f>
        <v>0</v>
      </c>
      <c r="DT89" s="66">
        <f>IFERROR(INDEX('SPACELOG 10 EMPRUNT 2'!$G$14:$G$2000,MATCH('SPACELOG 10 BP'!DT$2,'SPACELOG 10 EMPRUNT 2'!$Z$14:$Z$2000,0)),0)</f>
        <v>0</v>
      </c>
      <c r="DU89" s="66">
        <f>IFERROR(INDEX('SPACELOG 10 EMPRUNT 2'!$G$14:$G$2000,MATCH('SPACELOG 10 BP'!DU$2,'SPACELOG 10 EMPRUNT 2'!$Z$14:$Z$2000,0)),0)</f>
        <v>0</v>
      </c>
      <c r="DV89" s="66">
        <f>IFERROR(INDEX('SPACELOG 10 EMPRUNT 2'!$G$14:$G$2000,MATCH('SPACELOG 10 BP'!DV$2,'SPACELOG 10 EMPRUNT 2'!$Z$14:$Z$2000,0)),0)</f>
        <v>0</v>
      </c>
      <c r="DW89" s="66">
        <f>IFERROR(INDEX('SPACELOG 10 EMPRUNT 2'!$G$14:$G$2000,MATCH('SPACELOG 10 BP'!DW$2,'SPACELOG 10 EMPRUNT 2'!$Z$14:$Z$2000,0)),0)</f>
        <v>0</v>
      </c>
      <c r="DX89" s="66">
        <f>IFERROR(INDEX('SPACELOG 10 EMPRUNT 2'!$G$14:$G$2000,MATCH('SPACELOG 10 BP'!DX$2,'SPACELOG 10 EMPRUNT 2'!$Z$14:$Z$2000,0)),0)</f>
        <v>0</v>
      </c>
      <c r="DY89" s="66">
        <f>IFERROR(INDEX('SPACELOG 10 EMPRUNT 2'!$G$14:$G$2000,MATCH('SPACELOG 10 BP'!DY$2,'SPACELOG 10 EMPRUNT 2'!$Z$14:$Z$2000,0)),0)</f>
        <v>0</v>
      </c>
      <c r="DZ89" s="66">
        <f>IFERROR(INDEX('SPACELOG 10 EMPRUNT 2'!$G$14:$G$2000,MATCH('SPACELOG 10 BP'!DZ$2,'SPACELOG 10 EMPRUNT 2'!$Z$14:$Z$2000,0)),0)</f>
        <v>0</v>
      </c>
      <c r="EA89" s="66">
        <f>IFERROR(INDEX('SPACELOG 10 EMPRUNT 2'!$G$14:$G$2000,MATCH('SPACELOG 10 BP'!EA$2,'SPACELOG 10 EMPRUNT 2'!$Z$14:$Z$2000,0)),0)</f>
        <v>0</v>
      </c>
      <c r="EB89" s="66">
        <f>IFERROR(INDEX('SPACELOG 10 EMPRUNT 2'!$G$14:$G$2000,MATCH('SPACELOG 10 BP'!EB$2,'SPACELOG 10 EMPRUNT 2'!$Z$14:$Z$2000,0)),0)</f>
        <v>0</v>
      </c>
      <c r="EC89" s="66">
        <f>IFERROR(INDEX('SPACELOG 10 EMPRUNT 2'!$G$14:$G$2000,MATCH('SPACELOG 10 BP'!EC$2,'SPACELOG 10 EMPRUNT 2'!$Z$14:$Z$2000,0)),0)</f>
        <v>0</v>
      </c>
      <c r="ED89" s="66">
        <f>IFERROR(INDEX('SPACELOG 10 EMPRUNT 2'!$G$14:$G$2000,MATCH('SPACELOG 10 BP'!ED$2,'SPACELOG 10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10 EMPRUNT 3'!$G$14:$G$2000,MATCH('SPACELOG 10 BP'!F$2,'SPACELOG 10 EMPRUNT 3'!$Z$14:$Z$2000,0)),0)</f>
        <v>0</v>
      </c>
      <c r="G90" s="66">
        <f>IFERROR(INDEX('SPACELOG 10 EMPRUNT 3'!$G$14:$G$2000,MATCH('SPACELOG 10 BP'!G$2,'SPACELOG 10 EMPRUNT 3'!$Z$14:$Z$2000,0)),0)</f>
        <v>0</v>
      </c>
      <c r="H90" s="66">
        <f>IFERROR(INDEX('SPACELOG 10 EMPRUNT 3'!$G$14:$G$2000,MATCH('SPACELOG 10 BP'!H$2,'SPACELOG 10 EMPRUNT 3'!$Z$14:$Z$2000,0)),0)</f>
        <v>0</v>
      </c>
      <c r="I90" s="66">
        <f>IFERROR(INDEX('SPACELOG 10 EMPRUNT 3'!$G$14:$G$2000,MATCH('SPACELOG 10 BP'!I$2,'SPACELOG 10 EMPRUNT 3'!$Z$14:$Z$2000,0)),0)</f>
        <v>0</v>
      </c>
      <c r="J90" s="66">
        <f>IFERROR(INDEX('SPACELOG 10 EMPRUNT 3'!$G$14:$G$2000,MATCH('SPACELOG 10 BP'!J$2,'SPACELOG 10 EMPRUNT 3'!$Z$14:$Z$2000,0)),0)</f>
        <v>0</v>
      </c>
      <c r="K90" s="66">
        <f>IFERROR(INDEX('SPACELOG 10 EMPRUNT 3'!$G$14:$G$2000,MATCH('SPACELOG 10 BP'!K$2,'SPACELOG 10 EMPRUNT 3'!$Z$14:$Z$2000,0)),0)</f>
        <v>0</v>
      </c>
      <c r="L90" s="66">
        <f>IFERROR(INDEX('SPACELOG 10 EMPRUNT 3'!$G$14:$G$2000,MATCH('SPACELOG 10 BP'!L$2,'SPACELOG 10 EMPRUNT 3'!$Z$14:$Z$2000,0)),0)</f>
        <v>0</v>
      </c>
      <c r="M90" s="66">
        <f>IFERROR(INDEX('SPACELOG 10 EMPRUNT 3'!$G$14:$G$2000,MATCH('SPACELOG 10 BP'!M$2,'SPACELOG 10 EMPRUNT 3'!$Z$14:$Z$2000,0)),0)</f>
        <v>0</v>
      </c>
      <c r="N90" s="66">
        <f>IFERROR(INDEX('SPACELOG 10 EMPRUNT 3'!$G$14:$G$2000,MATCH('SPACELOG 10 BP'!N$2,'SPACELOG 10 EMPRUNT 3'!$Z$14:$Z$2000,0)),0)</f>
        <v>0</v>
      </c>
      <c r="O90" s="66">
        <f>IFERROR(INDEX('SPACELOG 10 EMPRUNT 3'!$G$14:$G$2000,MATCH('SPACELOG 10 BP'!O$2,'SPACELOG 10 EMPRUNT 3'!$Z$14:$Z$2000,0)),0)</f>
        <v>0</v>
      </c>
      <c r="P90" s="66">
        <f>IFERROR(INDEX('SPACELOG 10 EMPRUNT 3'!$G$14:$G$2000,MATCH('SPACELOG 10 BP'!P$2,'SPACELOG 10 EMPRUNT 3'!$Z$14:$Z$2000,0)),0)</f>
        <v>0</v>
      </c>
      <c r="Q90" s="66">
        <f>IFERROR(INDEX('SPACELOG 10 EMPRUNT 3'!$G$14:$G$2000,MATCH('SPACELOG 10 BP'!Q$2,'SPACELOG 10 EMPRUNT 3'!$Z$14:$Z$2000,0)),0)</f>
        <v>0</v>
      </c>
      <c r="R90" s="75">
        <f>SUM(F90:Q90)</f>
        <v>0</v>
      </c>
      <c r="S90" s="66">
        <f>IFERROR(INDEX('SPACELOG 10 EMPRUNT 3'!$G$14:$G$2000,MATCH('SPACELOG 10 BP'!S$2,'SPACELOG 10 EMPRUNT 3'!$Z$14:$Z$2000,0)),0)</f>
        <v>0</v>
      </c>
      <c r="T90" s="66">
        <f>IFERROR(INDEX('SPACELOG 10 EMPRUNT 3'!$G$14:$G$2000,MATCH('SPACELOG 10 BP'!T$2,'SPACELOG 10 EMPRUNT 3'!$Z$14:$Z$2000,0)),0)</f>
        <v>0</v>
      </c>
      <c r="U90" s="66">
        <f>IFERROR(INDEX('SPACELOG 10 EMPRUNT 3'!$G$14:$G$2000,MATCH('SPACELOG 10 BP'!U$2,'SPACELOG 10 EMPRUNT 3'!$Z$14:$Z$2000,0)),0)</f>
        <v>0</v>
      </c>
      <c r="V90" s="66">
        <f>IFERROR(INDEX('SPACELOG 10 EMPRUNT 3'!$G$14:$G$2000,MATCH('SPACELOG 10 BP'!V$2,'SPACELOG 10 EMPRUNT 3'!$Z$14:$Z$2000,0)),0)</f>
        <v>0</v>
      </c>
      <c r="W90" s="66">
        <f>IFERROR(INDEX('SPACELOG 10 EMPRUNT 3'!$G$14:$G$2000,MATCH('SPACELOG 10 BP'!W$2,'SPACELOG 10 EMPRUNT 3'!$Z$14:$Z$2000,0)),0)</f>
        <v>0</v>
      </c>
      <c r="X90" s="66">
        <f>IFERROR(INDEX('SPACELOG 10 EMPRUNT 3'!$G$14:$G$2000,MATCH('SPACELOG 10 BP'!X$2,'SPACELOG 10 EMPRUNT 3'!$Z$14:$Z$2000,0)),0)</f>
        <v>0</v>
      </c>
      <c r="Y90" s="66">
        <f>IFERROR(INDEX('SPACELOG 10 EMPRUNT 3'!$G$14:$G$2000,MATCH('SPACELOG 10 BP'!Y$2,'SPACELOG 10 EMPRUNT 3'!$Z$14:$Z$2000,0)),0)</f>
        <v>0</v>
      </c>
      <c r="Z90" s="66">
        <f>IFERROR(INDEX('SPACELOG 10 EMPRUNT 3'!$G$14:$G$2000,MATCH('SPACELOG 10 BP'!Z$2,'SPACELOG 10 EMPRUNT 3'!$Z$14:$Z$2000,0)),0)</f>
        <v>0</v>
      </c>
      <c r="AA90" s="66">
        <f>IFERROR(INDEX('SPACELOG 10 EMPRUNT 3'!$G$14:$G$2000,MATCH('SPACELOG 10 BP'!AA$2,'SPACELOG 10 EMPRUNT 3'!$Z$14:$Z$2000,0)),0)</f>
        <v>0</v>
      </c>
      <c r="AB90" s="66">
        <f>IFERROR(INDEX('SPACELOG 10 EMPRUNT 3'!$G$14:$G$2000,MATCH('SPACELOG 10 BP'!AB$2,'SPACELOG 10 EMPRUNT 3'!$Z$14:$Z$2000,0)),0)</f>
        <v>0</v>
      </c>
      <c r="AC90" s="66">
        <f>IFERROR(INDEX('SPACELOG 10 EMPRUNT 3'!$G$14:$G$2000,MATCH('SPACELOG 10 BP'!AC$2,'SPACELOG 10 EMPRUNT 3'!$Z$14:$Z$2000,0)),0)</f>
        <v>0</v>
      </c>
      <c r="AD90" s="66">
        <f>IFERROR(INDEX('SPACELOG 10 EMPRUNT 3'!$G$14:$G$2000,MATCH('SPACELOG 10 BP'!AD$2,'SPACELOG 10 EMPRUNT 3'!$Z$14:$Z$2000,0)),0)</f>
        <v>0</v>
      </c>
      <c r="AE90" s="75">
        <f>SUM(S90:AD90)</f>
        <v>0</v>
      </c>
      <c r="AF90" s="66">
        <f>IFERROR(INDEX('SPACELOG 10 EMPRUNT 3'!$G$14:$G$2000,MATCH('SPACELOG 10 BP'!AF$2,'SPACELOG 10 EMPRUNT 3'!$Z$14:$Z$2000,0)),0)</f>
        <v>0</v>
      </c>
      <c r="AG90" s="66">
        <f>IFERROR(INDEX('SPACELOG 10 EMPRUNT 3'!$G$14:$G$2000,MATCH('SPACELOG 10 BP'!AG$2,'SPACELOG 10 EMPRUNT 3'!$Z$14:$Z$2000,0)),0)</f>
        <v>0</v>
      </c>
      <c r="AH90" s="66">
        <f>IFERROR(INDEX('SPACELOG 10 EMPRUNT 3'!$G$14:$G$2000,MATCH('SPACELOG 10 BP'!AH$2,'SPACELOG 10 EMPRUNT 3'!$Z$14:$Z$2000,0)),0)</f>
        <v>0</v>
      </c>
      <c r="AI90" s="66">
        <f>IFERROR(INDEX('SPACELOG 10 EMPRUNT 3'!$G$14:$G$2000,MATCH('SPACELOG 10 BP'!AI$2,'SPACELOG 10 EMPRUNT 3'!$Z$14:$Z$2000,0)),0)</f>
        <v>0</v>
      </c>
      <c r="AJ90" s="66">
        <f>IFERROR(INDEX('SPACELOG 10 EMPRUNT 3'!$G$14:$G$2000,MATCH('SPACELOG 10 BP'!AJ$2,'SPACELOG 10 EMPRUNT 3'!$Z$14:$Z$2000,0)),0)</f>
        <v>0</v>
      </c>
      <c r="AK90" s="66">
        <f>IFERROR(INDEX('SPACELOG 10 EMPRUNT 3'!$G$14:$G$2000,MATCH('SPACELOG 10 BP'!AK$2,'SPACELOG 10 EMPRUNT 3'!$Z$14:$Z$2000,0)),0)</f>
        <v>0</v>
      </c>
      <c r="AL90" s="66">
        <f>IFERROR(INDEX('SPACELOG 10 EMPRUNT 3'!$G$14:$G$2000,MATCH('SPACELOG 10 BP'!AL$2,'SPACELOG 10 EMPRUNT 3'!$Z$14:$Z$2000,0)),0)</f>
        <v>0</v>
      </c>
      <c r="AM90" s="66">
        <f>IFERROR(INDEX('SPACELOG 10 EMPRUNT 3'!$G$14:$G$2000,MATCH('SPACELOG 10 BP'!AM$2,'SPACELOG 10 EMPRUNT 3'!$Z$14:$Z$2000,0)),0)</f>
        <v>0</v>
      </c>
      <c r="AN90" s="66">
        <f>IFERROR(INDEX('SPACELOG 10 EMPRUNT 3'!$G$14:$G$2000,MATCH('SPACELOG 10 BP'!AN$2,'SPACELOG 10 EMPRUNT 3'!$Z$14:$Z$2000,0)),0)</f>
        <v>0</v>
      </c>
      <c r="AO90" s="66">
        <f>IFERROR(INDEX('SPACELOG 10 EMPRUNT 3'!$G$14:$G$2000,MATCH('SPACELOG 10 BP'!AO$2,'SPACELOG 10 EMPRUNT 3'!$Z$14:$Z$2000,0)),0)</f>
        <v>0</v>
      </c>
      <c r="AP90" s="66">
        <f>IFERROR(INDEX('SPACELOG 10 EMPRUNT 3'!$G$14:$G$2000,MATCH('SPACELOG 10 BP'!AP$2,'SPACELOG 10 EMPRUNT 3'!$Z$14:$Z$2000,0)),0)</f>
        <v>0</v>
      </c>
      <c r="AQ90" s="66">
        <f>IFERROR(INDEX('SPACELOG 10 EMPRUNT 3'!$G$14:$G$2000,MATCH('SPACELOG 10 BP'!AQ$2,'SPACELOG 10 EMPRUNT 3'!$Z$14:$Z$2000,0)),0)</f>
        <v>0</v>
      </c>
      <c r="AR90" s="75">
        <f>SUM(AF90:AQ90)</f>
        <v>0</v>
      </c>
      <c r="AS90" s="66">
        <f>IFERROR(INDEX('SPACELOG 10 EMPRUNT 3'!$G$14:$G$2000,MATCH('SPACELOG 10 BP'!AS$2,'SPACELOG 10 EMPRUNT 3'!$Z$14:$Z$2000,0)),0)</f>
        <v>0</v>
      </c>
      <c r="AT90" s="66">
        <f>IFERROR(INDEX('SPACELOG 10 EMPRUNT 3'!$G$14:$G$2000,MATCH('SPACELOG 10 BP'!AT$2,'SPACELOG 10 EMPRUNT 3'!$Z$14:$Z$2000,0)),0)</f>
        <v>0</v>
      </c>
      <c r="AU90" s="66">
        <f>IFERROR(INDEX('SPACELOG 10 EMPRUNT 3'!$G$14:$G$2000,MATCH('SPACELOG 10 BP'!AU$2,'SPACELOG 10 EMPRUNT 3'!$Z$14:$Z$2000,0)),0)</f>
        <v>0</v>
      </c>
      <c r="AV90" s="66">
        <f>IFERROR(INDEX('SPACELOG 10 EMPRUNT 3'!$G$14:$G$2000,MATCH('SPACELOG 10 BP'!AV$2,'SPACELOG 10 EMPRUNT 3'!$Z$14:$Z$2000,0)),0)</f>
        <v>0</v>
      </c>
      <c r="AW90" s="66">
        <f>IFERROR(INDEX('SPACELOG 10 EMPRUNT 3'!$G$14:$G$2000,MATCH('SPACELOG 10 BP'!AW$2,'SPACELOG 10 EMPRUNT 3'!$Z$14:$Z$2000,0)),0)</f>
        <v>0</v>
      </c>
      <c r="AX90" s="66">
        <f>IFERROR(INDEX('SPACELOG 10 EMPRUNT 3'!$G$14:$G$2000,MATCH('SPACELOG 10 BP'!AX$2,'SPACELOG 10 EMPRUNT 3'!$Z$14:$Z$2000,0)),0)</f>
        <v>0</v>
      </c>
      <c r="AY90" s="66">
        <f>IFERROR(INDEX('SPACELOG 10 EMPRUNT 3'!$G$14:$G$2000,MATCH('SPACELOG 10 BP'!AY$2,'SPACELOG 10 EMPRUNT 3'!$Z$14:$Z$2000,0)),0)</f>
        <v>0</v>
      </c>
      <c r="AZ90" s="66">
        <f>IFERROR(INDEX('SPACELOG 10 EMPRUNT 3'!$G$14:$G$2000,MATCH('SPACELOG 10 BP'!AZ$2,'SPACELOG 10 EMPRUNT 3'!$Z$14:$Z$2000,0)),0)</f>
        <v>0</v>
      </c>
      <c r="BA90" s="66">
        <f>IFERROR(INDEX('SPACELOG 10 EMPRUNT 3'!$G$14:$G$2000,MATCH('SPACELOG 10 BP'!BA$2,'SPACELOG 10 EMPRUNT 3'!$Z$14:$Z$2000,0)),0)</f>
        <v>0</v>
      </c>
      <c r="BB90" s="66">
        <f>IFERROR(INDEX('SPACELOG 10 EMPRUNT 3'!$G$14:$G$2000,MATCH('SPACELOG 10 BP'!BB$2,'SPACELOG 10 EMPRUNT 3'!$Z$14:$Z$2000,0)),0)</f>
        <v>0</v>
      </c>
      <c r="BC90" s="66">
        <f>IFERROR(INDEX('SPACELOG 10 EMPRUNT 3'!$G$14:$G$2000,MATCH('SPACELOG 10 BP'!BC$2,'SPACELOG 10 EMPRUNT 3'!$Z$14:$Z$2000,0)),0)</f>
        <v>0</v>
      </c>
      <c r="BD90" s="66">
        <f>IFERROR(INDEX('SPACELOG 10 EMPRUNT 3'!$G$14:$G$2000,MATCH('SPACELOG 10 BP'!BD$2,'SPACELOG 10 EMPRUNT 3'!$Z$14:$Z$2000,0)),0)</f>
        <v>0</v>
      </c>
      <c r="BE90" s="75">
        <f>SUM(AS90:BD90)</f>
        <v>0</v>
      </c>
      <c r="BF90" s="66">
        <f>IFERROR(INDEX('SPACELOG 10 EMPRUNT 3'!$G$14:$G$2000,MATCH('SPACELOG 10 BP'!BF$2,'SPACELOG 10 EMPRUNT 3'!$Z$14:$Z$2000,0)),0)</f>
        <v>0</v>
      </c>
      <c r="BG90" s="66">
        <f>IFERROR(INDEX('SPACELOG 10 EMPRUNT 3'!$G$14:$G$2000,MATCH('SPACELOG 10 BP'!BG$2,'SPACELOG 10 EMPRUNT 3'!$Z$14:$Z$2000,0)),0)</f>
        <v>0</v>
      </c>
      <c r="BH90" s="66">
        <f>IFERROR(INDEX('SPACELOG 10 EMPRUNT 3'!$G$14:$G$2000,MATCH('SPACELOG 10 BP'!BH$2,'SPACELOG 10 EMPRUNT 3'!$Z$14:$Z$2000,0)),0)</f>
        <v>0</v>
      </c>
      <c r="BI90" s="66">
        <f>IFERROR(INDEX('SPACELOG 10 EMPRUNT 3'!$G$14:$G$2000,MATCH('SPACELOG 10 BP'!BI$2,'SPACELOG 10 EMPRUNT 3'!$Z$14:$Z$2000,0)),0)</f>
        <v>0</v>
      </c>
      <c r="BJ90" s="66">
        <f>IFERROR(INDEX('SPACELOG 10 EMPRUNT 3'!$G$14:$G$2000,MATCH('SPACELOG 10 BP'!BJ$2,'SPACELOG 10 EMPRUNT 3'!$Z$14:$Z$2000,0)),0)</f>
        <v>0</v>
      </c>
      <c r="BK90" s="66">
        <f>IFERROR(INDEX('SPACELOG 10 EMPRUNT 3'!$G$14:$G$2000,MATCH('SPACELOG 10 BP'!BK$2,'SPACELOG 10 EMPRUNT 3'!$Z$14:$Z$2000,0)),0)</f>
        <v>0</v>
      </c>
      <c r="BL90" s="66">
        <f>IFERROR(INDEX('SPACELOG 10 EMPRUNT 3'!$G$14:$G$2000,MATCH('SPACELOG 10 BP'!BL$2,'SPACELOG 10 EMPRUNT 3'!$Z$14:$Z$2000,0)),0)</f>
        <v>0</v>
      </c>
      <c r="BM90" s="66">
        <f>IFERROR(INDEX('SPACELOG 10 EMPRUNT 3'!$G$14:$G$2000,MATCH('SPACELOG 10 BP'!BM$2,'SPACELOG 10 EMPRUNT 3'!$Z$14:$Z$2000,0)),0)</f>
        <v>0</v>
      </c>
      <c r="BN90" s="66">
        <f>IFERROR(INDEX('SPACELOG 10 EMPRUNT 3'!$G$14:$G$2000,MATCH('SPACELOG 10 BP'!BN$2,'SPACELOG 10 EMPRUNT 3'!$Z$14:$Z$2000,0)),0)</f>
        <v>0</v>
      </c>
      <c r="BO90" s="66">
        <f>IFERROR(INDEX('SPACELOG 10 EMPRUNT 3'!$G$14:$G$2000,MATCH('SPACELOG 10 BP'!BO$2,'SPACELOG 10 EMPRUNT 3'!$Z$14:$Z$2000,0)),0)</f>
        <v>0</v>
      </c>
      <c r="BP90" s="66">
        <f>IFERROR(INDEX('SPACELOG 10 EMPRUNT 3'!$G$14:$G$2000,MATCH('SPACELOG 10 BP'!BP$2,'SPACELOG 10 EMPRUNT 3'!$Z$14:$Z$2000,0)),0)</f>
        <v>0</v>
      </c>
      <c r="BQ90" s="66">
        <f>IFERROR(INDEX('SPACELOG 10 EMPRUNT 3'!$G$14:$G$2000,MATCH('SPACELOG 10 BP'!BQ$2,'SPACELOG 10 EMPRUNT 3'!$Z$14:$Z$2000,0)),0)</f>
        <v>0</v>
      </c>
      <c r="BR90" s="75">
        <f>SUM(BF90:BQ90)</f>
        <v>0</v>
      </c>
      <c r="BS90" s="66">
        <f>IFERROR(INDEX('SPACELOG 10 EMPRUNT 3'!$G$14:$G$2000,MATCH('SPACELOG 10 BP'!BS$2,'SPACELOG 10 EMPRUNT 3'!$Z$14:$Z$2000,0)),0)</f>
        <v>0</v>
      </c>
      <c r="BT90" s="66">
        <f>IFERROR(INDEX('SPACELOG 10 EMPRUNT 3'!$G$14:$G$2000,MATCH('SPACELOG 10 BP'!BT$2,'SPACELOG 10 EMPRUNT 3'!$Z$14:$Z$2000,0)),0)</f>
        <v>0</v>
      </c>
      <c r="BU90" s="66">
        <f>IFERROR(INDEX('SPACELOG 10 EMPRUNT 3'!$G$14:$G$2000,MATCH('SPACELOG 10 BP'!BU$2,'SPACELOG 10 EMPRUNT 3'!$Z$14:$Z$2000,0)),0)</f>
        <v>0</v>
      </c>
      <c r="BV90" s="66">
        <f>IFERROR(INDEX('SPACELOG 10 EMPRUNT 3'!$G$14:$G$2000,MATCH('SPACELOG 10 BP'!BV$2,'SPACELOG 10 EMPRUNT 3'!$Z$14:$Z$2000,0)),0)</f>
        <v>0</v>
      </c>
      <c r="BW90" s="66">
        <f>IFERROR(INDEX('SPACELOG 10 EMPRUNT 3'!$G$14:$G$2000,MATCH('SPACELOG 10 BP'!BW$2,'SPACELOG 10 EMPRUNT 3'!$Z$14:$Z$2000,0)),0)</f>
        <v>0</v>
      </c>
      <c r="BX90" s="66">
        <f>IFERROR(INDEX('SPACELOG 10 EMPRUNT 3'!$G$14:$G$2000,MATCH('SPACELOG 10 BP'!BX$2,'SPACELOG 10 EMPRUNT 3'!$Z$14:$Z$2000,0)),0)</f>
        <v>0</v>
      </c>
      <c r="BY90" s="66">
        <f>IFERROR(INDEX('SPACELOG 10 EMPRUNT 3'!$G$14:$G$2000,MATCH('SPACELOG 10 BP'!BY$2,'SPACELOG 10 EMPRUNT 3'!$Z$14:$Z$2000,0)),0)</f>
        <v>0</v>
      </c>
      <c r="BZ90" s="66">
        <f>IFERROR(INDEX('SPACELOG 10 EMPRUNT 3'!$G$14:$G$2000,MATCH('SPACELOG 10 BP'!BZ$2,'SPACELOG 10 EMPRUNT 3'!$Z$14:$Z$2000,0)),0)</f>
        <v>0</v>
      </c>
      <c r="CA90" s="66">
        <f>IFERROR(INDEX('SPACELOG 10 EMPRUNT 3'!$G$14:$G$2000,MATCH('SPACELOG 10 BP'!CA$2,'SPACELOG 10 EMPRUNT 3'!$Z$14:$Z$2000,0)),0)</f>
        <v>0</v>
      </c>
      <c r="CB90" s="66">
        <f>IFERROR(INDEX('SPACELOG 10 EMPRUNT 3'!$G$14:$G$2000,MATCH('SPACELOG 10 BP'!CB$2,'SPACELOG 10 EMPRUNT 3'!$Z$14:$Z$2000,0)),0)</f>
        <v>0</v>
      </c>
      <c r="CC90" s="66">
        <f>IFERROR(INDEX('SPACELOG 10 EMPRUNT 3'!$G$14:$G$2000,MATCH('SPACELOG 10 BP'!CC$2,'SPACELOG 10 EMPRUNT 3'!$Z$14:$Z$2000,0)),0)</f>
        <v>0</v>
      </c>
      <c r="CD90" s="66">
        <f>IFERROR(INDEX('SPACELOG 10 EMPRUNT 3'!$G$14:$G$2000,MATCH('SPACELOG 10 BP'!CD$2,'SPACELOG 10 EMPRUNT 3'!$Z$14:$Z$2000,0)),0)</f>
        <v>0</v>
      </c>
      <c r="CE90" s="75">
        <f>SUM(BS90:CD90)</f>
        <v>0</v>
      </c>
      <c r="CF90" s="66">
        <f>IFERROR(INDEX('SPACELOG 10 EMPRUNT 3'!$G$14:$G$2000,MATCH('SPACELOG 10 BP'!CF$2,'SPACELOG 10 EMPRUNT 3'!$Z$14:$Z$2000,0)),0)</f>
        <v>0</v>
      </c>
      <c r="CG90" s="66">
        <f>IFERROR(INDEX('SPACELOG 10 EMPRUNT 3'!$G$14:$G$2000,MATCH('SPACELOG 10 BP'!CG$2,'SPACELOG 10 EMPRUNT 3'!$Z$14:$Z$2000,0)),0)</f>
        <v>0</v>
      </c>
      <c r="CH90" s="66">
        <f>IFERROR(INDEX('SPACELOG 10 EMPRUNT 3'!$G$14:$G$2000,MATCH('SPACELOG 10 BP'!CH$2,'SPACELOG 10 EMPRUNT 3'!$Z$14:$Z$2000,0)),0)</f>
        <v>0</v>
      </c>
      <c r="CI90" s="66">
        <f>IFERROR(INDEX('SPACELOG 10 EMPRUNT 3'!$G$14:$G$2000,MATCH('SPACELOG 10 BP'!CI$2,'SPACELOG 10 EMPRUNT 3'!$Z$14:$Z$2000,0)),0)</f>
        <v>0</v>
      </c>
      <c r="CJ90" s="66">
        <f>IFERROR(INDEX('SPACELOG 10 EMPRUNT 3'!$G$14:$G$2000,MATCH('SPACELOG 10 BP'!CJ$2,'SPACELOG 10 EMPRUNT 3'!$Z$14:$Z$2000,0)),0)</f>
        <v>0</v>
      </c>
      <c r="CK90" s="66">
        <f>IFERROR(INDEX('SPACELOG 10 EMPRUNT 3'!$G$14:$G$2000,MATCH('SPACELOG 10 BP'!CK$2,'SPACELOG 10 EMPRUNT 3'!$Z$14:$Z$2000,0)),0)</f>
        <v>0</v>
      </c>
      <c r="CL90" s="66">
        <f>IFERROR(INDEX('SPACELOG 10 EMPRUNT 3'!$G$14:$G$2000,MATCH('SPACELOG 10 BP'!CL$2,'SPACELOG 10 EMPRUNT 3'!$Z$14:$Z$2000,0)),0)</f>
        <v>0</v>
      </c>
      <c r="CM90" s="66">
        <f>IFERROR(INDEX('SPACELOG 10 EMPRUNT 3'!$G$14:$G$2000,MATCH('SPACELOG 10 BP'!CM$2,'SPACELOG 10 EMPRUNT 3'!$Z$14:$Z$2000,0)),0)</f>
        <v>0</v>
      </c>
      <c r="CN90" s="66">
        <f>IFERROR(INDEX('SPACELOG 10 EMPRUNT 3'!$G$14:$G$2000,MATCH('SPACELOG 10 BP'!CN$2,'SPACELOG 10 EMPRUNT 3'!$Z$14:$Z$2000,0)),0)</f>
        <v>0</v>
      </c>
      <c r="CO90" s="66">
        <f>IFERROR(INDEX('SPACELOG 10 EMPRUNT 3'!$G$14:$G$2000,MATCH('SPACELOG 10 BP'!CO$2,'SPACELOG 10 EMPRUNT 3'!$Z$14:$Z$2000,0)),0)</f>
        <v>0</v>
      </c>
      <c r="CP90" s="66">
        <f>IFERROR(INDEX('SPACELOG 10 EMPRUNT 3'!$G$14:$G$2000,MATCH('SPACELOG 10 BP'!CP$2,'SPACELOG 10 EMPRUNT 3'!$Z$14:$Z$2000,0)),0)</f>
        <v>0</v>
      </c>
      <c r="CQ90" s="66">
        <f>IFERROR(INDEX('SPACELOG 10 EMPRUNT 3'!$G$14:$G$2000,MATCH('SPACELOG 10 BP'!CQ$2,'SPACELOG 10 EMPRUNT 3'!$Z$14:$Z$2000,0)),0)</f>
        <v>0</v>
      </c>
      <c r="CR90" s="75">
        <f>SUM(CF90:CQ90)</f>
        <v>0</v>
      </c>
      <c r="CS90" s="66">
        <f>IFERROR(INDEX('SPACELOG 10 EMPRUNT 3'!$G$14:$G$2000,MATCH('SPACELOG 10 BP'!CS$2,'SPACELOG 10 EMPRUNT 3'!$Z$14:$Z$2000,0)),0)</f>
        <v>0</v>
      </c>
      <c r="CT90" s="66">
        <f>IFERROR(INDEX('SPACELOG 10 EMPRUNT 3'!$G$14:$G$2000,MATCH('SPACELOG 10 BP'!CT$2,'SPACELOG 10 EMPRUNT 3'!$Z$14:$Z$2000,0)),0)</f>
        <v>0</v>
      </c>
      <c r="CU90" s="66">
        <f>IFERROR(INDEX('SPACELOG 10 EMPRUNT 3'!$G$14:$G$2000,MATCH('SPACELOG 10 BP'!CU$2,'SPACELOG 10 EMPRUNT 3'!$Z$14:$Z$2000,0)),0)</f>
        <v>0</v>
      </c>
      <c r="CV90" s="66">
        <f>IFERROR(INDEX('SPACELOG 10 EMPRUNT 3'!$G$14:$G$2000,MATCH('SPACELOG 10 BP'!CV$2,'SPACELOG 10 EMPRUNT 3'!$Z$14:$Z$2000,0)),0)</f>
        <v>0</v>
      </c>
      <c r="CW90" s="66">
        <f>IFERROR(INDEX('SPACELOG 10 EMPRUNT 3'!$G$14:$G$2000,MATCH('SPACELOG 10 BP'!CW$2,'SPACELOG 10 EMPRUNT 3'!$Z$14:$Z$2000,0)),0)</f>
        <v>0</v>
      </c>
      <c r="CX90" s="66">
        <f>IFERROR(INDEX('SPACELOG 10 EMPRUNT 3'!$G$14:$G$2000,MATCH('SPACELOG 10 BP'!CX$2,'SPACELOG 10 EMPRUNT 3'!$Z$14:$Z$2000,0)),0)</f>
        <v>0</v>
      </c>
      <c r="CY90" s="66">
        <f>IFERROR(INDEX('SPACELOG 10 EMPRUNT 3'!$G$14:$G$2000,MATCH('SPACELOG 10 BP'!CY$2,'SPACELOG 10 EMPRUNT 3'!$Z$14:$Z$2000,0)),0)</f>
        <v>0</v>
      </c>
      <c r="CZ90" s="66">
        <f>IFERROR(INDEX('SPACELOG 10 EMPRUNT 3'!$G$14:$G$2000,MATCH('SPACELOG 10 BP'!CZ$2,'SPACELOG 10 EMPRUNT 3'!$Z$14:$Z$2000,0)),0)</f>
        <v>0</v>
      </c>
      <c r="DA90" s="66">
        <f>IFERROR(INDEX('SPACELOG 10 EMPRUNT 3'!$G$14:$G$2000,MATCH('SPACELOG 10 BP'!DA$2,'SPACELOG 10 EMPRUNT 3'!$Z$14:$Z$2000,0)),0)</f>
        <v>0</v>
      </c>
      <c r="DB90" s="66">
        <f>IFERROR(INDEX('SPACELOG 10 EMPRUNT 3'!$G$14:$G$2000,MATCH('SPACELOG 10 BP'!DB$2,'SPACELOG 10 EMPRUNT 3'!$Z$14:$Z$2000,0)),0)</f>
        <v>0</v>
      </c>
      <c r="DC90" s="66">
        <f>IFERROR(INDEX('SPACELOG 10 EMPRUNT 3'!$G$14:$G$2000,MATCH('SPACELOG 10 BP'!DC$2,'SPACELOG 10 EMPRUNT 3'!$Z$14:$Z$2000,0)),0)</f>
        <v>0</v>
      </c>
      <c r="DD90" s="66">
        <f>IFERROR(INDEX('SPACELOG 10 EMPRUNT 3'!$G$14:$G$2000,MATCH('SPACELOG 10 BP'!DD$2,'SPACELOG 10 EMPRUNT 3'!$Z$14:$Z$2000,0)),0)</f>
        <v>0</v>
      </c>
      <c r="DE90" s="75">
        <f>SUM(CS90:DD90)</f>
        <v>0</v>
      </c>
      <c r="DF90" s="66">
        <f>IFERROR(INDEX('SPACELOG 10 EMPRUNT 3'!$G$14:$G$2000,MATCH('SPACELOG 10 BP'!DF$2,'SPACELOG 10 EMPRUNT 3'!$Z$14:$Z$2000,0)),0)</f>
        <v>0</v>
      </c>
      <c r="DG90" s="66">
        <f>IFERROR(INDEX('SPACELOG 10 EMPRUNT 3'!$G$14:$G$2000,MATCH('SPACELOG 10 BP'!DG$2,'SPACELOG 10 EMPRUNT 3'!$Z$14:$Z$2000,0)),0)</f>
        <v>0</v>
      </c>
      <c r="DH90" s="66">
        <f>IFERROR(INDEX('SPACELOG 10 EMPRUNT 3'!$G$14:$G$2000,MATCH('SPACELOG 10 BP'!DH$2,'SPACELOG 10 EMPRUNT 3'!$Z$14:$Z$2000,0)),0)</f>
        <v>0</v>
      </c>
      <c r="DI90" s="66">
        <f>IFERROR(INDEX('SPACELOG 10 EMPRUNT 3'!$G$14:$G$2000,MATCH('SPACELOG 10 BP'!DI$2,'SPACELOG 10 EMPRUNT 3'!$Z$14:$Z$2000,0)),0)</f>
        <v>0</v>
      </c>
      <c r="DJ90" s="66">
        <f>IFERROR(INDEX('SPACELOG 10 EMPRUNT 3'!$G$14:$G$2000,MATCH('SPACELOG 10 BP'!DJ$2,'SPACELOG 10 EMPRUNT 3'!$Z$14:$Z$2000,0)),0)</f>
        <v>0</v>
      </c>
      <c r="DK90" s="66">
        <f>IFERROR(INDEX('SPACELOG 10 EMPRUNT 3'!$G$14:$G$2000,MATCH('SPACELOG 10 BP'!DK$2,'SPACELOG 10 EMPRUNT 3'!$Z$14:$Z$2000,0)),0)</f>
        <v>0</v>
      </c>
      <c r="DL90" s="66">
        <f>IFERROR(INDEX('SPACELOG 10 EMPRUNT 3'!$G$14:$G$2000,MATCH('SPACELOG 10 BP'!DL$2,'SPACELOG 10 EMPRUNT 3'!$Z$14:$Z$2000,0)),0)</f>
        <v>0</v>
      </c>
      <c r="DM90" s="66">
        <f>IFERROR(INDEX('SPACELOG 10 EMPRUNT 3'!$G$14:$G$2000,MATCH('SPACELOG 10 BP'!DM$2,'SPACELOG 10 EMPRUNT 3'!$Z$14:$Z$2000,0)),0)</f>
        <v>0</v>
      </c>
      <c r="DN90" s="66">
        <f>IFERROR(INDEX('SPACELOG 10 EMPRUNT 3'!$G$14:$G$2000,MATCH('SPACELOG 10 BP'!DN$2,'SPACELOG 10 EMPRUNT 3'!$Z$14:$Z$2000,0)),0)</f>
        <v>0</v>
      </c>
      <c r="DO90" s="66">
        <f>IFERROR(INDEX('SPACELOG 10 EMPRUNT 3'!$G$14:$G$2000,MATCH('SPACELOG 10 BP'!DO$2,'SPACELOG 10 EMPRUNT 3'!$Z$14:$Z$2000,0)),0)</f>
        <v>0</v>
      </c>
      <c r="DP90" s="66">
        <f>IFERROR(INDEX('SPACELOG 10 EMPRUNT 3'!$G$14:$G$2000,MATCH('SPACELOG 10 BP'!DP$2,'SPACELOG 10 EMPRUNT 3'!$Z$14:$Z$2000,0)),0)</f>
        <v>0</v>
      </c>
      <c r="DQ90" s="66">
        <f>IFERROR(INDEX('SPACELOG 10 EMPRUNT 3'!$G$14:$G$2000,MATCH('SPACELOG 10 BP'!DQ$2,'SPACELOG 10 EMPRUNT 3'!$Z$14:$Z$2000,0)),0)</f>
        <v>0</v>
      </c>
      <c r="DR90" s="75">
        <f>SUM(DF90:DQ90)</f>
        <v>0</v>
      </c>
      <c r="DS90" s="66">
        <f>IFERROR(INDEX('SPACELOG 10 EMPRUNT 3'!$G$14:$G$2000,MATCH('SPACELOG 10 BP'!DS$2,'SPACELOG 10 EMPRUNT 3'!$Z$14:$Z$2000,0)),0)</f>
        <v>0</v>
      </c>
      <c r="DT90" s="66">
        <f>IFERROR(INDEX('SPACELOG 10 EMPRUNT 3'!$G$14:$G$2000,MATCH('SPACELOG 10 BP'!DT$2,'SPACELOG 10 EMPRUNT 3'!$Z$14:$Z$2000,0)),0)</f>
        <v>0</v>
      </c>
      <c r="DU90" s="66">
        <f>IFERROR(INDEX('SPACELOG 10 EMPRUNT 3'!$G$14:$G$2000,MATCH('SPACELOG 10 BP'!DU$2,'SPACELOG 10 EMPRUNT 3'!$Z$14:$Z$2000,0)),0)</f>
        <v>0</v>
      </c>
      <c r="DV90" s="66">
        <f>IFERROR(INDEX('SPACELOG 10 EMPRUNT 3'!$G$14:$G$2000,MATCH('SPACELOG 10 BP'!DV$2,'SPACELOG 10 EMPRUNT 3'!$Z$14:$Z$2000,0)),0)</f>
        <v>0</v>
      </c>
      <c r="DW90" s="66">
        <f>IFERROR(INDEX('SPACELOG 10 EMPRUNT 3'!$G$14:$G$2000,MATCH('SPACELOG 10 BP'!DW$2,'SPACELOG 10 EMPRUNT 3'!$Z$14:$Z$2000,0)),0)</f>
        <v>0</v>
      </c>
      <c r="DX90" s="66">
        <f>IFERROR(INDEX('SPACELOG 10 EMPRUNT 3'!$G$14:$G$2000,MATCH('SPACELOG 10 BP'!DX$2,'SPACELOG 10 EMPRUNT 3'!$Z$14:$Z$2000,0)),0)</f>
        <v>0</v>
      </c>
      <c r="DY90" s="66">
        <f>IFERROR(INDEX('SPACELOG 10 EMPRUNT 3'!$G$14:$G$2000,MATCH('SPACELOG 10 BP'!DY$2,'SPACELOG 10 EMPRUNT 3'!$Z$14:$Z$2000,0)),0)</f>
        <v>0</v>
      </c>
      <c r="DZ90" s="66">
        <f>IFERROR(INDEX('SPACELOG 10 EMPRUNT 3'!$G$14:$G$2000,MATCH('SPACELOG 10 BP'!DZ$2,'SPACELOG 10 EMPRUNT 3'!$Z$14:$Z$2000,0)),0)</f>
        <v>0</v>
      </c>
      <c r="EA90" s="66">
        <f>IFERROR(INDEX('SPACELOG 10 EMPRUNT 3'!$G$14:$G$2000,MATCH('SPACELOG 10 BP'!EA$2,'SPACELOG 10 EMPRUNT 3'!$Z$14:$Z$2000,0)),0)</f>
        <v>0</v>
      </c>
      <c r="EB90" s="66">
        <f>IFERROR(INDEX('SPACELOG 10 EMPRUNT 3'!$G$14:$G$2000,MATCH('SPACELOG 10 BP'!EB$2,'SPACELOG 10 EMPRUNT 3'!$Z$14:$Z$2000,0)),0)</f>
        <v>0</v>
      </c>
      <c r="EC90" s="66">
        <f>IFERROR(INDEX('SPACELOG 10 EMPRUNT 3'!$G$14:$G$2000,MATCH('SPACELOG 10 BP'!EC$2,'SPACELOG 10 EMPRUNT 3'!$Z$14:$Z$2000,0)),0)</f>
        <v>0</v>
      </c>
      <c r="ED90" s="66">
        <f>IFERROR(INDEX('SPACELOG 10 EMPRUNT 3'!$G$14:$G$2000,MATCH('SPACELOG 10 BP'!ED$2,'SPACELOG 10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03">F89+F88+F90</f>
        <v>0</v>
      </c>
      <c r="G91" s="66">
        <f t="shared" si="303"/>
        <v>0</v>
      </c>
      <c r="H91" s="66">
        <f t="shared" si="303"/>
        <v>0</v>
      </c>
      <c r="I91" s="66">
        <f t="shared" si="303"/>
        <v>0</v>
      </c>
      <c r="J91" s="66">
        <f t="shared" si="303"/>
        <v>0</v>
      </c>
      <c r="K91" s="66">
        <f t="shared" si="303"/>
        <v>0</v>
      </c>
      <c r="L91" s="66">
        <f t="shared" si="303"/>
        <v>0</v>
      </c>
      <c r="M91" s="66">
        <f t="shared" si="303"/>
        <v>0</v>
      </c>
      <c r="N91" s="66">
        <f t="shared" si="303"/>
        <v>0</v>
      </c>
      <c r="O91" s="66">
        <f t="shared" si="303"/>
        <v>0</v>
      </c>
      <c r="P91" s="66">
        <f t="shared" si="303"/>
        <v>0</v>
      </c>
      <c r="Q91" s="66">
        <f t="shared" si="303"/>
        <v>0</v>
      </c>
      <c r="R91" s="75">
        <f>SUM(F91:Q91)</f>
        <v>0</v>
      </c>
      <c r="S91" s="66">
        <f t="shared" ref="S91:AD91" si="304">S89+S88+S90</f>
        <v>0</v>
      </c>
      <c r="T91" s="66">
        <f t="shared" si="304"/>
        <v>0</v>
      </c>
      <c r="U91" s="66">
        <f t="shared" si="304"/>
        <v>0</v>
      </c>
      <c r="V91" s="66">
        <f t="shared" si="304"/>
        <v>0</v>
      </c>
      <c r="W91" s="66">
        <f t="shared" si="304"/>
        <v>0</v>
      </c>
      <c r="X91" s="66">
        <f t="shared" si="304"/>
        <v>0</v>
      </c>
      <c r="Y91" s="66">
        <f t="shared" si="304"/>
        <v>0</v>
      </c>
      <c r="Z91" s="66">
        <f t="shared" si="304"/>
        <v>0</v>
      </c>
      <c r="AA91" s="66">
        <f t="shared" si="304"/>
        <v>0</v>
      </c>
      <c r="AB91" s="66">
        <f t="shared" si="304"/>
        <v>0</v>
      </c>
      <c r="AC91" s="66">
        <f t="shared" si="304"/>
        <v>0</v>
      </c>
      <c r="AD91" s="66">
        <f t="shared" si="304"/>
        <v>0</v>
      </c>
      <c r="AE91" s="75">
        <f>SUM(S91:AD91)</f>
        <v>0</v>
      </c>
      <c r="AF91" s="66">
        <f t="shared" ref="AF91:AQ91" si="305">AF89+AF88+AF90</f>
        <v>0</v>
      </c>
      <c r="AG91" s="66">
        <f t="shared" si="305"/>
        <v>0</v>
      </c>
      <c r="AH91" s="66">
        <f t="shared" si="305"/>
        <v>0</v>
      </c>
      <c r="AI91" s="66">
        <f t="shared" si="305"/>
        <v>0</v>
      </c>
      <c r="AJ91" s="66">
        <f t="shared" si="305"/>
        <v>0</v>
      </c>
      <c r="AK91" s="66">
        <f t="shared" si="305"/>
        <v>0</v>
      </c>
      <c r="AL91" s="66">
        <f t="shared" si="305"/>
        <v>0</v>
      </c>
      <c r="AM91" s="66">
        <f t="shared" si="305"/>
        <v>0</v>
      </c>
      <c r="AN91" s="66">
        <f t="shared" si="305"/>
        <v>0</v>
      </c>
      <c r="AO91" s="66">
        <f t="shared" si="305"/>
        <v>0</v>
      </c>
      <c r="AP91" s="66">
        <f t="shared" si="305"/>
        <v>0</v>
      </c>
      <c r="AQ91" s="66">
        <f t="shared" si="305"/>
        <v>0</v>
      </c>
      <c r="AR91" s="75">
        <f>SUM(AF91:AQ91)</f>
        <v>0</v>
      </c>
      <c r="AS91" s="66">
        <f t="shared" ref="AS91:BD91" si="306">AS89+AS88+AS90</f>
        <v>0</v>
      </c>
      <c r="AT91" s="66">
        <f t="shared" si="306"/>
        <v>0</v>
      </c>
      <c r="AU91" s="66">
        <f t="shared" si="306"/>
        <v>0</v>
      </c>
      <c r="AV91" s="66">
        <f t="shared" si="306"/>
        <v>0</v>
      </c>
      <c r="AW91" s="66">
        <f t="shared" si="306"/>
        <v>0</v>
      </c>
      <c r="AX91" s="66">
        <f t="shared" si="306"/>
        <v>0</v>
      </c>
      <c r="AY91" s="66">
        <f t="shared" si="306"/>
        <v>0</v>
      </c>
      <c r="AZ91" s="66">
        <f t="shared" si="306"/>
        <v>0</v>
      </c>
      <c r="BA91" s="66">
        <f t="shared" si="306"/>
        <v>0</v>
      </c>
      <c r="BB91" s="66">
        <f t="shared" si="306"/>
        <v>0</v>
      </c>
      <c r="BC91" s="66">
        <f t="shared" si="306"/>
        <v>0</v>
      </c>
      <c r="BD91" s="66">
        <f t="shared" si="306"/>
        <v>0</v>
      </c>
      <c r="BE91" s="75">
        <f>SUM(AS91:BD91)</f>
        <v>0</v>
      </c>
      <c r="BF91" s="66">
        <f t="shared" ref="BF91:BQ91" si="307">BF89+BF88+BF90</f>
        <v>0</v>
      </c>
      <c r="BG91" s="66">
        <f t="shared" si="307"/>
        <v>0</v>
      </c>
      <c r="BH91" s="66">
        <f t="shared" si="307"/>
        <v>0</v>
      </c>
      <c r="BI91" s="66">
        <f t="shared" si="307"/>
        <v>0</v>
      </c>
      <c r="BJ91" s="66">
        <f t="shared" si="307"/>
        <v>0</v>
      </c>
      <c r="BK91" s="66">
        <f t="shared" si="307"/>
        <v>0</v>
      </c>
      <c r="BL91" s="66">
        <f t="shared" si="307"/>
        <v>0</v>
      </c>
      <c r="BM91" s="66">
        <f t="shared" si="307"/>
        <v>0</v>
      </c>
      <c r="BN91" s="66">
        <f t="shared" si="307"/>
        <v>0</v>
      </c>
      <c r="BO91" s="66">
        <f t="shared" si="307"/>
        <v>0</v>
      </c>
      <c r="BP91" s="66">
        <f t="shared" si="307"/>
        <v>0</v>
      </c>
      <c r="BQ91" s="66">
        <f t="shared" si="307"/>
        <v>0</v>
      </c>
      <c r="BR91" s="75">
        <f>SUM(BF91:BQ91)</f>
        <v>0</v>
      </c>
      <c r="BS91" s="66">
        <f t="shared" ref="BS91:CD91" si="308">BS89+BS88+BS90</f>
        <v>0</v>
      </c>
      <c r="BT91" s="66">
        <f t="shared" si="308"/>
        <v>0</v>
      </c>
      <c r="BU91" s="66">
        <f t="shared" si="308"/>
        <v>0</v>
      </c>
      <c r="BV91" s="66">
        <f t="shared" si="308"/>
        <v>0</v>
      </c>
      <c r="BW91" s="66">
        <f t="shared" si="308"/>
        <v>0</v>
      </c>
      <c r="BX91" s="66">
        <f t="shared" si="308"/>
        <v>0</v>
      </c>
      <c r="BY91" s="66">
        <f t="shared" si="308"/>
        <v>0</v>
      </c>
      <c r="BZ91" s="66">
        <f t="shared" si="308"/>
        <v>0</v>
      </c>
      <c r="CA91" s="66">
        <f t="shared" si="308"/>
        <v>0</v>
      </c>
      <c r="CB91" s="66">
        <f t="shared" si="308"/>
        <v>0</v>
      </c>
      <c r="CC91" s="66">
        <f t="shared" si="308"/>
        <v>0</v>
      </c>
      <c r="CD91" s="66">
        <f t="shared" si="308"/>
        <v>0</v>
      </c>
      <c r="CE91" s="75">
        <f>SUM(BS91:CD91)</f>
        <v>0</v>
      </c>
      <c r="CF91" s="66">
        <f t="shared" ref="CF91:CQ91" si="309">CF89+CF88+CF90</f>
        <v>0</v>
      </c>
      <c r="CG91" s="66">
        <f t="shared" si="309"/>
        <v>0</v>
      </c>
      <c r="CH91" s="66">
        <f t="shared" si="309"/>
        <v>0</v>
      </c>
      <c r="CI91" s="66">
        <f t="shared" si="309"/>
        <v>0</v>
      </c>
      <c r="CJ91" s="66">
        <f t="shared" si="309"/>
        <v>0</v>
      </c>
      <c r="CK91" s="66">
        <f t="shared" si="309"/>
        <v>0</v>
      </c>
      <c r="CL91" s="66">
        <f t="shared" si="309"/>
        <v>0</v>
      </c>
      <c r="CM91" s="66">
        <f t="shared" si="309"/>
        <v>0</v>
      </c>
      <c r="CN91" s="66">
        <f t="shared" si="309"/>
        <v>0</v>
      </c>
      <c r="CO91" s="66">
        <f t="shared" si="309"/>
        <v>0</v>
      </c>
      <c r="CP91" s="66">
        <f t="shared" si="309"/>
        <v>0</v>
      </c>
      <c r="CQ91" s="66">
        <f t="shared" si="309"/>
        <v>0</v>
      </c>
      <c r="CR91" s="75">
        <f>SUM(CF91:CQ91)</f>
        <v>0</v>
      </c>
      <c r="CS91" s="66">
        <f t="shared" ref="CS91:DD91" si="310">CS89+CS88+CS90</f>
        <v>0</v>
      </c>
      <c r="CT91" s="66">
        <f t="shared" si="310"/>
        <v>0</v>
      </c>
      <c r="CU91" s="66">
        <f t="shared" si="310"/>
        <v>0</v>
      </c>
      <c r="CV91" s="66">
        <f t="shared" si="310"/>
        <v>0</v>
      </c>
      <c r="CW91" s="66">
        <f t="shared" si="310"/>
        <v>0</v>
      </c>
      <c r="CX91" s="66">
        <f t="shared" si="310"/>
        <v>0</v>
      </c>
      <c r="CY91" s="66">
        <f t="shared" si="310"/>
        <v>0</v>
      </c>
      <c r="CZ91" s="66">
        <f t="shared" si="310"/>
        <v>0</v>
      </c>
      <c r="DA91" s="66">
        <f t="shared" si="310"/>
        <v>0</v>
      </c>
      <c r="DB91" s="66">
        <f t="shared" si="310"/>
        <v>0</v>
      </c>
      <c r="DC91" s="66">
        <f t="shared" si="310"/>
        <v>0</v>
      </c>
      <c r="DD91" s="66">
        <f t="shared" si="310"/>
        <v>0</v>
      </c>
      <c r="DE91" s="75">
        <f>SUM(CS91:DD91)</f>
        <v>0</v>
      </c>
      <c r="DF91" s="66">
        <f t="shared" ref="DF91:DQ91" si="311">DF89+DF88+DF90</f>
        <v>0</v>
      </c>
      <c r="DG91" s="66">
        <f t="shared" si="311"/>
        <v>0</v>
      </c>
      <c r="DH91" s="66">
        <f t="shared" si="311"/>
        <v>0</v>
      </c>
      <c r="DI91" s="66">
        <f t="shared" si="311"/>
        <v>0</v>
      </c>
      <c r="DJ91" s="66">
        <f t="shared" si="311"/>
        <v>0</v>
      </c>
      <c r="DK91" s="66">
        <f t="shared" si="311"/>
        <v>0</v>
      </c>
      <c r="DL91" s="66">
        <f t="shared" si="311"/>
        <v>0</v>
      </c>
      <c r="DM91" s="66">
        <f t="shared" si="311"/>
        <v>0</v>
      </c>
      <c r="DN91" s="66">
        <f t="shared" si="311"/>
        <v>0</v>
      </c>
      <c r="DO91" s="66">
        <f t="shared" si="311"/>
        <v>0</v>
      </c>
      <c r="DP91" s="66">
        <f t="shared" si="311"/>
        <v>0</v>
      </c>
      <c r="DQ91" s="66">
        <f t="shared" si="311"/>
        <v>0</v>
      </c>
      <c r="DR91" s="75">
        <f>SUM(DF91:DQ91)</f>
        <v>0</v>
      </c>
      <c r="DS91" s="66">
        <f t="shared" ref="DS91:ED91" si="312">DS89+DS88+DS90</f>
        <v>0</v>
      </c>
      <c r="DT91" s="66">
        <f t="shared" si="312"/>
        <v>0</v>
      </c>
      <c r="DU91" s="66">
        <f t="shared" si="312"/>
        <v>0</v>
      </c>
      <c r="DV91" s="66">
        <f t="shared" si="312"/>
        <v>0</v>
      </c>
      <c r="DW91" s="66">
        <f t="shared" si="312"/>
        <v>0</v>
      </c>
      <c r="DX91" s="66">
        <f t="shared" si="312"/>
        <v>0</v>
      </c>
      <c r="DY91" s="66">
        <f t="shared" si="312"/>
        <v>0</v>
      </c>
      <c r="DZ91" s="66">
        <f t="shared" si="312"/>
        <v>0</v>
      </c>
      <c r="EA91" s="66">
        <f t="shared" si="312"/>
        <v>0</v>
      </c>
      <c r="EB91" s="66">
        <f t="shared" si="312"/>
        <v>0</v>
      </c>
      <c r="EC91" s="66">
        <f t="shared" si="312"/>
        <v>0</v>
      </c>
      <c r="ED91" s="66">
        <f t="shared" si="312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13">F74-F84-F91</f>
        <v>0</v>
      </c>
      <c r="G93" s="96">
        <f t="shared" si="313"/>
        <v>0</v>
      </c>
      <c r="H93" s="96">
        <f t="shared" si="313"/>
        <v>0</v>
      </c>
      <c r="I93" s="96">
        <f t="shared" si="313"/>
        <v>0</v>
      </c>
      <c r="J93" s="96">
        <f t="shared" si="313"/>
        <v>0</v>
      </c>
      <c r="K93" s="96">
        <f t="shared" si="313"/>
        <v>0</v>
      </c>
      <c r="L93" s="96">
        <f t="shared" si="313"/>
        <v>0</v>
      </c>
      <c r="M93" s="96">
        <f t="shared" si="313"/>
        <v>0</v>
      </c>
      <c r="N93" s="96">
        <f t="shared" si="313"/>
        <v>0</v>
      </c>
      <c r="O93" s="96">
        <f t="shared" si="313"/>
        <v>0</v>
      </c>
      <c r="P93" s="96">
        <f t="shared" si="313"/>
        <v>0</v>
      </c>
      <c r="Q93" s="96">
        <f t="shared" si="313"/>
        <v>0</v>
      </c>
      <c r="R93" s="75">
        <f t="shared" si="313"/>
        <v>0</v>
      </c>
      <c r="S93" s="96">
        <f t="shared" si="313"/>
        <v>0</v>
      </c>
      <c r="T93" s="96">
        <f t="shared" si="313"/>
        <v>0</v>
      </c>
      <c r="U93" s="96">
        <f t="shared" si="313"/>
        <v>0</v>
      </c>
      <c r="V93" s="96">
        <f t="shared" si="313"/>
        <v>0</v>
      </c>
      <c r="W93" s="96">
        <f t="shared" si="313"/>
        <v>0</v>
      </c>
      <c r="X93" s="96">
        <f t="shared" si="313"/>
        <v>0</v>
      </c>
      <c r="Y93" s="96">
        <f t="shared" si="313"/>
        <v>0</v>
      </c>
      <c r="Z93" s="96">
        <f t="shared" si="313"/>
        <v>0</v>
      </c>
      <c r="AA93" s="96">
        <f t="shared" si="313"/>
        <v>0</v>
      </c>
      <c r="AB93" s="96">
        <f t="shared" si="313"/>
        <v>0</v>
      </c>
      <c r="AC93" s="96">
        <f t="shared" si="313"/>
        <v>0</v>
      </c>
      <c r="AD93" s="96">
        <f t="shared" si="313"/>
        <v>0</v>
      </c>
      <c r="AE93" s="75">
        <f t="shared" si="313"/>
        <v>0</v>
      </c>
      <c r="AF93" s="96">
        <f t="shared" si="313"/>
        <v>0</v>
      </c>
      <c r="AG93" s="96">
        <f t="shared" si="313"/>
        <v>0</v>
      </c>
      <c r="AH93" s="96">
        <f t="shared" si="313"/>
        <v>0</v>
      </c>
      <c r="AI93" s="96">
        <f t="shared" si="313"/>
        <v>0</v>
      </c>
      <c r="AJ93" s="96">
        <f t="shared" si="313"/>
        <v>0</v>
      </c>
      <c r="AK93" s="96">
        <f t="shared" si="313"/>
        <v>0</v>
      </c>
      <c r="AL93" s="96">
        <f t="shared" ref="AL93:BQ93" si="314">AL74-AL84-AL91</f>
        <v>0</v>
      </c>
      <c r="AM93" s="96">
        <f t="shared" si="314"/>
        <v>0</v>
      </c>
      <c r="AN93" s="96">
        <f t="shared" si="314"/>
        <v>0</v>
      </c>
      <c r="AO93" s="96">
        <f t="shared" si="314"/>
        <v>0</v>
      </c>
      <c r="AP93" s="96">
        <f t="shared" si="314"/>
        <v>0</v>
      </c>
      <c r="AQ93" s="96">
        <f t="shared" si="314"/>
        <v>0</v>
      </c>
      <c r="AR93" s="75">
        <f t="shared" si="314"/>
        <v>0</v>
      </c>
      <c r="AS93" s="96">
        <f t="shared" si="314"/>
        <v>0</v>
      </c>
      <c r="AT93" s="96">
        <f t="shared" si="314"/>
        <v>0</v>
      </c>
      <c r="AU93" s="96">
        <f t="shared" si="314"/>
        <v>0</v>
      </c>
      <c r="AV93" s="96">
        <f t="shared" si="314"/>
        <v>0</v>
      </c>
      <c r="AW93" s="96">
        <f t="shared" si="314"/>
        <v>0</v>
      </c>
      <c r="AX93" s="96">
        <f t="shared" si="314"/>
        <v>0</v>
      </c>
      <c r="AY93" s="96">
        <f t="shared" si="314"/>
        <v>0</v>
      </c>
      <c r="AZ93" s="96">
        <f t="shared" si="314"/>
        <v>0</v>
      </c>
      <c r="BA93" s="96">
        <f t="shared" si="314"/>
        <v>0</v>
      </c>
      <c r="BB93" s="96">
        <f t="shared" si="314"/>
        <v>0</v>
      </c>
      <c r="BC93" s="96">
        <f t="shared" si="314"/>
        <v>0</v>
      </c>
      <c r="BD93" s="96">
        <f t="shared" si="314"/>
        <v>0</v>
      </c>
      <c r="BE93" s="75">
        <f t="shared" si="314"/>
        <v>0</v>
      </c>
      <c r="BF93" s="96">
        <f t="shared" si="314"/>
        <v>0</v>
      </c>
      <c r="BG93" s="96">
        <f t="shared" si="314"/>
        <v>0</v>
      </c>
      <c r="BH93" s="96">
        <f t="shared" si="314"/>
        <v>0</v>
      </c>
      <c r="BI93" s="96">
        <f t="shared" si="314"/>
        <v>0</v>
      </c>
      <c r="BJ93" s="96">
        <f t="shared" si="314"/>
        <v>0</v>
      </c>
      <c r="BK93" s="96">
        <f t="shared" si="314"/>
        <v>0</v>
      </c>
      <c r="BL93" s="96">
        <f t="shared" si="314"/>
        <v>0</v>
      </c>
      <c r="BM93" s="96">
        <f t="shared" si="314"/>
        <v>0</v>
      </c>
      <c r="BN93" s="96">
        <f t="shared" si="314"/>
        <v>0</v>
      </c>
      <c r="BO93" s="96">
        <f t="shared" si="314"/>
        <v>0</v>
      </c>
      <c r="BP93" s="96">
        <f t="shared" si="314"/>
        <v>0</v>
      </c>
      <c r="BQ93" s="96">
        <f t="shared" si="314"/>
        <v>0</v>
      </c>
      <c r="BR93" s="75">
        <f t="shared" ref="BR93:CW93" si="315">BR74-BR84-BR91</f>
        <v>0</v>
      </c>
      <c r="BS93" s="96">
        <f t="shared" si="315"/>
        <v>0</v>
      </c>
      <c r="BT93" s="96">
        <f t="shared" si="315"/>
        <v>0</v>
      </c>
      <c r="BU93" s="96">
        <f t="shared" si="315"/>
        <v>0</v>
      </c>
      <c r="BV93" s="96">
        <f t="shared" si="315"/>
        <v>0</v>
      </c>
      <c r="BW93" s="96">
        <f t="shared" si="315"/>
        <v>0</v>
      </c>
      <c r="BX93" s="96">
        <f t="shared" si="315"/>
        <v>0</v>
      </c>
      <c r="BY93" s="96">
        <f t="shared" si="315"/>
        <v>0</v>
      </c>
      <c r="BZ93" s="96">
        <f t="shared" si="315"/>
        <v>0</v>
      </c>
      <c r="CA93" s="96">
        <f t="shared" si="315"/>
        <v>0</v>
      </c>
      <c r="CB93" s="96">
        <f t="shared" si="315"/>
        <v>0</v>
      </c>
      <c r="CC93" s="96">
        <f t="shared" si="315"/>
        <v>0</v>
      </c>
      <c r="CD93" s="96">
        <f t="shared" si="315"/>
        <v>0</v>
      </c>
      <c r="CE93" s="75">
        <f t="shared" si="315"/>
        <v>0</v>
      </c>
      <c r="CF93" s="96">
        <f t="shared" si="315"/>
        <v>0</v>
      </c>
      <c r="CG93" s="96">
        <f t="shared" si="315"/>
        <v>0</v>
      </c>
      <c r="CH93" s="96">
        <f t="shared" si="315"/>
        <v>0</v>
      </c>
      <c r="CI93" s="96">
        <f t="shared" si="315"/>
        <v>0</v>
      </c>
      <c r="CJ93" s="96">
        <f t="shared" si="315"/>
        <v>0</v>
      </c>
      <c r="CK93" s="96">
        <f t="shared" si="315"/>
        <v>0</v>
      </c>
      <c r="CL93" s="96">
        <f t="shared" si="315"/>
        <v>0</v>
      </c>
      <c r="CM93" s="96">
        <f t="shared" si="315"/>
        <v>0</v>
      </c>
      <c r="CN93" s="96">
        <f t="shared" si="315"/>
        <v>0</v>
      </c>
      <c r="CO93" s="96">
        <f t="shared" si="315"/>
        <v>0</v>
      </c>
      <c r="CP93" s="96">
        <f t="shared" si="315"/>
        <v>0</v>
      </c>
      <c r="CQ93" s="96">
        <f t="shared" si="315"/>
        <v>0</v>
      </c>
      <c r="CR93" s="75">
        <f t="shared" si="315"/>
        <v>0</v>
      </c>
      <c r="CS93" s="96">
        <f t="shared" si="315"/>
        <v>0</v>
      </c>
      <c r="CT93" s="96">
        <f t="shared" si="315"/>
        <v>0</v>
      </c>
      <c r="CU93" s="96">
        <f t="shared" si="315"/>
        <v>0</v>
      </c>
      <c r="CV93" s="96">
        <f t="shared" si="315"/>
        <v>0</v>
      </c>
      <c r="CW93" s="96">
        <f t="shared" si="315"/>
        <v>0</v>
      </c>
      <c r="CX93" s="96">
        <f t="shared" ref="CX93:EE93" si="316">CX74-CX84-CX91</f>
        <v>0</v>
      </c>
      <c r="CY93" s="96">
        <f t="shared" si="316"/>
        <v>0</v>
      </c>
      <c r="CZ93" s="96">
        <f t="shared" si="316"/>
        <v>0</v>
      </c>
      <c r="DA93" s="96">
        <f t="shared" si="316"/>
        <v>0</v>
      </c>
      <c r="DB93" s="96">
        <f t="shared" si="316"/>
        <v>0</v>
      </c>
      <c r="DC93" s="96">
        <f t="shared" si="316"/>
        <v>0</v>
      </c>
      <c r="DD93" s="96">
        <f t="shared" si="316"/>
        <v>0</v>
      </c>
      <c r="DE93" s="75">
        <f t="shared" si="316"/>
        <v>0</v>
      </c>
      <c r="DF93" s="96">
        <f t="shared" si="316"/>
        <v>0</v>
      </c>
      <c r="DG93" s="96">
        <f t="shared" si="316"/>
        <v>0</v>
      </c>
      <c r="DH93" s="96">
        <f t="shared" si="316"/>
        <v>0</v>
      </c>
      <c r="DI93" s="96">
        <f t="shared" si="316"/>
        <v>0</v>
      </c>
      <c r="DJ93" s="96">
        <f t="shared" si="316"/>
        <v>0</v>
      </c>
      <c r="DK93" s="96">
        <f t="shared" si="316"/>
        <v>0</v>
      </c>
      <c r="DL93" s="96">
        <f t="shared" si="316"/>
        <v>0</v>
      </c>
      <c r="DM93" s="96">
        <f t="shared" si="316"/>
        <v>0</v>
      </c>
      <c r="DN93" s="96">
        <f t="shared" si="316"/>
        <v>0</v>
      </c>
      <c r="DO93" s="96">
        <f t="shared" si="316"/>
        <v>0</v>
      </c>
      <c r="DP93" s="96">
        <f t="shared" si="316"/>
        <v>0</v>
      </c>
      <c r="DQ93" s="96">
        <f t="shared" si="316"/>
        <v>0</v>
      </c>
      <c r="DR93" s="75">
        <f t="shared" si="316"/>
        <v>0</v>
      </c>
      <c r="DS93" s="96">
        <f t="shared" si="316"/>
        <v>0</v>
      </c>
      <c r="DT93" s="96">
        <f t="shared" si="316"/>
        <v>0</v>
      </c>
      <c r="DU93" s="96">
        <f t="shared" si="316"/>
        <v>0</v>
      </c>
      <c r="DV93" s="96">
        <f t="shared" si="316"/>
        <v>0</v>
      </c>
      <c r="DW93" s="96">
        <f t="shared" si="316"/>
        <v>0</v>
      </c>
      <c r="DX93" s="96">
        <f t="shared" si="316"/>
        <v>0</v>
      </c>
      <c r="DY93" s="96">
        <f t="shared" si="316"/>
        <v>0</v>
      </c>
      <c r="DZ93" s="96">
        <f t="shared" si="316"/>
        <v>0</v>
      </c>
      <c r="EA93" s="96">
        <f t="shared" si="316"/>
        <v>0</v>
      </c>
      <c r="EB93" s="96">
        <f t="shared" si="316"/>
        <v>0</v>
      </c>
      <c r="EC93" s="96">
        <f t="shared" si="316"/>
        <v>0</v>
      </c>
      <c r="ED93" s="96">
        <f t="shared" si="316"/>
        <v>0</v>
      </c>
      <c r="EE93" s="76">
        <f t="shared" si="316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17">E97</f>
        <v>0</v>
      </c>
      <c r="G95" s="96">
        <f t="shared" si="317"/>
        <v>0</v>
      </c>
      <c r="H95" s="96">
        <f t="shared" si="317"/>
        <v>0</v>
      </c>
      <c r="I95" s="96">
        <f t="shared" si="317"/>
        <v>0</v>
      </c>
      <c r="J95" s="96">
        <f t="shared" si="317"/>
        <v>0</v>
      </c>
      <c r="K95" s="96">
        <f t="shared" si="317"/>
        <v>0</v>
      </c>
      <c r="L95" s="96">
        <f t="shared" si="317"/>
        <v>0</v>
      </c>
      <c r="M95" s="96">
        <f t="shared" si="317"/>
        <v>0</v>
      </c>
      <c r="N95" s="96">
        <f t="shared" si="317"/>
        <v>0</v>
      </c>
      <c r="O95" s="96">
        <f t="shared" si="317"/>
        <v>0</v>
      </c>
      <c r="P95" s="96">
        <f t="shared" si="317"/>
        <v>0</v>
      </c>
      <c r="Q95" s="96">
        <f t="shared" si="317"/>
        <v>0</v>
      </c>
      <c r="R95" s="75">
        <f>F95</f>
        <v>0</v>
      </c>
      <c r="S95" s="96">
        <f t="shared" ref="S95:AD95" si="318">R97</f>
        <v>0</v>
      </c>
      <c r="T95" s="96">
        <f t="shared" si="318"/>
        <v>0</v>
      </c>
      <c r="U95" s="96">
        <f t="shared" si="318"/>
        <v>0</v>
      </c>
      <c r="V95" s="96">
        <f t="shared" si="318"/>
        <v>0</v>
      </c>
      <c r="W95" s="96">
        <f t="shared" si="318"/>
        <v>0</v>
      </c>
      <c r="X95" s="96">
        <f t="shared" si="318"/>
        <v>0</v>
      </c>
      <c r="Y95" s="96">
        <f t="shared" si="318"/>
        <v>0</v>
      </c>
      <c r="Z95" s="96">
        <f t="shared" si="318"/>
        <v>0</v>
      </c>
      <c r="AA95" s="96">
        <f t="shared" si="318"/>
        <v>0</v>
      </c>
      <c r="AB95" s="96">
        <f t="shared" si="318"/>
        <v>0</v>
      </c>
      <c r="AC95" s="96">
        <f t="shared" si="318"/>
        <v>0</v>
      </c>
      <c r="AD95" s="96">
        <f t="shared" si="318"/>
        <v>0</v>
      </c>
      <c r="AE95" s="75">
        <f>S95</f>
        <v>0</v>
      </c>
      <c r="AF95" s="96">
        <f t="shared" ref="AF95:AQ95" si="319">AE97</f>
        <v>0</v>
      </c>
      <c r="AG95" s="96">
        <f t="shared" si="319"/>
        <v>0</v>
      </c>
      <c r="AH95" s="96">
        <f t="shared" si="319"/>
        <v>0</v>
      </c>
      <c r="AI95" s="96">
        <f t="shared" si="319"/>
        <v>0</v>
      </c>
      <c r="AJ95" s="96">
        <f t="shared" si="319"/>
        <v>0</v>
      </c>
      <c r="AK95" s="96">
        <f t="shared" si="319"/>
        <v>0</v>
      </c>
      <c r="AL95" s="96">
        <f t="shared" si="319"/>
        <v>0</v>
      </c>
      <c r="AM95" s="96">
        <f t="shared" si="319"/>
        <v>0</v>
      </c>
      <c r="AN95" s="96">
        <f t="shared" si="319"/>
        <v>0</v>
      </c>
      <c r="AO95" s="96">
        <f t="shared" si="319"/>
        <v>0</v>
      </c>
      <c r="AP95" s="96">
        <f t="shared" si="319"/>
        <v>0</v>
      </c>
      <c r="AQ95" s="96">
        <f t="shared" si="319"/>
        <v>0</v>
      </c>
      <c r="AR95" s="75">
        <f>AF95</f>
        <v>0</v>
      </c>
      <c r="AS95" s="96">
        <f t="shared" ref="AS95:BD95" si="320">AR97</f>
        <v>0</v>
      </c>
      <c r="AT95" s="96">
        <f t="shared" si="320"/>
        <v>0</v>
      </c>
      <c r="AU95" s="96">
        <f t="shared" si="320"/>
        <v>0</v>
      </c>
      <c r="AV95" s="96">
        <f t="shared" si="320"/>
        <v>0</v>
      </c>
      <c r="AW95" s="96">
        <f t="shared" si="320"/>
        <v>0</v>
      </c>
      <c r="AX95" s="96">
        <f t="shared" si="320"/>
        <v>0</v>
      </c>
      <c r="AY95" s="96">
        <f t="shared" si="320"/>
        <v>0</v>
      </c>
      <c r="AZ95" s="96">
        <f t="shared" si="320"/>
        <v>0</v>
      </c>
      <c r="BA95" s="96">
        <f t="shared" si="320"/>
        <v>0</v>
      </c>
      <c r="BB95" s="96">
        <f t="shared" si="320"/>
        <v>0</v>
      </c>
      <c r="BC95" s="96">
        <f t="shared" si="320"/>
        <v>0</v>
      </c>
      <c r="BD95" s="96">
        <f t="shared" si="320"/>
        <v>0</v>
      </c>
      <c r="BE95" s="75">
        <f>AS95</f>
        <v>0</v>
      </c>
      <c r="BF95" s="96">
        <f t="shared" ref="BF95:BQ95" si="321">BE97</f>
        <v>0</v>
      </c>
      <c r="BG95" s="96">
        <f t="shared" si="321"/>
        <v>0</v>
      </c>
      <c r="BH95" s="96">
        <f t="shared" si="321"/>
        <v>0</v>
      </c>
      <c r="BI95" s="96">
        <f t="shared" si="321"/>
        <v>0</v>
      </c>
      <c r="BJ95" s="96">
        <f t="shared" si="321"/>
        <v>0</v>
      </c>
      <c r="BK95" s="96">
        <f t="shared" si="321"/>
        <v>0</v>
      </c>
      <c r="BL95" s="96">
        <f t="shared" si="321"/>
        <v>0</v>
      </c>
      <c r="BM95" s="96">
        <f t="shared" si="321"/>
        <v>0</v>
      </c>
      <c r="BN95" s="96">
        <f t="shared" si="321"/>
        <v>0</v>
      </c>
      <c r="BO95" s="96">
        <f t="shared" si="321"/>
        <v>0</v>
      </c>
      <c r="BP95" s="96">
        <f t="shared" si="321"/>
        <v>0</v>
      </c>
      <c r="BQ95" s="96">
        <f t="shared" si="321"/>
        <v>0</v>
      </c>
      <c r="BR95" s="75">
        <f>BF95</f>
        <v>0</v>
      </c>
      <c r="BS95" s="96">
        <f t="shared" ref="BS95:CD95" si="322">BR97</f>
        <v>0</v>
      </c>
      <c r="BT95" s="96">
        <f t="shared" si="322"/>
        <v>0</v>
      </c>
      <c r="BU95" s="96">
        <f t="shared" si="322"/>
        <v>0</v>
      </c>
      <c r="BV95" s="96">
        <f t="shared" si="322"/>
        <v>0</v>
      </c>
      <c r="BW95" s="96">
        <f t="shared" si="322"/>
        <v>0</v>
      </c>
      <c r="BX95" s="96">
        <f t="shared" si="322"/>
        <v>0</v>
      </c>
      <c r="BY95" s="96">
        <f t="shared" si="322"/>
        <v>0</v>
      </c>
      <c r="BZ95" s="96">
        <f t="shared" si="322"/>
        <v>0</v>
      </c>
      <c r="CA95" s="96">
        <f t="shared" si="322"/>
        <v>0</v>
      </c>
      <c r="CB95" s="96">
        <f t="shared" si="322"/>
        <v>0</v>
      </c>
      <c r="CC95" s="96">
        <f t="shared" si="322"/>
        <v>0</v>
      </c>
      <c r="CD95" s="96">
        <f t="shared" si="322"/>
        <v>0</v>
      </c>
      <c r="CE95" s="75">
        <f>BS95</f>
        <v>0</v>
      </c>
      <c r="CF95" s="96">
        <f t="shared" ref="CF95:CQ95" si="323">CE97</f>
        <v>0</v>
      </c>
      <c r="CG95" s="96">
        <f t="shared" si="323"/>
        <v>0</v>
      </c>
      <c r="CH95" s="96">
        <f t="shared" si="323"/>
        <v>0</v>
      </c>
      <c r="CI95" s="96">
        <f t="shared" si="323"/>
        <v>0</v>
      </c>
      <c r="CJ95" s="96">
        <f t="shared" si="323"/>
        <v>0</v>
      </c>
      <c r="CK95" s="96">
        <f t="shared" si="323"/>
        <v>0</v>
      </c>
      <c r="CL95" s="96">
        <f t="shared" si="323"/>
        <v>0</v>
      </c>
      <c r="CM95" s="96">
        <f t="shared" si="323"/>
        <v>0</v>
      </c>
      <c r="CN95" s="96">
        <f t="shared" si="323"/>
        <v>0</v>
      </c>
      <c r="CO95" s="96">
        <f t="shared" si="323"/>
        <v>0</v>
      </c>
      <c r="CP95" s="96">
        <f t="shared" si="323"/>
        <v>0</v>
      </c>
      <c r="CQ95" s="96">
        <f t="shared" si="323"/>
        <v>0</v>
      </c>
      <c r="CR95" s="75">
        <f>CF95</f>
        <v>0</v>
      </c>
      <c r="CS95" s="96">
        <f t="shared" ref="CS95:DD95" si="324">CR97</f>
        <v>0</v>
      </c>
      <c r="CT95" s="96">
        <f t="shared" si="324"/>
        <v>0</v>
      </c>
      <c r="CU95" s="96">
        <f t="shared" si="324"/>
        <v>0</v>
      </c>
      <c r="CV95" s="96">
        <f t="shared" si="324"/>
        <v>0</v>
      </c>
      <c r="CW95" s="96">
        <f t="shared" si="324"/>
        <v>0</v>
      </c>
      <c r="CX95" s="96">
        <f t="shared" si="324"/>
        <v>0</v>
      </c>
      <c r="CY95" s="96">
        <f t="shared" si="324"/>
        <v>0</v>
      </c>
      <c r="CZ95" s="96">
        <f t="shared" si="324"/>
        <v>0</v>
      </c>
      <c r="DA95" s="96">
        <f t="shared" si="324"/>
        <v>0</v>
      </c>
      <c r="DB95" s="96">
        <f t="shared" si="324"/>
        <v>0</v>
      </c>
      <c r="DC95" s="96">
        <f t="shared" si="324"/>
        <v>0</v>
      </c>
      <c r="DD95" s="96">
        <f t="shared" si="324"/>
        <v>0</v>
      </c>
      <c r="DE95" s="75">
        <f>CS95</f>
        <v>0</v>
      </c>
      <c r="DF95" s="96">
        <f t="shared" ref="DF95:DQ95" si="325">DE97</f>
        <v>0</v>
      </c>
      <c r="DG95" s="96">
        <f t="shared" si="325"/>
        <v>0</v>
      </c>
      <c r="DH95" s="96">
        <f t="shared" si="325"/>
        <v>0</v>
      </c>
      <c r="DI95" s="96">
        <f t="shared" si="325"/>
        <v>0</v>
      </c>
      <c r="DJ95" s="96">
        <f t="shared" si="325"/>
        <v>0</v>
      </c>
      <c r="DK95" s="96">
        <f t="shared" si="325"/>
        <v>0</v>
      </c>
      <c r="DL95" s="96">
        <f t="shared" si="325"/>
        <v>0</v>
      </c>
      <c r="DM95" s="96">
        <f t="shared" si="325"/>
        <v>0</v>
      </c>
      <c r="DN95" s="96">
        <f t="shared" si="325"/>
        <v>0</v>
      </c>
      <c r="DO95" s="96">
        <f t="shared" si="325"/>
        <v>0</v>
      </c>
      <c r="DP95" s="96">
        <f t="shared" si="325"/>
        <v>0</v>
      </c>
      <c r="DQ95" s="96">
        <f t="shared" si="325"/>
        <v>0</v>
      </c>
      <c r="DR95" s="75">
        <f>DF95</f>
        <v>0</v>
      </c>
      <c r="DS95" s="96">
        <f t="shared" ref="DS95:ED95" si="326">DR97</f>
        <v>0</v>
      </c>
      <c r="DT95" s="96">
        <f t="shared" si="326"/>
        <v>0</v>
      </c>
      <c r="DU95" s="96">
        <f t="shared" si="326"/>
        <v>0</v>
      </c>
      <c r="DV95" s="96">
        <f t="shared" si="326"/>
        <v>0</v>
      </c>
      <c r="DW95" s="96">
        <f t="shared" si="326"/>
        <v>0</v>
      </c>
      <c r="DX95" s="96">
        <f t="shared" si="326"/>
        <v>0</v>
      </c>
      <c r="DY95" s="96">
        <f t="shared" si="326"/>
        <v>0</v>
      </c>
      <c r="DZ95" s="96">
        <f t="shared" si="326"/>
        <v>0</v>
      </c>
      <c r="EA95" s="96">
        <f t="shared" si="326"/>
        <v>0</v>
      </c>
      <c r="EB95" s="96">
        <f t="shared" si="326"/>
        <v>0</v>
      </c>
      <c r="EC95" s="96">
        <f t="shared" si="326"/>
        <v>0</v>
      </c>
      <c r="ED95" s="96">
        <f t="shared" si="326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27">F93</f>
        <v>0</v>
      </c>
      <c r="G96" s="96">
        <f t="shared" si="327"/>
        <v>0</v>
      </c>
      <c r="H96" s="96">
        <f t="shared" si="327"/>
        <v>0</v>
      </c>
      <c r="I96" s="96">
        <f t="shared" si="327"/>
        <v>0</v>
      </c>
      <c r="J96" s="96">
        <f t="shared" si="327"/>
        <v>0</v>
      </c>
      <c r="K96" s="96">
        <f t="shared" si="327"/>
        <v>0</v>
      </c>
      <c r="L96" s="96">
        <f t="shared" si="327"/>
        <v>0</v>
      </c>
      <c r="M96" s="96">
        <f t="shared" si="327"/>
        <v>0</v>
      </c>
      <c r="N96" s="96">
        <f t="shared" si="327"/>
        <v>0</v>
      </c>
      <c r="O96" s="96">
        <f t="shared" si="327"/>
        <v>0</v>
      </c>
      <c r="P96" s="96">
        <f t="shared" si="327"/>
        <v>0</v>
      </c>
      <c r="Q96" s="96">
        <f t="shared" si="327"/>
        <v>0</v>
      </c>
      <c r="R96" s="75">
        <f>SUM(F96:Q96)</f>
        <v>0</v>
      </c>
      <c r="S96" s="96">
        <f t="shared" ref="S96:AD96" si="328">S93</f>
        <v>0</v>
      </c>
      <c r="T96" s="96">
        <f t="shared" si="328"/>
        <v>0</v>
      </c>
      <c r="U96" s="96">
        <f t="shared" si="328"/>
        <v>0</v>
      </c>
      <c r="V96" s="96">
        <f t="shared" si="328"/>
        <v>0</v>
      </c>
      <c r="W96" s="96">
        <f t="shared" si="328"/>
        <v>0</v>
      </c>
      <c r="X96" s="96">
        <f t="shared" si="328"/>
        <v>0</v>
      </c>
      <c r="Y96" s="96">
        <f t="shared" si="328"/>
        <v>0</v>
      </c>
      <c r="Z96" s="96">
        <f t="shared" si="328"/>
        <v>0</v>
      </c>
      <c r="AA96" s="96">
        <f t="shared" si="328"/>
        <v>0</v>
      </c>
      <c r="AB96" s="96">
        <f t="shared" si="328"/>
        <v>0</v>
      </c>
      <c r="AC96" s="96">
        <f t="shared" si="328"/>
        <v>0</v>
      </c>
      <c r="AD96" s="96">
        <f t="shared" si="328"/>
        <v>0</v>
      </c>
      <c r="AE96" s="75">
        <f>SUM(S96:AD96)</f>
        <v>0</v>
      </c>
      <c r="AF96" s="96">
        <f t="shared" ref="AF96:AQ96" si="329">AF93</f>
        <v>0</v>
      </c>
      <c r="AG96" s="96">
        <f t="shared" si="329"/>
        <v>0</v>
      </c>
      <c r="AH96" s="96">
        <f t="shared" si="329"/>
        <v>0</v>
      </c>
      <c r="AI96" s="96">
        <f t="shared" si="329"/>
        <v>0</v>
      </c>
      <c r="AJ96" s="96">
        <f t="shared" si="329"/>
        <v>0</v>
      </c>
      <c r="AK96" s="96">
        <f t="shared" si="329"/>
        <v>0</v>
      </c>
      <c r="AL96" s="96">
        <f t="shared" si="329"/>
        <v>0</v>
      </c>
      <c r="AM96" s="96">
        <f t="shared" si="329"/>
        <v>0</v>
      </c>
      <c r="AN96" s="96">
        <f t="shared" si="329"/>
        <v>0</v>
      </c>
      <c r="AO96" s="96">
        <f t="shared" si="329"/>
        <v>0</v>
      </c>
      <c r="AP96" s="96">
        <f t="shared" si="329"/>
        <v>0</v>
      </c>
      <c r="AQ96" s="96">
        <f t="shared" si="329"/>
        <v>0</v>
      </c>
      <c r="AR96" s="75">
        <f>SUM(AF96:AQ96)</f>
        <v>0</v>
      </c>
      <c r="AS96" s="96">
        <f t="shared" ref="AS96:BD96" si="330">AS93</f>
        <v>0</v>
      </c>
      <c r="AT96" s="96">
        <f t="shared" si="330"/>
        <v>0</v>
      </c>
      <c r="AU96" s="96">
        <f t="shared" si="330"/>
        <v>0</v>
      </c>
      <c r="AV96" s="96">
        <f t="shared" si="330"/>
        <v>0</v>
      </c>
      <c r="AW96" s="96">
        <f t="shared" si="330"/>
        <v>0</v>
      </c>
      <c r="AX96" s="96">
        <f t="shared" si="330"/>
        <v>0</v>
      </c>
      <c r="AY96" s="96">
        <f t="shared" si="330"/>
        <v>0</v>
      </c>
      <c r="AZ96" s="96">
        <f t="shared" si="330"/>
        <v>0</v>
      </c>
      <c r="BA96" s="96">
        <f t="shared" si="330"/>
        <v>0</v>
      </c>
      <c r="BB96" s="96">
        <f t="shared" si="330"/>
        <v>0</v>
      </c>
      <c r="BC96" s="96">
        <f t="shared" si="330"/>
        <v>0</v>
      </c>
      <c r="BD96" s="96">
        <f t="shared" si="330"/>
        <v>0</v>
      </c>
      <c r="BE96" s="75">
        <f>SUM(AS96:BD96)</f>
        <v>0</v>
      </c>
      <c r="BF96" s="96">
        <f t="shared" ref="BF96:BQ96" si="331">BF93</f>
        <v>0</v>
      </c>
      <c r="BG96" s="96">
        <f t="shared" si="331"/>
        <v>0</v>
      </c>
      <c r="BH96" s="96">
        <f t="shared" si="331"/>
        <v>0</v>
      </c>
      <c r="BI96" s="96">
        <f t="shared" si="331"/>
        <v>0</v>
      </c>
      <c r="BJ96" s="96">
        <f t="shared" si="331"/>
        <v>0</v>
      </c>
      <c r="BK96" s="96">
        <f t="shared" si="331"/>
        <v>0</v>
      </c>
      <c r="BL96" s="96">
        <f t="shared" si="331"/>
        <v>0</v>
      </c>
      <c r="BM96" s="96">
        <f t="shared" si="331"/>
        <v>0</v>
      </c>
      <c r="BN96" s="96">
        <f t="shared" si="331"/>
        <v>0</v>
      </c>
      <c r="BO96" s="96">
        <f t="shared" si="331"/>
        <v>0</v>
      </c>
      <c r="BP96" s="96">
        <f t="shared" si="331"/>
        <v>0</v>
      </c>
      <c r="BQ96" s="96">
        <f t="shared" si="331"/>
        <v>0</v>
      </c>
      <c r="BR96" s="75">
        <f>SUM(BF96:BQ96)</f>
        <v>0</v>
      </c>
      <c r="BS96" s="96">
        <f t="shared" ref="BS96:CD96" si="332">BS93</f>
        <v>0</v>
      </c>
      <c r="BT96" s="96">
        <f t="shared" si="332"/>
        <v>0</v>
      </c>
      <c r="BU96" s="96">
        <f t="shared" si="332"/>
        <v>0</v>
      </c>
      <c r="BV96" s="96">
        <f t="shared" si="332"/>
        <v>0</v>
      </c>
      <c r="BW96" s="96">
        <f t="shared" si="332"/>
        <v>0</v>
      </c>
      <c r="BX96" s="96">
        <f t="shared" si="332"/>
        <v>0</v>
      </c>
      <c r="BY96" s="96">
        <f t="shared" si="332"/>
        <v>0</v>
      </c>
      <c r="BZ96" s="96">
        <f t="shared" si="332"/>
        <v>0</v>
      </c>
      <c r="CA96" s="96">
        <f t="shared" si="332"/>
        <v>0</v>
      </c>
      <c r="CB96" s="96">
        <f t="shared" si="332"/>
        <v>0</v>
      </c>
      <c r="CC96" s="96">
        <f t="shared" si="332"/>
        <v>0</v>
      </c>
      <c r="CD96" s="96">
        <f t="shared" si="332"/>
        <v>0</v>
      </c>
      <c r="CE96" s="75">
        <f>SUM(BS96:CD96)</f>
        <v>0</v>
      </c>
      <c r="CF96" s="96">
        <f t="shared" ref="CF96:CQ96" si="333">CF93</f>
        <v>0</v>
      </c>
      <c r="CG96" s="96">
        <f t="shared" si="333"/>
        <v>0</v>
      </c>
      <c r="CH96" s="96">
        <f t="shared" si="333"/>
        <v>0</v>
      </c>
      <c r="CI96" s="96">
        <f t="shared" si="333"/>
        <v>0</v>
      </c>
      <c r="CJ96" s="96">
        <f t="shared" si="333"/>
        <v>0</v>
      </c>
      <c r="CK96" s="96">
        <f t="shared" si="333"/>
        <v>0</v>
      </c>
      <c r="CL96" s="96">
        <f t="shared" si="333"/>
        <v>0</v>
      </c>
      <c r="CM96" s="96">
        <f t="shared" si="333"/>
        <v>0</v>
      </c>
      <c r="CN96" s="96">
        <f t="shared" si="333"/>
        <v>0</v>
      </c>
      <c r="CO96" s="96">
        <f t="shared" si="333"/>
        <v>0</v>
      </c>
      <c r="CP96" s="96">
        <f t="shared" si="333"/>
        <v>0</v>
      </c>
      <c r="CQ96" s="96">
        <f t="shared" si="333"/>
        <v>0</v>
      </c>
      <c r="CR96" s="75">
        <f>SUM(CF96:CQ96)</f>
        <v>0</v>
      </c>
      <c r="CS96" s="96">
        <f t="shared" ref="CS96:DD96" si="334">CS93</f>
        <v>0</v>
      </c>
      <c r="CT96" s="96">
        <f t="shared" si="334"/>
        <v>0</v>
      </c>
      <c r="CU96" s="96">
        <f t="shared" si="334"/>
        <v>0</v>
      </c>
      <c r="CV96" s="96">
        <f t="shared" si="334"/>
        <v>0</v>
      </c>
      <c r="CW96" s="96">
        <f t="shared" si="334"/>
        <v>0</v>
      </c>
      <c r="CX96" s="96">
        <f t="shared" si="334"/>
        <v>0</v>
      </c>
      <c r="CY96" s="96">
        <f t="shared" si="334"/>
        <v>0</v>
      </c>
      <c r="CZ96" s="96">
        <f t="shared" si="334"/>
        <v>0</v>
      </c>
      <c r="DA96" s="96">
        <f t="shared" si="334"/>
        <v>0</v>
      </c>
      <c r="DB96" s="96">
        <f t="shared" si="334"/>
        <v>0</v>
      </c>
      <c r="DC96" s="96">
        <f t="shared" si="334"/>
        <v>0</v>
      </c>
      <c r="DD96" s="96">
        <f t="shared" si="334"/>
        <v>0</v>
      </c>
      <c r="DE96" s="75">
        <f>SUM(CS96:DD96)</f>
        <v>0</v>
      </c>
      <c r="DF96" s="96">
        <f t="shared" ref="DF96:DQ96" si="335">DF93</f>
        <v>0</v>
      </c>
      <c r="DG96" s="96">
        <f t="shared" si="335"/>
        <v>0</v>
      </c>
      <c r="DH96" s="96">
        <f t="shared" si="335"/>
        <v>0</v>
      </c>
      <c r="DI96" s="96">
        <f t="shared" si="335"/>
        <v>0</v>
      </c>
      <c r="DJ96" s="96">
        <f t="shared" si="335"/>
        <v>0</v>
      </c>
      <c r="DK96" s="96">
        <f t="shared" si="335"/>
        <v>0</v>
      </c>
      <c r="DL96" s="96">
        <f t="shared" si="335"/>
        <v>0</v>
      </c>
      <c r="DM96" s="96">
        <f t="shared" si="335"/>
        <v>0</v>
      </c>
      <c r="DN96" s="96">
        <f t="shared" si="335"/>
        <v>0</v>
      </c>
      <c r="DO96" s="96">
        <f t="shared" si="335"/>
        <v>0</v>
      </c>
      <c r="DP96" s="96">
        <f t="shared" si="335"/>
        <v>0</v>
      </c>
      <c r="DQ96" s="96">
        <f t="shared" si="335"/>
        <v>0</v>
      </c>
      <c r="DR96" s="75">
        <f>SUM(DF96:DQ96)</f>
        <v>0</v>
      </c>
      <c r="DS96" s="96">
        <f t="shared" ref="DS96:ED96" si="336">DS93</f>
        <v>0</v>
      </c>
      <c r="DT96" s="96">
        <f t="shared" si="336"/>
        <v>0</v>
      </c>
      <c r="DU96" s="96">
        <f t="shared" si="336"/>
        <v>0</v>
      </c>
      <c r="DV96" s="96">
        <f t="shared" si="336"/>
        <v>0</v>
      </c>
      <c r="DW96" s="96">
        <f t="shared" si="336"/>
        <v>0</v>
      </c>
      <c r="DX96" s="96">
        <f t="shared" si="336"/>
        <v>0</v>
      </c>
      <c r="DY96" s="96">
        <f t="shared" si="336"/>
        <v>0</v>
      </c>
      <c r="DZ96" s="96">
        <f t="shared" si="336"/>
        <v>0</v>
      </c>
      <c r="EA96" s="96">
        <f t="shared" si="336"/>
        <v>0</v>
      </c>
      <c r="EB96" s="96">
        <f t="shared" si="336"/>
        <v>0</v>
      </c>
      <c r="EC96" s="96">
        <f t="shared" si="336"/>
        <v>0</v>
      </c>
      <c r="ED96" s="96">
        <f t="shared" si="336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37">F95+F96</f>
        <v>0</v>
      </c>
      <c r="G97" s="96">
        <f t="shared" si="337"/>
        <v>0</v>
      </c>
      <c r="H97" s="96">
        <f t="shared" si="337"/>
        <v>0</v>
      </c>
      <c r="I97" s="96">
        <f t="shared" si="337"/>
        <v>0</v>
      </c>
      <c r="J97" s="96">
        <f t="shared" si="337"/>
        <v>0</v>
      </c>
      <c r="K97" s="96">
        <f t="shared" si="337"/>
        <v>0</v>
      </c>
      <c r="L97" s="96">
        <f t="shared" si="337"/>
        <v>0</v>
      </c>
      <c r="M97" s="96">
        <f t="shared" si="337"/>
        <v>0</v>
      </c>
      <c r="N97" s="96">
        <f t="shared" si="337"/>
        <v>0</v>
      </c>
      <c r="O97" s="96">
        <f t="shared" si="337"/>
        <v>0</v>
      </c>
      <c r="P97" s="96">
        <f t="shared" si="337"/>
        <v>0</v>
      </c>
      <c r="Q97" s="96">
        <f t="shared" si="337"/>
        <v>0</v>
      </c>
      <c r="R97" s="75">
        <f t="shared" si="337"/>
        <v>0</v>
      </c>
      <c r="S97" s="96">
        <f t="shared" si="337"/>
        <v>0</v>
      </c>
      <c r="T97" s="96">
        <f t="shared" si="337"/>
        <v>0</v>
      </c>
      <c r="U97" s="96">
        <f t="shared" si="337"/>
        <v>0</v>
      </c>
      <c r="V97" s="96">
        <f t="shared" si="337"/>
        <v>0</v>
      </c>
      <c r="W97" s="96">
        <f t="shared" si="337"/>
        <v>0</v>
      </c>
      <c r="X97" s="96">
        <f t="shared" si="337"/>
        <v>0</v>
      </c>
      <c r="Y97" s="96">
        <f t="shared" si="337"/>
        <v>0</v>
      </c>
      <c r="Z97" s="96">
        <f t="shared" si="337"/>
        <v>0</v>
      </c>
      <c r="AA97" s="96">
        <f t="shared" si="337"/>
        <v>0</v>
      </c>
      <c r="AB97" s="96">
        <f t="shared" si="337"/>
        <v>0</v>
      </c>
      <c r="AC97" s="96">
        <f t="shared" si="337"/>
        <v>0</v>
      </c>
      <c r="AD97" s="96">
        <f t="shared" si="337"/>
        <v>0</v>
      </c>
      <c r="AE97" s="75">
        <f t="shared" si="337"/>
        <v>0</v>
      </c>
      <c r="AF97" s="96">
        <f t="shared" si="337"/>
        <v>0</v>
      </c>
      <c r="AG97" s="96">
        <f t="shared" si="337"/>
        <v>0</v>
      </c>
      <c r="AH97" s="96">
        <f t="shared" si="337"/>
        <v>0</v>
      </c>
      <c r="AI97" s="96">
        <f t="shared" si="337"/>
        <v>0</v>
      </c>
      <c r="AJ97" s="96">
        <f t="shared" si="337"/>
        <v>0</v>
      </c>
      <c r="AK97" s="96">
        <f t="shared" si="337"/>
        <v>0</v>
      </c>
      <c r="AL97" s="96">
        <f t="shared" ref="AL97:BQ97" si="338">AL95+AL96</f>
        <v>0</v>
      </c>
      <c r="AM97" s="96">
        <f t="shared" si="338"/>
        <v>0</v>
      </c>
      <c r="AN97" s="96">
        <f t="shared" si="338"/>
        <v>0</v>
      </c>
      <c r="AO97" s="96">
        <f t="shared" si="338"/>
        <v>0</v>
      </c>
      <c r="AP97" s="96">
        <f t="shared" si="338"/>
        <v>0</v>
      </c>
      <c r="AQ97" s="96">
        <f t="shared" si="338"/>
        <v>0</v>
      </c>
      <c r="AR97" s="75">
        <f t="shared" si="338"/>
        <v>0</v>
      </c>
      <c r="AS97" s="96">
        <f t="shared" si="338"/>
        <v>0</v>
      </c>
      <c r="AT97" s="96">
        <f t="shared" si="338"/>
        <v>0</v>
      </c>
      <c r="AU97" s="96">
        <f t="shared" si="338"/>
        <v>0</v>
      </c>
      <c r="AV97" s="96">
        <f t="shared" si="338"/>
        <v>0</v>
      </c>
      <c r="AW97" s="96">
        <f t="shared" si="338"/>
        <v>0</v>
      </c>
      <c r="AX97" s="96">
        <f t="shared" si="338"/>
        <v>0</v>
      </c>
      <c r="AY97" s="96">
        <f t="shared" si="338"/>
        <v>0</v>
      </c>
      <c r="AZ97" s="96">
        <f t="shared" si="338"/>
        <v>0</v>
      </c>
      <c r="BA97" s="96">
        <f t="shared" si="338"/>
        <v>0</v>
      </c>
      <c r="BB97" s="96">
        <f t="shared" si="338"/>
        <v>0</v>
      </c>
      <c r="BC97" s="96">
        <f t="shared" si="338"/>
        <v>0</v>
      </c>
      <c r="BD97" s="96">
        <f t="shared" si="338"/>
        <v>0</v>
      </c>
      <c r="BE97" s="75">
        <f t="shared" si="338"/>
        <v>0</v>
      </c>
      <c r="BF97" s="96">
        <f t="shared" si="338"/>
        <v>0</v>
      </c>
      <c r="BG97" s="96">
        <f t="shared" si="338"/>
        <v>0</v>
      </c>
      <c r="BH97" s="96">
        <f t="shared" si="338"/>
        <v>0</v>
      </c>
      <c r="BI97" s="96">
        <f t="shared" si="338"/>
        <v>0</v>
      </c>
      <c r="BJ97" s="96">
        <f t="shared" si="338"/>
        <v>0</v>
      </c>
      <c r="BK97" s="96">
        <f t="shared" si="338"/>
        <v>0</v>
      </c>
      <c r="BL97" s="96">
        <f t="shared" si="338"/>
        <v>0</v>
      </c>
      <c r="BM97" s="96">
        <f t="shared" si="338"/>
        <v>0</v>
      </c>
      <c r="BN97" s="96">
        <f t="shared" si="338"/>
        <v>0</v>
      </c>
      <c r="BO97" s="96">
        <f t="shared" si="338"/>
        <v>0</v>
      </c>
      <c r="BP97" s="96">
        <f t="shared" si="338"/>
        <v>0</v>
      </c>
      <c r="BQ97" s="96">
        <f t="shared" si="338"/>
        <v>0</v>
      </c>
      <c r="BR97" s="75">
        <f t="shared" ref="BR97:CW97" si="339">BR95+BR96</f>
        <v>0</v>
      </c>
      <c r="BS97" s="96">
        <f t="shared" si="339"/>
        <v>0</v>
      </c>
      <c r="BT97" s="96">
        <f t="shared" si="339"/>
        <v>0</v>
      </c>
      <c r="BU97" s="96">
        <f t="shared" si="339"/>
        <v>0</v>
      </c>
      <c r="BV97" s="96">
        <f t="shared" si="339"/>
        <v>0</v>
      </c>
      <c r="BW97" s="96">
        <f t="shared" si="339"/>
        <v>0</v>
      </c>
      <c r="BX97" s="96">
        <f t="shared" si="339"/>
        <v>0</v>
      </c>
      <c r="BY97" s="96">
        <f t="shared" si="339"/>
        <v>0</v>
      </c>
      <c r="BZ97" s="96">
        <f t="shared" si="339"/>
        <v>0</v>
      </c>
      <c r="CA97" s="96">
        <f t="shared" si="339"/>
        <v>0</v>
      </c>
      <c r="CB97" s="96">
        <f t="shared" si="339"/>
        <v>0</v>
      </c>
      <c r="CC97" s="96">
        <f t="shared" si="339"/>
        <v>0</v>
      </c>
      <c r="CD97" s="96">
        <f t="shared" si="339"/>
        <v>0</v>
      </c>
      <c r="CE97" s="75">
        <f t="shared" si="339"/>
        <v>0</v>
      </c>
      <c r="CF97" s="96">
        <f t="shared" si="339"/>
        <v>0</v>
      </c>
      <c r="CG97" s="96">
        <f t="shared" si="339"/>
        <v>0</v>
      </c>
      <c r="CH97" s="96">
        <f t="shared" si="339"/>
        <v>0</v>
      </c>
      <c r="CI97" s="96">
        <f t="shared" si="339"/>
        <v>0</v>
      </c>
      <c r="CJ97" s="96">
        <f t="shared" si="339"/>
        <v>0</v>
      </c>
      <c r="CK97" s="96">
        <f t="shared" si="339"/>
        <v>0</v>
      </c>
      <c r="CL97" s="96">
        <f t="shared" si="339"/>
        <v>0</v>
      </c>
      <c r="CM97" s="96">
        <f t="shared" si="339"/>
        <v>0</v>
      </c>
      <c r="CN97" s="96">
        <f t="shared" si="339"/>
        <v>0</v>
      </c>
      <c r="CO97" s="96">
        <f t="shared" si="339"/>
        <v>0</v>
      </c>
      <c r="CP97" s="96">
        <f t="shared" si="339"/>
        <v>0</v>
      </c>
      <c r="CQ97" s="96">
        <f t="shared" si="339"/>
        <v>0</v>
      </c>
      <c r="CR97" s="75">
        <f t="shared" si="339"/>
        <v>0</v>
      </c>
      <c r="CS97" s="96">
        <f t="shared" si="339"/>
        <v>0</v>
      </c>
      <c r="CT97" s="96">
        <f t="shared" si="339"/>
        <v>0</v>
      </c>
      <c r="CU97" s="96">
        <f t="shared" si="339"/>
        <v>0</v>
      </c>
      <c r="CV97" s="96">
        <f t="shared" si="339"/>
        <v>0</v>
      </c>
      <c r="CW97" s="96">
        <f t="shared" si="339"/>
        <v>0</v>
      </c>
      <c r="CX97" s="96">
        <f t="shared" ref="CX97:EC97" si="340">CX95+CX96</f>
        <v>0</v>
      </c>
      <c r="CY97" s="96">
        <f t="shared" si="340"/>
        <v>0</v>
      </c>
      <c r="CZ97" s="96">
        <f t="shared" si="340"/>
        <v>0</v>
      </c>
      <c r="DA97" s="96">
        <f t="shared" si="340"/>
        <v>0</v>
      </c>
      <c r="DB97" s="96">
        <f t="shared" si="340"/>
        <v>0</v>
      </c>
      <c r="DC97" s="96">
        <f t="shared" si="340"/>
        <v>0</v>
      </c>
      <c r="DD97" s="96">
        <f t="shared" si="340"/>
        <v>0</v>
      </c>
      <c r="DE97" s="75">
        <f t="shared" si="340"/>
        <v>0</v>
      </c>
      <c r="DF97" s="96">
        <f t="shared" si="340"/>
        <v>0</v>
      </c>
      <c r="DG97" s="96">
        <f t="shared" si="340"/>
        <v>0</v>
      </c>
      <c r="DH97" s="96">
        <f t="shared" si="340"/>
        <v>0</v>
      </c>
      <c r="DI97" s="96">
        <f t="shared" si="340"/>
        <v>0</v>
      </c>
      <c r="DJ97" s="96">
        <f t="shared" si="340"/>
        <v>0</v>
      </c>
      <c r="DK97" s="96">
        <f t="shared" si="340"/>
        <v>0</v>
      </c>
      <c r="DL97" s="96">
        <f t="shared" si="340"/>
        <v>0</v>
      </c>
      <c r="DM97" s="96">
        <f t="shared" si="340"/>
        <v>0</v>
      </c>
      <c r="DN97" s="96">
        <f t="shared" si="340"/>
        <v>0</v>
      </c>
      <c r="DO97" s="96">
        <f t="shared" si="340"/>
        <v>0</v>
      </c>
      <c r="DP97" s="96">
        <f t="shared" si="340"/>
        <v>0</v>
      </c>
      <c r="DQ97" s="96">
        <f t="shared" si="340"/>
        <v>0</v>
      </c>
      <c r="DR97" s="75">
        <f t="shared" si="340"/>
        <v>0</v>
      </c>
      <c r="DS97" s="96">
        <f t="shared" si="340"/>
        <v>0</v>
      </c>
      <c r="DT97" s="96">
        <f t="shared" si="340"/>
        <v>0</v>
      </c>
      <c r="DU97" s="96">
        <f t="shared" si="340"/>
        <v>0</v>
      </c>
      <c r="DV97" s="96">
        <f t="shared" si="340"/>
        <v>0</v>
      </c>
      <c r="DW97" s="96">
        <f t="shared" si="340"/>
        <v>0</v>
      </c>
      <c r="DX97" s="96">
        <f t="shared" si="340"/>
        <v>0</v>
      </c>
      <c r="DY97" s="96">
        <f t="shared" si="340"/>
        <v>0</v>
      </c>
      <c r="DZ97" s="96">
        <f t="shared" si="340"/>
        <v>0</v>
      </c>
      <c r="EA97" s="96">
        <f t="shared" si="340"/>
        <v>0</v>
      </c>
      <c r="EB97" s="96">
        <f t="shared" si="340"/>
        <v>0</v>
      </c>
      <c r="EC97" s="96">
        <f t="shared" si="340"/>
        <v>0</v>
      </c>
      <c r="ED97" s="96">
        <f t="shared" ref="ED97:EE97" si="341">ED95+ED96</f>
        <v>0</v>
      </c>
      <c r="EE97" s="76">
        <f t="shared" si="341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DW996"/>
  <sheetViews>
    <sheetView zoomScaleNormal="100" workbookViewId="0">
      <selection activeCell="H5" sqref="H5"/>
    </sheetView>
  </sheetViews>
  <sheetFormatPr baseColWidth="10" defaultColWidth="14.42578125" defaultRowHeight="15" x14ac:dyDescent="0.25"/>
  <cols>
    <col min="1" max="1" width="8" style="391" customWidth="1"/>
    <col min="2" max="2" width="6.42578125" style="391" customWidth="1"/>
    <col min="3" max="3" width="9" style="391" customWidth="1"/>
    <col min="4" max="4" width="7.7109375" style="391" customWidth="1"/>
    <col min="5" max="5" width="17.28515625" style="391" customWidth="1"/>
    <col min="6" max="6" width="4.42578125" style="391" customWidth="1"/>
    <col min="7" max="7" width="10" style="391" customWidth="1"/>
    <col min="8" max="9" width="5" style="391" customWidth="1"/>
    <col min="10" max="15" width="4.7109375" style="391" customWidth="1"/>
    <col min="16" max="16" width="7.42578125" style="391" customWidth="1"/>
    <col min="17" max="17" width="5.7109375" style="391" customWidth="1"/>
    <col min="18" max="19" width="7" style="391" customWidth="1"/>
    <col min="20" max="21" width="5" style="391" customWidth="1"/>
    <col min="22" max="103" width="10" style="391" customWidth="1"/>
    <col min="104" max="104" width="14.42578125" style="391" customWidth="1"/>
    <col min="105" max="16384" width="14.42578125" style="391"/>
  </cols>
  <sheetData>
    <row r="1" spans="1:127" ht="15.75" customHeight="1" x14ac:dyDescent="0.25">
      <c r="A1" s="581" t="s">
        <v>11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392"/>
      <c r="B2" s="392"/>
      <c r="C2" s="392"/>
      <c r="D2" s="392"/>
      <c r="E2" s="392"/>
      <c r="F2" s="393"/>
      <c r="G2" s="394"/>
      <c r="H2" s="393">
        <v>2025</v>
      </c>
      <c r="I2" s="393">
        <v>2025</v>
      </c>
      <c r="J2" s="393">
        <v>2025</v>
      </c>
      <c r="K2" s="393">
        <v>2025</v>
      </c>
      <c r="L2" s="393">
        <v>2025</v>
      </c>
      <c r="M2" s="393">
        <v>2025</v>
      </c>
      <c r="N2" s="393">
        <v>2025</v>
      </c>
      <c r="O2" s="393">
        <v>2025</v>
      </c>
      <c r="P2" s="393">
        <v>2025</v>
      </c>
      <c r="Q2" s="393">
        <v>2025</v>
      </c>
      <c r="R2" s="393">
        <v>2025</v>
      </c>
      <c r="S2" s="393">
        <v>2025</v>
      </c>
      <c r="T2" s="393">
        <v>2025</v>
      </c>
      <c r="U2" s="393">
        <v>2026</v>
      </c>
      <c r="V2" s="393">
        <v>2026</v>
      </c>
      <c r="W2" s="393">
        <v>2026</v>
      </c>
      <c r="X2" s="393">
        <v>2026</v>
      </c>
      <c r="Y2" s="393">
        <v>2026</v>
      </c>
      <c r="Z2" s="393">
        <v>2026</v>
      </c>
      <c r="AA2" s="393">
        <v>2026</v>
      </c>
      <c r="AB2" s="393">
        <v>2026</v>
      </c>
      <c r="AC2" s="393">
        <v>2026</v>
      </c>
      <c r="AD2" s="393">
        <v>2026</v>
      </c>
      <c r="AE2" s="393">
        <v>2026</v>
      </c>
      <c r="AF2" s="395">
        <v>2027</v>
      </c>
      <c r="AG2" s="395">
        <v>2027</v>
      </c>
      <c r="AH2" s="395">
        <v>2027</v>
      </c>
      <c r="AI2" s="395">
        <v>2027</v>
      </c>
      <c r="AJ2" s="395">
        <v>2027</v>
      </c>
      <c r="AK2" s="395">
        <v>2027</v>
      </c>
      <c r="AL2" s="395">
        <v>2027</v>
      </c>
      <c r="AM2" s="395">
        <v>2027</v>
      </c>
      <c r="AN2" s="395">
        <v>2027</v>
      </c>
      <c r="AO2" s="395">
        <v>2027</v>
      </c>
      <c r="AP2" s="395">
        <v>2027</v>
      </c>
      <c r="AQ2" s="395">
        <v>2027</v>
      </c>
      <c r="AR2" s="395">
        <v>2028</v>
      </c>
      <c r="AS2" s="395">
        <v>2028</v>
      </c>
      <c r="AT2" s="395">
        <v>2028</v>
      </c>
      <c r="AU2" s="395">
        <v>2028</v>
      </c>
      <c r="AV2" s="395">
        <v>2028</v>
      </c>
      <c r="AW2" s="395">
        <v>2028</v>
      </c>
      <c r="AX2" s="395">
        <v>2028</v>
      </c>
      <c r="AY2" s="395">
        <v>2028</v>
      </c>
      <c r="AZ2" s="395">
        <v>2028</v>
      </c>
      <c r="BA2" s="395">
        <v>2028</v>
      </c>
      <c r="BB2" s="395">
        <v>2028</v>
      </c>
      <c r="BC2" s="395">
        <v>2028</v>
      </c>
      <c r="BD2" s="395">
        <v>2029</v>
      </c>
      <c r="BE2" s="395">
        <v>2029</v>
      </c>
      <c r="BF2" s="395">
        <v>2029</v>
      </c>
      <c r="BG2" s="395">
        <v>2029</v>
      </c>
      <c r="BH2" s="395">
        <v>2029</v>
      </c>
      <c r="BI2" s="395">
        <v>2029</v>
      </c>
      <c r="BJ2" s="395">
        <v>2029</v>
      </c>
      <c r="BK2" s="395">
        <v>2029</v>
      </c>
      <c r="BL2" s="395">
        <v>2029</v>
      </c>
      <c r="BM2" s="395">
        <v>2029</v>
      </c>
      <c r="BN2" s="395">
        <v>2029</v>
      </c>
      <c r="BO2" s="395">
        <v>2029</v>
      </c>
      <c r="BP2" s="395">
        <v>2030</v>
      </c>
      <c r="BQ2" s="395">
        <v>2030</v>
      </c>
      <c r="BR2" s="395">
        <v>2030</v>
      </c>
      <c r="BS2" s="395">
        <v>2030</v>
      </c>
      <c r="BT2" s="395">
        <v>2030</v>
      </c>
      <c r="BU2" s="395">
        <v>2030</v>
      </c>
      <c r="BV2" s="395">
        <v>2030</v>
      </c>
      <c r="BW2" s="395">
        <v>2030</v>
      </c>
      <c r="BX2" s="395">
        <v>2030</v>
      </c>
      <c r="BY2" s="395">
        <v>2030</v>
      </c>
      <c r="BZ2" s="395">
        <v>2030</v>
      </c>
      <c r="CA2" s="395">
        <v>2030</v>
      </c>
      <c r="CB2" s="395">
        <v>2031</v>
      </c>
      <c r="CC2" s="395">
        <v>2031</v>
      </c>
      <c r="CD2" s="395">
        <v>2031</v>
      </c>
      <c r="CE2" s="395">
        <v>2031</v>
      </c>
      <c r="CF2" s="395">
        <v>2031</v>
      </c>
      <c r="CG2" s="395">
        <v>2031</v>
      </c>
      <c r="CH2" s="395">
        <v>2031</v>
      </c>
      <c r="CI2" s="395">
        <v>2031</v>
      </c>
      <c r="CJ2" s="395">
        <v>2031</v>
      </c>
      <c r="CK2" s="395">
        <v>2031</v>
      </c>
      <c r="CL2" s="395">
        <v>2031</v>
      </c>
      <c r="CM2" s="395">
        <v>2031</v>
      </c>
      <c r="CN2" s="395">
        <v>2032</v>
      </c>
      <c r="CO2" s="395">
        <v>2032</v>
      </c>
      <c r="CP2" s="395">
        <v>2032</v>
      </c>
      <c r="CQ2" s="395">
        <v>2032</v>
      </c>
      <c r="CR2" s="395">
        <v>2032</v>
      </c>
      <c r="CS2" s="395">
        <v>2032</v>
      </c>
      <c r="CT2" s="395">
        <v>2032</v>
      </c>
      <c r="CU2" s="395">
        <v>2032</v>
      </c>
      <c r="CV2" s="395">
        <v>2032</v>
      </c>
      <c r="CW2" s="395">
        <v>2032</v>
      </c>
      <c r="CX2" s="395">
        <v>2032</v>
      </c>
      <c r="CY2" s="395">
        <v>2032</v>
      </c>
      <c r="CZ2" s="395">
        <v>2033</v>
      </c>
      <c r="DA2" s="395">
        <v>2033</v>
      </c>
      <c r="DB2" s="395">
        <v>2033</v>
      </c>
      <c r="DC2" s="395">
        <v>2033</v>
      </c>
      <c r="DD2" s="395">
        <v>2033</v>
      </c>
      <c r="DE2" s="395">
        <v>2033</v>
      </c>
      <c r="DF2" s="395">
        <v>2033</v>
      </c>
      <c r="DG2" s="395">
        <v>2033</v>
      </c>
      <c r="DH2" s="395">
        <v>2033</v>
      </c>
      <c r="DI2" s="395">
        <v>2033</v>
      </c>
      <c r="DJ2" s="395">
        <v>2033</v>
      </c>
      <c r="DK2" s="395">
        <v>2033</v>
      </c>
      <c r="DL2" s="395">
        <v>2034</v>
      </c>
      <c r="DM2" s="395">
        <v>2034</v>
      </c>
      <c r="DN2" s="395">
        <v>2034</v>
      </c>
      <c r="DO2" s="395">
        <v>2034</v>
      </c>
      <c r="DP2" s="395">
        <v>2034</v>
      </c>
      <c r="DQ2" s="395">
        <v>2034</v>
      </c>
      <c r="DR2" s="395">
        <v>2034</v>
      </c>
      <c r="DS2" s="395">
        <v>2034</v>
      </c>
      <c r="DT2" s="395">
        <v>2034</v>
      </c>
      <c r="DU2" s="395">
        <v>2034</v>
      </c>
      <c r="DV2" s="395">
        <v>2034</v>
      </c>
      <c r="DW2" s="395">
        <v>2034</v>
      </c>
    </row>
    <row r="3" spans="1:127" x14ac:dyDescent="0.25">
      <c r="A3" s="396"/>
      <c r="B3" s="396" t="s">
        <v>183</v>
      </c>
      <c r="C3" s="396" t="s">
        <v>184</v>
      </c>
      <c r="D3" s="396" t="s">
        <v>185</v>
      </c>
      <c r="E3" s="396" t="s">
        <v>186</v>
      </c>
      <c r="F3" s="396" t="s">
        <v>187</v>
      </c>
      <c r="G3" s="396" t="s">
        <v>188</v>
      </c>
      <c r="H3" s="396" t="s">
        <v>189</v>
      </c>
      <c r="I3" s="396" t="s">
        <v>190</v>
      </c>
      <c r="J3" s="396" t="s">
        <v>191</v>
      </c>
      <c r="K3" s="396" t="s">
        <v>192</v>
      </c>
      <c r="L3" s="396" t="s">
        <v>193</v>
      </c>
      <c r="M3" s="396" t="s">
        <v>194</v>
      </c>
      <c r="N3" s="396" t="s">
        <v>195</v>
      </c>
      <c r="O3" s="396" t="s">
        <v>196</v>
      </c>
      <c r="P3" s="396" t="s">
        <v>197</v>
      </c>
      <c r="Q3" s="396" t="s">
        <v>198</v>
      </c>
      <c r="R3" s="396" t="s">
        <v>199</v>
      </c>
      <c r="S3" s="396" t="s">
        <v>200</v>
      </c>
      <c r="T3" s="396" t="s">
        <v>189</v>
      </c>
      <c r="U3" s="396" t="s">
        <v>190</v>
      </c>
      <c r="V3" s="396" t="s">
        <v>191</v>
      </c>
      <c r="W3" s="396" t="s">
        <v>192</v>
      </c>
      <c r="X3" s="396" t="s">
        <v>193</v>
      </c>
      <c r="Y3" s="396" t="s">
        <v>194</v>
      </c>
      <c r="Z3" s="396" t="s">
        <v>195</v>
      </c>
      <c r="AA3" s="396" t="s">
        <v>196</v>
      </c>
      <c r="AB3" s="396" t="s">
        <v>197</v>
      </c>
      <c r="AC3" s="396" t="s">
        <v>198</v>
      </c>
      <c r="AD3" s="396" t="s">
        <v>199</v>
      </c>
      <c r="AE3" s="396" t="s">
        <v>200</v>
      </c>
      <c r="AF3" s="397" t="s">
        <v>189</v>
      </c>
      <c r="AG3" s="397" t="s">
        <v>190</v>
      </c>
      <c r="AH3" s="397" t="s">
        <v>191</v>
      </c>
      <c r="AI3" s="397" t="s">
        <v>192</v>
      </c>
      <c r="AJ3" s="397" t="s">
        <v>193</v>
      </c>
      <c r="AK3" s="397" t="s">
        <v>194</v>
      </c>
      <c r="AL3" s="397" t="s">
        <v>195</v>
      </c>
      <c r="AM3" s="397" t="s">
        <v>196</v>
      </c>
      <c r="AN3" s="397" t="s">
        <v>197</v>
      </c>
      <c r="AO3" s="397" t="s">
        <v>198</v>
      </c>
      <c r="AP3" s="397" t="s">
        <v>199</v>
      </c>
      <c r="AQ3" s="397" t="s">
        <v>200</v>
      </c>
      <c r="AR3" s="397" t="s">
        <v>189</v>
      </c>
      <c r="AS3" s="397" t="s">
        <v>190</v>
      </c>
      <c r="AT3" s="397" t="s">
        <v>191</v>
      </c>
      <c r="AU3" s="397" t="s">
        <v>192</v>
      </c>
      <c r="AV3" s="397" t="s">
        <v>193</v>
      </c>
      <c r="AW3" s="397" t="s">
        <v>194</v>
      </c>
      <c r="AX3" s="397" t="s">
        <v>195</v>
      </c>
      <c r="AY3" s="397" t="s">
        <v>196</v>
      </c>
      <c r="AZ3" s="397" t="s">
        <v>197</v>
      </c>
      <c r="BA3" s="397" t="s">
        <v>198</v>
      </c>
      <c r="BB3" s="397" t="s">
        <v>199</v>
      </c>
      <c r="BC3" s="397" t="s">
        <v>200</v>
      </c>
      <c r="BD3" s="397" t="s">
        <v>189</v>
      </c>
      <c r="BE3" s="397" t="s">
        <v>190</v>
      </c>
      <c r="BF3" s="397" t="s">
        <v>191</v>
      </c>
      <c r="BG3" s="397" t="s">
        <v>192</v>
      </c>
      <c r="BH3" s="397" t="s">
        <v>193</v>
      </c>
      <c r="BI3" s="397" t="s">
        <v>194</v>
      </c>
      <c r="BJ3" s="397" t="s">
        <v>195</v>
      </c>
      <c r="BK3" s="397" t="s">
        <v>196</v>
      </c>
      <c r="BL3" s="397" t="s">
        <v>197</v>
      </c>
      <c r="BM3" s="397" t="s">
        <v>198</v>
      </c>
      <c r="BN3" s="397" t="s">
        <v>199</v>
      </c>
      <c r="BO3" s="397" t="s">
        <v>200</v>
      </c>
      <c r="BP3" s="397" t="s">
        <v>189</v>
      </c>
      <c r="BQ3" s="397" t="s">
        <v>190</v>
      </c>
      <c r="BR3" s="397" t="s">
        <v>191</v>
      </c>
      <c r="BS3" s="397" t="s">
        <v>192</v>
      </c>
      <c r="BT3" s="397" t="s">
        <v>193</v>
      </c>
      <c r="BU3" s="397" t="s">
        <v>194</v>
      </c>
      <c r="BV3" s="397" t="s">
        <v>195</v>
      </c>
      <c r="BW3" s="397" t="s">
        <v>196</v>
      </c>
      <c r="BX3" s="397" t="s">
        <v>197</v>
      </c>
      <c r="BY3" s="397" t="s">
        <v>198</v>
      </c>
      <c r="BZ3" s="397" t="s">
        <v>199</v>
      </c>
      <c r="CA3" s="397" t="s">
        <v>200</v>
      </c>
      <c r="CB3" s="397" t="s">
        <v>189</v>
      </c>
      <c r="CC3" s="397" t="s">
        <v>190</v>
      </c>
      <c r="CD3" s="397" t="s">
        <v>191</v>
      </c>
      <c r="CE3" s="397" t="s">
        <v>192</v>
      </c>
      <c r="CF3" s="397" t="s">
        <v>193</v>
      </c>
      <c r="CG3" s="397" t="s">
        <v>194</v>
      </c>
      <c r="CH3" s="397" t="s">
        <v>195</v>
      </c>
      <c r="CI3" s="397" t="s">
        <v>196</v>
      </c>
      <c r="CJ3" s="397" t="s">
        <v>197</v>
      </c>
      <c r="CK3" s="397" t="s">
        <v>198</v>
      </c>
      <c r="CL3" s="397" t="s">
        <v>199</v>
      </c>
      <c r="CM3" s="397" t="s">
        <v>200</v>
      </c>
      <c r="CN3" s="397" t="s">
        <v>189</v>
      </c>
      <c r="CO3" s="397" t="s">
        <v>190</v>
      </c>
      <c r="CP3" s="397" t="s">
        <v>191</v>
      </c>
      <c r="CQ3" s="397" t="s">
        <v>192</v>
      </c>
      <c r="CR3" s="397" t="s">
        <v>193</v>
      </c>
      <c r="CS3" s="397" t="s">
        <v>194</v>
      </c>
      <c r="CT3" s="397" t="s">
        <v>195</v>
      </c>
      <c r="CU3" s="397" t="s">
        <v>196</v>
      </c>
      <c r="CV3" s="397" t="s">
        <v>197</v>
      </c>
      <c r="CW3" s="397" t="s">
        <v>198</v>
      </c>
      <c r="CX3" s="397" t="s">
        <v>199</v>
      </c>
      <c r="CY3" s="397" t="s">
        <v>200</v>
      </c>
      <c r="CZ3" s="397" t="s">
        <v>189</v>
      </c>
      <c r="DA3" s="397" t="s">
        <v>190</v>
      </c>
      <c r="DB3" s="397" t="s">
        <v>191</v>
      </c>
      <c r="DC3" s="397" t="s">
        <v>192</v>
      </c>
      <c r="DD3" s="397" t="s">
        <v>193</v>
      </c>
      <c r="DE3" s="397" t="s">
        <v>194</v>
      </c>
      <c r="DF3" s="397" t="s">
        <v>195</v>
      </c>
      <c r="DG3" s="397" t="s">
        <v>196</v>
      </c>
      <c r="DH3" s="397" t="s">
        <v>197</v>
      </c>
      <c r="DI3" s="397" t="s">
        <v>198</v>
      </c>
      <c r="DJ3" s="397" t="s">
        <v>199</v>
      </c>
      <c r="DK3" s="397" t="s">
        <v>200</v>
      </c>
      <c r="DL3" s="397" t="s">
        <v>189</v>
      </c>
      <c r="DM3" s="397" t="s">
        <v>190</v>
      </c>
      <c r="DN3" s="397" t="s">
        <v>191</v>
      </c>
      <c r="DO3" s="397" t="s">
        <v>192</v>
      </c>
      <c r="DP3" s="397" t="s">
        <v>193</v>
      </c>
      <c r="DQ3" s="397" t="s">
        <v>194</v>
      </c>
      <c r="DR3" s="397" t="s">
        <v>195</v>
      </c>
      <c r="DS3" s="397" t="s">
        <v>196</v>
      </c>
      <c r="DT3" s="397" t="s">
        <v>197</v>
      </c>
      <c r="DU3" s="397" t="s">
        <v>198</v>
      </c>
      <c r="DV3" s="397" t="s">
        <v>199</v>
      </c>
      <c r="DW3" s="397" t="s">
        <v>200</v>
      </c>
    </row>
    <row r="4" spans="1:127" x14ac:dyDescent="0.25">
      <c r="A4" s="392"/>
      <c r="B4" s="392"/>
      <c r="C4" s="398"/>
      <c r="D4" s="398"/>
      <c r="E4" s="392"/>
      <c r="F4" s="393"/>
      <c r="G4" s="392"/>
      <c r="H4" s="392"/>
      <c r="I4" s="392"/>
      <c r="J4" s="392"/>
      <c r="K4" s="392"/>
      <c r="L4" s="392"/>
      <c r="M4" s="392"/>
      <c r="N4" s="392"/>
      <c r="O4" s="392"/>
      <c r="P4" s="392"/>
    </row>
    <row r="5" spans="1:127" ht="14.25" customHeight="1" x14ac:dyDescent="0.25">
      <c r="A5" s="399" t="s">
        <v>201</v>
      </c>
      <c r="B5" s="400">
        <v>61</v>
      </c>
      <c r="C5" s="401" t="s">
        <v>312</v>
      </c>
      <c r="D5" s="402"/>
      <c r="E5" s="403"/>
      <c r="F5" s="404"/>
      <c r="G5" s="405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  <c r="AD5" s="406"/>
      <c r="AE5" s="406"/>
      <c r="AF5" s="406"/>
      <c r="AG5" s="406"/>
      <c r="AH5" s="406"/>
      <c r="AI5" s="406"/>
      <c r="AJ5" s="406"/>
      <c r="AK5" s="406"/>
      <c r="AL5" s="406"/>
      <c r="AM5" s="406"/>
      <c r="AN5" s="406"/>
      <c r="AO5" s="406"/>
      <c r="AP5" s="406"/>
      <c r="AQ5" s="406"/>
      <c r="AR5" s="406"/>
      <c r="AS5" s="406"/>
      <c r="AT5" s="406"/>
      <c r="AU5" s="406"/>
      <c r="AV5" s="406"/>
      <c r="AW5" s="406"/>
      <c r="AX5" s="406"/>
      <c r="AY5" s="406"/>
      <c r="AZ5" s="406"/>
      <c r="BA5" s="406"/>
      <c r="BB5" s="406"/>
      <c r="BC5" s="406"/>
      <c r="BD5" s="406"/>
      <c r="BE5" s="406"/>
      <c r="BF5" s="406"/>
      <c r="BG5" s="406"/>
      <c r="BH5" s="406"/>
      <c r="BI5" s="406"/>
      <c r="BJ5" s="406"/>
      <c r="BK5" s="406"/>
      <c r="BL5" s="406"/>
      <c r="BM5" s="406"/>
      <c r="BN5" s="406"/>
      <c r="BO5" s="406"/>
      <c r="BP5" s="406"/>
      <c r="BQ5" s="406"/>
      <c r="BR5" s="406"/>
      <c r="BS5" s="406"/>
      <c r="BT5" s="406"/>
      <c r="BU5" s="406"/>
      <c r="BV5" s="406"/>
      <c r="BW5" s="406"/>
      <c r="BX5" s="406"/>
      <c r="BY5" s="406"/>
      <c r="BZ5" s="406"/>
      <c r="CA5" s="406"/>
      <c r="CB5" s="406"/>
      <c r="CC5" s="406"/>
      <c r="CD5" s="406"/>
      <c r="CE5" s="406"/>
      <c r="CF5" s="406"/>
      <c r="CG5" s="406"/>
      <c r="CH5" s="406"/>
      <c r="CI5" s="406"/>
      <c r="CJ5" s="406"/>
      <c r="CK5" s="406"/>
      <c r="CL5" s="406"/>
      <c r="CM5" s="406"/>
      <c r="CN5" s="406"/>
      <c r="CO5" s="406"/>
      <c r="CP5" s="406"/>
      <c r="CQ5" s="406"/>
      <c r="CR5" s="406"/>
      <c r="CS5" s="406"/>
      <c r="CT5" s="406"/>
      <c r="CU5" s="406"/>
      <c r="CV5" s="406"/>
      <c r="CW5" s="406"/>
      <c r="CX5" s="406"/>
      <c r="CY5" s="406"/>
      <c r="CZ5" s="406"/>
      <c r="DA5" s="406"/>
      <c r="DB5" s="406"/>
      <c r="DC5" s="406"/>
      <c r="DD5" s="406"/>
      <c r="DE5" s="406"/>
      <c r="DF5" s="406"/>
      <c r="DG5" s="406"/>
      <c r="DH5" s="406"/>
      <c r="DI5" s="406"/>
      <c r="DJ5" s="406"/>
      <c r="DK5" s="406"/>
      <c r="DL5" s="406"/>
      <c r="DM5" s="406"/>
      <c r="DN5" s="406"/>
      <c r="DO5" s="406"/>
      <c r="DP5" s="406"/>
      <c r="DQ5" s="406"/>
      <c r="DR5" s="406"/>
      <c r="DS5" s="406"/>
      <c r="DT5" s="406"/>
      <c r="DU5" s="406"/>
      <c r="DV5" s="406"/>
      <c r="DW5" s="406"/>
    </row>
    <row r="6" spans="1:127" ht="14.25" customHeight="1" x14ac:dyDescent="0.25">
      <c r="A6" s="399" t="s">
        <v>205</v>
      </c>
      <c r="B6" s="400">
        <v>105.5</v>
      </c>
      <c r="C6" s="401" t="s">
        <v>313</v>
      </c>
      <c r="D6" s="398"/>
      <c r="E6" s="407"/>
      <c r="F6" s="408"/>
      <c r="G6" s="409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4"/>
      <c r="S6" s="394"/>
      <c r="T6" s="394"/>
      <c r="U6" s="394"/>
      <c r="V6" s="394"/>
      <c r="W6" s="394"/>
      <c r="X6" s="394"/>
      <c r="Y6" s="394"/>
      <c r="Z6" s="394"/>
      <c r="AA6" s="394"/>
      <c r="AB6" s="394"/>
      <c r="AC6" s="394"/>
      <c r="AD6" s="394"/>
      <c r="AE6" s="394"/>
      <c r="AF6" s="394"/>
      <c r="AG6" s="394"/>
      <c r="AH6" s="394"/>
      <c r="AI6" s="394"/>
      <c r="AJ6" s="394"/>
      <c r="AK6" s="394"/>
      <c r="AL6" s="394"/>
      <c r="AM6" s="394"/>
      <c r="AN6" s="394"/>
      <c r="AO6" s="394"/>
      <c r="AP6" s="394"/>
      <c r="AQ6" s="394"/>
      <c r="AR6" s="394"/>
      <c r="AS6" s="394"/>
      <c r="AT6" s="394"/>
      <c r="AU6" s="394"/>
      <c r="AV6" s="394"/>
      <c r="AW6" s="394"/>
      <c r="AX6" s="394"/>
      <c r="AY6" s="394"/>
      <c r="AZ6" s="394"/>
      <c r="BA6" s="394"/>
      <c r="BB6" s="394"/>
      <c r="BC6" s="394"/>
      <c r="BD6" s="394"/>
      <c r="BE6" s="394"/>
      <c r="BF6" s="394"/>
      <c r="BG6" s="394"/>
      <c r="BH6" s="394"/>
      <c r="BI6" s="394"/>
      <c r="BJ6" s="394"/>
      <c r="BK6" s="394"/>
      <c r="BL6" s="394"/>
      <c r="BM6" s="394"/>
      <c r="BN6" s="394"/>
      <c r="BO6" s="394"/>
      <c r="BP6" s="394"/>
      <c r="BQ6" s="394"/>
      <c r="BR6" s="394"/>
      <c r="BS6" s="394"/>
      <c r="BT6" s="394"/>
      <c r="BU6" s="394"/>
      <c r="BV6" s="394"/>
      <c r="BW6" s="394"/>
      <c r="BX6" s="394"/>
      <c r="BY6" s="394"/>
      <c r="BZ6" s="394"/>
      <c r="CA6" s="394"/>
      <c r="CB6" s="394"/>
      <c r="CC6" s="394"/>
      <c r="CD6" s="394"/>
      <c r="CE6" s="394"/>
      <c r="CF6" s="394"/>
      <c r="CG6" s="394"/>
      <c r="CH6" s="394"/>
      <c r="CI6" s="394"/>
      <c r="CJ6" s="394"/>
      <c r="CK6" s="394"/>
      <c r="CL6" s="394"/>
      <c r="CM6" s="394"/>
      <c r="CN6" s="394"/>
      <c r="CO6" s="394"/>
      <c r="CP6" s="394"/>
      <c r="CQ6" s="394"/>
      <c r="CR6" s="394"/>
      <c r="CS6" s="394"/>
      <c r="CT6" s="394"/>
      <c r="CU6" s="394"/>
      <c r="CV6" s="394"/>
      <c r="CW6" s="394"/>
      <c r="CX6" s="394"/>
      <c r="CY6" s="394"/>
      <c r="CZ6" s="394"/>
      <c r="DA6" s="394"/>
      <c r="DB6" s="394"/>
      <c r="DC6" s="394"/>
      <c r="DD6" s="394"/>
      <c r="DE6" s="394"/>
      <c r="DF6" s="394"/>
      <c r="DG6" s="394"/>
      <c r="DH6" s="394"/>
      <c r="DI6" s="394"/>
      <c r="DJ6" s="394"/>
      <c r="DK6" s="394"/>
      <c r="DL6" s="394"/>
      <c r="DM6" s="394"/>
      <c r="DN6" s="394"/>
      <c r="DO6" s="394"/>
      <c r="DP6" s="394"/>
      <c r="DQ6" s="394"/>
      <c r="DR6" s="394"/>
      <c r="DS6" s="394"/>
      <c r="DT6" s="394"/>
      <c r="DU6" s="394"/>
      <c r="DV6" s="394"/>
      <c r="DW6" s="394"/>
    </row>
    <row r="7" spans="1:127" ht="14.25" customHeight="1" x14ac:dyDescent="0.25">
      <c r="A7" s="399" t="s">
        <v>207</v>
      </c>
      <c r="B7" s="400">
        <v>105.5</v>
      </c>
      <c r="C7" s="401" t="s">
        <v>314</v>
      </c>
      <c r="D7" s="398"/>
      <c r="E7" s="403"/>
      <c r="F7" s="404"/>
      <c r="G7" s="409"/>
      <c r="H7" s="406"/>
      <c r="I7" s="406"/>
      <c r="J7" s="406"/>
      <c r="K7" s="406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  <c r="AA7" s="394"/>
      <c r="AB7" s="394"/>
      <c r="AC7" s="394"/>
      <c r="AD7" s="394"/>
      <c r="AE7" s="394"/>
      <c r="AF7" s="394"/>
      <c r="AG7" s="394"/>
      <c r="AH7" s="394"/>
      <c r="AI7" s="394"/>
      <c r="AJ7" s="394"/>
      <c r="AK7" s="394"/>
      <c r="AL7" s="394"/>
      <c r="AM7" s="394"/>
      <c r="AN7" s="394"/>
      <c r="AO7" s="394"/>
      <c r="AP7" s="394"/>
      <c r="AQ7" s="394"/>
      <c r="AR7" s="394"/>
      <c r="AS7" s="394"/>
      <c r="AT7" s="394"/>
      <c r="AU7" s="394"/>
      <c r="AV7" s="394"/>
      <c r="AW7" s="394"/>
      <c r="AX7" s="394"/>
      <c r="AY7" s="394"/>
      <c r="AZ7" s="394"/>
      <c r="BA7" s="394"/>
      <c r="BB7" s="394"/>
      <c r="BC7" s="394"/>
      <c r="BD7" s="394"/>
      <c r="BE7" s="394"/>
      <c r="BF7" s="394"/>
      <c r="BG7" s="394"/>
      <c r="BH7" s="394"/>
      <c r="BI7" s="394"/>
      <c r="BJ7" s="394"/>
      <c r="BK7" s="394"/>
      <c r="BL7" s="394"/>
      <c r="BM7" s="394"/>
      <c r="BN7" s="394"/>
      <c r="BO7" s="394"/>
      <c r="BP7" s="394"/>
      <c r="BQ7" s="394"/>
      <c r="BR7" s="394"/>
      <c r="BS7" s="394"/>
      <c r="BT7" s="394"/>
      <c r="BU7" s="394"/>
      <c r="BV7" s="394"/>
      <c r="BW7" s="394"/>
      <c r="BX7" s="394"/>
      <c r="BY7" s="394"/>
      <c r="BZ7" s="394"/>
      <c r="CA7" s="394"/>
      <c r="CB7" s="394"/>
      <c r="CC7" s="394"/>
      <c r="CD7" s="394"/>
      <c r="CE7" s="394"/>
      <c r="CF7" s="394"/>
      <c r="CG7" s="394"/>
      <c r="CH7" s="394"/>
      <c r="CI7" s="394"/>
      <c r="CJ7" s="394"/>
      <c r="CK7" s="394"/>
      <c r="CL7" s="394"/>
      <c r="CM7" s="394"/>
      <c r="CN7" s="394"/>
      <c r="CO7" s="394"/>
      <c r="CP7" s="394"/>
      <c r="CQ7" s="394"/>
      <c r="CR7" s="394"/>
      <c r="CS7" s="394"/>
      <c r="CT7" s="394"/>
      <c r="CU7" s="394"/>
      <c r="CV7" s="394"/>
      <c r="CW7" s="394"/>
      <c r="CX7" s="394"/>
      <c r="CY7" s="394"/>
      <c r="CZ7" s="394"/>
      <c r="DA7" s="394"/>
      <c r="DB7" s="394"/>
      <c r="DC7" s="394"/>
      <c r="DD7" s="394"/>
      <c r="DE7" s="394"/>
      <c r="DF7" s="394"/>
      <c r="DG7" s="394"/>
      <c r="DH7" s="394"/>
      <c r="DI7" s="394"/>
      <c r="DJ7" s="394"/>
      <c r="DK7" s="394"/>
      <c r="DL7" s="394"/>
      <c r="DM7" s="394"/>
      <c r="DN7" s="394"/>
      <c r="DO7" s="394"/>
      <c r="DP7" s="394"/>
      <c r="DQ7" s="394"/>
      <c r="DR7" s="394"/>
      <c r="DS7" s="394"/>
      <c r="DT7" s="394"/>
      <c r="DU7" s="394"/>
      <c r="DV7" s="394"/>
      <c r="DW7" s="394"/>
    </row>
    <row r="8" spans="1:127" ht="14.25" customHeight="1" x14ac:dyDescent="0.25">
      <c r="A8" s="399" t="s">
        <v>209</v>
      </c>
      <c r="B8" s="400">
        <v>61</v>
      </c>
      <c r="C8" s="401" t="s">
        <v>315</v>
      </c>
      <c r="D8" s="398"/>
      <c r="E8" s="407"/>
      <c r="F8" s="408"/>
      <c r="G8" s="409"/>
      <c r="H8" s="392"/>
      <c r="I8" s="392"/>
      <c r="J8" s="392"/>
      <c r="K8" s="392"/>
      <c r="L8" s="392"/>
      <c r="M8" s="392"/>
      <c r="N8" s="394"/>
      <c r="O8" s="394"/>
      <c r="P8" s="394"/>
      <c r="Q8" s="394"/>
      <c r="R8" s="394"/>
      <c r="S8" s="394"/>
      <c r="T8" s="394"/>
      <c r="U8" s="394"/>
      <c r="V8" s="394"/>
      <c r="W8" s="394"/>
      <c r="X8" s="394"/>
      <c r="Y8" s="394"/>
      <c r="Z8" s="394"/>
      <c r="AA8" s="394"/>
      <c r="AB8" s="394"/>
      <c r="AC8" s="394"/>
      <c r="AD8" s="394"/>
      <c r="AE8" s="394"/>
      <c r="AF8" s="394"/>
      <c r="AG8" s="394"/>
      <c r="AH8" s="394"/>
      <c r="AI8" s="394"/>
      <c r="AJ8" s="394"/>
      <c r="AK8" s="394"/>
      <c r="AL8" s="394"/>
      <c r="AM8" s="394"/>
      <c r="AN8" s="394"/>
      <c r="AO8" s="394"/>
      <c r="AP8" s="394"/>
      <c r="AQ8" s="394"/>
      <c r="AR8" s="394"/>
      <c r="AS8" s="394"/>
      <c r="AT8" s="394"/>
      <c r="AU8" s="394"/>
      <c r="AV8" s="394"/>
      <c r="AW8" s="394"/>
      <c r="AX8" s="394"/>
      <c r="AY8" s="394"/>
      <c r="AZ8" s="394"/>
      <c r="BA8" s="394"/>
      <c r="BB8" s="394"/>
      <c r="BC8" s="394"/>
      <c r="BD8" s="394"/>
      <c r="BE8" s="394"/>
      <c r="BF8" s="394"/>
      <c r="BG8" s="394"/>
      <c r="BH8" s="394"/>
      <c r="BI8" s="394"/>
      <c r="BJ8" s="394"/>
      <c r="BK8" s="394"/>
      <c r="BL8" s="394"/>
      <c r="BM8" s="394"/>
      <c r="BN8" s="394"/>
      <c r="BO8" s="394"/>
      <c r="BP8" s="394"/>
      <c r="BQ8" s="394"/>
      <c r="BR8" s="394"/>
      <c r="BS8" s="394"/>
      <c r="BT8" s="394"/>
      <c r="BU8" s="394"/>
      <c r="BV8" s="394"/>
      <c r="BW8" s="394"/>
      <c r="BX8" s="394"/>
      <c r="BY8" s="394"/>
      <c r="BZ8" s="394"/>
      <c r="CA8" s="394"/>
      <c r="CB8" s="394"/>
      <c r="CC8" s="394"/>
      <c r="CD8" s="394"/>
      <c r="CE8" s="394"/>
      <c r="CF8" s="394"/>
      <c r="CG8" s="394"/>
      <c r="CH8" s="394"/>
      <c r="CI8" s="394"/>
      <c r="CJ8" s="394"/>
      <c r="CK8" s="394"/>
      <c r="CL8" s="394"/>
      <c r="CM8" s="394"/>
      <c r="CN8" s="394"/>
      <c r="CO8" s="394"/>
      <c r="CP8" s="394"/>
      <c r="CQ8" s="394"/>
      <c r="CR8" s="394"/>
      <c r="CS8" s="394"/>
      <c r="CT8" s="394"/>
      <c r="CU8" s="394"/>
      <c r="CV8" s="394"/>
      <c r="CW8" s="394"/>
      <c r="CX8" s="394"/>
      <c r="CY8" s="394"/>
      <c r="CZ8" s="394"/>
      <c r="DA8" s="394"/>
      <c r="DB8" s="394"/>
      <c r="DC8" s="394"/>
      <c r="DD8" s="394"/>
      <c r="DE8" s="394"/>
      <c r="DF8" s="394"/>
      <c r="DG8" s="394"/>
      <c r="DH8" s="394"/>
      <c r="DI8" s="394"/>
      <c r="DJ8" s="394"/>
      <c r="DK8" s="394"/>
      <c r="DL8" s="394"/>
      <c r="DM8" s="394"/>
      <c r="DN8" s="394"/>
      <c r="DO8" s="394"/>
      <c r="DP8" s="394"/>
      <c r="DQ8" s="394"/>
      <c r="DR8" s="394"/>
      <c r="DS8" s="394"/>
      <c r="DT8" s="394"/>
      <c r="DU8" s="394"/>
      <c r="DV8" s="394"/>
      <c r="DW8" s="394"/>
    </row>
    <row r="9" spans="1:127" ht="14.25" customHeight="1" x14ac:dyDescent="0.25">
      <c r="A9" s="399" t="s">
        <v>211</v>
      </c>
      <c r="B9" s="400">
        <v>106.5</v>
      </c>
      <c r="C9" s="401" t="s">
        <v>316</v>
      </c>
      <c r="D9" s="402"/>
      <c r="E9" s="403"/>
      <c r="F9" s="404"/>
      <c r="G9" s="405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  <c r="AA9" s="406"/>
      <c r="AB9" s="406"/>
      <c r="AC9" s="406"/>
      <c r="AD9" s="406"/>
      <c r="AE9" s="406"/>
      <c r="AF9" s="406"/>
      <c r="AG9" s="406"/>
      <c r="AH9" s="406"/>
      <c r="AI9" s="406"/>
      <c r="AJ9" s="406"/>
      <c r="AK9" s="406"/>
      <c r="AL9" s="406"/>
      <c r="AM9" s="406"/>
      <c r="AN9" s="406"/>
      <c r="AO9" s="406"/>
      <c r="AP9" s="406"/>
      <c r="AQ9" s="406"/>
      <c r="AR9" s="406"/>
      <c r="AS9" s="406"/>
      <c r="AT9" s="406"/>
      <c r="AU9" s="406"/>
      <c r="AV9" s="406"/>
      <c r="AW9" s="406"/>
      <c r="AX9" s="406"/>
      <c r="AY9" s="406"/>
      <c r="AZ9" s="406"/>
      <c r="BA9" s="406"/>
      <c r="BB9" s="406"/>
      <c r="BC9" s="406"/>
      <c r="BD9" s="406"/>
      <c r="BE9" s="406"/>
      <c r="BF9" s="406"/>
      <c r="BG9" s="406"/>
      <c r="BH9" s="406"/>
      <c r="BI9" s="406"/>
      <c r="BJ9" s="406"/>
      <c r="BK9" s="406"/>
      <c r="BL9" s="406"/>
      <c r="BM9" s="406"/>
      <c r="BN9" s="406"/>
      <c r="BO9" s="406"/>
      <c r="BP9" s="406"/>
      <c r="BQ9" s="406"/>
      <c r="BR9" s="406"/>
      <c r="BS9" s="406"/>
      <c r="BT9" s="406"/>
      <c r="BU9" s="406"/>
      <c r="BV9" s="406"/>
      <c r="BW9" s="406"/>
      <c r="BX9" s="406"/>
      <c r="BY9" s="406"/>
      <c r="BZ9" s="406"/>
      <c r="CA9" s="406"/>
      <c r="CB9" s="406"/>
      <c r="CC9" s="406"/>
      <c r="CD9" s="406"/>
      <c r="CE9" s="406"/>
      <c r="CF9" s="406"/>
      <c r="CG9" s="406"/>
      <c r="CH9" s="406"/>
      <c r="CI9" s="406"/>
      <c r="CJ9" s="406"/>
      <c r="CK9" s="406"/>
      <c r="CL9" s="406"/>
      <c r="CM9" s="406"/>
      <c r="CN9" s="406"/>
      <c r="CO9" s="406"/>
      <c r="CP9" s="406"/>
      <c r="CQ9" s="406"/>
      <c r="CR9" s="406"/>
      <c r="CS9" s="406"/>
      <c r="CT9" s="406"/>
      <c r="CU9" s="406"/>
      <c r="CV9" s="406"/>
      <c r="CW9" s="406"/>
      <c r="CX9" s="406"/>
      <c r="CY9" s="406"/>
      <c r="CZ9" s="406"/>
      <c r="DA9" s="406"/>
      <c r="DB9" s="406"/>
      <c r="DC9" s="406"/>
      <c r="DD9" s="406"/>
      <c r="DE9" s="406"/>
      <c r="DF9" s="406"/>
      <c r="DG9" s="406"/>
      <c r="DH9" s="406"/>
      <c r="DI9" s="406"/>
      <c r="DJ9" s="406"/>
      <c r="DK9" s="406"/>
      <c r="DL9" s="406"/>
      <c r="DM9" s="406"/>
      <c r="DN9" s="406"/>
      <c r="DO9" s="406"/>
      <c r="DP9" s="406"/>
      <c r="DQ9" s="406"/>
      <c r="DR9" s="406"/>
      <c r="DS9" s="406"/>
      <c r="DT9" s="406"/>
      <c r="DU9" s="406"/>
      <c r="DV9" s="406"/>
      <c r="DW9" s="406"/>
    </row>
    <row r="10" spans="1:127" ht="14.25" customHeight="1" x14ac:dyDescent="0.25">
      <c r="A10" s="399" t="s">
        <v>213</v>
      </c>
      <c r="B10" s="400">
        <v>101.8</v>
      </c>
      <c r="C10" s="401" t="s">
        <v>317</v>
      </c>
      <c r="D10" s="402"/>
      <c r="E10" s="410"/>
      <c r="F10" s="411"/>
      <c r="G10" s="412"/>
      <c r="H10" s="413"/>
      <c r="I10" s="413"/>
      <c r="J10" s="413"/>
      <c r="K10" s="413"/>
      <c r="L10" s="413"/>
      <c r="M10" s="413"/>
      <c r="N10" s="413"/>
      <c r="O10" s="413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  <c r="AA10" s="406"/>
      <c r="AB10" s="406"/>
      <c r="AC10" s="406"/>
      <c r="AD10" s="406"/>
      <c r="AE10" s="406"/>
      <c r="AF10" s="406"/>
      <c r="AG10" s="406"/>
      <c r="AH10" s="406"/>
      <c r="AI10" s="406"/>
      <c r="AJ10" s="406"/>
      <c r="AK10" s="406"/>
      <c r="AL10" s="406"/>
      <c r="AM10" s="406"/>
      <c r="AN10" s="406"/>
      <c r="AO10" s="406"/>
      <c r="AP10" s="406"/>
      <c r="AQ10" s="406"/>
      <c r="AR10" s="406"/>
      <c r="AS10" s="406"/>
      <c r="AT10" s="406"/>
      <c r="AU10" s="406"/>
      <c r="AV10" s="406"/>
      <c r="AW10" s="406"/>
      <c r="AX10" s="406"/>
      <c r="AY10" s="406"/>
      <c r="AZ10" s="406"/>
      <c r="BA10" s="406"/>
      <c r="BB10" s="406"/>
      <c r="BC10" s="406"/>
      <c r="BD10" s="406"/>
      <c r="BE10" s="406"/>
      <c r="BF10" s="406"/>
      <c r="BG10" s="406"/>
      <c r="BH10" s="406"/>
      <c r="BI10" s="406"/>
      <c r="BJ10" s="406"/>
      <c r="BK10" s="406"/>
      <c r="BL10" s="406"/>
      <c r="BM10" s="406"/>
      <c r="BN10" s="406"/>
      <c r="BO10" s="406"/>
      <c r="BP10" s="406"/>
      <c r="BQ10" s="406"/>
      <c r="BR10" s="406"/>
      <c r="BS10" s="406"/>
      <c r="BT10" s="406"/>
      <c r="BU10" s="406"/>
      <c r="BV10" s="406"/>
      <c r="BW10" s="406"/>
      <c r="BX10" s="406"/>
      <c r="BY10" s="406"/>
      <c r="BZ10" s="406"/>
      <c r="CA10" s="406"/>
      <c r="CB10" s="406"/>
      <c r="CC10" s="406"/>
      <c r="CD10" s="406"/>
      <c r="CE10" s="406"/>
      <c r="CF10" s="406"/>
      <c r="CG10" s="406"/>
      <c r="CH10" s="406"/>
      <c r="CI10" s="406"/>
      <c r="CJ10" s="406"/>
      <c r="CK10" s="406"/>
      <c r="CL10" s="406"/>
      <c r="CM10" s="406"/>
      <c r="CN10" s="406"/>
      <c r="CO10" s="406"/>
      <c r="CP10" s="406"/>
      <c r="CQ10" s="406"/>
      <c r="CR10" s="406"/>
      <c r="CS10" s="406"/>
      <c r="CT10" s="406"/>
      <c r="CU10" s="406"/>
      <c r="CV10" s="406"/>
      <c r="CW10" s="406"/>
      <c r="CX10" s="406"/>
      <c r="CY10" s="406"/>
      <c r="CZ10" s="406"/>
      <c r="DA10" s="406"/>
      <c r="DB10" s="406"/>
      <c r="DC10" s="406"/>
      <c r="DD10" s="406"/>
      <c r="DE10" s="406"/>
      <c r="DF10" s="406"/>
      <c r="DG10" s="406"/>
      <c r="DH10" s="406"/>
      <c r="DI10" s="406"/>
      <c r="DJ10" s="406"/>
      <c r="DK10" s="406"/>
      <c r="DL10" s="406"/>
      <c r="DM10" s="406"/>
      <c r="DN10" s="406"/>
      <c r="DO10" s="406"/>
      <c r="DP10" s="406"/>
      <c r="DQ10" s="406"/>
      <c r="DR10" s="406"/>
      <c r="DS10" s="406"/>
      <c r="DT10" s="406"/>
      <c r="DU10" s="406"/>
      <c r="DV10" s="406"/>
      <c r="DW10" s="406"/>
    </row>
    <row r="11" spans="1:127" ht="14.25" customHeight="1" x14ac:dyDescent="0.25">
      <c r="A11" s="399" t="s">
        <v>215</v>
      </c>
      <c r="B11" s="400">
        <v>100.5</v>
      </c>
      <c r="C11" s="401" t="s">
        <v>318</v>
      </c>
      <c r="D11" s="402"/>
      <c r="E11" s="403"/>
      <c r="F11" s="404"/>
      <c r="G11" s="405"/>
      <c r="H11" s="413"/>
      <c r="I11" s="413"/>
      <c r="J11" s="413"/>
      <c r="K11" s="413"/>
      <c r="L11" s="413"/>
      <c r="M11" s="413"/>
      <c r="N11" s="413"/>
      <c r="O11" s="413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  <c r="AG11" s="406"/>
      <c r="AH11" s="406"/>
      <c r="AI11" s="406"/>
      <c r="AJ11" s="406"/>
      <c r="AK11" s="406"/>
      <c r="AL11" s="406"/>
      <c r="AM11" s="406"/>
      <c r="AN11" s="406"/>
      <c r="AO11" s="406"/>
      <c r="AP11" s="406"/>
      <c r="AQ11" s="406"/>
      <c r="AR11" s="406"/>
      <c r="AS11" s="406"/>
      <c r="AT11" s="406"/>
      <c r="AU11" s="406"/>
      <c r="AV11" s="406"/>
      <c r="AW11" s="406"/>
      <c r="AX11" s="406"/>
      <c r="AY11" s="406"/>
      <c r="AZ11" s="406"/>
      <c r="BA11" s="406"/>
      <c r="BB11" s="406"/>
      <c r="BC11" s="406"/>
      <c r="BD11" s="406"/>
      <c r="BE11" s="406"/>
      <c r="BF11" s="406"/>
      <c r="BG11" s="406"/>
      <c r="BH11" s="406"/>
      <c r="BI11" s="406"/>
      <c r="BJ11" s="406"/>
      <c r="BK11" s="406"/>
      <c r="BL11" s="406"/>
      <c r="BM11" s="406"/>
      <c r="BN11" s="406"/>
      <c r="BO11" s="406"/>
      <c r="BP11" s="406"/>
      <c r="BQ11" s="406"/>
      <c r="BR11" s="406"/>
      <c r="BS11" s="406"/>
      <c r="BT11" s="406"/>
      <c r="BU11" s="406"/>
      <c r="BV11" s="406"/>
      <c r="BW11" s="406"/>
      <c r="BX11" s="406"/>
      <c r="BY11" s="406"/>
      <c r="BZ11" s="406"/>
      <c r="CA11" s="406"/>
      <c r="CB11" s="406"/>
      <c r="CC11" s="406"/>
      <c r="CD11" s="406"/>
      <c r="CE11" s="406"/>
      <c r="CF11" s="406"/>
      <c r="CG11" s="406"/>
      <c r="CH11" s="406"/>
      <c r="CI11" s="406"/>
      <c r="CJ11" s="406"/>
      <c r="CK11" s="406"/>
      <c r="CL11" s="406"/>
      <c r="CM11" s="406"/>
      <c r="CN11" s="406"/>
      <c r="CO11" s="406"/>
      <c r="CP11" s="406"/>
      <c r="CQ11" s="406"/>
      <c r="CR11" s="406"/>
      <c r="CS11" s="406"/>
      <c r="CT11" s="406"/>
      <c r="CU11" s="406"/>
      <c r="CV11" s="406"/>
      <c r="CW11" s="406"/>
      <c r="CX11" s="406"/>
      <c r="CY11" s="406"/>
      <c r="CZ11" s="406"/>
      <c r="DA11" s="406"/>
      <c r="DB11" s="406"/>
      <c r="DC11" s="406"/>
      <c r="DD11" s="406"/>
      <c r="DE11" s="406"/>
      <c r="DF11" s="406"/>
      <c r="DG11" s="406"/>
      <c r="DH11" s="406"/>
      <c r="DI11" s="406"/>
      <c r="DJ11" s="406"/>
      <c r="DK11" s="406"/>
      <c r="DL11" s="406"/>
      <c r="DM11" s="406"/>
      <c r="DN11" s="406"/>
      <c r="DO11" s="406"/>
      <c r="DP11" s="406"/>
      <c r="DQ11" s="406"/>
      <c r="DR11" s="406"/>
      <c r="DS11" s="406"/>
      <c r="DT11" s="406"/>
      <c r="DU11" s="406"/>
      <c r="DV11" s="406"/>
      <c r="DW11" s="406"/>
    </row>
    <row r="12" spans="1:127" ht="14.25" customHeight="1" x14ac:dyDescent="0.25">
      <c r="A12" s="399" t="s">
        <v>217</v>
      </c>
      <c r="B12" s="400">
        <v>133.6</v>
      </c>
      <c r="C12" s="401" t="s">
        <v>319</v>
      </c>
      <c r="D12" s="402"/>
      <c r="E12" s="403"/>
      <c r="F12" s="404"/>
      <c r="G12" s="405"/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  <c r="AE12" s="406"/>
      <c r="AF12" s="406"/>
      <c r="AG12" s="406"/>
      <c r="AH12" s="406"/>
      <c r="AI12" s="406"/>
      <c r="AJ12" s="406"/>
      <c r="AK12" s="406"/>
      <c r="AL12" s="406"/>
      <c r="AM12" s="406"/>
      <c r="AN12" s="406"/>
      <c r="AO12" s="406"/>
      <c r="AP12" s="406"/>
      <c r="AQ12" s="406"/>
      <c r="AR12" s="406"/>
      <c r="AS12" s="406"/>
      <c r="AT12" s="406"/>
      <c r="AU12" s="406"/>
      <c r="AV12" s="406"/>
      <c r="AW12" s="406"/>
      <c r="AX12" s="406"/>
      <c r="AY12" s="406"/>
      <c r="AZ12" s="406"/>
      <c r="BA12" s="406"/>
      <c r="BB12" s="406"/>
      <c r="BC12" s="406"/>
      <c r="BD12" s="406"/>
      <c r="BE12" s="406"/>
      <c r="BF12" s="406"/>
      <c r="BG12" s="406"/>
      <c r="BH12" s="406"/>
      <c r="BI12" s="406"/>
      <c r="BJ12" s="406"/>
      <c r="BK12" s="406"/>
      <c r="BL12" s="406"/>
      <c r="BM12" s="406"/>
      <c r="BN12" s="406"/>
      <c r="BO12" s="406"/>
      <c r="BP12" s="406"/>
      <c r="BQ12" s="406"/>
      <c r="BR12" s="406"/>
      <c r="BS12" s="406"/>
      <c r="BT12" s="406"/>
      <c r="BU12" s="406"/>
      <c r="BV12" s="406"/>
      <c r="BW12" s="406"/>
      <c r="BX12" s="406"/>
      <c r="BY12" s="406"/>
      <c r="BZ12" s="406"/>
      <c r="CA12" s="406"/>
      <c r="CB12" s="406"/>
      <c r="CC12" s="406"/>
      <c r="CD12" s="406"/>
      <c r="CE12" s="406"/>
      <c r="CF12" s="406"/>
      <c r="CG12" s="406"/>
      <c r="CH12" s="406"/>
      <c r="CI12" s="406"/>
      <c r="CJ12" s="406"/>
      <c r="CK12" s="406"/>
      <c r="CL12" s="406"/>
      <c r="CM12" s="406"/>
      <c r="CN12" s="406"/>
      <c r="CO12" s="406"/>
      <c r="CP12" s="406"/>
      <c r="CQ12" s="406"/>
      <c r="CR12" s="406"/>
      <c r="CS12" s="406"/>
      <c r="CT12" s="406"/>
      <c r="CU12" s="406"/>
      <c r="CV12" s="406"/>
      <c r="CW12" s="406"/>
      <c r="CX12" s="406"/>
      <c r="CY12" s="406"/>
      <c r="CZ12" s="406"/>
      <c r="DA12" s="406"/>
      <c r="DB12" s="406"/>
      <c r="DC12" s="406"/>
      <c r="DD12" s="406"/>
      <c r="DE12" s="406"/>
      <c r="DF12" s="406"/>
      <c r="DG12" s="406"/>
      <c r="DH12" s="406"/>
      <c r="DI12" s="406"/>
      <c r="DJ12" s="406"/>
      <c r="DK12" s="406"/>
      <c r="DL12" s="406"/>
      <c r="DM12" s="406"/>
      <c r="DN12" s="406"/>
      <c r="DO12" s="406"/>
      <c r="DP12" s="406"/>
      <c r="DQ12" s="406"/>
      <c r="DR12" s="406"/>
      <c r="DS12" s="406"/>
      <c r="DT12" s="406"/>
      <c r="DU12" s="406"/>
      <c r="DV12" s="406"/>
      <c r="DW12" s="406"/>
    </row>
    <row r="13" spans="1:127" ht="14.25" customHeight="1" x14ac:dyDescent="0.25">
      <c r="A13" s="399" t="s">
        <v>219</v>
      </c>
      <c r="B13" s="400">
        <v>100.9</v>
      </c>
      <c r="C13" s="401" t="s">
        <v>320</v>
      </c>
      <c r="D13" s="402"/>
      <c r="E13" s="403"/>
      <c r="F13" s="404"/>
      <c r="G13" s="405"/>
      <c r="H13" s="406"/>
      <c r="I13" s="406"/>
      <c r="J13" s="406"/>
      <c r="K13" s="406"/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  <c r="AA13" s="406"/>
      <c r="AB13" s="406"/>
      <c r="AC13" s="406"/>
      <c r="AD13" s="406"/>
      <c r="AE13" s="406"/>
      <c r="AF13" s="406"/>
      <c r="AG13" s="406"/>
      <c r="AH13" s="406"/>
      <c r="AI13" s="406"/>
      <c r="AJ13" s="406"/>
      <c r="AK13" s="406"/>
      <c r="AL13" s="406"/>
      <c r="AM13" s="406"/>
      <c r="AN13" s="406"/>
      <c r="AO13" s="406"/>
      <c r="AP13" s="406"/>
      <c r="AQ13" s="406"/>
      <c r="AR13" s="406"/>
      <c r="AS13" s="406"/>
      <c r="AT13" s="406"/>
      <c r="AU13" s="406"/>
      <c r="AV13" s="406"/>
      <c r="AW13" s="406"/>
      <c r="AX13" s="406"/>
      <c r="AY13" s="406"/>
      <c r="AZ13" s="406"/>
      <c r="BA13" s="406"/>
      <c r="BB13" s="406"/>
      <c r="BC13" s="406"/>
      <c r="BD13" s="406"/>
      <c r="BE13" s="406"/>
      <c r="BF13" s="406"/>
      <c r="BG13" s="406"/>
      <c r="BH13" s="406"/>
      <c r="BI13" s="406"/>
      <c r="BJ13" s="406"/>
      <c r="BK13" s="406"/>
      <c r="BL13" s="406"/>
      <c r="BM13" s="406"/>
      <c r="BN13" s="406"/>
      <c r="BO13" s="406"/>
      <c r="BP13" s="406"/>
      <c r="BQ13" s="406"/>
      <c r="BR13" s="406"/>
      <c r="BS13" s="406"/>
      <c r="BT13" s="406"/>
      <c r="BU13" s="406"/>
      <c r="BV13" s="406"/>
      <c r="BW13" s="406"/>
      <c r="BX13" s="406"/>
      <c r="BY13" s="406"/>
      <c r="BZ13" s="406"/>
      <c r="CA13" s="406"/>
      <c r="CB13" s="406"/>
      <c r="CC13" s="406"/>
      <c r="CD13" s="406"/>
      <c r="CE13" s="406"/>
      <c r="CF13" s="406"/>
      <c r="CG13" s="406"/>
      <c r="CH13" s="406"/>
      <c r="CI13" s="406"/>
      <c r="CJ13" s="406"/>
      <c r="CK13" s="406"/>
      <c r="CL13" s="406"/>
      <c r="CM13" s="406"/>
      <c r="CN13" s="406"/>
      <c r="CO13" s="406"/>
      <c r="CP13" s="406"/>
      <c r="CQ13" s="406"/>
      <c r="CR13" s="406"/>
      <c r="CS13" s="406"/>
      <c r="CT13" s="406"/>
      <c r="CU13" s="406"/>
      <c r="CV13" s="406"/>
      <c r="CW13" s="406"/>
      <c r="CX13" s="406"/>
      <c r="CY13" s="406"/>
      <c r="CZ13" s="406"/>
      <c r="DA13" s="406"/>
      <c r="DB13" s="406"/>
      <c r="DC13" s="406"/>
      <c r="DD13" s="406"/>
      <c r="DE13" s="406"/>
      <c r="DF13" s="406"/>
      <c r="DG13" s="406"/>
      <c r="DH13" s="406"/>
      <c r="DI13" s="406"/>
      <c r="DJ13" s="406"/>
      <c r="DK13" s="406"/>
      <c r="DL13" s="406"/>
      <c r="DM13" s="406"/>
      <c r="DN13" s="406"/>
      <c r="DO13" s="406"/>
      <c r="DP13" s="406"/>
      <c r="DQ13" s="406"/>
      <c r="DR13" s="406"/>
      <c r="DS13" s="406"/>
      <c r="DT13" s="406"/>
      <c r="DU13" s="406"/>
      <c r="DV13" s="406"/>
      <c r="DW13" s="406"/>
    </row>
    <row r="14" spans="1:127" ht="14.25" customHeight="1" x14ac:dyDescent="0.25">
      <c r="A14" s="399" t="s">
        <v>220</v>
      </c>
      <c r="B14" s="400">
        <v>63</v>
      </c>
      <c r="C14" s="401" t="s">
        <v>321</v>
      </c>
      <c r="D14" s="398"/>
      <c r="E14" s="407"/>
      <c r="F14" s="408"/>
      <c r="G14" s="409"/>
      <c r="H14" s="394"/>
      <c r="I14" s="394"/>
      <c r="J14" s="394"/>
      <c r="K14" s="394"/>
      <c r="L14" s="394"/>
      <c r="M14" s="394"/>
      <c r="N14" s="394"/>
      <c r="O14" s="394"/>
      <c r="P14" s="394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  <c r="AC14" s="406"/>
      <c r="AD14" s="406"/>
      <c r="AE14" s="406"/>
      <c r="AF14" s="406"/>
      <c r="AG14" s="406"/>
      <c r="AH14" s="406"/>
      <c r="AI14" s="406"/>
      <c r="AJ14" s="406"/>
      <c r="AK14" s="406"/>
      <c r="AL14" s="406"/>
      <c r="AM14" s="406"/>
      <c r="AN14" s="406"/>
      <c r="AO14" s="406"/>
      <c r="AP14" s="406"/>
      <c r="AQ14" s="406"/>
      <c r="AR14" s="406"/>
      <c r="AS14" s="406"/>
      <c r="AT14" s="406"/>
      <c r="AU14" s="406"/>
      <c r="AV14" s="406"/>
      <c r="AW14" s="406"/>
      <c r="AX14" s="406"/>
      <c r="AY14" s="406"/>
      <c r="AZ14" s="406"/>
      <c r="BA14" s="406"/>
      <c r="BB14" s="406"/>
      <c r="BC14" s="406"/>
      <c r="BD14" s="406"/>
      <c r="BE14" s="406"/>
      <c r="BF14" s="406"/>
      <c r="BG14" s="406"/>
      <c r="BH14" s="406"/>
      <c r="BI14" s="406"/>
      <c r="BJ14" s="406"/>
      <c r="BK14" s="406"/>
      <c r="BL14" s="406"/>
      <c r="BM14" s="406"/>
      <c r="BN14" s="406"/>
      <c r="BO14" s="406"/>
      <c r="BP14" s="406"/>
      <c r="BQ14" s="406"/>
      <c r="BR14" s="406"/>
      <c r="BS14" s="406"/>
      <c r="BT14" s="406"/>
      <c r="BU14" s="406"/>
      <c r="BV14" s="406"/>
      <c r="BW14" s="406"/>
      <c r="BX14" s="406"/>
      <c r="BY14" s="406"/>
      <c r="BZ14" s="406"/>
      <c r="CA14" s="406"/>
      <c r="CB14" s="406"/>
      <c r="CC14" s="406"/>
      <c r="CD14" s="406"/>
      <c r="CE14" s="406"/>
      <c r="CF14" s="406"/>
      <c r="CG14" s="406"/>
      <c r="CH14" s="406"/>
      <c r="CI14" s="406"/>
      <c r="CJ14" s="406"/>
      <c r="CK14" s="406"/>
      <c r="CL14" s="406"/>
      <c r="CM14" s="406"/>
      <c r="CN14" s="406"/>
      <c r="CO14" s="406"/>
      <c r="CP14" s="406"/>
      <c r="CQ14" s="406"/>
      <c r="CR14" s="406"/>
      <c r="CS14" s="406"/>
      <c r="CT14" s="406"/>
      <c r="CU14" s="406"/>
      <c r="CV14" s="406"/>
      <c r="CW14" s="406"/>
      <c r="CX14" s="406"/>
      <c r="CY14" s="406"/>
      <c r="CZ14" s="406"/>
      <c r="DA14" s="406"/>
      <c r="DB14" s="406"/>
      <c r="DC14" s="406"/>
      <c r="DD14" s="406"/>
      <c r="DE14" s="406"/>
      <c r="DF14" s="406"/>
      <c r="DG14" s="406"/>
      <c r="DH14" s="406"/>
      <c r="DI14" s="406"/>
      <c r="DJ14" s="406"/>
      <c r="DK14" s="406"/>
      <c r="DL14" s="406"/>
      <c r="DM14" s="406"/>
      <c r="DN14" s="406"/>
      <c r="DO14" s="406"/>
      <c r="DP14" s="406"/>
      <c r="DQ14" s="406"/>
      <c r="DR14" s="406"/>
      <c r="DS14" s="406"/>
      <c r="DT14" s="406"/>
      <c r="DU14" s="406"/>
      <c r="DV14" s="406"/>
      <c r="DW14" s="406"/>
    </row>
    <row r="15" spans="1:127" ht="14.25" customHeight="1" x14ac:dyDescent="0.25">
      <c r="A15" s="399" t="s">
        <v>222</v>
      </c>
      <c r="B15" s="400">
        <v>73.5</v>
      </c>
      <c r="C15" s="401" t="s">
        <v>322</v>
      </c>
      <c r="D15" s="402"/>
      <c r="E15" s="403"/>
      <c r="F15" s="404"/>
      <c r="G15" s="405"/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  <c r="AA15" s="406"/>
      <c r="AB15" s="406"/>
      <c r="AC15" s="406"/>
      <c r="AD15" s="406"/>
      <c r="AE15" s="406"/>
      <c r="AF15" s="406"/>
      <c r="AG15" s="406"/>
      <c r="AH15" s="406"/>
      <c r="AI15" s="406"/>
      <c r="AJ15" s="406"/>
      <c r="AK15" s="406"/>
      <c r="AL15" s="406"/>
      <c r="AM15" s="406"/>
      <c r="AN15" s="406"/>
      <c r="AO15" s="406"/>
      <c r="AP15" s="406"/>
      <c r="AQ15" s="406"/>
      <c r="AR15" s="406"/>
      <c r="AS15" s="406"/>
      <c r="AT15" s="406"/>
      <c r="AU15" s="406"/>
      <c r="AV15" s="406"/>
      <c r="AW15" s="406"/>
      <c r="AX15" s="406"/>
      <c r="AY15" s="406"/>
      <c r="AZ15" s="406"/>
      <c r="BA15" s="406"/>
      <c r="BB15" s="406"/>
      <c r="BC15" s="406"/>
      <c r="BD15" s="406"/>
      <c r="BE15" s="406"/>
      <c r="BF15" s="406"/>
      <c r="BG15" s="406"/>
      <c r="BH15" s="406"/>
      <c r="BI15" s="406"/>
      <c r="BJ15" s="406"/>
      <c r="BK15" s="406"/>
      <c r="BL15" s="406"/>
      <c r="BM15" s="406"/>
      <c r="BN15" s="406"/>
      <c r="BO15" s="406"/>
      <c r="BP15" s="406"/>
      <c r="BQ15" s="406"/>
      <c r="BR15" s="406"/>
      <c r="BS15" s="406"/>
      <c r="BT15" s="406"/>
      <c r="BU15" s="406"/>
      <c r="BV15" s="406"/>
      <c r="BW15" s="406"/>
      <c r="BX15" s="406"/>
      <c r="BY15" s="406"/>
      <c r="BZ15" s="406"/>
      <c r="CA15" s="406"/>
      <c r="CB15" s="406"/>
      <c r="CC15" s="406"/>
      <c r="CD15" s="406"/>
      <c r="CE15" s="406"/>
      <c r="CF15" s="406"/>
      <c r="CG15" s="406"/>
      <c r="CH15" s="406"/>
      <c r="CI15" s="406"/>
      <c r="CJ15" s="406"/>
      <c r="CK15" s="406"/>
      <c r="CL15" s="406"/>
      <c r="CM15" s="406"/>
      <c r="CN15" s="406"/>
      <c r="CO15" s="406"/>
      <c r="CP15" s="406"/>
      <c r="CQ15" s="406"/>
      <c r="CR15" s="406"/>
      <c r="CS15" s="406"/>
      <c r="CT15" s="406"/>
      <c r="CU15" s="406"/>
      <c r="CV15" s="406"/>
      <c r="CW15" s="406"/>
      <c r="CX15" s="406"/>
      <c r="CY15" s="406"/>
      <c r="CZ15" s="406"/>
      <c r="DA15" s="406"/>
      <c r="DB15" s="406"/>
      <c r="DC15" s="406"/>
      <c r="DD15" s="406"/>
      <c r="DE15" s="406"/>
      <c r="DF15" s="406"/>
      <c r="DG15" s="406"/>
      <c r="DH15" s="406"/>
      <c r="DI15" s="406"/>
      <c r="DJ15" s="406"/>
      <c r="DK15" s="406"/>
      <c r="DL15" s="406"/>
      <c r="DM15" s="406"/>
      <c r="DN15" s="406"/>
      <c r="DO15" s="406"/>
      <c r="DP15" s="406"/>
      <c r="DQ15" s="406"/>
      <c r="DR15" s="406"/>
      <c r="DS15" s="406"/>
      <c r="DT15" s="406"/>
      <c r="DU15" s="406"/>
      <c r="DV15" s="406"/>
      <c r="DW15" s="406"/>
    </row>
    <row r="16" spans="1:127" ht="14.25" customHeight="1" x14ac:dyDescent="0.25">
      <c r="A16" s="399" t="s">
        <v>223</v>
      </c>
      <c r="B16" s="400">
        <v>73.5</v>
      </c>
      <c r="C16" s="401" t="s">
        <v>312</v>
      </c>
      <c r="D16" s="402"/>
      <c r="E16" s="410"/>
      <c r="F16" s="411"/>
      <c r="G16" s="405"/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  <c r="AC16" s="406"/>
      <c r="AD16" s="406"/>
      <c r="AE16" s="406"/>
      <c r="AF16" s="406"/>
      <c r="AG16" s="406"/>
      <c r="AH16" s="406"/>
      <c r="AI16" s="406"/>
      <c r="AJ16" s="406"/>
      <c r="AK16" s="406"/>
      <c r="AL16" s="406"/>
      <c r="AM16" s="406"/>
      <c r="AN16" s="406"/>
      <c r="AO16" s="406"/>
      <c r="AP16" s="406"/>
      <c r="AQ16" s="406"/>
      <c r="AR16" s="406"/>
      <c r="AS16" s="406"/>
      <c r="AT16" s="406"/>
      <c r="AU16" s="406"/>
      <c r="AV16" s="406"/>
      <c r="AW16" s="406"/>
      <c r="AX16" s="406"/>
      <c r="AY16" s="406"/>
      <c r="AZ16" s="406"/>
      <c r="BA16" s="406"/>
      <c r="BB16" s="406"/>
      <c r="BC16" s="406"/>
      <c r="BD16" s="406"/>
      <c r="BE16" s="406"/>
      <c r="BF16" s="406"/>
      <c r="BG16" s="406"/>
      <c r="BH16" s="406"/>
      <c r="BI16" s="406"/>
      <c r="BJ16" s="406"/>
      <c r="BK16" s="406"/>
      <c r="BL16" s="406"/>
      <c r="BM16" s="406"/>
      <c r="BN16" s="406"/>
      <c r="BO16" s="406"/>
      <c r="BP16" s="406"/>
      <c r="BQ16" s="406"/>
      <c r="BR16" s="406"/>
      <c r="BS16" s="406"/>
      <c r="BT16" s="406"/>
      <c r="BU16" s="406"/>
      <c r="BV16" s="406"/>
      <c r="BW16" s="406"/>
      <c r="BX16" s="406"/>
      <c r="BY16" s="406"/>
      <c r="BZ16" s="406"/>
      <c r="CA16" s="406"/>
      <c r="CB16" s="406"/>
      <c r="CC16" s="406"/>
      <c r="CD16" s="406"/>
      <c r="CE16" s="406"/>
      <c r="CF16" s="406"/>
      <c r="CG16" s="406"/>
      <c r="CH16" s="406"/>
      <c r="CI16" s="406"/>
      <c r="CJ16" s="406"/>
      <c r="CK16" s="406"/>
      <c r="CL16" s="406"/>
      <c r="CM16" s="406"/>
      <c r="CN16" s="406"/>
      <c r="CO16" s="406"/>
      <c r="CP16" s="406"/>
      <c r="CQ16" s="406"/>
      <c r="CR16" s="406"/>
      <c r="CS16" s="406"/>
      <c r="CT16" s="406"/>
      <c r="CU16" s="406"/>
      <c r="CV16" s="406"/>
      <c r="CW16" s="406"/>
      <c r="CX16" s="406"/>
      <c r="CY16" s="406"/>
      <c r="CZ16" s="406"/>
      <c r="DA16" s="406"/>
      <c r="DB16" s="406"/>
      <c r="DC16" s="406"/>
      <c r="DD16" s="406"/>
      <c r="DE16" s="406"/>
      <c r="DF16" s="406"/>
      <c r="DG16" s="406"/>
      <c r="DH16" s="406"/>
      <c r="DI16" s="406"/>
      <c r="DJ16" s="406"/>
      <c r="DK16" s="406"/>
      <c r="DL16" s="406"/>
      <c r="DM16" s="406"/>
      <c r="DN16" s="406"/>
      <c r="DO16" s="406"/>
      <c r="DP16" s="406"/>
      <c r="DQ16" s="406"/>
      <c r="DR16" s="406"/>
      <c r="DS16" s="406"/>
      <c r="DT16" s="406"/>
      <c r="DU16" s="406"/>
      <c r="DV16" s="406"/>
      <c r="DW16" s="406"/>
    </row>
    <row r="17" spans="1:127" ht="14.25" customHeight="1" x14ac:dyDescent="0.25">
      <c r="A17" s="399" t="s">
        <v>224</v>
      </c>
      <c r="B17" s="400">
        <v>73.5</v>
      </c>
      <c r="C17" s="401" t="s">
        <v>312</v>
      </c>
      <c r="D17" s="398"/>
      <c r="E17" s="407"/>
      <c r="F17" s="408"/>
      <c r="G17" s="409"/>
      <c r="H17" s="392"/>
      <c r="I17" s="392"/>
      <c r="J17" s="392"/>
      <c r="K17" s="392"/>
      <c r="L17" s="392"/>
      <c r="M17" s="392"/>
      <c r="N17" s="392"/>
      <c r="O17" s="392"/>
      <c r="P17" s="392"/>
      <c r="Q17" s="392"/>
      <c r="R17" s="392"/>
      <c r="S17" s="406"/>
      <c r="T17" s="406"/>
      <c r="U17" s="406"/>
      <c r="V17" s="406"/>
      <c r="W17" s="406"/>
      <c r="X17" s="406"/>
      <c r="Y17" s="406"/>
      <c r="Z17" s="406"/>
      <c r="AA17" s="406"/>
      <c r="AB17" s="406"/>
      <c r="AC17" s="406"/>
      <c r="AD17" s="406"/>
      <c r="AE17" s="406"/>
      <c r="AF17" s="406"/>
      <c r="AG17" s="406"/>
      <c r="AH17" s="406"/>
      <c r="AI17" s="406"/>
      <c r="AJ17" s="406"/>
      <c r="AK17" s="406"/>
      <c r="AL17" s="406"/>
      <c r="AM17" s="406"/>
      <c r="AN17" s="406"/>
      <c r="AO17" s="406"/>
      <c r="AP17" s="406"/>
      <c r="AQ17" s="406"/>
      <c r="AR17" s="406"/>
      <c r="AS17" s="406"/>
      <c r="AT17" s="406"/>
      <c r="AU17" s="406"/>
      <c r="AV17" s="406"/>
      <c r="AW17" s="406"/>
      <c r="AX17" s="406"/>
      <c r="AY17" s="406"/>
      <c r="AZ17" s="406"/>
      <c r="BA17" s="406"/>
      <c r="BB17" s="406"/>
      <c r="BC17" s="406"/>
      <c r="BD17" s="406"/>
      <c r="BE17" s="406"/>
      <c r="BF17" s="406"/>
      <c r="BG17" s="406"/>
      <c r="BH17" s="406"/>
      <c r="BI17" s="406"/>
      <c r="BJ17" s="406"/>
      <c r="BK17" s="406"/>
      <c r="BL17" s="406"/>
      <c r="BM17" s="406"/>
      <c r="BN17" s="406"/>
      <c r="BO17" s="406"/>
      <c r="BP17" s="406"/>
      <c r="BQ17" s="406"/>
      <c r="BR17" s="406"/>
      <c r="BS17" s="406"/>
      <c r="BT17" s="406"/>
      <c r="BU17" s="406"/>
      <c r="BV17" s="406"/>
      <c r="BW17" s="406"/>
      <c r="BX17" s="406"/>
      <c r="BY17" s="406"/>
      <c r="BZ17" s="406"/>
      <c r="CA17" s="406"/>
      <c r="CB17" s="406"/>
      <c r="CC17" s="406"/>
      <c r="CD17" s="406"/>
      <c r="CE17" s="406"/>
      <c r="CF17" s="406"/>
      <c r="CG17" s="406"/>
      <c r="CH17" s="406"/>
      <c r="CI17" s="406"/>
      <c r="CJ17" s="406"/>
      <c r="CK17" s="406"/>
      <c r="CL17" s="406"/>
      <c r="CM17" s="406"/>
      <c r="CN17" s="406"/>
      <c r="CO17" s="406"/>
      <c r="CP17" s="406"/>
      <c r="CQ17" s="406"/>
      <c r="CR17" s="406"/>
      <c r="CS17" s="406"/>
      <c r="CT17" s="406"/>
      <c r="CU17" s="406"/>
      <c r="CV17" s="406"/>
      <c r="CW17" s="406"/>
      <c r="CX17" s="406"/>
      <c r="CY17" s="406"/>
      <c r="CZ17" s="406"/>
      <c r="DA17" s="406"/>
      <c r="DB17" s="406"/>
      <c r="DC17" s="406"/>
      <c r="DD17" s="406"/>
      <c r="DE17" s="406"/>
      <c r="DF17" s="406"/>
      <c r="DG17" s="406"/>
      <c r="DH17" s="406"/>
      <c r="DI17" s="406"/>
      <c r="DJ17" s="406"/>
      <c r="DK17" s="406"/>
      <c r="DL17" s="406"/>
      <c r="DM17" s="406"/>
      <c r="DN17" s="406"/>
      <c r="DO17" s="406"/>
      <c r="DP17" s="406"/>
      <c r="DQ17" s="406"/>
      <c r="DR17" s="406"/>
      <c r="DS17" s="406"/>
      <c r="DT17" s="406"/>
      <c r="DU17" s="406"/>
      <c r="DV17" s="406"/>
      <c r="DW17" s="406"/>
    </row>
    <row r="18" spans="1:127" ht="14.25" customHeight="1" x14ac:dyDescent="0.25">
      <c r="A18" s="399" t="s">
        <v>226</v>
      </c>
      <c r="B18" s="400">
        <v>114.8</v>
      </c>
      <c r="C18" s="401" t="s">
        <v>312</v>
      </c>
      <c r="D18" s="398"/>
      <c r="E18" s="407"/>
      <c r="F18" s="408"/>
      <c r="G18" s="409"/>
      <c r="H18" s="392"/>
      <c r="I18" s="392"/>
      <c r="J18" s="392"/>
      <c r="K18" s="392"/>
      <c r="L18" s="392"/>
      <c r="M18" s="392"/>
      <c r="N18" s="392"/>
      <c r="O18" s="392"/>
      <c r="P18" s="392"/>
      <c r="Q18" s="392"/>
      <c r="R18" s="392"/>
      <c r="S18" s="406"/>
      <c r="T18" s="406"/>
      <c r="U18" s="406"/>
      <c r="V18" s="406"/>
      <c r="W18" s="406"/>
      <c r="X18" s="406"/>
      <c r="Y18" s="406"/>
      <c r="Z18" s="406"/>
      <c r="AA18" s="406"/>
      <c r="AB18" s="406"/>
      <c r="AC18" s="406"/>
      <c r="AD18" s="406"/>
      <c r="AE18" s="406"/>
      <c r="AF18" s="406"/>
      <c r="AG18" s="406"/>
      <c r="AH18" s="406"/>
      <c r="AI18" s="406"/>
      <c r="AJ18" s="406"/>
      <c r="AK18" s="406"/>
      <c r="AL18" s="406"/>
      <c r="AM18" s="406"/>
      <c r="AN18" s="406"/>
      <c r="AO18" s="406"/>
      <c r="AP18" s="406"/>
      <c r="AQ18" s="406"/>
      <c r="AR18" s="406"/>
      <c r="AS18" s="406"/>
      <c r="AT18" s="406"/>
      <c r="AU18" s="406"/>
      <c r="AV18" s="406"/>
      <c r="AW18" s="406"/>
      <c r="AX18" s="406"/>
      <c r="AY18" s="406"/>
      <c r="AZ18" s="406"/>
      <c r="BA18" s="406"/>
      <c r="BB18" s="406"/>
      <c r="BC18" s="406"/>
      <c r="BD18" s="406"/>
      <c r="BE18" s="406"/>
      <c r="BF18" s="406"/>
      <c r="BG18" s="406"/>
      <c r="BH18" s="406"/>
      <c r="BI18" s="406"/>
      <c r="BJ18" s="406"/>
      <c r="BK18" s="406"/>
      <c r="BL18" s="406"/>
      <c r="BM18" s="406"/>
      <c r="BN18" s="406"/>
      <c r="BO18" s="406"/>
      <c r="BP18" s="406"/>
      <c r="BQ18" s="406"/>
      <c r="BR18" s="406"/>
      <c r="BS18" s="406"/>
      <c r="BT18" s="406"/>
      <c r="BU18" s="406"/>
      <c r="BV18" s="406"/>
      <c r="BW18" s="406"/>
      <c r="BX18" s="406"/>
      <c r="BY18" s="406"/>
      <c r="BZ18" s="406"/>
      <c r="CA18" s="406"/>
      <c r="CB18" s="406"/>
      <c r="CC18" s="406"/>
      <c r="CD18" s="406"/>
      <c r="CE18" s="406"/>
      <c r="CF18" s="406"/>
      <c r="CG18" s="406"/>
      <c r="CH18" s="406"/>
      <c r="CI18" s="406"/>
      <c r="CJ18" s="406"/>
      <c r="CK18" s="406"/>
      <c r="CL18" s="406"/>
      <c r="CM18" s="406"/>
      <c r="CN18" s="406"/>
      <c r="CO18" s="406"/>
      <c r="CP18" s="406"/>
      <c r="CQ18" s="406"/>
      <c r="CR18" s="406"/>
      <c r="CS18" s="406"/>
      <c r="CT18" s="406"/>
      <c r="CU18" s="406"/>
      <c r="CV18" s="406"/>
      <c r="CW18" s="406"/>
      <c r="CX18" s="406"/>
      <c r="CY18" s="406"/>
      <c r="CZ18" s="406"/>
      <c r="DA18" s="406"/>
      <c r="DB18" s="406"/>
      <c r="DC18" s="406"/>
      <c r="DD18" s="406"/>
      <c r="DE18" s="406"/>
      <c r="DF18" s="406"/>
      <c r="DG18" s="406"/>
      <c r="DH18" s="406"/>
      <c r="DI18" s="406"/>
      <c r="DJ18" s="406"/>
      <c r="DK18" s="406"/>
      <c r="DL18" s="406"/>
      <c r="DM18" s="406"/>
      <c r="DN18" s="406"/>
      <c r="DO18" s="406"/>
      <c r="DP18" s="406"/>
      <c r="DQ18" s="406"/>
      <c r="DR18" s="406"/>
      <c r="DS18" s="406"/>
      <c r="DT18" s="406"/>
      <c r="DU18" s="406"/>
      <c r="DV18" s="406"/>
      <c r="DW18" s="406"/>
    </row>
    <row r="19" spans="1:127" ht="14.25" customHeight="1" x14ac:dyDescent="0.25">
      <c r="A19" s="399" t="s">
        <v>228</v>
      </c>
      <c r="B19" s="400">
        <v>105.5</v>
      </c>
      <c r="C19" s="401" t="s">
        <v>312</v>
      </c>
      <c r="D19" s="398"/>
      <c r="E19" s="407"/>
      <c r="F19" s="408"/>
      <c r="G19" s="409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406"/>
      <c r="T19" s="406"/>
      <c r="U19" s="406"/>
      <c r="V19" s="406"/>
      <c r="W19" s="406"/>
      <c r="X19" s="406"/>
      <c r="Y19" s="406"/>
      <c r="Z19" s="406"/>
      <c r="AA19" s="406"/>
      <c r="AB19" s="406"/>
      <c r="AC19" s="406"/>
      <c r="AD19" s="406"/>
      <c r="AE19" s="406"/>
      <c r="AF19" s="406"/>
      <c r="AG19" s="406"/>
      <c r="AH19" s="406"/>
      <c r="AI19" s="406"/>
      <c r="AJ19" s="406"/>
      <c r="AK19" s="406"/>
      <c r="AL19" s="406"/>
      <c r="AM19" s="406"/>
      <c r="AN19" s="406"/>
      <c r="AO19" s="406"/>
      <c r="AP19" s="406"/>
      <c r="AQ19" s="406"/>
      <c r="AR19" s="406"/>
      <c r="AS19" s="406"/>
      <c r="AT19" s="406"/>
      <c r="AU19" s="406"/>
      <c r="AV19" s="406"/>
      <c r="AW19" s="406"/>
      <c r="AX19" s="406"/>
      <c r="AY19" s="406"/>
      <c r="AZ19" s="406"/>
      <c r="BA19" s="406"/>
      <c r="BB19" s="406"/>
      <c r="BC19" s="406"/>
      <c r="BD19" s="406"/>
      <c r="BE19" s="406"/>
      <c r="BF19" s="406"/>
      <c r="BG19" s="406"/>
      <c r="BH19" s="406"/>
      <c r="BI19" s="406"/>
      <c r="BJ19" s="406"/>
      <c r="BK19" s="406"/>
      <c r="BL19" s="406"/>
      <c r="BM19" s="406"/>
      <c r="BN19" s="406"/>
      <c r="BO19" s="406"/>
      <c r="BP19" s="406"/>
      <c r="BQ19" s="406"/>
      <c r="BR19" s="406"/>
      <c r="BS19" s="406"/>
      <c r="BT19" s="406"/>
      <c r="BU19" s="406"/>
      <c r="BV19" s="406"/>
      <c r="BW19" s="406"/>
      <c r="BX19" s="406"/>
      <c r="BY19" s="406"/>
      <c r="BZ19" s="406"/>
      <c r="CA19" s="406"/>
      <c r="CB19" s="406"/>
      <c r="CC19" s="406"/>
      <c r="CD19" s="406"/>
      <c r="CE19" s="406"/>
      <c r="CF19" s="406"/>
      <c r="CG19" s="406"/>
      <c r="CH19" s="406"/>
      <c r="CI19" s="406"/>
      <c r="CJ19" s="406"/>
      <c r="CK19" s="406"/>
      <c r="CL19" s="406"/>
      <c r="CM19" s="406"/>
      <c r="CN19" s="406"/>
      <c r="CO19" s="406"/>
      <c r="CP19" s="406"/>
      <c r="CQ19" s="406"/>
      <c r="CR19" s="406"/>
      <c r="CS19" s="406"/>
      <c r="CT19" s="406"/>
      <c r="CU19" s="406"/>
      <c r="CV19" s="406"/>
      <c r="CW19" s="406"/>
      <c r="CX19" s="406"/>
      <c r="CY19" s="406"/>
      <c r="CZ19" s="406"/>
      <c r="DA19" s="406"/>
      <c r="DB19" s="406"/>
      <c r="DC19" s="406"/>
      <c r="DD19" s="406"/>
      <c r="DE19" s="406"/>
      <c r="DF19" s="406"/>
      <c r="DG19" s="406"/>
      <c r="DH19" s="406"/>
      <c r="DI19" s="406"/>
      <c r="DJ19" s="406"/>
      <c r="DK19" s="406"/>
      <c r="DL19" s="406"/>
      <c r="DM19" s="406"/>
      <c r="DN19" s="406"/>
      <c r="DO19" s="406"/>
      <c r="DP19" s="406"/>
      <c r="DQ19" s="406"/>
      <c r="DR19" s="406"/>
      <c r="DS19" s="406"/>
      <c r="DT19" s="406"/>
      <c r="DU19" s="406"/>
      <c r="DV19" s="406"/>
      <c r="DW19" s="406"/>
    </row>
    <row r="20" spans="1:127" ht="15.75" customHeight="1" x14ac:dyDescent="0.25">
      <c r="A20" s="399"/>
      <c r="B20" s="393"/>
      <c r="C20" s="398"/>
      <c r="D20" s="398"/>
      <c r="E20" s="407"/>
      <c r="F20" s="408"/>
      <c r="G20" s="409"/>
      <c r="H20" s="392"/>
      <c r="I20" s="392"/>
      <c r="J20" s="392"/>
      <c r="K20" s="392"/>
      <c r="L20" s="392"/>
      <c r="M20" s="392"/>
      <c r="N20" s="392"/>
      <c r="O20" s="392"/>
      <c r="P20" s="392"/>
    </row>
    <row r="21" spans="1:127" ht="15.75" customHeight="1" x14ac:dyDescent="0.25">
      <c r="A21" s="392"/>
      <c r="B21" s="392"/>
      <c r="C21" s="398"/>
      <c r="D21" s="398"/>
      <c r="E21" s="414" t="s">
        <v>367</v>
      </c>
      <c r="F21" s="393"/>
      <c r="G21" s="415">
        <f t="shared" ref="G21:AL21" si="0">SUM(G5:G20)</f>
        <v>0</v>
      </c>
      <c r="H21" s="415">
        <f t="shared" si="0"/>
        <v>0</v>
      </c>
      <c r="I21" s="415">
        <f t="shared" si="0"/>
        <v>0</v>
      </c>
      <c r="J21" s="415">
        <f t="shared" si="0"/>
        <v>0</v>
      </c>
      <c r="K21" s="415">
        <f t="shared" si="0"/>
        <v>0</v>
      </c>
      <c r="L21" s="415">
        <f t="shared" si="0"/>
        <v>0</v>
      </c>
      <c r="M21" s="415">
        <f t="shared" si="0"/>
        <v>0</v>
      </c>
      <c r="N21" s="415">
        <f t="shared" si="0"/>
        <v>0</v>
      </c>
      <c r="O21" s="415">
        <f t="shared" si="0"/>
        <v>0</v>
      </c>
      <c r="P21" s="415">
        <f t="shared" si="0"/>
        <v>0</v>
      </c>
      <c r="Q21" s="415">
        <f t="shared" si="0"/>
        <v>0</v>
      </c>
      <c r="R21" s="415">
        <f t="shared" si="0"/>
        <v>0</v>
      </c>
      <c r="S21" s="415">
        <f t="shared" si="0"/>
        <v>0</v>
      </c>
      <c r="T21" s="415">
        <f t="shared" si="0"/>
        <v>0</v>
      </c>
      <c r="U21" s="415">
        <f t="shared" si="0"/>
        <v>0</v>
      </c>
      <c r="V21" s="415">
        <f t="shared" si="0"/>
        <v>0</v>
      </c>
      <c r="W21" s="415">
        <f t="shared" si="0"/>
        <v>0</v>
      </c>
      <c r="X21" s="415">
        <f t="shared" si="0"/>
        <v>0</v>
      </c>
      <c r="Y21" s="415">
        <f t="shared" si="0"/>
        <v>0</v>
      </c>
      <c r="Z21" s="415">
        <f t="shared" si="0"/>
        <v>0</v>
      </c>
      <c r="AA21" s="415">
        <f t="shared" si="0"/>
        <v>0</v>
      </c>
      <c r="AB21" s="415">
        <f t="shared" si="0"/>
        <v>0</v>
      </c>
      <c r="AC21" s="415">
        <f t="shared" si="0"/>
        <v>0</v>
      </c>
      <c r="AD21" s="415">
        <f t="shared" si="0"/>
        <v>0</v>
      </c>
      <c r="AE21" s="415">
        <f t="shared" si="0"/>
        <v>0</v>
      </c>
      <c r="AF21" s="415">
        <f t="shared" si="0"/>
        <v>0</v>
      </c>
      <c r="AG21" s="415">
        <f t="shared" si="0"/>
        <v>0</v>
      </c>
      <c r="AH21" s="415">
        <f t="shared" si="0"/>
        <v>0</v>
      </c>
      <c r="AI21" s="415">
        <f t="shared" si="0"/>
        <v>0</v>
      </c>
      <c r="AJ21" s="415">
        <f t="shared" si="0"/>
        <v>0</v>
      </c>
      <c r="AK21" s="415">
        <f t="shared" si="0"/>
        <v>0</v>
      </c>
      <c r="AL21" s="415">
        <f t="shared" si="0"/>
        <v>0</v>
      </c>
      <c r="AM21" s="415">
        <f t="shared" ref="AM21:BR21" si="1">SUM(AM5:AM20)</f>
        <v>0</v>
      </c>
      <c r="AN21" s="415">
        <f t="shared" si="1"/>
        <v>0</v>
      </c>
      <c r="AO21" s="415">
        <f t="shared" si="1"/>
        <v>0</v>
      </c>
      <c r="AP21" s="415">
        <f t="shared" si="1"/>
        <v>0</v>
      </c>
      <c r="AQ21" s="415">
        <f t="shared" si="1"/>
        <v>0</v>
      </c>
      <c r="AR21" s="415">
        <f t="shared" si="1"/>
        <v>0</v>
      </c>
      <c r="AS21" s="415">
        <f t="shared" si="1"/>
        <v>0</v>
      </c>
      <c r="AT21" s="415">
        <f t="shared" si="1"/>
        <v>0</v>
      </c>
      <c r="AU21" s="415">
        <f t="shared" si="1"/>
        <v>0</v>
      </c>
      <c r="AV21" s="415">
        <f t="shared" si="1"/>
        <v>0</v>
      </c>
      <c r="AW21" s="415">
        <f t="shared" si="1"/>
        <v>0</v>
      </c>
      <c r="AX21" s="415">
        <f t="shared" si="1"/>
        <v>0</v>
      </c>
      <c r="AY21" s="415">
        <f t="shared" si="1"/>
        <v>0</v>
      </c>
      <c r="AZ21" s="415">
        <f t="shared" si="1"/>
        <v>0</v>
      </c>
      <c r="BA21" s="415">
        <f t="shared" si="1"/>
        <v>0</v>
      </c>
      <c r="BB21" s="415">
        <f t="shared" si="1"/>
        <v>0</v>
      </c>
      <c r="BC21" s="415">
        <f t="shared" si="1"/>
        <v>0</v>
      </c>
      <c r="BD21" s="415">
        <f t="shared" si="1"/>
        <v>0</v>
      </c>
      <c r="BE21" s="415">
        <f t="shared" si="1"/>
        <v>0</v>
      </c>
      <c r="BF21" s="415">
        <f t="shared" si="1"/>
        <v>0</v>
      </c>
      <c r="BG21" s="415">
        <f t="shared" si="1"/>
        <v>0</v>
      </c>
      <c r="BH21" s="415">
        <f t="shared" si="1"/>
        <v>0</v>
      </c>
      <c r="BI21" s="415">
        <f t="shared" si="1"/>
        <v>0</v>
      </c>
      <c r="BJ21" s="415">
        <f t="shared" si="1"/>
        <v>0</v>
      </c>
      <c r="BK21" s="415">
        <f t="shared" si="1"/>
        <v>0</v>
      </c>
      <c r="BL21" s="415">
        <f t="shared" si="1"/>
        <v>0</v>
      </c>
      <c r="BM21" s="415">
        <f t="shared" si="1"/>
        <v>0</v>
      </c>
      <c r="BN21" s="415">
        <f t="shared" si="1"/>
        <v>0</v>
      </c>
      <c r="BO21" s="415">
        <f t="shared" si="1"/>
        <v>0</v>
      </c>
      <c r="BP21" s="415">
        <f t="shared" si="1"/>
        <v>0</v>
      </c>
      <c r="BQ21" s="415">
        <f t="shared" si="1"/>
        <v>0</v>
      </c>
      <c r="BR21" s="415">
        <f t="shared" si="1"/>
        <v>0</v>
      </c>
      <c r="BS21" s="415">
        <f t="shared" ref="BS21:CX21" si="2">SUM(BS5:BS20)</f>
        <v>0</v>
      </c>
      <c r="BT21" s="415">
        <f t="shared" si="2"/>
        <v>0</v>
      </c>
      <c r="BU21" s="415">
        <f t="shared" si="2"/>
        <v>0</v>
      </c>
      <c r="BV21" s="415">
        <f t="shared" si="2"/>
        <v>0</v>
      </c>
      <c r="BW21" s="415">
        <f t="shared" si="2"/>
        <v>0</v>
      </c>
      <c r="BX21" s="415">
        <f t="shared" si="2"/>
        <v>0</v>
      </c>
      <c r="BY21" s="415">
        <f t="shared" si="2"/>
        <v>0</v>
      </c>
      <c r="BZ21" s="415">
        <f t="shared" si="2"/>
        <v>0</v>
      </c>
      <c r="CA21" s="415">
        <f t="shared" si="2"/>
        <v>0</v>
      </c>
      <c r="CB21" s="415">
        <f t="shared" si="2"/>
        <v>0</v>
      </c>
      <c r="CC21" s="415">
        <f t="shared" si="2"/>
        <v>0</v>
      </c>
      <c r="CD21" s="415">
        <f t="shared" si="2"/>
        <v>0</v>
      </c>
      <c r="CE21" s="415">
        <f t="shared" si="2"/>
        <v>0</v>
      </c>
      <c r="CF21" s="415">
        <f t="shared" si="2"/>
        <v>0</v>
      </c>
      <c r="CG21" s="415">
        <f t="shared" si="2"/>
        <v>0</v>
      </c>
      <c r="CH21" s="415">
        <f t="shared" si="2"/>
        <v>0</v>
      </c>
      <c r="CI21" s="415">
        <f t="shared" si="2"/>
        <v>0</v>
      </c>
      <c r="CJ21" s="415">
        <f t="shared" si="2"/>
        <v>0</v>
      </c>
      <c r="CK21" s="415">
        <f t="shared" si="2"/>
        <v>0</v>
      </c>
      <c r="CL21" s="415">
        <f t="shared" si="2"/>
        <v>0</v>
      </c>
      <c r="CM21" s="415">
        <f t="shared" si="2"/>
        <v>0</v>
      </c>
      <c r="CN21" s="415">
        <f t="shared" si="2"/>
        <v>0</v>
      </c>
      <c r="CO21" s="415">
        <f t="shared" si="2"/>
        <v>0</v>
      </c>
      <c r="CP21" s="415">
        <f t="shared" si="2"/>
        <v>0</v>
      </c>
      <c r="CQ21" s="415">
        <f t="shared" si="2"/>
        <v>0</v>
      </c>
      <c r="CR21" s="415">
        <f t="shared" si="2"/>
        <v>0</v>
      </c>
      <c r="CS21" s="415">
        <f t="shared" si="2"/>
        <v>0</v>
      </c>
      <c r="CT21" s="415">
        <f t="shared" si="2"/>
        <v>0</v>
      </c>
      <c r="CU21" s="415">
        <f t="shared" si="2"/>
        <v>0</v>
      </c>
      <c r="CV21" s="415">
        <f t="shared" si="2"/>
        <v>0</v>
      </c>
      <c r="CW21" s="415">
        <f t="shared" si="2"/>
        <v>0</v>
      </c>
      <c r="CX21" s="415">
        <f t="shared" si="2"/>
        <v>0</v>
      </c>
      <c r="CY21" s="415">
        <f t="shared" ref="CY21:DW21" si="3">SUM(CY5:CY20)</f>
        <v>0</v>
      </c>
      <c r="CZ21" s="415">
        <f t="shared" si="3"/>
        <v>0</v>
      </c>
      <c r="DA21" s="415">
        <f t="shared" si="3"/>
        <v>0</v>
      </c>
      <c r="DB21" s="415">
        <f t="shared" si="3"/>
        <v>0</v>
      </c>
      <c r="DC21" s="415">
        <f t="shared" si="3"/>
        <v>0</v>
      </c>
      <c r="DD21" s="415">
        <f t="shared" si="3"/>
        <v>0</v>
      </c>
      <c r="DE21" s="415">
        <f t="shared" si="3"/>
        <v>0</v>
      </c>
      <c r="DF21" s="415">
        <f t="shared" si="3"/>
        <v>0</v>
      </c>
      <c r="DG21" s="415">
        <f t="shared" si="3"/>
        <v>0</v>
      </c>
      <c r="DH21" s="415">
        <f t="shared" si="3"/>
        <v>0</v>
      </c>
      <c r="DI21" s="415">
        <f t="shared" si="3"/>
        <v>0</v>
      </c>
      <c r="DJ21" s="415">
        <f t="shared" si="3"/>
        <v>0</v>
      </c>
      <c r="DK21" s="415">
        <f t="shared" si="3"/>
        <v>0</v>
      </c>
      <c r="DL21" s="415">
        <f t="shared" si="3"/>
        <v>0</v>
      </c>
      <c r="DM21" s="415">
        <f t="shared" si="3"/>
        <v>0</v>
      </c>
      <c r="DN21" s="415">
        <f t="shared" si="3"/>
        <v>0</v>
      </c>
      <c r="DO21" s="415">
        <f t="shared" si="3"/>
        <v>0</v>
      </c>
      <c r="DP21" s="415">
        <f t="shared" si="3"/>
        <v>0</v>
      </c>
      <c r="DQ21" s="415">
        <f t="shared" si="3"/>
        <v>0</v>
      </c>
      <c r="DR21" s="415">
        <f t="shared" si="3"/>
        <v>0</v>
      </c>
      <c r="DS21" s="415">
        <f t="shared" si="3"/>
        <v>0</v>
      </c>
      <c r="DT21" s="415">
        <f t="shared" si="3"/>
        <v>0</v>
      </c>
      <c r="DU21" s="415">
        <f t="shared" si="3"/>
        <v>0</v>
      </c>
      <c r="DV21" s="415">
        <f t="shared" si="3"/>
        <v>0</v>
      </c>
      <c r="DW21" s="415">
        <f t="shared" si="3"/>
        <v>0</v>
      </c>
    </row>
    <row r="22" spans="1:127" ht="15.75" customHeight="1" x14ac:dyDescent="0.25">
      <c r="A22" s="392"/>
      <c r="B22" s="392"/>
      <c r="C22" s="398"/>
      <c r="D22" s="398"/>
      <c r="E22" s="392"/>
      <c r="F22" s="393"/>
      <c r="G22" s="409"/>
      <c r="H22" s="392"/>
      <c r="I22" s="392"/>
      <c r="J22" s="392"/>
      <c r="K22" s="392"/>
      <c r="L22" s="392"/>
      <c r="M22" s="392"/>
      <c r="N22" s="392"/>
      <c r="O22" s="392"/>
      <c r="P22" s="392"/>
    </row>
    <row r="23" spans="1:127" ht="15.75" customHeight="1" x14ac:dyDescent="0.25">
      <c r="A23" s="392"/>
      <c r="B23" s="392"/>
      <c r="C23" s="398"/>
      <c r="D23" s="398"/>
      <c r="E23" s="414" t="s">
        <v>368</v>
      </c>
      <c r="F23" s="393"/>
      <c r="G23" s="416"/>
      <c r="H23" s="416">
        <f t="shared" ref="H23:AM23" si="4">H21*1.2</f>
        <v>0</v>
      </c>
      <c r="I23" s="416">
        <f t="shared" si="4"/>
        <v>0</v>
      </c>
      <c r="J23" s="416">
        <f t="shared" si="4"/>
        <v>0</v>
      </c>
      <c r="K23" s="416">
        <f t="shared" si="4"/>
        <v>0</v>
      </c>
      <c r="L23" s="416">
        <f t="shared" si="4"/>
        <v>0</v>
      </c>
      <c r="M23" s="416">
        <f t="shared" si="4"/>
        <v>0</v>
      </c>
      <c r="N23" s="416">
        <f t="shared" si="4"/>
        <v>0</v>
      </c>
      <c r="O23" s="416">
        <f t="shared" si="4"/>
        <v>0</v>
      </c>
      <c r="P23" s="416">
        <f t="shared" si="4"/>
        <v>0</v>
      </c>
      <c r="Q23" s="416">
        <f t="shared" si="4"/>
        <v>0</v>
      </c>
      <c r="R23" s="416">
        <f t="shared" si="4"/>
        <v>0</v>
      </c>
      <c r="S23" s="416">
        <f t="shared" si="4"/>
        <v>0</v>
      </c>
      <c r="T23" s="416">
        <f t="shared" si="4"/>
        <v>0</v>
      </c>
      <c r="U23" s="416">
        <f t="shared" si="4"/>
        <v>0</v>
      </c>
      <c r="V23" s="416">
        <f t="shared" si="4"/>
        <v>0</v>
      </c>
      <c r="W23" s="416">
        <f t="shared" si="4"/>
        <v>0</v>
      </c>
      <c r="X23" s="416">
        <f t="shared" si="4"/>
        <v>0</v>
      </c>
      <c r="Y23" s="416">
        <f t="shared" si="4"/>
        <v>0</v>
      </c>
      <c r="Z23" s="416">
        <f t="shared" si="4"/>
        <v>0</v>
      </c>
      <c r="AA23" s="416">
        <f t="shared" si="4"/>
        <v>0</v>
      </c>
      <c r="AB23" s="416">
        <f t="shared" si="4"/>
        <v>0</v>
      </c>
      <c r="AC23" s="416">
        <f t="shared" si="4"/>
        <v>0</v>
      </c>
      <c r="AD23" s="416">
        <f t="shared" si="4"/>
        <v>0</v>
      </c>
      <c r="AE23" s="416">
        <f t="shared" si="4"/>
        <v>0</v>
      </c>
      <c r="AF23" s="416">
        <f t="shared" si="4"/>
        <v>0</v>
      </c>
      <c r="AG23" s="416">
        <f t="shared" si="4"/>
        <v>0</v>
      </c>
      <c r="AH23" s="416">
        <f t="shared" si="4"/>
        <v>0</v>
      </c>
      <c r="AI23" s="416">
        <f t="shared" si="4"/>
        <v>0</v>
      </c>
      <c r="AJ23" s="416">
        <f t="shared" si="4"/>
        <v>0</v>
      </c>
      <c r="AK23" s="416">
        <f t="shared" si="4"/>
        <v>0</v>
      </c>
      <c r="AL23" s="416">
        <f t="shared" si="4"/>
        <v>0</v>
      </c>
      <c r="AM23" s="416">
        <f t="shared" si="4"/>
        <v>0</v>
      </c>
      <c r="AN23" s="416">
        <f t="shared" ref="AN23:BS23" si="5">AN21*1.2</f>
        <v>0</v>
      </c>
      <c r="AO23" s="416">
        <f t="shared" si="5"/>
        <v>0</v>
      </c>
      <c r="AP23" s="416">
        <f t="shared" si="5"/>
        <v>0</v>
      </c>
      <c r="AQ23" s="416">
        <f t="shared" si="5"/>
        <v>0</v>
      </c>
      <c r="AR23" s="416">
        <f t="shared" si="5"/>
        <v>0</v>
      </c>
      <c r="AS23" s="416">
        <f t="shared" si="5"/>
        <v>0</v>
      </c>
      <c r="AT23" s="416">
        <f t="shared" si="5"/>
        <v>0</v>
      </c>
      <c r="AU23" s="416">
        <f t="shared" si="5"/>
        <v>0</v>
      </c>
      <c r="AV23" s="416">
        <f t="shared" si="5"/>
        <v>0</v>
      </c>
      <c r="AW23" s="416">
        <f t="shared" si="5"/>
        <v>0</v>
      </c>
      <c r="AX23" s="416">
        <f t="shared" si="5"/>
        <v>0</v>
      </c>
      <c r="AY23" s="416">
        <f t="shared" si="5"/>
        <v>0</v>
      </c>
      <c r="AZ23" s="416">
        <f t="shared" si="5"/>
        <v>0</v>
      </c>
      <c r="BA23" s="416">
        <f t="shared" si="5"/>
        <v>0</v>
      </c>
      <c r="BB23" s="416">
        <f t="shared" si="5"/>
        <v>0</v>
      </c>
      <c r="BC23" s="416">
        <f t="shared" si="5"/>
        <v>0</v>
      </c>
      <c r="BD23" s="416">
        <f t="shared" si="5"/>
        <v>0</v>
      </c>
      <c r="BE23" s="416">
        <f t="shared" si="5"/>
        <v>0</v>
      </c>
      <c r="BF23" s="416">
        <f t="shared" si="5"/>
        <v>0</v>
      </c>
      <c r="BG23" s="416">
        <f t="shared" si="5"/>
        <v>0</v>
      </c>
      <c r="BH23" s="416">
        <f t="shared" si="5"/>
        <v>0</v>
      </c>
      <c r="BI23" s="416">
        <f t="shared" si="5"/>
        <v>0</v>
      </c>
      <c r="BJ23" s="416">
        <f t="shared" si="5"/>
        <v>0</v>
      </c>
      <c r="BK23" s="416">
        <f t="shared" si="5"/>
        <v>0</v>
      </c>
      <c r="BL23" s="416">
        <f t="shared" si="5"/>
        <v>0</v>
      </c>
      <c r="BM23" s="416">
        <f t="shared" si="5"/>
        <v>0</v>
      </c>
      <c r="BN23" s="416">
        <f t="shared" si="5"/>
        <v>0</v>
      </c>
      <c r="BO23" s="416">
        <f t="shared" si="5"/>
        <v>0</v>
      </c>
      <c r="BP23" s="416">
        <f t="shared" si="5"/>
        <v>0</v>
      </c>
      <c r="BQ23" s="416">
        <f t="shared" si="5"/>
        <v>0</v>
      </c>
      <c r="BR23" s="416">
        <f t="shared" si="5"/>
        <v>0</v>
      </c>
      <c r="BS23" s="416">
        <f t="shared" si="5"/>
        <v>0</v>
      </c>
      <c r="BT23" s="416">
        <f t="shared" ref="BT23:CY23" si="6">BT21*1.2</f>
        <v>0</v>
      </c>
      <c r="BU23" s="416">
        <f t="shared" si="6"/>
        <v>0</v>
      </c>
      <c r="BV23" s="416">
        <f t="shared" si="6"/>
        <v>0</v>
      </c>
      <c r="BW23" s="416">
        <f t="shared" si="6"/>
        <v>0</v>
      </c>
      <c r="BX23" s="416">
        <f t="shared" si="6"/>
        <v>0</v>
      </c>
      <c r="BY23" s="416">
        <f t="shared" si="6"/>
        <v>0</v>
      </c>
      <c r="BZ23" s="416">
        <f t="shared" si="6"/>
        <v>0</v>
      </c>
      <c r="CA23" s="416">
        <f t="shared" si="6"/>
        <v>0</v>
      </c>
      <c r="CB23" s="416">
        <f t="shared" si="6"/>
        <v>0</v>
      </c>
      <c r="CC23" s="416">
        <f t="shared" si="6"/>
        <v>0</v>
      </c>
      <c r="CD23" s="416">
        <f t="shared" si="6"/>
        <v>0</v>
      </c>
      <c r="CE23" s="416">
        <f t="shared" si="6"/>
        <v>0</v>
      </c>
      <c r="CF23" s="416">
        <f t="shared" si="6"/>
        <v>0</v>
      </c>
      <c r="CG23" s="416">
        <f t="shared" si="6"/>
        <v>0</v>
      </c>
      <c r="CH23" s="416">
        <f t="shared" si="6"/>
        <v>0</v>
      </c>
      <c r="CI23" s="416">
        <f t="shared" si="6"/>
        <v>0</v>
      </c>
      <c r="CJ23" s="416">
        <f t="shared" si="6"/>
        <v>0</v>
      </c>
      <c r="CK23" s="416">
        <f t="shared" si="6"/>
        <v>0</v>
      </c>
      <c r="CL23" s="416">
        <f t="shared" si="6"/>
        <v>0</v>
      </c>
      <c r="CM23" s="416">
        <f t="shared" si="6"/>
        <v>0</v>
      </c>
      <c r="CN23" s="416">
        <f t="shared" si="6"/>
        <v>0</v>
      </c>
      <c r="CO23" s="416">
        <f t="shared" si="6"/>
        <v>0</v>
      </c>
      <c r="CP23" s="416">
        <f t="shared" si="6"/>
        <v>0</v>
      </c>
      <c r="CQ23" s="416">
        <f t="shared" si="6"/>
        <v>0</v>
      </c>
      <c r="CR23" s="416">
        <f t="shared" si="6"/>
        <v>0</v>
      </c>
      <c r="CS23" s="416">
        <f t="shared" si="6"/>
        <v>0</v>
      </c>
      <c r="CT23" s="416">
        <f t="shared" si="6"/>
        <v>0</v>
      </c>
      <c r="CU23" s="416">
        <f t="shared" si="6"/>
        <v>0</v>
      </c>
      <c r="CV23" s="416">
        <f t="shared" si="6"/>
        <v>0</v>
      </c>
      <c r="CW23" s="416">
        <f t="shared" si="6"/>
        <v>0</v>
      </c>
      <c r="CX23" s="416">
        <f t="shared" si="6"/>
        <v>0</v>
      </c>
      <c r="CY23" s="416">
        <f t="shared" si="6"/>
        <v>0</v>
      </c>
      <c r="CZ23" s="416">
        <f t="shared" ref="CZ23:DW23" si="7">CZ21*1.2</f>
        <v>0</v>
      </c>
      <c r="DA23" s="416">
        <f t="shared" si="7"/>
        <v>0</v>
      </c>
      <c r="DB23" s="416">
        <f t="shared" si="7"/>
        <v>0</v>
      </c>
      <c r="DC23" s="416">
        <f t="shared" si="7"/>
        <v>0</v>
      </c>
      <c r="DD23" s="416">
        <f t="shared" si="7"/>
        <v>0</v>
      </c>
      <c r="DE23" s="416">
        <f t="shared" si="7"/>
        <v>0</v>
      </c>
      <c r="DF23" s="416">
        <f t="shared" si="7"/>
        <v>0</v>
      </c>
      <c r="DG23" s="416">
        <f t="shared" si="7"/>
        <v>0</v>
      </c>
      <c r="DH23" s="416">
        <f t="shared" si="7"/>
        <v>0</v>
      </c>
      <c r="DI23" s="416">
        <f t="shared" si="7"/>
        <v>0</v>
      </c>
      <c r="DJ23" s="416">
        <f t="shared" si="7"/>
        <v>0</v>
      </c>
      <c r="DK23" s="416">
        <f t="shared" si="7"/>
        <v>0</v>
      </c>
      <c r="DL23" s="416">
        <f t="shared" si="7"/>
        <v>0</v>
      </c>
      <c r="DM23" s="416">
        <f t="shared" si="7"/>
        <v>0</v>
      </c>
      <c r="DN23" s="416">
        <f t="shared" si="7"/>
        <v>0</v>
      </c>
      <c r="DO23" s="416">
        <f t="shared" si="7"/>
        <v>0</v>
      </c>
      <c r="DP23" s="416">
        <f t="shared" si="7"/>
        <v>0</v>
      </c>
      <c r="DQ23" s="416">
        <f t="shared" si="7"/>
        <v>0</v>
      </c>
      <c r="DR23" s="416">
        <f t="shared" si="7"/>
        <v>0</v>
      </c>
      <c r="DS23" s="416">
        <f t="shared" si="7"/>
        <v>0</v>
      </c>
      <c r="DT23" s="416">
        <f t="shared" si="7"/>
        <v>0</v>
      </c>
      <c r="DU23" s="416">
        <f t="shared" si="7"/>
        <v>0</v>
      </c>
      <c r="DV23" s="416">
        <f t="shared" si="7"/>
        <v>0</v>
      </c>
      <c r="DW23" s="416">
        <f t="shared" si="7"/>
        <v>0</v>
      </c>
    </row>
    <row r="24" spans="1:127" ht="15.75" customHeight="1" x14ac:dyDescent="0.25">
      <c r="C24" s="417"/>
      <c r="D24" s="417"/>
    </row>
    <row r="25" spans="1:127" ht="15.75" customHeight="1" x14ac:dyDescent="0.25">
      <c r="C25" s="417"/>
      <c r="D25" s="417"/>
    </row>
    <row r="26" spans="1:127" ht="15.75" customHeight="1" x14ac:dyDescent="0.25">
      <c r="C26" s="417"/>
      <c r="D26" s="417"/>
    </row>
    <row r="27" spans="1:127" ht="15.75" customHeight="1" x14ac:dyDescent="0.25">
      <c r="C27" s="417"/>
      <c r="D27" s="417"/>
    </row>
    <row r="28" spans="1:127" ht="15.75" customHeight="1" x14ac:dyDescent="0.25">
      <c r="C28" s="417"/>
      <c r="D28" s="417"/>
    </row>
    <row r="29" spans="1:127" ht="15.75" customHeight="1" x14ac:dyDescent="0.25">
      <c r="C29" s="417"/>
      <c r="D29" s="417"/>
    </row>
    <row r="30" spans="1:127" ht="15.75" customHeight="1" x14ac:dyDescent="0.25">
      <c r="C30" s="417"/>
      <c r="D30" s="417"/>
    </row>
    <row r="31" spans="1:127" ht="15.75" customHeight="1" x14ac:dyDescent="0.25">
      <c r="C31" s="417"/>
      <c r="D31" s="417"/>
    </row>
    <row r="32" spans="1:127" ht="15.75" customHeight="1" x14ac:dyDescent="0.25">
      <c r="C32" s="417"/>
      <c r="D32" s="417"/>
    </row>
    <row r="33" spans="3:4" ht="15.75" customHeight="1" x14ac:dyDescent="0.25">
      <c r="C33" s="417"/>
      <c r="D33" s="417"/>
    </row>
    <row r="34" spans="3:4" ht="15.75" customHeight="1" x14ac:dyDescent="0.25">
      <c r="C34" s="417"/>
      <c r="D34" s="417"/>
    </row>
    <row r="35" spans="3:4" ht="15.75" customHeight="1" x14ac:dyDescent="0.25">
      <c r="C35" s="417"/>
      <c r="D35" s="417"/>
    </row>
    <row r="36" spans="3:4" ht="15.75" customHeight="1" x14ac:dyDescent="0.25">
      <c r="C36" s="417"/>
      <c r="D36" s="417"/>
    </row>
    <row r="37" spans="3:4" ht="15.75" customHeight="1" x14ac:dyDescent="0.25">
      <c r="C37" s="417"/>
      <c r="D37" s="417"/>
    </row>
    <row r="38" spans="3:4" ht="15.75" customHeight="1" x14ac:dyDescent="0.25">
      <c r="C38" s="417"/>
      <c r="D38" s="417"/>
    </row>
    <row r="39" spans="3:4" ht="15.75" customHeight="1" x14ac:dyDescent="0.25">
      <c r="C39" s="417"/>
      <c r="D39" s="417"/>
    </row>
    <row r="40" spans="3:4" ht="15.75" customHeight="1" x14ac:dyDescent="0.25">
      <c r="C40" s="417"/>
      <c r="D40" s="417"/>
    </row>
    <row r="41" spans="3:4" ht="15.75" customHeight="1" x14ac:dyDescent="0.25">
      <c r="C41" s="417"/>
      <c r="D41" s="417"/>
    </row>
    <row r="42" spans="3:4" ht="15.75" customHeight="1" x14ac:dyDescent="0.25">
      <c r="C42" s="417"/>
      <c r="D42" s="417"/>
    </row>
    <row r="43" spans="3:4" ht="15.75" customHeight="1" x14ac:dyDescent="0.25">
      <c r="C43" s="417"/>
      <c r="D43" s="417"/>
    </row>
    <row r="44" spans="3:4" ht="15.75" customHeight="1" x14ac:dyDescent="0.25">
      <c r="C44" s="417"/>
      <c r="D44" s="417"/>
    </row>
    <row r="45" spans="3:4" ht="15.75" customHeight="1" x14ac:dyDescent="0.25">
      <c r="C45" s="417"/>
      <c r="D45" s="417"/>
    </row>
    <row r="46" spans="3:4" ht="15.75" customHeight="1" x14ac:dyDescent="0.25">
      <c r="C46" s="417"/>
      <c r="D46" s="417"/>
    </row>
    <row r="47" spans="3:4" ht="15.75" customHeight="1" x14ac:dyDescent="0.25">
      <c r="C47" s="417"/>
      <c r="D47" s="417"/>
    </row>
    <row r="48" spans="3:4" ht="15.75" customHeight="1" x14ac:dyDescent="0.25">
      <c r="C48" s="417"/>
      <c r="D48" s="417"/>
    </row>
    <row r="49" spans="3:4" ht="15.75" customHeight="1" x14ac:dyDescent="0.25">
      <c r="C49" s="417"/>
      <c r="D49" s="417"/>
    </row>
    <row r="50" spans="3:4" ht="15.75" customHeight="1" x14ac:dyDescent="0.25">
      <c r="C50" s="417"/>
      <c r="D50" s="417"/>
    </row>
    <row r="51" spans="3:4" ht="15.75" customHeight="1" x14ac:dyDescent="0.25">
      <c r="C51" s="417"/>
      <c r="D51" s="417"/>
    </row>
    <row r="52" spans="3:4" ht="15.75" customHeight="1" x14ac:dyDescent="0.25">
      <c r="C52" s="417"/>
      <c r="D52" s="417"/>
    </row>
    <row r="53" spans="3:4" ht="15.75" customHeight="1" x14ac:dyDescent="0.25">
      <c r="C53" s="417"/>
      <c r="D53" s="417"/>
    </row>
    <row r="54" spans="3:4" ht="15.75" customHeight="1" x14ac:dyDescent="0.25">
      <c r="C54" s="417"/>
      <c r="D54" s="417"/>
    </row>
    <row r="55" spans="3:4" ht="15.75" customHeight="1" x14ac:dyDescent="0.25">
      <c r="C55" s="417"/>
      <c r="D55" s="417"/>
    </row>
    <row r="56" spans="3:4" ht="15.75" customHeight="1" x14ac:dyDescent="0.25">
      <c r="C56" s="417"/>
      <c r="D56" s="417"/>
    </row>
    <row r="57" spans="3:4" ht="15.75" customHeight="1" x14ac:dyDescent="0.25">
      <c r="C57" s="417"/>
      <c r="D57" s="417"/>
    </row>
    <row r="58" spans="3:4" ht="15.75" customHeight="1" x14ac:dyDescent="0.25">
      <c r="C58" s="417"/>
      <c r="D58" s="417"/>
    </row>
    <row r="59" spans="3:4" ht="15.75" customHeight="1" x14ac:dyDescent="0.25">
      <c r="C59" s="417"/>
      <c r="D59" s="417"/>
    </row>
    <row r="60" spans="3:4" ht="15.75" customHeight="1" x14ac:dyDescent="0.25">
      <c r="C60" s="417"/>
      <c r="D60" s="417"/>
    </row>
    <row r="61" spans="3:4" ht="15.75" customHeight="1" x14ac:dyDescent="0.25">
      <c r="C61" s="417"/>
      <c r="D61" s="417"/>
    </row>
    <row r="62" spans="3:4" ht="15.75" customHeight="1" x14ac:dyDescent="0.25">
      <c r="C62" s="417"/>
      <c r="D62" s="417"/>
    </row>
    <row r="63" spans="3:4" ht="15.75" customHeight="1" x14ac:dyDescent="0.25">
      <c r="C63" s="417"/>
      <c r="D63" s="417"/>
    </row>
    <row r="64" spans="3:4" ht="15.75" customHeight="1" x14ac:dyDescent="0.25">
      <c r="C64" s="417"/>
      <c r="D64" s="417"/>
    </row>
    <row r="65" spans="3:4" ht="15.75" customHeight="1" x14ac:dyDescent="0.25">
      <c r="C65" s="417"/>
      <c r="D65" s="417"/>
    </row>
    <row r="66" spans="3:4" ht="15.75" customHeight="1" x14ac:dyDescent="0.25">
      <c r="C66" s="417"/>
      <c r="D66" s="417"/>
    </row>
    <row r="67" spans="3:4" ht="15.75" customHeight="1" x14ac:dyDescent="0.25">
      <c r="C67" s="417"/>
      <c r="D67" s="417"/>
    </row>
    <row r="68" spans="3:4" ht="15.75" customHeight="1" x14ac:dyDescent="0.25">
      <c r="C68" s="417"/>
      <c r="D68" s="417"/>
    </row>
    <row r="69" spans="3:4" ht="15.75" customHeight="1" x14ac:dyDescent="0.25">
      <c r="C69" s="417"/>
      <c r="D69" s="417"/>
    </row>
    <row r="70" spans="3:4" ht="15.75" customHeight="1" x14ac:dyDescent="0.25">
      <c r="C70" s="417"/>
      <c r="D70" s="417"/>
    </row>
    <row r="71" spans="3:4" ht="15.75" customHeight="1" x14ac:dyDescent="0.25">
      <c r="C71" s="417"/>
      <c r="D71" s="417"/>
    </row>
    <row r="72" spans="3:4" ht="15.75" customHeight="1" x14ac:dyDescent="0.25">
      <c r="C72" s="417"/>
      <c r="D72" s="417"/>
    </row>
    <row r="73" spans="3:4" ht="15.75" customHeight="1" x14ac:dyDescent="0.25">
      <c r="C73" s="417"/>
      <c r="D73" s="417"/>
    </row>
    <row r="74" spans="3:4" ht="15.75" customHeight="1" x14ac:dyDescent="0.25">
      <c r="C74" s="417"/>
      <c r="D74" s="417"/>
    </row>
    <row r="75" spans="3:4" ht="15.75" customHeight="1" x14ac:dyDescent="0.25">
      <c r="C75" s="417"/>
      <c r="D75" s="417"/>
    </row>
    <row r="76" spans="3:4" ht="15.75" customHeight="1" x14ac:dyDescent="0.25">
      <c r="C76" s="417"/>
      <c r="D76" s="417"/>
    </row>
    <row r="77" spans="3:4" ht="15.75" customHeight="1" x14ac:dyDescent="0.25">
      <c r="C77" s="417"/>
      <c r="D77" s="417"/>
    </row>
    <row r="78" spans="3:4" ht="15.75" customHeight="1" x14ac:dyDescent="0.25">
      <c r="C78" s="417"/>
      <c r="D78" s="417"/>
    </row>
    <row r="79" spans="3:4" ht="15.75" customHeight="1" x14ac:dyDescent="0.25">
      <c r="C79" s="417"/>
      <c r="D79" s="417"/>
    </row>
    <row r="80" spans="3:4" ht="15.75" customHeight="1" x14ac:dyDescent="0.25">
      <c r="C80" s="417"/>
      <c r="D80" s="417"/>
    </row>
    <row r="81" spans="3:4" ht="15.75" customHeight="1" x14ac:dyDescent="0.25">
      <c r="C81" s="417"/>
      <c r="D81" s="417"/>
    </row>
    <row r="82" spans="3:4" ht="15.75" customHeight="1" x14ac:dyDescent="0.25">
      <c r="C82" s="417"/>
      <c r="D82" s="417"/>
    </row>
    <row r="83" spans="3:4" ht="15.75" customHeight="1" x14ac:dyDescent="0.25">
      <c r="C83" s="417"/>
      <c r="D83" s="417"/>
    </row>
    <row r="84" spans="3:4" ht="15.75" customHeight="1" x14ac:dyDescent="0.25">
      <c r="C84" s="417"/>
      <c r="D84" s="417"/>
    </row>
    <row r="85" spans="3:4" ht="15.75" customHeight="1" x14ac:dyDescent="0.25">
      <c r="C85" s="417"/>
      <c r="D85" s="417"/>
    </row>
    <row r="86" spans="3:4" ht="15.75" customHeight="1" x14ac:dyDescent="0.25">
      <c r="C86" s="417"/>
      <c r="D86" s="417"/>
    </row>
    <row r="87" spans="3:4" ht="15.75" customHeight="1" x14ac:dyDescent="0.25">
      <c r="C87" s="417"/>
      <c r="D87" s="417"/>
    </row>
    <row r="88" spans="3:4" ht="15.75" customHeight="1" x14ac:dyDescent="0.25">
      <c r="C88" s="417"/>
      <c r="D88" s="417"/>
    </row>
    <row r="89" spans="3:4" ht="15.75" customHeight="1" x14ac:dyDescent="0.25">
      <c r="C89" s="417"/>
      <c r="D89" s="417"/>
    </row>
    <row r="90" spans="3:4" ht="15.75" customHeight="1" x14ac:dyDescent="0.25">
      <c r="C90" s="417"/>
      <c r="D90" s="417"/>
    </row>
    <row r="91" spans="3:4" ht="15.75" customHeight="1" x14ac:dyDescent="0.25">
      <c r="C91" s="417"/>
      <c r="D91" s="417"/>
    </row>
    <row r="92" spans="3:4" ht="15.75" customHeight="1" x14ac:dyDescent="0.25">
      <c r="C92" s="417"/>
      <c r="D92" s="417"/>
    </row>
    <row r="93" spans="3:4" ht="15.75" customHeight="1" x14ac:dyDescent="0.25">
      <c r="C93" s="417"/>
      <c r="D93" s="417"/>
    </row>
    <row r="94" spans="3:4" ht="15.75" customHeight="1" x14ac:dyDescent="0.25">
      <c r="C94" s="417"/>
      <c r="D94" s="417"/>
    </row>
    <row r="95" spans="3:4" ht="15.75" customHeight="1" x14ac:dyDescent="0.25">
      <c r="C95" s="417"/>
      <c r="D95" s="417"/>
    </row>
    <row r="96" spans="3:4" ht="15.75" customHeight="1" x14ac:dyDescent="0.25">
      <c r="C96" s="417"/>
      <c r="D96" s="417"/>
    </row>
    <row r="97" spans="3:4" ht="15.75" customHeight="1" x14ac:dyDescent="0.25">
      <c r="C97" s="417"/>
      <c r="D97" s="417"/>
    </row>
    <row r="98" spans="3:4" ht="15.75" customHeight="1" x14ac:dyDescent="0.25">
      <c r="C98" s="417"/>
      <c r="D98" s="417"/>
    </row>
    <row r="99" spans="3:4" ht="15.75" customHeight="1" x14ac:dyDescent="0.25">
      <c r="C99" s="417"/>
      <c r="D99" s="417"/>
    </row>
    <row r="100" spans="3:4" ht="15.75" customHeight="1" x14ac:dyDescent="0.25">
      <c r="C100" s="417"/>
      <c r="D100" s="417"/>
    </row>
    <row r="101" spans="3:4" ht="15.75" customHeight="1" x14ac:dyDescent="0.25">
      <c r="C101" s="417"/>
      <c r="D101" s="417"/>
    </row>
    <row r="102" spans="3:4" ht="15.75" customHeight="1" x14ac:dyDescent="0.25">
      <c r="C102" s="417"/>
      <c r="D102" s="417"/>
    </row>
    <row r="103" spans="3:4" ht="15.75" customHeight="1" x14ac:dyDescent="0.25">
      <c r="C103" s="417"/>
      <c r="D103" s="417"/>
    </row>
    <row r="104" spans="3:4" ht="15.75" customHeight="1" x14ac:dyDescent="0.25">
      <c r="C104" s="417"/>
      <c r="D104" s="417"/>
    </row>
    <row r="105" spans="3:4" ht="15.75" customHeight="1" x14ac:dyDescent="0.25">
      <c r="C105" s="417"/>
      <c r="D105" s="417"/>
    </row>
    <row r="106" spans="3:4" ht="15.75" customHeight="1" x14ac:dyDescent="0.25">
      <c r="C106" s="417"/>
      <c r="D106" s="417"/>
    </row>
    <row r="107" spans="3:4" ht="15.75" customHeight="1" x14ac:dyDescent="0.25">
      <c r="C107" s="417"/>
      <c r="D107" s="417"/>
    </row>
    <row r="108" spans="3:4" ht="15.75" customHeight="1" x14ac:dyDescent="0.25">
      <c r="C108" s="417"/>
      <c r="D108" s="417"/>
    </row>
    <row r="109" spans="3:4" ht="15.75" customHeight="1" x14ac:dyDescent="0.25">
      <c r="C109" s="417"/>
      <c r="D109" s="417"/>
    </row>
    <row r="110" spans="3:4" ht="15.75" customHeight="1" x14ac:dyDescent="0.25">
      <c r="C110" s="417"/>
      <c r="D110" s="417"/>
    </row>
    <row r="111" spans="3:4" ht="15.75" customHeight="1" x14ac:dyDescent="0.25">
      <c r="C111" s="417"/>
      <c r="D111" s="417"/>
    </row>
    <row r="112" spans="3:4" ht="15.75" customHeight="1" x14ac:dyDescent="0.25">
      <c r="C112" s="417"/>
      <c r="D112" s="417"/>
    </row>
    <row r="113" spans="3:4" ht="15.75" customHeight="1" x14ac:dyDescent="0.25">
      <c r="C113" s="417"/>
      <c r="D113" s="417"/>
    </row>
    <row r="114" spans="3:4" ht="15.75" customHeight="1" x14ac:dyDescent="0.25">
      <c r="C114" s="417"/>
      <c r="D114" s="417"/>
    </row>
    <row r="115" spans="3:4" ht="15.75" customHeight="1" x14ac:dyDescent="0.25">
      <c r="C115" s="417"/>
      <c r="D115" s="417"/>
    </row>
    <row r="116" spans="3:4" ht="15.75" customHeight="1" x14ac:dyDescent="0.25">
      <c r="C116" s="417"/>
      <c r="D116" s="417"/>
    </row>
    <row r="117" spans="3:4" ht="15.75" customHeight="1" x14ac:dyDescent="0.25">
      <c r="C117" s="417"/>
      <c r="D117" s="417"/>
    </row>
    <row r="118" spans="3:4" ht="15.75" customHeight="1" x14ac:dyDescent="0.25">
      <c r="C118" s="417"/>
      <c r="D118" s="417"/>
    </row>
    <row r="119" spans="3:4" ht="15.75" customHeight="1" x14ac:dyDescent="0.25">
      <c r="C119" s="417"/>
      <c r="D119" s="417"/>
    </row>
    <row r="120" spans="3:4" ht="15.75" customHeight="1" x14ac:dyDescent="0.25">
      <c r="C120" s="417"/>
      <c r="D120" s="417"/>
    </row>
    <row r="121" spans="3:4" ht="15.75" customHeight="1" x14ac:dyDescent="0.25">
      <c r="C121" s="417"/>
      <c r="D121" s="417"/>
    </row>
    <row r="122" spans="3:4" ht="15.75" customHeight="1" x14ac:dyDescent="0.25">
      <c r="C122" s="417"/>
      <c r="D122" s="417"/>
    </row>
    <row r="123" spans="3:4" ht="15.75" customHeight="1" x14ac:dyDescent="0.25">
      <c r="C123" s="417"/>
      <c r="D123" s="417"/>
    </row>
    <row r="124" spans="3:4" ht="15.75" customHeight="1" x14ac:dyDescent="0.25">
      <c r="C124" s="417"/>
      <c r="D124" s="417"/>
    </row>
    <row r="125" spans="3:4" ht="15.75" customHeight="1" x14ac:dyDescent="0.25">
      <c r="C125" s="417"/>
      <c r="D125" s="417"/>
    </row>
    <row r="126" spans="3:4" ht="15.75" customHeight="1" x14ac:dyDescent="0.25">
      <c r="C126" s="417"/>
      <c r="D126" s="417"/>
    </row>
    <row r="127" spans="3:4" ht="15.75" customHeight="1" x14ac:dyDescent="0.25">
      <c r="C127" s="417"/>
      <c r="D127" s="417"/>
    </row>
    <row r="128" spans="3:4" ht="15.75" customHeight="1" x14ac:dyDescent="0.25">
      <c r="C128" s="417"/>
      <c r="D128" s="417"/>
    </row>
    <row r="129" spans="3:4" ht="15.75" customHeight="1" x14ac:dyDescent="0.25">
      <c r="C129" s="417"/>
      <c r="D129" s="417"/>
    </row>
    <row r="130" spans="3:4" ht="15.75" customHeight="1" x14ac:dyDescent="0.25">
      <c r="C130" s="417"/>
      <c r="D130" s="417"/>
    </row>
    <row r="131" spans="3:4" ht="15.75" customHeight="1" x14ac:dyDescent="0.25">
      <c r="C131" s="417"/>
      <c r="D131" s="417"/>
    </row>
    <row r="132" spans="3:4" ht="15.75" customHeight="1" x14ac:dyDescent="0.25">
      <c r="C132" s="417"/>
      <c r="D132" s="417"/>
    </row>
    <row r="133" spans="3:4" ht="15.75" customHeight="1" x14ac:dyDescent="0.25">
      <c r="C133" s="417"/>
      <c r="D133" s="417"/>
    </row>
    <row r="134" spans="3:4" ht="15.75" customHeight="1" x14ac:dyDescent="0.25">
      <c r="C134" s="417"/>
      <c r="D134" s="417"/>
    </row>
    <row r="135" spans="3:4" ht="15.75" customHeight="1" x14ac:dyDescent="0.25">
      <c r="C135" s="417"/>
      <c r="D135" s="417"/>
    </row>
    <row r="136" spans="3:4" ht="15.75" customHeight="1" x14ac:dyDescent="0.25">
      <c r="C136" s="417"/>
      <c r="D136" s="417"/>
    </row>
    <row r="137" spans="3:4" ht="15.75" customHeight="1" x14ac:dyDescent="0.25">
      <c r="C137" s="417"/>
      <c r="D137" s="417"/>
    </row>
    <row r="138" spans="3:4" ht="15.75" customHeight="1" x14ac:dyDescent="0.25">
      <c r="C138" s="417"/>
      <c r="D138" s="417"/>
    </row>
    <row r="139" spans="3:4" ht="15.75" customHeight="1" x14ac:dyDescent="0.25">
      <c r="C139" s="417"/>
      <c r="D139" s="417"/>
    </row>
    <row r="140" spans="3:4" ht="15.75" customHeight="1" x14ac:dyDescent="0.25">
      <c r="C140" s="417"/>
      <c r="D140" s="417"/>
    </row>
    <row r="141" spans="3:4" ht="15.75" customHeight="1" x14ac:dyDescent="0.25">
      <c r="C141" s="417"/>
      <c r="D141" s="417"/>
    </row>
    <row r="142" spans="3:4" ht="15.75" customHeight="1" x14ac:dyDescent="0.25">
      <c r="C142" s="417"/>
      <c r="D142" s="417"/>
    </row>
    <row r="143" spans="3:4" ht="15.75" customHeight="1" x14ac:dyDescent="0.25">
      <c r="C143" s="417"/>
      <c r="D143" s="417"/>
    </row>
    <row r="144" spans="3:4" ht="15.75" customHeight="1" x14ac:dyDescent="0.25">
      <c r="C144" s="417"/>
      <c r="D144" s="417"/>
    </row>
    <row r="145" spans="3:4" ht="15.75" customHeight="1" x14ac:dyDescent="0.25">
      <c r="C145" s="417"/>
      <c r="D145" s="417"/>
    </row>
    <row r="146" spans="3:4" ht="15.75" customHeight="1" x14ac:dyDescent="0.25">
      <c r="C146" s="417"/>
      <c r="D146" s="417"/>
    </row>
    <row r="147" spans="3:4" ht="15.75" customHeight="1" x14ac:dyDescent="0.25">
      <c r="C147" s="417"/>
      <c r="D147" s="417"/>
    </row>
    <row r="148" spans="3:4" ht="15.75" customHeight="1" x14ac:dyDescent="0.25">
      <c r="C148" s="417"/>
      <c r="D148" s="417"/>
    </row>
    <row r="149" spans="3:4" ht="15.75" customHeight="1" x14ac:dyDescent="0.25">
      <c r="C149" s="417"/>
      <c r="D149" s="417"/>
    </row>
    <row r="150" spans="3:4" ht="15.75" customHeight="1" x14ac:dyDescent="0.25">
      <c r="C150" s="417"/>
      <c r="D150" s="417"/>
    </row>
    <row r="151" spans="3:4" ht="15.75" customHeight="1" x14ac:dyDescent="0.25">
      <c r="C151" s="417"/>
      <c r="D151" s="417"/>
    </row>
    <row r="152" spans="3:4" ht="15.75" customHeight="1" x14ac:dyDescent="0.25">
      <c r="C152" s="417"/>
      <c r="D152" s="417"/>
    </row>
    <row r="153" spans="3:4" ht="15.75" customHeight="1" x14ac:dyDescent="0.25">
      <c r="C153" s="417"/>
      <c r="D153" s="417"/>
    </row>
    <row r="154" spans="3:4" ht="15.75" customHeight="1" x14ac:dyDescent="0.25">
      <c r="C154" s="417"/>
      <c r="D154" s="417"/>
    </row>
    <row r="155" spans="3:4" ht="15.75" customHeight="1" x14ac:dyDescent="0.25">
      <c r="C155" s="417"/>
      <c r="D155" s="417"/>
    </row>
    <row r="156" spans="3:4" ht="15.75" customHeight="1" x14ac:dyDescent="0.25">
      <c r="C156" s="417"/>
      <c r="D156" s="417"/>
    </row>
    <row r="157" spans="3:4" ht="15.75" customHeight="1" x14ac:dyDescent="0.25">
      <c r="C157" s="417"/>
      <c r="D157" s="417"/>
    </row>
    <row r="158" spans="3:4" ht="15.75" customHeight="1" x14ac:dyDescent="0.25">
      <c r="C158" s="417"/>
      <c r="D158" s="417"/>
    </row>
    <row r="159" spans="3:4" ht="15.75" customHeight="1" x14ac:dyDescent="0.25">
      <c r="C159" s="417"/>
      <c r="D159" s="417"/>
    </row>
    <row r="160" spans="3:4" ht="15.75" customHeight="1" x14ac:dyDescent="0.25">
      <c r="C160" s="417"/>
      <c r="D160" s="417"/>
    </row>
    <row r="161" spans="3:4" ht="15.75" customHeight="1" x14ac:dyDescent="0.25">
      <c r="C161" s="417"/>
      <c r="D161" s="417"/>
    </row>
    <row r="162" spans="3:4" ht="15.75" customHeight="1" x14ac:dyDescent="0.25">
      <c r="C162" s="417"/>
      <c r="D162" s="417"/>
    </row>
    <row r="163" spans="3:4" ht="15.75" customHeight="1" x14ac:dyDescent="0.25">
      <c r="C163" s="417"/>
      <c r="D163" s="417"/>
    </row>
    <row r="164" spans="3:4" ht="15.75" customHeight="1" x14ac:dyDescent="0.25">
      <c r="C164" s="417"/>
      <c r="D164" s="417"/>
    </row>
    <row r="165" spans="3:4" ht="15.75" customHeight="1" x14ac:dyDescent="0.25">
      <c r="C165" s="417"/>
      <c r="D165" s="417"/>
    </row>
    <row r="166" spans="3:4" ht="15.75" customHeight="1" x14ac:dyDescent="0.25">
      <c r="C166" s="417"/>
      <c r="D166" s="417"/>
    </row>
    <row r="167" spans="3:4" ht="15.75" customHeight="1" x14ac:dyDescent="0.25">
      <c r="C167" s="417"/>
      <c r="D167" s="417"/>
    </row>
    <row r="168" spans="3:4" ht="15.75" customHeight="1" x14ac:dyDescent="0.25">
      <c r="C168" s="417"/>
      <c r="D168" s="417"/>
    </row>
    <row r="169" spans="3:4" ht="15.75" customHeight="1" x14ac:dyDescent="0.25">
      <c r="C169" s="417"/>
      <c r="D169" s="417"/>
    </row>
    <row r="170" spans="3:4" ht="15.75" customHeight="1" x14ac:dyDescent="0.25">
      <c r="C170" s="417"/>
      <c r="D170" s="417"/>
    </row>
    <row r="171" spans="3:4" ht="15.75" customHeight="1" x14ac:dyDescent="0.25">
      <c r="C171" s="417"/>
      <c r="D171" s="417"/>
    </row>
    <row r="172" spans="3:4" ht="15.75" customHeight="1" x14ac:dyDescent="0.25">
      <c r="C172" s="417"/>
      <c r="D172" s="417"/>
    </row>
    <row r="173" spans="3:4" ht="15.75" customHeight="1" x14ac:dyDescent="0.25">
      <c r="C173" s="417"/>
      <c r="D173" s="417"/>
    </row>
    <row r="174" spans="3:4" ht="15.75" customHeight="1" x14ac:dyDescent="0.25">
      <c r="C174" s="417"/>
      <c r="D174" s="417"/>
    </row>
    <row r="175" spans="3:4" ht="15.75" customHeight="1" x14ac:dyDescent="0.25">
      <c r="C175" s="417"/>
      <c r="D175" s="417"/>
    </row>
    <row r="176" spans="3:4" ht="15.75" customHeight="1" x14ac:dyDescent="0.25">
      <c r="C176" s="417"/>
      <c r="D176" s="417"/>
    </row>
    <row r="177" spans="3:4" ht="15.75" customHeight="1" x14ac:dyDescent="0.25">
      <c r="C177" s="417"/>
      <c r="D177" s="417"/>
    </row>
    <row r="178" spans="3:4" ht="15.75" customHeight="1" x14ac:dyDescent="0.25">
      <c r="C178" s="417"/>
      <c r="D178" s="417"/>
    </row>
    <row r="179" spans="3:4" ht="15.75" customHeight="1" x14ac:dyDescent="0.25">
      <c r="C179" s="417"/>
      <c r="D179" s="417"/>
    </row>
    <row r="180" spans="3:4" ht="15.75" customHeight="1" x14ac:dyDescent="0.25">
      <c r="C180" s="417"/>
      <c r="D180" s="417"/>
    </row>
    <row r="181" spans="3:4" ht="15.75" customHeight="1" x14ac:dyDescent="0.25">
      <c r="C181" s="417"/>
      <c r="D181" s="417"/>
    </row>
    <row r="182" spans="3:4" ht="15.75" customHeight="1" x14ac:dyDescent="0.25">
      <c r="C182" s="417"/>
      <c r="D182" s="417"/>
    </row>
    <row r="183" spans="3:4" ht="15.75" customHeight="1" x14ac:dyDescent="0.25">
      <c r="C183" s="417"/>
      <c r="D183" s="417"/>
    </row>
    <row r="184" spans="3:4" ht="15.75" customHeight="1" x14ac:dyDescent="0.25">
      <c r="C184" s="417"/>
      <c r="D184" s="417"/>
    </row>
    <row r="185" spans="3:4" ht="15.75" customHeight="1" x14ac:dyDescent="0.25">
      <c r="C185" s="417"/>
      <c r="D185" s="417"/>
    </row>
    <row r="186" spans="3:4" ht="15.75" customHeight="1" x14ac:dyDescent="0.25">
      <c r="C186" s="417"/>
      <c r="D186" s="417"/>
    </row>
    <row r="187" spans="3:4" ht="15.75" customHeight="1" x14ac:dyDescent="0.25">
      <c r="C187" s="417"/>
      <c r="D187" s="417"/>
    </row>
    <row r="188" spans="3:4" ht="15.75" customHeight="1" x14ac:dyDescent="0.25">
      <c r="C188" s="417"/>
      <c r="D188" s="417"/>
    </row>
    <row r="189" spans="3:4" ht="15.75" customHeight="1" x14ac:dyDescent="0.25">
      <c r="C189" s="417"/>
      <c r="D189" s="417"/>
    </row>
    <row r="190" spans="3:4" ht="15.75" customHeight="1" x14ac:dyDescent="0.25">
      <c r="C190" s="417"/>
      <c r="D190" s="417"/>
    </row>
    <row r="191" spans="3:4" ht="15.75" customHeight="1" x14ac:dyDescent="0.25">
      <c r="C191" s="417"/>
      <c r="D191" s="417"/>
    </row>
    <row r="192" spans="3:4" ht="15.75" customHeight="1" x14ac:dyDescent="0.25">
      <c r="C192" s="417"/>
      <c r="D192" s="417"/>
    </row>
    <row r="193" spans="3:4" ht="15.75" customHeight="1" x14ac:dyDescent="0.25">
      <c r="C193" s="417"/>
      <c r="D193" s="417"/>
    </row>
    <row r="194" spans="3:4" ht="15.75" customHeight="1" x14ac:dyDescent="0.25">
      <c r="C194" s="417"/>
      <c r="D194" s="417"/>
    </row>
    <row r="195" spans="3:4" ht="15.75" customHeight="1" x14ac:dyDescent="0.25">
      <c r="C195" s="417"/>
      <c r="D195" s="417"/>
    </row>
    <row r="196" spans="3:4" ht="15.75" customHeight="1" x14ac:dyDescent="0.25">
      <c r="C196" s="417"/>
      <c r="D196" s="417"/>
    </row>
    <row r="197" spans="3:4" ht="15.75" customHeight="1" x14ac:dyDescent="0.25">
      <c r="C197" s="417"/>
      <c r="D197" s="417"/>
    </row>
    <row r="198" spans="3:4" ht="15.75" customHeight="1" x14ac:dyDescent="0.25">
      <c r="C198" s="417"/>
      <c r="D198" s="417"/>
    </row>
    <row r="199" spans="3:4" ht="15.75" customHeight="1" x14ac:dyDescent="0.25">
      <c r="C199" s="417"/>
      <c r="D199" s="417"/>
    </row>
    <row r="200" spans="3:4" ht="15.75" customHeight="1" x14ac:dyDescent="0.25">
      <c r="C200" s="417"/>
      <c r="D200" s="417"/>
    </row>
    <row r="201" spans="3:4" ht="15.75" customHeight="1" x14ac:dyDescent="0.25">
      <c r="C201" s="417"/>
      <c r="D201" s="417"/>
    </row>
    <row r="202" spans="3:4" ht="15.75" customHeight="1" x14ac:dyDescent="0.25">
      <c r="C202" s="417"/>
      <c r="D202" s="417"/>
    </row>
    <row r="203" spans="3:4" ht="15.75" customHeight="1" x14ac:dyDescent="0.25">
      <c r="C203" s="417"/>
      <c r="D203" s="417"/>
    </row>
    <row r="204" spans="3:4" ht="15.75" customHeight="1" x14ac:dyDescent="0.25">
      <c r="C204" s="417"/>
      <c r="D204" s="417"/>
    </row>
    <row r="205" spans="3:4" ht="15.75" customHeight="1" x14ac:dyDescent="0.25">
      <c r="C205" s="417"/>
      <c r="D205" s="417"/>
    </row>
    <row r="206" spans="3:4" ht="15.75" customHeight="1" x14ac:dyDescent="0.25">
      <c r="C206" s="417"/>
      <c r="D206" s="417"/>
    </row>
    <row r="207" spans="3:4" ht="15.75" customHeight="1" x14ac:dyDescent="0.25">
      <c r="C207" s="417"/>
      <c r="D207" s="417"/>
    </row>
    <row r="208" spans="3:4" ht="15.75" customHeight="1" x14ac:dyDescent="0.25">
      <c r="C208" s="417"/>
      <c r="D208" s="417"/>
    </row>
    <row r="209" spans="3:4" ht="15.75" customHeight="1" x14ac:dyDescent="0.25">
      <c r="C209" s="417"/>
      <c r="D209" s="417"/>
    </row>
    <row r="210" spans="3:4" ht="15.75" customHeight="1" x14ac:dyDescent="0.25">
      <c r="C210" s="417"/>
      <c r="D210" s="417"/>
    </row>
    <row r="211" spans="3:4" ht="15.75" customHeight="1" x14ac:dyDescent="0.25">
      <c r="C211" s="417"/>
      <c r="D211" s="417"/>
    </row>
    <row r="212" spans="3:4" ht="15.75" customHeight="1" x14ac:dyDescent="0.25">
      <c r="C212" s="417"/>
      <c r="D212" s="417"/>
    </row>
    <row r="213" spans="3:4" ht="15.75" customHeight="1" x14ac:dyDescent="0.25">
      <c r="C213" s="417"/>
      <c r="D213" s="417"/>
    </row>
    <row r="214" spans="3:4" ht="15.75" customHeight="1" x14ac:dyDescent="0.25">
      <c r="C214" s="417"/>
      <c r="D214" s="417"/>
    </row>
    <row r="215" spans="3:4" ht="15.75" customHeight="1" x14ac:dyDescent="0.25">
      <c r="C215" s="417"/>
      <c r="D215" s="417"/>
    </row>
    <row r="216" spans="3:4" ht="15.75" customHeight="1" x14ac:dyDescent="0.25">
      <c r="C216" s="417"/>
      <c r="D216" s="417"/>
    </row>
    <row r="217" spans="3:4" ht="15.75" customHeight="1" x14ac:dyDescent="0.25">
      <c r="C217" s="417"/>
      <c r="D217" s="417"/>
    </row>
    <row r="218" spans="3:4" ht="15.75" customHeight="1" x14ac:dyDescent="0.25">
      <c r="C218" s="417"/>
      <c r="D218" s="417"/>
    </row>
    <row r="219" spans="3:4" ht="15.75" customHeight="1" x14ac:dyDescent="0.25">
      <c r="C219" s="417"/>
      <c r="D219" s="417"/>
    </row>
    <row r="220" spans="3:4" ht="15.75" customHeight="1" x14ac:dyDescent="0.25">
      <c r="C220" s="417"/>
      <c r="D220" s="417"/>
    </row>
    <row r="221" spans="3:4" ht="15.75" customHeight="1" x14ac:dyDescent="0.25">
      <c r="C221" s="417"/>
      <c r="D221" s="417"/>
    </row>
    <row r="222" spans="3:4" ht="15.75" customHeight="1" x14ac:dyDescent="0.25">
      <c r="C222" s="417"/>
      <c r="D222" s="417"/>
    </row>
    <row r="223" spans="3:4" ht="15.75" customHeight="1" x14ac:dyDescent="0.25">
      <c r="C223" s="417"/>
      <c r="D223" s="417"/>
    </row>
    <row r="224" spans="3:4" ht="15.75" customHeight="1" x14ac:dyDescent="0.25">
      <c r="C224" s="417"/>
      <c r="D224" s="417"/>
    </row>
    <row r="225" spans="3:4" ht="15.75" customHeight="1" x14ac:dyDescent="0.25">
      <c r="C225" s="417"/>
      <c r="D225" s="417"/>
    </row>
    <row r="226" spans="3:4" ht="15.75" customHeight="1" x14ac:dyDescent="0.25">
      <c r="C226" s="417"/>
      <c r="D226" s="417"/>
    </row>
    <row r="227" spans="3:4" ht="15.75" customHeight="1" x14ac:dyDescent="0.25">
      <c r="C227" s="417"/>
      <c r="D227" s="417"/>
    </row>
    <row r="228" spans="3:4" ht="15.75" customHeight="1" x14ac:dyDescent="0.25">
      <c r="C228" s="417"/>
      <c r="D228" s="417"/>
    </row>
    <row r="229" spans="3:4" ht="15.75" customHeight="1" x14ac:dyDescent="0.25">
      <c r="C229" s="417"/>
      <c r="D229" s="417"/>
    </row>
    <row r="230" spans="3:4" ht="15.75" customHeight="1" x14ac:dyDescent="0.25">
      <c r="C230" s="417"/>
      <c r="D230" s="417"/>
    </row>
    <row r="231" spans="3:4" ht="15.75" customHeight="1" x14ac:dyDescent="0.25">
      <c r="C231" s="417"/>
      <c r="D231" s="417"/>
    </row>
    <row r="232" spans="3:4" ht="15.75" customHeight="1" x14ac:dyDescent="0.25">
      <c r="C232" s="417"/>
      <c r="D232" s="417"/>
    </row>
    <row r="233" spans="3:4" ht="15.75" customHeight="1" x14ac:dyDescent="0.25">
      <c r="C233" s="417"/>
      <c r="D233" s="417"/>
    </row>
    <row r="234" spans="3:4" ht="15.75" customHeight="1" x14ac:dyDescent="0.25">
      <c r="C234" s="417"/>
      <c r="D234" s="417"/>
    </row>
    <row r="235" spans="3:4" ht="15.75" customHeight="1" x14ac:dyDescent="0.25">
      <c r="C235" s="417"/>
      <c r="D235" s="417"/>
    </row>
    <row r="236" spans="3:4" ht="15.75" customHeight="1" x14ac:dyDescent="0.25">
      <c r="C236" s="417"/>
      <c r="D236" s="417"/>
    </row>
    <row r="237" spans="3:4" ht="15.75" customHeight="1" x14ac:dyDescent="0.25">
      <c r="C237" s="417"/>
      <c r="D237" s="417"/>
    </row>
    <row r="238" spans="3:4" ht="15.75" customHeight="1" x14ac:dyDescent="0.25">
      <c r="C238" s="417"/>
      <c r="D238" s="417"/>
    </row>
    <row r="239" spans="3:4" ht="15.75" customHeight="1" x14ac:dyDescent="0.25">
      <c r="C239" s="417"/>
      <c r="D239" s="417"/>
    </row>
    <row r="240" spans="3:4" ht="15.75" customHeight="1" x14ac:dyDescent="0.25">
      <c r="C240" s="417"/>
      <c r="D240" s="417"/>
    </row>
    <row r="241" spans="3:4" ht="15.75" customHeight="1" x14ac:dyDescent="0.25">
      <c r="C241" s="417"/>
      <c r="D241" s="417"/>
    </row>
    <row r="242" spans="3:4" ht="15.75" customHeight="1" x14ac:dyDescent="0.25">
      <c r="C242" s="417"/>
      <c r="D242" s="417"/>
    </row>
    <row r="243" spans="3:4" ht="15.75" customHeight="1" x14ac:dyDescent="0.25">
      <c r="C243" s="417"/>
      <c r="D243" s="417"/>
    </row>
    <row r="244" spans="3:4" ht="15.75" customHeight="1" x14ac:dyDescent="0.25">
      <c r="C244" s="417"/>
      <c r="D244" s="417"/>
    </row>
    <row r="245" spans="3:4" ht="15.75" customHeight="1" x14ac:dyDescent="0.25">
      <c r="C245" s="417"/>
      <c r="D245" s="417"/>
    </row>
    <row r="246" spans="3:4" ht="15.75" customHeight="1" x14ac:dyDescent="0.25">
      <c r="C246" s="417"/>
      <c r="D246" s="417"/>
    </row>
    <row r="247" spans="3:4" ht="15.75" customHeight="1" x14ac:dyDescent="0.25">
      <c r="C247" s="417"/>
      <c r="D247" s="417"/>
    </row>
    <row r="248" spans="3:4" ht="15.75" customHeight="1" x14ac:dyDescent="0.25">
      <c r="C248" s="417"/>
      <c r="D248" s="417"/>
    </row>
    <row r="249" spans="3:4" ht="15.75" customHeight="1" x14ac:dyDescent="0.25">
      <c r="C249" s="417"/>
      <c r="D249" s="417"/>
    </row>
    <row r="250" spans="3:4" ht="15.75" customHeight="1" x14ac:dyDescent="0.25">
      <c r="C250" s="417"/>
      <c r="D250" s="417"/>
    </row>
    <row r="251" spans="3:4" ht="15.75" customHeight="1" x14ac:dyDescent="0.25">
      <c r="C251" s="417"/>
      <c r="D251" s="417"/>
    </row>
    <row r="252" spans="3:4" ht="15.75" customHeight="1" x14ac:dyDescent="0.25">
      <c r="C252" s="417"/>
      <c r="D252" s="417"/>
    </row>
    <row r="253" spans="3:4" ht="15.75" customHeight="1" x14ac:dyDescent="0.25">
      <c r="C253" s="417"/>
      <c r="D253" s="417"/>
    </row>
    <row r="254" spans="3:4" ht="15.75" customHeight="1" x14ac:dyDescent="0.25">
      <c r="C254" s="417"/>
      <c r="D254" s="417"/>
    </row>
    <row r="255" spans="3:4" ht="15.75" customHeight="1" x14ac:dyDescent="0.25">
      <c r="C255" s="417"/>
      <c r="D255" s="417"/>
    </row>
    <row r="256" spans="3:4" ht="15.75" customHeight="1" x14ac:dyDescent="0.25">
      <c r="C256" s="417"/>
      <c r="D256" s="417"/>
    </row>
    <row r="257" spans="3:4" ht="15.75" customHeight="1" x14ac:dyDescent="0.25">
      <c r="C257" s="417"/>
      <c r="D257" s="417"/>
    </row>
    <row r="258" spans="3:4" ht="15.75" customHeight="1" x14ac:dyDescent="0.25">
      <c r="C258" s="417"/>
      <c r="D258" s="417"/>
    </row>
    <row r="259" spans="3:4" ht="15.75" customHeight="1" x14ac:dyDescent="0.25">
      <c r="C259" s="417"/>
      <c r="D259" s="417"/>
    </row>
    <row r="260" spans="3:4" ht="15.75" customHeight="1" x14ac:dyDescent="0.25">
      <c r="C260" s="417"/>
      <c r="D260" s="417"/>
    </row>
    <row r="261" spans="3:4" ht="15.75" customHeight="1" x14ac:dyDescent="0.25">
      <c r="C261" s="417"/>
      <c r="D261" s="417"/>
    </row>
    <row r="262" spans="3:4" ht="15.75" customHeight="1" x14ac:dyDescent="0.25">
      <c r="C262" s="417"/>
      <c r="D262" s="417"/>
    </row>
    <row r="263" spans="3:4" ht="15.75" customHeight="1" x14ac:dyDescent="0.25">
      <c r="C263" s="417"/>
      <c r="D263" s="417"/>
    </row>
    <row r="264" spans="3:4" ht="15.75" customHeight="1" x14ac:dyDescent="0.25">
      <c r="C264" s="417"/>
      <c r="D264" s="417"/>
    </row>
    <row r="265" spans="3:4" ht="15.75" customHeight="1" x14ac:dyDescent="0.25">
      <c r="C265" s="417"/>
      <c r="D265" s="417"/>
    </row>
    <row r="266" spans="3:4" ht="15.75" customHeight="1" x14ac:dyDescent="0.25">
      <c r="C266" s="417"/>
      <c r="D266" s="417"/>
    </row>
    <row r="267" spans="3:4" ht="15.75" customHeight="1" x14ac:dyDescent="0.25">
      <c r="C267" s="417"/>
      <c r="D267" s="417"/>
    </row>
    <row r="268" spans="3:4" ht="15.75" customHeight="1" x14ac:dyDescent="0.25">
      <c r="C268" s="417"/>
      <c r="D268" s="417"/>
    </row>
    <row r="269" spans="3:4" ht="15.75" customHeight="1" x14ac:dyDescent="0.25">
      <c r="C269" s="417"/>
      <c r="D269" s="417"/>
    </row>
    <row r="270" spans="3:4" ht="15.75" customHeight="1" x14ac:dyDescent="0.25">
      <c r="C270" s="417"/>
      <c r="D270" s="417"/>
    </row>
    <row r="271" spans="3:4" ht="15.75" customHeight="1" x14ac:dyDescent="0.25">
      <c r="C271" s="417"/>
      <c r="D271" s="417"/>
    </row>
    <row r="272" spans="3:4" ht="15.75" customHeight="1" x14ac:dyDescent="0.25">
      <c r="C272" s="417"/>
      <c r="D272" s="417"/>
    </row>
    <row r="273" spans="3:4" ht="15.75" customHeight="1" x14ac:dyDescent="0.25">
      <c r="C273" s="417"/>
      <c r="D273" s="417"/>
    </row>
    <row r="274" spans="3:4" ht="15.75" customHeight="1" x14ac:dyDescent="0.25">
      <c r="C274" s="417"/>
      <c r="D274" s="417"/>
    </row>
    <row r="275" spans="3:4" ht="15.75" customHeight="1" x14ac:dyDescent="0.25">
      <c r="C275" s="417"/>
      <c r="D275" s="417"/>
    </row>
    <row r="276" spans="3:4" ht="15.75" customHeight="1" x14ac:dyDescent="0.25">
      <c r="C276" s="417"/>
      <c r="D276" s="417"/>
    </row>
    <row r="277" spans="3:4" ht="15.75" customHeight="1" x14ac:dyDescent="0.25">
      <c r="C277" s="417"/>
      <c r="D277" s="417"/>
    </row>
    <row r="278" spans="3:4" ht="15.75" customHeight="1" x14ac:dyDescent="0.25">
      <c r="C278" s="417"/>
      <c r="D278" s="417"/>
    </row>
    <row r="279" spans="3:4" ht="15.75" customHeight="1" x14ac:dyDescent="0.25">
      <c r="C279" s="417"/>
      <c r="D279" s="417"/>
    </row>
    <row r="280" spans="3:4" ht="15.75" customHeight="1" x14ac:dyDescent="0.25">
      <c r="C280" s="417"/>
      <c r="D280" s="417"/>
    </row>
    <row r="281" spans="3:4" ht="15.75" customHeight="1" x14ac:dyDescent="0.25">
      <c r="C281" s="417"/>
      <c r="D281" s="417"/>
    </row>
    <row r="282" spans="3:4" ht="15.75" customHeight="1" x14ac:dyDescent="0.25">
      <c r="C282" s="417"/>
      <c r="D282" s="417"/>
    </row>
    <row r="283" spans="3:4" ht="15.75" customHeight="1" x14ac:dyDescent="0.25">
      <c r="C283" s="417"/>
      <c r="D283" s="417"/>
    </row>
    <row r="284" spans="3:4" ht="15.75" customHeight="1" x14ac:dyDescent="0.25">
      <c r="C284" s="417"/>
      <c r="D284" s="417"/>
    </row>
    <row r="285" spans="3:4" ht="15.75" customHeight="1" x14ac:dyDescent="0.25">
      <c r="C285" s="417"/>
      <c r="D285" s="417"/>
    </row>
    <row r="286" spans="3:4" ht="15.75" customHeight="1" x14ac:dyDescent="0.25">
      <c r="C286" s="417"/>
      <c r="D286" s="417"/>
    </row>
    <row r="287" spans="3:4" ht="15.75" customHeight="1" x14ac:dyDescent="0.25">
      <c r="C287" s="417"/>
      <c r="D287" s="417"/>
    </row>
    <row r="288" spans="3:4" ht="15.75" customHeight="1" x14ac:dyDescent="0.25">
      <c r="C288" s="417"/>
      <c r="D288" s="417"/>
    </row>
    <row r="289" spans="3:4" ht="15.75" customHeight="1" x14ac:dyDescent="0.25">
      <c r="C289" s="417"/>
      <c r="D289" s="417"/>
    </row>
    <row r="290" spans="3:4" ht="15.75" customHeight="1" x14ac:dyDescent="0.25">
      <c r="C290" s="417"/>
      <c r="D290" s="417"/>
    </row>
    <row r="291" spans="3:4" ht="15.75" customHeight="1" x14ac:dyDescent="0.25">
      <c r="C291" s="417"/>
      <c r="D291" s="417"/>
    </row>
    <row r="292" spans="3:4" ht="15.75" customHeight="1" x14ac:dyDescent="0.25">
      <c r="C292" s="417"/>
      <c r="D292" s="417"/>
    </row>
    <row r="293" spans="3:4" ht="15.75" customHeight="1" x14ac:dyDescent="0.25">
      <c r="C293" s="417"/>
      <c r="D293" s="417"/>
    </row>
    <row r="294" spans="3:4" ht="15.75" customHeight="1" x14ac:dyDescent="0.25">
      <c r="C294" s="417"/>
      <c r="D294" s="417"/>
    </row>
    <row r="295" spans="3:4" ht="15.75" customHeight="1" x14ac:dyDescent="0.25">
      <c r="C295" s="417"/>
      <c r="D295" s="417"/>
    </row>
    <row r="296" spans="3:4" ht="15.75" customHeight="1" x14ac:dyDescent="0.25">
      <c r="C296" s="417"/>
      <c r="D296" s="417"/>
    </row>
    <row r="297" spans="3:4" ht="15.75" customHeight="1" x14ac:dyDescent="0.25">
      <c r="C297" s="417"/>
      <c r="D297" s="417"/>
    </row>
    <row r="298" spans="3:4" ht="15.75" customHeight="1" x14ac:dyDescent="0.25">
      <c r="C298" s="417"/>
      <c r="D298" s="417"/>
    </row>
    <row r="299" spans="3:4" ht="15.75" customHeight="1" x14ac:dyDescent="0.25">
      <c r="C299" s="417"/>
      <c r="D299" s="417"/>
    </row>
    <row r="300" spans="3:4" ht="15.75" customHeight="1" x14ac:dyDescent="0.25">
      <c r="C300" s="417"/>
      <c r="D300" s="417"/>
    </row>
    <row r="301" spans="3:4" ht="15.75" customHeight="1" x14ac:dyDescent="0.25">
      <c r="C301" s="417"/>
      <c r="D301" s="417"/>
    </row>
    <row r="302" spans="3:4" ht="15.75" customHeight="1" x14ac:dyDescent="0.25">
      <c r="C302" s="417"/>
      <c r="D302" s="417"/>
    </row>
    <row r="303" spans="3:4" ht="15.75" customHeight="1" x14ac:dyDescent="0.25">
      <c r="C303" s="417"/>
      <c r="D303" s="417"/>
    </row>
    <row r="304" spans="3:4" ht="15.75" customHeight="1" x14ac:dyDescent="0.25">
      <c r="C304" s="417"/>
      <c r="D304" s="417"/>
    </row>
    <row r="305" spans="3:4" ht="15.75" customHeight="1" x14ac:dyDescent="0.25">
      <c r="C305" s="417"/>
      <c r="D305" s="417"/>
    </row>
    <row r="306" spans="3:4" ht="15.75" customHeight="1" x14ac:dyDescent="0.25">
      <c r="C306" s="417"/>
      <c r="D306" s="417"/>
    </row>
    <row r="307" spans="3:4" ht="15.75" customHeight="1" x14ac:dyDescent="0.25">
      <c r="C307" s="417"/>
      <c r="D307" s="417"/>
    </row>
    <row r="308" spans="3:4" ht="15.75" customHeight="1" x14ac:dyDescent="0.25">
      <c r="C308" s="417"/>
      <c r="D308" s="417"/>
    </row>
    <row r="309" spans="3:4" ht="15.75" customHeight="1" x14ac:dyDescent="0.25">
      <c r="C309" s="417"/>
      <c r="D309" s="417"/>
    </row>
    <row r="310" spans="3:4" ht="15.75" customHeight="1" x14ac:dyDescent="0.25">
      <c r="C310" s="417"/>
      <c r="D310" s="417"/>
    </row>
    <row r="311" spans="3:4" ht="15.75" customHeight="1" x14ac:dyDescent="0.25">
      <c r="C311" s="417"/>
      <c r="D311" s="417"/>
    </row>
    <row r="312" spans="3:4" ht="15.75" customHeight="1" x14ac:dyDescent="0.25">
      <c r="C312" s="417"/>
      <c r="D312" s="417"/>
    </row>
    <row r="313" spans="3:4" ht="15.75" customHeight="1" x14ac:dyDescent="0.25">
      <c r="C313" s="417"/>
      <c r="D313" s="417"/>
    </row>
    <row r="314" spans="3:4" ht="15.75" customHeight="1" x14ac:dyDescent="0.25">
      <c r="C314" s="417"/>
      <c r="D314" s="417"/>
    </row>
    <row r="315" spans="3:4" ht="15.75" customHeight="1" x14ac:dyDescent="0.25">
      <c r="C315" s="417"/>
      <c r="D315" s="417"/>
    </row>
    <row r="316" spans="3:4" ht="15.75" customHeight="1" x14ac:dyDescent="0.25">
      <c r="C316" s="417"/>
      <c r="D316" s="417"/>
    </row>
    <row r="317" spans="3:4" ht="15.75" customHeight="1" x14ac:dyDescent="0.25">
      <c r="C317" s="417"/>
      <c r="D317" s="417"/>
    </row>
    <row r="318" spans="3:4" ht="15.75" customHeight="1" x14ac:dyDescent="0.25">
      <c r="C318" s="417"/>
      <c r="D318" s="417"/>
    </row>
    <row r="319" spans="3:4" ht="15.75" customHeight="1" x14ac:dyDescent="0.25">
      <c r="C319" s="417"/>
      <c r="D319" s="417"/>
    </row>
    <row r="320" spans="3:4" ht="15.75" customHeight="1" x14ac:dyDescent="0.25">
      <c r="C320" s="417"/>
      <c r="D320" s="417"/>
    </row>
    <row r="321" spans="3:4" ht="15.75" customHeight="1" x14ac:dyDescent="0.25">
      <c r="C321" s="417"/>
      <c r="D321" s="417"/>
    </row>
    <row r="322" spans="3:4" ht="15.75" customHeight="1" x14ac:dyDescent="0.25">
      <c r="C322" s="417"/>
      <c r="D322" s="417"/>
    </row>
    <row r="323" spans="3:4" ht="15.75" customHeight="1" x14ac:dyDescent="0.25">
      <c r="C323" s="417"/>
      <c r="D323" s="417"/>
    </row>
    <row r="324" spans="3:4" ht="15.75" customHeight="1" x14ac:dyDescent="0.25">
      <c r="C324" s="417"/>
      <c r="D324" s="417"/>
    </row>
    <row r="325" spans="3:4" ht="15.75" customHeight="1" x14ac:dyDescent="0.25">
      <c r="C325" s="417"/>
      <c r="D325" s="417"/>
    </row>
    <row r="326" spans="3:4" ht="15.75" customHeight="1" x14ac:dyDescent="0.25">
      <c r="C326" s="417"/>
      <c r="D326" s="417"/>
    </row>
    <row r="327" spans="3:4" ht="15.75" customHeight="1" x14ac:dyDescent="0.25">
      <c r="C327" s="417"/>
      <c r="D327" s="417"/>
    </row>
    <row r="328" spans="3:4" ht="15.75" customHeight="1" x14ac:dyDescent="0.25">
      <c r="C328" s="417"/>
      <c r="D328" s="417"/>
    </row>
    <row r="329" spans="3:4" ht="15.75" customHeight="1" x14ac:dyDescent="0.25">
      <c r="C329" s="417"/>
      <c r="D329" s="417"/>
    </row>
    <row r="330" spans="3:4" ht="15.75" customHeight="1" x14ac:dyDescent="0.25">
      <c r="C330" s="417"/>
      <c r="D330" s="417"/>
    </row>
    <row r="331" spans="3:4" ht="15.75" customHeight="1" x14ac:dyDescent="0.25">
      <c r="C331" s="417"/>
      <c r="D331" s="417"/>
    </row>
    <row r="332" spans="3:4" ht="15.75" customHeight="1" x14ac:dyDescent="0.25">
      <c r="C332" s="417"/>
      <c r="D332" s="417"/>
    </row>
    <row r="333" spans="3:4" ht="15.75" customHeight="1" x14ac:dyDescent="0.25">
      <c r="C333" s="417"/>
      <c r="D333" s="417"/>
    </row>
    <row r="334" spans="3:4" ht="15.75" customHeight="1" x14ac:dyDescent="0.25">
      <c r="C334" s="417"/>
      <c r="D334" s="417"/>
    </row>
    <row r="335" spans="3:4" ht="15.75" customHeight="1" x14ac:dyDescent="0.25">
      <c r="C335" s="417"/>
      <c r="D335" s="417"/>
    </row>
    <row r="336" spans="3:4" ht="15.75" customHeight="1" x14ac:dyDescent="0.25">
      <c r="C336" s="417"/>
      <c r="D336" s="417"/>
    </row>
    <row r="337" spans="3:4" ht="15.75" customHeight="1" x14ac:dyDescent="0.25">
      <c r="C337" s="417"/>
      <c r="D337" s="417"/>
    </row>
    <row r="338" spans="3:4" ht="15.75" customHeight="1" x14ac:dyDescent="0.25">
      <c r="C338" s="417"/>
      <c r="D338" s="417"/>
    </row>
    <row r="339" spans="3:4" ht="15.75" customHeight="1" x14ac:dyDescent="0.25">
      <c r="C339" s="417"/>
      <c r="D339" s="417"/>
    </row>
    <row r="340" spans="3:4" ht="15.75" customHeight="1" x14ac:dyDescent="0.25">
      <c r="C340" s="417"/>
      <c r="D340" s="417"/>
    </row>
    <row r="341" spans="3:4" ht="15.75" customHeight="1" x14ac:dyDescent="0.25">
      <c r="C341" s="417"/>
      <c r="D341" s="417"/>
    </row>
    <row r="342" spans="3:4" ht="15.75" customHeight="1" x14ac:dyDescent="0.25">
      <c r="C342" s="417"/>
      <c r="D342" s="417"/>
    </row>
    <row r="343" spans="3:4" ht="15.75" customHeight="1" x14ac:dyDescent="0.25">
      <c r="C343" s="417"/>
      <c r="D343" s="417"/>
    </row>
    <row r="344" spans="3:4" ht="15.75" customHeight="1" x14ac:dyDescent="0.25">
      <c r="C344" s="417"/>
      <c r="D344" s="417"/>
    </row>
    <row r="345" spans="3:4" ht="15.75" customHeight="1" x14ac:dyDescent="0.25">
      <c r="C345" s="417"/>
      <c r="D345" s="417"/>
    </row>
    <row r="346" spans="3:4" ht="15.75" customHeight="1" x14ac:dyDescent="0.25">
      <c r="C346" s="417"/>
      <c r="D346" s="417"/>
    </row>
    <row r="347" spans="3:4" ht="15.75" customHeight="1" x14ac:dyDescent="0.25">
      <c r="C347" s="417"/>
      <c r="D347" s="417"/>
    </row>
    <row r="348" spans="3:4" ht="15.75" customHeight="1" x14ac:dyDescent="0.25">
      <c r="C348" s="417"/>
      <c r="D348" s="417"/>
    </row>
    <row r="349" spans="3:4" ht="15.75" customHeight="1" x14ac:dyDescent="0.25">
      <c r="C349" s="417"/>
      <c r="D349" s="417"/>
    </row>
    <row r="350" spans="3:4" ht="15.75" customHeight="1" x14ac:dyDescent="0.25">
      <c r="C350" s="417"/>
      <c r="D350" s="417"/>
    </row>
    <row r="351" spans="3:4" ht="15.75" customHeight="1" x14ac:dyDescent="0.25">
      <c r="C351" s="417"/>
      <c r="D351" s="417"/>
    </row>
    <row r="352" spans="3:4" ht="15.75" customHeight="1" x14ac:dyDescent="0.25">
      <c r="C352" s="417"/>
      <c r="D352" s="417"/>
    </row>
    <row r="353" spans="3:4" ht="15.75" customHeight="1" x14ac:dyDescent="0.25">
      <c r="C353" s="417"/>
      <c r="D353" s="417"/>
    </row>
    <row r="354" spans="3:4" ht="15.75" customHeight="1" x14ac:dyDescent="0.25">
      <c r="C354" s="417"/>
      <c r="D354" s="417"/>
    </row>
    <row r="355" spans="3:4" ht="15.75" customHeight="1" x14ac:dyDescent="0.25">
      <c r="C355" s="417"/>
      <c r="D355" s="417"/>
    </row>
    <row r="356" spans="3:4" ht="15.75" customHeight="1" x14ac:dyDescent="0.25">
      <c r="C356" s="417"/>
      <c r="D356" s="417"/>
    </row>
    <row r="357" spans="3:4" ht="15.75" customHeight="1" x14ac:dyDescent="0.25">
      <c r="C357" s="417"/>
      <c r="D357" s="417"/>
    </row>
    <row r="358" spans="3:4" ht="15.75" customHeight="1" x14ac:dyDescent="0.25">
      <c r="C358" s="417"/>
      <c r="D358" s="417"/>
    </row>
    <row r="359" spans="3:4" ht="15.75" customHeight="1" x14ac:dyDescent="0.25">
      <c r="C359" s="417"/>
      <c r="D359" s="417"/>
    </row>
    <row r="360" spans="3:4" ht="15.75" customHeight="1" x14ac:dyDescent="0.25">
      <c r="C360" s="417"/>
      <c r="D360" s="417"/>
    </row>
    <row r="361" spans="3:4" ht="15.75" customHeight="1" x14ac:dyDescent="0.25">
      <c r="C361" s="417"/>
      <c r="D361" s="417"/>
    </row>
    <row r="362" spans="3:4" ht="15.75" customHeight="1" x14ac:dyDescent="0.25">
      <c r="C362" s="417"/>
      <c r="D362" s="417"/>
    </row>
    <row r="363" spans="3:4" ht="15.75" customHeight="1" x14ac:dyDescent="0.25">
      <c r="C363" s="417"/>
      <c r="D363" s="417"/>
    </row>
    <row r="364" spans="3:4" ht="15.75" customHeight="1" x14ac:dyDescent="0.25">
      <c r="C364" s="417"/>
      <c r="D364" s="417"/>
    </row>
    <row r="365" spans="3:4" ht="15.75" customHeight="1" x14ac:dyDescent="0.25">
      <c r="C365" s="417"/>
      <c r="D365" s="417"/>
    </row>
    <row r="366" spans="3:4" ht="15.75" customHeight="1" x14ac:dyDescent="0.25">
      <c r="C366" s="417"/>
      <c r="D366" s="417"/>
    </row>
    <row r="367" spans="3:4" ht="15.75" customHeight="1" x14ac:dyDescent="0.25">
      <c r="C367" s="417"/>
      <c r="D367" s="417"/>
    </row>
    <row r="368" spans="3:4" ht="15.75" customHeight="1" x14ac:dyDescent="0.25">
      <c r="C368" s="417"/>
      <c r="D368" s="417"/>
    </row>
    <row r="369" spans="3:4" ht="15.75" customHeight="1" x14ac:dyDescent="0.25">
      <c r="C369" s="417"/>
      <c r="D369" s="417"/>
    </row>
    <row r="370" spans="3:4" ht="15.75" customHeight="1" x14ac:dyDescent="0.25">
      <c r="C370" s="417"/>
      <c r="D370" s="417"/>
    </row>
    <row r="371" spans="3:4" ht="15.75" customHeight="1" x14ac:dyDescent="0.25">
      <c r="C371" s="417"/>
      <c r="D371" s="417"/>
    </row>
    <row r="372" spans="3:4" ht="15.75" customHeight="1" x14ac:dyDescent="0.25">
      <c r="C372" s="417"/>
      <c r="D372" s="417"/>
    </row>
    <row r="373" spans="3:4" ht="15.75" customHeight="1" x14ac:dyDescent="0.25">
      <c r="C373" s="417"/>
      <c r="D373" s="417"/>
    </row>
    <row r="374" spans="3:4" ht="15.75" customHeight="1" x14ac:dyDescent="0.25">
      <c r="C374" s="417"/>
      <c r="D374" s="417"/>
    </row>
    <row r="375" spans="3:4" ht="15.75" customHeight="1" x14ac:dyDescent="0.25">
      <c r="C375" s="417"/>
      <c r="D375" s="417"/>
    </row>
    <row r="376" spans="3:4" ht="15.75" customHeight="1" x14ac:dyDescent="0.25">
      <c r="C376" s="417"/>
      <c r="D376" s="417"/>
    </row>
    <row r="377" spans="3:4" ht="15.75" customHeight="1" x14ac:dyDescent="0.25">
      <c r="C377" s="417"/>
      <c r="D377" s="417"/>
    </row>
    <row r="378" spans="3:4" ht="15.75" customHeight="1" x14ac:dyDescent="0.25">
      <c r="C378" s="417"/>
      <c r="D378" s="417"/>
    </row>
    <row r="379" spans="3:4" ht="15.75" customHeight="1" x14ac:dyDescent="0.25">
      <c r="C379" s="417"/>
      <c r="D379" s="417"/>
    </row>
    <row r="380" spans="3:4" ht="15.75" customHeight="1" x14ac:dyDescent="0.25">
      <c r="C380" s="417"/>
      <c r="D380" s="417"/>
    </row>
    <row r="381" spans="3:4" ht="15.75" customHeight="1" x14ac:dyDescent="0.25">
      <c r="C381" s="417"/>
      <c r="D381" s="417"/>
    </row>
    <row r="382" spans="3:4" ht="15.75" customHeight="1" x14ac:dyDescent="0.25">
      <c r="C382" s="417"/>
      <c r="D382" s="417"/>
    </row>
    <row r="383" spans="3:4" ht="15.75" customHeight="1" x14ac:dyDescent="0.25">
      <c r="C383" s="417"/>
      <c r="D383" s="417"/>
    </row>
    <row r="384" spans="3:4" ht="15.75" customHeight="1" x14ac:dyDescent="0.25">
      <c r="C384" s="417"/>
      <c r="D384" s="417"/>
    </row>
    <row r="385" spans="3:4" ht="15.75" customHeight="1" x14ac:dyDescent="0.25">
      <c r="C385" s="417"/>
      <c r="D385" s="417"/>
    </row>
    <row r="386" spans="3:4" ht="15.75" customHeight="1" x14ac:dyDescent="0.25">
      <c r="C386" s="417"/>
      <c r="D386" s="417"/>
    </row>
    <row r="387" spans="3:4" ht="15.75" customHeight="1" x14ac:dyDescent="0.25">
      <c r="C387" s="417"/>
      <c r="D387" s="417"/>
    </row>
    <row r="388" spans="3:4" ht="15.75" customHeight="1" x14ac:dyDescent="0.25">
      <c r="C388" s="417"/>
      <c r="D388" s="417"/>
    </row>
    <row r="389" spans="3:4" ht="15.75" customHeight="1" x14ac:dyDescent="0.25">
      <c r="C389" s="417"/>
      <c r="D389" s="417"/>
    </row>
    <row r="390" spans="3:4" ht="15.75" customHeight="1" x14ac:dyDescent="0.25">
      <c r="C390" s="417"/>
      <c r="D390" s="417"/>
    </row>
    <row r="391" spans="3:4" ht="15.75" customHeight="1" x14ac:dyDescent="0.25">
      <c r="C391" s="417"/>
      <c r="D391" s="417"/>
    </row>
    <row r="392" spans="3:4" ht="15.75" customHeight="1" x14ac:dyDescent="0.25">
      <c r="C392" s="417"/>
      <c r="D392" s="417"/>
    </row>
    <row r="393" spans="3:4" ht="15.75" customHeight="1" x14ac:dyDescent="0.25">
      <c r="C393" s="417"/>
      <c r="D393" s="417"/>
    </row>
    <row r="394" spans="3:4" ht="15.75" customHeight="1" x14ac:dyDescent="0.25">
      <c r="C394" s="417"/>
      <c r="D394" s="417"/>
    </row>
    <row r="395" spans="3:4" ht="15.75" customHeight="1" x14ac:dyDescent="0.25">
      <c r="C395" s="417"/>
      <c r="D395" s="417"/>
    </row>
    <row r="396" spans="3:4" ht="15.75" customHeight="1" x14ac:dyDescent="0.25">
      <c r="C396" s="417"/>
      <c r="D396" s="417"/>
    </row>
    <row r="397" spans="3:4" ht="15.75" customHeight="1" x14ac:dyDescent="0.25">
      <c r="C397" s="417"/>
      <c r="D397" s="417"/>
    </row>
    <row r="398" spans="3:4" ht="15.75" customHeight="1" x14ac:dyDescent="0.25">
      <c r="C398" s="417"/>
      <c r="D398" s="417"/>
    </row>
    <row r="399" spans="3:4" ht="15.75" customHeight="1" x14ac:dyDescent="0.25">
      <c r="C399" s="417"/>
      <c r="D399" s="417"/>
    </row>
    <row r="400" spans="3:4" ht="15.75" customHeight="1" x14ac:dyDescent="0.25">
      <c r="C400" s="417"/>
      <c r="D400" s="417"/>
    </row>
    <row r="401" spans="3:4" ht="15.75" customHeight="1" x14ac:dyDescent="0.25">
      <c r="C401" s="417"/>
      <c r="D401" s="417"/>
    </row>
    <row r="402" spans="3:4" ht="15.75" customHeight="1" x14ac:dyDescent="0.25">
      <c r="C402" s="417"/>
      <c r="D402" s="417"/>
    </row>
    <row r="403" spans="3:4" ht="15.75" customHeight="1" x14ac:dyDescent="0.25">
      <c r="C403" s="417"/>
      <c r="D403" s="417"/>
    </row>
    <row r="404" spans="3:4" ht="15.75" customHeight="1" x14ac:dyDescent="0.25">
      <c r="C404" s="417"/>
      <c r="D404" s="417"/>
    </row>
    <row r="405" spans="3:4" ht="15.75" customHeight="1" x14ac:dyDescent="0.25">
      <c r="C405" s="417"/>
      <c r="D405" s="417"/>
    </row>
    <row r="406" spans="3:4" ht="15.75" customHeight="1" x14ac:dyDescent="0.25">
      <c r="C406" s="417"/>
      <c r="D406" s="417"/>
    </row>
    <row r="407" spans="3:4" ht="15.75" customHeight="1" x14ac:dyDescent="0.25">
      <c r="C407" s="417"/>
      <c r="D407" s="417"/>
    </row>
    <row r="408" spans="3:4" ht="15.75" customHeight="1" x14ac:dyDescent="0.25">
      <c r="C408" s="417"/>
      <c r="D408" s="417"/>
    </row>
    <row r="409" spans="3:4" ht="15.75" customHeight="1" x14ac:dyDescent="0.25">
      <c r="C409" s="417"/>
      <c r="D409" s="417"/>
    </row>
    <row r="410" spans="3:4" ht="15.75" customHeight="1" x14ac:dyDescent="0.25">
      <c r="C410" s="417"/>
      <c r="D410" s="417"/>
    </row>
    <row r="411" spans="3:4" ht="15.75" customHeight="1" x14ac:dyDescent="0.25">
      <c r="C411" s="417"/>
      <c r="D411" s="417"/>
    </row>
    <row r="412" spans="3:4" ht="15.75" customHeight="1" x14ac:dyDescent="0.25">
      <c r="C412" s="417"/>
      <c r="D412" s="417"/>
    </row>
    <row r="413" spans="3:4" ht="15.75" customHeight="1" x14ac:dyDescent="0.25">
      <c r="C413" s="417"/>
      <c r="D413" s="417"/>
    </row>
    <row r="414" spans="3:4" ht="15.75" customHeight="1" x14ac:dyDescent="0.25">
      <c r="C414" s="417"/>
      <c r="D414" s="417"/>
    </row>
    <row r="415" spans="3:4" ht="15.75" customHeight="1" x14ac:dyDescent="0.25">
      <c r="C415" s="417"/>
      <c r="D415" s="417"/>
    </row>
    <row r="416" spans="3:4" ht="15.75" customHeight="1" x14ac:dyDescent="0.25">
      <c r="C416" s="417"/>
      <c r="D416" s="417"/>
    </row>
    <row r="417" spans="3:4" ht="15.75" customHeight="1" x14ac:dyDescent="0.25">
      <c r="C417" s="417"/>
      <c r="D417" s="417"/>
    </row>
    <row r="418" spans="3:4" ht="15.75" customHeight="1" x14ac:dyDescent="0.25">
      <c r="C418" s="417"/>
      <c r="D418" s="417"/>
    </row>
    <row r="419" spans="3:4" ht="15.75" customHeight="1" x14ac:dyDescent="0.25">
      <c r="C419" s="417"/>
      <c r="D419" s="417"/>
    </row>
    <row r="420" spans="3:4" ht="15.75" customHeight="1" x14ac:dyDescent="0.25">
      <c r="C420" s="417"/>
      <c r="D420" s="417"/>
    </row>
    <row r="421" spans="3:4" ht="15.75" customHeight="1" x14ac:dyDescent="0.25">
      <c r="C421" s="417"/>
      <c r="D421" s="417"/>
    </row>
    <row r="422" spans="3:4" ht="15.75" customHeight="1" x14ac:dyDescent="0.25">
      <c r="C422" s="417"/>
      <c r="D422" s="417"/>
    </row>
    <row r="423" spans="3:4" ht="15.75" customHeight="1" x14ac:dyDescent="0.25">
      <c r="C423" s="417"/>
      <c r="D423" s="417"/>
    </row>
    <row r="424" spans="3:4" ht="15.75" customHeight="1" x14ac:dyDescent="0.25">
      <c r="C424" s="417"/>
      <c r="D424" s="417"/>
    </row>
    <row r="425" spans="3:4" ht="15.75" customHeight="1" x14ac:dyDescent="0.25">
      <c r="C425" s="417"/>
      <c r="D425" s="417"/>
    </row>
    <row r="426" spans="3:4" ht="15.75" customHeight="1" x14ac:dyDescent="0.25">
      <c r="C426" s="417"/>
      <c r="D426" s="417"/>
    </row>
    <row r="427" spans="3:4" ht="15.75" customHeight="1" x14ac:dyDescent="0.25">
      <c r="C427" s="417"/>
      <c r="D427" s="417"/>
    </row>
    <row r="428" spans="3:4" ht="15.75" customHeight="1" x14ac:dyDescent="0.25">
      <c r="C428" s="417"/>
      <c r="D428" s="417"/>
    </row>
    <row r="429" spans="3:4" ht="15.75" customHeight="1" x14ac:dyDescent="0.25">
      <c r="C429" s="417"/>
      <c r="D429" s="417"/>
    </row>
    <row r="430" spans="3:4" ht="15.75" customHeight="1" x14ac:dyDescent="0.25">
      <c r="C430" s="417"/>
      <c r="D430" s="417"/>
    </row>
    <row r="431" spans="3:4" ht="15.75" customHeight="1" x14ac:dyDescent="0.25">
      <c r="C431" s="417"/>
      <c r="D431" s="417"/>
    </row>
    <row r="432" spans="3:4" ht="15.75" customHeight="1" x14ac:dyDescent="0.25">
      <c r="C432" s="417"/>
      <c r="D432" s="417"/>
    </row>
    <row r="433" spans="3:4" ht="15.75" customHeight="1" x14ac:dyDescent="0.25">
      <c r="C433" s="417"/>
      <c r="D433" s="417"/>
    </row>
    <row r="434" spans="3:4" ht="15.75" customHeight="1" x14ac:dyDescent="0.25">
      <c r="C434" s="417"/>
      <c r="D434" s="417"/>
    </row>
    <row r="435" spans="3:4" ht="15.75" customHeight="1" x14ac:dyDescent="0.25">
      <c r="C435" s="417"/>
      <c r="D435" s="417"/>
    </row>
    <row r="436" spans="3:4" ht="15.75" customHeight="1" x14ac:dyDescent="0.25">
      <c r="C436" s="417"/>
      <c r="D436" s="417"/>
    </row>
    <row r="437" spans="3:4" ht="15.75" customHeight="1" x14ac:dyDescent="0.25">
      <c r="C437" s="417"/>
      <c r="D437" s="417"/>
    </row>
    <row r="438" spans="3:4" ht="15.75" customHeight="1" x14ac:dyDescent="0.25">
      <c r="C438" s="417"/>
      <c r="D438" s="417"/>
    </row>
    <row r="439" spans="3:4" ht="15.75" customHeight="1" x14ac:dyDescent="0.25">
      <c r="C439" s="417"/>
      <c r="D439" s="417"/>
    </row>
    <row r="440" spans="3:4" ht="15.75" customHeight="1" x14ac:dyDescent="0.25">
      <c r="C440" s="417"/>
      <c r="D440" s="417"/>
    </row>
    <row r="441" spans="3:4" ht="15.75" customHeight="1" x14ac:dyDescent="0.25">
      <c r="C441" s="417"/>
      <c r="D441" s="417"/>
    </row>
    <row r="442" spans="3:4" ht="15.75" customHeight="1" x14ac:dyDescent="0.25">
      <c r="C442" s="417"/>
      <c r="D442" s="417"/>
    </row>
    <row r="443" spans="3:4" ht="15.75" customHeight="1" x14ac:dyDescent="0.25">
      <c r="C443" s="417"/>
      <c r="D443" s="417"/>
    </row>
    <row r="444" spans="3:4" ht="15.75" customHeight="1" x14ac:dyDescent="0.25">
      <c r="C444" s="417"/>
      <c r="D444" s="417"/>
    </row>
    <row r="445" spans="3:4" ht="15.75" customHeight="1" x14ac:dyDescent="0.25">
      <c r="C445" s="417"/>
      <c r="D445" s="417"/>
    </row>
    <row r="446" spans="3:4" ht="15.75" customHeight="1" x14ac:dyDescent="0.25">
      <c r="C446" s="417"/>
      <c r="D446" s="417"/>
    </row>
    <row r="447" spans="3:4" ht="15.75" customHeight="1" x14ac:dyDescent="0.25">
      <c r="C447" s="417"/>
      <c r="D447" s="417"/>
    </row>
    <row r="448" spans="3:4" ht="15.75" customHeight="1" x14ac:dyDescent="0.25">
      <c r="C448" s="417"/>
      <c r="D448" s="417"/>
    </row>
    <row r="449" spans="3:4" ht="15.75" customHeight="1" x14ac:dyDescent="0.25">
      <c r="C449" s="417"/>
      <c r="D449" s="417"/>
    </row>
    <row r="450" spans="3:4" ht="15.75" customHeight="1" x14ac:dyDescent="0.25">
      <c r="C450" s="417"/>
      <c r="D450" s="417"/>
    </row>
    <row r="451" spans="3:4" ht="15.75" customHeight="1" x14ac:dyDescent="0.25">
      <c r="C451" s="417"/>
      <c r="D451" s="417"/>
    </row>
    <row r="452" spans="3:4" ht="15.75" customHeight="1" x14ac:dyDescent="0.25">
      <c r="C452" s="417"/>
      <c r="D452" s="417"/>
    </row>
    <row r="453" spans="3:4" ht="15.75" customHeight="1" x14ac:dyDescent="0.25">
      <c r="C453" s="417"/>
      <c r="D453" s="417"/>
    </row>
    <row r="454" spans="3:4" ht="15.75" customHeight="1" x14ac:dyDescent="0.25">
      <c r="C454" s="417"/>
      <c r="D454" s="417"/>
    </row>
    <row r="455" spans="3:4" ht="15.75" customHeight="1" x14ac:dyDescent="0.25">
      <c r="C455" s="417"/>
      <c r="D455" s="417"/>
    </row>
    <row r="456" spans="3:4" ht="15.75" customHeight="1" x14ac:dyDescent="0.25">
      <c r="C456" s="417"/>
      <c r="D456" s="417"/>
    </row>
    <row r="457" spans="3:4" ht="15.75" customHeight="1" x14ac:dyDescent="0.25">
      <c r="C457" s="417"/>
      <c r="D457" s="417"/>
    </row>
    <row r="458" spans="3:4" ht="15.75" customHeight="1" x14ac:dyDescent="0.25">
      <c r="C458" s="417"/>
      <c r="D458" s="417"/>
    </row>
    <row r="459" spans="3:4" ht="15.75" customHeight="1" x14ac:dyDescent="0.25">
      <c r="C459" s="417"/>
      <c r="D459" s="417"/>
    </row>
    <row r="460" spans="3:4" ht="15.75" customHeight="1" x14ac:dyDescent="0.25">
      <c r="C460" s="417"/>
      <c r="D460" s="417"/>
    </row>
    <row r="461" spans="3:4" ht="15.75" customHeight="1" x14ac:dyDescent="0.25">
      <c r="C461" s="417"/>
      <c r="D461" s="417"/>
    </row>
    <row r="462" spans="3:4" ht="15.75" customHeight="1" x14ac:dyDescent="0.25">
      <c r="C462" s="417"/>
      <c r="D462" s="417"/>
    </row>
    <row r="463" spans="3:4" ht="15.75" customHeight="1" x14ac:dyDescent="0.25">
      <c r="C463" s="417"/>
      <c r="D463" s="417"/>
    </row>
    <row r="464" spans="3:4" ht="15.75" customHeight="1" x14ac:dyDescent="0.25">
      <c r="C464" s="417"/>
      <c r="D464" s="417"/>
    </row>
    <row r="465" spans="3:4" ht="15.75" customHeight="1" x14ac:dyDescent="0.25">
      <c r="C465" s="417"/>
      <c r="D465" s="417"/>
    </row>
    <row r="466" spans="3:4" ht="15.75" customHeight="1" x14ac:dyDescent="0.25">
      <c r="C466" s="417"/>
      <c r="D466" s="417"/>
    </row>
    <row r="467" spans="3:4" ht="15.75" customHeight="1" x14ac:dyDescent="0.25">
      <c r="C467" s="417"/>
      <c r="D467" s="417"/>
    </row>
    <row r="468" spans="3:4" ht="15.75" customHeight="1" x14ac:dyDescent="0.25">
      <c r="C468" s="417"/>
      <c r="D468" s="417"/>
    </row>
    <row r="469" spans="3:4" ht="15.75" customHeight="1" x14ac:dyDescent="0.25">
      <c r="C469" s="417"/>
      <c r="D469" s="417"/>
    </row>
    <row r="470" spans="3:4" ht="15.75" customHeight="1" x14ac:dyDescent="0.25">
      <c r="C470" s="417"/>
      <c r="D470" s="417"/>
    </row>
    <row r="471" spans="3:4" ht="15.75" customHeight="1" x14ac:dyDescent="0.25">
      <c r="C471" s="417"/>
      <c r="D471" s="417"/>
    </row>
    <row r="472" spans="3:4" ht="15.75" customHeight="1" x14ac:dyDescent="0.25">
      <c r="C472" s="417"/>
      <c r="D472" s="417"/>
    </row>
    <row r="473" spans="3:4" ht="15.75" customHeight="1" x14ac:dyDescent="0.25">
      <c r="C473" s="417"/>
      <c r="D473" s="417"/>
    </row>
    <row r="474" spans="3:4" ht="15.75" customHeight="1" x14ac:dyDescent="0.25">
      <c r="C474" s="417"/>
      <c r="D474" s="417"/>
    </row>
    <row r="475" spans="3:4" ht="15.75" customHeight="1" x14ac:dyDescent="0.25">
      <c r="C475" s="417"/>
      <c r="D475" s="417"/>
    </row>
    <row r="476" spans="3:4" ht="15.75" customHeight="1" x14ac:dyDescent="0.25">
      <c r="C476" s="417"/>
      <c r="D476" s="417"/>
    </row>
    <row r="477" spans="3:4" ht="15.75" customHeight="1" x14ac:dyDescent="0.25">
      <c r="C477" s="417"/>
      <c r="D477" s="417"/>
    </row>
    <row r="478" spans="3:4" ht="15.75" customHeight="1" x14ac:dyDescent="0.25">
      <c r="C478" s="417"/>
      <c r="D478" s="417"/>
    </row>
    <row r="479" spans="3:4" ht="15.75" customHeight="1" x14ac:dyDescent="0.25">
      <c r="C479" s="417"/>
      <c r="D479" s="417"/>
    </row>
    <row r="480" spans="3:4" ht="15.75" customHeight="1" x14ac:dyDescent="0.25">
      <c r="C480" s="417"/>
      <c r="D480" s="417"/>
    </row>
    <row r="481" spans="3:4" ht="15.75" customHeight="1" x14ac:dyDescent="0.25">
      <c r="C481" s="417"/>
      <c r="D481" s="417"/>
    </row>
    <row r="482" spans="3:4" ht="15.75" customHeight="1" x14ac:dyDescent="0.25">
      <c r="C482" s="417"/>
      <c r="D482" s="417"/>
    </row>
    <row r="483" spans="3:4" ht="15.75" customHeight="1" x14ac:dyDescent="0.25">
      <c r="C483" s="417"/>
      <c r="D483" s="417"/>
    </row>
    <row r="484" spans="3:4" ht="15.75" customHeight="1" x14ac:dyDescent="0.25">
      <c r="C484" s="417"/>
      <c r="D484" s="417"/>
    </row>
    <row r="485" spans="3:4" ht="15.75" customHeight="1" x14ac:dyDescent="0.25">
      <c r="C485" s="417"/>
      <c r="D485" s="417"/>
    </row>
    <row r="486" spans="3:4" ht="15.75" customHeight="1" x14ac:dyDescent="0.25">
      <c r="C486" s="417"/>
      <c r="D486" s="417"/>
    </row>
    <row r="487" spans="3:4" ht="15.75" customHeight="1" x14ac:dyDescent="0.25">
      <c r="C487" s="417"/>
      <c r="D487" s="417"/>
    </row>
    <row r="488" spans="3:4" ht="15.75" customHeight="1" x14ac:dyDescent="0.25">
      <c r="C488" s="417"/>
      <c r="D488" s="417"/>
    </row>
    <row r="489" spans="3:4" ht="15.75" customHeight="1" x14ac:dyDescent="0.25">
      <c r="C489" s="417"/>
      <c r="D489" s="417"/>
    </row>
    <row r="490" spans="3:4" ht="15.75" customHeight="1" x14ac:dyDescent="0.25">
      <c r="C490" s="417"/>
      <c r="D490" s="417"/>
    </row>
    <row r="491" spans="3:4" ht="15.75" customHeight="1" x14ac:dyDescent="0.25">
      <c r="C491" s="417"/>
      <c r="D491" s="417"/>
    </row>
    <row r="492" spans="3:4" ht="15.75" customHeight="1" x14ac:dyDescent="0.25">
      <c r="C492" s="417"/>
      <c r="D492" s="417"/>
    </row>
    <row r="493" spans="3:4" ht="15.75" customHeight="1" x14ac:dyDescent="0.25">
      <c r="C493" s="417"/>
      <c r="D493" s="417"/>
    </row>
    <row r="494" spans="3:4" ht="15.75" customHeight="1" x14ac:dyDescent="0.25">
      <c r="C494" s="417"/>
      <c r="D494" s="417"/>
    </row>
    <row r="495" spans="3:4" ht="15.75" customHeight="1" x14ac:dyDescent="0.25">
      <c r="C495" s="417"/>
      <c r="D495" s="417"/>
    </row>
    <row r="496" spans="3:4" ht="15.75" customHeight="1" x14ac:dyDescent="0.25">
      <c r="C496" s="417"/>
      <c r="D496" s="417"/>
    </row>
    <row r="497" spans="3:4" ht="15.75" customHeight="1" x14ac:dyDescent="0.25">
      <c r="C497" s="417"/>
      <c r="D497" s="417"/>
    </row>
    <row r="498" spans="3:4" ht="15.75" customHeight="1" x14ac:dyDescent="0.25">
      <c r="C498" s="417"/>
      <c r="D498" s="417"/>
    </row>
    <row r="499" spans="3:4" ht="15.75" customHeight="1" x14ac:dyDescent="0.25">
      <c r="C499" s="417"/>
      <c r="D499" s="417"/>
    </row>
    <row r="500" spans="3:4" ht="15.75" customHeight="1" x14ac:dyDescent="0.25">
      <c r="C500" s="417"/>
      <c r="D500" s="417"/>
    </row>
    <row r="501" spans="3:4" ht="15.75" customHeight="1" x14ac:dyDescent="0.25">
      <c r="C501" s="417"/>
      <c r="D501" s="417"/>
    </row>
    <row r="502" spans="3:4" ht="15.75" customHeight="1" x14ac:dyDescent="0.25">
      <c r="C502" s="417"/>
      <c r="D502" s="417"/>
    </row>
    <row r="503" spans="3:4" ht="15.75" customHeight="1" x14ac:dyDescent="0.25">
      <c r="C503" s="417"/>
      <c r="D503" s="417"/>
    </row>
    <row r="504" spans="3:4" ht="15.75" customHeight="1" x14ac:dyDescent="0.25">
      <c r="C504" s="417"/>
      <c r="D504" s="417"/>
    </row>
    <row r="505" spans="3:4" ht="15.75" customHeight="1" x14ac:dyDescent="0.25">
      <c r="C505" s="417"/>
      <c r="D505" s="417"/>
    </row>
    <row r="506" spans="3:4" ht="15.75" customHeight="1" x14ac:dyDescent="0.25">
      <c r="C506" s="417"/>
      <c r="D506" s="417"/>
    </row>
    <row r="507" spans="3:4" ht="15.75" customHeight="1" x14ac:dyDescent="0.25">
      <c r="C507" s="417"/>
      <c r="D507" s="417"/>
    </row>
    <row r="508" spans="3:4" ht="15.75" customHeight="1" x14ac:dyDescent="0.25">
      <c r="C508" s="417"/>
      <c r="D508" s="417"/>
    </row>
    <row r="509" spans="3:4" ht="15.75" customHeight="1" x14ac:dyDescent="0.25">
      <c r="C509" s="417"/>
      <c r="D509" s="417"/>
    </row>
    <row r="510" spans="3:4" ht="15.75" customHeight="1" x14ac:dyDescent="0.25">
      <c r="C510" s="417"/>
      <c r="D510" s="417"/>
    </row>
    <row r="511" spans="3:4" ht="15.75" customHeight="1" x14ac:dyDescent="0.25">
      <c r="C511" s="417"/>
      <c r="D511" s="417"/>
    </row>
    <row r="512" spans="3:4" ht="15.75" customHeight="1" x14ac:dyDescent="0.25">
      <c r="C512" s="417"/>
      <c r="D512" s="417"/>
    </row>
    <row r="513" spans="3:4" ht="15.75" customHeight="1" x14ac:dyDescent="0.25">
      <c r="C513" s="417"/>
      <c r="D513" s="417"/>
    </row>
    <row r="514" spans="3:4" ht="15.75" customHeight="1" x14ac:dyDescent="0.25">
      <c r="C514" s="417"/>
      <c r="D514" s="417"/>
    </row>
    <row r="515" spans="3:4" ht="15.75" customHeight="1" x14ac:dyDescent="0.25">
      <c r="C515" s="417"/>
      <c r="D515" s="417"/>
    </row>
    <row r="516" spans="3:4" ht="15.75" customHeight="1" x14ac:dyDescent="0.25">
      <c r="C516" s="417"/>
      <c r="D516" s="417"/>
    </row>
    <row r="517" spans="3:4" ht="15.75" customHeight="1" x14ac:dyDescent="0.25">
      <c r="C517" s="417"/>
      <c r="D517" s="417"/>
    </row>
    <row r="518" spans="3:4" ht="15.75" customHeight="1" x14ac:dyDescent="0.25">
      <c r="C518" s="417"/>
      <c r="D518" s="417"/>
    </row>
    <row r="519" spans="3:4" ht="15.75" customHeight="1" x14ac:dyDescent="0.25">
      <c r="C519" s="417"/>
      <c r="D519" s="417"/>
    </row>
    <row r="520" spans="3:4" ht="15.75" customHeight="1" x14ac:dyDescent="0.25">
      <c r="C520" s="417"/>
      <c r="D520" s="417"/>
    </row>
    <row r="521" spans="3:4" ht="15.75" customHeight="1" x14ac:dyDescent="0.25">
      <c r="C521" s="417"/>
      <c r="D521" s="417"/>
    </row>
    <row r="522" spans="3:4" ht="15.75" customHeight="1" x14ac:dyDescent="0.25">
      <c r="C522" s="417"/>
      <c r="D522" s="417"/>
    </row>
    <row r="523" spans="3:4" ht="15.75" customHeight="1" x14ac:dyDescent="0.25">
      <c r="C523" s="417"/>
      <c r="D523" s="417"/>
    </row>
    <row r="524" spans="3:4" ht="15.75" customHeight="1" x14ac:dyDescent="0.25">
      <c r="C524" s="417"/>
      <c r="D524" s="417"/>
    </row>
    <row r="525" spans="3:4" ht="15.75" customHeight="1" x14ac:dyDescent="0.25">
      <c r="C525" s="417"/>
      <c r="D525" s="417"/>
    </row>
    <row r="526" spans="3:4" ht="15.75" customHeight="1" x14ac:dyDescent="0.25">
      <c r="C526" s="417"/>
      <c r="D526" s="417"/>
    </row>
    <row r="527" spans="3:4" ht="15.75" customHeight="1" x14ac:dyDescent="0.25">
      <c r="C527" s="417"/>
      <c r="D527" s="417"/>
    </row>
    <row r="528" spans="3:4" ht="15.75" customHeight="1" x14ac:dyDescent="0.25">
      <c r="C528" s="417"/>
      <c r="D528" s="417"/>
    </row>
    <row r="529" spans="3:4" ht="15.75" customHeight="1" x14ac:dyDescent="0.25">
      <c r="C529" s="417"/>
      <c r="D529" s="417"/>
    </row>
    <row r="530" spans="3:4" ht="15.75" customHeight="1" x14ac:dyDescent="0.25">
      <c r="C530" s="417"/>
      <c r="D530" s="417"/>
    </row>
    <row r="531" spans="3:4" ht="15.75" customHeight="1" x14ac:dyDescent="0.25">
      <c r="C531" s="417"/>
      <c r="D531" s="417"/>
    </row>
    <row r="532" spans="3:4" ht="15.75" customHeight="1" x14ac:dyDescent="0.25">
      <c r="C532" s="417"/>
      <c r="D532" s="417"/>
    </row>
    <row r="533" spans="3:4" ht="15.75" customHeight="1" x14ac:dyDescent="0.25">
      <c r="C533" s="417"/>
      <c r="D533" s="417"/>
    </row>
    <row r="534" spans="3:4" ht="15.75" customHeight="1" x14ac:dyDescent="0.25">
      <c r="C534" s="417"/>
      <c r="D534" s="417"/>
    </row>
    <row r="535" spans="3:4" ht="15.75" customHeight="1" x14ac:dyDescent="0.25">
      <c r="C535" s="417"/>
      <c r="D535" s="417"/>
    </row>
    <row r="536" spans="3:4" ht="15.75" customHeight="1" x14ac:dyDescent="0.25">
      <c r="C536" s="417"/>
      <c r="D536" s="417"/>
    </row>
    <row r="537" spans="3:4" ht="15.75" customHeight="1" x14ac:dyDescent="0.25">
      <c r="C537" s="417"/>
      <c r="D537" s="417"/>
    </row>
    <row r="538" spans="3:4" ht="15.75" customHeight="1" x14ac:dyDescent="0.25">
      <c r="C538" s="417"/>
      <c r="D538" s="417"/>
    </row>
    <row r="539" spans="3:4" ht="15.75" customHeight="1" x14ac:dyDescent="0.25">
      <c r="C539" s="417"/>
      <c r="D539" s="417"/>
    </row>
    <row r="540" spans="3:4" ht="15.75" customHeight="1" x14ac:dyDescent="0.25">
      <c r="C540" s="417"/>
      <c r="D540" s="417"/>
    </row>
    <row r="541" spans="3:4" ht="15.75" customHeight="1" x14ac:dyDescent="0.25">
      <c r="C541" s="417"/>
      <c r="D541" s="417"/>
    </row>
    <row r="542" spans="3:4" ht="15.75" customHeight="1" x14ac:dyDescent="0.25">
      <c r="C542" s="417"/>
      <c r="D542" s="417"/>
    </row>
    <row r="543" spans="3:4" ht="15.75" customHeight="1" x14ac:dyDescent="0.25">
      <c r="C543" s="417"/>
      <c r="D543" s="417"/>
    </row>
    <row r="544" spans="3:4" ht="15.75" customHeight="1" x14ac:dyDescent="0.25">
      <c r="C544" s="417"/>
      <c r="D544" s="417"/>
    </row>
    <row r="545" spans="3:4" ht="15.75" customHeight="1" x14ac:dyDescent="0.25">
      <c r="C545" s="417"/>
      <c r="D545" s="417"/>
    </row>
    <row r="546" spans="3:4" ht="15.75" customHeight="1" x14ac:dyDescent="0.25">
      <c r="C546" s="417"/>
      <c r="D546" s="417"/>
    </row>
    <row r="547" spans="3:4" ht="15.75" customHeight="1" x14ac:dyDescent="0.25">
      <c r="C547" s="417"/>
      <c r="D547" s="417"/>
    </row>
    <row r="548" spans="3:4" ht="15.75" customHeight="1" x14ac:dyDescent="0.25">
      <c r="C548" s="417"/>
      <c r="D548" s="417"/>
    </row>
    <row r="549" spans="3:4" ht="15.75" customHeight="1" x14ac:dyDescent="0.25">
      <c r="C549" s="417"/>
      <c r="D549" s="417"/>
    </row>
    <row r="550" spans="3:4" ht="15.75" customHeight="1" x14ac:dyDescent="0.25">
      <c r="C550" s="417"/>
      <c r="D550" s="417"/>
    </row>
    <row r="551" spans="3:4" ht="15.75" customHeight="1" x14ac:dyDescent="0.25">
      <c r="C551" s="417"/>
      <c r="D551" s="417"/>
    </row>
    <row r="552" spans="3:4" ht="15.75" customHeight="1" x14ac:dyDescent="0.25">
      <c r="C552" s="417"/>
      <c r="D552" s="417"/>
    </row>
    <row r="553" spans="3:4" ht="15.75" customHeight="1" x14ac:dyDescent="0.25">
      <c r="C553" s="417"/>
      <c r="D553" s="417"/>
    </row>
    <row r="554" spans="3:4" ht="15.75" customHeight="1" x14ac:dyDescent="0.25">
      <c r="C554" s="417"/>
      <c r="D554" s="417"/>
    </row>
    <row r="555" spans="3:4" ht="15.75" customHeight="1" x14ac:dyDescent="0.25">
      <c r="C555" s="417"/>
      <c r="D555" s="417"/>
    </row>
    <row r="556" spans="3:4" ht="15.75" customHeight="1" x14ac:dyDescent="0.25">
      <c r="C556" s="417"/>
      <c r="D556" s="417"/>
    </row>
    <row r="557" spans="3:4" ht="15.75" customHeight="1" x14ac:dyDescent="0.25">
      <c r="C557" s="417"/>
      <c r="D557" s="417"/>
    </row>
    <row r="558" spans="3:4" ht="15.75" customHeight="1" x14ac:dyDescent="0.25">
      <c r="C558" s="417"/>
      <c r="D558" s="417"/>
    </row>
    <row r="559" spans="3:4" ht="15.75" customHeight="1" x14ac:dyDescent="0.25">
      <c r="C559" s="417"/>
      <c r="D559" s="417"/>
    </row>
    <row r="560" spans="3:4" ht="15.75" customHeight="1" x14ac:dyDescent="0.25">
      <c r="C560" s="417"/>
      <c r="D560" s="417"/>
    </row>
    <row r="561" spans="3:4" ht="15.75" customHeight="1" x14ac:dyDescent="0.25">
      <c r="C561" s="417"/>
      <c r="D561" s="417"/>
    </row>
    <row r="562" spans="3:4" ht="15.75" customHeight="1" x14ac:dyDescent="0.25">
      <c r="C562" s="417"/>
      <c r="D562" s="417"/>
    </row>
    <row r="563" spans="3:4" ht="15.75" customHeight="1" x14ac:dyDescent="0.25">
      <c r="C563" s="417"/>
      <c r="D563" s="417"/>
    </row>
    <row r="564" spans="3:4" ht="15.75" customHeight="1" x14ac:dyDescent="0.25">
      <c r="C564" s="417"/>
      <c r="D564" s="417"/>
    </row>
    <row r="565" spans="3:4" ht="15.75" customHeight="1" x14ac:dyDescent="0.25">
      <c r="C565" s="417"/>
      <c r="D565" s="417"/>
    </row>
    <row r="566" spans="3:4" ht="15.75" customHeight="1" x14ac:dyDescent="0.25">
      <c r="C566" s="417"/>
      <c r="D566" s="417"/>
    </row>
    <row r="567" spans="3:4" ht="15.75" customHeight="1" x14ac:dyDescent="0.25">
      <c r="C567" s="417"/>
      <c r="D567" s="417"/>
    </row>
    <row r="568" spans="3:4" ht="15.75" customHeight="1" x14ac:dyDescent="0.25">
      <c r="C568" s="417"/>
      <c r="D568" s="417"/>
    </row>
    <row r="569" spans="3:4" ht="15.75" customHeight="1" x14ac:dyDescent="0.25">
      <c r="C569" s="417"/>
      <c r="D569" s="417"/>
    </row>
    <row r="570" spans="3:4" ht="15.75" customHeight="1" x14ac:dyDescent="0.25">
      <c r="C570" s="417"/>
      <c r="D570" s="417"/>
    </row>
    <row r="571" spans="3:4" ht="15.75" customHeight="1" x14ac:dyDescent="0.25">
      <c r="C571" s="417"/>
      <c r="D571" s="417"/>
    </row>
    <row r="572" spans="3:4" ht="15.75" customHeight="1" x14ac:dyDescent="0.25">
      <c r="C572" s="417"/>
      <c r="D572" s="417"/>
    </row>
    <row r="573" spans="3:4" ht="15.75" customHeight="1" x14ac:dyDescent="0.25">
      <c r="C573" s="417"/>
      <c r="D573" s="417"/>
    </row>
    <row r="574" spans="3:4" ht="15.75" customHeight="1" x14ac:dyDescent="0.25">
      <c r="C574" s="417"/>
      <c r="D574" s="417"/>
    </row>
    <row r="575" spans="3:4" ht="15.75" customHeight="1" x14ac:dyDescent="0.25">
      <c r="C575" s="417"/>
      <c r="D575" s="417"/>
    </row>
    <row r="576" spans="3:4" ht="15.75" customHeight="1" x14ac:dyDescent="0.25">
      <c r="C576" s="417"/>
      <c r="D576" s="417"/>
    </row>
    <row r="577" spans="3:4" ht="15.75" customHeight="1" x14ac:dyDescent="0.25">
      <c r="C577" s="417"/>
      <c r="D577" s="417"/>
    </row>
    <row r="578" spans="3:4" ht="15.75" customHeight="1" x14ac:dyDescent="0.25">
      <c r="C578" s="417"/>
      <c r="D578" s="417"/>
    </row>
    <row r="579" spans="3:4" ht="15.75" customHeight="1" x14ac:dyDescent="0.25">
      <c r="C579" s="417"/>
      <c r="D579" s="417"/>
    </row>
    <row r="580" spans="3:4" ht="15.75" customHeight="1" x14ac:dyDescent="0.25">
      <c r="C580" s="417"/>
      <c r="D580" s="417"/>
    </row>
    <row r="581" spans="3:4" ht="15.75" customHeight="1" x14ac:dyDescent="0.25">
      <c r="C581" s="417"/>
      <c r="D581" s="417"/>
    </row>
    <row r="582" spans="3:4" ht="15.75" customHeight="1" x14ac:dyDescent="0.25">
      <c r="C582" s="417"/>
      <c r="D582" s="417"/>
    </row>
    <row r="583" spans="3:4" ht="15.75" customHeight="1" x14ac:dyDescent="0.25">
      <c r="C583" s="417"/>
      <c r="D583" s="417"/>
    </row>
    <row r="584" spans="3:4" ht="15.75" customHeight="1" x14ac:dyDescent="0.25">
      <c r="C584" s="417"/>
      <c r="D584" s="417"/>
    </row>
    <row r="585" spans="3:4" ht="15.75" customHeight="1" x14ac:dyDescent="0.25">
      <c r="C585" s="417"/>
      <c r="D585" s="417"/>
    </row>
    <row r="586" spans="3:4" ht="15.75" customHeight="1" x14ac:dyDescent="0.25">
      <c r="C586" s="417"/>
      <c r="D586" s="417"/>
    </row>
    <row r="587" spans="3:4" ht="15.75" customHeight="1" x14ac:dyDescent="0.25">
      <c r="C587" s="417"/>
      <c r="D587" s="417"/>
    </row>
    <row r="588" spans="3:4" ht="15.75" customHeight="1" x14ac:dyDescent="0.25">
      <c r="C588" s="417"/>
      <c r="D588" s="417"/>
    </row>
    <row r="589" spans="3:4" ht="15.75" customHeight="1" x14ac:dyDescent="0.25">
      <c r="C589" s="417"/>
      <c r="D589" s="417"/>
    </row>
    <row r="590" spans="3:4" ht="15.75" customHeight="1" x14ac:dyDescent="0.25">
      <c r="C590" s="417"/>
      <c r="D590" s="417"/>
    </row>
    <row r="591" spans="3:4" ht="15.75" customHeight="1" x14ac:dyDescent="0.25">
      <c r="C591" s="417"/>
      <c r="D591" s="417"/>
    </row>
    <row r="592" spans="3:4" ht="15.75" customHeight="1" x14ac:dyDescent="0.25">
      <c r="C592" s="417"/>
      <c r="D592" s="417"/>
    </row>
    <row r="593" spans="3:4" ht="15.75" customHeight="1" x14ac:dyDescent="0.25">
      <c r="C593" s="417"/>
      <c r="D593" s="417"/>
    </row>
    <row r="594" spans="3:4" ht="15.75" customHeight="1" x14ac:dyDescent="0.25">
      <c r="C594" s="417"/>
      <c r="D594" s="417"/>
    </row>
    <row r="595" spans="3:4" ht="15.75" customHeight="1" x14ac:dyDescent="0.25">
      <c r="C595" s="417"/>
      <c r="D595" s="417"/>
    </row>
    <row r="596" spans="3:4" ht="15.75" customHeight="1" x14ac:dyDescent="0.25">
      <c r="C596" s="417"/>
      <c r="D596" s="417"/>
    </row>
    <row r="597" spans="3:4" ht="15.75" customHeight="1" x14ac:dyDescent="0.25">
      <c r="C597" s="417"/>
      <c r="D597" s="417"/>
    </row>
    <row r="598" spans="3:4" ht="15.75" customHeight="1" x14ac:dyDescent="0.25">
      <c r="C598" s="417"/>
      <c r="D598" s="417"/>
    </row>
    <row r="599" spans="3:4" ht="15.75" customHeight="1" x14ac:dyDescent="0.25">
      <c r="C599" s="417"/>
      <c r="D599" s="417"/>
    </row>
    <row r="600" spans="3:4" ht="15.75" customHeight="1" x14ac:dyDescent="0.25">
      <c r="C600" s="417"/>
      <c r="D600" s="417"/>
    </row>
    <row r="601" spans="3:4" ht="15.75" customHeight="1" x14ac:dyDescent="0.25">
      <c r="C601" s="417"/>
      <c r="D601" s="417"/>
    </row>
    <row r="602" spans="3:4" ht="15.75" customHeight="1" x14ac:dyDescent="0.25">
      <c r="C602" s="417"/>
      <c r="D602" s="417"/>
    </row>
    <row r="603" spans="3:4" ht="15.75" customHeight="1" x14ac:dyDescent="0.25">
      <c r="C603" s="417"/>
      <c r="D603" s="417"/>
    </row>
    <row r="604" spans="3:4" ht="15.75" customHeight="1" x14ac:dyDescent="0.25">
      <c r="C604" s="417"/>
      <c r="D604" s="417"/>
    </row>
    <row r="605" spans="3:4" ht="15.75" customHeight="1" x14ac:dyDescent="0.25">
      <c r="C605" s="417"/>
      <c r="D605" s="417"/>
    </row>
    <row r="606" spans="3:4" ht="15.75" customHeight="1" x14ac:dyDescent="0.25">
      <c r="C606" s="417"/>
      <c r="D606" s="417"/>
    </row>
    <row r="607" spans="3:4" ht="15.75" customHeight="1" x14ac:dyDescent="0.25">
      <c r="C607" s="417"/>
      <c r="D607" s="417"/>
    </row>
    <row r="608" spans="3:4" ht="15.75" customHeight="1" x14ac:dyDescent="0.25">
      <c r="C608" s="417"/>
      <c r="D608" s="417"/>
    </row>
    <row r="609" spans="3:4" ht="15.75" customHeight="1" x14ac:dyDescent="0.25">
      <c r="C609" s="417"/>
      <c r="D609" s="417"/>
    </row>
    <row r="610" spans="3:4" ht="15.75" customHeight="1" x14ac:dyDescent="0.25">
      <c r="C610" s="417"/>
      <c r="D610" s="417"/>
    </row>
    <row r="611" spans="3:4" ht="15.75" customHeight="1" x14ac:dyDescent="0.25">
      <c r="C611" s="417"/>
      <c r="D611" s="417"/>
    </row>
    <row r="612" spans="3:4" ht="15.75" customHeight="1" x14ac:dyDescent="0.25">
      <c r="C612" s="417"/>
      <c r="D612" s="417"/>
    </row>
    <row r="613" spans="3:4" ht="15.75" customHeight="1" x14ac:dyDescent="0.25">
      <c r="C613" s="417"/>
      <c r="D613" s="417"/>
    </row>
    <row r="614" spans="3:4" ht="15.75" customHeight="1" x14ac:dyDescent="0.25">
      <c r="C614" s="417"/>
      <c r="D614" s="417"/>
    </row>
    <row r="615" spans="3:4" ht="15.75" customHeight="1" x14ac:dyDescent="0.25">
      <c r="C615" s="417"/>
      <c r="D615" s="417"/>
    </row>
    <row r="616" spans="3:4" ht="15.75" customHeight="1" x14ac:dyDescent="0.25">
      <c r="C616" s="417"/>
      <c r="D616" s="417"/>
    </row>
    <row r="617" spans="3:4" ht="15.75" customHeight="1" x14ac:dyDescent="0.25">
      <c r="C617" s="417"/>
      <c r="D617" s="417"/>
    </row>
    <row r="618" spans="3:4" ht="15.75" customHeight="1" x14ac:dyDescent="0.25">
      <c r="C618" s="417"/>
      <c r="D618" s="417"/>
    </row>
    <row r="619" spans="3:4" ht="15.75" customHeight="1" x14ac:dyDescent="0.25">
      <c r="C619" s="417"/>
      <c r="D619" s="417"/>
    </row>
    <row r="620" spans="3:4" ht="15.75" customHeight="1" x14ac:dyDescent="0.25">
      <c r="C620" s="417"/>
      <c r="D620" s="417"/>
    </row>
    <row r="621" spans="3:4" ht="15.75" customHeight="1" x14ac:dyDescent="0.25">
      <c r="C621" s="417"/>
      <c r="D621" s="417"/>
    </row>
    <row r="622" spans="3:4" ht="15.75" customHeight="1" x14ac:dyDescent="0.25">
      <c r="C622" s="417"/>
      <c r="D622" s="417"/>
    </row>
    <row r="623" spans="3:4" ht="15.75" customHeight="1" x14ac:dyDescent="0.25">
      <c r="C623" s="417"/>
      <c r="D623" s="417"/>
    </row>
    <row r="624" spans="3:4" ht="15.75" customHeight="1" x14ac:dyDescent="0.25">
      <c r="C624" s="417"/>
      <c r="D624" s="417"/>
    </row>
    <row r="625" spans="3:4" ht="15.75" customHeight="1" x14ac:dyDescent="0.25">
      <c r="C625" s="417"/>
      <c r="D625" s="417"/>
    </row>
    <row r="626" spans="3:4" ht="15.75" customHeight="1" x14ac:dyDescent="0.25">
      <c r="C626" s="417"/>
      <c r="D626" s="417"/>
    </row>
    <row r="627" spans="3:4" ht="15.75" customHeight="1" x14ac:dyDescent="0.25">
      <c r="C627" s="417"/>
      <c r="D627" s="417"/>
    </row>
    <row r="628" spans="3:4" ht="15.75" customHeight="1" x14ac:dyDescent="0.25">
      <c r="C628" s="417"/>
      <c r="D628" s="417"/>
    </row>
    <row r="629" spans="3:4" ht="15.75" customHeight="1" x14ac:dyDescent="0.25">
      <c r="C629" s="417"/>
      <c r="D629" s="417"/>
    </row>
    <row r="630" spans="3:4" ht="15.75" customHeight="1" x14ac:dyDescent="0.25">
      <c r="C630" s="417"/>
      <c r="D630" s="417"/>
    </row>
    <row r="631" spans="3:4" ht="15.75" customHeight="1" x14ac:dyDescent="0.25">
      <c r="C631" s="417"/>
      <c r="D631" s="417"/>
    </row>
    <row r="632" spans="3:4" ht="15.75" customHeight="1" x14ac:dyDescent="0.25">
      <c r="C632" s="417"/>
      <c r="D632" s="417"/>
    </row>
    <row r="633" spans="3:4" ht="15.75" customHeight="1" x14ac:dyDescent="0.25">
      <c r="C633" s="417"/>
      <c r="D633" s="417"/>
    </row>
    <row r="634" spans="3:4" ht="15.75" customHeight="1" x14ac:dyDescent="0.25">
      <c r="C634" s="417"/>
      <c r="D634" s="417"/>
    </row>
    <row r="635" spans="3:4" ht="15.75" customHeight="1" x14ac:dyDescent="0.25">
      <c r="C635" s="417"/>
      <c r="D635" s="417"/>
    </row>
    <row r="636" spans="3:4" ht="15.75" customHeight="1" x14ac:dyDescent="0.25">
      <c r="C636" s="417"/>
      <c r="D636" s="417"/>
    </row>
    <row r="637" spans="3:4" ht="15.75" customHeight="1" x14ac:dyDescent="0.25">
      <c r="C637" s="417"/>
      <c r="D637" s="417"/>
    </row>
    <row r="638" spans="3:4" ht="15.75" customHeight="1" x14ac:dyDescent="0.25">
      <c r="C638" s="417"/>
      <c r="D638" s="417"/>
    </row>
    <row r="639" spans="3:4" ht="15.75" customHeight="1" x14ac:dyDescent="0.25">
      <c r="C639" s="417"/>
      <c r="D639" s="417"/>
    </row>
    <row r="640" spans="3:4" ht="15.75" customHeight="1" x14ac:dyDescent="0.25">
      <c r="C640" s="417"/>
      <c r="D640" s="417"/>
    </row>
    <row r="641" spans="3:4" ht="15.75" customHeight="1" x14ac:dyDescent="0.25">
      <c r="C641" s="417"/>
      <c r="D641" s="417"/>
    </row>
    <row r="642" spans="3:4" ht="15.75" customHeight="1" x14ac:dyDescent="0.25">
      <c r="C642" s="417"/>
      <c r="D642" s="417"/>
    </row>
    <row r="643" spans="3:4" ht="15.75" customHeight="1" x14ac:dyDescent="0.25">
      <c r="C643" s="417"/>
      <c r="D643" s="417"/>
    </row>
    <row r="644" spans="3:4" ht="15.75" customHeight="1" x14ac:dyDescent="0.25">
      <c r="C644" s="417"/>
      <c r="D644" s="417"/>
    </row>
    <row r="645" spans="3:4" ht="15.75" customHeight="1" x14ac:dyDescent="0.25">
      <c r="C645" s="417"/>
      <c r="D645" s="417"/>
    </row>
    <row r="646" spans="3:4" ht="15.75" customHeight="1" x14ac:dyDescent="0.25">
      <c r="C646" s="417"/>
      <c r="D646" s="417"/>
    </row>
    <row r="647" spans="3:4" ht="15.75" customHeight="1" x14ac:dyDescent="0.25">
      <c r="C647" s="417"/>
      <c r="D647" s="417"/>
    </row>
    <row r="648" spans="3:4" ht="15.75" customHeight="1" x14ac:dyDescent="0.25">
      <c r="C648" s="417"/>
      <c r="D648" s="417"/>
    </row>
    <row r="649" spans="3:4" ht="15.75" customHeight="1" x14ac:dyDescent="0.25">
      <c r="C649" s="417"/>
      <c r="D649" s="417"/>
    </row>
    <row r="650" spans="3:4" ht="15.75" customHeight="1" x14ac:dyDescent="0.25">
      <c r="C650" s="417"/>
      <c r="D650" s="417"/>
    </row>
    <row r="651" spans="3:4" ht="15.75" customHeight="1" x14ac:dyDescent="0.25">
      <c r="C651" s="417"/>
      <c r="D651" s="417"/>
    </row>
    <row r="652" spans="3:4" ht="15.75" customHeight="1" x14ac:dyDescent="0.25">
      <c r="C652" s="417"/>
      <c r="D652" s="417"/>
    </row>
    <row r="653" spans="3:4" ht="15.75" customHeight="1" x14ac:dyDescent="0.25">
      <c r="C653" s="417"/>
      <c r="D653" s="417"/>
    </row>
    <row r="654" spans="3:4" ht="15.75" customHeight="1" x14ac:dyDescent="0.25">
      <c r="C654" s="417"/>
      <c r="D654" s="417"/>
    </row>
    <row r="655" spans="3:4" ht="15.75" customHeight="1" x14ac:dyDescent="0.25">
      <c r="C655" s="417"/>
      <c r="D655" s="417"/>
    </row>
    <row r="656" spans="3:4" ht="15.75" customHeight="1" x14ac:dyDescent="0.25">
      <c r="C656" s="417"/>
      <c r="D656" s="417"/>
    </row>
    <row r="657" spans="3:4" ht="15.75" customHeight="1" x14ac:dyDescent="0.25">
      <c r="C657" s="417"/>
      <c r="D657" s="417"/>
    </row>
    <row r="658" spans="3:4" ht="15.75" customHeight="1" x14ac:dyDescent="0.25">
      <c r="C658" s="417"/>
      <c r="D658" s="417"/>
    </row>
    <row r="659" spans="3:4" ht="15.75" customHeight="1" x14ac:dyDescent="0.25">
      <c r="C659" s="417"/>
      <c r="D659" s="417"/>
    </row>
    <row r="660" spans="3:4" ht="15.75" customHeight="1" x14ac:dyDescent="0.25">
      <c r="C660" s="417"/>
      <c r="D660" s="417"/>
    </row>
    <row r="661" spans="3:4" ht="15.75" customHeight="1" x14ac:dyDescent="0.25">
      <c r="C661" s="417"/>
      <c r="D661" s="417"/>
    </row>
    <row r="662" spans="3:4" ht="15.75" customHeight="1" x14ac:dyDescent="0.25">
      <c r="C662" s="417"/>
      <c r="D662" s="417"/>
    </row>
    <row r="663" spans="3:4" ht="15.75" customHeight="1" x14ac:dyDescent="0.25">
      <c r="C663" s="417"/>
      <c r="D663" s="417"/>
    </row>
    <row r="664" spans="3:4" ht="15.75" customHeight="1" x14ac:dyDescent="0.25">
      <c r="C664" s="417"/>
      <c r="D664" s="417"/>
    </row>
    <row r="665" spans="3:4" ht="15.75" customHeight="1" x14ac:dyDescent="0.25">
      <c r="C665" s="417"/>
      <c r="D665" s="417"/>
    </row>
    <row r="666" spans="3:4" ht="15.75" customHeight="1" x14ac:dyDescent="0.25">
      <c r="C666" s="417"/>
      <c r="D666" s="417"/>
    </row>
    <row r="667" spans="3:4" ht="15.75" customHeight="1" x14ac:dyDescent="0.25">
      <c r="C667" s="417"/>
      <c r="D667" s="417"/>
    </row>
    <row r="668" spans="3:4" ht="15.75" customHeight="1" x14ac:dyDescent="0.25">
      <c r="C668" s="417"/>
      <c r="D668" s="417"/>
    </row>
    <row r="669" spans="3:4" ht="15.75" customHeight="1" x14ac:dyDescent="0.25">
      <c r="C669" s="417"/>
      <c r="D669" s="417"/>
    </row>
    <row r="670" spans="3:4" ht="15.75" customHeight="1" x14ac:dyDescent="0.25">
      <c r="C670" s="417"/>
      <c r="D670" s="417"/>
    </row>
    <row r="671" spans="3:4" ht="15.75" customHeight="1" x14ac:dyDescent="0.25">
      <c r="C671" s="417"/>
      <c r="D671" s="417"/>
    </row>
    <row r="672" spans="3:4" ht="15.75" customHeight="1" x14ac:dyDescent="0.25">
      <c r="C672" s="417"/>
      <c r="D672" s="417"/>
    </row>
    <row r="673" spans="3:4" ht="15.75" customHeight="1" x14ac:dyDescent="0.25">
      <c r="C673" s="417"/>
      <c r="D673" s="417"/>
    </row>
    <row r="674" spans="3:4" ht="15.75" customHeight="1" x14ac:dyDescent="0.25">
      <c r="C674" s="417"/>
      <c r="D674" s="417"/>
    </row>
    <row r="675" spans="3:4" ht="15.75" customHeight="1" x14ac:dyDescent="0.25">
      <c r="C675" s="417"/>
      <c r="D675" s="417"/>
    </row>
    <row r="676" spans="3:4" ht="15.75" customHeight="1" x14ac:dyDescent="0.25">
      <c r="C676" s="417"/>
      <c r="D676" s="417"/>
    </row>
    <row r="677" spans="3:4" ht="15.75" customHeight="1" x14ac:dyDescent="0.25">
      <c r="C677" s="417"/>
      <c r="D677" s="417"/>
    </row>
    <row r="678" spans="3:4" ht="15.75" customHeight="1" x14ac:dyDescent="0.25">
      <c r="C678" s="417"/>
      <c r="D678" s="417"/>
    </row>
    <row r="679" spans="3:4" ht="15.75" customHeight="1" x14ac:dyDescent="0.25">
      <c r="C679" s="417"/>
      <c r="D679" s="417"/>
    </row>
    <row r="680" spans="3:4" ht="15.75" customHeight="1" x14ac:dyDescent="0.25">
      <c r="C680" s="417"/>
      <c r="D680" s="417"/>
    </row>
    <row r="681" spans="3:4" ht="15.75" customHeight="1" x14ac:dyDescent="0.25">
      <c r="C681" s="417"/>
      <c r="D681" s="417"/>
    </row>
    <row r="682" spans="3:4" ht="15.75" customHeight="1" x14ac:dyDescent="0.25">
      <c r="C682" s="417"/>
      <c r="D682" s="417"/>
    </row>
    <row r="683" spans="3:4" ht="15.75" customHeight="1" x14ac:dyDescent="0.25">
      <c r="C683" s="417"/>
      <c r="D683" s="417"/>
    </row>
    <row r="684" spans="3:4" ht="15.75" customHeight="1" x14ac:dyDescent="0.25">
      <c r="C684" s="417"/>
      <c r="D684" s="417"/>
    </row>
    <row r="685" spans="3:4" ht="15.75" customHeight="1" x14ac:dyDescent="0.25">
      <c r="C685" s="417"/>
      <c r="D685" s="417"/>
    </row>
    <row r="686" spans="3:4" ht="15.75" customHeight="1" x14ac:dyDescent="0.25">
      <c r="C686" s="417"/>
      <c r="D686" s="417"/>
    </row>
    <row r="687" spans="3:4" ht="15.75" customHeight="1" x14ac:dyDescent="0.25">
      <c r="C687" s="417"/>
      <c r="D687" s="417"/>
    </row>
    <row r="688" spans="3:4" ht="15.75" customHeight="1" x14ac:dyDescent="0.25">
      <c r="C688" s="417"/>
      <c r="D688" s="417"/>
    </row>
    <row r="689" spans="3:4" ht="15.75" customHeight="1" x14ac:dyDescent="0.25">
      <c r="C689" s="417"/>
      <c r="D689" s="417"/>
    </row>
    <row r="690" spans="3:4" ht="15.75" customHeight="1" x14ac:dyDescent="0.25">
      <c r="C690" s="417"/>
      <c r="D690" s="417"/>
    </row>
    <row r="691" spans="3:4" ht="15.75" customHeight="1" x14ac:dyDescent="0.25">
      <c r="C691" s="417"/>
      <c r="D691" s="417"/>
    </row>
    <row r="692" spans="3:4" ht="15.75" customHeight="1" x14ac:dyDescent="0.25">
      <c r="C692" s="417"/>
      <c r="D692" s="417"/>
    </row>
    <row r="693" spans="3:4" ht="15.75" customHeight="1" x14ac:dyDescent="0.25">
      <c r="C693" s="417"/>
      <c r="D693" s="417"/>
    </row>
    <row r="694" spans="3:4" ht="15.75" customHeight="1" x14ac:dyDescent="0.25">
      <c r="C694" s="417"/>
      <c r="D694" s="417"/>
    </row>
    <row r="695" spans="3:4" ht="15.75" customHeight="1" x14ac:dyDescent="0.25">
      <c r="C695" s="417"/>
      <c r="D695" s="417"/>
    </row>
    <row r="696" spans="3:4" ht="15.75" customHeight="1" x14ac:dyDescent="0.25">
      <c r="C696" s="417"/>
      <c r="D696" s="417"/>
    </row>
    <row r="697" spans="3:4" ht="15.75" customHeight="1" x14ac:dyDescent="0.25">
      <c r="C697" s="417"/>
      <c r="D697" s="417"/>
    </row>
    <row r="698" spans="3:4" ht="15.75" customHeight="1" x14ac:dyDescent="0.25">
      <c r="C698" s="417"/>
      <c r="D698" s="417"/>
    </row>
    <row r="699" spans="3:4" ht="15.75" customHeight="1" x14ac:dyDescent="0.25">
      <c r="C699" s="417"/>
      <c r="D699" s="417"/>
    </row>
    <row r="700" spans="3:4" ht="15.75" customHeight="1" x14ac:dyDescent="0.25">
      <c r="C700" s="417"/>
      <c r="D700" s="417"/>
    </row>
    <row r="701" spans="3:4" ht="15.75" customHeight="1" x14ac:dyDescent="0.25">
      <c r="C701" s="417"/>
      <c r="D701" s="417"/>
    </row>
    <row r="702" spans="3:4" ht="15.75" customHeight="1" x14ac:dyDescent="0.25">
      <c r="C702" s="417"/>
      <c r="D702" s="417"/>
    </row>
    <row r="703" spans="3:4" ht="15.75" customHeight="1" x14ac:dyDescent="0.25">
      <c r="C703" s="417"/>
      <c r="D703" s="417"/>
    </row>
    <row r="704" spans="3:4" ht="15.75" customHeight="1" x14ac:dyDescent="0.25">
      <c r="C704" s="417"/>
      <c r="D704" s="417"/>
    </row>
    <row r="705" spans="3:4" ht="15.75" customHeight="1" x14ac:dyDescent="0.25">
      <c r="C705" s="417"/>
      <c r="D705" s="417"/>
    </row>
    <row r="706" spans="3:4" ht="15.75" customHeight="1" x14ac:dyDescent="0.25">
      <c r="C706" s="417"/>
      <c r="D706" s="417"/>
    </row>
    <row r="707" spans="3:4" ht="15.75" customHeight="1" x14ac:dyDescent="0.25">
      <c r="C707" s="417"/>
      <c r="D707" s="417"/>
    </row>
    <row r="708" spans="3:4" ht="15.75" customHeight="1" x14ac:dyDescent="0.25">
      <c r="C708" s="417"/>
      <c r="D708" s="417"/>
    </row>
    <row r="709" spans="3:4" ht="15.75" customHeight="1" x14ac:dyDescent="0.25">
      <c r="C709" s="417"/>
      <c r="D709" s="417"/>
    </row>
    <row r="710" spans="3:4" ht="15.75" customHeight="1" x14ac:dyDescent="0.25">
      <c r="C710" s="417"/>
      <c r="D710" s="417"/>
    </row>
    <row r="711" spans="3:4" ht="15.75" customHeight="1" x14ac:dyDescent="0.25">
      <c r="C711" s="417"/>
      <c r="D711" s="417"/>
    </row>
    <row r="712" spans="3:4" ht="15.75" customHeight="1" x14ac:dyDescent="0.25">
      <c r="C712" s="417"/>
      <c r="D712" s="417"/>
    </row>
    <row r="713" spans="3:4" ht="15.75" customHeight="1" x14ac:dyDescent="0.25">
      <c r="C713" s="417"/>
      <c r="D713" s="417"/>
    </row>
    <row r="714" spans="3:4" ht="15.75" customHeight="1" x14ac:dyDescent="0.25">
      <c r="C714" s="417"/>
      <c r="D714" s="417"/>
    </row>
    <row r="715" spans="3:4" ht="15.75" customHeight="1" x14ac:dyDescent="0.25">
      <c r="C715" s="417"/>
      <c r="D715" s="417"/>
    </row>
    <row r="716" spans="3:4" ht="15.75" customHeight="1" x14ac:dyDescent="0.25">
      <c r="C716" s="417"/>
      <c r="D716" s="417"/>
    </row>
    <row r="717" spans="3:4" ht="15.75" customHeight="1" x14ac:dyDescent="0.25">
      <c r="C717" s="417"/>
      <c r="D717" s="417"/>
    </row>
    <row r="718" spans="3:4" ht="15.75" customHeight="1" x14ac:dyDescent="0.25">
      <c r="C718" s="417"/>
      <c r="D718" s="417"/>
    </row>
    <row r="719" spans="3:4" ht="15.75" customHeight="1" x14ac:dyDescent="0.25">
      <c r="C719" s="417"/>
      <c r="D719" s="417"/>
    </row>
    <row r="720" spans="3:4" ht="15.75" customHeight="1" x14ac:dyDescent="0.25">
      <c r="C720" s="417"/>
      <c r="D720" s="417"/>
    </row>
    <row r="721" spans="3:4" ht="15.75" customHeight="1" x14ac:dyDescent="0.25">
      <c r="C721" s="417"/>
      <c r="D721" s="417"/>
    </row>
    <row r="722" spans="3:4" ht="15.75" customHeight="1" x14ac:dyDescent="0.25">
      <c r="C722" s="417"/>
      <c r="D722" s="417"/>
    </row>
    <row r="723" spans="3:4" ht="15.75" customHeight="1" x14ac:dyDescent="0.25">
      <c r="C723" s="417"/>
      <c r="D723" s="417"/>
    </row>
    <row r="724" spans="3:4" ht="15.75" customHeight="1" x14ac:dyDescent="0.25">
      <c r="C724" s="417"/>
      <c r="D724" s="417"/>
    </row>
    <row r="725" spans="3:4" ht="15.75" customHeight="1" x14ac:dyDescent="0.25">
      <c r="C725" s="417"/>
      <c r="D725" s="417"/>
    </row>
    <row r="726" spans="3:4" ht="15.75" customHeight="1" x14ac:dyDescent="0.25">
      <c r="C726" s="417"/>
      <c r="D726" s="417"/>
    </row>
    <row r="727" spans="3:4" ht="15.75" customHeight="1" x14ac:dyDescent="0.25">
      <c r="C727" s="417"/>
      <c r="D727" s="417"/>
    </row>
    <row r="728" spans="3:4" ht="15.75" customHeight="1" x14ac:dyDescent="0.25">
      <c r="C728" s="417"/>
      <c r="D728" s="417"/>
    </row>
    <row r="729" spans="3:4" ht="15.75" customHeight="1" x14ac:dyDescent="0.25">
      <c r="C729" s="417"/>
      <c r="D729" s="417"/>
    </row>
    <row r="730" spans="3:4" ht="15.75" customHeight="1" x14ac:dyDescent="0.25">
      <c r="C730" s="417"/>
      <c r="D730" s="417"/>
    </row>
    <row r="731" spans="3:4" ht="15.75" customHeight="1" x14ac:dyDescent="0.25">
      <c r="C731" s="417"/>
      <c r="D731" s="417"/>
    </row>
    <row r="732" spans="3:4" ht="15.75" customHeight="1" x14ac:dyDescent="0.25">
      <c r="C732" s="417"/>
      <c r="D732" s="417"/>
    </row>
    <row r="733" spans="3:4" ht="15.75" customHeight="1" x14ac:dyDescent="0.25">
      <c r="C733" s="417"/>
      <c r="D733" s="417"/>
    </row>
    <row r="734" spans="3:4" ht="15.75" customHeight="1" x14ac:dyDescent="0.25">
      <c r="C734" s="417"/>
      <c r="D734" s="417"/>
    </row>
    <row r="735" spans="3:4" ht="15.75" customHeight="1" x14ac:dyDescent="0.25">
      <c r="C735" s="417"/>
      <c r="D735" s="417"/>
    </row>
    <row r="736" spans="3:4" ht="15.75" customHeight="1" x14ac:dyDescent="0.25">
      <c r="C736" s="417"/>
      <c r="D736" s="417"/>
    </row>
    <row r="737" spans="3:4" ht="15.75" customHeight="1" x14ac:dyDescent="0.25">
      <c r="C737" s="417"/>
      <c r="D737" s="417"/>
    </row>
    <row r="738" spans="3:4" ht="15.75" customHeight="1" x14ac:dyDescent="0.25">
      <c r="C738" s="417"/>
      <c r="D738" s="417"/>
    </row>
    <row r="739" spans="3:4" ht="15.75" customHeight="1" x14ac:dyDescent="0.25">
      <c r="C739" s="417"/>
      <c r="D739" s="417"/>
    </row>
    <row r="740" spans="3:4" ht="15.75" customHeight="1" x14ac:dyDescent="0.25">
      <c r="C740" s="417"/>
      <c r="D740" s="417"/>
    </row>
    <row r="741" spans="3:4" ht="15.75" customHeight="1" x14ac:dyDescent="0.25">
      <c r="C741" s="417"/>
      <c r="D741" s="417"/>
    </row>
    <row r="742" spans="3:4" ht="15.75" customHeight="1" x14ac:dyDescent="0.25">
      <c r="C742" s="417"/>
      <c r="D742" s="417"/>
    </row>
    <row r="743" spans="3:4" ht="15.75" customHeight="1" x14ac:dyDescent="0.25">
      <c r="C743" s="417"/>
      <c r="D743" s="417"/>
    </row>
    <row r="744" spans="3:4" ht="15.75" customHeight="1" x14ac:dyDescent="0.25">
      <c r="C744" s="417"/>
      <c r="D744" s="417"/>
    </row>
    <row r="745" spans="3:4" ht="15.75" customHeight="1" x14ac:dyDescent="0.25">
      <c r="C745" s="417"/>
      <c r="D745" s="417"/>
    </row>
    <row r="746" spans="3:4" ht="15.75" customHeight="1" x14ac:dyDescent="0.25">
      <c r="C746" s="417"/>
      <c r="D746" s="417"/>
    </row>
    <row r="747" spans="3:4" ht="15.75" customHeight="1" x14ac:dyDescent="0.25">
      <c r="C747" s="417"/>
      <c r="D747" s="417"/>
    </row>
    <row r="748" spans="3:4" ht="15.75" customHeight="1" x14ac:dyDescent="0.25">
      <c r="C748" s="417"/>
      <c r="D748" s="417"/>
    </row>
    <row r="749" spans="3:4" ht="15.75" customHeight="1" x14ac:dyDescent="0.25">
      <c r="C749" s="417"/>
      <c r="D749" s="417"/>
    </row>
    <row r="750" spans="3:4" ht="15.75" customHeight="1" x14ac:dyDescent="0.25">
      <c r="C750" s="417"/>
      <c r="D750" s="417"/>
    </row>
    <row r="751" spans="3:4" ht="15.75" customHeight="1" x14ac:dyDescent="0.25">
      <c r="C751" s="417"/>
      <c r="D751" s="417"/>
    </row>
    <row r="752" spans="3:4" ht="15.75" customHeight="1" x14ac:dyDescent="0.25">
      <c r="C752" s="417"/>
      <c r="D752" s="417"/>
    </row>
    <row r="753" spans="3:4" ht="15.75" customHeight="1" x14ac:dyDescent="0.25">
      <c r="C753" s="417"/>
      <c r="D753" s="417"/>
    </row>
    <row r="754" spans="3:4" ht="15.75" customHeight="1" x14ac:dyDescent="0.25">
      <c r="C754" s="417"/>
      <c r="D754" s="417"/>
    </row>
    <row r="755" spans="3:4" ht="15.75" customHeight="1" x14ac:dyDescent="0.25">
      <c r="C755" s="417"/>
      <c r="D755" s="417"/>
    </row>
    <row r="756" spans="3:4" ht="15.75" customHeight="1" x14ac:dyDescent="0.25">
      <c r="C756" s="417"/>
      <c r="D756" s="417"/>
    </row>
    <row r="757" spans="3:4" ht="15.75" customHeight="1" x14ac:dyDescent="0.25">
      <c r="C757" s="417"/>
      <c r="D757" s="417"/>
    </row>
    <row r="758" spans="3:4" ht="15.75" customHeight="1" x14ac:dyDescent="0.25">
      <c r="C758" s="417"/>
      <c r="D758" s="417"/>
    </row>
    <row r="759" spans="3:4" ht="15.75" customHeight="1" x14ac:dyDescent="0.25">
      <c r="C759" s="417"/>
      <c r="D759" s="417"/>
    </row>
    <row r="760" spans="3:4" ht="15.75" customHeight="1" x14ac:dyDescent="0.25">
      <c r="C760" s="417"/>
      <c r="D760" s="417"/>
    </row>
    <row r="761" spans="3:4" ht="15.75" customHeight="1" x14ac:dyDescent="0.25">
      <c r="C761" s="417"/>
      <c r="D761" s="417"/>
    </row>
    <row r="762" spans="3:4" ht="15.75" customHeight="1" x14ac:dyDescent="0.25">
      <c r="C762" s="417"/>
      <c r="D762" s="417"/>
    </row>
    <row r="763" spans="3:4" ht="15.75" customHeight="1" x14ac:dyDescent="0.25">
      <c r="C763" s="417"/>
      <c r="D763" s="417"/>
    </row>
    <row r="764" spans="3:4" ht="15.75" customHeight="1" x14ac:dyDescent="0.25">
      <c r="C764" s="417"/>
      <c r="D764" s="417"/>
    </row>
    <row r="765" spans="3:4" ht="15.75" customHeight="1" x14ac:dyDescent="0.25">
      <c r="C765" s="417"/>
      <c r="D765" s="417"/>
    </row>
    <row r="766" spans="3:4" ht="15.75" customHeight="1" x14ac:dyDescent="0.25">
      <c r="C766" s="417"/>
      <c r="D766" s="417"/>
    </row>
    <row r="767" spans="3:4" ht="15.75" customHeight="1" x14ac:dyDescent="0.25">
      <c r="C767" s="417"/>
      <c r="D767" s="417"/>
    </row>
    <row r="768" spans="3:4" ht="15.75" customHeight="1" x14ac:dyDescent="0.25">
      <c r="C768" s="417"/>
      <c r="D768" s="417"/>
    </row>
    <row r="769" spans="3:4" ht="15.75" customHeight="1" x14ac:dyDescent="0.25">
      <c r="C769" s="417"/>
      <c r="D769" s="417"/>
    </row>
    <row r="770" spans="3:4" ht="15.75" customHeight="1" x14ac:dyDescent="0.25">
      <c r="C770" s="417"/>
      <c r="D770" s="417"/>
    </row>
    <row r="771" spans="3:4" ht="15.75" customHeight="1" x14ac:dyDescent="0.25">
      <c r="C771" s="417"/>
      <c r="D771" s="417"/>
    </row>
    <row r="772" spans="3:4" ht="15.75" customHeight="1" x14ac:dyDescent="0.25">
      <c r="C772" s="417"/>
      <c r="D772" s="417"/>
    </row>
    <row r="773" spans="3:4" ht="15.75" customHeight="1" x14ac:dyDescent="0.25">
      <c r="C773" s="417"/>
      <c r="D773" s="417"/>
    </row>
    <row r="774" spans="3:4" ht="15.75" customHeight="1" x14ac:dyDescent="0.25">
      <c r="C774" s="417"/>
      <c r="D774" s="417"/>
    </row>
    <row r="775" spans="3:4" ht="15.75" customHeight="1" x14ac:dyDescent="0.25">
      <c r="C775" s="417"/>
      <c r="D775" s="417"/>
    </row>
    <row r="776" spans="3:4" ht="15.75" customHeight="1" x14ac:dyDescent="0.25">
      <c r="C776" s="417"/>
      <c r="D776" s="417"/>
    </row>
    <row r="777" spans="3:4" ht="15.75" customHeight="1" x14ac:dyDescent="0.25">
      <c r="C777" s="417"/>
      <c r="D777" s="417"/>
    </row>
    <row r="778" spans="3:4" ht="15.75" customHeight="1" x14ac:dyDescent="0.25">
      <c r="C778" s="417"/>
      <c r="D778" s="417"/>
    </row>
    <row r="779" spans="3:4" ht="15.75" customHeight="1" x14ac:dyDescent="0.25">
      <c r="C779" s="417"/>
      <c r="D779" s="417"/>
    </row>
    <row r="780" spans="3:4" ht="15.75" customHeight="1" x14ac:dyDescent="0.25">
      <c r="C780" s="417"/>
      <c r="D780" s="417"/>
    </row>
    <row r="781" spans="3:4" ht="15.75" customHeight="1" x14ac:dyDescent="0.25">
      <c r="C781" s="417"/>
      <c r="D781" s="417"/>
    </row>
    <row r="782" spans="3:4" ht="15.75" customHeight="1" x14ac:dyDescent="0.25">
      <c r="C782" s="417"/>
      <c r="D782" s="417"/>
    </row>
    <row r="783" spans="3:4" ht="15.75" customHeight="1" x14ac:dyDescent="0.25">
      <c r="C783" s="417"/>
      <c r="D783" s="417"/>
    </row>
    <row r="784" spans="3:4" ht="15.75" customHeight="1" x14ac:dyDescent="0.25">
      <c r="C784" s="417"/>
      <c r="D784" s="417"/>
    </row>
    <row r="785" spans="3:4" ht="15.75" customHeight="1" x14ac:dyDescent="0.25">
      <c r="C785" s="417"/>
      <c r="D785" s="417"/>
    </row>
    <row r="786" spans="3:4" ht="15.75" customHeight="1" x14ac:dyDescent="0.25">
      <c r="C786" s="417"/>
      <c r="D786" s="417"/>
    </row>
    <row r="787" spans="3:4" ht="15.75" customHeight="1" x14ac:dyDescent="0.25">
      <c r="C787" s="417"/>
      <c r="D787" s="417"/>
    </row>
    <row r="788" spans="3:4" ht="15.75" customHeight="1" x14ac:dyDescent="0.25">
      <c r="C788" s="417"/>
      <c r="D788" s="417"/>
    </row>
    <row r="789" spans="3:4" ht="15.75" customHeight="1" x14ac:dyDescent="0.25">
      <c r="C789" s="417"/>
      <c r="D789" s="417"/>
    </row>
    <row r="790" spans="3:4" ht="15.75" customHeight="1" x14ac:dyDescent="0.25">
      <c r="C790" s="417"/>
      <c r="D790" s="417"/>
    </row>
    <row r="791" spans="3:4" ht="15.75" customHeight="1" x14ac:dyDescent="0.25">
      <c r="C791" s="417"/>
      <c r="D791" s="417"/>
    </row>
    <row r="792" spans="3:4" ht="15.75" customHeight="1" x14ac:dyDescent="0.25">
      <c r="C792" s="417"/>
      <c r="D792" s="417"/>
    </row>
    <row r="793" spans="3:4" ht="15.75" customHeight="1" x14ac:dyDescent="0.25">
      <c r="C793" s="417"/>
      <c r="D793" s="417"/>
    </row>
    <row r="794" spans="3:4" ht="15.75" customHeight="1" x14ac:dyDescent="0.25">
      <c r="C794" s="417"/>
      <c r="D794" s="417"/>
    </row>
    <row r="795" spans="3:4" ht="15.75" customHeight="1" x14ac:dyDescent="0.25">
      <c r="C795" s="417"/>
      <c r="D795" s="417"/>
    </row>
    <row r="796" spans="3:4" ht="15.75" customHeight="1" x14ac:dyDescent="0.25">
      <c r="C796" s="417"/>
      <c r="D796" s="417"/>
    </row>
    <row r="797" spans="3:4" ht="15.75" customHeight="1" x14ac:dyDescent="0.25">
      <c r="C797" s="417"/>
      <c r="D797" s="417"/>
    </row>
    <row r="798" spans="3:4" ht="15.75" customHeight="1" x14ac:dyDescent="0.25">
      <c r="C798" s="417"/>
      <c r="D798" s="417"/>
    </row>
    <row r="799" spans="3:4" ht="15.75" customHeight="1" x14ac:dyDescent="0.25">
      <c r="C799" s="417"/>
      <c r="D799" s="417"/>
    </row>
    <row r="800" spans="3:4" ht="15.75" customHeight="1" x14ac:dyDescent="0.25">
      <c r="C800" s="417"/>
      <c r="D800" s="417"/>
    </row>
    <row r="801" spans="3:4" ht="15.75" customHeight="1" x14ac:dyDescent="0.25">
      <c r="C801" s="417"/>
      <c r="D801" s="417"/>
    </row>
    <row r="802" spans="3:4" ht="15.75" customHeight="1" x14ac:dyDescent="0.25">
      <c r="C802" s="417"/>
      <c r="D802" s="417"/>
    </row>
    <row r="803" spans="3:4" ht="15.75" customHeight="1" x14ac:dyDescent="0.25">
      <c r="C803" s="417"/>
      <c r="D803" s="417"/>
    </row>
    <row r="804" spans="3:4" ht="15.75" customHeight="1" x14ac:dyDescent="0.25">
      <c r="C804" s="417"/>
      <c r="D804" s="417"/>
    </row>
    <row r="805" spans="3:4" ht="15.75" customHeight="1" x14ac:dyDescent="0.25">
      <c r="C805" s="417"/>
      <c r="D805" s="417"/>
    </row>
    <row r="806" spans="3:4" ht="15.75" customHeight="1" x14ac:dyDescent="0.25">
      <c r="C806" s="417"/>
      <c r="D806" s="417"/>
    </row>
    <row r="807" spans="3:4" ht="15.75" customHeight="1" x14ac:dyDescent="0.25">
      <c r="C807" s="417"/>
      <c r="D807" s="417"/>
    </row>
    <row r="808" spans="3:4" ht="15.75" customHeight="1" x14ac:dyDescent="0.25">
      <c r="C808" s="417"/>
      <c r="D808" s="417"/>
    </row>
    <row r="809" spans="3:4" ht="15.75" customHeight="1" x14ac:dyDescent="0.25">
      <c r="C809" s="417"/>
      <c r="D809" s="417"/>
    </row>
    <row r="810" spans="3:4" ht="15.75" customHeight="1" x14ac:dyDescent="0.25">
      <c r="C810" s="417"/>
      <c r="D810" s="417"/>
    </row>
    <row r="811" spans="3:4" ht="15.75" customHeight="1" x14ac:dyDescent="0.25">
      <c r="C811" s="417"/>
      <c r="D811" s="417"/>
    </row>
    <row r="812" spans="3:4" ht="15.75" customHeight="1" x14ac:dyDescent="0.25">
      <c r="C812" s="417"/>
      <c r="D812" s="417"/>
    </row>
    <row r="813" spans="3:4" ht="15.75" customHeight="1" x14ac:dyDescent="0.25">
      <c r="C813" s="417"/>
      <c r="D813" s="417"/>
    </row>
    <row r="814" spans="3:4" ht="15.75" customHeight="1" x14ac:dyDescent="0.25">
      <c r="C814" s="417"/>
      <c r="D814" s="417"/>
    </row>
    <row r="815" spans="3:4" ht="15.75" customHeight="1" x14ac:dyDescent="0.25">
      <c r="C815" s="417"/>
      <c r="D815" s="417"/>
    </row>
    <row r="816" spans="3:4" ht="15.75" customHeight="1" x14ac:dyDescent="0.25">
      <c r="C816" s="417"/>
      <c r="D816" s="417"/>
    </row>
    <row r="817" spans="3:4" ht="15.75" customHeight="1" x14ac:dyDescent="0.25">
      <c r="C817" s="417"/>
      <c r="D817" s="417"/>
    </row>
    <row r="818" spans="3:4" ht="15.75" customHeight="1" x14ac:dyDescent="0.25">
      <c r="C818" s="417"/>
      <c r="D818" s="417"/>
    </row>
    <row r="819" spans="3:4" ht="15.75" customHeight="1" x14ac:dyDescent="0.25">
      <c r="C819" s="417"/>
      <c r="D819" s="417"/>
    </row>
    <row r="820" spans="3:4" ht="15.75" customHeight="1" x14ac:dyDescent="0.25">
      <c r="C820" s="417"/>
      <c r="D820" s="417"/>
    </row>
    <row r="821" spans="3:4" ht="15.75" customHeight="1" x14ac:dyDescent="0.25">
      <c r="C821" s="417"/>
      <c r="D821" s="417"/>
    </row>
    <row r="822" spans="3:4" ht="15.75" customHeight="1" x14ac:dyDescent="0.25">
      <c r="C822" s="417"/>
      <c r="D822" s="417"/>
    </row>
    <row r="823" spans="3:4" ht="15.75" customHeight="1" x14ac:dyDescent="0.25">
      <c r="C823" s="417"/>
      <c r="D823" s="417"/>
    </row>
    <row r="824" spans="3:4" ht="15.75" customHeight="1" x14ac:dyDescent="0.25">
      <c r="C824" s="417"/>
      <c r="D824" s="417"/>
    </row>
    <row r="825" spans="3:4" ht="15.75" customHeight="1" x14ac:dyDescent="0.25">
      <c r="C825" s="417"/>
      <c r="D825" s="417"/>
    </row>
    <row r="826" spans="3:4" ht="15.75" customHeight="1" x14ac:dyDescent="0.25">
      <c r="C826" s="417"/>
      <c r="D826" s="417"/>
    </row>
    <row r="827" spans="3:4" ht="15.75" customHeight="1" x14ac:dyDescent="0.25">
      <c r="C827" s="417"/>
      <c r="D827" s="417"/>
    </row>
    <row r="828" spans="3:4" ht="15.75" customHeight="1" x14ac:dyDescent="0.25">
      <c r="C828" s="417"/>
      <c r="D828" s="417"/>
    </row>
    <row r="829" spans="3:4" ht="15.75" customHeight="1" x14ac:dyDescent="0.25">
      <c r="C829" s="417"/>
      <c r="D829" s="417"/>
    </row>
    <row r="830" spans="3:4" ht="15.75" customHeight="1" x14ac:dyDescent="0.25">
      <c r="C830" s="417"/>
      <c r="D830" s="417"/>
    </row>
    <row r="831" spans="3:4" ht="15.75" customHeight="1" x14ac:dyDescent="0.25">
      <c r="C831" s="417"/>
      <c r="D831" s="417"/>
    </row>
    <row r="832" spans="3:4" ht="15.75" customHeight="1" x14ac:dyDescent="0.25">
      <c r="C832" s="417"/>
      <c r="D832" s="417"/>
    </row>
    <row r="833" spans="3:4" ht="15.75" customHeight="1" x14ac:dyDescent="0.25">
      <c r="C833" s="417"/>
      <c r="D833" s="417"/>
    </row>
    <row r="834" spans="3:4" ht="15.75" customHeight="1" x14ac:dyDescent="0.25">
      <c r="C834" s="417"/>
      <c r="D834" s="417"/>
    </row>
    <row r="835" spans="3:4" ht="15.75" customHeight="1" x14ac:dyDescent="0.25">
      <c r="C835" s="417"/>
      <c r="D835" s="417"/>
    </row>
    <row r="836" spans="3:4" ht="15.75" customHeight="1" x14ac:dyDescent="0.25">
      <c r="C836" s="417"/>
      <c r="D836" s="417"/>
    </row>
    <row r="837" spans="3:4" ht="15.75" customHeight="1" x14ac:dyDescent="0.25">
      <c r="C837" s="417"/>
      <c r="D837" s="417"/>
    </row>
    <row r="838" spans="3:4" ht="15.75" customHeight="1" x14ac:dyDescent="0.25">
      <c r="C838" s="417"/>
      <c r="D838" s="417"/>
    </row>
    <row r="839" spans="3:4" ht="15.75" customHeight="1" x14ac:dyDescent="0.25">
      <c r="C839" s="417"/>
      <c r="D839" s="417"/>
    </row>
    <row r="840" spans="3:4" ht="15.75" customHeight="1" x14ac:dyDescent="0.25">
      <c r="C840" s="417"/>
      <c r="D840" s="417"/>
    </row>
    <row r="841" spans="3:4" ht="15.75" customHeight="1" x14ac:dyDescent="0.25">
      <c r="C841" s="417"/>
      <c r="D841" s="417"/>
    </row>
    <row r="842" spans="3:4" ht="15.75" customHeight="1" x14ac:dyDescent="0.25">
      <c r="C842" s="417"/>
      <c r="D842" s="417"/>
    </row>
    <row r="843" spans="3:4" ht="15.75" customHeight="1" x14ac:dyDescent="0.25">
      <c r="C843" s="417"/>
      <c r="D843" s="417"/>
    </row>
    <row r="844" spans="3:4" ht="15.75" customHeight="1" x14ac:dyDescent="0.25">
      <c r="C844" s="417"/>
      <c r="D844" s="417"/>
    </row>
    <row r="845" spans="3:4" ht="15.75" customHeight="1" x14ac:dyDescent="0.25">
      <c r="C845" s="417"/>
      <c r="D845" s="417"/>
    </row>
    <row r="846" spans="3:4" ht="15.75" customHeight="1" x14ac:dyDescent="0.25">
      <c r="C846" s="417"/>
      <c r="D846" s="417"/>
    </row>
    <row r="847" spans="3:4" ht="15.75" customHeight="1" x14ac:dyDescent="0.25">
      <c r="C847" s="417"/>
      <c r="D847" s="417"/>
    </row>
    <row r="848" spans="3:4" ht="15.75" customHeight="1" x14ac:dyDescent="0.25">
      <c r="C848" s="417"/>
      <c r="D848" s="417"/>
    </row>
    <row r="849" spans="3:4" ht="15.75" customHeight="1" x14ac:dyDescent="0.25">
      <c r="C849" s="417"/>
      <c r="D849" s="417"/>
    </row>
    <row r="850" spans="3:4" ht="15.75" customHeight="1" x14ac:dyDescent="0.25">
      <c r="C850" s="417"/>
      <c r="D850" s="417"/>
    </row>
    <row r="851" spans="3:4" ht="15.75" customHeight="1" x14ac:dyDescent="0.25">
      <c r="C851" s="417"/>
      <c r="D851" s="417"/>
    </row>
    <row r="852" spans="3:4" ht="15.75" customHeight="1" x14ac:dyDescent="0.25">
      <c r="C852" s="417"/>
      <c r="D852" s="417"/>
    </row>
    <row r="853" spans="3:4" ht="15.75" customHeight="1" x14ac:dyDescent="0.25">
      <c r="C853" s="417"/>
      <c r="D853" s="417"/>
    </row>
    <row r="854" spans="3:4" ht="15.75" customHeight="1" x14ac:dyDescent="0.25">
      <c r="C854" s="417"/>
      <c r="D854" s="417"/>
    </row>
    <row r="855" spans="3:4" ht="15.75" customHeight="1" x14ac:dyDescent="0.25">
      <c r="C855" s="417"/>
      <c r="D855" s="417"/>
    </row>
    <row r="856" spans="3:4" ht="15.75" customHeight="1" x14ac:dyDescent="0.25">
      <c r="C856" s="417"/>
      <c r="D856" s="417"/>
    </row>
    <row r="857" spans="3:4" ht="15.75" customHeight="1" x14ac:dyDescent="0.25">
      <c r="C857" s="417"/>
      <c r="D857" s="417"/>
    </row>
    <row r="858" spans="3:4" ht="15.75" customHeight="1" x14ac:dyDescent="0.25">
      <c r="C858" s="417"/>
      <c r="D858" s="417"/>
    </row>
    <row r="859" spans="3:4" ht="15.75" customHeight="1" x14ac:dyDescent="0.25">
      <c r="C859" s="417"/>
      <c r="D859" s="417"/>
    </row>
    <row r="860" spans="3:4" ht="15.75" customHeight="1" x14ac:dyDescent="0.25">
      <c r="C860" s="417"/>
      <c r="D860" s="417"/>
    </row>
    <row r="861" spans="3:4" ht="15.75" customHeight="1" x14ac:dyDescent="0.25">
      <c r="C861" s="417"/>
      <c r="D861" s="417"/>
    </row>
    <row r="862" spans="3:4" ht="15.75" customHeight="1" x14ac:dyDescent="0.25">
      <c r="C862" s="417"/>
      <c r="D862" s="417"/>
    </row>
    <row r="863" spans="3:4" ht="15.75" customHeight="1" x14ac:dyDescent="0.25">
      <c r="C863" s="417"/>
      <c r="D863" s="417"/>
    </row>
    <row r="864" spans="3:4" ht="15.75" customHeight="1" x14ac:dyDescent="0.25">
      <c r="C864" s="417"/>
      <c r="D864" s="417"/>
    </row>
    <row r="865" spans="3:4" ht="15.75" customHeight="1" x14ac:dyDescent="0.25">
      <c r="C865" s="417"/>
      <c r="D865" s="417"/>
    </row>
    <row r="866" spans="3:4" ht="15.75" customHeight="1" x14ac:dyDescent="0.25">
      <c r="C866" s="417"/>
      <c r="D866" s="417"/>
    </row>
    <row r="867" spans="3:4" ht="15.75" customHeight="1" x14ac:dyDescent="0.25">
      <c r="C867" s="417"/>
      <c r="D867" s="417"/>
    </row>
    <row r="868" spans="3:4" ht="15.75" customHeight="1" x14ac:dyDescent="0.25">
      <c r="C868" s="417"/>
      <c r="D868" s="417"/>
    </row>
    <row r="869" spans="3:4" ht="15.75" customHeight="1" x14ac:dyDescent="0.25">
      <c r="C869" s="417"/>
      <c r="D869" s="417"/>
    </row>
    <row r="870" spans="3:4" ht="15.75" customHeight="1" x14ac:dyDescent="0.25">
      <c r="C870" s="417"/>
      <c r="D870" s="417"/>
    </row>
    <row r="871" spans="3:4" ht="15.75" customHeight="1" x14ac:dyDescent="0.25">
      <c r="C871" s="417"/>
      <c r="D871" s="417"/>
    </row>
    <row r="872" spans="3:4" ht="15.75" customHeight="1" x14ac:dyDescent="0.25">
      <c r="C872" s="417"/>
      <c r="D872" s="417"/>
    </row>
    <row r="873" spans="3:4" ht="15.75" customHeight="1" x14ac:dyDescent="0.25">
      <c r="C873" s="417"/>
      <c r="D873" s="417"/>
    </row>
    <row r="874" spans="3:4" ht="15.75" customHeight="1" x14ac:dyDescent="0.25">
      <c r="C874" s="417"/>
      <c r="D874" s="417"/>
    </row>
    <row r="875" spans="3:4" ht="15.75" customHeight="1" x14ac:dyDescent="0.25">
      <c r="C875" s="417"/>
      <c r="D875" s="417"/>
    </row>
    <row r="876" spans="3:4" ht="15.75" customHeight="1" x14ac:dyDescent="0.25">
      <c r="C876" s="417"/>
      <c r="D876" s="417"/>
    </row>
    <row r="877" spans="3:4" ht="15.75" customHeight="1" x14ac:dyDescent="0.25">
      <c r="C877" s="417"/>
      <c r="D877" s="417"/>
    </row>
    <row r="878" spans="3:4" ht="15.75" customHeight="1" x14ac:dyDescent="0.25">
      <c r="C878" s="417"/>
      <c r="D878" s="417"/>
    </row>
    <row r="879" spans="3:4" ht="15.75" customHeight="1" x14ac:dyDescent="0.25">
      <c r="C879" s="417"/>
      <c r="D879" s="417"/>
    </row>
    <row r="880" spans="3:4" ht="15.75" customHeight="1" x14ac:dyDescent="0.25">
      <c r="C880" s="417"/>
      <c r="D880" s="417"/>
    </row>
    <row r="881" spans="3:4" ht="15.75" customHeight="1" x14ac:dyDescent="0.25">
      <c r="C881" s="417"/>
      <c r="D881" s="417"/>
    </row>
    <row r="882" spans="3:4" ht="15.75" customHeight="1" x14ac:dyDescent="0.25">
      <c r="C882" s="417"/>
      <c r="D882" s="417"/>
    </row>
    <row r="883" spans="3:4" ht="15.75" customHeight="1" x14ac:dyDescent="0.25">
      <c r="C883" s="417"/>
      <c r="D883" s="417"/>
    </row>
    <row r="884" spans="3:4" ht="15.75" customHeight="1" x14ac:dyDescent="0.25">
      <c r="C884" s="417"/>
      <c r="D884" s="417"/>
    </row>
    <row r="885" spans="3:4" ht="15.75" customHeight="1" x14ac:dyDescent="0.25">
      <c r="C885" s="417"/>
      <c r="D885" s="417"/>
    </row>
    <row r="886" spans="3:4" ht="15.75" customHeight="1" x14ac:dyDescent="0.25">
      <c r="C886" s="417"/>
      <c r="D886" s="417"/>
    </row>
    <row r="887" spans="3:4" ht="15.75" customHeight="1" x14ac:dyDescent="0.25">
      <c r="C887" s="417"/>
      <c r="D887" s="417"/>
    </row>
    <row r="888" spans="3:4" ht="15.75" customHeight="1" x14ac:dyDescent="0.25">
      <c r="C888" s="417"/>
      <c r="D888" s="417"/>
    </row>
    <row r="889" spans="3:4" ht="15.75" customHeight="1" x14ac:dyDescent="0.25">
      <c r="C889" s="417"/>
      <c r="D889" s="417"/>
    </row>
    <row r="890" spans="3:4" ht="15.75" customHeight="1" x14ac:dyDescent="0.25">
      <c r="C890" s="417"/>
      <c r="D890" s="417"/>
    </row>
    <row r="891" spans="3:4" ht="15.75" customHeight="1" x14ac:dyDescent="0.25">
      <c r="C891" s="417"/>
      <c r="D891" s="417"/>
    </row>
    <row r="892" spans="3:4" ht="15.75" customHeight="1" x14ac:dyDescent="0.25">
      <c r="C892" s="417"/>
      <c r="D892" s="417"/>
    </row>
    <row r="893" spans="3:4" ht="15.75" customHeight="1" x14ac:dyDescent="0.25">
      <c r="C893" s="417"/>
      <c r="D893" s="417"/>
    </row>
    <row r="894" spans="3:4" ht="15.75" customHeight="1" x14ac:dyDescent="0.25">
      <c r="C894" s="417"/>
      <c r="D894" s="417"/>
    </row>
    <row r="895" spans="3:4" ht="15.75" customHeight="1" x14ac:dyDescent="0.25">
      <c r="C895" s="417"/>
      <c r="D895" s="417"/>
    </row>
    <row r="896" spans="3:4" ht="15.75" customHeight="1" x14ac:dyDescent="0.25">
      <c r="C896" s="417"/>
      <c r="D896" s="417"/>
    </row>
    <row r="897" spans="3:4" ht="15.75" customHeight="1" x14ac:dyDescent="0.25">
      <c r="C897" s="417"/>
      <c r="D897" s="417"/>
    </row>
    <row r="898" spans="3:4" ht="15.75" customHeight="1" x14ac:dyDescent="0.25">
      <c r="C898" s="417"/>
      <c r="D898" s="417"/>
    </row>
    <row r="899" spans="3:4" ht="15.75" customHeight="1" x14ac:dyDescent="0.25">
      <c r="C899" s="417"/>
      <c r="D899" s="417"/>
    </row>
    <row r="900" spans="3:4" ht="15.75" customHeight="1" x14ac:dyDescent="0.25">
      <c r="C900" s="417"/>
      <c r="D900" s="417"/>
    </row>
    <row r="901" spans="3:4" ht="15.75" customHeight="1" x14ac:dyDescent="0.25">
      <c r="C901" s="417"/>
      <c r="D901" s="417"/>
    </row>
    <row r="902" spans="3:4" ht="15.75" customHeight="1" x14ac:dyDescent="0.25">
      <c r="C902" s="417"/>
      <c r="D902" s="417"/>
    </row>
    <row r="903" spans="3:4" ht="15.75" customHeight="1" x14ac:dyDescent="0.25">
      <c r="C903" s="417"/>
      <c r="D903" s="417"/>
    </row>
    <row r="904" spans="3:4" ht="15.75" customHeight="1" x14ac:dyDescent="0.25">
      <c r="C904" s="417"/>
      <c r="D904" s="417"/>
    </row>
    <row r="905" spans="3:4" ht="15.75" customHeight="1" x14ac:dyDescent="0.25">
      <c r="C905" s="417"/>
      <c r="D905" s="417"/>
    </row>
    <row r="906" spans="3:4" ht="15.75" customHeight="1" x14ac:dyDescent="0.25">
      <c r="C906" s="417"/>
      <c r="D906" s="417"/>
    </row>
    <row r="907" spans="3:4" ht="15.75" customHeight="1" x14ac:dyDescent="0.25">
      <c r="C907" s="417"/>
      <c r="D907" s="417"/>
    </row>
    <row r="908" spans="3:4" ht="15.75" customHeight="1" x14ac:dyDescent="0.25">
      <c r="C908" s="417"/>
      <c r="D908" s="417"/>
    </row>
    <row r="909" spans="3:4" ht="15.75" customHeight="1" x14ac:dyDescent="0.25">
      <c r="C909" s="417"/>
      <c r="D909" s="417"/>
    </row>
    <row r="910" spans="3:4" ht="15.75" customHeight="1" x14ac:dyDescent="0.25">
      <c r="C910" s="417"/>
      <c r="D910" s="417"/>
    </row>
    <row r="911" spans="3:4" ht="15.75" customHeight="1" x14ac:dyDescent="0.25">
      <c r="C911" s="417"/>
      <c r="D911" s="417"/>
    </row>
    <row r="912" spans="3:4" ht="15.75" customHeight="1" x14ac:dyDescent="0.25">
      <c r="C912" s="417"/>
      <c r="D912" s="417"/>
    </row>
    <row r="913" spans="3:4" ht="15.75" customHeight="1" x14ac:dyDescent="0.25">
      <c r="C913" s="417"/>
      <c r="D913" s="417"/>
    </row>
    <row r="914" spans="3:4" ht="15.75" customHeight="1" x14ac:dyDescent="0.25">
      <c r="C914" s="417"/>
      <c r="D914" s="417"/>
    </row>
    <row r="915" spans="3:4" ht="15.75" customHeight="1" x14ac:dyDescent="0.25">
      <c r="C915" s="417"/>
      <c r="D915" s="417"/>
    </row>
    <row r="916" spans="3:4" ht="15.75" customHeight="1" x14ac:dyDescent="0.25">
      <c r="C916" s="417"/>
      <c r="D916" s="417"/>
    </row>
    <row r="917" spans="3:4" ht="15.75" customHeight="1" x14ac:dyDescent="0.25">
      <c r="C917" s="417"/>
      <c r="D917" s="417"/>
    </row>
    <row r="918" spans="3:4" ht="15.75" customHeight="1" x14ac:dyDescent="0.25">
      <c r="C918" s="417"/>
      <c r="D918" s="417"/>
    </row>
    <row r="919" spans="3:4" ht="15.75" customHeight="1" x14ac:dyDescent="0.25">
      <c r="C919" s="417"/>
      <c r="D919" s="417"/>
    </row>
    <row r="920" spans="3:4" ht="15.75" customHeight="1" x14ac:dyDescent="0.25">
      <c r="C920" s="417"/>
      <c r="D920" s="417"/>
    </row>
    <row r="921" spans="3:4" ht="15.75" customHeight="1" x14ac:dyDescent="0.25">
      <c r="C921" s="417"/>
      <c r="D921" s="417"/>
    </row>
    <row r="922" spans="3:4" ht="15.75" customHeight="1" x14ac:dyDescent="0.25">
      <c r="C922" s="417"/>
      <c r="D922" s="417"/>
    </row>
    <row r="923" spans="3:4" ht="15.75" customHeight="1" x14ac:dyDescent="0.25">
      <c r="C923" s="417"/>
      <c r="D923" s="417"/>
    </row>
    <row r="924" spans="3:4" ht="15.75" customHeight="1" x14ac:dyDescent="0.25">
      <c r="C924" s="417"/>
      <c r="D924" s="417"/>
    </row>
    <row r="925" spans="3:4" ht="15.75" customHeight="1" x14ac:dyDescent="0.25">
      <c r="C925" s="417"/>
      <c r="D925" s="417"/>
    </row>
    <row r="926" spans="3:4" ht="15.75" customHeight="1" x14ac:dyDescent="0.25">
      <c r="C926" s="417"/>
      <c r="D926" s="417"/>
    </row>
    <row r="927" spans="3:4" ht="15.75" customHeight="1" x14ac:dyDescent="0.25">
      <c r="C927" s="417"/>
      <c r="D927" s="417"/>
    </row>
    <row r="928" spans="3:4" ht="15.75" customHeight="1" x14ac:dyDescent="0.25">
      <c r="C928" s="417"/>
      <c r="D928" s="417"/>
    </row>
    <row r="929" spans="3:4" ht="15.75" customHeight="1" x14ac:dyDescent="0.25">
      <c r="C929" s="417"/>
      <c r="D929" s="417"/>
    </row>
    <row r="930" spans="3:4" ht="15.75" customHeight="1" x14ac:dyDescent="0.25">
      <c r="C930" s="417"/>
      <c r="D930" s="417"/>
    </row>
    <row r="931" spans="3:4" ht="15.75" customHeight="1" x14ac:dyDescent="0.25">
      <c r="C931" s="417"/>
      <c r="D931" s="417"/>
    </row>
    <row r="932" spans="3:4" ht="15.75" customHeight="1" x14ac:dyDescent="0.25">
      <c r="C932" s="417"/>
      <c r="D932" s="417"/>
    </row>
    <row r="933" spans="3:4" ht="15.75" customHeight="1" x14ac:dyDescent="0.25">
      <c r="C933" s="417"/>
      <c r="D933" s="417"/>
    </row>
    <row r="934" spans="3:4" ht="15.75" customHeight="1" x14ac:dyDescent="0.25">
      <c r="C934" s="417"/>
      <c r="D934" s="417"/>
    </row>
    <row r="935" spans="3:4" ht="15.75" customHeight="1" x14ac:dyDescent="0.25">
      <c r="C935" s="417"/>
      <c r="D935" s="417"/>
    </row>
    <row r="936" spans="3:4" ht="15.75" customHeight="1" x14ac:dyDescent="0.25">
      <c r="C936" s="417"/>
      <c r="D936" s="417"/>
    </row>
    <row r="937" spans="3:4" ht="15.75" customHeight="1" x14ac:dyDescent="0.25">
      <c r="C937" s="417"/>
      <c r="D937" s="417"/>
    </row>
    <row r="938" spans="3:4" ht="15.75" customHeight="1" x14ac:dyDescent="0.25">
      <c r="C938" s="417"/>
      <c r="D938" s="417"/>
    </row>
    <row r="939" spans="3:4" ht="15.75" customHeight="1" x14ac:dyDescent="0.25">
      <c r="C939" s="417"/>
      <c r="D939" s="417"/>
    </row>
    <row r="940" spans="3:4" ht="15.75" customHeight="1" x14ac:dyDescent="0.25">
      <c r="C940" s="417"/>
      <c r="D940" s="417"/>
    </row>
    <row r="941" spans="3:4" ht="15.75" customHeight="1" x14ac:dyDescent="0.25">
      <c r="C941" s="417"/>
      <c r="D941" s="417"/>
    </row>
    <row r="942" spans="3:4" ht="15.75" customHeight="1" x14ac:dyDescent="0.25">
      <c r="C942" s="417"/>
      <c r="D942" s="417"/>
    </row>
    <row r="943" spans="3:4" ht="15.75" customHeight="1" x14ac:dyDescent="0.25">
      <c r="C943" s="417"/>
      <c r="D943" s="417"/>
    </row>
    <row r="944" spans="3:4" ht="15.75" customHeight="1" x14ac:dyDescent="0.25">
      <c r="C944" s="417"/>
      <c r="D944" s="417"/>
    </row>
    <row r="945" spans="3:4" ht="15.75" customHeight="1" x14ac:dyDescent="0.25">
      <c r="C945" s="417"/>
      <c r="D945" s="417"/>
    </row>
    <row r="946" spans="3:4" ht="15.75" customHeight="1" x14ac:dyDescent="0.25">
      <c r="C946" s="417"/>
      <c r="D946" s="417"/>
    </row>
    <row r="947" spans="3:4" ht="15.75" customHeight="1" x14ac:dyDescent="0.25">
      <c r="C947" s="417"/>
      <c r="D947" s="417"/>
    </row>
    <row r="948" spans="3:4" ht="15.75" customHeight="1" x14ac:dyDescent="0.25">
      <c r="C948" s="417"/>
      <c r="D948" s="417"/>
    </row>
    <row r="949" spans="3:4" ht="15.75" customHeight="1" x14ac:dyDescent="0.25">
      <c r="C949" s="417"/>
      <c r="D949" s="417"/>
    </row>
    <row r="950" spans="3:4" ht="15.75" customHeight="1" x14ac:dyDescent="0.25">
      <c r="C950" s="417"/>
      <c r="D950" s="417"/>
    </row>
    <row r="951" spans="3:4" ht="15.75" customHeight="1" x14ac:dyDescent="0.25">
      <c r="C951" s="417"/>
      <c r="D951" s="417"/>
    </row>
    <row r="952" spans="3:4" ht="15.75" customHeight="1" x14ac:dyDescent="0.25">
      <c r="C952" s="417"/>
      <c r="D952" s="417"/>
    </row>
    <row r="953" spans="3:4" ht="15.75" customHeight="1" x14ac:dyDescent="0.25">
      <c r="C953" s="417"/>
      <c r="D953" s="417"/>
    </row>
    <row r="954" spans="3:4" ht="15.75" customHeight="1" x14ac:dyDescent="0.25">
      <c r="C954" s="417"/>
      <c r="D954" s="417"/>
    </row>
    <row r="955" spans="3:4" ht="15.75" customHeight="1" x14ac:dyDescent="0.25">
      <c r="C955" s="417"/>
      <c r="D955" s="417"/>
    </row>
    <row r="956" spans="3:4" ht="15.75" customHeight="1" x14ac:dyDescent="0.25">
      <c r="C956" s="417"/>
      <c r="D956" s="417"/>
    </row>
    <row r="957" spans="3:4" ht="15.75" customHeight="1" x14ac:dyDescent="0.25">
      <c r="C957" s="417"/>
      <c r="D957" s="417"/>
    </row>
    <row r="958" spans="3:4" ht="15.75" customHeight="1" x14ac:dyDescent="0.25">
      <c r="C958" s="417"/>
      <c r="D958" s="417"/>
    </row>
    <row r="959" spans="3:4" ht="15.75" customHeight="1" x14ac:dyDescent="0.25">
      <c r="C959" s="417"/>
      <c r="D959" s="417"/>
    </row>
    <row r="960" spans="3:4" ht="15.75" customHeight="1" x14ac:dyDescent="0.25">
      <c r="C960" s="417"/>
      <c r="D960" s="417"/>
    </row>
    <row r="961" spans="3:4" ht="15.75" customHeight="1" x14ac:dyDescent="0.25">
      <c r="C961" s="417"/>
      <c r="D961" s="417"/>
    </row>
    <row r="962" spans="3:4" ht="15.75" customHeight="1" x14ac:dyDescent="0.25">
      <c r="C962" s="417"/>
      <c r="D962" s="417"/>
    </row>
    <row r="963" spans="3:4" ht="15.75" customHeight="1" x14ac:dyDescent="0.25">
      <c r="C963" s="417"/>
      <c r="D963" s="417"/>
    </row>
    <row r="964" spans="3:4" ht="15.75" customHeight="1" x14ac:dyDescent="0.25">
      <c r="C964" s="417"/>
      <c r="D964" s="417"/>
    </row>
    <row r="965" spans="3:4" ht="15.75" customHeight="1" x14ac:dyDescent="0.25">
      <c r="C965" s="417"/>
      <c r="D965" s="417"/>
    </row>
    <row r="966" spans="3:4" ht="15.75" customHeight="1" x14ac:dyDescent="0.25">
      <c r="C966" s="417"/>
      <c r="D966" s="417"/>
    </row>
    <row r="967" spans="3:4" ht="15.75" customHeight="1" x14ac:dyDescent="0.25">
      <c r="C967" s="417"/>
      <c r="D967" s="417"/>
    </row>
    <row r="968" spans="3:4" ht="15.75" customHeight="1" x14ac:dyDescent="0.25">
      <c r="C968" s="417"/>
      <c r="D968" s="417"/>
    </row>
    <row r="969" spans="3:4" ht="15.75" customHeight="1" x14ac:dyDescent="0.25">
      <c r="C969" s="417"/>
      <c r="D969" s="417"/>
    </row>
    <row r="970" spans="3:4" ht="15.75" customHeight="1" x14ac:dyDescent="0.25">
      <c r="C970" s="417"/>
      <c r="D970" s="417"/>
    </row>
    <row r="971" spans="3:4" ht="15.75" customHeight="1" x14ac:dyDescent="0.25">
      <c r="C971" s="417"/>
      <c r="D971" s="417"/>
    </row>
    <row r="972" spans="3:4" ht="15.75" customHeight="1" x14ac:dyDescent="0.25">
      <c r="C972" s="417"/>
      <c r="D972" s="417"/>
    </row>
    <row r="973" spans="3:4" ht="15.75" customHeight="1" x14ac:dyDescent="0.25">
      <c r="C973" s="417"/>
      <c r="D973" s="417"/>
    </row>
    <row r="974" spans="3:4" ht="15.75" customHeight="1" x14ac:dyDescent="0.25">
      <c r="C974" s="417"/>
      <c r="D974" s="417"/>
    </row>
    <row r="975" spans="3:4" ht="15.75" customHeight="1" x14ac:dyDescent="0.25">
      <c r="C975" s="417"/>
      <c r="D975" s="417"/>
    </row>
    <row r="976" spans="3:4" ht="15.75" customHeight="1" x14ac:dyDescent="0.25">
      <c r="C976" s="417"/>
      <c r="D976" s="417"/>
    </row>
    <row r="977" spans="3:4" ht="15.75" customHeight="1" x14ac:dyDescent="0.25">
      <c r="C977" s="417"/>
      <c r="D977" s="417"/>
    </row>
    <row r="978" spans="3:4" ht="15.75" customHeight="1" x14ac:dyDescent="0.25">
      <c r="C978" s="417"/>
      <c r="D978" s="417"/>
    </row>
    <row r="979" spans="3:4" ht="15.75" customHeight="1" x14ac:dyDescent="0.25">
      <c r="C979" s="417"/>
      <c r="D979" s="417"/>
    </row>
    <row r="980" spans="3:4" ht="15.75" customHeight="1" x14ac:dyDescent="0.25">
      <c r="C980" s="417"/>
      <c r="D980" s="417"/>
    </row>
    <row r="981" spans="3:4" ht="15.75" customHeight="1" x14ac:dyDescent="0.25">
      <c r="C981" s="417"/>
      <c r="D981" s="417"/>
    </row>
    <row r="982" spans="3:4" ht="15.75" customHeight="1" x14ac:dyDescent="0.25">
      <c r="C982" s="417"/>
      <c r="D982" s="417"/>
    </row>
    <row r="983" spans="3:4" ht="15.75" customHeight="1" x14ac:dyDescent="0.25">
      <c r="C983" s="417"/>
      <c r="D983" s="417"/>
    </row>
    <row r="984" spans="3:4" ht="15.75" customHeight="1" x14ac:dyDescent="0.25">
      <c r="C984" s="417"/>
      <c r="D984" s="417"/>
    </row>
    <row r="985" spans="3:4" ht="15.75" customHeight="1" x14ac:dyDescent="0.25">
      <c r="C985" s="417"/>
      <c r="D985" s="417"/>
    </row>
    <row r="986" spans="3:4" ht="15.75" customHeight="1" x14ac:dyDescent="0.25">
      <c r="C986" s="417"/>
      <c r="D986" s="417"/>
    </row>
    <row r="987" spans="3:4" ht="15.75" customHeight="1" x14ac:dyDescent="0.25">
      <c r="C987" s="417"/>
      <c r="D987" s="417"/>
    </row>
    <row r="988" spans="3:4" ht="15.75" customHeight="1" x14ac:dyDescent="0.25">
      <c r="C988" s="417"/>
      <c r="D988" s="417"/>
    </row>
    <row r="989" spans="3:4" ht="15.75" customHeight="1" x14ac:dyDescent="0.25">
      <c r="C989" s="417"/>
      <c r="D989" s="417"/>
    </row>
    <row r="990" spans="3:4" ht="15.75" customHeight="1" x14ac:dyDescent="0.25">
      <c r="C990" s="417"/>
      <c r="D990" s="417"/>
    </row>
    <row r="991" spans="3:4" ht="15.75" customHeight="1" x14ac:dyDescent="0.25">
      <c r="C991" s="417"/>
      <c r="D991" s="417"/>
    </row>
    <row r="992" spans="3:4" ht="15.75" customHeight="1" x14ac:dyDescent="0.25">
      <c r="C992" s="417"/>
      <c r="D992" s="417"/>
    </row>
    <row r="993" spans="3:4" ht="15.75" customHeight="1" x14ac:dyDescent="0.25">
      <c r="C993" s="417"/>
      <c r="D993" s="417"/>
    </row>
    <row r="994" spans="3:4" ht="15.75" customHeight="1" x14ac:dyDescent="0.25">
      <c r="C994" s="417"/>
      <c r="D994" s="417"/>
    </row>
    <row r="995" spans="3:4" ht="15.75" customHeight="1" x14ac:dyDescent="0.25">
      <c r="C995" s="417"/>
      <c r="D995" s="417"/>
    </row>
    <row r="996" spans="3:4" ht="15.75" customHeight="1" x14ac:dyDescent="0.25">
      <c r="C996" s="417"/>
      <c r="D996" s="417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15" max="25" width="9.140625" hidden="1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369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46569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46569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46599</v>
      </c>
    </row>
    <row r="16" spans="2:26" ht="18" customHeight="1" x14ac:dyDescent="0.25">
      <c r="B16" s="118">
        <v>2</v>
      </c>
      <c r="C16" s="119">
        <v>46600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46630</v>
      </c>
    </row>
    <row r="17" spans="2:26" ht="18" customHeight="1" x14ac:dyDescent="0.25">
      <c r="B17" s="118">
        <v>3</v>
      </c>
      <c r="C17" s="119">
        <v>46631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46660</v>
      </c>
    </row>
    <row r="18" spans="2:26" ht="18" customHeight="1" x14ac:dyDescent="0.25">
      <c r="B18" s="118">
        <v>4</v>
      </c>
      <c r="C18" s="119">
        <v>46661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46691</v>
      </c>
    </row>
    <row r="19" spans="2:26" ht="18" customHeight="1" x14ac:dyDescent="0.25">
      <c r="B19" s="118">
        <v>5</v>
      </c>
      <c r="C19" s="119">
        <v>46692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46721</v>
      </c>
    </row>
    <row r="20" spans="2:26" ht="18" customHeight="1" x14ac:dyDescent="0.25">
      <c r="B20" s="118">
        <v>6</v>
      </c>
      <c r="C20" s="119">
        <v>46722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46752</v>
      </c>
    </row>
    <row r="21" spans="2:26" ht="18" customHeight="1" x14ac:dyDescent="0.25">
      <c r="B21" s="118">
        <v>7</v>
      </c>
      <c r="C21" s="119">
        <v>46753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46783</v>
      </c>
    </row>
    <row r="22" spans="2:26" ht="18" customHeight="1" x14ac:dyDescent="0.25">
      <c r="B22" s="118">
        <v>8</v>
      </c>
      <c r="C22" s="119">
        <v>46784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46812</v>
      </c>
    </row>
    <row r="23" spans="2:26" ht="18" customHeight="1" x14ac:dyDescent="0.25">
      <c r="B23" s="118">
        <v>9</v>
      </c>
      <c r="C23" s="119">
        <v>46813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46843</v>
      </c>
    </row>
    <row r="24" spans="2:26" ht="18" customHeight="1" x14ac:dyDescent="0.25">
      <c r="B24" s="118">
        <v>10</v>
      </c>
      <c r="C24" s="119">
        <v>46844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46873</v>
      </c>
    </row>
    <row r="25" spans="2:26" ht="18" customHeight="1" x14ac:dyDescent="0.25">
      <c r="B25" s="118">
        <v>11</v>
      </c>
      <c r="C25" s="119">
        <v>46874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46904</v>
      </c>
    </row>
    <row r="26" spans="2:26" ht="18" customHeight="1" x14ac:dyDescent="0.25">
      <c r="B26" s="118">
        <v>12</v>
      </c>
      <c r="C26" s="119">
        <v>46905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46934</v>
      </c>
    </row>
    <row r="27" spans="2:26" ht="18" customHeight="1" x14ac:dyDescent="0.25">
      <c r="B27" s="118">
        <v>13</v>
      </c>
      <c r="C27" s="119">
        <v>46935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46965</v>
      </c>
    </row>
    <row r="28" spans="2:26" ht="18" customHeight="1" x14ac:dyDescent="0.25">
      <c r="B28" s="118">
        <v>14</v>
      </c>
      <c r="C28" s="119">
        <v>46966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46996</v>
      </c>
    </row>
    <row r="29" spans="2:26" ht="18" customHeight="1" x14ac:dyDescent="0.25">
      <c r="B29" s="118">
        <v>15</v>
      </c>
      <c r="C29" s="119">
        <v>46997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47026</v>
      </c>
    </row>
    <row r="30" spans="2:26" ht="18" customHeight="1" x14ac:dyDescent="0.25">
      <c r="B30" s="118">
        <v>16</v>
      </c>
      <c r="C30" s="119">
        <v>47027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47057</v>
      </c>
    </row>
    <row r="31" spans="2:26" ht="18" customHeight="1" x14ac:dyDescent="0.25">
      <c r="B31" s="118">
        <v>17</v>
      </c>
      <c r="C31" s="119">
        <v>47058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47087</v>
      </c>
    </row>
    <row r="32" spans="2:26" ht="18" customHeight="1" x14ac:dyDescent="0.25">
      <c r="B32" s="118">
        <v>18</v>
      </c>
      <c r="C32" s="119">
        <v>47088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47118</v>
      </c>
    </row>
    <row r="33" spans="2:26" ht="18" customHeight="1" x14ac:dyDescent="0.25">
      <c r="B33" s="118">
        <v>19</v>
      </c>
      <c r="C33" s="119">
        <v>47119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47149</v>
      </c>
    </row>
    <row r="34" spans="2:26" ht="18" customHeight="1" x14ac:dyDescent="0.25">
      <c r="B34" s="118">
        <v>20</v>
      </c>
      <c r="C34" s="119">
        <v>47150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47177</v>
      </c>
    </row>
    <row r="35" spans="2:26" ht="18" customHeight="1" x14ac:dyDescent="0.25">
      <c r="B35" s="118">
        <v>21</v>
      </c>
      <c r="C35" s="119">
        <v>47178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47208</v>
      </c>
    </row>
    <row r="36" spans="2:26" ht="18" customHeight="1" x14ac:dyDescent="0.25">
      <c r="B36" s="118">
        <v>22</v>
      </c>
      <c r="C36" s="119">
        <v>47209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47238</v>
      </c>
    </row>
    <row r="37" spans="2:26" ht="18" customHeight="1" x14ac:dyDescent="0.25">
      <c r="B37" s="118">
        <v>23</v>
      </c>
      <c r="C37" s="119">
        <v>47239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47269</v>
      </c>
    </row>
    <row r="38" spans="2:26" ht="18" customHeight="1" x14ac:dyDescent="0.25">
      <c r="B38" s="118">
        <v>24</v>
      </c>
      <c r="C38" s="119">
        <v>47270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47299</v>
      </c>
    </row>
    <row r="39" spans="2:26" ht="18" customHeight="1" x14ac:dyDescent="0.25">
      <c r="B39" s="118">
        <v>25</v>
      </c>
      <c r="C39" s="119">
        <v>47300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47330</v>
      </c>
    </row>
    <row r="40" spans="2:26" ht="18" customHeight="1" x14ac:dyDescent="0.25">
      <c r="B40" s="118">
        <v>26</v>
      </c>
      <c r="C40" s="119">
        <v>47331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47361</v>
      </c>
    </row>
    <row r="41" spans="2:26" ht="18" customHeight="1" x14ac:dyDescent="0.25">
      <c r="B41" s="118">
        <v>27</v>
      </c>
      <c r="C41" s="119">
        <v>47362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47391</v>
      </c>
    </row>
    <row r="42" spans="2:26" ht="18" customHeight="1" x14ac:dyDescent="0.25">
      <c r="B42" s="118">
        <v>28</v>
      </c>
      <c r="C42" s="119">
        <v>47392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47422</v>
      </c>
    </row>
    <row r="43" spans="2:26" ht="18" customHeight="1" x14ac:dyDescent="0.25">
      <c r="B43" s="118">
        <v>29</v>
      </c>
      <c r="C43" s="119">
        <v>47423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47452</v>
      </c>
    </row>
    <row r="44" spans="2:26" ht="18" customHeight="1" x14ac:dyDescent="0.25">
      <c r="B44" s="118">
        <v>30</v>
      </c>
      <c r="C44" s="119">
        <v>47453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47483</v>
      </c>
    </row>
    <row r="45" spans="2:26" ht="18" customHeight="1" x14ac:dyDescent="0.25">
      <c r="B45" s="118">
        <v>31</v>
      </c>
      <c r="C45" s="119">
        <v>47484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47514</v>
      </c>
    </row>
    <row r="46" spans="2:26" ht="18" customHeight="1" x14ac:dyDescent="0.25">
      <c r="B46" s="118">
        <v>32</v>
      </c>
      <c r="C46" s="119">
        <v>47515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47542</v>
      </c>
    </row>
    <row r="47" spans="2:26" ht="18" customHeight="1" x14ac:dyDescent="0.25">
      <c r="B47" s="118">
        <v>33</v>
      </c>
      <c r="C47" s="119">
        <v>47543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47573</v>
      </c>
    </row>
    <row r="48" spans="2:26" ht="18" customHeight="1" x14ac:dyDescent="0.25">
      <c r="B48" s="118">
        <v>34</v>
      </c>
      <c r="C48" s="119">
        <v>47574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47603</v>
      </c>
    </row>
    <row r="49" spans="2:26" ht="18" customHeight="1" x14ac:dyDescent="0.25">
      <c r="B49" s="118">
        <v>35</v>
      </c>
      <c r="C49" s="119">
        <v>47604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47634</v>
      </c>
    </row>
    <row r="50" spans="2:26" ht="18" customHeight="1" x14ac:dyDescent="0.25">
      <c r="B50" s="118">
        <v>36</v>
      </c>
      <c r="C50" s="119">
        <v>47635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47664</v>
      </c>
    </row>
    <row r="51" spans="2:26" ht="18" customHeight="1" x14ac:dyDescent="0.25">
      <c r="B51" s="118">
        <v>37</v>
      </c>
      <c r="C51" s="119">
        <v>47665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47695</v>
      </c>
    </row>
    <row r="52" spans="2:26" ht="18" customHeight="1" x14ac:dyDescent="0.25">
      <c r="B52" s="118">
        <v>38</v>
      </c>
      <c r="C52" s="119">
        <v>47696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47726</v>
      </c>
    </row>
    <row r="53" spans="2:26" ht="18" customHeight="1" x14ac:dyDescent="0.25">
      <c r="B53" s="118">
        <v>39</v>
      </c>
      <c r="C53" s="119">
        <v>47727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47756</v>
      </c>
    </row>
    <row r="54" spans="2:26" ht="18" customHeight="1" x14ac:dyDescent="0.25">
      <c r="B54" s="118">
        <v>40</v>
      </c>
      <c r="C54" s="119">
        <v>47757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47787</v>
      </c>
    </row>
    <row r="55" spans="2:26" ht="18" customHeight="1" x14ac:dyDescent="0.25">
      <c r="B55" s="118">
        <v>41</v>
      </c>
      <c r="C55" s="119">
        <v>47788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47817</v>
      </c>
    </row>
    <row r="56" spans="2:26" ht="18" customHeight="1" x14ac:dyDescent="0.25">
      <c r="B56" s="118">
        <v>42</v>
      </c>
      <c r="C56" s="119">
        <v>47818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47848</v>
      </c>
    </row>
    <row r="57" spans="2:26" ht="18" customHeight="1" x14ac:dyDescent="0.25">
      <c r="B57" s="118">
        <v>43</v>
      </c>
      <c r="C57" s="119">
        <v>47849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47879</v>
      </c>
    </row>
    <row r="58" spans="2:26" ht="18" customHeight="1" x14ac:dyDescent="0.25">
      <c r="B58" s="118">
        <v>44</v>
      </c>
      <c r="C58" s="119">
        <v>47880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47907</v>
      </c>
    </row>
    <row r="59" spans="2:26" ht="18" customHeight="1" x14ac:dyDescent="0.25">
      <c r="B59" s="118">
        <v>45</v>
      </c>
      <c r="C59" s="119">
        <v>47908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47938</v>
      </c>
    </row>
    <row r="60" spans="2:26" ht="18" customHeight="1" x14ac:dyDescent="0.25">
      <c r="B60" s="118">
        <v>46</v>
      </c>
      <c r="C60" s="119">
        <v>47939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47968</v>
      </c>
    </row>
    <row r="61" spans="2:26" ht="18" customHeight="1" x14ac:dyDescent="0.25">
      <c r="B61" s="118">
        <v>47</v>
      </c>
      <c r="C61" s="119">
        <v>47969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47999</v>
      </c>
    </row>
    <row r="62" spans="2:26" ht="18" customHeight="1" x14ac:dyDescent="0.25">
      <c r="B62" s="118">
        <v>48</v>
      </c>
      <c r="C62" s="119">
        <v>48000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48029</v>
      </c>
    </row>
    <row r="63" spans="2:26" ht="18" customHeight="1" x14ac:dyDescent="0.25">
      <c r="B63" s="118">
        <v>49</v>
      </c>
      <c r="C63" s="119">
        <v>48030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48060</v>
      </c>
    </row>
    <row r="64" spans="2:26" ht="18" customHeight="1" x14ac:dyDescent="0.25">
      <c r="B64" s="118">
        <v>50</v>
      </c>
      <c r="C64" s="119">
        <v>48061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48091</v>
      </c>
    </row>
    <row r="65" spans="2:26" ht="18" customHeight="1" x14ac:dyDescent="0.25">
      <c r="B65" s="118">
        <v>51</v>
      </c>
      <c r="C65" s="119">
        <v>48092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48121</v>
      </c>
    </row>
    <row r="66" spans="2:26" ht="18" customHeight="1" x14ac:dyDescent="0.25">
      <c r="B66" s="118">
        <v>52</v>
      </c>
      <c r="C66" s="119">
        <v>48122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48152</v>
      </c>
    </row>
    <row r="67" spans="2:26" ht="18" customHeight="1" x14ac:dyDescent="0.25">
      <c r="B67" s="118">
        <v>53</v>
      </c>
      <c r="C67" s="119">
        <v>48153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48182</v>
      </c>
    </row>
    <row r="68" spans="2:26" ht="18" customHeight="1" x14ac:dyDescent="0.25">
      <c r="B68" s="118">
        <v>54</v>
      </c>
      <c r="C68" s="119">
        <v>48183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48213</v>
      </c>
    </row>
    <row r="69" spans="2:26" ht="18" customHeight="1" x14ac:dyDescent="0.25">
      <c r="B69" s="118">
        <v>55</v>
      </c>
      <c r="C69" s="119">
        <v>48214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48244</v>
      </c>
    </row>
    <row r="70" spans="2:26" ht="18" customHeight="1" x14ac:dyDescent="0.25">
      <c r="B70" s="118">
        <v>56</v>
      </c>
      <c r="C70" s="119">
        <v>48245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48273</v>
      </c>
    </row>
    <row r="71" spans="2:26" ht="18" customHeight="1" x14ac:dyDescent="0.25">
      <c r="B71" s="118">
        <v>57</v>
      </c>
      <c r="C71" s="119">
        <v>48274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48304</v>
      </c>
    </row>
    <row r="72" spans="2:26" ht="18" customHeight="1" x14ac:dyDescent="0.25">
      <c r="B72" s="118">
        <v>58</v>
      </c>
      <c r="C72" s="119">
        <v>48305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48334</v>
      </c>
    </row>
    <row r="73" spans="2:26" ht="18" customHeight="1" x14ac:dyDescent="0.25">
      <c r="B73" s="118">
        <v>59</v>
      </c>
      <c r="C73" s="119">
        <v>48335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48365</v>
      </c>
    </row>
    <row r="74" spans="2:26" ht="18" customHeight="1" x14ac:dyDescent="0.25">
      <c r="B74" s="118">
        <v>60</v>
      </c>
      <c r="C74" s="119">
        <v>48366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48395</v>
      </c>
    </row>
    <row r="75" spans="2:26" ht="18" customHeight="1" x14ac:dyDescent="0.25">
      <c r="B75" s="118">
        <v>61</v>
      </c>
      <c r="C75" s="119">
        <v>48396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48426</v>
      </c>
    </row>
    <row r="76" spans="2:26" ht="18" customHeight="1" x14ac:dyDescent="0.25">
      <c r="B76" s="118">
        <v>62</v>
      </c>
      <c r="C76" s="119">
        <v>48427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48457</v>
      </c>
    </row>
    <row r="77" spans="2:26" ht="18" customHeight="1" x14ac:dyDescent="0.25">
      <c r="B77" s="118">
        <v>63</v>
      </c>
      <c r="C77" s="119">
        <v>48458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48487</v>
      </c>
    </row>
    <row r="78" spans="2:26" ht="18" customHeight="1" x14ac:dyDescent="0.25">
      <c r="B78" s="118">
        <v>64</v>
      </c>
      <c r="C78" s="119">
        <v>48488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48518</v>
      </c>
    </row>
    <row r="79" spans="2:26" ht="18" customHeight="1" x14ac:dyDescent="0.25">
      <c r="B79" s="118">
        <v>65</v>
      </c>
      <c r="C79" s="119">
        <v>48519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48548</v>
      </c>
    </row>
    <row r="80" spans="2:26" ht="18" customHeight="1" x14ac:dyDescent="0.25">
      <c r="B80" s="118">
        <v>66</v>
      </c>
      <c r="C80" s="119">
        <v>48549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48579</v>
      </c>
    </row>
    <row r="81" spans="2:26" ht="18" customHeight="1" x14ac:dyDescent="0.25">
      <c r="B81" s="118">
        <v>67</v>
      </c>
      <c r="C81" s="119">
        <v>48580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48610</v>
      </c>
    </row>
    <row r="82" spans="2:26" ht="18" customHeight="1" x14ac:dyDescent="0.25">
      <c r="B82" s="118">
        <v>68</v>
      </c>
      <c r="C82" s="119">
        <v>48611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48638</v>
      </c>
    </row>
    <row r="83" spans="2:26" ht="18" customHeight="1" x14ac:dyDescent="0.25">
      <c r="B83" s="118">
        <v>69</v>
      </c>
      <c r="C83" s="119">
        <v>48639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48669</v>
      </c>
    </row>
    <row r="84" spans="2:26" ht="18" customHeight="1" x14ac:dyDescent="0.25">
      <c r="B84" s="118">
        <v>70</v>
      </c>
      <c r="C84" s="119">
        <v>48670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48699</v>
      </c>
    </row>
    <row r="85" spans="2:26" ht="18" customHeight="1" x14ac:dyDescent="0.25">
      <c r="B85" s="118">
        <v>71</v>
      </c>
      <c r="C85" s="119">
        <v>48700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48730</v>
      </c>
    </row>
    <row r="86" spans="2:26" ht="18" customHeight="1" x14ac:dyDescent="0.25">
      <c r="B86" s="118">
        <v>72</v>
      </c>
      <c r="C86" s="119">
        <v>48731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48760</v>
      </c>
    </row>
    <row r="87" spans="2:26" ht="18" customHeight="1" x14ac:dyDescent="0.25">
      <c r="B87" s="118">
        <v>73</v>
      </c>
      <c r="C87" s="119">
        <v>48761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48791</v>
      </c>
    </row>
    <row r="88" spans="2:26" ht="18" customHeight="1" x14ac:dyDescent="0.25">
      <c r="B88" s="118">
        <v>74</v>
      </c>
      <c r="C88" s="119">
        <v>48792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48822</v>
      </c>
    </row>
    <row r="89" spans="2:26" ht="18" customHeight="1" x14ac:dyDescent="0.25">
      <c r="B89" s="118">
        <v>75</v>
      </c>
      <c r="C89" s="119">
        <v>48823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48852</v>
      </c>
    </row>
    <row r="90" spans="2:26" ht="18" customHeight="1" x14ac:dyDescent="0.25">
      <c r="B90" s="118">
        <v>76</v>
      </c>
      <c r="C90" s="119">
        <v>48853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48883</v>
      </c>
    </row>
    <row r="91" spans="2:26" ht="18" customHeight="1" x14ac:dyDescent="0.25">
      <c r="B91" s="118">
        <v>77</v>
      </c>
      <c r="C91" s="119">
        <v>48884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48913</v>
      </c>
    </row>
    <row r="92" spans="2:26" ht="18" customHeight="1" x14ac:dyDescent="0.25">
      <c r="B92" s="118">
        <v>78</v>
      </c>
      <c r="C92" s="119">
        <v>48914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48944</v>
      </c>
    </row>
    <row r="93" spans="2:26" ht="18" customHeight="1" x14ac:dyDescent="0.25">
      <c r="B93" s="118">
        <v>79</v>
      </c>
      <c r="C93" s="119">
        <v>48945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48975</v>
      </c>
    </row>
    <row r="94" spans="2:26" ht="18" customHeight="1" x14ac:dyDescent="0.25">
      <c r="B94" s="118">
        <v>80</v>
      </c>
      <c r="C94" s="119">
        <v>48976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49003</v>
      </c>
    </row>
    <row r="95" spans="2:26" ht="18" customHeight="1" x14ac:dyDescent="0.25">
      <c r="B95" s="118">
        <v>81</v>
      </c>
      <c r="C95" s="119">
        <v>49004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49034</v>
      </c>
    </row>
    <row r="96" spans="2:26" ht="18" customHeight="1" x14ac:dyDescent="0.25">
      <c r="B96" s="118">
        <v>82</v>
      </c>
      <c r="C96" s="119">
        <v>49035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49064</v>
      </c>
    </row>
    <row r="97" spans="2:26" ht="18" customHeight="1" x14ac:dyDescent="0.25">
      <c r="B97" s="118">
        <v>83</v>
      </c>
      <c r="C97" s="119">
        <v>49065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49095</v>
      </c>
    </row>
    <row r="98" spans="2:26" ht="18" customHeight="1" x14ac:dyDescent="0.25">
      <c r="B98" s="118">
        <v>84</v>
      </c>
      <c r="C98" s="119">
        <v>49096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49125</v>
      </c>
    </row>
    <row r="99" spans="2:26" ht="18" customHeight="1" x14ac:dyDescent="0.25">
      <c r="B99" s="118">
        <v>85</v>
      </c>
      <c r="C99" s="119">
        <v>49126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49156</v>
      </c>
    </row>
    <row r="100" spans="2:26" ht="18" customHeight="1" x14ac:dyDescent="0.25">
      <c r="B100" s="118">
        <v>86</v>
      </c>
      <c r="C100" s="119">
        <v>49157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49187</v>
      </c>
    </row>
    <row r="101" spans="2:26" ht="18" customHeight="1" x14ac:dyDescent="0.25">
      <c r="B101" s="118">
        <v>87</v>
      </c>
      <c r="C101" s="119">
        <v>49188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49217</v>
      </c>
    </row>
    <row r="102" spans="2:26" ht="18" customHeight="1" x14ac:dyDescent="0.25">
      <c r="B102" s="118">
        <v>88</v>
      </c>
      <c r="C102" s="119">
        <v>49218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49248</v>
      </c>
    </row>
    <row r="103" spans="2:26" ht="18" customHeight="1" x14ac:dyDescent="0.25">
      <c r="B103" s="118">
        <v>89</v>
      </c>
      <c r="C103" s="119">
        <v>49249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49278</v>
      </c>
    </row>
    <row r="104" spans="2:26" ht="18" customHeight="1" x14ac:dyDescent="0.25">
      <c r="B104" s="118">
        <v>90</v>
      </c>
      <c r="C104" s="119">
        <v>49279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49309</v>
      </c>
    </row>
    <row r="105" spans="2:26" ht="18" customHeight="1" x14ac:dyDescent="0.25">
      <c r="B105" s="118">
        <v>91</v>
      </c>
      <c r="C105" s="119">
        <v>49310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49340</v>
      </c>
    </row>
    <row r="106" spans="2:26" ht="18" customHeight="1" x14ac:dyDescent="0.25">
      <c r="B106" s="118">
        <v>92</v>
      </c>
      <c r="C106" s="119">
        <v>49341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49368</v>
      </c>
    </row>
    <row r="107" spans="2:26" ht="18" customHeight="1" x14ac:dyDescent="0.25">
      <c r="B107" s="118">
        <v>93</v>
      </c>
      <c r="C107" s="119">
        <v>49369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49399</v>
      </c>
    </row>
    <row r="108" spans="2:26" ht="18" customHeight="1" x14ac:dyDescent="0.25">
      <c r="B108" s="118">
        <v>94</v>
      </c>
      <c r="C108" s="119">
        <v>49400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49429</v>
      </c>
    </row>
    <row r="109" spans="2:26" ht="18" customHeight="1" x14ac:dyDescent="0.25">
      <c r="B109" s="118">
        <v>95</v>
      </c>
      <c r="C109" s="119">
        <v>49430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49460</v>
      </c>
    </row>
    <row r="110" spans="2:26" ht="18" customHeight="1" x14ac:dyDescent="0.25">
      <c r="B110" s="118">
        <v>96</v>
      </c>
      <c r="C110" s="119">
        <v>49461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49490</v>
      </c>
    </row>
    <row r="111" spans="2:26" ht="18" customHeight="1" x14ac:dyDescent="0.25">
      <c r="B111" s="118">
        <v>97</v>
      </c>
      <c r="C111" s="119">
        <v>49491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49521</v>
      </c>
    </row>
    <row r="112" spans="2:26" ht="18" customHeight="1" x14ac:dyDescent="0.25">
      <c r="B112" s="118">
        <v>98</v>
      </c>
      <c r="C112" s="119">
        <v>49522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49552</v>
      </c>
    </row>
    <row r="113" spans="2:26" ht="18" customHeight="1" x14ac:dyDescent="0.25">
      <c r="B113" s="118">
        <v>99</v>
      </c>
      <c r="C113" s="119">
        <v>49553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49582</v>
      </c>
    </row>
    <row r="114" spans="2:26" ht="18" customHeight="1" x14ac:dyDescent="0.25">
      <c r="B114" s="118">
        <v>100</v>
      </c>
      <c r="C114" s="119">
        <v>49583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49613</v>
      </c>
    </row>
    <row r="115" spans="2:26" ht="18" customHeight="1" x14ac:dyDescent="0.25">
      <c r="B115" s="118">
        <v>101</v>
      </c>
      <c r="C115" s="119">
        <v>49614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49643</v>
      </c>
    </row>
    <row r="116" spans="2:26" ht="18" customHeight="1" x14ac:dyDescent="0.25">
      <c r="B116" s="118">
        <v>102</v>
      </c>
      <c r="C116" s="119">
        <v>49644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49674</v>
      </c>
    </row>
    <row r="117" spans="2:26" ht="18" customHeight="1" x14ac:dyDescent="0.25">
      <c r="B117" s="118">
        <v>103</v>
      </c>
      <c r="C117" s="119">
        <v>49675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49705</v>
      </c>
    </row>
    <row r="118" spans="2:26" ht="18" customHeight="1" x14ac:dyDescent="0.25">
      <c r="B118" s="118">
        <v>104</v>
      </c>
      <c r="C118" s="119">
        <v>49706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49734</v>
      </c>
    </row>
    <row r="119" spans="2:26" ht="18" customHeight="1" x14ac:dyDescent="0.25">
      <c r="B119" s="118">
        <v>105</v>
      </c>
      <c r="C119" s="119">
        <v>49735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49765</v>
      </c>
    </row>
    <row r="120" spans="2:26" ht="18" customHeight="1" x14ac:dyDescent="0.25">
      <c r="B120" s="118">
        <v>106</v>
      </c>
      <c r="C120" s="119">
        <v>49766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49795</v>
      </c>
    </row>
    <row r="121" spans="2:26" ht="18" customHeight="1" x14ac:dyDescent="0.25">
      <c r="B121" s="118">
        <v>107</v>
      </c>
      <c r="C121" s="119">
        <v>49796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49826</v>
      </c>
    </row>
    <row r="122" spans="2:26" ht="18" customHeight="1" x14ac:dyDescent="0.25">
      <c r="B122" s="118">
        <v>108</v>
      </c>
      <c r="C122" s="119">
        <v>49827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49856</v>
      </c>
    </row>
    <row r="123" spans="2:26" ht="18" customHeight="1" x14ac:dyDescent="0.25">
      <c r="B123" s="118">
        <v>109</v>
      </c>
      <c r="C123" s="119">
        <v>49857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49887</v>
      </c>
    </row>
    <row r="124" spans="2:26" ht="18" customHeight="1" x14ac:dyDescent="0.25">
      <c r="B124" s="118">
        <v>110</v>
      </c>
      <c r="C124" s="119">
        <v>49888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49918</v>
      </c>
    </row>
    <row r="125" spans="2:26" ht="18" customHeight="1" x14ac:dyDescent="0.25">
      <c r="B125" s="118">
        <v>111</v>
      </c>
      <c r="C125" s="119">
        <v>49919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49948</v>
      </c>
    </row>
    <row r="126" spans="2:26" ht="18" customHeight="1" x14ac:dyDescent="0.25">
      <c r="B126" s="118">
        <v>112</v>
      </c>
      <c r="C126" s="119">
        <v>49949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49979</v>
      </c>
    </row>
    <row r="127" spans="2:26" ht="18" customHeight="1" x14ac:dyDescent="0.25">
      <c r="B127" s="118">
        <v>113</v>
      </c>
      <c r="C127" s="119">
        <v>49980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50009</v>
      </c>
    </row>
    <row r="128" spans="2:26" ht="18" customHeight="1" x14ac:dyDescent="0.25">
      <c r="B128" s="118">
        <v>114</v>
      </c>
      <c r="C128" s="119">
        <v>50010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50040</v>
      </c>
    </row>
    <row r="129" spans="2:26" ht="18" customHeight="1" x14ac:dyDescent="0.25">
      <c r="B129" s="118">
        <v>115</v>
      </c>
      <c r="C129" s="119">
        <v>50041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50071</v>
      </c>
    </row>
    <row r="130" spans="2:26" ht="18" customHeight="1" x14ac:dyDescent="0.25">
      <c r="B130" s="118">
        <v>116</v>
      </c>
      <c r="C130" s="119">
        <v>50072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50099</v>
      </c>
    </row>
    <row r="131" spans="2:26" ht="18" customHeight="1" x14ac:dyDescent="0.25">
      <c r="B131" s="118">
        <v>117</v>
      </c>
      <c r="C131" s="119">
        <v>50100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50130</v>
      </c>
    </row>
    <row r="132" spans="2:26" ht="18" customHeight="1" x14ac:dyDescent="0.25">
      <c r="B132" s="118">
        <v>118</v>
      </c>
      <c r="C132" s="119">
        <v>50131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50160</v>
      </c>
    </row>
    <row r="133" spans="2:26" ht="18" customHeight="1" x14ac:dyDescent="0.25">
      <c r="B133" s="118">
        <v>119</v>
      </c>
      <c r="C133" s="119">
        <v>50161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50191</v>
      </c>
    </row>
    <row r="134" spans="2:26" ht="18" customHeight="1" x14ac:dyDescent="0.25">
      <c r="B134" s="118">
        <v>120</v>
      </c>
      <c r="C134" s="119">
        <v>50192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50221</v>
      </c>
    </row>
    <row r="135" spans="2:26" ht="18" customHeight="1" x14ac:dyDescent="0.25">
      <c r="B135" s="118">
        <v>121</v>
      </c>
      <c r="C135" s="119">
        <v>50222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50252</v>
      </c>
    </row>
    <row r="136" spans="2:26" ht="18" customHeight="1" x14ac:dyDescent="0.25">
      <c r="B136" s="118">
        <v>122</v>
      </c>
      <c r="C136" s="119">
        <v>50253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50283</v>
      </c>
    </row>
    <row r="137" spans="2:26" ht="18" customHeight="1" x14ac:dyDescent="0.25">
      <c r="B137" s="118">
        <v>123</v>
      </c>
      <c r="C137" s="119">
        <v>50284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50313</v>
      </c>
    </row>
    <row r="138" spans="2:26" ht="18" customHeight="1" x14ac:dyDescent="0.25">
      <c r="B138" s="118">
        <v>124</v>
      </c>
      <c r="C138" s="119">
        <v>50314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50344</v>
      </c>
    </row>
    <row r="139" spans="2:26" ht="18" customHeight="1" x14ac:dyDescent="0.25">
      <c r="B139" s="118">
        <v>125</v>
      </c>
      <c r="C139" s="119">
        <v>50345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50374</v>
      </c>
    </row>
    <row r="140" spans="2:26" ht="18" customHeight="1" x14ac:dyDescent="0.25">
      <c r="B140" s="118">
        <v>126</v>
      </c>
      <c r="C140" s="119">
        <v>50375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50405</v>
      </c>
    </row>
    <row r="141" spans="2:26" ht="18" customHeight="1" x14ac:dyDescent="0.25">
      <c r="B141" s="118">
        <v>127</v>
      </c>
      <c r="C141" s="119">
        <v>50406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50436</v>
      </c>
    </row>
    <row r="142" spans="2:26" ht="18" customHeight="1" x14ac:dyDescent="0.25">
      <c r="B142" s="118">
        <v>128</v>
      </c>
      <c r="C142" s="119">
        <v>50437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50464</v>
      </c>
    </row>
    <row r="143" spans="2:26" ht="18" customHeight="1" x14ac:dyDescent="0.25">
      <c r="B143" s="118">
        <v>129</v>
      </c>
      <c r="C143" s="119">
        <v>50465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50495</v>
      </c>
    </row>
    <row r="144" spans="2:26" ht="18" customHeight="1" x14ac:dyDescent="0.25">
      <c r="B144" s="118">
        <v>130</v>
      </c>
      <c r="C144" s="119">
        <v>50496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50525</v>
      </c>
    </row>
    <row r="145" spans="2:26" ht="18" customHeight="1" x14ac:dyDescent="0.25">
      <c r="B145" s="118">
        <v>131</v>
      </c>
      <c r="C145" s="119">
        <v>50526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50556</v>
      </c>
    </row>
    <row r="146" spans="2:26" ht="18" customHeight="1" x14ac:dyDescent="0.25">
      <c r="B146" s="118">
        <v>132</v>
      </c>
      <c r="C146" s="119">
        <v>50557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50586</v>
      </c>
    </row>
    <row r="147" spans="2:26" ht="18" customHeight="1" x14ac:dyDescent="0.25">
      <c r="B147" s="118">
        <v>133</v>
      </c>
      <c r="C147" s="119">
        <v>50587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50617</v>
      </c>
    </row>
    <row r="148" spans="2:26" ht="18" customHeight="1" x14ac:dyDescent="0.25">
      <c r="B148" s="118">
        <v>134</v>
      </c>
      <c r="C148" s="119">
        <v>50618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50648</v>
      </c>
    </row>
    <row r="149" spans="2:26" ht="18" customHeight="1" x14ac:dyDescent="0.25">
      <c r="B149" s="118">
        <v>135</v>
      </c>
      <c r="C149" s="119">
        <v>50649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50678</v>
      </c>
    </row>
    <row r="150" spans="2:26" ht="18" customHeight="1" x14ac:dyDescent="0.25">
      <c r="B150" s="118">
        <v>136</v>
      </c>
      <c r="C150" s="119">
        <v>50679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50709</v>
      </c>
    </row>
    <row r="151" spans="2:26" ht="18" customHeight="1" x14ac:dyDescent="0.25">
      <c r="B151" s="118">
        <v>137</v>
      </c>
      <c r="C151" s="119">
        <v>50710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50739</v>
      </c>
    </row>
    <row r="152" spans="2:26" ht="18" customHeight="1" x14ac:dyDescent="0.25">
      <c r="B152" s="118">
        <v>138</v>
      </c>
      <c r="C152" s="119">
        <v>50740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50770</v>
      </c>
    </row>
    <row r="153" spans="2:26" ht="18" customHeight="1" x14ac:dyDescent="0.25">
      <c r="B153" s="118">
        <v>139</v>
      </c>
      <c r="C153" s="119">
        <v>50771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50801</v>
      </c>
    </row>
    <row r="154" spans="2:26" ht="18" customHeight="1" x14ac:dyDescent="0.25">
      <c r="B154" s="118">
        <v>140</v>
      </c>
      <c r="C154" s="119">
        <v>50802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50829</v>
      </c>
    </row>
    <row r="155" spans="2:26" ht="18" customHeight="1" x14ac:dyDescent="0.25">
      <c r="B155" s="118">
        <v>141</v>
      </c>
      <c r="C155" s="119">
        <v>50830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50860</v>
      </c>
    </row>
    <row r="156" spans="2:26" ht="18" customHeight="1" x14ac:dyDescent="0.25">
      <c r="B156" s="118">
        <v>142</v>
      </c>
      <c r="C156" s="119">
        <v>50861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50890</v>
      </c>
    </row>
    <row r="157" spans="2:26" ht="18" customHeight="1" x14ac:dyDescent="0.25">
      <c r="B157" s="118">
        <v>143</v>
      </c>
      <c r="C157" s="119">
        <v>50891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50921</v>
      </c>
    </row>
    <row r="158" spans="2:26" ht="18" customHeight="1" x14ac:dyDescent="0.25">
      <c r="B158" s="118">
        <v>144</v>
      </c>
      <c r="C158" s="119">
        <v>50922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50951</v>
      </c>
    </row>
    <row r="159" spans="2:26" ht="18" customHeight="1" x14ac:dyDescent="0.25">
      <c r="B159" s="118">
        <v>145</v>
      </c>
      <c r="C159" s="119">
        <v>50952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50982</v>
      </c>
    </row>
    <row r="160" spans="2:26" ht="18" customHeight="1" x14ac:dyDescent="0.25">
      <c r="B160" s="118">
        <v>146</v>
      </c>
      <c r="C160" s="119">
        <v>50983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51013</v>
      </c>
    </row>
    <row r="161" spans="2:26" ht="18" customHeight="1" x14ac:dyDescent="0.25">
      <c r="B161" s="118">
        <v>147</v>
      </c>
      <c r="C161" s="119">
        <v>51014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51043</v>
      </c>
    </row>
    <row r="162" spans="2:26" ht="18" customHeight="1" x14ac:dyDescent="0.25">
      <c r="B162" s="118">
        <v>148</v>
      </c>
      <c r="C162" s="119">
        <v>51044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51074</v>
      </c>
    </row>
    <row r="163" spans="2:26" ht="18" customHeight="1" x14ac:dyDescent="0.25">
      <c r="B163" s="118">
        <v>149</v>
      </c>
      <c r="C163" s="119">
        <v>51075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51104</v>
      </c>
    </row>
    <row r="164" spans="2:26" ht="18" customHeight="1" x14ac:dyDescent="0.25">
      <c r="B164" s="118">
        <v>150</v>
      </c>
      <c r="C164" s="119">
        <v>51105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51135</v>
      </c>
    </row>
    <row r="165" spans="2:26" ht="18" customHeight="1" x14ac:dyDescent="0.25">
      <c r="B165" s="118">
        <v>151</v>
      </c>
      <c r="C165" s="119">
        <v>51136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51166</v>
      </c>
    </row>
    <row r="166" spans="2:26" ht="18" customHeight="1" x14ac:dyDescent="0.25">
      <c r="B166" s="118">
        <v>152</v>
      </c>
      <c r="C166" s="119">
        <v>51167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51195</v>
      </c>
    </row>
    <row r="167" spans="2:26" ht="18" customHeight="1" x14ac:dyDescent="0.25">
      <c r="B167" s="118">
        <v>153</v>
      </c>
      <c r="C167" s="119">
        <v>51196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51226</v>
      </c>
    </row>
    <row r="168" spans="2:26" ht="18" customHeight="1" x14ac:dyDescent="0.25">
      <c r="B168" s="118">
        <v>154</v>
      </c>
      <c r="C168" s="119">
        <v>51227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51256</v>
      </c>
    </row>
    <row r="169" spans="2:26" ht="18" customHeight="1" x14ac:dyDescent="0.25">
      <c r="B169" s="118">
        <v>155</v>
      </c>
      <c r="C169" s="119">
        <v>51257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51287</v>
      </c>
    </row>
    <row r="170" spans="2:26" ht="18" customHeight="1" x14ac:dyDescent="0.25">
      <c r="B170" s="118">
        <v>156</v>
      </c>
      <c r="C170" s="119">
        <v>51288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51317</v>
      </c>
    </row>
    <row r="171" spans="2:26" ht="18" customHeight="1" x14ac:dyDescent="0.25">
      <c r="B171" s="118">
        <v>157</v>
      </c>
      <c r="C171" s="119">
        <v>51318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51348</v>
      </c>
    </row>
    <row r="172" spans="2:26" ht="18" customHeight="1" x14ac:dyDescent="0.25">
      <c r="B172" s="118">
        <v>158</v>
      </c>
      <c r="C172" s="119">
        <v>51349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51379</v>
      </c>
    </row>
    <row r="173" spans="2:26" ht="18" customHeight="1" x14ac:dyDescent="0.25">
      <c r="B173" s="118">
        <v>159</v>
      </c>
      <c r="C173" s="119">
        <v>51380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51409</v>
      </c>
    </row>
    <row r="174" spans="2:26" ht="18" customHeight="1" x14ac:dyDescent="0.25">
      <c r="B174" s="118">
        <v>160</v>
      </c>
      <c r="C174" s="119">
        <v>51410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51440</v>
      </c>
    </row>
    <row r="175" spans="2:26" ht="18" customHeight="1" x14ac:dyDescent="0.25">
      <c r="B175" s="118">
        <v>161</v>
      </c>
      <c r="C175" s="119">
        <v>51441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51470</v>
      </c>
    </row>
    <row r="176" spans="2:26" ht="18" customHeight="1" x14ac:dyDescent="0.25">
      <c r="B176" s="118">
        <v>162</v>
      </c>
      <c r="C176" s="119">
        <v>51471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51501</v>
      </c>
    </row>
    <row r="177" spans="2:26" ht="18" customHeight="1" x14ac:dyDescent="0.25">
      <c r="B177" s="118">
        <v>163</v>
      </c>
      <c r="C177" s="119">
        <v>51502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51532</v>
      </c>
    </row>
    <row r="178" spans="2:26" ht="18" customHeight="1" x14ac:dyDescent="0.25">
      <c r="B178" s="118">
        <v>164</v>
      </c>
      <c r="C178" s="119">
        <v>51533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51560</v>
      </c>
    </row>
    <row r="179" spans="2:26" ht="18" customHeight="1" x14ac:dyDescent="0.25">
      <c r="B179" s="118">
        <v>165</v>
      </c>
      <c r="C179" s="119">
        <v>51561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51591</v>
      </c>
    </row>
    <row r="180" spans="2:26" ht="18" customHeight="1" x14ac:dyDescent="0.25">
      <c r="B180" s="118">
        <v>166</v>
      </c>
      <c r="C180" s="119">
        <v>51592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51621</v>
      </c>
    </row>
    <row r="181" spans="2:26" ht="18" customHeight="1" x14ac:dyDescent="0.25">
      <c r="B181" s="118">
        <v>167</v>
      </c>
      <c r="C181" s="119">
        <v>51622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51652</v>
      </c>
    </row>
    <row r="182" spans="2:26" ht="18" customHeight="1" x14ac:dyDescent="0.25">
      <c r="B182" s="118">
        <v>168</v>
      </c>
      <c r="C182" s="119">
        <v>51653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51682</v>
      </c>
    </row>
    <row r="183" spans="2:26" ht="18" customHeight="1" x14ac:dyDescent="0.25">
      <c r="B183" s="118">
        <v>169</v>
      </c>
      <c r="C183" s="119">
        <v>51683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51713</v>
      </c>
    </row>
    <row r="184" spans="2:26" ht="18" customHeight="1" x14ac:dyDescent="0.25">
      <c r="B184" s="118">
        <v>170</v>
      </c>
      <c r="C184" s="119">
        <v>51714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51744</v>
      </c>
    </row>
    <row r="185" spans="2:26" ht="18" customHeight="1" x14ac:dyDescent="0.25">
      <c r="B185" s="118">
        <v>171</v>
      </c>
      <c r="C185" s="119">
        <v>51745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51774</v>
      </c>
    </row>
    <row r="186" spans="2:26" ht="18" customHeight="1" x14ac:dyDescent="0.25">
      <c r="B186" s="118">
        <v>172</v>
      </c>
      <c r="C186" s="119">
        <v>51775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51805</v>
      </c>
    </row>
    <row r="187" spans="2:26" ht="18" customHeight="1" x14ac:dyDescent="0.25">
      <c r="B187" s="118">
        <v>173</v>
      </c>
      <c r="C187" s="119">
        <v>51806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51835</v>
      </c>
    </row>
    <row r="188" spans="2:26" ht="18" customHeight="1" x14ac:dyDescent="0.25">
      <c r="B188" s="118">
        <v>174</v>
      </c>
      <c r="C188" s="119">
        <v>51836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51866</v>
      </c>
    </row>
    <row r="189" spans="2:26" ht="18" customHeight="1" x14ac:dyDescent="0.25">
      <c r="B189" s="118">
        <v>175</v>
      </c>
      <c r="C189" s="119">
        <v>51867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51897</v>
      </c>
    </row>
    <row r="190" spans="2:26" ht="18" customHeight="1" x14ac:dyDescent="0.25">
      <c r="B190" s="118">
        <v>176</v>
      </c>
      <c r="C190" s="119">
        <v>51898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51925</v>
      </c>
    </row>
    <row r="191" spans="2:26" ht="18" customHeight="1" x14ac:dyDescent="0.25">
      <c r="B191" s="118">
        <v>177</v>
      </c>
      <c r="C191" s="119">
        <v>51926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51956</v>
      </c>
    </row>
    <row r="192" spans="2:26" ht="18" customHeight="1" x14ac:dyDescent="0.25">
      <c r="B192" s="118">
        <v>178</v>
      </c>
      <c r="C192" s="119">
        <v>51957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51986</v>
      </c>
    </row>
    <row r="193" spans="2:26" ht="18" customHeight="1" x14ac:dyDescent="0.25">
      <c r="B193" s="118">
        <v>179</v>
      </c>
      <c r="C193" s="119">
        <v>51987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52017</v>
      </c>
    </row>
    <row r="194" spans="2:26" ht="18" customHeight="1" x14ac:dyDescent="0.25">
      <c r="B194" s="118">
        <v>180</v>
      </c>
      <c r="C194" s="119">
        <v>52018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52047</v>
      </c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17" priority="3">
      <formula>$B14&lt;&gt;""</formula>
    </cfRule>
  </conditionalFormatting>
  <conditionalFormatting sqref="Z14">
    <cfRule type="expression" dxfId="16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D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D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D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D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D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D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D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D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D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D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D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D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D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D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D00-00000E000000}">
      <formula1>0</formula1>
      <formula2>0</formula2>
    </dataValidation>
    <dataValidation allowBlank="1" showInputMessage="1" showErrorMessage="1" prompt="Total des intérêts calculé automatiquement" sqref="I9" xr:uid="{00000000-0002-0000-2D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D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D00-000011000000}">
      <formula1>0</formula1>
      <formula2>0</formula2>
    </dataValidation>
    <dataValidation allowBlank="1" showInputMessage="1" showErrorMessage="1" prompt="Nombre de paiements mis à jour automatiquement" sqref="I7" xr:uid="{00000000-0002-0000-2D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D00-000013000000}">
      <formula1>0</formula1>
      <formula2>0</formula2>
    </dataValidation>
    <dataValidation allowBlank="1" showInputMessage="1" showErrorMessage="1" prompt="Entrez le montant du prêt dans cette cellule" sqref="E5" xr:uid="{00000000-0002-0000-2D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D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D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D00-000017000000}">
      <formula1>0</formula1>
      <formula2>0</formula2>
    </dataValidation>
    <dataValidation allowBlank="1" showInputMessage="1" showErrorMessage="1" prompt="Entrez la date de début du prêt dans cette cellule" sqref="E9" xr:uid="{00000000-0002-0000-2D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D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B1:Z194"/>
  <sheetViews>
    <sheetView showGridLines="0" topLeftCell="C1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370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46569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15" priority="3">
      <formula>$B14&lt;&gt;""</formula>
    </cfRule>
  </conditionalFormatting>
  <conditionalFormatting sqref="Z14">
    <cfRule type="expression" dxfId="14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E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E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E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E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E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E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E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E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E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E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E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E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E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E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E00-00000E000000}">
      <formula1>0</formula1>
      <formula2>0</formula2>
    </dataValidation>
    <dataValidation allowBlank="1" showInputMessage="1" showErrorMessage="1" prompt="Total des intérêts calculé automatiquement" sqref="I9" xr:uid="{00000000-0002-0000-2E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E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E00-000011000000}">
      <formula1>0</formula1>
      <formula2>0</formula2>
    </dataValidation>
    <dataValidation allowBlank="1" showInputMessage="1" showErrorMessage="1" prompt="Nombre de paiements mis à jour automatiquement" sqref="I7" xr:uid="{00000000-0002-0000-2E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E00-000013000000}">
      <formula1>0</formula1>
      <formula2>0</formula2>
    </dataValidation>
    <dataValidation allowBlank="1" showInputMessage="1" showErrorMessage="1" prompt="Entrez le montant du prêt dans cette cellule" sqref="E5" xr:uid="{00000000-0002-0000-2E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E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E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E00-000017000000}">
      <formula1>0</formula1>
      <formula2>0</formula2>
    </dataValidation>
    <dataValidation allowBlank="1" showInputMessage="1" showErrorMessage="1" prompt="Entrez la date de début du prêt dans cette cellule" sqref="E9" xr:uid="{00000000-0002-0000-2E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E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</sheetPr>
  <dimension ref="B1:Z194"/>
  <sheetViews>
    <sheetView showGridLines="0" topLeftCell="E1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371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46569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13" priority="3">
      <formula>$B14&lt;&gt;""</formula>
    </cfRule>
  </conditionalFormatting>
  <conditionalFormatting sqref="Z14">
    <cfRule type="expression" dxfId="12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2F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2F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2F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2F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2F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2F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2F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2F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2F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2F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2F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2F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2F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2F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2F00-00000E000000}">
      <formula1>0</formula1>
      <formula2>0</formula2>
    </dataValidation>
    <dataValidation allowBlank="1" showInputMessage="1" showErrorMessage="1" prompt="Total des intérêts calculé automatiquement" sqref="I9" xr:uid="{00000000-0002-0000-2F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2F00-000010000000}">
      <formula1>0</formula1>
      <formula2>0</formula2>
    </dataValidation>
    <dataValidation allowBlank="1" showInputMessage="1" showErrorMessage="1" prompt="Nombre prévu de paiements mis à jour automatiquement" sqref="I6" xr:uid="{00000000-0002-0000-2F00-000011000000}">
      <formula1>0</formula1>
      <formula2>0</formula2>
    </dataValidation>
    <dataValidation allowBlank="1" showInputMessage="1" showErrorMessage="1" prompt="Nombre de paiements mis à jour automatiquement" sqref="I7" xr:uid="{00000000-0002-0000-2F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2F00-000013000000}">
      <formula1>0</formula1>
      <formula2>0</formula2>
    </dataValidation>
    <dataValidation allowBlank="1" showInputMessage="1" showErrorMessage="1" prompt="Entrez le montant du prêt dans cette cellule" sqref="E5" xr:uid="{00000000-0002-0000-2F00-000014000000}">
      <formula1>0</formula1>
      <formula2>0</formula2>
    </dataValidation>
    <dataValidation allowBlank="1" showInputMessage="1" showErrorMessage="1" prompt="Entrez le taux d’intérêt annuel dans cette cellule" sqref="E6" xr:uid="{00000000-0002-0000-2F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2F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2F00-000017000000}">
      <formula1>0</formula1>
      <formula2>0</formula2>
    </dataValidation>
    <dataValidation allowBlank="1" showInputMessage="1" showErrorMessage="1" prompt="Entrez la date de début du prêt dans cette cellule" sqref="E9" xr:uid="{00000000-0002-0000-2F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2F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FF00"/>
  </sheetPr>
  <dimension ref="A1:ES98"/>
  <sheetViews>
    <sheetView topLeftCell="A72" zoomScaleNormal="100" workbookViewId="0">
      <selection activeCell="AN31" sqref="AN31"/>
    </sheetView>
  </sheetViews>
  <sheetFormatPr baseColWidth="10" defaultColWidth="11.42578125" defaultRowHeight="11.25" outlineLevelCol="1" x14ac:dyDescent="0.2"/>
  <cols>
    <col min="1" max="1" width="18.140625" style="3" customWidth="1"/>
    <col min="2" max="2" width="14.28515625" style="2" customWidth="1"/>
    <col min="3" max="3" width="6.28515625" style="2" customWidth="1"/>
    <col min="4" max="4" width="27.85546875" style="2" customWidth="1"/>
    <col min="5" max="5" width="7.7109375" style="66" customWidth="1"/>
    <col min="6" max="17" width="9" style="2" customWidth="1" outlineLevel="1"/>
    <col min="18" max="18" width="8.140625" style="2" customWidth="1"/>
    <col min="19" max="30" width="9" style="2" customWidth="1" outlineLevel="1"/>
    <col min="31" max="31" width="8.140625" style="2" customWidth="1"/>
    <col min="32" max="43" width="9" style="2" customWidth="1" outlineLevel="1"/>
    <col min="44" max="44" width="8.140625" style="2" customWidth="1"/>
    <col min="45" max="56" width="9" style="2" customWidth="1" outlineLevel="1"/>
    <col min="57" max="57" width="8.140625" style="2" customWidth="1"/>
    <col min="58" max="69" width="9" style="2" customWidth="1" outlineLevel="1"/>
    <col min="70" max="70" width="8.140625" style="2" customWidth="1"/>
    <col min="71" max="82" width="9" style="2" customWidth="1" outlineLevel="1"/>
    <col min="83" max="83" width="8.140625" style="2" customWidth="1"/>
    <col min="84" max="95" width="9" style="2" customWidth="1" outlineLevel="1"/>
    <col min="96" max="96" width="8.140625" style="2" customWidth="1"/>
    <col min="97" max="108" width="9" style="2" customWidth="1" outlineLevel="1"/>
    <col min="109" max="109" width="8.140625" style="2" customWidth="1"/>
    <col min="110" max="121" width="9" style="2" customWidth="1" outlineLevel="1"/>
    <col min="122" max="122" width="8.140625" style="2" customWidth="1"/>
    <col min="123" max="134" width="9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11'!H21</f>
        <v>0</v>
      </c>
      <c r="G6" s="66">
        <f>'SPACELOG 11'!I21</f>
        <v>0</v>
      </c>
      <c r="H6" s="66">
        <f>'SPACELOG 11'!J21</f>
        <v>0</v>
      </c>
      <c r="I6" s="66">
        <f>'SPACELOG 11'!K21</f>
        <v>0</v>
      </c>
      <c r="J6" s="66">
        <f>'SPACELOG 11'!L21</f>
        <v>0</v>
      </c>
      <c r="K6" s="66">
        <f>'SPACELOG 11'!M21</f>
        <v>0</v>
      </c>
      <c r="L6" s="66">
        <f>'SPACELOG 11'!N21</f>
        <v>0</v>
      </c>
      <c r="M6" s="66">
        <f>'SPACELOG 11'!O21</f>
        <v>0</v>
      </c>
      <c r="N6" s="66">
        <f>'SPACELOG 11'!P21</f>
        <v>0</v>
      </c>
      <c r="O6" s="66">
        <f>'SPACELOG 11'!Q21</f>
        <v>0</v>
      </c>
      <c r="P6" s="66">
        <f>'SPACELOG 11'!R21</f>
        <v>0</v>
      </c>
      <c r="Q6" s="66">
        <f>'SPACELOG 11'!S21</f>
        <v>0</v>
      </c>
      <c r="R6" s="75">
        <f>SUM(F6:Q6)</f>
        <v>0</v>
      </c>
      <c r="S6" s="66">
        <f>'SPACELOG 11'!T21</f>
        <v>0</v>
      </c>
      <c r="T6" s="66">
        <f>'SPACELOG 11'!U21</f>
        <v>0</v>
      </c>
      <c r="U6" s="66">
        <f>'SPACELOG 11'!V21</f>
        <v>0</v>
      </c>
      <c r="V6" s="66">
        <f>'SPACELOG 11'!W21</f>
        <v>0</v>
      </c>
      <c r="W6" s="66">
        <f>'SPACELOG 11'!X21</f>
        <v>0</v>
      </c>
      <c r="X6" s="66">
        <f>'SPACELOG 11'!Y21</f>
        <v>0</v>
      </c>
      <c r="Y6" s="66">
        <f>'SPACELOG 11'!Z21</f>
        <v>0</v>
      </c>
      <c r="Z6" s="66">
        <f>'SPACELOG 11'!AA21</f>
        <v>0</v>
      </c>
      <c r="AA6" s="66">
        <f>'SPACELOG 11'!AB21</f>
        <v>0</v>
      </c>
      <c r="AB6" s="66">
        <f>'SPACELOG 11'!AC21</f>
        <v>0</v>
      </c>
      <c r="AC6" s="66">
        <f>'SPACELOG 11'!AD21</f>
        <v>0</v>
      </c>
      <c r="AD6" s="66">
        <f>'SPACELOG 11'!AE21</f>
        <v>0</v>
      </c>
      <c r="AE6" s="75">
        <f>SUM(S6:AD6)</f>
        <v>0</v>
      </c>
      <c r="AF6" s="66">
        <f>'SPACELOG 11'!AF21</f>
        <v>0</v>
      </c>
      <c r="AG6" s="66">
        <f>'SPACELOG 11'!AG21</f>
        <v>0</v>
      </c>
      <c r="AH6" s="66">
        <f>'SPACELOG 11'!AH21</f>
        <v>0</v>
      </c>
      <c r="AI6" s="66">
        <f>'SPACELOG 11'!AI21</f>
        <v>0</v>
      </c>
      <c r="AJ6" s="66">
        <f>'SPACELOG 11'!AJ21</f>
        <v>0</v>
      </c>
      <c r="AK6" s="66">
        <f>'SPACELOG 11'!AK21</f>
        <v>0</v>
      </c>
      <c r="AL6" s="66">
        <f>'SPACELOG 11'!AL21</f>
        <v>0</v>
      </c>
      <c r="AM6" s="66">
        <f>'SPACELOG 11'!AM21</f>
        <v>0</v>
      </c>
      <c r="AN6" s="66">
        <f>'SPACELOG 11'!AN21</f>
        <v>0</v>
      </c>
      <c r="AO6" s="66">
        <f>'SPACELOG 11'!AO21</f>
        <v>0</v>
      </c>
      <c r="AP6" s="66">
        <f>'SPACELOG 11'!AP21</f>
        <v>0</v>
      </c>
      <c r="AQ6" s="66">
        <f>'SPACELOG 11'!AQ21</f>
        <v>0</v>
      </c>
      <c r="AR6" s="75">
        <f>SUM(AF6:AQ6)</f>
        <v>0</v>
      </c>
      <c r="AS6" s="66">
        <f>'SPACELOG 11'!AR21</f>
        <v>0</v>
      </c>
      <c r="AT6" s="66">
        <f>'SPACELOG 11'!AS21</f>
        <v>0</v>
      </c>
      <c r="AU6" s="66">
        <f>'SPACELOG 11'!AT21</f>
        <v>0</v>
      </c>
      <c r="AV6" s="66">
        <f>'SPACELOG 11'!AU21</f>
        <v>0</v>
      </c>
      <c r="AW6" s="66">
        <f>'SPACELOG 11'!AV21</f>
        <v>0</v>
      </c>
      <c r="AX6" s="66">
        <f>'SPACELOG 11'!AW21</f>
        <v>0</v>
      </c>
      <c r="AY6" s="66">
        <f>'SPACELOG 11'!AX21</f>
        <v>0</v>
      </c>
      <c r="AZ6" s="66">
        <f>'SPACELOG 11'!AY21</f>
        <v>0</v>
      </c>
      <c r="BA6" s="66">
        <f>'SPACELOG 11'!AZ21</f>
        <v>0</v>
      </c>
      <c r="BB6" s="66">
        <f>'SPACELOG 11'!BA21</f>
        <v>0</v>
      </c>
      <c r="BC6" s="66">
        <f>'SPACELOG 11'!BB21</f>
        <v>0</v>
      </c>
      <c r="BD6" s="66">
        <f>'SPACELOG 11'!BC21</f>
        <v>0</v>
      </c>
      <c r="BE6" s="75">
        <f>SUM(AS6:BD6)</f>
        <v>0</v>
      </c>
      <c r="BF6" s="66">
        <f>'SPACELOG 11'!BD21</f>
        <v>0</v>
      </c>
      <c r="BG6" s="66">
        <f>'SPACELOG 11'!BE21</f>
        <v>0</v>
      </c>
      <c r="BH6" s="66">
        <f>'SPACELOG 11'!BF21</f>
        <v>0</v>
      </c>
      <c r="BI6" s="66">
        <f>'SPACELOG 11'!BG21</f>
        <v>0</v>
      </c>
      <c r="BJ6" s="66">
        <f>'SPACELOG 11'!BH21</f>
        <v>0</v>
      </c>
      <c r="BK6" s="66">
        <f>'SPACELOG 11'!BI21</f>
        <v>0</v>
      </c>
      <c r="BL6" s="66">
        <f>'SPACELOG 11'!BJ21</f>
        <v>0</v>
      </c>
      <c r="BM6" s="66">
        <f>'SPACELOG 11'!BK21</f>
        <v>0</v>
      </c>
      <c r="BN6" s="66">
        <f>'SPACELOG 11'!BL21</f>
        <v>0</v>
      </c>
      <c r="BO6" s="66">
        <f>'SPACELOG 11'!BM21</f>
        <v>0</v>
      </c>
      <c r="BP6" s="66">
        <f>'SPACELOG 11'!BN21</f>
        <v>0</v>
      </c>
      <c r="BQ6" s="66">
        <f>'SPACELOG 11'!BO21</f>
        <v>0</v>
      </c>
      <c r="BR6" s="75">
        <f>SUM(BF6:BQ6)</f>
        <v>0</v>
      </c>
      <c r="BS6" s="66">
        <f>'SPACELOG 11'!BP21</f>
        <v>0</v>
      </c>
      <c r="BT6" s="66">
        <f>'SPACELOG 11'!BQ21</f>
        <v>0</v>
      </c>
      <c r="BU6" s="66">
        <f>'SPACELOG 11'!BR21</f>
        <v>0</v>
      </c>
      <c r="BV6" s="66">
        <f>'SPACELOG 11'!BS21</f>
        <v>0</v>
      </c>
      <c r="BW6" s="66">
        <f>'SPACELOG 11'!BT21</f>
        <v>0</v>
      </c>
      <c r="BX6" s="66">
        <f>'SPACELOG 11'!BU21</f>
        <v>0</v>
      </c>
      <c r="BY6" s="66">
        <f>'SPACELOG 11'!BV21</f>
        <v>0</v>
      </c>
      <c r="BZ6" s="66">
        <f>'SPACELOG 11'!BW21</f>
        <v>0</v>
      </c>
      <c r="CA6" s="66">
        <f>'SPACELOG 11'!BX21</f>
        <v>0</v>
      </c>
      <c r="CB6" s="66">
        <f>'SPACELOG 11'!BY21</f>
        <v>0</v>
      </c>
      <c r="CC6" s="66">
        <f>'SPACELOG 11'!BZ21</f>
        <v>0</v>
      </c>
      <c r="CD6" s="66">
        <f>'SPACELOG 11'!CA21</f>
        <v>0</v>
      </c>
      <c r="CE6" s="75">
        <f>SUM(BS6:CD6)</f>
        <v>0</v>
      </c>
      <c r="CF6" s="66">
        <f>'SPACELOG 11'!CB21</f>
        <v>0</v>
      </c>
      <c r="CG6" s="66">
        <f>'SPACELOG 11'!CC21</f>
        <v>0</v>
      </c>
      <c r="CH6" s="66">
        <f>'SPACELOG 11'!CD21</f>
        <v>0</v>
      </c>
      <c r="CI6" s="66">
        <f>'SPACELOG 11'!CE21</f>
        <v>0</v>
      </c>
      <c r="CJ6" s="66">
        <f>'SPACELOG 11'!CF21</f>
        <v>0</v>
      </c>
      <c r="CK6" s="66">
        <f>'SPACELOG 11'!CG21</f>
        <v>0</v>
      </c>
      <c r="CL6" s="66">
        <f>'SPACELOG 11'!CH21</f>
        <v>0</v>
      </c>
      <c r="CM6" s="66">
        <f>'SPACELOG 11'!CI21</f>
        <v>0</v>
      </c>
      <c r="CN6" s="66">
        <f>'SPACELOG 11'!CJ21</f>
        <v>0</v>
      </c>
      <c r="CO6" s="66">
        <f>'SPACELOG 11'!CK21</f>
        <v>0</v>
      </c>
      <c r="CP6" s="66">
        <f>'SPACELOG 11'!CL21</f>
        <v>0</v>
      </c>
      <c r="CQ6" s="66">
        <f>'SPACELOG 11'!CM21</f>
        <v>0</v>
      </c>
      <c r="CR6" s="75">
        <f>SUM(CF6:CQ6)</f>
        <v>0</v>
      </c>
      <c r="CS6" s="66">
        <f>'SPACELOG 11'!CN21</f>
        <v>0</v>
      </c>
      <c r="CT6" s="66">
        <f>'SPACELOG 11'!CO21</f>
        <v>0</v>
      </c>
      <c r="CU6" s="66">
        <f>'SPACELOG 11'!CP21</f>
        <v>0</v>
      </c>
      <c r="CV6" s="66">
        <f>'SPACELOG 11'!CQ21</f>
        <v>0</v>
      </c>
      <c r="CW6" s="66">
        <f>'SPACELOG 11'!CR21</f>
        <v>0</v>
      </c>
      <c r="CX6" s="66">
        <f>'SPACELOG 11'!CS21</f>
        <v>0</v>
      </c>
      <c r="CY6" s="66">
        <f>'SPACELOG 11'!CT21</f>
        <v>0</v>
      </c>
      <c r="CZ6" s="66">
        <f>'SPACELOG 11'!CU21</f>
        <v>0</v>
      </c>
      <c r="DA6" s="66">
        <f>'SPACELOG 11'!CV21</f>
        <v>0</v>
      </c>
      <c r="DB6" s="66">
        <f>'SPACELOG 11'!CW21</f>
        <v>0</v>
      </c>
      <c r="DC6" s="66">
        <f>'SPACELOG 11'!CX21</f>
        <v>0</v>
      </c>
      <c r="DD6" s="66">
        <f>'SPACELOG 11'!CY21</f>
        <v>0</v>
      </c>
      <c r="DE6" s="75">
        <f>SUM(CS6:DD6)</f>
        <v>0</v>
      </c>
      <c r="DF6" s="66">
        <f>'SPACELOG 11'!CZ21</f>
        <v>0</v>
      </c>
      <c r="DG6" s="66">
        <f>'SPACELOG 11'!DA21</f>
        <v>0</v>
      </c>
      <c r="DH6" s="66">
        <f>'SPACELOG 11'!DB21</f>
        <v>0</v>
      </c>
      <c r="DI6" s="66">
        <f>'SPACELOG 11'!DC21</f>
        <v>0</v>
      </c>
      <c r="DJ6" s="66">
        <f>'SPACELOG 11'!DD21</f>
        <v>0</v>
      </c>
      <c r="DK6" s="66">
        <f>'SPACELOG 11'!DE21</f>
        <v>0</v>
      </c>
      <c r="DL6" s="66">
        <f>'SPACELOG 11'!DF21</f>
        <v>0</v>
      </c>
      <c r="DM6" s="66">
        <f>'SPACELOG 11'!DG21</f>
        <v>0</v>
      </c>
      <c r="DN6" s="66">
        <f>'SPACELOG 11'!DH21</f>
        <v>0</v>
      </c>
      <c r="DO6" s="66">
        <f>'SPACELOG 11'!DI21</f>
        <v>0</v>
      </c>
      <c r="DP6" s="66">
        <f>'SPACELOG 11'!DJ21</f>
        <v>0</v>
      </c>
      <c r="DQ6" s="66">
        <f>'SPACELOG 11'!DK21</f>
        <v>0</v>
      </c>
      <c r="DR6" s="75">
        <f>SUM(DF6:DQ6)</f>
        <v>0</v>
      </c>
      <c r="DS6" s="66">
        <f>'SPACELOG 11'!DL21</f>
        <v>0</v>
      </c>
      <c r="DT6" s="66">
        <f>'SPACELOG 11'!DM21</f>
        <v>0</v>
      </c>
      <c r="DU6" s="66">
        <f>'SPACELOG 11'!DN21</f>
        <v>0</v>
      </c>
      <c r="DV6" s="66">
        <f>'SPACELOG 11'!DO21</f>
        <v>0</v>
      </c>
      <c r="DW6" s="66">
        <f>'SPACELOG 11'!DP21</f>
        <v>0</v>
      </c>
      <c r="DX6" s="66">
        <f>'SPACELOG 11'!DQ21</f>
        <v>0</v>
      </c>
      <c r="DY6" s="66">
        <f>'SPACELOG 11'!DR21</f>
        <v>0</v>
      </c>
      <c r="DZ6" s="66">
        <f>'SPACELOG 11'!DS21</f>
        <v>0</v>
      </c>
      <c r="EA6" s="66">
        <f>'SPACELOG 11'!DT21</f>
        <v>0</v>
      </c>
      <c r="EB6" s="66">
        <f>'SPACELOG 11'!DU21</f>
        <v>0</v>
      </c>
      <c r="EC6" s="66">
        <f>'SPACELOG 11'!DV21</f>
        <v>0</v>
      </c>
      <c r="ED6" s="66">
        <f>'SPACELOG 11'!DW21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46447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8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8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8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8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8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8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8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8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8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>
        <f>+B9*0.01</f>
        <v>0</v>
      </c>
      <c r="D10" s="3" t="s">
        <v>56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345</v>
      </c>
      <c r="B11" s="78">
        <f>+B9*0.04</f>
        <v>0</v>
      </c>
      <c r="D11" s="3" t="s">
        <v>58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si="42"/>
        <v>0</v>
      </c>
      <c r="T13" s="66">
        <f t="shared" si="42"/>
        <v>0</v>
      </c>
      <c r="U13" s="66">
        <f t="shared" si="42"/>
        <v>0</v>
      </c>
      <c r="V13" s="66">
        <f t="shared" si="42"/>
        <v>0</v>
      </c>
      <c r="W13" s="66">
        <f t="shared" si="42"/>
        <v>0</v>
      </c>
      <c r="X13" s="66">
        <f t="shared" si="42"/>
        <v>0</v>
      </c>
      <c r="Y13" s="66">
        <f t="shared" si="42"/>
        <v>0</v>
      </c>
      <c r="Z13" s="66">
        <f t="shared" si="42"/>
        <v>0</v>
      </c>
      <c r="AA13" s="66">
        <f t="shared" si="42"/>
        <v>0</v>
      </c>
      <c r="AB13" s="66">
        <f t="shared" si="42"/>
        <v>0</v>
      </c>
      <c r="AC13" s="66">
        <f t="shared" si="42"/>
        <v>0</v>
      </c>
      <c r="AD13" s="66">
        <f t="shared" si="42"/>
        <v>0</v>
      </c>
      <c r="AE13" s="75">
        <f t="shared" si="43"/>
        <v>0</v>
      </c>
      <c r="AF13" s="66">
        <f t="shared" si="44"/>
        <v>0</v>
      </c>
      <c r="AG13" s="66">
        <f t="shared" si="44"/>
        <v>0</v>
      </c>
      <c r="AH13" s="66">
        <f t="shared" si="44"/>
        <v>0</v>
      </c>
      <c r="AI13" s="66">
        <f t="shared" si="44"/>
        <v>0</v>
      </c>
      <c r="AJ13" s="66">
        <f t="shared" si="44"/>
        <v>0</v>
      </c>
      <c r="AK13" s="66">
        <f t="shared" si="44"/>
        <v>0</v>
      </c>
      <c r="AL13" s="66">
        <f t="shared" si="44"/>
        <v>0</v>
      </c>
      <c r="AM13" s="66">
        <f t="shared" si="44"/>
        <v>0</v>
      </c>
      <c r="AN13" s="66">
        <f t="shared" si="44"/>
        <v>0</v>
      </c>
      <c r="AO13" s="66">
        <f t="shared" si="44"/>
        <v>0</v>
      </c>
      <c r="AP13" s="66">
        <f t="shared" si="44"/>
        <v>0</v>
      </c>
      <c r="AQ13" s="66">
        <f t="shared" si="44"/>
        <v>0</v>
      </c>
      <c r="AR13" s="75">
        <f t="shared" si="45"/>
        <v>0</v>
      </c>
      <c r="AS13" s="66">
        <f t="shared" si="46"/>
        <v>0</v>
      </c>
      <c r="AT13" s="66">
        <f t="shared" si="46"/>
        <v>0</v>
      </c>
      <c r="AU13" s="66">
        <f t="shared" si="46"/>
        <v>0</v>
      </c>
      <c r="AV13" s="66">
        <f t="shared" si="46"/>
        <v>0</v>
      </c>
      <c r="AW13" s="66">
        <f t="shared" si="46"/>
        <v>0</v>
      </c>
      <c r="AX13" s="66">
        <f t="shared" si="46"/>
        <v>0</v>
      </c>
      <c r="AY13" s="66">
        <f t="shared" si="46"/>
        <v>0</v>
      </c>
      <c r="AZ13" s="66">
        <f t="shared" si="46"/>
        <v>0</v>
      </c>
      <c r="BA13" s="66">
        <f t="shared" si="46"/>
        <v>0</v>
      </c>
      <c r="BB13" s="66">
        <f t="shared" si="46"/>
        <v>0</v>
      </c>
      <c r="BC13" s="66">
        <f t="shared" si="46"/>
        <v>0</v>
      </c>
      <c r="BD13" s="66">
        <f t="shared" si="46"/>
        <v>0</v>
      </c>
      <c r="BE13" s="75">
        <f t="shared" si="47"/>
        <v>0</v>
      </c>
      <c r="BF13" s="66">
        <f t="shared" si="48"/>
        <v>0</v>
      </c>
      <c r="BG13" s="66">
        <f t="shared" si="48"/>
        <v>0</v>
      </c>
      <c r="BH13" s="66">
        <f t="shared" si="48"/>
        <v>0</v>
      </c>
      <c r="BI13" s="66">
        <f t="shared" si="48"/>
        <v>0</v>
      </c>
      <c r="BJ13" s="66">
        <f t="shared" si="48"/>
        <v>0</v>
      </c>
      <c r="BK13" s="66">
        <f t="shared" si="48"/>
        <v>0</v>
      </c>
      <c r="BL13" s="66">
        <f t="shared" si="48"/>
        <v>0</v>
      </c>
      <c r="BM13" s="66">
        <f t="shared" si="48"/>
        <v>0</v>
      </c>
      <c r="BN13" s="66">
        <f t="shared" si="48"/>
        <v>0</v>
      </c>
      <c r="BO13" s="66">
        <f t="shared" si="48"/>
        <v>0</v>
      </c>
      <c r="BP13" s="66">
        <f t="shared" si="48"/>
        <v>0</v>
      </c>
      <c r="BQ13" s="66">
        <f t="shared" si="48"/>
        <v>0</v>
      </c>
      <c r="BR13" s="75">
        <f t="shared" si="49"/>
        <v>0</v>
      </c>
      <c r="BS13" s="66">
        <f t="shared" si="50"/>
        <v>0</v>
      </c>
      <c r="BT13" s="66">
        <f t="shared" si="50"/>
        <v>0</v>
      </c>
      <c r="BU13" s="66">
        <f t="shared" si="50"/>
        <v>0</v>
      </c>
      <c r="BV13" s="66">
        <f t="shared" si="50"/>
        <v>0</v>
      </c>
      <c r="BW13" s="66">
        <f t="shared" si="50"/>
        <v>0</v>
      </c>
      <c r="BX13" s="66">
        <f t="shared" si="50"/>
        <v>0</v>
      </c>
      <c r="BY13" s="66">
        <f t="shared" si="50"/>
        <v>0</v>
      </c>
      <c r="BZ13" s="66">
        <f t="shared" si="50"/>
        <v>0</v>
      </c>
      <c r="CA13" s="66">
        <f t="shared" si="50"/>
        <v>0</v>
      </c>
      <c r="CB13" s="66">
        <f t="shared" si="50"/>
        <v>0</v>
      </c>
      <c r="CC13" s="66">
        <f t="shared" si="50"/>
        <v>0</v>
      </c>
      <c r="CD13" s="66">
        <f t="shared" si="50"/>
        <v>0</v>
      </c>
      <c r="CE13" s="75">
        <f t="shared" si="51"/>
        <v>0</v>
      </c>
      <c r="CF13" s="66">
        <f t="shared" si="52"/>
        <v>0</v>
      </c>
      <c r="CG13" s="66">
        <f t="shared" si="52"/>
        <v>0</v>
      </c>
      <c r="CH13" s="66">
        <f t="shared" si="52"/>
        <v>0</v>
      </c>
      <c r="CI13" s="66">
        <f t="shared" si="52"/>
        <v>0</v>
      </c>
      <c r="CJ13" s="66">
        <f t="shared" si="52"/>
        <v>0</v>
      </c>
      <c r="CK13" s="66">
        <f t="shared" si="52"/>
        <v>0</v>
      </c>
      <c r="CL13" s="66">
        <f t="shared" si="52"/>
        <v>0</v>
      </c>
      <c r="CM13" s="66">
        <f t="shared" si="52"/>
        <v>0</v>
      </c>
      <c r="CN13" s="66">
        <f t="shared" si="52"/>
        <v>0</v>
      </c>
      <c r="CO13" s="66">
        <f t="shared" si="52"/>
        <v>0</v>
      </c>
      <c r="CP13" s="66">
        <f t="shared" si="52"/>
        <v>0</v>
      </c>
      <c r="CQ13" s="66">
        <f t="shared" si="52"/>
        <v>0</v>
      </c>
      <c r="CR13" s="75">
        <f t="shared" si="53"/>
        <v>0</v>
      </c>
      <c r="CS13" s="66">
        <f t="shared" si="54"/>
        <v>0</v>
      </c>
      <c r="CT13" s="66">
        <f t="shared" si="54"/>
        <v>0</v>
      </c>
      <c r="CU13" s="66">
        <f t="shared" si="54"/>
        <v>0</v>
      </c>
      <c r="CV13" s="66">
        <f t="shared" si="54"/>
        <v>0</v>
      </c>
      <c r="CW13" s="66">
        <f t="shared" si="54"/>
        <v>0</v>
      </c>
      <c r="CX13" s="66">
        <f t="shared" si="54"/>
        <v>0</v>
      </c>
      <c r="CY13" s="66">
        <f t="shared" si="54"/>
        <v>0</v>
      </c>
      <c r="CZ13" s="66">
        <f t="shared" si="54"/>
        <v>0</v>
      </c>
      <c r="DA13" s="66">
        <f t="shared" si="54"/>
        <v>0</v>
      </c>
      <c r="DB13" s="66">
        <f t="shared" si="54"/>
        <v>0</v>
      </c>
      <c r="DC13" s="66">
        <f t="shared" si="54"/>
        <v>0</v>
      </c>
      <c r="DD13" s="66">
        <f t="shared" si="54"/>
        <v>0</v>
      </c>
      <c r="DE13" s="75">
        <f t="shared" si="55"/>
        <v>0</v>
      </c>
      <c r="DF13" s="66">
        <f t="shared" si="56"/>
        <v>0</v>
      </c>
      <c r="DG13" s="66">
        <f t="shared" si="56"/>
        <v>0</v>
      </c>
      <c r="DH13" s="66">
        <f t="shared" si="56"/>
        <v>0</v>
      </c>
      <c r="DI13" s="66">
        <f t="shared" si="56"/>
        <v>0</v>
      </c>
      <c r="DJ13" s="66">
        <f t="shared" si="56"/>
        <v>0</v>
      </c>
      <c r="DK13" s="66">
        <f t="shared" si="56"/>
        <v>0</v>
      </c>
      <c r="DL13" s="66">
        <f t="shared" si="56"/>
        <v>0</v>
      </c>
      <c r="DM13" s="66">
        <f t="shared" si="56"/>
        <v>0</v>
      </c>
      <c r="DN13" s="66">
        <f t="shared" si="56"/>
        <v>0</v>
      </c>
      <c r="DO13" s="66">
        <f t="shared" si="56"/>
        <v>0</v>
      </c>
      <c r="DP13" s="66">
        <f t="shared" si="56"/>
        <v>0</v>
      </c>
      <c r="DQ13" s="66">
        <f t="shared" si="56"/>
        <v>0</v>
      </c>
      <c r="DR13" s="75">
        <f t="shared" si="57"/>
        <v>0</v>
      </c>
      <c r="DS13" s="66">
        <f t="shared" si="58"/>
        <v>0</v>
      </c>
      <c r="DT13" s="66">
        <f t="shared" si="58"/>
        <v>0</v>
      </c>
      <c r="DU13" s="66">
        <f t="shared" si="58"/>
        <v>0</v>
      </c>
      <c r="DV13" s="66">
        <f t="shared" si="58"/>
        <v>0</v>
      </c>
      <c r="DW13" s="66">
        <f t="shared" si="58"/>
        <v>0</v>
      </c>
      <c r="DX13" s="66">
        <f t="shared" si="58"/>
        <v>0</v>
      </c>
      <c r="DY13" s="66">
        <f t="shared" si="58"/>
        <v>0</v>
      </c>
      <c r="DZ13" s="66">
        <f t="shared" si="58"/>
        <v>0</v>
      </c>
      <c r="EA13" s="66">
        <f t="shared" si="58"/>
        <v>0</v>
      </c>
      <c r="EB13" s="66">
        <f t="shared" si="58"/>
        <v>0</v>
      </c>
      <c r="EC13" s="66">
        <f t="shared" si="58"/>
        <v>0</v>
      </c>
      <c r="ED13" s="66">
        <f t="shared" si="58"/>
        <v>0</v>
      </c>
      <c r="EE13" s="76">
        <f t="shared" si="59"/>
        <v>0</v>
      </c>
    </row>
    <row r="14" spans="1:149" x14ac:dyDescent="0.2">
      <c r="A14" s="2"/>
      <c r="D14" s="3" t="s">
        <v>63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42"/>
        <v>0</v>
      </c>
      <c r="T14" s="66">
        <f t="shared" si="42"/>
        <v>0</v>
      </c>
      <c r="U14" s="66">
        <f t="shared" si="42"/>
        <v>0</v>
      </c>
      <c r="V14" s="66">
        <f t="shared" si="42"/>
        <v>0</v>
      </c>
      <c r="W14" s="66">
        <f t="shared" si="42"/>
        <v>0</v>
      </c>
      <c r="X14" s="66">
        <f t="shared" si="42"/>
        <v>0</v>
      </c>
      <c r="Y14" s="66">
        <f t="shared" si="42"/>
        <v>0</v>
      </c>
      <c r="Z14" s="66">
        <f t="shared" si="42"/>
        <v>0</v>
      </c>
      <c r="AA14" s="66">
        <f t="shared" si="42"/>
        <v>0</v>
      </c>
      <c r="AB14" s="66">
        <f t="shared" si="42"/>
        <v>0</v>
      </c>
      <c r="AC14" s="66">
        <f t="shared" si="42"/>
        <v>0</v>
      </c>
      <c r="AD14" s="66">
        <f t="shared" si="42"/>
        <v>0</v>
      </c>
      <c r="AE14" s="75">
        <f t="shared" si="43"/>
        <v>0</v>
      </c>
      <c r="AF14" s="66">
        <f t="shared" si="44"/>
        <v>0</v>
      </c>
      <c r="AG14" s="66">
        <f t="shared" si="44"/>
        <v>0</v>
      </c>
      <c r="AH14" s="66">
        <f t="shared" si="44"/>
        <v>0</v>
      </c>
      <c r="AI14" s="66">
        <f t="shared" si="44"/>
        <v>0</v>
      </c>
      <c r="AJ14" s="66">
        <f t="shared" si="44"/>
        <v>0</v>
      </c>
      <c r="AK14" s="66">
        <f t="shared" si="44"/>
        <v>0</v>
      </c>
      <c r="AL14" s="66">
        <f t="shared" si="44"/>
        <v>0</v>
      </c>
      <c r="AM14" s="66">
        <f t="shared" si="44"/>
        <v>0</v>
      </c>
      <c r="AN14" s="66">
        <f t="shared" si="44"/>
        <v>0</v>
      </c>
      <c r="AO14" s="66">
        <f t="shared" si="44"/>
        <v>0</v>
      </c>
      <c r="AP14" s="66">
        <f t="shared" si="44"/>
        <v>0</v>
      </c>
      <c r="AQ14" s="66">
        <f t="shared" si="44"/>
        <v>0</v>
      </c>
      <c r="AR14" s="75">
        <f t="shared" si="45"/>
        <v>0</v>
      </c>
      <c r="AS14" s="66">
        <f t="shared" si="46"/>
        <v>0</v>
      </c>
      <c r="AT14" s="66">
        <f t="shared" si="46"/>
        <v>0</v>
      </c>
      <c r="AU14" s="66">
        <f t="shared" si="46"/>
        <v>0</v>
      </c>
      <c r="AV14" s="66">
        <f t="shared" si="46"/>
        <v>0</v>
      </c>
      <c r="AW14" s="66">
        <f t="shared" si="46"/>
        <v>0</v>
      </c>
      <c r="AX14" s="66">
        <f t="shared" si="46"/>
        <v>0</v>
      </c>
      <c r="AY14" s="66">
        <f t="shared" si="46"/>
        <v>0</v>
      </c>
      <c r="AZ14" s="66">
        <f t="shared" si="46"/>
        <v>0</v>
      </c>
      <c r="BA14" s="66">
        <f t="shared" si="46"/>
        <v>0</v>
      </c>
      <c r="BB14" s="66">
        <f t="shared" si="46"/>
        <v>0</v>
      </c>
      <c r="BC14" s="66">
        <f t="shared" si="46"/>
        <v>0</v>
      </c>
      <c r="BD14" s="66">
        <f t="shared" si="46"/>
        <v>0</v>
      </c>
      <c r="BE14" s="75">
        <f t="shared" si="47"/>
        <v>0</v>
      </c>
      <c r="BF14" s="66">
        <f t="shared" si="48"/>
        <v>0</v>
      </c>
      <c r="BG14" s="66">
        <f t="shared" si="48"/>
        <v>0</v>
      </c>
      <c r="BH14" s="66">
        <f t="shared" si="48"/>
        <v>0</v>
      </c>
      <c r="BI14" s="66">
        <f t="shared" si="48"/>
        <v>0</v>
      </c>
      <c r="BJ14" s="66">
        <f t="shared" si="48"/>
        <v>0</v>
      </c>
      <c r="BK14" s="66">
        <f t="shared" si="48"/>
        <v>0</v>
      </c>
      <c r="BL14" s="66">
        <f t="shared" si="48"/>
        <v>0</v>
      </c>
      <c r="BM14" s="66">
        <f t="shared" si="48"/>
        <v>0</v>
      </c>
      <c r="BN14" s="66">
        <f t="shared" si="48"/>
        <v>0</v>
      </c>
      <c r="BO14" s="66">
        <f t="shared" si="48"/>
        <v>0</v>
      </c>
      <c r="BP14" s="66">
        <f t="shared" si="48"/>
        <v>0</v>
      </c>
      <c r="BQ14" s="66">
        <f t="shared" si="48"/>
        <v>0</v>
      </c>
      <c r="BR14" s="75">
        <f t="shared" si="49"/>
        <v>0</v>
      </c>
      <c r="BS14" s="66">
        <f t="shared" si="50"/>
        <v>0</v>
      </c>
      <c r="BT14" s="66">
        <f t="shared" si="50"/>
        <v>0</v>
      </c>
      <c r="BU14" s="66">
        <f t="shared" si="50"/>
        <v>0</v>
      </c>
      <c r="BV14" s="66">
        <f t="shared" si="50"/>
        <v>0</v>
      </c>
      <c r="BW14" s="66">
        <f t="shared" si="50"/>
        <v>0</v>
      </c>
      <c r="BX14" s="66">
        <f t="shared" si="50"/>
        <v>0</v>
      </c>
      <c r="BY14" s="66">
        <f t="shared" si="50"/>
        <v>0</v>
      </c>
      <c r="BZ14" s="66">
        <f t="shared" si="50"/>
        <v>0</v>
      </c>
      <c r="CA14" s="66">
        <f t="shared" si="50"/>
        <v>0</v>
      </c>
      <c r="CB14" s="66">
        <f t="shared" si="50"/>
        <v>0</v>
      </c>
      <c r="CC14" s="66">
        <f t="shared" si="50"/>
        <v>0</v>
      </c>
      <c r="CD14" s="66">
        <f t="shared" si="50"/>
        <v>0</v>
      </c>
      <c r="CE14" s="75">
        <f t="shared" si="51"/>
        <v>0</v>
      </c>
      <c r="CF14" s="66">
        <f t="shared" si="52"/>
        <v>0</v>
      </c>
      <c r="CG14" s="66">
        <f t="shared" si="52"/>
        <v>0</v>
      </c>
      <c r="CH14" s="66">
        <f t="shared" si="52"/>
        <v>0</v>
      </c>
      <c r="CI14" s="66">
        <f t="shared" si="52"/>
        <v>0</v>
      </c>
      <c r="CJ14" s="66">
        <f t="shared" si="52"/>
        <v>0</v>
      </c>
      <c r="CK14" s="66">
        <f t="shared" si="52"/>
        <v>0</v>
      </c>
      <c r="CL14" s="66">
        <f t="shared" si="52"/>
        <v>0</v>
      </c>
      <c r="CM14" s="66">
        <f t="shared" si="52"/>
        <v>0</v>
      </c>
      <c r="CN14" s="66">
        <f t="shared" si="52"/>
        <v>0</v>
      </c>
      <c r="CO14" s="66">
        <f t="shared" si="52"/>
        <v>0</v>
      </c>
      <c r="CP14" s="66">
        <f t="shared" si="52"/>
        <v>0</v>
      </c>
      <c r="CQ14" s="66">
        <f t="shared" si="52"/>
        <v>0</v>
      </c>
      <c r="CR14" s="75">
        <f t="shared" si="53"/>
        <v>0</v>
      </c>
      <c r="CS14" s="66">
        <f t="shared" si="54"/>
        <v>0</v>
      </c>
      <c r="CT14" s="66">
        <f t="shared" si="54"/>
        <v>0</v>
      </c>
      <c r="CU14" s="66">
        <f t="shared" si="54"/>
        <v>0</v>
      </c>
      <c r="CV14" s="66">
        <f t="shared" si="54"/>
        <v>0</v>
      </c>
      <c r="CW14" s="66">
        <f t="shared" si="54"/>
        <v>0</v>
      </c>
      <c r="CX14" s="66">
        <f t="shared" si="54"/>
        <v>0</v>
      </c>
      <c r="CY14" s="66">
        <f t="shared" si="54"/>
        <v>0</v>
      </c>
      <c r="CZ14" s="66">
        <f t="shared" si="54"/>
        <v>0</v>
      </c>
      <c r="DA14" s="66">
        <f t="shared" si="54"/>
        <v>0</v>
      </c>
      <c r="DB14" s="66">
        <f t="shared" si="54"/>
        <v>0</v>
      </c>
      <c r="DC14" s="66">
        <f t="shared" si="54"/>
        <v>0</v>
      </c>
      <c r="DD14" s="66">
        <f t="shared" si="54"/>
        <v>0</v>
      </c>
      <c r="DE14" s="75">
        <f t="shared" si="55"/>
        <v>0</v>
      </c>
      <c r="DF14" s="66">
        <f t="shared" si="56"/>
        <v>0</v>
      </c>
      <c r="DG14" s="66">
        <f t="shared" si="56"/>
        <v>0</v>
      </c>
      <c r="DH14" s="66">
        <f t="shared" si="56"/>
        <v>0</v>
      </c>
      <c r="DI14" s="66">
        <f t="shared" si="56"/>
        <v>0</v>
      </c>
      <c r="DJ14" s="66">
        <f t="shared" si="56"/>
        <v>0</v>
      </c>
      <c r="DK14" s="66">
        <f t="shared" si="56"/>
        <v>0</v>
      </c>
      <c r="DL14" s="66">
        <f t="shared" si="56"/>
        <v>0</v>
      </c>
      <c r="DM14" s="66">
        <f t="shared" si="56"/>
        <v>0</v>
      </c>
      <c r="DN14" s="66">
        <f t="shared" si="56"/>
        <v>0</v>
      </c>
      <c r="DO14" s="66">
        <f t="shared" si="56"/>
        <v>0</v>
      </c>
      <c r="DP14" s="66">
        <f t="shared" si="56"/>
        <v>0</v>
      </c>
      <c r="DQ14" s="66">
        <f t="shared" si="56"/>
        <v>0</v>
      </c>
      <c r="DR14" s="75">
        <f t="shared" si="57"/>
        <v>0</v>
      </c>
      <c r="DS14" s="66">
        <f t="shared" si="58"/>
        <v>0</v>
      </c>
      <c r="DT14" s="66">
        <f t="shared" si="58"/>
        <v>0</v>
      </c>
      <c r="DU14" s="66">
        <f t="shared" si="58"/>
        <v>0</v>
      </c>
      <c r="DV14" s="66">
        <f t="shared" si="58"/>
        <v>0</v>
      </c>
      <c r="DW14" s="66">
        <f t="shared" si="58"/>
        <v>0</v>
      </c>
      <c r="DX14" s="66">
        <f t="shared" si="58"/>
        <v>0</v>
      </c>
      <c r="DY14" s="66">
        <f t="shared" si="58"/>
        <v>0</v>
      </c>
      <c r="DZ14" s="66">
        <f t="shared" si="58"/>
        <v>0</v>
      </c>
      <c r="EA14" s="66">
        <f t="shared" si="58"/>
        <v>0</v>
      </c>
      <c r="EB14" s="66">
        <f t="shared" si="58"/>
        <v>0</v>
      </c>
      <c r="EC14" s="66">
        <f t="shared" si="58"/>
        <v>0</v>
      </c>
      <c r="ED14" s="66">
        <f t="shared" si="58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42"/>
        <v>0</v>
      </c>
      <c r="T15" s="66">
        <f t="shared" si="42"/>
        <v>0</v>
      </c>
      <c r="U15" s="66">
        <f t="shared" si="42"/>
        <v>0</v>
      </c>
      <c r="V15" s="66">
        <f t="shared" si="42"/>
        <v>0</v>
      </c>
      <c r="W15" s="66">
        <f t="shared" si="42"/>
        <v>0</v>
      </c>
      <c r="X15" s="66">
        <f t="shared" si="42"/>
        <v>0</v>
      </c>
      <c r="Y15" s="66">
        <f t="shared" si="42"/>
        <v>0</v>
      </c>
      <c r="Z15" s="66">
        <f t="shared" si="42"/>
        <v>0</v>
      </c>
      <c r="AA15" s="66">
        <f t="shared" si="42"/>
        <v>0</v>
      </c>
      <c r="AB15" s="66">
        <f t="shared" si="42"/>
        <v>0</v>
      </c>
      <c r="AC15" s="66">
        <f t="shared" si="42"/>
        <v>0</v>
      </c>
      <c r="AD15" s="66">
        <f t="shared" si="42"/>
        <v>0</v>
      </c>
      <c r="AE15" s="75">
        <f t="shared" si="43"/>
        <v>0</v>
      </c>
      <c r="AF15" s="66">
        <f t="shared" si="44"/>
        <v>0</v>
      </c>
      <c r="AG15" s="66">
        <f t="shared" si="44"/>
        <v>0</v>
      </c>
      <c r="AH15" s="66">
        <f t="shared" si="44"/>
        <v>0</v>
      </c>
      <c r="AI15" s="66">
        <f t="shared" si="44"/>
        <v>0</v>
      </c>
      <c r="AJ15" s="66">
        <f t="shared" si="44"/>
        <v>0</v>
      </c>
      <c r="AK15" s="66">
        <f t="shared" si="44"/>
        <v>0</v>
      </c>
      <c r="AL15" s="66">
        <f t="shared" si="44"/>
        <v>0</v>
      </c>
      <c r="AM15" s="66">
        <f t="shared" si="44"/>
        <v>0</v>
      </c>
      <c r="AN15" s="66">
        <f t="shared" si="44"/>
        <v>0</v>
      </c>
      <c r="AO15" s="66">
        <f t="shared" si="44"/>
        <v>0</v>
      </c>
      <c r="AP15" s="66">
        <f t="shared" si="44"/>
        <v>0</v>
      </c>
      <c r="AQ15" s="66">
        <f t="shared" si="44"/>
        <v>0</v>
      </c>
      <c r="AR15" s="75">
        <f t="shared" si="45"/>
        <v>0</v>
      </c>
      <c r="AS15" s="66">
        <f t="shared" si="46"/>
        <v>0</v>
      </c>
      <c r="AT15" s="66">
        <f t="shared" si="46"/>
        <v>0</v>
      </c>
      <c r="AU15" s="66">
        <f t="shared" si="46"/>
        <v>0</v>
      </c>
      <c r="AV15" s="66">
        <f t="shared" si="46"/>
        <v>0</v>
      </c>
      <c r="AW15" s="66">
        <f t="shared" si="46"/>
        <v>0</v>
      </c>
      <c r="AX15" s="66">
        <f t="shared" si="46"/>
        <v>0</v>
      </c>
      <c r="AY15" s="66">
        <f t="shared" si="46"/>
        <v>0</v>
      </c>
      <c r="AZ15" s="66">
        <f t="shared" si="46"/>
        <v>0</v>
      </c>
      <c r="BA15" s="66">
        <f t="shared" si="46"/>
        <v>0</v>
      </c>
      <c r="BB15" s="66">
        <f t="shared" si="46"/>
        <v>0</v>
      </c>
      <c r="BC15" s="66">
        <f t="shared" si="46"/>
        <v>0</v>
      </c>
      <c r="BD15" s="66">
        <f t="shared" si="46"/>
        <v>0</v>
      </c>
      <c r="BE15" s="75">
        <f t="shared" si="47"/>
        <v>0</v>
      </c>
      <c r="BF15" s="66">
        <f t="shared" si="48"/>
        <v>0</v>
      </c>
      <c r="BG15" s="66">
        <f t="shared" si="48"/>
        <v>0</v>
      </c>
      <c r="BH15" s="66">
        <f t="shared" si="48"/>
        <v>0</v>
      </c>
      <c r="BI15" s="66">
        <f t="shared" si="48"/>
        <v>0</v>
      </c>
      <c r="BJ15" s="66">
        <f t="shared" si="48"/>
        <v>0</v>
      </c>
      <c r="BK15" s="66">
        <f t="shared" si="48"/>
        <v>0</v>
      </c>
      <c r="BL15" s="66">
        <f t="shared" si="48"/>
        <v>0</v>
      </c>
      <c r="BM15" s="66">
        <f t="shared" si="48"/>
        <v>0</v>
      </c>
      <c r="BN15" s="66">
        <f t="shared" si="48"/>
        <v>0</v>
      </c>
      <c r="BO15" s="66">
        <f t="shared" si="48"/>
        <v>0</v>
      </c>
      <c r="BP15" s="66">
        <f t="shared" si="48"/>
        <v>0</v>
      </c>
      <c r="BQ15" s="66">
        <f t="shared" si="48"/>
        <v>0</v>
      </c>
      <c r="BR15" s="75">
        <f t="shared" si="49"/>
        <v>0</v>
      </c>
      <c r="BS15" s="66">
        <f t="shared" si="50"/>
        <v>0</v>
      </c>
      <c r="BT15" s="66">
        <f t="shared" si="50"/>
        <v>0</v>
      </c>
      <c r="BU15" s="66">
        <f t="shared" si="50"/>
        <v>0</v>
      </c>
      <c r="BV15" s="66">
        <f t="shared" si="50"/>
        <v>0</v>
      </c>
      <c r="BW15" s="66">
        <f t="shared" si="50"/>
        <v>0</v>
      </c>
      <c r="BX15" s="66">
        <f t="shared" si="50"/>
        <v>0</v>
      </c>
      <c r="BY15" s="66">
        <f t="shared" si="50"/>
        <v>0</v>
      </c>
      <c r="BZ15" s="66">
        <f t="shared" si="50"/>
        <v>0</v>
      </c>
      <c r="CA15" s="66">
        <f t="shared" si="50"/>
        <v>0</v>
      </c>
      <c r="CB15" s="66">
        <f t="shared" si="50"/>
        <v>0</v>
      </c>
      <c r="CC15" s="66">
        <f t="shared" si="50"/>
        <v>0</v>
      </c>
      <c r="CD15" s="66">
        <f t="shared" si="50"/>
        <v>0</v>
      </c>
      <c r="CE15" s="75">
        <f t="shared" si="51"/>
        <v>0</v>
      </c>
      <c r="CF15" s="66">
        <f t="shared" si="52"/>
        <v>0</v>
      </c>
      <c r="CG15" s="66">
        <f t="shared" si="52"/>
        <v>0</v>
      </c>
      <c r="CH15" s="66">
        <f t="shared" si="52"/>
        <v>0</v>
      </c>
      <c r="CI15" s="66">
        <f t="shared" si="52"/>
        <v>0</v>
      </c>
      <c r="CJ15" s="66">
        <f t="shared" si="52"/>
        <v>0</v>
      </c>
      <c r="CK15" s="66">
        <f t="shared" si="52"/>
        <v>0</v>
      </c>
      <c r="CL15" s="66">
        <f t="shared" si="52"/>
        <v>0</v>
      </c>
      <c r="CM15" s="66">
        <f t="shared" si="52"/>
        <v>0</v>
      </c>
      <c r="CN15" s="66">
        <f t="shared" si="52"/>
        <v>0</v>
      </c>
      <c r="CO15" s="66">
        <f t="shared" si="52"/>
        <v>0</v>
      </c>
      <c r="CP15" s="66">
        <f t="shared" si="52"/>
        <v>0</v>
      </c>
      <c r="CQ15" s="66">
        <f t="shared" si="52"/>
        <v>0</v>
      </c>
      <c r="CR15" s="75">
        <f t="shared" si="53"/>
        <v>0</v>
      </c>
      <c r="CS15" s="66">
        <f t="shared" si="54"/>
        <v>0</v>
      </c>
      <c r="CT15" s="66">
        <f t="shared" si="54"/>
        <v>0</v>
      </c>
      <c r="CU15" s="66">
        <f t="shared" si="54"/>
        <v>0</v>
      </c>
      <c r="CV15" s="66">
        <f t="shared" si="54"/>
        <v>0</v>
      </c>
      <c r="CW15" s="66">
        <f t="shared" si="54"/>
        <v>0</v>
      </c>
      <c r="CX15" s="66">
        <f t="shared" si="54"/>
        <v>0</v>
      </c>
      <c r="CY15" s="66">
        <f t="shared" si="54"/>
        <v>0</v>
      </c>
      <c r="CZ15" s="66">
        <f t="shared" si="54"/>
        <v>0</v>
      </c>
      <c r="DA15" s="66">
        <f t="shared" si="54"/>
        <v>0</v>
      </c>
      <c r="DB15" s="66">
        <f t="shared" si="54"/>
        <v>0</v>
      </c>
      <c r="DC15" s="66">
        <f t="shared" si="54"/>
        <v>0</v>
      </c>
      <c r="DD15" s="66">
        <f t="shared" si="54"/>
        <v>0</v>
      </c>
      <c r="DE15" s="75">
        <f t="shared" si="55"/>
        <v>0</v>
      </c>
      <c r="DF15" s="66">
        <f t="shared" si="56"/>
        <v>0</v>
      </c>
      <c r="DG15" s="66">
        <f t="shared" si="56"/>
        <v>0</v>
      </c>
      <c r="DH15" s="66">
        <f t="shared" si="56"/>
        <v>0</v>
      </c>
      <c r="DI15" s="66">
        <f t="shared" si="56"/>
        <v>0</v>
      </c>
      <c r="DJ15" s="66">
        <f t="shared" si="56"/>
        <v>0</v>
      </c>
      <c r="DK15" s="66">
        <f t="shared" si="56"/>
        <v>0</v>
      </c>
      <c r="DL15" s="66">
        <f t="shared" si="56"/>
        <v>0</v>
      </c>
      <c r="DM15" s="66">
        <f t="shared" si="56"/>
        <v>0</v>
      </c>
      <c r="DN15" s="66">
        <f t="shared" si="56"/>
        <v>0</v>
      </c>
      <c r="DO15" s="66">
        <f t="shared" si="56"/>
        <v>0</v>
      </c>
      <c r="DP15" s="66">
        <f t="shared" si="56"/>
        <v>0</v>
      </c>
      <c r="DQ15" s="66">
        <f t="shared" si="56"/>
        <v>0</v>
      </c>
      <c r="DR15" s="75">
        <f t="shared" si="57"/>
        <v>0</v>
      </c>
      <c r="DS15" s="66">
        <f t="shared" si="58"/>
        <v>0</v>
      </c>
      <c r="DT15" s="66">
        <f t="shared" si="58"/>
        <v>0</v>
      </c>
      <c r="DU15" s="66">
        <f t="shared" si="58"/>
        <v>0</v>
      </c>
      <c r="DV15" s="66">
        <f t="shared" si="58"/>
        <v>0</v>
      </c>
      <c r="DW15" s="66">
        <f t="shared" si="58"/>
        <v>0</v>
      </c>
      <c r="DX15" s="66">
        <f t="shared" si="58"/>
        <v>0</v>
      </c>
      <c r="DY15" s="66">
        <f t="shared" si="58"/>
        <v>0</v>
      </c>
      <c r="DZ15" s="66">
        <f t="shared" si="58"/>
        <v>0</v>
      </c>
      <c r="EA15" s="66">
        <f t="shared" si="58"/>
        <v>0</v>
      </c>
      <c r="EB15" s="66">
        <f t="shared" si="58"/>
        <v>0</v>
      </c>
      <c r="EC15" s="66">
        <f t="shared" si="58"/>
        <v>0</v>
      </c>
      <c r="ED15" s="66">
        <f t="shared" si="58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42"/>
        <v>0</v>
      </c>
      <c r="T16" s="66">
        <f t="shared" si="42"/>
        <v>0</v>
      </c>
      <c r="U16" s="66">
        <f t="shared" si="42"/>
        <v>0</v>
      </c>
      <c r="V16" s="66">
        <f t="shared" si="42"/>
        <v>0</v>
      </c>
      <c r="W16" s="66">
        <f t="shared" si="42"/>
        <v>0</v>
      </c>
      <c r="X16" s="66">
        <f t="shared" si="42"/>
        <v>0</v>
      </c>
      <c r="Y16" s="66">
        <f t="shared" si="42"/>
        <v>0</v>
      </c>
      <c r="Z16" s="66">
        <f t="shared" si="42"/>
        <v>0</v>
      </c>
      <c r="AA16" s="66">
        <f t="shared" si="42"/>
        <v>0</v>
      </c>
      <c r="AB16" s="66">
        <f t="shared" si="42"/>
        <v>0</v>
      </c>
      <c r="AC16" s="66">
        <f t="shared" si="42"/>
        <v>0</v>
      </c>
      <c r="AD16" s="66">
        <f t="shared" si="42"/>
        <v>0</v>
      </c>
      <c r="AE16" s="75">
        <f t="shared" si="43"/>
        <v>0</v>
      </c>
      <c r="AF16" s="66">
        <f t="shared" si="44"/>
        <v>0</v>
      </c>
      <c r="AG16" s="66">
        <f t="shared" si="44"/>
        <v>0</v>
      </c>
      <c r="AH16" s="66">
        <f t="shared" si="44"/>
        <v>0</v>
      </c>
      <c r="AI16" s="66">
        <f t="shared" si="44"/>
        <v>0</v>
      </c>
      <c r="AJ16" s="66">
        <f t="shared" si="44"/>
        <v>0</v>
      </c>
      <c r="AK16" s="66">
        <f t="shared" si="44"/>
        <v>0</v>
      </c>
      <c r="AL16" s="66">
        <f t="shared" si="44"/>
        <v>0</v>
      </c>
      <c r="AM16" s="66">
        <f t="shared" si="44"/>
        <v>0</v>
      </c>
      <c r="AN16" s="66">
        <f t="shared" si="44"/>
        <v>0</v>
      </c>
      <c r="AO16" s="66">
        <f t="shared" si="44"/>
        <v>0</v>
      </c>
      <c r="AP16" s="66">
        <f t="shared" si="44"/>
        <v>0</v>
      </c>
      <c r="AQ16" s="66">
        <f t="shared" si="44"/>
        <v>0</v>
      </c>
      <c r="AR16" s="75">
        <f t="shared" si="45"/>
        <v>0</v>
      </c>
      <c r="AS16" s="66">
        <f t="shared" si="46"/>
        <v>0</v>
      </c>
      <c r="AT16" s="66">
        <f t="shared" si="46"/>
        <v>0</v>
      </c>
      <c r="AU16" s="66">
        <f t="shared" si="46"/>
        <v>0</v>
      </c>
      <c r="AV16" s="66">
        <f t="shared" si="46"/>
        <v>0</v>
      </c>
      <c r="AW16" s="66">
        <f t="shared" si="46"/>
        <v>0</v>
      </c>
      <c r="AX16" s="66">
        <f t="shared" si="46"/>
        <v>0</v>
      </c>
      <c r="AY16" s="66">
        <f t="shared" si="46"/>
        <v>0</v>
      </c>
      <c r="AZ16" s="66">
        <f t="shared" si="46"/>
        <v>0</v>
      </c>
      <c r="BA16" s="66">
        <f t="shared" si="46"/>
        <v>0</v>
      </c>
      <c r="BB16" s="66">
        <f t="shared" si="46"/>
        <v>0</v>
      </c>
      <c r="BC16" s="66">
        <f t="shared" si="46"/>
        <v>0</v>
      </c>
      <c r="BD16" s="66">
        <f t="shared" si="46"/>
        <v>0</v>
      </c>
      <c r="BE16" s="75">
        <f t="shared" si="47"/>
        <v>0</v>
      </c>
      <c r="BF16" s="66">
        <f t="shared" si="48"/>
        <v>0</v>
      </c>
      <c r="BG16" s="66">
        <f t="shared" si="48"/>
        <v>0</v>
      </c>
      <c r="BH16" s="66">
        <f t="shared" si="48"/>
        <v>0</v>
      </c>
      <c r="BI16" s="66">
        <f t="shared" si="48"/>
        <v>0</v>
      </c>
      <c r="BJ16" s="66">
        <f t="shared" si="48"/>
        <v>0</v>
      </c>
      <c r="BK16" s="66">
        <f t="shared" si="48"/>
        <v>0</v>
      </c>
      <c r="BL16" s="66">
        <f t="shared" si="48"/>
        <v>0</v>
      </c>
      <c r="BM16" s="66">
        <f t="shared" si="48"/>
        <v>0</v>
      </c>
      <c r="BN16" s="66">
        <f t="shared" si="48"/>
        <v>0</v>
      </c>
      <c r="BO16" s="66">
        <f t="shared" si="48"/>
        <v>0</v>
      </c>
      <c r="BP16" s="66">
        <f t="shared" si="48"/>
        <v>0</v>
      </c>
      <c r="BQ16" s="66">
        <f t="shared" si="48"/>
        <v>0</v>
      </c>
      <c r="BR16" s="75">
        <f t="shared" si="49"/>
        <v>0</v>
      </c>
      <c r="BS16" s="66">
        <f t="shared" si="50"/>
        <v>0</v>
      </c>
      <c r="BT16" s="66">
        <f t="shared" si="50"/>
        <v>0</v>
      </c>
      <c r="BU16" s="66">
        <f t="shared" si="50"/>
        <v>0</v>
      </c>
      <c r="BV16" s="66">
        <f t="shared" si="50"/>
        <v>0</v>
      </c>
      <c r="BW16" s="66">
        <f t="shared" si="50"/>
        <v>0</v>
      </c>
      <c r="BX16" s="66">
        <f t="shared" si="50"/>
        <v>0</v>
      </c>
      <c r="BY16" s="66">
        <f t="shared" si="50"/>
        <v>0</v>
      </c>
      <c r="BZ16" s="66">
        <f t="shared" si="50"/>
        <v>0</v>
      </c>
      <c r="CA16" s="66">
        <f t="shared" si="50"/>
        <v>0</v>
      </c>
      <c r="CB16" s="66">
        <f t="shared" si="50"/>
        <v>0</v>
      </c>
      <c r="CC16" s="66">
        <f t="shared" si="50"/>
        <v>0</v>
      </c>
      <c r="CD16" s="66">
        <f t="shared" si="50"/>
        <v>0</v>
      </c>
      <c r="CE16" s="75">
        <f t="shared" si="51"/>
        <v>0</v>
      </c>
      <c r="CF16" s="66">
        <f t="shared" si="52"/>
        <v>0</v>
      </c>
      <c r="CG16" s="66">
        <f t="shared" si="52"/>
        <v>0</v>
      </c>
      <c r="CH16" s="66">
        <f t="shared" si="52"/>
        <v>0</v>
      </c>
      <c r="CI16" s="66">
        <f t="shared" si="52"/>
        <v>0</v>
      </c>
      <c r="CJ16" s="66">
        <f t="shared" si="52"/>
        <v>0</v>
      </c>
      <c r="CK16" s="66">
        <f t="shared" si="52"/>
        <v>0</v>
      </c>
      <c r="CL16" s="66">
        <f t="shared" si="52"/>
        <v>0</v>
      </c>
      <c r="CM16" s="66">
        <f t="shared" si="52"/>
        <v>0</v>
      </c>
      <c r="CN16" s="66">
        <f t="shared" si="52"/>
        <v>0</v>
      </c>
      <c r="CO16" s="66">
        <f t="shared" si="52"/>
        <v>0</v>
      </c>
      <c r="CP16" s="66">
        <f t="shared" si="52"/>
        <v>0</v>
      </c>
      <c r="CQ16" s="66">
        <f t="shared" si="52"/>
        <v>0</v>
      </c>
      <c r="CR16" s="75">
        <f t="shared" si="53"/>
        <v>0</v>
      </c>
      <c r="CS16" s="66">
        <f t="shared" si="54"/>
        <v>0</v>
      </c>
      <c r="CT16" s="66">
        <f t="shared" si="54"/>
        <v>0</v>
      </c>
      <c r="CU16" s="66">
        <f t="shared" si="54"/>
        <v>0</v>
      </c>
      <c r="CV16" s="66">
        <f t="shared" si="54"/>
        <v>0</v>
      </c>
      <c r="CW16" s="66">
        <f t="shared" si="54"/>
        <v>0</v>
      </c>
      <c r="CX16" s="66">
        <f t="shared" si="54"/>
        <v>0</v>
      </c>
      <c r="CY16" s="66">
        <f t="shared" si="54"/>
        <v>0</v>
      </c>
      <c r="CZ16" s="66">
        <f t="shared" si="54"/>
        <v>0</v>
      </c>
      <c r="DA16" s="66">
        <f t="shared" si="54"/>
        <v>0</v>
      </c>
      <c r="DB16" s="66">
        <f t="shared" si="54"/>
        <v>0</v>
      </c>
      <c r="DC16" s="66">
        <f t="shared" si="54"/>
        <v>0</v>
      </c>
      <c r="DD16" s="66">
        <f t="shared" si="54"/>
        <v>0</v>
      </c>
      <c r="DE16" s="75">
        <f t="shared" si="55"/>
        <v>0</v>
      </c>
      <c r="DF16" s="66">
        <f t="shared" si="56"/>
        <v>0</v>
      </c>
      <c r="DG16" s="66">
        <f t="shared" si="56"/>
        <v>0</v>
      </c>
      <c r="DH16" s="66">
        <f t="shared" si="56"/>
        <v>0</v>
      </c>
      <c r="DI16" s="66">
        <f t="shared" si="56"/>
        <v>0</v>
      </c>
      <c r="DJ16" s="66">
        <f t="shared" si="56"/>
        <v>0</v>
      </c>
      <c r="DK16" s="66">
        <f t="shared" si="56"/>
        <v>0</v>
      </c>
      <c r="DL16" s="66">
        <f t="shared" si="56"/>
        <v>0</v>
      </c>
      <c r="DM16" s="66">
        <f t="shared" si="56"/>
        <v>0</v>
      </c>
      <c r="DN16" s="66">
        <f t="shared" si="56"/>
        <v>0</v>
      </c>
      <c r="DO16" s="66">
        <f t="shared" si="56"/>
        <v>0</v>
      </c>
      <c r="DP16" s="66">
        <f t="shared" si="56"/>
        <v>0</v>
      </c>
      <c r="DQ16" s="66">
        <f t="shared" si="56"/>
        <v>0</v>
      </c>
      <c r="DR16" s="75">
        <f t="shared" si="57"/>
        <v>0</v>
      </c>
      <c r="DS16" s="66">
        <f t="shared" si="58"/>
        <v>0</v>
      </c>
      <c r="DT16" s="66">
        <f t="shared" si="58"/>
        <v>0</v>
      </c>
      <c r="DU16" s="66">
        <f t="shared" si="58"/>
        <v>0</v>
      </c>
      <c r="DV16" s="66">
        <f t="shared" si="58"/>
        <v>0</v>
      </c>
      <c r="DW16" s="66">
        <f t="shared" si="58"/>
        <v>0</v>
      </c>
      <c r="DX16" s="66">
        <f t="shared" si="58"/>
        <v>0</v>
      </c>
      <c r="DY16" s="66">
        <f t="shared" si="58"/>
        <v>0</v>
      </c>
      <c r="DZ16" s="66">
        <f t="shared" si="58"/>
        <v>0</v>
      </c>
      <c r="EA16" s="66">
        <f t="shared" si="58"/>
        <v>0</v>
      </c>
      <c r="EB16" s="66">
        <f t="shared" si="58"/>
        <v>0</v>
      </c>
      <c r="EC16" s="66">
        <f t="shared" si="58"/>
        <v>0</v>
      </c>
      <c r="ED16" s="66">
        <f t="shared" si="58"/>
        <v>0</v>
      </c>
      <c r="EE16" s="76">
        <f t="shared" si="59"/>
        <v>0</v>
      </c>
    </row>
    <row r="17" spans="1:135" x14ac:dyDescent="0.2">
      <c r="A17" s="2"/>
      <c r="D17" s="3" t="s">
        <v>67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42"/>
        <v>0</v>
      </c>
      <c r="T17" s="66">
        <f t="shared" si="42"/>
        <v>0</v>
      </c>
      <c r="U17" s="66">
        <f t="shared" si="42"/>
        <v>0</v>
      </c>
      <c r="V17" s="66">
        <f t="shared" si="42"/>
        <v>0</v>
      </c>
      <c r="W17" s="66">
        <f t="shared" si="42"/>
        <v>0</v>
      </c>
      <c r="X17" s="66">
        <f t="shared" si="42"/>
        <v>0</v>
      </c>
      <c r="Y17" s="66">
        <f t="shared" si="42"/>
        <v>0</v>
      </c>
      <c r="Z17" s="66">
        <f t="shared" si="42"/>
        <v>0</v>
      </c>
      <c r="AA17" s="66">
        <f t="shared" si="42"/>
        <v>0</v>
      </c>
      <c r="AB17" s="66">
        <f t="shared" si="42"/>
        <v>0</v>
      </c>
      <c r="AC17" s="66">
        <f t="shared" si="42"/>
        <v>0</v>
      </c>
      <c r="AD17" s="66">
        <f t="shared" si="42"/>
        <v>0</v>
      </c>
      <c r="AE17" s="75">
        <f t="shared" si="43"/>
        <v>0</v>
      </c>
      <c r="AF17" s="66">
        <f t="shared" si="44"/>
        <v>0</v>
      </c>
      <c r="AG17" s="66">
        <f t="shared" si="44"/>
        <v>0</v>
      </c>
      <c r="AH17" s="66">
        <f t="shared" si="44"/>
        <v>0</v>
      </c>
      <c r="AI17" s="66">
        <f t="shared" si="44"/>
        <v>0</v>
      </c>
      <c r="AJ17" s="66">
        <f t="shared" si="44"/>
        <v>0</v>
      </c>
      <c r="AK17" s="66">
        <f t="shared" si="44"/>
        <v>0</v>
      </c>
      <c r="AL17" s="66">
        <f t="shared" si="44"/>
        <v>0</v>
      </c>
      <c r="AM17" s="66">
        <f t="shared" si="44"/>
        <v>0</v>
      </c>
      <c r="AN17" s="66">
        <f t="shared" si="44"/>
        <v>0</v>
      </c>
      <c r="AO17" s="66">
        <f t="shared" si="44"/>
        <v>0</v>
      </c>
      <c r="AP17" s="66">
        <f t="shared" si="44"/>
        <v>0</v>
      </c>
      <c r="AQ17" s="66">
        <f t="shared" si="44"/>
        <v>0</v>
      </c>
      <c r="AR17" s="75">
        <f t="shared" si="45"/>
        <v>0</v>
      </c>
      <c r="AS17" s="66">
        <f t="shared" si="46"/>
        <v>0</v>
      </c>
      <c r="AT17" s="66">
        <f t="shared" si="46"/>
        <v>0</v>
      </c>
      <c r="AU17" s="66">
        <f t="shared" si="46"/>
        <v>0</v>
      </c>
      <c r="AV17" s="66">
        <f t="shared" si="46"/>
        <v>0</v>
      </c>
      <c r="AW17" s="66">
        <f t="shared" si="46"/>
        <v>0</v>
      </c>
      <c r="AX17" s="66">
        <f t="shared" si="46"/>
        <v>0</v>
      </c>
      <c r="AY17" s="66">
        <f t="shared" si="46"/>
        <v>0</v>
      </c>
      <c r="AZ17" s="66">
        <f t="shared" si="46"/>
        <v>0</v>
      </c>
      <c r="BA17" s="66">
        <f t="shared" si="46"/>
        <v>0</v>
      </c>
      <c r="BB17" s="66">
        <f t="shared" si="46"/>
        <v>0</v>
      </c>
      <c r="BC17" s="66">
        <f t="shared" si="46"/>
        <v>0</v>
      </c>
      <c r="BD17" s="66">
        <f t="shared" si="46"/>
        <v>0</v>
      </c>
      <c r="BE17" s="75">
        <f t="shared" si="47"/>
        <v>0</v>
      </c>
      <c r="BF17" s="66">
        <f t="shared" si="48"/>
        <v>0</v>
      </c>
      <c r="BG17" s="66">
        <f t="shared" si="48"/>
        <v>0</v>
      </c>
      <c r="BH17" s="66">
        <f t="shared" si="48"/>
        <v>0</v>
      </c>
      <c r="BI17" s="66">
        <f t="shared" si="48"/>
        <v>0</v>
      </c>
      <c r="BJ17" s="66">
        <f t="shared" si="48"/>
        <v>0</v>
      </c>
      <c r="BK17" s="66">
        <f t="shared" si="48"/>
        <v>0</v>
      </c>
      <c r="BL17" s="66">
        <f t="shared" si="48"/>
        <v>0</v>
      </c>
      <c r="BM17" s="66">
        <f t="shared" si="48"/>
        <v>0</v>
      </c>
      <c r="BN17" s="66">
        <f t="shared" si="48"/>
        <v>0</v>
      </c>
      <c r="BO17" s="66">
        <f t="shared" si="48"/>
        <v>0</v>
      </c>
      <c r="BP17" s="66">
        <f t="shared" si="48"/>
        <v>0</v>
      </c>
      <c r="BQ17" s="66">
        <f t="shared" si="48"/>
        <v>0</v>
      </c>
      <c r="BR17" s="75">
        <f t="shared" si="49"/>
        <v>0</v>
      </c>
      <c r="BS17" s="66">
        <f t="shared" si="50"/>
        <v>0</v>
      </c>
      <c r="BT17" s="66">
        <f t="shared" si="50"/>
        <v>0</v>
      </c>
      <c r="BU17" s="66">
        <f t="shared" si="50"/>
        <v>0</v>
      </c>
      <c r="BV17" s="66">
        <f t="shared" si="50"/>
        <v>0</v>
      </c>
      <c r="BW17" s="66">
        <f t="shared" si="50"/>
        <v>0</v>
      </c>
      <c r="BX17" s="66">
        <f t="shared" si="50"/>
        <v>0</v>
      </c>
      <c r="BY17" s="66">
        <f t="shared" si="50"/>
        <v>0</v>
      </c>
      <c r="BZ17" s="66">
        <f t="shared" si="50"/>
        <v>0</v>
      </c>
      <c r="CA17" s="66">
        <f t="shared" si="50"/>
        <v>0</v>
      </c>
      <c r="CB17" s="66">
        <f t="shared" si="50"/>
        <v>0</v>
      </c>
      <c r="CC17" s="66">
        <f t="shared" si="50"/>
        <v>0</v>
      </c>
      <c r="CD17" s="66">
        <f t="shared" si="50"/>
        <v>0</v>
      </c>
      <c r="CE17" s="75">
        <f t="shared" si="51"/>
        <v>0</v>
      </c>
      <c r="CF17" s="66">
        <f t="shared" si="52"/>
        <v>0</v>
      </c>
      <c r="CG17" s="66">
        <f t="shared" si="52"/>
        <v>0</v>
      </c>
      <c r="CH17" s="66">
        <f t="shared" si="52"/>
        <v>0</v>
      </c>
      <c r="CI17" s="66">
        <f t="shared" si="52"/>
        <v>0</v>
      </c>
      <c r="CJ17" s="66">
        <f t="shared" si="52"/>
        <v>0</v>
      </c>
      <c r="CK17" s="66">
        <f t="shared" si="52"/>
        <v>0</v>
      </c>
      <c r="CL17" s="66">
        <f t="shared" si="52"/>
        <v>0</v>
      </c>
      <c r="CM17" s="66">
        <f t="shared" si="52"/>
        <v>0</v>
      </c>
      <c r="CN17" s="66">
        <f t="shared" si="52"/>
        <v>0</v>
      </c>
      <c r="CO17" s="66">
        <f t="shared" si="52"/>
        <v>0</v>
      </c>
      <c r="CP17" s="66">
        <f t="shared" si="52"/>
        <v>0</v>
      </c>
      <c r="CQ17" s="66">
        <f t="shared" si="52"/>
        <v>0</v>
      </c>
      <c r="CR17" s="75">
        <f t="shared" si="53"/>
        <v>0</v>
      </c>
      <c r="CS17" s="66">
        <f t="shared" si="54"/>
        <v>0</v>
      </c>
      <c r="CT17" s="66">
        <f t="shared" si="54"/>
        <v>0</v>
      </c>
      <c r="CU17" s="66">
        <f t="shared" si="54"/>
        <v>0</v>
      </c>
      <c r="CV17" s="66">
        <f t="shared" si="54"/>
        <v>0</v>
      </c>
      <c r="CW17" s="66">
        <f t="shared" si="54"/>
        <v>0</v>
      </c>
      <c r="CX17" s="66">
        <f t="shared" si="54"/>
        <v>0</v>
      </c>
      <c r="CY17" s="66">
        <f t="shared" si="54"/>
        <v>0</v>
      </c>
      <c r="CZ17" s="66">
        <f t="shared" si="54"/>
        <v>0</v>
      </c>
      <c r="DA17" s="66">
        <f t="shared" si="54"/>
        <v>0</v>
      </c>
      <c r="DB17" s="66">
        <f t="shared" si="54"/>
        <v>0</v>
      </c>
      <c r="DC17" s="66">
        <f t="shared" si="54"/>
        <v>0</v>
      </c>
      <c r="DD17" s="66">
        <f t="shared" si="54"/>
        <v>0</v>
      </c>
      <c r="DE17" s="75">
        <f t="shared" si="55"/>
        <v>0</v>
      </c>
      <c r="DF17" s="66">
        <f t="shared" si="56"/>
        <v>0</v>
      </c>
      <c r="DG17" s="66">
        <f t="shared" si="56"/>
        <v>0</v>
      </c>
      <c r="DH17" s="66">
        <f t="shared" si="56"/>
        <v>0</v>
      </c>
      <c r="DI17" s="66">
        <f t="shared" si="56"/>
        <v>0</v>
      </c>
      <c r="DJ17" s="66">
        <f t="shared" si="56"/>
        <v>0</v>
      </c>
      <c r="DK17" s="66">
        <f t="shared" si="56"/>
        <v>0</v>
      </c>
      <c r="DL17" s="66">
        <f t="shared" si="56"/>
        <v>0</v>
      </c>
      <c r="DM17" s="66">
        <f t="shared" si="56"/>
        <v>0</v>
      </c>
      <c r="DN17" s="66">
        <f t="shared" si="56"/>
        <v>0</v>
      </c>
      <c r="DO17" s="66">
        <f t="shared" si="56"/>
        <v>0</v>
      </c>
      <c r="DP17" s="66">
        <f t="shared" si="56"/>
        <v>0</v>
      </c>
      <c r="DQ17" s="66">
        <f t="shared" si="56"/>
        <v>0</v>
      </c>
      <c r="DR17" s="75">
        <f t="shared" si="57"/>
        <v>0</v>
      </c>
      <c r="DS17" s="66">
        <f t="shared" si="58"/>
        <v>0</v>
      </c>
      <c r="DT17" s="66">
        <f t="shared" si="58"/>
        <v>0</v>
      </c>
      <c r="DU17" s="66">
        <f t="shared" si="58"/>
        <v>0</v>
      </c>
      <c r="DV17" s="66">
        <f t="shared" si="58"/>
        <v>0</v>
      </c>
      <c r="DW17" s="66">
        <f t="shared" si="58"/>
        <v>0</v>
      </c>
      <c r="DX17" s="66">
        <f t="shared" si="58"/>
        <v>0</v>
      </c>
      <c r="DY17" s="66">
        <f t="shared" si="58"/>
        <v>0</v>
      </c>
      <c r="DZ17" s="66">
        <f t="shared" si="58"/>
        <v>0</v>
      </c>
      <c r="EA17" s="66">
        <f t="shared" si="58"/>
        <v>0</v>
      </c>
      <c r="EB17" s="66">
        <f t="shared" si="58"/>
        <v>0</v>
      </c>
      <c r="EC17" s="66">
        <f t="shared" si="58"/>
        <v>0</v>
      </c>
      <c r="ED17" s="66">
        <f t="shared" si="5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46631</v>
      </c>
      <c r="D18" s="3" t="s">
        <v>69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42"/>
        <v>0</v>
      </c>
      <c r="T18" s="66">
        <f t="shared" si="42"/>
        <v>0</v>
      </c>
      <c r="U18" s="66">
        <f t="shared" si="42"/>
        <v>0</v>
      </c>
      <c r="V18" s="66">
        <f t="shared" si="42"/>
        <v>0</v>
      </c>
      <c r="W18" s="66">
        <f t="shared" si="42"/>
        <v>0</v>
      </c>
      <c r="X18" s="66">
        <f t="shared" si="42"/>
        <v>0</v>
      </c>
      <c r="Y18" s="66">
        <f t="shared" si="42"/>
        <v>0</v>
      </c>
      <c r="Z18" s="66">
        <f t="shared" si="42"/>
        <v>0</v>
      </c>
      <c r="AA18" s="66">
        <f t="shared" si="42"/>
        <v>0</v>
      </c>
      <c r="AB18" s="66">
        <f t="shared" si="42"/>
        <v>0</v>
      </c>
      <c r="AC18" s="66">
        <f t="shared" si="42"/>
        <v>0</v>
      </c>
      <c r="AD18" s="66">
        <f t="shared" si="42"/>
        <v>0</v>
      </c>
      <c r="AE18" s="75">
        <f t="shared" si="43"/>
        <v>0</v>
      </c>
      <c r="AF18" s="66">
        <f t="shared" si="44"/>
        <v>0</v>
      </c>
      <c r="AG18" s="66">
        <f t="shared" si="44"/>
        <v>0</v>
      </c>
      <c r="AH18" s="66">
        <f t="shared" si="44"/>
        <v>0</v>
      </c>
      <c r="AI18" s="66">
        <f t="shared" si="44"/>
        <v>0</v>
      </c>
      <c r="AJ18" s="66">
        <f t="shared" si="44"/>
        <v>0</v>
      </c>
      <c r="AK18" s="66">
        <f t="shared" si="44"/>
        <v>0</v>
      </c>
      <c r="AL18" s="66">
        <f t="shared" si="44"/>
        <v>0</v>
      </c>
      <c r="AM18" s="66">
        <f t="shared" si="44"/>
        <v>0</v>
      </c>
      <c r="AN18" s="66">
        <f t="shared" si="44"/>
        <v>0</v>
      </c>
      <c r="AO18" s="66">
        <f t="shared" si="44"/>
        <v>0</v>
      </c>
      <c r="AP18" s="66">
        <f t="shared" si="44"/>
        <v>0</v>
      </c>
      <c r="AQ18" s="66">
        <f t="shared" si="44"/>
        <v>0</v>
      </c>
      <c r="AR18" s="75">
        <f t="shared" si="45"/>
        <v>0</v>
      </c>
      <c r="AS18" s="66">
        <f t="shared" si="46"/>
        <v>0</v>
      </c>
      <c r="AT18" s="66">
        <f t="shared" si="46"/>
        <v>0</v>
      </c>
      <c r="AU18" s="66">
        <f t="shared" si="46"/>
        <v>0</v>
      </c>
      <c r="AV18" s="66">
        <f t="shared" si="46"/>
        <v>0</v>
      </c>
      <c r="AW18" s="66">
        <f t="shared" si="46"/>
        <v>0</v>
      </c>
      <c r="AX18" s="66">
        <f t="shared" si="46"/>
        <v>0</v>
      </c>
      <c r="AY18" s="66">
        <f t="shared" si="46"/>
        <v>0</v>
      </c>
      <c r="AZ18" s="66">
        <f t="shared" si="46"/>
        <v>0</v>
      </c>
      <c r="BA18" s="66">
        <f t="shared" si="46"/>
        <v>0</v>
      </c>
      <c r="BB18" s="66">
        <f t="shared" si="46"/>
        <v>0</v>
      </c>
      <c r="BC18" s="66">
        <f t="shared" si="46"/>
        <v>0</v>
      </c>
      <c r="BD18" s="66">
        <f t="shared" si="46"/>
        <v>0</v>
      </c>
      <c r="BE18" s="75">
        <f t="shared" si="47"/>
        <v>0</v>
      </c>
      <c r="BF18" s="66">
        <f t="shared" si="48"/>
        <v>0</v>
      </c>
      <c r="BG18" s="66">
        <f t="shared" si="48"/>
        <v>0</v>
      </c>
      <c r="BH18" s="66">
        <f t="shared" si="48"/>
        <v>0</v>
      </c>
      <c r="BI18" s="66">
        <f t="shared" si="48"/>
        <v>0</v>
      </c>
      <c r="BJ18" s="66">
        <f t="shared" si="48"/>
        <v>0</v>
      </c>
      <c r="BK18" s="66">
        <f t="shared" si="48"/>
        <v>0</v>
      </c>
      <c r="BL18" s="66">
        <f t="shared" si="48"/>
        <v>0</v>
      </c>
      <c r="BM18" s="66">
        <f t="shared" si="48"/>
        <v>0</v>
      </c>
      <c r="BN18" s="66">
        <f t="shared" si="48"/>
        <v>0</v>
      </c>
      <c r="BO18" s="66">
        <f t="shared" si="48"/>
        <v>0</v>
      </c>
      <c r="BP18" s="66">
        <f t="shared" si="48"/>
        <v>0</v>
      </c>
      <c r="BQ18" s="66">
        <f t="shared" si="48"/>
        <v>0</v>
      </c>
      <c r="BR18" s="75">
        <f t="shared" si="49"/>
        <v>0</v>
      </c>
      <c r="BS18" s="66">
        <f t="shared" si="50"/>
        <v>0</v>
      </c>
      <c r="BT18" s="66">
        <f t="shared" si="50"/>
        <v>0</v>
      </c>
      <c r="BU18" s="66">
        <f t="shared" si="50"/>
        <v>0</v>
      </c>
      <c r="BV18" s="66">
        <f t="shared" si="50"/>
        <v>0</v>
      </c>
      <c r="BW18" s="66">
        <f t="shared" si="50"/>
        <v>0</v>
      </c>
      <c r="BX18" s="66">
        <f t="shared" si="50"/>
        <v>0</v>
      </c>
      <c r="BY18" s="66">
        <f t="shared" si="50"/>
        <v>0</v>
      </c>
      <c r="BZ18" s="66">
        <f t="shared" si="50"/>
        <v>0</v>
      </c>
      <c r="CA18" s="66">
        <f t="shared" si="50"/>
        <v>0</v>
      </c>
      <c r="CB18" s="66">
        <f t="shared" si="50"/>
        <v>0</v>
      </c>
      <c r="CC18" s="66">
        <f t="shared" si="50"/>
        <v>0</v>
      </c>
      <c r="CD18" s="66">
        <f t="shared" si="50"/>
        <v>0</v>
      </c>
      <c r="CE18" s="75">
        <f t="shared" si="51"/>
        <v>0</v>
      </c>
      <c r="CF18" s="66">
        <f t="shared" si="52"/>
        <v>0</v>
      </c>
      <c r="CG18" s="66">
        <f t="shared" si="52"/>
        <v>0</v>
      </c>
      <c r="CH18" s="66">
        <f t="shared" si="52"/>
        <v>0</v>
      </c>
      <c r="CI18" s="66">
        <f t="shared" si="52"/>
        <v>0</v>
      </c>
      <c r="CJ18" s="66">
        <f t="shared" si="52"/>
        <v>0</v>
      </c>
      <c r="CK18" s="66">
        <f t="shared" si="52"/>
        <v>0</v>
      </c>
      <c r="CL18" s="66">
        <f t="shared" si="52"/>
        <v>0</v>
      </c>
      <c r="CM18" s="66">
        <f t="shared" si="52"/>
        <v>0</v>
      </c>
      <c r="CN18" s="66">
        <f t="shared" si="52"/>
        <v>0</v>
      </c>
      <c r="CO18" s="66">
        <f t="shared" si="52"/>
        <v>0</v>
      </c>
      <c r="CP18" s="66">
        <f t="shared" si="52"/>
        <v>0</v>
      </c>
      <c r="CQ18" s="66">
        <f t="shared" si="52"/>
        <v>0</v>
      </c>
      <c r="CR18" s="75">
        <f t="shared" si="53"/>
        <v>0</v>
      </c>
      <c r="CS18" s="66">
        <f t="shared" si="54"/>
        <v>0</v>
      </c>
      <c r="CT18" s="66">
        <f t="shared" si="54"/>
        <v>0</v>
      </c>
      <c r="CU18" s="66">
        <f t="shared" si="54"/>
        <v>0</v>
      </c>
      <c r="CV18" s="66">
        <f t="shared" si="54"/>
        <v>0</v>
      </c>
      <c r="CW18" s="66">
        <f t="shared" si="54"/>
        <v>0</v>
      </c>
      <c r="CX18" s="66">
        <f t="shared" si="54"/>
        <v>0</v>
      </c>
      <c r="CY18" s="66">
        <f t="shared" si="54"/>
        <v>0</v>
      </c>
      <c r="CZ18" s="66">
        <f t="shared" si="54"/>
        <v>0</v>
      </c>
      <c r="DA18" s="66">
        <f t="shared" si="54"/>
        <v>0</v>
      </c>
      <c r="DB18" s="66">
        <f t="shared" si="54"/>
        <v>0</v>
      </c>
      <c r="DC18" s="66">
        <f t="shared" si="54"/>
        <v>0</v>
      </c>
      <c r="DD18" s="66">
        <f t="shared" si="54"/>
        <v>0</v>
      </c>
      <c r="DE18" s="75">
        <f t="shared" si="55"/>
        <v>0</v>
      </c>
      <c r="DF18" s="66">
        <f t="shared" si="56"/>
        <v>0</v>
      </c>
      <c r="DG18" s="66">
        <f t="shared" si="56"/>
        <v>0</v>
      </c>
      <c r="DH18" s="66">
        <f t="shared" si="56"/>
        <v>0</v>
      </c>
      <c r="DI18" s="66">
        <f t="shared" si="56"/>
        <v>0</v>
      </c>
      <c r="DJ18" s="66">
        <f t="shared" si="56"/>
        <v>0</v>
      </c>
      <c r="DK18" s="66">
        <f t="shared" si="56"/>
        <v>0</v>
      </c>
      <c r="DL18" s="66">
        <f t="shared" si="56"/>
        <v>0</v>
      </c>
      <c r="DM18" s="66">
        <f t="shared" si="56"/>
        <v>0</v>
      </c>
      <c r="DN18" s="66">
        <f t="shared" si="56"/>
        <v>0</v>
      </c>
      <c r="DO18" s="66">
        <f t="shared" si="56"/>
        <v>0</v>
      </c>
      <c r="DP18" s="66">
        <f t="shared" si="56"/>
        <v>0</v>
      </c>
      <c r="DQ18" s="66">
        <f t="shared" si="56"/>
        <v>0</v>
      </c>
      <c r="DR18" s="75">
        <f t="shared" si="57"/>
        <v>0</v>
      </c>
      <c r="DS18" s="66">
        <f t="shared" si="58"/>
        <v>0</v>
      </c>
      <c r="DT18" s="66">
        <f t="shared" si="58"/>
        <v>0</v>
      </c>
      <c r="DU18" s="66">
        <f t="shared" si="58"/>
        <v>0</v>
      </c>
      <c r="DV18" s="66">
        <f t="shared" si="58"/>
        <v>0</v>
      </c>
      <c r="DW18" s="66">
        <f t="shared" si="58"/>
        <v>0</v>
      </c>
      <c r="DX18" s="66">
        <f t="shared" si="58"/>
        <v>0</v>
      </c>
      <c r="DY18" s="66">
        <f t="shared" si="58"/>
        <v>0</v>
      </c>
      <c r="DZ18" s="66">
        <f t="shared" si="58"/>
        <v>0</v>
      </c>
      <c r="EA18" s="66">
        <f t="shared" si="58"/>
        <v>0</v>
      </c>
      <c r="EB18" s="66">
        <f t="shared" si="58"/>
        <v>0</v>
      </c>
      <c r="EC18" s="66">
        <f t="shared" si="58"/>
        <v>0</v>
      </c>
      <c r="ED18" s="66">
        <f t="shared" si="58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12)</f>
        <v>46997</v>
      </c>
      <c r="D19" s="3" t="s">
        <v>71</v>
      </c>
      <c r="F19" s="66">
        <f t="shared" ref="F19:Q33" si="60">IF(F$2&gt;=$B$18,$E19,0)</f>
        <v>0</v>
      </c>
      <c r="G19" s="66">
        <f t="shared" si="60"/>
        <v>0</v>
      </c>
      <c r="H19" s="66">
        <f t="shared" si="60"/>
        <v>0</v>
      </c>
      <c r="I19" s="66">
        <f t="shared" si="60"/>
        <v>0</v>
      </c>
      <c r="J19" s="66">
        <f t="shared" si="60"/>
        <v>0</v>
      </c>
      <c r="K19" s="66">
        <f t="shared" si="60"/>
        <v>0</v>
      </c>
      <c r="L19" s="66">
        <f t="shared" si="60"/>
        <v>0</v>
      </c>
      <c r="M19" s="66">
        <f t="shared" si="60"/>
        <v>0</v>
      </c>
      <c r="N19" s="66">
        <f t="shared" si="60"/>
        <v>0</v>
      </c>
      <c r="O19" s="66">
        <f t="shared" si="60"/>
        <v>0</v>
      </c>
      <c r="P19" s="66">
        <f t="shared" si="60"/>
        <v>0</v>
      </c>
      <c r="Q19" s="66">
        <f t="shared" si="60"/>
        <v>0</v>
      </c>
      <c r="R19" s="75">
        <f t="shared" si="41"/>
        <v>0</v>
      </c>
      <c r="S19" s="66">
        <f t="shared" ref="S19:AD33" si="61">IF(S$2&gt;=$B$18,$E19,0)</f>
        <v>0</v>
      </c>
      <c r="T19" s="66">
        <f t="shared" si="61"/>
        <v>0</v>
      </c>
      <c r="U19" s="66">
        <f t="shared" si="61"/>
        <v>0</v>
      </c>
      <c r="V19" s="66">
        <f t="shared" si="61"/>
        <v>0</v>
      </c>
      <c r="W19" s="66">
        <f t="shared" si="61"/>
        <v>0</v>
      </c>
      <c r="X19" s="66">
        <f t="shared" si="61"/>
        <v>0</v>
      </c>
      <c r="Y19" s="66">
        <f t="shared" si="61"/>
        <v>0</v>
      </c>
      <c r="Z19" s="66">
        <f t="shared" si="61"/>
        <v>0</v>
      </c>
      <c r="AA19" s="66">
        <f t="shared" si="61"/>
        <v>0</v>
      </c>
      <c r="AB19" s="66">
        <f t="shared" si="61"/>
        <v>0</v>
      </c>
      <c r="AC19" s="66">
        <f t="shared" si="61"/>
        <v>0</v>
      </c>
      <c r="AD19" s="66">
        <f t="shared" si="61"/>
        <v>0</v>
      </c>
      <c r="AE19" s="75">
        <f t="shared" si="43"/>
        <v>0</v>
      </c>
      <c r="AF19" s="66">
        <f t="shared" ref="AF19:AQ27" si="62">IF(AF$2&gt;=$B$18,$E19,0)</f>
        <v>0</v>
      </c>
      <c r="AG19" s="66">
        <f t="shared" si="62"/>
        <v>0</v>
      </c>
      <c r="AH19" s="66">
        <f t="shared" si="62"/>
        <v>0</v>
      </c>
      <c r="AI19" s="66">
        <f t="shared" si="62"/>
        <v>0</v>
      </c>
      <c r="AJ19" s="66">
        <f t="shared" si="62"/>
        <v>0</v>
      </c>
      <c r="AK19" s="66">
        <f t="shared" si="62"/>
        <v>0</v>
      </c>
      <c r="AL19" s="66">
        <f t="shared" si="62"/>
        <v>0</v>
      </c>
      <c r="AM19" s="66">
        <f t="shared" si="62"/>
        <v>0</v>
      </c>
      <c r="AN19" s="66">
        <f t="shared" si="62"/>
        <v>0</v>
      </c>
      <c r="AO19" s="66">
        <f t="shared" si="62"/>
        <v>0</v>
      </c>
      <c r="AP19" s="66">
        <f t="shared" si="62"/>
        <v>0</v>
      </c>
      <c r="AQ19" s="66">
        <f t="shared" si="62"/>
        <v>0</v>
      </c>
      <c r="AR19" s="75">
        <f t="shared" si="45"/>
        <v>0</v>
      </c>
      <c r="AS19" s="66">
        <f t="shared" ref="AS19:BD33" si="63">IF(AS$2&gt;=$B$18,$E19,0)</f>
        <v>0</v>
      </c>
      <c r="AT19" s="66">
        <f t="shared" si="63"/>
        <v>0</v>
      </c>
      <c r="AU19" s="66">
        <f t="shared" si="63"/>
        <v>0</v>
      </c>
      <c r="AV19" s="66">
        <f t="shared" si="63"/>
        <v>0</v>
      </c>
      <c r="AW19" s="66">
        <f t="shared" si="63"/>
        <v>0</v>
      </c>
      <c r="AX19" s="66">
        <f t="shared" si="63"/>
        <v>0</v>
      </c>
      <c r="AY19" s="66">
        <f t="shared" si="63"/>
        <v>0</v>
      </c>
      <c r="AZ19" s="66">
        <f t="shared" si="63"/>
        <v>0</v>
      </c>
      <c r="BA19" s="66">
        <f t="shared" si="63"/>
        <v>0</v>
      </c>
      <c r="BB19" s="66">
        <f t="shared" si="63"/>
        <v>0</v>
      </c>
      <c r="BC19" s="66">
        <f t="shared" si="63"/>
        <v>0</v>
      </c>
      <c r="BD19" s="66">
        <f t="shared" si="63"/>
        <v>0</v>
      </c>
      <c r="BE19" s="75">
        <f t="shared" si="47"/>
        <v>0</v>
      </c>
      <c r="BF19" s="66">
        <f t="shared" ref="BF19:BQ33" si="64">IF(BF$2&gt;=$B$18,$E19,0)</f>
        <v>0</v>
      </c>
      <c r="BG19" s="66">
        <f t="shared" si="64"/>
        <v>0</v>
      </c>
      <c r="BH19" s="66">
        <f t="shared" si="64"/>
        <v>0</v>
      </c>
      <c r="BI19" s="66">
        <f t="shared" si="64"/>
        <v>0</v>
      </c>
      <c r="BJ19" s="66">
        <f t="shared" si="64"/>
        <v>0</v>
      </c>
      <c r="BK19" s="66">
        <f t="shared" si="64"/>
        <v>0</v>
      </c>
      <c r="BL19" s="66">
        <f t="shared" si="64"/>
        <v>0</v>
      </c>
      <c r="BM19" s="66">
        <f t="shared" si="64"/>
        <v>0</v>
      </c>
      <c r="BN19" s="66">
        <f t="shared" si="64"/>
        <v>0</v>
      </c>
      <c r="BO19" s="66">
        <f t="shared" si="64"/>
        <v>0</v>
      </c>
      <c r="BP19" s="66">
        <f t="shared" si="64"/>
        <v>0</v>
      </c>
      <c r="BQ19" s="66">
        <f t="shared" si="64"/>
        <v>0</v>
      </c>
      <c r="BR19" s="75">
        <f t="shared" si="49"/>
        <v>0</v>
      </c>
      <c r="BS19" s="66">
        <f t="shared" ref="BS19:CD33" si="65">IF(BS$2&gt;=$B$18,$E19,0)</f>
        <v>0</v>
      </c>
      <c r="BT19" s="66">
        <f t="shared" si="65"/>
        <v>0</v>
      </c>
      <c r="BU19" s="66">
        <f t="shared" si="65"/>
        <v>0</v>
      </c>
      <c r="BV19" s="66">
        <f t="shared" si="65"/>
        <v>0</v>
      </c>
      <c r="BW19" s="66">
        <f t="shared" si="65"/>
        <v>0</v>
      </c>
      <c r="BX19" s="66">
        <f t="shared" si="65"/>
        <v>0</v>
      </c>
      <c r="BY19" s="66">
        <f t="shared" si="65"/>
        <v>0</v>
      </c>
      <c r="BZ19" s="66">
        <f t="shared" si="65"/>
        <v>0</v>
      </c>
      <c r="CA19" s="66">
        <f t="shared" si="65"/>
        <v>0</v>
      </c>
      <c r="CB19" s="66">
        <f t="shared" si="65"/>
        <v>0</v>
      </c>
      <c r="CC19" s="66">
        <f t="shared" si="65"/>
        <v>0</v>
      </c>
      <c r="CD19" s="66">
        <f t="shared" si="65"/>
        <v>0</v>
      </c>
      <c r="CE19" s="75">
        <f t="shared" si="51"/>
        <v>0</v>
      </c>
      <c r="CF19" s="66">
        <f t="shared" ref="CF19:CQ33" si="66">IF(CF$2&gt;=$B$18,$E19,0)</f>
        <v>0</v>
      </c>
      <c r="CG19" s="66">
        <f t="shared" si="66"/>
        <v>0</v>
      </c>
      <c r="CH19" s="66">
        <f t="shared" si="66"/>
        <v>0</v>
      </c>
      <c r="CI19" s="66">
        <f t="shared" si="66"/>
        <v>0</v>
      </c>
      <c r="CJ19" s="66">
        <f t="shared" si="66"/>
        <v>0</v>
      </c>
      <c r="CK19" s="66">
        <f t="shared" si="66"/>
        <v>0</v>
      </c>
      <c r="CL19" s="66">
        <f t="shared" si="66"/>
        <v>0</v>
      </c>
      <c r="CM19" s="66">
        <f t="shared" si="66"/>
        <v>0</v>
      </c>
      <c r="CN19" s="66">
        <f t="shared" si="66"/>
        <v>0</v>
      </c>
      <c r="CO19" s="66">
        <f t="shared" si="66"/>
        <v>0</v>
      </c>
      <c r="CP19" s="66">
        <f t="shared" si="66"/>
        <v>0</v>
      </c>
      <c r="CQ19" s="66">
        <f t="shared" si="66"/>
        <v>0</v>
      </c>
      <c r="CR19" s="75">
        <f t="shared" si="53"/>
        <v>0</v>
      </c>
      <c r="CS19" s="66">
        <f t="shared" ref="CS19:DD33" si="67">IF(CS$2&gt;=$B$18,$E19,0)</f>
        <v>0</v>
      </c>
      <c r="CT19" s="66">
        <f t="shared" si="67"/>
        <v>0</v>
      </c>
      <c r="CU19" s="66">
        <f t="shared" si="67"/>
        <v>0</v>
      </c>
      <c r="CV19" s="66">
        <f t="shared" si="67"/>
        <v>0</v>
      </c>
      <c r="CW19" s="66">
        <f t="shared" si="67"/>
        <v>0</v>
      </c>
      <c r="CX19" s="66">
        <f t="shared" si="67"/>
        <v>0</v>
      </c>
      <c r="CY19" s="66">
        <f t="shared" si="67"/>
        <v>0</v>
      </c>
      <c r="CZ19" s="66">
        <f t="shared" si="67"/>
        <v>0</v>
      </c>
      <c r="DA19" s="66">
        <f t="shared" si="67"/>
        <v>0</v>
      </c>
      <c r="DB19" s="66">
        <f t="shared" si="67"/>
        <v>0</v>
      </c>
      <c r="DC19" s="66">
        <f t="shared" si="67"/>
        <v>0</v>
      </c>
      <c r="DD19" s="66">
        <f t="shared" si="67"/>
        <v>0</v>
      </c>
      <c r="DE19" s="75">
        <f t="shared" si="55"/>
        <v>0</v>
      </c>
      <c r="DF19" s="66">
        <f t="shared" ref="DF19:DQ33" si="68">IF(DF$2&gt;=$B$18,$E19,0)</f>
        <v>0</v>
      </c>
      <c r="DG19" s="66">
        <f t="shared" si="68"/>
        <v>0</v>
      </c>
      <c r="DH19" s="66">
        <f t="shared" si="68"/>
        <v>0</v>
      </c>
      <c r="DI19" s="66">
        <f t="shared" si="68"/>
        <v>0</v>
      </c>
      <c r="DJ19" s="66">
        <f t="shared" si="68"/>
        <v>0</v>
      </c>
      <c r="DK19" s="66">
        <f t="shared" si="68"/>
        <v>0</v>
      </c>
      <c r="DL19" s="66">
        <f t="shared" si="68"/>
        <v>0</v>
      </c>
      <c r="DM19" s="66">
        <f t="shared" si="68"/>
        <v>0</v>
      </c>
      <c r="DN19" s="66">
        <f t="shared" si="68"/>
        <v>0</v>
      </c>
      <c r="DO19" s="66">
        <f t="shared" si="68"/>
        <v>0</v>
      </c>
      <c r="DP19" s="66">
        <f t="shared" si="68"/>
        <v>0</v>
      </c>
      <c r="DQ19" s="66">
        <f t="shared" si="68"/>
        <v>0</v>
      </c>
      <c r="DR19" s="75">
        <f t="shared" si="57"/>
        <v>0</v>
      </c>
      <c r="DS19" s="66">
        <f t="shared" ref="DS19:ED33" si="69">IF(DS$2&gt;=$B$18,$E19,0)</f>
        <v>0</v>
      </c>
      <c r="DT19" s="66">
        <f t="shared" si="69"/>
        <v>0</v>
      </c>
      <c r="DU19" s="66">
        <f t="shared" si="69"/>
        <v>0</v>
      </c>
      <c r="DV19" s="66">
        <f t="shared" si="69"/>
        <v>0</v>
      </c>
      <c r="DW19" s="66">
        <f t="shared" si="69"/>
        <v>0</v>
      </c>
      <c r="DX19" s="66">
        <f t="shared" si="69"/>
        <v>0</v>
      </c>
      <c r="DY19" s="66">
        <f t="shared" si="69"/>
        <v>0</v>
      </c>
      <c r="DZ19" s="66">
        <f t="shared" si="69"/>
        <v>0</v>
      </c>
      <c r="EA19" s="66">
        <f t="shared" si="69"/>
        <v>0</v>
      </c>
      <c r="EB19" s="66">
        <f t="shared" si="69"/>
        <v>0</v>
      </c>
      <c r="EC19" s="66">
        <f t="shared" si="69"/>
        <v>0</v>
      </c>
      <c r="ED19" s="66">
        <f t="shared" si="69"/>
        <v>0</v>
      </c>
      <c r="EE19" s="76">
        <f t="shared" si="59"/>
        <v>0</v>
      </c>
    </row>
    <row r="20" spans="1:135" x14ac:dyDescent="0.2">
      <c r="A20" s="19"/>
      <c r="D20" s="2" t="s">
        <v>72</v>
      </c>
      <c r="F20" s="66">
        <f t="shared" si="60"/>
        <v>0</v>
      </c>
      <c r="G20" s="66">
        <f t="shared" si="60"/>
        <v>0</v>
      </c>
      <c r="H20" s="66">
        <f t="shared" si="60"/>
        <v>0</v>
      </c>
      <c r="I20" s="66">
        <f t="shared" si="60"/>
        <v>0</v>
      </c>
      <c r="J20" s="66">
        <f t="shared" si="60"/>
        <v>0</v>
      </c>
      <c r="K20" s="66">
        <f t="shared" si="60"/>
        <v>0</v>
      </c>
      <c r="L20" s="66">
        <f t="shared" si="60"/>
        <v>0</v>
      </c>
      <c r="M20" s="66">
        <f t="shared" si="60"/>
        <v>0</v>
      </c>
      <c r="N20" s="66">
        <f t="shared" si="60"/>
        <v>0</v>
      </c>
      <c r="O20" s="66">
        <f t="shared" si="60"/>
        <v>0</v>
      </c>
      <c r="P20" s="66">
        <f t="shared" si="60"/>
        <v>0</v>
      </c>
      <c r="Q20" s="66">
        <f t="shared" si="60"/>
        <v>0</v>
      </c>
      <c r="R20" s="75">
        <f t="shared" si="41"/>
        <v>0</v>
      </c>
      <c r="S20" s="66">
        <f t="shared" si="61"/>
        <v>0</v>
      </c>
      <c r="T20" s="66">
        <f t="shared" si="61"/>
        <v>0</v>
      </c>
      <c r="U20" s="66">
        <f t="shared" si="61"/>
        <v>0</v>
      </c>
      <c r="V20" s="66">
        <f t="shared" si="61"/>
        <v>0</v>
      </c>
      <c r="W20" s="66">
        <f t="shared" si="61"/>
        <v>0</v>
      </c>
      <c r="X20" s="66">
        <f t="shared" si="61"/>
        <v>0</v>
      </c>
      <c r="Y20" s="66">
        <f t="shared" si="61"/>
        <v>0</v>
      </c>
      <c r="Z20" s="66">
        <f t="shared" si="61"/>
        <v>0</v>
      </c>
      <c r="AA20" s="66">
        <f t="shared" si="61"/>
        <v>0</v>
      </c>
      <c r="AB20" s="66">
        <f t="shared" si="61"/>
        <v>0</v>
      </c>
      <c r="AC20" s="66">
        <f t="shared" si="61"/>
        <v>0</v>
      </c>
      <c r="AD20" s="66">
        <f t="shared" si="61"/>
        <v>0</v>
      </c>
      <c r="AE20" s="75">
        <f t="shared" si="43"/>
        <v>0</v>
      </c>
      <c r="AF20" s="66">
        <f t="shared" si="62"/>
        <v>0</v>
      </c>
      <c r="AG20" s="66">
        <f t="shared" si="62"/>
        <v>0</v>
      </c>
      <c r="AH20" s="66">
        <f t="shared" si="62"/>
        <v>0</v>
      </c>
      <c r="AI20" s="66">
        <f t="shared" si="62"/>
        <v>0</v>
      </c>
      <c r="AJ20" s="66">
        <f t="shared" si="62"/>
        <v>0</v>
      </c>
      <c r="AK20" s="66">
        <f t="shared" si="62"/>
        <v>0</v>
      </c>
      <c r="AL20" s="66">
        <f t="shared" si="62"/>
        <v>0</v>
      </c>
      <c r="AM20" s="66">
        <f t="shared" si="62"/>
        <v>0</v>
      </c>
      <c r="AN20" s="66">
        <f t="shared" si="62"/>
        <v>0</v>
      </c>
      <c r="AO20" s="66">
        <f t="shared" si="62"/>
        <v>0</v>
      </c>
      <c r="AP20" s="66">
        <f t="shared" si="62"/>
        <v>0</v>
      </c>
      <c r="AQ20" s="66">
        <f t="shared" si="62"/>
        <v>0</v>
      </c>
      <c r="AR20" s="75">
        <f t="shared" si="45"/>
        <v>0</v>
      </c>
      <c r="AS20" s="66">
        <f t="shared" si="63"/>
        <v>0</v>
      </c>
      <c r="AT20" s="66">
        <f t="shared" si="63"/>
        <v>0</v>
      </c>
      <c r="AU20" s="66">
        <f t="shared" si="63"/>
        <v>0</v>
      </c>
      <c r="AV20" s="66">
        <f t="shared" si="63"/>
        <v>0</v>
      </c>
      <c r="AW20" s="66">
        <f t="shared" si="63"/>
        <v>0</v>
      </c>
      <c r="AX20" s="66">
        <f t="shared" si="63"/>
        <v>0</v>
      </c>
      <c r="AY20" s="66">
        <f t="shared" si="63"/>
        <v>0</v>
      </c>
      <c r="AZ20" s="66">
        <f t="shared" si="63"/>
        <v>0</v>
      </c>
      <c r="BA20" s="66">
        <f t="shared" si="63"/>
        <v>0</v>
      </c>
      <c r="BB20" s="66">
        <f t="shared" si="63"/>
        <v>0</v>
      </c>
      <c r="BC20" s="66">
        <f t="shared" si="63"/>
        <v>0</v>
      </c>
      <c r="BD20" s="66">
        <f t="shared" si="63"/>
        <v>0</v>
      </c>
      <c r="BE20" s="75">
        <f t="shared" si="47"/>
        <v>0</v>
      </c>
      <c r="BF20" s="66">
        <f t="shared" si="64"/>
        <v>0</v>
      </c>
      <c r="BG20" s="66">
        <f t="shared" si="64"/>
        <v>0</v>
      </c>
      <c r="BH20" s="66">
        <f t="shared" si="64"/>
        <v>0</v>
      </c>
      <c r="BI20" s="66">
        <f t="shared" si="64"/>
        <v>0</v>
      </c>
      <c r="BJ20" s="66">
        <f t="shared" si="64"/>
        <v>0</v>
      </c>
      <c r="BK20" s="66">
        <f t="shared" si="64"/>
        <v>0</v>
      </c>
      <c r="BL20" s="66">
        <f t="shared" si="64"/>
        <v>0</v>
      </c>
      <c r="BM20" s="66">
        <f t="shared" si="64"/>
        <v>0</v>
      </c>
      <c r="BN20" s="66">
        <f t="shared" si="64"/>
        <v>0</v>
      </c>
      <c r="BO20" s="66">
        <f t="shared" si="64"/>
        <v>0</v>
      </c>
      <c r="BP20" s="66">
        <f t="shared" si="64"/>
        <v>0</v>
      </c>
      <c r="BQ20" s="66">
        <f t="shared" si="64"/>
        <v>0</v>
      </c>
      <c r="BR20" s="75">
        <f t="shared" si="49"/>
        <v>0</v>
      </c>
      <c r="BS20" s="66">
        <f t="shared" si="65"/>
        <v>0</v>
      </c>
      <c r="BT20" s="66">
        <f t="shared" si="65"/>
        <v>0</v>
      </c>
      <c r="BU20" s="66">
        <f t="shared" si="65"/>
        <v>0</v>
      </c>
      <c r="BV20" s="66">
        <f t="shared" si="65"/>
        <v>0</v>
      </c>
      <c r="BW20" s="66">
        <f t="shared" si="65"/>
        <v>0</v>
      </c>
      <c r="BX20" s="66">
        <f t="shared" si="65"/>
        <v>0</v>
      </c>
      <c r="BY20" s="66">
        <f t="shared" si="65"/>
        <v>0</v>
      </c>
      <c r="BZ20" s="66">
        <f t="shared" si="65"/>
        <v>0</v>
      </c>
      <c r="CA20" s="66">
        <f t="shared" si="65"/>
        <v>0</v>
      </c>
      <c r="CB20" s="66">
        <f t="shared" si="65"/>
        <v>0</v>
      </c>
      <c r="CC20" s="66">
        <f t="shared" si="65"/>
        <v>0</v>
      </c>
      <c r="CD20" s="66">
        <f t="shared" si="65"/>
        <v>0</v>
      </c>
      <c r="CE20" s="75">
        <f t="shared" si="51"/>
        <v>0</v>
      </c>
      <c r="CF20" s="66">
        <f t="shared" si="66"/>
        <v>0</v>
      </c>
      <c r="CG20" s="66">
        <f t="shared" si="66"/>
        <v>0</v>
      </c>
      <c r="CH20" s="66">
        <f t="shared" si="66"/>
        <v>0</v>
      </c>
      <c r="CI20" s="66">
        <f t="shared" si="66"/>
        <v>0</v>
      </c>
      <c r="CJ20" s="66">
        <f t="shared" si="66"/>
        <v>0</v>
      </c>
      <c r="CK20" s="66">
        <f t="shared" si="66"/>
        <v>0</v>
      </c>
      <c r="CL20" s="66">
        <f t="shared" si="66"/>
        <v>0</v>
      </c>
      <c r="CM20" s="66">
        <f t="shared" si="66"/>
        <v>0</v>
      </c>
      <c r="CN20" s="66">
        <f t="shared" si="66"/>
        <v>0</v>
      </c>
      <c r="CO20" s="66">
        <f t="shared" si="66"/>
        <v>0</v>
      </c>
      <c r="CP20" s="66">
        <f t="shared" si="66"/>
        <v>0</v>
      </c>
      <c r="CQ20" s="66">
        <f t="shared" si="66"/>
        <v>0</v>
      </c>
      <c r="CR20" s="75">
        <f t="shared" si="53"/>
        <v>0</v>
      </c>
      <c r="CS20" s="66">
        <f t="shared" si="67"/>
        <v>0</v>
      </c>
      <c r="CT20" s="66">
        <f t="shared" si="67"/>
        <v>0</v>
      </c>
      <c r="CU20" s="66">
        <f t="shared" si="67"/>
        <v>0</v>
      </c>
      <c r="CV20" s="66">
        <f t="shared" si="67"/>
        <v>0</v>
      </c>
      <c r="CW20" s="66">
        <f t="shared" si="67"/>
        <v>0</v>
      </c>
      <c r="CX20" s="66">
        <f t="shared" si="67"/>
        <v>0</v>
      </c>
      <c r="CY20" s="66">
        <f t="shared" si="67"/>
        <v>0</v>
      </c>
      <c r="CZ20" s="66">
        <f t="shared" si="67"/>
        <v>0</v>
      </c>
      <c r="DA20" s="66">
        <f t="shared" si="67"/>
        <v>0</v>
      </c>
      <c r="DB20" s="66">
        <f t="shared" si="67"/>
        <v>0</v>
      </c>
      <c r="DC20" s="66">
        <f t="shared" si="67"/>
        <v>0</v>
      </c>
      <c r="DD20" s="66">
        <f t="shared" si="67"/>
        <v>0</v>
      </c>
      <c r="DE20" s="75">
        <f t="shared" si="55"/>
        <v>0</v>
      </c>
      <c r="DF20" s="66">
        <f t="shared" si="68"/>
        <v>0</v>
      </c>
      <c r="DG20" s="66">
        <f t="shared" si="68"/>
        <v>0</v>
      </c>
      <c r="DH20" s="66">
        <f t="shared" si="68"/>
        <v>0</v>
      </c>
      <c r="DI20" s="66">
        <f t="shared" si="68"/>
        <v>0</v>
      </c>
      <c r="DJ20" s="66">
        <f t="shared" si="68"/>
        <v>0</v>
      </c>
      <c r="DK20" s="66">
        <f t="shared" si="68"/>
        <v>0</v>
      </c>
      <c r="DL20" s="66">
        <f t="shared" si="68"/>
        <v>0</v>
      </c>
      <c r="DM20" s="66">
        <f t="shared" si="68"/>
        <v>0</v>
      </c>
      <c r="DN20" s="66">
        <f t="shared" si="68"/>
        <v>0</v>
      </c>
      <c r="DO20" s="66">
        <f t="shared" si="68"/>
        <v>0</v>
      </c>
      <c r="DP20" s="66">
        <f t="shared" si="68"/>
        <v>0</v>
      </c>
      <c r="DQ20" s="66">
        <f t="shared" si="68"/>
        <v>0</v>
      </c>
      <c r="DR20" s="75">
        <f t="shared" si="57"/>
        <v>0</v>
      </c>
      <c r="DS20" s="66">
        <f t="shared" si="69"/>
        <v>0</v>
      </c>
      <c r="DT20" s="66">
        <f t="shared" si="69"/>
        <v>0</v>
      </c>
      <c r="DU20" s="66">
        <f t="shared" si="69"/>
        <v>0</v>
      </c>
      <c r="DV20" s="66">
        <f t="shared" si="69"/>
        <v>0</v>
      </c>
      <c r="DW20" s="66">
        <f t="shared" si="69"/>
        <v>0</v>
      </c>
      <c r="DX20" s="66">
        <f t="shared" si="69"/>
        <v>0</v>
      </c>
      <c r="DY20" s="66">
        <f t="shared" si="69"/>
        <v>0</v>
      </c>
      <c r="DZ20" s="66">
        <f t="shared" si="69"/>
        <v>0</v>
      </c>
      <c r="EA20" s="66">
        <f t="shared" si="69"/>
        <v>0</v>
      </c>
      <c r="EB20" s="66">
        <f t="shared" si="69"/>
        <v>0</v>
      </c>
      <c r="EC20" s="66">
        <f t="shared" si="69"/>
        <v>0</v>
      </c>
      <c r="ED20" s="66">
        <f t="shared" si="69"/>
        <v>0</v>
      </c>
      <c r="EE20" s="76">
        <f t="shared" si="59"/>
        <v>0</v>
      </c>
    </row>
    <row r="21" spans="1:135" x14ac:dyDescent="0.2">
      <c r="A21" s="19"/>
      <c r="D21" s="2" t="s">
        <v>73</v>
      </c>
      <c r="F21" s="66">
        <f t="shared" si="60"/>
        <v>0</v>
      </c>
      <c r="G21" s="66">
        <f t="shared" si="60"/>
        <v>0</v>
      </c>
      <c r="H21" s="66">
        <f t="shared" si="60"/>
        <v>0</v>
      </c>
      <c r="I21" s="66">
        <f t="shared" si="60"/>
        <v>0</v>
      </c>
      <c r="J21" s="66">
        <f t="shared" si="60"/>
        <v>0</v>
      </c>
      <c r="K21" s="66">
        <f t="shared" si="60"/>
        <v>0</v>
      </c>
      <c r="L21" s="66">
        <f t="shared" si="60"/>
        <v>0</v>
      </c>
      <c r="M21" s="66">
        <f t="shared" si="60"/>
        <v>0</v>
      </c>
      <c r="N21" s="66">
        <f t="shared" si="60"/>
        <v>0</v>
      </c>
      <c r="O21" s="66">
        <f t="shared" si="60"/>
        <v>0</v>
      </c>
      <c r="P21" s="66">
        <f t="shared" si="60"/>
        <v>0</v>
      </c>
      <c r="Q21" s="66">
        <f t="shared" si="60"/>
        <v>0</v>
      </c>
      <c r="R21" s="75">
        <f t="shared" si="41"/>
        <v>0</v>
      </c>
      <c r="S21" s="66">
        <f t="shared" si="61"/>
        <v>0</v>
      </c>
      <c r="T21" s="66">
        <f t="shared" si="61"/>
        <v>0</v>
      </c>
      <c r="U21" s="66">
        <f t="shared" si="61"/>
        <v>0</v>
      </c>
      <c r="V21" s="66">
        <f t="shared" si="61"/>
        <v>0</v>
      </c>
      <c r="W21" s="66">
        <f t="shared" si="61"/>
        <v>0</v>
      </c>
      <c r="X21" s="66">
        <f t="shared" si="61"/>
        <v>0</v>
      </c>
      <c r="Y21" s="66">
        <f t="shared" si="61"/>
        <v>0</v>
      </c>
      <c r="Z21" s="66">
        <f t="shared" si="61"/>
        <v>0</v>
      </c>
      <c r="AA21" s="66">
        <f t="shared" si="61"/>
        <v>0</v>
      </c>
      <c r="AB21" s="66">
        <f t="shared" si="61"/>
        <v>0</v>
      </c>
      <c r="AC21" s="66">
        <f t="shared" si="61"/>
        <v>0</v>
      </c>
      <c r="AD21" s="66">
        <f t="shared" si="61"/>
        <v>0</v>
      </c>
      <c r="AE21" s="75">
        <f t="shared" si="43"/>
        <v>0</v>
      </c>
      <c r="AF21" s="66">
        <f t="shared" si="62"/>
        <v>0</v>
      </c>
      <c r="AG21" s="66">
        <f t="shared" si="62"/>
        <v>0</v>
      </c>
      <c r="AH21" s="66">
        <f t="shared" si="62"/>
        <v>0</v>
      </c>
      <c r="AI21" s="66">
        <f t="shared" si="62"/>
        <v>0</v>
      </c>
      <c r="AJ21" s="66">
        <f t="shared" si="62"/>
        <v>0</v>
      </c>
      <c r="AK21" s="66">
        <f t="shared" si="62"/>
        <v>0</v>
      </c>
      <c r="AL21" s="66">
        <f t="shared" si="62"/>
        <v>0</v>
      </c>
      <c r="AM21" s="66">
        <f t="shared" si="62"/>
        <v>0</v>
      </c>
      <c r="AN21" s="66">
        <f t="shared" si="62"/>
        <v>0</v>
      </c>
      <c r="AO21" s="66">
        <f t="shared" si="62"/>
        <v>0</v>
      </c>
      <c r="AP21" s="66">
        <f t="shared" si="62"/>
        <v>0</v>
      </c>
      <c r="AQ21" s="66">
        <f t="shared" si="62"/>
        <v>0</v>
      </c>
      <c r="AR21" s="75">
        <f t="shared" si="45"/>
        <v>0</v>
      </c>
      <c r="AS21" s="66">
        <f t="shared" si="63"/>
        <v>0</v>
      </c>
      <c r="AT21" s="66">
        <f t="shared" si="63"/>
        <v>0</v>
      </c>
      <c r="AU21" s="66">
        <f t="shared" si="63"/>
        <v>0</v>
      </c>
      <c r="AV21" s="66">
        <f t="shared" si="63"/>
        <v>0</v>
      </c>
      <c r="AW21" s="66">
        <f t="shared" si="63"/>
        <v>0</v>
      </c>
      <c r="AX21" s="66">
        <f t="shared" si="63"/>
        <v>0</v>
      </c>
      <c r="AY21" s="66">
        <f t="shared" si="63"/>
        <v>0</v>
      </c>
      <c r="AZ21" s="66">
        <f t="shared" si="63"/>
        <v>0</v>
      </c>
      <c r="BA21" s="66">
        <f t="shared" si="63"/>
        <v>0</v>
      </c>
      <c r="BB21" s="66">
        <f t="shared" si="63"/>
        <v>0</v>
      </c>
      <c r="BC21" s="66">
        <f t="shared" si="63"/>
        <v>0</v>
      </c>
      <c r="BD21" s="66">
        <f t="shared" si="63"/>
        <v>0</v>
      </c>
      <c r="BE21" s="75">
        <f t="shared" si="47"/>
        <v>0</v>
      </c>
      <c r="BF21" s="66">
        <f t="shared" si="64"/>
        <v>0</v>
      </c>
      <c r="BG21" s="66">
        <f t="shared" si="64"/>
        <v>0</v>
      </c>
      <c r="BH21" s="66">
        <f t="shared" si="64"/>
        <v>0</v>
      </c>
      <c r="BI21" s="66">
        <f t="shared" si="64"/>
        <v>0</v>
      </c>
      <c r="BJ21" s="66">
        <f t="shared" si="64"/>
        <v>0</v>
      </c>
      <c r="BK21" s="66">
        <f t="shared" si="64"/>
        <v>0</v>
      </c>
      <c r="BL21" s="66">
        <f t="shared" si="64"/>
        <v>0</v>
      </c>
      <c r="BM21" s="66">
        <f t="shared" si="64"/>
        <v>0</v>
      </c>
      <c r="BN21" s="66">
        <f t="shared" si="64"/>
        <v>0</v>
      </c>
      <c r="BO21" s="66">
        <f t="shared" si="64"/>
        <v>0</v>
      </c>
      <c r="BP21" s="66">
        <f t="shared" si="64"/>
        <v>0</v>
      </c>
      <c r="BQ21" s="66">
        <f t="shared" si="64"/>
        <v>0</v>
      </c>
      <c r="BR21" s="75">
        <f t="shared" si="49"/>
        <v>0</v>
      </c>
      <c r="BS21" s="66">
        <f t="shared" si="65"/>
        <v>0</v>
      </c>
      <c r="BT21" s="66">
        <f t="shared" si="65"/>
        <v>0</v>
      </c>
      <c r="BU21" s="66">
        <f t="shared" si="65"/>
        <v>0</v>
      </c>
      <c r="BV21" s="66">
        <f t="shared" si="65"/>
        <v>0</v>
      </c>
      <c r="BW21" s="66">
        <f t="shared" si="65"/>
        <v>0</v>
      </c>
      <c r="BX21" s="66">
        <f t="shared" si="65"/>
        <v>0</v>
      </c>
      <c r="BY21" s="66">
        <f t="shared" si="65"/>
        <v>0</v>
      </c>
      <c r="BZ21" s="66">
        <f t="shared" si="65"/>
        <v>0</v>
      </c>
      <c r="CA21" s="66">
        <f t="shared" si="65"/>
        <v>0</v>
      </c>
      <c r="CB21" s="66">
        <f t="shared" si="65"/>
        <v>0</v>
      </c>
      <c r="CC21" s="66">
        <f t="shared" si="65"/>
        <v>0</v>
      </c>
      <c r="CD21" s="66">
        <f t="shared" si="65"/>
        <v>0</v>
      </c>
      <c r="CE21" s="75">
        <f t="shared" si="51"/>
        <v>0</v>
      </c>
      <c r="CF21" s="66">
        <f t="shared" si="66"/>
        <v>0</v>
      </c>
      <c r="CG21" s="66">
        <f t="shared" si="66"/>
        <v>0</v>
      </c>
      <c r="CH21" s="66">
        <f t="shared" si="66"/>
        <v>0</v>
      </c>
      <c r="CI21" s="66">
        <f t="shared" si="66"/>
        <v>0</v>
      </c>
      <c r="CJ21" s="66">
        <f t="shared" si="66"/>
        <v>0</v>
      </c>
      <c r="CK21" s="66">
        <f t="shared" si="66"/>
        <v>0</v>
      </c>
      <c r="CL21" s="66">
        <f t="shared" si="66"/>
        <v>0</v>
      </c>
      <c r="CM21" s="66">
        <f t="shared" si="66"/>
        <v>0</v>
      </c>
      <c r="CN21" s="66">
        <f t="shared" si="66"/>
        <v>0</v>
      </c>
      <c r="CO21" s="66">
        <f t="shared" si="66"/>
        <v>0</v>
      </c>
      <c r="CP21" s="66">
        <f t="shared" si="66"/>
        <v>0</v>
      </c>
      <c r="CQ21" s="66">
        <f t="shared" si="66"/>
        <v>0</v>
      </c>
      <c r="CR21" s="75">
        <f t="shared" si="53"/>
        <v>0</v>
      </c>
      <c r="CS21" s="66">
        <f t="shared" si="67"/>
        <v>0</v>
      </c>
      <c r="CT21" s="66">
        <f t="shared" si="67"/>
        <v>0</v>
      </c>
      <c r="CU21" s="66">
        <f t="shared" si="67"/>
        <v>0</v>
      </c>
      <c r="CV21" s="66">
        <f t="shared" si="67"/>
        <v>0</v>
      </c>
      <c r="CW21" s="66">
        <f t="shared" si="67"/>
        <v>0</v>
      </c>
      <c r="CX21" s="66">
        <f t="shared" si="67"/>
        <v>0</v>
      </c>
      <c r="CY21" s="66">
        <f t="shared" si="67"/>
        <v>0</v>
      </c>
      <c r="CZ21" s="66">
        <f t="shared" si="67"/>
        <v>0</v>
      </c>
      <c r="DA21" s="66">
        <f t="shared" si="67"/>
        <v>0</v>
      </c>
      <c r="DB21" s="66">
        <f t="shared" si="67"/>
        <v>0</v>
      </c>
      <c r="DC21" s="66">
        <f t="shared" si="67"/>
        <v>0</v>
      </c>
      <c r="DD21" s="66">
        <f t="shared" si="67"/>
        <v>0</v>
      </c>
      <c r="DE21" s="75">
        <f t="shared" si="55"/>
        <v>0</v>
      </c>
      <c r="DF21" s="66">
        <f t="shared" si="68"/>
        <v>0</v>
      </c>
      <c r="DG21" s="66">
        <f t="shared" si="68"/>
        <v>0</v>
      </c>
      <c r="DH21" s="66">
        <f t="shared" si="68"/>
        <v>0</v>
      </c>
      <c r="DI21" s="66">
        <f t="shared" si="68"/>
        <v>0</v>
      </c>
      <c r="DJ21" s="66">
        <f t="shared" si="68"/>
        <v>0</v>
      </c>
      <c r="DK21" s="66">
        <f t="shared" si="68"/>
        <v>0</v>
      </c>
      <c r="DL21" s="66">
        <f t="shared" si="68"/>
        <v>0</v>
      </c>
      <c r="DM21" s="66">
        <f t="shared" si="68"/>
        <v>0</v>
      </c>
      <c r="DN21" s="66">
        <f t="shared" si="68"/>
        <v>0</v>
      </c>
      <c r="DO21" s="66">
        <f t="shared" si="68"/>
        <v>0</v>
      </c>
      <c r="DP21" s="66">
        <f t="shared" si="68"/>
        <v>0</v>
      </c>
      <c r="DQ21" s="66">
        <f t="shared" si="68"/>
        <v>0</v>
      </c>
      <c r="DR21" s="75">
        <f t="shared" si="57"/>
        <v>0</v>
      </c>
      <c r="DS21" s="66">
        <f t="shared" si="69"/>
        <v>0</v>
      </c>
      <c r="DT21" s="66">
        <f t="shared" si="69"/>
        <v>0</v>
      </c>
      <c r="DU21" s="66">
        <f t="shared" si="69"/>
        <v>0</v>
      </c>
      <c r="DV21" s="66">
        <f t="shared" si="69"/>
        <v>0</v>
      </c>
      <c r="DW21" s="66">
        <f t="shared" si="69"/>
        <v>0</v>
      </c>
      <c r="DX21" s="66">
        <f t="shared" si="69"/>
        <v>0</v>
      </c>
      <c r="DY21" s="66">
        <f t="shared" si="69"/>
        <v>0</v>
      </c>
      <c r="DZ21" s="66">
        <f t="shared" si="69"/>
        <v>0</v>
      </c>
      <c r="EA21" s="66">
        <f t="shared" si="69"/>
        <v>0</v>
      </c>
      <c r="EB21" s="66">
        <f t="shared" si="69"/>
        <v>0</v>
      </c>
      <c r="EC21" s="66">
        <f t="shared" si="69"/>
        <v>0</v>
      </c>
      <c r="ED21" s="66">
        <f t="shared" si="69"/>
        <v>0</v>
      </c>
      <c r="EE21" s="76">
        <f t="shared" si="59"/>
        <v>0</v>
      </c>
    </row>
    <row r="22" spans="1:135" x14ac:dyDescent="0.2">
      <c r="A22" s="19"/>
      <c r="D22" s="2" t="s">
        <v>74</v>
      </c>
      <c r="F22" s="66">
        <f t="shared" si="60"/>
        <v>0</v>
      </c>
      <c r="G22" s="66">
        <f t="shared" si="60"/>
        <v>0</v>
      </c>
      <c r="H22" s="66">
        <f t="shared" si="60"/>
        <v>0</v>
      </c>
      <c r="I22" s="66">
        <f t="shared" si="60"/>
        <v>0</v>
      </c>
      <c r="J22" s="66">
        <f t="shared" si="60"/>
        <v>0</v>
      </c>
      <c r="K22" s="66">
        <f t="shared" si="60"/>
        <v>0</v>
      </c>
      <c r="L22" s="66">
        <f t="shared" si="60"/>
        <v>0</v>
      </c>
      <c r="M22" s="66">
        <f t="shared" si="60"/>
        <v>0</v>
      </c>
      <c r="N22" s="66">
        <f t="shared" si="60"/>
        <v>0</v>
      </c>
      <c r="O22" s="66">
        <f t="shared" si="60"/>
        <v>0</v>
      </c>
      <c r="P22" s="66">
        <f t="shared" si="60"/>
        <v>0</v>
      </c>
      <c r="Q22" s="66">
        <f t="shared" si="60"/>
        <v>0</v>
      </c>
      <c r="R22" s="75">
        <f t="shared" si="41"/>
        <v>0</v>
      </c>
      <c r="S22" s="66">
        <f t="shared" si="61"/>
        <v>0</v>
      </c>
      <c r="T22" s="66">
        <f t="shared" si="61"/>
        <v>0</v>
      </c>
      <c r="U22" s="66">
        <f t="shared" si="61"/>
        <v>0</v>
      </c>
      <c r="V22" s="66">
        <f t="shared" si="61"/>
        <v>0</v>
      </c>
      <c r="W22" s="66">
        <f t="shared" si="61"/>
        <v>0</v>
      </c>
      <c r="X22" s="66">
        <f t="shared" si="61"/>
        <v>0</v>
      </c>
      <c r="Y22" s="66">
        <f t="shared" si="61"/>
        <v>0</v>
      </c>
      <c r="Z22" s="66">
        <f t="shared" si="61"/>
        <v>0</v>
      </c>
      <c r="AA22" s="66">
        <f t="shared" si="61"/>
        <v>0</v>
      </c>
      <c r="AB22" s="66">
        <f t="shared" si="61"/>
        <v>0</v>
      </c>
      <c r="AC22" s="66">
        <f t="shared" si="61"/>
        <v>0</v>
      </c>
      <c r="AD22" s="66">
        <f t="shared" si="61"/>
        <v>0</v>
      </c>
      <c r="AE22" s="75">
        <f t="shared" si="43"/>
        <v>0</v>
      </c>
      <c r="AF22" s="66">
        <f t="shared" si="62"/>
        <v>0</v>
      </c>
      <c r="AG22" s="66">
        <f t="shared" si="62"/>
        <v>0</v>
      </c>
      <c r="AH22" s="66">
        <f t="shared" si="62"/>
        <v>0</v>
      </c>
      <c r="AI22" s="66">
        <f t="shared" si="62"/>
        <v>0</v>
      </c>
      <c r="AJ22" s="66">
        <f t="shared" si="62"/>
        <v>0</v>
      </c>
      <c r="AK22" s="66">
        <f t="shared" si="62"/>
        <v>0</v>
      </c>
      <c r="AL22" s="66">
        <f t="shared" si="62"/>
        <v>0</v>
      </c>
      <c r="AM22" s="66">
        <f t="shared" si="62"/>
        <v>0</v>
      </c>
      <c r="AN22" s="66">
        <f t="shared" si="62"/>
        <v>0</v>
      </c>
      <c r="AO22" s="66">
        <f t="shared" si="62"/>
        <v>0</v>
      </c>
      <c r="AP22" s="66">
        <f t="shared" si="62"/>
        <v>0</v>
      </c>
      <c r="AQ22" s="66">
        <f t="shared" si="62"/>
        <v>0</v>
      </c>
      <c r="AR22" s="75">
        <f t="shared" si="45"/>
        <v>0</v>
      </c>
      <c r="AS22" s="66">
        <f t="shared" si="63"/>
        <v>0</v>
      </c>
      <c r="AT22" s="66">
        <f t="shared" si="63"/>
        <v>0</v>
      </c>
      <c r="AU22" s="66">
        <f t="shared" si="63"/>
        <v>0</v>
      </c>
      <c r="AV22" s="66">
        <f t="shared" si="63"/>
        <v>0</v>
      </c>
      <c r="AW22" s="66">
        <f t="shared" si="63"/>
        <v>0</v>
      </c>
      <c r="AX22" s="66">
        <f t="shared" si="63"/>
        <v>0</v>
      </c>
      <c r="AY22" s="66">
        <f t="shared" si="63"/>
        <v>0</v>
      </c>
      <c r="AZ22" s="66">
        <f t="shared" si="63"/>
        <v>0</v>
      </c>
      <c r="BA22" s="66">
        <f t="shared" si="63"/>
        <v>0</v>
      </c>
      <c r="BB22" s="66">
        <f t="shared" si="63"/>
        <v>0</v>
      </c>
      <c r="BC22" s="66">
        <f t="shared" si="63"/>
        <v>0</v>
      </c>
      <c r="BD22" s="66">
        <f t="shared" si="63"/>
        <v>0</v>
      </c>
      <c r="BE22" s="75">
        <f t="shared" si="47"/>
        <v>0</v>
      </c>
      <c r="BF22" s="66">
        <f t="shared" si="64"/>
        <v>0</v>
      </c>
      <c r="BG22" s="66">
        <f t="shared" si="64"/>
        <v>0</v>
      </c>
      <c r="BH22" s="66">
        <f t="shared" si="64"/>
        <v>0</v>
      </c>
      <c r="BI22" s="66">
        <f t="shared" si="64"/>
        <v>0</v>
      </c>
      <c r="BJ22" s="66">
        <f t="shared" si="64"/>
        <v>0</v>
      </c>
      <c r="BK22" s="66">
        <f t="shared" si="64"/>
        <v>0</v>
      </c>
      <c r="BL22" s="66">
        <f t="shared" si="64"/>
        <v>0</v>
      </c>
      <c r="BM22" s="66">
        <f t="shared" si="64"/>
        <v>0</v>
      </c>
      <c r="BN22" s="66">
        <f t="shared" si="64"/>
        <v>0</v>
      </c>
      <c r="BO22" s="66">
        <f t="shared" si="64"/>
        <v>0</v>
      </c>
      <c r="BP22" s="66">
        <f t="shared" si="64"/>
        <v>0</v>
      </c>
      <c r="BQ22" s="66">
        <f t="shared" si="64"/>
        <v>0</v>
      </c>
      <c r="BR22" s="75">
        <f t="shared" si="49"/>
        <v>0</v>
      </c>
      <c r="BS22" s="66">
        <f t="shared" si="65"/>
        <v>0</v>
      </c>
      <c r="BT22" s="66">
        <f t="shared" si="65"/>
        <v>0</v>
      </c>
      <c r="BU22" s="66">
        <f t="shared" si="65"/>
        <v>0</v>
      </c>
      <c r="BV22" s="66">
        <f t="shared" si="65"/>
        <v>0</v>
      </c>
      <c r="BW22" s="66">
        <f t="shared" si="65"/>
        <v>0</v>
      </c>
      <c r="BX22" s="66">
        <f t="shared" si="65"/>
        <v>0</v>
      </c>
      <c r="BY22" s="66">
        <f t="shared" si="65"/>
        <v>0</v>
      </c>
      <c r="BZ22" s="66">
        <f t="shared" si="65"/>
        <v>0</v>
      </c>
      <c r="CA22" s="66">
        <f t="shared" si="65"/>
        <v>0</v>
      </c>
      <c r="CB22" s="66">
        <f t="shared" si="65"/>
        <v>0</v>
      </c>
      <c r="CC22" s="66">
        <f t="shared" si="65"/>
        <v>0</v>
      </c>
      <c r="CD22" s="66">
        <f t="shared" si="65"/>
        <v>0</v>
      </c>
      <c r="CE22" s="75">
        <f t="shared" si="51"/>
        <v>0</v>
      </c>
      <c r="CF22" s="66">
        <f t="shared" si="66"/>
        <v>0</v>
      </c>
      <c r="CG22" s="66">
        <f t="shared" si="66"/>
        <v>0</v>
      </c>
      <c r="CH22" s="66">
        <f t="shared" si="66"/>
        <v>0</v>
      </c>
      <c r="CI22" s="66">
        <f t="shared" si="66"/>
        <v>0</v>
      </c>
      <c r="CJ22" s="66">
        <f t="shared" si="66"/>
        <v>0</v>
      </c>
      <c r="CK22" s="66">
        <f t="shared" si="66"/>
        <v>0</v>
      </c>
      <c r="CL22" s="66">
        <f t="shared" si="66"/>
        <v>0</v>
      </c>
      <c r="CM22" s="66">
        <f t="shared" si="66"/>
        <v>0</v>
      </c>
      <c r="CN22" s="66">
        <f t="shared" si="66"/>
        <v>0</v>
      </c>
      <c r="CO22" s="66">
        <f t="shared" si="66"/>
        <v>0</v>
      </c>
      <c r="CP22" s="66">
        <f t="shared" si="66"/>
        <v>0</v>
      </c>
      <c r="CQ22" s="66">
        <f t="shared" si="66"/>
        <v>0</v>
      </c>
      <c r="CR22" s="75">
        <f t="shared" si="53"/>
        <v>0</v>
      </c>
      <c r="CS22" s="66">
        <f t="shared" si="67"/>
        <v>0</v>
      </c>
      <c r="CT22" s="66">
        <f t="shared" si="67"/>
        <v>0</v>
      </c>
      <c r="CU22" s="66">
        <f t="shared" si="67"/>
        <v>0</v>
      </c>
      <c r="CV22" s="66">
        <f t="shared" si="67"/>
        <v>0</v>
      </c>
      <c r="CW22" s="66">
        <f t="shared" si="67"/>
        <v>0</v>
      </c>
      <c r="CX22" s="66">
        <f t="shared" si="67"/>
        <v>0</v>
      </c>
      <c r="CY22" s="66">
        <f t="shared" si="67"/>
        <v>0</v>
      </c>
      <c r="CZ22" s="66">
        <f t="shared" si="67"/>
        <v>0</v>
      </c>
      <c r="DA22" s="66">
        <f t="shared" si="67"/>
        <v>0</v>
      </c>
      <c r="DB22" s="66">
        <f t="shared" si="67"/>
        <v>0</v>
      </c>
      <c r="DC22" s="66">
        <f t="shared" si="67"/>
        <v>0</v>
      </c>
      <c r="DD22" s="66">
        <f t="shared" si="67"/>
        <v>0</v>
      </c>
      <c r="DE22" s="75">
        <f t="shared" si="55"/>
        <v>0</v>
      </c>
      <c r="DF22" s="66">
        <f t="shared" si="68"/>
        <v>0</v>
      </c>
      <c r="DG22" s="66">
        <f t="shared" si="68"/>
        <v>0</v>
      </c>
      <c r="DH22" s="66">
        <f t="shared" si="68"/>
        <v>0</v>
      </c>
      <c r="DI22" s="66">
        <f t="shared" si="68"/>
        <v>0</v>
      </c>
      <c r="DJ22" s="66">
        <f t="shared" si="68"/>
        <v>0</v>
      </c>
      <c r="DK22" s="66">
        <f t="shared" si="68"/>
        <v>0</v>
      </c>
      <c r="DL22" s="66">
        <f t="shared" si="68"/>
        <v>0</v>
      </c>
      <c r="DM22" s="66">
        <f t="shared" si="68"/>
        <v>0</v>
      </c>
      <c r="DN22" s="66">
        <f t="shared" si="68"/>
        <v>0</v>
      </c>
      <c r="DO22" s="66">
        <f t="shared" si="68"/>
        <v>0</v>
      </c>
      <c r="DP22" s="66">
        <f t="shared" si="68"/>
        <v>0</v>
      </c>
      <c r="DQ22" s="66">
        <f t="shared" si="68"/>
        <v>0</v>
      </c>
      <c r="DR22" s="75">
        <f t="shared" si="57"/>
        <v>0</v>
      </c>
      <c r="DS22" s="66">
        <f t="shared" si="69"/>
        <v>0</v>
      </c>
      <c r="DT22" s="66">
        <f t="shared" si="69"/>
        <v>0</v>
      </c>
      <c r="DU22" s="66">
        <f t="shared" si="69"/>
        <v>0</v>
      </c>
      <c r="DV22" s="66">
        <f t="shared" si="69"/>
        <v>0</v>
      </c>
      <c r="DW22" s="66">
        <f t="shared" si="69"/>
        <v>0</v>
      </c>
      <c r="DX22" s="66">
        <f t="shared" si="69"/>
        <v>0</v>
      </c>
      <c r="DY22" s="66">
        <f t="shared" si="69"/>
        <v>0</v>
      </c>
      <c r="DZ22" s="66">
        <f t="shared" si="69"/>
        <v>0</v>
      </c>
      <c r="EA22" s="66">
        <f t="shared" si="69"/>
        <v>0</v>
      </c>
      <c r="EB22" s="66">
        <f t="shared" si="69"/>
        <v>0</v>
      </c>
      <c r="EC22" s="66">
        <f t="shared" si="69"/>
        <v>0</v>
      </c>
      <c r="ED22" s="66">
        <f t="shared" si="69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F23" s="66">
        <f t="shared" si="60"/>
        <v>0</v>
      </c>
      <c r="G23" s="66">
        <f t="shared" si="60"/>
        <v>0</v>
      </c>
      <c r="H23" s="66">
        <f t="shared" si="60"/>
        <v>0</v>
      </c>
      <c r="I23" s="66">
        <f t="shared" si="60"/>
        <v>0</v>
      </c>
      <c r="J23" s="66">
        <f t="shared" si="60"/>
        <v>0</v>
      </c>
      <c r="K23" s="66">
        <f t="shared" si="60"/>
        <v>0</v>
      </c>
      <c r="L23" s="66">
        <f t="shared" si="60"/>
        <v>0</v>
      </c>
      <c r="M23" s="66">
        <f t="shared" si="60"/>
        <v>0</v>
      </c>
      <c r="N23" s="66">
        <f t="shared" si="60"/>
        <v>0</v>
      </c>
      <c r="O23" s="66">
        <f t="shared" si="60"/>
        <v>0</v>
      </c>
      <c r="P23" s="66">
        <f t="shared" si="60"/>
        <v>0</v>
      </c>
      <c r="Q23" s="66">
        <f t="shared" si="60"/>
        <v>0</v>
      </c>
      <c r="R23" s="75">
        <f t="shared" si="41"/>
        <v>0</v>
      </c>
      <c r="S23" s="66">
        <f t="shared" si="61"/>
        <v>0</v>
      </c>
      <c r="T23" s="66">
        <f t="shared" si="61"/>
        <v>0</v>
      </c>
      <c r="U23" s="66">
        <f t="shared" si="61"/>
        <v>0</v>
      </c>
      <c r="V23" s="66">
        <f t="shared" si="61"/>
        <v>0</v>
      </c>
      <c r="W23" s="66">
        <f t="shared" si="61"/>
        <v>0</v>
      </c>
      <c r="X23" s="66">
        <f t="shared" si="61"/>
        <v>0</v>
      </c>
      <c r="Y23" s="66">
        <f t="shared" si="61"/>
        <v>0</v>
      </c>
      <c r="Z23" s="66">
        <f t="shared" si="61"/>
        <v>0</v>
      </c>
      <c r="AA23" s="66">
        <f t="shared" si="61"/>
        <v>0</v>
      </c>
      <c r="AB23" s="66">
        <f t="shared" si="61"/>
        <v>0</v>
      </c>
      <c r="AC23" s="66">
        <f t="shared" si="61"/>
        <v>0</v>
      </c>
      <c r="AD23" s="66">
        <f t="shared" si="61"/>
        <v>0</v>
      </c>
      <c r="AE23" s="75">
        <f t="shared" si="43"/>
        <v>0</v>
      </c>
      <c r="AF23" s="66">
        <f t="shared" si="62"/>
        <v>0</v>
      </c>
      <c r="AG23" s="66">
        <f t="shared" si="62"/>
        <v>0</v>
      </c>
      <c r="AH23" s="66">
        <f t="shared" si="62"/>
        <v>0</v>
      </c>
      <c r="AI23" s="66">
        <f t="shared" si="62"/>
        <v>0</v>
      </c>
      <c r="AJ23" s="66">
        <f t="shared" si="62"/>
        <v>0</v>
      </c>
      <c r="AK23" s="66">
        <f t="shared" si="62"/>
        <v>0</v>
      </c>
      <c r="AL23" s="66">
        <f t="shared" si="62"/>
        <v>0</v>
      </c>
      <c r="AM23" s="66">
        <f t="shared" si="62"/>
        <v>0</v>
      </c>
      <c r="AN23" s="66">
        <f t="shared" si="62"/>
        <v>0</v>
      </c>
      <c r="AO23" s="66">
        <f t="shared" si="62"/>
        <v>0</v>
      </c>
      <c r="AP23" s="66">
        <f t="shared" si="62"/>
        <v>0</v>
      </c>
      <c r="AQ23" s="66">
        <f t="shared" si="62"/>
        <v>0</v>
      </c>
      <c r="AR23" s="75">
        <f t="shared" si="45"/>
        <v>0</v>
      </c>
      <c r="AS23" s="66">
        <f t="shared" si="63"/>
        <v>0</v>
      </c>
      <c r="AT23" s="66">
        <f t="shared" si="63"/>
        <v>0</v>
      </c>
      <c r="AU23" s="66">
        <f t="shared" si="63"/>
        <v>0</v>
      </c>
      <c r="AV23" s="66">
        <f t="shared" si="63"/>
        <v>0</v>
      </c>
      <c r="AW23" s="66">
        <f t="shared" si="63"/>
        <v>0</v>
      </c>
      <c r="AX23" s="66">
        <f t="shared" si="63"/>
        <v>0</v>
      </c>
      <c r="AY23" s="66">
        <f t="shared" si="63"/>
        <v>0</v>
      </c>
      <c r="AZ23" s="66">
        <f t="shared" si="63"/>
        <v>0</v>
      </c>
      <c r="BA23" s="66">
        <f t="shared" si="63"/>
        <v>0</v>
      </c>
      <c r="BB23" s="66">
        <f t="shared" si="63"/>
        <v>0</v>
      </c>
      <c r="BC23" s="66">
        <f t="shared" si="63"/>
        <v>0</v>
      </c>
      <c r="BD23" s="66">
        <f t="shared" si="63"/>
        <v>0</v>
      </c>
      <c r="BE23" s="75">
        <f t="shared" si="47"/>
        <v>0</v>
      </c>
      <c r="BF23" s="66">
        <f t="shared" si="64"/>
        <v>0</v>
      </c>
      <c r="BG23" s="66">
        <f t="shared" si="64"/>
        <v>0</v>
      </c>
      <c r="BH23" s="66">
        <f t="shared" si="64"/>
        <v>0</v>
      </c>
      <c r="BI23" s="66">
        <f t="shared" si="64"/>
        <v>0</v>
      </c>
      <c r="BJ23" s="66">
        <f t="shared" si="64"/>
        <v>0</v>
      </c>
      <c r="BK23" s="66">
        <f t="shared" si="64"/>
        <v>0</v>
      </c>
      <c r="BL23" s="66">
        <f t="shared" si="64"/>
        <v>0</v>
      </c>
      <c r="BM23" s="66">
        <f t="shared" si="64"/>
        <v>0</v>
      </c>
      <c r="BN23" s="66">
        <f t="shared" si="64"/>
        <v>0</v>
      </c>
      <c r="BO23" s="66">
        <f t="shared" si="64"/>
        <v>0</v>
      </c>
      <c r="BP23" s="66">
        <f t="shared" si="64"/>
        <v>0</v>
      </c>
      <c r="BQ23" s="66">
        <f t="shared" si="64"/>
        <v>0</v>
      </c>
      <c r="BR23" s="75">
        <f t="shared" si="49"/>
        <v>0</v>
      </c>
      <c r="BS23" s="66">
        <f t="shared" si="65"/>
        <v>0</v>
      </c>
      <c r="BT23" s="66">
        <f t="shared" si="65"/>
        <v>0</v>
      </c>
      <c r="BU23" s="66">
        <f t="shared" si="65"/>
        <v>0</v>
      </c>
      <c r="BV23" s="66">
        <f t="shared" si="65"/>
        <v>0</v>
      </c>
      <c r="BW23" s="66">
        <f t="shared" si="65"/>
        <v>0</v>
      </c>
      <c r="BX23" s="66">
        <f t="shared" si="65"/>
        <v>0</v>
      </c>
      <c r="BY23" s="66">
        <f t="shared" si="65"/>
        <v>0</v>
      </c>
      <c r="BZ23" s="66">
        <f t="shared" si="65"/>
        <v>0</v>
      </c>
      <c r="CA23" s="66">
        <f t="shared" si="65"/>
        <v>0</v>
      </c>
      <c r="CB23" s="66">
        <f t="shared" si="65"/>
        <v>0</v>
      </c>
      <c r="CC23" s="66">
        <f t="shared" si="65"/>
        <v>0</v>
      </c>
      <c r="CD23" s="66">
        <f t="shared" si="65"/>
        <v>0</v>
      </c>
      <c r="CE23" s="75">
        <f t="shared" si="51"/>
        <v>0</v>
      </c>
      <c r="CF23" s="66">
        <f t="shared" si="66"/>
        <v>0</v>
      </c>
      <c r="CG23" s="66">
        <f t="shared" si="66"/>
        <v>0</v>
      </c>
      <c r="CH23" s="66">
        <f t="shared" si="66"/>
        <v>0</v>
      </c>
      <c r="CI23" s="66">
        <f t="shared" si="66"/>
        <v>0</v>
      </c>
      <c r="CJ23" s="66">
        <f t="shared" si="66"/>
        <v>0</v>
      </c>
      <c r="CK23" s="66">
        <f t="shared" si="66"/>
        <v>0</v>
      </c>
      <c r="CL23" s="66">
        <f t="shared" si="66"/>
        <v>0</v>
      </c>
      <c r="CM23" s="66">
        <f t="shared" si="66"/>
        <v>0</v>
      </c>
      <c r="CN23" s="66">
        <f t="shared" si="66"/>
        <v>0</v>
      </c>
      <c r="CO23" s="66">
        <f t="shared" si="66"/>
        <v>0</v>
      </c>
      <c r="CP23" s="66">
        <f t="shared" si="66"/>
        <v>0</v>
      </c>
      <c r="CQ23" s="66">
        <f t="shared" si="66"/>
        <v>0</v>
      </c>
      <c r="CR23" s="75">
        <f t="shared" si="53"/>
        <v>0</v>
      </c>
      <c r="CS23" s="66">
        <f t="shared" si="67"/>
        <v>0</v>
      </c>
      <c r="CT23" s="66">
        <f t="shared" si="67"/>
        <v>0</v>
      </c>
      <c r="CU23" s="66">
        <f t="shared" si="67"/>
        <v>0</v>
      </c>
      <c r="CV23" s="66">
        <f t="shared" si="67"/>
        <v>0</v>
      </c>
      <c r="CW23" s="66">
        <f t="shared" si="67"/>
        <v>0</v>
      </c>
      <c r="CX23" s="66">
        <f t="shared" si="67"/>
        <v>0</v>
      </c>
      <c r="CY23" s="66">
        <f t="shared" si="67"/>
        <v>0</v>
      </c>
      <c r="CZ23" s="66">
        <f t="shared" si="67"/>
        <v>0</v>
      </c>
      <c r="DA23" s="66">
        <f t="shared" si="67"/>
        <v>0</v>
      </c>
      <c r="DB23" s="66">
        <f t="shared" si="67"/>
        <v>0</v>
      </c>
      <c r="DC23" s="66">
        <f t="shared" si="67"/>
        <v>0</v>
      </c>
      <c r="DD23" s="66">
        <f t="shared" si="67"/>
        <v>0</v>
      </c>
      <c r="DE23" s="75">
        <f t="shared" si="55"/>
        <v>0</v>
      </c>
      <c r="DF23" s="66">
        <f t="shared" si="68"/>
        <v>0</v>
      </c>
      <c r="DG23" s="66">
        <f t="shared" si="68"/>
        <v>0</v>
      </c>
      <c r="DH23" s="66">
        <f t="shared" si="68"/>
        <v>0</v>
      </c>
      <c r="DI23" s="66">
        <f t="shared" si="68"/>
        <v>0</v>
      </c>
      <c r="DJ23" s="66">
        <f t="shared" si="68"/>
        <v>0</v>
      </c>
      <c r="DK23" s="66">
        <f t="shared" si="68"/>
        <v>0</v>
      </c>
      <c r="DL23" s="66">
        <f t="shared" si="68"/>
        <v>0</v>
      </c>
      <c r="DM23" s="66">
        <f t="shared" si="68"/>
        <v>0</v>
      </c>
      <c r="DN23" s="66">
        <f t="shared" si="68"/>
        <v>0</v>
      </c>
      <c r="DO23" s="66">
        <f t="shared" si="68"/>
        <v>0</v>
      </c>
      <c r="DP23" s="66">
        <f t="shared" si="68"/>
        <v>0</v>
      </c>
      <c r="DQ23" s="66">
        <f t="shared" si="68"/>
        <v>0</v>
      </c>
      <c r="DR23" s="75">
        <f t="shared" si="57"/>
        <v>0</v>
      </c>
      <c r="DS23" s="66">
        <f t="shared" si="69"/>
        <v>0</v>
      </c>
      <c r="DT23" s="66">
        <f t="shared" si="69"/>
        <v>0</v>
      </c>
      <c r="DU23" s="66">
        <f t="shared" si="69"/>
        <v>0</v>
      </c>
      <c r="DV23" s="66">
        <f t="shared" si="69"/>
        <v>0</v>
      </c>
      <c r="DW23" s="66">
        <f t="shared" si="69"/>
        <v>0</v>
      </c>
      <c r="DX23" s="66">
        <f t="shared" si="69"/>
        <v>0</v>
      </c>
      <c r="DY23" s="66">
        <f t="shared" si="69"/>
        <v>0</v>
      </c>
      <c r="DZ23" s="66">
        <f t="shared" si="69"/>
        <v>0</v>
      </c>
      <c r="EA23" s="66">
        <f t="shared" si="69"/>
        <v>0</v>
      </c>
      <c r="EB23" s="66">
        <f t="shared" si="69"/>
        <v>0</v>
      </c>
      <c r="EC23" s="66">
        <f t="shared" si="69"/>
        <v>0</v>
      </c>
      <c r="ED23" s="66">
        <f t="shared" si="69"/>
        <v>0</v>
      </c>
      <c r="EE23" s="76">
        <f t="shared" si="59"/>
        <v>0</v>
      </c>
    </row>
    <row r="24" spans="1:135" x14ac:dyDescent="0.2">
      <c r="A24" s="2"/>
      <c r="D24" s="2" t="s">
        <v>76</v>
      </c>
      <c r="F24" s="66">
        <f t="shared" si="60"/>
        <v>0</v>
      </c>
      <c r="G24" s="66">
        <f t="shared" si="60"/>
        <v>0</v>
      </c>
      <c r="H24" s="66">
        <f t="shared" si="60"/>
        <v>0</v>
      </c>
      <c r="I24" s="66">
        <f t="shared" si="60"/>
        <v>0</v>
      </c>
      <c r="J24" s="66">
        <f t="shared" si="60"/>
        <v>0</v>
      </c>
      <c r="K24" s="66">
        <f t="shared" si="60"/>
        <v>0</v>
      </c>
      <c r="L24" s="66">
        <f t="shared" si="60"/>
        <v>0</v>
      </c>
      <c r="M24" s="66">
        <f t="shared" si="60"/>
        <v>0</v>
      </c>
      <c r="N24" s="66">
        <f t="shared" si="60"/>
        <v>0</v>
      </c>
      <c r="O24" s="66">
        <f t="shared" si="60"/>
        <v>0</v>
      </c>
      <c r="P24" s="66">
        <f t="shared" si="60"/>
        <v>0</v>
      </c>
      <c r="Q24" s="66">
        <f t="shared" si="60"/>
        <v>0</v>
      </c>
      <c r="R24" s="75">
        <f t="shared" si="41"/>
        <v>0</v>
      </c>
      <c r="S24" s="66">
        <f t="shared" si="61"/>
        <v>0</v>
      </c>
      <c r="T24" s="66">
        <f t="shared" si="61"/>
        <v>0</v>
      </c>
      <c r="U24" s="66">
        <f t="shared" si="61"/>
        <v>0</v>
      </c>
      <c r="V24" s="66">
        <f t="shared" si="61"/>
        <v>0</v>
      </c>
      <c r="W24" s="66">
        <f t="shared" si="61"/>
        <v>0</v>
      </c>
      <c r="X24" s="66">
        <f t="shared" si="61"/>
        <v>0</v>
      </c>
      <c r="Y24" s="66">
        <f t="shared" si="61"/>
        <v>0</v>
      </c>
      <c r="Z24" s="66">
        <f t="shared" si="61"/>
        <v>0</v>
      </c>
      <c r="AA24" s="66">
        <f t="shared" si="61"/>
        <v>0</v>
      </c>
      <c r="AB24" s="66">
        <f t="shared" si="61"/>
        <v>0</v>
      </c>
      <c r="AC24" s="66">
        <f t="shared" si="61"/>
        <v>0</v>
      </c>
      <c r="AD24" s="66">
        <f t="shared" si="61"/>
        <v>0</v>
      </c>
      <c r="AE24" s="75">
        <f t="shared" si="43"/>
        <v>0</v>
      </c>
      <c r="AF24" s="66">
        <f t="shared" si="62"/>
        <v>0</v>
      </c>
      <c r="AG24" s="66">
        <f t="shared" si="62"/>
        <v>0</v>
      </c>
      <c r="AH24" s="66">
        <f t="shared" si="62"/>
        <v>0</v>
      </c>
      <c r="AI24" s="66">
        <f t="shared" si="62"/>
        <v>0</v>
      </c>
      <c r="AJ24" s="66">
        <f t="shared" si="62"/>
        <v>0</v>
      </c>
      <c r="AK24" s="66">
        <f t="shared" si="62"/>
        <v>0</v>
      </c>
      <c r="AL24" s="66">
        <f t="shared" si="62"/>
        <v>0</v>
      </c>
      <c r="AM24" s="66">
        <f t="shared" si="62"/>
        <v>0</v>
      </c>
      <c r="AN24" s="66">
        <f t="shared" si="62"/>
        <v>0</v>
      </c>
      <c r="AO24" s="66">
        <f t="shared" si="62"/>
        <v>0</v>
      </c>
      <c r="AP24" s="66">
        <f t="shared" si="62"/>
        <v>0</v>
      </c>
      <c r="AQ24" s="66">
        <f t="shared" si="62"/>
        <v>0</v>
      </c>
      <c r="AR24" s="75">
        <f t="shared" si="45"/>
        <v>0</v>
      </c>
      <c r="AS24" s="66">
        <f t="shared" si="63"/>
        <v>0</v>
      </c>
      <c r="AT24" s="66">
        <f t="shared" si="63"/>
        <v>0</v>
      </c>
      <c r="AU24" s="66">
        <f t="shared" si="63"/>
        <v>0</v>
      </c>
      <c r="AV24" s="66">
        <f t="shared" si="63"/>
        <v>0</v>
      </c>
      <c r="AW24" s="66">
        <f t="shared" si="63"/>
        <v>0</v>
      </c>
      <c r="AX24" s="66">
        <f t="shared" si="63"/>
        <v>0</v>
      </c>
      <c r="AY24" s="66">
        <f t="shared" si="63"/>
        <v>0</v>
      </c>
      <c r="AZ24" s="66">
        <f t="shared" si="63"/>
        <v>0</v>
      </c>
      <c r="BA24" s="66">
        <f t="shared" si="63"/>
        <v>0</v>
      </c>
      <c r="BB24" s="66">
        <f t="shared" si="63"/>
        <v>0</v>
      </c>
      <c r="BC24" s="66">
        <f t="shared" si="63"/>
        <v>0</v>
      </c>
      <c r="BD24" s="66">
        <f t="shared" si="63"/>
        <v>0</v>
      </c>
      <c r="BE24" s="75">
        <f t="shared" si="47"/>
        <v>0</v>
      </c>
      <c r="BF24" s="66">
        <f t="shared" si="64"/>
        <v>0</v>
      </c>
      <c r="BG24" s="66">
        <f t="shared" si="64"/>
        <v>0</v>
      </c>
      <c r="BH24" s="66">
        <f t="shared" si="64"/>
        <v>0</v>
      </c>
      <c r="BI24" s="66">
        <f t="shared" si="64"/>
        <v>0</v>
      </c>
      <c r="BJ24" s="66">
        <f t="shared" si="64"/>
        <v>0</v>
      </c>
      <c r="BK24" s="66">
        <f t="shared" si="64"/>
        <v>0</v>
      </c>
      <c r="BL24" s="66">
        <f t="shared" si="64"/>
        <v>0</v>
      </c>
      <c r="BM24" s="66">
        <f t="shared" si="64"/>
        <v>0</v>
      </c>
      <c r="BN24" s="66">
        <f t="shared" si="64"/>
        <v>0</v>
      </c>
      <c r="BO24" s="66">
        <f t="shared" si="64"/>
        <v>0</v>
      </c>
      <c r="BP24" s="66">
        <f t="shared" si="64"/>
        <v>0</v>
      </c>
      <c r="BQ24" s="66">
        <f t="shared" si="64"/>
        <v>0</v>
      </c>
      <c r="BR24" s="75">
        <f t="shared" si="49"/>
        <v>0</v>
      </c>
      <c r="BS24" s="66">
        <f t="shared" si="65"/>
        <v>0</v>
      </c>
      <c r="BT24" s="66">
        <f t="shared" si="65"/>
        <v>0</v>
      </c>
      <c r="BU24" s="66">
        <f t="shared" si="65"/>
        <v>0</v>
      </c>
      <c r="BV24" s="66">
        <f t="shared" si="65"/>
        <v>0</v>
      </c>
      <c r="BW24" s="66">
        <f t="shared" si="65"/>
        <v>0</v>
      </c>
      <c r="BX24" s="66">
        <f t="shared" si="65"/>
        <v>0</v>
      </c>
      <c r="BY24" s="66">
        <f t="shared" si="65"/>
        <v>0</v>
      </c>
      <c r="BZ24" s="66">
        <f t="shared" si="65"/>
        <v>0</v>
      </c>
      <c r="CA24" s="66">
        <f t="shared" si="65"/>
        <v>0</v>
      </c>
      <c r="CB24" s="66">
        <f t="shared" si="65"/>
        <v>0</v>
      </c>
      <c r="CC24" s="66">
        <f t="shared" si="65"/>
        <v>0</v>
      </c>
      <c r="CD24" s="66">
        <f t="shared" si="65"/>
        <v>0</v>
      </c>
      <c r="CE24" s="75">
        <f t="shared" si="51"/>
        <v>0</v>
      </c>
      <c r="CF24" s="66">
        <f t="shared" si="66"/>
        <v>0</v>
      </c>
      <c r="CG24" s="66">
        <f t="shared" si="66"/>
        <v>0</v>
      </c>
      <c r="CH24" s="66">
        <f t="shared" si="66"/>
        <v>0</v>
      </c>
      <c r="CI24" s="66">
        <f t="shared" si="66"/>
        <v>0</v>
      </c>
      <c r="CJ24" s="66">
        <f t="shared" si="66"/>
        <v>0</v>
      </c>
      <c r="CK24" s="66">
        <f t="shared" si="66"/>
        <v>0</v>
      </c>
      <c r="CL24" s="66">
        <f t="shared" si="66"/>
        <v>0</v>
      </c>
      <c r="CM24" s="66">
        <f t="shared" si="66"/>
        <v>0</v>
      </c>
      <c r="CN24" s="66">
        <f t="shared" si="66"/>
        <v>0</v>
      </c>
      <c r="CO24" s="66">
        <f t="shared" si="66"/>
        <v>0</v>
      </c>
      <c r="CP24" s="66">
        <f t="shared" si="66"/>
        <v>0</v>
      </c>
      <c r="CQ24" s="66">
        <f t="shared" si="66"/>
        <v>0</v>
      </c>
      <c r="CR24" s="75">
        <f t="shared" si="53"/>
        <v>0</v>
      </c>
      <c r="CS24" s="66">
        <f t="shared" si="67"/>
        <v>0</v>
      </c>
      <c r="CT24" s="66">
        <f t="shared" si="67"/>
        <v>0</v>
      </c>
      <c r="CU24" s="66">
        <f t="shared" si="67"/>
        <v>0</v>
      </c>
      <c r="CV24" s="66">
        <f t="shared" si="67"/>
        <v>0</v>
      </c>
      <c r="CW24" s="66">
        <f t="shared" si="67"/>
        <v>0</v>
      </c>
      <c r="CX24" s="66">
        <f t="shared" si="67"/>
        <v>0</v>
      </c>
      <c r="CY24" s="66">
        <f t="shared" si="67"/>
        <v>0</v>
      </c>
      <c r="CZ24" s="66">
        <f t="shared" si="67"/>
        <v>0</v>
      </c>
      <c r="DA24" s="66">
        <f t="shared" si="67"/>
        <v>0</v>
      </c>
      <c r="DB24" s="66">
        <f t="shared" si="67"/>
        <v>0</v>
      </c>
      <c r="DC24" s="66">
        <f t="shared" si="67"/>
        <v>0</v>
      </c>
      <c r="DD24" s="66">
        <f t="shared" si="67"/>
        <v>0</v>
      </c>
      <c r="DE24" s="75">
        <f t="shared" si="55"/>
        <v>0</v>
      </c>
      <c r="DF24" s="66">
        <f t="shared" si="68"/>
        <v>0</v>
      </c>
      <c r="DG24" s="66">
        <f t="shared" si="68"/>
        <v>0</v>
      </c>
      <c r="DH24" s="66">
        <f t="shared" si="68"/>
        <v>0</v>
      </c>
      <c r="DI24" s="66">
        <f t="shared" si="68"/>
        <v>0</v>
      </c>
      <c r="DJ24" s="66">
        <f t="shared" si="68"/>
        <v>0</v>
      </c>
      <c r="DK24" s="66">
        <f t="shared" si="68"/>
        <v>0</v>
      </c>
      <c r="DL24" s="66">
        <f t="shared" si="68"/>
        <v>0</v>
      </c>
      <c r="DM24" s="66">
        <f t="shared" si="68"/>
        <v>0</v>
      </c>
      <c r="DN24" s="66">
        <f t="shared" si="68"/>
        <v>0</v>
      </c>
      <c r="DO24" s="66">
        <f t="shared" si="68"/>
        <v>0</v>
      </c>
      <c r="DP24" s="66">
        <f t="shared" si="68"/>
        <v>0</v>
      </c>
      <c r="DQ24" s="66">
        <f t="shared" si="68"/>
        <v>0</v>
      </c>
      <c r="DR24" s="75">
        <f t="shared" si="57"/>
        <v>0</v>
      </c>
      <c r="DS24" s="66">
        <f t="shared" si="69"/>
        <v>0</v>
      </c>
      <c r="DT24" s="66">
        <f t="shared" si="69"/>
        <v>0</v>
      </c>
      <c r="DU24" s="66">
        <f t="shared" si="69"/>
        <v>0</v>
      </c>
      <c r="DV24" s="66">
        <f t="shared" si="69"/>
        <v>0</v>
      </c>
      <c r="DW24" s="66">
        <f t="shared" si="69"/>
        <v>0</v>
      </c>
      <c r="DX24" s="66">
        <f t="shared" si="69"/>
        <v>0</v>
      </c>
      <c r="DY24" s="66">
        <f t="shared" si="69"/>
        <v>0</v>
      </c>
      <c r="DZ24" s="66">
        <f t="shared" si="69"/>
        <v>0</v>
      </c>
      <c r="EA24" s="66">
        <f t="shared" si="69"/>
        <v>0</v>
      </c>
      <c r="EB24" s="66">
        <f t="shared" si="69"/>
        <v>0</v>
      </c>
      <c r="EC24" s="66">
        <f t="shared" si="69"/>
        <v>0</v>
      </c>
      <c r="ED24" s="66">
        <f t="shared" si="69"/>
        <v>0</v>
      </c>
      <c r="EE24" s="76">
        <f t="shared" si="59"/>
        <v>0</v>
      </c>
    </row>
    <row r="25" spans="1:135" x14ac:dyDescent="0.2">
      <c r="A25" s="2"/>
      <c r="D25" s="2" t="s">
        <v>77</v>
      </c>
      <c r="F25" s="66">
        <f t="shared" si="60"/>
        <v>0</v>
      </c>
      <c r="G25" s="66">
        <f t="shared" si="60"/>
        <v>0</v>
      </c>
      <c r="H25" s="66">
        <f t="shared" si="60"/>
        <v>0</v>
      </c>
      <c r="I25" s="66">
        <f t="shared" si="60"/>
        <v>0</v>
      </c>
      <c r="J25" s="66">
        <f t="shared" si="60"/>
        <v>0</v>
      </c>
      <c r="K25" s="66">
        <f t="shared" si="60"/>
        <v>0</v>
      </c>
      <c r="L25" s="66">
        <f t="shared" si="60"/>
        <v>0</v>
      </c>
      <c r="M25" s="66">
        <f t="shared" si="60"/>
        <v>0</v>
      </c>
      <c r="N25" s="66">
        <f t="shared" si="60"/>
        <v>0</v>
      </c>
      <c r="O25" s="66">
        <f t="shared" si="60"/>
        <v>0</v>
      </c>
      <c r="P25" s="66">
        <f t="shared" si="60"/>
        <v>0</v>
      </c>
      <c r="Q25" s="66">
        <f t="shared" si="60"/>
        <v>0</v>
      </c>
      <c r="R25" s="75">
        <f t="shared" si="41"/>
        <v>0</v>
      </c>
      <c r="S25" s="66">
        <f t="shared" si="61"/>
        <v>0</v>
      </c>
      <c r="T25" s="66">
        <f t="shared" si="61"/>
        <v>0</v>
      </c>
      <c r="U25" s="66">
        <f t="shared" si="61"/>
        <v>0</v>
      </c>
      <c r="V25" s="66">
        <f t="shared" si="61"/>
        <v>0</v>
      </c>
      <c r="W25" s="66">
        <f t="shared" si="61"/>
        <v>0</v>
      </c>
      <c r="X25" s="66">
        <f t="shared" si="61"/>
        <v>0</v>
      </c>
      <c r="Y25" s="66">
        <f t="shared" si="61"/>
        <v>0</v>
      </c>
      <c r="Z25" s="66">
        <f t="shared" si="61"/>
        <v>0</v>
      </c>
      <c r="AA25" s="66">
        <f t="shared" si="61"/>
        <v>0</v>
      </c>
      <c r="AB25" s="66">
        <f t="shared" si="61"/>
        <v>0</v>
      </c>
      <c r="AC25" s="66">
        <f t="shared" si="61"/>
        <v>0</v>
      </c>
      <c r="AD25" s="66">
        <f t="shared" si="61"/>
        <v>0</v>
      </c>
      <c r="AE25" s="75">
        <f t="shared" si="43"/>
        <v>0</v>
      </c>
      <c r="AF25" s="66">
        <f t="shared" si="62"/>
        <v>0</v>
      </c>
      <c r="AG25" s="66">
        <f t="shared" si="62"/>
        <v>0</v>
      </c>
      <c r="AH25" s="66">
        <f t="shared" si="62"/>
        <v>0</v>
      </c>
      <c r="AI25" s="66">
        <f t="shared" si="62"/>
        <v>0</v>
      </c>
      <c r="AJ25" s="66">
        <f t="shared" si="62"/>
        <v>0</v>
      </c>
      <c r="AK25" s="66">
        <f t="shared" si="62"/>
        <v>0</v>
      </c>
      <c r="AL25" s="66">
        <f t="shared" si="62"/>
        <v>0</v>
      </c>
      <c r="AM25" s="66">
        <f t="shared" si="62"/>
        <v>0</v>
      </c>
      <c r="AN25" s="66">
        <f t="shared" si="62"/>
        <v>0</v>
      </c>
      <c r="AO25" s="66">
        <f t="shared" si="62"/>
        <v>0</v>
      </c>
      <c r="AP25" s="66">
        <f t="shared" si="62"/>
        <v>0</v>
      </c>
      <c r="AQ25" s="66">
        <f t="shared" si="62"/>
        <v>0</v>
      </c>
      <c r="AR25" s="75">
        <f t="shared" si="45"/>
        <v>0</v>
      </c>
      <c r="AS25" s="66">
        <f t="shared" si="63"/>
        <v>0</v>
      </c>
      <c r="AT25" s="66">
        <f t="shared" si="63"/>
        <v>0</v>
      </c>
      <c r="AU25" s="66">
        <f t="shared" si="63"/>
        <v>0</v>
      </c>
      <c r="AV25" s="66">
        <f t="shared" si="63"/>
        <v>0</v>
      </c>
      <c r="AW25" s="66">
        <f t="shared" si="63"/>
        <v>0</v>
      </c>
      <c r="AX25" s="66">
        <f t="shared" si="63"/>
        <v>0</v>
      </c>
      <c r="AY25" s="66">
        <f t="shared" si="63"/>
        <v>0</v>
      </c>
      <c r="AZ25" s="66">
        <f t="shared" si="63"/>
        <v>0</v>
      </c>
      <c r="BA25" s="66">
        <f t="shared" si="63"/>
        <v>0</v>
      </c>
      <c r="BB25" s="66">
        <f t="shared" si="63"/>
        <v>0</v>
      </c>
      <c r="BC25" s="66">
        <f t="shared" si="63"/>
        <v>0</v>
      </c>
      <c r="BD25" s="66">
        <f t="shared" si="63"/>
        <v>0</v>
      </c>
      <c r="BE25" s="75">
        <f t="shared" si="47"/>
        <v>0</v>
      </c>
      <c r="BF25" s="66">
        <f t="shared" si="64"/>
        <v>0</v>
      </c>
      <c r="BG25" s="66">
        <f t="shared" si="64"/>
        <v>0</v>
      </c>
      <c r="BH25" s="66">
        <f t="shared" si="64"/>
        <v>0</v>
      </c>
      <c r="BI25" s="66">
        <f t="shared" si="64"/>
        <v>0</v>
      </c>
      <c r="BJ25" s="66">
        <f t="shared" si="64"/>
        <v>0</v>
      </c>
      <c r="BK25" s="66">
        <f t="shared" si="64"/>
        <v>0</v>
      </c>
      <c r="BL25" s="66">
        <f t="shared" si="64"/>
        <v>0</v>
      </c>
      <c r="BM25" s="66">
        <f t="shared" si="64"/>
        <v>0</v>
      </c>
      <c r="BN25" s="66">
        <f t="shared" si="64"/>
        <v>0</v>
      </c>
      <c r="BO25" s="66">
        <f t="shared" si="64"/>
        <v>0</v>
      </c>
      <c r="BP25" s="66">
        <f t="shared" si="64"/>
        <v>0</v>
      </c>
      <c r="BQ25" s="66">
        <f t="shared" si="64"/>
        <v>0</v>
      </c>
      <c r="BR25" s="75">
        <f t="shared" si="49"/>
        <v>0</v>
      </c>
      <c r="BS25" s="66">
        <f t="shared" si="65"/>
        <v>0</v>
      </c>
      <c r="BT25" s="66">
        <f t="shared" si="65"/>
        <v>0</v>
      </c>
      <c r="BU25" s="66">
        <f t="shared" si="65"/>
        <v>0</v>
      </c>
      <c r="BV25" s="66">
        <f t="shared" si="65"/>
        <v>0</v>
      </c>
      <c r="BW25" s="66">
        <f t="shared" si="65"/>
        <v>0</v>
      </c>
      <c r="BX25" s="66">
        <f t="shared" si="65"/>
        <v>0</v>
      </c>
      <c r="BY25" s="66">
        <f t="shared" si="65"/>
        <v>0</v>
      </c>
      <c r="BZ25" s="66">
        <f t="shared" si="65"/>
        <v>0</v>
      </c>
      <c r="CA25" s="66">
        <f t="shared" si="65"/>
        <v>0</v>
      </c>
      <c r="CB25" s="66">
        <f t="shared" si="65"/>
        <v>0</v>
      </c>
      <c r="CC25" s="66">
        <f t="shared" si="65"/>
        <v>0</v>
      </c>
      <c r="CD25" s="66">
        <f t="shared" si="65"/>
        <v>0</v>
      </c>
      <c r="CE25" s="75">
        <f t="shared" si="51"/>
        <v>0</v>
      </c>
      <c r="CF25" s="66">
        <f t="shared" si="66"/>
        <v>0</v>
      </c>
      <c r="CG25" s="66">
        <f t="shared" si="66"/>
        <v>0</v>
      </c>
      <c r="CH25" s="66">
        <f t="shared" si="66"/>
        <v>0</v>
      </c>
      <c r="CI25" s="66">
        <f t="shared" si="66"/>
        <v>0</v>
      </c>
      <c r="CJ25" s="66">
        <f t="shared" si="66"/>
        <v>0</v>
      </c>
      <c r="CK25" s="66">
        <f t="shared" si="66"/>
        <v>0</v>
      </c>
      <c r="CL25" s="66">
        <f t="shared" si="66"/>
        <v>0</v>
      </c>
      <c r="CM25" s="66">
        <f t="shared" si="66"/>
        <v>0</v>
      </c>
      <c r="CN25" s="66">
        <f t="shared" si="66"/>
        <v>0</v>
      </c>
      <c r="CO25" s="66">
        <f t="shared" si="66"/>
        <v>0</v>
      </c>
      <c r="CP25" s="66">
        <f t="shared" si="66"/>
        <v>0</v>
      </c>
      <c r="CQ25" s="66">
        <f t="shared" si="66"/>
        <v>0</v>
      </c>
      <c r="CR25" s="75">
        <f t="shared" si="53"/>
        <v>0</v>
      </c>
      <c r="CS25" s="66">
        <f t="shared" si="67"/>
        <v>0</v>
      </c>
      <c r="CT25" s="66">
        <f t="shared" si="67"/>
        <v>0</v>
      </c>
      <c r="CU25" s="66">
        <f t="shared" si="67"/>
        <v>0</v>
      </c>
      <c r="CV25" s="66">
        <f t="shared" si="67"/>
        <v>0</v>
      </c>
      <c r="CW25" s="66">
        <f t="shared" si="67"/>
        <v>0</v>
      </c>
      <c r="CX25" s="66">
        <f t="shared" si="67"/>
        <v>0</v>
      </c>
      <c r="CY25" s="66">
        <f t="shared" si="67"/>
        <v>0</v>
      </c>
      <c r="CZ25" s="66">
        <f t="shared" si="67"/>
        <v>0</v>
      </c>
      <c r="DA25" s="66">
        <f t="shared" si="67"/>
        <v>0</v>
      </c>
      <c r="DB25" s="66">
        <f t="shared" si="67"/>
        <v>0</v>
      </c>
      <c r="DC25" s="66">
        <f t="shared" si="67"/>
        <v>0</v>
      </c>
      <c r="DD25" s="66">
        <f t="shared" si="67"/>
        <v>0</v>
      </c>
      <c r="DE25" s="75">
        <f t="shared" si="55"/>
        <v>0</v>
      </c>
      <c r="DF25" s="66">
        <f t="shared" si="68"/>
        <v>0</v>
      </c>
      <c r="DG25" s="66">
        <f t="shared" si="68"/>
        <v>0</v>
      </c>
      <c r="DH25" s="66">
        <f t="shared" si="68"/>
        <v>0</v>
      </c>
      <c r="DI25" s="66">
        <f t="shared" si="68"/>
        <v>0</v>
      </c>
      <c r="DJ25" s="66">
        <f t="shared" si="68"/>
        <v>0</v>
      </c>
      <c r="DK25" s="66">
        <f t="shared" si="68"/>
        <v>0</v>
      </c>
      <c r="DL25" s="66">
        <f t="shared" si="68"/>
        <v>0</v>
      </c>
      <c r="DM25" s="66">
        <f t="shared" si="68"/>
        <v>0</v>
      </c>
      <c r="DN25" s="66">
        <f t="shared" si="68"/>
        <v>0</v>
      </c>
      <c r="DO25" s="66">
        <f t="shared" si="68"/>
        <v>0</v>
      </c>
      <c r="DP25" s="66">
        <f t="shared" si="68"/>
        <v>0</v>
      </c>
      <c r="DQ25" s="66">
        <f t="shared" si="68"/>
        <v>0</v>
      </c>
      <c r="DR25" s="75">
        <f t="shared" si="57"/>
        <v>0</v>
      </c>
      <c r="DS25" s="66">
        <f t="shared" si="69"/>
        <v>0</v>
      </c>
      <c r="DT25" s="66">
        <f t="shared" si="69"/>
        <v>0</v>
      </c>
      <c r="DU25" s="66">
        <f t="shared" si="69"/>
        <v>0</v>
      </c>
      <c r="DV25" s="66">
        <f t="shared" si="69"/>
        <v>0</v>
      </c>
      <c r="DW25" s="66">
        <f t="shared" si="69"/>
        <v>0</v>
      </c>
      <c r="DX25" s="66">
        <f t="shared" si="69"/>
        <v>0</v>
      </c>
      <c r="DY25" s="66">
        <f t="shared" si="69"/>
        <v>0</v>
      </c>
      <c r="DZ25" s="66">
        <f t="shared" si="69"/>
        <v>0</v>
      </c>
      <c r="EA25" s="66">
        <f t="shared" si="69"/>
        <v>0</v>
      </c>
      <c r="EB25" s="66">
        <f t="shared" si="69"/>
        <v>0</v>
      </c>
      <c r="EC25" s="66">
        <f t="shared" si="69"/>
        <v>0</v>
      </c>
      <c r="ED25" s="66">
        <f t="shared" si="69"/>
        <v>0</v>
      </c>
      <c r="EE25" s="76">
        <f t="shared" si="59"/>
        <v>0</v>
      </c>
    </row>
    <row r="26" spans="1:135" x14ac:dyDescent="0.2">
      <c r="A26" s="2"/>
      <c r="D26" s="2" t="s">
        <v>78</v>
      </c>
      <c r="F26" s="66">
        <f t="shared" si="60"/>
        <v>0</v>
      </c>
      <c r="G26" s="66">
        <f t="shared" si="60"/>
        <v>0</v>
      </c>
      <c r="H26" s="66">
        <f t="shared" si="60"/>
        <v>0</v>
      </c>
      <c r="I26" s="66">
        <f t="shared" si="60"/>
        <v>0</v>
      </c>
      <c r="J26" s="66">
        <f t="shared" si="60"/>
        <v>0</v>
      </c>
      <c r="K26" s="66">
        <f t="shared" si="60"/>
        <v>0</v>
      </c>
      <c r="L26" s="66">
        <f t="shared" si="60"/>
        <v>0</v>
      </c>
      <c r="M26" s="66">
        <f t="shared" si="60"/>
        <v>0</v>
      </c>
      <c r="N26" s="66">
        <f t="shared" si="60"/>
        <v>0</v>
      </c>
      <c r="O26" s="66">
        <f t="shared" si="60"/>
        <v>0</v>
      </c>
      <c r="P26" s="66">
        <f t="shared" si="60"/>
        <v>0</v>
      </c>
      <c r="Q26" s="66">
        <f t="shared" si="60"/>
        <v>0</v>
      </c>
      <c r="R26" s="75">
        <f t="shared" si="41"/>
        <v>0</v>
      </c>
      <c r="S26" s="66">
        <f t="shared" si="61"/>
        <v>0</v>
      </c>
      <c r="T26" s="66">
        <f t="shared" si="61"/>
        <v>0</v>
      </c>
      <c r="U26" s="66">
        <f t="shared" si="61"/>
        <v>0</v>
      </c>
      <c r="V26" s="66">
        <f t="shared" si="61"/>
        <v>0</v>
      </c>
      <c r="W26" s="66">
        <f t="shared" si="61"/>
        <v>0</v>
      </c>
      <c r="X26" s="66">
        <f t="shared" si="61"/>
        <v>0</v>
      </c>
      <c r="Y26" s="66">
        <f t="shared" si="61"/>
        <v>0</v>
      </c>
      <c r="Z26" s="66">
        <f t="shared" si="61"/>
        <v>0</v>
      </c>
      <c r="AA26" s="66">
        <f t="shared" si="61"/>
        <v>0</v>
      </c>
      <c r="AB26" s="66">
        <f t="shared" si="61"/>
        <v>0</v>
      </c>
      <c r="AC26" s="66">
        <f t="shared" si="61"/>
        <v>0</v>
      </c>
      <c r="AD26" s="66">
        <f t="shared" si="61"/>
        <v>0</v>
      </c>
      <c r="AE26" s="75">
        <f t="shared" si="43"/>
        <v>0</v>
      </c>
      <c r="AF26" s="66">
        <f t="shared" si="62"/>
        <v>0</v>
      </c>
      <c r="AG26" s="66">
        <f t="shared" si="62"/>
        <v>0</v>
      </c>
      <c r="AH26" s="66">
        <f t="shared" si="62"/>
        <v>0</v>
      </c>
      <c r="AI26" s="66">
        <f t="shared" si="62"/>
        <v>0</v>
      </c>
      <c r="AJ26" s="66">
        <f t="shared" si="62"/>
        <v>0</v>
      </c>
      <c r="AK26" s="66">
        <f t="shared" si="62"/>
        <v>0</v>
      </c>
      <c r="AL26" s="66">
        <f t="shared" si="62"/>
        <v>0</v>
      </c>
      <c r="AM26" s="66">
        <f t="shared" si="62"/>
        <v>0</v>
      </c>
      <c r="AN26" s="66">
        <f t="shared" si="62"/>
        <v>0</v>
      </c>
      <c r="AO26" s="66">
        <f t="shared" si="62"/>
        <v>0</v>
      </c>
      <c r="AP26" s="66">
        <f t="shared" si="62"/>
        <v>0</v>
      </c>
      <c r="AQ26" s="66">
        <f t="shared" si="62"/>
        <v>0</v>
      </c>
      <c r="AR26" s="75">
        <f t="shared" si="45"/>
        <v>0</v>
      </c>
      <c r="AS26" s="66">
        <f t="shared" si="63"/>
        <v>0</v>
      </c>
      <c r="AT26" s="66">
        <f t="shared" si="63"/>
        <v>0</v>
      </c>
      <c r="AU26" s="66">
        <f t="shared" si="63"/>
        <v>0</v>
      </c>
      <c r="AV26" s="66">
        <f t="shared" si="63"/>
        <v>0</v>
      </c>
      <c r="AW26" s="66">
        <f t="shared" si="63"/>
        <v>0</v>
      </c>
      <c r="AX26" s="66">
        <f t="shared" si="63"/>
        <v>0</v>
      </c>
      <c r="AY26" s="66">
        <f t="shared" si="63"/>
        <v>0</v>
      </c>
      <c r="AZ26" s="66">
        <f t="shared" si="63"/>
        <v>0</v>
      </c>
      <c r="BA26" s="66">
        <f t="shared" si="63"/>
        <v>0</v>
      </c>
      <c r="BB26" s="66">
        <f t="shared" si="63"/>
        <v>0</v>
      </c>
      <c r="BC26" s="66">
        <f t="shared" si="63"/>
        <v>0</v>
      </c>
      <c r="BD26" s="66">
        <f t="shared" si="63"/>
        <v>0</v>
      </c>
      <c r="BE26" s="75">
        <f t="shared" si="47"/>
        <v>0</v>
      </c>
      <c r="BF26" s="66">
        <f t="shared" si="64"/>
        <v>0</v>
      </c>
      <c r="BG26" s="66">
        <f t="shared" si="64"/>
        <v>0</v>
      </c>
      <c r="BH26" s="66">
        <f t="shared" si="64"/>
        <v>0</v>
      </c>
      <c r="BI26" s="66">
        <f t="shared" si="64"/>
        <v>0</v>
      </c>
      <c r="BJ26" s="66">
        <f t="shared" si="64"/>
        <v>0</v>
      </c>
      <c r="BK26" s="66">
        <f t="shared" si="64"/>
        <v>0</v>
      </c>
      <c r="BL26" s="66">
        <f t="shared" si="64"/>
        <v>0</v>
      </c>
      <c r="BM26" s="66">
        <f t="shared" si="64"/>
        <v>0</v>
      </c>
      <c r="BN26" s="66">
        <f t="shared" si="64"/>
        <v>0</v>
      </c>
      <c r="BO26" s="66">
        <f t="shared" si="64"/>
        <v>0</v>
      </c>
      <c r="BP26" s="66">
        <f t="shared" si="64"/>
        <v>0</v>
      </c>
      <c r="BQ26" s="66">
        <f t="shared" si="64"/>
        <v>0</v>
      </c>
      <c r="BR26" s="75">
        <f t="shared" si="49"/>
        <v>0</v>
      </c>
      <c r="BS26" s="66">
        <f t="shared" si="65"/>
        <v>0</v>
      </c>
      <c r="BT26" s="66">
        <f t="shared" si="65"/>
        <v>0</v>
      </c>
      <c r="BU26" s="66">
        <f t="shared" si="65"/>
        <v>0</v>
      </c>
      <c r="BV26" s="66">
        <f t="shared" si="65"/>
        <v>0</v>
      </c>
      <c r="BW26" s="66">
        <f t="shared" si="65"/>
        <v>0</v>
      </c>
      <c r="BX26" s="66">
        <f t="shared" si="65"/>
        <v>0</v>
      </c>
      <c r="BY26" s="66">
        <f t="shared" si="65"/>
        <v>0</v>
      </c>
      <c r="BZ26" s="66">
        <f t="shared" si="65"/>
        <v>0</v>
      </c>
      <c r="CA26" s="66">
        <f t="shared" si="65"/>
        <v>0</v>
      </c>
      <c r="CB26" s="66">
        <f t="shared" si="65"/>
        <v>0</v>
      </c>
      <c r="CC26" s="66">
        <f t="shared" si="65"/>
        <v>0</v>
      </c>
      <c r="CD26" s="66">
        <f t="shared" si="65"/>
        <v>0</v>
      </c>
      <c r="CE26" s="75">
        <f t="shared" si="51"/>
        <v>0</v>
      </c>
      <c r="CF26" s="66">
        <f t="shared" si="66"/>
        <v>0</v>
      </c>
      <c r="CG26" s="66">
        <f t="shared" si="66"/>
        <v>0</v>
      </c>
      <c r="CH26" s="66">
        <f t="shared" si="66"/>
        <v>0</v>
      </c>
      <c r="CI26" s="66">
        <f t="shared" si="66"/>
        <v>0</v>
      </c>
      <c r="CJ26" s="66">
        <f t="shared" si="66"/>
        <v>0</v>
      </c>
      <c r="CK26" s="66">
        <f t="shared" si="66"/>
        <v>0</v>
      </c>
      <c r="CL26" s="66">
        <f t="shared" si="66"/>
        <v>0</v>
      </c>
      <c r="CM26" s="66">
        <f t="shared" si="66"/>
        <v>0</v>
      </c>
      <c r="CN26" s="66">
        <f t="shared" si="66"/>
        <v>0</v>
      </c>
      <c r="CO26" s="66">
        <f t="shared" si="66"/>
        <v>0</v>
      </c>
      <c r="CP26" s="66">
        <f t="shared" si="66"/>
        <v>0</v>
      </c>
      <c r="CQ26" s="66">
        <f t="shared" si="66"/>
        <v>0</v>
      </c>
      <c r="CR26" s="75">
        <f t="shared" si="53"/>
        <v>0</v>
      </c>
      <c r="CS26" s="66">
        <f t="shared" si="67"/>
        <v>0</v>
      </c>
      <c r="CT26" s="66">
        <f t="shared" si="67"/>
        <v>0</v>
      </c>
      <c r="CU26" s="66">
        <f t="shared" si="67"/>
        <v>0</v>
      </c>
      <c r="CV26" s="66">
        <f t="shared" si="67"/>
        <v>0</v>
      </c>
      <c r="CW26" s="66">
        <f t="shared" si="67"/>
        <v>0</v>
      </c>
      <c r="CX26" s="66">
        <f t="shared" si="67"/>
        <v>0</v>
      </c>
      <c r="CY26" s="66">
        <f t="shared" si="67"/>
        <v>0</v>
      </c>
      <c r="CZ26" s="66">
        <f t="shared" si="67"/>
        <v>0</v>
      </c>
      <c r="DA26" s="66">
        <f t="shared" si="67"/>
        <v>0</v>
      </c>
      <c r="DB26" s="66">
        <f t="shared" si="67"/>
        <v>0</v>
      </c>
      <c r="DC26" s="66">
        <f t="shared" si="67"/>
        <v>0</v>
      </c>
      <c r="DD26" s="66">
        <f t="shared" si="67"/>
        <v>0</v>
      </c>
      <c r="DE26" s="75">
        <f t="shared" si="55"/>
        <v>0</v>
      </c>
      <c r="DF26" s="66">
        <f t="shared" si="68"/>
        <v>0</v>
      </c>
      <c r="DG26" s="66">
        <f t="shared" si="68"/>
        <v>0</v>
      </c>
      <c r="DH26" s="66">
        <f t="shared" si="68"/>
        <v>0</v>
      </c>
      <c r="DI26" s="66">
        <f t="shared" si="68"/>
        <v>0</v>
      </c>
      <c r="DJ26" s="66">
        <f t="shared" si="68"/>
        <v>0</v>
      </c>
      <c r="DK26" s="66">
        <f t="shared" si="68"/>
        <v>0</v>
      </c>
      <c r="DL26" s="66">
        <f t="shared" si="68"/>
        <v>0</v>
      </c>
      <c r="DM26" s="66">
        <f t="shared" si="68"/>
        <v>0</v>
      </c>
      <c r="DN26" s="66">
        <f t="shared" si="68"/>
        <v>0</v>
      </c>
      <c r="DO26" s="66">
        <f t="shared" si="68"/>
        <v>0</v>
      </c>
      <c r="DP26" s="66">
        <f t="shared" si="68"/>
        <v>0</v>
      </c>
      <c r="DQ26" s="66">
        <f t="shared" si="68"/>
        <v>0</v>
      </c>
      <c r="DR26" s="75">
        <f t="shared" si="57"/>
        <v>0</v>
      </c>
      <c r="DS26" s="66">
        <f t="shared" si="69"/>
        <v>0</v>
      </c>
      <c r="DT26" s="66">
        <f t="shared" si="69"/>
        <v>0</v>
      </c>
      <c r="DU26" s="66">
        <f t="shared" si="69"/>
        <v>0</v>
      </c>
      <c r="DV26" s="66">
        <f t="shared" si="69"/>
        <v>0</v>
      </c>
      <c r="DW26" s="66">
        <f t="shared" si="69"/>
        <v>0</v>
      </c>
      <c r="DX26" s="66">
        <f t="shared" si="69"/>
        <v>0</v>
      </c>
      <c r="DY26" s="66">
        <f t="shared" si="69"/>
        <v>0</v>
      </c>
      <c r="DZ26" s="66">
        <f t="shared" si="69"/>
        <v>0</v>
      </c>
      <c r="EA26" s="66">
        <f t="shared" si="69"/>
        <v>0</v>
      </c>
      <c r="EB26" s="66">
        <f t="shared" si="69"/>
        <v>0</v>
      </c>
      <c r="EC26" s="66">
        <f t="shared" si="69"/>
        <v>0</v>
      </c>
      <c r="ED26" s="66">
        <f t="shared" si="69"/>
        <v>0</v>
      </c>
      <c r="EE26" s="76">
        <f t="shared" si="59"/>
        <v>0</v>
      </c>
    </row>
    <row r="27" spans="1:135" x14ac:dyDescent="0.2">
      <c r="A27" s="2"/>
      <c r="D27" s="2" t="s">
        <v>79</v>
      </c>
      <c r="F27" s="66">
        <f t="shared" si="60"/>
        <v>0</v>
      </c>
      <c r="G27" s="66">
        <f t="shared" si="60"/>
        <v>0</v>
      </c>
      <c r="H27" s="66">
        <f t="shared" si="60"/>
        <v>0</v>
      </c>
      <c r="I27" s="66">
        <f t="shared" si="60"/>
        <v>0</v>
      </c>
      <c r="J27" s="66">
        <f t="shared" si="60"/>
        <v>0</v>
      </c>
      <c r="K27" s="66">
        <f t="shared" si="60"/>
        <v>0</v>
      </c>
      <c r="L27" s="66">
        <f t="shared" si="60"/>
        <v>0</v>
      </c>
      <c r="M27" s="66">
        <f t="shared" si="60"/>
        <v>0</v>
      </c>
      <c r="N27" s="66">
        <f t="shared" si="60"/>
        <v>0</v>
      </c>
      <c r="O27" s="66">
        <f t="shared" si="60"/>
        <v>0</v>
      </c>
      <c r="P27" s="66">
        <f t="shared" si="60"/>
        <v>0</v>
      </c>
      <c r="Q27" s="66">
        <f t="shared" si="60"/>
        <v>0</v>
      </c>
      <c r="R27" s="75">
        <f t="shared" si="41"/>
        <v>0</v>
      </c>
      <c r="S27" s="66">
        <f t="shared" si="61"/>
        <v>0</v>
      </c>
      <c r="T27" s="66">
        <f t="shared" si="61"/>
        <v>0</v>
      </c>
      <c r="U27" s="66">
        <f t="shared" si="61"/>
        <v>0</v>
      </c>
      <c r="V27" s="66">
        <f t="shared" si="61"/>
        <v>0</v>
      </c>
      <c r="W27" s="66">
        <f t="shared" si="61"/>
        <v>0</v>
      </c>
      <c r="X27" s="66">
        <f t="shared" si="61"/>
        <v>0</v>
      </c>
      <c r="Y27" s="66">
        <f t="shared" si="61"/>
        <v>0</v>
      </c>
      <c r="Z27" s="66">
        <f t="shared" si="61"/>
        <v>0</v>
      </c>
      <c r="AA27" s="66">
        <f t="shared" si="61"/>
        <v>0</v>
      </c>
      <c r="AB27" s="66">
        <f t="shared" si="61"/>
        <v>0</v>
      </c>
      <c r="AC27" s="66">
        <f t="shared" si="61"/>
        <v>0</v>
      </c>
      <c r="AD27" s="66">
        <f t="shared" si="61"/>
        <v>0</v>
      </c>
      <c r="AE27" s="75">
        <f t="shared" si="43"/>
        <v>0</v>
      </c>
      <c r="AF27" s="66">
        <f t="shared" si="62"/>
        <v>0</v>
      </c>
      <c r="AG27" s="66">
        <f t="shared" si="62"/>
        <v>0</v>
      </c>
      <c r="AH27" s="66">
        <f t="shared" si="62"/>
        <v>0</v>
      </c>
      <c r="AI27" s="66">
        <f t="shared" si="62"/>
        <v>0</v>
      </c>
      <c r="AJ27" s="66">
        <f t="shared" si="62"/>
        <v>0</v>
      </c>
      <c r="AK27" s="66">
        <f t="shared" si="62"/>
        <v>0</v>
      </c>
      <c r="AL27" s="66">
        <f t="shared" si="62"/>
        <v>0</v>
      </c>
      <c r="AM27" s="66">
        <f t="shared" si="62"/>
        <v>0</v>
      </c>
      <c r="AN27" s="66">
        <f t="shared" si="62"/>
        <v>0</v>
      </c>
      <c r="AO27" s="66">
        <f t="shared" si="62"/>
        <v>0</v>
      </c>
      <c r="AP27" s="66">
        <f t="shared" si="62"/>
        <v>0</v>
      </c>
      <c r="AQ27" s="66">
        <f t="shared" si="62"/>
        <v>0</v>
      </c>
      <c r="AR27" s="75">
        <f t="shared" si="45"/>
        <v>0</v>
      </c>
      <c r="AS27" s="66">
        <f t="shared" si="63"/>
        <v>0</v>
      </c>
      <c r="AT27" s="66">
        <f t="shared" si="63"/>
        <v>0</v>
      </c>
      <c r="AU27" s="66">
        <f t="shared" si="63"/>
        <v>0</v>
      </c>
      <c r="AV27" s="66">
        <f t="shared" si="63"/>
        <v>0</v>
      </c>
      <c r="AW27" s="66">
        <f t="shared" si="63"/>
        <v>0</v>
      </c>
      <c r="AX27" s="66">
        <f t="shared" si="63"/>
        <v>0</v>
      </c>
      <c r="AY27" s="66">
        <f t="shared" si="63"/>
        <v>0</v>
      </c>
      <c r="AZ27" s="66">
        <f t="shared" si="63"/>
        <v>0</v>
      </c>
      <c r="BA27" s="66">
        <f t="shared" si="63"/>
        <v>0</v>
      </c>
      <c r="BB27" s="66">
        <f t="shared" si="63"/>
        <v>0</v>
      </c>
      <c r="BC27" s="66">
        <f t="shared" si="63"/>
        <v>0</v>
      </c>
      <c r="BD27" s="66">
        <f t="shared" si="63"/>
        <v>0</v>
      </c>
      <c r="BE27" s="75">
        <f t="shared" si="47"/>
        <v>0</v>
      </c>
      <c r="BF27" s="66">
        <f t="shared" si="64"/>
        <v>0</v>
      </c>
      <c r="BG27" s="66">
        <f t="shared" si="64"/>
        <v>0</v>
      </c>
      <c r="BH27" s="66">
        <f t="shared" si="64"/>
        <v>0</v>
      </c>
      <c r="BI27" s="66">
        <f t="shared" si="64"/>
        <v>0</v>
      </c>
      <c r="BJ27" s="66">
        <f t="shared" si="64"/>
        <v>0</v>
      </c>
      <c r="BK27" s="66">
        <f t="shared" si="64"/>
        <v>0</v>
      </c>
      <c r="BL27" s="66">
        <f t="shared" si="64"/>
        <v>0</v>
      </c>
      <c r="BM27" s="66">
        <f t="shared" si="64"/>
        <v>0</v>
      </c>
      <c r="BN27" s="66">
        <f t="shared" si="64"/>
        <v>0</v>
      </c>
      <c r="BO27" s="66">
        <f t="shared" si="64"/>
        <v>0</v>
      </c>
      <c r="BP27" s="66">
        <f t="shared" si="64"/>
        <v>0</v>
      </c>
      <c r="BQ27" s="66">
        <f t="shared" si="64"/>
        <v>0</v>
      </c>
      <c r="BR27" s="75">
        <f t="shared" si="49"/>
        <v>0</v>
      </c>
      <c r="BS27" s="66">
        <f t="shared" si="65"/>
        <v>0</v>
      </c>
      <c r="BT27" s="66">
        <f t="shared" si="65"/>
        <v>0</v>
      </c>
      <c r="BU27" s="66">
        <f t="shared" si="65"/>
        <v>0</v>
      </c>
      <c r="BV27" s="66">
        <f t="shared" si="65"/>
        <v>0</v>
      </c>
      <c r="BW27" s="66">
        <f t="shared" si="65"/>
        <v>0</v>
      </c>
      <c r="BX27" s="66">
        <f t="shared" si="65"/>
        <v>0</v>
      </c>
      <c r="BY27" s="66">
        <f t="shared" si="65"/>
        <v>0</v>
      </c>
      <c r="BZ27" s="66">
        <f t="shared" si="65"/>
        <v>0</v>
      </c>
      <c r="CA27" s="66">
        <f t="shared" si="65"/>
        <v>0</v>
      </c>
      <c r="CB27" s="66">
        <f t="shared" si="65"/>
        <v>0</v>
      </c>
      <c r="CC27" s="66">
        <f t="shared" si="65"/>
        <v>0</v>
      </c>
      <c r="CD27" s="66">
        <f t="shared" si="65"/>
        <v>0</v>
      </c>
      <c r="CE27" s="75">
        <f t="shared" si="51"/>
        <v>0</v>
      </c>
      <c r="CF27" s="66">
        <f t="shared" si="66"/>
        <v>0</v>
      </c>
      <c r="CG27" s="66">
        <f t="shared" si="66"/>
        <v>0</v>
      </c>
      <c r="CH27" s="66">
        <f t="shared" si="66"/>
        <v>0</v>
      </c>
      <c r="CI27" s="66">
        <f t="shared" si="66"/>
        <v>0</v>
      </c>
      <c r="CJ27" s="66">
        <f t="shared" si="66"/>
        <v>0</v>
      </c>
      <c r="CK27" s="66">
        <f t="shared" si="66"/>
        <v>0</v>
      </c>
      <c r="CL27" s="66">
        <f t="shared" si="66"/>
        <v>0</v>
      </c>
      <c r="CM27" s="66">
        <f t="shared" si="66"/>
        <v>0</v>
      </c>
      <c r="CN27" s="66">
        <f t="shared" si="66"/>
        <v>0</v>
      </c>
      <c r="CO27" s="66">
        <f t="shared" si="66"/>
        <v>0</v>
      </c>
      <c r="CP27" s="66">
        <f t="shared" si="66"/>
        <v>0</v>
      </c>
      <c r="CQ27" s="66">
        <f t="shared" si="66"/>
        <v>0</v>
      </c>
      <c r="CR27" s="75">
        <f t="shared" si="53"/>
        <v>0</v>
      </c>
      <c r="CS27" s="66">
        <f t="shared" si="67"/>
        <v>0</v>
      </c>
      <c r="CT27" s="66">
        <f t="shared" si="67"/>
        <v>0</v>
      </c>
      <c r="CU27" s="66">
        <f t="shared" si="67"/>
        <v>0</v>
      </c>
      <c r="CV27" s="66">
        <f t="shared" si="67"/>
        <v>0</v>
      </c>
      <c r="CW27" s="66">
        <f t="shared" si="67"/>
        <v>0</v>
      </c>
      <c r="CX27" s="66">
        <f t="shared" si="67"/>
        <v>0</v>
      </c>
      <c r="CY27" s="66">
        <f t="shared" si="67"/>
        <v>0</v>
      </c>
      <c r="CZ27" s="66">
        <f t="shared" si="67"/>
        <v>0</v>
      </c>
      <c r="DA27" s="66">
        <f t="shared" si="67"/>
        <v>0</v>
      </c>
      <c r="DB27" s="66">
        <f t="shared" si="67"/>
        <v>0</v>
      </c>
      <c r="DC27" s="66">
        <f t="shared" si="67"/>
        <v>0</v>
      </c>
      <c r="DD27" s="66">
        <f t="shared" si="67"/>
        <v>0</v>
      </c>
      <c r="DE27" s="75">
        <f t="shared" si="55"/>
        <v>0</v>
      </c>
      <c r="DF27" s="66">
        <f t="shared" si="68"/>
        <v>0</v>
      </c>
      <c r="DG27" s="66">
        <f t="shared" si="68"/>
        <v>0</v>
      </c>
      <c r="DH27" s="66">
        <f t="shared" si="68"/>
        <v>0</v>
      </c>
      <c r="DI27" s="66">
        <f t="shared" si="68"/>
        <v>0</v>
      </c>
      <c r="DJ27" s="66">
        <f t="shared" si="68"/>
        <v>0</v>
      </c>
      <c r="DK27" s="66">
        <f t="shared" si="68"/>
        <v>0</v>
      </c>
      <c r="DL27" s="66">
        <f t="shared" si="68"/>
        <v>0</v>
      </c>
      <c r="DM27" s="66">
        <f t="shared" si="68"/>
        <v>0</v>
      </c>
      <c r="DN27" s="66">
        <f t="shared" si="68"/>
        <v>0</v>
      </c>
      <c r="DO27" s="66">
        <f t="shared" si="68"/>
        <v>0</v>
      </c>
      <c r="DP27" s="66">
        <f t="shared" si="68"/>
        <v>0</v>
      </c>
      <c r="DQ27" s="66">
        <f t="shared" si="68"/>
        <v>0</v>
      </c>
      <c r="DR27" s="75">
        <f t="shared" si="57"/>
        <v>0</v>
      </c>
      <c r="DS27" s="66">
        <f t="shared" si="69"/>
        <v>0</v>
      </c>
      <c r="DT27" s="66">
        <f t="shared" si="69"/>
        <v>0</v>
      </c>
      <c r="DU27" s="66">
        <f t="shared" si="69"/>
        <v>0</v>
      </c>
      <c r="DV27" s="66">
        <f t="shared" si="69"/>
        <v>0</v>
      </c>
      <c r="DW27" s="66">
        <f t="shared" si="69"/>
        <v>0</v>
      </c>
      <c r="DX27" s="66">
        <f t="shared" si="69"/>
        <v>0</v>
      </c>
      <c r="DY27" s="66">
        <f t="shared" si="69"/>
        <v>0</v>
      </c>
      <c r="DZ27" s="66">
        <f t="shared" si="69"/>
        <v>0</v>
      </c>
      <c r="EA27" s="66">
        <f t="shared" si="69"/>
        <v>0</v>
      </c>
      <c r="EB27" s="66">
        <f t="shared" si="69"/>
        <v>0</v>
      </c>
      <c r="EC27" s="66">
        <f t="shared" si="69"/>
        <v>0</v>
      </c>
      <c r="ED27" s="66">
        <f t="shared" si="69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60"/>
        <v>0</v>
      </c>
      <c r="G28" s="66">
        <f t="shared" si="60"/>
        <v>0</v>
      </c>
      <c r="H28" s="66">
        <f t="shared" si="60"/>
        <v>0</v>
      </c>
      <c r="I28" s="66">
        <f t="shared" si="60"/>
        <v>0</v>
      </c>
      <c r="J28" s="66">
        <f t="shared" si="60"/>
        <v>0</v>
      </c>
      <c r="K28" s="66">
        <f t="shared" si="60"/>
        <v>0</v>
      </c>
      <c r="L28" s="66">
        <f t="shared" si="60"/>
        <v>0</v>
      </c>
      <c r="M28" s="66">
        <f t="shared" si="60"/>
        <v>0</v>
      </c>
      <c r="N28" s="66">
        <f t="shared" si="60"/>
        <v>0</v>
      </c>
      <c r="O28" s="66">
        <f t="shared" si="60"/>
        <v>0</v>
      </c>
      <c r="P28" s="66">
        <f t="shared" si="60"/>
        <v>0</v>
      </c>
      <c r="Q28" s="66">
        <f t="shared" si="60"/>
        <v>0</v>
      </c>
      <c r="R28" s="75">
        <f t="shared" si="41"/>
        <v>0</v>
      </c>
      <c r="S28" s="66">
        <f t="shared" si="61"/>
        <v>0</v>
      </c>
      <c r="T28" s="66">
        <f t="shared" si="61"/>
        <v>0</v>
      </c>
      <c r="U28" s="66">
        <f t="shared" si="61"/>
        <v>0</v>
      </c>
      <c r="V28" s="66">
        <f t="shared" si="61"/>
        <v>0</v>
      </c>
      <c r="W28" s="66">
        <f t="shared" si="61"/>
        <v>0</v>
      </c>
      <c r="X28" s="66">
        <f t="shared" si="61"/>
        <v>0</v>
      </c>
      <c r="Y28" s="66">
        <f t="shared" si="61"/>
        <v>0</v>
      </c>
      <c r="Z28" s="66">
        <f t="shared" si="61"/>
        <v>0</v>
      </c>
      <c r="AA28" s="66">
        <f t="shared" si="61"/>
        <v>0</v>
      </c>
      <c r="AB28" s="66">
        <f t="shared" si="61"/>
        <v>0</v>
      </c>
      <c r="AC28" s="66">
        <f t="shared" si="61"/>
        <v>0</v>
      </c>
      <c r="AD28" s="66">
        <f t="shared" si="61"/>
        <v>0</v>
      </c>
      <c r="AE28" s="75">
        <f t="shared" si="43"/>
        <v>0</v>
      </c>
      <c r="AF28" s="66">
        <f t="shared" ref="AF28:AG30" si="70">IF(AF$2&gt;=$B$18,$E28,0)</f>
        <v>0</v>
      </c>
      <c r="AG28" s="66">
        <f t="shared" si="70"/>
        <v>0</v>
      </c>
      <c r="AH28" s="66">
        <v>0</v>
      </c>
      <c r="AI28" s="66">
        <f t="shared" ref="AI28:AJ30" si="71">IF(AI$2&gt;=$B$18,$E28,0)</f>
        <v>0</v>
      </c>
      <c r="AJ28" s="66">
        <f t="shared" si="71"/>
        <v>0</v>
      </c>
      <c r="AK28" s="66">
        <v>0</v>
      </c>
      <c r="AL28" s="66">
        <f t="shared" ref="AL28:AM30" si="72">IF(AL$2&gt;=$B$18,$E28,0)</f>
        <v>0</v>
      </c>
      <c r="AM28" s="66">
        <f t="shared" si="72"/>
        <v>0</v>
      </c>
      <c r="AN28" s="66">
        <v>0</v>
      </c>
      <c r="AO28" s="66">
        <f t="shared" ref="AO28:AQ33" si="73">IF(AO$2&gt;=$B$18,$E28,0)</f>
        <v>0</v>
      </c>
      <c r="AP28" s="66">
        <f t="shared" si="73"/>
        <v>0</v>
      </c>
      <c r="AQ28" s="66">
        <f t="shared" si="73"/>
        <v>0</v>
      </c>
      <c r="AR28" s="75">
        <f t="shared" si="45"/>
        <v>0</v>
      </c>
      <c r="AS28" s="66">
        <f t="shared" si="63"/>
        <v>0</v>
      </c>
      <c r="AT28" s="66">
        <f t="shared" si="63"/>
        <v>0</v>
      </c>
      <c r="AU28" s="66">
        <f t="shared" si="63"/>
        <v>0</v>
      </c>
      <c r="AV28" s="66">
        <f t="shared" si="63"/>
        <v>0</v>
      </c>
      <c r="AW28" s="66">
        <f t="shared" si="63"/>
        <v>0</v>
      </c>
      <c r="AX28" s="66">
        <f t="shared" si="63"/>
        <v>0</v>
      </c>
      <c r="AY28" s="66">
        <f t="shared" si="63"/>
        <v>0</v>
      </c>
      <c r="AZ28" s="66">
        <f t="shared" si="63"/>
        <v>0</v>
      </c>
      <c r="BA28" s="66">
        <f t="shared" si="63"/>
        <v>0</v>
      </c>
      <c r="BB28" s="66">
        <f t="shared" si="63"/>
        <v>0</v>
      </c>
      <c r="BC28" s="66">
        <f t="shared" si="63"/>
        <v>0</v>
      </c>
      <c r="BD28" s="66">
        <f t="shared" si="63"/>
        <v>0</v>
      </c>
      <c r="BE28" s="75">
        <f t="shared" si="47"/>
        <v>0</v>
      </c>
      <c r="BF28" s="66">
        <f t="shared" si="64"/>
        <v>0</v>
      </c>
      <c r="BG28" s="66">
        <f t="shared" si="64"/>
        <v>0</v>
      </c>
      <c r="BH28" s="66">
        <f t="shared" si="64"/>
        <v>0</v>
      </c>
      <c r="BI28" s="66">
        <f t="shared" si="64"/>
        <v>0</v>
      </c>
      <c r="BJ28" s="66">
        <f t="shared" si="64"/>
        <v>0</v>
      </c>
      <c r="BK28" s="66">
        <f t="shared" si="64"/>
        <v>0</v>
      </c>
      <c r="BL28" s="66">
        <f t="shared" si="64"/>
        <v>0</v>
      </c>
      <c r="BM28" s="66">
        <f t="shared" si="64"/>
        <v>0</v>
      </c>
      <c r="BN28" s="66">
        <f t="shared" si="64"/>
        <v>0</v>
      </c>
      <c r="BO28" s="66">
        <f t="shared" si="64"/>
        <v>0</v>
      </c>
      <c r="BP28" s="66">
        <f t="shared" si="64"/>
        <v>0</v>
      </c>
      <c r="BQ28" s="66">
        <f t="shared" si="64"/>
        <v>0</v>
      </c>
      <c r="BR28" s="75">
        <f t="shared" si="49"/>
        <v>0</v>
      </c>
      <c r="BS28" s="66">
        <f t="shared" si="65"/>
        <v>0</v>
      </c>
      <c r="BT28" s="66">
        <f t="shared" si="65"/>
        <v>0</v>
      </c>
      <c r="BU28" s="66">
        <f t="shared" si="65"/>
        <v>0</v>
      </c>
      <c r="BV28" s="66">
        <f t="shared" si="65"/>
        <v>0</v>
      </c>
      <c r="BW28" s="66">
        <f t="shared" si="65"/>
        <v>0</v>
      </c>
      <c r="BX28" s="66">
        <f t="shared" si="65"/>
        <v>0</v>
      </c>
      <c r="BY28" s="66">
        <f t="shared" si="65"/>
        <v>0</v>
      </c>
      <c r="BZ28" s="66">
        <f t="shared" si="65"/>
        <v>0</v>
      </c>
      <c r="CA28" s="66">
        <f t="shared" si="65"/>
        <v>0</v>
      </c>
      <c r="CB28" s="66">
        <f t="shared" si="65"/>
        <v>0</v>
      </c>
      <c r="CC28" s="66">
        <f t="shared" si="65"/>
        <v>0</v>
      </c>
      <c r="CD28" s="66">
        <f t="shared" si="65"/>
        <v>0</v>
      </c>
      <c r="CE28" s="75">
        <f t="shared" si="51"/>
        <v>0</v>
      </c>
      <c r="CF28" s="66">
        <f t="shared" si="66"/>
        <v>0</v>
      </c>
      <c r="CG28" s="66">
        <f t="shared" si="66"/>
        <v>0</v>
      </c>
      <c r="CH28" s="66">
        <f t="shared" si="66"/>
        <v>0</v>
      </c>
      <c r="CI28" s="66">
        <f t="shared" si="66"/>
        <v>0</v>
      </c>
      <c r="CJ28" s="66">
        <f t="shared" si="66"/>
        <v>0</v>
      </c>
      <c r="CK28" s="66">
        <f t="shared" si="66"/>
        <v>0</v>
      </c>
      <c r="CL28" s="66">
        <f t="shared" si="66"/>
        <v>0</v>
      </c>
      <c r="CM28" s="66">
        <f t="shared" si="66"/>
        <v>0</v>
      </c>
      <c r="CN28" s="66">
        <f t="shared" si="66"/>
        <v>0</v>
      </c>
      <c r="CO28" s="66">
        <f t="shared" si="66"/>
        <v>0</v>
      </c>
      <c r="CP28" s="66">
        <f t="shared" si="66"/>
        <v>0</v>
      </c>
      <c r="CQ28" s="66">
        <f t="shared" si="66"/>
        <v>0</v>
      </c>
      <c r="CR28" s="75">
        <f t="shared" si="53"/>
        <v>0</v>
      </c>
      <c r="CS28" s="66">
        <f t="shared" si="67"/>
        <v>0</v>
      </c>
      <c r="CT28" s="66">
        <f t="shared" si="67"/>
        <v>0</v>
      </c>
      <c r="CU28" s="66">
        <f t="shared" si="67"/>
        <v>0</v>
      </c>
      <c r="CV28" s="66">
        <f t="shared" si="67"/>
        <v>0</v>
      </c>
      <c r="CW28" s="66">
        <f t="shared" si="67"/>
        <v>0</v>
      </c>
      <c r="CX28" s="66">
        <f t="shared" si="67"/>
        <v>0</v>
      </c>
      <c r="CY28" s="66">
        <f t="shared" si="67"/>
        <v>0</v>
      </c>
      <c r="CZ28" s="66">
        <f t="shared" si="67"/>
        <v>0</v>
      </c>
      <c r="DA28" s="66">
        <f t="shared" si="67"/>
        <v>0</v>
      </c>
      <c r="DB28" s="66">
        <f t="shared" si="67"/>
        <v>0</v>
      </c>
      <c r="DC28" s="66">
        <f t="shared" si="67"/>
        <v>0</v>
      </c>
      <c r="DD28" s="66">
        <f t="shared" si="67"/>
        <v>0</v>
      </c>
      <c r="DE28" s="75">
        <f t="shared" si="55"/>
        <v>0</v>
      </c>
      <c r="DF28" s="66">
        <f t="shared" si="68"/>
        <v>0</v>
      </c>
      <c r="DG28" s="66">
        <f t="shared" si="68"/>
        <v>0</v>
      </c>
      <c r="DH28" s="66">
        <f t="shared" si="68"/>
        <v>0</v>
      </c>
      <c r="DI28" s="66">
        <f t="shared" si="68"/>
        <v>0</v>
      </c>
      <c r="DJ28" s="66">
        <f t="shared" si="68"/>
        <v>0</v>
      </c>
      <c r="DK28" s="66">
        <f t="shared" si="68"/>
        <v>0</v>
      </c>
      <c r="DL28" s="66">
        <f t="shared" si="68"/>
        <v>0</v>
      </c>
      <c r="DM28" s="66">
        <f t="shared" si="68"/>
        <v>0</v>
      </c>
      <c r="DN28" s="66">
        <f t="shared" si="68"/>
        <v>0</v>
      </c>
      <c r="DO28" s="66">
        <f t="shared" si="68"/>
        <v>0</v>
      </c>
      <c r="DP28" s="66">
        <f t="shared" si="68"/>
        <v>0</v>
      </c>
      <c r="DQ28" s="66">
        <f t="shared" si="68"/>
        <v>0</v>
      </c>
      <c r="DR28" s="75">
        <f t="shared" si="57"/>
        <v>0</v>
      </c>
      <c r="DS28" s="66">
        <f t="shared" si="69"/>
        <v>0</v>
      </c>
      <c r="DT28" s="66">
        <f t="shared" si="69"/>
        <v>0</v>
      </c>
      <c r="DU28" s="66">
        <f t="shared" si="69"/>
        <v>0</v>
      </c>
      <c r="DV28" s="66">
        <f t="shared" si="69"/>
        <v>0</v>
      </c>
      <c r="DW28" s="66">
        <f t="shared" si="69"/>
        <v>0</v>
      </c>
      <c r="DX28" s="66">
        <f t="shared" si="69"/>
        <v>0</v>
      </c>
      <c r="DY28" s="66">
        <f t="shared" si="69"/>
        <v>0</v>
      </c>
      <c r="DZ28" s="66">
        <f t="shared" si="69"/>
        <v>0</v>
      </c>
      <c r="EA28" s="66">
        <f t="shared" si="69"/>
        <v>0</v>
      </c>
      <c r="EB28" s="66">
        <f t="shared" si="69"/>
        <v>0</v>
      </c>
      <c r="EC28" s="66">
        <f t="shared" si="69"/>
        <v>0</v>
      </c>
      <c r="ED28" s="66">
        <f t="shared" si="69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60"/>
        <v>0</v>
      </c>
      <c r="G29" s="66">
        <f t="shared" si="60"/>
        <v>0</v>
      </c>
      <c r="H29" s="66">
        <f t="shared" si="60"/>
        <v>0</v>
      </c>
      <c r="I29" s="66">
        <f t="shared" si="60"/>
        <v>0</v>
      </c>
      <c r="J29" s="66">
        <f t="shared" si="60"/>
        <v>0</v>
      </c>
      <c r="K29" s="66">
        <f t="shared" si="60"/>
        <v>0</v>
      </c>
      <c r="L29" s="66">
        <f t="shared" si="60"/>
        <v>0</v>
      </c>
      <c r="M29" s="66">
        <f t="shared" si="60"/>
        <v>0</v>
      </c>
      <c r="N29" s="66">
        <f t="shared" si="60"/>
        <v>0</v>
      </c>
      <c r="O29" s="66">
        <f t="shared" si="60"/>
        <v>0</v>
      </c>
      <c r="P29" s="66">
        <f t="shared" si="60"/>
        <v>0</v>
      </c>
      <c r="Q29" s="66">
        <f t="shared" si="60"/>
        <v>0</v>
      </c>
      <c r="R29" s="75">
        <f t="shared" si="41"/>
        <v>0</v>
      </c>
      <c r="S29" s="66">
        <f t="shared" si="61"/>
        <v>0</v>
      </c>
      <c r="T29" s="66">
        <f t="shared" si="61"/>
        <v>0</v>
      </c>
      <c r="U29" s="66">
        <f t="shared" si="61"/>
        <v>0</v>
      </c>
      <c r="V29" s="66">
        <f t="shared" si="61"/>
        <v>0</v>
      </c>
      <c r="W29" s="66">
        <f t="shared" si="61"/>
        <v>0</v>
      </c>
      <c r="X29" s="66">
        <f t="shared" si="61"/>
        <v>0</v>
      </c>
      <c r="Y29" s="66">
        <f t="shared" si="61"/>
        <v>0</v>
      </c>
      <c r="Z29" s="66">
        <f t="shared" si="61"/>
        <v>0</v>
      </c>
      <c r="AA29" s="66">
        <f t="shared" si="61"/>
        <v>0</v>
      </c>
      <c r="AB29" s="66">
        <f t="shared" si="61"/>
        <v>0</v>
      </c>
      <c r="AC29" s="66">
        <f t="shared" si="61"/>
        <v>0</v>
      </c>
      <c r="AD29" s="66">
        <f t="shared" si="61"/>
        <v>0</v>
      </c>
      <c r="AE29" s="75">
        <f t="shared" si="43"/>
        <v>0</v>
      </c>
      <c r="AF29" s="66">
        <f t="shared" si="70"/>
        <v>0</v>
      </c>
      <c r="AG29" s="66">
        <f t="shared" si="70"/>
        <v>0</v>
      </c>
      <c r="AH29" s="66">
        <v>0</v>
      </c>
      <c r="AI29" s="66">
        <f t="shared" si="71"/>
        <v>0</v>
      </c>
      <c r="AJ29" s="66">
        <f t="shared" si="71"/>
        <v>0</v>
      </c>
      <c r="AK29" s="66">
        <v>0</v>
      </c>
      <c r="AL29" s="66">
        <f t="shared" si="72"/>
        <v>0</v>
      </c>
      <c r="AM29" s="66">
        <f t="shared" si="72"/>
        <v>0</v>
      </c>
      <c r="AN29" s="66">
        <v>0</v>
      </c>
      <c r="AO29" s="66">
        <f t="shared" si="73"/>
        <v>0</v>
      </c>
      <c r="AP29" s="66">
        <f t="shared" si="73"/>
        <v>0</v>
      </c>
      <c r="AQ29" s="66">
        <f t="shared" si="73"/>
        <v>0</v>
      </c>
      <c r="AR29" s="75">
        <f t="shared" si="45"/>
        <v>0</v>
      </c>
      <c r="AS29" s="66">
        <f t="shared" si="63"/>
        <v>0</v>
      </c>
      <c r="AT29" s="66">
        <f t="shared" si="63"/>
        <v>0</v>
      </c>
      <c r="AU29" s="66">
        <f t="shared" si="63"/>
        <v>0</v>
      </c>
      <c r="AV29" s="66">
        <f t="shared" si="63"/>
        <v>0</v>
      </c>
      <c r="AW29" s="66">
        <f t="shared" si="63"/>
        <v>0</v>
      </c>
      <c r="AX29" s="66">
        <f t="shared" si="63"/>
        <v>0</v>
      </c>
      <c r="AY29" s="66">
        <f t="shared" si="63"/>
        <v>0</v>
      </c>
      <c r="AZ29" s="66">
        <f t="shared" si="63"/>
        <v>0</v>
      </c>
      <c r="BA29" s="66">
        <f t="shared" si="63"/>
        <v>0</v>
      </c>
      <c r="BB29" s="66">
        <f t="shared" si="63"/>
        <v>0</v>
      </c>
      <c r="BC29" s="66">
        <f t="shared" si="63"/>
        <v>0</v>
      </c>
      <c r="BD29" s="66">
        <f t="shared" si="63"/>
        <v>0</v>
      </c>
      <c r="BE29" s="75">
        <f t="shared" si="47"/>
        <v>0</v>
      </c>
      <c r="BF29" s="66">
        <f t="shared" si="64"/>
        <v>0</v>
      </c>
      <c r="BG29" s="66">
        <f t="shared" si="64"/>
        <v>0</v>
      </c>
      <c r="BH29" s="66">
        <f t="shared" si="64"/>
        <v>0</v>
      </c>
      <c r="BI29" s="66">
        <f t="shared" si="64"/>
        <v>0</v>
      </c>
      <c r="BJ29" s="66">
        <f t="shared" si="64"/>
        <v>0</v>
      </c>
      <c r="BK29" s="66">
        <f t="shared" si="64"/>
        <v>0</v>
      </c>
      <c r="BL29" s="66">
        <f t="shared" si="64"/>
        <v>0</v>
      </c>
      <c r="BM29" s="66">
        <f t="shared" si="64"/>
        <v>0</v>
      </c>
      <c r="BN29" s="66">
        <f t="shared" si="64"/>
        <v>0</v>
      </c>
      <c r="BO29" s="66">
        <f t="shared" si="64"/>
        <v>0</v>
      </c>
      <c r="BP29" s="66">
        <f t="shared" si="64"/>
        <v>0</v>
      </c>
      <c r="BQ29" s="66">
        <f t="shared" si="64"/>
        <v>0</v>
      </c>
      <c r="BR29" s="75">
        <f t="shared" si="49"/>
        <v>0</v>
      </c>
      <c r="BS29" s="66">
        <f t="shared" si="65"/>
        <v>0</v>
      </c>
      <c r="BT29" s="66">
        <f t="shared" si="65"/>
        <v>0</v>
      </c>
      <c r="BU29" s="66">
        <f t="shared" si="65"/>
        <v>0</v>
      </c>
      <c r="BV29" s="66">
        <f t="shared" si="65"/>
        <v>0</v>
      </c>
      <c r="BW29" s="66">
        <f t="shared" si="65"/>
        <v>0</v>
      </c>
      <c r="BX29" s="66">
        <f t="shared" si="65"/>
        <v>0</v>
      </c>
      <c r="BY29" s="66">
        <f t="shared" si="65"/>
        <v>0</v>
      </c>
      <c r="BZ29" s="66">
        <f t="shared" si="65"/>
        <v>0</v>
      </c>
      <c r="CA29" s="66">
        <f t="shared" si="65"/>
        <v>0</v>
      </c>
      <c r="CB29" s="66">
        <f t="shared" si="65"/>
        <v>0</v>
      </c>
      <c r="CC29" s="66">
        <f t="shared" si="65"/>
        <v>0</v>
      </c>
      <c r="CD29" s="66">
        <f t="shared" si="65"/>
        <v>0</v>
      </c>
      <c r="CE29" s="75">
        <f t="shared" si="51"/>
        <v>0</v>
      </c>
      <c r="CF29" s="66">
        <f t="shared" si="66"/>
        <v>0</v>
      </c>
      <c r="CG29" s="66">
        <f t="shared" si="66"/>
        <v>0</v>
      </c>
      <c r="CH29" s="66">
        <f t="shared" si="66"/>
        <v>0</v>
      </c>
      <c r="CI29" s="66">
        <f t="shared" si="66"/>
        <v>0</v>
      </c>
      <c r="CJ29" s="66">
        <f t="shared" si="66"/>
        <v>0</v>
      </c>
      <c r="CK29" s="66">
        <f t="shared" si="66"/>
        <v>0</v>
      </c>
      <c r="CL29" s="66">
        <f t="shared" si="66"/>
        <v>0</v>
      </c>
      <c r="CM29" s="66">
        <f t="shared" si="66"/>
        <v>0</v>
      </c>
      <c r="CN29" s="66">
        <f t="shared" si="66"/>
        <v>0</v>
      </c>
      <c r="CO29" s="66">
        <f t="shared" si="66"/>
        <v>0</v>
      </c>
      <c r="CP29" s="66">
        <f t="shared" si="66"/>
        <v>0</v>
      </c>
      <c r="CQ29" s="66">
        <f t="shared" si="66"/>
        <v>0</v>
      </c>
      <c r="CR29" s="75">
        <f t="shared" si="53"/>
        <v>0</v>
      </c>
      <c r="CS29" s="66">
        <f t="shared" si="67"/>
        <v>0</v>
      </c>
      <c r="CT29" s="66">
        <f t="shared" si="67"/>
        <v>0</v>
      </c>
      <c r="CU29" s="66">
        <f t="shared" si="67"/>
        <v>0</v>
      </c>
      <c r="CV29" s="66">
        <f t="shared" si="67"/>
        <v>0</v>
      </c>
      <c r="CW29" s="66">
        <f t="shared" si="67"/>
        <v>0</v>
      </c>
      <c r="CX29" s="66">
        <f t="shared" si="67"/>
        <v>0</v>
      </c>
      <c r="CY29" s="66">
        <f t="shared" si="67"/>
        <v>0</v>
      </c>
      <c r="CZ29" s="66">
        <f t="shared" si="67"/>
        <v>0</v>
      </c>
      <c r="DA29" s="66">
        <f t="shared" si="67"/>
        <v>0</v>
      </c>
      <c r="DB29" s="66">
        <f t="shared" si="67"/>
        <v>0</v>
      </c>
      <c r="DC29" s="66">
        <f t="shared" si="67"/>
        <v>0</v>
      </c>
      <c r="DD29" s="66">
        <f t="shared" si="67"/>
        <v>0</v>
      </c>
      <c r="DE29" s="75">
        <f t="shared" si="55"/>
        <v>0</v>
      </c>
      <c r="DF29" s="66">
        <f t="shared" si="68"/>
        <v>0</v>
      </c>
      <c r="DG29" s="66">
        <f t="shared" si="68"/>
        <v>0</v>
      </c>
      <c r="DH29" s="66">
        <f t="shared" si="68"/>
        <v>0</v>
      </c>
      <c r="DI29" s="66">
        <f t="shared" si="68"/>
        <v>0</v>
      </c>
      <c r="DJ29" s="66">
        <f t="shared" si="68"/>
        <v>0</v>
      </c>
      <c r="DK29" s="66">
        <f t="shared" si="68"/>
        <v>0</v>
      </c>
      <c r="DL29" s="66">
        <f t="shared" si="68"/>
        <v>0</v>
      </c>
      <c r="DM29" s="66">
        <f t="shared" si="68"/>
        <v>0</v>
      </c>
      <c r="DN29" s="66">
        <f t="shared" si="68"/>
        <v>0</v>
      </c>
      <c r="DO29" s="66">
        <f t="shared" si="68"/>
        <v>0</v>
      </c>
      <c r="DP29" s="66">
        <f t="shared" si="68"/>
        <v>0</v>
      </c>
      <c r="DQ29" s="66">
        <f t="shared" si="68"/>
        <v>0</v>
      </c>
      <c r="DR29" s="75">
        <f t="shared" si="57"/>
        <v>0</v>
      </c>
      <c r="DS29" s="66">
        <f t="shared" si="69"/>
        <v>0</v>
      </c>
      <c r="DT29" s="66">
        <f t="shared" si="69"/>
        <v>0</v>
      </c>
      <c r="DU29" s="66">
        <f t="shared" si="69"/>
        <v>0</v>
      </c>
      <c r="DV29" s="66">
        <f t="shared" si="69"/>
        <v>0</v>
      </c>
      <c r="DW29" s="66">
        <f t="shared" si="69"/>
        <v>0</v>
      </c>
      <c r="DX29" s="66">
        <f t="shared" si="69"/>
        <v>0</v>
      </c>
      <c r="DY29" s="66">
        <f t="shared" si="69"/>
        <v>0</v>
      </c>
      <c r="DZ29" s="66">
        <f t="shared" si="69"/>
        <v>0</v>
      </c>
      <c r="EA29" s="66">
        <f t="shared" si="69"/>
        <v>0</v>
      </c>
      <c r="EB29" s="66">
        <f t="shared" si="69"/>
        <v>0</v>
      </c>
      <c r="EC29" s="66">
        <f t="shared" si="69"/>
        <v>0</v>
      </c>
      <c r="ED29" s="66">
        <f t="shared" si="69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60"/>
        <v>0</v>
      </c>
      <c r="G30" s="66">
        <f t="shared" si="60"/>
        <v>0</v>
      </c>
      <c r="H30" s="66">
        <f t="shared" si="60"/>
        <v>0</v>
      </c>
      <c r="I30" s="66">
        <f t="shared" si="60"/>
        <v>0</v>
      </c>
      <c r="J30" s="66">
        <f t="shared" si="60"/>
        <v>0</v>
      </c>
      <c r="K30" s="66">
        <f t="shared" si="60"/>
        <v>0</v>
      </c>
      <c r="L30" s="66">
        <f t="shared" si="60"/>
        <v>0</v>
      </c>
      <c r="M30" s="66">
        <f t="shared" si="60"/>
        <v>0</v>
      </c>
      <c r="N30" s="66">
        <f t="shared" si="60"/>
        <v>0</v>
      </c>
      <c r="O30" s="66">
        <f t="shared" si="60"/>
        <v>0</v>
      </c>
      <c r="P30" s="66">
        <f t="shared" si="60"/>
        <v>0</v>
      </c>
      <c r="Q30" s="66">
        <f t="shared" si="60"/>
        <v>0</v>
      </c>
      <c r="R30" s="75">
        <f t="shared" si="41"/>
        <v>0</v>
      </c>
      <c r="S30" s="66">
        <f t="shared" si="61"/>
        <v>0</v>
      </c>
      <c r="T30" s="66">
        <f t="shared" si="61"/>
        <v>0</v>
      </c>
      <c r="U30" s="66">
        <f t="shared" si="61"/>
        <v>0</v>
      </c>
      <c r="V30" s="66">
        <f t="shared" si="61"/>
        <v>0</v>
      </c>
      <c r="W30" s="66">
        <f t="shared" si="61"/>
        <v>0</v>
      </c>
      <c r="X30" s="66">
        <f t="shared" si="61"/>
        <v>0</v>
      </c>
      <c r="Y30" s="66">
        <f t="shared" si="61"/>
        <v>0</v>
      </c>
      <c r="Z30" s="66">
        <f t="shared" si="61"/>
        <v>0</v>
      </c>
      <c r="AA30" s="66">
        <f t="shared" si="61"/>
        <v>0</v>
      </c>
      <c r="AB30" s="66">
        <f t="shared" si="61"/>
        <v>0</v>
      </c>
      <c r="AC30" s="66">
        <f t="shared" si="61"/>
        <v>0</v>
      </c>
      <c r="AD30" s="66">
        <f t="shared" si="61"/>
        <v>0</v>
      </c>
      <c r="AE30" s="75">
        <f t="shared" si="43"/>
        <v>0</v>
      </c>
      <c r="AF30" s="66">
        <f t="shared" si="70"/>
        <v>0</v>
      </c>
      <c r="AG30" s="66">
        <f t="shared" si="70"/>
        <v>0</v>
      </c>
      <c r="AH30" s="66">
        <v>0</v>
      </c>
      <c r="AI30" s="66">
        <f t="shared" si="71"/>
        <v>0</v>
      </c>
      <c r="AJ30" s="66">
        <f t="shared" si="71"/>
        <v>0</v>
      </c>
      <c r="AK30" s="66">
        <v>0</v>
      </c>
      <c r="AL30" s="66">
        <f t="shared" si="72"/>
        <v>0</v>
      </c>
      <c r="AM30" s="66">
        <f t="shared" si="72"/>
        <v>0</v>
      </c>
      <c r="AN30" s="66">
        <v>0</v>
      </c>
      <c r="AO30" s="66">
        <f t="shared" si="73"/>
        <v>0</v>
      </c>
      <c r="AP30" s="66">
        <f t="shared" si="73"/>
        <v>0</v>
      </c>
      <c r="AQ30" s="66">
        <f t="shared" si="73"/>
        <v>0</v>
      </c>
      <c r="AR30" s="75">
        <f t="shared" si="45"/>
        <v>0</v>
      </c>
      <c r="AS30" s="66">
        <f t="shared" si="63"/>
        <v>0</v>
      </c>
      <c r="AT30" s="66">
        <f t="shared" si="63"/>
        <v>0</v>
      </c>
      <c r="AU30" s="66">
        <f t="shared" si="63"/>
        <v>0</v>
      </c>
      <c r="AV30" s="66">
        <f t="shared" si="63"/>
        <v>0</v>
      </c>
      <c r="AW30" s="66">
        <f t="shared" si="63"/>
        <v>0</v>
      </c>
      <c r="AX30" s="66">
        <f t="shared" si="63"/>
        <v>0</v>
      </c>
      <c r="AY30" s="66">
        <f t="shared" si="63"/>
        <v>0</v>
      </c>
      <c r="AZ30" s="66">
        <f t="shared" si="63"/>
        <v>0</v>
      </c>
      <c r="BA30" s="66">
        <f t="shared" si="63"/>
        <v>0</v>
      </c>
      <c r="BB30" s="66">
        <f t="shared" si="63"/>
        <v>0</v>
      </c>
      <c r="BC30" s="66">
        <f t="shared" si="63"/>
        <v>0</v>
      </c>
      <c r="BD30" s="66">
        <f t="shared" si="63"/>
        <v>0</v>
      </c>
      <c r="BE30" s="75">
        <f t="shared" si="47"/>
        <v>0</v>
      </c>
      <c r="BF30" s="66">
        <f t="shared" si="64"/>
        <v>0</v>
      </c>
      <c r="BG30" s="66">
        <f t="shared" si="64"/>
        <v>0</v>
      </c>
      <c r="BH30" s="66">
        <f t="shared" si="64"/>
        <v>0</v>
      </c>
      <c r="BI30" s="66">
        <f t="shared" si="64"/>
        <v>0</v>
      </c>
      <c r="BJ30" s="66">
        <f t="shared" si="64"/>
        <v>0</v>
      </c>
      <c r="BK30" s="66">
        <f t="shared" si="64"/>
        <v>0</v>
      </c>
      <c r="BL30" s="66">
        <f t="shared" si="64"/>
        <v>0</v>
      </c>
      <c r="BM30" s="66">
        <f t="shared" si="64"/>
        <v>0</v>
      </c>
      <c r="BN30" s="66">
        <f t="shared" si="64"/>
        <v>0</v>
      </c>
      <c r="BO30" s="66">
        <f t="shared" si="64"/>
        <v>0</v>
      </c>
      <c r="BP30" s="66">
        <f t="shared" si="64"/>
        <v>0</v>
      </c>
      <c r="BQ30" s="66">
        <f t="shared" si="64"/>
        <v>0</v>
      </c>
      <c r="BR30" s="75">
        <f t="shared" si="49"/>
        <v>0</v>
      </c>
      <c r="BS30" s="66">
        <f t="shared" si="65"/>
        <v>0</v>
      </c>
      <c r="BT30" s="66">
        <f t="shared" si="65"/>
        <v>0</v>
      </c>
      <c r="BU30" s="66">
        <f t="shared" si="65"/>
        <v>0</v>
      </c>
      <c r="BV30" s="66">
        <f t="shared" si="65"/>
        <v>0</v>
      </c>
      <c r="BW30" s="66">
        <f t="shared" si="65"/>
        <v>0</v>
      </c>
      <c r="BX30" s="66">
        <f t="shared" si="65"/>
        <v>0</v>
      </c>
      <c r="BY30" s="66">
        <f t="shared" si="65"/>
        <v>0</v>
      </c>
      <c r="BZ30" s="66">
        <f t="shared" si="65"/>
        <v>0</v>
      </c>
      <c r="CA30" s="66">
        <f t="shared" si="65"/>
        <v>0</v>
      </c>
      <c r="CB30" s="66">
        <f t="shared" si="65"/>
        <v>0</v>
      </c>
      <c r="CC30" s="66">
        <f t="shared" si="65"/>
        <v>0</v>
      </c>
      <c r="CD30" s="66">
        <f t="shared" si="65"/>
        <v>0</v>
      </c>
      <c r="CE30" s="75">
        <f t="shared" si="51"/>
        <v>0</v>
      </c>
      <c r="CF30" s="66">
        <f t="shared" si="66"/>
        <v>0</v>
      </c>
      <c r="CG30" s="66">
        <f t="shared" si="66"/>
        <v>0</v>
      </c>
      <c r="CH30" s="66">
        <f t="shared" si="66"/>
        <v>0</v>
      </c>
      <c r="CI30" s="66">
        <f t="shared" si="66"/>
        <v>0</v>
      </c>
      <c r="CJ30" s="66">
        <f t="shared" si="66"/>
        <v>0</v>
      </c>
      <c r="CK30" s="66">
        <f t="shared" si="66"/>
        <v>0</v>
      </c>
      <c r="CL30" s="66">
        <f t="shared" si="66"/>
        <v>0</v>
      </c>
      <c r="CM30" s="66">
        <f t="shared" si="66"/>
        <v>0</v>
      </c>
      <c r="CN30" s="66">
        <f t="shared" si="66"/>
        <v>0</v>
      </c>
      <c r="CO30" s="66">
        <f t="shared" si="66"/>
        <v>0</v>
      </c>
      <c r="CP30" s="66">
        <f t="shared" si="66"/>
        <v>0</v>
      </c>
      <c r="CQ30" s="66">
        <f t="shared" si="66"/>
        <v>0</v>
      </c>
      <c r="CR30" s="75">
        <f t="shared" si="53"/>
        <v>0</v>
      </c>
      <c r="CS30" s="66">
        <f t="shared" si="67"/>
        <v>0</v>
      </c>
      <c r="CT30" s="66">
        <f t="shared" si="67"/>
        <v>0</v>
      </c>
      <c r="CU30" s="66">
        <f t="shared" si="67"/>
        <v>0</v>
      </c>
      <c r="CV30" s="66">
        <f t="shared" si="67"/>
        <v>0</v>
      </c>
      <c r="CW30" s="66">
        <f t="shared" si="67"/>
        <v>0</v>
      </c>
      <c r="CX30" s="66">
        <f t="shared" si="67"/>
        <v>0</v>
      </c>
      <c r="CY30" s="66">
        <f t="shared" si="67"/>
        <v>0</v>
      </c>
      <c r="CZ30" s="66">
        <f t="shared" si="67"/>
        <v>0</v>
      </c>
      <c r="DA30" s="66">
        <f t="shared" si="67"/>
        <v>0</v>
      </c>
      <c r="DB30" s="66">
        <f t="shared" si="67"/>
        <v>0</v>
      </c>
      <c r="DC30" s="66">
        <f t="shared" si="67"/>
        <v>0</v>
      </c>
      <c r="DD30" s="66">
        <f t="shared" si="67"/>
        <v>0</v>
      </c>
      <c r="DE30" s="75">
        <f t="shared" si="55"/>
        <v>0</v>
      </c>
      <c r="DF30" s="66">
        <f t="shared" si="68"/>
        <v>0</v>
      </c>
      <c r="DG30" s="66">
        <f t="shared" si="68"/>
        <v>0</v>
      </c>
      <c r="DH30" s="66">
        <f t="shared" si="68"/>
        <v>0</v>
      </c>
      <c r="DI30" s="66">
        <f t="shared" si="68"/>
        <v>0</v>
      </c>
      <c r="DJ30" s="66">
        <f t="shared" si="68"/>
        <v>0</v>
      </c>
      <c r="DK30" s="66">
        <f t="shared" si="68"/>
        <v>0</v>
      </c>
      <c r="DL30" s="66">
        <f t="shared" si="68"/>
        <v>0</v>
      </c>
      <c r="DM30" s="66">
        <f t="shared" si="68"/>
        <v>0</v>
      </c>
      <c r="DN30" s="66">
        <f t="shared" si="68"/>
        <v>0</v>
      </c>
      <c r="DO30" s="66">
        <f t="shared" si="68"/>
        <v>0</v>
      </c>
      <c r="DP30" s="66">
        <f t="shared" si="68"/>
        <v>0</v>
      </c>
      <c r="DQ30" s="66">
        <f t="shared" si="68"/>
        <v>0</v>
      </c>
      <c r="DR30" s="75">
        <f t="shared" si="57"/>
        <v>0</v>
      </c>
      <c r="DS30" s="66">
        <f t="shared" si="69"/>
        <v>0</v>
      </c>
      <c r="DT30" s="66">
        <f t="shared" si="69"/>
        <v>0</v>
      </c>
      <c r="DU30" s="66">
        <f t="shared" si="69"/>
        <v>0</v>
      </c>
      <c r="DV30" s="66">
        <f t="shared" si="69"/>
        <v>0</v>
      </c>
      <c r="DW30" s="66">
        <f t="shared" si="69"/>
        <v>0</v>
      </c>
      <c r="DX30" s="66">
        <f t="shared" si="69"/>
        <v>0</v>
      </c>
      <c r="DY30" s="66">
        <f t="shared" si="69"/>
        <v>0</v>
      </c>
      <c r="DZ30" s="66">
        <f t="shared" si="69"/>
        <v>0</v>
      </c>
      <c r="EA30" s="66">
        <f t="shared" si="69"/>
        <v>0</v>
      </c>
      <c r="EB30" s="66">
        <f t="shared" si="69"/>
        <v>0</v>
      </c>
      <c r="EC30" s="66">
        <f t="shared" si="69"/>
        <v>0</v>
      </c>
      <c r="ED30" s="66">
        <f t="shared" si="69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60"/>
        <v>0</v>
      </c>
      <c r="G31" s="66">
        <f t="shared" si="60"/>
        <v>0</v>
      </c>
      <c r="H31" s="66">
        <f t="shared" si="60"/>
        <v>0</v>
      </c>
      <c r="I31" s="66">
        <f t="shared" si="60"/>
        <v>0</v>
      </c>
      <c r="J31" s="66">
        <f t="shared" si="60"/>
        <v>0</v>
      </c>
      <c r="K31" s="66">
        <f t="shared" si="60"/>
        <v>0</v>
      </c>
      <c r="L31" s="66">
        <f t="shared" si="60"/>
        <v>0</v>
      </c>
      <c r="M31" s="66">
        <f t="shared" si="60"/>
        <v>0</v>
      </c>
      <c r="N31" s="66">
        <f t="shared" si="60"/>
        <v>0</v>
      </c>
      <c r="O31" s="66">
        <f t="shared" si="60"/>
        <v>0</v>
      </c>
      <c r="P31" s="66">
        <f t="shared" si="60"/>
        <v>0</v>
      </c>
      <c r="Q31" s="66">
        <f t="shared" si="60"/>
        <v>0</v>
      </c>
      <c r="R31" s="75">
        <f t="shared" si="41"/>
        <v>0</v>
      </c>
      <c r="S31" s="66">
        <f t="shared" si="61"/>
        <v>0</v>
      </c>
      <c r="T31" s="66">
        <f t="shared" si="61"/>
        <v>0</v>
      </c>
      <c r="U31" s="66">
        <f t="shared" si="61"/>
        <v>0</v>
      </c>
      <c r="V31" s="66">
        <f t="shared" si="61"/>
        <v>0</v>
      </c>
      <c r="W31" s="66">
        <f t="shared" si="61"/>
        <v>0</v>
      </c>
      <c r="X31" s="66">
        <f t="shared" si="61"/>
        <v>0</v>
      </c>
      <c r="Y31" s="66">
        <f t="shared" si="61"/>
        <v>0</v>
      </c>
      <c r="Z31" s="66">
        <f t="shared" si="61"/>
        <v>0</v>
      </c>
      <c r="AA31" s="66">
        <f t="shared" si="61"/>
        <v>0</v>
      </c>
      <c r="AB31" s="66">
        <f t="shared" si="61"/>
        <v>0</v>
      </c>
      <c r="AC31" s="66">
        <f t="shared" si="61"/>
        <v>0</v>
      </c>
      <c r="AD31" s="66">
        <f t="shared" si="61"/>
        <v>0</v>
      </c>
      <c r="AE31" s="75">
        <f t="shared" si="43"/>
        <v>0</v>
      </c>
      <c r="AF31" s="66">
        <f>IF(AF$2&gt;=$B$18,$E31,0)</f>
        <v>0</v>
      </c>
      <c r="AG31" s="66">
        <v>0</v>
      </c>
      <c r="AH31" s="66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f>IF(AN$2&gt;=$B$18,$E31,0)</f>
        <v>0</v>
      </c>
      <c r="AO31" s="66">
        <f t="shared" si="73"/>
        <v>0</v>
      </c>
      <c r="AP31" s="66">
        <f t="shared" si="73"/>
        <v>0</v>
      </c>
      <c r="AQ31" s="66">
        <f t="shared" si="73"/>
        <v>0</v>
      </c>
      <c r="AR31" s="75">
        <f t="shared" si="45"/>
        <v>0</v>
      </c>
      <c r="AS31" s="66">
        <f t="shared" si="63"/>
        <v>0</v>
      </c>
      <c r="AT31" s="66">
        <f t="shared" si="63"/>
        <v>0</v>
      </c>
      <c r="AU31" s="66">
        <f t="shared" si="63"/>
        <v>0</v>
      </c>
      <c r="AV31" s="66">
        <f t="shared" si="63"/>
        <v>0</v>
      </c>
      <c r="AW31" s="66">
        <f t="shared" si="63"/>
        <v>0</v>
      </c>
      <c r="AX31" s="66">
        <f t="shared" si="63"/>
        <v>0</v>
      </c>
      <c r="AY31" s="66">
        <f t="shared" si="63"/>
        <v>0</v>
      </c>
      <c r="AZ31" s="66">
        <f t="shared" si="63"/>
        <v>0</v>
      </c>
      <c r="BA31" s="66">
        <f t="shared" si="63"/>
        <v>0</v>
      </c>
      <c r="BB31" s="66">
        <f t="shared" si="63"/>
        <v>0</v>
      </c>
      <c r="BC31" s="66">
        <f t="shared" si="63"/>
        <v>0</v>
      </c>
      <c r="BD31" s="66">
        <f t="shared" si="63"/>
        <v>0</v>
      </c>
      <c r="BE31" s="75">
        <f t="shared" si="47"/>
        <v>0</v>
      </c>
      <c r="BF31" s="66">
        <f t="shared" si="64"/>
        <v>0</v>
      </c>
      <c r="BG31" s="66">
        <f t="shared" si="64"/>
        <v>0</v>
      </c>
      <c r="BH31" s="66">
        <f t="shared" si="64"/>
        <v>0</v>
      </c>
      <c r="BI31" s="66">
        <f t="shared" si="64"/>
        <v>0</v>
      </c>
      <c r="BJ31" s="66">
        <f t="shared" si="64"/>
        <v>0</v>
      </c>
      <c r="BK31" s="66">
        <f t="shared" si="64"/>
        <v>0</v>
      </c>
      <c r="BL31" s="66">
        <f t="shared" si="64"/>
        <v>0</v>
      </c>
      <c r="BM31" s="66">
        <f t="shared" si="64"/>
        <v>0</v>
      </c>
      <c r="BN31" s="66">
        <f t="shared" si="64"/>
        <v>0</v>
      </c>
      <c r="BO31" s="66">
        <f t="shared" si="64"/>
        <v>0</v>
      </c>
      <c r="BP31" s="66">
        <f t="shared" si="64"/>
        <v>0</v>
      </c>
      <c r="BQ31" s="66">
        <f t="shared" si="64"/>
        <v>0</v>
      </c>
      <c r="BR31" s="75">
        <f t="shared" si="49"/>
        <v>0</v>
      </c>
      <c r="BS31" s="66">
        <f t="shared" si="65"/>
        <v>0</v>
      </c>
      <c r="BT31" s="66">
        <f t="shared" si="65"/>
        <v>0</v>
      </c>
      <c r="BU31" s="66">
        <f t="shared" si="65"/>
        <v>0</v>
      </c>
      <c r="BV31" s="66">
        <f t="shared" si="65"/>
        <v>0</v>
      </c>
      <c r="BW31" s="66">
        <f t="shared" si="65"/>
        <v>0</v>
      </c>
      <c r="BX31" s="66">
        <f t="shared" si="65"/>
        <v>0</v>
      </c>
      <c r="BY31" s="66">
        <f t="shared" si="65"/>
        <v>0</v>
      </c>
      <c r="BZ31" s="66">
        <f t="shared" si="65"/>
        <v>0</v>
      </c>
      <c r="CA31" s="66">
        <f t="shared" si="65"/>
        <v>0</v>
      </c>
      <c r="CB31" s="66">
        <f t="shared" si="65"/>
        <v>0</v>
      </c>
      <c r="CC31" s="66">
        <f t="shared" si="65"/>
        <v>0</v>
      </c>
      <c r="CD31" s="66">
        <f t="shared" si="65"/>
        <v>0</v>
      </c>
      <c r="CE31" s="75">
        <f t="shared" si="51"/>
        <v>0</v>
      </c>
      <c r="CF31" s="66">
        <f t="shared" si="66"/>
        <v>0</v>
      </c>
      <c r="CG31" s="66">
        <f t="shared" si="66"/>
        <v>0</v>
      </c>
      <c r="CH31" s="66">
        <f t="shared" si="66"/>
        <v>0</v>
      </c>
      <c r="CI31" s="66">
        <f t="shared" si="66"/>
        <v>0</v>
      </c>
      <c r="CJ31" s="66">
        <f t="shared" si="66"/>
        <v>0</v>
      </c>
      <c r="CK31" s="66">
        <f t="shared" si="66"/>
        <v>0</v>
      </c>
      <c r="CL31" s="66">
        <f t="shared" si="66"/>
        <v>0</v>
      </c>
      <c r="CM31" s="66">
        <f t="shared" si="66"/>
        <v>0</v>
      </c>
      <c r="CN31" s="66">
        <f t="shared" si="66"/>
        <v>0</v>
      </c>
      <c r="CO31" s="66">
        <f t="shared" si="66"/>
        <v>0</v>
      </c>
      <c r="CP31" s="66">
        <f t="shared" si="66"/>
        <v>0</v>
      </c>
      <c r="CQ31" s="66">
        <f t="shared" si="66"/>
        <v>0</v>
      </c>
      <c r="CR31" s="75">
        <f t="shared" si="53"/>
        <v>0</v>
      </c>
      <c r="CS31" s="66">
        <f t="shared" si="67"/>
        <v>0</v>
      </c>
      <c r="CT31" s="66">
        <f t="shared" si="67"/>
        <v>0</v>
      </c>
      <c r="CU31" s="66">
        <f t="shared" si="67"/>
        <v>0</v>
      </c>
      <c r="CV31" s="66">
        <f t="shared" si="67"/>
        <v>0</v>
      </c>
      <c r="CW31" s="66">
        <f t="shared" si="67"/>
        <v>0</v>
      </c>
      <c r="CX31" s="66">
        <f t="shared" si="67"/>
        <v>0</v>
      </c>
      <c r="CY31" s="66">
        <f t="shared" si="67"/>
        <v>0</v>
      </c>
      <c r="CZ31" s="66">
        <f t="shared" si="67"/>
        <v>0</v>
      </c>
      <c r="DA31" s="66">
        <f t="shared" si="67"/>
        <v>0</v>
      </c>
      <c r="DB31" s="66">
        <f t="shared" si="67"/>
        <v>0</v>
      </c>
      <c r="DC31" s="66">
        <f t="shared" si="67"/>
        <v>0</v>
      </c>
      <c r="DD31" s="66">
        <f t="shared" si="67"/>
        <v>0</v>
      </c>
      <c r="DE31" s="75">
        <f t="shared" si="55"/>
        <v>0</v>
      </c>
      <c r="DF31" s="66">
        <f t="shared" si="68"/>
        <v>0</v>
      </c>
      <c r="DG31" s="66">
        <f t="shared" si="68"/>
        <v>0</v>
      </c>
      <c r="DH31" s="66">
        <f t="shared" si="68"/>
        <v>0</v>
      </c>
      <c r="DI31" s="66">
        <f t="shared" si="68"/>
        <v>0</v>
      </c>
      <c r="DJ31" s="66">
        <f t="shared" si="68"/>
        <v>0</v>
      </c>
      <c r="DK31" s="66">
        <f t="shared" si="68"/>
        <v>0</v>
      </c>
      <c r="DL31" s="66">
        <f t="shared" si="68"/>
        <v>0</v>
      </c>
      <c r="DM31" s="66">
        <f t="shared" si="68"/>
        <v>0</v>
      </c>
      <c r="DN31" s="66">
        <f t="shared" si="68"/>
        <v>0</v>
      </c>
      <c r="DO31" s="66">
        <f t="shared" si="68"/>
        <v>0</v>
      </c>
      <c r="DP31" s="66">
        <f t="shared" si="68"/>
        <v>0</v>
      </c>
      <c r="DQ31" s="66">
        <f t="shared" si="68"/>
        <v>0</v>
      </c>
      <c r="DR31" s="75">
        <f t="shared" si="57"/>
        <v>0</v>
      </c>
      <c r="DS31" s="66">
        <f t="shared" si="69"/>
        <v>0</v>
      </c>
      <c r="DT31" s="66">
        <f t="shared" si="69"/>
        <v>0</v>
      </c>
      <c r="DU31" s="66">
        <f t="shared" si="69"/>
        <v>0</v>
      </c>
      <c r="DV31" s="66">
        <f t="shared" si="69"/>
        <v>0</v>
      </c>
      <c r="DW31" s="66">
        <f t="shared" si="69"/>
        <v>0</v>
      </c>
      <c r="DX31" s="66">
        <f t="shared" si="69"/>
        <v>0</v>
      </c>
      <c r="DY31" s="66">
        <f t="shared" si="69"/>
        <v>0</v>
      </c>
      <c r="DZ31" s="66">
        <f t="shared" si="69"/>
        <v>0</v>
      </c>
      <c r="EA31" s="66">
        <f t="shared" si="69"/>
        <v>0</v>
      </c>
      <c r="EB31" s="66">
        <f t="shared" si="69"/>
        <v>0</v>
      </c>
      <c r="EC31" s="66">
        <f t="shared" si="69"/>
        <v>0</v>
      </c>
      <c r="ED31" s="66">
        <f t="shared" si="69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60"/>
        <v>0</v>
      </c>
      <c r="G32" s="66">
        <f t="shared" si="60"/>
        <v>0</v>
      </c>
      <c r="H32" s="66">
        <f t="shared" si="60"/>
        <v>0</v>
      </c>
      <c r="I32" s="66">
        <f t="shared" si="60"/>
        <v>0</v>
      </c>
      <c r="J32" s="66">
        <f t="shared" si="60"/>
        <v>0</v>
      </c>
      <c r="K32" s="66">
        <f t="shared" si="60"/>
        <v>0</v>
      </c>
      <c r="L32" s="66">
        <f t="shared" si="60"/>
        <v>0</v>
      </c>
      <c r="M32" s="66">
        <f t="shared" si="60"/>
        <v>0</v>
      </c>
      <c r="N32" s="66">
        <f t="shared" si="60"/>
        <v>0</v>
      </c>
      <c r="O32" s="66">
        <f t="shared" si="60"/>
        <v>0</v>
      </c>
      <c r="P32" s="66">
        <f t="shared" si="60"/>
        <v>0</v>
      </c>
      <c r="Q32" s="66">
        <f t="shared" si="60"/>
        <v>0</v>
      </c>
      <c r="R32" s="75">
        <f t="shared" si="41"/>
        <v>0</v>
      </c>
      <c r="S32" s="66">
        <f t="shared" si="61"/>
        <v>0</v>
      </c>
      <c r="T32" s="66">
        <f t="shared" si="61"/>
        <v>0</v>
      </c>
      <c r="U32" s="66">
        <f t="shared" si="61"/>
        <v>0</v>
      </c>
      <c r="V32" s="66">
        <f t="shared" si="61"/>
        <v>0</v>
      </c>
      <c r="W32" s="66">
        <f t="shared" si="61"/>
        <v>0</v>
      </c>
      <c r="X32" s="66">
        <f t="shared" si="61"/>
        <v>0</v>
      </c>
      <c r="Y32" s="66">
        <f t="shared" si="61"/>
        <v>0</v>
      </c>
      <c r="Z32" s="66">
        <f t="shared" si="61"/>
        <v>0</v>
      </c>
      <c r="AA32" s="66">
        <f t="shared" si="61"/>
        <v>0</v>
      </c>
      <c r="AB32" s="66">
        <f t="shared" si="61"/>
        <v>0</v>
      </c>
      <c r="AC32" s="66">
        <f t="shared" si="61"/>
        <v>0</v>
      </c>
      <c r="AD32" s="66">
        <f t="shared" si="61"/>
        <v>0</v>
      </c>
      <c r="AE32" s="75">
        <f t="shared" si="43"/>
        <v>0</v>
      </c>
      <c r="AF32" s="66">
        <f>IF(AF$2&gt;=$B$18,$E32,0)</f>
        <v>0</v>
      </c>
      <c r="AG32" s="66">
        <f t="shared" ref="AG32:AM33" si="74">IF(AG$2&gt;=$B$18,$E32,0)</f>
        <v>0</v>
      </c>
      <c r="AH32" s="66">
        <f t="shared" si="74"/>
        <v>0</v>
      </c>
      <c r="AI32" s="66">
        <f t="shared" si="74"/>
        <v>0</v>
      </c>
      <c r="AJ32" s="66">
        <f t="shared" si="74"/>
        <v>0</v>
      </c>
      <c r="AK32" s="66">
        <f t="shared" si="74"/>
        <v>0</v>
      </c>
      <c r="AL32" s="66">
        <f t="shared" si="74"/>
        <v>0</v>
      </c>
      <c r="AM32" s="66">
        <f t="shared" si="74"/>
        <v>0</v>
      </c>
      <c r="AN32" s="66">
        <f>IF(AN$2&gt;=$B$18,$E32,0)</f>
        <v>0</v>
      </c>
      <c r="AO32" s="66">
        <f t="shared" si="73"/>
        <v>0</v>
      </c>
      <c r="AP32" s="66">
        <f t="shared" si="73"/>
        <v>0</v>
      </c>
      <c r="AQ32" s="66">
        <f t="shared" si="73"/>
        <v>0</v>
      </c>
      <c r="AR32" s="75">
        <f t="shared" si="45"/>
        <v>0</v>
      </c>
      <c r="AS32" s="66">
        <f t="shared" si="63"/>
        <v>0</v>
      </c>
      <c r="AT32" s="66">
        <f t="shared" si="63"/>
        <v>0</v>
      </c>
      <c r="AU32" s="66">
        <f t="shared" si="63"/>
        <v>0</v>
      </c>
      <c r="AV32" s="66">
        <f t="shared" si="63"/>
        <v>0</v>
      </c>
      <c r="AW32" s="66">
        <f t="shared" si="63"/>
        <v>0</v>
      </c>
      <c r="AX32" s="66">
        <f t="shared" si="63"/>
        <v>0</v>
      </c>
      <c r="AY32" s="66">
        <f t="shared" si="63"/>
        <v>0</v>
      </c>
      <c r="AZ32" s="66">
        <f t="shared" si="63"/>
        <v>0</v>
      </c>
      <c r="BA32" s="66">
        <f t="shared" si="63"/>
        <v>0</v>
      </c>
      <c r="BB32" s="66">
        <f t="shared" si="63"/>
        <v>0</v>
      </c>
      <c r="BC32" s="66">
        <f t="shared" si="63"/>
        <v>0</v>
      </c>
      <c r="BD32" s="66">
        <f t="shared" si="63"/>
        <v>0</v>
      </c>
      <c r="BE32" s="75">
        <f t="shared" si="47"/>
        <v>0</v>
      </c>
      <c r="BF32" s="66">
        <f t="shared" si="64"/>
        <v>0</v>
      </c>
      <c r="BG32" s="66">
        <f t="shared" si="64"/>
        <v>0</v>
      </c>
      <c r="BH32" s="66">
        <f t="shared" si="64"/>
        <v>0</v>
      </c>
      <c r="BI32" s="66">
        <f t="shared" si="64"/>
        <v>0</v>
      </c>
      <c r="BJ32" s="66">
        <f t="shared" si="64"/>
        <v>0</v>
      </c>
      <c r="BK32" s="66">
        <f t="shared" si="64"/>
        <v>0</v>
      </c>
      <c r="BL32" s="66">
        <f t="shared" si="64"/>
        <v>0</v>
      </c>
      <c r="BM32" s="66">
        <f t="shared" si="64"/>
        <v>0</v>
      </c>
      <c r="BN32" s="66">
        <f t="shared" si="64"/>
        <v>0</v>
      </c>
      <c r="BO32" s="66">
        <f t="shared" si="64"/>
        <v>0</v>
      </c>
      <c r="BP32" s="66">
        <f t="shared" si="64"/>
        <v>0</v>
      </c>
      <c r="BQ32" s="66">
        <f t="shared" si="64"/>
        <v>0</v>
      </c>
      <c r="BR32" s="75">
        <f t="shared" si="49"/>
        <v>0</v>
      </c>
      <c r="BS32" s="66">
        <f t="shared" si="65"/>
        <v>0</v>
      </c>
      <c r="BT32" s="66">
        <f t="shared" si="65"/>
        <v>0</v>
      </c>
      <c r="BU32" s="66">
        <f t="shared" si="65"/>
        <v>0</v>
      </c>
      <c r="BV32" s="66">
        <f t="shared" si="65"/>
        <v>0</v>
      </c>
      <c r="BW32" s="66">
        <f t="shared" si="65"/>
        <v>0</v>
      </c>
      <c r="BX32" s="66">
        <f t="shared" si="65"/>
        <v>0</v>
      </c>
      <c r="BY32" s="66">
        <f t="shared" si="65"/>
        <v>0</v>
      </c>
      <c r="BZ32" s="66">
        <f t="shared" si="65"/>
        <v>0</v>
      </c>
      <c r="CA32" s="66">
        <f t="shared" si="65"/>
        <v>0</v>
      </c>
      <c r="CB32" s="66">
        <f t="shared" si="65"/>
        <v>0</v>
      </c>
      <c r="CC32" s="66">
        <f t="shared" si="65"/>
        <v>0</v>
      </c>
      <c r="CD32" s="66">
        <f t="shared" si="65"/>
        <v>0</v>
      </c>
      <c r="CE32" s="75">
        <f t="shared" si="51"/>
        <v>0</v>
      </c>
      <c r="CF32" s="66">
        <f t="shared" si="66"/>
        <v>0</v>
      </c>
      <c r="CG32" s="66">
        <f t="shared" si="66"/>
        <v>0</v>
      </c>
      <c r="CH32" s="66">
        <f t="shared" si="66"/>
        <v>0</v>
      </c>
      <c r="CI32" s="66">
        <f t="shared" si="66"/>
        <v>0</v>
      </c>
      <c r="CJ32" s="66">
        <f t="shared" si="66"/>
        <v>0</v>
      </c>
      <c r="CK32" s="66">
        <f t="shared" si="66"/>
        <v>0</v>
      </c>
      <c r="CL32" s="66">
        <f t="shared" si="66"/>
        <v>0</v>
      </c>
      <c r="CM32" s="66">
        <f t="shared" si="66"/>
        <v>0</v>
      </c>
      <c r="CN32" s="66">
        <f t="shared" si="66"/>
        <v>0</v>
      </c>
      <c r="CO32" s="66">
        <f t="shared" si="66"/>
        <v>0</v>
      </c>
      <c r="CP32" s="66">
        <f t="shared" si="66"/>
        <v>0</v>
      </c>
      <c r="CQ32" s="66">
        <f t="shared" si="66"/>
        <v>0</v>
      </c>
      <c r="CR32" s="75">
        <f t="shared" si="53"/>
        <v>0</v>
      </c>
      <c r="CS32" s="66">
        <f t="shared" si="67"/>
        <v>0</v>
      </c>
      <c r="CT32" s="66">
        <f t="shared" si="67"/>
        <v>0</v>
      </c>
      <c r="CU32" s="66">
        <f t="shared" si="67"/>
        <v>0</v>
      </c>
      <c r="CV32" s="66">
        <f t="shared" si="67"/>
        <v>0</v>
      </c>
      <c r="CW32" s="66">
        <f t="shared" si="67"/>
        <v>0</v>
      </c>
      <c r="CX32" s="66">
        <f t="shared" si="67"/>
        <v>0</v>
      </c>
      <c r="CY32" s="66">
        <f t="shared" si="67"/>
        <v>0</v>
      </c>
      <c r="CZ32" s="66">
        <f t="shared" si="67"/>
        <v>0</v>
      </c>
      <c r="DA32" s="66">
        <f t="shared" si="67"/>
        <v>0</v>
      </c>
      <c r="DB32" s="66">
        <f t="shared" si="67"/>
        <v>0</v>
      </c>
      <c r="DC32" s="66">
        <f t="shared" si="67"/>
        <v>0</v>
      </c>
      <c r="DD32" s="66">
        <f t="shared" si="67"/>
        <v>0</v>
      </c>
      <c r="DE32" s="75">
        <f t="shared" si="55"/>
        <v>0</v>
      </c>
      <c r="DF32" s="66">
        <f t="shared" si="68"/>
        <v>0</v>
      </c>
      <c r="DG32" s="66">
        <f t="shared" si="68"/>
        <v>0</v>
      </c>
      <c r="DH32" s="66">
        <f t="shared" si="68"/>
        <v>0</v>
      </c>
      <c r="DI32" s="66">
        <f t="shared" si="68"/>
        <v>0</v>
      </c>
      <c r="DJ32" s="66">
        <f t="shared" si="68"/>
        <v>0</v>
      </c>
      <c r="DK32" s="66">
        <f t="shared" si="68"/>
        <v>0</v>
      </c>
      <c r="DL32" s="66">
        <f t="shared" si="68"/>
        <v>0</v>
      </c>
      <c r="DM32" s="66">
        <f t="shared" si="68"/>
        <v>0</v>
      </c>
      <c r="DN32" s="66">
        <f t="shared" si="68"/>
        <v>0</v>
      </c>
      <c r="DO32" s="66">
        <f t="shared" si="68"/>
        <v>0</v>
      </c>
      <c r="DP32" s="66">
        <f t="shared" si="68"/>
        <v>0</v>
      </c>
      <c r="DQ32" s="66">
        <f t="shared" si="68"/>
        <v>0</v>
      </c>
      <c r="DR32" s="75">
        <f t="shared" si="57"/>
        <v>0</v>
      </c>
      <c r="DS32" s="66">
        <f t="shared" si="69"/>
        <v>0</v>
      </c>
      <c r="DT32" s="66">
        <f t="shared" si="69"/>
        <v>0</v>
      </c>
      <c r="DU32" s="66">
        <f t="shared" si="69"/>
        <v>0</v>
      </c>
      <c r="DV32" s="66">
        <f t="shared" si="69"/>
        <v>0</v>
      </c>
      <c r="DW32" s="66">
        <f t="shared" si="69"/>
        <v>0</v>
      </c>
      <c r="DX32" s="66">
        <f t="shared" si="69"/>
        <v>0</v>
      </c>
      <c r="DY32" s="66">
        <f t="shared" si="69"/>
        <v>0</v>
      </c>
      <c r="DZ32" s="66">
        <f t="shared" si="69"/>
        <v>0</v>
      </c>
      <c r="EA32" s="66">
        <f t="shared" si="69"/>
        <v>0</v>
      </c>
      <c r="EB32" s="66">
        <f t="shared" si="69"/>
        <v>0</v>
      </c>
      <c r="EC32" s="66">
        <f t="shared" si="69"/>
        <v>0</v>
      </c>
      <c r="ED32" s="66">
        <f t="shared" si="69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60"/>
        <v>0</v>
      </c>
      <c r="G33" s="66">
        <f t="shared" si="60"/>
        <v>0</v>
      </c>
      <c r="H33" s="66">
        <f t="shared" si="60"/>
        <v>0</v>
      </c>
      <c r="I33" s="66">
        <f t="shared" si="60"/>
        <v>0</v>
      </c>
      <c r="J33" s="66">
        <f t="shared" si="60"/>
        <v>0</v>
      </c>
      <c r="K33" s="66">
        <f t="shared" si="60"/>
        <v>0</v>
      </c>
      <c r="L33" s="66">
        <f t="shared" si="60"/>
        <v>0</v>
      </c>
      <c r="M33" s="66">
        <f t="shared" si="60"/>
        <v>0</v>
      </c>
      <c r="N33" s="66">
        <f t="shared" si="60"/>
        <v>0</v>
      </c>
      <c r="O33" s="66">
        <f t="shared" si="60"/>
        <v>0</v>
      </c>
      <c r="P33" s="66">
        <f t="shared" si="60"/>
        <v>0</v>
      </c>
      <c r="Q33" s="66">
        <f t="shared" si="60"/>
        <v>0</v>
      </c>
      <c r="R33" s="75">
        <f t="shared" si="41"/>
        <v>0</v>
      </c>
      <c r="S33" s="66">
        <f t="shared" si="61"/>
        <v>0</v>
      </c>
      <c r="T33" s="66">
        <f t="shared" si="61"/>
        <v>0</v>
      </c>
      <c r="U33" s="66">
        <f t="shared" si="61"/>
        <v>0</v>
      </c>
      <c r="V33" s="66">
        <f t="shared" si="61"/>
        <v>0</v>
      </c>
      <c r="W33" s="66">
        <f t="shared" si="61"/>
        <v>0</v>
      </c>
      <c r="X33" s="66">
        <f t="shared" si="61"/>
        <v>0</v>
      </c>
      <c r="Y33" s="66">
        <f t="shared" si="61"/>
        <v>0</v>
      </c>
      <c r="Z33" s="66">
        <f t="shared" si="61"/>
        <v>0</v>
      </c>
      <c r="AA33" s="66">
        <f t="shared" si="61"/>
        <v>0</v>
      </c>
      <c r="AB33" s="66">
        <f t="shared" si="61"/>
        <v>0</v>
      </c>
      <c r="AC33" s="66">
        <f t="shared" si="61"/>
        <v>0</v>
      </c>
      <c r="AD33" s="66">
        <f t="shared" si="61"/>
        <v>0</v>
      </c>
      <c r="AE33" s="75">
        <f t="shared" si="43"/>
        <v>0</v>
      </c>
      <c r="AF33" s="66">
        <f>IF(AF$2&gt;=$B$18,$E33,0)</f>
        <v>0</v>
      </c>
      <c r="AG33" s="66">
        <f t="shared" si="74"/>
        <v>0</v>
      </c>
      <c r="AH33" s="66">
        <f t="shared" si="74"/>
        <v>0</v>
      </c>
      <c r="AI33" s="66">
        <f t="shared" si="74"/>
        <v>0</v>
      </c>
      <c r="AJ33" s="66">
        <f t="shared" si="74"/>
        <v>0</v>
      </c>
      <c r="AK33" s="66">
        <f t="shared" si="74"/>
        <v>0</v>
      </c>
      <c r="AL33" s="66">
        <f t="shared" si="74"/>
        <v>0</v>
      </c>
      <c r="AM33" s="66">
        <f t="shared" si="74"/>
        <v>0</v>
      </c>
      <c r="AN33" s="66">
        <f>IF(AN$2&gt;=$B$18,$E33,0)</f>
        <v>0</v>
      </c>
      <c r="AO33" s="66">
        <f t="shared" si="73"/>
        <v>0</v>
      </c>
      <c r="AP33" s="66">
        <f t="shared" si="73"/>
        <v>0</v>
      </c>
      <c r="AQ33" s="66">
        <f t="shared" si="73"/>
        <v>0</v>
      </c>
      <c r="AR33" s="75">
        <f t="shared" si="45"/>
        <v>0</v>
      </c>
      <c r="AS33" s="66">
        <f t="shared" si="63"/>
        <v>0</v>
      </c>
      <c r="AT33" s="66">
        <f t="shared" si="63"/>
        <v>0</v>
      </c>
      <c r="AU33" s="66">
        <f t="shared" si="63"/>
        <v>0</v>
      </c>
      <c r="AV33" s="66">
        <f t="shared" si="63"/>
        <v>0</v>
      </c>
      <c r="AW33" s="66">
        <f t="shared" si="63"/>
        <v>0</v>
      </c>
      <c r="AX33" s="66">
        <f t="shared" si="63"/>
        <v>0</v>
      </c>
      <c r="AY33" s="66">
        <f t="shared" si="63"/>
        <v>0</v>
      </c>
      <c r="AZ33" s="66">
        <f t="shared" si="63"/>
        <v>0</v>
      </c>
      <c r="BA33" s="66">
        <f t="shared" si="63"/>
        <v>0</v>
      </c>
      <c r="BB33" s="66">
        <f t="shared" si="63"/>
        <v>0</v>
      </c>
      <c r="BC33" s="66">
        <f t="shared" si="63"/>
        <v>0</v>
      </c>
      <c r="BD33" s="66">
        <f t="shared" si="63"/>
        <v>0</v>
      </c>
      <c r="BE33" s="75">
        <f t="shared" si="47"/>
        <v>0</v>
      </c>
      <c r="BF33" s="66">
        <f t="shared" si="64"/>
        <v>0</v>
      </c>
      <c r="BG33" s="66">
        <f t="shared" si="64"/>
        <v>0</v>
      </c>
      <c r="BH33" s="66">
        <f t="shared" si="64"/>
        <v>0</v>
      </c>
      <c r="BI33" s="66">
        <f t="shared" si="64"/>
        <v>0</v>
      </c>
      <c r="BJ33" s="66">
        <f t="shared" si="64"/>
        <v>0</v>
      </c>
      <c r="BK33" s="66">
        <f t="shared" si="64"/>
        <v>0</v>
      </c>
      <c r="BL33" s="66">
        <f t="shared" si="64"/>
        <v>0</v>
      </c>
      <c r="BM33" s="66">
        <f t="shared" si="64"/>
        <v>0</v>
      </c>
      <c r="BN33" s="66">
        <f t="shared" si="64"/>
        <v>0</v>
      </c>
      <c r="BO33" s="66">
        <f t="shared" si="64"/>
        <v>0</v>
      </c>
      <c r="BP33" s="66">
        <f t="shared" si="64"/>
        <v>0</v>
      </c>
      <c r="BQ33" s="66">
        <f t="shared" si="64"/>
        <v>0</v>
      </c>
      <c r="BR33" s="75">
        <f t="shared" si="49"/>
        <v>0</v>
      </c>
      <c r="BS33" s="66">
        <f t="shared" si="65"/>
        <v>0</v>
      </c>
      <c r="BT33" s="66">
        <f t="shared" si="65"/>
        <v>0</v>
      </c>
      <c r="BU33" s="66">
        <f t="shared" si="65"/>
        <v>0</v>
      </c>
      <c r="BV33" s="66">
        <f t="shared" si="65"/>
        <v>0</v>
      </c>
      <c r="BW33" s="66">
        <f t="shared" si="65"/>
        <v>0</v>
      </c>
      <c r="BX33" s="66">
        <f t="shared" si="65"/>
        <v>0</v>
      </c>
      <c r="BY33" s="66">
        <f t="shared" si="65"/>
        <v>0</v>
      </c>
      <c r="BZ33" s="66">
        <f t="shared" si="65"/>
        <v>0</v>
      </c>
      <c r="CA33" s="66">
        <f t="shared" si="65"/>
        <v>0</v>
      </c>
      <c r="CB33" s="66">
        <f t="shared" si="65"/>
        <v>0</v>
      </c>
      <c r="CC33" s="66">
        <f t="shared" si="65"/>
        <v>0</v>
      </c>
      <c r="CD33" s="66">
        <f t="shared" si="65"/>
        <v>0</v>
      </c>
      <c r="CE33" s="75">
        <f t="shared" si="51"/>
        <v>0</v>
      </c>
      <c r="CF33" s="66">
        <f t="shared" si="66"/>
        <v>0</v>
      </c>
      <c r="CG33" s="66">
        <f t="shared" si="66"/>
        <v>0</v>
      </c>
      <c r="CH33" s="66">
        <f t="shared" si="66"/>
        <v>0</v>
      </c>
      <c r="CI33" s="66">
        <f t="shared" si="66"/>
        <v>0</v>
      </c>
      <c r="CJ33" s="66">
        <f t="shared" si="66"/>
        <v>0</v>
      </c>
      <c r="CK33" s="66">
        <f t="shared" si="66"/>
        <v>0</v>
      </c>
      <c r="CL33" s="66">
        <f t="shared" si="66"/>
        <v>0</v>
      </c>
      <c r="CM33" s="66">
        <f t="shared" si="66"/>
        <v>0</v>
      </c>
      <c r="CN33" s="66">
        <f t="shared" si="66"/>
        <v>0</v>
      </c>
      <c r="CO33" s="66">
        <f t="shared" si="66"/>
        <v>0</v>
      </c>
      <c r="CP33" s="66">
        <f t="shared" si="66"/>
        <v>0</v>
      </c>
      <c r="CQ33" s="66">
        <f t="shared" si="66"/>
        <v>0</v>
      </c>
      <c r="CR33" s="75">
        <f t="shared" si="53"/>
        <v>0</v>
      </c>
      <c r="CS33" s="66">
        <f t="shared" si="67"/>
        <v>0</v>
      </c>
      <c r="CT33" s="66">
        <f t="shared" si="67"/>
        <v>0</v>
      </c>
      <c r="CU33" s="66">
        <f t="shared" si="67"/>
        <v>0</v>
      </c>
      <c r="CV33" s="66">
        <f t="shared" si="67"/>
        <v>0</v>
      </c>
      <c r="CW33" s="66">
        <f t="shared" si="67"/>
        <v>0</v>
      </c>
      <c r="CX33" s="66">
        <f t="shared" si="67"/>
        <v>0</v>
      </c>
      <c r="CY33" s="66">
        <f t="shared" si="67"/>
        <v>0</v>
      </c>
      <c r="CZ33" s="66">
        <f t="shared" si="67"/>
        <v>0</v>
      </c>
      <c r="DA33" s="66">
        <f t="shared" si="67"/>
        <v>0</v>
      </c>
      <c r="DB33" s="66">
        <f t="shared" si="67"/>
        <v>0</v>
      </c>
      <c r="DC33" s="66">
        <f t="shared" si="67"/>
        <v>0</v>
      </c>
      <c r="DD33" s="66">
        <f t="shared" si="67"/>
        <v>0</v>
      </c>
      <c r="DE33" s="75">
        <f t="shared" si="55"/>
        <v>0</v>
      </c>
      <c r="DF33" s="66">
        <f t="shared" si="68"/>
        <v>0</v>
      </c>
      <c r="DG33" s="66">
        <f t="shared" si="68"/>
        <v>0</v>
      </c>
      <c r="DH33" s="66">
        <f t="shared" si="68"/>
        <v>0</v>
      </c>
      <c r="DI33" s="66">
        <f t="shared" si="68"/>
        <v>0</v>
      </c>
      <c r="DJ33" s="66">
        <f t="shared" si="68"/>
        <v>0</v>
      </c>
      <c r="DK33" s="66">
        <f t="shared" si="68"/>
        <v>0</v>
      </c>
      <c r="DL33" s="66">
        <f t="shared" si="68"/>
        <v>0</v>
      </c>
      <c r="DM33" s="66">
        <f t="shared" si="68"/>
        <v>0</v>
      </c>
      <c r="DN33" s="66">
        <f t="shared" si="68"/>
        <v>0</v>
      </c>
      <c r="DO33" s="66">
        <f t="shared" si="68"/>
        <v>0</v>
      </c>
      <c r="DP33" s="66">
        <f t="shared" si="68"/>
        <v>0</v>
      </c>
      <c r="DQ33" s="66">
        <f t="shared" si="68"/>
        <v>0</v>
      </c>
      <c r="DR33" s="75">
        <f t="shared" si="57"/>
        <v>0</v>
      </c>
      <c r="DS33" s="66">
        <f t="shared" si="69"/>
        <v>0</v>
      </c>
      <c r="DT33" s="66">
        <f t="shared" si="69"/>
        <v>0</v>
      </c>
      <c r="DU33" s="66">
        <f t="shared" si="69"/>
        <v>0</v>
      </c>
      <c r="DV33" s="66">
        <f t="shared" si="69"/>
        <v>0</v>
      </c>
      <c r="DW33" s="66">
        <f t="shared" si="69"/>
        <v>0</v>
      </c>
      <c r="DX33" s="66">
        <f t="shared" si="69"/>
        <v>0</v>
      </c>
      <c r="DY33" s="66">
        <f t="shared" si="69"/>
        <v>0</v>
      </c>
      <c r="DZ33" s="66">
        <f t="shared" si="69"/>
        <v>0</v>
      </c>
      <c r="EA33" s="66">
        <f t="shared" si="69"/>
        <v>0</v>
      </c>
      <c r="EB33" s="66">
        <f t="shared" si="69"/>
        <v>0</v>
      </c>
      <c r="EC33" s="66">
        <f t="shared" si="69"/>
        <v>0</v>
      </c>
      <c r="ED33" s="66">
        <f t="shared" si="69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75">SUM(F9:F33)</f>
        <v>0</v>
      </c>
      <c r="G34" s="66">
        <f t="shared" si="75"/>
        <v>0</v>
      </c>
      <c r="H34" s="66">
        <f t="shared" si="75"/>
        <v>0</v>
      </c>
      <c r="I34" s="66">
        <f t="shared" si="75"/>
        <v>0</v>
      </c>
      <c r="J34" s="66">
        <f t="shared" si="75"/>
        <v>0</v>
      </c>
      <c r="K34" s="66">
        <f t="shared" si="75"/>
        <v>0</v>
      </c>
      <c r="L34" s="66">
        <f t="shared" si="75"/>
        <v>0</v>
      </c>
      <c r="M34" s="66">
        <f t="shared" si="75"/>
        <v>0</v>
      </c>
      <c r="N34" s="66">
        <f t="shared" si="75"/>
        <v>0</v>
      </c>
      <c r="O34" s="66">
        <f t="shared" si="75"/>
        <v>0</v>
      </c>
      <c r="P34" s="66">
        <f t="shared" si="75"/>
        <v>0</v>
      </c>
      <c r="Q34" s="66">
        <f t="shared" si="75"/>
        <v>0</v>
      </c>
      <c r="R34" s="75">
        <f t="shared" si="41"/>
        <v>0</v>
      </c>
      <c r="S34" s="66">
        <f t="shared" ref="S34:AD34" si="76">SUM(S9:S33)</f>
        <v>0</v>
      </c>
      <c r="T34" s="66">
        <f t="shared" si="76"/>
        <v>0</v>
      </c>
      <c r="U34" s="66">
        <f t="shared" si="76"/>
        <v>0</v>
      </c>
      <c r="V34" s="66">
        <f t="shared" si="76"/>
        <v>0</v>
      </c>
      <c r="W34" s="66">
        <f t="shared" si="76"/>
        <v>0</v>
      </c>
      <c r="X34" s="66">
        <f t="shared" si="76"/>
        <v>0</v>
      </c>
      <c r="Y34" s="66">
        <f t="shared" si="76"/>
        <v>0</v>
      </c>
      <c r="Z34" s="66">
        <f t="shared" si="76"/>
        <v>0</v>
      </c>
      <c r="AA34" s="66">
        <f t="shared" si="76"/>
        <v>0</v>
      </c>
      <c r="AB34" s="66">
        <f t="shared" si="76"/>
        <v>0</v>
      </c>
      <c r="AC34" s="66">
        <f t="shared" si="76"/>
        <v>0</v>
      </c>
      <c r="AD34" s="66">
        <f t="shared" si="76"/>
        <v>0</v>
      </c>
      <c r="AE34" s="75">
        <f t="shared" si="43"/>
        <v>0</v>
      </c>
      <c r="AF34" s="66">
        <f t="shared" ref="AF34:AQ34" si="77">SUM(AF9:AF33)</f>
        <v>0</v>
      </c>
      <c r="AG34" s="66">
        <f t="shared" si="77"/>
        <v>0</v>
      </c>
      <c r="AH34" s="66">
        <f t="shared" si="77"/>
        <v>0</v>
      </c>
      <c r="AI34" s="66">
        <f t="shared" si="77"/>
        <v>0</v>
      </c>
      <c r="AJ34" s="66">
        <f t="shared" si="77"/>
        <v>0</v>
      </c>
      <c r="AK34" s="66">
        <f t="shared" si="77"/>
        <v>0</v>
      </c>
      <c r="AL34" s="66">
        <f t="shared" si="77"/>
        <v>0</v>
      </c>
      <c r="AM34" s="66">
        <f t="shared" si="77"/>
        <v>0</v>
      </c>
      <c r="AN34" s="66">
        <f t="shared" si="77"/>
        <v>0</v>
      </c>
      <c r="AO34" s="66">
        <f t="shared" si="77"/>
        <v>0</v>
      </c>
      <c r="AP34" s="66">
        <f t="shared" si="77"/>
        <v>0</v>
      </c>
      <c r="AQ34" s="66">
        <f t="shared" si="77"/>
        <v>0</v>
      </c>
      <c r="AR34" s="75">
        <f t="shared" si="45"/>
        <v>0</v>
      </c>
      <c r="AS34" s="66">
        <f t="shared" ref="AS34:BD34" si="78">SUM(AS9:AS33)</f>
        <v>0</v>
      </c>
      <c r="AT34" s="66">
        <f t="shared" si="78"/>
        <v>0</v>
      </c>
      <c r="AU34" s="66">
        <f t="shared" si="78"/>
        <v>0</v>
      </c>
      <c r="AV34" s="66">
        <f t="shared" si="78"/>
        <v>0</v>
      </c>
      <c r="AW34" s="66">
        <f t="shared" si="78"/>
        <v>0</v>
      </c>
      <c r="AX34" s="66">
        <f t="shared" si="78"/>
        <v>0</v>
      </c>
      <c r="AY34" s="66">
        <f t="shared" si="78"/>
        <v>0</v>
      </c>
      <c r="AZ34" s="66">
        <f t="shared" si="78"/>
        <v>0</v>
      </c>
      <c r="BA34" s="66">
        <f t="shared" si="78"/>
        <v>0</v>
      </c>
      <c r="BB34" s="66">
        <f t="shared" si="78"/>
        <v>0</v>
      </c>
      <c r="BC34" s="66">
        <f t="shared" si="78"/>
        <v>0</v>
      </c>
      <c r="BD34" s="66">
        <f t="shared" si="78"/>
        <v>0</v>
      </c>
      <c r="BE34" s="75">
        <f t="shared" si="47"/>
        <v>0</v>
      </c>
      <c r="BF34" s="66">
        <f t="shared" ref="BF34:BQ34" si="79">SUM(BF9:BF33)</f>
        <v>0</v>
      </c>
      <c r="BG34" s="66">
        <f t="shared" si="79"/>
        <v>0</v>
      </c>
      <c r="BH34" s="66">
        <f t="shared" si="79"/>
        <v>0</v>
      </c>
      <c r="BI34" s="66">
        <f t="shared" si="79"/>
        <v>0</v>
      </c>
      <c r="BJ34" s="66">
        <f t="shared" si="79"/>
        <v>0</v>
      </c>
      <c r="BK34" s="66">
        <f t="shared" si="79"/>
        <v>0</v>
      </c>
      <c r="BL34" s="66">
        <f t="shared" si="79"/>
        <v>0</v>
      </c>
      <c r="BM34" s="66">
        <f t="shared" si="79"/>
        <v>0</v>
      </c>
      <c r="BN34" s="66">
        <f t="shared" si="79"/>
        <v>0</v>
      </c>
      <c r="BO34" s="66">
        <f t="shared" si="79"/>
        <v>0</v>
      </c>
      <c r="BP34" s="66">
        <f t="shared" si="79"/>
        <v>0</v>
      </c>
      <c r="BQ34" s="66">
        <f t="shared" si="79"/>
        <v>0</v>
      </c>
      <c r="BR34" s="75">
        <f t="shared" si="49"/>
        <v>0</v>
      </c>
      <c r="BS34" s="66">
        <f t="shared" ref="BS34:CD34" si="80">SUM(BS9:BS33)</f>
        <v>0</v>
      </c>
      <c r="BT34" s="66">
        <f t="shared" si="80"/>
        <v>0</v>
      </c>
      <c r="BU34" s="66">
        <f t="shared" si="80"/>
        <v>0</v>
      </c>
      <c r="BV34" s="66">
        <f t="shared" si="80"/>
        <v>0</v>
      </c>
      <c r="BW34" s="66">
        <f t="shared" si="80"/>
        <v>0</v>
      </c>
      <c r="BX34" s="66">
        <f t="shared" si="80"/>
        <v>0</v>
      </c>
      <c r="BY34" s="66">
        <f t="shared" si="80"/>
        <v>0</v>
      </c>
      <c r="BZ34" s="66">
        <f t="shared" si="80"/>
        <v>0</v>
      </c>
      <c r="CA34" s="66">
        <f t="shared" si="80"/>
        <v>0</v>
      </c>
      <c r="CB34" s="66">
        <f t="shared" si="80"/>
        <v>0</v>
      </c>
      <c r="CC34" s="66">
        <f t="shared" si="80"/>
        <v>0</v>
      </c>
      <c r="CD34" s="66">
        <f t="shared" si="80"/>
        <v>0</v>
      </c>
      <c r="CE34" s="75">
        <f t="shared" si="51"/>
        <v>0</v>
      </c>
      <c r="CF34" s="66">
        <f t="shared" ref="CF34:CQ34" si="81">SUM(CF9:CF33)</f>
        <v>0</v>
      </c>
      <c r="CG34" s="66">
        <f t="shared" si="81"/>
        <v>0</v>
      </c>
      <c r="CH34" s="66">
        <f t="shared" si="81"/>
        <v>0</v>
      </c>
      <c r="CI34" s="66">
        <f t="shared" si="81"/>
        <v>0</v>
      </c>
      <c r="CJ34" s="66">
        <f t="shared" si="81"/>
        <v>0</v>
      </c>
      <c r="CK34" s="66">
        <f t="shared" si="81"/>
        <v>0</v>
      </c>
      <c r="CL34" s="66">
        <f t="shared" si="81"/>
        <v>0</v>
      </c>
      <c r="CM34" s="66">
        <f t="shared" si="81"/>
        <v>0</v>
      </c>
      <c r="CN34" s="66">
        <f t="shared" si="81"/>
        <v>0</v>
      </c>
      <c r="CO34" s="66">
        <f t="shared" si="81"/>
        <v>0</v>
      </c>
      <c r="CP34" s="66">
        <f t="shared" si="81"/>
        <v>0</v>
      </c>
      <c r="CQ34" s="66">
        <f t="shared" si="81"/>
        <v>0</v>
      </c>
      <c r="CR34" s="75">
        <f t="shared" si="53"/>
        <v>0</v>
      </c>
      <c r="CS34" s="66">
        <f t="shared" ref="CS34:DD34" si="82">SUM(CS9:CS33)</f>
        <v>0</v>
      </c>
      <c r="CT34" s="66">
        <f t="shared" si="82"/>
        <v>0</v>
      </c>
      <c r="CU34" s="66">
        <f t="shared" si="82"/>
        <v>0</v>
      </c>
      <c r="CV34" s="66">
        <f t="shared" si="82"/>
        <v>0</v>
      </c>
      <c r="CW34" s="66">
        <f t="shared" si="82"/>
        <v>0</v>
      </c>
      <c r="CX34" s="66">
        <f t="shared" si="82"/>
        <v>0</v>
      </c>
      <c r="CY34" s="66">
        <f t="shared" si="82"/>
        <v>0</v>
      </c>
      <c r="CZ34" s="66">
        <f t="shared" si="82"/>
        <v>0</v>
      </c>
      <c r="DA34" s="66">
        <f t="shared" si="82"/>
        <v>0</v>
      </c>
      <c r="DB34" s="66">
        <f t="shared" si="82"/>
        <v>0</v>
      </c>
      <c r="DC34" s="66">
        <f t="shared" si="82"/>
        <v>0</v>
      </c>
      <c r="DD34" s="66">
        <f t="shared" si="82"/>
        <v>0</v>
      </c>
      <c r="DE34" s="75">
        <f t="shared" si="55"/>
        <v>0</v>
      </c>
      <c r="DF34" s="66">
        <f t="shared" ref="DF34:DQ34" si="83">SUM(DF9:DF33)</f>
        <v>0</v>
      </c>
      <c r="DG34" s="66">
        <f t="shared" si="83"/>
        <v>0</v>
      </c>
      <c r="DH34" s="66">
        <f t="shared" si="83"/>
        <v>0</v>
      </c>
      <c r="DI34" s="66">
        <f t="shared" si="83"/>
        <v>0</v>
      </c>
      <c r="DJ34" s="66">
        <f t="shared" si="83"/>
        <v>0</v>
      </c>
      <c r="DK34" s="66">
        <f t="shared" si="83"/>
        <v>0</v>
      </c>
      <c r="DL34" s="66">
        <f t="shared" si="83"/>
        <v>0</v>
      </c>
      <c r="DM34" s="66">
        <f t="shared" si="83"/>
        <v>0</v>
      </c>
      <c r="DN34" s="66">
        <f t="shared" si="83"/>
        <v>0</v>
      </c>
      <c r="DO34" s="66">
        <f t="shared" si="83"/>
        <v>0</v>
      </c>
      <c r="DP34" s="66">
        <f t="shared" si="83"/>
        <v>0</v>
      </c>
      <c r="DQ34" s="66">
        <f t="shared" si="83"/>
        <v>0</v>
      </c>
      <c r="DR34" s="75">
        <f t="shared" si="57"/>
        <v>0</v>
      </c>
      <c r="DS34" s="66">
        <f t="shared" ref="DS34:ED34" si="84">SUM(DS9:DS33)</f>
        <v>0</v>
      </c>
      <c r="DT34" s="66">
        <f t="shared" si="84"/>
        <v>0</v>
      </c>
      <c r="DU34" s="66">
        <f t="shared" si="84"/>
        <v>0</v>
      </c>
      <c r="DV34" s="66">
        <f t="shared" si="84"/>
        <v>0</v>
      </c>
      <c r="DW34" s="66">
        <f t="shared" si="84"/>
        <v>0</v>
      </c>
      <c r="DX34" s="66">
        <f t="shared" si="84"/>
        <v>0</v>
      </c>
      <c r="DY34" s="66">
        <f t="shared" si="84"/>
        <v>0</v>
      </c>
      <c r="DZ34" s="66">
        <f t="shared" si="84"/>
        <v>0</v>
      </c>
      <c r="EA34" s="66">
        <f t="shared" si="84"/>
        <v>0</v>
      </c>
      <c r="EB34" s="66">
        <f t="shared" si="84"/>
        <v>0</v>
      </c>
      <c r="EC34" s="66">
        <f t="shared" si="84"/>
        <v>0</v>
      </c>
      <c r="ED34" s="66">
        <f t="shared" si="84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85">F6-F34</f>
        <v>0</v>
      </c>
      <c r="G36" s="66">
        <f t="shared" si="85"/>
        <v>0</v>
      </c>
      <c r="H36" s="66">
        <f t="shared" si="85"/>
        <v>0</v>
      </c>
      <c r="I36" s="66">
        <f t="shared" si="85"/>
        <v>0</v>
      </c>
      <c r="J36" s="66">
        <f t="shared" si="85"/>
        <v>0</v>
      </c>
      <c r="K36" s="66">
        <f t="shared" si="85"/>
        <v>0</v>
      </c>
      <c r="L36" s="66">
        <f t="shared" si="85"/>
        <v>0</v>
      </c>
      <c r="M36" s="66">
        <f t="shared" si="85"/>
        <v>0</v>
      </c>
      <c r="N36" s="66">
        <f t="shared" si="85"/>
        <v>0</v>
      </c>
      <c r="O36" s="66">
        <f t="shared" si="85"/>
        <v>0</v>
      </c>
      <c r="P36" s="66">
        <f t="shared" si="85"/>
        <v>0</v>
      </c>
      <c r="Q36" s="66">
        <f t="shared" si="85"/>
        <v>0</v>
      </c>
      <c r="R36" s="75">
        <f>SUM(F36:Q36)</f>
        <v>0</v>
      </c>
      <c r="S36" s="66">
        <f t="shared" ref="S36:AD36" si="86">S6-S34</f>
        <v>0</v>
      </c>
      <c r="T36" s="66">
        <f t="shared" si="86"/>
        <v>0</v>
      </c>
      <c r="U36" s="66">
        <f t="shared" si="86"/>
        <v>0</v>
      </c>
      <c r="V36" s="66">
        <f t="shared" si="86"/>
        <v>0</v>
      </c>
      <c r="W36" s="66">
        <f t="shared" si="86"/>
        <v>0</v>
      </c>
      <c r="X36" s="66">
        <f t="shared" si="86"/>
        <v>0</v>
      </c>
      <c r="Y36" s="66">
        <f t="shared" si="86"/>
        <v>0</v>
      </c>
      <c r="Z36" s="66">
        <f t="shared" si="86"/>
        <v>0</v>
      </c>
      <c r="AA36" s="66">
        <f t="shared" si="86"/>
        <v>0</v>
      </c>
      <c r="AB36" s="66">
        <f t="shared" si="86"/>
        <v>0</v>
      </c>
      <c r="AC36" s="66">
        <f t="shared" si="86"/>
        <v>0</v>
      </c>
      <c r="AD36" s="66">
        <f t="shared" si="86"/>
        <v>0</v>
      </c>
      <c r="AE36" s="75">
        <f>SUM(S36:AD36)</f>
        <v>0</v>
      </c>
      <c r="AF36" s="66">
        <f t="shared" ref="AF36:AQ36" si="87">AF6-AF34</f>
        <v>0</v>
      </c>
      <c r="AG36" s="66">
        <f t="shared" si="87"/>
        <v>0</v>
      </c>
      <c r="AH36" s="66">
        <f t="shared" si="87"/>
        <v>0</v>
      </c>
      <c r="AI36" s="66">
        <f t="shared" si="87"/>
        <v>0</v>
      </c>
      <c r="AJ36" s="66">
        <f t="shared" si="87"/>
        <v>0</v>
      </c>
      <c r="AK36" s="66">
        <f t="shared" si="87"/>
        <v>0</v>
      </c>
      <c r="AL36" s="66">
        <f t="shared" si="87"/>
        <v>0</v>
      </c>
      <c r="AM36" s="66">
        <f t="shared" si="87"/>
        <v>0</v>
      </c>
      <c r="AN36" s="66">
        <f t="shared" si="87"/>
        <v>0</v>
      </c>
      <c r="AO36" s="66">
        <f t="shared" si="87"/>
        <v>0</v>
      </c>
      <c r="AP36" s="66">
        <f t="shared" si="87"/>
        <v>0</v>
      </c>
      <c r="AQ36" s="66">
        <f t="shared" si="87"/>
        <v>0</v>
      </c>
      <c r="AR36" s="75">
        <f>SUM(AF36:AQ36)</f>
        <v>0</v>
      </c>
      <c r="AS36" s="66">
        <f t="shared" ref="AS36:BD36" si="88">AS6-AS34</f>
        <v>0</v>
      </c>
      <c r="AT36" s="66">
        <f t="shared" si="88"/>
        <v>0</v>
      </c>
      <c r="AU36" s="66">
        <f t="shared" si="88"/>
        <v>0</v>
      </c>
      <c r="AV36" s="66">
        <f t="shared" si="88"/>
        <v>0</v>
      </c>
      <c r="AW36" s="66">
        <f t="shared" si="88"/>
        <v>0</v>
      </c>
      <c r="AX36" s="66">
        <f t="shared" si="88"/>
        <v>0</v>
      </c>
      <c r="AY36" s="66">
        <f t="shared" si="88"/>
        <v>0</v>
      </c>
      <c r="AZ36" s="66">
        <f t="shared" si="88"/>
        <v>0</v>
      </c>
      <c r="BA36" s="66">
        <f t="shared" si="88"/>
        <v>0</v>
      </c>
      <c r="BB36" s="66">
        <f t="shared" si="88"/>
        <v>0</v>
      </c>
      <c r="BC36" s="66">
        <f t="shared" si="88"/>
        <v>0</v>
      </c>
      <c r="BD36" s="66">
        <f t="shared" si="88"/>
        <v>0</v>
      </c>
      <c r="BE36" s="75">
        <f>SUM(AS36:BD36)</f>
        <v>0</v>
      </c>
      <c r="BF36" s="66">
        <f t="shared" ref="BF36:BQ36" si="89">BF6-BF34</f>
        <v>0</v>
      </c>
      <c r="BG36" s="66">
        <f t="shared" si="89"/>
        <v>0</v>
      </c>
      <c r="BH36" s="66">
        <f t="shared" si="89"/>
        <v>0</v>
      </c>
      <c r="BI36" s="66">
        <f t="shared" si="89"/>
        <v>0</v>
      </c>
      <c r="BJ36" s="66">
        <f t="shared" si="89"/>
        <v>0</v>
      </c>
      <c r="BK36" s="66">
        <f t="shared" si="89"/>
        <v>0</v>
      </c>
      <c r="BL36" s="66">
        <f t="shared" si="89"/>
        <v>0</v>
      </c>
      <c r="BM36" s="66">
        <f t="shared" si="89"/>
        <v>0</v>
      </c>
      <c r="BN36" s="66">
        <f t="shared" si="89"/>
        <v>0</v>
      </c>
      <c r="BO36" s="66">
        <f t="shared" si="89"/>
        <v>0</v>
      </c>
      <c r="BP36" s="66">
        <f t="shared" si="89"/>
        <v>0</v>
      </c>
      <c r="BQ36" s="66">
        <f t="shared" si="89"/>
        <v>0</v>
      </c>
      <c r="BR36" s="75">
        <f>SUM(BF36:BQ36)</f>
        <v>0</v>
      </c>
      <c r="BS36" s="66">
        <f t="shared" ref="BS36:CD36" si="90">BS6-BS34</f>
        <v>0</v>
      </c>
      <c r="BT36" s="66">
        <f t="shared" si="90"/>
        <v>0</v>
      </c>
      <c r="BU36" s="66">
        <f t="shared" si="90"/>
        <v>0</v>
      </c>
      <c r="BV36" s="66">
        <f t="shared" si="90"/>
        <v>0</v>
      </c>
      <c r="BW36" s="66">
        <f t="shared" si="90"/>
        <v>0</v>
      </c>
      <c r="BX36" s="66">
        <f t="shared" si="90"/>
        <v>0</v>
      </c>
      <c r="BY36" s="66">
        <f t="shared" si="90"/>
        <v>0</v>
      </c>
      <c r="BZ36" s="66">
        <f t="shared" si="90"/>
        <v>0</v>
      </c>
      <c r="CA36" s="66">
        <f t="shared" si="90"/>
        <v>0</v>
      </c>
      <c r="CB36" s="66">
        <f t="shared" si="90"/>
        <v>0</v>
      </c>
      <c r="CC36" s="66">
        <f t="shared" si="90"/>
        <v>0</v>
      </c>
      <c r="CD36" s="66">
        <f t="shared" si="90"/>
        <v>0</v>
      </c>
      <c r="CE36" s="75">
        <f>SUM(BS36:CD36)</f>
        <v>0</v>
      </c>
      <c r="CF36" s="66">
        <f t="shared" ref="CF36:CQ36" si="91">CF6-CF34</f>
        <v>0</v>
      </c>
      <c r="CG36" s="66">
        <f t="shared" si="91"/>
        <v>0</v>
      </c>
      <c r="CH36" s="66">
        <f t="shared" si="91"/>
        <v>0</v>
      </c>
      <c r="CI36" s="66">
        <f t="shared" si="91"/>
        <v>0</v>
      </c>
      <c r="CJ36" s="66">
        <f t="shared" si="91"/>
        <v>0</v>
      </c>
      <c r="CK36" s="66">
        <f t="shared" si="91"/>
        <v>0</v>
      </c>
      <c r="CL36" s="66">
        <f t="shared" si="91"/>
        <v>0</v>
      </c>
      <c r="CM36" s="66">
        <f t="shared" si="91"/>
        <v>0</v>
      </c>
      <c r="CN36" s="66">
        <f t="shared" si="91"/>
        <v>0</v>
      </c>
      <c r="CO36" s="66">
        <f t="shared" si="91"/>
        <v>0</v>
      </c>
      <c r="CP36" s="66">
        <f t="shared" si="91"/>
        <v>0</v>
      </c>
      <c r="CQ36" s="66">
        <f t="shared" si="91"/>
        <v>0</v>
      </c>
      <c r="CR36" s="75">
        <f>SUM(CF36:CQ36)</f>
        <v>0</v>
      </c>
      <c r="CS36" s="66">
        <f t="shared" ref="CS36:DD36" si="92">CS6-CS34</f>
        <v>0</v>
      </c>
      <c r="CT36" s="66">
        <f t="shared" si="92"/>
        <v>0</v>
      </c>
      <c r="CU36" s="66">
        <f t="shared" si="92"/>
        <v>0</v>
      </c>
      <c r="CV36" s="66">
        <f t="shared" si="92"/>
        <v>0</v>
      </c>
      <c r="CW36" s="66">
        <f t="shared" si="92"/>
        <v>0</v>
      </c>
      <c r="CX36" s="66">
        <f t="shared" si="92"/>
        <v>0</v>
      </c>
      <c r="CY36" s="66">
        <f t="shared" si="92"/>
        <v>0</v>
      </c>
      <c r="CZ36" s="66">
        <f t="shared" si="92"/>
        <v>0</v>
      </c>
      <c r="DA36" s="66">
        <f t="shared" si="92"/>
        <v>0</v>
      </c>
      <c r="DB36" s="66">
        <f t="shared" si="92"/>
        <v>0</v>
      </c>
      <c r="DC36" s="66">
        <f t="shared" si="92"/>
        <v>0</v>
      </c>
      <c r="DD36" s="66">
        <f t="shared" si="92"/>
        <v>0</v>
      </c>
      <c r="DE36" s="75">
        <f>SUM(CS36:DD36)</f>
        <v>0</v>
      </c>
      <c r="DF36" s="66">
        <f t="shared" ref="DF36:DQ36" si="93">DF6-DF34</f>
        <v>0</v>
      </c>
      <c r="DG36" s="66">
        <f t="shared" si="93"/>
        <v>0</v>
      </c>
      <c r="DH36" s="66">
        <f t="shared" si="93"/>
        <v>0</v>
      </c>
      <c r="DI36" s="66">
        <f t="shared" si="93"/>
        <v>0</v>
      </c>
      <c r="DJ36" s="66">
        <f t="shared" si="93"/>
        <v>0</v>
      </c>
      <c r="DK36" s="66">
        <f t="shared" si="93"/>
        <v>0</v>
      </c>
      <c r="DL36" s="66">
        <f t="shared" si="93"/>
        <v>0</v>
      </c>
      <c r="DM36" s="66">
        <f t="shared" si="93"/>
        <v>0</v>
      </c>
      <c r="DN36" s="66">
        <f t="shared" si="93"/>
        <v>0</v>
      </c>
      <c r="DO36" s="66">
        <f t="shared" si="93"/>
        <v>0</v>
      </c>
      <c r="DP36" s="66">
        <f t="shared" si="93"/>
        <v>0</v>
      </c>
      <c r="DQ36" s="66">
        <f t="shared" si="93"/>
        <v>0</v>
      </c>
      <c r="DR36" s="75">
        <f>SUM(DF36:DQ36)</f>
        <v>0</v>
      </c>
      <c r="DS36" s="66">
        <f t="shared" ref="DS36:ED36" si="94">DS6-DS34</f>
        <v>0</v>
      </c>
      <c r="DT36" s="66">
        <f t="shared" si="94"/>
        <v>0</v>
      </c>
      <c r="DU36" s="66">
        <f t="shared" si="94"/>
        <v>0</v>
      </c>
      <c r="DV36" s="66">
        <f t="shared" si="94"/>
        <v>0</v>
      </c>
      <c r="DW36" s="66">
        <f t="shared" si="94"/>
        <v>0</v>
      </c>
      <c r="DX36" s="66">
        <f t="shared" si="94"/>
        <v>0</v>
      </c>
      <c r="DY36" s="66">
        <f t="shared" si="94"/>
        <v>0</v>
      </c>
      <c r="DZ36" s="66">
        <f t="shared" si="94"/>
        <v>0</v>
      </c>
      <c r="EA36" s="66">
        <f t="shared" si="94"/>
        <v>0</v>
      </c>
      <c r="EB36" s="66">
        <f t="shared" si="94"/>
        <v>0</v>
      </c>
      <c r="EC36" s="66">
        <f t="shared" si="94"/>
        <v>0</v>
      </c>
      <c r="ED36" s="66">
        <f t="shared" si="94"/>
        <v>0</v>
      </c>
      <c r="EE36" s="76">
        <f>SUM(DS36:ED36)</f>
        <v>0</v>
      </c>
    </row>
    <row r="37" spans="1:135" x14ac:dyDescent="0.2">
      <c r="A37" s="363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11 EMPRUNT 1'!E5</f>
        <v>0</v>
      </c>
      <c r="D38" s="3" t="s">
        <v>87</v>
      </c>
      <c r="F38" s="66">
        <f t="shared" ref="F38:Q39" si="95">IF(F$2&gt;=$B$18,$E38,0)</f>
        <v>0</v>
      </c>
      <c r="G38" s="66">
        <f t="shared" si="95"/>
        <v>0</v>
      </c>
      <c r="H38" s="66">
        <f t="shared" si="95"/>
        <v>0</v>
      </c>
      <c r="I38" s="66">
        <f t="shared" si="95"/>
        <v>0</v>
      </c>
      <c r="J38" s="66">
        <f t="shared" si="95"/>
        <v>0</v>
      </c>
      <c r="K38" s="66">
        <f t="shared" si="95"/>
        <v>0</v>
      </c>
      <c r="L38" s="66">
        <f t="shared" si="95"/>
        <v>0</v>
      </c>
      <c r="M38" s="66">
        <f t="shared" si="95"/>
        <v>0</v>
      </c>
      <c r="N38" s="66">
        <f t="shared" si="95"/>
        <v>0</v>
      </c>
      <c r="O38" s="66">
        <f t="shared" si="95"/>
        <v>0</v>
      </c>
      <c r="P38" s="66">
        <f t="shared" si="95"/>
        <v>0</v>
      </c>
      <c r="Q38" s="66">
        <f t="shared" si="95"/>
        <v>0</v>
      </c>
      <c r="R38" s="75">
        <f>SUM(F38:Q38)</f>
        <v>0</v>
      </c>
      <c r="S38" s="66">
        <f t="shared" ref="S38:AD39" si="96">IF(S$2&gt;=$B$18,$E38,0)</f>
        <v>0</v>
      </c>
      <c r="T38" s="66">
        <f t="shared" si="96"/>
        <v>0</v>
      </c>
      <c r="U38" s="66">
        <f t="shared" si="96"/>
        <v>0</v>
      </c>
      <c r="V38" s="66">
        <f t="shared" si="96"/>
        <v>0</v>
      </c>
      <c r="W38" s="66">
        <f t="shared" si="96"/>
        <v>0</v>
      </c>
      <c r="X38" s="66">
        <f t="shared" si="96"/>
        <v>0</v>
      </c>
      <c r="Y38" s="66">
        <f t="shared" si="96"/>
        <v>0</v>
      </c>
      <c r="Z38" s="66">
        <f t="shared" si="96"/>
        <v>0</v>
      </c>
      <c r="AA38" s="66">
        <f t="shared" si="96"/>
        <v>0</v>
      </c>
      <c r="AB38" s="66">
        <f t="shared" si="96"/>
        <v>0</v>
      </c>
      <c r="AC38" s="66">
        <f t="shared" si="96"/>
        <v>0</v>
      </c>
      <c r="AD38" s="66">
        <f t="shared" si="96"/>
        <v>0</v>
      </c>
      <c r="AE38" s="75">
        <f>SUM(S38:AD38)</f>
        <v>0</v>
      </c>
      <c r="AF38" s="66">
        <f t="shared" ref="AF38:AQ39" si="97">IF(AF$2&gt;=$B$18,$E38,0)</f>
        <v>0</v>
      </c>
      <c r="AG38" s="66">
        <f t="shared" si="97"/>
        <v>0</v>
      </c>
      <c r="AH38" s="66">
        <f t="shared" si="97"/>
        <v>0</v>
      </c>
      <c r="AI38" s="66">
        <f t="shared" si="97"/>
        <v>0</v>
      </c>
      <c r="AJ38" s="66">
        <f t="shared" si="97"/>
        <v>0</v>
      </c>
      <c r="AK38" s="66">
        <f t="shared" si="97"/>
        <v>0</v>
      </c>
      <c r="AL38" s="66">
        <f t="shared" si="97"/>
        <v>0</v>
      </c>
      <c r="AM38" s="66">
        <f t="shared" si="97"/>
        <v>0</v>
      </c>
      <c r="AN38" s="66">
        <f t="shared" si="97"/>
        <v>0</v>
      </c>
      <c r="AO38" s="66">
        <f t="shared" si="97"/>
        <v>0</v>
      </c>
      <c r="AP38" s="66">
        <f t="shared" si="97"/>
        <v>0</v>
      </c>
      <c r="AQ38" s="66">
        <f t="shared" si="97"/>
        <v>0</v>
      </c>
      <c r="AR38" s="75">
        <f>SUM(AF38:AQ38)</f>
        <v>0</v>
      </c>
      <c r="AS38" s="66">
        <f t="shared" ref="AS38:BD39" si="98">IF(AS$2&gt;=$B$18,$E38,0)</f>
        <v>0</v>
      </c>
      <c r="AT38" s="66">
        <f t="shared" si="98"/>
        <v>0</v>
      </c>
      <c r="AU38" s="66">
        <f t="shared" si="98"/>
        <v>0</v>
      </c>
      <c r="AV38" s="66">
        <f t="shared" si="98"/>
        <v>0</v>
      </c>
      <c r="AW38" s="66">
        <f t="shared" si="98"/>
        <v>0</v>
      </c>
      <c r="AX38" s="66">
        <f t="shared" si="98"/>
        <v>0</v>
      </c>
      <c r="AY38" s="66">
        <f t="shared" si="98"/>
        <v>0</v>
      </c>
      <c r="AZ38" s="66">
        <f t="shared" si="98"/>
        <v>0</v>
      </c>
      <c r="BA38" s="66">
        <f t="shared" si="98"/>
        <v>0</v>
      </c>
      <c r="BB38" s="66">
        <f t="shared" si="98"/>
        <v>0</v>
      </c>
      <c r="BC38" s="66">
        <f t="shared" si="98"/>
        <v>0</v>
      </c>
      <c r="BD38" s="66">
        <f t="shared" si="98"/>
        <v>0</v>
      </c>
      <c r="BE38" s="75">
        <f>SUM(AS38:BD38)</f>
        <v>0</v>
      </c>
      <c r="BF38" s="66">
        <f t="shared" ref="BF38:BQ39" si="99">IF(BF$2&gt;=$B$18,$E38,0)</f>
        <v>0</v>
      </c>
      <c r="BG38" s="66">
        <f t="shared" si="99"/>
        <v>0</v>
      </c>
      <c r="BH38" s="66">
        <f t="shared" si="99"/>
        <v>0</v>
      </c>
      <c r="BI38" s="66">
        <f t="shared" si="99"/>
        <v>0</v>
      </c>
      <c r="BJ38" s="66">
        <f t="shared" si="99"/>
        <v>0</v>
      </c>
      <c r="BK38" s="66">
        <f t="shared" si="99"/>
        <v>0</v>
      </c>
      <c r="BL38" s="66">
        <f t="shared" si="99"/>
        <v>0</v>
      </c>
      <c r="BM38" s="66">
        <f t="shared" si="99"/>
        <v>0</v>
      </c>
      <c r="BN38" s="66">
        <f t="shared" si="99"/>
        <v>0</v>
      </c>
      <c r="BO38" s="66">
        <f t="shared" si="99"/>
        <v>0</v>
      </c>
      <c r="BP38" s="66">
        <f t="shared" si="99"/>
        <v>0</v>
      </c>
      <c r="BQ38" s="66">
        <f t="shared" si="99"/>
        <v>0</v>
      </c>
      <c r="BR38" s="75">
        <f>SUM(BF38:BQ38)</f>
        <v>0</v>
      </c>
      <c r="BS38" s="66">
        <f t="shared" ref="BS38:CD39" si="100">IF(BS$2&gt;=$B$18,$E38,0)</f>
        <v>0</v>
      </c>
      <c r="BT38" s="66">
        <f t="shared" si="100"/>
        <v>0</v>
      </c>
      <c r="BU38" s="66">
        <f t="shared" si="100"/>
        <v>0</v>
      </c>
      <c r="BV38" s="66">
        <f t="shared" si="100"/>
        <v>0</v>
      </c>
      <c r="BW38" s="66">
        <f t="shared" si="100"/>
        <v>0</v>
      </c>
      <c r="BX38" s="66">
        <f t="shared" si="100"/>
        <v>0</v>
      </c>
      <c r="BY38" s="66">
        <f t="shared" si="100"/>
        <v>0</v>
      </c>
      <c r="BZ38" s="66">
        <f t="shared" si="100"/>
        <v>0</v>
      </c>
      <c r="CA38" s="66">
        <f t="shared" si="100"/>
        <v>0</v>
      </c>
      <c r="CB38" s="66">
        <f t="shared" si="100"/>
        <v>0</v>
      </c>
      <c r="CC38" s="66">
        <f t="shared" si="100"/>
        <v>0</v>
      </c>
      <c r="CD38" s="66">
        <f t="shared" si="100"/>
        <v>0</v>
      </c>
      <c r="CE38" s="75">
        <f>SUM(BS38:CD38)</f>
        <v>0</v>
      </c>
      <c r="CF38" s="66">
        <f t="shared" ref="CF38:CQ39" si="101">IF(CF$2&gt;=$B$18,$E38,0)</f>
        <v>0</v>
      </c>
      <c r="CG38" s="66">
        <f t="shared" si="101"/>
        <v>0</v>
      </c>
      <c r="CH38" s="66">
        <f t="shared" si="101"/>
        <v>0</v>
      </c>
      <c r="CI38" s="66">
        <f t="shared" si="101"/>
        <v>0</v>
      </c>
      <c r="CJ38" s="66">
        <f t="shared" si="101"/>
        <v>0</v>
      </c>
      <c r="CK38" s="66">
        <f t="shared" si="101"/>
        <v>0</v>
      </c>
      <c r="CL38" s="66">
        <f t="shared" si="101"/>
        <v>0</v>
      </c>
      <c r="CM38" s="66">
        <f t="shared" si="101"/>
        <v>0</v>
      </c>
      <c r="CN38" s="66">
        <f t="shared" si="101"/>
        <v>0</v>
      </c>
      <c r="CO38" s="66">
        <f t="shared" si="101"/>
        <v>0</v>
      </c>
      <c r="CP38" s="66">
        <f t="shared" si="101"/>
        <v>0</v>
      </c>
      <c r="CQ38" s="66">
        <f t="shared" si="101"/>
        <v>0</v>
      </c>
      <c r="CR38" s="75">
        <f>SUM(CF38:CQ38)</f>
        <v>0</v>
      </c>
      <c r="CS38" s="66">
        <f t="shared" ref="CS38:DD39" si="102">IF(CS$2&gt;=$B$18,$E38,0)</f>
        <v>0</v>
      </c>
      <c r="CT38" s="66">
        <f t="shared" si="102"/>
        <v>0</v>
      </c>
      <c r="CU38" s="66">
        <f t="shared" si="102"/>
        <v>0</v>
      </c>
      <c r="CV38" s="66">
        <f t="shared" si="102"/>
        <v>0</v>
      </c>
      <c r="CW38" s="66">
        <f t="shared" si="102"/>
        <v>0</v>
      </c>
      <c r="CX38" s="66">
        <f t="shared" si="102"/>
        <v>0</v>
      </c>
      <c r="CY38" s="66">
        <f t="shared" si="102"/>
        <v>0</v>
      </c>
      <c r="CZ38" s="66">
        <f t="shared" si="102"/>
        <v>0</v>
      </c>
      <c r="DA38" s="66">
        <f t="shared" si="102"/>
        <v>0</v>
      </c>
      <c r="DB38" s="66">
        <f t="shared" si="102"/>
        <v>0</v>
      </c>
      <c r="DC38" s="66">
        <f t="shared" si="102"/>
        <v>0</v>
      </c>
      <c r="DD38" s="66">
        <f t="shared" si="102"/>
        <v>0</v>
      </c>
      <c r="DE38" s="75">
        <f>SUM(CS38:DD38)</f>
        <v>0</v>
      </c>
      <c r="DF38" s="66">
        <f t="shared" ref="DF38:DQ39" si="103">IF(DF$2&gt;=$B$18,$E38,0)</f>
        <v>0</v>
      </c>
      <c r="DG38" s="66">
        <f t="shared" si="103"/>
        <v>0</v>
      </c>
      <c r="DH38" s="66">
        <f t="shared" si="103"/>
        <v>0</v>
      </c>
      <c r="DI38" s="66">
        <f t="shared" si="103"/>
        <v>0</v>
      </c>
      <c r="DJ38" s="66">
        <f t="shared" si="103"/>
        <v>0</v>
      </c>
      <c r="DK38" s="66">
        <f t="shared" si="103"/>
        <v>0</v>
      </c>
      <c r="DL38" s="66">
        <f t="shared" si="103"/>
        <v>0</v>
      </c>
      <c r="DM38" s="66">
        <f t="shared" si="103"/>
        <v>0</v>
      </c>
      <c r="DN38" s="66">
        <f t="shared" si="103"/>
        <v>0</v>
      </c>
      <c r="DO38" s="66">
        <f t="shared" si="103"/>
        <v>0</v>
      </c>
      <c r="DP38" s="66">
        <f t="shared" si="103"/>
        <v>0</v>
      </c>
      <c r="DQ38" s="66">
        <f t="shared" si="103"/>
        <v>0</v>
      </c>
      <c r="DR38" s="75">
        <f>SUM(DF38:DQ38)</f>
        <v>0</v>
      </c>
      <c r="DS38" s="66">
        <f t="shared" ref="DS38:ED39" si="104">IF(DS$2&gt;=$B$18,$E38,0)</f>
        <v>0</v>
      </c>
      <c r="DT38" s="66">
        <f t="shared" si="104"/>
        <v>0</v>
      </c>
      <c r="DU38" s="66">
        <f t="shared" si="104"/>
        <v>0</v>
      </c>
      <c r="DV38" s="66">
        <f t="shared" si="104"/>
        <v>0</v>
      </c>
      <c r="DW38" s="66">
        <f t="shared" si="104"/>
        <v>0</v>
      </c>
      <c r="DX38" s="66">
        <f t="shared" si="104"/>
        <v>0</v>
      </c>
      <c r="DY38" s="66">
        <f t="shared" si="104"/>
        <v>0</v>
      </c>
      <c r="DZ38" s="66">
        <f t="shared" si="104"/>
        <v>0</v>
      </c>
      <c r="EA38" s="66">
        <f t="shared" si="104"/>
        <v>0</v>
      </c>
      <c r="EB38" s="66">
        <f t="shared" si="104"/>
        <v>0</v>
      </c>
      <c r="EC38" s="66">
        <f t="shared" si="104"/>
        <v>0</v>
      </c>
      <c r="ED38" s="66">
        <f t="shared" si="104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11 EMPRUNT 1'!E7</f>
        <v>15</v>
      </c>
      <c r="D39" s="3" t="s">
        <v>88</v>
      </c>
      <c r="F39" s="66">
        <f t="shared" si="95"/>
        <v>0</v>
      </c>
      <c r="G39" s="66">
        <f t="shared" si="95"/>
        <v>0</v>
      </c>
      <c r="H39" s="66">
        <f t="shared" si="95"/>
        <v>0</v>
      </c>
      <c r="I39" s="66">
        <f t="shared" si="95"/>
        <v>0</v>
      </c>
      <c r="J39" s="66">
        <f t="shared" si="95"/>
        <v>0</v>
      </c>
      <c r="K39" s="66">
        <f t="shared" si="95"/>
        <v>0</v>
      </c>
      <c r="L39" s="66">
        <f t="shared" si="95"/>
        <v>0</v>
      </c>
      <c r="M39" s="66">
        <f t="shared" si="95"/>
        <v>0</v>
      </c>
      <c r="N39" s="66">
        <f t="shared" si="95"/>
        <v>0</v>
      </c>
      <c r="O39" s="66">
        <f t="shared" si="95"/>
        <v>0</v>
      </c>
      <c r="P39" s="66">
        <f t="shared" si="95"/>
        <v>0</v>
      </c>
      <c r="Q39" s="66">
        <f t="shared" si="95"/>
        <v>0</v>
      </c>
      <c r="R39" s="75">
        <f>SUM(F39:Q39)</f>
        <v>0</v>
      </c>
      <c r="S39" s="66">
        <f t="shared" si="96"/>
        <v>0</v>
      </c>
      <c r="T39" s="66">
        <f t="shared" si="96"/>
        <v>0</v>
      </c>
      <c r="U39" s="66">
        <f t="shared" si="96"/>
        <v>0</v>
      </c>
      <c r="V39" s="66">
        <f t="shared" si="96"/>
        <v>0</v>
      </c>
      <c r="W39" s="66">
        <f t="shared" si="96"/>
        <v>0</v>
      </c>
      <c r="X39" s="66">
        <f t="shared" si="96"/>
        <v>0</v>
      </c>
      <c r="Y39" s="66">
        <f t="shared" si="96"/>
        <v>0</v>
      </c>
      <c r="Z39" s="66">
        <f t="shared" si="96"/>
        <v>0</v>
      </c>
      <c r="AA39" s="66">
        <f t="shared" si="96"/>
        <v>0</v>
      </c>
      <c r="AB39" s="66">
        <f t="shared" si="96"/>
        <v>0</v>
      </c>
      <c r="AC39" s="66">
        <f t="shared" si="96"/>
        <v>0</v>
      </c>
      <c r="AD39" s="66">
        <f t="shared" si="96"/>
        <v>0</v>
      </c>
      <c r="AE39" s="75">
        <f>SUM(S39:AD39)</f>
        <v>0</v>
      </c>
      <c r="AF39" s="66">
        <f t="shared" si="97"/>
        <v>0</v>
      </c>
      <c r="AG39" s="66">
        <f t="shared" si="97"/>
        <v>0</v>
      </c>
      <c r="AH39" s="66">
        <f t="shared" si="97"/>
        <v>0</v>
      </c>
      <c r="AI39" s="66">
        <f t="shared" si="97"/>
        <v>0</v>
      </c>
      <c r="AJ39" s="66">
        <f t="shared" si="97"/>
        <v>0</v>
      </c>
      <c r="AK39" s="66">
        <f t="shared" si="97"/>
        <v>0</v>
      </c>
      <c r="AL39" s="66">
        <f t="shared" si="97"/>
        <v>0</v>
      </c>
      <c r="AM39" s="66">
        <f t="shared" si="97"/>
        <v>0</v>
      </c>
      <c r="AN39" s="66">
        <f t="shared" si="97"/>
        <v>0</v>
      </c>
      <c r="AO39" s="66">
        <f t="shared" si="97"/>
        <v>0</v>
      </c>
      <c r="AP39" s="66">
        <f t="shared" si="97"/>
        <v>0</v>
      </c>
      <c r="AQ39" s="66">
        <f t="shared" si="97"/>
        <v>0</v>
      </c>
      <c r="AR39" s="75">
        <f>SUM(AF39:AQ39)</f>
        <v>0</v>
      </c>
      <c r="AS39" s="66">
        <f t="shared" si="98"/>
        <v>0</v>
      </c>
      <c r="AT39" s="66">
        <f t="shared" si="98"/>
        <v>0</v>
      </c>
      <c r="AU39" s="66">
        <f t="shared" si="98"/>
        <v>0</v>
      </c>
      <c r="AV39" s="66">
        <f t="shared" si="98"/>
        <v>0</v>
      </c>
      <c r="AW39" s="66">
        <f t="shared" si="98"/>
        <v>0</v>
      </c>
      <c r="AX39" s="66">
        <f t="shared" si="98"/>
        <v>0</v>
      </c>
      <c r="AY39" s="66">
        <f t="shared" si="98"/>
        <v>0</v>
      </c>
      <c r="AZ39" s="66">
        <f t="shared" si="98"/>
        <v>0</v>
      </c>
      <c r="BA39" s="66">
        <f t="shared" si="98"/>
        <v>0</v>
      </c>
      <c r="BB39" s="66">
        <f t="shared" si="98"/>
        <v>0</v>
      </c>
      <c r="BC39" s="66">
        <f t="shared" si="98"/>
        <v>0</v>
      </c>
      <c r="BD39" s="66">
        <f t="shared" si="98"/>
        <v>0</v>
      </c>
      <c r="BE39" s="75">
        <f>SUM(AS39:BD39)</f>
        <v>0</v>
      </c>
      <c r="BF39" s="66">
        <f t="shared" si="99"/>
        <v>0</v>
      </c>
      <c r="BG39" s="66">
        <f t="shared" si="99"/>
        <v>0</v>
      </c>
      <c r="BH39" s="66">
        <f t="shared" si="99"/>
        <v>0</v>
      </c>
      <c r="BI39" s="66">
        <f t="shared" si="99"/>
        <v>0</v>
      </c>
      <c r="BJ39" s="66">
        <f t="shared" si="99"/>
        <v>0</v>
      </c>
      <c r="BK39" s="66">
        <f t="shared" si="99"/>
        <v>0</v>
      </c>
      <c r="BL39" s="66">
        <f t="shared" si="99"/>
        <v>0</v>
      </c>
      <c r="BM39" s="66">
        <f t="shared" si="99"/>
        <v>0</v>
      </c>
      <c r="BN39" s="66">
        <f t="shared" si="99"/>
        <v>0</v>
      </c>
      <c r="BO39" s="66">
        <f t="shared" si="99"/>
        <v>0</v>
      </c>
      <c r="BP39" s="66">
        <f t="shared" si="99"/>
        <v>0</v>
      </c>
      <c r="BQ39" s="66">
        <f t="shared" si="99"/>
        <v>0</v>
      </c>
      <c r="BR39" s="75">
        <f>SUM(BF39:BQ39)</f>
        <v>0</v>
      </c>
      <c r="BS39" s="66">
        <f t="shared" si="100"/>
        <v>0</v>
      </c>
      <c r="BT39" s="66">
        <f t="shared" si="100"/>
        <v>0</v>
      </c>
      <c r="BU39" s="66">
        <f t="shared" si="100"/>
        <v>0</v>
      </c>
      <c r="BV39" s="66">
        <f t="shared" si="100"/>
        <v>0</v>
      </c>
      <c r="BW39" s="66">
        <f t="shared" si="100"/>
        <v>0</v>
      </c>
      <c r="BX39" s="66">
        <f t="shared" si="100"/>
        <v>0</v>
      </c>
      <c r="BY39" s="66">
        <f t="shared" si="100"/>
        <v>0</v>
      </c>
      <c r="BZ39" s="66">
        <f t="shared" si="100"/>
        <v>0</v>
      </c>
      <c r="CA39" s="66">
        <f t="shared" si="100"/>
        <v>0</v>
      </c>
      <c r="CB39" s="66">
        <f t="shared" si="100"/>
        <v>0</v>
      </c>
      <c r="CC39" s="66">
        <f t="shared" si="100"/>
        <v>0</v>
      </c>
      <c r="CD39" s="66">
        <f t="shared" si="100"/>
        <v>0</v>
      </c>
      <c r="CE39" s="75">
        <f>SUM(BS39:CD39)</f>
        <v>0</v>
      </c>
      <c r="CF39" s="66">
        <f t="shared" si="101"/>
        <v>0</v>
      </c>
      <c r="CG39" s="66">
        <f t="shared" si="101"/>
        <v>0</v>
      </c>
      <c r="CH39" s="66">
        <f t="shared" si="101"/>
        <v>0</v>
      </c>
      <c r="CI39" s="66">
        <f t="shared" si="101"/>
        <v>0</v>
      </c>
      <c r="CJ39" s="66">
        <f t="shared" si="101"/>
        <v>0</v>
      </c>
      <c r="CK39" s="66">
        <f t="shared" si="101"/>
        <v>0</v>
      </c>
      <c r="CL39" s="66">
        <f t="shared" si="101"/>
        <v>0</v>
      </c>
      <c r="CM39" s="66">
        <f t="shared" si="101"/>
        <v>0</v>
      </c>
      <c r="CN39" s="66">
        <f t="shared" si="101"/>
        <v>0</v>
      </c>
      <c r="CO39" s="66">
        <f t="shared" si="101"/>
        <v>0</v>
      </c>
      <c r="CP39" s="66">
        <f t="shared" si="101"/>
        <v>0</v>
      </c>
      <c r="CQ39" s="66">
        <f t="shared" si="101"/>
        <v>0</v>
      </c>
      <c r="CR39" s="75">
        <f>SUM(CF39:CQ39)</f>
        <v>0</v>
      </c>
      <c r="CS39" s="66">
        <f t="shared" si="102"/>
        <v>0</v>
      </c>
      <c r="CT39" s="66">
        <f t="shared" si="102"/>
        <v>0</v>
      </c>
      <c r="CU39" s="66">
        <f t="shared" si="102"/>
        <v>0</v>
      </c>
      <c r="CV39" s="66">
        <f t="shared" si="102"/>
        <v>0</v>
      </c>
      <c r="CW39" s="66">
        <f t="shared" si="102"/>
        <v>0</v>
      </c>
      <c r="CX39" s="66">
        <f t="shared" si="102"/>
        <v>0</v>
      </c>
      <c r="CY39" s="66">
        <f t="shared" si="102"/>
        <v>0</v>
      </c>
      <c r="CZ39" s="66">
        <f t="shared" si="102"/>
        <v>0</v>
      </c>
      <c r="DA39" s="66">
        <f t="shared" si="102"/>
        <v>0</v>
      </c>
      <c r="DB39" s="66">
        <f t="shared" si="102"/>
        <v>0</v>
      </c>
      <c r="DC39" s="66">
        <f t="shared" si="102"/>
        <v>0</v>
      </c>
      <c r="DD39" s="66">
        <f t="shared" si="102"/>
        <v>0</v>
      </c>
      <c r="DE39" s="75">
        <f>SUM(CS39:DD39)</f>
        <v>0</v>
      </c>
      <c r="DF39" s="66">
        <f t="shared" si="103"/>
        <v>0</v>
      </c>
      <c r="DG39" s="66">
        <f t="shared" si="103"/>
        <v>0</v>
      </c>
      <c r="DH39" s="66">
        <f t="shared" si="103"/>
        <v>0</v>
      </c>
      <c r="DI39" s="66">
        <f t="shared" si="103"/>
        <v>0</v>
      </c>
      <c r="DJ39" s="66">
        <f t="shared" si="103"/>
        <v>0</v>
      </c>
      <c r="DK39" s="66">
        <f t="shared" si="103"/>
        <v>0</v>
      </c>
      <c r="DL39" s="66">
        <f t="shared" si="103"/>
        <v>0</v>
      </c>
      <c r="DM39" s="66">
        <f t="shared" si="103"/>
        <v>0</v>
      </c>
      <c r="DN39" s="66">
        <f t="shared" si="103"/>
        <v>0</v>
      </c>
      <c r="DO39" s="66">
        <f t="shared" si="103"/>
        <v>0</v>
      </c>
      <c r="DP39" s="66">
        <f t="shared" si="103"/>
        <v>0</v>
      </c>
      <c r="DQ39" s="66">
        <f t="shared" si="103"/>
        <v>0</v>
      </c>
      <c r="DR39" s="75">
        <f>SUM(DF39:DQ39)</f>
        <v>0</v>
      </c>
      <c r="DS39" s="66">
        <f t="shared" si="104"/>
        <v>0</v>
      </c>
      <c r="DT39" s="66">
        <f t="shared" si="104"/>
        <v>0</v>
      </c>
      <c r="DU39" s="66">
        <f t="shared" si="104"/>
        <v>0</v>
      </c>
      <c r="DV39" s="66">
        <f t="shared" si="104"/>
        <v>0</v>
      </c>
      <c r="DW39" s="66">
        <f t="shared" si="104"/>
        <v>0</v>
      </c>
      <c r="DX39" s="66">
        <f t="shared" si="104"/>
        <v>0</v>
      </c>
      <c r="DY39" s="66">
        <f t="shared" si="104"/>
        <v>0</v>
      </c>
      <c r="DZ39" s="66">
        <f t="shared" si="104"/>
        <v>0</v>
      </c>
      <c r="EA39" s="66">
        <f t="shared" si="104"/>
        <v>0</v>
      </c>
      <c r="EB39" s="66">
        <f t="shared" si="104"/>
        <v>0</v>
      </c>
      <c r="EC39" s="66">
        <f t="shared" si="104"/>
        <v>0</v>
      </c>
      <c r="ED39" s="66">
        <f t="shared" si="104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11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11 EMPRUNT 1'!E6</f>
        <v>3.95E-2</v>
      </c>
      <c r="D41" s="153" t="s">
        <v>89</v>
      </c>
      <c r="E41" s="154"/>
      <c r="F41" s="66">
        <f t="shared" ref="F41:Q41" si="105">F39+F38</f>
        <v>0</v>
      </c>
      <c r="G41" s="66">
        <f t="shared" si="105"/>
        <v>0</v>
      </c>
      <c r="H41" s="66">
        <f t="shared" si="105"/>
        <v>0</v>
      </c>
      <c r="I41" s="66">
        <f t="shared" si="105"/>
        <v>0</v>
      </c>
      <c r="J41" s="66">
        <f t="shared" si="105"/>
        <v>0</v>
      </c>
      <c r="K41" s="66">
        <f t="shared" si="105"/>
        <v>0</v>
      </c>
      <c r="L41" s="66">
        <f t="shared" si="105"/>
        <v>0</v>
      </c>
      <c r="M41" s="66">
        <f t="shared" si="105"/>
        <v>0</v>
      </c>
      <c r="N41" s="66">
        <f t="shared" si="105"/>
        <v>0</v>
      </c>
      <c r="O41" s="66">
        <f t="shared" si="105"/>
        <v>0</v>
      </c>
      <c r="P41" s="66">
        <f t="shared" si="105"/>
        <v>0</v>
      </c>
      <c r="Q41" s="66">
        <f t="shared" si="105"/>
        <v>0</v>
      </c>
      <c r="R41" s="75">
        <f>SUM(F41:Q41)</f>
        <v>0</v>
      </c>
      <c r="S41" s="66">
        <f t="shared" ref="S41:AD41" si="106">S39+S38</f>
        <v>0</v>
      </c>
      <c r="T41" s="66">
        <f t="shared" si="106"/>
        <v>0</v>
      </c>
      <c r="U41" s="66">
        <f t="shared" si="106"/>
        <v>0</v>
      </c>
      <c r="V41" s="66">
        <f t="shared" si="106"/>
        <v>0</v>
      </c>
      <c r="W41" s="66">
        <f t="shared" si="106"/>
        <v>0</v>
      </c>
      <c r="X41" s="66">
        <f t="shared" si="106"/>
        <v>0</v>
      </c>
      <c r="Y41" s="66">
        <f t="shared" si="106"/>
        <v>0</v>
      </c>
      <c r="Z41" s="66">
        <f t="shared" si="106"/>
        <v>0</v>
      </c>
      <c r="AA41" s="66">
        <f t="shared" si="106"/>
        <v>0</v>
      </c>
      <c r="AB41" s="66">
        <f t="shared" si="106"/>
        <v>0</v>
      </c>
      <c r="AC41" s="66">
        <f t="shared" si="106"/>
        <v>0</v>
      </c>
      <c r="AD41" s="66">
        <f t="shared" si="106"/>
        <v>0</v>
      </c>
      <c r="AE41" s="75">
        <f>SUM(S41:AD41)</f>
        <v>0</v>
      </c>
      <c r="AF41" s="66">
        <f t="shared" ref="AF41:AQ41" si="107">AF39+AF38</f>
        <v>0</v>
      </c>
      <c r="AG41" s="66">
        <f t="shared" si="107"/>
        <v>0</v>
      </c>
      <c r="AH41" s="66">
        <f t="shared" si="107"/>
        <v>0</v>
      </c>
      <c r="AI41" s="66">
        <f t="shared" si="107"/>
        <v>0</v>
      </c>
      <c r="AJ41" s="66">
        <f t="shared" si="107"/>
        <v>0</v>
      </c>
      <c r="AK41" s="66">
        <f t="shared" si="107"/>
        <v>0</v>
      </c>
      <c r="AL41" s="66">
        <f t="shared" si="107"/>
        <v>0</v>
      </c>
      <c r="AM41" s="66">
        <f t="shared" si="107"/>
        <v>0</v>
      </c>
      <c r="AN41" s="66">
        <f t="shared" si="107"/>
        <v>0</v>
      </c>
      <c r="AO41" s="66">
        <f t="shared" si="107"/>
        <v>0</v>
      </c>
      <c r="AP41" s="66">
        <f t="shared" si="107"/>
        <v>0</v>
      </c>
      <c r="AQ41" s="66">
        <f t="shared" si="107"/>
        <v>0</v>
      </c>
      <c r="AR41" s="75">
        <f>SUM(AF41:AQ41)</f>
        <v>0</v>
      </c>
      <c r="AS41" s="66">
        <f t="shared" ref="AS41:BD41" si="108">AS39+AS38</f>
        <v>0</v>
      </c>
      <c r="AT41" s="66">
        <f t="shared" si="108"/>
        <v>0</v>
      </c>
      <c r="AU41" s="66">
        <f t="shared" si="108"/>
        <v>0</v>
      </c>
      <c r="AV41" s="66">
        <f t="shared" si="108"/>
        <v>0</v>
      </c>
      <c r="AW41" s="66">
        <f t="shared" si="108"/>
        <v>0</v>
      </c>
      <c r="AX41" s="66">
        <f t="shared" si="108"/>
        <v>0</v>
      </c>
      <c r="AY41" s="66">
        <f t="shared" si="108"/>
        <v>0</v>
      </c>
      <c r="AZ41" s="66">
        <f t="shared" si="108"/>
        <v>0</v>
      </c>
      <c r="BA41" s="66">
        <f t="shared" si="108"/>
        <v>0</v>
      </c>
      <c r="BB41" s="66">
        <f t="shared" si="108"/>
        <v>0</v>
      </c>
      <c r="BC41" s="66">
        <f t="shared" si="108"/>
        <v>0</v>
      </c>
      <c r="BD41" s="66">
        <f t="shared" si="108"/>
        <v>0</v>
      </c>
      <c r="BE41" s="75">
        <f>SUM(AS41:BD41)</f>
        <v>0</v>
      </c>
      <c r="BF41" s="66">
        <f t="shared" ref="BF41:BQ41" si="109">BF39+BF38</f>
        <v>0</v>
      </c>
      <c r="BG41" s="66">
        <f t="shared" si="109"/>
        <v>0</v>
      </c>
      <c r="BH41" s="66">
        <f t="shared" si="109"/>
        <v>0</v>
      </c>
      <c r="BI41" s="66">
        <f t="shared" si="109"/>
        <v>0</v>
      </c>
      <c r="BJ41" s="66">
        <f t="shared" si="109"/>
        <v>0</v>
      </c>
      <c r="BK41" s="66">
        <f t="shared" si="109"/>
        <v>0</v>
      </c>
      <c r="BL41" s="66">
        <f t="shared" si="109"/>
        <v>0</v>
      </c>
      <c r="BM41" s="66">
        <f t="shared" si="109"/>
        <v>0</v>
      </c>
      <c r="BN41" s="66">
        <f t="shared" si="109"/>
        <v>0</v>
      </c>
      <c r="BO41" s="66">
        <f t="shared" si="109"/>
        <v>0</v>
      </c>
      <c r="BP41" s="66">
        <f t="shared" si="109"/>
        <v>0</v>
      </c>
      <c r="BQ41" s="66">
        <f t="shared" si="109"/>
        <v>0</v>
      </c>
      <c r="BR41" s="75">
        <f>SUM(BF41:BQ41)</f>
        <v>0</v>
      </c>
      <c r="BS41" s="66">
        <f t="shared" ref="BS41:CD41" si="110">BS39+BS38</f>
        <v>0</v>
      </c>
      <c r="BT41" s="66">
        <f t="shared" si="110"/>
        <v>0</v>
      </c>
      <c r="BU41" s="66">
        <f t="shared" si="110"/>
        <v>0</v>
      </c>
      <c r="BV41" s="66">
        <f t="shared" si="110"/>
        <v>0</v>
      </c>
      <c r="BW41" s="66">
        <f t="shared" si="110"/>
        <v>0</v>
      </c>
      <c r="BX41" s="66">
        <f t="shared" si="110"/>
        <v>0</v>
      </c>
      <c r="BY41" s="66">
        <f t="shared" si="110"/>
        <v>0</v>
      </c>
      <c r="BZ41" s="66">
        <f t="shared" si="110"/>
        <v>0</v>
      </c>
      <c r="CA41" s="66">
        <f t="shared" si="110"/>
        <v>0</v>
      </c>
      <c r="CB41" s="66">
        <f t="shared" si="110"/>
        <v>0</v>
      </c>
      <c r="CC41" s="66">
        <f t="shared" si="110"/>
        <v>0</v>
      </c>
      <c r="CD41" s="66">
        <f t="shared" si="110"/>
        <v>0</v>
      </c>
      <c r="CE41" s="75">
        <f>SUM(BS41:CD41)</f>
        <v>0</v>
      </c>
      <c r="CF41" s="66">
        <f t="shared" ref="CF41:CQ41" si="111">CF39+CF38</f>
        <v>0</v>
      </c>
      <c r="CG41" s="66">
        <f t="shared" si="111"/>
        <v>0</v>
      </c>
      <c r="CH41" s="66">
        <f t="shared" si="111"/>
        <v>0</v>
      </c>
      <c r="CI41" s="66">
        <f t="shared" si="111"/>
        <v>0</v>
      </c>
      <c r="CJ41" s="66">
        <f t="shared" si="111"/>
        <v>0</v>
      </c>
      <c r="CK41" s="66">
        <f t="shared" si="111"/>
        <v>0</v>
      </c>
      <c r="CL41" s="66">
        <f t="shared" si="111"/>
        <v>0</v>
      </c>
      <c r="CM41" s="66">
        <f t="shared" si="111"/>
        <v>0</v>
      </c>
      <c r="CN41" s="66">
        <f t="shared" si="111"/>
        <v>0</v>
      </c>
      <c r="CO41" s="66">
        <f t="shared" si="111"/>
        <v>0</v>
      </c>
      <c r="CP41" s="66">
        <f t="shared" si="111"/>
        <v>0</v>
      </c>
      <c r="CQ41" s="66">
        <f t="shared" si="111"/>
        <v>0</v>
      </c>
      <c r="CR41" s="75">
        <f>SUM(CF41:CQ41)</f>
        <v>0</v>
      </c>
      <c r="CS41" s="66">
        <f t="shared" ref="CS41:DD41" si="112">CS39+CS38</f>
        <v>0</v>
      </c>
      <c r="CT41" s="66">
        <f t="shared" si="112"/>
        <v>0</v>
      </c>
      <c r="CU41" s="66">
        <f t="shared" si="112"/>
        <v>0</v>
      </c>
      <c r="CV41" s="66">
        <f t="shared" si="112"/>
        <v>0</v>
      </c>
      <c r="CW41" s="66">
        <f t="shared" si="112"/>
        <v>0</v>
      </c>
      <c r="CX41" s="66">
        <f t="shared" si="112"/>
        <v>0</v>
      </c>
      <c r="CY41" s="66">
        <f t="shared" si="112"/>
        <v>0</v>
      </c>
      <c r="CZ41" s="66">
        <f t="shared" si="112"/>
        <v>0</v>
      </c>
      <c r="DA41" s="66">
        <f t="shared" si="112"/>
        <v>0</v>
      </c>
      <c r="DB41" s="66">
        <f t="shared" si="112"/>
        <v>0</v>
      </c>
      <c r="DC41" s="66">
        <f t="shared" si="112"/>
        <v>0</v>
      </c>
      <c r="DD41" s="66">
        <f t="shared" si="112"/>
        <v>0</v>
      </c>
      <c r="DE41" s="75">
        <f>SUM(CS41:DD41)</f>
        <v>0</v>
      </c>
      <c r="DF41" s="66">
        <f t="shared" ref="DF41:DQ41" si="113">DF39+DF38</f>
        <v>0</v>
      </c>
      <c r="DG41" s="66">
        <f t="shared" si="113"/>
        <v>0</v>
      </c>
      <c r="DH41" s="66">
        <f t="shared" si="113"/>
        <v>0</v>
      </c>
      <c r="DI41" s="66">
        <f t="shared" si="113"/>
        <v>0</v>
      </c>
      <c r="DJ41" s="66">
        <f t="shared" si="113"/>
        <v>0</v>
      </c>
      <c r="DK41" s="66">
        <f t="shared" si="113"/>
        <v>0</v>
      </c>
      <c r="DL41" s="66">
        <f t="shared" si="113"/>
        <v>0</v>
      </c>
      <c r="DM41" s="66">
        <f t="shared" si="113"/>
        <v>0</v>
      </c>
      <c r="DN41" s="66">
        <f t="shared" si="113"/>
        <v>0</v>
      </c>
      <c r="DO41" s="66">
        <f t="shared" si="113"/>
        <v>0</v>
      </c>
      <c r="DP41" s="66">
        <f t="shared" si="113"/>
        <v>0</v>
      </c>
      <c r="DQ41" s="66">
        <f t="shared" si="113"/>
        <v>0</v>
      </c>
      <c r="DR41" s="75">
        <f>SUM(DF41:DQ41)</f>
        <v>0</v>
      </c>
      <c r="DS41" s="66">
        <f t="shared" ref="DS41:ED41" si="114">DS39+DS38</f>
        <v>0</v>
      </c>
      <c r="DT41" s="66">
        <f t="shared" si="114"/>
        <v>0</v>
      </c>
      <c r="DU41" s="66">
        <f t="shared" si="114"/>
        <v>0</v>
      </c>
      <c r="DV41" s="66">
        <f t="shared" si="114"/>
        <v>0</v>
      </c>
      <c r="DW41" s="66">
        <f t="shared" si="114"/>
        <v>0</v>
      </c>
      <c r="DX41" s="66">
        <f t="shared" si="114"/>
        <v>0</v>
      </c>
      <c r="DY41" s="66">
        <f t="shared" si="114"/>
        <v>0</v>
      </c>
      <c r="DZ41" s="66">
        <f t="shared" si="114"/>
        <v>0</v>
      </c>
      <c r="EA41" s="66">
        <f t="shared" si="114"/>
        <v>0</v>
      </c>
      <c r="EB41" s="66">
        <f t="shared" si="114"/>
        <v>0</v>
      </c>
      <c r="EC41" s="66">
        <f t="shared" si="114"/>
        <v>0</v>
      </c>
      <c r="ED41" s="66">
        <f t="shared" si="114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11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84">
        <f>'SPACELOG 11 EMPRUNT 1'!E9</f>
        <v>46631</v>
      </c>
      <c r="D43" s="3" t="s">
        <v>90</v>
      </c>
      <c r="F43" s="66">
        <f t="shared" ref="F43:Q43" si="115">IFERROR(IF(EOMONTH(F$2,0)&gt;=EOMONTH($B$43,0),ROUND($B$45/12,0),0),0)</f>
        <v>0</v>
      </c>
      <c r="G43" s="66">
        <f t="shared" si="115"/>
        <v>0</v>
      </c>
      <c r="H43" s="66">
        <f t="shared" si="115"/>
        <v>0</v>
      </c>
      <c r="I43" s="66">
        <f t="shared" si="115"/>
        <v>0</v>
      </c>
      <c r="J43" s="66">
        <f t="shared" si="115"/>
        <v>0</v>
      </c>
      <c r="K43" s="66">
        <f t="shared" si="115"/>
        <v>0</v>
      </c>
      <c r="L43" s="66">
        <f t="shared" si="115"/>
        <v>0</v>
      </c>
      <c r="M43" s="66">
        <f t="shared" si="115"/>
        <v>0</v>
      </c>
      <c r="N43" s="66">
        <f t="shared" si="115"/>
        <v>0</v>
      </c>
      <c r="O43" s="66">
        <f t="shared" si="115"/>
        <v>0</v>
      </c>
      <c r="P43" s="66">
        <f t="shared" si="115"/>
        <v>0</v>
      </c>
      <c r="Q43" s="66">
        <f t="shared" si="115"/>
        <v>0</v>
      </c>
      <c r="R43" s="75">
        <f>SUM(F43:Q43)</f>
        <v>0</v>
      </c>
      <c r="S43" s="66">
        <f t="shared" ref="S43:AD43" si="116">IFERROR(IF(EOMONTH(S$2,0)&gt;=EOMONTH($B$43,0),ROUND($B$45/12,0),0),0)</f>
        <v>0</v>
      </c>
      <c r="T43" s="66">
        <f t="shared" si="116"/>
        <v>0</v>
      </c>
      <c r="U43" s="66">
        <f t="shared" si="116"/>
        <v>0</v>
      </c>
      <c r="V43" s="66">
        <f t="shared" si="116"/>
        <v>0</v>
      </c>
      <c r="W43" s="66">
        <f t="shared" si="116"/>
        <v>0</v>
      </c>
      <c r="X43" s="66">
        <f t="shared" si="116"/>
        <v>0</v>
      </c>
      <c r="Y43" s="66">
        <f t="shared" si="116"/>
        <v>0</v>
      </c>
      <c r="Z43" s="66">
        <f t="shared" si="116"/>
        <v>0</v>
      </c>
      <c r="AA43" s="66">
        <f t="shared" si="116"/>
        <v>0</v>
      </c>
      <c r="AB43" s="66">
        <f t="shared" si="116"/>
        <v>0</v>
      </c>
      <c r="AC43" s="66">
        <f t="shared" si="116"/>
        <v>0</v>
      </c>
      <c r="AD43" s="66">
        <f t="shared" si="116"/>
        <v>0</v>
      </c>
      <c r="AE43" s="75">
        <f>SUM(S43:AD43)</f>
        <v>0</v>
      </c>
      <c r="AF43" s="66">
        <f t="shared" ref="AF43:AQ43" si="117">IFERROR(IF(EOMONTH(AF$2,0)&gt;=EOMONTH($B$43,0),ROUND($B$45/12,0),0),0)</f>
        <v>0</v>
      </c>
      <c r="AG43" s="66">
        <f t="shared" si="117"/>
        <v>0</v>
      </c>
      <c r="AH43" s="66">
        <f t="shared" si="117"/>
        <v>0</v>
      </c>
      <c r="AI43" s="66">
        <f t="shared" si="117"/>
        <v>0</v>
      </c>
      <c r="AJ43" s="66">
        <f t="shared" si="117"/>
        <v>0</v>
      </c>
      <c r="AK43" s="66">
        <f t="shared" si="117"/>
        <v>0</v>
      </c>
      <c r="AL43" s="66">
        <f t="shared" si="117"/>
        <v>0</v>
      </c>
      <c r="AM43" s="66">
        <f t="shared" si="117"/>
        <v>0</v>
      </c>
      <c r="AN43" s="66">
        <f t="shared" si="117"/>
        <v>0</v>
      </c>
      <c r="AO43" s="66">
        <f t="shared" si="117"/>
        <v>0</v>
      </c>
      <c r="AP43" s="66">
        <f t="shared" si="117"/>
        <v>0</v>
      </c>
      <c r="AQ43" s="66">
        <f t="shared" si="117"/>
        <v>0</v>
      </c>
      <c r="AR43" s="75">
        <f>SUM(AF43:AQ43)</f>
        <v>0</v>
      </c>
      <c r="AS43" s="66">
        <f t="shared" ref="AS43:BD43" si="118">IFERROR(IF(EOMONTH(AS$2,0)&gt;=EOMONTH($B$43,0),ROUND($B$45/12,0),0),0)</f>
        <v>0</v>
      </c>
      <c r="AT43" s="66">
        <f t="shared" si="118"/>
        <v>0</v>
      </c>
      <c r="AU43" s="66">
        <f t="shared" si="118"/>
        <v>0</v>
      </c>
      <c r="AV43" s="66">
        <f t="shared" si="118"/>
        <v>0</v>
      </c>
      <c r="AW43" s="66">
        <f t="shared" si="118"/>
        <v>0</v>
      </c>
      <c r="AX43" s="66">
        <f t="shared" si="118"/>
        <v>0</v>
      </c>
      <c r="AY43" s="66">
        <f t="shared" si="118"/>
        <v>0</v>
      </c>
      <c r="AZ43" s="66">
        <f t="shared" si="118"/>
        <v>0</v>
      </c>
      <c r="BA43" s="66">
        <f t="shared" si="118"/>
        <v>0</v>
      </c>
      <c r="BB43" s="66">
        <f t="shared" si="118"/>
        <v>0</v>
      </c>
      <c r="BC43" s="66">
        <f t="shared" si="118"/>
        <v>0</v>
      </c>
      <c r="BD43" s="66">
        <f t="shared" si="118"/>
        <v>0</v>
      </c>
      <c r="BE43" s="75">
        <f>SUM(AS43:BD43)</f>
        <v>0</v>
      </c>
      <c r="BF43" s="66">
        <f t="shared" ref="BF43:BQ43" si="119">IFERROR(IF(EOMONTH(BF$2,0)&gt;=EOMONTH($B$43,0),ROUND($B$45/12,0),0),0)</f>
        <v>0</v>
      </c>
      <c r="BG43" s="66">
        <f t="shared" si="119"/>
        <v>0</v>
      </c>
      <c r="BH43" s="66">
        <f t="shared" si="119"/>
        <v>0</v>
      </c>
      <c r="BI43" s="66">
        <f t="shared" si="119"/>
        <v>0</v>
      </c>
      <c r="BJ43" s="66">
        <f t="shared" si="119"/>
        <v>0</v>
      </c>
      <c r="BK43" s="66">
        <f t="shared" si="119"/>
        <v>0</v>
      </c>
      <c r="BL43" s="66">
        <f t="shared" si="119"/>
        <v>0</v>
      </c>
      <c r="BM43" s="66">
        <f t="shared" si="119"/>
        <v>0</v>
      </c>
      <c r="BN43" s="66">
        <f t="shared" si="119"/>
        <v>0</v>
      </c>
      <c r="BO43" s="66">
        <f t="shared" si="119"/>
        <v>0</v>
      </c>
      <c r="BP43" s="66">
        <f t="shared" si="119"/>
        <v>0</v>
      </c>
      <c r="BQ43" s="66">
        <f t="shared" si="119"/>
        <v>0</v>
      </c>
      <c r="BR43" s="75">
        <f>SUM(BF43:BQ43)</f>
        <v>0</v>
      </c>
      <c r="BS43" s="66">
        <f t="shared" ref="BS43:CD43" si="120">IFERROR(IF(EOMONTH(BS$2,0)&gt;=EOMONTH($B$43,0),ROUND($B$45/12,0),0),0)</f>
        <v>0</v>
      </c>
      <c r="BT43" s="66">
        <f t="shared" si="120"/>
        <v>0</v>
      </c>
      <c r="BU43" s="66">
        <f t="shared" si="120"/>
        <v>0</v>
      </c>
      <c r="BV43" s="66">
        <f t="shared" si="120"/>
        <v>0</v>
      </c>
      <c r="BW43" s="66">
        <f t="shared" si="120"/>
        <v>0</v>
      </c>
      <c r="BX43" s="66">
        <f t="shared" si="120"/>
        <v>0</v>
      </c>
      <c r="BY43" s="66">
        <f t="shared" si="120"/>
        <v>0</v>
      </c>
      <c r="BZ43" s="66">
        <f t="shared" si="120"/>
        <v>0</v>
      </c>
      <c r="CA43" s="66">
        <f t="shared" si="120"/>
        <v>0</v>
      </c>
      <c r="CB43" s="66">
        <f t="shared" si="120"/>
        <v>0</v>
      </c>
      <c r="CC43" s="66">
        <f t="shared" si="120"/>
        <v>0</v>
      </c>
      <c r="CD43" s="66">
        <f t="shared" si="120"/>
        <v>0</v>
      </c>
      <c r="CE43" s="75">
        <f>SUM(BS43:CD43)</f>
        <v>0</v>
      </c>
      <c r="CF43" s="66">
        <f t="shared" ref="CF43:CQ43" si="121">IFERROR(IF(EOMONTH(CF$2,0)&gt;=EOMONTH($B$43,0),ROUND($B$45/12,0),0),0)</f>
        <v>0</v>
      </c>
      <c r="CG43" s="66">
        <f t="shared" si="121"/>
        <v>0</v>
      </c>
      <c r="CH43" s="66">
        <f t="shared" si="121"/>
        <v>0</v>
      </c>
      <c r="CI43" s="66">
        <f t="shared" si="121"/>
        <v>0</v>
      </c>
      <c r="CJ43" s="66">
        <f t="shared" si="121"/>
        <v>0</v>
      </c>
      <c r="CK43" s="66">
        <f t="shared" si="121"/>
        <v>0</v>
      </c>
      <c r="CL43" s="66">
        <f t="shared" si="121"/>
        <v>0</v>
      </c>
      <c r="CM43" s="66">
        <f t="shared" si="121"/>
        <v>0</v>
      </c>
      <c r="CN43" s="66">
        <f t="shared" si="121"/>
        <v>0</v>
      </c>
      <c r="CO43" s="66">
        <f t="shared" si="121"/>
        <v>0</v>
      </c>
      <c r="CP43" s="66">
        <f t="shared" si="121"/>
        <v>0</v>
      </c>
      <c r="CQ43" s="66">
        <f t="shared" si="121"/>
        <v>0</v>
      </c>
      <c r="CR43" s="75">
        <f>SUM(CF43:CQ43)</f>
        <v>0</v>
      </c>
      <c r="CS43" s="66">
        <f t="shared" ref="CS43:DD43" si="122">IFERROR(IF(EOMONTH(CS$2,0)&gt;=EOMONTH($B$43,0),ROUND($B$45/12,0),0),0)</f>
        <v>0</v>
      </c>
      <c r="CT43" s="66">
        <f t="shared" si="122"/>
        <v>0</v>
      </c>
      <c r="CU43" s="66">
        <f t="shared" si="122"/>
        <v>0</v>
      </c>
      <c r="CV43" s="66">
        <f t="shared" si="122"/>
        <v>0</v>
      </c>
      <c r="CW43" s="66">
        <f t="shared" si="122"/>
        <v>0</v>
      </c>
      <c r="CX43" s="66">
        <f t="shared" si="122"/>
        <v>0</v>
      </c>
      <c r="CY43" s="66">
        <f t="shared" si="122"/>
        <v>0</v>
      </c>
      <c r="CZ43" s="66">
        <f t="shared" si="122"/>
        <v>0</v>
      </c>
      <c r="DA43" s="66">
        <f t="shared" si="122"/>
        <v>0</v>
      </c>
      <c r="DB43" s="66">
        <f t="shared" si="122"/>
        <v>0</v>
      </c>
      <c r="DC43" s="66">
        <f t="shared" si="122"/>
        <v>0</v>
      </c>
      <c r="DD43" s="66">
        <f t="shared" si="122"/>
        <v>0</v>
      </c>
      <c r="DE43" s="75">
        <f>SUM(CS43:DD43)</f>
        <v>0</v>
      </c>
      <c r="DF43" s="66">
        <f t="shared" ref="DF43:DQ43" si="123">IFERROR(IF(EOMONTH(DF$2,0)&gt;=EOMONTH($B$43,0),ROUND($B$45/12,0),0),0)</f>
        <v>0</v>
      </c>
      <c r="DG43" s="66">
        <f t="shared" si="123"/>
        <v>0</v>
      </c>
      <c r="DH43" s="66">
        <f t="shared" si="123"/>
        <v>0</v>
      </c>
      <c r="DI43" s="66">
        <f t="shared" si="123"/>
        <v>0</v>
      </c>
      <c r="DJ43" s="66">
        <f t="shared" si="123"/>
        <v>0</v>
      </c>
      <c r="DK43" s="66">
        <f t="shared" si="123"/>
        <v>0</v>
      </c>
      <c r="DL43" s="66">
        <f t="shared" si="123"/>
        <v>0</v>
      </c>
      <c r="DM43" s="66">
        <f t="shared" si="123"/>
        <v>0</v>
      </c>
      <c r="DN43" s="66">
        <f t="shared" si="123"/>
        <v>0</v>
      </c>
      <c r="DO43" s="66">
        <f t="shared" si="123"/>
        <v>0</v>
      </c>
      <c r="DP43" s="66">
        <f t="shared" si="123"/>
        <v>0</v>
      </c>
      <c r="DQ43" s="66">
        <f t="shared" si="123"/>
        <v>0</v>
      </c>
      <c r="DR43" s="75">
        <f>SUM(DF43:DQ43)</f>
        <v>0</v>
      </c>
      <c r="DS43" s="66">
        <f t="shared" ref="DS43:ED43" si="124">IFERROR(IF(EOMONTH(DS$2,0)&gt;=EOMONTH($B$43,0),ROUND($B$45/12,0),0),0)</f>
        <v>0</v>
      </c>
      <c r="DT43" s="66">
        <f t="shared" si="124"/>
        <v>0</v>
      </c>
      <c r="DU43" s="66">
        <f t="shared" si="124"/>
        <v>0</v>
      </c>
      <c r="DV43" s="66">
        <f t="shared" si="124"/>
        <v>0</v>
      </c>
      <c r="DW43" s="66">
        <f t="shared" si="124"/>
        <v>0</v>
      </c>
      <c r="DX43" s="66">
        <f t="shared" si="124"/>
        <v>0</v>
      </c>
      <c r="DY43" s="66">
        <f t="shared" si="124"/>
        <v>0</v>
      </c>
      <c r="DZ43" s="66">
        <f t="shared" si="124"/>
        <v>0</v>
      </c>
      <c r="EA43" s="66">
        <f t="shared" si="124"/>
        <v>0</v>
      </c>
      <c r="EB43" s="66">
        <f t="shared" si="124"/>
        <v>0</v>
      </c>
      <c r="EC43" s="66">
        <f t="shared" si="124"/>
        <v>0</v>
      </c>
      <c r="ED43" s="66">
        <f t="shared" si="124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25">IFERROR(IF(EOMONTH(F$2,0)&gt;=EOMONTH($B$52,0),ROUND($B$54/12,0),0),0)</f>
        <v>0</v>
      </c>
      <c r="G44" s="66">
        <f t="shared" si="125"/>
        <v>0</v>
      </c>
      <c r="H44" s="66">
        <f t="shared" si="125"/>
        <v>0</v>
      </c>
      <c r="I44" s="66">
        <f t="shared" si="125"/>
        <v>0</v>
      </c>
      <c r="J44" s="66">
        <f t="shared" si="125"/>
        <v>0</v>
      </c>
      <c r="K44" s="66">
        <f t="shared" si="125"/>
        <v>0</v>
      </c>
      <c r="L44" s="66">
        <f t="shared" si="125"/>
        <v>0</v>
      </c>
      <c r="M44" s="66">
        <f t="shared" si="125"/>
        <v>0</v>
      </c>
      <c r="N44" s="66">
        <f t="shared" si="125"/>
        <v>0</v>
      </c>
      <c r="O44" s="66">
        <f t="shared" si="125"/>
        <v>0</v>
      </c>
      <c r="P44" s="66">
        <f t="shared" si="125"/>
        <v>0</v>
      </c>
      <c r="Q44" s="66">
        <f t="shared" si="125"/>
        <v>0</v>
      </c>
      <c r="R44" s="75">
        <f>SUM(F44:Q44)</f>
        <v>0</v>
      </c>
      <c r="S44" s="66">
        <f t="shared" ref="S44:AD44" si="126">IFERROR(IF(EOMONTH(S$2,0)&gt;=EOMONTH($B$52,0),ROUND($B$54/12,0),0),0)</f>
        <v>0</v>
      </c>
      <c r="T44" s="66">
        <f t="shared" si="126"/>
        <v>0</v>
      </c>
      <c r="U44" s="66">
        <f t="shared" si="126"/>
        <v>0</v>
      </c>
      <c r="V44" s="66">
        <f t="shared" si="126"/>
        <v>0</v>
      </c>
      <c r="W44" s="66">
        <f t="shared" si="126"/>
        <v>0</v>
      </c>
      <c r="X44" s="66">
        <f t="shared" si="126"/>
        <v>0</v>
      </c>
      <c r="Y44" s="66">
        <f t="shared" si="126"/>
        <v>0</v>
      </c>
      <c r="Z44" s="66">
        <f t="shared" si="126"/>
        <v>0</v>
      </c>
      <c r="AA44" s="66">
        <f t="shared" si="126"/>
        <v>0</v>
      </c>
      <c r="AB44" s="66">
        <f t="shared" si="126"/>
        <v>0</v>
      </c>
      <c r="AC44" s="66">
        <f t="shared" si="126"/>
        <v>0</v>
      </c>
      <c r="AD44" s="66">
        <f t="shared" si="126"/>
        <v>0</v>
      </c>
      <c r="AE44" s="75">
        <f>SUM(S44:AD44)</f>
        <v>0</v>
      </c>
      <c r="AF44" s="66">
        <f t="shared" ref="AF44:AQ44" si="127">IFERROR(IF(EOMONTH(AF$2,0)&gt;=EOMONTH($B$52,0),ROUND($B$54/12,0),0),0)</f>
        <v>0</v>
      </c>
      <c r="AG44" s="66">
        <f t="shared" si="127"/>
        <v>0</v>
      </c>
      <c r="AH44" s="66">
        <f t="shared" si="127"/>
        <v>0</v>
      </c>
      <c r="AI44" s="66">
        <f t="shared" si="127"/>
        <v>0</v>
      </c>
      <c r="AJ44" s="66">
        <f t="shared" si="127"/>
        <v>0</v>
      </c>
      <c r="AK44" s="66">
        <f t="shared" si="127"/>
        <v>0</v>
      </c>
      <c r="AL44" s="66">
        <f t="shared" si="127"/>
        <v>0</v>
      </c>
      <c r="AM44" s="66">
        <f t="shared" si="127"/>
        <v>0</v>
      </c>
      <c r="AN44" s="66">
        <f t="shared" si="127"/>
        <v>0</v>
      </c>
      <c r="AO44" s="66">
        <f t="shared" si="127"/>
        <v>0</v>
      </c>
      <c r="AP44" s="66">
        <f t="shared" si="127"/>
        <v>0</v>
      </c>
      <c r="AQ44" s="66">
        <f t="shared" si="127"/>
        <v>0</v>
      </c>
      <c r="AR44" s="75">
        <f>SUM(AF44:AQ44)</f>
        <v>0</v>
      </c>
      <c r="AS44" s="66">
        <f t="shared" ref="AS44:BD44" si="128">IFERROR(IF(EOMONTH(AS$2,0)&gt;=EOMONTH($B$52,0),ROUND($B$54/12,0),0),0)</f>
        <v>0</v>
      </c>
      <c r="AT44" s="66">
        <f t="shared" si="128"/>
        <v>0</v>
      </c>
      <c r="AU44" s="66">
        <f t="shared" si="128"/>
        <v>0</v>
      </c>
      <c r="AV44" s="66">
        <f t="shared" si="128"/>
        <v>0</v>
      </c>
      <c r="AW44" s="66">
        <f t="shared" si="128"/>
        <v>0</v>
      </c>
      <c r="AX44" s="66">
        <f t="shared" si="128"/>
        <v>0</v>
      </c>
      <c r="AY44" s="66">
        <f t="shared" si="128"/>
        <v>0</v>
      </c>
      <c r="AZ44" s="66">
        <f t="shared" si="128"/>
        <v>0</v>
      </c>
      <c r="BA44" s="66">
        <f t="shared" si="128"/>
        <v>0</v>
      </c>
      <c r="BB44" s="66">
        <f t="shared" si="128"/>
        <v>0</v>
      </c>
      <c r="BC44" s="66">
        <f t="shared" si="128"/>
        <v>0</v>
      </c>
      <c r="BD44" s="66">
        <f t="shared" si="128"/>
        <v>0</v>
      </c>
      <c r="BE44" s="75">
        <f>SUM(AS44:BD44)</f>
        <v>0</v>
      </c>
      <c r="BF44" s="66">
        <f t="shared" ref="BF44:BQ44" si="129">IFERROR(IF(EOMONTH(BF$2,0)&gt;=EOMONTH($B$52,0),ROUND($B$54/12,0),0),0)</f>
        <v>0</v>
      </c>
      <c r="BG44" s="66">
        <f t="shared" si="129"/>
        <v>0</v>
      </c>
      <c r="BH44" s="66">
        <f t="shared" si="129"/>
        <v>0</v>
      </c>
      <c r="BI44" s="66">
        <f t="shared" si="129"/>
        <v>0</v>
      </c>
      <c r="BJ44" s="66">
        <f t="shared" si="129"/>
        <v>0</v>
      </c>
      <c r="BK44" s="66">
        <f t="shared" si="129"/>
        <v>0</v>
      </c>
      <c r="BL44" s="66">
        <f t="shared" si="129"/>
        <v>0</v>
      </c>
      <c r="BM44" s="66">
        <f t="shared" si="129"/>
        <v>0</v>
      </c>
      <c r="BN44" s="66">
        <f t="shared" si="129"/>
        <v>0</v>
      </c>
      <c r="BO44" s="66">
        <f t="shared" si="129"/>
        <v>0</v>
      </c>
      <c r="BP44" s="66">
        <f t="shared" si="129"/>
        <v>0</v>
      </c>
      <c r="BQ44" s="66">
        <f t="shared" si="129"/>
        <v>0</v>
      </c>
      <c r="BR44" s="75">
        <f>SUM(BF44:BQ44)</f>
        <v>0</v>
      </c>
      <c r="BS44" s="66">
        <f t="shared" ref="BS44:CD44" si="130">IFERROR(IF(EOMONTH(BS$2,0)&gt;=EOMONTH($B$52,0),ROUND($B$54/12,0),0),0)</f>
        <v>0</v>
      </c>
      <c r="BT44" s="66">
        <f t="shared" si="130"/>
        <v>0</v>
      </c>
      <c r="BU44" s="66">
        <f t="shared" si="130"/>
        <v>0</v>
      </c>
      <c r="BV44" s="66">
        <f t="shared" si="130"/>
        <v>0</v>
      </c>
      <c r="BW44" s="66">
        <f t="shared" si="130"/>
        <v>0</v>
      </c>
      <c r="BX44" s="66">
        <f t="shared" si="130"/>
        <v>0</v>
      </c>
      <c r="BY44" s="66">
        <f t="shared" si="130"/>
        <v>0</v>
      </c>
      <c r="BZ44" s="66">
        <f t="shared" si="130"/>
        <v>0</v>
      </c>
      <c r="CA44" s="66">
        <f t="shared" si="130"/>
        <v>0</v>
      </c>
      <c r="CB44" s="66">
        <f t="shared" si="130"/>
        <v>0</v>
      </c>
      <c r="CC44" s="66">
        <f t="shared" si="130"/>
        <v>0</v>
      </c>
      <c r="CD44" s="66">
        <f t="shared" si="130"/>
        <v>0</v>
      </c>
      <c r="CE44" s="75">
        <f>SUM(BS44:CD44)</f>
        <v>0</v>
      </c>
      <c r="CF44" s="66">
        <f t="shared" ref="CF44:CQ44" si="131">IFERROR(IF(EOMONTH(CF$2,0)&gt;=EOMONTH($B$52,0),ROUND($B$54/12,0),0),0)</f>
        <v>0</v>
      </c>
      <c r="CG44" s="66">
        <f t="shared" si="131"/>
        <v>0</v>
      </c>
      <c r="CH44" s="66">
        <f t="shared" si="131"/>
        <v>0</v>
      </c>
      <c r="CI44" s="66">
        <f t="shared" si="131"/>
        <v>0</v>
      </c>
      <c r="CJ44" s="66">
        <f t="shared" si="131"/>
        <v>0</v>
      </c>
      <c r="CK44" s="66">
        <f t="shared" si="131"/>
        <v>0</v>
      </c>
      <c r="CL44" s="66">
        <f t="shared" si="131"/>
        <v>0</v>
      </c>
      <c r="CM44" s="66">
        <f t="shared" si="131"/>
        <v>0</v>
      </c>
      <c r="CN44" s="66">
        <f t="shared" si="131"/>
        <v>0</v>
      </c>
      <c r="CO44" s="66">
        <f t="shared" si="131"/>
        <v>0</v>
      </c>
      <c r="CP44" s="66">
        <f t="shared" si="131"/>
        <v>0</v>
      </c>
      <c r="CQ44" s="66">
        <f t="shared" si="131"/>
        <v>0</v>
      </c>
      <c r="CR44" s="75">
        <f>SUM(CF44:CQ44)</f>
        <v>0</v>
      </c>
      <c r="CS44" s="66">
        <f t="shared" ref="CS44:DD44" si="132">IFERROR(IF(EOMONTH(CS$2,0)&gt;=EOMONTH($B$52,0),ROUND($B$54/12,0),0),0)</f>
        <v>0</v>
      </c>
      <c r="CT44" s="66">
        <f t="shared" si="132"/>
        <v>0</v>
      </c>
      <c r="CU44" s="66">
        <f t="shared" si="132"/>
        <v>0</v>
      </c>
      <c r="CV44" s="66">
        <f t="shared" si="132"/>
        <v>0</v>
      </c>
      <c r="CW44" s="66">
        <f t="shared" si="132"/>
        <v>0</v>
      </c>
      <c r="CX44" s="66">
        <f t="shared" si="132"/>
        <v>0</v>
      </c>
      <c r="CY44" s="66">
        <f t="shared" si="132"/>
        <v>0</v>
      </c>
      <c r="CZ44" s="66">
        <f t="shared" si="132"/>
        <v>0</v>
      </c>
      <c r="DA44" s="66">
        <f t="shared" si="132"/>
        <v>0</v>
      </c>
      <c r="DB44" s="66">
        <f t="shared" si="132"/>
        <v>0</v>
      </c>
      <c r="DC44" s="66">
        <f t="shared" si="132"/>
        <v>0</v>
      </c>
      <c r="DD44" s="66">
        <f t="shared" si="132"/>
        <v>0</v>
      </c>
      <c r="DE44" s="75">
        <f>SUM(CS44:DD44)</f>
        <v>0</v>
      </c>
      <c r="DF44" s="66">
        <f t="shared" ref="DF44:DQ44" si="133">IFERROR(IF(EOMONTH(DF$2,0)&gt;=EOMONTH($B$52,0),ROUND($B$54/12,0),0),0)</f>
        <v>0</v>
      </c>
      <c r="DG44" s="66">
        <f t="shared" si="133"/>
        <v>0</v>
      </c>
      <c r="DH44" s="66">
        <f t="shared" si="133"/>
        <v>0</v>
      </c>
      <c r="DI44" s="66">
        <f t="shared" si="133"/>
        <v>0</v>
      </c>
      <c r="DJ44" s="66">
        <f t="shared" si="133"/>
        <v>0</v>
      </c>
      <c r="DK44" s="66">
        <f t="shared" si="133"/>
        <v>0</v>
      </c>
      <c r="DL44" s="66">
        <f t="shared" si="133"/>
        <v>0</v>
      </c>
      <c r="DM44" s="66">
        <f t="shared" si="133"/>
        <v>0</v>
      </c>
      <c r="DN44" s="66">
        <f t="shared" si="133"/>
        <v>0</v>
      </c>
      <c r="DO44" s="66">
        <f t="shared" si="133"/>
        <v>0</v>
      </c>
      <c r="DP44" s="66">
        <f t="shared" si="133"/>
        <v>0</v>
      </c>
      <c r="DQ44" s="66">
        <f t="shared" si="133"/>
        <v>0</v>
      </c>
      <c r="DR44" s="75">
        <f>SUM(DF44:DQ44)</f>
        <v>0</v>
      </c>
      <c r="DS44" s="66">
        <f t="shared" ref="DS44:ED44" si="134">IFERROR(IF(EOMONTH(DS$2,0)&gt;=EOMONTH($B$52,0),ROUND($B$54/12,0),0),0)</f>
        <v>0</v>
      </c>
      <c r="DT44" s="66">
        <f t="shared" si="134"/>
        <v>0</v>
      </c>
      <c r="DU44" s="66">
        <f t="shared" si="134"/>
        <v>0</v>
      </c>
      <c r="DV44" s="66">
        <f t="shared" si="134"/>
        <v>0</v>
      </c>
      <c r="DW44" s="66">
        <f t="shared" si="134"/>
        <v>0</v>
      </c>
      <c r="DX44" s="66">
        <f t="shared" si="134"/>
        <v>0</v>
      </c>
      <c r="DY44" s="66">
        <f t="shared" si="134"/>
        <v>0</v>
      </c>
      <c r="DZ44" s="66">
        <f t="shared" si="134"/>
        <v>0</v>
      </c>
      <c r="EA44" s="66">
        <f t="shared" si="134"/>
        <v>0</v>
      </c>
      <c r="EB44" s="66">
        <f t="shared" si="134"/>
        <v>0</v>
      </c>
      <c r="EC44" s="66">
        <f t="shared" si="134"/>
        <v>0</v>
      </c>
      <c r="ED44" s="66">
        <f t="shared" si="134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35">IFERROR(IF(EOMONTH(F$2,0)&gt;=EOMONTH($B$61,0),ROUND($B$63/12,0),0),0)</f>
        <v>0</v>
      </c>
      <c r="G45" s="66">
        <f t="shared" si="135"/>
        <v>0</v>
      </c>
      <c r="H45" s="66">
        <f t="shared" si="135"/>
        <v>0</v>
      </c>
      <c r="I45" s="66">
        <f t="shared" si="135"/>
        <v>0</v>
      </c>
      <c r="J45" s="66">
        <f t="shared" si="135"/>
        <v>0</v>
      </c>
      <c r="K45" s="66">
        <f t="shared" si="135"/>
        <v>0</v>
      </c>
      <c r="L45" s="66">
        <f t="shared" si="135"/>
        <v>0</v>
      </c>
      <c r="M45" s="66">
        <f t="shared" si="135"/>
        <v>0</v>
      </c>
      <c r="N45" s="66">
        <f t="shared" si="135"/>
        <v>0</v>
      </c>
      <c r="O45" s="66">
        <f t="shared" si="135"/>
        <v>0</v>
      </c>
      <c r="P45" s="66">
        <f t="shared" si="135"/>
        <v>0</v>
      </c>
      <c r="Q45" s="66">
        <f t="shared" si="135"/>
        <v>0</v>
      </c>
      <c r="R45" s="75">
        <f>SUM(F45:Q45)</f>
        <v>0</v>
      </c>
      <c r="S45" s="66">
        <f t="shared" ref="S45:AD45" si="136">IFERROR(IF(EOMONTH(S$2,0)&gt;=EOMONTH($B$61,0),ROUND($B$63/12,0),0),0)</f>
        <v>0</v>
      </c>
      <c r="T45" s="66">
        <f t="shared" si="136"/>
        <v>0</v>
      </c>
      <c r="U45" s="66">
        <f t="shared" si="136"/>
        <v>0</v>
      </c>
      <c r="V45" s="66">
        <f t="shared" si="136"/>
        <v>0</v>
      </c>
      <c r="W45" s="66">
        <f t="shared" si="136"/>
        <v>0</v>
      </c>
      <c r="X45" s="66">
        <f t="shared" si="136"/>
        <v>0</v>
      </c>
      <c r="Y45" s="66">
        <f t="shared" si="136"/>
        <v>0</v>
      </c>
      <c r="Z45" s="66">
        <f t="shared" si="136"/>
        <v>0</v>
      </c>
      <c r="AA45" s="66">
        <f t="shared" si="136"/>
        <v>0</v>
      </c>
      <c r="AB45" s="66">
        <f t="shared" si="136"/>
        <v>0</v>
      </c>
      <c r="AC45" s="66">
        <f t="shared" si="136"/>
        <v>0</v>
      </c>
      <c r="AD45" s="66">
        <f t="shared" si="136"/>
        <v>0</v>
      </c>
      <c r="AE45" s="75">
        <f>SUM(S45:AD45)</f>
        <v>0</v>
      </c>
      <c r="AF45" s="66">
        <f t="shared" ref="AF45:AQ45" si="137">IFERROR(IF(EOMONTH(AF$2,0)&gt;=EOMONTH($B$61,0),ROUND($B$63/12,0),0),0)</f>
        <v>0</v>
      </c>
      <c r="AG45" s="66">
        <f t="shared" si="137"/>
        <v>0</v>
      </c>
      <c r="AH45" s="66">
        <f t="shared" si="137"/>
        <v>0</v>
      </c>
      <c r="AI45" s="66">
        <f t="shared" si="137"/>
        <v>0</v>
      </c>
      <c r="AJ45" s="66">
        <f t="shared" si="137"/>
        <v>0</v>
      </c>
      <c r="AK45" s="66">
        <f t="shared" si="137"/>
        <v>0</v>
      </c>
      <c r="AL45" s="66">
        <f t="shared" si="137"/>
        <v>0</v>
      </c>
      <c r="AM45" s="66">
        <f t="shared" si="137"/>
        <v>0</v>
      </c>
      <c r="AN45" s="66">
        <f t="shared" si="137"/>
        <v>0</v>
      </c>
      <c r="AO45" s="66">
        <f t="shared" si="137"/>
        <v>0</v>
      </c>
      <c r="AP45" s="66">
        <f t="shared" si="137"/>
        <v>0</v>
      </c>
      <c r="AQ45" s="66">
        <f t="shared" si="137"/>
        <v>0</v>
      </c>
      <c r="AR45" s="75">
        <f>SUM(AF45:AQ45)</f>
        <v>0</v>
      </c>
      <c r="AS45" s="66">
        <f t="shared" ref="AS45:BD45" si="138">IFERROR(IF(EOMONTH(AS$2,0)&gt;=EOMONTH($B$61,0),ROUND($B$63/12,0),0),0)</f>
        <v>0</v>
      </c>
      <c r="AT45" s="66">
        <f t="shared" si="138"/>
        <v>0</v>
      </c>
      <c r="AU45" s="66">
        <f t="shared" si="138"/>
        <v>0</v>
      </c>
      <c r="AV45" s="66">
        <f t="shared" si="138"/>
        <v>0</v>
      </c>
      <c r="AW45" s="66">
        <f t="shared" si="138"/>
        <v>0</v>
      </c>
      <c r="AX45" s="66">
        <f t="shared" si="138"/>
        <v>0</v>
      </c>
      <c r="AY45" s="66">
        <f t="shared" si="138"/>
        <v>0</v>
      </c>
      <c r="AZ45" s="66">
        <f t="shared" si="138"/>
        <v>0</v>
      </c>
      <c r="BA45" s="66">
        <f t="shared" si="138"/>
        <v>0</v>
      </c>
      <c r="BB45" s="66">
        <f t="shared" si="138"/>
        <v>0</v>
      </c>
      <c r="BC45" s="66">
        <f t="shared" si="138"/>
        <v>0</v>
      </c>
      <c r="BD45" s="66">
        <f t="shared" si="138"/>
        <v>0</v>
      </c>
      <c r="BE45" s="75">
        <f>SUM(AS45:BD45)</f>
        <v>0</v>
      </c>
      <c r="BF45" s="66">
        <f t="shared" ref="BF45:BQ45" si="139">IFERROR(IF(EOMONTH(BF$2,0)&gt;=EOMONTH($B$61,0),ROUND($B$63/12,0),0),0)</f>
        <v>0</v>
      </c>
      <c r="BG45" s="66">
        <f t="shared" si="139"/>
        <v>0</v>
      </c>
      <c r="BH45" s="66">
        <f t="shared" si="139"/>
        <v>0</v>
      </c>
      <c r="BI45" s="66">
        <f t="shared" si="139"/>
        <v>0</v>
      </c>
      <c r="BJ45" s="66">
        <f t="shared" si="139"/>
        <v>0</v>
      </c>
      <c r="BK45" s="66">
        <f t="shared" si="139"/>
        <v>0</v>
      </c>
      <c r="BL45" s="66">
        <f t="shared" si="139"/>
        <v>0</v>
      </c>
      <c r="BM45" s="66">
        <f t="shared" si="139"/>
        <v>0</v>
      </c>
      <c r="BN45" s="66">
        <f t="shared" si="139"/>
        <v>0</v>
      </c>
      <c r="BO45" s="66">
        <f t="shared" si="139"/>
        <v>0</v>
      </c>
      <c r="BP45" s="66">
        <f t="shared" si="139"/>
        <v>0</v>
      </c>
      <c r="BQ45" s="66">
        <f t="shared" si="139"/>
        <v>0</v>
      </c>
      <c r="BR45" s="75">
        <f>SUM(BF45:BQ45)</f>
        <v>0</v>
      </c>
      <c r="BS45" s="66">
        <f t="shared" ref="BS45:CD45" si="140">IFERROR(IF(EOMONTH(BS$2,0)&gt;=EOMONTH($B$61,0),ROUND($B$63/12,0),0),0)</f>
        <v>0</v>
      </c>
      <c r="BT45" s="66">
        <f t="shared" si="140"/>
        <v>0</v>
      </c>
      <c r="BU45" s="66">
        <f t="shared" si="140"/>
        <v>0</v>
      </c>
      <c r="BV45" s="66">
        <f t="shared" si="140"/>
        <v>0</v>
      </c>
      <c r="BW45" s="66">
        <f t="shared" si="140"/>
        <v>0</v>
      </c>
      <c r="BX45" s="66">
        <f t="shared" si="140"/>
        <v>0</v>
      </c>
      <c r="BY45" s="66">
        <f t="shared" si="140"/>
        <v>0</v>
      </c>
      <c r="BZ45" s="66">
        <f t="shared" si="140"/>
        <v>0</v>
      </c>
      <c r="CA45" s="66">
        <f t="shared" si="140"/>
        <v>0</v>
      </c>
      <c r="CB45" s="66">
        <f t="shared" si="140"/>
        <v>0</v>
      </c>
      <c r="CC45" s="66">
        <f t="shared" si="140"/>
        <v>0</v>
      </c>
      <c r="CD45" s="66">
        <f t="shared" si="140"/>
        <v>0</v>
      </c>
      <c r="CE45" s="75">
        <f>SUM(BS45:CD45)</f>
        <v>0</v>
      </c>
      <c r="CF45" s="66">
        <f t="shared" ref="CF45:CQ45" si="141">IFERROR(IF(EOMONTH(CF$2,0)&gt;=EOMONTH($B$61,0),ROUND($B$63/12,0),0),0)</f>
        <v>0</v>
      </c>
      <c r="CG45" s="66">
        <f t="shared" si="141"/>
        <v>0</v>
      </c>
      <c r="CH45" s="66">
        <f t="shared" si="141"/>
        <v>0</v>
      </c>
      <c r="CI45" s="66">
        <f t="shared" si="141"/>
        <v>0</v>
      </c>
      <c r="CJ45" s="66">
        <f t="shared" si="141"/>
        <v>0</v>
      </c>
      <c r="CK45" s="66">
        <f t="shared" si="141"/>
        <v>0</v>
      </c>
      <c r="CL45" s="66">
        <f t="shared" si="141"/>
        <v>0</v>
      </c>
      <c r="CM45" s="66">
        <f t="shared" si="141"/>
        <v>0</v>
      </c>
      <c r="CN45" s="66">
        <f t="shared" si="141"/>
        <v>0</v>
      </c>
      <c r="CO45" s="66">
        <f t="shared" si="141"/>
        <v>0</v>
      </c>
      <c r="CP45" s="66">
        <f t="shared" si="141"/>
        <v>0</v>
      </c>
      <c r="CQ45" s="66">
        <f t="shared" si="141"/>
        <v>0</v>
      </c>
      <c r="CR45" s="75">
        <f>SUM(CF45:CQ45)</f>
        <v>0</v>
      </c>
      <c r="CS45" s="66">
        <f t="shared" ref="CS45:DD45" si="142">IFERROR(IF(EOMONTH(CS$2,0)&gt;=EOMONTH($B$61,0),ROUND($B$63/12,0),0),0)</f>
        <v>0</v>
      </c>
      <c r="CT45" s="66">
        <f t="shared" si="142"/>
        <v>0</v>
      </c>
      <c r="CU45" s="66">
        <f t="shared" si="142"/>
        <v>0</v>
      </c>
      <c r="CV45" s="66">
        <f t="shared" si="142"/>
        <v>0</v>
      </c>
      <c r="CW45" s="66">
        <f t="shared" si="142"/>
        <v>0</v>
      </c>
      <c r="CX45" s="66">
        <f t="shared" si="142"/>
        <v>0</v>
      </c>
      <c r="CY45" s="66">
        <f t="shared" si="142"/>
        <v>0</v>
      </c>
      <c r="CZ45" s="66">
        <f t="shared" si="142"/>
        <v>0</v>
      </c>
      <c r="DA45" s="66">
        <f t="shared" si="142"/>
        <v>0</v>
      </c>
      <c r="DB45" s="66">
        <f t="shared" si="142"/>
        <v>0</v>
      </c>
      <c r="DC45" s="66">
        <f t="shared" si="142"/>
        <v>0</v>
      </c>
      <c r="DD45" s="66">
        <f t="shared" si="142"/>
        <v>0</v>
      </c>
      <c r="DE45" s="75">
        <f>SUM(CS45:DD45)</f>
        <v>0</v>
      </c>
      <c r="DF45" s="66">
        <f t="shared" ref="DF45:DQ45" si="143">IFERROR(IF(EOMONTH(DF$2,0)&gt;=EOMONTH($B$61,0),ROUND($B$63/12,0),0),0)</f>
        <v>0</v>
      </c>
      <c r="DG45" s="66">
        <f t="shared" si="143"/>
        <v>0</v>
      </c>
      <c r="DH45" s="66">
        <f t="shared" si="143"/>
        <v>0</v>
      </c>
      <c r="DI45" s="66">
        <f t="shared" si="143"/>
        <v>0</v>
      </c>
      <c r="DJ45" s="66">
        <f t="shared" si="143"/>
        <v>0</v>
      </c>
      <c r="DK45" s="66">
        <f t="shared" si="143"/>
        <v>0</v>
      </c>
      <c r="DL45" s="66">
        <f t="shared" si="143"/>
        <v>0</v>
      </c>
      <c r="DM45" s="66">
        <f t="shared" si="143"/>
        <v>0</v>
      </c>
      <c r="DN45" s="66">
        <f t="shared" si="143"/>
        <v>0</v>
      </c>
      <c r="DO45" s="66">
        <f t="shared" si="143"/>
        <v>0</v>
      </c>
      <c r="DP45" s="66">
        <f t="shared" si="143"/>
        <v>0</v>
      </c>
      <c r="DQ45" s="66">
        <f t="shared" si="143"/>
        <v>0</v>
      </c>
      <c r="DR45" s="75">
        <f>SUM(DF45:DQ45)</f>
        <v>0</v>
      </c>
      <c r="DS45" s="66">
        <f t="shared" ref="DS45:ED45" si="144">IFERROR(IF(EOMONTH(DS$2,0)&gt;=EOMONTH($B$61,0),ROUND($B$63/12,0),0),0)</f>
        <v>0</v>
      </c>
      <c r="DT45" s="66">
        <f t="shared" si="144"/>
        <v>0</v>
      </c>
      <c r="DU45" s="66">
        <f t="shared" si="144"/>
        <v>0</v>
      </c>
      <c r="DV45" s="66">
        <f t="shared" si="144"/>
        <v>0</v>
      </c>
      <c r="DW45" s="66">
        <f t="shared" si="144"/>
        <v>0</v>
      </c>
      <c r="DX45" s="66">
        <f t="shared" si="144"/>
        <v>0</v>
      </c>
      <c r="DY45" s="66">
        <f t="shared" si="144"/>
        <v>0</v>
      </c>
      <c r="DZ45" s="66">
        <f t="shared" si="144"/>
        <v>0</v>
      </c>
      <c r="EA45" s="66">
        <f t="shared" si="144"/>
        <v>0</v>
      </c>
      <c r="EB45" s="66">
        <f t="shared" si="144"/>
        <v>0</v>
      </c>
      <c r="EC45" s="66">
        <f t="shared" si="144"/>
        <v>0</v>
      </c>
      <c r="ED45" s="66">
        <f t="shared" si="144"/>
        <v>0</v>
      </c>
      <c r="EE45" s="75">
        <f>SUM(DS45:ED45)</f>
        <v>0</v>
      </c>
    </row>
    <row r="46" spans="1:135" x14ac:dyDescent="0.2">
      <c r="A46" s="363" t="s">
        <v>180</v>
      </c>
      <c r="D46" s="25" t="s">
        <v>93</v>
      </c>
      <c r="E46" s="86"/>
      <c r="F46" s="66">
        <f t="shared" ref="F46:Q46" si="145">F44+F43+F45</f>
        <v>0</v>
      </c>
      <c r="G46" s="66">
        <f t="shared" si="145"/>
        <v>0</v>
      </c>
      <c r="H46" s="66">
        <f t="shared" si="145"/>
        <v>0</v>
      </c>
      <c r="I46" s="66">
        <f t="shared" si="145"/>
        <v>0</v>
      </c>
      <c r="J46" s="66">
        <f t="shared" si="145"/>
        <v>0</v>
      </c>
      <c r="K46" s="66">
        <f t="shared" si="145"/>
        <v>0</v>
      </c>
      <c r="L46" s="66">
        <f t="shared" si="145"/>
        <v>0</v>
      </c>
      <c r="M46" s="66">
        <f t="shared" si="145"/>
        <v>0</v>
      </c>
      <c r="N46" s="66">
        <f t="shared" si="145"/>
        <v>0</v>
      </c>
      <c r="O46" s="66">
        <f t="shared" si="145"/>
        <v>0</v>
      </c>
      <c r="P46" s="66">
        <f t="shared" si="145"/>
        <v>0</v>
      </c>
      <c r="Q46" s="66">
        <f t="shared" si="145"/>
        <v>0</v>
      </c>
      <c r="R46" s="75">
        <f>SUM(F46:Q46)</f>
        <v>0</v>
      </c>
      <c r="S46" s="66">
        <f t="shared" ref="S46:AD46" si="146">S44+S43+S45</f>
        <v>0</v>
      </c>
      <c r="T46" s="66">
        <f t="shared" si="146"/>
        <v>0</v>
      </c>
      <c r="U46" s="66">
        <f t="shared" si="146"/>
        <v>0</v>
      </c>
      <c r="V46" s="66">
        <f t="shared" si="146"/>
        <v>0</v>
      </c>
      <c r="W46" s="66">
        <f t="shared" si="146"/>
        <v>0</v>
      </c>
      <c r="X46" s="66">
        <f t="shared" si="146"/>
        <v>0</v>
      </c>
      <c r="Y46" s="66">
        <f t="shared" si="146"/>
        <v>0</v>
      </c>
      <c r="Z46" s="66">
        <f t="shared" si="146"/>
        <v>0</v>
      </c>
      <c r="AA46" s="66">
        <f t="shared" si="146"/>
        <v>0</v>
      </c>
      <c r="AB46" s="66">
        <f t="shared" si="146"/>
        <v>0</v>
      </c>
      <c r="AC46" s="66">
        <f t="shared" si="146"/>
        <v>0</v>
      </c>
      <c r="AD46" s="66">
        <f t="shared" si="146"/>
        <v>0</v>
      </c>
      <c r="AE46" s="75">
        <f>SUM(S46:AD46)</f>
        <v>0</v>
      </c>
      <c r="AF46" s="66">
        <f t="shared" ref="AF46:AQ46" si="147">AF44+AF43+AF45</f>
        <v>0</v>
      </c>
      <c r="AG46" s="66">
        <f t="shared" si="147"/>
        <v>0</v>
      </c>
      <c r="AH46" s="66">
        <f t="shared" si="147"/>
        <v>0</v>
      </c>
      <c r="AI46" s="66">
        <f t="shared" si="147"/>
        <v>0</v>
      </c>
      <c r="AJ46" s="66">
        <f t="shared" si="147"/>
        <v>0</v>
      </c>
      <c r="AK46" s="66">
        <f t="shared" si="147"/>
        <v>0</v>
      </c>
      <c r="AL46" s="66">
        <f t="shared" si="147"/>
        <v>0</v>
      </c>
      <c r="AM46" s="66">
        <f t="shared" si="147"/>
        <v>0</v>
      </c>
      <c r="AN46" s="66">
        <f t="shared" si="147"/>
        <v>0</v>
      </c>
      <c r="AO46" s="66">
        <f t="shared" si="147"/>
        <v>0</v>
      </c>
      <c r="AP46" s="66">
        <f t="shared" si="147"/>
        <v>0</v>
      </c>
      <c r="AQ46" s="66">
        <f t="shared" si="147"/>
        <v>0</v>
      </c>
      <c r="AR46" s="75">
        <f>SUM(AF46:AQ46)</f>
        <v>0</v>
      </c>
      <c r="AS46" s="66">
        <f t="shared" ref="AS46:BD46" si="148">AS44+AS43+AS45</f>
        <v>0</v>
      </c>
      <c r="AT46" s="66">
        <f t="shared" si="148"/>
        <v>0</v>
      </c>
      <c r="AU46" s="66">
        <f t="shared" si="148"/>
        <v>0</v>
      </c>
      <c r="AV46" s="66">
        <f t="shared" si="148"/>
        <v>0</v>
      </c>
      <c r="AW46" s="66">
        <f t="shared" si="148"/>
        <v>0</v>
      </c>
      <c r="AX46" s="66">
        <f t="shared" si="148"/>
        <v>0</v>
      </c>
      <c r="AY46" s="66">
        <f t="shared" si="148"/>
        <v>0</v>
      </c>
      <c r="AZ46" s="66">
        <f t="shared" si="148"/>
        <v>0</v>
      </c>
      <c r="BA46" s="66">
        <f t="shared" si="148"/>
        <v>0</v>
      </c>
      <c r="BB46" s="66">
        <f t="shared" si="148"/>
        <v>0</v>
      </c>
      <c r="BC46" s="66">
        <f t="shared" si="148"/>
        <v>0</v>
      </c>
      <c r="BD46" s="66">
        <f t="shared" si="148"/>
        <v>0</v>
      </c>
      <c r="BE46" s="75">
        <f>SUM(AS46:BD46)</f>
        <v>0</v>
      </c>
      <c r="BF46" s="66">
        <f t="shared" ref="BF46:BQ46" si="149">BF44+BF43+BF45</f>
        <v>0</v>
      </c>
      <c r="BG46" s="66">
        <f t="shared" si="149"/>
        <v>0</v>
      </c>
      <c r="BH46" s="66">
        <f t="shared" si="149"/>
        <v>0</v>
      </c>
      <c r="BI46" s="66">
        <f t="shared" si="149"/>
        <v>0</v>
      </c>
      <c r="BJ46" s="66">
        <f t="shared" si="149"/>
        <v>0</v>
      </c>
      <c r="BK46" s="66">
        <f t="shared" si="149"/>
        <v>0</v>
      </c>
      <c r="BL46" s="66">
        <f t="shared" si="149"/>
        <v>0</v>
      </c>
      <c r="BM46" s="66">
        <f t="shared" si="149"/>
        <v>0</v>
      </c>
      <c r="BN46" s="66">
        <f t="shared" si="149"/>
        <v>0</v>
      </c>
      <c r="BO46" s="66">
        <f t="shared" si="149"/>
        <v>0</v>
      </c>
      <c r="BP46" s="66">
        <f t="shared" si="149"/>
        <v>0</v>
      </c>
      <c r="BQ46" s="66">
        <f t="shared" si="149"/>
        <v>0</v>
      </c>
      <c r="BR46" s="75">
        <f>SUM(BF46:BQ46)</f>
        <v>0</v>
      </c>
      <c r="BS46" s="66">
        <f t="shared" ref="BS46:CD46" si="150">BS44+BS43+BS45</f>
        <v>0</v>
      </c>
      <c r="BT46" s="66">
        <f t="shared" si="150"/>
        <v>0</v>
      </c>
      <c r="BU46" s="66">
        <f t="shared" si="150"/>
        <v>0</v>
      </c>
      <c r="BV46" s="66">
        <f t="shared" si="150"/>
        <v>0</v>
      </c>
      <c r="BW46" s="66">
        <f t="shared" si="150"/>
        <v>0</v>
      </c>
      <c r="BX46" s="66">
        <f t="shared" si="150"/>
        <v>0</v>
      </c>
      <c r="BY46" s="66">
        <f t="shared" si="150"/>
        <v>0</v>
      </c>
      <c r="BZ46" s="66">
        <f t="shared" si="150"/>
        <v>0</v>
      </c>
      <c r="CA46" s="66">
        <f t="shared" si="150"/>
        <v>0</v>
      </c>
      <c r="CB46" s="66">
        <f t="shared" si="150"/>
        <v>0</v>
      </c>
      <c r="CC46" s="66">
        <f t="shared" si="150"/>
        <v>0</v>
      </c>
      <c r="CD46" s="66">
        <f t="shared" si="150"/>
        <v>0</v>
      </c>
      <c r="CE46" s="75">
        <f>SUM(BS46:CD46)</f>
        <v>0</v>
      </c>
      <c r="CF46" s="66">
        <f t="shared" ref="CF46:CQ46" si="151">CF44+CF43+CF45</f>
        <v>0</v>
      </c>
      <c r="CG46" s="66">
        <f t="shared" si="151"/>
        <v>0</v>
      </c>
      <c r="CH46" s="66">
        <f t="shared" si="151"/>
        <v>0</v>
      </c>
      <c r="CI46" s="66">
        <f t="shared" si="151"/>
        <v>0</v>
      </c>
      <c r="CJ46" s="66">
        <f t="shared" si="151"/>
        <v>0</v>
      </c>
      <c r="CK46" s="66">
        <f t="shared" si="151"/>
        <v>0</v>
      </c>
      <c r="CL46" s="66">
        <f t="shared" si="151"/>
        <v>0</v>
      </c>
      <c r="CM46" s="66">
        <f t="shared" si="151"/>
        <v>0</v>
      </c>
      <c r="CN46" s="66">
        <f t="shared" si="151"/>
        <v>0</v>
      </c>
      <c r="CO46" s="66">
        <f t="shared" si="151"/>
        <v>0</v>
      </c>
      <c r="CP46" s="66">
        <f t="shared" si="151"/>
        <v>0</v>
      </c>
      <c r="CQ46" s="66">
        <f t="shared" si="151"/>
        <v>0</v>
      </c>
      <c r="CR46" s="75">
        <f>SUM(CF46:CQ46)</f>
        <v>0</v>
      </c>
      <c r="CS46" s="66">
        <f t="shared" ref="CS46:DD46" si="152">CS44+CS43+CS45</f>
        <v>0</v>
      </c>
      <c r="CT46" s="66">
        <f t="shared" si="152"/>
        <v>0</v>
      </c>
      <c r="CU46" s="66">
        <f t="shared" si="152"/>
        <v>0</v>
      </c>
      <c r="CV46" s="66">
        <f t="shared" si="152"/>
        <v>0</v>
      </c>
      <c r="CW46" s="66">
        <f t="shared" si="152"/>
        <v>0</v>
      </c>
      <c r="CX46" s="66">
        <f t="shared" si="152"/>
        <v>0</v>
      </c>
      <c r="CY46" s="66">
        <f t="shared" si="152"/>
        <v>0</v>
      </c>
      <c r="CZ46" s="66">
        <f t="shared" si="152"/>
        <v>0</v>
      </c>
      <c r="DA46" s="66">
        <f t="shared" si="152"/>
        <v>0</v>
      </c>
      <c r="DB46" s="66">
        <f t="shared" si="152"/>
        <v>0</v>
      </c>
      <c r="DC46" s="66">
        <f t="shared" si="152"/>
        <v>0</v>
      </c>
      <c r="DD46" s="66">
        <f t="shared" si="152"/>
        <v>0</v>
      </c>
      <c r="DE46" s="75">
        <f>SUM(CS46:DD46)</f>
        <v>0</v>
      </c>
      <c r="DF46" s="66">
        <f t="shared" ref="DF46:DQ46" si="153">DF44+DF43+DF45</f>
        <v>0</v>
      </c>
      <c r="DG46" s="66">
        <f t="shared" si="153"/>
        <v>0</v>
      </c>
      <c r="DH46" s="66">
        <f t="shared" si="153"/>
        <v>0</v>
      </c>
      <c r="DI46" s="66">
        <f t="shared" si="153"/>
        <v>0</v>
      </c>
      <c r="DJ46" s="66">
        <f t="shared" si="153"/>
        <v>0</v>
      </c>
      <c r="DK46" s="66">
        <f t="shared" si="153"/>
        <v>0</v>
      </c>
      <c r="DL46" s="66">
        <f t="shared" si="153"/>
        <v>0</v>
      </c>
      <c r="DM46" s="66">
        <f t="shared" si="153"/>
        <v>0</v>
      </c>
      <c r="DN46" s="66">
        <f t="shared" si="153"/>
        <v>0</v>
      </c>
      <c r="DO46" s="66">
        <f t="shared" si="153"/>
        <v>0</v>
      </c>
      <c r="DP46" s="66">
        <f t="shared" si="153"/>
        <v>0</v>
      </c>
      <c r="DQ46" s="66">
        <f t="shared" si="153"/>
        <v>0</v>
      </c>
      <c r="DR46" s="75">
        <f>SUM(DF46:DQ46)</f>
        <v>0</v>
      </c>
      <c r="DS46" s="66">
        <f t="shared" ref="DS46:ED46" si="154">DS44+DS43+DS45</f>
        <v>0</v>
      </c>
      <c r="DT46" s="66">
        <f t="shared" si="154"/>
        <v>0</v>
      </c>
      <c r="DU46" s="66">
        <f t="shared" si="154"/>
        <v>0</v>
      </c>
      <c r="DV46" s="66">
        <f t="shared" si="154"/>
        <v>0</v>
      </c>
      <c r="DW46" s="66">
        <f t="shared" si="154"/>
        <v>0</v>
      </c>
      <c r="DX46" s="66">
        <f t="shared" si="154"/>
        <v>0</v>
      </c>
      <c r="DY46" s="66">
        <f t="shared" si="154"/>
        <v>0</v>
      </c>
      <c r="DZ46" s="66">
        <f t="shared" si="154"/>
        <v>0</v>
      </c>
      <c r="EA46" s="66">
        <f t="shared" si="154"/>
        <v>0</v>
      </c>
      <c r="EB46" s="66">
        <f t="shared" si="154"/>
        <v>0</v>
      </c>
      <c r="EC46" s="66">
        <f t="shared" si="154"/>
        <v>0</v>
      </c>
      <c r="ED46" s="66">
        <f t="shared" si="154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11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11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11 EMPRUNT 2'!I6</f>
        <v/>
      </c>
      <c r="D49" s="2" t="s">
        <v>94</v>
      </c>
      <c r="F49" s="66">
        <f t="shared" ref="F49:Q51" si="155">IF(AND(F$2&gt;=EOMONTH(EDATE($B$18,0),0),F$2&lt;=EOMONTH(EDATE($B$18,59),0)),$E49,0)</f>
        <v>0</v>
      </c>
      <c r="G49" s="66">
        <f t="shared" si="155"/>
        <v>0</v>
      </c>
      <c r="H49" s="66">
        <f t="shared" si="155"/>
        <v>0</v>
      </c>
      <c r="I49" s="66">
        <f t="shared" si="155"/>
        <v>0</v>
      </c>
      <c r="J49" s="66">
        <f t="shared" si="155"/>
        <v>0</v>
      </c>
      <c r="K49" s="66">
        <f t="shared" si="155"/>
        <v>0</v>
      </c>
      <c r="L49" s="66">
        <f t="shared" si="155"/>
        <v>0</v>
      </c>
      <c r="M49" s="66">
        <f t="shared" si="155"/>
        <v>0</v>
      </c>
      <c r="N49" s="66">
        <f t="shared" si="155"/>
        <v>0</v>
      </c>
      <c r="O49" s="66">
        <f t="shared" si="155"/>
        <v>0</v>
      </c>
      <c r="P49" s="66">
        <f t="shared" si="155"/>
        <v>0</v>
      </c>
      <c r="Q49" s="66">
        <f t="shared" si="155"/>
        <v>0</v>
      </c>
      <c r="R49" s="75">
        <f>SUM(F49:Q49)</f>
        <v>0</v>
      </c>
      <c r="S49" s="66">
        <f t="shared" ref="S49:AD51" si="156">IF(AND(S$2&gt;=EOMONTH(EDATE($B$18,0),0),S$2&lt;=EOMONTH(EDATE($B$18,59),0)),$E49,0)</f>
        <v>0</v>
      </c>
      <c r="T49" s="66">
        <f t="shared" si="156"/>
        <v>0</v>
      </c>
      <c r="U49" s="66">
        <f t="shared" si="156"/>
        <v>0</v>
      </c>
      <c r="V49" s="66">
        <f t="shared" si="156"/>
        <v>0</v>
      </c>
      <c r="W49" s="66">
        <f t="shared" si="156"/>
        <v>0</v>
      </c>
      <c r="X49" s="66">
        <f t="shared" si="156"/>
        <v>0</v>
      </c>
      <c r="Y49" s="66">
        <f t="shared" si="156"/>
        <v>0</v>
      </c>
      <c r="Z49" s="66">
        <f t="shared" si="156"/>
        <v>0</v>
      </c>
      <c r="AA49" s="66">
        <f t="shared" si="156"/>
        <v>0</v>
      </c>
      <c r="AB49" s="66">
        <f t="shared" si="156"/>
        <v>0</v>
      </c>
      <c r="AC49" s="66">
        <f t="shared" si="156"/>
        <v>0</v>
      </c>
      <c r="AD49" s="66">
        <f t="shared" si="156"/>
        <v>0</v>
      </c>
      <c r="AE49" s="75">
        <f>SUM(S49:AD49)</f>
        <v>0</v>
      </c>
      <c r="AF49" s="66">
        <f t="shared" ref="AF49:AQ51" si="157">IF(AND(AF$2&gt;=EOMONTH(EDATE($B$18,0),0),AF$2&lt;=EOMONTH(EDATE($B$18,59),0)),$E49,0)</f>
        <v>0</v>
      </c>
      <c r="AG49" s="66">
        <f t="shared" si="157"/>
        <v>0</v>
      </c>
      <c r="AH49" s="66">
        <f t="shared" si="157"/>
        <v>0</v>
      </c>
      <c r="AI49" s="66">
        <f t="shared" si="157"/>
        <v>0</v>
      </c>
      <c r="AJ49" s="66">
        <f t="shared" si="157"/>
        <v>0</v>
      </c>
      <c r="AK49" s="66">
        <f t="shared" si="157"/>
        <v>0</v>
      </c>
      <c r="AL49" s="66">
        <f t="shared" si="157"/>
        <v>0</v>
      </c>
      <c r="AM49" s="66">
        <f t="shared" si="157"/>
        <v>0</v>
      </c>
      <c r="AN49" s="66">
        <f t="shared" si="157"/>
        <v>0</v>
      </c>
      <c r="AO49" s="66">
        <f t="shared" si="157"/>
        <v>0</v>
      </c>
      <c r="AP49" s="66">
        <f t="shared" si="157"/>
        <v>0</v>
      </c>
      <c r="AQ49" s="66">
        <f t="shared" si="157"/>
        <v>0</v>
      </c>
      <c r="AR49" s="75">
        <f>SUM(AF49:AQ49)</f>
        <v>0</v>
      </c>
      <c r="AS49" s="66">
        <f t="shared" ref="AS49:BD51" si="158">IF(AND(AS$2&gt;=EOMONTH(EDATE($B$18,0),0),AS$2&lt;=EOMONTH(EDATE($B$18,59),0)),$E49,0)</f>
        <v>0</v>
      </c>
      <c r="AT49" s="66">
        <f t="shared" si="158"/>
        <v>0</v>
      </c>
      <c r="AU49" s="66">
        <f t="shared" si="158"/>
        <v>0</v>
      </c>
      <c r="AV49" s="66">
        <f t="shared" si="158"/>
        <v>0</v>
      </c>
      <c r="AW49" s="66">
        <f t="shared" si="158"/>
        <v>0</v>
      </c>
      <c r="AX49" s="66">
        <f t="shared" si="158"/>
        <v>0</v>
      </c>
      <c r="AY49" s="66">
        <f t="shared" si="158"/>
        <v>0</v>
      </c>
      <c r="AZ49" s="66">
        <f t="shared" si="158"/>
        <v>0</v>
      </c>
      <c r="BA49" s="66">
        <f t="shared" si="158"/>
        <v>0</v>
      </c>
      <c r="BB49" s="66">
        <f t="shared" si="158"/>
        <v>0</v>
      </c>
      <c r="BC49" s="66">
        <f t="shared" si="158"/>
        <v>0</v>
      </c>
      <c r="BD49" s="66">
        <f t="shared" si="158"/>
        <v>0</v>
      </c>
      <c r="BE49" s="75">
        <f>SUM(AS49:BD49)</f>
        <v>0</v>
      </c>
      <c r="BF49" s="66">
        <f t="shared" ref="BF49:BQ51" si="159">IF(AND(BF$2&gt;=EOMONTH(EDATE($B$18,0),0),BF$2&lt;=EOMONTH(EDATE($B$18,59),0)),$E49,0)</f>
        <v>0</v>
      </c>
      <c r="BG49" s="66">
        <f t="shared" si="159"/>
        <v>0</v>
      </c>
      <c r="BH49" s="66">
        <f t="shared" si="159"/>
        <v>0</v>
      </c>
      <c r="BI49" s="66">
        <f t="shared" si="159"/>
        <v>0</v>
      </c>
      <c r="BJ49" s="66">
        <f t="shared" si="159"/>
        <v>0</v>
      </c>
      <c r="BK49" s="66">
        <f t="shared" si="159"/>
        <v>0</v>
      </c>
      <c r="BL49" s="66">
        <f t="shared" si="159"/>
        <v>0</v>
      </c>
      <c r="BM49" s="66">
        <f t="shared" si="159"/>
        <v>0</v>
      </c>
      <c r="BN49" s="66">
        <f t="shared" si="159"/>
        <v>0</v>
      </c>
      <c r="BO49" s="66">
        <f t="shared" si="159"/>
        <v>0</v>
      </c>
      <c r="BP49" s="66">
        <f t="shared" si="159"/>
        <v>0</v>
      </c>
      <c r="BQ49" s="66">
        <f t="shared" si="159"/>
        <v>0</v>
      </c>
      <c r="BR49" s="75">
        <f>SUM(BF49:BQ49)</f>
        <v>0</v>
      </c>
      <c r="BS49" s="66">
        <f t="shared" ref="BS49:CD51" si="160">IF(AND(BS$2&gt;=EOMONTH(EDATE($B$18,0),0),BS$2&lt;=EOMONTH(EDATE($B$18,59),0)),$E49,0)</f>
        <v>0</v>
      </c>
      <c r="BT49" s="66">
        <f t="shared" si="160"/>
        <v>0</v>
      </c>
      <c r="BU49" s="66">
        <f t="shared" si="160"/>
        <v>0</v>
      </c>
      <c r="BV49" s="66">
        <f t="shared" si="160"/>
        <v>0</v>
      </c>
      <c r="BW49" s="66">
        <f t="shared" si="160"/>
        <v>0</v>
      </c>
      <c r="BX49" s="66">
        <f t="shared" si="160"/>
        <v>0</v>
      </c>
      <c r="BY49" s="66">
        <f t="shared" si="160"/>
        <v>0</v>
      </c>
      <c r="BZ49" s="66">
        <f t="shared" si="160"/>
        <v>0</v>
      </c>
      <c r="CA49" s="66">
        <f t="shared" si="160"/>
        <v>0</v>
      </c>
      <c r="CB49" s="66">
        <f t="shared" si="160"/>
        <v>0</v>
      </c>
      <c r="CC49" s="66">
        <f t="shared" si="160"/>
        <v>0</v>
      </c>
      <c r="CD49" s="66">
        <f t="shared" si="160"/>
        <v>0</v>
      </c>
      <c r="CE49" s="75">
        <f>SUM(BS49:CD49)</f>
        <v>0</v>
      </c>
      <c r="CF49" s="66">
        <f t="shared" ref="CF49:CQ51" si="161">IF(AND(CF$2&gt;=EOMONTH(EDATE($B$18,0),0),CF$2&lt;=EOMONTH(EDATE($B$18,59),0)),$E49,0)</f>
        <v>0</v>
      </c>
      <c r="CG49" s="66">
        <f t="shared" si="161"/>
        <v>0</v>
      </c>
      <c r="CH49" s="66">
        <f t="shared" si="161"/>
        <v>0</v>
      </c>
      <c r="CI49" s="66">
        <f t="shared" si="161"/>
        <v>0</v>
      </c>
      <c r="CJ49" s="66">
        <f t="shared" si="161"/>
        <v>0</v>
      </c>
      <c r="CK49" s="66">
        <f t="shared" si="161"/>
        <v>0</v>
      </c>
      <c r="CL49" s="66">
        <f t="shared" si="161"/>
        <v>0</v>
      </c>
      <c r="CM49" s="66">
        <f t="shared" si="161"/>
        <v>0</v>
      </c>
      <c r="CN49" s="66">
        <f t="shared" si="161"/>
        <v>0</v>
      </c>
      <c r="CO49" s="66">
        <f t="shared" si="161"/>
        <v>0</v>
      </c>
      <c r="CP49" s="66">
        <f t="shared" si="161"/>
        <v>0</v>
      </c>
      <c r="CQ49" s="66">
        <f t="shared" si="161"/>
        <v>0</v>
      </c>
      <c r="CR49" s="75">
        <f>SUM(CF49:CQ49)</f>
        <v>0</v>
      </c>
      <c r="CS49" s="66">
        <f t="shared" ref="CS49:DD51" si="162">IF(AND(CS$2&gt;=EOMONTH(EDATE($B$18,0),0),CS$2&lt;=EOMONTH(EDATE($B$18,59),0)),$E49,0)</f>
        <v>0</v>
      </c>
      <c r="CT49" s="66">
        <f t="shared" si="162"/>
        <v>0</v>
      </c>
      <c r="CU49" s="66">
        <f t="shared" si="162"/>
        <v>0</v>
      </c>
      <c r="CV49" s="66">
        <f t="shared" si="162"/>
        <v>0</v>
      </c>
      <c r="CW49" s="66">
        <f t="shared" si="162"/>
        <v>0</v>
      </c>
      <c r="CX49" s="66">
        <f t="shared" si="162"/>
        <v>0</v>
      </c>
      <c r="CY49" s="66">
        <f t="shared" si="162"/>
        <v>0</v>
      </c>
      <c r="CZ49" s="66">
        <f t="shared" si="162"/>
        <v>0</v>
      </c>
      <c r="DA49" s="66">
        <f t="shared" si="162"/>
        <v>0</v>
      </c>
      <c r="DB49" s="66">
        <f t="shared" si="162"/>
        <v>0</v>
      </c>
      <c r="DC49" s="66">
        <f t="shared" si="162"/>
        <v>0</v>
      </c>
      <c r="DD49" s="66">
        <f t="shared" si="162"/>
        <v>0</v>
      </c>
      <c r="DE49" s="75">
        <f>SUM(CS49:DD49)</f>
        <v>0</v>
      </c>
      <c r="DF49" s="66">
        <f t="shared" ref="DF49:DQ51" si="163">IF(AND(DF$2&gt;=EOMONTH(EDATE($B$18,0),0),DF$2&lt;=EOMONTH(EDATE($B$18,59),0)),$E49,0)</f>
        <v>0</v>
      </c>
      <c r="DG49" s="66">
        <f t="shared" si="163"/>
        <v>0</v>
      </c>
      <c r="DH49" s="66">
        <f t="shared" si="163"/>
        <v>0</v>
      </c>
      <c r="DI49" s="66">
        <f t="shared" si="163"/>
        <v>0</v>
      </c>
      <c r="DJ49" s="66">
        <f t="shared" si="163"/>
        <v>0</v>
      </c>
      <c r="DK49" s="66">
        <f t="shared" si="163"/>
        <v>0</v>
      </c>
      <c r="DL49" s="66">
        <f t="shared" si="163"/>
        <v>0</v>
      </c>
      <c r="DM49" s="66">
        <f t="shared" si="163"/>
        <v>0</v>
      </c>
      <c r="DN49" s="66">
        <f t="shared" si="163"/>
        <v>0</v>
      </c>
      <c r="DO49" s="66">
        <f t="shared" si="163"/>
        <v>0</v>
      </c>
      <c r="DP49" s="66">
        <f t="shared" si="163"/>
        <v>0</v>
      </c>
      <c r="DQ49" s="66">
        <f t="shared" si="163"/>
        <v>0</v>
      </c>
      <c r="DR49" s="75">
        <f>SUM(DF49:DQ49)</f>
        <v>0</v>
      </c>
      <c r="DS49" s="66">
        <f t="shared" ref="DS49:ED51" si="164">IF(AND(DS$2&gt;=EOMONTH(EDATE($B$18,0),0),DS$2&lt;=EOMONTH(EDATE($B$18,59),0)),$E49,0)</f>
        <v>0</v>
      </c>
      <c r="DT49" s="66">
        <f t="shared" si="164"/>
        <v>0</v>
      </c>
      <c r="DU49" s="66">
        <f t="shared" si="164"/>
        <v>0</v>
      </c>
      <c r="DV49" s="66">
        <f t="shared" si="164"/>
        <v>0</v>
      </c>
      <c r="DW49" s="66">
        <f t="shared" si="164"/>
        <v>0</v>
      </c>
      <c r="DX49" s="66">
        <f t="shared" si="164"/>
        <v>0</v>
      </c>
      <c r="DY49" s="66">
        <f t="shared" si="164"/>
        <v>0</v>
      </c>
      <c r="DZ49" s="66">
        <f t="shared" si="164"/>
        <v>0</v>
      </c>
      <c r="EA49" s="66">
        <f t="shared" si="164"/>
        <v>0</v>
      </c>
      <c r="EB49" s="66">
        <f t="shared" si="164"/>
        <v>0</v>
      </c>
      <c r="EC49" s="66">
        <f t="shared" si="164"/>
        <v>0</v>
      </c>
      <c r="ED49" s="66">
        <f t="shared" si="164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11 EMPRUNT 2'!E6</f>
        <v>0</v>
      </c>
      <c r="D50" s="2" t="s">
        <v>95</v>
      </c>
      <c r="F50" s="66">
        <f t="shared" si="155"/>
        <v>0</v>
      </c>
      <c r="G50" s="66">
        <f t="shared" si="155"/>
        <v>0</v>
      </c>
      <c r="H50" s="66">
        <f t="shared" si="155"/>
        <v>0</v>
      </c>
      <c r="I50" s="66">
        <f t="shared" si="155"/>
        <v>0</v>
      </c>
      <c r="J50" s="66">
        <f t="shared" si="155"/>
        <v>0</v>
      </c>
      <c r="K50" s="66">
        <f t="shared" si="155"/>
        <v>0</v>
      </c>
      <c r="L50" s="66">
        <f t="shared" si="155"/>
        <v>0</v>
      </c>
      <c r="M50" s="66">
        <f t="shared" si="155"/>
        <v>0</v>
      </c>
      <c r="N50" s="66">
        <f t="shared" si="155"/>
        <v>0</v>
      </c>
      <c r="O50" s="66">
        <f t="shared" si="155"/>
        <v>0</v>
      </c>
      <c r="P50" s="66">
        <f t="shared" si="155"/>
        <v>0</v>
      </c>
      <c r="Q50" s="66">
        <f t="shared" si="155"/>
        <v>0</v>
      </c>
      <c r="R50" s="75">
        <f>SUM(F50:Q50)</f>
        <v>0</v>
      </c>
      <c r="S50" s="66">
        <f t="shared" si="156"/>
        <v>0</v>
      </c>
      <c r="T50" s="66">
        <f t="shared" si="156"/>
        <v>0</v>
      </c>
      <c r="U50" s="66">
        <f t="shared" si="156"/>
        <v>0</v>
      </c>
      <c r="V50" s="66">
        <f t="shared" si="156"/>
        <v>0</v>
      </c>
      <c r="W50" s="66">
        <f t="shared" si="156"/>
        <v>0</v>
      </c>
      <c r="X50" s="66">
        <f t="shared" si="156"/>
        <v>0</v>
      </c>
      <c r="Y50" s="66">
        <f t="shared" si="156"/>
        <v>0</v>
      </c>
      <c r="Z50" s="66">
        <f t="shared" si="156"/>
        <v>0</v>
      </c>
      <c r="AA50" s="66">
        <f t="shared" si="156"/>
        <v>0</v>
      </c>
      <c r="AB50" s="66">
        <f t="shared" si="156"/>
        <v>0</v>
      </c>
      <c r="AC50" s="66">
        <f t="shared" si="156"/>
        <v>0</v>
      </c>
      <c r="AD50" s="66">
        <f t="shared" si="156"/>
        <v>0</v>
      </c>
      <c r="AE50" s="75">
        <f>SUM(S50:AD50)</f>
        <v>0</v>
      </c>
      <c r="AF50" s="66">
        <f t="shared" si="157"/>
        <v>0</v>
      </c>
      <c r="AG50" s="66">
        <f t="shared" si="157"/>
        <v>0</v>
      </c>
      <c r="AH50" s="66">
        <f t="shared" si="157"/>
        <v>0</v>
      </c>
      <c r="AI50" s="66">
        <f t="shared" si="157"/>
        <v>0</v>
      </c>
      <c r="AJ50" s="66">
        <f t="shared" si="157"/>
        <v>0</v>
      </c>
      <c r="AK50" s="66">
        <f t="shared" si="157"/>
        <v>0</v>
      </c>
      <c r="AL50" s="66">
        <f t="shared" si="157"/>
        <v>0</v>
      </c>
      <c r="AM50" s="66">
        <f t="shared" si="157"/>
        <v>0</v>
      </c>
      <c r="AN50" s="66">
        <f t="shared" si="157"/>
        <v>0</v>
      </c>
      <c r="AO50" s="66">
        <f t="shared" si="157"/>
        <v>0</v>
      </c>
      <c r="AP50" s="66">
        <f t="shared" si="157"/>
        <v>0</v>
      </c>
      <c r="AQ50" s="66">
        <f t="shared" si="157"/>
        <v>0</v>
      </c>
      <c r="AR50" s="75">
        <f>SUM(AF50:AQ50)</f>
        <v>0</v>
      </c>
      <c r="AS50" s="66">
        <f t="shared" si="158"/>
        <v>0</v>
      </c>
      <c r="AT50" s="66">
        <f t="shared" si="158"/>
        <v>0</v>
      </c>
      <c r="AU50" s="66">
        <f t="shared" si="158"/>
        <v>0</v>
      </c>
      <c r="AV50" s="66">
        <f t="shared" si="158"/>
        <v>0</v>
      </c>
      <c r="AW50" s="66">
        <f t="shared" si="158"/>
        <v>0</v>
      </c>
      <c r="AX50" s="66">
        <f t="shared" si="158"/>
        <v>0</v>
      </c>
      <c r="AY50" s="66">
        <f t="shared" si="158"/>
        <v>0</v>
      </c>
      <c r="AZ50" s="66">
        <f t="shared" si="158"/>
        <v>0</v>
      </c>
      <c r="BA50" s="66">
        <f t="shared" si="158"/>
        <v>0</v>
      </c>
      <c r="BB50" s="66">
        <f t="shared" si="158"/>
        <v>0</v>
      </c>
      <c r="BC50" s="66">
        <f t="shared" si="158"/>
        <v>0</v>
      </c>
      <c r="BD50" s="66">
        <f t="shared" si="158"/>
        <v>0</v>
      </c>
      <c r="BE50" s="75">
        <f>SUM(AS50:BD50)</f>
        <v>0</v>
      </c>
      <c r="BF50" s="66">
        <f t="shared" si="159"/>
        <v>0</v>
      </c>
      <c r="BG50" s="66">
        <f t="shared" si="159"/>
        <v>0</v>
      </c>
      <c r="BH50" s="66">
        <f t="shared" si="159"/>
        <v>0</v>
      </c>
      <c r="BI50" s="66">
        <f t="shared" si="159"/>
        <v>0</v>
      </c>
      <c r="BJ50" s="66">
        <f t="shared" si="159"/>
        <v>0</v>
      </c>
      <c r="BK50" s="66">
        <f t="shared" si="159"/>
        <v>0</v>
      </c>
      <c r="BL50" s="66">
        <f t="shared" si="159"/>
        <v>0</v>
      </c>
      <c r="BM50" s="66">
        <f t="shared" si="159"/>
        <v>0</v>
      </c>
      <c r="BN50" s="66">
        <f t="shared" si="159"/>
        <v>0</v>
      </c>
      <c r="BO50" s="66">
        <f t="shared" si="159"/>
        <v>0</v>
      </c>
      <c r="BP50" s="66">
        <f t="shared" si="159"/>
        <v>0</v>
      </c>
      <c r="BQ50" s="66">
        <f t="shared" si="159"/>
        <v>0</v>
      </c>
      <c r="BR50" s="75">
        <f>SUM(BF50:BQ50)</f>
        <v>0</v>
      </c>
      <c r="BS50" s="66">
        <f t="shared" si="160"/>
        <v>0</v>
      </c>
      <c r="BT50" s="66">
        <f t="shared" si="160"/>
        <v>0</v>
      </c>
      <c r="BU50" s="66">
        <f t="shared" si="160"/>
        <v>0</v>
      </c>
      <c r="BV50" s="66">
        <f t="shared" si="160"/>
        <v>0</v>
      </c>
      <c r="BW50" s="66">
        <f t="shared" si="160"/>
        <v>0</v>
      </c>
      <c r="BX50" s="66">
        <f t="shared" si="160"/>
        <v>0</v>
      </c>
      <c r="BY50" s="66">
        <f t="shared" si="160"/>
        <v>0</v>
      </c>
      <c r="BZ50" s="66">
        <f t="shared" si="160"/>
        <v>0</v>
      </c>
      <c r="CA50" s="66">
        <f t="shared" si="160"/>
        <v>0</v>
      </c>
      <c r="CB50" s="66">
        <f t="shared" si="160"/>
        <v>0</v>
      </c>
      <c r="CC50" s="66">
        <f t="shared" si="160"/>
        <v>0</v>
      </c>
      <c r="CD50" s="66">
        <f t="shared" si="160"/>
        <v>0</v>
      </c>
      <c r="CE50" s="75">
        <f>SUM(BS50:CD50)</f>
        <v>0</v>
      </c>
      <c r="CF50" s="66">
        <f t="shared" si="161"/>
        <v>0</v>
      </c>
      <c r="CG50" s="66">
        <f t="shared" si="161"/>
        <v>0</v>
      </c>
      <c r="CH50" s="66">
        <f t="shared" si="161"/>
        <v>0</v>
      </c>
      <c r="CI50" s="66">
        <f t="shared" si="161"/>
        <v>0</v>
      </c>
      <c r="CJ50" s="66">
        <f t="shared" si="161"/>
        <v>0</v>
      </c>
      <c r="CK50" s="66">
        <f t="shared" si="161"/>
        <v>0</v>
      </c>
      <c r="CL50" s="66">
        <f t="shared" si="161"/>
        <v>0</v>
      </c>
      <c r="CM50" s="66">
        <f t="shared" si="161"/>
        <v>0</v>
      </c>
      <c r="CN50" s="66">
        <f t="shared" si="161"/>
        <v>0</v>
      </c>
      <c r="CO50" s="66">
        <f t="shared" si="161"/>
        <v>0</v>
      </c>
      <c r="CP50" s="66">
        <f t="shared" si="161"/>
        <v>0</v>
      </c>
      <c r="CQ50" s="66">
        <f t="shared" si="161"/>
        <v>0</v>
      </c>
      <c r="CR50" s="75">
        <f>SUM(CF50:CQ50)</f>
        <v>0</v>
      </c>
      <c r="CS50" s="66">
        <f t="shared" si="162"/>
        <v>0</v>
      </c>
      <c r="CT50" s="66">
        <f t="shared" si="162"/>
        <v>0</v>
      </c>
      <c r="CU50" s="66">
        <f t="shared" si="162"/>
        <v>0</v>
      </c>
      <c r="CV50" s="66">
        <f t="shared" si="162"/>
        <v>0</v>
      </c>
      <c r="CW50" s="66">
        <f t="shared" si="162"/>
        <v>0</v>
      </c>
      <c r="CX50" s="66">
        <f t="shared" si="162"/>
        <v>0</v>
      </c>
      <c r="CY50" s="66">
        <f t="shared" si="162"/>
        <v>0</v>
      </c>
      <c r="CZ50" s="66">
        <f t="shared" si="162"/>
        <v>0</v>
      </c>
      <c r="DA50" s="66">
        <f t="shared" si="162"/>
        <v>0</v>
      </c>
      <c r="DB50" s="66">
        <f t="shared" si="162"/>
        <v>0</v>
      </c>
      <c r="DC50" s="66">
        <f t="shared" si="162"/>
        <v>0</v>
      </c>
      <c r="DD50" s="66">
        <f t="shared" si="162"/>
        <v>0</v>
      </c>
      <c r="DE50" s="75">
        <f>SUM(CS50:DD50)</f>
        <v>0</v>
      </c>
      <c r="DF50" s="66">
        <f t="shared" si="163"/>
        <v>0</v>
      </c>
      <c r="DG50" s="66">
        <f t="shared" si="163"/>
        <v>0</v>
      </c>
      <c r="DH50" s="66">
        <f t="shared" si="163"/>
        <v>0</v>
      </c>
      <c r="DI50" s="66">
        <f t="shared" si="163"/>
        <v>0</v>
      </c>
      <c r="DJ50" s="66">
        <f t="shared" si="163"/>
        <v>0</v>
      </c>
      <c r="DK50" s="66">
        <f t="shared" si="163"/>
        <v>0</v>
      </c>
      <c r="DL50" s="66">
        <f t="shared" si="163"/>
        <v>0</v>
      </c>
      <c r="DM50" s="66">
        <f t="shared" si="163"/>
        <v>0</v>
      </c>
      <c r="DN50" s="66">
        <f t="shared" si="163"/>
        <v>0</v>
      </c>
      <c r="DO50" s="66">
        <f t="shared" si="163"/>
        <v>0</v>
      </c>
      <c r="DP50" s="66">
        <f t="shared" si="163"/>
        <v>0</v>
      </c>
      <c r="DQ50" s="66">
        <f t="shared" si="163"/>
        <v>0</v>
      </c>
      <c r="DR50" s="75">
        <f>SUM(DF50:DQ50)</f>
        <v>0</v>
      </c>
      <c r="DS50" s="66">
        <f t="shared" si="164"/>
        <v>0</v>
      </c>
      <c r="DT50" s="66">
        <f t="shared" si="164"/>
        <v>0</v>
      </c>
      <c r="DU50" s="66">
        <f t="shared" si="164"/>
        <v>0</v>
      </c>
      <c r="DV50" s="66">
        <f t="shared" si="164"/>
        <v>0</v>
      </c>
      <c r="DW50" s="66">
        <f t="shared" si="164"/>
        <v>0</v>
      </c>
      <c r="DX50" s="66">
        <f t="shared" si="164"/>
        <v>0</v>
      </c>
      <c r="DY50" s="66">
        <f t="shared" si="164"/>
        <v>0</v>
      </c>
      <c r="DZ50" s="66">
        <f t="shared" si="164"/>
        <v>0</v>
      </c>
      <c r="EA50" s="66">
        <f t="shared" si="164"/>
        <v>0</v>
      </c>
      <c r="EB50" s="66">
        <f t="shared" si="164"/>
        <v>0</v>
      </c>
      <c r="EC50" s="66">
        <f t="shared" si="164"/>
        <v>0</v>
      </c>
      <c r="ED50" s="66">
        <f t="shared" si="164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11 EMPRUNT 2'!I5</f>
        <v/>
      </c>
      <c r="D51" s="2" t="s">
        <v>96</v>
      </c>
      <c r="F51" s="66">
        <f t="shared" si="155"/>
        <v>0</v>
      </c>
      <c r="G51" s="66">
        <f t="shared" si="155"/>
        <v>0</v>
      </c>
      <c r="H51" s="66">
        <f t="shared" si="155"/>
        <v>0</v>
      </c>
      <c r="I51" s="66">
        <f t="shared" si="155"/>
        <v>0</v>
      </c>
      <c r="J51" s="66">
        <f t="shared" si="155"/>
        <v>0</v>
      </c>
      <c r="K51" s="66">
        <f t="shared" si="155"/>
        <v>0</v>
      </c>
      <c r="L51" s="66">
        <f t="shared" si="155"/>
        <v>0</v>
      </c>
      <c r="M51" s="66">
        <f t="shared" si="155"/>
        <v>0</v>
      </c>
      <c r="N51" s="66">
        <f t="shared" si="155"/>
        <v>0</v>
      </c>
      <c r="O51" s="66">
        <f t="shared" si="155"/>
        <v>0</v>
      </c>
      <c r="P51" s="66">
        <f t="shared" si="155"/>
        <v>0</v>
      </c>
      <c r="Q51" s="66">
        <f t="shared" si="155"/>
        <v>0</v>
      </c>
      <c r="R51" s="75">
        <f>SUM(F51:Q51)</f>
        <v>0</v>
      </c>
      <c r="S51" s="66">
        <f t="shared" si="156"/>
        <v>0</v>
      </c>
      <c r="T51" s="66">
        <f t="shared" si="156"/>
        <v>0</v>
      </c>
      <c r="U51" s="66">
        <f t="shared" si="156"/>
        <v>0</v>
      </c>
      <c r="V51" s="66">
        <f t="shared" si="156"/>
        <v>0</v>
      </c>
      <c r="W51" s="66">
        <f t="shared" si="156"/>
        <v>0</v>
      </c>
      <c r="X51" s="66">
        <f t="shared" si="156"/>
        <v>0</v>
      </c>
      <c r="Y51" s="66">
        <f t="shared" si="156"/>
        <v>0</v>
      </c>
      <c r="Z51" s="66">
        <f t="shared" si="156"/>
        <v>0</v>
      </c>
      <c r="AA51" s="66">
        <f t="shared" si="156"/>
        <v>0</v>
      </c>
      <c r="AB51" s="66">
        <f t="shared" si="156"/>
        <v>0</v>
      </c>
      <c r="AC51" s="66">
        <f t="shared" si="156"/>
        <v>0</v>
      </c>
      <c r="AD51" s="66">
        <f t="shared" si="156"/>
        <v>0</v>
      </c>
      <c r="AE51" s="75">
        <f>SUM(S51:AD51)</f>
        <v>0</v>
      </c>
      <c r="AF51" s="66">
        <f t="shared" si="157"/>
        <v>0</v>
      </c>
      <c r="AG51" s="66">
        <f t="shared" si="157"/>
        <v>0</v>
      </c>
      <c r="AH51" s="66">
        <f t="shared" si="157"/>
        <v>0</v>
      </c>
      <c r="AI51" s="66">
        <f t="shared" si="157"/>
        <v>0</v>
      </c>
      <c r="AJ51" s="66">
        <f t="shared" si="157"/>
        <v>0</v>
      </c>
      <c r="AK51" s="66">
        <f t="shared" si="157"/>
        <v>0</v>
      </c>
      <c r="AL51" s="66">
        <f t="shared" si="157"/>
        <v>0</v>
      </c>
      <c r="AM51" s="66">
        <f t="shared" si="157"/>
        <v>0</v>
      </c>
      <c r="AN51" s="66">
        <f t="shared" si="157"/>
        <v>0</v>
      </c>
      <c r="AO51" s="66">
        <f t="shared" si="157"/>
        <v>0</v>
      </c>
      <c r="AP51" s="66">
        <f t="shared" si="157"/>
        <v>0</v>
      </c>
      <c r="AQ51" s="66">
        <f t="shared" si="157"/>
        <v>0</v>
      </c>
      <c r="AR51" s="75">
        <f>SUM(AF51:AQ51)</f>
        <v>0</v>
      </c>
      <c r="AS51" s="66">
        <f t="shared" si="158"/>
        <v>0</v>
      </c>
      <c r="AT51" s="66">
        <f t="shared" si="158"/>
        <v>0</v>
      </c>
      <c r="AU51" s="66">
        <f t="shared" si="158"/>
        <v>0</v>
      </c>
      <c r="AV51" s="66">
        <f t="shared" si="158"/>
        <v>0</v>
      </c>
      <c r="AW51" s="66">
        <f t="shared" si="158"/>
        <v>0</v>
      </c>
      <c r="AX51" s="66">
        <f t="shared" si="158"/>
        <v>0</v>
      </c>
      <c r="AY51" s="66">
        <f t="shared" si="158"/>
        <v>0</v>
      </c>
      <c r="AZ51" s="66">
        <f t="shared" si="158"/>
        <v>0</v>
      </c>
      <c r="BA51" s="66">
        <f t="shared" si="158"/>
        <v>0</v>
      </c>
      <c r="BB51" s="66">
        <f t="shared" si="158"/>
        <v>0</v>
      </c>
      <c r="BC51" s="66">
        <f t="shared" si="158"/>
        <v>0</v>
      </c>
      <c r="BD51" s="66">
        <f t="shared" si="158"/>
        <v>0</v>
      </c>
      <c r="BE51" s="75">
        <f>SUM(AS51:BD51)</f>
        <v>0</v>
      </c>
      <c r="BF51" s="66">
        <f t="shared" si="159"/>
        <v>0</v>
      </c>
      <c r="BG51" s="66">
        <f t="shared" si="159"/>
        <v>0</v>
      </c>
      <c r="BH51" s="66">
        <f t="shared" si="159"/>
        <v>0</v>
      </c>
      <c r="BI51" s="66">
        <f t="shared" si="159"/>
        <v>0</v>
      </c>
      <c r="BJ51" s="66">
        <f t="shared" si="159"/>
        <v>0</v>
      </c>
      <c r="BK51" s="66">
        <f t="shared" si="159"/>
        <v>0</v>
      </c>
      <c r="BL51" s="66">
        <f t="shared" si="159"/>
        <v>0</v>
      </c>
      <c r="BM51" s="66">
        <f t="shared" si="159"/>
        <v>0</v>
      </c>
      <c r="BN51" s="66">
        <f t="shared" si="159"/>
        <v>0</v>
      </c>
      <c r="BO51" s="66">
        <f t="shared" si="159"/>
        <v>0</v>
      </c>
      <c r="BP51" s="66">
        <f t="shared" si="159"/>
        <v>0</v>
      </c>
      <c r="BQ51" s="66">
        <f t="shared" si="159"/>
        <v>0</v>
      </c>
      <c r="BR51" s="75">
        <f>SUM(BF51:BQ51)</f>
        <v>0</v>
      </c>
      <c r="BS51" s="66">
        <f t="shared" si="160"/>
        <v>0</v>
      </c>
      <c r="BT51" s="66">
        <f t="shared" si="160"/>
        <v>0</v>
      </c>
      <c r="BU51" s="66">
        <f t="shared" si="160"/>
        <v>0</v>
      </c>
      <c r="BV51" s="66">
        <f t="shared" si="160"/>
        <v>0</v>
      </c>
      <c r="BW51" s="66">
        <f t="shared" si="160"/>
        <v>0</v>
      </c>
      <c r="BX51" s="66">
        <f t="shared" si="160"/>
        <v>0</v>
      </c>
      <c r="BY51" s="66">
        <f t="shared" si="160"/>
        <v>0</v>
      </c>
      <c r="BZ51" s="66">
        <f t="shared" si="160"/>
        <v>0</v>
      </c>
      <c r="CA51" s="66">
        <f t="shared" si="160"/>
        <v>0</v>
      </c>
      <c r="CB51" s="66">
        <f t="shared" si="160"/>
        <v>0</v>
      </c>
      <c r="CC51" s="66">
        <f t="shared" si="160"/>
        <v>0</v>
      </c>
      <c r="CD51" s="66">
        <f t="shared" si="160"/>
        <v>0</v>
      </c>
      <c r="CE51" s="75">
        <f>SUM(BS51:CD51)</f>
        <v>0</v>
      </c>
      <c r="CF51" s="66">
        <f t="shared" si="161"/>
        <v>0</v>
      </c>
      <c r="CG51" s="66">
        <f t="shared" si="161"/>
        <v>0</v>
      </c>
      <c r="CH51" s="66">
        <f t="shared" si="161"/>
        <v>0</v>
      </c>
      <c r="CI51" s="66">
        <f t="shared" si="161"/>
        <v>0</v>
      </c>
      <c r="CJ51" s="66">
        <f t="shared" si="161"/>
        <v>0</v>
      </c>
      <c r="CK51" s="66">
        <f t="shared" si="161"/>
        <v>0</v>
      </c>
      <c r="CL51" s="66">
        <f t="shared" si="161"/>
        <v>0</v>
      </c>
      <c r="CM51" s="66">
        <f t="shared" si="161"/>
        <v>0</v>
      </c>
      <c r="CN51" s="66">
        <f t="shared" si="161"/>
        <v>0</v>
      </c>
      <c r="CO51" s="66">
        <f t="shared" si="161"/>
        <v>0</v>
      </c>
      <c r="CP51" s="66">
        <f t="shared" si="161"/>
        <v>0</v>
      </c>
      <c r="CQ51" s="66">
        <f t="shared" si="161"/>
        <v>0</v>
      </c>
      <c r="CR51" s="75">
        <f>SUM(CF51:CQ51)</f>
        <v>0</v>
      </c>
      <c r="CS51" s="66">
        <f t="shared" si="162"/>
        <v>0</v>
      </c>
      <c r="CT51" s="66">
        <f t="shared" si="162"/>
        <v>0</v>
      </c>
      <c r="CU51" s="66">
        <f t="shared" si="162"/>
        <v>0</v>
      </c>
      <c r="CV51" s="66">
        <f t="shared" si="162"/>
        <v>0</v>
      </c>
      <c r="CW51" s="66">
        <f t="shared" si="162"/>
        <v>0</v>
      </c>
      <c r="CX51" s="66">
        <f t="shared" si="162"/>
        <v>0</v>
      </c>
      <c r="CY51" s="66">
        <f t="shared" si="162"/>
        <v>0</v>
      </c>
      <c r="CZ51" s="66">
        <f t="shared" si="162"/>
        <v>0</v>
      </c>
      <c r="DA51" s="66">
        <f t="shared" si="162"/>
        <v>0</v>
      </c>
      <c r="DB51" s="66">
        <f t="shared" si="162"/>
        <v>0</v>
      </c>
      <c r="DC51" s="66">
        <f t="shared" si="162"/>
        <v>0</v>
      </c>
      <c r="DD51" s="66">
        <f t="shared" si="162"/>
        <v>0</v>
      </c>
      <c r="DE51" s="75">
        <f>SUM(CS51:DD51)</f>
        <v>0</v>
      </c>
      <c r="DF51" s="66">
        <f t="shared" si="163"/>
        <v>0</v>
      </c>
      <c r="DG51" s="66">
        <f t="shared" si="163"/>
        <v>0</v>
      </c>
      <c r="DH51" s="66">
        <f t="shared" si="163"/>
        <v>0</v>
      </c>
      <c r="DI51" s="66">
        <f t="shared" si="163"/>
        <v>0</v>
      </c>
      <c r="DJ51" s="66">
        <f t="shared" si="163"/>
        <v>0</v>
      </c>
      <c r="DK51" s="66">
        <f t="shared" si="163"/>
        <v>0</v>
      </c>
      <c r="DL51" s="66">
        <f t="shared" si="163"/>
        <v>0</v>
      </c>
      <c r="DM51" s="66">
        <f t="shared" si="163"/>
        <v>0</v>
      </c>
      <c r="DN51" s="66">
        <f t="shared" si="163"/>
        <v>0</v>
      </c>
      <c r="DO51" s="66">
        <f t="shared" si="163"/>
        <v>0</v>
      </c>
      <c r="DP51" s="66">
        <f t="shared" si="163"/>
        <v>0</v>
      </c>
      <c r="DQ51" s="66">
        <f t="shared" si="163"/>
        <v>0</v>
      </c>
      <c r="DR51" s="75">
        <f>SUM(DF51:DQ51)</f>
        <v>0</v>
      </c>
      <c r="DS51" s="66">
        <f t="shared" si="164"/>
        <v>0</v>
      </c>
      <c r="DT51" s="66">
        <f t="shared" si="164"/>
        <v>0</v>
      </c>
      <c r="DU51" s="66">
        <f t="shared" si="164"/>
        <v>0</v>
      </c>
      <c r="DV51" s="66">
        <f t="shared" si="164"/>
        <v>0</v>
      </c>
      <c r="DW51" s="66">
        <f t="shared" si="164"/>
        <v>0</v>
      </c>
      <c r="DX51" s="66">
        <f t="shared" si="164"/>
        <v>0</v>
      </c>
      <c r="DY51" s="66">
        <f t="shared" si="164"/>
        <v>0</v>
      </c>
      <c r="DZ51" s="66">
        <f t="shared" si="164"/>
        <v>0</v>
      </c>
      <c r="EA51" s="66">
        <f t="shared" si="164"/>
        <v>0</v>
      </c>
      <c r="EB51" s="66">
        <f t="shared" si="164"/>
        <v>0</v>
      </c>
      <c r="EC51" s="66">
        <f t="shared" si="164"/>
        <v>0</v>
      </c>
      <c r="ED51" s="66">
        <f t="shared" si="164"/>
        <v>0</v>
      </c>
      <c r="EE51" s="75">
        <f>SUM(DS51:ED51)</f>
        <v>0</v>
      </c>
    </row>
    <row r="52" spans="1:135" x14ac:dyDescent="0.2">
      <c r="A52" s="82" t="s">
        <v>174</v>
      </c>
      <c r="B52" s="84">
        <f>'SPACELOG 11 EMPRUNT 2'!E9</f>
        <v>46631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5" t="s">
        <v>97</v>
      </c>
      <c r="E53" s="86">
        <f t="shared" ref="E53:AJ53" si="165">SUM(E49:E51)</f>
        <v>0</v>
      </c>
      <c r="F53" s="66">
        <f t="shared" si="165"/>
        <v>0</v>
      </c>
      <c r="G53" s="66">
        <f t="shared" si="165"/>
        <v>0</v>
      </c>
      <c r="H53" s="66">
        <f t="shared" si="165"/>
        <v>0</v>
      </c>
      <c r="I53" s="66">
        <f t="shared" si="165"/>
        <v>0</v>
      </c>
      <c r="J53" s="66">
        <f t="shared" si="165"/>
        <v>0</v>
      </c>
      <c r="K53" s="66">
        <f t="shared" si="165"/>
        <v>0</v>
      </c>
      <c r="L53" s="66">
        <f t="shared" si="165"/>
        <v>0</v>
      </c>
      <c r="M53" s="66">
        <f t="shared" si="165"/>
        <v>0</v>
      </c>
      <c r="N53" s="66">
        <f t="shared" si="165"/>
        <v>0</v>
      </c>
      <c r="O53" s="66">
        <f t="shared" si="165"/>
        <v>0</v>
      </c>
      <c r="P53" s="66">
        <f t="shared" si="165"/>
        <v>0</v>
      </c>
      <c r="Q53" s="66">
        <f t="shared" si="165"/>
        <v>0</v>
      </c>
      <c r="R53" s="75">
        <f t="shared" si="165"/>
        <v>0</v>
      </c>
      <c r="S53" s="66">
        <f t="shared" si="165"/>
        <v>0</v>
      </c>
      <c r="T53" s="66">
        <f t="shared" si="165"/>
        <v>0</v>
      </c>
      <c r="U53" s="66">
        <f t="shared" si="165"/>
        <v>0</v>
      </c>
      <c r="V53" s="66">
        <f t="shared" si="165"/>
        <v>0</v>
      </c>
      <c r="W53" s="66">
        <f t="shared" si="165"/>
        <v>0</v>
      </c>
      <c r="X53" s="66">
        <f t="shared" si="165"/>
        <v>0</v>
      </c>
      <c r="Y53" s="66">
        <f t="shared" si="165"/>
        <v>0</v>
      </c>
      <c r="Z53" s="66">
        <f t="shared" si="165"/>
        <v>0</v>
      </c>
      <c r="AA53" s="66">
        <f t="shared" si="165"/>
        <v>0</v>
      </c>
      <c r="AB53" s="66">
        <f t="shared" si="165"/>
        <v>0</v>
      </c>
      <c r="AC53" s="66">
        <f t="shared" si="165"/>
        <v>0</v>
      </c>
      <c r="AD53" s="66">
        <f t="shared" si="165"/>
        <v>0</v>
      </c>
      <c r="AE53" s="75">
        <f t="shared" si="165"/>
        <v>0</v>
      </c>
      <c r="AF53" s="66">
        <f t="shared" si="165"/>
        <v>0</v>
      </c>
      <c r="AG53" s="66">
        <f t="shared" si="165"/>
        <v>0</v>
      </c>
      <c r="AH53" s="66">
        <f t="shared" si="165"/>
        <v>0</v>
      </c>
      <c r="AI53" s="66">
        <f t="shared" si="165"/>
        <v>0</v>
      </c>
      <c r="AJ53" s="66">
        <f t="shared" si="165"/>
        <v>0</v>
      </c>
      <c r="AK53" s="66">
        <f t="shared" ref="AK53:BP53" si="166">SUM(AK49:AK51)</f>
        <v>0</v>
      </c>
      <c r="AL53" s="66">
        <f t="shared" si="166"/>
        <v>0</v>
      </c>
      <c r="AM53" s="66">
        <f t="shared" si="166"/>
        <v>0</v>
      </c>
      <c r="AN53" s="66">
        <f t="shared" si="166"/>
        <v>0</v>
      </c>
      <c r="AO53" s="66">
        <f t="shared" si="166"/>
        <v>0</v>
      </c>
      <c r="AP53" s="66">
        <f t="shared" si="166"/>
        <v>0</v>
      </c>
      <c r="AQ53" s="66">
        <f t="shared" si="166"/>
        <v>0</v>
      </c>
      <c r="AR53" s="75">
        <f t="shared" si="166"/>
        <v>0</v>
      </c>
      <c r="AS53" s="66">
        <f t="shared" si="166"/>
        <v>0</v>
      </c>
      <c r="AT53" s="66">
        <f t="shared" si="166"/>
        <v>0</v>
      </c>
      <c r="AU53" s="66">
        <f t="shared" si="166"/>
        <v>0</v>
      </c>
      <c r="AV53" s="66">
        <f t="shared" si="166"/>
        <v>0</v>
      </c>
      <c r="AW53" s="66">
        <f t="shared" si="166"/>
        <v>0</v>
      </c>
      <c r="AX53" s="66">
        <f t="shared" si="166"/>
        <v>0</v>
      </c>
      <c r="AY53" s="66">
        <f t="shared" si="166"/>
        <v>0</v>
      </c>
      <c r="AZ53" s="66">
        <f t="shared" si="166"/>
        <v>0</v>
      </c>
      <c r="BA53" s="66">
        <f t="shared" si="166"/>
        <v>0</v>
      </c>
      <c r="BB53" s="66">
        <f t="shared" si="166"/>
        <v>0</v>
      </c>
      <c r="BC53" s="66">
        <f t="shared" si="166"/>
        <v>0</v>
      </c>
      <c r="BD53" s="66">
        <f t="shared" si="166"/>
        <v>0</v>
      </c>
      <c r="BE53" s="75">
        <f t="shared" si="166"/>
        <v>0</v>
      </c>
      <c r="BF53" s="66">
        <f t="shared" si="166"/>
        <v>0</v>
      </c>
      <c r="BG53" s="66">
        <f t="shared" si="166"/>
        <v>0</v>
      </c>
      <c r="BH53" s="66">
        <f t="shared" si="166"/>
        <v>0</v>
      </c>
      <c r="BI53" s="66">
        <f t="shared" si="166"/>
        <v>0</v>
      </c>
      <c r="BJ53" s="66">
        <f t="shared" si="166"/>
        <v>0</v>
      </c>
      <c r="BK53" s="66">
        <f t="shared" si="166"/>
        <v>0</v>
      </c>
      <c r="BL53" s="66">
        <f t="shared" si="166"/>
        <v>0</v>
      </c>
      <c r="BM53" s="66">
        <f t="shared" si="166"/>
        <v>0</v>
      </c>
      <c r="BN53" s="66">
        <f t="shared" si="166"/>
        <v>0</v>
      </c>
      <c r="BO53" s="66">
        <f t="shared" si="166"/>
        <v>0</v>
      </c>
      <c r="BP53" s="66">
        <f t="shared" si="166"/>
        <v>0</v>
      </c>
      <c r="BQ53" s="66">
        <f t="shared" ref="BQ53:CV53" si="167">SUM(BQ49:BQ51)</f>
        <v>0</v>
      </c>
      <c r="BR53" s="75">
        <f t="shared" si="167"/>
        <v>0</v>
      </c>
      <c r="BS53" s="66">
        <f t="shared" si="167"/>
        <v>0</v>
      </c>
      <c r="BT53" s="66">
        <f t="shared" si="167"/>
        <v>0</v>
      </c>
      <c r="BU53" s="66">
        <f t="shared" si="167"/>
        <v>0</v>
      </c>
      <c r="BV53" s="66">
        <f t="shared" si="167"/>
        <v>0</v>
      </c>
      <c r="BW53" s="66">
        <f t="shared" si="167"/>
        <v>0</v>
      </c>
      <c r="BX53" s="66">
        <f t="shared" si="167"/>
        <v>0</v>
      </c>
      <c r="BY53" s="66">
        <f t="shared" si="167"/>
        <v>0</v>
      </c>
      <c r="BZ53" s="66">
        <f t="shared" si="167"/>
        <v>0</v>
      </c>
      <c r="CA53" s="66">
        <f t="shared" si="167"/>
        <v>0</v>
      </c>
      <c r="CB53" s="66">
        <f t="shared" si="167"/>
        <v>0</v>
      </c>
      <c r="CC53" s="66">
        <f t="shared" si="167"/>
        <v>0</v>
      </c>
      <c r="CD53" s="66">
        <f t="shared" si="167"/>
        <v>0</v>
      </c>
      <c r="CE53" s="75">
        <f t="shared" si="167"/>
        <v>0</v>
      </c>
      <c r="CF53" s="66">
        <f t="shared" si="167"/>
        <v>0</v>
      </c>
      <c r="CG53" s="66">
        <f t="shared" si="167"/>
        <v>0</v>
      </c>
      <c r="CH53" s="66">
        <f t="shared" si="167"/>
        <v>0</v>
      </c>
      <c r="CI53" s="66">
        <f t="shared" si="167"/>
        <v>0</v>
      </c>
      <c r="CJ53" s="66">
        <f t="shared" si="167"/>
        <v>0</v>
      </c>
      <c r="CK53" s="66">
        <f t="shared" si="167"/>
        <v>0</v>
      </c>
      <c r="CL53" s="66">
        <f t="shared" si="167"/>
        <v>0</v>
      </c>
      <c r="CM53" s="66">
        <f t="shared" si="167"/>
        <v>0</v>
      </c>
      <c r="CN53" s="66">
        <f t="shared" si="167"/>
        <v>0</v>
      </c>
      <c r="CO53" s="66">
        <f t="shared" si="167"/>
        <v>0</v>
      </c>
      <c r="CP53" s="66">
        <f t="shared" si="167"/>
        <v>0</v>
      </c>
      <c r="CQ53" s="66">
        <f t="shared" si="167"/>
        <v>0</v>
      </c>
      <c r="CR53" s="75">
        <f t="shared" si="167"/>
        <v>0</v>
      </c>
      <c r="CS53" s="66">
        <f t="shared" si="167"/>
        <v>0</v>
      </c>
      <c r="CT53" s="66">
        <f t="shared" si="167"/>
        <v>0</v>
      </c>
      <c r="CU53" s="66">
        <f t="shared" si="167"/>
        <v>0</v>
      </c>
      <c r="CV53" s="66">
        <f t="shared" si="167"/>
        <v>0</v>
      </c>
      <c r="CW53" s="66">
        <f t="shared" ref="CW53:EE53" si="168">SUM(CW49:CW51)</f>
        <v>0</v>
      </c>
      <c r="CX53" s="66">
        <f t="shared" si="168"/>
        <v>0</v>
      </c>
      <c r="CY53" s="66">
        <f t="shared" si="168"/>
        <v>0</v>
      </c>
      <c r="CZ53" s="66">
        <f t="shared" si="168"/>
        <v>0</v>
      </c>
      <c r="DA53" s="66">
        <f t="shared" si="168"/>
        <v>0</v>
      </c>
      <c r="DB53" s="66">
        <f t="shared" si="168"/>
        <v>0</v>
      </c>
      <c r="DC53" s="66">
        <f t="shared" si="168"/>
        <v>0</v>
      </c>
      <c r="DD53" s="66">
        <f t="shared" si="168"/>
        <v>0</v>
      </c>
      <c r="DE53" s="75">
        <f t="shared" si="168"/>
        <v>0</v>
      </c>
      <c r="DF53" s="66">
        <f t="shared" si="168"/>
        <v>0</v>
      </c>
      <c r="DG53" s="66">
        <f t="shared" si="168"/>
        <v>0</v>
      </c>
      <c r="DH53" s="66">
        <f t="shared" si="168"/>
        <v>0</v>
      </c>
      <c r="DI53" s="66">
        <f t="shared" si="168"/>
        <v>0</v>
      </c>
      <c r="DJ53" s="66">
        <f t="shared" si="168"/>
        <v>0</v>
      </c>
      <c r="DK53" s="66">
        <f t="shared" si="168"/>
        <v>0</v>
      </c>
      <c r="DL53" s="66">
        <f t="shared" si="168"/>
        <v>0</v>
      </c>
      <c r="DM53" s="66">
        <f t="shared" si="168"/>
        <v>0</v>
      </c>
      <c r="DN53" s="66">
        <f t="shared" si="168"/>
        <v>0</v>
      </c>
      <c r="DO53" s="66">
        <f t="shared" si="168"/>
        <v>0</v>
      </c>
      <c r="DP53" s="66">
        <f t="shared" si="168"/>
        <v>0</v>
      </c>
      <c r="DQ53" s="66">
        <f t="shared" si="168"/>
        <v>0</v>
      </c>
      <c r="DR53" s="75">
        <f t="shared" si="168"/>
        <v>0</v>
      </c>
      <c r="DS53" s="66">
        <f t="shared" si="168"/>
        <v>0</v>
      </c>
      <c r="DT53" s="66">
        <f t="shared" si="168"/>
        <v>0</v>
      </c>
      <c r="DU53" s="66">
        <f t="shared" si="168"/>
        <v>0</v>
      </c>
      <c r="DV53" s="66">
        <f t="shared" si="168"/>
        <v>0</v>
      </c>
      <c r="DW53" s="66">
        <f t="shared" si="168"/>
        <v>0</v>
      </c>
      <c r="DX53" s="66">
        <f t="shared" si="168"/>
        <v>0</v>
      </c>
      <c r="DY53" s="66">
        <f t="shared" si="168"/>
        <v>0</v>
      </c>
      <c r="DZ53" s="66">
        <f t="shared" si="168"/>
        <v>0</v>
      </c>
      <c r="EA53" s="66">
        <f t="shared" si="168"/>
        <v>0</v>
      </c>
      <c r="EB53" s="66">
        <f t="shared" si="168"/>
        <v>0</v>
      </c>
      <c r="EC53" s="66">
        <f t="shared" si="168"/>
        <v>0</v>
      </c>
      <c r="ED53" s="66">
        <f t="shared" si="168"/>
        <v>0</v>
      </c>
      <c r="EE53" s="76">
        <f t="shared" si="168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363" t="s">
        <v>296</v>
      </c>
      <c r="D55" s="22" t="s">
        <v>98</v>
      </c>
      <c r="E55" s="79"/>
      <c r="F55" s="66">
        <f t="shared" ref="F55:Q55" si="169">F36-F41-F46-F53</f>
        <v>0</v>
      </c>
      <c r="G55" s="66">
        <f t="shared" si="169"/>
        <v>0</v>
      </c>
      <c r="H55" s="66">
        <f t="shared" si="169"/>
        <v>0</v>
      </c>
      <c r="I55" s="66">
        <f t="shared" si="169"/>
        <v>0</v>
      </c>
      <c r="J55" s="66">
        <f t="shared" si="169"/>
        <v>0</v>
      </c>
      <c r="K55" s="66">
        <f t="shared" si="169"/>
        <v>0</v>
      </c>
      <c r="L55" s="66">
        <f t="shared" si="169"/>
        <v>0</v>
      </c>
      <c r="M55" s="66">
        <f t="shared" si="169"/>
        <v>0</v>
      </c>
      <c r="N55" s="66">
        <f t="shared" si="169"/>
        <v>0</v>
      </c>
      <c r="O55" s="66">
        <f t="shared" si="169"/>
        <v>0</v>
      </c>
      <c r="P55" s="66">
        <f t="shared" si="169"/>
        <v>0</v>
      </c>
      <c r="Q55" s="66">
        <f t="shared" si="169"/>
        <v>0</v>
      </c>
      <c r="R55" s="75">
        <f>SUM(F55:Q55)</f>
        <v>0</v>
      </c>
      <c r="S55" s="66">
        <f t="shared" ref="S55:AD55" si="170">S36-S41-S46-S53</f>
        <v>0</v>
      </c>
      <c r="T55" s="66">
        <f t="shared" si="170"/>
        <v>0</v>
      </c>
      <c r="U55" s="66">
        <f t="shared" si="170"/>
        <v>0</v>
      </c>
      <c r="V55" s="66">
        <f t="shared" si="170"/>
        <v>0</v>
      </c>
      <c r="W55" s="66">
        <f t="shared" si="170"/>
        <v>0</v>
      </c>
      <c r="X55" s="66">
        <f t="shared" si="170"/>
        <v>0</v>
      </c>
      <c r="Y55" s="66">
        <f t="shared" si="170"/>
        <v>0</v>
      </c>
      <c r="Z55" s="66">
        <f t="shared" si="170"/>
        <v>0</v>
      </c>
      <c r="AA55" s="66">
        <f t="shared" si="170"/>
        <v>0</v>
      </c>
      <c r="AB55" s="66">
        <f t="shared" si="170"/>
        <v>0</v>
      </c>
      <c r="AC55" s="66">
        <f t="shared" si="170"/>
        <v>0</v>
      </c>
      <c r="AD55" s="66">
        <f t="shared" si="170"/>
        <v>0</v>
      </c>
      <c r="AE55" s="75">
        <f>SUM(S55:AD55)</f>
        <v>0</v>
      </c>
      <c r="AF55" s="66">
        <f t="shared" ref="AF55:AQ55" si="171">AF36-AF41-AF46-AF53</f>
        <v>0</v>
      </c>
      <c r="AG55" s="66">
        <f t="shared" si="171"/>
        <v>0</v>
      </c>
      <c r="AH55" s="66">
        <f t="shared" si="171"/>
        <v>0</v>
      </c>
      <c r="AI55" s="66">
        <f t="shared" si="171"/>
        <v>0</v>
      </c>
      <c r="AJ55" s="66">
        <f t="shared" si="171"/>
        <v>0</v>
      </c>
      <c r="AK55" s="66">
        <f t="shared" si="171"/>
        <v>0</v>
      </c>
      <c r="AL55" s="66">
        <f t="shared" si="171"/>
        <v>0</v>
      </c>
      <c r="AM55" s="66">
        <f t="shared" si="171"/>
        <v>0</v>
      </c>
      <c r="AN55" s="66">
        <f t="shared" si="171"/>
        <v>0</v>
      </c>
      <c r="AO55" s="66">
        <f t="shared" si="171"/>
        <v>0</v>
      </c>
      <c r="AP55" s="66">
        <f t="shared" si="171"/>
        <v>0</v>
      </c>
      <c r="AQ55" s="66">
        <f t="shared" si="171"/>
        <v>0</v>
      </c>
      <c r="AR55" s="75">
        <f>SUM(AF55:AQ55)</f>
        <v>0</v>
      </c>
      <c r="AS55" s="66">
        <f t="shared" ref="AS55:BD55" si="172">AS36-AS41-AS46-AS53</f>
        <v>0</v>
      </c>
      <c r="AT55" s="66">
        <f t="shared" si="172"/>
        <v>0</v>
      </c>
      <c r="AU55" s="66">
        <f t="shared" si="172"/>
        <v>0</v>
      </c>
      <c r="AV55" s="66">
        <f t="shared" si="172"/>
        <v>0</v>
      </c>
      <c r="AW55" s="66">
        <f t="shared" si="172"/>
        <v>0</v>
      </c>
      <c r="AX55" s="66">
        <f t="shared" si="172"/>
        <v>0</v>
      </c>
      <c r="AY55" s="66">
        <f t="shared" si="172"/>
        <v>0</v>
      </c>
      <c r="AZ55" s="66">
        <f t="shared" si="172"/>
        <v>0</v>
      </c>
      <c r="BA55" s="66">
        <f t="shared" si="172"/>
        <v>0</v>
      </c>
      <c r="BB55" s="66">
        <f t="shared" si="172"/>
        <v>0</v>
      </c>
      <c r="BC55" s="66">
        <f t="shared" si="172"/>
        <v>0</v>
      </c>
      <c r="BD55" s="66">
        <f t="shared" si="172"/>
        <v>0</v>
      </c>
      <c r="BE55" s="75">
        <f>SUM(AS55:BD55)</f>
        <v>0</v>
      </c>
      <c r="BF55" s="66">
        <f t="shared" ref="BF55:BQ55" si="173">BF36-BF41-BF46-BF53</f>
        <v>0</v>
      </c>
      <c r="BG55" s="66">
        <f t="shared" si="173"/>
        <v>0</v>
      </c>
      <c r="BH55" s="66">
        <f t="shared" si="173"/>
        <v>0</v>
      </c>
      <c r="BI55" s="66">
        <f t="shared" si="173"/>
        <v>0</v>
      </c>
      <c r="BJ55" s="66">
        <f t="shared" si="173"/>
        <v>0</v>
      </c>
      <c r="BK55" s="66">
        <f t="shared" si="173"/>
        <v>0</v>
      </c>
      <c r="BL55" s="66">
        <f t="shared" si="173"/>
        <v>0</v>
      </c>
      <c r="BM55" s="66">
        <f t="shared" si="173"/>
        <v>0</v>
      </c>
      <c r="BN55" s="66">
        <f t="shared" si="173"/>
        <v>0</v>
      </c>
      <c r="BO55" s="66">
        <f t="shared" si="173"/>
        <v>0</v>
      </c>
      <c r="BP55" s="66">
        <f t="shared" si="173"/>
        <v>0</v>
      </c>
      <c r="BQ55" s="66">
        <f t="shared" si="173"/>
        <v>0</v>
      </c>
      <c r="BR55" s="75">
        <f>SUM(BF55:BQ55)</f>
        <v>0</v>
      </c>
      <c r="BS55" s="66">
        <f t="shared" ref="BS55:CD55" si="174">BS36-BS41-BS46-BS53</f>
        <v>0</v>
      </c>
      <c r="BT55" s="66">
        <f t="shared" si="174"/>
        <v>0</v>
      </c>
      <c r="BU55" s="66">
        <f t="shared" si="174"/>
        <v>0</v>
      </c>
      <c r="BV55" s="66">
        <f t="shared" si="174"/>
        <v>0</v>
      </c>
      <c r="BW55" s="66">
        <f t="shared" si="174"/>
        <v>0</v>
      </c>
      <c r="BX55" s="66">
        <f t="shared" si="174"/>
        <v>0</v>
      </c>
      <c r="BY55" s="66">
        <f t="shared" si="174"/>
        <v>0</v>
      </c>
      <c r="BZ55" s="66">
        <f t="shared" si="174"/>
        <v>0</v>
      </c>
      <c r="CA55" s="66">
        <f t="shared" si="174"/>
        <v>0</v>
      </c>
      <c r="CB55" s="66">
        <f t="shared" si="174"/>
        <v>0</v>
      </c>
      <c r="CC55" s="66">
        <f t="shared" si="174"/>
        <v>0</v>
      </c>
      <c r="CD55" s="66">
        <f t="shared" si="174"/>
        <v>0</v>
      </c>
      <c r="CE55" s="75">
        <f>SUM(BS55:CD55)</f>
        <v>0</v>
      </c>
      <c r="CF55" s="66">
        <f t="shared" ref="CF55:CQ55" si="175">CF36-CF41-CF46-CF53</f>
        <v>0</v>
      </c>
      <c r="CG55" s="66">
        <f t="shared" si="175"/>
        <v>0</v>
      </c>
      <c r="CH55" s="66">
        <f t="shared" si="175"/>
        <v>0</v>
      </c>
      <c r="CI55" s="66">
        <f t="shared" si="175"/>
        <v>0</v>
      </c>
      <c r="CJ55" s="66">
        <f t="shared" si="175"/>
        <v>0</v>
      </c>
      <c r="CK55" s="66">
        <f t="shared" si="175"/>
        <v>0</v>
      </c>
      <c r="CL55" s="66">
        <f t="shared" si="175"/>
        <v>0</v>
      </c>
      <c r="CM55" s="66">
        <f t="shared" si="175"/>
        <v>0</v>
      </c>
      <c r="CN55" s="66">
        <f t="shared" si="175"/>
        <v>0</v>
      </c>
      <c r="CO55" s="66">
        <f t="shared" si="175"/>
        <v>0</v>
      </c>
      <c r="CP55" s="66">
        <f t="shared" si="175"/>
        <v>0</v>
      </c>
      <c r="CQ55" s="66">
        <f t="shared" si="175"/>
        <v>0</v>
      </c>
      <c r="CR55" s="75">
        <f>SUM(CF55:CQ55)</f>
        <v>0</v>
      </c>
      <c r="CS55" s="66">
        <f t="shared" ref="CS55:DD55" si="176">CS36-CS41-CS46-CS53</f>
        <v>0</v>
      </c>
      <c r="CT55" s="66">
        <f t="shared" si="176"/>
        <v>0</v>
      </c>
      <c r="CU55" s="66">
        <f t="shared" si="176"/>
        <v>0</v>
      </c>
      <c r="CV55" s="66">
        <f t="shared" si="176"/>
        <v>0</v>
      </c>
      <c r="CW55" s="66">
        <f t="shared" si="176"/>
        <v>0</v>
      </c>
      <c r="CX55" s="66">
        <f t="shared" si="176"/>
        <v>0</v>
      </c>
      <c r="CY55" s="66">
        <f t="shared" si="176"/>
        <v>0</v>
      </c>
      <c r="CZ55" s="66">
        <f t="shared" si="176"/>
        <v>0</v>
      </c>
      <c r="DA55" s="66">
        <f t="shared" si="176"/>
        <v>0</v>
      </c>
      <c r="DB55" s="66">
        <f t="shared" si="176"/>
        <v>0</v>
      </c>
      <c r="DC55" s="66">
        <f t="shared" si="176"/>
        <v>0</v>
      </c>
      <c r="DD55" s="66">
        <f t="shared" si="176"/>
        <v>0</v>
      </c>
      <c r="DE55" s="75">
        <f>SUM(CS55:DD55)</f>
        <v>0</v>
      </c>
      <c r="DF55" s="66">
        <f t="shared" ref="DF55:DQ55" si="177">DF36-DF41-DF46-DF53</f>
        <v>0</v>
      </c>
      <c r="DG55" s="66">
        <f t="shared" si="177"/>
        <v>0</v>
      </c>
      <c r="DH55" s="66">
        <f t="shared" si="177"/>
        <v>0</v>
      </c>
      <c r="DI55" s="66">
        <f t="shared" si="177"/>
        <v>0</v>
      </c>
      <c r="DJ55" s="66">
        <f t="shared" si="177"/>
        <v>0</v>
      </c>
      <c r="DK55" s="66">
        <f t="shared" si="177"/>
        <v>0</v>
      </c>
      <c r="DL55" s="66">
        <f t="shared" si="177"/>
        <v>0</v>
      </c>
      <c r="DM55" s="66">
        <f t="shared" si="177"/>
        <v>0</v>
      </c>
      <c r="DN55" s="66">
        <f t="shared" si="177"/>
        <v>0</v>
      </c>
      <c r="DO55" s="66">
        <f t="shared" si="177"/>
        <v>0</v>
      </c>
      <c r="DP55" s="66">
        <f t="shared" si="177"/>
        <v>0</v>
      </c>
      <c r="DQ55" s="66">
        <f t="shared" si="177"/>
        <v>0</v>
      </c>
      <c r="DR55" s="75">
        <f>SUM(DF55:DQ55)</f>
        <v>0</v>
      </c>
      <c r="DS55" s="66">
        <f t="shared" ref="DS55:ED55" si="178">DS36-DS41-DS46-DS53</f>
        <v>0</v>
      </c>
      <c r="DT55" s="66">
        <f t="shared" si="178"/>
        <v>0</v>
      </c>
      <c r="DU55" s="66">
        <f t="shared" si="178"/>
        <v>0</v>
      </c>
      <c r="DV55" s="66">
        <f t="shared" si="178"/>
        <v>0</v>
      </c>
      <c r="DW55" s="66">
        <f t="shared" si="178"/>
        <v>0</v>
      </c>
      <c r="DX55" s="66">
        <f t="shared" si="178"/>
        <v>0</v>
      </c>
      <c r="DY55" s="66">
        <f t="shared" si="178"/>
        <v>0</v>
      </c>
      <c r="DZ55" s="66">
        <f t="shared" si="178"/>
        <v>0</v>
      </c>
      <c r="EA55" s="66">
        <f t="shared" si="178"/>
        <v>0</v>
      </c>
      <c r="EB55" s="66">
        <f t="shared" si="178"/>
        <v>0</v>
      </c>
      <c r="EC55" s="66">
        <f t="shared" si="178"/>
        <v>0</v>
      </c>
      <c r="ED55" s="66">
        <f t="shared" si="178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11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11 EMPRUNT 3'!E7</f>
        <v>0</v>
      </c>
      <c r="D57" s="2" t="s">
        <v>99</v>
      </c>
      <c r="F57" s="66">
        <f>IFERROR(INDEX('SPACELOG 11 EMPRUNT 1'!$I$14:$I$2000,MATCH('SPACELOG 11 BP'!F$2,'SPACELOG 11 EMPRUNT 1'!$Z$14:$Z$2000,0)),0)</f>
        <v>0</v>
      </c>
      <c r="G57" s="66">
        <f>IFERROR(INDEX('SPACELOG 11 EMPRUNT 1'!$I$14:$I$2000,MATCH('SPACELOG 11 BP'!G$2,'SPACELOG 11 EMPRUNT 1'!$Z$14:$Z$2000,0)),0)</f>
        <v>0</v>
      </c>
      <c r="H57" s="66">
        <f>IFERROR(INDEX('SPACELOG 11 EMPRUNT 1'!$I$14:$I$2000,MATCH('SPACELOG 11 BP'!H$2,'SPACELOG 11 EMPRUNT 1'!$Z$14:$Z$2000,0)),0)</f>
        <v>0</v>
      </c>
      <c r="I57" s="66">
        <f>IFERROR(INDEX('SPACELOG 11 EMPRUNT 1'!$I$14:$I$2000,MATCH('SPACELOG 11 BP'!I$2,'SPACELOG 11 EMPRUNT 1'!$Z$14:$Z$2000,0)),0)</f>
        <v>0</v>
      </c>
      <c r="J57" s="66">
        <f>IFERROR(INDEX('SPACELOG 11 EMPRUNT 1'!$I$14:$I$2000,MATCH('SPACELOG 11 BP'!J$2,'SPACELOG 11 EMPRUNT 1'!$Z$14:$Z$2000,0)),0)</f>
        <v>0</v>
      </c>
      <c r="K57" s="66">
        <f>IFERROR(INDEX('SPACELOG 11 EMPRUNT 1'!$I$14:$I$2000,MATCH('SPACELOG 11 BP'!K$2,'SPACELOG 11 EMPRUNT 1'!$Z$14:$Z$2000,0)),0)</f>
        <v>0</v>
      </c>
      <c r="L57" s="66">
        <f>IFERROR(INDEX('SPACELOG 11 EMPRUNT 1'!$I$14:$I$2000,MATCH('SPACELOG 11 BP'!L$2,'SPACELOG 11 EMPRUNT 1'!$Z$14:$Z$2000,0)),0)</f>
        <v>0</v>
      </c>
      <c r="M57" s="66">
        <f>IFERROR(INDEX('SPACELOG 11 EMPRUNT 1'!$I$14:$I$2000,MATCH('SPACELOG 11 BP'!M$2,'SPACELOG 11 EMPRUNT 1'!$Z$14:$Z$2000,0)),0)</f>
        <v>0</v>
      </c>
      <c r="N57" s="66">
        <f>IFERROR(INDEX('SPACELOG 11 EMPRUNT 1'!$I$14:$I$2000,MATCH('SPACELOG 11 BP'!N$2,'SPACELOG 11 EMPRUNT 1'!$Z$14:$Z$2000,0)),0)</f>
        <v>0</v>
      </c>
      <c r="O57" s="66">
        <f>IFERROR(INDEX('SPACELOG 11 EMPRUNT 1'!$I$14:$I$2000,MATCH('SPACELOG 11 BP'!O$2,'SPACELOG 11 EMPRUNT 1'!$Z$14:$Z$2000,0)),0)</f>
        <v>0</v>
      </c>
      <c r="P57" s="66">
        <f>IFERROR(INDEX('SPACELOG 11 EMPRUNT 1'!$I$14:$I$2000,MATCH('SPACELOG 11 BP'!P$2,'SPACELOG 11 EMPRUNT 1'!$Z$14:$Z$2000,0)),0)</f>
        <v>0</v>
      </c>
      <c r="Q57" s="66">
        <f>IFERROR(INDEX('SPACELOG 11 EMPRUNT 1'!$I$14:$I$2000,MATCH('SPACELOG 11 BP'!Q$2,'SPACELOG 11 EMPRUNT 1'!$Z$14:$Z$2000,0)),0)</f>
        <v>0</v>
      </c>
      <c r="R57" s="75">
        <f>SUM(F57:Q57)</f>
        <v>0</v>
      </c>
      <c r="S57" s="66">
        <f>IFERROR(INDEX('SPACELOG 11 EMPRUNT 1'!$I$14:$I$2000,MATCH('SPACELOG 11 BP'!S$2,'SPACELOG 11 EMPRUNT 1'!$Z$14:$Z$2000,0)),0)</f>
        <v>0</v>
      </c>
      <c r="T57" s="66">
        <f>IFERROR(INDEX('SPACELOG 11 EMPRUNT 1'!$I$14:$I$2000,MATCH('SPACELOG 11 BP'!T$2,'SPACELOG 11 EMPRUNT 1'!$Z$14:$Z$2000,0)),0)</f>
        <v>0</v>
      </c>
      <c r="U57" s="66">
        <f>IFERROR(INDEX('SPACELOG 11 EMPRUNT 1'!$I$14:$I$2000,MATCH('SPACELOG 11 BP'!U$2,'SPACELOG 11 EMPRUNT 1'!$Z$14:$Z$2000,0)),0)</f>
        <v>0</v>
      </c>
      <c r="V57" s="66">
        <f>IFERROR(INDEX('SPACELOG 11 EMPRUNT 1'!$I$14:$I$2000,MATCH('SPACELOG 11 BP'!V$2,'SPACELOG 11 EMPRUNT 1'!$Z$14:$Z$2000,0)),0)</f>
        <v>0</v>
      </c>
      <c r="W57" s="66">
        <f>IFERROR(INDEX('SPACELOG 11 EMPRUNT 1'!$I$14:$I$2000,MATCH('SPACELOG 11 BP'!W$2,'SPACELOG 11 EMPRUNT 1'!$Z$14:$Z$2000,0)),0)</f>
        <v>0</v>
      </c>
      <c r="X57" s="66">
        <f>IFERROR(INDEX('SPACELOG 11 EMPRUNT 1'!$I$14:$I$2000,MATCH('SPACELOG 11 BP'!X$2,'SPACELOG 11 EMPRUNT 1'!$Z$14:$Z$2000,0)),0)</f>
        <v>0</v>
      </c>
      <c r="Y57" s="66">
        <f>IFERROR(INDEX('SPACELOG 11 EMPRUNT 1'!$I$14:$I$2000,MATCH('SPACELOG 11 BP'!Y$2,'SPACELOG 11 EMPRUNT 1'!$Z$14:$Z$2000,0)),0)</f>
        <v>0</v>
      </c>
      <c r="Z57" s="66">
        <f>IFERROR(INDEX('SPACELOG 11 EMPRUNT 1'!$I$14:$I$2000,MATCH('SPACELOG 11 BP'!Z$2,'SPACELOG 11 EMPRUNT 1'!$Z$14:$Z$2000,0)),0)</f>
        <v>0</v>
      </c>
      <c r="AA57" s="66">
        <f>IFERROR(INDEX('SPACELOG 11 EMPRUNT 1'!$I$14:$I$2000,MATCH('SPACELOG 11 BP'!AA$2,'SPACELOG 11 EMPRUNT 1'!$Z$14:$Z$2000,0)),0)</f>
        <v>0</v>
      </c>
      <c r="AB57" s="66">
        <f>IFERROR(INDEX('SPACELOG 11 EMPRUNT 1'!$I$14:$I$2000,MATCH('SPACELOG 11 BP'!AB$2,'SPACELOG 11 EMPRUNT 1'!$Z$14:$Z$2000,0)),0)</f>
        <v>0</v>
      </c>
      <c r="AC57" s="66">
        <f>IFERROR(INDEX('SPACELOG 11 EMPRUNT 1'!$I$14:$I$2000,MATCH('SPACELOG 11 BP'!AC$2,'SPACELOG 11 EMPRUNT 1'!$Z$14:$Z$2000,0)),0)</f>
        <v>0</v>
      </c>
      <c r="AD57" s="66">
        <f>IFERROR(INDEX('SPACELOG 11 EMPRUNT 1'!$I$14:$I$2000,MATCH('SPACELOG 11 BP'!AD$2,'SPACELOG 11 EMPRUNT 1'!$Z$14:$Z$2000,0)),0)</f>
        <v>0</v>
      </c>
      <c r="AE57" s="75">
        <f>SUM(S57:AD57)</f>
        <v>0</v>
      </c>
      <c r="AF57" s="66">
        <f>IFERROR(INDEX('SPACELOG 11 EMPRUNT 1'!$I$14:$I$2000,MATCH('SPACELOG 11 BP'!AF$2,'SPACELOG 11 EMPRUNT 1'!$Z$14:$Z$2000,0)),0)</f>
        <v>0</v>
      </c>
      <c r="AG57" s="66">
        <f>IFERROR(INDEX('SPACELOG 11 EMPRUNT 1'!$I$14:$I$2000,MATCH('SPACELOG 11 BP'!AG$2,'SPACELOG 11 EMPRUNT 1'!$Z$14:$Z$2000,0)),0)</f>
        <v>0</v>
      </c>
      <c r="AH57" s="66">
        <f>IFERROR(INDEX('SPACELOG 11 EMPRUNT 1'!$I$14:$I$2000,MATCH('SPACELOG 11 BP'!AH$2,'SPACELOG 11 EMPRUNT 1'!$Z$14:$Z$2000,0)),0)</f>
        <v>0</v>
      </c>
      <c r="AI57" s="66">
        <f>IFERROR(INDEX('SPACELOG 11 EMPRUNT 1'!$I$14:$I$2000,MATCH('SPACELOG 11 BP'!AI$2,'SPACELOG 11 EMPRUNT 1'!$Z$14:$Z$2000,0)),0)</f>
        <v>0</v>
      </c>
      <c r="AJ57" s="66">
        <f>IFERROR(INDEX('SPACELOG 11 EMPRUNT 1'!$I$14:$I$2000,MATCH('SPACELOG 11 BP'!AJ$2,'SPACELOG 11 EMPRUNT 1'!$Z$14:$Z$2000,0)),0)</f>
        <v>0</v>
      </c>
      <c r="AK57" s="66">
        <f>IFERROR(INDEX('SPACELOG 11 EMPRUNT 1'!$I$14:$I$2000,MATCH('SPACELOG 11 BP'!AK$2,'SPACELOG 11 EMPRUNT 1'!$Z$14:$Z$2000,0)),0)</f>
        <v>0</v>
      </c>
      <c r="AL57" s="66">
        <f>IFERROR(INDEX('SPACELOG 11 EMPRUNT 1'!$I$14:$I$2000,MATCH('SPACELOG 11 BP'!AL$2,'SPACELOG 11 EMPRUNT 1'!$Z$14:$Z$2000,0)),0)</f>
        <v>0</v>
      </c>
      <c r="AM57" s="66">
        <f>IFERROR(INDEX('SPACELOG 11 EMPRUNT 1'!$I$14:$I$2000,MATCH('SPACELOG 11 BP'!AM$2,'SPACELOG 11 EMPRUNT 1'!$Z$14:$Z$2000,0)),0)</f>
        <v>0</v>
      </c>
      <c r="AN57" s="66">
        <f>IFERROR(INDEX('SPACELOG 11 EMPRUNT 1'!$I$14:$I$2000,MATCH('SPACELOG 11 BP'!AN$2,'SPACELOG 11 EMPRUNT 1'!$Z$14:$Z$2000,0)),0)</f>
        <v>0</v>
      </c>
      <c r="AO57" s="66">
        <f>IFERROR(INDEX('SPACELOG 11 EMPRUNT 1'!$I$14:$I$2000,MATCH('SPACELOG 11 BP'!AO$2,'SPACELOG 11 EMPRUNT 1'!$Z$14:$Z$2000,0)),0)</f>
        <v>0</v>
      </c>
      <c r="AP57" s="66">
        <f>IFERROR(INDEX('SPACELOG 11 EMPRUNT 1'!$I$14:$I$2000,MATCH('SPACELOG 11 BP'!AP$2,'SPACELOG 11 EMPRUNT 1'!$Z$14:$Z$2000,0)),0)</f>
        <v>0</v>
      </c>
      <c r="AQ57" s="66">
        <f>IFERROR(INDEX('SPACELOG 11 EMPRUNT 1'!$I$14:$I$2000,MATCH('SPACELOG 11 BP'!AQ$2,'SPACELOG 11 EMPRUNT 1'!$Z$14:$Z$2000,0)),0)</f>
        <v>0</v>
      </c>
      <c r="AR57" s="75">
        <f>SUM(AF57:AQ57)</f>
        <v>0</v>
      </c>
      <c r="AS57" s="66">
        <f>IFERROR(INDEX('SPACELOG 11 EMPRUNT 1'!$I$14:$I$2000,MATCH('SPACELOG 11 BP'!AS$2,'SPACELOG 11 EMPRUNT 1'!$Z$14:$Z$2000,0)),0)</f>
        <v>0</v>
      </c>
      <c r="AT57" s="66">
        <f>IFERROR(INDEX('SPACELOG 11 EMPRUNT 1'!$I$14:$I$2000,MATCH('SPACELOG 11 BP'!AT$2,'SPACELOG 11 EMPRUNT 1'!$Z$14:$Z$2000,0)),0)</f>
        <v>0</v>
      </c>
      <c r="AU57" s="66">
        <f>IFERROR(INDEX('SPACELOG 11 EMPRUNT 1'!$I$14:$I$2000,MATCH('SPACELOG 11 BP'!AU$2,'SPACELOG 11 EMPRUNT 1'!$Z$14:$Z$2000,0)),0)</f>
        <v>0</v>
      </c>
      <c r="AV57" s="66">
        <f>IFERROR(INDEX('SPACELOG 11 EMPRUNT 1'!$I$14:$I$2000,MATCH('SPACELOG 11 BP'!AV$2,'SPACELOG 11 EMPRUNT 1'!$Z$14:$Z$2000,0)),0)</f>
        <v>0</v>
      </c>
      <c r="AW57" s="66">
        <f>IFERROR(INDEX('SPACELOG 11 EMPRUNT 1'!$I$14:$I$2000,MATCH('SPACELOG 11 BP'!AW$2,'SPACELOG 11 EMPRUNT 1'!$Z$14:$Z$2000,0)),0)</f>
        <v>0</v>
      </c>
      <c r="AX57" s="66">
        <f>IFERROR(INDEX('SPACELOG 11 EMPRUNT 1'!$I$14:$I$2000,MATCH('SPACELOG 11 BP'!AX$2,'SPACELOG 11 EMPRUNT 1'!$Z$14:$Z$2000,0)),0)</f>
        <v>0</v>
      </c>
      <c r="AY57" s="66">
        <f>IFERROR(INDEX('SPACELOG 11 EMPRUNT 1'!$I$14:$I$2000,MATCH('SPACELOG 11 BP'!AY$2,'SPACELOG 11 EMPRUNT 1'!$Z$14:$Z$2000,0)),0)</f>
        <v>0</v>
      </c>
      <c r="AZ57" s="66">
        <f>IFERROR(INDEX('SPACELOG 11 EMPRUNT 1'!$I$14:$I$2000,MATCH('SPACELOG 11 BP'!AZ$2,'SPACELOG 11 EMPRUNT 1'!$Z$14:$Z$2000,0)),0)</f>
        <v>0</v>
      </c>
      <c r="BA57" s="66">
        <f>IFERROR(INDEX('SPACELOG 11 EMPRUNT 1'!$I$14:$I$2000,MATCH('SPACELOG 11 BP'!BA$2,'SPACELOG 11 EMPRUNT 1'!$Z$14:$Z$2000,0)),0)</f>
        <v>0</v>
      </c>
      <c r="BB57" s="66">
        <f>IFERROR(INDEX('SPACELOG 11 EMPRUNT 1'!$I$14:$I$2000,MATCH('SPACELOG 11 BP'!BB$2,'SPACELOG 11 EMPRUNT 1'!$Z$14:$Z$2000,0)),0)</f>
        <v>0</v>
      </c>
      <c r="BC57" s="66">
        <f>IFERROR(INDEX('SPACELOG 11 EMPRUNT 1'!$I$14:$I$2000,MATCH('SPACELOG 11 BP'!BC$2,'SPACELOG 11 EMPRUNT 1'!$Z$14:$Z$2000,0)),0)</f>
        <v>0</v>
      </c>
      <c r="BD57" s="66">
        <f>IFERROR(INDEX('SPACELOG 11 EMPRUNT 1'!$I$14:$I$2000,MATCH('SPACELOG 11 BP'!BD$2,'SPACELOG 11 EMPRUNT 1'!$Z$14:$Z$2000,0)),0)</f>
        <v>0</v>
      </c>
      <c r="BE57" s="75">
        <f>SUM(AS57:BD57)</f>
        <v>0</v>
      </c>
      <c r="BF57" s="66">
        <f>IFERROR(INDEX('SPACELOG 11 EMPRUNT 1'!$I$14:$I$2000,MATCH('SPACELOG 11 BP'!BF$2,'SPACELOG 11 EMPRUNT 1'!$Z$14:$Z$2000,0)),0)</f>
        <v>0</v>
      </c>
      <c r="BG57" s="66">
        <f>IFERROR(INDEX('SPACELOG 11 EMPRUNT 1'!$I$14:$I$2000,MATCH('SPACELOG 11 BP'!BG$2,'SPACELOG 11 EMPRUNT 1'!$Z$14:$Z$2000,0)),0)</f>
        <v>0</v>
      </c>
      <c r="BH57" s="66">
        <f>IFERROR(INDEX('SPACELOG 11 EMPRUNT 1'!$I$14:$I$2000,MATCH('SPACELOG 11 BP'!BH$2,'SPACELOG 11 EMPRUNT 1'!$Z$14:$Z$2000,0)),0)</f>
        <v>0</v>
      </c>
      <c r="BI57" s="66">
        <f>IFERROR(INDEX('SPACELOG 11 EMPRUNT 1'!$I$14:$I$2000,MATCH('SPACELOG 11 BP'!BI$2,'SPACELOG 11 EMPRUNT 1'!$Z$14:$Z$2000,0)),0)</f>
        <v>0</v>
      </c>
      <c r="BJ57" s="66">
        <f>IFERROR(INDEX('SPACELOG 11 EMPRUNT 1'!$I$14:$I$2000,MATCH('SPACELOG 11 BP'!BJ$2,'SPACELOG 11 EMPRUNT 1'!$Z$14:$Z$2000,0)),0)</f>
        <v>0</v>
      </c>
      <c r="BK57" s="66">
        <f>IFERROR(INDEX('SPACELOG 11 EMPRUNT 1'!$I$14:$I$2000,MATCH('SPACELOG 11 BP'!BK$2,'SPACELOG 11 EMPRUNT 1'!$Z$14:$Z$2000,0)),0)</f>
        <v>0</v>
      </c>
      <c r="BL57" s="66">
        <f>IFERROR(INDEX('SPACELOG 11 EMPRUNT 1'!$I$14:$I$2000,MATCH('SPACELOG 11 BP'!BL$2,'SPACELOG 11 EMPRUNT 1'!$Z$14:$Z$2000,0)),0)</f>
        <v>0</v>
      </c>
      <c r="BM57" s="66">
        <f>IFERROR(INDEX('SPACELOG 11 EMPRUNT 1'!$I$14:$I$2000,MATCH('SPACELOG 11 BP'!BM$2,'SPACELOG 11 EMPRUNT 1'!$Z$14:$Z$2000,0)),0)</f>
        <v>0</v>
      </c>
      <c r="BN57" s="66">
        <f>IFERROR(INDEX('SPACELOG 11 EMPRUNT 1'!$I$14:$I$2000,MATCH('SPACELOG 11 BP'!BN$2,'SPACELOG 11 EMPRUNT 1'!$Z$14:$Z$2000,0)),0)</f>
        <v>0</v>
      </c>
      <c r="BO57" s="66">
        <f>IFERROR(INDEX('SPACELOG 11 EMPRUNT 1'!$I$14:$I$2000,MATCH('SPACELOG 11 BP'!BO$2,'SPACELOG 11 EMPRUNT 1'!$Z$14:$Z$2000,0)),0)</f>
        <v>0</v>
      </c>
      <c r="BP57" s="66">
        <f>IFERROR(INDEX('SPACELOG 11 EMPRUNT 1'!$I$14:$I$2000,MATCH('SPACELOG 11 BP'!BP$2,'SPACELOG 11 EMPRUNT 1'!$Z$14:$Z$2000,0)),0)</f>
        <v>0</v>
      </c>
      <c r="BQ57" s="66">
        <f>IFERROR(INDEX('SPACELOG 11 EMPRUNT 1'!$I$14:$I$2000,MATCH('SPACELOG 11 BP'!BQ$2,'SPACELOG 11 EMPRUNT 1'!$Z$14:$Z$2000,0)),0)</f>
        <v>0</v>
      </c>
      <c r="BR57" s="75">
        <f>SUM(BF57:BQ57)</f>
        <v>0</v>
      </c>
      <c r="BS57" s="66">
        <f>IFERROR(INDEX('SPACELOG 11 EMPRUNT 1'!$I$14:$I$2000,MATCH('SPACELOG 11 BP'!BS$2,'SPACELOG 11 EMPRUNT 1'!$Z$14:$Z$2000,0)),0)</f>
        <v>0</v>
      </c>
      <c r="BT57" s="66">
        <f>IFERROR(INDEX('SPACELOG 11 EMPRUNT 1'!$I$14:$I$2000,MATCH('SPACELOG 11 BP'!BT$2,'SPACELOG 11 EMPRUNT 1'!$Z$14:$Z$2000,0)),0)</f>
        <v>0</v>
      </c>
      <c r="BU57" s="66">
        <f>IFERROR(INDEX('SPACELOG 11 EMPRUNT 1'!$I$14:$I$2000,MATCH('SPACELOG 11 BP'!BU$2,'SPACELOG 11 EMPRUNT 1'!$Z$14:$Z$2000,0)),0)</f>
        <v>0</v>
      </c>
      <c r="BV57" s="66">
        <f>IFERROR(INDEX('SPACELOG 11 EMPRUNT 1'!$I$14:$I$2000,MATCH('SPACELOG 11 BP'!BV$2,'SPACELOG 11 EMPRUNT 1'!$Z$14:$Z$2000,0)),0)</f>
        <v>0</v>
      </c>
      <c r="BW57" s="66">
        <f>IFERROR(INDEX('SPACELOG 11 EMPRUNT 1'!$I$14:$I$2000,MATCH('SPACELOG 11 BP'!BW$2,'SPACELOG 11 EMPRUNT 1'!$Z$14:$Z$2000,0)),0)</f>
        <v>0</v>
      </c>
      <c r="BX57" s="66">
        <f>IFERROR(INDEX('SPACELOG 11 EMPRUNT 1'!$I$14:$I$2000,MATCH('SPACELOG 11 BP'!BX$2,'SPACELOG 11 EMPRUNT 1'!$Z$14:$Z$2000,0)),0)</f>
        <v>0</v>
      </c>
      <c r="BY57" s="66">
        <f>IFERROR(INDEX('SPACELOG 11 EMPRUNT 1'!$I$14:$I$2000,MATCH('SPACELOG 11 BP'!BY$2,'SPACELOG 11 EMPRUNT 1'!$Z$14:$Z$2000,0)),0)</f>
        <v>0</v>
      </c>
      <c r="BZ57" s="66">
        <f>IFERROR(INDEX('SPACELOG 11 EMPRUNT 1'!$I$14:$I$2000,MATCH('SPACELOG 11 BP'!BZ$2,'SPACELOG 11 EMPRUNT 1'!$Z$14:$Z$2000,0)),0)</f>
        <v>0</v>
      </c>
      <c r="CA57" s="66">
        <f>IFERROR(INDEX('SPACELOG 11 EMPRUNT 1'!$I$14:$I$2000,MATCH('SPACELOG 11 BP'!CA$2,'SPACELOG 11 EMPRUNT 1'!$Z$14:$Z$2000,0)),0)</f>
        <v>0</v>
      </c>
      <c r="CB57" s="66">
        <f>IFERROR(INDEX('SPACELOG 11 EMPRUNT 1'!$I$14:$I$2000,MATCH('SPACELOG 11 BP'!CB$2,'SPACELOG 11 EMPRUNT 1'!$Z$14:$Z$2000,0)),0)</f>
        <v>0</v>
      </c>
      <c r="CC57" s="66">
        <f>IFERROR(INDEX('SPACELOG 11 EMPRUNT 1'!$I$14:$I$2000,MATCH('SPACELOG 11 BP'!CC$2,'SPACELOG 11 EMPRUNT 1'!$Z$14:$Z$2000,0)),0)</f>
        <v>0</v>
      </c>
      <c r="CD57" s="66">
        <f>IFERROR(INDEX('SPACELOG 11 EMPRUNT 1'!$I$14:$I$2000,MATCH('SPACELOG 11 BP'!CD$2,'SPACELOG 11 EMPRUNT 1'!$Z$14:$Z$2000,0)),0)</f>
        <v>0</v>
      </c>
      <c r="CE57" s="75">
        <f>SUM(BS57:CD57)</f>
        <v>0</v>
      </c>
      <c r="CF57" s="66">
        <f>IFERROR(INDEX('SPACELOG 11 EMPRUNT 1'!$I$14:$I$2000,MATCH('SPACELOG 11 BP'!CF$2,'SPACELOG 11 EMPRUNT 1'!$Z$14:$Z$2000,0)),0)</f>
        <v>0</v>
      </c>
      <c r="CG57" s="66">
        <f>IFERROR(INDEX('SPACELOG 11 EMPRUNT 1'!$I$14:$I$2000,MATCH('SPACELOG 11 BP'!CG$2,'SPACELOG 11 EMPRUNT 1'!$Z$14:$Z$2000,0)),0)</f>
        <v>0</v>
      </c>
      <c r="CH57" s="66">
        <f>IFERROR(INDEX('SPACELOG 11 EMPRUNT 1'!$I$14:$I$2000,MATCH('SPACELOG 11 BP'!CH$2,'SPACELOG 11 EMPRUNT 1'!$Z$14:$Z$2000,0)),0)</f>
        <v>0</v>
      </c>
      <c r="CI57" s="66">
        <f>IFERROR(INDEX('SPACELOG 11 EMPRUNT 1'!$I$14:$I$2000,MATCH('SPACELOG 11 BP'!CI$2,'SPACELOG 11 EMPRUNT 1'!$Z$14:$Z$2000,0)),0)</f>
        <v>0</v>
      </c>
      <c r="CJ57" s="66">
        <f>IFERROR(INDEX('SPACELOG 11 EMPRUNT 1'!$I$14:$I$2000,MATCH('SPACELOG 11 BP'!CJ$2,'SPACELOG 11 EMPRUNT 1'!$Z$14:$Z$2000,0)),0)</f>
        <v>0</v>
      </c>
      <c r="CK57" s="66">
        <f>IFERROR(INDEX('SPACELOG 11 EMPRUNT 1'!$I$14:$I$2000,MATCH('SPACELOG 11 BP'!CK$2,'SPACELOG 11 EMPRUNT 1'!$Z$14:$Z$2000,0)),0)</f>
        <v>0</v>
      </c>
      <c r="CL57" s="66">
        <f>IFERROR(INDEX('SPACELOG 11 EMPRUNT 1'!$I$14:$I$2000,MATCH('SPACELOG 11 BP'!CL$2,'SPACELOG 11 EMPRUNT 1'!$Z$14:$Z$2000,0)),0)</f>
        <v>0</v>
      </c>
      <c r="CM57" s="66">
        <f>IFERROR(INDEX('SPACELOG 11 EMPRUNT 1'!$I$14:$I$2000,MATCH('SPACELOG 11 BP'!CM$2,'SPACELOG 11 EMPRUNT 1'!$Z$14:$Z$2000,0)),0)</f>
        <v>0</v>
      </c>
      <c r="CN57" s="66">
        <f>IFERROR(INDEX('SPACELOG 11 EMPRUNT 1'!$I$14:$I$2000,MATCH('SPACELOG 11 BP'!CN$2,'SPACELOG 11 EMPRUNT 1'!$Z$14:$Z$2000,0)),0)</f>
        <v>0</v>
      </c>
      <c r="CO57" s="66">
        <f>IFERROR(INDEX('SPACELOG 11 EMPRUNT 1'!$I$14:$I$2000,MATCH('SPACELOG 11 BP'!CO$2,'SPACELOG 11 EMPRUNT 1'!$Z$14:$Z$2000,0)),0)</f>
        <v>0</v>
      </c>
      <c r="CP57" s="66">
        <f>IFERROR(INDEX('SPACELOG 11 EMPRUNT 1'!$I$14:$I$2000,MATCH('SPACELOG 11 BP'!CP$2,'SPACELOG 11 EMPRUNT 1'!$Z$14:$Z$2000,0)),0)</f>
        <v>0</v>
      </c>
      <c r="CQ57" s="66">
        <f>IFERROR(INDEX('SPACELOG 11 EMPRUNT 1'!$I$14:$I$2000,MATCH('SPACELOG 11 BP'!CQ$2,'SPACELOG 11 EMPRUNT 1'!$Z$14:$Z$2000,0)),0)</f>
        <v>0</v>
      </c>
      <c r="CR57" s="75">
        <f>SUM(CF57:CQ57)</f>
        <v>0</v>
      </c>
      <c r="CS57" s="66">
        <f>IFERROR(INDEX('SPACELOG 11 EMPRUNT 1'!$I$14:$I$2000,MATCH('SPACELOG 11 BP'!CS$2,'SPACELOG 11 EMPRUNT 1'!$Z$14:$Z$2000,0)),0)</f>
        <v>0</v>
      </c>
      <c r="CT57" s="66">
        <f>IFERROR(INDEX('SPACELOG 11 EMPRUNT 1'!$I$14:$I$2000,MATCH('SPACELOG 11 BP'!CT$2,'SPACELOG 11 EMPRUNT 1'!$Z$14:$Z$2000,0)),0)</f>
        <v>0</v>
      </c>
      <c r="CU57" s="66">
        <f>IFERROR(INDEX('SPACELOG 11 EMPRUNT 1'!$I$14:$I$2000,MATCH('SPACELOG 11 BP'!CU$2,'SPACELOG 11 EMPRUNT 1'!$Z$14:$Z$2000,0)),0)</f>
        <v>0</v>
      </c>
      <c r="CV57" s="66">
        <f>IFERROR(INDEX('SPACELOG 11 EMPRUNT 1'!$I$14:$I$2000,MATCH('SPACELOG 11 BP'!CV$2,'SPACELOG 11 EMPRUNT 1'!$Z$14:$Z$2000,0)),0)</f>
        <v>0</v>
      </c>
      <c r="CW57" s="66">
        <f>IFERROR(INDEX('SPACELOG 11 EMPRUNT 1'!$I$14:$I$2000,MATCH('SPACELOG 11 BP'!CW$2,'SPACELOG 11 EMPRUNT 1'!$Z$14:$Z$2000,0)),0)</f>
        <v>0</v>
      </c>
      <c r="CX57" s="66">
        <f>IFERROR(INDEX('SPACELOG 11 EMPRUNT 1'!$I$14:$I$2000,MATCH('SPACELOG 11 BP'!CX$2,'SPACELOG 11 EMPRUNT 1'!$Z$14:$Z$2000,0)),0)</f>
        <v>0</v>
      </c>
      <c r="CY57" s="66">
        <f>IFERROR(INDEX('SPACELOG 11 EMPRUNT 1'!$I$14:$I$2000,MATCH('SPACELOG 11 BP'!CY$2,'SPACELOG 11 EMPRUNT 1'!$Z$14:$Z$2000,0)),0)</f>
        <v>0</v>
      </c>
      <c r="CZ57" s="66">
        <f>IFERROR(INDEX('SPACELOG 11 EMPRUNT 1'!$I$14:$I$2000,MATCH('SPACELOG 11 BP'!CZ$2,'SPACELOG 11 EMPRUNT 1'!$Z$14:$Z$2000,0)),0)</f>
        <v>0</v>
      </c>
      <c r="DA57" s="66">
        <f>IFERROR(INDEX('SPACELOG 11 EMPRUNT 1'!$I$14:$I$2000,MATCH('SPACELOG 11 BP'!DA$2,'SPACELOG 11 EMPRUNT 1'!$Z$14:$Z$2000,0)),0)</f>
        <v>0</v>
      </c>
      <c r="DB57" s="66">
        <f>IFERROR(INDEX('SPACELOG 11 EMPRUNT 1'!$I$14:$I$2000,MATCH('SPACELOG 11 BP'!DB$2,'SPACELOG 11 EMPRUNT 1'!$Z$14:$Z$2000,0)),0)</f>
        <v>0</v>
      </c>
      <c r="DC57" s="66">
        <f>IFERROR(INDEX('SPACELOG 11 EMPRUNT 1'!$I$14:$I$2000,MATCH('SPACELOG 11 BP'!DC$2,'SPACELOG 11 EMPRUNT 1'!$Z$14:$Z$2000,0)),0)</f>
        <v>0</v>
      </c>
      <c r="DD57" s="66">
        <f>IFERROR(INDEX('SPACELOG 11 EMPRUNT 1'!$I$14:$I$2000,MATCH('SPACELOG 11 BP'!DD$2,'SPACELOG 11 EMPRUNT 1'!$Z$14:$Z$2000,0)),0)</f>
        <v>0</v>
      </c>
      <c r="DE57" s="75">
        <f>SUM(CS57:DD57)</f>
        <v>0</v>
      </c>
      <c r="DF57" s="66">
        <f>IFERROR(INDEX('SPACELOG 11 EMPRUNT 1'!$I$14:$I$2000,MATCH('SPACELOG 11 BP'!DF$2,'SPACELOG 11 EMPRUNT 1'!$Z$14:$Z$2000,0)),0)</f>
        <v>0</v>
      </c>
      <c r="DG57" s="66">
        <f>IFERROR(INDEX('SPACELOG 11 EMPRUNT 1'!$I$14:$I$2000,MATCH('SPACELOG 11 BP'!DG$2,'SPACELOG 11 EMPRUNT 1'!$Z$14:$Z$2000,0)),0)</f>
        <v>0</v>
      </c>
      <c r="DH57" s="66">
        <f>IFERROR(INDEX('SPACELOG 11 EMPRUNT 1'!$I$14:$I$2000,MATCH('SPACELOG 11 BP'!DH$2,'SPACELOG 11 EMPRUNT 1'!$Z$14:$Z$2000,0)),0)</f>
        <v>0</v>
      </c>
      <c r="DI57" s="66">
        <f>IFERROR(INDEX('SPACELOG 11 EMPRUNT 1'!$I$14:$I$2000,MATCH('SPACELOG 11 BP'!DI$2,'SPACELOG 11 EMPRUNT 1'!$Z$14:$Z$2000,0)),0)</f>
        <v>0</v>
      </c>
      <c r="DJ57" s="66">
        <f>IFERROR(INDEX('SPACELOG 11 EMPRUNT 1'!$I$14:$I$2000,MATCH('SPACELOG 11 BP'!DJ$2,'SPACELOG 11 EMPRUNT 1'!$Z$14:$Z$2000,0)),0)</f>
        <v>0</v>
      </c>
      <c r="DK57" s="66">
        <f>IFERROR(INDEX('SPACELOG 11 EMPRUNT 1'!$I$14:$I$2000,MATCH('SPACELOG 11 BP'!DK$2,'SPACELOG 11 EMPRUNT 1'!$Z$14:$Z$2000,0)),0)</f>
        <v>0</v>
      </c>
      <c r="DL57" s="66">
        <f>IFERROR(INDEX('SPACELOG 11 EMPRUNT 1'!$I$14:$I$2000,MATCH('SPACELOG 11 BP'!DL$2,'SPACELOG 11 EMPRUNT 1'!$Z$14:$Z$2000,0)),0)</f>
        <v>0</v>
      </c>
      <c r="DM57" s="66">
        <f>IFERROR(INDEX('SPACELOG 11 EMPRUNT 1'!$I$14:$I$2000,MATCH('SPACELOG 11 BP'!DM$2,'SPACELOG 11 EMPRUNT 1'!$Z$14:$Z$2000,0)),0)</f>
        <v>0</v>
      </c>
      <c r="DN57" s="66">
        <f>IFERROR(INDEX('SPACELOG 11 EMPRUNT 1'!$I$14:$I$2000,MATCH('SPACELOG 11 BP'!DN$2,'SPACELOG 11 EMPRUNT 1'!$Z$14:$Z$2000,0)),0)</f>
        <v>0</v>
      </c>
      <c r="DO57" s="66">
        <f>IFERROR(INDEX('SPACELOG 11 EMPRUNT 1'!$I$14:$I$2000,MATCH('SPACELOG 11 BP'!DO$2,'SPACELOG 11 EMPRUNT 1'!$Z$14:$Z$2000,0)),0)</f>
        <v>0</v>
      </c>
      <c r="DP57" s="66">
        <f>IFERROR(INDEX('SPACELOG 11 EMPRUNT 1'!$I$14:$I$2000,MATCH('SPACELOG 11 BP'!DP$2,'SPACELOG 11 EMPRUNT 1'!$Z$14:$Z$2000,0)),0)</f>
        <v>0</v>
      </c>
      <c r="DQ57" s="66">
        <f>IFERROR(INDEX('SPACELOG 11 EMPRUNT 1'!$I$14:$I$2000,MATCH('SPACELOG 11 BP'!DQ$2,'SPACELOG 11 EMPRUNT 1'!$Z$14:$Z$2000,0)),0)</f>
        <v>0</v>
      </c>
      <c r="DR57" s="75">
        <f>SUM(DF57:DQ57)</f>
        <v>0</v>
      </c>
      <c r="DS57" s="66">
        <f>IFERROR(INDEX('SPACELOG 11 EMPRUNT 1'!$I$14:$I$2000,MATCH('SPACELOG 11 BP'!DS$2,'SPACELOG 11 EMPRUNT 1'!$Z$14:$Z$2000,0)),0)</f>
        <v>0</v>
      </c>
      <c r="DT57" s="66">
        <f>IFERROR(INDEX('SPACELOG 11 EMPRUNT 1'!$I$14:$I$2000,MATCH('SPACELOG 11 BP'!DT$2,'SPACELOG 11 EMPRUNT 1'!$Z$14:$Z$2000,0)),0)</f>
        <v>0</v>
      </c>
      <c r="DU57" s="66">
        <f>IFERROR(INDEX('SPACELOG 11 EMPRUNT 1'!$I$14:$I$2000,MATCH('SPACELOG 11 BP'!DU$2,'SPACELOG 11 EMPRUNT 1'!$Z$14:$Z$2000,0)),0)</f>
        <v>0</v>
      </c>
      <c r="DV57" s="66">
        <f>IFERROR(INDEX('SPACELOG 11 EMPRUNT 1'!$I$14:$I$2000,MATCH('SPACELOG 11 BP'!DV$2,'SPACELOG 11 EMPRUNT 1'!$Z$14:$Z$2000,0)),0)</f>
        <v>0</v>
      </c>
      <c r="DW57" s="66">
        <f>IFERROR(INDEX('SPACELOG 11 EMPRUNT 1'!$I$14:$I$2000,MATCH('SPACELOG 11 BP'!DW$2,'SPACELOG 11 EMPRUNT 1'!$Z$14:$Z$2000,0)),0)</f>
        <v>0</v>
      </c>
      <c r="DX57" s="66">
        <f>IFERROR(INDEX('SPACELOG 11 EMPRUNT 1'!$I$14:$I$2000,MATCH('SPACELOG 11 BP'!DX$2,'SPACELOG 11 EMPRUNT 1'!$Z$14:$Z$2000,0)),0)</f>
        <v>0</v>
      </c>
      <c r="DY57" s="66">
        <f>IFERROR(INDEX('SPACELOG 11 EMPRUNT 1'!$I$14:$I$2000,MATCH('SPACELOG 11 BP'!DY$2,'SPACELOG 11 EMPRUNT 1'!$Z$14:$Z$2000,0)),0)</f>
        <v>0</v>
      </c>
      <c r="DZ57" s="66">
        <f>IFERROR(INDEX('SPACELOG 11 EMPRUNT 1'!$I$14:$I$2000,MATCH('SPACELOG 11 BP'!DZ$2,'SPACELOG 11 EMPRUNT 1'!$Z$14:$Z$2000,0)),0)</f>
        <v>0</v>
      </c>
      <c r="EA57" s="66">
        <f>IFERROR(INDEX('SPACELOG 11 EMPRUNT 1'!$I$14:$I$2000,MATCH('SPACELOG 11 BP'!EA$2,'SPACELOG 11 EMPRUNT 1'!$Z$14:$Z$2000,0)),0)</f>
        <v>0</v>
      </c>
      <c r="EB57" s="66">
        <f>IFERROR(INDEX('SPACELOG 11 EMPRUNT 1'!$I$14:$I$2000,MATCH('SPACELOG 11 BP'!EB$2,'SPACELOG 11 EMPRUNT 1'!$Z$14:$Z$2000,0)),0)</f>
        <v>0</v>
      </c>
      <c r="EC57" s="66">
        <f>IFERROR(INDEX('SPACELOG 11 EMPRUNT 1'!$I$14:$I$2000,MATCH('SPACELOG 11 BP'!EC$2,'SPACELOG 11 EMPRUNT 1'!$Z$14:$Z$2000,0)),0)</f>
        <v>0</v>
      </c>
      <c r="ED57" s="66">
        <f>IFERROR(INDEX('SPACELOG 11 EMPRUNT 1'!$I$14:$I$2000,MATCH('SPACELOG 11 BP'!ED$2,'SPACELOG 11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11 EMPRUNT 3'!I6</f>
        <v/>
      </c>
      <c r="D58" s="2" t="s">
        <v>100</v>
      </c>
      <c r="F58" s="66">
        <f>IFERROR(INDEX('SPACELOG 11 EMPRUNT 2'!$I$14:$I$2000,MATCH('SPACELOG 11 BP'!F$2,'SPACELOG 11 EMPRUNT 2'!$Z$14:$Z$2000,0)),0)</f>
        <v>0</v>
      </c>
      <c r="G58" s="66">
        <f>IFERROR(INDEX('SPACELOG 11 EMPRUNT 2'!$I$14:$I$2000,MATCH('SPACELOG 11 BP'!G$2,'SPACELOG 11 EMPRUNT 2'!$Z$14:$Z$2000,0)),0)</f>
        <v>0</v>
      </c>
      <c r="H58" s="66">
        <f>IFERROR(INDEX('SPACELOG 11 EMPRUNT 2'!$I$14:$I$2000,MATCH('SPACELOG 11 BP'!H$2,'SPACELOG 11 EMPRUNT 2'!$Z$14:$Z$2000,0)),0)</f>
        <v>0</v>
      </c>
      <c r="I58" s="66">
        <f>IFERROR(INDEX('SPACELOG 11 EMPRUNT 2'!$I$14:$I$2000,MATCH('SPACELOG 11 BP'!I$2,'SPACELOG 11 EMPRUNT 2'!$Z$14:$Z$2000,0)),0)</f>
        <v>0</v>
      </c>
      <c r="J58" s="66">
        <f>IFERROR(INDEX('SPACELOG 11 EMPRUNT 2'!$I$14:$I$2000,MATCH('SPACELOG 11 BP'!J$2,'SPACELOG 11 EMPRUNT 2'!$Z$14:$Z$2000,0)),0)</f>
        <v>0</v>
      </c>
      <c r="K58" s="66">
        <f>IFERROR(INDEX('SPACELOG 11 EMPRUNT 2'!$I$14:$I$2000,MATCH('SPACELOG 11 BP'!K$2,'SPACELOG 11 EMPRUNT 2'!$Z$14:$Z$2000,0)),0)</f>
        <v>0</v>
      </c>
      <c r="L58" s="66">
        <f>IFERROR(INDEX('SPACELOG 11 EMPRUNT 2'!$I$14:$I$2000,MATCH('SPACELOG 11 BP'!L$2,'SPACELOG 11 EMPRUNT 2'!$Z$14:$Z$2000,0)),0)</f>
        <v>0</v>
      </c>
      <c r="M58" s="66">
        <f>IFERROR(INDEX('SPACELOG 11 EMPRUNT 2'!$I$14:$I$2000,MATCH('SPACELOG 11 BP'!M$2,'SPACELOG 11 EMPRUNT 2'!$Z$14:$Z$2000,0)),0)</f>
        <v>0</v>
      </c>
      <c r="N58" s="66">
        <f>IFERROR(INDEX('SPACELOG 11 EMPRUNT 2'!$I$14:$I$2000,MATCH('SPACELOG 11 BP'!N$2,'SPACELOG 11 EMPRUNT 2'!$Z$14:$Z$2000,0)),0)</f>
        <v>0</v>
      </c>
      <c r="O58" s="66">
        <f>IFERROR(INDEX('SPACELOG 11 EMPRUNT 2'!$I$14:$I$2000,MATCH('SPACELOG 11 BP'!O$2,'SPACELOG 11 EMPRUNT 2'!$Z$14:$Z$2000,0)),0)</f>
        <v>0</v>
      </c>
      <c r="P58" s="66">
        <f>IFERROR(INDEX('SPACELOG 11 EMPRUNT 2'!$I$14:$I$2000,MATCH('SPACELOG 11 BP'!P$2,'SPACELOG 11 EMPRUNT 2'!$Z$14:$Z$2000,0)),0)</f>
        <v>0</v>
      </c>
      <c r="Q58" s="66">
        <f>IFERROR(INDEX('SPACELOG 11 EMPRUNT 2'!$I$14:$I$2000,MATCH('SPACELOG 11 BP'!Q$2,'SPACELOG 11 EMPRUNT 2'!$Z$14:$Z$2000,0)),0)</f>
        <v>0</v>
      </c>
      <c r="R58" s="75">
        <f>SUM(F58:Q58)</f>
        <v>0</v>
      </c>
      <c r="S58" s="66">
        <f>IFERROR(INDEX('SPACELOG 11 EMPRUNT 2'!$I$14:$I$2000,MATCH('SPACELOG 11 BP'!S$2,'SPACELOG 11 EMPRUNT 2'!$Z$14:$Z$2000,0)),0)</f>
        <v>0</v>
      </c>
      <c r="T58" s="66">
        <f>IFERROR(INDEX('SPACELOG 11 EMPRUNT 2'!$I$14:$I$2000,MATCH('SPACELOG 11 BP'!T$2,'SPACELOG 11 EMPRUNT 2'!$Z$14:$Z$2000,0)),0)</f>
        <v>0</v>
      </c>
      <c r="U58" s="66">
        <f>IFERROR(INDEX('SPACELOG 11 EMPRUNT 2'!$I$14:$I$2000,MATCH('SPACELOG 11 BP'!U$2,'SPACELOG 11 EMPRUNT 2'!$Z$14:$Z$2000,0)),0)</f>
        <v>0</v>
      </c>
      <c r="V58" s="66">
        <f>IFERROR(INDEX('SPACELOG 11 EMPRUNT 2'!$I$14:$I$2000,MATCH('SPACELOG 11 BP'!V$2,'SPACELOG 11 EMPRUNT 2'!$Z$14:$Z$2000,0)),0)</f>
        <v>0</v>
      </c>
      <c r="W58" s="66">
        <f>IFERROR(INDEX('SPACELOG 11 EMPRUNT 2'!$I$14:$I$2000,MATCH('SPACELOG 11 BP'!W$2,'SPACELOG 11 EMPRUNT 2'!$Z$14:$Z$2000,0)),0)</f>
        <v>0</v>
      </c>
      <c r="X58" s="66">
        <f>IFERROR(INDEX('SPACELOG 11 EMPRUNT 2'!$I$14:$I$2000,MATCH('SPACELOG 11 BP'!X$2,'SPACELOG 11 EMPRUNT 2'!$Z$14:$Z$2000,0)),0)</f>
        <v>0</v>
      </c>
      <c r="Y58" s="66">
        <f>IFERROR(INDEX('SPACELOG 11 EMPRUNT 2'!$I$14:$I$2000,MATCH('SPACELOG 11 BP'!Y$2,'SPACELOG 11 EMPRUNT 2'!$Z$14:$Z$2000,0)),0)</f>
        <v>0</v>
      </c>
      <c r="Z58" s="66">
        <f>IFERROR(INDEX('SPACELOG 11 EMPRUNT 2'!$I$14:$I$2000,MATCH('SPACELOG 11 BP'!Z$2,'SPACELOG 11 EMPRUNT 2'!$Z$14:$Z$2000,0)),0)</f>
        <v>0</v>
      </c>
      <c r="AA58" s="66">
        <f>IFERROR(INDEX('SPACELOG 11 EMPRUNT 2'!$I$14:$I$2000,MATCH('SPACELOG 11 BP'!AA$2,'SPACELOG 11 EMPRUNT 2'!$Z$14:$Z$2000,0)),0)</f>
        <v>0</v>
      </c>
      <c r="AB58" s="66">
        <f>IFERROR(INDEX('SPACELOG 11 EMPRUNT 2'!$I$14:$I$2000,MATCH('SPACELOG 11 BP'!AB$2,'SPACELOG 11 EMPRUNT 2'!$Z$14:$Z$2000,0)),0)</f>
        <v>0</v>
      </c>
      <c r="AC58" s="66">
        <f>IFERROR(INDEX('SPACELOG 11 EMPRUNT 2'!$I$14:$I$2000,MATCH('SPACELOG 11 BP'!AC$2,'SPACELOG 11 EMPRUNT 2'!$Z$14:$Z$2000,0)),0)</f>
        <v>0</v>
      </c>
      <c r="AD58" s="66">
        <f>IFERROR(INDEX('SPACELOG 11 EMPRUNT 2'!$I$14:$I$2000,MATCH('SPACELOG 11 BP'!AD$2,'SPACELOG 11 EMPRUNT 2'!$Z$14:$Z$2000,0)),0)</f>
        <v>0</v>
      </c>
      <c r="AE58" s="75">
        <f>SUM(S58:AD58)</f>
        <v>0</v>
      </c>
      <c r="AF58" s="66">
        <f>IFERROR(INDEX('SPACELOG 11 EMPRUNT 2'!$I$14:$I$2000,MATCH('SPACELOG 11 BP'!AF$2,'SPACELOG 11 EMPRUNT 2'!$Z$14:$Z$2000,0)),0)</f>
        <v>0</v>
      </c>
      <c r="AG58" s="66">
        <f>IFERROR(INDEX('SPACELOG 11 EMPRUNT 2'!$I$14:$I$2000,MATCH('SPACELOG 11 BP'!AG$2,'SPACELOG 11 EMPRUNT 2'!$Z$14:$Z$2000,0)),0)</f>
        <v>0</v>
      </c>
      <c r="AH58" s="66">
        <f>IFERROR(INDEX('SPACELOG 11 EMPRUNT 2'!$I$14:$I$2000,MATCH('SPACELOG 11 BP'!AH$2,'SPACELOG 11 EMPRUNT 2'!$Z$14:$Z$2000,0)),0)</f>
        <v>0</v>
      </c>
      <c r="AI58" s="66">
        <f>IFERROR(INDEX('SPACELOG 11 EMPRUNT 2'!$I$14:$I$2000,MATCH('SPACELOG 11 BP'!AI$2,'SPACELOG 11 EMPRUNT 2'!$Z$14:$Z$2000,0)),0)</f>
        <v>0</v>
      </c>
      <c r="AJ58" s="66">
        <f>IFERROR(INDEX('SPACELOG 11 EMPRUNT 2'!$I$14:$I$2000,MATCH('SPACELOG 11 BP'!AJ$2,'SPACELOG 11 EMPRUNT 2'!$Z$14:$Z$2000,0)),0)</f>
        <v>0</v>
      </c>
      <c r="AK58" s="66">
        <f>IFERROR(INDEX('SPACELOG 11 EMPRUNT 2'!$I$14:$I$2000,MATCH('SPACELOG 11 BP'!AK$2,'SPACELOG 11 EMPRUNT 2'!$Z$14:$Z$2000,0)),0)</f>
        <v>0</v>
      </c>
      <c r="AL58" s="66">
        <f>IFERROR(INDEX('SPACELOG 11 EMPRUNT 2'!$I$14:$I$2000,MATCH('SPACELOG 11 BP'!AL$2,'SPACELOG 11 EMPRUNT 2'!$Z$14:$Z$2000,0)),0)</f>
        <v>0</v>
      </c>
      <c r="AM58" s="66">
        <f>IFERROR(INDEX('SPACELOG 11 EMPRUNT 2'!$I$14:$I$2000,MATCH('SPACELOG 11 BP'!AM$2,'SPACELOG 11 EMPRUNT 2'!$Z$14:$Z$2000,0)),0)</f>
        <v>0</v>
      </c>
      <c r="AN58" s="66">
        <f>IFERROR(INDEX('SPACELOG 11 EMPRUNT 2'!$I$14:$I$2000,MATCH('SPACELOG 11 BP'!AN$2,'SPACELOG 11 EMPRUNT 2'!$Z$14:$Z$2000,0)),0)</f>
        <v>0</v>
      </c>
      <c r="AO58" s="66">
        <f>IFERROR(INDEX('SPACELOG 11 EMPRUNT 2'!$I$14:$I$2000,MATCH('SPACELOG 11 BP'!AO$2,'SPACELOG 11 EMPRUNT 2'!$Z$14:$Z$2000,0)),0)</f>
        <v>0</v>
      </c>
      <c r="AP58" s="66">
        <f>IFERROR(INDEX('SPACELOG 11 EMPRUNT 2'!$I$14:$I$2000,MATCH('SPACELOG 11 BP'!AP$2,'SPACELOG 11 EMPRUNT 2'!$Z$14:$Z$2000,0)),0)</f>
        <v>0</v>
      </c>
      <c r="AQ58" s="66">
        <f>IFERROR(INDEX('SPACELOG 11 EMPRUNT 2'!$I$14:$I$2000,MATCH('SPACELOG 11 BP'!AQ$2,'SPACELOG 11 EMPRUNT 2'!$Z$14:$Z$2000,0)),0)</f>
        <v>0</v>
      </c>
      <c r="AR58" s="75">
        <f>SUM(AF58:AQ58)</f>
        <v>0</v>
      </c>
      <c r="AS58" s="66">
        <f>IFERROR(INDEX('SPACELOG 11 EMPRUNT 2'!$I$14:$I$2000,MATCH('SPACELOG 11 BP'!AS$2,'SPACELOG 11 EMPRUNT 2'!$Z$14:$Z$2000,0)),0)</f>
        <v>0</v>
      </c>
      <c r="AT58" s="66">
        <f>IFERROR(INDEX('SPACELOG 11 EMPRUNT 2'!$I$14:$I$2000,MATCH('SPACELOG 11 BP'!AT$2,'SPACELOG 11 EMPRUNT 2'!$Z$14:$Z$2000,0)),0)</f>
        <v>0</v>
      </c>
      <c r="AU58" s="66">
        <f>IFERROR(INDEX('SPACELOG 11 EMPRUNT 2'!$I$14:$I$2000,MATCH('SPACELOG 11 BP'!AU$2,'SPACELOG 11 EMPRUNT 2'!$Z$14:$Z$2000,0)),0)</f>
        <v>0</v>
      </c>
      <c r="AV58" s="66">
        <f>IFERROR(INDEX('SPACELOG 11 EMPRUNT 2'!$I$14:$I$2000,MATCH('SPACELOG 11 BP'!AV$2,'SPACELOG 11 EMPRUNT 2'!$Z$14:$Z$2000,0)),0)</f>
        <v>0</v>
      </c>
      <c r="AW58" s="66">
        <f>IFERROR(INDEX('SPACELOG 11 EMPRUNT 2'!$I$14:$I$2000,MATCH('SPACELOG 11 BP'!AW$2,'SPACELOG 11 EMPRUNT 2'!$Z$14:$Z$2000,0)),0)</f>
        <v>0</v>
      </c>
      <c r="AX58" s="66">
        <f>IFERROR(INDEX('SPACELOG 11 EMPRUNT 2'!$I$14:$I$2000,MATCH('SPACELOG 11 BP'!AX$2,'SPACELOG 11 EMPRUNT 2'!$Z$14:$Z$2000,0)),0)</f>
        <v>0</v>
      </c>
      <c r="AY58" s="66">
        <f>IFERROR(INDEX('SPACELOG 11 EMPRUNT 2'!$I$14:$I$2000,MATCH('SPACELOG 11 BP'!AY$2,'SPACELOG 11 EMPRUNT 2'!$Z$14:$Z$2000,0)),0)</f>
        <v>0</v>
      </c>
      <c r="AZ58" s="66">
        <f>IFERROR(INDEX('SPACELOG 11 EMPRUNT 2'!$I$14:$I$2000,MATCH('SPACELOG 11 BP'!AZ$2,'SPACELOG 11 EMPRUNT 2'!$Z$14:$Z$2000,0)),0)</f>
        <v>0</v>
      </c>
      <c r="BA58" s="66">
        <f>IFERROR(INDEX('SPACELOG 11 EMPRUNT 2'!$I$14:$I$2000,MATCH('SPACELOG 11 BP'!BA$2,'SPACELOG 11 EMPRUNT 2'!$Z$14:$Z$2000,0)),0)</f>
        <v>0</v>
      </c>
      <c r="BB58" s="66">
        <f>IFERROR(INDEX('SPACELOG 11 EMPRUNT 2'!$I$14:$I$2000,MATCH('SPACELOG 11 BP'!BB$2,'SPACELOG 11 EMPRUNT 2'!$Z$14:$Z$2000,0)),0)</f>
        <v>0</v>
      </c>
      <c r="BC58" s="66">
        <f>IFERROR(INDEX('SPACELOG 11 EMPRUNT 2'!$I$14:$I$2000,MATCH('SPACELOG 11 BP'!BC$2,'SPACELOG 11 EMPRUNT 2'!$Z$14:$Z$2000,0)),0)</f>
        <v>0</v>
      </c>
      <c r="BD58" s="66">
        <f>IFERROR(INDEX('SPACELOG 11 EMPRUNT 2'!$I$14:$I$2000,MATCH('SPACELOG 11 BP'!BD$2,'SPACELOG 11 EMPRUNT 2'!$Z$14:$Z$2000,0)),0)</f>
        <v>0</v>
      </c>
      <c r="BE58" s="75">
        <f>SUM(AS58:BD58)</f>
        <v>0</v>
      </c>
      <c r="BF58" s="66">
        <f>IFERROR(INDEX('SPACELOG 11 EMPRUNT 2'!$I$14:$I$2000,MATCH('SPACELOG 11 BP'!BF$2,'SPACELOG 11 EMPRUNT 2'!$Z$14:$Z$2000,0)),0)</f>
        <v>0</v>
      </c>
      <c r="BG58" s="66">
        <f>IFERROR(INDEX('SPACELOG 11 EMPRUNT 2'!$I$14:$I$2000,MATCH('SPACELOG 11 BP'!BG$2,'SPACELOG 11 EMPRUNT 2'!$Z$14:$Z$2000,0)),0)</f>
        <v>0</v>
      </c>
      <c r="BH58" s="66">
        <f>IFERROR(INDEX('SPACELOG 11 EMPRUNT 2'!$I$14:$I$2000,MATCH('SPACELOG 11 BP'!BH$2,'SPACELOG 11 EMPRUNT 2'!$Z$14:$Z$2000,0)),0)</f>
        <v>0</v>
      </c>
      <c r="BI58" s="66">
        <f>IFERROR(INDEX('SPACELOG 11 EMPRUNT 2'!$I$14:$I$2000,MATCH('SPACELOG 11 BP'!BI$2,'SPACELOG 11 EMPRUNT 2'!$Z$14:$Z$2000,0)),0)</f>
        <v>0</v>
      </c>
      <c r="BJ58" s="66">
        <f>IFERROR(INDEX('SPACELOG 11 EMPRUNT 2'!$I$14:$I$2000,MATCH('SPACELOG 11 BP'!BJ$2,'SPACELOG 11 EMPRUNT 2'!$Z$14:$Z$2000,0)),0)</f>
        <v>0</v>
      </c>
      <c r="BK58" s="66">
        <f>IFERROR(INDEX('SPACELOG 11 EMPRUNT 2'!$I$14:$I$2000,MATCH('SPACELOG 11 BP'!BK$2,'SPACELOG 11 EMPRUNT 2'!$Z$14:$Z$2000,0)),0)</f>
        <v>0</v>
      </c>
      <c r="BL58" s="66">
        <f>IFERROR(INDEX('SPACELOG 11 EMPRUNT 2'!$I$14:$I$2000,MATCH('SPACELOG 11 BP'!BL$2,'SPACELOG 11 EMPRUNT 2'!$Z$14:$Z$2000,0)),0)</f>
        <v>0</v>
      </c>
      <c r="BM58" s="66">
        <f>IFERROR(INDEX('SPACELOG 11 EMPRUNT 2'!$I$14:$I$2000,MATCH('SPACELOG 11 BP'!BM$2,'SPACELOG 11 EMPRUNT 2'!$Z$14:$Z$2000,0)),0)</f>
        <v>0</v>
      </c>
      <c r="BN58" s="66">
        <f>IFERROR(INDEX('SPACELOG 11 EMPRUNT 2'!$I$14:$I$2000,MATCH('SPACELOG 11 BP'!BN$2,'SPACELOG 11 EMPRUNT 2'!$Z$14:$Z$2000,0)),0)</f>
        <v>0</v>
      </c>
      <c r="BO58" s="66">
        <f>IFERROR(INDEX('SPACELOG 11 EMPRUNT 2'!$I$14:$I$2000,MATCH('SPACELOG 11 BP'!BO$2,'SPACELOG 11 EMPRUNT 2'!$Z$14:$Z$2000,0)),0)</f>
        <v>0</v>
      </c>
      <c r="BP58" s="66">
        <f>IFERROR(INDEX('SPACELOG 11 EMPRUNT 2'!$I$14:$I$2000,MATCH('SPACELOG 11 BP'!BP$2,'SPACELOG 11 EMPRUNT 2'!$Z$14:$Z$2000,0)),0)</f>
        <v>0</v>
      </c>
      <c r="BQ58" s="66">
        <f>IFERROR(INDEX('SPACELOG 11 EMPRUNT 2'!$I$14:$I$2000,MATCH('SPACELOG 11 BP'!BQ$2,'SPACELOG 11 EMPRUNT 2'!$Z$14:$Z$2000,0)),0)</f>
        <v>0</v>
      </c>
      <c r="BR58" s="75">
        <f>SUM(BF58:BQ58)</f>
        <v>0</v>
      </c>
      <c r="BS58" s="66">
        <f>IFERROR(INDEX('SPACELOG 11 EMPRUNT 2'!$I$14:$I$2000,MATCH('SPACELOG 11 BP'!BS$2,'SPACELOG 11 EMPRUNT 2'!$Z$14:$Z$2000,0)),0)</f>
        <v>0</v>
      </c>
      <c r="BT58" s="66">
        <f>IFERROR(INDEX('SPACELOG 11 EMPRUNT 2'!$I$14:$I$2000,MATCH('SPACELOG 11 BP'!BT$2,'SPACELOG 11 EMPRUNT 2'!$Z$14:$Z$2000,0)),0)</f>
        <v>0</v>
      </c>
      <c r="BU58" s="66">
        <f>IFERROR(INDEX('SPACELOG 11 EMPRUNT 2'!$I$14:$I$2000,MATCH('SPACELOG 11 BP'!BU$2,'SPACELOG 11 EMPRUNT 2'!$Z$14:$Z$2000,0)),0)</f>
        <v>0</v>
      </c>
      <c r="BV58" s="66">
        <f>IFERROR(INDEX('SPACELOG 11 EMPRUNT 2'!$I$14:$I$2000,MATCH('SPACELOG 11 BP'!BV$2,'SPACELOG 11 EMPRUNT 2'!$Z$14:$Z$2000,0)),0)</f>
        <v>0</v>
      </c>
      <c r="BW58" s="66">
        <f>IFERROR(INDEX('SPACELOG 11 EMPRUNT 2'!$I$14:$I$2000,MATCH('SPACELOG 11 BP'!BW$2,'SPACELOG 11 EMPRUNT 2'!$Z$14:$Z$2000,0)),0)</f>
        <v>0</v>
      </c>
      <c r="BX58" s="66">
        <f>IFERROR(INDEX('SPACELOG 11 EMPRUNT 2'!$I$14:$I$2000,MATCH('SPACELOG 11 BP'!BX$2,'SPACELOG 11 EMPRUNT 2'!$Z$14:$Z$2000,0)),0)</f>
        <v>0</v>
      </c>
      <c r="BY58" s="66">
        <f>IFERROR(INDEX('SPACELOG 11 EMPRUNT 2'!$I$14:$I$2000,MATCH('SPACELOG 11 BP'!BY$2,'SPACELOG 11 EMPRUNT 2'!$Z$14:$Z$2000,0)),0)</f>
        <v>0</v>
      </c>
      <c r="BZ58" s="66">
        <f>IFERROR(INDEX('SPACELOG 11 EMPRUNT 2'!$I$14:$I$2000,MATCH('SPACELOG 11 BP'!BZ$2,'SPACELOG 11 EMPRUNT 2'!$Z$14:$Z$2000,0)),0)</f>
        <v>0</v>
      </c>
      <c r="CA58" s="66">
        <f>IFERROR(INDEX('SPACELOG 11 EMPRUNT 2'!$I$14:$I$2000,MATCH('SPACELOG 11 BP'!CA$2,'SPACELOG 11 EMPRUNT 2'!$Z$14:$Z$2000,0)),0)</f>
        <v>0</v>
      </c>
      <c r="CB58" s="66">
        <f>IFERROR(INDEX('SPACELOG 11 EMPRUNT 2'!$I$14:$I$2000,MATCH('SPACELOG 11 BP'!CB$2,'SPACELOG 11 EMPRUNT 2'!$Z$14:$Z$2000,0)),0)</f>
        <v>0</v>
      </c>
      <c r="CC58" s="66">
        <f>IFERROR(INDEX('SPACELOG 11 EMPRUNT 2'!$I$14:$I$2000,MATCH('SPACELOG 11 BP'!CC$2,'SPACELOG 11 EMPRUNT 2'!$Z$14:$Z$2000,0)),0)</f>
        <v>0</v>
      </c>
      <c r="CD58" s="66">
        <f>IFERROR(INDEX('SPACELOG 11 EMPRUNT 2'!$I$14:$I$2000,MATCH('SPACELOG 11 BP'!CD$2,'SPACELOG 11 EMPRUNT 2'!$Z$14:$Z$2000,0)),0)</f>
        <v>0</v>
      </c>
      <c r="CE58" s="75">
        <f>SUM(BS58:CD58)</f>
        <v>0</v>
      </c>
      <c r="CF58" s="66">
        <f>IFERROR(INDEX('SPACELOG 11 EMPRUNT 2'!$I$14:$I$2000,MATCH('SPACELOG 11 BP'!CF$2,'SPACELOG 11 EMPRUNT 2'!$Z$14:$Z$2000,0)),0)</f>
        <v>0</v>
      </c>
      <c r="CG58" s="66">
        <f>IFERROR(INDEX('SPACELOG 11 EMPRUNT 2'!$I$14:$I$2000,MATCH('SPACELOG 11 BP'!CG$2,'SPACELOG 11 EMPRUNT 2'!$Z$14:$Z$2000,0)),0)</f>
        <v>0</v>
      </c>
      <c r="CH58" s="66">
        <f>IFERROR(INDEX('SPACELOG 11 EMPRUNT 2'!$I$14:$I$2000,MATCH('SPACELOG 11 BP'!CH$2,'SPACELOG 11 EMPRUNT 2'!$Z$14:$Z$2000,0)),0)</f>
        <v>0</v>
      </c>
      <c r="CI58" s="66">
        <f>IFERROR(INDEX('SPACELOG 11 EMPRUNT 2'!$I$14:$I$2000,MATCH('SPACELOG 11 BP'!CI$2,'SPACELOG 11 EMPRUNT 2'!$Z$14:$Z$2000,0)),0)</f>
        <v>0</v>
      </c>
      <c r="CJ58" s="66">
        <f>IFERROR(INDEX('SPACELOG 11 EMPRUNT 2'!$I$14:$I$2000,MATCH('SPACELOG 11 BP'!CJ$2,'SPACELOG 11 EMPRUNT 2'!$Z$14:$Z$2000,0)),0)</f>
        <v>0</v>
      </c>
      <c r="CK58" s="66">
        <f>IFERROR(INDEX('SPACELOG 11 EMPRUNT 2'!$I$14:$I$2000,MATCH('SPACELOG 11 BP'!CK$2,'SPACELOG 11 EMPRUNT 2'!$Z$14:$Z$2000,0)),0)</f>
        <v>0</v>
      </c>
      <c r="CL58" s="66">
        <f>IFERROR(INDEX('SPACELOG 11 EMPRUNT 2'!$I$14:$I$2000,MATCH('SPACELOG 11 BP'!CL$2,'SPACELOG 11 EMPRUNT 2'!$Z$14:$Z$2000,0)),0)</f>
        <v>0</v>
      </c>
      <c r="CM58" s="66">
        <f>IFERROR(INDEX('SPACELOG 11 EMPRUNT 2'!$I$14:$I$2000,MATCH('SPACELOG 11 BP'!CM$2,'SPACELOG 11 EMPRUNT 2'!$Z$14:$Z$2000,0)),0)</f>
        <v>0</v>
      </c>
      <c r="CN58" s="66">
        <f>IFERROR(INDEX('SPACELOG 11 EMPRUNT 2'!$I$14:$I$2000,MATCH('SPACELOG 11 BP'!CN$2,'SPACELOG 11 EMPRUNT 2'!$Z$14:$Z$2000,0)),0)</f>
        <v>0</v>
      </c>
      <c r="CO58" s="66">
        <f>IFERROR(INDEX('SPACELOG 11 EMPRUNT 2'!$I$14:$I$2000,MATCH('SPACELOG 11 BP'!CO$2,'SPACELOG 11 EMPRUNT 2'!$Z$14:$Z$2000,0)),0)</f>
        <v>0</v>
      </c>
      <c r="CP58" s="66">
        <f>IFERROR(INDEX('SPACELOG 11 EMPRUNT 2'!$I$14:$I$2000,MATCH('SPACELOG 11 BP'!CP$2,'SPACELOG 11 EMPRUNT 2'!$Z$14:$Z$2000,0)),0)</f>
        <v>0</v>
      </c>
      <c r="CQ58" s="66">
        <f>IFERROR(INDEX('SPACELOG 11 EMPRUNT 2'!$I$14:$I$2000,MATCH('SPACELOG 11 BP'!CQ$2,'SPACELOG 11 EMPRUNT 2'!$Z$14:$Z$2000,0)),0)</f>
        <v>0</v>
      </c>
      <c r="CR58" s="75">
        <f>SUM(CF58:CQ58)</f>
        <v>0</v>
      </c>
      <c r="CS58" s="66">
        <f>IFERROR(INDEX('SPACELOG 11 EMPRUNT 2'!$I$14:$I$2000,MATCH('SPACELOG 11 BP'!CS$2,'SPACELOG 11 EMPRUNT 2'!$Z$14:$Z$2000,0)),0)</f>
        <v>0</v>
      </c>
      <c r="CT58" s="66">
        <f>IFERROR(INDEX('SPACELOG 11 EMPRUNT 2'!$I$14:$I$2000,MATCH('SPACELOG 11 BP'!CT$2,'SPACELOG 11 EMPRUNT 2'!$Z$14:$Z$2000,0)),0)</f>
        <v>0</v>
      </c>
      <c r="CU58" s="66">
        <f>IFERROR(INDEX('SPACELOG 11 EMPRUNT 2'!$I$14:$I$2000,MATCH('SPACELOG 11 BP'!CU$2,'SPACELOG 11 EMPRUNT 2'!$Z$14:$Z$2000,0)),0)</f>
        <v>0</v>
      </c>
      <c r="CV58" s="66">
        <f>IFERROR(INDEX('SPACELOG 11 EMPRUNT 2'!$I$14:$I$2000,MATCH('SPACELOG 11 BP'!CV$2,'SPACELOG 11 EMPRUNT 2'!$Z$14:$Z$2000,0)),0)</f>
        <v>0</v>
      </c>
      <c r="CW58" s="66">
        <f>IFERROR(INDEX('SPACELOG 11 EMPRUNT 2'!$I$14:$I$2000,MATCH('SPACELOG 11 BP'!CW$2,'SPACELOG 11 EMPRUNT 2'!$Z$14:$Z$2000,0)),0)</f>
        <v>0</v>
      </c>
      <c r="CX58" s="66">
        <f>IFERROR(INDEX('SPACELOG 11 EMPRUNT 2'!$I$14:$I$2000,MATCH('SPACELOG 11 BP'!CX$2,'SPACELOG 11 EMPRUNT 2'!$Z$14:$Z$2000,0)),0)</f>
        <v>0</v>
      </c>
      <c r="CY58" s="66">
        <f>IFERROR(INDEX('SPACELOG 11 EMPRUNT 2'!$I$14:$I$2000,MATCH('SPACELOG 11 BP'!CY$2,'SPACELOG 11 EMPRUNT 2'!$Z$14:$Z$2000,0)),0)</f>
        <v>0</v>
      </c>
      <c r="CZ58" s="66">
        <f>IFERROR(INDEX('SPACELOG 11 EMPRUNT 2'!$I$14:$I$2000,MATCH('SPACELOG 11 BP'!CZ$2,'SPACELOG 11 EMPRUNT 2'!$Z$14:$Z$2000,0)),0)</f>
        <v>0</v>
      </c>
      <c r="DA58" s="66">
        <f>IFERROR(INDEX('SPACELOG 11 EMPRUNT 2'!$I$14:$I$2000,MATCH('SPACELOG 11 BP'!DA$2,'SPACELOG 11 EMPRUNT 2'!$Z$14:$Z$2000,0)),0)</f>
        <v>0</v>
      </c>
      <c r="DB58" s="66">
        <f>IFERROR(INDEX('SPACELOG 11 EMPRUNT 2'!$I$14:$I$2000,MATCH('SPACELOG 11 BP'!DB$2,'SPACELOG 11 EMPRUNT 2'!$Z$14:$Z$2000,0)),0)</f>
        <v>0</v>
      </c>
      <c r="DC58" s="66">
        <f>IFERROR(INDEX('SPACELOG 11 EMPRUNT 2'!$I$14:$I$2000,MATCH('SPACELOG 11 BP'!DC$2,'SPACELOG 11 EMPRUNT 2'!$Z$14:$Z$2000,0)),0)</f>
        <v>0</v>
      </c>
      <c r="DD58" s="66">
        <f>IFERROR(INDEX('SPACELOG 11 EMPRUNT 2'!$I$14:$I$2000,MATCH('SPACELOG 11 BP'!DD$2,'SPACELOG 11 EMPRUNT 2'!$Z$14:$Z$2000,0)),0)</f>
        <v>0</v>
      </c>
      <c r="DE58" s="75">
        <f>SUM(CS58:DD58)</f>
        <v>0</v>
      </c>
      <c r="DF58" s="66">
        <f>IFERROR(INDEX('SPACELOG 11 EMPRUNT 2'!$I$14:$I$2000,MATCH('SPACELOG 11 BP'!DF$2,'SPACELOG 11 EMPRUNT 2'!$Z$14:$Z$2000,0)),0)</f>
        <v>0</v>
      </c>
      <c r="DG58" s="66">
        <f>IFERROR(INDEX('SPACELOG 11 EMPRUNT 2'!$I$14:$I$2000,MATCH('SPACELOG 11 BP'!DG$2,'SPACELOG 11 EMPRUNT 2'!$Z$14:$Z$2000,0)),0)</f>
        <v>0</v>
      </c>
      <c r="DH58" s="66">
        <f>IFERROR(INDEX('SPACELOG 11 EMPRUNT 2'!$I$14:$I$2000,MATCH('SPACELOG 11 BP'!DH$2,'SPACELOG 11 EMPRUNT 2'!$Z$14:$Z$2000,0)),0)</f>
        <v>0</v>
      </c>
      <c r="DI58" s="66">
        <f>IFERROR(INDEX('SPACELOG 11 EMPRUNT 2'!$I$14:$I$2000,MATCH('SPACELOG 11 BP'!DI$2,'SPACELOG 11 EMPRUNT 2'!$Z$14:$Z$2000,0)),0)</f>
        <v>0</v>
      </c>
      <c r="DJ58" s="66">
        <f>IFERROR(INDEX('SPACELOG 11 EMPRUNT 2'!$I$14:$I$2000,MATCH('SPACELOG 11 BP'!DJ$2,'SPACELOG 11 EMPRUNT 2'!$Z$14:$Z$2000,0)),0)</f>
        <v>0</v>
      </c>
      <c r="DK58" s="66">
        <f>IFERROR(INDEX('SPACELOG 11 EMPRUNT 2'!$I$14:$I$2000,MATCH('SPACELOG 11 BP'!DK$2,'SPACELOG 11 EMPRUNT 2'!$Z$14:$Z$2000,0)),0)</f>
        <v>0</v>
      </c>
      <c r="DL58" s="66">
        <f>IFERROR(INDEX('SPACELOG 11 EMPRUNT 2'!$I$14:$I$2000,MATCH('SPACELOG 11 BP'!DL$2,'SPACELOG 11 EMPRUNT 2'!$Z$14:$Z$2000,0)),0)</f>
        <v>0</v>
      </c>
      <c r="DM58" s="66">
        <f>IFERROR(INDEX('SPACELOG 11 EMPRUNT 2'!$I$14:$I$2000,MATCH('SPACELOG 11 BP'!DM$2,'SPACELOG 11 EMPRUNT 2'!$Z$14:$Z$2000,0)),0)</f>
        <v>0</v>
      </c>
      <c r="DN58" s="66">
        <f>IFERROR(INDEX('SPACELOG 11 EMPRUNT 2'!$I$14:$I$2000,MATCH('SPACELOG 11 BP'!DN$2,'SPACELOG 11 EMPRUNT 2'!$Z$14:$Z$2000,0)),0)</f>
        <v>0</v>
      </c>
      <c r="DO58" s="66">
        <f>IFERROR(INDEX('SPACELOG 11 EMPRUNT 2'!$I$14:$I$2000,MATCH('SPACELOG 11 BP'!DO$2,'SPACELOG 11 EMPRUNT 2'!$Z$14:$Z$2000,0)),0)</f>
        <v>0</v>
      </c>
      <c r="DP58" s="66">
        <f>IFERROR(INDEX('SPACELOG 11 EMPRUNT 2'!$I$14:$I$2000,MATCH('SPACELOG 11 BP'!DP$2,'SPACELOG 11 EMPRUNT 2'!$Z$14:$Z$2000,0)),0)</f>
        <v>0</v>
      </c>
      <c r="DQ58" s="66">
        <f>IFERROR(INDEX('SPACELOG 11 EMPRUNT 2'!$I$14:$I$2000,MATCH('SPACELOG 11 BP'!DQ$2,'SPACELOG 11 EMPRUNT 2'!$Z$14:$Z$2000,0)),0)</f>
        <v>0</v>
      </c>
      <c r="DR58" s="75">
        <f>SUM(DF58:DQ58)</f>
        <v>0</v>
      </c>
      <c r="DS58" s="66">
        <f>IFERROR(INDEX('SPACELOG 11 EMPRUNT 2'!$I$14:$I$2000,MATCH('SPACELOG 11 BP'!DS$2,'SPACELOG 11 EMPRUNT 2'!$Z$14:$Z$2000,0)),0)</f>
        <v>0</v>
      </c>
      <c r="DT58" s="66">
        <f>IFERROR(INDEX('SPACELOG 11 EMPRUNT 2'!$I$14:$I$2000,MATCH('SPACELOG 11 BP'!DT$2,'SPACELOG 11 EMPRUNT 2'!$Z$14:$Z$2000,0)),0)</f>
        <v>0</v>
      </c>
      <c r="DU58" s="66">
        <f>IFERROR(INDEX('SPACELOG 11 EMPRUNT 2'!$I$14:$I$2000,MATCH('SPACELOG 11 BP'!DU$2,'SPACELOG 11 EMPRUNT 2'!$Z$14:$Z$2000,0)),0)</f>
        <v>0</v>
      </c>
      <c r="DV58" s="66">
        <f>IFERROR(INDEX('SPACELOG 11 EMPRUNT 2'!$I$14:$I$2000,MATCH('SPACELOG 11 BP'!DV$2,'SPACELOG 11 EMPRUNT 2'!$Z$14:$Z$2000,0)),0)</f>
        <v>0</v>
      </c>
      <c r="DW58" s="66">
        <f>IFERROR(INDEX('SPACELOG 11 EMPRUNT 2'!$I$14:$I$2000,MATCH('SPACELOG 11 BP'!DW$2,'SPACELOG 11 EMPRUNT 2'!$Z$14:$Z$2000,0)),0)</f>
        <v>0</v>
      </c>
      <c r="DX58" s="66">
        <f>IFERROR(INDEX('SPACELOG 11 EMPRUNT 2'!$I$14:$I$2000,MATCH('SPACELOG 11 BP'!DX$2,'SPACELOG 11 EMPRUNT 2'!$Z$14:$Z$2000,0)),0)</f>
        <v>0</v>
      </c>
      <c r="DY58" s="66">
        <f>IFERROR(INDEX('SPACELOG 11 EMPRUNT 2'!$I$14:$I$2000,MATCH('SPACELOG 11 BP'!DY$2,'SPACELOG 11 EMPRUNT 2'!$Z$14:$Z$2000,0)),0)</f>
        <v>0</v>
      </c>
      <c r="DZ58" s="66">
        <f>IFERROR(INDEX('SPACELOG 11 EMPRUNT 2'!$I$14:$I$2000,MATCH('SPACELOG 11 BP'!DZ$2,'SPACELOG 11 EMPRUNT 2'!$Z$14:$Z$2000,0)),0)</f>
        <v>0</v>
      </c>
      <c r="EA58" s="66">
        <f>IFERROR(INDEX('SPACELOG 11 EMPRUNT 2'!$I$14:$I$2000,MATCH('SPACELOG 11 BP'!EA$2,'SPACELOG 11 EMPRUNT 2'!$Z$14:$Z$2000,0)),0)</f>
        <v>0</v>
      </c>
      <c r="EB58" s="66">
        <f>IFERROR(INDEX('SPACELOG 11 EMPRUNT 2'!$I$14:$I$2000,MATCH('SPACELOG 11 BP'!EB$2,'SPACELOG 11 EMPRUNT 2'!$Z$14:$Z$2000,0)),0)</f>
        <v>0</v>
      </c>
      <c r="EC58" s="66">
        <f>IFERROR(INDEX('SPACELOG 11 EMPRUNT 2'!$I$14:$I$2000,MATCH('SPACELOG 11 BP'!EC$2,'SPACELOG 11 EMPRUNT 2'!$Z$14:$Z$2000,0)),0)</f>
        <v>0</v>
      </c>
      <c r="ED58" s="66">
        <f>IFERROR(INDEX('SPACELOG 11 EMPRUNT 2'!$I$14:$I$2000,MATCH('SPACELOG 11 BP'!ED$2,'SPACELOG 11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11 EMPRUNT 3'!E6</f>
        <v>0</v>
      </c>
      <c r="D59" s="2" t="s">
        <v>101</v>
      </c>
      <c r="F59" s="66">
        <f>IFERROR(INDEX('SPACELOG 11 EMPRUNT 3'!$I$14:$I$2000,MATCH('SPACELOG 11 BP'!F$2,'SPACELOG 11 EMPRUNT 3'!$Z$14:$Z$2000,0)),0)</f>
        <v>0</v>
      </c>
      <c r="G59" s="66">
        <f>IFERROR(INDEX('SPACELOG 11 EMPRUNT 3'!$I$14:$I$2000,MATCH('SPACELOG 11 BP'!G$2,'SPACELOG 11 EMPRUNT 3'!$Z$14:$Z$2000,0)),0)</f>
        <v>0</v>
      </c>
      <c r="H59" s="66">
        <f>IFERROR(INDEX('SPACELOG 11 EMPRUNT 3'!$I$14:$I$2000,MATCH('SPACELOG 11 BP'!H$2,'SPACELOG 11 EMPRUNT 3'!$Z$14:$Z$2000,0)),0)</f>
        <v>0</v>
      </c>
      <c r="I59" s="66">
        <f>IFERROR(INDEX('SPACELOG 11 EMPRUNT 3'!$I$14:$I$2000,MATCH('SPACELOG 11 BP'!I$2,'SPACELOG 11 EMPRUNT 3'!$Z$14:$Z$2000,0)),0)</f>
        <v>0</v>
      </c>
      <c r="J59" s="66">
        <f>IFERROR(INDEX('SPACELOG 11 EMPRUNT 3'!$I$14:$I$2000,MATCH('SPACELOG 11 BP'!J$2,'SPACELOG 11 EMPRUNT 3'!$Z$14:$Z$2000,0)),0)</f>
        <v>0</v>
      </c>
      <c r="K59" s="66">
        <f>IFERROR(INDEX('SPACELOG 11 EMPRUNT 3'!$I$14:$I$2000,MATCH('SPACELOG 11 BP'!K$2,'SPACELOG 11 EMPRUNT 3'!$Z$14:$Z$2000,0)),0)</f>
        <v>0</v>
      </c>
      <c r="L59" s="66">
        <f>IFERROR(INDEX('SPACELOG 11 EMPRUNT 3'!$I$14:$I$2000,MATCH('SPACELOG 11 BP'!L$2,'SPACELOG 11 EMPRUNT 3'!$Z$14:$Z$2000,0)),0)</f>
        <v>0</v>
      </c>
      <c r="M59" s="66">
        <f>IFERROR(INDEX('SPACELOG 11 EMPRUNT 3'!$I$14:$I$2000,MATCH('SPACELOG 11 BP'!M$2,'SPACELOG 11 EMPRUNT 3'!$Z$14:$Z$2000,0)),0)</f>
        <v>0</v>
      </c>
      <c r="N59" s="66">
        <f>IFERROR(INDEX('SPACELOG 11 EMPRUNT 3'!$I$14:$I$2000,MATCH('SPACELOG 11 BP'!N$2,'SPACELOG 11 EMPRUNT 3'!$Z$14:$Z$2000,0)),0)</f>
        <v>0</v>
      </c>
      <c r="O59" s="66">
        <f>IFERROR(INDEX('SPACELOG 11 EMPRUNT 3'!$I$14:$I$2000,MATCH('SPACELOG 11 BP'!O$2,'SPACELOG 11 EMPRUNT 3'!$Z$14:$Z$2000,0)),0)</f>
        <v>0</v>
      </c>
      <c r="P59" s="66">
        <f>IFERROR(INDEX('SPACELOG 11 EMPRUNT 3'!$I$14:$I$2000,MATCH('SPACELOG 11 BP'!P$2,'SPACELOG 11 EMPRUNT 3'!$Z$14:$Z$2000,0)),0)</f>
        <v>0</v>
      </c>
      <c r="Q59" s="66">
        <f>IFERROR(INDEX('SPACELOG 11 EMPRUNT 3'!$I$14:$I$2000,MATCH('SPACELOG 11 BP'!Q$2,'SPACELOG 11 EMPRUNT 3'!$Z$14:$Z$2000,0)),0)</f>
        <v>0</v>
      </c>
      <c r="R59" s="75">
        <f>SUM(F59:Q59)</f>
        <v>0</v>
      </c>
      <c r="S59" s="66">
        <f>IFERROR(INDEX('SPACELOG 11 EMPRUNT 3'!$I$14:$I$2000,MATCH('SPACELOG 11 BP'!S$2,'SPACELOG 11 EMPRUNT 3'!$Z$14:$Z$2000,0)),0)</f>
        <v>0</v>
      </c>
      <c r="T59" s="66">
        <f>IFERROR(INDEX('SPACELOG 11 EMPRUNT 3'!$I$14:$I$2000,MATCH('SPACELOG 11 BP'!T$2,'SPACELOG 11 EMPRUNT 3'!$Z$14:$Z$2000,0)),0)</f>
        <v>0</v>
      </c>
      <c r="U59" s="66">
        <f>IFERROR(INDEX('SPACELOG 11 EMPRUNT 3'!$I$14:$I$2000,MATCH('SPACELOG 11 BP'!U$2,'SPACELOG 11 EMPRUNT 3'!$Z$14:$Z$2000,0)),0)</f>
        <v>0</v>
      </c>
      <c r="V59" s="66">
        <f>IFERROR(INDEX('SPACELOG 11 EMPRUNT 3'!$I$14:$I$2000,MATCH('SPACELOG 11 BP'!V$2,'SPACELOG 11 EMPRUNT 3'!$Z$14:$Z$2000,0)),0)</f>
        <v>0</v>
      </c>
      <c r="W59" s="66">
        <f>IFERROR(INDEX('SPACELOG 11 EMPRUNT 3'!$I$14:$I$2000,MATCH('SPACELOG 11 BP'!W$2,'SPACELOG 11 EMPRUNT 3'!$Z$14:$Z$2000,0)),0)</f>
        <v>0</v>
      </c>
      <c r="X59" s="66">
        <f>IFERROR(INDEX('SPACELOG 11 EMPRUNT 3'!$I$14:$I$2000,MATCH('SPACELOG 11 BP'!X$2,'SPACELOG 11 EMPRUNT 3'!$Z$14:$Z$2000,0)),0)</f>
        <v>0</v>
      </c>
      <c r="Y59" s="66">
        <f>IFERROR(INDEX('SPACELOG 11 EMPRUNT 3'!$I$14:$I$2000,MATCH('SPACELOG 11 BP'!Y$2,'SPACELOG 11 EMPRUNT 3'!$Z$14:$Z$2000,0)),0)</f>
        <v>0</v>
      </c>
      <c r="Z59" s="66">
        <f>IFERROR(INDEX('SPACELOG 11 EMPRUNT 3'!$I$14:$I$2000,MATCH('SPACELOG 11 BP'!Z$2,'SPACELOG 11 EMPRUNT 3'!$Z$14:$Z$2000,0)),0)</f>
        <v>0</v>
      </c>
      <c r="AA59" s="66">
        <f>IFERROR(INDEX('SPACELOG 11 EMPRUNT 3'!$I$14:$I$2000,MATCH('SPACELOG 11 BP'!AA$2,'SPACELOG 11 EMPRUNT 3'!$Z$14:$Z$2000,0)),0)</f>
        <v>0</v>
      </c>
      <c r="AB59" s="66">
        <f>IFERROR(INDEX('SPACELOG 11 EMPRUNT 3'!$I$14:$I$2000,MATCH('SPACELOG 11 BP'!AB$2,'SPACELOG 11 EMPRUNT 3'!$Z$14:$Z$2000,0)),0)</f>
        <v>0</v>
      </c>
      <c r="AC59" s="66">
        <f>IFERROR(INDEX('SPACELOG 11 EMPRUNT 3'!$I$14:$I$2000,MATCH('SPACELOG 11 BP'!AC$2,'SPACELOG 11 EMPRUNT 3'!$Z$14:$Z$2000,0)),0)</f>
        <v>0</v>
      </c>
      <c r="AD59" s="66">
        <f>IFERROR(INDEX('SPACELOG 11 EMPRUNT 3'!$I$14:$I$2000,MATCH('SPACELOG 11 BP'!AD$2,'SPACELOG 11 EMPRUNT 3'!$Z$14:$Z$2000,0)),0)</f>
        <v>0</v>
      </c>
      <c r="AE59" s="75">
        <f>SUM(S59:AD59)</f>
        <v>0</v>
      </c>
      <c r="AF59" s="66">
        <f>IFERROR(INDEX('SPACELOG 11 EMPRUNT 3'!$I$14:$I$2000,MATCH('SPACELOG 11 BP'!AF$2,'SPACELOG 11 EMPRUNT 3'!$Z$14:$Z$2000,0)),0)</f>
        <v>0</v>
      </c>
      <c r="AG59" s="66">
        <f>IFERROR(INDEX('SPACELOG 11 EMPRUNT 3'!$I$14:$I$2000,MATCH('SPACELOG 11 BP'!AG$2,'SPACELOG 11 EMPRUNT 3'!$Z$14:$Z$2000,0)),0)</f>
        <v>0</v>
      </c>
      <c r="AH59" s="66">
        <f>IFERROR(INDEX('SPACELOG 11 EMPRUNT 3'!$I$14:$I$2000,MATCH('SPACELOG 11 BP'!AH$2,'SPACELOG 11 EMPRUNT 3'!$Z$14:$Z$2000,0)),0)</f>
        <v>0</v>
      </c>
      <c r="AI59" s="66">
        <f>IFERROR(INDEX('SPACELOG 11 EMPRUNT 3'!$I$14:$I$2000,MATCH('SPACELOG 11 BP'!AI$2,'SPACELOG 11 EMPRUNT 3'!$Z$14:$Z$2000,0)),0)</f>
        <v>0</v>
      </c>
      <c r="AJ59" s="66">
        <f>IFERROR(INDEX('SPACELOG 11 EMPRUNT 3'!$I$14:$I$2000,MATCH('SPACELOG 11 BP'!AJ$2,'SPACELOG 11 EMPRUNT 3'!$Z$14:$Z$2000,0)),0)</f>
        <v>0</v>
      </c>
      <c r="AK59" s="66">
        <f>IFERROR(INDEX('SPACELOG 11 EMPRUNT 3'!$I$14:$I$2000,MATCH('SPACELOG 11 BP'!AK$2,'SPACELOG 11 EMPRUNT 3'!$Z$14:$Z$2000,0)),0)</f>
        <v>0</v>
      </c>
      <c r="AL59" s="66">
        <f>IFERROR(INDEX('SPACELOG 11 EMPRUNT 3'!$I$14:$I$2000,MATCH('SPACELOG 11 BP'!AL$2,'SPACELOG 11 EMPRUNT 3'!$Z$14:$Z$2000,0)),0)</f>
        <v>0</v>
      </c>
      <c r="AM59" s="66">
        <f>IFERROR(INDEX('SPACELOG 11 EMPRUNT 3'!$I$14:$I$2000,MATCH('SPACELOG 11 BP'!AM$2,'SPACELOG 11 EMPRUNT 3'!$Z$14:$Z$2000,0)),0)</f>
        <v>0</v>
      </c>
      <c r="AN59" s="66">
        <f>IFERROR(INDEX('SPACELOG 11 EMPRUNT 3'!$I$14:$I$2000,MATCH('SPACELOG 11 BP'!AN$2,'SPACELOG 11 EMPRUNT 3'!$Z$14:$Z$2000,0)),0)</f>
        <v>0</v>
      </c>
      <c r="AO59" s="66">
        <f>IFERROR(INDEX('SPACELOG 11 EMPRUNT 3'!$I$14:$I$2000,MATCH('SPACELOG 11 BP'!AO$2,'SPACELOG 11 EMPRUNT 3'!$Z$14:$Z$2000,0)),0)</f>
        <v>0</v>
      </c>
      <c r="AP59" s="66">
        <f>IFERROR(INDEX('SPACELOG 11 EMPRUNT 3'!$I$14:$I$2000,MATCH('SPACELOG 11 BP'!AP$2,'SPACELOG 11 EMPRUNT 3'!$Z$14:$Z$2000,0)),0)</f>
        <v>0</v>
      </c>
      <c r="AQ59" s="66">
        <f>IFERROR(INDEX('SPACELOG 11 EMPRUNT 3'!$I$14:$I$2000,MATCH('SPACELOG 11 BP'!AQ$2,'SPACELOG 11 EMPRUNT 3'!$Z$14:$Z$2000,0)),0)</f>
        <v>0</v>
      </c>
      <c r="AR59" s="75">
        <f>SUM(AF59:AQ59)</f>
        <v>0</v>
      </c>
      <c r="AS59" s="66">
        <f>IFERROR(INDEX('SPACELOG 11 EMPRUNT 3'!$I$14:$I$2000,MATCH('SPACELOG 11 BP'!AS$2,'SPACELOG 11 EMPRUNT 3'!$Z$14:$Z$2000,0)),0)</f>
        <v>0</v>
      </c>
      <c r="AT59" s="66">
        <f>IFERROR(INDEX('SPACELOG 11 EMPRUNT 3'!$I$14:$I$2000,MATCH('SPACELOG 11 BP'!AT$2,'SPACELOG 11 EMPRUNT 3'!$Z$14:$Z$2000,0)),0)</f>
        <v>0</v>
      </c>
      <c r="AU59" s="66">
        <f>IFERROR(INDEX('SPACELOG 11 EMPRUNT 3'!$I$14:$I$2000,MATCH('SPACELOG 11 BP'!AU$2,'SPACELOG 11 EMPRUNT 3'!$Z$14:$Z$2000,0)),0)</f>
        <v>0</v>
      </c>
      <c r="AV59" s="66">
        <f>IFERROR(INDEX('SPACELOG 11 EMPRUNT 3'!$I$14:$I$2000,MATCH('SPACELOG 11 BP'!AV$2,'SPACELOG 11 EMPRUNT 3'!$Z$14:$Z$2000,0)),0)</f>
        <v>0</v>
      </c>
      <c r="AW59" s="66">
        <f>IFERROR(INDEX('SPACELOG 11 EMPRUNT 3'!$I$14:$I$2000,MATCH('SPACELOG 11 BP'!AW$2,'SPACELOG 11 EMPRUNT 3'!$Z$14:$Z$2000,0)),0)</f>
        <v>0</v>
      </c>
      <c r="AX59" s="66">
        <f>IFERROR(INDEX('SPACELOG 11 EMPRUNT 3'!$I$14:$I$2000,MATCH('SPACELOG 11 BP'!AX$2,'SPACELOG 11 EMPRUNT 3'!$Z$14:$Z$2000,0)),0)</f>
        <v>0</v>
      </c>
      <c r="AY59" s="66">
        <f>IFERROR(INDEX('SPACELOG 11 EMPRUNT 3'!$I$14:$I$2000,MATCH('SPACELOG 11 BP'!AY$2,'SPACELOG 11 EMPRUNT 3'!$Z$14:$Z$2000,0)),0)</f>
        <v>0</v>
      </c>
      <c r="AZ59" s="66">
        <f>IFERROR(INDEX('SPACELOG 11 EMPRUNT 3'!$I$14:$I$2000,MATCH('SPACELOG 11 BP'!AZ$2,'SPACELOG 11 EMPRUNT 3'!$Z$14:$Z$2000,0)),0)</f>
        <v>0</v>
      </c>
      <c r="BA59" s="66">
        <f>IFERROR(INDEX('SPACELOG 11 EMPRUNT 3'!$I$14:$I$2000,MATCH('SPACELOG 11 BP'!BA$2,'SPACELOG 11 EMPRUNT 3'!$Z$14:$Z$2000,0)),0)</f>
        <v>0</v>
      </c>
      <c r="BB59" s="66">
        <f>IFERROR(INDEX('SPACELOG 11 EMPRUNT 3'!$I$14:$I$2000,MATCH('SPACELOG 11 BP'!BB$2,'SPACELOG 11 EMPRUNT 3'!$Z$14:$Z$2000,0)),0)</f>
        <v>0</v>
      </c>
      <c r="BC59" s="66">
        <f>IFERROR(INDEX('SPACELOG 11 EMPRUNT 3'!$I$14:$I$2000,MATCH('SPACELOG 11 BP'!BC$2,'SPACELOG 11 EMPRUNT 3'!$Z$14:$Z$2000,0)),0)</f>
        <v>0</v>
      </c>
      <c r="BD59" s="66">
        <f>IFERROR(INDEX('SPACELOG 11 EMPRUNT 3'!$I$14:$I$2000,MATCH('SPACELOG 11 BP'!BD$2,'SPACELOG 11 EMPRUNT 3'!$Z$14:$Z$2000,0)),0)</f>
        <v>0</v>
      </c>
      <c r="BE59" s="75">
        <f>SUM(AS59:BD59)</f>
        <v>0</v>
      </c>
      <c r="BF59" s="66">
        <f>IFERROR(INDEX('SPACELOG 11 EMPRUNT 3'!$I$14:$I$2000,MATCH('SPACELOG 11 BP'!BF$2,'SPACELOG 11 EMPRUNT 3'!$Z$14:$Z$2000,0)),0)</f>
        <v>0</v>
      </c>
      <c r="BG59" s="66">
        <f>IFERROR(INDEX('SPACELOG 11 EMPRUNT 3'!$I$14:$I$2000,MATCH('SPACELOG 11 BP'!BG$2,'SPACELOG 11 EMPRUNT 3'!$Z$14:$Z$2000,0)),0)</f>
        <v>0</v>
      </c>
      <c r="BH59" s="66">
        <f>IFERROR(INDEX('SPACELOG 11 EMPRUNT 3'!$I$14:$I$2000,MATCH('SPACELOG 11 BP'!BH$2,'SPACELOG 11 EMPRUNT 3'!$Z$14:$Z$2000,0)),0)</f>
        <v>0</v>
      </c>
      <c r="BI59" s="66">
        <f>IFERROR(INDEX('SPACELOG 11 EMPRUNT 3'!$I$14:$I$2000,MATCH('SPACELOG 11 BP'!BI$2,'SPACELOG 11 EMPRUNT 3'!$Z$14:$Z$2000,0)),0)</f>
        <v>0</v>
      </c>
      <c r="BJ59" s="66">
        <f>IFERROR(INDEX('SPACELOG 11 EMPRUNT 3'!$I$14:$I$2000,MATCH('SPACELOG 11 BP'!BJ$2,'SPACELOG 11 EMPRUNT 3'!$Z$14:$Z$2000,0)),0)</f>
        <v>0</v>
      </c>
      <c r="BK59" s="66">
        <f>IFERROR(INDEX('SPACELOG 11 EMPRUNT 3'!$I$14:$I$2000,MATCH('SPACELOG 11 BP'!BK$2,'SPACELOG 11 EMPRUNT 3'!$Z$14:$Z$2000,0)),0)</f>
        <v>0</v>
      </c>
      <c r="BL59" s="66">
        <f>IFERROR(INDEX('SPACELOG 11 EMPRUNT 3'!$I$14:$I$2000,MATCH('SPACELOG 11 BP'!BL$2,'SPACELOG 11 EMPRUNT 3'!$Z$14:$Z$2000,0)),0)</f>
        <v>0</v>
      </c>
      <c r="BM59" s="66">
        <f>IFERROR(INDEX('SPACELOG 11 EMPRUNT 3'!$I$14:$I$2000,MATCH('SPACELOG 11 BP'!BM$2,'SPACELOG 11 EMPRUNT 3'!$Z$14:$Z$2000,0)),0)</f>
        <v>0</v>
      </c>
      <c r="BN59" s="66">
        <f>IFERROR(INDEX('SPACELOG 11 EMPRUNT 3'!$I$14:$I$2000,MATCH('SPACELOG 11 BP'!BN$2,'SPACELOG 11 EMPRUNT 3'!$Z$14:$Z$2000,0)),0)</f>
        <v>0</v>
      </c>
      <c r="BO59" s="66">
        <f>IFERROR(INDEX('SPACELOG 11 EMPRUNT 3'!$I$14:$I$2000,MATCH('SPACELOG 11 BP'!BO$2,'SPACELOG 11 EMPRUNT 3'!$Z$14:$Z$2000,0)),0)</f>
        <v>0</v>
      </c>
      <c r="BP59" s="66">
        <f>IFERROR(INDEX('SPACELOG 11 EMPRUNT 3'!$I$14:$I$2000,MATCH('SPACELOG 11 BP'!BP$2,'SPACELOG 11 EMPRUNT 3'!$Z$14:$Z$2000,0)),0)</f>
        <v>0</v>
      </c>
      <c r="BQ59" s="66">
        <f>IFERROR(INDEX('SPACELOG 11 EMPRUNT 3'!$I$14:$I$2000,MATCH('SPACELOG 11 BP'!BQ$2,'SPACELOG 11 EMPRUNT 3'!$Z$14:$Z$2000,0)),0)</f>
        <v>0</v>
      </c>
      <c r="BR59" s="75">
        <f>SUM(BF59:BQ59)</f>
        <v>0</v>
      </c>
      <c r="BS59" s="66">
        <f>IFERROR(INDEX('SPACELOG 11 EMPRUNT 3'!$I$14:$I$2000,MATCH('SPACELOG 11 BP'!BS$2,'SPACELOG 11 EMPRUNT 3'!$Z$14:$Z$2000,0)),0)</f>
        <v>0</v>
      </c>
      <c r="BT59" s="66">
        <f>IFERROR(INDEX('SPACELOG 11 EMPRUNT 3'!$I$14:$I$2000,MATCH('SPACELOG 11 BP'!BT$2,'SPACELOG 11 EMPRUNT 3'!$Z$14:$Z$2000,0)),0)</f>
        <v>0</v>
      </c>
      <c r="BU59" s="66">
        <f>IFERROR(INDEX('SPACELOG 11 EMPRUNT 3'!$I$14:$I$2000,MATCH('SPACELOG 11 BP'!BU$2,'SPACELOG 11 EMPRUNT 3'!$Z$14:$Z$2000,0)),0)</f>
        <v>0</v>
      </c>
      <c r="BV59" s="66">
        <f>IFERROR(INDEX('SPACELOG 11 EMPRUNT 3'!$I$14:$I$2000,MATCH('SPACELOG 11 BP'!BV$2,'SPACELOG 11 EMPRUNT 3'!$Z$14:$Z$2000,0)),0)</f>
        <v>0</v>
      </c>
      <c r="BW59" s="66">
        <f>IFERROR(INDEX('SPACELOG 11 EMPRUNT 3'!$I$14:$I$2000,MATCH('SPACELOG 11 BP'!BW$2,'SPACELOG 11 EMPRUNT 3'!$Z$14:$Z$2000,0)),0)</f>
        <v>0</v>
      </c>
      <c r="BX59" s="66">
        <f>IFERROR(INDEX('SPACELOG 11 EMPRUNT 3'!$I$14:$I$2000,MATCH('SPACELOG 11 BP'!BX$2,'SPACELOG 11 EMPRUNT 3'!$Z$14:$Z$2000,0)),0)</f>
        <v>0</v>
      </c>
      <c r="BY59" s="66">
        <f>IFERROR(INDEX('SPACELOG 11 EMPRUNT 3'!$I$14:$I$2000,MATCH('SPACELOG 11 BP'!BY$2,'SPACELOG 11 EMPRUNT 3'!$Z$14:$Z$2000,0)),0)</f>
        <v>0</v>
      </c>
      <c r="BZ59" s="66">
        <f>IFERROR(INDEX('SPACELOG 11 EMPRUNT 3'!$I$14:$I$2000,MATCH('SPACELOG 11 BP'!BZ$2,'SPACELOG 11 EMPRUNT 3'!$Z$14:$Z$2000,0)),0)</f>
        <v>0</v>
      </c>
      <c r="CA59" s="66">
        <f>IFERROR(INDEX('SPACELOG 11 EMPRUNT 3'!$I$14:$I$2000,MATCH('SPACELOG 11 BP'!CA$2,'SPACELOG 11 EMPRUNT 3'!$Z$14:$Z$2000,0)),0)</f>
        <v>0</v>
      </c>
      <c r="CB59" s="66">
        <f>IFERROR(INDEX('SPACELOG 11 EMPRUNT 3'!$I$14:$I$2000,MATCH('SPACELOG 11 BP'!CB$2,'SPACELOG 11 EMPRUNT 3'!$Z$14:$Z$2000,0)),0)</f>
        <v>0</v>
      </c>
      <c r="CC59" s="66">
        <f>IFERROR(INDEX('SPACELOG 11 EMPRUNT 3'!$I$14:$I$2000,MATCH('SPACELOG 11 BP'!CC$2,'SPACELOG 11 EMPRUNT 3'!$Z$14:$Z$2000,0)),0)</f>
        <v>0</v>
      </c>
      <c r="CD59" s="66">
        <f>IFERROR(INDEX('SPACELOG 11 EMPRUNT 3'!$I$14:$I$2000,MATCH('SPACELOG 11 BP'!CD$2,'SPACELOG 11 EMPRUNT 3'!$Z$14:$Z$2000,0)),0)</f>
        <v>0</v>
      </c>
      <c r="CE59" s="75">
        <f>SUM(BS59:CD59)</f>
        <v>0</v>
      </c>
      <c r="CF59" s="66">
        <f>IFERROR(INDEX('SPACELOG 11 EMPRUNT 3'!$I$14:$I$2000,MATCH('SPACELOG 11 BP'!CF$2,'SPACELOG 11 EMPRUNT 3'!$Z$14:$Z$2000,0)),0)</f>
        <v>0</v>
      </c>
      <c r="CG59" s="66">
        <f>IFERROR(INDEX('SPACELOG 11 EMPRUNT 3'!$I$14:$I$2000,MATCH('SPACELOG 11 BP'!CG$2,'SPACELOG 11 EMPRUNT 3'!$Z$14:$Z$2000,0)),0)</f>
        <v>0</v>
      </c>
      <c r="CH59" s="66">
        <f>IFERROR(INDEX('SPACELOG 11 EMPRUNT 3'!$I$14:$I$2000,MATCH('SPACELOG 11 BP'!CH$2,'SPACELOG 11 EMPRUNT 3'!$Z$14:$Z$2000,0)),0)</f>
        <v>0</v>
      </c>
      <c r="CI59" s="66">
        <f>IFERROR(INDEX('SPACELOG 11 EMPRUNT 3'!$I$14:$I$2000,MATCH('SPACELOG 11 BP'!CI$2,'SPACELOG 11 EMPRUNT 3'!$Z$14:$Z$2000,0)),0)</f>
        <v>0</v>
      </c>
      <c r="CJ59" s="66">
        <f>IFERROR(INDEX('SPACELOG 11 EMPRUNT 3'!$I$14:$I$2000,MATCH('SPACELOG 11 BP'!CJ$2,'SPACELOG 11 EMPRUNT 3'!$Z$14:$Z$2000,0)),0)</f>
        <v>0</v>
      </c>
      <c r="CK59" s="66">
        <f>IFERROR(INDEX('SPACELOG 11 EMPRUNT 3'!$I$14:$I$2000,MATCH('SPACELOG 11 BP'!CK$2,'SPACELOG 11 EMPRUNT 3'!$Z$14:$Z$2000,0)),0)</f>
        <v>0</v>
      </c>
      <c r="CL59" s="66">
        <f>IFERROR(INDEX('SPACELOG 11 EMPRUNT 3'!$I$14:$I$2000,MATCH('SPACELOG 11 BP'!CL$2,'SPACELOG 11 EMPRUNT 3'!$Z$14:$Z$2000,0)),0)</f>
        <v>0</v>
      </c>
      <c r="CM59" s="66">
        <f>IFERROR(INDEX('SPACELOG 11 EMPRUNT 3'!$I$14:$I$2000,MATCH('SPACELOG 11 BP'!CM$2,'SPACELOG 11 EMPRUNT 3'!$Z$14:$Z$2000,0)),0)</f>
        <v>0</v>
      </c>
      <c r="CN59" s="66">
        <f>IFERROR(INDEX('SPACELOG 11 EMPRUNT 3'!$I$14:$I$2000,MATCH('SPACELOG 11 BP'!CN$2,'SPACELOG 11 EMPRUNT 3'!$Z$14:$Z$2000,0)),0)</f>
        <v>0</v>
      </c>
      <c r="CO59" s="66">
        <f>IFERROR(INDEX('SPACELOG 11 EMPRUNT 3'!$I$14:$I$2000,MATCH('SPACELOG 11 BP'!CO$2,'SPACELOG 11 EMPRUNT 3'!$Z$14:$Z$2000,0)),0)</f>
        <v>0</v>
      </c>
      <c r="CP59" s="66">
        <f>IFERROR(INDEX('SPACELOG 11 EMPRUNT 3'!$I$14:$I$2000,MATCH('SPACELOG 11 BP'!CP$2,'SPACELOG 11 EMPRUNT 3'!$Z$14:$Z$2000,0)),0)</f>
        <v>0</v>
      </c>
      <c r="CQ59" s="66">
        <f>IFERROR(INDEX('SPACELOG 11 EMPRUNT 3'!$I$14:$I$2000,MATCH('SPACELOG 11 BP'!CQ$2,'SPACELOG 11 EMPRUNT 3'!$Z$14:$Z$2000,0)),0)</f>
        <v>0</v>
      </c>
      <c r="CR59" s="75">
        <f>SUM(CF59:CQ59)</f>
        <v>0</v>
      </c>
      <c r="CS59" s="66">
        <f>IFERROR(INDEX('SPACELOG 11 EMPRUNT 3'!$I$14:$I$2000,MATCH('SPACELOG 11 BP'!CS$2,'SPACELOG 11 EMPRUNT 3'!$Z$14:$Z$2000,0)),0)</f>
        <v>0</v>
      </c>
      <c r="CT59" s="66">
        <f>IFERROR(INDEX('SPACELOG 11 EMPRUNT 3'!$I$14:$I$2000,MATCH('SPACELOG 11 BP'!CT$2,'SPACELOG 11 EMPRUNT 3'!$Z$14:$Z$2000,0)),0)</f>
        <v>0</v>
      </c>
      <c r="CU59" s="66">
        <f>IFERROR(INDEX('SPACELOG 11 EMPRUNT 3'!$I$14:$I$2000,MATCH('SPACELOG 11 BP'!CU$2,'SPACELOG 11 EMPRUNT 3'!$Z$14:$Z$2000,0)),0)</f>
        <v>0</v>
      </c>
      <c r="CV59" s="66">
        <f>IFERROR(INDEX('SPACELOG 11 EMPRUNT 3'!$I$14:$I$2000,MATCH('SPACELOG 11 BP'!CV$2,'SPACELOG 11 EMPRUNT 3'!$Z$14:$Z$2000,0)),0)</f>
        <v>0</v>
      </c>
      <c r="CW59" s="66">
        <f>IFERROR(INDEX('SPACELOG 11 EMPRUNT 3'!$I$14:$I$2000,MATCH('SPACELOG 11 BP'!CW$2,'SPACELOG 11 EMPRUNT 3'!$Z$14:$Z$2000,0)),0)</f>
        <v>0</v>
      </c>
      <c r="CX59" s="66">
        <f>IFERROR(INDEX('SPACELOG 11 EMPRUNT 3'!$I$14:$I$2000,MATCH('SPACELOG 11 BP'!CX$2,'SPACELOG 11 EMPRUNT 3'!$Z$14:$Z$2000,0)),0)</f>
        <v>0</v>
      </c>
      <c r="CY59" s="66">
        <f>IFERROR(INDEX('SPACELOG 11 EMPRUNT 3'!$I$14:$I$2000,MATCH('SPACELOG 11 BP'!CY$2,'SPACELOG 11 EMPRUNT 3'!$Z$14:$Z$2000,0)),0)</f>
        <v>0</v>
      </c>
      <c r="CZ59" s="66">
        <f>IFERROR(INDEX('SPACELOG 11 EMPRUNT 3'!$I$14:$I$2000,MATCH('SPACELOG 11 BP'!CZ$2,'SPACELOG 11 EMPRUNT 3'!$Z$14:$Z$2000,0)),0)</f>
        <v>0</v>
      </c>
      <c r="DA59" s="66">
        <f>IFERROR(INDEX('SPACELOG 11 EMPRUNT 3'!$I$14:$I$2000,MATCH('SPACELOG 11 BP'!DA$2,'SPACELOG 11 EMPRUNT 3'!$Z$14:$Z$2000,0)),0)</f>
        <v>0</v>
      </c>
      <c r="DB59" s="66">
        <f>IFERROR(INDEX('SPACELOG 11 EMPRUNT 3'!$I$14:$I$2000,MATCH('SPACELOG 11 BP'!DB$2,'SPACELOG 11 EMPRUNT 3'!$Z$14:$Z$2000,0)),0)</f>
        <v>0</v>
      </c>
      <c r="DC59" s="66">
        <f>IFERROR(INDEX('SPACELOG 11 EMPRUNT 3'!$I$14:$I$2000,MATCH('SPACELOG 11 BP'!DC$2,'SPACELOG 11 EMPRUNT 3'!$Z$14:$Z$2000,0)),0)</f>
        <v>0</v>
      </c>
      <c r="DD59" s="66">
        <f>IFERROR(INDEX('SPACELOG 11 EMPRUNT 3'!$I$14:$I$2000,MATCH('SPACELOG 11 BP'!DD$2,'SPACELOG 11 EMPRUNT 3'!$Z$14:$Z$2000,0)),0)</f>
        <v>0</v>
      </c>
      <c r="DE59" s="75">
        <f>SUM(CS59:DD59)</f>
        <v>0</v>
      </c>
      <c r="DF59" s="66">
        <f>IFERROR(INDEX('SPACELOG 11 EMPRUNT 3'!$I$14:$I$2000,MATCH('SPACELOG 11 BP'!DF$2,'SPACELOG 11 EMPRUNT 3'!$Z$14:$Z$2000,0)),0)</f>
        <v>0</v>
      </c>
      <c r="DG59" s="66">
        <f>IFERROR(INDEX('SPACELOG 11 EMPRUNT 3'!$I$14:$I$2000,MATCH('SPACELOG 11 BP'!DG$2,'SPACELOG 11 EMPRUNT 3'!$Z$14:$Z$2000,0)),0)</f>
        <v>0</v>
      </c>
      <c r="DH59" s="66">
        <f>IFERROR(INDEX('SPACELOG 11 EMPRUNT 3'!$I$14:$I$2000,MATCH('SPACELOG 11 BP'!DH$2,'SPACELOG 11 EMPRUNT 3'!$Z$14:$Z$2000,0)),0)</f>
        <v>0</v>
      </c>
      <c r="DI59" s="66">
        <f>IFERROR(INDEX('SPACELOG 11 EMPRUNT 3'!$I$14:$I$2000,MATCH('SPACELOG 11 BP'!DI$2,'SPACELOG 11 EMPRUNT 3'!$Z$14:$Z$2000,0)),0)</f>
        <v>0</v>
      </c>
      <c r="DJ59" s="66">
        <f>IFERROR(INDEX('SPACELOG 11 EMPRUNT 3'!$I$14:$I$2000,MATCH('SPACELOG 11 BP'!DJ$2,'SPACELOG 11 EMPRUNT 3'!$Z$14:$Z$2000,0)),0)</f>
        <v>0</v>
      </c>
      <c r="DK59" s="66">
        <f>IFERROR(INDEX('SPACELOG 11 EMPRUNT 3'!$I$14:$I$2000,MATCH('SPACELOG 11 BP'!DK$2,'SPACELOG 11 EMPRUNT 3'!$Z$14:$Z$2000,0)),0)</f>
        <v>0</v>
      </c>
      <c r="DL59" s="66">
        <f>IFERROR(INDEX('SPACELOG 11 EMPRUNT 3'!$I$14:$I$2000,MATCH('SPACELOG 11 BP'!DL$2,'SPACELOG 11 EMPRUNT 3'!$Z$14:$Z$2000,0)),0)</f>
        <v>0</v>
      </c>
      <c r="DM59" s="66">
        <f>IFERROR(INDEX('SPACELOG 11 EMPRUNT 3'!$I$14:$I$2000,MATCH('SPACELOG 11 BP'!DM$2,'SPACELOG 11 EMPRUNT 3'!$Z$14:$Z$2000,0)),0)</f>
        <v>0</v>
      </c>
      <c r="DN59" s="66">
        <f>IFERROR(INDEX('SPACELOG 11 EMPRUNT 3'!$I$14:$I$2000,MATCH('SPACELOG 11 BP'!DN$2,'SPACELOG 11 EMPRUNT 3'!$Z$14:$Z$2000,0)),0)</f>
        <v>0</v>
      </c>
      <c r="DO59" s="66">
        <f>IFERROR(INDEX('SPACELOG 11 EMPRUNT 3'!$I$14:$I$2000,MATCH('SPACELOG 11 BP'!DO$2,'SPACELOG 11 EMPRUNT 3'!$Z$14:$Z$2000,0)),0)</f>
        <v>0</v>
      </c>
      <c r="DP59" s="66">
        <f>IFERROR(INDEX('SPACELOG 11 EMPRUNT 3'!$I$14:$I$2000,MATCH('SPACELOG 11 BP'!DP$2,'SPACELOG 11 EMPRUNT 3'!$Z$14:$Z$2000,0)),0)</f>
        <v>0</v>
      </c>
      <c r="DQ59" s="66">
        <f>IFERROR(INDEX('SPACELOG 11 EMPRUNT 3'!$I$14:$I$2000,MATCH('SPACELOG 11 BP'!DQ$2,'SPACELOG 11 EMPRUNT 3'!$Z$14:$Z$2000,0)),0)</f>
        <v>0</v>
      </c>
      <c r="DR59" s="75">
        <f>SUM(DF59:DQ59)</f>
        <v>0</v>
      </c>
      <c r="DS59" s="66">
        <f>IFERROR(INDEX('SPACELOG 11 EMPRUNT 3'!$I$14:$I$2000,MATCH('SPACELOG 11 BP'!DS$2,'SPACELOG 11 EMPRUNT 3'!$Z$14:$Z$2000,0)),0)</f>
        <v>0</v>
      </c>
      <c r="DT59" s="66">
        <f>IFERROR(INDEX('SPACELOG 11 EMPRUNT 3'!$I$14:$I$2000,MATCH('SPACELOG 11 BP'!DT$2,'SPACELOG 11 EMPRUNT 3'!$Z$14:$Z$2000,0)),0)</f>
        <v>0</v>
      </c>
      <c r="DU59" s="66">
        <f>IFERROR(INDEX('SPACELOG 11 EMPRUNT 3'!$I$14:$I$2000,MATCH('SPACELOG 11 BP'!DU$2,'SPACELOG 11 EMPRUNT 3'!$Z$14:$Z$2000,0)),0)</f>
        <v>0</v>
      </c>
      <c r="DV59" s="66">
        <f>IFERROR(INDEX('SPACELOG 11 EMPRUNT 3'!$I$14:$I$2000,MATCH('SPACELOG 11 BP'!DV$2,'SPACELOG 11 EMPRUNT 3'!$Z$14:$Z$2000,0)),0)</f>
        <v>0</v>
      </c>
      <c r="DW59" s="66">
        <f>IFERROR(INDEX('SPACELOG 11 EMPRUNT 3'!$I$14:$I$2000,MATCH('SPACELOG 11 BP'!DW$2,'SPACELOG 11 EMPRUNT 3'!$Z$14:$Z$2000,0)),0)</f>
        <v>0</v>
      </c>
      <c r="DX59" s="66">
        <f>IFERROR(INDEX('SPACELOG 11 EMPRUNT 3'!$I$14:$I$2000,MATCH('SPACELOG 11 BP'!DX$2,'SPACELOG 11 EMPRUNT 3'!$Z$14:$Z$2000,0)),0)</f>
        <v>0</v>
      </c>
      <c r="DY59" s="66">
        <f>IFERROR(INDEX('SPACELOG 11 EMPRUNT 3'!$I$14:$I$2000,MATCH('SPACELOG 11 BP'!DY$2,'SPACELOG 11 EMPRUNT 3'!$Z$14:$Z$2000,0)),0)</f>
        <v>0</v>
      </c>
      <c r="DZ59" s="66">
        <f>IFERROR(INDEX('SPACELOG 11 EMPRUNT 3'!$I$14:$I$2000,MATCH('SPACELOG 11 BP'!DZ$2,'SPACELOG 11 EMPRUNT 3'!$Z$14:$Z$2000,0)),0)</f>
        <v>0</v>
      </c>
      <c r="EA59" s="66">
        <f>IFERROR(INDEX('SPACELOG 11 EMPRUNT 3'!$I$14:$I$2000,MATCH('SPACELOG 11 BP'!EA$2,'SPACELOG 11 EMPRUNT 3'!$Z$14:$Z$2000,0)),0)</f>
        <v>0</v>
      </c>
      <c r="EB59" s="66">
        <f>IFERROR(INDEX('SPACELOG 11 EMPRUNT 3'!$I$14:$I$2000,MATCH('SPACELOG 11 BP'!EB$2,'SPACELOG 11 EMPRUNT 3'!$Z$14:$Z$2000,0)),0)</f>
        <v>0</v>
      </c>
      <c r="EC59" s="66">
        <f>IFERROR(INDEX('SPACELOG 11 EMPRUNT 3'!$I$14:$I$2000,MATCH('SPACELOG 11 BP'!EC$2,'SPACELOG 11 EMPRUNT 3'!$Z$14:$Z$2000,0)),0)</f>
        <v>0</v>
      </c>
      <c r="ED59" s="66">
        <f>IFERROR(INDEX('SPACELOG 11 EMPRUNT 3'!$I$14:$I$2000,MATCH('SPACELOG 11 BP'!ED$2,'SPACELOG 11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11 EMPRUNT 3'!I5</f>
        <v/>
      </c>
      <c r="D60" s="22" t="s">
        <v>102</v>
      </c>
      <c r="E60" s="79"/>
      <c r="F60" s="66">
        <f t="shared" ref="F60:Q60" si="179">F55-F57-F58-F59</f>
        <v>0</v>
      </c>
      <c r="G60" s="66">
        <f t="shared" si="179"/>
        <v>0</v>
      </c>
      <c r="H60" s="66">
        <f t="shared" si="179"/>
        <v>0</v>
      </c>
      <c r="I60" s="66">
        <f t="shared" si="179"/>
        <v>0</v>
      </c>
      <c r="J60" s="66">
        <f t="shared" si="179"/>
        <v>0</v>
      </c>
      <c r="K60" s="66">
        <f t="shared" si="179"/>
        <v>0</v>
      </c>
      <c r="L60" s="66">
        <f t="shared" si="179"/>
        <v>0</v>
      </c>
      <c r="M60" s="66">
        <f t="shared" si="179"/>
        <v>0</v>
      </c>
      <c r="N60" s="66">
        <f t="shared" si="179"/>
        <v>0</v>
      </c>
      <c r="O60" s="66">
        <f t="shared" si="179"/>
        <v>0</v>
      </c>
      <c r="P60" s="66">
        <f t="shared" si="179"/>
        <v>0</v>
      </c>
      <c r="Q60" s="66">
        <f t="shared" si="179"/>
        <v>0</v>
      </c>
      <c r="R60" s="75">
        <f>SUM(F60:Q60)</f>
        <v>0</v>
      </c>
      <c r="S60" s="66">
        <f t="shared" ref="S60:AD60" si="180">S55-S57-S58-S59</f>
        <v>0</v>
      </c>
      <c r="T60" s="66">
        <f t="shared" si="180"/>
        <v>0</v>
      </c>
      <c r="U60" s="66">
        <f t="shared" si="180"/>
        <v>0</v>
      </c>
      <c r="V60" s="66">
        <f t="shared" si="180"/>
        <v>0</v>
      </c>
      <c r="W60" s="66">
        <f t="shared" si="180"/>
        <v>0</v>
      </c>
      <c r="X60" s="66">
        <f t="shared" si="180"/>
        <v>0</v>
      </c>
      <c r="Y60" s="66">
        <f t="shared" si="180"/>
        <v>0</v>
      </c>
      <c r="Z60" s="66">
        <f t="shared" si="180"/>
        <v>0</v>
      </c>
      <c r="AA60" s="66">
        <f t="shared" si="180"/>
        <v>0</v>
      </c>
      <c r="AB60" s="66">
        <f t="shared" si="180"/>
        <v>0</v>
      </c>
      <c r="AC60" s="66">
        <f t="shared" si="180"/>
        <v>0</v>
      </c>
      <c r="AD60" s="66">
        <f t="shared" si="180"/>
        <v>0</v>
      </c>
      <c r="AE60" s="75">
        <f>SUM(S60:AD60)</f>
        <v>0</v>
      </c>
      <c r="AF60" s="66">
        <f t="shared" ref="AF60:AQ60" si="181">AF55-AF57-AF58-AF59</f>
        <v>0</v>
      </c>
      <c r="AG60" s="66">
        <f t="shared" si="181"/>
        <v>0</v>
      </c>
      <c r="AH60" s="66">
        <f t="shared" si="181"/>
        <v>0</v>
      </c>
      <c r="AI60" s="66">
        <f t="shared" si="181"/>
        <v>0</v>
      </c>
      <c r="AJ60" s="66">
        <f t="shared" si="181"/>
        <v>0</v>
      </c>
      <c r="AK60" s="66">
        <f t="shared" si="181"/>
        <v>0</v>
      </c>
      <c r="AL60" s="66">
        <f t="shared" si="181"/>
        <v>0</v>
      </c>
      <c r="AM60" s="66">
        <f t="shared" si="181"/>
        <v>0</v>
      </c>
      <c r="AN60" s="66">
        <f t="shared" si="181"/>
        <v>0</v>
      </c>
      <c r="AO60" s="66">
        <f t="shared" si="181"/>
        <v>0</v>
      </c>
      <c r="AP60" s="66">
        <f t="shared" si="181"/>
        <v>0</v>
      </c>
      <c r="AQ60" s="66">
        <f t="shared" si="181"/>
        <v>0</v>
      </c>
      <c r="AR60" s="75">
        <f>SUM(AF60:AQ60)</f>
        <v>0</v>
      </c>
      <c r="AS60" s="66">
        <f t="shared" ref="AS60:BD60" si="182">AS55-AS57-AS58-AS59</f>
        <v>0</v>
      </c>
      <c r="AT60" s="66">
        <f t="shared" si="182"/>
        <v>0</v>
      </c>
      <c r="AU60" s="66">
        <f t="shared" si="182"/>
        <v>0</v>
      </c>
      <c r="AV60" s="66">
        <f t="shared" si="182"/>
        <v>0</v>
      </c>
      <c r="AW60" s="66">
        <f t="shared" si="182"/>
        <v>0</v>
      </c>
      <c r="AX60" s="66">
        <f t="shared" si="182"/>
        <v>0</v>
      </c>
      <c r="AY60" s="66">
        <f t="shared" si="182"/>
        <v>0</v>
      </c>
      <c r="AZ60" s="66">
        <f t="shared" si="182"/>
        <v>0</v>
      </c>
      <c r="BA60" s="66">
        <f t="shared" si="182"/>
        <v>0</v>
      </c>
      <c r="BB60" s="66">
        <f t="shared" si="182"/>
        <v>0</v>
      </c>
      <c r="BC60" s="66">
        <f t="shared" si="182"/>
        <v>0</v>
      </c>
      <c r="BD60" s="66">
        <f t="shared" si="182"/>
        <v>0</v>
      </c>
      <c r="BE60" s="75">
        <f>SUM(AS60:BD60)</f>
        <v>0</v>
      </c>
      <c r="BF60" s="66">
        <f t="shared" ref="BF60:BQ60" si="183">BF55-BF57-BF58-BF59</f>
        <v>0</v>
      </c>
      <c r="BG60" s="66">
        <f t="shared" si="183"/>
        <v>0</v>
      </c>
      <c r="BH60" s="66">
        <f t="shared" si="183"/>
        <v>0</v>
      </c>
      <c r="BI60" s="66">
        <f t="shared" si="183"/>
        <v>0</v>
      </c>
      <c r="BJ60" s="66">
        <f t="shared" si="183"/>
        <v>0</v>
      </c>
      <c r="BK60" s="66">
        <f t="shared" si="183"/>
        <v>0</v>
      </c>
      <c r="BL60" s="66">
        <f t="shared" si="183"/>
        <v>0</v>
      </c>
      <c r="BM60" s="66">
        <f t="shared" si="183"/>
        <v>0</v>
      </c>
      <c r="BN60" s="66">
        <f t="shared" si="183"/>
        <v>0</v>
      </c>
      <c r="BO60" s="66">
        <f t="shared" si="183"/>
        <v>0</v>
      </c>
      <c r="BP60" s="66">
        <f t="shared" si="183"/>
        <v>0</v>
      </c>
      <c r="BQ60" s="66">
        <f t="shared" si="183"/>
        <v>0</v>
      </c>
      <c r="BR60" s="75">
        <f>SUM(BF60:BQ60)</f>
        <v>0</v>
      </c>
      <c r="BS60" s="66">
        <f t="shared" ref="BS60:CD60" si="184">BS55-BS57-BS58-BS59</f>
        <v>0</v>
      </c>
      <c r="BT60" s="66">
        <f t="shared" si="184"/>
        <v>0</v>
      </c>
      <c r="BU60" s="66">
        <f t="shared" si="184"/>
        <v>0</v>
      </c>
      <c r="BV60" s="66">
        <f t="shared" si="184"/>
        <v>0</v>
      </c>
      <c r="BW60" s="66">
        <f t="shared" si="184"/>
        <v>0</v>
      </c>
      <c r="BX60" s="66">
        <f t="shared" si="184"/>
        <v>0</v>
      </c>
      <c r="BY60" s="66">
        <f t="shared" si="184"/>
        <v>0</v>
      </c>
      <c r="BZ60" s="66">
        <f t="shared" si="184"/>
        <v>0</v>
      </c>
      <c r="CA60" s="66">
        <f t="shared" si="184"/>
        <v>0</v>
      </c>
      <c r="CB60" s="66">
        <f t="shared" si="184"/>
        <v>0</v>
      </c>
      <c r="CC60" s="66">
        <f t="shared" si="184"/>
        <v>0</v>
      </c>
      <c r="CD60" s="66">
        <f t="shared" si="184"/>
        <v>0</v>
      </c>
      <c r="CE60" s="75">
        <f>SUM(BS60:CD60)</f>
        <v>0</v>
      </c>
      <c r="CF60" s="66">
        <f t="shared" ref="CF60:CQ60" si="185">CF55-CF57-CF58-CF59</f>
        <v>0</v>
      </c>
      <c r="CG60" s="66">
        <f t="shared" si="185"/>
        <v>0</v>
      </c>
      <c r="CH60" s="66">
        <f t="shared" si="185"/>
        <v>0</v>
      </c>
      <c r="CI60" s="66">
        <f t="shared" si="185"/>
        <v>0</v>
      </c>
      <c r="CJ60" s="66">
        <f t="shared" si="185"/>
        <v>0</v>
      </c>
      <c r="CK60" s="66">
        <f t="shared" si="185"/>
        <v>0</v>
      </c>
      <c r="CL60" s="66">
        <f t="shared" si="185"/>
        <v>0</v>
      </c>
      <c r="CM60" s="66">
        <f t="shared" si="185"/>
        <v>0</v>
      </c>
      <c r="CN60" s="66">
        <f t="shared" si="185"/>
        <v>0</v>
      </c>
      <c r="CO60" s="66">
        <f t="shared" si="185"/>
        <v>0</v>
      </c>
      <c r="CP60" s="66">
        <f t="shared" si="185"/>
        <v>0</v>
      </c>
      <c r="CQ60" s="66">
        <f t="shared" si="185"/>
        <v>0</v>
      </c>
      <c r="CR60" s="75">
        <f>SUM(CF60:CQ60)</f>
        <v>0</v>
      </c>
      <c r="CS60" s="66">
        <f t="shared" ref="CS60:DD60" si="186">CS55-CS57-CS58-CS59</f>
        <v>0</v>
      </c>
      <c r="CT60" s="66">
        <f t="shared" si="186"/>
        <v>0</v>
      </c>
      <c r="CU60" s="66">
        <f t="shared" si="186"/>
        <v>0</v>
      </c>
      <c r="CV60" s="66">
        <f t="shared" si="186"/>
        <v>0</v>
      </c>
      <c r="CW60" s="66">
        <f t="shared" si="186"/>
        <v>0</v>
      </c>
      <c r="CX60" s="66">
        <f t="shared" si="186"/>
        <v>0</v>
      </c>
      <c r="CY60" s="66">
        <f t="shared" si="186"/>
        <v>0</v>
      </c>
      <c r="CZ60" s="66">
        <f t="shared" si="186"/>
        <v>0</v>
      </c>
      <c r="DA60" s="66">
        <f t="shared" si="186"/>
        <v>0</v>
      </c>
      <c r="DB60" s="66">
        <f t="shared" si="186"/>
        <v>0</v>
      </c>
      <c r="DC60" s="66">
        <f t="shared" si="186"/>
        <v>0</v>
      </c>
      <c r="DD60" s="66">
        <f t="shared" si="186"/>
        <v>0</v>
      </c>
      <c r="DE60" s="75">
        <f>SUM(CS60:DD60)</f>
        <v>0</v>
      </c>
      <c r="DF60" s="66">
        <f t="shared" ref="DF60:DQ60" si="187">DF55-DF57-DF58-DF59</f>
        <v>0</v>
      </c>
      <c r="DG60" s="66">
        <f t="shared" si="187"/>
        <v>0</v>
      </c>
      <c r="DH60" s="66">
        <f t="shared" si="187"/>
        <v>0</v>
      </c>
      <c r="DI60" s="66">
        <f t="shared" si="187"/>
        <v>0</v>
      </c>
      <c r="DJ60" s="66">
        <f t="shared" si="187"/>
        <v>0</v>
      </c>
      <c r="DK60" s="66">
        <f t="shared" si="187"/>
        <v>0</v>
      </c>
      <c r="DL60" s="66">
        <f t="shared" si="187"/>
        <v>0</v>
      </c>
      <c r="DM60" s="66">
        <f t="shared" si="187"/>
        <v>0</v>
      </c>
      <c r="DN60" s="66">
        <f t="shared" si="187"/>
        <v>0</v>
      </c>
      <c r="DO60" s="66">
        <f t="shared" si="187"/>
        <v>0</v>
      </c>
      <c r="DP60" s="66">
        <f t="shared" si="187"/>
        <v>0</v>
      </c>
      <c r="DQ60" s="66">
        <f t="shared" si="187"/>
        <v>0</v>
      </c>
      <c r="DR60" s="75">
        <f>SUM(DF60:DQ60)</f>
        <v>0</v>
      </c>
      <c r="DS60" s="66">
        <f t="shared" ref="DS60:ED60" si="188">DS55-DS57-DS58-DS59</f>
        <v>0</v>
      </c>
      <c r="DT60" s="66">
        <f t="shared" si="188"/>
        <v>0</v>
      </c>
      <c r="DU60" s="66">
        <f t="shared" si="188"/>
        <v>0</v>
      </c>
      <c r="DV60" s="66">
        <f t="shared" si="188"/>
        <v>0</v>
      </c>
      <c r="DW60" s="66">
        <f t="shared" si="188"/>
        <v>0</v>
      </c>
      <c r="DX60" s="66">
        <f t="shared" si="188"/>
        <v>0</v>
      </c>
      <c r="DY60" s="66">
        <f t="shared" si="188"/>
        <v>0</v>
      </c>
      <c r="DZ60" s="66">
        <f t="shared" si="188"/>
        <v>0</v>
      </c>
      <c r="EA60" s="66">
        <f t="shared" si="188"/>
        <v>0</v>
      </c>
      <c r="EB60" s="66">
        <f t="shared" si="188"/>
        <v>0</v>
      </c>
      <c r="EC60" s="66">
        <f t="shared" si="188"/>
        <v>0</v>
      </c>
      <c r="ED60" s="66">
        <f t="shared" si="188"/>
        <v>0</v>
      </c>
      <c r="EE60" s="75">
        <f>SUM(DS60:ED60)</f>
        <v>0</v>
      </c>
    </row>
    <row r="61" spans="1:135" x14ac:dyDescent="0.2">
      <c r="A61" s="82" t="s">
        <v>174</v>
      </c>
      <c r="B61" s="84">
        <f>'SPACELOG 11 EMPRUNT 3'!E9</f>
        <v>46631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89">IF(F60&gt;0,F60*$C$65,0)</f>
        <v>0</v>
      </c>
      <c r="G62" s="66">
        <f t="shared" si="189"/>
        <v>0</v>
      </c>
      <c r="H62" s="66">
        <f t="shared" si="189"/>
        <v>0</v>
      </c>
      <c r="I62" s="66">
        <f t="shared" si="189"/>
        <v>0</v>
      </c>
      <c r="J62" s="66">
        <f t="shared" si="189"/>
        <v>0</v>
      </c>
      <c r="K62" s="66">
        <f t="shared" si="189"/>
        <v>0</v>
      </c>
      <c r="L62" s="66">
        <f t="shared" si="189"/>
        <v>0</v>
      </c>
      <c r="M62" s="66">
        <f t="shared" si="189"/>
        <v>0</v>
      </c>
      <c r="N62" s="66">
        <f t="shared" si="189"/>
        <v>0</v>
      </c>
      <c r="O62" s="66">
        <f t="shared" si="189"/>
        <v>0</v>
      </c>
      <c r="P62" s="66">
        <f t="shared" si="189"/>
        <v>0</v>
      </c>
      <c r="Q62" s="66">
        <f t="shared" si="189"/>
        <v>0</v>
      </c>
      <c r="R62" s="75">
        <f>SUM(F62:Q62)</f>
        <v>0</v>
      </c>
      <c r="S62" s="66">
        <f t="shared" ref="S62:AD62" si="190">IF(S60&gt;0,S60*$C$65,0)</f>
        <v>0</v>
      </c>
      <c r="T62" s="66">
        <f t="shared" si="190"/>
        <v>0</v>
      </c>
      <c r="U62" s="66">
        <f t="shared" si="190"/>
        <v>0</v>
      </c>
      <c r="V62" s="66">
        <f t="shared" si="190"/>
        <v>0</v>
      </c>
      <c r="W62" s="66">
        <f t="shared" si="190"/>
        <v>0</v>
      </c>
      <c r="X62" s="66">
        <f t="shared" si="190"/>
        <v>0</v>
      </c>
      <c r="Y62" s="66">
        <f t="shared" si="190"/>
        <v>0</v>
      </c>
      <c r="Z62" s="66">
        <f t="shared" si="190"/>
        <v>0</v>
      </c>
      <c r="AA62" s="66">
        <f t="shared" si="190"/>
        <v>0</v>
      </c>
      <c r="AB62" s="66">
        <f t="shared" si="190"/>
        <v>0</v>
      </c>
      <c r="AC62" s="66">
        <f t="shared" si="190"/>
        <v>0</v>
      </c>
      <c r="AD62" s="66">
        <f t="shared" si="190"/>
        <v>0</v>
      </c>
      <c r="AE62" s="75">
        <f>SUM(S62:AD62)</f>
        <v>0</v>
      </c>
      <c r="AF62" s="66">
        <f t="shared" ref="AF62:AQ62" si="191">IF(AF60&gt;0,AF60*$C$65,0)</f>
        <v>0</v>
      </c>
      <c r="AG62" s="66">
        <f t="shared" si="191"/>
        <v>0</v>
      </c>
      <c r="AH62" s="66">
        <f t="shared" si="191"/>
        <v>0</v>
      </c>
      <c r="AI62" s="66">
        <f t="shared" si="191"/>
        <v>0</v>
      </c>
      <c r="AJ62" s="66">
        <f t="shared" si="191"/>
        <v>0</v>
      </c>
      <c r="AK62" s="66">
        <f t="shared" si="191"/>
        <v>0</v>
      </c>
      <c r="AL62" s="66">
        <f t="shared" si="191"/>
        <v>0</v>
      </c>
      <c r="AM62" s="66">
        <f t="shared" si="191"/>
        <v>0</v>
      </c>
      <c r="AN62" s="66">
        <f t="shared" si="191"/>
        <v>0</v>
      </c>
      <c r="AO62" s="66">
        <f t="shared" si="191"/>
        <v>0</v>
      </c>
      <c r="AP62" s="66">
        <f t="shared" si="191"/>
        <v>0</v>
      </c>
      <c r="AQ62" s="66">
        <f t="shared" si="191"/>
        <v>0</v>
      </c>
      <c r="AR62" s="75">
        <f>SUM(AF62:AQ62)</f>
        <v>0</v>
      </c>
      <c r="AS62" s="66">
        <f t="shared" ref="AS62:BD62" si="192">IF(AS60&gt;0,AS60*$C$65,0)</f>
        <v>0</v>
      </c>
      <c r="AT62" s="66">
        <f t="shared" si="192"/>
        <v>0</v>
      </c>
      <c r="AU62" s="66">
        <f t="shared" si="192"/>
        <v>0</v>
      </c>
      <c r="AV62" s="66">
        <f t="shared" si="192"/>
        <v>0</v>
      </c>
      <c r="AW62" s="66">
        <f t="shared" si="192"/>
        <v>0</v>
      </c>
      <c r="AX62" s="66">
        <f t="shared" si="192"/>
        <v>0</v>
      </c>
      <c r="AY62" s="66">
        <f t="shared" si="192"/>
        <v>0</v>
      </c>
      <c r="AZ62" s="66">
        <f t="shared" si="192"/>
        <v>0</v>
      </c>
      <c r="BA62" s="66">
        <f t="shared" si="192"/>
        <v>0</v>
      </c>
      <c r="BB62" s="66">
        <f t="shared" si="192"/>
        <v>0</v>
      </c>
      <c r="BC62" s="66">
        <f t="shared" si="192"/>
        <v>0</v>
      </c>
      <c r="BD62" s="66">
        <f t="shared" si="192"/>
        <v>0</v>
      </c>
      <c r="BE62" s="75">
        <f>SUM(AS62:BD62)</f>
        <v>0</v>
      </c>
      <c r="BF62" s="66">
        <f t="shared" ref="BF62:BQ62" si="193">IF(BF60&gt;0,BF60*$C$65,0)</f>
        <v>0</v>
      </c>
      <c r="BG62" s="66">
        <f t="shared" si="193"/>
        <v>0</v>
      </c>
      <c r="BH62" s="66">
        <f t="shared" si="193"/>
        <v>0</v>
      </c>
      <c r="BI62" s="66">
        <f t="shared" si="193"/>
        <v>0</v>
      </c>
      <c r="BJ62" s="66">
        <f t="shared" si="193"/>
        <v>0</v>
      </c>
      <c r="BK62" s="66">
        <f t="shared" si="193"/>
        <v>0</v>
      </c>
      <c r="BL62" s="66">
        <f t="shared" si="193"/>
        <v>0</v>
      </c>
      <c r="BM62" s="66">
        <f t="shared" si="193"/>
        <v>0</v>
      </c>
      <c r="BN62" s="66">
        <f t="shared" si="193"/>
        <v>0</v>
      </c>
      <c r="BO62" s="66">
        <f t="shared" si="193"/>
        <v>0</v>
      </c>
      <c r="BP62" s="66">
        <f t="shared" si="193"/>
        <v>0</v>
      </c>
      <c r="BQ62" s="66">
        <f t="shared" si="193"/>
        <v>0</v>
      </c>
      <c r="BR62" s="75">
        <f>SUM(BF62:BQ62)</f>
        <v>0</v>
      </c>
      <c r="BS62" s="66">
        <f t="shared" ref="BS62:CD62" si="194">IF(BS60&gt;0,BS60*$C$65,0)</f>
        <v>0</v>
      </c>
      <c r="BT62" s="66">
        <f t="shared" si="194"/>
        <v>0</v>
      </c>
      <c r="BU62" s="66">
        <f t="shared" si="194"/>
        <v>0</v>
      </c>
      <c r="BV62" s="66">
        <f t="shared" si="194"/>
        <v>0</v>
      </c>
      <c r="BW62" s="66">
        <f t="shared" si="194"/>
        <v>0</v>
      </c>
      <c r="BX62" s="66">
        <f t="shared" si="194"/>
        <v>0</v>
      </c>
      <c r="BY62" s="66">
        <f t="shared" si="194"/>
        <v>0</v>
      </c>
      <c r="BZ62" s="66">
        <f t="shared" si="194"/>
        <v>0</v>
      </c>
      <c r="CA62" s="66">
        <f t="shared" si="194"/>
        <v>0</v>
      </c>
      <c r="CB62" s="66">
        <f t="shared" si="194"/>
        <v>0</v>
      </c>
      <c r="CC62" s="66">
        <f t="shared" si="194"/>
        <v>0</v>
      </c>
      <c r="CD62" s="66">
        <f t="shared" si="194"/>
        <v>0</v>
      </c>
      <c r="CE62" s="75">
        <f>SUM(BS62:CD62)</f>
        <v>0</v>
      </c>
      <c r="CF62" s="66">
        <f t="shared" ref="CF62:CQ62" si="195">IF(CF60&gt;0,CF60*$C$65,0)</f>
        <v>0</v>
      </c>
      <c r="CG62" s="66">
        <f t="shared" si="195"/>
        <v>0</v>
      </c>
      <c r="CH62" s="66">
        <f t="shared" si="195"/>
        <v>0</v>
      </c>
      <c r="CI62" s="66">
        <f t="shared" si="195"/>
        <v>0</v>
      </c>
      <c r="CJ62" s="66">
        <f t="shared" si="195"/>
        <v>0</v>
      </c>
      <c r="CK62" s="66">
        <f t="shared" si="195"/>
        <v>0</v>
      </c>
      <c r="CL62" s="66">
        <f t="shared" si="195"/>
        <v>0</v>
      </c>
      <c r="CM62" s="66">
        <f t="shared" si="195"/>
        <v>0</v>
      </c>
      <c r="CN62" s="66">
        <f t="shared" si="195"/>
        <v>0</v>
      </c>
      <c r="CO62" s="66">
        <f t="shared" si="195"/>
        <v>0</v>
      </c>
      <c r="CP62" s="66">
        <f t="shared" si="195"/>
        <v>0</v>
      </c>
      <c r="CQ62" s="66">
        <f t="shared" si="195"/>
        <v>0</v>
      </c>
      <c r="CR62" s="75">
        <f>SUM(CF62:CQ62)</f>
        <v>0</v>
      </c>
      <c r="CS62" s="66">
        <f t="shared" ref="CS62:DD62" si="196">IF(CS60&gt;0,CS60*$C$65,0)</f>
        <v>0</v>
      </c>
      <c r="CT62" s="66">
        <f t="shared" si="196"/>
        <v>0</v>
      </c>
      <c r="CU62" s="66">
        <f t="shared" si="196"/>
        <v>0</v>
      </c>
      <c r="CV62" s="66">
        <f t="shared" si="196"/>
        <v>0</v>
      </c>
      <c r="CW62" s="66">
        <f t="shared" si="196"/>
        <v>0</v>
      </c>
      <c r="CX62" s="66">
        <f t="shared" si="196"/>
        <v>0</v>
      </c>
      <c r="CY62" s="66">
        <f t="shared" si="196"/>
        <v>0</v>
      </c>
      <c r="CZ62" s="66">
        <f t="shared" si="196"/>
        <v>0</v>
      </c>
      <c r="DA62" s="66">
        <f t="shared" si="196"/>
        <v>0</v>
      </c>
      <c r="DB62" s="66">
        <f t="shared" si="196"/>
        <v>0</v>
      </c>
      <c r="DC62" s="66">
        <f t="shared" si="196"/>
        <v>0</v>
      </c>
      <c r="DD62" s="66">
        <f t="shared" si="196"/>
        <v>0</v>
      </c>
      <c r="DE62" s="75">
        <f>SUM(CS62:DD62)</f>
        <v>0</v>
      </c>
      <c r="DF62" s="66">
        <f t="shared" ref="DF62:DQ62" si="197">IF(DF60&gt;0,DF60*$C$65,0)</f>
        <v>0</v>
      </c>
      <c r="DG62" s="66">
        <f t="shared" si="197"/>
        <v>0</v>
      </c>
      <c r="DH62" s="66">
        <f t="shared" si="197"/>
        <v>0</v>
      </c>
      <c r="DI62" s="66">
        <f t="shared" si="197"/>
        <v>0</v>
      </c>
      <c r="DJ62" s="66">
        <f t="shared" si="197"/>
        <v>0</v>
      </c>
      <c r="DK62" s="66">
        <f t="shared" si="197"/>
        <v>0</v>
      </c>
      <c r="DL62" s="66">
        <f t="shared" si="197"/>
        <v>0</v>
      </c>
      <c r="DM62" s="66">
        <f t="shared" si="197"/>
        <v>0</v>
      </c>
      <c r="DN62" s="66">
        <f t="shared" si="197"/>
        <v>0</v>
      </c>
      <c r="DO62" s="66">
        <f t="shared" si="197"/>
        <v>0</v>
      </c>
      <c r="DP62" s="66">
        <f t="shared" si="197"/>
        <v>0</v>
      </c>
      <c r="DQ62" s="66">
        <f t="shared" si="197"/>
        <v>0</v>
      </c>
      <c r="DR62" s="75">
        <f>SUM(DF62:DQ62)</f>
        <v>0</v>
      </c>
      <c r="DS62" s="66">
        <f t="shared" ref="DS62:ED62" si="198">IF(DS60&gt;0,DS60*$C$65,0)</f>
        <v>0</v>
      </c>
      <c r="DT62" s="66">
        <f t="shared" si="198"/>
        <v>0</v>
      </c>
      <c r="DU62" s="66">
        <f t="shared" si="198"/>
        <v>0</v>
      </c>
      <c r="DV62" s="66">
        <f t="shared" si="198"/>
        <v>0</v>
      </c>
      <c r="DW62" s="66">
        <f t="shared" si="198"/>
        <v>0</v>
      </c>
      <c r="DX62" s="66">
        <f t="shared" si="198"/>
        <v>0</v>
      </c>
      <c r="DY62" s="66">
        <f t="shared" si="198"/>
        <v>0</v>
      </c>
      <c r="DZ62" s="66">
        <f t="shared" si="198"/>
        <v>0</v>
      </c>
      <c r="EA62" s="66">
        <f t="shared" si="198"/>
        <v>0</v>
      </c>
      <c r="EB62" s="66">
        <f t="shared" si="198"/>
        <v>0</v>
      </c>
      <c r="EC62" s="66">
        <f t="shared" si="198"/>
        <v>0</v>
      </c>
      <c r="ED62" s="66">
        <f t="shared" si="198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199">F60-F62</f>
        <v>0</v>
      </c>
      <c r="G64" s="66">
        <f t="shared" si="199"/>
        <v>0</v>
      </c>
      <c r="H64" s="66">
        <f t="shared" si="199"/>
        <v>0</v>
      </c>
      <c r="I64" s="66">
        <f t="shared" si="199"/>
        <v>0</v>
      </c>
      <c r="J64" s="66">
        <f t="shared" si="199"/>
        <v>0</v>
      </c>
      <c r="K64" s="66">
        <f t="shared" si="199"/>
        <v>0</v>
      </c>
      <c r="L64" s="66">
        <f t="shared" si="199"/>
        <v>0</v>
      </c>
      <c r="M64" s="66">
        <f t="shared" si="199"/>
        <v>0</v>
      </c>
      <c r="N64" s="66">
        <f t="shared" si="199"/>
        <v>0</v>
      </c>
      <c r="O64" s="66">
        <f t="shared" si="199"/>
        <v>0</v>
      </c>
      <c r="P64" s="66">
        <f t="shared" si="199"/>
        <v>0</v>
      </c>
      <c r="Q64" s="66">
        <f t="shared" si="199"/>
        <v>0</v>
      </c>
      <c r="R64" s="75">
        <f>SUM(F64:Q64)</f>
        <v>0</v>
      </c>
      <c r="S64" s="66">
        <f t="shared" ref="S64:AD64" si="200">S60-S62</f>
        <v>0</v>
      </c>
      <c r="T64" s="66">
        <f t="shared" si="200"/>
        <v>0</v>
      </c>
      <c r="U64" s="66">
        <f t="shared" si="200"/>
        <v>0</v>
      </c>
      <c r="V64" s="66">
        <f t="shared" si="200"/>
        <v>0</v>
      </c>
      <c r="W64" s="66">
        <f t="shared" si="200"/>
        <v>0</v>
      </c>
      <c r="X64" s="66">
        <f t="shared" si="200"/>
        <v>0</v>
      </c>
      <c r="Y64" s="66">
        <f t="shared" si="200"/>
        <v>0</v>
      </c>
      <c r="Z64" s="66">
        <f t="shared" si="200"/>
        <v>0</v>
      </c>
      <c r="AA64" s="66">
        <f t="shared" si="200"/>
        <v>0</v>
      </c>
      <c r="AB64" s="66">
        <f t="shared" si="200"/>
        <v>0</v>
      </c>
      <c r="AC64" s="66">
        <f t="shared" si="200"/>
        <v>0</v>
      </c>
      <c r="AD64" s="66">
        <f t="shared" si="200"/>
        <v>0</v>
      </c>
      <c r="AE64" s="75">
        <f>SUM(S64:AD64)</f>
        <v>0</v>
      </c>
      <c r="AF64" s="66">
        <f t="shared" ref="AF64:AQ64" si="201">AF60-AF62</f>
        <v>0</v>
      </c>
      <c r="AG64" s="66">
        <f t="shared" si="201"/>
        <v>0</v>
      </c>
      <c r="AH64" s="66">
        <f t="shared" si="201"/>
        <v>0</v>
      </c>
      <c r="AI64" s="66">
        <f t="shared" si="201"/>
        <v>0</v>
      </c>
      <c r="AJ64" s="66">
        <f t="shared" si="201"/>
        <v>0</v>
      </c>
      <c r="AK64" s="66">
        <f t="shared" si="201"/>
        <v>0</v>
      </c>
      <c r="AL64" s="66">
        <f t="shared" si="201"/>
        <v>0</v>
      </c>
      <c r="AM64" s="66">
        <f t="shared" si="201"/>
        <v>0</v>
      </c>
      <c r="AN64" s="66">
        <f t="shared" si="201"/>
        <v>0</v>
      </c>
      <c r="AO64" s="66">
        <f t="shared" si="201"/>
        <v>0</v>
      </c>
      <c r="AP64" s="66">
        <f t="shared" si="201"/>
        <v>0</v>
      </c>
      <c r="AQ64" s="66">
        <f t="shared" si="201"/>
        <v>0</v>
      </c>
      <c r="AR64" s="75">
        <f>SUM(AF64:AQ64)</f>
        <v>0</v>
      </c>
      <c r="AS64" s="66">
        <f t="shared" ref="AS64:BD64" si="202">AS60-AS62</f>
        <v>0</v>
      </c>
      <c r="AT64" s="66">
        <f t="shared" si="202"/>
        <v>0</v>
      </c>
      <c r="AU64" s="66">
        <f t="shared" si="202"/>
        <v>0</v>
      </c>
      <c r="AV64" s="66">
        <f t="shared" si="202"/>
        <v>0</v>
      </c>
      <c r="AW64" s="66">
        <f t="shared" si="202"/>
        <v>0</v>
      </c>
      <c r="AX64" s="66">
        <f t="shared" si="202"/>
        <v>0</v>
      </c>
      <c r="AY64" s="66">
        <f t="shared" si="202"/>
        <v>0</v>
      </c>
      <c r="AZ64" s="66">
        <f t="shared" si="202"/>
        <v>0</v>
      </c>
      <c r="BA64" s="66">
        <f t="shared" si="202"/>
        <v>0</v>
      </c>
      <c r="BB64" s="66">
        <f t="shared" si="202"/>
        <v>0</v>
      </c>
      <c r="BC64" s="66">
        <f t="shared" si="202"/>
        <v>0</v>
      </c>
      <c r="BD64" s="66">
        <f t="shared" si="202"/>
        <v>0</v>
      </c>
      <c r="BE64" s="75">
        <f>SUM(AS64:BD64)</f>
        <v>0</v>
      </c>
      <c r="BF64" s="66">
        <f t="shared" ref="BF64:BQ64" si="203">BF60-BF62</f>
        <v>0</v>
      </c>
      <c r="BG64" s="66">
        <f t="shared" si="203"/>
        <v>0</v>
      </c>
      <c r="BH64" s="66">
        <f t="shared" si="203"/>
        <v>0</v>
      </c>
      <c r="BI64" s="66">
        <f t="shared" si="203"/>
        <v>0</v>
      </c>
      <c r="BJ64" s="66">
        <f t="shared" si="203"/>
        <v>0</v>
      </c>
      <c r="BK64" s="66">
        <f t="shared" si="203"/>
        <v>0</v>
      </c>
      <c r="BL64" s="66">
        <f t="shared" si="203"/>
        <v>0</v>
      </c>
      <c r="BM64" s="66">
        <f t="shared" si="203"/>
        <v>0</v>
      </c>
      <c r="BN64" s="66">
        <f t="shared" si="203"/>
        <v>0</v>
      </c>
      <c r="BO64" s="66">
        <f t="shared" si="203"/>
        <v>0</v>
      </c>
      <c r="BP64" s="66">
        <f t="shared" si="203"/>
        <v>0</v>
      </c>
      <c r="BQ64" s="66">
        <f t="shared" si="203"/>
        <v>0</v>
      </c>
      <c r="BR64" s="75">
        <f>SUM(BF64:BQ64)</f>
        <v>0</v>
      </c>
      <c r="BS64" s="66">
        <f t="shared" ref="BS64:CD64" si="204">BS60-BS62</f>
        <v>0</v>
      </c>
      <c r="BT64" s="66">
        <f t="shared" si="204"/>
        <v>0</v>
      </c>
      <c r="BU64" s="66">
        <f t="shared" si="204"/>
        <v>0</v>
      </c>
      <c r="BV64" s="66">
        <f t="shared" si="204"/>
        <v>0</v>
      </c>
      <c r="BW64" s="66">
        <f t="shared" si="204"/>
        <v>0</v>
      </c>
      <c r="BX64" s="66">
        <f t="shared" si="204"/>
        <v>0</v>
      </c>
      <c r="BY64" s="66">
        <f t="shared" si="204"/>
        <v>0</v>
      </c>
      <c r="BZ64" s="66">
        <f t="shared" si="204"/>
        <v>0</v>
      </c>
      <c r="CA64" s="66">
        <f t="shared" si="204"/>
        <v>0</v>
      </c>
      <c r="CB64" s="66">
        <f t="shared" si="204"/>
        <v>0</v>
      </c>
      <c r="CC64" s="66">
        <f t="shared" si="204"/>
        <v>0</v>
      </c>
      <c r="CD64" s="66">
        <f t="shared" si="204"/>
        <v>0</v>
      </c>
      <c r="CE64" s="75">
        <f>SUM(BS64:CD64)</f>
        <v>0</v>
      </c>
      <c r="CF64" s="66">
        <f t="shared" ref="CF64:CQ64" si="205">CF60-CF62</f>
        <v>0</v>
      </c>
      <c r="CG64" s="66">
        <f t="shared" si="205"/>
        <v>0</v>
      </c>
      <c r="CH64" s="66">
        <f t="shared" si="205"/>
        <v>0</v>
      </c>
      <c r="CI64" s="66">
        <f t="shared" si="205"/>
        <v>0</v>
      </c>
      <c r="CJ64" s="66">
        <f t="shared" si="205"/>
        <v>0</v>
      </c>
      <c r="CK64" s="66">
        <f t="shared" si="205"/>
        <v>0</v>
      </c>
      <c r="CL64" s="66">
        <f t="shared" si="205"/>
        <v>0</v>
      </c>
      <c r="CM64" s="66">
        <f t="shared" si="205"/>
        <v>0</v>
      </c>
      <c r="CN64" s="66">
        <f t="shared" si="205"/>
        <v>0</v>
      </c>
      <c r="CO64" s="66">
        <f t="shared" si="205"/>
        <v>0</v>
      </c>
      <c r="CP64" s="66">
        <f t="shared" si="205"/>
        <v>0</v>
      </c>
      <c r="CQ64" s="66">
        <f t="shared" si="205"/>
        <v>0</v>
      </c>
      <c r="CR64" s="75">
        <f>SUM(CF64:CQ64)</f>
        <v>0</v>
      </c>
      <c r="CS64" s="66">
        <f t="shared" ref="CS64:DD64" si="206">CS60-CS62</f>
        <v>0</v>
      </c>
      <c r="CT64" s="66">
        <f t="shared" si="206"/>
        <v>0</v>
      </c>
      <c r="CU64" s="66">
        <f t="shared" si="206"/>
        <v>0</v>
      </c>
      <c r="CV64" s="66">
        <f t="shared" si="206"/>
        <v>0</v>
      </c>
      <c r="CW64" s="66">
        <f t="shared" si="206"/>
        <v>0</v>
      </c>
      <c r="CX64" s="66">
        <f t="shared" si="206"/>
        <v>0</v>
      </c>
      <c r="CY64" s="66">
        <f t="shared" si="206"/>
        <v>0</v>
      </c>
      <c r="CZ64" s="66">
        <f t="shared" si="206"/>
        <v>0</v>
      </c>
      <c r="DA64" s="66">
        <f t="shared" si="206"/>
        <v>0</v>
      </c>
      <c r="DB64" s="66">
        <f t="shared" si="206"/>
        <v>0</v>
      </c>
      <c r="DC64" s="66">
        <f t="shared" si="206"/>
        <v>0</v>
      </c>
      <c r="DD64" s="66">
        <f t="shared" si="206"/>
        <v>0</v>
      </c>
      <c r="DE64" s="75">
        <f>SUM(CS64:DD64)</f>
        <v>0</v>
      </c>
      <c r="DF64" s="66">
        <f t="shared" ref="DF64:DQ64" si="207">DF60-DF62</f>
        <v>0</v>
      </c>
      <c r="DG64" s="66">
        <f t="shared" si="207"/>
        <v>0</v>
      </c>
      <c r="DH64" s="66">
        <f t="shared" si="207"/>
        <v>0</v>
      </c>
      <c r="DI64" s="66">
        <f t="shared" si="207"/>
        <v>0</v>
      </c>
      <c r="DJ64" s="66">
        <f t="shared" si="207"/>
        <v>0</v>
      </c>
      <c r="DK64" s="66">
        <f t="shared" si="207"/>
        <v>0</v>
      </c>
      <c r="DL64" s="66">
        <f t="shared" si="207"/>
        <v>0</v>
      </c>
      <c r="DM64" s="66">
        <f t="shared" si="207"/>
        <v>0</v>
      </c>
      <c r="DN64" s="66">
        <f t="shared" si="207"/>
        <v>0</v>
      </c>
      <c r="DO64" s="66">
        <f t="shared" si="207"/>
        <v>0</v>
      </c>
      <c r="DP64" s="66">
        <f t="shared" si="207"/>
        <v>0</v>
      </c>
      <c r="DQ64" s="66">
        <f t="shared" si="207"/>
        <v>0</v>
      </c>
      <c r="DR64" s="75">
        <f>SUM(DF64:DQ64)</f>
        <v>0</v>
      </c>
      <c r="DS64" s="66">
        <f t="shared" ref="DS64:ED64" si="208">DS60-DS62</f>
        <v>0</v>
      </c>
      <c r="DT64" s="66">
        <f t="shared" si="208"/>
        <v>0</v>
      </c>
      <c r="DU64" s="66">
        <f t="shared" si="208"/>
        <v>0</v>
      </c>
      <c r="DV64" s="66">
        <f t="shared" si="208"/>
        <v>0</v>
      </c>
      <c r="DW64" s="66">
        <f t="shared" si="208"/>
        <v>0</v>
      </c>
      <c r="DX64" s="66">
        <f t="shared" si="208"/>
        <v>0</v>
      </c>
      <c r="DY64" s="66">
        <f t="shared" si="208"/>
        <v>0</v>
      </c>
      <c r="DZ64" s="66">
        <f t="shared" si="208"/>
        <v>0</v>
      </c>
      <c r="EA64" s="66">
        <f t="shared" si="208"/>
        <v>0</v>
      </c>
      <c r="EB64" s="66">
        <f t="shared" si="208"/>
        <v>0</v>
      </c>
      <c r="EC64" s="66">
        <f t="shared" si="208"/>
        <v>0</v>
      </c>
      <c r="ED64" s="66">
        <f t="shared" si="208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09">F7</f>
        <v>0</v>
      </c>
      <c r="G71" s="66">
        <f t="shared" si="209"/>
        <v>0</v>
      </c>
      <c r="H71" s="66">
        <f t="shared" si="209"/>
        <v>0</v>
      </c>
      <c r="I71" s="66">
        <f t="shared" si="209"/>
        <v>0</v>
      </c>
      <c r="J71" s="66">
        <f t="shared" si="209"/>
        <v>0</v>
      </c>
      <c r="K71" s="66">
        <f t="shared" si="209"/>
        <v>0</v>
      </c>
      <c r="L71" s="66">
        <f t="shared" si="209"/>
        <v>0</v>
      </c>
      <c r="M71" s="66">
        <f t="shared" si="209"/>
        <v>0</v>
      </c>
      <c r="N71" s="66">
        <f t="shared" si="209"/>
        <v>0</v>
      </c>
      <c r="O71" s="66">
        <f t="shared" si="209"/>
        <v>0</v>
      </c>
      <c r="P71" s="66">
        <f t="shared" si="209"/>
        <v>0</v>
      </c>
      <c r="Q71" s="66">
        <f t="shared" si="209"/>
        <v>0</v>
      </c>
      <c r="R71" s="75">
        <f>SUM(F71:Q71)</f>
        <v>0</v>
      </c>
      <c r="S71" s="66">
        <f t="shared" ref="S71:AD71" si="210">+S7</f>
        <v>0</v>
      </c>
      <c r="T71" s="66">
        <f t="shared" si="210"/>
        <v>0</v>
      </c>
      <c r="U71" s="66">
        <f t="shared" si="210"/>
        <v>0</v>
      </c>
      <c r="V71" s="66">
        <f t="shared" si="210"/>
        <v>0</v>
      </c>
      <c r="W71" s="66">
        <f t="shared" si="210"/>
        <v>0</v>
      </c>
      <c r="X71" s="66">
        <f t="shared" si="210"/>
        <v>0</v>
      </c>
      <c r="Y71" s="66">
        <f t="shared" si="210"/>
        <v>0</v>
      </c>
      <c r="Z71" s="66">
        <f t="shared" si="210"/>
        <v>0</v>
      </c>
      <c r="AA71" s="66">
        <f t="shared" si="210"/>
        <v>0</v>
      </c>
      <c r="AB71" s="66">
        <f t="shared" si="210"/>
        <v>0</v>
      </c>
      <c r="AC71" s="66">
        <f t="shared" si="210"/>
        <v>0</v>
      </c>
      <c r="AD71" s="66">
        <f t="shared" si="210"/>
        <v>0</v>
      </c>
      <c r="AE71" s="75">
        <f>SUM(S71:AD71)</f>
        <v>0</v>
      </c>
      <c r="AF71" s="66">
        <f t="shared" ref="AF71:AQ71" si="211">AF7</f>
        <v>0</v>
      </c>
      <c r="AG71" s="66">
        <f t="shared" si="211"/>
        <v>0</v>
      </c>
      <c r="AH71" s="66">
        <f t="shared" si="211"/>
        <v>0</v>
      </c>
      <c r="AI71" s="66">
        <f t="shared" si="211"/>
        <v>0</v>
      </c>
      <c r="AJ71" s="66">
        <f t="shared" si="211"/>
        <v>0</v>
      </c>
      <c r="AK71" s="66">
        <f t="shared" si="211"/>
        <v>0</v>
      </c>
      <c r="AL71" s="66">
        <f t="shared" si="211"/>
        <v>0</v>
      </c>
      <c r="AM71" s="66">
        <f t="shared" si="211"/>
        <v>0</v>
      </c>
      <c r="AN71" s="66">
        <f t="shared" si="211"/>
        <v>0</v>
      </c>
      <c r="AO71" s="66">
        <f t="shared" si="211"/>
        <v>0</v>
      </c>
      <c r="AP71" s="66">
        <f t="shared" si="211"/>
        <v>0</v>
      </c>
      <c r="AQ71" s="66">
        <f t="shared" si="211"/>
        <v>0</v>
      </c>
      <c r="AR71" s="75">
        <f>SUM(AF71:AQ71)</f>
        <v>0</v>
      </c>
      <c r="AS71" s="66">
        <f t="shared" ref="AS71:BD71" si="212">AS7</f>
        <v>0</v>
      </c>
      <c r="AT71" s="66">
        <f t="shared" si="212"/>
        <v>0</v>
      </c>
      <c r="AU71" s="66">
        <f t="shared" si="212"/>
        <v>0</v>
      </c>
      <c r="AV71" s="66">
        <f t="shared" si="212"/>
        <v>0</v>
      </c>
      <c r="AW71" s="66">
        <f t="shared" si="212"/>
        <v>0</v>
      </c>
      <c r="AX71" s="66">
        <f t="shared" si="212"/>
        <v>0</v>
      </c>
      <c r="AY71" s="66">
        <f t="shared" si="212"/>
        <v>0</v>
      </c>
      <c r="AZ71" s="66">
        <f t="shared" si="212"/>
        <v>0</v>
      </c>
      <c r="BA71" s="66">
        <f t="shared" si="212"/>
        <v>0</v>
      </c>
      <c r="BB71" s="66">
        <f t="shared" si="212"/>
        <v>0</v>
      </c>
      <c r="BC71" s="66">
        <f t="shared" si="212"/>
        <v>0</v>
      </c>
      <c r="BD71" s="66">
        <f t="shared" si="212"/>
        <v>0</v>
      </c>
      <c r="BE71" s="75">
        <f>SUM(AS71:BD71)</f>
        <v>0</v>
      </c>
      <c r="BF71" s="66">
        <f t="shared" ref="BF71:BQ71" si="213">BF7</f>
        <v>0</v>
      </c>
      <c r="BG71" s="66">
        <f t="shared" si="213"/>
        <v>0</v>
      </c>
      <c r="BH71" s="66">
        <f t="shared" si="213"/>
        <v>0</v>
      </c>
      <c r="BI71" s="66">
        <f t="shared" si="213"/>
        <v>0</v>
      </c>
      <c r="BJ71" s="66">
        <f t="shared" si="213"/>
        <v>0</v>
      </c>
      <c r="BK71" s="66">
        <f t="shared" si="213"/>
        <v>0</v>
      </c>
      <c r="BL71" s="66">
        <f t="shared" si="213"/>
        <v>0</v>
      </c>
      <c r="BM71" s="66">
        <f t="shared" si="213"/>
        <v>0</v>
      </c>
      <c r="BN71" s="66">
        <f t="shared" si="213"/>
        <v>0</v>
      </c>
      <c r="BO71" s="66">
        <f t="shared" si="213"/>
        <v>0</v>
      </c>
      <c r="BP71" s="66">
        <f t="shared" si="213"/>
        <v>0</v>
      </c>
      <c r="BQ71" s="66">
        <f t="shared" si="213"/>
        <v>0</v>
      </c>
      <c r="BR71" s="75">
        <f>SUM(BF71:BQ71)</f>
        <v>0</v>
      </c>
      <c r="BS71" s="66">
        <f t="shared" ref="BS71:CD71" si="214">BS7</f>
        <v>0</v>
      </c>
      <c r="BT71" s="66">
        <f t="shared" si="214"/>
        <v>0</v>
      </c>
      <c r="BU71" s="66">
        <f t="shared" si="214"/>
        <v>0</v>
      </c>
      <c r="BV71" s="66">
        <f t="shared" si="214"/>
        <v>0</v>
      </c>
      <c r="BW71" s="66">
        <f t="shared" si="214"/>
        <v>0</v>
      </c>
      <c r="BX71" s="66">
        <f t="shared" si="214"/>
        <v>0</v>
      </c>
      <c r="BY71" s="66">
        <f t="shared" si="214"/>
        <v>0</v>
      </c>
      <c r="BZ71" s="66">
        <f t="shared" si="214"/>
        <v>0</v>
      </c>
      <c r="CA71" s="66">
        <f t="shared" si="214"/>
        <v>0</v>
      </c>
      <c r="CB71" s="66">
        <f t="shared" si="214"/>
        <v>0</v>
      </c>
      <c r="CC71" s="66">
        <f t="shared" si="214"/>
        <v>0</v>
      </c>
      <c r="CD71" s="66">
        <f t="shared" si="214"/>
        <v>0</v>
      </c>
      <c r="CE71" s="75">
        <f>SUM(BS71:CD71)</f>
        <v>0</v>
      </c>
      <c r="CF71" s="66">
        <f t="shared" ref="CF71:CQ71" si="215">CF7</f>
        <v>0</v>
      </c>
      <c r="CG71" s="66">
        <f t="shared" si="215"/>
        <v>0</v>
      </c>
      <c r="CH71" s="66">
        <f t="shared" si="215"/>
        <v>0</v>
      </c>
      <c r="CI71" s="66">
        <f t="shared" si="215"/>
        <v>0</v>
      </c>
      <c r="CJ71" s="66">
        <f t="shared" si="215"/>
        <v>0</v>
      </c>
      <c r="CK71" s="66">
        <f t="shared" si="215"/>
        <v>0</v>
      </c>
      <c r="CL71" s="66">
        <f t="shared" si="215"/>
        <v>0</v>
      </c>
      <c r="CM71" s="66">
        <f t="shared" si="215"/>
        <v>0</v>
      </c>
      <c r="CN71" s="66">
        <f t="shared" si="215"/>
        <v>0</v>
      </c>
      <c r="CO71" s="66">
        <f t="shared" si="215"/>
        <v>0</v>
      </c>
      <c r="CP71" s="66">
        <f t="shared" si="215"/>
        <v>0</v>
      </c>
      <c r="CQ71" s="66">
        <f t="shared" si="215"/>
        <v>0</v>
      </c>
      <c r="CR71" s="75">
        <f>SUM(CF71:CQ71)</f>
        <v>0</v>
      </c>
      <c r="CS71" s="66">
        <f t="shared" ref="CS71:DD71" si="216">CS7</f>
        <v>0</v>
      </c>
      <c r="CT71" s="66">
        <f t="shared" si="216"/>
        <v>0</v>
      </c>
      <c r="CU71" s="66">
        <f t="shared" si="216"/>
        <v>0</v>
      </c>
      <c r="CV71" s="66">
        <f t="shared" si="216"/>
        <v>0</v>
      </c>
      <c r="CW71" s="66">
        <f t="shared" si="216"/>
        <v>0</v>
      </c>
      <c r="CX71" s="66">
        <f t="shared" si="216"/>
        <v>0</v>
      </c>
      <c r="CY71" s="66">
        <f t="shared" si="216"/>
        <v>0</v>
      </c>
      <c r="CZ71" s="66">
        <f t="shared" si="216"/>
        <v>0</v>
      </c>
      <c r="DA71" s="66">
        <f t="shared" si="216"/>
        <v>0</v>
      </c>
      <c r="DB71" s="66">
        <f t="shared" si="216"/>
        <v>0</v>
      </c>
      <c r="DC71" s="66">
        <f t="shared" si="216"/>
        <v>0</v>
      </c>
      <c r="DD71" s="66">
        <f t="shared" si="216"/>
        <v>0</v>
      </c>
      <c r="DE71" s="75">
        <f>SUM(CS71:DD71)</f>
        <v>0</v>
      </c>
      <c r="DF71" s="66">
        <f t="shared" ref="DF71:DQ71" si="217">DF7</f>
        <v>0</v>
      </c>
      <c r="DG71" s="66">
        <f t="shared" si="217"/>
        <v>0</v>
      </c>
      <c r="DH71" s="66">
        <f t="shared" si="217"/>
        <v>0</v>
      </c>
      <c r="DI71" s="66">
        <f t="shared" si="217"/>
        <v>0</v>
      </c>
      <c r="DJ71" s="66">
        <f t="shared" si="217"/>
        <v>0</v>
      </c>
      <c r="DK71" s="66">
        <f t="shared" si="217"/>
        <v>0</v>
      </c>
      <c r="DL71" s="66">
        <f t="shared" si="217"/>
        <v>0</v>
      </c>
      <c r="DM71" s="66">
        <f t="shared" si="217"/>
        <v>0</v>
      </c>
      <c r="DN71" s="66">
        <f t="shared" si="217"/>
        <v>0</v>
      </c>
      <c r="DO71" s="66">
        <f t="shared" si="217"/>
        <v>0</v>
      </c>
      <c r="DP71" s="66">
        <f t="shared" si="217"/>
        <v>0</v>
      </c>
      <c r="DQ71" s="66">
        <f t="shared" si="217"/>
        <v>0</v>
      </c>
      <c r="DR71" s="75">
        <f>SUM(DF71:DQ71)</f>
        <v>0</v>
      </c>
      <c r="DS71" s="66">
        <f t="shared" ref="DS71:ED71" si="218">DS7</f>
        <v>0</v>
      </c>
      <c r="DT71" s="66">
        <f t="shared" si="218"/>
        <v>0</v>
      </c>
      <c r="DU71" s="66">
        <f t="shared" si="218"/>
        <v>0</v>
      </c>
      <c r="DV71" s="66">
        <f t="shared" si="218"/>
        <v>0</v>
      </c>
      <c r="DW71" s="66">
        <f t="shared" si="218"/>
        <v>0</v>
      </c>
      <c r="DX71" s="66">
        <f t="shared" si="218"/>
        <v>0</v>
      </c>
      <c r="DY71" s="66">
        <f t="shared" si="218"/>
        <v>0</v>
      </c>
      <c r="DZ71" s="66">
        <f t="shared" si="218"/>
        <v>0</v>
      </c>
      <c r="EA71" s="66">
        <f t="shared" si="218"/>
        <v>0</v>
      </c>
      <c r="EB71" s="66">
        <f t="shared" si="218"/>
        <v>0</v>
      </c>
      <c r="EC71" s="66">
        <f t="shared" si="218"/>
        <v>0</v>
      </c>
      <c r="ED71" s="66">
        <f t="shared" si="218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19">F71*$C$75</f>
        <v>0</v>
      </c>
      <c r="G72" s="66">
        <f t="shared" si="219"/>
        <v>0</v>
      </c>
      <c r="H72" s="66">
        <f t="shared" si="219"/>
        <v>0</v>
      </c>
      <c r="I72" s="66">
        <f t="shared" si="219"/>
        <v>0</v>
      </c>
      <c r="J72" s="66">
        <f t="shared" si="219"/>
        <v>0</v>
      </c>
      <c r="K72" s="66">
        <f t="shared" si="219"/>
        <v>0</v>
      </c>
      <c r="L72" s="66">
        <f t="shared" si="219"/>
        <v>0</v>
      </c>
      <c r="M72" s="66">
        <f t="shared" si="219"/>
        <v>0</v>
      </c>
      <c r="N72" s="66">
        <f t="shared" si="219"/>
        <v>0</v>
      </c>
      <c r="O72" s="66">
        <f t="shared" si="219"/>
        <v>0</v>
      </c>
      <c r="P72" s="66">
        <f t="shared" si="219"/>
        <v>0</v>
      </c>
      <c r="Q72" s="66">
        <f t="shared" si="219"/>
        <v>0</v>
      </c>
      <c r="R72" s="75">
        <f>SUM(F72:Q72)</f>
        <v>0</v>
      </c>
      <c r="S72" s="66">
        <f t="shared" ref="S72:AD72" si="220">S71*$C$75</f>
        <v>0</v>
      </c>
      <c r="T72" s="66">
        <f t="shared" si="220"/>
        <v>0</v>
      </c>
      <c r="U72" s="66">
        <f t="shared" si="220"/>
        <v>0</v>
      </c>
      <c r="V72" s="66">
        <f t="shared" si="220"/>
        <v>0</v>
      </c>
      <c r="W72" s="66">
        <f t="shared" si="220"/>
        <v>0</v>
      </c>
      <c r="X72" s="66">
        <f t="shared" si="220"/>
        <v>0</v>
      </c>
      <c r="Y72" s="66">
        <f t="shared" si="220"/>
        <v>0</v>
      </c>
      <c r="Z72" s="66">
        <f t="shared" si="220"/>
        <v>0</v>
      </c>
      <c r="AA72" s="66">
        <f t="shared" si="220"/>
        <v>0</v>
      </c>
      <c r="AB72" s="66">
        <f t="shared" si="220"/>
        <v>0</v>
      </c>
      <c r="AC72" s="66">
        <f t="shared" si="220"/>
        <v>0</v>
      </c>
      <c r="AD72" s="66">
        <f t="shared" si="220"/>
        <v>0</v>
      </c>
      <c r="AE72" s="75">
        <f>SUM(S72:AD72)</f>
        <v>0</v>
      </c>
      <c r="AF72" s="66">
        <f t="shared" ref="AF72:AQ72" si="221">AF71*$C$75</f>
        <v>0</v>
      </c>
      <c r="AG72" s="66">
        <f t="shared" si="221"/>
        <v>0</v>
      </c>
      <c r="AH72" s="66">
        <f t="shared" si="221"/>
        <v>0</v>
      </c>
      <c r="AI72" s="66">
        <f t="shared" si="221"/>
        <v>0</v>
      </c>
      <c r="AJ72" s="66">
        <f t="shared" si="221"/>
        <v>0</v>
      </c>
      <c r="AK72" s="66">
        <f t="shared" si="221"/>
        <v>0</v>
      </c>
      <c r="AL72" s="66">
        <f t="shared" si="221"/>
        <v>0</v>
      </c>
      <c r="AM72" s="66">
        <f t="shared" si="221"/>
        <v>0</v>
      </c>
      <c r="AN72" s="66">
        <f t="shared" si="221"/>
        <v>0</v>
      </c>
      <c r="AO72" s="66">
        <f t="shared" si="221"/>
        <v>0</v>
      </c>
      <c r="AP72" s="66">
        <f t="shared" si="221"/>
        <v>0</v>
      </c>
      <c r="AQ72" s="66">
        <f t="shared" si="221"/>
        <v>0</v>
      </c>
      <c r="AR72" s="75">
        <f>SUM(AF72:AQ72)</f>
        <v>0</v>
      </c>
      <c r="AS72" s="66">
        <f t="shared" ref="AS72:BD72" si="222">AS71*$C$75</f>
        <v>0</v>
      </c>
      <c r="AT72" s="66">
        <f t="shared" si="222"/>
        <v>0</v>
      </c>
      <c r="AU72" s="66">
        <f t="shared" si="222"/>
        <v>0</v>
      </c>
      <c r="AV72" s="66">
        <f t="shared" si="222"/>
        <v>0</v>
      </c>
      <c r="AW72" s="66">
        <f t="shared" si="222"/>
        <v>0</v>
      </c>
      <c r="AX72" s="66">
        <f t="shared" si="222"/>
        <v>0</v>
      </c>
      <c r="AY72" s="66">
        <f t="shared" si="222"/>
        <v>0</v>
      </c>
      <c r="AZ72" s="66">
        <f t="shared" si="222"/>
        <v>0</v>
      </c>
      <c r="BA72" s="66">
        <f t="shared" si="222"/>
        <v>0</v>
      </c>
      <c r="BB72" s="66">
        <f t="shared" si="222"/>
        <v>0</v>
      </c>
      <c r="BC72" s="66">
        <f t="shared" si="222"/>
        <v>0</v>
      </c>
      <c r="BD72" s="66">
        <f t="shared" si="222"/>
        <v>0</v>
      </c>
      <c r="BE72" s="75">
        <f>SUM(AS72:BD72)</f>
        <v>0</v>
      </c>
      <c r="BF72" s="66">
        <f t="shared" ref="BF72:BQ72" si="223">BF71*$C$75</f>
        <v>0</v>
      </c>
      <c r="BG72" s="66">
        <f t="shared" si="223"/>
        <v>0</v>
      </c>
      <c r="BH72" s="66">
        <f t="shared" si="223"/>
        <v>0</v>
      </c>
      <c r="BI72" s="66">
        <f t="shared" si="223"/>
        <v>0</v>
      </c>
      <c r="BJ72" s="66">
        <f t="shared" si="223"/>
        <v>0</v>
      </c>
      <c r="BK72" s="66">
        <f t="shared" si="223"/>
        <v>0</v>
      </c>
      <c r="BL72" s="66">
        <f t="shared" si="223"/>
        <v>0</v>
      </c>
      <c r="BM72" s="66">
        <f t="shared" si="223"/>
        <v>0</v>
      </c>
      <c r="BN72" s="66">
        <f t="shared" si="223"/>
        <v>0</v>
      </c>
      <c r="BO72" s="66">
        <f t="shared" si="223"/>
        <v>0</v>
      </c>
      <c r="BP72" s="66">
        <f t="shared" si="223"/>
        <v>0</v>
      </c>
      <c r="BQ72" s="66">
        <f t="shared" si="223"/>
        <v>0</v>
      </c>
      <c r="BR72" s="75">
        <f>SUM(BF72:BQ72)</f>
        <v>0</v>
      </c>
      <c r="BS72" s="66">
        <f t="shared" ref="BS72:CD72" si="224">BS71*$C$75</f>
        <v>0</v>
      </c>
      <c r="BT72" s="66">
        <f t="shared" si="224"/>
        <v>0</v>
      </c>
      <c r="BU72" s="66">
        <f t="shared" si="224"/>
        <v>0</v>
      </c>
      <c r="BV72" s="66">
        <f t="shared" si="224"/>
        <v>0</v>
      </c>
      <c r="BW72" s="66">
        <f t="shared" si="224"/>
        <v>0</v>
      </c>
      <c r="BX72" s="66">
        <f t="shared" si="224"/>
        <v>0</v>
      </c>
      <c r="BY72" s="66">
        <f t="shared" si="224"/>
        <v>0</v>
      </c>
      <c r="BZ72" s="66">
        <f t="shared" si="224"/>
        <v>0</v>
      </c>
      <c r="CA72" s="66">
        <f t="shared" si="224"/>
        <v>0</v>
      </c>
      <c r="CB72" s="66">
        <f t="shared" si="224"/>
        <v>0</v>
      </c>
      <c r="CC72" s="66">
        <f t="shared" si="224"/>
        <v>0</v>
      </c>
      <c r="CD72" s="66">
        <f t="shared" si="224"/>
        <v>0</v>
      </c>
      <c r="CE72" s="75">
        <f>SUM(BS72:CD72)</f>
        <v>0</v>
      </c>
      <c r="CF72" s="66">
        <f t="shared" ref="CF72:CQ72" si="225">CF71*$C$75</f>
        <v>0</v>
      </c>
      <c r="CG72" s="66">
        <f t="shared" si="225"/>
        <v>0</v>
      </c>
      <c r="CH72" s="66">
        <f t="shared" si="225"/>
        <v>0</v>
      </c>
      <c r="CI72" s="66">
        <f t="shared" si="225"/>
        <v>0</v>
      </c>
      <c r="CJ72" s="66">
        <f t="shared" si="225"/>
        <v>0</v>
      </c>
      <c r="CK72" s="66">
        <f t="shared" si="225"/>
        <v>0</v>
      </c>
      <c r="CL72" s="66">
        <f t="shared" si="225"/>
        <v>0</v>
      </c>
      <c r="CM72" s="66">
        <f t="shared" si="225"/>
        <v>0</v>
      </c>
      <c r="CN72" s="66">
        <f t="shared" si="225"/>
        <v>0</v>
      </c>
      <c r="CO72" s="66">
        <f t="shared" si="225"/>
        <v>0</v>
      </c>
      <c r="CP72" s="66">
        <f t="shared" si="225"/>
        <v>0</v>
      </c>
      <c r="CQ72" s="66">
        <f t="shared" si="225"/>
        <v>0</v>
      </c>
      <c r="CR72" s="75">
        <f>SUM(CF72:CQ72)</f>
        <v>0</v>
      </c>
      <c r="CS72" s="66">
        <f t="shared" ref="CS72:DD72" si="226">CS71*$C$75</f>
        <v>0</v>
      </c>
      <c r="CT72" s="66">
        <f t="shared" si="226"/>
        <v>0</v>
      </c>
      <c r="CU72" s="66">
        <f t="shared" si="226"/>
        <v>0</v>
      </c>
      <c r="CV72" s="66">
        <f t="shared" si="226"/>
        <v>0</v>
      </c>
      <c r="CW72" s="66">
        <f t="shared" si="226"/>
        <v>0</v>
      </c>
      <c r="CX72" s="66">
        <f t="shared" si="226"/>
        <v>0</v>
      </c>
      <c r="CY72" s="66">
        <f t="shared" si="226"/>
        <v>0</v>
      </c>
      <c r="CZ72" s="66">
        <f t="shared" si="226"/>
        <v>0</v>
      </c>
      <c r="DA72" s="66">
        <f t="shared" si="226"/>
        <v>0</v>
      </c>
      <c r="DB72" s="66">
        <f t="shared" si="226"/>
        <v>0</v>
      </c>
      <c r="DC72" s="66">
        <f t="shared" si="226"/>
        <v>0</v>
      </c>
      <c r="DD72" s="66">
        <f t="shared" si="226"/>
        <v>0</v>
      </c>
      <c r="DE72" s="75">
        <f>SUM(CS72:DD72)</f>
        <v>0</v>
      </c>
      <c r="DF72" s="66">
        <f t="shared" ref="DF72:DQ72" si="227">DF71*$C$75</f>
        <v>0</v>
      </c>
      <c r="DG72" s="66">
        <f t="shared" si="227"/>
        <v>0</v>
      </c>
      <c r="DH72" s="66">
        <f t="shared" si="227"/>
        <v>0</v>
      </c>
      <c r="DI72" s="66">
        <f t="shared" si="227"/>
        <v>0</v>
      </c>
      <c r="DJ72" s="66">
        <f t="shared" si="227"/>
        <v>0</v>
      </c>
      <c r="DK72" s="66">
        <f t="shared" si="227"/>
        <v>0</v>
      </c>
      <c r="DL72" s="66">
        <f t="shared" si="227"/>
        <v>0</v>
      </c>
      <c r="DM72" s="66">
        <f t="shared" si="227"/>
        <v>0</v>
      </c>
      <c r="DN72" s="66">
        <f t="shared" si="227"/>
        <v>0</v>
      </c>
      <c r="DO72" s="66">
        <f t="shared" si="227"/>
        <v>0</v>
      </c>
      <c r="DP72" s="66">
        <f t="shared" si="227"/>
        <v>0</v>
      </c>
      <c r="DQ72" s="66">
        <f t="shared" si="227"/>
        <v>0</v>
      </c>
      <c r="DR72" s="75">
        <f>SUM(DF72:DQ72)</f>
        <v>0</v>
      </c>
      <c r="DS72" s="66">
        <f t="shared" ref="DS72:ED72" si="228">DS71*$C$75</f>
        <v>0</v>
      </c>
      <c r="DT72" s="66">
        <f t="shared" si="228"/>
        <v>0</v>
      </c>
      <c r="DU72" s="66">
        <f t="shared" si="228"/>
        <v>0</v>
      </c>
      <c r="DV72" s="66">
        <f t="shared" si="228"/>
        <v>0</v>
      </c>
      <c r="DW72" s="66">
        <f t="shared" si="228"/>
        <v>0</v>
      </c>
      <c r="DX72" s="66">
        <f t="shared" si="228"/>
        <v>0</v>
      </c>
      <c r="DY72" s="66">
        <f t="shared" si="228"/>
        <v>0</v>
      </c>
      <c r="DZ72" s="66">
        <f t="shared" si="228"/>
        <v>0</v>
      </c>
      <c r="EA72" s="66">
        <f t="shared" si="228"/>
        <v>0</v>
      </c>
      <c r="EB72" s="66">
        <f t="shared" si="228"/>
        <v>0</v>
      </c>
      <c r="EC72" s="66">
        <f t="shared" si="228"/>
        <v>0</v>
      </c>
      <c r="ED72" s="66">
        <f t="shared" si="228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29">SUM(F71:F72)</f>
        <v>0</v>
      </c>
      <c r="G74" s="96">
        <f t="shared" si="229"/>
        <v>0</v>
      </c>
      <c r="H74" s="96">
        <f t="shared" si="229"/>
        <v>0</v>
      </c>
      <c r="I74" s="96">
        <f t="shared" si="229"/>
        <v>0</v>
      </c>
      <c r="J74" s="96">
        <f t="shared" si="229"/>
        <v>0</v>
      </c>
      <c r="K74" s="96">
        <f t="shared" si="229"/>
        <v>0</v>
      </c>
      <c r="L74" s="96">
        <f t="shared" si="229"/>
        <v>0</v>
      </c>
      <c r="M74" s="96">
        <f t="shared" si="229"/>
        <v>0</v>
      </c>
      <c r="N74" s="96">
        <f t="shared" si="229"/>
        <v>0</v>
      </c>
      <c r="O74" s="96">
        <f t="shared" si="229"/>
        <v>0</v>
      </c>
      <c r="P74" s="96">
        <f t="shared" si="229"/>
        <v>0</v>
      </c>
      <c r="Q74" s="96">
        <f t="shared" si="229"/>
        <v>0</v>
      </c>
      <c r="R74" s="75">
        <f t="shared" si="229"/>
        <v>0</v>
      </c>
      <c r="S74" s="96">
        <f t="shared" si="229"/>
        <v>0</v>
      </c>
      <c r="T74" s="96">
        <f t="shared" si="229"/>
        <v>0</v>
      </c>
      <c r="U74" s="96">
        <f t="shared" si="229"/>
        <v>0</v>
      </c>
      <c r="V74" s="96">
        <f t="shared" si="229"/>
        <v>0</v>
      </c>
      <c r="W74" s="96">
        <f t="shared" si="229"/>
        <v>0</v>
      </c>
      <c r="X74" s="96">
        <f t="shared" si="229"/>
        <v>0</v>
      </c>
      <c r="Y74" s="96">
        <f t="shared" si="229"/>
        <v>0</v>
      </c>
      <c r="Z74" s="96">
        <f t="shared" si="229"/>
        <v>0</v>
      </c>
      <c r="AA74" s="96">
        <f t="shared" si="229"/>
        <v>0</v>
      </c>
      <c r="AB74" s="96">
        <f t="shared" si="229"/>
        <v>0</v>
      </c>
      <c r="AC74" s="96">
        <f t="shared" si="229"/>
        <v>0</v>
      </c>
      <c r="AD74" s="96">
        <f t="shared" si="229"/>
        <v>0</v>
      </c>
      <c r="AE74" s="75">
        <f t="shared" si="229"/>
        <v>0</v>
      </c>
      <c r="AF74" s="96">
        <f t="shared" si="229"/>
        <v>0</v>
      </c>
      <c r="AG74" s="96">
        <f t="shared" si="229"/>
        <v>0</v>
      </c>
      <c r="AH74" s="96">
        <f t="shared" si="229"/>
        <v>0</v>
      </c>
      <c r="AI74" s="96">
        <f t="shared" si="229"/>
        <v>0</v>
      </c>
      <c r="AJ74" s="96">
        <f t="shared" si="229"/>
        <v>0</v>
      </c>
      <c r="AK74" s="96">
        <f t="shared" si="229"/>
        <v>0</v>
      </c>
      <c r="AL74" s="96">
        <f t="shared" ref="AL74:BQ74" si="230">SUM(AL71:AL72)</f>
        <v>0</v>
      </c>
      <c r="AM74" s="96">
        <f t="shared" si="230"/>
        <v>0</v>
      </c>
      <c r="AN74" s="96">
        <f t="shared" si="230"/>
        <v>0</v>
      </c>
      <c r="AO74" s="96">
        <f t="shared" si="230"/>
        <v>0</v>
      </c>
      <c r="AP74" s="96">
        <f t="shared" si="230"/>
        <v>0</v>
      </c>
      <c r="AQ74" s="96">
        <f t="shared" si="230"/>
        <v>0</v>
      </c>
      <c r="AR74" s="75">
        <f t="shared" si="230"/>
        <v>0</v>
      </c>
      <c r="AS74" s="96">
        <f t="shared" si="230"/>
        <v>0</v>
      </c>
      <c r="AT74" s="96">
        <f t="shared" si="230"/>
        <v>0</v>
      </c>
      <c r="AU74" s="96">
        <f t="shared" si="230"/>
        <v>0</v>
      </c>
      <c r="AV74" s="96">
        <f t="shared" si="230"/>
        <v>0</v>
      </c>
      <c r="AW74" s="96">
        <f t="shared" si="230"/>
        <v>0</v>
      </c>
      <c r="AX74" s="96">
        <f t="shared" si="230"/>
        <v>0</v>
      </c>
      <c r="AY74" s="96">
        <f t="shared" si="230"/>
        <v>0</v>
      </c>
      <c r="AZ74" s="96">
        <f t="shared" si="230"/>
        <v>0</v>
      </c>
      <c r="BA74" s="96">
        <f t="shared" si="230"/>
        <v>0</v>
      </c>
      <c r="BB74" s="96">
        <f t="shared" si="230"/>
        <v>0</v>
      </c>
      <c r="BC74" s="96">
        <f t="shared" si="230"/>
        <v>0</v>
      </c>
      <c r="BD74" s="96">
        <f t="shared" si="230"/>
        <v>0</v>
      </c>
      <c r="BE74" s="75">
        <f t="shared" si="230"/>
        <v>0</v>
      </c>
      <c r="BF74" s="96">
        <f t="shared" si="230"/>
        <v>0</v>
      </c>
      <c r="BG74" s="96">
        <f t="shared" si="230"/>
        <v>0</v>
      </c>
      <c r="BH74" s="96">
        <f t="shared" si="230"/>
        <v>0</v>
      </c>
      <c r="BI74" s="96">
        <f t="shared" si="230"/>
        <v>0</v>
      </c>
      <c r="BJ74" s="96">
        <f t="shared" si="230"/>
        <v>0</v>
      </c>
      <c r="BK74" s="96">
        <f t="shared" si="230"/>
        <v>0</v>
      </c>
      <c r="BL74" s="96">
        <f t="shared" si="230"/>
        <v>0</v>
      </c>
      <c r="BM74" s="96">
        <f t="shared" si="230"/>
        <v>0</v>
      </c>
      <c r="BN74" s="96">
        <f t="shared" si="230"/>
        <v>0</v>
      </c>
      <c r="BO74" s="96">
        <f t="shared" si="230"/>
        <v>0</v>
      </c>
      <c r="BP74" s="96">
        <f t="shared" si="230"/>
        <v>0</v>
      </c>
      <c r="BQ74" s="96">
        <f t="shared" si="230"/>
        <v>0</v>
      </c>
      <c r="BR74" s="75">
        <f t="shared" ref="BR74:CW74" si="231">SUM(BR71:BR72)</f>
        <v>0</v>
      </c>
      <c r="BS74" s="96">
        <f t="shared" si="231"/>
        <v>0</v>
      </c>
      <c r="BT74" s="96">
        <f t="shared" si="231"/>
        <v>0</v>
      </c>
      <c r="BU74" s="96">
        <f t="shared" si="231"/>
        <v>0</v>
      </c>
      <c r="BV74" s="96">
        <f t="shared" si="231"/>
        <v>0</v>
      </c>
      <c r="BW74" s="96">
        <f t="shared" si="231"/>
        <v>0</v>
      </c>
      <c r="BX74" s="96">
        <f t="shared" si="231"/>
        <v>0</v>
      </c>
      <c r="BY74" s="96">
        <f t="shared" si="231"/>
        <v>0</v>
      </c>
      <c r="BZ74" s="96">
        <f t="shared" si="231"/>
        <v>0</v>
      </c>
      <c r="CA74" s="96">
        <f t="shared" si="231"/>
        <v>0</v>
      </c>
      <c r="CB74" s="96">
        <f t="shared" si="231"/>
        <v>0</v>
      </c>
      <c r="CC74" s="96">
        <f t="shared" si="231"/>
        <v>0</v>
      </c>
      <c r="CD74" s="96">
        <f t="shared" si="231"/>
        <v>0</v>
      </c>
      <c r="CE74" s="75">
        <f t="shared" si="231"/>
        <v>0</v>
      </c>
      <c r="CF74" s="96">
        <f t="shared" si="231"/>
        <v>0</v>
      </c>
      <c r="CG74" s="96">
        <f t="shared" si="231"/>
        <v>0</v>
      </c>
      <c r="CH74" s="96">
        <f t="shared" si="231"/>
        <v>0</v>
      </c>
      <c r="CI74" s="96">
        <f t="shared" si="231"/>
        <v>0</v>
      </c>
      <c r="CJ74" s="96">
        <f t="shared" si="231"/>
        <v>0</v>
      </c>
      <c r="CK74" s="96">
        <f t="shared" si="231"/>
        <v>0</v>
      </c>
      <c r="CL74" s="96">
        <f t="shared" si="231"/>
        <v>0</v>
      </c>
      <c r="CM74" s="96">
        <f t="shared" si="231"/>
        <v>0</v>
      </c>
      <c r="CN74" s="96">
        <f t="shared" si="231"/>
        <v>0</v>
      </c>
      <c r="CO74" s="96">
        <f t="shared" si="231"/>
        <v>0</v>
      </c>
      <c r="CP74" s="96">
        <f t="shared" si="231"/>
        <v>0</v>
      </c>
      <c r="CQ74" s="96">
        <f t="shared" si="231"/>
        <v>0</v>
      </c>
      <c r="CR74" s="75">
        <f t="shared" si="231"/>
        <v>0</v>
      </c>
      <c r="CS74" s="96">
        <f t="shared" si="231"/>
        <v>0</v>
      </c>
      <c r="CT74" s="96">
        <f t="shared" si="231"/>
        <v>0</v>
      </c>
      <c r="CU74" s="96">
        <f t="shared" si="231"/>
        <v>0</v>
      </c>
      <c r="CV74" s="96">
        <f t="shared" si="231"/>
        <v>0</v>
      </c>
      <c r="CW74" s="96">
        <f t="shared" si="231"/>
        <v>0</v>
      </c>
      <c r="CX74" s="96">
        <f t="shared" ref="CX74:EE74" si="232">SUM(CX71:CX72)</f>
        <v>0</v>
      </c>
      <c r="CY74" s="96">
        <f t="shared" si="232"/>
        <v>0</v>
      </c>
      <c r="CZ74" s="96">
        <f t="shared" si="232"/>
        <v>0</v>
      </c>
      <c r="DA74" s="96">
        <f t="shared" si="232"/>
        <v>0</v>
      </c>
      <c r="DB74" s="96">
        <f t="shared" si="232"/>
        <v>0</v>
      </c>
      <c r="DC74" s="96">
        <f t="shared" si="232"/>
        <v>0</v>
      </c>
      <c r="DD74" s="96">
        <f t="shared" si="232"/>
        <v>0</v>
      </c>
      <c r="DE74" s="75">
        <f t="shared" si="232"/>
        <v>0</v>
      </c>
      <c r="DF74" s="96">
        <f t="shared" si="232"/>
        <v>0</v>
      </c>
      <c r="DG74" s="96">
        <f t="shared" si="232"/>
        <v>0</v>
      </c>
      <c r="DH74" s="96">
        <f t="shared" si="232"/>
        <v>0</v>
      </c>
      <c r="DI74" s="96">
        <f t="shared" si="232"/>
        <v>0</v>
      </c>
      <c r="DJ74" s="96">
        <f t="shared" si="232"/>
        <v>0</v>
      </c>
      <c r="DK74" s="96">
        <f t="shared" si="232"/>
        <v>0</v>
      </c>
      <c r="DL74" s="96">
        <f t="shared" si="232"/>
        <v>0</v>
      </c>
      <c r="DM74" s="96">
        <f t="shared" si="232"/>
        <v>0</v>
      </c>
      <c r="DN74" s="96">
        <f t="shared" si="232"/>
        <v>0</v>
      </c>
      <c r="DO74" s="96">
        <f t="shared" si="232"/>
        <v>0</v>
      </c>
      <c r="DP74" s="96">
        <f t="shared" si="232"/>
        <v>0</v>
      </c>
      <c r="DQ74" s="96">
        <f t="shared" si="232"/>
        <v>0</v>
      </c>
      <c r="DR74" s="75">
        <f t="shared" si="232"/>
        <v>0</v>
      </c>
      <c r="DS74" s="96">
        <f t="shared" si="232"/>
        <v>0</v>
      </c>
      <c r="DT74" s="96">
        <f t="shared" si="232"/>
        <v>0</v>
      </c>
      <c r="DU74" s="96">
        <f t="shared" si="232"/>
        <v>0</v>
      </c>
      <c r="DV74" s="96">
        <f t="shared" si="232"/>
        <v>0</v>
      </c>
      <c r="DW74" s="96">
        <f t="shared" si="232"/>
        <v>0</v>
      </c>
      <c r="DX74" s="96">
        <f t="shared" si="232"/>
        <v>0</v>
      </c>
      <c r="DY74" s="96">
        <f t="shared" si="232"/>
        <v>0</v>
      </c>
      <c r="DZ74" s="96">
        <f t="shared" si="232"/>
        <v>0</v>
      </c>
      <c r="EA74" s="96">
        <f t="shared" si="232"/>
        <v>0</v>
      </c>
      <c r="EB74" s="96">
        <f t="shared" si="232"/>
        <v>0</v>
      </c>
      <c r="EC74" s="96">
        <f t="shared" si="232"/>
        <v>0</v>
      </c>
      <c r="ED74" s="96">
        <f t="shared" si="232"/>
        <v>0</v>
      </c>
      <c r="EE74" s="76">
        <f t="shared" si="232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33">F34</f>
        <v>0</v>
      </c>
      <c r="G76" s="66">
        <f t="shared" si="233"/>
        <v>0</v>
      </c>
      <c r="H76" s="66">
        <f t="shared" si="233"/>
        <v>0</v>
      </c>
      <c r="I76" s="66">
        <f t="shared" si="233"/>
        <v>0</v>
      </c>
      <c r="J76" s="66">
        <f t="shared" si="233"/>
        <v>0</v>
      </c>
      <c r="K76" s="66">
        <f t="shared" si="233"/>
        <v>0</v>
      </c>
      <c r="L76" s="66">
        <f t="shared" si="233"/>
        <v>0</v>
      </c>
      <c r="M76" s="66">
        <f t="shared" si="233"/>
        <v>0</v>
      </c>
      <c r="N76" s="66">
        <f t="shared" si="233"/>
        <v>0</v>
      </c>
      <c r="O76" s="66">
        <f t="shared" si="233"/>
        <v>0</v>
      </c>
      <c r="P76" s="66">
        <f t="shared" si="233"/>
        <v>0</v>
      </c>
      <c r="Q76" s="66">
        <f t="shared" si="233"/>
        <v>0</v>
      </c>
      <c r="R76" s="75">
        <f>SUM(F76:Q76)</f>
        <v>0</v>
      </c>
      <c r="S76" s="66">
        <f t="shared" ref="S76:AD76" si="234">S34</f>
        <v>0</v>
      </c>
      <c r="T76" s="66">
        <f t="shared" si="234"/>
        <v>0</v>
      </c>
      <c r="U76" s="66">
        <f t="shared" si="234"/>
        <v>0</v>
      </c>
      <c r="V76" s="66">
        <f t="shared" si="234"/>
        <v>0</v>
      </c>
      <c r="W76" s="66">
        <f t="shared" si="234"/>
        <v>0</v>
      </c>
      <c r="X76" s="66">
        <f t="shared" si="234"/>
        <v>0</v>
      </c>
      <c r="Y76" s="66">
        <f t="shared" si="234"/>
        <v>0</v>
      </c>
      <c r="Z76" s="66">
        <f t="shared" si="234"/>
        <v>0</v>
      </c>
      <c r="AA76" s="66">
        <f t="shared" si="234"/>
        <v>0</v>
      </c>
      <c r="AB76" s="66">
        <f t="shared" si="234"/>
        <v>0</v>
      </c>
      <c r="AC76" s="66">
        <f t="shared" si="234"/>
        <v>0</v>
      </c>
      <c r="AD76" s="66">
        <f t="shared" si="234"/>
        <v>0</v>
      </c>
      <c r="AE76" s="75">
        <f>SUM(S76:AD76)</f>
        <v>0</v>
      </c>
      <c r="AF76" s="66">
        <f t="shared" ref="AF76:AQ76" si="235">AF34</f>
        <v>0</v>
      </c>
      <c r="AG76" s="66">
        <f t="shared" si="235"/>
        <v>0</v>
      </c>
      <c r="AH76" s="66">
        <f t="shared" si="235"/>
        <v>0</v>
      </c>
      <c r="AI76" s="66">
        <f t="shared" si="235"/>
        <v>0</v>
      </c>
      <c r="AJ76" s="66">
        <f t="shared" si="235"/>
        <v>0</v>
      </c>
      <c r="AK76" s="66">
        <f t="shared" si="235"/>
        <v>0</v>
      </c>
      <c r="AL76" s="66">
        <f t="shared" si="235"/>
        <v>0</v>
      </c>
      <c r="AM76" s="66">
        <f t="shared" si="235"/>
        <v>0</v>
      </c>
      <c r="AN76" s="66">
        <f t="shared" si="235"/>
        <v>0</v>
      </c>
      <c r="AO76" s="66">
        <f t="shared" si="235"/>
        <v>0</v>
      </c>
      <c r="AP76" s="66">
        <f t="shared" si="235"/>
        <v>0</v>
      </c>
      <c r="AQ76" s="66">
        <f t="shared" si="235"/>
        <v>0</v>
      </c>
      <c r="AR76" s="75">
        <f>SUM(AF76:AQ76)</f>
        <v>0</v>
      </c>
      <c r="AS76" s="66">
        <f t="shared" ref="AS76:BD76" si="236">AS34</f>
        <v>0</v>
      </c>
      <c r="AT76" s="66">
        <f t="shared" si="236"/>
        <v>0</v>
      </c>
      <c r="AU76" s="66">
        <f t="shared" si="236"/>
        <v>0</v>
      </c>
      <c r="AV76" s="66">
        <f t="shared" si="236"/>
        <v>0</v>
      </c>
      <c r="AW76" s="66">
        <f t="shared" si="236"/>
        <v>0</v>
      </c>
      <c r="AX76" s="66">
        <f t="shared" si="236"/>
        <v>0</v>
      </c>
      <c r="AY76" s="66">
        <f t="shared" si="236"/>
        <v>0</v>
      </c>
      <c r="AZ76" s="66">
        <f t="shared" si="236"/>
        <v>0</v>
      </c>
      <c r="BA76" s="66">
        <f t="shared" si="236"/>
        <v>0</v>
      </c>
      <c r="BB76" s="66">
        <f t="shared" si="236"/>
        <v>0</v>
      </c>
      <c r="BC76" s="66">
        <f t="shared" si="236"/>
        <v>0</v>
      </c>
      <c r="BD76" s="66">
        <f t="shared" si="236"/>
        <v>0</v>
      </c>
      <c r="BE76" s="75">
        <f>SUM(AS76:BD76)</f>
        <v>0</v>
      </c>
      <c r="BF76" s="66">
        <f t="shared" ref="BF76:BQ76" si="237">BF34</f>
        <v>0</v>
      </c>
      <c r="BG76" s="66">
        <f t="shared" si="237"/>
        <v>0</v>
      </c>
      <c r="BH76" s="66">
        <f t="shared" si="237"/>
        <v>0</v>
      </c>
      <c r="BI76" s="66">
        <f t="shared" si="237"/>
        <v>0</v>
      </c>
      <c r="BJ76" s="66">
        <f t="shared" si="237"/>
        <v>0</v>
      </c>
      <c r="BK76" s="66">
        <f t="shared" si="237"/>
        <v>0</v>
      </c>
      <c r="BL76" s="66">
        <f t="shared" si="237"/>
        <v>0</v>
      </c>
      <c r="BM76" s="66">
        <f t="shared" si="237"/>
        <v>0</v>
      </c>
      <c r="BN76" s="66">
        <f t="shared" si="237"/>
        <v>0</v>
      </c>
      <c r="BO76" s="66">
        <f t="shared" si="237"/>
        <v>0</v>
      </c>
      <c r="BP76" s="66">
        <f t="shared" si="237"/>
        <v>0</v>
      </c>
      <c r="BQ76" s="66">
        <f t="shared" si="237"/>
        <v>0</v>
      </c>
      <c r="BR76" s="75">
        <f>SUM(BF76:BQ76)</f>
        <v>0</v>
      </c>
      <c r="BS76" s="66">
        <f t="shared" ref="BS76:CD76" si="238">BS34</f>
        <v>0</v>
      </c>
      <c r="BT76" s="66">
        <f t="shared" si="238"/>
        <v>0</v>
      </c>
      <c r="BU76" s="66">
        <f t="shared" si="238"/>
        <v>0</v>
      </c>
      <c r="BV76" s="66">
        <f t="shared" si="238"/>
        <v>0</v>
      </c>
      <c r="BW76" s="66">
        <f t="shared" si="238"/>
        <v>0</v>
      </c>
      <c r="BX76" s="66">
        <f t="shared" si="238"/>
        <v>0</v>
      </c>
      <c r="BY76" s="66">
        <f t="shared" si="238"/>
        <v>0</v>
      </c>
      <c r="BZ76" s="66">
        <f t="shared" si="238"/>
        <v>0</v>
      </c>
      <c r="CA76" s="66">
        <f t="shared" si="238"/>
        <v>0</v>
      </c>
      <c r="CB76" s="66">
        <f t="shared" si="238"/>
        <v>0</v>
      </c>
      <c r="CC76" s="66">
        <f t="shared" si="238"/>
        <v>0</v>
      </c>
      <c r="CD76" s="66">
        <f t="shared" si="238"/>
        <v>0</v>
      </c>
      <c r="CE76" s="75">
        <f>SUM(BS76:CD76)</f>
        <v>0</v>
      </c>
      <c r="CF76" s="66">
        <f t="shared" ref="CF76:CQ76" si="239">CF34</f>
        <v>0</v>
      </c>
      <c r="CG76" s="66">
        <f t="shared" si="239"/>
        <v>0</v>
      </c>
      <c r="CH76" s="66">
        <f t="shared" si="239"/>
        <v>0</v>
      </c>
      <c r="CI76" s="66">
        <f t="shared" si="239"/>
        <v>0</v>
      </c>
      <c r="CJ76" s="66">
        <f t="shared" si="239"/>
        <v>0</v>
      </c>
      <c r="CK76" s="66">
        <f t="shared" si="239"/>
        <v>0</v>
      </c>
      <c r="CL76" s="66">
        <f t="shared" si="239"/>
        <v>0</v>
      </c>
      <c r="CM76" s="66">
        <f t="shared" si="239"/>
        <v>0</v>
      </c>
      <c r="CN76" s="66">
        <f t="shared" si="239"/>
        <v>0</v>
      </c>
      <c r="CO76" s="66">
        <f t="shared" si="239"/>
        <v>0</v>
      </c>
      <c r="CP76" s="66">
        <f t="shared" si="239"/>
        <v>0</v>
      </c>
      <c r="CQ76" s="66">
        <f t="shared" si="239"/>
        <v>0</v>
      </c>
      <c r="CR76" s="75">
        <f>SUM(CF76:CQ76)</f>
        <v>0</v>
      </c>
      <c r="CS76" s="66">
        <f t="shared" ref="CS76:DD76" si="240">CS34</f>
        <v>0</v>
      </c>
      <c r="CT76" s="66">
        <f t="shared" si="240"/>
        <v>0</v>
      </c>
      <c r="CU76" s="66">
        <f t="shared" si="240"/>
        <v>0</v>
      </c>
      <c r="CV76" s="66">
        <f t="shared" si="240"/>
        <v>0</v>
      </c>
      <c r="CW76" s="66">
        <f t="shared" si="240"/>
        <v>0</v>
      </c>
      <c r="CX76" s="66">
        <f t="shared" si="240"/>
        <v>0</v>
      </c>
      <c r="CY76" s="66">
        <f t="shared" si="240"/>
        <v>0</v>
      </c>
      <c r="CZ76" s="66">
        <f t="shared" si="240"/>
        <v>0</v>
      </c>
      <c r="DA76" s="66">
        <f t="shared" si="240"/>
        <v>0</v>
      </c>
      <c r="DB76" s="66">
        <f t="shared" si="240"/>
        <v>0</v>
      </c>
      <c r="DC76" s="66">
        <f t="shared" si="240"/>
        <v>0</v>
      </c>
      <c r="DD76" s="66">
        <f t="shared" si="240"/>
        <v>0</v>
      </c>
      <c r="DE76" s="75">
        <f>SUM(CS76:DD76)</f>
        <v>0</v>
      </c>
      <c r="DF76" s="66">
        <f t="shared" ref="DF76:DQ76" si="241">DF34</f>
        <v>0</v>
      </c>
      <c r="DG76" s="66">
        <f t="shared" si="241"/>
        <v>0</v>
      </c>
      <c r="DH76" s="66">
        <f t="shared" si="241"/>
        <v>0</v>
      </c>
      <c r="DI76" s="66">
        <f t="shared" si="241"/>
        <v>0</v>
      </c>
      <c r="DJ76" s="66">
        <f t="shared" si="241"/>
        <v>0</v>
      </c>
      <c r="DK76" s="66">
        <f t="shared" si="241"/>
        <v>0</v>
      </c>
      <c r="DL76" s="66">
        <f t="shared" si="241"/>
        <v>0</v>
      </c>
      <c r="DM76" s="66">
        <f t="shared" si="241"/>
        <v>0</v>
      </c>
      <c r="DN76" s="66">
        <f t="shared" si="241"/>
        <v>0</v>
      </c>
      <c r="DO76" s="66">
        <f t="shared" si="241"/>
        <v>0</v>
      </c>
      <c r="DP76" s="66">
        <f t="shared" si="241"/>
        <v>0</v>
      </c>
      <c r="DQ76" s="66">
        <f t="shared" si="241"/>
        <v>0</v>
      </c>
      <c r="DR76" s="75">
        <f>SUM(DF76:DQ76)</f>
        <v>0</v>
      </c>
      <c r="DS76" s="66">
        <f t="shared" ref="DS76:ED76" si="242">DS34</f>
        <v>0</v>
      </c>
      <c r="DT76" s="66">
        <f t="shared" si="242"/>
        <v>0</v>
      </c>
      <c r="DU76" s="66">
        <f t="shared" si="242"/>
        <v>0</v>
      </c>
      <c r="DV76" s="66">
        <f t="shared" si="242"/>
        <v>0</v>
      </c>
      <c r="DW76" s="66">
        <f t="shared" si="242"/>
        <v>0</v>
      </c>
      <c r="DX76" s="66">
        <f t="shared" si="242"/>
        <v>0</v>
      </c>
      <c r="DY76" s="66">
        <f t="shared" si="242"/>
        <v>0</v>
      </c>
      <c r="DZ76" s="66">
        <f t="shared" si="242"/>
        <v>0</v>
      </c>
      <c r="EA76" s="66">
        <f t="shared" si="242"/>
        <v>0</v>
      </c>
      <c r="EB76" s="66">
        <f t="shared" si="242"/>
        <v>0</v>
      </c>
      <c r="EC76" s="66">
        <f t="shared" si="242"/>
        <v>0</v>
      </c>
      <c r="ED76" s="66">
        <f t="shared" si="242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43">F41</f>
        <v>0</v>
      </c>
      <c r="G77" s="66">
        <f t="shared" si="243"/>
        <v>0</v>
      </c>
      <c r="H77" s="66">
        <f t="shared" si="243"/>
        <v>0</v>
      </c>
      <c r="I77" s="66">
        <f t="shared" si="243"/>
        <v>0</v>
      </c>
      <c r="J77" s="66">
        <f t="shared" si="243"/>
        <v>0</v>
      </c>
      <c r="K77" s="66">
        <f t="shared" si="243"/>
        <v>0</v>
      </c>
      <c r="L77" s="66">
        <f t="shared" si="243"/>
        <v>0</v>
      </c>
      <c r="M77" s="66">
        <f t="shared" si="243"/>
        <v>0</v>
      </c>
      <c r="N77" s="66">
        <f t="shared" si="243"/>
        <v>0</v>
      </c>
      <c r="O77" s="66">
        <f t="shared" si="243"/>
        <v>0</v>
      </c>
      <c r="P77" s="66">
        <f t="shared" si="243"/>
        <v>0</v>
      </c>
      <c r="Q77" s="66">
        <f t="shared" si="243"/>
        <v>0</v>
      </c>
      <c r="R77" s="75">
        <f>SUM(F77:Q77)</f>
        <v>0</v>
      </c>
      <c r="S77" s="66">
        <f t="shared" ref="S77:AD77" si="244">S41</f>
        <v>0</v>
      </c>
      <c r="T77" s="66">
        <f t="shared" si="244"/>
        <v>0</v>
      </c>
      <c r="U77" s="66">
        <f t="shared" si="244"/>
        <v>0</v>
      </c>
      <c r="V77" s="66">
        <f t="shared" si="244"/>
        <v>0</v>
      </c>
      <c r="W77" s="66">
        <f t="shared" si="244"/>
        <v>0</v>
      </c>
      <c r="X77" s="66">
        <f t="shared" si="244"/>
        <v>0</v>
      </c>
      <c r="Y77" s="66">
        <f t="shared" si="244"/>
        <v>0</v>
      </c>
      <c r="Z77" s="66">
        <f t="shared" si="244"/>
        <v>0</v>
      </c>
      <c r="AA77" s="66">
        <f t="shared" si="244"/>
        <v>0</v>
      </c>
      <c r="AB77" s="66">
        <f t="shared" si="244"/>
        <v>0</v>
      </c>
      <c r="AC77" s="66">
        <f t="shared" si="244"/>
        <v>0</v>
      </c>
      <c r="AD77" s="66">
        <f t="shared" si="244"/>
        <v>0</v>
      </c>
      <c r="AE77" s="75">
        <f>SUM(S77:AD77)</f>
        <v>0</v>
      </c>
      <c r="AF77" s="66">
        <f t="shared" ref="AF77:AQ77" si="245">AF41</f>
        <v>0</v>
      </c>
      <c r="AG77" s="66">
        <f t="shared" si="245"/>
        <v>0</v>
      </c>
      <c r="AH77" s="66">
        <f t="shared" si="245"/>
        <v>0</v>
      </c>
      <c r="AI77" s="66">
        <f t="shared" si="245"/>
        <v>0</v>
      </c>
      <c r="AJ77" s="66">
        <f t="shared" si="245"/>
        <v>0</v>
      </c>
      <c r="AK77" s="66">
        <f t="shared" si="245"/>
        <v>0</v>
      </c>
      <c r="AL77" s="66">
        <f t="shared" si="245"/>
        <v>0</v>
      </c>
      <c r="AM77" s="66">
        <f t="shared" si="245"/>
        <v>0</v>
      </c>
      <c r="AN77" s="66">
        <f t="shared" si="245"/>
        <v>0</v>
      </c>
      <c r="AO77" s="66">
        <f t="shared" si="245"/>
        <v>0</v>
      </c>
      <c r="AP77" s="66">
        <f t="shared" si="245"/>
        <v>0</v>
      </c>
      <c r="AQ77" s="66">
        <f t="shared" si="245"/>
        <v>0</v>
      </c>
      <c r="AR77" s="75">
        <f>SUM(AF77:AQ77)</f>
        <v>0</v>
      </c>
      <c r="AS77" s="66">
        <f t="shared" ref="AS77:BD77" si="246">AS41</f>
        <v>0</v>
      </c>
      <c r="AT77" s="66">
        <f t="shared" si="246"/>
        <v>0</v>
      </c>
      <c r="AU77" s="66">
        <f t="shared" si="246"/>
        <v>0</v>
      </c>
      <c r="AV77" s="66">
        <f t="shared" si="246"/>
        <v>0</v>
      </c>
      <c r="AW77" s="66">
        <f t="shared" si="246"/>
        <v>0</v>
      </c>
      <c r="AX77" s="66">
        <f t="shared" si="246"/>
        <v>0</v>
      </c>
      <c r="AY77" s="66">
        <f t="shared" si="246"/>
        <v>0</v>
      </c>
      <c r="AZ77" s="66">
        <f t="shared" si="246"/>
        <v>0</v>
      </c>
      <c r="BA77" s="66">
        <f t="shared" si="246"/>
        <v>0</v>
      </c>
      <c r="BB77" s="66">
        <f t="shared" si="246"/>
        <v>0</v>
      </c>
      <c r="BC77" s="66">
        <f t="shared" si="246"/>
        <v>0</v>
      </c>
      <c r="BD77" s="66">
        <f t="shared" si="246"/>
        <v>0</v>
      </c>
      <c r="BE77" s="75">
        <f>SUM(AS77:BD77)</f>
        <v>0</v>
      </c>
      <c r="BF77" s="66">
        <f t="shared" ref="BF77:BQ77" si="247">BF41</f>
        <v>0</v>
      </c>
      <c r="BG77" s="66">
        <f t="shared" si="247"/>
        <v>0</v>
      </c>
      <c r="BH77" s="66">
        <f t="shared" si="247"/>
        <v>0</v>
      </c>
      <c r="BI77" s="66">
        <f t="shared" si="247"/>
        <v>0</v>
      </c>
      <c r="BJ77" s="66">
        <f t="shared" si="247"/>
        <v>0</v>
      </c>
      <c r="BK77" s="66">
        <f t="shared" si="247"/>
        <v>0</v>
      </c>
      <c r="BL77" s="66">
        <f t="shared" si="247"/>
        <v>0</v>
      </c>
      <c r="BM77" s="66">
        <f t="shared" si="247"/>
        <v>0</v>
      </c>
      <c r="BN77" s="66">
        <f t="shared" si="247"/>
        <v>0</v>
      </c>
      <c r="BO77" s="66">
        <f t="shared" si="247"/>
        <v>0</v>
      </c>
      <c r="BP77" s="66">
        <f t="shared" si="247"/>
        <v>0</v>
      </c>
      <c r="BQ77" s="66">
        <f t="shared" si="247"/>
        <v>0</v>
      </c>
      <c r="BR77" s="75">
        <f>SUM(BF77:BQ77)</f>
        <v>0</v>
      </c>
      <c r="BS77" s="66">
        <f t="shared" ref="BS77:CD77" si="248">BS41</f>
        <v>0</v>
      </c>
      <c r="BT77" s="66">
        <f t="shared" si="248"/>
        <v>0</v>
      </c>
      <c r="BU77" s="66">
        <f t="shared" si="248"/>
        <v>0</v>
      </c>
      <c r="BV77" s="66">
        <f t="shared" si="248"/>
        <v>0</v>
      </c>
      <c r="BW77" s="66">
        <f t="shared" si="248"/>
        <v>0</v>
      </c>
      <c r="BX77" s="66">
        <f t="shared" si="248"/>
        <v>0</v>
      </c>
      <c r="BY77" s="66">
        <f t="shared" si="248"/>
        <v>0</v>
      </c>
      <c r="BZ77" s="66">
        <f t="shared" si="248"/>
        <v>0</v>
      </c>
      <c r="CA77" s="66">
        <f t="shared" si="248"/>
        <v>0</v>
      </c>
      <c r="CB77" s="66">
        <f t="shared" si="248"/>
        <v>0</v>
      </c>
      <c r="CC77" s="66">
        <f t="shared" si="248"/>
        <v>0</v>
      </c>
      <c r="CD77" s="66">
        <f t="shared" si="248"/>
        <v>0</v>
      </c>
      <c r="CE77" s="75">
        <f>SUM(BS77:CD77)</f>
        <v>0</v>
      </c>
      <c r="CF77" s="66">
        <f t="shared" ref="CF77:CQ77" si="249">CF41</f>
        <v>0</v>
      </c>
      <c r="CG77" s="66">
        <f t="shared" si="249"/>
        <v>0</v>
      </c>
      <c r="CH77" s="66">
        <f t="shared" si="249"/>
        <v>0</v>
      </c>
      <c r="CI77" s="66">
        <f t="shared" si="249"/>
        <v>0</v>
      </c>
      <c r="CJ77" s="66">
        <f t="shared" si="249"/>
        <v>0</v>
      </c>
      <c r="CK77" s="66">
        <f t="shared" si="249"/>
        <v>0</v>
      </c>
      <c r="CL77" s="66">
        <f t="shared" si="249"/>
        <v>0</v>
      </c>
      <c r="CM77" s="66">
        <f t="shared" si="249"/>
        <v>0</v>
      </c>
      <c r="CN77" s="66">
        <f t="shared" si="249"/>
        <v>0</v>
      </c>
      <c r="CO77" s="66">
        <f t="shared" si="249"/>
        <v>0</v>
      </c>
      <c r="CP77" s="66">
        <f t="shared" si="249"/>
        <v>0</v>
      </c>
      <c r="CQ77" s="66">
        <f t="shared" si="249"/>
        <v>0</v>
      </c>
      <c r="CR77" s="75">
        <f>SUM(CF77:CQ77)</f>
        <v>0</v>
      </c>
      <c r="CS77" s="66">
        <f t="shared" ref="CS77:DD77" si="250">CS41</f>
        <v>0</v>
      </c>
      <c r="CT77" s="66">
        <f t="shared" si="250"/>
        <v>0</v>
      </c>
      <c r="CU77" s="66">
        <f t="shared" si="250"/>
        <v>0</v>
      </c>
      <c r="CV77" s="66">
        <f t="shared" si="250"/>
        <v>0</v>
      </c>
      <c r="CW77" s="66">
        <f t="shared" si="250"/>
        <v>0</v>
      </c>
      <c r="CX77" s="66">
        <f t="shared" si="250"/>
        <v>0</v>
      </c>
      <c r="CY77" s="66">
        <f t="shared" si="250"/>
        <v>0</v>
      </c>
      <c r="CZ77" s="66">
        <f t="shared" si="250"/>
        <v>0</v>
      </c>
      <c r="DA77" s="66">
        <f t="shared" si="250"/>
        <v>0</v>
      </c>
      <c r="DB77" s="66">
        <f t="shared" si="250"/>
        <v>0</v>
      </c>
      <c r="DC77" s="66">
        <f t="shared" si="250"/>
        <v>0</v>
      </c>
      <c r="DD77" s="66">
        <f t="shared" si="250"/>
        <v>0</v>
      </c>
      <c r="DE77" s="75">
        <f>SUM(CS77:DD77)</f>
        <v>0</v>
      </c>
      <c r="DF77" s="66">
        <f t="shared" ref="DF77:DQ77" si="251">DF41</f>
        <v>0</v>
      </c>
      <c r="DG77" s="66">
        <f t="shared" si="251"/>
        <v>0</v>
      </c>
      <c r="DH77" s="66">
        <f t="shared" si="251"/>
        <v>0</v>
      </c>
      <c r="DI77" s="66">
        <f t="shared" si="251"/>
        <v>0</v>
      </c>
      <c r="DJ77" s="66">
        <f t="shared" si="251"/>
        <v>0</v>
      </c>
      <c r="DK77" s="66">
        <f t="shared" si="251"/>
        <v>0</v>
      </c>
      <c r="DL77" s="66">
        <f t="shared" si="251"/>
        <v>0</v>
      </c>
      <c r="DM77" s="66">
        <f t="shared" si="251"/>
        <v>0</v>
      </c>
      <c r="DN77" s="66">
        <f t="shared" si="251"/>
        <v>0</v>
      </c>
      <c r="DO77" s="66">
        <f t="shared" si="251"/>
        <v>0</v>
      </c>
      <c r="DP77" s="66">
        <f t="shared" si="251"/>
        <v>0</v>
      </c>
      <c r="DQ77" s="66">
        <f t="shared" si="251"/>
        <v>0</v>
      </c>
      <c r="DR77" s="75">
        <f>SUM(DF77:DQ77)</f>
        <v>0</v>
      </c>
      <c r="DS77" s="66">
        <f t="shared" ref="DS77:ED77" si="252">DS41</f>
        <v>0</v>
      </c>
      <c r="DT77" s="66">
        <f t="shared" si="252"/>
        <v>0</v>
      </c>
      <c r="DU77" s="66">
        <f t="shared" si="252"/>
        <v>0</v>
      </c>
      <c r="DV77" s="66">
        <f t="shared" si="252"/>
        <v>0</v>
      </c>
      <c r="DW77" s="66">
        <f t="shared" si="252"/>
        <v>0</v>
      </c>
      <c r="DX77" s="66">
        <f t="shared" si="252"/>
        <v>0</v>
      </c>
      <c r="DY77" s="66">
        <f t="shared" si="252"/>
        <v>0</v>
      </c>
      <c r="DZ77" s="66">
        <f t="shared" si="252"/>
        <v>0</v>
      </c>
      <c r="EA77" s="66">
        <f t="shared" si="252"/>
        <v>0</v>
      </c>
      <c r="EB77" s="66">
        <f t="shared" si="252"/>
        <v>0</v>
      </c>
      <c r="EC77" s="66">
        <f t="shared" si="252"/>
        <v>0</v>
      </c>
      <c r="ED77" s="66">
        <f t="shared" si="252"/>
        <v>0</v>
      </c>
      <c r="EE77" s="76">
        <f>SUM(DS77:ED77)</f>
        <v>0</v>
      </c>
    </row>
    <row r="78" spans="3:135" x14ac:dyDescent="0.2">
      <c r="D78" s="30" t="s">
        <v>111</v>
      </c>
      <c r="F78" s="66">
        <f t="shared" ref="F78:Q78" si="253">F53</f>
        <v>0</v>
      </c>
      <c r="G78" s="66">
        <f t="shared" si="253"/>
        <v>0</v>
      </c>
      <c r="H78" s="66">
        <f t="shared" si="253"/>
        <v>0</v>
      </c>
      <c r="I78" s="66">
        <f t="shared" si="253"/>
        <v>0</v>
      </c>
      <c r="J78" s="66">
        <f t="shared" si="253"/>
        <v>0</v>
      </c>
      <c r="K78" s="66">
        <f t="shared" si="253"/>
        <v>0</v>
      </c>
      <c r="L78" s="66">
        <f t="shared" si="253"/>
        <v>0</v>
      </c>
      <c r="M78" s="66">
        <f t="shared" si="253"/>
        <v>0</v>
      </c>
      <c r="N78" s="66">
        <f t="shared" si="253"/>
        <v>0</v>
      </c>
      <c r="O78" s="66">
        <f t="shared" si="253"/>
        <v>0</v>
      </c>
      <c r="P78" s="66">
        <f t="shared" si="253"/>
        <v>0</v>
      </c>
      <c r="Q78" s="66">
        <f t="shared" si="253"/>
        <v>0</v>
      </c>
      <c r="R78" s="75">
        <f>SUM(F78:Q78)</f>
        <v>0</v>
      </c>
      <c r="S78" s="66">
        <f t="shared" ref="S78:AD78" si="254">S53</f>
        <v>0</v>
      </c>
      <c r="T78" s="66">
        <f t="shared" si="254"/>
        <v>0</v>
      </c>
      <c r="U78" s="66">
        <f t="shared" si="254"/>
        <v>0</v>
      </c>
      <c r="V78" s="66">
        <f t="shared" si="254"/>
        <v>0</v>
      </c>
      <c r="W78" s="66">
        <f t="shared" si="254"/>
        <v>0</v>
      </c>
      <c r="X78" s="66">
        <f t="shared" si="254"/>
        <v>0</v>
      </c>
      <c r="Y78" s="66">
        <f t="shared" si="254"/>
        <v>0</v>
      </c>
      <c r="Z78" s="66">
        <f t="shared" si="254"/>
        <v>0</v>
      </c>
      <c r="AA78" s="66">
        <f t="shared" si="254"/>
        <v>0</v>
      </c>
      <c r="AB78" s="66">
        <f t="shared" si="254"/>
        <v>0</v>
      </c>
      <c r="AC78" s="66">
        <f t="shared" si="254"/>
        <v>0</v>
      </c>
      <c r="AD78" s="66">
        <f t="shared" si="254"/>
        <v>0</v>
      </c>
      <c r="AE78" s="75">
        <f>SUM(S78:AD78)</f>
        <v>0</v>
      </c>
      <c r="AF78" s="66">
        <f t="shared" ref="AF78:AQ78" si="255">AF53</f>
        <v>0</v>
      </c>
      <c r="AG78" s="66">
        <f t="shared" si="255"/>
        <v>0</v>
      </c>
      <c r="AH78" s="66">
        <f t="shared" si="255"/>
        <v>0</v>
      </c>
      <c r="AI78" s="66">
        <f t="shared" si="255"/>
        <v>0</v>
      </c>
      <c r="AJ78" s="66">
        <f t="shared" si="255"/>
        <v>0</v>
      </c>
      <c r="AK78" s="66">
        <f t="shared" si="255"/>
        <v>0</v>
      </c>
      <c r="AL78" s="66">
        <f t="shared" si="255"/>
        <v>0</v>
      </c>
      <c r="AM78" s="66">
        <f t="shared" si="255"/>
        <v>0</v>
      </c>
      <c r="AN78" s="66">
        <f t="shared" si="255"/>
        <v>0</v>
      </c>
      <c r="AO78" s="66">
        <f t="shared" si="255"/>
        <v>0</v>
      </c>
      <c r="AP78" s="66">
        <f t="shared" si="255"/>
        <v>0</v>
      </c>
      <c r="AQ78" s="66">
        <f t="shared" si="255"/>
        <v>0</v>
      </c>
      <c r="AR78" s="75">
        <f>SUM(AF78:AQ78)</f>
        <v>0</v>
      </c>
      <c r="AS78" s="66">
        <f t="shared" ref="AS78:BD78" si="256">AS53</f>
        <v>0</v>
      </c>
      <c r="AT78" s="66">
        <f t="shared" si="256"/>
        <v>0</v>
      </c>
      <c r="AU78" s="66">
        <f t="shared" si="256"/>
        <v>0</v>
      </c>
      <c r="AV78" s="66">
        <f t="shared" si="256"/>
        <v>0</v>
      </c>
      <c r="AW78" s="66">
        <f t="shared" si="256"/>
        <v>0</v>
      </c>
      <c r="AX78" s="66">
        <f t="shared" si="256"/>
        <v>0</v>
      </c>
      <c r="AY78" s="66">
        <f t="shared" si="256"/>
        <v>0</v>
      </c>
      <c r="AZ78" s="66">
        <f t="shared" si="256"/>
        <v>0</v>
      </c>
      <c r="BA78" s="66">
        <f t="shared" si="256"/>
        <v>0</v>
      </c>
      <c r="BB78" s="66">
        <f t="shared" si="256"/>
        <v>0</v>
      </c>
      <c r="BC78" s="66">
        <f t="shared" si="256"/>
        <v>0</v>
      </c>
      <c r="BD78" s="66">
        <f t="shared" si="256"/>
        <v>0</v>
      </c>
      <c r="BE78" s="75">
        <f>SUM(AS78:BD78)</f>
        <v>0</v>
      </c>
      <c r="BF78" s="66">
        <f t="shared" ref="BF78:BQ78" si="257">BF53</f>
        <v>0</v>
      </c>
      <c r="BG78" s="66">
        <f t="shared" si="257"/>
        <v>0</v>
      </c>
      <c r="BH78" s="66">
        <f t="shared" si="257"/>
        <v>0</v>
      </c>
      <c r="BI78" s="66">
        <f t="shared" si="257"/>
        <v>0</v>
      </c>
      <c r="BJ78" s="66">
        <f t="shared" si="257"/>
        <v>0</v>
      </c>
      <c r="BK78" s="66">
        <f t="shared" si="257"/>
        <v>0</v>
      </c>
      <c r="BL78" s="66">
        <f t="shared" si="257"/>
        <v>0</v>
      </c>
      <c r="BM78" s="66">
        <f t="shared" si="257"/>
        <v>0</v>
      </c>
      <c r="BN78" s="66">
        <f t="shared" si="257"/>
        <v>0</v>
      </c>
      <c r="BO78" s="66">
        <f t="shared" si="257"/>
        <v>0</v>
      </c>
      <c r="BP78" s="66">
        <f t="shared" si="257"/>
        <v>0</v>
      </c>
      <c r="BQ78" s="66">
        <f t="shared" si="257"/>
        <v>0</v>
      </c>
      <c r="BR78" s="75">
        <f>SUM(BF78:BQ78)</f>
        <v>0</v>
      </c>
      <c r="BS78" s="66">
        <f t="shared" ref="BS78:CD78" si="258">BS53</f>
        <v>0</v>
      </c>
      <c r="BT78" s="66">
        <f t="shared" si="258"/>
        <v>0</v>
      </c>
      <c r="BU78" s="66">
        <f t="shared" si="258"/>
        <v>0</v>
      </c>
      <c r="BV78" s="66">
        <f t="shared" si="258"/>
        <v>0</v>
      </c>
      <c r="BW78" s="66">
        <f t="shared" si="258"/>
        <v>0</v>
      </c>
      <c r="BX78" s="66">
        <f t="shared" si="258"/>
        <v>0</v>
      </c>
      <c r="BY78" s="66">
        <f t="shared" si="258"/>
        <v>0</v>
      </c>
      <c r="BZ78" s="66">
        <f t="shared" si="258"/>
        <v>0</v>
      </c>
      <c r="CA78" s="66">
        <f t="shared" si="258"/>
        <v>0</v>
      </c>
      <c r="CB78" s="66">
        <f t="shared" si="258"/>
        <v>0</v>
      </c>
      <c r="CC78" s="66">
        <f t="shared" si="258"/>
        <v>0</v>
      </c>
      <c r="CD78" s="66">
        <f t="shared" si="258"/>
        <v>0</v>
      </c>
      <c r="CE78" s="75">
        <f>SUM(BS78:CD78)</f>
        <v>0</v>
      </c>
      <c r="CF78" s="66">
        <f t="shared" ref="CF78:CQ78" si="259">CF53</f>
        <v>0</v>
      </c>
      <c r="CG78" s="66">
        <f t="shared" si="259"/>
        <v>0</v>
      </c>
      <c r="CH78" s="66">
        <f t="shared" si="259"/>
        <v>0</v>
      </c>
      <c r="CI78" s="66">
        <f t="shared" si="259"/>
        <v>0</v>
      </c>
      <c r="CJ78" s="66">
        <f t="shared" si="259"/>
        <v>0</v>
      </c>
      <c r="CK78" s="66">
        <f t="shared" si="259"/>
        <v>0</v>
      </c>
      <c r="CL78" s="66">
        <f t="shared" si="259"/>
        <v>0</v>
      </c>
      <c r="CM78" s="66">
        <f t="shared" si="259"/>
        <v>0</v>
      </c>
      <c r="CN78" s="66">
        <f t="shared" si="259"/>
        <v>0</v>
      </c>
      <c r="CO78" s="66">
        <f t="shared" si="259"/>
        <v>0</v>
      </c>
      <c r="CP78" s="66">
        <f t="shared" si="259"/>
        <v>0</v>
      </c>
      <c r="CQ78" s="66">
        <f t="shared" si="259"/>
        <v>0</v>
      </c>
      <c r="CR78" s="75">
        <f>SUM(CF78:CQ78)</f>
        <v>0</v>
      </c>
      <c r="CS78" s="66">
        <f t="shared" ref="CS78:DD78" si="260">CS53</f>
        <v>0</v>
      </c>
      <c r="CT78" s="66">
        <f t="shared" si="260"/>
        <v>0</v>
      </c>
      <c r="CU78" s="66">
        <f t="shared" si="260"/>
        <v>0</v>
      </c>
      <c r="CV78" s="66">
        <f t="shared" si="260"/>
        <v>0</v>
      </c>
      <c r="CW78" s="66">
        <f t="shared" si="260"/>
        <v>0</v>
      </c>
      <c r="CX78" s="66">
        <f t="shared" si="260"/>
        <v>0</v>
      </c>
      <c r="CY78" s="66">
        <f t="shared" si="260"/>
        <v>0</v>
      </c>
      <c r="CZ78" s="66">
        <f t="shared" si="260"/>
        <v>0</v>
      </c>
      <c r="DA78" s="66">
        <f t="shared" si="260"/>
        <v>0</v>
      </c>
      <c r="DB78" s="66">
        <f t="shared" si="260"/>
        <v>0</v>
      </c>
      <c r="DC78" s="66">
        <f t="shared" si="260"/>
        <v>0</v>
      </c>
      <c r="DD78" s="66">
        <f t="shared" si="260"/>
        <v>0</v>
      </c>
      <c r="DE78" s="75">
        <f>SUM(CS78:DD78)</f>
        <v>0</v>
      </c>
      <c r="DF78" s="66">
        <f t="shared" ref="DF78:DQ78" si="261">DF53</f>
        <v>0</v>
      </c>
      <c r="DG78" s="66">
        <f t="shared" si="261"/>
        <v>0</v>
      </c>
      <c r="DH78" s="66">
        <f t="shared" si="261"/>
        <v>0</v>
      </c>
      <c r="DI78" s="66">
        <f t="shared" si="261"/>
        <v>0</v>
      </c>
      <c r="DJ78" s="66">
        <f t="shared" si="261"/>
        <v>0</v>
      </c>
      <c r="DK78" s="66">
        <f t="shared" si="261"/>
        <v>0</v>
      </c>
      <c r="DL78" s="66">
        <f t="shared" si="261"/>
        <v>0</v>
      </c>
      <c r="DM78" s="66">
        <f t="shared" si="261"/>
        <v>0</v>
      </c>
      <c r="DN78" s="66">
        <f t="shared" si="261"/>
        <v>0</v>
      </c>
      <c r="DO78" s="66">
        <f t="shared" si="261"/>
        <v>0</v>
      </c>
      <c r="DP78" s="66">
        <f t="shared" si="261"/>
        <v>0</v>
      </c>
      <c r="DQ78" s="66">
        <f t="shared" si="261"/>
        <v>0</v>
      </c>
      <c r="DR78" s="75">
        <f>SUM(DF78:DQ78)</f>
        <v>0</v>
      </c>
      <c r="DS78" s="66">
        <f t="shared" ref="DS78:ED78" si="262">DS53</f>
        <v>0</v>
      </c>
      <c r="DT78" s="66">
        <f t="shared" si="262"/>
        <v>0</v>
      </c>
      <c r="DU78" s="66">
        <f t="shared" si="262"/>
        <v>0</v>
      </c>
      <c r="DV78" s="66">
        <f t="shared" si="262"/>
        <v>0</v>
      </c>
      <c r="DW78" s="66">
        <f t="shared" si="262"/>
        <v>0</v>
      </c>
      <c r="DX78" s="66">
        <f t="shared" si="262"/>
        <v>0</v>
      </c>
      <c r="DY78" s="66">
        <f t="shared" si="262"/>
        <v>0</v>
      </c>
      <c r="DZ78" s="66">
        <f t="shared" si="262"/>
        <v>0</v>
      </c>
      <c r="EA78" s="66">
        <f t="shared" si="262"/>
        <v>0</v>
      </c>
      <c r="EB78" s="66">
        <f t="shared" si="262"/>
        <v>0</v>
      </c>
      <c r="EC78" s="66">
        <f t="shared" si="262"/>
        <v>0</v>
      </c>
      <c r="ED78" s="66">
        <f t="shared" si="262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63">(F76+F78+F79)*$C$83</f>
        <v>0</v>
      </c>
      <c r="G80" s="66">
        <f t="shared" si="263"/>
        <v>0</v>
      </c>
      <c r="H80" s="66">
        <f t="shared" si="263"/>
        <v>0</v>
      </c>
      <c r="I80" s="66">
        <f t="shared" si="263"/>
        <v>0</v>
      </c>
      <c r="J80" s="66">
        <f t="shared" si="263"/>
        <v>0</v>
      </c>
      <c r="K80" s="66">
        <f t="shared" si="263"/>
        <v>0</v>
      </c>
      <c r="L80" s="66">
        <f t="shared" si="263"/>
        <v>0</v>
      </c>
      <c r="M80" s="66">
        <f t="shared" si="263"/>
        <v>0</v>
      </c>
      <c r="N80" s="66">
        <f t="shared" si="263"/>
        <v>0</v>
      </c>
      <c r="O80" s="66">
        <f t="shared" si="263"/>
        <v>0</v>
      </c>
      <c r="P80" s="66">
        <f t="shared" si="263"/>
        <v>0</v>
      </c>
      <c r="Q80" s="66">
        <f t="shared" si="263"/>
        <v>0</v>
      </c>
      <c r="R80" s="75">
        <f>SUM(F80:Q80)</f>
        <v>0</v>
      </c>
      <c r="S80" s="66">
        <f t="shared" ref="S80:AD80" si="264">(S76+S78+S79)*$C$83</f>
        <v>0</v>
      </c>
      <c r="T80" s="66">
        <f t="shared" si="264"/>
        <v>0</v>
      </c>
      <c r="U80" s="66">
        <f t="shared" si="264"/>
        <v>0</v>
      </c>
      <c r="V80" s="66">
        <f t="shared" si="264"/>
        <v>0</v>
      </c>
      <c r="W80" s="66">
        <f t="shared" si="264"/>
        <v>0</v>
      </c>
      <c r="X80" s="66">
        <f t="shared" si="264"/>
        <v>0</v>
      </c>
      <c r="Y80" s="66">
        <f t="shared" si="264"/>
        <v>0</v>
      </c>
      <c r="Z80" s="66">
        <f t="shared" si="264"/>
        <v>0</v>
      </c>
      <c r="AA80" s="66">
        <f t="shared" si="264"/>
        <v>0</v>
      </c>
      <c r="AB80" s="66">
        <f t="shared" si="264"/>
        <v>0</v>
      </c>
      <c r="AC80" s="66">
        <f t="shared" si="264"/>
        <v>0</v>
      </c>
      <c r="AD80" s="66">
        <f t="shared" si="264"/>
        <v>0</v>
      </c>
      <c r="AE80" s="75">
        <f>SUM(S80:AD80)</f>
        <v>0</v>
      </c>
      <c r="AF80" s="66">
        <f t="shared" ref="AF80:AQ80" si="265">(AF76+AF78+AF79)*$C$83</f>
        <v>0</v>
      </c>
      <c r="AG80" s="66">
        <f t="shared" si="265"/>
        <v>0</v>
      </c>
      <c r="AH80" s="66">
        <f t="shared" si="265"/>
        <v>0</v>
      </c>
      <c r="AI80" s="66">
        <f t="shared" si="265"/>
        <v>0</v>
      </c>
      <c r="AJ80" s="66">
        <f t="shared" si="265"/>
        <v>0</v>
      </c>
      <c r="AK80" s="66">
        <f t="shared" si="265"/>
        <v>0</v>
      </c>
      <c r="AL80" s="66">
        <f t="shared" si="265"/>
        <v>0</v>
      </c>
      <c r="AM80" s="66">
        <f t="shared" si="265"/>
        <v>0</v>
      </c>
      <c r="AN80" s="66">
        <f t="shared" si="265"/>
        <v>0</v>
      </c>
      <c r="AO80" s="66">
        <f t="shared" si="265"/>
        <v>0</v>
      </c>
      <c r="AP80" s="66">
        <f t="shared" si="265"/>
        <v>0</v>
      </c>
      <c r="AQ80" s="66">
        <f t="shared" si="265"/>
        <v>0</v>
      </c>
      <c r="AR80" s="75">
        <f>SUM(AF80:AQ80)</f>
        <v>0</v>
      </c>
      <c r="AS80" s="66">
        <f t="shared" ref="AS80:BD80" si="266">(AS76+AS78+AS79)*$C$83</f>
        <v>0</v>
      </c>
      <c r="AT80" s="66">
        <f t="shared" si="266"/>
        <v>0</v>
      </c>
      <c r="AU80" s="66">
        <f t="shared" si="266"/>
        <v>0</v>
      </c>
      <c r="AV80" s="66">
        <f t="shared" si="266"/>
        <v>0</v>
      </c>
      <c r="AW80" s="66">
        <f t="shared" si="266"/>
        <v>0</v>
      </c>
      <c r="AX80" s="66">
        <f t="shared" si="266"/>
        <v>0</v>
      </c>
      <c r="AY80" s="66">
        <f t="shared" si="266"/>
        <v>0</v>
      </c>
      <c r="AZ80" s="66">
        <f t="shared" si="266"/>
        <v>0</v>
      </c>
      <c r="BA80" s="66">
        <f t="shared" si="266"/>
        <v>0</v>
      </c>
      <c r="BB80" s="66">
        <f t="shared" si="266"/>
        <v>0</v>
      </c>
      <c r="BC80" s="66">
        <f t="shared" si="266"/>
        <v>0</v>
      </c>
      <c r="BD80" s="66">
        <f t="shared" si="266"/>
        <v>0</v>
      </c>
      <c r="BE80" s="75">
        <f>SUM(AS80:BD80)</f>
        <v>0</v>
      </c>
      <c r="BF80" s="66">
        <f t="shared" ref="BF80:BQ80" si="267">(BF76+BF78+BF79)*$C$83</f>
        <v>0</v>
      </c>
      <c r="BG80" s="66">
        <f t="shared" si="267"/>
        <v>0</v>
      </c>
      <c r="BH80" s="66">
        <f t="shared" si="267"/>
        <v>0</v>
      </c>
      <c r="BI80" s="66">
        <f t="shared" si="267"/>
        <v>0</v>
      </c>
      <c r="BJ80" s="66">
        <f t="shared" si="267"/>
        <v>0</v>
      </c>
      <c r="BK80" s="66">
        <f t="shared" si="267"/>
        <v>0</v>
      </c>
      <c r="BL80" s="66">
        <f t="shared" si="267"/>
        <v>0</v>
      </c>
      <c r="BM80" s="66">
        <f t="shared" si="267"/>
        <v>0</v>
      </c>
      <c r="BN80" s="66">
        <f t="shared" si="267"/>
        <v>0</v>
      </c>
      <c r="BO80" s="66">
        <f t="shared" si="267"/>
        <v>0</v>
      </c>
      <c r="BP80" s="66">
        <f t="shared" si="267"/>
        <v>0</v>
      </c>
      <c r="BQ80" s="66">
        <f t="shared" si="267"/>
        <v>0</v>
      </c>
      <c r="BR80" s="75">
        <f>SUM(BF80:BQ80)</f>
        <v>0</v>
      </c>
      <c r="BS80" s="66">
        <f t="shared" ref="BS80:CD80" si="268">(BS76+BS78+BS79)*$C$83</f>
        <v>0</v>
      </c>
      <c r="BT80" s="66">
        <f t="shared" si="268"/>
        <v>0</v>
      </c>
      <c r="BU80" s="66">
        <f t="shared" si="268"/>
        <v>0</v>
      </c>
      <c r="BV80" s="66">
        <f t="shared" si="268"/>
        <v>0</v>
      </c>
      <c r="BW80" s="66">
        <f t="shared" si="268"/>
        <v>0</v>
      </c>
      <c r="BX80" s="66">
        <f t="shared" si="268"/>
        <v>0</v>
      </c>
      <c r="BY80" s="66">
        <f t="shared" si="268"/>
        <v>0</v>
      </c>
      <c r="BZ80" s="66">
        <f t="shared" si="268"/>
        <v>0</v>
      </c>
      <c r="CA80" s="66">
        <f t="shared" si="268"/>
        <v>0</v>
      </c>
      <c r="CB80" s="66">
        <f t="shared" si="268"/>
        <v>0</v>
      </c>
      <c r="CC80" s="66">
        <f t="shared" si="268"/>
        <v>0</v>
      </c>
      <c r="CD80" s="66">
        <f t="shared" si="268"/>
        <v>0</v>
      </c>
      <c r="CE80" s="75">
        <f>SUM(BS80:CD80)</f>
        <v>0</v>
      </c>
      <c r="CF80" s="66">
        <f t="shared" ref="CF80:CQ80" si="269">(CF76+CF78+CF79)*$C$83</f>
        <v>0</v>
      </c>
      <c r="CG80" s="66">
        <f t="shared" si="269"/>
        <v>0</v>
      </c>
      <c r="CH80" s="66">
        <f t="shared" si="269"/>
        <v>0</v>
      </c>
      <c r="CI80" s="66">
        <f t="shared" si="269"/>
        <v>0</v>
      </c>
      <c r="CJ80" s="66">
        <f t="shared" si="269"/>
        <v>0</v>
      </c>
      <c r="CK80" s="66">
        <f t="shared" si="269"/>
        <v>0</v>
      </c>
      <c r="CL80" s="66">
        <f t="shared" si="269"/>
        <v>0</v>
      </c>
      <c r="CM80" s="66">
        <f t="shared" si="269"/>
        <v>0</v>
      </c>
      <c r="CN80" s="66">
        <f t="shared" si="269"/>
        <v>0</v>
      </c>
      <c r="CO80" s="66">
        <f t="shared" si="269"/>
        <v>0</v>
      </c>
      <c r="CP80" s="66">
        <f t="shared" si="269"/>
        <v>0</v>
      </c>
      <c r="CQ80" s="66">
        <f t="shared" si="269"/>
        <v>0</v>
      </c>
      <c r="CR80" s="75">
        <f>SUM(CF80:CQ80)</f>
        <v>0</v>
      </c>
      <c r="CS80" s="66">
        <f t="shared" ref="CS80:DD80" si="270">(CS76+CS78+CS79)*$C$83</f>
        <v>0</v>
      </c>
      <c r="CT80" s="66">
        <f t="shared" si="270"/>
        <v>0</v>
      </c>
      <c r="CU80" s="66">
        <f t="shared" si="270"/>
        <v>0</v>
      </c>
      <c r="CV80" s="66">
        <f t="shared" si="270"/>
        <v>0</v>
      </c>
      <c r="CW80" s="66">
        <f t="shared" si="270"/>
        <v>0</v>
      </c>
      <c r="CX80" s="66">
        <f t="shared" si="270"/>
        <v>0</v>
      </c>
      <c r="CY80" s="66">
        <f t="shared" si="270"/>
        <v>0</v>
      </c>
      <c r="CZ80" s="66">
        <f t="shared" si="270"/>
        <v>0</v>
      </c>
      <c r="DA80" s="66">
        <f t="shared" si="270"/>
        <v>0</v>
      </c>
      <c r="DB80" s="66">
        <f t="shared" si="270"/>
        <v>0</v>
      </c>
      <c r="DC80" s="66">
        <f t="shared" si="270"/>
        <v>0</v>
      </c>
      <c r="DD80" s="66">
        <f t="shared" si="270"/>
        <v>0</v>
      </c>
      <c r="DE80" s="75">
        <f>SUM(CS80:DD80)</f>
        <v>0</v>
      </c>
      <c r="DF80" s="66">
        <f t="shared" ref="DF80:DQ80" si="271">(DF76+DF78+DF79)*$C$83</f>
        <v>0</v>
      </c>
      <c r="DG80" s="66">
        <f t="shared" si="271"/>
        <v>0</v>
      </c>
      <c r="DH80" s="66">
        <f t="shared" si="271"/>
        <v>0</v>
      </c>
      <c r="DI80" s="66">
        <f t="shared" si="271"/>
        <v>0</v>
      </c>
      <c r="DJ80" s="66">
        <f t="shared" si="271"/>
        <v>0</v>
      </c>
      <c r="DK80" s="66">
        <f t="shared" si="271"/>
        <v>0</v>
      </c>
      <c r="DL80" s="66">
        <f t="shared" si="271"/>
        <v>0</v>
      </c>
      <c r="DM80" s="66">
        <f t="shared" si="271"/>
        <v>0</v>
      </c>
      <c r="DN80" s="66">
        <f t="shared" si="271"/>
        <v>0</v>
      </c>
      <c r="DO80" s="66">
        <f t="shared" si="271"/>
        <v>0</v>
      </c>
      <c r="DP80" s="66">
        <f t="shared" si="271"/>
        <v>0</v>
      </c>
      <c r="DQ80" s="66">
        <f t="shared" si="271"/>
        <v>0</v>
      </c>
      <c r="DR80" s="75">
        <f>SUM(DF80:DQ80)</f>
        <v>0</v>
      </c>
      <c r="DS80" s="66">
        <f t="shared" ref="DS80:ED80" si="272">(DS76+DS78+DS79)*$C$83</f>
        <v>0</v>
      </c>
      <c r="DT80" s="66">
        <f t="shared" si="272"/>
        <v>0</v>
      </c>
      <c r="DU80" s="66">
        <f t="shared" si="272"/>
        <v>0</v>
      </c>
      <c r="DV80" s="66">
        <f t="shared" si="272"/>
        <v>0</v>
      </c>
      <c r="DW80" s="66">
        <f t="shared" si="272"/>
        <v>0</v>
      </c>
      <c r="DX80" s="66">
        <f t="shared" si="272"/>
        <v>0</v>
      </c>
      <c r="DY80" s="66">
        <f t="shared" si="272"/>
        <v>0</v>
      </c>
      <c r="DZ80" s="66">
        <f t="shared" si="272"/>
        <v>0</v>
      </c>
      <c r="EA80" s="66">
        <f t="shared" si="272"/>
        <v>0</v>
      </c>
      <c r="EB80" s="66">
        <f t="shared" si="272"/>
        <v>0</v>
      </c>
      <c r="EC80" s="66">
        <f t="shared" si="272"/>
        <v>0</v>
      </c>
      <c r="ED80" s="66">
        <f t="shared" si="272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73">F72-F80</f>
        <v>0</v>
      </c>
      <c r="G82" s="66">
        <f t="shared" si="273"/>
        <v>0</v>
      </c>
      <c r="H82" s="66">
        <f t="shared" si="273"/>
        <v>0</v>
      </c>
      <c r="I82" s="66">
        <f t="shared" si="273"/>
        <v>0</v>
      </c>
      <c r="J82" s="66">
        <f t="shared" si="273"/>
        <v>0</v>
      </c>
      <c r="K82" s="66">
        <f t="shared" si="273"/>
        <v>0</v>
      </c>
      <c r="L82" s="66">
        <f t="shared" si="273"/>
        <v>0</v>
      </c>
      <c r="M82" s="66">
        <f t="shared" si="273"/>
        <v>0</v>
      </c>
      <c r="N82" s="66">
        <f t="shared" si="273"/>
        <v>0</v>
      </c>
      <c r="O82" s="66">
        <f t="shared" si="273"/>
        <v>0</v>
      </c>
      <c r="P82" s="66">
        <f t="shared" si="273"/>
        <v>0</v>
      </c>
      <c r="Q82" s="66">
        <f t="shared" si="273"/>
        <v>0</v>
      </c>
      <c r="R82" s="75">
        <f>SUM(F82:Q82)</f>
        <v>0</v>
      </c>
      <c r="S82" s="66">
        <f t="shared" ref="S82:AD82" si="274">S72-S80</f>
        <v>0</v>
      </c>
      <c r="T82" s="66">
        <f t="shared" si="274"/>
        <v>0</v>
      </c>
      <c r="U82" s="66">
        <f t="shared" si="274"/>
        <v>0</v>
      </c>
      <c r="V82" s="66">
        <f t="shared" si="274"/>
        <v>0</v>
      </c>
      <c r="W82" s="66">
        <f t="shared" si="274"/>
        <v>0</v>
      </c>
      <c r="X82" s="66">
        <f t="shared" si="274"/>
        <v>0</v>
      </c>
      <c r="Y82" s="66">
        <f t="shared" si="274"/>
        <v>0</v>
      </c>
      <c r="Z82" s="66">
        <f t="shared" si="274"/>
        <v>0</v>
      </c>
      <c r="AA82" s="66">
        <f t="shared" si="274"/>
        <v>0</v>
      </c>
      <c r="AB82" s="66">
        <f t="shared" si="274"/>
        <v>0</v>
      </c>
      <c r="AC82" s="66">
        <f t="shared" si="274"/>
        <v>0</v>
      </c>
      <c r="AD82" s="66">
        <f t="shared" si="274"/>
        <v>0</v>
      </c>
      <c r="AE82" s="75">
        <f>SUM(S82:AD82)</f>
        <v>0</v>
      </c>
      <c r="AF82" s="66">
        <f t="shared" ref="AF82:AQ82" si="275">AF72-AF80</f>
        <v>0</v>
      </c>
      <c r="AG82" s="66">
        <f t="shared" si="275"/>
        <v>0</v>
      </c>
      <c r="AH82" s="66">
        <f t="shared" si="275"/>
        <v>0</v>
      </c>
      <c r="AI82" s="66">
        <f t="shared" si="275"/>
        <v>0</v>
      </c>
      <c r="AJ82" s="66">
        <f t="shared" si="275"/>
        <v>0</v>
      </c>
      <c r="AK82" s="66">
        <f t="shared" si="275"/>
        <v>0</v>
      </c>
      <c r="AL82" s="66">
        <f t="shared" si="275"/>
        <v>0</v>
      </c>
      <c r="AM82" s="66">
        <f t="shared" si="275"/>
        <v>0</v>
      </c>
      <c r="AN82" s="66">
        <f t="shared" si="275"/>
        <v>0</v>
      </c>
      <c r="AO82" s="66">
        <f t="shared" si="275"/>
        <v>0</v>
      </c>
      <c r="AP82" s="66">
        <f t="shared" si="275"/>
        <v>0</v>
      </c>
      <c r="AQ82" s="66">
        <f t="shared" si="275"/>
        <v>0</v>
      </c>
      <c r="AR82" s="75">
        <f>SUM(AF82:AQ82)</f>
        <v>0</v>
      </c>
      <c r="AS82" s="66">
        <f t="shared" ref="AS82:BD82" si="276">AS72-AS80</f>
        <v>0</v>
      </c>
      <c r="AT82" s="66">
        <f t="shared" si="276"/>
        <v>0</v>
      </c>
      <c r="AU82" s="66">
        <f t="shared" si="276"/>
        <v>0</v>
      </c>
      <c r="AV82" s="66">
        <f t="shared" si="276"/>
        <v>0</v>
      </c>
      <c r="AW82" s="66">
        <f t="shared" si="276"/>
        <v>0</v>
      </c>
      <c r="AX82" s="66">
        <f t="shared" si="276"/>
        <v>0</v>
      </c>
      <c r="AY82" s="66">
        <f t="shared" si="276"/>
        <v>0</v>
      </c>
      <c r="AZ82" s="66">
        <f t="shared" si="276"/>
        <v>0</v>
      </c>
      <c r="BA82" s="66">
        <f t="shared" si="276"/>
        <v>0</v>
      </c>
      <c r="BB82" s="66">
        <f t="shared" si="276"/>
        <v>0</v>
      </c>
      <c r="BC82" s="66">
        <f t="shared" si="276"/>
        <v>0</v>
      </c>
      <c r="BD82" s="66">
        <f t="shared" si="276"/>
        <v>0</v>
      </c>
      <c r="BE82" s="75">
        <f>SUM(AS82:BD82)</f>
        <v>0</v>
      </c>
      <c r="BF82" s="66">
        <f t="shared" ref="BF82:BQ82" si="277">BF72-BF80</f>
        <v>0</v>
      </c>
      <c r="BG82" s="66">
        <f t="shared" si="277"/>
        <v>0</v>
      </c>
      <c r="BH82" s="66">
        <f t="shared" si="277"/>
        <v>0</v>
      </c>
      <c r="BI82" s="66">
        <f t="shared" si="277"/>
        <v>0</v>
      </c>
      <c r="BJ82" s="66">
        <f t="shared" si="277"/>
        <v>0</v>
      </c>
      <c r="BK82" s="66">
        <f t="shared" si="277"/>
        <v>0</v>
      </c>
      <c r="BL82" s="66">
        <f t="shared" si="277"/>
        <v>0</v>
      </c>
      <c r="BM82" s="66">
        <f t="shared" si="277"/>
        <v>0</v>
      </c>
      <c r="BN82" s="66">
        <f t="shared" si="277"/>
        <v>0</v>
      </c>
      <c r="BO82" s="66">
        <f t="shared" si="277"/>
        <v>0</v>
      </c>
      <c r="BP82" s="66">
        <f t="shared" si="277"/>
        <v>0</v>
      </c>
      <c r="BQ82" s="66">
        <f t="shared" si="277"/>
        <v>0</v>
      </c>
      <c r="BR82" s="75">
        <f>SUM(BF82:BQ82)</f>
        <v>0</v>
      </c>
      <c r="BS82" s="66">
        <f t="shared" ref="BS82:CD82" si="278">BS72-BS80</f>
        <v>0</v>
      </c>
      <c r="BT82" s="66">
        <f t="shared" si="278"/>
        <v>0</v>
      </c>
      <c r="BU82" s="66">
        <f t="shared" si="278"/>
        <v>0</v>
      </c>
      <c r="BV82" s="66">
        <f t="shared" si="278"/>
        <v>0</v>
      </c>
      <c r="BW82" s="66">
        <f t="shared" si="278"/>
        <v>0</v>
      </c>
      <c r="BX82" s="66">
        <f t="shared" si="278"/>
        <v>0</v>
      </c>
      <c r="BY82" s="66">
        <f t="shared" si="278"/>
        <v>0</v>
      </c>
      <c r="BZ82" s="66">
        <f t="shared" si="278"/>
        <v>0</v>
      </c>
      <c r="CA82" s="66">
        <f t="shared" si="278"/>
        <v>0</v>
      </c>
      <c r="CB82" s="66">
        <f t="shared" si="278"/>
        <v>0</v>
      </c>
      <c r="CC82" s="66">
        <f t="shared" si="278"/>
        <v>0</v>
      </c>
      <c r="CD82" s="66">
        <f t="shared" si="278"/>
        <v>0</v>
      </c>
      <c r="CE82" s="75">
        <f>SUM(BS82:CD82)</f>
        <v>0</v>
      </c>
      <c r="CF82" s="66">
        <f t="shared" ref="CF82:CQ82" si="279">CF72-CF80</f>
        <v>0</v>
      </c>
      <c r="CG82" s="66">
        <f t="shared" si="279"/>
        <v>0</v>
      </c>
      <c r="CH82" s="66">
        <f t="shared" si="279"/>
        <v>0</v>
      </c>
      <c r="CI82" s="66">
        <f t="shared" si="279"/>
        <v>0</v>
      </c>
      <c r="CJ82" s="66">
        <f t="shared" si="279"/>
        <v>0</v>
      </c>
      <c r="CK82" s="66">
        <f t="shared" si="279"/>
        <v>0</v>
      </c>
      <c r="CL82" s="66">
        <f t="shared" si="279"/>
        <v>0</v>
      </c>
      <c r="CM82" s="66">
        <f t="shared" si="279"/>
        <v>0</v>
      </c>
      <c r="CN82" s="66">
        <f t="shared" si="279"/>
        <v>0</v>
      </c>
      <c r="CO82" s="66">
        <f t="shared" si="279"/>
        <v>0</v>
      </c>
      <c r="CP82" s="66">
        <f t="shared" si="279"/>
        <v>0</v>
      </c>
      <c r="CQ82" s="66">
        <f t="shared" si="279"/>
        <v>0</v>
      </c>
      <c r="CR82" s="75">
        <f>SUM(CF82:CQ82)</f>
        <v>0</v>
      </c>
      <c r="CS82" s="66">
        <f t="shared" ref="CS82:DD82" si="280">CS72-CS80</f>
        <v>0</v>
      </c>
      <c r="CT82" s="66">
        <f t="shared" si="280"/>
        <v>0</v>
      </c>
      <c r="CU82" s="66">
        <f t="shared" si="280"/>
        <v>0</v>
      </c>
      <c r="CV82" s="66">
        <f t="shared" si="280"/>
        <v>0</v>
      </c>
      <c r="CW82" s="66">
        <f t="shared" si="280"/>
        <v>0</v>
      </c>
      <c r="CX82" s="66">
        <f t="shared" si="280"/>
        <v>0</v>
      </c>
      <c r="CY82" s="66">
        <f t="shared" si="280"/>
        <v>0</v>
      </c>
      <c r="CZ82" s="66">
        <f t="shared" si="280"/>
        <v>0</v>
      </c>
      <c r="DA82" s="66">
        <f t="shared" si="280"/>
        <v>0</v>
      </c>
      <c r="DB82" s="66">
        <f t="shared" si="280"/>
        <v>0</v>
      </c>
      <c r="DC82" s="66">
        <f t="shared" si="280"/>
        <v>0</v>
      </c>
      <c r="DD82" s="66">
        <f t="shared" si="280"/>
        <v>0</v>
      </c>
      <c r="DE82" s="75">
        <f>SUM(CS82:DD82)</f>
        <v>0</v>
      </c>
      <c r="DF82" s="66">
        <f t="shared" ref="DF82:DQ82" si="281">DF72-DF80</f>
        <v>0</v>
      </c>
      <c r="DG82" s="66">
        <f t="shared" si="281"/>
        <v>0</v>
      </c>
      <c r="DH82" s="66">
        <f t="shared" si="281"/>
        <v>0</v>
      </c>
      <c r="DI82" s="66">
        <f t="shared" si="281"/>
        <v>0</v>
      </c>
      <c r="DJ82" s="66">
        <f t="shared" si="281"/>
        <v>0</v>
      </c>
      <c r="DK82" s="66">
        <f t="shared" si="281"/>
        <v>0</v>
      </c>
      <c r="DL82" s="66">
        <f t="shared" si="281"/>
        <v>0</v>
      </c>
      <c r="DM82" s="66">
        <f t="shared" si="281"/>
        <v>0</v>
      </c>
      <c r="DN82" s="66">
        <f t="shared" si="281"/>
        <v>0</v>
      </c>
      <c r="DO82" s="66">
        <f t="shared" si="281"/>
        <v>0</v>
      </c>
      <c r="DP82" s="66">
        <f t="shared" si="281"/>
        <v>0</v>
      </c>
      <c r="DQ82" s="66">
        <f t="shared" si="281"/>
        <v>0</v>
      </c>
      <c r="DR82" s="75">
        <f>SUM(DF82:DQ82)</f>
        <v>0</v>
      </c>
      <c r="DS82" s="66">
        <f t="shared" ref="DS82:ED82" si="282">DS72-DS80</f>
        <v>0</v>
      </c>
      <c r="DT82" s="66">
        <f t="shared" si="282"/>
        <v>0</v>
      </c>
      <c r="DU82" s="66">
        <f t="shared" si="282"/>
        <v>0</v>
      </c>
      <c r="DV82" s="66">
        <f t="shared" si="282"/>
        <v>0</v>
      </c>
      <c r="DW82" s="66">
        <f t="shared" si="282"/>
        <v>0</v>
      </c>
      <c r="DX82" s="66">
        <f t="shared" si="282"/>
        <v>0</v>
      </c>
      <c r="DY82" s="66">
        <f t="shared" si="282"/>
        <v>0</v>
      </c>
      <c r="DZ82" s="66">
        <f t="shared" si="282"/>
        <v>0</v>
      </c>
      <c r="EA82" s="66">
        <f t="shared" si="282"/>
        <v>0</v>
      </c>
      <c r="EB82" s="66">
        <f t="shared" si="282"/>
        <v>0</v>
      </c>
      <c r="EC82" s="66">
        <f t="shared" si="282"/>
        <v>0</v>
      </c>
      <c r="ED82" s="66">
        <f t="shared" si="282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83">SUM(F76:F82)</f>
        <v>0</v>
      </c>
      <c r="G84" s="66">
        <f t="shared" si="283"/>
        <v>0</v>
      </c>
      <c r="H84" s="66">
        <f t="shared" si="283"/>
        <v>0</v>
      </c>
      <c r="I84" s="66">
        <f t="shared" si="283"/>
        <v>0</v>
      </c>
      <c r="J84" s="66">
        <f t="shared" si="283"/>
        <v>0</v>
      </c>
      <c r="K84" s="66">
        <f t="shared" si="283"/>
        <v>0</v>
      </c>
      <c r="L84" s="66">
        <f t="shared" si="283"/>
        <v>0</v>
      </c>
      <c r="M84" s="66">
        <f t="shared" si="283"/>
        <v>0</v>
      </c>
      <c r="N84" s="66">
        <f t="shared" si="283"/>
        <v>0</v>
      </c>
      <c r="O84" s="66">
        <f t="shared" si="283"/>
        <v>0</v>
      </c>
      <c r="P84" s="66">
        <f t="shared" si="283"/>
        <v>0</v>
      </c>
      <c r="Q84" s="66">
        <f t="shared" si="283"/>
        <v>0</v>
      </c>
      <c r="R84" s="75">
        <f>SUM(F84:Q84)</f>
        <v>0</v>
      </c>
      <c r="S84" s="66">
        <f t="shared" ref="S84:AD84" si="284">SUM(S76:S82)</f>
        <v>0</v>
      </c>
      <c r="T84" s="66">
        <f t="shared" si="284"/>
        <v>0</v>
      </c>
      <c r="U84" s="66">
        <f t="shared" si="284"/>
        <v>0</v>
      </c>
      <c r="V84" s="66">
        <f t="shared" si="284"/>
        <v>0</v>
      </c>
      <c r="W84" s="66">
        <f t="shared" si="284"/>
        <v>0</v>
      </c>
      <c r="X84" s="66">
        <f t="shared" si="284"/>
        <v>0</v>
      </c>
      <c r="Y84" s="66">
        <f t="shared" si="284"/>
        <v>0</v>
      </c>
      <c r="Z84" s="66">
        <f t="shared" si="284"/>
        <v>0</v>
      </c>
      <c r="AA84" s="66">
        <f t="shared" si="284"/>
        <v>0</v>
      </c>
      <c r="AB84" s="66">
        <f t="shared" si="284"/>
        <v>0</v>
      </c>
      <c r="AC84" s="66">
        <f t="shared" si="284"/>
        <v>0</v>
      </c>
      <c r="AD84" s="66">
        <f t="shared" si="284"/>
        <v>0</v>
      </c>
      <c r="AE84" s="75">
        <f>SUM(S84:AD84)</f>
        <v>0</v>
      </c>
      <c r="AF84" s="66">
        <f t="shared" ref="AF84:AQ84" si="285">SUM(AF76:AF82)</f>
        <v>0</v>
      </c>
      <c r="AG84" s="66">
        <f t="shared" si="285"/>
        <v>0</v>
      </c>
      <c r="AH84" s="66">
        <f t="shared" si="285"/>
        <v>0</v>
      </c>
      <c r="AI84" s="66">
        <f t="shared" si="285"/>
        <v>0</v>
      </c>
      <c r="AJ84" s="66">
        <f t="shared" si="285"/>
        <v>0</v>
      </c>
      <c r="AK84" s="66">
        <f t="shared" si="285"/>
        <v>0</v>
      </c>
      <c r="AL84" s="66">
        <f t="shared" si="285"/>
        <v>0</v>
      </c>
      <c r="AM84" s="66">
        <f t="shared" si="285"/>
        <v>0</v>
      </c>
      <c r="AN84" s="66">
        <f t="shared" si="285"/>
        <v>0</v>
      </c>
      <c r="AO84" s="66">
        <f t="shared" si="285"/>
        <v>0</v>
      </c>
      <c r="AP84" s="66">
        <f t="shared" si="285"/>
        <v>0</v>
      </c>
      <c r="AQ84" s="66">
        <f t="shared" si="285"/>
        <v>0</v>
      </c>
      <c r="AR84" s="75">
        <f>SUM(AF84:AQ84)</f>
        <v>0</v>
      </c>
      <c r="AS84" s="66">
        <f t="shared" ref="AS84:BD84" si="286">SUM(AS76:AS82)</f>
        <v>0</v>
      </c>
      <c r="AT84" s="66">
        <f t="shared" si="286"/>
        <v>0</v>
      </c>
      <c r="AU84" s="66">
        <f t="shared" si="286"/>
        <v>0</v>
      </c>
      <c r="AV84" s="66">
        <f t="shared" si="286"/>
        <v>0</v>
      </c>
      <c r="AW84" s="66">
        <f t="shared" si="286"/>
        <v>0</v>
      </c>
      <c r="AX84" s="66">
        <f t="shared" si="286"/>
        <v>0</v>
      </c>
      <c r="AY84" s="66">
        <f t="shared" si="286"/>
        <v>0</v>
      </c>
      <c r="AZ84" s="66">
        <f t="shared" si="286"/>
        <v>0</v>
      </c>
      <c r="BA84" s="66">
        <f t="shared" si="286"/>
        <v>0</v>
      </c>
      <c r="BB84" s="66">
        <f t="shared" si="286"/>
        <v>0</v>
      </c>
      <c r="BC84" s="66">
        <f t="shared" si="286"/>
        <v>0</v>
      </c>
      <c r="BD84" s="66">
        <f t="shared" si="286"/>
        <v>0</v>
      </c>
      <c r="BE84" s="75">
        <f>SUM(AS84:BD84)</f>
        <v>0</v>
      </c>
      <c r="BF84" s="66">
        <f t="shared" ref="BF84:BQ84" si="287">SUM(BF76:BF82)</f>
        <v>0</v>
      </c>
      <c r="BG84" s="66">
        <f t="shared" si="287"/>
        <v>0</v>
      </c>
      <c r="BH84" s="66">
        <f t="shared" si="287"/>
        <v>0</v>
      </c>
      <c r="BI84" s="66">
        <f t="shared" si="287"/>
        <v>0</v>
      </c>
      <c r="BJ84" s="66">
        <f t="shared" si="287"/>
        <v>0</v>
      </c>
      <c r="BK84" s="66">
        <f t="shared" si="287"/>
        <v>0</v>
      </c>
      <c r="BL84" s="66">
        <f t="shared" si="287"/>
        <v>0</v>
      </c>
      <c r="BM84" s="66">
        <f t="shared" si="287"/>
        <v>0</v>
      </c>
      <c r="BN84" s="66">
        <f t="shared" si="287"/>
        <v>0</v>
      </c>
      <c r="BO84" s="66">
        <f t="shared" si="287"/>
        <v>0</v>
      </c>
      <c r="BP84" s="66">
        <f t="shared" si="287"/>
        <v>0</v>
      </c>
      <c r="BQ84" s="66">
        <f t="shared" si="287"/>
        <v>0</v>
      </c>
      <c r="BR84" s="75">
        <f>SUM(BF84:BQ84)</f>
        <v>0</v>
      </c>
      <c r="BS84" s="66">
        <f t="shared" ref="BS84:CD84" si="288">SUM(BS76:BS82)</f>
        <v>0</v>
      </c>
      <c r="BT84" s="66">
        <f t="shared" si="288"/>
        <v>0</v>
      </c>
      <c r="BU84" s="66">
        <f t="shared" si="288"/>
        <v>0</v>
      </c>
      <c r="BV84" s="66">
        <f t="shared" si="288"/>
        <v>0</v>
      </c>
      <c r="BW84" s="66">
        <f t="shared" si="288"/>
        <v>0</v>
      </c>
      <c r="BX84" s="66">
        <f t="shared" si="288"/>
        <v>0</v>
      </c>
      <c r="BY84" s="66">
        <f t="shared" si="288"/>
        <v>0</v>
      </c>
      <c r="BZ84" s="66">
        <f t="shared" si="288"/>
        <v>0</v>
      </c>
      <c r="CA84" s="66">
        <f t="shared" si="288"/>
        <v>0</v>
      </c>
      <c r="CB84" s="66">
        <f t="shared" si="288"/>
        <v>0</v>
      </c>
      <c r="CC84" s="66">
        <f t="shared" si="288"/>
        <v>0</v>
      </c>
      <c r="CD84" s="66">
        <f t="shared" si="288"/>
        <v>0</v>
      </c>
      <c r="CE84" s="75">
        <f>SUM(BS84:CD84)</f>
        <v>0</v>
      </c>
      <c r="CF84" s="66">
        <f t="shared" ref="CF84:CQ84" si="289">SUM(CF76:CF82)</f>
        <v>0</v>
      </c>
      <c r="CG84" s="66">
        <f t="shared" si="289"/>
        <v>0</v>
      </c>
      <c r="CH84" s="66">
        <f t="shared" si="289"/>
        <v>0</v>
      </c>
      <c r="CI84" s="66">
        <f t="shared" si="289"/>
        <v>0</v>
      </c>
      <c r="CJ84" s="66">
        <f t="shared" si="289"/>
        <v>0</v>
      </c>
      <c r="CK84" s="66">
        <f t="shared" si="289"/>
        <v>0</v>
      </c>
      <c r="CL84" s="66">
        <f t="shared" si="289"/>
        <v>0</v>
      </c>
      <c r="CM84" s="66">
        <f t="shared" si="289"/>
        <v>0</v>
      </c>
      <c r="CN84" s="66">
        <f t="shared" si="289"/>
        <v>0</v>
      </c>
      <c r="CO84" s="66">
        <f t="shared" si="289"/>
        <v>0</v>
      </c>
      <c r="CP84" s="66">
        <f t="shared" si="289"/>
        <v>0</v>
      </c>
      <c r="CQ84" s="66">
        <f t="shared" si="289"/>
        <v>0</v>
      </c>
      <c r="CR84" s="75">
        <f>SUM(CF84:CQ84)</f>
        <v>0</v>
      </c>
      <c r="CS84" s="66">
        <f t="shared" ref="CS84:DD84" si="290">SUM(CS76:CS82)</f>
        <v>0</v>
      </c>
      <c r="CT84" s="66">
        <f t="shared" si="290"/>
        <v>0</v>
      </c>
      <c r="CU84" s="66">
        <f t="shared" si="290"/>
        <v>0</v>
      </c>
      <c r="CV84" s="66">
        <f t="shared" si="290"/>
        <v>0</v>
      </c>
      <c r="CW84" s="66">
        <f t="shared" si="290"/>
        <v>0</v>
      </c>
      <c r="CX84" s="66">
        <f t="shared" si="290"/>
        <v>0</v>
      </c>
      <c r="CY84" s="66">
        <f t="shared" si="290"/>
        <v>0</v>
      </c>
      <c r="CZ84" s="66">
        <f t="shared" si="290"/>
        <v>0</v>
      </c>
      <c r="DA84" s="66">
        <f t="shared" si="290"/>
        <v>0</v>
      </c>
      <c r="DB84" s="66">
        <f t="shared" si="290"/>
        <v>0</v>
      </c>
      <c r="DC84" s="66">
        <f t="shared" si="290"/>
        <v>0</v>
      </c>
      <c r="DD84" s="66">
        <f t="shared" si="290"/>
        <v>0</v>
      </c>
      <c r="DE84" s="75">
        <f>SUM(CS84:DD84)</f>
        <v>0</v>
      </c>
      <c r="DF84" s="66">
        <f t="shared" ref="DF84:DQ84" si="291">SUM(DF76:DF82)</f>
        <v>0</v>
      </c>
      <c r="DG84" s="66">
        <f t="shared" si="291"/>
        <v>0</v>
      </c>
      <c r="DH84" s="66">
        <f t="shared" si="291"/>
        <v>0</v>
      </c>
      <c r="DI84" s="66">
        <f t="shared" si="291"/>
        <v>0</v>
      </c>
      <c r="DJ84" s="66">
        <f t="shared" si="291"/>
        <v>0</v>
      </c>
      <c r="DK84" s="66">
        <f t="shared" si="291"/>
        <v>0</v>
      </c>
      <c r="DL84" s="66">
        <f t="shared" si="291"/>
        <v>0</v>
      </c>
      <c r="DM84" s="66">
        <f t="shared" si="291"/>
        <v>0</v>
      </c>
      <c r="DN84" s="66">
        <f t="shared" si="291"/>
        <v>0</v>
      </c>
      <c r="DO84" s="66">
        <f t="shared" si="291"/>
        <v>0</v>
      </c>
      <c r="DP84" s="66">
        <f t="shared" si="291"/>
        <v>0</v>
      </c>
      <c r="DQ84" s="66">
        <f t="shared" si="291"/>
        <v>0</v>
      </c>
      <c r="DR84" s="75">
        <f>SUM(DF84:DQ84)</f>
        <v>0</v>
      </c>
      <c r="DS84" s="66">
        <f t="shared" ref="DS84:ED84" si="292">SUM(DS76:DS82)</f>
        <v>0</v>
      </c>
      <c r="DT84" s="66">
        <f t="shared" si="292"/>
        <v>0</v>
      </c>
      <c r="DU84" s="66">
        <f t="shared" si="292"/>
        <v>0</v>
      </c>
      <c r="DV84" s="66">
        <f t="shared" si="292"/>
        <v>0</v>
      </c>
      <c r="DW84" s="66">
        <f t="shared" si="292"/>
        <v>0</v>
      </c>
      <c r="DX84" s="66">
        <f t="shared" si="292"/>
        <v>0</v>
      </c>
      <c r="DY84" s="66">
        <f t="shared" si="292"/>
        <v>0</v>
      </c>
      <c r="DZ84" s="66">
        <f t="shared" si="292"/>
        <v>0</v>
      </c>
      <c r="EA84" s="66">
        <f t="shared" si="292"/>
        <v>0</v>
      </c>
      <c r="EB84" s="66">
        <f t="shared" si="292"/>
        <v>0</v>
      </c>
      <c r="EC84" s="66">
        <f t="shared" si="292"/>
        <v>0</v>
      </c>
      <c r="ED84" s="66">
        <f t="shared" si="292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293">SUM(F71:F72)-F84</f>
        <v>0</v>
      </c>
      <c r="G86" s="66">
        <f t="shared" si="293"/>
        <v>0</v>
      </c>
      <c r="H86" s="66">
        <f t="shared" si="293"/>
        <v>0</v>
      </c>
      <c r="I86" s="66">
        <f t="shared" si="293"/>
        <v>0</v>
      </c>
      <c r="J86" s="66">
        <f t="shared" si="293"/>
        <v>0</v>
      </c>
      <c r="K86" s="66">
        <f t="shared" si="293"/>
        <v>0</v>
      </c>
      <c r="L86" s="66">
        <f t="shared" si="293"/>
        <v>0</v>
      </c>
      <c r="M86" s="66">
        <f t="shared" si="293"/>
        <v>0</v>
      </c>
      <c r="N86" s="66">
        <f t="shared" si="293"/>
        <v>0</v>
      </c>
      <c r="O86" s="66">
        <f t="shared" si="293"/>
        <v>0</v>
      </c>
      <c r="P86" s="66">
        <f t="shared" si="293"/>
        <v>0</v>
      </c>
      <c r="Q86" s="66">
        <f t="shared" si="293"/>
        <v>0</v>
      </c>
      <c r="R86" s="75">
        <f>SUM(F86:Q86)</f>
        <v>0</v>
      </c>
      <c r="S86" s="66">
        <f t="shared" ref="S86:AD86" si="294">SUM(S71:S72)-S84</f>
        <v>0</v>
      </c>
      <c r="T86" s="66">
        <f t="shared" si="294"/>
        <v>0</v>
      </c>
      <c r="U86" s="66">
        <f t="shared" si="294"/>
        <v>0</v>
      </c>
      <c r="V86" s="66">
        <f t="shared" si="294"/>
        <v>0</v>
      </c>
      <c r="W86" s="66">
        <f t="shared" si="294"/>
        <v>0</v>
      </c>
      <c r="X86" s="66">
        <f t="shared" si="294"/>
        <v>0</v>
      </c>
      <c r="Y86" s="66">
        <f t="shared" si="294"/>
        <v>0</v>
      </c>
      <c r="Z86" s="66">
        <f t="shared" si="294"/>
        <v>0</v>
      </c>
      <c r="AA86" s="66">
        <f t="shared" si="294"/>
        <v>0</v>
      </c>
      <c r="AB86" s="66">
        <f t="shared" si="294"/>
        <v>0</v>
      </c>
      <c r="AC86" s="66">
        <f t="shared" si="294"/>
        <v>0</v>
      </c>
      <c r="AD86" s="66">
        <f t="shared" si="294"/>
        <v>0</v>
      </c>
      <c r="AE86" s="75">
        <f>SUM(S86:AD86)</f>
        <v>0</v>
      </c>
      <c r="AF86" s="66">
        <f t="shared" ref="AF86:AQ86" si="295">SUM(AF71:AF72)-AF84</f>
        <v>0</v>
      </c>
      <c r="AG86" s="66">
        <f t="shared" si="295"/>
        <v>0</v>
      </c>
      <c r="AH86" s="66">
        <f t="shared" si="295"/>
        <v>0</v>
      </c>
      <c r="AI86" s="66">
        <f t="shared" si="295"/>
        <v>0</v>
      </c>
      <c r="AJ86" s="66">
        <f t="shared" si="295"/>
        <v>0</v>
      </c>
      <c r="AK86" s="66">
        <f t="shared" si="295"/>
        <v>0</v>
      </c>
      <c r="AL86" s="66">
        <f t="shared" si="295"/>
        <v>0</v>
      </c>
      <c r="AM86" s="66">
        <f t="shared" si="295"/>
        <v>0</v>
      </c>
      <c r="AN86" s="66">
        <f t="shared" si="295"/>
        <v>0</v>
      </c>
      <c r="AO86" s="66">
        <f t="shared" si="295"/>
        <v>0</v>
      </c>
      <c r="AP86" s="66">
        <f t="shared" si="295"/>
        <v>0</v>
      </c>
      <c r="AQ86" s="66">
        <f t="shared" si="295"/>
        <v>0</v>
      </c>
      <c r="AR86" s="75">
        <f>SUM(AF86:AQ86)</f>
        <v>0</v>
      </c>
      <c r="AS86" s="66">
        <f t="shared" ref="AS86:BD86" si="296">SUM(AS71:AS72)-AS84</f>
        <v>0</v>
      </c>
      <c r="AT86" s="66">
        <f t="shared" si="296"/>
        <v>0</v>
      </c>
      <c r="AU86" s="66">
        <f t="shared" si="296"/>
        <v>0</v>
      </c>
      <c r="AV86" s="66">
        <f t="shared" si="296"/>
        <v>0</v>
      </c>
      <c r="AW86" s="66">
        <f t="shared" si="296"/>
        <v>0</v>
      </c>
      <c r="AX86" s="66">
        <f t="shared" si="296"/>
        <v>0</v>
      </c>
      <c r="AY86" s="66">
        <f t="shared" si="296"/>
        <v>0</v>
      </c>
      <c r="AZ86" s="66">
        <f t="shared" si="296"/>
        <v>0</v>
      </c>
      <c r="BA86" s="66">
        <f t="shared" si="296"/>
        <v>0</v>
      </c>
      <c r="BB86" s="66">
        <f t="shared" si="296"/>
        <v>0</v>
      </c>
      <c r="BC86" s="66">
        <f t="shared" si="296"/>
        <v>0</v>
      </c>
      <c r="BD86" s="66">
        <f t="shared" si="296"/>
        <v>0</v>
      </c>
      <c r="BE86" s="75">
        <f>SUM(AS86:BD86)</f>
        <v>0</v>
      </c>
      <c r="BF86" s="66">
        <f t="shared" ref="BF86:BQ86" si="297">SUM(BF71:BF72)-BF84</f>
        <v>0</v>
      </c>
      <c r="BG86" s="66">
        <f t="shared" si="297"/>
        <v>0</v>
      </c>
      <c r="BH86" s="66">
        <f t="shared" si="297"/>
        <v>0</v>
      </c>
      <c r="BI86" s="66">
        <f t="shared" si="297"/>
        <v>0</v>
      </c>
      <c r="BJ86" s="66">
        <f t="shared" si="297"/>
        <v>0</v>
      </c>
      <c r="BK86" s="66">
        <f t="shared" si="297"/>
        <v>0</v>
      </c>
      <c r="BL86" s="66">
        <f t="shared" si="297"/>
        <v>0</v>
      </c>
      <c r="BM86" s="66">
        <f t="shared" si="297"/>
        <v>0</v>
      </c>
      <c r="BN86" s="66">
        <f t="shared" si="297"/>
        <v>0</v>
      </c>
      <c r="BO86" s="66">
        <f t="shared" si="297"/>
        <v>0</v>
      </c>
      <c r="BP86" s="66">
        <f t="shared" si="297"/>
        <v>0</v>
      </c>
      <c r="BQ86" s="66">
        <f t="shared" si="297"/>
        <v>0</v>
      </c>
      <c r="BR86" s="75">
        <f>SUM(BF86:BQ86)</f>
        <v>0</v>
      </c>
      <c r="BS86" s="66">
        <f t="shared" ref="BS86:CD86" si="298">SUM(BS71:BS72)-BS84</f>
        <v>0</v>
      </c>
      <c r="BT86" s="66">
        <f t="shared" si="298"/>
        <v>0</v>
      </c>
      <c r="BU86" s="66">
        <f t="shared" si="298"/>
        <v>0</v>
      </c>
      <c r="BV86" s="66">
        <f t="shared" si="298"/>
        <v>0</v>
      </c>
      <c r="BW86" s="66">
        <f t="shared" si="298"/>
        <v>0</v>
      </c>
      <c r="BX86" s="66">
        <f t="shared" si="298"/>
        <v>0</v>
      </c>
      <c r="BY86" s="66">
        <f t="shared" si="298"/>
        <v>0</v>
      </c>
      <c r="BZ86" s="66">
        <f t="shared" si="298"/>
        <v>0</v>
      </c>
      <c r="CA86" s="66">
        <f t="shared" si="298"/>
        <v>0</v>
      </c>
      <c r="CB86" s="66">
        <f t="shared" si="298"/>
        <v>0</v>
      </c>
      <c r="CC86" s="66">
        <f t="shared" si="298"/>
        <v>0</v>
      </c>
      <c r="CD86" s="66">
        <f t="shared" si="298"/>
        <v>0</v>
      </c>
      <c r="CE86" s="75">
        <f>SUM(BS86:CD86)</f>
        <v>0</v>
      </c>
      <c r="CF86" s="66">
        <f t="shared" ref="CF86:CQ86" si="299">SUM(CF71:CF72)-CF84</f>
        <v>0</v>
      </c>
      <c r="CG86" s="66">
        <f t="shared" si="299"/>
        <v>0</v>
      </c>
      <c r="CH86" s="66">
        <f t="shared" si="299"/>
        <v>0</v>
      </c>
      <c r="CI86" s="66">
        <f t="shared" si="299"/>
        <v>0</v>
      </c>
      <c r="CJ86" s="66">
        <f t="shared" si="299"/>
        <v>0</v>
      </c>
      <c r="CK86" s="66">
        <f t="shared" si="299"/>
        <v>0</v>
      </c>
      <c r="CL86" s="66">
        <f t="shared" si="299"/>
        <v>0</v>
      </c>
      <c r="CM86" s="66">
        <f t="shared" si="299"/>
        <v>0</v>
      </c>
      <c r="CN86" s="66">
        <f t="shared" si="299"/>
        <v>0</v>
      </c>
      <c r="CO86" s="66">
        <f t="shared" si="299"/>
        <v>0</v>
      </c>
      <c r="CP86" s="66">
        <f t="shared" si="299"/>
        <v>0</v>
      </c>
      <c r="CQ86" s="66">
        <f t="shared" si="299"/>
        <v>0</v>
      </c>
      <c r="CR86" s="75">
        <f>SUM(CF86:CQ86)</f>
        <v>0</v>
      </c>
      <c r="CS86" s="66">
        <f t="shared" ref="CS86:DD86" si="300">SUM(CS71:CS72)-CS84</f>
        <v>0</v>
      </c>
      <c r="CT86" s="66">
        <f t="shared" si="300"/>
        <v>0</v>
      </c>
      <c r="CU86" s="66">
        <f t="shared" si="300"/>
        <v>0</v>
      </c>
      <c r="CV86" s="66">
        <f t="shared" si="300"/>
        <v>0</v>
      </c>
      <c r="CW86" s="66">
        <f t="shared" si="300"/>
        <v>0</v>
      </c>
      <c r="CX86" s="66">
        <f t="shared" si="300"/>
        <v>0</v>
      </c>
      <c r="CY86" s="66">
        <f t="shared" si="300"/>
        <v>0</v>
      </c>
      <c r="CZ86" s="66">
        <f t="shared" si="300"/>
        <v>0</v>
      </c>
      <c r="DA86" s="66">
        <f t="shared" si="300"/>
        <v>0</v>
      </c>
      <c r="DB86" s="66">
        <f t="shared" si="300"/>
        <v>0</v>
      </c>
      <c r="DC86" s="66">
        <f t="shared" si="300"/>
        <v>0</v>
      </c>
      <c r="DD86" s="66">
        <f t="shared" si="300"/>
        <v>0</v>
      </c>
      <c r="DE86" s="75">
        <f>SUM(CS86:DD86)</f>
        <v>0</v>
      </c>
      <c r="DF86" s="66">
        <f t="shared" ref="DF86:DQ86" si="301">SUM(DF71:DF72)-DF84</f>
        <v>0</v>
      </c>
      <c r="DG86" s="66">
        <f t="shared" si="301"/>
        <v>0</v>
      </c>
      <c r="DH86" s="66">
        <f t="shared" si="301"/>
        <v>0</v>
      </c>
      <c r="DI86" s="66">
        <f t="shared" si="301"/>
        <v>0</v>
      </c>
      <c r="DJ86" s="66">
        <f t="shared" si="301"/>
        <v>0</v>
      </c>
      <c r="DK86" s="66">
        <f t="shared" si="301"/>
        <v>0</v>
      </c>
      <c r="DL86" s="66">
        <f t="shared" si="301"/>
        <v>0</v>
      </c>
      <c r="DM86" s="66">
        <f t="shared" si="301"/>
        <v>0</v>
      </c>
      <c r="DN86" s="66">
        <f t="shared" si="301"/>
        <v>0</v>
      </c>
      <c r="DO86" s="66">
        <f t="shared" si="301"/>
        <v>0</v>
      </c>
      <c r="DP86" s="66">
        <f t="shared" si="301"/>
        <v>0</v>
      </c>
      <c r="DQ86" s="66">
        <f t="shared" si="301"/>
        <v>0</v>
      </c>
      <c r="DR86" s="75">
        <f>SUM(DF86:DQ86)</f>
        <v>0</v>
      </c>
      <c r="DS86" s="66">
        <f t="shared" ref="DS86:ED86" si="302">SUM(DS71:DS72)-DS84</f>
        <v>0</v>
      </c>
      <c r="DT86" s="66">
        <f t="shared" si="302"/>
        <v>0</v>
      </c>
      <c r="DU86" s="66">
        <f t="shared" si="302"/>
        <v>0</v>
      </c>
      <c r="DV86" s="66">
        <f t="shared" si="302"/>
        <v>0</v>
      </c>
      <c r="DW86" s="66">
        <f t="shared" si="302"/>
        <v>0</v>
      </c>
      <c r="DX86" s="66">
        <f t="shared" si="302"/>
        <v>0</v>
      </c>
      <c r="DY86" s="66">
        <f t="shared" si="302"/>
        <v>0</v>
      </c>
      <c r="DZ86" s="66">
        <f t="shared" si="302"/>
        <v>0</v>
      </c>
      <c r="EA86" s="66">
        <f t="shared" si="302"/>
        <v>0</v>
      </c>
      <c r="EB86" s="66">
        <f t="shared" si="302"/>
        <v>0</v>
      </c>
      <c r="EC86" s="66">
        <f t="shared" si="302"/>
        <v>0</v>
      </c>
      <c r="ED86" s="66">
        <f t="shared" si="302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11 EMPRUNT 1'!$G$14:$G$2000,MATCH('SPACELOG 11 BP'!F$2,'SPACELOG 11 EMPRUNT 1'!$Z$14:$Z$2000,0)),0)</f>
        <v>0</v>
      </c>
      <c r="G88" s="66">
        <f>IFERROR(INDEX('SPACELOG 11 EMPRUNT 1'!$G$14:$G$2000,MATCH('SPACELOG 11 BP'!G$2,'SPACELOG 11 EMPRUNT 1'!$Z$14:$Z$2000,0)),0)</f>
        <v>0</v>
      </c>
      <c r="H88" s="66">
        <f>IFERROR(INDEX('SPACELOG 11 EMPRUNT 1'!$G$14:$G$2000,MATCH('SPACELOG 11 BP'!H$2,'SPACELOG 11 EMPRUNT 1'!$Z$14:$Z$2000,0)),0)</f>
        <v>0</v>
      </c>
      <c r="I88" s="66">
        <f>IFERROR(INDEX('SPACELOG 11 EMPRUNT 1'!$G$14:$G$2000,MATCH('SPACELOG 11 BP'!I$2,'SPACELOG 11 EMPRUNT 1'!$Z$14:$Z$2000,0)),0)</f>
        <v>0</v>
      </c>
      <c r="J88" s="66">
        <f>IFERROR(INDEX('SPACELOG 11 EMPRUNT 1'!$G$14:$G$2000,MATCH('SPACELOG 11 BP'!J$2,'SPACELOG 11 EMPRUNT 1'!$Z$14:$Z$2000,0)),0)</f>
        <v>0</v>
      </c>
      <c r="K88" s="66">
        <f>IFERROR(INDEX('SPACELOG 11 EMPRUNT 1'!$G$14:$G$2000,MATCH('SPACELOG 11 BP'!K$2,'SPACELOG 11 EMPRUNT 1'!$Z$14:$Z$2000,0)),0)</f>
        <v>0</v>
      </c>
      <c r="L88" s="66">
        <f>IFERROR(INDEX('SPACELOG 11 EMPRUNT 1'!$G$14:$G$2000,MATCH('SPACELOG 11 BP'!L$2,'SPACELOG 11 EMPRUNT 1'!$Z$14:$Z$2000,0)),0)</f>
        <v>0</v>
      </c>
      <c r="M88" s="66">
        <f>IFERROR(INDEX('SPACELOG 11 EMPRUNT 1'!$G$14:$G$2000,MATCH('SPACELOG 11 BP'!M$2,'SPACELOG 11 EMPRUNT 1'!$Z$14:$Z$2000,0)),0)</f>
        <v>0</v>
      </c>
      <c r="N88" s="66">
        <f>IFERROR(INDEX('SPACELOG 11 EMPRUNT 1'!$G$14:$G$2000,MATCH('SPACELOG 11 BP'!N$2,'SPACELOG 11 EMPRUNT 1'!$Z$14:$Z$2000,0)),0)</f>
        <v>0</v>
      </c>
      <c r="O88" s="66">
        <f>IFERROR(INDEX('SPACELOG 11 EMPRUNT 1'!$G$14:$G$2000,MATCH('SPACELOG 11 BP'!O$2,'SPACELOG 11 EMPRUNT 1'!$Z$14:$Z$2000,0)),0)</f>
        <v>0</v>
      </c>
      <c r="P88" s="66">
        <f>IFERROR(INDEX('SPACELOG 11 EMPRUNT 1'!$G$14:$G$2000,MATCH('SPACELOG 11 BP'!P$2,'SPACELOG 11 EMPRUNT 1'!$Z$14:$Z$2000,0)),0)</f>
        <v>0</v>
      </c>
      <c r="Q88" s="66">
        <f>IFERROR(INDEX('SPACELOG 11 EMPRUNT 1'!$G$14:$G$2000,MATCH('SPACELOG 11 BP'!Q$2,'SPACELOG 11 EMPRUNT 1'!$Z$14:$Z$2000,0)),0)</f>
        <v>0</v>
      </c>
      <c r="R88" s="75">
        <f>SUM(F88:Q88)</f>
        <v>0</v>
      </c>
      <c r="S88" s="66">
        <f>IFERROR(INDEX('SPACELOG 11 EMPRUNT 1'!$G$14:$G$2000,MATCH('SPACELOG 11 BP'!S$2,'SPACELOG 11 EMPRUNT 1'!$Z$14:$Z$2000,0)),0)</f>
        <v>0</v>
      </c>
      <c r="T88" s="66">
        <f>IFERROR(INDEX('SPACELOG 11 EMPRUNT 1'!$G$14:$G$2000,MATCH('SPACELOG 11 BP'!T$2,'SPACELOG 11 EMPRUNT 1'!$Z$14:$Z$2000,0)),0)</f>
        <v>0</v>
      </c>
      <c r="U88" s="66">
        <f>IFERROR(INDEX('SPACELOG 11 EMPRUNT 1'!$G$14:$G$2000,MATCH('SPACELOG 11 BP'!U$2,'SPACELOG 11 EMPRUNT 1'!$Z$14:$Z$2000,0)),0)</f>
        <v>0</v>
      </c>
      <c r="V88" s="66">
        <f>IFERROR(INDEX('SPACELOG 11 EMPRUNT 1'!$G$14:$G$2000,MATCH('SPACELOG 11 BP'!V$2,'SPACELOG 11 EMPRUNT 1'!$Z$14:$Z$2000,0)),0)</f>
        <v>0</v>
      </c>
      <c r="W88" s="66">
        <f>IFERROR(INDEX('SPACELOG 11 EMPRUNT 1'!$G$14:$G$2000,MATCH('SPACELOG 11 BP'!W$2,'SPACELOG 11 EMPRUNT 1'!$Z$14:$Z$2000,0)),0)</f>
        <v>0</v>
      </c>
      <c r="X88" s="66">
        <f>IFERROR(INDEX('SPACELOG 11 EMPRUNT 1'!$G$14:$G$2000,MATCH('SPACELOG 11 BP'!X$2,'SPACELOG 11 EMPRUNT 1'!$Z$14:$Z$2000,0)),0)</f>
        <v>0</v>
      </c>
      <c r="Y88" s="66">
        <f>IFERROR(INDEX('SPACELOG 11 EMPRUNT 1'!$G$14:$G$2000,MATCH('SPACELOG 11 BP'!Y$2,'SPACELOG 11 EMPRUNT 1'!$Z$14:$Z$2000,0)),0)</f>
        <v>0</v>
      </c>
      <c r="Z88" s="66">
        <f>IFERROR(INDEX('SPACELOG 11 EMPRUNT 1'!$G$14:$G$2000,MATCH('SPACELOG 11 BP'!Z$2,'SPACELOG 11 EMPRUNT 1'!$Z$14:$Z$2000,0)),0)</f>
        <v>0</v>
      </c>
      <c r="AA88" s="66">
        <f>IFERROR(INDEX('SPACELOG 11 EMPRUNT 1'!$G$14:$G$2000,MATCH('SPACELOG 11 BP'!AA$2,'SPACELOG 11 EMPRUNT 1'!$Z$14:$Z$2000,0)),0)</f>
        <v>0</v>
      </c>
      <c r="AB88" s="66">
        <f>IFERROR(INDEX('SPACELOG 11 EMPRUNT 1'!$G$14:$G$2000,MATCH('SPACELOG 11 BP'!AB$2,'SPACELOG 11 EMPRUNT 1'!$Z$14:$Z$2000,0)),0)</f>
        <v>0</v>
      </c>
      <c r="AC88" s="66">
        <f>IFERROR(INDEX('SPACELOG 11 EMPRUNT 1'!$G$14:$G$2000,MATCH('SPACELOG 11 BP'!AC$2,'SPACELOG 11 EMPRUNT 1'!$Z$14:$Z$2000,0)),0)</f>
        <v>0</v>
      </c>
      <c r="AD88" s="66">
        <f>IFERROR(INDEX('SPACELOG 11 EMPRUNT 1'!$G$14:$G$2000,MATCH('SPACELOG 11 BP'!AD$2,'SPACELOG 11 EMPRUNT 1'!$Z$14:$Z$2000,0)),0)</f>
        <v>0</v>
      </c>
      <c r="AE88" s="75">
        <f>SUM(S88:AD88)</f>
        <v>0</v>
      </c>
      <c r="AF88" s="66">
        <f>IFERROR(INDEX('SPACELOG 11 EMPRUNT 1'!$G$14:$G$2000,MATCH('SPACELOG 11 BP'!AF$2,'SPACELOG 11 EMPRUNT 1'!$Z$14:$Z$2000,0)),0)</f>
        <v>0</v>
      </c>
      <c r="AG88" s="66">
        <f>IFERROR(INDEX('SPACELOG 11 EMPRUNT 1'!$G$14:$G$2000,MATCH('SPACELOG 11 BP'!AG$2,'SPACELOG 11 EMPRUNT 1'!$Z$14:$Z$2000,0)),0)</f>
        <v>0</v>
      </c>
      <c r="AH88" s="66">
        <f>IFERROR(INDEX('SPACELOG 11 EMPRUNT 1'!$G$14:$G$2000,MATCH('SPACELOG 11 BP'!AH$2,'SPACELOG 11 EMPRUNT 1'!$Z$14:$Z$2000,0)),0)</f>
        <v>0</v>
      </c>
      <c r="AI88" s="66">
        <f>IFERROR(INDEX('SPACELOG 11 EMPRUNT 1'!$G$14:$G$2000,MATCH('SPACELOG 11 BP'!AI$2,'SPACELOG 11 EMPRUNT 1'!$Z$14:$Z$2000,0)),0)</f>
        <v>0</v>
      </c>
      <c r="AJ88" s="66">
        <f>IFERROR(INDEX('SPACELOG 11 EMPRUNT 1'!$G$14:$G$2000,MATCH('SPACELOG 11 BP'!AJ$2,'SPACELOG 11 EMPRUNT 1'!$Z$14:$Z$2000,0)),0)</f>
        <v>0</v>
      </c>
      <c r="AK88" s="66">
        <f>IFERROR(INDEX('SPACELOG 11 EMPRUNT 1'!$G$14:$G$2000,MATCH('SPACELOG 11 BP'!AK$2,'SPACELOG 11 EMPRUNT 1'!$Z$14:$Z$2000,0)),0)</f>
        <v>0</v>
      </c>
      <c r="AL88" s="66">
        <f>IFERROR(INDEX('SPACELOG 11 EMPRUNT 1'!$G$14:$G$2000,MATCH('SPACELOG 11 BP'!AL$2,'SPACELOG 11 EMPRUNT 1'!$Z$14:$Z$2000,0)),0)</f>
        <v>0</v>
      </c>
      <c r="AM88" s="66">
        <f>IFERROR(INDEX('SPACELOG 11 EMPRUNT 1'!$G$14:$G$2000,MATCH('SPACELOG 11 BP'!AM$2,'SPACELOG 11 EMPRUNT 1'!$Z$14:$Z$2000,0)),0)</f>
        <v>0</v>
      </c>
      <c r="AN88" s="66">
        <f>IFERROR(INDEX('SPACELOG 11 EMPRUNT 1'!$G$14:$G$2000,MATCH('SPACELOG 11 BP'!AN$2,'SPACELOG 11 EMPRUNT 1'!$Z$14:$Z$2000,0)),0)</f>
        <v>0</v>
      </c>
      <c r="AO88" s="66">
        <f>IFERROR(INDEX('SPACELOG 11 EMPRUNT 1'!$G$14:$G$2000,MATCH('SPACELOG 11 BP'!AO$2,'SPACELOG 11 EMPRUNT 1'!$Z$14:$Z$2000,0)),0)</f>
        <v>0</v>
      </c>
      <c r="AP88" s="66">
        <f>IFERROR(INDEX('SPACELOG 11 EMPRUNT 1'!$G$14:$G$2000,MATCH('SPACELOG 11 BP'!AP$2,'SPACELOG 11 EMPRUNT 1'!$Z$14:$Z$2000,0)),0)</f>
        <v>0</v>
      </c>
      <c r="AQ88" s="66">
        <f>IFERROR(INDEX('SPACELOG 11 EMPRUNT 1'!$G$14:$G$2000,MATCH('SPACELOG 11 BP'!AQ$2,'SPACELOG 11 EMPRUNT 1'!$Z$14:$Z$2000,0)),0)</f>
        <v>0</v>
      </c>
      <c r="AR88" s="75">
        <f>SUM(AF88:AQ88)</f>
        <v>0</v>
      </c>
      <c r="AS88" s="66">
        <f>IFERROR(INDEX('SPACELOG 11 EMPRUNT 1'!$G$14:$G$2000,MATCH('SPACELOG 11 BP'!AS$2,'SPACELOG 11 EMPRUNT 1'!$Z$14:$Z$2000,0)),0)</f>
        <v>0</v>
      </c>
      <c r="AT88" s="66">
        <f>IFERROR(INDEX('SPACELOG 11 EMPRUNT 1'!$G$14:$G$2000,MATCH('SPACELOG 11 BP'!AT$2,'SPACELOG 11 EMPRUNT 1'!$Z$14:$Z$2000,0)),0)</f>
        <v>0</v>
      </c>
      <c r="AU88" s="66">
        <f>IFERROR(INDEX('SPACELOG 11 EMPRUNT 1'!$G$14:$G$2000,MATCH('SPACELOG 11 BP'!AU$2,'SPACELOG 11 EMPRUNT 1'!$Z$14:$Z$2000,0)),0)</f>
        <v>0</v>
      </c>
      <c r="AV88" s="66">
        <f>IFERROR(INDEX('SPACELOG 11 EMPRUNT 1'!$G$14:$G$2000,MATCH('SPACELOG 11 BP'!AV$2,'SPACELOG 11 EMPRUNT 1'!$Z$14:$Z$2000,0)),0)</f>
        <v>0</v>
      </c>
      <c r="AW88" s="66">
        <f>IFERROR(INDEX('SPACELOG 11 EMPRUNT 1'!$G$14:$G$2000,MATCH('SPACELOG 11 BP'!AW$2,'SPACELOG 11 EMPRUNT 1'!$Z$14:$Z$2000,0)),0)</f>
        <v>0</v>
      </c>
      <c r="AX88" s="66">
        <f>IFERROR(INDEX('SPACELOG 11 EMPRUNT 1'!$G$14:$G$2000,MATCH('SPACELOG 11 BP'!AX$2,'SPACELOG 11 EMPRUNT 1'!$Z$14:$Z$2000,0)),0)</f>
        <v>0</v>
      </c>
      <c r="AY88" s="66">
        <f>IFERROR(INDEX('SPACELOG 11 EMPRUNT 1'!$G$14:$G$2000,MATCH('SPACELOG 11 BP'!AY$2,'SPACELOG 11 EMPRUNT 1'!$Z$14:$Z$2000,0)),0)</f>
        <v>0</v>
      </c>
      <c r="AZ88" s="66">
        <f>IFERROR(INDEX('SPACELOG 11 EMPRUNT 1'!$G$14:$G$2000,MATCH('SPACELOG 11 BP'!AZ$2,'SPACELOG 11 EMPRUNT 1'!$Z$14:$Z$2000,0)),0)</f>
        <v>0</v>
      </c>
      <c r="BA88" s="66">
        <f>IFERROR(INDEX('SPACELOG 11 EMPRUNT 1'!$G$14:$G$2000,MATCH('SPACELOG 11 BP'!BA$2,'SPACELOG 11 EMPRUNT 1'!$Z$14:$Z$2000,0)),0)</f>
        <v>0</v>
      </c>
      <c r="BB88" s="66">
        <f>IFERROR(INDEX('SPACELOG 11 EMPRUNT 1'!$G$14:$G$2000,MATCH('SPACELOG 11 BP'!BB$2,'SPACELOG 11 EMPRUNT 1'!$Z$14:$Z$2000,0)),0)</f>
        <v>0</v>
      </c>
      <c r="BC88" s="66">
        <f>IFERROR(INDEX('SPACELOG 11 EMPRUNT 1'!$G$14:$G$2000,MATCH('SPACELOG 11 BP'!BC$2,'SPACELOG 11 EMPRUNT 1'!$Z$14:$Z$2000,0)),0)</f>
        <v>0</v>
      </c>
      <c r="BD88" s="66">
        <f>IFERROR(INDEX('SPACELOG 11 EMPRUNT 1'!$G$14:$G$2000,MATCH('SPACELOG 11 BP'!BD$2,'SPACELOG 11 EMPRUNT 1'!$Z$14:$Z$2000,0)),0)</f>
        <v>0</v>
      </c>
      <c r="BE88" s="75">
        <f>SUM(AS88:BD88)</f>
        <v>0</v>
      </c>
      <c r="BF88" s="66">
        <f>IFERROR(INDEX('SPACELOG 11 EMPRUNT 1'!$G$14:$G$2000,MATCH('SPACELOG 11 BP'!BF$2,'SPACELOG 11 EMPRUNT 1'!$Z$14:$Z$2000,0)),0)</f>
        <v>0</v>
      </c>
      <c r="BG88" s="66">
        <f>IFERROR(INDEX('SPACELOG 11 EMPRUNT 1'!$G$14:$G$2000,MATCH('SPACELOG 11 BP'!BG$2,'SPACELOG 11 EMPRUNT 1'!$Z$14:$Z$2000,0)),0)</f>
        <v>0</v>
      </c>
      <c r="BH88" s="66">
        <f>IFERROR(INDEX('SPACELOG 11 EMPRUNT 1'!$G$14:$G$2000,MATCH('SPACELOG 11 BP'!BH$2,'SPACELOG 11 EMPRUNT 1'!$Z$14:$Z$2000,0)),0)</f>
        <v>0</v>
      </c>
      <c r="BI88" s="66">
        <f>IFERROR(INDEX('SPACELOG 11 EMPRUNT 1'!$G$14:$G$2000,MATCH('SPACELOG 11 BP'!BI$2,'SPACELOG 11 EMPRUNT 1'!$Z$14:$Z$2000,0)),0)</f>
        <v>0</v>
      </c>
      <c r="BJ88" s="66">
        <f>IFERROR(INDEX('SPACELOG 11 EMPRUNT 1'!$G$14:$G$2000,MATCH('SPACELOG 11 BP'!BJ$2,'SPACELOG 11 EMPRUNT 1'!$Z$14:$Z$2000,0)),0)</f>
        <v>0</v>
      </c>
      <c r="BK88" s="66">
        <f>IFERROR(INDEX('SPACELOG 11 EMPRUNT 1'!$G$14:$G$2000,MATCH('SPACELOG 11 BP'!BK$2,'SPACELOG 11 EMPRUNT 1'!$Z$14:$Z$2000,0)),0)</f>
        <v>0</v>
      </c>
      <c r="BL88" s="66">
        <f>IFERROR(INDEX('SPACELOG 11 EMPRUNT 1'!$G$14:$G$2000,MATCH('SPACELOG 11 BP'!BL$2,'SPACELOG 11 EMPRUNT 1'!$Z$14:$Z$2000,0)),0)</f>
        <v>0</v>
      </c>
      <c r="BM88" s="66">
        <f>IFERROR(INDEX('SPACELOG 11 EMPRUNT 1'!$G$14:$G$2000,MATCH('SPACELOG 11 BP'!BM$2,'SPACELOG 11 EMPRUNT 1'!$Z$14:$Z$2000,0)),0)</f>
        <v>0</v>
      </c>
      <c r="BN88" s="66">
        <f>IFERROR(INDEX('SPACELOG 11 EMPRUNT 1'!$G$14:$G$2000,MATCH('SPACELOG 11 BP'!BN$2,'SPACELOG 11 EMPRUNT 1'!$Z$14:$Z$2000,0)),0)</f>
        <v>0</v>
      </c>
      <c r="BO88" s="66">
        <f>IFERROR(INDEX('SPACELOG 11 EMPRUNT 1'!$G$14:$G$2000,MATCH('SPACELOG 11 BP'!BO$2,'SPACELOG 11 EMPRUNT 1'!$Z$14:$Z$2000,0)),0)</f>
        <v>0</v>
      </c>
      <c r="BP88" s="66">
        <f>IFERROR(INDEX('SPACELOG 11 EMPRUNT 1'!$G$14:$G$2000,MATCH('SPACELOG 11 BP'!BP$2,'SPACELOG 11 EMPRUNT 1'!$Z$14:$Z$2000,0)),0)</f>
        <v>0</v>
      </c>
      <c r="BQ88" s="66">
        <f>IFERROR(INDEX('SPACELOG 11 EMPRUNT 1'!$G$14:$G$2000,MATCH('SPACELOG 11 BP'!BQ$2,'SPACELOG 11 EMPRUNT 1'!$Z$14:$Z$2000,0)),0)</f>
        <v>0</v>
      </c>
      <c r="BR88" s="75">
        <f>SUM(BF88:BQ88)</f>
        <v>0</v>
      </c>
      <c r="BS88" s="66">
        <f>IFERROR(INDEX('SPACELOG 11 EMPRUNT 1'!$G$14:$G$2000,MATCH('SPACELOG 11 BP'!BS$2,'SPACELOG 11 EMPRUNT 1'!$Z$14:$Z$2000,0)),0)</f>
        <v>0</v>
      </c>
      <c r="BT88" s="66">
        <f>IFERROR(INDEX('SPACELOG 11 EMPRUNT 1'!$G$14:$G$2000,MATCH('SPACELOG 11 BP'!BT$2,'SPACELOG 11 EMPRUNT 1'!$Z$14:$Z$2000,0)),0)</f>
        <v>0</v>
      </c>
      <c r="BU88" s="66">
        <f>IFERROR(INDEX('SPACELOG 11 EMPRUNT 1'!$G$14:$G$2000,MATCH('SPACELOG 11 BP'!BU$2,'SPACELOG 11 EMPRUNT 1'!$Z$14:$Z$2000,0)),0)</f>
        <v>0</v>
      </c>
      <c r="BV88" s="66">
        <f>IFERROR(INDEX('SPACELOG 11 EMPRUNT 1'!$G$14:$G$2000,MATCH('SPACELOG 11 BP'!BV$2,'SPACELOG 11 EMPRUNT 1'!$Z$14:$Z$2000,0)),0)</f>
        <v>0</v>
      </c>
      <c r="BW88" s="66">
        <f>IFERROR(INDEX('SPACELOG 11 EMPRUNT 1'!$G$14:$G$2000,MATCH('SPACELOG 11 BP'!BW$2,'SPACELOG 11 EMPRUNT 1'!$Z$14:$Z$2000,0)),0)</f>
        <v>0</v>
      </c>
      <c r="BX88" s="66">
        <f>IFERROR(INDEX('SPACELOG 11 EMPRUNT 1'!$G$14:$G$2000,MATCH('SPACELOG 11 BP'!BX$2,'SPACELOG 11 EMPRUNT 1'!$Z$14:$Z$2000,0)),0)</f>
        <v>0</v>
      </c>
      <c r="BY88" s="66">
        <f>IFERROR(INDEX('SPACELOG 11 EMPRUNT 1'!$G$14:$G$2000,MATCH('SPACELOG 11 BP'!BY$2,'SPACELOG 11 EMPRUNT 1'!$Z$14:$Z$2000,0)),0)</f>
        <v>0</v>
      </c>
      <c r="BZ88" s="66">
        <f>IFERROR(INDEX('SPACELOG 11 EMPRUNT 1'!$G$14:$G$2000,MATCH('SPACELOG 11 BP'!BZ$2,'SPACELOG 11 EMPRUNT 1'!$Z$14:$Z$2000,0)),0)</f>
        <v>0</v>
      </c>
      <c r="CA88" s="66">
        <f>IFERROR(INDEX('SPACELOG 11 EMPRUNT 1'!$G$14:$G$2000,MATCH('SPACELOG 11 BP'!CA$2,'SPACELOG 11 EMPRUNT 1'!$Z$14:$Z$2000,0)),0)</f>
        <v>0</v>
      </c>
      <c r="CB88" s="66">
        <f>IFERROR(INDEX('SPACELOG 11 EMPRUNT 1'!$G$14:$G$2000,MATCH('SPACELOG 11 BP'!CB$2,'SPACELOG 11 EMPRUNT 1'!$Z$14:$Z$2000,0)),0)</f>
        <v>0</v>
      </c>
      <c r="CC88" s="66">
        <f>IFERROR(INDEX('SPACELOG 11 EMPRUNT 1'!$G$14:$G$2000,MATCH('SPACELOG 11 BP'!CC$2,'SPACELOG 11 EMPRUNT 1'!$Z$14:$Z$2000,0)),0)</f>
        <v>0</v>
      </c>
      <c r="CD88" s="66">
        <f>IFERROR(INDEX('SPACELOG 11 EMPRUNT 1'!$G$14:$G$2000,MATCH('SPACELOG 11 BP'!CD$2,'SPACELOG 11 EMPRUNT 1'!$Z$14:$Z$2000,0)),0)</f>
        <v>0</v>
      </c>
      <c r="CE88" s="75">
        <f>SUM(BS88:CD88)</f>
        <v>0</v>
      </c>
      <c r="CF88" s="66">
        <f>IFERROR(INDEX('SPACELOG 11 EMPRUNT 1'!$G$14:$G$2000,MATCH('SPACELOG 11 BP'!CF$2,'SPACELOG 11 EMPRUNT 1'!$Z$14:$Z$2000,0)),0)</f>
        <v>0</v>
      </c>
      <c r="CG88" s="66">
        <f>IFERROR(INDEX('SPACELOG 11 EMPRUNT 1'!$G$14:$G$2000,MATCH('SPACELOG 11 BP'!CG$2,'SPACELOG 11 EMPRUNT 1'!$Z$14:$Z$2000,0)),0)</f>
        <v>0</v>
      </c>
      <c r="CH88" s="66">
        <f>IFERROR(INDEX('SPACELOG 11 EMPRUNT 1'!$G$14:$G$2000,MATCH('SPACELOG 11 BP'!CH$2,'SPACELOG 11 EMPRUNT 1'!$Z$14:$Z$2000,0)),0)</f>
        <v>0</v>
      </c>
      <c r="CI88" s="66">
        <f>IFERROR(INDEX('SPACELOG 11 EMPRUNT 1'!$G$14:$G$2000,MATCH('SPACELOG 11 BP'!CI$2,'SPACELOG 11 EMPRUNT 1'!$Z$14:$Z$2000,0)),0)</f>
        <v>0</v>
      </c>
      <c r="CJ88" s="66">
        <f>IFERROR(INDEX('SPACELOG 11 EMPRUNT 1'!$G$14:$G$2000,MATCH('SPACELOG 11 BP'!CJ$2,'SPACELOG 11 EMPRUNT 1'!$Z$14:$Z$2000,0)),0)</f>
        <v>0</v>
      </c>
      <c r="CK88" s="66">
        <f>IFERROR(INDEX('SPACELOG 11 EMPRUNT 1'!$G$14:$G$2000,MATCH('SPACELOG 11 BP'!CK$2,'SPACELOG 11 EMPRUNT 1'!$Z$14:$Z$2000,0)),0)</f>
        <v>0</v>
      </c>
      <c r="CL88" s="66">
        <f>IFERROR(INDEX('SPACELOG 11 EMPRUNT 1'!$G$14:$G$2000,MATCH('SPACELOG 11 BP'!CL$2,'SPACELOG 11 EMPRUNT 1'!$Z$14:$Z$2000,0)),0)</f>
        <v>0</v>
      </c>
      <c r="CM88" s="66">
        <f>IFERROR(INDEX('SPACELOG 11 EMPRUNT 1'!$G$14:$G$2000,MATCH('SPACELOG 11 BP'!CM$2,'SPACELOG 11 EMPRUNT 1'!$Z$14:$Z$2000,0)),0)</f>
        <v>0</v>
      </c>
      <c r="CN88" s="66">
        <f>IFERROR(INDEX('SPACELOG 11 EMPRUNT 1'!$G$14:$G$2000,MATCH('SPACELOG 11 BP'!CN$2,'SPACELOG 11 EMPRUNT 1'!$Z$14:$Z$2000,0)),0)</f>
        <v>0</v>
      </c>
      <c r="CO88" s="66">
        <f>IFERROR(INDEX('SPACELOG 11 EMPRUNT 1'!$G$14:$G$2000,MATCH('SPACELOG 11 BP'!CO$2,'SPACELOG 11 EMPRUNT 1'!$Z$14:$Z$2000,0)),0)</f>
        <v>0</v>
      </c>
      <c r="CP88" s="66">
        <f>IFERROR(INDEX('SPACELOG 11 EMPRUNT 1'!$G$14:$G$2000,MATCH('SPACELOG 11 BP'!CP$2,'SPACELOG 11 EMPRUNT 1'!$Z$14:$Z$2000,0)),0)</f>
        <v>0</v>
      </c>
      <c r="CQ88" s="66">
        <f>IFERROR(INDEX('SPACELOG 11 EMPRUNT 1'!$G$14:$G$2000,MATCH('SPACELOG 11 BP'!CQ$2,'SPACELOG 11 EMPRUNT 1'!$Z$14:$Z$2000,0)),0)</f>
        <v>0</v>
      </c>
      <c r="CR88" s="75">
        <f>SUM(CF88:CQ88)</f>
        <v>0</v>
      </c>
      <c r="CS88" s="66">
        <f>IFERROR(INDEX('SPACELOG 11 EMPRUNT 1'!$G$14:$G$2000,MATCH('SPACELOG 11 BP'!CS$2,'SPACELOG 11 EMPRUNT 1'!$Z$14:$Z$2000,0)),0)</f>
        <v>0</v>
      </c>
      <c r="CT88" s="66">
        <f>IFERROR(INDEX('SPACELOG 11 EMPRUNT 1'!$G$14:$G$2000,MATCH('SPACELOG 11 BP'!CT$2,'SPACELOG 11 EMPRUNT 1'!$Z$14:$Z$2000,0)),0)</f>
        <v>0</v>
      </c>
      <c r="CU88" s="66">
        <f>IFERROR(INDEX('SPACELOG 11 EMPRUNT 1'!$G$14:$G$2000,MATCH('SPACELOG 11 BP'!CU$2,'SPACELOG 11 EMPRUNT 1'!$Z$14:$Z$2000,0)),0)</f>
        <v>0</v>
      </c>
      <c r="CV88" s="66">
        <f>IFERROR(INDEX('SPACELOG 11 EMPRUNT 1'!$G$14:$G$2000,MATCH('SPACELOG 11 BP'!CV$2,'SPACELOG 11 EMPRUNT 1'!$Z$14:$Z$2000,0)),0)</f>
        <v>0</v>
      </c>
      <c r="CW88" s="66">
        <f>IFERROR(INDEX('SPACELOG 11 EMPRUNT 1'!$G$14:$G$2000,MATCH('SPACELOG 11 BP'!CW$2,'SPACELOG 11 EMPRUNT 1'!$Z$14:$Z$2000,0)),0)</f>
        <v>0</v>
      </c>
      <c r="CX88" s="66">
        <f>IFERROR(INDEX('SPACELOG 11 EMPRUNT 1'!$G$14:$G$2000,MATCH('SPACELOG 11 BP'!CX$2,'SPACELOG 11 EMPRUNT 1'!$Z$14:$Z$2000,0)),0)</f>
        <v>0</v>
      </c>
      <c r="CY88" s="66">
        <f>IFERROR(INDEX('SPACELOG 11 EMPRUNT 1'!$G$14:$G$2000,MATCH('SPACELOG 11 BP'!CY$2,'SPACELOG 11 EMPRUNT 1'!$Z$14:$Z$2000,0)),0)</f>
        <v>0</v>
      </c>
      <c r="CZ88" s="66">
        <f>IFERROR(INDEX('SPACELOG 11 EMPRUNT 1'!$G$14:$G$2000,MATCH('SPACELOG 11 BP'!CZ$2,'SPACELOG 11 EMPRUNT 1'!$Z$14:$Z$2000,0)),0)</f>
        <v>0</v>
      </c>
      <c r="DA88" s="66">
        <f>IFERROR(INDEX('SPACELOG 11 EMPRUNT 1'!$G$14:$G$2000,MATCH('SPACELOG 11 BP'!DA$2,'SPACELOG 11 EMPRUNT 1'!$Z$14:$Z$2000,0)),0)</f>
        <v>0</v>
      </c>
      <c r="DB88" s="66">
        <f>IFERROR(INDEX('SPACELOG 11 EMPRUNT 1'!$G$14:$G$2000,MATCH('SPACELOG 11 BP'!DB$2,'SPACELOG 11 EMPRUNT 1'!$Z$14:$Z$2000,0)),0)</f>
        <v>0</v>
      </c>
      <c r="DC88" s="66">
        <f>IFERROR(INDEX('SPACELOG 11 EMPRUNT 1'!$G$14:$G$2000,MATCH('SPACELOG 11 BP'!DC$2,'SPACELOG 11 EMPRUNT 1'!$Z$14:$Z$2000,0)),0)</f>
        <v>0</v>
      </c>
      <c r="DD88" s="66">
        <f>IFERROR(INDEX('SPACELOG 11 EMPRUNT 1'!$G$14:$G$2000,MATCH('SPACELOG 11 BP'!DD$2,'SPACELOG 11 EMPRUNT 1'!$Z$14:$Z$2000,0)),0)</f>
        <v>0</v>
      </c>
      <c r="DE88" s="75">
        <f>SUM(CS88:DD88)</f>
        <v>0</v>
      </c>
      <c r="DF88" s="66">
        <f>IFERROR(INDEX('SPACELOG 11 EMPRUNT 1'!$G$14:$G$2000,MATCH('SPACELOG 11 BP'!DF$2,'SPACELOG 11 EMPRUNT 1'!$Z$14:$Z$2000,0)),0)</f>
        <v>0</v>
      </c>
      <c r="DG88" s="66">
        <f>IFERROR(INDEX('SPACELOG 11 EMPRUNT 1'!$G$14:$G$2000,MATCH('SPACELOG 11 BP'!DG$2,'SPACELOG 11 EMPRUNT 1'!$Z$14:$Z$2000,0)),0)</f>
        <v>0</v>
      </c>
      <c r="DH88" s="66">
        <f>IFERROR(INDEX('SPACELOG 11 EMPRUNT 1'!$G$14:$G$2000,MATCH('SPACELOG 11 BP'!DH$2,'SPACELOG 11 EMPRUNT 1'!$Z$14:$Z$2000,0)),0)</f>
        <v>0</v>
      </c>
      <c r="DI88" s="66">
        <f>IFERROR(INDEX('SPACELOG 11 EMPRUNT 1'!$G$14:$G$2000,MATCH('SPACELOG 11 BP'!DI$2,'SPACELOG 11 EMPRUNT 1'!$Z$14:$Z$2000,0)),0)</f>
        <v>0</v>
      </c>
      <c r="DJ88" s="66">
        <f>IFERROR(INDEX('SPACELOG 11 EMPRUNT 1'!$G$14:$G$2000,MATCH('SPACELOG 11 BP'!DJ$2,'SPACELOG 11 EMPRUNT 1'!$Z$14:$Z$2000,0)),0)</f>
        <v>0</v>
      </c>
      <c r="DK88" s="66">
        <f>IFERROR(INDEX('SPACELOG 11 EMPRUNT 1'!$G$14:$G$2000,MATCH('SPACELOG 11 BP'!DK$2,'SPACELOG 11 EMPRUNT 1'!$Z$14:$Z$2000,0)),0)</f>
        <v>0</v>
      </c>
      <c r="DL88" s="66">
        <f>IFERROR(INDEX('SPACELOG 11 EMPRUNT 1'!$G$14:$G$2000,MATCH('SPACELOG 11 BP'!DL$2,'SPACELOG 11 EMPRUNT 1'!$Z$14:$Z$2000,0)),0)</f>
        <v>0</v>
      </c>
      <c r="DM88" s="66">
        <f>IFERROR(INDEX('SPACELOG 11 EMPRUNT 1'!$G$14:$G$2000,MATCH('SPACELOG 11 BP'!DM$2,'SPACELOG 11 EMPRUNT 1'!$Z$14:$Z$2000,0)),0)</f>
        <v>0</v>
      </c>
      <c r="DN88" s="66">
        <f>IFERROR(INDEX('SPACELOG 11 EMPRUNT 1'!$G$14:$G$2000,MATCH('SPACELOG 11 BP'!DN$2,'SPACELOG 11 EMPRUNT 1'!$Z$14:$Z$2000,0)),0)</f>
        <v>0</v>
      </c>
      <c r="DO88" s="66">
        <f>IFERROR(INDEX('SPACELOG 11 EMPRUNT 1'!$G$14:$G$2000,MATCH('SPACELOG 11 BP'!DO$2,'SPACELOG 11 EMPRUNT 1'!$Z$14:$Z$2000,0)),0)</f>
        <v>0</v>
      </c>
      <c r="DP88" s="66">
        <f>IFERROR(INDEX('SPACELOG 11 EMPRUNT 1'!$G$14:$G$2000,MATCH('SPACELOG 11 BP'!DP$2,'SPACELOG 11 EMPRUNT 1'!$Z$14:$Z$2000,0)),0)</f>
        <v>0</v>
      </c>
      <c r="DQ88" s="66">
        <f>IFERROR(INDEX('SPACELOG 11 EMPRUNT 1'!$G$14:$G$2000,MATCH('SPACELOG 11 BP'!DQ$2,'SPACELOG 11 EMPRUNT 1'!$Z$14:$Z$2000,0)),0)</f>
        <v>0</v>
      </c>
      <c r="DR88" s="75">
        <f>SUM(DF88:DQ88)</f>
        <v>0</v>
      </c>
      <c r="DS88" s="66">
        <f>IFERROR(INDEX('SPACELOG 11 EMPRUNT 1'!$G$14:$G$2000,MATCH('SPACELOG 11 BP'!DS$2,'SPACELOG 11 EMPRUNT 1'!$Z$14:$Z$2000,0)),0)</f>
        <v>0</v>
      </c>
      <c r="DT88" s="66">
        <f>IFERROR(INDEX('SPACELOG 11 EMPRUNT 1'!$G$14:$G$2000,MATCH('SPACELOG 11 BP'!DT$2,'SPACELOG 11 EMPRUNT 1'!$Z$14:$Z$2000,0)),0)</f>
        <v>0</v>
      </c>
      <c r="DU88" s="66">
        <f>IFERROR(INDEX('SPACELOG 11 EMPRUNT 1'!$G$14:$G$2000,MATCH('SPACELOG 11 BP'!DU$2,'SPACELOG 11 EMPRUNT 1'!$Z$14:$Z$2000,0)),0)</f>
        <v>0</v>
      </c>
      <c r="DV88" s="66">
        <f>IFERROR(INDEX('SPACELOG 11 EMPRUNT 1'!$G$14:$G$2000,MATCH('SPACELOG 11 BP'!DV$2,'SPACELOG 11 EMPRUNT 1'!$Z$14:$Z$2000,0)),0)</f>
        <v>0</v>
      </c>
      <c r="DW88" s="66">
        <f>IFERROR(INDEX('SPACELOG 11 EMPRUNT 1'!$G$14:$G$2000,MATCH('SPACELOG 11 BP'!DW$2,'SPACELOG 11 EMPRUNT 1'!$Z$14:$Z$2000,0)),0)</f>
        <v>0</v>
      </c>
      <c r="DX88" s="66">
        <f>IFERROR(INDEX('SPACELOG 11 EMPRUNT 1'!$G$14:$G$2000,MATCH('SPACELOG 11 BP'!DX$2,'SPACELOG 11 EMPRUNT 1'!$Z$14:$Z$2000,0)),0)</f>
        <v>0</v>
      </c>
      <c r="DY88" s="66">
        <f>IFERROR(INDEX('SPACELOG 11 EMPRUNT 1'!$G$14:$G$2000,MATCH('SPACELOG 11 BP'!DY$2,'SPACELOG 11 EMPRUNT 1'!$Z$14:$Z$2000,0)),0)</f>
        <v>0</v>
      </c>
      <c r="DZ88" s="66">
        <f>IFERROR(INDEX('SPACELOG 11 EMPRUNT 1'!$G$14:$G$2000,MATCH('SPACELOG 11 BP'!DZ$2,'SPACELOG 11 EMPRUNT 1'!$Z$14:$Z$2000,0)),0)</f>
        <v>0</v>
      </c>
      <c r="EA88" s="66">
        <f>IFERROR(INDEX('SPACELOG 11 EMPRUNT 1'!$G$14:$G$2000,MATCH('SPACELOG 11 BP'!EA$2,'SPACELOG 11 EMPRUNT 1'!$Z$14:$Z$2000,0)),0)</f>
        <v>0</v>
      </c>
      <c r="EB88" s="66">
        <f>IFERROR(INDEX('SPACELOG 11 EMPRUNT 1'!$G$14:$G$2000,MATCH('SPACELOG 11 BP'!EB$2,'SPACELOG 11 EMPRUNT 1'!$Z$14:$Z$2000,0)),0)</f>
        <v>0</v>
      </c>
      <c r="EC88" s="66">
        <f>IFERROR(INDEX('SPACELOG 11 EMPRUNT 1'!$G$14:$G$2000,MATCH('SPACELOG 11 BP'!EC$2,'SPACELOG 11 EMPRUNT 1'!$Z$14:$Z$2000,0)),0)</f>
        <v>0</v>
      </c>
      <c r="ED88" s="66">
        <f>IFERROR(INDEX('SPACELOG 11 EMPRUNT 1'!$G$14:$G$2000,MATCH('SPACELOG 11 BP'!ED$2,'SPACELOG 11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11 EMPRUNT 2'!$G$14:$G$2000,MATCH('SPACELOG 11 BP'!F$2,'SPACELOG 11 EMPRUNT 2'!$Z$14:$Z$2000,0)),0)</f>
        <v>0</v>
      </c>
      <c r="G89" s="66">
        <f>IFERROR(INDEX('SPACELOG 11 EMPRUNT 2'!$G$14:$G$2000,MATCH('SPACELOG 11 BP'!G$2,'SPACELOG 11 EMPRUNT 2'!$Z$14:$Z$2000,0)),0)</f>
        <v>0</v>
      </c>
      <c r="H89" s="66">
        <f>IFERROR(INDEX('SPACELOG 11 EMPRUNT 2'!$G$14:$G$2000,MATCH('SPACELOG 11 BP'!H$2,'SPACELOG 11 EMPRUNT 2'!$Z$14:$Z$2000,0)),0)</f>
        <v>0</v>
      </c>
      <c r="I89" s="66">
        <f>IFERROR(INDEX('SPACELOG 11 EMPRUNT 2'!$G$14:$G$2000,MATCH('SPACELOG 11 BP'!I$2,'SPACELOG 11 EMPRUNT 2'!$Z$14:$Z$2000,0)),0)</f>
        <v>0</v>
      </c>
      <c r="J89" s="66">
        <f>IFERROR(INDEX('SPACELOG 11 EMPRUNT 2'!$G$14:$G$2000,MATCH('SPACELOG 11 BP'!J$2,'SPACELOG 11 EMPRUNT 2'!$Z$14:$Z$2000,0)),0)</f>
        <v>0</v>
      </c>
      <c r="K89" s="66">
        <f>IFERROR(INDEX('SPACELOG 11 EMPRUNT 2'!$G$14:$G$2000,MATCH('SPACELOG 11 BP'!K$2,'SPACELOG 11 EMPRUNT 2'!$Z$14:$Z$2000,0)),0)</f>
        <v>0</v>
      </c>
      <c r="L89" s="66">
        <f>IFERROR(INDEX('SPACELOG 11 EMPRUNT 2'!$G$14:$G$2000,MATCH('SPACELOG 11 BP'!L$2,'SPACELOG 11 EMPRUNT 2'!$Z$14:$Z$2000,0)),0)</f>
        <v>0</v>
      </c>
      <c r="M89" s="66">
        <f>IFERROR(INDEX('SPACELOG 11 EMPRUNT 2'!$G$14:$G$2000,MATCH('SPACELOG 11 BP'!M$2,'SPACELOG 11 EMPRUNT 2'!$Z$14:$Z$2000,0)),0)</f>
        <v>0</v>
      </c>
      <c r="N89" s="66">
        <f>IFERROR(INDEX('SPACELOG 11 EMPRUNT 2'!$G$14:$G$2000,MATCH('SPACELOG 11 BP'!N$2,'SPACELOG 11 EMPRUNT 2'!$Z$14:$Z$2000,0)),0)</f>
        <v>0</v>
      </c>
      <c r="O89" s="66">
        <f>IFERROR(INDEX('SPACELOG 11 EMPRUNT 2'!$G$14:$G$2000,MATCH('SPACELOG 11 BP'!O$2,'SPACELOG 11 EMPRUNT 2'!$Z$14:$Z$2000,0)),0)</f>
        <v>0</v>
      </c>
      <c r="P89" s="66">
        <f>IFERROR(INDEX('SPACELOG 11 EMPRUNT 2'!$G$14:$G$2000,MATCH('SPACELOG 11 BP'!P$2,'SPACELOG 11 EMPRUNT 2'!$Z$14:$Z$2000,0)),0)</f>
        <v>0</v>
      </c>
      <c r="Q89" s="66">
        <f>IFERROR(INDEX('SPACELOG 11 EMPRUNT 2'!$G$14:$G$2000,MATCH('SPACELOG 11 BP'!Q$2,'SPACELOG 11 EMPRUNT 2'!$Z$14:$Z$2000,0)),0)</f>
        <v>0</v>
      </c>
      <c r="R89" s="75">
        <f>SUM(F89:Q89)</f>
        <v>0</v>
      </c>
      <c r="S89" s="66">
        <f>IFERROR(INDEX('SPACELOG 11 EMPRUNT 2'!$G$14:$G$2000,MATCH('SPACELOG 11 BP'!S$2,'SPACELOG 11 EMPRUNT 2'!$Z$14:$Z$2000,0)),0)</f>
        <v>0</v>
      </c>
      <c r="T89" s="66">
        <f>IFERROR(INDEX('SPACELOG 11 EMPRUNT 2'!$G$14:$G$2000,MATCH('SPACELOG 11 BP'!T$2,'SPACELOG 11 EMPRUNT 2'!$Z$14:$Z$2000,0)),0)</f>
        <v>0</v>
      </c>
      <c r="U89" s="66">
        <f>IFERROR(INDEX('SPACELOG 11 EMPRUNT 2'!$G$14:$G$2000,MATCH('SPACELOG 11 BP'!U$2,'SPACELOG 11 EMPRUNT 2'!$Z$14:$Z$2000,0)),0)</f>
        <v>0</v>
      </c>
      <c r="V89" s="66">
        <f>IFERROR(INDEX('SPACELOG 11 EMPRUNT 2'!$G$14:$G$2000,MATCH('SPACELOG 11 BP'!V$2,'SPACELOG 11 EMPRUNT 2'!$Z$14:$Z$2000,0)),0)</f>
        <v>0</v>
      </c>
      <c r="W89" s="66">
        <f>IFERROR(INDEX('SPACELOG 11 EMPRUNT 2'!$G$14:$G$2000,MATCH('SPACELOG 11 BP'!W$2,'SPACELOG 11 EMPRUNT 2'!$Z$14:$Z$2000,0)),0)</f>
        <v>0</v>
      </c>
      <c r="X89" s="66">
        <f>IFERROR(INDEX('SPACELOG 11 EMPRUNT 2'!$G$14:$G$2000,MATCH('SPACELOG 11 BP'!X$2,'SPACELOG 11 EMPRUNT 2'!$Z$14:$Z$2000,0)),0)</f>
        <v>0</v>
      </c>
      <c r="Y89" s="66">
        <f>IFERROR(INDEX('SPACELOG 11 EMPRUNT 2'!$G$14:$G$2000,MATCH('SPACELOG 11 BP'!Y$2,'SPACELOG 11 EMPRUNT 2'!$Z$14:$Z$2000,0)),0)</f>
        <v>0</v>
      </c>
      <c r="Z89" s="66">
        <f>IFERROR(INDEX('SPACELOG 11 EMPRUNT 2'!$G$14:$G$2000,MATCH('SPACELOG 11 BP'!Z$2,'SPACELOG 11 EMPRUNT 2'!$Z$14:$Z$2000,0)),0)</f>
        <v>0</v>
      </c>
      <c r="AA89" s="66">
        <f>IFERROR(INDEX('SPACELOG 11 EMPRUNT 2'!$G$14:$G$2000,MATCH('SPACELOG 11 BP'!AA$2,'SPACELOG 11 EMPRUNT 2'!$Z$14:$Z$2000,0)),0)</f>
        <v>0</v>
      </c>
      <c r="AB89" s="66">
        <f>IFERROR(INDEX('SPACELOG 11 EMPRUNT 2'!$G$14:$G$2000,MATCH('SPACELOG 11 BP'!AB$2,'SPACELOG 11 EMPRUNT 2'!$Z$14:$Z$2000,0)),0)</f>
        <v>0</v>
      </c>
      <c r="AC89" s="66">
        <f>IFERROR(INDEX('SPACELOG 11 EMPRUNT 2'!$G$14:$G$2000,MATCH('SPACELOG 11 BP'!AC$2,'SPACELOG 11 EMPRUNT 2'!$Z$14:$Z$2000,0)),0)</f>
        <v>0</v>
      </c>
      <c r="AD89" s="66">
        <f>IFERROR(INDEX('SPACELOG 11 EMPRUNT 2'!$G$14:$G$2000,MATCH('SPACELOG 11 BP'!AD$2,'SPACELOG 11 EMPRUNT 2'!$Z$14:$Z$2000,0)),0)</f>
        <v>0</v>
      </c>
      <c r="AE89" s="75">
        <f>SUM(S89:AD89)</f>
        <v>0</v>
      </c>
      <c r="AF89" s="66">
        <f>IFERROR(INDEX('SPACELOG 11 EMPRUNT 2'!$G$14:$G$2000,MATCH('SPACELOG 11 BP'!AF$2,'SPACELOG 11 EMPRUNT 2'!$Z$14:$Z$2000,0)),0)</f>
        <v>0</v>
      </c>
      <c r="AG89" s="66">
        <f>IFERROR(INDEX('SPACELOG 11 EMPRUNT 2'!$G$14:$G$2000,MATCH('SPACELOG 11 BP'!AG$2,'SPACELOG 11 EMPRUNT 2'!$Z$14:$Z$2000,0)),0)</f>
        <v>0</v>
      </c>
      <c r="AH89" s="66">
        <f>IFERROR(INDEX('SPACELOG 11 EMPRUNT 2'!$G$14:$G$2000,MATCH('SPACELOG 11 BP'!AH$2,'SPACELOG 11 EMPRUNT 2'!$Z$14:$Z$2000,0)),0)</f>
        <v>0</v>
      </c>
      <c r="AI89" s="66">
        <f>IFERROR(INDEX('SPACELOG 11 EMPRUNT 2'!$G$14:$G$2000,MATCH('SPACELOG 11 BP'!AI$2,'SPACELOG 11 EMPRUNT 2'!$Z$14:$Z$2000,0)),0)</f>
        <v>0</v>
      </c>
      <c r="AJ89" s="66">
        <f>IFERROR(INDEX('SPACELOG 11 EMPRUNT 2'!$G$14:$G$2000,MATCH('SPACELOG 11 BP'!AJ$2,'SPACELOG 11 EMPRUNT 2'!$Z$14:$Z$2000,0)),0)</f>
        <v>0</v>
      </c>
      <c r="AK89" s="66">
        <f>IFERROR(INDEX('SPACELOG 11 EMPRUNT 2'!$G$14:$G$2000,MATCH('SPACELOG 11 BP'!AK$2,'SPACELOG 11 EMPRUNT 2'!$Z$14:$Z$2000,0)),0)</f>
        <v>0</v>
      </c>
      <c r="AL89" s="66">
        <f>IFERROR(INDEX('SPACELOG 11 EMPRUNT 2'!$G$14:$G$2000,MATCH('SPACELOG 11 BP'!AL$2,'SPACELOG 11 EMPRUNT 2'!$Z$14:$Z$2000,0)),0)</f>
        <v>0</v>
      </c>
      <c r="AM89" s="66">
        <f>IFERROR(INDEX('SPACELOG 11 EMPRUNT 2'!$G$14:$G$2000,MATCH('SPACELOG 11 BP'!AM$2,'SPACELOG 11 EMPRUNT 2'!$Z$14:$Z$2000,0)),0)</f>
        <v>0</v>
      </c>
      <c r="AN89" s="66">
        <f>IFERROR(INDEX('SPACELOG 11 EMPRUNT 2'!$G$14:$G$2000,MATCH('SPACELOG 11 BP'!AN$2,'SPACELOG 11 EMPRUNT 2'!$Z$14:$Z$2000,0)),0)</f>
        <v>0</v>
      </c>
      <c r="AO89" s="66">
        <f>IFERROR(INDEX('SPACELOG 11 EMPRUNT 2'!$G$14:$G$2000,MATCH('SPACELOG 11 BP'!AO$2,'SPACELOG 11 EMPRUNT 2'!$Z$14:$Z$2000,0)),0)</f>
        <v>0</v>
      </c>
      <c r="AP89" s="66">
        <f>IFERROR(INDEX('SPACELOG 11 EMPRUNT 2'!$G$14:$G$2000,MATCH('SPACELOG 11 BP'!AP$2,'SPACELOG 11 EMPRUNT 2'!$Z$14:$Z$2000,0)),0)</f>
        <v>0</v>
      </c>
      <c r="AQ89" s="66">
        <f>IFERROR(INDEX('SPACELOG 11 EMPRUNT 2'!$G$14:$G$2000,MATCH('SPACELOG 11 BP'!AQ$2,'SPACELOG 11 EMPRUNT 2'!$Z$14:$Z$2000,0)),0)</f>
        <v>0</v>
      </c>
      <c r="AR89" s="75">
        <f>SUM(AF89:AQ89)</f>
        <v>0</v>
      </c>
      <c r="AS89" s="66">
        <f>IFERROR(INDEX('SPACELOG 11 EMPRUNT 2'!$G$14:$G$2000,MATCH('SPACELOG 11 BP'!AS$2,'SPACELOG 11 EMPRUNT 2'!$Z$14:$Z$2000,0)),0)</f>
        <v>0</v>
      </c>
      <c r="AT89" s="66">
        <f>IFERROR(INDEX('SPACELOG 11 EMPRUNT 2'!$G$14:$G$2000,MATCH('SPACELOG 11 BP'!AT$2,'SPACELOG 11 EMPRUNT 2'!$Z$14:$Z$2000,0)),0)</f>
        <v>0</v>
      </c>
      <c r="AU89" s="66">
        <f>IFERROR(INDEX('SPACELOG 11 EMPRUNT 2'!$G$14:$G$2000,MATCH('SPACELOG 11 BP'!AU$2,'SPACELOG 11 EMPRUNT 2'!$Z$14:$Z$2000,0)),0)</f>
        <v>0</v>
      </c>
      <c r="AV89" s="66">
        <f>IFERROR(INDEX('SPACELOG 11 EMPRUNT 2'!$G$14:$G$2000,MATCH('SPACELOG 11 BP'!AV$2,'SPACELOG 11 EMPRUNT 2'!$Z$14:$Z$2000,0)),0)</f>
        <v>0</v>
      </c>
      <c r="AW89" s="66">
        <f>IFERROR(INDEX('SPACELOG 11 EMPRUNT 2'!$G$14:$G$2000,MATCH('SPACELOG 11 BP'!AW$2,'SPACELOG 11 EMPRUNT 2'!$Z$14:$Z$2000,0)),0)</f>
        <v>0</v>
      </c>
      <c r="AX89" s="66">
        <f>IFERROR(INDEX('SPACELOG 11 EMPRUNT 2'!$G$14:$G$2000,MATCH('SPACELOG 11 BP'!AX$2,'SPACELOG 11 EMPRUNT 2'!$Z$14:$Z$2000,0)),0)</f>
        <v>0</v>
      </c>
      <c r="AY89" s="66">
        <f>IFERROR(INDEX('SPACELOG 11 EMPRUNT 2'!$G$14:$G$2000,MATCH('SPACELOG 11 BP'!AY$2,'SPACELOG 11 EMPRUNT 2'!$Z$14:$Z$2000,0)),0)</f>
        <v>0</v>
      </c>
      <c r="AZ89" s="66">
        <f>IFERROR(INDEX('SPACELOG 11 EMPRUNT 2'!$G$14:$G$2000,MATCH('SPACELOG 11 BP'!AZ$2,'SPACELOG 11 EMPRUNT 2'!$Z$14:$Z$2000,0)),0)</f>
        <v>0</v>
      </c>
      <c r="BA89" s="66">
        <f>IFERROR(INDEX('SPACELOG 11 EMPRUNT 2'!$G$14:$G$2000,MATCH('SPACELOG 11 BP'!BA$2,'SPACELOG 11 EMPRUNT 2'!$Z$14:$Z$2000,0)),0)</f>
        <v>0</v>
      </c>
      <c r="BB89" s="66">
        <f>IFERROR(INDEX('SPACELOG 11 EMPRUNT 2'!$G$14:$G$2000,MATCH('SPACELOG 11 BP'!BB$2,'SPACELOG 11 EMPRUNT 2'!$Z$14:$Z$2000,0)),0)</f>
        <v>0</v>
      </c>
      <c r="BC89" s="66">
        <f>IFERROR(INDEX('SPACELOG 11 EMPRUNT 2'!$G$14:$G$2000,MATCH('SPACELOG 11 BP'!BC$2,'SPACELOG 11 EMPRUNT 2'!$Z$14:$Z$2000,0)),0)</f>
        <v>0</v>
      </c>
      <c r="BD89" s="66">
        <f>IFERROR(INDEX('SPACELOG 11 EMPRUNT 2'!$G$14:$G$2000,MATCH('SPACELOG 11 BP'!BD$2,'SPACELOG 11 EMPRUNT 2'!$Z$14:$Z$2000,0)),0)</f>
        <v>0</v>
      </c>
      <c r="BE89" s="75">
        <f>SUM(AS89:BD89)</f>
        <v>0</v>
      </c>
      <c r="BF89" s="66">
        <f>IFERROR(INDEX('SPACELOG 11 EMPRUNT 2'!$G$14:$G$2000,MATCH('SPACELOG 11 BP'!BF$2,'SPACELOG 11 EMPRUNT 2'!$Z$14:$Z$2000,0)),0)</f>
        <v>0</v>
      </c>
      <c r="BG89" s="66">
        <f>IFERROR(INDEX('SPACELOG 11 EMPRUNT 2'!$G$14:$G$2000,MATCH('SPACELOG 11 BP'!BG$2,'SPACELOG 11 EMPRUNT 2'!$Z$14:$Z$2000,0)),0)</f>
        <v>0</v>
      </c>
      <c r="BH89" s="66">
        <f>IFERROR(INDEX('SPACELOG 11 EMPRUNT 2'!$G$14:$G$2000,MATCH('SPACELOG 11 BP'!BH$2,'SPACELOG 11 EMPRUNT 2'!$Z$14:$Z$2000,0)),0)</f>
        <v>0</v>
      </c>
      <c r="BI89" s="66">
        <f>IFERROR(INDEX('SPACELOG 11 EMPRUNT 2'!$G$14:$G$2000,MATCH('SPACELOG 11 BP'!BI$2,'SPACELOG 11 EMPRUNT 2'!$Z$14:$Z$2000,0)),0)</f>
        <v>0</v>
      </c>
      <c r="BJ89" s="66">
        <f>IFERROR(INDEX('SPACELOG 11 EMPRUNT 2'!$G$14:$G$2000,MATCH('SPACELOG 11 BP'!BJ$2,'SPACELOG 11 EMPRUNT 2'!$Z$14:$Z$2000,0)),0)</f>
        <v>0</v>
      </c>
      <c r="BK89" s="66">
        <f>IFERROR(INDEX('SPACELOG 11 EMPRUNT 2'!$G$14:$G$2000,MATCH('SPACELOG 11 BP'!BK$2,'SPACELOG 11 EMPRUNT 2'!$Z$14:$Z$2000,0)),0)</f>
        <v>0</v>
      </c>
      <c r="BL89" s="66">
        <f>IFERROR(INDEX('SPACELOG 11 EMPRUNT 2'!$G$14:$G$2000,MATCH('SPACELOG 11 BP'!BL$2,'SPACELOG 11 EMPRUNT 2'!$Z$14:$Z$2000,0)),0)</f>
        <v>0</v>
      </c>
      <c r="BM89" s="66">
        <f>IFERROR(INDEX('SPACELOG 11 EMPRUNT 2'!$G$14:$G$2000,MATCH('SPACELOG 11 BP'!BM$2,'SPACELOG 11 EMPRUNT 2'!$Z$14:$Z$2000,0)),0)</f>
        <v>0</v>
      </c>
      <c r="BN89" s="66">
        <f>IFERROR(INDEX('SPACELOG 11 EMPRUNT 2'!$G$14:$G$2000,MATCH('SPACELOG 11 BP'!BN$2,'SPACELOG 11 EMPRUNT 2'!$Z$14:$Z$2000,0)),0)</f>
        <v>0</v>
      </c>
      <c r="BO89" s="66">
        <f>IFERROR(INDEX('SPACELOG 11 EMPRUNT 2'!$G$14:$G$2000,MATCH('SPACELOG 11 BP'!BO$2,'SPACELOG 11 EMPRUNT 2'!$Z$14:$Z$2000,0)),0)</f>
        <v>0</v>
      </c>
      <c r="BP89" s="66">
        <f>IFERROR(INDEX('SPACELOG 11 EMPRUNT 2'!$G$14:$G$2000,MATCH('SPACELOG 11 BP'!BP$2,'SPACELOG 11 EMPRUNT 2'!$Z$14:$Z$2000,0)),0)</f>
        <v>0</v>
      </c>
      <c r="BQ89" s="66">
        <f>IFERROR(INDEX('SPACELOG 11 EMPRUNT 2'!$G$14:$G$2000,MATCH('SPACELOG 11 BP'!BQ$2,'SPACELOG 11 EMPRUNT 2'!$Z$14:$Z$2000,0)),0)</f>
        <v>0</v>
      </c>
      <c r="BR89" s="75">
        <f>SUM(BF89:BQ89)</f>
        <v>0</v>
      </c>
      <c r="BS89" s="66">
        <f>IFERROR(INDEX('SPACELOG 11 EMPRUNT 2'!$G$14:$G$2000,MATCH('SPACELOG 11 BP'!BS$2,'SPACELOG 11 EMPRUNT 2'!$Z$14:$Z$2000,0)),0)</f>
        <v>0</v>
      </c>
      <c r="BT89" s="66">
        <f>IFERROR(INDEX('SPACELOG 11 EMPRUNT 2'!$G$14:$G$2000,MATCH('SPACELOG 11 BP'!BT$2,'SPACELOG 11 EMPRUNT 2'!$Z$14:$Z$2000,0)),0)</f>
        <v>0</v>
      </c>
      <c r="BU89" s="66">
        <f>IFERROR(INDEX('SPACELOG 11 EMPRUNT 2'!$G$14:$G$2000,MATCH('SPACELOG 11 BP'!BU$2,'SPACELOG 11 EMPRUNT 2'!$Z$14:$Z$2000,0)),0)</f>
        <v>0</v>
      </c>
      <c r="BV89" s="66">
        <f>IFERROR(INDEX('SPACELOG 11 EMPRUNT 2'!$G$14:$G$2000,MATCH('SPACELOG 11 BP'!BV$2,'SPACELOG 11 EMPRUNT 2'!$Z$14:$Z$2000,0)),0)</f>
        <v>0</v>
      </c>
      <c r="BW89" s="66">
        <f>IFERROR(INDEX('SPACELOG 11 EMPRUNT 2'!$G$14:$G$2000,MATCH('SPACELOG 11 BP'!BW$2,'SPACELOG 11 EMPRUNT 2'!$Z$14:$Z$2000,0)),0)</f>
        <v>0</v>
      </c>
      <c r="BX89" s="66">
        <f>IFERROR(INDEX('SPACELOG 11 EMPRUNT 2'!$G$14:$G$2000,MATCH('SPACELOG 11 BP'!BX$2,'SPACELOG 11 EMPRUNT 2'!$Z$14:$Z$2000,0)),0)</f>
        <v>0</v>
      </c>
      <c r="BY89" s="66">
        <f>IFERROR(INDEX('SPACELOG 11 EMPRUNT 2'!$G$14:$G$2000,MATCH('SPACELOG 11 BP'!BY$2,'SPACELOG 11 EMPRUNT 2'!$Z$14:$Z$2000,0)),0)</f>
        <v>0</v>
      </c>
      <c r="BZ89" s="66">
        <f>IFERROR(INDEX('SPACELOG 11 EMPRUNT 2'!$G$14:$G$2000,MATCH('SPACELOG 11 BP'!BZ$2,'SPACELOG 11 EMPRUNT 2'!$Z$14:$Z$2000,0)),0)</f>
        <v>0</v>
      </c>
      <c r="CA89" s="66">
        <f>IFERROR(INDEX('SPACELOG 11 EMPRUNT 2'!$G$14:$G$2000,MATCH('SPACELOG 11 BP'!CA$2,'SPACELOG 11 EMPRUNT 2'!$Z$14:$Z$2000,0)),0)</f>
        <v>0</v>
      </c>
      <c r="CB89" s="66">
        <f>IFERROR(INDEX('SPACELOG 11 EMPRUNT 2'!$G$14:$G$2000,MATCH('SPACELOG 11 BP'!CB$2,'SPACELOG 11 EMPRUNT 2'!$Z$14:$Z$2000,0)),0)</f>
        <v>0</v>
      </c>
      <c r="CC89" s="66">
        <f>IFERROR(INDEX('SPACELOG 11 EMPRUNT 2'!$G$14:$G$2000,MATCH('SPACELOG 11 BP'!CC$2,'SPACELOG 11 EMPRUNT 2'!$Z$14:$Z$2000,0)),0)</f>
        <v>0</v>
      </c>
      <c r="CD89" s="66">
        <f>IFERROR(INDEX('SPACELOG 11 EMPRUNT 2'!$G$14:$G$2000,MATCH('SPACELOG 11 BP'!CD$2,'SPACELOG 11 EMPRUNT 2'!$Z$14:$Z$2000,0)),0)</f>
        <v>0</v>
      </c>
      <c r="CE89" s="75">
        <f>SUM(BS89:CD89)</f>
        <v>0</v>
      </c>
      <c r="CF89" s="66">
        <f>IFERROR(INDEX('SPACELOG 11 EMPRUNT 2'!$G$14:$G$2000,MATCH('SPACELOG 11 BP'!CF$2,'SPACELOG 11 EMPRUNT 2'!$Z$14:$Z$2000,0)),0)</f>
        <v>0</v>
      </c>
      <c r="CG89" s="66">
        <f>IFERROR(INDEX('SPACELOG 11 EMPRUNT 2'!$G$14:$G$2000,MATCH('SPACELOG 11 BP'!CG$2,'SPACELOG 11 EMPRUNT 2'!$Z$14:$Z$2000,0)),0)</f>
        <v>0</v>
      </c>
      <c r="CH89" s="66">
        <f>IFERROR(INDEX('SPACELOG 11 EMPRUNT 2'!$G$14:$G$2000,MATCH('SPACELOG 11 BP'!CH$2,'SPACELOG 11 EMPRUNT 2'!$Z$14:$Z$2000,0)),0)</f>
        <v>0</v>
      </c>
      <c r="CI89" s="66">
        <f>IFERROR(INDEX('SPACELOG 11 EMPRUNT 2'!$G$14:$G$2000,MATCH('SPACELOG 11 BP'!CI$2,'SPACELOG 11 EMPRUNT 2'!$Z$14:$Z$2000,0)),0)</f>
        <v>0</v>
      </c>
      <c r="CJ89" s="66">
        <f>IFERROR(INDEX('SPACELOG 11 EMPRUNT 2'!$G$14:$G$2000,MATCH('SPACELOG 11 BP'!CJ$2,'SPACELOG 11 EMPRUNT 2'!$Z$14:$Z$2000,0)),0)</f>
        <v>0</v>
      </c>
      <c r="CK89" s="66">
        <f>IFERROR(INDEX('SPACELOG 11 EMPRUNT 2'!$G$14:$G$2000,MATCH('SPACELOG 11 BP'!CK$2,'SPACELOG 11 EMPRUNT 2'!$Z$14:$Z$2000,0)),0)</f>
        <v>0</v>
      </c>
      <c r="CL89" s="66">
        <f>IFERROR(INDEX('SPACELOG 11 EMPRUNT 2'!$G$14:$G$2000,MATCH('SPACELOG 11 BP'!CL$2,'SPACELOG 11 EMPRUNT 2'!$Z$14:$Z$2000,0)),0)</f>
        <v>0</v>
      </c>
      <c r="CM89" s="66">
        <f>IFERROR(INDEX('SPACELOG 11 EMPRUNT 2'!$G$14:$G$2000,MATCH('SPACELOG 11 BP'!CM$2,'SPACELOG 11 EMPRUNT 2'!$Z$14:$Z$2000,0)),0)</f>
        <v>0</v>
      </c>
      <c r="CN89" s="66">
        <f>IFERROR(INDEX('SPACELOG 11 EMPRUNT 2'!$G$14:$G$2000,MATCH('SPACELOG 11 BP'!CN$2,'SPACELOG 11 EMPRUNT 2'!$Z$14:$Z$2000,0)),0)</f>
        <v>0</v>
      </c>
      <c r="CO89" s="66">
        <f>IFERROR(INDEX('SPACELOG 11 EMPRUNT 2'!$G$14:$G$2000,MATCH('SPACELOG 11 BP'!CO$2,'SPACELOG 11 EMPRUNT 2'!$Z$14:$Z$2000,0)),0)</f>
        <v>0</v>
      </c>
      <c r="CP89" s="66">
        <f>IFERROR(INDEX('SPACELOG 11 EMPRUNT 2'!$G$14:$G$2000,MATCH('SPACELOG 11 BP'!CP$2,'SPACELOG 11 EMPRUNT 2'!$Z$14:$Z$2000,0)),0)</f>
        <v>0</v>
      </c>
      <c r="CQ89" s="66">
        <f>IFERROR(INDEX('SPACELOG 11 EMPRUNT 2'!$G$14:$G$2000,MATCH('SPACELOG 11 BP'!CQ$2,'SPACELOG 11 EMPRUNT 2'!$Z$14:$Z$2000,0)),0)</f>
        <v>0</v>
      </c>
      <c r="CR89" s="75">
        <f>SUM(CF89:CQ89)</f>
        <v>0</v>
      </c>
      <c r="CS89" s="66">
        <f>IFERROR(INDEX('SPACELOG 11 EMPRUNT 2'!$G$14:$G$2000,MATCH('SPACELOG 11 BP'!CS$2,'SPACELOG 11 EMPRUNT 2'!$Z$14:$Z$2000,0)),0)</f>
        <v>0</v>
      </c>
      <c r="CT89" s="66">
        <f>IFERROR(INDEX('SPACELOG 11 EMPRUNT 2'!$G$14:$G$2000,MATCH('SPACELOG 11 BP'!CT$2,'SPACELOG 11 EMPRUNT 2'!$Z$14:$Z$2000,0)),0)</f>
        <v>0</v>
      </c>
      <c r="CU89" s="66">
        <f>IFERROR(INDEX('SPACELOG 11 EMPRUNT 2'!$G$14:$G$2000,MATCH('SPACELOG 11 BP'!CU$2,'SPACELOG 11 EMPRUNT 2'!$Z$14:$Z$2000,0)),0)</f>
        <v>0</v>
      </c>
      <c r="CV89" s="66">
        <f>IFERROR(INDEX('SPACELOG 11 EMPRUNT 2'!$G$14:$G$2000,MATCH('SPACELOG 11 BP'!CV$2,'SPACELOG 11 EMPRUNT 2'!$Z$14:$Z$2000,0)),0)</f>
        <v>0</v>
      </c>
      <c r="CW89" s="66">
        <f>IFERROR(INDEX('SPACELOG 11 EMPRUNT 2'!$G$14:$G$2000,MATCH('SPACELOG 11 BP'!CW$2,'SPACELOG 11 EMPRUNT 2'!$Z$14:$Z$2000,0)),0)</f>
        <v>0</v>
      </c>
      <c r="CX89" s="66">
        <f>IFERROR(INDEX('SPACELOG 11 EMPRUNT 2'!$G$14:$G$2000,MATCH('SPACELOG 11 BP'!CX$2,'SPACELOG 11 EMPRUNT 2'!$Z$14:$Z$2000,0)),0)</f>
        <v>0</v>
      </c>
      <c r="CY89" s="66">
        <f>IFERROR(INDEX('SPACELOG 11 EMPRUNT 2'!$G$14:$G$2000,MATCH('SPACELOG 11 BP'!CY$2,'SPACELOG 11 EMPRUNT 2'!$Z$14:$Z$2000,0)),0)</f>
        <v>0</v>
      </c>
      <c r="CZ89" s="66">
        <f>IFERROR(INDEX('SPACELOG 11 EMPRUNT 2'!$G$14:$G$2000,MATCH('SPACELOG 11 BP'!CZ$2,'SPACELOG 11 EMPRUNT 2'!$Z$14:$Z$2000,0)),0)</f>
        <v>0</v>
      </c>
      <c r="DA89" s="66">
        <f>IFERROR(INDEX('SPACELOG 11 EMPRUNT 2'!$G$14:$G$2000,MATCH('SPACELOG 11 BP'!DA$2,'SPACELOG 11 EMPRUNT 2'!$Z$14:$Z$2000,0)),0)</f>
        <v>0</v>
      </c>
      <c r="DB89" s="66">
        <f>IFERROR(INDEX('SPACELOG 11 EMPRUNT 2'!$G$14:$G$2000,MATCH('SPACELOG 11 BP'!DB$2,'SPACELOG 11 EMPRUNT 2'!$Z$14:$Z$2000,0)),0)</f>
        <v>0</v>
      </c>
      <c r="DC89" s="66">
        <f>IFERROR(INDEX('SPACELOG 11 EMPRUNT 2'!$G$14:$G$2000,MATCH('SPACELOG 11 BP'!DC$2,'SPACELOG 11 EMPRUNT 2'!$Z$14:$Z$2000,0)),0)</f>
        <v>0</v>
      </c>
      <c r="DD89" s="66">
        <f>IFERROR(INDEX('SPACELOG 11 EMPRUNT 2'!$G$14:$G$2000,MATCH('SPACELOG 11 BP'!DD$2,'SPACELOG 11 EMPRUNT 2'!$Z$14:$Z$2000,0)),0)</f>
        <v>0</v>
      </c>
      <c r="DE89" s="75">
        <f>SUM(CS89:DD89)</f>
        <v>0</v>
      </c>
      <c r="DF89" s="66">
        <f>IFERROR(INDEX('SPACELOG 11 EMPRUNT 2'!$G$14:$G$2000,MATCH('SPACELOG 11 BP'!DF$2,'SPACELOG 11 EMPRUNT 2'!$Z$14:$Z$2000,0)),0)</f>
        <v>0</v>
      </c>
      <c r="DG89" s="66">
        <f>IFERROR(INDEX('SPACELOG 11 EMPRUNT 2'!$G$14:$G$2000,MATCH('SPACELOG 11 BP'!DG$2,'SPACELOG 11 EMPRUNT 2'!$Z$14:$Z$2000,0)),0)</f>
        <v>0</v>
      </c>
      <c r="DH89" s="66">
        <f>IFERROR(INDEX('SPACELOG 11 EMPRUNT 2'!$G$14:$G$2000,MATCH('SPACELOG 11 BP'!DH$2,'SPACELOG 11 EMPRUNT 2'!$Z$14:$Z$2000,0)),0)</f>
        <v>0</v>
      </c>
      <c r="DI89" s="66">
        <f>IFERROR(INDEX('SPACELOG 11 EMPRUNT 2'!$G$14:$G$2000,MATCH('SPACELOG 11 BP'!DI$2,'SPACELOG 11 EMPRUNT 2'!$Z$14:$Z$2000,0)),0)</f>
        <v>0</v>
      </c>
      <c r="DJ89" s="66">
        <f>IFERROR(INDEX('SPACELOG 11 EMPRUNT 2'!$G$14:$G$2000,MATCH('SPACELOG 11 BP'!DJ$2,'SPACELOG 11 EMPRUNT 2'!$Z$14:$Z$2000,0)),0)</f>
        <v>0</v>
      </c>
      <c r="DK89" s="66">
        <f>IFERROR(INDEX('SPACELOG 11 EMPRUNT 2'!$G$14:$G$2000,MATCH('SPACELOG 11 BP'!DK$2,'SPACELOG 11 EMPRUNT 2'!$Z$14:$Z$2000,0)),0)</f>
        <v>0</v>
      </c>
      <c r="DL89" s="66">
        <f>IFERROR(INDEX('SPACELOG 11 EMPRUNT 2'!$G$14:$G$2000,MATCH('SPACELOG 11 BP'!DL$2,'SPACELOG 11 EMPRUNT 2'!$Z$14:$Z$2000,0)),0)</f>
        <v>0</v>
      </c>
      <c r="DM89" s="66">
        <f>IFERROR(INDEX('SPACELOG 11 EMPRUNT 2'!$G$14:$G$2000,MATCH('SPACELOG 11 BP'!DM$2,'SPACELOG 11 EMPRUNT 2'!$Z$14:$Z$2000,0)),0)</f>
        <v>0</v>
      </c>
      <c r="DN89" s="66">
        <f>IFERROR(INDEX('SPACELOG 11 EMPRUNT 2'!$G$14:$G$2000,MATCH('SPACELOG 11 BP'!DN$2,'SPACELOG 11 EMPRUNT 2'!$Z$14:$Z$2000,0)),0)</f>
        <v>0</v>
      </c>
      <c r="DO89" s="66">
        <f>IFERROR(INDEX('SPACELOG 11 EMPRUNT 2'!$G$14:$G$2000,MATCH('SPACELOG 11 BP'!DO$2,'SPACELOG 11 EMPRUNT 2'!$Z$14:$Z$2000,0)),0)</f>
        <v>0</v>
      </c>
      <c r="DP89" s="66">
        <f>IFERROR(INDEX('SPACELOG 11 EMPRUNT 2'!$G$14:$G$2000,MATCH('SPACELOG 11 BP'!DP$2,'SPACELOG 11 EMPRUNT 2'!$Z$14:$Z$2000,0)),0)</f>
        <v>0</v>
      </c>
      <c r="DQ89" s="66">
        <f>IFERROR(INDEX('SPACELOG 11 EMPRUNT 2'!$G$14:$G$2000,MATCH('SPACELOG 11 BP'!DQ$2,'SPACELOG 11 EMPRUNT 2'!$Z$14:$Z$2000,0)),0)</f>
        <v>0</v>
      </c>
      <c r="DR89" s="75">
        <f>SUM(DF89:DQ89)</f>
        <v>0</v>
      </c>
      <c r="DS89" s="66">
        <f>IFERROR(INDEX('SPACELOG 11 EMPRUNT 2'!$G$14:$G$2000,MATCH('SPACELOG 11 BP'!DS$2,'SPACELOG 11 EMPRUNT 2'!$Z$14:$Z$2000,0)),0)</f>
        <v>0</v>
      </c>
      <c r="DT89" s="66">
        <f>IFERROR(INDEX('SPACELOG 11 EMPRUNT 2'!$G$14:$G$2000,MATCH('SPACELOG 11 BP'!DT$2,'SPACELOG 11 EMPRUNT 2'!$Z$14:$Z$2000,0)),0)</f>
        <v>0</v>
      </c>
      <c r="DU89" s="66">
        <f>IFERROR(INDEX('SPACELOG 11 EMPRUNT 2'!$G$14:$G$2000,MATCH('SPACELOG 11 BP'!DU$2,'SPACELOG 11 EMPRUNT 2'!$Z$14:$Z$2000,0)),0)</f>
        <v>0</v>
      </c>
      <c r="DV89" s="66">
        <f>IFERROR(INDEX('SPACELOG 11 EMPRUNT 2'!$G$14:$G$2000,MATCH('SPACELOG 11 BP'!DV$2,'SPACELOG 11 EMPRUNT 2'!$Z$14:$Z$2000,0)),0)</f>
        <v>0</v>
      </c>
      <c r="DW89" s="66">
        <f>IFERROR(INDEX('SPACELOG 11 EMPRUNT 2'!$G$14:$G$2000,MATCH('SPACELOG 11 BP'!DW$2,'SPACELOG 11 EMPRUNT 2'!$Z$14:$Z$2000,0)),0)</f>
        <v>0</v>
      </c>
      <c r="DX89" s="66">
        <f>IFERROR(INDEX('SPACELOG 11 EMPRUNT 2'!$G$14:$G$2000,MATCH('SPACELOG 11 BP'!DX$2,'SPACELOG 11 EMPRUNT 2'!$Z$14:$Z$2000,0)),0)</f>
        <v>0</v>
      </c>
      <c r="DY89" s="66">
        <f>IFERROR(INDEX('SPACELOG 11 EMPRUNT 2'!$G$14:$G$2000,MATCH('SPACELOG 11 BP'!DY$2,'SPACELOG 11 EMPRUNT 2'!$Z$14:$Z$2000,0)),0)</f>
        <v>0</v>
      </c>
      <c r="DZ89" s="66">
        <f>IFERROR(INDEX('SPACELOG 11 EMPRUNT 2'!$G$14:$G$2000,MATCH('SPACELOG 11 BP'!DZ$2,'SPACELOG 11 EMPRUNT 2'!$Z$14:$Z$2000,0)),0)</f>
        <v>0</v>
      </c>
      <c r="EA89" s="66">
        <f>IFERROR(INDEX('SPACELOG 11 EMPRUNT 2'!$G$14:$G$2000,MATCH('SPACELOG 11 BP'!EA$2,'SPACELOG 11 EMPRUNT 2'!$Z$14:$Z$2000,0)),0)</f>
        <v>0</v>
      </c>
      <c r="EB89" s="66">
        <f>IFERROR(INDEX('SPACELOG 11 EMPRUNT 2'!$G$14:$G$2000,MATCH('SPACELOG 11 BP'!EB$2,'SPACELOG 11 EMPRUNT 2'!$Z$14:$Z$2000,0)),0)</f>
        <v>0</v>
      </c>
      <c r="EC89" s="66">
        <f>IFERROR(INDEX('SPACELOG 11 EMPRUNT 2'!$G$14:$G$2000,MATCH('SPACELOG 11 BP'!EC$2,'SPACELOG 11 EMPRUNT 2'!$Z$14:$Z$2000,0)),0)</f>
        <v>0</v>
      </c>
      <c r="ED89" s="66">
        <f>IFERROR(INDEX('SPACELOG 11 EMPRUNT 2'!$G$14:$G$2000,MATCH('SPACELOG 11 BP'!ED$2,'SPACELOG 11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11 EMPRUNT 3'!$G$14:$G$2000,MATCH('SPACELOG 11 BP'!F$2,'SPACELOG 11 EMPRUNT 3'!$Z$14:$Z$2000,0)),0)</f>
        <v>0</v>
      </c>
      <c r="G90" s="66">
        <f>IFERROR(INDEX('SPACELOG 11 EMPRUNT 3'!$G$14:$G$2000,MATCH('SPACELOG 11 BP'!G$2,'SPACELOG 11 EMPRUNT 3'!$Z$14:$Z$2000,0)),0)</f>
        <v>0</v>
      </c>
      <c r="H90" s="66">
        <f>IFERROR(INDEX('SPACELOG 11 EMPRUNT 3'!$G$14:$G$2000,MATCH('SPACELOG 11 BP'!H$2,'SPACELOG 11 EMPRUNT 3'!$Z$14:$Z$2000,0)),0)</f>
        <v>0</v>
      </c>
      <c r="I90" s="66">
        <f>IFERROR(INDEX('SPACELOG 11 EMPRUNT 3'!$G$14:$G$2000,MATCH('SPACELOG 11 BP'!I$2,'SPACELOG 11 EMPRUNT 3'!$Z$14:$Z$2000,0)),0)</f>
        <v>0</v>
      </c>
      <c r="J90" s="66">
        <f>IFERROR(INDEX('SPACELOG 11 EMPRUNT 3'!$G$14:$G$2000,MATCH('SPACELOG 11 BP'!J$2,'SPACELOG 11 EMPRUNT 3'!$Z$14:$Z$2000,0)),0)</f>
        <v>0</v>
      </c>
      <c r="K90" s="66">
        <f>IFERROR(INDEX('SPACELOG 11 EMPRUNT 3'!$G$14:$G$2000,MATCH('SPACELOG 11 BP'!K$2,'SPACELOG 11 EMPRUNT 3'!$Z$14:$Z$2000,0)),0)</f>
        <v>0</v>
      </c>
      <c r="L90" s="66">
        <f>IFERROR(INDEX('SPACELOG 11 EMPRUNT 3'!$G$14:$G$2000,MATCH('SPACELOG 11 BP'!L$2,'SPACELOG 11 EMPRUNT 3'!$Z$14:$Z$2000,0)),0)</f>
        <v>0</v>
      </c>
      <c r="M90" s="66">
        <f>IFERROR(INDEX('SPACELOG 11 EMPRUNT 3'!$G$14:$G$2000,MATCH('SPACELOG 11 BP'!M$2,'SPACELOG 11 EMPRUNT 3'!$Z$14:$Z$2000,0)),0)</f>
        <v>0</v>
      </c>
      <c r="N90" s="66">
        <f>IFERROR(INDEX('SPACELOG 11 EMPRUNT 3'!$G$14:$G$2000,MATCH('SPACELOG 11 BP'!N$2,'SPACELOG 11 EMPRUNT 3'!$Z$14:$Z$2000,0)),0)</f>
        <v>0</v>
      </c>
      <c r="O90" s="66">
        <f>IFERROR(INDEX('SPACELOG 11 EMPRUNT 3'!$G$14:$G$2000,MATCH('SPACELOG 11 BP'!O$2,'SPACELOG 11 EMPRUNT 3'!$Z$14:$Z$2000,0)),0)</f>
        <v>0</v>
      </c>
      <c r="P90" s="66">
        <f>IFERROR(INDEX('SPACELOG 11 EMPRUNT 3'!$G$14:$G$2000,MATCH('SPACELOG 11 BP'!P$2,'SPACELOG 11 EMPRUNT 3'!$Z$14:$Z$2000,0)),0)</f>
        <v>0</v>
      </c>
      <c r="Q90" s="66">
        <f>IFERROR(INDEX('SPACELOG 11 EMPRUNT 3'!$G$14:$G$2000,MATCH('SPACELOG 11 BP'!Q$2,'SPACELOG 11 EMPRUNT 3'!$Z$14:$Z$2000,0)),0)</f>
        <v>0</v>
      </c>
      <c r="R90" s="75">
        <f>SUM(F90:Q90)</f>
        <v>0</v>
      </c>
      <c r="S90" s="66">
        <f>IFERROR(INDEX('SPACELOG 11 EMPRUNT 3'!$G$14:$G$2000,MATCH('SPACELOG 11 BP'!S$2,'SPACELOG 11 EMPRUNT 3'!$Z$14:$Z$2000,0)),0)</f>
        <v>0</v>
      </c>
      <c r="T90" s="66">
        <f>IFERROR(INDEX('SPACELOG 11 EMPRUNT 3'!$G$14:$G$2000,MATCH('SPACELOG 11 BP'!T$2,'SPACELOG 11 EMPRUNT 3'!$Z$14:$Z$2000,0)),0)</f>
        <v>0</v>
      </c>
      <c r="U90" s="66">
        <f>IFERROR(INDEX('SPACELOG 11 EMPRUNT 3'!$G$14:$G$2000,MATCH('SPACELOG 11 BP'!U$2,'SPACELOG 11 EMPRUNT 3'!$Z$14:$Z$2000,0)),0)</f>
        <v>0</v>
      </c>
      <c r="V90" s="66">
        <f>IFERROR(INDEX('SPACELOG 11 EMPRUNT 3'!$G$14:$G$2000,MATCH('SPACELOG 11 BP'!V$2,'SPACELOG 11 EMPRUNT 3'!$Z$14:$Z$2000,0)),0)</f>
        <v>0</v>
      </c>
      <c r="W90" s="66">
        <f>IFERROR(INDEX('SPACELOG 11 EMPRUNT 3'!$G$14:$G$2000,MATCH('SPACELOG 11 BP'!W$2,'SPACELOG 11 EMPRUNT 3'!$Z$14:$Z$2000,0)),0)</f>
        <v>0</v>
      </c>
      <c r="X90" s="66">
        <f>IFERROR(INDEX('SPACELOG 11 EMPRUNT 3'!$G$14:$G$2000,MATCH('SPACELOG 11 BP'!X$2,'SPACELOG 11 EMPRUNT 3'!$Z$14:$Z$2000,0)),0)</f>
        <v>0</v>
      </c>
      <c r="Y90" s="66">
        <f>IFERROR(INDEX('SPACELOG 11 EMPRUNT 3'!$G$14:$G$2000,MATCH('SPACELOG 11 BP'!Y$2,'SPACELOG 11 EMPRUNT 3'!$Z$14:$Z$2000,0)),0)</f>
        <v>0</v>
      </c>
      <c r="Z90" s="66">
        <f>IFERROR(INDEX('SPACELOG 11 EMPRUNT 3'!$G$14:$G$2000,MATCH('SPACELOG 11 BP'!Z$2,'SPACELOG 11 EMPRUNT 3'!$Z$14:$Z$2000,0)),0)</f>
        <v>0</v>
      </c>
      <c r="AA90" s="66">
        <f>IFERROR(INDEX('SPACELOG 11 EMPRUNT 3'!$G$14:$G$2000,MATCH('SPACELOG 11 BP'!AA$2,'SPACELOG 11 EMPRUNT 3'!$Z$14:$Z$2000,0)),0)</f>
        <v>0</v>
      </c>
      <c r="AB90" s="66">
        <f>IFERROR(INDEX('SPACELOG 11 EMPRUNT 3'!$G$14:$G$2000,MATCH('SPACELOG 11 BP'!AB$2,'SPACELOG 11 EMPRUNT 3'!$Z$14:$Z$2000,0)),0)</f>
        <v>0</v>
      </c>
      <c r="AC90" s="66">
        <f>IFERROR(INDEX('SPACELOG 11 EMPRUNT 3'!$G$14:$G$2000,MATCH('SPACELOG 11 BP'!AC$2,'SPACELOG 11 EMPRUNT 3'!$Z$14:$Z$2000,0)),0)</f>
        <v>0</v>
      </c>
      <c r="AD90" s="66">
        <f>IFERROR(INDEX('SPACELOG 11 EMPRUNT 3'!$G$14:$G$2000,MATCH('SPACELOG 11 BP'!AD$2,'SPACELOG 11 EMPRUNT 3'!$Z$14:$Z$2000,0)),0)</f>
        <v>0</v>
      </c>
      <c r="AE90" s="75">
        <f>SUM(S90:AD90)</f>
        <v>0</v>
      </c>
      <c r="AF90" s="66">
        <f>IFERROR(INDEX('SPACELOG 11 EMPRUNT 3'!$G$14:$G$2000,MATCH('SPACELOG 11 BP'!AF$2,'SPACELOG 11 EMPRUNT 3'!$Z$14:$Z$2000,0)),0)</f>
        <v>0</v>
      </c>
      <c r="AG90" s="66">
        <f>IFERROR(INDEX('SPACELOG 11 EMPRUNT 3'!$G$14:$G$2000,MATCH('SPACELOG 11 BP'!AG$2,'SPACELOG 11 EMPRUNT 3'!$Z$14:$Z$2000,0)),0)</f>
        <v>0</v>
      </c>
      <c r="AH90" s="66">
        <f>IFERROR(INDEX('SPACELOG 11 EMPRUNT 3'!$G$14:$G$2000,MATCH('SPACELOG 11 BP'!AH$2,'SPACELOG 11 EMPRUNT 3'!$Z$14:$Z$2000,0)),0)</f>
        <v>0</v>
      </c>
      <c r="AI90" s="66">
        <f>IFERROR(INDEX('SPACELOG 11 EMPRUNT 3'!$G$14:$G$2000,MATCH('SPACELOG 11 BP'!AI$2,'SPACELOG 11 EMPRUNT 3'!$Z$14:$Z$2000,0)),0)</f>
        <v>0</v>
      </c>
      <c r="AJ90" s="66">
        <f>IFERROR(INDEX('SPACELOG 11 EMPRUNT 3'!$G$14:$G$2000,MATCH('SPACELOG 11 BP'!AJ$2,'SPACELOG 11 EMPRUNT 3'!$Z$14:$Z$2000,0)),0)</f>
        <v>0</v>
      </c>
      <c r="AK90" s="66">
        <f>IFERROR(INDEX('SPACELOG 11 EMPRUNT 3'!$G$14:$G$2000,MATCH('SPACELOG 11 BP'!AK$2,'SPACELOG 11 EMPRUNT 3'!$Z$14:$Z$2000,0)),0)</f>
        <v>0</v>
      </c>
      <c r="AL90" s="66">
        <f>IFERROR(INDEX('SPACELOG 11 EMPRUNT 3'!$G$14:$G$2000,MATCH('SPACELOG 11 BP'!AL$2,'SPACELOG 11 EMPRUNT 3'!$Z$14:$Z$2000,0)),0)</f>
        <v>0</v>
      </c>
      <c r="AM90" s="66">
        <f>IFERROR(INDEX('SPACELOG 11 EMPRUNT 3'!$G$14:$G$2000,MATCH('SPACELOG 11 BP'!AM$2,'SPACELOG 11 EMPRUNT 3'!$Z$14:$Z$2000,0)),0)</f>
        <v>0</v>
      </c>
      <c r="AN90" s="66">
        <f>IFERROR(INDEX('SPACELOG 11 EMPRUNT 3'!$G$14:$G$2000,MATCH('SPACELOG 11 BP'!AN$2,'SPACELOG 11 EMPRUNT 3'!$Z$14:$Z$2000,0)),0)</f>
        <v>0</v>
      </c>
      <c r="AO90" s="66">
        <f>IFERROR(INDEX('SPACELOG 11 EMPRUNT 3'!$G$14:$G$2000,MATCH('SPACELOG 11 BP'!AO$2,'SPACELOG 11 EMPRUNT 3'!$Z$14:$Z$2000,0)),0)</f>
        <v>0</v>
      </c>
      <c r="AP90" s="66">
        <f>IFERROR(INDEX('SPACELOG 11 EMPRUNT 3'!$G$14:$G$2000,MATCH('SPACELOG 11 BP'!AP$2,'SPACELOG 11 EMPRUNT 3'!$Z$14:$Z$2000,0)),0)</f>
        <v>0</v>
      </c>
      <c r="AQ90" s="66">
        <f>IFERROR(INDEX('SPACELOG 11 EMPRUNT 3'!$G$14:$G$2000,MATCH('SPACELOG 11 BP'!AQ$2,'SPACELOG 11 EMPRUNT 3'!$Z$14:$Z$2000,0)),0)</f>
        <v>0</v>
      </c>
      <c r="AR90" s="75">
        <f>SUM(AF90:AQ90)</f>
        <v>0</v>
      </c>
      <c r="AS90" s="66">
        <f>IFERROR(INDEX('SPACELOG 11 EMPRUNT 3'!$G$14:$G$2000,MATCH('SPACELOG 11 BP'!AS$2,'SPACELOG 11 EMPRUNT 3'!$Z$14:$Z$2000,0)),0)</f>
        <v>0</v>
      </c>
      <c r="AT90" s="66">
        <f>IFERROR(INDEX('SPACELOG 11 EMPRUNT 3'!$G$14:$G$2000,MATCH('SPACELOG 11 BP'!AT$2,'SPACELOG 11 EMPRUNT 3'!$Z$14:$Z$2000,0)),0)</f>
        <v>0</v>
      </c>
      <c r="AU90" s="66">
        <f>IFERROR(INDEX('SPACELOG 11 EMPRUNT 3'!$G$14:$G$2000,MATCH('SPACELOG 11 BP'!AU$2,'SPACELOG 11 EMPRUNT 3'!$Z$14:$Z$2000,0)),0)</f>
        <v>0</v>
      </c>
      <c r="AV90" s="66">
        <f>IFERROR(INDEX('SPACELOG 11 EMPRUNT 3'!$G$14:$G$2000,MATCH('SPACELOG 11 BP'!AV$2,'SPACELOG 11 EMPRUNT 3'!$Z$14:$Z$2000,0)),0)</f>
        <v>0</v>
      </c>
      <c r="AW90" s="66">
        <f>IFERROR(INDEX('SPACELOG 11 EMPRUNT 3'!$G$14:$G$2000,MATCH('SPACELOG 11 BP'!AW$2,'SPACELOG 11 EMPRUNT 3'!$Z$14:$Z$2000,0)),0)</f>
        <v>0</v>
      </c>
      <c r="AX90" s="66">
        <f>IFERROR(INDEX('SPACELOG 11 EMPRUNT 3'!$G$14:$G$2000,MATCH('SPACELOG 11 BP'!AX$2,'SPACELOG 11 EMPRUNT 3'!$Z$14:$Z$2000,0)),0)</f>
        <v>0</v>
      </c>
      <c r="AY90" s="66">
        <f>IFERROR(INDEX('SPACELOG 11 EMPRUNT 3'!$G$14:$G$2000,MATCH('SPACELOG 11 BP'!AY$2,'SPACELOG 11 EMPRUNT 3'!$Z$14:$Z$2000,0)),0)</f>
        <v>0</v>
      </c>
      <c r="AZ90" s="66">
        <f>IFERROR(INDEX('SPACELOG 11 EMPRUNT 3'!$G$14:$G$2000,MATCH('SPACELOG 11 BP'!AZ$2,'SPACELOG 11 EMPRUNT 3'!$Z$14:$Z$2000,0)),0)</f>
        <v>0</v>
      </c>
      <c r="BA90" s="66">
        <f>IFERROR(INDEX('SPACELOG 11 EMPRUNT 3'!$G$14:$G$2000,MATCH('SPACELOG 11 BP'!BA$2,'SPACELOG 11 EMPRUNT 3'!$Z$14:$Z$2000,0)),0)</f>
        <v>0</v>
      </c>
      <c r="BB90" s="66">
        <f>IFERROR(INDEX('SPACELOG 11 EMPRUNT 3'!$G$14:$G$2000,MATCH('SPACELOG 11 BP'!BB$2,'SPACELOG 11 EMPRUNT 3'!$Z$14:$Z$2000,0)),0)</f>
        <v>0</v>
      </c>
      <c r="BC90" s="66">
        <f>IFERROR(INDEX('SPACELOG 11 EMPRUNT 3'!$G$14:$G$2000,MATCH('SPACELOG 11 BP'!BC$2,'SPACELOG 11 EMPRUNT 3'!$Z$14:$Z$2000,0)),0)</f>
        <v>0</v>
      </c>
      <c r="BD90" s="66">
        <f>IFERROR(INDEX('SPACELOG 11 EMPRUNT 3'!$G$14:$G$2000,MATCH('SPACELOG 11 BP'!BD$2,'SPACELOG 11 EMPRUNT 3'!$Z$14:$Z$2000,0)),0)</f>
        <v>0</v>
      </c>
      <c r="BE90" s="75">
        <f>SUM(AS90:BD90)</f>
        <v>0</v>
      </c>
      <c r="BF90" s="66">
        <f>IFERROR(INDEX('SPACELOG 11 EMPRUNT 3'!$G$14:$G$2000,MATCH('SPACELOG 11 BP'!BF$2,'SPACELOG 11 EMPRUNT 3'!$Z$14:$Z$2000,0)),0)</f>
        <v>0</v>
      </c>
      <c r="BG90" s="66">
        <f>IFERROR(INDEX('SPACELOG 11 EMPRUNT 3'!$G$14:$G$2000,MATCH('SPACELOG 11 BP'!BG$2,'SPACELOG 11 EMPRUNT 3'!$Z$14:$Z$2000,0)),0)</f>
        <v>0</v>
      </c>
      <c r="BH90" s="66">
        <f>IFERROR(INDEX('SPACELOG 11 EMPRUNT 3'!$G$14:$G$2000,MATCH('SPACELOG 11 BP'!BH$2,'SPACELOG 11 EMPRUNT 3'!$Z$14:$Z$2000,0)),0)</f>
        <v>0</v>
      </c>
      <c r="BI90" s="66">
        <f>IFERROR(INDEX('SPACELOG 11 EMPRUNT 3'!$G$14:$G$2000,MATCH('SPACELOG 11 BP'!BI$2,'SPACELOG 11 EMPRUNT 3'!$Z$14:$Z$2000,0)),0)</f>
        <v>0</v>
      </c>
      <c r="BJ90" s="66">
        <f>IFERROR(INDEX('SPACELOG 11 EMPRUNT 3'!$G$14:$G$2000,MATCH('SPACELOG 11 BP'!BJ$2,'SPACELOG 11 EMPRUNT 3'!$Z$14:$Z$2000,0)),0)</f>
        <v>0</v>
      </c>
      <c r="BK90" s="66">
        <f>IFERROR(INDEX('SPACELOG 11 EMPRUNT 3'!$G$14:$G$2000,MATCH('SPACELOG 11 BP'!BK$2,'SPACELOG 11 EMPRUNT 3'!$Z$14:$Z$2000,0)),0)</f>
        <v>0</v>
      </c>
      <c r="BL90" s="66">
        <f>IFERROR(INDEX('SPACELOG 11 EMPRUNT 3'!$G$14:$G$2000,MATCH('SPACELOG 11 BP'!BL$2,'SPACELOG 11 EMPRUNT 3'!$Z$14:$Z$2000,0)),0)</f>
        <v>0</v>
      </c>
      <c r="BM90" s="66">
        <f>IFERROR(INDEX('SPACELOG 11 EMPRUNT 3'!$G$14:$G$2000,MATCH('SPACELOG 11 BP'!BM$2,'SPACELOG 11 EMPRUNT 3'!$Z$14:$Z$2000,0)),0)</f>
        <v>0</v>
      </c>
      <c r="BN90" s="66">
        <f>IFERROR(INDEX('SPACELOG 11 EMPRUNT 3'!$G$14:$G$2000,MATCH('SPACELOG 11 BP'!BN$2,'SPACELOG 11 EMPRUNT 3'!$Z$14:$Z$2000,0)),0)</f>
        <v>0</v>
      </c>
      <c r="BO90" s="66">
        <f>IFERROR(INDEX('SPACELOG 11 EMPRUNT 3'!$G$14:$G$2000,MATCH('SPACELOG 11 BP'!BO$2,'SPACELOG 11 EMPRUNT 3'!$Z$14:$Z$2000,0)),0)</f>
        <v>0</v>
      </c>
      <c r="BP90" s="66">
        <f>IFERROR(INDEX('SPACELOG 11 EMPRUNT 3'!$G$14:$G$2000,MATCH('SPACELOG 11 BP'!BP$2,'SPACELOG 11 EMPRUNT 3'!$Z$14:$Z$2000,0)),0)</f>
        <v>0</v>
      </c>
      <c r="BQ90" s="66">
        <f>IFERROR(INDEX('SPACELOG 11 EMPRUNT 3'!$G$14:$G$2000,MATCH('SPACELOG 11 BP'!BQ$2,'SPACELOG 11 EMPRUNT 3'!$Z$14:$Z$2000,0)),0)</f>
        <v>0</v>
      </c>
      <c r="BR90" s="75">
        <f>SUM(BF90:BQ90)</f>
        <v>0</v>
      </c>
      <c r="BS90" s="66">
        <f>IFERROR(INDEX('SPACELOG 11 EMPRUNT 3'!$G$14:$G$2000,MATCH('SPACELOG 11 BP'!BS$2,'SPACELOG 11 EMPRUNT 3'!$Z$14:$Z$2000,0)),0)</f>
        <v>0</v>
      </c>
      <c r="BT90" s="66">
        <f>IFERROR(INDEX('SPACELOG 11 EMPRUNT 3'!$G$14:$G$2000,MATCH('SPACELOG 11 BP'!BT$2,'SPACELOG 11 EMPRUNT 3'!$Z$14:$Z$2000,0)),0)</f>
        <v>0</v>
      </c>
      <c r="BU90" s="66">
        <f>IFERROR(INDEX('SPACELOG 11 EMPRUNT 3'!$G$14:$G$2000,MATCH('SPACELOG 11 BP'!BU$2,'SPACELOG 11 EMPRUNT 3'!$Z$14:$Z$2000,0)),0)</f>
        <v>0</v>
      </c>
      <c r="BV90" s="66">
        <f>IFERROR(INDEX('SPACELOG 11 EMPRUNT 3'!$G$14:$G$2000,MATCH('SPACELOG 11 BP'!BV$2,'SPACELOG 11 EMPRUNT 3'!$Z$14:$Z$2000,0)),0)</f>
        <v>0</v>
      </c>
      <c r="BW90" s="66">
        <f>IFERROR(INDEX('SPACELOG 11 EMPRUNT 3'!$G$14:$G$2000,MATCH('SPACELOG 11 BP'!BW$2,'SPACELOG 11 EMPRUNT 3'!$Z$14:$Z$2000,0)),0)</f>
        <v>0</v>
      </c>
      <c r="BX90" s="66">
        <f>IFERROR(INDEX('SPACELOG 11 EMPRUNT 3'!$G$14:$G$2000,MATCH('SPACELOG 11 BP'!BX$2,'SPACELOG 11 EMPRUNT 3'!$Z$14:$Z$2000,0)),0)</f>
        <v>0</v>
      </c>
      <c r="BY90" s="66">
        <f>IFERROR(INDEX('SPACELOG 11 EMPRUNT 3'!$G$14:$G$2000,MATCH('SPACELOG 11 BP'!BY$2,'SPACELOG 11 EMPRUNT 3'!$Z$14:$Z$2000,0)),0)</f>
        <v>0</v>
      </c>
      <c r="BZ90" s="66">
        <f>IFERROR(INDEX('SPACELOG 11 EMPRUNT 3'!$G$14:$G$2000,MATCH('SPACELOG 11 BP'!BZ$2,'SPACELOG 11 EMPRUNT 3'!$Z$14:$Z$2000,0)),0)</f>
        <v>0</v>
      </c>
      <c r="CA90" s="66">
        <f>IFERROR(INDEX('SPACELOG 11 EMPRUNT 3'!$G$14:$G$2000,MATCH('SPACELOG 11 BP'!CA$2,'SPACELOG 11 EMPRUNT 3'!$Z$14:$Z$2000,0)),0)</f>
        <v>0</v>
      </c>
      <c r="CB90" s="66">
        <f>IFERROR(INDEX('SPACELOG 11 EMPRUNT 3'!$G$14:$G$2000,MATCH('SPACELOG 11 BP'!CB$2,'SPACELOG 11 EMPRUNT 3'!$Z$14:$Z$2000,0)),0)</f>
        <v>0</v>
      </c>
      <c r="CC90" s="66">
        <f>IFERROR(INDEX('SPACELOG 11 EMPRUNT 3'!$G$14:$G$2000,MATCH('SPACELOG 11 BP'!CC$2,'SPACELOG 11 EMPRUNT 3'!$Z$14:$Z$2000,0)),0)</f>
        <v>0</v>
      </c>
      <c r="CD90" s="66">
        <f>IFERROR(INDEX('SPACELOG 11 EMPRUNT 3'!$G$14:$G$2000,MATCH('SPACELOG 11 BP'!CD$2,'SPACELOG 11 EMPRUNT 3'!$Z$14:$Z$2000,0)),0)</f>
        <v>0</v>
      </c>
      <c r="CE90" s="75">
        <f>SUM(BS90:CD90)</f>
        <v>0</v>
      </c>
      <c r="CF90" s="66">
        <f>IFERROR(INDEX('SPACELOG 11 EMPRUNT 3'!$G$14:$G$2000,MATCH('SPACELOG 11 BP'!CF$2,'SPACELOG 11 EMPRUNT 3'!$Z$14:$Z$2000,0)),0)</f>
        <v>0</v>
      </c>
      <c r="CG90" s="66">
        <f>IFERROR(INDEX('SPACELOG 11 EMPRUNT 3'!$G$14:$G$2000,MATCH('SPACELOG 11 BP'!CG$2,'SPACELOG 11 EMPRUNT 3'!$Z$14:$Z$2000,0)),0)</f>
        <v>0</v>
      </c>
      <c r="CH90" s="66">
        <f>IFERROR(INDEX('SPACELOG 11 EMPRUNT 3'!$G$14:$G$2000,MATCH('SPACELOG 11 BP'!CH$2,'SPACELOG 11 EMPRUNT 3'!$Z$14:$Z$2000,0)),0)</f>
        <v>0</v>
      </c>
      <c r="CI90" s="66">
        <f>IFERROR(INDEX('SPACELOG 11 EMPRUNT 3'!$G$14:$G$2000,MATCH('SPACELOG 11 BP'!CI$2,'SPACELOG 11 EMPRUNT 3'!$Z$14:$Z$2000,0)),0)</f>
        <v>0</v>
      </c>
      <c r="CJ90" s="66">
        <f>IFERROR(INDEX('SPACELOG 11 EMPRUNT 3'!$G$14:$G$2000,MATCH('SPACELOG 11 BP'!CJ$2,'SPACELOG 11 EMPRUNT 3'!$Z$14:$Z$2000,0)),0)</f>
        <v>0</v>
      </c>
      <c r="CK90" s="66">
        <f>IFERROR(INDEX('SPACELOG 11 EMPRUNT 3'!$G$14:$G$2000,MATCH('SPACELOG 11 BP'!CK$2,'SPACELOG 11 EMPRUNT 3'!$Z$14:$Z$2000,0)),0)</f>
        <v>0</v>
      </c>
      <c r="CL90" s="66">
        <f>IFERROR(INDEX('SPACELOG 11 EMPRUNT 3'!$G$14:$G$2000,MATCH('SPACELOG 11 BP'!CL$2,'SPACELOG 11 EMPRUNT 3'!$Z$14:$Z$2000,0)),0)</f>
        <v>0</v>
      </c>
      <c r="CM90" s="66">
        <f>IFERROR(INDEX('SPACELOG 11 EMPRUNT 3'!$G$14:$G$2000,MATCH('SPACELOG 11 BP'!CM$2,'SPACELOG 11 EMPRUNT 3'!$Z$14:$Z$2000,0)),0)</f>
        <v>0</v>
      </c>
      <c r="CN90" s="66">
        <f>IFERROR(INDEX('SPACELOG 11 EMPRUNT 3'!$G$14:$G$2000,MATCH('SPACELOG 11 BP'!CN$2,'SPACELOG 11 EMPRUNT 3'!$Z$14:$Z$2000,0)),0)</f>
        <v>0</v>
      </c>
      <c r="CO90" s="66">
        <f>IFERROR(INDEX('SPACELOG 11 EMPRUNT 3'!$G$14:$G$2000,MATCH('SPACELOG 11 BP'!CO$2,'SPACELOG 11 EMPRUNT 3'!$Z$14:$Z$2000,0)),0)</f>
        <v>0</v>
      </c>
      <c r="CP90" s="66">
        <f>IFERROR(INDEX('SPACELOG 11 EMPRUNT 3'!$G$14:$G$2000,MATCH('SPACELOG 11 BP'!CP$2,'SPACELOG 11 EMPRUNT 3'!$Z$14:$Z$2000,0)),0)</f>
        <v>0</v>
      </c>
      <c r="CQ90" s="66">
        <f>IFERROR(INDEX('SPACELOG 11 EMPRUNT 3'!$G$14:$G$2000,MATCH('SPACELOG 11 BP'!CQ$2,'SPACELOG 11 EMPRUNT 3'!$Z$14:$Z$2000,0)),0)</f>
        <v>0</v>
      </c>
      <c r="CR90" s="75">
        <f>SUM(CF90:CQ90)</f>
        <v>0</v>
      </c>
      <c r="CS90" s="66">
        <f>IFERROR(INDEX('SPACELOG 11 EMPRUNT 3'!$G$14:$G$2000,MATCH('SPACELOG 11 BP'!CS$2,'SPACELOG 11 EMPRUNT 3'!$Z$14:$Z$2000,0)),0)</f>
        <v>0</v>
      </c>
      <c r="CT90" s="66">
        <f>IFERROR(INDEX('SPACELOG 11 EMPRUNT 3'!$G$14:$G$2000,MATCH('SPACELOG 11 BP'!CT$2,'SPACELOG 11 EMPRUNT 3'!$Z$14:$Z$2000,0)),0)</f>
        <v>0</v>
      </c>
      <c r="CU90" s="66">
        <f>IFERROR(INDEX('SPACELOG 11 EMPRUNT 3'!$G$14:$G$2000,MATCH('SPACELOG 11 BP'!CU$2,'SPACELOG 11 EMPRUNT 3'!$Z$14:$Z$2000,0)),0)</f>
        <v>0</v>
      </c>
      <c r="CV90" s="66">
        <f>IFERROR(INDEX('SPACELOG 11 EMPRUNT 3'!$G$14:$G$2000,MATCH('SPACELOG 11 BP'!CV$2,'SPACELOG 11 EMPRUNT 3'!$Z$14:$Z$2000,0)),0)</f>
        <v>0</v>
      </c>
      <c r="CW90" s="66">
        <f>IFERROR(INDEX('SPACELOG 11 EMPRUNT 3'!$G$14:$G$2000,MATCH('SPACELOG 11 BP'!CW$2,'SPACELOG 11 EMPRUNT 3'!$Z$14:$Z$2000,0)),0)</f>
        <v>0</v>
      </c>
      <c r="CX90" s="66">
        <f>IFERROR(INDEX('SPACELOG 11 EMPRUNT 3'!$G$14:$G$2000,MATCH('SPACELOG 11 BP'!CX$2,'SPACELOG 11 EMPRUNT 3'!$Z$14:$Z$2000,0)),0)</f>
        <v>0</v>
      </c>
      <c r="CY90" s="66">
        <f>IFERROR(INDEX('SPACELOG 11 EMPRUNT 3'!$G$14:$G$2000,MATCH('SPACELOG 11 BP'!CY$2,'SPACELOG 11 EMPRUNT 3'!$Z$14:$Z$2000,0)),0)</f>
        <v>0</v>
      </c>
      <c r="CZ90" s="66">
        <f>IFERROR(INDEX('SPACELOG 11 EMPRUNT 3'!$G$14:$G$2000,MATCH('SPACELOG 11 BP'!CZ$2,'SPACELOG 11 EMPRUNT 3'!$Z$14:$Z$2000,0)),0)</f>
        <v>0</v>
      </c>
      <c r="DA90" s="66">
        <f>IFERROR(INDEX('SPACELOG 11 EMPRUNT 3'!$G$14:$G$2000,MATCH('SPACELOG 11 BP'!DA$2,'SPACELOG 11 EMPRUNT 3'!$Z$14:$Z$2000,0)),0)</f>
        <v>0</v>
      </c>
      <c r="DB90" s="66">
        <f>IFERROR(INDEX('SPACELOG 11 EMPRUNT 3'!$G$14:$G$2000,MATCH('SPACELOG 11 BP'!DB$2,'SPACELOG 11 EMPRUNT 3'!$Z$14:$Z$2000,0)),0)</f>
        <v>0</v>
      </c>
      <c r="DC90" s="66">
        <f>IFERROR(INDEX('SPACELOG 11 EMPRUNT 3'!$G$14:$G$2000,MATCH('SPACELOG 11 BP'!DC$2,'SPACELOG 11 EMPRUNT 3'!$Z$14:$Z$2000,0)),0)</f>
        <v>0</v>
      </c>
      <c r="DD90" s="66">
        <f>IFERROR(INDEX('SPACELOG 11 EMPRUNT 3'!$G$14:$G$2000,MATCH('SPACELOG 11 BP'!DD$2,'SPACELOG 11 EMPRUNT 3'!$Z$14:$Z$2000,0)),0)</f>
        <v>0</v>
      </c>
      <c r="DE90" s="75">
        <f>SUM(CS90:DD90)</f>
        <v>0</v>
      </c>
      <c r="DF90" s="66">
        <f>IFERROR(INDEX('SPACELOG 11 EMPRUNT 3'!$G$14:$G$2000,MATCH('SPACELOG 11 BP'!DF$2,'SPACELOG 11 EMPRUNT 3'!$Z$14:$Z$2000,0)),0)</f>
        <v>0</v>
      </c>
      <c r="DG90" s="66">
        <f>IFERROR(INDEX('SPACELOG 11 EMPRUNT 3'!$G$14:$G$2000,MATCH('SPACELOG 11 BP'!DG$2,'SPACELOG 11 EMPRUNT 3'!$Z$14:$Z$2000,0)),0)</f>
        <v>0</v>
      </c>
      <c r="DH90" s="66">
        <f>IFERROR(INDEX('SPACELOG 11 EMPRUNT 3'!$G$14:$G$2000,MATCH('SPACELOG 11 BP'!DH$2,'SPACELOG 11 EMPRUNT 3'!$Z$14:$Z$2000,0)),0)</f>
        <v>0</v>
      </c>
      <c r="DI90" s="66">
        <f>IFERROR(INDEX('SPACELOG 11 EMPRUNT 3'!$G$14:$G$2000,MATCH('SPACELOG 11 BP'!DI$2,'SPACELOG 11 EMPRUNT 3'!$Z$14:$Z$2000,0)),0)</f>
        <v>0</v>
      </c>
      <c r="DJ90" s="66">
        <f>IFERROR(INDEX('SPACELOG 11 EMPRUNT 3'!$G$14:$G$2000,MATCH('SPACELOG 11 BP'!DJ$2,'SPACELOG 11 EMPRUNT 3'!$Z$14:$Z$2000,0)),0)</f>
        <v>0</v>
      </c>
      <c r="DK90" s="66">
        <f>IFERROR(INDEX('SPACELOG 11 EMPRUNT 3'!$G$14:$G$2000,MATCH('SPACELOG 11 BP'!DK$2,'SPACELOG 11 EMPRUNT 3'!$Z$14:$Z$2000,0)),0)</f>
        <v>0</v>
      </c>
      <c r="DL90" s="66">
        <f>IFERROR(INDEX('SPACELOG 11 EMPRUNT 3'!$G$14:$G$2000,MATCH('SPACELOG 11 BP'!DL$2,'SPACELOG 11 EMPRUNT 3'!$Z$14:$Z$2000,0)),0)</f>
        <v>0</v>
      </c>
      <c r="DM90" s="66">
        <f>IFERROR(INDEX('SPACELOG 11 EMPRUNT 3'!$G$14:$G$2000,MATCH('SPACELOG 11 BP'!DM$2,'SPACELOG 11 EMPRUNT 3'!$Z$14:$Z$2000,0)),0)</f>
        <v>0</v>
      </c>
      <c r="DN90" s="66">
        <f>IFERROR(INDEX('SPACELOG 11 EMPRUNT 3'!$G$14:$G$2000,MATCH('SPACELOG 11 BP'!DN$2,'SPACELOG 11 EMPRUNT 3'!$Z$14:$Z$2000,0)),0)</f>
        <v>0</v>
      </c>
      <c r="DO90" s="66">
        <f>IFERROR(INDEX('SPACELOG 11 EMPRUNT 3'!$G$14:$G$2000,MATCH('SPACELOG 11 BP'!DO$2,'SPACELOG 11 EMPRUNT 3'!$Z$14:$Z$2000,0)),0)</f>
        <v>0</v>
      </c>
      <c r="DP90" s="66">
        <f>IFERROR(INDEX('SPACELOG 11 EMPRUNT 3'!$G$14:$G$2000,MATCH('SPACELOG 11 BP'!DP$2,'SPACELOG 11 EMPRUNT 3'!$Z$14:$Z$2000,0)),0)</f>
        <v>0</v>
      </c>
      <c r="DQ90" s="66">
        <f>IFERROR(INDEX('SPACELOG 11 EMPRUNT 3'!$G$14:$G$2000,MATCH('SPACELOG 11 BP'!DQ$2,'SPACELOG 11 EMPRUNT 3'!$Z$14:$Z$2000,0)),0)</f>
        <v>0</v>
      </c>
      <c r="DR90" s="75">
        <f>SUM(DF90:DQ90)</f>
        <v>0</v>
      </c>
      <c r="DS90" s="66">
        <f>IFERROR(INDEX('SPACELOG 11 EMPRUNT 3'!$G$14:$G$2000,MATCH('SPACELOG 11 BP'!DS$2,'SPACELOG 11 EMPRUNT 3'!$Z$14:$Z$2000,0)),0)</f>
        <v>0</v>
      </c>
      <c r="DT90" s="66">
        <f>IFERROR(INDEX('SPACELOG 11 EMPRUNT 3'!$G$14:$G$2000,MATCH('SPACELOG 11 BP'!DT$2,'SPACELOG 11 EMPRUNT 3'!$Z$14:$Z$2000,0)),0)</f>
        <v>0</v>
      </c>
      <c r="DU90" s="66">
        <f>IFERROR(INDEX('SPACELOG 11 EMPRUNT 3'!$G$14:$G$2000,MATCH('SPACELOG 11 BP'!DU$2,'SPACELOG 11 EMPRUNT 3'!$Z$14:$Z$2000,0)),0)</f>
        <v>0</v>
      </c>
      <c r="DV90" s="66">
        <f>IFERROR(INDEX('SPACELOG 11 EMPRUNT 3'!$G$14:$G$2000,MATCH('SPACELOG 11 BP'!DV$2,'SPACELOG 11 EMPRUNT 3'!$Z$14:$Z$2000,0)),0)</f>
        <v>0</v>
      </c>
      <c r="DW90" s="66">
        <f>IFERROR(INDEX('SPACELOG 11 EMPRUNT 3'!$G$14:$G$2000,MATCH('SPACELOG 11 BP'!DW$2,'SPACELOG 11 EMPRUNT 3'!$Z$14:$Z$2000,0)),0)</f>
        <v>0</v>
      </c>
      <c r="DX90" s="66">
        <f>IFERROR(INDEX('SPACELOG 11 EMPRUNT 3'!$G$14:$G$2000,MATCH('SPACELOG 11 BP'!DX$2,'SPACELOG 11 EMPRUNT 3'!$Z$14:$Z$2000,0)),0)</f>
        <v>0</v>
      </c>
      <c r="DY90" s="66">
        <f>IFERROR(INDEX('SPACELOG 11 EMPRUNT 3'!$G$14:$G$2000,MATCH('SPACELOG 11 BP'!DY$2,'SPACELOG 11 EMPRUNT 3'!$Z$14:$Z$2000,0)),0)</f>
        <v>0</v>
      </c>
      <c r="DZ90" s="66">
        <f>IFERROR(INDEX('SPACELOG 11 EMPRUNT 3'!$G$14:$G$2000,MATCH('SPACELOG 11 BP'!DZ$2,'SPACELOG 11 EMPRUNT 3'!$Z$14:$Z$2000,0)),0)</f>
        <v>0</v>
      </c>
      <c r="EA90" s="66">
        <f>IFERROR(INDEX('SPACELOG 11 EMPRUNT 3'!$G$14:$G$2000,MATCH('SPACELOG 11 BP'!EA$2,'SPACELOG 11 EMPRUNT 3'!$Z$14:$Z$2000,0)),0)</f>
        <v>0</v>
      </c>
      <c r="EB90" s="66">
        <f>IFERROR(INDEX('SPACELOG 11 EMPRUNT 3'!$G$14:$G$2000,MATCH('SPACELOG 11 BP'!EB$2,'SPACELOG 11 EMPRUNT 3'!$Z$14:$Z$2000,0)),0)</f>
        <v>0</v>
      </c>
      <c r="EC90" s="66">
        <f>IFERROR(INDEX('SPACELOG 11 EMPRUNT 3'!$G$14:$G$2000,MATCH('SPACELOG 11 BP'!EC$2,'SPACELOG 11 EMPRUNT 3'!$Z$14:$Z$2000,0)),0)</f>
        <v>0</v>
      </c>
      <c r="ED90" s="66">
        <f>IFERROR(INDEX('SPACELOG 11 EMPRUNT 3'!$G$14:$G$2000,MATCH('SPACELOG 11 BP'!ED$2,'SPACELOG 11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03">F89+F88+F90</f>
        <v>0</v>
      </c>
      <c r="G91" s="66">
        <f t="shared" si="303"/>
        <v>0</v>
      </c>
      <c r="H91" s="66">
        <f t="shared" si="303"/>
        <v>0</v>
      </c>
      <c r="I91" s="66">
        <f t="shared" si="303"/>
        <v>0</v>
      </c>
      <c r="J91" s="66">
        <f t="shared" si="303"/>
        <v>0</v>
      </c>
      <c r="K91" s="66">
        <f t="shared" si="303"/>
        <v>0</v>
      </c>
      <c r="L91" s="66">
        <f t="shared" si="303"/>
        <v>0</v>
      </c>
      <c r="M91" s="66">
        <f t="shared" si="303"/>
        <v>0</v>
      </c>
      <c r="N91" s="66">
        <f t="shared" si="303"/>
        <v>0</v>
      </c>
      <c r="O91" s="66">
        <f t="shared" si="303"/>
        <v>0</v>
      </c>
      <c r="P91" s="66">
        <f t="shared" si="303"/>
        <v>0</v>
      </c>
      <c r="Q91" s="66">
        <f t="shared" si="303"/>
        <v>0</v>
      </c>
      <c r="R91" s="75">
        <f>SUM(F91:Q91)</f>
        <v>0</v>
      </c>
      <c r="S91" s="66">
        <f t="shared" ref="S91:AD91" si="304">S89+S88+S90</f>
        <v>0</v>
      </c>
      <c r="T91" s="66">
        <f t="shared" si="304"/>
        <v>0</v>
      </c>
      <c r="U91" s="66">
        <f t="shared" si="304"/>
        <v>0</v>
      </c>
      <c r="V91" s="66">
        <f t="shared" si="304"/>
        <v>0</v>
      </c>
      <c r="W91" s="66">
        <f t="shared" si="304"/>
        <v>0</v>
      </c>
      <c r="X91" s="66">
        <f t="shared" si="304"/>
        <v>0</v>
      </c>
      <c r="Y91" s="66">
        <f t="shared" si="304"/>
        <v>0</v>
      </c>
      <c r="Z91" s="66">
        <f t="shared" si="304"/>
        <v>0</v>
      </c>
      <c r="AA91" s="66">
        <f t="shared" si="304"/>
        <v>0</v>
      </c>
      <c r="AB91" s="66">
        <f t="shared" si="304"/>
        <v>0</v>
      </c>
      <c r="AC91" s="66">
        <f t="shared" si="304"/>
        <v>0</v>
      </c>
      <c r="AD91" s="66">
        <f t="shared" si="304"/>
        <v>0</v>
      </c>
      <c r="AE91" s="75">
        <f>SUM(S91:AD91)</f>
        <v>0</v>
      </c>
      <c r="AF91" s="66">
        <f t="shared" ref="AF91:AQ91" si="305">AF89+AF88+AF90</f>
        <v>0</v>
      </c>
      <c r="AG91" s="66">
        <f t="shared" si="305"/>
        <v>0</v>
      </c>
      <c r="AH91" s="66">
        <f t="shared" si="305"/>
        <v>0</v>
      </c>
      <c r="AI91" s="66">
        <f t="shared" si="305"/>
        <v>0</v>
      </c>
      <c r="AJ91" s="66">
        <f t="shared" si="305"/>
        <v>0</v>
      </c>
      <c r="AK91" s="66">
        <f t="shared" si="305"/>
        <v>0</v>
      </c>
      <c r="AL91" s="66">
        <f t="shared" si="305"/>
        <v>0</v>
      </c>
      <c r="AM91" s="66">
        <f t="shared" si="305"/>
        <v>0</v>
      </c>
      <c r="AN91" s="66">
        <f t="shared" si="305"/>
        <v>0</v>
      </c>
      <c r="AO91" s="66">
        <f t="shared" si="305"/>
        <v>0</v>
      </c>
      <c r="AP91" s="66">
        <f t="shared" si="305"/>
        <v>0</v>
      </c>
      <c r="AQ91" s="66">
        <f t="shared" si="305"/>
        <v>0</v>
      </c>
      <c r="AR91" s="75">
        <f>SUM(AF91:AQ91)</f>
        <v>0</v>
      </c>
      <c r="AS91" s="66">
        <f t="shared" ref="AS91:BD91" si="306">AS89+AS88+AS90</f>
        <v>0</v>
      </c>
      <c r="AT91" s="66">
        <f t="shared" si="306"/>
        <v>0</v>
      </c>
      <c r="AU91" s="66">
        <f t="shared" si="306"/>
        <v>0</v>
      </c>
      <c r="AV91" s="66">
        <f t="shared" si="306"/>
        <v>0</v>
      </c>
      <c r="AW91" s="66">
        <f t="shared" si="306"/>
        <v>0</v>
      </c>
      <c r="AX91" s="66">
        <f t="shared" si="306"/>
        <v>0</v>
      </c>
      <c r="AY91" s="66">
        <f t="shared" si="306"/>
        <v>0</v>
      </c>
      <c r="AZ91" s="66">
        <f t="shared" si="306"/>
        <v>0</v>
      </c>
      <c r="BA91" s="66">
        <f t="shared" si="306"/>
        <v>0</v>
      </c>
      <c r="BB91" s="66">
        <f t="shared" si="306"/>
        <v>0</v>
      </c>
      <c r="BC91" s="66">
        <f t="shared" si="306"/>
        <v>0</v>
      </c>
      <c r="BD91" s="66">
        <f t="shared" si="306"/>
        <v>0</v>
      </c>
      <c r="BE91" s="75">
        <f>SUM(AS91:BD91)</f>
        <v>0</v>
      </c>
      <c r="BF91" s="66">
        <f t="shared" ref="BF91:BQ91" si="307">BF89+BF88+BF90</f>
        <v>0</v>
      </c>
      <c r="BG91" s="66">
        <f t="shared" si="307"/>
        <v>0</v>
      </c>
      <c r="BH91" s="66">
        <f t="shared" si="307"/>
        <v>0</v>
      </c>
      <c r="BI91" s="66">
        <f t="shared" si="307"/>
        <v>0</v>
      </c>
      <c r="BJ91" s="66">
        <f t="shared" si="307"/>
        <v>0</v>
      </c>
      <c r="BK91" s="66">
        <f t="shared" si="307"/>
        <v>0</v>
      </c>
      <c r="BL91" s="66">
        <f t="shared" si="307"/>
        <v>0</v>
      </c>
      <c r="BM91" s="66">
        <f t="shared" si="307"/>
        <v>0</v>
      </c>
      <c r="BN91" s="66">
        <f t="shared" si="307"/>
        <v>0</v>
      </c>
      <c r="BO91" s="66">
        <f t="shared" si="307"/>
        <v>0</v>
      </c>
      <c r="BP91" s="66">
        <f t="shared" si="307"/>
        <v>0</v>
      </c>
      <c r="BQ91" s="66">
        <f t="shared" si="307"/>
        <v>0</v>
      </c>
      <c r="BR91" s="75">
        <f>SUM(BF91:BQ91)</f>
        <v>0</v>
      </c>
      <c r="BS91" s="66">
        <f t="shared" ref="BS91:CD91" si="308">BS89+BS88+BS90</f>
        <v>0</v>
      </c>
      <c r="BT91" s="66">
        <f t="shared" si="308"/>
        <v>0</v>
      </c>
      <c r="BU91" s="66">
        <f t="shared" si="308"/>
        <v>0</v>
      </c>
      <c r="BV91" s="66">
        <f t="shared" si="308"/>
        <v>0</v>
      </c>
      <c r="BW91" s="66">
        <f t="shared" si="308"/>
        <v>0</v>
      </c>
      <c r="BX91" s="66">
        <f t="shared" si="308"/>
        <v>0</v>
      </c>
      <c r="BY91" s="66">
        <f t="shared" si="308"/>
        <v>0</v>
      </c>
      <c r="BZ91" s="66">
        <f t="shared" si="308"/>
        <v>0</v>
      </c>
      <c r="CA91" s="66">
        <f t="shared" si="308"/>
        <v>0</v>
      </c>
      <c r="CB91" s="66">
        <f t="shared" si="308"/>
        <v>0</v>
      </c>
      <c r="CC91" s="66">
        <f t="shared" si="308"/>
        <v>0</v>
      </c>
      <c r="CD91" s="66">
        <f t="shared" si="308"/>
        <v>0</v>
      </c>
      <c r="CE91" s="75">
        <f>SUM(BS91:CD91)</f>
        <v>0</v>
      </c>
      <c r="CF91" s="66">
        <f t="shared" ref="CF91:CQ91" si="309">CF89+CF88+CF90</f>
        <v>0</v>
      </c>
      <c r="CG91" s="66">
        <f t="shared" si="309"/>
        <v>0</v>
      </c>
      <c r="CH91" s="66">
        <f t="shared" si="309"/>
        <v>0</v>
      </c>
      <c r="CI91" s="66">
        <f t="shared" si="309"/>
        <v>0</v>
      </c>
      <c r="CJ91" s="66">
        <f t="shared" si="309"/>
        <v>0</v>
      </c>
      <c r="CK91" s="66">
        <f t="shared" si="309"/>
        <v>0</v>
      </c>
      <c r="CL91" s="66">
        <f t="shared" si="309"/>
        <v>0</v>
      </c>
      <c r="CM91" s="66">
        <f t="shared" si="309"/>
        <v>0</v>
      </c>
      <c r="CN91" s="66">
        <f t="shared" si="309"/>
        <v>0</v>
      </c>
      <c r="CO91" s="66">
        <f t="shared" si="309"/>
        <v>0</v>
      </c>
      <c r="CP91" s="66">
        <f t="shared" si="309"/>
        <v>0</v>
      </c>
      <c r="CQ91" s="66">
        <f t="shared" si="309"/>
        <v>0</v>
      </c>
      <c r="CR91" s="75">
        <f>SUM(CF91:CQ91)</f>
        <v>0</v>
      </c>
      <c r="CS91" s="66">
        <f t="shared" ref="CS91:DD91" si="310">CS89+CS88+CS90</f>
        <v>0</v>
      </c>
      <c r="CT91" s="66">
        <f t="shared" si="310"/>
        <v>0</v>
      </c>
      <c r="CU91" s="66">
        <f t="shared" si="310"/>
        <v>0</v>
      </c>
      <c r="CV91" s="66">
        <f t="shared" si="310"/>
        <v>0</v>
      </c>
      <c r="CW91" s="66">
        <f t="shared" si="310"/>
        <v>0</v>
      </c>
      <c r="CX91" s="66">
        <f t="shared" si="310"/>
        <v>0</v>
      </c>
      <c r="CY91" s="66">
        <f t="shared" si="310"/>
        <v>0</v>
      </c>
      <c r="CZ91" s="66">
        <f t="shared" si="310"/>
        <v>0</v>
      </c>
      <c r="DA91" s="66">
        <f t="shared" si="310"/>
        <v>0</v>
      </c>
      <c r="DB91" s="66">
        <f t="shared" si="310"/>
        <v>0</v>
      </c>
      <c r="DC91" s="66">
        <f t="shared" si="310"/>
        <v>0</v>
      </c>
      <c r="DD91" s="66">
        <f t="shared" si="310"/>
        <v>0</v>
      </c>
      <c r="DE91" s="75">
        <f>SUM(CS91:DD91)</f>
        <v>0</v>
      </c>
      <c r="DF91" s="66">
        <f t="shared" ref="DF91:DQ91" si="311">DF89+DF88+DF90</f>
        <v>0</v>
      </c>
      <c r="DG91" s="66">
        <f t="shared" si="311"/>
        <v>0</v>
      </c>
      <c r="DH91" s="66">
        <f t="shared" si="311"/>
        <v>0</v>
      </c>
      <c r="DI91" s="66">
        <f t="shared" si="311"/>
        <v>0</v>
      </c>
      <c r="DJ91" s="66">
        <f t="shared" si="311"/>
        <v>0</v>
      </c>
      <c r="DK91" s="66">
        <f t="shared" si="311"/>
        <v>0</v>
      </c>
      <c r="DL91" s="66">
        <f t="shared" si="311"/>
        <v>0</v>
      </c>
      <c r="DM91" s="66">
        <f t="shared" si="311"/>
        <v>0</v>
      </c>
      <c r="DN91" s="66">
        <f t="shared" si="311"/>
        <v>0</v>
      </c>
      <c r="DO91" s="66">
        <f t="shared" si="311"/>
        <v>0</v>
      </c>
      <c r="DP91" s="66">
        <f t="shared" si="311"/>
        <v>0</v>
      </c>
      <c r="DQ91" s="66">
        <f t="shared" si="311"/>
        <v>0</v>
      </c>
      <c r="DR91" s="75">
        <f>SUM(DF91:DQ91)</f>
        <v>0</v>
      </c>
      <c r="DS91" s="66">
        <f t="shared" ref="DS91:ED91" si="312">DS89+DS88+DS90</f>
        <v>0</v>
      </c>
      <c r="DT91" s="66">
        <f t="shared" si="312"/>
        <v>0</v>
      </c>
      <c r="DU91" s="66">
        <f t="shared" si="312"/>
        <v>0</v>
      </c>
      <c r="DV91" s="66">
        <f t="shared" si="312"/>
        <v>0</v>
      </c>
      <c r="DW91" s="66">
        <f t="shared" si="312"/>
        <v>0</v>
      </c>
      <c r="DX91" s="66">
        <f t="shared" si="312"/>
        <v>0</v>
      </c>
      <c r="DY91" s="66">
        <f t="shared" si="312"/>
        <v>0</v>
      </c>
      <c r="DZ91" s="66">
        <f t="shared" si="312"/>
        <v>0</v>
      </c>
      <c r="EA91" s="66">
        <f t="shared" si="312"/>
        <v>0</v>
      </c>
      <c r="EB91" s="66">
        <f t="shared" si="312"/>
        <v>0</v>
      </c>
      <c r="EC91" s="66">
        <f t="shared" si="312"/>
        <v>0</v>
      </c>
      <c r="ED91" s="66">
        <f t="shared" si="312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13">F74-F84-F91</f>
        <v>0</v>
      </c>
      <c r="G93" s="96">
        <f t="shared" si="313"/>
        <v>0</v>
      </c>
      <c r="H93" s="96">
        <f t="shared" si="313"/>
        <v>0</v>
      </c>
      <c r="I93" s="96">
        <f t="shared" si="313"/>
        <v>0</v>
      </c>
      <c r="J93" s="96">
        <f t="shared" si="313"/>
        <v>0</v>
      </c>
      <c r="K93" s="96">
        <f t="shared" si="313"/>
        <v>0</v>
      </c>
      <c r="L93" s="96">
        <f t="shared" si="313"/>
        <v>0</v>
      </c>
      <c r="M93" s="96">
        <f t="shared" si="313"/>
        <v>0</v>
      </c>
      <c r="N93" s="96">
        <f t="shared" si="313"/>
        <v>0</v>
      </c>
      <c r="O93" s="96">
        <f t="shared" si="313"/>
        <v>0</v>
      </c>
      <c r="P93" s="96">
        <f t="shared" si="313"/>
        <v>0</v>
      </c>
      <c r="Q93" s="96">
        <f t="shared" si="313"/>
        <v>0</v>
      </c>
      <c r="R93" s="75">
        <f t="shared" si="313"/>
        <v>0</v>
      </c>
      <c r="S93" s="96">
        <f t="shared" si="313"/>
        <v>0</v>
      </c>
      <c r="T93" s="96">
        <f t="shared" si="313"/>
        <v>0</v>
      </c>
      <c r="U93" s="96">
        <f t="shared" si="313"/>
        <v>0</v>
      </c>
      <c r="V93" s="96">
        <f t="shared" si="313"/>
        <v>0</v>
      </c>
      <c r="W93" s="96">
        <f t="shared" si="313"/>
        <v>0</v>
      </c>
      <c r="X93" s="96">
        <f t="shared" si="313"/>
        <v>0</v>
      </c>
      <c r="Y93" s="96">
        <f t="shared" si="313"/>
        <v>0</v>
      </c>
      <c r="Z93" s="96">
        <f t="shared" si="313"/>
        <v>0</v>
      </c>
      <c r="AA93" s="96">
        <f t="shared" si="313"/>
        <v>0</v>
      </c>
      <c r="AB93" s="96">
        <f t="shared" si="313"/>
        <v>0</v>
      </c>
      <c r="AC93" s="96">
        <f t="shared" si="313"/>
        <v>0</v>
      </c>
      <c r="AD93" s="96">
        <f t="shared" si="313"/>
        <v>0</v>
      </c>
      <c r="AE93" s="75">
        <f t="shared" si="313"/>
        <v>0</v>
      </c>
      <c r="AF93" s="96">
        <f t="shared" si="313"/>
        <v>0</v>
      </c>
      <c r="AG93" s="96">
        <f t="shared" si="313"/>
        <v>0</v>
      </c>
      <c r="AH93" s="96">
        <f t="shared" si="313"/>
        <v>0</v>
      </c>
      <c r="AI93" s="96">
        <f t="shared" si="313"/>
        <v>0</v>
      </c>
      <c r="AJ93" s="96">
        <f t="shared" si="313"/>
        <v>0</v>
      </c>
      <c r="AK93" s="96">
        <f t="shared" si="313"/>
        <v>0</v>
      </c>
      <c r="AL93" s="96">
        <f t="shared" ref="AL93:BQ93" si="314">AL74-AL84-AL91</f>
        <v>0</v>
      </c>
      <c r="AM93" s="96">
        <f t="shared" si="314"/>
        <v>0</v>
      </c>
      <c r="AN93" s="96">
        <f t="shared" si="314"/>
        <v>0</v>
      </c>
      <c r="AO93" s="96">
        <f t="shared" si="314"/>
        <v>0</v>
      </c>
      <c r="AP93" s="96">
        <f t="shared" si="314"/>
        <v>0</v>
      </c>
      <c r="AQ93" s="96">
        <f t="shared" si="314"/>
        <v>0</v>
      </c>
      <c r="AR93" s="75">
        <f t="shared" si="314"/>
        <v>0</v>
      </c>
      <c r="AS93" s="96">
        <f t="shared" si="314"/>
        <v>0</v>
      </c>
      <c r="AT93" s="96">
        <f t="shared" si="314"/>
        <v>0</v>
      </c>
      <c r="AU93" s="96">
        <f t="shared" si="314"/>
        <v>0</v>
      </c>
      <c r="AV93" s="96">
        <f t="shared" si="314"/>
        <v>0</v>
      </c>
      <c r="AW93" s="96">
        <f t="shared" si="314"/>
        <v>0</v>
      </c>
      <c r="AX93" s="96">
        <f t="shared" si="314"/>
        <v>0</v>
      </c>
      <c r="AY93" s="96">
        <f t="shared" si="314"/>
        <v>0</v>
      </c>
      <c r="AZ93" s="96">
        <f t="shared" si="314"/>
        <v>0</v>
      </c>
      <c r="BA93" s="96">
        <f t="shared" si="314"/>
        <v>0</v>
      </c>
      <c r="BB93" s="96">
        <f t="shared" si="314"/>
        <v>0</v>
      </c>
      <c r="BC93" s="96">
        <f t="shared" si="314"/>
        <v>0</v>
      </c>
      <c r="BD93" s="96">
        <f t="shared" si="314"/>
        <v>0</v>
      </c>
      <c r="BE93" s="75">
        <f t="shared" si="314"/>
        <v>0</v>
      </c>
      <c r="BF93" s="96">
        <f t="shared" si="314"/>
        <v>0</v>
      </c>
      <c r="BG93" s="96">
        <f t="shared" si="314"/>
        <v>0</v>
      </c>
      <c r="BH93" s="96">
        <f t="shared" si="314"/>
        <v>0</v>
      </c>
      <c r="BI93" s="96">
        <f t="shared" si="314"/>
        <v>0</v>
      </c>
      <c r="BJ93" s="96">
        <f t="shared" si="314"/>
        <v>0</v>
      </c>
      <c r="BK93" s="96">
        <f t="shared" si="314"/>
        <v>0</v>
      </c>
      <c r="BL93" s="96">
        <f t="shared" si="314"/>
        <v>0</v>
      </c>
      <c r="BM93" s="96">
        <f t="shared" si="314"/>
        <v>0</v>
      </c>
      <c r="BN93" s="96">
        <f t="shared" si="314"/>
        <v>0</v>
      </c>
      <c r="BO93" s="96">
        <f t="shared" si="314"/>
        <v>0</v>
      </c>
      <c r="BP93" s="96">
        <f t="shared" si="314"/>
        <v>0</v>
      </c>
      <c r="BQ93" s="96">
        <f t="shared" si="314"/>
        <v>0</v>
      </c>
      <c r="BR93" s="75">
        <f t="shared" ref="BR93:CW93" si="315">BR74-BR84-BR91</f>
        <v>0</v>
      </c>
      <c r="BS93" s="96">
        <f t="shared" si="315"/>
        <v>0</v>
      </c>
      <c r="BT93" s="96">
        <f t="shared" si="315"/>
        <v>0</v>
      </c>
      <c r="BU93" s="96">
        <f t="shared" si="315"/>
        <v>0</v>
      </c>
      <c r="BV93" s="96">
        <f t="shared" si="315"/>
        <v>0</v>
      </c>
      <c r="BW93" s="96">
        <f t="shared" si="315"/>
        <v>0</v>
      </c>
      <c r="BX93" s="96">
        <f t="shared" si="315"/>
        <v>0</v>
      </c>
      <c r="BY93" s="96">
        <f t="shared" si="315"/>
        <v>0</v>
      </c>
      <c r="BZ93" s="96">
        <f t="shared" si="315"/>
        <v>0</v>
      </c>
      <c r="CA93" s="96">
        <f t="shared" si="315"/>
        <v>0</v>
      </c>
      <c r="CB93" s="96">
        <f t="shared" si="315"/>
        <v>0</v>
      </c>
      <c r="CC93" s="96">
        <f t="shared" si="315"/>
        <v>0</v>
      </c>
      <c r="CD93" s="96">
        <f t="shared" si="315"/>
        <v>0</v>
      </c>
      <c r="CE93" s="75">
        <f t="shared" si="315"/>
        <v>0</v>
      </c>
      <c r="CF93" s="96">
        <f t="shared" si="315"/>
        <v>0</v>
      </c>
      <c r="CG93" s="96">
        <f t="shared" si="315"/>
        <v>0</v>
      </c>
      <c r="CH93" s="96">
        <f t="shared" si="315"/>
        <v>0</v>
      </c>
      <c r="CI93" s="96">
        <f t="shared" si="315"/>
        <v>0</v>
      </c>
      <c r="CJ93" s="96">
        <f t="shared" si="315"/>
        <v>0</v>
      </c>
      <c r="CK93" s="96">
        <f t="shared" si="315"/>
        <v>0</v>
      </c>
      <c r="CL93" s="96">
        <f t="shared" si="315"/>
        <v>0</v>
      </c>
      <c r="CM93" s="96">
        <f t="shared" si="315"/>
        <v>0</v>
      </c>
      <c r="CN93" s="96">
        <f t="shared" si="315"/>
        <v>0</v>
      </c>
      <c r="CO93" s="96">
        <f t="shared" si="315"/>
        <v>0</v>
      </c>
      <c r="CP93" s="96">
        <f t="shared" si="315"/>
        <v>0</v>
      </c>
      <c r="CQ93" s="96">
        <f t="shared" si="315"/>
        <v>0</v>
      </c>
      <c r="CR93" s="75">
        <f t="shared" si="315"/>
        <v>0</v>
      </c>
      <c r="CS93" s="96">
        <f t="shared" si="315"/>
        <v>0</v>
      </c>
      <c r="CT93" s="96">
        <f t="shared" si="315"/>
        <v>0</v>
      </c>
      <c r="CU93" s="96">
        <f t="shared" si="315"/>
        <v>0</v>
      </c>
      <c r="CV93" s="96">
        <f t="shared" si="315"/>
        <v>0</v>
      </c>
      <c r="CW93" s="96">
        <f t="shared" si="315"/>
        <v>0</v>
      </c>
      <c r="CX93" s="96">
        <f t="shared" ref="CX93:EE93" si="316">CX74-CX84-CX91</f>
        <v>0</v>
      </c>
      <c r="CY93" s="96">
        <f t="shared" si="316"/>
        <v>0</v>
      </c>
      <c r="CZ93" s="96">
        <f t="shared" si="316"/>
        <v>0</v>
      </c>
      <c r="DA93" s="96">
        <f t="shared" si="316"/>
        <v>0</v>
      </c>
      <c r="DB93" s="96">
        <f t="shared" si="316"/>
        <v>0</v>
      </c>
      <c r="DC93" s="96">
        <f t="shared" si="316"/>
        <v>0</v>
      </c>
      <c r="DD93" s="96">
        <f t="shared" si="316"/>
        <v>0</v>
      </c>
      <c r="DE93" s="75">
        <f t="shared" si="316"/>
        <v>0</v>
      </c>
      <c r="DF93" s="96">
        <f t="shared" si="316"/>
        <v>0</v>
      </c>
      <c r="DG93" s="96">
        <f t="shared" si="316"/>
        <v>0</v>
      </c>
      <c r="DH93" s="96">
        <f t="shared" si="316"/>
        <v>0</v>
      </c>
      <c r="DI93" s="96">
        <f t="shared" si="316"/>
        <v>0</v>
      </c>
      <c r="DJ93" s="96">
        <f t="shared" si="316"/>
        <v>0</v>
      </c>
      <c r="DK93" s="96">
        <f t="shared" si="316"/>
        <v>0</v>
      </c>
      <c r="DL93" s="96">
        <f t="shared" si="316"/>
        <v>0</v>
      </c>
      <c r="DM93" s="96">
        <f t="shared" si="316"/>
        <v>0</v>
      </c>
      <c r="DN93" s="96">
        <f t="shared" si="316"/>
        <v>0</v>
      </c>
      <c r="DO93" s="96">
        <f t="shared" si="316"/>
        <v>0</v>
      </c>
      <c r="DP93" s="96">
        <f t="shared" si="316"/>
        <v>0</v>
      </c>
      <c r="DQ93" s="96">
        <f t="shared" si="316"/>
        <v>0</v>
      </c>
      <c r="DR93" s="75">
        <f t="shared" si="316"/>
        <v>0</v>
      </c>
      <c r="DS93" s="96">
        <f t="shared" si="316"/>
        <v>0</v>
      </c>
      <c r="DT93" s="96">
        <f t="shared" si="316"/>
        <v>0</v>
      </c>
      <c r="DU93" s="96">
        <f t="shared" si="316"/>
        <v>0</v>
      </c>
      <c r="DV93" s="96">
        <f t="shared" si="316"/>
        <v>0</v>
      </c>
      <c r="DW93" s="96">
        <f t="shared" si="316"/>
        <v>0</v>
      </c>
      <c r="DX93" s="96">
        <f t="shared" si="316"/>
        <v>0</v>
      </c>
      <c r="DY93" s="96">
        <f t="shared" si="316"/>
        <v>0</v>
      </c>
      <c r="DZ93" s="96">
        <f t="shared" si="316"/>
        <v>0</v>
      </c>
      <c r="EA93" s="96">
        <f t="shared" si="316"/>
        <v>0</v>
      </c>
      <c r="EB93" s="96">
        <f t="shared" si="316"/>
        <v>0</v>
      </c>
      <c r="EC93" s="96">
        <f t="shared" si="316"/>
        <v>0</v>
      </c>
      <c r="ED93" s="96">
        <f t="shared" si="316"/>
        <v>0</v>
      </c>
      <c r="EE93" s="76">
        <f t="shared" si="316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17">E97</f>
        <v>0</v>
      </c>
      <c r="G95" s="96">
        <f t="shared" si="317"/>
        <v>0</v>
      </c>
      <c r="H95" s="96">
        <f t="shared" si="317"/>
        <v>0</v>
      </c>
      <c r="I95" s="96">
        <f t="shared" si="317"/>
        <v>0</v>
      </c>
      <c r="J95" s="96">
        <f t="shared" si="317"/>
        <v>0</v>
      </c>
      <c r="K95" s="96">
        <f t="shared" si="317"/>
        <v>0</v>
      </c>
      <c r="L95" s="96">
        <f t="shared" si="317"/>
        <v>0</v>
      </c>
      <c r="M95" s="96">
        <f t="shared" si="317"/>
        <v>0</v>
      </c>
      <c r="N95" s="96">
        <f t="shared" si="317"/>
        <v>0</v>
      </c>
      <c r="O95" s="96">
        <f t="shared" si="317"/>
        <v>0</v>
      </c>
      <c r="P95" s="96">
        <f t="shared" si="317"/>
        <v>0</v>
      </c>
      <c r="Q95" s="96">
        <f t="shared" si="317"/>
        <v>0</v>
      </c>
      <c r="R95" s="75">
        <f>F95</f>
        <v>0</v>
      </c>
      <c r="S95" s="96">
        <f t="shared" ref="S95:AD95" si="318">R97</f>
        <v>0</v>
      </c>
      <c r="T95" s="96">
        <f t="shared" si="318"/>
        <v>0</v>
      </c>
      <c r="U95" s="96">
        <f t="shared" si="318"/>
        <v>0</v>
      </c>
      <c r="V95" s="96">
        <f t="shared" si="318"/>
        <v>0</v>
      </c>
      <c r="W95" s="96">
        <f t="shared" si="318"/>
        <v>0</v>
      </c>
      <c r="X95" s="96">
        <f t="shared" si="318"/>
        <v>0</v>
      </c>
      <c r="Y95" s="96">
        <f t="shared" si="318"/>
        <v>0</v>
      </c>
      <c r="Z95" s="96">
        <f t="shared" si="318"/>
        <v>0</v>
      </c>
      <c r="AA95" s="96">
        <f t="shared" si="318"/>
        <v>0</v>
      </c>
      <c r="AB95" s="96">
        <f t="shared" si="318"/>
        <v>0</v>
      </c>
      <c r="AC95" s="96">
        <f t="shared" si="318"/>
        <v>0</v>
      </c>
      <c r="AD95" s="96">
        <f t="shared" si="318"/>
        <v>0</v>
      </c>
      <c r="AE95" s="75">
        <f>S95</f>
        <v>0</v>
      </c>
      <c r="AF95" s="96">
        <f t="shared" ref="AF95:AQ95" si="319">AE97</f>
        <v>0</v>
      </c>
      <c r="AG95" s="96">
        <f t="shared" si="319"/>
        <v>0</v>
      </c>
      <c r="AH95" s="96">
        <f t="shared" si="319"/>
        <v>0</v>
      </c>
      <c r="AI95" s="96">
        <f t="shared" si="319"/>
        <v>0</v>
      </c>
      <c r="AJ95" s="96">
        <f t="shared" si="319"/>
        <v>0</v>
      </c>
      <c r="AK95" s="96">
        <f t="shared" si="319"/>
        <v>0</v>
      </c>
      <c r="AL95" s="96">
        <f t="shared" si="319"/>
        <v>0</v>
      </c>
      <c r="AM95" s="96">
        <f t="shared" si="319"/>
        <v>0</v>
      </c>
      <c r="AN95" s="96">
        <f t="shared" si="319"/>
        <v>0</v>
      </c>
      <c r="AO95" s="96">
        <f t="shared" si="319"/>
        <v>0</v>
      </c>
      <c r="AP95" s="96">
        <f t="shared" si="319"/>
        <v>0</v>
      </c>
      <c r="AQ95" s="96">
        <f t="shared" si="319"/>
        <v>0</v>
      </c>
      <c r="AR95" s="75">
        <f>AF95</f>
        <v>0</v>
      </c>
      <c r="AS95" s="96">
        <f t="shared" ref="AS95:BD95" si="320">AR97</f>
        <v>0</v>
      </c>
      <c r="AT95" s="96">
        <f t="shared" si="320"/>
        <v>0</v>
      </c>
      <c r="AU95" s="96">
        <f t="shared" si="320"/>
        <v>0</v>
      </c>
      <c r="AV95" s="96">
        <f t="shared" si="320"/>
        <v>0</v>
      </c>
      <c r="AW95" s="96">
        <f t="shared" si="320"/>
        <v>0</v>
      </c>
      <c r="AX95" s="96">
        <f t="shared" si="320"/>
        <v>0</v>
      </c>
      <c r="AY95" s="96">
        <f t="shared" si="320"/>
        <v>0</v>
      </c>
      <c r="AZ95" s="96">
        <f t="shared" si="320"/>
        <v>0</v>
      </c>
      <c r="BA95" s="96">
        <f t="shared" si="320"/>
        <v>0</v>
      </c>
      <c r="BB95" s="96">
        <f t="shared" si="320"/>
        <v>0</v>
      </c>
      <c r="BC95" s="96">
        <f t="shared" si="320"/>
        <v>0</v>
      </c>
      <c r="BD95" s="96">
        <f t="shared" si="320"/>
        <v>0</v>
      </c>
      <c r="BE95" s="75">
        <f>AS95</f>
        <v>0</v>
      </c>
      <c r="BF95" s="96">
        <f t="shared" ref="BF95:BQ95" si="321">BE97</f>
        <v>0</v>
      </c>
      <c r="BG95" s="96">
        <f t="shared" si="321"/>
        <v>0</v>
      </c>
      <c r="BH95" s="96">
        <f t="shared" si="321"/>
        <v>0</v>
      </c>
      <c r="BI95" s="96">
        <f t="shared" si="321"/>
        <v>0</v>
      </c>
      <c r="BJ95" s="96">
        <f t="shared" si="321"/>
        <v>0</v>
      </c>
      <c r="BK95" s="96">
        <f t="shared" si="321"/>
        <v>0</v>
      </c>
      <c r="BL95" s="96">
        <f t="shared" si="321"/>
        <v>0</v>
      </c>
      <c r="BM95" s="96">
        <f t="shared" si="321"/>
        <v>0</v>
      </c>
      <c r="BN95" s="96">
        <f t="shared" si="321"/>
        <v>0</v>
      </c>
      <c r="BO95" s="96">
        <f t="shared" si="321"/>
        <v>0</v>
      </c>
      <c r="BP95" s="96">
        <f t="shared" si="321"/>
        <v>0</v>
      </c>
      <c r="BQ95" s="96">
        <f t="shared" si="321"/>
        <v>0</v>
      </c>
      <c r="BR95" s="75">
        <f>BF95</f>
        <v>0</v>
      </c>
      <c r="BS95" s="96">
        <f t="shared" ref="BS95:CD95" si="322">BR97</f>
        <v>0</v>
      </c>
      <c r="BT95" s="96">
        <f t="shared" si="322"/>
        <v>0</v>
      </c>
      <c r="BU95" s="96">
        <f t="shared" si="322"/>
        <v>0</v>
      </c>
      <c r="BV95" s="96">
        <f t="shared" si="322"/>
        <v>0</v>
      </c>
      <c r="BW95" s="96">
        <f t="shared" si="322"/>
        <v>0</v>
      </c>
      <c r="BX95" s="96">
        <f t="shared" si="322"/>
        <v>0</v>
      </c>
      <c r="BY95" s="96">
        <f t="shared" si="322"/>
        <v>0</v>
      </c>
      <c r="BZ95" s="96">
        <f t="shared" si="322"/>
        <v>0</v>
      </c>
      <c r="CA95" s="96">
        <f t="shared" si="322"/>
        <v>0</v>
      </c>
      <c r="CB95" s="96">
        <f t="shared" si="322"/>
        <v>0</v>
      </c>
      <c r="CC95" s="96">
        <f t="shared" si="322"/>
        <v>0</v>
      </c>
      <c r="CD95" s="96">
        <f t="shared" si="322"/>
        <v>0</v>
      </c>
      <c r="CE95" s="75">
        <f>BS95</f>
        <v>0</v>
      </c>
      <c r="CF95" s="96">
        <f t="shared" ref="CF95:CQ95" si="323">CE97</f>
        <v>0</v>
      </c>
      <c r="CG95" s="96">
        <f t="shared" si="323"/>
        <v>0</v>
      </c>
      <c r="CH95" s="96">
        <f t="shared" si="323"/>
        <v>0</v>
      </c>
      <c r="CI95" s="96">
        <f t="shared" si="323"/>
        <v>0</v>
      </c>
      <c r="CJ95" s="96">
        <f t="shared" si="323"/>
        <v>0</v>
      </c>
      <c r="CK95" s="96">
        <f t="shared" si="323"/>
        <v>0</v>
      </c>
      <c r="CL95" s="96">
        <f t="shared" si="323"/>
        <v>0</v>
      </c>
      <c r="CM95" s="96">
        <f t="shared" si="323"/>
        <v>0</v>
      </c>
      <c r="CN95" s="96">
        <f t="shared" si="323"/>
        <v>0</v>
      </c>
      <c r="CO95" s="96">
        <f t="shared" si="323"/>
        <v>0</v>
      </c>
      <c r="CP95" s="96">
        <f t="shared" si="323"/>
        <v>0</v>
      </c>
      <c r="CQ95" s="96">
        <f t="shared" si="323"/>
        <v>0</v>
      </c>
      <c r="CR95" s="75">
        <f>CF95</f>
        <v>0</v>
      </c>
      <c r="CS95" s="96">
        <f t="shared" ref="CS95:DD95" si="324">CR97</f>
        <v>0</v>
      </c>
      <c r="CT95" s="96">
        <f t="shared" si="324"/>
        <v>0</v>
      </c>
      <c r="CU95" s="96">
        <f t="shared" si="324"/>
        <v>0</v>
      </c>
      <c r="CV95" s="96">
        <f t="shared" si="324"/>
        <v>0</v>
      </c>
      <c r="CW95" s="96">
        <f t="shared" si="324"/>
        <v>0</v>
      </c>
      <c r="CX95" s="96">
        <f t="shared" si="324"/>
        <v>0</v>
      </c>
      <c r="CY95" s="96">
        <f t="shared" si="324"/>
        <v>0</v>
      </c>
      <c r="CZ95" s="96">
        <f t="shared" si="324"/>
        <v>0</v>
      </c>
      <c r="DA95" s="96">
        <f t="shared" si="324"/>
        <v>0</v>
      </c>
      <c r="DB95" s="96">
        <f t="shared" si="324"/>
        <v>0</v>
      </c>
      <c r="DC95" s="96">
        <f t="shared" si="324"/>
        <v>0</v>
      </c>
      <c r="DD95" s="96">
        <f t="shared" si="324"/>
        <v>0</v>
      </c>
      <c r="DE95" s="75">
        <f>CS95</f>
        <v>0</v>
      </c>
      <c r="DF95" s="96">
        <f t="shared" ref="DF95:DQ95" si="325">DE97</f>
        <v>0</v>
      </c>
      <c r="DG95" s="96">
        <f t="shared" si="325"/>
        <v>0</v>
      </c>
      <c r="DH95" s="96">
        <f t="shared" si="325"/>
        <v>0</v>
      </c>
      <c r="DI95" s="96">
        <f t="shared" si="325"/>
        <v>0</v>
      </c>
      <c r="DJ95" s="96">
        <f t="shared" si="325"/>
        <v>0</v>
      </c>
      <c r="DK95" s="96">
        <f t="shared" si="325"/>
        <v>0</v>
      </c>
      <c r="DL95" s="96">
        <f t="shared" si="325"/>
        <v>0</v>
      </c>
      <c r="DM95" s="96">
        <f t="shared" si="325"/>
        <v>0</v>
      </c>
      <c r="DN95" s="96">
        <f t="shared" si="325"/>
        <v>0</v>
      </c>
      <c r="DO95" s="96">
        <f t="shared" si="325"/>
        <v>0</v>
      </c>
      <c r="DP95" s="96">
        <f t="shared" si="325"/>
        <v>0</v>
      </c>
      <c r="DQ95" s="96">
        <f t="shared" si="325"/>
        <v>0</v>
      </c>
      <c r="DR95" s="75">
        <f>DF95</f>
        <v>0</v>
      </c>
      <c r="DS95" s="96">
        <f t="shared" ref="DS95:ED95" si="326">DR97</f>
        <v>0</v>
      </c>
      <c r="DT95" s="96">
        <f t="shared" si="326"/>
        <v>0</v>
      </c>
      <c r="DU95" s="96">
        <f t="shared" si="326"/>
        <v>0</v>
      </c>
      <c r="DV95" s="96">
        <f t="shared" si="326"/>
        <v>0</v>
      </c>
      <c r="DW95" s="96">
        <f t="shared" si="326"/>
        <v>0</v>
      </c>
      <c r="DX95" s="96">
        <f t="shared" si="326"/>
        <v>0</v>
      </c>
      <c r="DY95" s="96">
        <f t="shared" si="326"/>
        <v>0</v>
      </c>
      <c r="DZ95" s="96">
        <f t="shared" si="326"/>
        <v>0</v>
      </c>
      <c r="EA95" s="96">
        <f t="shared" si="326"/>
        <v>0</v>
      </c>
      <c r="EB95" s="96">
        <f t="shared" si="326"/>
        <v>0</v>
      </c>
      <c r="EC95" s="96">
        <f t="shared" si="326"/>
        <v>0</v>
      </c>
      <c r="ED95" s="96">
        <f t="shared" si="326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27">F93</f>
        <v>0</v>
      </c>
      <c r="G96" s="96">
        <f t="shared" si="327"/>
        <v>0</v>
      </c>
      <c r="H96" s="96">
        <f t="shared" si="327"/>
        <v>0</v>
      </c>
      <c r="I96" s="96">
        <f t="shared" si="327"/>
        <v>0</v>
      </c>
      <c r="J96" s="96">
        <f t="shared" si="327"/>
        <v>0</v>
      </c>
      <c r="K96" s="96">
        <f t="shared" si="327"/>
        <v>0</v>
      </c>
      <c r="L96" s="96">
        <f t="shared" si="327"/>
        <v>0</v>
      </c>
      <c r="M96" s="96">
        <f t="shared" si="327"/>
        <v>0</v>
      </c>
      <c r="N96" s="96">
        <f t="shared" si="327"/>
        <v>0</v>
      </c>
      <c r="O96" s="96">
        <f t="shared" si="327"/>
        <v>0</v>
      </c>
      <c r="P96" s="96">
        <f t="shared" si="327"/>
        <v>0</v>
      </c>
      <c r="Q96" s="96">
        <f t="shared" si="327"/>
        <v>0</v>
      </c>
      <c r="R96" s="75">
        <f>SUM(F96:Q96)</f>
        <v>0</v>
      </c>
      <c r="S96" s="96">
        <f t="shared" ref="S96:AD96" si="328">S93</f>
        <v>0</v>
      </c>
      <c r="T96" s="96">
        <f t="shared" si="328"/>
        <v>0</v>
      </c>
      <c r="U96" s="96">
        <f t="shared" si="328"/>
        <v>0</v>
      </c>
      <c r="V96" s="96">
        <f t="shared" si="328"/>
        <v>0</v>
      </c>
      <c r="W96" s="96">
        <f t="shared" si="328"/>
        <v>0</v>
      </c>
      <c r="X96" s="96">
        <f t="shared" si="328"/>
        <v>0</v>
      </c>
      <c r="Y96" s="96">
        <f t="shared" si="328"/>
        <v>0</v>
      </c>
      <c r="Z96" s="96">
        <f t="shared" si="328"/>
        <v>0</v>
      </c>
      <c r="AA96" s="96">
        <f t="shared" si="328"/>
        <v>0</v>
      </c>
      <c r="AB96" s="96">
        <f t="shared" si="328"/>
        <v>0</v>
      </c>
      <c r="AC96" s="96">
        <f t="shared" si="328"/>
        <v>0</v>
      </c>
      <c r="AD96" s="96">
        <f t="shared" si="328"/>
        <v>0</v>
      </c>
      <c r="AE96" s="75">
        <f>SUM(S96:AD96)</f>
        <v>0</v>
      </c>
      <c r="AF96" s="96">
        <f t="shared" ref="AF96:AQ96" si="329">AF93</f>
        <v>0</v>
      </c>
      <c r="AG96" s="96">
        <f t="shared" si="329"/>
        <v>0</v>
      </c>
      <c r="AH96" s="96">
        <f t="shared" si="329"/>
        <v>0</v>
      </c>
      <c r="AI96" s="96">
        <f t="shared" si="329"/>
        <v>0</v>
      </c>
      <c r="AJ96" s="96">
        <f t="shared" si="329"/>
        <v>0</v>
      </c>
      <c r="AK96" s="96">
        <f t="shared" si="329"/>
        <v>0</v>
      </c>
      <c r="AL96" s="96">
        <f t="shared" si="329"/>
        <v>0</v>
      </c>
      <c r="AM96" s="96">
        <f t="shared" si="329"/>
        <v>0</v>
      </c>
      <c r="AN96" s="96">
        <f t="shared" si="329"/>
        <v>0</v>
      </c>
      <c r="AO96" s="96">
        <f t="shared" si="329"/>
        <v>0</v>
      </c>
      <c r="AP96" s="96">
        <f t="shared" si="329"/>
        <v>0</v>
      </c>
      <c r="AQ96" s="96">
        <f t="shared" si="329"/>
        <v>0</v>
      </c>
      <c r="AR96" s="75">
        <f>SUM(AF96:AQ96)</f>
        <v>0</v>
      </c>
      <c r="AS96" s="96">
        <f t="shared" ref="AS96:BD96" si="330">AS93</f>
        <v>0</v>
      </c>
      <c r="AT96" s="96">
        <f t="shared" si="330"/>
        <v>0</v>
      </c>
      <c r="AU96" s="96">
        <f t="shared" si="330"/>
        <v>0</v>
      </c>
      <c r="AV96" s="96">
        <f t="shared" si="330"/>
        <v>0</v>
      </c>
      <c r="AW96" s="96">
        <f t="shared" si="330"/>
        <v>0</v>
      </c>
      <c r="AX96" s="96">
        <f t="shared" si="330"/>
        <v>0</v>
      </c>
      <c r="AY96" s="96">
        <f t="shared" si="330"/>
        <v>0</v>
      </c>
      <c r="AZ96" s="96">
        <f t="shared" si="330"/>
        <v>0</v>
      </c>
      <c r="BA96" s="96">
        <f t="shared" si="330"/>
        <v>0</v>
      </c>
      <c r="BB96" s="96">
        <f t="shared" si="330"/>
        <v>0</v>
      </c>
      <c r="BC96" s="96">
        <f t="shared" si="330"/>
        <v>0</v>
      </c>
      <c r="BD96" s="96">
        <f t="shared" si="330"/>
        <v>0</v>
      </c>
      <c r="BE96" s="75">
        <f>SUM(AS96:BD96)</f>
        <v>0</v>
      </c>
      <c r="BF96" s="96">
        <f t="shared" ref="BF96:BQ96" si="331">BF93</f>
        <v>0</v>
      </c>
      <c r="BG96" s="96">
        <f t="shared" si="331"/>
        <v>0</v>
      </c>
      <c r="BH96" s="96">
        <f t="shared" si="331"/>
        <v>0</v>
      </c>
      <c r="BI96" s="96">
        <f t="shared" si="331"/>
        <v>0</v>
      </c>
      <c r="BJ96" s="96">
        <f t="shared" si="331"/>
        <v>0</v>
      </c>
      <c r="BK96" s="96">
        <f t="shared" si="331"/>
        <v>0</v>
      </c>
      <c r="BL96" s="96">
        <f t="shared" si="331"/>
        <v>0</v>
      </c>
      <c r="BM96" s="96">
        <f t="shared" si="331"/>
        <v>0</v>
      </c>
      <c r="BN96" s="96">
        <f t="shared" si="331"/>
        <v>0</v>
      </c>
      <c r="BO96" s="96">
        <f t="shared" si="331"/>
        <v>0</v>
      </c>
      <c r="BP96" s="96">
        <f t="shared" si="331"/>
        <v>0</v>
      </c>
      <c r="BQ96" s="96">
        <f t="shared" si="331"/>
        <v>0</v>
      </c>
      <c r="BR96" s="75">
        <f>SUM(BF96:BQ96)</f>
        <v>0</v>
      </c>
      <c r="BS96" s="96">
        <f t="shared" ref="BS96:CD96" si="332">BS93</f>
        <v>0</v>
      </c>
      <c r="BT96" s="96">
        <f t="shared" si="332"/>
        <v>0</v>
      </c>
      <c r="BU96" s="96">
        <f t="shared" si="332"/>
        <v>0</v>
      </c>
      <c r="BV96" s="96">
        <f t="shared" si="332"/>
        <v>0</v>
      </c>
      <c r="BW96" s="96">
        <f t="shared" si="332"/>
        <v>0</v>
      </c>
      <c r="BX96" s="96">
        <f t="shared" si="332"/>
        <v>0</v>
      </c>
      <c r="BY96" s="96">
        <f t="shared" si="332"/>
        <v>0</v>
      </c>
      <c r="BZ96" s="96">
        <f t="shared" si="332"/>
        <v>0</v>
      </c>
      <c r="CA96" s="96">
        <f t="shared" si="332"/>
        <v>0</v>
      </c>
      <c r="CB96" s="96">
        <f t="shared" si="332"/>
        <v>0</v>
      </c>
      <c r="CC96" s="96">
        <f t="shared" si="332"/>
        <v>0</v>
      </c>
      <c r="CD96" s="96">
        <f t="shared" si="332"/>
        <v>0</v>
      </c>
      <c r="CE96" s="75">
        <f>SUM(BS96:CD96)</f>
        <v>0</v>
      </c>
      <c r="CF96" s="96">
        <f t="shared" ref="CF96:CQ96" si="333">CF93</f>
        <v>0</v>
      </c>
      <c r="CG96" s="96">
        <f t="shared" si="333"/>
        <v>0</v>
      </c>
      <c r="CH96" s="96">
        <f t="shared" si="333"/>
        <v>0</v>
      </c>
      <c r="CI96" s="96">
        <f t="shared" si="333"/>
        <v>0</v>
      </c>
      <c r="CJ96" s="96">
        <f t="shared" si="333"/>
        <v>0</v>
      </c>
      <c r="CK96" s="96">
        <f t="shared" si="333"/>
        <v>0</v>
      </c>
      <c r="CL96" s="96">
        <f t="shared" si="333"/>
        <v>0</v>
      </c>
      <c r="CM96" s="96">
        <f t="shared" si="333"/>
        <v>0</v>
      </c>
      <c r="CN96" s="96">
        <f t="shared" si="333"/>
        <v>0</v>
      </c>
      <c r="CO96" s="96">
        <f t="shared" si="333"/>
        <v>0</v>
      </c>
      <c r="CP96" s="96">
        <f t="shared" si="333"/>
        <v>0</v>
      </c>
      <c r="CQ96" s="96">
        <f t="shared" si="333"/>
        <v>0</v>
      </c>
      <c r="CR96" s="75">
        <f>SUM(CF96:CQ96)</f>
        <v>0</v>
      </c>
      <c r="CS96" s="96">
        <f t="shared" ref="CS96:DD96" si="334">CS93</f>
        <v>0</v>
      </c>
      <c r="CT96" s="96">
        <f t="shared" si="334"/>
        <v>0</v>
      </c>
      <c r="CU96" s="96">
        <f t="shared" si="334"/>
        <v>0</v>
      </c>
      <c r="CV96" s="96">
        <f t="shared" si="334"/>
        <v>0</v>
      </c>
      <c r="CW96" s="96">
        <f t="shared" si="334"/>
        <v>0</v>
      </c>
      <c r="CX96" s="96">
        <f t="shared" si="334"/>
        <v>0</v>
      </c>
      <c r="CY96" s="96">
        <f t="shared" si="334"/>
        <v>0</v>
      </c>
      <c r="CZ96" s="96">
        <f t="shared" si="334"/>
        <v>0</v>
      </c>
      <c r="DA96" s="96">
        <f t="shared" si="334"/>
        <v>0</v>
      </c>
      <c r="DB96" s="96">
        <f t="shared" si="334"/>
        <v>0</v>
      </c>
      <c r="DC96" s="96">
        <f t="shared" si="334"/>
        <v>0</v>
      </c>
      <c r="DD96" s="96">
        <f t="shared" si="334"/>
        <v>0</v>
      </c>
      <c r="DE96" s="75">
        <f>SUM(CS96:DD96)</f>
        <v>0</v>
      </c>
      <c r="DF96" s="96">
        <f t="shared" ref="DF96:DQ96" si="335">DF93</f>
        <v>0</v>
      </c>
      <c r="DG96" s="96">
        <f t="shared" si="335"/>
        <v>0</v>
      </c>
      <c r="DH96" s="96">
        <f t="shared" si="335"/>
        <v>0</v>
      </c>
      <c r="DI96" s="96">
        <f t="shared" si="335"/>
        <v>0</v>
      </c>
      <c r="DJ96" s="96">
        <f t="shared" si="335"/>
        <v>0</v>
      </c>
      <c r="DK96" s="96">
        <f t="shared" si="335"/>
        <v>0</v>
      </c>
      <c r="DL96" s="96">
        <f t="shared" si="335"/>
        <v>0</v>
      </c>
      <c r="DM96" s="96">
        <f t="shared" si="335"/>
        <v>0</v>
      </c>
      <c r="DN96" s="96">
        <f t="shared" si="335"/>
        <v>0</v>
      </c>
      <c r="DO96" s="96">
        <f t="shared" si="335"/>
        <v>0</v>
      </c>
      <c r="DP96" s="96">
        <f t="shared" si="335"/>
        <v>0</v>
      </c>
      <c r="DQ96" s="96">
        <f t="shared" si="335"/>
        <v>0</v>
      </c>
      <c r="DR96" s="75">
        <f>SUM(DF96:DQ96)</f>
        <v>0</v>
      </c>
      <c r="DS96" s="96">
        <f t="shared" ref="DS96:ED96" si="336">DS93</f>
        <v>0</v>
      </c>
      <c r="DT96" s="96">
        <f t="shared" si="336"/>
        <v>0</v>
      </c>
      <c r="DU96" s="96">
        <f t="shared" si="336"/>
        <v>0</v>
      </c>
      <c r="DV96" s="96">
        <f t="shared" si="336"/>
        <v>0</v>
      </c>
      <c r="DW96" s="96">
        <f t="shared" si="336"/>
        <v>0</v>
      </c>
      <c r="DX96" s="96">
        <f t="shared" si="336"/>
        <v>0</v>
      </c>
      <c r="DY96" s="96">
        <f t="shared" si="336"/>
        <v>0</v>
      </c>
      <c r="DZ96" s="96">
        <f t="shared" si="336"/>
        <v>0</v>
      </c>
      <c r="EA96" s="96">
        <f t="shared" si="336"/>
        <v>0</v>
      </c>
      <c r="EB96" s="96">
        <f t="shared" si="336"/>
        <v>0</v>
      </c>
      <c r="EC96" s="96">
        <f t="shared" si="336"/>
        <v>0</v>
      </c>
      <c r="ED96" s="96">
        <f t="shared" si="336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37">F95+F96</f>
        <v>0</v>
      </c>
      <c r="G97" s="96">
        <f t="shared" si="337"/>
        <v>0</v>
      </c>
      <c r="H97" s="96">
        <f t="shared" si="337"/>
        <v>0</v>
      </c>
      <c r="I97" s="96">
        <f t="shared" si="337"/>
        <v>0</v>
      </c>
      <c r="J97" s="96">
        <f t="shared" si="337"/>
        <v>0</v>
      </c>
      <c r="K97" s="96">
        <f t="shared" si="337"/>
        <v>0</v>
      </c>
      <c r="L97" s="96">
        <f t="shared" si="337"/>
        <v>0</v>
      </c>
      <c r="M97" s="96">
        <f t="shared" si="337"/>
        <v>0</v>
      </c>
      <c r="N97" s="96">
        <f t="shared" si="337"/>
        <v>0</v>
      </c>
      <c r="O97" s="96">
        <f t="shared" si="337"/>
        <v>0</v>
      </c>
      <c r="P97" s="96">
        <f t="shared" si="337"/>
        <v>0</v>
      </c>
      <c r="Q97" s="96">
        <f t="shared" si="337"/>
        <v>0</v>
      </c>
      <c r="R97" s="75">
        <f t="shared" si="337"/>
        <v>0</v>
      </c>
      <c r="S97" s="96">
        <f t="shared" si="337"/>
        <v>0</v>
      </c>
      <c r="T97" s="96">
        <f t="shared" si="337"/>
        <v>0</v>
      </c>
      <c r="U97" s="96">
        <f t="shared" si="337"/>
        <v>0</v>
      </c>
      <c r="V97" s="96">
        <f t="shared" si="337"/>
        <v>0</v>
      </c>
      <c r="W97" s="96">
        <f t="shared" si="337"/>
        <v>0</v>
      </c>
      <c r="X97" s="96">
        <f t="shared" si="337"/>
        <v>0</v>
      </c>
      <c r="Y97" s="96">
        <f t="shared" si="337"/>
        <v>0</v>
      </c>
      <c r="Z97" s="96">
        <f t="shared" si="337"/>
        <v>0</v>
      </c>
      <c r="AA97" s="96">
        <f t="shared" si="337"/>
        <v>0</v>
      </c>
      <c r="AB97" s="96">
        <f t="shared" si="337"/>
        <v>0</v>
      </c>
      <c r="AC97" s="96">
        <f t="shared" si="337"/>
        <v>0</v>
      </c>
      <c r="AD97" s="96">
        <f t="shared" si="337"/>
        <v>0</v>
      </c>
      <c r="AE97" s="75">
        <f t="shared" si="337"/>
        <v>0</v>
      </c>
      <c r="AF97" s="96">
        <f t="shared" si="337"/>
        <v>0</v>
      </c>
      <c r="AG97" s="96">
        <f t="shared" si="337"/>
        <v>0</v>
      </c>
      <c r="AH97" s="96">
        <f t="shared" si="337"/>
        <v>0</v>
      </c>
      <c r="AI97" s="96">
        <f t="shared" si="337"/>
        <v>0</v>
      </c>
      <c r="AJ97" s="96">
        <f t="shared" si="337"/>
        <v>0</v>
      </c>
      <c r="AK97" s="96">
        <f t="shared" si="337"/>
        <v>0</v>
      </c>
      <c r="AL97" s="96">
        <f t="shared" ref="AL97:BQ97" si="338">AL95+AL96</f>
        <v>0</v>
      </c>
      <c r="AM97" s="96">
        <f t="shared" si="338"/>
        <v>0</v>
      </c>
      <c r="AN97" s="96">
        <f t="shared" si="338"/>
        <v>0</v>
      </c>
      <c r="AO97" s="96">
        <f t="shared" si="338"/>
        <v>0</v>
      </c>
      <c r="AP97" s="96">
        <f t="shared" si="338"/>
        <v>0</v>
      </c>
      <c r="AQ97" s="96">
        <f t="shared" si="338"/>
        <v>0</v>
      </c>
      <c r="AR97" s="75">
        <f t="shared" si="338"/>
        <v>0</v>
      </c>
      <c r="AS97" s="96">
        <f t="shared" si="338"/>
        <v>0</v>
      </c>
      <c r="AT97" s="96">
        <f t="shared" si="338"/>
        <v>0</v>
      </c>
      <c r="AU97" s="96">
        <f t="shared" si="338"/>
        <v>0</v>
      </c>
      <c r="AV97" s="96">
        <f t="shared" si="338"/>
        <v>0</v>
      </c>
      <c r="AW97" s="96">
        <f t="shared" si="338"/>
        <v>0</v>
      </c>
      <c r="AX97" s="96">
        <f t="shared" si="338"/>
        <v>0</v>
      </c>
      <c r="AY97" s="96">
        <f t="shared" si="338"/>
        <v>0</v>
      </c>
      <c r="AZ97" s="96">
        <f t="shared" si="338"/>
        <v>0</v>
      </c>
      <c r="BA97" s="96">
        <f t="shared" si="338"/>
        <v>0</v>
      </c>
      <c r="BB97" s="96">
        <f t="shared" si="338"/>
        <v>0</v>
      </c>
      <c r="BC97" s="96">
        <f t="shared" si="338"/>
        <v>0</v>
      </c>
      <c r="BD97" s="96">
        <f t="shared" si="338"/>
        <v>0</v>
      </c>
      <c r="BE97" s="75">
        <f t="shared" si="338"/>
        <v>0</v>
      </c>
      <c r="BF97" s="96">
        <f t="shared" si="338"/>
        <v>0</v>
      </c>
      <c r="BG97" s="96">
        <f t="shared" si="338"/>
        <v>0</v>
      </c>
      <c r="BH97" s="96">
        <f t="shared" si="338"/>
        <v>0</v>
      </c>
      <c r="BI97" s="96">
        <f t="shared" si="338"/>
        <v>0</v>
      </c>
      <c r="BJ97" s="96">
        <f t="shared" si="338"/>
        <v>0</v>
      </c>
      <c r="BK97" s="96">
        <f t="shared" si="338"/>
        <v>0</v>
      </c>
      <c r="BL97" s="96">
        <f t="shared" si="338"/>
        <v>0</v>
      </c>
      <c r="BM97" s="96">
        <f t="shared" si="338"/>
        <v>0</v>
      </c>
      <c r="BN97" s="96">
        <f t="shared" si="338"/>
        <v>0</v>
      </c>
      <c r="BO97" s="96">
        <f t="shared" si="338"/>
        <v>0</v>
      </c>
      <c r="BP97" s="96">
        <f t="shared" si="338"/>
        <v>0</v>
      </c>
      <c r="BQ97" s="96">
        <f t="shared" si="338"/>
        <v>0</v>
      </c>
      <c r="BR97" s="75">
        <f t="shared" ref="BR97:CW97" si="339">BR95+BR96</f>
        <v>0</v>
      </c>
      <c r="BS97" s="96">
        <f t="shared" si="339"/>
        <v>0</v>
      </c>
      <c r="BT97" s="96">
        <f t="shared" si="339"/>
        <v>0</v>
      </c>
      <c r="BU97" s="96">
        <f t="shared" si="339"/>
        <v>0</v>
      </c>
      <c r="BV97" s="96">
        <f t="shared" si="339"/>
        <v>0</v>
      </c>
      <c r="BW97" s="96">
        <f t="shared" si="339"/>
        <v>0</v>
      </c>
      <c r="BX97" s="96">
        <f t="shared" si="339"/>
        <v>0</v>
      </c>
      <c r="BY97" s="96">
        <f t="shared" si="339"/>
        <v>0</v>
      </c>
      <c r="BZ97" s="96">
        <f t="shared" si="339"/>
        <v>0</v>
      </c>
      <c r="CA97" s="96">
        <f t="shared" si="339"/>
        <v>0</v>
      </c>
      <c r="CB97" s="96">
        <f t="shared" si="339"/>
        <v>0</v>
      </c>
      <c r="CC97" s="96">
        <f t="shared" si="339"/>
        <v>0</v>
      </c>
      <c r="CD97" s="96">
        <f t="shared" si="339"/>
        <v>0</v>
      </c>
      <c r="CE97" s="75">
        <f t="shared" si="339"/>
        <v>0</v>
      </c>
      <c r="CF97" s="96">
        <f t="shared" si="339"/>
        <v>0</v>
      </c>
      <c r="CG97" s="96">
        <f t="shared" si="339"/>
        <v>0</v>
      </c>
      <c r="CH97" s="96">
        <f t="shared" si="339"/>
        <v>0</v>
      </c>
      <c r="CI97" s="96">
        <f t="shared" si="339"/>
        <v>0</v>
      </c>
      <c r="CJ97" s="96">
        <f t="shared" si="339"/>
        <v>0</v>
      </c>
      <c r="CK97" s="96">
        <f t="shared" si="339"/>
        <v>0</v>
      </c>
      <c r="CL97" s="96">
        <f t="shared" si="339"/>
        <v>0</v>
      </c>
      <c r="CM97" s="96">
        <f t="shared" si="339"/>
        <v>0</v>
      </c>
      <c r="CN97" s="96">
        <f t="shared" si="339"/>
        <v>0</v>
      </c>
      <c r="CO97" s="96">
        <f t="shared" si="339"/>
        <v>0</v>
      </c>
      <c r="CP97" s="96">
        <f t="shared" si="339"/>
        <v>0</v>
      </c>
      <c r="CQ97" s="96">
        <f t="shared" si="339"/>
        <v>0</v>
      </c>
      <c r="CR97" s="75">
        <f t="shared" si="339"/>
        <v>0</v>
      </c>
      <c r="CS97" s="96">
        <f t="shared" si="339"/>
        <v>0</v>
      </c>
      <c r="CT97" s="96">
        <f t="shared" si="339"/>
        <v>0</v>
      </c>
      <c r="CU97" s="96">
        <f t="shared" si="339"/>
        <v>0</v>
      </c>
      <c r="CV97" s="96">
        <f t="shared" si="339"/>
        <v>0</v>
      </c>
      <c r="CW97" s="96">
        <f t="shared" si="339"/>
        <v>0</v>
      </c>
      <c r="CX97" s="96">
        <f t="shared" ref="CX97:EC97" si="340">CX95+CX96</f>
        <v>0</v>
      </c>
      <c r="CY97" s="96">
        <f t="shared" si="340"/>
        <v>0</v>
      </c>
      <c r="CZ97" s="96">
        <f t="shared" si="340"/>
        <v>0</v>
      </c>
      <c r="DA97" s="96">
        <f t="shared" si="340"/>
        <v>0</v>
      </c>
      <c r="DB97" s="96">
        <f t="shared" si="340"/>
        <v>0</v>
      </c>
      <c r="DC97" s="96">
        <f t="shared" si="340"/>
        <v>0</v>
      </c>
      <c r="DD97" s="96">
        <f t="shared" si="340"/>
        <v>0</v>
      </c>
      <c r="DE97" s="75">
        <f t="shared" si="340"/>
        <v>0</v>
      </c>
      <c r="DF97" s="96">
        <f t="shared" si="340"/>
        <v>0</v>
      </c>
      <c r="DG97" s="96">
        <f t="shared" si="340"/>
        <v>0</v>
      </c>
      <c r="DH97" s="96">
        <f t="shared" si="340"/>
        <v>0</v>
      </c>
      <c r="DI97" s="96">
        <f t="shared" si="340"/>
        <v>0</v>
      </c>
      <c r="DJ97" s="96">
        <f t="shared" si="340"/>
        <v>0</v>
      </c>
      <c r="DK97" s="96">
        <f t="shared" si="340"/>
        <v>0</v>
      </c>
      <c r="DL97" s="96">
        <f t="shared" si="340"/>
        <v>0</v>
      </c>
      <c r="DM97" s="96">
        <f t="shared" si="340"/>
        <v>0</v>
      </c>
      <c r="DN97" s="96">
        <f t="shared" si="340"/>
        <v>0</v>
      </c>
      <c r="DO97" s="96">
        <f t="shared" si="340"/>
        <v>0</v>
      </c>
      <c r="DP97" s="96">
        <f t="shared" si="340"/>
        <v>0</v>
      </c>
      <c r="DQ97" s="96">
        <f t="shared" si="340"/>
        <v>0</v>
      </c>
      <c r="DR97" s="75">
        <f t="shared" si="340"/>
        <v>0</v>
      </c>
      <c r="DS97" s="96">
        <f t="shared" si="340"/>
        <v>0</v>
      </c>
      <c r="DT97" s="96">
        <f t="shared" si="340"/>
        <v>0</v>
      </c>
      <c r="DU97" s="96">
        <f t="shared" si="340"/>
        <v>0</v>
      </c>
      <c r="DV97" s="96">
        <f t="shared" si="340"/>
        <v>0</v>
      </c>
      <c r="DW97" s="96">
        <f t="shared" si="340"/>
        <v>0</v>
      </c>
      <c r="DX97" s="96">
        <f t="shared" si="340"/>
        <v>0</v>
      </c>
      <c r="DY97" s="96">
        <f t="shared" si="340"/>
        <v>0</v>
      </c>
      <c r="DZ97" s="96">
        <f t="shared" si="340"/>
        <v>0</v>
      </c>
      <c r="EA97" s="96">
        <f t="shared" si="340"/>
        <v>0</v>
      </c>
      <c r="EB97" s="96">
        <f t="shared" si="340"/>
        <v>0</v>
      </c>
      <c r="EC97" s="96">
        <f t="shared" si="340"/>
        <v>0</v>
      </c>
      <c r="ED97" s="96">
        <f t="shared" ref="ED97:EE97" si="341">ED95+ED96</f>
        <v>0</v>
      </c>
      <c r="EE97" s="76">
        <f t="shared" si="341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00"/>
  </sheetPr>
  <dimension ref="A1:DW996"/>
  <sheetViews>
    <sheetView zoomScaleNormal="100" workbookViewId="0">
      <selection activeCell="H5" sqref="H5"/>
    </sheetView>
  </sheetViews>
  <sheetFormatPr baseColWidth="10" defaultColWidth="14.42578125" defaultRowHeight="15" x14ac:dyDescent="0.25"/>
  <cols>
    <col min="1" max="1" width="8" style="418" customWidth="1"/>
    <col min="2" max="2" width="6.42578125" style="418" customWidth="1"/>
    <col min="3" max="3" width="9" style="418" customWidth="1"/>
    <col min="4" max="4" width="7.7109375" style="418" customWidth="1"/>
    <col min="5" max="5" width="17.28515625" style="418" customWidth="1"/>
    <col min="6" max="6" width="4.42578125" style="418" customWidth="1"/>
    <col min="7" max="7" width="10" style="418" customWidth="1"/>
    <col min="8" max="9" width="5" style="418" customWidth="1"/>
    <col min="10" max="15" width="4.7109375" style="418" customWidth="1"/>
    <col min="16" max="16" width="7.42578125" style="418" customWidth="1"/>
    <col min="17" max="17" width="5.7109375" style="418" customWidth="1"/>
    <col min="18" max="19" width="7" style="418" customWidth="1"/>
    <col min="20" max="21" width="5" style="418" customWidth="1"/>
    <col min="22" max="103" width="10" style="418" customWidth="1"/>
    <col min="104" max="104" width="14.42578125" style="418" customWidth="1"/>
    <col min="105" max="16384" width="14.42578125" style="418"/>
  </cols>
  <sheetData>
    <row r="1" spans="1:127" ht="15.75" customHeight="1" x14ac:dyDescent="0.25">
      <c r="A1" s="582" t="s">
        <v>12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419"/>
      <c r="B2" s="419"/>
      <c r="C2" s="419"/>
      <c r="D2" s="419"/>
      <c r="E2" s="419"/>
      <c r="F2" s="420"/>
      <c r="G2" s="421"/>
      <c r="H2" s="420">
        <v>2025</v>
      </c>
      <c r="I2" s="420">
        <v>2025</v>
      </c>
      <c r="J2" s="420">
        <v>2025</v>
      </c>
      <c r="K2" s="420">
        <v>2025</v>
      </c>
      <c r="L2" s="420">
        <v>2025</v>
      </c>
      <c r="M2" s="420">
        <v>2025</v>
      </c>
      <c r="N2" s="420">
        <v>2025</v>
      </c>
      <c r="O2" s="420">
        <v>2025</v>
      </c>
      <c r="P2" s="420">
        <v>2025</v>
      </c>
      <c r="Q2" s="420">
        <v>2025</v>
      </c>
      <c r="R2" s="420">
        <v>2025</v>
      </c>
      <c r="S2" s="420">
        <v>2025</v>
      </c>
      <c r="T2" s="420">
        <v>2025</v>
      </c>
      <c r="U2" s="420">
        <v>2026</v>
      </c>
      <c r="V2" s="420">
        <v>2026</v>
      </c>
      <c r="W2" s="420">
        <v>2026</v>
      </c>
      <c r="X2" s="420">
        <v>2026</v>
      </c>
      <c r="Y2" s="420">
        <v>2026</v>
      </c>
      <c r="Z2" s="420">
        <v>2026</v>
      </c>
      <c r="AA2" s="420">
        <v>2026</v>
      </c>
      <c r="AB2" s="420">
        <v>2026</v>
      </c>
      <c r="AC2" s="420">
        <v>2026</v>
      </c>
      <c r="AD2" s="420">
        <v>2026</v>
      </c>
      <c r="AE2" s="420">
        <v>2026</v>
      </c>
      <c r="AF2" s="422">
        <v>2027</v>
      </c>
      <c r="AG2" s="422">
        <v>2027</v>
      </c>
      <c r="AH2" s="422">
        <v>2027</v>
      </c>
      <c r="AI2" s="422">
        <v>2027</v>
      </c>
      <c r="AJ2" s="422">
        <v>2027</v>
      </c>
      <c r="AK2" s="422">
        <v>2027</v>
      </c>
      <c r="AL2" s="422">
        <v>2027</v>
      </c>
      <c r="AM2" s="422">
        <v>2027</v>
      </c>
      <c r="AN2" s="422">
        <v>2027</v>
      </c>
      <c r="AO2" s="422">
        <v>2027</v>
      </c>
      <c r="AP2" s="422">
        <v>2027</v>
      </c>
      <c r="AQ2" s="422">
        <v>2027</v>
      </c>
      <c r="AR2" s="422">
        <v>2028</v>
      </c>
      <c r="AS2" s="422">
        <v>2028</v>
      </c>
      <c r="AT2" s="422">
        <v>2028</v>
      </c>
      <c r="AU2" s="422">
        <v>2028</v>
      </c>
      <c r="AV2" s="422">
        <v>2028</v>
      </c>
      <c r="AW2" s="422">
        <v>2028</v>
      </c>
      <c r="AX2" s="422">
        <v>2028</v>
      </c>
      <c r="AY2" s="422">
        <v>2028</v>
      </c>
      <c r="AZ2" s="422">
        <v>2028</v>
      </c>
      <c r="BA2" s="422">
        <v>2028</v>
      </c>
      <c r="BB2" s="422">
        <v>2028</v>
      </c>
      <c r="BC2" s="422">
        <v>2028</v>
      </c>
      <c r="BD2" s="422">
        <v>2029</v>
      </c>
      <c r="BE2" s="422">
        <v>2029</v>
      </c>
      <c r="BF2" s="422">
        <v>2029</v>
      </c>
      <c r="BG2" s="422">
        <v>2029</v>
      </c>
      <c r="BH2" s="422">
        <v>2029</v>
      </c>
      <c r="BI2" s="422">
        <v>2029</v>
      </c>
      <c r="BJ2" s="422">
        <v>2029</v>
      </c>
      <c r="BK2" s="422">
        <v>2029</v>
      </c>
      <c r="BL2" s="422">
        <v>2029</v>
      </c>
      <c r="BM2" s="422">
        <v>2029</v>
      </c>
      <c r="BN2" s="422">
        <v>2029</v>
      </c>
      <c r="BO2" s="422">
        <v>2029</v>
      </c>
      <c r="BP2" s="422">
        <v>2030</v>
      </c>
      <c r="BQ2" s="422">
        <v>2030</v>
      </c>
      <c r="BR2" s="422">
        <v>2030</v>
      </c>
      <c r="BS2" s="422">
        <v>2030</v>
      </c>
      <c r="BT2" s="422">
        <v>2030</v>
      </c>
      <c r="BU2" s="422">
        <v>2030</v>
      </c>
      <c r="BV2" s="422">
        <v>2030</v>
      </c>
      <c r="BW2" s="422">
        <v>2030</v>
      </c>
      <c r="BX2" s="422">
        <v>2030</v>
      </c>
      <c r="BY2" s="422">
        <v>2030</v>
      </c>
      <c r="BZ2" s="422">
        <v>2030</v>
      </c>
      <c r="CA2" s="422">
        <v>2030</v>
      </c>
      <c r="CB2" s="422">
        <v>2031</v>
      </c>
      <c r="CC2" s="422">
        <v>2031</v>
      </c>
      <c r="CD2" s="422">
        <v>2031</v>
      </c>
      <c r="CE2" s="422">
        <v>2031</v>
      </c>
      <c r="CF2" s="422">
        <v>2031</v>
      </c>
      <c r="CG2" s="422">
        <v>2031</v>
      </c>
      <c r="CH2" s="422">
        <v>2031</v>
      </c>
      <c r="CI2" s="422">
        <v>2031</v>
      </c>
      <c r="CJ2" s="422">
        <v>2031</v>
      </c>
      <c r="CK2" s="422">
        <v>2031</v>
      </c>
      <c r="CL2" s="422">
        <v>2031</v>
      </c>
      <c r="CM2" s="422">
        <v>2031</v>
      </c>
      <c r="CN2" s="422">
        <v>2032</v>
      </c>
      <c r="CO2" s="422">
        <v>2032</v>
      </c>
      <c r="CP2" s="422">
        <v>2032</v>
      </c>
      <c r="CQ2" s="422">
        <v>2032</v>
      </c>
      <c r="CR2" s="422">
        <v>2032</v>
      </c>
      <c r="CS2" s="422">
        <v>2032</v>
      </c>
      <c r="CT2" s="422">
        <v>2032</v>
      </c>
      <c r="CU2" s="422">
        <v>2032</v>
      </c>
      <c r="CV2" s="422">
        <v>2032</v>
      </c>
      <c r="CW2" s="422">
        <v>2032</v>
      </c>
      <c r="CX2" s="422">
        <v>2032</v>
      </c>
      <c r="CY2" s="422">
        <v>2032</v>
      </c>
      <c r="CZ2" s="422">
        <v>2033</v>
      </c>
      <c r="DA2" s="422">
        <v>2033</v>
      </c>
      <c r="DB2" s="422">
        <v>2033</v>
      </c>
      <c r="DC2" s="422">
        <v>2033</v>
      </c>
      <c r="DD2" s="422">
        <v>2033</v>
      </c>
      <c r="DE2" s="422">
        <v>2033</v>
      </c>
      <c r="DF2" s="422">
        <v>2033</v>
      </c>
      <c r="DG2" s="422">
        <v>2033</v>
      </c>
      <c r="DH2" s="422">
        <v>2033</v>
      </c>
      <c r="DI2" s="422">
        <v>2033</v>
      </c>
      <c r="DJ2" s="422">
        <v>2033</v>
      </c>
      <c r="DK2" s="422">
        <v>2033</v>
      </c>
      <c r="DL2" s="422">
        <v>2034</v>
      </c>
      <c r="DM2" s="422">
        <v>2034</v>
      </c>
      <c r="DN2" s="422">
        <v>2034</v>
      </c>
      <c r="DO2" s="422">
        <v>2034</v>
      </c>
      <c r="DP2" s="422">
        <v>2034</v>
      </c>
      <c r="DQ2" s="422">
        <v>2034</v>
      </c>
      <c r="DR2" s="422">
        <v>2034</v>
      </c>
      <c r="DS2" s="422">
        <v>2034</v>
      </c>
      <c r="DT2" s="422">
        <v>2034</v>
      </c>
      <c r="DU2" s="422">
        <v>2034</v>
      </c>
      <c r="DV2" s="422">
        <v>2034</v>
      </c>
      <c r="DW2" s="422">
        <v>2034</v>
      </c>
    </row>
    <row r="3" spans="1:127" x14ac:dyDescent="0.25">
      <c r="A3" s="423"/>
      <c r="B3" s="423" t="s">
        <v>183</v>
      </c>
      <c r="C3" s="423" t="s">
        <v>184</v>
      </c>
      <c r="D3" s="423" t="s">
        <v>185</v>
      </c>
      <c r="E3" s="423" t="s">
        <v>186</v>
      </c>
      <c r="F3" s="423" t="s">
        <v>187</v>
      </c>
      <c r="G3" s="423" t="s">
        <v>188</v>
      </c>
      <c r="H3" s="423" t="s">
        <v>189</v>
      </c>
      <c r="I3" s="423" t="s">
        <v>190</v>
      </c>
      <c r="J3" s="423" t="s">
        <v>191</v>
      </c>
      <c r="K3" s="423" t="s">
        <v>192</v>
      </c>
      <c r="L3" s="423" t="s">
        <v>193</v>
      </c>
      <c r="M3" s="423" t="s">
        <v>194</v>
      </c>
      <c r="N3" s="423" t="s">
        <v>195</v>
      </c>
      <c r="O3" s="423" t="s">
        <v>196</v>
      </c>
      <c r="P3" s="423" t="s">
        <v>197</v>
      </c>
      <c r="Q3" s="423" t="s">
        <v>198</v>
      </c>
      <c r="R3" s="423" t="s">
        <v>199</v>
      </c>
      <c r="S3" s="423" t="s">
        <v>200</v>
      </c>
      <c r="T3" s="423" t="s">
        <v>189</v>
      </c>
      <c r="U3" s="423" t="s">
        <v>190</v>
      </c>
      <c r="V3" s="423" t="s">
        <v>191</v>
      </c>
      <c r="W3" s="423" t="s">
        <v>192</v>
      </c>
      <c r="X3" s="423" t="s">
        <v>193</v>
      </c>
      <c r="Y3" s="423" t="s">
        <v>194</v>
      </c>
      <c r="Z3" s="423" t="s">
        <v>195</v>
      </c>
      <c r="AA3" s="423" t="s">
        <v>196</v>
      </c>
      <c r="AB3" s="423" t="s">
        <v>197</v>
      </c>
      <c r="AC3" s="423" t="s">
        <v>198</v>
      </c>
      <c r="AD3" s="423" t="s">
        <v>199</v>
      </c>
      <c r="AE3" s="423" t="s">
        <v>200</v>
      </c>
      <c r="AF3" s="424" t="s">
        <v>189</v>
      </c>
      <c r="AG3" s="424" t="s">
        <v>190</v>
      </c>
      <c r="AH3" s="424" t="s">
        <v>191</v>
      </c>
      <c r="AI3" s="424" t="s">
        <v>192</v>
      </c>
      <c r="AJ3" s="424" t="s">
        <v>193</v>
      </c>
      <c r="AK3" s="424" t="s">
        <v>194</v>
      </c>
      <c r="AL3" s="424" t="s">
        <v>195</v>
      </c>
      <c r="AM3" s="424" t="s">
        <v>196</v>
      </c>
      <c r="AN3" s="424" t="s">
        <v>197</v>
      </c>
      <c r="AO3" s="424" t="s">
        <v>198</v>
      </c>
      <c r="AP3" s="424" t="s">
        <v>199</v>
      </c>
      <c r="AQ3" s="424" t="s">
        <v>200</v>
      </c>
      <c r="AR3" s="424" t="s">
        <v>189</v>
      </c>
      <c r="AS3" s="424" t="s">
        <v>190</v>
      </c>
      <c r="AT3" s="424" t="s">
        <v>191</v>
      </c>
      <c r="AU3" s="424" t="s">
        <v>192</v>
      </c>
      <c r="AV3" s="424" t="s">
        <v>193</v>
      </c>
      <c r="AW3" s="424" t="s">
        <v>194</v>
      </c>
      <c r="AX3" s="424" t="s">
        <v>195</v>
      </c>
      <c r="AY3" s="424" t="s">
        <v>196</v>
      </c>
      <c r="AZ3" s="424" t="s">
        <v>197</v>
      </c>
      <c r="BA3" s="424" t="s">
        <v>198</v>
      </c>
      <c r="BB3" s="424" t="s">
        <v>199</v>
      </c>
      <c r="BC3" s="424" t="s">
        <v>200</v>
      </c>
      <c r="BD3" s="424" t="s">
        <v>189</v>
      </c>
      <c r="BE3" s="424" t="s">
        <v>190</v>
      </c>
      <c r="BF3" s="424" t="s">
        <v>191</v>
      </c>
      <c r="BG3" s="424" t="s">
        <v>192</v>
      </c>
      <c r="BH3" s="424" t="s">
        <v>193</v>
      </c>
      <c r="BI3" s="424" t="s">
        <v>194</v>
      </c>
      <c r="BJ3" s="424" t="s">
        <v>195</v>
      </c>
      <c r="BK3" s="424" t="s">
        <v>196</v>
      </c>
      <c r="BL3" s="424" t="s">
        <v>197</v>
      </c>
      <c r="BM3" s="424" t="s">
        <v>198</v>
      </c>
      <c r="BN3" s="424" t="s">
        <v>199</v>
      </c>
      <c r="BO3" s="424" t="s">
        <v>200</v>
      </c>
      <c r="BP3" s="424" t="s">
        <v>189</v>
      </c>
      <c r="BQ3" s="424" t="s">
        <v>190</v>
      </c>
      <c r="BR3" s="424" t="s">
        <v>191</v>
      </c>
      <c r="BS3" s="424" t="s">
        <v>192</v>
      </c>
      <c r="BT3" s="424" t="s">
        <v>193</v>
      </c>
      <c r="BU3" s="424" t="s">
        <v>194</v>
      </c>
      <c r="BV3" s="424" t="s">
        <v>195</v>
      </c>
      <c r="BW3" s="424" t="s">
        <v>196</v>
      </c>
      <c r="BX3" s="424" t="s">
        <v>197</v>
      </c>
      <c r="BY3" s="424" t="s">
        <v>198</v>
      </c>
      <c r="BZ3" s="424" t="s">
        <v>199</v>
      </c>
      <c r="CA3" s="424" t="s">
        <v>200</v>
      </c>
      <c r="CB3" s="424" t="s">
        <v>189</v>
      </c>
      <c r="CC3" s="424" t="s">
        <v>190</v>
      </c>
      <c r="CD3" s="424" t="s">
        <v>191</v>
      </c>
      <c r="CE3" s="424" t="s">
        <v>192</v>
      </c>
      <c r="CF3" s="424" t="s">
        <v>193</v>
      </c>
      <c r="CG3" s="424" t="s">
        <v>194</v>
      </c>
      <c r="CH3" s="424" t="s">
        <v>195</v>
      </c>
      <c r="CI3" s="424" t="s">
        <v>196</v>
      </c>
      <c r="CJ3" s="424" t="s">
        <v>197</v>
      </c>
      <c r="CK3" s="424" t="s">
        <v>198</v>
      </c>
      <c r="CL3" s="424" t="s">
        <v>199</v>
      </c>
      <c r="CM3" s="424" t="s">
        <v>200</v>
      </c>
      <c r="CN3" s="424" t="s">
        <v>189</v>
      </c>
      <c r="CO3" s="424" t="s">
        <v>190</v>
      </c>
      <c r="CP3" s="424" t="s">
        <v>191</v>
      </c>
      <c r="CQ3" s="424" t="s">
        <v>192</v>
      </c>
      <c r="CR3" s="424" t="s">
        <v>193</v>
      </c>
      <c r="CS3" s="424" t="s">
        <v>194</v>
      </c>
      <c r="CT3" s="424" t="s">
        <v>195</v>
      </c>
      <c r="CU3" s="424" t="s">
        <v>196</v>
      </c>
      <c r="CV3" s="424" t="s">
        <v>197</v>
      </c>
      <c r="CW3" s="424" t="s">
        <v>198</v>
      </c>
      <c r="CX3" s="424" t="s">
        <v>199</v>
      </c>
      <c r="CY3" s="424" t="s">
        <v>200</v>
      </c>
      <c r="CZ3" s="424" t="s">
        <v>189</v>
      </c>
      <c r="DA3" s="424" t="s">
        <v>190</v>
      </c>
      <c r="DB3" s="424" t="s">
        <v>191</v>
      </c>
      <c r="DC3" s="424" t="s">
        <v>192</v>
      </c>
      <c r="DD3" s="424" t="s">
        <v>193</v>
      </c>
      <c r="DE3" s="424" t="s">
        <v>194</v>
      </c>
      <c r="DF3" s="424" t="s">
        <v>195</v>
      </c>
      <c r="DG3" s="424" t="s">
        <v>196</v>
      </c>
      <c r="DH3" s="424" t="s">
        <v>197</v>
      </c>
      <c r="DI3" s="424" t="s">
        <v>198</v>
      </c>
      <c r="DJ3" s="424" t="s">
        <v>199</v>
      </c>
      <c r="DK3" s="424" t="s">
        <v>200</v>
      </c>
      <c r="DL3" s="424" t="s">
        <v>189</v>
      </c>
      <c r="DM3" s="424" t="s">
        <v>190</v>
      </c>
      <c r="DN3" s="424" t="s">
        <v>191</v>
      </c>
      <c r="DO3" s="424" t="s">
        <v>192</v>
      </c>
      <c r="DP3" s="424" t="s">
        <v>193</v>
      </c>
      <c r="DQ3" s="424" t="s">
        <v>194</v>
      </c>
      <c r="DR3" s="424" t="s">
        <v>195</v>
      </c>
      <c r="DS3" s="424" t="s">
        <v>196</v>
      </c>
      <c r="DT3" s="424" t="s">
        <v>197</v>
      </c>
      <c r="DU3" s="424" t="s">
        <v>198</v>
      </c>
      <c r="DV3" s="424" t="s">
        <v>199</v>
      </c>
      <c r="DW3" s="424" t="s">
        <v>200</v>
      </c>
    </row>
    <row r="4" spans="1:127" x14ac:dyDescent="0.25">
      <c r="A4" s="419"/>
      <c r="B4" s="419"/>
      <c r="C4" s="425"/>
      <c r="D4" s="425"/>
      <c r="E4" s="419"/>
      <c r="F4" s="420"/>
      <c r="G4" s="419"/>
      <c r="H4" s="419"/>
      <c r="I4" s="419"/>
      <c r="J4" s="419"/>
      <c r="K4" s="419"/>
      <c r="L4" s="419"/>
      <c r="M4" s="419"/>
      <c r="N4" s="419"/>
      <c r="O4" s="419"/>
      <c r="P4" s="419"/>
    </row>
    <row r="5" spans="1:127" ht="14.25" customHeight="1" x14ac:dyDescent="0.25">
      <c r="A5" s="426" t="s">
        <v>201</v>
      </c>
      <c r="B5" s="427">
        <v>61</v>
      </c>
      <c r="C5" s="428" t="s">
        <v>312</v>
      </c>
      <c r="D5" s="429"/>
      <c r="E5" s="430"/>
      <c r="F5" s="431"/>
      <c r="G5" s="432"/>
      <c r="H5" s="433"/>
      <c r="I5" s="433"/>
      <c r="J5" s="433"/>
      <c r="K5" s="433"/>
      <c r="L5" s="433"/>
      <c r="M5" s="433"/>
      <c r="N5" s="433"/>
      <c r="O5" s="433"/>
      <c r="P5" s="433"/>
      <c r="Q5" s="433"/>
      <c r="R5" s="433"/>
      <c r="S5" s="433"/>
      <c r="T5" s="433"/>
      <c r="U5" s="433"/>
      <c r="V5" s="433"/>
      <c r="W5" s="433"/>
      <c r="X5" s="433"/>
      <c r="Y5" s="433"/>
      <c r="Z5" s="433"/>
      <c r="AA5" s="433"/>
      <c r="AB5" s="433"/>
      <c r="AC5" s="433"/>
      <c r="AD5" s="433"/>
      <c r="AE5" s="433"/>
      <c r="AF5" s="433"/>
      <c r="AG5" s="433"/>
      <c r="AH5" s="433"/>
      <c r="AI5" s="433"/>
      <c r="AJ5" s="433"/>
      <c r="AK5" s="433"/>
      <c r="AL5" s="433"/>
      <c r="AM5" s="433"/>
      <c r="AN5" s="433"/>
      <c r="AO5" s="433"/>
      <c r="AP5" s="433"/>
      <c r="AQ5" s="433"/>
      <c r="AR5" s="433"/>
      <c r="AS5" s="433"/>
      <c r="AT5" s="433"/>
      <c r="AU5" s="433"/>
      <c r="AV5" s="433"/>
      <c r="AW5" s="433"/>
      <c r="AX5" s="433"/>
      <c r="AY5" s="433"/>
      <c r="AZ5" s="433"/>
      <c r="BA5" s="433"/>
      <c r="BB5" s="433"/>
      <c r="BC5" s="433"/>
      <c r="BD5" s="433"/>
      <c r="BE5" s="433"/>
      <c r="BF5" s="433"/>
      <c r="BG5" s="433"/>
      <c r="BH5" s="433"/>
      <c r="BI5" s="433"/>
      <c r="BJ5" s="433"/>
      <c r="BK5" s="433"/>
      <c r="BL5" s="433"/>
      <c r="BM5" s="433"/>
      <c r="BN5" s="433"/>
      <c r="BO5" s="433"/>
      <c r="BP5" s="433"/>
      <c r="BQ5" s="433"/>
      <c r="BR5" s="433"/>
      <c r="BS5" s="433"/>
      <c r="BT5" s="433"/>
      <c r="BU5" s="433"/>
      <c r="BV5" s="433"/>
      <c r="BW5" s="433"/>
      <c r="BX5" s="433"/>
      <c r="BY5" s="433"/>
      <c r="BZ5" s="433"/>
      <c r="CA5" s="433"/>
      <c r="CB5" s="433"/>
      <c r="CC5" s="433"/>
      <c r="CD5" s="433"/>
      <c r="CE5" s="433"/>
      <c r="CF5" s="433"/>
      <c r="CG5" s="433"/>
      <c r="CH5" s="433"/>
      <c r="CI5" s="433"/>
      <c r="CJ5" s="433"/>
      <c r="CK5" s="433"/>
      <c r="CL5" s="433"/>
      <c r="CM5" s="433"/>
      <c r="CN5" s="433"/>
      <c r="CO5" s="433"/>
      <c r="CP5" s="433"/>
      <c r="CQ5" s="433"/>
      <c r="CR5" s="433"/>
      <c r="CS5" s="433"/>
      <c r="CT5" s="433"/>
      <c r="CU5" s="433"/>
      <c r="CV5" s="433"/>
      <c r="CW5" s="433"/>
      <c r="CX5" s="433"/>
      <c r="CY5" s="433"/>
      <c r="CZ5" s="433"/>
      <c r="DA5" s="433"/>
      <c r="DB5" s="433"/>
      <c r="DC5" s="433"/>
      <c r="DD5" s="433"/>
      <c r="DE5" s="433"/>
      <c r="DF5" s="433"/>
      <c r="DG5" s="433"/>
      <c r="DH5" s="433"/>
      <c r="DI5" s="433"/>
      <c r="DJ5" s="433"/>
      <c r="DK5" s="433"/>
      <c r="DL5" s="433"/>
      <c r="DM5" s="433"/>
      <c r="DN5" s="433"/>
      <c r="DO5" s="433"/>
      <c r="DP5" s="433"/>
      <c r="DQ5" s="433"/>
      <c r="DR5" s="433"/>
      <c r="DS5" s="433"/>
      <c r="DT5" s="433"/>
      <c r="DU5" s="433"/>
      <c r="DV5" s="433"/>
      <c r="DW5" s="433"/>
    </row>
    <row r="6" spans="1:127" ht="14.25" customHeight="1" x14ac:dyDescent="0.25">
      <c r="A6" s="426" t="s">
        <v>205</v>
      </c>
      <c r="B6" s="427">
        <v>105.5</v>
      </c>
      <c r="C6" s="428" t="s">
        <v>313</v>
      </c>
      <c r="D6" s="425"/>
      <c r="E6" s="434"/>
      <c r="F6" s="435"/>
      <c r="G6" s="436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1"/>
      <c r="CV6" s="421"/>
      <c r="CW6" s="421"/>
      <c r="CX6" s="421"/>
      <c r="CY6" s="421"/>
      <c r="CZ6" s="421"/>
      <c r="DA6" s="421"/>
      <c r="DB6" s="421"/>
      <c r="DC6" s="421"/>
      <c r="DD6" s="421"/>
      <c r="DE6" s="421"/>
      <c r="DF6" s="421"/>
      <c r="DG6" s="421"/>
      <c r="DH6" s="421"/>
      <c r="DI6" s="421"/>
      <c r="DJ6" s="421"/>
      <c r="DK6" s="421"/>
      <c r="DL6" s="421"/>
      <c r="DM6" s="421"/>
      <c r="DN6" s="421"/>
      <c r="DO6" s="421"/>
      <c r="DP6" s="421"/>
      <c r="DQ6" s="421"/>
      <c r="DR6" s="421"/>
      <c r="DS6" s="421"/>
      <c r="DT6" s="421"/>
      <c r="DU6" s="421"/>
      <c r="DV6" s="421"/>
      <c r="DW6" s="421"/>
    </row>
    <row r="7" spans="1:127" ht="14.25" customHeight="1" x14ac:dyDescent="0.25">
      <c r="A7" s="426" t="s">
        <v>207</v>
      </c>
      <c r="B7" s="427">
        <v>105.5</v>
      </c>
      <c r="C7" s="428" t="s">
        <v>314</v>
      </c>
      <c r="D7" s="425"/>
      <c r="E7" s="430"/>
      <c r="F7" s="431"/>
      <c r="G7" s="436"/>
      <c r="H7" s="433"/>
      <c r="I7" s="433"/>
      <c r="J7" s="433"/>
      <c r="K7" s="433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21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  <c r="CO7" s="421"/>
      <c r="CP7" s="421"/>
      <c r="CQ7" s="421"/>
      <c r="CR7" s="421"/>
      <c r="CS7" s="421"/>
      <c r="CT7" s="421"/>
      <c r="CU7" s="421"/>
      <c r="CV7" s="421"/>
      <c r="CW7" s="421"/>
      <c r="CX7" s="421"/>
      <c r="CY7" s="421"/>
      <c r="CZ7" s="421"/>
      <c r="DA7" s="421"/>
      <c r="DB7" s="421"/>
      <c r="DC7" s="421"/>
      <c r="DD7" s="421"/>
      <c r="DE7" s="421"/>
      <c r="DF7" s="421"/>
      <c r="DG7" s="421"/>
      <c r="DH7" s="421"/>
      <c r="DI7" s="421"/>
      <c r="DJ7" s="421"/>
      <c r="DK7" s="421"/>
      <c r="DL7" s="421"/>
      <c r="DM7" s="421"/>
      <c r="DN7" s="421"/>
      <c r="DO7" s="421"/>
      <c r="DP7" s="421"/>
      <c r="DQ7" s="421"/>
      <c r="DR7" s="421"/>
      <c r="DS7" s="421"/>
      <c r="DT7" s="421"/>
      <c r="DU7" s="421"/>
      <c r="DV7" s="421"/>
      <c r="DW7" s="421"/>
    </row>
    <row r="8" spans="1:127" ht="14.25" customHeight="1" x14ac:dyDescent="0.25">
      <c r="A8" s="426" t="s">
        <v>209</v>
      </c>
      <c r="B8" s="427">
        <v>61</v>
      </c>
      <c r="C8" s="428" t="s">
        <v>315</v>
      </c>
      <c r="D8" s="425"/>
      <c r="E8" s="434"/>
      <c r="F8" s="435"/>
      <c r="G8" s="436"/>
      <c r="H8" s="419"/>
      <c r="I8" s="419"/>
      <c r="J8" s="419"/>
      <c r="K8" s="419"/>
      <c r="L8" s="419"/>
      <c r="M8" s="419"/>
      <c r="N8" s="421"/>
      <c r="O8" s="421"/>
      <c r="P8" s="421"/>
      <c r="Q8" s="421"/>
      <c r="R8" s="421"/>
      <c r="S8" s="421"/>
      <c r="T8" s="421"/>
      <c r="U8" s="421"/>
      <c r="V8" s="421"/>
      <c r="W8" s="421"/>
      <c r="X8" s="421"/>
      <c r="Y8" s="421"/>
      <c r="Z8" s="421"/>
      <c r="AA8" s="421"/>
      <c r="AB8" s="421"/>
      <c r="AC8" s="421"/>
      <c r="AD8" s="421"/>
      <c r="AE8" s="421"/>
      <c r="AF8" s="421"/>
      <c r="AG8" s="421"/>
      <c r="AH8" s="421"/>
      <c r="AI8" s="421"/>
      <c r="AJ8" s="421"/>
      <c r="AK8" s="421"/>
      <c r="AL8" s="421"/>
      <c r="AM8" s="421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H8" s="421"/>
      <c r="BI8" s="421"/>
      <c r="BJ8" s="421"/>
      <c r="BK8" s="421"/>
      <c r="BL8" s="421"/>
      <c r="BM8" s="421"/>
      <c r="BN8" s="421"/>
      <c r="BO8" s="421"/>
      <c r="BP8" s="421"/>
      <c r="BQ8" s="421"/>
      <c r="BR8" s="421"/>
      <c r="BS8" s="421"/>
      <c r="BT8" s="421"/>
      <c r="BU8" s="421"/>
      <c r="BV8" s="421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421"/>
      <c r="CO8" s="421"/>
      <c r="CP8" s="421"/>
      <c r="CQ8" s="421"/>
      <c r="CR8" s="421"/>
      <c r="CS8" s="421"/>
      <c r="CT8" s="421"/>
      <c r="CU8" s="421"/>
      <c r="CV8" s="421"/>
      <c r="CW8" s="421"/>
      <c r="CX8" s="421"/>
      <c r="CY8" s="421"/>
      <c r="CZ8" s="421"/>
      <c r="DA8" s="421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</row>
    <row r="9" spans="1:127" ht="14.25" customHeight="1" x14ac:dyDescent="0.25">
      <c r="A9" s="426" t="s">
        <v>211</v>
      </c>
      <c r="B9" s="427">
        <v>106.5</v>
      </c>
      <c r="C9" s="428" t="s">
        <v>316</v>
      </c>
      <c r="D9" s="429"/>
      <c r="E9" s="430"/>
      <c r="F9" s="431"/>
      <c r="G9" s="432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  <c r="AB9" s="433"/>
      <c r="AC9" s="433"/>
      <c r="AD9" s="433"/>
      <c r="AE9" s="433"/>
      <c r="AF9" s="433"/>
      <c r="AG9" s="433"/>
      <c r="AH9" s="433"/>
      <c r="AI9" s="433"/>
      <c r="AJ9" s="433"/>
      <c r="AK9" s="433"/>
      <c r="AL9" s="433"/>
      <c r="AM9" s="433"/>
      <c r="AN9" s="433"/>
      <c r="AO9" s="433"/>
      <c r="AP9" s="433"/>
      <c r="AQ9" s="433"/>
      <c r="AR9" s="433"/>
      <c r="AS9" s="433"/>
      <c r="AT9" s="433"/>
      <c r="AU9" s="433"/>
      <c r="AV9" s="433"/>
      <c r="AW9" s="433"/>
      <c r="AX9" s="433"/>
      <c r="AY9" s="433"/>
      <c r="AZ9" s="433"/>
      <c r="BA9" s="433"/>
      <c r="BB9" s="433"/>
      <c r="BC9" s="433"/>
      <c r="BD9" s="433"/>
      <c r="BE9" s="433"/>
      <c r="BF9" s="433"/>
      <c r="BG9" s="433"/>
      <c r="BH9" s="433"/>
      <c r="BI9" s="433"/>
      <c r="BJ9" s="433"/>
      <c r="BK9" s="433"/>
      <c r="BL9" s="433"/>
      <c r="BM9" s="433"/>
      <c r="BN9" s="433"/>
      <c r="BO9" s="433"/>
      <c r="BP9" s="433"/>
      <c r="BQ9" s="433"/>
      <c r="BR9" s="433"/>
      <c r="BS9" s="433"/>
      <c r="BT9" s="433"/>
      <c r="BU9" s="433"/>
      <c r="BV9" s="433"/>
      <c r="BW9" s="433"/>
      <c r="BX9" s="433"/>
      <c r="BY9" s="433"/>
      <c r="BZ9" s="433"/>
      <c r="CA9" s="433"/>
      <c r="CB9" s="433"/>
      <c r="CC9" s="433"/>
      <c r="CD9" s="433"/>
      <c r="CE9" s="433"/>
      <c r="CF9" s="433"/>
      <c r="CG9" s="433"/>
      <c r="CH9" s="433"/>
      <c r="CI9" s="433"/>
      <c r="CJ9" s="433"/>
      <c r="CK9" s="433"/>
      <c r="CL9" s="433"/>
      <c r="CM9" s="433"/>
      <c r="CN9" s="433"/>
      <c r="CO9" s="433"/>
      <c r="CP9" s="433"/>
      <c r="CQ9" s="433"/>
      <c r="CR9" s="433"/>
      <c r="CS9" s="433"/>
      <c r="CT9" s="433"/>
      <c r="CU9" s="433"/>
      <c r="CV9" s="433"/>
      <c r="CW9" s="433"/>
      <c r="CX9" s="433"/>
      <c r="CY9" s="433"/>
      <c r="CZ9" s="433"/>
      <c r="DA9" s="433"/>
      <c r="DB9" s="433"/>
      <c r="DC9" s="433"/>
      <c r="DD9" s="433"/>
      <c r="DE9" s="433"/>
      <c r="DF9" s="433"/>
      <c r="DG9" s="433"/>
      <c r="DH9" s="433"/>
      <c r="DI9" s="433"/>
      <c r="DJ9" s="433"/>
      <c r="DK9" s="433"/>
      <c r="DL9" s="433"/>
      <c r="DM9" s="433"/>
      <c r="DN9" s="433"/>
      <c r="DO9" s="433"/>
      <c r="DP9" s="433"/>
      <c r="DQ9" s="433"/>
      <c r="DR9" s="433"/>
      <c r="DS9" s="433"/>
      <c r="DT9" s="433"/>
      <c r="DU9" s="433"/>
      <c r="DV9" s="433"/>
      <c r="DW9" s="433"/>
    </row>
    <row r="10" spans="1:127" ht="14.25" customHeight="1" x14ac:dyDescent="0.25">
      <c r="A10" s="426" t="s">
        <v>213</v>
      </c>
      <c r="B10" s="427">
        <v>101.8</v>
      </c>
      <c r="C10" s="428" t="s">
        <v>317</v>
      </c>
      <c r="D10" s="429"/>
      <c r="E10" s="437"/>
      <c r="F10" s="438"/>
      <c r="G10" s="439"/>
      <c r="H10" s="440"/>
      <c r="I10" s="440"/>
      <c r="J10" s="440"/>
      <c r="K10" s="440"/>
      <c r="L10" s="440"/>
      <c r="M10" s="440"/>
      <c r="N10" s="440"/>
      <c r="O10" s="440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  <c r="AB10" s="433"/>
      <c r="AC10" s="433"/>
      <c r="AD10" s="433"/>
      <c r="AE10" s="433"/>
      <c r="AF10" s="433"/>
      <c r="AG10" s="433"/>
      <c r="AH10" s="433"/>
      <c r="AI10" s="433"/>
      <c r="AJ10" s="433"/>
      <c r="AK10" s="433"/>
      <c r="AL10" s="433"/>
      <c r="AM10" s="433"/>
      <c r="AN10" s="433"/>
      <c r="AO10" s="433"/>
      <c r="AP10" s="433"/>
      <c r="AQ10" s="433"/>
      <c r="AR10" s="433"/>
      <c r="AS10" s="433"/>
      <c r="AT10" s="433"/>
      <c r="AU10" s="433"/>
      <c r="AV10" s="433"/>
      <c r="AW10" s="433"/>
      <c r="AX10" s="433"/>
      <c r="AY10" s="433"/>
      <c r="AZ10" s="433"/>
      <c r="BA10" s="433"/>
      <c r="BB10" s="433"/>
      <c r="BC10" s="433"/>
      <c r="BD10" s="433"/>
      <c r="BE10" s="433"/>
      <c r="BF10" s="433"/>
      <c r="BG10" s="433"/>
      <c r="BH10" s="433"/>
      <c r="BI10" s="433"/>
      <c r="BJ10" s="433"/>
      <c r="BK10" s="433"/>
      <c r="BL10" s="433"/>
      <c r="BM10" s="433"/>
      <c r="BN10" s="433"/>
      <c r="BO10" s="433"/>
      <c r="BP10" s="433"/>
      <c r="BQ10" s="433"/>
      <c r="BR10" s="433"/>
      <c r="BS10" s="433"/>
      <c r="BT10" s="433"/>
      <c r="BU10" s="433"/>
      <c r="BV10" s="433"/>
      <c r="BW10" s="433"/>
      <c r="BX10" s="433"/>
      <c r="BY10" s="433"/>
      <c r="BZ10" s="433"/>
      <c r="CA10" s="433"/>
      <c r="CB10" s="433"/>
      <c r="CC10" s="433"/>
      <c r="CD10" s="433"/>
      <c r="CE10" s="433"/>
      <c r="CF10" s="433"/>
      <c r="CG10" s="433"/>
      <c r="CH10" s="433"/>
      <c r="CI10" s="433"/>
      <c r="CJ10" s="433"/>
      <c r="CK10" s="433"/>
      <c r="CL10" s="433"/>
      <c r="CM10" s="433"/>
      <c r="CN10" s="433"/>
      <c r="CO10" s="433"/>
      <c r="CP10" s="433"/>
      <c r="CQ10" s="433"/>
      <c r="CR10" s="433"/>
      <c r="CS10" s="433"/>
      <c r="CT10" s="433"/>
      <c r="CU10" s="433"/>
      <c r="CV10" s="433"/>
      <c r="CW10" s="433"/>
      <c r="CX10" s="433"/>
      <c r="CY10" s="433"/>
      <c r="CZ10" s="433"/>
      <c r="DA10" s="433"/>
      <c r="DB10" s="433"/>
      <c r="DC10" s="433"/>
      <c r="DD10" s="433"/>
      <c r="DE10" s="433"/>
      <c r="DF10" s="433"/>
      <c r="DG10" s="433"/>
      <c r="DH10" s="433"/>
      <c r="DI10" s="433"/>
      <c r="DJ10" s="433"/>
      <c r="DK10" s="433"/>
      <c r="DL10" s="433"/>
      <c r="DM10" s="433"/>
      <c r="DN10" s="433"/>
      <c r="DO10" s="433"/>
      <c r="DP10" s="433"/>
      <c r="DQ10" s="433"/>
      <c r="DR10" s="433"/>
      <c r="DS10" s="433"/>
      <c r="DT10" s="433"/>
      <c r="DU10" s="433"/>
      <c r="DV10" s="433"/>
      <c r="DW10" s="433"/>
    </row>
    <row r="11" spans="1:127" ht="14.25" customHeight="1" x14ac:dyDescent="0.25">
      <c r="A11" s="426" t="s">
        <v>215</v>
      </c>
      <c r="B11" s="427">
        <v>100.5</v>
      </c>
      <c r="C11" s="428" t="s">
        <v>318</v>
      </c>
      <c r="D11" s="429"/>
      <c r="E11" s="430"/>
      <c r="F11" s="431"/>
      <c r="G11" s="432"/>
      <c r="H11" s="440"/>
      <c r="I11" s="440"/>
      <c r="J11" s="440"/>
      <c r="K11" s="440"/>
      <c r="L11" s="440"/>
      <c r="M11" s="440"/>
      <c r="N11" s="440"/>
      <c r="O11" s="440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  <c r="AD11" s="433"/>
      <c r="AE11" s="433"/>
      <c r="AF11" s="433"/>
      <c r="AG11" s="433"/>
      <c r="AH11" s="433"/>
      <c r="AI11" s="433"/>
      <c r="AJ11" s="433"/>
      <c r="AK11" s="433"/>
      <c r="AL11" s="433"/>
      <c r="AM11" s="433"/>
      <c r="AN11" s="433"/>
      <c r="AO11" s="433"/>
      <c r="AP11" s="433"/>
      <c r="AQ11" s="433"/>
      <c r="AR11" s="433"/>
      <c r="AS11" s="433"/>
      <c r="AT11" s="433"/>
      <c r="AU11" s="433"/>
      <c r="AV11" s="433"/>
      <c r="AW11" s="433"/>
      <c r="AX11" s="433"/>
      <c r="AY11" s="433"/>
      <c r="AZ11" s="433"/>
      <c r="BA11" s="433"/>
      <c r="BB11" s="433"/>
      <c r="BC11" s="433"/>
      <c r="BD11" s="433"/>
      <c r="BE11" s="433"/>
      <c r="BF11" s="433"/>
      <c r="BG11" s="433"/>
      <c r="BH11" s="433"/>
      <c r="BI11" s="433"/>
      <c r="BJ11" s="433"/>
      <c r="BK11" s="433"/>
      <c r="BL11" s="433"/>
      <c r="BM11" s="433"/>
      <c r="BN11" s="433"/>
      <c r="BO11" s="433"/>
      <c r="BP11" s="433"/>
      <c r="BQ11" s="433"/>
      <c r="BR11" s="433"/>
      <c r="BS11" s="433"/>
      <c r="BT11" s="433"/>
      <c r="BU11" s="433"/>
      <c r="BV11" s="433"/>
      <c r="BW11" s="433"/>
      <c r="BX11" s="433"/>
      <c r="BY11" s="433"/>
      <c r="BZ11" s="433"/>
      <c r="CA11" s="433"/>
      <c r="CB11" s="433"/>
      <c r="CC11" s="433"/>
      <c r="CD11" s="433"/>
      <c r="CE11" s="433"/>
      <c r="CF11" s="433"/>
      <c r="CG11" s="433"/>
      <c r="CH11" s="433"/>
      <c r="CI11" s="433"/>
      <c r="CJ11" s="433"/>
      <c r="CK11" s="433"/>
      <c r="CL11" s="433"/>
      <c r="CM11" s="433"/>
      <c r="CN11" s="433"/>
      <c r="CO11" s="433"/>
      <c r="CP11" s="433"/>
      <c r="CQ11" s="433"/>
      <c r="CR11" s="433"/>
      <c r="CS11" s="433"/>
      <c r="CT11" s="433"/>
      <c r="CU11" s="433"/>
      <c r="CV11" s="433"/>
      <c r="CW11" s="433"/>
      <c r="CX11" s="433"/>
      <c r="CY11" s="433"/>
      <c r="CZ11" s="433"/>
      <c r="DA11" s="433"/>
      <c r="DB11" s="433"/>
      <c r="DC11" s="433"/>
      <c r="DD11" s="433"/>
      <c r="DE11" s="433"/>
      <c r="DF11" s="433"/>
      <c r="DG11" s="433"/>
      <c r="DH11" s="433"/>
      <c r="DI11" s="433"/>
      <c r="DJ11" s="433"/>
      <c r="DK11" s="433"/>
      <c r="DL11" s="433"/>
      <c r="DM11" s="433"/>
      <c r="DN11" s="433"/>
      <c r="DO11" s="433"/>
      <c r="DP11" s="433"/>
      <c r="DQ11" s="433"/>
      <c r="DR11" s="433"/>
      <c r="DS11" s="433"/>
      <c r="DT11" s="433"/>
      <c r="DU11" s="433"/>
      <c r="DV11" s="433"/>
      <c r="DW11" s="433"/>
    </row>
    <row r="12" spans="1:127" ht="14.25" customHeight="1" x14ac:dyDescent="0.25">
      <c r="A12" s="426" t="s">
        <v>217</v>
      </c>
      <c r="B12" s="427">
        <v>133.6</v>
      </c>
      <c r="C12" s="428" t="s">
        <v>319</v>
      </c>
      <c r="D12" s="429"/>
      <c r="E12" s="430"/>
      <c r="F12" s="431"/>
      <c r="G12" s="432"/>
      <c r="H12" s="433"/>
      <c r="I12" s="433"/>
      <c r="J12" s="433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  <c r="AB12" s="433"/>
      <c r="AC12" s="433"/>
      <c r="AD12" s="433"/>
      <c r="AE12" s="433"/>
      <c r="AF12" s="433"/>
      <c r="AG12" s="433"/>
      <c r="AH12" s="433"/>
      <c r="AI12" s="433"/>
      <c r="AJ12" s="433"/>
      <c r="AK12" s="433"/>
      <c r="AL12" s="433"/>
      <c r="AM12" s="433"/>
      <c r="AN12" s="433"/>
      <c r="AO12" s="433"/>
      <c r="AP12" s="433"/>
      <c r="AQ12" s="433"/>
      <c r="AR12" s="433"/>
      <c r="AS12" s="433"/>
      <c r="AT12" s="433"/>
      <c r="AU12" s="433"/>
      <c r="AV12" s="433"/>
      <c r="AW12" s="433"/>
      <c r="AX12" s="433"/>
      <c r="AY12" s="433"/>
      <c r="AZ12" s="433"/>
      <c r="BA12" s="433"/>
      <c r="BB12" s="433"/>
      <c r="BC12" s="433"/>
      <c r="BD12" s="433"/>
      <c r="BE12" s="433"/>
      <c r="BF12" s="433"/>
      <c r="BG12" s="433"/>
      <c r="BH12" s="433"/>
      <c r="BI12" s="433"/>
      <c r="BJ12" s="433"/>
      <c r="BK12" s="433"/>
      <c r="BL12" s="433"/>
      <c r="BM12" s="433"/>
      <c r="BN12" s="433"/>
      <c r="BO12" s="433"/>
      <c r="BP12" s="433"/>
      <c r="BQ12" s="433"/>
      <c r="BR12" s="433"/>
      <c r="BS12" s="433"/>
      <c r="BT12" s="433"/>
      <c r="BU12" s="433"/>
      <c r="BV12" s="433"/>
      <c r="BW12" s="433"/>
      <c r="BX12" s="433"/>
      <c r="BY12" s="433"/>
      <c r="BZ12" s="433"/>
      <c r="CA12" s="433"/>
      <c r="CB12" s="433"/>
      <c r="CC12" s="433"/>
      <c r="CD12" s="433"/>
      <c r="CE12" s="433"/>
      <c r="CF12" s="433"/>
      <c r="CG12" s="433"/>
      <c r="CH12" s="433"/>
      <c r="CI12" s="433"/>
      <c r="CJ12" s="433"/>
      <c r="CK12" s="433"/>
      <c r="CL12" s="433"/>
      <c r="CM12" s="433"/>
      <c r="CN12" s="433"/>
      <c r="CO12" s="433"/>
      <c r="CP12" s="433"/>
      <c r="CQ12" s="433"/>
      <c r="CR12" s="433"/>
      <c r="CS12" s="433"/>
      <c r="CT12" s="433"/>
      <c r="CU12" s="433"/>
      <c r="CV12" s="433"/>
      <c r="CW12" s="433"/>
      <c r="CX12" s="433"/>
      <c r="CY12" s="433"/>
      <c r="CZ12" s="433"/>
      <c r="DA12" s="433"/>
      <c r="DB12" s="433"/>
      <c r="DC12" s="433"/>
      <c r="DD12" s="433"/>
      <c r="DE12" s="433"/>
      <c r="DF12" s="433"/>
      <c r="DG12" s="433"/>
      <c r="DH12" s="433"/>
      <c r="DI12" s="433"/>
      <c r="DJ12" s="433"/>
      <c r="DK12" s="433"/>
      <c r="DL12" s="433"/>
      <c r="DM12" s="433"/>
      <c r="DN12" s="433"/>
      <c r="DO12" s="433"/>
      <c r="DP12" s="433"/>
      <c r="DQ12" s="433"/>
      <c r="DR12" s="433"/>
      <c r="DS12" s="433"/>
      <c r="DT12" s="433"/>
      <c r="DU12" s="433"/>
      <c r="DV12" s="433"/>
      <c r="DW12" s="433"/>
    </row>
    <row r="13" spans="1:127" ht="14.25" customHeight="1" x14ac:dyDescent="0.25">
      <c r="A13" s="426" t="s">
        <v>219</v>
      </c>
      <c r="B13" s="427">
        <v>100.9</v>
      </c>
      <c r="C13" s="428" t="s">
        <v>320</v>
      </c>
      <c r="D13" s="429"/>
      <c r="E13" s="430"/>
      <c r="F13" s="431"/>
      <c r="G13" s="432"/>
      <c r="H13" s="433"/>
      <c r="I13" s="433"/>
      <c r="J13" s="433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3"/>
      <c r="AI13" s="433"/>
      <c r="AJ13" s="433"/>
      <c r="AK13" s="433"/>
      <c r="AL13" s="433"/>
      <c r="AM13" s="433"/>
      <c r="AN13" s="433"/>
      <c r="AO13" s="433"/>
      <c r="AP13" s="433"/>
      <c r="AQ13" s="433"/>
      <c r="AR13" s="433"/>
      <c r="AS13" s="433"/>
      <c r="AT13" s="433"/>
      <c r="AU13" s="433"/>
      <c r="AV13" s="433"/>
      <c r="AW13" s="433"/>
      <c r="AX13" s="433"/>
      <c r="AY13" s="433"/>
      <c r="AZ13" s="433"/>
      <c r="BA13" s="433"/>
      <c r="BB13" s="433"/>
      <c r="BC13" s="433"/>
      <c r="BD13" s="433"/>
      <c r="BE13" s="433"/>
      <c r="BF13" s="433"/>
      <c r="BG13" s="433"/>
      <c r="BH13" s="433"/>
      <c r="BI13" s="433"/>
      <c r="BJ13" s="433"/>
      <c r="BK13" s="433"/>
      <c r="BL13" s="433"/>
      <c r="BM13" s="433"/>
      <c r="BN13" s="433"/>
      <c r="BO13" s="433"/>
      <c r="BP13" s="433"/>
      <c r="BQ13" s="433"/>
      <c r="BR13" s="433"/>
      <c r="BS13" s="433"/>
      <c r="BT13" s="433"/>
      <c r="BU13" s="433"/>
      <c r="BV13" s="433"/>
      <c r="BW13" s="433"/>
      <c r="BX13" s="433"/>
      <c r="BY13" s="433"/>
      <c r="BZ13" s="433"/>
      <c r="CA13" s="433"/>
      <c r="CB13" s="433"/>
      <c r="CC13" s="433"/>
      <c r="CD13" s="433"/>
      <c r="CE13" s="433"/>
      <c r="CF13" s="433"/>
      <c r="CG13" s="433"/>
      <c r="CH13" s="433"/>
      <c r="CI13" s="433"/>
      <c r="CJ13" s="433"/>
      <c r="CK13" s="433"/>
      <c r="CL13" s="433"/>
      <c r="CM13" s="433"/>
      <c r="CN13" s="433"/>
      <c r="CO13" s="433"/>
      <c r="CP13" s="433"/>
      <c r="CQ13" s="433"/>
      <c r="CR13" s="433"/>
      <c r="CS13" s="433"/>
      <c r="CT13" s="433"/>
      <c r="CU13" s="433"/>
      <c r="CV13" s="433"/>
      <c r="CW13" s="433"/>
      <c r="CX13" s="433"/>
      <c r="CY13" s="433"/>
      <c r="CZ13" s="433"/>
      <c r="DA13" s="433"/>
      <c r="DB13" s="433"/>
      <c r="DC13" s="433"/>
      <c r="DD13" s="433"/>
      <c r="DE13" s="433"/>
      <c r="DF13" s="433"/>
      <c r="DG13" s="433"/>
      <c r="DH13" s="433"/>
      <c r="DI13" s="433"/>
      <c r="DJ13" s="433"/>
      <c r="DK13" s="433"/>
      <c r="DL13" s="433"/>
      <c r="DM13" s="433"/>
      <c r="DN13" s="433"/>
      <c r="DO13" s="433"/>
      <c r="DP13" s="433"/>
      <c r="DQ13" s="433"/>
      <c r="DR13" s="433"/>
      <c r="DS13" s="433"/>
      <c r="DT13" s="433"/>
      <c r="DU13" s="433"/>
      <c r="DV13" s="433"/>
      <c r="DW13" s="433"/>
    </row>
    <row r="14" spans="1:127" ht="14.25" customHeight="1" x14ac:dyDescent="0.25">
      <c r="A14" s="426" t="s">
        <v>220</v>
      </c>
      <c r="B14" s="427">
        <v>63</v>
      </c>
      <c r="C14" s="428" t="s">
        <v>321</v>
      </c>
      <c r="D14" s="425"/>
      <c r="E14" s="434"/>
      <c r="F14" s="435"/>
      <c r="G14" s="436"/>
      <c r="H14" s="421"/>
      <c r="I14" s="421"/>
      <c r="J14" s="421"/>
      <c r="K14" s="421"/>
      <c r="L14" s="421"/>
      <c r="M14" s="421"/>
      <c r="N14" s="421"/>
      <c r="O14" s="421"/>
      <c r="P14" s="421"/>
      <c r="Q14" s="433"/>
      <c r="R14" s="433"/>
      <c r="S14" s="433"/>
      <c r="T14" s="433"/>
      <c r="U14" s="433"/>
      <c r="V14" s="433"/>
      <c r="W14" s="433"/>
      <c r="X14" s="433"/>
      <c r="Y14" s="433"/>
      <c r="Z14" s="433"/>
      <c r="AA14" s="433"/>
      <c r="AB14" s="433"/>
      <c r="AC14" s="433"/>
      <c r="AD14" s="433"/>
      <c r="AE14" s="433"/>
      <c r="AF14" s="433"/>
      <c r="AG14" s="433"/>
      <c r="AH14" s="433"/>
      <c r="AI14" s="433"/>
      <c r="AJ14" s="433"/>
      <c r="AK14" s="433"/>
      <c r="AL14" s="433"/>
      <c r="AM14" s="433"/>
      <c r="AN14" s="433"/>
      <c r="AO14" s="433"/>
      <c r="AP14" s="433"/>
      <c r="AQ14" s="433"/>
      <c r="AR14" s="433"/>
      <c r="AS14" s="433"/>
      <c r="AT14" s="433"/>
      <c r="AU14" s="433"/>
      <c r="AV14" s="433"/>
      <c r="AW14" s="433"/>
      <c r="AX14" s="433"/>
      <c r="AY14" s="433"/>
      <c r="AZ14" s="433"/>
      <c r="BA14" s="433"/>
      <c r="BB14" s="433"/>
      <c r="BC14" s="433"/>
      <c r="BD14" s="433"/>
      <c r="BE14" s="433"/>
      <c r="BF14" s="433"/>
      <c r="BG14" s="433"/>
      <c r="BH14" s="433"/>
      <c r="BI14" s="433"/>
      <c r="BJ14" s="433"/>
      <c r="BK14" s="433"/>
      <c r="BL14" s="433"/>
      <c r="BM14" s="433"/>
      <c r="BN14" s="433"/>
      <c r="BO14" s="433"/>
      <c r="BP14" s="433"/>
      <c r="BQ14" s="433"/>
      <c r="BR14" s="433"/>
      <c r="BS14" s="433"/>
      <c r="BT14" s="433"/>
      <c r="BU14" s="433"/>
      <c r="BV14" s="433"/>
      <c r="BW14" s="433"/>
      <c r="BX14" s="433"/>
      <c r="BY14" s="433"/>
      <c r="BZ14" s="433"/>
      <c r="CA14" s="433"/>
      <c r="CB14" s="433"/>
      <c r="CC14" s="433"/>
      <c r="CD14" s="433"/>
      <c r="CE14" s="433"/>
      <c r="CF14" s="433"/>
      <c r="CG14" s="433"/>
      <c r="CH14" s="433"/>
      <c r="CI14" s="433"/>
      <c r="CJ14" s="433"/>
      <c r="CK14" s="433"/>
      <c r="CL14" s="433"/>
      <c r="CM14" s="433"/>
      <c r="CN14" s="433"/>
      <c r="CO14" s="433"/>
      <c r="CP14" s="433"/>
      <c r="CQ14" s="433"/>
      <c r="CR14" s="433"/>
      <c r="CS14" s="433"/>
      <c r="CT14" s="433"/>
      <c r="CU14" s="433"/>
      <c r="CV14" s="433"/>
      <c r="CW14" s="433"/>
      <c r="CX14" s="433"/>
      <c r="CY14" s="433"/>
      <c r="CZ14" s="433"/>
      <c r="DA14" s="433"/>
      <c r="DB14" s="433"/>
      <c r="DC14" s="433"/>
      <c r="DD14" s="433"/>
      <c r="DE14" s="433"/>
      <c r="DF14" s="433"/>
      <c r="DG14" s="433"/>
      <c r="DH14" s="433"/>
      <c r="DI14" s="433"/>
      <c r="DJ14" s="433"/>
      <c r="DK14" s="433"/>
      <c r="DL14" s="433"/>
      <c r="DM14" s="433"/>
      <c r="DN14" s="433"/>
      <c r="DO14" s="433"/>
      <c r="DP14" s="433"/>
      <c r="DQ14" s="433"/>
      <c r="DR14" s="433"/>
      <c r="DS14" s="433"/>
      <c r="DT14" s="433"/>
      <c r="DU14" s="433"/>
      <c r="DV14" s="433"/>
      <c r="DW14" s="433"/>
    </row>
    <row r="15" spans="1:127" ht="14.25" customHeight="1" x14ac:dyDescent="0.25">
      <c r="A15" s="426" t="s">
        <v>222</v>
      </c>
      <c r="B15" s="427">
        <v>73.5</v>
      </c>
      <c r="C15" s="428" t="s">
        <v>322</v>
      </c>
      <c r="D15" s="429"/>
      <c r="E15" s="430"/>
      <c r="F15" s="431"/>
      <c r="G15" s="432"/>
      <c r="H15" s="433"/>
      <c r="I15" s="433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  <c r="AB15" s="433"/>
      <c r="AC15" s="433"/>
      <c r="AD15" s="433"/>
      <c r="AE15" s="433"/>
      <c r="AF15" s="433"/>
      <c r="AG15" s="433"/>
      <c r="AH15" s="433"/>
      <c r="AI15" s="433"/>
      <c r="AJ15" s="433"/>
      <c r="AK15" s="433"/>
      <c r="AL15" s="433"/>
      <c r="AM15" s="433"/>
      <c r="AN15" s="433"/>
      <c r="AO15" s="433"/>
      <c r="AP15" s="433"/>
      <c r="AQ15" s="433"/>
      <c r="AR15" s="433"/>
      <c r="AS15" s="433"/>
      <c r="AT15" s="433"/>
      <c r="AU15" s="433"/>
      <c r="AV15" s="433"/>
      <c r="AW15" s="433"/>
      <c r="AX15" s="433"/>
      <c r="AY15" s="433"/>
      <c r="AZ15" s="433"/>
      <c r="BA15" s="433"/>
      <c r="BB15" s="433"/>
      <c r="BC15" s="433"/>
      <c r="BD15" s="433"/>
      <c r="BE15" s="433"/>
      <c r="BF15" s="433"/>
      <c r="BG15" s="433"/>
      <c r="BH15" s="433"/>
      <c r="BI15" s="433"/>
      <c r="BJ15" s="433"/>
      <c r="BK15" s="433"/>
      <c r="BL15" s="433"/>
      <c r="BM15" s="433"/>
      <c r="BN15" s="433"/>
      <c r="BO15" s="433"/>
      <c r="BP15" s="433"/>
      <c r="BQ15" s="433"/>
      <c r="BR15" s="433"/>
      <c r="BS15" s="433"/>
      <c r="BT15" s="433"/>
      <c r="BU15" s="433"/>
      <c r="BV15" s="433"/>
      <c r="BW15" s="433"/>
      <c r="BX15" s="433"/>
      <c r="BY15" s="433"/>
      <c r="BZ15" s="433"/>
      <c r="CA15" s="433"/>
      <c r="CB15" s="433"/>
      <c r="CC15" s="433"/>
      <c r="CD15" s="433"/>
      <c r="CE15" s="433"/>
      <c r="CF15" s="433"/>
      <c r="CG15" s="433"/>
      <c r="CH15" s="433"/>
      <c r="CI15" s="433"/>
      <c r="CJ15" s="433"/>
      <c r="CK15" s="433"/>
      <c r="CL15" s="433"/>
      <c r="CM15" s="433"/>
      <c r="CN15" s="433"/>
      <c r="CO15" s="433"/>
      <c r="CP15" s="433"/>
      <c r="CQ15" s="433"/>
      <c r="CR15" s="433"/>
      <c r="CS15" s="433"/>
      <c r="CT15" s="433"/>
      <c r="CU15" s="433"/>
      <c r="CV15" s="433"/>
      <c r="CW15" s="433"/>
      <c r="CX15" s="433"/>
      <c r="CY15" s="433"/>
      <c r="CZ15" s="433"/>
      <c r="DA15" s="433"/>
      <c r="DB15" s="433"/>
      <c r="DC15" s="433"/>
      <c r="DD15" s="433"/>
      <c r="DE15" s="433"/>
      <c r="DF15" s="433"/>
      <c r="DG15" s="433"/>
      <c r="DH15" s="433"/>
      <c r="DI15" s="433"/>
      <c r="DJ15" s="433"/>
      <c r="DK15" s="433"/>
      <c r="DL15" s="433"/>
      <c r="DM15" s="433"/>
      <c r="DN15" s="433"/>
      <c r="DO15" s="433"/>
      <c r="DP15" s="433"/>
      <c r="DQ15" s="433"/>
      <c r="DR15" s="433"/>
      <c r="DS15" s="433"/>
      <c r="DT15" s="433"/>
      <c r="DU15" s="433"/>
      <c r="DV15" s="433"/>
      <c r="DW15" s="433"/>
    </row>
    <row r="16" spans="1:127" ht="14.25" customHeight="1" x14ac:dyDescent="0.25">
      <c r="A16" s="426" t="s">
        <v>223</v>
      </c>
      <c r="B16" s="427">
        <v>73.5</v>
      </c>
      <c r="C16" s="428" t="s">
        <v>312</v>
      </c>
      <c r="D16" s="429"/>
      <c r="E16" s="437"/>
      <c r="F16" s="438"/>
      <c r="G16" s="432"/>
      <c r="H16" s="433"/>
      <c r="I16" s="433"/>
      <c r="J16" s="433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33"/>
      <c r="AH16" s="433"/>
      <c r="AI16" s="433"/>
      <c r="AJ16" s="433"/>
      <c r="AK16" s="433"/>
      <c r="AL16" s="433"/>
      <c r="AM16" s="433"/>
      <c r="AN16" s="433"/>
      <c r="AO16" s="433"/>
      <c r="AP16" s="433"/>
      <c r="AQ16" s="433"/>
      <c r="AR16" s="433"/>
      <c r="AS16" s="433"/>
      <c r="AT16" s="433"/>
      <c r="AU16" s="433"/>
      <c r="AV16" s="433"/>
      <c r="AW16" s="433"/>
      <c r="AX16" s="433"/>
      <c r="AY16" s="433"/>
      <c r="AZ16" s="433"/>
      <c r="BA16" s="433"/>
      <c r="BB16" s="433"/>
      <c r="BC16" s="433"/>
      <c r="BD16" s="433"/>
      <c r="BE16" s="433"/>
      <c r="BF16" s="433"/>
      <c r="BG16" s="433"/>
      <c r="BH16" s="433"/>
      <c r="BI16" s="433"/>
      <c r="BJ16" s="433"/>
      <c r="BK16" s="433"/>
      <c r="BL16" s="433"/>
      <c r="BM16" s="433"/>
      <c r="BN16" s="433"/>
      <c r="BO16" s="433"/>
      <c r="BP16" s="433"/>
      <c r="BQ16" s="433"/>
      <c r="BR16" s="433"/>
      <c r="BS16" s="433"/>
      <c r="BT16" s="433"/>
      <c r="BU16" s="433"/>
      <c r="BV16" s="433"/>
      <c r="BW16" s="433"/>
      <c r="BX16" s="433"/>
      <c r="BY16" s="433"/>
      <c r="BZ16" s="433"/>
      <c r="CA16" s="433"/>
      <c r="CB16" s="433"/>
      <c r="CC16" s="433"/>
      <c r="CD16" s="433"/>
      <c r="CE16" s="433"/>
      <c r="CF16" s="433"/>
      <c r="CG16" s="433"/>
      <c r="CH16" s="433"/>
      <c r="CI16" s="433"/>
      <c r="CJ16" s="433"/>
      <c r="CK16" s="433"/>
      <c r="CL16" s="433"/>
      <c r="CM16" s="433"/>
      <c r="CN16" s="433"/>
      <c r="CO16" s="433"/>
      <c r="CP16" s="433"/>
      <c r="CQ16" s="433"/>
      <c r="CR16" s="433"/>
      <c r="CS16" s="433"/>
      <c r="CT16" s="433"/>
      <c r="CU16" s="433"/>
      <c r="CV16" s="433"/>
      <c r="CW16" s="433"/>
      <c r="CX16" s="433"/>
      <c r="CY16" s="433"/>
      <c r="CZ16" s="433"/>
      <c r="DA16" s="433"/>
      <c r="DB16" s="433"/>
      <c r="DC16" s="433"/>
      <c r="DD16" s="433"/>
      <c r="DE16" s="433"/>
      <c r="DF16" s="433"/>
      <c r="DG16" s="433"/>
      <c r="DH16" s="433"/>
      <c r="DI16" s="433"/>
      <c r="DJ16" s="433"/>
      <c r="DK16" s="433"/>
      <c r="DL16" s="433"/>
      <c r="DM16" s="433"/>
      <c r="DN16" s="433"/>
      <c r="DO16" s="433"/>
      <c r="DP16" s="433"/>
      <c r="DQ16" s="433"/>
      <c r="DR16" s="433"/>
      <c r="DS16" s="433"/>
      <c r="DT16" s="433"/>
      <c r="DU16" s="433"/>
      <c r="DV16" s="433"/>
      <c r="DW16" s="433"/>
    </row>
    <row r="17" spans="1:127" ht="14.25" customHeight="1" x14ac:dyDescent="0.25">
      <c r="A17" s="426" t="s">
        <v>224</v>
      </c>
      <c r="B17" s="427">
        <v>73.5</v>
      </c>
      <c r="C17" s="428" t="s">
        <v>312</v>
      </c>
      <c r="D17" s="425"/>
      <c r="E17" s="434"/>
      <c r="F17" s="435"/>
      <c r="G17" s="436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33"/>
      <c r="T17" s="433"/>
      <c r="U17" s="433"/>
      <c r="V17" s="433"/>
      <c r="W17" s="433"/>
      <c r="X17" s="433"/>
      <c r="Y17" s="433"/>
      <c r="Z17" s="433"/>
      <c r="AA17" s="433"/>
      <c r="AB17" s="433"/>
      <c r="AC17" s="433"/>
      <c r="AD17" s="433"/>
      <c r="AE17" s="433"/>
      <c r="AF17" s="433"/>
      <c r="AG17" s="433"/>
      <c r="AH17" s="433"/>
      <c r="AI17" s="433"/>
      <c r="AJ17" s="433"/>
      <c r="AK17" s="433"/>
      <c r="AL17" s="433"/>
      <c r="AM17" s="433"/>
      <c r="AN17" s="433"/>
      <c r="AO17" s="433"/>
      <c r="AP17" s="433"/>
      <c r="AQ17" s="433"/>
      <c r="AR17" s="433"/>
      <c r="AS17" s="433"/>
      <c r="AT17" s="433"/>
      <c r="AU17" s="433"/>
      <c r="AV17" s="433"/>
      <c r="AW17" s="433"/>
      <c r="AX17" s="433"/>
      <c r="AY17" s="433"/>
      <c r="AZ17" s="433"/>
      <c r="BA17" s="433"/>
      <c r="BB17" s="433"/>
      <c r="BC17" s="433"/>
      <c r="BD17" s="433"/>
      <c r="BE17" s="433"/>
      <c r="BF17" s="433"/>
      <c r="BG17" s="433"/>
      <c r="BH17" s="433"/>
      <c r="BI17" s="433"/>
      <c r="BJ17" s="433"/>
      <c r="BK17" s="433"/>
      <c r="BL17" s="433"/>
      <c r="BM17" s="433"/>
      <c r="BN17" s="433"/>
      <c r="BO17" s="433"/>
      <c r="BP17" s="433"/>
      <c r="BQ17" s="433"/>
      <c r="BR17" s="433"/>
      <c r="BS17" s="433"/>
      <c r="BT17" s="433"/>
      <c r="BU17" s="433"/>
      <c r="BV17" s="433"/>
      <c r="BW17" s="433"/>
      <c r="BX17" s="433"/>
      <c r="BY17" s="433"/>
      <c r="BZ17" s="433"/>
      <c r="CA17" s="433"/>
      <c r="CB17" s="433"/>
      <c r="CC17" s="433"/>
      <c r="CD17" s="433"/>
      <c r="CE17" s="433"/>
      <c r="CF17" s="433"/>
      <c r="CG17" s="433"/>
      <c r="CH17" s="433"/>
      <c r="CI17" s="433"/>
      <c r="CJ17" s="433"/>
      <c r="CK17" s="433"/>
      <c r="CL17" s="433"/>
      <c r="CM17" s="433"/>
      <c r="CN17" s="433"/>
      <c r="CO17" s="433"/>
      <c r="CP17" s="433"/>
      <c r="CQ17" s="433"/>
      <c r="CR17" s="433"/>
      <c r="CS17" s="433"/>
      <c r="CT17" s="433"/>
      <c r="CU17" s="433"/>
      <c r="CV17" s="433"/>
      <c r="CW17" s="433"/>
      <c r="CX17" s="433"/>
      <c r="CY17" s="433"/>
      <c r="CZ17" s="433"/>
      <c r="DA17" s="433"/>
      <c r="DB17" s="433"/>
      <c r="DC17" s="433"/>
      <c r="DD17" s="433"/>
      <c r="DE17" s="433"/>
      <c r="DF17" s="433"/>
      <c r="DG17" s="433"/>
      <c r="DH17" s="433"/>
      <c r="DI17" s="433"/>
      <c r="DJ17" s="433"/>
      <c r="DK17" s="433"/>
      <c r="DL17" s="433"/>
      <c r="DM17" s="433"/>
      <c r="DN17" s="433"/>
      <c r="DO17" s="433"/>
      <c r="DP17" s="433"/>
      <c r="DQ17" s="433"/>
      <c r="DR17" s="433"/>
      <c r="DS17" s="433"/>
      <c r="DT17" s="433"/>
      <c r="DU17" s="433"/>
      <c r="DV17" s="433"/>
      <c r="DW17" s="433"/>
    </row>
    <row r="18" spans="1:127" ht="14.25" customHeight="1" x14ac:dyDescent="0.25">
      <c r="A18" s="426" t="s">
        <v>226</v>
      </c>
      <c r="B18" s="427">
        <v>114.8</v>
      </c>
      <c r="C18" s="428" t="s">
        <v>312</v>
      </c>
      <c r="D18" s="425"/>
      <c r="E18" s="434"/>
      <c r="F18" s="435"/>
      <c r="G18" s="436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33"/>
      <c r="T18" s="433"/>
      <c r="U18" s="433"/>
      <c r="V18" s="433"/>
      <c r="W18" s="433"/>
      <c r="X18" s="433"/>
      <c r="Y18" s="433"/>
      <c r="Z18" s="433"/>
      <c r="AA18" s="433"/>
      <c r="AB18" s="433"/>
      <c r="AC18" s="433"/>
      <c r="AD18" s="433"/>
      <c r="AE18" s="433"/>
      <c r="AF18" s="433"/>
      <c r="AG18" s="433"/>
      <c r="AH18" s="433"/>
      <c r="AI18" s="433"/>
      <c r="AJ18" s="433"/>
      <c r="AK18" s="433"/>
      <c r="AL18" s="433"/>
      <c r="AM18" s="433"/>
      <c r="AN18" s="433"/>
      <c r="AO18" s="433"/>
      <c r="AP18" s="433"/>
      <c r="AQ18" s="433"/>
      <c r="AR18" s="433"/>
      <c r="AS18" s="433"/>
      <c r="AT18" s="433"/>
      <c r="AU18" s="433"/>
      <c r="AV18" s="433"/>
      <c r="AW18" s="433"/>
      <c r="AX18" s="433"/>
      <c r="AY18" s="433"/>
      <c r="AZ18" s="433"/>
      <c r="BA18" s="433"/>
      <c r="BB18" s="433"/>
      <c r="BC18" s="433"/>
      <c r="BD18" s="433"/>
      <c r="BE18" s="433"/>
      <c r="BF18" s="433"/>
      <c r="BG18" s="433"/>
      <c r="BH18" s="433"/>
      <c r="BI18" s="433"/>
      <c r="BJ18" s="433"/>
      <c r="BK18" s="433"/>
      <c r="BL18" s="433"/>
      <c r="BM18" s="433"/>
      <c r="BN18" s="433"/>
      <c r="BO18" s="433"/>
      <c r="BP18" s="433"/>
      <c r="BQ18" s="433"/>
      <c r="BR18" s="433"/>
      <c r="BS18" s="433"/>
      <c r="BT18" s="433"/>
      <c r="BU18" s="433"/>
      <c r="BV18" s="433"/>
      <c r="BW18" s="433"/>
      <c r="BX18" s="433"/>
      <c r="BY18" s="433"/>
      <c r="BZ18" s="433"/>
      <c r="CA18" s="433"/>
      <c r="CB18" s="433"/>
      <c r="CC18" s="433"/>
      <c r="CD18" s="433"/>
      <c r="CE18" s="433"/>
      <c r="CF18" s="433"/>
      <c r="CG18" s="433"/>
      <c r="CH18" s="433"/>
      <c r="CI18" s="433"/>
      <c r="CJ18" s="433"/>
      <c r="CK18" s="433"/>
      <c r="CL18" s="433"/>
      <c r="CM18" s="433"/>
      <c r="CN18" s="433"/>
      <c r="CO18" s="433"/>
      <c r="CP18" s="433"/>
      <c r="CQ18" s="433"/>
      <c r="CR18" s="433"/>
      <c r="CS18" s="433"/>
      <c r="CT18" s="433"/>
      <c r="CU18" s="433"/>
      <c r="CV18" s="433"/>
      <c r="CW18" s="433"/>
      <c r="CX18" s="433"/>
      <c r="CY18" s="433"/>
      <c r="CZ18" s="433"/>
      <c r="DA18" s="433"/>
      <c r="DB18" s="433"/>
      <c r="DC18" s="433"/>
      <c r="DD18" s="433"/>
      <c r="DE18" s="433"/>
      <c r="DF18" s="433"/>
      <c r="DG18" s="433"/>
      <c r="DH18" s="433"/>
      <c r="DI18" s="433"/>
      <c r="DJ18" s="433"/>
      <c r="DK18" s="433"/>
      <c r="DL18" s="433"/>
      <c r="DM18" s="433"/>
      <c r="DN18" s="433"/>
      <c r="DO18" s="433"/>
      <c r="DP18" s="433"/>
      <c r="DQ18" s="433"/>
      <c r="DR18" s="433"/>
      <c r="DS18" s="433"/>
      <c r="DT18" s="433"/>
      <c r="DU18" s="433"/>
      <c r="DV18" s="433"/>
      <c r="DW18" s="433"/>
    </row>
    <row r="19" spans="1:127" ht="14.25" customHeight="1" x14ac:dyDescent="0.25">
      <c r="A19" s="426" t="s">
        <v>228</v>
      </c>
      <c r="B19" s="427">
        <v>105.5</v>
      </c>
      <c r="C19" s="428" t="s">
        <v>312</v>
      </c>
      <c r="D19" s="425"/>
      <c r="E19" s="434"/>
      <c r="F19" s="435"/>
      <c r="G19" s="436"/>
      <c r="H19" s="421"/>
      <c r="I19" s="421"/>
      <c r="J19" s="421"/>
      <c r="K19" s="421"/>
      <c r="L19" s="421"/>
      <c r="M19" s="421"/>
      <c r="N19" s="421"/>
      <c r="O19" s="421"/>
      <c r="P19" s="421"/>
      <c r="Q19" s="421"/>
      <c r="R19" s="421"/>
      <c r="S19" s="433"/>
      <c r="T19" s="433"/>
      <c r="U19" s="433"/>
      <c r="V19" s="433"/>
      <c r="W19" s="433"/>
      <c r="X19" s="433"/>
      <c r="Y19" s="433"/>
      <c r="Z19" s="433"/>
      <c r="AA19" s="433"/>
      <c r="AB19" s="433"/>
      <c r="AC19" s="433"/>
      <c r="AD19" s="433"/>
      <c r="AE19" s="433"/>
      <c r="AF19" s="433"/>
      <c r="AG19" s="433"/>
      <c r="AH19" s="433"/>
      <c r="AI19" s="433"/>
      <c r="AJ19" s="433"/>
      <c r="AK19" s="433"/>
      <c r="AL19" s="433"/>
      <c r="AM19" s="433"/>
      <c r="AN19" s="433"/>
      <c r="AO19" s="433"/>
      <c r="AP19" s="433"/>
      <c r="AQ19" s="433"/>
      <c r="AR19" s="433"/>
      <c r="AS19" s="433"/>
      <c r="AT19" s="433"/>
      <c r="AU19" s="433"/>
      <c r="AV19" s="433"/>
      <c r="AW19" s="433"/>
      <c r="AX19" s="433"/>
      <c r="AY19" s="433"/>
      <c r="AZ19" s="433"/>
      <c r="BA19" s="433"/>
      <c r="BB19" s="433"/>
      <c r="BC19" s="433"/>
      <c r="BD19" s="433"/>
      <c r="BE19" s="433"/>
      <c r="BF19" s="433"/>
      <c r="BG19" s="433"/>
      <c r="BH19" s="433"/>
      <c r="BI19" s="433"/>
      <c r="BJ19" s="433"/>
      <c r="BK19" s="433"/>
      <c r="BL19" s="433"/>
      <c r="BM19" s="433"/>
      <c r="BN19" s="433"/>
      <c r="BO19" s="433"/>
      <c r="BP19" s="433"/>
      <c r="BQ19" s="433"/>
      <c r="BR19" s="433"/>
      <c r="BS19" s="433"/>
      <c r="BT19" s="433"/>
      <c r="BU19" s="433"/>
      <c r="BV19" s="433"/>
      <c r="BW19" s="433"/>
      <c r="BX19" s="433"/>
      <c r="BY19" s="433"/>
      <c r="BZ19" s="433"/>
      <c r="CA19" s="433"/>
      <c r="CB19" s="433"/>
      <c r="CC19" s="433"/>
      <c r="CD19" s="433"/>
      <c r="CE19" s="433"/>
      <c r="CF19" s="433"/>
      <c r="CG19" s="433"/>
      <c r="CH19" s="433"/>
      <c r="CI19" s="433"/>
      <c r="CJ19" s="433"/>
      <c r="CK19" s="433"/>
      <c r="CL19" s="433"/>
      <c r="CM19" s="433"/>
      <c r="CN19" s="433"/>
      <c r="CO19" s="433"/>
      <c r="CP19" s="433"/>
      <c r="CQ19" s="433"/>
      <c r="CR19" s="433"/>
      <c r="CS19" s="433"/>
      <c r="CT19" s="433"/>
      <c r="CU19" s="433"/>
      <c r="CV19" s="433"/>
      <c r="CW19" s="433"/>
      <c r="CX19" s="433"/>
      <c r="CY19" s="433"/>
      <c r="CZ19" s="433"/>
      <c r="DA19" s="433"/>
      <c r="DB19" s="433"/>
      <c r="DC19" s="433"/>
      <c r="DD19" s="433"/>
      <c r="DE19" s="433"/>
      <c r="DF19" s="433"/>
      <c r="DG19" s="433"/>
      <c r="DH19" s="433"/>
      <c r="DI19" s="433"/>
      <c r="DJ19" s="433"/>
      <c r="DK19" s="433"/>
      <c r="DL19" s="433"/>
      <c r="DM19" s="433"/>
      <c r="DN19" s="433"/>
      <c r="DO19" s="433"/>
      <c r="DP19" s="433"/>
      <c r="DQ19" s="433"/>
      <c r="DR19" s="433"/>
      <c r="DS19" s="433"/>
      <c r="DT19" s="433"/>
      <c r="DU19" s="433"/>
      <c r="DV19" s="433"/>
      <c r="DW19" s="433"/>
    </row>
    <row r="20" spans="1:127" ht="15.75" customHeight="1" x14ac:dyDescent="0.25">
      <c r="A20" s="426"/>
      <c r="B20" s="420"/>
      <c r="C20" s="425"/>
      <c r="D20" s="425"/>
      <c r="E20" s="434"/>
      <c r="F20" s="435"/>
      <c r="G20" s="436"/>
      <c r="H20" s="419"/>
      <c r="I20" s="419"/>
      <c r="J20" s="419"/>
      <c r="K20" s="419"/>
      <c r="L20" s="419"/>
      <c r="M20" s="419"/>
      <c r="N20" s="419"/>
      <c r="O20" s="419"/>
      <c r="P20" s="419"/>
    </row>
    <row r="21" spans="1:127" ht="15.75" customHeight="1" x14ac:dyDescent="0.25">
      <c r="A21" s="419"/>
      <c r="B21" s="419"/>
      <c r="C21" s="425"/>
      <c r="D21" s="425"/>
      <c r="E21" s="441" t="s">
        <v>372</v>
      </c>
      <c r="F21" s="420"/>
      <c r="G21" s="442">
        <f t="shared" ref="G21:AL21" si="0">SUM(G5:G20)</f>
        <v>0</v>
      </c>
      <c r="H21" s="442">
        <f t="shared" si="0"/>
        <v>0</v>
      </c>
      <c r="I21" s="442">
        <f t="shared" si="0"/>
        <v>0</v>
      </c>
      <c r="J21" s="442">
        <f t="shared" si="0"/>
        <v>0</v>
      </c>
      <c r="K21" s="442">
        <f t="shared" si="0"/>
        <v>0</v>
      </c>
      <c r="L21" s="442">
        <f t="shared" si="0"/>
        <v>0</v>
      </c>
      <c r="M21" s="442">
        <f t="shared" si="0"/>
        <v>0</v>
      </c>
      <c r="N21" s="442">
        <f t="shared" si="0"/>
        <v>0</v>
      </c>
      <c r="O21" s="442">
        <f t="shared" si="0"/>
        <v>0</v>
      </c>
      <c r="P21" s="442">
        <f t="shared" si="0"/>
        <v>0</v>
      </c>
      <c r="Q21" s="442">
        <f t="shared" si="0"/>
        <v>0</v>
      </c>
      <c r="R21" s="442">
        <f t="shared" si="0"/>
        <v>0</v>
      </c>
      <c r="S21" s="442">
        <f t="shared" si="0"/>
        <v>0</v>
      </c>
      <c r="T21" s="442">
        <f t="shared" si="0"/>
        <v>0</v>
      </c>
      <c r="U21" s="442">
        <f t="shared" si="0"/>
        <v>0</v>
      </c>
      <c r="V21" s="442">
        <f t="shared" si="0"/>
        <v>0</v>
      </c>
      <c r="W21" s="442">
        <f t="shared" si="0"/>
        <v>0</v>
      </c>
      <c r="X21" s="442">
        <f t="shared" si="0"/>
        <v>0</v>
      </c>
      <c r="Y21" s="442">
        <f t="shared" si="0"/>
        <v>0</v>
      </c>
      <c r="Z21" s="442">
        <f t="shared" si="0"/>
        <v>0</v>
      </c>
      <c r="AA21" s="442">
        <f t="shared" si="0"/>
        <v>0</v>
      </c>
      <c r="AB21" s="442">
        <f t="shared" si="0"/>
        <v>0</v>
      </c>
      <c r="AC21" s="442">
        <f t="shared" si="0"/>
        <v>0</v>
      </c>
      <c r="AD21" s="442">
        <f t="shared" si="0"/>
        <v>0</v>
      </c>
      <c r="AE21" s="442">
        <f t="shared" si="0"/>
        <v>0</v>
      </c>
      <c r="AF21" s="442">
        <f t="shared" si="0"/>
        <v>0</v>
      </c>
      <c r="AG21" s="442">
        <f t="shared" si="0"/>
        <v>0</v>
      </c>
      <c r="AH21" s="442">
        <f t="shared" si="0"/>
        <v>0</v>
      </c>
      <c r="AI21" s="442">
        <f t="shared" si="0"/>
        <v>0</v>
      </c>
      <c r="AJ21" s="442">
        <f t="shared" si="0"/>
        <v>0</v>
      </c>
      <c r="AK21" s="442">
        <f t="shared" si="0"/>
        <v>0</v>
      </c>
      <c r="AL21" s="442">
        <f t="shared" si="0"/>
        <v>0</v>
      </c>
      <c r="AM21" s="442">
        <f t="shared" ref="AM21:BR21" si="1">SUM(AM5:AM20)</f>
        <v>0</v>
      </c>
      <c r="AN21" s="442">
        <f t="shared" si="1"/>
        <v>0</v>
      </c>
      <c r="AO21" s="442">
        <f t="shared" si="1"/>
        <v>0</v>
      </c>
      <c r="AP21" s="442">
        <f t="shared" si="1"/>
        <v>0</v>
      </c>
      <c r="AQ21" s="442">
        <f t="shared" si="1"/>
        <v>0</v>
      </c>
      <c r="AR21" s="442">
        <f t="shared" si="1"/>
        <v>0</v>
      </c>
      <c r="AS21" s="442">
        <f t="shared" si="1"/>
        <v>0</v>
      </c>
      <c r="AT21" s="442">
        <f t="shared" si="1"/>
        <v>0</v>
      </c>
      <c r="AU21" s="442">
        <f t="shared" si="1"/>
        <v>0</v>
      </c>
      <c r="AV21" s="442">
        <f t="shared" si="1"/>
        <v>0</v>
      </c>
      <c r="AW21" s="442">
        <f t="shared" si="1"/>
        <v>0</v>
      </c>
      <c r="AX21" s="442">
        <f t="shared" si="1"/>
        <v>0</v>
      </c>
      <c r="AY21" s="442">
        <f t="shared" si="1"/>
        <v>0</v>
      </c>
      <c r="AZ21" s="442">
        <f t="shared" si="1"/>
        <v>0</v>
      </c>
      <c r="BA21" s="442">
        <f t="shared" si="1"/>
        <v>0</v>
      </c>
      <c r="BB21" s="442">
        <f t="shared" si="1"/>
        <v>0</v>
      </c>
      <c r="BC21" s="442">
        <f t="shared" si="1"/>
        <v>0</v>
      </c>
      <c r="BD21" s="442">
        <f t="shared" si="1"/>
        <v>0</v>
      </c>
      <c r="BE21" s="442">
        <f t="shared" si="1"/>
        <v>0</v>
      </c>
      <c r="BF21" s="442">
        <f t="shared" si="1"/>
        <v>0</v>
      </c>
      <c r="BG21" s="442">
        <f t="shared" si="1"/>
        <v>0</v>
      </c>
      <c r="BH21" s="442">
        <f t="shared" si="1"/>
        <v>0</v>
      </c>
      <c r="BI21" s="442">
        <f t="shared" si="1"/>
        <v>0</v>
      </c>
      <c r="BJ21" s="442">
        <f t="shared" si="1"/>
        <v>0</v>
      </c>
      <c r="BK21" s="442">
        <f t="shared" si="1"/>
        <v>0</v>
      </c>
      <c r="BL21" s="442">
        <f t="shared" si="1"/>
        <v>0</v>
      </c>
      <c r="BM21" s="442">
        <f t="shared" si="1"/>
        <v>0</v>
      </c>
      <c r="BN21" s="442">
        <f t="shared" si="1"/>
        <v>0</v>
      </c>
      <c r="BO21" s="442">
        <f t="shared" si="1"/>
        <v>0</v>
      </c>
      <c r="BP21" s="442">
        <f t="shared" si="1"/>
        <v>0</v>
      </c>
      <c r="BQ21" s="442">
        <f t="shared" si="1"/>
        <v>0</v>
      </c>
      <c r="BR21" s="442">
        <f t="shared" si="1"/>
        <v>0</v>
      </c>
      <c r="BS21" s="442">
        <f t="shared" ref="BS21:CX21" si="2">SUM(BS5:BS20)</f>
        <v>0</v>
      </c>
      <c r="BT21" s="442">
        <f t="shared" si="2"/>
        <v>0</v>
      </c>
      <c r="BU21" s="442">
        <f t="shared" si="2"/>
        <v>0</v>
      </c>
      <c r="BV21" s="442">
        <f t="shared" si="2"/>
        <v>0</v>
      </c>
      <c r="BW21" s="442">
        <f t="shared" si="2"/>
        <v>0</v>
      </c>
      <c r="BX21" s="442">
        <f t="shared" si="2"/>
        <v>0</v>
      </c>
      <c r="BY21" s="442">
        <f t="shared" si="2"/>
        <v>0</v>
      </c>
      <c r="BZ21" s="442">
        <f t="shared" si="2"/>
        <v>0</v>
      </c>
      <c r="CA21" s="442">
        <f t="shared" si="2"/>
        <v>0</v>
      </c>
      <c r="CB21" s="442">
        <f t="shared" si="2"/>
        <v>0</v>
      </c>
      <c r="CC21" s="442">
        <f t="shared" si="2"/>
        <v>0</v>
      </c>
      <c r="CD21" s="442">
        <f t="shared" si="2"/>
        <v>0</v>
      </c>
      <c r="CE21" s="442">
        <f t="shared" si="2"/>
        <v>0</v>
      </c>
      <c r="CF21" s="442">
        <f t="shared" si="2"/>
        <v>0</v>
      </c>
      <c r="CG21" s="442">
        <f t="shared" si="2"/>
        <v>0</v>
      </c>
      <c r="CH21" s="442">
        <f t="shared" si="2"/>
        <v>0</v>
      </c>
      <c r="CI21" s="442">
        <f t="shared" si="2"/>
        <v>0</v>
      </c>
      <c r="CJ21" s="442">
        <f t="shared" si="2"/>
        <v>0</v>
      </c>
      <c r="CK21" s="442">
        <f t="shared" si="2"/>
        <v>0</v>
      </c>
      <c r="CL21" s="442">
        <f t="shared" si="2"/>
        <v>0</v>
      </c>
      <c r="CM21" s="442">
        <f t="shared" si="2"/>
        <v>0</v>
      </c>
      <c r="CN21" s="442">
        <f t="shared" si="2"/>
        <v>0</v>
      </c>
      <c r="CO21" s="442">
        <f t="shared" si="2"/>
        <v>0</v>
      </c>
      <c r="CP21" s="442">
        <f t="shared" si="2"/>
        <v>0</v>
      </c>
      <c r="CQ21" s="442">
        <f t="shared" si="2"/>
        <v>0</v>
      </c>
      <c r="CR21" s="442">
        <f t="shared" si="2"/>
        <v>0</v>
      </c>
      <c r="CS21" s="442">
        <f t="shared" si="2"/>
        <v>0</v>
      </c>
      <c r="CT21" s="442">
        <f t="shared" si="2"/>
        <v>0</v>
      </c>
      <c r="CU21" s="442">
        <f t="shared" si="2"/>
        <v>0</v>
      </c>
      <c r="CV21" s="442">
        <f t="shared" si="2"/>
        <v>0</v>
      </c>
      <c r="CW21" s="442">
        <f t="shared" si="2"/>
        <v>0</v>
      </c>
      <c r="CX21" s="442">
        <f t="shared" si="2"/>
        <v>0</v>
      </c>
      <c r="CY21" s="442">
        <f t="shared" ref="CY21:DW21" si="3">SUM(CY5:CY20)</f>
        <v>0</v>
      </c>
      <c r="CZ21" s="442">
        <f t="shared" si="3"/>
        <v>0</v>
      </c>
      <c r="DA21" s="442">
        <f t="shared" si="3"/>
        <v>0</v>
      </c>
      <c r="DB21" s="442">
        <f t="shared" si="3"/>
        <v>0</v>
      </c>
      <c r="DC21" s="442">
        <f t="shared" si="3"/>
        <v>0</v>
      </c>
      <c r="DD21" s="442">
        <f t="shared" si="3"/>
        <v>0</v>
      </c>
      <c r="DE21" s="442">
        <f t="shared" si="3"/>
        <v>0</v>
      </c>
      <c r="DF21" s="442">
        <f t="shared" si="3"/>
        <v>0</v>
      </c>
      <c r="DG21" s="442">
        <f t="shared" si="3"/>
        <v>0</v>
      </c>
      <c r="DH21" s="442">
        <f t="shared" si="3"/>
        <v>0</v>
      </c>
      <c r="DI21" s="442">
        <f t="shared" si="3"/>
        <v>0</v>
      </c>
      <c r="DJ21" s="442">
        <f t="shared" si="3"/>
        <v>0</v>
      </c>
      <c r="DK21" s="442">
        <f t="shared" si="3"/>
        <v>0</v>
      </c>
      <c r="DL21" s="442">
        <f t="shared" si="3"/>
        <v>0</v>
      </c>
      <c r="DM21" s="442">
        <f t="shared" si="3"/>
        <v>0</v>
      </c>
      <c r="DN21" s="442">
        <f t="shared" si="3"/>
        <v>0</v>
      </c>
      <c r="DO21" s="442">
        <f t="shared" si="3"/>
        <v>0</v>
      </c>
      <c r="DP21" s="442">
        <f t="shared" si="3"/>
        <v>0</v>
      </c>
      <c r="DQ21" s="442">
        <f t="shared" si="3"/>
        <v>0</v>
      </c>
      <c r="DR21" s="442">
        <f t="shared" si="3"/>
        <v>0</v>
      </c>
      <c r="DS21" s="442">
        <f t="shared" si="3"/>
        <v>0</v>
      </c>
      <c r="DT21" s="442">
        <f t="shared" si="3"/>
        <v>0</v>
      </c>
      <c r="DU21" s="442">
        <f t="shared" si="3"/>
        <v>0</v>
      </c>
      <c r="DV21" s="442">
        <f t="shared" si="3"/>
        <v>0</v>
      </c>
      <c r="DW21" s="442">
        <f t="shared" si="3"/>
        <v>0</v>
      </c>
    </row>
    <row r="22" spans="1:127" ht="15.75" customHeight="1" x14ac:dyDescent="0.25">
      <c r="A22" s="419"/>
      <c r="B22" s="419"/>
      <c r="C22" s="425"/>
      <c r="D22" s="425"/>
      <c r="E22" s="419"/>
      <c r="F22" s="420"/>
      <c r="G22" s="436"/>
      <c r="H22" s="419"/>
      <c r="I22" s="419"/>
      <c r="J22" s="419"/>
      <c r="K22" s="419"/>
      <c r="L22" s="419"/>
      <c r="M22" s="419"/>
      <c r="N22" s="419"/>
      <c r="O22" s="419"/>
      <c r="P22" s="419"/>
    </row>
    <row r="23" spans="1:127" ht="15.75" customHeight="1" x14ac:dyDescent="0.25">
      <c r="A23" s="419"/>
      <c r="B23" s="419"/>
      <c r="C23" s="425"/>
      <c r="D23" s="425"/>
      <c r="E23" s="441" t="s">
        <v>373</v>
      </c>
      <c r="F23" s="420"/>
      <c r="G23" s="443"/>
      <c r="H23" s="443">
        <f t="shared" ref="H23:AM23" si="4">H21*1.2</f>
        <v>0</v>
      </c>
      <c r="I23" s="443">
        <f t="shared" si="4"/>
        <v>0</v>
      </c>
      <c r="J23" s="443">
        <f t="shared" si="4"/>
        <v>0</v>
      </c>
      <c r="K23" s="443">
        <f t="shared" si="4"/>
        <v>0</v>
      </c>
      <c r="L23" s="443">
        <f t="shared" si="4"/>
        <v>0</v>
      </c>
      <c r="M23" s="443">
        <f t="shared" si="4"/>
        <v>0</v>
      </c>
      <c r="N23" s="443">
        <f t="shared" si="4"/>
        <v>0</v>
      </c>
      <c r="O23" s="443">
        <f t="shared" si="4"/>
        <v>0</v>
      </c>
      <c r="P23" s="443">
        <f t="shared" si="4"/>
        <v>0</v>
      </c>
      <c r="Q23" s="443">
        <f t="shared" si="4"/>
        <v>0</v>
      </c>
      <c r="R23" s="443">
        <f t="shared" si="4"/>
        <v>0</v>
      </c>
      <c r="S23" s="443">
        <f t="shared" si="4"/>
        <v>0</v>
      </c>
      <c r="T23" s="443">
        <f t="shared" si="4"/>
        <v>0</v>
      </c>
      <c r="U23" s="443">
        <f t="shared" si="4"/>
        <v>0</v>
      </c>
      <c r="V23" s="443">
        <f t="shared" si="4"/>
        <v>0</v>
      </c>
      <c r="W23" s="443">
        <f t="shared" si="4"/>
        <v>0</v>
      </c>
      <c r="X23" s="443">
        <f t="shared" si="4"/>
        <v>0</v>
      </c>
      <c r="Y23" s="443">
        <f t="shared" si="4"/>
        <v>0</v>
      </c>
      <c r="Z23" s="443">
        <f t="shared" si="4"/>
        <v>0</v>
      </c>
      <c r="AA23" s="443">
        <f t="shared" si="4"/>
        <v>0</v>
      </c>
      <c r="AB23" s="443">
        <f t="shared" si="4"/>
        <v>0</v>
      </c>
      <c r="AC23" s="443">
        <f t="shared" si="4"/>
        <v>0</v>
      </c>
      <c r="AD23" s="443">
        <f t="shared" si="4"/>
        <v>0</v>
      </c>
      <c r="AE23" s="443">
        <f t="shared" si="4"/>
        <v>0</v>
      </c>
      <c r="AF23" s="443">
        <f t="shared" si="4"/>
        <v>0</v>
      </c>
      <c r="AG23" s="443">
        <f t="shared" si="4"/>
        <v>0</v>
      </c>
      <c r="AH23" s="443">
        <f t="shared" si="4"/>
        <v>0</v>
      </c>
      <c r="AI23" s="443">
        <f t="shared" si="4"/>
        <v>0</v>
      </c>
      <c r="AJ23" s="443">
        <f t="shared" si="4"/>
        <v>0</v>
      </c>
      <c r="AK23" s="443">
        <f t="shared" si="4"/>
        <v>0</v>
      </c>
      <c r="AL23" s="443">
        <f t="shared" si="4"/>
        <v>0</v>
      </c>
      <c r="AM23" s="443">
        <f t="shared" si="4"/>
        <v>0</v>
      </c>
      <c r="AN23" s="443">
        <f t="shared" ref="AN23:BS23" si="5">AN21*1.2</f>
        <v>0</v>
      </c>
      <c r="AO23" s="443">
        <f t="shared" si="5"/>
        <v>0</v>
      </c>
      <c r="AP23" s="443">
        <f t="shared" si="5"/>
        <v>0</v>
      </c>
      <c r="AQ23" s="443">
        <f t="shared" si="5"/>
        <v>0</v>
      </c>
      <c r="AR23" s="443">
        <f t="shared" si="5"/>
        <v>0</v>
      </c>
      <c r="AS23" s="443">
        <f t="shared" si="5"/>
        <v>0</v>
      </c>
      <c r="AT23" s="443">
        <f t="shared" si="5"/>
        <v>0</v>
      </c>
      <c r="AU23" s="443">
        <f t="shared" si="5"/>
        <v>0</v>
      </c>
      <c r="AV23" s="443">
        <f t="shared" si="5"/>
        <v>0</v>
      </c>
      <c r="AW23" s="443">
        <f t="shared" si="5"/>
        <v>0</v>
      </c>
      <c r="AX23" s="443">
        <f t="shared" si="5"/>
        <v>0</v>
      </c>
      <c r="AY23" s="443">
        <f t="shared" si="5"/>
        <v>0</v>
      </c>
      <c r="AZ23" s="443">
        <f t="shared" si="5"/>
        <v>0</v>
      </c>
      <c r="BA23" s="443">
        <f t="shared" si="5"/>
        <v>0</v>
      </c>
      <c r="BB23" s="443">
        <f t="shared" si="5"/>
        <v>0</v>
      </c>
      <c r="BC23" s="443">
        <f t="shared" si="5"/>
        <v>0</v>
      </c>
      <c r="BD23" s="443">
        <f t="shared" si="5"/>
        <v>0</v>
      </c>
      <c r="BE23" s="443">
        <f t="shared" si="5"/>
        <v>0</v>
      </c>
      <c r="BF23" s="443">
        <f t="shared" si="5"/>
        <v>0</v>
      </c>
      <c r="BG23" s="443">
        <f t="shared" si="5"/>
        <v>0</v>
      </c>
      <c r="BH23" s="443">
        <f t="shared" si="5"/>
        <v>0</v>
      </c>
      <c r="BI23" s="443">
        <f t="shared" si="5"/>
        <v>0</v>
      </c>
      <c r="BJ23" s="443">
        <f t="shared" si="5"/>
        <v>0</v>
      </c>
      <c r="BK23" s="443">
        <f t="shared" si="5"/>
        <v>0</v>
      </c>
      <c r="BL23" s="443">
        <f t="shared" si="5"/>
        <v>0</v>
      </c>
      <c r="BM23" s="443">
        <f t="shared" si="5"/>
        <v>0</v>
      </c>
      <c r="BN23" s="443">
        <f t="shared" si="5"/>
        <v>0</v>
      </c>
      <c r="BO23" s="443">
        <f t="shared" si="5"/>
        <v>0</v>
      </c>
      <c r="BP23" s="443">
        <f t="shared" si="5"/>
        <v>0</v>
      </c>
      <c r="BQ23" s="443">
        <f t="shared" si="5"/>
        <v>0</v>
      </c>
      <c r="BR23" s="443">
        <f t="shared" si="5"/>
        <v>0</v>
      </c>
      <c r="BS23" s="443">
        <f t="shared" si="5"/>
        <v>0</v>
      </c>
      <c r="BT23" s="443">
        <f t="shared" ref="BT23:CY23" si="6">BT21*1.2</f>
        <v>0</v>
      </c>
      <c r="BU23" s="443">
        <f t="shared" si="6"/>
        <v>0</v>
      </c>
      <c r="BV23" s="443">
        <f t="shared" si="6"/>
        <v>0</v>
      </c>
      <c r="BW23" s="443">
        <f t="shared" si="6"/>
        <v>0</v>
      </c>
      <c r="BX23" s="443">
        <f t="shared" si="6"/>
        <v>0</v>
      </c>
      <c r="BY23" s="443">
        <f t="shared" si="6"/>
        <v>0</v>
      </c>
      <c r="BZ23" s="443">
        <f t="shared" si="6"/>
        <v>0</v>
      </c>
      <c r="CA23" s="443">
        <f t="shared" si="6"/>
        <v>0</v>
      </c>
      <c r="CB23" s="443">
        <f t="shared" si="6"/>
        <v>0</v>
      </c>
      <c r="CC23" s="443">
        <f t="shared" si="6"/>
        <v>0</v>
      </c>
      <c r="CD23" s="443">
        <f t="shared" si="6"/>
        <v>0</v>
      </c>
      <c r="CE23" s="443">
        <f t="shared" si="6"/>
        <v>0</v>
      </c>
      <c r="CF23" s="443">
        <f t="shared" si="6"/>
        <v>0</v>
      </c>
      <c r="CG23" s="443">
        <f t="shared" si="6"/>
        <v>0</v>
      </c>
      <c r="CH23" s="443">
        <f t="shared" si="6"/>
        <v>0</v>
      </c>
      <c r="CI23" s="443">
        <f t="shared" si="6"/>
        <v>0</v>
      </c>
      <c r="CJ23" s="443">
        <f t="shared" si="6"/>
        <v>0</v>
      </c>
      <c r="CK23" s="443">
        <f t="shared" si="6"/>
        <v>0</v>
      </c>
      <c r="CL23" s="443">
        <f t="shared" si="6"/>
        <v>0</v>
      </c>
      <c r="CM23" s="443">
        <f t="shared" si="6"/>
        <v>0</v>
      </c>
      <c r="CN23" s="443">
        <f t="shared" si="6"/>
        <v>0</v>
      </c>
      <c r="CO23" s="443">
        <f t="shared" si="6"/>
        <v>0</v>
      </c>
      <c r="CP23" s="443">
        <f t="shared" si="6"/>
        <v>0</v>
      </c>
      <c r="CQ23" s="443">
        <f t="shared" si="6"/>
        <v>0</v>
      </c>
      <c r="CR23" s="443">
        <f t="shared" si="6"/>
        <v>0</v>
      </c>
      <c r="CS23" s="443">
        <f t="shared" si="6"/>
        <v>0</v>
      </c>
      <c r="CT23" s="443">
        <f t="shared" si="6"/>
        <v>0</v>
      </c>
      <c r="CU23" s="443">
        <f t="shared" si="6"/>
        <v>0</v>
      </c>
      <c r="CV23" s="443">
        <f t="shared" si="6"/>
        <v>0</v>
      </c>
      <c r="CW23" s="443">
        <f t="shared" si="6"/>
        <v>0</v>
      </c>
      <c r="CX23" s="443">
        <f t="shared" si="6"/>
        <v>0</v>
      </c>
      <c r="CY23" s="443">
        <f t="shared" si="6"/>
        <v>0</v>
      </c>
      <c r="CZ23" s="443">
        <f t="shared" ref="CZ23:DW23" si="7">CZ21*1.2</f>
        <v>0</v>
      </c>
      <c r="DA23" s="443">
        <f t="shared" si="7"/>
        <v>0</v>
      </c>
      <c r="DB23" s="443">
        <f t="shared" si="7"/>
        <v>0</v>
      </c>
      <c r="DC23" s="443">
        <f t="shared" si="7"/>
        <v>0</v>
      </c>
      <c r="DD23" s="443">
        <f t="shared" si="7"/>
        <v>0</v>
      </c>
      <c r="DE23" s="443">
        <f t="shared" si="7"/>
        <v>0</v>
      </c>
      <c r="DF23" s="443">
        <f t="shared" si="7"/>
        <v>0</v>
      </c>
      <c r="DG23" s="443">
        <f t="shared" si="7"/>
        <v>0</v>
      </c>
      <c r="DH23" s="443">
        <f t="shared" si="7"/>
        <v>0</v>
      </c>
      <c r="DI23" s="443">
        <f t="shared" si="7"/>
        <v>0</v>
      </c>
      <c r="DJ23" s="443">
        <f t="shared" si="7"/>
        <v>0</v>
      </c>
      <c r="DK23" s="443">
        <f t="shared" si="7"/>
        <v>0</v>
      </c>
      <c r="DL23" s="443">
        <f t="shared" si="7"/>
        <v>0</v>
      </c>
      <c r="DM23" s="443">
        <f t="shared" si="7"/>
        <v>0</v>
      </c>
      <c r="DN23" s="443">
        <f t="shared" si="7"/>
        <v>0</v>
      </c>
      <c r="DO23" s="443">
        <f t="shared" si="7"/>
        <v>0</v>
      </c>
      <c r="DP23" s="443">
        <f t="shared" si="7"/>
        <v>0</v>
      </c>
      <c r="DQ23" s="443">
        <f t="shared" si="7"/>
        <v>0</v>
      </c>
      <c r="DR23" s="443">
        <f t="shared" si="7"/>
        <v>0</v>
      </c>
      <c r="DS23" s="443">
        <f t="shared" si="7"/>
        <v>0</v>
      </c>
      <c r="DT23" s="443">
        <f t="shared" si="7"/>
        <v>0</v>
      </c>
      <c r="DU23" s="443">
        <f t="shared" si="7"/>
        <v>0</v>
      </c>
      <c r="DV23" s="443">
        <f t="shared" si="7"/>
        <v>0</v>
      </c>
      <c r="DW23" s="443">
        <f t="shared" si="7"/>
        <v>0</v>
      </c>
    </row>
    <row r="24" spans="1:127" ht="15.75" customHeight="1" x14ac:dyDescent="0.25">
      <c r="C24" s="444"/>
      <c r="D24" s="444"/>
    </row>
    <row r="25" spans="1:127" ht="15.75" customHeight="1" x14ac:dyDescent="0.25">
      <c r="C25" s="444"/>
      <c r="D25" s="444"/>
    </row>
    <row r="26" spans="1:127" ht="15.75" customHeight="1" x14ac:dyDescent="0.25">
      <c r="C26" s="444"/>
      <c r="D26" s="444"/>
    </row>
    <row r="27" spans="1:127" ht="15.75" customHeight="1" x14ac:dyDescent="0.25">
      <c r="C27" s="444"/>
      <c r="D27" s="444"/>
    </row>
    <row r="28" spans="1:127" ht="15.75" customHeight="1" x14ac:dyDescent="0.25">
      <c r="C28" s="444"/>
      <c r="D28" s="444"/>
    </row>
    <row r="29" spans="1:127" ht="15.75" customHeight="1" x14ac:dyDescent="0.25">
      <c r="C29" s="444"/>
      <c r="D29" s="444"/>
    </row>
    <row r="30" spans="1:127" ht="15.75" customHeight="1" x14ac:dyDescent="0.25">
      <c r="C30" s="444"/>
      <c r="D30" s="444"/>
    </row>
    <row r="31" spans="1:127" ht="15.75" customHeight="1" x14ac:dyDescent="0.25">
      <c r="C31" s="444"/>
      <c r="D31" s="444"/>
    </row>
    <row r="32" spans="1:127" ht="15.75" customHeight="1" x14ac:dyDescent="0.25">
      <c r="C32" s="444"/>
      <c r="D32" s="444"/>
    </row>
    <row r="33" spans="3:4" ht="15.75" customHeight="1" x14ac:dyDescent="0.25">
      <c r="C33" s="444"/>
      <c r="D33" s="444"/>
    </row>
    <row r="34" spans="3:4" ht="15.75" customHeight="1" x14ac:dyDescent="0.25">
      <c r="C34" s="444"/>
      <c r="D34" s="444"/>
    </row>
    <row r="35" spans="3:4" ht="15.75" customHeight="1" x14ac:dyDescent="0.25">
      <c r="C35" s="444"/>
      <c r="D35" s="444"/>
    </row>
    <row r="36" spans="3:4" ht="15.75" customHeight="1" x14ac:dyDescent="0.25">
      <c r="C36" s="444"/>
      <c r="D36" s="444"/>
    </row>
    <row r="37" spans="3:4" ht="15.75" customHeight="1" x14ac:dyDescent="0.25">
      <c r="C37" s="444"/>
      <c r="D37" s="444"/>
    </row>
    <row r="38" spans="3:4" ht="15.75" customHeight="1" x14ac:dyDescent="0.25">
      <c r="C38" s="444"/>
      <c r="D38" s="444"/>
    </row>
    <row r="39" spans="3:4" ht="15.75" customHeight="1" x14ac:dyDescent="0.25">
      <c r="C39" s="444"/>
      <c r="D39" s="444"/>
    </row>
    <row r="40" spans="3:4" ht="15.75" customHeight="1" x14ac:dyDescent="0.25">
      <c r="C40" s="444"/>
      <c r="D40" s="444"/>
    </row>
    <row r="41" spans="3:4" ht="15.75" customHeight="1" x14ac:dyDescent="0.25">
      <c r="C41" s="444"/>
      <c r="D41" s="444"/>
    </row>
    <row r="42" spans="3:4" ht="15.75" customHeight="1" x14ac:dyDescent="0.25">
      <c r="C42" s="444"/>
      <c r="D42" s="444"/>
    </row>
    <row r="43" spans="3:4" ht="15.75" customHeight="1" x14ac:dyDescent="0.25">
      <c r="C43" s="444"/>
      <c r="D43" s="444"/>
    </row>
    <row r="44" spans="3:4" ht="15.75" customHeight="1" x14ac:dyDescent="0.25">
      <c r="C44" s="444"/>
      <c r="D44" s="444"/>
    </row>
    <row r="45" spans="3:4" ht="15.75" customHeight="1" x14ac:dyDescent="0.25">
      <c r="C45" s="444"/>
      <c r="D45" s="444"/>
    </row>
    <row r="46" spans="3:4" ht="15.75" customHeight="1" x14ac:dyDescent="0.25">
      <c r="C46" s="444"/>
      <c r="D46" s="444"/>
    </row>
    <row r="47" spans="3:4" ht="15.75" customHeight="1" x14ac:dyDescent="0.25">
      <c r="C47" s="444"/>
      <c r="D47" s="444"/>
    </row>
    <row r="48" spans="3:4" ht="15.75" customHeight="1" x14ac:dyDescent="0.25">
      <c r="C48" s="444"/>
      <c r="D48" s="444"/>
    </row>
    <row r="49" spans="3:4" ht="15.75" customHeight="1" x14ac:dyDescent="0.25">
      <c r="C49" s="444"/>
      <c r="D49" s="444"/>
    </row>
    <row r="50" spans="3:4" ht="15.75" customHeight="1" x14ac:dyDescent="0.25">
      <c r="C50" s="444"/>
      <c r="D50" s="444"/>
    </row>
    <row r="51" spans="3:4" ht="15.75" customHeight="1" x14ac:dyDescent="0.25">
      <c r="C51" s="444"/>
      <c r="D51" s="444"/>
    </row>
    <row r="52" spans="3:4" ht="15.75" customHeight="1" x14ac:dyDescent="0.25">
      <c r="C52" s="444"/>
      <c r="D52" s="444"/>
    </row>
    <row r="53" spans="3:4" ht="15.75" customHeight="1" x14ac:dyDescent="0.25">
      <c r="C53" s="444"/>
      <c r="D53" s="444"/>
    </row>
    <row r="54" spans="3:4" ht="15.75" customHeight="1" x14ac:dyDescent="0.25">
      <c r="C54" s="444"/>
      <c r="D54" s="444"/>
    </row>
    <row r="55" spans="3:4" ht="15.75" customHeight="1" x14ac:dyDescent="0.25">
      <c r="C55" s="444"/>
      <c r="D55" s="444"/>
    </row>
    <row r="56" spans="3:4" ht="15.75" customHeight="1" x14ac:dyDescent="0.25">
      <c r="C56" s="444"/>
      <c r="D56" s="444"/>
    </row>
    <row r="57" spans="3:4" ht="15.75" customHeight="1" x14ac:dyDescent="0.25">
      <c r="C57" s="444"/>
      <c r="D57" s="444"/>
    </row>
    <row r="58" spans="3:4" ht="15.75" customHeight="1" x14ac:dyDescent="0.25">
      <c r="C58" s="444"/>
      <c r="D58" s="444"/>
    </row>
    <row r="59" spans="3:4" ht="15.75" customHeight="1" x14ac:dyDescent="0.25">
      <c r="C59" s="444"/>
      <c r="D59" s="444"/>
    </row>
    <row r="60" spans="3:4" ht="15.75" customHeight="1" x14ac:dyDescent="0.25">
      <c r="C60" s="444"/>
      <c r="D60" s="444"/>
    </row>
    <row r="61" spans="3:4" ht="15.75" customHeight="1" x14ac:dyDescent="0.25">
      <c r="C61" s="444"/>
      <c r="D61" s="444"/>
    </row>
    <row r="62" spans="3:4" ht="15.75" customHeight="1" x14ac:dyDescent="0.25">
      <c r="C62" s="444"/>
      <c r="D62" s="444"/>
    </row>
    <row r="63" spans="3:4" ht="15.75" customHeight="1" x14ac:dyDescent="0.25">
      <c r="C63" s="444"/>
      <c r="D63" s="444"/>
    </row>
    <row r="64" spans="3:4" ht="15.75" customHeight="1" x14ac:dyDescent="0.25">
      <c r="C64" s="444"/>
      <c r="D64" s="444"/>
    </row>
    <row r="65" spans="3:4" ht="15.75" customHeight="1" x14ac:dyDescent="0.25">
      <c r="C65" s="444"/>
      <c r="D65" s="444"/>
    </row>
    <row r="66" spans="3:4" ht="15.75" customHeight="1" x14ac:dyDescent="0.25">
      <c r="C66" s="444"/>
      <c r="D66" s="444"/>
    </row>
    <row r="67" spans="3:4" ht="15.75" customHeight="1" x14ac:dyDescent="0.25">
      <c r="C67" s="444"/>
      <c r="D67" s="444"/>
    </row>
    <row r="68" spans="3:4" ht="15.75" customHeight="1" x14ac:dyDescent="0.25">
      <c r="C68" s="444"/>
      <c r="D68" s="444"/>
    </row>
    <row r="69" spans="3:4" ht="15.75" customHeight="1" x14ac:dyDescent="0.25">
      <c r="C69" s="444"/>
      <c r="D69" s="444"/>
    </row>
    <row r="70" spans="3:4" ht="15.75" customHeight="1" x14ac:dyDescent="0.25">
      <c r="C70" s="444"/>
      <c r="D70" s="444"/>
    </row>
    <row r="71" spans="3:4" ht="15.75" customHeight="1" x14ac:dyDescent="0.25">
      <c r="C71" s="444"/>
      <c r="D71" s="444"/>
    </row>
    <row r="72" spans="3:4" ht="15.75" customHeight="1" x14ac:dyDescent="0.25">
      <c r="C72" s="444"/>
      <c r="D72" s="444"/>
    </row>
    <row r="73" spans="3:4" ht="15.75" customHeight="1" x14ac:dyDescent="0.25">
      <c r="C73" s="444"/>
      <c r="D73" s="444"/>
    </row>
    <row r="74" spans="3:4" ht="15.75" customHeight="1" x14ac:dyDescent="0.25">
      <c r="C74" s="444"/>
      <c r="D74" s="444"/>
    </row>
    <row r="75" spans="3:4" ht="15.75" customHeight="1" x14ac:dyDescent="0.25">
      <c r="C75" s="444"/>
      <c r="D75" s="444"/>
    </row>
    <row r="76" spans="3:4" ht="15.75" customHeight="1" x14ac:dyDescent="0.25">
      <c r="C76" s="444"/>
      <c r="D76" s="444"/>
    </row>
    <row r="77" spans="3:4" ht="15.75" customHeight="1" x14ac:dyDescent="0.25">
      <c r="C77" s="444"/>
      <c r="D77" s="444"/>
    </row>
    <row r="78" spans="3:4" ht="15.75" customHeight="1" x14ac:dyDescent="0.25">
      <c r="C78" s="444"/>
      <c r="D78" s="444"/>
    </row>
    <row r="79" spans="3:4" ht="15.75" customHeight="1" x14ac:dyDescent="0.25">
      <c r="C79" s="444"/>
      <c r="D79" s="444"/>
    </row>
    <row r="80" spans="3:4" ht="15.75" customHeight="1" x14ac:dyDescent="0.25">
      <c r="C80" s="444"/>
      <c r="D80" s="444"/>
    </row>
    <row r="81" spans="3:4" ht="15.75" customHeight="1" x14ac:dyDescent="0.25">
      <c r="C81" s="444"/>
      <c r="D81" s="444"/>
    </row>
    <row r="82" spans="3:4" ht="15.75" customHeight="1" x14ac:dyDescent="0.25">
      <c r="C82" s="444"/>
      <c r="D82" s="444"/>
    </row>
    <row r="83" spans="3:4" ht="15.75" customHeight="1" x14ac:dyDescent="0.25">
      <c r="C83" s="444"/>
      <c r="D83" s="444"/>
    </row>
    <row r="84" spans="3:4" ht="15.75" customHeight="1" x14ac:dyDescent="0.25">
      <c r="C84" s="444"/>
      <c r="D84" s="444"/>
    </row>
    <row r="85" spans="3:4" ht="15.75" customHeight="1" x14ac:dyDescent="0.25">
      <c r="C85" s="444"/>
      <c r="D85" s="444"/>
    </row>
    <row r="86" spans="3:4" ht="15.75" customHeight="1" x14ac:dyDescent="0.25">
      <c r="C86" s="444"/>
      <c r="D86" s="444"/>
    </row>
    <row r="87" spans="3:4" ht="15.75" customHeight="1" x14ac:dyDescent="0.25">
      <c r="C87" s="444"/>
      <c r="D87" s="444"/>
    </row>
    <row r="88" spans="3:4" ht="15.75" customHeight="1" x14ac:dyDescent="0.25">
      <c r="C88" s="444"/>
      <c r="D88" s="444"/>
    </row>
    <row r="89" spans="3:4" ht="15.75" customHeight="1" x14ac:dyDescent="0.25">
      <c r="C89" s="444"/>
      <c r="D89" s="444"/>
    </row>
    <row r="90" spans="3:4" ht="15.75" customHeight="1" x14ac:dyDescent="0.25">
      <c r="C90" s="444"/>
      <c r="D90" s="444"/>
    </row>
    <row r="91" spans="3:4" ht="15.75" customHeight="1" x14ac:dyDescent="0.25">
      <c r="C91" s="444"/>
      <c r="D91" s="444"/>
    </row>
    <row r="92" spans="3:4" ht="15.75" customHeight="1" x14ac:dyDescent="0.25">
      <c r="C92" s="444"/>
      <c r="D92" s="444"/>
    </row>
    <row r="93" spans="3:4" ht="15.75" customHeight="1" x14ac:dyDescent="0.25">
      <c r="C93" s="444"/>
      <c r="D93" s="444"/>
    </row>
    <row r="94" spans="3:4" ht="15.75" customHeight="1" x14ac:dyDescent="0.25">
      <c r="C94" s="444"/>
      <c r="D94" s="444"/>
    </row>
    <row r="95" spans="3:4" ht="15.75" customHeight="1" x14ac:dyDescent="0.25">
      <c r="C95" s="444"/>
      <c r="D95" s="444"/>
    </row>
    <row r="96" spans="3:4" ht="15.75" customHeight="1" x14ac:dyDescent="0.25">
      <c r="C96" s="444"/>
      <c r="D96" s="444"/>
    </row>
    <row r="97" spans="3:4" ht="15.75" customHeight="1" x14ac:dyDescent="0.25">
      <c r="C97" s="444"/>
      <c r="D97" s="444"/>
    </row>
    <row r="98" spans="3:4" ht="15.75" customHeight="1" x14ac:dyDescent="0.25">
      <c r="C98" s="444"/>
      <c r="D98" s="444"/>
    </row>
    <row r="99" spans="3:4" ht="15.75" customHeight="1" x14ac:dyDescent="0.25">
      <c r="C99" s="444"/>
      <c r="D99" s="444"/>
    </row>
    <row r="100" spans="3:4" ht="15.75" customHeight="1" x14ac:dyDescent="0.25">
      <c r="C100" s="444"/>
      <c r="D100" s="444"/>
    </row>
    <row r="101" spans="3:4" ht="15.75" customHeight="1" x14ac:dyDescent="0.25">
      <c r="C101" s="444"/>
      <c r="D101" s="444"/>
    </row>
    <row r="102" spans="3:4" ht="15.75" customHeight="1" x14ac:dyDescent="0.25">
      <c r="C102" s="444"/>
      <c r="D102" s="444"/>
    </row>
    <row r="103" spans="3:4" ht="15.75" customHeight="1" x14ac:dyDescent="0.25">
      <c r="C103" s="444"/>
      <c r="D103" s="444"/>
    </row>
    <row r="104" spans="3:4" ht="15.75" customHeight="1" x14ac:dyDescent="0.25">
      <c r="C104" s="444"/>
      <c r="D104" s="444"/>
    </row>
    <row r="105" spans="3:4" ht="15.75" customHeight="1" x14ac:dyDescent="0.25">
      <c r="C105" s="444"/>
      <c r="D105" s="444"/>
    </row>
    <row r="106" spans="3:4" ht="15.75" customHeight="1" x14ac:dyDescent="0.25">
      <c r="C106" s="444"/>
      <c r="D106" s="444"/>
    </row>
    <row r="107" spans="3:4" ht="15.75" customHeight="1" x14ac:dyDescent="0.25">
      <c r="C107" s="444"/>
      <c r="D107" s="444"/>
    </row>
    <row r="108" spans="3:4" ht="15.75" customHeight="1" x14ac:dyDescent="0.25">
      <c r="C108" s="444"/>
      <c r="D108" s="444"/>
    </row>
    <row r="109" spans="3:4" ht="15.75" customHeight="1" x14ac:dyDescent="0.25">
      <c r="C109" s="444"/>
      <c r="D109" s="444"/>
    </row>
    <row r="110" spans="3:4" ht="15.75" customHeight="1" x14ac:dyDescent="0.25">
      <c r="C110" s="444"/>
      <c r="D110" s="444"/>
    </row>
    <row r="111" spans="3:4" ht="15.75" customHeight="1" x14ac:dyDescent="0.25">
      <c r="C111" s="444"/>
      <c r="D111" s="444"/>
    </row>
    <row r="112" spans="3:4" ht="15.75" customHeight="1" x14ac:dyDescent="0.25">
      <c r="C112" s="444"/>
      <c r="D112" s="444"/>
    </row>
    <row r="113" spans="3:4" ht="15.75" customHeight="1" x14ac:dyDescent="0.25">
      <c r="C113" s="444"/>
      <c r="D113" s="444"/>
    </row>
    <row r="114" spans="3:4" ht="15.75" customHeight="1" x14ac:dyDescent="0.25">
      <c r="C114" s="444"/>
      <c r="D114" s="444"/>
    </row>
    <row r="115" spans="3:4" ht="15.75" customHeight="1" x14ac:dyDescent="0.25">
      <c r="C115" s="444"/>
      <c r="D115" s="444"/>
    </row>
    <row r="116" spans="3:4" ht="15.75" customHeight="1" x14ac:dyDescent="0.25">
      <c r="C116" s="444"/>
      <c r="D116" s="444"/>
    </row>
    <row r="117" spans="3:4" ht="15.75" customHeight="1" x14ac:dyDescent="0.25">
      <c r="C117" s="444"/>
      <c r="D117" s="444"/>
    </row>
    <row r="118" spans="3:4" ht="15.75" customHeight="1" x14ac:dyDescent="0.25">
      <c r="C118" s="444"/>
      <c r="D118" s="444"/>
    </row>
    <row r="119" spans="3:4" ht="15.75" customHeight="1" x14ac:dyDescent="0.25">
      <c r="C119" s="444"/>
      <c r="D119" s="444"/>
    </row>
    <row r="120" spans="3:4" ht="15.75" customHeight="1" x14ac:dyDescent="0.25">
      <c r="C120" s="444"/>
      <c r="D120" s="444"/>
    </row>
    <row r="121" spans="3:4" ht="15.75" customHeight="1" x14ac:dyDescent="0.25">
      <c r="C121" s="444"/>
      <c r="D121" s="444"/>
    </row>
    <row r="122" spans="3:4" ht="15.75" customHeight="1" x14ac:dyDescent="0.25">
      <c r="C122" s="444"/>
      <c r="D122" s="444"/>
    </row>
    <row r="123" spans="3:4" ht="15.75" customHeight="1" x14ac:dyDescent="0.25">
      <c r="C123" s="444"/>
      <c r="D123" s="444"/>
    </row>
    <row r="124" spans="3:4" ht="15.75" customHeight="1" x14ac:dyDescent="0.25">
      <c r="C124" s="444"/>
      <c r="D124" s="444"/>
    </row>
    <row r="125" spans="3:4" ht="15.75" customHeight="1" x14ac:dyDescent="0.25">
      <c r="C125" s="444"/>
      <c r="D125" s="444"/>
    </row>
    <row r="126" spans="3:4" ht="15.75" customHeight="1" x14ac:dyDescent="0.25">
      <c r="C126" s="444"/>
      <c r="D126" s="444"/>
    </row>
    <row r="127" spans="3:4" ht="15.75" customHeight="1" x14ac:dyDescent="0.25">
      <c r="C127" s="444"/>
      <c r="D127" s="444"/>
    </row>
    <row r="128" spans="3:4" ht="15.75" customHeight="1" x14ac:dyDescent="0.25">
      <c r="C128" s="444"/>
      <c r="D128" s="444"/>
    </row>
    <row r="129" spans="3:4" ht="15.75" customHeight="1" x14ac:dyDescent="0.25">
      <c r="C129" s="444"/>
      <c r="D129" s="444"/>
    </row>
    <row r="130" spans="3:4" ht="15.75" customHeight="1" x14ac:dyDescent="0.25">
      <c r="C130" s="444"/>
      <c r="D130" s="444"/>
    </row>
    <row r="131" spans="3:4" ht="15.75" customHeight="1" x14ac:dyDescent="0.25">
      <c r="C131" s="444"/>
      <c r="D131" s="444"/>
    </row>
    <row r="132" spans="3:4" ht="15.75" customHeight="1" x14ac:dyDescent="0.25">
      <c r="C132" s="444"/>
      <c r="D132" s="444"/>
    </row>
    <row r="133" spans="3:4" ht="15.75" customHeight="1" x14ac:dyDescent="0.25">
      <c r="C133" s="444"/>
      <c r="D133" s="444"/>
    </row>
    <row r="134" spans="3:4" ht="15.75" customHeight="1" x14ac:dyDescent="0.25">
      <c r="C134" s="444"/>
      <c r="D134" s="444"/>
    </row>
    <row r="135" spans="3:4" ht="15.75" customHeight="1" x14ac:dyDescent="0.25">
      <c r="C135" s="444"/>
      <c r="D135" s="444"/>
    </row>
    <row r="136" spans="3:4" ht="15.75" customHeight="1" x14ac:dyDescent="0.25">
      <c r="C136" s="444"/>
      <c r="D136" s="444"/>
    </row>
    <row r="137" spans="3:4" ht="15.75" customHeight="1" x14ac:dyDescent="0.25">
      <c r="C137" s="444"/>
      <c r="D137" s="444"/>
    </row>
    <row r="138" spans="3:4" ht="15.75" customHeight="1" x14ac:dyDescent="0.25">
      <c r="C138" s="444"/>
      <c r="D138" s="444"/>
    </row>
    <row r="139" spans="3:4" ht="15.75" customHeight="1" x14ac:dyDescent="0.25">
      <c r="C139" s="444"/>
      <c r="D139" s="444"/>
    </row>
    <row r="140" spans="3:4" ht="15.75" customHeight="1" x14ac:dyDescent="0.25">
      <c r="C140" s="444"/>
      <c r="D140" s="444"/>
    </row>
    <row r="141" spans="3:4" ht="15.75" customHeight="1" x14ac:dyDescent="0.25">
      <c r="C141" s="444"/>
      <c r="D141" s="444"/>
    </row>
    <row r="142" spans="3:4" ht="15.75" customHeight="1" x14ac:dyDescent="0.25">
      <c r="C142" s="444"/>
      <c r="D142" s="444"/>
    </row>
    <row r="143" spans="3:4" ht="15.75" customHeight="1" x14ac:dyDescent="0.25">
      <c r="C143" s="444"/>
      <c r="D143" s="444"/>
    </row>
    <row r="144" spans="3:4" ht="15.75" customHeight="1" x14ac:dyDescent="0.25">
      <c r="C144" s="444"/>
      <c r="D144" s="444"/>
    </row>
    <row r="145" spans="3:4" ht="15.75" customHeight="1" x14ac:dyDescent="0.25">
      <c r="C145" s="444"/>
      <c r="D145" s="444"/>
    </row>
    <row r="146" spans="3:4" ht="15.75" customHeight="1" x14ac:dyDescent="0.25">
      <c r="C146" s="444"/>
      <c r="D146" s="444"/>
    </row>
    <row r="147" spans="3:4" ht="15.75" customHeight="1" x14ac:dyDescent="0.25">
      <c r="C147" s="444"/>
      <c r="D147" s="444"/>
    </row>
    <row r="148" spans="3:4" ht="15.75" customHeight="1" x14ac:dyDescent="0.25">
      <c r="C148" s="444"/>
      <c r="D148" s="444"/>
    </row>
    <row r="149" spans="3:4" ht="15.75" customHeight="1" x14ac:dyDescent="0.25">
      <c r="C149" s="444"/>
      <c r="D149" s="444"/>
    </row>
    <row r="150" spans="3:4" ht="15.75" customHeight="1" x14ac:dyDescent="0.25">
      <c r="C150" s="444"/>
      <c r="D150" s="444"/>
    </row>
    <row r="151" spans="3:4" ht="15.75" customHeight="1" x14ac:dyDescent="0.25">
      <c r="C151" s="444"/>
      <c r="D151" s="444"/>
    </row>
    <row r="152" spans="3:4" ht="15.75" customHeight="1" x14ac:dyDescent="0.25">
      <c r="C152" s="444"/>
      <c r="D152" s="444"/>
    </row>
    <row r="153" spans="3:4" ht="15.75" customHeight="1" x14ac:dyDescent="0.25">
      <c r="C153" s="444"/>
      <c r="D153" s="444"/>
    </row>
    <row r="154" spans="3:4" ht="15.75" customHeight="1" x14ac:dyDescent="0.25">
      <c r="C154" s="444"/>
      <c r="D154" s="444"/>
    </row>
    <row r="155" spans="3:4" ht="15.75" customHeight="1" x14ac:dyDescent="0.25">
      <c r="C155" s="444"/>
      <c r="D155" s="444"/>
    </row>
    <row r="156" spans="3:4" ht="15.75" customHeight="1" x14ac:dyDescent="0.25">
      <c r="C156" s="444"/>
      <c r="D156" s="444"/>
    </row>
    <row r="157" spans="3:4" ht="15.75" customHeight="1" x14ac:dyDescent="0.25">
      <c r="C157" s="444"/>
      <c r="D157" s="444"/>
    </row>
    <row r="158" spans="3:4" ht="15.75" customHeight="1" x14ac:dyDescent="0.25">
      <c r="C158" s="444"/>
      <c r="D158" s="444"/>
    </row>
    <row r="159" spans="3:4" ht="15.75" customHeight="1" x14ac:dyDescent="0.25">
      <c r="C159" s="444"/>
      <c r="D159" s="444"/>
    </row>
    <row r="160" spans="3:4" ht="15.75" customHeight="1" x14ac:dyDescent="0.25">
      <c r="C160" s="444"/>
      <c r="D160" s="444"/>
    </row>
    <row r="161" spans="3:4" ht="15.75" customHeight="1" x14ac:dyDescent="0.25">
      <c r="C161" s="444"/>
      <c r="D161" s="444"/>
    </row>
    <row r="162" spans="3:4" ht="15.75" customHeight="1" x14ac:dyDescent="0.25">
      <c r="C162" s="444"/>
      <c r="D162" s="444"/>
    </row>
    <row r="163" spans="3:4" ht="15.75" customHeight="1" x14ac:dyDescent="0.25">
      <c r="C163" s="444"/>
      <c r="D163" s="444"/>
    </row>
    <row r="164" spans="3:4" ht="15.75" customHeight="1" x14ac:dyDescent="0.25">
      <c r="C164" s="444"/>
      <c r="D164" s="444"/>
    </row>
    <row r="165" spans="3:4" ht="15.75" customHeight="1" x14ac:dyDescent="0.25">
      <c r="C165" s="444"/>
      <c r="D165" s="444"/>
    </row>
    <row r="166" spans="3:4" ht="15.75" customHeight="1" x14ac:dyDescent="0.25">
      <c r="C166" s="444"/>
      <c r="D166" s="444"/>
    </row>
    <row r="167" spans="3:4" ht="15.75" customHeight="1" x14ac:dyDescent="0.25">
      <c r="C167" s="444"/>
      <c r="D167" s="444"/>
    </row>
    <row r="168" spans="3:4" ht="15.75" customHeight="1" x14ac:dyDescent="0.25">
      <c r="C168" s="444"/>
      <c r="D168" s="444"/>
    </row>
    <row r="169" spans="3:4" ht="15.75" customHeight="1" x14ac:dyDescent="0.25">
      <c r="C169" s="444"/>
      <c r="D169" s="444"/>
    </row>
    <row r="170" spans="3:4" ht="15.75" customHeight="1" x14ac:dyDescent="0.25">
      <c r="C170" s="444"/>
      <c r="D170" s="444"/>
    </row>
    <row r="171" spans="3:4" ht="15.75" customHeight="1" x14ac:dyDescent="0.25">
      <c r="C171" s="444"/>
      <c r="D171" s="444"/>
    </row>
    <row r="172" spans="3:4" ht="15.75" customHeight="1" x14ac:dyDescent="0.25">
      <c r="C172" s="444"/>
      <c r="D172" s="444"/>
    </row>
    <row r="173" spans="3:4" ht="15.75" customHeight="1" x14ac:dyDescent="0.25">
      <c r="C173" s="444"/>
      <c r="D173" s="444"/>
    </row>
    <row r="174" spans="3:4" ht="15.75" customHeight="1" x14ac:dyDescent="0.25">
      <c r="C174" s="444"/>
      <c r="D174" s="444"/>
    </row>
    <row r="175" spans="3:4" ht="15.75" customHeight="1" x14ac:dyDescent="0.25">
      <c r="C175" s="444"/>
      <c r="D175" s="444"/>
    </row>
    <row r="176" spans="3:4" ht="15.75" customHeight="1" x14ac:dyDescent="0.25">
      <c r="C176" s="444"/>
      <c r="D176" s="444"/>
    </row>
    <row r="177" spans="3:4" ht="15.75" customHeight="1" x14ac:dyDescent="0.25">
      <c r="C177" s="444"/>
      <c r="D177" s="444"/>
    </row>
    <row r="178" spans="3:4" ht="15.75" customHeight="1" x14ac:dyDescent="0.25">
      <c r="C178" s="444"/>
      <c r="D178" s="444"/>
    </row>
    <row r="179" spans="3:4" ht="15.75" customHeight="1" x14ac:dyDescent="0.25">
      <c r="C179" s="444"/>
      <c r="D179" s="444"/>
    </row>
    <row r="180" spans="3:4" ht="15.75" customHeight="1" x14ac:dyDescent="0.25">
      <c r="C180" s="444"/>
      <c r="D180" s="444"/>
    </row>
    <row r="181" spans="3:4" ht="15.75" customHeight="1" x14ac:dyDescent="0.25">
      <c r="C181" s="444"/>
      <c r="D181" s="444"/>
    </row>
    <row r="182" spans="3:4" ht="15.75" customHeight="1" x14ac:dyDescent="0.25">
      <c r="C182" s="444"/>
      <c r="D182" s="444"/>
    </row>
    <row r="183" spans="3:4" ht="15.75" customHeight="1" x14ac:dyDescent="0.25">
      <c r="C183" s="444"/>
      <c r="D183" s="444"/>
    </row>
    <row r="184" spans="3:4" ht="15.75" customHeight="1" x14ac:dyDescent="0.25">
      <c r="C184" s="444"/>
      <c r="D184" s="444"/>
    </row>
    <row r="185" spans="3:4" ht="15.75" customHeight="1" x14ac:dyDescent="0.25">
      <c r="C185" s="444"/>
      <c r="D185" s="444"/>
    </row>
    <row r="186" spans="3:4" ht="15.75" customHeight="1" x14ac:dyDescent="0.25">
      <c r="C186" s="444"/>
      <c r="D186" s="444"/>
    </row>
    <row r="187" spans="3:4" ht="15.75" customHeight="1" x14ac:dyDescent="0.25">
      <c r="C187" s="444"/>
      <c r="D187" s="444"/>
    </row>
    <row r="188" spans="3:4" ht="15.75" customHeight="1" x14ac:dyDescent="0.25">
      <c r="C188" s="444"/>
      <c r="D188" s="444"/>
    </row>
    <row r="189" spans="3:4" ht="15.75" customHeight="1" x14ac:dyDescent="0.25">
      <c r="C189" s="444"/>
      <c r="D189" s="444"/>
    </row>
    <row r="190" spans="3:4" ht="15.75" customHeight="1" x14ac:dyDescent="0.25">
      <c r="C190" s="444"/>
      <c r="D190" s="444"/>
    </row>
    <row r="191" spans="3:4" ht="15.75" customHeight="1" x14ac:dyDescent="0.25">
      <c r="C191" s="444"/>
      <c r="D191" s="444"/>
    </row>
    <row r="192" spans="3:4" ht="15.75" customHeight="1" x14ac:dyDescent="0.25">
      <c r="C192" s="444"/>
      <c r="D192" s="444"/>
    </row>
    <row r="193" spans="3:4" ht="15.75" customHeight="1" x14ac:dyDescent="0.25">
      <c r="C193" s="444"/>
      <c r="D193" s="444"/>
    </row>
    <row r="194" spans="3:4" ht="15.75" customHeight="1" x14ac:dyDescent="0.25">
      <c r="C194" s="444"/>
      <c r="D194" s="444"/>
    </row>
    <row r="195" spans="3:4" ht="15.75" customHeight="1" x14ac:dyDescent="0.25">
      <c r="C195" s="444"/>
      <c r="D195" s="444"/>
    </row>
    <row r="196" spans="3:4" ht="15.75" customHeight="1" x14ac:dyDescent="0.25">
      <c r="C196" s="444"/>
      <c r="D196" s="444"/>
    </row>
    <row r="197" spans="3:4" ht="15.75" customHeight="1" x14ac:dyDescent="0.25">
      <c r="C197" s="444"/>
      <c r="D197" s="444"/>
    </row>
    <row r="198" spans="3:4" ht="15.75" customHeight="1" x14ac:dyDescent="0.25">
      <c r="C198" s="444"/>
      <c r="D198" s="444"/>
    </row>
    <row r="199" spans="3:4" ht="15.75" customHeight="1" x14ac:dyDescent="0.25">
      <c r="C199" s="444"/>
      <c r="D199" s="444"/>
    </row>
    <row r="200" spans="3:4" ht="15.75" customHeight="1" x14ac:dyDescent="0.25">
      <c r="C200" s="444"/>
      <c r="D200" s="444"/>
    </row>
    <row r="201" spans="3:4" ht="15.75" customHeight="1" x14ac:dyDescent="0.25">
      <c r="C201" s="444"/>
      <c r="D201" s="444"/>
    </row>
    <row r="202" spans="3:4" ht="15.75" customHeight="1" x14ac:dyDescent="0.25">
      <c r="C202" s="444"/>
      <c r="D202" s="444"/>
    </row>
    <row r="203" spans="3:4" ht="15.75" customHeight="1" x14ac:dyDescent="0.25">
      <c r="C203" s="444"/>
      <c r="D203" s="444"/>
    </row>
    <row r="204" spans="3:4" ht="15.75" customHeight="1" x14ac:dyDescent="0.25">
      <c r="C204" s="444"/>
      <c r="D204" s="444"/>
    </row>
    <row r="205" spans="3:4" ht="15.75" customHeight="1" x14ac:dyDescent="0.25">
      <c r="C205" s="444"/>
      <c r="D205" s="444"/>
    </row>
    <row r="206" spans="3:4" ht="15.75" customHeight="1" x14ac:dyDescent="0.25">
      <c r="C206" s="444"/>
      <c r="D206" s="444"/>
    </row>
    <row r="207" spans="3:4" ht="15.75" customHeight="1" x14ac:dyDescent="0.25">
      <c r="C207" s="444"/>
      <c r="D207" s="444"/>
    </row>
    <row r="208" spans="3:4" ht="15.75" customHeight="1" x14ac:dyDescent="0.25">
      <c r="C208" s="444"/>
      <c r="D208" s="444"/>
    </row>
    <row r="209" spans="3:4" ht="15.75" customHeight="1" x14ac:dyDescent="0.25">
      <c r="C209" s="444"/>
      <c r="D209" s="444"/>
    </row>
    <row r="210" spans="3:4" ht="15.75" customHeight="1" x14ac:dyDescent="0.25">
      <c r="C210" s="444"/>
      <c r="D210" s="444"/>
    </row>
    <row r="211" spans="3:4" ht="15.75" customHeight="1" x14ac:dyDescent="0.25">
      <c r="C211" s="444"/>
      <c r="D211" s="444"/>
    </row>
    <row r="212" spans="3:4" ht="15.75" customHeight="1" x14ac:dyDescent="0.25">
      <c r="C212" s="444"/>
      <c r="D212" s="444"/>
    </row>
    <row r="213" spans="3:4" ht="15.75" customHeight="1" x14ac:dyDescent="0.25">
      <c r="C213" s="444"/>
      <c r="D213" s="444"/>
    </row>
    <row r="214" spans="3:4" ht="15.75" customHeight="1" x14ac:dyDescent="0.25">
      <c r="C214" s="444"/>
      <c r="D214" s="444"/>
    </row>
    <row r="215" spans="3:4" ht="15.75" customHeight="1" x14ac:dyDescent="0.25">
      <c r="C215" s="444"/>
      <c r="D215" s="444"/>
    </row>
    <row r="216" spans="3:4" ht="15.75" customHeight="1" x14ac:dyDescent="0.25">
      <c r="C216" s="444"/>
      <c r="D216" s="444"/>
    </row>
    <row r="217" spans="3:4" ht="15.75" customHeight="1" x14ac:dyDescent="0.25">
      <c r="C217" s="444"/>
      <c r="D217" s="444"/>
    </row>
    <row r="218" spans="3:4" ht="15.75" customHeight="1" x14ac:dyDescent="0.25">
      <c r="C218" s="444"/>
      <c r="D218" s="444"/>
    </row>
    <row r="219" spans="3:4" ht="15.75" customHeight="1" x14ac:dyDescent="0.25">
      <c r="C219" s="444"/>
      <c r="D219" s="444"/>
    </row>
    <row r="220" spans="3:4" ht="15.75" customHeight="1" x14ac:dyDescent="0.25">
      <c r="C220" s="444"/>
      <c r="D220" s="444"/>
    </row>
    <row r="221" spans="3:4" ht="15.75" customHeight="1" x14ac:dyDescent="0.25">
      <c r="C221" s="444"/>
      <c r="D221" s="444"/>
    </row>
    <row r="222" spans="3:4" ht="15.75" customHeight="1" x14ac:dyDescent="0.25">
      <c r="C222" s="444"/>
      <c r="D222" s="444"/>
    </row>
    <row r="223" spans="3:4" ht="15.75" customHeight="1" x14ac:dyDescent="0.25">
      <c r="C223" s="444"/>
      <c r="D223" s="444"/>
    </row>
    <row r="224" spans="3:4" ht="15.75" customHeight="1" x14ac:dyDescent="0.25">
      <c r="C224" s="444"/>
      <c r="D224" s="444"/>
    </row>
    <row r="225" spans="3:4" ht="15.75" customHeight="1" x14ac:dyDescent="0.25">
      <c r="C225" s="444"/>
      <c r="D225" s="444"/>
    </row>
    <row r="226" spans="3:4" ht="15.75" customHeight="1" x14ac:dyDescent="0.25">
      <c r="C226" s="444"/>
      <c r="D226" s="444"/>
    </row>
    <row r="227" spans="3:4" ht="15.75" customHeight="1" x14ac:dyDescent="0.25">
      <c r="C227" s="444"/>
      <c r="D227" s="444"/>
    </row>
    <row r="228" spans="3:4" ht="15.75" customHeight="1" x14ac:dyDescent="0.25">
      <c r="C228" s="444"/>
      <c r="D228" s="444"/>
    </row>
    <row r="229" spans="3:4" ht="15.75" customHeight="1" x14ac:dyDescent="0.25">
      <c r="C229" s="444"/>
      <c r="D229" s="444"/>
    </row>
    <row r="230" spans="3:4" ht="15.75" customHeight="1" x14ac:dyDescent="0.25">
      <c r="C230" s="444"/>
      <c r="D230" s="444"/>
    </row>
    <row r="231" spans="3:4" ht="15.75" customHeight="1" x14ac:dyDescent="0.25">
      <c r="C231" s="444"/>
      <c r="D231" s="444"/>
    </row>
    <row r="232" spans="3:4" ht="15.75" customHeight="1" x14ac:dyDescent="0.25">
      <c r="C232" s="444"/>
      <c r="D232" s="444"/>
    </row>
    <row r="233" spans="3:4" ht="15.75" customHeight="1" x14ac:dyDescent="0.25">
      <c r="C233" s="444"/>
      <c r="D233" s="444"/>
    </row>
    <row r="234" spans="3:4" ht="15.75" customHeight="1" x14ac:dyDescent="0.25">
      <c r="C234" s="444"/>
      <c r="D234" s="444"/>
    </row>
    <row r="235" spans="3:4" ht="15.75" customHeight="1" x14ac:dyDescent="0.25">
      <c r="C235" s="444"/>
      <c r="D235" s="444"/>
    </row>
    <row r="236" spans="3:4" ht="15.75" customHeight="1" x14ac:dyDescent="0.25">
      <c r="C236" s="444"/>
      <c r="D236" s="444"/>
    </row>
    <row r="237" spans="3:4" ht="15.75" customHeight="1" x14ac:dyDescent="0.25">
      <c r="C237" s="444"/>
      <c r="D237" s="444"/>
    </row>
    <row r="238" spans="3:4" ht="15.75" customHeight="1" x14ac:dyDescent="0.25">
      <c r="C238" s="444"/>
      <c r="D238" s="444"/>
    </row>
    <row r="239" spans="3:4" ht="15.75" customHeight="1" x14ac:dyDescent="0.25">
      <c r="C239" s="444"/>
      <c r="D239" s="444"/>
    </row>
    <row r="240" spans="3:4" ht="15.75" customHeight="1" x14ac:dyDescent="0.25">
      <c r="C240" s="444"/>
      <c r="D240" s="444"/>
    </row>
    <row r="241" spans="3:4" ht="15.75" customHeight="1" x14ac:dyDescent="0.25">
      <c r="C241" s="444"/>
      <c r="D241" s="444"/>
    </row>
    <row r="242" spans="3:4" ht="15.75" customHeight="1" x14ac:dyDescent="0.25">
      <c r="C242" s="444"/>
      <c r="D242" s="444"/>
    </row>
    <row r="243" spans="3:4" ht="15.75" customHeight="1" x14ac:dyDescent="0.25">
      <c r="C243" s="444"/>
      <c r="D243" s="444"/>
    </row>
    <row r="244" spans="3:4" ht="15.75" customHeight="1" x14ac:dyDescent="0.25">
      <c r="C244" s="444"/>
      <c r="D244" s="444"/>
    </row>
    <row r="245" spans="3:4" ht="15.75" customHeight="1" x14ac:dyDescent="0.25">
      <c r="C245" s="444"/>
      <c r="D245" s="444"/>
    </row>
    <row r="246" spans="3:4" ht="15.75" customHeight="1" x14ac:dyDescent="0.25">
      <c r="C246" s="444"/>
      <c r="D246" s="444"/>
    </row>
    <row r="247" spans="3:4" ht="15.75" customHeight="1" x14ac:dyDescent="0.25">
      <c r="C247" s="444"/>
      <c r="D247" s="444"/>
    </row>
    <row r="248" spans="3:4" ht="15.75" customHeight="1" x14ac:dyDescent="0.25">
      <c r="C248" s="444"/>
      <c r="D248" s="444"/>
    </row>
    <row r="249" spans="3:4" ht="15.75" customHeight="1" x14ac:dyDescent="0.25">
      <c r="C249" s="444"/>
      <c r="D249" s="444"/>
    </row>
    <row r="250" spans="3:4" ht="15.75" customHeight="1" x14ac:dyDescent="0.25">
      <c r="C250" s="444"/>
      <c r="D250" s="444"/>
    </row>
    <row r="251" spans="3:4" ht="15.75" customHeight="1" x14ac:dyDescent="0.25">
      <c r="C251" s="444"/>
      <c r="D251" s="444"/>
    </row>
    <row r="252" spans="3:4" ht="15.75" customHeight="1" x14ac:dyDescent="0.25">
      <c r="C252" s="444"/>
      <c r="D252" s="444"/>
    </row>
    <row r="253" spans="3:4" ht="15.75" customHeight="1" x14ac:dyDescent="0.25">
      <c r="C253" s="444"/>
      <c r="D253" s="444"/>
    </row>
    <row r="254" spans="3:4" ht="15.75" customHeight="1" x14ac:dyDescent="0.25">
      <c r="C254" s="444"/>
      <c r="D254" s="444"/>
    </row>
    <row r="255" spans="3:4" ht="15.75" customHeight="1" x14ac:dyDescent="0.25">
      <c r="C255" s="444"/>
      <c r="D255" s="444"/>
    </row>
    <row r="256" spans="3:4" ht="15.75" customHeight="1" x14ac:dyDescent="0.25">
      <c r="C256" s="444"/>
      <c r="D256" s="444"/>
    </row>
    <row r="257" spans="3:4" ht="15.75" customHeight="1" x14ac:dyDescent="0.25">
      <c r="C257" s="444"/>
      <c r="D257" s="444"/>
    </row>
    <row r="258" spans="3:4" ht="15.75" customHeight="1" x14ac:dyDescent="0.25">
      <c r="C258" s="444"/>
      <c r="D258" s="444"/>
    </row>
    <row r="259" spans="3:4" ht="15.75" customHeight="1" x14ac:dyDescent="0.25">
      <c r="C259" s="444"/>
      <c r="D259" s="444"/>
    </row>
    <row r="260" spans="3:4" ht="15.75" customHeight="1" x14ac:dyDescent="0.25">
      <c r="C260" s="444"/>
      <c r="D260" s="444"/>
    </row>
    <row r="261" spans="3:4" ht="15.75" customHeight="1" x14ac:dyDescent="0.25">
      <c r="C261" s="444"/>
      <c r="D261" s="444"/>
    </row>
    <row r="262" spans="3:4" ht="15.75" customHeight="1" x14ac:dyDescent="0.25">
      <c r="C262" s="444"/>
      <c r="D262" s="444"/>
    </row>
    <row r="263" spans="3:4" ht="15.75" customHeight="1" x14ac:dyDescent="0.25">
      <c r="C263" s="444"/>
      <c r="D263" s="444"/>
    </row>
    <row r="264" spans="3:4" ht="15.75" customHeight="1" x14ac:dyDescent="0.25">
      <c r="C264" s="444"/>
      <c r="D264" s="444"/>
    </row>
    <row r="265" spans="3:4" ht="15.75" customHeight="1" x14ac:dyDescent="0.25">
      <c r="C265" s="444"/>
      <c r="D265" s="444"/>
    </row>
    <row r="266" spans="3:4" ht="15.75" customHeight="1" x14ac:dyDescent="0.25">
      <c r="C266" s="444"/>
      <c r="D266" s="444"/>
    </row>
    <row r="267" spans="3:4" ht="15.75" customHeight="1" x14ac:dyDescent="0.25">
      <c r="C267" s="444"/>
      <c r="D267" s="444"/>
    </row>
    <row r="268" spans="3:4" ht="15.75" customHeight="1" x14ac:dyDescent="0.25">
      <c r="C268" s="444"/>
      <c r="D268" s="444"/>
    </row>
    <row r="269" spans="3:4" ht="15.75" customHeight="1" x14ac:dyDescent="0.25">
      <c r="C269" s="444"/>
      <c r="D269" s="444"/>
    </row>
    <row r="270" spans="3:4" ht="15.75" customHeight="1" x14ac:dyDescent="0.25">
      <c r="C270" s="444"/>
      <c r="D270" s="444"/>
    </row>
    <row r="271" spans="3:4" ht="15.75" customHeight="1" x14ac:dyDescent="0.25">
      <c r="C271" s="444"/>
      <c r="D271" s="444"/>
    </row>
    <row r="272" spans="3:4" ht="15.75" customHeight="1" x14ac:dyDescent="0.25">
      <c r="C272" s="444"/>
      <c r="D272" s="444"/>
    </row>
    <row r="273" spans="3:4" ht="15.75" customHeight="1" x14ac:dyDescent="0.25">
      <c r="C273" s="444"/>
      <c r="D273" s="444"/>
    </row>
    <row r="274" spans="3:4" ht="15.75" customHeight="1" x14ac:dyDescent="0.25">
      <c r="C274" s="444"/>
      <c r="D274" s="444"/>
    </row>
    <row r="275" spans="3:4" ht="15.75" customHeight="1" x14ac:dyDescent="0.25">
      <c r="C275" s="444"/>
      <c r="D275" s="444"/>
    </row>
    <row r="276" spans="3:4" ht="15.75" customHeight="1" x14ac:dyDescent="0.25">
      <c r="C276" s="444"/>
      <c r="D276" s="444"/>
    </row>
    <row r="277" spans="3:4" ht="15.75" customHeight="1" x14ac:dyDescent="0.25">
      <c r="C277" s="444"/>
      <c r="D277" s="444"/>
    </row>
    <row r="278" spans="3:4" ht="15.75" customHeight="1" x14ac:dyDescent="0.25">
      <c r="C278" s="444"/>
      <c r="D278" s="444"/>
    </row>
    <row r="279" spans="3:4" ht="15.75" customHeight="1" x14ac:dyDescent="0.25">
      <c r="C279" s="444"/>
      <c r="D279" s="444"/>
    </row>
    <row r="280" spans="3:4" ht="15.75" customHeight="1" x14ac:dyDescent="0.25">
      <c r="C280" s="444"/>
      <c r="D280" s="444"/>
    </row>
    <row r="281" spans="3:4" ht="15.75" customHeight="1" x14ac:dyDescent="0.25">
      <c r="C281" s="444"/>
      <c r="D281" s="444"/>
    </row>
    <row r="282" spans="3:4" ht="15.75" customHeight="1" x14ac:dyDescent="0.25">
      <c r="C282" s="444"/>
      <c r="D282" s="444"/>
    </row>
    <row r="283" spans="3:4" ht="15.75" customHeight="1" x14ac:dyDescent="0.25">
      <c r="C283" s="444"/>
      <c r="D283" s="444"/>
    </row>
    <row r="284" spans="3:4" ht="15.75" customHeight="1" x14ac:dyDescent="0.25">
      <c r="C284" s="444"/>
      <c r="D284" s="444"/>
    </row>
    <row r="285" spans="3:4" ht="15.75" customHeight="1" x14ac:dyDescent="0.25">
      <c r="C285" s="444"/>
      <c r="D285" s="444"/>
    </row>
    <row r="286" spans="3:4" ht="15.75" customHeight="1" x14ac:dyDescent="0.25">
      <c r="C286" s="444"/>
      <c r="D286" s="444"/>
    </row>
    <row r="287" spans="3:4" ht="15.75" customHeight="1" x14ac:dyDescent="0.25">
      <c r="C287" s="444"/>
      <c r="D287" s="444"/>
    </row>
    <row r="288" spans="3:4" ht="15.75" customHeight="1" x14ac:dyDescent="0.25">
      <c r="C288" s="444"/>
      <c r="D288" s="444"/>
    </row>
    <row r="289" spans="3:4" ht="15.75" customHeight="1" x14ac:dyDescent="0.25">
      <c r="C289" s="444"/>
      <c r="D289" s="444"/>
    </row>
    <row r="290" spans="3:4" ht="15.75" customHeight="1" x14ac:dyDescent="0.25">
      <c r="C290" s="444"/>
      <c r="D290" s="444"/>
    </row>
    <row r="291" spans="3:4" ht="15.75" customHeight="1" x14ac:dyDescent="0.25">
      <c r="C291" s="444"/>
      <c r="D291" s="444"/>
    </row>
    <row r="292" spans="3:4" ht="15.75" customHeight="1" x14ac:dyDescent="0.25">
      <c r="C292" s="444"/>
      <c r="D292" s="444"/>
    </row>
    <row r="293" spans="3:4" ht="15.75" customHeight="1" x14ac:dyDescent="0.25">
      <c r="C293" s="444"/>
      <c r="D293" s="444"/>
    </row>
    <row r="294" spans="3:4" ht="15.75" customHeight="1" x14ac:dyDescent="0.25">
      <c r="C294" s="444"/>
      <c r="D294" s="444"/>
    </row>
    <row r="295" spans="3:4" ht="15.75" customHeight="1" x14ac:dyDescent="0.25">
      <c r="C295" s="444"/>
      <c r="D295" s="444"/>
    </row>
    <row r="296" spans="3:4" ht="15.75" customHeight="1" x14ac:dyDescent="0.25">
      <c r="C296" s="444"/>
      <c r="D296" s="444"/>
    </row>
    <row r="297" spans="3:4" ht="15.75" customHeight="1" x14ac:dyDescent="0.25">
      <c r="C297" s="444"/>
      <c r="D297" s="444"/>
    </row>
    <row r="298" spans="3:4" ht="15.75" customHeight="1" x14ac:dyDescent="0.25">
      <c r="C298" s="444"/>
      <c r="D298" s="444"/>
    </row>
    <row r="299" spans="3:4" ht="15.75" customHeight="1" x14ac:dyDescent="0.25">
      <c r="C299" s="444"/>
      <c r="D299" s="444"/>
    </row>
    <row r="300" spans="3:4" ht="15.75" customHeight="1" x14ac:dyDescent="0.25">
      <c r="C300" s="444"/>
      <c r="D300" s="444"/>
    </row>
    <row r="301" spans="3:4" ht="15.75" customHeight="1" x14ac:dyDescent="0.25">
      <c r="C301" s="444"/>
      <c r="D301" s="444"/>
    </row>
    <row r="302" spans="3:4" ht="15.75" customHeight="1" x14ac:dyDescent="0.25">
      <c r="C302" s="444"/>
      <c r="D302" s="444"/>
    </row>
    <row r="303" spans="3:4" ht="15.75" customHeight="1" x14ac:dyDescent="0.25">
      <c r="C303" s="444"/>
      <c r="D303" s="444"/>
    </row>
    <row r="304" spans="3:4" ht="15.75" customHeight="1" x14ac:dyDescent="0.25">
      <c r="C304" s="444"/>
      <c r="D304" s="444"/>
    </row>
    <row r="305" spans="3:4" ht="15.75" customHeight="1" x14ac:dyDescent="0.25">
      <c r="C305" s="444"/>
      <c r="D305" s="444"/>
    </row>
    <row r="306" spans="3:4" ht="15.75" customHeight="1" x14ac:dyDescent="0.25">
      <c r="C306" s="444"/>
      <c r="D306" s="444"/>
    </row>
    <row r="307" spans="3:4" ht="15.75" customHeight="1" x14ac:dyDescent="0.25">
      <c r="C307" s="444"/>
      <c r="D307" s="444"/>
    </row>
    <row r="308" spans="3:4" ht="15.75" customHeight="1" x14ac:dyDescent="0.25">
      <c r="C308" s="444"/>
      <c r="D308" s="444"/>
    </row>
    <row r="309" spans="3:4" ht="15.75" customHeight="1" x14ac:dyDescent="0.25">
      <c r="C309" s="444"/>
      <c r="D309" s="444"/>
    </row>
    <row r="310" spans="3:4" ht="15.75" customHeight="1" x14ac:dyDescent="0.25">
      <c r="C310" s="444"/>
      <c r="D310" s="444"/>
    </row>
    <row r="311" spans="3:4" ht="15.75" customHeight="1" x14ac:dyDescent="0.25">
      <c r="C311" s="444"/>
      <c r="D311" s="444"/>
    </row>
    <row r="312" spans="3:4" ht="15.75" customHeight="1" x14ac:dyDescent="0.25">
      <c r="C312" s="444"/>
      <c r="D312" s="444"/>
    </row>
    <row r="313" spans="3:4" ht="15.75" customHeight="1" x14ac:dyDescent="0.25">
      <c r="C313" s="444"/>
      <c r="D313" s="444"/>
    </row>
    <row r="314" spans="3:4" ht="15.75" customHeight="1" x14ac:dyDescent="0.25">
      <c r="C314" s="444"/>
      <c r="D314" s="444"/>
    </row>
    <row r="315" spans="3:4" ht="15.75" customHeight="1" x14ac:dyDescent="0.25">
      <c r="C315" s="444"/>
      <c r="D315" s="444"/>
    </row>
    <row r="316" spans="3:4" ht="15.75" customHeight="1" x14ac:dyDescent="0.25">
      <c r="C316" s="444"/>
      <c r="D316" s="444"/>
    </row>
    <row r="317" spans="3:4" ht="15.75" customHeight="1" x14ac:dyDescent="0.25">
      <c r="C317" s="444"/>
      <c r="D317" s="444"/>
    </row>
    <row r="318" spans="3:4" ht="15.75" customHeight="1" x14ac:dyDescent="0.25">
      <c r="C318" s="444"/>
      <c r="D318" s="444"/>
    </row>
    <row r="319" spans="3:4" ht="15.75" customHeight="1" x14ac:dyDescent="0.25">
      <c r="C319" s="444"/>
      <c r="D319" s="444"/>
    </row>
    <row r="320" spans="3:4" ht="15.75" customHeight="1" x14ac:dyDescent="0.25">
      <c r="C320" s="444"/>
      <c r="D320" s="444"/>
    </row>
    <row r="321" spans="3:4" ht="15.75" customHeight="1" x14ac:dyDescent="0.25">
      <c r="C321" s="444"/>
      <c r="D321" s="444"/>
    </row>
    <row r="322" spans="3:4" ht="15.75" customHeight="1" x14ac:dyDescent="0.25">
      <c r="C322" s="444"/>
      <c r="D322" s="444"/>
    </row>
    <row r="323" spans="3:4" ht="15.75" customHeight="1" x14ac:dyDescent="0.25">
      <c r="C323" s="444"/>
      <c r="D323" s="444"/>
    </row>
    <row r="324" spans="3:4" ht="15.75" customHeight="1" x14ac:dyDescent="0.25">
      <c r="C324" s="444"/>
      <c r="D324" s="444"/>
    </row>
    <row r="325" spans="3:4" ht="15.75" customHeight="1" x14ac:dyDescent="0.25">
      <c r="C325" s="444"/>
      <c r="D325" s="444"/>
    </row>
    <row r="326" spans="3:4" ht="15.75" customHeight="1" x14ac:dyDescent="0.25">
      <c r="C326" s="444"/>
      <c r="D326" s="444"/>
    </row>
    <row r="327" spans="3:4" ht="15.75" customHeight="1" x14ac:dyDescent="0.25">
      <c r="C327" s="444"/>
      <c r="D327" s="444"/>
    </row>
    <row r="328" spans="3:4" ht="15.75" customHeight="1" x14ac:dyDescent="0.25">
      <c r="C328" s="444"/>
      <c r="D328" s="444"/>
    </row>
    <row r="329" spans="3:4" ht="15.75" customHeight="1" x14ac:dyDescent="0.25">
      <c r="C329" s="444"/>
      <c r="D329" s="444"/>
    </row>
    <row r="330" spans="3:4" ht="15.75" customHeight="1" x14ac:dyDescent="0.25">
      <c r="C330" s="444"/>
      <c r="D330" s="444"/>
    </row>
    <row r="331" spans="3:4" ht="15.75" customHeight="1" x14ac:dyDescent="0.25">
      <c r="C331" s="444"/>
      <c r="D331" s="444"/>
    </row>
    <row r="332" spans="3:4" ht="15.75" customHeight="1" x14ac:dyDescent="0.25">
      <c r="C332" s="444"/>
      <c r="D332" s="444"/>
    </row>
    <row r="333" spans="3:4" ht="15.75" customHeight="1" x14ac:dyDescent="0.25">
      <c r="C333" s="444"/>
      <c r="D333" s="444"/>
    </row>
    <row r="334" spans="3:4" ht="15.75" customHeight="1" x14ac:dyDescent="0.25">
      <c r="C334" s="444"/>
      <c r="D334" s="444"/>
    </row>
    <row r="335" spans="3:4" ht="15.75" customHeight="1" x14ac:dyDescent="0.25">
      <c r="C335" s="444"/>
      <c r="D335" s="444"/>
    </row>
    <row r="336" spans="3:4" ht="15.75" customHeight="1" x14ac:dyDescent="0.25">
      <c r="C336" s="444"/>
      <c r="D336" s="444"/>
    </row>
    <row r="337" spans="3:4" ht="15.75" customHeight="1" x14ac:dyDescent="0.25">
      <c r="C337" s="444"/>
      <c r="D337" s="444"/>
    </row>
    <row r="338" spans="3:4" ht="15.75" customHeight="1" x14ac:dyDescent="0.25">
      <c r="C338" s="444"/>
      <c r="D338" s="444"/>
    </row>
    <row r="339" spans="3:4" ht="15.75" customHeight="1" x14ac:dyDescent="0.25">
      <c r="C339" s="444"/>
      <c r="D339" s="444"/>
    </row>
    <row r="340" spans="3:4" ht="15.75" customHeight="1" x14ac:dyDescent="0.25">
      <c r="C340" s="444"/>
      <c r="D340" s="444"/>
    </row>
    <row r="341" spans="3:4" ht="15.75" customHeight="1" x14ac:dyDescent="0.25">
      <c r="C341" s="444"/>
      <c r="D341" s="444"/>
    </row>
    <row r="342" spans="3:4" ht="15.75" customHeight="1" x14ac:dyDescent="0.25">
      <c r="C342" s="444"/>
      <c r="D342" s="444"/>
    </row>
    <row r="343" spans="3:4" ht="15.75" customHeight="1" x14ac:dyDescent="0.25">
      <c r="C343" s="444"/>
      <c r="D343" s="444"/>
    </row>
    <row r="344" spans="3:4" ht="15.75" customHeight="1" x14ac:dyDescent="0.25">
      <c r="C344" s="444"/>
      <c r="D344" s="444"/>
    </row>
    <row r="345" spans="3:4" ht="15.75" customHeight="1" x14ac:dyDescent="0.25">
      <c r="C345" s="444"/>
      <c r="D345" s="444"/>
    </row>
    <row r="346" spans="3:4" ht="15.75" customHeight="1" x14ac:dyDescent="0.25">
      <c r="C346" s="444"/>
      <c r="D346" s="444"/>
    </row>
    <row r="347" spans="3:4" ht="15.75" customHeight="1" x14ac:dyDescent="0.25">
      <c r="C347" s="444"/>
      <c r="D347" s="444"/>
    </row>
    <row r="348" spans="3:4" ht="15.75" customHeight="1" x14ac:dyDescent="0.25">
      <c r="C348" s="444"/>
      <c r="D348" s="444"/>
    </row>
    <row r="349" spans="3:4" ht="15.75" customHeight="1" x14ac:dyDescent="0.25">
      <c r="C349" s="444"/>
      <c r="D349" s="444"/>
    </row>
    <row r="350" spans="3:4" ht="15.75" customHeight="1" x14ac:dyDescent="0.25">
      <c r="C350" s="444"/>
      <c r="D350" s="444"/>
    </row>
    <row r="351" spans="3:4" ht="15.75" customHeight="1" x14ac:dyDescent="0.25">
      <c r="C351" s="444"/>
      <c r="D351" s="444"/>
    </row>
    <row r="352" spans="3:4" ht="15.75" customHeight="1" x14ac:dyDescent="0.25">
      <c r="C352" s="444"/>
      <c r="D352" s="444"/>
    </row>
    <row r="353" spans="3:4" ht="15.75" customHeight="1" x14ac:dyDescent="0.25">
      <c r="C353" s="444"/>
      <c r="D353" s="444"/>
    </row>
    <row r="354" spans="3:4" ht="15.75" customHeight="1" x14ac:dyDescent="0.25">
      <c r="C354" s="444"/>
      <c r="D354" s="444"/>
    </row>
    <row r="355" spans="3:4" ht="15.75" customHeight="1" x14ac:dyDescent="0.25">
      <c r="C355" s="444"/>
      <c r="D355" s="444"/>
    </row>
    <row r="356" spans="3:4" ht="15.75" customHeight="1" x14ac:dyDescent="0.25">
      <c r="C356" s="444"/>
      <c r="D356" s="444"/>
    </row>
    <row r="357" spans="3:4" ht="15.75" customHeight="1" x14ac:dyDescent="0.25">
      <c r="C357" s="444"/>
      <c r="D357" s="444"/>
    </row>
    <row r="358" spans="3:4" ht="15.75" customHeight="1" x14ac:dyDescent="0.25">
      <c r="C358" s="444"/>
      <c r="D358" s="444"/>
    </row>
    <row r="359" spans="3:4" ht="15.75" customHeight="1" x14ac:dyDescent="0.25">
      <c r="C359" s="444"/>
      <c r="D359" s="444"/>
    </row>
    <row r="360" spans="3:4" ht="15.75" customHeight="1" x14ac:dyDescent="0.25">
      <c r="C360" s="444"/>
      <c r="D360" s="444"/>
    </row>
    <row r="361" spans="3:4" ht="15.75" customHeight="1" x14ac:dyDescent="0.25">
      <c r="C361" s="444"/>
      <c r="D361" s="444"/>
    </row>
    <row r="362" spans="3:4" ht="15.75" customHeight="1" x14ac:dyDescent="0.25">
      <c r="C362" s="444"/>
      <c r="D362" s="444"/>
    </row>
    <row r="363" spans="3:4" ht="15.75" customHeight="1" x14ac:dyDescent="0.25">
      <c r="C363" s="444"/>
      <c r="D363" s="444"/>
    </row>
    <row r="364" spans="3:4" ht="15.75" customHeight="1" x14ac:dyDescent="0.25">
      <c r="C364" s="444"/>
      <c r="D364" s="444"/>
    </row>
    <row r="365" spans="3:4" ht="15.75" customHeight="1" x14ac:dyDescent="0.25">
      <c r="C365" s="444"/>
      <c r="D365" s="444"/>
    </row>
    <row r="366" spans="3:4" ht="15.75" customHeight="1" x14ac:dyDescent="0.25">
      <c r="C366" s="444"/>
      <c r="D366" s="444"/>
    </row>
    <row r="367" spans="3:4" ht="15.75" customHeight="1" x14ac:dyDescent="0.25">
      <c r="C367" s="444"/>
      <c r="D367" s="444"/>
    </row>
    <row r="368" spans="3:4" ht="15.75" customHeight="1" x14ac:dyDescent="0.25">
      <c r="C368" s="444"/>
      <c r="D368" s="444"/>
    </row>
    <row r="369" spans="3:4" ht="15.75" customHeight="1" x14ac:dyDescent="0.25">
      <c r="C369" s="444"/>
      <c r="D369" s="444"/>
    </row>
    <row r="370" spans="3:4" ht="15.75" customHeight="1" x14ac:dyDescent="0.25">
      <c r="C370" s="444"/>
      <c r="D370" s="444"/>
    </row>
    <row r="371" spans="3:4" ht="15.75" customHeight="1" x14ac:dyDescent="0.25">
      <c r="C371" s="444"/>
      <c r="D371" s="444"/>
    </row>
    <row r="372" spans="3:4" ht="15.75" customHeight="1" x14ac:dyDescent="0.25">
      <c r="C372" s="444"/>
      <c r="D372" s="444"/>
    </row>
    <row r="373" spans="3:4" ht="15.75" customHeight="1" x14ac:dyDescent="0.25">
      <c r="C373" s="444"/>
      <c r="D373" s="444"/>
    </row>
    <row r="374" spans="3:4" ht="15.75" customHeight="1" x14ac:dyDescent="0.25">
      <c r="C374" s="444"/>
      <c r="D374" s="444"/>
    </row>
    <row r="375" spans="3:4" ht="15.75" customHeight="1" x14ac:dyDescent="0.25">
      <c r="C375" s="444"/>
      <c r="D375" s="444"/>
    </row>
    <row r="376" spans="3:4" ht="15.75" customHeight="1" x14ac:dyDescent="0.25">
      <c r="C376" s="444"/>
      <c r="D376" s="444"/>
    </row>
    <row r="377" spans="3:4" ht="15.75" customHeight="1" x14ac:dyDescent="0.25">
      <c r="C377" s="444"/>
      <c r="D377" s="444"/>
    </row>
    <row r="378" spans="3:4" ht="15.75" customHeight="1" x14ac:dyDescent="0.25">
      <c r="C378" s="444"/>
      <c r="D378" s="444"/>
    </row>
    <row r="379" spans="3:4" ht="15.75" customHeight="1" x14ac:dyDescent="0.25">
      <c r="C379" s="444"/>
      <c r="D379" s="444"/>
    </row>
    <row r="380" spans="3:4" ht="15.75" customHeight="1" x14ac:dyDescent="0.25">
      <c r="C380" s="444"/>
      <c r="D380" s="444"/>
    </row>
    <row r="381" spans="3:4" ht="15.75" customHeight="1" x14ac:dyDescent="0.25">
      <c r="C381" s="444"/>
      <c r="D381" s="444"/>
    </row>
    <row r="382" spans="3:4" ht="15.75" customHeight="1" x14ac:dyDescent="0.25">
      <c r="C382" s="444"/>
      <c r="D382" s="444"/>
    </row>
    <row r="383" spans="3:4" ht="15.75" customHeight="1" x14ac:dyDescent="0.25">
      <c r="C383" s="444"/>
      <c r="D383" s="444"/>
    </row>
    <row r="384" spans="3:4" ht="15.75" customHeight="1" x14ac:dyDescent="0.25">
      <c r="C384" s="444"/>
      <c r="D384" s="444"/>
    </row>
    <row r="385" spans="3:4" ht="15.75" customHeight="1" x14ac:dyDescent="0.25">
      <c r="C385" s="444"/>
      <c r="D385" s="444"/>
    </row>
    <row r="386" spans="3:4" ht="15.75" customHeight="1" x14ac:dyDescent="0.25">
      <c r="C386" s="444"/>
      <c r="D386" s="444"/>
    </row>
    <row r="387" spans="3:4" ht="15.75" customHeight="1" x14ac:dyDescent="0.25">
      <c r="C387" s="444"/>
      <c r="D387" s="444"/>
    </row>
    <row r="388" spans="3:4" ht="15.75" customHeight="1" x14ac:dyDescent="0.25">
      <c r="C388" s="444"/>
      <c r="D388" s="444"/>
    </row>
    <row r="389" spans="3:4" ht="15.75" customHeight="1" x14ac:dyDescent="0.25">
      <c r="C389" s="444"/>
      <c r="D389" s="444"/>
    </row>
    <row r="390" spans="3:4" ht="15.75" customHeight="1" x14ac:dyDescent="0.25">
      <c r="C390" s="444"/>
      <c r="D390" s="444"/>
    </row>
    <row r="391" spans="3:4" ht="15.75" customHeight="1" x14ac:dyDescent="0.25">
      <c r="C391" s="444"/>
      <c r="D391" s="444"/>
    </row>
    <row r="392" spans="3:4" ht="15.75" customHeight="1" x14ac:dyDescent="0.25">
      <c r="C392" s="444"/>
      <c r="D392" s="444"/>
    </row>
    <row r="393" spans="3:4" ht="15.75" customHeight="1" x14ac:dyDescent="0.25">
      <c r="C393" s="444"/>
      <c r="D393" s="444"/>
    </row>
    <row r="394" spans="3:4" ht="15.75" customHeight="1" x14ac:dyDescent="0.25">
      <c r="C394" s="444"/>
      <c r="D394" s="444"/>
    </row>
    <row r="395" spans="3:4" ht="15.75" customHeight="1" x14ac:dyDescent="0.25">
      <c r="C395" s="444"/>
      <c r="D395" s="444"/>
    </row>
    <row r="396" spans="3:4" ht="15.75" customHeight="1" x14ac:dyDescent="0.25">
      <c r="C396" s="444"/>
      <c r="D396" s="444"/>
    </row>
    <row r="397" spans="3:4" ht="15.75" customHeight="1" x14ac:dyDescent="0.25">
      <c r="C397" s="444"/>
      <c r="D397" s="444"/>
    </row>
    <row r="398" spans="3:4" ht="15.75" customHeight="1" x14ac:dyDescent="0.25">
      <c r="C398" s="444"/>
      <c r="D398" s="444"/>
    </row>
    <row r="399" spans="3:4" ht="15.75" customHeight="1" x14ac:dyDescent="0.25">
      <c r="C399" s="444"/>
      <c r="D399" s="444"/>
    </row>
    <row r="400" spans="3:4" ht="15.75" customHeight="1" x14ac:dyDescent="0.25">
      <c r="C400" s="444"/>
      <c r="D400" s="444"/>
    </row>
    <row r="401" spans="3:4" ht="15.75" customHeight="1" x14ac:dyDescent="0.25">
      <c r="C401" s="444"/>
      <c r="D401" s="444"/>
    </row>
    <row r="402" spans="3:4" ht="15.75" customHeight="1" x14ac:dyDescent="0.25">
      <c r="C402" s="444"/>
      <c r="D402" s="444"/>
    </row>
    <row r="403" spans="3:4" ht="15.75" customHeight="1" x14ac:dyDescent="0.25">
      <c r="C403" s="444"/>
      <c r="D403" s="444"/>
    </row>
    <row r="404" spans="3:4" ht="15.75" customHeight="1" x14ac:dyDescent="0.25">
      <c r="C404" s="444"/>
      <c r="D404" s="444"/>
    </row>
    <row r="405" spans="3:4" ht="15.75" customHeight="1" x14ac:dyDescent="0.25">
      <c r="C405" s="444"/>
      <c r="D405" s="444"/>
    </row>
    <row r="406" spans="3:4" ht="15.75" customHeight="1" x14ac:dyDescent="0.25">
      <c r="C406" s="444"/>
      <c r="D406" s="444"/>
    </row>
    <row r="407" spans="3:4" ht="15.75" customHeight="1" x14ac:dyDescent="0.25">
      <c r="C407" s="444"/>
      <c r="D407" s="444"/>
    </row>
    <row r="408" spans="3:4" ht="15.75" customHeight="1" x14ac:dyDescent="0.25">
      <c r="C408" s="444"/>
      <c r="D408" s="444"/>
    </row>
    <row r="409" spans="3:4" ht="15.75" customHeight="1" x14ac:dyDescent="0.25">
      <c r="C409" s="444"/>
      <c r="D409" s="444"/>
    </row>
    <row r="410" spans="3:4" ht="15.75" customHeight="1" x14ac:dyDescent="0.25">
      <c r="C410" s="444"/>
      <c r="D410" s="444"/>
    </row>
    <row r="411" spans="3:4" ht="15.75" customHeight="1" x14ac:dyDescent="0.25">
      <c r="C411" s="444"/>
      <c r="D411" s="444"/>
    </row>
    <row r="412" spans="3:4" ht="15.75" customHeight="1" x14ac:dyDescent="0.25">
      <c r="C412" s="444"/>
      <c r="D412" s="444"/>
    </row>
    <row r="413" spans="3:4" ht="15.75" customHeight="1" x14ac:dyDescent="0.25">
      <c r="C413" s="444"/>
      <c r="D413" s="444"/>
    </row>
    <row r="414" spans="3:4" ht="15.75" customHeight="1" x14ac:dyDescent="0.25">
      <c r="C414" s="444"/>
      <c r="D414" s="444"/>
    </row>
    <row r="415" spans="3:4" ht="15.75" customHeight="1" x14ac:dyDescent="0.25">
      <c r="C415" s="444"/>
      <c r="D415" s="444"/>
    </row>
    <row r="416" spans="3:4" ht="15.75" customHeight="1" x14ac:dyDescent="0.25">
      <c r="C416" s="444"/>
      <c r="D416" s="444"/>
    </row>
    <row r="417" spans="3:4" ht="15.75" customHeight="1" x14ac:dyDescent="0.25">
      <c r="C417" s="444"/>
      <c r="D417" s="444"/>
    </row>
    <row r="418" spans="3:4" ht="15.75" customHeight="1" x14ac:dyDescent="0.25">
      <c r="C418" s="444"/>
      <c r="D418" s="444"/>
    </row>
    <row r="419" spans="3:4" ht="15.75" customHeight="1" x14ac:dyDescent="0.25">
      <c r="C419" s="444"/>
      <c r="D419" s="444"/>
    </row>
    <row r="420" spans="3:4" ht="15.75" customHeight="1" x14ac:dyDescent="0.25">
      <c r="C420" s="444"/>
      <c r="D420" s="444"/>
    </row>
    <row r="421" spans="3:4" ht="15.75" customHeight="1" x14ac:dyDescent="0.25">
      <c r="C421" s="444"/>
      <c r="D421" s="444"/>
    </row>
    <row r="422" spans="3:4" ht="15.75" customHeight="1" x14ac:dyDescent="0.25">
      <c r="C422" s="444"/>
      <c r="D422" s="444"/>
    </row>
    <row r="423" spans="3:4" ht="15.75" customHeight="1" x14ac:dyDescent="0.25">
      <c r="C423" s="444"/>
      <c r="D423" s="444"/>
    </row>
    <row r="424" spans="3:4" ht="15.75" customHeight="1" x14ac:dyDescent="0.25">
      <c r="C424" s="444"/>
      <c r="D424" s="444"/>
    </row>
    <row r="425" spans="3:4" ht="15.75" customHeight="1" x14ac:dyDescent="0.25">
      <c r="C425" s="444"/>
      <c r="D425" s="444"/>
    </row>
    <row r="426" spans="3:4" ht="15.75" customHeight="1" x14ac:dyDescent="0.25">
      <c r="C426" s="444"/>
      <c r="D426" s="444"/>
    </row>
    <row r="427" spans="3:4" ht="15.75" customHeight="1" x14ac:dyDescent="0.25">
      <c r="C427" s="444"/>
      <c r="D427" s="444"/>
    </row>
    <row r="428" spans="3:4" ht="15.75" customHeight="1" x14ac:dyDescent="0.25">
      <c r="C428" s="444"/>
      <c r="D428" s="444"/>
    </row>
    <row r="429" spans="3:4" ht="15.75" customHeight="1" x14ac:dyDescent="0.25">
      <c r="C429" s="444"/>
      <c r="D429" s="444"/>
    </row>
    <row r="430" spans="3:4" ht="15.75" customHeight="1" x14ac:dyDescent="0.25">
      <c r="C430" s="444"/>
      <c r="D430" s="444"/>
    </row>
    <row r="431" spans="3:4" ht="15.75" customHeight="1" x14ac:dyDescent="0.25">
      <c r="C431" s="444"/>
      <c r="D431" s="444"/>
    </row>
    <row r="432" spans="3:4" ht="15.75" customHeight="1" x14ac:dyDescent="0.25">
      <c r="C432" s="444"/>
      <c r="D432" s="444"/>
    </row>
    <row r="433" spans="3:4" ht="15.75" customHeight="1" x14ac:dyDescent="0.25">
      <c r="C433" s="444"/>
      <c r="D433" s="444"/>
    </row>
    <row r="434" spans="3:4" ht="15.75" customHeight="1" x14ac:dyDescent="0.25">
      <c r="C434" s="444"/>
      <c r="D434" s="444"/>
    </row>
    <row r="435" spans="3:4" ht="15.75" customHeight="1" x14ac:dyDescent="0.25">
      <c r="C435" s="444"/>
      <c r="D435" s="444"/>
    </row>
    <row r="436" spans="3:4" ht="15.75" customHeight="1" x14ac:dyDescent="0.25">
      <c r="C436" s="444"/>
      <c r="D436" s="444"/>
    </row>
    <row r="437" spans="3:4" ht="15.75" customHeight="1" x14ac:dyDescent="0.25">
      <c r="C437" s="444"/>
      <c r="D437" s="444"/>
    </row>
    <row r="438" spans="3:4" ht="15.75" customHeight="1" x14ac:dyDescent="0.25">
      <c r="C438" s="444"/>
      <c r="D438" s="444"/>
    </row>
    <row r="439" spans="3:4" ht="15.75" customHeight="1" x14ac:dyDescent="0.25">
      <c r="C439" s="444"/>
      <c r="D439" s="444"/>
    </row>
    <row r="440" spans="3:4" ht="15.75" customHeight="1" x14ac:dyDescent="0.25">
      <c r="C440" s="444"/>
      <c r="D440" s="444"/>
    </row>
    <row r="441" spans="3:4" ht="15.75" customHeight="1" x14ac:dyDescent="0.25">
      <c r="C441" s="444"/>
      <c r="D441" s="444"/>
    </row>
    <row r="442" spans="3:4" ht="15.75" customHeight="1" x14ac:dyDescent="0.25">
      <c r="C442" s="444"/>
      <c r="D442" s="444"/>
    </row>
    <row r="443" spans="3:4" ht="15.75" customHeight="1" x14ac:dyDescent="0.25">
      <c r="C443" s="444"/>
      <c r="D443" s="444"/>
    </row>
    <row r="444" spans="3:4" ht="15.75" customHeight="1" x14ac:dyDescent="0.25">
      <c r="C444" s="444"/>
      <c r="D444" s="444"/>
    </row>
    <row r="445" spans="3:4" ht="15.75" customHeight="1" x14ac:dyDescent="0.25">
      <c r="C445" s="444"/>
      <c r="D445" s="444"/>
    </row>
    <row r="446" spans="3:4" ht="15.75" customHeight="1" x14ac:dyDescent="0.25">
      <c r="C446" s="444"/>
      <c r="D446" s="444"/>
    </row>
    <row r="447" spans="3:4" ht="15.75" customHeight="1" x14ac:dyDescent="0.25">
      <c r="C447" s="444"/>
      <c r="D447" s="444"/>
    </row>
    <row r="448" spans="3:4" ht="15.75" customHeight="1" x14ac:dyDescent="0.25">
      <c r="C448" s="444"/>
      <c r="D448" s="444"/>
    </row>
    <row r="449" spans="3:4" ht="15.75" customHeight="1" x14ac:dyDescent="0.25">
      <c r="C449" s="444"/>
      <c r="D449" s="444"/>
    </row>
    <row r="450" spans="3:4" ht="15.75" customHeight="1" x14ac:dyDescent="0.25">
      <c r="C450" s="444"/>
      <c r="D450" s="444"/>
    </row>
    <row r="451" spans="3:4" ht="15.75" customHeight="1" x14ac:dyDescent="0.25">
      <c r="C451" s="444"/>
      <c r="D451" s="444"/>
    </row>
    <row r="452" spans="3:4" ht="15.75" customHeight="1" x14ac:dyDescent="0.25">
      <c r="C452" s="444"/>
      <c r="D452" s="444"/>
    </row>
    <row r="453" spans="3:4" ht="15.75" customHeight="1" x14ac:dyDescent="0.25">
      <c r="C453" s="444"/>
      <c r="D453" s="444"/>
    </row>
    <row r="454" spans="3:4" ht="15.75" customHeight="1" x14ac:dyDescent="0.25">
      <c r="C454" s="444"/>
      <c r="D454" s="444"/>
    </row>
    <row r="455" spans="3:4" ht="15.75" customHeight="1" x14ac:dyDescent="0.25">
      <c r="C455" s="444"/>
      <c r="D455" s="444"/>
    </row>
    <row r="456" spans="3:4" ht="15.75" customHeight="1" x14ac:dyDescent="0.25">
      <c r="C456" s="444"/>
      <c r="D456" s="444"/>
    </row>
    <row r="457" spans="3:4" ht="15.75" customHeight="1" x14ac:dyDescent="0.25">
      <c r="C457" s="444"/>
      <c r="D457" s="444"/>
    </row>
    <row r="458" spans="3:4" ht="15.75" customHeight="1" x14ac:dyDescent="0.25">
      <c r="C458" s="444"/>
      <c r="D458" s="444"/>
    </row>
    <row r="459" spans="3:4" ht="15.75" customHeight="1" x14ac:dyDescent="0.25">
      <c r="C459" s="444"/>
      <c r="D459" s="444"/>
    </row>
    <row r="460" spans="3:4" ht="15.75" customHeight="1" x14ac:dyDescent="0.25">
      <c r="C460" s="444"/>
      <c r="D460" s="444"/>
    </row>
    <row r="461" spans="3:4" ht="15.75" customHeight="1" x14ac:dyDescent="0.25">
      <c r="C461" s="444"/>
      <c r="D461" s="444"/>
    </row>
    <row r="462" spans="3:4" ht="15.75" customHeight="1" x14ac:dyDescent="0.25">
      <c r="C462" s="444"/>
      <c r="D462" s="444"/>
    </row>
    <row r="463" spans="3:4" ht="15.75" customHeight="1" x14ac:dyDescent="0.25">
      <c r="C463" s="444"/>
      <c r="D463" s="444"/>
    </row>
    <row r="464" spans="3:4" ht="15.75" customHeight="1" x14ac:dyDescent="0.25">
      <c r="C464" s="444"/>
      <c r="D464" s="444"/>
    </row>
    <row r="465" spans="3:4" ht="15.75" customHeight="1" x14ac:dyDescent="0.25">
      <c r="C465" s="444"/>
      <c r="D465" s="444"/>
    </row>
    <row r="466" spans="3:4" ht="15.75" customHeight="1" x14ac:dyDescent="0.25">
      <c r="C466" s="444"/>
      <c r="D466" s="444"/>
    </row>
    <row r="467" spans="3:4" ht="15.75" customHeight="1" x14ac:dyDescent="0.25">
      <c r="C467" s="444"/>
      <c r="D467" s="444"/>
    </row>
    <row r="468" spans="3:4" ht="15.75" customHeight="1" x14ac:dyDescent="0.25">
      <c r="C468" s="444"/>
      <c r="D468" s="444"/>
    </row>
    <row r="469" spans="3:4" ht="15.75" customHeight="1" x14ac:dyDescent="0.25">
      <c r="C469" s="444"/>
      <c r="D469" s="444"/>
    </row>
    <row r="470" spans="3:4" ht="15.75" customHeight="1" x14ac:dyDescent="0.25">
      <c r="C470" s="444"/>
      <c r="D470" s="444"/>
    </row>
    <row r="471" spans="3:4" ht="15.75" customHeight="1" x14ac:dyDescent="0.25">
      <c r="C471" s="444"/>
      <c r="D471" s="444"/>
    </row>
    <row r="472" spans="3:4" ht="15.75" customHeight="1" x14ac:dyDescent="0.25">
      <c r="C472" s="444"/>
      <c r="D472" s="444"/>
    </row>
    <row r="473" spans="3:4" ht="15.75" customHeight="1" x14ac:dyDescent="0.25">
      <c r="C473" s="444"/>
      <c r="D473" s="444"/>
    </row>
    <row r="474" spans="3:4" ht="15.75" customHeight="1" x14ac:dyDescent="0.25">
      <c r="C474" s="444"/>
      <c r="D474" s="444"/>
    </row>
    <row r="475" spans="3:4" ht="15.75" customHeight="1" x14ac:dyDescent="0.25">
      <c r="C475" s="444"/>
      <c r="D475" s="444"/>
    </row>
    <row r="476" spans="3:4" ht="15.75" customHeight="1" x14ac:dyDescent="0.25">
      <c r="C476" s="444"/>
      <c r="D476" s="444"/>
    </row>
    <row r="477" spans="3:4" ht="15.75" customHeight="1" x14ac:dyDescent="0.25">
      <c r="C477" s="444"/>
      <c r="D477" s="444"/>
    </row>
    <row r="478" spans="3:4" ht="15.75" customHeight="1" x14ac:dyDescent="0.25">
      <c r="C478" s="444"/>
      <c r="D478" s="444"/>
    </row>
    <row r="479" spans="3:4" ht="15.75" customHeight="1" x14ac:dyDescent="0.25">
      <c r="C479" s="444"/>
      <c r="D479" s="444"/>
    </row>
    <row r="480" spans="3:4" ht="15.75" customHeight="1" x14ac:dyDescent="0.25">
      <c r="C480" s="444"/>
      <c r="D480" s="444"/>
    </row>
    <row r="481" spans="3:4" ht="15.75" customHeight="1" x14ac:dyDescent="0.25">
      <c r="C481" s="444"/>
      <c r="D481" s="444"/>
    </row>
    <row r="482" spans="3:4" ht="15.75" customHeight="1" x14ac:dyDescent="0.25">
      <c r="C482" s="444"/>
      <c r="D482" s="444"/>
    </row>
    <row r="483" spans="3:4" ht="15.75" customHeight="1" x14ac:dyDescent="0.25">
      <c r="C483" s="444"/>
      <c r="D483" s="444"/>
    </row>
    <row r="484" spans="3:4" ht="15.75" customHeight="1" x14ac:dyDescent="0.25">
      <c r="C484" s="444"/>
      <c r="D484" s="444"/>
    </row>
    <row r="485" spans="3:4" ht="15.75" customHeight="1" x14ac:dyDescent="0.25">
      <c r="C485" s="444"/>
      <c r="D485" s="444"/>
    </row>
    <row r="486" spans="3:4" ht="15.75" customHeight="1" x14ac:dyDescent="0.25">
      <c r="C486" s="444"/>
      <c r="D486" s="444"/>
    </row>
    <row r="487" spans="3:4" ht="15.75" customHeight="1" x14ac:dyDescent="0.25">
      <c r="C487" s="444"/>
      <c r="D487" s="444"/>
    </row>
    <row r="488" spans="3:4" ht="15.75" customHeight="1" x14ac:dyDescent="0.25">
      <c r="C488" s="444"/>
      <c r="D488" s="444"/>
    </row>
    <row r="489" spans="3:4" ht="15.75" customHeight="1" x14ac:dyDescent="0.25">
      <c r="C489" s="444"/>
      <c r="D489" s="444"/>
    </row>
    <row r="490" spans="3:4" ht="15.75" customHeight="1" x14ac:dyDescent="0.25">
      <c r="C490" s="444"/>
      <c r="D490" s="444"/>
    </row>
    <row r="491" spans="3:4" ht="15.75" customHeight="1" x14ac:dyDescent="0.25">
      <c r="C491" s="444"/>
      <c r="D491" s="444"/>
    </row>
    <row r="492" spans="3:4" ht="15.75" customHeight="1" x14ac:dyDescent="0.25">
      <c r="C492" s="444"/>
      <c r="D492" s="444"/>
    </row>
    <row r="493" spans="3:4" ht="15.75" customHeight="1" x14ac:dyDescent="0.25">
      <c r="C493" s="444"/>
      <c r="D493" s="444"/>
    </row>
    <row r="494" spans="3:4" ht="15.75" customHeight="1" x14ac:dyDescent="0.25">
      <c r="C494" s="444"/>
      <c r="D494" s="444"/>
    </row>
    <row r="495" spans="3:4" ht="15.75" customHeight="1" x14ac:dyDescent="0.25">
      <c r="C495" s="444"/>
      <c r="D495" s="444"/>
    </row>
    <row r="496" spans="3:4" ht="15.75" customHeight="1" x14ac:dyDescent="0.25">
      <c r="C496" s="444"/>
      <c r="D496" s="444"/>
    </row>
    <row r="497" spans="3:4" ht="15.75" customHeight="1" x14ac:dyDescent="0.25">
      <c r="C497" s="444"/>
      <c r="D497" s="444"/>
    </row>
    <row r="498" spans="3:4" ht="15.75" customHeight="1" x14ac:dyDescent="0.25">
      <c r="C498" s="444"/>
      <c r="D498" s="444"/>
    </row>
    <row r="499" spans="3:4" ht="15.75" customHeight="1" x14ac:dyDescent="0.25">
      <c r="C499" s="444"/>
      <c r="D499" s="444"/>
    </row>
    <row r="500" spans="3:4" ht="15.75" customHeight="1" x14ac:dyDescent="0.25">
      <c r="C500" s="444"/>
      <c r="D500" s="444"/>
    </row>
    <row r="501" spans="3:4" ht="15.75" customHeight="1" x14ac:dyDescent="0.25">
      <c r="C501" s="444"/>
      <c r="D501" s="444"/>
    </row>
    <row r="502" spans="3:4" ht="15.75" customHeight="1" x14ac:dyDescent="0.25">
      <c r="C502" s="444"/>
      <c r="D502" s="444"/>
    </row>
    <row r="503" spans="3:4" ht="15.75" customHeight="1" x14ac:dyDescent="0.25">
      <c r="C503" s="444"/>
      <c r="D503" s="444"/>
    </row>
    <row r="504" spans="3:4" ht="15.75" customHeight="1" x14ac:dyDescent="0.25">
      <c r="C504" s="444"/>
      <c r="D504" s="444"/>
    </row>
    <row r="505" spans="3:4" ht="15.75" customHeight="1" x14ac:dyDescent="0.25">
      <c r="C505" s="444"/>
      <c r="D505" s="444"/>
    </row>
    <row r="506" spans="3:4" ht="15.75" customHeight="1" x14ac:dyDescent="0.25">
      <c r="C506" s="444"/>
      <c r="D506" s="444"/>
    </row>
    <row r="507" spans="3:4" ht="15.75" customHeight="1" x14ac:dyDescent="0.25">
      <c r="C507" s="444"/>
      <c r="D507" s="444"/>
    </row>
    <row r="508" spans="3:4" ht="15.75" customHeight="1" x14ac:dyDescent="0.25">
      <c r="C508" s="444"/>
      <c r="D508" s="444"/>
    </row>
    <row r="509" spans="3:4" ht="15.75" customHeight="1" x14ac:dyDescent="0.25">
      <c r="C509" s="444"/>
      <c r="D509" s="444"/>
    </row>
    <row r="510" spans="3:4" ht="15.75" customHeight="1" x14ac:dyDescent="0.25">
      <c r="C510" s="444"/>
      <c r="D510" s="444"/>
    </row>
    <row r="511" spans="3:4" ht="15.75" customHeight="1" x14ac:dyDescent="0.25">
      <c r="C511" s="444"/>
      <c r="D511" s="444"/>
    </row>
    <row r="512" spans="3:4" ht="15.75" customHeight="1" x14ac:dyDescent="0.25">
      <c r="C512" s="444"/>
      <c r="D512" s="444"/>
    </row>
    <row r="513" spans="3:4" ht="15.75" customHeight="1" x14ac:dyDescent="0.25">
      <c r="C513" s="444"/>
      <c r="D513" s="444"/>
    </row>
    <row r="514" spans="3:4" ht="15.75" customHeight="1" x14ac:dyDescent="0.25">
      <c r="C514" s="444"/>
      <c r="D514" s="444"/>
    </row>
    <row r="515" spans="3:4" ht="15.75" customHeight="1" x14ac:dyDescent="0.25">
      <c r="C515" s="444"/>
      <c r="D515" s="444"/>
    </row>
    <row r="516" spans="3:4" ht="15.75" customHeight="1" x14ac:dyDescent="0.25">
      <c r="C516" s="444"/>
      <c r="D516" s="444"/>
    </row>
    <row r="517" spans="3:4" ht="15.75" customHeight="1" x14ac:dyDescent="0.25">
      <c r="C517" s="444"/>
      <c r="D517" s="444"/>
    </row>
    <row r="518" spans="3:4" ht="15.75" customHeight="1" x14ac:dyDescent="0.25">
      <c r="C518" s="444"/>
      <c r="D518" s="444"/>
    </row>
    <row r="519" spans="3:4" ht="15.75" customHeight="1" x14ac:dyDescent="0.25">
      <c r="C519" s="444"/>
      <c r="D519" s="444"/>
    </row>
    <row r="520" spans="3:4" ht="15.75" customHeight="1" x14ac:dyDescent="0.25">
      <c r="C520" s="444"/>
      <c r="D520" s="444"/>
    </row>
    <row r="521" spans="3:4" ht="15.75" customHeight="1" x14ac:dyDescent="0.25">
      <c r="C521" s="444"/>
      <c r="D521" s="444"/>
    </row>
    <row r="522" spans="3:4" ht="15.75" customHeight="1" x14ac:dyDescent="0.25">
      <c r="C522" s="444"/>
      <c r="D522" s="444"/>
    </row>
    <row r="523" spans="3:4" ht="15.75" customHeight="1" x14ac:dyDescent="0.25">
      <c r="C523" s="444"/>
      <c r="D523" s="444"/>
    </row>
    <row r="524" spans="3:4" ht="15.75" customHeight="1" x14ac:dyDescent="0.25">
      <c r="C524" s="444"/>
      <c r="D524" s="444"/>
    </row>
    <row r="525" spans="3:4" ht="15.75" customHeight="1" x14ac:dyDescent="0.25">
      <c r="C525" s="444"/>
      <c r="D525" s="444"/>
    </row>
    <row r="526" spans="3:4" ht="15.75" customHeight="1" x14ac:dyDescent="0.25">
      <c r="C526" s="444"/>
      <c r="D526" s="444"/>
    </row>
    <row r="527" spans="3:4" ht="15.75" customHeight="1" x14ac:dyDescent="0.25">
      <c r="C527" s="444"/>
      <c r="D527" s="444"/>
    </row>
    <row r="528" spans="3:4" ht="15.75" customHeight="1" x14ac:dyDescent="0.25">
      <c r="C528" s="444"/>
      <c r="D528" s="444"/>
    </row>
    <row r="529" spans="3:4" ht="15.75" customHeight="1" x14ac:dyDescent="0.25">
      <c r="C529" s="444"/>
      <c r="D529" s="444"/>
    </row>
    <row r="530" spans="3:4" ht="15.75" customHeight="1" x14ac:dyDescent="0.25">
      <c r="C530" s="444"/>
      <c r="D530" s="444"/>
    </row>
    <row r="531" spans="3:4" ht="15.75" customHeight="1" x14ac:dyDescent="0.25">
      <c r="C531" s="444"/>
      <c r="D531" s="444"/>
    </row>
    <row r="532" spans="3:4" ht="15.75" customHeight="1" x14ac:dyDescent="0.25">
      <c r="C532" s="444"/>
      <c r="D532" s="444"/>
    </row>
    <row r="533" spans="3:4" ht="15.75" customHeight="1" x14ac:dyDescent="0.25">
      <c r="C533" s="444"/>
      <c r="D533" s="444"/>
    </row>
    <row r="534" spans="3:4" ht="15.75" customHeight="1" x14ac:dyDescent="0.25">
      <c r="C534" s="444"/>
      <c r="D534" s="444"/>
    </row>
    <row r="535" spans="3:4" ht="15.75" customHeight="1" x14ac:dyDescent="0.25">
      <c r="C535" s="444"/>
      <c r="D535" s="444"/>
    </row>
    <row r="536" spans="3:4" ht="15.75" customHeight="1" x14ac:dyDescent="0.25">
      <c r="C536" s="444"/>
      <c r="D536" s="444"/>
    </row>
    <row r="537" spans="3:4" ht="15.75" customHeight="1" x14ac:dyDescent="0.25">
      <c r="C537" s="444"/>
      <c r="D537" s="444"/>
    </row>
    <row r="538" spans="3:4" ht="15.75" customHeight="1" x14ac:dyDescent="0.25">
      <c r="C538" s="444"/>
      <c r="D538" s="444"/>
    </row>
    <row r="539" spans="3:4" ht="15.75" customHeight="1" x14ac:dyDescent="0.25">
      <c r="C539" s="444"/>
      <c r="D539" s="444"/>
    </row>
    <row r="540" spans="3:4" ht="15.75" customHeight="1" x14ac:dyDescent="0.25">
      <c r="C540" s="444"/>
      <c r="D540" s="444"/>
    </row>
    <row r="541" spans="3:4" ht="15.75" customHeight="1" x14ac:dyDescent="0.25">
      <c r="C541" s="444"/>
      <c r="D541" s="444"/>
    </row>
    <row r="542" spans="3:4" ht="15.75" customHeight="1" x14ac:dyDescent="0.25">
      <c r="C542" s="444"/>
      <c r="D542" s="444"/>
    </row>
    <row r="543" spans="3:4" ht="15.75" customHeight="1" x14ac:dyDescent="0.25">
      <c r="C543" s="444"/>
      <c r="D543" s="444"/>
    </row>
    <row r="544" spans="3:4" ht="15.75" customHeight="1" x14ac:dyDescent="0.25">
      <c r="C544" s="444"/>
      <c r="D544" s="444"/>
    </row>
    <row r="545" spans="3:4" ht="15.75" customHeight="1" x14ac:dyDescent="0.25">
      <c r="C545" s="444"/>
      <c r="D545" s="444"/>
    </row>
    <row r="546" spans="3:4" ht="15.75" customHeight="1" x14ac:dyDescent="0.25">
      <c r="C546" s="444"/>
      <c r="D546" s="444"/>
    </row>
    <row r="547" spans="3:4" ht="15.75" customHeight="1" x14ac:dyDescent="0.25">
      <c r="C547" s="444"/>
      <c r="D547" s="444"/>
    </row>
    <row r="548" spans="3:4" ht="15.75" customHeight="1" x14ac:dyDescent="0.25">
      <c r="C548" s="444"/>
      <c r="D548" s="444"/>
    </row>
    <row r="549" spans="3:4" ht="15.75" customHeight="1" x14ac:dyDescent="0.25">
      <c r="C549" s="444"/>
      <c r="D549" s="444"/>
    </row>
    <row r="550" spans="3:4" ht="15.75" customHeight="1" x14ac:dyDescent="0.25">
      <c r="C550" s="444"/>
      <c r="D550" s="444"/>
    </row>
    <row r="551" spans="3:4" ht="15.75" customHeight="1" x14ac:dyDescent="0.25">
      <c r="C551" s="444"/>
      <c r="D551" s="444"/>
    </row>
    <row r="552" spans="3:4" ht="15.75" customHeight="1" x14ac:dyDescent="0.25">
      <c r="C552" s="444"/>
      <c r="D552" s="444"/>
    </row>
    <row r="553" spans="3:4" ht="15.75" customHeight="1" x14ac:dyDescent="0.25">
      <c r="C553" s="444"/>
      <c r="D553" s="444"/>
    </row>
    <row r="554" spans="3:4" ht="15.75" customHeight="1" x14ac:dyDescent="0.25">
      <c r="C554" s="444"/>
      <c r="D554" s="444"/>
    </row>
    <row r="555" spans="3:4" ht="15.75" customHeight="1" x14ac:dyDescent="0.25">
      <c r="C555" s="444"/>
      <c r="D555" s="444"/>
    </row>
    <row r="556" spans="3:4" ht="15.75" customHeight="1" x14ac:dyDescent="0.25">
      <c r="C556" s="444"/>
      <c r="D556" s="444"/>
    </row>
    <row r="557" spans="3:4" ht="15.75" customHeight="1" x14ac:dyDescent="0.25">
      <c r="C557" s="444"/>
      <c r="D557" s="444"/>
    </row>
    <row r="558" spans="3:4" ht="15.75" customHeight="1" x14ac:dyDescent="0.25">
      <c r="C558" s="444"/>
      <c r="D558" s="444"/>
    </row>
    <row r="559" spans="3:4" ht="15.75" customHeight="1" x14ac:dyDescent="0.25">
      <c r="C559" s="444"/>
      <c r="D559" s="444"/>
    </row>
    <row r="560" spans="3:4" ht="15.75" customHeight="1" x14ac:dyDescent="0.25">
      <c r="C560" s="444"/>
      <c r="D560" s="444"/>
    </row>
    <row r="561" spans="3:4" ht="15.75" customHeight="1" x14ac:dyDescent="0.25">
      <c r="C561" s="444"/>
      <c r="D561" s="444"/>
    </row>
    <row r="562" spans="3:4" ht="15.75" customHeight="1" x14ac:dyDescent="0.25">
      <c r="C562" s="444"/>
      <c r="D562" s="444"/>
    </row>
    <row r="563" spans="3:4" ht="15.75" customHeight="1" x14ac:dyDescent="0.25">
      <c r="C563" s="444"/>
      <c r="D563" s="444"/>
    </row>
    <row r="564" spans="3:4" ht="15.75" customHeight="1" x14ac:dyDescent="0.25">
      <c r="C564" s="444"/>
      <c r="D564" s="444"/>
    </row>
    <row r="565" spans="3:4" ht="15.75" customHeight="1" x14ac:dyDescent="0.25">
      <c r="C565" s="444"/>
      <c r="D565" s="444"/>
    </row>
    <row r="566" spans="3:4" ht="15.75" customHeight="1" x14ac:dyDescent="0.25">
      <c r="C566" s="444"/>
      <c r="D566" s="444"/>
    </row>
    <row r="567" spans="3:4" ht="15.75" customHeight="1" x14ac:dyDescent="0.25">
      <c r="C567" s="444"/>
      <c r="D567" s="444"/>
    </row>
    <row r="568" spans="3:4" ht="15.75" customHeight="1" x14ac:dyDescent="0.25">
      <c r="C568" s="444"/>
      <c r="D568" s="444"/>
    </row>
    <row r="569" spans="3:4" ht="15.75" customHeight="1" x14ac:dyDescent="0.25">
      <c r="C569" s="444"/>
      <c r="D569" s="444"/>
    </row>
    <row r="570" spans="3:4" ht="15.75" customHeight="1" x14ac:dyDescent="0.25">
      <c r="C570" s="444"/>
      <c r="D570" s="444"/>
    </row>
    <row r="571" spans="3:4" ht="15.75" customHeight="1" x14ac:dyDescent="0.25">
      <c r="C571" s="444"/>
      <c r="D571" s="444"/>
    </row>
    <row r="572" spans="3:4" ht="15.75" customHeight="1" x14ac:dyDescent="0.25">
      <c r="C572" s="444"/>
      <c r="D572" s="444"/>
    </row>
    <row r="573" spans="3:4" ht="15.75" customHeight="1" x14ac:dyDescent="0.25">
      <c r="C573" s="444"/>
      <c r="D573" s="444"/>
    </row>
    <row r="574" spans="3:4" ht="15.75" customHeight="1" x14ac:dyDescent="0.25">
      <c r="C574" s="444"/>
      <c r="D574" s="444"/>
    </row>
    <row r="575" spans="3:4" ht="15.75" customHeight="1" x14ac:dyDescent="0.25">
      <c r="C575" s="444"/>
      <c r="D575" s="444"/>
    </row>
    <row r="576" spans="3:4" ht="15.75" customHeight="1" x14ac:dyDescent="0.25">
      <c r="C576" s="444"/>
      <c r="D576" s="444"/>
    </row>
    <row r="577" spans="3:4" ht="15.75" customHeight="1" x14ac:dyDescent="0.25">
      <c r="C577" s="444"/>
      <c r="D577" s="444"/>
    </row>
    <row r="578" spans="3:4" ht="15.75" customHeight="1" x14ac:dyDescent="0.25">
      <c r="C578" s="444"/>
      <c r="D578" s="444"/>
    </row>
    <row r="579" spans="3:4" ht="15.75" customHeight="1" x14ac:dyDescent="0.25">
      <c r="C579" s="444"/>
      <c r="D579" s="444"/>
    </row>
    <row r="580" spans="3:4" ht="15.75" customHeight="1" x14ac:dyDescent="0.25">
      <c r="C580" s="444"/>
      <c r="D580" s="444"/>
    </row>
    <row r="581" spans="3:4" ht="15.75" customHeight="1" x14ac:dyDescent="0.25">
      <c r="C581" s="444"/>
      <c r="D581" s="444"/>
    </row>
    <row r="582" spans="3:4" ht="15.75" customHeight="1" x14ac:dyDescent="0.25">
      <c r="C582" s="444"/>
      <c r="D582" s="444"/>
    </row>
    <row r="583" spans="3:4" ht="15.75" customHeight="1" x14ac:dyDescent="0.25">
      <c r="C583" s="444"/>
      <c r="D583" s="444"/>
    </row>
    <row r="584" spans="3:4" ht="15.75" customHeight="1" x14ac:dyDescent="0.25">
      <c r="C584" s="444"/>
      <c r="D584" s="444"/>
    </row>
    <row r="585" spans="3:4" ht="15.75" customHeight="1" x14ac:dyDescent="0.25">
      <c r="C585" s="444"/>
      <c r="D585" s="444"/>
    </row>
    <row r="586" spans="3:4" ht="15.75" customHeight="1" x14ac:dyDescent="0.25">
      <c r="C586" s="444"/>
      <c r="D586" s="444"/>
    </row>
    <row r="587" spans="3:4" ht="15.75" customHeight="1" x14ac:dyDescent="0.25">
      <c r="C587" s="444"/>
      <c r="D587" s="444"/>
    </row>
    <row r="588" spans="3:4" ht="15.75" customHeight="1" x14ac:dyDescent="0.25">
      <c r="C588" s="444"/>
      <c r="D588" s="444"/>
    </row>
    <row r="589" spans="3:4" ht="15.75" customHeight="1" x14ac:dyDescent="0.25">
      <c r="C589" s="444"/>
      <c r="D589" s="444"/>
    </row>
    <row r="590" spans="3:4" ht="15.75" customHeight="1" x14ac:dyDescent="0.25">
      <c r="C590" s="444"/>
      <c r="D590" s="444"/>
    </row>
    <row r="591" spans="3:4" ht="15.75" customHeight="1" x14ac:dyDescent="0.25">
      <c r="C591" s="444"/>
      <c r="D591" s="444"/>
    </row>
    <row r="592" spans="3:4" ht="15.75" customHeight="1" x14ac:dyDescent="0.25">
      <c r="C592" s="444"/>
      <c r="D592" s="444"/>
    </row>
    <row r="593" spans="3:4" ht="15.75" customHeight="1" x14ac:dyDescent="0.25">
      <c r="C593" s="444"/>
      <c r="D593" s="444"/>
    </row>
    <row r="594" spans="3:4" ht="15.75" customHeight="1" x14ac:dyDescent="0.25">
      <c r="C594" s="444"/>
      <c r="D594" s="444"/>
    </row>
    <row r="595" spans="3:4" ht="15.75" customHeight="1" x14ac:dyDescent="0.25">
      <c r="C595" s="444"/>
      <c r="D595" s="444"/>
    </row>
    <row r="596" spans="3:4" ht="15.75" customHeight="1" x14ac:dyDescent="0.25">
      <c r="C596" s="444"/>
      <c r="D596" s="444"/>
    </row>
    <row r="597" spans="3:4" ht="15.75" customHeight="1" x14ac:dyDescent="0.25">
      <c r="C597" s="444"/>
      <c r="D597" s="444"/>
    </row>
    <row r="598" spans="3:4" ht="15.75" customHeight="1" x14ac:dyDescent="0.25">
      <c r="C598" s="444"/>
      <c r="D598" s="444"/>
    </row>
    <row r="599" spans="3:4" ht="15.75" customHeight="1" x14ac:dyDescent="0.25">
      <c r="C599" s="444"/>
      <c r="D599" s="444"/>
    </row>
    <row r="600" spans="3:4" ht="15.75" customHeight="1" x14ac:dyDescent="0.25">
      <c r="C600" s="444"/>
      <c r="D600" s="444"/>
    </row>
    <row r="601" spans="3:4" ht="15.75" customHeight="1" x14ac:dyDescent="0.25">
      <c r="C601" s="444"/>
      <c r="D601" s="444"/>
    </row>
    <row r="602" spans="3:4" ht="15.75" customHeight="1" x14ac:dyDescent="0.25">
      <c r="C602" s="444"/>
      <c r="D602" s="444"/>
    </row>
    <row r="603" spans="3:4" ht="15.75" customHeight="1" x14ac:dyDescent="0.25">
      <c r="C603" s="444"/>
      <c r="D603" s="444"/>
    </row>
    <row r="604" spans="3:4" ht="15.75" customHeight="1" x14ac:dyDescent="0.25">
      <c r="C604" s="444"/>
      <c r="D604" s="444"/>
    </row>
    <row r="605" spans="3:4" ht="15.75" customHeight="1" x14ac:dyDescent="0.25">
      <c r="C605" s="444"/>
      <c r="D605" s="444"/>
    </row>
    <row r="606" spans="3:4" ht="15.75" customHeight="1" x14ac:dyDescent="0.25">
      <c r="C606" s="444"/>
      <c r="D606" s="444"/>
    </row>
    <row r="607" spans="3:4" ht="15.75" customHeight="1" x14ac:dyDescent="0.25">
      <c r="C607" s="444"/>
      <c r="D607" s="444"/>
    </row>
    <row r="608" spans="3:4" ht="15.75" customHeight="1" x14ac:dyDescent="0.25">
      <c r="C608" s="444"/>
      <c r="D608" s="444"/>
    </row>
    <row r="609" spans="3:4" ht="15.75" customHeight="1" x14ac:dyDescent="0.25">
      <c r="C609" s="444"/>
      <c r="D609" s="444"/>
    </row>
    <row r="610" spans="3:4" ht="15.75" customHeight="1" x14ac:dyDescent="0.25">
      <c r="C610" s="444"/>
      <c r="D610" s="444"/>
    </row>
    <row r="611" spans="3:4" ht="15.75" customHeight="1" x14ac:dyDescent="0.25">
      <c r="C611" s="444"/>
      <c r="D611" s="444"/>
    </row>
    <row r="612" spans="3:4" ht="15.75" customHeight="1" x14ac:dyDescent="0.25">
      <c r="C612" s="444"/>
      <c r="D612" s="444"/>
    </row>
    <row r="613" spans="3:4" ht="15.75" customHeight="1" x14ac:dyDescent="0.25">
      <c r="C613" s="444"/>
      <c r="D613" s="444"/>
    </row>
    <row r="614" spans="3:4" ht="15.75" customHeight="1" x14ac:dyDescent="0.25">
      <c r="C614" s="444"/>
      <c r="D614" s="444"/>
    </row>
    <row r="615" spans="3:4" ht="15.75" customHeight="1" x14ac:dyDescent="0.25">
      <c r="C615" s="444"/>
      <c r="D615" s="444"/>
    </row>
    <row r="616" spans="3:4" ht="15.75" customHeight="1" x14ac:dyDescent="0.25">
      <c r="C616" s="444"/>
      <c r="D616" s="444"/>
    </row>
    <row r="617" spans="3:4" ht="15.75" customHeight="1" x14ac:dyDescent="0.25">
      <c r="C617" s="444"/>
      <c r="D617" s="444"/>
    </row>
    <row r="618" spans="3:4" ht="15.75" customHeight="1" x14ac:dyDescent="0.25">
      <c r="C618" s="444"/>
      <c r="D618" s="444"/>
    </row>
    <row r="619" spans="3:4" ht="15.75" customHeight="1" x14ac:dyDescent="0.25">
      <c r="C619" s="444"/>
      <c r="D619" s="444"/>
    </row>
    <row r="620" spans="3:4" ht="15.75" customHeight="1" x14ac:dyDescent="0.25">
      <c r="C620" s="444"/>
      <c r="D620" s="444"/>
    </row>
    <row r="621" spans="3:4" ht="15.75" customHeight="1" x14ac:dyDescent="0.25">
      <c r="C621" s="444"/>
      <c r="D621" s="444"/>
    </row>
    <row r="622" spans="3:4" ht="15.75" customHeight="1" x14ac:dyDescent="0.25">
      <c r="C622" s="444"/>
      <c r="D622" s="444"/>
    </row>
    <row r="623" spans="3:4" ht="15.75" customHeight="1" x14ac:dyDescent="0.25">
      <c r="C623" s="444"/>
      <c r="D623" s="444"/>
    </row>
    <row r="624" spans="3:4" ht="15.75" customHeight="1" x14ac:dyDescent="0.25">
      <c r="C624" s="444"/>
      <c r="D624" s="444"/>
    </row>
    <row r="625" spans="3:4" ht="15.75" customHeight="1" x14ac:dyDescent="0.25">
      <c r="C625" s="444"/>
      <c r="D625" s="444"/>
    </row>
    <row r="626" spans="3:4" ht="15.75" customHeight="1" x14ac:dyDescent="0.25">
      <c r="C626" s="444"/>
      <c r="D626" s="444"/>
    </row>
    <row r="627" spans="3:4" ht="15.75" customHeight="1" x14ac:dyDescent="0.25">
      <c r="C627" s="444"/>
      <c r="D627" s="444"/>
    </row>
    <row r="628" spans="3:4" ht="15.75" customHeight="1" x14ac:dyDescent="0.25">
      <c r="C628" s="444"/>
      <c r="D628" s="444"/>
    </row>
    <row r="629" spans="3:4" ht="15.75" customHeight="1" x14ac:dyDescent="0.25">
      <c r="C629" s="444"/>
      <c r="D629" s="444"/>
    </row>
    <row r="630" spans="3:4" ht="15.75" customHeight="1" x14ac:dyDescent="0.25">
      <c r="C630" s="444"/>
      <c r="D630" s="444"/>
    </row>
    <row r="631" spans="3:4" ht="15.75" customHeight="1" x14ac:dyDescent="0.25">
      <c r="C631" s="444"/>
      <c r="D631" s="444"/>
    </row>
    <row r="632" spans="3:4" ht="15.75" customHeight="1" x14ac:dyDescent="0.25">
      <c r="C632" s="444"/>
      <c r="D632" s="444"/>
    </row>
    <row r="633" spans="3:4" ht="15.75" customHeight="1" x14ac:dyDescent="0.25">
      <c r="C633" s="444"/>
      <c r="D633" s="444"/>
    </row>
    <row r="634" spans="3:4" ht="15.75" customHeight="1" x14ac:dyDescent="0.25">
      <c r="C634" s="444"/>
      <c r="D634" s="444"/>
    </row>
    <row r="635" spans="3:4" ht="15.75" customHeight="1" x14ac:dyDescent="0.25">
      <c r="C635" s="444"/>
      <c r="D635" s="444"/>
    </row>
    <row r="636" spans="3:4" ht="15.75" customHeight="1" x14ac:dyDescent="0.25">
      <c r="C636" s="444"/>
      <c r="D636" s="444"/>
    </row>
    <row r="637" spans="3:4" ht="15.75" customHeight="1" x14ac:dyDescent="0.25">
      <c r="C637" s="444"/>
      <c r="D637" s="444"/>
    </row>
    <row r="638" spans="3:4" ht="15.75" customHeight="1" x14ac:dyDescent="0.25">
      <c r="C638" s="444"/>
      <c r="D638" s="444"/>
    </row>
    <row r="639" spans="3:4" ht="15.75" customHeight="1" x14ac:dyDescent="0.25">
      <c r="C639" s="444"/>
      <c r="D639" s="444"/>
    </row>
    <row r="640" spans="3:4" ht="15.75" customHeight="1" x14ac:dyDescent="0.25">
      <c r="C640" s="444"/>
      <c r="D640" s="444"/>
    </row>
    <row r="641" spans="3:4" ht="15.75" customHeight="1" x14ac:dyDescent="0.25">
      <c r="C641" s="444"/>
      <c r="D641" s="444"/>
    </row>
    <row r="642" spans="3:4" ht="15.75" customHeight="1" x14ac:dyDescent="0.25">
      <c r="C642" s="444"/>
      <c r="D642" s="444"/>
    </row>
    <row r="643" spans="3:4" ht="15.75" customHeight="1" x14ac:dyDescent="0.25">
      <c r="C643" s="444"/>
      <c r="D643" s="444"/>
    </row>
    <row r="644" spans="3:4" ht="15.75" customHeight="1" x14ac:dyDescent="0.25">
      <c r="C644" s="444"/>
      <c r="D644" s="444"/>
    </row>
    <row r="645" spans="3:4" ht="15.75" customHeight="1" x14ac:dyDescent="0.25">
      <c r="C645" s="444"/>
      <c r="D645" s="444"/>
    </row>
    <row r="646" spans="3:4" ht="15.75" customHeight="1" x14ac:dyDescent="0.25">
      <c r="C646" s="444"/>
      <c r="D646" s="444"/>
    </row>
    <row r="647" spans="3:4" ht="15.75" customHeight="1" x14ac:dyDescent="0.25">
      <c r="C647" s="444"/>
      <c r="D647" s="444"/>
    </row>
    <row r="648" spans="3:4" ht="15.75" customHeight="1" x14ac:dyDescent="0.25">
      <c r="C648" s="444"/>
      <c r="D648" s="444"/>
    </row>
    <row r="649" spans="3:4" ht="15.75" customHeight="1" x14ac:dyDescent="0.25">
      <c r="C649" s="444"/>
      <c r="D649" s="444"/>
    </row>
    <row r="650" spans="3:4" ht="15.75" customHeight="1" x14ac:dyDescent="0.25">
      <c r="C650" s="444"/>
      <c r="D650" s="444"/>
    </row>
    <row r="651" spans="3:4" ht="15.75" customHeight="1" x14ac:dyDescent="0.25">
      <c r="C651" s="444"/>
      <c r="D651" s="444"/>
    </row>
    <row r="652" spans="3:4" ht="15.75" customHeight="1" x14ac:dyDescent="0.25">
      <c r="C652" s="444"/>
      <c r="D652" s="444"/>
    </row>
    <row r="653" spans="3:4" ht="15.75" customHeight="1" x14ac:dyDescent="0.25">
      <c r="C653" s="444"/>
      <c r="D653" s="444"/>
    </row>
    <row r="654" spans="3:4" ht="15.75" customHeight="1" x14ac:dyDescent="0.25">
      <c r="C654" s="444"/>
      <c r="D654" s="444"/>
    </row>
    <row r="655" spans="3:4" ht="15.75" customHeight="1" x14ac:dyDescent="0.25">
      <c r="C655" s="444"/>
      <c r="D655" s="444"/>
    </row>
    <row r="656" spans="3:4" ht="15.75" customHeight="1" x14ac:dyDescent="0.25">
      <c r="C656" s="444"/>
      <c r="D656" s="444"/>
    </row>
    <row r="657" spans="3:4" ht="15.75" customHeight="1" x14ac:dyDescent="0.25">
      <c r="C657" s="444"/>
      <c r="D657" s="444"/>
    </row>
    <row r="658" spans="3:4" ht="15.75" customHeight="1" x14ac:dyDescent="0.25">
      <c r="C658" s="444"/>
      <c r="D658" s="444"/>
    </row>
    <row r="659" spans="3:4" ht="15.75" customHeight="1" x14ac:dyDescent="0.25">
      <c r="C659" s="444"/>
      <c r="D659" s="444"/>
    </row>
    <row r="660" spans="3:4" ht="15.75" customHeight="1" x14ac:dyDescent="0.25">
      <c r="C660" s="444"/>
      <c r="D660" s="444"/>
    </row>
    <row r="661" spans="3:4" ht="15.75" customHeight="1" x14ac:dyDescent="0.25">
      <c r="C661" s="444"/>
      <c r="D661" s="444"/>
    </row>
    <row r="662" spans="3:4" ht="15.75" customHeight="1" x14ac:dyDescent="0.25">
      <c r="C662" s="444"/>
      <c r="D662" s="444"/>
    </row>
    <row r="663" spans="3:4" ht="15.75" customHeight="1" x14ac:dyDescent="0.25">
      <c r="C663" s="444"/>
      <c r="D663" s="444"/>
    </row>
    <row r="664" spans="3:4" ht="15.75" customHeight="1" x14ac:dyDescent="0.25">
      <c r="C664" s="444"/>
      <c r="D664" s="444"/>
    </row>
    <row r="665" spans="3:4" ht="15.75" customHeight="1" x14ac:dyDescent="0.25">
      <c r="C665" s="444"/>
      <c r="D665" s="444"/>
    </row>
    <row r="666" spans="3:4" ht="15.75" customHeight="1" x14ac:dyDescent="0.25">
      <c r="C666" s="444"/>
      <c r="D666" s="444"/>
    </row>
    <row r="667" spans="3:4" ht="15.75" customHeight="1" x14ac:dyDescent="0.25">
      <c r="C667" s="444"/>
      <c r="D667" s="444"/>
    </row>
    <row r="668" spans="3:4" ht="15.75" customHeight="1" x14ac:dyDescent="0.25">
      <c r="C668" s="444"/>
      <c r="D668" s="444"/>
    </row>
    <row r="669" spans="3:4" ht="15.75" customHeight="1" x14ac:dyDescent="0.25">
      <c r="C669" s="444"/>
      <c r="D669" s="444"/>
    </row>
    <row r="670" spans="3:4" ht="15.75" customHeight="1" x14ac:dyDescent="0.25">
      <c r="C670" s="444"/>
      <c r="D670" s="444"/>
    </row>
    <row r="671" spans="3:4" ht="15.75" customHeight="1" x14ac:dyDescent="0.25">
      <c r="C671" s="444"/>
      <c r="D671" s="444"/>
    </row>
    <row r="672" spans="3:4" ht="15.75" customHeight="1" x14ac:dyDescent="0.25">
      <c r="C672" s="444"/>
      <c r="D672" s="444"/>
    </row>
    <row r="673" spans="3:4" ht="15.75" customHeight="1" x14ac:dyDescent="0.25">
      <c r="C673" s="444"/>
      <c r="D673" s="444"/>
    </row>
    <row r="674" spans="3:4" ht="15.75" customHeight="1" x14ac:dyDescent="0.25">
      <c r="C674" s="444"/>
      <c r="D674" s="444"/>
    </row>
    <row r="675" spans="3:4" ht="15.75" customHeight="1" x14ac:dyDescent="0.25">
      <c r="C675" s="444"/>
      <c r="D675" s="444"/>
    </row>
    <row r="676" spans="3:4" ht="15.75" customHeight="1" x14ac:dyDescent="0.25">
      <c r="C676" s="444"/>
      <c r="D676" s="444"/>
    </row>
    <row r="677" spans="3:4" ht="15.75" customHeight="1" x14ac:dyDescent="0.25">
      <c r="C677" s="444"/>
      <c r="D677" s="444"/>
    </row>
    <row r="678" spans="3:4" ht="15.75" customHeight="1" x14ac:dyDescent="0.25">
      <c r="C678" s="444"/>
      <c r="D678" s="444"/>
    </row>
    <row r="679" spans="3:4" ht="15.75" customHeight="1" x14ac:dyDescent="0.25">
      <c r="C679" s="444"/>
      <c r="D679" s="444"/>
    </row>
    <row r="680" spans="3:4" ht="15.75" customHeight="1" x14ac:dyDescent="0.25">
      <c r="C680" s="444"/>
      <c r="D680" s="444"/>
    </row>
    <row r="681" spans="3:4" ht="15.75" customHeight="1" x14ac:dyDescent="0.25">
      <c r="C681" s="444"/>
      <c r="D681" s="444"/>
    </row>
    <row r="682" spans="3:4" ht="15.75" customHeight="1" x14ac:dyDescent="0.25">
      <c r="C682" s="444"/>
      <c r="D682" s="444"/>
    </row>
    <row r="683" spans="3:4" ht="15.75" customHeight="1" x14ac:dyDescent="0.25">
      <c r="C683" s="444"/>
      <c r="D683" s="444"/>
    </row>
    <row r="684" spans="3:4" ht="15.75" customHeight="1" x14ac:dyDescent="0.25">
      <c r="C684" s="444"/>
      <c r="D684" s="444"/>
    </row>
    <row r="685" spans="3:4" ht="15.75" customHeight="1" x14ac:dyDescent="0.25">
      <c r="C685" s="444"/>
      <c r="D685" s="444"/>
    </row>
    <row r="686" spans="3:4" ht="15.75" customHeight="1" x14ac:dyDescent="0.25">
      <c r="C686" s="444"/>
      <c r="D686" s="444"/>
    </row>
    <row r="687" spans="3:4" ht="15.75" customHeight="1" x14ac:dyDescent="0.25">
      <c r="C687" s="444"/>
      <c r="D687" s="444"/>
    </row>
    <row r="688" spans="3:4" ht="15.75" customHeight="1" x14ac:dyDescent="0.25">
      <c r="C688" s="444"/>
      <c r="D688" s="444"/>
    </row>
    <row r="689" spans="3:4" ht="15.75" customHeight="1" x14ac:dyDescent="0.25">
      <c r="C689" s="444"/>
      <c r="D689" s="444"/>
    </row>
    <row r="690" spans="3:4" ht="15.75" customHeight="1" x14ac:dyDescent="0.25">
      <c r="C690" s="444"/>
      <c r="D690" s="444"/>
    </row>
    <row r="691" spans="3:4" ht="15.75" customHeight="1" x14ac:dyDescent="0.25">
      <c r="C691" s="444"/>
      <c r="D691" s="444"/>
    </row>
    <row r="692" spans="3:4" ht="15.75" customHeight="1" x14ac:dyDescent="0.25">
      <c r="C692" s="444"/>
      <c r="D692" s="444"/>
    </row>
    <row r="693" spans="3:4" ht="15.75" customHeight="1" x14ac:dyDescent="0.25">
      <c r="C693" s="444"/>
      <c r="D693" s="444"/>
    </row>
    <row r="694" spans="3:4" ht="15.75" customHeight="1" x14ac:dyDescent="0.25">
      <c r="C694" s="444"/>
      <c r="D694" s="444"/>
    </row>
    <row r="695" spans="3:4" ht="15.75" customHeight="1" x14ac:dyDescent="0.25">
      <c r="C695" s="444"/>
      <c r="D695" s="444"/>
    </row>
    <row r="696" spans="3:4" ht="15.75" customHeight="1" x14ac:dyDescent="0.25">
      <c r="C696" s="444"/>
      <c r="D696" s="444"/>
    </row>
    <row r="697" spans="3:4" ht="15.75" customHeight="1" x14ac:dyDescent="0.25">
      <c r="C697" s="444"/>
      <c r="D697" s="444"/>
    </row>
    <row r="698" spans="3:4" ht="15.75" customHeight="1" x14ac:dyDescent="0.25">
      <c r="C698" s="444"/>
      <c r="D698" s="444"/>
    </row>
    <row r="699" spans="3:4" ht="15.75" customHeight="1" x14ac:dyDescent="0.25">
      <c r="C699" s="444"/>
      <c r="D699" s="444"/>
    </row>
    <row r="700" spans="3:4" ht="15.75" customHeight="1" x14ac:dyDescent="0.25">
      <c r="C700" s="444"/>
      <c r="D700" s="444"/>
    </row>
    <row r="701" spans="3:4" ht="15.75" customHeight="1" x14ac:dyDescent="0.25">
      <c r="C701" s="444"/>
      <c r="D701" s="444"/>
    </row>
    <row r="702" spans="3:4" ht="15.75" customHeight="1" x14ac:dyDescent="0.25">
      <c r="C702" s="444"/>
      <c r="D702" s="444"/>
    </row>
    <row r="703" spans="3:4" ht="15.75" customHeight="1" x14ac:dyDescent="0.25">
      <c r="C703" s="444"/>
      <c r="D703" s="444"/>
    </row>
    <row r="704" spans="3:4" ht="15.75" customHeight="1" x14ac:dyDescent="0.25">
      <c r="C704" s="444"/>
      <c r="D704" s="444"/>
    </row>
    <row r="705" spans="3:4" ht="15.75" customHeight="1" x14ac:dyDescent="0.25">
      <c r="C705" s="444"/>
      <c r="D705" s="444"/>
    </row>
    <row r="706" spans="3:4" ht="15.75" customHeight="1" x14ac:dyDescent="0.25">
      <c r="C706" s="444"/>
      <c r="D706" s="444"/>
    </row>
    <row r="707" spans="3:4" ht="15.75" customHeight="1" x14ac:dyDescent="0.25">
      <c r="C707" s="444"/>
      <c r="D707" s="444"/>
    </row>
    <row r="708" spans="3:4" ht="15.75" customHeight="1" x14ac:dyDescent="0.25">
      <c r="C708" s="444"/>
      <c r="D708" s="444"/>
    </row>
    <row r="709" spans="3:4" ht="15.75" customHeight="1" x14ac:dyDescent="0.25">
      <c r="C709" s="444"/>
      <c r="D709" s="444"/>
    </row>
    <row r="710" spans="3:4" ht="15.75" customHeight="1" x14ac:dyDescent="0.25">
      <c r="C710" s="444"/>
      <c r="D710" s="444"/>
    </row>
    <row r="711" spans="3:4" ht="15.75" customHeight="1" x14ac:dyDescent="0.25">
      <c r="C711" s="444"/>
      <c r="D711" s="444"/>
    </row>
    <row r="712" spans="3:4" ht="15.75" customHeight="1" x14ac:dyDescent="0.25">
      <c r="C712" s="444"/>
      <c r="D712" s="444"/>
    </row>
    <row r="713" spans="3:4" ht="15.75" customHeight="1" x14ac:dyDescent="0.25">
      <c r="C713" s="444"/>
      <c r="D713" s="444"/>
    </row>
    <row r="714" spans="3:4" ht="15.75" customHeight="1" x14ac:dyDescent="0.25">
      <c r="C714" s="444"/>
      <c r="D714" s="444"/>
    </row>
    <row r="715" spans="3:4" ht="15.75" customHeight="1" x14ac:dyDescent="0.25">
      <c r="C715" s="444"/>
      <c r="D715" s="444"/>
    </row>
    <row r="716" spans="3:4" ht="15.75" customHeight="1" x14ac:dyDescent="0.25">
      <c r="C716" s="444"/>
      <c r="D716" s="444"/>
    </row>
    <row r="717" spans="3:4" ht="15.75" customHeight="1" x14ac:dyDescent="0.25">
      <c r="C717" s="444"/>
      <c r="D717" s="444"/>
    </row>
    <row r="718" spans="3:4" ht="15.75" customHeight="1" x14ac:dyDescent="0.25">
      <c r="C718" s="444"/>
      <c r="D718" s="444"/>
    </row>
    <row r="719" spans="3:4" ht="15.75" customHeight="1" x14ac:dyDescent="0.25">
      <c r="C719" s="444"/>
      <c r="D719" s="444"/>
    </row>
    <row r="720" spans="3:4" ht="15.75" customHeight="1" x14ac:dyDescent="0.25">
      <c r="C720" s="444"/>
      <c r="D720" s="444"/>
    </row>
    <row r="721" spans="3:4" ht="15.75" customHeight="1" x14ac:dyDescent="0.25">
      <c r="C721" s="444"/>
      <c r="D721" s="444"/>
    </row>
    <row r="722" spans="3:4" ht="15.75" customHeight="1" x14ac:dyDescent="0.25">
      <c r="C722" s="444"/>
      <c r="D722" s="444"/>
    </row>
    <row r="723" spans="3:4" ht="15.75" customHeight="1" x14ac:dyDescent="0.25">
      <c r="C723" s="444"/>
      <c r="D723" s="444"/>
    </row>
    <row r="724" spans="3:4" ht="15.75" customHeight="1" x14ac:dyDescent="0.25">
      <c r="C724" s="444"/>
      <c r="D724" s="444"/>
    </row>
    <row r="725" spans="3:4" ht="15.75" customHeight="1" x14ac:dyDescent="0.25">
      <c r="C725" s="444"/>
      <c r="D725" s="444"/>
    </row>
    <row r="726" spans="3:4" ht="15.75" customHeight="1" x14ac:dyDescent="0.25">
      <c r="C726" s="444"/>
      <c r="D726" s="444"/>
    </row>
    <row r="727" spans="3:4" ht="15.75" customHeight="1" x14ac:dyDescent="0.25">
      <c r="C727" s="444"/>
      <c r="D727" s="444"/>
    </row>
    <row r="728" spans="3:4" ht="15.75" customHeight="1" x14ac:dyDescent="0.25">
      <c r="C728" s="444"/>
      <c r="D728" s="444"/>
    </row>
    <row r="729" spans="3:4" ht="15.75" customHeight="1" x14ac:dyDescent="0.25">
      <c r="C729" s="444"/>
      <c r="D729" s="444"/>
    </row>
    <row r="730" spans="3:4" ht="15.75" customHeight="1" x14ac:dyDescent="0.25">
      <c r="C730" s="444"/>
      <c r="D730" s="444"/>
    </row>
    <row r="731" spans="3:4" ht="15.75" customHeight="1" x14ac:dyDescent="0.25">
      <c r="C731" s="444"/>
      <c r="D731" s="444"/>
    </row>
    <row r="732" spans="3:4" ht="15.75" customHeight="1" x14ac:dyDescent="0.25">
      <c r="C732" s="444"/>
      <c r="D732" s="444"/>
    </row>
    <row r="733" spans="3:4" ht="15.75" customHeight="1" x14ac:dyDescent="0.25">
      <c r="C733" s="444"/>
      <c r="D733" s="444"/>
    </row>
    <row r="734" spans="3:4" ht="15.75" customHeight="1" x14ac:dyDescent="0.25">
      <c r="C734" s="444"/>
      <c r="D734" s="444"/>
    </row>
    <row r="735" spans="3:4" ht="15.75" customHeight="1" x14ac:dyDescent="0.25">
      <c r="C735" s="444"/>
      <c r="D735" s="444"/>
    </row>
    <row r="736" spans="3:4" ht="15.75" customHeight="1" x14ac:dyDescent="0.25">
      <c r="C736" s="444"/>
      <c r="D736" s="444"/>
    </row>
    <row r="737" spans="3:4" ht="15.75" customHeight="1" x14ac:dyDescent="0.25">
      <c r="C737" s="444"/>
      <c r="D737" s="444"/>
    </row>
    <row r="738" spans="3:4" ht="15.75" customHeight="1" x14ac:dyDescent="0.25">
      <c r="C738" s="444"/>
      <c r="D738" s="444"/>
    </row>
    <row r="739" spans="3:4" ht="15.75" customHeight="1" x14ac:dyDescent="0.25">
      <c r="C739" s="444"/>
      <c r="D739" s="444"/>
    </row>
    <row r="740" spans="3:4" ht="15.75" customHeight="1" x14ac:dyDescent="0.25">
      <c r="C740" s="444"/>
      <c r="D740" s="444"/>
    </row>
    <row r="741" spans="3:4" ht="15.75" customHeight="1" x14ac:dyDescent="0.25">
      <c r="C741" s="444"/>
      <c r="D741" s="444"/>
    </row>
    <row r="742" spans="3:4" ht="15.75" customHeight="1" x14ac:dyDescent="0.25">
      <c r="C742" s="444"/>
      <c r="D742" s="444"/>
    </row>
    <row r="743" spans="3:4" ht="15.75" customHeight="1" x14ac:dyDescent="0.25">
      <c r="C743" s="444"/>
      <c r="D743" s="444"/>
    </row>
    <row r="744" spans="3:4" ht="15.75" customHeight="1" x14ac:dyDescent="0.25">
      <c r="C744" s="444"/>
      <c r="D744" s="444"/>
    </row>
    <row r="745" spans="3:4" ht="15.75" customHeight="1" x14ac:dyDescent="0.25">
      <c r="C745" s="444"/>
      <c r="D745" s="444"/>
    </row>
    <row r="746" spans="3:4" ht="15.75" customHeight="1" x14ac:dyDescent="0.25">
      <c r="C746" s="444"/>
      <c r="D746" s="444"/>
    </row>
    <row r="747" spans="3:4" ht="15.75" customHeight="1" x14ac:dyDescent="0.25">
      <c r="C747" s="444"/>
      <c r="D747" s="444"/>
    </row>
    <row r="748" spans="3:4" ht="15.75" customHeight="1" x14ac:dyDescent="0.25">
      <c r="C748" s="444"/>
      <c r="D748" s="444"/>
    </row>
    <row r="749" spans="3:4" ht="15.75" customHeight="1" x14ac:dyDescent="0.25">
      <c r="C749" s="444"/>
      <c r="D749" s="444"/>
    </row>
    <row r="750" spans="3:4" ht="15.75" customHeight="1" x14ac:dyDescent="0.25">
      <c r="C750" s="444"/>
      <c r="D750" s="444"/>
    </row>
    <row r="751" spans="3:4" ht="15.75" customHeight="1" x14ac:dyDescent="0.25">
      <c r="C751" s="444"/>
      <c r="D751" s="444"/>
    </row>
    <row r="752" spans="3:4" ht="15.75" customHeight="1" x14ac:dyDescent="0.25">
      <c r="C752" s="444"/>
      <c r="D752" s="444"/>
    </row>
    <row r="753" spans="3:4" ht="15.75" customHeight="1" x14ac:dyDescent="0.25">
      <c r="C753" s="444"/>
      <c r="D753" s="444"/>
    </row>
    <row r="754" spans="3:4" ht="15.75" customHeight="1" x14ac:dyDescent="0.25">
      <c r="C754" s="444"/>
      <c r="D754" s="444"/>
    </row>
    <row r="755" spans="3:4" ht="15.75" customHeight="1" x14ac:dyDescent="0.25">
      <c r="C755" s="444"/>
      <c r="D755" s="444"/>
    </row>
    <row r="756" spans="3:4" ht="15.75" customHeight="1" x14ac:dyDescent="0.25">
      <c r="C756" s="444"/>
      <c r="D756" s="444"/>
    </row>
    <row r="757" spans="3:4" ht="15.75" customHeight="1" x14ac:dyDescent="0.25">
      <c r="C757" s="444"/>
      <c r="D757" s="444"/>
    </row>
    <row r="758" spans="3:4" ht="15.75" customHeight="1" x14ac:dyDescent="0.25">
      <c r="C758" s="444"/>
      <c r="D758" s="444"/>
    </row>
    <row r="759" spans="3:4" ht="15.75" customHeight="1" x14ac:dyDescent="0.25">
      <c r="C759" s="444"/>
      <c r="D759" s="444"/>
    </row>
    <row r="760" spans="3:4" ht="15.75" customHeight="1" x14ac:dyDescent="0.25">
      <c r="C760" s="444"/>
      <c r="D760" s="444"/>
    </row>
    <row r="761" spans="3:4" ht="15.75" customHeight="1" x14ac:dyDescent="0.25">
      <c r="C761" s="444"/>
      <c r="D761" s="444"/>
    </row>
    <row r="762" spans="3:4" ht="15.75" customHeight="1" x14ac:dyDescent="0.25">
      <c r="C762" s="444"/>
      <c r="D762" s="444"/>
    </row>
    <row r="763" spans="3:4" ht="15.75" customHeight="1" x14ac:dyDescent="0.25">
      <c r="C763" s="444"/>
      <c r="D763" s="444"/>
    </row>
    <row r="764" spans="3:4" ht="15.75" customHeight="1" x14ac:dyDescent="0.25">
      <c r="C764" s="444"/>
      <c r="D764" s="444"/>
    </row>
    <row r="765" spans="3:4" ht="15.75" customHeight="1" x14ac:dyDescent="0.25">
      <c r="C765" s="444"/>
      <c r="D765" s="444"/>
    </row>
    <row r="766" spans="3:4" ht="15.75" customHeight="1" x14ac:dyDescent="0.25">
      <c r="C766" s="444"/>
      <c r="D766" s="444"/>
    </row>
    <row r="767" spans="3:4" ht="15.75" customHeight="1" x14ac:dyDescent="0.25">
      <c r="C767" s="444"/>
      <c r="D767" s="444"/>
    </row>
    <row r="768" spans="3:4" ht="15.75" customHeight="1" x14ac:dyDescent="0.25">
      <c r="C768" s="444"/>
      <c r="D768" s="444"/>
    </row>
    <row r="769" spans="3:4" ht="15.75" customHeight="1" x14ac:dyDescent="0.25">
      <c r="C769" s="444"/>
      <c r="D769" s="444"/>
    </row>
    <row r="770" spans="3:4" ht="15.75" customHeight="1" x14ac:dyDescent="0.25">
      <c r="C770" s="444"/>
      <c r="D770" s="444"/>
    </row>
    <row r="771" spans="3:4" ht="15.75" customHeight="1" x14ac:dyDescent="0.25">
      <c r="C771" s="444"/>
      <c r="D771" s="444"/>
    </row>
    <row r="772" spans="3:4" ht="15.75" customHeight="1" x14ac:dyDescent="0.25">
      <c r="C772" s="444"/>
      <c r="D772" s="444"/>
    </row>
    <row r="773" spans="3:4" ht="15.75" customHeight="1" x14ac:dyDescent="0.25">
      <c r="C773" s="444"/>
      <c r="D773" s="444"/>
    </row>
    <row r="774" spans="3:4" ht="15.75" customHeight="1" x14ac:dyDescent="0.25">
      <c r="C774" s="444"/>
      <c r="D774" s="444"/>
    </row>
    <row r="775" spans="3:4" ht="15.75" customHeight="1" x14ac:dyDescent="0.25">
      <c r="C775" s="444"/>
      <c r="D775" s="444"/>
    </row>
    <row r="776" spans="3:4" ht="15.75" customHeight="1" x14ac:dyDescent="0.25">
      <c r="C776" s="444"/>
      <c r="D776" s="444"/>
    </row>
    <row r="777" spans="3:4" ht="15.75" customHeight="1" x14ac:dyDescent="0.25">
      <c r="C777" s="444"/>
      <c r="D777" s="444"/>
    </row>
    <row r="778" spans="3:4" ht="15.75" customHeight="1" x14ac:dyDescent="0.25">
      <c r="C778" s="444"/>
      <c r="D778" s="444"/>
    </row>
    <row r="779" spans="3:4" ht="15.75" customHeight="1" x14ac:dyDescent="0.25">
      <c r="C779" s="444"/>
      <c r="D779" s="444"/>
    </row>
    <row r="780" spans="3:4" ht="15.75" customHeight="1" x14ac:dyDescent="0.25">
      <c r="C780" s="444"/>
      <c r="D780" s="444"/>
    </row>
    <row r="781" spans="3:4" ht="15.75" customHeight="1" x14ac:dyDescent="0.25">
      <c r="C781" s="444"/>
      <c r="D781" s="444"/>
    </row>
    <row r="782" spans="3:4" ht="15.75" customHeight="1" x14ac:dyDescent="0.25">
      <c r="C782" s="444"/>
      <c r="D782" s="444"/>
    </row>
    <row r="783" spans="3:4" ht="15.75" customHeight="1" x14ac:dyDescent="0.25">
      <c r="C783" s="444"/>
      <c r="D783" s="444"/>
    </row>
    <row r="784" spans="3:4" ht="15.75" customHeight="1" x14ac:dyDescent="0.25">
      <c r="C784" s="444"/>
      <c r="D784" s="444"/>
    </row>
    <row r="785" spans="3:4" ht="15.75" customHeight="1" x14ac:dyDescent="0.25">
      <c r="C785" s="444"/>
      <c r="D785" s="444"/>
    </row>
    <row r="786" spans="3:4" ht="15.75" customHeight="1" x14ac:dyDescent="0.25">
      <c r="C786" s="444"/>
      <c r="D786" s="444"/>
    </row>
    <row r="787" spans="3:4" ht="15.75" customHeight="1" x14ac:dyDescent="0.25">
      <c r="C787" s="444"/>
      <c r="D787" s="444"/>
    </row>
    <row r="788" spans="3:4" ht="15.75" customHeight="1" x14ac:dyDescent="0.25">
      <c r="C788" s="444"/>
      <c r="D788" s="444"/>
    </row>
    <row r="789" spans="3:4" ht="15.75" customHeight="1" x14ac:dyDescent="0.25">
      <c r="C789" s="444"/>
      <c r="D789" s="444"/>
    </row>
    <row r="790" spans="3:4" ht="15.75" customHeight="1" x14ac:dyDescent="0.25">
      <c r="C790" s="444"/>
      <c r="D790" s="444"/>
    </row>
    <row r="791" spans="3:4" ht="15.75" customHeight="1" x14ac:dyDescent="0.25">
      <c r="C791" s="444"/>
      <c r="D791" s="444"/>
    </row>
    <row r="792" spans="3:4" ht="15.75" customHeight="1" x14ac:dyDescent="0.25">
      <c r="C792" s="444"/>
      <c r="D792" s="444"/>
    </row>
    <row r="793" spans="3:4" ht="15.75" customHeight="1" x14ac:dyDescent="0.25">
      <c r="C793" s="444"/>
      <c r="D793" s="444"/>
    </row>
    <row r="794" spans="3:4" ht="15.75" customHeight="1" x14ac:dyDescent="0.25">
      <c r="C794" s="444"/>
      <c r="D794" s="444"/>
    </row>
    <row r="795" spans="3:4" ht="15.75" customHeight="1" x14ac:dyDescent="0.25">
      <c r="C795" s="444"/>
      <c r="D795" s="444"/>
    </row>
    <row r="796" spans="3:4" ht="15.75" customHeight="1" x14ac:dyDescent="0.25">
      <c r="C796" s="444"/>
      <c r="D796" s="444"/>
    </row>
    <row r="797" spans="3:4" ht="15.75" customHeight="1" x14ac:dyDescent="0.25">
      <c r="C797" s="444"/>
      <c r="D797" s="444"/>
    </row>
    <row r="798" spans="3:4" ht="15.75" customHeight="1" x14ac:dyDescent="0.25">
      <c r="C798" s="444"/>
      <c r="D798" s="444"/>
    </row>
    <row r="799" spans="3:4" ht="15.75" customHeight="1" x14ac:dyDescent="0.25">
      <c r="C799" s="444"/>
      <c r="D799" s="444"/>
    </row>
    <row r="800" spans="3:4" ht="15.75" customHeight="1" x14ac:dyDescent="0.25">
      <c r="C800" s="444"/>
      <c r="D800" s="444"/>
    </row>
    <row r="801" spans="3:4" ht="15.75" customHeight="1" x14ac:dyDescent="0.25">
      <c r="C801" s="444"/>
      <c r="D801" s="444"/>
    </row>
    <row r="802" spans="3:4" ht="15.75" customHeight="1" x14ac:dyDescent="0.25">
      <c r="C802" s="444"/>
      <c r="D802" s="444"/>
    </row>
    <row r="803" spans="3:4" ht="15.75" customHeight="1" x14ac:dyDescent="0.25">
      <c r="C803" s="444"/>
      <c r="D803" s="444"/>
    </row>
    <row r="804" spans="3:4" ht="15.75" customHeight="1" x14ac:dyDescent="0.25">
      <c r="C804" s="444"/>
      <c r="D804" s="444"/>
    </row>
    <row r="805" spans="3:4" ht="15.75" customHeight="1" x14ac:dyDescent="0.25">
      <c r="C805" s="444"/>
      <c r="D805" s="444"/>
    </row>
    <row r="806" spans="3:4" ht="15.75" customHeight="1" x14ac:dyDescent="0.25">
      <c r="C806" s="444"/>
      <c r="D806" s="444"/>
    </row>
    <row r="807" spans="3:4" ht="15.75" customHeight="1" x14ac:dyDescent="0.25">
      <c r="C807" s="444"/>
      <c r="D807" s="444"/>
    </row>
    <row r="808" spans="3:4" ht="15.75" customHeight="1" x14ac:dyDescent="0.25">
      <c r="C808" s="444"/>
      <c r="D808" s="444"/>
    </row>
    <row r="809" spans="3:4" ht="15.75" customHeight="1" x14ac:dyDescent="0.25">
      <c r="C809" s="444"/>
      <c r="D809" s="444"/>
    </row>
    <row r="810" spans="3:4" ht="15.75" customHeight="1" x14ac:dyDescent="0.25">
      <c r="C810" s="444"/>
      <c r="D810" s="444"/>
    </row>
    <row r="811" spans="3:4" ht="15.75" customHeight="1" x14ac:dyDescent="0.25">
      <c r="C811" s="444"/>
      <c r="D811" s="444"/>
    </row>
    <row r="812" spans="3:4" ht="15.75" customHeight="1" x14ac:dyDescent="0.25">
      <c r="C812" s="444"/>
      <c r="D812" s="444"/>
    </row>
    <row r="813" spans="3:4" ht="15.75" customHeight="1" x14ac:dyDescent="0.25">
      <c r="C813" s="444"/>
      <c r="D813" s="444"/>
    </row>
    <row r="814" spans="3:4" ht="15.75" customHeight="1" x14ac:dyDescent="0.25">
      <c r="C814" s="444"/>
      <c r="D814" s="444"/>
    </row>
    <row r="815" spans="3:4" ht="15.75" customHeight="1" x14ac:dyDescent="0.25">
      <c r="C815" s="444"/>
      <c r="D815" s="444"/>
    </row>
    <row r="816" spans="3:4" ht="15.75" customHeight="1" x14ac:dyDescent="0.25">
      <c r="C816" s="444"/>
      <c r="D816" s="444"/>
    </row>
    <row r="817" spans="3:4" ht="15.75" customHeight="1" x14ac:dyDescent="0.25">
      <c r="C817" s="444"/>
      <c r="D817" s="444"/>
    </row>
    <row r="818" spans="3:4" ht="15.75" customHeight="1" x14ac:dyDescent="0.25">
      <c r="C818" s="444"/>
      <c r="D818" s="444"/>
    </row>
    <row r="819" spans="3:4" ht="15.75" customHeight="1" x14ac:dyDescent="0.25">
      <c r="C819" s="444"/>
      <c r="D819" s="444"/>
    </row>
    <row r="820" spans="3:4" ht="15.75" customHeight="1" x14ac:dyDescent="0.25">
      <c r="C820" s="444"/>
      <c r="D820" s="444"/>
    </row>
    <row r="821" spans="3:4" ht="15.75" customHeight="1" x14ac:dyDescent="0.25">
      <c r="C821" s="444"/>
      <c r="D821" s="444"/>
    </row>
    <row r="822" spans="3:4" ht="15.75" customHeight="1" x14ac:dyDescent="0.25">
      <c r="C822" s="444"/>
      <c r="D822" s="444"/>
    </row>
    <row r="823" spans="3:4" ht="15.75" customHeight="1" x14ac:dyDescent="0.25">
      <c r="C823" s="444"/>
      <c r="D823" s="444"/>
    </row>
    <row r="824" spans="3:4" ht="15.75" customHeight="1" x14ac:dyDescent="0.25">
      <c r="C824" s="444"/>
      <c r="D824" s="444"/>
    </row>
    <row r="825" spans="3:4" ht="15.75" customHeight="1" x14ac:dyDescent="0.25">
      <c r="C825" s="444"/>
      <c r="D825" s="444"/>
    </row>
    <row r="826" spans="3:4" ht="15.75" customHeight="1" x14ac:dyDescent="0.25">
      <c r="C826" s="444"/>
      <c r="D826" s="444"/>
    </row>
    <row r="827" spans="3:4" ht="15.75" customHeight="1" x14ac:dyDescent="0.25">
      <c r="C827" s="444"/>
      <c r="D827" s="444"/>
    </row>
    <row r="828" spans="3:4" ht="15.75" customHeight="1" x14ac:dyDescent="0.25">
      <c r="C828" s="444"/>
      <c r="D828" s="444"/>
    </row>
    <row r="829" spans="3:4" ht="15.75" customHeight="1" x14ac:dyDescent="0.25">
      <c r="C829" s="444"/>
      <c r="D829" s="444"/>
    </row>
    <row r="830" spans="3:4" ht="15.75" customHeight="1" x14ac:dyDescent="0.25">
      <c r="C830" s="444"/>
      <c r="D830" s="444"/>
    </row>
    <row r="831" spans="3:4" ht="15.75" customHeight="1" x14ac:dyDescent="0.25">
      <c r="C831" s="444"/>
      <c r="D831" s="444"/>
    </row>
    <row r="832" spans="3:4" ht="15.75" customHeight="1" x14ac:dyDescent="0.25">
      <c r="C832" s="444"/>
      <c r="D832" s="444"/>
    </row>
    <row r="833" spans="3:4" ht="15.75" customHeight="1" x14ac:dyDescent="0.25">
      <c r="C833" s="444"/>
      <c r="D833" s="444"/>
    </row>
    <row r="834" spans="3:4" ht="15.75" customHeight="1" x14ac:dyDescent="0.25">
      <c r="C834" s="444"/>
      <c r="D834" s="444"/>
    </row>
    <row r="835" spans="3:4" ht="15.75" customHeight="1" x14ac:dyDescent="0.25">
      <c r="C835" s="444"/>
      <c r="D835" s="444"/>
    </row>
    <row r="836" spans="3:4" ht="15.75" customHeight="1" x14ac:dyDescent="0.25">
      <c r="C836" s="444"/>
      <c r="D836" s="444"/>
    </row>
    <row r="837" spans="3:4" ht="15.75" customHeight="1" x14ac:dyDescent="0.25">
      <c r="C837" s="444"/>
      <c r="D837" s="444"/>
    </row>
    <row r="838" spans="3:4" ht="15.75" customHeight="1" x14ac:dyDescent="0.25">
      <c r="C838" s="444"/>
      <c r="D838" s="444"/>
    </row>
    <row r="839" spans="3:4" ht="15.75" customHeight="1" x14ac:dyDescent="0.25">
      <c r="C839" s="444"/>
      <c r="D839" s="444"/>
    </row>
    <row r="840" spans="3:4" ht="15.75" customHeight="1" x14ac:dyDescent="0.25">
      <c r="C840" s="444"/>
      <c r="D840" s="444"/>
    </row>
    <row r="841" spans="3:4" ht="15.75" customHeight="1" x14ac:dyDescent="0.25">
      <c r="C841" s="444"/>
      <c r="D841" s="444"/>
    </row>
    <row r="842" spans="3:4" ht="15.75" customHeight="1" x14ac:dyDescent="0.25">
      <c r="C842" s="444"/>
      <c r="D842" s="444"/>
    </row>
    <row r="843" spans="3:4" ht="15.75" customHeight="1" x14ac:dyDescent="0.25">
      <c r="C843" s="444"/>
      <c r="D843" s="444"/>
    </row>
    <row r="844" spans="3:4" ht="15.75" customHeight="1" x14ac:dyDescent="0.25">
      <c r="C844" s="444"/>
      <c r="D844" s="444"/>
    </row>
    <row r="845" spans="3:4" ht="15.75" customHeight="1" x14ac:dyDescent="0.25">
      <c r="C845" s="444"/>
      <c r="D845" s="444"/>
    </row>
    <row r="846" spans="3:4" ht="15.75" customHeight="1" x14ac:dyDescent="0.25">
      <c r="C846" s="444"/>
      <c r="D846" s="444"/>
    </row>
    <row r="847" spans="3:4" ht="15.75" customHeight="1" x14ac:dyDescent="0.25">
      <c r="C847" s="444"/>
      <c r="D847" s="444"/>
    </row>
    <row r="848" spans="3:4" ht="15.75" customHeight="1" x14ac:dyDescent="0.25">
      <c r="C848" s="444"/>
      <c r="D848" s="444"/>
    </row>
    <row r="849" spans="3:4" ht="15.75" customHeight="1" x14ac:dyDescent="0.25">
      <c r="C849" s="444"/>
      <c r="D849" s="444"/>
    </row>
    <row r="850" spans="3:4" ht="15.75" customHeight="1" x14ac:dyDescent="0.25">
      <c r="C850" s="444"/>
      <c r="D850" s="444"/>
    </row>
    <row r="851" spans="3:4" ht="15.75" customHeight="1" x14ac:dyDescent="0.25">
      <c r="C851" s="444"/>
      <c r="D851" s="444"/>
    </row>
    <row r="852" spans="3:4" ht="15.75" customHeight="1" x14ac:dyDescent="0.25">
      <c r="C852" s="444"/>
      <c r="D852" s="444"/>
    </row>
    <row r="853" spans="3:4" ht="15.75" customHeight="1" x14ac:dyDescent="0.25">
      <c r="C853" s="444"/>
      <c r="D853" s="444"/>
    </row>
    <row r="854" spans="3:4" ht="15.75" customHeight="1" x14ac:dyDescent="0.25">
      <c r="C854" s="444"/>
      <c r="D854" s="444"/>
    </row>
    <row r="855" spans="3:4" ht="15.75" customHeight="1" x14ac:dyDescent="0.25">
      <c r="C855" s="444"/>
      <c r="D855" s="444"/>
    </row>
    <row r="856" spans="3:4" ht="15.75" customHeight="1" x14ac:dyDescent="0.25">
      <c r="C856" s="444"/>
      <c r="D856" s="444"/>
    </row>
    <row r="857" spans="3:4" ht="15.75" customHeight="1" x14ac:dyDescent="0.25">
      <c r="C857" s="444"/>
      <c r="D857" s="444"/>
    </row>
    <row r="858" spans="3:4" ht="15.75" customHeight="1" x14ac:dyDescent="0.25">
      <c r="C858" s="444"/>
      <c r="D858" s="444"/>
    </row>
    <row r="859" spans="3:4" ht="15.75" customHeight="1" x14ac:dyDescent="0.25">
      <c r="C859" s="444"/>
      <c r="D859" s="444"/>
    </row>
    <row r="860" spans="3:4" ht="15.75" customHeight="1" x14ac:dyDescent="0.25">
      <c r="C860" s="444"/>
      <c r="D860" s="444"/>
    </row>
    <row r="861" spans="3:4" ht="15.75" customHeight="1" x14ac:dyDescent="0.25">
      <c r="C861" s="444"/>
      <c r="D861" s="444"/>
    </row>
    <row r="862" spans="3:4" ht="15.75" customHeight="1" x14ac:dyDescent="0.25">
      <c r="C862" s="444"/>
      <c r="D862" s="444"/>
    </row>
    <row r="863" spans="3:4" ht="15.75" customHeight="1" x14ac:dyDescent="0.25">
      <c r="C863" s="444"/>
      <c r="D863" s="444"/>
    </row>
    <row r="864" spans="3:4" ht="15.75" customHeight="1" x14ac:dyDescent="0.25">
      <c r="C864" s="444"/>
      <c r="D864" s="444"/>
    </row>
    <row r="865" spans="3:4" ht="15.75" customHeight="1" x14ac:dyDescent="0.25">
      <c r="C865" s="444"/>
      <c r="D865" s="444"/>
    </row>
    <row r="866" spans="3:4" ht="15.75" customHeight="1" x14ac:dyDescent="0.25">
      <c r="C866" s="444"/>
      <c r="D866" s="444"/>
    </row>
    <row r="867" spans="3:4" ht="15.75" customHeight="1" x14ac:dyDescent="0.25">
      <c r="C867" s="444"/>
      <c r="D867" s="444"/>
    </row>
    <row r="868" spans="3:4" ht="15.75" customHeight="1" x14ac:dyDescent="0.25">
      <c r="C868" s="444"/>
      <c r="D868" s="444"/>
    </row>
    <row r="869" spans="3:4" ht="15.75" customHeight="1" x14ac:dyDescent="0.25">
      <c r="C869" s="444"/>
      <c r="D869" s="444"/>
    </row>
    <row r="870" spans="3:4" ht="15.75" customHeight="1" x14ac:dyDescent="0.25">
      <c r="C870" s="444"/>
      <c r="D870" s="444"/>
    </row>
    <row r="871" spans="3:4" ht="15.75" customHeight="1" x14ac:dyDescent="0.25">
      <c r="C871" s="444"/>
      <c r="D871" s="444"/>
    </row>
    <row r="872" spans="3:4" ht="15.75" customHeight="1" x14ac:dyDescent="0.25">
      <c r="C872" s="444"/>
      <c r="D872" s="444"/>
    </row>
    <row r="873" spans="3:4" ht="15.75" customHeight="1" x14ac:dyDescent="0.25">
      <c r="C873" s="444"/>
      <c r="D873" s="444"/>
    </row>
    <row r="874" spans="3:4" ht="15.75" customHeight="1" x14ac:dyDescent="0.25">
      <c r="C874" s="444"/>
      <c r="D874" s="444"/>
    </row>
    <row r="875" spans="3:4" ht="15.75" customHeight="1" x14ac:dyDescent="0.25">
      <c r="C875" s="444"/>
      <c r="D875" s="444"/>
    </row>
    <row r="876" spans="3:4" ht="15.75" customHeight="1" x14ac:dyDescent="0.25">
      <c r="C876" s="444"/>
      <c r="D876" s="444"/>
    </row>
    <row r="877" spans="3:4" ht="15.75" customHeight="1" x14ac:dyDescent="0.25">
      <c r="C877" s="444"/>
      <c r="D877" s="444"/>
    </row>
    <row r="878" spans="3:4" ht="15.75" customHeight="1" x14ac:dyDescent="0.25">
      <c r="C878" s="444"/>
      <c r="D878" s="444"/>
    </row>
    <row r="879" spans="3:4" ht="15.75" customHeight="1" x14ac:dyDescent="0.25">
      <c r="C879" s="444"/>
      <c r="D879" s="444"/>
    </row>
    <row r="880" spans="3:4" ht="15.75" customHeight="1" x14ac:dyDescent="0.25">
      <c r="C880" s="444"/>
      <c r="D880" s="444"/>
    </row>
    <row r="881" spans="3:4" ht="15.75" customHeight="1" x14ac:dyDescent="0.25">
      <c r="C881" s="444"/>
      <c r="D881" s="444"/>
    </row>
    <row r="882" spans="3:4" ht="15.75" customHeight="1" x14ac:dyDescent="0.25">
      <c r="C882" s="444"/>
      <c r="D882" s="444"/>
    </row>
    <row r="883" spans="3:4" ht="15.75" customHeight="1" x14ac:dyDescent="0.25">
      <c r="C883" s="444"/>
      <c r="D883" s="444"/>
    </row>
    <row r="884" spans="3:4" ht="15.75" customHeight="1" x14ac:dyDescent="0.25">
      <c r="C884" s="444"/>
      <c r="D884" s="444"/>
    </row>
    <row r="885" spans="3:4" ht="15.75" customHeight="1" x14ac:dyDescent="0.25">
      <c r="C885" s="444"/>
      <c r="D885" s="444"/>
    </row>
    <row r="886" spans="3:4" ht="15.75" customHeight="1" x14ac:dyDescent="0.25">
      <c r="C886" s="444"/>
      <c r="D886" s="444"/>
    </row>
    <row r="887" spans="3:4" ht="15.75" customHeight="1" x14ac:dyDescent="0.25">
      <c r="C887" s="444"/>
      <c r="D887" s="444"/>
    </row>
    <row r="888" spans="3:4" ht="15.75" customHeight="1" x14ac:dyDescent="0.25">
      <c r="C888" s="444"/>
      <c r="D888" s="444"/>
    </row>
    <row r="889" spans="3:4" ht="15.75" customHeight="1" x14ac:dyDescent="0.25">
      <c r="C889" s="444"/>
      <c r="D889" s="444"/>
    </row>
    <row r="890" spans="3:4" ht="15.75" customHeight="1" x14ac:dyDescent="0.25">
      <c r="C890" s="444"/>
      <c r="D890" s="444"/>
    </row>
    <row r="891" spans="3:4" ht="15.75" customHeight="1" x14ac:dyDescent="0.25">
      <c r="C891" s="444"/>
      <c r="D891" s="444"/>
    </row>
    <row r="892" spans="3:4" ht="15.75" customHeight="1" x14ac:dyDescent="0.25">
      <c r="C892" s="444"/>
      <c r="D892" s="444"/>
    </row>
    <row r="893" spans="3:4" ht="15.75" customHeight="1" x14ac:dyDescent="0.25">
      <c r="C893" s="444"/>
      <c r="D893" s="444"/>
    </row>
    <row r="894" spans="3:4" ht="15.75" customHeight="1" x14ac:dyDescent="0.25">
      <c r="C894" s="444"/>
      <c r="D894" s="444"/>
    </row>
    <row r="895" spans="3:4" ht="15.75" customHeight="1" x14ac:dyDescent="0.25">
      <c r="C895" s="444"/>
      <c r="D895" s="444"/>
    </row>
    <row r="896" spans="3:4" ht="15.75" customHeight="1" x14ac:dyDescent="0.25">
      <c r="C896" s="444"/>
      <c r="D896" s="444"/>
    </row>
    <row r="897" spans="3:4" ht="15.75" customHeight="1" x14ac:dyDescent="0.25">
      <c r="C897" s="444"/>
      <c r="D897" s="444"/>
    </row>
    <row r="898" spans="3:4" ht="15.75" customHeight="1" x14ac:dyDescent="0.25">
      <c r="C898" s="444"/>
      <c r="D898" s="444"/>
    </row>
    <row r="899" spans="3:4" ht="15.75" customHeight="1" x14ac:dyDescent="0.25">
      <c r="C899" s="444"/>
      <c r="D899" s="444"/>
    </row>
    <row r="900" spans="3:4" ht="15.75" customHeight="1" x14ac:dyDescent="0.25">
      <c r="C900" s="444"/>
      <c r="D900" s="444"/>
    </row>
    <row r="901" spans="3:4" ht="15.75" customHeight="1" x14ac:dyDescent="0.25">
      <c r="C901" s="444"/>
      <c r="D901" s="444"/>
    </row>
    <row r="902" spans="3:4" ht="15.75" customHeight="1" x14ac:dyDescent="0.25">
      <c r="C902" s="444"/>
      <c r="D902" s="444"/>
    </row>
    <row r="903" spans="3:4" ht="15.75" customHeight="1" x14ac:dyDescent="0.25">
      <c r="C903" s="444"/>
      <c r="D903" s="444"/>
    </row>
    <row r="904" spans="3:4" ht="15.75" customHeight="1" x14ac:dyDescent="0.25">
      <c r="C904" s="444"/>
      <c r="D904" s="444"/>
    </row>
    <row r="905" spans="3:4" ht="15.75" customHeight="1" x14ac:dyDescent="0.25">
      <c r="C905" s="444"/>
      <c r="D905" s="444"/>
    </row>
    <row r="906" spans="3:4" ht="15.75" customHeight="1" x14ac:dyDescent="0.25">
      <c r="C906" s="444"/>
      <c r="D906" s="444"/>
    </row>
    <row r="907" spans="3:4" ht="15.75" customHeight="1" x14ac:dyDescent="0.25">
      <c r="C907" s="444"/>
      <c r="D907" s="444"/>
    </row>
    <row r="908" spans="3:4" ht="15.75" customHeight="1" x14ac:dyDescent="0.25">
      <c r="C908" s="444"/>
      <c r="D908" s="444"/>
    </row>
    <row r="909" spans="3:4" ht="15.75" customHeight="1" x14ac:dyDescent="0.25">
      <c r="C909" s="444"/>
      <c r="D909" s="444"/>
    </row>
    <row r="910" spans="3:4" ht="15.75" customHeight="1" x14ac:dyDescent="0.25">
      <c r="C910" s="444"/>
      <c r="D910" s="444"/>
    </row>
    <row r="911" spans="3:4" ht="15.75" customHeight="1" x14ac:dyDescent="0.25">
      <c r="C911" s="444"/>
      <c r="D911" s="444"/>
    </row>
    <row r="912" spans="3:4" ht="15.75" customHeight="1" x14ac:dyDescent="0.25">
      <c r="C912" s="444"/>
      <c r="D912" s="444"/>
    </row>
    <row r="913" spans="3:4" ht="15.75" customHeight="1" x14ac:dyDescent="0.25">
      <c r="C913" s="444"/>
      <c r="D913" s="444"/>
    </row>
    <row r="914" spans="3:4" ht="15.75" customHeight="1" x14ac:dyDescent="0.25">
      <c r="C914" s="444"/>
      <c r="D914" s="444"/>
    </row>
    <row r="915" spans="3:4" ht="15.75" customHeight="1" x14ac:dyDescent="0.25">
      <c r="C915" s="444"/>
      <c r="D915" s="444"/>
    </row>
    <row r="916" spans="3:4" ht="15.75" customHeight="1" x14ac:dyDescent="0.25">
      <c r="C916" s="444"/>
      <c r="D916" s="444"/>
    </row>
    <row r="917" spans="3:4" ht="15.75" customHeight="1" x14ac:dyDescent="0.25">
      <c r="C917" s="444"/>
      <c r="D917" s="444"/>
    </row>
    <row r="918" spans="3:4" ht="15.75" customHeight="1" x14ac:dyDescent="0.25">
      <c r="C918" s="444"/>
      <c r="D918" s="444"/>
    </row>
    <row r="919" spans="3:4" ht="15.75" customHeight="1" x14ac:dyDescent="0.25">
      <c r="C919" s="444"/>
      <c r="D919" s="444"/>
    </row>
    <row r="920" spans="3:4" ht="15.75" customHeight="1" x14ac:dyDescent="0.25">
      <c r="C920" s="444"/>
      <c r="D920" s="444"/>
    </row>
    <row r="921" spans="3:4" ht="15.75" customHeight="1" x14ac:dyDescent="0.25">
      <c r="C921" s="444"/>
      <c r="D921" s="444"/>
    </row>
    <row r="922" spans="3:4" ht="15.75" customHeight="1" x14ac:dyDescent="0.25">
      <c r="C922" s="444"/>
      <c r="D922" s="444"/>
    </row>
    <row r="923" spans="3:4" ht="15.75" customHeight="1" x14ac:dyDescent="0.25">
      <c r="C923" s="444"/>
      <c r="D923" s="444"/>
    </row>
    <row r="924" spans="3:4" ht="15.75" customHeight="1" x14ac:dyDescent="0.25">
      <c r="C924" s="444"/>
      <c r="D924" s="444"/>
    </row>
    <row r="925" spans="3:4" ht="15.75" customHeight="1" x14ac:dyDescent="0.25">
      <c r="C925" s="444"/>
      <c r="D925" s="444"/>
    </row>
    <row r="926" spans="3:4" ht="15.75" customHeight="1" x14ac:dyDescent="0.25">
      <c r="C926" s="444"/>
      <c r="D926" s="444"/>
    </row>
    <row r="927" spans="3:4" ht="15.75" customHeight="1" x14ac:dyDescent="0.25">
      <c r="C927" s="444"/>
      <c r="D927" s="444"/>
    </row>
    <row r="928" spans="3:4" ht="15.75" customHeight="1" x14ac:dyDescent="0.25">
      <c r="C928" s="444"/>
      <c r="D928" s="444"/>
    </row>
    <row r="929" spans="3:4" ht="15.75" customHeight="1" x14ac:dyDescent="0.25">
      <c r="C929" s="444"/>
      <c r="D929" s="444"/>
    </row>
    <row r="930" spans="3:4" ht="15.75" customHeight="1" x14ac:dyDescent="0.25">
      <c r="C930" s="444"/>
      <c r="D930" s="444"/>
    </row>
    <row r="931" spans="3:4" ht="15.75" customHeight="1" x14ac:dyDescent="0.25">
      <c r="C931" s="444"/>
      <c r="D931" s="444"/>
    </row>
    <row r="932" spans="3:4" ht="15.75" customHeight="1" x14ac:dyDescent="0.25">
      <c r="C932" s="444"/>
      <c r="D932" s="444"/>
    </row>
    <row r="933" spans="3:4" ht="15.75" customHeight="1" x14ac:dyDescent="0.25">
      <c r="C933" s="444"/>
      <c r="D933" s="444"/>
    </row>
    <row r="934" spans="3:4" ht="15.75" customHeight="1" x14ac:dyDescent="0.25">
      <c r="C934" s="444"/>
      <c r="D934" s="444"/>
    </row>
    <row r="935" spans="3:4" ht="15.75" customHeight="1" x14ac:dyDescent="0.25">
      <c r="C935" s="444"/>
      <c r="D935" s="444"/>
    </row>
    <row r="936" spans="3:4" ht="15.75" customHeight="1" x14ac:dyDescent="0.25">
      <c r="C936" s="444"/>
      <c r="D936" s="444"/>
    </row>
    <row r="937" spans="3:4" ht="15.75" customHeight="1" x14ac:dyDescent="0.25">
      <c r="C937" s="444"/>
      <c r="D937" s="444"/>
    </row>
    <row r="938" spans="3:4" ht="15.75" customHeight="1" x14ac:dyDescent="0.25">
      <c r="C938" s="444"/>
      <c r="D938" s="444"/>
    </row>
    <row r="939" spans="3:4" ht="15.75" customHeight="1" x14ac:dyDescent="0.25">
      <c r="C939" s="444"/>
      <c r="D939" s="444"/>
    </row>
    <row r="940" spans="3:4" ht="15.75" customHeight="1" x14ac:dyDescent="0.25">
      <c r="C940" s="444"/>
      <c r="D940" s="444"/>
    </row>
    <row r="941" spans="3:4" ht="15.75" customHeight="1" x14ac:dyDescent="0.25">
      <c r="C941" s="444"/>
      <c r="D941" s="444"/>
    </row>
    <row r="942" spans="3:4" ht="15.75" customHeight="1" x14ac:dyDescent="0.25">
      <c r="C942" s="444"/>
      <c r="D942" s="444"/>
    </row>
    <row r="943" spans="3:4" ht="15.75" customHeight="1" x14ac:dyDescent="0.25">
      <c r="C943" s="444"/>
      <c r="D943" s="444"/>
    </row>
    <row r="944" spans="3:4" ht="15.75" customHeight="1" x14ac:dyDescent="0.25">
      <c r="C944" s="444"/>
      <c r="D944" s="444"/>
    </row>
    <row r="945" spans="3:4" ht="15.75" customHeight="1" x14ac:dyDescent="0.25">
      <c r="C945" s="444"/>
      <c r="D945" s="444"/>
    </row>
    <row r="946" spans="3:4" ht="15.75" customHeight="1" x14ac:dyDescent="0.25">
      <c r="C946" s="444"/>
      <c r="D946" s="444"/>
    </row>
    <row r="947" spans="3:4" ht="15.75" customHeight="1" x14ac:dyDescent="0.25">
      <c r="C947" s="444"/>
      <c r="D947" s="444"/>
    </row>
    <row r="948" spans="3:4" ht="15.75" customHeight="1" x14ac:dyDescent="0.25">
      <c r="C948" s="444"/>
      <c r="D948" s="444"/>
    </row>
    <row r="949" spans="3:4" ht="15.75" customHeight="1" x14ac:dyDescent="0.25">
      <c r="C949" s="444"/>
      <c r="D949" s="444"/>
    </row>
    <row r="950" spans="3:4" ht="15.75" customHeight="1" x14ac:dyDescent="0.25">
      <c r="C950" s="444"/>
      <c r="D950" s="444"/>
    </row>
    <row r="951" spans="3:4" ht="15.75" customHeight="1" x14ac:dyDescent="0.25">
      <c r="C951" s="444"/>
      <c r="D951" s="444"/>
    </row>
    <row r="952" spans="3:4" ht="15.75" customHeight="1" x14ac:dyDescent="0.25">
      <c r="C952" s="444"/>
      <c r="D952" s="444"/>
    </row>
    <row r="953" spans="3:4" ht="15.75" customHeight="1" x14ac:dyDescent="0.25">
      <c r="C953" s="444"/>
      <c r="D953" s="444"/>
    </row>
    <row r="954" spans="3:4" ht="15.75" customHeight="1" x14ac:dyDescent="0.25">
      <c r="C954" s="444"/>
      <c r="D954" s="444"/>
    </row>
    <row r="955" spans="3:4" ht="15.75" customHeight="1" x14ac:dyDescent="0.25">
      <c r="C955" s="444"/>
      <c r="D955" s="444"/>
    </row>
    <row r="956" spans="3:4" ht="15.75" customHeight="1" x14ac:dyDescent="0.25">
      <c r="C956" s="444"/>
      <c r="D956" s="444"/>
    </row>
    <row r="957" spans="3:4" ht="15.75" customHeight="1" x14ac:dyDescent="0.25">
      <c r="C957" s="444"/>
      <c r="D957" s="444"/>
    </row>
    <row r="958" spans="3:4" ht="15.75" customHeight="1" x14ac:dyDescent="0.25">
      <c r="C958" s="444"/>
      <c r="D958" s="444"/>
    </row>
    <row r="959" spans="3:4" ht="15.75" customHeight="1" x14ac:dyDescent="0.25">
      <c r="C959" s="444"/>
      <c r="D959" s="444"/>
    </row>
    <row r="960" spans="3:4" ht="15.75" customHeight="1" x14ac:dyDescent="0.25">
      <c r="C960" s="444"/>
      <c r="D960" s="444"/>
    </row>
    <row r="961" spans="3:4" ht="15.75" customHeight="1" x14ac:dyDescent="0.25">
      <c r="C961" s="444"/>
      <c r="D961" s="444"/>
    </row>
    <row r="962" spans="3:4" ht="15.75" customHeight="1" x14ac:dyDescent="0.25">
      <c r="C962" s="444"/>
      <c r="D962" s="444"/>
    </row>
    <row r="963" spans="3:4" ht="15.75" customHeight="1" x14ac:dyDescent="0.25">
      <c r="C963" s="444"/>
      <c r="D963" s="444"/>
    </row>
    <row r="964" spans="3:4" ht="15.75" customHeight="1" x14ac:dyDescent="0.25">
      <c r="C964" s="444"/>
      <c r="D964" s="444"/>
    </row>
    <row r="965" spans="3:4" ht="15.75" customHeight="1" x14ac:dyDescent="0.25">
      <c r="C965" s="444"/>
      <c r="D965" s="444"/>
    </row>
    <row r="966" spans="3:4" ht="15.75" customHeight="1" x14ac:dyDescent="0.25">
      <c r="C966" s="444"/>
      <c r="D966" s="444"/>
    </row>
    <row r="967" spans="3:4" ht="15.75" customHeight="1" x14ac:dyDescent="0.25">
      <c r="C967" s="444"/>
      <c r="D967" s="444"/>
    </row>
    <row r="968" spans="3:4" ht="15.75" customHeight="1" x14ac:dyDescent="0.25">
      <c r="C968" s="444"/>
      <c r="D968" s="444"/>
    </row>
    <row r="969" spans="3:4" ht="15.75" customHeight="1" x14ac:dyDescent="0.25">
      <c r="C969" s="444"/>
      <c r="D969" s="444"/>
    </row>
    <row r="970" spans="3:4" ht="15.75" customHeight="1" x14ac:dyDescent="0.25">
      <c r="C970" s="444"/>
      <c r="D970" s="444"/>
    </row>
    <row r="971" spans="3:4" ht="15.75" customHeight="1" x14ac:dyDescent="0.25">
      <c r="C971" s="444"/>
      <c r="D971" s="444"/>
    </row>
    <row r="972" spans="3:4" ht="15.75" customHeight="1" x14ac:dyDescent="0.25">
      <c r="C972" s="444"/>
      <c r="D972" s="444"/>
    </row>
    <row r="973" spans="3:4" ht="15.75" customHeight="1" x14ac:dyDescent="0.25">
      <c r="C973" s="444"/>
      <c r="D973" s="444"/>
    </row>
    <row r="974" spans="3:4" ht="15.75" customHeight="1" x14ac:dyDescent="0.25">
      <c r="C974" s="444"/>
      <c r="D974" s="444"/>
    </row>
    <row r="975" spans="3:4" ht="15.75" customHeight="1" x14ac:dyDescent="0.25">
      <c r="C975" s="444"/>
      <c r="D975" s="444"/>
    </row>
    <row r="976" spans="3:4" ht="15.75" customHeight="1" x14ac:dyDescent="0.25">
      <c r="C976" s="444"/>
      <c r="D976" s="444"/>
    </row>
    <row r="977" spans="3:4" ht="15.75" customHeight="1" x14ac:dyDescent="0.25">
      <c r="C977" s="444"/>
      <c r="D977" s="444"/>
    </row>
    <row r="978" spans="3:4" ht="15.75" customHeight="1" x14ac:dyDescent="0.25">
      <c r="C978" s="444"/>
      <c r="D978" s="444"/>
    </row>
    <row r="979" spans="3:4" ht="15.75" customHeight="1" x14ac:dyDescent="0.25">
      <c r="C979" s="444"/>
      <c r="D979" s="444"/>
    </row>
    <row r="980" spans="3:4" ht="15.75" customHeight="1" x14ac:dyDescent="0.25">
      <c r="C980" s="444"/>
      <c r="D980" s="444"/>
    </row>
    <row r="981" spans="3:4" ht="15.75" customHeight="1" x14ac:dyDescent="0.25">
      <c r="C981" s="444"/>
      <c r="D981" s="444"/>
    </row>
    <row r="982" spans="3:4" ht="15.75" customHeight="1" x14ac:dyDescent="0.25">
      <c r="C982" s="444"/>
      <c r="D982" s="444"/>
    </row>
    <row r="983" spans="3:4" ht="15.75" customHeight="1" x14ac:dyDescent="0.25">
      <c r="C983" s="444"/>
      <c r="D983" s="444"/>
    </row>
    <row r="984" spans="3:4" ht="15.75" customHeight="1" x14ac:dyDescent="0.25">
      <c r="C984" s="444"/>
      <c r="D984" s="444"/>
    </row>
    <row r="985" spans="3:4" ht="15.75" customHeight="1" x14ac:dyDescent="0.25">
      <c r="C985" s="444"/>
      <c r="D985" s="444"/>
    </row>
    <row r="986" spans="3:4" ht="15.75" customHeight="1" x14ac:dyDescent="0.25">
      <c r="C986" s="444"/>
      <c r="D986" s="444"/>
    </row>
    <row r="987" spans="3:4" ht="15.75" customHeight="1" x14ac:dyDescent="0.25">
      <c r="C987" s="444"/>
      <c r="D987" s="444"/>
    </row>
    <row r="988" spans="3:4" ht="15.75" customHeight="1" x14ac:dyDescent="0.25">
      <c r="C988" s="444"/>
      <c r="D988" s="444"/>
    </row>
    <row r="989" spans="3:4" ht="15.75" customHeight="1" x14ac:dyDescent="0.25">
      <c r="C989" s="444"/>
      <c r="D989" s="444"/>
    </row>
    <row r="990" spans="3:4" ht="15.75" customHeight="1" x14ac:dyDescent="0.25">
      <c r="C990" s="444"/>
      <c r="D990" s="444"/>
    </row>
    <row r="991" spans="3:4" ht="15.75" customHeight="1" x14ac:dyDescent="0.25">
      <c r="C991" s="444"/>
      <c r="D991" s="444"/>
    </row>
    <row r="992" spans="3:4" ht="15.75" customHeight="1" x14ac:dyDescent="0.25">
      <c r="C992" s="444"/>
      <c r="D992" s="444"/>
    </row>
    <row r="993" spans="3:4" ht="15.75" customHeight="1" x14ac:dyDescent="0.25">
      <c r="C993" s="444"/>
      <c r="D993" s="444"/>
    </row>
    <row r="994" spans="3:4" ht="15.75" customHeight="1" x14ac:dyDescent="0.25">
      <c r="C994" s="444"/>
      <c r="D994" s="444"/>
    </row>
    <row r="995" spans="3:4" ht="15.75" customHeight="1" x14ac:dyDescent="0.25">
      <c r="C995" s="444"/>
      <c r="D995" s="444"/>
    </row>
    <row r="996" spans="3:4" ht="15.75" customHeight="1" x14ac:dyDescent="0.25">
      <c r="C996" s="444"/>
      <c r="D996" s="444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00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374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46631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46631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46660</v>
      </c>
    </row>
    <row r="16" spans="2:26" ht="18" customHeight="1" x14ac:dyDescent="0.25">
      <c r="B16" s="118">
        <v>2</v>
      </c>
      <c r="C16" s="119">
        <v>46661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46691</v>
      </c>
    </row>
    <row r="17" spans="2:26" ht="18" customHeight="1" x14ac:dyDescent="0.25">
      <c r="B17" s="118">
        <v>3</v>
      </c>
      <c r="C17" s="119">
        <v>46692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46721</v>
      </c>
    </row>
    <row r="18" spans="2:26" ht="18" customHeight="1" x14ac:dyDescent="0.25">
      <c r="B18" s="118">
        <v>4</v>
      </c>
      <c r="C18" s="119">
        <v>46722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46752</v>
      </c>
    </row>
    <row r="19" spans="2:26" ht="18" customHeight="1" x14ac:dyDescent="0.25">
      <c r="B19" s="118">
        <v>5</v>
      </c>
      <c r="C19" s="119">
        <v>46753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46783</v>
      </c>
    </row>
    <row r="20" spans="2:26" ht="18" customHeight="1" x14ac:dyDescent="0.25">
      <c r="B20" s="118">
        <v>6</v>
      </c>
      <c r="C20" s="119">
        <v>46784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46812</v>
      </c>
    </row>
    <row r="21" spans="2:26" ht="18" customHeight="1" x14ac:dyDescent="0.25">
      <c r="B21" s="118">
        <v>7</v>
      </c>
      <c r="C21" s="119">
        <v>46813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46843</v>
      </c>
    </row>
    <row r="22" spans="2:26" ht="18" customHeight="1" x14ac:dyDescent="0.25">
      <c r="B22" s="118">
        <v>8</v>
      </c>
      <c r="C22" s="119">
        <v>46844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46873</v>
      </c>
    </row>
    <row r="23" spans="2:26" ht="18" customHeight="1" x14ac:dyDescent="0.25">
      <c r="B23" s="118">
        <v>9</v>
      </c>
      <c r="C23" s="119">
        <v>46874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46904</v>
      </c>
    </row>
    <row r="24" spans="2:26" ht="18" customHeight="1" x14ac:dyDescent="0.25">
      <c r="B24" s="118">
        <v>10</v>
      </c>
      <c r="C24" s="119">
        <v>46905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46934</v>
      </c>
    </row>
    <row r="25" spans="2:26" ht="18" customHeight="1" x14ac:dyDescent="0.25">
      <c r="B25" s="118">
        <v>11</v>
      </c>
      <c r="C25" s="119">
        <v>46935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46965</v>
      </c>
    </row>
    <row r="26" spans="2:26" ht="18" customHeight="1" x14ac:dyDescent="0.25">
      <c r="B26" s="118">
        <v>12</v>
      </c>
      <c r="C26" s="119">
        <v>46966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46996</v>
      </c>
    </row>
    <row r="27" spans="2:26" ht="18" customHeight="1" x14ac:dyDescent="0.25">
      <c r="B27" s="118">
        <v>13</v>
      </c>
      <c r="C27" s="119">
        <v>46997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47026</v>
      </c>
    </row>
    <row r="28" spans="2:26" ht="18" customHeight="1" x14ac:dyDescent="0.25">
      <c r="B28" s="118">
        <v>14</v>
      </c>
      <c r="C28" s="119">
        <v>47027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47057</v>
      </c>
    </row>
    <row r="29" spans="2:26" ht="18" customHeight="1" x14ac:dyDescent="0.25">
      <c r="B29" s="118">
        <v>15</v>
      </c>
      <c r="C29" s="119">
        <v>47058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47087</v>
      </c>
    </row>
    <row r="30" spans="2:26" ht="18" customHeight="1" x14ac:dyDescent="0.25">
      <c r="B30" s="118">
        <v>16</v>
      </c>
      <c r="C30" s="119">
        <v>47088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47118</v>
      </c>
    </row>
    <row r="31" spans="2:26" ht="18" customHeight="1" x14ac:dyDescent="0.25">
      <c r="B31" s="118">
        <v>17</v>
      </c>
      <c r="C31" s="119">
        <v>47119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47149</v>
      </c>
    </row>
    <row r="32" spans="2:26" ht="18" customHeight="1" x14ac:dyDescent="0.25">
      <c r="B32" s="118">
        <v>18</v>
      </c>
      <c r="C32" s="119">
        <v>47150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47177</v>
      </c>
    </row>
    <row r="33" spans="2:26" ht="18" customHeight="1" x14ac:dyDescent="0.25">
      <c r="B33" s="118">
        <v>19</v>
      </c>
      <c r="C33" s="119">
        <v>47178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47208</v>
      </c>
    </row>
    <row r="34" spans="2:26" ht="18" customHeight="1" x14ac:dyDescent="0.25">
      <c r="B34" s="118">
        <v>20</v>
      </c>
      <c r="C34" s="119">
        <v>47209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47238</v>
      </c>
    </row>
    <row r="35" spans="2:26" ht="18" customHeight="1" x14ac:dyDescent="0.25">
      <c r="B35" s="118">
        <v>21</v>
      </c>
      <c r="C35" s="119">
        <v>47239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47269</v>
      </c>
    </row>
    <row r="36" spans="2:26" ht="18" customHeight="1" x14ac:dyDescent="0.25">
      <c r="B36" s="118">
        <v>22</v>
      </c>
      <c r="C36" s="119">
        <v>47270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47299</v>
      </c>
    </row>
    <row r="37" spans="2:26" ht="18" customHeight="1" x14ac:dyDescent="0.25">
      <c r="B37" s="118">
        <v>23</v>
      </c>
      <c r="C37" s="119">
        <v>47300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47330</v>
      </c>
    </row>
    <row r="38" spans="2:26" ht="18" customHeight="1" x14ac:dyDescent="0.25">
      <c r="B38" s="118">
        <v>24</v>
      </c>
      <c r="C38" s="119">
        <v>47331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47361</v>
      </c>
    </row>
    <row r="39" spans="2:26" ht="18" customHeight="1" x14ac:dyDescent="0.25">
      <c r="B39" s="118">
        <v>25</v>
      </c>
      <c r="C39" s="119">
        <v>47362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47391</v>
      </c>
    </row>
    <row r="40" spans="2:26" ht="18" customHeight="1" x14ac:dyDescent="0.25">
      <c r="B40" s="118">
        <v>26</v>
      </c>
      <c r="C40" s="119">
        <v>47392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47422</v>
      </c>
    </row>
    <row r="41" spans="2:26" ht="18" customHeight="1" x14ac:dyDescent="0.25">
      <c r="B41" s="118">
        <v>27</v>
      </c>
      <c r="C41" s="119">
        <v>47423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47452</v>
      </c>
    </row>
    <row r="42" spans="2:26" ht="18" customHeight="1" x14ac:dyDescent="0.25">
      <c r="B42" s="118">
        <v>28</v>
      </c>
      <c r="C42" s="119">
        <v>47453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47483</v>
      </c>
    </row>
    <row r="43" spans="2:26" ht="18" customHeight="1" x14ac:dyDescent="0.25">
      <c r="B43" s="118">
        <v>29</v>
      </c>
      <c r="C43" s="119">
        <v>47484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47514</v>
      </c>
    </row>
    <row r="44" spans="2:26" ht="18" customHeight="1" x14ac:dyDescent="0.25">
      <c r="B44" s="118">
        <v>30</v>
      </c>
      <c r="C44" s="119">
        <v>47515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47542</v>
      </c>
    </row>
    <row r="45" spans="2:26" ht="18" customHeight="1" x14ac:dyDescent="0.25">
      <c r="B45" s="118">
        <v>31</v>
      </c>
      <c r="C45" s="119">
        <v>47543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47573</v>
      </c>
    </row>
    <row r="46" spans="2:26" ht="18" customHeight="1" x14ac:dyDescent="0.25">
      <c r="B46" s="118">
        <v>32</v>
      </c>
      <c r="C46" s="119">
        <v>47574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47603</v>
      </c>
    </row>
    <row r="47" spans="2:26" ht="18" customHeight="1" x14ac:dyDescent="0.25">
      <c r="B47" s="118">
        <v>33</v>
      </c>
      <c r="C47" s="119">
        <v>47604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47634</v>
      </c>
    </row>
    <row r="48" spans="2:26" ht="18" customHeight="1" x14ac:dyDescent="0.25">
      <c r="B48" s="118">
        <v>34</v>
      </c>
      <c r="C48" s="119">
        <v>47635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47664</v>
      </c>
    </row>
    <row r="49" spans="2:26" ht="18" customHeight="1" x14ac:dyDescent="0.25">
      <c r="B49" s="118">
        <v>35</v>
      </c>
      <c r="C49" s="119">
        <v>47665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47695</v>
      </c>
    </row>
    <row r="50" spans="2:26" ht="18" customHeight="1" x14ac:dyDescent="0.25">
      <c r="B50" s="118">
        <v>36</v>
      </c>
      <c r="C50" s="119">
        <v>47696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47726</v>
      </c>
    </row>
    <row r="51" spans="2:26" ht="18" customHeight="1" x14ac:dyDescent="0.25">
      <c r="B51" s="118">
        <v>37</v>
      </c>
      <c r="C51" s="119">
        <v>47727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47756</v>
      </c>
    </row>
    <row r="52" spans="2:26" ht="18" customHeight="1" x14ac:dyDescent="0.25">
      <c r="B52" s="118">
        <v>38</v>
      </c>
      <c r="C52" s="119">
        <v>47757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47787</v>
      </c>
    </row>
    <row r="53" spans="2:26" ht="18" customHeight="1" x14ac:dyDescent="0.25">
      <c r="B53" s="118">
        <v>39</v>
      </c>
      <c r="C53" s="119">
        <v>47788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47817</v>
      </c>
    </row>
    <row r="54" spans="2:26" ht="18" customHeight="1" x14ac:dyDescent="0.25">
      <c r="B54" s="118">
        <v>40</v>
      </c>
      <c r="C54" s="119">
        <v>47818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47848</v>
      </c>
    </row>
    <row r="55" spans="2:26" ht="18" customHeight="1" x14ac:dyDescent="0.25">
      <c r="B55" s="118">
        <v>41</v>
      </c>
      <c r="C55" s="119">
        <v>47849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47879</v>
      </c>
    </row>
    <row r="56" spans="2:26" ht="18" customHeight="1" x14ac:dyDescent="0.25">
      <c r="B56" s="118">
        <v>42</v>
      </c>
      <c r="C56" s="119">
        <v>47880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47907</v>
      </c>
    </row>
    <row r="57" spans="2:26" ht="18" customHeight="1" x14ac:dyDescent="0.25">
      <c r="B57" s="118">
        <v>43</v>
      </c>
      <c r="C57" s="119">
        <v>47908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47938</v>
      </c>
    </row>
    <row r="58" spans="2:26" ht="18" customHeight="1" x14ac:dyDescent="0.25">
      <c r="B58" s="118">
        <v>44</v>
      </c>
      <c r="C58" s="119">
        <v>47939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47968</v>
      </c>
    </row>
    <row r="59" spans="2:26" ht="18" customHeight="1" x14ac:dyDescent="0.25">
      <c r="B59" s="118">
        <v>45</v>
      </c>
      <c r="C59" s="119">
        <v>47969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47999</v>
      </c>
    </row>
    <row r="60" spans="2:26" ht="18" customHeight="1" x14ac:dyDescent="0.25">
      <c r="B60" s="118">
        <v>46</v>
      </c>
      <c r="C60" s="119">
        <v>48000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48029</v>
      </c>
    </row>
    <row r="61" spans="2:26" ht="18" customHeight="1" x14ac:dyDescent="0.25">
      <c r="B61" s="118">
        <v>47</v>
      </c>
      <c r="C61" s="119">
        <v>48030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48060</v>
      </c>
    </row>
    <row r="62" spans="2:26" ht="18" customHeight="1" x14ac:dyDescent="0.25">
      <c r="B62" s="118">
        <v>48</v>
      </c>
      <c r="C62" s="119">
        <v>48061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48091</v>
      </c>
    </row>
    <row r="63" spans="2:26" ht="18" customHeight="1" x14ac:dyDescent="0.25">
      <c r="B63" s="118">
        <v>49</v>
      </c>
      <c r="C63" s="119">
        <v>48092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48121</v>
      </c>
    </row>
    <row r="64" spans="2:26" ht="18" customHeight="1" x14ac:dyDescent="0.25">
      <c r="B64" s="118">
        <v>50</v>
      </c>
      <c r="C64" s="119">
        <v>48122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48152</v>
      </c>
    </row>
    <row r="65" spans="2:26" ht="18" customHeight="1" x14ac:dyDescent="0.25">
      <c r="B65" s="118">
        <v>51</v>
      </c>
      <c r="C65" s="119">
        <v>48153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48182</v>
      </c>
    </row>
    <row r="66" spans="2:26" ht="18" customHeight="1" x14ac:dyDescent="0.25">
      <c r="B66" s="118">
        <v>52</v>
      </c>
      <c r="C66" s="119">
        <v>48183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48213</v>
      </c>
    </row>
    <row r="67" spans="2:26" ht="18" customHeight="1" x14ac:dyDescent="0.25">
      <c r="B67" s="118">
        <v>53</v>
      </c>
      <c r="C67" s="119">
        <v>48214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48244</v>
      </c>
    </row>
    <row r="68" spans="2:26" ht="18" customHeight="1" x14ac:dyDescent="0.25">
      <c r="B68" s="118">
        <v>54</v>
      </c>
      <c r="C68" s="119">
        <v>48245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48273</v>
      </c>
    </row>
    <row r="69" spans="2:26" ht="18" customHeight="1" x14ac:dyDescent="0.25">
      <c r="B69" s="118">
        <v>55</v>
      </c>
      <c r="C69" s="119">
        <v>48274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48304</v>
      </c>
    </row>
    <row r="70" spans="2:26" ht="18" customHeight="1" x14ac:dyDescent="0.25">
      <c r="B70" s="118">
        <v>56</v>
      </c>
      <c r="C70" s="119">
        <v>48305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48334</v>
      </c>
    </row>
    <row r="71" spans="2:26" ht="18" customHeight="1" x14ac:dyDescent="0.25">
      <c r="B71" s="118">
        <v>57</v>
      </c>
      <c r="C71" s="119">
        <v>48335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48365</v>
      </c>
    </row>
    <row r="72" spans="2:26" ht="18" customHeight="1" x14ac:dyDescent="0.25">
      <c r="B72" s="118">
        <v>58</v>
      </c>
      <c r="C72" s="119">
        <v>48366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48395</v>
      </c>
    </row>
    <row r="73" spans="2:26" ht="18" customHeight="1" x14ac:dyDescent="0.25">
      <c r="B73" s="118">
        <v>59</v>
      </c>
      <c r="C73" s="119">
        <v>48396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48426</v>
      </c>
    </row>
    <row r="74" spans="2:26" ht="18" customHeight="1" x14ac:dyDescent="0.25">
      <c r="B74" s="118">
        <v>60</v>
      </c>
      <c r="C74" s="119">
        <v>48427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48457</v>
      </c>
    </row>
    <row r="75" spans="2:26" ht="18" customHeight="1" x14ac:dyDescent="0.25">
      <c r="B75" s="118">
        <v>61</v>
      </c>
      <c r="C75" s="119">
        <v>48458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48487</v>
      </c>
    </row>
    <row r="76" spans="2:26" ht="18" customHeight="1" x14ac:dyDescent="0.25">
      <c r="B76" s="118">
        <v>62</v>
      </c>
      <c r="C76" s="119">
        <v>48488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48518</v>
      </c>
    </row>
    <row r="77" spans="2:26" ht="18" customHeight="1" x14ac:dyDescent="0.25">
      <c r="B77" s="118">
        <v>63</v>
      </c>
      <c r="C77" s="119">
        <v>48519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48548</v>
      </c>
    </row>
    <row r="78" spans="2:26" ht="18" customHeight="1" x14ac:dyDescent="0.25">
      <c r="B78" s="118">
        <v>64</v>
      </c>
      <c r="C78" s="119">
        <v>48549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48579</v>
      </c>
    </row>
    <row r="79" spans="2:26" ht="18" customHeight="1" x14ac:dyDescent="0.25">
      <c r="B79" s="118">
        <v>65</v>
      </c>
      <c r="C79" s="119">
        <v>48580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48610</v>
      </c>
    </row>
    <row r="80" spans="2:26" ht="18" customHeight="1" x14ac:dyDescent="0.25">
      <c r="B80" s="118">
        <v>66</v>
      </c>
      <c r="C80" s="119">
        <v>48611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48638</v>
      </c>
    </row>
    <row r="81" spans="2:26" ht="18" customHeight="1" x14ac:dyDescent="0.25">
      <c r="B81" s="118">
        <v>67</v>
      </c>
      <c r="C81" s="119">
        <v>48639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48669</v>
      </c>
    </row>
    <row r="82" spans="2:26" ht="18" customHeight="1" x14ac:dyDescent="0.25">
      <c r="B82" s="118">
        <v>68</v>
      </c>
      <c r="C82" s="119">
        <v>48670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48699</v>
      </c>
    </row>
    <row r="83" spans="2:26" ht="18" customHeight="1" x14ac:dyDescent="0.25">
      <c r="B83" s="118">
        <v>69</v>
      </c>
      <c r="C83" s="119">
        <v>48700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48730</v>
      </c>
    </row>
    <row r="84" spans="2:26" ht="18" customHeight="1" x14ac:dyDescent="0.25">
      <c r="B84" s="118">
        <v>70</v>
      </c>
      <c r="C84" s="119">
        <v>48731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48760</v>
      </c>
    </row>
    <row r="85" spans="2:26" ht="18" customHeight="1" x14ac:dyDescent="0.25">
      <c r="B85" s="118">
        <v>71</v>
      </c>
      <c r="C85" s="119">
        <v>48761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48791</v>
      </c>
    </row>
    <row r="86" spans="2:26" ht="18" customHeight="1" x14ac:dyDescent="0.25">
      <c r="B86" s="118">
        <v>72</v>
      </c>
      <c r="C86" s="119">
        <v>48792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48822</v>
      </c>
    </row>
    <row r="87" spans="2:26" ht="18" customHeight="1" x14ac:dyDescent="0.25">
      <c r="B87" s="118">
        <v>73</v>
      </c>
      <c r="C87" s="119">
        <v>48823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48852</v>
      </c>
    </row>
    <row r="88" spans="2:26" ht="18" customHeight="1" x14ac:dyDescent="0.25">
      <c r="B88" s="118">
        <v>74</v>
      </c>
      <c r="C88" s="119">
        <v>48853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48883</v>
      </c>
    </row>
    <row r="89" spans="2:26" ht="18" customHeight="1" x14ac:dyDescent="0.25">
      <c r="B89" s="118">
        <v>75</v>
      </c>
      <c r="C89" s="119">
        <v>48884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48913</v>
      </c>
    </row>
    <row r="90" spans="2:26" ht="18" customHeight="1" x14ac:dyDescent="0.25">
      <c r="B90" s="118">
        <v>76</v>
      </c>
      <c r="C90" s="119">
        <v>48914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48944</v>
      </c>
    </row>
    <row r="91" spans="2:26" ht="18" customHeight="1" x14ac:dyDescent="0.25">
      <c r="B91" s="118">
        <v>77</v>
      </c>
      <c r="C91" s="119">
        <v>48945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48975</v>
      </c>
    </row>
    <row r="92" spans="2:26" ht="18" customHeight="1" x14ac:dyDescent="0.25">
      <c r="B92" s="118">
        <v>78</v>
      </c>
      <c r="C92" s="119">
        <v>48976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49003</v>
      </c>
    </row>
    <row r="93" spans="2:26" ht="18" customHeight="1" x14ac:dyDescent="0.25">
      <c r="B93" s="118">
        <v>79</v>
      </c>
      <c r="C93" s="119">
        <v>49004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49034</v>
      </c>
    </row>
    <row r="94" spans="2:26" ht="18" customHeight="1" x14ac:dyDescent="0.25">
      <c r="B94" s="118">
        <v>80</v>
      </c>
      <c r="C94" s="119">
        <v>49035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49064</v>
      </c>
    </row>
    <row r="95" spans="2:26" ht="18" customHeight="1" x14ac:dyDescent="0.25">
      <c r="B95" s="118">
        <v>81</v>
      </c>
      <c r="C95" s="119">
        <v>49065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49095</v>
      </c>
    </row>
    <row r="96" spans="2:26" ht="18" customHeight="1" x14ac:dyDescent="0.25">
      <c r="B96" s="118">
        <v>82</v>
      </c>
      <c r="C96" s="119">
        <v>49096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49125</v>
      </c>
    </row>
    <row r="97" spans="2:26" ht="18" customHeight="1" x14ac:dyDescent="0.25">
      <c r="B97" s="118">
        <v>83</v>
      </c>
      <c r="C97" s="119">
        <v>49126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49156</v>
      </c>
    </row>
    <row r="98" spans="2:26" ht="18" customHeight="1" x14ac:dyDescent="0.25">
      <c r="B98" s="118">
        <v>84</v>
      </c>
      <c r="C98" s="119">
        <v>49157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49187</v>
      </c>
    </row>
    <row r="99" spans="2:26" ht="18" customHeight="1" x14ac:dyDescent="0.25">
      <c r="B99" s="118">
        <v>85</v>
      </c>
      <c r="C99" s="119">
        <v>49188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49217</v>
      </c>
    </row>
    <row r="100" spans="2:26" ht="18" customHeight="1" x14ac:dyDescent="0.25">
      <c r="B100" s="118">
        <v>86</v>
      </c>
      <c r="C100" s="119">
        <v>49218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49248</v>
      </c>
    </row>
    <row r="101" spans="2:26" ht="18" customHeight="1" x14ac:dyDescent="0.25">
      <c r="B101" s="118">
        <v>87</v>
      </c>
      <c r="C101" s="119">
        <v>49249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49278</v>
      </c>
    </row>
    <row r="102" spans="2:26" ht="18" customHeight="1" x14ac:dyDescent="0.25">
      <c r="B102" s="118">
        <v>88</v>
      </c>
      <c r="C102" s="119">
        <v>49279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49309</v>
      </c>
    </row>
    <row r="103" spans="2:26" ht="18" customHeight="1" x14ac:dyDescent="0.25">
      <c r="B103" s="118">
        <v>89</v>
      </c>
      <c r="C103" s="119">
        <v>49310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49340</v>
      </c>
    </row>
    <row r="104" spans="2:26" ht="18" customHeight="1" x14ac:dyDescent="0.25">
      <c r="B104" s="118">
        <v>90</v>
      </c>
      <c r="C104" s="119">
        <v>49341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49368</v>
      </c>
    </row>
    <row r="105" spans="2:26" ht="18" customHeight="1" x14ac:dyDescent="0.25">
      <c r="B105" s="118">
        <v>91</v>
      </c>
      <c r="C105" s="119">
        <v>49369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49399</v>
      </c>
    </row>
    <row r="106" spans="2:26" ht="18" customHeight="1" x14ac:dyDescent="0.25">
      <c r="B106" s="118">
        <v>92</v>
      </c>
      <c r="C106" s="119">
        <v>49400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49429</v>
      </c>
    </row>
    <row r="107" spans="2:26" ht="18" customHeight="1" x14ac:dyDescent="0.25">
      <c r="B107" s="118">
        <v>93</v>
      </c>
      <c r="C107" s="119">
        <v>49430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49460</v>
      </c>
    </row>
    <row r="108" spans="2:26" ht="18" customHeight="1" x14ac:dyDescent="0.25">
      <c r="B108" s="118">
        <v>94</v>
      </c>
      <c r="C108" s="119">
        <v>49461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49490</v>
      </c>
    </row>
    <row r="109" spans="2:26" ht="18" customHeight="1" x14ac:dyDescent="0.25">
      <c r="B109" s="118">
        <v>95</v>
      </c>
      <c r="C109" s="119">
        <v>49491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49521</v>
      </c>
    </row>
    <row r="110" spans="2:26" ht="18" customHeight="1" x14ac:dyDescent="0.25">
      <c r="B110" s="118">
        <v>96</v>
      </c>
      <c r="C110" s="119">
        <v>49522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49552</v>
      </c>
    </row>
    <row r="111" spans="2:26" ht="18" customHeight="1" x14ac:dyDescent="0.25">
      <c r="B111" s="118">
        <v>97</v>
      </c>
      <c r="C111" s="119">
        <v>49553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49582</v>
      </c>
    </row>
    <row r="112" spans="2:26" ht="18" customHeight="1" x14ac:dyDescent="0.25">
      <c r="B112" s="118">
        <v>98</v>
      </c>
      <c r="C112" s="119">
        <v>49583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49613</v>
      </c>
    </row>
    <row r="113" spans="2:26" ht="18" customHeight="1" x14ac:dyDescent="0.25">
      <c r="B113" s="118">
        <v>99</v>
      </c>
      <c r="C113" s="119">
        <v>49614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49643</v>
      </c>
    </row>
    <row r="114" spans="2:26" ht="18" customHeight="1" x14ac:dyDescent="0.25">
      <c r="B114" s="118">
        <v>100</v>
      </c>
      <c r="C114" s="119">
        <v>49644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49674</v>
      </c>
    </row>
    <row r="115" spans="2:26" ht="18" customHeight="1" x14ac:dyDescent="0.25">
      <c r="B115" s="118">
        <v>101</v>
      </c>
      <c r="C115" s="119">
        <v>49675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49705</v>
      </c>
    </row>
    <row r="116" spans="2:26" ht="18" customHeight="1" x14ac:dyDescent="0.25">
      <c r="B116" s="118">
        <v>102</v>
      </c>
      <c r="C116" s="119">
        <v>49706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49734</v>
      </c>
    </row>
    <row r="117" spans="2:26" ht="18" customHeight="1" x14ac:dyDescent="0.25">
      <c r="B117" s="118">
        <v>103</v>
      </c>
      <c r="C117" s="119">
        <v>49735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49765</v>
      </c>
    </row>
    <row r="118" spans="2:26" ht="18" customHeight="1" x14ac:dyDescent="0.25">
      <c r="B118" s="118">
        <v>104</v>
      </c>
      <c r="C118" s="119">
        <v>49766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49795</v>
      </c>
    </row>
    <row r="119" spans="2:26" ht="18" customHeight="1" x14ac:dyDescent="0.25">
      <c r="B119" s="118">
        <v>105</v>
      </c>
      <c r="C119" s="119">
        <v>49796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49826</v>
      </c>
    </row>
    <row r="120" spans="2:26" ht="18" customHeight="1" x14ac:dyDescent="0.25">
      <c r="B120" s="118">
        <v>106</v>
      </c>
      <c r="C120" s="119">
        <v>49827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49856</v>
      </c>
    </row>
    <row r="121" spans="2:26" ht="18" customHeight="1" x14ac:dyDescent="0.25">
      <c r="B121" s="118">
        <v>107</v>
      </c>
      <c r="C121" s="119">
        <v>49857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49887</v>
      </c>
    </row>
    <row r="122" spans="2:26" ht="18" customHeight="1" x14ac:dyDescent="0.25">
      <c r="B122" s="118">
        <v>108</v>
      </c>
      <c r="C122" s="119">
        <v>49888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49918</v>
      </c>
    </row>
    <row r="123" spans="2:26" ht="18" customHeight="1" x14ac:dyDescent="0.25">
      <c r="B123" s="118">
        <v>109</v>
      </c>
      <c r="C123" s="119">
        <v>49919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49948</v>
      </c>
    </row>
    <row r="124" spans="2:26" ht="18" customHeight="1" x14ac:dyDescent="0.25">
      <c r="B124" s="118">
        <v>110</v>
      </c>
      <c r="C124" s="119">
        <v>49949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49979</v>
      </c>
    </row>
    <row r="125" spans="2:26" ht="18" customHeight="1" x14ac:dyDescent="0.25">
      <c r="B125" s="118">
        <v>111</v>
      </c>
      <c r="C125" s="119">
        <v>49980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50009</v>
      </c>
    </row>
    <row r="126" spans="2:26" ht="18" customHeight="1" x14ac:dyDescent="0.25">
      <c r="B126" s="118">
        <v>112</v>
      </c>
      <c r="C126" s="119">
        <v>50010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50040</v>
      </c>
    </row>
    <row r="127" spans="2:26" ht="18" customHeight="1" x14ac:dyDescent="0.25">
      <c r="B127" s="118">
        <v>113</v>
      </c>
      <c r="C127" s="119">
        <v>50041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50071</v>
      </c>
    </row>
    <row r="128" spans="2:26" ht="18" customHeight="1" x14ac:dyDescent="0.25">
      <c r="B128" s="118">
        <v>114</v>
      </c>
      <c r="C128" s="119">
        <v>50072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50099</v>
      </c>
    </row>
    <row r="129" spans="2:26" ht="18" customHeight="1" x14ac:dyDescent="0.25">
      <c r="B129" s="118">
        <v>115</v>
      </c>
      <c r="C129" s="119">
        <v>50100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50130</v>
      </c>
    </row>
    <row r="130" spans="2:26" ht="18" customHeight="1" x14ac:dyDescent="0.25">
      <c r="B130" s="118">
        <v>116</v>
      </c>
      <c r="C130" s="119">
        <v>50131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50160</v>
      </c>
    </row>
    <row r="131" spans="2:26" ht="18" customHeight="1" x14ac:dyDescent="0.25">
      <c r="B131" s="118">
        <v>117</v>
      </c>
      <c r="C131" s="119">
        <v>50161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50191</v>
      </c>
    </row>
    <row r="132" spans="2:26" ht="18" customHeight="1" x14ac:dyDescent="0.25">
      <c r="B132" s="118">
        <v>118</v>
      </c>
      <c r="C132" s="119">
        <v>50192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50221</v>
      </c>
    </row>
    <row r="133" spans="2:26" ht="18" customHeight="1" x14ac:dyDescent="0.25">
      <c r="B133" s="118">
        <v>119</v>
      </c>
      <c r="C133" s="119">
        <v>50222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50252</v>
      </c>
    </row>
    <row r="134" spans="2:26" ht="18" customHeight="1" x14ac:dyDescent="0.25">
      <c r="B134" s="118">
        <v>120</v>
      </c>
      <c r="C134" s="119">
        <v>50253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50283</v>
      </c>
    </row>
    <row r="135" spans="2:26" ht="18" customHeight="1" x14ac:dyDescent="0.25">
      <c r="B135" s="118">
        <v>121</v>
      </c>
      <c r="C135" s="119">
        <v>50284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50313</v>
      </c>
    </row>
    <row r="136" spans="2:26" ht="18" customHeight="1" x14ac:dyDescent="0.25">
      <c r="B136" s="118">
        <v>122</v>
      </c>
      <c r="C136" s="119">
        <v>50314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50344</v>
      </c>
    </row>
    <row r="137" spans="2:26" ht="18" customHeight="1" x14ac:dyDescent="0.25">
      <c r="B137" s="118">
        <v>123</v>
      </c>
      <c r="C137" s="119">
        <v>50345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50374</v>
      </c>
    </row>
    <row r="138" spans="2:26" ht="18" customHeight="1" x14ac:dyDescent="0.25">
      <c r="B138" s="118">
        <v>124</v>
      </c>
      <c r="C138" s="119">
        <v>50375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50405</v>
      </c>
    </row>
    <row r="139" spans="2:26" ht="18" customHeight="1" x14ac:dyDescent="0.25">
      <c r="B139" s="118">
        <v>125</v>
      </c>
      <c r="C139" s="119">
        <v>50406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50436</v>
      </c>
    </row>
    <row r="140" spans="2:26" ht="18" customHeight="1" x14ac:dyDescent="0.25">
      <c r="B140" s="118">
        <v>126</v>
      </c>
      <c r="C140" s="119">
        <v>50437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50464</v>
      </c>
    </row>
    <row r="141" spans="2:26" ht="18" customHeight="1" x14ac:dyDescent="0.25">
      <c r="B141" s="118">
        <v>127</v>
      </c>
      <c r="C141" s="119">
        <v>50465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50495</v>
      </c>
    </row>
    <row r="142" spans="2:26" ht="18" customHeight="1" x14ac:dyDescent="0.25">
      <c r="B142" s="118">
        <v>128</v>
      </c>
      <c r="C142" s="119">
        <v>50496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50525</v>
      </c>
    </row>
    <row r="143" spans="2:26" ht="18" customHeight="1" x14ac:dyDescent="0.25">
      <c r="B143" s="118">
        <v>129</v>
      </c>
      <c r="C143" s="119">
        <v>50526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50556</v>
      </c>
    </row>
    <row r="144" spans="2:26" ht="18" customHeight="1" x14ac:dyDescent="0.25">
      <c r="B144" s="118">
        <v>130</v>
      </c>
      <c r="C144" s="119">
        <v>50557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50586</v>
      </c>
    </row>
    <row r="145" spans="2:26" ht="18" customHeight="1" x14ac:dyDescent="0.25">
      <c r="B145" s="118">
        <v>131</v>
      </c>
      <c r="C145" s="119">
        <v>50587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50617</v>
      </c>
    </row>
    <row r="146" spans="2:26" ht="18" customHeight="1" x14ac:dyDescent="0.25">
      <c r="B146" s="118">
        <v>132</v>
      </c>
      <c r="C146" s="119">
        <v>50618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50648</v>
      </c>
    </row>
    <row r="147" spans="2:26" ht="18" customHeight="1" x14ac:dyDescent="0.25">
      <c r="B147" s="118">
        <v>133</v>
      </c>
      <c r="C147" s="119">
        <v>50649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50678</v>
      </c>
    </row>
    <row r="148" spans="2:26" ht="18" customHeight="1" x14ac:dyDescent="0.25">
      <c r="B148" s="118">
        <v>134</v>
      </c>
      <c r="C148" s="119">
        <v>50679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50709</v>
      </c>
    </row>
    <row r="149" spans="2:26" ht="18" customHeight="1" x14ac:dyDescent="0.25">
      <c r="B149" s="118">
        <v>135</v>
      </c>
      <c r="C149" s="119">
        <v>50710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50739</v>
      </c>
    </row>
    <row r="150" spans="2:26" ht="18" customHeight="1" x14ac:dyDescent="0.25">
      <c r="B150" s="118">
        <v>136</v>
      </c>
      <c r="C150" s="119">
        <v>50740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50770</v>
      </c>
    </row>
    <row r="151" spans="2:26" ht="18" customHeight="1" x14ac:dyDescent="0.25">
      <c r="B151" s="118">
        <v>137</v>
      </c>
      <c r="C151" s="119">
        <v>50771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50801</v>
      </c>
    </row>
    <row r="152" spans="2:26" ht="18" customHeight="1" x14ac:dyDescent="0.25">
      <c r="B152" s="118">
        <v>138</v>
      </c>
      <c r="C152" s="119">
        <v>50802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50829</v>
      </c>
    </row>
    <row r="153" spans="2:26" ht="18" customHeight="1" x14ac:dyDescent="0.25">
      <c r="B153" s="118">
        <v>139</v>
      </c>
      <c r="C153" s="119">
        <v>50830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50860</v>
      </c>
    </row>
    <row r="154" spans="2:26" ht="18" customHeight="1" x14ac:dyDescent="0.25">
      <c r="B154" s="118">
        <v>140</v>
      </c>
      <c r="C154" s="119">
        <v>50861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50890</v>
      </c>
    </row>
    <row r="155" spans="2:26" ht="18" customHeight="1" x14ac:dyDescent="0.25">
      <c r="B155" s="118">
        <v>141</v>
      </c>
      <c r="C155" s="119">
        <v>50891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50921</v>
      </c>
    </row>
    <row r="156" spans="2:26" ht="18" customHeight="1" x14ac:dyDescent="0.25">
      <c r="B156" s="118">
        <v>142</v>
      </c>
      <c r="C156" s="119">
        <v>50922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50951</v>
      </c>
    </row>
    <row r="157" spans="2:26" ht="18" customHeight="1" x14ac:dyDescent="0.25">
      <c r="B157" s="118">
        <v>143</v>
      </c>
      <c r="C157" s="119">
        <v>50952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50982</v>
      </c>
    </row>
    <row r="158" spans="2:26" ht="18" customHeight="1" x14ac:dyDescent="0.25">
      <c r="B158" s="118">
        <v>144</v>
      </c>
      <c r="C158" s="119">
        <v>50983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51013</v>
      </c>
    </row>
    <row r="159" spans="2:26" ht="18" customHeight="1" x14ac:dyDescent="0.25">
      <c r="B159" s="118">
        <v>145</v>
      </c>
      <c r="C159" s="119">
        <v>51014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51043</v>
      </c>
    </row>
    <row r="160" spans="2:26" ht="18" customHeight="1" x14ac:dyDescent="0.25">
      <c r="B160" s="118">
        <v>146</v>
      </c>
      <c r="C160" s="119">
        <v>51044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51074</v>
      </c>
    </row>
    <row r="161" spans="2:26" ht="18" customHeight="1" x14ac:dyDescent="0.25">
      <c r="B161" s="118">
        <v>147</v>
      </c>
      <c r="C161" s="119">
        <v>51075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51104</v>
      </c>
    </row>
    <row r="162" spans="2:26" ht="18" customHeight="1" x14ac:dyDescent="0.25">
      <c r="B162" s="118">
        <v>148</v>
      </c>
      <c r="C162" s="119">
        <v>51105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51135</v>
      </c>
    </row>
    <row r="163" spans="2:26" ht="18" customHeight="1" x14ac:dyDescent="0.25">
      <c r="B163" s="118">
        <v>149</v>
      </c>
      <c r="C163" s="119">
        <v>51136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51166</v>
      </c>
    </row>
    <row r="164" spans="2:26" ht="18" customHeight="1" x14ac:dyDescent="0.25">
      <c r="B164" s="118">
        <v>150</v>
      </c>
      <c r="C164" s="119">
        <v>51167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51195</v>
      </c>
    </row>
    <row r="165" spans="2:26" ht="18" customHeight="1" x14ac:dyDescent="0.25">
      <c r="B165" s="118">
        <v>151</v>
      </c>
      <c r="C165" s="119">
        <v>51196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51226</v>
      </c>
    </row>
    <row r="166" spans="2:26" ht="18" customHeight="1" x14ac:dyDescent="0.25">
      <c r="B166" s="118">
        <v>152</v>
      </c>
      <c r="C166" s="119">
        <v>51227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51256</v>
      </c>
    </row>
    <row r="167" spans="2:26" ht="18" customHeight="1" x14ac:dyDescent="0.25">
      <c r="B167" s="118">
        <v>153</v>
      </c>
      <c r="C167" s="119">
        <v>51257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51287</v>
      </c>
    </row>
    <row r="168" spans="2:26" ht="18" customHeight="1" x14ac:dyDescent="0.25">
      <c r="B168" s="118">
        <v>154</v>
      </c>
      <c r="C168" s="119">
        <v>51288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51317</v>
      </c>
    </row>
    <row r="169" spans="2:26" ht="18" customHeight="1" x14ac:dyDescent="0.25">
      <c r="B169" s="118">
        <v>155</v>
      </c>
      <c r="C169" s="119">
        <v>51318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51348</v>
      </c>
    </row>
    <row r="170" spans="2:26" ht="18" customHeight="1" x14ac:dyDescent="0.25">
      <c r="B170" s="118">
        <v>156</v>
      </c>
      <c r="C170" s="119">
        <v>51349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51379</v>
      </c>
    </row>
    <row r="171" spans="2:26" ht="18" customHeight="1" x14ac:dyDescent="0.25">
      <c r="B171" s="118">
        <v>157</v>
      </c>
      <c r="C171" s="119">
        <v>51380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51409</v>
      </c>
    </row>
    <row r="172" spans="2:26" ht="18" customHeight="1" x14ac:dyDescent="0.25">
      <c r="B172" s="118">
        <v>158</v>
      </c>
      <c r="C172" s="119">
        <v>51410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51440</v>
      </c>
    </row>
    <row r="173" spans="2:26" ht="18" customHeight="1" x14ac:dyDescent="0.25">
      <c r="B173" s="118">
        <v>159</v>
      </c>
      <c r="C173" s="119">
        <v>51441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51470</v>
      </c>
    </row>
    <row r="174" spans="2:26" ht="18" customHeight="1" x14ac:dyDescent="0.25">
      <c r="B174" s="118">
        <v>160</v>
      </c>
      <c r="C174" s="119">
        <v>51471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51501</v>
      </c>
    </row>
    <row r="175" spans="2:26" ht="18" customHeight="1" x14ac:dyDescent="0.25">
      <c r="B175" s="118">
        <v>161</v>
      </c>
      <c r="C175" s="119">
        <v>51502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51532</v>
      </c>
    </row>
    <row r="176" spans="2:26" ht="18" customHeight="1" x14ac:dyDescent="0.25">
      <c r="B176" s="118">
        <v>162</v>
      </c>
      <c r="C176" s="119">
        <v>51533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51560</v>
      </c>
    </row>
    <row r="177" spans="2:26" ht="18" customHeight="1" x14ac:dyDescent="0.25">
      <c r="B177" s="118">
        <v>163</v>
      </c>
      <c r="C177" s="119">
        <v>51561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51591</v>
      </c>
    </row>
    <row r="178" spans="2:26" ht="18" customHeight="1" x14ac:dyDescent="0.25">
      <c r="B178" s="118">
        <v>164</v>
      </c>
      <c r="C178" s="119">
        <v>51592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51621</v>
      </c>
    </row>
    <row r="179" spans="2:26" ht="18" customHeight="1" x14ac:dyDescent="0.25">
      <c r="B179" s="118">
        <v>165</v>
      </c>
      <c r="C179" s="119">
        <v>51622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51652</v>
      </c>
    </row>
    <row r="180" spans="2:26" ht="18" customHeight="1" x14ac:dyDescent="0.25">
      <c r="B180" s="118">
        <v>166</v>
      </c>
      <c r="C180" s="119">
        <v>51653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51682</v>
      </c>
    </row>
    <row r="181" spans="2:26" ht="18" customHeight="1" x14ac:dyDescent="0.25">
      <c r="B181" s="118">
        <v>167</v>
      </c>
      <c r="C181" s="119">
        <v>51683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51713</v>
      </c>
    </row>
    <row r="182" spans="2:26" ht="18" customHeight="1" x14ac:dyDescent="0.25">
      <c r="B182" s="118">
        <v>168</v>
      </c>
      <c r="C182" s="119">
        <v>51714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51744</v>
      </c>
    </row>
    <row r="183" spans="2:26" ht="18" customHeight="1" x14ac:dyDescent="0.25">
      <c r="B183" s="118">
        <v>169</v>
      </c>
      <c r="C183" s="119">
        <v>51745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51774</v>
      </c>
    </row>
    <row r="184" spans="2:26" ht="18" customHeight="1" x14ac:dyDescent="0.25">
      <c r="B184" s="118">
        <v>170</v>
      </c>
      <c r="C184" s="119">
        <v>51775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51805</v>
      </c>
    </row>
    <row r="185" spans="2:26" ht="18" customHeight="1" x14ac:dyDescent="0.25">
      <c r="B185" s="118">
        <v>171</v>
      </c>
      <c r="C185" s="119">
        <v>51806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51835</v>
      </c>
    </row>
    <row r="186" spans="2:26" ht="18" customHeight="1" x14ac:dyDescent="0.25">
      <c r="B186" s="118">
        <v>172</v>
      </c>
      <c r="C186" s="119">
        <v>51836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51866</v>
      </c>
    </row>
    <row r="187" spans="2:26" ht="18" customHeight="1" x14ac:dyDescent="0.25">
      <c r="B187" s="118">
        <v>173</v>
      </c>
      <c r="C187" s="119">
        <v>51867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51897</v>
      </c>
    </row>
    <row r="188" spans="2:26" ht="18" customHeight="1" x14ac:dyDescent="0.25">
      <c r="B188" s="118">
        <v>174</v>
      </c>
      <c r="C188" s="119">
        <v>51898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51925</v>
      </c>
    </row>
    <row r="189" spans="2:26" ht="18" customHeight="1" x14ac:dyDescent="0.25">
      <c r="B189" s="118">
        <v>175</v>
      </c>
      <c r="C189" s="119">
        <v>51926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51956</v>
      </c>
    </row>
    <row r="190" spans="2:26" ht="18" customHeight="1" x14ac:dyDescent="0.25">
      <c r="B190" s="118">
        <v>176</v>
      </c>
      <c r="C190" s="119">
        <v>51957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51986</v>
      </c>
    </row>
    <row r="191" spans="2:26" ht="18" customHeight="1" x14ac:dyDescent="0.25">
      <c r="B191" s="118">
        <v>177</v>
      </c>
      <c r="C191" s="119">
        <v>51987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52017</v>
      </c>
    </row>
    <row r="192" spans="2:26" ht="18" customHeight="1" x14ac:dyDescent="0.25">
      <c r="B192" s="118">
        <v>178</v>
      </c>
      <c r="C192" s="119">
        <v>52018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52047</v>
      </c>
    </row>
    <row r="193" spans="2:26" ht="18" customHeight="1" x14ac:dyDescent="0.25">
      <c r="B193" s="118">
        <v>179</v>
      </c>
      <c r="C193" s="119">
        <v>52048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52078</v>
      </c>
    </row>
    <row r="194" spans="2:26" ht="18" customHeight="1" x14ac:dyDescent="0.25">
      <c r="B194" s="118">
        <v>180</v>
      </c>
      <c r="C194" s="119">
        <v>52079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52109</v>
      </c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11" priority="3">
      <formula>$B14&lt;&gt;""</formula>
    </cfRule>
  </conditionalFormatting>
  <conditionalFormatting sqref="Z14">
    <cfRule type="expression" dxfId="10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32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32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32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32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32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32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32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32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32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32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32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32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32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32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3200-00000E000000}">
      <formula1>0</formula1>
      <formula2>0</formula2>
    </dataValidation>
    <dataValidation allowBlank="1" showInputMessage="1" showErrorMessage="1" prompt="Total des intérêts calculé automatiquement" sqref="I9" xr:uid="{00000000-0002-0000-32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3200-000010000000}">
      <formula1>0</formula1>
      <formula2>0</formula2>
    </dataValidation>
    <dataValidation allowBlank="1" showInputMessage="1" showErrorMessage="1" prompt="Nombre prévu de paiements mis à jour automatiquement" sqref="I6" xr:uid="{00000000-0002-0000-3200-000011000000}">
      <formula1>0</formula1>
      <formula2>0</formula2>
    </dataValidation>
    <dataValidation allowBlank="1" showInputMessage="1" showErrorMessage="1" prompt="Nombre de paiements mis à jour automatiquement" sqref="I7" xr:uid="{00000000-0002-0000-32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3200-000013000000}">
      <formula1>0</formula1>
      <formula2>0</formula2>
    </dataValidation>
    <dataValidation allowBlank="1" showInputMessage="1" showErrorMessage="1" prompt="Entrez le montant du prêt dans cette cellule" sqref="E5" xr:uid="{00000000-0002-0000-3200-000014000000}">
      <formula1>0</formula1>
      <formula2>0</formula2>
    </dataValidation>
    <dataValidation allowBlank="1" showInputMessage="1" showErrorMessage="1" prompt="Entrez le taux d’intérêt annuel dans cette cellule" sqref="E6" xr:uid="{00000000-0002-0000-32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32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3200-000017000000}">
      <formula1>0</formula1>
      <formula2>0</formula2>
    </dataValidation>
    <dataValidation allowBlank="1" showInputMessage="1" showErrorMessage="1" prompt="Entrez la date de début du prêt dans cette cellule" sqref="E9" xr:uid="{00000000-0002-0000-32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32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FF00"/>
  </sheetPr>
  <dimension ref="B1:Z194"/>
  <sheetViews>
    <sheetView showGridLines="0" topLeftCell="C1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375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46631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9" priority="3">
      <formula>$B14&lt;&gt;""</formula>
    </cfRule>
  </conditionalFormatting>
  <conditionalFormatting sqref="Z14">
    <cfRule type="expression" dxfId="8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33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33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33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33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33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33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33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33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33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33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33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33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33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33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3300-00000E000000}">
      <formula1>0</formula1>
      <formula2>0</formula2>
    </dataValidation>
    <dataValidation allowBlank="1" showInputMessage="1" showErrorMessage="1" prompt="Total des intérêts calculé automatiquement" sqref="I9" xr:uid="{00000000-0002-0000-33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3300-000010000000}">
      <formula1>0</formula1>
      <formula2>0</formula2>
    </dataValidation>
    <dataValidation allowBlank="1" showInputMessage="1" showErrorMessage="1" prompt="Nombre prévu de paiements mis à jour automatiquement" sqref="I6" xr:uid="{00000000-0002-0000-3300-000011000000}">
      <formula1>0</formula1>
      <formula2>0</formula2>
    </dataValidation>
    <dataValidation allowBlank="1" showInputMessage="1" showErrorMessage="1" prompt="Nombre de paiements mis à jour automatiquement" sqref="I7" xr:uid="{00000000-0002-0000-33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3300-000013000000}">
      <formula1>0</formula1>
      <formula2>0</formula2>
    </dataValidation>
    <dataValidation allowBlank="1" showInputMessage="1" showErrorMessage="1" prompt="Entrez le montant du prêt dans cette cellule" sqref="E5" xr:uid="{00000000-0002-0000-3300-000014000000}">
      <formula1>0</formula1>
      <formula2>0</formula2>
    </dataValidation>
    <dataValidation allowBlank="1" showInputMessage="1" showErrorMessage="1" prompt="Entrez le taux d’intérêt annuel dans cette cellule" sqref="E6" xr:uid="{00000000-0002-0000-33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33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3300-000017000000}">
      <formula1>0</formula1>
      <formula2>0</formula2>
    </dataValidation>
    <dataValidation allowBlank="1" showInputMessage="1" showErrorMessage="1" prompt="Entrez la date de début du prêt dans cette cellule" sqref="E9" xr:uid="{00000000-0002-0000-33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33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FF00"/>
  </sheetPr>
  <dimension ref="B1:Z194"/>
  <sheetViews>
    <sheetView showGridLines="0" topLeftCell="F1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376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46631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7" priority="3">
      <formula>$B14&lt;&gt;""</formula>
    </cfRule>
  </conditionalFormatting>
  <conditionalFormatting sqref="Z14">
    <cfRule type="expression" dxfId="6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34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34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34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34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34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34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34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34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34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34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34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34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34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34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3400-00000E000000}">
      <formula1>0</formula1>
      <formula2>0</formula2>
    </dataValidation>
    <dataValidation allowBlank="1" showInputMessage="1" showErrorMessage="1" prompt="Total des intérêts calculé automatiquement" sqref="I9" xr:uid="{00000000-0002-0000-34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3400-000010000000}">
      <formula1>0</formula1>
      <formula2>0</formula2>
    </dataValidation>
    <dataValidation allowBlank="1" showInputMessage="1" showErrorMessage="1" prompt="Nombre prévu de paiements mis à jour automatiquement" sqref="I6" xr:uid="{00000000-0002-0000-3400-000011000000}">
      <formula1>0</formula1>
      <formula2>0</formula2>
    </dataValidation>
    <dataValidation allowBlank="1" showInputMessage="1" showErrorMessage="1" prompt="Nombre de paiements mis à jour automatiquement" sqref="I7" xr:uid="{00000000-0002-0000-34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3400-000013000000}">
      <formula1>0</formula1>
      <formula2>0</formula2>
    </dataValidation>
    <dataValidation allowBlank="1" showInputMessage="1" showErrorMessage="1" prompt="Entrez le montant du prêt dans cette cellule" sqref="E5" xr:uid="{00000000-0002-0000-3400-000014000000}">
      <formula1>0</formula1>
      <formula2>0</formula2>
    </dataValidation>
    <dataValidation allowBlank="1" showInputMessage="1" showErrorMessage="1" prompt="Entrez le taux d’intérêt annuel dans cette cellule" sqref="E6" xr:uid="{00000000-0002-0000-34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34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3400-000017000000}">
      <formula1>0</formula1>
      <formula2>0</formula2>
    </dataValidation>
    <dataValidation allowBlank="1" showInputMessage="1" showErrorMessage="1" prompt="Entrez la date de début du prêt dans cette cellule" sqref="E9" xr:uid="{00000000-0002-0000-34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34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78206E"/>
  </sheetPr>
  <dimension ref="A1:ES98"/>
  <sheetViews>
    <sheetView zoomScaleNormal="100" workbookViewId="0">
      <selection activeCell="AQ31" sqref="AQ31"/>
    </sheetView>
  </sheetViews>
  <sheetFormatPr baseColWidth="10" defaultColWidth="11.42578125" defaultRowHeight="11.25" outlineLevelCol="1" x14ac:dyDescent="0.2"/>
  <cols>
    <col min="1" max="1" width="23.140625" style="3" customWidth="1"/>
    <col min="2" max="2" width="14.28515625" style="2" customWidth="1"/>
    <col min="3" max="3" width="6.28515625" style="2" customWidth="1"/>
    <col min="4" max="4" width="27.85546875" style="2" customWidth="1"/>
    <col min="5" max="5" width="7.7109375" style="66" customWidth="1"/>
    <col min="6" max="17" width="9" style="2" customWidth="1" outlineLevel="1"/>
    <col min="18" max="18" width="8.140625" style="2" customWidth="1"/>
    <col min="19" max="30" width="9" style="2" customWidth="1" outlineLevel="1"/>
    <col min="31" max="31" width="8.140625" style="2" customWidth="1"/>
    <col min="32" max="43" width="9" style="2" customWidth="1" outlineLevel="1"/>
    <col min="44" max="44" width="8.140625" style="2" customWidth="1"/>
    <col min="45" max="56" width="9" style="2" customWidth="1" outlineLevel="1"/>
    <col min="57" max="57" width="8.140625" style="2" customWidth="1"/>
    <col min="58" max="69" width="9" style="2" customWidth="1" outlineLevel="1"/>
    <col min="70" max="70" width="8.140625" style="2" customWidth="1"/>
    <col min="71" max="82" width="9" style="2" customWidth="1" outlineLevel="1"/>
    <col min="83" max="83" width="8.140625" style="2" customWidth="1"/>
    <col min="84" max="95" width="9" style="2" customWidth="1" outlineLevel="1"/>
    <col min="96" max="96" width="8.140625" style="2" customWidth="1"/>
    <col min="97" max="108" width="9" style="2" customWidth="1" outlineLevel="1"/>
    <col min="109" max="109" width="8.140625" style="2" customWidth="1"/>
    <col min="110" max="121" width="9" style="2" customWidth="1" outlineLevel="1"/>
    <col min="122" max="122" width="8.140625" style="2" customWidth="1"/>
    <col min="123" max="134" width="9" style="2" customWidth="1" outlineLevel="1"/>
    <col min="135" max="135" width="8.140625" style="2" customWidth="1"/>
    <col min="136" max="136" width="11.42578125" style="2" customWidth="1"/>
    <col min="137" max="16384" width="11.42578125" style="2"/>
  </cols>
  <sheetData>
    <row r="1" spans="1:149" x14ac:dyDescent="0.2">
      <c r="F1" s="531" t="s">
        <v>159</v>
      </c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149" s="18" customFormat="1" ht="12" customHeight="1" x14ac:dyDescent="0.2">
      <c r="A2" s="3"/>
      <c r="B2" s="2"/>
      <c r="C2" s="2"/>
      <c r="D2" s="2" t="s">
        <v>160</v>
      </c>
      <c r="E2" s="66"/>
      <c r="F2" s="68">
        <f t="shared" ref="F2:Q2" si="0">EOMONTH(DATE(F3,F4,1),0)</f>
        <v>45688</v>
      </c>
      <c r="G2" s="68">
        <f t="shared" si="0"/>
        <v>45716</v>
      </c>
      <c r="H2" s="68">
        <f t="shared" si="0"/>
        <v>45747</v>
      </c>
      <c r="I2" s="68">
        <f t="shared" si="0"/>
        <v>45777</v>
      </c>
      <c r="J2" s="68">
        <f t="shared" si="0"/>
        <v>45808</v>
      </c>
      <c r="K2" s="68">
        <f t="shared" si="0"/>
        <v>45838</v>
      </c>
      <c r="L2" s="68">
        <f t="shared" si="0"/>
        <v>45869</v>
      </c>
      <c r="M2" s="68">
        <f t="shared" si="0"/>
        <v>45900</v>
      </c>
      <c r="N2" s="68">
        <f t="shared" si="0"/>
        <v>45930</v>
      </c>
      <c r="O2" s="68">
        <f t="shared" si="0"/>
        <v>45961</v>
      </c>
      <c r="P2" s="68">
        <f t="shared" si="0"/>
        <v>45991</v>
      </c>
      <c r="Q2" s="68">
        <f t="shared" si="0"/>
        <v>46022</v>
      </c>
      <c r="R2" s="68"/>
      <c r="S2" s="68">
        <f t="shared" ref="S2:AD2" si="1">EOMONTH(DATE(S3,S4,1),0)</f>
        <v>46053</v>
      </c>
      <c r="T2" s="68">
        <f t="shared" si="1"/>
        <v>46081</v>
      </c>
      <c r="U2" s="68">
        <f t="shared" si="1"/>
        <v>46112</v>
      </c>
      <c r="V2" s="68">
        <f t="shared" si="1"/>
        <v>46142</v>
      </c>
      <c r="W2" s="68">
        <f t="shared" si="1"/>
        <v>46173</v>
      </c>
      <c r="X2" s="68">
        <f t="shared" si="1"/>
        <v>46203</v>
      </c>
      <c r="Y2" s="68">
        <f t="shared" si="1"/>
        <v>46234</v>
      </c>
      <c r="Z2" s="68">
        <f t="shared" si="1"/>
        <v>46265</v>
      </c>
      <c r="AA2" s="68">
        <f t="shared" si="1"/>
        <v>46295</v>
      </c>
      <c r="AB2" s="68">
        <f t="shared" si="1"/>
        <v>46326</v>
      </c>
      <c r="AC2" s="68">
        <f t="shared" si="1"/>
        <v>46356</v>
      </c>
      <c r="AD2" s="68">
        <f t="shared" si="1"/>
        <v>46387</v>
      </c>
      <c r="AE2" s="68"/>
      <c r="AF2" s="68">
        <f t="shared" ref="AF2:AQ2" si="2">EOMONTH(DATE(AF3,AF4,1),0)</f>
        <v>46418</v>
      </c>
      <c r="AG2" s="68">
        <f t="shared" si="2"/>
        <v>46446</v>
      </c>
      <c r="AH2" s="68">
        <f t="shared" si="2"/>
        <v>46477</v>
      </c>
      <c r="AI2" s="68">
        <f t="shared" si="2"/>
        <v>46507</v>
      </c>
      <c r="AJ2" s="68">
        <f t="shared" si="2"/>
        <v>46538</v>
      </c>
      <c r="AK2" s="68">
        <f t="shared" si="2"/>
        <v>46568</v>
      </c>
      <c r="AL2" s="68">
        <f t="shared" si="2"/>
        <v>46599</v>
      </c>
      <c r="AM2" s="68">
        <f t="shared" si="2"/>
        <v>46630</v>
      </c>
      <c r="AN2" s="68">
        <f t="shared" si="2"/>
        <v>46660</v>
      </c>
      <c r="AO2" s="68">
        <f t="shared" si="2"/>
        <v>46691</v>
      </c>
      <c r="AP2" s="68">
        <f t="shared" si="2"/>
        <v>46721</v>
      </c>
      <c r="AQ2" s="68">
        <f t="shared" si="2"/>
        <v>46752</v>
      </c>
      <c r="AR2" s="68"/>
      <c r="AS2" s="68">
        <f t="shared" ref="AS2:BD2" si="3">EOMONTH(DATE(AS3,AS4,1),0)</f>
        <v>46783</v>
      </c>
      <c r="AT2" s="68">
        <f t="shared" si="3"/>
        <v>46812</v>
      </c>
      <c r="AU2" s="68">
        <f t="shared" si="3"/>
        <v>46843</v>
      </c>
      <c r="AV2" s="68">
        <f t="shared" si="3"/>
        <v>46873</v>
      </c>
      <c r="AW2" s="68">
        <f t="shared" si="3"/>
        <v>46904</v>
      </c>
      <c r="AX2" s="68">
        <f t="shared" si="3"/>
        <v>46934</v>
      </c>
      <c r="AY2" s="68">
        <f t="shared" si="3"/>
        <v>46965</v>
      </c>
      <c r="AZ2" s="68">
        <f t="shared" si="3"/>
        <v>46996</v>
      </c>
      <c r="BA2" s="68">
        <f t="shared" si="3"/>
        <v>47026</v>
      </c>
      <c r="BB2" s="68">
        <f t="shared" si="3"/>
        <v>47057</v>
      </c>
      <c r="BC2" s="68">
        <f t="shared" si="3"/>
        <v>47087</v>
      </c>
      <c r="BD2" s="68">
        <f t="shared" si="3"/>
        <v>47118</v>
      </c>
      <c r="BE2" s="68"/>
      <c r="BF2" s="68">
        <f t="shared" ref="BF2:BQ2" si="4">EOMONTH(DATE(BF3,BF4,1),0)</f>
        <v>47149</v>
      </c>
      <c r="BG2" s="68">
        <f t="shared" si="4"/>
        <v>47177</v>
      </c>
      <c r="BH2" s="68">
        <f t="shared" si="4"/>
        <v>47208</v>
      </c>
      <c r="BI2" s="68">
        <f t="shared" si="4"/>
        <v>47238</v>
      </c>
      <c r="BJ2" s="68">
        <f t="shared" si="4"/>
        <v>47269</v>
      </c>
      <c r="BK2" s="68">
        <f t="shared" si="4"/>
        <v>47299</v>
      </c>
      <c r="BL2" s="68">
        <f t="shared" si="4"/>
        <v>47330</v>
      </c>
      <c r="BM2" s="68">
        <f t="shared" si="4"/>
        <v>47361</v>
      </c>
      <c r="BN2" s="68">
        <f t="shared" si="4"/>
        <v>47391</v>
      </c>
      <c r="BO2" s="68">
        <f t="shared" si="4"/>
        <v>47422</v>
      </c>
      <c r="BP2" s="68">
        <f t="shared" si="4"/>
        <v>47452</v>
      </c>
      <c r="BQ2" s="68">
        <f t="shared" si="4"/>
        <v>47483</v>
      </c>
      <c r="BR2" s="68"/>
      <c r="BS2" s="68">
        <f t="shared" ref="BS2:CD2" si="5">EOMONTH(DATE(BS3,BS4,1),0)</f>
        <v>47514</v>
      </c>
      <c r="BT2" s="68">
        <f t="shared" si="5"/>
        <v>47542</v>
      </c>
      <c r="BU2" s="68">
        <f t="shared" si="5"/>
        <v>47573</v>
      </c>
      <c r="BV2" s="68">
        <f t="shared" si="5"/>
        <v>47603</v>
      </c>
      <c r="BW2" s="68">
        <f t="shared" si="5"/>
        <v>47634</v>
      </c>
      <c r="BX2" s="68">
        <f t="shared" si="5"/>
        <v>47664</v>
      </c>
      <c r="BY2" s="68">
        <f t="shared" si="5"/>
        <v>47695</v>
      </c>
      <c r="BZ2" s="68">
        <f t="shared" si="5"/>
        <v>47726</v>
      </c>
      <c r="CA2" s="68">
        <f t="shared" si="5"/>
        <v>47756</v>
      </c>
      <c r="CB2" s="68">
        <f t="shared" si="5"/>
        <v>47787</v>
      </c>
      <c r="CC2" s="68">
        <f t="shared" si="5"/>
        <v>47817</v>
      </c>
      <c r="CD2" s="68">
        <f t="shared" si="5"/>
        <v>47848</v>
      </c>
      <c r="CE2" s="68"/>
      <c r="CF2" s="68">
        <f t="shared" ref="CF2:CQ2" si="6">EOMONTH(DATE(CF3,CF4,1),0)</f>
        <v>47879</v>
      </c>
      <c r="CG2" s="68">
        <f t="shared" si="6"/>
        <v>47907</v>
      </c>
      <c r="CH2" s="68">
        <f t="shared" si="6"/>
        <v>47938</v>
      </c>
      <c r="CI2" s="68">
        <f t="shared" si="6"/>
        <v>47968</v>
      </c>
      <c r="CJ2" s="68">
        <f t="shared" si="6"/>
        <v>47999</v>
      </c>
      <c r="CK2" s="68">
        <f t="shared" si="6"/>
        <v>48029</v>
      </c>
      <c r="CL2" s="68">
        <f t="shared" si="6"/>
        <v>48060</v>
      </c>
      <c r="CM2" s="68">
        <f t="shared" si="6"/>
        <v>48091</v>
      </c>
      <c r="CN2" s="68">
        <f t="shared" si="6"/>
        <v>48121</v>
      </c>
      <c r="CO2" s="68">
        <f t="shared" si="6"/>
        <v>48152</v>
      </c>
      <c r="CP2" s="68">
        <f t="shared" si="6"/>
        <v>48182</v>
      </c>
      <c r="CQ2" s="68">
        <f t="shared" si="6"/>
        <v>48213</v>
      </c>
      <c r="CR2" s="68"/>
      <c r="CS2" s="68">
        <f t="shared" ref="CS2:DD2" si="7">EOMONTH(DATE(CS3,CS4,1),0)</f>
        <v>48244</v>
      </c>
      <c r="CT2" s="68">
        <f t="shared" si="7"/>
        <v>48273</v>
      </c>
      <c r="CU2" s="68">
        <f t="shared" si="7"/>
        <v>48304</v>
      </c>
      <c r="CV2" s="68">
        <f t="shared" si="7"/>
        <v>48334</v>
      </c>
      <c r="CW2" s="68">
        <f t="shared" si="7"/>
        <v>48365</v>
      </c>
      <c r="CX2" s="68">
        <f t="shared" si="7"/>
        <v>48395</v>
      </c>
      <c r="CY2" s="68">
        <f t="shared" si="7"/>
        <v>48426</v>
      </c>
      <c r="CZ2" s="68">
        <f t="shared" si="7"/>
        <v>48457</v>
      </c>
      <c r="DA2" s="68">
        <f t="shared" si="7"/>
        <v>48487</v>
      </c>
      <c r="DB2" s="68">
        <f t="shared" si="7"/>
        <v>48518</v>
      </c>
      <c r="DC2" s="68">
        <f t="shared" si="7"/>
        <v>48548</v>
      </c>
      <c r="DD2" s="68">
        <f t="shared" si="7"/>
        <v>48579</v>
      </c>
      <c r="DE2" s="68"/>
      <c r="DF2" s="68">
        <f t="shared" ref="DF2:DQ2" si="8">EOMONTH(DATE(DF3,DF4,1),0)</f>
        <v>48610</v>
      </c>
      <c r="DG2" s="68">
        <f t="shared" si="8"/>
        <v>48638</v>
      </c>
      <c r="DH2" s="68">
        <f t="shared" si="8"/>
        <v>48669</v>
      </c>
      <c r="DI2" s="68">
        <f t="shared" si="8"/>
        <v>48699</v>
      </c>
      <c r="DJ2" s="68">
        <f t="shared" si="8"/>
        <v>48730</v>
      </c>
      <c r="DK2" s="68">
        <f t="shared" si="8"/>
        <v>48760</v>
      </c>
      <c r="DL2" s="68">
        <f t="shared" si="8"/>
        <v>48791</v>
      </c>
      <c r="DM2" s="68">
        <f t="shared" si="8"/>
        <v>48822</v>
      </c>
      <c r="DN2" s="68">
        <f t="shared" si="8"/>
        <v>48852</v>
      </c>
      <c r="DO2" s="68">
        <f t="shared" si="8"/>
        <v>48883</v>
      </c>
      <c r="DP2" s="68">
        <f t="shared" si="8"/>
        <v>48913</v>
      </c>
      <c r="DQ2" s="68">
        <f t="shared" si="8"/>
        <v>48944</v>
      </c>
      <c r="DR2" s="68"/>
      <c r="DS2" s="68">
        <f t="shared" ref="DS2:ED2" si="9">EOMONTH(DATE(DS3,DS4,1),0)</f>
        <v>48975</v>
      </c>
      <c r="DT2" s="68">
        <f t="shared" si="9"/>
        <v>49003</v>
      </c>
      <c r="DU2" s="68">
        <f t="shared" si="9"/>
        <v>49034</v>
      </c>
      <c r="DV2" s="68">
        <f t="shared" si="9"/>
        <v>49064</v>
      </c>
      <c r="DW2" s="68">
        <f t="shared" si="9"/>
        <v>49095</v>
      </c>
      <c r="DX2" s="68">
        <f t="shared" si="9"/>
        <v>49125</v>
      </c>
      <c r="DY2" s="68">
        <f t="shared" si="9"/>
        <v>49156</v>
      </c>
      <c r="DZ2" s="68">
        <f t="shared" si="9"/>
        <v>49187</v>
      </c>
      <c r="EA2" s="68">
        <f t="shared" si="9"/>
        <v>49217</v>
      </c>
      <c r="EB2" s="68">
        <f t="shared" si="9"/>
        <v>49248</v>
      </c>
      <c r="EC2" s="68">
        <f t="shared" si="9"/>
        <v>49278</v>
      </c>
      <c r="ED2" s="68">
        <f t="shared" si="9"/>
        <v>49309</v>
      </c>
      <c r="EE2" s="68"/>
    </row>
    <row r="3" spans="1:149" s="148" customFormat="1" x14ac:dyDescent="0.2">
      <c r="D3" s="148" t="s">
        <v>161</v>
      </c>
      <c r="E3" s="149"/>
      <c r="F3" s="148">
        <f>R4</f>
        <v>2025</v>
      </c>
      <c r="G3" s="148">
        <f t="shared" ref="G3:R3" si="10">F3</f>
        <v>2025</v>
      </c>
      <c r="H3" s="148">
        <f t="shared" si="10"/>
        <v>2025</v>
      </c>
      <c r="I3" s="148">
        <f t="shared" si="10"/>
        <v>2025</v>
      </c>
      <c r="J3" s="148">
        <f t="shared" si="10"/>
        <v>2025</v>
      </c>
      <c r="K3" s="148">
        <f t="shared" si="10"/>
        <v>2025</v>
      </c>
      <c r="L3" s="148">
        <f t="shared" si="10"/>
        <v>2025</v>
      </c>
      <c r="M3" s="148">
        <f t="shared" si="10"/>
        <v>2025</v>
      </c>
      <c r="N3" s="148">
        <f t="shared" si="10"/>
        <v>2025</v>
      </c>
      <c r="O3" s="148">
        <f t="shared" si="10"/>
        <v>2025</v>
      </c>
      <c r="P3" s="148">
        <f t="shared" si="10"/>
        <v>2025</v>
      </c>
      <c r="Q3" s="148">
        <f t="shared" si="10"/>
        <v>2025</v>
      </c>
      <c r="R3" s="150">
        <f t="shared" si="10"/>
        <v>2025</v>
      </c>
      <c r="S3" s="148">
        <f>AE4</f>
        <v>2026</v>
      </c>
      <c r="T3" s="148">
        <f t="shared" ref="T3:AE3" si="11">S3</f>
        <v>2026</v>
      </c>
      <c r="U3" s="148">
        <f t="shared" si="11"/>
        <v>2026</v>
      </c>
      <c r="V3" s="148">
        <f t="shared" si="11"/>
        <v>2026</v>
      </c>
      <c r="W3" s="148">
        <f t="shared" si="11"/>
        <v>2026</v>
      </c>
      <c r="X3" s="148">
        <f t="shared" si="11"/>
        <v>2026</v>
      </c>
      <c r="Y3" s="148">
        <f t="shared" si="11"/>
        <v>2026</v>
      </c>
      <c r="Z3" s="148">
        <f t="shared" si="11"/>
        <v>2026</v>
      </c>
      <c r="AA3" s="148">
        <f t="shared" si="11"/>
        <v>2026</v>
      </c>
      <c r="AB3" s="148">
        <f t="shared" si="11"/>
        <v>2026</v>
      </c>
      <c r="AC3" s="148">
        <f t="shared" si="11"/>
        <v>2026</v>
      </c>
      <c r="AD3" s="148">
        <f t="shared" si="11"/>
        <v>2026</v>
      </c>
      <c r="AE3" s="150">
        <f t="shared" si="11"/>
        <v>2026</v>
      </c>
      <c r="AF3" s="148">
        <f>AR4</f>
        <v>2027</v>
      </c>
      <c r="AG3" s="148">
        <f t="shared" ref="AG3:AR3" si="12">AF3</f>
        <v>2027</v>
      </c>
      <c r="AH3" s="148">
        <f t="shared" si="12"/>
        <v>2027</v>
      </c>
      <c r="AI3" s="148">
        <f t="shared" si="12"/>
        <v>2027</v>
      </c>
      <c r="AJ3" s="148">
        <f t="shared" si="12"/>
        <v>2027</v>
      </c>
      <c r="AK3" s="148">
        <f t="shared" si="12"/>
        <v>2027</v>
      </c>
      <c r="AL3" s="148">
        <f t="shared" si="12"/>
        <v>2027</v>
      </c>
      <c r="AM3" s="148">
        <f t="shared" si="12"/>
        <v>2027</v>
      </c>
      <c r="AN3" s="148">
        <f t="shared" si="12"/>
        <v>2027</v>
      </c>
      <c r="AO3" s="148">
        <f t="shared" si="12"/>
        <v>2027</v>
      </c>
      <c r="AP3" s="148">
        <f t="shared" si="12"/>
        <v>2027</v>
      </c>
      <c r="AQ3" s="148">
        <f t="shared" si="12"/>
        <v>2027</v>
      </c>
      <c r="AR3" s="150">
        <f t="shared" si="12"/>
        <v>2027</v>
      </c>
      <c r="AS3" s="148">
        <f>BE4</f>
        <v>2028</v>
      </c>
      <c r="AT3" s="148">
        <f t="shared" ref="AT3:BE3" si="13">AS3</f>
        <v>2028</v>
      </c>
      <c r="AU3" s="148">
        <f t="shared" si="13"/>
        <v>2028</v>
      </c>
      <c r="AV3" s="148">
        <f t="shared" si="13"/>
        <v>2028</v>
      </c>
      <c r="AW3" s="148">
        <f t="shared" si="13"/>
        <v>2028</v>
      </c>
      <c r="AX3" s="148">
        <f t="shared" si="13"/>
        <v>2028</v>
      </c>
      <c r="AY3" s="148">
        <f t="shared" si="13"/>
        <v>2028</v>
      </c>
      <c r="AZ3" s="148">
        <f t="shared" si="13"/>
        <v>2028</v>
      </c>
      <c r="BA3" s="148">
        <f t="shared" si="13"/>
        <v>2028</v>
      </c>
      <c r="BB3" s="148">
        <f t="shared" si="13"/>
        <v>2028</v>
      </c>
      <c r="BC3" s="148">
        <f t="shared" si="13"/>
        <v>2028</v>
      </c>
      <c r="BD3" s="148">
        <f t="shared" si="13"/>
        <v>2028</v>
      </c>
      <c r="BE3" s="150">
        <f t="shared" si="13"/>
        <v>2028</v>
      </c>
      <c r="BF3" s="148">
        <f>BR4</f>
        <v>2029</v>
      </c>
      <c r="BG3" s="148">
        <f t="shared" ref="BG3:BR3" si="14">BF3</f>
        <v>2029</v>
      </c>
      <c r="BH3" s="148">
        <f t="shared" si="14"/>
        <v>2029</v>
      </c>
      <c r="BI3" s="148">
        <f t="shared" si="14"/>
        <v>2029</v>
      </c>
      <c r="BJ3" s="148">
        <f t="shared" si="14"/>
        <v>2029</v>
      </c>
      <c r="BK3" s="148">
        <f t="shared" si="14"/>
        <v>2029</v>
      </c>
      <c r="BL3" s="148">
        <f t="shared" si="14"/>
        <v>2029</v>
      </c>
      <c r="BM3" s="148">
        <f t="shared" si="14"/>
        <v>2029</v>
      </c>
      <c r="BN3" s="148">
        <f t="shared" si="14"/>
        <v>2029</v>
      </c>
      <c r="BO3" s="148">
        <f t="shared" si="14"/>
        <v>2029</v>
      </c>
      <c r="BP3" s="148">
        <f t="shared" si="14"/>
        <v>2029</v>
      </c>
      <c r="BQ3" s="148">
        <f t="shared" si="14"/>
        <v>2029</v>
      </c>
      <c r="BR3" s="150">
        <f t="shared" si="14"/>
        <v>2029</v>
      </c>
      <c r="BS3" s="148">
        <f>CE4</f>
        <v>2030</v>
      </c>
      <c r="BT3" s="148">
        <f t="shared" ref="BT3:CE3" si="15">BS3</f>
        <v>2030</v>
      </c>
      <c r="BU3" s="148">
        <f t="shared" si="15"/>
        <v>2030</v>
      </c>
      <c r="BV3" s="148">
        <f t="shared" si="15"/>
        <v>2030</v>
      </c>
      <c r="BW3" s="148">
        <f t="shared" si="15"/>
        <v>2030</v>
      </c>
      <c r="BX3" s="148">
        <f t="shared" si="15"/>
        <v>2030</v>
      </c>
      <c r="BY3" s="148">
        <f t="shared" si="15"/>
        <v>2030</v>
      </c>
      <c r="BZ3" s="148">
        <f t="shared" si="15"/>
        <v>2030</v>
      </c>
      <c r="CA3" s="148">
        <f t="shared" si="15"/>
        <v>2030</v>
      </c>
      <c r="CB3" s="148">
        <f t="shared" si="15"/>
        <v>2030</v>
      </c>
      <c r="CC3" s="148">
        <f t="shared" si="15"/>
        <v>2030</v>
      </c>
      <c r="CD3" s="148">
        <f t="shared" si="15"/>
        <v>2030</v>
      </c>
      <c r="CE3" s="150">
        <f t="shared" si="15"/>
        <v>2030</v>
      </c>
      <c r="CF3" s="148">
        <f>CR4</f>
        <v>2031</v>
      </c>
      <c r="CG3" s="148">
        <f t="shared" ref="CG3:CR3" si="16">CF3</f>
        <v>2031</v>
      </c>
      <c r="CH3" s="148">
        <f t="shared" si="16"/>
        <v>2031</v>
      </c>
      <c r="CI3" s="148">
        <f t="shared" si="16"/>
        <v>2031</v>
      </c>
      <c r="CJ3" s="148">
        <f t="shared" si="16"/>
        <v>2031</v>
      </c>
      <c r="CK3" s="148">
        <f t="shared" si="16"/>
        <v>2031</v>
      </c>
      <c r="CL3" s="148">
        <f t="shared" si="16"/>
        <v>2031</v>
      </c>
      <c r="CM3" s="148">
        <f t="shared" si="16"/>
        <v>2031</v>
      </c>
      <c r="CN3" s="148">
        <f t="shared" si="16"/>
        <v>2031</v>
      </c>
      <c r="CO3" s="148">
        <f t="shared" si="16"/>
        <v>2031</v>
      </c>
      <c r="CP3" s="148">
        <f t="shared" si="16"/>
        <v>2031</v>
      </c>
      <c r="CQ3" s="148">
        <f t="shared" si="16"/>
        <v>2031</v>
      </c>
      <c r="CR3" s="150">
        <f t="shared" si="16"/>
        <v>2031</v>
      </c>
      <c r="CS3" s="148">
        <f>DE4</f>
        <v>2032</v>
      </c>
      <c r="CT3" s="148">
        <f t="shared" ref="CT3:DE3" si="17">CS3</f>
        <v>2032</v>
      </c>
      <c r="CU3" s="148">
        <f t="shared" si="17"/>
        <v>2032</v>
      </c>
      <c r="CV3" s="148">
        <f t="shared" si="17"/>
        <v>2032</v>
      </c>
      <c r="CW3" s="148">
        <f t="shared" si="17"/>
        <v>2032</v>
      </c>
      <c r="CX3" s="148">
        <f t="shared" si="17"/>
        <v>2032</v>
      </c>
      <c r="CY3" s="148">
        <f t="shared" si="17"/>
        <v>2032</v>
      </c>
      <c r="CZ3" s="148">
        <f t="shared" si="17"/>
        <v>2032</v>
      </c>
      <c r="DA3" s="148">
        <f t="shared" si="17"/>
        <v>2032</v>
      </c>
      <c r="DB3" s="148">
        <f t="shared" si="17"/>
        <v>2032</v>
      </c>
      <c r="DC3" s="148">
        <f t="shared" si="17"/>
        <v>2032</v>
      </c>
      <c r="DD3" s="148">
        <f t="shared" si="17"/>
        <v>2032</v>
      </c>
      <c r="DE3" s="150">
        <f t="shared" si="17"/>
        <v>2032</v>
      </c>
      <c r="DF3" s="148">
        <f>DR4</f>
        <v>2033</v>
      </c>
      <c r="DG3" s="148">
        <f t="shared" ref="DG3:DR3" si="18">DF3</f>
        <v>2033</v>
      </c>
      <c r="DH3" s="148">
        <f t="shared" si="18"/>
        <v>2033</v>
      </c>
      <c r="DI3" s="148">
        <f t="shared" si="18"/>
        <v>2033</v>
      </c>
      <c r="DJ3" s="148">
        <f t="shared" si="18"/>
        <v>2033</v>
      </c>
      <c r="DK3" s="148">
        <f t="shared" si="18"/>
        <v>2033</v>
      </c>
      <c r="DL3" s="148">
        <f t="shared" si="18"/>
        <v>2033</v>
      </c>
      <c r="DM3" s="148">
        <f t="shared" si="18"/>
        <v>2033</v>
      </c>
      <c r="DN3" s="148">
        <f t="shared" si="18"/>
        <v>2033</v>
      </c>
      <c r="DO3" s="148">
        <f t="shared" si="18"/>
        <v>2033</v>
      </c>
      <c r="DP3" s="148">
        <f t="shared" si="18"/>
        <v>2033</v>
      </c>
      <c r="DQ3" s="148">
        <f t="shared" si="18"/>
        <v>2033</v>
      </c>
      <c r="DR3" s="150">
        <f t="shared" si="18"/>
        <v>2033</v>
      </c>
      <c r="DS3" s="148">
        <f>EE4</f>
        <v>2034</v>
      </c>
      <c r="DT3" s="148">
        <f t="shared" ref="DT3:EE3" si="19">DS3</f>
        <v>2034</v>
      </c>
      <c r="DU3" s="148">
        <f t="shared" si="19"/>
        <v>2034</v>
      </c>
      <c r="DV3" s="148">
        <f t="shared" si="19"/>
        <v>2034</v>
      </c>
      <c r="DW3" s="148">
        <f t="shared" si="19"/>
        <v>2034</v>
      </c>
      <c r="DX3" s="148">
        <f t="shared" si="19"/>
        <v>2034</v>
      </c>
      <c r="DY3" s="148">
        <f t="shared" si="19"/>
        <v>2034</v>
      </c>
      <c r="DZ3" s="148">
        <f t="shared" si="19"/>
        <v>2034</v>
      </c>
      <c r="EA3" s="148">
        <f t="shared" si="19"/>
        <v>2034</v>
      </c>
      <c r="EB3" s="148">
        <f t="shared" si="19"/>
        <v>2034</v>
      </c>
      <c r="EC3" s="148">
        <f t="shared" si="19"/>
        <v>2034</v>
      </c>
      <c r="ED3" s="148">
        <f t="shared" si="19"/>
        <v>2034</v>
      </c>
      <c r="EE3" s="151">
        <f t="shared" si="19"/>
        <v>2034</v>
      </c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</row>
    <row r="4" spans="1:149" s="148" customFormat="1" x14ac:dyDescent="0.2">
      <c r="A4" s="148" t="s">
        <v>162</v>
      </c>
      <c r="B4" s="148">
        <v>4</v>
      </c>
      <c r="D4" s="148" t="s">
        <v>127</v>
      </c>
      <c r="E4" s="149"/>
      <c r="F4" s="148">
        <v>1</v>
      </c>
      <c r="G4" s="148">
        <f t="shared" ref="G4:Q4" si="20">+F4+1</f>
        <v>2</v>
      </c>
      <c r="H4" s="148">
        <f t="shared" si="20"/>
        <v>3</v>
      </c>
      <c r="I4" s="148">
        <f t="shared" si="20"/>
        <v>4</v>
      </c>
      <c r="J4" s="148">
        <f t="shared" si="20"/>
        <v>5</v>
      </c>
      <c r="K4" s="148">
        <f t="shared" si="20"/>
        <v>6</v>
      </c>
      <c r="L4" s="148">
        <f t="shared" si="20"/>
        <v>7</v>
      </c>
      <c r="M4" s="148">
        <f t="shared" si="20"/>
        <v>8</v>
      </c>
      <c r="N4" s="148">
        <f t="shared" si="20"/>
        <v>9</v>
      </c>
      <c r="O4" s="148">
        <f t="shared" si="20"/>
        <v>10</v>
      </c>
      <c r="P4" s="148">
        <f t="shared" si="20"/>
        <v>11</v>
      </c>
      <c r="Q4" s="148">
        <f t="shared" si="20"/>
        <v>12</v>
      </c>
      <c r="R4" s="152">
        <v>2025</v>
      </c>
      <c r="S4" s="148">
        <f t="shared" ref="S4:AD4" si="21">F4</f>
        <v>1</v>
      </c>
      <c r="T4" s="148">
        <f t="shared" si="21"/>
        <v>2</v>
      </c>
      <c r="U4" s="148">
        <f t="shared" si="21"/>
        <v>3</v>
      </c>
      <c r="V4" s="148">
        <f t="shared" si="21"/>
        <v>4</v>
      </c>
      <c r="W4" s="148">
        <f t="shared" si="21"/>
        <v>5</v>
      </c>
      <c r="X4" s="148">
        <f t="shared" si="21"/>
        <v>6</v>
      </c>
      <c r="Y4" s="148">
        <f t="shared" si="21"/>
        <v>7</v>
      </c>
      <c r="Z4" s="148">
        <f t="shared" si="21"/>
        <v>8</v>
      </c>
      <c r="AA4" s="148">
        <f t="shared" si="21"/>
        <v>9</v>
      </c>
      <c r="AB4" s="148">
        <f t="shared" si="21"/>
        <v>10</v>
      </c>
      <c r="AC4" s="148">
        <f t="shared" si="21"/>
        <v>11</v>
      </c>
      <c r="AD4" s="148">
        <f t="shared" si="21"/>
        <v>12</v>
      </c>
      <c r="AE4" s="152">
        <f>R4+1</f>
        <v>2026</v>
      </c>
      <c r="AF4" s="148">
        <f t="shared" ref="AF4:AQ4" si="22">S4</f>
        <v>1</v>
      </c>
      <c r="AG4" s="148">
        <f t="shared" si="22"/>
        <v>2</v>
      </c>
      <c r="AH4" s="148">
        <f t="shared" si="22"/>
        <v>3</v>
      </c>
      <c r="AI4" s="148">
        <f t="shared" si="22"/>
        <v>4</v>
      </c>
      <c r="AJ4" s="148">
        <f t="shared" si="22"/>
        <v>5</v>
      </c>
      <c r="AK4" s="148">
        <f t="shared" si="22"/>
        <v>6</v>
      </c>
      <c r="AL4" s="148">
        <f t="shared" si="22"/>
        <v>7</v>
      </c>
      <c r="AM4" s="148">
        <f t="shared" si="22"/>
        <v>8</v>
      </c>
      <c r="AN4" s="148">
        <f t="shared" si="22"/>
        <v>9</v>
      </c>
      <c r="AO4" s="148">
        <f t="shared" si="22"/>
        <v>10</v>
      </c>
      <c r="AP4" s="148">
        <f t="shared" si="22"/>
        <v>11</v>
      </c>
      <c r="AQ4" s="148">
        <f t="shared" si="22"/>
        <v>12</v>
      </c>
      <c r="AR4" s="152">
        <f>AE4+1</f>
        <v>2027</v>
      </c>
      <c r="AS4" s="148">
        <f t="shared" ref="AS4:BD4" si="23">AF4</f>
        <v>1</v>
      </c>
      <c r="AT4" s="148">
        <f t="shared" si="23"/>
        <v>2</v>
      </c>
      <c r="AU4" s="148">
        <f t="shared" si="23"/>
        <v>3</v>
      </c>
      <c r="AV4" s="148">
        <f t="shared" si="23"/>
        <v>4</v>
      </c>
      <c r="AW4" s="148">
        <f t="shared" si="23"/>
        <v>5</v>
      </c>
      <c r="AX4" s="148">
        <f t="shared" si="23"/>
        <v>6</v>
      </c>
      <c r="AY4" s="148">
        <f t="shared" si="23"/>
        <v>7</v>
      </c>
      <c r="AZ4" s="148">
        <f t="shared" si="23"/>
        <v>8</v>
      </c>
      <c r="BA4" s="148">
        <f t="shared" si="23"/>
        <v>9</v>
      </c>
      <c r="BB4" s="148">
        <f t="shared" si="23"/>
        <v>10</v>
      </c>
      <c r="BC4" s="148">
        <f t="shared" si="23"/>
        <v>11</v>
      </c>
      <c r="BD4" s="148">
        <f t="shared" si="23"/>
        <v>12</v>
      </c>
      <c r="BE4" s="152">
        <f>AR4+1</f>
        <v>2028</v>
      </c>
      <c r="BF4" s="148">
        <f t="shared" ref="BF4:BQ4" si="24">AS4</f>
        <v>1</v>
      </c>
      <c r="BG4" s="148">
        <f t="shared" si="24"/>
        <v>2</v>
      </c>
      <c r="BH4" s="148">
        <f t="shared" si="24"/>
        <v>3</v>
      </c>
      <c r="BI4" s="148">
        <f t="shared" si="24"/>
        <v>4</v>
      </c>
      <c r="BJ4" s="148">
        <f t="shared" si="24"/>
        <v>5</v>
      </c>
      <c r="BK4" s="148">
        <f t="shared" si="24"/>
        <v>6</v>
      </c>
      <c r="BL4" s="148">
        <f t="shared" si="24"/>
        <v>7</v>
      </c>
      <c r="BM4" s="148">
        <f t="shared" si="24"/>
        <v>8</v>
      </c>
      <c r="BN4" s="148">
        <f t="shared" si="24"/>
        <v>9</v>
      </c>
      <c r="BO4" s="148">
        <f t="shared" si="24"/>
        <v>10</v>
      </c>
      <c r="BP4" s="148">
        <f t="shared" si="24"/>
        <v>11</v>
      </c>
      <c r="BQ4" s="148">
        <f t="shared" si="24"/>
        <v>12</v>
      </c>
      <c r="BR4" s="152">
        <f>BE4+1</f>
        <v>2029</v>
      </c>
      <c r="BS4" s="148">
        <f t="shared" ref="BS4:CD4" si="25">BF4</f>
        <v>1</v>
      </c>
      <c r="BT4" s="148">
        <f t="shared" si="25"/>
        <v>2</v>
      </c>
      <c r="BU4" s="148">
        <f t="shared" si="25"/>
        <v>3</v>
      </c>
      <c r="BV4" s="148">
        <f t="shared" si="25"/>
        <v>4</v>
      </c>
      <c r="BW4" s="148">
        <f t="shared" si="25"/>
        <v>5</v>
      </c>
      <c r="BX4" s="148">
        <f t="shared" si="25"/>
        <v>6</v>
      </c>
      <c r="BY4" s="148">
        <f t="shared" si="25"/>
        <v>7</v>
      </c>
      <c r="BZ4" s="148">
        <f t="shared" si="25"/>
        <v>8</v>
      </c>
      <c r="CA4" s="148">
        <f t="shared" si="25"/>
        <v>9</v>
      </c>
      <c r="CB4" s="148">
        <f t="shared" si="25"/>
        <v>10</v>
      </c>
      <c r="CC4" s="148">
        <f t="shared" si="25"/>
        <v>11</v>
      </c>
      <c r="CD4" s="148">
        <f t="shared" si="25"/>
        <v>12</v>
      </c>
      <c r="CE4" s="152">
        <f>BR4+1</f>
        <v>2030</v>
      </c>
      <c r="CF4" s="148">
        <f t="shared" ref="CF4:CQ4" si="26">BS4</f>
        <v>1</v>
      </c>
      <c r="CG4" s="148">
        <f t="shared" si="26"/>
        <v>2</v>
      </c>
      <c r="CH4" s="148">
        <f t="shared" si="26"/>
        <v>3</v>
      </c>
      <c r="CI4" s="148">
        <f t="shared" si="26"/>
        <v>4</v>
      </c>
      <c r="CJ4" s="148">
        <f t="shared" si="26"/>
        <v>5</v>
      </c>
      <c r="CK4" s="148">
        <f t="shared" si="26"/>
        <v>6</v>
      </c>
      <c r="CL4" s="148">
        <f t="shared" si="26"/>
        <v>7</v>
      </c>
      <c r="CM4" s="148">
        <f t="shared" si="26"/>
        <v>8</v>
      </c>
      <c r="CN4" s="148">
        <f t="shared" si="26"/>
        <v>9</v>
      </c>
      <c r="CO4" s="148">
        <f t="shared" si="26"/>
        <v>10</v>
      </c>
      <c r="CP4" s="148">
        <f t="shared" si="26"/>
        <v>11</v>
      </c>
      <c r="CQ4" s="148">
        <f t="shared" si="26"/>
        <v>12</v>
      </c>
      <c r="CR4" s="152">
        <f>CE4+1</f>
        <v>2031</v>
      </c>
      <c r="CS4" s="148">
        <f t="shared" ref="CS4:DD4" si="27">CF4</f>
        <v>1</v>
      </c>
      <c r="CT4" s="148">
        <f t="shared" si="27"/>
        <v>2</v>
      </c>
      <c r="CU4" s="148">
        <f t="shared" si="27"/>
        <v>3</v>
      </c>
      <c r="CV4" s="148">
        <f t="shared" si="27"/>
        <v>4</v>
      </c>
      <c r="CW4" s="148">
        <f t="shared" si="27"/>
        <v>5</v>
      </c>
      <c r="CX4" s="148">
        <f t="shared" si="27"/>
        <v>6</v>
      </c>
      <c r="CY4" s="148">
        <f t="shared" si="27"/>
        <v>7</v>
      </c>
      <c r="CZ4" s="148">
        <f t="shared" si="27"/>
        <v>8</v>
      </c>
      <c r="DA4" s="148">
        <f t="shared" si="27"/>
        <v>9</v>
      </c>
      <c r="DB4" s="148">
        <f t="shared" si="27"/>
        <v>10</v>
      </c>
      <c r="DC4" s="148">
        <f t="shared" si="27"/>
        <v>11</v>
      </c>
      <c r="DD4" s="148">
        <f t="shared" si="27"/>
        <v>12</v>
      </c>
      <c r="DE4" s="152">
        <f>CR4+1</f>
        <v>2032</v>
      </c>
      <c r="DF4" s="148">
        <f t="shared" ref="DF4:DQ4" si="28">CS4</f>
        <v>1</v>
      </c>
      <c r="DG4" s="148">
        <f t="shared" si="28"/>
        <v>2</v>
      </c>
      <c r="DH4" s="148">
        <f t="shared" si="28"/>
        <v>3</v>
      </c>
      <c r="DI4" s="148">
        <f t="shared" si="28"/>
        <v>4</v>
      </c>
      <c r="DJ4" s="148">
        <f t="shared" si="28"/>
        <v>5</v>
      </c>
      <c r="DK4" s="148">
        <f t="shared" si="28"/>
        <v>6</v>
      </c>
      <c r="DL4" s="148">
        <f t="shared" si="28"/>
        <v>7</v>
      </c>
      <c r="DM4" s="148">
        <f t="shared" si="28"/>
        <v>8</v>
      </c>
      <c r="DN4" s="148">
        <f t="shared" si="28"/>
        <v>9</v>
      </c>
      <c r="DO4" s="148">
        <f t="shared" si="28"/>
        <v>10</v>
      </c>
      <c r="DP4" s="148">
        <f t="shared" si="28"/>
        <v>11</v>
      </c>
      <c r="DQ4" s="148">
        <f t="shared" si="28"/>
        <v>12</v>
      </c>
      <c r="DR4" s="152">
        <f>DE4+1</f>
        <v>2033</v>
      </c>
      <c r="DS4" s="148">
        <f t="shared" ref="DS4:ED4" si="29">DF4</f>
        <v>1</v>
      </c>
      <c r="DT4" s="148">
        <f t="shared" si="29"/>
        <v>2</v>
      </c>
      <c r="DU4" s="148">
        <f t="shared" si="29"/>
        <v>3</v>
      </c>
      <c r="DV4" s="148">
        <f t="shared" si="29"/>
        <v>4</v>
      </c>
      <c r="DW4" s="148">
        <f t="shared" si="29"/>
        <v>5</v>
      </c>
      <c r="DX4" s="148">
        <f t="shared" si="29"/>
        <v>6</v>
      </c>
      <c r="DY4" s="148">
        <f t="shared" si="29"/>
        <v>7</v>
      </c>
      <c r="DZ4" s="148">
        <f t="shared" si="29"/>
        <v>8</v>
      </c>
      <c r="EA4" s="148">
        <f t="shared" si="29"/>
        <v>9</v>
      </c>
      <c r="EB4" s="148">
        <f t="shared" si="29"/>
        <v>10</v>
      </c>
      <c r="EC4" s="148">
        <f t="shared" si="29"/>
        <v>11</v>
      </c>
      <c r="ED4" s="148">
        <f t="shared" si="29"/>
        <v>12</v>
      </c>
      <c r="EE4" s="151">
        <f>DR4+1</f>
        <v>2034</v>
      </c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 x14ac:dyDescent="0.2">
      <c r="A5" s="19" t="s">
        <v>163</v>
      </c>
      <c r="B5" s="21" t="s">
        <v>306</v>
      </c>
      <c r="R5" s="73"/>
      <c r="AE5" s="73"/>
      <c r="AR5" s="73"/>
      <c r="BE5" s="73"/>
      <c r="BR5" s="73"/>
      <c r="CE5" s="73"/>
      <c r="CR5" s="73"/>
      <c r="DE5" s="73"/>
      <c r="DR5" s="73"/>
      <c r="EE5" s="74"/>
    </row>
    <row r="6" spans="1:149" x14ac:dyDescent="0.2">
      <c r="A6" s="19" t="s">
        <v>183</v>
      </c>
      <c r="C6" s="2" t="s">
        <v>50</v>
      </c>
      <c r="D6" s="3" t="s">
        <v>51</v>
      </c>
      <c r="F6" s="66">
        <f>'SPACELOG 12'!H21</f>
        <v>0</v>
      </c>
      <c r="G6" s="66">
        <f>'SPACELOG 12'!I21</f>
        <v>0</v>
      </c>
      <c r="H6" s="66">
        <f>'SPACELOG 12'!J21</f>
        <v>0</v>
      </c>
      <c r="I6" s="66">
        <f>'SPACELOG 12'!K21</f>
        <v>0</v>
      </c>
      <c r="J6" s="66">
        <f>'SPACELOG 12'!L21</f>
        <v>0</v>
      </c>
      <c r="K6" s="66">
        <f>'SPACELOG 12'!M21</f>
        <v>0</v>
      </c>
      <c r="L6" s="66">
        <f>'SPACELOG 12'!N21</f>
        <v>0</v>
      </c>
      <c r="M6" s="66">
        <f>'SPACELOG 12'!O21</f>
        <v>0</v>
      </c>
      <c r="N6" s="66">
        <f>'SPACELOG 12'!P21</f>
        <v>0</v>
      </c>
      <c r="O6" s="66">
        <f>'SPACELOG 12'!Q21</f>
        <v>0</v>
      </c>
      <c r="P6" s="66">
        <f>'SPACELOG 12'!R21</f>
        <v>0</v>
      </c>
      <c r="Q6" s="66">
        <f>'SPACELOG 12'!S21</f>
        <v>0</v>
      </c>
      <c r="R6" s="75">
        <f>SUM(F6:Q6)</f>
        <v>0</v>
      </c>
      <c r="S6" s="66">
        <f>'SPACELOG 12'!T21</f>
        <v>0</v>
      </c>
      <c r="T6" s="66">
        <f>'SPACELOG 12'!U21</f>
        <v>0</v>
      </c>
      <c r="U6" s="66">
        <f>'SPACELOG 12'!V21</f>
        <v>0</v>
      </c>
      <c r="V6" s="66">
        <f>'SPACELOG 12'!W21</f>
        <v>0</v>
      </c>
      <c r="W6" s="66">
        <f>'SPACELOG 12'!X21</f>
        <v>0</v>
      </c>
      <c r="X6" s="66">
        <f>'SPACELOG 12'!Y21</f>
        <v>0</v>
      </c>
      <c r="Y6" s="66">
        <f>'SPACELOG 12'!Z21</f>
        <v>0</v>
      </c>
      <c r="Z6" s="66">
        <f>'SPACELOG 12'!AA21</f>
        <v>0</v>
      </c>
      <c r="AA6" s="66">
        <f>'SPACELOG 12'!AB21</f>
        <v>0</v>
      </c>
      <c r="AB6" s="66">
        <f>'SPACELOG 12'!AC21</f>
        <v>0</v>
      </c>
      <c r="AC6" s="66">
        <f>'SPACELOG 12'!AD21</f>
        <v>0</v>
      </c>
      <c r="AD6" s="66">
        <f>'SPACELOG 12'!AE21</f>
        <v>0</v>
      </c>
      <c r="AE6" s="75">
        <f>SUM(S6:AD6)</f>
        <v>0</v>
      </c>
      <c r="AF6" s="66">
        <f>'SPACELOG 12'!AF21</f>
        <v>0</v>
      </c>
      <c r="AG6" s="66">
        <f>'SPACELOG 12'!AG21</f>
        <v>0</v>
      </c>
      <c r="AH6" s="66">
        <f>'SPACELOG 12'!AH21</f>
        <v>0</v>
      </c>
      <c r="AI6" s="66">
        <f>'SPACELOG 12'!AI21</f>
        <v>0</v>
      </c>
      <c r="AJ6" s="66">
        <f>'SPACELOG 12'!AJ21</f>
        <v>0</v>
      </c>
      <c r="AK6" s="66">
        <f>'SPACELOG 12'!AK21</f>
        <v>0</v>
      </c>
      <c r="AL6" s="66">
        <f>'SPACELOG 12'!AL21</f>
        <v>0</v>
      </c>
      <c r="AM6" s="66">
        <f>'SPACELOG 12'!AM21</f>
        <v>0</v>
      </c>
      <c r="AN6" s="66">
        <f>'SPACELOG 12'!AN21</f>
        <v>0</v>
      </c>
      <c r="AO6" s="66">
        <f>'SPACELOG 12'!AO21</f>
        <v>0</v>
      </c>
      <c r="AP6" s="66">
        <f>'SPACELOG 12'!AP21</f>
        <v>0</v>
      </c>
      <c r="AQ6" s="66">
        <f>'SPACELOG 12'!AQ21</f>
        <v>0</v>
      </c>
      <c r="AR6" s="75">
        <f>SUM(AF6:AQ6)</f>
        <v>0</v>
      </c>
      <c r="AS6" s="66">
        <f>'SPACELOG 12'!AR21</f>
        <v>0</v>
      </c>
      <c r="AT6" s="66">
        <f>'SPACELOG 12'!AS21</f>
        <v>0</v>
      </c>
      <c r="AU6" s="66">
        <f>'SPACELOG 12'!AT21</f>
        <v>0</v>
      </c>
      <c r="AV6" s="66">
        <f>'SPACELOG 12'!AU21</f>
        <v>0</v>
      </c>
      <c r="AW6" s="66">
        <f>'SPACELOG 12'!AV21</f>
        <v>0</v>
      </c>
      <c r="AX6" s="66">
        <f>'SPACELOG 12'!AW21</f>
        <v>0</v>
      </c>
      <c r="AY6" s="66">
        <f>'SPACELOG 12'!AX21</f>
        <v>0</v>
      </c>
      <c r="AZ6" s="66">
        <f>'SPACELOG 12'!AY21</f>
        <v>0</v>
      </c>
      <c r="BA6" s="66">
        <f>'SPACELOG 12'!AZ21</f>
        <v>0</v>
      </c>
      <c r="BB6" s="66">
        <f>'SPACELOG 12'!BA21</f>
        <v>0</v>
      </c>
      <c r="BC6" s="66">
        <f>'SPACELOG 12'!BB21</f>
        <v>0</v>
      </c>
      <c r="BD6" s="66">
        <f>'SPACELOG 12'!BC21</f>
        <v>0</v>
      </c>
      <c r="BE6" s="75">
        <f>SUM(AS6:BD6)</f>
        <v>0</v>
      </c>
      <c r="BF6" s="66">
        <f>'SPACELOG 12'!BD21</f>
        <v>0</v>
      </c>
      <c r="BG6" s="66">
        <f>'SPACELOG 12'!BE21</f>
        <v>0</v>
      </c>
      <c r="BH6" s="66">
        <f>'SPACELOG 12'!BF21</f>
        <v>0</v>
      </c>
      <c r="BI6" s="66">
        <f>'SPACELOG 12'!BG21</f>
        <v>0</v>
      </c>
      <c r="BJ6" s="66">
        <f>'SPACELOG 12'!BH21</f>
        <v>0</v>
      </c>
      <c r="BK6" s="66">
        <f>'SPACELOG 12'!BI21</f>
        <v>0</v>
      </c>
      <c r="BL6" s="66">
        <f>'SPACELOG 12'!BJ21</f>
        <v>0</v>
      </c>
      <c r="BM6" s="66">
        <f>'SPACELOG 12'!BK21</f>
        <v>0</v>
      </c>
      <c r="BN6" s="66">
        <f>'SPACELOG 12'!BL21</f>
        <v>0</v>
      </c>
      <c r="BO6" s="66">
        <f>'SPACELOG 12'!BM21</f>
        <v>0</v>
      </c>
      <c r="BP6" s="66">
        <f>'SPACELOG 12'!BN21</f>
        <v>0</v>
      </c>
      <c r="BQ6" s="66">
        <f>'SPACELOG 12'!BO21</f>
        <v>0</v>
      </c>
      <c r="BR6" s="75">
        <f>SUM(BF6:BQ6)</f>
        <v>0</v>
      </c>
      <c r="BS6" s="66">
        <f>'SPACELOG 12'!BP21</f>
        <v>0</v>
      </c>
      <c r="BT6" s="66">
        <f>'SPACELOG 12'!BQ21</f>
        <v>0</v>
      </c>
      <c r="BU6" s="66">
        <f>'SPACELOG 12'!BR21</f>
        <v>0</v>
      </c>
      <c r="BV6" s="66">
        <f>'SPACELOG 12'!BS21</f>
        <v>0</v>
      </c>
      <c r="BW6" s="66">
        <f>'SPACELOG 12'!BT21</f>
        <v>0</v>
      </c>
      <c r="BX6" s="66">
        <f>'SPACELOG 12'!BU21</f>
        <v>0</v>
      </c>
      <c r="BY6" s="66">
        <f>'SPACELOG 12'!BV21</f>
        <v>0</v>
      </c>
      <c r="BZ6" s="66">
        <f>'SPACELOG 12'!BW21</f>
        <v>0</v>
      </c>
      <c r="CA6" s="66">
        <f>'SPACELOG 12'!BX21</f>
        <v>0</v>
      </c>
      <c r="CB6" s="66">
        <f>'SPACELOG 12'!BY21</f>
        <v>0</v>
      </c>
      <c r="CC6" s="66">
        <f>'SPACELOG 12'!BZ21</f>
        <v>0</v>
      </c>
      <c r="CD6" s="66">
        <f>'SPACELOG 12'!CA21</f>
        <v>0</v>
      </c>
      <c r="CE6" s="75">
        <f>SUM(BS6:CD6)</f>
        <v>0</v>
      </c>
      <c r="CF6" s="66">
        <f>'SPACELOG 12'!CB21</f>
        <v>0</v>
      </c>
      <c r="CG6" s="66">
        <f>'SPACELOG 12'!CC21</f>
        <v>0</v>
      </c>
      <c r="CH6" s="66">
        <f>'SPACELOG 12'!CD21</f>
        <v>0</v>
      </c>
      <c r="CI6" s="66">
        <f>'SPACELOG 12'!CE21</f>
        <v>0</v>
      </c>
      <c r="CJ6" s="66">
        <f>'SPACELOG 12'!CF21</f>
        <v>0</v>
      </c>
      <c r="CK6" s="66">
        <f>'SPACELOG 12'!CG21</f>
        <v>0</v>
      </c>
      <c r="CL6" s="66">
        <f>'SPACELOG 12'!CH21</f>
        <v>0</v>
      </c>
      <c r="CM6" s="66">
        <f>'SPACELOG 12'!CI21</f>
        <v>0</v>
      </c>
      <c r="CN6" s="66">
        <f>'SPACELOG 12'!CJ21</f>
        <v>0</v>
      </c>
      <c r="CO6" s="66">
        <f>'SPACELOG 12'!CK21</f>
        <v>0</v>
      </c>
      <c r="CP6" s="66">
        <f>'SPACELOG 12'!CL21</f>
        <v>0</v>
      </c>
      <c r="CQ6" s="66">
        <f>'SPACELOG 12'!CM21</f>
        <v>0</v>
      </c>
      <c r="CR6" s="75">
        <f>SUM(CF6:CQ6)</f>
        <v>0</v>
      </c>
      <c r="CS6" s="66">
        <f>'SPACELOG 12'!CN21</f>
        <v>0</v>
      </c>
      <c r="CT6" s="66">
        <f>'SPACELOG 12'!CO21</f>
        <v>0</v>
      </c>
      <c r="CU6" s="66">
        <f>'SPACELOG 12'!CP21</f>
        <v>0</v>
      </c>
      <c r="CV6" s="66">
        <f>'SPACELOG 12'!CQ21</f>
        <v>0</v>
      </c>
      <c r="CW6" s="66">
        <f>'SPACELOG 12'!CR21</f>
        <v>0</v>
      </c>
      <c r="CX6" s="66">
        <f>'SPACELOG 12'!CS21</f>
        <v>0</v>
      </c>
      <c r="CY6" s="66">
        <f>'SPACELOG 12'!CT21</f>
        <v>0</v>
      </c>
      <c r="CZ6" s="66">
        <f>'SPACELOG 12'!CU21</f>
        <v>0</v>
      </c>
      <c r="DA6" s="66">
        <f>'SPACELOG 12'!CV21</f>
        <v>0</v>
      </c>
      <c r="DB6" s="66">
        <f>'SPACELOG 12'!CW21</f>
        <v>0</v>
      </c>
      <c r="DC6" s="66">
        <f>'SPACELOG 12'!CX21</f>
        <v>0</v>
      </c>
      <c r="DD6" s="66">
        <f>'SPACELOG 12'!CY21</f>
        <v>0</v>
      </c>
      <c r="DE6" s="75">
        <f>SUM(CS6:DD6)</f>
        <v>0</v>
      </c>
      <c r="DF6" s="66">
        <f>'SPACELOG 12'!CZ21</f>
        <v>0</v>
      </c>
      <c r="DG6" s="66">
        <f>'SPACELOG 12'!DA21</f>
        <v>0</v>
      </c>
      <c r="DH6" s="66">
        <f>'SPACELOG 12'!DB21</f>
        <v>0</v>
      </c>
      <c r="DI6" s="66">
        <f>'SPACELOG 12'!DC21</f>
        <v>0</v>
      </c>
      <c r="DJ6" s="66">
        <f>'SPACELOG 12'!DD21</f>
        <v>0</v>
      </c>
      <c r="DK6" s="66">
        <f>'SPACELOG 12'!DE21</f>
        <v>0</v>
      </c>
      <c r="DL6" s="66">
        <f>'SPACELOG 12'!DF21</f>
        <v>0</v>
      </c>
      <c r="DM6" s="66">
        <f>'SPACELOG 12'!DG21</f>
        <v>0</v>
      </c>
      <c r="DN6" s="66">
        <f>'SPACELOG 12'!DH21</f>
        <v>0</v>
      </c>
      <c r="DO6" s="66">
        <f>'SPACELOG 12'!DI21</f>
        <v>0</v>
      </c>
      <c r="DP6" s="66">
        <f>'SPACELOG 12'!DJ21</f>
        <v>0</v>
      </c>
      <c r="DQ6" s="66">
        <f>'SPACELOG 12'!DK21</f>
        <v>0</v>
      </c>
      <c r="DR6" s="75">
        <f>SUM(DF6:DQ6)</f>
        <v>0</v>
      </c>
      <c r="DS6" s="66">
        <f>'SPACELOG 12'!DL21</f>
        <v>0</v>
      </c>
      <c r="DT6" s="66">
        <f>'SPACELOG 12'!DM21</f>
        <v>0</v>
      </c>
      <c r="DU6" s="66">
        <f>'SPACELOG 12'!DN21</f>
        <v>0</v>
      </c>
      <c r="DV6" s="66">
        <f>'SPACELOG 12'!DO21</f>
        <v>0</v>
      </c>
      <c r="DW6" s="66">
        <f>'SPACELOG 12'!DP21</f>
        <v>0</v>
      </c>
      <c r="DX6" s="66">
        <f>'SPACELOG 12'!DQ21</f>
        <v>0</v>
      </c>
      <c r="DY6" s="66">
        <f>'SPACELOG 12'!DR21</f>
        <v>0</v>
      </c>
      <c r="DZ6" s="66">
        <f>'SPACELOG 12'!DS21</f>
        <v>0</v>
      </c>
      <c r="EA6" s="66">
        <f>'SPACELOG 12'!DT21</f>
        <v>0</v>
      </c>
      <c r="EB6" s="66">
        <f>'SPACELOG 12'!DU21</f>
        <v>0</v>
      </c>
      <c r="EC6" s="66">
        <f>'SPACELOG 12'!DV21</f>
        <v>0</v>
      </c>
      <c r="ED6" s="66">
        <f>'SPACELOG 12'!DW21</f>
        <v>0</v>
      </c>
      <c r="EE6" s="76">
        <f>SUM(DS6:ED6)</f>
        <v>0</v>
      </c>
    </row>
    <row r="7" spans="1:149" x14ac:dyDescent="0.2">
      <c r="A7" s="2" t="s">
        <v>164</v>
      </c>
      <c r="B7" s="217">
        <v>46539</v>
      </c>
      <c r="D7" s="82" t="s">
        <v>52</v>
      </c>
      <c r="F7" s="66">
        <f t="shared" ref="F7:Q7" si="30">F6</f>
        <v>0</v>
      </c>
      <c r="G7" s="69">
        <f t="shared" si="30"/>
        <v>0</v>
      </c>
      <c r="H7" s="66">
        <f t="shared" si="30"/>
        <v>0</v>
      </c>
      <c r="I7" s="66">
        <f t="shared" si="30"/>
        <v>0</v>
      </c>
      <c r="J7" s="66">
        <f t="shared" si="30"/>
        <v>0</v>
      </c>
      <c r="K7" s="66">
        <f t="shared" si="30"/>
        <v>0</v>
      </c>
      <c r="L7" s="66">
        <f t="shared" si="30"/>
        <v>0</v>
      </c>
      <c r="M7" s="66">
        <f t="shared" si="30"/>
        <v>0</v>
      </c>
      <c r="N7" s="66">
        <f t="shared" si="30"/>
        <v>0</v>
      </c>
      <c r="O7" s="66">
        <f t="shared" si="30"/>
        <v>0</v>
      </c>
      <c r="P7" s="66">
        <f t="shared" si="30"/>
        <v>0</v>
      </c>
      <c r="Q7" s="66">
        <f t="shared" si="30"/>
        <v>0</v>
      </c>
      <c r="R7" s="75">
        <f>SUM(F7:Q7)</f>
        <v>0</v>
      </c>
      <c r="S7" s="66">
        <f t="shared" ref="S7:AD7" si="31">S6</f>
        <v>0</v>
      </c>
      <c r="T7" s="69">
        <f t="shared" si="31"/>
        <v>0</v>
      </c>
      <c r="U7" s="66">
        <f t="shared" si="31"/>
        <v>0</v>
      </c>
      <c r="V7" s="66">
        <f t="shared" si="31"/>
        <v>0</v>
      </c>
      <c r="W7" s="66">
        <f t="shared" si="31"/>
        <v>0</v>
      </c>
      <c r="X7" s="66">
        <f t="shared" si="31"/>
        <v>0</v>
      </c>
      <c r="Y7" s="66">
        <f t="shared" si="31"/>
        <v>0</v>
      </c>
      <c r="Z7" s="66">
        <f t="shared" si="31"/>
        <v>0</v>
      </c>
      <c r="AA7" s="66">
        <f t="shared" si="31"/>
        <v>0</v>
      </c>
      <c r="AB7" s="66">
        <f t="shared" si="31"/>
        <v>0</v>
      </c>
      <c r="AC7" s="66">
        <f t="shared" si="31"/>
        <v>0</v>
      </c>
      <c r="AD7" s="66">
        <f t="shared" si="31"/>
        <v>0</v>
      </c>
      <c r="AE7" s="75">
        <f>SUM(S7:AD7)</f>
        <v>0</v>
      </c>
      <c r="AF7" s="66">
        <f t="shared" ref="AF7:AQ7" si="32">AF6</f>
        <v>0</v>
      </c>
      <c r="AG7" s="69">
        <f t="shared" si="32"/>
        <v>0</v>
      </c>
      <c r="AH7" s="66">
        <f t="shared" si="32"/>
        <v>0</v>
      </c>
      <c r="AI7" s="66">
        <f t="shared" si="32"/>
        <v>0</v>
      </c>
      <c r="AJ7" s="66">
        <f t="shared" si="32"/>
        <v>0</v>
      </c>
      <c r="AK7" s="66">
        <f t="shared" si="32"/>
        <v>0</v>
      </c>
      <c r="AL7" s="66">
        <f t="shared" si="32"/>
        <v>0</v>
      </c>
      <c r="AM7" s="66">
        <f t="shared" si="32"/>
        <v>0</v>
      </c>
      <c r="AN7" s="66">
        <f t="shared" si="32"/>
        <v>0</v>
      </c>
      <c r="AO7" s="66">
        <f t="shared" si="32"/>
        <v>0</v>
      </c>
      <c r="AP7" s="66">
        <f t="shared" si="32"/>
        <v>0</v>
      </c>
      <c r="AQ7" s="66">
        <f t="shared" si="32"/>
        <v>0</v>
      </c>
      <c r="AR7" s="75">
        <f>SUM(AF7:AQ7)</f>
        <v>0</v>
      </c>
      <c r="AS7" s="66">
        <f t="shared" ref="AS7:BD7" si="33">AS6</f>
        <v>0</v>
      </c>
      <c r="AT7" s="69">
        <f t="shared" si="33"/>
        <v>0</v>
      </c>
      <c r="AU7" s="66">
        <f t="shared" si="33"/>
        <v>0</v>
      </c>
      <c r="AV7" s="66">
        <f t="shared" si="33"/>
        <v>0</v>
      </c>
      <c r="AW7" s="66">
        <f t="shared" si="33"/>
        <v>0</v>
      </c>
      <c r="AX7" s="66">
        <f t="shared" si="33"/>
        <v>0</v>
      </c>
      <c r="AY7" s="66">
        <f t="shared" si="33"/>
        <v>0</v>
      </c>
      <c r="AZ7" s="66">
        <f t="shared" si="33"/>
        <v>0</v>
      </c>
      <c r="BA7" s="66">
        <f t="shared" si="33"/>
        <v>0</v>
      </c>
      <c r="BB7" s="66">
        <f t="shared" si="33"/>
        <v>0</v>
      </c>
      <c r="BC7" s="66">
        <f t="shared" si="33"/>
        <v>0</v>
      </c>
      <c r="BD7" s="66">
        <f t="shared" si="33"/>
        <v>0</v>
      </c>
      <c r="BE7" s="75">
        <f>SUM(AS7:BD7)</f>
        <v>0</v>
      </c>
      <c r="BF7" s="66">
        <f t="shared" ref="BF7:BQ7" si="34">BF6</f>
        <v>0</v>
      </c>
      <c r="BG7" s="69">
        <f t="shared" si="34"/>
        <v>0</v>
      </c>
      <c r="BH7" s="66">
        <f t="shared" si="34"/>
        <v>0</v>
      </c>
      <c r="BI7" s="66">
        <f t="shared" si="34"/>
        <v>0</v>
      </c>
      <c r="BJ7" s="66">
        <f t="shared" si="34"/>
        <v>0</v>
      </c>
      <c r="BK7" s="66">
        <f t="shared" si="34"/>
        <v>0</v>
      </c>
      <c r="BL7" s="66">
        <f t="shared" si="34"/>
        <v>0</v>
      </c>
      <c r="BM7" s="66">
        <f t="shared" si="34"/>
        <v>0</v>
      </c>
      <c r="BN7" s="66">
        <f t="shared" si="34"/>
        <v>0</v>
      </c>
      <c r="BO7" s="66">
        <f t="shared" si="34"/>
        <v>0</v>
      </c>
      <c r="BP7" s="66">
        <f t="shared" si="34"/>
        <v>0</v>
      </c>
      <c r="BQ7" s="66">
        <f t="shared" si="34"/>
        <v>0</v>
      </c>
      <c r="BR7" s="75">
        <f>SUM(BF7:BQ7)</f>
        <v>0</v>
      </c>
      <c r="BS7" s="66">
        <f t="shared" ref="BS7:CD7" si="35">BS6</f>
        <v>0</v>
      </c>
      <c r="BT7" s="69">
        <f t="shared" si="35"/>
        <v>0</v>
      </c>
      <c r="BU7" s="66">
        <f t="shared" si="35"/>
        <v>0</v>
      </c>
      <c r="BV7" s="66">
        <f t="shared" si="35"/>
        <v>0</v>
      </c>
      <c r="BW7" s="66">
        <f t="shared" si="35"/>
        <v>0</v>
      </c>
      <c r="BX7" s="66">
        <f t="shared" si="35"/>
        <v>0</v>
      </c>
      <c r="BY7" s="66">
        <f t="shared" si="35"/>
        <v>0</v>
      </c>
      <c r="BZ7" s="66">
        <f t="shared" si="35"/>
        <v>0</v>
      </c>
      <c r="CA7" s="66">
        <f t="shared" si="35"/>
        <v>0</v>
      </c>
      <c r="CB7" s="66">
        <f t="shared" si="35"/>
        <v>0</v>
      </c>
      <c r="CC7" s="66">
        <f t="shared" si="35"/>
        <v>0</v>
      </c>
      <c r="CD7" s="66">
        <f t="shared" si="35"/>
        <v>0</v>
      </c>
      <c r="CE7" s="75">
        <f>SUM(BS7:CD7)</f>
        <v>0</v>
      </c>
      <c r="CF7" s="66">
        <f t="shared" ref="CF7:CQ7" si="36">CF6</f>
        <v>0</v>
      </c>
      <c r="CG7" s="69">
        <f t="shared" si="36"/>
        <v>0</v>
      </c>
      <c r="CH7" s="66">
        <f t="shared" si="36"/>
        <v>0</v>
      </c>
      <c r="CI7" s="66">
        <f t="shared" si="36"/>
        <v>0</v>
      </c>
      <c r="CJ7" s="66">
        <f t="shared" si="36"/>
        <v>0</v>
      </c>
      <c r="CK7" s="66">
        <f t="shared" si="36"/>
        <v>0</v>
      </c>
      <c r="CL7" s="66">
        <f t="shared" si="36"/>
        <v>0</v>
      </c>
      <c r="CM7" s="66">
        <f t="shared" si="36"/>
        <v>0</v>
      </c>
      <c r="CN7" s="66">
        <f t="shared" si="36"/>
        <v>0</v>
      </c>
      <c r="CO7" s="66">
        <f t="shared" si="36"/>
        <v>0</v>
      </c>
      <c r="CP7" s="66">
        <f t="shared" si="36"/>
        <v>0</v>
      </c>
      <c r="CQ7" s="66">
        <f t="shared" si="36"/>
        <v>0</v>
      </c>
      <c r="CR7" s="75">
        <f>SUM(CF7:CQ7)</f>
        <v>0</v>
      </c>
      <c r="CS7" s="66">
        <f t="shared" ref="CS7:DD7" si="37">CS6</f>
        <v>0</v>
      </c>
      <c r="CT7" s="69">
        <f t="shared" si="37"/>
        <v>0</v>
      </c>
      <c r="CU7" s="66">
        <f t="shared" si="37"/>
        <v>0</v>
      </c>
      <c r="CV7" s="66">
        <f t="shared" si="37"/>
        <v>0</v>
      </c>
      <c r="CW7" s="66">
        <f t="shared" si="37"/>
        <v>0</v>
      </c>
      <c r="CX7" s="66">
        <f t="shared" si="37"/>
        <v>0</v>
      </c>
      <c r="CY7" s="66">
        <f t="shared" si="37"/>
        <v>0</v>
      </c>
      <c r="CZ7" s="66">
        <f t="shared" si="37"/>
        <v>0</v>
      </c>
      <c r="DA7" s="66">
        <f t="shared" si="37"/>
        <v>0</v>
      </c>
      <c r="DB7" s="66">
        <f t="shared" si="37"/>
        <v>0</v>
      </c>
      <c r="DC7" s="66">
        <f t="shared" si="37"/>
        <v>0</v>
      </c>
      <c r="DD7" s="66">
        <f t="shared" si="37"/>
        <v>0</v>
      </c>
      <c r="DE7" s="75">
        <f>SUM(CS7:DD7)</f>
        <v>0</v>
      </c>
      <c r="DF7" s="66">
        <f t="shared" ref="DF7:DQ7" si="38">DF6</f>
        <v>0</v>
      </c>
      <c r="DG7" s="69">
        <f t="shared" si="38"/>
        <v>0</v>
      </c>
      <c r="DH7" s="66">
        <f t="shared" si="38"/>
        <v>0</v>
      </c>
      <c r="DI7" s="66">
        <f t="shared" si="38"/>
        <v>0</v>
      </c>
      <c r="DJ7" s="66">
        <f t="shared" si="38"/>
        <v>0</v>
      </c>
      <c r="DK7" s="66">
        <f t="shared" si="38"/>
        <v>0</v>
      </c>
      <c r="DL7" s="66">
        <f t="shared" si="38"/>
        <v>0</v>
      </c>
      <c r="DM7" s="66">
        <f t="shared" si="38"/>
        <v>0</v>
      </c>
      <c r="DN7" s="66">
        <f t="shared" si="38"/>
        <v>0</v>
      </c>
      <c r="DO7" s="66">
        <f t="shared" si="38"/>
        <v>0</v>
      </c>
      <c r="DP7" s="66">
        <f t="shared" si="38"/>
        <v>0</v>
      </c>
      <c r="DQ7" s="66">
        <f t="shared" si="38"/>
        <v>0</v>
      </c>
      <c r="DR7" s="75">
        <f>SUM(DF7:DQ7)</f>
        <v>0</v>
      </c>
      <c r="DS7" s="66">
        <f t="shared" ref="DS7:ED7" si="39">DS6</f>
        <v>0</v>
      </c>
      <c r="DT7" s="69">
        <f t="shared" si="39"/>
        <v>0</v>
      </c>
      <c r="DU7" s="66">
        <f t="shared" si="39"/>
        <v>0</v>
      </c>
      <c r="DV7" s="66">
        <f t="shared" si="39"/>
        <v>0</v>
      </c>
      <c r="DW7" s="66">
        <f t="shared" si="39"/>
        <v>0</v>
      </c>
      <c r="DX7" s="66">
        <f t="shared" si="39"/>
        <v>0</v>
      </c>
      <c r="DY7" s="66">
        <f t="shared" si="39"/>
        <v>0</v>
      </c>
      <c r="DZ7" s="66">
        <f t="shared" si="39"/>
        <v>0</v>
      </c>
      <c r="EA7" s="66">
        <f t="shared" si="39"/>
        <v>0</v>
      </c>
      <c r="EB7" s="66">
        <f t="shared" si="39"/>
        <v>0</v>
      </c>
      <c r="EC7" s="66">
        <f t="shared" si="39"/>
        <v>0</v>
      </c>
      <c r="ED7" s="66">
        <f t="shared" si="39"/>
        <v>0</v>
      </c>
      <c r="EE7" s="76">
        <f>SUM(DS7:ED7)</f>
        <v>0</v>
      </c>
    </row>
    <row r="8" spans="1:149" x14ac:dyDescent="0.2">
      <c r="A8" s="2"/>
      <c r="D8" s="3"/>
      <c r="F8" s="66"/>
      <c r="G8" s="69"/>
      <c r="H8" s="66"/>
      <c r="I8" s="66"/>
      <c r="J8" s="66"/>
      <c r="K8" s="66"/>
      <c r="L8" s="66"/>
      <c r="M8" s="66"/>
      <c r="N8" s="66"/>
      <c r="O8" s="66"/>
      <c r="P8" s="66"/>
      <c r="Q8" s="66"/>
      <c r="R8" s="75"/>
      <c r="S8" s="66"/>
      <c r="T8" s="69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9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75"/>
      <c r="AS8" s="66"/>
      <c r="AT8" s="69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75"/>
      <c r="BF8" s="66"/>
      <c r="BG8" s="69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75"/>
      <c r="BS8" s="66"/>
      <c r="BT8" s="69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75"/>
      <c r="CF8" s="66"/>
      <c r="CG8" s="69"/>
      <c r="CH8" s="66"/>
      <c r="CI8" s="18"/>
      <c r="CJ8" s="18"/>
      <c r="CK8" s="66"/>
      <c r="CL8" s="66"/>
      <c r="CM8" s="66"/>
      <c r="CN8" s="66"/>
      <c r="CO8" s="66"/>
      <c r="CP8" s="66"/>
      <c r="CQ8" s="66"/>
      <c r="CR8" s="75"/>
      <c r="CS8" s="66"/>
      <c r="CT8" s="69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75"/>
      <c r="DF8" s="66"/>
      <c r="DG8" s="69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75"/>
      <c r="DS8" s="66"/>
      <c r="DT8" s="69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76"/>
    </row>
    <row r="9" spans="1:149" x14ac:dyDescent="0.2">
      <c r="A9" s="19" t="s">
        <v>53</v>
      </c>
      <c r="B9" s="78"/>
      <c r="C9" s="2" t="s">
        <v>54</v>
      </c>
      <c r="D9" s="3" t="s">
        <v>55</v>
      </c>
      <c r="F9" s="66">
        <f t="shared" ref="F9:Q18" si="40">IF(F$2&gt;=$B$18,$E9,0)</f>
        <v>0</v>
      </c>
      <c r="G9" s="66">
        <f t="shared" si="40"/>
        <v>0</v>
      </c>
      <c r="H9" s="66">
        <f t="shared" si="40"/>
        <v>0</v>
      </c>
      <c r="I9" s="66">
        <f t="shared" si="40"/>
        <v>0</v>
      </c>
      <c r="J9" s="66">
        <f t="shared" si="40"/>
        <v>0</v>
      </c>
      <c r="K9" s="66">
        <f t="shared" si="40"/>
        <v>0</v>
      </c>
      <c r="L9" s="66">
        <f t="shared" si="40"/>
        <v>0</v>
      </c>
      <c r="M9" s="66">
        <f t="shared" si="40"/>
        <v>0</v>
      </c>
      <c r="N9" s="66">
        <f t="shared" si="40"/>
        <v>0</v>
      </c>
      <c r="O9" s="66">
        <f t="shared" si="40"/>
        <v>0</v>
      </c>
      <c r="P9" s="66">
        <f t="shared" si="40"/>
        <v>0</v>
      </c>
      <c r="Q9" s="66">
        <f t="shared" si="40"/>
        <v>0</v>
      </c>
      <c r="R9" s="75">
        <f t="shared" ref="R9:R34" si="41">SUM(F9:Q9)</f>
        <v>0</v>
      </c>
      <c r="S9" s="66">
        <f t="shared" ref="S9:AD18" si="42">IF(S$2&gt;=$B$18,$E9,0)</f>
        <v>0</v>
      </c>
      <c r="T9" s="66">
        <f t="shared" si="42"/>
        <v>0</v>
      </c>
      <c r="U9" s="66">
        <f t="shared" si="42"/>
        <v>0</v>
      </c>
      <c r="V9" s="66">
        <f t="shared" si="42"/>
        <v>0</v>
      </c>
      <c r="W9" s="66">
        <f t="shared" si="42"/>
        <v>0</v>
      </c>
      <c r="X9" s="66">
        <f t="shared" si="42"/>
        <v>0</v>
      </c>
      <c r="Y9" s="66">
        <f t="shared" si="42"/>
        <v>0</v>
      </c>
      <c r="Z9" s="66">
        <f t="shared" si="42"/>
        <v>0</v>
      </c>
      <c r="AA9" s="66">
        <f t="shared" si="42"/>
        <v>0</v>
      </c>
      <c r="AB9" s="66">
        <f t="shared" si="42"/>
        <v>0</v>
      </c>
      <c r="AC9" s="66">
        <f t="shared" si="42"/>
        <v>0</v>
      </c>
      <c r="AD9" s="66">
        <f t="shared" si="42"/>
        <v>0</v>
      </c>
      <c r="AE9" s="75">
        <f t="shared" ref="AE9:AE34" si="43">SUM(S9:AD9)</f>
        <v>0</v>
      </c>
      <c r="AF9" s="66">
        <f t="shared" ref="AF9:AQ18" si="44">IF(AF$2&gt;=$B$18,$E9,0)</f>
        <v>0</v>
      </c>
      <c r="AG9" s="66">
        <f t="shared" si="44"/>
        <v>0</v>
      </c>
      <c r="AH9" s="66">
        <f t="shared" si="44"/>
        <v>0</v>
      </c>
      <c r="AI9" s="66">
        <f t="shared" si="44"/>
        <v>0</v>
      </c>
      <c r="AJ9" s="66">
        <f t="shared" si="44"/>
        <v>0</v>
      </c>
      <c r="AK9" s="66">
        <f t="shared" si="44"/>
        <v>0</v>
      </c>
      <c r="AL9" s="66">
        <f t="shared" si="44"/>
        <v>0</v>
      </c>
      <c r="AM9" s="66">
        <f t="shared" si="44"/>
        <v>0</v>
      </c>
      <c r="AN9" s="66">
        <f t="shared" si="44"/>
        <v>0</v>
      </c>
      <c r="AO9" s="66">
        <f t="shared" si="44"/>
        <v>0</v>
      </c>
      <c r="AP9" s="66">
        <f t="shared" si="44"/>
        <v>0</v>
      </c>
      <c r="AQ9" s="66">
        <f t="shared" si="44"/>
        <v>0</v>
      </c>
      <c r="AR9" s="75">
        <f t="shared" ref="AR9:AR34" si="45">SUM(AF9:AQ9)</f>
        <v>0</v>
      </c>
      <c r="AS9" s="66">
        <f t="shared" ref="AS9:BD18" si="46">IF(AS$2&gt;=$B$18,$E9,0)</f>
        <v>0</v>
      </c>
      <c r="AT9" s="66">
        <f t="shared" si="46"/>
        <v>0</v>
      </c>
      <c r="AU9" s="66">
        <f t="shared" si="46"/>
        <v>0</v>
      </c>
      <c r="AV9" s="66">
        <f t="shared" si="46"/>
        <v>0</v>
      </c>
      <c r="AW9" s="66">
        <f t="shared" si="46"/>
        <v>0</v>
      </c>
      <c r="AX9" s="66">
        <f t="shared" si="46"/>
        <v>0</v>
      </c>
      <c r="AY9" s="66">
        <f t="shared" si="46"/>
        <v>0</v>
      </c>
      <c r="AZ9" s="66">
        <f t="shared" si="46"/>
        <v>0</v>
      </c>
      <c r="BA9" s="66">
        <f t="shared" si="46"/>
        <v>0</v>
      </c>
      <c r="BB9" s="66">
        <f t="shared" si="46"/>
        <v>0</v>
      </c>
      <c r="BC9" s="66">
        <f t="shared" si="46"/>
        <v>0</v>
      </c>
      <c r="BD9" s="66">
        <f t="shared" si="46"/>
        <v>0</v>
      </c>
      <c r="BE9" s="75">
        <f t="shared" ref="BE9:BE34" si="47">SUM(AS9:BD9)</f>
        <v>0</v>
      </c>
      <c r="BF9" s="66">
        <f t="shared" ref="BF9:BQ18" si="48">IF(BF$2&gt;=$B$18,$E9,0)</f>
        <v>0</v>
      </c>
      <c r="BG9" s="66">
        <f t="shared" si="48"/>
        <v>0</v>
      </c>
      <c r="BH9" s="66">
        <f t="shared" si="48"/>
        <v>0</v>
      </c>
      <c r="BI9" s="66">
        <f t="shared" si="48"/>
        <v>0</v>
      </c>
      <c r="BJ9" s="66">
        <f t="shared" si="48"/>
        <v>0</v>
      </c>
      <c r="BK9" s="66">
        <f t="shared" si="48"/>
        <v>0</v>
      </c>
      <c r="BL9" s="66">
        <f t="shared" si="48"/>
        <v>0</v>
      </c>
      <c r="BM9" s="66">
        <f t="shared" si="48"/>
        <v>0</v>
      </c>
      <c r="BN9" s="66">
        <f t="shared" si="48"/>
        <v>0</v>
      </c>
      <c r="BO9" s="66">
        <f t="shared" si="48"/>
        <v>0</v>
      </c>
      <c r="BP9" s="66">
        <f t="shared" si="48"/>
        <v>0</v>
      </c>
      <c r="BQ9" s="66">
        <f t="shared" si="48"/>
        <v>0</v>
      </c>
      <c r="BR9" s="75">
        <f t="shared" ref="BR9:BR34" si="49">SUM(BF9:BQ9)</f>
        <v>0</v>
      </c>
      <c r="BS9" s="66">
        <f t="shared" ref="BS9:CD18" si="50">IF(BS$2&gt;=$B$18,$E9,0)</f>
        <v>0</v>
      </c>
      <c r="BT9" s="66">
        <f t="shared" si="50"/>
        <v>0</v>
      </c>
      <c r="BU9" s="66">
        <f t="shared" si="50"/>
        <v>0</v>
      </c>
      <c r="BV9" s="66">
        <f t="shared" si="50"/>
        <v>0</v>
      </c>
      <c r="BW9" s="66">
        <f t="shared" si="50"/>
        <v>0</v>
      </c>
      <c r="BX9" s="66">
        <f t="shared" si="50"/>
        <v>0</v>
      </c>
      <c r="BY9" s="66">
        <f t="shared" si="50"/>
        <v>0</v>
      </c>
      <c r="BZ9" s="66">
        <f t="shared" si="50"/>
        <v>0</v>
      </c>
      <c r="CA9" s="66">
        <f t="shared" si="50"/>
        <v>0</v>
      </c>
      <c r="CB9" s="66">
        <f t="shared" si="50"/>
        <v>0</v>
      </c>
      <c r="CC9" s="66">
        <f t="shared" si="50"/>
        <v>0</v>
      </c>
      <c r="CD9" s="66">
        <f t="shared" si="50"/>
        <v>0</v>
      </c>
      <c r="CE9" s="75">
        <f t="shared" ref="CE9:CE34" si="51">SUM(BS9:CD9)</f>
        <v>0</v>
      </c>
      <c r="CF9" s="66">
        <f t="shared" ref="CF9:CQ18" si="52">IF(CF$2&gt;=$B$18,$E9,0)</f>
        <v>0</v>
      </c>
      <c r="CG9" s="66">
        <f t="shared" si="52"/>
        <v>0</v>
      </c>
      <c r="CH9" s="66">
        <f t="shared" si="52"/>
        <v>0</v>
      </c>
      <c r="CI9" s="66">
        <f t="shared" si="52"/>
        <v>0</v>
      </c>
      <c r="CJ9" s="66">
        <f t="shared" si="52"/>
        <v>0</v>
      </c>
      <c r="CK9" s="66">
        <f t="shared" si="52"/>
        <v>0</v>
      </c>
      <c r="CL9" s="66">
        <f t="shared" si="52"/>
        <v>0</v>
      </c>
      <c r="CM9" s="66">
        <f t="shared" si="52"/>
        <v>0</v>
      </c>
      <c r="CN9" s="66">
        <f t="shared" si="52"/>
        <v>0</v>
      </c>
      <c r="CO9" s="66">
        <f t="shared" si="52"/>
        <v>0</v>
      </c>
      <c r="CP9" s="66">
        <f t="shared" si="52"/>
        <v>0</v>
      </c>
      <c r="CQ9" s="66">
        <f t="shared" si="52"/>
        <v>0</v>
      </c>
      <c r="CR9" s="75">
        <f t="shared" ref="CR9:CR34" si="53">SUM(CF9:CQ9)</f>
        <v>0</v>
      </c>
      <c r="CS9" s="66">
        <f t="shared" ref="CS9:DD18" si="54">IF(CS$2&gt;=$B$18,$E9,0)</f>
        <v>0</v>
      </c>
      <c r="CT9" s="66">
        <f t="shared" si="54"/>
        <v>0</v>
      </c>
      <c r="CU9" s="66">
        <f t="shared" si="54"/>
        <v>0</v>
      </c>
      <c r="CV9" s="66">
        <f t="shared" si="54"/>
        <v>0</v>
      </c>
      <c r="CW9" s="66">
        <f t="shared" si="54"/>
        <v>0</v>
      </c>
      <c r="CX9" s="66">
        <f t="shared" si="54"/>
        <v>0</v>
      </c>
      <c r="CY9" s="66">
        <f t="shared" si="54"/>
        <v>0</v>
      </c>
      <c r="CZ9" s="66">
        <f t="shared" si="54"/>
        <v>0</v>
      </c>
      <c r="DA9" s="66">
        <f t="shared" si="54"/>
        <v>0</v>
      </c>
      <c r="DB9" s="66">
        <f t="shared" si="54"/>
        <v>0</v>
      </c>
      <c r="DC9" s="66">
        <f t="shared" si="54"/>
        <v>0</v>
      </c>
      <c r="DD9" s="66">
        <f t="shared" si="54"/>
        <v>0</v>
      </c>
      <c r="DE9" s="75">
        <f t="shared" ref="DE9:DE34" si="55">SUM(CS9:DD9)</f>
        <v>0</v>
      </c>
      <c r="DF9" s="66">
        <f t="shared" ref="DF9:DQ18" si="56">IF(DF$2&gt;=$B$18,$E9,0)</f>
        <v>0</v>
      </c>
      <c r="DG9" s="66">
        <f t="shared" si="56"/>
        <v>0</v>
      </c>
      <c r="DH9" s="66">
        <f t="shared" si="56"/>
        <v>0</v>
      </c>
      <c r="DI9" s="66">
        <f t="shared" si="56"/>
        <v>0</v>
      </c>
      <c r="DJ9" s="66">
        <f t="shared" si="56"/>
        <v>0</v>
      </c>
      <c r="DK9" s="66">
        <f t="shared" si="56"/>
        <v>0</v>
      </c>
      <c r="DL9" s="66">
        <f t="shared" si="56"/>
        <v>0</v>
      </c>
      <c r="DM9" s="66">
        <f t="shared" si="56"/>
        <v>0</v>
      </c>
      <c r="DN9" s="66">
        <f t="shared" si="56"/>
        <v>0</v>
      </c>
      <c r="DO9" s="66">
        <f t="shared" si="56"/>
        <v>0</v>
      </c>
      <c r="DP9" s="66">
        <f t="shared" si="56"/>
        <v>0</v>
      </c>
      <c r="DQ9" s="66">
        <f t="shared" si="56"/>
        <v>0</v>
      </c>
      <c r="DR9" s="75">
        <f t="shared" ref="DR9:DR34" si="57">SUM(DF9:DQ9)</f>
        <v>0</v>
      </c>
      <c r="DS9" s="66">
        <f t="shared" ref="DS9:ED18" si="58">IF(DS$2&gt;=$B$18,$E9,0)</f>
        <v>0</v>
      </c>
      <c r="DT9" s="66">
        <f t="shared" si="58"/>
        <v>0</v>
      </c>
      <c r="DU9" s="66">
        <f t="shared" si="58"/>
        <v>0</v>
      </c>
      <c r="DV9" s="66">
        <f t="shared" si="58"/>
        <v>0</v>
      </c>
      <c r="DW9" s="66">
        <f t="shared" si="58"/>
        <v>0</v>
      </c>
      <c r="DX9" s="66">
        <f t="shared" si="58"/>
        <v>0</v>
      </c>
      <c r="DY9" s="66">
        <f t="shared" si="58"/>
        <v>0</v>
      </c>
      <c r="DZ9" s="66">
        <f t="shared" si="58"/>
        <v>0</v>
      </c>
      <c r="EA9" s="66">
        <f t="shared" si="58"/>
        <v>0</v>
      </c>
      <c r="EB9" s="66">
        <f t="shared" si="58"/>
        <v>0</v>
      </c>
      <c r="EC9" s="66">
        <f t="shared" si="58"/>
        <v>0</v>
      </c>
      <c r="ED9" s="66">
        <f t="shared" si="58"/>
        <v>0</v>
      </c>
      <c r="EE9" s="76">
        <f t="shared" ref="EE9:EE34" si="59">SUM(DS9:ED9)</f>
        <v>0</v>
      </c>
    </row>
    <row r="10" spans="1:149" x14ac:dyDescent="0.2">
      <c r="A10" s="19" t="s">
        <v>337</v>
      </c>
      <c r="B10" s="78">
        <f>+B9*0.01</f>
        <v>0</v>
      </c>
      <c r="D10" s="3" t="s">
        <v>56</v>
      </c>
      <c r="F10" s="66">
        <f t="shared" si="40"/>
        <v>0</v>
      </c>
      <c r="G10" s="66">
        <f t="shared" si="40"/>
        <v>0</v>
      </c>
      <c r="H10" s="66">
        <f t="shared" si="40"/>
        <v>0</v>
      </c>
      <c r="I10" s="66">
        <f t="shared" si="40"/>
        <v>0</v>
      </c>
      <c r="J10" s="66">
        <f t="shared" si="40"/>
        <v>0</v>
      </c>
      <c r="K10" s="66">
        <f t="shared" si="40"/>
        <v>0</v>
      </c>
      <c r="L10" s="66">
        <f t="shared" si="40"/>
        <v>0</v>
      </c>
      <c r="M10" s="66">
        <f t="shared" si="40"/>
        <v>0</v>
      </c>
      <c r="N10" s="66">
        <f t="shared" si="40"/>
        <v>0</v>
      </c>
      <c r="O10" s="66">
        <f t="shared" si="40"/>
        <v>0</v>
      </c>
      <c r="P10" s="66">
        <f t="shared" si="40"/>
        <v>0</v>
      </c>
      <c r="Q10" s="66">
        <f t="shared" si="40"/>
        <v>0</v>
      </c>
      <c r="R10" s="75">
        <f t="shared" si="41"/>
        <v>0</v>
      </c>
      <c r="S10" s="66">
        <f t="shared" si="42"/>
        <v>0</v>
      </c>
      <c r="T10" s="66">
        <f t="shared" si="42"/>
        <v>0</v>
      </c>
      <c r="U10" s="66">
        <f t="shared" si="42"/>
        <v>0</v>
      </c>
      <c r="V10" s="66">
        <f t="shared" si="42"/>
        <v>0</v>
      </c>
      <c r="W10" s="66">
        <f t="shared" si="42"/>
        <v>0</v>
      </c>
      <c r="X10" s="66">
        <f t="shared" si="42"/>
        <v>0</v>
      </c>
      <c r="Y10" s="66">
        <f t="shared" si="42"/>
        <v>0</v>
      </c>
      <c r="Z10" s="66">
        <f t="shared" si="42"/>
        <v>0</v>
      </c>
      <c r="AA10" s="66">
        <f t="shared" si="42"/>
        <v>0</v>
      </c>
      <c r="AB10" s="66">
        <f t="shared" si="42"/>
        <v>0</v>
      </c>
      <c r="AC10" s="66">
        <f t="shared" si="42"/>
        <v>0</v>
      </c>
      <c r="AD10" s="66">
        <f t="shared" si="42"/>
        <v>0</v>
      </c>
      <c r="AE10" s="75">
        <f t="shared" si="43"/>
        <v>0</v>
      </c>
      <c r="AF10" s="66">
        <f t="shared" si="44"/>
        <v>0</v>
      </c>
      <c r="AG10" s="66">
        <f t="shared" si="44"/>
        <v>0</v>
      </c>
      <c r="AH10" s="66">
        <f t="shared" si="44"/>
        <v>0</v>
      </c>
      <c r="AI10" s="66">
        <f t="shared" si="44"/>
        <v>0</v>
      </c>
      <c r="AJ10" s="66">
        <f t="shared" si="44"/>
        <v>0</v>
      </c>
      <c r="AK10" s="66">
        <f t="shared" si="44"/>
        <v>0</v>
      </c>
      <c r="AL10" s="66">
        <f t="shared" si="44"/>
        <v>0</v>
      </c>
      <c r="AM10" s="66">
        <f t="shared" si="44"/>
        <v>0</v>
      </c>
      <c r="AN10" s="66">
        <f t="shared" si="44"/>
        <v>0</v>
      </c>
      <c r="AO10" s="66">
        <f t="shared" si="44"/>
        <v>0</v>
      </c>
      <c r="AP10" s="66">
        <f t="shared" si="44"/>
        <v>0</v>
      </c>
      <c r="AQ10" s="66">
        <f t="shared" si="44"/>
        <v>0</v>
      </c>
      <c r="AR10" s="75">
        <f t="shared" si="45"/>
        <v>0</v>
      </c>
      <c r="AS10" s="66">
        <f t="shared" si="46"/>
        <v>0</v>
      </c>
      <c r="AT10" s="66">
        <f t="shared" si="46"/>
        <v>0</v>
      </c>
      <c r="AU10" s="66">
        <f t="shared" si="46"/>
        <v>0</v>
      </c>
      <c r="AV10" s="66">
        <f t="shared" si="46"/>
        <v>0</v>
      </c>
      <c r="AW10" s="66">
        <f t="shared" si="46"/>
        <v>0</v>
      </c>
      <c r="AX10" s="66">
        <f t="shared" si="46"/>
        <v>0</v>
      </c>
      <c r="AY10" s="66">
        <f t="shared" si="46"/>
        <v>0</v>
      </c>
      <c r="AZ10" s="66">
        <f t="shared" si="46"/>
        <v>0</v>
      </c>
      <c r="BA10" s="66">
        <f t="shared" si="46"/>
        <v>0</v>
      </c>
      <c r="BB10" s="66">
        <f t="shared" si="46"/>
        <v>0</v>
      </c>
      <c r="BC10" s="66">
        <f t="shared" si="46"/>
        <v>0</v>
      </c>
      <c r="BD10" s="66">
        <f t="shared" si="46"/>
        <v>0</v>
      </c>
      <c r="BE10" s="75">
        <f t="shared" si="47"/>
        <v>0</v>
      </c>
      <c r="BF10" s="66">
        <f t="shared" si="48"/>
        <v>0</v>
      </c>
      <c r="BG10" s="66">
        <f t="shared" si="48"/>
        <v>0</v>
      </c>
      <c r="BH10" s="66">
        <f t="shared" si="48"/>
        <v>0</v>
      </c>
      <c r="BI10" s="66">
        <f t="shared" si="48"/>
        <v>0</v>
      </c>
      <c r="BJ10" s="66">
        <f t="shared" si="48"/>
        <v>0</v>
      </c>
      <c r="BK10" s="66">
        <f t="shared" si="48"/>
        <v>0</v>
      </c>
      <c r="BL10" s="66">
        <f t="shared" si="48"/>
        <v>0</v>
      </c>
      <c r="BM10" s="66">
        <f t="shared" si="48"/>
        <v>0</v>
      </c>
      <c r="BN10" s="66">
        <f t="shared" si="48"/>
        <v>0</v>
      </c>
      <c r="BO10" s="66">
        <f t="shared" si="48"/>
        <v>0</v>
      </c>
      <c r="BP10" s="66">
        <f t="shared" si="48"/>
        <v>0</v>
      </c>
      <c r="BQ10" s="66">
        <f t="shared" si="48"/>
        <v>0</v>
      </c>
      <c r="BR10" s="75">
        <f t="shared" si="49"/>
        <v>0</v>
      </c>
      <c r="BS10" s="66">
        <f t="shared" si="50"/>
        <v>0</v>
      </c>
      <c r="BT10" s="66">
        <f t="shared" si="50"/>
        <v>0</v>
      </c>
      <c r="BU10" s="66">
        <f t="shared" si="50"/>
        <v>0</v>
      </c>
      <c r="BV10" s="66">
        <f t="shared" si="50"/>
        <v>0</v>
      </c>
      <c r="BW10" s="66">
        <f t="shared" si="50"/>
        <v>0</v>
      </c>
      <c r="BX10" s="66">
        <f t="shared" si="50"/>
        <v>0</v>
      </c>
      <c r="BY10" s="66">
        <f t="shared" si="50"/>
        <v>0</v>
      </c>
      <c r="BZ10" s="66">
        <f t="shared" si="50"/>
        <v>0</v>
      </c>
      <c r="CA10" s="66">
        <f t="shared" si="50"/>
        <v>0</v>
      </c>
      <c r="CB10" s="66">
        <f t="shared" si="50"/>
        <v>0</v>
      </c>
      <c r="CC10" s="66">
        <f t="shared" si="50"/>
        <v>0</v>
      </c>
      <c r="CD10" s="66">
        <f t="shared" si="50"/>
        <v>0</v>
      </c>
      <c r="CE10" s="75">
        <f t="shared" si="51"/>
        <v>0</v>
      </c>
      <c r="CF10" s="66">
        <f t="shared" si="52"/>
        <v>0</v>
      </c>
      <c r="CG10" s="66">
        <f t="shared" si="52"/>
        <v>0</v>
      </c>
      <c r="CH10" s="66">
        <f t="shared" si="52"/>
        <v>0</v>
      </c>
      <c r="CI10" s="66">
        <f t="shared" si="52"/>
        <v>0</v>
      </c>
      <c r="CJ10" s="66">
        <f t="shared" si="52"/>
        <v>0</v>
      </c>
      <c r="CK10" s="66">
        <f t="shared" si="52"/>
        <v>0</v>
      </c>
      <c r="CL10" s="66">
        <f t="shared" si="52"/>
        <v>0</v>
      </c>
      <c r="CM10" s="66">
        <f t="shared" si="52"/>
        <v>0</v>
      </c>
      <c r="CN10" s="66">
        <f t="shared" si="52"/>
        <v>0</v>
      </c>
      <c r="CO10" s="66">
        <f t="shared" si="52"/>
        <v>0</v>
      </c>
      <c r="CP10" s="66">
        <f t="shared" si="52"/>
        <v>0</v>
      </c>
      <c r="CQ10" s="66">
        <f t="shared" si="52"/>
        <v>0</v>
      </c>
      <c r="CR10" s="75">
        <f t="shared" si="53"/>
        <v>0</v>
      </c>
      <c r="CS10" s="66">
        <f t="shared" si="54"/>
        <v>0</v>
      </c>
      <c r="CT10" s="66">
        <f t="shared" si="54"/>
        <v>0</v>
      </c>
      <c r="CU10" s="66">
        <f t="shared" si="54"/>
        <v>0</v>
      </c>
      <c r="CV10" s="66">
        <f t="shared" si="54"/>
        <v>0</v>
      </c>
      <c r="CW10" s="66">
        <f t="shared" si="54"/>
        <v>0</v>
      </c>
      <c r="CX10" s="66">
        <f t="shared" si="54"/>
        <v>0</v>
      </c>
      <c r="CY10" s="66">
        <f t="shared" si="54"/>
        <v>0</v>
      </c>
      <c r="CZ10" s="66">
        <f t="shared" si="54"/>
        <v>0</v>
      </c>
      <c r="DA10" s="66">
        <f t="shared" si="54"/>
        <v>0</v>
      </c>
      <c r="DB10" s="66">
        <f t="shared" si="54"/>
        <v>0</v>
      </c>
      <c r="DC10" s="66">
        <f t="shared" si="54"/>
        <v>0</v>
      </c>
      <c r="DD10" s="66">
        <f t="shared" si="54"/>
        <v>0</v>
      </c>
      <c r="DE10" s="75">
        <f t="shared" si="55"/>
        <v>0</v>
      </c>
      <c r="DF10" s="66">
        <f t="shared" si="56"/>
        <v>0</v>
      </c>
      <c r="DG10" s="66">
        <f t="shared" si="56"/>
        <v>0</v>
      </c>
      <c r="DH10" s="66">
        <f t="shared" si="56"/>
        <v>0</v>
      </c>
      <c r="DI10" s="66">
        <f t="shared" si="56"/>
        <v>0</v>
      </c>
      <c r="DJ10" s="66">
        <f t="shared" si="56"/>
        <v>0</v>
      </c>
      <c r="DK10" s="66">
        <f t="shared" si="56"/>
        <v>0</v>
      </c>
      <c r="DL10" s="66">
        <f t="shared" si="56"/>
        <v>0</v>
      </c>
      <c r="DM10" s="66">
        <f t="shared" si="56"/>
        <v>0</v>
      </c>
      <c r="DN10" s="66">
        <f t="shared" si="56"/>
        <v>0</v>
      </c>
      <c r="DO10" s="66">
        <f t="shared" si="56"/>
        <v>0</v>
      </c>
      <c r="DP10" s="66">
        <f t="shared" si="56"/>
        <v>0</v>
      </c>
      <c r="DQ10" s="66">
        <f t="shared" si="56"/>
        <v>0</v>
      </c>
      <c r="DR10" s="75">
        <f t="shared" si="57"/>
        <v>0</v>
      </c>
      <c r="DS10" s="66">
        <f t="shared" si="58"/>
        <v>0</v>
      </c>
      <c r="DT10" s="66">
        <f t="shared" si="58"/>
        <v>0</v>
      </c>
      <c r="DU10" s="66">
        <f t="shared" si="58"/>
        <v>0</v>
      </c>
      <c r="DV10" s="66">
        <f t="shared" si="58"/>
        <v>0</v>
      </c>
      <c r="DW10" s="66">
        <f t="shared" si="58"/>
        <v>0</v>
      </c>
      <c r="DX10" s="66">
        <f t="shared" si="58"/>
        <v>0</v>
      </c>
      <c r="DY10" s="66">
        <f t="shared" si="58"/>
        <v>0</v>
      </c>
      <c r="DZ10" s="66">
        <f t="shared" si="58"/>
        <v>0</v>
      </c>
      <c r="EA10" s="66">
        <f t="shared" si="58"/>
        <v>0</v>
      </c>
      <c r="EB10" s="66">
        <f t="shared" si="58"/>
        <v>0</v>
      </c>
      <c r="EC10" s="66">
        <f t="shared" si="58"/>
        <v>0</v>
      </c>
      <c r="ED10" s="66">
        <f t="shared" si="58"/>
        <v>0</v>
      </c>
      <c r="EE10" s="76">
        <f t="shared" si="59"/>
        <v>0</v>
      </c>
    </row>
    <row r="11" spans="1:149" x14ac:dyDescent="0.2">
      <c r="A11" s="19" t="s">
        <v>345</v>
      </c>
      <c r="B11" s="78">
        <f>+B9*0.04</f>
        <v>0</v>
      </c>
      <c r="D11" s="3" t="s">
        <v>58</v>
      </c>
      <c r="F11" s="66">
        <f t="shared" si="40"/>
        <v>0</v>
      </c>
      <c r="G11" s="66">
        <f t="shared" si="40"/>
        <v>0</v>
      </c>
      <c r="H11" s="66">
        <f t="shared" si="40"/>
        <v>0</v>
      </c>
      <c r="I11" s="66">
        <f t="shared" si="40"/>
        <v>0</v>
      </c>
      <c r="J11" s="66">
        <f t="shared" si="40"/>
        <v>0</v>
      </c>
      <c r="K11" s="66">
        <f t="shared" si="40"/>
        <v>0</v>
      </c>
      <c r="L11" s="66">
        <f t="shared" si="40"/>
        <v>0</v>
      </c>
      <c r="M11" s="66">
        <f t="shared" si="40"/>
        <v>0</v>
      </c>
      <c r="N11" s="66">
        <f t="shared" si="40"/>
        <v>0</v>
      </c>
      <c r="O11" s="66">
        <f t="shared" si="40"/>
        <v>0</v>
      </c>
      <c r="P11" s="66">
        <f t="shared" si="40"/>
        <v>0</v>
      </c>
      <c r="Q11" s="66">
        <f t="shared" si="40"/>
        <v>0</v>
      </c>
      <c r="R11" s="75">
        <f t="shared" si="41"/>
        <v>0</v>
      </c>
      <c r="S11" s="66">
        <f t="shared" si="42"/>
        <v>0</v>
      </c>
      <c r="T11" s="66">
        <f t="shared" si="42"/>
        <v>0</v>
      </c>
      <c r="U11" s="66">
        <f t="shared" si="42"/>
        <v>0</v>
      </c>
      <c r="V11" s="66">
        <f t="shared" si="42"/>
        <v>0</v>
      </c>
      <c r="W11" s="66">
        <f t="shared" si="42"/>
        <v>0</v>
      </c>
      <c r="X11" s="66">
        <f t="shared" si="42"/>
        <v>0</v>
      </c>
      <c r="Y11" s="66">
        <f t="shared" si="42"/>
        <v>0</v>
      </c>
      <c r="Z11" s="66">
        <f t="shared" si="42"/>
        <v>0</v>
      </c>
      <c r="AA11" s="66">
        <f t="shared" si="42"/>
        <v>0</v>
      </c>
      <c r="AB11" s="66">
        <f t="shared" si="42"/>
        <v>0</v>
      </c>
      <c r="AC11" s="66">
        <f t="shared" si="42"/>
        <v>0</v>
      </c>
      <c r="AD11" s="66">
        <f t="shared" si="42"/>
        <v>0</v>
      </c>
      <c r="AE11" s="75">
        <f t="shared" si="43"/>
        <v>0</v>
      </c>
      <c r="AF11" s="66">
        <f t="shared" si="44"/>
        <v>0</v>
      </c>
      <c r="AG11" s="66">
        <f t="shared" si="44"/>
        <v>0</v>
      </c>
      <c r="AH11" s="66">
        <f t="shared" si="44"/>
        <v>0</v>
      </c>
      <c r="AI11" s="66">
        <f t="shared" si="44"/>
        <v>0</v>
      </c>
      <c r="AJ11" s="66">
        <f t="shared" si="44"/>
        <v>0</v>
      </c>
      <c r="AK11" s="66">
        <f t="shared" si="44"/>
        <v>0</v>
      </c>
      <c r="AL11" s="66">
        <f t="shared" si="44"/>
        <v>0</v>
      </c>
      <c r="AM11" s="66">
        <f t="shared" si="44"/>
        <v>0</v>
      </c>
      <c r="AN11" s="66">
        <f t="shared" si="44"/>
        <v>0</v>
      </c>
      <c r="AO11" s="66">
        <f t="shared" si="44"/>
        <v>0</v>
      </c>
      <c r="AP11" s="66">
        <f t="shared" si="44"/>
        <v>0</v>
      </c>
      <c r="AQ11" s="66">
        <f t="shared" si="44"/>
        <v>0</v>
      </c>
      <c r="AR11" s="75">
        <f t="shared" si="45"/>
        <v>0</v>
      </c>
      <c r="AS11" s="66">
        <f t="shared" si="46"/>
        <v>0</v>
      </c>
      <c r="AT11" s="66">
        <f t="shared" si="46"/>
        <v>0</v>
      </c>
      <c r="AU11" s="66">
        <f t="shared" si="46"/>
        <v>0</v>
      </c>
      <c r="AV11" s="66">
        <f t="shared" si="46"/>
        <v>0</v>
      </c>
      <c r="AW11" s="66">
        <f t="shared" si="46"/>
        <v>0</v>
      </c>
      <c r="AX11" s="66">
        <f t="shared" si="46"/>
        <v>0</v>
      </c>
      <c r="AY11" s="66">
        <f t="shared" si="46"/>
        <v>0</v>
      </c>
      <c r="AZ11" s="66">
        <f t="shared" si="46"/>
        <v>0</v>
      </c>
      <c r="BA11" s="66">
        <f t="shared" si="46"/>
        <v>0</v>
      </c>
      <c r="BB11" s="66">
        <f t="shared" si="46"/>
        <v>0</v>
      </c>
      <c r="BC11" s="66">
        <f t="shared" si="46"/>
        <v>0</v>
      </c>
      <c r="BD11" s="66">
        <f t="shared" si="46"/>
        <v>0</v>
      </c>
      <c r="BE11" s="75">
        <f t="shared" si="47"/>
        <v>0</v>
      </c>
      <c r="BF11" s="66">
        <f t="shared" si="48"/>
        <v>0</v>
      </c>
      <c r="BG11" s="66">
        <f t="shared" si="48"/>
        <v>0</v>
      </c>
      <c r="BH11" s="66">
        <f t="shared" si="48"/>
        <v>0</v>
      </c>
      <c r="BI11" s="66">
        <f t="shared" si="48"/>
        <v>0</v>
      </c>
      <c r="BJ11" s="66">
        <f t="shared" si="48"/>
        <v>0</v>
      </c>
      <c r="BK11" s="66">
        <f t="shared" si="48"/>
        <v>0</v>
      </c>
      <c r="BL11" s="66">
        <f t="shared" si="48"/>
        <v>0</v>
      </c>
      <c r="BM11" s="66">
        <f t="shared" si="48"/>
        <v>0</v>
      </c>
      <c r="BN11" s="66">
        <f t="shared" si="48"/>
        <v>0</v>
      </c>
      <c r="BO11" s="66">
        <f t="shared" si="48"/>
        <v>0</v>
      </c>
      <c r="BP11" s="66">
        <f t="shared" si="48"/>
        <v>0</v>
      </c>
      <c r="BQ11" s="66">
        <f t="shared" si="48"/>
        <v>0</v>
      </c>
      <c r="BR11" s="75">
        <f t="shared" si="49"/>
        <v>0</v>
      </c>
      <c r="BS11" s="66">
        <f t="shared" si="50"/>
        <v>0</v>
      </c>
      <c r="BT11" s="66">
        <f t="shared" si="50"/>
        <v>0</v>
      </c>
      <c r="BU11" s="66">
        <f t="shared" si="50"/>
        <v>0</v>
      </c>
      <c r="BV11" s="66">
        <f t="shared" si="50"/>
        <v>0</v>
      </c>
      <c r="BW11" s="66">
        <f t="shared" si="50"/>
        <v>0</v>
      </c>
      <c r="BX11" s="66">
        <f t="shared" si="50"/>
        <v>0</v>
      </c>
      <c r="BY11" s="66">
        <f t="shared" si="50"/>
        <v>0</v>
      </c>
      <c r="BZ11" s="66">
        <f t="shared" si="50"/>
        <v>0</v>
      </c>
      <c r="CA11" s="66">
        <f t="shared" si="50"/>
        <v>0</v>
      </c>
      <c r="CB11" s="66">
        <f t="shared" si="50"/>
        <v>0</v>
      </c>
      <c r="CC11" s="66">
        <f t="shared" si="50"/>
        <v>0</v>
      </c>
      <c r="CD11" s="66">
        <f t="shared" si="50"/>
        <v>0</v>
      </c>
      <c r="CE11" s="75">
        <f t="shared" si="51"/>
        <v>0</v>
      </c>
      <c r="CF11" s="66">
        <f t="shared" si="52"/>
        <v>0</v>
      </c>
      <c r="CG11" s="66">
        <f t="shared" si="52"/>
        <v>0</v>
      </c>
      <c r="CH11" s="66">
        <f t="shared" si="52"/>
        <v>0</v>
      </c>
      <c r="CI11" s="66">
        <f t="shared" si="52"/>
        <v>0</v>
      </c>
      <c r="CJ11" s="66">
        <f t="shared" si="52"/>
        <v>0</v>
      </c>
      <c r="CK11" s="66">
        <f t="shared" si="52"/>
        <v>0</v>
      </c>
      <c r="CL11" s="66">
        <f t="shared" si="52"/>
        <v>0</v>
      </c>
      <c r="CM11" s="66">
        <f t="shared" si="52"/>
        <v>0</v>
      </c>
      <c r="CN11" s="66">
        <f t="shared" si="52"/>
        <v>0</v>
      </c>
      <c r="CO11" s="66">
        <f t="shared" si="52"/>
        <v>0</v>
      </c>
      <c r="CP11" s="66">
        <f t="shared" si="52"/>
        <v>0</v>
      </c>
      <c r="CQ11" s="66">
        <f t="shared" si="52"/>
        <v>0</v>
      </c>
      <c r="CR11" s="75">
        <f t="shared" si="53"/>
        <v>0</v>
      </c>
      <c r="CS11" s="66">
        <f t="shared" si="54"/>
        <v>0</v>
      </c>
      <c r="CT11" s="66">
        <f t="shared" si="54"/>
        <v>0</v>
      </c>
      <c r="CU11" s="66">
        <f t="shared" si="54"/>
        <v>0</v>
      </c>
      <c r="CV11" s="66">
        <f t="shared" si="54"/>
        <v>0</v>
      </c>
      <c r="CW11" s="66">
        <f t="shared" si="54"/>
        <v>0</v>
      </c>
      <c r="CX11" s="66">
        <f t="shared" si="54"/>
        <v>0</v>
      </c>
      <c r="CY11" s="66">
        <f t="shared" si="54"/>
        <v>0</v>
      </c>
      <c r="CZ11" s="66">
        <f t="shared" si="54"/>
        <v>0</v>
      </c>
      <c r="DA11" s="66">
        <f t="shared" si="54"/>
        <v>0</v>
      </c>
      <c r="DB11" s="66">
        <f t="shared" si="54"/>
        <v>0</v>
      </c>
      <c r="DC11" s="66">
        <f t="shared" si="54"/>
        <v>0</v>
      </c>
      <c r="DD11" s="66">
        <f t="shared" si="54"/>
        <v>0</v>
      </c>
      <c r="DE11" s="75">
        <f t="shared" si="55"/>
        <v>0</v>
      </c>
      <c r="DF11" s="66">
        <f t="shared" si="56"/>
        <v>0</v>
      </c>
      <c r="DG11" s="66">
        <f t="shared" si="56"/>
        <v>0</v>
      </c>
      <c r="DH11" s="66">
        <f t="shared" si="56"/>
        <v>0</v>
      </c>
      <c r="DI11" s="66">
        <f t="shared" si="56"/>
        <v>0</v>
      </c>
      <c r="DJ11" s="66">
        <f t="shared" si="56"/>
        <v>0</v>
      </c>
      <c r="DK11" s="66">
        <f t="shared" si="56"/>
        <v>0</v>
      </c>
      <c r="DL11" s="66">
        <f t="shared" si="56"/>
        <v>0</v>
      </c>
      <c r="DM11" s="66">
        <f t="shared" si="56"/>
        <v>0</v>
      </c>
      <c r="DN11" s="66">
        <f t="shared" si="56"/>
        <v>0</v>
      </c>
      <c r="DO11" s="66">
        <f t="shared" si="56"/>
        <v>0</v>
      </c>
      <c r="DP11" s="66">
        <f t="shared" si="56"/>
        <v>0</v>
      </c>
      <c r="DQ11" s="66">
        <f t="shared" si="56"/>
        <v>0</v>
      </c>
      <c r="DR11" s="75">
        <f t="shared" si="57"/>
        <v>0</v>
      </c>
      <c r="DS11" s="66">
        <f t="shared" si="58"/>
        <v>0</v>
      </c>
      <c r="DT11" s="66">
        <f t="shared" si="58"/>
        <v>0</v>
      </c>
      <c r="DU11" s="66">
        <f t="shared" si="58"/>
        <v>0</v>
      </c>
      <c r="DV11" s="66">
        <f t="shared" si="58"/>
        <v>0</v>
      </c>
      <c r="DW11" s="66">
        <f t="shared" si="58"/>
        <v>0</v>
      </c>
      <c r="DX11" s="66">
        <f t="shared" si="58"/>
        <v>0</v>
      </c>
      <c r="DY11" s="66">
        <f t="shared" si="58"/>
        <v>0</v>
      </c>
      <c r="DZ11" s="66">
        <f t="shared" si="58"/>
        <v>0</v>
      </c>
      <c r="EA11" s="66">
        <f t="shared" si="58"/>
        <v>0</v>
      </c>
      <c r="EB11" s="66">
        <f t="shared" si="58"/>
        <v>0</v>
      </c>
      <c r="EC11" s="66">
        <f t="shared" si="58"/>
        <v>0</v>
      </c>
      <c r="ED11" s="66">
        <f t="shared" si="58"/>
        <v>0</v>
      </c>
      <c r="EE11" s="76">
        <f t="shared" si="59"/>
        <v>0</v>
      </c>
    </row>
    <row r="12" spans="1:149" x14ac:dyDescent="0.2">
      <c r="A12" s="19" t="s">
        <v>22</v>
      </c>
      <c r="B12" s="78"/>
      <c r="D12" s="3" t="s">
        <v>60</v>
      </c>
      <c r="F12" s="66">
        <f t="shared" si="40"/>
        <v>0</v>
      </c>
      <c r="G12" s="66">
        <f t="shared" si="40"/>
        <v>0</v>
      </c>
      <c r="H12" s="66">
        <f t="shared" si="40"/>
        <v>0</v>
      </c>
      <c r="I12" s="66">
        <f t="shared" si="40"/>
        <v>0</v>
      </c>
      <c r="J12" s="66">
        <f t="shared" si="40"/>
        <v>0</v>
      </c>
      <c r="K12" s="66">
        <f t="shared" si="40"/>
        <v>0</v>
      </c>
      <c r="L12" s="66">
        <f t="shared" si="40"/>
        <v>0</v>
      </c>
      <c r="M12" s="66">
        <f t="shared" si="40"/>
        <v>0</v>
      </c>
      <c r="N12" s="66">
        <f t="shared" si="40"/>
        <v>0</v>
      </c>
      <c r="O12" s="66">
        <f t="shared" si="40"/>
        <v>0</v>
      </c>
      <c r="P12" s="66">
        <f t="shared" si="40"/>
        <v>0</v>
      </c>
      <c r="Q12" s="66">
        <f t="shared" si="40"/>
        <v>0</v>
      </c>
      <c r="R12" s="75">
        <f t="shared" si="41"/>
        <v>0</v>
      </c>
      <c r="S12" s="66">
        <f t="shared" si="42"/>
        <v>0</v>
      </c>
      <c r="T12" s="66">
        <f t="shared" si="42"/>
        <v>0</v>
      </c>
      <c r="U12" s="66">
        <f t="shared" si="42"/>
        <v>0</v>
      </c>
      <c r="V12" s="66">
        <f t="shared" si="42"/>
        <v>0</v>
      </c>
      <c r="W12" s="66">
        <f t="shared" si="42"/>
        <v>0</v>
      </c>
      <c r="X12" s="66">
        <f t="shared" si="42"/>
        <v>0</v>
      </c>
      <c r="Y12" s="66">
        <f t="shared" si="42"/>
        <v>0</v>
      </c>
      <c r="Z12" s="66">
        <f t="shared" si="42"/>
        <v>0</v>
      </c>
      <c r="AA12" s="66">
        <f t="shared" si="42"/>
        <v>0</v>
      </c>
      <c r="AB12" s="66">
        <f t="shared" si="42"/>
        <v>0</v>
      </c>
      <c r="AC12" s="66">
        <f t="shared" si="42"/>
        <v>0</v>
      </c>
      <c r="AD12" s="66">
        <f t="shared" si="42"/>
        <v>0</v>
      </c>
      <c r="AE12" s="75">
        <f t="shared" si="43"/>
        <v>0</v>
      </c>
      <c r="AF12" s="66">
        <f t="shared" si="44"/>
        <v>0</v>
      </c>
      <c r="AG12" s="66">
        <f t="shared" si="44"/>
        <v>0</v>
      </c>
      <c r="AH12" s="66">
        <f t="shared" si="44"/>
        <v>0</v>
      </c>
      <c r="AI12" s="66">
        <f t="shared" si="44"/>
        <v>0</v>
      </c>
      <c r="AJ12" s="66">
        <f t="shared" si="44"/>
        <v>0</v>
      </c>
      <c r="AK12" s="66">
        <f t="shared" si="44"/>
        <v>0</v>
      </c>
      <c r="AL12" s="66">
        <f t="shared" si="44"/>
        <v>0</v>
      </c>
      <c r="AM12" s="66">
        <f t="shared" si="44"/>
        <v>0</v>
      </c>
      <c r="AN12" s="66">
        <f t="shared" si="44"/>
        <v>0</v>
      </c>
      <c r="AO12" s="66">
        <f t="shared" si="44"/>
        <v>0</v>
      </c>
      <c r="AP12" s="66">
        <f t="shared" si="44"/>
        <v>0</v>
      </c>
      <c r="AQ12" s="66">
        <f t="shared" si="44"/>
        <v>0</v>
      </c>
      <c r="AR12" s="75">
        <f t="shared" si="45"/>
        <v>0</v>
      </c>
      <c r="AS12" s="66">
        <f t="shared" si="46"/>
        <v>0</v>
      </c>
      <c r="AT12" s="66">
        <f t="shared" si="46"/>
        <v>0</v>
      </c>
      <c r="AU12" s="66">
        <f t="shared" si="46"/>
        <v>0</v>
      </c>
      <c r="AV12" s="66">
        <f t="shared" si="46"/>
        <v>0</v>
      </c>
      <c r="AW12" s="66">
        <f t="shared" si="46"/>
        <v>0</v>
      </c>
      <c r="AX12" s="66">
        <f t="shared" si="46"/>
        <v>0</v>
      </c>
      <c r="AY12" s="66">
        <f t="shared" si="46"/>
        <v>0</v>
      </c>
      <c r="AZ12" s="66">
        <f t="shared" si="46"/>
        <v>0</v>
      </c>
      <c r="BA12" s="66">
        <f t="shared" si="46"/>
        <v>0</v>
      </c>
      <c r="BB12" s="66">
        <f t="shared" si="46"/>
        <v>0</v>
      </c>
      <c r="BC12" s="66">
        <f t="shared" si="46"/>
        <v>0</v>
      </c>
      <c r="BD12" s="66">
        <f t="shared" si="46"/>
        <v>0</v>
      </c>
      <c r="BE12" s="75">
        <f t="shared" si="47"/>
        <v>0</v>
      </c>
      <c r="BF12" s="66">
        <f t="shared" si="48"/>
        <v>0</v>
      </c>
      <c r="BG12" s="66">
        <f t="shared" si="48"/>
        <v>0</v>
      </c>
      <c r="BH12" s="66">
        <f t="shared" si="48"/>
        <v>0</v>
      </c>
      <c r="BI12" s="66">
        <f t="shared" si="48"/>
        <v>0</v>
      </c>
      <c r="BJ12" s="66">
        <f t="shared" si="48"/>
        <v>0</v>
      </c>
      <c r="BK12" s="66">
        <f t="shared" si="48"/>
        <v>0</v>
      </c>
      <c r="BL12" s="66">
        <f t="shared" si="48"/>
        <v>0</v>
      </c>
      <c r="BM12" s="66">
        <f t="shared" si="48"/>
        <v>0</v>
      </c>
      <c r="BN12" s="66">
        <f t="shared" si="48"/>
        <v>0</v>
      </c>
      <c r="BO12" s="66">
        <f t="shared" si="48"/>
        <v>0</v>
      </c>
      <c r="BP12" s="66">
        <f t="shared" si="48"/>
        <v>0</v>
      </c>
      <c r="BQ12" s="66">
        <f t="shared" si="48"/>
        <v>0</v>
      </c>
      <c r="BR12" s="75">
        <f t="shared" si="49"/>
        <v>0</v>
      </c>
      <c r="BS12" s="66">
        <f t="shared" si="50"/>
        <v>0</v>
      </c>
      <c r="BT12" s="66">
        <f t="shared" si="50"/>
        <v>0</v>
      </c>
      <c r="BU12" s="66">
        <f t="shared" si="50"/>
        <v>0</v>
      </c>
      <c r="BV12" s="66">
        <f t="shared" si="50"/>
        <v>0</v>
      </c>
      <c r="BW12" s="66">
        <f t="shared" si="50"/>
        <v>0</v>
      </c>
      <c r="BX12" s="66">
        <f t="shared" si="50"/>
        <v>0</v>
      </c>
      <c r="BY12" s="66">
        <f t="shared" si="50"/>
        <v>0</v>
      </c>
      <c r="BZ12" s="66">
        <f t="shared" si="50"/>
        <v>0</v>
      </c>
      <c r="CA12" s="66">
        <f t="shared" si="50"/>
        <v>0</v>
      </c>
      <c r="CB12" s="66">
        <f t="shared" si="50"/>
        <v>0</v>
      </c>
      <c r="CC12" s="66">
        <f t="shared" si="50"/>
        <v>0</v>
      </c>
      <c r="CD12" s="66">
        <f t="shared" si="50"/>
        <v>0</v>
      </c>
      <c r="CE12" s="75">
        <f t="shared" si="51"/>
        <v>0</v>
      </c>
      <c r="CF12" s="66">
        <f t="shared" si="52"/>
        <v>0</v>
      </c>
      <c r="CG12" s="66">
        <f t="shared" si="52"/>
        <v>0</v>
      </c>
      <c r="CH12" s="66">
        <f t="shared" si="52"/>
        <v>0</v>
      </c>
      <c r="CI12" s="66">
        <f t="shared" si="52"/>
        <v>0</v>
      </c>
      <c r="CJ12" s="66">
        <f t="shared" si="52"/>
        <v>0</v>
      </c>
      <c r="CK12" s="66">
        <f t="shared" si="52"/>
        <v>0</v>
      </c>
      <c r="CL12" s="66">
        <f t="shared" si="52"/>
        <v>0</v>
      </c>
      <c r="CM12" s="66">
        <f t="shared" si="52"/>
        <v>0</v>
      </c>
      <c r="CN12" s="66">
        <f t="shared" si="52"/>
        <v>0</v>
      </c>
      <c r="CO12" s="66">
        <f t="shared" si="52"/>
        <v>0</v>
      </c>
      <c r="CP12" s="66">
        <f t="shared" si="52"/>
        <v>0</v>
      </c>
      <c r="CQ12" s="66">
        <f t="shared" si="52"/>
        <v>0</v>
      </c>
      <c r="CR12" s="75">
        <f t="shared" si="53"/>
        <v>0</v>
      </c>
      <c r="CS12" s="66">
        <f t="shared" si="54"/>
        <v>0</v>
      </c>
      <c r="CT12" s="66">
        <f t="shared" si="54"/>
        <v>0</v>
      </c>
      <c r="CU12" s="66">
        <f t="shared" si="54"/>
        <v>0</v>
      </c>
      <c r="CV12" s="66">
        <f t="shared" si="54"/>
        <v>0</v>
      </c>
      <c r="CW12" s="66">
        <f t="shared" si="54"/>
        <v>0</v>
      </c>
      <c r="CX12" s="66">
        <f t="shared" si="54"/>
        <v>0</v>
      </c>
      <c r="CY12" s="66">
        <f t="shared" si="54"/>
        <v>0</v>
      </c>
      <c r="CZ12" s="66">
        <f t="shared" si="54"/>
        <v>0</v>
      </c>
      <c r="DA12" s="66">
        <f t="shared" si="54"/>
        <v>0</v>
      </c>
      <c r="DB12" s="66">
        <f t="shared" si="54"/>
        <v>0</v>
      </c>
      <c r="DC12" s="66">
        <f t="shared" si="54"/>
        <v>0</v>
      </c>
      <c r="DD12" s="66">
        <f t="shared" si="54"/>
        <v>0</v>
      </c>
      <c r="DE12" s="75">
        <f t="shared" si="55"/>
        <v>0</v>
      </c>
      <c r="DF12" s="66">
        <f t="shared" si="56"/>
        <v>0</v>
      </c>
      <c r="DG12" s="66">
        <f t="shared" si="56"/>
        <v>0</v>
      </c>
      <c r="DH12" s="66">
        <f t="shared" si="56"/>
        <v>0</v>
      </c>
      <c r="DI12" s="66">
        <f t="shared" si="56"/>
        <v>0</v>
      </c>
      <c r="DJ12" s="66">
        <f t="shared" si="56"/>
        <v>0</v>
      </c>
      <c r="DK12" s="66">
        <f t="shared" si="56"/>
        <v>0</v>
      </c>
      <c r="DL12" s="66">
        <f t="shared" si="56"/>
        <v>0</v>
      </c>
      <c r="DM12" s="66">
        <f t="shared" si="56"/>
        <v>0</v>
      </c>
      <c r="DN12" s="66">
        <f t="shared" si="56"/>
        <v>0</v>
      </c>
      <c r="DO12" s="66">
        <f t="shared" si="56"/>
        <v>0</v>
      </c>
      <c r="DP12" s="66">
        <f t="shared" si="56"/>
        <v>0</v>
      </c>
      <c r="DQ12" s="66">
        <f t="shared" si="56"/>
        <v>0</v>
      </c>
      <c r="DR12" s="75">
        <f t="shared" si="57"/>
        <v>0</v>
      </c>
      <c r="DS12" s="66">
        <f t="shared" si="58"/>
        <v>0</v>
      </c>
      <c r="DT12" s="66">
        <f t="shared" si="58"/>
        <v>0</v>
      </c>
      <c r="DU12" s="66">
        <f t="shared" si="58"/>
        <v>0</v>
      </c>
      <c r="DV12" s="66">
        <f t="shared" si="58"/>
        <v>0</v>
      </c>
      <c r="DW12" s="66">
        <f t="shared" si="58"/>
        <v>0</v>
      </c>
      <c r="DX12" s="66">
        <f t="shared" si="58"/>
        <v>0</v>
      </c>
      <c r="DY12" s="66">
        <f t="shared" si="58"/>
        <v>0</v>
      </c>
      <c r="DZ12" s="66">
        <f t="shared" si="58"/>
        <v>0</v>
      </c>
      <c r="EA12" s="66">
        <f t="shared" si="58"/>
        <v>0</v>
      </c>
      <c r="EB12" s="66">
        <f t="shared" si="58"/>
        <v>0</v>
      </c>
      <c r="EC12" s="66">
        <f t="shared" si="58"/>
        <v>0</v>
      </c>
      <c r="ED12" s="66">
        <f t="shared" si="58"/>
        <v>0</v>
      </c>
      <c r="EE12" s="76">
        <f t="shared" si="59"/>
        <v>0</v>
      </c>
    </row>
    <row r="13" spans="1:149" x14ac:dyDescent="0.2">
      <c r="A13" s="19" t="s">
        <v>59</v>
      </c>
      <c r="B13" s="78"/>
      <c r="D13" s="3" t="s">
        <v>61</v>
      </c>
      <c r="F13" s="66">
        <f t="shared" si="40"/>
        <v>0</v>
      </c>
      <c r="G13" s="66">
        <f t="shared" si="40"/>
        <v>0</v>
      </c>
      <c r="H13" s="66">
        <f t="shared" si="40"/>
        <v>0</v>
      </c>
      <c r="I13" s="66">
        <f t="shared" si="40"/>
        <v>0</v>
      </c>
      <c r="J13" s="66">
        <f t="shared" si="40"/>
        <v>0</v>
      </c>
      <c r="K13" s="66">
        <f t="shared" si="40"/>
        <v>0</v>
      </c>
      <c r="L13" s="66">
        <f t="shared" si="40"/>
        <v>0</v>
      </c>
      <c r="M13" s="66">
        <f t="shared" si="40"/>
        <v>0</v>
      </c>
      <c r="N13" s="66">
        <f t="shared" si="40"/>
        <v>0</v>
      </c>
      <c r="O13" s="66">
        <f t="shared" si="40"/>
        <v>0</v>
      </c>
      <c r="P13" s="66">
        <f t="shared" si="40"/>
        <v>0</v>
      </c>
      <c r="Q13" s="66">
        <f t="shared" si="40"/>
        <v>0</v>
      </c>
      <c r="R13" s="75">
        <f t="shared" si="41"/>
        <v>0</v>
      </c>
      <c r="S13" s="66">
        <f t="shared" si="42"/>
        <v>0</v>
      </c>
      <c r="T13" s="66">
        <f t="shared" si="42"/>
        <v>0</v>
      </c>
      <c r="U13" s="66">
        <f t="shared" si="42"/>
        <v>0</v>
      </c>
      <c r="V13" s="66">
        <f t="shared" si="42"/>
        <v>0</v>
      </c>
      <c r="W13" s="66">
        <f t="shared" si="42"/>
        <v>0</v>
      </c>
      <c r="X13" s="66">
        <f t="shared" si="42"/>
        <v>0</v>
      </c>
      <c r="Y13" s="66">
        <f t="shared" si="42"/>
        <v>0</v>
      </c>
      <c r="Z13" s="66">
        <f t="shared" si="42"/>
        <v>0</v>
      </c>
      <c r="AA13" s="66">
        <f t="shared" si="42"/>
        <v>0</v>
      </c>
      <c r="AB13" s="66">
        <f t="shared" si="42"/>
        <v>0</v>
      </c>
      <c r="AC13" s="66">
        <f t="shared" si="42"/>
        <v>0</v>
      </c>
      <c r="AD13" s="66">
        <f t="shared" si="42"/>
        <v>0</v>
      </c>
      <c r="AE13" s="75">
        <f t="shared" si="43"/>
        <v>0</v>
      </c>
      <c r="AF13" s="66">
        <f t="shared" si="44"/>
        <v>0</v>
      </c>
      <c r="AG13" s="66">
        <f t="shared" si="44"/>
        <v>0</v>
      </c>
      <c r="AH13" s="66">
        <f t="shared" si="44"/>
        <v>0</v>
      </c>
      <c r="AI13" s="66">
        <f t="shared" si="44"/>
        <v>0</v>
      </c>
      <c r="AJ13" s="66">
        <f t="shared" si="44"/>
        <v>0</v>
      </c>
      <c r="AK13" s="66">
        <f t="shared" si="44"/>
        <v>0</v>
      </c>
      <c r="AL13" s="66">
        <f t="shared" si="44"/>
        <v>0</v>
      </c>
      <c r="AM13" s="66">
        <f t="shared" si="44"/>
        <v>0</v>
      </c>
      <c r="AN13" s="66">
        <f t="shared" si="44"/>
        <v>0</v>
      </c>
      <c r="AO13" s="66">
        <f t="shared" si="44"/>
        <v>0</v>
      </c>
      <c r="AP13" s="66">
        <f t="shared" si="44"/>
        <v>0</v>
      </c>
      <c r="AQ13" s="66">
        <f t="shared" si="44"/>
        <v>0</v>
      </c>
      <c r="AR13" s="75">
        <f t="shared" si="45"/>
        <v>0</v>
      </c>
      <c r="AS13" s="66">
        <f t="shared" si="46"/>
        <v>0</v>
      </c>
      <c r="AT13" s="66">
        <f t="shared" si="46"/>
        <v>0</v>
      </c>
      <c r="AU13" s="66">
        <f t="shared" si="46"/>
        <v>0</v>
      </c>
      <c r="AV13" s="66">
        <f t="shared" si="46"/>
        <v>0</v>
      </c>
      <c r="AW13" s="66">
        <f t="shared" si="46"/>
        <v>0</v>
      </c>
      <c r="AX13" s="66">
        <f t="shared" si="46"/>
        <v>0</v>
      </c>
      <c r="AY13" s="66">
        <f t="shared" si="46"/>
        <v>0</v>
      </c>
      <c r="AZ13" s="66">
        <f t="shared" si="46"/>
        <v>0</v>
      </c>
      <c r="BA13" s="66">
        <f t="shared" si="46"/>
        <v>0</v>
      </c>
      <c r="BB13" s="66">
        <f t="shared" si="46"/>
        <v>0</v>
      </c>
      <c r="BC13" s="66">
        <f t="shared" si="46"/>
        <v>0</v>
      </c>
      <c r="BD13" s="66">
        <f t="shared" si="46"/>
        <v>0</v>
      </c>
      <c r="BE13" s="75">
        <f t="shared" si="47"/>
        <v>0</v>
      </c>
      <c r="BF13" s="66">
        <f t="shared" si="48"/>
        <v>0</v>
      </c>
      <c r="BG13" s="66">
        <f t="shared" si="48"/>
        <v>0</v>
      </c>
      <c r="BH13" s="66">
        <f t="shared" si="48"/>
        <v>0</v>
      </c>
      <c r="BI13" s="66">
        <f t="shared" si="48"/>
        <v>0</v>
      </c>
      <c r="BJ13" s="66">
        <f t="shared" si="48"/>
        <v>0</v>
      </c>
      <c r="BK13" s="66">
        <f t="shared" si="48"/>
        <v>0</v>
      </c>
      <c r="BL13" s="66">
        <f t="shared" si="48"/>
        <v>0</v>
      </c>
      <c r="BM13" s="66">
        <f t="shared" si="48"/>
        <v>0</v>
      </c>
      <c r="BN13" s="66">
        <f t="shared" si="48"/>
        <v>0</v>
      </c>
      <c r="BO13" s="66">
        <f t="shared" si="48"/>
        <v>0</v>
      </c>
      <c r="BP13" s="66">
        <f t="shared" si="48"/>
        <v>0</v>
      </c>
      <c r="BQ13" s="66">
        <f t="shared" si="48"/>
        <v>0</v>
      </c>
      <c r="BR13" s="75">
        <f t="shared" si="49"/>
        <v>0</v>
      </c>
      <c r="BS13" s="66">
        <f t="shared" si="50"/>
        <v>0</v>
      </c>
      <c r="BT13" s="66">
        <f t="shared" si="50"/>
        <v>0</v>
      </c>
      <c r="BU13" s="66">
        <f t="shared" si="50"/>
        <v>0</v>
      </c>
      <c r="BV13" s="66">
        <f t="shared" si="50"/>
        <v>0</v>
      </c>
      <c r="BW13" s="66">
        <f t="shared" si="50"/>
        <v>0</v>
      </c>
      <c r="BX13" s="66">
        <f t="shared" si="50"/>
        <v>0</v>
      </c>
      <c r="BY13" s="66">
        <f t="shared" si="50"/>
        <v>0</v>
      </c>
      <c r="BZ13" s="66">
        <f t="shared" si="50"/>
        <v>0</v>
      </c>
      <c r="CA13" s="66">
        <f t="shared" si="50"/>
        <v>0</v>
      </c>
      <c r="CB13" s="66">
        <f t="shared" si="50"/>
        <v>0</v>
      </c>
      <c r="CC13" s="66">
        <f t="shared" si="50"/>
        <v>0</v>
      </c>
      <c r="CD13" s="66">
        <f t="shared" si="50"/>
        <v>0</v>
      </c>
      <c r="CE13" s="75">
        <f t="shared" si="51"/>
        <v>0</v>
      </c>
      <c r="CF13" s="66">
        <f t="shared" si="52"/>
        <v>0</v>
      </c>
      <c r="CG13" s="66">
        <f t="shared" si="52"/>
        <v>0</v>
      </c>
      <c r="CH13" s="66">
        <f t="shared" si="52"/>
        <v>0</v>
      </c>
      <c r="CI13" s="66">
        <f t="shared" si="52"/>
        <v>0</v>
      </c>
      <c r="CJ13" s="66">
        <f t="shared" si="52"/>
        <v>0</v>
      </c>
      <c r="CK13" s="66">
        <f t="shared" si="52"/>
        <v>0</v>
      </c>
      <c r="CL13" s="66">
        <f t="shared" si="52"/>
        <v>0</v>
      </c>
      <c r="CM13" s="66">
        <f t="shared" si="52"/>
        <v>0</v>
      </c>
      <c r="CN13" s="66">
        <f t="shared" si="52"/>
        <v>0</v>
      </c>
      <c r="CO13" s="66">
        <f t="shared" si="52"/>
        <v>0</v>
      </c>
      <c r="CP13" s="66">
        <f t="shared" si="52"/>
        <v>0</v>
      </c>
      <c r="CQ13" s="66">
        <f t="shared" si="52"/>
        <v>0</v>
      </c>
      <c r="CR13" s="75">
        <f t="shared" si="53"/>
        <v>0</v>
      </c>
      <c r="CS13" s="66">
        <f t="shared" si="54"/>
        <v>0</v>
      </c>
      <c r="CT13" s="66">
        <f t="shared" si="54"/>
        <v>0</v>
      </c>
      <c r="CU13" s="66">
        <f t="shared" si="54"/>
        <v>0</v>
      </c>
      <c r="CV13" s="66">
        <f t="shared" si="54"/>
        <v>0</v>
      </c>
      <c r="CW13" s="66">
        <f t="shared" si="54"/>
        <v>0</v>
      </c>
      <c r="CX13" s="66">
        <f t="shared" si="54"/>
        <v>0</v>
      </c>
      <c r="CY13" s="66">
        <f t="shared" si="54"/>
        <v>0</v>
      </c>
      <c r="CZ13" s="66">
        <f t="shared" si="54"/>
        <v>0</v>
      </c>
      <c r="DA13" s="66">
        <f t="shared" si="54"/>
        <v>0</v>
      </c>
      <c r="DB13" s="66">
        <f t="shared" si="54"/>
        <v>0</v>
      </c>
      <c r="DC13" s="66">
        <f t="shared" si="54"/>
        <v>0</v>
      </c>
      <c r="DD13" s="66">
        <f t="shared" si="54"/>
        <v>0</v>
      </c>
      <c r="DE13" s="75">
        <f t="shared" si="55"/>
        <v>0</v>
      </c>
      <c r="DF13" s="66">
        <f t="shared" si="56"/>
        <v>0</v>
      </c>
      <c r="DG13" s="66">
        <f t="shared" si="56"/>
        <v>0</v>
      </c>
      <c r="DH13" s="66">
        <f t="shared" si="56"/>
        <v>0</v>
      </c>
      <c r="DI13" s="66">
        <f t="shared" si="56"/>
        <v>0</v>
      </c>
      <c r="DJ13" s="66">
        <f t="shared" si="56"/>
        <v>0</v>
      </c>
      <c r="DK13" s="66">
        <f t="shared" si="56"/>
        <v>0</v>
      </c>
      <c r="DL13" s="66">
        <f t="shared" si="56"/>
        <v>0</v>
      </c>
      <c r="DM13" s="66">
        <f t="shared" si="56"/>
        <v>0</v>
      </c>
      <c r="DN13" s="66">
        <f t="shared" si="56"/>
        <v>0</v>
      </c>
      <c r="DO13" s="66">
        <f t="shared" si="56"/>
        <v>0</v>
      </c>
      <c r="DP13" s="66">
        <f t="shared" si="56"/>
        <v>0</v>
      </c>
      <c r="DQ13" s="66">
        <f t="shared" si="56"/>
        <v>0</v>
      </c>
      <c r="DR13" s="75">
        <f t="shared" si="57"/>
        <v>0</v>
      </c>
      <c r="DS13" s="66">
        <f t="shared" si="58"/>
        <v>0</v>
      </c>
      <c r="DT13" s="66">
        <f t="shared" si="58"/>
        <v>0</v>
      </c>
      <c r="DU13" s="66">
        <f t="shared" si="58"/>
        <v>0</v>
      </c>
      <c r="DV13" s="66">
        <f t="shared" si="58"/>
        <v>0</v>
      </c>
      <c r="DW13" s="66">
        <f t="shared" si="58"/>
        <v>0</v>
      </c>
      <c r="DX13" s="66">
        <f t="shared" si="58"/>
        <v>0</v>
      </c>
      <c r="DY13" s="66">
        <f t="shared" si="58"/>
        <v>0</v>
      </c>
      <c r="DZ13" s="66">
        <f t="shared" si="58"/>
        <v>0</v>
      </c>
      <c r="EA13" s="66">
        <f t="shared" si="58"/>
        <v>0</v>
      </c>
      <c r="EB13" s="66">
        <f t="shared" si="58"/>
        <v>0</v>
      </c>
      <c r="EC13" s="66">
        <f t="shared" si="58"/>
        <v>0</v>
      </c>
      <c r="ED13" s="66">
        <f t="shared" si="58"/>
        <v>0</v>
      </c>
      <c r="EE13" s="76">
        <f t="shared" si="59"/>
        <v>0</v>
      </c>
    </row>
    <row r="14" spans="1:149" x14ac:dyDescent="0.2">
      <c r="A14" s="2"/>
      <c r="D14" s="3" t="s">
        <v>63</v>
      </c>
      <c r="F14" s="66">
        <f t="shared" si="40"/>
        <v>0</v>
      </c>
      <c r="G14" s="66">
        <f t="shared" si="40"/>
        <v>0</v>
      </c>
      <c r="H14" s="66">
        <f t="shared" si="40"/>
        <v>0</v>
      </c>
      <c r="I14" s="66">
        <f t="shared" si="40"/>
        <v>0</v>
      </c>
      <c r="J14" s="66">
        <f t="shared" si="40"/>
        <v>0</v>
      </c>
      <c r="K14" s="66">
        <f t="shared" si="40"/>
        <v>0</v>
      </c>
      <c r="L14" s="66">
        <f t="shared" si="40"/>
        <v>0</v>
      </c>
      <c r="M14" s="66">
        <f t="shared" si="40"/>
        <v>0</v>
      </c>
      <c r="N14" s="66">
        <f t="shared" si="40"/>
        <v>0</v>
      </c>
      <c r="O14" s="66">
        <f t="shared" si="40"/>
        <v>0</v>
      </c>
      <c r="P14" s="66">
        <f t="shared" si="40"/>
        <v>0</v>
      </c>
      <c r="Q14" s="66">
        <f t="shared" si="40"/>
        <v>0</v>
      </c>
      <c r="R14" s="75">
        <f t="shared" si="41"/>
        <v>0</v>
      </c>
      <c r="S14" s="66">
        <f t="shared" si="42"/>
        <v>0</v>
      </c>
      <c r="T14" s="66">
        <f t="shared" si="42"/>
        <v>0</v>
      </c>
      <c r="U14" s="66">
        <f t="shared" si="42"/>
        <v>0</v>
      </c>
      <c r="V14" s="66">
        <f t="shared" si="42"/>
        <v>0</v>
      </c>
      <c r="W14" s="66">
        <f t="shared" si="42"/>
        <v>0</v>
      </c>
      <c r="X14" s="66">
        <f t="shared" si="42"/>
        <v>0</v>
      </c>
      <c r="Y14" s="66">
        <f t="shared" si="42"/>
        <v>0</v>
      </c>
      <c r="Z14" s="66">
        <f t="shared" si="42"/>
        <v>0</v>
      </c>
      <c r="AA14" s="66">
        <f t="shared" si="42"/>
        <v>0</v>
      </c>
      <c r="AB14" s="66">
        <f t="shared" si="42"/>
        <v>0</v>
      </c>
      <c r="AC14" s="66">
        <f t="shared" si="42"/>
        <v>0</v>
      </c>
      <c r="AD14" s="66">
        <f t="shared" si="42"/>
        <v>0</v>
      </c>
      <c r="AE14" s="75">
        <f t="shared" si="43"/>
        <v>0</v>
      </c>
      <c r="AF14" s="66">
        <f t="shared" si="44"/>
        <v>0</v>
      </c>
      <c r="AG14" s="66">
        <f t="shared" si="44"/>
        <v>0</v>
      </c>
      <c r="AH14" s="66">
        <f t="shared" si="44"/>
        <v>0</v>
      </c>
      <c r="AI14" s="66">
        <f t="shared" si="44"/>
        <v>0</v>
      </c>
      <c r="AJ14" s="66">
        <f t="shared" si="44"/>
        <v>0</v>
      </c>
      <c r="AK14" s="66">
        <f t="shared" si="44"/>
        <v>0</v>
      </c>
      <c r="AL14" s="66">
        <f t="shared" si="44"/>
        <v>0</v>
      </c>
      <c r="AM14" s="66">
        <f t="shared" si="44"/>
        <v>0</v>
      </c>
      <c r="AN14" s="66">
        <f t="shared" si="44"/>
        <v>0</v>
      </c>
      <c r="AO14" s="66">
        <f t="shared" si="44"/>
        <v>0</v>
      </c>
      <c r="AP14" s="66">
        <f t="shared" si="44"/>
        <v>0</v>
      </c>
      <c r="AQ14" s="66">
        <f t="shared" si="44"/>
        <v>0</v>
      </c>
      <c r="AR14" s="75">
        <f t="shared" si="45"/>
        <v>0</v>
      </c>
      <c r="AS14" s="66">
        <f t="shared" si="46"/>
        <v>0</v>
      </c>
      <c r="AT14" s="66">
        <f t="shared" si="46"/>
        <v>0</v>
      </c>
      <c r="AU14" s="66">
        <f t="shared" si="46"/>
        <v>0</v>
      </c>
      <c r="AV14" s="66">
        <f t="shared" si="46"/>
        <v>0</v>
      </c>
      <c r="AW14" s="66">
        <f t="shared" si="46"/>
        <v>0</v>
      </c>
      <c r="AX14" s="66">
        <f t="shared" si="46"/>
        <v>0</v>
      </c>
      <c r="AY14" s="66">
        <f t="shared" si="46"/>
        <v>0</v>
      </c>
      <c r="AZ14" s="66">
        <f t="shared" si="46"/>
        <v>0</v>
      </c>
      <c r="BA14" s="66">
        <f t="shared" si="46"/>
        <v>0</v>
      </c>
      <c r="BB14" s="66">
        <f t="shared" si="46"/>
        <v>0</v>
      </c>
      <c r="BC14" s="66">
        <f t="shared" si="46"/>
        <v>0</v>
      </c>
      <c r="BD14" s="66">
        <f t="shared" si="46"/>
        <v>0</v>
      </c>
      <c r="BE14" s="75">
        <f t="shared" si="47"/>
        <v>0</v>
      </c>
      <c r="BF14" s="66">
        <f t="shared" si="48"/>
        <v>0</v>
      </c>
      <c r="BG14" s="66">
        <f t="shared" si="48"/>
        <v>0</v>
      </c>
      <c r="BH14" s="66">
        <f t="shared" si="48"/>
        <v>0</v>
      </c>
      <c r="BI14" s="66">
        <f t="shared" si="48"/>
        <v>0</v>
      </c>
      <c r="BJ14" s="66">
        <f t="shared" si="48"/>
        <v>0</v>
      </c>
      <c r="BK14" s="66">
        <f t="shared" si="48"/>
        <v>0</v>
      </c>
      <c r="BL14" s="66">
        <f t="shared" si="48"/>
        <v>0</v>
      </c>
      <c r="BM14" s="66">
        <f t="shared" si="48"/>
        <v>0</v>
      </c>
      <c r="BN14" s="66">
        <f t="shared" si="48"/>
        <v>0</v>
      </c>
      <c r="BO14" s="66">
        <f t="shared" si="48"/>
        <v>0</v>
      </c>
      <c r="BP14" s="66">
        <f t="shared" si="48"/>
        <v>0</v>
      </c>
      <c r="BQ14" s="66">
        <f t="shared" si="48"/>
        <v>0</v>
      </c>
      <c r="BR14" s="75">
        <f t="shared" si="49"/>
        <v>0</v>
      </c>
      <c r="BS14" s="66">
        <f t="shared" si="50"/>
        <v>0</v>
      </c>
      <c r="BT14" s="66">
        <f t="shared" si="50"/>
        <v>0</v>
      </c>
      <c r="BU14" s="66">
        <f t="shared" si="50"/>
        <v>0</v>
      </c>
      <c r="BV14" s="66">
        <f t="shared" si="50"/>
        <v>0</v>
      </c>
      <c r="BW14" s="66">
        <f t="shared" si="50"/>
        <v>0</v>
      </c>
      <c r="BX14" s="66">
        <f t="shared" si="50"/>
        <v>0</v>
      </c>
      <c r="BY14" s="66">
        <f t="shared" si="50"/>
        <v>0</v>
      </c>
      <c r="BZ14" s="66">
        <f t="shared" si="50"/>
        <v>0</v>
      </c>
      <c r="CA14" s="66">
        <f t="shared" si="50"/>
        <v>0</v>
      </c>
      <c r="CB14" s="66">
        <f t="shared" si="50"/>
        <v>0</v>
      </c>
      <c r="CC14" s="66">
        <f t="shared" si="50"/>
        <v>0</v>
      </c>
      <c r="CD14" s="66">
        <f t="shared" si="50"/>
        <v>0</v>
      </c>
      <c r="CE14" s="75">
        <f t="shared" si="51"/>
        <v>0</v>
      </c>
      <c r="CF14" s="66">
        <f t="shared" si="52"/>
        <v>0</v>
      </c>
      <c r="CG14" s="66">
        <f t="shared" si="52"/>
        <v>0</v>
      </c>
      <c r="CH14" s="66">
        <f t="shared" si="52"/>
        <v>0</v>
      </c>
      <c r="CI14" s="66">
        <f t="shared" si="52"/>
        <v>0</v>
      </c>
      <c r="CJ14" s="66">
        <f t="shared" si="52"/>
        <v>0</v>
      </c>
      <c r="CK14" s="66">
        <f t="shared" si="52"/>
        <v>0</v>
      </c>
      <c r="CL14" s="66">
        <f t="shared" si="52"/>
        <v>0</v>
      </c>
      <c r="CM14" s="66">
        <f t="shared" si="52"/>
        <v>0</v>
      </c>
      <c r="CN14" s="66">
        <f t="shared" si="52"/>
        <v>0</v>
      </c>
      <c r="CO14" s="66">
        <f t="shared" si="52"/>
        <v>0</v>
      </c>
      <c r="CP14" s="66">
        <f t="shared" si="52"/>
        <v>0</v>
      </c>
      <c r="CQ14" s="66">
        <f t="shared" si="52"/>
        <v>0</v>
      </c>
      <c r="CR14" s="75">
        <f t="shared" si="53"/>
        <v>0</v>
      </c>
      <c r="CS14" s="66">
        <f t="shared" si="54"/>
        <v>0</v>
      </c>
      <c r="CT14" s="66">
        <f t="shared" si="54"/>
        <v>0</v>
      </c>
      <c r="CU14" s="66">
        <f t="shared" si="54"/>
        <v>0</v>
      </c>
      <c r="CV14" s="66">
        <f t="shared" si="54"/>
        <v>0</v>
      </c>
      <c r="CW14" s="66">
        <f t="shared" si="54"/>
        <v>0</v>
      </c>
      <c r="CX14" s="66">
        <f t="shared" si="54"/>
        <v>0</v>
      </c>
      <c r="CY14" s="66">
        <f t="shared" si="54"/>
        <v>0</v>
      </c>
      <c r="CZ14" s="66">
        <f t="shared" si="54"/>
        <v>0</v>
      </c>
      <c r="DA14" s="66">
        <f t="shared" si="54"/>
        <v>0</v>
      </c>
      <c r="DB14" s="66">
        <f t="shared" si="54"/>
        <v>0</v>
      </c>
      <c r="DC14" s="66">
        <f t="shared" si="54"/>
        <v>0</v>
      </c>
      <c r="DD14" s="66">
        <f t="shared" si="54"/>
        <v>0</v>
      </c>
      <c r="DE14" s="75">
        <f t="shared" si="55"/>
        <v>0</v>
      </c>
      <c r="DF14" s="66">
        <f t="shared" si="56"/>
        <v>0</v>
      </c>
      <c r="DG14" s="66">
        <f t="shared" si="56"/>
        <v>0</v>
      </c>
      <c r="DH14" s="66">
        <f t="shared" si="56"/>
        <v>0</v>
      </c>
      <c r="DI14" s="66">
        <f t="shared" si="56"/>
        <v>0</v>
      </c>
      <c r="DJ14" s="66">
        <f t="shared" si="56"/>
        <v>0</v>
      </c>
      <c r="DK14" s="66">
        <f t="shared" si="56"/>
        <v>0</v>
      </c>
      <c r="DL14" s="66">
        <f t="shared" si="56"/>
        <v>0</v>
      </c>
      <c r="DM14" s="66">
        <f t="shared" si="56"/>
        <v>0</v>
      </c>
      <c r="DN14" s="66">
        <f t="shared" si="56"/>
        <v>0</v>
      </c>
      <c r="DO14" s="66">
        <f t="shared" si="56"/>
        <v>0</v>
      </c>
      <c r="DP14" s="66">
        <f t="shared" si="56"/>
        <v>0</v>
      </c>
      <c r="DQ14" s="66">
        <f t="shared" si="56"/>
        <v>0</v>
      </c>
      <c r="DR14" s="75">
        <f t="shared" si="57"/>
        <v>0</v>
      </c>
      <c r="DS14" s="66">
        <f t="shared" si="58"/>
        <v>0</v>
      </c>
      <c r="DT14" s="66">
        <f t="shared" si="58"/>
        <v>0</v>
      </c>
      <c r="DU14" s="66">
        <f t="shared" si="58"/>
        <v>0</v>
      </c>
      <c r="DV14" s="66">
        <f t="shared" si="58"/>
        <v>0</v>
      </c>
      <c r="DW14" s="66">
        <f t="shared" si="58"/>
        <v>0</v>
      </c>
      <c r="DX14" s="66">
        <f t="shared" si="58"/>
        <v>0</v>
      </c>
      <c r="DY14" s="66">
        <f t="shared" si="58"/>
        <v>0</v>
      </c>
      <c r="DZ14" s="66">
        <f t="shared" si="58"/>
        <v>0</v>
      </c>
      <c r="EA14" s="66">
        <f t="shared" si="58"/>
        <v>0</v>
      </c>
      <c r="EB14" s="66">
        <f t="shared" si="58"/>
        <v>0</v>
      </c>
      <c r="EC14" s="66">
        <f t="shared" si="58"/>
        <v>0</v>
      </c>
      <c r="ED14" s="66">
        <f t="shared" si="58"/>
        <v>0</v>
      </c>
      <c r="EE14" s="76">
        <f t="shared" si="59"/>
        <v>0</v>
      </c>
    </row>
    <row r="15" spans="1:149" x14ac:dyDescent="0.2">
      <c r="A15" s="2" t="s">
        <v>62</v>
      </c>
      <c r="B15" s="66">
        <f>SUM(B9:B14)</f>
        <v>0</v>
      </c>
      <c r="D15" s="3" t="s">
        <v>65</v>
      </c>
      <c r="F15" s="66">
        <f t="shared" si="40"/>
        <v>0</v>
      </c>
      <c r="G15" s="66">
        <f t="shared" si="40"/>
        <v>0</v>
      </c>
      <c r="H15" s="66">
        <f t="shared" si="40"/>
        <v>0</v>
      </c>
      <c r="I15" s="66">
        <f t="shared" si="40"/>
        <v>0</v>
      </c>
      <c r="J15" s="66">
        <f t="shared" si="40"/>
        <v>0</v>
      </c>
      <c r="K15" s="66">
        <f t="shared" si="40"/>
        <v>0</v>
      </c>
      <c r="L15" s="66">
        <f t="shared" si="40"/>
        <v>0</v>
      </c>
      <c r="M15" s="66">
        <f t="shared" si="40"/>
        <v>0</v>
      </c>
      <c r="N15" s="66">
        <f t="shared" si="40"/>
        <v>0</v>
      </c>
      <c r="O15" s="66">
        <f t="shared" si="40"/>
        <v>0</v>
      </c>
      <c r="P15" s="66">
        <f t="shared" si="40"/>
        <v>0</v>
      </c>
      <c r="Q15" s="66">
        <f t="shared" si="40"/>
        <v>0</v>
      </c>
      <c r="R15" s="75">
        <f t="shared" si="41"/>
        <v>0</v>
      </c>
      <c r="S15" s="66">
        <f t="shared" si="42"/>
        <v>0</v>
      </c>
      <c r="T15" s="66">
        <f t="shared" si="42"/>
        <v>0</v>
      </c>
      <c r="U15" s="66">
        <f t="shared" si="42"/>
        <v>0</v>
      </c>
      <c r="V15" s="66">
        <f t="shared" si="42"/>
        <v>0</v>
      </c>
      <c r="W15" s="66">
        <f t="shared" si="42"/>
        <v>0</v>
      </c>
      <c r="X15" s="66">
        <f t="shared" si="42"/>
        <v>0</v>
      </c>
      <c r="Y15" s="66">
        <f t="shared" si="42"/>
        <v>0</v>
      </c>
      <c r="Z15" s="66">
        <f t="shared" si="42"/>
        <v>0</v>
      </c>
      <c r="AA15" s="66">
        <f t="shared" si="42"/>
        <v>0</v>
      </c>
      <c r="AB15" s="66">
        <f t="shared" si="42"/>
        <v>0</v>
      </c>
      <c r="AC15" s="66">
        <f t="shared" si="42"/>
        <v>0</v>
      </c>
      <c r="AD15" s="66">
        <f t="shared" si="42"/>
        <v>0</v>
      </c>
      <c r="AE15" s="75">
        <f t="shared" si="43"/>
        <v>0</v>
      </c>
      <c r="AF15" s="66">
        <f t="shared" si="44"/>
        <v>0</v>
      </c>
      <c r="AG15" s="66">
        <f t="shared" si="44"/>
        <v>0</v>
      </c>
      <c r="AH15" s="66">
        <f t="shared" si="44"/>
        <v>0</v>
      </c>
      <c r="AI15" s="66">
        <f t="shared" si="44"/>
        <v>0</v>
      </c>
      <c r="AJ15" s="66">
        <f t="shared" si="44"/>
        <v>0</v>
      </c>
      <c r="AK15" s="66">
        <f t="shared" si="44"/>
        <v>0</v>
      </c>
      <c r="AL15" s="66">
        <f t="shared" si="44"/>
        <v>0</v>
      </c>
      <c r="AM15" s="66">
        <f t="shared" si="44"/>
        <v>0</v>
      </c>
      <c r="AN15" s="66">
        <f t="shared" si="44"/>
        <v>0</v>
      </c>
      <c r="AO15" s="66">
        <f t="shared" si="44"/>
        <v>0</v>
      </c>
      <c r="AP15" s="66">
        <f t="shared" si="44"/>
        <v>0</v>
      </c>
      <c r="AQ15" s="66">
        <f t="shared" si="44"/>
        <v>0</v>
      </c>
      <c r="AR15" s="75">
        <f t="shared" si="45"/>
        <v>0</v>
      </c>
      <c r="AS15" s="66">
        <f t="shared" si="46"/>
        <v>0</v>
      </c>
      <c r="AT15" s="66">
        <f t="shared" si="46"/>
        <v>0</v>
      </c>
      <c r="AU15" s="66">
        <f t="shared" si="46"/>
        <v>0</v>
      </c>
      <c r="AV15" s="66">
        <f t="shared" si="46"/>
        <v>0</v>
      </c>
      <c r="AW15" s="66">
        <f t="shared" si="46"/>
        <v>0</v>
      </c>
      <c r="AX15" s="66">
        <f t="shared" si="46"/>
        <v>0</v>
      </c>
      <c r="AY15" s="66">
        <f t="shared" si="46"/>
        <v>0</v>
      </c>
      <c r="AZ15" s="66">
        <f t="shared" si="46"/>
        <v>0</v>
      </c>
      <c r="BA15" s="66">
        <f t="shared" si="46"/>
        <v>0</v>
      </c>
      <c r="BB15" s="66">
        <f t="shared" si="46"/>
        <v>0</v>
      </c>
      <c r="BC15" s="66">
        <f t="shared" si="46"/>
        <v>0</v>
      </c>
      <c r="BD15" s="66">
        <f t="shared" si="46"/>
        <v>0</v>
      </c>
      <c r="BE15" s="75">
        <f t="shared" si="47"/>
        <v>0</v>
      </c>
      <c r="BF15" s="66">
        <f t="shared" si="48"/>
        <v>0</v>
      </c>
      <c r="BG15" s="66">
        <f t="shared" si="48"/>
        <v>0</v>
      </c>
      <c r="BH15" s="66">
        <f t="shared" si="48"/>
        <v>0</v>
      </c>
      <c r="BI15" s="66">
        <f t="shared" si="48"/>
        <v>0</v>
      </c>
      <c r="BJ15" s="66">
        <f t="shared" si="48"/>
        <v>0</v>
      </c>
      <c r="BK15" s="66">
        <f t="shared" si="48"/>
        <v>0</v>
      </c>
      <c r="BL15" s="66">
        <f t="shared" si="48"/>
        <v>0</v>
      </c>
      <c r="BM15" s="66">
        <f t="shared" si="48"/>
        <v>0</v>
      </c>
      <c r="BN15" s="66">
        <f t="shared" si="48"/>
        <v>0</v>
      </c>
      <c r="BO15" s="66">
        <f t="shared" si="48"/>
        <v>0</v>
      </c>
      <c r="BP15" s="66">
        <f t="shared" si="48"/>
        <v>0</v>
      </c>
      <c r="BQ15" s="66">
        <f t="shared" si="48"/>
        <v>0</v>
      </c>
      <c r="BR15" s="75">
        <f t="shared" si="49"/>
        <v>0</v>
      </c>
      <c r="BS15" s="66">
        <f t="shared" si="50"/>
        <v>0</v>
      </c>
      <c r="BT15" s="66">
        <f t="shared" si="50"/>
        <v>0</v>
      </c>
      <c r="BU15" s="66">
        <f t="shared" si="50"/>
        <v>0</v>
      </c>
      <c r="BV15" s="66">
        <f t="shared" si="50"/>
        <v>0</v>
      </c>
      <c r="BW15" s="66">
        <f t="shared" si="50"/>
        <v>0</v>
      </c>
      <c r="BX15" s="66">
        <f t="shared" si="50"/>
        <v>0</v>
      </c>
      <c r="BY15" s="66">
        <f t="shared" si="50"/>
        <v>0</v>
      </c>
      <c r="BZ15" s="66">
        <f t="shared" si="50"/>
        <v>0</v>
      </c>
      <c r="CA15" s="66">
        <f t="shared" si="50"/>
        <v>0</v>
      </c>
      <c r="CB15" s="66">
        <f t="shared" si="50"/>
        <v>0</v>
      </c>
      <c r="CC15" s="66">
        <f t="shared" si="50"/>
        <v>0</v>
      </c>
      <c r="CD15" s="66">
        <f t="shared" si="50"/>
        <v>0</v>
      </c>
      <c r="CE15" s="75">
        <f t="shared" si="51"/>
        <v>0</v>
      </c>
      <c r="CF15" s="66">
        <f t="shared" si="52"/>
        <v>0</v>
      </c>
      <c r="CG15" s="66">
        <f t="shared" si="52"/>
        <v>0</v>
      </c>
      <c r="CH15" s="66">
        <f t="shared" si="52"/>
        <v>0</v>
      </c>
      <c r="CI15" s="66">
        <f t="shared" si="52"/>
        <v>0</v>
      </c>
      <c r="CJ15" s="66">
        <f t="shared" si="52"/>
        <v>0</v>
      </c>
      <c r="CK15" s="66">
        <f t="shared" si="52"/>
        <v>0</v>
      </c>
      <c r="CL15" s="66">
        <f t="shared" si="52"/>
        <v>0</v>
      </c>
      <c r="CM15" s="66">
        <f t="shared" si="52"/>
        <v>0</v>
      </c>
      <c r="CN15" s="66">
        <f t="shared" si="52"/>
        <v>0</v>
      </c>
      <c r="CO15" s="66">
        <f t="shared" si="52"/>
        <v>0</v>
      </c>
      <c r="CP15" s="66">
        <f t="shared" si="52"/>
        <v>0</v>
      </c>
      <c r="CQ15" s="66">
        <f t="shared" si="52"/>
        <v>0</v>
      </c>
      <c r="CR15" s="75">
        <f t="shared" si="53"/>
        <v>0</v>
      </c>
      <c r="CS15" s="66">
        <f t="shared" si="54"/>
        <v>0</v>
      </c>
      <c r="CT15" s="66">
        <f t="shared" si="54"/>
        <v>0</v>
      </c>
      <c r="CU15" s="66">
        <f t="shared" si="54"/>
        <v>0</v>
      </c>
      <c r="CV15" s="66">
        <f t="shared" si="54"/>
        <v>0</v>
      </c>
      <c r="CW15" s="66">
        <f t="shared" si="54"/>
        <v>0</v>
      </c>
      <c r="CX15" s="66">
        <f t="shared" si="54"/>
        <v>0</v>
      </c>
      <c r="CY15" s="66">
        <f t="shared" si="54"/>
        <v>0</v>
      </c>
      <c r="CZ15" s="66">
        <f t="shared" si="54"/>
        <v>0</v>
      </c>
      <c r="DA15" s="66">
        <f t="shared" si="54"/>
        <v>0</v>
      </c>
      <c r="DB15" s="66">
        <f t="shared" si="54"/>
        <v>0</v>
      </c>
      <c r="DC15" s="66">
        <f t="shared" si="54"/>
        <v>0</v>
      </c>
      <c r="DD15" s="66">
        <f t="shared" si="54"/>
        <v>0</v>
      </c>
      <c r="DE15" s="75">
        <f t="shared" si="55"/>
        <v>0</v>
      </c>
      <c r="DF15" s="66">
        <f t="shared" si="56"/>
        <v>0</v>
      </c>
      <c r="DG15" s="66">
        <f t="shared" si="56"/>
        <v>0</v>
      </c>
      <c r="DH15" s="66">
        <f t="shared" si="56"/>
        <v>0</v>
      </c>
      <c r="DI15" s="66">
        <f t="shared" si="56"/>
        <v>0</v>
      </c>
      <c r="DJ15" s="66">
        <f t="shared" si="56"/>
        <v>0</v>
      </c>
      <c r="DK15" s="66">
        <f t="shared" si="56"/>
        <v>0</v>
      </c>
      <c r="DL15" s="66">
        <f t="shared" si="56"/>
        <v>0</v>
      </c>
      <c r="DM15" s="66">
        <f t="shared" si="56"/>
        <v>0</v>
      </c>
      <c r="DN15" s="66">
        <f t="shared" si="56"/>
        <v>0</v>
      </c>
      <c r="DO15" s="66">
        <f t="shared" si="56"/>
        <v>0</v>
      </c>
      <c r="DP15" s="66">
        <f t="shared" si="56"/>
        <v>0</v>
      </c>
      <c r="DQ15" s="66">
        <f t="shared" si="56"/>
        <v>0</v>
      </c>
      <c r="DR15" s="75">
        <f t="shared" si="57"/>
        <v>0</v>
      </c>
      <c r="DS15" s="66">
        <f t="shared" si="58"/>
        <v>0</v>
      </c>
      <c r="DT15" s="66">
        <f t="shared" si="58"/>
        <v>0</v>
      </c>
      <c r="DU15" s="66">
        <f t="shared" si="58"/>
        <v>0</v>
      </c>
      <c r="DV15" s="66">
        <f t="shared" si="58"/>
        <v>0</v>
      </c>
      <c r="DW15" s="66">
        <f t="shared" si="58"/>
        <v>0</v>
      </c>
      <c r="DX15" s="66">
        <f t="shared" si="58"/>
        <v>0</v>
      </c>
      <c r="DY15" s="66">
        <f t="shared" si="58"/>
        <v>0</v>
      </c>
      <c r="DZ15" s="66">
        <f t="shared" si="58"/>
        <v>0</v>
      </c>
      <c r="EA15" s="66">
        <f t="shared" si="58"/>
        <v>0</v>
      </c>
      <c r="EB15" s="66">
        <f t="shared" si="58"/>
        <v>0</v>
      </c>
      <c r="EC15" s="66">
        <f t="shared" si="58"/>
        <v>0</v>
      </c>
      <c r="ED15" s="66">
        <f t="shared" si="58"/>
        <v>0</v>
      </c>
      <c r="EE15" s="76">
        <f t="shared" si="59"/>
        <v>0</v>
      </c>
    </row>
    <row r="16" spans="1:149" x14ac:dyDescent="0.2">
      <c r="A16" s="2" t="s">
        <v>64</v>
      </c>
      <c r="B16" s="66">
        <f>B15-B38-B47</f>
        <v>0</v>
      </c>
      <c r="D16" s="3" t="s">
        <v>66</v>
      </c>
      <c r="F16" s="66">
        <f t="shared" si="40"/>
        <v>0</v>
      </c>
      <c r="G16" s="66">
        <f t="shared" si="40"/>
        <v>0</v>
      </c>
      <c r="H16" s="66">
        <f t="shared" si="40"/>
        <v>0</v>
      </c>
      <c r="I16" s="66">
        <f t="shared" si="40"/>
        <v>0</v>
      </c>
      <c r="J16" s="66">
        <f t="shared" si="40"/>
        <v>0</v>
      </c>
      <c r="K16" s="66">
        <f t="shared" si="40"/>
        <v>0</v>
      </c>
      <c r="L16" s="66">
        <f t="shared" si="40"/>
        <v>0</v>
      </c>
      <c r="M16" s="66">
        <f t="shared" si="40"/>
        <v>0</v>
      </c>
      <c r="N16" s="66">
        <f t="shared" si="40"/>
        <v>0</v>
      </c>
      <c r="O16" s="66">
        <f t="shared" si="40"/>
        <v>0</v>
      </c>
      <c r="P16" s="66">
        <f t="shared" si="40"/>
        <v>0</v>
      </c>
      <c r="Q16" s="66">
        <f t="shared" si="40"/>
        <v>0</v>
      </c>
      <c r="R16" s="75">
        <f t="shared" si="41"/>
        <v>0</v>
      </c>
      <c r="S16" s="66">
        <f t="shared" si="42"/>
        <v>0</v>
      </c>
      <c r="T16" s="66">
        <f t="shared" si="42"/>
        <v>0</v>
      </c>
      <c r="U16" s="66">
        <f t="shared" si="42"/>
        <v>0</v>
      </c>
      <c r="V16" s="66">
        <f t="shared" si="42"/>
        <v>0</v>
      </c>
      <c r="W16" s="66">
        <f t="shared" si="42"/>
        <v>0</v>
      </c>
      <c r="X16" s="66">
        <f t="shared" si="42"/>
        <v>0</v>
      </c>
      <c r="Y16" s="66">
        <f t="shared" si="42"/>
        <v>0</v>
      </c>
      <c r="Z16" s="66">
        <f t="shared" si="42"/>
        <v>0</v>
      </c>
      <c r="AA16" s="66">
        <f t="shared" si="42"/>
        <v>0</v>
      </c>
      <c r="AB16" s="66">
        <f t="shared" si="42"/>
        <v>0</v>
      </c>
      <c r="AC16" s="66">
        <f t="shared" si="42"/>
        <v>0</v>
      </c>
      <c r="AD16" s="66">
        <f t="shared" si="42"/>
        <v>0</v>
      </c>
      <c r="AE16" s="75">
        <f t="shared" si="43"/>
        <v>0</v>
      </c>
      <c r="AF16" s="66">
        <f t="shared" si="44"/>
        <v>0</v>
      </c>
      <c r="AG16" s="66">
        <f t="shared" si="44"/>
        <v>0</v>
      </c>
      <c r="AH16" s="66">
        <f t="shared" si="44"/>
        <v>0</v>
      </c>
      <c r="AI16" s="66">
        <f t="shared" si="44"/>
        <v>0</v>
      </c>
      <c r="AJ16" s="66">
        <f t="shared" si="44"/>
        <v>0</v>
      </c>
      <c r="AK16" s="66">
        <f t="shared" si="44"/>
        <v>0</v>
      </c>
      <c r="AL16" s="66">
        <f t="shared" si="44"/>
        <v>0</v>
      </c>
      <c r="AM16" s="66">
        <f t="shared" si="44"/>
        <v>0</v>
      </c>
      <c r="AN16" s="66">
        <f t="shared" si="44"/>
        <v>0</v>
      </c>
      <c r="AO16" s="66">
        <f t="shared" si="44"/>
        <v>0</v>
      </c>
      <c r="AP16" s="66">
        <f t="shared" si="44"/>
        <v>0</v>
      </c>
      <c r="AQ16" s="66">
        <f t="shared" si="44"/>
        <v>0</v>
      </c>
      <c r="AR16" s="75">
        <f t="shared" si="45"/>
        <v>0</v>
      </c>
      <c r="AS16" s="66">
        <f t="shared" si="46"/>
        <v>0</v>
      </c>
      <c r="AT16" s="66">
        <f t="shared" si="46"/>
        <v>0</v>
      </c>
      <c r="AU16" s="66">
        <f t="shared" si="46"/>
        <v>0</v>
      </c>
      <c r="AV16" s="66">
        <f t="shared" si="46"/>
        <v>0</v>
      </c>
      <c r="AW16" s="66">
        <f t="shared" si="46"/>
        <v>0</v>
      </c>
      <c r="AX16" s="66">
        <f t="shared" si="46"/>
        <v>0</v>
      </c>
      <c r="AY16" s="66">
        <f t="shared" si="46"/>
        <v>0</v>
      </c>
      <c r="AZ16" s="66">
        <f t="shared" si="46"/>
        <v>0</v>
      </c>
      <c r="BA16" s="66">
        <f t="shared" si="46"/>
        <v>0</v>
      </c>
      <c r="BB16" s="66">
        <f t="shared" si="46"/>
        <v>0</v>
      </c>
      <c r="BC16" s="66">
        <f t="shared" si="46"/>
        <v>0</v>
      </c>
      <c r="BD16" s="66">
        <f t="shared" si="46"/>
        <v>0</v>
      </c>
      <c r="BE16" s="75">
        <f t="shared" si="47"/>
        <v>0</v>
      </c>
      <c r="BF16" s="66">
        <f t="shared" si="48"/>
        <v>0</v>
      </c>
      <c r="BG16" s="66">
        <f t="shared" si="48"/>
        <v>0</v>
      </c>
      <c r="BH16" s="66">
        <f t="shared" si="48"/>
        <v>0</v>
      </c>
      <c r="BI16" s="66">
        <f t="shared" si="48"/>
        <v>0</v>
      </c>
      <c r="BJ16" s="66">
        <f t="shared" si="48"/>
        <v>0</v>
      </c>
      <c r="BK16" s="66">
        <f t="shared" si="48"/>
        <v>0</v>
      </c>
      <c r="BL16" s="66">
        <f t="shared" si="48"/>
        <v>0</v>
      </c>
      <c r="BM16" s="66">
        <f t="shared" si="48"/>
        <v>0</v>
      </c>
      <c r="BN16" s="66">
        <f t="shared" si="48"/>
        <v>0</v>
      </c>
      <c r="BO16" s="66">
        <f t="shared" si="48"/>
        <v>0</v>
      </c>
      <c r="BP16" s="66">
        <f t="shared" si="48"/>
        <v>0</v>
      </c>
      <c r="BQ16" s="66">
        <f t="shared" si="48"/>
        <v>0</v>
      </c>
      <c r="BR16" s="75">
        <f t="shared" si="49"/>
        <v>0</v>
      </c>
      <c r="BS16" s="66">
        <f t="shared" si="50"/>
        <v>0</v>
      </c>
      <c r="BT16" s="66">
        <f t="shared" si="50"/>
        <v>0</v>
      </c>
      <c r="BU16" s="66">
        <f t="shared" si="50"/>
        <v>0</v>
      </c>
      <c r="BV16" s="66">
        <f t="shared" si="50"/>
        <v>0</v>
      </c>
      <c r="BW16" s="66">
        <f t="shared" si="50"/>
        <v>0</v>
      </c>
      <c r="BX16" s="66">
        <f t="shared" si="50"/>
        <v>0</v>
      </c>
      <c r="BY16" s="66">
        <f t="shared" si="50"/>
        <v>0</v>
      </c>
      <c r="BZ16" s="66">
        <f t="shared" si="50"/>
        <v>0</v>
      </c>
      <c r="CA16" s="66">
        <f t="shared" si="50"/>
        <v>0</v>
      </c>
      <c r="CB16" s="66">
        <f t="shared" si="50"/>
        <v>0</v>
      </c>
      <c r="CC16" s="66">
        <f t="shared" si="50"/>
        <v>0</v>
      </c>
      <c r="CD16" s="66">
        <f t="shared" si="50"/>
        <v>0</v>
      </c>
      <c r="CE16" s="75">
        <f t="shared" si="51"/>
        <v>0</v>
      </c>
      <c r="CF16" s="66">
        <f t="shared" si="52"/>
        <v>0</v>
      </c>
      <c r="CG16" s="66">
        <f t="shared" si="52"/>
        <v>0</v>
      </c>
      <c r="CH16" s="66">
        <f t="shared" si="52"/>
        <v>0</v>
      </c>
      <c r="CI16" s="66">
        <f t="shared" si="52"/>
        <v>0</v>
      </c>
      <c r="CJ16" s="66">
        <f t="shared" si="52"/>
        <v>0</v>
      </c>
      <c r="CK16" s="66">
        <f t="shared" si="52"/>
        <v>0</v>
      </c>
      <c r="CL16" s="66">
        <f t="shared" si="52"/>
        <v>0</v>
      </c>
      <c r="CM16" s="66">
        <f t="shared" si="52"/>
        <v>0</v>
      </c>
      <c r="CN16" s="66">
        <f t="shared" si="52"/>
        <v>0</v>
      </c>
      <c r="CO16" s="66">
        <f t="shared" si="52"/>
        <v>0</v>
      </c>
      <c r="CP16" s="66">
        <f t="shared" si="52"/>
        <v>0</v>
      </c>
      <c r="CQ16" s="66">
        <f t="shared" si="52"/>
        <v>0</v>
      </c>
      <c r="CR16" s="75">
        <f t="shared" si="53"/>
        <v>0</v>
      </c>
      <c r="CS16" s="66">
        <f t="shared" si="54"/>
        <v>0</v>
      </c>
      <c r="CT16" s="66">
        <f t="shared" si="54"/>
        <v>0</v>
      </c>
      <c r="CU16" s="66">
        <f t="shared" si="54"/>
        <v>0</v>
      </c>
      <c r="CV16" s="66">
        <f t="shared" si="54"/>
        <v>0</v>
      </c>
      <c r="CW16" s="66">
        <f t="shared" si="54"/>
        <v>0</v>
      </c>
      <c r="CX16" s="66">
        <f t="shared" si="54"/>
        <v>0</v>
      </c>
      <c r="CY16" s="66">
        <f t="shared" si="54"/>
        <v>0</v>
      </c>
      <c r="CZ16" s="66">
        <f t="shared" si="54"/>
        <v>0</v>
      </c>
      <c r="DA16" s="66">
        <f t="shared" si="54"/>
        <v>0</v>
      </c>
      <c r="DB16" s="66">
        <f t="shared" si="54"/>
        <v>0</v>
      </c>
      <c r="DC16" s="66">
        <f t="shared" si="54"/>
        <v>0</v>
      </c>
      <c r="DD16" s="66">
        <f t="shared" si="54"/>
        <v>0</v>
      </c>
      <c r="DE16" s="75">
        <f t="shared" si="55"/>
        <v>0</v>
      </c>
      <c r="DF16" s="66">
        <f t="shared" si="56"/>
        <v>0</v>
      </c>
      <c r="DG16" s="66">
        <f t="shared" si="56"/>
        <v>0</v>
      </c>
      <c r="DH16" s="66">
        <f t="shared" si="56"/>
        <v>0</v>
      </c>
      <c r="DI16" s="66">
        <f t="shared" si="56"/>
        <v>0</v>
      </c>
      <c r="DJ16" s="66">
        <f t="shared" si="56"/>
        <v>0</v>
      </c>
      <c r="DK16" s="66">
        <f t="shared" si="56"/>
        <v>0</v>
      </c>
      <c r="DL16" s="66">
        <f t="shared" si="56"/>
        <v>0</v>
      </c>
      <c r="DM16" s="66">
        <f t="shared" si="56"/>
        <v>0</v>
      </c>
      <c r="DN16" s="66">
        <f t="shared" si="56"/>
        <v>0</v>
      </c>
      <c r="DO16" s="66">
        <f t="shared" si="56"/>
        <v>0</v>
      </c>
      <c r="DP16" s="66">
        <f t="shared" si="56"/>
        <v>0</v>
      </c>
      <c r="DQ16" s="66">
        <f t="shared" si="56"/>
        <v>0</v>
      </c>
      <c r="DR16" s="75">
        <f t="shared" si="57"/>
        <v>0</v>
      </c>
      <c r="DS16" s="66">
        <f t="shared" si="58"/>
        <v>0</v>
      </c>
      <c r="DT16" s="66">
        <f t="shared" si="58"/>
        <v>0</v>
      </c>
      <c r="DU16" s="66">
        <f t="shared" si="58"/>
        <v>0</v>
      </c>
      <c r="DV16" s="66">
        <f t="shared" si="58"/>
        <v>0</v>
      </c>
      <c r="DW16" s="66">
        <f t="shared" si="58"/>
        <v>0</v>
      </c>
      <c r="DX16" s="66">
        <f t="shared" si="58"/>
        <v>0</v>
      </c>
      <c r="DY16" s="66">
        <f t="shared" si="58"/>
        <v>0</v>
      </c>
      <c r="DZ16" s="66">
        <f t="shared" si="58"/>
        <v>0</v>
      </c>
      <c r="EA16" s="66">
        <f t="shared" si="58"/>
        <v>0</v>
      </c>
      <c r="EB16" s="66">
        <f t="shared" si="58"/>
        <v>0</v>
      </c>
      <c r="EC16" s="66">
        <f t="shared" si="58"/>
        <v>0</v>
      </c>
      <c r="ED16" s="66">
        <f t="shared" si="58"/>
        <v>0</v>
      </c>
      <c r="EE16" s="76">
        <f t="shared" si="59"/>
        <v>0</v>
      </c>
    </row>
    <row r="17" spans="1:135" x14ac:dyDescent="0.2">
      <c r="A17" s="2"/>
      <c r="D17" s="3" t="s">
        <v>67</v>
      </c>
      <c r="F17" s="66">
        <f t="shared" si="40"/>
        <v>0</v>
      </c>
      <c r="G17" s="66">
        <f t="shared" si="40"/>
        <v>0</v>
      </c>
      <c r="H17" s="66">
        <f t="shared" si="40"/>
        <v>0</v>
      </c>
      <c r="I17" s="66">
        <f t="shared" si="40"/>
        <v>0</v>
      </c>
      <c r="J17" s="66">
        <f t="shared" si="40"/>
        <v>0</v>
      </c>
      <c r="K17" s="66">
        <f t="shared" si="40"/>
        <v>0</v>
      </c>
      <c r="L17" s="66">
        <f t="shared" si="40"/>
        <v>0</v>
      </c>
      <c r="M17" s="66">
        <f t="shared" si="40"/>
        <v>0</v>
      </c>
      <c r="N17" s="66">
        <f t="shared" si="40"/>
        <v>0</v>
      </c>
      <c r="O17" s="66">
        <f t="shared" si="40"/>
        <v>0</v>
      </c>
      <c r="P17" s="66">
        <f t="shared" si="40"/>
        <v>0</v>
      </c>
      <c r="Q17" s="66">
        <f t="shared" si="40"/>
        <v>0</v>
      </c>
      <c r="R17" s="75">
        <f t="shared" si="41"/>
        <v>0</v>
      </c>
      <c r="S17" s="66">
        <f t="shared" si="42"/>
        <v>0</v>
      </c>
      <c r="T17" s="66">
        <f t="shared" si="42"/>
        <v>0</v>
      </c>
      <c r="U17" s="66">
        <f t="shared" si="42"/>
        <v>0</v>
      </c>
      <c r="V17" s="66">
        <f t="shared" si="42"/>
        <v>0</v>
      </c>
      <c r="W17" s="66">
        <f t="shared" si="42"/>
        <v>0</v>
      </c>
      <c r="X17" s="66">
        <f t="shared" si="42"/>
        <v>0</v>
      </c>
      <c r="Y17" s="66">
        <f t="shared" si="42"/>
        <v>0</v>
      </c>
      <c r="Z17" s="66">
        <f t="shared" si="42"/>
        <v>0</v>
      </c>
      <c r="AA17" s="66">
        <f t="shared" si="42"/>
        <v>0</v>
      </c>
      <c r="AB17" s="66">
        <f t="shared" si="42"/>
        <v>0</v>
      </c>
      <c r="AC17" s="66">
        <f t="shared" si="42"/>
        <v>0</v>
      </c>
      <c r="AD17" s="66">
        <f t="shared" si="42"/>
        <v>0</v>
      </c>
      <c r="AE17" s="75">
        <f t="shared" si="43"/>
        <v>0</v>
      </c>
      <c r="AF17" s="66">
        <f t="shared" si="44"/>
        <v>0</v>
      </c>
      <c r="AG17" s="66">
        <f t="shared" si="44"/>
        <v>0</v>
      </c>
      <c r="AH17" s="66">
        <f t="shared" si="44"/>
        <v>0</v>
      </c>
      <c r="AI17" s="66">
        <f t="shared" si="44"/>
        <v>0</v>
      </c>
      <c r="AJ17" s="66">
        <f t="shared" si="44"/>
        <v>0</v>
      </c>
      <c r="AK17" s="66">
        <f t="shared" si="44"/>
        <v>0</v>
      </c>
      <c r="AL17" s="66">
        <f t="shared" si="44"/>
        <v>0</v>
      </c>
      <c r="AM17" s="66">
        <f t="shared" si="44"/>
        <v>0</v>
      </c>
      <c r="AN17" s="66">
        <f t="shared" si="44"/>
        <v>0</v>
      </c>
      <c r="AO17" s="66">
        <f t="shared" si="44"/>
        <v>0</v>
      </c>
      <c r="AP17" s="66">
        <f t="shared" si="44"/>
        <v>0</v>
      </c>
      <c r="AQ17" s="66">
        <f t="shared" si="44"/>
        <v>0</v>
      </c>
      <c r="AR17" s="75">
        <f t="shared" si="45"/>
        <v>0</v>
      </c>
      <c r="AS17" s="66">
        <f t="shared" si="46"/>
        <v>0</v>
      </c>
      <c r="AT17" s="66">
        <f t="shared" si="46"/>
        <v>0</v>
      </c>
      <c r="AU17" s="66">
        <f t="shared" si="46"/>
        <v>0</v>
      </c>
      <c r="AV17" s="66">
        <f t="shared" si="46"/>
        <v>0</v>
      </c>
      <c r="AW17" s="66">
        <f t="shared" si="46"/>
        <v>0</v>
      </c>
      <c r="AX17" s="66">
        <f t="shared" si="46"/>
        <v>0</v>
      </c>
      <c r="AY17" s="66">
        <f t="shared" si="46"/>
        <v>0</v>
      </c>
      <c r="AZ17" s="66">
        <f t="shared" si="46"/>
        <v>0</v>
      </c>
      <c r="BA17" s="66">
        <f t="shared" si="46"/>
        <v>0</v>
      </c>
      <c r="BB17" s="66">
        <f t="shared" si="46"/>
        <v>0</v>
      </c>
      <c r="BC17" s="66">
        <f t="shared" si="46"/>
        <v>0</v>
      </c>
      <c r="BD17" s="66">
        <f t="shared" si="46"/>
        <v>0</v>
      </c>
      <c r="BE17" s="75">
        <f t="shared" si="47"/>
        <v>0</v>
      </c>
      <c r="BF17" s="66">
        <f t="shared" si="48"/>
        <v>0</v>
      </c>
      <c r="BG17" s="66">
        <f t="shared" si="48"/>
        <v>0</v>
      </c>
      <c r="BH17" s="66">
        <f t="shared" si="48"/>
        <v>0</v>
      </c>
      <c r="BI17" s="66">
        <f t="shared" si="48"/>
        <v>0</v>
      </c>
      <c r="BJ17" s="66">
        <f t="shared" si="48"/>
        <v>0</v>
      </c>
      <c r="BK17" s="66">
        <f t="shared" si="48"/>
        <v>0</v>
      </c>
      <c r="BL17" s="66">
        <f t="shared" si="48"/>
        <v>0</v>
      </c>
      <c r="BM17" s="66">
        <f t="shared" si="48"/>
        <v>0</v>
      </c>
      <c r="BN17" s="66">
        <f t="shared" si="48"/>
        <v>0</v>
      </c>
      <c r="BO17" s="66">
        <f t="shared" si="48"/>
        <v>0</v>
      </c>
      <c r="BP17" s="66">
        <f t="shared" si="48"/>
        <v>0</v>
      </c>
      <c r="BQ17" s="66">
        <f t="shared" si="48"/>
        <v>0</v>
      </c>
      <c r="BR17" s="75">
        <f t="shared" si="49"/>
        <v>0</v>
      </c>
      <c r="BS17" s="66">
        <f t="shared" si="50"/>
        <v>0</v>
      </c>
      <c r="BT17" s="66">
        <f t="shared" si="50"/>
        <v>0</v>
      </c>
      <c r="BU17" s="66">
        <f t="shared" si="50"/>
        <v>0</v>
      </c>
      <c r="BV17" s="66">
        <f t="shared" si="50"/>
        <v>0</v>
      </c>
      <c r="BW17" s="66">
        <f t="shared" si="50"/>
        <v>0</v>
      </c>
      <c r="BX17" s="66">
        <f t="shared" si="50"/>
        <v>0</v>
      </c>
      <c r="BY17" s="66">
        <f t="shared" si="50"/>
        <v>0</v>
      </c>
      <c r="BZ17" s="66">
        <f t="shared" si="50"/>
        <v>0</v>
      </c>
      <c r="CA17" s="66">
        <f t="shared" si="50"/>
        <v>0</v>
      </c>
      <c r="CB17" s="66">
        <f t="shared" si="50"/>
        <v>0</v>
      </c>
      <c r="CC17" s="66">
        <f t="shared" si="50"/>
        <v>0</v>
      </c>
      <c r="CD17" s="66">
        <f t="shared" si="50"/>
        <v>0</v>
      </c>
      <c r="CE17" s="75">
        <f t="shared" si="51"/>
        <v>0</v>
      </c>
      <c r="CF17" s="66">
        <f t="shared" si="52"/>
        <v>0</v>
      </c>
      <c r="CG17" s="66">
        <f t="shared" si="52"/>
        <v>0</v>
      </c>
      <c r="CH17" s="66">
        <f t="shared" si="52"/>
        <v>0</v>
      </c>
      <c r="CI17" s="66">
        <f t="shared" si="52"/>
        <v>0</v>
      </c>
      <c r="CJ17" s="66">
        <f t="shared" si="52"/>
        <v>0</v>
      </c>
      <c r="CK17" s="66">
        <f t="shared" si="52"/>
        <v>0</v>
      </c>
      <c r="CL17" s="66">
        <f t="shared" si="52"/>
        <v>0</v>
      </c>
      <c r="CM17" s="66">
        <f t="shared" si="52"/>
        <v>0</v>
      </c>
      <c r="CN17" s="66">
        <f t="shared" si="52"/>
        <v>0</v>
      </c>
      <c r="CO17" s="66">
        <f t="shared" si="52"/>
        <v>0</v>
      </c>
      <c r="CP17" s="66">
        <f t="shared" si="52"/>
        <v>0</v>
      </c>
      <c r="CQ17" s="66">
        <f t="shared" si="52"/>
        <v>0</v>
      </c>
      <c r="CR17" s="75">
        <f t="shared" si="53"/>
        <v>0</v>
      </c>
      <c r="CS17" s="66">
        <f t="shared" si="54"/>
        <v>0</v>
      </c>
      <c r="CT17" s="66">
        <f t="shared" si="54"/>
        <v>0</v>
      </c>
      <c r="CU17" s="66">
        <f t="shared" si="54"/>
        <v>0</v>
      </c>
      <c r="CV17" s="66">
        <f t="shared" si="54"/>
        <v>0</v>
      </c>
      <c r="CW17" s="66">
        <f t="shared" si="54"/>
        <v>0</v>
      </c>
      <c r="CX17" s="66">
        <f t="shared" si="54"/>
        <v>0</v>
      </c>
      <c r="CY17" s="66">
        <f t="shared" si="54"/>
        <v>0</v>
      </c>
      <c r="CZ17" s="66">
        <f t="shared" si="54"/>
        <v>0</v>
      </c>
      <c r="DA17" s="66">
        <f t="shared" si="54"/>
        <v>0</v>
      </c>
      <c r="DB17" s="66">
        <f t="shared" si="54"/>
        <v>0</v>
      </c>
      <c r="DC17" s="66">
        <f t="shared" si="54"/>
        <v>0</v>
      </c>
      <c r="DD17" s="66">
        <f t="shared" si="54"/>
        <v>0</v>
      </c>
      <c r="DE17" s="75">
        <f t="shared" si="55"/>
        <v>0</v>
      </c>
      <c r="DF17" s="66">
        <f t="shared" si="56"/>
        <v>0</v>
      </c>
      <c r="DG17" s="66">
        <f t="shared" si="56"/>
        <v>0</v>
      </c>
      <c r="DH17" s="66">
        <f t="shared" si="56"/>
        <v>0</v>
      </c>
      <c r="DI17" s="66">
        <f t="shared" si="56"/>
        <v>0</v>
      </c>
      <c r="DJ17" s="66">
        <f t="shared" si="56"/>
        <v>0</v>
      </c>
      <c r="DK17" s="66">
        <f t="shared" si="56"/>
        <v>0</v>
      </c>
      <c r="DL17" s="66">
        <f t="shared" si="56"/>
        <v>0</v>
      </c>
      <c r="DM17" s="66">
        <f t="shared" si="56"/>
        <v>0</v>
      </c>
      <c r="DN17" s="66">
        <f t="shared" si="56"/>
        <v>0</v>
      </c>
      <c r="DO17" s="66">
        <f t="shared" si="56"/>
        <v>0</v>
      </c>
      <c r="DP17" s="66">
        <f t="shared" si="56"/>
        <v>0</v>
      </c>
      <c r="DQ17" s="66">
        <f t="shared" si="56"/>
        <v>0</v>
      </c>
      <c r="DR17" s="75">
        <f t="shared" si="57"/>
        <v>0</v>
      </c>
      <c r="DS17" s="66">
        <f t="shared" si="58"/>
        <v>0</v>
      </c>
      <c r="DT17" s="66">
        <f t="shared" si="58"/>
        <v>0</v>
      </c>
      <c r="DU17" s="66">
        <f t="shared" si="58"/>
        <v>0</v>
      </c>
      <c r="DV17" s="66">
        <f t="shared" si="58"/>
        <v>0</v>
      </c>
      <c r="DW17" s="66">
        <f t="shared" si="58"/>
        <v>0</v>
      </c>
      <c r="DX17" s="66">
        <f t="shared" si="58"/>
        <v>0</v>
      </c>
      <c r="DY17" s="66">
        <f t="shared" si="58"/>
        <v>0</v>
      </c>
      <c r="DZ17" s="66">
        <f t="shared" si="58"/>
        <v>0</v>
      </c>
      <c r="EA17" s="66">
        <f t="shared" si="58"/>
        <v>0</v>
      </c>
      <c r="EB17" s="66">
        <f t="shared" si="58"/>
        <v>0</v>
      </c>
      <c r="EC17" s="66">
        <f t="shared" si="58"/>
        <v>0</v>
      </c>
      <c r="ED17" s="66">
        <f t="shared" si="58"/>
        <v>0</v>
      </c>
      <c r="EE17" s="76">
        <f t="shared" si="59"/>
        <v>0</v>
      </c>
    </row>
    <row r="18" spans="1:135" x14ac:dyDescent="0.2">
      <c r="A18" s="3" t="s">
        <v>165</v>
      </c>
      <c r="B18" s="77">
        <f>EDATE(B7, 6)</f>
        <v>46722</v>
      </c>
      <c r="D18" s="3" t="s">
        <v>69</v>
      </c>
      <c r="F18" s="66">
        <f t="shared" si="40"/>
        <v>0</v>
      </c>
      <c r="G18" s="66">
        <f t="shared" si="40"/>
        <v>0</v>
      </c>
      <c r="H18" s="66">
        <f t="shared" si="40"/>
        <v>0</v>
      </c>
      <c r="I18" s="66">
        <f t="shared" si="40"/>
        <v>0</v>
      </c>
      <c r="J18" s="66">
        <f t="shared" si="40"/>
        <v>0</v>
      </c>
      <c r="K18" s="66">
        <f t="shared" si="40"/>
        <v>0</v>
      </c>
      <c r="L18" s="66">
        <f t="shared" si="40"/>
        <v>0</v>
      </c>
      <c r="M18" s="66">
        <f t="shared" si="40"/>
        <v>0</v>
      </c>
      <c r="N18" s="66">
        <f t="shared" si="40"/>
        <v>0</v>
      </c>
      <c r="O18" s="66">
        <f t="shared" si="40"/>
        <v>0</v>
      </c>
      <c r="P18" s="66">
        <f t="shared" si="40"/>
        <v>0</v>
      </c>
      <c r="Q18" s="66">
        <f t="shared" si="40"/>
        <v>0</v>
      </c>
      <c r="R18" s="75">
        <f t="shared" si="41"/>
        <v>0</v>
      </c>
      <c r="S18" s="66">
        <f t="shared" si="42"/>
        <v>0</v>
      </c>
      <c r="T18" s="66">
        <f t="shared" si="42"/>
        <v>0</v>
      </c>
      <c r="U18" s="66">
        <f t="shared" si="42"/>
        <v>0</v>
      </c>
      <c r="V18" s="66">
        <f t="shared" si="42"/>
        <v>0</v>
      </c>
      <c r="W18" s="66">
        <f t="shared" si="42"/>
        <v>0</v>
      </c>
      <c r="X18" s="66">
        <f t="shared" si="42"/>
        <v>0</v>
      </c>
      <c r="Y18" s="66">
        <f t="shared" si="42"/>
        <v>0</v>
      </c>
      <c r="Z18" s="66">
        <f t="shared" si="42"/>
        <v>0</v>
      </c>
      <c r="AA18" s="66">
        <f t="shared" si="42"/>
        <v>0</v>
      </c>
      <c r="AB18" s="66">
        <f t="shared" si="42"/>
        <v>0</v>
      </c>
      <c r="AC18" s="66">
        <f t="shared" si="42"/>
        <v>0</v>
      </c>
      <c r="AD18" s="66">
        <f t="shared" si="42"/>
        <v>0</v>
      </c>
      <c r="AE18" s="75">
        <f t="shared" si="43"/>
        <v>0</v>
      </c>
      <c r="AF18" s="66">
        <f t="shared" si="44"/>
        <v>0</v>
      </c>
      <c r="AG18" s="66">
        <f t="shared" si="44"/>
        <v>0</v>
      </c>
      <c r="AH18" s="66">
        <f t="shared" si="44"/>
        <v>0</v>
      </c>
      <c r="AI18" s="66">
        <f t="shared" si="44"/>
        <v>0</v>
      </c>
      <c r="AJ18" s="66">
        <f t="shared" si="44"/>
        <v>0</v>
      </c>
      <c r="AK18" s="66">
        <f t="shared" si="44"/>
        <v>0</v>
      </c>
      <c r="AL18" s="66">
        <f t="shared" si="44"/>
        <v>0</v>
      </c>
      <c r="AM18" s="66">
        <f t="shared" si="44"/>
        <v>0</v>
      </c>
      <c r="AN18" s="66">
        <f t="shared" si="44"/>
        <v>0</v>
      </c>
      <c r="AO18" s="66">
        <f t="shared" si="44"/>
        <v>0</v>
      </c>
      <c r="AP18" s="66">
        <f t="shared" si="44"/>
        <v>0</v>
      </c>
      <c r="AQ18" s="66">
        <f t="shared" si="44"/>
        <v>0</v>
      </c>
      <c r="AR18" s="75">
        <f t="shared" si="45"/>
        <v>0</v>
      </c>
      <c r="AS18" s="66">
        <f t="shared" si="46"/>
        <v>0</v>
      </c>
      <c r="AT18" s="66">
        <f t="shared" si="46"/>
        <v>0</v>
      </c>
      <c r="AU18" s="66">
        <f t="shared" si="46"/>
        <v>0</v>
      </c>
      <c r="AV18" s="66">
        <f t="shared" si="46"/>
        <v>0</v>
      </c>
      <c r="AW18" s="66">
        <f t="shared" si="46"/>
        <v>0</v>
      </c>
      <c r="AX18" s="66">
        <f t="shared" si="46"/>
        <v>0</v>
      </c>
      <c r="AY18" s="66">
        <f t="shared" si="46"/>
        <v>0</v>
      </c>
      <c r="AZ18" s="66">
        <f t="shared" si="46"/>
        <v>0</v>
      </c>
      <c r="BA18" s="66">
        <f t="shared" si="46"/>
        <v>0</v>
      </c>
      <c r="BB18" s="66">
        <f t="shared" si="46"/>
        <v>0</v>
      </c>
      <c r="BC18" s="66">
        <f t="shared" si="46"/>
        <v>0</v>
      </c>
      <c r="BD18" s="66">
        <f t="shared" si="46"/>
        <v>0</v>
      </c>
      <c r="BE18" s="75">
        <f t="shared" si="47"/>
        <v>0</v>
      </c>
      <c r="BF18" s="66">
        <f t="shared" si="48"/>
        <v>0</v>
      </c>
      <c r="BG18" s="66">
        <f t="shared" si="48"/>
        <v>0</v>
      </c>
      <c r="BH18" s="66">
        <f t="shared" si="48"/>
        <v>0</v>
      </c>
      <c r="BI18" s="66">
        <f t="shared" si="48"/>
        <v>0</v>
      </c>
      <c r="BJ18" s="66">
        <f t="shared" si="48"/>
        <v>0</v>
      </c>
      <c r="BK18" s="66">
        <f t="shared" si="48"/>
        <v>0</v>
      </c>
      <c r="BL18" s="66">
        <f t="shared" si="48"/>
        <v>0</v>
      </c>
      <c r="BM18" s="66">
        <f t="shared" si="48"/>
        <v>0</v>
      </c>
      <c r="BN18" s="66">
        <f t="shared" si="48"/>
        <v>0</v>
      </c>
      <c r="BO18" s="66">
        <f t="shared" si="48"/>
        <v>0</v>
      </c>
      <c r="BP18" s="66">
        <f t="shared" si="48"/>
        <v>0</v>
      </c>
      <c r="BQ18" s="66">
        <f t="shared" si="48"/>
        <v>0</v>
      </c>
      <c r="BR18" s="75">
        <f t="shared" si="49"/>
        <v>0</v>
      </c>
      <c r="BS18" s="66">
        <f t="shared" si="50"/>
        <v>0</v>
      </c>
      <c r="BT18" s="66">
        <f t="shared" si="50"/>
        <v>0</v>
      </c>
      <c r="BU18" s="66">
        <f t="shared" si="50"/>
        <v>0</v>
      </c>
      <c r="BV18" s="66">
        <f t="shared" si="50"/>
        <v>0</v>
      </c>
      <c r="BW18" s="66">
        <f t="shared" si="50"/>
        <v>0</v>
      </c>
      <c r="BX18" s="66">
        <f t="shared" si="50"/>
        <v>0</v>
      </c>
      <c r="BY18" s="66">
        <f t="shared" si="50"/>
        <v>0</v>
      </c>
      <c r="BZ18" s="66">
        <f t="shared" si="50"/>
        <v>0</v>
      </c>
      <c r="CA18" s="66">
        <f t="shared" si="50"/>
        <v>0</v>
      </c>
      <c r="CB18" s="66">
        <f t="shared" si="50"/>
        <v>0</v>
      </c>
      <c r="CC18" s="66">
        <f t="shared" si="50"/>
        <v>0</v>
      </c>
      <c r="CD18" s="66">
        <f t="shared" si="50"/>
        <v>0</v>
      </c>
      <c r="CE18" s="75">
        <f t="shared" si="51"/>
        <v>0</v>
      </c>
      <c r="CF18" s="66">
        <f t="shared" si="52"/>
        <v>0</v>
      </c>
      <c r="CG18" s="66">
        <f t="shared" si="52"/>
        <v>0</v>
      </c>
      <c r="CH18" s="66">
        <f t="shared" si="52"/>
        <v>0</v>
      </c>
      <c r="CI18" s="66">
        <f t="shared" si="52"/>
        <v>0</v>
      </c>
      <c r="CJ18" s="66">
        <f t="shared" si="52"/>
        <v>0</v>
      </c>
      <c r="CK18" s="66">
        <f t="shared" si="52"/>
        <v>0</v>
      </c>
      <c r="CL18" s="66">
        <f t="shared" si="52"/>
        <v>0</v>
      </c>
      <c r="CM18" s="66">
        <f t="shared" si="52"/>
        <v>0</v>
      </c>
      <c r="CN18" s="66">
        <f t="shared" si="52"/>
        <v>0</v>
      </c>
      <c r="CO18" s="66">
        <f t="shared" si="52"/>
        <v>0</v>
      </c>
      <c r="CP18" s="66">
        <f t="shared" si="52"/>
        <v>0</v>
      </c>
      <c r="CQ18" s="66">
        <f t="shared" si="52"/>
        <v>0</v>
      </c>
      <c r="CR18" s="75">
        <f t="shared" si="53"/>
        <v>0</v>
      </c>
      <c r="CS18" s="66">
        <f t="shared" si="54"/>
        <v>0</v>
      </c>
      <c r="CT18" s="66">
        <f t="shared" si="54"/>
        <v>0</v>
      </c>
      <c r="CU18" s="66">
        <f t="shared" si="54"/>
        <v>0</v>
      </c>
      <c r="CV18" s="66">
        <f t="shared" si="54"/>
        <v>0</v>
      </c>
      <c r="CW18" s="66">
        <f t="shared" si="54"/>
        <v>0</v>
      </c>
      <c r="CX18" s="66">
        <f t="shared" si="54"/>
        <v>0</v>
      </c>
      <c r="CY18" s="66">
        <f t="shared" si="54"/>
        <v>0</v>
      </c>
      <c r="CZ18" s="66">
        <f t="shared" si="54"/>
        <v>0</v>
      </c>
      <c r="DA18" s="66">
        <f t="shared" si="54"/>
        <v>0</v>
      </c>
      <c r="DB18" s="66">
        <f t="shared" si="54"/>
        <v>0</v>
      </c>
      <c r="DC18" s="66">
        <f t="shared" si="54"/>
        <v>0</v>
      </c>
      <c r="DD18" s="66">
        <f t="shared" si="54"/>
        <v>0</v>
      </c>
      <c r="DE18" s="75">
        <f t="shared" si="55"/>
        <v>0</v>
      </c>
      <c r="DF18" s="66">
        <f t="shared" si="56"/>
        <v>0</v>
      </c>
      <c r="DG18" s="66">
        <f t="shared" si="56"/>
        <v>0</v>
      </c>
      <c r="DH18" s="66">
        <f t="shared" si="56"/>
        <v>0</v>
      </c>
      <c r="DI18" s="66">
        <f t="shared" si="56"/>
        <v>0</v>
      </c>
      <c r="DJ18" s="66">
        <f t="shared" si="56"/>
        <v>0</v>
      </c>
      <c r="DK18" s="66">
        <f t="shared" si="56"/>
        <v>0</v>
      </c>
      <c r="DL18" s="66">
        <f t="shared" si="56"/>
        <v>0</v>
      </c>
      <c r="DM18" s="66">
        <f t="shared" si="56"/>
        <v>0</v>
      </c>
      <c r="DN18" s="66">
        <f t="shared" si="56"/>
        <v>0</v>
      </c>
      <c r="DO18" s="66">
        <f t="shared" si="56"/>
        <v>0</v>
      </c>
      <c r="DP18" s="66">
        <f t="shared" si="56"/>
        <v>0</v>
      </c>
      <c r="DQ18" s="66">
        <f t="shared" si="56"/>
        <v>0</v>
      </c>
      <c r="DR18" s="75">
        <f t="shared" si="57"/>
        <v>0</v>
      </c>
      <c r="DS18" s="66">
        <f t="shared" si="58"/>
        <v>0</v>
      </c>
      <c r="DT18" s="66">
        <f t="shared" si="58"/>
        <v>0</v>
      </c>
      <c r="DU18" s="66">
        <f t="shared" si="58"/>
        <v>0</v>
      </c>
      <c r="DV18" s="66">
        <f t="shared" si="58"/>
        <v>0</v>
      </c>
      <c r="DW18" s="66">
        <f t="shared" si="58"/>
        <v>0</v>
      </c>
      <c r="DX18" s="66">
        <f t="shared" si="58"/>
        <v>0</v>
      </c>
      <c r="DY18" s="66">
        <f t="shared" si="58"/>
        <v>0</v>
      </c>
      <c r="DZ18" s="66">
        <f t="shared" si="58"/>
        <v>0</v>
      </c>
      <c r="EA18" s="66">
        <f t="shared" si="58"/>
        <v>0</v>
      </c>
      <c r="EB18" s="66">
        <f t="shared" si="58"/>
        <v>0</v>
      </c>
      <c r="EC18" s="66">
        <f t="shared" si="58"/>
        <v>0</v>
      </c>
      <c r="ED18" s="66">
        <f t="shared" si="58"/>
        <v>0</v>
      </c>
      <c r="EE18" s="76">
        <f t="shared" si="59"/>
        <v>0</v>
      </c>
    </row>
    <row r="19" spans="1:135" x14ac:dyDescent="0.2">
      <c r="A19" s="19" t="s">
        <v>166</v>
      </c>
      <c r="B19" s="20">
        <f>EDATE(B18, 12)</f>
        <v>47088</v>
      </c>
      <c r="D19" s="3" t="s">
        <v>71</v>
      </c>
      <c r="F19" s="66">
        <f t="shared" ref="F19:Q33" si="60">IF(F$2&gt;=$B$18,$E19,0)</f>
        <v>0</v>
      </c>
      <c r="G19" s="66">
        <f t="shared" si="60"/>
        <v>0</v>
      </c>
      <c r="H19" s="66">
        <f t="shared" si="60"/>
        <v>0</v>
      </c>
      <c r="I19" s="66">
        <f t="shared" si="60"/>
        <v>0</v>
      </c>
      <c r="J19" s="66">
        <f t="shared" si="60"/>
        <v>0</v>
      </c>
      <c r="K19" s="66">
        <f t="shared" si="60"/>
        <v>0</v>
      </c>
      <c r="L19" s="66">
        <f t="shared" si="60"/>
        <v>0</v>
      </c>
      <c r="M19" s="66">
        <f t="shared" si="60"/>
        <v>0</v>
      </c>
      <c r="N19" s="66">
        <f t="shared" si="60"/>
        <v>0</v>
      </c>
      <c r="O19" s="66">
        <f t="shared" si="60"/>
        <v>0</v>
      </c>
      <c r="P19" s="66">
        <f t="shared" si="60"/>
        <v>0</v>
      </c>
      <c r="Q19" s="66">
        <f t="shared" si="60"/>
        <v>0</v>
      </c>
      <c r="R19" s="75">
        <f t="shared" si="41"/>
        <v>0</v>
      </c>
      <c r="S19" s="66">
        <f t="shared" ref="S19:AD33" si="61">IF(S$2&gt;=$B$18,$E19,0)</f>
        <v>0</v>
      </c>
      <c r="T19" s="66">
        <f t="shared" si="61"/>
        <v>0</v>
      </c>
      <c r="U19" s="66">
        <f t="shared" si="61"/>
        <v>0</v>
      </c>
      <c r="V19" s="66">
        <f t="shared" si="61"/>
        <v>0</v>
      </c>
      <c r="W19" s="66">
        <f t="shared" si="61"/>
        <v>0</v>
      </c>
      <c r="X19" s="66">
        <f t="shared" si="61"/>
        <v>0</v>
      </c>
      <c r="Y19" s="66">
        <f t="shared" si="61"/>
        <v>0</v>
      </c>
      <c r="Z19" s="66">
        <f t="shared" si="61"/>
        <v>0</v>
      </c>
      <c r="AA19" s="66">
        <f t="shared" si="61"/>
        <v>0</v>
      </c>
      <c r="AB19" s="66">
        <f t="shared" si="61"/>
        <v>0</v>
      </c>
      <c r="AC19" s="66">
        <f t="shared" si="61"/>
        <v>0</v>
      </c>
      <c r="AD19" s="66">
        <f t="shared" si="61"/>
        <v>0</v>
      </c>
      <c r="AE19" s="75">
        <f t="shared" si="43"/>
        <v>0</v>
      </c>
      <c r="AF19" s="66">
        <f t="shared" ref="AF19:AQ27" si="62">IF(AF$2&gt;=$B$18,$E19,0)</f>
        <v>0</v>
      </c>
      <c r="AG19" s="66">
        <f t="shared" si="62"/>
        <v>0</v>
      </c>
      <c r="AH19" s="66">
        <f t="shared" si="62"/>
        <v>0</v>
      </c>
      <c r="AI19" s="66">
        <f t="shared" si="62"/>
        <v>0</v>
      </c>
      <c r="AJ19" s="66">
        <f t="shared" si="62"/>
        <v>0</v>
      </c>
      <c r="AK19" s="66">
        <f t="shared" si="62"/>
        <v>0</v>
      </c>
      <c r="AL19" s="66">
        <f t="shared" si="62"/>
        <v>0</v>
      </c>
      <c r="AM19" s="66">
        <f t="shared" si="62"/>
        <v>0</v>
      </c>
      <c r="AN19" s="66">
        <f t="shared" si="62"/>
        <v>0</v>
      </c>
      <c r="AO19" s="66">
        <f t="shared" si="62"/>
        <v>0</v>
      </c>
      <c r="AP19" s="66">
        <f t="shared" si="62"/>
        <v>0</v>
      </c>
      <c r="AQ19" s="66">
        <f t="shared" si="62"/>
        <v>0</v>
      </c>
      <c r="AR19" s="75">
        <f t="shared" si="45"/>
        <v>0</v>
      </c>
      <c r="AS19" s="66">
        <f t="shared" ref="AS19:BD33" si="63">IF(AS$2&gt;=$B$18,$E19,0)</f>
        <v>0</v>
      </c>
      <c r="AT19" s="66">
        <f t="shared" si="63"/>
        <v>0</v>
      </c>
      <c r="AU19" s="66">
        <f t="shared" si="63"/>
        <v>0</v>
      </c>
      <c r="AV19" s="66">
        <f t="shared" si="63"/>
        <v>0</v>
      </c>
      <c r="AW19" s="66">
        <f t="shared" si="63"/>
        <v>0</v>
      </c>
      <c r="AX19" s="66">
        <f t="shared" si="63"/>
        <v>0</v>
      </c>
      <c r="AY19" s="66">
        <f t="shared" si="63"/>
        <v>0</v>
      </c>
      <c r="AZ19" s="66">
        <f t="shared" si="63"/>
        <v>0</v>
      </c>
      <c r="BA19" s="66">
        <f t="shared" si="63"/>
        <v>0</v>
      </c>
      <c r="BB19" s="66">
        <f t="shared" si="63"/>
        <v>0</v>
      </c>
      <c r="BC19" s="66">
        <f t="shared" si="63"/>
        <v>0</v>
      </c>
      <c r="BD19" s="66">
        <f t="shared" si="63"/>
        <v>0</v>
      </c>
      <c r="BE19" s="75">
        <f t="shared" si="47"/>
        <v>0</v>
      </c>
      <c r="BF19" s="66">
        <f t="shared" ref="BF19:BQ33" si="64">IF(BF$2&gt;=$B$18,$E19,0)</f>
        <v>0</v>
      </c>
      <c r="BG19" s="66">
        <f t="shared" si="64"/>
        <v>0</v>
      </c>
      <c r="BH19" s="66">
        <f t="shared" si="64"/>
        <v>0</v>
      </c>
      <c r="BI19" s="66">
        <f t="shared" si="64"/>
        <v>0</v>
      </c>
      <c r="BJ19" s="66">
        <f t="shared" si="64"/>
        <v>0</v>
      </c>
      <c r="BK19" s="66">
        <f t="shared" si="64"/>
        <v>0</v>
      </c>
      <c r="BL19" s="66">
        <f t="shared" si="64"/>
        <v>0</v>
      </c>
      <c r="BM19" s="66">
        <f t="shared" si="64"/>
        <v>0</v>
      </c>
      <c r="BN19" s="66">
        <f t="shared" si="64"/>
        <v>0</v>
      </c>
      <c r="BO19" s="66">
        <f t="shared" si="64"/>
        <v>0</v>
      </c>
      <c r="BP19" s="66">
        <f t="shared" si="64"/>
        <v>0</v>
      </c>
      <c r="BQ19" s="66">
        <f t="shared" si="64"/>
        <v>0</v>
      </c>
      <c r="BR19" s="75">
        <f t="shared" si="49"/>
        <v>0</v>
      </c>
      <c r="BS19" s="66">
        <f t="shared" ref="BS19:CD33" si="65">IF(BS$2&gt;=$B$18,$E19,0)</f>
        <v>0</v>
      </c>
      <c r="BT19" s="66">
        <f t="shared" si="65"/>
        <v>0</v>
      </c>
      <c r="BU19" s="66">
        <f t="shared" si="65"/>
        <v>0</v>
      </c>
      <c r="BV19" s="66">
        <f t="shared" si="65"/>
        <v>0</v>
      </c>
      <c r="BW19" s="66">
        <f t="shared" si="65"/>
        <v>0</v>
      </c>
      <c r="BX19" s="66">
        <f t="shared" si="65"/>
        <v>0</v>
      </c>
      <c r="BY19" s="66">
        <f t="shared" si="65"/>
        <v>0</v>
      </c>
      <c r="BZ19" s="66">
        <f t="shared" si="65"/>
        <v>0</v>
      </c>
      <c r="CA19" s="66">
        <f t="shared" si="65"/>
        <v>0</v>
      </c>
      <c r="CB19" s="66">
        <f t="shared" si="65"/>
        <v>0</v>
      </c>
      <c r="CC19" s="66">
        <f t="shared" si="65"/>
        <v>0</v>
      </c>
      <c r="CD19" s="66">
        <f t="shared" si="65"/>
        <v>0</v>
      </c>
      <c r="CE19" s="75">
        <f t="shared" si="51"/>
        <v>0</v>
      </c>
      <c r="CF19" s="66">
        <f t="shared" ref="CF19:CQ33" si="66">IF(CF$2&gt;=$B$18,$E19,0)</f>
        <v>0</v>
      </c>
      <c r="CG19" s="66">
        <f t="shared" si="66"/>
        <v>0</v>
      </c>
      <c r="CH19" s="66">
        <f t="shared" si="66"/>
        <v>0</v>
      </c>
      <c r="CI19" s="66">
        <f t="shared" si="66"/>
        <v>0</v>
      </c>
      <c r="CJ19" s="66">
        <f t="shared" si="66"/>
        <v>0</v>
      </c>
      <c r="CK19" s="66">
        <f t="shared" si="66"/>
        <v>0</v>
      </c>
      <c r="CL19" s="66">
        <f t="shared" si="66"/>
        <v>0</v>
      </c>
      <c r="CM19" s="66">
        <f t="shared" si="66"/>
        <v>0</v>
      </c>
      <c r="CN19" s="66">
        <f t="shared" si="66"/>
        <v>0</v>
      </c>
      <c r="CO19" s="66">
        <f t="shared" si="66"/>
        <v>0</v>
      </c>
      <c r="CP19" s="66">
        <f t="shared" si="66"/>
        <v>0</v>
      </c>
      <c r="CQ19" s="66">
        <f t="shared" si="66"/>
        <v>0</v>
      </c>
      <c r="CR19" s="75">
        <f t="shared" si="53"/>
        <v>0</v>
      </c>
      <c r="CS19" s="66">
        <f t="shared" ref="CS19:DD33" si="67">IF(CS$2&gt;=$B$18,$E19,0)</f>
        <v>0</v>
      </c>
      <c r="CT19" s="66">
        <f t="shared" si="67"/>
        <v>0</v>
      </c>
      <c r="CU19" s="66">
        <f t="shared" si="67"/>
        <v>0</v>
      </c>
      <c r="CV19" s="66">
        <f t="shared" si="67"/>
        <v>0</v>
      </c>
      <c r="CW19" s="66">
        <f t="shared" si="67"/>
        <v>0</v>
      </c>
      <c r="CX19" s="66">
        <f t="shared" si="67"/>
        <v>0</v>
      </c>
      <c r="CY19" s="66">
        <f t="shared" si="67"/>
        <v>0</v>
      </c>
      <c r="CZ19" s="66">
        <f t="shared" si="67"/>
        <v>0</v>
      </c>
      <c r="DA19" s="66">
        <f t="shared" si="67"/>
        <v>0</v>
      </c>
      <c r="DB19" s="66">
        <f t="shared" si="67"/>
        <v>0</v>
      </c>
      <c r="DC19" s="66">
        <f t="shared" si="67"/>
        <v>0</v>
      </c>
      <c r="DD19" s="66">
        <f t="shared" si="67"/>
        <v>0</v>
      </c>
      <c r="DE19" s="75">
        <f t="shared" si="55"/>
        <v>0</v>
      </c>
      <c r="DF19" s="66">
        <f t="shared" ref="DF19:DQ33" si="68">IF(DF$2&gt;=$B$18,$E19,0)</f>
        <v>0</v>
      </c>
      <c r="DG19" s="66">
        <f t="shared" si="68"/>
        <v>0</v>
      </c>
      <c r="DH19" s="66">
        <f t="shared" si="68"/>
        <v>0</v>
      </c>
      <c r="DI19" s="66">
        <f t="shared" si="68"/>
        <v>0</v>
      </c>
      <c r="DJ19" s="66">
        <f t="shared" si="68"/>
        <v>0</v>
      </c>
      <c r="DK19" s="66">
        <f t="shared" si="68"/>
        <v>0</v>
      </c>
      <c r="DL19" s="66">
        <f t="shared" si="68"/>
        <v>0</v>
      </c>
      <c r="DM19" s="66">
        <f t="shared" si="68"/>
        <v>0</v>
      </c>
      <c r="DN19" s="66">
        <f t="shared" si="68"/>
        <v>0</v>
      </c>
      <c r="DO19" s="66">
        <f t="shared" si="68"/>
        <v>0</v>
      </c>
      <c r="DP19" s="66">
        <f t="shared" si="68"/>
        <v>0</v>
      </c>
      <c r="DQ19" s="66">
        <f t="shared" si="68"/>
        <v>0</v>
      </c>
      <c r="DR19" s="75">
        <f t="shared" si="57"/>
        <v>0</v>
      </c>
      <c r="DS19" s="66">
        <f t="shared" ref="DS19:ED33" si="69">IF(DS$2&gt;=$B$18,$E19,0)</f>
        <v>0</v>
      </c>
      <c r="DT19" s="66">
        <f t="shared" si="69"/>
        <v>0</v>
      </c>
      <c r="DU19" s="66">
        <f t="shared" si="69"/>
        <v>0</v>
      </c>
      <c r="DV19" s="66">
        <f t="shared" si="69"/>
        <v>0</v>
      </c>
      <c r="DW19" s="66">
        <f t="shared" si="69"/>
        <v>0</v>
      </c>
      <c r="DX19" s="66">
        <f t="shared" si="69"/>
        <v>0</v>
      </c>
      <c r="DY19" s="66">
        <f t="shared" si="69"/>
        <v>0</v>
      </c>
      <c r="DZ19" s="66">
        <f t="shared" si="69"/>
        <v>0</v>
      </c>
      <c r="EA19" s="66">
        <f t="shared" si="69"/>
        <v>0</v>
      </c>
      <c r="EB19" s="66">
        <f t="shared" si="69"/>
        <v>0</v>
      </c>
      <c r="EC19" s="66">
        <f t="shared" si="69"/>
        <v>0</v>
      </c>
      <c r="ED19" s="66">
        <f t="shared" si="69"/>
        <v>0</v>
      </c>
      <c r="EE19" s="76">
        <f t="shared" si="59"/>
        <v>0</v>
      </c>
    </row>
    <row r="20" spans="1:135" x14ac:dyDescent="0.2">
      <c r="A20" s="19"/>
      <c r="D20" s="2" t="s">
        <v>72</v>
      </c>
      <c r="F20" s="66">
        <f t="shared" si="60"/>
        <v>0</v>
      </c>
      <c r="G20" s="66">
        <f t="shared" si="60"/>
        <v>0</v>
      </c>
      <c r="H20" s="66">
        <f t="shared" si="60"/>
        <v>0</v>
      </c>
      <c r="I20" s="66">
        <f t="shared" si="60"/>
        <v>0</v>
      </c>
      <c r="J20" s="66">
        <f t="shared" si="60"/>
        <v>0</v>
      </c>
      <c r="K20" s="66">
        <f t="shared" si="60"/>
        <v>0</v>
      </c>
      <c r="L20" s="66">
        <f t="shared" si="60"/>
        <v>0</v>
      </c>
      <c r="M20" s="66">
        <f t="shared" si="60"/>
        <v>0</v>
      </c>
      <c r="N20" s="66">
        <f t="shared" si="60"/>
        <v>0</v>
      </c>
      <c r="O20" s="66">
        <f t="shared" si="60"/>
        <v>0</v>
      </c>
      <c r="P20" s="66">
        <f t="shared" si="60"/>
        <v>0</v>
      </c>
      <c r="Q20" s="66">
        <f t="shared" si="60"/>
        <v>0</v>
      </c>
      <c r="R20" s="75">
        <f t="shared" si="41"/>
        <v>0</v>
      </c>
      <c r="S20" s="66">
        <f t="shared" si="61"/>
        <v>0</v>
      </c>
      <c r="T20" s="66">
        <f t="shared" si="61"/>
        <v>0</v>
      </c>
      <c r="U20" s="66">
        <f t="shared" si="61"/>
        <v>0</v>
      </c>
      <c r="V20" s="66">
        <f t="shared" si="61"/>
        <v>0</v>
      </c>
      <c r="W20" s="66">
        <f t="shared" si="61"/>
        <v>0</v>
      </c>
      <c r="X20" s="66">
        <f t="shared" si="61"/>
        <v>0</v>
      </c>
      <c r="Y20" s="66">
        <f t="shared" si="61"/>
        <v>0</v>
      </c>
      <c r="Z20" s="66">
        <f t="shared" si="61"/>
        <v>0</v>
      </c>
      <c r="AA20" s="66">
        <f t="shared" si="61"/>
        <v>0</v>
      </c>
      <c r="AB20" s="66">
        <f t="shared" si="61"/>
        <v>0</v>
      </c>
      <c r="AC20" s="66">
        <f t="shared" si="61"/>
        <v>0</v>
      </c>
      <c r="AD20" s="66">
        <f t="shared" si="61"/>
        <v>0</v>
      </c>
      <c r="AE20" s="75">
        <f t="shared" si="43"/>
        <v>0</v>
      </c>
      <c r="AF20" s="66">
        <f t="shared" si="62"/>
        <v>0</v>
      </c>
      <c r="AG20" s="66">
        <f t="shared" si="62"/>
        <v>0</v>
      </c>
      <c r="AH20" s="66">
        <f t="shared" si="62"/>
        <v>0</v>
      </c>
      <c r="AI20" s="66">
        <f t="shared" si="62"/>
        <v>0</v>
      </c>
      <c r="AJ20" s="66">
        <f t="shared" si="62"/>
        <v>0</v>
      </c>
      <c r="AK20" s="66">
        <f t="shared" si="62"/>
        <v>0</v>
      </c>
      <c r="AL20" s="66">
        <f t="shared" si="62"/>
        <v>0</v>
      </c>
      <c r="AM20" s="66">
        <f t="shared" si="62"/>
        <v>0</v>
      </c>
      <c r="AN20" s="66">
        <f t="shared" si="62"/>
        <v>0</v>
      </c>
      <c r="AO20" s="66">
        <f t="shared" si="62"/>
        <v>0</v>
      </c>
      <c r="AP20" s="66">
        <f t="shared" si="62"/>
        <v>0</v>
      </c>
      <c r="AQ20" s="66">
        <f t="shared" si="62"/>
        <v>0</v>
      </c>
      <c r="AR20" s="75">
        <f t="shared" si="45"/>
        <v>0</v>
      </c>
      <c r="AS20" s="66">
        <f t="shared" si="63"/>
        <v>0</v>
      </c>
      <c r="AT20" s="66">
        <f t="shared" si="63"/>
        <v>0</v>
      </c>
      <c r="AU20" s="66">
        <f t="shared" si="63"/>
        <v>0</v>
      </c>
      <c r="AV20" s="66">
        <f t="shared" si="63"/>
        <v>0</v>
      </c>
      <c r="AW20" s="66">
        <f t="shared" si="63"/>
        <v>0</v>
      </c>
      <c r="AX20" s="66">
        <f t="shared" si="63"/>
        <v>0</v>
      </c>
      <c r="AY20" s="66">
        <f t="shared" si="63"/>
        <v>0</v>
      </c>
      <c r="AZ20" s="66">
        <f t="shared" si="63"/>
        <v>0</v>
      </c>
      <c r="BA20" s="66">
        <f t="shared" si="63"/>
        <v>0</v>
      </c>
      <c r="BB20" s="66">
        <f t="shared" si="63"/>
        <v>0</v>
      </c>
      <c r="BC20" s="66">
        <f t="shared" si="63"/>
        <v>0</v>
      </c>
      <c r="BD20" s="66">
        <f t="shared" si="63"/>
        <v>0</v>
      </c>
      <c r="BE20" s="75">
        <f t="shared" si="47"/>
        <v>0</v>
      </c>
      <c r="BF20" s="66">
        <f t="shared" si="64"/>
        <v>0</v>
      </c>
      <c r="BG20" s="66">
        <f t="shared" si="64"/>
        <v>0</v>
      </c>
      <c r="BH20" s="66">
        <f t="shared" si="64"/>
        <v>0</v>
      </c>
      <c r="BI20" s="66">
        <f t="shared" si="64"/>
        <v>0</v>
      </c>
      <c r="BJ20" s="66">
        <f t="shared" si="64"/>
        <v>0</v>
      </c>
      <c r="BK20" s="66">
        <f t="shared" si="64"/>
        <v>0</v>
      </c>
      <c r="BL20" s="66">
        <f t="shared" si="64"/>
        <v>0</v>
      </c>
      <c r="BM20" s="66">
        <f t="shared" si="64"/>
        <v>0</v>
      </c>
      <c r="BN20" s="66">
        <f t="shared" si="64"/>
        <v>0</v>
      </c>
      <c r="BO20" s="66">
        <f t="shared" si="64"/>
        <v>0</v>
      </c>
      <c r="BP20" s="66">
        <f t="shared" si="64"/>
        <v>0</v>
      </c>
      <c r="BQ20" s="66">
        <f t="shared" si="64"/>
        <v>0</v>
      </c>
      <c r="BR20" s="75">
        <f t="shared" si="49"/>
        <v>0</v>
      </c>
      <c r="BS20" s="66">
        <f t="shared" si="65"/>
        <v>0</v>
      </c>
      <c r="BT20" s="66">
        <f t="shared" si="65"/>
        <v>0</v>
      </c>
      <c r="BU20" s="66">
        <f t="shared" si="65"/>
        <v>0</v>
      </c>
      <c r="BV20" s="66">
        <f t="shared" si="65"/>
        <v>0</v>
      </c>
      <c r="BW20" s="66">
        <f t="shared" si="65"/>
        <v>0</v>
      </c>
      <c r="BX20" s="66">
        <f t="shared" si="65"/>
        <v>0</v>
      </c>
      <c r="BY20" s="66">
        <f t="shared" si="65"/>
        <v>0</v>
      </c>
      <c r="BZ20" s="66">
        <f t="shared" si="65"/>
        <v>0</v>
      </c>
      <c r="CA20" s="66">
        <f t="shared" si="65"/>
        <v>0</v>
      </c>
      <c r="CB20" s="66">
        <f t="shared" si="65"/>
        <v>0</v>
      </c>
      <c r="CC20" s="66">
        <f t="shared" si="65"/>
        <v>0</v>
      </c>
      <c r="CD20" s="66">
        <f t="shared" si="65"/>
        <v>0</v>
      </c>
      <c r="CE20" s="75">
        <f t="shared" si="51"/>
        <v>0</v>
      </c>
      <c r="CF20" s="66">
        <f t="shared" si="66"/>
        <v>0</v>
      </c>
      <c r="CG20" s="66">
        <f t="shared" si="66"/>
        <v>0</v>
      </c>
      <c r="CH20" s="66">
        <f t="shared" si="66"/>
        <v>0</v>
      </c>
      <c r="CI20" s="66">
        <f t="shared" si="66"/>
        <v>0</v>
      </c>
      <c r="CJ20" s="66">
        <f t="shared" si="66"/>
        <v>0</v>
      </c>
      <c r="CK20" s="66">
        <f t="shared" si="66"/>
        <v>0</v>
      </c>
      <c r="CL20" s="66">
        <f t="shared" si="66"/>
        <v>0</v>
      </c>
      <c r="CM20" s="66">
        <f t="shared" si="66"/>
        <v>0</v>
      </c>
      <c r="CN20" s="66">
        <f t="shared" si="66"/>
        <v>0</v>
      </c>
      <c r="CO20" s="66">
        <f t="shared" si="66"/>
        <v>0</v>
      </c>
      <c r="CP20" s="66">
        <f t="shared" si="66"/>
        <v>0</v>
      </c>
      <c r="CQ20" s="66">
        <f t="shared" si="66"/>
        <v>0</v>
      </c>
      <c r="CR20" s="75">
        <f t="shared" si="53"/>
        <v>0</v>
      </c>
      <c r="CS20" s="66">
        <f t="shared" si="67"/>
        <v>0</v>
      </c>
      <c r="CT20" s="66">
        <f t="shared" si="67"/>
        <v>0</v>
      </c>
      <c r="CU20" s="66">
        <f t="shared" si="67"/>
        <v>0</v>
      </c>
      <c r="CV20" s="66">
        <f t="shared" si="67"/>
        <v>0</v>
      </c>
      <c r="CW20" s="66">
        <f t="shared" si="67"/>
        <v>0</v>
      </c>
      <c r="CX20" s="66">
        <f t="shared" si="67"/>
        <v>0</v>
      </c>
      <c r="CY20" s="66">
        <f t="shared" si="67"/>
        <v>0</v>
      </c>
      <c r="CZ20" s="66">
        <f t="shared" si="67"/>
        <v>0</v>
      </c>
      <c r="DA20" s="66">
        <f t="shared" si="67"/>
        <v>0</v>
      </c>
      <c r="DB20" s="66">
        <f t="shared" si="67"/>
        <v>0</v>
      </c>
      <c r="DC20" s="66">
        <f t="shared" si="67"/>
        <v>0</v>
      </c>
      <c r="DD20" s="66">
        <f t="shared" si="67"/>
        <v>0</v>
      </c>
      <c r="DE20" s="75">
        <f t="shared" si="55"/>
        <v>0</v>
      </c>
      <c r="DF20" s="66">
        <f t="shared" si="68"/>
        <v>0</v>
      </c>
      <c r="DG20" s="66">
        <f t="shared" si="68"/>
        <v>0</v>
      </c>
      <c r="DH20" s="66">
        <f t="shared" si="68"/>
        <v>0</v>
      </c>
      <c r="DI20" s="66">
        <f t="shared" si="68"/>
        <v>0</v>
      </c>
      <c r="DJ20" s="66">
        <f t="shared" si="68"/>
        <v>0</v>
      </c>
      <c r="DK20" s="66">
        <f t="shared" si="68"/>
        <v>0</v>
      </c>
      <c r="DL20" s="66">
        <f t="shared" si="68"/>
        <v>0</v>
      </c>
      <c r="DM20" s="66">
        <f t="shared" si="68"/>
        <v>0</v>
      </c>
      <c r="DN20" s="66">
        <f t="shared" si="68"/>
        <v>0</v>
      </c>
      <c r="DO20" s="66">
        <f t="shared" si="68"/>
        <v>0</v>
      </c>
      <c r="DP20" s="66">
        <f t="shared" si="68"/>
        <v>0</v>
      </c>
      <c r="DQ20" s="66">
        <f t="shared" si="68"/>
        <v>0</v>
      </c>
      <c r="DR20" s="75">
        <f t="shared" si="57"/>
        <v>0</v>
      </c>
      <c r="DS20" s="66">
        <f t="shared" si="69"/>
        <v>0</v>
      </c>
      <c r="DT20" s="66">
        <f t="shared" si="69"/>
        <v>0</v>
      </c>
      <c r="DU20" s="66">
        <f t="shared" si="69"/>
        <v>0</v>
      </c>
      <c r="DV20" s="66">
        <f t="shared" si="69"/>
        <v>0</v>
      </c>
      <c r="DW20" s="66">
        <f t="shared" si="69"/>
        <v>0</v>
      </c>
      <c r="DX20" s="66">
        <f t="shared" si="69"/>
        <v>0</v>
      </c>
      <c r="DY20" s="66">
        <f t="shared" si="69"/>
        <v>0</v>
      </c>
      <c r="DZ20" s="66">
        <f t="shared" si="69"/>
        <v>0</v>
      </c>
      <c r="EA20" s="66">
        <f t="shared" si="69"/>
        <v>0</v>
      </c>
      <c r="EB20" s="66">
        <f t="shared" si="69"/>
        <v>0</v>
      </c>
      <c r="EC20" s="66">
        <f t="shared" si="69"/>
        <v>0</v>
      </c>
      <c r="ED20" s="66">
        <f t="shared" si="69"/>
        <v>0</v>
      </c>
      <c r="EE20" s="76">
        <f t="shared" si="59"/>
        <v>0</v>
      </c>
    </row>
    <row r="21" spans="1:135" x14ac:dyDescent="0.2">
      <c r="A21" s="19"/>
      <c r="D21" s="2" t="s">
        <v>73</v>
      </c>
      <c r="F21" s="66">
        <f t="shared" si="60"/>
        <v>0</v>
      </c>
      <c r="G21" s="66">
        <f t="shared" si="60"/>
        <v>0</v>
      </c>
      <c r="H21" s="66">
        <f t="shared" si="60"/>
        <v>0</v>
      </c>
      <c r="I21" s="66">
        <f t="shared" si="60"/>
        <v>0</v>
      </c>
      <c r="J21" s="66">
        <f t="shared" si="60"/>
        <v>0</v>
      </c>
      <c r="K21" s="66">
        <f t="shared" si="60"/>
        <v>0</v>
      </c>
      <c r="L21" s="66">
        <f t="shared" si="60"/>
        <v>0</v>
      </c>
      <c r="M21" s="66">
        <f t="shared" si="60"/>
        <v>0</v>
      </c>
      <c r="N21" s="66">
        <f t="shared" si="60"/>
        <v>0</v>
      </c>
      <c r="O21" s="66">
        <f t="shared" si="60"/>
        <v>0</v>
      </c>
      <c r="P21" s="66">
        <f t="shared" si="60"/>
        <v>0</v>
      </c>
      <c r="Q21" s="66">
        <f t="shared" si="60"/>
        <v>0</v>
      </c>
      <c r="R21" s="75">
        <f t="shared" si="41"/>
        <v>0</v>
      </c>
      <c r="S21" s="66">
        <f t="shared" si="61"/>
        <v>0</v>
      </c>
      <c r="T21" s="66">
        <f t="shared" si="61"/>
        <v>0</v>
      </c>
      <c r="U21" s="66">
        <f t="shared" si="61"/>
        <v>0</v>
      </c>
      <c r="V21" s="66">
        <f t="shared" si="61"/>
        <v>0</v>
      </c>
      <c r="W21" s="66">
        <f t="shared" si="61"/>
        <v>0</v>
      </c>
      <c r="X21" s="66">
        <f t="shared" si="61"/>
        <v>0</v>
      </c>
      <c r="Y21" s="66">
        <f t="shared" si="61"/>
        <v>0</v>
      </c>
      <c r="Z21" s="66">
        <f t="shared" si="61"/>
        <v>0</v>
      </c>
      <c r="AA21" s="66">
        <f t="shared" si="61"/>
        <v>0</v>
      </c>
      <c r="AB21" s="66">
        <f t="shared" si="61"/>
        <v>0</v>
      </c>
      <c r="AC21" s="66">
        <f t="shared" si="61"/>
        <v>0</v>
      </c>
      <c r="AD21" s="66">
        <f t="shared" si="61"/>
        <v>0</v>
      </c>
      <c r="AE21" s="75">
        <f t="shared" si="43"/>
        <v>0</v>
      </c>
      <c r="AF21" s="66">
        <f t="shared" si="62"/>
        <v>0</v>
      </c>
      <c r="AG21" s="66">
        <f t="shared" si="62"/>
        <v>0</v>
      </c>
      <c r="AH21" s="66">
        <f t="shared" si="62"/>
        <v>0</v>
      </c>
      <c r="AI21" s="66">
        <f t="shared" si="62"/>
        <v>0</v>
      </c>
      <c r="AJ21" s="66">
        <f t="shared" si="62"/>
        <v>0</v>
      </c>
      <c r="AK21" s="66">
        <f t="shared" si="62"/>
        <v>0</v>
      </c>
      <c r="AL21" s="66">
        <f t="shared" si="62"/>
        <v>0</v>
      </c>
      <c r="AM21" s="66">
        <f t="shared" si="62"/>
        <v>0</v>
      </c>
      <c r="AN21" s="66">
        <f t="shared" si="62"/>
        <v>0</v>
      </c>
      <c r="AO21" s="66">
        <f t="shared" si="62"/>
        <v>0</v>
      </c>
      <c r="AP21" s="66">
        <f t="shared" si="62"/>
        <v>0</v>
      </c>
      <c r="AQ21" s="66">
        <f t="shared" si="62"/>
        <v>0</v>
      </c>
      <c r="AR21" s="75">
        <f t="shared" si="45"/>
        <v>0</v>
      </c>
      <c r="AS21" s="66">
        <f t="shared" si="63"/>
        <v>0</v>
      </c>
      <c r="AT21" s="66">
        <f t="shared" si="63"/>
        <v>0</v>
      </c>
      <c r="AU21" s="66">
        <f t="shared" si="63"/>
        <v>0</v>
      </c>
      <c r="AV21" s="66">
        <f t="shared" si="63"/>
        <v>0</v>
      </c>
      <c r="AW21" s="66">
        <f t="shared" si="63"/>
        <v>0</v>
      </c>
      <c r="AX21" s="66">
        <f t="shared" si="63"/>
        <v>0</v>
      </c>
      <c r="AY21" s="66">
        <f t="shared" si="63"/>
        <v>0</v>
      </c>
      <c r="AZ21" s="66">
        <f t="shared" si="63"/>
        <v>0</v>
      </c>
      <c r="BA21" s="66">
        <f t="shared" si="63"/>
        <v>0</v>
      </c>
      <c r="BB21" s="66">
        <f t="shared" si="63"/>
        <v>0</v>
      </c>
      <c r="BC21" s="66">
        <f t="shared" si="63"/>
        <v>0</v>
      </c>
      <c r="BD21" s="66">
        <f t="shared" si="63"/>
        <v>0</v>
      </c>
      <c r="BE21" s="75">
        <f t="shared" si="47"/>
        <v>0</v>
      </c>
      <c r="BF21" s="66">
        <f t="shared" si="64"/>
        <v>0</v>
      </c>
      <c r="BG21" s="66">
        <f t="shared" si="64"/>
        <v>0</v>
      </c>
      <c r="BH21" s="66">
        <f t="shared" si="64"/>
        <v>0</v>
      </c>
      <c r="BI21" s="66">
        <f t="shared" si="64"/>
        <v>0</v>
      </c>
      <c r="BJ21" s="66">
        <f t="shared" si="64"/>
        <v>0</v>
      </c>
      <c r="BK21" s="66">
        <f t="shared" si="64"/>
        <v>0</v>
      </c>
      <c r="BL21" s="66">
        <f t="shared" si="64"/>
        <v>0</v>
      </c>
      <c r="BM21" s="66">
        <f t="shared" si="64"/>
        <v>0</v>
      </c>
      <c r="BN21" s="66">
        <f t="shared" si="64"/>
        <v>0</v>
      </c>
      <c r="BO21" s="66">
        <f t="shared" si="64"/>
        <v>0</v>
      </c>
      <c r="BP21" s="66">
        <f t="shared" si="64"/>
        <v>0</v>
      </c>
      <c r="BQ21" s="66">
        <f t="shared" si="64"/>
        <v>0</v>
      </c>
      <c r="BR21" s="75">
        <f t="shared" si="49"/>
        <v>0</v>
      </c>
      <c r="BS21" s="66">
        <f t="shared" si="65"/>
        <v>0</v>
      </c>
      <c r="BT21" s="66">
        <f t="shared" si="65"/>
        <v>0</v>
      </c>
      <c r="BU21" s="66">
        <f t="shared" si="65"/>
        <v>0</v>
      </c>
      <c r="BV21" s="66">
        <f t="shared" si="65"/>
        <v>0</v>
      </c>
      <c r="BW21" s="66">
        <f t="shared" si="65"/>
        <v>0</v>
      </c>
      <c r="BX21" s="66">
        <f t="shared" si="65"/>
        <v>0</v>
      </c>
      <c r="BY21" s="66">
        <f t="shared" si="65"/>
        <v>0</v>
      </c>
      <c r="BZ21" s="66">
        <f t="shared" si="65"/>
        <v>0</v>
      </c>
      <c r="CA21" s="66">
        <f t="shared" si="65"/>
        <v>0</v>
      </c>
      <c r="CB21" s="66">
        <f t="shared" si="65"/>
        <v>0</v>
      </c>
      <c r="CC21" s="66">
        <f t="shared" si="65"/>
        <v>0</v>
      </c>
      <c r="CD21" s="66">
        <f t="shared" si="65"/>
        <v>0</v>
      </c>
      <c r="CE21" s="75">
        <f t="shared" si="51"/>
        <v>0</v>
      </c>
      <c r="CF21" s="66">
        <f t="shared" si="66"/>
        <v>0</v>
      </c>
      <c r="CG21" s="66">
        <f t="shared" si="66"/>
        <v>0</v>
      </c>
      <c r="CH21" s="66">
        <f t="shared" si="66"/>
        <v>0</v>
      </c>
      <c r="CI21" s="66">
        <f t="shared" si="66"/>
        <v>0</v>
      </c>
      <c r="CJ21" s="66">
        <f t="shared" si="66"/>
        <v>0</v>
      </c>
      <c r="CK21" s="66">
        <f t="shared" si="66"/>
        <v>0</v>
      </c>
      <c r="CL21" s="66">
        <f t="shared" si="66"/>
        <v>0</v>
      </c>
      <c r="CM21" s="66">
        <f t="shared" si="66"/>
        <v>0</v>
      </c>
      <c r="CN21" s="66">
        <f t="shared" si="66"/>
        <v>0</v>
      </c>
      <c r="CO21" s="66">
        <f t="shared" si="66"/>
        <v>0</v>
      </c>
      <c r="CP21" s="66">
        <f t="shared" si="66"/>
        <v>0</v>
      </c>
      <c r="CQ21" s="66">
        <f t="shared" si="66"/>
        <v>0</v>
      </c>
      <c r="CR21" s="75">
        <f t="shared" si="53"/>
        <v>0</v>
      </c>
      <c r="CS21" s="66">
        <f t="shared" si="67"/>
        <v>0</v>
      </c>
      <c r="CT21" s="66">
        <f t="shared" si="67"/>
        <v>0</v>
      </c>
      <c r="CU21" s="66">
        <f t="shared" si="67"/>
        <v>0</v>
      </c>
      <c r="CV21" s="66">
        <f t="shared" si="67"/>
        <v>0</v>
      </c>
      <c r="CW21" s="66">
        <f t="shared" si="67"/>
        <v>0</v>
      </c>
      <c r="CX21" s="66">
        <f t="shared" si="67"/>
        <v>0</v>
      </c>
      <c r="CY21" s="66">
        <f t="shared" si="67"/>
        <v>0</v>
      </c>
      <c r="CZ21" s="66">
        <f t="shared" si="67"/>
        <v>0</v>
      </c>
      <c r="DA21" s="66">
        <f t="shared" si="67"/>
        <v>0</v>
      </c>
      <c r="DB21" s="66">
        <f t="shared" si="67"/>
        <v>0</v>
      </c>
      <c r="DC21" s="66">
        <f t="shared" si="67"/>
        <v>0</v>
      </c>
      <c r="DD21" s="66">
        <f t="shared" si="67"/>
        <v>0</v>
      </c>
      <c r="DE21" s="75">
        <f t="shared" si="55"/>
        <v>0</v>
      </c>
      <c r="DF21" s="66">
        <f t="shared" si="68"/>
        <v>0</v>
      </c>
      <c r="DG21" s="66">
        <f t="shared" si="68"/>
        <v>0</v>
      </c>
      <c r="DH21" s="66">
        <f t="shared" si="68"/>
        <v>0</v>
      </c>
      <c r="DI21" s="66">
        <f t="shared" si="68"/>
        <v>0</v>
      </c>
      <c r="DJ21" s="66">
        <f t="shared" si="68"/>
        <v>0</v>
      </c>
      <c r="DK21" s="66">
        <f t="shared" si="68"/>
        <v>0</v>
      </c>
      <c r="DL21" s="66">
        <f t="shared" si="68"/>
        <v>0</v>
      </c>
      <c r="DM21" s="66">
        <f t="shared" si="68"/>
        <v>0</v>
      </c>
      <c r="DN21" s="66">
        <f t="shared" si="68"/>
        <v>0</v>
      </c>
      <c r="DO21" s="66">
        <f t="shared" si="68"/>
        <v>0</v>
      </c>
      <c r="DP21" s="66">
        <f t="shared" si="68"/>
        <v>0</v>
      </c>
      <c r="DQ21" s="66">
        <f t="shared" si="68"/>
        <v>0</v>
      </c>
      <c r="DR21" s="75">
        <f t="shared" si="57"/>
        <v>0</v>
      </c>
      <c r="DS21" s="66">
        <f t="shared" si="69"/>
        <v>0</v>
      </c>
      <c r="DT21" s="66">
        <f t="shared" si="69"/>
        <v>0</v>
      </c>
      <c r="DU21" s="66">
        <f t="shared" si="69"/>
        <v>0</v>
      </c>
      <c r="DV21" s="66">
        <f t="shared" si="69"/>
        <v>0</v>
      </c>
      <c r="DW21" s="66">
        <f t="shared" si="69"/>
        <v>0</v>
      </c>
      <c r="DX21" s="66">
        <f t="shared" si="69"/>
        <v>0</v>
      </c>
      <c r="DY21" s="66">
        <f t="shared" si="69"/>
        <v>0</v>
      </c>
      <c r="DZ21" s="66">
        <f t="shared" si="69"/>
        <v>0</v>
      </c>
      <c r="EA21" s="66">
        <f t="shared" si="69"/>
        <v>0</v>
      </c>
      <c r="EB21" s="66">
        <f t="shared" si="69"/>
        <v>0</v>
      </c>
      <c r="EC21" s="66">
        <f t="shared" si="69"/>
        <v>0</v>
      </c>
      <c r="ED21" s="66">
        <f t="shared" si="69"/>
        <v>0</v>
      </c>
      <c r="EE21" s="76">
        <f t="shared" si="59"/>
        <v>0</v>
      </c>
    </row>
    <row r="22" spans="1:135" x14ac:dyDescent="0.2">
      <c r="A22" s="19"/>
      <c r="D22" s="2" t="s">
        <v>74</v>
      </c>
      <c r="F22" s="66">
        <f t="shared" si="60"/>
        <v>0</v>
      </c>
      <c r="G22" s="66">
        <f t="shared" si="60"/>
        <v>0</v>
      </c>
      <c r="H22" s="66">
        <f t="shared" si="60"/>
        <v>0</v>
      </c>
      <c r="I22" s="66">
        <f t="shared" si="60"/>
        <v>0</v>
      </c>
      <c r="J22" s="66">
        <f t="shared" si="60"/>
        <v>0</v>
      </c>
      <c r="K22" s="66">
        <f t="shared" si="60"/>
        <v>0</v>
      </c>
      <c r="L22" s="66">
        <f t="shared" si="60"/>
        <v>0</v>
      </c>
      <c r="M22" s="66">
        <f t="shared" si="60"/>
        <v>0</v>
      </c>
      <c r="N22" s="66">
        <f t="shared" si="60"/>
        <v>0</v>
      </c>
      <c r="O22" s="66">
        <f t="shared" si="60"/>
        <v>0</v>
      </c>
      <c r="P22" s="66">
        <f t="shared" si="60"/>
        <v>0</v>
      </c>
      <c r="Q22" s="66">
        <f t="shared" si="60"/>
        <v>0</v>
      </c>
      <c r="R22" s="75">
        <f t="shared" si="41"/>
        <v>0</v>
      </c>
      <c r="S22" s="66">
        <f t="shared" si="61"/>
        <v>0</v>
      </c>
      <c r="T22" s="66">
        <f t="shared" si="61"/>
        <v>0</v>
      </c>
      <c r="U22" s="66">
        <f t="shared" si="61"/>
        <v>0</v>
      </c>
      <c r="V22" s="66">
        <f t="shared" si="61"/>
        <v>0</v>
      </c>
      <c r="W22" s="66">
        <f t="shared" si="61"/>
        <v>0</v>
      </c>
      <c r="X22" s="66">
        <f t="shared" si="61"/>
        <v>0</v>
      </c>
      <c r="Y22" s="66">
        <f t="shared" si="61"/>
        <v>0</v>
      </c>
      <c r="Z22" s="66">
        <f t="shared" si="61"/>
        <v>0</v>
      </c>
      <c r="AA22" s="66">
        <f t="shared" si="61"/>
        <v>0</v>
      </c>
      <c r="AB22" s="66">
        <f t="shared" si="61"/>
        <v>0</v>
      </c>
      <c r="AC22" s="66">
        <f t="shared" si="61"/>
        <v>0</v>
      </c>
      <c r="AD22" s="66">
        <f t="shared" si="61"/>
        <v>0</v>
      </c>
      <c r="AE22" s="75">
        <f t="shared" si="43"/>
        <v>0</v>
      </c>
      <c r="AF22" s="66">
        <f t="shared" si="62"/>
        <v>0</v>
      </c>
      <c r="AG22" s="66">
        <f t="shared" si="62"/>
        <v>0</v>
      </c>
      <c r="AH22" s="66">
        <f t="shared" si="62"/>
        <v>0</v>
      </c>
      <c r="AI22" s="66">
        <f t="shared" si="62"/>
        <v>0</v>
      </c>
      <c r="AJ22" s="66">
        <f t="shared" si="62"/>
        <v>0</v>
      </c>
      <c r="AK22" s="66">
        <f t="shared" si="62"/>
        <v>0</v>
      </c>
      <c r="AL22" s="66">
        <f t="shared" si="62"/>
        <v>0</v>
      </c>
      <c r="AM22" s="66">
        <f t="shared" si="62"/>
        <v>0</v>
      </c>
      <c r="AN22" s="66">
        <f t="shared" si="62"/>
        <v>0</v>
      </c>
      <c r="AO22" s="66">
        <f t="shared" si="62"/>
        <v>0</v>
      </c>
      <c r="AP22" s="66">
        <f t="shared" si="62"/>
        <v>0</v>
      </c>
      <c r="AQ22" s="66">
        <f t="shared" si="62"/>
        <v>0</v>
      </c>
      <c r="AR22" s="75">
        <f t="shared" si="45"/>
        <v>0</v>
      </c>
      <c r="AS22" s="66">
        <f t="shared" si="63"/>
        <v>0</v>
      </c>
      <c r="AT22" s="66">
        <f t="shared" si="63"/>
        <v>0</v>
      </c>
      <c r="AU22" s="66">
        <f t="shared" si="63"/>
        <v>0</v>
      </c>
      <c r="AV22" s="66">
        <f t="shared" si="63"/>
        <v>0</v>
      </c>
      <c r="AW22" s="66">
        <f t="shared" si="63"/>
        <v>0</v>
      </c>
      <c r="AX22" s="66">
        <f t="shared" si="63"/>
        <v>0</v>
      </c>
      <c r="AY22" s="66">
        <f t="shared" si="63"/>
        <v>0</v>
      </c>
      <c r="AZ22" s="66">
        <f t="shared" si="63"/>
        <v>0</v>
      </c>
      <c r="BA22" s="66">
        <f t="shared" si="63"/>
        <v>0</v>
      </c>
      <c r="BB22" s="66">
        <f t="shared" si="63"/>
        <v>0</v>
      </c>
      <c r="BC22" s="66">
        <f t="shared" si="63"/>
        <v>0</v>
      </c>
      <c r="BD22" s="66">
        <f t="shared" si="63"/>
        <v>0</v>
      </c>
      <c r="BE22" s="75">
        <f t="shared" si="47"/>
        <v>0</v>
      </c>
      <c r="BF22" s="66">
        <f t="shared" si="64"/>
        <v>0</v>
      </c>
      <c r="BG22" s="66">
        <f t="shared" si="64"/>
        <v>0</v>
      </c>
      <c r="BH22" s="66">
        <f t="shared" si="64"/>
        <v>0</v>
      </c>
      <c r="BI22" s="66">
        <f t="shared" si="64"/>
        <v>0</v>
      </c>
      <c r="BJ22" s="66">
        <f t="shared" si="64"/>
        <v>0</v>
      </c>
      <c r="BK22" s="66">
        <f t="shared" si="64"/>
        <v>0</v>
      </c>
      <c r="BL22" s="66">
        <f t="shared" si="64"/>
        <v>0</v>
      </c>
      <c r="BM22" s="66">
        <f t="shared" si="64"/>
        <v>0</v>
      </c>
      <c r="BN22" s="66">
        <f t="shared" si="64"/>
        <v>0</v>
      </c>
      <c r="BO22" s="66">
        <f t="shared" si="64"/>
        <v>0</v>
      </c>
      <c r="BP22" s="66">
        <f t="shared" si="64"/>
        <v>0</v>
      </c>
      <c r="BQ22" s="66">
        <f t="shared" si="64"/>
        <v>0</v>
      </c>
      <c r="BR22" s="75">
        <f t="shared" si="49"/>
        <v>0</v>
      </c>
      <c r="BS22" s="66">
        <f t="shared" si="65"/>
        <v>0</v>
      </c>
      <c r="BT22" s="66">
        <f t="shared" si="65"/>
        <v>0</v>
      </c>
      <c r="BU22" s="66">
        <f t="shared" si="65"/>
        <v>0</v>
      </c>
      <c r="BV22" s="66">
        <f t="shared" si="65"/>
        <v>0</v>
      </c>
      <c r="BW22" s="66">
        <f t="shared" si="65"/>
        <v>0</v>
      </c>
      <c r="BX22" s="66">
        <f t="shared" si="65"/>
        <v>0</v>
      </c>
      <c r="BY22" s="66">
        <f t="shared" si="65"/>
        <v>0</v>
      </c>
      <c r="BZ22" s="66">
        <f t="shared" si="65"/>
        <v>0</v>
      </c>
      <c r="CA22" s="66">
        <f t="shared" si="65"/>
        <v>0</v>
      </c>
      <c r="CB22" s="66">
        <f t="shared" si="65"/>
        <v>0</v>
      </c>
      <c r="CC22" s="66">
        <f t="shared" si="65"/>
        <v>0</v>
      </c>
      <c r="CD22" s="66">
        <f t="shared" si="65"/>
        <v>0</v>
      </c>
      <c r="CE22" s="75">
        <f t="shared" si="51"/>
        <v>0</v>
      </c>
      <c r="CF22" s="66">
        <f t="shared" si="66"/>
        <v>0</v>
      </c>
      <c r="CG22" s="66">
        <f t="shared" si="66"/>
        <v>0</v>
      </c>
      <c r="CH22" s="66">
        <f t="shared" si="66"/>
        <v>0</v>
      </c>
      <c r="CI22" s="66">
        <f t="shared" si="66"/>
        <v>0</v>
      </c>
      <c r="CJ22" s="66">
        <f t="shared" si="66"/>
        <v>0</v>
      </c>
      <c r="CK22" s="66">
        <f t="shared" si="66"/>
        <v>0</v>
      </c>
      <c r="CL22" s="66">
        <f t="shared" si="66"/>
        <v>0</v>
      </c>
      <c r="CM22" s="66">
        <f t="shared" si="66"/>
        <v>0</v>
      </c>
      <c r="CN22" s="66">
        <f t="shared" si="66"/>
        <v>0</v>
      </c>
      <c r="CO22" s="66">
        <f t="shared" si="66"/>
        <v>0</v>
      </c>
      <c r="CP22" s="66">
        <f t="shared" si="66"/>
        <v>0</v>
      </c>
      <c r="CQ22" s="66">
        <f t="shared" si="66"/>
        <v>0</v>
      </c>
      <c r="CR22" s="75">
        <f t="shared" si="53"/>
        <v>0</v>
      </c>
      <c r="CS22" s="66">
        <f t="shared" si="67"/>
        <v>0</v>
      </c>
      <c r="CT22" s="66">
        <f t="shared" si="67"/>
        <v>0</v>
      </c>
      <c r="CU22" s="66">
        <f t="shared" si="67"/>
        <v>0</v>
      </c>
      <c r="CV22" s="66">
        <f t="shared" si="67"/>
        <v>0</v>
      </c>
      <c r="CW22" s="66">
        <f t="shared" si="67"/>
        <v>0</v>
      </c>
      <c r="CX22" s="66">
        <f t="shared" si="67"/>
        <v>0</v>
      </c>
      <c r="CY22" s="66">
        <f t="shared" si="67"/>
        <v>0</v>
      </c>
      <c r="CZ22" s="66">
        <f t="shared" si="67"/>
        <v>0</v>
      </c>
      <c r="DA22" s="66">
        <f t="shared" si="67"/>
        <v>0</v>
      </c>
      <c r="DB22" s="66">
        <f t="shared" si="67"/>
        <v>0</v>
      </c>
      <c r="DC22" s="66">
        <f t="shared" si="67"/>
        <v>0</v>
      </c>
      <c r="DD22" s="66">
        <f t="shared" si="67"/>
        <v>0</v>
      </c>
      <c r="DE22" s="75">
        <f t="shared" si="55"/>
        <v>0</v>
      </c>
      <c r="DF22" s="66">
        <f t="shared" si="68"/>
        <v>0</v>
      </c>
      <c r="DG22" s="66">
        <f t="shared" si="68"/>
        <v>0</v>
      </c>
      <c r="DH22" s="66">
        <f t="shared" si="68"/>
        <v>0</v>
      </c>
      <c r="DI22" s="66">
        <f t="shared" si="68"/>
        <v>0</v>
      </c>
      <c r="DJ22" s="66">
        <f t="shared" si="68"/>
        <v>0</v>
      </c>
      <c r="DK22" s="66">
        <f t="shared" si="68"/>
        <v>0</v>
      </c>
      <c r="DL22" s="66">
        <f t="shared" si="68"/>
        <v>0</v>
      </c>
      <c r="DM22" s="66">
        <f t="shared" si="68"/>
        <v>0</v>
      </c>
      <c r="DN22" s="66">
        <f t="shared" si="68"/>
        <v>0</v>
      </c>
      <c r="DO22" s="66">
        <f t="shared" si="68"/>
        <v>0</v>
      </c>
      <c r="DP22" s="66">
        <f t="shared" si="68"/>
        <v>0</v>
      </c>
      <c r="DQ22" s="66">
        <f t="shared" si="68"/>
        <v>0</v>
      </c>
      <c r="DR22" s="75">
        <f t="shared" si="57"/>
        <v>0</v>
      </c>
      <c r="DS22" s="66">
        <f t="shared" si="69"/>
        <v>0</v>
      </c>
      <c r="DT22" s="66">
        <f t="shared" si="69"/>
        <v>0</v>
      </c>
      <c r="DU22" s="66">
        <f t="shared" si="69"/>
        <v>0</v>
      </c>
      <c r="DV22" s="66">
        <f t="shared" si="69"/>
        <v>0</v>
      </c>
      <c r="DW22" s="66">
        <f t="shared" si="69"/>
        <v>0</v>
      </c>
      <c r="DX22" s="66">
        <f t="shared" si="69"/>
        <v>0</v>
      </c>
      <c r="DY22" s="66">
        <f t="shared" si="69"/>
        <v>0</v>
      </c>
      <c r="DZ22" s="66">
        <f t="shared" si="69"/>
        <v>0</v>
      </c>
      <c r="EA22" s="66">
        <f t="shared" si="69"/>
        <v>0</v>
      </c>
      <c r="EB22" s="66">
        <f t="shared" si="69"/>
        <v>0</v>
      </c>
      <c r="EC22" s="66">
        <f t="shared" si="69"/>
        <v>0</v>
      </c>
      <c r="ED22" s="66">
        <f t="shared" si="69"/>
        <v>0</v>
      </c>
      <c r="EE22" s="76">
        <f t="shared" si="59"/>
        <v>0</v>
      </c>
    </row>
    <row r="23" spans="1:135" x14ac:dyDescent="0.2">
      <c r="A23" s="19"/>
      <c r="B23" s="66"/>
      <c r="D23" s="2" t="s">
        <v>75</v>
      </c>
      <c r="F23" s="66">
        <f t="shared" si="60"/>
        <v>0</v>
      </c>
      <c r="G23" s="66">
        <f t="shared" si="60"/>
        <v>0</v>
      </c>
      <c r="H23" s="66">
        <f t="shared" si="60"/>
        <v>0</v>
      </c>
      <c r="I23" s="66">
        <f t="shared" si="60"/>
        <v>0</v>
      </c>
      <c r="J23" s="66">
        <f t="shared" si="60"/>
        <v>0</v>
      </c>
      <c r="K23" s="66">
        <f t="shared" si="60"/>
        <v>0</v>
      </c>
      <c r="L23" s="66">
        <f t="shared" si="60"/>
        <v>0</v>
      </c>
      <c r="M23" s="66">
        <f t="shared" si="60"/>
        <v>0</v>
      </c>
      <c r="N23" s="66">
        <f t="shared" si="60"/>
        <v>0</v>
      </c>
      <c r="O23" s="66">
        <f t="shared" si="60"/>
        <v>0</v>
      </c>
      <c r="P23" s="66">
        <f t="shared" si="60"/>
        <v>0</v>
      </c>
      <c r="Q23" s="66">
        <f t="shared" si="60"/>
        <v>0</v>
      </c>
      <c r="R23" s="75">
        <f t="shared" si="41"/>
        <v>0</v>
      </c>
      <c r="S23" s="66">
        <f t="shared" si="61"/>
        <v>0</v>
      </c>
      <c r="T23" s="66">
        <f t="shared" si="61"/>
        <v>0</v>
      </c>
      <c r="U23" s="66">
        <f t="shared" si="61"/>
        <v>0</v>
      </c>
      <c r="V23" s="66">
        <f t="shared" si="61"/>
        <v>0</v>
      </c>
      <c r="W23" s="66">
        <f t="shared" si="61"/>
        <v>0</v>
      </c>
      <c r="X23" s="66">
        <f t="shared" si="61"/>
        <v>0</v>
      </c>
      <c r="Y23" s="66">
        <f t="shared" si="61"/>
        <v>0</v>
      </c>
      <c r="Z23" s="66">
        <f t="shared" si="61"/>
        <v>0</v>
      </c>
      <c r="AA23" s="66">
        <f t="shared" si="61"/>
        <v>0</v>
      </c>
      <c r="AB23" s="66">
        <f t="shared" si="61"/>
        <v>0</v>
      </c>
      <c r="AC23" s="66">
        <f t="shared" si="61"/>
        <v>0</v>
      </c>
      <c r="AD23" s="66">
        <f t="shared" si="61"/>
        <v>0</v>
      </c>
      <c r="AE23" s="75">
        <f t="shared" si="43"/>
        <v>0</v>
      </c>
      <c r="AF23" s="66">
        <f t="shared" si="62"/>
        <v>0</v>
      </c>
      <c r="AG23" s="66">
        <f t="shared" si="62"/>
        <v>0</v>
      </c>
      <c r="AH23" s="66">
        <f t="shared" si="62"/>
        <v>0</v>
      </c>
      <c r="AI23" s="66">
        <f t="shared" si="62"/>
        <v>0</v>
      </c>
      <c r="AJ23" s="66">
        <f t="shared" si="62"/>
        <v>0</v>
      </c>
      <c r="AK23" s="66">
        <f t="shared" si="62"/>
        <v>0</v>
      </c>
      <c r="AL23" s="66">
        <f t="shared" si="62"/>
        <v>0</v>
      </c>
      <c r="AM23" s="66">
        <f t="shared" si="62"/>
        <v>0</v>
      </c>
      <c r="AN23" s="66">
        <f t="shared" si="62"/>
        <v>0</v>
      </c>
      <c r="AO23" s="66">
        <f t="shared" si="62"/>
        <v>0</v>
      </c>
      <c r="AP23" s="66">
        <f t="shared" si="62"/>
        <v>0</v>
      </c>
      <c r="AQ23" s="66">
        <f t="shared" si="62"/>
        <v>0</v>
      </c>
      <c r="AR23" s="75">
        <f t="shared" si="45"/>
        <v>0</v>
      </c>
      <c r="AS23" s="66">
        <f t="shared" si="63"/>
        <v>0</v>
      </c>
      <c r="AT23" s="66">
        <f t="shared" si="63"/>
        <v>0</v>
      </c>
      <c r="AU23" s="66">
        <f t="shared" si="63"/>
        <v>0</v>
      </c>
      <c r="AV23" s="66">
        <f t="shared" si="63"/>
        <v>0</v>
      </c>
      <c r="AW23" s="66">
        <f t="shared" si="63"/>
        <v>0</v>
      </c>
      <c r="AX23" s="66">
        <f t="shared" si="63"/>
        <v>0</v>
      </c>
      <c r="AY23" s="66">
        <f t="shared" si="63"/>
        <v>0</v>
      </c>
      <c r="AZ23" s="66">
        <f t="shared" si="63"/>
        <v>0</v>
      </c>
      <c r="BA23" s="66">
        <f t="shared" si="63"/>
        <v>0</v>
      </c>
      <c r="BB23" s="66">
        <f t="shared" si="63"/>
        <v>0</v>
      </c>
      <c r="BC23" s="66">
        <f t="shared" si="63"/>
        <v>0</v>
      </c>
      <c r="BD23" s="66">
        <f t="shared" si="63"/>
        <v>0</v>
      </c>
      <c r="BE23" s="75">
        <f t="shared" si="47"/>
        <v>0</v>
      </c>
      <c r="BF23" s="66">
        <f t="shared" si="64"/>
        <v>0</v>
      </c>
      <c r="BG23" s="66">
        <f t="shared" si="64"/>
        <v>0</v>
      </c>
      <c r="BH23" s="66">
        <f t="shared" si="64"/>
        <v>0</v>
      </c>
      <c r="BI23" s="66">
        <f t="shared" si="64"/>
        <v>0</v>
      </c>
      <c r="BJ23" s="66">
        <f t="shared" si="64"/>
        <v>0</v>
      </c>
      <c r="BK23" s="66">
        <f t="shared" si="64"/>
        <v>0</v>
      </c>
      <c r="BL23" s="66">
        <f t="shared" si="64"/>
        <v>0</v>
      </c>
      <c r="BM23" s="66">
        <f t="shared" si="64"/>
        <v>0</v>
      </c>
      <c r="BN23" s="66">
        <f t="shared" si="64"/>
        <v>0</v>
      </c>
      <c r="BO23" s="66">
        <f t="shared" si="64"/>
        <v>0</v>
      </c>
      <c r="BP23" s="66">
        <f t="shared" si="64"/>
        <v>0</v>
      </c>
      <c r="BQ23" s="66">
        <f t="shared" si="64"/>
        <v>0</v>
      </c>
      <c r="BR23" s="75">
        <f t="shared" si="49"/>
        <v>0</v>
      </c>
      <c r="BS23" s="66">
        <f t="shared" si="65"/>
        <v>0</v>
      </c>
      <c r="BT23" s="66">
        <f t="shared" si="65"/>
        <v>0</v>
      </c>
      <c r="BU23" s="66">
        <f t="shared" si="65"/>
        <v>0</v>
      </c>
      <c r="BV23" s="66">
        <f t="shared" si="65"/>
        <v>0</v>
      </c>
      <c r="BW23" s="66">
        <f t="shared" si="65"/>
        <v>0</v>
      </c>
      <c r="BX23" s="66">
        <f t="shared" si="65"/>
        <v>0</v>
      </c>
      <c r="BY23" s="66">
        <f t="shared" si="65"/>
        <v>0</v>
      </c>
      <c r="BZ23" s="66">
        <f t="shared" si="65"/>
        <v>0</v>
      </c>
      <c r="CA23" s="66">
        <f t="shared" si="65"/>
        <v>0</v>
      </c>
      <c r="CB23" s="66">
        <f t="shared" si="65"/>
        <v>0</v>
      </c>
      <c r="CC23" s="66">
        <f t="shared" si="65"/>
        <v>0</v>
      </c>
      <c r="CD23" s="66">
        <f t="shared" si="65"/>
        <v>0</v>
      </c>
      <c r="CE23" s="75">
        <f t="shared" si="51"/>
        <v>0</v>
      </c>
      <c r="CF23" s="66">
        <f t="shared" si="66"/>
        <v>0</v>
      </c>
      <c r="CG23" s="66">
        <f t="shared" si="66"/>
        <v>0</v>
      </c>
      <c r="CH23" s="66">
        <f t="shared" si="66"/>
        <v>0</v>
      </c>
      <c r="CI23" s="66">
        <f t="shared" si="66"/>
        <v>0</v>
      </c>
      <c r="CJ23" s="66">
        <f t="shared" si="66"/>
        <v>0</v>
      </c>
      <c r="CK23" s="66">
        <f t="shared" si="66"/>
        <v>0</v>
      </c>
      <c r="CL23" s="66">
        <f t="shared" si="66"/>
        <v>0</v>
      </c>
      <c r="CM23" s="66">
        <f t="shared" si="66"/>
        <v>0</v>
      </c>
      <c r="CN23" s="66">
        <f t="shared" si="66"/>
        <v>0</v>
      </c>
      <c r="CO23" s="66">
        <f t="shared" si="66"/>
        <v>0</v>
      </c>
      <c r="CP23" s="66">
        <f t="shared" si="66"/>
        <v>0</v>
      </c>
      <c r="CQ23" s="66">
        <f t="shared" si="66"/>
        <v>0</v>
      </c>
      <c r="CR23" s="75">
        <f t="shared" si="53"/>
        <v>0</v>
      </c>
      <c r="CS23" s="66">
        <f t="shared" si="67"/>
        <v>0</v>
      </c>
      <c r="CT23" s="66">
        <f t="shared" si="67"/>
        <v>0</v>
      </c>
      <c r="CU23" s="66">
        <f t="shared" si="67"/>
        <v>0</v>
      </c>
      <c r="CV23" s="66">
        <f t="shared" si="67"/>
        <v>0</v>
      </c>
      <c r="CW23" s="66">
        <f t="shared" si="67"/>
        <v>0</v>
      </c>
      <c r="CX23" s="66">
        <f t="shared" si="67"/>
        <v>0</v>
      </c>
      <c r="CY23" s="66">
        <f t="shared" si="67"/>
        <v>0</v>
      </c>
      <c r="CZ23" s="66">
        <f t="shared" si="67"/>
        <v>0</v>
      </c>
      <c r="DA23" s="66">
        <f t="shared" si="67"/>
        <v>0</v>
      </c>
      <c r="DB23" s="66">
        <f t="shared" si="67"/>
        <v>0</v>
      </c>
      <c r="DC23" s="66">
        <f t="shared" si="67"/>
        <v>0</v>
      </c>
      <c r="DD23" s="66">
        <f t="shared" si="67"/>
        <v>0</v>
      </c>
      <c r="DE23" s="75">
        <f t="shared" si="55"/>
        <v>0</v>
      </c>
      <c r="DF23" s="66">
        <f t="shared" si="68"/>
        <v>0</v>
      </c>
      <c r="DG23" s="66">
        <f t="shared" si="68"/>
        <v>0</v>
      </c>
      <c r="DH23" s="66">
        <f t="shared" si="68"/>
        <v>0</v>
      </c>
      <c r="DI23" s="66">
        <f t="shared" si="68"/>
        <v>0</v>
      </c>
      <c r="DJ23" s="66">
        <f t="shared" si="68"/>
        <v>0</v>
      </c>
      <c r="DK23" s="66">
        <f t="shared" si="68"/>
        <v>0</v>
      </c>
      <c r="DL23" s="66">
        <f t="shared" si="68"/>
        <v>0</v>
      </c>
      <c r="DM23" s="66">
        <f t="shared" si="68"/>
        <v>0</v>
      </c>
      <c r="DN23" s="66">
        <f t="shared" si="68"/>
        <v>0</v>
      </c>
      <c r="DO23" s="66">
        <f t="shared" si="68"/>
        <v>0</v>
      </c>
      <c r="DP23" s="66">
        <f t="shared" si="68"/>
        <v>0</v>
      </c>
      <c r="DQ23" s="66">
        <f t="shared" si="68"/>
        <v>0</v>
      </c>
      <c r="DR23" s="75">
        <f t="shared" si="57"/>
        <v>0</v>
      </c>
      <c r="DS23" s="66">
        <f t="shared" si="69"/>
        <v>0</v>
      </c>
      <c r="DT23" s="66">
        <f t="shared" si="69"/>
        <v>0</v>
      </c>
      <c r="DU23" s="66">
        <f t="shared" si="69"/>
        <v>0</v>
      </c>
      <c r="DV23" s="66">
        <f t="shared" si="69"/>
        <v>0</v>
      </c>
      <c r="DW23" s="66">
        <f t="shared" si="69"/>
        <v>0</v>
      </c>
      <c r="DX23" s="66">
        <f t="shared" si="69"/>
        <v>0</v>
      </c>
      <c r="DY23" s="66">
        <f t="shared" si="69"/>
        <v>0</v>
      </c>
      <c r="DZ23" s="66">
        <f t="shared" si="69"/>
        <v>0</v>
      </c>
      <c r="EA23" s="66">
        <f t="shared" si="69"/>
        <v>0</v>
      </c>
      <c r="EB23" s="66">
        <f t="shared" si="69"/>
        <v>0</v>
      </c>
      <c r="EC23" s="66">
        <f t="shared" si="69"/>
        <v>0</v>
      </c>
      <c r="ED23" s="66">
        <f t="shared" si="69"/>
        <v>0</v>
      </c>
      <c r="EE23" s="76">
        <f t="shared" si="59"/>
        <v>0</v>
      </c>
    </row>
    <row r="24" spans="1:135" x14ac:dyDescent="0.2">
      <c r="A24" s="2"/>
      <c r="D24" s="2" t="s">
        <v>76</v>
      </c>
      <c r="F24" s="66">
        <f t="shared" si="60"/>
        <v>0</v>
      </c>
      <c r="G24" s="66">
        <f t="shared" si="60"/>
        <v>0</v>
      </c>
      <c r="H24" s="66">
        <f t="shared" si="60"/>
        <v>0</v>
      </c>
      <c r="I24" s="66">
        <f t="shared" si="60"/>
        <v>0</v>
      </c>
      <c r="J24" s="66">
        <f t="shared" si="60"/>
        <v>0</v>
      </c>
      <c r="K24" s="66">
        <f t="shared" si="60"/>
        <v>0</v>
      </c>
      <c r="L24" s="66">
        <f t="shared" si="60"/>
        <v>0</v>
      </c>
      <c r="M24" s="66">
        <f t="shared" si="60"/>
        <v>0</v>
      </c>
      <c r="N24" s="66">
        <f t="shared" si="60"/>
        <v>0</v>
      </c>
      <c r="O24" s="66">
        <f t="shared" si="60"/>
        <v>0</v>
      </c>
      <c r="P24" s="66">
        <f t="shared" si="60"/>
        <v>0</v>
      </c>
      <c r="Q24" s="66">
        <f t="shared" si="60"/>
        <v>0</v>
      </c>
      <c r="R24" s="75">
        <f t="shared" si="41"/>
        <v>0</v>
      </c>
      <c r="S24" s="66">
        <f t="shared" si="61"/>
        <v>0</v>
      </c>
      <c r="T24" s="66">
        <f t="shared" si="61"/>
        <v>0</v>
      </c>
      <c r="U24" s="66">
        <f t="shared" si="61"/>
        <v>0</v>
      </c>
      <c r="V24" s="66">
        <f t="shared" si="61"/>
        <v>0</v>
      </c>
      <c r="W24" s="66">
        <f t="shared" si="61"/>
        <v>0</v>
      </c>
      <c r="X24" s="66">
        <f t="shared" si="61"/>
        <v>0</v>
      </c>
      <c r="Y24" s="66">
        <f t="shared" si="61"/>
        <v>0</v>
      </c>
      <c r="Z24" s="66">
        <f t="shared" si="61"/>
        <v>0</v>
      </c>
      <c r="AA24" s="66">
        <f t="shared" si="61"/>
        <v>0</v>
      </c>
      <c r="AB24" s="66">
        <f t="shared" si="61"/>
        <v>0</v>
      </c>
      <c r="AC24" s="66">
        <f t="shared" si="61"/>
        <v>0</v>
      </c>
      <c r="AD24" s="66">
        <f t="shared" si="61"/>
        <v>0</v>
      </c>
      <c r="AE24" s="75">
        <f t="shared" si="43"/>
        <v>0</v>
      </c>
      <c r="AF24" s="66">
        <f t="shared" si="62"/>
        <v>0</v>
      </c>
      <c r="AG24" s="66">
        <f t="shared" si="62"/>
        <v>0</v>
      </c>
      <c r="AH24" s="66">
        <f t="shared" si="62"/>
        <v>0</v>
      </c>
      <c r="AI24" s="66">
        <f t="shared" si="62"/>
        <v>0</v>
      </c>
      <c r="AJ24" s="66">
        <f t="shared" si="62"/>
        <v>0</v>
      </c>
      <c r="AK24" s="66">
        <f t="shared" si="62"/>
        <v>0</v>
      </c>
      <c r="AL24" s="66">
        <f t="shared" si="62"/>
        <v>0</v>
      </c>
      <c r="AM24" s="66">
        <f t="shared" si="62"/>
        <v>0</v>
      </c>
      <c r="AN24" s="66">
        <f t="shared" si="62"/>
        <v>0</v>
      </c>
      <c r="AO24" s="66">
        <f t="shared" si="62"/>
        <v>0</v>
      </c>
      <c r="AP24" s="66">
        <f t="shared" si="62"/>
        <v>0</v>
      </c>
      <c r="AQ24" s="66">
        <f t="shared" si="62"/>
        <v>0</v>
      </c>
      <c r="AR24" s="75">
        <f t="shared" si="45"/>
        <v>0</v>
      </c>
      <c r="AS24" s="66">
        <f t="shared" si="63"/>
        <v>0</v>
      </c>
      <c r="AT24" s="66">
        <f t="shared" si="63"/>
        <v>0</v>
      </c>
      <c r="AU24" s="66">
        <f t="shared" si="63"/>
        <v>0</v>
      </c>
      <c r="AV24" s="66">
        <f t="shared" si="63"/>
        <v>0</v>
      </c>
      <c r="AW24" s="66">
        <f t="shared" si="63"/>
        <v>0</v>
      </c>
      <c r="AX24" s="66">
        <f t="shared" si="63"/>
        <v>0</v>
      </c>
      <c r="AY24" s="66">
        <f t="shared" si="63"/>
        <v>0</v>
      </c>
      <c r="AZ24" s="66">
        <f t="shared" si="63"/>
        <v>0</v>
      </c>
      <c r="BA24" s="66">
        <f t="shared" si="63"/>
        <v>0</v>
      </c>
      <c r="BB24" s="66">
        <f t="shared" si="63"/>
        <v>0</v>
      </c>
      <c r="BC24" s="66">
        <f t="shared" si="63"/>
        <v>0</v>
      </c>
      <c r="BD24" s="66">
        <f t="shared" si="63"/>
        <v>0</v>
      </c>
      <c r="BE24" s="75">
        <f t="shared" si="47"/>
        <v>0</v>
      </c>
      <c r="BF24" s="66">
        <f t="shared" si="64"/>
        <v>0</v>
      </c>
      <c r="BG24" s="66">
        <f t="shared" si="64"/>
        <v>0</v>
      </c>
      <c r="BH24" s="66">
        <f t="shared" si="64"/>
        <v>0</v>
      </c>
      <c r="BI24" s="66">
        <f t="shared" si="64"/>
        <v>0</v>
      </c>
      <c r="BJ24" s="66">
        <f t="shared" si="64"/>
        <v>0</v>
      </c>
      <c r="BK24" s="66">
        <f t="shared" si="64"/>
        <v>0</v>
      </c>
      <c r="BL24" s="66">
        <f t="shared" si="64"/>
        <v>0</v>
      </c>
      <c r="BM24" s="66">
        <f t="shared" si="64"/>
        <v>0</v>
      </c>
      <c r="BN24" s="66">
        <f t="shared" si="64"/>
        <v>0</v>
      </c>
      <c r="BO24" s="66">
        <f t="shared" si="64"/>
        <v>0</v>
      </c>
      <c r="BP24" s="66">
        <f t="shared" si="64"/>
        <v>0</v>
      </c>
      <c r="BQ24" s="66">
        <f t="shared" si="64"/>
        <v>0</v>
      </c>
      <c r="BR24" s="75">
        <f t="shared" si="49"/>
        <v>0</v>
      </c>
      <c r="BS24" s="66">
        <f t="shared" si="65"/>
        <v>0</v>
      </c>
      <c r="BT24" s="66">
        <f t="shared" si="65"/>
        <v>0</v>
      </c>
      <c r="BU24" s="66">
        <f t="shared" si="65"/>
        <v>0</v>
      </c>
      <c r="BV24" s="66">
        <f t="shared" si="65"/>
        <v>0</v>
      </c>
      <c r="BW24" s="66">
        <f t="shared" si="65"/>
        <v>0</v>
      </c>
      <c r="BX24" s="66">
        <f t="shared" si="65"/>
        <v>0</v>
      </c>
      <c r="BY24" s="66">
        <f t="shared" si="65"/>
        <v>0</v>
      </c>
      <c r="BZ24" s="66">
        <f t="shared" si="65"/>
        <v>0</v>
      </c>
      <c r="CA24" s="66">
        <f t="shared" si="65"/>
        <v>0</v>
      </c>
      <c r="CB24" s="66">
        <f t="shared" si="65"/>
        <v>0</v>
      </c>
      <c r="CC24" s="66">
        <f t="shared" si="65"/>
        <v>0</v>
      </c>
      <c r="CD24" s="66">
        <f t="shared" si="65"/>
        <v>0</v>
      </c>
      <c r="CE24" s="75">
        <f t="shared" si="51"/>
        <v>0</v>
      </c>
      <c r="CF24" s="66">
        <f t="shared" si="66"/>
        <v>0</v>
      </c>
      <c r="CG24" s="66">
        <f t="shared" si="66"/>
        <v>0</v>
      </c>
      <c r="CH24" s="66">
        <f t="shared" si="66"/>
        <v>0</v>
      </c>
      <c r="CI24" s="66">
        <f t="shared" si="66"/>
        <v>0</v>
      </c>
      <c r="CJ24" s="66">
        <f t="shared" si="66"/>
        <v>0</v>
      </c>
      <c r="CK24" s="66">
        <f t="shared" si="66"/>
        <v>0</v>
      </c>
      <c r="CL24" s="66">
        <f t="shared" si="66"/>
        <v>0</v>
      </c>
      <c r="CM24" s="66">
        <f t="shared" si="66"/>
        <v>0</v>
      </c>
      <c r="CN24" s="66">
        <f t="shared" si="66"/>
        <v>0</v>
      </c>
      <c r="CO24" s="66">
        <f t="shared" si="66"/>
        <v>0</v>
      </c>
      <c r="CP24" s="66">
        <f t="shared" si="66"/>
        <v>0</v>
      </c>
      <c r="CQ24" s="66">
        <f t="shared" si="66"/>
        <v>0</v>
      </c>
      <c r="CR24" s="75">
        <f t="shared" si="53"/>
        <v>0</v>
      </c>
      <c r="CS24" s="66">
        <f t="shared" si="67"/>
        <v>0</v>
      </c>
      <c r="CT24" s="66">
        <f t="shared" si="67"/>
        <v>0</v>
      </c>
      <c r="CU24" s="66">
        <f t="shared" si="67"/>
        <v>0</v>
      </c>
      <c r="CV24" s="66">
        <f t="shared" si="67"/>
        <v>0</v>
      </c>
      <c r="CW24" s="66">
        <f t="shared" si="67"/>
        <v>0</v>
      </c>
      <c r="CX24" s="66">
        <f t="shared" si="67"/>
        <v>0</v>
      </c>
      <c r="CY24" s="66">
        <f t="shared" si="67"/>
        <v>0</v>
      </c>
      <c r="CZ24" s="66">
        <f t="shared" si="67"/>
        <v>0</v>
      </c>
      <c r="DA24" s="66">
        <f t="shared" si="67"/>
        <v>0</v>
      </c>
      <c r="DB24" s="66">
        <f t="shared" si="67"/>
        <v>0</v>
      </c>
      <c r="DC24" s="66">
        <f t="shared" si="67"/>
        <v>0</v>
      </c>
      <c r="DD24" s="66">
        <f t="shared" si="67"/>
        <v>0</v>
      </c>
      <c r="DE24" s="75">
        <f t="shared" si="55"/>
        <v>0</v>
      </c>
      <c r="DF24" s="66">
        <f t="shared" si="68"/>
        <v>0</v>
      </c>
      <c r="DG24" s="66">
        <f t="shared" si="68"/>
        <v>0</v>
      </c>
      <c r="DH24" s="66">
        <f t="shared" si="68"/>
        <v>0</v>
      </c>
      <c r="DI24" s="66">
        <f t="shared" si="68"/>
        <v>0</v>
      </c>
      <c r="DJ24" s="66">
        <f t="shared" si="68"/>
        <v>0</v>
      </c>
      <c r="DK24" s="66">
        <f t="shared" si="68"/>
        <v>0</v>
      </c>
      <c r="DL24" s="66">
        <f t="shared" si="68"/>
        <v>0</v>
      </c>
      <c r="DM24" s="66">
        <f t="shared" si="68"/>
        <v>0</v>
      </c>
      <c r="DN24" s="66">
        <f t="shared" si="68"/>
        <v>0</v>
      </c>
      <c r="DO24" s="66">
        <f t="shared" si="68"/>
        <v>0</v>
      </c>
      <c r="DP24" s="66">
        <f t="shared" si="68"/>
        <v>0</v>
      </c>
      <c r="DQ24" s="66">
        <f t="shared" si="68"/>
        <v>0</v>
      </c>
      <c r="DR24" s="75">
        <f t="shared" si="57"/>
        <v>0</v>
      </c>
      <c r="DS24" s="66">
        <f t="shared" si="69"/>
        <v>0</v>
      </c>
      <c r="DT24" s="66">
        <f t="shared" si="69"/>
        <v>0</v>
      </c>
      <c r="DU24" s="66">
        <f t="shared" si="69"/>
        <v>0</v>
      </c>
      <c r="DV24" s="66">
        <f t="shared" si="69"/>
        <v>0</v>
      </c>
      <c r="DW24" s="66">
        <f t="shared" si="69"/>
        <v>0</v>
      </c>
      <c r="DX24" s="66">
        <f t="shared" si="69"/>
        <v>0</v>
      </c>
      <c r="DY24" s="66">
        <f t="shared" si="69"/>
        <v>0</v>
      </c>
      <c r="DZ24" s="66">
        <f t="shared" si="69"/>
        <v>0</v>
      </c>
      <c r="EA24" s="66">
        <f t="shared" si="69"/>
        <v>0</v>
      </c>
      <c r="EB24" s="66">
        <f t="shared" si="69"/>
        <v>0</v>
      </c>
      <c r="EC24" s="66">
        <f t="shared" si="69"/>
        <v>0</v>
      </c>
      <c r="ED24" s="66">
        <f t="shared" si="69"/>
        <v>0</v>
      </c>
      <c r="EE24" s="76">
        <f t="shared" si="59"/>
        <v>0</v>
      </c>
    </row>
    <row r="25" spans="1:135" x14ac:dyDescent="0.2">
      <c r="A25" s="2"/>
      <c r="D25" s="2" t="s">
        <v>77</v>
      </c>
      <c r="F25" s="66">
        <f t="shared" si="60"/>
        <v>0</v>
      </c>
      <c r="G25" s="66">
        <f t="shared" si="60"/>
        <v>0</v>
      </c>
      <c r="H25" s="66">
        <f t="shared" si="60"/>
        <v>0</v>
      </c>
      <c r="I25" s="66">
        <f t="shared" si="60"/>
        <v>0</v>
      </c>
      <c r="J25" s="66">
        <f t="shared" si="60"/>
        <v>0</v>
      </c>
      <c r="K25" s="66">
        <f t="shared" si="60"/>
        <v>0</v>
      </c>
      <c r="L25" s="66">
        <f t="shared" si="60"/>
        <v>0</v>
      </c>
      <c r="M25" s="66">
        <f t="shared" si="60"/>
        <v>0</v>
      </c>
      <c r="N25" s="66">
        <f t="shared" si="60"/>
        <v>0</v>
      </c>
      <c r="O25" s="66">
        <f t="shared" si="60"/>
        <v>0</v>
      </c>
      <c r="P25" s="66">
        <f t="shared" si="60"/>
        <v>0</v>
      </c>
      <c r="Q25" s="66">
        <f t="shared" si="60"/>
        <v>0</v>
      </c>
      <c r="R25" s="75">
        <f t="shared" si="41"/>
        <v>0</v>
      </c>
      <c r="S25" s="66">
        <f t="shared" si="61"/>
        <v>0</v>
      </c>
      <c r="T25" s="66">
        <f t="shared" si="61"/>
        <v>0</v>
      </c>
      <c r="U25" s="66">
        <f t="shared" si="61"/>
        <v>0</v>
      </c>
      <c r="V25" s="66">
        <f t="shared" si="61"/>
        <v>0</v>
      </c>
      <c r="W25" s="66">
        <f t="shared" si="61"/>
        <v>0</v>
      </c>
      <c r="X25" s="66">
        <f t="shared" si="61"/>
        <v>0</v>
      </c>
      <c r="Y25" s="66">
        <f t="shared" si="61"/>
        <v>0</v>
      </c>
      <c r="Z25" s="66">
        <f t="shared" si="61"/>
        <v>0</v>
      </c>
      <c r="AA25" s="66">
        <f t="shared" si="61"/>
        <v>0</v>
      </c>
      <c r="AB25" s="66">
        <f t="shared" si="61"/>
        <v>0</v>
      </c>
      <c r="AC25" s="66">
        <f t="shared" si="61"/>
        <v>0</v>
      </c>
      <c r="AD25" s="66">
        <f t="shared" si="61"/>
        <v>0</v>
      </c>
      <c r="AE25" s="75">
        <f t="shared" si="43"/>
        <v>0</v>
      </c>
      <c r="AF25" s="66">
        <f t="shared" si="62"/>
        <v>0</v>
      </c>
      <c r="AG25" s="66">
        <f t="shared" si="62"/>
        <v>0</v>
      </c>
      <c r="AH25" s="66">
        <f t="shared" si="62"/>
        <v>0</v>
      </c>
      <c r="AI25" s="66">
        <f t="shared" si="62"/>
        <v>0</v>
      </c>
      <c r="AJ25" s="66">
        <f t="shared" si="62"/>
        <v>0</v>
      </c>
      <c r="AK25" s="66">
        <f t="shared" si="62"/>
        <v>0</v>
      </c>
      <c r="AL25" s="66">
        <f t="shared" si="62"/>
        <v>0</v>
      </c>
      <c r="AM25" s="66">
        <f t="shared" si="62"/>
        <v>0</v>
      </c>
      <c r="AN25" s="66">
        <f t="shared" si="62"/>
        <v>0</v>
      </c>
      <c r="AO25" s="66">
        <f t="shared" si="62"/>
        <v>0</v>
      </c>
      <c r="AP25" s="66">
        <f t="shared" si="62"/>
        <v>0</v>
      </c>
      <c r="AQ25" s="66">
        <f t="shared" si="62"/>
        <v>0</v>
      </c>
      <c r="AR25" s="75">
        <f t="shared" si="45"/>
        <v>0</v>
      </c>
      <c r="AS25" s="66">
        <f t="shared" si="63"/>
        <v>0</v>
      </c>
      <c r="AT25" s="66">
        <f t="shared" si="63"/>
        <v>0</v>
      </c>
      <c r="AU25" s="66">
        <f t="shared" si="63"/>
        <v>0</v>
      </c>
      <c r="AV25" s="66">
        <f t="shared" si="63"/>
        <v>0</v>
      </c>
      <c r="AW25" s="66">
        <f t="shared" si="63"/>
        <v>0</v>
      </c>
      <c r="AX25" s="66">
        <f t="shared" si="63"/>
        <v>0</v>
      </c>
      <c r="AY25" s="66">
        <f t="shared" si="63"/>
        <v>0</v>
      </c>
      <c r="AZ25" s="66">
        <f t="shared" si="63"/>
        <v>0</v>
      </c>
      <c r="BA25" s="66">
        <f t="shared" si="63"/>
        <v>0</v>
      </c>
      <c r="BB25" s="66">
        <f t="shared" si="63"/>
        <v>0</v>
      </c>
      <c r="BC25" s="66">
        <f t="shared" si="63"/>
        <v>0</v>
      </c>
      <c r="BD25" s="66">
        <f t="shared" si="63"/>
        <v>0</v>
      </c>
      <c r="BE25" s="75">
        <f t="shared" si="47"/>
        <v>0</v>
      </c>
      <c r="BF25" s="66">
        <f t="shared" si="64"/>
        <v>0</v>
      </c>
      <c r="BG25" s="66">
        <f t="shared" si="64"/>
        <v>0</v>
      </c>
      <c r="BH25" s="66">
        <f t="shared" si="64"/>
        <v>0</v>
      </c>
      <c r="BI25" s="66">
        <f t="shared" si="64"/>
        <v>0</v>
      </c>
      <c r="BJ25" s="66">
        <f t="shared" si="64"/>
        <v>0</v>
      </c>
      <c r="BK25" s="66">
        <f t="shared" si="64"/>
        <v>0</v>
      </c>
      <c r="BL25" s="66">
        <f t="shared" si="64"/>
        <v>0</v>
      </c>
      <c r="BM25" s="66">
        <f t="shared" si="64"/>
        <v>0</v>
      </c>
      <c r="BN25" s="66">
        <f t="shared" si="64"/>
        <v>0</v>
      </c>
      <c r="BO25" s="66">
        <f t="shared" si="64"/>
        <v>0</v>
      </c>
      <c r="BP25" s="66">
        <f t="shared" si="64"/>
        <v>0</v>
      </c>
      <c r="BQ25" s="66">
        <f t="shared" si="64"/>
        <v>0</v>
      </c>
      <c r="BR25" s="75">
        <f t="shared" si="49"/>
        <v>0</v>
      </c>
      <c r="BS25" s="66">
        <f t="shared" si="65"/>
        <v>0</v>
      </c>
      <c r="BT25" s="66">
        <f t="shared" si="65"/>
        <v>0</v>
      </c>
      <c r="BU25" s="66">
        <f t="shared" si="65"/>
        <v>0</v>
      </c>
      <c r="BV25" s="66">
        <f t="shared" si="65"/>
        <v>0</v>
      </c>
      <c r="BW25" s="66">
        <f t="shared" si="65"/>
        <v>0</v>
      </c>
      <c r="BX25" s="66">
        <f t="shared" si="65"/>
        <v>0</v>
      </c>
      <c r="BY25" s="66">
        <f t="shared" si="65"/>
        <v>0</v>
      </c>
      <c r="BZ25" s="66">
        <f t="shared" si="65"/>
        <v>0</v>
      </c>
      <c r="CA25" s="66">
        <f t="shared" si="65"/>
        <v>0</v>
      </c>
      <c r="CB25" s="66">
        <f t="shared" si="65"/>
        <v>0</v>
      </c>
      <c r="CC25" s="66">
        <f t="shared" si="65"/>
        <v>0</v>
      </c>
      <c r="CD25" s="66">
        <f t="shared" si="65"/>
        <v>0</v>
      </c>
      <c r="CE25" s="75">
        <f t="shared" si="51"/>
        <v>0</v>
      </c>
      <c r="CF25" s="66">
        <f t="shared" si="66"/>
        <v>0</v>
      </c>
      <c r="CG25" s="66">
        <f t="shared" si="66"/>
        <v>0</v>
      </c>
      <c r="CH25" s="66">
        <f t="shared" si="66"/>
        <v>0</v>
      </c>
      <c r="CI25" s="66">
        <f t="shared" si="66"/>
        <v>0</v>
      </c>
      <c r="CJ25" s="66">
        <f t="shared" si="66"/>
        <v>0</v>
      </c>
      <c r="CK25" s="66">
        <f t="shared" si="66"/>
        <v>0</v>
      </c>
      <c r="CL25" s="66">
        <f t="shared" si="66"/>
        <v>0</v>
      </c>
      <c r="CM25" s="66">
        <f t="shared" si="66"/>
        <v>0</v>
      </c>
      <c r="CN25" s="66">
        <f t="shared" si="66"/>
        <v>0</v>
      </c>
      <c r="CO25" s="66">
        <f t="shared" si="66"/>
        <v>0</v>
      </c>
      <c r="CP25" s="66">
        <f t="shared" si="66"/>
        <v>0</v>
      </c>
      <c r="CQ25" s="66">
        <f t="shared" si="66"/>
        <v>0</v>
      </c>
      <c r="CR25" s="75">
        <f t="shared" si="53"/>
        <v>0</v>
      </c>
      <c r="CS25" s="66">
        <f t="shared" si="67"/>
        <v>0</v>
      </c>
      <c r="CT25" s="66">
        <f t="shared" si="67"/>
        <v>0</v>
      </c>
      <c r="CU25" s="66">
        <f t="shared" si="67"/>
        <v>0</v>
      </c>
      <c r="CV25" s="66">
        <f t="shared" si="67"/>
        <v>0</v>
      </c>
      <c r="CW25" s="66">
        <f t="shared" si="67"/>
        <v>0</v>
      </c>
      <c r="CX25" s="66">
        <f t="shared" si="67"/>
        <v>0</v>
      </c>
      <c r="CY25" s="66">
        <f t="shared" si="67"/>
        <v>0</v>
      </c>
      <c r="CZ25" s="66">
        <f t="shared" si="67"/>
        <v>0</v>
      </c>
      <c r="DA25" s="66">
        <f t="shared" si="67"/>
        <v>0</v>
      </c>
      <c r="DB25" s="66">
        <f t="shared" si="67"/>
        <v>0</v>
      </c>
      <c r="DC25" s="66">
        <f t="shared" si="67"/>
        <v>0</v>
      </c>
      <c r="DD25" s="66">
        <f t="shared" si="67"/>
        <v>0</v>
      </c>
      <c r="DE25" s="75">
        <f t="shared" si="55"/>
        <v>0</v>
      </c>
      <c r="DF25" s="66">
        <f t="shared" si="68"/>
        <v>0</v>
      </c>
      <c r="DG25" s="66">
        <f t="shared" si="68"/>
        <v>0</v>
      </c>
      <c r="DH25" s="66">
        <f t="shared" si="68"/>
        <v>0</v>
      </c>
      <c r="DI25" s="66">
        <f t="shared" si="68"/>
        <v>0</v>
      </c>
      <c r="DJ25" s="66">
        <f t="shared" si="68"/>
        <v>0</v>
      </c>
      <c r="DK25" s="66">
        <f t="shared" si="68"/>
        <v>0</v>
      </c>
      <c r="DL25" s="66">
        <f t="shared" si="68"/>
        <v>0</v>
      </c>
      <c r="DM25" s="66">
        <f t="shared" si="68"/>
        <v>0</v>
      </c>
      <c r="DN25" s="66">
        <f t="shared" si="68"/>
        <v>0</v>
      </c>
      <c r="DO25" s="66">
        <f t="shared" si="68"/>
        <v>0</v>
      </c>
      <c r="DP25" s="66">
        <f t="shared" si="68"/>
        <v>0</v>
      </c>
      <c r="DQ25" s="66">
        <f t="shared" si="68"/>
        <v>0</v>
      </c>
      <c r="DR25" s="75">
        <f t="shared" si="57"/>
        <v>0</v>
      </c>
      <c r="DS25" s="66">
        <f t="shared" si="69"/>
        <v>0</v>
      </c>
      <c r="DT25" s="66">
        <f t="shared" si="69"/>
        <v>0</v>
      </c>
      <c r="DU25" s="66">
        <f t="shared" si="69"/>
        <v>0</v>
      </c>
      <c r="DV25" s="66">
        <f t="shared" si="69"/>
        <v>0</v>
      </c>
      <c r="DW25" s="66">
        <f t="shared" si="69"/>
        <v>0</v>
      </c>
      <c r="DX25" s="66">
        <f t="shared" si="69"/>
        <v>0</v>
      </c>
      <c r="DY25" s="66">
        <f t="shared" si="69"/>
        <v>0</v>
      </c>
      <c r="DZ25" s="66">
        <f t="shared" si="69"/>
        <v>0</v>
      </c>
      <c r="EA25" s="66">
        <f t="shared" si="69"/>
        <v>0</v>
      </c>
      <c r="EB25" s="66">
        <f t="shared" si="69"/>
        <v>0</v>
      </c>
      <c r="EC25" s="66">
        <f t="shared" si="69"/>
        <v>0</v>
      </c>
      <c r="ED25" s="66">
        <f t="shared" si="69"/>
        <v>0</v>
      </c>
      <c r="EE25" s="76">
        <f t="shared" si="59"/>
        <v>0</v>
      </c>
    </row>
    <row r="26" spans="1:135" x14ac:dyDescent="0.2">
      <c r="A26" s="2"/>
      <c r="D26" s="2" t="s">
        <v>78</v>
      </c>
      <c r="F26" s="66">
        <f t="shared" si="60"/>
        <v>0</v>
      </c>
      <c r="G26" s="66">
        <f t="shared" si="60"/>
        <v>0</v>
      </c>
      <c r="H26" s="66">
        <f t="shared" si="60"/>
        <v>0</v>
      </c>
      <c r="I26" s="66">
        <f t="shared" si="60"/>
        <v>0</v>
      </c>
      <c r="J26" s="66">
        <f t="shared" si="60"/>
        <v>0</v>
      </c>
      <c r="K26" s="66">
        <f t="shared" si="60"/>
        <v>0</v>
      </c>
      <c r="L26" s="66">
        <f t="shared" si="60"/>
        <v>0</v>
      </c>
      <c r="M26" s="66">
        <f t="shared" si="60"/>
        <v>0</v>
      </c>
      <c r="N26" s="66">
        <f t="shared" si="60"/>
        <v>0</v>
      </c>
      <c r="O26" s="66">
        <f t="shared" si="60"/>
        <v>0</v>
      </c>
      <c r="P26" s="66">
        <f t="shared" si="60"/>
        <v>0</v>
      </c>
      <c r="Q26" s="66">
        <f t="shared" si="60"/>
        <v>0</v>
      </c>
      <c r="R26" s="75">
        <f t="shared" si="41"/>
        <v>0</v>
      </c>
      <c r="S26" s="66">
        <f t="shared" si="61"/>
        <v>0</v>
      </c>
      <c r="T26" s="66">
        <f t="shared" si="61"/>
        <v>0</v>
      </c>
      <c r="U26" s="66">
        <f t="shared" si="61"/>
        <v>0</v>
      </c>
      <c r="V26" s="66">
        <f t="shared" si="61"/>
        <v>0</v>
      </c>
      <c r="W26" s="66">
        <f t="shared" si="61"/>
        <v>0</v>
      </c>
      <c r="X26" s="66">
        <f t="shared" si="61"/>
        <v>0</v>
      </c>
      <c r="Y26" s="66">
        <f t="shared" si="61"/>
        <v>0</v>
      </c>
      <c r="Z26" s="66">
        <f t="shared" si="61"/>
        <v>0</v>
      </c>
      <c r="AA26" s="66">
        <f t="shared" si="61"/>
        <v>0</v>
      </c>
      <c r="AB26" s="66">
        <f t="shared" si="61"/>
        <v>0</v>
      </c>
      <c r="AC26" s="66">
        <f t="shared" si="61"/>
        <v>0</v>
      </c>
      <c r="AD26" s="66">
        <f t="shared" si="61"/>
        <v>0</v>
      </c>
      <c r="AE26" s="75">
        <f t="shared" si="43"/>
        <v>0</v>
      </c>
      <c r="AF26" s="66">
        <f t="shared" si="62"/>
        <v>0</v>
      </c>
      <c r="AG26" s="66">
        <f t="shared" si="62"/>
        <v>0</v>
      </c>
      <c r="AH26" s="66">
        <f t="shared" si="62"/>
        <v>0</v>
      </c>
      <c r="AI26" s="66">
        <f t="shared" si="62"/>
        <v>0</v>
      </c>
      <c r="AJ26" s="66">
        <f t="shared" si="62"/>
        <v>0</v>
      </c>
      <c r="AK26" s="66">
        <f t="shared" si="62"/>
        <v>0</v>
      </c>
      <c r="AL26" s="66">
        <f t="shared" si="62"/>
        <v>0</v>
      </c>
      <c r="AM26" s="66">
        <f t="shared" si="62"/>
        <v>0</v>
      </c>
      <c r="AN26" s="66">
        <f t="shared" si="62"/>
        <v>0</v>
      </c>
      <c r="AO26" s="66">
        <f t="shared" si="62"/>
        <v>0</v>
      </c>
      <c r="AP26" s="66">
        <f t="shared" si="62"/>
        <v>0</v>
      </c>
      <c r="AQ26" s="66">
        <f t="shared" si="62"/>
        <v>0</v>
      </c>
      <c r="AR26" s="75">
        <f t="shared" si="45"/>
        <v>0</v>
      </c>
      <c r="AS26" s="66">
        <f t="shared" si="63"/>
        <v>0</v>
      </c>
      <c r="AT26" s="66">
        <f t="shared" si="63"/>
        <v>0</v>
      </c>
      <c r="AU26" s="66">
        <f t="shared" si="63"/>
        <v>0</v>
      </c>
      <c r="AV26" s="66">
        <f t="shared" si="63"/>
        <v>0</v>
      </c>
      <c r="AW26" s="66">
        <f t="shared" si="63"/>
        <v>0</v>
      </c>
      <c r="AX26" s="66">
        <f t="shared" si="63"/>
        <v>0</v>
      </c>
      <c r="AY26" s="66">
        <f t="shared" si="63"/>
        <v>0</v>
      </c>
      <c r="AZ26" s="66">
        <f t="shared" si="63"/>
        <v>0</v>
      </c>
      <c r="BA26" s="66">
        <f t="shared" si="63"/>
        <v>0</v>
      </c>
      <c r="BB26" s="66">
        <f t="shared" si="63"/>
        <v>0</v>
      </c>
      <c r="BC26" s="66">
        <f t="shared" si="63"/>
        <v>0</v>
      </c>
      <c r="BD26" s="66">
        <f t="shared" si="63"/>
        <v>0</v>
      </c>
      <c r="BE26" s="75">
        <f t="shared" si="47"/>
        <v>0</v>
      </c>
      <c r="BF26" s="66">
        <f t="shared" si="64"/>
        <v>0</v>
      </c>
      <c r="BG26" s="66">
        <f t="shared" si="64"/>
        <v>0</v>
      </c>
      <c r="BH26" s="66">
        <f t="shared" si="64"/>
        <v>0</v>
      </c>
      <c r="BI26" s="66">
        <f t="shared" si="64"/>
        <v>0</v>
      </c>
      <c r="BJ26" s="66">
        <f t="shared" si="64"/>
        <v>0</v>
      </c>
      <c r="BK26" s="66">
        <f t="shared" si="64"/>
        <v>0</v>
      </c>
      <c r="BL26" s="66">
        <f t="shared" si="64"/>
        <v>0</v>
      </c>
      <c r="BM26" s="66">
        <f t="shared" si="64"/>
        <v>0</v>
      </c>
      <c r="BN26" s="66">
        <f t="shared" si="64"/>
        <v>0</v>
      </c>
      <c r="BO26" s="66">
        <f t="shared" si="64"/>
        <v>0</v>
      </c>
      <c r="BP26" s="66">
        <f t="shared" si="64"/>
        <v>0</v>
      </c>
      <c r="BQ26" s="66">
        <f t="shared" si="64"/>
        <v>0</v>
      </c>
      <c r="BR26" s="75">
        <f t="shared" si="49"/>
        <v>0</v>
      </c>
      <c r="BS26" s="66">
        <f t="shared" si="65"/>
        <v>0</v>
      </c>
      <c r="BT26" s="66">
        <f t="shared" si="65"/>
        <v>0</v>
      </c>
      <c r="BU26" s="66">
        <f t="shared" si="65"/>
        <v>0</v>
      </c>
      <c r="BV26" s="66">
        <f t="shared" si="65"/>
        <v>0</v>
      </c>
      <c r="BW26" s="66">
        <f t="shared" si="65"/>
        <v>0</v>
      </c>
      <c r="BX26" s="66">
        <f t="shared" si="65"/>
        <v>0</v>
      </c>
      <c r="BY26" s="66">
        <f t="shared" si="65"/>
        <v>0</v>
      </c>
      <c r="BZ26" s="66">
        <f t="shared" si="65"/>
        <v>0</v>
      </c>
      <c r="CA26" s="66">
        <f t="shared" si="65"/>
        <v>0</v>
      </c>
      <c r="CB26" s="66">
        <f t="shared" si="65"/>
        <v>0</v>
      </c>
      <c r="CC26" s="66">
        <f t="shared" si="65"/>
        <v>0</v>
      </c>
      <c r="CD26" s="66">
        <f t="shared" si="65"/>
        <v>0</v>
      </c>
      <c r="CE26" s="75">
        <f t="shared" si="51"/>
        <v>0</v>
      </c>
      <c r="CF26" s="66">
        <f t="shared" si="66"/>
        <v>0</v>
      </c>
      <c r="CG26" s="66">
        <f t="shared" si="66"/>
        <v>0</v>
      </c>
      <c r="CH26" s="66">
        <f t="shared" si="66"/>
        <v>0</v>
      </c>
      <c r="CI26" s="66">
        <f t="shared" si="66"/>
        <v>0</v>
      </c>
      <c r="CJ26" s="66">
        <f t="shared" si="66"/>
        <v>0</v>
      </c>
      <c r="CK26" s="66">
        <f t="shared" si="66"/>
        <v>0</v>
      </c>
      <c r="CL26" s="66">
        <f t="shared" si="66"/>
        <v>0</v>
      </c>
      <c r="CM26" s="66">
        <f t="shared" si="66"/>
        <v>0</v>
      </c>
      <c r="CN26" s="66">
        <f t="shared" si="66"/>
        <v>0</v>
      </c>
      <c r="CO26" s="66">
        <f t="shared" si="66"/>
        <v>0</v>
      </c>
      <c r="CP26" s="66">
        <f t="shared" si="66"/>
        <v>0</v>
      </c>
      <c r="CQ26" s="66">
        <f t="shared" si="66"/>
        <v>0</v>
      </c>
      <c r="CR26" s="75">
        <f t="shared" si="53"/>
        <v>0</v>
      </c>
      <c r="CS26" s="66">
        <f t="shared" si="67"/>
        <v>0</v>
      </c>
      <c r="CT26" s="66">
        <f t="shared" si="67"/>
        <v>0</v>
      </c>
      <c r="CU26" s="66">
        <f t="shared" si="67"/>
        <v>0</v>
      </c>
      <c r="CV26" s="66">
        <f t="shared" si="67"/>
        <v>0</v>
      </c>
      <c r="CW26" s="66">
        <f t="shared" si="67"/>
        <v>0</v>
      </c>
      <c r="CX26" s="66">
        <f t="shared" si="67"/>
        <v>0</v>
      </c>
      <c r="CY26" s="66">
        <f t="shared" si="67"/>
        <v>0</v>
      </c>
      <c r="CZ26" s="66">
        <f t="shared" si="67"/>
        <v>0</v>
      </c>
      <c r="DA26" s="66">
        <f t="shared" si="67"/>
        <v>0</v>
      </c>
      <c r="DB26" s="66">
        <f t="shared" si="67"/>
        <v>0</v>
      </c>
      <c r="DC26" s="66">
        <f t="shared" si="67"/>
        <v>0</v>
      </c>
      <c r="DD26" s="66">
        <f t="shared" si="67"/>
        <v>0</v>
      </c>
      <c r="DE26" s="75">
        <f t="shared" si="55"/>
        <v>0</v>
      </c>
      <c r="DF26" s="66">
        <f t="shared" si="68"/>
        <v>0</v>
      </c>
      <c r="DG26" s="66">
        <f t="shared" si="68"/>
        <v>0</v>
      </c>
      <c r="DH26" s="66">
        <f t="shared" si="68"/>
        <v>0</v>
      </c>
      <c r="DI26" s="66">
        <f t="shared" si="68"/>
        <v>0</v>
      </c>
      <c r="DJ26" s="66">
        <f t="shared" si="68"/>
        <v>0</v>
      </c>
      <c r="DK26" s="66">
        <f t="shared" si="68"/>
        <v>0</v>
      </c>
      <c r="DL26" s="66">
        <f t="shared" si="68"/>
        <v>0</v>
      </c>
      <c r="DM26" s="66">
        <f t="shared" si="68"/>
        <v>0</v>
      </c>
      <c r="DN26" s="66">
        <f t="shared" si="68"/>
        <v>0</v>
      </c>
      <c r="DO26" s="66">
        <f t="shared" si="68"/>
        <v>0</v>
      </c>
      <c r="DP26" s="66">
        <f t="shared" si="68"/>
        <v>0</v>
      </c>
      <c r="DQ26" s="66">
        <f t="shared" si="68"/>
        <v>0</v>
      </c>
      <c r="DR26" s="75">
        <f t="shared" si="57"/>
        <v>0</v>
      </c>
      <c r="DS26" s="66">
        <f t="shared" si="69"/>
        <v>0</v>
      </c>
      <c r="DT26" s="66">
        <f t="shared" si="69"/>
        <v>0</v>
      </c>
      <c r="DU26" s="66">
        <f t="shared" si="69"/>
        <v>0</v>
      </c>
      <c r="DV26" s="66">
        <f t="shared" si="69"/>
        <v>0</v>
      </c>
      <c r="DW26" s="66">
        <f t="shared" si="69"/>
        <v>0</v>
      </c>
      <c r="DX26" s="66">
        <f t="shared" si="69"/>
        <v>0</v>
      </c>
      <c r="DY26" s="66">
        <f t="shared" si="69"/>
        <v>0</v>
      </c>
      <c r="DZ26" s="66">
        <f t="shared" si="69"/>
        <v>0</v>
      </c>
      <c r="EA26" s="66">
        <f t="shared" si="69"/>
        <v>0</v>
      </c>
      <c r="EB26" s="66">
        <f t="shared" si="69"/>
        <v>0</v>
      </c>
      <c r="EC26" s="66">
        <f t="shared" si="69"/>
        <v>0</v>
      </c>
      <c r="ED26" s="66">
        <f t="shared" si="69"/>
        <v>0</v>
      </c>
      <c r="EE26" s="76">
        <f t="shared" si="59"/>
        <v>0</v>
      </c>
    </row>
    <row r="27" spans="1:135" x14ac:dyDescent="0.2">
      <c r="A27" s="2"/>
      <c r="D27" s="2" t="s">
        <v>79</v>
      </c>
      <c r="F27" s="66">
        <f t="shared" si="60"/>
        <v>0</v>
      </c>
      <c r="G27" s="66">
        <f t="shared" si="60"/>
        <v>0</v>
      </c>
      <c r="H27" s="66">
        <f t="shared" si="60"/>
        <v>0</v>
      </c>
      <c r="I27" s="66">
        <f t="shared" si="60"/>
        <v>0</v>
      </c>
      <c r="J27" s="66">
        <f t="shared" si="60"/>
        <v>0</v>
      </c>
      <c r="K27" s="66">
        <f t="shared" si="60"/>
        <v>0</v>
      </c>
      <c r="L27" s="66">
        <f t="shared" si="60"/>
        <v>0</v>
      </c>
      <c r="M27" s="66">
        <f t="shared" si="60"/>
        <v>0</v>
      </c>
      <c r="N27" s="66">
        <f t="shared" si="60"/>
        <v>0</v>
      </c>
      <c r="O27" s="66">
        <f t="shared" si="60"/>
        <v>0</v>
      </c>
      <c r="P27" s="66">
        <f t="shared" si="60"/>
        <v>0</v>
      </c>
      <c r="Q27" s="66">
        <f t="shared" si="60"/>
        <v>0</v>
      </c>
      <c r="R27" s="75">
        <f t="shared" si="41"/>
        <v>0</v>
      </c>
      <c r="S27" s="66">
        <f t="shared" si="61"/>
        <v>0</v>
      </c>
      <c r="T27" s="66">
        <f t="shared" si="61"/>
        <v>0</v>
      </c>
      <c r="U27" s="66">
        <f t="shared" si="61"/>
        <v>0</v>
      </c>
      <c r="V27" s="66">
        <f t="shared" si="61"/>
        <v>0</v>
      </c>
      <c r="W27" s="66">
        <f t="shared" si="61"/>
        <v>0</v>
      </c>
      <c r="X27" s="66">
        <f t="shared" si="61"/>
        <v>0</v>
      </c>
      <c r="Y27" s="66">
        <f t="shared" si="61"/>
        <v>0</v>
      </c>
      <c r="Z27" s="66">
        <f t="shared" si="61"/>
        <v>0</v>
      </c>
      <c r="AA27" s="66">
        <f t="shared" si="61"/>
        <v>0</v>
      </c>
      <c r="AB27" s="66">
        <f t="shared" si="61"/>
        <v>0</v>
      </c>
      <c r="AC27" s="66">
        <f t="shared" si="61"/>
        <v>0</v>
      </c>
      <c r="AD27" s="66">
        <f t="shared" si="61"/>
        <v>0</v>
      </c>
      <c r="AE27" s="75">
        <f t="shared" si="43"/>
        <v>0</v>
      </c>
      <c r="AF27" s="66">
        <f t="shared" si="62"/>
        <v>0</v>
      </c>
      <c r="AG27" s="66">
        <f t="shared" si="62"/>
        <v>0</v>
      </c>
      <c r="AH27" s="66">
        <f t="shared" si="62"/>
        <v>0</v>
      </c>
      <c r="AI27" s="66">
        <f t="shared" si="62"/>
        <v>0</v>
      </c>
      <c r="AJ27" s="66">
        <f t="shared" si="62"/>
        <v>0</v>
      </c>
      <c r="AK27" s="66">
        <f t="shared" si="62"/>
        <v>0</v>
      </c>
      <c r="AL27" s="66">
        <f t="shared" si="62"/>
        <v>0</v>
      </c>
      <c r="AM27" s="66">
        <f t="shared" si="62"/>
        <v>0</v>
      </c>
      <c r="AN27" s="66">
        <f t="shared" si="62"/>
        <v>0</v>
      </c>
      <c r="AO27" s="66">
        <f t="shared" si="62"/>
        <v>0</v>
      </c>
      <c r="AP27" s="66">
        <f t="shared" si="62"/>
        <v>0</v>
      </c>
      <c r="AQ27" s="66">
        <f t="shared" si="62"/>
        <v>0</v>
      </c>
      <c r="AR27" s="75">
        <f t="shared" si="45"/>
        <v>0</v>
      </c>
      <c r="AS27" s="66">
        <f t="shared" si="63"/>
        <v>0</v>
      </c>
      <c r="AT27" s="66">
        <f t="shared" si="63"/>
        <v>0</v>
      </c>
      <c r="AU27" s="66">
        <f t="shared" si="63"/>
        <v>0</v>
      </c>
      <c r="AV27" s="66">
        <f t="shared" si="63"/>
        <v>0</v>
      </c>
      <c r="AW27" s="66">
        <f t="shared" si="63"/>
        <v>0</v>
      </c>
      <c r="AX27" s="66">
        <f t="shared" si="63"/>
        <v>0</v>
      </c>
      <c r="AY27" s="66">
        <f t="shared" si="63"/>
        <v>0</v>
      </c>
      <c r="AZ27" s="66">
        <f t="shared" si="63"/>
        <v>0</v>
      </c>
      <c r="BA27" s="66">
        <f t="shared" si="63"/>
        <v>0</v>
      </c>
      <c r="BB27" s="66">
        <f t="shared" si="63"/>
        <v>0</v>
      </c>
      <c r="BC27" s="66">
        <f t="shared" si="63"/>
        <v>0</v>
      </c>
      <c r="BD27" s="66">
        <f t="shared" si="63"/>
        <v>0</v>
      </c>
      <c r="BE27" s="75">
        <f t="shared" si="47"/>
        <v>0</v>
      </c>
      <c r="BF27" s="66">
        <f t="shared" si="64"/>
        <v>0</v>
      </c>
      <c r="BG27" s="66">
        <f t="shared" si="64"/>
        <v>0</v>
      </c>
      <c r="BH27" s="66">
        <f t="shared" si="64"/>
        <v>0</v>
      </c>
      <c r="BI27" s="66">
        <f t="shared" si="64"/>
        <v>0</v>
      </c>
      <c r="BJ27" s="66">
        <f t="shared" si="64"/>
        <v>0</v>
      </c>
      <c r="BK27" s="66">
        <f t="shared" si="64"/>
        <v>0</v>
      </c>
      <c r="BL27" s="66">
        <f t="shared" si="64"/>
        <v>0</v>
      </c>
      <c r="BM27" s="66">
        <f t="shared" si="64"/>
        <v>0</v>
      </c>
      <c r="BN27" s="66">
        <f t="shared" si="64"/>
        <v>0</v>
      </c>
      <c r="BO27" s="66">
        <f t="shared" si="64"/>
        <v>0</v>
      </c>
      <c r="BP27" s="66">
        <f t="shared" si="64"/>
        <v>0</v>
      </c>
      <c r="BQ27" s="66">
        <f t="shared" si="64"/>
        <v>0</v>
      </c>
      <c r="BR27" s="75">
        <f t="shared" si="49"/>
        <v>0</v>
      </c>
      <c r="BS27" s="66">
        <f t="shared" si="65"/>
        <v>0</v>
      </c>
      <c r="BT27" s="66">
        <f t="shared" si="65"/>
        <v>0</v>
      </c>
      <c r="BU27" s="66">
        <f t="shared" si="65"/>
        <v>0</v>
      </c>
      <c r="BV27" s="66">
        <f t="shared" si="65"/>
        <v>0</v>
      </c>
      <c r="BW27" s="66">
        <f t="shared" si="65"/>
        <v>0</v>
      </c>
      <c r="BX27" s="66">
        <f t="shared" si="65"/>
        <v>0</v>
      </c>
      <c r="BY27" s="66">
        <f t="shared" si="65"/>
        <v>0</v>
      </c>
      <c r="BZ27" s="66">
        <f t="shared" si="65"/>
        <v>0</v>
      </c>
      <c r="CA27" s="66">
        <f t="shared" si="65"/>
        <v>0</v>
      </c>
      <c r="CB27" s="66">
        <f t="shared" si="65"/>
        <v>0</v>
      </c>
      <c r="CC27" s="66">
        <f t="shared" si="65"/>
        <v>0</v>
      </c>
      <c r="CD27" s="66">
        <f t="shared" si="65"/>
        <v>0</v>
      </c>
      <c r="CE27" s="75">
        <f t="shared" si="51"/>
        <v>0</v>
      </c>
      <c r="CF27" s="66">
        <f t="shared" si="66"/>
        <v>0</v>
      </c>
      <c r="CG27" s="66">
        <f t="shared" si="66"/>
        <v>0</v>
      </c>
      <c r="CH27" s="66">
        <f t="shared" si="66"/>
        <v>0</v>
      </c>
      <c r="CI27" s="66">
        <f t="shared" si="66"/>
        <v>0</v>
      </c>
      <c r="CJ27" s="66">
        <f t="shared" si="66"/>
        <v>0</v>
      </c>
      <c r="CK27" s="66">
        <f t="shared" si="66"/>
        <v>0</v>
      </c>
      <c r="CL27" s="66">
        <f t="shared" si="66"/>
        <v>0</v>
      </c>
      <c r="CM27" s="66">
        <f t="shared" si="66"/>
        <v>0</v>
      </c>
      <c r="CN27" s="66">
        <f t="shared" si="66"/>
        <v>0</v>
      </c>
      <c r="CO27" s="66">
        <f t="shared" si="66"/>
        <v>0</v>
      </c>
      <c r="CP27" s="66">
        <f t="shared" si="66"/>
        <v>0</v>
      </c>
      <c r="CQ27" s="66">
        <f t="shared" si="66"/>
        <v>0</v>
      </c>
      <c r="CR27" s="75">
        <f t="shared" si="53"/>
        <v>0</v>
      </c>
      <c r="CS27" s="66">
        <f t="shared" si="67"/>
        <v>0</v>
      </c>
      <c r="CT27" s="66">
        <f t="shared" si="67"/>
        <v>0</v>
      </c>
      <c r="CU27" s="66">
        <f t="shared" si="67"/>
        <v>0</v>
      </c>
      <c r="CV27" s="66">
        <f t="shared" si="67"/>
        <v>0</v>
      </c>
      <c r="CW27" s="66">
        <f t="shared" si="67"/>
        <v>0</v>
      </c>
      <c r="CX27" s="66">
        <f t="shared" si="67"/>
        <v>0</v>
      </c>
      <c r="CY27" s="66">
        <f t="shared" si="67"/>
        <v>0</v>
      </c>
      <c r="CZ27" s="66">
        <f t="shared" si="67"/>
        <v>0</v>
      </c>
      <c r="DA27" s="66">
        <f t="shared" si="67"/>
        <v>0</v>
      </c>
      <c r="DB27" s="66">
        <f t="shared" si="67"/>
        <v>0</v>
      </c>
      <c r="DC27" s="66">
        <f t="shared" si="67"/>
        <v>0</v>
      </c>
      <c r="DD27" s="66">
        <f t="shared" si="67"/>
        <v>0</v>
      </c>
      <c r="DE27" s="75">
        <f t="shared" si="55"/>
        <v>0</v>
      </c>
      <c r="DF27" s="66">
        <f t="shared" si="68"/>
        <v>0</v>
      </c>
      <c r="DG27" s="66">
        <f t="shared" si="68"/>
        <v>0</v>
      </c>
      <c r="DH27" s="66">
        <f t="shared" si="68"/>
        <v>0</v>
      </c>
      <c r="DI27" s="66">
        <f t="shared" si="68"/>
        <v>0</v>
      </c>
      <c r="DJ27" s="66">
        <f t="shared" si="68"/>
        <v>0</v>
      </c>
      <c r="DK27" s="66">
        <f t="shared" si="68"/>
        <v>0</v>
      </c>
      <c r="DL27" s="66">
        <f t="shared" si="68"/>
        <v>0</v>
      </c>
      <c r="DM27" s="66">
        <f t="shared" si="68"/>
        <v>0</v>
      </c>
      <c r="DN27" s="66">
        <f t="shared" si="68"/>
        <v>0</v>
      </c>
      <c r="DO27" s="66">
        <f t="shared" si="68"/>
        <v>0</v>
      </c>
      <c r="DP27" s="66">
        <f t="shared" si="68"/>
        <v>0</v>
      </c>
      <c r="DQ27" s="66">
        <f t="shared" si="68"/>
        <v>0</v>
      </c>
      <c r="DR27" s="75">
        <f t="shared" si="57"/>
        <v>0</v>
      </c>
      <c r="DS27" s="66">
        <f t="shared" si="69"/>
        <v>0</v>
      </c>
      <c r="DT27" s="66">
        <f t="shared" si="69"/>
        <v>0</v>
      </c>
      <c r="DU27" s="66">
        <f t="shared" si="69"/>
        <v>0</v>
      </c>
      <c r="DV27" s="66">
        <f t="shared" si="69"/>
        <v>0</v>
      </c>
      <c r="DW27" s="66">
        <f t="shared" si="69"/>
        <v>0</v>
      </c>
      <c r="DX27" s="66">
        <f t="shared" si="69"/>
        <v>0</v>
      </c>
      <c r="DY27" s="66">
        <f t="shared" si="69"/>
        <v>0</v>
      </c>
      <c r="DZ27" s="66">
        <f t="shared" si="69"/>
        <v>0</v>
      </c>
      <c r="EA27" s="66">
        <f t="shared" si="69"/>
        <v>0</v>
      </c>
      <c r="EB27" s="66">
        <f t="shared" si="69"/>
        <v>0</v>
      </c>
      <c r="EC27" s="66">
        <f t="shared" si="69"/>
        <v>0</v>
      </c>
      <c r="ED27" s="66">
        <f t="shared" si="69"/>
        <v>0</v>
      </c>
      <c r="EE27" s="76">
        <f t="shared" si="59"/>
        <v>0</v>
      </c>
    </row>
    <row r="28" spans="1:135" x14ac:dyDescent="0.2">
      <c r="A28" s="2"/>
      <c r="D28" s="2" t="s">
        <v>80</v>
      </c>
      <c r="F28" s="66">
        <f t="shared" si="60"/>
        <v>0</v>
      </c>
      <c r="G28" s="66">
        <f t="shared" si="60"/>
        <v>0</v>
      </c>
      <c r="H28" s="66">
        <f t="shared" si="60"/>
        <v>0</v>
      </c>
      <c r="I28" s="66">
        <f t="shared" si="60"/>
        <v>0</v>
      </c>
      <c r="J28" s="66">
        <f t="shared" si="60"/>
        <v>0</v>
      </c>
      <c r="K28" s="66">
        <f t="shared" si="60"/>
        <v>0</v>
      </c>
      <c r="L28" s="66">
        <f t="shared" si="60"/>
        <v>0</v>
      </c>
      <c r="M28" s="66">
        <f t="shared" si="60"/>
        <v>0</v>
      </c>
      <c r="N28" s="66">
        <f t="shared" si="60"/>
        <v>0</v>
      </c>
      <c r="O28" s="66">
        <f t="shared" si="60"/>
        <v>0</v>
      </c>
      <c r="P28" s="66">
        <f t="shared" si="60"/>
        <v>0</v>
      </c>
      <c r="Q28" s="66">
        <f t="shared" si="60"/>
        <v>0</v>
      </c>
      <c r="R28" s="75">
        <f t="shared" si="41"/>
        <v>0</v>
      </c>
      <c r="S28" s="66">
        <f t="shared" si="61"/>
        <v>0</v>
      </c>
      <c r="T28" s="66">
        <f t="shared" si="61"/>
        <v>0</v>
      </c>
      <c r="U28" s="66">
        <f t="shared" si="61"/>
        <v>0</v>
      </c>
      <c r="V28" s="66">
        <f t="shared" si="61"/>
        <v>0</v>
      </c>
      <c r="W28" s="66">
        <f t="shared" si="61"/>
        <v>0</v>
      </c>
      <c r="X28" s="66">
        <f t="shared" si="61"/>
        <v>0</v>
      </c>
      <c r="Y28" s="66">
        <f t="shared" si="61"/>
        <v>0</v>
      </c>
      <c r="Z28" s="66">
        <f t="shared" si="61"/>
        <v>0</v>
      </c>
      <c r="AA28" s="66">
        <f t="shared" si="61"/>
        <v>0</v>
      </c>
      <c r="AB28" s="66">
        <f t="shared" si="61"/>
        <v>0</v>
      </c>
      <c r="AC28" s="66">
        <f t="shared" si="61"/>
        <v>0</v>
      </c>
      <c r="AD28" s="66">
        <f t="shared" si="61"/>
        <v>0</v>
      </c>
      <c r="AE28" s="75">
        <f t="shared" si="43"/>
        <v>0</v>
      </c>
      <c r="AF28" s="66">
        <f t="shared" ref="AF28:AJ30" si="70">IF(AF$2&gt;=$B$18,$E28,0)</f>
        <v>0</v>
      </c>
      <c r="AG28" s="66">
        <f t="shared" si="70"/>
        <v>0</v>
      </c>
      <c r="AH28" s="66">
        <f t="shared" si="70"/>
        <v>0</v>
      </c>
      <c r="AI28" s="66">
        <f t="shared" si="70"/>
        <v>0</v>
      </c>
      <c r="AJ28" s="66">
        <f t="shared" si="70"/>
        <v>0</v>
      </c>
      <c r="AK28" s="66">
        <v>0</v>
      </c>
      <c r="AL28" s="66">
        <f t="shared" ref="AL28:AM30" si="71">IF(AL$2&gt;=$B$18,$E28,0)</f>
        <v>0</v>
      </c>
      <c r="AM28" s="66">
        <f t="shared" si="71"/>
        <v>0</v>
      </c>
      <c r="AN28" s="66">
        <v>0</v>
      </c>
      <c r="AO28" s="66">
        <f t="shared" ref="AO28:AP30" si="72">IF(AO$2&gt;=$B$18,$E28,0)</f>
        <v>0</v>
      </c>
      <c r="AP28" s="66">
        <f t="shared" si="72"/>
        <v>0</v>
      </c>
      <c r="AQ28" s="66">
        <v>0</v>
      </c>
      <c r="AR28" s="75">
        <f t="shared" si="45"/>
        <v>0</v>
      </c>
      <c r="AS28" s="66">
        <f t="shared" si="63"/>
        <v>0</v>
      </c>
      <c r="AT28" s="66">
        <f t="shared" si="63"/>
        <v>0</v>
      </c>
      <c r="AU28" s="66">
        <f t="shared" si="63"/>
        <v>0</v>
      </c>
      <c r="AV28" s="66">
        <f t="shared" si="63"/>
        <v>0</v>
      </c>
      <c r="AW28" s="66">
        <f t="shared" si="63"/>
        <v>0</v>
      </c>
      <c r="AX28" s="66">
        <f t="shared" si="63"/>
        <v>0</v>
      </c>
      <c r="AY28" s="66">
        <f t="shared" si="63"/>
        <v>0</v>
      </c>
      <c r="AZ28" s="66">
        <f t="shared" si="63"/>
        <v>0</v>
      </c>
      <c r="BA28" s="66">
        <f t="shared" si="63"/>
        <v>0</v>
      </c>
      <c r="BB28" s="66">
        <f t="shared" si="63"/>
        <v>0</v>
      </c>
      <c r="BC28" s="66">
        <f t="shared" si="63"/>
        <v>0</v>
      </c>
      <c r="BD28" s="66">
        <f t="shared" si="63"/>
        <v>0</v>
      </c>
      <c r="BE28" s="75">
        <f t="shared" si="47"/>
        <v>0</v>
      </c>
      <c r="BF28" s="66">
        <f t="shared" si="64"/>
        <v>0</v>
      </c>
      <c r="BG28" s="66">
        <f t="shared" si="64"/>
        <v>0</v>
      </c>
      <c r="BH28" s="66">
        <f t="shared" si="64"/>
        <v>0</v>
      </c>
      <c r="BI28" s="66">
        <f t="shared" si="64"/>
        <v>0</v>
      </c>
      <c r="BJ28" s="66">
        <f t="shared" si="64"/>
        <v>0</v>
      </c>
      <c r="BK28" s="66">
        <f t="shared" si="64"/>
        <v>0</v>
      </c>
      <c r="BL28" s="66">
        <f t="shared" si="64"/>
        <v>0</v>
      </c>
      <c r="BM28" s="66">
        <f t="shared" si="64"/>
        <v>0</v>
      </c>
      <c r="BN28" s="66">
        <f t="shared" si="64"/>
        <v>0</v>
      </c>
      <c r="BO28" s="66">
        <f t="shared" si="64"/>
        <v>0</v>
      </c>
      <c r="BP28" s="66">
        <f t="shared" si="64"/>
        <v>0</v>
      </c>
      <c r="BQ28" s="66">
        <f t="shared" si="64"/>
        <v>0</v>
      </c>
      <c r="BR28" s="75">
        <f t="shared" si="49"/>
        <v>0</v>
      </c>
      <c r="BS28" s="66">
        <f t="shared" si="65"/>
        <v>0</v>
      </c>
      <c r="BT28" s="66">
        <f t="shared" si="65"/>
        <v>0</v>
      </c>
      <c r="BU28" s="66">
        <f t="shared" si="65"/>
        <v>0</v>
      </c>
      <c r="BV28" s="66">
        <f t="shared" si="65"/>
        <v>0</v>
      </c>
      <c r="BW28" s="66">
        <f t="shared" si="65"/>
        <v>0</v>
      </c>
      <c r="BX28" s="66">
        <f t="shared" si="65"/>
        <v>0</v>
      </c>
      <c r="BY28" s="66">
        <f t="shared" si="65"/>
        <v>0</v>
      </c>
      <c r="BZ28" s="66">
        <f t="shared" si="65"/>
        <v>0</v>
      </c>
      <c r="CA28" s="66">
        <f t="shared" si="65"/>
        <v>0</v>
      </c>
      <c r="CB28" s="66">
        <f t="shared" si="65"/>
        <v>0</v>
      </c>
      <c r="CC28" s="66">
        <f t="shared" si="65"/>
        <v>0</v>
      </c>
      <c r="CD28" s="66">
        <f t="shared" si="65"/>
        <v>0</v>
      </c>
      <c r="CE28" s="75">
        <f t="shared" si="51"/>
        <v>0</v>
      </c>
      <c r="CF28" s="66">
        <f t="shared" si="66"/>
        <v>0</v>
      </c>
      <c r="CG28" s="66">
        <f t="shared" si="66"/>
        <v>0</v>
      </c>
      <c r="CH28" s="66">
        <f t="shared" si="66"/>
        <v>0</v>
      </c>
      <c r="CI28" s="66">
        <f t="shared" si="66"/>
        <v>0</v>
      </c>
      <c r="CJ28" s="66">
        <f t="shared" si="66"/>
        <v>0</v>
      </c>
      <c r="CK28" s="66">
        <f t="shared" si="66"/>
        <v>0</v>
      </c>
      <c r="CL28" s="66">
        <f t="shared" si="66"/>
        <v>0</v>
      </c>
      <c r="CM28" s="66">
        <f t="shared" si="66"/>
        <v>0</v>
      </c>
      <c r="CN28" s="66">
        <f t="shared" si="66"/>
        <v>0</v>
      </c>
      <c r="CO28" s="66">
        <f t="shared" si="66"/>
        <v>0</v>
      </c>
      <c r="CP28" s="66">
        <f t="shared" si="66"/>
        <v>0</v>
      </c>
      <c r="CQ28" s="66">
        <f t="shared" si="66"/>
        <v>0</v>
      </c>
      <c r="CR28" s="75">
        <f t="shared" si="53"/>
        <v>0</v>
      </c>
      <c r="CS28" s="66">
        <f t="shared" si="67"/>
        <v>0</v>
      </c>
      <c r="CT28" s="66">
        <f t="shared" si="67"/>
        <v>0</v>
      </c>
      <c r="CU28" s="66">
        <f t="shared" si="67"/>
        <v>0</v>
      </c>
      <c r="CV28" s="66">
        <f t="shared" si="67"/>
        <v>0</v>
      </c>
      <c r="CW28" s="66">
        <f t="shared" si="67"/>
        <v>0</v>
      </c>
      <c r="CX28" s="66">
        <f t="shared" si="67"/>
        <v>0</v>
      </c>
      <c r="CY28" s="66">
        <f t="shared" si="67"/>
        <v>0</v>
      </c>
      <c r="CZ28" s="66">
        <f t="shared" si="67"/>
        <v>0</v>
      </c>
      <c r="DA28" s="66">
        <f t="shared" si="67"/>
        <v>0</v>
      </c>
      <c r="DB28" s="66">
        <f t="shared" si="67"/>
        <v>0</v>
      </c>
      <c r="DC28" s="66">
        <f t="shared" si="67"/>
        <v>0</v>
      </c>
      <c r="DD28" s="66">
        <f t="shared" si="67"/>
        <v>0</v>
      </c>
      <c r="DE28" s="75">
        <f t="shared" si="55"/>
        <v>0</v>
      </c>
      <c r="DF28" s="66">
        <f t="shared" si="68"/>
        <v>0</v>
      </c>
      <c r="DG28" s="66">
        <f t="shared" si="68"/>
        <v>0</v>
      </c>
      <c r="DH28" s="66">
        <f t="shared" si="68"/>
        <v>0</v>
      </c>
      <c r="DI28" s="66">
        <f t="shared" si="68"/>
        <v>0</v>
      </c>
      <c r="DJ28" s="66">
        <f t="shared" si="68"/>
        <v>0</v>
      </c>
      <c r="DK28" s="66">
        <f t="shared" si="68"/>
        <v>0</v>
      </c>
      <c r="DL28" s="66">
        <f t="shared" si="68"/>
        <v>0</v>
      </c>
      <c r="DM28" s="66">
        <f t="shared" si="68"/>
        <v>0</v>
      </c>
      <c r="DN28" s="66">
        <f t="shared" si="68"/>
        <v>0</v>
      </c>
      <c r="DO28" s="66">
        <f t="shared" si="68"/>
        <v>0</v>
      </c>
      <c r="DP28" s="66">
        <f t="shared" si="68"/>
        <v>0</v>
      </c>
      <c r="DQ28" s="66">
        <f t="shared" si="68"/>
        <v>0</v>
      </c>
      <c r="DR28" s="75">
        <f t="shared" si="57"/>
        <v>0</v>
      </c>
      <c r="DS28" s="66">
        <f t="shared" si="69"/>
        <v>0</v>
      </c>
      <c r="DT28" s="66">
        <f t="shared" si="69"/>
        <v>0</v>
      </c>
      <c r="DU28" s="66">
        <f t="shared" si="69"/>
        <v>0</v>
      </c>
      <c r="DV28" s="66">
        <f t="shared" si="69"/>
        <v>0</v>
      </c>
      <c r="DW28" s="66">
        <f t="shared" si="69"/>
        <v>0</v>
      </c>
      <c r="DX28" s="66">
        <f t="shared" si="69"/>
        <v>0</v>
      </c>
      <c r="DY28" s="66">
        <f t="shared" si="69"/>
        <v>0</v>
      </c>
      <c r="DZ28" s="66">
        <f t="shared" si="69"/>
        <v>0</v>
      </c>
      <c r="EA28" s="66">
        <f t="shared" si="69"/>
        <v>0</v>
      </c>
      <c r="EB28" s="66">
        <f t="shared" si="69"/>
        <v>0</v>
      </c>
      <c r="EC28" s="66">
        <f t="shared" si="69"/>
        <v>0</v>
      </c>
      <c r="ED28" s="66">
        <f t="shared" si="69"/>
        <v>0</v>
      </c>
      <c r="EE28" s="76">
        <f t="shared" si="59"/>
        <v>0</v>
      </c>
    </row>
    <row r="29" spans="1:135" x14ac:dyDescent="0.2">
      <c r="A29" s="2"/>
      <c r="D29" s="21" t="s">
        <v>81</v>
      </c>
      <c r="E29" s="78"/>
      <c r="F29" s="66">
        <f t="shared" si="60"/>
        <v>0</v>
      </c>
      <c r="G29" s="66">
        <f t="shared" si="60"/>
        <v>0</v>
      </c>
      <c r="H29" s="66">
        <f t="shared" si="60"/>
        <v>0</v>
      </c>
      <c r="I29" s="66">
        <f t="shared" si="60"/>
        <v>0</v>
      </c>
      <c r="J29" s="66">
        <f t="shared" si="60"/>
        <v>0</v>
      </c>
      <c r="K29" s="66">
        <f t="shared" si="60"/>
        <v>0</v>
      </c>
      <c r="L29" s="66">
        <f t="shared" si="60"/>
        <v>0</v>
      </c>
      <c r="M29" s="66">
        <f t="shared" si="60"/>
        <v>0</v>
      </c>
      <c r="N29" s="66">
        <f t="shared" si="60"/>
        <v>0</v>
      </c>
      <c r="O29" s="66">
        <f t="shared" si="60"/>
        <v>0</v>
      </c>
      <c r="P29" s="66">
        <f t="shared" si="60"/>
        <v>0</v>
      </c>
      <c r="Q29" s="66">
        <f t="shared" si="60"/>
        <v>0</v>
      </c>
      <c r="R29" s="75">
        <f t="shared" si="41"/>
        <v>0</v>
      </c>
      <c r="S29" s="66">
        <f t="shared" si="61"/>
        <v>0</v>
      </c>
      <c r="T29" s="66">
        <f t="shared" si="61"/>
        <v>0</v>
      </c>
      <c r="U29" s="66">
        <f t="shared" si="61"/>
        <v>0</v>
      </c>
      <c r="V29" s="66">
        <f t="shared" si="61"/>
        <v>0</v>
      </c>
      <c r="W29" s="66">
        <f t="shared" si="61"/>
        <v>0</v>
      </c>
      <c r="X29" s="66">
        <f t="shared" si="61"/>
        <v>0</v>
      </c>
      <c r="Y29" s="66">
        <f t="shared" si="61"/>
        <v>0</v>
      </c>
      <c r="Z29" s="66">
        <f t="shared" si="61"/>
        <v>0</v>
      </c>
      <c r="AA29" s="66">
        <f t="shared" si="61"/>
        <v>0</v>
      </c>
      <c r="AB29" s="66">
        <f t="shared" si="61"/>
        <v>0</v>
      </c>
      <c r="AC29" s="66">
        <f t="shared" si="61"/>
        <v>0</v>
      </c>
      <c r="AD29" s="66">
        <f t="shared" si="61"/>
        <v>0</v>
      </c>
      <c r="AE29" s="75">
        <f t="shared" si="43"/>
        <v>0</v>
      </c>
      <c r="AF29" s="66">
        <f t="shared" si="70"/>
        <v>0</v>
      </c>
      <c r="AG29" s="66">
        <f t="shared" si="70"/>
        <v>0</v>
      </c>
      <c r="AH29" s="66">
        <f t="shared" si="70"/>
        <v>0</v>
      </c>
      <c r="AI29" s="66">
        <f t="shared" si="70"/>
        <v>0</v>
      </c>
      <c r="AJ29" s="66">
        <f t="shared" si="70"/>
        <v>0</v>
      </c>
      <c r="AK29" s="66">
        <v>0</v>
      </c>
      <c r="AL29" s="66">
        <f t="shared" si="71"/>
        <v>0</v>
      </c>
      <c r="AM29" s="66">
        <f t="shared" si="71"/>
        <v>0</v>
      </c>
      <c r="AN29" s="66">
        <v>0</v>
      </c>
      <c r="AO29" s="66">
        <f t="shared" si="72"/>
        <v>0</v>
      </c>
      <c r="AP29" s="66">
        <f t="shared" si="72"/>
        <v>0</v>
      </c>
      <c r="AQ29" s="66">
        <v>0</v>
      </c>
      <c r="AR29" s="75">
        <f t="shared" si="45"/>
        <v>0</v>
      </c>
      <c r="AS29" s="66">
        <f t="shared" si="63"/>
        <v>0</v>
      </c>
      <c r="AT29" s="66">
        <f t="shared" si="63"/>
        <v>0</v>
      </c>
      <c r="AU29" s="66">
        <f t="shared" si="63"/>
        <v>0</v>
      </c>
      <c r="AV29" s="66">
        <f t="shared" si="63"/>
        <v>0</v>
      </c>
      <c r="AW29" s="66">
        <f t="shared" si="63"/>
        <v>0</v>
      </c>
      <c r="AX29" s="66">
        <f t="shared" si="63"/>
        <v>0</v>
      </c>
      <c r="AY29" s="66">
        <f t="shared" si="63"/>
        <v>0</v>
      </c>
      <c r="AZ29" s="66">
        <f t="shared" si="63"/>
        <v>0</v>
      </c>
      <c r="BA29" s="66">
        <f t="shared" si="63"/>
        <v>0</v>
      </c>
      <c r="BB29" s="66">
        <f t="shared" si="63"/>
        <v>0</v>
      </c>
      <c r="BC29" s="66">
        <f t="shared" si="63"/>
        <v>0</v>
      </c>
      <c r="BD29" s="66">
        <f t="shared" si="63"/>
        <v>0</v>
      </c>
      <c r="BE29" s="75">
        <f t="shared" si="47"/>
        <v>0</v>
      </c>
      <c r="BF29" s="66">
        <f t="shared" si="64"/>
        <v>0</v>
      </c>
      <c r="BG29" s="66">
        <f t="shared" si="64"/>
        <v>0</v>
      </c>
      <c r="BH29" s="66">
        <f t="shared" si="64"/>
        <v>0</v>
      </c>
      <c r="BI29" s="66">
        <f t="shared" si="64"/>
        <v>0</v>
      </c>
      <c r="BJ29" s="66">
        <f t="shared" si="64"/>
        <v>0</v>
      </c>
      <c r="BK29" s="66">
        <f t="shared" si="64"/>
        <v>0</v>
      </c>
      <c r="BL29" s="66">
        <f t="shared" si="64"/>
        <v>0</v>
      </c>
      <c r="BM29" s="66">
        <f t="shared" si="64"/>
        <v>0</v>
      </c>
      <c r="BN29" s="66">
        <f t="shared" si="64"/>
        <v>0</v>
      </c>
      <c r="BO29" s="66">
        <f t="shared" si="64"/>
        <v>0</v>
      </c>
      <c r="BP29" s="66">
        <f t="shared" si="64"/>
        <v>0</v>
      </c>
      <c r="BQ29" s="66">
        <f t="shared" si="64"/>
        <v>0</v>
      </c>
      <c r="BR29" s="75">
        <f t="shared" si="49"/>
        <v>0</v>
      </c>
      <c r="BS29" s="66">
        <f t="shared" si="65"/>
        <v>0</v>
      </c>
      <c r="BT29" s="66">
        <f t="shared" si="65"/>
        <v>0</v>
      </c>
      <c r="BU29" s="66">
        <f t="shared" si="65"/>
        <v>0</v>
      </c>
      <c r="BV29" s="66">
        <f t="shared" si="65"/>
        <v>0</v>
      </c>
      <c r="BW29" s="66">
        <f t="shared" si="65"/>
        <v>0</v>
      </c>
      <c r="BX29" s="66">
        <f t="shared" si="65"/>
        <v>0</v>
      </c>
      <c r="BY29" s="66">
        <f t="shared" si="65"/>
        <v>0</v>
      </c>
      <c r="BZ29" s="66">
        <f t="shared" si="65"/>
        <v>0</v>
      </c>
      <c r="CA29" s="66">
        <f t="shared" si="65"/>
        <v>0</v>
      </c>
      <c r="CB29" s="66">
        <f t="shared" si="65"/>
        <v>0</v>
      </c>
      <c r="CC29" s="66">
        <f t="shared" si="65"/>
        <v>0</v>
      </c>
      <c r="CD29" s="66">
        <f t="shared" si="65"/>
        <v>0</v>
      </c>
      <c r="CE29" s="75">
        <f t="shared" si="51"/>
        <v>0</v>
      </c>
      <c r="CF29" s="66">
        <f t="shared" si="66"/>
        <v>0</v>
      </c>
      <c r="CG29" s="66">
        <f t="shared" si="66"/>
        <v>0</v>
      </c>
      <c r="CH29" s="66">
        <f t="shared" si="66"/>
        <v>0</v>
      </c>
      <c r="CI29" s="66">
        <f t="shared" si="66"/>
        <v>0</v>
      </c>
      <c r="CJ29" s="66">
        <f t="shared" si="66"/>
        <v>0</v>
      </c>
      <c r="CK29" s="66">
        <f t="shared" si="66"/>
        <v>0</v>
      </c>
      <c r="CL29" s="66">
        <f t="shared" si="66"/>
        <v>0</v>
      </c>
      <c r="CM29" s="66">
        <f t="shared" si="66"/>
        <v>0</v>
      </c>
      <c r="CN29" s="66">
        <f t="shared" si="66"/>
        <v>0</v>
      </c>
      <c r="CO29" s="66">
        <f t="shared" si="66"/>
        <v>0</v>
      </c>
      <c r="CP29" s="66">
        <f t="shared" si="66"/>
        <v>0</v>
      </c>
      <c r="CQ29" s="66">
        <f t="shared" si="66"/>
        <v>0</v>
      </c>
      <c r="CR29" s="75">
        <f t="shared" si="53"/>
        <v>0</v>
      </c>
      <c r="CS29" s="66">
        <f t="shared" si="67"/>
        <v>0</v>
      </c>
      <c r="CT29" s="66">
        <f t="shared" si="67"/>
        <v>0</v>
      </c>
      <c r="CU29" s="66">
        <f t="shared" si="67"/>
        <v>0</v>
      </c>
      <c r="CV29" s="66">
        <f t="shared" si="67"/>
        <v>0</v>
      </c>
      <c r="CW29" s="66">
        <f t="shared" si="67"/>
        <v>0</v>
      </c>
      <c r="CX29" s="66">
        <f t="shared" si="67"/>
        <v>0</v>
      </c>
      <c r="CY29" s="66">
        <f t="shared" si="67"/>
        <v>0</v>
      </c>
      <c r="CZ29" s="66">
        <f t="shared" si="67"/>
        <v>0</v>
      </c>
      <c r="DA29" s="66">
        <f t="shared" si="67"/>
        <v>0</v>
      </c>
      <c r="DB29" s="66">
        <f t="shared" si="67"/>
        <v>0</v>
      </c>
      <c r="DC29" s="66">
        <f t="shared" si="67"/>
        <v>0</v>
      </c>
      <c r="DD29" s="66">
        <f t="shared" si="67"/>
        <v>0</v>
      </c>
      <c r="DE29" s="75">
        <f t="shared" si="55"/>
        <v>0</v>
      </c>
      <c r="DF29" s="66">
        <f t="shared" si="68"/>
        <v>0</v>
      </c>
      <c r="DG29" s="66">
        <f t="shared" si="68"/>
        <v>0</v>
      </c>
      <c r="DH29" s="66">
        <f t="shared" si="68"/>
        <v>0</v>
      </c>
      <c r="DI29" s="66">
        <f t="shared" si="68"/>
        <v>0</v>
      </c>
      <c r="DJ29" s="66">
        <f t="shared" si="68"/>
        <v>0</v>
      </c>
      <c r="DK29" s="66">
        <f t="shared" si="68"/>
        <v>0</v>
      </c>
      <c r="DL29" s="66">
        <f t="shared" si="68"/>
        <v>0</v>
      </c>
      <c r="DM29" s="66">
        <f t="shared" si="68"/>
        <v>0</v>
      </c>
      <c r="DN29" s="66">
        <f t="shared" si="68"/>
        <v>0</v>
      </c>
      <c r="DO29" s="66">
        <f t="shared" si="68"/>
        <v>0</v>
      </c>
      <c r="DP29" s="66">
        <f t="shared" si="68"/>
        <v>0</v>
      </c>
      <c r="DQ29" s="66">
        <f t="shared" si="68"/>
        <v>0</v>
      </c>
      <c r="DR29" s="75">
        <f t="shared" si="57"/>
        <v>0</v>
      </c>
      <c r="DS29" s="66">
        <f t="shared" si="69"/>
        <v>0</v>
      </c>
      <c r="DT29" s="66">
        <f t="shared" si="69"/>
        <v>0</v>
      </c>
      <c r="DU29" s="66">
        <f t="shared" si="69"/>
        <v>0</v>
      </c>
      <c r="DV29" s="66">
        <f t="shared" si="69"/>
        <v>0</v>
      </c>
      <c r="DW29" s="66">
        <f t="shared" si="69"/>
        <v>0</v>
      </c>
      <c r="DX29" s="66">
        <f t="shared" si="69"/>
        <v>0</v>
      </c>
      <c r="DY29" s="66">
        <f t="shared" si="69"/>
        <v>0</v>
      </c>
      <c r="DZ29" s="66">
        <f t="shared" si="69"/>
        <v>0</v>
      </c>
      <c r="EA29" s="66">
        <f t="shared" si="69"/>
        <v>0</v>
      </c>
      <c r="EB29" s="66">
        <f t="shared" si="69"/>
        <v>0</v>
      </c>
      <c r="EC29" s="66">
        <f t="shared" si="69"/>
        <v>0</v>
      </c>
      <c r="ED29" s="66">
        <f t="shared" si="69"/>
        <v>0</v>
      </c>
      <c r="EE29" s="76">
        <f t="shared" si="59"/>
        <v>0</v>
      </c>
    </row>
    <row r="30" spans="1:135" x14ac:dyDescent="0.2">
      <c r="A30" s="2"/>
      <c r="D30" s="21" t="s">
        <v>82</v>
      </c>
      <c r="E30" s="78"/>
      <c r="F30" s="66">
        <f t="shared" si="60"/>
        <v>0</v>
      </c>
      <c r="G30" s="66">
        <f t="shared" si="60"/>
        <v>0</v>
      </c>
      <c r="H30" s="66">
        <f t="shared" si="60"/>
        <v>0</v>
      </c>
      <c r="I30" s="66">
        <f t="shared" si="60"/>
        <v>0</v>
      </c>
      <c r="J30" s="66">
        <f t="shared" si="60"/>
        <v>0</v>
      </c>
      <c r="K30" s="66">
        <f t="shared" si="60"/>
        <v>0</v>
      </c>
      <c r="L30" s="66">
        <f t="shared" si="60"/>
        <v>0</v>
      </c>
      <c r="M30" s="66">
        <f t="shared" si="60"/>
        <v>0</v>
      </c>
      <c r="N30" s="66">
        <f t="shared" si="60"/>
        <v>0</v>
      </c>
      <c r="O30" s="66">
        <f t="shared" si="60"/>
        <v>0</v>
      </c>
      <c r="P30" s="66">
        <f t="shared" si="60"/>
        <v>0</v>
      </c>
      <c r="Q30" s="66">
        <f t="shared" si="60"/>
        <v>0</v>
      </c>
      <c r="R30" s="75">
        <f t="shared" si="41"/>
        <v>0</v>
      </c>
      <c r="S30" s="66">
        <f t="shared" si="61"/>
        <v>0</v>
      </c>
      <c r="T30" s="66">
        <f t="shared" si="61"/>
        <v>0</v>
      </c>
      <c r="U30" s="66">
        <f t="shared" si="61"/>
        <v>0</v>
      </c>
      <c r="V30" s="66">
        <f t="shared" si="61"/>
        <v>0</v>
      </c>
      <c r="W30" s="66">
        <f t="shared" si="61"/>
        <v>0</v>
      </c>
      <c r="X30" s="66">
        <f t="shared" si="61"/>
        <v>0</v>
      </c>
      <c r="Y30" s="66">
        <f t="shared" si="61"/>
        <v>0</v>
      </c>
      <c r="Z30" s="66">
        <f t="shared" si="61"/>
        <v>0</v>
      </c>
      <c r="AA30" s="66">
        <f t="shared" si="61"/>
        <v>0</v>
      </c>
      <c r="AB30" s="66">
        <f t="shared" si="61"/>
        <v>0</v>
      </c>
      <c r="AC30" s="66">
        <f t="shared" si="61"/>
        <v>0</v>
      </c>
      <c r="AD30" s="66">
        <f t="shared" si="61"/>
        <v>0</v>
      </c>
      <c r="AE30" s="75">
        <f t="shared" si="43"/>
        <v>0</v>
      </c>
      <c r="AF30" s="66">
        <f t="shared" si="70"/>
        <v>0</v>
      </c>
      <c r="AG30" s="66">
        <f t="shared" si="70"/>
        <v>0</v>
      </c>
      <c r="AH30" s="66">
        <f t="shared" si="70"/>
        <v>0</v>
      </c>
      <c r="AI30" s="66">
        <f t="shared" si="70"/>
        <v>0</v>
      </c>
      <c r="AJ30" s="66">
        <f t="shared" si="70"/>
        <v>0</v>
      </c>
      <c r="AK30" s="66">
        <v>0</v>
      </c>
      <c r="AL30" s="66">
        <f t="shared" si="71"/>
        <v>0</v>
      </c>
      <c r="AM30" s="66">
        <f t="shared" si="71"/>
        <v>0</v>
      </c>
      <c r="AN30" s="66">
        <v>0</v>
      </c>
      <c r="AO30" s="66">
        <f t="shared" si="72"/>
        <v>0</v>
      </c>
      <c r="AP30" s="66">
        <f t="shared" si="72"/>
        <v>0</v>
      </c>
      <c r="AQ30" s="66">
        <v>0</v>
      </c>
      <c r="AR30" s="75">
        <f t="shared" si="45"/>
        <v>0</v>
      </c>
      <c r="AS30" s="66">
        <f t="shared" si="63"/>
        <v>0</v>
      </c>
      <c r="AT30" s="66">
        <f t="shared" si="63"/>
        <v>0</v>
      </c>
      <c r="AU30" s="66">
        <f t="shared" si="63"/>
        <v>0</v>
      </c>
      <c r="AV30" s="66">
        <f t="shared" si="63"/>
        <v>0</v>
      </c>
      <c r="AW30" s="66">
        <f t="shared" si="63"/>
        <v>0</v>
      </c>
      <c r="AX30" s="66">
        <f t="shared" si="63"/>
        <v>0</v>
      </c>
      <c r="AY30" s="66">
        <f t="shared" si="63"/>
        <v>0</v>
      </c>
      <c r="AZ30" s="66">
        <f t="shared" si="63"/>
        <v>0</v>
      </c>
      <c r="BA30" s="66">
        <f t="shared" si="63"/>
        <v>0</v>
      </c>
      <c r="BB30" s="66">
        <f t="shared" si="63"/>
        <v>0</v>
      </c>
      <c r="BC30" s="66">
        <f t="shared" si="63"/>
        <v>0</v>
      </c>
      <c r="BD30" s="66">
        <f t="shared" si="63"/>
        <v>0</v>
      </c>
      <c r="BE30" s="75">
        <f t="shared" si="47"/>
        <v>0</v>
      </c>
      <c r="BF30" s="66">
        <f t="shared" si="64"/>
        <v>0</v>
      </c>
      <c r="BG30" s="66">
        <f t="shared" si="64"/>
        <v>0</v>
      </c>
      <c r="BH30" s="66">
        <f t="shared" si="64"/>
        <v>0</v>
      </c>
      <c r="BI30" s="66">
        <f t="shared" si="64"/>
        <v>0</v>
      </c>
      <c r="BJ30" s="66">
        <f t="shared" si="64"/>
        <v>0</v>
      </c>
      <c r="BK30" s="66">
        <f t="shared" si="64"/>
        <v>0</v>
      </c>
      <c r="BL30" s="66">
        <f t="shared" si="64"/>
        <v>0</v>
      </c>
      <c r="BM30" s="66">
        <f t="shared" si="64"/>
        <v>0</v>
      </c>
      <c r="BN30" s="66">
        <f t="shared" si="64"/>
        <v>0</v>
      </c>
      <c r="BO30" s="66">
        <f t="shared" si="64"/>
        <v>0</v>
      </c>
      <c r="BP30" s="66">
        <f t="shared" si="64"/>
        <v>0</v>
      </c>
      <c r="BQ30" s="66">
        <f t="shared" si="64"/>
        <v>0</v>
      </c>
      <c r="BR30" s="75">
        <f t="shared" si="49"/>
        <v>0</v>
      </c>
      <c r="BS30" s="66">
        <f t="shared" si="65"/>
        <v>0</v>
      </c>
      <c r="BT30" s="66">
        <f t="shared" si="65"/>
        <v>0</v>
      </c>
      <c r="BU30" s="66">
        <f t="shared" si="65"/>
        <v>0</v>
      </c>
      <c r="BV30" s="66">
        <f t="shared" si="65"/>
        <v>0</v>
      </c>
      <c r="BW30" s="66">
        <f t="shared" si="65"/>
        <v>0</v>
      </c>
      <c r="BX30" s="66">
        <f t="shared" si="65"/>
        <v>0</v>
      </c>
      <c r="BY30" s="66">
        <f t="shared" si="65"/>
        <v>0</v>
      </c>
      <c r="BZ30" s="66">
        <f t="shared" si="65"/>
        <v>0</v>
      </c>
      <c r="CA30" s="66">
        <f t="shared" si="65"/>
        <v>0</v>
      </c>
      <c r="CB30" s="66">
        <f t="shared" si="65"/>
        <v>0</v>
      </c>
      <c r="CC30" s="66">
        <f t="shared" si="65"/>
        <v>0</v>
      </c>
      <c r="CD30" s="66">
        <f t="shared" si="65"/>
        <v>0</v>
      </c>
      <c r="CE30" s="75">
        <f t="shared" si="51"/>
        <v>0</v>
      </c>
      <c r="CF30" s="66">
        <f t="shared" si="66"/>
        <v>0</v>
      </c>
      <c r="CG30" s="66">
        <f t="shared" si="66"/>
        <v>0</v>
      </c>
      <c r="CH30" s="66">
        <f t="shared" si="66"/>
        <v>0</v>
      </c>
      <c r="CI30" s="66">
        <f t="shared" si="66"/>
        <v>0</v>
      </c>
      <c r="CJ30" s="66">
        <f t="shared" si="66"/>
        <v>0</v>
      </c>
      <c r="CK30" s="66">
        <f t="shared" si="66"/>
        <v>0</v>
      </c>
      <c r="CL30" s="66">
        <f t="shared" si="66"/>
        <v>0</v>
      </c>
      <c r="CM30" s="66">
        <f t="shared" si="66"/>
        <v>0</v>
      </c>
      <c r="CN30" s="66">
        <f t="shared" si="66"/>
        <v>0</v>
      </c>
      <c r="CO30" s="66">
        <f t="shared" si="66"/>
        <v>0</v>
      </c>
      <c r="CP30" s="66">
        <f t="shared" si="66"/>
        <v>0</v>
      </c>
      <c r="CQ30" s="66">
        <f t="shared" si="66"/>
        <v>0</v>
      </c>
      <c r="CR30" s="75">
        <f t="shared" si="53"/>
        <v>0</v>
      </c>
      <c r="CS30" s="66">
        <f t="shared" si="67"/>
        <v>0</v>
      </c>
      <c r="CT30" s="66">
        <f t="shared" si="67"/>
        <v>0</v>
      </c>
      <c r="CU30" s="66">
        <f t="shared" si="67"/>
        <v>0</v>
      </c>
      <c r="CV30" s="66">
        <f t="shared" si="67"/>
        <v>0</v>
      </c>
      <c r="CW30" s="66">
        <f t="shared" si="67"/>
        <v>0</v>
      </c>
      <c r="CX30" s="66">
        <f t="shared" si="67"/>
        <v>0</v>
      </c>
      <c r="CY30" s="66">
        <f t="shared" si="67"/>
        <v>0</v>
      </c>
      <c r="CZ30" s="66">
        <f t="shared" si="67"/>
        <v>0</v>
      </c>
      <c r="DA30" s="66">
        <f t="shared" si="67"/>
        <v>0</v>
      </c>
      <c r="DB30" s="66">
        <f t="shared" si="67"/>
        <v>0</v>
      </c>
      <c r="DC30" s="66">
        <f t="shared" si="67"/>
        <v>0</v>
      </c>
      <c r="DD30" s="66">
        <f t="shared" si="67"/>
        <v>0</v>
      </c>
      <c r="DE30" s="75">
        <f t="shared" si="55"/>
        <v>0</v>
      </c>
      <c r="DF30" s="66">
        <f t="shared" si="68"/>
        <v>0</v>
      </c>
      <c r="DG30" s="66">
        <f t="shared" si="68"/>
        <v>0</v>
      </c>
      <c r="DH30" s="66">
        <f t="shared" si="68"/>
        <v>0</v>
      </c>
      <c r="DI30" s="66">
        <f t="shared" si="68"/>
        <v>0</v>
      </c>
      <c r="DJ30" s="66">
        <f t="shared" si="68"/>
        <v>0</v>
      </c>
      <c r="DK30" s="66">
        <f t="shared" si="68"/>
        <v>0</v>
      </c>
      <c r="DL30" s="66">
        <f t="shared" si="68"/>
        <v>0</v>
      </c>
      <c r="DM30" s="66">
        <f t="shared" si="68"/>
        <v>0</v>
      </c>
      <c r="DN30" s="66">
        <f t="shared" si="68"/>
        <v>0</v>
      </c>
      <c r="DO30" s="66">
        <f t="shared" si="68"/>
        <v>0</v>
      </c>
      <c r="DP30" s="66">
        <f t="shared" si="68"/>
        <v>0</v>
      </c>
      <c r="DQ30" s="66">
        <f t="shared" si="68"/>
        <v>0</v>
      </c>
      <c r="DR30" s="75">
        <f t="shared" si="57"/>
        <v>0</v>
      </c>
      <c r="DS30" s="66">
        <f t="shared" si="69"/>
        <v>0</v>
      </c>
      <c r="DT30" s="66">
        <f t="shared" si="69"/>
        <v>0</v>
      </c>
      <c r="DU30" s="66">
        <f t="shared" si="69"/>
        <v>0</v>
      </c>
      <c r="DV30" s="66">
        <f t="shared" si="69"/>
        <v>0</v>
      </c>
      <c r="DW30" s="66">
        <f t="shared" si="69"/>
        <v>0</v>
      </c>
      <c r="DX30" s="66">
        <f t="shared" si="69"/>
        <v>0</v>
      </c>
      <c r="DY30" s="66">
        <f t="shared" si="69"/>
        <v>0</v>
      </c>
      <c r="DZ30" s="66">
        <f t="shared" si="69"/>
        <v>0</v>
      </c>
      <c r="EA30" s="66">
        <f t="shared" si="69"/>
        <v>0</v>
      </c>
      <c r="EB30" s="66">
        <f t="shared" si="69"/>
        <v>0</v>
      </c>
      <c r="EC30" s="66">
        <f t="shared" si="69"/>
        <v>0</v>
      </c>
      <c r="ED30" s="66">
        <f t="shared" si="69"/>
        <v>0</v>
      </c>
      <c r="EE30" s="76">
        <f t="shared" si="59"/>
        <v>0</v>
      </c>
    </row>
    <row r="31" spans="1:135" x14ac:dyDescent="0.2">
      <c r="A31" s="2"/>
      <c r="D31" s="21" t="s">
        <v>83</v>
      </c>
      <c r="E31" s="78"/>
      <c r="F31" s="66">
        <f t="shared" si="60"/>
        <v>0</v>
      </c>
      <c r="G31" s="66">
        <f t="shared" si="60"/>
        <v>0</v>
      </c>
      <c r="H31" s="66">
        <f t="shared" si="60"/>
        <v>0</v>
      </c>
      <c r="I31" s="66">
        <f t="shared" si="60"/>
        <v>0</v>
      </c>
      <c r="J31" s="66">
        <f t="shared" si="60"/>
        <v>0</v>
      </c>
      <c r="K31" s="66">
        <f t="shared" si="60"/>
        <v>0</v>
      </c>
      <c r="L31" s="66">
        <f t="shared" si="60"/>
        <v>0</v>
      </c>
      <c r="M31" s="66">
        <f t="shared" si="60"/>
        <v>0</v>
      </c>
      <c r="N31" s="66">
        <f t="shared" si="60"/>
        <v>0</v>
      </c>
      <c r="O31" s="66">
        <f t="shared" si="60"/>
        <v>0</v>
      </c>
      <c r="P31" s="66">
        <f t="shared" si="60"/>
        <v>0</v>
      </c>
      <c r="Q31" s="66">
        <f t="shared" si="60"/>
        <v>0</v>
      </c>
      <c r="R31" s="75">
        <f t="shared" si="41"/>
        <v>0</v>
      </c>
      <c r="S31" s="66">
        <f t="shared" si="61"/>
        <v>0</v>
      </c>
      <c r="T31" s="66">
        <f t="shared" si="61"/>
        <v>0</v>
      </c>
      <c r="U31" s="66">
        <f t="shared" si="61"/>
        <v>0</v>
      </c>
      <c r="V31" s="66">
        <f t="shared" si="61"/>
        <v>0</v>
      </c>
      <c r="W31" s="66">
        <f t="shared" si="61"/>
        <v>0</v>
      </c>
      <c r="X31" s="66">
        <f t="shared" si="61"/>
        <v>0</v>
      </c>
      <c r="Y31" s="66">
        <f t="shared" si="61"/>
        <v>0</v>
      </c>
      <c r="Z31" s="66">
        <f t="shared" si="61"/>
        <v>0</v>
      </c>
      <c r="AA31" s="66">
        <f t="shared" si="61"/>
        <v>0</v>
      </c>
      <c r="AB31" s="66">
        <f t="shared" si="61"/>
        <v>0</v>
      </c>
      <c r="AC31" s="66">
        <f t="shared" si="61"/>
        <v>0</v>
      </c>
      <c r="AD31" s="66">
        <f t="shared" si="61"/>
        <v>0</v>
      </c>
      <c r="AE31" s="75">
        <f t="shared" si="43"/>
        <v>0</v>
      </c>
      <c r="AF31" s="66">
        <f t="shared" ref="AF31:AI33" si="73">IF(AF$2&gt;=$B$18,$E31,0)</f>
        <v>0</v>
      </c>
      <c r="AG31" s="66">
        <f t="shared" si="73"/>
        <v>0</v>
      </c>
      <c r="AH31" s="66">
        <f t="shared" si="73"/>
        <v>0</v>
      </c>
      <c r="AI31" s="66">
        <f t="shared" si="73"/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f>IF(AQ$2&gt;=$B$18,$E31,0)</f>
        <v>0</v>
      </c>
      <c r="AR31" s="75">
        <f t="shared" si="45"/>
        <v>0</v>
      </c>
      <c r="AS31" s="66">
        <f t="shared" si="63"/>
        <v>0</v>
      </c>
      <c r="AT31" s="66">
        <f t="shared" si="63"/>
        <v>0</v>
      </c>
      <c r="AU31" s="66">
        <f t="shared" si="63"/>
        <v>0</v>
      </c>
      <c r="AV31" s="66">
        <f t="shared" si="63"/>
        <v>0</v>
      </c>
      <c r="AW31" s="66">
        <f t="shared" si="63"/>
        <v>0</v>
      </c>
      <c r="AX31" s="66">
        <f t="shared" si="63"/>
        <v>0</v>
      </c>
      <c r="AY31" s="66">
        <f t="shared" si="63"/>
        <v>0</v>
      </c>
      <c r="AZ31" s="66">
        <f t="shared" si="63"/>
        <v>0</v>
      </c>
      <c r="BA31" s="66">
        <f t="shared" si="63"/>
        <v>0</v>
      </c>
      <c r="BB31" s="66">
        <f t="shared" si="63"/>
        <v>0</v>
      </c>
      <c r="BC31" s="66">
        <f t="shared" si="63"/>
        <v>0</v>
      </c>
      <c r="BD31" s="66">
        <f t="shared" si="63"/>
        <v>0</v>
      </c>
      <c r="BE31" s="75">
        <f t="shared" si="47"/>
        <v>0</v>
      </c>
      <c r="BF31" s="66">
        <f t="shared" si="64"/>
        <v>0</v>
      </c>
      <c r="BG31" s="66">
        <f t="shared" si="64"/>
        <v>0</v>
      </c>
      <c r="BH31" s="66">
        <f t="shared" si="64"/>
        <v>0</v>
      </c>
      <c r="BI31" s="66">
        <f t="shared" si="64"/>
        <v>0</v>
      </c>
      <c r="BJ31" s="66">
        <f t="shared" si="64"/>
        <v>0</v>
      </c>
      <c r="BK31" s="66">
        <f t="shared" si="64"/>
        <v>0</v>
      </c>
      <c r="BL31" s="66">
        <f t="shared" si="64"/>
        <v>0</v>
      </c>
      <c r="BM31" s="66">
        <f t="shared" si="64"/>
        <v>0</v>
      </c>
      <c r="BN31" s="66">
        <f t="shared" si="64"/>
        <v>0</v>
      </c>
      <c r="BO31" s="66">
        <f t="shared" si="64"/>
        <v>0</v>
      </c>
      <c r="BP31" s="66">
        <f t="shared" si="64"/>
        <v>0</v>
      </c>
      <c r="BQ31" s="66">
        <f t="shared" si="64"/>
        <v>0</v>
      </c>
      <c r="BR31" s="75">
        <f t="shared" si="49"/>
        <v>0</v>
      </c>
      <c r="BS31" s="66">
        <f t="shared" si="65"/>
        <v>0</v>
      </c>
      <c r="BT31" s="66">
        <f t="shared" si="65"/>
        <v>0</v>
      </c>
      <c r="BU31" s="66">
        <f t="shared" si="65"/>
        <v>0</v>
      </c>
      <c r="BV31" s="66">
        <f t="shared" si="65"/>
        <v>0</v>
      </c>
      <c r="BW31" s="66">
        <f t="shared" si="65"/>
        <v>0</v>
      </c>
      <c r="BX31" s="66">
        <f t="shared" si="65"/>
        <v>0</v>
      </c>
      <c r="BY31" s="66">
        <f t="shared" si="65"/>
        <v>0</v>
      </c>
      <c r="BZ31" s="66">
        <f t="shared" si="65"/>
        <v>0</v>
      </c>
      <c r="CA31" s="66">
        <f t="shared" si="65"/>
        <v>0</v>
      </c>
      <c r="CB31" s="66">
        <f t="shared" si="65"/>
        <v>0</v>
      </c>
      <c r="CC31" s="66">
        <f t="shared" si="65"/>
        <v>0</v>
      </c>
      <c r="CD31" s="66">
        <f t="shared" si="65"/>
        <v>0</v>
      </c>
      <c r="CE31" s="75">
        <f t="shared" si="51"/>
        <v>0</v>
      </c>
      <c r="CF31" s="66">
        <f t="shared" si="66"/>
        <v>0</v>
      </c>
      <c r="CG31" s="66">
        <f t="shared" si="66"/>
        <v>0</v>
      </c>
      <c r="CH31" s="66">
        <f t="shared" si="66"/>
        <v>0</v>
      </c>
      <c r="CI31" s="66">
        <f t="shared" si="66"/>
        <v>0</v>
      </c>
      <c r="CJ31" s="66">
        <f t="shared" si="66"/>
        <v>0</v>
      </c>
      <c r="CK31" s="66">
        <f t="shared" si="66"/>
        <v>0</v>
      </c>
      <c r="CL31" s="66">
        <f t="shared" si="66"/>
        <v>0</v>
      </c>
      <c r="CM31" s="66">
        <f t="shared" si="66"/>
        <v>0</v>
      </c>
      <c r="CN31" s="66">
        <f t="shared" si="66"/>
        <v>0</v>
      </c>
      <c r="CO31" s="66">
        <f t="shared" si="66"/>
        <v>0</v>
      </c>
      <c r="CP31" s="66">
        <f t="shared" si="66"/>
        <v>0</v>
      </c>
      <c r="CQ31" s="66">
        <f t="shared" si="66"/>
        <v>0</v>
      </c>
      <c r="CR31" s="75">
        <f t="shared" si="53"/>
        <v>0</v>
      </c>
      <c r="CS31" s="66">
        <f t="shared" si="67"/>
        <v>0</v>
      </c>
      <c r="CT31" s="66">
        <f t="shared" si="67"/>
        <v>0</v>
      </c>
      <c r="CU31" s="66">
        <f t="shared" si="67"/>
        <v>0</v>
      </c>
      <c r="CV31" s="66">
        <f t="shared" si="67"/>
        <v>0</v>
      </c>
      <c r="CW31" s="66">
        <f t="shared" si="67"/>
        <v>0</v>
      </c>
      <c r="CX31" s="66">
        <f t="shared" si="67"/>
        <v>0</v>
      </c>
      <c r="CY31" s="66">
        <f t="shared" si="67"/>
        <v>0</v>
      </c>
      <c r="CZ31" s="66">
        <f t="shared" si="67"/>
        <v>0</v>
      </c>
      <c r="DA31" s="66">
        <f t="shared" si="67"/>
        <v>0</v>
      </c>
      <c r="DB31" s="66">
        <f t="shared" si="67"/>
        <v>0</v>
      </c>
      <c r="DC31" s="66">
        <f t="shared" si="67"/>
        <v>0</v>
      </c>
      <c r="DD31" s="66">
        <f t="shared" si="67"/>
        <v>0</v>
      </c>
      <c r="DE31" s="75">
        <f t="shared" si="55"/>
        <v>0</v>
      </c>
      <c r="DF31" s="66">
        <f t="shared" si="68"/>
        <v>0</v>
      </c>
      <c r="DG31" s="66">
        <f t="shared" si="68"/>
        <v>0</v>
      </c>
      <c r="DH31" s="66">
        <f t="shared" si="68"/>
        <v>0</v>
      </c>
      <c r="DI31" s="66">
        <f t="shared" si="68"/>
        <v>0</v>
      </c>
      <c r="DJ31" s="66">
        <f t="shared" si="68"/>
        <v>0</v>
      </c>
      <c r="DK31" s="66">
        <f t="shared" si="68"/>
        <v>0</v>
      </c>
      <c r="DL31" s="66">
        <f t="shared" si="68"/>
        <v>0</v>
      </c>
      <c r="DM31" s="66">
        <f t="shared" si="68"/>
        <v>0</v>
      </c>
      <c r="DN31" s="66">
        <f t="shared" si="68"/>
        <v>0</v>
      </c>
      <c r="DO31" s="66">
        <f t="shared" si="68"/>
        <v>0</v>
      </c>
      <c r="DP31" s="66">
        <f t="shared" si="68"/>
        <v>0</v>
      </c>
      <c r="DQ31" s="66">
        <f t="shared" si="68"/>
        <v>0</v>
      </c>
      <c r="DR31" s="75">
        <f t="shared" si="57"/>
        <v>0</v>
      </c>
      <c r="DS31" s="66">
        <f t="shared" si="69"/>
        <v>0</v>
      </c>
      <c r="DT31" s="66">
        <f t="shared" si="69"/>
        <v>0</v>
      </c>
      <c r="DU31" s="66">
        <f t="shared" si="69"/>
        <v>0</v>
      </c>
      <c r="DV31" s="66">
        <f t="shared" si="69"/>
        <v>0</v>
      </c>
      <c r="DW31" s="66">
        <f t="shared" si="69"/>
        <v>0</v>
      </c>
      <c r="DX31" s="66">
        <f t="shared" si="69"/>
        <v>0</v>
      </c>
      <c r="DY31" s="66">
        <f t="shared" si="69"/>
        <v>0</v>
      </c>
      <c r="DZ31" s="66">
        <f t="shared" si="69"/>
        <v>0</v>
      </c>
      <c r="EA31" s="66">
        <f t="shared" si="69"/>
        <v>0</v>
      </c>
      <c r="EB31" s="66">
        <f t="shared" si="69"/>
        <v>0</v>
      </c>
      <c r="EC31" s="66">
        <f t="shared" si="69"/>
        <v>0</v>
      </c>
      <c r="ED31" s="66">
        <f t="shared" si="69"/>
        <v>0</v>
      </c>
      <c r="EE31" s="76">
        <f t="shared" si="59"/>
        <v>0</v>
      </c>
    </row>
    <row r="32" spans="1:135" x14ac:dyDescent="0.2">
      <c r="A32" s="2"/>
      <c r="D32" s="21" t="s">
        <v>84</v>
      </c>
      <c r="E32" s="78"/>
      <c r="F32" s="66">
        <f t="shared" si="60"/>
        <v>0</v>
      </c>
      <c r="G32" s="66">
        <f t="shared" si="60"/>
        <v>0</v>
      </c>
      <c r="H32" s="66">
        <f t="shared" si="60"/>
        <v>0</v>
      </c>
      <c r="I32" s="66">
        <f t="shared" si="60"/>
        <v>0</v>
      </c>
      <c r="J32" s="66">
        <f t="shared" si="60"/>
        <v>0</v>
      </c>
      <c r="K32" s="66">
        <f t="shared" si="60"/>
        <v>0</v>
      </c>
      <c r="L32" s="66">
        <f t="shared" si="60"/>
        <v>0</v>
      </c>
      <c r="M32" s="66">
        <f t="shared" si="60"/>
        <v>0</v>
      </c>
      <c r="N32" s="66">
        <f t="shared" si="60"/>
        <v>0</v>
      </c>
      <c r="O32" s="66">
        <f t="shared" si="60"/>
        <v>0</v>
      </c>
      <c r="P32" s="66">
        <f t="shared" si="60"/>
        <v>0</v>
      </c>
      <c r="Q32" s="66">
        <f t="shared" si="60"/>
        <v>0</v>
      </c>
      <c r="R32" s="75">
        <f t="shared" si="41"/>
        <v>0</v>
      </c>
      <c r="S32" s="66">
        <f t="shared" si="61"/>
        <v>0</v>
      </c>
      <c r="T32" s="66">
        <f t="shared" si="61"/>
        <v>0</v>
      </c>
      <c r="U32" s="66">
        <f t="shared" si="61"/>
        <v>0</v>
      </c>
      <c r="V32" s="66">
        <f t="shared" si="61"/>
        <v>0</v>
      </c>
      <c r="W32" s="66">
        <f t="shared" si="61"/>
        <v>0</v>
      </c>
      <c r="X32" s="66">
        <f t="shared" si="61"/>
        <v>0</v>
      </c>
      <c r="Y32" s="66">
        <f t="shared" si="61"/>
        <v>0</v>
      </c>
      <c r="Z32" s="66">
        <f t="shared" si="61"/>
        <v>0</v>
      </c>
      <c r="AA32" s="66">
        <f t="shared" si="61"/>
        <v>0</v>
      </c>
      <c r="AB32" s="66">
        <f t="shared" si="61"/>
        <v>0</v>
      </c>
      <c r="AC32" s="66">
        <f t="shared" si="61"/>
        <v>0</v>
      </c>
      <c r="AD32" s="66">
        <f t="shared" si="61"/>
        <v>0</v>
      </c>
      <c r="AE32" s="75">
        <f t="shared" si="43"/>
        <v>0</v>
      </c>
      <c r="AF32" s="66">
        <f t="shared" si="73"/>
        <v>0</v>
      </c>
      <c r="AG32" s="66">
        <f t="shared" si="73"/>
        <v>0</v>
      </c>
      <c r="AH32" s="66">
        <f t="shared" si="73"/>
        <v>0</v>
      </c>
      <c r="AI32" s="66">
        <f t="shared" si="73"/>
        <v>0</v>
      </c>
      <c r="AJ32" s="66">
        <f t="shared" ref="AJ32:AP33" si="74">IF(AJ$2&gt;=$B$18,$E32,0)</f>
        <v>0</v>
      </c>
      <c r="AK32" s="66">
        <f t="shared" si="74"/>
        <v>0</v>
      </c>
      <c r="AL32" s="66">
        <f t="shared" si="74"/>
        <v>0</v>
      </c>
      <c r="AM32" s="66">
        <f t="shared" si="74"/>
        <v>0</v>
      </c>
      <c r="AN32" s="66">
        <f t="shared" si="74"/>
        <v>0</v>
      </c>
      <c r="AO32" s="66">
        <f t="shared" si="74"/>
        <v>0</v>
      </c>
      <c r="AP32" s="66">
        <f t="shared" si="74"/>
        <v>0</v>
      </c>
      <c r="AQ32" s="66">
        <f>IF(AQ$2&gt;=$B$18,$E32,0)</f>
        <v>0</v>
      </c>
      <c r="AR32" s="75">
        <f t="shared" si="45"/>
        <v>0</v>
      </c>
      <c r="AS32" s="66">
        <f t="shared" si="63"/>
        <v>0</v>
      </c>
      <c r="AT32" s="66">
        <f t="shared" si="63"/>
        <v>0</v>
      </c>
      <c r="AU32" s="66">
        <f t="shared" si="63"/>
        <v>0</v>
      </c>
      <c r="AV32" s="66">
        <f t="shared" si="63"/>
        <v>0</v>
      </c>
      <c r="AW32" s="66">
        <f t="shared" si="63"/>
        <v>0</v>
      </c>
      <c r="AX32" s="66">
        <f t="shared" si="63"/>
        <v>0</v>
      </c>
      <c r="AY32" s="66">
        <f t="shared" si="63"/>
        <v>0</v>
      </c>
      <c r="AZ32" s="66">
        <f t="shared" si="63"/>
        <v>0</v>
      </c>
      <c r="BA32" s="66">
        <f t="shared" si="63"/>
        <v>0</v>
      </c>
      <c r="BB32" s="66">
        <f t="shared" si="63"/>
        <v>0</v>
      </c>
      <c r="BC32" s="66">
        <f t="shared" si="63"/>
        <v>0</v>
      </c>
      <c r="BD32" s="66">
        <f t="shared" si="63"/>
        <v>0</v>
      </c>
      <c r="BE32" s="75">
        <f t="shared" si="47"/>
        <v>0</v>
      </c>
      <c r="BF32" s="66">
        <f t="shared" si="64"/>
        <v>0</v>
      </c>
      <c r="BG32" s="66">
        <f t="shared" si="64"/>
        <v>0</v>
      </c>
      <c r="BH32" s="66">
        <f t="shared" si="64"/>
        <v>0</v>
      </c>
      <c r="BI32" s="66">
        <f t="shared" si="64"/>
        <v>0</v>
      </c>
      <c r="BJ32" s="66">
        <f t="shared" si="64"/>
        <v>0</v>
      </c>
      <c r="BK32" s="66">
        <f t="shared" si="64"/>
        <v>0</v>
      </c>
      <c r="BL32" s="66">
        <f t="shared" si="64"/>
        <v>0</v>
      </c>
      <c r="BM32" s="66">
        <f t="shared" si="64"/>
        <v>0</v>
      </c>
      <c r="BN32" s="66">
        <f t="shared" si="64"/>
        <v>0</v>
      </c>
      <c r="BO32" s="66">
        <f t="shared" si="64"/>
        <v>0</v>
      </c>
      <c r="BP32" s="66">
        <f t="shared" si="64"/>
        <v>0</v>
      </c>
      <c r="BQ32" s="66">
        <f t="shared" si="64"/>
        <v>0</v>
      </c>
      <c r="BR32" s="75">
        <f t="shared" si="49"/>
        <v>0</v>
      </c>
      <c r="BS32" s="66">
        <f t="shared" si="65"/>
        <v>0</v>
      </c>
      <c r="BT32" s="66">
        <f t="shared" si="65"/>
        <v>0</v>
      </c>
      <c r="BU32" s="66">
        <f t="shared" si="65"/>
        <v>0</v>
      </c>
      <c r="BV32" s="66">
        <f t="shared" si="65"/>
        <v>0</v>
      </c>
      <c r="BW32" s="66">
        <f t="shared" si="65"/>
        <v>0</v>
      </c>
      <c r="BX32" s="66">
        <f t="shared" si="65"/>
        <v>0</v>
      </c>
      <c r="BY32" s="66">
        <f t="shared" si="65"/>
        <v>0</v>
      </c>
      <c r="BZ32" s="66">
        <f t="shared" si="65"/>
        <v>0</v>
      </c>
      <c r="CA32" s="66">
        <f t="shared" si="65"/>
        <v>0</v>
      </c>
      <c r="CB32" s="66">
        <f t="shared" si="65"/>
        <v>0</v>
      </c>
      <c r="CC32" s="66">
        <f t="shared" si="65"/>
        <v>0</v>
      </c>
      <c r="CD32" s="66">
        <f t="shared" si="65"/>
        <v>0</v>
      </c>
      <c r="CE32" s="75">
        <f t="shared" si="51"/>
        <v>0</v>
      </c>
      <c r="CF32" s="66">
        <f t="shared" si="66"/>
        <v>0</v>
      </c>
      <c r="CG32" s="66">
        <f t="shared" si="66"/>
        <v>0</v>
      </c>
      <c r="CH32" s="66">
        <f t="shared" si="66"/>
        <v>0</v>
      </c>
      <c r="CI32" s="66">
        <f t="shared" si="66"/>
        <v>0</v>
      </c>
      <c r="CJ32" s="66">
        <f t="shared" si="66"/>
        <v>0</v>
      </c>
      <c r="CK32" s="66">
        <f t="shared" si="66"/>
        <v>0</v>
      </c>
      <c r="CL32" s="66">
        <f t="shared" si="66"/>
        <v>0</v>
      </c>
      <c r="CM32" s="66">
        <f t="shared" si="66"/>
        <v>0</v>
      </c>
      <c r="CN32" s="66">
        <f t="shared" si="66"/>
        <v>0</v>
      </c>
      <c r="CO32" s="66">
        <f t="shared" si="66"/>
        <v>0</v>
      </c>
      <c r="CP32" s="66">
        <f t="shared" si="66"/>
        <v>0</v>
      </c>
      <c r="CQ32" s="66">
        <f t="shared" si="66"/>
        <v>0</v>
      </c>
      <c r="CR32" s="75">
        <f t="shared" si="53"/>
        <v>0</v>
      </c>
      <c r="CS32" s="66">
        <f t="shared" si="67"/>
        <v>0</v>
      </c>
      <c r="CT32" s="66">
        <f t="shared" si="67"/>
        <v>0</v>
      </c>
      <c r="CU32" s="66">
        <f t="shared" si="67"/>
        <v>0</v>
      </c>
      <c r="CV32" s="66">
        <f t="shared" si="67"/>
        <v>0</v>
      </c>
      <c r="CW32" s="66">
        <f t="shared" si="67"/>
        <v>0</v>
      </c>
      <c r="CX32" s="66">
        <f t="shared" si="67"/>
        <v>0</v>
      </c>
      <c r="CY32" s="66">
        <f t="shared" si="67"/>
        <v>0</v>
      </c>
      <c r="CZ32" s="66">
        <f t="shared" si="67"/>
        <v>0</v>
      </c>
      <c r="DA32" s="66">
        <f t="shared" si="67"/>
        <v>0</v>
      </c>
      <c r="DB32" s="66">
        <f t="shared" si="67"/>
        <v>0</v>
      </c>
      <c r="DC32" s="66">
        <f t="shared" si="67"/>
        <v>0</v>
      </c>
      <c r="DD32" s="66">
        <f t="shared" si="67"/>
        <v>0</v>
      </c>
      <c r="DE32" s="75">
        <f t="shared" si="55"/>
        <v>0</v>
      </c>
      <c r="DF32" s="66">
        <f t="shared" si="68"/>
        <v>0</v>
      </c>
      <c r="DG32" s="66">
        <f t="shared" si="68"/>
        <v>0</v>
      </c>
      <c r="DH32" s="66">
        <f t="shared" si="68"/>
        <v>0</v>
      </c>
      <c r="DI32" s="66">
        <f t="shared" si="68"/>
        <v>0</v>
      </c>
      <c r="DJ32" s="66">
        <f t="shared" si="68"/>
        <v>0</v>
      </c>
      <c r="DK32" s="66">
        <f t="shared" si="68"/>
        <v>0</v>
      </c>
      <c r="DL32" s="66">
        <f t="shared" si="68"/>
        <v>0</v>
      </c>
      <c r="DM32" s="66">
        <f t="shared" si="68"/>
        <v>0</v>
      </c>
      <c r="DN32" s="66">
        <f t="shared" si="68"/>
        <v>0</v>
      </c>
      <c r="DO32" s="66">
        <f t="shared" si="68"/>
        <v>0</v>
      </c>
      <c r="DP32" s="66">
        <f t="shared" si="68"/>
        <v>0</v>
      </c>
      <c r="DQ32" s="66">
        <f t="shared" si="68"/>
        <v>0</v>
      </c>
      <c r="DR32" s="75">
        <f t="shared" si="57"/>
        <v>0</v>
      </c>
      <c r="DS32" s="66">
        <f t="shared" si="69"/>
        <v>0</v>
      </c>
      <c r="DT32" s="66">
        <f t="shared" si="69"/>
        <v>0</v>
      </c>
      <c r="DU32" s="66">
        <f t="shared" si="69"/>
        <v>0</v>
      </c>
      <c r="DV32" s="66">
        <f t="shared" si="69"/>
        <v>0</v>
      </c>
      <c r="DW32" s="66">
        <f t="shared" si="69"/>
        <v>0</v>
      </c>
      <c r="DX32" s="66">
        <f t="shared" si="69"/>
        <v>0</v>
      </c>
      <c r="DY32" s="66">
        <f t="shared" si="69"/>
        <v>0</v>
      </c>
      <c r="DZ32" s="66">
        <f t="shared" si="69"/>
        <v>0</v>
      </c>
      <c r="EA32" s="66">
        <f t="shared" si="69"/>
        <v>0</v>
      </c>
      <c r="EB32" s="66">
        <f t="shared" si="69"/>
        <v>0</v>
      </c>
      <c r="EC32" s="66">
        <f t="shared" si="69"/>
        <v>0</v>
      </c>
      <c r="ED32" s="66">
        <f t="shared" si="69"/>
        <v>0</v>
      </c>
      <c r="EE32" s="76">
        <f t="shared" si="59"/>
        <v>0</v>
      </c>
    </row>
    <row r="33" spans="1:135" x14ac:dyDescent="0.2">
      <c r="A33" s="2"/>
      <c r="D33" s="21" t="s">
        <v>84</v>
      </c>
      <c r="E33" s="78"/>
      <c r="F33" s="66">
        <f t="shared" si="60"/>
        <v>0</v>
      </c>
      <c r="G33" s="66">
        <f t="shared" si="60"/>
        <v>0</v>
      </c>
      <c r="H33" s="66">
        <f t="shared" si="60"/>
        <v>0</v>
      </c>
      <c r="I33" s="66">
        <f t="shared" si="60"/>
        <v>0</v>
      </c>
      <c r="J33" s="66">
        <f t="shared" si="60"/>
        <v>0</v>
      </c>
      <c r="K33" s="66">
        <f t="shared" si="60"/>
        <v>0</v>
      </c>
      <c r="L33" s="66">
        <f t="shared" si="60"/>
        <v>0</v>
      </c>
      <c r="M33" s="66">
        <f t="shared" si="60"/>
        <v>0</v>
      </c>
      <c r="N33" s="66">
        <f t="shared" si="60"/>
        <v>0</v>
      </c>
      <c r="O33" s="66">
        <f t="shared" si="60"/>
        <v>0</v>
      </c>
      <c r="P33" s="66">
        <f t="shared" si="60"/>
        <v>0</v>
      </c>
      <c r="Q33" s="66">
        <f t="shared" si="60"/>
        <v>0</v>
      </c>
      <c r="R33" s="75">
        <f t="shared" si="41"/>
        <v>0</v>
      </c>
      <c r="S33" s="66">
        <f t="shared" si="61"/>
        <v>0</v>
      </c>
      <c r="T33" s="66">
        <f t="shared" si="61"/>
        <v>0</v>
      </c>
      <c r="U33" s="66">
        <f t="shared" si="61"/>
        <v>0</v>
      </c>
      <c r="V33" s="66">
        <f t="shared" si="61"/>
        <v>0</v>
      </c>
      <c r="W33" s="66">
        <f t="shared" si="61"/>
        <v>0</v>
      </c>
      <c r="X33" s="66">
        <f t="shared" si="61"/>
        <v>0</v>
      </c>
      <c r="Y33" s="66">
        <f t="shared" si="61"/>
        <v>0</v>
      </c>
      <c r="Z33" s="66">
        <f t="shared" si="61"/>
        <v>0</v>
      </c>
      <c r="AA33" s="66">
        <f t="shared" si="61"/>
        <v>0</v>
      </c>
      <c r="AB33" s="66">
        <f t="shared" si="61"/>
        <v>0</v>
      </c>
      <c r="AC33" s="66">
        <f t="shared" si="61"/>
        <v>0</v>
      </c>
      <c r="AD33" s="66">
        <f t="shared" si="61"/>
        <v>0</v>
      </c>
      <c r="AE33" s="75">
        <f t="shared" si="43"/>
        <v>0</v>
      </c>
      <c r="AF33" s="66">
        <f t="shared" si="73"/>
        <v>0</v>
      </c>
      <c r="AG33" s="66">
        <f t="shared" si="73"/>
        <v>0</v>
      </c>
      <c r="AH33" s="66">
        <f t="shared" si="73"/>
        <v>0</v>
      </c>
      <c r="AI33" s="66">
        <f t="shared" si="73"/>
        <v>0</v>
      </c>
      <c r="AJ33" s="66">
        <f t="shared" si="74"/>
        <v>0</v>
      </c>
      <c r="AK33" s="66">
        <f t="shared" si="74"/>
        <v>0</v>
      </c>
      <c r="AL33" s="66">
        <f t="shared" si="74"/>
        <v>0</v>
      </c>
      <c r="AM33" s="66">
        <f t="shared" si="74"/>
        <v>0</v>
      </c>
      <c r="AN33" s="66">
        <f t="shared" si="74"/>
        <v>0</v>
      </c>
      <c r="AO33" s="66">
        <f t="shared" si="74"/>
        <v>0</v>
      </c>
      <c r="AP33" s="66">
        <f t="shared" si="74"/>
        <v>0</v>
      </c>
      <c r="AQ33" s="66">
        <f>IF(AQ$2&gt;=$B$18,$E33,0)</f>
        <v>0</v>
      </c>
      <c r="AR33" s="75">
        <f t="shared" si="45"/>
        <v>0</v>
      </c>
      <c r="AS33" s="66">
        <f t="shared" si="63"/>
        <v>0</v>
      </c>
      <c r="AT33" s="66">
        <f t="shared" si="63"/>
        <v>0</v>
      </c>
      <c r="AU33" s="66">
        <f t="shared" si="63"/>
        <v>0</v>
      </c>
      <c r="AV33" s="66">
        <f t="shared" si="63"/>
        <v>0</v>
      </c>
      <c r="AW33" s="66">
        <f t="shared" si="63"/>
        <v>0</v>
      </c>
      <c r="AX33" s="66">
        <f t="shared" si="63"/>
        <v>0</v>
      </c>
      <c r="AY33" s="66">
        <f t="shared" si="63"/>
        <v>0</v>
      </c>
      <c r="AZ33" s="66">
        <f t="shared" si="63"/>
        <v>0</v>
      </c>
      <c r="BA33" s="66">
        <f t="shared" si="63"/>
        <v>0</v>
      </c>
      <c r="BB33" s="66">
        <f t="shared" si="63"/>
        <v>0</v>
      </c>
      <c r="BC33" s="66">
        <f t="shared" si="63"/>
        <v>0</v>
      </c>
      <c r="BD33" s="66">
        <f t="shared" si="63"/>
        <v>0</v>
      </c>
      <c r="BE33" s="75">
        <f t="shared" si="47"/>
        <v>0</v>
      </c>
      <c r="BF33" s="66">
        <f t="shared" si="64"/>
        <v>0</v>
      </c>
      <c r="BG33" s="66">
        <f t="shared" si="64"/>
        <v>0</v>
      </c>
      <c r="BH33" s="66">
        <f t="shared" si="64"/>
        <v>0</v>
      </c>
      <c r="BI33" s="66">
        <f t="shared" si="64"/>
        <v>0</v>
      </c>
      <c r="BJ33" s="66">
        <f t="shared" si="64"/>
        <v>0</v>
      </c>
      <c r="BK33" s="66">
        <f t="shared" si="64"/>
        <v>0</v>
      </c>
      <c r="BL33" s="66">
        <f t="shared" si="64"/>
        <v>0</v>
      </c>
      <c r="BM33" s="66">
        <f t="shared" si="64"/>
        <v>0</v>
      </c>
      <c r="BN33" s="66">
        <f t="shared" si="64"/>
        <v>0</v>
      </c>
      <c r="BO33" s="66">
        <f t="shared" si="64"/>
        <v>0</v>
      </c>
      <c r="BP33" s="66">
        <f t="shared" si="64"/>
        <v>0</v>
      </c>
      <c r="BQ33" s="66">
        <f t="shared" si="64"/>
        <v>0</v>
      </c>
      <c r="BR33" s="75">
        <f t="shared" si="49"/>
        <v>0</v>
      </c>
      <c r="BS33" s="66">
        <f t="shared" si="65"/>
        <v>0</v>
      </c>
      <c r="BT33" s="66">
        <f t="shared" si="65"/>
        <v>0</v>
      </c>
      <c r="BU33" s="66">
        <f t="shared" si="65"/>
        <v>0</v>
      </c>
      <c r="BV33" s="66">
        <f t="shared" si="65"/>
        <v>0</v>
      </c>
      <c r="BW33" s="66">
        <f t="shared" si="65"/>
        <v>0</v>
      </c>
      <c r="BX33" s="66">
        <f t="shared" si="65"/>
        <v>0</v>
      </c>
      <c r="BY33" s="66">
        <f t="shared" si="65"/>
        <v>0</v>
      </c>
      <c r="BZ33" s="66">
        <f t="shared" si="65"/>
        <v>0</v>
      </c>
      <c r="CA33" s="66">
        <f t="shared" si="65"/>
        <v>0</v>
      </c>
      <c r="CB33" s="66">
        <f t="shared" si="65"/>
        <v>0</v>
      </c>
      <c r="CC33" s="66">
        <f t="shared" si="65"/>
        <v>0</v>
      </c>
      <c r="CD33" s="66">
        <f t="shared" si="65"/>
        <v>0</v>
      </c>
      <c r="CE33" s="75">
        <f t="shared" si="51"/>
        <v>0</v>
      </c>
      <c r="CF33" s="66">
        <f t="shared" si="66"/>
        <v>0</v>
      </c>
      <c r="CG33" s="66">
        <f t="shared" si="66"/>
        <v>0</v>
      </c>
      <c r="CH33" s="66">
        <f t="shared" si="66"/>
        <v>0</v>
      </c>
      <c r="CI33" s="66">
        <f t="shared" si="66"/>
        <v>0</v>
      </c>
      <c r="CJ33" s="66">
        <f t="shared" si="66"/>
        <v>0</v>
      </c>
      <c r="CK33" s="66">
        <f t="shared" si="66"/>
        <v>0</v>
      </c>
      <c r="CL33" s="66">
        <f t="shared" si="66"/>
        <v>0</v>
      </c>
      <c r="CM33" s="66">
        <f t="shared" si="66"/>
        <v>0</v>
      </c>
      <c r="CN33" s="66">
        <f t="shared" si="66"/>
        <v>0</v>
      </c>
      <c r="CO33" s="66">
        <f t="shared" si="66"/>
        <v>0</v>
      </c>
      <c r="CP33" s="66">
        <f t="shared" si="66"/>
        <v>0</v>
      </c>
      <c r="CQ33" s="66">
        <f t="shared" si="66"/>
        <v>0</v>
      </c>
      <c r="CR33" s="75">
        <f t="shared" si="53"/>
        <v>0</v>
      </c>
      <c r="CS33" s="66">
        <f t="shared" si="67"/>
        <v>0</v>
      </c>
      <c r="CT33" s="66">
        <f t="shared" si="67"/>
        <v>0</v>
      </c>
      <c r="CU33" s="66">
        <f t="shared" si="67"/>
        <v>0</v>
      </c>
      <c r="CV33" s="66">
        <f t="shared" si="67"/>
        <v>0</v>
      </c>
      <c r="CW33" s="66">
        <f t="shared" si="67"/>
        <v>0</v>
      </c>
      <c r="CX33" s="66">
        <f t="shared" si="67"/>
        <v>0</v>
      </c>
      <c r="CY33" s="66">
        <f t="shared" si="67"/>
        <v>0</v>
      </c>
      <c r="CZ33" s="66">
        <f t="shared" si="67"/>
        <v>0</v>
      </c>
      <c r="DA33" s="66">
        <f t="shared" si="67"/>
        <v>0</v>
      </c>
      <c r="DB33" s="66">
        <f t="shared" si="67"/>
        <v>0</v>
      </c>
      <c r="DC33" s="66">
        <f t="shared" si="67"/>
        <v>0</v>
      </c>
      <c r="DD33" s="66">
        <f t="shared" si="67"/>
        <v>0</v>
      </c>
      <c r="DE33" s="75">
        <f t="shared" si="55"/>
        <v>0</v>
      </c>
      <c r="DF33" s="66">
        <f t="shared" si="68"/>
        <v>0</v>
      </c>
      <c r="DG33" s="66">
        <f t="shared" si="68"/>
        <v>0</v>
      </c>
      <c r="DH33" s="66">
        <f t="shared" si="68"/>
        <v>0</v>
      </c>
      <c r="DI33" s="66">
        <f t="shared" si="68"/>
        <v>0</v>
      </c>
      <c r="DJ33" s="66">
        <f t="shared" si="68"/>
        <v>0</v>
      </c>
      <c r="DK33" s="66">
        <f t="shared" si="68"/>
        <v>0</v>
      </c>
      <c r="DL33" s="66">
        <f t="shared" si="68"/>
        <v>0</v>
      </c>
      <c r="DM33" s="66">
        <f t="shared" si="68"/>
        <v>0</v>
      </c>
      <c r="DN33" s="66">
        <f t="shared" si="68"/>
        <v>0</v>
      </c>
      <c r="DO33" s="66">
        <f t="shared" si="68"/>
        <v>0</v>
      </c>
      <c r="DP33" s="66">
        <f t="shared" si="68"/>
        <v>0</v>
      </c>
      <c r="DQ33" s="66">
        <f t="shared" si="68"/>
        <v>0</v>
      </c>
      <c r="DR33" s="75">
        <f t="shared" si="57"/>
        <v>0</v>
      </c>
      <c r="DS33" s="66">
        <f t="shared" si="69"/>
        <v>0</v>
      </c>
      <c r="DT33" s="66">
        <f t="shared" si="69"/>
        <v>0</v>
      </c>
      <c r="DU33" s="66">
        <f t="shared" si="69"/>
        <v>0</v>
      </c>
      <c r="DV33" s="66">
        <f t="shared" si="69"/>
        <v>0</v>
      </c>
      <c r="DW33" s="66">
        <f t="shared" si="69"/>
        <v>0</v>
      </c>
      <c r="DX33" s="66">
        <f t="shared" si="69"/>
        <v>0</v>
      </c>
      <c r="DY33" s="66">
        <f t="shared" si="69"/>
        <v>0</v>
      </c>
      <c r="DZ33" s="66">
        <f t="shared" si="69"/>
        <v>0</v>
      </c>
      <c r="EA33" s="66">
        <f t="shared" si="69"/>
        <v>0</v>
      </c>
      <c r="EB33" s="66">
        <f t="shared" si="69"/>
        <v>0</v>
      </c>
      <c r="EC33" s="66">
        <f t="shared" si="69"/>
        <v>0</v>
      </c>
      <c r="ED33" s="66">
        <f t="shared" si="69"/>
        <v>0</v>
      </c>
      <c r="EE33" s="76">
        <f t="shared" si="59"/>
        <v>0</v>
      </c>
    </row>
    <row r="34" spans="1:135" x14ac:dyDescent="0.2">
      <c r="A34" s="2"/>
      <c r="D34" s="22" t="s">
        <v>85</v>
      </c>
      <c r="E34" s="79"/>
      <c r="F34" s="66">
        <f t="shared" ref="F34:Q34" si="75">SUM(F9:F33)</f>
        <v>0</v>
      </c>
      <c r="G34" s="66">
        <f t="shared" si="75"/>
        <v>0</v>
      </c>
      <c r="H34" s="66">
        <f t="shared" si="75"/>
        <v>0</v>
      </c>
      <c r="I34" s="66">
        <f t="shared" si="75"/>
        <v>0</v>
      </c>
      <c r="J34" s="66">
        <f t="shared" si="75"/>
        <v>0</v>
      </c>
      <c r="K34" s="66">
        <f t="shared" si="75"/>
        <v>0</v>
      </c>
      <c r="L34" s="66">
        <f t="shared" si="75"/>
        <v>0</v>
      </c>
      <c r="M34" s="66">
        <f t="shared" si="75"/>
        <v>0</v>
      </c>
      <c r="N34" s="66">
        <f t="shared" si="75"/>
        <v>0</v>
      </c>
      <c r="O34" s="66">
        <f t="shared" si="75"/>
        <v>0</v>
      </c>
      <c r="P34" s="66">
        <f t="shared" si="75"/>
        <v>0</v>
      </c>
      <c r="Q34" s="66">
        <f t="shared" si="75"/>
        <v>0</v>
      </c>
      <c r="R34" s="75">
        <f t="shared" si="41"/>
        <v>0</v>
      </c>
      <c r="S34" s="66">
        <f t="shared" ref="S34:AD34" si="76">SUM(S9:S33)</f>
        <v>0</v>
      </c>
      <c r="T34" s="66">
        <f t="shared" si="76"/>
        <v>0</v>
      </c>
      <c r="U34" s="66">
        <f t="shared" si="76"/>
        <v>0</v>
      </c>
      <c r="V34" s="66">
        <f t="shared" si="76"/>
        <v>0</v>
      </c>
      <c r="W34" s="66">
        <f t="shared" si="76"/>
        <v>0</v>
      </c>
      <c r="X34" s="66">
        <f t="shared" si="76"/>
        <v>0</v>
      </c>
      <c r="Y34" s="66">
        <f t="shared" si="76"/>
        <v>0</v>
      </c>
      <c r="Z34" s="66">
        <f t="shared" si="76"/>
        <v>0</v>
      </c>
      <c r="AA34" s="66">
        <f t="shared" si="76"/>
        <v>0</v>
      </c>
      <c r="AB34" s="66">
        <f t="shared" si="76"/>
        <v>0</v>
      </c>
      <c r="AC34" s="66">
        <f t="shared" si="76"/>
        <v>0</v>
      </c>
      <c r="AD34" s="66">
        <f t="shared" si="76"/>
        <v>0</v>
      </c>
      <c r="AE34" s="75">
        <f t="shared" si="43"/>
        <v>0</v>
      </c>
      <c r="AF34" s="66">
        <f t="shared" ref="AF34:AQ34" si="77">SUM(AF9:AF33)</f>
        <v>0</v>
      </c>
      <c r="AG34" s="66">
        <f t="shared" si="77"/>
        <v>0</v>
      </c>
      <c r="AH34" s="66">
        <f t="shared" si="77"/>
        <v>0</v>
      </c>
      <c r="AI34" s="66">
        <f t="shared" si="77"/>
        <v>0</v>
      </c>
      <c r="AJ34" s="66">
        <f t="shared" si="77"/>
        <v>0</v>
      </c>
      <c r="AK34" s="66">
        <f t="shared" si="77"/>
        <v>0</v>
      </c>
      <c r="AL34" s="66">
        <f t="shared" si="77"/>
        <v>0</v>
      </c>
      <c r="AM34" s="66">
        <f t="shared" si="77"/>
        <v>0</v>
      </c>
      <c r="AN34" s="66">
        <f t="shared" si="77"/>
        <v>0</v>
      </c>
      <c r="AO34" s="66">
        <f t="shared" si="77"/>
        <v>0</v>
      </c>
      <c r="AP34" s="66">
        <f t="shared" si="77"/>
        <v>0</v>
      </c>
      <c r="AQ34" s="66">
        <f t="shared" si="77"/>
        <v>0</v>
      </c>
      <c r="AR34" s="75">
        <f t="shared" si="45"/>
        <v>0</v>
      </c>
      <c r="AS34" s="66">
        <f t="shared" ref="AS34:BD34" si="78">SUM(AS9:AS33)</f>
        <v>0</v>
      </c>
      <c r="AT34" s="66">
        <f t="shared" si="78"/>
        <v>0</v>
      </c>
      <c r="AU34" s="66">
        <f t="shared" si="78"/>
        <v>0</v>
      </c>
      <c r="AV34" s="66">
        <f t="shared" si="78"/>
        <v>0</v>
      </c>
      <c r="AW34" s="66">
        <f t="shared" si="78"/>
        <v>0</v>
      </c>
      <c r="AX34" s="66">
        <f t="shared" si="78"/>
        <v>0</v>
      </c>
      <c r="AY34" s="66">
        <f t="shared" si="78"/>
        <v>0</v>
      </c>
      <c r="AZ34" s="66">
        <f t="shared" si="78"/>
        <v>0</v>
      </c>
      <c r="BA34" s="66">
        <f t="shared" si="78"/>
        <v>0</v>
      </c>
      <c r="BB34" s="66">
        <f t="shared" si="78"/>
        <v>0</v>
      </c>
      <c r="BC34" s="66">
        <f t="shared" si="78"/>
        <v>0</v>
      </c>
      <c r="BD34" s="66">
        <f t="shared" si="78"/>
        <v>0</v>
      </c>
      <c r="BE34" s="75">
        <f t="shared" si="47"/>
        <v>0</v>
      </c>
      <c r="BF34" s="66">
        <f t="shared" ref="BF34:BQ34" si="79">SUM(BF9:BF33)</f>
        <v>0</v>
      </c>
      <c r="BG34" s="66">
        <f t="shared" si="79"/>
        <v>0</v>
      </c>
      <c r="BH34" s="66">
        <f t="shared" si="79"/>
        <v>0</v>
      </c>
      <c r="BI34" s="66">
        <f t="shared" si="79"/>
        <v>0</v>
      </c>
      <c r="BJ34" s="66">
        <f t="shared" si="79"/>
        <v>0</v>
      </c>
      <c r="BK34" s="66">
        <f t="shared" si="79"/>
        <v>0</v>
      </c>
      <c r="BL34" s="66">
        <f t="shared" si="79"/>
        <v>0</v>
      </c>
      <c r="BM34" s="66">
        <f t="shared" si="79"/>
        <v>0</v>
      </c>
      <c r="BN34" s="66">
        <f t="shared" si="79"/>
        <v>0</v>
      </c>
      <c r="BO34" s="66">
        <f t="shared" si="79"/>
        <v>0</v>
      </c>
      <c r="BP34" s="66">
        <f t="shared" si="79"/>
        <v>0</v>
      </c>
      <c r="BQ34" s="66">
        <f t="shared" si="79"/>
        <v>0</v>
      </c>
      <c r="BR34" s="75">
        <f t="shared" si="49"/>
        <v>0</v>
      </c>
      <c r="BS34" s="66">
        <f t="shared" ref="BS34:CD34" si="80">SUM(BS9:BS33)</f>
        <v>0</v>
      </c>
      <c r="BT34" s="66">
        <f t="shared" si="80"/>
        <v>0</v>
      </c>
      <c r="BU34" s="66">
        <f t="shared" si="80"/>
        <v>0</v>
      </c>
      <c r="BV34" s="66">
        <f t="shared" si="80"/>
        <v>0</v>
      </c>
      <c r="BW34" s="66">
        <f t="shared" si="80"/>
        <v>0</v>
      </c>
      <c r="BX34" s="66">
        <f t="shared" si="80"/>
        <v>0</v>
      </c>
      <c r="BY34" s="66">
        <f t="shared" si="80"/>
        <v>0</v>
      </c>
      <c r="BZ34" s="66">
        <f t="shared" si="80"/>
        <v>0</v>
      </c>
      <c r="CA34" s="66">
        <f t="shared" si="80"/>
        <v>0</v>
      </c>
      <c r="CB34" s="66">
        <f t="shared" si="80"/>
        <v>0</v>
      </c>
      <c r="CC34" s="66">
        <f t="shared" si="80"/>
        <v>0</v>
      </c>
      <c r="CD34" s="66">
        <f t="shared" si="80"/>
        <v>0</v>
      </c>
      <c r="CE34" s="75">
        <f t="shared" si="51"/>
        <v>0</v>
      </c>
      <c r="CF34" s="66">
        <f t="shared" ref="CF34:CQ34" si="81">SUM(CF9:CF33)</f>
        <v>0</v>
      </c>
      <c r="CG34" s="66">
        <f t="shared" si="81"/>
        <v>0</v>
      </c>
      <c r="CH34" s="66">
        <f t="shared" si="81"/>
        <v>0</v>
      </c>
      <c r="CI34" s="66">
        <f t="shared" si="81"/>
        <v>0</v>
      </c>
      <c r="CJ34" s="66">
        <f t="shared" si="81"/>
        <v>0</v>
      </c>
      <c r="CK34" s="66">
        <f t="shared" si="81"/>
        <v>0</v>
      </c>
      <c r="CL34" s="66">
        <f t="shared" si="81"/>
        <v>0</v>
      </c>
      <c r="CM34" s="66">
        <f t="shared" si="81"/>
        <v>0</v>
      </c>
      <c r="CN34" s="66">
        <f t="shared" si="81"/>
        <v>0</v>
      </c>
      <c r="CO34" s="66">
        <f t="shared" si="81"/>
        <v>0</v>
      </c>
      <c r="CP34" s="66">
        <f t="shared" si="81"/>
        <v>0</v>
      </c>
      <c r="CQ34" s="66">
        <f t="shared" si="81"/>
        <v>0</v>
      </c>
      <c r="CR34" s="75">
        <f t="shared" si="53"/>
        <v>0</v>
      </c>
      <c r="CS34" s="66">
        <f t="shared" ref="CS34:DD34" si="82">SUM(CS9:CS33)</f>
        <v>0</v>
      </c>
      <c r="CT34" s="66">
        <f t="shared" si="82"/>
        <v>0</v>
      </c>
      <c r="CU34" s="66">
        <f t="shared" si="82"/>
        <v>0</v>
      </c>
      <c r="CV34" s="66">
        <f t="shared" si="82"/>
        <v>0</v>
      </c>
      <c r="CW34" s="66">
        <f t="shared" si="82"/>
        <v>0</v>
      </c>
      <c r="CX34" s="66">
        <f t="shared" si="82"/>
        <v>0</v>
      </c>
      <c r="CY34" s="66">
        <f t="shared" si="82"/>
        <v>0</v>
      </c>
      <c r="CZ34" s="66">
        <f t="shared" si="82"/>
        <v>0</v>
      </c>
      <c r="DA34" s="66">
        <f t="shared" si="82"/>
        <v>0</v>
      </c>
      <c r="DB34" s="66">
        <f t="shared" si="82"/>
        <v>0</v>
      </c>
      <c r="DC34" s="66">
        <f t="shared" si="82"/>
        <v>0</v>
      </c>
      <c r="DD34" s="66">
        <f t="shared" si="82"/>
        <v>0</v>
      </c>
      <c r="DE34" s="75">
        <f t="shared" si="55"/>
        <v>0</v>
      </c>
      <c r="DF34" s="66">
        <f t="shared" ref="DF34:DQ34" si="83">SUM(DF9:DF33)</f>
        <v>0</v>
      </c>
      <c r="DG34" s="66">
        <f t="shared" si="83"/>
        <v>0</v>
      </c>
      <c r="DH34" s="66">
        <f t="shared" si="83"/>
        <v>0</v>
      </c>
      <c r="DI34" s="66">
        <f t="shared" si="83"/>
        <v>0</v>
      </c>
      <c r="DJ34" s="66">
        <f t="shared" si="83"/>
        <v>0</v>
      </c>
      <c r="DK34" s="66">
        <f t="shared" si="83"/>
        <v>0</v>
      </c>
      <c r="DL34" s="66">
        <f t="shared" si="83"/>
        <v>0</v>
      </c>
      <c r="DM34" s="66">
        <f t="shared" si="83"/>
        <v>0</v>
      </c>
      <c r="DN34" s="66">
        <f t="shared" si="83"/>
        <v>0</v>
      </c>
      <c r="DO34" s="66">
        <f t="shared" si="83"/>
        <v>0</v>
      </c>
      <c r="DP34" s="66">
        <f t="shared" si="83"/>
        <v>0</v>
      </c>
      <c r="DQ34" s="66">
        <f t="shared" si="83"/>
        <v>0</v>
      </c>
      <c r="DR34" s="75">
        <f t="shared" si="57"/>
        <v>0</v>
      </c>
      <c r="DS34" s="66">
        <f t="shared" ref="DS34:ED34" si="84">SUM(DS9:DS33)</f>
        <v>0</v>
      </c>
      <c r="DT34" s="66">
        <f t="shared" si="84"/>
        <v>0</v>
      </c>
      <c r="DU34" s="66">
        <f t="shared" si="84"/>
        <v>0</v>
      </c>
      <c r="DV34" s="66">
        <f t="shared" si="84"/>
        <v>0</v>
      </c>
      <c r="DW34" s="66">
        <f t="shared" si="84"/>
        <v>0</v>
      </c>
      <c r="DX34" s="66">
        <f t="shared" si="84"/>
        <v>0</v>
      </c>
      <c r="DY34" s="66">
        <f t="shared" si="84"/>
        <v>0</v>
      </c>
      <c r="DZ34" s="66">
        <f t="shared" si="84"/>
        <v>0</v>
      </c>
      <c r="EA34" s="66">
        <f t="shared" si="84"/>
        <v>0</v>
      </c>
      <c r="EB34" s="66">
        <f t="shared" si="84"/>
        <v>0</v>
      </c>
      <c r="EC34" s="66">
        <f t="shared" si="84"/>
        <v>0</v>
      </c>
      <c r="ED34" s="66">
        <f t="shared" si="84"/>
        <v>0</v>
      </c>
      <c r="EE34" s="75">
        <f t="shared" si="59"/>
        <v>0</v>
      </c>
    </row>
    <row r="35" spans="1:135" x14ac:dyDescent="0.2">
      <c r="A35" s="2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5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75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75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5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75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75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75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75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76"/>
    </row>
    <row r="36" spans="1:135" x14ac:dyDescent="0.2">
      <c r="D36" s="22" t="s">
        <v>86</v>
      </c>
      <c r="E36" s="79"/>
      <c r="F36" s="66">
        <f t="shared" ref="F36:Q36" si="85">F6-F34</f>
        <v>0</v>
      </c>
      <c r="G36" s="66">
        <f t="shared" si="85"/>
        <v>0</v>
      </c>
      <c r="H36" s="66">
        <f t="shared" si="85"/>
        <v>0</v>
      </c>
      <c r="I36" s="66">
        <f t="shared" si="85"/>
        <v>0</v>
      </c>
      <c r="J36" s="66">
        <f t="shared" si="85"/>
        <v>0</v>
      </c>
      <c r="K36" s="66">
        <f t="shared" si="85"/>
        <v>0</v>
      </c>
      <c r="L36" s="66">
        <f t="shared" si="85"/>
        <v>0</v>
      </c>
      <c r="M36" s="66">
        <f t="shared" si="85"/>
        <v>0</v>
      </c>
      <c r="N36" s="66">
        <f t="shared" si="85"/>
        <v>0</v>
      </c>
      <c r="O36" s="66">
        <f t="shared" si="85"/>
        <v>0</v>
      </c>
      <c r="P36" s="66">
        <f t="shared" si="85"/>
        <v>0</v>
      </c>
      <c r="Q36" s="66">
        <f t="shared" si="85"/>
        <v>0</v>
      </c>
      <c r="R36" s="75">
        <f>SUM(F36:Q36)</f>
        <v>0</v>
      </c>
      <c r="S36" s="66">
        <f t="shared" ref="S36:AD36" si="86">S6-S34</f>
        <v>0</v>
      </c>
      <c r="T36" s="66">
        <f t="shared" si="86"/>
        <v>0</v>
      </c>
      <c r="U36" s="66">
        <f t="shared" si="86"/>
        <v>0</v>
      </c>
      <c r="V36" s="66">
        <f t="shared" si="86"/>
        <v>0</v>
      </c>
      <c r="W36" s="66">
        <f t="shared" si="86"/>
        <v>0</v>
      </c>
      <c r="X36" s="66">
        <f t="shared" si="86"/>
        <v>0</v>
      </c>
      <c r="Y36" s="66">
        <f t="shared" si="86"/>
        <v>0</v>
      </c>
      <c r="Z36" s="66">
        <f t="shared" si="86"/>
        <v>0</v>
      </c>
      <c r="AA36" s="66">
        <f t="shared" si="86"/>
        <v>0</v>
      </c>
      <c r="AB36" s="66">
        <f t="shared" si="86"/>
        <v>0</v>
      </c>
      <c r="AC36" s="66">
        <f t="shared" si="86"/>
        <v>0</v>
      </c>
      <c r="AD36" s="66">
        <f t="shared" si="86"/>
        <v>0</v>
      </c>
      <c r="AE36" s="75">
        <f>SUM(S36:AD36)</f>
        <v>0</v>
      </c>
      <c r="AF36" s="66">
        <f t="shared" ref="AF36:AQ36" si="87">AF6-AF34</f>
        <v>0</v>
      </c>
      <c r="AG36" s="66">
        <f t="shared" si="87"/>
        <v>0</v>
      </c>
      <c r="AH36" s="66">
        <f t="shared" si="87"/>
        <v>0</v>
      </c>
      <c r="AI36" s="66">
        <f t="shared" si="87"/>
        <v>0</v>
      </c>
      <c r="AJ36" s="66">
        <f t="shared" si="87"/>
        <v>0</v>
      </c>
      <c r="AK36" s="66">
        <f t="shared" si="87"/>
        <v>0</v>
      </c>
      <c r="AL36" s="66">
        <f t="shared" si="87"/>
        <v>0</v>
      </c>
      <c r="AM36" s="66">
        <f t="shared" si="87"/>
        <v>0</v>
      </c>
      <c r="AN36" s="66">
        <f t="shared" si="87"/>
        <v>0</v>
      </c>
      <c r="AO36" s="66">
        <f t="shared" si="87"/>
        <v>0</v>
      </c>
      <c r="AP36" s="66">
        <f t="shared" si="87"/>
        <v>0</v>
      </c>
      <c r="AQ36" s="66">
        <f t="shared" si="87"/>
        <v>0</v>
      </c>
      <c r="AR36" s="75">
        <f>SUM(AF36:AQ36)</f>
        <v>0</v>
      </c>
      <c r="AS36" s="66">
        <f t="shared" ref="AS36:BD36" si="88">AS6-AS34</f>
        <v>0</v>
      </c>
      <c r="AT36" s="66">
        <f t="shared" si="88"/>
        <v>0</v>
      </c>
      <c r="AU36" s="66">
        <f t="shared" si="88"/>
        <v>0</v>
      </c>
      <c r="AV36" s="66">
        <f t="shared" si="88"/>
        <v>0</v>
      </c>
      <c r="AW36" s="66">
        <f t="shared" si="88"/>
        <v>0</v>
      </c>
      <c r="AX36" s="66">
        <f t="shared" si="88"/>
        <v>0</v>
      </c>
      <c r="AY36" s="66">
        <f t="shared" si="88"/>
        <v>0</v>
      </c>
      <c r="AZ36" s="66">
        <f t="shared" si="88"/>
        <v>0</v>
      </c>
      <c r="BA36" s="66">
        <f t="shared" si="88"/>
        <v>0</v>
      </c>
      <c r="BB36" s="66">
        <f t="shared" si="88"/>
        <v>0</v>
      </c>
      <c r="BC36" s="66">
        <f t="shared" si="88"/>
        <v>0</v>
      </c>
      <c r="BD36" s="66">
        <f t="shared" si="88"/>
        <v>0</v>
      </c>
      <c r="BE36" s="75">
        <f>SUM(AS36:BD36)</f>
        <v>0</v>
      </c>
      <c r="BF36" s="66">
        <f t="shared" ref="BF36:BQ36" si="89">BF6-BF34</f>
        <v>0</v>
      </c>
      <c r="BG36" s="66">
        <f t="shared" si="89"/>
        <v>0</v>
      </c>
      <c r="BH36" s="66">
        <f t="shared" si="89"/>
        <v>0</v>
      </c>
      <c r="BI36" s="66">
        <f t="shared" si="89"/>
        <v>0</v>
      </c>
      <c r="BJ36" s="66">
        <f t="shared" si="89"/>
        <v>0</v>
      </c>
      <c r="BK36" s="66">
        <f t="shared" si="89"/>
        <v>0</v>
      </c>
      <c r="BL36" s="66">
        <f t="shared" si="89"/>
        <v>0</v>
      </c>
      <c r="BM36" s="66">
        <f t="shared" si="89"/>
        <v>0</v>
      </c>
      <c r="BN36" s="66">
        <f t="shared" si="89"/>
        <v>0</v>
      </c>
      <c r="BO36" s="66">
        <f t="shared" si="89"/>
        <v>0</v>
      </c>
      <c r="BP36" s="66">
        <f t="shared" si="89"/>
        <v>0</v>
      </c>
      <c r="BQ36" s="66">
        <f t="shared" si="89"/>
        <v>0</v>
      </c>
      <c r="BR36" s="75">
        <f>SUM(BF36:BQ36)</f>
        <v>0</v>
      </c>
      <c r="BS36" s="66">
        <f t="shared" ref="BS36:CD36" si="90">BS6-BS34</f>
        <v>0</v>
      </c>
      <c r="BT36" s="66">
        <f t="shared" si="90"/>
        <v>0</v>
      </c>
      <c r="BU36" s="66">
        <f t="shared" si="90"/>
        <v>0</v>
      </c>
      <c r="BV36" s="66">
        <f t="shared" si="90"/>
        <v>0</v>
      </c>
      <c r="BW36" s="66">
        <f t="shared" si="90"/>
        <v>0</v>
      </c>
      <c r="BX36" s="66">
        <f t="shared" si="90"/>
        <v>0</v>
      </c>
      <c r="BY36" s="66">
        <f t="shared" si="90"/>
        <v>0</v>
      </c>
      <c r="BZ36" s="66">
        <f t="shared" si="90"/>
        <v>0</v>
      </c>
      <c r="CA36" s="66">
        <f t="shared" si="90"/>
        <v>0</v>
      </c>
      <c r="CB36" s="66">
        <f t="shared" si="90"/>
        <v>0</v>
      </c>
      <c r="CC36" s="66">
        <f t="shared" si="90"/>
        <v>0</v>
      </c>
      <c r="CD36" s="66">
        <f t="shared" si="90"/>
        <v>0</v>
      </c>
      <c r="CE36" s="75">
        <f>SUM(BS36:CD36)</f>
        <v>0</v>
      </c>
      <c r="CF36" s="66">
        <f t="shared" ref="CF36:CQ36" si="91">CF6-CF34</f>
        <v>0</v>
      </c>
      <c r="CG36" s="66">
        <f t="shared" si="91"/>
        <v>0</v>
      </c>
      <c r="CH36" s="66">
        <f t="shared" si="91"/>
        <v>0</v>
      </c>
      <c r="CI36" s="66">
        <f t="shared" si="91"/>
        <v>0</v>
      </c>
      <c r="CJ36" s="66">
        <f t="shared" si="91"/>
        <v>0</v>
      </c>
      <c r="CK36" s="66">
        <f t="shared" si="91"/>
        <v>0</v>
      </c>
      <c r="CL36" s="66">
        <f t="shared" si="91"/>
        <v>0</v>
      </c>
      <c r="CM36" s="66">
        <f t="shared" si="91"/>
        <v>0</v>
      </c>
      <c r="CN36" s="66">
        <f t="shared" si="91"/>
        <v>0</v>
      </c>
      <c r="CO36" s="66">
        <f t="shared" si="91"/>
        <v>0</v>
      </c>
      <c r="CP36" s="66">
        <f t="shared" si="91"/>
        <v>0</v>
      </c>
      <c r="CQ36" s="66">
        <f t="shared" si="91"/>
        <v>0</v>
      </c>
      <c r="CR36" s="75">
        <f>SUM(CF36:CQ36)</f>
        <v>0</v>
      </c>
      <c r="CS36" s="66">
        <f t="shared" ref="CS36:DD36" si="92">CS6-CS34</f>
        <v>0</v>
      </c>
      <c r="CT36" s="66">
        <f t="shared" si="92"/>
        <v>0</v>
      </c>
      <c r="CU36" s="66">
        <f t="shared" si="92"/>
        <v>0</v>
      </c>
      <c r="CV36" s="66">
        <f t="shared" si="92"/>
        <v>0</v>
      </c>
      <c r="CW36" s="66">
        <f t="shared" si="92"/>
        <v>0</v>
      </c>
      <c r="CX36" s="66">
        <f t="shared" si="92"/>
        <v>0</v>
      </c>
      <c r="CY36" s="66">
        <f t="shared" si="92"/>
        <v>0</v>
      </c>
      <c r="CZ36" s="66">
        <f t="shared" si="92"/>
        <v>0</v>
      </c>
      <c r="DA36" s="66">
        <f t="shared" si="92"/>
        <v>0</v>
      </c>
      <c r="DB36" s="66">
        <f t="shared" si="92"/>
        <v>0</v>
      </c>
      <c r="DC36" s="66">
        <f t="shared" si="92"/>
        <v>0</v>
      </c>
      <c r="DD36" s="66">
        <f t="shared" si="92"/>
        <v>0</v>
      </c>
      <c r="DE36" s="75">
        <f>SUM(CS36:DD36)</f>
        <v>0</v>
      </c>
      <c r="DF36" s="66">
        <f t="shared" ref="DF36:DQ36" si="93">DF6-DF34</f>
        <v>0</v>
      </c>
      <c r="DG36" s="66">
        <f t="shared" si="93"/>
        <v>0</v>
      </c>
      <c r="DH36" s="66">
        <f t="shared" si="93"/>
        <v>0</v>
      </c>
      <c r="DI36" s="66">
        <f t="shared" si="93"/>
        <v>0</v>
      </c>
      <c r="DJ36" s="66">
        <f t="shared" si="93"/>
        <v>0</v>
      </c>
      <c r="DK36" s="66">
        <f t="shared" si="93"/>
        <v>0</v>
      </c>
      <c r="DL36" s="66">
        <f t="shared" si="93"/>
        <v>0</v>
      </c>
      <c r="DM36" s="66">
        <f t="shared" si="93"/>
        <v>0</v>
      </c>
      <c r="DN36" s="66">
        <f t="shared" si="93"/>
        <v>0</v>
      </c>
      <c r="DO36" s="66">
        <f t="shared" si="93"/>
        <v>0</v>
      </c>
      <c r="DP36" s="66">
        <f t="shared" si="93"/>
        <v>0</v>
      </c>
      <c r="DQ36" s="66">
        <f t="shared" si="93"/>
        <v>0</v>
      </c>
      <c r="DR36" s="75">
        <f>SUM(DF36:DQ36)</f>
        <v>0</v>
      </c>
      <c r="DS36" s="66">
        <f t="shared" ref="DS36:ED36" si="94">DS6-DS34</f>
        <v>0</v>
      </c>
      <c r="DT36" s="66">
        <f t="shared" si="94"/>
        <v>0</v>
      </c>
      <c r="DU36" s="66">
        <f t="shared" si="94"/>
        <v>0</v>
      </c>
      <c r="DV36" s="66">
        <f t="shared" si="94"/>
        <v>0</v>
      </c>
      <c r="DW36" s="66">
        <f t="shared" si="94"/>
        <v>0</v>
      </c>
      <c r="DX36" s="66">
        <f t="shared" si="94"/>
        <v>0</v>
      </c>
      <c r="DY36" s="66">
        <f t="shared" si="94"/>
        <v>0</v>
      </c>
      <c r="DZ36" s="66">
        <f t="shared" si="94"/>
        <v>0</v>
      </c>
      <c r="EA36" s="66">
        <f t="shared" si="94"/>
        <v>0</v>
      </c>
      <c r="EB36" s="66">
        <f t="shared" si="94"/>
        <v>0</v>
      </c>
      <c r="EC36" s="66">
        <f t="shared" si="94"/>
        <v>0</v>
      </c>
      <c r="ED36" s="66">
        <f t="shared" si="94"/>
        <v>0</v>
      </c>
      <c r="EE36" s="76">
        <f>SUM(DS36:ED36)</f>
        <v>0</v>
      </c>
    </row>
    <row r="37" spans="1:135" x14ac:dyDescent="0.2">
      <c r="A37" s="363" t="s">
        <v>167</v>
      </c>
      <c r="D37" s="3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75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75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75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7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75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75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75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75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76"/>
    </row>
    <row r="38" spans="1:135" x14ac:dyDescent="0.2">
      <c r="A38" s="19" t="s">
        <v>168</v>
      </c>
      <c r="B38" s="218">
        <f>'SPACELOG 12 EMPRUNT 1'!E5</f>
        <v>0</v>
      </c>
      <c r="D38" s="3" t="s">
        <v>87</v>
      </c>
      <c r="F38" s="66">
        <f t="shared" ref="F38:Q39" si="95">IF(F$2&gt;=$B$18,$E38,0)</f>
        <v>0</v>
      </c>
      <c r="G38" s="66">
        <f t="shared" si="95"/>
        <v>0</v>
      </c>
      <c r="H38" s="66">
        <f t="shared" si="95"/>
        <v>0</v>
      </c>
      <c r="I38" s="66">
        <f t="shared" si="95"/>
        <v>0</v>
      </c>
      <c r="J38" s="66">
        <f t="shared" si="95"/>
        <v>0</v>
      </c>
      <c r="K38" s="66">
        <f t="shared" si="95"/>
        <v>0</v>
      </c>
      <c r="L38" s="66">
        <f t="shared" si="95"/>
        <v>0</v>
      </c>
      <c r="M38" s="66">
        <f t="shared" si="95"/>
        <v>0</v>
      </c>
      <c r="N38" s="66">
        <f t="shared" si="95"/>
        <v>0</v>
      </c>
      <c r="O38" s="66">
        <f t="shared" si="95"/>
        <v>0</v>
      </c>
      <c r="P38" s="66">
        <f t="shared" si="95"/>
        <v>0</v>
      </c>
      <c r="Q38" s="66">
        <f t="shared" si="95"/>
        <v>0</v>
      </c>
      <c r="R38" s="75">
        <f>SUM(F38:Q38)</f>
        <v>0</v>
      </c>
      <c r="S38" s="66">
        <f t="shared" ref="S38:AD39" si="96">IF(S$2&gt;=$B$18,$E38,0)</f>
        <v>0</v>
      </c>
      <c r="T38" s="66">
        <f t="shared" si="96"/>
        <v>0</v>
      </c>
      <c r="U38" s="66">
        <f t="shared" si="96"/>
        <v>0</v>
      </c>
      <c r="V38" s="66">
        <f t="shared" si="96"/>
        <v>0</v>
      </c>
      <c r="W38" s="66">
        <f t="shared" si="96"/>
        <v>0</v>
      </c>
      <c r="X38" s="66">
        <f t="shared" si="96"/>
        <v>0</v>
      </c>
      <c r="Y38" s="66">
        <f t="shared" si="96"/>
        <v>0</v>
      </c>
      <c r="Z38" s="66">
        <f t="shared" si="96"/>
        <v>0</v>
      </c>
      <c r="AA38" s="66">
        <f t="shared" si="96"/>
        <v>0</v>
      </c>
      <c r="AB38" s="66">
        <f t="shared" si="96"/>
        <v>0</v>
      </c>
      <c r="AC38" s="66">
        <f t="shared" si="96"/>
        <v>0</v>
      </c>
      <c r="AD38" s="66">
        <f t="shared" si="96"/>
        <v>0</v>
      </c>
      <c r="AE38" s="75">
        <f>SUM(S38:AD38)</f>
        <v>0</v>
      </c>
      <c r="AF38" s="66">
        <f t="shared" ref="AF38:AQ39" si="97">IF(AF$2&gt;=$B$18,$E38,0)</f>
        <v>0</v>
      </c>
      <c r="AG38" s="66">
        <f t="shared" si="97"/>
        <v>0</v>
      </c>
      <c r="AH38" s="66">
        <f t="shared" si="97"/>
        <v>0</v>
      </c>
      <c r="AI38" s="66">
        <f t="shared" si="97"/>
        <v>0</v>
      </c>
      <c r="AJ38" s="66">
        <f t="shared" si="97"/>
        <v>0</v>
      </c>
      <c r="AK38" s="66">
        <f t="shared" si="97"/>
        <v>0</v>
      </c>
      <c r="AL38" s="66">
        <f t="shared" si="97"/>
        <v>0</v>
      </c>
      <c r="AM38" s="66">
        <f t="shared" si="97"/>
        <v>0</v>
      </c>
      <c r="AN38" s="66">
        <f t="shared" si="97"/>
        <v>0</v>
      </c>
      <c r="AO38" s="66">
        <f t="shared" si="97"/>
        <v>0</v>
      </c>
      <c r="AP38" s="66">
        <f t="shared" si="97"/>
        <v>0</v>
      </c>
      <c r="AQ38" s="66">
        <f t="shared" si="97"/>
        <v>0</v>
      </c>
      <c r="AR38" s="75">
        <f>SUM(AF38:AQ38)</f>
        <v>0</v>
      </c>
      <c r="AS38" s="66">
        <f t="shared" ref="AS38:BD39" si="98">IF(AS$2&gt;=$B$18,$E38,0)</f>
        <v>0</v>
      </c>
      <c r="AT38" s="66">
        <f t="shared" si="98"/>
        <v>0</v>
      </c>
      <c r="AU38" s="66">
        <f t="shared" si="98"/>
        <v>0</v>
      </c>
      <c r="AV38" s="66">
        <f t="shared" si="98"/>
        <v>0</v>
      </c>
      <c r="AW38" s="66">
        <f t="shared" si="98"/>
        <v>0</v>
      </c>
      <c r="AX38" s="66">
        <f t="shared" si="98"/>
        <v>0</v>
      </c>
      <c r="AY38" s="66">
        <f t="shared" si="98"/>
        <v>0</v>
      </c>
      <c r="AZ38" s="66">
        <f t="shared" si="98"/>
        <v>0</v>
      </c>
      <c r="BA38" s="66">
        <f t="shared" si="98"/>
        <v>0</v>
      </c>
      <c r="BB38" s="66">
        <f t="shared" si="98"/>
        <v>0</v>
      </c>
      <c r="BC38" s="66">
        <f t="shared" si="98"/>
        <v>0</v>
      </c>
      <c r="BD38" s="66">
        <f t="shared" si="98"/>
        <v>0</v>
      </c>
      <c r="BE38" s="75">
        <f>SUM(AS38:BD38)</f>
        <v>0</v>
      </c>
      <c r="BF38" s="66">
        <f t="shared" ref="BF38:BQ39" si="99">IF(BF$2&gt;=$B$18,$E38,0)</f>
        <v>0</v>
      </c>
      <c r="BG38" s="66">
        <f t="shared" si="99"/>
        <v>0</v>
      </c>
      <c r="BH38" s="66">
        <f t="shared" si="99"/>
        <v>0</v>
      </c>
      <c r="BI38" s="66">
        <f t="shared" si="99"/>
        <v>0</v>
      </c>
      <c r="BJ38" s="66">
        <f t="shared" si="99"/>
        <v>0</v>
      </c>
      <c r="BK38" s="66">
        <f t="shared" si="99"/>
        <v>0</v>
      </c>
      <c r="BL38" s="66">
        <f t="shared" si="99"/>
        <v>0</v>
      </c>
      <c r="BM38" s="66">
        <f t="shared" si="99"/>
        <v>0</v>
      </c>
      <c r="BN38" s="66">
        <f t="shared" si="99"/>
        <v>0</v>
      </c>
      <c r="BO38" s="66">
        <f t="shared" si="99"/>
        <v>0</v>
      </c>
      <c r="BP38" s="66">
        <f t="shared" si="99"/>
        <v>0</v>
      </c>
      <c r="BQ38" s="66">
        <f t="shared" si="99"/>
        <v>0</v>
      </c>
      <c r="BR38" s="75">
        <f>SUM(BF38:BQ38)</f>
        <v>0</v>
      </c>
      <c r="BS38" s="66">
        <f t="shared" ref="BS38:CD39" si="100">IF(BS$2&gt;=$B$18,$E38,0)</f>
        <v>0</v>
      </c>
      <c r="BT38" s="66">
        <f t="shared" si="100"/>
        <v>0</v>
      </c>
      <c r="BU38" s="66">
        <f t="shared" si="100"/>
        <v>0</v>
      </c>
      <c r="BV38" s="66">
        <f t="shared" si="100"/>
        <v>0</v>
      </c>
      <c r="BW38" s="66">
        <f t="shared" si="100"/>
        <v>0</v>
      </c>
      <c r="BX38" s="66">
        <f t="shared" si="100"/>
        <v>0</v>
      </c>
      <c r="BY38" s="66">
        <f t="shared" si="100"/>
        <v>0</v>
      </c>
      <c r="BZ38" s="66">
        <f t="shared" si="100"/>
        <v>0</v>
      </c>
      <c r="CA38" s="66">
        <f t="shared" si="100"/>
        <v>0</v>
      </c>
      <c r="CB38" s="66">
        <f t="shared" si="100"/>
        <v>0</v>
      </c>
      <c r="CC38" s="66">
        <f t="shared" si="100"/>
        <v>0</v>
      </c>
      <c r="CD38" s="66">
        <f t="shared" si="100"/>
        <v>0</v>
      </c>
      <c r="CE38" s="75">
        <f>SUM(BS38:CD38)</f>
        <v>0</v>
      </c>
      <c r="CF38" s="66">
        <f t="shared" ref="CF38:CQ39" si="101">IF(CF$2&gt;=$B$18,$E38,0)</f>
        <v>0</v>
      </c>
      <c r="CG38" s="66">
        <f t="shared" si="101"/>
        <v>0</v>
      </c>
      <c r="CH38" s="66">
        <f t="shared" si="101"/>
        <v>0</v>
      </c>
      <c r="CI38" s="66">
        <f t="shared" si="101"/>
        <v>0</v>
      </c>
      <c r="CJ38" s="66">
        <f t="shared" si="101"/>
        <v>0</v>
      </c>
      <c r="CK38" s="66">
        <f t="shared" si="101"/>
        <v>0</v>
      </c>
      <c r="CL38" s="66">
        <f t="shared" si="101"/>
        <v>0</v>
      </c>
      <c r="CM38" s="66">
        <f t="shared" si="101"/>
        <v>0</v>
      </c>
      <c r="CN38" s="66">
        <f t="shared" si="101"/>
        <v>0</v>
      </c>
      <c r="CO38" s="66">
        <f t="shared" si="101"/>
        <v>0</v>
      </c>
      <c r="CP38" s="66">
        <f t="shared" si="101"/>
        <v>0</v>
      </c>
      <c r="CQ38" s="66">
        <f t="shared" si="101"/>
        <v>0</v>
      </c>
      <c r="CR38" s="75">
        <f>SUM(CF38:CQ38)</f>
        <v>0</v>
      </c>
      <c r="CS38" s="66">
        <f t="shared" ref="CS38:DD39" si="102">IF(CS$2&gt;=$B$18,$E38,0)</f>
        <v>0</v>
      </c>
      <c r="CT38" s="66">
        <f t="shared" si="102"/>
        <v>0</v>
      </c>
      <c r="CU38" s="66">
        <f t="shared" si="102"/>
        <v>0</v>
      </c>
      <c r="CV38" s="66">
        <f t="shared" si="102"/>
        <v>0</v>
      </c>
      <c r="CW38" s="66">
        <f t="shared" si="102"/>
        <v>0</v>
      </c>
      <c r="CX38" s="66">
        <f t="shared" si="102"/>
        <v>0</v>
      </c>
      <c r="CY38" s="66">
        <f t="shared" si="102"/>
        <v>0</v>
      </c>
      <c r="CZ38" s="66">
        <f t="shared" si="102"/>
        <v>0</v>
      </c>
      <c r="DA38" s="66">
        <f t="shared" si="102"/>
        <v>0</v>
      </c>
      <c r="DB38" s="66">
        <f t="shared" si="102"/>
        <v>0</v>
      </c>
      <c r="DC38" s="66">
        <f t="shared" si="102"/>
        <v>0</v>
      </c>
      <c r="DD38" s="66">
        <f t="shared" si="102"/>
        <v>0</v>
      </c>
      <c r="DE38" s="75">
        <f>SUM(CS38:DD38)</f>
        <v>0</v>
      </c>
      <c r="DF38" s="66">
        <f t="shared" ref="DF38:DQ39" si="103">IF(DF$2&gt;=$B$18,$E38,0)</f>
        <v>0</v>
      </c>
      <c r="DG38" s="66">
        <f t="shared" si="103"/>
        <v>0</v>
      </c>
      <c r="DH38" s="66">
        <f t="shared" si="103"/>
        <v>0</v>
      </c>
      <c r="DI38" s="66">
        <f t="shared" si="103"/>
        <v>0</v>
      </c>
      <c r="DJ38" s="66">
        <f t="shared" si="103"/>
        <v>0</v>
      </c>
      <c r="DK38" s="66">
        <f t="shared" si="103"/>
        <v>0</v>
      </c>
      <c r="DL38" s="66">
        <f t="shared" si="103"/>
        <v>0</v>
      </c>
      <c r="DM38" s="66">
        <f t="shared" si="103"/>
        <v>0</v>
      </c>
      <c r="DN38" s="66">
        <f t="shared" si="103"/>
        <v>0</v>
      </c>
      <c r="DO38" s="66">
        <f t="shared" si="103"/>
        <v>0</v>
      </c>
      <c r="DP38" s="66">
        <f t="shared" si="103"/>
        <v>0</v>
      </c>
      <c r="DQ38" s="66">
        <f t="shared" si="103"/>
        <v>0</v>
      </c>
      <c r="DR38" s="75">
        <f>SUM(DF38:DQ38)</f>
        <v>0</v>
      </c>
      <c r="DS38" s="66">
        <f t="shared" ref="DS38:ED39" si="104">IF(DS$2&gt;=$B$18,$E38,0)</f>
        <v>0</v>
      </c>
      <c r="DT38" s="66">
        <f t="shared" si="104"/>
        <v>0</v>
      </c>
      <c r="DU38" s="66">
        <f t="shared" si="104"/>
        <v>0</v>
      </c>
      <c r="DV38" s="66">
        <f t="shared" si="104"/>
        <v>0</v>
      </c>
      <c r="DW38" s="66">
        <f t="shared" si="104"/>
        <v>0</v>
      </c>
      <c r="DX38" s="66">
        <f t="shared" si="104"/>
        <v>0</v>
      </c>
      <c r="DY38" s="66">
        <f t="shared" si="104"/>
        <v>0</v>
      </c>
      <c r="DZ38" s="66">
        <f t="shared" si="104"/>
        <v>0</v>
      </c>
      <c r="EA38" s="66">
        <f t="shared" si="104"/>
        <v>0</v>
      </c>
      <c r="EB38" s="66">
        <f t="shared" si="104"/>
        <v>0</v>
      </c>
      <c r="EC38" s="66">
        <f t="shared" si="104"/>
        <v>0</v>
      </c>
      <c r="ED38" s="66">
        <f t="shared" si="104"/>
        <v>0</v>
      </c>
      <c r="EE38" s="76">
        <f>SUM(DS38:ED38)</f>
        <v>0</v>
      </c>
    </row>
    <row r="39" spans="1:135" x14ac:dyDescent="0.2">
      <c r="A39" s="19" t="s">
        <v>169</v>
      </c>
      <c r="B39" s="81">
        <f>'SPACELOG 12 EMPRUNT 1'!E7</f>
        <v>15</v>
      </c>
      <c r="D39" s="3" t="s">
        <v>88</v>
      </c>
      <c r="F39" s="66">
        <f t="shared" si="95"/>
        <v>0</v>
      </c>
      <c r="G39" s="66">
        <f t="shared" si="95"/>
        <v>0</v>
      </c>
      <c r="H39" s="66">
        <f t="shared" si="95"/>
        <v>0</v>
      </c>
      <c r="I39" s="66">
        <f t="shared" si="95"/>
        <v>0</v>
      </c>
      <c r="J39" s="66">
        <f t="shared" si="95"/>
        <v>0</v>
      </c>
      <c r="K39" s="66">
        <f t="shared" si="95"/>
        <v>0</v>
      </c>
      <c r="L39" s="66">
        <f t="shared" si="95"/>
        <v>0</v>
      </c>
      <c r="M39" s="66">
        <f t="shared" si="95"/>
        <v>0</v>
      </c>
      <c r="N39" s="66">
        <f t="shared" si="95"/>
        <v>0</v>
      </c>
      <c r="O39" s="66">
        <f t="shared" si="95"/>
        <v>0</v>
      </c>
      <c r="P39" s="66">
        <f t="shared" si="95"/>
        <v>0</v>
      </c>
      <c r="Q39" s="66">
        <f t="shared" si="95"/>
        <v>0</v>
      </c>
      <c r="R39" s="75">
        <f>SUM(F39:Q39)</f>
        <v>0</v>
      </c>
      <c r="S39" s="66">
        <f t="shared" si="96"/>
        <v>0</v>
      </c>
      <c r="T39" s="66">
        <f t="shared" si="96"/>
        <v>0</v>
      </c>
      <c r="U39" s="66">
        <f t="shared" si="96"/>
        <v>0</v>
      </c>
      <c r="V39" s="66">
        <f t="shared" si="96"/>
        <v>0</v>
      </c>
      <c r="W39" s="66">
        <f t="shared" si="96"/>
        <v>0</v>
      </c>
      <c r="X39" s="66">
        <f t="shared" si="96"/>
        <v>0</v>
      </c>
      <c r="Y39" s="66">
        <f t="shared" si="96"/>
        <v>0</v>
      </c>
      <c r="Z39" s="66">
        <f t="shared" si="96"/>
        <v>0</v>
      </c>
      <c r="AA39" s="66">
        <f t="shared" si="96"/>
        <v>0</v>
      </c>
      <c r="AB39" s="66">
        <f t="shared" si="96"/>
        <v>0</v>
      </c>
      <c r="AC39" s="66">
        <f t="shared" si="96"/>
        <v>0</v>
      </c>
      <c r="AD39" s="66">
        <f t="shared" si="96"/>
        <v>0</v>
      </c>
      <c r="AE39" s="75">
        <f>SUM(S39:AD39)</f>
        <v>0</v>
      </c>
      <c r="AF39" s="66">
        <f t="shared" si="97"/>
        <v>0</v>
      </c>
      <c r="AG39" s="66">
        <f t="shared" si="97"/>
        <v>0</v>
      </c>
      <c r="AH39" s="66">
        <f t="shared" si="97"/>
        <v>0</v>
      </c>
      <c r="AI39" s="66">
        <f t="shared" si="97"/>
        <v>0</v>
      </c>
      <c r="AJ39" s="66">
        <f t="shared" si="97"/>
        <v>0</v>
      </c>
      <c r="AK39" s="66">
        <f t="shared" si="97"/>
        <v>0</v>
      </c>
      <c r="AL39" s="66">
        <f t="shared" si="97"/>
        <v>0</v>
      </c>
      <c r="AM39" s="66">
        <f t="shared" si="97"/>
        <v>0</v>
      </c>
      <c r="AN39" s="66">
        <f t="shared" si="97"/>
        <v>0</v>
      </c>
      <c r="AO39" s="66">
        <f t="shared" si="97"/>
        <v>0</v>
      </c>
      <c r="AP39" s="66">
        <f t="shared" si="97"/>
        <v>0</v>
      </c>
      <c r="AQ39" s="66">
        <f t="shared" si="97"/>
        <v>0</v>
      </c>
      <c r="AR39" s="75">
        <f>SUM(AF39:AQ39)</f>
        <v>0</v>
      </c>
      <c r="AS39" s="66">
        <f t="shared" si="98"/>
        <v>0</v>
      </c>
      <c r="AT39" s="66">
        <f t="shared" si="98"/>
        <v>0</v>
      </c>
      <c r="AU39" s="66">
        <f t="shared" si="98"/>
        <v>0</v>
      </c>
      <c r="AV39" s="66">
        <f t="shared" si="98"/>
        <v>0</v>
      </c>
      <c r="AW39" s="66">
        <f t="shared" si="98"/>
        <v>0</v>
      </c>
      <c r="AX39" s="66">
        <f t="shared" si="98"/>
        <v>0</v>
      </c>
      <c r="AY39" s="66">
        <f t="shared" si="98"/>
        <v>0</v>
      </c>
      <c r="AZ39" s="66">
        <f t="shared" si="98"/>
        <v>0</v>
      </c>
      <c r="BA39" s="66">
        <f t="shared" si="98"/>
        <v>0</v>
      </c>
      <c r="BB39" s="66">
        <f t="shared" si="98"/>
        <v>0</v>
      </c>
      <c r="BC39" s="66">
        <f t="shared" si="98"/>
        <v>0</v>
      </c>
      <c r="BD39" s="66">
        <f t="shared" si="98"/>
        <v>0</v>
      </c>
      <c r="BE39" s="75">
        <f>SUM(AS39:BD39)</f>
        <v>0</v>
      </c>
      <c r="BF39" s="66">
        <f t="shared" si="99"/>
        <v>0</v>
      </c>
      <c r="BG39" s="66">
        <f t="shared" si="99"/>
        <v>0</v>
      </c>
      <c r="BH39" s="66">
        <f t="shared" si="99"/>
        <v>0</v>
      </c>
      <c r="BI39" s="66">
        <f t="shared" si="99"/>
        <v>0</v>
      </c>
      <c r="BJ39" s="66">
        <f t="shared" si="99"/>
        <v>0</v>
      </c>
      <c r="BK39" s="66">
        <f t="shared" si="99"/>
        <v>0</v>
      </c>
      <c r="BL39" s="66">
        <f t="shared" si="99"/>
        <v>0</v>
      </c>
      <c r="BM39" s="66">
        <f t="shared" si="99"/>
        <v>0</v>
      </c>
      <c r="BN39" s="66">
        <f t="shared" si="99"/>
        <v>0</v>
      </c>
      <c r="BO39" s="66">
        <f t="shared" si="99"/>
        <v>0</v>
      </c>
      <c r="BP39" s="66">
        <f t="shared" si="99"/>
        <v>0</v>
      </c>
      <c r="BQ39" s="66">
        <f t="shared" si="99"/>
        <v>0</v>
      </c>
      <c r="BR39" s="75">
        <f>SUM(BF39:BQ39)</f>
        <v>0</v>
      </c>
      <c r="BS39" s="66">
        <f t="shared" si="100"/>
        <v>0</v>
      </c>
      <c r="BT39" s="66">
        <f t="shared" si="100"/>
        <v>0</v>
      </c>
      <c r="BU39" s="66">
        <f t="shared" si="100"/>
        <v>0</v>
      </c>
      <c r="BV39" s="66">
        <f t="shared" si="100"/>
        <v>0</v>
      </c>
      <c r="BW39" s="66">
        <f t="shared" si="100"/>
        <v>0</v>
      </c>
      <c r="BX39" s="66">
        <f t="shared" si="100"/>
        <v>0</v>
      </c>
      <c r="BY39" s="66">
        <f t="shared" si="100"/>
        <v>0</v>
      </c>
      <c r="BZ39" s="66">
        <f t="shared" si="100"/>
        <v>0</v>
      </c>
      <c r="CA39" s="66">
        <f t="shared" si="100"/>
        <v>0</v>
      </c>
      <c r="CB39" s="66">
        <f t="shared" si="100"/>
        <v>0</v>
      </c>
      <c r="CC39" s="66">
        <f t="shared" si="100"/>
        <v>0</v>
      </c>
      <c r="CD39" s="66">
        <f t="shared" si="100"/>
        <v>0</v>
      </c>
      <c r="CE39" s="75">
        <f>SUM(BS39:CD39)</f>
        <v>0</v>
      </c>
      <c r="CF39" s="66">
        <f t="shared" si="101"/>
        <v>0</v>
      </c>
      <c r="CG39" s="66">
        <f t="shared" si="101"/>
        <v>0</v>
      </c>
      <c r="CH39" s="66">
        <f t="shared" si="101"/>
        <v>0</v>
      </c>
      <c r="CI39" s="66">
        <f t="shared" si="101"/>
        <v>0</v>
      </c>
      <c r="CJ39" s="66">
        <f t="shared" si="101"/>
        <v>0</v>
      </c>
      <c r="CK39" s="66">
        <f t="shared" si="101"/>
        <v>0</v>
      </c>
      <c r="CL39" s="66">
        <f t="shared" si="101"/>
        <v>0</v>
      </c>
      <c r="CM39" s="66">
        <f t="shared" si="101"/>
        <v>0</v>
      </c>
      <c r="CN39" s="66">
        <f t="shared" si="101"/>
        <v>0</v>
      </c>
      <c r="CO39" s="66">
        <f t="shared" si="101"/>
        <v>0</v>
      </c>
      <c r="CP39" s="66">
        <f t="shared" si="101"/>
        <v>0</v>
      </c>
      <c r="CQ39" s="66">
        <f t="shared" si="101"/>
        <v>0</v>
      </c>
      <c r="CR39" s="75">
        <f>SUM(CF39:CQ39)</f>
        <v>0</v>
      </c>
      <c r="CS39" s="66">
        <f t="shared" si="102"/>
        <v>0</v>
      </c>
      <c r="CT39" s="66">
        <f t="shared" si="102"/>
        <v>0</v>
      </c>
      <c r="CU39" s="66">
        <f t="shared" si="102"/>
        <v>0</v>
      </c>
      <c r="CV39" s="66">
        <f t="shared" si="102"/>
        <v>0</v>
      </c>
      <c r="CW39" s="66">
        <f t="shared" si="102"/>
        <v>0</v>
      </c>
      <c r="CX39" s="66">
        <f t="shared" si="102"/>
        <v>0</v>
      </c>
      <c r="CY39" s="66">
        <f t="shared" si="102"/>
        <v>0</v>
      </c>
      <c r="CZ39" s="66">
        <f t="shared" si="102"/>
        <v>0</v>
      </c>
      <c r="DA39" s="66">
        <f t="shared" si="102"/>
        <v>0</v>
      </c>
      <c r="DB39" s="66">
        <f t="shared" si="102"/>
        <v>0</v>
      </c>
      <c r="DC39" s="66">
        <f t="shared" si="102"/>
        <v>0</v>
      </c>
      <c r="DD39" s="66">
        <f t="shared" si="102"/>
        <v>0</v>
      </c>
      <c r="DE39" s="75">
        <f>SUM(CS39:DD39)</f>
        <v>0</v>
      </c>
      <c r="DF39" s="66">
        <f t="shared" si="103"/>
        <v>0</v>
      </c>
      <c r="DG39" s="66">
        <f t="shared" si="103"/>
        <v>0</v>
      </c>
      <c r="DH39" s="66">
        <f t="shared" si="103"/>
        <v>0</v>
      </c>
      <c r="DI39" s="66">
        <f t="shared" si="103"/>
        <v>0</v>
      </c>
      <c r="DJ39" s="66">
        <f t="shared" si="103"/>
        <v>0</v>
      </c>
      <c r="DK39" s="66">
        <f t="shared" si="103"/>
        <v>0</v>
      </c>
      <c r="DL39" s="66">
        <f t="shared" si="103"/>
        <v>0</v>
      </c>
      <c r="DM39" s="66">
        <f t="shared" si="103"/>
        <v>0</v>
      </c>
      <c r="DN39" s="66">
        <f t="shared" si="103"/>
        <v>0</v>
      </c>
      <c r="DO39" s="66">
        <f t="shared" si="103"/>
        <v>0</v>
      </c>
      <c r="DP39" s="66">
        <f t="shared" si="103"/>
        <v>0</v>
      </c>
      <c r="DQ39" s="66">
        <f t="shared" si="103"/>
        <v>0</v>
      </c>
      <c r="DR39" s="75">
        <f>SUM(DF39:DQ39)</f>
        <v>0</v>
      </c>
      <c r="DS39" s="66">
        <f t="shared" si="104"/>
        <v>0</v>
      </c>
      <c r="DT39" s="66">
        <f t="shared" si="104"/>
        <v>0</v>
      </c>
      <c r="DU39" s="66">
        <f t="shared" si="104"/>
        <v>0</v>
      </c>
      <c r="DV39" s="66">
        <f t="shared" si="104"/>
        <v>0</v>
      </c>
      <c r="DW39" s="66">
        <f t="shared" si="104"/>
        <v>0</v>
      </c>
      <c r="DX39" s="66">
        <f t="shared" si="104"/>
        <v>0</v>
      </c>
      <c r="DY39" s="66">
        <f t="shared" si="104"/>
        <v>0</v>
      </c>
      <c r="DZ39" s="66">
        <f t="shared" si="104"/>
        <v>0</v>
      </c>
      <c r="EA39" s="66">
        <f t="shared" si="104"/>
        <v>0</v>
      </c>
      <c r="EB39" s="66">
        <f t="shared" si="104"/>
        <v>0</v>
      </c>
      <c r="EC39" s="66">
        <f t="shared" si="104"/>
        <v>0</v>
      </c>
      <c r="ED39" s="66">
        <f t="shared" si="104"/>
        <v>0</v>
      </c>
      <c r="EE39" s="76">
        <f>SUM(DS39:ED39)</f>
        <v>0</v>
      </c>
    </row>
    <row r="40" spans="1:135" x14ac:dyDescent="0.2">
      <c r="A40" s="19" t="s">
        <v>170</v>
      </c>
      <c r="B40" s="81">
        <f>'SPACELOG 12 EMPRUNT 1'!I6</f>
        <v>180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5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75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75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75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75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75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75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75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76"/>
    </row>
    <row r="41" spans="1:135" x14ac:dyDescent="0.2">
      <c r="A41" s="82" t="s">
        <v>171</v>
      </c>
      <c r="B41" s="219">
        <f>'SPACELOG 12 EMPRUNT 1'!E6</f>
        <v>3.95E-2</v>
      </c>
      <c r="D41" s="153" t="s">
        <v>89</v>
      </c>
      <c r="E41" s="154"/>
      <c r="F41" s="66">
        <f t="shared" ref="F41:Q41" si="105">F39+F38</f>
        <v>0</v>
      </c>
      <c r="G41" s="66">
        <f t="shared" si="105"/>
        <v>0</v>
      </c>
      <c r="H41" s="66">
        <f t="shared" si="105"/>
        <v>0</v>
      </c>
      <c r="I41" s="66">
        <f t="shared" si="105"/>
        <v>0</v>
      </c>
      <c r="J41" s="66">
        <f t="shared" si="105"/>
        <v>0</v>
      </c>
      <c r="K41" s="66">
        <f t="shared" si="105"/>
        <v>0</v>
      </c>
      <c r="L41" s="66">
        <f t="shared" si="105"/>
        <v>0</v>
      </c>
      <c r="M41" s="66">
        <f t="shared" si="105"/>
        <v>0</v>
      </c>
      <c r="N41" s="66">
        <f t="shared" si="105"/>
        <v>0</v>
      </c>
      <c r="O41" s="66">
        <f t="shared" si="105"/>
        <v>0</v>
      </c>
      <c r="P41" s="66">
        <f t="shared" si="105"/>
        <v>0</v>
      </c>
      <c r="Q41" s="66">
        <f t="shared" si="105"/>
        <v>0</v>
      </c>
      <c r="R41" s="75">
        <f>SUM(F41:Q41)</f>
        <v>0</v>
      </c>
      <c r="S41" s="66">
        <f t="shared" ref="S41:AD41" si="106">S39+S38</f>
        <v>0</v>
      </c>
      <c r="T41" s="66">
        <f t="shared" si="106"/>
        <v>0</v>
      </c>
      <c r="U41" s="66">
        <f t="shared" si="106"/>
        <v>0</v>
      </c>
      <c r="V41" s="66">
        <f t="shared" si="106"/>
        <v>0</v>
      </c>
      <c r="W41" s="66">
        <f t="shared" si="106"/>
        <v>0</v>
      </c>
      <c r="X41" s="66">
        <f t="shared" si="106"/>
        <v>0</v>
      </c>
      <c r="Y41" s="66">
        <f t="shared" si="106"/>
        <v>0</v>
      </c>
      <c r="Z41" s="66">
        <f t="shared" si="106"/>
        <v>0</v>
      </c>
      <c r="AA41" s="66">
        <f t="shared" si="106"/>
        <v>0</v>
      </c>
      <c r="AB41" s="66">
        <f t="shared" si="106"/>
        <v>0</v>
      </c>
      <c r="AC41" s="66">
        <f t="shared" si="106"/>
        <v>0</v>
      </c>
      <c r="AD41" s="66">
        <f t="shared" si="106"/>
        <v>0</v>
      </c>
      <c r="AE41" s="75">
        <f>SUM(S41:AD41)</f>
        <v>0</v>
      </c>
      <c r="AF41" s="66">
        <f t="shared" ref="AF41:AQ41" si="107">AF39+AF38</f>
        <v>0</v>
      </c>
      <c r="AG41" s="66">
        <f t="shared" si="107"/>
        <v>0</v>
      </c>
      <c r="AH41" s="66">
        <f t="shared" si="107"/>
        <v>0</v>
      </c>
      <c r="AI41" s="66">
        <f t="shared" si="107"/>
        <v>0</v>
      </c>
      <c r="AJ41" s="66">
        <f t="shared" si="107"/>
        <v>0</v>
      </c>
      <c r="AK41" s="66">
        <f t="shared" si="107"/>
        <v>0</v>
      </c>
      <c r="AL41" s="66">
        <f t="shared" si="107"/>
        <v>0</v>
      </c>
      <c r="AM41" s="66">
        <f t="shared" si="107"/>
        <v>0</v>
      </c>
      <c r="AN41" s="66">
        <f t="shared" si="107"/>
        <v>0</v>
      </c>
      <c r="AO41" s="66">
        <f t="shared" si="107"/>
        <v>0</v>
      </c>
      <c r="AP41" s="66">
        <f t="shared" si="107"/>
        <v>0</v>
      </c>
      <c r="AQ41" s="66">
        <f t="shared" si="107"/>
        <v>0</v>
      </c>
      <c r="AR41" s="75">
        <f>SUM(AF41:AQ41)</f>
        <v>0</v>
      </c>
      <c r="AS41" s="66">
        <f t="shared" ref="AS41:BD41" si="108">AS39+AS38</f>
        <v>0</v>
      </c>
      <c r="AT41" s="66">
        <f t="shared" si="108"/>
        <v>0</v>
      </c>
      <c r="AU41" s="66">
        <f t="shared" si="108"/>
        <v>0</v>
      </c>
      <c r="AV41" s="66">
        <f t="shared" si="108"/>
        <v>0</v>
      </c>
      <c r="AW41" s="66">
        <f t="shared" si="108"/>
        <v>0</v>
      </c>
      <c r="AX41" s="66">
        <f t="shared" si="108"/>
        <v>0</v>
      </c>
      <c r="AY41" s="66">
        <f t="shared" si="108"/>
        <v>0</v>
      </c>
      <c r="AZ41" s="66">
        <f t="shared" si="108"/>
        <v>0</v>
      </c>
      <c r="BA41" s="66">
        <f t="shared" si="108"/>
        <v>0</v>
      </c>
      <c r="BB41" s="66">
        <f t="shared" si="108"/>
        <v>0</v>
      </c>
      <c r="BC41" s="66">
        <f t="shared" si="108"/>
        <v>0</v>
      </c>
      <c r="BD41" s="66">
        <f t="shared" si="108"/>
        <v>0</v>
      </c>
      <c r="BE41" s="75">
        <f>SUM(AS41:BD41)</f>
        <v>0</v>
      </c>
      <c r="BF41" s="66">
        <f t="shared" ref="BF41:BQ41" si="109">BF39+BF38</f>
        <v>0</v>
      </c>
      <c r="BG41" s="66">
        <f t="shared" si="109"/>
        <v>0</v>
      </c>
      <c r="BH41" s="66">
        <f t="shared" si="109"/>
        <v>0</v>
      </c>
      <c r="BI41" s="66">
        <f t="shared" si="109"/>
        <v>0</v>
      </c>
      <c r="BJ41" s="66">
        <f t="shared" si="109"/>
        <v>0</v>
      </c>
      <c r="BK41" s="66">
        <f t="shared" si="109"/>
        <v>0</v>
      </c>
      <c r="BL41" s="66">
        <f t="shared" si="109"/>
        <v>0</v>
      </c>
      <c r="BM41" s="66">
        <f t="shared" si="109"/>
        <v>0</v>
      </c>
      <c r="BN41" s="66">
        <f t="shared" si="109"/>
        <v>0</v>
      </c>
      <c r="BO41" s="66">
        <f t="shared" si="109"/>
        <v>0</v>
      </c>
      <c r="BP41" s="66">
        <f t="shared" si="109"/>
        <v>0</v>
      </c>
      <c r="BQ41" s="66">
        <f t="shared" si="109"/>
        <v>0</v>
      </c>
      <c r="BR41" s="75">
        <f>SUM(BF41:BQ41)</f>
        <v>0</v>
      </c>
      <c r="BS41" s="66">
        <f t="shared" ref="BS41:CD41" si="110">BS39+BS38</f>
        <v>0</v>
      </c>
      <c r="BT41" s="66">
        <f t="shared" si="110"/>
        <v>0</v>
      </c>
      <c r="BU41" s="66">
        <f t="shared" si="110"/>
        <v>0</v>
      </c>
      <c r="BV41" s="66">
        <f t="shared" si="110"/>
        <v>0</v>
      </c>
      <c r="BW41" s="66">
        <f t="shared" si="110"/>
        <v>0</v>
      </c>
      <c r="BX41" s="66">
        <f t="shared" si="110"/>
        <v>0</v>
      </c>
      <c r="BY41" s="66">
        <f t="shared" si="110"/>
        <v>0</v>
      </c>
      <c r="BZ41" s="66">
        <f t="shared" si="110"/>
        <v>0</v>
      </c>
      <c r="CA41" s="66">
        <f t="shared" si="110"/>
        <v>0</v>
      </c>
      <c r="CB41" s="66">
        <f t="shared" si="110"/>
        <v>0</v>
      </c>
      <c r="CC41" s="66">
        <f t="shared" si="110"/>
        <v>0</v>
      </c>
      <c r="CD41" s="66">
        <f t="shared" si="110"/>
        <v>0</v>
      </c>
      <c r="CE41" s="75">
        <f>SUM(BS41:CD41)</f>
        <v>0</v>
      </c>
      <c r="CF41" s="66">
        <f t="shared" ref="CF41:CQ41" si="111">CF39+CF38</f>
        <v>0</v>
      </c>
      <c r="CG41" s="66">
        <f t="shared" si="111"/>
        <v>0</v>
      </c>
      <c r="CH41" s="66">
        <f t="shared" si="111"/>
        <v>0</v>
      </c>
      <c r="CI41" s="66">
        <f t="shared" si="111"/>
        <v>0</v>
      </c>
      <c r="CJ41" s="66">
        <f t="shared" si="111"/>
        <v>0</v>
      </c>
      <c r="CK41" s="66">
        <f t="shared" si="111"/>
        <v>0</v>
      </c>
      <c r="CL41" s="66">
        <f t="shared" si="111"/>
        <v>0</v>
      </c>
      <c r="CM41" s="66">
        <f t="shared" si="111"/>
        <v>0</v>
      </c>
      <c r="CN41" s="66">
        <f t="shared" si="111"/>
        <v>0</v>
      </c>
      <c r="CO41" s="66">
        <f t="shared" si="111"/>
        <v>0</v>
      </c>
      <c r="CP41" s="66">
        <f t="shared" si="111"/>
        <v>0</v>
      </c>
      <c r="CQ41" s="66">
        <f t="shared" si="111"/>
        <v>0</v>
      </c>
      <c r="CR41" s="75">
        <f>SUM(CF41:CQ41)</f>
        <v>0</v>
      </c>
      <c r="CS41" s="66">
        <f t="shared" ref="CS41:DD41" si="112">CS39+CS38</f>
        <v>0</v>
      </c>
      <c r="CT41" s="66">
        <f t="shared" si="112"/>
        <v>0</v>
      </c>
      <c r="CU41" s="66">
        <f t="shared" si="112"/>
        <v>0</v>
      </c>
      <c r="CV41" s="66">
        <f t="shared" si="112"/>
        <v>0</v>
      </c>
      <c r="CW41" s="66">
        <f t="shared" si="112"/>
        <v>0</v>
      </c>
      <c r="CX41" s="66">
        <f t="shared" si="112"/>
        <v>0</v>
      </c>
      <c r="CY41" s="66">
        <f t="shared" si="112"/>
        <v>0</v>
      </c>
      <c r="CZ41" s="66">
        <f t="shared" si="112"/>
        <v>0</v>
      </c>
      <c r="DA41" s="66">
        <f t="shared" si="112"/>
        <v>0</v>
      </c>
      <c r="DB41" s="66">
        <f t="shared" si="112"/>
        <v>0</v>
      </c>
      <c r="DC41" s="66">
        <f t="shared" si="112"/>
        <v>0</v>
      </c>
      <c r="DD41" s="66">
        <f t="shared" si="112"/>
        <v>0</v>
      </c>
      <c r="DE41" s="75">
        <f>SUM(CS41:DD41)</f>
        <v>0</v>
      </c>
      <c r="DF41" s="66">
        <f t="shared" ref="DF41:DQ41" si="113">DF39+DF38</f>
        <v>0</v>
      </c>
      <c r="DG41" s="66">
        <f t="shared" si="113"/>
        <v>0</v>
      </c>
      <c r="DH41" s="66">
        <f t="shared" si="113"/>
        <v>0</v>
      </c>
      <c r="DI41" s="66">
        <f t="shared" si="113"/>
        <v>0</v>
      </c>
      <c r="DJ41" s="66">
        <f t="shared" si="113"/>
        <v>0</v>
      </c>
      <c r="DK41" s="66">
        <f t="shared" si="113"/>
        <v>0</v>
      </c>
      <c r="DL41" s="66">
        <f t="shared" si="113"/>
        <v>0</v>
      </c>
      <c r="DM41" s="66">
        <f t="shared" si="113"/>
        <v>0</v>
      </c>
      <c r="DN41" s="66">
        <f t="shared" si="113"/>
        <v>0</v>
      </c>
      <c r="DO41" s="66">
        <f t="shared" si="113"/>
        <v>0</v>
      </c>
      <c r="DP41" s="66">
        <f t="shared" si="113"/>
        <v>0</v>
      </c>
      <c r="DQ41" s="66">
        <f t="shared" si="113"/>
        <v>0</v>
      </c>
      <c r="DR41" s="75">
        <f>SUM(DF41:DQ41)</f>
        <v>0</v>
      </c>
      <c r="DS41" s="66">
        <f t="shared" ref="DS41:ED41" si="114">DS39+DS38</f>
        <v>0</v>
      </c>
      <c r="DT41" s="66">
        <f t="shared" si="114"/>
        <v>0</v>
      </c>
      <c r="DU41" s="66">
        <f t="shared" si="114"/>
        <v>0</v>
      </c>
      <c r="DV41" s="66">
        <f t="shared" si="114"/>
        <v>0</v>
      </c>
      <c r="DW41" s="66">
        <f t="shared" si="114"/>
        <v>0</v>
      </c>
      <c r="DX41" s="66">
        <f t="shared" si="114"/>
        <v>0</v>
      </c>
      <c r="DY41" s="66">
        <f t="shared" si="114"/>
        <v>0</v>
      </c>
      <c r="DZ41" s="66">
        <f t="shared" si="114"/>
        <v>0</v>
      </c>
      <c r="EA41" s="66">
        <f t="shared" si="114"/>
        <v>0</v>
      </c>
      <c r="EB41" s="66">
        <f t="shared" si="114"/>
        <v>0</v>
      </c>
      <c r="EC41" s="66">
        <f t="shared" si="114"/>
        <v>0</v>
      </c>
      <c r="ED41" s="66">
        <f t="shared" si="114"/>
        <v>0</v>
      </c>
      <c r="EE41" s="76">
        <f>SUM(DS41:ED41)</f>
        <v>0</v>
      </c>
    </row>
    <row r="42" spans="1:135" x14ac:dyDescent="0.2">
      <c r="A42" s="26" t="s">
        <v>172</v>
      </c>
      <c r="B42" s="66" t="str">
        <f>'SPACELOG 12 EMPRUNT 1'!I5</f>
        <v/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75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75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7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75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75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75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75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76"/>
    </row>
    <row r="43" spans="1:135" x14ac:dyDescent="0.2">
      <c r="A43" s="82" t="s">
        <v>174</v>
      </c>
      <c r="B43" s="84">
        <f>'SPACELOG 12 EMPRUNT 1'!E9</f>
        <v>46722</v>
      </c>
      <c r="D43" s="3" t="s">
        <v>90</v>
      </c>
      <c r="F43" s="66">
        <f t="shared" ref="F43:Q43" si="115">IFERROR(IF(EOMONTH(F$2,0)&gt;=EOMONTH($B$43,0),ROUND($B$45/12,0),0),0)</f>
        <v>0</v>
      </c>
      <c r="G43" s="66">
        <f t="shared" si="115"/>
        <v>0</v>
      </c>
      <c r="H43" s="66">
        <f t="shared" si="115"/>
        <v>0</v>
      </c>
      <c r="I43" s="66">
        <f t="shared" si="115"/>
        <v>0</v>
      </c>
      <c r="J43" s="66">
        <f t="shared" si="115"/>
        <v>0</v>
      </c>
      <c r="K43" s="66">
        <f t="shared" si="115"/>
        <v>0</v>
      </c>
      <c r="L43" s="66">
        <f t="shared" si="115"/>
        <v>0</v>
      </c>
      <c r="M43" s="66">
        <f t="shared" si="115"/>
        <v>0</v>
      </c>
      <c r="N43" s="66">
        <f t="shared" si="115"/>
        <v>0</v>
      </c>
      <c r="O43" s="66">
        <f t="shared" si="115"/>
        <v>0</v>
      </c>
      <c r="P43" s="66">
        <f t="shared" si="115"/>
        <v>0</v>
      </c>
      <c r="Q43" s="66">
        <f t="shared" si="115"/>
        <v>0</v>
      </c>
      <c r="R43" s="75">
        <f>SUM(F43:Q43)</f>
        <v>0</v>
      </c>
      <c r="S43" s="66">
        <f t="shared" ref="S43:AD43" si="116">IFERROR(IF(EOMONTH(S$2,0)&gt;=EOMONTH($B$43,0),ROUND($B$45/12,0),0),0)</f>
        <v>0</v>
      </c>
      <c r="T43" s="66">
        <f t="shared" si="116"/>
        <v>0</v>
      </c>
      <c r="U43" s="66">
        <f t="shared" si="116"/>
        <v>0</v>
      </c>
      <c r="V43" s="66">
        <f t="shared" si="116"/>
        <v>0</v>
      </c>
      <c r="W43" s="66">
        <f t="shared" si="116"/>
        <v>0</v>
      </c>
      <c r="X43" s="66">
        <f t="shared" si="116"/>
        <v>0</v>
      </c>
      <c r="Y43" s="66">
        <f t="shared" si="116"/>
        <v>0</v>
      </c>
      <c r="Z43" s="66">
        <f t="shared" si="116"/>
        <v>0</v>
      </c>
      <c r="AA43" s="66">
        <f t="shared" si="116"/>
        <v>0</v>
      </c>
      <c r="AB43" s="66">
        <f t="shared" si="116"/>
        <v>0</v>
      </c>
      <c r="AC43" s="66">
        <f t="shared" si="116"/>
        <v>0</v>
      </c>
      <c r="AD43" s="66">
        <f t="shared" si="116"/>
        <v>0</v>
      </c>
      <c r="AE43" s="75">
        <f>SUM(S43:AD43)</f>
        <v>0</v>
      </c>
      <c r="AF43" s="66">
        <f t="shared" ref="AF43:AQ43" si="117">IFERROR(IF(EOMONTH(AF$2,0)&gt;=EOMONTH($B$43,0),ROUND($B$45/12,0),0),0)</f>
        <v>0</v>
      </c>
      <c r="AG43" s="66">
        <f t="shared" si="117"/>
        <v>0</v>
      </c>
      <c r="AH43" s="66">
        <f t="shared" si="117"/>
        <v>0</v>
      </c>
      <c r="AI43" s="66">
        <f t="shared" si="117"/>
        <v>0</v>
      </c>
      <c r="AJ43" s="66">
        <f t="shared" si="117"/>
        <v>0</v>
      </c>
      <c r="AK43" s="66">
        <f t="shared" si="117"/>
        <v>0</v>
      </c>
      <c r="AL43" s="66">
        <f t="shared" si="117"/>
        <v>0</v>
      </c>
      <c r="AM43" s="66">
        <f t="shared" si="117"/>
        <v>0</v>
      </c>
      <c r="AN43" s="66">
        <f t="shared" si="117"/>
        <v>0</v>
      </c>
      <c r="AO43" s="66">
        <f t="shared" si="117"/>
        <v>0</v>
      </c>
      <c r="AP43" s="66">
        <f t="shared" si="117"/>
        <v>0</v>
      </c>
      <c r="AQ43" s="66">
        <f t="shared" si="117"/>
        <v>0</v>
      </c>
      <c r="AR43" s="75">
        <f>SUM(AF43:AQ43)</f>
        <v>0</v>
      </c>
      <c r="AS43" s="66">
        <f t="shared" ref="AS43:BD43" si="118">IFERROR(IF(EOMONTH(AS$2,0)&gt;=EOMONTH($B$43,0),ROUND($B$45/12,0),0),0)</f>
        <v>0</v>
      </c>
      <c r="AT43" s="66">
        <f t="shared" si="118"/>
        <v>0</v>
      </c>
      <c r="AU43" s="66">
        <f t="shared" si="118"/>
        <v>0</v>
      </c>
      <c r="AV43" s="66">
        <f t="shared" si="118"/>
        <v>0</v>
      </c>
      <c r="AW43" s="66">
        <f t="shared" si="118"/>
        <v>0</v>
      </c>
      <c r="AX43" s="66">
        <f t="shared" si="118"/>
        <v>0</v>
      </c>
      <c r="AY43" s="66">
        <f t="shared" si="118"/>
        <v>0</v>
      </c>
      <c r="AZ43" s="66">
        <f t="shared" si="118"/>
        <v>0</v>
      </c>
      <c r="BA43" s="66">
        <f t="shared" si="118"/>
        <v>0</v>
      </c>
      <c r="BB43" s="66">
        <f t="shared" si="118"/>
        <v>0</v>
      </c>
      <c r="BC43" s="66">
        <f t="shared" si="118"/>
        <v>0</v>
      </c>
      <c r="BD43" s="66">
        <f t="shared" si="118"/>
        <v>0</v>
      </c>
      <c r="BE43" s="75">
        <f>SUM(AS43:BD43)</f>
        <v>0</v>
      </c>
      <c r="BF43" s="66">
        <f t="shared" ref="BF43:BQ43" si="119">IFERROR(IF(EOMONTH(BF$2,0)&gt;=EOMONTH($B$43,0),ROUND($B$45/12,0),0),0)</f>
        <v>0</v>
      </c>
      <c r="BG43" s="66">
        <f t="shared" si="119"/>
        <v>0</v>
      </c>
      <c r="BH43" s="66">
        <f t="shared" si="119"/>
        <v>0</v>
      </c>
      <c r="BI43" s="66">
        <f t="shared" si="119"/>
        <v>0</v>
      </c>
      <c r="BJ43" s="66">
        <f t="shared" si="119"/>
        <v>0</v>
      </c>
      <c r="BK43" s="66">
        <f t="shared" si="119"/>
        <v>0</v>
      </c>
      <c r="BL43" s="66">
        <f t="shared" si="119"/>
        <v>0</v>
      </c>
      <c r="BM43" s="66">
        <f t="shared" si="119"/>
        <v>0</v>
      </c>
      <c r="BN43" s="66">
        <f t="shared" si="119"/>
        <v>0</v>
      </c>
      <c r="BO43" s="66">
        <f t="shared" si="119"/>
        <v>0</v>
      </c>
      <c r="BP43" s="66">
        <f t="shared" si="119"/>
        <v>0</v>
      </c>
      <c r="BQ43" s="66">
        <f t="shared" si="119"/>
        <v>0</v>
      </c>
      <c r="BR43" s="75">
        <f>SUM(BF43:BQ43)</f>
        <v>0</v>
      </c>
      <c r="BS43" s="66">
        <f t="shared" ref="BS43:CD43" si="120">IFERROR(IF(EOMONTH(BS$2,0)&gt;=EOMONTH($B$43,0),ROUND($B$45/12,0),0),0)</f>
        <v>0</v>
      </c>
      <c r="BT43" s="66">
        <f t="shared" si="120"/>
        <v>0</v>
      </c>
      <c r="BU43" s="66">
        <f t="shared" si="120"/>
        <v>0</v>
      </c>
      <c r="BV43" s="66">
        <f t="shared" si="120"/>
        <v>0</v>
      </c>
      <c r="BW43" s="66">
        <f t="shared" si="120"/>
        <v>0</v>
      </c>
      <c r="BX43" s="66">
        <f t="shared" si="120"/>
        <v>0</v>
      </c>
      <c r="BY43" s="66">
        <f t="shared" si="120"/>
        <v>0</v>
      </c>
      <c r="BZ43" s="66">
        <f t="shared" si="120"/>
        <v>0</v>
      </c>
      <c r="CA43" s="66">
        <f t="shared" si="120"/>
        <v>0</v>
      </c>
      <c r="CB43" s="66">
        <f t="shared" si="120"/>
        <v>0</v>
      </c>
      <c r="CC43" s="66">
        <f t="shared" si="120"/>
        <v>0</v>
      </c>
      <c r="CD43" s="66">
        <f t="shared" si="120"/>
        <v>0</v>
      </c>
      <c r="CE43" s="75">
        <f>SUM(BS43:CD43)</f>
        <v>0</v>
      </c>
      <c r="CF43" s="66">
        <f t="shared" ref="CF43:CQ43" si="121">IFERROR(IF(EOMONTH(CF$2,0)&gt;=EOMONTH($B$43,0),ROUND($B$45/12,0),0),0)</f>
        <v>0</v>
      </c>
      <c r="CG43" s="66">
        <f t="shared" si="121"/>
        <v>0</v>
      </c>
      <c r="CH43" s="66">
        <f t="shared" si="121"/>
        <v>0</v>
      </c>
      <c r="CI43" s="66">
        <f t="shared" si="121"/>
        <v>0</v>
      </c>
      <c r="CJ43" s="66">
        <f t="shared" si="121"/>
        <v>0</v>
      </c>
      <c r="CK43" s="66">
        <f t="shared" si="121"/>
        <v>0</v>
      </c>
      <c r="CL43" s="66">
        <f t="shared" si="121"/>
        <v>0</v>
      </c>
      <c r="CM43" s="66">
        <f t="shared" si="121"/>
        <v>0</v>
      </c>
      <c r="CN43" s="66">
        <f t="shared" si="121"/>
        <v>0</v>
      </c>
      <c r="CO43" s="66">
        <f t="shared" si="121"/>
        <v>0</v>
      </c>
      <c r="CP43" s="66">
        <f t="shared" si="121"/>
        <v>0</v>
      </c>
      <c r="CQ43" s="66">
        <f t="shared" si="121"/>
        <v>0</v>
      </c>
      <c r="CR43" s="75">
        <f>SUM(CF43:CQ43)</f>
        <v>0</v>
      </c>
      <c r="CS43" s="66">
        <f t="shared" ref="CS43:DD43" si="122">IFERROR(IF(EOMONTH(CS$2,0)&gt;=EOMONTH($B$43,0),ROUND($B$45/12,0),0),0)</f>
        <v>0</v>
      </c>
      <c r="CT43" s="66">
        <f t="shared" si="122"/>
        <v>0</v>
      </c>
      <c r="CU43" s="66">
        <f t="shared" si="122"/>
        <v>0</v>
      </c>
      <c r="CV43" s="66">
        <f t="shared" si="122"/>
        <v>0</v>
      </c>
      <c r="CW43" s="66">
        <f t="shared" si="122"/>
        <v>0</v>
      </c>
      <c r="CX43" s="66">
        <f t="shared" si="122"/>
        <v>0</v>
      </c>
      <c r="CY43" s="66">
        <f t="shared" si="122"/>
        <v>0</v>
      </c>
      <c r="CZ43" s="66">
        <f t="shared" si="122"/>
        <v>0</v>
      </c>
      <c r="DA43" s="66">
        <f t="shared" si="122"/>
        <v>0</v>
      </c>
      <c r="DB43" s="66">
        <f t="shared" si="122"/>
        <v>0</v>
      </c>
      <c r="DC43" s="66">
        <f t="shared" si="122"/>
        <v>0</v>
      </c>
      <c r="DD43" s="66">
        <f t="shared" si="122"/>
        <v>0</v>
      </c>
      <c r="DE43" s="75">
        <f>SUM(CS43:DD43)</f>
        <v>0</v>
      </c>
      <c r="DF43" s="66">
        <f t="shared" ref="DF43:DQ43" si="123">IFERROR(IF(EOMONTH(DF$2,0)&gt;=EOMONTH($B$43,0),ROUND($B$45/12,0),0),0)</f>
        <v>0</v>
      </c>
      <c r="DG43" s="66">
        <f t="shared" si="123"/>
        <v>0</v>
      </c>
      <c r="DH43" s="66">
        <f t="shared" si="123"/>
        <v>0</v>
      </c>
      <c r="DI43" s="66">
        <f t="shared" si="123"/>
        <v>0</v>
      </c>
      <c r="DJ43" s="66">
        <f t="shared" si="123"/>
        <v>0</v>
      </c>
      <c r="DK43" s="66">
        <f t="shared" si="123"/>
        <v>0</v>
      </c>
      <c r="DL43" s="66">
        <f t="shared" si="123"/>
        <v>0</v>
      </c>
      <c r="DM43" s="66">
        <f t="shared" si="123"/>
        <v>0</v>
      </c>
      <c r="DN43" s="66">
        <f t="shared" si="123"/>
        <v>0</v>
      </c>
      <c r="DO43" s="66">
        <f t="shared" si="123"/>
        <v>0</v>
      </c>
      <c r="DP43" s="66">
        <f t="shared" si="123"/>
        <v>0</v>
      </c>
      <c r="DQ43" s="66">
        <f t="shared" si="123"/>
        <v>0</v>
      </c>
      <c r="DR43" s="75">
        <f>SUM(DF43:DQ43)</f>
        <v>0</v>
      </c>
      <c r="DS43" s="66">
        <f t="shared" ref="DS43:ED43" si="124">IFERROR(IF(EOMONTH(DS$2,0)&gt;=EOMONTH($B$43,0),ROUND($B$45/12,0),0),0)</f>
        <v>0</v>
      </c>
      <c r="DT43" s="66">
        <f t="shared" si="124"/>
        <v>0</v>
      </c>
      <c r="DU43" s="66">
        <f t="shared" si="124"/>
        <v>0</v>
      </c>
      <c r="DV43" s="66">
        <f t="shared" si="124"/>
        <v>0</v>
      </c>
      <c r="DW43" s="66">
        <f t="shared" si="124"/>
        <v>0</v>
      </c>
      <c r="DX43" s="66">
        <f t="shared" si="124"/>
        <v>0</v>
      </c>
      <c r="DY43" s="66">
        <f t="shared" si="124"/>
        <v>0</v>
      </c>
      <c r="DZ43" s="66">
        <f t="shared" si="124"/>
        <v>0</v>
      </c>
      <c r="EA43" s="66">
        <f t="shared" si="124"/>
        <v>0</v>
      </c>
      <c r="EB43" s="66">
        <f t="shared" si="124"/>
        <v>0</v>
      </c>
      <c r="EC43" s="66">
        <f t="shared" si="124"/>
        <v>0</v>
      </c>
      <c r="ED43" s="66">
        <f t="shared" si="124"/>
        <v>0</v>
      </c>
      <c r="EE43" s="75">
        <f>SUM(DS43:ED43)</f>
        <v>0</v>
      </c>
    </row>
    <row r="44" spans="1:135" x14ac:dyDescent="0.2">
      <c r="A44" s="19" t="s">
        <v>177</v>
      </c>
      <c r="B44" s="81">
        <f>B39</f>
        <v>15</v>
      </c>
      <c r="D44" s="3" t="s">
        <v>91</v>
      </c>
      <c r="F44" s="66">
        <f t="shared" ref="F44:Q44" si="125">IFERROR(IF(EOMONTH(F$2,0)&gt;=EOMONTH($B$52,0),ROUND($B$54/12,0),0),0)</f>
        <v>0</v>
      </c>
      <c r="G44" s="66">
        <f t="shared" si="125"/>
        <v>0</v>
      </c>
      <c r="H44" s="66">
        <f t="shared" si="125"/>
        <v>0</v>
      </c>
      <c r="I44" s="66">
        <f t="shared" si="125"/>
        <v>0</v>
      </c>
      <c r="J44" s="66">
        <f t="shared" si="125"/>
        <v>0</v>
      </c>
      <c r="K44" s="66">
        <f t="shared" si="125"/>
        <v>0</v>
      </c>
      <c r="L44" s="66">
        <f t="shared" si="125"/>
        <v>0</v>
      </c>
      <c r="M44" s="66">
        <f t="shared" si="125"/>
        <v>0</v>
      </c>
      <c r="N44" s="66">
        <f t="shared" si="125"/>
        <v>0</v>
      </c>
      <c r="O44" s="66">
        <f t="shared" si="125"/>
        <v>0</v>
      </c>
      <c r="P44" s="66">
        <f t="shared" si="125"/>
        <v>0</v>
      </c>
      <c r="Q44" s="66">
        <f t="shared" si="125"/>
        <v>0</v>
      </c>
      <c r="R44" s="75">
        <f>SUM(F44:Q44)</f>
        <v>0</v>
      </c>
      <c r="S44" s="66">
        <f t="shared" ref="S44:AD44" si="126">IFERROR(IF(EOMONTH(S$2,0)&gt;=EOMONTH($B$52,0),ROUND($B$54/12,0),0),0)</f>
        <v>0</v>
      </c>
      <c r="T44" s="66">
        <f t="shared" si="126"/>
        <v>0</v>
      </c>
      <c r="U44" s="66">
        <f t="shared" si="126"/>
        <v>0</v>
      </c>
      <c r="V44" s="66">
        <f t="shared" si="126"/>
        <v>0</v>
      </c>
      <c r="W44" s="66">
        <f t="shared" si="126"/>
        <v>0</v>
      </c>
      <c r="X44" s="66">
        <f t="shared" si="126"/>
        <v>0</v>
      </c>
      <c r="Y44" s="66">
        <f t="shared" si="126"/>
        <v>0</v>
      </c>
      <c r="Z44" s="66">
        <f t="shared" si="126"/>
        <v>0</v>
      </c>
      <c r="AA44" s="66">
        <f t="shared" si="126"/>
        <v>0</v>
      </c>
      <c r="AB44" s="66">
        <f t="shared" si="126"/>
        <v>0</v>
      </c>
      <c r="AC44" s="66">
        <f t="shared" si="126"/>
        <v>0</v>
      </c>
      <c r="AD44" s="66">
        <f t="shared" si="126"/>
        <v>0</v>
      </c>
      <c r="AE44" s="75">
        <f>SUM(S44:AD44)</f>
        <v>0</v>
      </c>
      <c r="AF44" s="66">
        <f t="shared" ref="AF44:AQ44" si="127">IFERROR(IF(EOMONTH(AF$2,0)&gt;=EOMONTH($B$52,0),ROUND($B$54/12,0),0),0)</f>
        <v>0</v>
      </c>
      <c r="AG44" s="66">
        <f t="shared" si="127"/>
        <v>0</v>
      </c>
      <c r="AH44" s="66">
        <f t="shared" si="127"/>
        <v>0</v>
      </c>
      <c r="AI44" s="66">
        <f t="shared" si="127"/>
        <v>0</v>
      </c>
      <c r="AJ44" s="66">
        <f t="shared" si="127"/>
        <v>0</v>
      </c>
      <c r="AK44" s="66">
        <f t="shared" si="127"/>
        <v>0</v>
      </c>
      <c r="AL44" s="66">
        <f t="shared" si="127"/>
        <v>0</v>
      </c>
      <c r="AM44" s="66">
        <f t="shared" si="127"/>
        <v>0</v>
      </c>
      <c r="AN44" s="66">
        <f t="shared" si="127"/>
        <v>0</v>
      </c>
      <c r="AO44" s="66">
        <f t="shared" si="127"/>
        <v>0</v>
      </c>
      <c r="AP44" s="66">
        <f t="shared" si="127"/>
        <v>0</v>
      </c>
      <c r="AQ44" s="66">
        <f t="shared" si="127"/>
        <v>0</v>
      </c>
      <c r="AR44" s="75">
        <f>SUM(AF44:AQ44)</f>
        <v>0</v>
      </c>
      <c r="AS44" s="66">
        <f t="shared" ref="AS44:BD44" si="128">IFERROR(IF(EOMONTH(AS$2,0)&gt;=EOMONTH($B$52,0),ROUND($B$54/12,0),0),0)</f>
        <v>0</v>
      </c>
      <c r="AT44" s="66">
        <f t="shared" si="128"/>
        <v>0</v>
      </c>
      <c r="AU44" s="66">
        <f t="shared" si="128"/>
        <v>0</v>
      </c>
      <c r="AV44" s="66">
        <f t="shared" si="128"/>
        <v>0</v>
      </c>
      <c r="AW44" s="66">
        <f t="shared" si="128"/>
        <v>0</v>
      </c>
      <c r="AX44" s="66">
        <f t="shared" si="128"/>
        <v>0</v>
      </c>
      <c r="AY44" s="66">
        <f t="shared" si="128"/>
        <v>0</v>
      </c>
      <c r="AZ44" s="66">
        <f t="shared" si="128"/>
        <v>0</v>
      </c>
      <c r="BA44" s="66">
        <f t="shared" si="128"/>
        <v>0</v>
      </c>
      <c r="BB44" s="66">
        <f t="shared" si="128"/>
        <v>0</v>
      </c>
      <c r="BC44" s="66">
        <f t="shared" si="128"/>
        <v>0</v>
      </c>
      <c r="BD44" s="66">
        <f t="shared" si="128"/>
        <v>0</v>
      </c>
      <c r="BE44" s="75">
        <f>SUM(AS44:BD44)</f>
        <v>0</v>
      </c>
      <c r="BF44" s="66">
        <f t="shared" ref="BF44:BQ44" si="129">IFERROR(IF(EOMONTH(BF$2,0)&gt;=EOMONTH($B$52,0),ROUND($B$54/12,0),0),0)</f>
        <v>0</v>
      </c>
      <c r="BG44" s="66">
        <f t="shared" si="129"/>
        <v>0</v>
      </c>
      <c r="BH44" s="66">
        <f t="shared" si="129"/>
        <v>0</v>
      </c>
      <c r="BI44" s="66">
        <f t="shared" si="129"/>
        <v>0</v>
      </c>
      <c r="BJ44" s="66">
        <f t="shared" si="129"/>
        <v>0</v>
      </c>
      <c r="BK44" s="66">
        <f t="shared" si="129"/>
        <v>0</v>
      </c>
      <c r="BL44" s="66">
        <f t="shared" si="129"/>
        <v>0</v>
      </c>
      <c r="BM44" s="66">
        <f t="shared" si="129"/>
        <v>0</v>
      </c>
      <c r="BN44" s="66">
        <f t="shared" si="129"/>
        <v>0</v>
      </c>
      <c r="BO44" s="66">
        <f t="shared" si="129"/>
        <v>0</v>
      </c>
      <c r="BP44" s="66">
        <f t="shared" si="129"/>
        <v>0</v>
      </c>
      <c r="BQ44" s="66">
        <f t="shared" si="129"/>
        <v>0</v>
      </c>
      <c r="BR44" s="75">
        <f>SUM(BF44:BQ44)</f>
        <v>0</v>
      </c>
      <c r="BS44" s="66">
        <f t="shared" ref="BS44:CD44" si="130">IFERROR(IF(EOMONTH(BS$2,0)&gt;=EOMONTH($B$52,0),ROUND($B$54/12,0),0),0)</f>
        <v>0</v>
      </c>
      <c r="BT44" s="66">
        <f t="shared" si="130"/>
        <v>0</v>
      </c>
      <c r="BU44" s="66">
        <f t="shared" si="130"/>
        <v>0</v>
      </c>
      <c r="BV44" s="66">
        <f t="shared" si="130"/>
        <v>0</v>
      </c>
      <c r="BW44" s="66">
        <f t="shared" si="130"/>
        <v>0</v>
      </c>
      <c r="BX44" s="66">
        <f t="shared" si="130"/>
        <v>0</v>
      </c>
      <c r="BY44" s="66">
        <f t="shared" si="130"/>
        <v>0</v>
      </c>
      <c r="BZ44" s="66">
        <f t="shared" si="130"/>
        <v>0</v>
      </c>
      <c r="CA44" s="66">
        <f t="shared" si="130"/>
        <v>0</v>
      </c>
      <c r="CB44" s="66">
        <f t="shared" si="130"/>
        <v>0</v>
      </c>
      <c r="CC44" s="66">
        <f t="shared" si="130"/>
        <v>0</v>
      </c>
      <c r="CD44" s="66">
        <f t="shared" si="130"/>
        <v>0</v>
      </c>
      <c r="CE44" s="75">
        <f>SUM(BS44:CD44)</f>
        <v>0</v>
      </c>
      <c r="CF44" s="66">
        <f t="shared" ref="CF44:CQ44" si="131">IFERROR(IF(EOMONTH(CF$2,0)&gt;=EOMONTH($B$52,0),ROUND($B$54/12,0),0),0)</f>
        <v>0</v>
      </c>
      <c r="CG44" s="66">
        <f t="shared" si="131"/>
        <v>0</v>
      </c>
      <c r="CH44" s="66">
        <f t="shared" si="131"/>
        <v>0</v>
      </c>
      <c r="CI44" s="66">
        <f t="shared" si="131"/>
        <v>0</v>
      </c>
      <c r="CJ44" s="66">
        <f t="shared" si="131"/>
        <v>0</v>
      </c>
      <c r="CK44" s="66">
        <f t="shared" si="131"/>
        <v>0</v>
      </c>
      <c r="CL44" s="66">
        <f t="shared" si="131"/>
        <v>0</v>
      </c>
      <c r="CM44" s="66">
        <f t="shared" si="131"/>
        <v>0</v>
      </c>
      <c r="CN44" s="66">
        <f t="shared" si="131"/>
        <v>0</v>
      </c>
      <c r="CO44" s="66">
        <f t="shared" si="131"/>
        <v>0</v>
      </c>
      <c r="CP44" s="66">
        <f t="shared" si="131"/>
        <v>0</v>
      </c>
      <c r="CQ44" s="66">
        <f t="shared" si="131"/>
        <v>0</v>
      </c>
      <c r="CR44" s="75">
        <f>SUM(CF44:CQ44)</f>
        <v>0</v>
      </c>
      <c r="CS44" s="66">
        <f t="shared" ref="CS44:DD44" si="132">IFERROR(IF(EOMONTH(CS$2,0)&gt;=EOMONTH($B$52,0),ROUND($B$54/12,0),0),0)</f>
        <v>0</v>
      </c>
      <c r="CT44" s="66">
        <f t="shared" si="132"/>
        <v>0</v>
      </c>
      <c r="CU44" s="66">
        <f t="shared" si="132"/>
        <v>0</v>
      </c>
      <c r="CV44" s="66">
        <f t="shared" si="132"/>
        <v>0</v>
      </c>
      <c r="CW44" s="66">
        <f t="shared" si="132"/>
        <v>0</v>
      </c>
      <c r="CX44" s="66">
        <f t="shared" si="132"/>
        <v>0</v>
      </c>
      <c r="CY44" s="66">
        <f t="shared" si="132"/>
        <v>0</v>
      </c>
      <c r="CZ44" s="66">
        <f t="shared" si="132"/>
        <v>0</v>
      </c>
      <c r="DA44" s="66">
        <f t="shared" si="132"/>
        <v>0</v>
      </c>
      <c r="DB44" s="66">
        <f t="shared" si="132"/>
        <v>0</v>
      </c>
      <c r="DC44" s="66">
        <f t="shared" si="132"/>
        <v>0</v>
      </c>
      <c r="DD44" s="66">
        <f t="shared" si="132"/>
        <v>0</v>
      </c>
      <c r="DE44" s="75">
        <f>SUM(CS44:DD44)</f>
        <v>0</v>
      </c>
      <c r="DF44" s="66">
        <f t="shared" ref="DF44:DQ44" si="133">IFERROR(IF(EOMONTH(DF$2,0)&gt;=EOMONTH($B$52,0),ROUND($B$54/12,0),0),0)</f>
        <v>0</v>
      </c>
      <c r="DG44" s="66">
        <f t="shared" si="133"/>
        <v>0</v>
      </c>
      <c r="DH44" s="66">
        <f t="shared" si="133"/>
        <v>0</v>
      </c>
      <c r="DI44" s="66">
        <f t="shared" si="133"/>
        <v>0</v>
      </c>
      <c r="DJ44" s="66">
        <f t="shared" si="133"/>
        <v>0</v>
      </c>
      <c r="DK44" s="66">
        <f t="shared" si="133"/>
        <v>0</v>
      </c>
      <c r="DL44" s="66">
        <f t="shared" si="133"/>
        <v>0</v>
      </c>
      <c r="DM44" s="66">
        <f t="shared" si="133"/>
        <v>0</v>
      </c>
      <c r="DN44" s="66">
        <f t="shared" si="133"/>
        <v>0</v>
      </c>
      <c r="DO44" s="66">
        <f t="shared" si="133"/>
        <v>0</v>
      </c>
      <c r="DP44" s="66">
        <f t="shared" si="133"/>
        <v>0</v>
      </c>
      <c r="DQ44" s="66">
        <f t="shared" si="133"/>
        <v>0</v>
      </c>
      <c r="DR44" s="75">
        <f>SUM(DF44:DQ44)</f>
        <v>0</v>
      </c>
      <c r="DS44" s="66">
        <f t="shared" ref="DS44:ED44" si="134">IFERROR(IF(EOMONTH(DS$2,0)&gt;=EOMONTH($B$52,0),ROUND($B$54/12,0),0),0)</f>
        <v>0</v>
      </c>
      <c r="DT44" s="66">
        <f t="shared" si="134"/>
        <v>0</v>
      </c>
      <c r="DU44" s="66">
        <f t="shared" si="134"/>
        <v>0</v>
      </c>
      <c r="DV44" s="66">
        <f t="shared" si="134"/>
        <v>0</v>
      </c>
      <c r="DW44" s="66">
        <f t="shared" si="134"/>
        <v>0</v>
      </c>
      <c r="DX44" s="66">
        <f t="shared" si="134"/>
        <v>0</v>
      </c>
      <c r="DY44" s="66">
        <f t="shared" si="134"/>
        <v>0</v>
      </c>
      <c r="DZ44" s="66">
        <f t="shared" si="134"/>
        <v>0</v>
      </c>
      <c r="EA44" s="66">
        <f t="shared" si="134"/>
        <v>0</v>
      </c>
      <c r="EB44" s="66">
        <f t="shared" si="134"/>
        <v>0</v>
      </c>
      <c r="EC44" s="66">
        <f t="shared" si="134"/>
        <v>0</v>
      </c>
      <c r="ED44" s="66">
        <f t="shared" si="134"/>
        <v>0</v>
      </c>
      <c r="EE44" s="75">
        <f>SUM(DS44:ED44)</f>
        <v>0</v>
      </c>
    </row>
    <row r="45" spans="1:135" x14ac:dyDescent="0.2">
      <c r="A45" s="3" t="s">
        <v>178</v>
      </c>
      <c r="B45" s="66">
        <f>IFERROR(B38/B44,0)</f>
        <v>0</v>
      </c>
      <c r="D45" s="3" t="s">
        <v>92</v>
      </c>
      <c r="F45" s="66">
        <f t="shared" ref="F45:Q45" si="135">IFERROR(IF(EOMONTH(F$2,0)&gt;=EOMONTH($B$61,0),ROUND($B$63/12,0),0),0)</f>
        <v>0</v>
      </c>
      <c r="G45" s="66">
        <f t="shared" si="135"/>
        <v>0</v>
      </c>
      <c r="H45" s="66">
        <f t="shared" si="135"/>
        <v>0</v>
      </c>
      <c r="I45" s="66">
        <f t="shared" si="135"/>
        <v>0</v>
      </c>
      <c r="J45" s="66">
        <f t="shared" si="135"/>
        <v>0</v>
      </c>
      <c r="K45" s="66">
        <f t="shared" si="135"/>
        <v>0</v>
      </c>
      <c r="L45" s="66">
        <f t="shared" si="135"/>
        <v>0</v>
      </c>
      <c r="M45" s="66">
        <f t="shared" si="135"/>
        <v>0</v>
      </c>
      <c r="N45" s="66">
        <f t="shared" si="135"/>
        <v>0</v>
      </c>
      <c r="O45" s="66">
        <f t="shared" si="135"/>
        <v>0</v>
      </c>
      <c r="P45" s="66">
        <f t="shared" si="135"/>
        <v>0</v>
      </c>
      <c r="Q45" s="66">
        <f t="shared" si="135"/>
        <v>0</v>
      </c>
      <c r="R45" s="75">
        <f>SUM(F45:Q45)</f>
        <v>0</v>
      </c>
      <c r="S45" s="66">
        <f t="shared" ref="S45:AD45" si="136">IFERROR(IF(EOMONTH(S$2,0)&gt;=EOMONTH($B$61,0),ROUND($B$63/12,0),0),0)</f>
        <v>0</v>
      </c>
      <c r="T45" s="66">
        <f t="shared" si="136"/>
        <v>0</v>
      </c>
      <c r="U45" s="66">
        <f t="shared" si="136"/>
        <v>0</v>
      </c>
      <c r="V45" s="66">
        <f t="shared" si="136"/>
        <v>0</v>
      </c>
      <c r="W45" s="66">
        <f t="shared" si="136"/>
        <v>0</v>
      </c>
      <c r="X45" s="66">
        <f t="shared" si="136"/>
        <v>0</v>
      </c>
      <c r="Y45" s="66">
        <f t="shared" si="136"/>
        <v>0</v>
      </c>
      <c r="Z45" s="66">
        <f t="shared" si="136"/>
        <v>0</v>
      </c>
      <c r="AA45" s="66">
        <f t="shared" si="136"/>
        <v>0</v>
      </c>
      <c r="AB45" s="66">
        <f t="shared" si="136"/>
        <v>0</v>
      </c>
      <c r="AC45" s="66">
        <f t="shared" si="136"/>
        <v>0</v>
      </c>
      <c r="AD45" s="66">
        <f t="shared" si="136"/>
        <v>0</v>
      </c>
      <c r="AE45" s="75">
        <f>SUM(S45:AD45)</f>
        <v>0</v>
      </c>
      <c r="AF45" s="66">
        <f t="shared" ref="AF45:AQ45" si="137">IFERROR(IF(EOMONTH(AF$2,0)&gt;=EOMONTH($B$61,0),ROUND($B$63/12,0),0),0)</f>
        <v>0</v>
      </c>
      <c r="AG45" s="66">
        <f t="shared" si="137"/>
        <v>0</v>
      </c>
      <c r="AH45" s="66">
        <f t="shared" si="137"/>
        <v>0</v>
      </c>
      <c r="AI45" s="66">
        <f t="shared" si="137"/>
        <v>0</v>
      </c>
      <c r="AJ45" s="66">
        <f t="shared" si="137"/>
        <v>0</v>
      </c>
      <c r="AK45" s="66">
        <f t="shared" si="137"/>
        <v>0</v>
      </c>
      <c r="AL45" s="66">
        <f t="shared" si="137"/>
        <v>0</v>
      </c>
      <c r="AM45" s="66">
        <f t="shared" si="137"/>
        <v>0</v>
      </c>
      <c r="AN45" s="66">
        <f t="shared" si="137"/>
        <v>0</v>
      </c>
      <c r="AO45" s="66">
        <f t="shared" si="137"/>
        <v>0</v>
      </c>
      <c r="AP45" s="66">
        <f t="shared" si="137"/>
        <v>0</v>
      </c>
      <c r="AQ45" s="66">
        <f t="shared" si="137"/>
        <v>0</v>
      </c>
      <c r="AR45" s="75">
        <f>SUM(AF45:AQ45)</f>
        <v>0</v>
      </c>
      <c r="AS45" s="66">
        <f t="shared" ref="AS45:BD45" si="138">IFERROR(IF(EOMONTH(AS$2,0)&gt;=EOMONTH($B$61,0),ROUND($B$63/12,0),0),0)</f>
        <v>0</v>
      </c>
      <c r="AT45" s="66">
        <f t="shared" si="138"/>
        <v>0</v>
      </c>
      <c r="AU45" s="66">
        <f t="shared" si="138"/>
        <v>0</v>
      </c>
      <c r="AV45" s="66">
        <f t="shared" si="138"/>
        <v>0</v>
      </c>
      <c r="AW45" s="66">
        <f t="shared" si="138"/>
        <v>0</v>
      </c>
      <c r="AX45" s="66">
        <f t="shared" si="138"/>
        <v>0</v>
      </c>
      <c r="AY45" s="66">
        <f t="shared" si="138"/>
        <v>0</v>
      </c>
      <c r="AZ45" s="66">
        <f t="shared" si="138"/>
        <v>0</v>
      </c>
      <c r="BA45" s="66">
        <f t="shared" si="138"/>
        <v>0</v>
      </c>
      <c r="BB45" s="66">
        <f t="shared" si="138"/>
        <v>0</v>
      </c>
      <c r="BC45" s="66">
        <f t="shared" si="138"/>
        <v>0</v>
      </c>
      <c r="BD45" s="66">
        <f t="shared" si="138"/>
        <v>0</v>
      </c>
      <c r="BE45" s="75">
        <f>SUM(AS45:BD45)</f>
        <v>0</v>
      </c>
      <c r="BF45" s="66">
        <f t="shared" ref="BF45:BQ45" si="139">IFERROR(IF(EOMONTH(BF$2,0)&gt;=EOMONTH($B$61,0),ROUND($B$63/12,0),0),0)</f>
        <v>0</v>
      </c>
      <c r="BG45" s="66">
        <f t="shared" si="139"/>
        <v>0</v>
      </c>
      <c r="BH45" s="66">
        <f t="shared" si="139"/>
        <v>0</v>
      </c>
      <c r="BI45" s="66">
        <f t="shared" si="139"/>
        <v>0</v>
      </c>
      <c r="BJ45" s="66">
        <f t="shared" si="139"/>
        <v>0</v>
      </c>
      <c r="BK45" s="66">
        <f t="shared" si="139"/>
        <v>0</v>
      </c>
      <c r="BL45" s="66">
        <f t="shared" si="139"/>
        <v>0</v>
      </c>
      <c r="BM45" s="66">
        <f t="shared" si="139"/>
        <v>0</v>
      </c>
      <c r="BN45" s="66">
        <f t="shared" si="139"/>
        <v>0</v>
      </c>
      <c r="BO45" s="66">
        <f t="shared" si="139"/>
        <v>0</v>
      </c>
      <c r="BP45" s="66">
        <f t="shared" si="139"/>
        <v>0</v>
      </c>
      <c r="BQ45" s="66">
        <f t="shared" si="139"/>
        <v>0</v>
      </c>
      <c r="BR45" s="75">
        <f>SUM(BF45:BQ45)</f>
        <v>0</v>
      </c>
      <c r="BS45" s="66">
        <f t="shared" ref="BS45:CD45" si="140">IFERROR(IF(EOMONTH(BS$2,0)&gt;=EOMONTH($B$61,0),ROUND($B$63/12,0),0),0)</f>
        <v>0</v>
      </c>
      <c r="BT45" s="66">
        <f t="shared" si="140"/>
        <v>0</v>
      </c>
      <c r="BU45" s="66">
        <f t="shared" si="140"/>
        <v>0</v>
      </c>
      <c r="BV45" s="66">
        <f t="shared" si="140"/>
        <v>0</v>
      </c>
      <c r="BW45" s="66">
        <f t="shared" si="140"/>
        <v>0</v>
      </c>
      <c r="BX45" s="66">
        <f t="shared" si="140"/>
        <v>0</v>
      </c>
      <c r="BY45" s="66">
        <f t="shared" si="140"/>
        <v>0</v>
      </c>
      <c r="BZ45" s="66">
        <f t="shared" si="140"/>
        <v>0</v>
      </c>
      <c r="CA45" s="66">
        <f t="shared" si="140"/>
        <v>0</v>
      </c>
      <c r="CB45" s="66">
        <f t="shared" si="140"/>
        <v>0</v>
      </c>
      <c r="CC45" s="66">
        <f t="shared" si="140"/>
        <v>0</v>
      </c>
      <c r="CD45" s="66">
        <f t="shared" si="140"/>
        <v>0</v>
      </c>
      <c r="CE45" s="75">
        <f>SUM(BS45:CD45)</f>
        <v>0</v>
      </c>
      <c r="CF45" s="66">
        <f t="shared" ref="CF45:CQ45" si="141">IFERROR(IF(EOMONTH(CF$2,0)&gt;=EOMONTH($B$61,0),ROUND($B$63/12,0),0),0)</f>
        <v>0</v>
      </c>
      <c r="CG45" s="66">
        <f t="shared" si="141"/>
        <v>0</v>
      </c>
      <c r="CH45" s="66">
        <f t="shared" si="141"/>
        <v>0</v>
      </c>
      <c r="CI45" s="66">
        <f t="shared" si="141"/>
        <v>0</v>
      </c>
      <c r="CJ45" s="66">
        <f t="shared" si="141"/>
        <v>0</v>
      </c>
      <c r="CK45" s="66">
        <f t="shared" si="141"/>
        <v>0</v>
      </c>
      <c r="CL45" s="66">
        <f t="shared" si="141"/>
        <v>0</v>
      </c>
      <c r="CM45" s="66">
        <f t="shared" si="141"/>
        <v>0</v>
      </c>
      <c r="CN45" s="66">
        <f t="shared" si="141"/>
        <v>0</v>
      </c>
      <c r="CO45" s="66">
        <f t="shared" si="141"/>
        <v>0</v>
      </c>
      <c r="CP45" s="66">
        <f t="shared" si="141"/>
        <v>0</v>
      </c>
      <c r="CQ45" s="66">
        <f t="shared" si="141"/>
        <v>0</v>
      </c>
      <c r="CR45" s="75">
        <f>SUM(CF45:CQ45)</f>
        <v>0</v>
      </c>
      <c r="CS45" s="66">
        <f t="shared" ref="CS45:DD45" si="142">IFERROR(IF(EOMONTH(CS$2,0)&gt;=EOMONTH($B$61,0),ROUND($B$63/12,0),0),0)</f>
        <v>0</v>
      </c>
      <c r="CT45" s="66">
        <f t="shared" si="142"/>
        <v>0</v>
      </c>
      <c r="CU45" s="66">
        <f t="shared" si="142"/>
        <v>0</v>
      </c>
      <c r="CV45" s="66">
        <f t="shared" si="142"/>
        <v>0</v>
      </c>
      <c r="CW45" s="66">
        <f t="shared" si="142"/>
        <v>0</v>
      </c>
      <c r="CX45" s="66">
        <f t="shared" si="142"/>
        <v>0</v>
      </c>
      <c r="CY45" s="66">
        <f t="shared" si="142"/>
        <v>0</v>
      </c>
      <c r="CZ45" s="66">
        <f t="shared" si="142"/>
        <v>0</v>
      </c>
      <c r="DA45" s="66">
        <f t="shared" si="142"/>
        <v>0</v>
      </c>
      <c r="DB45" s="66">
        <f t="shared" si="142"/>
        <v>0</v>
      </c>
      <c r="DC45" s="66">
        <f t="shared" si="142"/>
        <v>0</v>
      </c>
      <c r="DD45" s="66">
        <f t="shared" si="142"/>
        <v>0</v>
      </c>
      <c r="DE45" s="75">
        <f>SUM(CS45:DD45)</f>
        <v>0</v>
      </c>
      <c r="DF45" s="66">
        <f t="shared" ref="DF45:DQ45" si="143">IFERROR(IF(EOMONTH(DF$2,0)&gt;=EOMONTH($B$61,0),ROUND($B$63/12,0),0),0)</f>
        <v>0</v>
      </c>
      <c r="DG45" s="66">
        <f t="shared" si="143"/>
        <v>0</v>
      </c>
      <c r="DH45" s="66">
        <f t="shared" si="143"/>
        <v>0</v>
      </c>
      <c r="DI45" s="66">
        <f t="shared" si="143"/>
        <v>0</v>
      </c>
      <c r="DJ45" s="66">
        <f t="shared" si="143"/>
        <v>0</v>
      </c>
      <c r="DK45" s="66">
        <f t="shared" si="143"/>
        <v>0</v>
      </c>
      <c r="DL45" s="66">
        <f t="shared" si="143"/>
        <v>0</v>
      </c>
      <c r="DM45" s="66">
        <f t="shared" si="143"/>
        <v>0</v>
      </c>
      <c r="DN45" s="66">
        <f t="shared" si="143"/>
        <v>0</v>
      </c>
      <c r="DO45" s="66">
        <f t="shared" si="143"/>
        <v>0</v>
      </c>
      <c r="DP45" s="66">
        <f t="shared" si="143"/>
        <v>0</v>
      </c>
      <c r="DQ45" s="66">
        <f t="shared" si="143"/>
        <v>0</v>
      </c>
      <c r="DR45" s="75">
        <f>SUM(DF45:DQ45)</f>
        <v>0</v>
      </c>
      <c r="DS45" s="66">
        <f t="shared" ref="DS45:ED45" si="144">IFERROR(IF(EOMONTH(DS$2,0)&gt;=EOMONTH($B$61,0),ROUND($B$63/12,0),0),0)</f>
        <v>0</v>
      </c>
      <c r="DT45" s="66">
        <f t="shared" si="144"/>
        <v>0</v>
      </c>
      <c r="DU45" s="66">
        <f t="shared" si="144"/>
        <v>0</v>
      </c>
      <c r="DV45" s="66">
        <f t="shared" si="144"/>
        <v>0</v>
      </c>
      <c r="DW45" s="66">
        <f t="shared" si="144"/>
        <v>0</v>
      </c>
      <c r="DX45" s="66">
        <f t="shared" si="144"/>
        <v>0</v>
      </c>
      <c r="DY45" s="66">
        <f t="shared" si="144"/>
        <v>0</v>
      </c>
      <c r="DZ45" s="66">
        <f t="shared" si="144"/>
        <v>0</v>
      </c>
      <c r="EA45" s="66">
        <f t="shared" si="144"/>
        <v>0</v>
      </c>
      <c r="EB45" s="66">
        <f t="shared" si="144"/>
        <v>0</v>
      </c>
      <c r="EC45" s="66">
        <f t="shared" si="144"/>
        <v>0</v>
      </c>
      <c r="ED45" s="66">
        <f t="shared" si="144"/>
        <v>0</v>
      </c>
      <c r="EE45" s="75">
        <f>SUM(DS45:ED45)</f>
        <v>0</v>
      </c>
    </row>
    <row r="46" spans="1:135" x14ac:dyDescent="0.2">
      <c r="A46" s="363" t="s">
        <v>180</v>
      </c>
      <c r="D46" s="25" t="s">
        <v>93</v>
      </c>
      <c r="E46" s="86"/>
      <c r="F46" s="66">
        <f t="shared" ref="F46:Q46" si="145">F44+F43+F45</f>
        <v>0</v>
      </c>
      <c r="G46" s="66">
        <f t="shared" si="145"/>
        <v>0</v>
      </c>
      <c r="H46" s="66">
        <f t="shared" si="145"/>
        <v>0</v>
      </c>
      <c r="I46" s="66">
        <f t="shared" si="145"/>
        <v>0</v>
      </c>
      <c r="J46" s="66">
        <f t="shared" si="145"/>
        <v>0</v>
      </c>
      <c r="K46" s="66">
        <f t="shared" si="145"/>
        <v>0</v>
      </c>
      <c r="L46" s="66">
        <f t="shared" si="145"/>
        <v>0</v>
      </c>
      <c r="M46" s="66">
        <f t="shared" si="145"/>
        <v>0</v>
      </c>
      <c r="N46" s="66">
        <f t="shared" si="145"/>
        <v>0</v>
      </c>
      <c r="O46" s="66">
        <f t="shared" si="145"/>
        <v>0</v>
      </c>
      <c r="P46" s="66">
        <f t="shared" si="145"/>
        <v>0</v>
      </c>
      <c r="Q46" s="66">
        <f t="shared" si="145"/>
        <v>0</v>
      </c>
      <c r="R46" s="75">
        <f>SUM(F46:Q46)</f>
        <v>0</v>
      </c>
      <c r="S46" s="66">
        <f t="shared" ref="S46:AD46" si="146">S44+S43+S45</f>
        <v>0</v>
      </c>
      <c r="T46" s="66">
        <f t="shared" si="146"/>
        <v>0</v>
      </c>
      <c r="U46" s="66">
        <f t="shared" si="146"/>
        <v>0</v>
      </c>
      <c r="V46" s="66">
        <f t="shared" si="146"/>
        <v>0</v>
      </c>
      <c r="W46" s="66">
        <f t="shared" si="146"/>
        <v>0</v>
      </c>
      <c r="X46" s="66">
        <f t="shared" si="146"/>
        <v>0</v>
      </c>
      <c r="Y46" s="66">
        <f t="shared" si="146"/>
        <v>0</v>
      </c>
      <c r="Z46" s="66">
        <f t="shared" si="146"/>
        <v>0</v>
      </c>
      <c r="AA46" s="66">
        <f t="shared" si="146"/>
        <v>0</v>
      </c>
      <c r="AB46" s="66">
        <f t="shared" si="146"/>
        <v>0</v>
      </c>
      <c r="AC46" s="66">
        <f t="shared" si="146"/>
        <v>0</v>
      </c>
      <c r="AD46" s="66">
        <f t="shared" si="146"/>
        <v>0</v>
      </c>
      <c r="AE46" s="75">
        <f>SUM(S46:AD46)</f>
        <v>0</v>
      </c>
      <c r="AF46" s="66">
        <f t="shared" ref="AF46:AQ46" si="147">AF44+AF43+AF45</f>
        <v>0</v>
      </c>
      <c r="AG46" s="66">
        <f t="shared" si="147"/>
        <v>0</v>
      </c>
      <c r="AH46" s="66">
        <f t="shared" si="147"/>
        <v>0</v>
      </c>
      <c r="AI46" s="66">
        <f t="shared" si="147"/>
        <v>0</v>
      </c>
      <c r="AJ46" s="66">
        <f t="shared" si="147"/>
        <v>0</v>
      </c>
      <c r="AK46" s="66">
        <f t="shared" si="147"/>
        <v>0</v>
      </c>
      <c r="AL46" s="66">
        <f t="shared" si="147"/>
        <v>0</v>
      </c>
      <c r="AM46" s="66">
        <f t="shared" si="147"/>
        <v>0</v>
      </c>
      <c r="AN46" s="66">
        <f t="shared" si="147"/>
        <v>0</v>
      </c>
      <c r="AO46" s="66">
        <f t="shared" si="147"/>
        <v>0</v>
      </c>
      <c r="AP46" s="66">
        <f t="shared" si="147"/>
        <v>0</v>
      </c>
      <c r="AQ46" s="66">
        <f t="shared" si="147"/>
        <v>0</v>
      </c>
      <c r="AR46" s="75">
        <f>SUM(AF46:AQ46)</f>
        <v>0</v>
      </c>
      <c r="AS46" s="66">
        <f t="shared" ref="AS46:BD46" si="148">AS44+AS43+AS45</f>
        <v>0</v>
      </c>
      <c r="AT46" s="66">
        <f t="shared" si="148"/>
        <v>0</v>
      </c>
      <c r="AU46" s="66">
        <f t="shared" si="148"/>
        <v>0</v>
      </c>
      <c r="AV46" s="66">
        <f t="shared" si="148"/>
        <v>0</v>
      </c>
      <c r="AW46" s="66">
        <f t="shared" si="148"/>
        <v>0</v>
      </c>
      <c r="AX46" s="66">
        <f t="shared" si="148"/>
        <v>0</v>
      </c>
      <c r="AY46" s="66">
        <f t="shared" si="148"/>
        <v>0</v>
      </c>
      <c r="AZ46" s="66">
        <f t="shared" si="148"/>
        <v>0</v>
      </c>
      <c r="BA46" s="66">
        <f t="shared" si="148"/>
        <v>0</v>
      </c>
      <c r="BB46" s="66">
        <f t="shared" si="148"/>
        <v>0</v>
      </c>
      <c r="BC46" s="66">
        <f t="shared" si="148"/>
        <v>0</v>
      </c>
      <c r="BD46" s="66">
        <f t="shared" si="148"/>
        <v>0</v>
      </c>
      <c r="BE46" s="75">
        <f>SUM(AS46:BD46)</f>
        <v>0</v>
      </c>
      <c r="BF46" s="66">
        <f t="shared" ref="BF46:BQ46" si="149">BF44+BF43+BF45</f>
        <v>0</v>
      </c>
      <c r="BG46" s="66">
        <f t="shared" si="149"/>
        <v>0</v>
      </c>
      <c r="BH46" s="66">
        <f t="shared" si="149"/>
        <v>0</v>
      </c>
      <c r="BI46" s="66">
        <f t="shared" si="149"/>
        <v>0</v>
      </c>
      <c r="BJ46" s="66">
        <f t="shared" si="149"/>
        <v>0</v>
      </c>
      <c r="BK46" s="66">
        <f t="shared" si="149"/>
        <v>0</v>
      </c>
      <c r="BL46" s="66">
        <f t="shared" si="149"/>
        <v>0</v>
      </c>
      <c r="BM46" s="66">
        <f t="shared" si="149"/>
        <v>0</v>
      </c>
      <c r="BN46" s="66">
        <f t="shared" si="149"/>
        <v>0</v>
      </c>
      <c r="BO46" s="66">
        <f t="shared" si="149"/>
        <v>0</v>
      </c>
      <c r="BP46" s="66">
        <f t="shared" si="149"/>
        <v>0</v>
      </c>
      <c r="BQ46" s="66">
        <f t="shared" si="149"/>
        <v>0</v>
      </c>
      <c r="BR46" s="75">
        <f>SUM(BF46:BQ46)</f>
        <v>0</v>
      </c>
      <c r="BS46" s="66">
        <f t="shared" ref="BS46:CD46" si="150">BS44+BS43+BS45</f>
        <v>0</v>
      </c>
      <c r="BT46" s="66">
        <f t="shared" si="150"/>
        <v>0</v>
      </c>
      <c r="BU46" s="66">
        <f t="shared" si="150"/>
        <v>0</v>
      </c>
      <c r="BV46" s="66">
        <f t="shared" si="150"/>
        <v>0</v>
      </c>
      <c r="BW46" s="66">
        <f t="shared" si="150"/>
        <v>0</v>
      </c>
      <c r="BX46" s="66">
        <f t="shared" si="150"/>
        <v>0</v>
      </c>
      <c r="BY46" s="66">
        <f t="shared" si="150"/>
        <v>0</v>
      </c>
      <c r="BZ46" s="66">
        <f t="shared" si="150"/>
        <v>0</v>
      </c>
      <c r="CA46" s="66">
        <f t="shared" si="150"/>
        <v>0</v>
      </c>
      <c r="CB46" s="66">
        <f t="shared" si="150"/>
        <v>0</v>
      </c>
      <c r="CC46" s="66">
        <f t="shared" si="150"/>
        <v>0</v>
      </c>
      <c r="CD46" s="66">
        <f t="shared" si="150"/>
        <v>0</v>
      </c>
      <c r="CE46" s="75">
        <f>SUM(BS46:CD46)</f>
        <v>0</v>
      </c>
      <c r="CF46" s="66">
        <f t="shared" ref="CF46:CQ46" si="151">CF44+CF43+CF45</f>
        <v>0</v>
      </c>
      <c r="CG46" s="66">
        <f t="shared" si="151"/>
        <v>0</v>
      </c>
      <c r="CH46" s="66">
        <f t="shared" si="151"/>
        <v>0</v>
      </c>
      <c r="CI46" s="66">
        <f t="shared" si="151"/>
        <v>0</v>
      </c>
      <c r="CJ46" s="66">
        <f t="shared" si="151"/>
        <v>0</v>
      </c>
      <c r="CK46" s="66">
        <f t="shared" si="151"/>
        <v>0</v>
      </c>
      <c r="CL46" s="66">
        <f t="shared" si="151"/>
        <v>0</v>
      </c>
      <c r="CM46" s="66">
        <f t="shared" si="151"/>
        <v>0</v>
      </c>
      <c r="CN46" s="66">
        <f t="shared" si="151"/>
        <v>0</v>
      </c>
      <c r="CO46" s="66">
        <f t="shared" si="151"/>
        <v>0</v>
      </c>
      <c r="CP46" s="66">
        <f t="shared" si="151"/>
        <v>0</v>
      </c>
      <c r="CQ46" s="66">
        <f t="shared" si="151"/>
        <v>0</v>
      </c>
      <c r="CR46" s="75">
        <f>SUM(CF46:CQ46)</f>
        <v>0</v>
      </c>
      <c r="CS46" s="66">
        <f t="shared" ref="CS46:DD46" si="152">CS44+CS43+CS45</f>
        <v>0</v>
      </c>
      <c r="CT46" s="66">
        <f t="shared" si="152"/>
        <v>0</v>
      </c>
      <c r="CU46" s="66">
        <f t="shared" si="152"/>
        <v>0</v>
      </c>
      <c r="CV46" s="66">
        <f t="shared" si="152"/>
        <v>0</v>
      </c>
      <c r="CW46" s="66">
        <f t="shared" si="152"/>
        <v>0</v>
      </c>
      <c r="CX46" s="66">
        <f t="shared" si="152"/>
        <v>0</v>
      </c>
      <c r="CY46" s="66">
        <f t="shared" si="152"/>
        <v>0</v>
      </c>
      <c r="CZ46" s="66">
        <f t="shared" si="152"/>
        <v>0</v>
      </c>
      <c r="DA46" s="66">
        <f t="shared" si="152"/>
        <v>0</v>
      </c>
      <c r="DB46" s="66">
        <f t="shared" si="152"/>
        <v>0</v>
      </c>
      <c r="DC46" s="66">
        <f t="shared" si="152"/>
        <v>0</v>
      </c>
      <c r="DD46" s="66">
        <f t="shared" si="152"/>
        <v>0</v>
      </c>
      <c r="DE46" s="75">
        <f>SUM(CS46:DD46)</f>
        <v>0</v>
      </c>
      <c r="DF46" s="66">
        <f t="shared" ref="DF46:DQ46" si="153">DF44+DF43+DF45</f>
        <v>0</v>
      </c>
      <c r="DG46" s="66">
        <f t="shared" si="153"/>
        <v>0</v>
      </c>
      <c r="DH46" s="66">
        <f t="shared" si="153"/>
        <v>0</v>
      </c>
      <c r="DI46" s="66">
        <f t="shared" si="153"/>
        <v>0</v>
      </c>
      <c r="DJ46" s="66">
        <f t="shared" si="153"/>
        <v>0</v>
      </c>
      <c r="DK46" s="66">
        <f t="shared" si="153"/>
        <v>0</v>
      </c>
      <c r="DL46" s="66">
        <f t="shared" si="153"/>
        <v>0</v>
      </c>
      <c r="DM46" s="66">
        <f t="shared" si="153"/>
        <v>0</v>
      </c>
      <c r="DN46" s="66">
        <f t="shared" si="153"/>
        <v>0</v>
      </c>
      <c r="DO46" s="66">
        <f t="shared" si="153"/>
        <v>0</v>
      </c>
      <c r="DP46" s="66">
        <f t="shared" si="153"/>
        <v>0</v>
      </c>
      <c r="DQ46" s="66">
        <f t="shared" si="153"/>
        <v>0</v>
      </c>
      <c r="DR46" s="75">
        <f>SUM(DF46:DQ46)</f>
        <v>0</v>
      </c>
      <c r="DS46" s="66">
        <f t="shared" ref="DS46:ED46" si="154">DS44+DS43+DS45</f>
        <v>0</v>
      </c>
      <c r="DT46" s="66">
        <f t="shared" si="154"/>
        <v>0</v>
      </c>
      <c r="DU46" s="66">
        <f t="shared" si="154"/>
        <v>0</v>
      </c>
      <c r="DV46" s="66">
        <f t="shared" si="154"/>
        <v>0</v>
      </c>
      <c r="DW46" s="66">
        <f t="shared" si="154"/>
        <v>0</v>
      </c>
      <c r="DX46" s="66">
        <f t="shared" si="154"/>
        <v>0</v>
      </c>
      <c r="DY46" s="66">
        <f t="shared" si="154"/>
        <v>0</v>
      </c>
      <c r="DZ46" s="66">
        <f t="shared" si="154"/>
        <v>0</v>
      </c>
      <c r="EA46" s="66">
        <f t="shared" si="154"/>
        <v>0</v>
      </c>
      <c r="EB46" s="66">
        <f t="shared" si="154"/>
        <v>0</v>
      </c>
      <c r="EC46" s="66">
        <f t="shared" si="154"/>
        <v>0</v>
      </c>
      <c r="ED46" s="66">
        <f t="shared" si="154"/>
        <v>0</v>
      </c>
      <c r="EE46" s="75">
        <f>SUM(DS46:ED46)</f>
        <v>0</v>
      </c>
    </row>
    <row r="47" spans="1:135" x14ac:dyDescent="0.2">
      <c r="A47" s="19" t="s">
        <v>168</v>
      </c>
      <c r="B47" s="218">
        <f>'SPACELOG 12 EMPRUNT 2'!E5</f>
        <v>0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75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75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75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75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75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75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75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76"/>
    </row>
    <row r="48" spans="1:135" x14ac:dyDescent="0.2">
      <c r="A48" s="19" t="s">
        <v>169</v>
      </c>
      <c r="B48" s="81">
        <f>'SPACELOG 12 EMPRUNT 2'!E7</f>
        <v>0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7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75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75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75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75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75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75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76"/>
    </row>
    <row r="49" spans="1:135" x14ac:dyDescent="0.2">
      <c r="A49" s="19" t="s">
        <v>170</v>
      </c>
      <c r="B49" s="81" t="str">
        <f>'SPACELOG 12 EMPRUNT 2'!I6</f>
        <v/>
      </c>
      <c r="D49" s="2" t="s">
        <v>94</v>
      </c>
      <c r="F49" s="66">
        <f t="shared" ref="F49:Q51" si="155">IF(AND(F$2&gt;=EOMONTH(EDATE($B$18,0),0),F$2&lt;=EOMONTH(EDATE($B$18,59),0)),$E49,0)</f>
        <v>0</v>
      </c>
      <c r="G49" s="66">
        <f t="shared" si="155"/>
        <v>0</v>
      </c>
      <c r="H49" s="66">
        <f t="shared" si="155"/>
        <v>0</v>
      </c>
      <c r="I49" s="66">
        <f t="shared" si="155"/>
        <v>0</v>
      </c>
      <c r="J49" s="66">
        <f t="shared" si="155"/>
        <v>0</v>
      </c>
      <c r="K49" s="66">
        <f t="shared" si="155"/>
        <v>0</v>
      </c>
      <c r="L49" s="66">
        <f t="shared" si="155"/>
        <v>0</v>
      </c>
      <c r="M49" s="66">
        <f t="shared" si="155"/>
        <v>0</v>
      </c>
      <c r="N49" s="66">
        <f t="shared" si="155"/>
        <v>0</v>
      </c>
      <c r="O49" s="66">
        <f t="shared" si="155"/>
        <v>0</v>
      </c>
      <c r="P49" s="66">
        <f t="shared" si="155"/>
        <v>0</v>
      </c>
      <c r="Q49" s="66">
        <f t="shared" si="155"/>
        <v>0</v>
      </c>
      <c r="R49" s="75">
        <f>SUM(F49:Q49)</f>
        <v>0</v>
      </c>
      <c r="S49" s="66">
        <f t="shared" ref="S49:AD51" si="156">IF(AND(S$2&gt;=EOMONTH(EDATE($B$18,0),0),S$2&lt;=EOMONTH(EDATE($B$18,59),0)),$E49,0)</f>
        <v>0</v>
      </c>
      <c r="T49" s="66">
        <f t="shared" si="156"/>
        <v>0</v>
      </c>
      <c r="U49" s="66">
        <f t="shared" si="156"/>
        <v>0</v>
      </c>
      <c r="V49" s="66">
        <f t="shared" si="156"/>
        <v>0</v>
      </c>
      <c r="W49" s="66">
        <f t="shared" si="156"/>
        <v>0</v>
      </c>
      <c r="X49" s="66">
        <f t="shared" si="156"/>
        <v>0</v>
      </c>
      <c r="Y49" s="66">
        <f t="shared" si="156"/>
        <v>0</v>
      </c>
      <c r="Z49" s="66">
        <f t="shared" si="156"/>
        <v>0</v>
      </c>
      <c r="AA49" s="66">
        <f t="shared" si="156"/>
        <v>0</v>
      </c>
      <c r="AB49" s="66">
        <f t="shared" si="156"/>
        <v>0</v>
      </c>
      <c r="AC49" s="66">
        <f t="shared" si="156"/>
        <v>0</v>
      </c>
      <c r="AD49" s="66">
        <f t="shared" si="156"/>
        <v>0</v>
      </c>
      <c r="AE49" s="75">
        <f>SUM(S49:AD49)</f>
        <v>0</v>
      </c>
      <c r="AF49" s="66">
        <f t="shared" ref="AF49:AQ51" si="157">IF(AND(AF$2&gt;=EOMONTH(EDATE($B$18,0),0),AF$2&lt;=EOMONTH(EDATE($B$18,59),0)),$E49,0)</f>
        <v>0</v>
      </c>
      <c r="AG49" s="66">
        <f t="shared" si="157"/>
        <v>0</v>
      </c>
      <c r="AH49" s="66">
        <f t="shared" si="157"/>
        <v>0</v>
      </c>
      <c r="AI49" s="66">
        <f t="shared" si="157"/>
        <v>0</v>
      </c>
      <c r="AJ49" s="66">
        <f t="shared" si="157"/>
        <v>0</v>
      </c>
      <c r="AK49" s="66">
        <f t="shared" si="157"/>
        <v>0</v>
      </c>
      <c r="AL49" s="66">
        <f t="shared" si="157"/>
        <v>0</v>
      </c>
      <c r="AM49" s="66">
        <f t="shared" si="157"/>
        <v>0</v>
      </c>
      <c r="AN49" s="66">
        <f t="shared" si="157"/>
        <v>0</v>
      </c>
      <c r="AO49" s="66">
        <f t="shared" si="157"/>
        <v>0</v>
      </c>
      <c r="AP49" s="66">
        <f t="shared" si="157"/>
        <v>0</v>
      </c>
      <c r="AQ49" s="66">
        <f t="shared" si="157"/>
        <v>0</v>
      </c>
      <c r="AR49" s="75">
        <f>SUM(AF49:AQ49)</f>
        <v>0</v>
      </c>
      <c r="AS49" s="66">
        <f t="shared" ref="AS49:BD51" si="158">IF(AND(AS$2&gt;=EOMONTH(EDATE($B$18,0),0),AS$2&lt;=EOMONTH(EDATE($B$18,59),0)),$E49,0)</f>
        <v>0</v>
      </c>
      <c r="AT49" s="66">
        <f t="shared" si="158"/>
        <v>0</v>
      </c>
      <c r="AU49" s="66">
        <f t="shared" si="158"/>
        <v>0</v>
      </c>
      <c r="AV49" s="66">
        <f t="shared" si="158"/>
        <v>0</v>
      </c>
      <c r="AW49" s="66">
        <f t="shared" si="158"/>
        <v>0</v>
      </c>
      <c r="AX49" s="66">
        <f t="shared" si="158"/>
        <v>0</v>
      </c>
      <c r="AY49" s="66">
        <f t="shared" si="158"/>
        <v>0</v>
      </c>
      <c r="AZ49" s="66">
        <f t="shared" si="158"/>
        <v>0</v>
      </c>
      <c r="BA49" s="66">
        <f t="shared" si="158"/>
        <v>0</v>
      </c>
      <c r="BB49" s="66">
        <f t="shared" si="158"/>
        <v>0</v>
      </c>
      <c r="BC49" s="66">
        <f t="shared" si="158"/>
        <v>0</v>
      </c>
      <c r="BD49" s="66">
        <f t="shared" si="158"/>
        <v>0</v>
      </c>
      <c r="BE49" s="75">
        <f>SUM(AS49:BD49)</f>
        <v>0</v>
      </c>
      <c r="BF49" s="66">
        <f t="shared" ref="BF49:BQ51" si="159">IF(AND(BF$2&gt;=EOMONTH(EDATE($B$18,0),0),BF$2&lt;=EOMONTH(EDATE($B$18,59),0)),$E49,0)</f>
        <v>0</v>
      </c>
      <c r="BG49" s="66">
        <f t="shared" si="159"/>
        <v>0</v>
      </c>
      <c r="BH49" s="66">
        <f t="shared" si="159"/>
        <v>0</v>
      </c>
      <c r="BI49" s="66">
        <f t="shared" si="159"/>
        <v>0</v>
      </c>
      <c r="BJ49" s="66">
        <f t="shared" si="159"/>
        <v>0</v>
      </c>
      <c r="BK49" s="66">
        <f t="shared" si="159"/>
        <v>0</v>
      </c>
      <c r="BL49" s="66">
        <f t="shared" si="159"/>
        <v>0</v>
      </c>
      <c r="BM49" s="66">
        <f t="shared" si="159"/>
        <v>0</v>
      </c>
      <c r="BN49" s="66">
        <f t="shared" si="159"/>
        <v>0</v>
      </c>
      <c r="BO49" s="66">
        <f t="shared" si="159"/>
        <v>0</v>
      </c>
      <c r="BP49" s="66">
        <f t="shared" si="159"/>
        <v>0</v>
      </c>
      <c r="BQ49" s="66">
        <f t="shared" si="159"/>
        <v>0</v>
      </c>
      <c r="BR49" s="75">
        <f>SUM(BF49:BQ49)</f>
        <v>0</v>
      </c>
      <c r="BS49" s="66">
        <f t="shared" ref="BS49:CD51" si="160">IF(AND(BS$2&gt;=EOMONTH(EDATE($B$18,0),0),BS$2&lt;=EOMONTH(EDATE($B$18,59),0)),$E49,0)</f>
        <v>0</v>
      </c>
      <c r="BT49" s="66">
        <f t="shared" si="160"/>
        <v>0</v>
      </c>
      <c r="BU49" s="66">
        <f t="shared" si="160"/>
        <v>0</v>
      </c>
      <c r="BV49" s="66">
        <f t="shared" si="160"/>
        <v>0</v>
      </c>
      <c r="BW49" s="66">
        <f t="shared" si="160"/>
        <v>0</v>
      </c>
      <c r="BX49" s="66">
        <f t="shared" si="160"/>
        <v>0</v>
      </c>
      <c r="BY49" s="66">
        <f t="shared" si="160"/>
        <v>0</v>
      </c>
      <c r="BZ49" s="66">
        <f t="shared" si="160"/>
        <v>0</v>
      </c>
      <c r="CA49" s="66">
        <f t="shared" si="160"/>
        <v>0</v>
      </c>
      <c r="CB49" s="66">
        <f t="shared" si="160"/>
        <v>0</v>
      </c>
      <c r="CC49" s="66">
        <f t="shared" si="160"/>
        <v>0</v>
      </c>
      <c r="CD49" s="66">
        <f t="shared" si="160"/>
        <v>0</v>
      </c>
      <c r="CE49" s="75">
        <f>SUM(BS49:CD49)</f>
        <v>0</v>
      </c>
      <c r="CF49" s="66">
        <f t="shared" ref="CF49:CQ51" si="161">IF(AND(CF$2&gt;=EOMONTH(EDATE($B$18,0),0),CF$2&lt;=EOMONTH(EDATE($B$18,59),0)),$E49,0)</f>
        <v>0</v>
      </c>
      <c r="CG49" s="66">
        <f t="shared" si="161"/>
        <v>0</v>
      </c>
      <c r="CH49" s="66">
        <f t="shared" si="161"/>
        <v>0</v>
      </c>
      <c r="CI49" s="66">
        <f t="shared" si="161"/>
        <v>0</v>
      </c>
      <c r="CJ49" s="66">
        <f t="shared" si="161"/>
        <v>0</v>
      </c>
      <c r="CK49" s="66">
        <f t="shared" si="161"/>
        <v>0</v>
      </c>
      <c r="CL49" s="66">
        <f t="shared" si="161"/>
        <v>0</v>
      </c>
      <c r="CM49" s="66">
        <f t="shared" si="161"/>
        <v>0</v>
      </c>
      <c r="CN49" s="66">
        <f t="shared" si="161"/>
        <v>0</v>
      </c>
      <c r="CO49" s="66">
        <f t="shared" si="161"/>
        <v>0</v>
      </c>
      <c r="CP49" s="66">
        <f t="shared" si="161"/>
        <v>0</v>
      </c>
      <c r="CQ49" s="66">
        <f t="shared" si="161"/>
        <v>0</v>
      </c>
      <c r="CR49" s="75">
        <f>SUM(CF49:CQ49)</f>
        <v>0</v>
      </c>
      <c r="CS49" s="66">
        <f t="shared" ref="CS49:DD51" si="162">IF(AND(CS$2&gt;=EOMONTH(EDATE($B$18,0),0),CS$2&lt;=EOMONTH(EDATE($B$18,59),0)),$E49,0)</f>
        <v>0</v>
      </c>
      <c r="CT49" s="66">
        <f t="shared" si="162"/>
        <v>0</v>
      </c>
      <c r="CU49" s="66">
        <f t="shared" si="162"/>
        <v>0</v>
      </c>
      <c r="CV49" s="66">
        <f t="shared" si="162"/>
        <v>0</v>
      </c>
      <c r="CW49" s="66">
        <f t="shared" si="162"/>
        <v>0</v>
      </c>
      <c r="CX49" s="66">
        <f t="shared" si="162"/>
        <v>0</v>
      </c>
      <c r="CY49" s="66">
        <f t="shared" si="162"/>
        <v>0</v>
      </c>
      <c r="CZ49" s="66">
        <f t="shared" si="162"/>
        <v>0</v>
      </c>
      <c r="DA49" s="66">
        <f t="shared" si="162"/>
        <v>0</v>
      </c>
      <c r="DB49" s="66">
        <f t="shared" si="162"/>
        <v>0</v>
      </c>
      <c r="DC49" s="66">
        <f t="shared" si="162"/>
        <v>0</v>
      </c>
      <c r="DD49" s="66">
        <f t="shared" si="162"/>
        <v>0</v>
      </c>
      <c r="DE49" s="75">
        <f>SUM(CS49:DD49)</f>
        <v>0</v>
      </c>
      <c r="DF49" s="66">
        <f t="shared" ref="DF49:DQ51" si="163">IF(AND(DF$2&gt;=EOMONTH(EDATE($B$18,0),0),DF$2&lt;=EOMONTH(EDATE($B$18,59),0)),$E49,0)</f>
        <v>0</v>
      </c>
      <c r="DG49" s="66">
        <f t="shared" si="163"/>
        <v>0</v>
      </c>
      <c r="DH49" s="66">
        <f t="shared" si="163"/>
        <v>0</v>
      </c>
      <c r="DI49" s="66">
        <f t="shared" si="163"/>
        <v>0</v>
      </c>
      <c r="DJ49" s="66">
        <f t="shared" si="163"/>
        <v>0</v>
      </c>
      <c r="DK49" s="66">
        <f t="shared" si="163"/>
        <v>0</v>
      </c>
      <c r="DL49" s="66">
        <f t="shared" si="163"/>
        <v>0</v>
      </c>
      <c r="DM49" s="66">
        <f t="shared" si="163"/>
        <v>0</v>
      </c>
      <c r="DN49" s="66">
        <f t="shared" si="163"/>
        <v>0</v>
      </c>
      <c r="DO49" s="66">
        <f t="shared" si="163"/>
        <v>0</v>
      </c>
      <c r="DP49" s="66">
        <f t="shared" si="163"/>
        <v>0</v>
      </c>
      <c r="DQ49" s="66">
        <f t="shared" si="163"/>
        <v>0</v>
      </c>
      <c r="DR49" s="75">
        <f>SUM(DF49:DQ49)</f>
        <v>0</v>
      </c>
      <c r="DS49" s="66">
        <f t="shared" ref="DS49:ED51" si="164">IF(AND(DS$2&gt;=EOMONTH(EDATE($B$18,0),0),DS$2&lt;=EOMONTH(EDATE($B$18,59),0)),$E49,0)</f>
        <v>0</v>
      </c>
      <c r="DT49" s="66">
        <f t="shared" si="164"/>
        <v>0</v>
      </c>
      <c r="DU49" s="66">
        <f t="shared" si="164"/>
        <v>0</v>
      </c>
      <c r="DV49" s="66">
        <f t="shared" si="164"/>
        <v>0</v>
      </c>
      <c r="DW49" s="66">
        <f t="shared" si="164"/>
        <v>0</v>
      </c>
      <c r="DX49" s="66">
        <f t="shared" si="164"/>
        <v>0</v>
      </c>
      <c r="DY49" s="66">
        <f t="shared" si="164"/>
        <v>0</v>
      </c>
      <c r="DZ49" s="66">
        <f t="shared" si="164"/>
        <v>0</v>
      </c>
      <c r="EA49" s="66">
        <f t="shared" si="164"/>
        <v>0</v>
      </c>
      <c r="EB49" s="66">
        <f t="shared" si="164"/>
        <v>0</v>
      </c>
      <c r="EC49" s="66">
        <f t="shared" si="164"/>
        <v>0</v>
      </c>
      <c r="ED49" s="66">
        <f t="shared" si="164"/>
        <v>0</v>
      </c>
      <c r="EE49" s="75">
        <f>SUM(DS49:ED49)</f>
        <v>0</v>
      </c>
    </row>
    <row r="50" spans="1:135" x14ac:dyDescent="0.2">
      <c r="A50" s="82" t="s">
        <v>171</v>
      </c>
      <c r="B50" s="219">
        <f>'SPACELOG 12 EMPRUNT 2'!E6</f>
        <v>0</v>
      </c>
      <c r="D50" s="2" t="s">
        <v>95</v>
      </c>
      <c r="F50" s="66">
        <f t="shared" si="155"/>
        <v>0</v>
      </c>
      <c r="G50" s="66">
        <f t="shared" si="155"/>
        <v>0</v>
      </c>
      <c r="H50" s="66">
        <f t="shared" si="155"/>
        <v>0</v>
      </c>
      <c r="I50" s="66">
        <f t="shared" si="155"/>
        <v>0</v>
      </c>
      <c r="J50" s="66">
        <f t="shared" si="155"/>
        <v>0</v>
      </c>
      <c r="K50" s="66">
        <f t="shared" si="155"/>
        <v>0</v>
      </c>
      <c r="L50" s="66">
        <f t="shared" si="155"/>
        <v>0</v>
      </c>
      <c r="M50" s="66">
        <f t="shared" si="155"/>
        <v>0</v>
      </c>
      <c r="N50" s="66">
        <f t="shared" si="155"/>
        <v>0</v>
      </c>
      <c r="O50" s="66">
        <f t="shared" si="155"/>
        <v>0</v>
      </c>
      <c r="P50" s="66">
        <f t="shared" si="155"/>
        <v>0</v>
      </c>
      <c r="Q50" s="66">
        <f t="shared" si="155"/>
        <v>0</v>
      </c>
      <c r="R50" s="75">
        <f>SUM(F50:Q50)</f>
        <v>0</v>
      </c>
      <c r="S50" s="66">
        <f t="shared" si="156"/>
        <v>0</v>
      </c>
      <c r="T50" s="66">
        <f t="shared" si="156"/>
        <v>0</v>
      </c>
      <c r="U50" s="66">
        <f t="shared" si="156"/>
        <v>0</v>
      </c>
      <c r="V50" s="66">
        <f t="shared" si="156"/>
        <v>0</v>
      </c>
      <c r="W50" s="66">
        <f t="shared" si="156"/>
        <v>0</v>
      </c>
      <c r="X50" s="66">
        <f t="shared" si="156"/>
        <v>0</v>
      </c>
      <c r="Y50" s="66">
        <f t="shared" si="156"/>
        <v>0</v>
      </c>
      <c r="Z50" s="66">
        <f t="shared" si="156"/>
        <v>0</v>
      </c>
      <c r="AA50" s="66">
        <f t="shared" si="156"/>
        <v>0</v>
      </c>
      <c r="AB50" s="66">
        <f t="shared" si="156"/>
        <v>0</v>
      </c>
      <c r="AC50" s="66">
        <f t="shared" si="156"/>
        <v>0</v>
      </c>
      <c r="AD50" s="66">
        <f t="shared" si="156"/>
        <v>0</v>
      </c>
      <c r="AE50" s="75">
        <f>SUM(S50:AD50)</f>
        <v>0</v>
      </c>
      <c r="AF50" s="66">
        <f t="shared" si="157"/>
        <v>0</v>
      </c>
      <c r="AG50" s="66">
        <f t="shared" si="157"/>
        <v>0</v>
      </c>
      <c r="AH50" s="66">
        <f t="shared" si="157"/>
        <v>0</v>
      </c>
      <c r="AI50" s="66">
        <f t="shared" si="157"/>
        <v>0</v>
      </c>
      <c r="AJ50" s="66">
        <f t="shared" si="157"/>
        <v>0</v>
      </c>
      <c r="AK50" s="66">
        <f t="shared" si="157"/>
        <v>0</v>
      </c>
      <c r="AL50" s="66">
        <f t="shared" si="157"/>
        <v>0</v>
      </c>
      <c r="AM50" s="66">
        <f t="shared" si="157"/>
        <v>0</v>
      </c>
      <c r="AN50" s="66">
        <f t="shared" si="157"/>
        <v>0</v>
      </c>
      <c r="AO50" s="66">
        <f t="shared" si="157"/>
        <v>0</v>
      </c>
      <c r="AP50" s="66">
        <f t="shared" si="157"/>
        <v>0</v>
      </c>
      <c r="AQ50" s="66">
        <f t="shared" si="157"/>
        <v>0</v>
      </c>
      <c r="AR50" s="75">
        <f>SUM(AF50:AQ50)</f>
        <v>0</v>
      </c>
      <c r="AS50" s="66">
        <f t="shared" si="158"/>
        <v>0</v>
      </c>
      <c r="AT50" s="66">
        <f t="shared" si="158"/>
        <v>0</v>
      </c>
      <c r="AU50" s="66">
        <f t="shared" si="158"/>
        <v>0</v>
      </c>
      <c r="AV50" s="66">
        <f t="shared" si="158"/>
        <v>0</v>
      </c>
      <c r="AW50" s="66">
        <f t="shared" si="158"/>
        <v>0</v>
      </c>
      <c r="AX50" s="66">
        <f t="shared" si="158"/>
        <v>0</v>
      </c>
      <c r="AY50" s="66">
        <f t="shared" si="158"/>
        <v>0</v>
      </c>
      <c r="AZ50" s="66">
        <f t="shared" si="158"/>
        <v>0</v>
      </c>
      <c r="BA50" s="66">
        <f t="shared" si="158"/>
        <v>0</v>
      </c>
      <c r="BB50" s="66">
        <f t="shared" si="158"/>
        <v>0</v>
      </c>
      <c r="BC50" s="66">
        <f t="shared" si="158"/>
        <v>0</v>
      </c>
      <c r="BD50" s="66">
        <f t="shared" si="158"/>
        <v>0</v>
      </c>
      <c r="BE50" s="75">
        <f>SUM(AS50:BD50)</f>
        <v>0</v>
      </c>
      <c r="BF50" s="66">
        <f t="shared" si="159"/>
        <v>0</v>
      </c>
      <c r="BG50" s="66">
        <f t="shared" si="159"/>
        <v>0</v>
      </c>
      <c r="BH50" s="66">
        <f t="shared" si="159"/>
        <v>0</v>
      </c>
      <c r="BI50" s="66">
        <f t="shared" si="159"/>
        <v>0</v>
      </c>
      <c r="BJ50" s="66">
        <f t="shared" si="159"/>
        <v>0</v>
      </c>
      <c r="BK50" s="66">
        <f t="shared" si="159"/>
        <v>0</v>
      </c>
      <c r="BL50" s="66">
        <f t="shared" si="159"/>
        <v>0</v>
      </c>
      <c r="BM50" s="66">
        <f t="shared" si="159"/>
        <v>0</v>
      </c>
      <c r="BN50" s="66">
        <f t="shared" si="159"/>
        <v>0</v>
      </c>
      <c r="BO50" s="66">
        <f t="shared" si="159"/>
        <v>0</v>
      </c>
      <c r="BP50" s="66">
        <f t="shared" si="159"/>
        <v>0</v>
      </c>
      <c r="BQ50" s="66">
        <f t="shared" si="159"/>
        <v>0</v>
      </c>
      <c r="BR50" s="75">
        <f>SUM(BF50:BQ50)</f>
        <v>0</v>
      </c>
      <c r="BS50" s="66">
        <f t="shared" si="160"/>
        <v>0</v>
      </c>
      <c r="BT50" s="66">
        <f t="shared" si="160"/>
        <v>0</v>
      </c>
      <c r="BU50" s="66">
        <f t="shared" si="160"/>
        <v>0</v>
      </c>
      <c r="BV50" s="66">
        <f t="shared" si="160"/>
        <v>0</v>
      </c>
      <c r="BW50" s="66">
        <f t="shared" si="160"/>
        <v>0</v>
      </c>
      <c r="BX50" s="66">
        <f t="shared" si="160"/>
        <v>0</v>
      </c>
      <c r="BY50" s="66">
        <f t="shared" si="160"/>
        <v>0</v>
      </c>
      <c r="BZ50" s="66">
        <f t="shared" si="160"/>
        <v>0</v>
      </c>
      <c r="CA50" s="66">
        <f t="shared" si="160"/>
        <v>0</v>
      </c>
      <c r="CB50" s="66">
        <f t="shared" si="160"/>
        <v>0</v>
      </c>
      <c r="CC50" s="66">
        <f t="shared" si="160"/>
        <v>0</v>
      </c>
      <c r="CD50" s="66">
        <f t="shared" si="160"/>
        <v>0</v>
      </c>
      <c r="CE50" s="75">
        <f>SUM(BS50:CD50)</f>
        <v>0</v>
      </c>
      <c r="CF50" s="66">
        <f t="shared" si="161"/>
        <v>0</v>
      </c>
      <c r="CG50" s="66">
        <f t="shared" si="161"/>
        <v>0</v>
      </c>
      <c r="CH50" s="66">
        <f t="shared" si="161"/>
        <v>0</v>
      </c>
      <c r="CI50" s="66">
        <f t="shared" si="161"/>
        <v>0</v>
      </c>
      <c r="CJ50" s="66">
        <f t="shared" si="161"/>
        <v>0</v>
      </c>
      <c r="CK50" s="66">
        <f t="shared" si="161"/>
        <v>0</v>
      </c>
      <c r="CL50" s="66">
        <f t="shared" si="161"/>
        <v>0</v>
      </c>
      <c r="CM50" s="66">
        <f t="shared" si="161"/>
        <v>0</v>
      </c>
      <c r="CN50" s="66">
        <f t="shared" si="161"/>
        <v>0</v>
      </c>
      <c r="CO50" s="66">
        <f t="shared" si="161"/>
        <v>0</v>
      </c>
      <c r="CP50" s="66">
        <f t="shared" si="161"/>
        <v>0</v>
      </c>
      <c r="CQ50" s="66">
        <f t="shared" si="161"/>
        <v>0</v>
      </c>
      <c r="CR50" s="75">
        <f>SUM(CF50:CQ50)</f>
        <v>0</v>
      </c>
      <c r="CS50" s="66">
        <f t="shared" si="162"/>
        <v>0</v>
      </c>
      <c r="CT50" s="66">
        <f t="shared" si="162"/>
        <v>0</v>
      </c>
      <c r="CU50" s="66">
        <f t="shared" si="162"/>
        <v>0</v>
      </c>
      <c r="CV50" s="66">
        <f t="shared" si="162"/>
        <v>0</v>
      </c>
      <c r="CW50" s="66">
        <f t="shared" si="162"/>
        <v>0</v>
      </c>
      <c r="CX50" s="66">
        <f t="shared" si="162"/>
        <v>0</v>
      </c>
      <c r="CY50" s="66">
        <f t="shared" si="162"/>
        <v>0</v>
      </c>
      <c r="CZ50" s="66">
        <f t="shared" si="162"/>
        <v>0</v>
      </c>
      <c r="DA50" s="66">
        <f t="shared" si="162"/>
        <v>0</v>
      </c>
      <c r="DB50" s="66">
        <f t="shared" si="162"/>
        <v>0</v>
      </c>
      <c r="DC50" s="66">
        <f t="shared" si="162"/>
        <v>0</v>
      </c>
      <c r="DD50" s="66">
        <f t="shared" si="162"/>
        <v>0</v>
      </c>
      <c r="DE50" s="75">
        <f>SUM(CS50:DD50)</f>
        <v>0</v>
      </c>
      <c r="DF50" s="66">
        <f t="shared" si="163"/>
        <v>0</v>
      </c>
      <c r="DG50" s="66">
        <f t="shared" si="163"/>
        <v>0</v>
      </c>
      <c r="DH50" s="66">
        <f t="shared" si="163"/>
        <v>0</v>
      </c>
      <c r="DI50" s="66">
        <f t="shared" si="163"/>
        <v>0</v>
      </c>
      <c r="DJ50" s="66">
        <f t="shared" si="163"/>
        <v>0</v>
      </c>
      <c r="DK50" s="66">
        <f t="shared" si="163"/>
        <v>0</v>
      </c>
      <c r="DL50" s="66">
        <f t="shared" si="163"/>
        <v>0</v>
      </c>
      <c r="DM50" s="66">
        <f t="shared" si="163"/>
        <v>0</v>
      </c>
      <c r="DN50" s="66">
        <f t="shared" si="163"/>
        <v>0</v>
      </c>
      <c r="DO50" s="66">
        <f t="shared" si="163"/>
        <v>0</v>
      </c>
      <c r="DP50" s="66">
        <f t="shared" si="163"/>
        <v>0</v>
      </c>
      <c r="DQ50" s="66">
        <f t="shared" si="163"/>
        <v>0</v>
      </c>
      <c r="DR50" s="75">
        <f>SUM(DF50:DQ50)</f>
        <v>0</v>
      </c>
      <c r="DS50" s="66">
        <f t="shared" si="164"/>
        <v>0</v>
      </c>
      <c r="DT50" s="66">
        <f t="shared" si="164"/>
        <v>0</v>
      </c>
      <c r="DU50" s="66">
        <f t="shared" si="164"/>
        <v>0</v>
      </c>
      <c r="DV50" s="66">
        <f t="shared" si="164"/>
        <v>0</v>
      </c>
      <c r="DW50" s="66">
        <f t="shared" si="164"/>
        <v>0</v>
      </c>
      <c r="DX50" s="66">
        <f t="shared" si="164"/>
        <v>0</v>
      </c>
      <c r="DY50" s="66">
        <f t="shared" si="164"/>
        <v>0</v>
      </c>
      <c r="DZ50" s="66">
        <f t="shared" si="164"/>
        <v>0</v>
      </c>
      <c r="EA50" s="66">
        <f t="shared" si="164"/>
        <v>0</v>
      </c>
      <c r="EB50" s="66">
        <f t="shared" si="164"/>
        <v>0</v>
      </c>
      <c r="EC50" s="66">
        <f t="shared" si="164"/>
        <v>0</v>
      </c>
      <c r="ED50" s="66">
        <f t="shared" si="164"/>
        <v>0</v>
      </c>
      <c r="EE50" s="75">
        <f>SUM(DS50:ED50)</f>
        <v>0</v>
      </c>
    </row>
    <row r="51" spans="1:135" x14ac:dyDescent="0.2">
      <c r="A51" s="26" t="s">
        <v>172</v>
      </c>
      <c r="B51" s="66" t="str">
        <f>'SPACELOG 12 EMPRUNT 2'!I5</f>
        <v/>
      </c>
      <c r="D51" s="2" t="s">
        <v>96</v>
      </c>
      <c r="F51" s="66">
        <f t="shared" si="155"/>
        <v>0</v>
      </c>
      <c r="G51" s="66">
        <f t="shared" si="155"/>
        <v>0</v>
      </c>
      <c r="H51" s="66">
        <f t="shared" si="155"/>
        <v>0</v>
      </c>
      <c r="I51" s="66">
        <f t="shared" si="155"/>
        <v>0</v>
      </c>
      <c r="J51" s="66">
        <f t="shared" si="155"/>
        <v>0</v>
      </c>
      <c r="K51" s="66">
        <f t="shared" si="155"/>
        <v>0</v>
      </c>
      <c r="L51" s="66">
        <f t="shared" si="155"/>
        <v>0</v>
      </c>
      <c r="M51" s="66">
        <f t="shared" si="155"/>
        <v>0</v>
      </c>
      <c r="N51" s="66">
        <f t="shared" si="155"/>
        <v>0</v>
      </c>
      <c r="O51" s="66">
        <f t="shared" si="155"/>
        <v>0</v>
      </c>
      <c r="P51" s="66">
        <f t="shared" si="155"/>
        <v>0</v>
      </c>
      <c r="Q51" s="66">
        <f t="shared" si="155"/>
        <v>0</v>
      </c>
      <c r="R51" s="75">
        <f>SUM(F51:Q51)</f>
        <v>0</v>
      </c>
      <c r="S51" s="66">
        <f t="shared" si="156"/>
        <v>0</v>
      </c>
      <c r="T51" s="66">
        <f t="shared" si="156"/>
        <v>0</v>
      </c>
      <c r="U51" s="66">
        <f t="shared" si="156"/>
        <v>0</v>
      </c>
      <c r="V51" s="66">
        <f t="shared" si="156"/>
        <v>0</v>
      </c>
      <c r="W51" s="66">
        <f t="shared" si="156"/>
        <v>0</v>
      </c>
      <c r="X51" s="66">
        <f t="shared" si="156"/>
        <v>0</v>
      </c>
      <c r="Y51" s="66">
        <f t="shared" si="156"/>
        <v>0</v>
      </c>
      <c r="Z51" s="66">
        <f t="shared" si="156"/>
        <v>0</v>
      </c>
      <c r="AA51" s="66">
        <f t="shared" si="156"/>
        <v>0</v>
      </c>
      <c r="AB51" s="66">
        <f t="shared" si="156"/>
        <v>0</v>
      </c>
      <c r="AC51" s="66">
        <f t="shared" si="156"/>
        <v>0</v>
      </c>
      <c r="AD51" s="66">
        <f t="shared" si="156"/>
        <v>0</v>
      </c>
      <c r="AE51" s="75">
        <f>SUM(S51:AD51)</f>
        <v>0</v>
      </c>
      <c r="AF51" s="66">
        <f t="shared" si="157"/>
        <v>0</v>
      </c>
      <c r="AG51" s="66">
        <f t="shared" si="157"/>
        <v>0</v>
      </c>
      <c r="AH51" s="66">
        <f t="shared" si="157"/>
        <v>0</v>
      </c>
      <c r="AI51" s="66">
        <f t="shared" si="157"/>
        <v>0</v>
      </c>
      <c r="AJ51" s="66">
        <f t="shared" si="157"/>
        <v>0</v>
      </c>
      <c r="AK51" s="66">
        <f t="shared" si="157"/>
        <v>0</v>
      </c>
      <c r="AL51" s="66">
        <f t="shared" si="157"/>
        <v>0</v>
      </c>
      <c r="AM51" s="66">
        <f t="shared" si="157"/>
        <v>0</v>
      </c>
      <c r="AN51" s="66">
        <f t="shared" si="157"/>
        <v>0</v>
      </c>
      <c r="AO51" s="66">
        <f t="shared" si="157"/>
        <v>0</v>
      </c>
      <c r="AP51" s="66">
        <f t="shared" si="157"/>
        <v>0</v>
      </c>
      <c r="AQ51" s="66">
        <f t="shared" si="157"/>
        <v>0</v>
      </c>
      <c r="AR51" s="75">
        <f>SUM(AF51:AQ51)</f>
        <v>0</v>
      </c>
      <c r="AS51" s="66">
        <f t="shared" si="158"/>
        <v>0</v>
      </c>
      <c r="AT51" s="66">
        <f t="shared" si="158"/>
        <v>0</v>
      </c>
      <c r="AU51" s="66">
        <f t="shared" si="158"/>
        <v>0</v>
      </c>
      <c r="AV51" s="66">
        <f t="shared" si="158"/>
        <v>0</v>
      </c>
      <c r="AW51" s="66">
        <f t="shared" si="158"/>
        <v>0</v>
      </c>
      <c r="AX51" s="66">
        <f t="shared" si="158"/>
        <v>0</v>
      </c>
      <c r="AY51" s="66">
        <f t="shared" si="158"/>
        <v>0</v>
      </c>
      <c r="AZ51" s="66">
        <f t="shared" si="158"/>
        <v>0</v>
      </c>
      <c r="BA51" s="66">
        <f t="shared" si="158"/>
        <v>0</v>
      </c>
      <c r="BB51" s="66">
        <f t="shared" si="158"/>
        <v>0</v>
      </c>
      <c r="BC51" s="66">
        <f t="shared" si="158"/>
        <v>0</v>
      </c>
      <c r="BD51" s="66">
        <f t="shared" si="158"/>
        <v>0</v>
      </c>
      <c r="BE51" s="75">
        <f>SUM(AS51:BD51)</f>
        <v>0</v>
      </c>
      <c r="BF51" s="66">
        <f t="shared" si="159"/>
        <v>0</v>
      </c>
      <c r="BG51" s="66">
        <f t="shared" si="159"/>
        <v>0</v>
      </c>
      <c r="BH51" s="66">
        <f t="shared" si="159"/>
        <v>0</v>
      </c>
      <c r="BI51" s="66">
        <f t="shared" si="159"/>
        <v>0</v>
      </c>
      <c r="BJ51" s="66">
        <f t="shared" si="159"/>
        <v>0</v>
      </c>
      <c r="BK51" s="66">
        <f t="shared" si="159"/>
        <v>0</v>
      </c>
      <c r="BL51" s="66">
        <f t="shared" si="159"/>
        <v>0</v>
      </c>
      <c r="BM51" s="66">
        <f t="shared" si="159"/>
        <v>0</v>
      </c>
      <c r="BN51" s="66">
        <f t="shared" si="159"/>
        <v>0</v>
      </c>
      <c r="BO51" s="66">
        <f t="shared" si="159"/>
        <v>0</v>
      </c>
      <c r="BP51" s="66">
        <f t="shared" si="159"/>
        <v>0</v>
      </c>
      <c r="BQ51" s="66">
        <f t="shared" si="159"/>
        <v>0</v>
      </c>
      <c r="BR51" s="75">
        <f>SUM(BF51:BQ51)</f>
        <v>0</v>
      </c>
      <c r="BS51" s="66">
        <f t="shared" si="160"/>
        <v>0</v>
      </c>
      <c r="BT51" s="66">
        <f t="shared" si="160"/>
        <v>0</v>
      </c>
      <c r="BU51" s="66">
        <f t="shared" si="160"/>
        <v>0</v>
      </c>
      <c r="BV51" s="66">
        <f t="shared" si="160"/>
        <v>0</v>
      </c>
      <c r="BW51" s="66">
        <f t="shared" si="160"/>
        <v>0</v>
      </c>
      <c r="BX51" s="66">
        <f t="shared" si="160"/>
        <v>0</v>
      </c>
      <c r="BY51" s="66">
        <f t="shared" si="160"/>
        <v>0</v>
      </c>
      <c r="BZ51" s="66">
        <f t="shared" si="160"/>
        <v>0</v>
      </c>
      <c r="CA51" s="66">
        <f t="shared" si="160"/>
        <v>0</v>
      </c>
      <c r="CB51" s="66">
        <f t="shared" si="160"/>
        <v>0</v>
      </c>
      <c r="CC51" s="66">
        <f t="shared" si="160"/>
        <v>0</v>
      </c>
      <c r="CD51" s="66">
        <f t="shared" si="160"/>
        <v>0</v>
      </c>
      <c r="CE51" s="75">
        <f>SUM(BS51:CD51)</f>
        <v>0</v>
      </c>
      <c r="CF51" s="66">
        <f t="shared" si="161"/>
        <v>0</v>
      </c>
      <c r="CG51" s="66">
        <f t="shared" si="161"/>
        <v>0</v>
      </c>
      <c r="CH51" s="66">
        <f t="shared" si="161"/>
        <v>0</v>
      </c>
      <c r="CI51" s="66">
        <f t="shared" si="161"/>
        <v>0</v>
      </c>
      <c r="CJ51" s="66">
        <f t="shared" si="161"/>
        <v>0</v>
      </c>
      <c r="CK51" s="66">
        <f t="shared" si="161"/>
        <v>0</v>
      </c>
      <c r="CL51" s="66">
        <f t="shared" si="161"/>
        <v>0</v>
      </c>
      <c r="CM51" s="66">
        <f t="shared" si="161"/>
        <v>0</v>
      </c>
      <c r="CN51" s="66">
        <f t="shared" si="161"/>
        <v>0</v>
      </c>
      <c r="CO51" s="66">
        <f t="shared" si="161"/>
        <v>0</v>
      </c>
      <c r="CP51" s="66">
        <f t="shared" si="161"/>
        <v>0</v>
      </c>
      <c r="CQ51" s="66">
        <f t="shared" si="161"/>
        <v>0</v>
      </c>
      <c r="CR51" s="75">
        <f>SUM(CF51:CQ51)</f>
        <v>0</v>
      </c>
      <c r="CS51" s="66">
        <f t="shared" si="162"/>
        <v>0</v>
      </c>
      <c r="CT51" s="66">
        <f t="shared" si="162"/>
        <v>0</v>
      </c>
      <c r="CU51" s="66">
        <f t="shared" si="162"/>
        <v>0</v>
      </c>
      <c r="CV51" s="66">
        <f t="shared" si="162"/>
        <v>0</v>
      </c>
      <c r="CW51" s="66">
        <f t="shared" si="162"/>
        <v>0</v>
      </c>
      <c r="CX51" s="66">
        <f t="shared" si="162"/>
        <v>0</v>
      </c>
      <c r="CY51" s="66">
        <f t="shared" si="162"/>
        <v>0</v>
      </c>
      <c r="CZ51" s="66">
        <f t="shared" si="162"/>
        <v>0</v>
      </c>
      <c r="DA51" s="66">
        <f t="shared" si="162"/>
        <v>0</v>
      </c>
      <c r="DB51" s="66">
        <f t="shared" si="162"/>
        <v>0</v>
      </c>
      <c r="DC51" s="66">
        <f t="shared" si="162"/>
        <v>0</v>
      </c>
      <c r="DD51" s="66">
        <f t="shared" si="162"/>
        <v>0</v>
      </c>
      <c r="DE51" s="75">
        <f>SUM(CS51:DD51)</f>
        <v>0</v>
      </c>
      <c r="DF51" s="66">
        <f t="shared" si="163"/>
        <v>0</v>
      </c>
      <c r="DG51" s="66">
        <f t="shared" si="163"/>
        <v>0</v>
      </c>
      <c r="DH51" s="66">
        <f t="shared" si="163"/>
        <v>0</v>
      </c>
      <c r="DI51" s="66">
        <f t="shared" si="163"/>
        <v>0</v>
      </c>
      <c r="DJ51" s="66">
        <f t="shared" si="163"/>
        <v>0</v>
      </c>
      <c r="DK51" s="66">
        <f t="shared" si="163"/>
        <v>0</v>
      </c>
      <c r="DL51" s="66">
        <f t="shared" si="163"/>
        <v>0</v>
      </c>
      <c r="DM51" s="66">
        <f t="shared" si="163"/>
        <v>0</v>
      </c>
      <c r="DN51" s="66">
        <f t="shared" si="163"/>
        <v>0</v>
      </c>
      <c r="DO51" s="66">
        <f t="shared" si="163"/>
        <v>0</v>
      </c>
      <c r="DP51" s="66">
        <f t="shared" si="163"/>
        <v>0</v>
      </c>
      <c r="DQ51" s="66">
        <f t="shared" si="163"/>
        <v>0</v>
      </c>
      <c r="DR51" s="75">
        <f>SUM(DF51:DQ51)</f>
        <v>0</v>
      </c>
      <c r="DS51" s="66">
        <f t="shared" si="164"/>
        <v>0</v>
      </c>
      <c r="DT51" s="66">
        <f t="shared" si="164"/>
        <v>0</v>
      </c>
      <c r="DU51" s="66">
        <f t="shared" si="164"/>
        <v>0</v>
      </c>
      <c r="DV51" s="66">
        <f t="shared" si="164"/>
        <v>0</v>
      </c>
      <c r="DW51" s="66">
        <f t="shared" si="164"/>
        <v>0</v>
      </c>
      <c r="DX51" s="66">
        <f t="shared" si="164"/>
        <v>0</v>
      </c>
      <c r="DY51" s="66">
        <f t="shared" si="164"/>
        <v>0</v>
      </c>
      <c r="DZ51" s="66">
        <f t="shared" si="164"/>
        <v>0</v>
      </c>
      <c r="EA51" s="66">
        <f t="shared" si="164"/>
        <v>0</v>
      </c>
      <c r="EB51" s="66">
        <f t="shared" si="164"/>
        <v>0</v>
      </c>
      <c r="EC51" s="66">
        <f t="shared" si="164"/>
        <v>0</v>
      </c>
      <c r="ED51" s="66">
        <f t="shared" si="164"/>
        <v>0</v>
      </c>
      <c r="EE51" s="75">
        <f>SUM(DS51:ED51)</f>
        <v>0</v>
      </c>
    </row>
    <row r="52" spans="1:135" x14ac:dyDescent="0.2">
      <c r="A52" s="82" t="s">
        <v>174</v>
      </c>
      <c r="B52" s="84">
        <f>'SPACELOG 12 EMPRUNT 2'!E9</f>
        <v>46722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75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75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75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75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75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75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75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76"/>
    </row>
    <row r="53" spans="1:135" x14ac:dyDescent="0.2">
      <c r="A53" s="19" t="s">
        <v>177</v>
      </c>
      <c r="B53" s="81">
        <f>B48</f>
        <v>0</v>
      </c>
      <c r="D53" s="25" t="s">
        <v>97</v>
      </c>
      <c r="E53" s="86">
        <f t="shared" ref="E53:AJ53" si="165">SUM(E49:E51)</f>
        <v>0</v>
      </c>
      <c r="F53" s="66">
        <f t="shared" si="165"/>
        <v>0</v>
      </c>
      <c r="G53" s="66">
        <f t="shared" si="165"/>
        <v>0</v>
      </c>
      <c r="H53" s="66">
        <f t="shared" si="165"/>
        <v>0</v>
      </c>
      <c r="I53" s="66">
        <f t="shared" si="165"/>
        <v>0</v>
      </c>
      <c r="J53" s="66">
        <f t="shared" si="165"/>
        <v>0</v>
      </c>
      <c r="K53" s="66">
        <f t="shared" si="165"/>
        <v>0</v>
      </c>
      <c r="L53" s="66">
        <f t="shared" si="165"/>
        <v>0</v>
      </c>
      <c r="M53" s="66">
        <f t="shared" si="165"/>
        <v>0</v>
      </c>
      <c r="N53" s="66">
        <f t="shared" si="165"/>
        <v>0</v>
      </c>
      <c r="O53" s="66">
        <f t="shared" si="165"/>
        <v>0</v>
      </c>
      <c r="P53" s="66">
        <f t="shared" si="165"/>
        <v>0</v>
      </c>
      <c r="Q53" s="66">
        <f t="shared" si="165"/>
        <v>0</v>
      </c>
      <c r="R53" s="75">
        <f t="shared" si="165"/>
        <v>0</v>
      </c>
      <c r="S53" s="66">
        <f t="shared" si="165"/>
        <v>0</v>
      </c>
      <c r="T53" s="66">
        <f t="shared" si="165"/>
        <v>0</v>
      </c>
      <c r="U53" s="66">
        <f t="shared" si="165"/>
        <v>0</v>
      </c>
      <c r="V53" s="66">
        <f t="shared" si="165"/>
        <v>0</v>
      </c>
      <c r="W53" s="66">
        <f t="shared" si="165"/>
        <v>0</v>
      </c>
      <c r="X53" s="66">
        <f t="shared" si="165"/>
        <v>0</v>
      </c>
      <c r="Y53" s="66">
        <f t="shared" si="165"/>
        <v>0</v>
      </c>
      <c r="Z53" s="66">
        <f t="shared" si="165"/>
        <v>0</v>
      </c>
      <c r="AA53" s="66">
        <f t="shared" si="165"/>
        <v>0</v>
      </c>
      <c r="AB53" s="66">
        <f t="shared" si="165"/>
        <v>0</v>
      </c>
      <c r="AC53" s="66">
        <f t="shared" si="165"/>
        <v>0</v>
      </c>
      <c r="AD53" s="66">
        <f t="shared" si="165"/>
        <v>0</v>
      </c>
      <c r="AE53" s="75">
        <f t="shared" si="165"/>
        <v>0</v>
      </c>
      <c r="AF53" s="66">
        <f t="shared" si="165"/>
        <v>0</v>
      </c>
      <c r="AG53" s="66">
        <f t="shared" si="165"/>
        <v>0</v>
      </c>
      <c r="AH53" s="66">
        <f t="shared" si="165"/>
        <v>0</v>
      </c>
      <c r="AI53" s="66">
        <f t="shared" si="165"/>
        <v>0</v>
      </c>
      <c r="AJ53" s="66">
        <f t="shared" si="165"/>
        <v>0</v>
      </c>
      <c r="AK53" s="66">
        <f t="shared" ref="AK53:BP53" si="166">SUM(AK49:AK51)</f>
        <v>0</v>
      </c>
      <c r="AL53" s="66">
        <f t="shared" si="166"/>
        <v>0</v>
      </c>
      <c r="AM53" s="66">
        <f t="shared" si="166"/>
        <v>0</v>
      </c>
      <c r="AN53" s="66">
        <f t="shared" si="166"/>
        <v>0</v>
      </c>
      <c r="AO53" s="66">
        <f t="shared" si="166"/>
        <v>0</v>
      </c>
      <c r="AP53" s="66">
        <f t="shared" si="166"/>
        <v>0</v>
      </c>
      <c r="AQ53" s="66">
        <f t="shared" si="166"/>
        <v>0</v>
      </c>
      <c r="AR53" s="75">
        <f t="shared" si="166"/>
        <v>0</v>
      </c>
      <c r="AS53" s="66">
        <f t="shared" si="166"/>
        <v>0</v>
      </c>
      <c r="AT53" s="66">
        <f t="shared" si="166"/>
        <v>0</v>
      </c>
      <c r="AU53" s="66">
        <f t="shared" si="166"/>
        <v>0</v>
      </c>
      <c r="AV53" s="66">
        <f t="shared" si="166"/>
        <v>0</v>
      </c>
      <c r="AW53" s="66">
        <f t="shared" si="166"/>
        <v>0</v>
      </c>
      <c r="AX53" s="66">
        <f t="shared" si="166"/>
        <v>0</v>
      </c>
      <c r="AY53" s="66">
        <f t="shared" si="166"/>
        <v>0</v>
      </c>
      <c r="AZ53" s="66">
        <f t="shared" si="166"/>
        <v>0</v>
      </c>
      <c r="BA53" s="66">
        <f t="shared" si="166"/>
        <v>0</v>
      </c>
      <c r="BB53" s="66">
        <f t="shared" si="166"/>
        <v>0</v>
      </c>
      <c r="BC53" s="66">
        <f t="shared" si="166"/>
        <v>0</v>
      </c>
      <c r="BD53" s="66">
        <f t="shared" si="166"/>
        <v>0</v>
      </c>
      <c r="BE53" s="75">
        <f t="shared" si="166"/>
        <v>0</v>
      </c>
      <c r="BF53" s="66">
        <f t="shared" si="166"/>
        <v>0</v>
      </c>
      <c r="BG53" s="66">
        <f t="shared" si="166"/>
        <v>0</v>
      </c>
      <c r="BH53" s="66">
        <f t="shared" si="166"/>
        <v>0</v>
      </c>
      <c r="BI53" s="66">
        <f t="shared" si="166"/>
        <v>0</v>
      </c>
      <c r="BJ53" s="66">
        <f t="shared" si="166"/>
        <v>0</v>
      </c>
      <c r="BK53" s="66">
        <f t="shared" si="166"/>
        <v>0</v>
      </c>
      <c r="BL53" s="66">
        <f t="shared" si="166"/>
        <v>0</v>
      </c>
      <c r="BM53" s="66">
        <f t="shared" si="166"/>
        <v>0</v>
      </c>
      <c r="BN53" s="66">
        <f t="shared" si="166"/>
        <v>0</v>
      </c>
      <c r="BO53" s="66">
        <f t="shared" si="166"/>
        <v>0</v>
      </c>
      <c r="BP53" s="66">
        <f t="shared" si="166"/>
        <v>0</v>
      </c>
      <c r="BQ53" s="66">
        <f t="shared" ref="BQ53:CV53" si="167">SUM(BQ49:BQ51)</f>
        <v>0</v>
      </c>
      <c r="BR53" s="75">
        <f t="shared" si="167"/>
        <v>0</v>
      </c>
      <c r="BS53" s="66">
        <f t="shared" si="167"/>
        <v>0</v>
      </c>
      <c r="BT53" s="66">
        <f t="shared" si="167"/>
        <v>0</v>
      </c>
      <c r="BU53" s="66">
        <f t="shared" si="167"/>
        <v>0</v>
      </c>
      <c r="BV53" s="66">
        <f t="shared" si="167"/>
        <v>0</v>
      </c>
      <c r="BW53" s="66">
        <f t="shared" si="167"/>
        <v>0</v>
      </c>
      <c r="BX53" s="66">
        <f t="shared" si="167"/>
        <v>0</v>
      </c>
      <c r="BY53" s="66">
        <f t="shared" si="167"/>
        <v>0</v>
      </c>
      <c r="BZ53" s="66">
        <f t="shared" si="167"/>
        <v>0</v>
      </c>
      <c r="CA53" s="66">
        <f t="shared" si="167"/>
        <v>0</v>
      </c>
      <c r="CB53" s="66">
        <f t="shared" si="167"/>
        <v>0</v>
      </c>
      <c r="CC53" s="66">
        <f t="shared" si="167"/>
        <v>0</v>
      </c>
      <c r="CD53" s="66">
        <f t="shared" si="167"/>
        <v>0</v>
      </c>
      <c r="CE53" s="75">
        <f t="shared" si="167"/>
        <v>0</v>
      </c>
      <c r="CF53" s="66">
        <f t="shared" si="167"/>
        <v>0</v>
      </c>
      <c r="CG53" s="66">
        <f t="shared" si="167"/>
        <v>0</v>
      </c>
      <c r="CH53" s="66">
        <f t="shared" si="167"/>
        <v>0</v>
      </c>
      <c r="CI53" s="66">
        <f t="shared" si="167"/>
        <v>0</v>
      </c>
      <c r="CJ53" s="66">
        <f t="shared" si="167"/>
        <v>0</v>
      </c>
      <c r="CK53" s="66">
        <f t="shared" si="167"/>
        <v>0</v>
      </c>
      <c r="CL53" s="66">
        <f t="shared" si="167"/>
        <v>0</v>
      </c>
      <c r="CM53" s="66">
        <f t="shared" si="167"/>
        <v>0</v>
      </c>
      <c r="CN53" s="66">
        <f t="shared" si="167"/>
        <v>0</v>
      </c>
      <c r="CO53" s="66">
        <f t="shared" si="167"/>
        <v>0</v>
      </c>
      <c r="CP53" s="66">
        <f t="shared" si="167"/>
        <v>0</v>
      </c>
      <c r="CQ53" s="66">
        <f t="shared" si="167"/>
        <v>0</v>
      </c>
      <c r="CR53" s="75">
        <f t="shared" si="167"/>
        <v>0</v>
      </c>
      <c r="CS53" s="66">
        <f t="shared" si="167"/>
        <v>0</v>
      </c>
      <c r="CT53" s="66">
        <f t="shared" si="167"/>
        <v>0</v>
      </c>
      <c r="CU53" s="66">
        <f t="shared" si="167"/>
        <v>0</v>
      </c>
      <c r="CV53" s="66">
        <f t="shared" si="167"/>
        <v>0</v>
      </c>
      <c r="CW53" s="66">
        <f t="shared" ref="CW53:EE53" si="168">SUM(CW49:CW51)</f>
        <v>0</v>
      </c>
      <c r="CX53" s="66">
        <f t="shared" si="168"/>
        <v>0</v>
      </c>
      <c r="CY53" s="66">
        <f t="shared" si="168"/>
        <v>0</v>
      </c>
      <c r="CZ53" s="66">
        <f t="shared" si="168"/>
        <v>0</v>
      </c>
      <c r="DA53" s="66">
        <f t="shared" si="168"/>
        <v>0</v>
      </c>
      <c r="DB53" s="66">
        <f t="shared" si="168"/>
        <v>0</v>
      </c>
      <c r="DC53" s="66">
        <f t="shared" si="168"/>
        <v>0</v>
      </c>
      <c r="DD53" s="66">
        <f t="shared" si="168"/>
        <v>0</v>
      </c>
      <c r="DE53" s="75">
        <f t="shared" si="168"/>
        <v>0</v>
      </c>
      <c r="DF53" s="66">
        <f t="shared" si="168"/>
        <v>0</v>
      </c>
      <c r="DG53" s="66">
        <f t="shared" si="168"/>
        <v>0</v>
      </c>
      <c r="DH53" s="66">
        <f t="shared" si="168"/>
        <v>0</v>
      </c>
      <c r="DI53" s="66">
        <f t="shared" si="168"/>
        <v>0</v>
      </c>
      <c r="DJ53" s="66">
        <f t="shared" si="168"/>
        <v>0</v>
      </c>
      <c r="DK53" s="66">
        <f t="shared" si="168"/>
        <v>0</v>
      </c>
      <c r="DL53" s="66">
        <f t="shared" si="168"/>
        <v>0</v>
      </c>
      <c r="DM53" s="66">
        <f t="shared" si="168"/>
        <v>0</v>
      </c>
      <c r="DN53" s="66">
        <f t="shared" si="168"/>
        <v>0</v>
      </c>
      <c r="DO53" s="66">
        <f t="shared" si="168"/>
        <v>0</v>
      </c>
      <c r="DP53" s="66">
        <f t="shared" si="168"/>
        <v>0</v>
      </c>
      <c r="DQ53" s="66">
        <f t="shared" si="168"/>
        <v>0</v>
      </c>
      <c r="DR53" s="75">
        <f t="shared" si="168"/>
        <v>0</v>
      </c>
      <c r="DS53" s="66">
        <f t="shared" si="168"/>
        <v>0</v>
      </c>
      <c r="DT53" s="66">
        <f t="shared" si="168"/>
        <v>0</v>
      </c>
      <c r="DU53" s="66">
        <f t="shared" si="168"/>
        <v>0</v>
      </c>
      <c r="DV53" s="66">
        <f t="shared" si="168"/>
        <v>0</v>
      </c>
      <c r="DW53" s="66">
        <f t="shared" si="168"/>
        <v>0</v>
      </c>
      <c r="DX53" s="66">
        <f t="shared" si="168"/>
        <v>0</v>
      </c>
      <c r="DY53" s="66">
        <f t="shared" si="168"/>
        <v>0</v>
      </c>
      <c r="DZ53" s="66">
        <f t="shared" si="168"/>
        <v>0</v>
      </c>
      <c r="EA53" s="66">
        <f t="shared" si="168"/>
        <v>0</v>
      </c>
      <c r="EB53" s="66">
        <f t="shared" si="168"/>
        <v>0</v>
      </c>
      <c r="EC53" s="66">
        <f t="shared" si="168"/>
        <v>0</v>
      </c>
      <c r="ED53" s="66">
        <f t="shared" si="168"/>
        <v>0</v>
      </c>
      <c r="EE53" s="76">
        <f t="shared" si="168"/>
        <v>0</v>
      </c>
    </row>
    <row r="54" spans="1:135" x14ac:dyDescent="0.2">
      <c r="A54" s="3" t="s">
        <v>178</v>
      </c>
      <c r="B54" s="66">
        <f>IFERROR(B47/B53,0)</f>
        <v>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7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75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75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75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75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75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75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75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76"/>
    </row>
    <row r="55" spans="1:135" x14ac:dyDescent="0.2">
      <c r="A55" s="363" t="s">
        <v>296</v>
      </c>
      <c r="D55" s="22" t="s">
        <v>98</v>
      </c>
      <c r="E55" s="79"/>
      <c r="F55" s="66">
        <f t="shared" ref="F55:Q55" si="169">F36-F41-F46-F53</f>
        <v>0</v>
      </c>
      <c r="G55" s="66">
        <f t="shared" si="169"/>
        <v>0</v>
      </c>
      <c r="H55" s="66">
        <f t="shared" si="169"/>
        <v>0</v>
      </c>
      <c r="I55" s="66">
        <f t="shared" si="169"/>
        <v>0</v>
      </c>
      <c r="J55" s="66">
        <f t="shared" si="169"/>
        <v>0</v>
      </c>
      <c r="K55" s="66">
        <f t="shared" si="169"/>
        <v>0</v>
      </c>
      <c r="L55" s="66">
        <f t="shared" si="169"/>
        <v>0</v>
      </c>
      <c r="M55" s="66">
        <f t="shared" si="169"/>
        <v>0</v>
      </c>
      <c r="N55" s="66">
        <f t="shared" si="169"/>
        <v>0</v>
      </c>
      <c r="O55" s="66">
        <f t="shared" si="169"/>
        <v>0</v>
      </c>
      <c r="P55" s="66">
        <f t="shared" si="169"/>
        <v>0</v>
      </c>
      <c r="Q55" s="66">
        <f t="shared" si="169"/>
        <v>0</v>
      </c>
      <c r="R55" s="75">
        <f>SUM(F55:Q55)</f>
        <v>0</v>
      </c>
      <c r="S55" s="66">
        <f t="shared" ref="S55:AD55" si="170">S36-S41-S46-S53</f>
        <v>0</v>
      </c>
      <c r="T55" s="66">
        <f t="shared" si="170"/>
        <v>0</v>
      </c>
      <c r="U55" s="66">
        <f t="shared" si="170"/>
        <v>0</v>
      </c>
      <c r="V55" s="66">
        <f t="shared" si="170"/>
        <v>0</v>
      </c>
      <c r="W55" s="66">
        <f t="shared" si="170"/>
        <v>0</v>
      </c>
      <c r="X55" s="66">
        <f t="shared" si="170"/>
        <v>0</v>
      </c>
      <c r="Y55" s="66">
        <f t="shared" si="170"/>
        <v>0</v>
      </c>
      <c r="Z55" s="66">
        <f t="shared" si="170"/>
        <v>0</v>
      </c>
      <c r="AA55" s="66">
        <f t="shared" si="170"/>
        <v>0</v>
      </c>
      <c r="AB55" s="66">
        <f t="shared" si="170"/>
        <v>0</v>
      </c>
      <c r="AC55" s="66">
        <f t="shared" si="170"/>
        <v>0</v>
      </c>
      <c r="AD55" s="66">
        <f t="shared" si="170"/>
        <v>0</v>
      </c>
      <c r="AE55" s="75">
        <f>SUM(S55:AD55)</f>
        <v>0</v>
      </c>
      <c r="AF55" s="66">
        <f t="shared" ref="AF55:AQ55" si="171">AF36-AF41-AF46-AF53</f>
        <v>0</v>
      </c>
      <c r="AG55" s="66">
        <f t="shared" si="171"/>
        <v>0</v>
      </c>
      <c r="AH55" s="66">
        <f t="shared" si="171"/>
        <v>0</v>
      </c>
      <c r="AI55" s="66">
        <f t="shared" si="171"/>
        <v>0</v>
      </c>
      <c r="AJ55" s="66">
        <f t="shared" si="171"/>
        <v>0</v>
      </c>
      <c r="AK55" s="66">
        <f t="shared" si="171"/>
        <v>0</v>
      </c>
      <c r="AL55" s="66">
        <f t="shared" si="171"/>
        <v>0</v>
      </c>
      <c r="AM55" s="66">
        <f t="shared" si="171"/>
        <v>0</v>
      </c>
      <c r="AN55" s="66">
        <f t="shared" si="171"/>
        <v>0</v>
      </c>
      <c r="AO55" s="66">
        <f t="shared" si="171"/>
        <v>0</v>
      </c>
      <c r="AP55" s="66">
        <f t="shared" si="171"/>
        <v>0</v>
      </c>
      <c r="AQ55" s="66">
        <f t="shared" si="171"/>
        <v>0</v>
      </c>
      <c r="AR55" s="75">
        <f>SUM(AF55:AQ55)</f>
        <v>0</v>
      </c>
      <c r="AS55" s="66">
        <f t="shared" ref="AS55:BD55" si="172">AS36-AS41-AS46-AS53</f>
        <v>0</v>
      </c>
      <c r="AT55" s="66">
        <f t="shared" si="172"/>
        <v>0</v>
      </c>
      <c r="AU55" s="66">
        <f t="shared" si="172"/>
        <v>0</v>
      </c>
      <c r="AV55" s="66">
        <f t="shared" si="172"/>
        <v>0</v>
      </c>
      <c r="AW55" s="66">
        <f t="shared" si="172"/>
        <v>0</v>
      </c>
      <c r="AX55" s="66">
        <f t="shared" si="172"/>
        <v>0</v>
      </c>
      <c r="AY55" s="66">
        <f t="shared" si="172"/>
        <v>0</v>
      </c>
      <c r="AZ55" s="66">
        <f t="shared" si="172"/>
        <v>0</v>
      </c>
      <c r="BA55" s="66">
        <f t="shared" si="172"/>
        <v>0</v>
      </c>
      <c r="BB55" s="66">
        <f t="shared" si="172"/>
        <v>0</v>
      </c>
      <c r="BC55" s="66">
        <f t="shared" si="172"/>
        <v>0</v>
      </c>
      <c r="BD55" s="66">
        <f t="shared" si="172"/>
        <v>0</v>
      </c>
      <c r="BE55" s="75">
        <f>SUM(AS55:BD55)</f>
        <v>0</v>
      </c>
      <c r="BF55" s="66">
        <f t="shared" ref="BF55:BQ55" si="173">BF36-BF41-BF46-BF53</f>
        <v>0</v>
      </c>
      <c r="BG55" s="66">
        <f t="shared" si="173"/>
        <v>0</v>
      </c>
      <c r="BH55" s="66">
        <f t="shared" si="173"/>
        <v>0</v>
      </c>
      <c r="BI55" s="66">
        <f t="shared" si="173"/>
        <v>0</v>
      </c>
      <c r="BJ55" s="66">
        <f t="shared" si="173"/>
        <v>0</v>
      </c>
      <c r="BK55" s="66">
        <f t="shared" si="173"/>
        <v>0</v>
      </c>
      <c r="BL55" s="66">
        <f t="shared" si="173"/>
        <v>0</v>
      </c>
      <c r="BM55" s="66">
        <f t="shared" si="173"/>
        <v>0</v>
      </c>
      <c r="BN55" s="66">
        <f t="shared" si="173"/>
        <v>0</v>
      </c>
      <c r="BO55" s="66">
        <f t="shared" si="173"/>
        <v>0</v>
      </c>
      <c r="BP55" s="66">
        <f t="shared" si="173"/>
        <v>0</v>
      </c>
      <c r="BQ55" s="66">
        <f t="shared" si="173"/>
        <v>0</v>
      </c>
      <c r="BR55" s="75">
        <f>SUM(BF55:BQ55)</f>
        <v>0</v>
      </c>
      <c r="BS55" s="66">
        <f t="shared" ref="BS55:CD55" si="174">BS36-BS41-BS46-BS53</f>
        <v>0</v>
      </c>
      <c r="BT55" s="66">
        <f t="shared" si="174"/>
        <v>0</v>
      </c>
      <c r="BU55" s="66">
        <f t="shared" si="174"/>
        <v>0</v>
      </c>
      <c r="BV55" s="66">
        <f t="shared" si="174"/>
        <v>0</v>
      </c>
      <c r="BW55" s="66">
        <f t="shared" si="174"/>
        <v>0</v>
      </c>
      <c r="BX55" s="66">
        <f t="shared" si="174"/>
        <v>0</v>
      </c>
      <c r="BY55" s="66">
        <f t="shared" si="174"/>
        <v>0</v>
      </c>
      <c r="BZ55" s="66">
        <f t="shared" si="174"/>
        <v>0</v>
      </c>
      <c r="CA55" s="66">
        <f t="shared" si="174"/>
        <v>0</v>
      </c>
      <c r="CB55" s="66">
        <f t="shared" si="174"/>
        <v>0</v>
      </c>
      <c r="CC55" s="66">
        <f t="shared" si="174"/>
        <v>0</v>
      </c>
      <c r="CD55" s="66">
        <f t="shared" si="174"/>
        <v>0</v>
      </c>
      <c r="CE55" s="75">
        <f>SUM(BS55:CD55)</f>
        <v>0</v>
      </c>
      <c r="CF55" s="66">
        <f t="shared" ref="CF55:CQ55" si="175">CF36-CF41-CF46-CF53</f>
        <v>0</v>
      </c>
      <c r="CG55" s="66">
        <f t="shared" si="175"/>
        <v>0</v>
      </c>
      <c r="CH55" s="66">
        <f t="shared" si="175"/>
        <v>0</v>
      </c>
      <c r="CI55" s="66">
        <f t="shared" si="175"/>
        <v>0</v>
      </c>
      <c r="CJ55" s="66">
        <f t="shared" si="175"/>
        <v>0</v>
      </c>
      <c r="CK55" s="66">
        <f t="shared" si="175"/>
        <v>0</v>
      </c>
      <c r="CL55" s="66">
        <f t="shared" si="175"/>
        <v>0</v>
      </c>
      <c r="CM55" s="66">
        <f t="shared" si="175"/>
        <v>0</v>
      </c>
      <c r="CN55" s="66">
        <f t="shared" si="175"/>
        <v>0</v>
      </c>
      <c r="CO55" s="66">
        <f t="shared" si="175"/>
        <v>0</v>
      </c>
      <c r="CP55" s="66">
        <f t="shared" si="175"/>
        <v>0</v>
      </c>
      <c r="CQ55" s="66">
        <f t="shared" si="175"/>
        <v>0</v>
      </c>
      <c r="CR55" s="75">
        <f>SUM(CF55:CQ55)</f>
        <v>0</v>
      </c>
      <c r="CS55" s="66">
        <f t="shared" ref="CS55:DD55" si="176">CS36-CS41-CS46-CS53</f>
        <v>0</v>
      </c>
      <c r="CT55" s="66">
        <f t="shared" si="176"/>
        <v>0</v>
      </c>
      <c r="CU55" s="66">
        <f t="shared" si="176"/>
        <v>0</v>
      </c>
      <c r="CV55" s="66">
        <f t="shared" si="176"/>
        <v>0</v>
      </c>
      <c r="CW55" s="66">
        <f t="shared" si="176"/>
        <v>0</v>
      </c>
      <c r="CX55" s="66">
        <f t="shared" si="176"/>
        <v>0</v>
      </c>
      <c r="CY55" s="66">
        <f t="shared" si="176"/>
        <v>0</v>
      </c>
      <c r="CZ55" s="66">
        <f t="shared" si="176"/>
        <v>0</v>
      </c>
      <c r="DA55" s="66">
        <f t="shared" si="176"/>
        <v>0</v>
      </c>
      <c r="DB55" s="66">
        <f t="shared" si="176"/>
        <v>0</v>
      </c>
      <c r="DC55" s="66">
        <f t="shared" si="176"/>
        <v>0</v>
      </c>
      <c r="DD55" s="66">
        <f t="shared" si="176"/>
        <v>0</v>
      </c>
      <c r="DE55" s="75">
        <f>SUM(CS55:DD55)</f>
        <v>0</v>
      </c>
      <c r="DF55" s="66">
        <f t="shared" ref="DF55:DQ55" si="177">DF36-DF41-DF46-DF53</f>
        <v>0</v>
      </c>
      <c r="DG55" s="66">
        <f t="shared" si="177"/>
        <v>0</v>
      </c>
      <c r="DH55" s="66">
        <f t="shared" si="177"/>
        <v>0</v>
      </c>
      <c r="DI55" s="66">
        <f t="shared" si="177"/>
        <v>0</v>
      </c>
      <c r="DJ55" s="66">
        <f t="shared" si="177"/>
        <v>0</v>
      </c>
      <c r="DK55" s="66">
        <f t="shared" si="177"/>
        <v>0</v>
      </c>
      <c r="DL55" s="66">
        <f t="shared" si="177"/>
        <v>0</v>
      </c>
      <c r="DM55" s="66">
        <f t="shared" si="177"/>
        <v>0</v>
      </c>
      <c r="DN55" s="66">
        <f t="shared" si="177"/>
        <v>0</v>
      </c>
      <c r="DO55" s="66">
        <f t="shared" si="177"/>
        <v>0</v>
      </c>
      <c r="DP55" s="66">
        <f t="shared" si="177"/>
        <v>0</v>
      </c>
      <c r="DQ55" s="66">
        <f t="shared" si="177"/>
        <v>0</v>
      </c>
      <c r="DR55" s="75">
        <f>SUM(DF55:DQ55)</f>
        <v>0</v>
      </c>
      <c r="DS55" s="66">
        <f t="shared" ref="DS55:ED55" si="178">DS36-DS41-DS46-DS53</f>
        <v>0</v>
      </c>
      <c r="DT55" s="66">
        <f t="shared" si="178"/>
        <v>0</v>
      </c>
      <c r="DU55" s="66">
        <f t="shared" si="178"/>
        <v>0</v>
      </c>
      <c r="DV55" s="66">
        <f t="shared" si="178"/>
        <v>0</v>
      </c>
      <c r="DW55" s="66">
        <f t="shared" si="178"/>
        <v>0</v>
      </c>
      <c r="DX55" s="66">
        <f t="shared" si="178"/>
        <v>0</v>
      </c>
      <c r="DY55" s="66">
        <f t="shared" si="178"/>
        <v>0</v>
      </c>
      <c r="DZ55" s="66">
        <f t="shared" si="178"/>
        <v>0</v>
      </c>
      <c r="EA55" s="66">
        <f t="shared" si="178"/>
        <v>0</v>
      </c>
      <c r="EB55" s="66">
        <f t="shared" si="178"/>
        <v>0</v>
      </c>
      <c r="EC55" s="66">
        <f t="shared" si="178"/>
        <v>0</v>
      </c>
      <c r="ED55" s="66">
        <f t="shared" si="178"/>
        <v>0</v>
      </c>
      <c r="EE55" s="76">
        <f>SUM(DS55:ED55)</f>
        <v>0</v>
      </c>
    </row>
    <row r="56" spans="1:135" x14ac:dyDescent="0.2">
      <c r="A56" s="19" t="s">
        <v>168</v>
      </c>
      <c r="B56" s="218">
        <f>'SPACELOG 12 EMPRUNT 3'!E5</f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75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75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75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7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75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75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75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75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76"/>
    </row>
    <row r="57" spans="1:135" x14ac:dyDescent="0.2">
      <c r="A57" s="19" t="s">
        <v>169</v>
      </c>
      <c r="B57" s="81">
        <f>'SPACELOG 12 EMPRUNT 3'!E7</f>
        <v>0</v>
      </c>
      <c r="D57" s="2" t="s">
        <v>99</v>
      </c>
      <c r="F57" s="66">
        <f>IFERROR(INDEX('SPACELOG 12 EMPRUNT 1'!$I$14:$I$2000,MATCH('SPACELOG 12 BP'!F$2,'SPACELOG 12 EMPRUNT 1'!$Z$14:$Z$2000,0)),0)</f>
        <v>0</v>
      </c>
      <c r="G57" s="66">
        <f>IFERROR(INDEX('SPACELOG 12 EMPRUNT 1'!$I$14:$I$2000,MATCH('SPACELOG 12 BP'!G$2,'SPACELOG 12 EMPRUNT 1'!$Z$14:$Z$2000,0)),0)</f>
        <v>0</v>
      </c>
      <c r="H57" s="66">
        <f>IFERROR(INDEX('SPACELOG 12 EMPRUNT 1'!$I$14:$I$2000,MATCH('SPACELOG 12 BP'!H$2,'SPACELOG 12 EMPRUNT 1'!$Z$14:$Z$2000,0)),0)</f>
        <v>0</v>
      </c>
      <c r="I57" s="66">
        <f>IFERROR(INDEX('SPACELOG 12 EMPRUNT 1'!$I$14:$I$2000,MATCH('SPACELOG 12 BP'!I$2,'SPACELOG 12 EMPRUNT 1'!$Z$14:$Z$2000,0)),0)</f>
        <v>0</v>
      </c>
      <c r="J57" s="66">
        <f>IFERROR(INDEX('SPACELOG 12 EMPRUNT 1'!$I$14:$I$2000,MATCH('SPACELOG 12 BP'!J$2,'SPACELOG 12 EMPRUNT 1'!$Z$14:$Z$2000,0)),0)</f>
        <v>0</v>
      </c>
      <c r="K57" s="66">
        <f>IFERROR(INDEX('SPACELOG 12 EMPRUNT 1'!$I$14:$I$2000,MATCH('SPACELOG 12 BP'!K$2,'SPACELOG 12 EMPRUNT 1'!$Z$14:$Z$2000,0)),0)</f>
        <v>0</v>
      </c>
      <c r="L57" s="66">
        <f>IFERROR(INDEX('SPACELOG 12 EMPRUNT 1'!$I$14:$I$2000,MATCH('SPACELOG 12 BP'!L$2,'SPACELOG 12 EMPRUNT 1'!$Z$14:$Z$2000,0)),0)</f>
        <v>0</v>
      </c>
      <c r="M57" s="66">
        <f>IFERROR(INDEX('SPACELOG 12 EMPRUNT 1'!$I$14:$I$2000,MATCH('SPACELOG 12 BP'!M$2,'SPACELOG 12 EMPRUNT 1'!$Z$14:$Z$2000,0)),0)</f>
        <v>0</v>
      </c>
      <c r="N57" s="66">
        <f>IFERROR(INDEX('SPACELOG 12 EMPRUNT 1'!$I$14:$I$2000,MATCH('SPACELOG 12 BP'!N$2,'SPACELOG 12 EMPRUNT 1'!$Z$14:$Z$2000,0)),0)</f>
        <v>0</v>
      </c>
      <c r="O57" s="66">
        <f>IFERROR(INDEX('SPACELOG 12 EMPRUNT 1'!$I$14:$I$2000,MATCH('SPACELOG 12 BP'!O$2,'SPACELOG 12 EMPRUNT 1'!$Z$14:$Z$2000,0)),0)</f>
        <v>0</v>
      </c>
      <c r="P57" s="66">
        <f>IFERROR(INDEX('SPACELOG 12 EMPRUNT 1'!$I$14:$I$2000,MATCH('SPACELOG 12 BP'!P$2,'SPACELOG 12 EMPRUNT 1'!$Z$14:$Z$2000,0)),0)</f>
        <v>0</v>
      </c>
      <c r="Q57" s="66">
        <f>IFERROR(INDEX('SPACELOG 12 EMPRUNT 1'!$I$14:$I$2000,MATCH('SPACELOG 12 BP'!Q$2,'SPACELOG 12 EMPRUNT 1'!$Z$14:$Z$2000,0)),0)</f>
        <v>0</v>
      </c>
      <c r="R57" s="75">
        <f>SUM(F57:Q57)</f>
        <v>0</v>
      </c>
      <c r="S57" s="66">
        <f>IFERROR(INDEX('SPACELOG 12 EMPRUNT 1'!$I$14:$I$2000,MATCH('SPACELOG 12 BP'!S$2,'SPACELOG 12 EMPRUNT 1'!$Z$14:$Z$2000,0)),0)</f>
        <v>0</v>
      </c>
      <c r="T57" s="66">
        <f>IFERROR(INDEX('SPACELOG 12 EMPRUNT 1'!$I$14:$I$2000,MATCH('SPACELOG 12 BP'!T$2,'SPACELOG 12 EMPRUNT 1'!$Z$14:$Z$2000,0)),0)</f>
        <v>0</v>
      </c>
      <c r="U57" s="66">
        <f>IFERROR(INDEX('SPACELOG 12 EMPRUNT 1'!$I$14:$I$2000,MATCH('SPACELOG 12 BP'!U$2,'SPACELOG 12 EMPRUNT 1'!$Z$14:$Z$2000,0)),0)</f>
        <v>0</v>
      </c>
      <c r="V57" s="66">
        <f>IFERROR(INDEX('SPACELOG 12 EMPRUNT 1'!$I$14:$I$2000,MATCH('SPACELOG 12 BP'!V$2,'SPACELOG 12 EMPRUNT 1'!$Z$14:$Z$2000,0)),0)</f>
        <v>0</v>
      </c>
      <c r="W57" s="66">
        <f>IFERROR(INDEX('SPACELOG 12 EMPRUNT 1'!$I$14:$I$2000,MATCH('SPACELOG 12 BP'!W$2,'SPACELOG 12 EMPRUNT 1'!$Z$14:$Z$2000,0)),0)</f>
        <v>0</v>
      </c>
      <c r="X57" s="66">
        <f>IFERROR(INDEX('SPACELOG 12 EMPRUNT 1'!$I$14:$I$2000,MATCH('SPACELOG 12 BP'!X$2,'SPACELOG 12 EMPRUNT 1'!$Z$14:$Z$2000,0)),0)</f>
        <v>0</v>
      </c>
      <c r="Y57" s="66">
        <f>IFERROR(INDEX('SPACELOG 12 EMPRUNT 1'!$I$14:$I$2000,MATCH('SPACELOG 12 BP'!Y$2,'SPACELOG 12 EMPRUNT 1'!$Z$14:$Z$2000,0)),0)</f>
        <v>0</v>
      </c>
      <c r="Z57" s="66">
        <f>IFERROR(INDEX('SPACELOG 12 EMPRUNT 1'!$I$14:$I$2000,MATCH('SPACELOG 12 BP'!Z$2,'SPACELOG 12 EMPRUNT 1'!$Z$14:$Z$2000,0)),0)</f>
        <v>0</v>
      </c>
      <c r="AA57" s="66">
        <f>IFERROR(INDEX('SPACELOG 12 EMPRUNT 1'!$I$14:$I$2000,MATCH('SPACELOG 12 BP'!AA$2,'SPACELOG 12 EMPRUNT 1'!$Z$14:$Z$2000,0)),0)</f>
        <v>0</v>
      </c>
      <c r="AB57" s="66">
        <f>IFERROR(INDEX('SPACELOG 12 EMPRUNT 1'!$I$14:$I$2000,MATCH('SPACELOG 12 BP'!AB$2,'SPACELOG 12 EMPRUNT 1'!$Z$14:$Z$2000,0)),0)</f>
        <v>0</v>
      </c>
      <c r="AC57" s="66">
        <f>IFERROR(INDEX('SPACELOG 12 EMPRUNT 1'!$I$14:$I$2000,MATCH('SPACELOG 12 BP'!AC$2,'SPACELOG 12 EMPRUNT 1'!$Z$14:$Z$2000,0)),0)</f>
        <v>0</v>
      </c>
      <c r="AD57" s="66">
        <f>IFERROR(INDEX('SPACELOG 12 EMPRUNT 1'!$I$14:$I$2000,MATCH('SPACELOG 12 BP'!AD$2,'SPACELOG 12 EMPRUNT 1'!$Z$14:$Z$2000,0)),0)</f>
        <v>0</v>
      </c>
      <c r="AE57" s="75">
        <f>SUM(S57:AD57)</f>
        <v>0</v>
      </c>
      <c r="AF57" s="66">
        <f>IFERROR(INDEX('SPACELOG 12 EMPRUNT 1'!$I$14:$I$2000,MATCH('SPACELOG 12 BP'!AF$2,'SPACELOG 12 EMPRUNT 1'!$Z$14:$Z$2000,0)),0)</f>
        <v>0</v>
      </c>
      <c r="AG57" s="66">
        <f>IFERROR(INDEX('SPACELOG 12 EMPRUNT 1'!$I$14:$I$2000,MATCH('SPACELOG 12 BP'!AG$2,'SPACELOG 12 EMPRUNT 1'!$Z$14:$Z$2000,0)),0)</f>
        <v>0</v>
      </c>
      <c r="AH57" s="66">
        <f>IFERROR(INDEX('SPACELOG 12 EMPRUNT 1'!$I$14:$I$2000,MATCH('SPACELOG 12 BP'!AH$2,'SPACELOG 12 EMPRUNT 1'!$Z$14:$Z$2000,0)),0)</f>
        <v>0</v>
      </c>
      <c r="AI57" s="66">
        <f>IFERROR(INDEX('SPACELOG 12 EMPRUNT 1'!$I$14:$I$2000,MATCH('SPACELOG 12 BP'!AI$2,'SPACELOG 12 EMPRUNT 1'!$Z$14:$Z$2000,0)),0)</f>
        <v>0</v>
      </c>
      <c r="AJ57" s="66">
        <f>IFERROR(INDEX('SPACELOG 12 EMPRUNT 1'!$I$14:$I$2000,MATCH('SPACELOG 12 BP'!AJ$2,'SPACELOG 12 EMPRUNT 1'!$Z$14:$Z$2000,0)),0)</f>
        <v>0</v>
      </c>
      <c r="AK57" s="66">
        <f>IFERROR(INDEX('SPACELOG 12 EMPRUNT 1'!$I$14:$I$2000,MATCH('SPACELOG 12 BP'!AK$2,'SPACELOG 12 EMPRUNT 1'!$Z$14:$Z$2000,0)),0)</f>
        <v>0</v>
      </c>
      <c r="AL57" s="66">
        <f>IFERROR(INDEX('SPACELOG 12 EMPRUNT 1'!$I$14:$I$2000,MATCH('SPACELOG 12 BP'!AL$2,'SPACELOG 12 EMPRUNT 1'!$Z$14:$Z$2000,0)),0)</f>
        <v>0</v>
      </c>
      <c r="AM57" s="66">
        <f>IFERROR(INDEX('SPACELOG 12 EMPRUNT 1'!$I$14:$I$2000,MATCH('SPACELOG 12 BP'!AM$2,'SPACELOG 12 EMPRUNT 1'!$Z$14:$Z$2000,0)),0)</f>
        <v>0</v>
      </c>
      <c r="AN57" s="66">
        <f>IFERROR(INDEX('SPACELOG 12 EMPRUNT 1'!$I$14:$I$2000,MATCH('SPACELOG 12 BP'!AN$2,'SPACELOG 12 EMPRUNT 1'!$Z$14:$Z$2000,0)),0)</f>
        <v>0</v>
      </c>
      <c r="AO57" s="66">
        <f>IFERROR(INDEX('SPACELOG 12 EMPRUNT 1'!$I$14:$I$2000,MATCH('SPACELOG 12 BP'!AO$2,'SPACELOG 12 EMPRUNT 1'!$Z$14:$Z$2000,0)),0)</f>
        <v>0</v>
      </c>
      <c r="AP57" s="66">
        <f>IFERROR(INDEX('SPACELOG 12 EMPRUNT 1'!$I$14:$I$2000,MATCH('SPACELOG 12 BP'!AP$2,'SPACELOG 12 EMPRUNT 1'!$Z$14:$Z$2000,0)),0)</f>
        <v>0</v>
      </c>
      <c r="AQ57" s="66">
        <f>IFERROR(INDEX('SPACELOG 12 EMPRUNT 1'!$I$14:$I$2000,MATCH('SPACELOG 12 BP'!AQ$2,'SPACELOG 12 EMPRUNT 1'!$Z$14:$Z$2000,0)),0)</f>
        <v>0</v>
      </c>
      <c r="AR57" s="75">
        <f>SUM(AF57:AQ57)</f>
        <v>0</v>
      </c>
      <c r="AS57" s="66">
        <f>IFERROR(INDEX('SPACELOG 12 EMPRUNT 1'!$I$14:$I$2000,MATCH('SPACELOG 12 BP'!AS$2,'SPACELOG 12 EMPRUNT 1'!$Z$14:$Z$2000,0)),0)</f>
        <v>0</v>
      </c>
      <c r="AT57" s="66">
        <f>IFERROR(INDEX('SPACELOG 12 EMPRUNT 1'!$I$14:$I$2000,MATCH('SPACELOG 12 BP'!AT$2,'SPACELOG 12 EMPRUNT 1'!$Z$14:$Z$2000,0)),0)</f>
        <v>0</v>
      </c>
      <c r="AU57" s="66">
        <f>IFERROR(INDEX('SPACELOG 12 EMPRUNT 1'!$I$14:$I$2000,MATCH('SPACELOG 12 BP'!AU$2,'SPACELOG 12 EMPRUNT 1'!$Z$14:$Z$2000,0)),0)</f>
        <v>0</v>
      </c>
      <c r="AV57" s="66">
        <f>IFERROR(INDEX('SPACELOG 12 EMPRUNT 1'!$I$14:$I$2000,MATCH('SPACELOG 12 BP'!AV$2,'SPACELOG 12 EMPRUNT 1'!$Z$14:$Z$2000,0)),0)</f>
        <v>0</v>
      </c>
      <c r="AW57" s="66">
        <f>IFERROR(INDEX('SPACELOG 12 EMPRUNT 1'!$I$14:$I$2000,MATCH('SPACELOG 12 BP'!AW$2,'SPACELOG 12 EMPRUNT 1'!$Z$14:$Z$2000,0)),0)</f>
        <v>0</v>
      </c>
      <c r="AX57" s="66">
        <f>IFERROR(INDEX('SPACELOG 12 EMPRUNT 1'!$I$14:$I$2000,MATCH('SPACELOG 12 BP'!AX$2,'SPACELOG 12 EMPRUNT 1'!$Z$14:$Z$2000,0)),0)</f>
        <v>0</v>
      </c>
      <c r="AY57" s="66">
        <f>IFERROR(INDEX('SPACELOG 12 EMPRUNT 1'!$I$14:$I$2000,MATCH('SPACELOG 12 BP'!AY$2,'SPACELOG 12 EMPRUNT 1'!$Z$14:$Z$2000,0)),0)</f>
        <v>0</v>
      </c>
      <c r="AZ57" s="66">
        <f>IFERROR(INDEX('SPACELOG 12 EMPRUNT 1'!$I$14:$I$2000,MATCH('SPACELOG 12 BP'!AZ$2,'SPACELOG 12 EMPRUNT 1'!$Z$14:$Z$2000,0)),0)</f>
        <v>0</v>
      </c>
      <c r="BA57" s="66">
        <f>IFERROR(INDEX('SPACELOG 12 EMPRUNT 1'!$I$14:$I$2000,MATCH('SPACELOG 12 BP'!BA$2,'SPACELOG 12 EMPRUNT 1'!$Z$14:$Z$2000,0)),0)</f>
        <v>0</v>
      </c>
      <c r="BB57" s="66">
        <f>IFERROR(INDEX('SPACELOG 12 EMPRUNT 1'!$I$14:$I$2000,MATCH('SPACELOG 12 BP'!BB$2,'SPACELOG 12 EMPRUNT 1'!$Z$14:$Z$2000,0)),0)</f>
        <v>0</v>
      </c>
      <c r="BC57" s="66">
        <f>IFERROR(INDEX('SPACELOG 12 EMPRUNT 1'!$I$14:$I$2000,MATCH('SPACELOG 12 BP'!BC$2,'SPACELOG 12 EMPRUNT 1'!$Z$14:$Z$2000,0)),0)</f>
        <v>0</v>
      </c>
      <c r="BD57" s="66">
        <f>IFERROR(INDEX('SPACELOG 12 EMPRUNT 1'!$I$14:$I$2000,MATCH('SPACELOG 12 BP'!BD$2,'SPACELOG 12 EMPRUNT 1'!$Z$14:$Z$2000,0)),0)</f>
        <v>0</v>
      </c>
      <c r="BE57" s="75">
        <f>SUM(AS57:BD57)</f>
        <v>0</v>
      </c>
      <c r="BF57" s="66">
        <f>IFERROR(INDEX('SPACELOG 12 EMPRUNT 1'!$I$14:$I$2000,MATCH('SPACELOG 12 BP'!BF$2,'SPACELOG 12 EMPRUNT 1'!$Z$14:$Z$2000,0)),0)</f>
        <v>0</v>
      </c>
      <c r="BG57" s="66">
        <f>IFERROR(INDEX('SPACELOG 12 EMPRUNT 1'!$I$14:$I$2000,MATCH('SPACELOG 12 BP'!BG$2,'SPACELOG 12 EMPRUNT 1'!$Z$14:$Z$2000,0)),0)</f>
        <v>0</v>
      </c>
      <c r="BH57" s="66">
        <f>IFERROR(INDEX('SPACELOG 12 EMPRUNT 1'!$I$14:$I$2000,MATCH('SPACELOG 12 BP'!BH$2,'SPACELOG 12 EMPRUNT 1'!$Z$14:$Z$2000,0)),0)</f>
        <v>0</v>
      </c>
      <c r="BI57" s="66">
        <f>IFERROR(INDEX('SPACELOG 12 EMPRUNT 1'!$I$14:$I$2000,MATCH('SPACELOG 12 BP'!BI$2,'SPACELOG 12 EMPRUNT 1'!$Z$14:$Z$2000,0)),0)</f>
        <v>0</v>
      </c>
      <c r="BJ57" s="66">
        <f>IFERROR(INDEX('SPACELOG 12 EMPRUNT 1'!$I$14:$I$2000,MATCH('SPACELOG 12 BP'!BJ$2,'SPACELOG 12 EMPRUNT 1'!$Z$14:$Z$2000,0)),0)</f>
        <v>0</v>
      </c>
      <c r="BK57" s="66">
        <f>IFERROR(INDEX('SPACELOG 12 EMPRUNT 1'!$I$14:$I$2000,MATCH('SPACELOG 12 BP'!BK$2,'SPACELOG 12 EMPRUNT 1'!$Z$14:$Z$2000,0)),0)</f>
        <v>0</v>
      </c>
      <c r="BL57" s="66">
        <f>IFERROR(INDEX('SPACELOG 12 EMPRUNT 1'!$I$14:$I$2000,MATCH('SPACELOG 12 BP'!BL$2,'SPACELOG 12 EMPRUNT 1'!$Z$14:$Z$2000,0)),0)</f>
        <v>0</v>
      </c>
      <c r="BM57" s="66">
        <f>IFERROR(INDEX('SPACELOG 12 EMPRUNT 1'!$I$14:$I$2000,MATCH('SPACELOG 12 BP'!BM$2,'SPACELOG 12 EMPRUNT 1'!$Z$14:$Z$2000,0)),0)</f>
        <v>0</v>
      </c>
      <c r="BN57" s="66">
        <f>IFERROR(INDEX('SPACELOG 12 EMPRUNT 1'!$I$14:$I$2000,MATCH('SPACELOG 12 BP'!BN$2,'SPACELOG 12 EMPRUNT 1'!$Z$14:$Z$2000,0)),0)</f>
        <v>0</v>
      </c>
      <c r="BO57" s="66">
        <f>IFERROR(INDEX('SPACELOG 12 EMPRUNT 1'!$I$14:$I$2000,MATCH('SPACELOG 12 BP'!BO$2,'SPACELOG 12 EMPRUNT 1'!$Z$14:$Z$2000,0)),0)</f>
        <v>0</v>
      </c>
      <c r="BP57" s="66">
        <f>IFERROR(INDEX('SPACELOG 12 EMPRUNT 1'!$I$14:$I$2000,MATCH('SPACELOG 12 BP'!BP$2,'SPACELOG 12 EMPRUNT 1'!$Z$14:$Z$2000,0)),0)</f>
        <v>0</v>
      </c>
      <c r="BQ57" s="66">
        <f>IFERROR(INDEX('SPACELOG 12 EMPRUNT 1'!$I$14:$I$2000,MATCH('SPACELOG 12 BP'!BQ$2,'SPACELOG 12 EMPRUNT 1'!$Z$14:$Z$2000,0)),0)</f>
        <v>0</v>
      </c>
      <c r="BR57" s="75">
        <f>SUM(BF57:BQ57)</f>
        <v>0</v>
      </c>
      <c r="BS57" s="66">
        <f>IFERROR(INDEX('SPACELOG 12 EMPRUNT 1'!$I$14:$I$2000,MATCH('SPACELOG 12 BP'!BS$2,'SPACELOG 12 EMPRUNT 1'!$Z$14:$Z$2000,0)),0)</f>
        <v>0</v>
      </c>
      <c r="BT57" s="66">
        <f>IFERROR(INDEX('SPACELOG 12 EMPRUNT 1'!$I$14:$I$2000,MATCH('SPACELOG 12 BP'!BT$2,'SPACELOG 12 EMPRUNT 1'!$Z$14:$Z$2000,0)),0)</f>
        <v>0</v>
      </c>
      <c r="BU57" s="66">
        <f>IFERROR(INDEX('SPACELOG 12 EMPRUNT 1'!$I$14:$I$2000,MATCH('SPACELOG 12 BP'!BU$2,'SPACELOG 12 EMPRUNT 1'!$Z$14:$Z$2000,0)),0)</f>
        <v>0</v>
      </c>
      <c r="BV57" s="66">
        <f>IFERROR(INDEX('SPACELOG 12 EMPRUNT 1'!$I$14:$I$2000,MATCH('SPACELOG 12 BP'!BV$2,'SPACELOG 12 EMPRUNT 1'!$Z$14:$Z$2000,0)),0)</f>
        <v>0</v>
      </c>
      <c r="BW57" s="66">
        <f>IFERROR(INDEX('SPACELOG 12 EMPRUNT 1'!$I$14:$I$2000,MATCH('SPACELOG 12 BP'!BW$2,'SPACELOG 12 EMPRUNT 1'!$Z$14:$Z$2000,0)),0)</f>
        <v>0</v>
      </c>
      <c r="BX57" s="66">
        <f>IFERROR(INDEX('SPACELOG 12 EMPRUNT 1'!$I$14:$I$2000,MATCH('SPACELOG 12 BP'!BX$2,'SPACELOG 12 EMPRUNT 1'!$Z$14:$Z$2000,0)),0)</f>
        <v>0</v>
      </c>
      <c r="BY57" s="66">
        <f>IFERROR(INDEX('SPACELOG 12 EMPRUNT 1'!$I$14:$I$2000,MATCH('SPACELOG 12 BP'!BY$2,'SPACELOG 12 EMPRUNT 1'!$Z$14:$Z$2000,0)),0)</f>
        <v>0</v>
      </c>
      <c r="BZ57" s="66">
        <f>IFERROR(INDEX('SPACELOG 12 EMPRUNT 1'!$I$14:$I$2000,MATCH('SPACELOG 12 BP'!BZ$2,'SPACELOG 12 EMPRUNT 1'!$Z$14:$Z$2000,0)),0)</f>
        <v>0</v>
      </c>
      <c r="CA57" s="66">
        <f>IFERROR(INDEX('SPACELOG 12 EMPRUNT 1'!$I$14:$I$2000,MATCH('SPACELOG 12 BP'!CA$2,'SPACELOG 12 EMPRUNT 1'!$Z$14:$Z$2000,0)),0)</f>
        <v>0</v>
      </c>
      <c r="CB57" s="66">
        <f>IFERROR(INDEX('SPACELOG 12 EMPRUNT 1'!$I$14:$I$2000,MATCH('SPACELOG 12 BP'!CB$2,'SPACELOG 12 EMPRUNT 1'!$Z$14:$Z$2000,0)),0)</f>
        <v>0</v>
      </c>
      <c r="CC57" s="66">
        <f>IFERROR(INDEX('SPACELOG 12 EMPRUNT 1'!$I$14:$I$2000,MATCH('SPACELOG 12 BP'!CC$2,'SPACELOG 12 EMPRUNT 1'!$Z$14:$Z$2000,0)),0)</f>
        <v>0</v>
      </c>
      <c r="CD57" s="66">
        <f>IFERROR(INDEX('SPACELOG 12 EMPRUNT 1'!$I$14:$I$2000,MATCH('SPACELOG 12 BP'!CD$2,'SPACELOG 12 EMPRUNT 1'!$Z$14:$Z$2000,0)),0)</f>
        <v>0</v>
      </c>
      <c r="CE57" s="75">
        <f>SUM(BS57:CD57)</f>
        <v>0</v>
      </c>
      <c r="CF57" s="66">
        <f>IFERROR(INDEX('SPACELOG 12 EMPRUNT 1'!$I$14:$I$2000,MATCH('SPACELOG 12 BP'!CF$2,'SPACELOG 12 EMPRUNT 1'!$Z$14:$Z$2000,0)),0)</f>
        <v>0</v>
      </c>
      <c r="CG57" s="66">
        <f>IFERROR(INDEX('SPACELOG 12 EMPRUNT 1'!$I$14:$I$2000,MATCH('SPACELOG 12 BP'!CG$2,'SPACELOG 12 EMPRUNT 1'!$Z$14:$Z$2000,0)),0)</f>
        <v>0</v>
      </c>
      <c r="CH57" s="66">
        <f>IFERROR(INDEX('SPACELOG 12 EMPRUNT 1'!$I$14:$I$2000,MATCH('SPACELOG 12 BP'!CH$2,'SPACELOG 12 EMPRUNT 1'!$Z$14:$Z$2000,0)),0)</f>
        <v>0</v>
      </c>
      <c r="CI57" s="66">
        <f>IFERROR(INDEX('SPACELOG 12 EMPRUNT 1'!$I$14:$I$2000,MATCH('SPACELOG 12 BP'!CI$2,'SPACELOG 12 EMPRUNT 1'!$Z$14:$Z$2000,0)),0)</f>
        <v>0</v>
      </c>
      <c r="CJ57" s="66">
        <f>IFERROR(INDEX('SPACELOG 12 EMPRUNT 1'!$I$14:$I$2000,MATCH('SPACELOG 12 BP'!CJ$2,'SPACELOG 12 EMPRUNT 1'!$Z$14:$Z$2000,0)),0)</f>
        <v>0</v>
      </c>
      <c r="CK57" s="66">
        <f>IFERROR(INDEX('SPACELOG 12 EMPRUNT 1'!$I$14:$I$2000,MATCH('SPACELOG 12 BP'!CK$2,'SPACELOG 12 EMPRUNT 1'!$Z$14:$Z$2000,0)),0)</f>
        <v>0</v>
      </c>
      <c r="CL57" s="66">
        <f>IFERROR(INDEX('SPACELOG 12 EMPRUNT 1'!$I$14:$I$2000,MATCH('SPACELOG 12 BP'!CL$2,'SPACELOG 12 EMPRUNT 1'!$Z$14:$Z$2000,0)),0)</f>
        <v>0</v>
      </c>
      <c r="CM57" s="66">
        <f>IFERROR(INDEX('SPACELOG 12 EMPRUNT 1'!$I$14:$I$2000,MATCH('SPACELOG 12 BP'!CM$2,'SPACELOG 12 EMPRUNT 1'!$Z$14:$Z$2000,0)),0)</f>
        <v>0</v>
      </c>
      <c r="CN57" s="66">
        <f>IFERROR(INDEX('SPACELOG 12 EMPRUNT 1'!$I$14:$I$2000,MATCH('SPACELOG 12 BP'!CN$2,'SPACELOG 12 EMPRUNT 1'!$Z$14:$Z$2000,0)),0)</f>
        <v>0</v>
      </c>
      <c r="CO57" s="66">
        <f>IFERROR(INDEX('SPACELOG 12 EMPRUNT 1'!$I$14:$I$2000,MATCH('SPACELOG 12 BP'!CO$2,'SPACELOG 12 EMPRUNT 1'!$Z$14:$Z$2000,0)),0)</f>
        <v>0</v>
      </c>
      <c r="CP57" s="66">
        <f>IFERROR(INDEX('SPACELOG 12 EMPRUNT 1'!$I$14:$I$2000,MATCH('SPACELOG 12 BP'!CP$2,'SPACELOG 12 EMPRUNT 1'!$Z$14:$Z$2000,0)),0)</f>
        <v>0</v>
      </c>
      <c r="CQ57" s="66">
        <f>IFERROR(INDEX('SPACELOG 12 EMPRUNT 1'!$I$14:$I$2000,MATCH('SPACELOG 12 BP'!CQ$2,'SPACELOG 12 EMPRUNT 1'!$Z$14:$Z$2000,0)),0)</f>
        <v>0</v>
      </c>
      <c r="CR57" s="75">
        <f>SUM(CF57:CQ57)</f>
        <v>0</v>
      </c>
      <c r="CS57" s="66">
        <f>IFERROR(INDEX('SPACELOG 12 EMPRUNT 1'!$I$14:$I$2000,MATCH('SPACELOG 12 BP'!CS$2,'SPACELOG 12 EMPRUNT 1'!$Z$14:$Z$2000,0)),0)</f>
        <v>0</v>
      </c>
      <c r="CT57" s="66">
        <f>IFERROR(INDEX('SPACELOG 12 EMPRUNT 1'!$I$14:$I$2000,MATCH('SPACELOG 12 BP'!CT$2,'SPACELOG 12 EMPRUNT 1'!$Z$14:$Z$2000,0)),0)</f>
        <v>0</v>
      </c>
      <c r="CU57" s="66">
        <f>IFERROR(INDEX('SPACELOG 12 EMPRUNT 1'!$I$14:$I$2000,MATCH('SPACELOG 12 BP'!CU$2,'SPACELOG 12 EMPRUNT 1'!$Z$14:$Z$2000,0)),0)</f>
        <v>0</v>
      </c>
      <c r="CV57" s="66">
        <f>IFERROR(INDEX('SPACELOG 12 EMPRUNT 1'!$I$14:$I$2000,MATCH('SPACELOG 12 BP'!CV$2,'SPACELOG 12 EMPRUNT 1'!$Z$14:$Z$2000,0)),0)</f>
        <v>0</v>
      </c>
      <c r="CW57" s="66">
        <f>IFERROR(INDEX('SPACELOG 12 EMPRUNT 1'!$I$14:$I$2000,MATCH('SPACELOG 12 BP'!CW$2,'SPACELOG 12 EMPRUNT 1'!$Z$14:$Z$2000,0)),0)</f>
        <v>0</v>
      </c>
      <c r="CX57" s="66">
        <f>IFERROR(INDEX('SPACELOG 12 EMPRUNT 1'!$I$14:$I$2000,MATCH('SPACELOG 12 BP'!CX$2,'SPACELOG 12 EMPRUNT 1'!$Z$14:$Z$2000,0)),0)</f>
        <v>0</v>
      </c>
      <c r="CY57" s="66">
        <f>IFERROR(INDEX('SPACELOG 12 EMPRUNT 1'!$I$14:$I$2000,MATCH('SPACELOG 12 BP'!CY$2,'SPACELOG 12 EMPRUNT 1'!$Z$14:$Z$2000,0)),0)</f>
        <v>0</v>
      </c>
      <c r="CZ57" s="66">
        <f>IFERROR(INDEX('SPACELOG 12 EMPRUNT 1'!$I$14:$I$2000,MATCH('SPACELOG 12 BP'!CZ$2,'SPACELOG 12 EMPRUNT 1'!$Z$14:$Z$2000,0)),0)</f>
        <v>0</v>
      </c>
      <c r="DA57" s="66">
        <f>IFERROR(INDEX('SPACELOG 12 EMPRUNT 1'!$I$14:$I$2000,MATCH('SPACELOG 12 BP'!DA$2,'SPACELOG 12 EMPRUNT 1'!$Z$14:$Z$2000,0)),0)</f>
        <v>0</v>
      </c>
      <c r="DB57" s="66">
        <f>IFERROR(INDEX('SPACELOG 12 EMPRUNT 1'!$I$14:$I$2000,MATCH('SPACELOG 12 BP'!DB$2,'SPACELOG 12 EMPRUNT 1'!$Z$14:$Z$2000,0)),0)</f>
        <v>0</v>
      </c>
      <c r="DC57" s="66">
        <f>IFERROR(INDEX('SPACELOG 12 EMPRUNT 1'!$I$14:$I$2000,MATCH('SPACELOG 12 BP'!DC$2,'SPACELOG 12 EMPRUNT 1'!$Z$14:$Z$2000,0)),0)</f>
        <v>0</v>
      </c>
      <c r="DD57" s="66">
        <f>IFERROR(INDEX('SPACELOG 12 EMPRUNT 1'!$I$14:$I$2000,MATCH('SPACELOG 12 BP'!DD$2,'SPACELOG 12 EMPRUNT 1'!$Z$14:$Z$2000,0)),0)</f>
        <v>0</v>
      </c>
      <c r="DE57" s="75">
        <f>SUM(CS57:DD57)</f>
        <v>0</v>
      </c>
      <c r="DF57" s="66">
        <f>IFERROR(INDEX('SPACELOG 12 EMPRUNT 1'!$I$14:$I$2000,MATCH('SPACELOG 12 BP'!DF$2,'SPACELOG 12 EMPRUNT 1'!$Z$14:$Z$2000,0)),0)</f>
        <v>0</v>
      </c>
      <c r="DG57" s="66">
        <f>IFERROR(INDEX('SPACELOG 12 EMPRUNT 1'!$I$14:$I$2000,MATCH('SPACELOG 12 BP'!DG$2,'SPACELOG 12 EMPRUNT 1'!$Z$14:$Z$2000,0)),0)</f>
        <v>0</v>
      </c>
      <c r="DH57" s="66">
        <f>IFERROR(INDEX('SPACELOG 12 EMPRUNT 1'!$I$14:$I$2000,MATCH('SPACELOG 12 BP'!DH$2,'SPACELOG 12 EMPRUNT 1'!$Z$14:$Z$2000,0)),0)</f>
        <v>0</v>
      </c>
      <c r="DI57" s="66">
        <f>IFERROR(INDEX('SPACELOG 12 EMPRUNT 1'!$I$14:$I$2000,MATCH('SPACELOG 12 BP'!DI$2,'SPACELOG 12 EMPRUNT 1'!$Z$14:$Z$2000,0)),0)</f>
        <v>0</v>
      </c>
      <c r="DJ57" s="66">
        <f>IFERROR(INDEX('SPACELOG 12 EMPRUNT 1'!$I$14:$I$2000,MATCH('SPACELOG 12 BP'!DJ$2,'SPACELOG 12 EMPRUNT 1'!$Z$14:$Z$2000,0)),0)</f>
        <v>0</v>
      </c>
      <c r="DK57" s="66">
        <f>IFERROR(INDEX('SPACELOG 12 EMPRUNT 1'!$I$14:$I$2000,MATCH('SPACELOG 12 BP'!DK$2,'SPACELOG 12 EMPRUNT 1'!$Z$14:$Z$2000,0)),0)</f>
        <v>0</v>
      </c>
      <c r="DL57" s="66">
        <f>IFERROR(INDEX('SPACELOG 12 EMPRUNT 1'!$I$14:$I$2000,MATCH('SPACELOG 12 BP'!DL$2,'SPACELOG 12 EMPRUNT 1'!$Z$14:$Z$2000,0)),0)</f>
        <v>0</v>
      </c>
      <c r="DM57" s="66">
        <f>IFERROR(INDEX('SPACELOG 12 EMPRUNT 1'!$I$14:$I$2000,MATCH('SPACELOG 12 BP'!DM$2,'SPACELOG 12 EMPRUNT 1'!$Z$14:$Z$2000,0)),0)</f>
        <v>0</v>
      </c>
      <c r="DN57" s="66">
        <f>IFERROR(INDEX('SPACELOG 12 EMPRUNT 1'!$I$14:$I$2000,MATCH('SPACELOG 12 BP'!DN$2,'SPACELOG 12 EMPRUNT 1'!$Z$14:$Z$2000,0)),0)</f>
        <v>0</v>
      </c>
      <c r="DO57" s="66">
        <f>IFERROR(INDEX('SPACELOG 12 EMPRUNT 1'!$I$14:$I$2000,MATCH('SPACELOG 12 BP'!DO$2,'SPACELOG 12 EMPRUNT 1'!$Z$14:$Z$2000,0)),0)</f>
        <v>0</v>
      </c>
      <c r="DP57" s="66">
        <f>IFERROR(INDEX('SPACELOG 12 EMPRUNT 1'!$I$14:$I$2000,MATCH('SPACELOG 12 BP'!DP$2,'SPACELOG 12 EMPRUNT 1'!$Z$14:$Z$2000,0)),0)</f>
        <v>0</v>
      </c>
      <c r="DQ57" s="66">
        <f>IFERROR(INDEX('SPACELOG 12 EMPRUNT 1'!$I$14:$I$2000,MATCH('SPACELOG 12 BP'!DQ$2,'SPACELOG 12 EMPRUNT 1'!$Z$14:$Z$2000,0)),0)</f>
        <v>0</v>
      </c>
      <c r="DR57" s="75">
        <f>SUM(DF57:DQ57)</f>
        <v>0</v>
      </c>
      <c r="DS57" s="66">
        <f>IFERROR(INDEX('SPACELOG 12 EMPRUNT 1'!$I$14:$I$2000,MATCH('SPACELOG 12 BP'!DS$2,'SPACELOG 12 EMPRUNT 1'!$Z$14:$Z$2000,0)),0)</f>
        <v>0</v>
      </c>
      <c r="DT57" s="66">
        <f>IFERROR(INDEX('SPACELOG 12 EMPRUNT 1'!$I$14:$I$2000,MATCH('SPACELOG 12 BP'!DT$2,'SPACELOG 12 EMPRUNT 1'!$Z$14:$Z$2000,0)),0)</f>
        <v>0</v>
      </c>
      <c r="DU57" s="66">
        <f>IFERROR(INDEX('SPACELOG 12 EMPRUNT 1'!$I$14:$I$2000,MATCH('SPACELOG 12 BP'!DU$2,'SPACELOG 12 EMPRUNT 1'!$Z$14:$Z$2000,0)),0)</f>
        <v>0</v>
      </c>
      <c r="DV57" s="66">
        <f>IFERROR(INDEX('SPACELOG 12 EMPRUNT 1'!$I$14:$I$2000,MATCH('SPACELOG 12 BP'!DV$2,'SPACELOG 12 EMPRUNT 1'!$Z$14:$Z$2000,0)),0)</f>
        <v>0</v>
      </c>
      <c r="DW57" s="66">
        <f>IFERROR(INDEX('SPACELOG 12 EMPRUNT 1'!$I$14:$I$2000,MATCH('SPACELOG 12 BP'!DW$2,'SPACELOG 12 EMPRUNT 1'!$Z$14:$Z$2000,0)),0)</f>
        <v>0</v>
      </c>
      <c r="DX57" s="66">
        <f>IFERROR(INDEX('SPACELOG 12 EMPRUNT 1'!$I$14:$I$2000,MATCH('SPACELOG 12 BP'!DX$2,'SPACELOG 12 EMPRUNT 1'!$Z$14:$Z$2000,0)),0)</f>
        <v>0</v>
      </c>
      <c r="DY57" s="66">
        <f>IFERROR(INDEX('SPACELOG 12 EMPRUNT 1'!$I$14:$I$2000,MATCH('SPACELOG 12 BP'!DY$2,'SPACELOG 12 EMPRUNT 1'!$Z$14:$Z$2000,0)),0)</f>
        <v>0</v>
      </c>
      <c r="DZ57" s="66">
        <f>IFERROR(INDEX('SPACELOG 12 EMPRUNT 1'!$I$14:$I$2000,MATCH('SPACELOG 12 BP'!DZ$2,'SPACELOG 12 EMPRUNT 1'!$Z$14:$Z$2000,0)),0)</f>
        <v>0</v>
      </c>
      <c r="EA57" s="66">
        <f>IFERROR(INDEX('SPACELOG 12 EMPRUNT 1'!$I$14:$I$2000,MATCH('SPACELOG 12 BP'!EA$2,'SPACELOG 12 EMPRUNT 1'!$Z$14:$Z$2000,0)),0)</f>
        <v>0</v>
      </c>
      <c r="EB57" s="66">
        <f>IFERROR(INDEX('SPACELOG 12 EMPRUNT 1'!$I$14:$I$2000,MATCH('SPACELOG 12 BP'!EB$2,'SPACELOG 12 EMPRUNT 1'!$Z$14:$Z$2000,0)),0)</f>
        <v>0</v>
      </c>
      <c r="EC57" s="66">
        <f>IFERROR(INDEX('SPACELOG 12 EMPRUNT 1'!$I$14:$I$2000,MATCH('SPACELOG 12 BP'!EC$2,'SPACELOG 12 EMPRUNT 1'!$Z$14:$Z$2000,0)),0)</f>
        <v>0</v>
      </c>
      <c r="ED57" s="66">
        <f>IFERROR(INDEX('SPACELOG 12 EMPRUNT 1'!$I$14:$I$2000,MATCH('SPACELOG 12 BP'!ED$2,'SPACELOG 12 EMPRUNT 1'!$Z$14:$Z$2000,0)),0)</f>
        <v>0</v>
      </c>
      <c r="EE57" s="75">
        <f>SUM(DS57:ED57)</f>
        <v>0</v>
      </c>
    </row>
    <row r="58" spans="1:135" x14ac:dyDescent="0.2">
      <c r="A58" s="19" t="s">
        <v>170</v>
      </c>
      <c r="B58" s="81" t="str">
        <f>'SPACELOG 12 EMPRUNT 3'!I6</f>
        <v/>
      </c>
      <c r="D58" s="2" t="s">
        <v>100</v>
      </c>
      <c r="F58" s="66">
        <f>IFERROR(INDEX('SPACELOG 12 EMPRUNT 2'!$I$14:$I$2000,MATCH('SPACELOG 12 BP'!F$2,'SPACELOG 12 EMPRUNT 2'!$Z$14:$Z$2000,0)),0)</f>
        <v>0</v>
      </c>
      <c r="G58" s="66">
        <f>IFERROR(INDEX('SPACELOG 12 EMPRUNT 2'!$I$14:$I$2000,MATCH('SPACELOG 12 BP'!G$2,'SPACELOG 12 EMPRUNT 2'!$Z$14:$Z$2000,0)),0)</f>
        <v>0</v>
      </c>
      <c r="H58" s="66">
        <f>IFERROR(INDEX('SPACELOG 12 EMPRUNT 2'!$I$14:$I$2000,MATCH('SPACELOG 12 BP'!H$2,'SPACELOG 12 EMPRUNT 2'!$Z$14:$Z$2000,0)),0)</f>
        <v>0</v>
      </c>
      <c r="I58" s="66">
        <f>IFERROR(INDEX('SPACELOG 12 EMPRUNT 2'!$I$14:$I$2000,MATCH('SPACELOG 12 BP'!I$2,'SPACELOG 12 EMPRUNT 2'!$Z$14:$Z$2000,0)),0)</f>
        <v>0</v>
      </c>
      <c r="J58" s="66">
        <f>IFERROR(INDEX('SPACELOG 12 EMPRUNT 2'!$I$14:$I$2000,MATCH('SPACELOG 12 BP'!J$2,'SPACELOG 12 EMPRUNT 2'!$Z$14:$Z$2000,0)),0)</f>
        <v>0</v>
      </c>
      <c r="K58" s="66">
        <f>IFERROR(INDEX('SPACELOG 12 EMPRUNT 2'!$I$14:$I$2000,MATCH('SPACELOG 12 BP'!K$2,'SPACELOG 12 EMPRUNT 2'!$Z$14:$Z$2000,0)),0)</f>
        <v>0</v>
      </c>
      <c r="L58" s="66">
        <f>IFERROR(INDEX('SPACELOG 12 EMPRUNT 2'!$I$14:$I$2000,MATCH('SPACELOG 12 BP'!L$2,'SPACELOG 12 EMPRUNT 2'!$Z$14:$Z$2000,0)),0)</f>
        <v>0</v>
      </c>
      <c r="M58" s="66">
        <f>IFERROR(INDEX('SPACELOG 12 EMPRUNT 2'!$I$14:$I$2000,MATCH('SPACELOG 12 BP'!M$2,'SPACELOG 12 EMPRUNT 2'!$Z$14:$Z$2000,0)),0)</f>
        <v>0</v>
      </c>
      <c r="N58" s="66">
        <f>IFERROR(INDEX('SPACELOG 12 EMPRUNT 2'!$I$14:$I$2000,MATCH('SPACELOG 12 BP'!N$2,'SPACELOG 12 EMPRUNT 2'!$Z$14:$Z$2000,0)),0)</f>
        <v>0</v>
      </c>
      <c r="O58" s="66">
        <f>IFERROR(INDEX('SPACELOG 12 EMPRUNT 2'!$I$14:$I$2000,MATCH('SPACELOG 12 BP'!O$2,'SPACELOG 12 EMPRUNT 2'!$Z$14:$Z$2000,0)),0)</f>
        <v>0</v>
      </c>
      <c r="P58" s="66">
        <f>IFERROR(INDEX('SPACELOG 12 EMPRUNT 2'!$I$14:$I$2000,MATCH('SPACELOG 12 BP'!P$2,'SPACELOG 12 EMPRUNT 2'!$Z$14:$Z$2000,0)),0)</f>
        <v>0</v>
      </c>
      <c r="Q58" s="66">
        <f>IFERROR(INDEX('SPACELOG 12 EMPRUNT 2'!$I$14:$I$2000,MATCH('SPACELOG 12 BP'!Q$2,'SPACELOG 12 EMPRUNT 2'!$Z$14:$Z$2000,0)),0)</f>
        <v>0</v>
      </c>
      <c r="R58" s="75">
        <f>SUM(F58:Q58)</f>
        <v>0</v>
      </c>
      <c r="S58" s="66">
        <f>IFERROR(INDEX('SPACELOG 12 EMPRUNT 2'!$I$14:$I$2000,MATCH('SPACELOG 12 BP'!S$2,'SPACELOG 12 EMPRUNT 2'!$Z$14:$Z$2000,0)),0)</f>
        <v>0</v>
      </c>
      <c r="T58" s="66">
        <f>IFERROR(INDEX('SPACELOG 12 EMPRUNT 2'!$I$14:$I$2000,MATCH('SPACELOG 12 BP'!T$2,'SPACELOG 12 EMPRUNT 2'!$Z$14:$Z$2000,0)),0)</f>
        <v>0</v>
      </c>
      <c r="U58" s="66">
        <f>IFERROR(INDEX('SPACELOG 12 EMPRUNT 2'!$I$14:$I$2000,MATCH('SPACELOG 12 BP'!U$2,'SPACELOG 12 EMPRUNT 2'!$Z$14:$Z$2000,0)),0)</f>
        <v>0</v>
      </c>
      <c r="V58" s="66">
        <f>IFERROR(INDEX('SPACELOG 12 EMPRUNT 2'!$I$14:$I$2000,MATCH('SPACELOG 12 BP'!V$2,'SPACELOG 12 EMPRUNT 2'!$Z$14:$Z$2000,0)),0)</f>
        <v>0</v>
      </c>
      <c r="W58" s="66">
        <f>IFERROR(INDEX('SPACELOG 12 EMPRUNT 2'!$I$14:$I$2000,MATCH('SPACELOG 12 BP'!W$2,'SPACELOG 12 EMPRUNT 2'!$Z$14:$Z$2000,0)),0)</f>
        <v>0</v>
      </c>
      <c r="X58" s="66">
        <f>IFERROR(INDEX('SPACELOG 12 EMPRUNT 2'!$I$14:$I$2000,MATCH('SPACELOG 12 BP'!X$2,'SPACELOG 12 EMPRUNT 2'!$Z$14:$Z$2000,0)),0)</f>
        <v>0</v>
      </c>
      <c r="Y58" s="66">
        <f>IFERROR(INDEX('SPACELOG 12 EMPRUNT 2'!$I$14:$I$2000,MATCH('SPACELOG 12 BP'!Y$2,'SPACELOG 12 EMPRUNT 2'!$Z$14:$Z$2000,0)),0)</f>
        <v>0</v>
      </c>
      <c r="Z58" s="66">
        <f>IFERROR(INDEX('SPACELOG 12 EMPRUNT 2'!$I$14:$I$2000,MATCH('SPACELOG 12 BP'!Z$2,'SPACELOG 12 EMPRUNT 2'!$Z$14:$Z$2000,0)),0)</f>
        <v>0</v>
      </c>
      <c r="AA58" s="66">
        <f>IFERROR(INDEX('SPACELOG 12 EMPRUNT 2'!$I$14:$I$2000,MATCH('SPACELOG 12 BP'!AA$2,'SPACELOG 12 EMPRUNT 2'!$Z$14:$Z$2000,0)),0)</f>
        <v>0</v>
      </c>
      <c r="AB58" s="66">
        <f>IFERROR(INDEX('SPACELOG 12 EMPRUNT 2'!$I$14:$I$2000,MATCH('SPACELOG 12 BP'!AB$2,'SPACELOG 12 EMPRUNT 2'!$Z$14:$Z$2000,0)),0)</f>
        <v>0</v>
      </c>
      <c r="AC58" s="66">
        <f>IFERROR(INDEX('SPACELOG 12 EMPRUNT 2'!$I$14:$I$2000,MATCH('SPACELOG 12 BP'!AC$2,'SPACELOG 12 EMPRUNT 2'!$Z$14:$Z$2000,0)),0)</f>
        <v>0</v>
      </c>
      <c r="AD58" s="66">
        <f>IFERROR(INDEX('SPACELOG 12 EMPRUNT 2'!$I$14:$I$2000,MATCH('SPACELOG 12 BP'!AD$2,'SPACELOG 12 EMPRUNT 2'!$Z$14:$Z$2000,0)),0)</f>
        <v>0</v>
      </c>
      <c r="AE58" s="75">
        <f>SUM(S58:AD58)</f>
        <v>0</v>
      </c>
      <c r="AF58" s="66">
        <f>IFERROR(INDEX('SPACELOG 12 EMPRUNT 2'!$I$14:$I$2000,MATCH('SPACELOG 12 BP'!AF$2,'SPACELOG 12 EMPRUNT 2'!$Z$14:$Z$2000,0)),0)</f>
        <v>0</v>
      </c>
      <c r="AG58" s="66">
        <f>IFERROR(INDEX('SPACELOG 12 EMPRUNT 2'!$I$14:$I$2000,MATCH('SPACELOG 12 BP'!AG$2,'SPACELOG 12 EMPRUNT 2'!$Z$14:$Z$2000,0)),0)</f>
        <v>0</v>
      </c>
      <c r="AH58" s="66">
        <f>IFERROR(INDEX('SPACELOG 12 EMPRUNT 2'!$I$14:$I$2000,MATCH('SPACELOG 12 BP'!AH$2,'SPACELOG 12 EMPRUNT 2'!$Z$14:$Z$2000,0)),0)</f>
        <v>0</v>
      </c>
      <c r="AI58" s="66">
        <f>IFERROR(INDEX('SPACELOG 12 EMPRUNT 2'!$I$14:$I$2000,MATCH('SPACELOG 12 BP'!AI$2,'SPACELOG 12 EMPRUNT 2'!$Z$14:$Z$2000,0)),0)</f>
        <v>0</v>
      </c>
      <c r="AJ58" s="66">
        <f>IFERROR(INDEX('SPACELOG 12 EMPRUNT 2'!$I$14:$I$2000,MATCH('SPACELOG 12 BP'!AJ$2,'SPACELOG 12 EMPRUNT 2'!$Z$14:$Z$2000,0)),0)</f>
        <v>0</v>
      </c>
      <c r="AK58" s="66">
        <f>IFERROR(INDEX('SPACELOG 12 EMPRUNT 2'!$I$14:$I$2000,MATCH('SPACELOG 12 BP'!AK$2,'SPACELOG 12 EMPRUNT 2'!$Z$14:$Z$2000,0)),0)</f>
        <v>0</v>
      </c>
      <c r="AL58" s="66">
        <f>IFERROR(INDEX('SPACELOG 12 EMPRUNT 2'!$I$14:$I$2000,MATCH('SPACELOG 12 BP'!AL$2,'SPACELOG 12 EMPRUNT 2'!$Z$14:$Z$2000,0)),0)</f>
        <v>0</v>
      </c>
      <c r="AM58" s="66">
        <f>IFERROR(INDEX('SPACELOG 12 EMPRUNT 2'!$I$14:$I$2000,MATCH('SPACELOG 12 BP'!AM$2,'SPACELOG 12 EMPRUNT 2'!$Z$14:$Z$2000,0)),0)</f>
        <v>0</v>
      </c>
      <c r="AN58" s="66">
        <f>IFERROR(INDEX('SPACELOG 12 EMPRUNT 2'!$I$14:$I$2000,MATCH('SPACELOG 12 BP'!AN$2,'SPACELOG 12 EMPRUNT 2'!$Z$14:$Z$2000,0)),0)</f>
        <v>0</v>
      </c>
      <c r="AO58" s="66">
        <f>IFERROR(INDEX('SPACELOG 12 EMPRUNT 2'!$I$14:$I$2000,MATCH('SPACELOG 12 BP'!AO$2,'SPACELOG 12 EMPRUNT 2'!$Z$14:$Z$2000,0)),0)</f>
        <v>0</v>
      </c>
      <c r="AP58" s="66">
        <f>IFERROR(INDEX('SPACELOG 12 EMPRUNT 2'!$I$14:$I$2000,MATCH('SPACELOG 12 BP'!AP$2,'SPACELOG 12 EMPRUNT 2'!$Z$14:$Z$2000,0)),0)</f>
        <v>0</v>
      </c>
      <c r="AQ58" s="66">
        <f>IFERROR(INDEX('SPACELOG 12 EMPRUNT 2'!$I$14:$I$2000,MATCH('SPACELOG 12 BP'!AQ$2,'SPACELOG 12 EMPRUNT 2'!$Z$14:$Z$2000,0)),0)</f>
        <v>0</v>
      </c>
      <c r="AR58" s="75">
        <f>SUM(AF58:AQ58)</f>
        <v>0</v>
      </c>
      <c r="AS58" s="66">
        <f>IFERROR(INDEX('SPACELOG 12 EMPRUNT 2'!$I$14:$I$2000,MATCH('SPACELOG 12 BP'!AS$2,'SPACELOG 12 EMPRUNT 2'!$Z$14:$Z$2000,0)),0)</f>
        <v>0</v>
      </c>
      <c r="AT58" s="66">
        <f>IFERROR(INDEX('SPACELOG 12 EMPRUNT 2'!$I$14:$I$2000,MATCH('SPACELOG 12 BP'!AT$2,'SPACELOG 12 EMPRUNT 2'!$Z$14:$Z$2000,0)),0)</f>
        <v>0</v>
      </c>
      <c r="AU58" s="66">
        <f>IFERROR(INDEX('SPACELOG 12 EMPRUNT 2'!$I$14:$I$2000,MATCH('SPACELOG 12 BP'!AU$2,'SPACELOG 12 EMPRUNT 2'!$Z$14:$Z$2000,0)),0)</f>
        <v>0</v>
      </c>
      <c r="AV58" s="66">
        <f>IFERROR(INDEX('SPACELOG 12 EMPRUNT 2'!$I$14:$I$2000,MATCH('SPACELOG 12 BP'!AV$2,'SPACELOG 12 EMPRUNT 2'!$Z$14:$Z$2000,0)),0)</f>
        <v>0</v>
      </c>
      <c r="AW58" s="66">
        <f>IFERROR(INDEX('SPACELOG 12 EMPRUNT 2'!$I$14:$I$2000,MATCH('SPACELOG 12 BP'!AW$2,'SPACELOG 12 EMPRUNT 2'!$Z$14:$Z$2000,0)),0)</f>
        <v>0</v>
      </c>
      <c r="AX58" s="66">
        <f>IFERROR(INDEX('SPACELOG 12 EMPRUNT 2'!$I$14:$I$2000,MATCH('SPACELOG 12 BP'!AX$2,'SPACELOG 12 EMPRUNT 2'!$Z$14:$Z$2000,0)),0)</f>
        <v>0</v>
      </c>
      <c r="AY58" s="66">
        <f>IFERROR(INDEX('SPACELOG 12 EMPRUNT 2'!$I$14:$I$2000,MATCH('SPACELOG 12 BP'!AY$2,'SPACELOG 12 EMPRUNT 2'!$Z$14:$Z$2000,0)),0)</f>
        <v>0</v>
      </c>
      <c r="AZ58" s="66">
        <f>IFERROR(INDEX('SPACELOG 12 EMPRUNT 2'!$I$14:$I$2000,MATCH('SPACELOG 12 BP'!AZ$2,'SPACELOG 12 EMPRUNT 2'!$Z$14:$Z$2000,0)),0)</f>
        <v>0</v>
      </c>
      <c r="BA58" s="66">
        <f>IFERROR(INDEX('SPACELOG 12 EMPRUNT 2'!$I$14:$I$2000,MATCH('SPACELOG 12 BP'!BA$2,'SPACELOG 12 EMPRUNT 2'!$Z$14:$Z$2000,0)),0)</f>
        <v>0</v>
      </c>
      <c r="BB58" s="66">
        <f>IFERROR(INDEX('SPACELOG 12 EMPRUNT 2'!$I$14:$I$2000,MATCH('SPACELOG 12 BP'!BB$2,'SPACELOG 12 EMPRUNT 2'!$Z$14:$Z$2000,0)),0)</f>
        <v>0</v>
      </c>
      <c r="BC58" s="66">
        <f>IFERROR(INDEX('SPACELOG 12 EMPRUNT 2'!$I$14:$I$2000,MATCH('SPACELOG 12 BP'!BC$2,'SPACELOG 12 EMPRUNT 2'!$Z$14:$Z$2000,0)),0)</f>
        <v>0</v>
      </c>
      <c r="BD58" s="66">
        <f>IFERROR(INDEX('SPACELOG 12 EMPRUNT 2'!$I$14:$I$2000,MATCH('SPACELOG 12 BP'!BD$2,'SPACELOG 12 EMPRUNT 2'!$Z$14:$Z$2000,0)),0)</f>
        <v>0</v>
      </c>
      <c r="BE58" s="75">
        <f>SUM(AS58:BD58)</f>
        <v>0</v>
      </c>
      <c r="BF58" s="66">
        <f>IFERROR(INDEX('SPACELOG 12 EMPRUNT 2'!$I$14:$I$2000,MATCH('SPACELOG 12 BP'!BF$2,'SPACELOG 12 EMPRUNT 2'!$Z$14:$Z$2000,0)),0)</f>
        <v>0</v>
      </c>
      <c r="BG58" s="66">
        <f>IFERROR(INDEX('SPACELOG 12 EMPRUNT 2'!$I$14:$I$2000,MATCH('SPACELOG 12 BP'!BG$2,'SPACELOG 12 EMPRUNT 2'!$Z$14:$Z$2000,0)),0)</f>
        <v>0</v>
      </c>
      <c r="BH58" s="66">
        <f>IFERROR(INDEX('SPACELOG 12 EMPRUNT 2'!$I$14:$I$2000,MATCH('SPACELOG 12 BP'!BH$2,'SPACELOG 12 EMPRUNT 2'!$Z$14:$Z$2000,0)),0)</f>
        <v>0</v>
      </c>
      <c r="BI58" s="66">
        <f>IFERROR(INDEX('SPACELOG 12 EMPRUNT 2'!$I$14:$I$2000,MATCH('SPACELOG 12 BP'!BI$2,'SPACELOG 12 EMPRUNT 2'!$Z$14:$Z$2000,0)),0)</f>
        <v>0</v>
      </c>
      <c r="BJ58" s="66">
        <f>IFERROR(INDEX('SPACELOG 12 EMPRUNT 2'!$I$14:$I$2000,MATCH('SPACELOG 12 BP'!BJ$2,'SPACELOG 12 EMPRUNT 2'!$Z$14:$Z$2000,0)),0)</f>
        <v>0</v>
      </c>
      <c r="BK58" s="66">
        <f>IFERROR(INDEX('SPACELOG 12 EMPRUNT 2'!$I$14:$I$2000,MATCH('SPACELOG 12 BP'!BK$2,'SPACELOG 12 EMPRUNT 2'!$Z$14:$Z$2000,0)),0)</f>
        <v>0</v>
      </c>
      <c r="BL58" s="66">
        <f>IFERROR(INDEX('SPACELOG 12 EMPRUNT 2'!$I$14:$I$2000,MATCH('SPACELOG 12 BP'!BL$2,'SPACELOG 12 EMPRUNT 2'!$Z$14:$Z$2000,0)),0)</f>
        <v>0</v>
      </c>
      <c r="BM58" s="66">
        <f>IFERROR(INDEX('SPACELOG 12 EMPRUNT 2'!$I$14:$I$2000,MATCH('SPACELOG 12 BP'!BM$2,'SPACELOG 12 EMPRUNT 2'!$Z$14:$Z$2000,0)),0)</f>
        <v>0</v>
      </c>
      <c r="BN58" s="66">
        <f>IFERROR(INDEX('SPACELOG 12 EMPRUNT 2'!$I$14:$I$2000,MATCH('SPACELOG 12 BP'!BN$2,'SPACELOG 12 EMPRUNT 2'!$Z$14:$Z$2000,0)),0)</f>
        <v>0</v>
      </c>
      <c r="BO58" s="66">
        <f>IFERROR(INDEX('SPACELOG 12 EMPRUNT 2'!$I$14:$I$2000,MATCH('SPACELOG 12 BP'!BO$2,'SPACELOG 12 EMPRUNT 2'!$Z$14:$Z$2000,0)),0)</f>
        <v>0</v>
      </c>
      <c r="BP58" s="66">
        <f>IFERROR(INDEX('SPACELOG 12 EMPRUNT 2'!$I$14:$I$2000,MATCH('SPACELOG 12 BP'!BP$2,'SPACELOG 12 EMPRUNT 2'!$Z$14:$Z$2000,0)),0)</f>
        <v>0</v>
      </c>
      <c r="BQ58" s="66">
        <f>IFERROR(INDEX('SPACELOG 12 EMPRUNT 2'!$I$14:$I$2000,MATCH('SPACELOG 12 BP'!BQ$2,'SPACELOG 12 EMPRUNT 2'!$Z$14:$Z$2000,0)),0)</f>
        <v>0</v>
      </c>
      <c r="BR58" s="75">
        <f>SUM(BF58:BQ58)</f>
        <v>0</v>
      </c>
      <c r="BS58" s="66">
        <f>IFERROR(INDEX('SPACELOG 12 EMPRUNT 2'!$I$14:$I$2000,MATCH('SPACELOG 12 BP'!BS$2,'SPACELOG 12 EMPRUNT 2'!$Z$14:$Z$2000,0)),0)</f>
        <v>0</v>
      </c>
      <c r="BT58" s="66">
        <f>IFERROR(INDEX('SPACELOG 12 EMPRUNT 2'!$I$14:$I$2000,MATCH('SPACELOG 12 BP'!BT$2,'SPACELOG 12 EMPRUNT 2'!$Z$14:$Z$2000,0)),0)</f>
        <v>0</v>
      </c>
      <c r="BU58" s="66">
        <f>IFERROR(INDEX('SPACELOG 12 EMPRUNT 2'!$I$14:$I$2000,MATCH('SPACELOG 12 BP'!BU$2,'SPACELOG 12 EMPRUNT 2'!$Z$14:$Z$2000,0)),0)</f>
        <v>0</v>
      </c>
      <c r="BV58" s="66">
        <f>IFERROR(INDEX('SPACELOG 12 EMPRUNT 2'!$I$14:$I$2000,MATCH('SPACELOG 12 BP'!BV$2,'SPACELOG 12 EMPRUNT 2'!$Z$14:$Z$2000,0)),0)</f>
        <v>0</v>
      </c>
      <c r="BW58" s="66">
        <f>IFERROR(INDEX('SPACELOG 12 EMPRUNT 2'!$I$14:$I$2000,MATCH('SPACELOG 12 BP'!BW$2,'SPACELOG 12 EMPRUNT 2'!$Z$14:$Z$2000,0)),0)</f>
        <v>0</v>
      </c>
      <c r="BX58" s="66">
        <f>IFERROR(INDEX('SPACELOG 12 EMPRUNT 2'!$I$14:$I$2000,MATCH('SPACELOG 12 BP'!BX$2,'SPACELOG 12 EMPRUNT 2'!$Z$14:$Z$2000,0)),0)</f>
        <v>0</v>
      </c>
      <c r="BY58" s="66">
        <f>IFERROR(INDEX('SPACELOG 12 EMPRUNT 2'!$I$14:$I$2000,MATCH('SPACELOG 12 BP'!BY$2,'SPACELOG 12 EMPRUNT 2'!$Z$14:$Z$2000,0)),0)</f>
        <v>0</v>
      </c>
      <c r="BZ58" s="66">
        <f>IFERROR(INDEX('SPACELOG 12 EMPRUNT 2'!$I$14:$I$2000,MATCH('SPACELOG 12 BP'!BZ$2,'SPACELOG 12 EMPRUNT 2'!$Z$14:$Z$2000,0)),0)</f>
        <v>0</v>
      </c>
      <c r="CA58" s="66">
        <f>IFERROR(INDEX('SPACELOG 12 EMPRUNT 2'!$I$14:$I$2000,MATCH('SPACELOG 12 BP'!CA$2,'SPACELOG 12 EMPRUNT 2'!$Z$14:$Z$2000,0)),0)</f>
        <v>0</v>
      </c>
      <c r="CB58" s="66">
        <f>IFERROR(INDEX('SPACELOG 12 EMPRUNT 2'!$I$14:$I$2000,MATCH('SPACELOG 12 BP'!CB$2,'SPACELOG 12 EMPRUNT 2'!$Z$14:$Z$2000,0)),0)</f>
        <v>0</v>
      </c>
      <c r="CC58" s="66">
        <f>IFERROR(INDEX('SPACELOG 12 EMPRUNT 2'!$I$14:$I$2000,MATCH('SPACELOG 12 BP'!CC$2,'SPACELOG 12 EMPRUNT 2'!$Z$14:$Z$2000,0)),0)</f>
        <v>0</v>
      </c>
      <c r="CD58" s="66">
        <f>IFERROR(INDEX('SPACELOG 12 EMPRUNT 2'!$I$14:$I$2000,MATCH('SPACELOG 12 BP'!CD$2,'SPACELOG 12 EMPRUNT 2'!$Z$14:$Z$2000,0)),0)</f>
        <v>0</v>
      </c>
      <c r="CE58" s="75">
        <f>SUM(BS58:CD58)</f>
        <v>0</v>
      </c>
      <c r="CF58" s="66">
        <f>IFERROR(INDEX('SPACELOG 12 EMPRUNT 2'!$I$14:$I$2000,MATCH('SPACELOG 12 BP'!CF$2,'SPACELOG 12 EMPRUNT 2'!$Z$14:$Z$2000,0)),0)</f>
        <v>0</v>
      </c>
      <c r="CG58" s="66">
        <f>IFERROR(INDEX('SPACELOG 12 EMPRUNT 2'!$I$14:$I$2000,MATCH('SPACELOG 12 BP'!CG$2,'SPACELOG 12 EMPRUNT 2'!$Z$14:$Z$2000,0)),0)</f>
        <v>0</v>
      </c>
      <c r="CH58" s="66">
        <f>IFERROR(INDEX('SPACELOG 12 EMPRUNT 2'!$I$14:$I$2000,MATCH('SPACELOG 12 BP'!CH$2,'SPACELOG 12 EMPRUNT 2'!$Z$14:$Z$2000,0)),0)</f>
        <v>0</v>
      </c>
      <c r="CI58" s="66">
        <f>IFERROR(INDEX('SPACELOG 12 EMPRUNT 2'!$I$14:$I$2000,MATCH('SPACELOG 12 BP'!CI$2,'SPACELOG 12 EMPRUNT 2'!$Z$14:$Z$2000,0)),0)</f>
        <v>0</v>
      </c>
      <c r="CJ58" s="66">
        <f>IFERROR(INDEX('SPACELOG 12 EMPRUNT 2'!$I$14:$I$2000,MATCH('SPACELOG 12 BP'!CJ$2,'SPACELOG 12 EMPRUNT 2'!$Z$14:$Z$2000,0)),0)</f>
        <v>0</v>
      </c>
      <c r="CK58" s="66">
        <f>IFERROR(INDEX('SPACELOG 12 EMPRUNT 2'!$I$14:$I$2000,MATCH('SPACELOG 12 BP'!CK$2,'SPACELOG 12 EMPRUNT 2'!$Z$14:$Z$2000,0)),0)</f>
        <v>0</v>
      </c>
      <c r="CL58" s="66">
        <f>IFERROR(INDEX('SPACELOG 12 EMPRUNT 2'!$I$14:$I$2000,MATCH('SPACELOG 12 BP'!CL$2,'SPACELOG 12 EMPRUNT 2'!$Z$14:$Z$2000,0)),0)</f>
        <v>0</v>
      </c>
      <c r="CM58" s="66">
        <f>IFERROR(INDEX('SPACELOG 12 EMPRUNT 2'!$I$14:$I$2000,MATCH('SPACELOG 12 BP'!CM$2,'SPACELOG 12 EMPRUNT 2'!$Z$14:$Z$2000,0)),0)</f>
        <v>0</v>
      </c>
      <c r="CN58" s="66">
        <f>IFERROR(INDEX('SPACELOG 12 EMPRUNT 2'!$I$14:$I$2000,MATCH('SPACELOG 12 BP'!CN$2,'SPACELOG 12 EMPRUNT 2'!$Z$14:$Z$2000,0)),0)</f>
        <v>0</v>
      </c>
      <c r="CO58" s="66">
        <f>IFERROR(INDEX('SPACELOG 12 EMPRUNT 2'!$I$14:$I$2000,MATCH('SPACELOG 12 BP'!CO$2,'SPACELOG 12 EMPRUNT 2'!$Z$14:$Z$2000,0)),0)</f>
        <v>0</v>
      </c>
      <c r="CP58" s="66">
        <f>IFERROR(INDEX('SPACELOG 12 EMPRUNT 2'!$I$14:$I$2000,MATCH('SPACELOG 12 BP'!CP$2,'SPACELOG 12 EMPRUNT 2'!$Z$14:$Z$2000,0)),0)</f>
        <v>0</v>
      </c>
      <c r="CQ58" s="66">
        <f>IFERROR(INDEX('SPACELOG 12 EMPRUNT 2'!$I$14:$I$2000,MATCH('SPACELOG 12 BP'!CQ$2,'SPACELOG 12 EMPRUNT 2'!$Z$14:$Z$2000,0)),0)</f>
        <v>0</v>
      </c>
      <c r="CR58" s="75">
        <f>SUM(CF58:CQ58)</f>
        <v>0</v>
      </c>
      <c r="CS58" s="66">
        <f>IFERROR(INDEX('SPACELOG 12 EMPRUNT 2'!$I$14:$I$2000,MATCH('SPACELOG 12 BP'!CS$2,'SPACELOG 12 EMPRUNT 2'!$Z$14:$Z$2000,0)),0)</f>
        <v>0</v>
      </c>
      <c r="CT58" s="66">
        <f>IFERROR(INDEX('SPACELOG 12 EMPRUNT 2'!$I$14:$I$2000,MATCH('SPACELOG 12 BP'!CT$2,'SPACELOG 12 EMPRUNT 2'!$Z$14:$Z$2000,0)),0)</f>
        <v>0</v>
      </c>
      <c r="CU58" s="66">
        <f>IFERROR(INDEX('SPACELOG 12 EMPRUNT 2'!$I$14:$I$2000,MATCH('SPACELOG 12 BP'!CU$2,'SPACELOG 12 EMPRUNT 2'!$Z$14:$Z$2000,0)),0)</f>
        <v>0</v>
      </c>
      <c r="CV58" s="66">
        <f>IFERROR(INDEX('SPACELOG 12 EMPRUNT 2'!$I$14:$I$2000,MATCH('SPACELOG 12 BP'!CV$2,'SPACELOG 12 EMPRUNT 2'!$Z$14:$Z$2000,0)),0)</f>
        <v>0</v>
      </c>
      <c r="CW58" s="66">
        <f>IFERROR(INDEX('SPACELOG 12 EMPRUNT 2'!$I$14:$I$2000,MATCH('SPACELOG 12 BP'!CW$2,'SPACELOG 12 EMPRUNT 2'!$Z$14:$Z$2000,0)),0)</f>
        <v>0</v>
      </c>
      <c r="CX58" s="66">
        <f>IFERROR(INDEX('SPACELOG 12 EMPRUNT 2'!$I$14:$I$2000,MATCH('SPACELOG 12 BP'!CX$2,'SPACELOG 12 EMPRUNT 2'!$Z$14:$Z$2000,0)),0)</f>
        <v>0</v>
      </c>
      <c r="CY58" s="66">
        <f>IFERROR(INDEX('SPACELOG 12 EMPRUNT 2'!$I$14:$I$2000,MATCH('SPACELOG 12 BP'!CY$2,'SPACELOG 12 EMPRUNT 2'!$Z$14:$Z$2000,0)),0)</f>
        <v>0</v>
      </c>
      <c r="CZ58" s="66">
        <f>IFERROR(INDEX('SPACELOG 12 EMPRUNT 2'!$I$14:$I$2000,MATCH('SPACELOG 12 BP'!CZ$2,'SPACELOG 12 EMPRUNT 2'!$Z$14:$Z$2000,0)),0)</f>
        <v>0</v>
      </c>
      <c r="DA58" s="66">
        <f>IFERROR(INDEX('SPACELOG 12 EMPRUNT 2'!$I$14:$I$2000,MATCH('SPACELOG 12 BP'!DA$2,'SPACELOG 12 EMPRUNT 2'!$Z$14:$Z$2000,0)),0)</f>
        <v>0</v>
      </c>
      <c r="DB58" s="66">
        <f>IFERROR(INDEX('SPACELOG 12 EMPRUNT 2'!$I$14:$I$2000,MATCH('SPACELOG 12 BP'!DB$2,'SPACELOG 12 EMPRUNT 2'!$Z$14:$Z$2000,0)),0)</f>
        <v>0</v>
      </c>
      <c r="DC58" s="66">
        <f>IFERROR(INDEX('SPACELOG 12 EMPRUNT 2'!$I$14:$I$2000,MATCH('SPACELOG 12 BP'!DC$2,'SPACELOG 12 EMPRUNT 2'!$Z$14:$Z$2000,0)),0)</f>
        <v>0</v>
      </c>
      <c r="DD58" s="66">
        <f>IFERROR(INDEX('SPACELOG 12 EMPRUNT 2'!$I$14:$I$2000,MATCH('SPACELOG 12 BP'!DD$2,'SPACELOG 12 EMPRUNT 2'!$Z$14:$Z$2000,0)),0)</f>
        <v>0</v>
      </c>
      <c r="DE58" s="75">
        <f>SUM(CS58:DD58)</f>
        <v>0</v>
      </c>
      <c r="DF58" s="66">
        <f>IFERROR(INDEX('SPACELOG 12 EMPRUNT 2'!$I$14:$I$2000,MATCH('SPACELOG 12 BP'!DF$2,'SPACELOG 12 EMPRUNT 2'!$Z$14:$Z$2000,0)),0)</f>
        <v>0</v>
      </c>
      <c r="DG58" s="66">
        <f>IFERROR(INDEX('SPACELOG 12 EMPRUNT 2'!$I$14:$I$2000,MATCH('SPACELOG 12 BP'!DG$2,'SPACELOG 12 EMPRUNT 2'!$Z$14:$Z$2000,0)),0)</f>
        <v>0</v>
      </c>
      <c r="DH58" s="66">
        <f>IFERROR(INDEX('SPACELOG 12 EMPRUNT 2'!$I$14:$I$2000,MATCH('SPACELOG 12 BP'!DH$2,'SPACELOG 12 EMPRUNT 2'!$Z$14:$Z$2000,0)),0)</f>
        <v>0</v>
      </c>
      <c r="DI58" s="66">
        <f>IFERROR(INDEX('SPACELOG 12 EMPRUNT 2'!$I$14:$I$2000,MATCH('SPACELOG 12 BP'!DI$2,'SPACELOG 12 EMPRUNT 2'!$Z$14:$Z$2000,0)),0)</f>
        <v>0</v>
      </c>
      <c r="DJ58" s="66">
        <f>IFERROR(INDEX('SPACELOG 12 EMPRUNT 2'!$I$14:$I$2000,MATCH('SPACELOG 12 BP'!DJ$2,'SPACELOG 12 EMPRUNT 2'!$Z$14:$Z$2000,0)),0)</f>
        <v>0</v>
      </c>
      <c r="DK58" s="66">
        <f>IFERROR(INDEX('SPACELOG 12 EMPRUNT 2'!$I$14:$I$2000,MATCH('SPACELOG 12 BP'!DK$2,'SPACELOG 12 EMPRUNT 2'!$Z$14:$Z$2000,0)),0)</f>
        <v>0</v>
      </c>
      <c r="DL58" s="66">
        <f>IFERROR(INDEX('SPACELOG 12 EMPRUNT 2'!$I$14:$I$2000,MATCH('SPACELOG 12 BP'!DL$2,'SPACELOG 12 EMPRUNT 2'!$Z$14:$Z$2000,0)),0)</f>
        <v>0</v>
      </c>
      <c r="DM58" s="66">
        <f>IFERROR(INDEX('SPACELOG 12 EMPRUNT 2'!$I$14:$I$2000,MATCH('SPACELOG 12 BP'!DM$2,'SPACELOG 12 EMPRUNT 2'!$Z$14:$Z$2000,0)),0)</f>
        <v>0</v>
      </c>
      <c r="DN58" s="66">
        <f>IFERROR(INDEX('SPACELOG 12 EMPRUNT 2'!$I$14:$I$2000,MATCH('SPACELOG 12 BP'!DN$2,'SPACELOG 12 EMPRUNT 2'!$Z$14:$Z$2000,0)),0)</f>
        <v>0</v>
      </c>
      <c r="DO58" s="66">
        <f>IFERROR(INDEX('SPACELOG 12 EMPRUNT 2'!$I$14:$I$2000,MATCH('SPACELOG 12 BP'!DO$2,'SPACELOG 12 EMPRUNT 2'!$Z$14:$Z$2000,0)),0)</f>
        <v>0</v>
      </c>
      <c r="DP58" s="66">
        <f>IFERROR(INDEX('SPACELOG 12 EMPRUNT 2'!$I$14:$I$2000,MATCH('SPACELOG 12 BP'!DP$2,'SPACELOG 12 EMPRUNT 2'!$Z$14:$Z$2000,0)),0)</f>
        <v>0</v>
      </c>
      <c r="DQ58" s="66">
        <f>IFERROR(INDEX('SPACELOG 12 EMPRUNT 2'!$I$14:$I$2000,MATCH('SPACELOG 12 BP'!DQ$2,'SPACELOG 12 EMPRUNT 2'!$Z$14:$Z$2000,0)),0)</f>
        <v>0</v>
      </c>
      <c r="DR58" s="75">
        <f>SUM(DF58:DQ58)</f>
        <v>0</v>
      </c>
      <c r="DS58" s="66">
        <f>IFERROR(INDEX('SPACELOG 12 EMPRUNT 2'!$I$14:$I$2000,MATCH('SPACELOG 12 BP'!DS$2,'SPACELOG 12 EMPRUNT 2'!$Z$14:$Z$2000,0)),0)</f>
        <v>0</v>
      </c>
      <c r="DT58" s="66">
        <f>IFERROR(INDEX('SPACELOG 12 EMPRUNT 2'!$I$14:$I$2000,MATCH('SPACELOG 12 BP'!DT$2,'SPACELOG 12 EMPRUNT 2'!$Z$14:$Z$2000,0)),0)</f>
        <v>0</v>
      </c>
      <c r="DU58" s="66">
        <f>IFERROR(INDEX('SPACELOG 12 EMPRUNT 2'!$I$14:$I$2000,MATCH('SPACELOG 12 BP'!DU$2,'SPACELOG 12 EMPRUNT 2'!$Z$14:$Z$2000,0)),0)</f>
        <v>0</v>
      </c>
      <c r="DV58" s="66">
        <f>IFERROR(INDEX('SPACELOG 12 EMPRUNT 2'!$I$14:$I$2000,MATCH('SPACELOG 12 BP'!DV$2,'SPACELOG 12 EMPRUNT 2'!$Z$14:$Z$2000,0)),0)</f>
        <v>0</v>
      </c>
      <c r="DW58" s="66">
        <f>IFERROR(INDEX('SPACELOG 12 EMPRUNT 2'!$I$14:$I$2000,MATCH('SPACELOG 12 BP'!DW$2,'SPACELOG 12 EMPRUNT 2'!$Z$14:$Z$2000,0)),0)</f>
        <v>0</v>
      </c>
      <c r="DX58" s="66">
        <f>IFERROR(INDEX('SPACELOG 12 EMPRUNT 2'!$I$14:$I$2000,MATCH('SPACELOG 12 BP'!DX$2,'SPACELOG 12 EMPRUNT 2'!$Z$14:$Z$2000,0)),0)</f>
        <v>0</v>
      </c>
      <c r="DY58" s="66">
        <f>IFERROR(INDEX('SPACELOG 12 EMPRUNT 2'!$I$14:$I$2000,MATCH('SPACELOG 12 BP'!DY$2,'SPACELOG 12 EMPRUNT 2'!$Z$14:$Z$2000,0)),0)</f>
        <v>0</v>
      </c>
      <c r="DZ58" s="66">
        <f>IFERROR(INDEX('SPACELOG 12 EMPRUNT 2'!$I$14:$I$2000,MATCH('SPACELOG 12 BP'!DZ$2,'SPACELOG 12 EMPRUNT 2'!$Z$14:$Z$2000,0)),0)</f>
        <v>0</v>
      </c>
      <c r="EA58" s="66">
        <f>IFERROR(INDEX('SPACELOG 12 EMPRUNT 2'!$I$14:$I$2000,MATCH('SPACELOG 12 BP'!EA$2,'SPACELOG 12 EMPRUNT 2'!$Z$14:$Z$2000,0)),0)</f>
        <v>0</v>
      </c>
      <c r="EB58" s="66">
        <f>IFERROR(INDEX('SPACELOG 12 EMPRUNT 2'!$I$14:$I$2000,MATCH('SPACELOG 12 BP'!EB$2,'SPACELOG 12 EMPRUNT 2'!$Z$14:$Z$2000,0)),0)</f>
        <v>0</v>
      </c>
      <c r="EC58" s="66">
        <f>IFERROR(INDEX('SPACELOG 12 EMPRUNT 2'!$I$14:$I$2000,MATCH('SPACELOG 12 BP'!EC$2,'SPACELOG 12 EMPRUNT 2'!$Z$14:$Z$2000,0)),0)</f>
        <v>0</v>
      </c>
      <c r="ED58" s="66">
        <f>IFERROR(INDEX('SPACELOG 12 EMPRUNT 2'!$I$14:$I$2000,MATCH('SPACELOG 12 BP'!ED$2,'SPACELOG 12 EMPRUNT 2'!$Z$14:$Z$2000,0)),0)</f>
        <v>0</v>
      </c>
      <c r="EE58" s="75">
        <f>SUM(DS58:ED58)</f>
        <v>0</v>
      </c>
    </row>
    <row r="59" spans="1:135" x14ac:dyDescent="0.2">
      <c r="A59" s="82" t="s">
        <v>171</v>
      </c>
      <c r="B59" s="219">
        <f>'SPACELOG 12 EMPRUNT 3'!E6</f>
        <v>0</v>
      </c>
      <c r="D59" s="2" t="s">
        <v>101</v>
      </c>
      <c r="F59" s="66">
        <f>IFERROR(INDEX('SPACELOG 12 EMPRUNT 3'!$I$14:$I$2000,MATCH('SPACELOG 12 BP'!F$2,'SPACELOG 12 EMPRUNT 3'!$Z$14:$Z$2000,0)),0)</f>
        <v>0</v>
      </c>
      <c r="G59" s="66">
        <f>IFERROR(INDEX('SPACELOG 12 EMPRUNT 3'!$I$14:$I$2000,MATCH('SPACELOG 12 BP'!G$2,'SPACELOG 12 EMPRUNT 3'!$Z$14:$Z$2000,0)),0)</f>
        <v>0</v>
      </c>
      <c r="H59" s="66">
        <f>IFERROR(INDEX('SPACELOG 12 EMPRUNT 3'!$I$14:$I$2000,MATCH('SPACELOG 12 BP'!H$2,'SPACELOG 12 EMPRUNT 3'!$Z$14:$Z$2000,0)),0)</f>
        <v>0</v>
      </c>
      <c r="I59" s="66">
        <f>IFERROR(INDEX('SPACELOG 12 EMPRUNT 3'!$I$14:$I$2000,MATCH('SPACELOG 12 BP'!I$2,'SPACELOG 12 EMPRUNT 3'!$Z$14:$Z$2000,0)),0)</f>
        <v>0</v>
      </c>
      <c r="J59" s="66">
        <f>IFERROR(INDEX('SPACELOG 12 EMPRUNT 3'!$I$14:$I$2000,MATCH('SPACELOG 12 BP'!J$2,'SPACELOG 12 EMPRUNT 3'!$Z$14:$Z$2000,0)),0)</f>
        <v>0</v>
      </c>
      <c r="K59" s="66">
        <f>IFERROR(INDEX('SPACELOG 12 EMPRUNT 3'!$I$14:$I$2000,MATCH('SPACELOG 12 BP'!K$2,'SPACELOG 12 EMPRUNT 3'!$Z$14:$Z$2000,0)),0)</f>
        <v>0</v>
      </c>
      <c r="L59" s="66">
        <f>IFERROR(INDEX('SPACELOG 12 EMPRUNT 3'!$I$14:$I$2000,MATCH('SPACELOG 12 BP'!L$2,'SPACELOG 12 EMPRUNT 3'!$Z$14:$Z$2000,0)),0)</f>
        <v>0</v>
      </c>
      <c r="M59" s="66">
        <f>IFERROR(INDEX('SPACELOG 12 EMPRUNT 3'!$I$14:$I$2000,MATCH('SPACELOG 12 BP'!M$2,'SPACELOG 12 EMPRUNT 3'!$Z$14:$Z$2000,0)),0)</f>
        <v>0</v>
      </c>
      <c r="N59" s="66">
        <f>IFERROR(INDEX('SPACELOG 12 EMPRUNT 3'!$I$14:$I$2000,MATCH('SPACELOG 12 BP'!N$2,'SPACELOG 12 EMPRUNT 3'!$Z$14:$Z$2000,0)),0)</f>
        <v>0</v>
      </c>
      <c r="O59" s="66">
        <f>IFERROR(INDEX('SPACELOG 12 EMPRUNT 3'!$I$14:$I$2000,MATCH('SPACELOG 12 BP'!O$2,'SPACELOG 12 EMPRUNT 3'!$Z$14:$Z$2000,0)),0)</f>
        <v>0</v>
      </c>
      <c r="P59" s="66">
        <f>IFERROR(INDEX('SPACELOG 12 EMPRUNT 3'!$I$14:$I$2000,MATCH('SPACELOG 12 BP'!P$2,'SPACELOG 12 EMPRUNT 3'!$Z$14:$Z$2000,0)),0)</f>
        <v>0</v>
      </c>
      <c r="Q59" s="66">
        <f>IFERROR(INDEX('SPACELOG 12 EMPRUNT 3'!$I$14:$I$2000,MATCH('SPACELOG 12 BP'!Q$2,'SPACELOG 12 EMPRUNT 3'!$Z$14:$Z$2000,0)),0)</f>
        <v>0</v>
      </c>
      <c r="R59" s="75">
        <f>SUM(F59:Q59)</f>
        <v>0</v>
      </c>
      <c r="S59" s="66">
        <f>IFERROR(INDEX('SPACELOG 12 EMPRUNT 3'!$I$14:$I$2000,MATCH('SPACELOG 12 BP'!S$2,'SPACELOG 12 EMPRUNT 3'!$Z$14:$Z$2000,0)),0)</f>
        <v>0</v>
      </c>
      <c r="T59" s="66">
        <f>IFERROR(INDEX('SPACELOG 12 EMPRUNT 3'!$I$14:$I$2000,MATCH('SPACELOG 12 BP'!T$2,'SPACELOG 12 EMPRUNT 3'!$Z$14:$Z$2000,0)),0)</f>
        <v>0</v>
      </c>
      <c r="U59" s="66">
        <f>IFERROR(INDEX('SPACELOG 12 EMPRUNT 3'!$I$14:$I$2000,MATCH('SPACELOG 12 BP'!U$2,'SPACELOG 12 EMPRUNT 3'!$Z$14:$Z$2000,0)),0)</f>
        <v>0</v>
      </c>
      <c r="V59" s="66">
        <f>IFERROR(INDEX('SPACELOG 12 EMPRUNT 3'!$I$14:$I$2000,MATCH('SPACELOG 12 BP'!V$2,'SPACELOG 12 EMPRUNT 3'!$Z$14:$Z$2000,0)),0)</f>
        <v>0</v>
      </c>
      <c r="W59" s="66">
        <f>IFERROR(INDEX('SPACELOG 12 EMPRUNT 3'!$I$14:$I$2000,MATCH('SPACELOG 12 BP'!W$2,'SPACELOG 12 EMPRUNT 3'!$Z$14:$Z$2000,0)),0)</f>
        <v>0</v>
      </c>
      <c r="X59" s="66">
        <f>IFERROR(INDEX('SPACELOG 12 EMPRUNT 3'!$I$14:$I$2000,MATCH('SPACELOG 12 BP'!X$2,'SPACELOG 12 EMPRUNT 3'!$Z$14:$Z$2000,0)),0)</f>
        <v>0</v>
      </c>
      <c r="Y59" s="66">
        <f>IFERROR(INDEX('SPACELOG 12 EMPRUNT 3'!$I$14:$I$2000,MATCH('SPACELOG 12 BP'!Y$2,'SPACELOG 12 EMPRUNT 3'!$Z$14:$Z$2000,0)),0)</f>
        <v>0</v>
      </c>
      <c r="Z59" s="66">
        <f>IFERROR(INDEX('SPACELOG 12 EMPRUNT 3'!$I$14:$I$2000,MATCH('SPACELOG 12 BP'!Z$2,'SPACELOG 12 EMPRUNT 3'!$Z$14:$Z$2000,0)),0)</f>
        <v>0</v>
      </c>
      <c r="AA59" s="66">
        <f>IFERROR(INDEX('SPACELOG 12 EMPRUNT 3'!$I$14:$I$2000,MATCH('SPACELOG 12 BP'!AA$2,'SPACELOG 12 EMPRUNT 3'!$Z$14:$Z$2000,0)),0)</f>
        <v>0</v>
      </c>
      <c r="AB59" s="66">
        <f>IFERROR(INDEX('SPACELOG 12 EMPRUNT 3'!$I$14:$I$2000,MATCH('SPACELOG 12 BP'!AB$2,'SPACELOG 12 EMPRUNT 3'!$Z$14:$Z$2000,0)),0)</f>
        <v>0</v>
      </c>
      <c r="AC59" s="66">
        <f>IFERROR(INDEX('SPACELOG 12 EMPRUNT 3'!$I$14:$I$2000,MATCH('SPACELOG 12 BP'!AC$2,'SPACELOG 12 EMPRUNT 3'!$Z$14:$Z$2000,0)),0)</f>
        <v>0</v>
      </c>
      <c r="AD59" s="66">
        <f>IFERROR(INDEX('SPACELOG 12 EMPRUNT 3'!$I$14:$I$2000,MATCH('SPACELOG 12 BP'!AD$2,'SPACELOG 12 EMPRUNT 3'!$Z$14:$Z$2000,0)),0)</f>
        <v>0</v>
      </c>
      <c r="AE59" s="75">
        <f>SUM(S59:AD59)</f>
        <v>0</v>
      </c>
      <c r="AF59" s="66">
        <f>IFERROR(INDEX('SPACELOG 12 EMPRUNT 3'!$I$14:$I$2000,MATCH('SPACELOG 12 BP'!AF$2,'SPACELOG 12 EMPRUNT 3'!$Z$14:$Z$2000,0)),0)</f>
        <v>0</v>
      </c>
      <c r="AG59" s="66">
        <f>IFERROR(INDEX('SPACELOG 12 EMPRUNT 3'!$I$14:$I$2000,MATCH('SPACELOG 12 BP'!AG$2,'SPACELOG 12 EMPRUNT 3'!$Z$14:$Z$2000,0)),0)</f>
        <v>0</v>
      </c>
      <c r="AH59" s="66">
        <f>IFERROR(INDEX('SPACELOG 12 EMPRUNT 3'!$I$14:$I$2000,MATCH('SPACELOG 12 BP'!AH$2,'SPACELOG 12 EMPRUNT 3'!$Z$14:$Z$2000,0)),0)</f>
        <v>0</v>
      </c>
      <c r="AI59" s="66">
        <f>IFERROR(INDEX('SPACELOG 12 EMPRUNT 3'!$I$14:$I$2000,MATCH('SPACELOG 12 BP'!AI$2,'SPACELOG 12 EMPRUNT 3'!$Z$14:$Z$2000,0)),0)</f>
        <v>0</v>
      </c>
      <c r="AJ59" s="66">
        <f>IFERROR(INDEX('SPACELOG 12 EMPRUNT 3'!$I$14:$I$2000,MATCH('SPACELOG 12 BP'!AJ$2,'SPACELOG 12 EMPRUNT 3'!$Z$14:$Z$2000,0)),0)</f>
        <v>0</v>
      </c>
      <c r="AK59" s="66">
        <f>IFERROR(INDEX('SPACELOG 12 EMPRUNT 3'!$I$14:$I$2000,MATCH('SPACELOG 12 BP'!AK$2,'SPACELOG 12 EMPRUNT 3'!$Z$14:$Z$2000,0)),0)</f>
        <v>0</v>
      </c>
      <c r="AL59" s="66">
        <f>IFERROR(INDEX('SPACELOG 12 EMPRUNT 3'!$I$14:$I$2000,MATCH('SPACELOG 12 BP'!AL$2,'SPACELOG 12 EMPRUNT 3'!$Z$14:$Z$2000,0)),0)</f>
        <v>0</v>
      </c>
      <c r="AM59" s="66">
        <f>IFERROR(INDEX('SPACELOG 12 EMPRUNT 3'!$I$14:$I$2000,MATCH('SPACELOG 12 BP'!AM$2,'SPACELOG 12 EMPRUNT 3'!$Z$14:$Z$2000,0)),0)</f>
        <v>0</v>
      </c>
      <c r="AN59" s="66">
        <f>IFERROR(INDEX('SPACELOG 12 EMPRUNT 3'!$I$14:$I$2000,MATCH('SPACELOG 12 BP'!AN$2,'SPACELOG 12 EMPRUNT 3'!$Z$14:$Z$2000,0)),0)</f>
        <v>0</v>
      </c>
      <c r="AO59" s="66">
        <f>IFERROR(INDEX('SPACELOG 12 EMPRUNT 3'!$I$14:$I$2000,MATCH('SPACELOG 12 BP'!AO$2,'SPACELOG 12 EMPRUNT 3'!$Z$14:$Z$2000,0)),0)</f>
        <v>0</v>
      </c>
      <c r="AP59" s="66">
        <f>IFERROR(INDEX('SPACELOG 12 EMPRUNT 3'!$I$14:$I$2000,MATCH('SPACELOG 12 BP'!AP$2,'SPACELOG 12 EMPRUNT 3'!$Z$14:$Z$2000,0)),0)</f>
        <v>0</v>
      </c>
      <c r="AQ59" s="66">
        <f>IFERROR(INDEX('SPACELOG 12 EMPRUNT 3'!$I$14:$I$2000,MATCH('SPACELOG 12 BP'!AQ$2,'SPACELOG 12 EMPRUNT 3'!$Z$14:$Z$2000,0)),0)</f>
        <v>0</v>
      </c>
      <c r="AR59" s="75">
        <f>SUM(AF59:AQ59)</f>
        <v>0</v>
      </c>
      <c r="AS59" s="66">
        <f>IFERROR(INDEX('SPACELOG 12 EMPRUNT 3'!$I$14:$I$2000,MATCH('SPACELOG 12 BP'!AS$2,'SPACELOG 12 EMPRUNT 3'!$Z$14:$Z$2000,0)),0)</f>
        <v>0</v>
      </c>
      <c r="AT59" s="66">
        <f>IFERROR(INDEX('SPACELOG 12 EMPRUNT 3'!$I$14:$I$2000,MATCH('SPACELOG 12 BP'!AT$2,'SPACELOG 12 EMPRUNT 3'!$Z$14:$Z$2000,0)),0)</f>
        <v>0</v>
      </c>
      <c r="AU59" s="66">
        <f>IFERROR(INDEX('SPACELOG 12 EMPRUNT 3'!$I$14:$I$2000,MATCH('SPACELOG 12 BP'!AU$2,'SPACELOG 12 EMPRUNT 3'!$Z$14:$Z$2000,0)),0)</f>
        <v>0</v>
      </c>
      <c r="AV59" s="66">
        <f>IFERROR(INDEX('SPACELOG 12 EMPRUNT 3'!$I$14:$I$2000,MATCH('SPACELOG 12 BP'!AV$2,'SPACELOG 12 EMPRUNT 3'!$Z$14:$Z$2000,0)),0)</f>
        <v>0</v>
      </c>
      <c r="AW59" s="66">
        <f>IFERROR(INDEX('SPACELOG 12 EMPRUNT 3'!$I$14:$I$2000,MATCH('SPACELOG 12 BP'!AW$2,'SPACELOG 12 EMPRUNT 3'!$Z$14:$Z$2000,0)),0)</f>
        <v>0</v>
      </c>
      <c r="AX59" s="66">
        <f>IFERROR(INDEX('SPACELOG 12 EMPRUNT 3'!$I$14:$I$2000,MATCH('SPACELOG 12 BP'!AX$2,'SPACELOG 12 EMPRUNT 3'!$Z$14:$Z$2000,0)),0)</f>
        <v>0</v>
      </c>
      <c r="AY59" s="66">
        <f>IFERROR(INDEX('SPACELOG 12 EMPRUNT 3'!$I$14:$I$2000,MATCH('SPACELOG 12 BP'!AY$2,'SPACELOG 12 EMPRUNT 3'!$Z$14:$Z$2000,0)),0)</f>
        <v>0</v>
      </c>
      <c r="AZ59" s="66">
        <f>IFERROR(INDEX('SPACELOG 12 EMPRUNT 3'!$I$14:$I$2000,MATCH('SPACELOG 12 BP'!AZ$2,'SPACELOG 12 EMPRUNT 3'!$Z$14:$Z$2000,0)),0)</f>
        <v>0</v>
      </c>
      <c r="BA59" s="66">
        <f>IFERROR(INDEX('SPACELOG 12 EMPRUNT 3'!$I$14:$I$2000,MATCH('SPACELOG 12 BP'!BA$2,'SPACELOG 12 EMPRUNT 3'!$Z$14:$Z$2000,0)),0)</f>
        <v>0</v>
      </c>
      <c r="BB59" s="66">
        <f>IFERROR(INDEX('SPACELOG 12 EMPRUNT 3'!$I$14:$I$2000,MATCH('SPACELOG 12 BP'!BB$2,'SPACELOG 12 EMPRUNT 3'!$Z$14:$Z$2000,0)),0)</f>
        <v>0</v>
      </c>
      <c r="BC59" s="66">
        <f>IFERROR(INDEX('SPACELOG 12 EMPRUNT 3'!$I$14:$I$2000,MATCH('SPACELOG 12 BP'!BC$2,'SPACELOG 12 EMPRUNT 3'!$Z$14:$Z$2000,0)),0)</f>
        <v>0</v>
      </c>
      <c r="BD59" s="66">
        <f>IFERROR(INDEX('SPACELOG 12 EMPRUNT 3'!$I$14:$I$2000,MATCH('SPACELOG 12 BP'!BD$2,'SPACELOG 12 EMPRUNT 3'!$Z$14:$Z$2000,0)),0)</f>
        <v>0</v>
      </c>
      <c r="BE59" s="75">
        <f>SUM(AS59:BD59)</f>
        <v>0</v>
      </c>
      <c r="BF59" s="66">
        <f>IFERROR(INDEX('SPACELOG 12 EMPRUNT 3'!$I$14:$I$2000,MATCH('SPACELOG 12 BP'!BF$2,'SPACELOG 12 EMPRUNT 3'!$Z$14:$Z$2000,0)),0)</f>
        <v>0</v>
      </c>
      <c r="BG59" s="66">
        <f>IFERROR(INDEX('SPACELOG 12 EMPRUNT 3'!$I$14:$I$2000,MATCH('SPACELOG 12 BP'!BG$2,'SPACELOG 12 EMPRUNT 3'!$Z$14:$Z$2000,0)),0)</f>
        <v>0</v>
      </c>
      <c r="BH59" s="66">
        <f>IFERROR(INDEX('SPACELOG 12 EMPRUNT 3'!$I$14:$I$2000,MATCH('SPACELOG 12 BP'!BH$2,'SPACELOG 12 EMPRUNT 3'!$Z$14:$Z$2000,0)),0)</f>
        <v>0</v>
      </c>
      <c r="BI59" s="66">
        <f>IFERROR(INDEX('SPACELOG 12 EMPRUNT 3'!$I$14:$I$2000,MATCH('SPACELOG 12 BP'!BI$2,'SPACELOG 12 EMPRUNT 3'!$Z$14:$Z$2000,0)),0)</f>
        <v>0</v>
      </c>
      <c r="BJ59" s="66">
        <f>IFERROR(INDEX('SPACELOG 12 EMPRUNT 3'!$I$14:$I$2000,MATCH('SPACELOG 12 BP'!BJ$2,'SPACELOG 12 EMPRUNT 3'!$Z$14:$Z$2000,0)),0)</f>
        <v>0</v>
      </c>
      <c r="BK59" s="66">
        <f>IFERROR(INDEX('SPACELOG 12 EMPRUNT 3'!$I$14:$I$2000,MATCH('SPACELOG 12 BP'!BK$2,'SPACELOG 12 EMPRUNT 3'!$Z$14:$Z$2000,0)),0)</f>
        <v>0</v>
      </c>
      <c r="BL59" s="66">
        <f>IFERROR(INDEX('SPACELOG 12 EMPRUNT 3'!$I$14:$I$2000,MATCH('SPACELOG 12 BP'!BL$2,'SPACELOG 12 EMPRUNT 3'!$Z$14:$Z$2000,0)),0)</f>
        <v>0</v>
      </c>
      <c r="BM59" s="66">
        <f>IFERROR(INDEX('SPACELOG 12 EMPRUNT 3'!$I$14:$I$2000,MATCH('SPACELOG 12 BP'!BM$2,'SPACELOG 12 EMPRUNT 3'!$Z$14:$Z$2000,0)),0)</f>
        <v>0</v>
      </c>
      <c r="BN59" s="66">
        <f>IFERROR(INDEX('SPACELOG 12 EMPRUNT 3'!$I$14:$I$2000,MATCH('SPACELOG 12 BP'!BN$2,'SPACELOG 12 EMPRUNT 3'!$Z$14:$Z$2000,0)),0)</f>
        <v>0</v>
      </c>
      <c r="BO59" s="66">
        <f>IFERROR(INDEX('SPACELOG 12 EMPRUNT 3'!$I$14:$I$2000,MATCH('SPACELOG 12 BP'!BO$2,'SPACELOG 12 EMPRUNT 3'!$Z$14:$Z$2000,0)),0)</f>
        <v>0</v>
      </c>
      <c r="BP59" s="66">
        <f>IFERROR(INDEX('SPACELOG 12 EMPRUNT 3'!$I$14:$I$2000,MATCH('SPACELOG 12 BP'!BP$2,'SPACELOG 12 EMPRUNT 3'!$Z$14:$Z$2000,0)),0)</f>
        <v>0</v>
      </c>
      <c r="BQ59" s="66">
        <f>IFERROR(INDEX('SPACELOG 12 EMPRUNT 3'!$I$14:$I$2000,MATCH('SPACELOG 12 BP'!BQ$2,'SPACELOG 12 EMPRUNT 3'!$Z$14:$Z$2000,0)),0)</f>
        <v>0</v>
      </c>
      <c r="BR59" s="75">
        <f>SUM(BF59:BQ59)</f>
        <v>0</v>
      </c>
      <c r="BS59" s="66">
        <f>IFERROR(INDEX('SPACELOG 12 EMPRUNT 3'!$I$14:$I$2000,MATCH('SPACELOG 12 BP'!BS$2,'SPACELOG 12 EMPRUNT 3'!$Z$14:$Z$2000,0)),0)</f>
        <v>0</v>
      </c>
      <c r="BT59" s="66">
        <f>IFERROR(INDEX('SPACELOG 12 EMPRUNT 3'!$I$14:$I$2000,MATCH('SPACELOG 12 BP'!BT$2,'SPACELOG 12 EMPRUNT 3'!$Z$14:$Z$2000,0)),0)</f>
        <v>0</v>
      </c>
      <c r="BU59" s="66">
        <f>IFERROR(INDEX('SPACELOG 12 EMPRUNT 3'!$I$14:$I$2000,MATCH('SPACELOG 12 BP'!BU$2,'SPACELOG 12 EMPRUNT 3'!$Z$14:$Z$2000,0)),0)</f>
        <v>0</v>
      </c>
      <c r="BV59" s="66">
        <f>IFERROR(INDEX('SPACELOG 12 EMPRUNT 3'!$I$14:$I$2000,MATCH('SPACELOG 12 BP'!BV$2,'SPACELOG 12 EMPRUNT 3'!$Z$14:$Z$2000,0)),0)</f>
        <v>0</v>
      </c>
      <c r="BW59" s="66">
        <f>IFERROR(INDEX('SPACELOG 12 EMPRUNT 3'!$I$14:$I$2000,MATCH('SPACELOG 12 BP'!BW$2,'SPACELOG 12 EMPRUNT 3'!$Z$14:$Z$2000,0)),0)</f>
        <v>0</v>
      </c>
      <c r="BX59" s="66">
        <f>IFERROR(INDEX('SPACELOG 12 EMPRUNT 3'!$I$14:$I$2000,MATCH('SPACELOG 12 BP'!BX$2,'SPACELOG 12 EMPRUNT 3'!$Z$14:$Z$2000,0)),0)</f>
        <v>0</v>
      </c>
      <c r="BY59" s="66">
        <f>IFERROR(INDEX('SPACELOG 12 EMPRUNT 3'!$I$14:$I$2000,MATCH('SPACELOG 12 BP'!BY$2,'SPACELOG 12 EMPRUNT 3'!$Z$14:$Z$2000,0)),0)</f>
        <v>0</v>
      </c>
      <c r="BZ59" s="66">
        <f>IFERROR(INDEX('SPACELOG 12 EMPRUNT 3'!$I$14:$I$2000,MATCH('SPACELOG 12 BP'!BZ$2,'SPACELOG 12 EMPRUNT 3'!$Z$14:$Z$2000,0)),0)</f>
        <v>0</v>
      </c>
      <c r="CA59" s="66">
        <f>IFERROR(INDEX('SPACELOG 12 EMPRUNT 3'!$I$14:$I$2000,MATCH('SPACELOG 12 BP'!CA$2,'SPACELOG 12 EMPRUNT 3'!$Z$14:$Z$2000,0)),0)</f>
        <v>0</v>
      </c>
      <c r="CB59" s="66">
        <f>IFERROR(INDEX('SPACELOG 12 EMPRUNT 3'!$I$14:$I$2000,MATCH('SPACELOG 12 BP'!CB$2,'SPACELOG 12 EMPRUNT 3'!$Z$14:$Z$2000,0)),0)</f>
        <v>0</v>
      </c>
      <c r="CC59" s="66">
        <f>IFERROR(INDEX('SPACELOG 12 EMPRUNT 3'!$I$14:$I$2000,MATCH('SPACELOG 12 BP'!CC$2,'SPACELOG 12 EMPRUNT 3'!$Z$14:$Z$2000,0)),0)</f>
        <v>0</v>
      </c>
      <c r="CD59" s="66">
        <f>IFERROR(INDEX('SPACELOG 12 EMPRUNT 3'!$I$14:$I$2000,MATCH('SPACELOG 12 BP'!CD$2,'SPACELOG 12 EMPRUNT 3'!$Z$14:$Z$2000,0)),0)</f>
        <v>0</v>
      </c>
      <c r="CE59" s="75">
        <f>SUM(BS59:CD59)</f>
        <v>0</v>
      </c>
      <c r="CF59" s="66">
        <f>IFERROR(INDEX('SPACELOG 12 EMPRUNT 3'!$I$14:$I$2000,MATCH('SPACELOG 12 BP'!CF$2,'SPACELOG 12 EMPRUNT 3'!$Z$14:$Z$2000,0)),0)</f>
        <v>0</v>
      </c>
      <c r="CG59" s="66">
        <f>IFERROR(INDEX('SPACELOG 12 EMPRUNT 3'!$I$14:$I$2000,MATCH('SPACELOG 12 BP'!CG$2,'SPACELOG 12 EMPRUNT 3'!$Z$14:$Z$2000,0)),0)</f>
        <v>0</v>
      </c>
      <c r="CH59" s="66">
        <f>IFERROR(INDEX('SPACELOG 12 EMPRUNT 3'!$I$14:$I$2000,MATCH('SPACELOG 12 BP'!CH$2,'SPACELOG 12 EMPRUNT 3'!$Z$14:$Z$2000,0)),0)</f>
        <v>0</v>
      </c>
      <c r="CI59" s="66">
        <f>IFERROR(INDEX('SPACELOG 12 EMPRUNT 3'!$I$14:$I$2000,MATCH('SPACELOG 12 BP'!CI$2,'SPACELOG 12 EMPRUNT 3'!$Z$14:$Z$2000,0)),0)</f>
        <v>0</v>
      </c>
      <c r="CJ59" s="66">
        <f>IFERROR(INDEX('SPACELOG 12 EMPRUNT 3'!$I$14:$I$2000,MATCH('SPACELOG 12 BP'!CJ$2,'SPACELOG 12 EMPRUNT 3'!$Z$14:$Z$2000,0)),0)</f>
        <v>0</v>
      </c>
      <c r="CK59" s="66">
        <f>IFERROR(INDEX('SPACELOG 12 EMPRUNT 3'!$I$14:$I$2000,MATCH('SPACELOG 12 BP'!CK$2,'SPACELOG 12 EMPRUNT 3'!$Z$14:$Z$2000,0)),0)</f>
        <v>0</v>
      </c>
      <c r="CL59" s="66">
        <f>IFERROR(INDEX('SPACELOG 12 EMPRUNT 3'!$I$14:$I$2000,MATCH('SPACELOG 12 BP'!CL$2,'SPACELOG 12 EMPRUNT 3'!$Z$14:$Z$2000,0)),0)</f>
        <v>0</v>
      </c>
      <c r="CM59" s="66">
        <f>IFERROR(INDEX('SPACELOG 12 EMPRUNT 3'!$I$14:$I$2000,MATCH('SPACELOG 12 BP'!CM$2,'SPACELOG 12 EMPRUNT 3'!$Z$14:$Z$2000,0)),0)</f>
        <v>0</v>
      </c>
      <c r="CN59" s="66">
        <f>IFERROR(INDEX('SPACELOG 12 EMPRUNT 3'!$I$14:$I$2000,MATCH('SPACELOG 12 BP'!CN$2,'SPACELOG 12 EMPRUNT 3'!$Z$14:$Z$2000,0)),0)</f>
        <v>0</v>
      </c>
      <c r="CO59" s="66">
        <f>IFERROR(INDEX('SPACELOG 12 EMPRUNT 3'!$I$14:$I$2000,MATCH('SPACELOG 12 BP'!CO$2,'SPACELOG 12 EMPRUNT 3'!$Z$14:$Z$2000,0)),0)</f>
        <v>0</v>
      </c>
      <c r="CP59" s="66">
        <f>IFERROR(INDEX('SPACELOG 12 EMPRUNT 3'!$I$14:$I$2000,MATCH('SPACELOG 12 BP'!CP$2,'SPACELOG 12 EMPRUNT 3'!$Z$14:$Z$2000,0)),0)</f>
        <v>0</v>
      </c>
      <c r="CQ59" s="66">
        <f>IFERROR(INDEX('SPACELOG 12 EMPRUNT 3'!$I$14:$I$2000,MATCH('SPACELOG 12 BP'!CQ$2,'SPACELOG 12 EMPRUNT 3'!$Z$14:$Z$2000,0)),0)</f>
        <v>0</v>
      </c>
      <c r="CR59" s="75">
        <f>SUM(CF59:CQ59)</f>
        <v>0</v>
      </c>
      <c r="CS59" s="66">
        <f>IFERROR(INDEX('SPACELOG 12 EMPRUNT 3'!$I$14:$I$2000,MATCH('SPACELOG 12 BP'!CS$2,'SPACELOG 12 EMPRUNT 3'!$Z$14:$Z$2000,0)),0)</f>
        <v>0</v>
      </c>
      <c r="CT59" s="66">
        <f>IFERROR(INDEX('SPACELOG 12 EMPRUNT 3'!$I$14:$I$2000,MATCH('SPACELOG 12 BP'!CT$2,'SPACELOG 12 EMPRUNT 3'!$Z$14:$Z$2000,0)),0)</f>
        <v>0</v>
      </c>
      <c r="CU59" s="66">
        <f>IFERROR(INDEX('SPACELOG 12 EMPRUNT 3'!$I$14:$I$2000,MATCH('SPACELOG 12 BP'!CU$2,'SPACELOG 12 EMPRUNT 3'!$Z$14:$Z$2000,0)),0)</f>
        <v>0</v>
      </c>
      <c r="CV59" s="66">
        <f>IFERROR(INDEX('SPACELOG 12 EMPRUNT 3'!$I$14:$I$2000,MATCH('SPACELOG 12 BP'!CV$2,'SPACELOG 12 EMPRUNT 3'!$Z$14:$Z$2000,0)),0)</f>
        <v>0</v>
      </c>
      <c r="CW59" s="66">
        <f>IFERROR(INDEX('SPACELOG 12 EMPRUNT 3'!$I$14:$I$2000,MATCH('SPACELOG 12 BP'!CW$2,'SPACELOG 12 EMPRUNT 3'!$Z$14:$Z$2000,0)),0)</f>
        <v>0</v>
      </c>
      <c r="CX59" s="66">
        <f>IFERROR(INDEX('SPACELOG 12 EMPRUNT 3'!$I$14:$I$2000,MATCH('SPACELOG 12 BP'!CX$2,'SPACELOG 12 EMPRUNT 3'!$Z$14:$Z$2000,0)),0)</f>
        <v>0</v>
      </c>
      <c r="CY59" s="66">
        <f>IFERROR(INDEX('SPACELOG 12 EMPRUNT 3'!$I$14:$I$2000,MATCH('SPACELOG 12 BP'!CY$2,'SPACELOG 12 EMPRUNT 3'!$Z$14:$Z$2000,0)),0)</f>
        <v>0</v>
      </c>
      <c r="CZ59" s="66">
        <f>IFERROR(INDEX('SPACELOG 12 EMPRUNT 3'!$I$14:$I$2000,MATCH('SPACELOG 12 BP'!CZ$2,'SPACELOG 12 EMPRUNT 3'!$Z$14:$Z$2000,0)),0)</f>
        <v>0</v>
      </c>
      <c r="DA59" s="66">
        <f>IFERROR(INDEX('SPACELOG 12 EMPRUNT 3'!$I$14:$I$2000,MATCH('SPACELOG 12 BP'!DA$2,'SPACELOG 12 EMPRUNT 3'!$Z$14:$Z$2000,0)),0)</f>
        <v>0</v>
      </c>
      <c r="DB59" s="66">
        <f>IFERROR(INDEX('SPACELOG 12 EMPRUNT 3'!$I$14:$I$2000,MATCH('SPACELOG 12 BP'!DB$2,'SPACELOG 12 EMPRUNT 3'!$Z$14:$Z$2000,0)),0)</f>
        <v>0</v>
      </c>
      <c r="DC59" s="66">
        <f>IFERROR(INDEX('SPACELOG 12 EMPRUNT 3'!$I$14:$I$2000,MATCH('SPACELOG 12 BP'!DC$2,'SPACELOG 12 EMPRUNT 3'!$Z$14:$Z$2000,0)),0)</f>
        <v>0</v>
      </c>
      <c r="DD59" s="66">
        <f>IFERROR(INDEX('SPACELOG 12 EMPRUNT 3'!$I$14:$I$2000,MATCH('SPACELOG 12 BP'!DD$2,'SPACELOG 12 EMPRUNT 3'!$Z$14:$Z$2000,0)),0)</f>
        <v>0</v>
      </c>
      <c r="DE59" s="75">
        <f>SUM(CS59:DD59)</f>
        <v>0</v>
      </c>
      <c r="DF59" s="66">
        <f>IFERROR(INDEX('SPACELOG 12 EMPRUNT 3'!$I$14:$I$2000,MATCH('SPACELOG 12 BP'!DF$2,'SPACELOG 12 EMPRUNT 3'!$Z$14:$Z$2000,0)),0)</f>
        <v>0</v>
      </c>
      <c r="DG59" s="66">
        <f>IFERROR(INDEX('SPACELOG 12 EMPRUNT 3'!$I$14:$I$2000,MATCH('SPACELOG 12 BP'!DG$2,'SPACELOG 12 EMPRUNT 3'!$Z$14:$Z$2000,0)),0)</f>
        <v>0</v>
      </c>
      <c r="DH59" s="66">
        <f>IFERROR(INDEX('SPACELOG 12 EMPRUNT 3'!$I$14:$I$2000,MATCH('SPACELOG 12 BP'!DH$2,'SPACELOG 12 EMPRUNT 3'!$Z$14:$Z$2000,0)),0)</f>
        <v>0</v>
      </c>
      <c r="DI59" s="66">
        <f>IFERROR(INDEX('SPACELOG 12 EMPRUNT 3'!$I$14:$I$2000,MATCH('SPACELOG 12 BP'!DI$2,'SPACELOG 12 EMPRUNT 3'!$Z$14:$Z$2000,0)),0)</f>
        <v>0</v>
      </c>
      <c r="DJ59" s="66">
        <f>IFERROR(INDEX('SPACELOG 12 EMPRUNT 3'!$I$14:$I$2000,MATCH('SPACELOG 12 BP'!DJ$2,'SPACELOG 12 EMPRUNT 3'!$Z$14:$Z$2000,0)),0)</f>
        <v>0</v>
      </c>
      <c r="DK59" s="66">
        <f>IFERROR(INDEX('SPACELOG 12 EMPRUNT 3'!$I$14:$I$2000,MATCH('SPACELOG 12 BP'!DK$2,'SPACELOG 12 EMPRUNT 3'!$Z$14:$Z$2000,0)),0)</f>
        <v>0</v>
      </c>
      <c r="DL59" s="66">
        <f>IFERROR(INDEX('SPACELOG 12 EMPRUNT 3'!$I$14:$I$2000,MATCH('SPACELOG 12 BP'!DL$2,'SPACELOG 12 EMPRUNT 3'!$Z$14:$Z$2000,0)),0)</f>
        <v>0</v>
      </c>
      <c r="DM59" s="66">
        <f>IFERROR(INDEX('SPACELOG 12 EMPRUNT 3'!$I$14:$I$2000,MATCH('SPACELOG 12 BP'!DM$2,'SPACELOG 12 EMPRUNT 3'!$Z$14:$Z$2000,0)),0)</f>
        <v>0</v>
      </c>
      <c r="DN59" s="66">
        <f>IFERROR(INDEX('SPACELOG 12 EMPRUNT 3'!$I$14:$I$2000,MATCH('SPACELOG 12 BP'!DN$2,'SPACELOG 12 EMPRUNT 3'!$Z$14:$Z$2000,0)),0)</f>
        <v>0</v>
      </c>
      <c r="DO59" s="66">
        <f>IFERROR(INDEX('SPACELOG 12 EMPRUNT 3'!$I$14:$I$2000,MATCH('SPACELOG 12 BP'!DO$2,'SPACELOG 12 EMPRUNT 3'!$Z$14:$Z$2000,0)),0)</f>
        <v>0</v>
      </c>
      <c r="DP59" s="66">
        <f>IFERROR(INDEX('SPACELOG 12 EMPRUNT 3'!$I$14:$I$2000,MATCH('SPACELOG 12 BP'!DP$2,'SPACELOG 12 EMPRUNT 3'!$Z$14:$Z$2000,0)),0)</f>
        <v>0</v>
      </c>
      <c r="DQ59" s="66">
        <f>IFERROR(INDEX('SPACELOG 12 EMPRUNT 3'!$I$14:$I$2000,MATCH('SPACELOG 12 BP'!DQ$2,'SPACELOG 12 EMPRUNT 3'!$Z$14:$Z$2000,0)),0)</f>
        <v>0</v>
      </c>
      <c r="DR59" s="75">
        <f>SUM(DF59:DQ59)</f>
        <v>0</v>
      </c>
      <c r="DS59" s="66">
        <f>IFERROR(INDEX('SPACELOG 12 EMPRUNT 3'!$I$14:$I$2000,MATCH('SPACELOG 12 BP'!DS$2,'SPACELOG 12 EMPRUNT 3'!$Z$14:$Z$2000,0)),0)</f>
        <v>0</v>
      </c>
      <c r="DT59" s="66">
        <f>IFERROR(INDEX('SPACELOG 12 EMPRUNT 3'!$I$14:$I$2000,MATCH('SPACELOG 12 BP'!DT$2,'SPACELOG 12 EMPRUNT 3'!$Z$14:$Z$2000,0)),0)</f>
        <v>0</v>
      </c>
      <c r="DU59" s="66">
        <f>IFERROR(INDEX('SPACELOG 12 EMPRUNT 3'!$I$14:$I$2000,MATCH('SPACELOG 12 BP'!DU$2,'SPACELOG 12 EMPRUNT 3'!$Z$14:$Z$2000,0)),0)</f>
        <v>0</v>
      </c>
      <c r="DV59" s="66">
        <f>IFERROR(INDEX('SPACELOG 12 EMPRUNT 3'!$I$14:$I$2000,MATCH('SPACELOG 12 BP'!DV$2,'SPACELOG 12 EMPRUNT 3'!$Z$14:$Z$2000,0)),0)</f>
        <v>0</v>
      </c>
      <c r="DW59" s="66">
        <f>IFERROR(INDEX('SPACELOG 12 EMPRUNT 3'!$I$14:$I$2000,MATCH('SPACELOG 12 BP'!DW$2,'SPACELOG 12 EMPRUNT 3'!$Z$14:$Z$2000,0)),0)</f>
        <v>0</v>
      </c>
      <c r="DX59" s="66">
        <f>IFERROR(INDEX('SPACELOG 12 EMPRUNT 3'!$I$14:$I$2000,MATCH('SPACELOG 12 BP'!DX$2,'SPACELOG 12 EMPRUNT 3'!$Z$14:$Z$2000,0)),0)</f>
        <v>0</v>
      </c>
      <c r="DY59" s="66">
        <f>IFERROR(INDEX('SPACELOG 12 EMPRUNT 3'!$I$14:$I$2000,MATCH('SPACELOG 12 BP'!DY$2,'SPACELOG 12 EMPRUNT 3'!$Z$14:$Z$2000,0)),0)</f>
        <v>0</v>
      </c>
      <c r="DZ59" s="66">
        <f>IFERROR(INDEX('SPACELOG 12 EMPRUNT 3'!$I$14:$I$2000,MATCH('SPACELOG 12 BP'!DZ$2,'SPACELOG 12 EMPRUNT 3'!$Z$14:$Z$2000,0)),0)</f>
        <v>0</v>
      </c>
      <c r="EA59" s="66">
        <f>IFERROR(INDEX('SPACELOG 12 EMPRUNT 3'!$I$14:$I$2000,MATCH('SPACELOG 12 BP'!EA$2,'SPACELOG 12 EMPRUNT 3'!$Z$14:$Z$2000,0)),0)</f>
        <v>0</v>
      </c>
      <c r="EB59" s="66">
        <f>IFERROR(INDEX('SPACELOG 12 EMPRUNT 3'!$I$14:$I$2000,MATCH('SPACELOG 12 BP'!EB$2,'SPACELOG 12 EMPRUNT 3'!$Z$14:$Z$2000,0)),0)</f>
        <v>0</v>
      </c>
      <c r="EC59" s="66">
        <f>IFERROR(INDEX('SPACELOG 12 EMPRUNT 3'!$I$14:$I$2000,MATCH('SPACELOG 12 BP'!EC$2,'SPACELOG 12 EMPRUNT 3'!$Z$14:$Z$2000,0)),0)</f>
        <v>0</v>
      </c>
      <c r="ED59" s="66">
        <f>IFERROR(INDEX('SPACELOG 12 EMPRUNT 3'!$I$14:$I$2000,MATCH('SPACELOG 12 BP'!ED$2,'SPACELOG 12 EMPRUNT 3'!$Z$14:$Z$2000,0)),0)</f>
        <v>0</v>
      </c>
      <c r="EE59" s="75">
        <f>SUM(DS59:ED59)</f>
        <v>0</v>
      </c>
    </row>
    <row r="60" spans="1:135" x14ac:dyDescent="0.2">
      <c r="A60" s="26" t="s">
        <v>172</v>
      </c>
      <c r="B60" s="66" t="str">
        <f>'SPACELOG 12 EMPRUNT 3'!I5</f>
        <v/>
      </c>
      <c r="D60" s="22" t="s">
        <v>102</v>
      </c>
      <c r="E60" s="79"/>
      <c r="F60" s="66">
        <f t="shared" ref="F60:Q60" si="179">F55-F57-F58-F59</f>
        <v>0</v>
      </c>
      <c r="G60" s="66">
        <f t="shared" si="179"/>
        <v>0</v>
      </c>
      <c r="H60" s="66">
        <f t="shared" si="179"/>
        <v>0</v>
      </c>
      <c r="I60" s="66">
        <f t="shared" si="179"/>
        <v>0</v>
      </c>
      <c r="J60" s="66">
        <f t="shared" si="179"/>
        <v>0</v>
      </c>
      <c r="K60" s="66">
        <f t="shared" si="179"/>
        <v>0</v>
      </c>
      <c r="L60" s="66">
        <f t="shared" si="179"/>
        <v>0</v>
      </c>
      <c r="M60" s="66">
        <f t="shared" si="179"/>
        <v>0</v>
      </c>
      <c r="N60" s="66">
        <f t="shared" si="179"/>
        <v>0</v>
      </c>
      <c r="O60" s="66">
        <f t="shared" si="179"/>
        <v>0</v>
      </c>
      <c r="P60" s="66">
        <f t="shared" si="179"/>
        <v>0</v>
      </c>
      <c r="Q60" s="66">
        <f t="shared" si="179"/>
        <v>0</v>
      </c>
      <c r="R60" s="75">
        <f>SUM(F60:Q60)</f>
        <v>0</v>
      </c>
      <c r="S60" s="66">
        <f t="shared" ref="S60:AD60" si="180">S55-S57-S58-S59</f>
        <v>0</v>
      </c>
      <c r="T60" s="66">
        <f t="shared" si="180"/>
        <v>0</v>
      </c>
      <c r="U60" s="66">
        <f t="shared" si="180"/>
        <v>0</v>
      </c>
      <c r="V60" s="66">
        <f t="shared" si="180"/>
        <v>0</v>
      </c>
      <c r="W60" s="66">
        <f t="shared" si="180"/>
        <v>0</v>
      </c>
      <c r="X60" s="66">
        <f t="shared" si="180"/>
        <v>0</v>
      </c>
      <c r="Y60" s="66">
        <f t="shared" si="180"/>
        <v>0</v>
      </c>
      <c r="Z60" s="66">
        <f t="shared" si="180"/>
        <v>0</v>
      </c>
      <c r="AA60" s="66">
        <f t="shared" si="180"/>
        <v>0</v>
      </c>
      <c r="AB60" s="66">
        <f t="shared" si="180"/>
        <v>0</v>
      </c>
      <c r="AC60" s="66">
        <f t="shared" si="180"/>
        <v>0</v>
      </c>
      <c r="AD60" s="66">
        <f t="shared" si="180"/>
        <v>0</v>
      </c>
      <c r="AE60" s="75">
        <f>SUM(S60:AD60)</f>
        <v>0</v>
      </c>
      <c r="AF60" s="66">
        <f t="shared" ref="AF60:AQ60" si="181">AF55-AF57-AF58-AF59</f>
        <v>0</v>
      </c>
      <c r="AG60" s="66">
        <f t="shared" si="181"/>
        <v>0</v>
      </c>
      <c r="AH60" s="66">
        <f t="shared" si="181"/>
        <v>0</v>
      </c>
      <c r="AI60" s="66">
        <f t="shared" si="181"/>
        <v>0</v>
      </c>
      <c r="AJ60" s="66">
        <f t="shared" si="181"/>
        <v>0</v>
      </c>
      <c r="AK60" s="66">
        <f t="shared" si="181"/>
        <v>0</v>
      </c>
      <c r="AL60" s="66">
        <f t="shared" si="181"/>
        <v>0</v>
      </c>
      <c r="AM60" s="66">
        <f t="shared" si="181"/>
        <v>0</v>
      </c>
      <c r="AN60" s="66">
        <f t="shared" si="181"/>
        <v>0</v>
      </c>
      <c r="AO60" s="66">
        <f t="shared" si="181"/>
        <v>0</v>
      </c>
      <c r="AP60" s="66">
        <f t="shared" si="181"/>
        <v>0</v>
      </c>
      <c r="AQ60" s="66">
        <f t="shared" si="181"/>
        <v>0</v>
      </c>
      <c r="AR60" s="75">
        <f>SUM(AF60:AQ60)</f>
        <v>0</v>
      </c>
      <c r="AS60" s="66">
        <f t="shared" ref="AS60:BD60" si="182">AS55-AS57-AS58-AS59</f>
        <v>0</v>
      </c>
      <c r="AT60" s="66">
        <f t="shared" si="182"/>
        <v>0</v>
      </c>
      <c r="AU60" s="66">
        <f t="shared" si="182"/>
        <v>0</v>
      </c>
      <c r="AV60" s="66">
        <f t="shared" si="182"/>
        <v>0</v>
      </c>
      <c r="AW60" s="66">
        <f t="shared" si="182"/>
        <v>0</v>
      </c>
      <c r="AX60" s="66">
        <f t="shared" si="182"/>
        <v>0</v>
      </c>
      <c r="AY60" s="66">
        <f t="shared" si="182"/>
        <v>0</v>
      </c>
      <c r="AZ60" s="66">
        <f t="shared" si="182"/>
        <v>0</v>
      </c>
      <c r="BA60" s="66">
        <f t="shared" si="182"/>
        <v>0</v>
      </c>
      <c r="BB60" s="66">
        <f t="shared" si="182"/>
        <v>0</v>
      </c>
      <c r="BC60" s="66">
        <f t="shared" si="182"/>
        <v>0</v>
      </c>
      <c r="BD60" s="66">
        <f t="shared" si="182"/>
        <v>0</v>
      </c>
      <c r="BE60" s="75">
        <f>SUM(AS60:BD60)</f>
        <v>0</v>
      </c>
      <c r="BF60" s="66">
        <f t="shared" ref="BF60:BQ60" si="183">BF55-BF57-BF58-BF59</f>
        <v>0</v>
      </c>
      <c r="BG60" s="66">
        <f t="shared" si="183"/>
        <v>0</v>
      </c>
      <c r="BH60" s="66">
        <f t="shared" si="183"/>
        <v>0</v>
      </c>
      <c r="BI60" s="66">
        <f t="shared" si="183"/>
        <v>0</v>
      </c>
      <c r="BJ60" s="66">
        <f t="shared" si="183"/>
        <v>0</v>
      </c>
      <c r="BK60" s="66">
        <f t="shared" si="183"/>
        <v>0</v>
      </c>
      <c r="BL60" s="66">
        <f t="shared" si="183"/>
        <v>0</v>
      </c>
      <c r="BM60" s="66">
        <f t="shared" si="183"/>
        <v>0</v>
      </c>
      <c r="BN60" s="66">
        <f t="shared" si="183"/>
        <v>0</v>
      </c>
      <c r="BO60" s="66">
        <f t="shared" si="183"/>
        <v>0</v>
      </c>
      <c r="BP60" s="66">
        <f t="shared" si="183"/>
        <v>0</v>
      </c>
      <c r="BQ60" s="66">
        <f t="shared" si="183"/>
        <v>0</v>
      </c>
      <c r="BR60" s="75">
        <f>SUM(BF60:BQ60)</f>
        <v>0</v>
      </c>
      <c r="BS60" s="66">
        <f t="shared" ref="BS60:CD60" si="184">BS55-BS57-BS58-BS59</f>
        <v>0</v>
      </c>
      <c r="BT60" s="66">
        <f t="shared" si="184"/>
        <v>0</v>
      </c>
      <c r="BU60" s="66">
        <f t="shared" si="184"/>
        <v>0</v>
      </c>
      <c r="BV60" s="66">
        <f t="shared" si="184"/>
        <v>0</v>
      </c>
      <c r="BW60" s="66">
        <f t="shared" si="184"/>
        <v>0</v>
      </c>
      <c r="BX60" s="66">
        <f t="shared" si="184"/>
        <v>0</v>
      </c>
      <c r="BY60" s="66">
        <f t="shared" si="184"/>
        <v>0</v>
      </c>
      <c r="BZ60" s="66">
        <f t="shared" si="184"/>
        <v>0</v>
      </c>
      <c r="CA60" s="66">
        <f t="shared" si="184"/>
        <v>0</v>
      </c>
      <c r="CB60" s="66">
        <f t="shared" si="184"/>
        <v>0</v>
      </c>
      <c r="CC60" s="66">
        <f t="shared" si="184"/>
        <v>0</v>
      </c>
      <c r="CD60" s="66">
        <f t="shared" si="184"/>
        <v>0</v>
      </c>
      <c r="CE60" s="75">
        <f>SUM(BS60:CD60)</f>
        <v>0</v>
      </c>
      <c r="CF60" s="66">
        <f t="shared" ref="CF60:CQ60" si="185">CF55-CF57-CF58-CF59</f>
        <v>0</v>
      </c>
      <c r="CG60" s="66">
        <f t="shared" si="185"/>
        <v>0</v>
      </c>
      <c r="CH60" s="66">
        <f t="shared" si="185"/>
        <v>0</v>
      </c>
      <c r="CI60" s="66">
        <f t="shared" si="185"/>
        <v>0</v>
      </c>
      <c r="CJ60" s="66">
        <f t="shared" si="185"/>
        <v>0</v>
      </c>
      <c r="CK60" s="66">
        <f t="shared" si="185"/>
        <v>0</v>
      </c>
      <c r="CL60" s="66">
        <f t="shared" si="185"/>
        <v>0</v>
      </c>
      <c r="CM60" s="66">
        <f t="shared" si="185"/>
        <v>0</v>
      </c>
      <c r="CN60" s="66">
        <f t="shared" si="185"/>
        <v>0</v>
      </c>
      <c r="CO60" s="66">
        <f t="shared" si="185"/>
        <v>0</v>
      </c>
      <c r="CP60" s="66">
        <f t="shared" si="185"/>
        <v>0</v>
      </c>
      <c r="CQ60" s="66">
        <f t="shared" si="185"/>
        <v>0</v>
      </c>
      <c r="CR60" s="75">
        <f>SUM(CF60:CQ60)</f>
        <v>0</v>
      </c>
      <c r="CS60" s="66">
        <f t="shared" ref="CS60:DD60" si="186">CS55-CS57-CS58-CS59</f>
        <v>0</v>
      </c>
      <c r="CT60" s="66">
        <f t="shared" si="186"/>
        <v>0</v>
      </c>
      <c r="CU60" s="66">
        <f t="shared" si="186"/>
        <v>0</v>
      </c>
      <c r="CV60" s="66">
        <f t="shared" si="186"/>
        <v>0</v>
      </c>
      <c r="CW60" s="66">
        <f t="shared" si="186"/>
        <v>0</v>
      </c>
      <c r="CX60" s="66">
        <f t="shared" si="186"/>
        <v>0</v>
      </c>
      <c r="CY60" s="66">
        <f t="shared" si="186"/>
        <v>0</v>
      </c>
      <c r="CZ60" s="66">
        <f t="shared" si="186"/>
        <v>0</v>
      </c>
      <c r="DA60" s="66">
        <f t="shared" si="186"/>
        <v>0</v>
      </c>
      <c r="DB60" s="66">
        <f t="shared" si="186"/>
        <v>0</v>
      </c>
      <c r="DC60" s="66">
        <f t="shared" si="186"/>
        <v>0</v>
      </c>
      <c r="DD60" s="66">
        <f t="shared" si="186"/>
        <v>0</v>
      </c>
      <c r="DE60" s="75">
        <f>SUM(CS60:DD60)</f>
        <v>0</v>
      </c>
      <c r="DF60" s="66">
        <f t="shared" ref="DF60:DQ60" si="187">DF55-DF57-DF58-DF59</f>
        <v>0</v>
      </c>
      <c r="DG60" s="66">
        <f t="shared" si="187"/>
        <v>0</v>
      </c>
      <c r="DH60" s="66">
        <f t="shared" si="187"/>
        <v>0</v>
      </c>
      <c r="DI60" s="66">
        <f t="shared" si="187"/>
        <v>0</v>
      </c>
      <c r="DJ60" s="66">
        <f t="shared" si="187"/>
        <v>0</v>
      </c>
      <c r="DK60" s="66">
        <f t="shared" si="187"/>
        <v>0</v>
      </c>
      <c r="DL60" s="66">
        <f t="shared" si="187"/>
        <v>0</v>
      </c>
      <c r="DM60" s="66">
        <f t="shared" si="187"/>
        <v>0</v>
      </c>
      <c r="DN60" s="66">
        <f t="shared" si="187"/>
        <v>0</v>
      </c>
      <c r="DO60" s="66">
        <f t="shared" si="187"/>
        <v>0</v>
      </c>
      <c r="DP60" s="66">
        <f t="shared" si="187"/>
        <v>0</v>
      </c>
      <c r="DQ60" s="66">
        <f t="shared" si="187"/>
        <v>0</v>
      </c>
      <c r="DR60" s="75">
        <f>SUM(DF60:DQ60)</f>
        <v>0</v>
      </c>
      <c r="DS60" s="66">
        <f t="shared" ref="DS60:ED60" si="188">DS55-DS57-DS58-DS59</f>
        <v>0</v>
      </c>
      <c r="DT60" s="66">
        <f t="shared" si="188"/>
        <v>0</v>
      </c>
      <c r="DU60" s="66">
        <f t="shared" si="188"/>
        <v>0</v>
      </c>
      <c r="DV60" s="66">
        <f t="shared" si="188"/>
        <v>0</v>
      </c>
      <c r="DW60" s="66">
        <f t="shared" si="188"/>
        <v>0</v>
      </c>
      <c r="DX60" s="66">
        <f t="shared" si="188"/>
        <v>0</v>
      </c>
      <c r="DY60" s="66">
        <f t="shared" si="188"/>
        <v>0</v>
      </c>
      <c r="DZ60" s="66">
        <f t="shared" si="188"/>
        <v>0</v>
      </c>
      <c r="EA60" s="66">
        <f t="shared" si="188"/>
        <v>0</v>
      </c>
      <c r="EB60" s="66">
        <f t="shared" si="188"/>
        <v>0</v>
      </c>
      <c r="EC60" s="66">
        <f t="shared" si="188"/>
        <v>0</v>
      </c>
      <c r="ED60" s="66">
        <f t="shared" si="188"/>
        <v>0</v>
      </c>
      <c r="EE60" s="75">
        <f>SUM(DS60:ED60)</f>
        <v>0</v>
      </c>
    </row>
    <row r="61" spans="1:135" x14ac:dyDescent="0.2">
      <c r="A61" s="82" t="s">
        <v>174</v>
      </c>
      <c r="B61" s="84">
        <f>'SPACELOG 12 EMPRUNT 3'!E9</f>
        <v>46722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75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75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75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75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75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75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75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75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75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76"/>
    </row>
    <row r="62" spans="1:135" x14ac:dyDescent="0.2">
      <c r="A62" s="19" t="s">
        <v>177</v>
      </c>
      <c r="B62" s="81">
        <f>B57</f>
        <v>0</v>
      </c>
      <c r="D62" s="2" t="s">
        <v>103</v>
      </c>
      <c r="F62" s="66">
        <f t="shared" ref="F62:Q62" si="189">IF(F60&gt;0,F60*$C$65,0)</f>
        <v>0</v>
      </c>
      <c r="G62" s="66">
        <f t="shared" si="189"/>
        <v>0</v>
      </c>
      <c r="H62" s="66">
        <f t="shared" si="189"/>
        <v>0</v>
      </c>
      <c r="I62" s="66">
        <f t="shared" si="189"/>
        <v>0</v>
      </c>
      <c r="J62" s="66">
        <f t="shared" si="189"/>
        <v>0</v>
      </c>
      <c r="K62" s="66">
        <f t="shared" si="189"/>
        <v>0</v>
      </c>
      <c r="L62" s="66">
        <f t="shared" si="189"/>
        <v>0</v>
      </c>
      <c r="M62" s="66">
        <f t="shared" si="189"/>
        <v>0</v>
      </c>
      <c r="N62" s="66">
        <f t="shared" si="189"/>
        <v>0</v>
      </c>
      <c r="O62" s="66">
        <f t="shared" si="189"/>
        <v>0</v>
      </c>
      <c r="P62" s="66">
        <f t="shared" si="189"/>
        <v>0</v>
      </c>
      <c r="Q62" s="66">
        <f t="shared" si="189"/>
        <v>0</v>
      </c>
      <c r="R62" s="75">
        <f>SUM(F62:Q62)</f>
        <v>0</v>
      </c>
      <c r="S62" s="66">
        <f t="shared" ref="S62:AD62" si="190">IF(S60&gt;0,S60*$C$65,0)</f>
        <v>0</v>
      </c>
      <c r="T62" s="66">
        <f t="shared" si="190"/>
        <v>0</v>
      </c>
      <c r="U62" s="66">
        <f t="shared" si="190"/>
        <v>0</v>
      </c>
      <c r="V62" s="66">
        <f t="shared" si="190"/>
        <v>0</v>
      </c>
      <c r="W62" s="66">
        <f t="shared" si="190"/>
        <v>0</v>
      </c>
      <c r="X62" s="66">
        <f t="shared" si="190"/>
        <v>0</v>
      </c>
      <c r="Y62" s="66">
        <f t="shared" si="190"/>
        <v>0</v>
      </c>
      <c r="Z62" s="66">
        <f t="shared" si="190"/>
        <v>0</v>
      </c>
      <c r="AA62" s="66">
        <f t="shared" si="190"/>
        <v>0</v>
      </c>
      <c r="AB62" s="66">
        <f t="shared" si="190"/>
        <v>0</v>
      </c>
      <c r="AC62" s="66">
        <f t="shared" si="190"/>
        <v>0</v>
      </c>
      <c r="AD62" s="66">
        <f t="shared" si="190"/>
        <v>0</v>
      </c>
      <c r="AE62" s="75">
        <f>SUM(S62:AD62)</f>
        <v>0</v>
      </c>
      <c r="AF62" s="66">
        <f t="shared" ref="AF62:AQ62" si="191">IF(AF60&gt;0,AF60*$C$65,0)</f>
        <v>0</v>
      </c>
      <c r="AG62" s="66">
        <f t="shared" si="191"/>
        <v>0</v>
      </c>
      <c r="AH62" s="66">
        <f t="shared" si="191"/>
        <v>0</v>
      </c>
      <c r="AI62" s="66">
        <f t="shared" si="191"/>
        <v>0</v>
      </c>
      <c r="AJ62" s="66">
        <f t="shared" si="191"/>
        <v>0</v>
      </c>
      <c r="AK62" s="66">
        <f t="shared" si="191"/>
        <v>0</v>
      </c>
      <c r="AL62" s="66">
        <f t="shared" si="191"/>
        <v>0</v>
      </c>
      <c r="AM62" s="66">
        <f t="shared" si="191"/>
        <v>0</v>
      </c>
      <c r="AN62" s="66">
        <f t="shared" si="191"/>
        <v>0</v>
      </c>
      <c r="AO62" s="66">
        <f t="shared" si="191"/>
        <v>0</v>
      </c>
      <c r="AP62" s="66">
        <f t="shared" si="191"/>
        <v>0</v>
      </c>
      <c r="AQ62" s="66">
        <f t="shared" si="191"/>
        <v>0</v>
      </c>
      <c r="AR62" s="75">
        <f>SUM(AF62:AQ62)</f>
        <v>0</v>
      </c>
      <c r="AS62" s="66">
        <f t="shared" ref="AS62:BD62" si="192">IF(AS60&gt;0,AS60*$C$65,0)</f>
        <v>0</v>
      </c>
      <c r="AT62" s="66">
        <f t="shared" si="192"/>
        <v>0</v>
      </c>
      <c r="AU62" s="66">
        <f t="shared" si="192"/>
        <v>0</v>
      </c>
      <c r="AV62" s="66">
        <f t="shared" si="192"/>
        <v>0</v>
      </c>
      <c r="AW62" s="66">
        <f t="shared" si="192"/>
        <v>0</v>
      </c>
      <c r="AX62" s="66">
        <f t="shared" si="192"/>
        <v>0</v>
      </c>
      <c r="AY62" s="66">
        <f t="shared" si="192"/>
        <v>0</v>
      </c>
      <c r="AZ62" s="66">
        <f t="shared" si="192"/>
        <v>0</v>
      </c>
      <c r="BA62" s="66">
        <f t="shared" si="192"/>
        <v>0</v>
      </c>
      <c r="BB62" s="66">
        <f t="shared" si="192"/>
        <v>0</v>
      </c>
      <c r="BC62" s="66">
        <f t="shared" si="192"/>
        <v>0</v>
      </c>
      <c r="BD62" s="66">
        <f t="shared" si="192"/>
        <v>0</v>
      </c>
      <c r="BE62" s="75">
        <f>SUM(AS62:BD62)</f>
        <v>0</v>
      </c>
      <c r="BF62" s="66">
        <f t="shared" ref="BF62:BQ62" si="193">IF(BF60&gt;0,BF60*$C$65,0)</f>
        <v>0</v>
      </c>
      <c r="BG62" s="66">
        <f t="shared" si="193"/>
        <v>0</v>
      </c>
      <c r="BH62" s="66">
        <f t="shared" si="193"/>
        <v>0</v>
      </c>
      <c r="BI62" s="66">
        <f t="shared" si="193"/>
        <v>0</v>
      </c>
      <c r="BJ62" s="66">
        <f t="shared" si="193"/>
        <v>0</v>
      </c>
      <c r="BK62" s="66">
        <f t="shared" si="193"/>
        <v>0</v>
      </c>
      <c r="BL62" s="66">
        <f t="shared" si="193"/>
        <v>0</v>
      </c>
      <c r="BM62" s="66">
        <f t="shared" si="193"/>
        <v>0</v>
      </c>
      <c r="BN62" s="66">
        <f t="shared" si="193"/>
        <v>0</v>
      </c>
      <c r="BO62" s="66">
        <f t="shared" si="193"/>
        <v>0</v>
      </c>
      <c r="BP62" s="66">
        <f t="shared" si="193"/>
        <v>0</v>
      </c>
      <c r="BQ62" s="66">
        <f t="shared" si="193"/>
        <v>0</v>
      </c>
      <c r="BR62" s="75">
        <f>SUM(BF62:BQ62)</f>
        <v>0</v>
      </c>
      <c r="BS62" s="66">
        <f t="shared" ref="BS62:CD62" si="194">IF(BS60&gt;0,BS60*$C$65,0)</f>
        <v>0</v>
      </c>
      <c r="BT62" s="66">
        <f t="shared" si="194"/>
        <v>0</v>
      </c>
      <c r="BU62" s="66">
        <f t="shared" si="194"/>
        <v>0</v>
      </c>
      <c r="BV62" s="66">
        <f t="shared" si="194"/>
        <v>0</v>
      </c>
      <c r="BW62" s="66">
        <f t="shared" si="194"/>
        <v>0</v>
      </c>
      <c r="BX62" s="66">
        <f t="shared" si="194"/>
        <v>0</v>
      </c>
      <c r="BY62" s="66">
        <f t="shared" si="194"/>
        <v>0</v>
      </c>
      <c r="BZ62" s="66">
        <f t="shared" si="194"/>
        <v>0</v>
      </c>
      <c r="CA62" s="66">
        <f t="shared" si="194"/>
        <v>0</v>
      </c>
      <c r="CB62" s="66">
        <f t="shared" si="194"/>
        <v>0</v>
      </c>
      <c r="CC62" s="66">
        <f t="shared" si="194"/>
        <v>0</v>
      </c>
      <c r="CD62" s="66">
        <f t="shared" si="194"/>
        <v>0</v>
      </c>
      <c r="CE62" s="75">
        <f>SUM(BS62:CD62)</f>
        <v>0</v>
      </c>
      <c r="CF62" s="66">
        <f t="shared" ref="CF62:CQ62" si="195">IF(CF60&gt;0,CF60*$C$65,0)</f>
        <v>0</v>
      </c>
      <c r="CG62" s="66">
        <f t="shared" si="195"/>
        <v>0</v>
      </c>
      <c r="CH62" s="66">
        <f t="shared" si="195"/>
        <v>0</v>
      </c>
      <c r="CI62" s="66">
        <f t="shared" si="195"/>
        <v>0</v>
      </c>
      <c r="CJ62" s="66">
        <f t="shared" si="195"/>
        <v>0</v>
      </c>
      <c r="CK62" s="66">
        <f t="shared" si="195"/>
        <v>0</v>
      </c>
      <c r="CL62" s="66">
        <f t="shared" si="195"/>
        <v>0</v>
      </c>
      <c r="CM62" s="66">
        <f t="shared" si="195"/>
        <v>0</v>
      </c>
      <c r="CN62" s="66">
        <f t="shared" si="195"/>
        <v>0</v>
      </c>
      <c r="CO62" s="66">
        <f t="shared" si="195"/>
        <v>0</v>
      </c>
      <c r="CP62" s="66">
        <f t="shared" si="195"/>
        <v>0</v>
      </c>
      <c r="CQ62" s="66">
        <f t="shared" si="195"/>
        <v>0</v>
      </c>
      <c r="CR62" s="75">
        <f>SUM(CF62:CQ62)</f>
        <v>0</v>
      </c>
      <c r="CS62" s="66">
        <f t="shared" ref="CS62:DD62" si="196">IF(CS60&gt;0,CS60*$C$65,0)</f>
        <v>0</v>
      </c>
      <c r="CT62" s="66">
        <f t="shared" si="196"/>
        <v>0</v>
      </c>
      <c r="CU62" s="66">
        <f t="shared" si="196"/>
        <v>0</v>
      </c>
      <c r="CV62" s="66">
        <f t="shared" si="196"/>
        <v>0</v>
      </c>
      <c r="CW62" s="66">
        <f t="shared" si="196"/>
        <v>0</v>
      </c>
      <c r="CX62" s="66">
        <f t="shared" si="196"/>
        <v>0</v>
      </c>
      <c r="CY62" s="66">
        <f t="shared" si="196"/>
        <v>0</v>
      </c>
      <c r="CZ62" s="66">
        <f t="shared" si="196"/>
        <v>0</v>
      </c>
      <c r="DA62" s="66">
        <f t="shared" si="196"/>
        <v>0</v>
      </c>
      <c r="DB62" s="66">
        <f t="shared" si="196"/>
        <v>0</v>
      </c>
      <c r="DC62" s="66">
        <f t="shared" si="196"/>
        <v>0</v>
      </c>
      <c r="DD62" s="66">
        <f t="shared" si="196"/>
        <v>0</v>
      </c>
      <c r="DE62" s="75">
        <f>SUM(CS62:DD62)</f>
        <v>0</v>
      </c>
      <c r="DF62" s="66">
        <f t="shared" ref="DF62:DQ62" si="197">IF(DF60&gt;0,DF60*$C$65,0)</f>
        <v>0</v>
      </c>
      <c r="DG62" s="66">
        <f t="shared" si="197"/>
        <v>0</v>
      </c>
      <c r="DH62" s="66">
        <f t="shared" si="197"/>
        <v>0</v>
      </c>
      <c r="DI62" s="66">
        <f t="shared" si="197"/>
        <v>0</v>
      </c>
      <c r="DJ62" s="66">
        <f t="shared" si="197"/>
        <v>0</v>
      </c>
      <c r="DK62" s="66">
        <f t="shared" si="197"/>
        <v>0</v>
      </c>
      <c r="DL62" s="66">
        <f t="shared" si="197"/>
        <v>0</v>
      </c>
      <c r="DM62" s="66">
        <f t="shared" si="197"/>
        <v>0</v>
      </c>
      <c r="DN62" s="66">
        <f t="shared" si="197"/>
        <v>0</v>
      </c>
      <c r="DO62" s="66">
        <f t="shared" si="197"/>
        <v>0</v>
      </c>
      <c r="DP62" s="66">
        <f t="shared" si="197"/>
        <v>0</v>
      </c>
      <c r="DQ62" s="66">
        <f t="shared" si="197"/>
        <v>0</v>
      </c>
      <c r="DR62" s="75">
        <f>SUM(DF62:DQ62)</f>
        <v>0</v>
      </c>
      <c r="DS62" s="66">
        <f t="shared" ref="DS62:ED62" si="198">IF(DS60&gt;0,DS60*$C$65,0)</f>
        <v>0</v>
      </c>
      <c r="DT62" s="66">
        <f t="shared" si="198"/>
        <v>0</v>
      </c>
      <c r="DU62" s="66">
        <f t="shared" si="198"/>
        <v>0</v>
      </c>
      <c r="DV62" s="66">
        <f t="shared" si="198"/>
        <v>0</v>
      </c>
      <c r="DW62" s="66">
        <f t="shared" si="198"/>
        <v>0</v>
      </c>
      <c r="DX62" s="66">
        <f t="shared" si="198"/>
        <v>0</v>
      </c>
      <c r="DY62" s="66">
        <f t="shared" si="198"/>
        <v>0</v>
      </c>
      <c r="DZ62" s="66">
        <f t="shared" si="198"/>
        <v>0</v>
      </c>
      <c r="EA62" s="66">
        <f t="shared" si="198"/>
        <v>0</v>
      </c>
      <c r="EB62" s="66">
        <f t="shared" si="198"/>
        <v>0</v>
      </c>
      <c r="EC62" s="66">
        <f t="shared" si="198"/>
        <v>0</v>
      </c>
      <c r="ED62" s="66">
        <f t="shared" si="198"/>
        <v>0</v>
      </c>
      <c r="EE62" s="76">
        <f>SUM(DS62:ED62)</f>
        <v>0</v>
      </c>
    </row>
    <row r="63" spans="1:135" x14ac:dyDescent="0.2">
      <c r="A63" s="3" t="s">
        <v>178</v>
      </c>
      <c r="B63" s="66">
        <f>IFERROR(B56/B62,0)</f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75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7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75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75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75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75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75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75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76"/>
    </row>
    <row r="64" spans="1:135" x14ac:dyDescent="0.2">
      <c r="D64" s="22" t="s">
        <v>104</v>
      </c>
      <c r="E64" s="79"/>
      <c r="F64" s="66">
        <f t="shared" ref="F64:Q64" si="199">F60-F62</f>
        <v>0</v>
      </c>
      <c r="G64" s="66">
        <f t="shared" si="199"/>
        <v>0</v>
      </c>
      <c r="H64" s="66">
        <f t="shared" si="199"/>
        <v>0</v>
      </c>
      <c r="I64" s="66">
        <f t="shared" si="199"/>
        <v>0</v>
      </c>
      <c r="J64" s="66">
        <f t="shared" si="199"/>
        <v>0</v>
      </c>
      <c r="K64" s="66">
        <f t="shared" si="199"/>
        <v>0</v>
      </c>
      <c r="L64" s="66">
        <f t="shared" si="199"/>
        <v>0</v>
      </c>
      <c r="M64" s="66">
        <f t="shared" si="199"/>
        <v>0</v>
      </c>
      <c r="N64" s="66">
        <f t="shared" si="199"/>
        <v>0</v>
      </c>
      <c r="O64" s="66">
        <f t="shared" si="199"/>
        <v>0</v>
      </c>
      <c r="P64" s="66">
        <f t="shared" si="199"/>
        <v>0</v>
      </c>
      <c r="Q64" s="66">
        <f t="shared" si="199"/>
        <v>0</v>
      </c>
      <c r="R64" s="75">
        <f>SUM(F64:Q64)</f>
        <v>0</v>
      </c>
      <c r="S64" s="66">
        <f t="shared" ref="S64:AD64" si="200">S60-S62</f>
        <v>0</v>
      </c>
      <c r="T64" s="66">
        <f t="shared" si="200"/>
        <v>0</v>
      </c>
      <c r="U64" s="66">
        <f t="shared" si="200"/>
        <v>0</v>
      </c>
      <c r="V64" s="66">
        <f t="shared" si="200"/>
        <v>0</v>
      </c>
      <c r="W64" s="66">
        <f t="shared" si="200"/>
        <v>0</v>
      </c>
      <c r="X64" s="66">
        <f t="shared" si="200"/>
        <v>0</v>
      </c>
      <c r="Y64" s="66">
        <f t="shared" si="200"/>
        <v>0</v>
      </c>
      <c r="Z64" s="66">
        <f t="shared" si="200"/>
        <v>0</v>
      </c>
      <c r="AA64" s="66">
        <f t="shared" si="200"/>
        <v>0</v>
      </c>
      <c r="AB64" s="66">
        <f t="shared" si="200"/>
        <v>0</v>
      </c>
      <c r="AC64" s="66">
        <f t="shared" si="200"/>
        <v>0</v>
      </c>
      <c r="AD64" s="66">
        <f t="shared" si="200"/>
        <v>0</v>
      </c>
      <c r="AE64" s="75">
        <f>SUM(S64:AD64)</f>
        <v>0</v>
      </c>
      <c r="AF64" s="66">
        <f t="shared" ref="AF64:AQ64" si="201">AF60-AF62</f>
        <v>0</v>
      </c>
      <c r="AG64" s="66">
        <f t="shared" si="201"/>
        <v>0</v>
      </c>
      <c r="AH64" s="66">
        <f t="shared" si="201"/>
        <v>0</v>
      </c>
      <c r="AI64" s="66">
        <f t="shared" si="201"/>
        <v>0</v>
      </c>
      <c r="AJ64" s="66">
        <f t="shared" si="201"/>
        <v>0</v>
      </c>
      <c r="AK64" s="66">
        <f t="shared" si="201"/>
        <v>0</v>
      </c>
      <c r="AL64" s="66">
        <f t="shared" si="201"/>
        <v>0</v>
      </c>
      <c r="AM64" s="66">
        <f t="shared" si="201"/>
        <v>0</v>
      </c>
      <c r="AN64" s="66">
        <f t="shared" si="201"/>
        <v>0</v>
      </c>
      <c r="AO64" s="66">
        <f t="shared" si="201"/>
        <v>0</v>
      </c>
      <c r="AP64" s="66">
        <f t="shared" si="201"/>
        <v>0</v>
      </c>
      <c r="AQ64" s="66">
        <f t="shared" si="201"/>
        <v>0</v>
      </c>
      <c r="AR64" s="75">
        <f>SUM(AF64:AQ64)</f>
        <v>0</v>
      </c>
      <c r="AS64" s="66">
        <f t="shared" ref="AS64:BD64" si="202">AS60-AS62</f>
        <v>0</v>
      </c>
      <c r="AT64" s="66">
        <f t="shared" si="202"/>
        <v>0</v>
      </c>
      <c r="AU64" s="66">
        <f t="shared" si="202"/>
        <v>0</v>
      </c>
      <c r="AV64" s="66">
        <f t="shared" si="202"/>
        <v>0</v>
      </c>
      <c r="AW64" s="66">
        <f t="shared" si="202"/>
        <v>0</v>
      </c>
      <c r="AX64" s="66">
        <f t="shared" si="202"/>
        <v>0</v>
      </c>
      <c r="AY64" s="66">
        <f t="shared" si="202"/>
        <v>0</v>
      </c>
      <c r="AZ64" s="66">
        <f t="shared" si="202"/>
        <v>0</v>
      </c>
      <c r="BA64" s="66">
        <f t="shared" si="202"/>
        <v>0</v>
      </c>
      <c r="BB64" s="66">
        <f t="shared" si="202"/>
        <v>0</v>
      </c>
      <c r="BC64" s="66">
        <f t="shared" si="202"/>
        <v>0</v>
      </c>
      <c r="BD64" s="66">
        <f t="shared" si="202"/>
        <v>0</v>
      </c>
      <c r="BE64" s="75">
        <f>SUM(AS64:BD64)</f>
        <v>0</v>
      </c>
      <c r="BF64" s="66">
        <f t="shared" ref="BF64:BQ64" si="203">BF60-BF62</f>
        <v>0</v>
      </c>
      <c r="BG64" s="66">
        <f t="shared" si="203"/>
        <v>0</v>
      </c>
      <c r="BH64" s="66">
        <f t="shared" si="203"/>
        <v>0</v>
      </c>
      <c r="BI64" s="66">
        <f t="shared" si="203"/>
        <v>0</v>
      </c>
      <c r="BJ64" s="66">
        <f t="shared" si="203"/>
        <v>0</v>
      </c>
      <c r="BK64" s="66">
        <f t="shared" si="203"/>
        <v>0</v>
      </c>
      <c r="BL64" s="66">
        <f t="shared" si="203"/>
        <v>0</v>
      </c>
      <c r="BM64" s="66">
        <f t="shared" si="203"/>
        <v>0</v>
      </c>
      <c r="BN64" s="66">
        <f t="shared" si="203"/>
        <v>0</v>
      </c>
      <c r="BO64" s="66">
        <f t="shared" si="203"/>
        <v>0</v>
      </c>
      <c r="BP64" s="66">
        <f t="shared" si="203"/>
        <v>0</v>
      </c>
      <c r="BQ64" s="66">
        <f t="shared" si="203"/>
        <v>0</v>
      </c>
      <c r="BR64" s="75">
        <f>SUM(BF64:BQ64)</f>
        <v>0</v>
      </c>
      <c r="BS64" s="66">
        <f t="shared" ref="BS64:CD64" si="204">BS60-BS62</f>
        <v>0</v>
      </c>
      <c r="BT64" s="66">
        <f t="shared" si="204"/>
        <v>0</v>
      </c>
      <c r="BU64" s="66">
        <f t="shared" si="204"/>
        <v>0</v>
      </c>
      <c r="BV64" s="66">
        <f t="shared" si="204"/>
        <v>0</v>
      </c>
      <c r="BW64" s="66">
        <f t="shared" si="204"/>
        <v>0</v>
      </c>
      <c r="BX64" s="66">
        <f t="shared" si="204"/>
        <v>0</v>
      </c>
      <c r="BY64" s="66">
        <f t="shared" si="204"/>
        <v>0</v>
      </c>
      <c r="BZ64" s="66">
        <f t="shared" si="204"/>
        <v>0</v>
      </c>
      <c r="CA64" s="66">
        <f t="shared" si="204"/>
        <v>0</v>
      </c>
      <c r="CB64" s="66">
        <f t="shared" si="204"/>
        <v>0</v>
      </c>
      <c r="CC64" s="66">
        <f t="shared" si="204"/>
        <v>0</v>
      </c>
      <c r="CD64" s="66">
        <f t="shared" si="204"/>
        <v>0</v>
      </c>
      <c r="CE64" s="75">
        <f>SUM(BS64:CD64)</f>
        <v>0</v>
      </c>
      <c r="CF64" s="66">
        <f t="shared" ref="CF64:CQ64" si="205">CF60-CF62</f>
        <v>0</v>
      </c>
      <c r="CG64" s="66">
        <f t="shared" si="205"/>
        <v>0</v>
      </c>
      <c r="CH64" s="66">
        <f t="shared" si="205"/>
        <v>0</v>
      </c>
      <c r="CI64" s="66">
        <f t="shared" si="205"/>
        <v>0</v>
      </c>
      <c r="CJ64" s="66">
        <f t="shared" si="205"/>
        <v>0</v>
      </c>
      <c r="CK64" s="66">
        <f t="shared" si="205"/>
        <v>0</v>
      </c>
      <c r="CL64" s="66">
        <f t="shared" si="205"/>
        <v>0</v>
      </c>
      <c r="CM64" s="66">
        <f t="shared" si="205"/>
        <v>0</v>
      </c>
      <c r="CN64" s="66">
        <f t="shared" si="205"/>
        <v>0</v>
      </c>
      <c r="CO64" s="66">
        <f t="shared" si="205"/>
        <v>0</v>
      </c>
      <c r="CP64" s="66">
        <f t="shared" si="205"/>
        <v>0</v>
      </c>
      <c r="CQ64" s="66">
        <f t="shared" si="205"/>
        <v>0</v>
      </c>
      <c r="CR64" s="75">
        <f>SUM(CF64:CQ64)</f>
        <v>0</v>
      </c>
      <c r="CS64" s="66">
        <f t="shared" ref="CS64:DD64" si="206">CS60-CS62</f>
        <v>0</v>
      </c>
      <c r="CT64" s="66">
        <f t="shared" si="206"/>
        <v>0</v>
      </c>
      <c r="CU64" s="66">
        <f t="shared" si="206"/>
        <v>0</v>
      </c>
      <c r="CV64" s="66">
        <f t="shared" si="206"/>
        <v>0</v>
      </c>
      <c r="CW64" s="66">
        <f t="shared" si="206"/>
        <v>0</v>
      </c>
      <c r="CX64" s="66">
        <f t="shared" si="206"/>
        <v>0</v>
      </c>
      <c r="CY64" s="66">
        <f t="shared" si="206"/>
        <v>0</v>
      </c>
      <c r="CZ64" s="66">
        <f t="shared" si="206"/>
        <v>0</v>
      </c>
      <c r="DA64" s="66">
        <f t="shared" si="206"/>
        <v>0</v>
      </c>
      <c r="DB64" s="66">
        <f t="shared" si="206"/>
        <v>0</v>
      </c>
      <c r="DC64" s="66">
        <f t="shared" si="206"/>
        <v>0</v>
      </c>
      <c r="DD64" s="66">
        <f t="shared" si="206"/>
        <v>0</v>
      </c>
      <c r="DE64" s="75">
        <f>SUM(CS64:DD64)</f>
        <v>0</v>
      </c>
      <c r="DF64" s="66">
        <f t="shared" ref="DF64:DQ64" si="207">DF60-DF62</f>
        <v>0</v>
      </c>
      <c r="DG64" s="66">
        <f t="shared" si="207"/>
        <v>0</v>
      </c>
      <c r="DH64" s="66">
        <f t="shared" si="207"/>
        <v>0</v>
      </c>
      <c r="DI64" s="66">
        <f t="shared" si="207"/>
        <v>0</v>
      </c>
      <c r="DJ64" s="66">
        <f t="shared" si="207"/>
        <v>0</v>
      </c>
      <c r="DK64" s="66">
        <f t="shared" si="207"/>
        <v>0</v>
      </c>
      <c r="DL64" s="66">
        <f t="shared" si="207"/>
        <v>0</v>
      </c>
      <c r="DM64" s="66">
        <f t="shared" si="207"/>
        <v>0</v>
      </c>
      <c r="DN64" s="66">
        <f t="shared" si="207"/>
        <v>0</v>
      </c>
      <c r="DO64" s="66">
        <f t="shared" si="207"/>
        <v>0</v>
      </c>
      <c r="DP64" s="66">
        <f t="shared" si="207"/>
        <v>0</v>
      </c>
      <c r="DQ64" s="66">
        <f t="shared" si="207"/>
        <v>0</v>
      </c>
      <c r="DR64" s="75">
        <f>SUM(DF64:DQ64)</f>
        <v>0</v>
      </c>
      <c r="DS64" s="66">
        <f t="shared" ref="DS64:ED64" si="208">DS60-DS62</f>
        <v>0</v>
      </c>
      <c r="DT64" s="66">
        <f t="shared" si="208"/>
        <v>0</v>
      </c>
      <c r="DU64" s="66">
        <f t="shared" si="208"/>
        <v>0</v>
      </c>
      <c r="DV64" s="66">
        <f t="shared" si="208"/>
        <v>0</v>
      </c>
      <c r="DW64" s="66">
        <f t="shared" si="208"/>
        <v>0</v>
      </c>
      <c r="DX64" s="66">
        <f t="shared" si="208"/>
        <v>0</v>
      </c>
      <c r="DY64" s="66">
        <f t="shared" si="208"/>
        <v>0</v>
      </c>
      <c r="DZ64" s="66">
        <f t="shared" si="208"/>
        <v>0</v>
      </c>
      <c r="EA64" s="66">
        <f t="shared" si="208"/>
        <v>0</v>
      </c>
      <c r="EB64" s="66">
        <f t="shared" si="208"/>
        <v>0</v>
      </c>
      <c r="EC64" s="66">
        <f t="shared" si="208"/>
        <v>0</v>
      </c>
      <c r="ED64" s="66">
        <f t="shared" si="208"/>
        <v>0</v>
      </c>
      <c r="EE64" s="76">
        <f>SUM(DS64:ED64)</f>
        <v>0</v>
      </c>
    </row>
    <row r="65" spans="3:135" x14ac:dyDescent="0.2">
      <c r="C65" s="93">
        <v>0.25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75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7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75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75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75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75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75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75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76"/>
    </row>
    <row r="66" spans="3:135" x14ac:dyDescent="0.2">
      <c r="C66" s="93">
        <v>0.25</v>
      </c>
      <c r="F66" s="66"/>
      <c r="G66" s="69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75"/>
      <c r="S66" s="66"/>
      <c r="T66" s="69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9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75"/>
      <c r="AS66" s="66"/>
      <c r="AT66" s="69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75"/>
      <c r="BF66" s="66"/>
      <c r="BG66" s="69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75"/>
      <c r="BS66" s="66"/>
      <c r="BT66" s="69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75"/>
      <c r="CF66" s="66"/>
      <c r="CG66" s="69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75"/>
      <c r="CS66" s="66"/>
      <c r="CT66" s="69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75"/>
      <c r="DF66" s="66"/>
      <c r="DG66" s="69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75"/>
      <c r="DS66" s="66"/>
      <c r="DT66" s="69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76"/>
    </row>
    <row r="67" spans="3:135" x14ac:dyDescent="0.2">
      <c r="D67" s="28" t="s">
        <v>105</v>
      </c>
      <c r="E67" s="94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75">
        <f>SUM(F67:Q67)</f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>
        <f>SUM(S67:AD67)</f>
        <v>0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75">
        <f>SUM(AF67:AQ67)</f>
        <v>0</v>
      </c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75">
        <f>SUM(AS67:BD67)</f>
        <v>0</v>
      </c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75">
        <f>SUM(BF67:BQ67)</f>
        <v>0</v>
      </c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75">
        <f>SUM(BS67:CD67)</f>
        <v>0</v>
      </c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75">
        <f>SUM(CF67:CQ67)</f>
        <v>0</v>
      </c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75">
        <f>SUM(CS67:DD67)</f>
        <v>0</v>
      </c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75">
        <f>SUM(DF67:DQ67)</f>
        <v>0</v>
      </c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76">
        <f>SUM(DS67:ED67)</f>
        <v>0</v>
      </c>
    </row>
    <row r="68" spans="3:135" x14ac:dyDescent="0.2">
      <c r="D68" s="29"/>
      <c r="E68" s="95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7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75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75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75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75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75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75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75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76"/>
    </row>
    <row r="69" spans="3:135" x14ac:dyDescent="0.2">
      <c r="D69" s="22" t="s">
        <v>106</v>
      </c>
      <c r="E69" s="79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75">
        <f>SUM(F69:Q69)</f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>
        <f>SUM(S69:AD69)</f>
        <v>0</v>
      </c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75">
        <f>SUM(AF69:AQ69)</f>
        <v>0</v>
      </c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75">
        <f>SUM(AS69:BD69)</f>
        <v>0</v>
      </c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75">
        <f>SUM(BF69:BQ69)</f>
        <v>0</v>
      </c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75">
        <f>SUM(BS69:CD69)</f>
        <v>0</v>
      </c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75">
        <f>SUM(CF69:CQ69)</f>
        <v>0</v>
      </c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75">
        <f>SUM(CS69:DD69)</f>
        <v>0</v>
      </c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75">
        <f>SUM(DF69:DQ69)</f>
        <v>0</v>
      </c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76">
        <f>SUM(DS69:ED69)</f>
        <v>0</v>
      </c>
    </row>
    <row r="70" spans="3:135" x14ac:dyDescent="0.2">
      <c r="D70" s="10"/>
      <c r="E70" s="69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75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75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75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75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75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75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75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75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76"/>
    </row>
    <row r="71" spans="3:135" x14ac:dyDescent="0.2">
      <c r="D71" s="30" t="s">
        <v>107</v>
      </c>
      <c r="F71" s="66">
        <f t="shared" ref="F71:Q71" si="209">F7</f>
        <v>0</v>
      </c>
      <c r="G71" s="66">
        <f t="shared" si="209"/>
        <v>0</v>
      </c>
      <c r="H71" s="66">
        <f t="shared" si="209"/>
        <v>0</v>
      </c>
      <c r="I71" s="66">
        <f t="shared" si="209"/>
        <v>0</v>
      </c>
      <c r="J71" s="66">
        <f t="shared" si="209"/>
        <v>0</v>
      </c>
      <c r="K71" s="66">
        <f t="shared" si="209"/>
        <v>0</v>
      </c>
      <c r="L71" s="66">
        <f t="shared" si="209"/>
        <v>0</v>
      </c>
      <c r="M71" s="66">
        <f t="shared" si="209"/>
        <v>0</v>
      </c>
      <c r="N71" s="66">
        <f t="shared" si="209"/>
        <v>0</v>
      </c>
      <c r="O71" s="66">
        <f t="shared" si="209"/>
        <v>0</v>
      </c>
      <c r="P71" s="66">
        <f t="shared" si="209"/>
        <v>0</v>
      </c>
      <c r="Q71" s="66">
        <f t="shared" si="209"/>
        <v>0</v>
      </c>
      <c r="R71" s="75">
        <f>SUM(F71:Q71)</f>
        <v>0</v>
      </c>
      <c r="S71" s="66">
        <f t="shared" ref="S71:AD71" si="210">+S7</f>
        <v>0</v>
      </c>
      <c r="T71" s="66">
        <f t="shared" si="210"/>
        <v>0</v>
      </c>
      <c r="U71" s="66">
        <f t="shared" si="210"/>
        <v>0</v>
      </c>
      <c r="V71" s="66">
        <f t="shared" si="210"/>
        <v>0</v>
      </c>
      <c r="W71" s="66">
        <f t="shared" si="210"/>
        <v>0</v>
      </c>
      <c r="X71" s="66">
        <f t="shared" si="210"/>
        <v>0</v>
      </c>
      <c r="Y71" s="66">
        <f t="shared" si="210"/>
        <v>0</v>
      </c>
      <c r="Z71" s="66">
        <f t="shared" si="210"/>
        <v>0</v>
      </c>
      <c r="AA71" s="66">
        <f t="shared" si="210"/>
        <v>0</v>
      </c>
      <c r="AB71" s="66">
        <f t="shared" si="210"/>
        <v>0</v>
      </c>
      <c r="AC71" s="66">
        <f t="shared" si="210"/>
        <v>0</v>
      </c>
      <c r="AD71" s="66">
        <f t="shared" si="210"/>
        <v>0</v>
      </c>
      <c r="AE71" s="75">
        <f>SUM(S71:AD71)</f>
        <v>0</v>
      </c>
      <c r="AF71" s="66">
        <f t="shared" ref="AF71:AQ71" si="211">AF7</f>
        <v>0</v>
      </c>
      <c r="AG71" s="66">
        <f t="shared" si="211"/>
        <v>0</v>
      </c>
      <c r="AH71" s="66">
        <f t="shared" si="211"/>
        <v>0</v>
      </c>
      <c r="AI71" s="66">
        <f t="shared" si="211"/>
        <v>0</v>
      </c>
      <c r="AJ71" s="66">
        <f t="shared" si="211"/>
        <v>0</v>
      </c>
      <c r="AK71" s="66">
        <f t="shared" si="211"/>
        <v>0</v>
      </c>
      <c r="AL71" s="66">
        <f t="shared" si="211"/>
        <v>0</v>
      </c>
      <c r="AM71" s="66">
        <f t="shared" si="211"/>
        <v>0</v>
      </c>
      <c r="AN71" s="66">
        <f t="shared" si="211"/>
        <v>0</v>
      </c>
      <c r="AO71" s="66">
        <f t="shared" si="211"/>
        <v>0</v>
      </c>
      <c r="AP71" s="66">
        <f t="shared" si="211"/>
        <v>0</v>
      </c>
      <c r="AQ71" s="66">
        <f t="shared" si="211"/>
        <v>0</v>
      </c>
      <c r="AR71" s="75">
        <f>SUM(AF71:AQ71)</f>
        <v>0</v>
      </c>
      <c r="AS71" s="66">
        <f t="shared" ref="AS71:BD71" si="212">AS7</f>
        <v>0</v>
      </c>
      <c r="AT71" s="66">
        <f t="shared" si="212"/>
        <v>0</v>
      </c>
      <c r="AU71" s="66">
        <f t="shared" si="212"/>
        <v>0</v>
      </c>
      <c r="AV71" s="66">
        <f t="shared" si="212"/>
        <v>0</v>
      </c>
      <c r="AW71" s="66">
        <f t="shared" si="212"/>
        <v>0</v>
      </c>
      <c r="AX71" s="66">
        <f t="shared" si="212"/>
        <v>0</v>
      </c>
      <c r="AY71" s="66">
        <f t="shared" si="212"/>
        <v>0</v>
      </c>
      <c r="AZ71" s="66">
        <f t="shared" si="212"/>
        <v>0</v>
      </c>
      <c r="BA71" s="66">
        <f t="shared" si="212"/>
        <v>0</v>
      </c>
      <c r="BB71" s="66">
        <f t="shared" si="212"/>
        <v>0</v>
      </c>
      <c r="BC71" s="66">
        <f t="shared" si="212"/>
        <v>0</v>
      </c>
      <c r="BD71" s="66">
        <f t="shared" si="212"/>
        <v>0</v>
      </c>
      <c r="BE71" s="75">
        <f>SUM(AS71:BD71)</f>
        <v>0</v>
      </c>
      <c r="BF71" s="66">
        <f t="shared" ref="BF71:BQ71" si="213">BF7</f>
        <v>0</v>
      </c>
      <c r="BG71" s="66">
        <f t="shared" si="213"/>
        <v>0</v>
      </c>
      <c r="BH71" s="66">
        <f t="shared" si="213"/>
        <v>0</v>
      </c>
      <c r="BI71" s="66">
        <f t="shared" si="213"/>
        <v>0</v>
      </c>
      <c r="BJ71" s="66">
        <f t="shared" si="213"/>
        <v>0</v>
      </c>
      <c r="BK71" s="66">
        <f t="shared" si="213"/>
        <v>0</v>
      </c>
      <c r="BL71" s="66">
        <f t="shared" si="213"/>
        <v>0</v>
      </c>
      <c r="BM71" s="66">
        <f t="shared" si="213"/>
        <v>0</v>
      </c>
      <c r="BN71" s="66">
        <f t="shared" si="213"/>
        <v>0</v>
      </c>
      <c r="BO71" s="66">
        <f t="shared" si="213"/>
        <v>0</v>
      </c>
      <c r="BP71" s="66">
        <f t="shared" si="213"/>
        <v>0</v>
      </c>
      <c r="BQ71" s="66">
        <f t="shared" si="213"/>
        <v>0</v>
      </c>
      <c r="BR71" s="75">
        <f>SUM(BF71:BQ71)</f>
        <v>0</v>
      </c>
      <c r="BS71" s="66">
        <f t="shared" ref="BS71:CD71" si="214">BS7</f>
        <v>0</v>
      </c>
      <c r="BT71" s="66">
        <f t="shared" si="214"/>
        <v>0</v>
      </c>
      <c r="BU71" s="66">
        <f t="shared" si="214"/>
        <v>0</v>
      </c>
      <c r="BV71" s="66">
        <f t="shared" si="214"/>
        <v>0</v>
      </c>
      <c r="BW71" s="66">
        <f t="shared" si="214"/>
        <v>0</v>
      </c>
      <c r="BX71" s="66">
        <f t="shared" si="214"/>
        <v>0</v>
      </c>
      <c r="BY71" s="66">
        <f t="shared" si="214"/>
        <v>0</v>
      </c>
      <c r="BZ71" s="66">
        <f t="shared" si="214"/>
        <v>0</v>
      </c>
      <c r="CA71" s="66">
        <f t="shared" si="214"/>
        <v>0</v>
      </c>
      <c r="CB71" s="66">
        <f t="shared" si="214"/>
        <v>0</v>
      </c>
      <c r="CC71" s="66">
        <f t="shared" si="214"/>
        <v>0</v>
      </c>
      <c r="CD71" s="66">
        <f t="shared" si="214"/>
        <v>0</v>
      </c>
      <c r="CE71" s="75">
        <f>SUM(BS71:CD71)</f>
        <v>0</v>
      </c>
      <c r="CF71" s="66">
        <f t="shared" ref="CF71:CQ71" si="215">CF7</f>
        <v>0</v>
      </c>
      <c r="CG71" s="66">
        <f t="shared" si="215"/>
        <v>0</v>
      </c>
      <c r="CH71" s="66">
        <f t="shared" si="215"/>
        <v>0</v>
      </c>
      <c r="CI71" s="66">
        <f t="shared" si="215"/>
        <v>0</v>
      </c>
      <c r="CJ71" s="66">
        <f t="shared" si="215"/>
        <v>0</v>
      </c>
      <c r="CK71" s="66">
        <f t="shared" si="215"/>
        <v>0</v>
      </c>
      <c r="CL71" s="66">
        <f t="shared" si="215"/>
        <v>0</v>
      </c>
      <c r="CM71" s="66">
        <f t="shared" si="215"/>
        <v>0</v>
      </c>
      <c r="CN71" s="66">
        <f t="shared" si="215"/>
        <v>0</v>
      </c>
      <c r="CO71" s="66">
        <f t="shared" si="215"/>
        <v>0</v>
      </c>
      <c r="CP71" s="66">
        <f t="shared" si="215"/>
        <v>0</v>
      </c>
      <c r="CQ71" s="66">
        <f t="shared" si="215"/>
        <v>0</v>
      </c>
      <c r="CR71" s="75">
        <f>SUM(CF71:CQ71)</f>
        <v>0</v>
      </c>
      <c r="CS71" s="66">
        <f t="shared" ref="CS71:DD71" si="216">CS7</f>
        <v>0</v>
      </c>
      <c r="CT71" s="66">
        <f t="shared" si="216"/>
        <v>0</v>
      </c>
      <c r="CU71" s="66">
        <f t="shared" si="216"/>
        <v>0</v>
      </c>
      <c r="CV71" s="66">
        <f t="shared" si="216"/>
        <v>0</v>
      </c>
      <c r="CW71" s="66">
        <f t="shared" si="216"/>
        <v>0</v>
      </c>
      <c r="CX71" s="66">
        <f t="shared" si="216"/>
        <v>0</v>
      </c>
      <c r="CY71" s="66">
        <f t="shared" si="216"/>
        <v>0</v>
      </c>
      <c r="CZ71" s="66">
        <f t="shared" si="216"/>
        <v>0</v>
      </c>
      <c r="DA71" s="66">
        <f t="shared" si="216"/>
        <v>0</v>
      </c>
      <c r="DB71" s="66">
        <f t="shared" si="216"/>
        <v>0</v>
      </c>
      <c r="DC71" s="66">
        <f t="shared" si="216"/>
        <v>0</v>
      </c>
      <c r="DD71" s="66">
        <f t="shared" si="216"/>
        <v>0</v>
      </c>
      <c r="DE71" s="75">
        <f>SUM(CS71:DD71)</f>
        <v>0</v>
      </c>
      <c r="DF71" s="66">
        <f t="shared" ref="DF71:DQ71" si="217">DF7</f>
        <v>0</v>
      </c>
      <c r="DG71" s="66">
        <f t="shared" si="217"/>
        <v>0</v>
      </c>
      <c r="DH71" s="66">
        <f t="shared" si="217"/>
        <v>0</v>
      </c>
      <c r="DI71" s="66">
        <f t="shared" si="217"/>
        <v>0</v>
      </c>
      <c r="DJ71" s="66">
        <f t="shared" si="217"/>
        <v>0</v>
      </c>
      <c r="DK71" s="66">
        <f t="shared" si="217"/>
        <v>0</v>
      </c>
      <c r="DL71" s="66">
        <f t="shared" si="217"/>
        <v>0</v>
      </c>
      <c r="DM71" s="66">
        <f t="shared" si="217"/>
        <v>0</v>
      </c>
      <c r="DN71" s="66">
        <f t="shared" si="217"/>
        <v>0</v>
      </c>
      <c r="DO71" s="66">
        <f t="shared" si="217"/>
        <v>0</v>
      </c>
      <c r="DP71" s="66">
        <f t="shared" si="217"/>
        <v>0</v>
      </c>
      <c r="DQ71" s="66">
        <f t="shared" si="217"/>
        <v>0</v>
      </c>
      <c r="DR71" s="75">
        <f>SUM(DF71:DQ71)</f>
        <v>0</v>
      </c>
      <c r="DS71" s="66">
        <f t="shared" ref="DS71:ED71" si="218">DS7</f>
        <v>0</v>
      </c>
      <c r="DT71" s="66">
        <f t="shared" si="218"/>
        <v>0</v>
      </c>
      <c r="DU71" s="66">
        <f t="shared" si="218"/>
        <v>0</v>
      </c>
      <c r="DV71" s="66">
        <f t="shared" si="218"/>
        <v>0</v>
      </c>
      <c r="DW71" s="66">
        <f t="shared" si="218"/>
        <v>0</v>
      </c>
      <c r="DX71" s="66">
        <f t="shared" si="218"/>
        <v>0</v>
      </c>
      <c r="DY71" s="66">
        <f t="shared" si="218"/>
        <v>0</v>
      </c>
      <c r="DZ71" s="66">
        <f t="shared" si="218"/>
        <v>0</v>
      </c>
      <c r="EA71" s="66">
        <f t="shared" si="218"/>
        <v>0</v>
      </c>
      <c r="EB71" s="66">
        <f t="shared" si="218"/>
        <v>0</v>
      </c>
      <c r="EC71" s="66">
        <f t="shared" si="218"/>
        <v>0</v>
      </c>
      <c r="ED71" s="66">
        <f t="shared" si="218"/>
        <v>0</v>
      </c>
      <c r="EE71" s="76">
        <f>SUM(DS71:ED71)</f>
        <v>0</v>
      </c>
    </row>
    <row r="72" spans="3:135" x14ac:dyDescent="0.2">
      <c r="D72" s="30" t="s">
        <v>108</v>
      </c>
      <c r="F72" s="66">
        <f t="shared" ref="F72:Q72" si="219">F71*$C$75</f>
        <v>0</v>
      </c>
      <c r="G72" s="66">
        <f t="shared" si="219"/>
        <v>0</v>
      </c>
      <c r="H72" s="66">
        <f t="shared" si="219"/>
        <v>0</v>
      </c>
      <c r="I72" s="66">
        <f t="shared" si="219"/>
        <v>0</v>
      </c>
      <c r="J72" s="66">
        <f t="shared" si="219"/>
        <v>0</v>
      </c>
      <c r="K72" s="66">
        <f t="shared" si="219"/>
        <v>0</v>
      </c>
      <c r="L72" s="66">
        <f t="shared" si="219"/>
        <v>0</v>
      </c>
      <c r="M72" s="66">
        <f t="shared" si="219"/>
        <v>0</v>
      </c>
      <c r="N72" s="66">
        <f t="shared" si="219"/>
        <v>0</v>
      </c>
      <c r="O72" s="66">
        <f t="shared" si="219"/>
        <v>0</v>
      </c>
      <c r="P72" s="66">
        <f t="shared" si="219"/>
        <v>0</v>
      </c>
      <c r="Q72" s="66">
        <f t="shared" si="219"/>
        <v>0</v>
      </c>
      <c r="R72" s="75">
        <f>SUM(F72:Q72)</f>
        <v>0</v>
      </c>
      <c r="S72" s="66">
        <f t="shared" ref="S72:AD72" si="220">S71*$C$75</f>
        <v>0</v>
      </c>
      <c r="T72" s="66">
        <f t="shared" si="220"/>
        <v>0</v>
      </c>
      <c r="U72" s="66">
        <f t="shared" si="220"/>
        <v>0</v>
      </c>
      <c r="V72" s="66">
        <f t="shared" si="220"/>
        <v>0</v>
      </c>
      <c r="W72" s="66">
        <f t="shared" si="220"/>
        <v>0</v>
      </c>
      <c r="X72" s="66">
        <f t="shared" si="220"/>
        <v>0</v>
      </c>
      <c r="Y72" s="66">
        <f t="shared" si="220"/>
        <v>0</v>
      </c>
      <c r="Z72" s="66">
        <f t="shared" si="220"/>
        <v>0</v>
      </c>
      <c r="AA72" s="66">
        <f t="shared" si="220"/>
        <v>0</v>
      </c>
      <c r="AB72" s="66">
        <f t="shared" si="220"/>
        <v>0</v>
      </c>
      <c r="AC72" s="66">
        <f t="shared" si="220"/>
        <v>0</v>
      </c>
      <c r="AD72" s="66">
        <f t="shared" si="220"/>
        <v>0</v>
      </c>
      <c r="AE72" s="75">
        <f>SUM(S72:AD72)</f>
        <v>0</v>
      </c>
      <c r="AF72" s="66">
        <f t="shared" ref="AF72:AQ72" si="221">AF71*$C$75</f>
        <v>0</v>
      </c>
      <c r="AG72" s="66">
        <f t="shared" si="221"/>
        <v>0</v>
      </c>
      <c r="AH72" s="66">
        <f t="shared" si="221"/>
        <v>0</v>
      </c>
      <c r="AI72" s="66">
        <f t="shared" si="221"/>
        <v>0</v>
      </c>
      <c r="AJ72" s="66">
        <f t="shared" si="221"/>
        <v>0</v>
      </c>
      <c r="AK72" s="66">
        <f t="shared" si="221"/>
        <v>0</v>
      </c>
      <c r="AL72" s="66">
        <f t="shared" si="221"/>
        <v>0</v>
      </c>
      <c r="AM72" s="66">
        <f t="shared" si="221"/>
        <v>0</v>
      </c>
      <c r="AN72" s="66">
        <f t="shared" si="221"/>
        <v>0</v>
      </c>
      <c r="AO72" s="66">
        <f t="shared" si="221"/>
        <v>0</v>
      </c>
      <c r="AP72" s="66">
        <f t="shared" si="221"/>
        <v>0</v>
      </c>
      <c r="AQ72" s="66">
        <f t="shared" si="221"/>
        <v>0</v>
      </c>
      <c r="AR72" s="75">
        <f>SUM(AF72:AQ72)</f>
        <v>0</v>
      </c>
      <c r="AS72" s="66">
        <f t="shared" ref="AS72:BD72" si="222">AS71*$C$75</f>
        <v>0</v>
      </c>
      <c r="AT72" s="66">
        <f t="shared" si="222"/>
        <v>0</v>
      </c>
      <c r="AU72" s="66">
        <f t="shared" si="222"/>
        <v>0</v>
      </c>
      <c r="AV72" s="66">
        <f t="shared" si="222"/>
        <v>0</v>
      </c>
      <c r="AW72" s="66">
        <f t="shared" si="222"/>
        <v>0</v>
      </c>
      <c r="AX72" s="66">
        <f t="shared" si="222"/>
        <v>0</v>
      </c>
      <c r="AY72" s="66">
        <f t="shared" si="222"/>
        <v>0</v>
      </c>
      <c r="AZ72" s="66">
        <f t="shared" si="222"/>
        <v>0</v>
      </c>
      <c r="BA72" s="66">
        <f t="shared" si="222"/>
        <v>0</v>
      </c>
      <c r="BB72" s="66">
        <f t="shared" si="222"/>
        <v>0</v>
      </c>
      <c r="BC72" s="66">
        <f t="shared" si="222"/>
        <v>0</v>
      </c>
      <c r="BD72" s="66">
        <f t="shared" si="222"/>
        <v>0</v>
      </c>
      <c r="BE72" s="75">
        <f>SUM(AS72:BD72)</f>
        <v>0</v>
      </c>
      <c r="BF72" s="66">
        <f t="shared" ref="BF72:BQ72" si="223">BF71*$C$75</f>
        <v>0</v>
      </c>
      <c r="BG72" s="66">
        <f t="shared" si="223"/>
        <v>0</v>
      </c>
      <c r="BH72" s="66">
        <f t="shared" si="223"/>
        <v>0</v>
      </c>
      <c r="BI72" s="66">
        <f t="shared" si="223"/>
        <v>0</v>
      </c>
      <c r="BJ72" s="66">
        <f t="shared" si="223"/>
        <v>0</v>
      </c>
      <c r="BK72" s="66">
        <f t="shared" si="223"/>
        <v>0</v>
      </c>
      <c r="BL72" s="66">
        <f t="shared" si="223"/>
        <v>0</v>
      </c>
      <c r="BM72" s="66">
        <f t="shared" si="223"/>
        <v>0</v>
      </c>
      <c r="BN72" s="66">
        <f t="shared" si="223"/>
        <v>0</v>
      </c>
      <c r="BO72" s="66">
        <f t="shared" si="223"/>
        <v>0</v>
      </c>
      <c r="BP72" s="66">
        <f t="shared" si="223"/>
        <v>0</v>
      </c>
      <c r="BQ72" s="66">
        <f t="shared" si="223"/>
        <v>0</v>
      </c>
      <c r="BR72" s="75">
        <f>SUM(BF72:BQ72)</f>
        <v>0</v>
      </c>
      <c r="BS72" s="66">
        <f t="shared" ref="BS72:CD72" si="224">BS71*$C$75</f>
        <v>0</v>
      </c>
      <c r="BT72" s="66">
        <f t="shared" si="224"/>
        <v>0</v>
      </c>
      <c r="BU72" s="66">
        <f t="shared" si="224"/>
        <v>0</v>
      </c>
      <c r="BV72" s="66">
        <f t="shared" si="224"/>
        <v>0</v>
      </c>
      <c r="BW72" s="66">
        <f t="shared" si="224"/>
        <v>0</v>
      </c>
      <c r="BX72" s="66">
        <f t="shared" si="224"/>
        <v>0</v>
      </c>
      <c r="BY72" s="66">
        <f t="shared" si="224"/>
        <v>0</v>
      </c>
      <c r="BZ72" s="66">
        <f t="shared" si="224"/>
        <v>0</v>
      </c>
      <c r="CA72" s="66">
        <f t="shared" si="224"/>
        <v>0</v>
      </c>
      <c r="CB72" s="66">
        <f t="shared" si="224"/>
        <v>0</v>
      </c>
      <c r="CC72" s="66">
        <f t="shared" si="224"/>
        <v>0</v>
      </c>
      <c r="CD72" s="66">
        <f t="shared" si="224"/>
        <v>0</v>
      </c>
      <c r="CE72" s="75">
        <f>SUM(BS72:CD72)</f>
        <v>0</v>
      </c>
      <c r="CF72" s="66">
        <f t="shared" ref="CF72:CQ72" si="225">CF71*$C$75</f>
        <v>0</v>
      </c>
      <c r="CG72" s="66">
        <f t="shared" si="225"/>
        <v>0</v>
      </c>
      <c r="CH72" s="66">
        <f t="shared" si="225"/>
        <v>0</v>
      </c>
      <c r="CI72" s="66">
        <f t="shared" si="225"/>
        <v>0</v>
      </c>
      <c r="CJ72" s="66">
        <f t="shared" si="225"/>
        <v>0</v>
      </c>
      <c r="CK72" s="66">
        <f t="shared" si="225"/>
        <v>0</v>
      </c>
      <c r="CL72" s="66">
        <f t="shared" si="225"/>
        <v>0</v>
      </c>
      <c r="CM72" s="66">
        <f t="shared" si="225"/>
        <v>0</v>
      </c>
      <c r="CN72" s="66">
        <f t="shared" si="225"/>
        <v>0</v>
      </c>
      <c r="CO72" s="66">
        <f t="shared" si="225"/>
        <v>0</v>
      </c>
      <c r="CP72" s="66">
        <f t="shared" si="225"/>
        <v>0</v>
      </c>
      <c r="CQ72" s="66">
        <f t="shared" si="225"/>
        <v>0</v>
      </c>
      <c r="CR72" s="75">
        <f>SUM(CF72:CQ72)</f>
        <v>0</v>
      </c>
      <c r="CS72" s="66">
        <f t="shared" ref="CS72:DD72" si="226">CS71*$C$75</f>
        <v>0</v>
      </c>
      <c r="CT72" s="66">
        <f t="shared" si="226"/>
        <v>0</v>
      </c>
      <c r="CU72" s="66">
        <f t="shared" si="226"/>
        <v>0</v>
      </c>
      <c r="CV72" s="66">
        <f t="shared" si="226"/>
        <v>0</v>
      </c>
      <c r="CW72" s="66">
        <f t="shared" si="226"/>
        <v>0</v>
      </c>
      <c r="CX72" s="66">
        <f t="shared" si="226"/>
        <v>0</v>
      </c>
      <c r="CY72" s="66">
        <f t="shared" si="226"/>
        <v>0</v>
      </c>
      <c r="CZ72" s="66">
        <f t="shared" si="226"/>
        <v>0</v>
      </c>
      <c r="DA72" s="66">
        <f t="shared" si="226"/>
        <v>0</v>
      </c>
      <c r="DB72" s="66">
        <f t="shared" si="226"/>
        <v>0</v>
      </c>
      <c r="DC72" s="66">
        <f t="shared" si="226"/>
        <v>0</v>
      </c>
      <c r="DD72" s="66">
        <f t="shared" si="226"/>
        <v>0</v>
      </c>
      <c r="DE72" s="75">
        <f>SUM(CS72:DD72)</f>
        <v>0</v>
      </c>
      <c r="DF72" s="66">
        <f t="shared" ref="DF72:DQ72" si="227">DF71*$C$75</f>
        <v>0</v>
      </c>
      <c r="DG72" s="66">
        <f t="shared" si="227"/>
        <v>0</v>
      </c>
      <c r="DH72" s="66">
        <f t="shared" si="227"/>
        <v>0</v>
      </c>
      <c r="DI72" s="66">
        <f t="shared" si="227"/>
        <v>0</v>
      </c>
      <c r="DJ72" s="66">
        <f t="shared" si="227"/>
        <v>0</v>
      </c>
      <c r="DK72" s="66">
        <f t="shared" si="227"/>
        <v>0</v>
      </c>
      <c r="DL72" s="66">
        <f t="shared" si="227"/>
        <v>0</v>
      </c>
      <c r="DM72" s="66">
        <f t="shared" si="227"/>
        <v>0</v>
      </c>
      <c r="DN72" s="66">
        <f t="shared" si="227"/>
        <v>0</v>
      </c>
      <c r="DO72" s="66">
        <f t="shared" si="227"/>
        <v>0</v>
      </c>
      <c r="DP72" s="66">
        <f t="shared" si="227"/>
        <v>0</v>
      </c>
      <c r="DQ72" s="66">
        <f t="shared" si="227"/>
        <v>0</v>
      </c>
      <c r="DR72" s="75">
        <f>SUM(DF72:DQ72)</f>
        <v>0</v>
      </c>
      <c r="DS72" s="66">
        <f t="shared" ref="DS72:ED72" si="228">DS71*$C$75</f>
        <v>0</v>
      </c>
      <c r="DT72" s="66">
        <f t="shared" si="228"/>
        <v>0</v>
      </c>
      <c r="DU72" s="66">
        <f t="shared" si="228"/>
        <v>0</v>
      </c>
      <c r="DV72" s="66">
        <f t="shared" si="228"/>
        <v>0</v>
      </c>
      <c r="DW72" s="66">
        <f t="shared" si="228"/>
        <v>0</v>
      </c>
      <c r="DX72" s="66">
        <f t="shared" si="228"/>
        <v>0</v>
      </c>
      <c r="DY72" s="66">
        <f t="shared" si="228"/>
        <v>0</v>
      </c>
      <c r="DZ72" s="66">
        <f t="shared" si="228"/>
        <v>0</v>
      </c>
      <c r="EA72" s="66">
        <f t="shared" si="228"/>
        <v>0</v>
      </c>
      <c r="EB72" s="66">
        <f t="shared" si="228"/>
        <v>0</v>
      </c>
      <c r="EC72" s="66">
        <f t="shared" si="228"/>
        <v>0</v>
      </c>
      <c r="ED72" s="66">
        <f t="shared" si="228"/>
        <v>0</v>
      </c>
      <c r="EE72" s="76">
        <f>SUM(DS72:ED72)</f>
        <v>0</v>
      </c>
    </row>
    <row r="73" spans="3:135" x14ac:dyDescent="0.2">
      <c r="D73" s="30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75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75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75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75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75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75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75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75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76"/>
    </row>
    <row r="74" spans="3:135" x14ac:dyDescent="0.2">
      <c r="D74" s="10" t="s">
        <v>109</v>
      </c>
      <c r="E74" s="69"/>
      <c r="F74" s="96">
        <f t="shared" ref="F74:AK74" si="229">SUM(F71:F72)</f>
        <v>0</v>
      </c>
      <c r="G74" s="96">
        <f t="shared" si="229"/>
        <v>0</v>
      </c>
      <c r="H74" s="96">
        <f t="shared" si="229"/>
        <v>0</v>
      </c>
      <c r="I74" s="96">
        <f t="shared" si="229"/>
        <v>0</v>
      </c>
      <c r="J74" s="96">
        <f t="shared" si="229"/>
        <v>0</v>
      </c>
      <c r="K74" s="96">
        <f t="shared" si="229"/>
        <v>0</v>
      </c>
      <c r="L74" s="96">
        <f t="shared" si="229"/>
        <v>0</v>
      </c>
      <c r="M74" s="96">
        <f t="shared" si="229"/>
        <v>0</v>
      </c>
      <c r="N74" s="96">
        <f t="shared" si="229"/>
        <v>0</v>
      </c>
      <c r="O74" s="96">
        <f t="shared" si="229"/>
        <v>0</v>
      </c>
      <c r="P74" s="96">
        <f t="shared" si="229"/>
        <v>0</v>
      </c>
      <c r="Q74" s="96">
        <f t="shared" si="229"/>
        <v>0</v>
      </c>
      <c r="R74" s="75">
        <f t="shared" si="229"/>
        <v>0</v>
      </c>
      <c r="S74" s="96">
        <f t="shared" si="229"/>
        <v>0</v>
      </c>
      <c r="T74" s="96">
        <f t="shared" si="229"/>
        <v>0</v>
      </c>
      <c r="U74" s="96">
        <f t="shared" si="229"/>
        <v>0</v>
      </c>
      <c r="V74" s="96">
        <f t="shared" si="229"/>
        <v>0</v>
      </c>
      <c r="W74" s="96">
        <f t="shared" si="229"/>
        <v>0</v>
      </c>
      <c r="X74" s="96">
        <f t="shared" si="229"/>
        <v>0</v>
      </c>
      <c r="Y74" s="96">
        <f t="shared" si="229"/>
        <v>0</v>
      </c>
      <c r="Z74" s="96">
        <f t="shared" si="229"/>
        <v>0</v>
      </c>
      <c r="AA74" s="96">
        <f t="shared" si="229"/>
        <v>0</v>
      </c>
      <c r="AB74" s="96">
        <f t="shared" si="229"/>
        <v>0</v>
      </c>
      <c r="AC74" s="96">
        <f t="shared" si="229"/>
        <v>0</v>
      </c>
      <c r="AD74" s="96">
        <f t="shared" si="229"/>
        <v>0</v>
      </c>
      <c r="AE74" s="75">
        <f t="shared" si="229"/>
        <v>0</v>
      </c>
      <c r="AF74" s="96">
        <f t="shared" si="229"/>
        <v>0</v>
      </c>
      <c r="AG74" s="96">
        <f t="shared" si="229"/>
        <v>0</v>
      </c>
      <c r="AH74" s="96">
        <f t="shared" si="229"/>
        <v>0</v>
      </c>
      <c r="AI74" s="96">
        <f t="shared" si="229"/>
        <v>0</v>
      </c>
      <c r="AJ74" s="96">
        <f t="shared" si="229"/>
        <v>0</v>
      </c>
      <c r="AK74" s="96">
        <f t="shared" si="229"/>
        <v>0</v>
      </c>
      <c r="AL74" s="96">
        <f t="shared" ref="AL74:BQ74" si="230">SUM(AL71:AL72)</f>
        <v>0</v>
      </c>
      <c r="AM74" s="96">
        <f t="shared" si="230"/>
        <v>0</v>
      </c>
      <c r="AN74" s="96">
        <f t="shared" si="230"/>
        <v>0</v>
      </c>
      <c r="AO74" s="96">
        <f t="shared" si="230"/>
        <v>0</v>
      </c>
      <c r="AP74" s="96">
        <f t="shared" si="230"/>
        <v>0</v>
      </c>
      <c r="AQ74" s="96">
        <f t="shared" si="230"/>
        <v>0</v>
      </c>
      <c r="AR74" s="75">
        <f t="shared" si="230"/>
        <v>0</v>
      </c>
      <c r="AS74" s="96">
        <f t="shared" si="230"/>
        <v>0</v>
      </c>
      <c r="AT74" s="96">
        <f t="shared" si="230"/>
        <v>0</v>
      </c>
      <c r="AU74" s="96">
        <f t="shared" si="230"/>
        <v>0</v>
      </c>
      <c r="AV74" s="96">
        <f t="shared" si="230"/>
        <v>0</v>
      </c>
      <c r="AW74" s="96">
        <f t="shared" si="230"/>
        <v>0</v>
      </c>
      <c r="AX74" s="96">
        <f t="shared" si="230"/>
        <v>0</v>
      </c>
      <c r="AY74" s="96">
        <f t="shared" si="230"/>
        <v>0</v>
      </c>
      <c r="AZ74" s="96">
        <f t="shared" si="230"/>
        <v>0</v>
      </c>
      <c r="BA74" s="96">
        <f t="shared" si="230"/>
        <v>0</v>
      </c>
      <c r="BB74" s="96">
        <f t="shared" si="230"/>
        <v>0</v>
      </c>
      <c r="BC74" s="96">
        <f t="shared" si="230"/>
        <v>0</v>
      </c>
      <c r="BD74" s="96">
        <f t="shared" si="230"/>
        <v>0</v>
      </c>
      <c r="BE74" s="75">
        <f t="shared" si="230"/>
        <v>0</v>
      </c>
      <c r="BF74" s="96">
        <f t="shared" si="230"/>
        <v>0</v>
      </c>
      <c r="BG74" s="96">
        <f t="shared" si="230"/>
        <v>0</v>
      </c>
      <c r="BH74" s="96">
        <f t="shared" si="230"/>
        <v>0</v>
      </c>
      <c r="BI74" s="96">
        <f t="shared" si="230"/>
        <v>0</v>
      </c>
      <c r="BJ74" s="96">
        <f t="shared" si="230"/>
        <v>0</v>
      </c>
      <c r="BK74" s="96">
        <f t="shared" si="230"/>
        <v>0</v>
      </c>
      <c r="BL74" s="96">
        <f t="shared" si="230"/>
        <v>0</v>
      </c>
      <c r="BM74" s="96">
        <f t="shared" si="230"/>
        <v>0</v>
      </c>
      <c r="BN74" s="96">
        <f t="shared" si="230"/>
        <v>0</v>
      </c>
      <c r="BO74" s="96">
        <f t="shared" si="230"/>
        <v>0</v>
      </c>
      <c r="BP74" s="96">
        <f t="shared" si="230"/>
        <v>0</v>
      </c>
      <c r="BQ74" s="96">
        <f t="shared" si="230"/>
        <v>0</v>
      </c>
      <c r="BR74" s="75">
        <f t="shared" ref="BR74:CW74" si="231">SUM(BR71:BR72)</f>
        <v>0</v>
      </c>
      <c r="BS74" s="96">
        <f t="shared" si="231"/>
        <v>0</v>
      </c>
      <c r="BT74" s="96">
        <f t="shared" si="231"/>
        <v>0</v>
      </c>
      <c r="BU74" s="96">
        <f t="shared" si="231"/>
        <v>0</v>
      </c>
      <c r="BV74" s="96">
        <f t="shared" si="231"/>
        <v>0</v>
      </c>
      <c r="BW74" s="96">
        <f t="shared" si="231"/>
        <v>0</v>
      </c>
      <c r="BX74" s="96">
        <f t="shared" si="231"/>
        <v>0</v>
      </c>
      <c r="BY74" s="96">
        <f t="shared" si="231"/>
        <v>0</v>
      </c>
      <c r="BZ74" s="96">
        <f t="shared" si="231"/>
        <v>0</v>
      </c>
      <c r="CA74" s="96">
        <f t="shared" si="231"/>
        <v>0</v>
      </c>
      <c r="CB74" s="96">
        <f t="shared" si="231"/>
        <v>0</v>
      </c>
      <c r="CC74" s="96">
        <f t="shared" si="231"/>
        <v>0</v>
      </c>
      <c r="CD74" s="96">
        <f t="shared" si="231"/>
        <v>0</v>
      </c>
      <c r="CE74" s="75">
        <f t="shared" si="231"/>
        <v>0</v>
      </c>
      <c r="CF74" s="96">
        <f t="shared" si="231"/>
        <v>0</v>
      </c>
      <c r="CG74" s="96">
        <f t="shared" si="231"/>
        <v>0</v>
      </c>
      <c r="CH74" s="96">
        <f t="shared" si="231"/>
        <v>0</v>
      </c>
      <c r="CI74" s="96">
        <f t="shared" si="231"/>
        <v>0</v>
      </c>
      <c r="CJ74" s="96">
        <f t="shared" si="231"/>
        <v>0</v>
      </c>
      <c r="CK74" s="96">
        <f t="shared" si="231"/>
        <v>0</v>
      </c>
      <c r="CL74" s="96">
        <f t="shared" si="231"/>
        <v>0</v>
      </c>
      <c r="CM74" s="96">
        <f t="shared" si="231"/>
        <v>0</v>
      </c>
      <c r="CN74" s="96">
        <f t="shared" si="231"/>
        <v>0</v>
      </c>
      <c r="CO74" s="96">
        <f t="shared" si="231"/>
        <v>0</v>
      </c>
      <c r="CP74" s="96">
        <f t="shared" si="231"/>
        <v>0</v>
      </c>
      <c r="CQ74" s="96">
        <f t="shared" si="231"/>
        <v>0</v>
      </c>
      <c r="CR74" s="75">
        <f t="shared" si="231"/>
        <v>0</v>
      </c>
      <c r="CS74" s="96">
        <f t="shared" si="231"/>
        <v>0</v>
      </c>
      <c r="CT74" s="96">
        <f t="shared" si="231"/>
        <v>0</v>
      </c>
      <c r="CU74" s="96">
        <f t="shared" si="231"/>
        <v>0</v>
      </c>
      <c r="CV74" s="96">
        <f t="shared" si="231"/>
        <v>0</v>
      </c>
      <c r="CW74" s="96">
        <f t="shared" si="231"/>
        <v>0</v>
      </c>
      <c r="CX74" s="96">
        <f t="shared" ref="CX74:EE74" si="232">SUM(CX71:CX72)</f>
        <v>0</v>
      </c>
      <c r="CY74" s="96">
        <f t="shared" si="232"/>
        <v>0</v>
      </c>
      <c r="CZ74" s="96">
        <f t="shared" si="232"/>
        <v>0</v>
      </c>
      <c r="DA74" s="96">
        <f t="shared" si="232"/>
        <v>0</v>
      </c>
      <c r="DB74" s="96">
        <f t="shared" si="232"/>
        <v>0</v>
      </c>
      <c r="DC74" s="96">
        <f t="shared" si="232"/>
        <v>0</v>
      </c>
      <c r="DD74" s="96">
        <f t="shared" si="232"/>
        <v>0</v>
      </c>
      <c r="DE74" s="75">
        <f t="shared" si="232"/>
        <v>0</v>
      </c>
      <c r="DF74" s="96">
        <f t="shared" si="232"/>
        <v>0</v>
      </c>
      <c r="DG74" s="96">
        <f t="shared" si="232"/>
        <v>0</v>
      </c>
      <c r="DH74" s="96">
        <f t="shared" si="232"/>
        <v>0</v>
      </c>
      <c r="DI74" s="96">
        <f t="shared" si="232"/>
        <v>0</v>
      </c>
      <c r="DJ74" s="96">
        <f t="shared" si="232"/>
        <v>0</v>
      </c>
      <c r="DK74" s="96">
        <f t="shared" si="232"/>
        <v>0</v>
      </c>
      <c r="DL74" s="96">
        <f t="shared" si="232"/>
        <v>0</v>
      </c>
      <c r="DM74" s="96">
        <f t="shared" si="232"/>
        <v>0</v>
      </c>
      <c r="DN74" s="96">
        <f t="shared" si="232"/>
        <v>0</v>
      </c>
      <c r="DO74" s="96">
        <f t="shared" si="232"/>
        <v>0</v>
      </c>
      <c r="DP74" s="96">
        <f t="shared" si="232"/>
        <v>0</v>
      </c>
      <c r="DQ74" s="96">
        <f t="shared" si="232"/>
        <v>0</v>
      </c>
      <c r="DR74" s="75">
        <f t="shared" si="232"/>
        <v>0</v>
      </c>
      <c r="DS74" s="96">
        <f t="shared" si="232"/>
        <v>0</v>
      </c>
      <c r="DT74" s="96">
        <f t="shared" si="232"/>
        <v>0</v>
      </c>
      <c r="DU74" s="96">
        <f t="shared" si="232"/>
        <v>0</v>
      </c>
      <c r="DV74" s="96">
        <f t="shared" si="232"/>
        <v>0</v>
      </c>
      <c r="DW74" s="96">
        <f t="shared" si="232"/>
        <v>0</v>
      </c>
      <c r="DX74" s="96">
        <f t="shared" si="232"/>
        <v>0</v>
      </c>
      <c r="DY74" s="96">
        <f t="shared" si="232"/>
        <v>0</v>
      </c>
      <c r="DZ74" s="96">
        <f t="shared" si="232"/>
        <v>0</v>
      </c>
      <c r="EA74" s="96">
        <f t="shared" si="232"/>
        <v>0</v>
      </c>
      <c r="EB74" s="96">
        <f t="shared" si="232"/>
        <v>0</v>
      </c>
      <c r="EC74" s="96">
        <f t="shared" si="232"/>
        <v>0</v>
      </c>
      <c r="ED74" s="96">
        <f t="shared" si="232"/>
        <v>0</v>
      </c>
      <c r="EE74" s="76">
        <f t="shared" si="232"/>
        <v>0</v>
      </c>
    </row>
    <row r="75" spans="3:135" x14ac:dyDescent="0.2">
      <c r="C75" s="93">
        <v>0.2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75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75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75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75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75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75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75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75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76"/>
    </row>
    <row r="76" spans="3:135" x14ac:dyDescent="0.2">
      <c r="D76" s="30" t="s">
        <v>110</v>
      </c>
      <c r="F76" s="66">
        <f t="shared" ref="F76:Q76" si="233">F34</f>
        <v>0</v>
      </c>
      <c r="G76" s="66">
        <f t="shared" si="233"/>
        <v>0</v>
      </c>
      <c r="H76" s="66">
        <f t="shared" si="233"/>
        <v>0</v>
      </c>
      <c r="I76" s="66">
        <f t="shared" si="233"/>
        <v>0</v>
      </c>
      <c r="J76" s="66">
        <f t="shared" si="233"/>
        <v>0</v>
      </c>
      <c r="K76" s="66">
        <f t="shared" si="233"/>
        <v>0</v>
      </c>
      <c r="L76" s="66">
        <f t="shared" si="233"/>
        <v>0</v>
      </c>
      <c r="M76" s="66">
        <f t="shared" si="233"/>
        <v>0</v>
      </c>
      <c r="N76" s="66">
        <f t="shared" si="233"/>
        <v>0</v>
      </c>
      <c r="O76" s="66">
        <f t="shared" si="233"/>
        <v>0</v>
      </c>
      <c r="P76" s="66">
        <f t="shared" si="233"/>
        <v>0</v>
      </c>
      <c r="Q76" s="66">
        <f t="shared" si="233"/>
        <v>0</v>
      </c>
      <c r="R76" s="75">
        <f>SUM(F76:Q76)</f>
        <v>0</v>
      </c>
      <c r="S76" s="66">
        <f t="shared" ref="S76:AD76" si="234">S34</f>
        <v>0</v>
      </c>
      <c r="T76" s="66">
        <f t="shared" si="234"/>
        <v>0</v>
      </c>
      <c r="U76" s="66">
        <f t="shared" si="234"/>
        <v>0</v>
      </c>
      <c r="V76" s="66">
        <f t="shared" si="234"/>
        <v>0</v>
      </c>
      <c r="W76" s="66">
        <f t="shared" si="234"/>
        <v>0</v>
      </c>
      <c r="X76" s="66">
        <f t="shared" si="234"/>
        <v>0</v>
      </c>
      <c r="Y76" s="66">
        <f t="shared" si="234"/>
        <v>0</v>
      </c>
      <c r="Z76" s="66">
        <f t="shared" si="234"/>
        <v>0</v>
      </c>
      <c r="AA76" s="66">
        <f t="shared" si="234"/>
        <v>0</v>
      </c>
      <c r="AB76" s="66">
        <f t="shared" si="234"/>
        <v>0</v>
      </c>
      <c r="AC76" s="66">
        <f t="shared" si="234"/>
        <v>0</v>
      </c>
      <c r="AD76" s="66">
        <f t="shared" si="234"/>
        <v>0</v>
      </c>
      <c r="AE76" s="75">
        <f>SUM(S76:AD76)</f>
        <v>0</v>
      </c>
      <c r="AF76" s="66">
        <f t="shared" ref="AF76:AQ76" si="235">AF34</f>
        <v>0</v>
      </c>
      <c r="AG76" s="66">
        <f t="shared" si="235"/>
        <v>0</v>
      </c>
      <c r="AH76" s="66">
        <f t="shared" si="235"/>
        <v>0</v>
      </c>
      <c r="AI76" s="66">
        <f t="shared" si="235"/>
        <v>0</v>
      </c>
      <c r="AJ76" s="66">
        <f t="shared" si="235"/>
        <v>0</v>
      </c>
      <c r="AK76" s="66">
        <f t="shared" si="235"/>
        <v>0</v>
      </c>
      <c r="AL76" s="66">
        <f t="shared" si="235"/>
        <v>0</v>
      </c>
      <c r="AM76" s="66">
        <f t="shared" si="235"/>
        <v>0</v>
      </c>
      <c r="AN76" s="66">
        <f t="shared" si="235"/>
        <v>0</v>
      </c>
      <c r="AO76" s="66">
        <f t="shared" si="235"/>
        <v>0</v>
      </c>
      <c r="AP76" s="66">
        <f t="shared" si="235"/>
        <v>0</v>
      </c>
      <c r="AQ76" s="66">
        <f t="shared" si="235"/>
        <v>0</v>
      </c>
      <c r="AR76" s="75">
        <f>SUM(AF76:AQ76)</f>
        <v>0</v>
      </c>
      <c r="AS76" s="66">
        <f t="shared" ref="AS76:BD76" si="236">AS34</f>
        <v>0</v>
      </c>
      <c r="AT76" s="66">
        <f t="shared" si="236"/>
        <v>0</v>
      </c>
      <c r="AU76" s="66">
        <f t="shared" si="236"/>
        <v>0</v>
      </c>
      <c r="AV76" s="66">
        <f t="shared" si="236"/>
        <v>0</v>
      </c>
      <c r="AW76" s="66">
        <f t="shared" si="236"/>
        <v>0</v>
      </c>
      <c r="AX76" s="66">
        <f t="shared" si="236"/>
        <v>0</v>
      </c>
      <c r="AY76" s="66">
        <f t="shared" si="236"/>
        <v>0</v>
      </c>
      <c r="AZ76" s="66">
        <f t="shared" si="236"/>
        <v>0</v>
      </c>
      <c r="BA76" s="66">
        <f t="shared" si="236"/>
        <v>0</v>
      </c>
      <c r="BB76" s="66">
        <f t="shared" si="236"/>
        <v>0</v>
      </c>
      <c r="BC76" s="66">
        <f t="shared" si="236"/>
        <v>0</v>
      </c>
      <c r="BD76" s="66">
        <f t="shared" si="236"/>
        <v>0</v>
      </c>
      <c r="BE76" s="75">
        <f>SUM(AS76:BD76)</f>
        <v>0</v>
      </c>
      <c r="BF76" s="66">
        <f t="shared" ref="BF76:BQ76" si="237">BF34</f>
        <v>0</v>
      </c>
      <c r="BG76" s="66">
        <f t="shared" si="237"/>
        <v>0</v>
      </c>
      <c r="BH76" s="66">
        <f t="shared" si="237"/>
        <v>0</v>
      </c>
      <c r="BI76" s="66">
        <f t="shared" si="237"/>
        <v>0</v>
      </c>
      <c r="BJ76" s="66">
        <f t="shared" si="237"/>
        <v>0</v>
      </c>
      <c r="BK76" s="66">
        <f t="shared" si="237"/>
        <v>0</v>
      </c>
      <c r="BL76" s="66">
        <f t="shared" si="237"/>
        <v>0</v>
      </c>
      <c r="BM76" s="66">
        <f t="shared" si="237"/>
        <v>0</v>
      </c>
      <c r="BN76" s="66">
        <f t="shared" si="237"/>
        <v>0</v>
      </c>
      <c r="BO76" s="66">
        <f t="shared" si="237"/>
        <v>0</v>
      </c>
      <c r="BP76" s="66">
        <f t="shared" si="237"/>
        <v>0</v>
      </c>
      <c r="BQ76" s="66">
        <f t="shared" si="237"/>
        <v>0</v>
      </c>
      <c r="BR76" s="75">
        <f>SUM(BF76:BQ76)</f>
        <v>0</v>
      </c>
      <c r="BS76" s="66">
        <f t="shared" ref="BS76:CD76" si="238">BS34</f>
        <v>0</v>
      </c>
      <c r="BT76" s="66">
        <f t="shared" si="238"/>
        <v>0</v>
      </c>
      <c r="BU76" s="66">
        <f t="shared" si="238"/>
        <v>0</v>
      </c>
      <c r="BV76" s="66">
        <f t="shared" si="238"/>
        <v>0</v>
      </c>
      <c r="BW76" s="66">
        <f t="shared" si="238"/>
        <v>0</v>
      </c>
      <c r="BX76" s="66">
        <f t="shared" si="238"/>
        <v>0</v>
      </c>
      <c r="BY76" s="66">
        <f t="shared" si="238"/>
        <v>0</v>
      </c>
      <c r="BZ76" s="66">
        <f t="shared" si="238"/>
        <v>0</v>
      </c>
      <c r="CA76" s="66">
        <f t="shared" si="238"/>
        <v>0</v>
      </c>
      <c r="CB76" s="66">
        <f t="shared" si="238"/>
        <v>0</v>
      </c>
      <c r="CC76" s="66">
        <f t="shared" si="238"/>
        <v>0</v>
      </c>
      <c r="CD76" s="66">
        <f t="shared" si="238"/>
        <v>0</v>
      </c>
      <c r="CE76" s="75">
        <f>SUM(BS76:CD76)</f>
        <v>0</v>
      </c>
      <c r="CF76" s="66">
        <f t="shared" ref="CF76:CQ76" si="239">CF34</f>
        <v>0</v>
      </c>
      <c r="CG76" s="66">
        <f t="shared" si="239"/>
        <v>0</v>
      </c>
      <c r="CH76" s="66">
        <f t="shared" si="239"/>
        <v>0</v>
      </c>
      <c r="CI76" s="66">
        <f t="shared" si="239"/>
        <v>0</v>
      </c>
      <c r="CJ76" s="66">
        <f t="shared" si="239"/>
        <v>0</v>
      </c>
      <c r="CK76" s="66">
        <f t="shared" si="239"/>
        <v>0</v>
      </c>
      <c r="CL76" s="66">
        <f t="shared" si="239"/>
        <v>0</v>
      </c>
      <c r="CM76" s="66">
        <f t="shared" si="239"/>
        <v>0</v>
      </c>
      <c r="CN76" s="66">
        <f t="shared" si="239"/>
        <v>0</v>
      </c>
      <c r="CO76" s="66">
        <f t="shared" si="239"/>
        <v>0</v>
      </c>
      <c r="CP76" s="66">
        <f t="shared" si="239"/>
        <v>0</v>
      </c>
      <c r="CQ76" s="66">
        <f t="shared" si="239"/>
        <v>0</v>
      </c>
      <c r="CR76" s="75">
        <f>SUM(CF76:CQ76)</f>
        <v>0</v>
      </c>
      <c r="CS76" s="66">
        <f t="shared" ref="CS76:DD76" si="240">CS34</f>
        <v>0</v>
      </c>
      <c r="CT76" s="66">
        <f t="shared" si="240"/>
        <v>0</v>
      </c>
      <c r="CU76" s="66">
        <f t="shared" si="240"/>
        <v>0</v>
      </c>
      <c r="CV76" s="66">
        <f t="shared" si="240"/>
        <v>0</v>
      </c>
      <c r="CW76" s="66">
        <f t="shared" si="240"/>
        <v>0</v>
      </c>
      <c r="CX76" s="66">
        <f t="shared" si="240"/>
        <v>0</v>
      </c>
      <c r="CY76" s="66">
        <f t="shared" si="240"/>
        <v>0</v>
      </c>
      <c r="CZ76" s="66">
        <f t="shared" si="240"/>
        <v>0</v>
      </c>
      <c r="DA76" s="66">
        <f t="shared" si="240"/>
        <v>0</v>
      </c>
      <c r="DB76" s="66">
        <f t="shared" si="240"/>
        <v>0</v>
      </c>
      <c r="DC76" s="66">
        <f t="shared" si="240"/>
        <v>0</v>
      </c>
      <c r="DD76" s="66">
        <f t="shared" si="240"/>
        <v>0</v>
      </c>
      <c r="DE76" s="75">
        <f>SUM(CS76:DD76)</f>
        <v>0</v>
      </c>
      <c r="DF76" s="66">
        <f t="shared" ref="DF76:DQ76" si="241">DF34</f>
        <v>0</v>
      </c>
      <c r="DG76" s="66">
        <f t="shared" si="241"/>
        <v>0</v>
      </c>
      <c r="DH76" s="66">
        <f t="shared" si="241"/>
        <v>0</v>
      </c>
      <c r="DI76" s="66">
        <f t="shared" si="241"/>
        <v>0</v>
      </c>
      <c r="DJ76" s="66">
        <f t="shared" si="241"/>
        <v>0</v>
      </c>
      <c r="DK76" s="66">
        <f t="shared" si="241"/>
        <v>0</v>
      </c>
      <c r="DL76" s="66">
        <f t="shared" si="241"/>
        <v>0</v>
      </c>
      <c r="DM76" s="66">
        <f t="shared" si="241"/>
        <v>0</v>
      </c>
      <c r="DN76" s="66">
        <f t="shared" si="241"/>
        <v>0</v>
      </c>
      <c r="DO76" s="66">
        <f t="shared" si="241"/>
        <v>0</v>
      </c>
      <c r="DP76" s="66">
        <f t="shared" si="241"/>
        <v>0</v>
      </c>
      <c r="DQ76" s="66">
        <f t="shared" si="241"/>
        <v>0</v>
      </c>
      <c r="DR76" s="75">
        <f>SUM(DF76:DQ76)</f>
        <v>0</v>
      </c>
      <c r="DS76" s="66">
        <f t="shared" ref="DS76:ED76" si="242">DS34</f>
        <v>0</v>
      </c>
      <c r="DT76" s="66">
        <f t="shared" si="242"/>
        <v>0</v>
      </c>
      <c r="DU76" s="66">
        <f t="shared" si="242"/>
        <v>0</v>
      </c>
      <c r="DV76" s="66">
        <f t="shared" si="242"/>
        <v>0</v>
      </c>
      <c r="DW76" s="66">
        <f t="shared" si="242"/>
        <v>0</v>
      </c>
      <c r="DX76" s="66">
        <f t="shared" si="242"/>
        <v>0</v>
      </c>
      <c r="DY76" s="66">
        <f t="shared" si="242"/>
        <v>0</v>
      </c>
      <c r="DZ76" s="66">
        <f t="shared" si="242"/>
        <v>0</v>
      </c>
      <c r="EA76" s="66">
        <f t="shared" si="242"/>
        <v>0</v>
      </c>
      <c r="EB76" s="66">
        <f t="shared" si="242"/>
        <v>0</v>
      </c>
      <c r="EC76" s="66">
        <f t="shared" si="242"/>
        <v>0</v>
      </c>
      <c r="ED76" s="66">
        <f t="shared" si="242"/>
        <v>0</v>
      </c>
      <c r="EE76" s="76">
        <f>SUM(DS76:ED76)</f>
        <v>0</v>
      </c>
    </row>
    <row r="77" spans="3:135" x14ac:dyDescent="0.2">
      <c r="D77" s="30" t="s">
        <v>89</v>
      </c>
      <c r="F77" s="66">
        <f t="shared" ref="F77:Q77" si="243">F41</f>
        <v>0</v>
      </c>
      <c r="G77" s="66">
        <f t="shared" si="243"/>
        <v>0</v>
      </c>
      <c r="H77" s="66">
        <f t="shared" si="243"/>
        <v>0</v>
      </c>
      <c r="I77" s="66">
        <f t="shared" si="243"/>
        <v>0</v>
      </c>
      <c r="J77" s="66">
        <f t="shared" si="243"/>
        <v>0</v>
      </c>
      <c r="K77" s="66">
        <f t="shared" si="243"/>
        <v>0</v>
      </c>
      <c r="L77" s="66">
        <f t="shared" si="243"/>
        <v>0</v>
      </c>
      <c r="M77" s="66">
        <f t="shared" si="243"/>
        <v>0</v>
      </c>
      <c r="N77" s="66">
        <f t="shared" si="243"/>
        <v>0</v>
      </c>
      <c r="O77" s="66">
        <f t="shared" si="243"/>
        <v>0</v>
      </c>
      <c r="P77" s="66">
        <f t="shared" si="243"/>
        <v>0</v>
      </c>
      <c r="Q77" s="66">
        <f t="shared" si="243"/>
        <v>0</v>
      </c>
      <c r="R77" s="75">
        <f>SUM(F77:Q77)</f>
        <v>0</v>
      </c>
      <c r="S77" s="66">
        <f t="shared" ref="S77:AD77" si="244">S41</f>
        <v>0</v>
      </c>
      <c r="T77" s="66">
        <f t="shared" si="244"/>
        <v>0</v>
      </c>
      <c r="U77" s="66">
        <f t="shared" si="244"/>
        <v>0</v>
      </c>
      <c r="V77" s="66">
        <f t="shared" si="244"/>
        <v>0</v>
      </c>
      <c r="W77" s="66">
        <f t="shared" si="244"/>
        <v>0</v>
      </c>
      <c r="X77" s="66">
        <f t="shared" si="244"/>
        <v>0</v>
      </c>
      <c r="Y77" s="66">
        <f t="shared" si="244"/>
        <v>0</v>
      </c>
      <c r="Z77" s="66">
        <f t="shared" si="244"/>
        <v>0</v>
      </c>
      <c r="AA77" s="66">
        <f t="shared" si="244"/>
        <v>0</v>
      </c>
      <c r="AB77" s="66">
        <f t="shared" si="244"/>
        <v>0</v>
      </c>
      <c r="AC77" s="66">
        <f t="shared" si="244"/>
        <v>0</v>
      </c>
      <c r="AD77" s="66">
        <f t="shared" si="244"/>
        <v>0</v>
      </c>
      <c r="AE77" s="75">
        <f>SUM(S77:AD77)</f>
        <v>0</v>
      </c>
      <c r="AF77" s="66">
        <f t="shared" ref="AF77:AQ77" si="245">AF41</f>
        <v>0</v>
      </c>
      <c r="AG77" s="66">
        <f t="shared" si="245"/>
        <v>0</v>
      </c>
      <c r="AH77" s="66">
        <f t="shared" si="245"/>
        <v>0</v>
      </c>
      <c r="AI77" s="66">
        <f t="shared" si="245"/>
        <v>0</v>
      </c>
      <c r="AJ77" s="66">
        <f t="shared" si="245"/>
        <v>0</v>
      </c>
      <c r="AK77" s="66">
        <f t="shared" si="245"/>
        <v>0</v>
      </c>
      <c r="AL77" s="66">
        <f t="shared" si="245"/>
        <v>0</v>
      </c>
      <c r="AM77" s="66">
        <f t="shared" si="245"/>
        <v>0</v>
      </c>
      <c r="AN77" s="66">
        <f t="shared" si="245"/>
        <v>0</v>
      </c>
      <c r="AO77" s="66">
        <f t="shared" si="245"/>
        <v>0</v>
      </c>
      <c r="AP77" s="66">
        <f t="shared" si="245"/>
        <v>0</v>
      </c>
      <c r="AQ77" s="66">
        <f t="shared" si="245"/>
        <v>0</v>
      </c>
      <c r="AR77" s="75">
        <f>SUM(AF77:AQ77)</f>
        <v>0</v>
      </c>
      <c r="AS77" s="66">
        <f t="shared" ref="AS77:BD77" si="246">AS41</f>
        <v>0</v>
      </c>
      <c r="AT77" s="66">
        <f t="shared" si="246"/>
        <v>0</v>
      </c>
      <c r="AU77" s="66">
        <f t="shared" si="246"/>
        <v>0</v>
      </c>
      <c r="AV77" s="66">
        <f t="shared" si="246"/>
        <v>0</v>
      </c>
      <c r="AW77" s="66">
        <f t="shared" si="246"/>
        <v>0</v>
      </c>
      <c r="AX77" s="66">
        <f t="shared" si="246"/>
        <v>0</v>
      </c>
      <c r="AY77" s="66">
        <f t="shared" si="246"/>
        <v>0</v>
      </c>
      <c r="AZ77" s="66">
        <f t="shared" si="246"/>
        <v>0</v>
      </c>
      <c r="BA77" s="66">
        <f t="shared" si="246"/>
        <v>0</v>
      </c>
      <c r="BB77" s="66">
        <f t="shared" si="246"/>
        <v>0</v>
      </c>
      <c r="BC77" s="66">
        <f t="shared" si="246"/>
        <v>0</v>
      </c>
      <c r="BD77" s="66">
        <f t="shared" si="246"/>
        <v>0</v>
      </c>
      <c r="BE77" s="75">
        <f>SUM(AS77:BD77)</f>
        <v>0</v>
      </c>
      <c r="BF77" s="66">
        <f t="shared" ref="BF77:BQ77" si="247">BF41</f>
        <v>0</v>
      </c>
      <c r="BG77" s="66">
        <f t="shared" si="247"/>
        <v>0</v>
      </c>
      <c r="BH77" s="66">
        <f t="shared" si="247"/>
        <v>0</v>
      </c>
      <c r="BI77" s="66">
        <f t="shared" si="247"/>
        <v>0</v>
      </c>
      <c r="BJ77" s="66">
        <f t="shared" si="247"/>
        <v>0</v>
      </c>
      <c r="BK77" s="66">
        <f t="shared" si="247"/>
        <v>0</v>
      </c>
      <c r="BL77" s="66">
        <f t="shared" si="247"/>
        <v>0</v>
      </c>
      <c r="BM77" s="66">
        <f t="shared" si="247"/>
        <v>0</v>
      </c>
      <c r="BN77" s="66">
        <f t="shared" si="247"/>
        <v>0</v>
      </c>
      <c r="BO77" s="66">
        <f t="shared" si="247"/>
        <v>0</v>
      </c>
      <c r="BP77" s="66">
        <f t="shared" si="247"/>
        <v>0</v>
      </c>
      <c r="BQ77" s="66">
        <f t="shared" si="247"/>
        <v>0</v>
      </c>
      <c r="BR77" s="75">
        <f>SUM(BF77:BQ77)</f>
        <v>0</v>
      </c>
      <c r="BS77" s="66">
        <f t="shared" ref="BS77:CD77" si="248">BS41</f>
        <v>0</v>
      </c>
      <c r="BT77" s="66">
        <f t="shared" si="248"/>
        <v>0</v>
      </c>
      <c r="BU77" s="66">
        <f t="shared" si="248"/>
        <v>0</v>
      </c>
      <c r="BV77" s="66">
        <f t="shared" si="248"/>
        <v>0</v>
      </c>
      <c r="BW77" s="66">
        <f t="shared" si="248"/>
        <v>0</v>
      </c>
      <c r="BX77" s="66">
        <f t="shared" si="248"/>
        <v>0</v>
      </c>
      <c r="BY77" s="66">
        <f t="shared" si="248"/>
        <v>0</v>
      </c>
      <c r="BZ77" s="66">
        <f t="shared" si="248"/>
        <v>0</v>
      </c>
      <c r="CA77" s="66">
        <f t="shared" si="248"/>
        <v>0</v>
      </c>
      <c r="CB77" s="66">
        <f t="shared" si="248"/>
        <v>0</v>
      </c>
      <c r="CC77" s="66">
        <f t="shared" si="248"/>
        <v>0</v>
      </c>
      <c r="CD77" s="66">
        <f t="shared" si="248"/>
        <v>0</v>
      </c>
      <c r="CE77" s="75">
        <f>SUM(BS77:CD77)</f>
        <v>0</v>
      </c>
      <c r="CF77" s="66">
        <f t="shared" ref="CF77:CQ77" si="249">CF41</f>
        <v>0</v>
      </c>
      <c r="CG77" s="66">
        <f t="shared" si="249"/>
        <v>0</v>
      </c>
      <c r="CH77" s="66">
        <f t="shared" si="249"/>
        <v>0</v>
      </c>
      <c r="CI77" s="66">
        <f t="shared" si="249"/>
        <v>0</v>
      </c>
      <c r="CJ77" s="66">
        <f t="shared" si="249"/>
        <v>0</v>
      </c>
      <c r="CK77" s="66">
        <f t="shared" si="249"/>
        <v>0</v>
      </c>
      <c r="CL77" s="66">
        <f t="shared" si="249"/>
        <v>0</v>
      </c>
      <c r="CM77" s="66">
        <f t="shared" si="249"/>
        <v>0</v>
      </c>
      <c r="CN77" s="66">
        <f t="shared" si="249"/>
        <v>0</v>
      </c>
      <c r="CO77" s="66">
        <f t="shared" si="249"/>
        <v>0</v>
      </c>
      <c r="CP77" s="66">
        <f t="shared" si="249"/>
        <v>0</v>
      </c>
      <c r="CQ77" s="66">
        <f t="shared" si="249"/>
        <v>0</v>
      </c>
      <c r="CR77" s="75">
        <f>SUM(CF77:CQ77)</f>
        <v>0</v>
      </c>
      <c r="CS77" s="66">
        <f t="shared" ref="CS77:DD77" si="250">CS41</f>
        <v>0</v>
      </c>
      <c r="CT77" s="66">
        <f t="shared" si="250"/>
        <v>0</v>
      </c>
      <c r="CU77" s="66">
        <f t="shared" si="250"/>
        <v>0</v>
      </c>
      <c r="CV77" s="66">
        <f t="shared" si="250"/>
        <v>0</v>
      </c>
      <c r="CW77" s="66">
        <f t="shared" si="250"/>
        <v>0</v>
      </c>
      <c r="CX77" s="66">
        <f t="shared" si="250"/>
        <v>0</v>
      </c>
      <c r="CY77" s="66">
        <f t="shared" si="250"/>
        <v>0</v>
      </c>
      <c r="CZ77" s="66">
        <f t="shared" si="250"/>
        <v>0</v>
      </c>
      <c r="DA77" s="66">
        <f t="shared" si="250"/>
        <v>0</v>
      </c>
      <c r="DB77" s="66">
        <f t="shared" si="250"/>
        <v>0</v>
      </c>
      <c r="DC77" s="66">
        <f t="shared" si="250"/>
        <v>0</v>
      </c>
      <c r="DD77" s="66">
        <f t="shared" si="250"/>
        <v>0</v>
      </c>
      <c r="DE77" s="75">
        <f>SUM(CS77:DD77)</f>
        <v>0</v>
      </c>
      <c r="DF77" s="66">
        <f t="shared" ref="DF77:DQ77" si="251">DF41</f>
        <v>0</v>
      </c>
      <c r="DG77" s="66">
        <f t="shared" si="251"/>
        <v>0</v>
      </c>
      <c r="DH77" s="66">
        <f t="shared" si="251"/>
        <v>0</v>
      </c>
      <c r="DI77" s="66">
        <f t="shared" si="251"/>
        <v>0</v>
      </c>
      <c r="DJ77" s="66">
        <f t="shared" si="251"/>
        <v>0</v>
      </c>
      <c r="DK77" s="66">
        <f t="shared" si="251"/>
        <v>0</v>
      </c>
      <c r="DL77" s="66">
        <f t="shared" si="251"/>
        <v>0</v>
      </c>
      <c r="DM77" s="66">
        <f t="shared" si="251"/>
        <v>0</v>
      </c>
      <c r="DN77" s="66">
        <f t="shared" si="251"/>
        <v>0</v>
      </c>
      <c r="DO77" s="66">
        <f t="shared" si="251"/>
        <v>0</v>
      </c>
      <c r="DP77" s="66">
        <f t="shared" si="251"/>
        <v>0</v>
      </c>
      <c r="DQ77" s="66">
        <f t="shared" si="251"/>
        <v>0</v>
      </c>
      <c r="DR77" s="75">
        <f>SUM(DF77:DQ77)</f>
        <v>0</v>
      </c>
      <c r="DS77" s="66">
        <f t="shared" ref="DS77:ED77" si="252">DS41</f>
        <v>0</v>
      </c>
      <c r="DT77" s="66">
        <f t="shared" si="252"/>
        <v>0</v>
      </c>
      <c r="DU77" s="66">
        <f t="shared" si="252"/>
        <v>0</v>
      </c>
      <c r="DV77" s="66">
        <f t="shared" si="252"/>
        <v>0</v>
      </c>
      <c r="DW77" s="66">
        <f t="shared" si="252"/>
        <v>0</v>
      </c>
      <c r="DX77" s="66">
        <f t="shared" si="252"/>
        <v>0</v>
      </c>
      <c r="DY77" s="66">
        <f t="shared" si="252"/>
        <v>0</v>
      </c>
      <c r="DZ77" s="66">
        <f t="shared" si="252"/>
        <v>0</v>
      </c>
      <c r="EA77" s="66">
        <f t="shared" si="252"/>
        <v>0</v>
      </c>
      <c r="EB77" s="66">
        <f t="shared" si="252"/>
        <v>0</v>
      </c>
      <c r="EC77" s="66">
        <f t="shared" si="252"/>
        <v>0</v>
      </c>
      <c r="ED77" s="66">
        <f t="shared" si="252"/>
        <v>0</v>
      </c>
      <c r="EE77" s="76">
        <f>SUM(DS77:ED77)</f>
        <v>0</v>
      </c>
    </row>
    <row r="78" spans="3:135" x14ac:dyDescent="0.2">
      <c r="D78" s="30" t="s">
        <v>111</v>
      </c>
      <c r="F78" s="66">
        <f t="shared" ref="F78:Q78" si="253">F53</f>
        <v>0</v>
      </c>
      <c r="G78" s="66">
        <f t="shared" si="253"/>
        <v>0</v>
      </c>
      <c r="H78" s="66">
        <f t="shared" si="253"/>
        <v>0</v>
      </c>
      <c r="I78" s="66">
        <f t="shared" si="253"/>
        <v>0</v>
      </c>
      <c r="J78" s="66">
        <f t="shared" si="253"/>
        <v>0</v>
      </c>
      <c r="K78" s="66">
        <f t="shared" si="253"/>
        <v>0</v>
      </c>
      <c r="L78" s="66">
        <f t="shared" si="253"/>
        <v>0</v>
      </c>
      <c r="M78" s="66">
        <f t="shared" si="253"/>
        <v>0</v>
      </c>
      <c r="N78" s="66">
        <f t="shared" si="253"/>
        <v>0</v>
      </c>
      <c r="O78" s="66">
        <f t="shared" si="253"/>
        <v>0</v>
      </c>
      <c r="P78" s="66">
        <f t="shared" si="253"/>
        <v>0</v>
      </c>
      <c r="Q78" s="66">
        <f t="shared" si="253"/>
        <v>0</v>
      </c>
      <c r="R78" s="75">
        <f>SUM(F78:Q78)</f>
        <v>0</v>
      </c>
      <c r="S78" s="66">
        <f t="shared" ref="S78:AD78" si="254">S53</f>
        <v>0</v>
      </c>
      <c r="T78" s="66">
        <f t="shared" si="254"/>
        <v>0</v>
      </c>
      <c r="U78" s="66">
        <f t="shared" si="254"/>
        <v>0</v>
      </c>
      <c r="V78" s="66">
        <f t="shared" si="254"/>
        <v>0</v>
      </c>
      <c r="W78" s="66">
        <f t="shared" si="254"/>
        <v>0</v>
      </c>
      <c r="X78" s="66">
        <f t="shared" si="254"/>
        <v>0</v>
      </c>
      <c r="Y78" s="66">
        <f t="shared" si="254"/>
        <v>0</v>
      </c>
      <c r="Z78" s="66">
        <f t="shared" si="254"/>
        <v>0</v>
      </c>
      <c r="AA78" s="66">
        <f t="shared" si="254"/>
        <v>0</v>
      </c>
      <c r="AB78" s="66">
        <f t="shared" si="254"/>
        <v>0</v>
      </c>
      <c r="AC78" s="66">
        <f t="shared" si="254"/>
        <v>0</v>
      </c>
      <c r="AD78" s="66">
        <f t="shared" si="254"/>
        <v>0</v>
      </c>
      <c r="AE78" s="75">
        <f>SUM(S78:AD78)</f>
        <v>0</v>
      </c>
      <c r="AF78" s="66">
        <f t="shared" ref="AF78:AQ78" si="255">AF53</f>
        <v>0</v>
      </c>
      <c r="AG78" s="66">
        <f t="shared" si="255"/>
        <v>0</v>
      </c>
      <c r="AH78" s="66">
        <f t="shared" si="255"/>
        <v>0</v>
      </c>
      <c r="AI78" s="66">
        <f t="shared" si="255"/>
        <v>0</v>
      </c>
      <c r="AJ78" s="66">
        <f t="shared" si="255"/>
        <v>0</v>
      </c>
      <c r="AK78" s="66">
        <f t="shared" si="255"/>
        <v>0</v>
      </c>
      <c r="AL78" s="66">
        <f t="shared" si="255"/>
        <v>0</v>
      </c>
      <c r="AM78" s="66">
        <f t="shared" si="255"/>
        <v>0</v>
      </c>
      <c r="AN78" s="66">
        <f t="shared" si="255"/>
        <v>0</v>
      </c>
      <c r="AO78" s="66">
        <f t="shared" si="255"/>
        <v>0</v>
      </c>
      <c r="AP78" s="66">
        <f t="shared" si="255"/>
        <v>0</v>
      </c>
      <c r="AQ78" s="66">
        <f t="shared" si="255"/>
        <v>0</v>
      </c>
      <c r="AR78" s="75">
        <f>SUM(AF78:AQ78)</f>
        <v>0</v>
      </c>
      <c r="AS78" s="66">
        <f t="shared" ref="AS78:BD78" si="256">AS53</f>
        <v>0</v>
      </c>
      <c r="AT78" s="66">
        <f t="shared" si="256"/>
        <v>0</v>
      </c>
      <c r="AU78" s="66">
        <f t="shared" si="256"/>
        <v>0</v>
      </c>
      <c r="AV78" s="66">
        <f t="shared" si="256"/>
        <v>0</v>
      </c>
      <c r="AW78" s="66">
        <f t="shared" si="256"/>
        <v>0</v>
      </c>
      <c r="AX78" s="66">
        <f t="shared" si="256"/>
        <v>0</v>
      </c>
      <c r="AY78" s="66">
        <f t="shared" si="256"/>
        <v>0</v>
      </c>
      <c r="AZ78" s="66">
        <f t="shared" si="256"/>
        <v>0</v>
      </c>
      <c r="BA78" s="66">
        <f t="shared" si="256"/>
        <v>0</v>
      </c>
      <c r="BB78" s="66">
        <f t="shared" si="256"/>
        <v>0</v>
      </c>
      <c r="BC78" s="66">
        <f t="shared" si="256"/>
        <v>0</v>
      </c>
      <c r="BD78" s="66">
        <f t="shared" si="256"/>
        <v>0</v>
      </c>
      <c r="BE78" s="75">
        <f>SUM(AS78:BD78)</f>
        <v>0</v>
      </c>
      <c r="BF78" s="66">
        <f t="shared" ref="BF78:BQ78" si="257">BF53</f>
        <v>0</v>
      </c>
      <c r="BG78" s="66">
        <f t="shared" si="257"/>
        <v>0</v>
      </c>
      <c r="BH78" s="66">
        <f t="shared" si="257"/>
        <v>0</v>
      </c>
      <c r="BI78" s="66">
        <f t="shared" si="257"/>
        <v>0</v>
      </c>
      <c r="BJ78" s="66">
        <f t="shared" si="257"/>
        <v>0</v>
      </c>
      <c r="BK78" s="66">
        <f t="shared" si="257"/>
        <v>0</v>
      </c>
      <c r="BL78" s="66">
        <f t="shared" si="257"/>
        <v>0</v>
      </c>
      <c r="BM78" s="66">
        <f t="shared" si="257"/>
        <v>0</v>
      </c>
      <c r="BN78" s="66">
        <f t="shared" si="257"/>
        <v>0</v>
      </c>
      <c r="BO78" s="66">
        <f t="shared" si="257"/>
        <v>0</v>
      </c>
      <c r="BP78" s="66">
        <f t="shared" si="257"/>
        <v>0</v>
      </c>
      <c r="BQ78" s="66">
        <f t="shared" si="257"/>
        <v>0</v>
      </c>
      <c r="BR78" s="75">
        <f>SUM(BF78:BQ78)</f>
        <v>0</v>
      </c>
      <c r="BS78" s="66">
        <f t="shared" ref="BS78:CD78" si="258">BS53</f>
        <v>0</v>
      </c>
      <c r="BT78" s="66">
        <f t="shared" si="258"/>
        <v>0</v>
      </c>
      <c r="BU78" s="66">
        <f t="shared" si="258"/>
        <v>0</v>
      </c>
      <c r="BV78" s="66">
        <f t="shared" si="258"/>
        <v>0</v>
      </c>
      <c r="BW78" s="66">
        <f t="shared" si="258"/>
        <v>0</v>
      </c>
      <c r="BX78" s="66">
        <f t="shared" si="258"/>
        <v>0</v>
      </c>
      <c r="BY78" s="66">
        <f t="shared" si="258"/>
        <v>0</v>
      </c>
      <c r="BZ78" s="66">
        <f t="shared" si="258"/>
        <v>0</v>
      </c>
      <c r="CA78" s="66">
        <f t="shared" si="258"/>
        <v>0</v>
      </c>
      <c r="CB78" s="66">
        <f t="shared" si="258"/>
        <v>0</v>
      </c>
      <c r="CC78" s="66">
        <f t="shared" si="258"/>
        <v>0</v>
      </c>
      <c r="CD78" s="66">
        <f t="shared" si="258"/>
        <v>0</v>
      </c>
      <c r="CE78" s="75">
        <f>SUM(BS78:CD78)</f>
        <v>0</v>
      </c>
      <c r="CF78" s="66">
        <f t="shared" ref="CF78:CQ78" si="259">CF53</f>
        <v>0</v>
      </c>
      <c r="CG78" s="66">
        <f t="shared" si="259"/>
        <v>0</v>
      </c>
      <c r="CH78" s="66">
        <f t="shared" si="259"/>
        <v>0</v>
      </c>
      <c r="CI78" s="66">
        <f t="shared" si="259"/>
        <v>0</v>
      </c>
      <c r="CJ78" s="66">
        <f t="shared" si="259"/>
        <v>0</v>
      </c>
      <c r="CK78" s="66">
        <f t="shared" si="259"/>
        <v>0</v>
      </c>
      <c r="CL78" s="66">
        <f t="shared" si="259"/>
        <v>0</v>
      </c>
      <c r="CM78" s="66">
        <f t="shared" si="259"/>
        <v>0</v>
      </c>
      <c r="CN78" s="66">
        <f t="shared" si="259"/>
        <v>0</v>
      </c>
      <c r="CO78" s="66">
        <f t="shared" si="259"/>
        <v>0</v>
      </c>
      <c r="CP78" s="66">
        <f t="shared" si="259"/>
        <v>0</v>
      </c>
      <c r="CQ78" s="66">
        <f t="shared" si="259"/>
        <v>0</v>
      </c>
      <c r="CR78" s="75">
        <f>SUM(CF78:CQ78)</f>
        <v>0</v>
      </c>
      <c r="CS78" s="66">
        <f t="shared" ref="CS78:DD78" si="260">CS53</f>
        <v>0</v>
      </c>
      <c r="CT78" s="66">
        <f t="shared" si="260"/>
        <v>0</v>
      </c>
      <c r="CU78" s="66">
        <f t="shared" si="260"/>
        <v>0</v>
      </c>
      <c r="CV78" s="66">
        <f t="shared" si="260"/>
        <v>0</v>
      </c>
      <c r="CW78" s="66">
        <f t="shared" si="260"/>
        <v>0</v>
      </c>
      <c r="CX78" s="66">
        <f t="shared" si="260"/>
        <v>0</v>
      </c>
      <c r="CY78" s="66">
        <f t="shared" si="260"/>
        <v>0</v>
      </c>
      <c r="CZ78" s="66">
        <f t="shared" si="260"/>
        <v>0</v>
      </c>
      <c r="DA78" s="66">
        <f t="shared" si="260"/>
        <v>0</v>
      </c>
      <c r="DB78" s="66">
        <f t="shared" si="260"/>
        <v>0</v>
      </c>
      <c r="DC78" s="66">
        <f t="shared" si="260"/>
        <v>0</v>
      </c>
      <c r="DD78" s="66">
        <f t="shared" si="260"/>
        <v>0</v>
      </c>
      <c r="DE78" s="75">
        <f>SUM(CS78:DD78)</f>
        <v>0</v>
      </c>
      <c r="DF78" s="66">
        <f t="shared" ref="DF78:DQ78" si="261">DF53</f>
        <v>0</v>
      </c>
      <c r="DG78" s="66">
        <f t="shared" si="261"/>
        <v>0</v>
      </c>
      <c r="DH78" s="66">
        <f t="shared" si="261"/>
        <v>0</v>
      </c>
      <c r="DI78" s="66">
        <f t="shared" si="261"/>
        <v>0</v>
      </c>
      <c r="DJ78" s="66">
        <f t="shared" si="261"/>
        <v>0</v>
      </c>
      <c r="DK78" s="66">
        <f t="shared" si="261"/>
        <v>0</v>
      </c>
      <c r="DL78" s="66">
        <f t="shared" si="261"/>
        <v>0</v>
      </c>
      <c r="DM78" s="66">
        <f t="shared" si="261"/>
        <v>0</v>
      </c>
      <c r="DN78" s="66">
        <f t="shared" si="261"/>
        <v>0</v>
      </c>
      <c r="DO78" s="66">
        <f t="shared" si="261"/>
        <v>0</v>
      </c>
      <c r="DP78" s="66">
        <f t="shared" si="261"/>
        <v>0</v>
      </c>
      <c r="DQ78" s="66">
        <f t="shared" si="261"/>
        <v>0</v>
      </c>
      <c r="DR78" s="75">
        <f>SUM(DF78:DQ78)</f>
        <v>0</v>
      </c>
      <c r="DS78" s="66">
        <f t="shared" ref="DS78:ED78" si="262">DS53</f>
        <v>0</v>
      </c>
      <c r="DT78" s="66">
        <f t="shared" si="262"/>
        <v>0</v>
      </c>
      <c r="DU78" s="66">
        <f t="shared" si="262"/>
        <v>0</v>
      </c>
      <c r="DV78" s="66">
        <f t="shared" si="262"/>
        <v>0</v>
      </c>
      <c r="DW78" s="66">
        <f t="shared" si="262"/>
        <v>0</v>
      </c>
      <c r="DX78" s="66">
        <f t="shared" si="262"/>
        <v>0</v>
      </c>
      <c r="DY78" s="66">
        <f t="shared" si="262"/>
        <v>0</v>
      </c>
      <c r="DZ78" s="66">
        <f t="shared" si="262"/>
        <v>0</v>
      </c>
      <c r="EA78" s="66">
        <f t="shared" si="262"/>
        <v>0</v>
      </c>
      <c r="EB78" s="66">
        <f t="shared" si="262"/>
        <v>0</v>
      </c>
      <c r="EC78" s="66">
        <f t="shared" si="262"/>
        <v>0</v>
      </c>
      <c r="ED78" s="66">
        <f t="shared" si="262"/>
        <v>0</v>
      </c>
      <c r="EE78" s="76">
        <f>SUM(DS78:ED78)</f>
        <v>0</v>
      </c>
    </row>
    <row r="79" spans="3:135" x14ac:dyDescent="0.2">
      <c r="D79" s="30" t="s">
        <v>112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75">
        <f>SUM(F79:Q79)</f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>
        <f>SUM(S79:AD79)</f>
        <v>0</v>
      </c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75">
        <f>SUM(AF79:AQ79)</f>
        <v>0</v>
      </c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75">
        <f>SUM(AS79:BD79)</f>
        <v>0</v>
      </c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75">
        <f>SUM(BF79:BQ79)</f>
        <v>0</v>
      </c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75">
        <f>SUM(BS79:CD79)</f>
        <v>0</v>
      </c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75">
        <f>SUM(CF79:CQ79)</f>
        <v>0</v>
      </c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75">
        <f>SUM(CS79:DD79)</f>
        <v>0</v>
      </c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75">
        <f>SUM(DF79:DQ79)</f>
        <v>0</v>
      </c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76">
        <f>SUM(DS79:ED79)</f>
        <v>0</v>
      </c>
    </row>
    <row r="80" spans="3:135" x14ac:dyDescent="0.2">
      <c r="D80" s="30" t="s">
        <v>113</v>
      </c>
      <c r="F80" s="66">
        <f t="shared" ref="F80:Q80" si="263">(F76+F78+F79)*$C$83</f>
        <v>0</v>
      </c>
      <c r="G80" s="66">
        <f t="shared" si="263"/>
        <v>0</v>
      </c>
      <c r="H80" s="66">
        <f t="shared" si="263"/>
        <v>0</v>
      </c>
      <c r="I80" s="66">
        <f t="shared" si="263"/>
        <v>0</v>
      </c>
      <c r="J80" s="66">
        <f t="shared" si="263"/>
        <v>0</v>
      </c>
      <c r="K80" s="66">
        <f t="shared" si="263"/>
        <v>0</v>
      </c>
      <c r="L80" s="66">
        <f t="shared" si="263"/>
        <v>0</v>
      </c>
      <c r="M80" s="66">
        <f t="shared" si="263"/>
        <v>0</v>
      </c>
      <c r="N80" s="66">
        <f t="shared" si="263"/>
        <v>0</v>
      </c>
      <c r="O80" s="66">
        <f t="shared" si="263"/>
        <v>0</v>
      </c>
      <c r="P80" s="66">
        <f t="shared" si="263"/>
        <v>0</v>
      </c>
      <c r="Q80" s="66">
        <f t="shared" si="263"/>
        <v>0</v>
      </c>
      <c r="R80" s="75">
        <f>SUM(F80:Q80)</f>
        <v>0</v>
      </c>
      <c r="S80" s="66">
        <f t="shared" ref="S80:AD80" si="264">(S76+S78+S79)*$C$83</f>
        <v>0</v>
      </c>
      <c r="T80" s="66">
        <f t="shared" si="264"/>
        <v>0</v>
      </c>
      <c r="U80" s="66">
        <f t="shared" si="264"/>
        <v>0</v>
      </c>
      <c r="V80" s="66">
        <f t="shared" si="264"/>
        <v>0</v>
      </c>
      <c r="W80" s="66">
        <f t="shared" si="264"/>
        <v>0</v>
      </c>
      <c r="X80" s="66">
        <f t="shared" si="264"/>
        <v>0</v>
      </c>
      <c r="Y80" s="66">
        <f t="shared" si="264"/>
        <v>0</v>
      </c>
      <c r="Z80" s="66">
        <f t="shared" si="264"/>
        <v>0</v>
      </c>
      <c r="AA80" s="66">
        <f t="shared" si="264"/>
        <v>0</v>
      </c>
      <c r="AB80" s="66">
        <f t="shared" si="264"/>
        <v>0</v>
      </c>
      <c r="AC80" s="66">
        <f t="shared" si="264"/>
        <v>0</v>
      </c>
      <c r="AD80" s="66">
        <f t="shared" si="264"/>
        <v>0</v>
      </c>
      <c r="AE80" s="75">
        <f>SUM(S80:AD80)</f>
        <v>0</v>
      </c>
      <c r="AF80" s="66">
        <f t="shared" ref="AF80:AQ80" si="265">(AF76+AF78+AF79)*$C$83</f>
        <v>0</v>
      </c>
      <c r="AG80" s="66">
        <f t="shared" si="265"/>
        <v>0</v>
      </c>
      <c r="AH80" s="66">
        <f t="shared" si="265"/>
        <v>0</v>
      </c>
      <c r="AI80" s="66">
        <f t="shared" si="265"/>
        <v>0</v>
      </c>
      <c r="AJ80" s="66">
        <f t="shared" si="265"/>
        <v>0</v>
      </c>
      <c r="AK80" s="66">
        <f t="shared" si="265"/>
        <v>0</v>
      </c>
      <c r="AL80" s="66">
        <f t="shared" si="265"/>
        <v>0</v>
      </c>
      <c r="AM80" s="66">
        <f t="shared" si="265"/>
        <v>0</v>
      </c>
      <c r="AN80" s="66">
        <f t="shared" si="265"/>
        <v>0</v>
      </c>
      <c r="AO80" s="66">
        <f t="shared" si="265"/>
        <v>0</v>
      </c>
      <c r="AP80" s="66">
        <f t="shared" si="265"/>
        <v>0</v>
      </c>
      <c r="AQ80" s="66">
        <f t="shared" si="265"/>
        <v>0</v>
      </c>
      <c r="AR80" s="75">
        <f>SUM(AF80:AQ80)</f>
        <v>0</v>
      </c>
      <c r="AS80" s="66">
        <f t="shared" ref="AS80:BD80" si="266">(AS76+AS78+AS79)*$C$83</f>
        <v>0</v>
      </c>
      <c r="AT80" s="66">
        <f t="shared" si="266"/>
        <v>0</v>
      </c>
      <c r="AU80" s="66">
        <f t="shared" si="266"/>
        <v>0</v>
      </c>
      <c r="AV80" s="66">
        <f t="shared" si="266"/>
        <v>0</v>
      </c>
      <c r="AW80" s="66">
        <f t="shared" si="266"/>
        <v>0</v>
      </c>
      <c r="AX80" s="66">
        <f t="shared" si="266"/>
        <v>0</v>
      </c>
      <c r="AY80" s="66">
        <f t="shared" si="266"/>
        <v>0</v>
      </c>
      <c r="AZ80" s="66">
        <f t="shared" si="266"/>
        <v>0</v>
      </c>
      <c r="BA80" s="66">
        <f t="shared" si="266"/>
        <v>0</v>
      </c>
      <c r="BB80" s="66">
        <f t="shared" si="266"/>
        <v>0</v>
      </c>
      <c r="BC80" s="66">
        <f t="shared" si="266"/>
        <v>0</v>
      </c>
      <c r="BD80" s="66">
        <f t="shared" si="266"/>
        <v>0</v>
      </c>
      <c r="BE80" s="75">
        <f>SUM(AS80:BD80)</f>
        <v>0</v>
      </c>
      <c r="BF80" s="66">
        <f t="shared" ref="BF80:BQ80" si="267">(BF76+BF78+BF79)*$C$83</f>
        <v>0</v>
      </c>
      <c r="BG80" s="66">
        <f t="shared" si="267"/>
        <v>0</v>
      </c>
      <c r="BH80" s="66">
        <f t="shared" si="267"/>
        <v>0</v>
      </c>
      <c r="BI80" s="66">
        <f t="shared" si="267"/>
        <v>0</v>
      </c>
      <c r="BJ80" s="66">
        <f t="shared" si="267"/>
        <v>0</v>
      </c>
      <c r="BK80" s="66">
        <f t="shared" si="267"/>
        <v>0</v>
      </c>
      <c r="BL80" s="66">
        <f t="shared" si="267"/>
        <v>0</v>
      </c>
      <c r="BM80" s="66">
        <f t="shared" si="267"/>
        <v>0</v>
      </c>
      <c r="BN80" s="66">
        <f t="shared" si="267"/>
        <v>0</v>
      </c>
      <c r="BO80" s="66">
        <f t="shared" si="267"/>
        <v>0</v>
      </c>
      <c r="BP80" s="66">
        <f t="shared" si="267"/>
        <v>0</v>
      </c>
      <c r="BQ80" s="66">
        <f t="shared" si="267"/>
        <v>0</v>
      </c>
      <c r="BR80" s="75">
        <f>SUM(BF80:BQ80)</f>
        <v>0</v>
      </c>
      <c r="BS80" s="66">
        <f t="shared" ref="BS80:CD80" si="268">(BS76+BS78+BS79)*$C$83</f>
        <v>0</v>
      </c>
      <c r="BT80" s="66">
        <f t="shared" si="268"/>
        <v>0</v>
      </c>
      <c r="BU80" s="66">
        <f t="shared" si="268"/>
        <v>0</v>
      </c>
      <c r="BV80" s="66">
        <f t="shared" si="268"/>
        <v>0</v>
      </c>
      <c r="BW80" s="66">
        <f t="shared" si="268"/>
        <v>0</v>
      </c>
      <c r="BX80" s="66">
        <f t="shared" si="268"/>
        <v>0</v>
      </c>
      <c r="BY80" s="66">
        <f t="shared" si="268"/>
        <v>0</v>
      </c>
      <c r="BZ80" s="66">
        <f t="shared" si="268"/>
        <v>0</v>
      </c>
      <c r="CA80" s="66">
        <f t="shared" si="268"/>
        <v>0</v>
      </c>
      <c r="CB80" s="66">
        <f t="shared" si="268"/>
        <v>0</v>
      </c>
      <c r="CC80" s="66">
        <f t="shared" si="268"/>
        <v>0</v>
      </c>
      <c r="CD80" s="66">
        <f t="shared" si="268"/>
        <v>0</v>
      </c>
      <c r="CE80" s="75">
        <f>SUM(BS80:CD80)</f>
        <v>0</v>
      </c>
      <c r="CF80" s="66">
        <f t="shared" ref="CF80:CQ80" si="269">(CF76+CF78+CF79)*$C$83</f>
        <v>0</v>
      </c>
      <c r="CG80" s="66">
        <f t="shared" si="269"/>
        <v>0</v>
      </c>
      <c r="CH80" s="66">
        <f t="shared" si="269"/>
        <v>0</v>
      </c>
      <c r="CI80" s="66">
        <f t="shared" si="269"/>
        <v>0</v>
      </c>
      <c r="CJ80" s="66">
        <f t="shared" si="269"/>
        <v>0</v>
      </c>
      <c r="CK80" s="66">
        <f t="shared" si="269"/>
        <v>0</v>
      </c>
      <c r="CL80" s="66">
        <f t="shared" si="269"/>
        <v>0</v>
      </c>
      <c r="CM80" s="66">
        <f t="shared" si="269"/>
        <v>0</v>
      </c>
      <c r="CN80" s="66">
        <f t="shared" si="269"/>
        <v>0</v>
      </c>
      <c r="CO80" s="66">
        <f t="shared" si="269"/>
        <v>0</v>
      </c>
      <c r="CP80" s="66">
        <f t="shared" si="269"/>
        <v>0</v>
      </c>
      <c r="CQ80" s="66">
        <f t="shared" si="269"/>
        <v>0</v>
      </c>
      <c r="CR80" s="75">
        <f>SUM(CF80:CQ80)</f>
        <v>0</v>
      </c>
      <c r="CS80" s="66">
        <f t="shared" ref="CS80:DD80" si="270">(CS76+CS78+CS79)*$C$83</f>
        <v>0</v>
      </c>
      <c r="CT80" s="66">
        <f t="shared" si="270"/>
        <v>0</v>
      </c>
      <c r="CU80" s="66">
        <f t="shared" si="270"/>
        <v>0</v>
      </c>
      <c r="CV80" s="66">
        <f t="shared" si="270"/>
        <v>0</v>
      </c>
      <c r="CW80" s="66">
        <f t="shared" si="270"/>
        <v>0</v>
      </c>
      <c r="CX80" s="66">
        <f t="shared" si="270"/>
        <v>0</v>
      </c>
      <c r="CY80" s="66">
        <f t="shared" si="270"/>
        <v>0</v>
      </c>
      <c r="CZ80" s="66">
        <f t="shared" si="270"/>
        <v>0</v>
      </c>
      <c r="DA80" s="66">
        <f t="shared" si="270"/>
        <v>0</v>
      </c>
      <c r="DB80" s="66">
        <f t="shared" si="270"/>
        <v>0</v>
      </c>
      <c r="DC80" s="66">
        <f t="shared" si="270"/>
        <v>0</v>
      </c>
      <c r="DD80" s="66">
        <f t="shared" si="270"/>
        <v>0</v>
      </c>
      <c r="DE80" s="75">
        <f>SUM(CS80:DD80)</f>
        <v>0</v>
      </c>
      <c r="DF80" s="66">
        <f t="shared" ref="DF80:DQ80" si="271">(DF76+DF78+DF79)*$C$83</f>
        <v>0</v>
      </c>
      <c r="DG80" s="66">
        <f t="shared" si="271"/>
        <v>0</v>
      </c>
      <c r="DH80" s="66">
        <f t="shared" si="271"/>
        <v>0</v>
      </c>
      <c r="DI80" s="66">
        <f t="shared" si="271"/>
        <v>0</v>
      </c>
      <c r="DJ80" s="66">
        <f t="shared" si="271"/>
        <v>0</v>
      </c>
      <c r="DK80" s="66">
        <f t="shared" si="271"/>
        <v>0</v>
      </c>
      <c r="DL80" s="66">
        <f t="shared" si="271"/>
        <v>0</v>
      </c>
      <c r="DM80" s="66">
        <f t="shared" si="271"/>
        <v>0</v>
      </c>
      <c r="DN80" s="66">
        <f t="shared" si="271"/>
        <v>0</v>
      </c>
      <c r="DO80" s="66">
        <f t="shared" si="271"/>
        <v>0</v>
      </c>
      <c r="DP80" s="66">
        <f t="shared" si="271"/>
        <v>0</v>
      </c>
      <c r="DQ80" s="66">
        <f t="shared" si="271"/>
        <v>0</v>
      </c>
      <c r="DR80" s="75">
        <f>SUM(DF80:DQ80)</f>
        <v>0</v>
      </c>
      <c r="DS80" s="66">
        <f t="shared" ref="DS80:ED80" si="272">(DS76+DS78+DS79)*$C$83</f>
        <v>0</v>
      </c>
      <c r="DT80" s="66">
        <f t="shared" si="272"/>
        <v>0</v>
      </c>
      <c r="DU80" s="66">
        <f t="shared" si="272"/>
        <v>0</v>
      </c>
      <c r="DV80" s="66">
        <f t="shared" si="272"/>
        <v>0</v>
      </c>
      <c r="DW80" s="66">
        <f t="shared" si="272"/>
        <v>0</v>
      </c>
      <c r="DX80" s="66">
        <f t="shared" si="272"/>
        <v>0</v>
      </c>
      <c r="DY80" s="66">
        <f t="shared" si="272"/>
        <v>0</v>
      </c>
      <c r="DZ80" s="66">
        <f t="shared" si="272"/>
        <v>0</v>
      </c>
      <c r="EA80" s="66">
        <f t="shared" si="272"/>
        <v>0</v>
      </c>
      <c r="EB80" s="66">
        <f t="shared" si="272"/>
        <v>0</v>
      </c>
      <c r="EC80" s="66">
        <f t="shared" si="272"/>
        <v>0</v>
      </c>
      <c r="ED80" s="66">
        <f t="shared" si="272"/>
        <v>0</v>
      </c>
      <c r="EE80" s="76">
        <f>SUM(DS80:ED80)</f>
        <v>0</v>
      </c>
    </row>
    <row r="81" spans="3:147" x14ac:dyDescent="0.2">
      <c r="D81" s="30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75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75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75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75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75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75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75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75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76"/>
    </row>
    <row r="82" spans="3:147" x14ac:dyDescent="0.2">
      <c r="D82" s="31" t="s">
        <v>114</v>
      </c>
      <c r="E82" s="69"/>
      <c r="F82" s="66">
        <f t="shared" ref="F82:Q82" si="273">F72-F80</f>
        <v>0</v>
      </c>
      <c r="G82" s="66">
        <f t="shared" si="273"/>
        <v>0</v>
      </c>
      <c r="H82" s="66">
        <f t="shared" si="273"/>
        <v>0</v>
      </c>
      <c r="I82" s="66">
        <f t="shared" si="273"/>
        <v>0</v>
      </c>
      <c r="J82" s="66">
        <f t="shared" si="273"/>
        <v>0</v>
      </c>
      <c r="K82" s="66">
        <f t="shared" si="273"/>
        <v>0</v>
      </c>
      <c r="L82" s="66">
        <f t="shared" si="273"/>
        <v>0</v>
      </c>
      <c r="M82" s="66">
        <f t="shared" si="273"/>
        <v>0</v>
      </c>
      <c r="N82" s="66">
        <f t="shared" si="273"/>
        <v>0</v>
      </c>
      <c r="O82" s="66">
        <f t="shared" si="273"/>
        <v>0</v>
      </c>
      <c r="P82" s="66">
        <f t="shared" si="273"/>
        <v>0</v>
      </c>
      <c r="Q82" s="66">
        <f t="shared" si="273"/>
        <v>0</v>
      </c>
      <c r="R82" s="75">
        <f>SUM(F82:Q82)</f>
        <v>0</v>
      </c>
      <c r="S82" s="66">
        <f t="shared" ref="S82:AD82" si="274">S72-S80</f>
        <v>0</v>
      </c>
      <c r="T82" s="66">
        <f t="shared" si="274"/>
        <v>0</v>
      </c>
      <c r="U82" s="66">
        <f t="shared" si="274"/>
        <v>0</v>
      </c>
      <c r="V82" s="66">
        <f t="shared" si="274"/>
        <v>0</v>
      </c>
      <c r="W82" s="66">
        <f t="shared" si="274"/>
        <v>0</v>
      </c>
      <c r="X82" s="66">
        <f t="shared" si="274"/>
        <v>0</v>
      </c>
      <c r="Y82" s="66">
        <f t="shared" si="274"/>
        <v>0</v>
      </c>
      <c r="Z82" s="66">
        <f t="shared" si="274"/>
        <v>0</v>
      </c>
      <c r="AA82" s="66">
        <f t="shared" si="274"/>
        <v>0</v>
      </c>
      <c r="AB82" s="66">
        <f t="shared" si="274"/>
        <v>0</v>
      </c>
      <c r="AC82" s="66">
        <f t="shared" si="274"/>
        <v>0</v>
      </c>
      <c r="AD82" s="66">
        <f t="shared" si="274"/>
        <v>0</v>
      </c>
      <c r="AE82" s="75">
        <f>SUM(S82:AD82)</f>
        <v>0</v>
      </c>
      <c r="AF82" s="66">
        <f t="shared" ref="AF82:AQ82" si="275">AF72-AF80</f>
        <v>0</v>
      </c>
      <c r="AG82" s="66">
        <f t="shared" si="275"/>
        <v>0</v>
      </c>
      <c r="AH82" s="66">
        <f t="shared" si="275"/>
        <v>0</v>
      </c>
      <c r="AI82" s="66">
        <f t="shared" si="275"/>
        <v>0</v>
      </c>
      <c r="AJ82" s="66">
        <f t="shared" si="275"/>
        <v>0</v>
      </c>
      <c r="AK82" s="66">
        <f t="shared" si="275"/>
        <v>0</v>
      </c>
      <c r="AL82" s="66">
        <f t="shared" si="275"/>
        <v>0</v>
      </c>
      <c r="AM82" s="66">
        <f t="shared" si="275"/>
        <v>0</v>
      </c>
      <c r="AN82" s="66">
        <f t="shared" si="275"/>
        <v>0</v>
      </c>
      <c r="AO82" s="66">
        <f t="shared" si="275"/>
        <v>0</v>
      </c>
      <c r="AP82" s="66">
        <f t="shared" si="275"/>
        <v>0</v>
      </c>
      <c r="AQ82" s="66">
        <f t="shared" si="275"/>
        <v>0</v>
      </c>
      <c r="AR82" s="75">
        <f>SUM(AF82:AQ82)</f>
        <v>0</v>
      </c>
      <c r="AS82" s="66">
        <f t="shared" ref="AS82:BD82" si="276">AS72-AS80</f>
        <v>0</v>
      </c>
      <c r="AT82" s="66">
        <f t="shared" si="276"/>
        <v>0</v>
      </c>
      <c r="AU82" s="66">
        <f t="shared" si="276"/>
        <v>0</v>
      </c>
      <c r="AV82" s="66">
        <f t="shared" si="276"/>
        <v>0</v>
      </c>
      <c r="AW82" s="66">
        <f t="shared" si="276"/>
        <v>0</v>
      </c>
      <c r="AX82" s="66">
        <f t="shared" si="276"/>
        <v>0</v>
      </c>
      <c r="AY82" s="66">
        <f t="shared" si="276"/>
        <v>0</v>
      </c>
      <c r="AZ82" s="66">
        <f t="shared" si="276"/>
        <v>0</v>
      </c>
      <c r="BA82" s="66">
        <f t="shared" si="276"/>
        <v>0</v>
      </c>
      <c r="BB82" s="66">
        <f t="shared" si="276"/>
        <v>0</v>
      </c>
      <c r="BC82" s="66">
        <f t="shared" si="276"/>
        <v>0</v>
      </c>
      <c r="BD82" s="66">
        <f t="shared" si="276"/>
        <v>0</v>
      </c>
      <c r="BE82" s="75">
        <f>SUM(AS82:BD82)</f>
        <v>0</v>
      </c>
      <c r="BF82" s="66">
        <f t="shared" ref="BF82:BQ82" si="277">BF72-BF80</f>
        <v>0</v>
      </c>
      <c r="BG82" s="66">
        <f t="shared" si="277"/>
        <v>0</v>
      </c>
      <c r="BH82" s="66">
        <f t="shared" si="277"/>
        <v>0</v>
      </c>
      <c r="BI82" s="66">
        <f t="shared" si="277"/>
        <v>0</v>
      </c>
      <c r="BJ82" s="66">
        <f t="shared" si="277"/>
        <v>0</v>
      </c>
      <c r="BK82" s="66">
        <f t="shared" si="277"/>
        <v>0</v>
      </c>
      <c r="BL82" s="66">
        <f t="shared" si="277"/>
        <v>0</v>
      </c>
      <c r="BM82" s="66">
        <f t="shared" si="277"/>
        <v>0</v>
      </c>
      <c r="BN82" s="66">
        <f t="shared" si="277"/>
        <v>0</v>
      </c>
      <c r="BO82" s="66">
        <f t="shared" si="277"/>
        <v>0</v>
      </c>
      <c r="BP82" s="66">
        <f t="shared" si="277"/>
        <v>0</v>
      </c>
      <c r="BQ82" s="66">
        <f t="shared" si="277"/>
        <v>0</v>
      </c>
      <c r="BR82" s="75">
        <f>SUM(BF82:BQ82)</f>
        <v>0</v>
      </c>
      <c r="BS82" s="66">
        <f t="shared" ref="BS82:CD82" si="278">BS72-BS80</f>
        <v>0</v>
      </c>
      <c r="BT82" s="66">
        <f t="shared" si="278"/>
        <v>0</v>
      </c>
      <c r="BU82" s="66">
        <f t="shared" si="278"/>
        <v>0</v>
      </c>
      <c r="BV82" s="66">
        <f t="shared" si="278"/>
        <v>0</v>
      </c>
      <c r="BW82" s="66">
        <f t="shared" si="278"/>
        <v>0</v>
      </c>
      <c r="BX82" s="66">
        <f t="shared" si="278"/>
        <v>0</v>
      </c>
      <c r="BY82" s="66">
        <f t="shared" si="278"/>
        <v>0</v>
      </c>
      <c r="BZ82" s="66">
        <f t="shared" si="278"/>
        <v>0</v>
      </c>
      <c r="CA82" s="66">
        <f t="shared" si="278"/>
        <v>0</v>
      </c>
      <c r="CB82" s="66">
        <f t="shared" si="278"/>
        <v>0</v>
      </c>
      <c r="CC82" s="66">
        <f t="shared" si="278"/>
        <v>0</v>
      </c>
      <c r="CD82" s="66">
        <f t="shared" si="278"/>
        <v>0</v>
      </c>
      <c r="CE82" s="75">
        <f>SUM(BS82:CD82)</f>
        <v>0</v>
      </c>
      <c r="CF82" s="66">
        <f t="shared" ref="CF82:CQ82" si="279">CF72-CF80</f>
        <v>0</v>
      </c>
      <c r="CG82" s="66">
        <f t="shared" si="279"/>
        <v>0</v>
      </c>
      <c r="CH82" s="66">
        <f t="shared" si="279"/>
        <v>0</v>
      </c>
      <c r="CI82" s="66">
        <f t="shared" si="279"/>
        <v>0</v>
      </c>
      <c r="CJ82" s="66">
        <f t="shared" si="279"/>
        <v>0</v>
      </c>
      <c r="CK82" s="66">
        <f t="shared" si="279"/>
        <v>0</v>
      </c>
      <c r="CL82" s="66">
        <f t="shared" si="279"/>
        <v>0</v>
      </c>
      <c r="CM82" s="66">
        <f t="shared" si="279"/>
        <v>0</v>
      </c>
      <c r="CN82" s="66">
        <f t="shared" si="279"/>
        <v>0</v>
      </c>
      <c r="CO82" s="66">
        <f t="shared" si="279"/>
        <v>0</v>
      </c>
      <c r="CP82" s="66">
        <f t="shared" si="279"/>
        <v>0</v>
      </c>
      <c r="CQ82" s="66">
        <f t="shared" si="279"/>
        <v>0</v>
      </c>
      <c r="CR82" s="75">
        <f>SUM(CF82:CQ82)</f>
        <v>0</v>
      </c>
      <c r="CS82" s="66">
        <f t="shared" ref="CS82:DD82" si="280">CS72-CS80</f>
        <v>0</v>
      </c>
      <c r="CT82" s="66">
        <f t="shared" si="280"/>
        <v>0</v>
      </c>
      <c r="CU82" s="66">
        <f t="shared" si="280"/>
        <v>0</v>
      </c>
      <c r="CV82" s="66">
        <f t="shared" si="280"/>
        <v>0</v>
      </c>
      <c r="CW82" s="66">
        <f t="shared" si="280"/>
        <v>0</v>
      </c>
      <c r="CX82" s="66">
        <f t="shared" si="280"/>
        <v>0</v>
      </c>
      <c r="CY82" s="66">
        <f t="shared" si="280"/>
        <v>0</v>
      </c>
      <c r="CZ82" s="66">
        <f t="shared" si="280"/>
        <v>0</v>
      </c>
      <c r="DA82" s="66">
        <f t="shared" si="280"/>
        <v>0</v>
      </c>
      <c r="DB82" s="66">
        <f t="shared" si="280"/>
        <v>0</v>
      </c>
      <c r="DC82" s="66">
        <f t="shared" si="280"/>
        <v>0</v>
      </c>
      <c r="DD82" s="66">
        <f t="shared" si="280"/>
        <v>0</v>
      </c>
      <c r="DE82" s="75">
        <f>SUM(CS82:DD82)</f>
        <v>0</v>
      </c>
      <c r="DF82" s="66">
        <f t="shared" ref="DF82:DQ82" si="281">DF72-DF80</f>
        <v>0</v>
      </c>
      <c r="DG82" s="66">
        <f t="shared" si="281"/>
        <v>0</v>
      </c>
      <c r="DH82" s="66">
        <f t="shared" si="281"/>
        <v>0</v>
      </c>
      <c r="DI82" s="66">
        <f t="shared" si="281"/>
        <v>0</v>
      </c>
      <c r="DJ82" s="66">
        <f t="shared" si="281"/>
        <v>0</v>
      </c>
      <c r="DK82" s="66">
        <f t="shared" si="281"/>
        <v>0</v>
      </c>
      <c r="DL82" s="66">
        <f t="shared" si="281"/>
        <v>0</v>
      </c>
      <c r="DM82" s="66">
        <f t="shared" si="281"/>
        <v>0</v>
      </c>
      <c r="DN82" s="66">
        <f t="shared" si="281"/>
        <v>0</v>
      </c>
      <c r="DO82" s="66">
        <f t="shared" si="281"/>
        <v>0</v>
      </c>
      <c r="DP82" s="66">
        <f t="shared" si="281"/>
        <v>0</v>
      </c>
      <c r="DQ82" s="66">
        <f t="shared" si="281"/>
        <v>0</v>
      </c>
      <c r="DR82" s="75">
        <f>SUM(DF82:DQ82)</f>
        <v>0</v>
      </c>
      <c r="DS82" s="66">
        <f t="shared" ref="DS82:ED82" si="282">DS72-DS80</f>
        <v>0</v>
      </c>
      <c r="DT82" s="66">
        <f t="shared" si="282"/>
        <v>0</v>
      </c>
      <c r="DU82" s="66">
        <f t="shared" si="282"/>
        <v>0</v>
      </c>
      <c r="DV82" s="66">
        <f t="shared" si="282"/>
        <v>0</v>
      </c>
      <c r="DW82" s="66">
        <f t="shared" si="282"/>
        <v>0</v>
      </c>
      <c r="DX82" s="66">
        <f t="shared" si="282"/>
        <v>0</v>
      </c>
      <c r="DY82" s="66">
        <f t="shared" si="282"/>
        <v>0</v>
      </c>
      <c r="DZ82" s="66">
        <f t="shared" si="282"/>
        <v>0</v>
      </c>
      <c r="EA82" s="66">
        <f t="shared" si="282"/>
        <v>0</v>
      </c>
      <c r="EB82" s="66">
        <f t="shared" si="282"/>
        <v>0</v>
      </c>
      <c r="EC82" s="66">
        <f t="shared" si="282"/>
        <v>0</v>
      </c>
      <c r="ED82" s="66">
        <f t="shared" si="282"/>
        <v>0</v>
      </c>
      <c r="EE82" s="76">
        <f>SUM(DS82:ED82)</f>
        <v>0</v>
      </c>
    </row>
    <row r="83" spans="3:147" x14ac:dyDescent="0.2">
      <c r="C83" s="93">
        <v>0.2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75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75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75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75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75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75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75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75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76"/>
    </row>
    <row r="84" spans="3:147" x14ac:dyDescent="0.2">
      <c r="D84" s="10" t="s">
        <v>115</v>
      </c>
      <c r="E84" s="69"/>
      <c r="F84" s="66">
        <f t="shared" ref="F84:Q84" si="283">SUM(F76:F82)</f>
        <v>0</v>
      </c>
      <c r="G84" s="66">
        <f t="shared" si="283"/>
        <v>0</v>
      </c>
      <c r="H84" s="66">
        <f t="shared" si="283"/>
        <v>0</v>
      </c>
      <c r="I84" s="66">
        <f t="shared" si="283"/>
        <v>0</v>
      </c>
      <c r="J84" s="66">
        <f t="shared" si="283"/>
        <v>0</v>
      </c>
      <c r="K84" s="66">
        <f t="shared" si="283"/>
        <v>0</v>
      </c>
      <c r="L84" s="66">
        <f t="shared" si="283"/>
        <v>0</v>
      </c>
      <c r="M84" s="66">
        <f t="shared" si="283"/>
        <v>0</v>
      </c>
      <c r="N84" s="66">
        <f t="shared" si="283"/>
        <v>0</v>
      </c>
      <c r="O84" s="66">
        <f t="shared" si="283"/>
        <v>0</v>
      </c>
      <c r="P84" s="66">
        <f t="shared" si="283"/>
        <v>0</v>
      </c>
      <c r="Q84" s="66">
        <f t="shared" si="283"/>
        <v>0</v>
      </c>
      <c r="R84" s="75">
        <f>SUM(F84:Q84)</f>
        <v>0</v>
      </c>
      <c r="S84" s="66">
        <f t="shared" ref="S84:AD84" si="284">SUM(S76:S82)</f>
        <v>0</v>
      </c>
      <c r="T84" s="66">
        <f t="shared" si="284"/>
        <v>0</v>
      </c>
      <c r="U84" s="66">
        <f t="shared" si="284"/>
        <v>0</v>
      </c>
      <c r="V84" s="66">
        <f t="shared" si="284"/>
        <v>0</v>
      </c>
      <c r="W84" s="66">
        <f t="shared" si="284"/>
        <v>0</v>
      </c>
      <c r="X84" s="66">
        <f t="shared" si="284"/>
        <v>0</v>
      </c>
      <c r="Y84" s="66">
        <f t="shared" si="284"/>
        <v>0</v>
      </c>
      <c r="Z84" s="66">
        <f t="shared" si="284"/>
        <v>0</v>
      </c>
      <c r="AA84" s="66">
        <f t="shared" si="284"/>
        <v>0</v>
      </c>
      <c r="AB84" s="66">
        <f t="shared" si="284"/>
        <v>0</v>
      </c>
      <c r="AC84" s="66">
        <f t="shared" si="284"/>
        <v>0</v>
      </c>
      <c r="AD84" s="66">
        <f t="shared" si="284"/>
        <v>0</v>
      </c>
      <c r="AE84" s="75">
        <f>SUM(S84:AD84)</f>
        <v>0</v>
      </c>
      <c r="AF84" s="66">
        <f t="shared" ref="AF84:AQ84" si="285">SUM(AF76:AF82)</f>
        <v>0</v>
      </c>
      <c r="AG84" s="66">
        <f t="shared" si="285"/>
        <v>0</v>
      </c>
      <c r="AH84" s="66">
        <f t="shared" si="285"/>
        <v>0</v>
      </c>
      <c r="AI84" s="66">
        <f t="shared" si="285"/>
        <v>0</v>
      </c>
      <c r="AJ84" s="66">
        <f t="shared" si="285"/>
        <v>0</v>
      </c>
      <c r="AK84" s="66">
        <f t="shared" si="285"/>
        <v>0</v>
      </c>
      <c r="AL84" s="66">
        <f t="shared" si="285"/>
        <v>0</v>
      </c>
      <c r="AM84" s="66">
        <f t="shared" si="285"/>
        <v>0</v>
      </c>
      <c r="AN84" s="66">
        <f t="shared" si="285"/>
        <v>0</v>
      </c>
      <c r="AO84" s="66">
        <f t="shared" si="285"/>
        <v>0</v>
      </c>
      <c r="AP84" s="66">
        <f t="shared" si="285"/>
        <v>0</v>
      </c>
      <c r="AQ84" s="66">
        <f t="shared" si="285"/>
        <v>0</v>
      </c>
      <c r="AR84" s="75">
        <f>SUM(AF84:AQ84)</f>
        <v>0</v>
      </c>
      <c r="AS84" s="66">
        <f t="shared" ref="AS84:BD84" si="286">SUM(AS76:AS82)</f>
        <v>0</v>
      </c>
      <c r="AT84" s="66">
        <f t="shared" si="286"/>
        <v>0</v>
      </c>
      <c r="AU84" s="66">
        <f t="shared" si="286"/>
        <v>0</v>
      </c>
      <c r="AV84" s="66">
        <f t="shared" si="286"/>
        <v>0</v>
      </c>
      <c r="AW84" s="66">
        <f t="shared" si="286"/>
        <v>0</v>
      </c>
      <c r="AX84" s="66">
        <f t="shared" si="286"/>
        <v>0</v>
      </c>
      <c r="AY84" s="66">
        <f t="shared" si="286"/>
        <v>0</v>
      </c>
      <c r="AZ84" s="66">
        <f t="shared" si="286"/>
        <v>0</v>
      </c>
      <c r="BA84" s="66">
        <f t="shared" si="286"/>
        <v>0</v>
      </c>
      <c r="BB84" s="66">
        <f t="shared" si="286"/>
        <v>0</v>
      </c>
      <c r="BC84" s="66">
        <f t="shared" si="286"/>
        <v>0</v>
      </c>
      <c r="BD84" s="66">
        <f t="shared" si="286"/>
        <v>0</v>
      </c>
      <c r="BE84" s="75">
        <f>SUM(AS84:BD84)</f>
        <v>0</v>
      </c>
      <c r="BF84" s="66">
        <f t="shared" ref="BF84:BQ84" si="287">SUM(BF76:BF82)</f>
        <v>0</v>
      </c>
      <c r="BG84" s="66">
        <f t="shared" si="287"/>
        <v>0</v>
      </c>
      <c r="BH84" s="66">
        <f t="shared" si="287"/>
        <v>0</v>
      </c>
      <c r="BI84" s="66">
        <f t="shared" si="287"/>
        <v>0</v>
      </c>
      <c r="BJ84" s="66">
        <f t="shared" si="287"/>
        <v>0</v>
      </c>
      <c r="BK84" s="66">
        <f t="shared" si="287"/>
        <v>0</v>
      </c>
      <c r="BL84" s="66">
        <f t="shared" si="287"/>
        <v>0</v>
      </c>
      <c r="BM84" s="66">
        <f t="shared" si="287"/>
        <v>0</v>
      </c>
      <c r="BN84" s="66">
        <f t="shared" si="287"/>
        <v>0</v>
      </c>
      <c r="BO84" s="66">
        <f t="shared" si="287"/>
        <v>0</v>
      </c>
      <c r="BP84" s="66">
        <f t="shared" si="287"/>
        <v>0</v>
      </c>
      <c r="BQ84" s="66">
        <f t="shared" si="287"/>
        <v>0</v>
      </c>
      <c r="BR84" s="75">
        <f>SUM(BF84:BQ84)</f>
        <v>0</v>
      </c>
      <c r="BS84" s="66">
        <f t="shared" ref="BS84:CD84" si="288">SUM(BS76:BS82)</f>
        <v>0</v>
      </c>
      <c r="BT84" s="66">
        <f t="shared" si="288"/>
        <v>0</v>
      </c>
      <c r="BU84" s="66">
        <f t="shared" si="288"/>
        <v>0</v>
      </c>
      <c r="BV84" s="66">
        <f t="shared" si="288"/>
        <v>0</v>
      </c>
      <c r="BW84" s="66">
        <f t="shared" si="288"/>
        <v>0</v>
      </c>
      <c r="BX84" s="66">
        <f t="shared" si="288"/>
        <v>0</v>
      </c>
      <c r="BY84" s="66">
        <f t="shared" si="288"/>
        <v>0</v>
      </c>
      <c r="BZ84" s="66">
        <f t="shared" si="288"/>
        <v>0</v>
      </c>
      <c r="CA84" s="66">
        <f t="shared" si="288"/>
        <v>0</v>
      </c>
      <c r="CB84" s="66">
        <f t="shared" si="288"/>
        <v>0</v>
      </c>
      <c r="CC84" s="66">
        <f t="shared" si="288"/>
        <v>0</v>
      </c>
      <c r="CD84" s="66">
        <f t="shared" si="288"/>
        <v>0</v>
      </c>
      <c r="CE84" s="75">
        <f>SUM(BS84:CD84)</f>
        <v>0</v>
      </c>
      <c r="CF84" s="66">
        <f t="shared" ref="CF84:CQ84" si="289">SUM(CF76:CF82)</f>
        <v>0</v>
      </c>
      <c r="CG84" s="66">
        <f t="shared" si="289"/>
        <v>0</v>
      </c>
      <c r="CH84" s="66">
        <f t="shared" si="289"/>
        <v>0</v>
      </c>
      <c r="CI84" s="66">
        <f t="shared" si="289"/>
        <v>0</v>
      </c>
      <c r="CJ84" s="66">
        <f t="shared" si="289"/>
        <v>0</v>
      </c>
      <c r="CK84" s="66">
        <f t="shared" si="289"/>
        <v>0</v>
      </c>
      <c r="CL84" s="66">
        <f t="shared" si="289"/>
        <v>0</v>
      </c>
      <c r="CM84" s="66">
        <f t="shared" si="289"/>
        <v>0</v>
      </c>
      <c r="CN84" s="66">
        <f t="shared" si="289"/>
        <v>0</v>
      </c>
      <c r="CO84" s="66">
        <f t="shared" si="289"/>
        <v>0</v>
      </c>
      <c r="CP84" s="66">
        <f t="shared" si="289"/>
        <v>0</v>
      </c>
      <c r="CQ84" s="66">
        <f t="shared" si="289"/>
        <v>0</v>
      </c>
      <c r="CR84" s="75">
        <f>SUM(CF84:CQ84)</f>
        <v>0</v>
      </c>
      <c r="CS84" s="66">
        <f t="shared" ref="CS84:DD84" si="290">SUM(CS76:CS82)</f>
        <v>0</v>
      </c>
      <c r="CT84" s="66">
        <f t="shared" si="290"/>
        <v>0</v>
      </c>
      <c r="CU84" s="66">
        <f t="shared" si="290"/>
        <v>0</v>
      </c>
      <c r="CV84" s="66">
        <f t="shared" si="290"/>
        <v>0</v>
      </c>
      <c r="CW84" s="66">
        <f t="shared" si="290"/>
        <v>0</v>
      </c>
      <c r="CX84" s="66">
        <f t="shared" si="290"/>
        <v>0</v>
      </c>
      <c r="CY84" s="66">
        <f t="shared" si="290"/>
        <v>0</v>
      </c>
      <c r="CZ84" s="66">
        <f t="shared" si="290"/>
        <v>0</v>
      </c>
      <c r="DA84" s="66">
        <f t="shared" si="290"/>
        <v>0</v>
      </c>
      <c r="DB84" s="66">
        <f t="shared" si="290"/>
        <v>0</v>
      </c>
      <c r="DC84" s="66">
        <f t="shared" si="290"/>
        <v>0</v>
      </c>
      <c r="DD84" s="66">
        <f t="shared" si="290"/>
        <v>0</v>
      </c>
      <c r="DE84" s="75">
        <f>SUM(CS84:DD84)</f>
        <v>0</v>
      </c>
      <c r="DF84" s="66">
        <f t="shared" ref="DF84:DQ84" si="291">SUM(DF76:DF82)</f>
        <v>0</v>
      </c>
      <c r="DG84" s="66">
        <f t="shared" si="291"/>
        <v>0</v>
      </c>
      <c r="DH84" s="66">
        <f t="shared" si="291"/>
        <v>0</v>
      </c>
      <c r="DI84" s="66">
        <f t="shared" si="291"/>
        <v>0</v>
      </c>
      <c r="DJ84" s="66">
        <f t="shared" si="291"/>
        <v>0</v>
      </c>
      <c r="DK84" s="66">
        <f t="shared" si="291"/>
        <v>0</v>
      </c>
      <c r="DL84" s="66">
        <f t="shared" si="291"/>
        <v>0</v>
      </c>
      <c r="DM84" s="66">
        <f t="shared" si="291"/>
        <v>0</v>
      </c>
      <c r="DN84" s="66">
        <f t="shared" si="291"/>
        <v>0</v>
      </c>
      <c r="DO84" s="66">
        <f t="shared" si="291"/>
        <v>0</v>
      </c>
      <c r="DP84" s="66">
        <f t="shared" si="291"/>
        <v>0</v>
      </c>
      <c r="DQ84" s="66">
        <f t="shared" si="291"/>
        <v>0</v>
      </c>
      <c r="DR84" s="75">
        <f>SUM(DF84:DQ84)</f>
        <v>0</v>
      </c>
      <c r="DS84" s="66">
        <f t="shared" ref="DS84:ED84" si="292">SUM(DS76:DS82)</f>
        <v>0</v>
      </c>
      <c r="DT84" s="66">
        <f t="shared" si="292"/>
        <v>0</v>
      </c>
      <c r="DU84" s="66">
        <f t="shared" si="292"/>
        <v>0</v>
      </c>
      <c r="DV84" s="66">
        <f t="shared" si="292"/>
        <v>0</v>
      </c>
      <c r="DW84" s="66">
        <f t="shared" si="292"/>
        <v>0</v>
      </c>
      <c r="DX84" s="66">
        <f t="shared" si="292"/>
        <v>0</v>
      </c>
      <c r="DY84" s="66">
        <f t="shared" si="292"/>
        <v>0</v>
      </c>
      <c r="DZ84" s="66">
        <f t="shared" si="292"/>
        <v>0</v>
      </c>
      <c r="EA84" s="66">
        <f t="shared" si="292"/>
        <v>0</v>
      </c>
      <c r="EB84" s="66">
        <f t="shared" si="292"/>
        <v>0</v>
      </c>
      <c r="EC84" s="66">
        <f t="shared" si="292"/>
        <v>0</v>
      </c>
      <c r="ED84" s="66">
        <f t="shared" si="292"/>
        <v>0</v>
      </c>
      <c r="EE84" s="76">
        <f>SUM(DS84:ED84)</f>
        <v>0</v>
      </c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</row>
    <row r="85" spans="3:147" x14ac:dyDescent="0.2">
      <c r="D85" s="10"/>
      <c r="E85" s="6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75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75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75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75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75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75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75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75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7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</row>
    <row r="86" spans="3:147" x14ac:dyDescent="0.2">
      <c r="D86" s="10" t="s">
        <v>116</v>
      </c>
      <c r="E86" s="69"/>
      <c r="F86" s="66">
        <f t="shared" ref="F86:Q86" si="293">SUM(F71:F72)-F84</f>
        <v>0</v>
      </c>
      <c r="G86" s="66">
        <f t="shared" si="293"/>
        <v>0</v>
      </c>
      <c r="H86" s="66">
        <f t="shared" si="293"/>
        <v>0</v>
      </c>
      <c r="I86" s="66">
        <f t="shared" si="293"/>
        <v>0</v>
      </c>
      <c r="J86" s="66">
        <f t="shared" si="293"/>
        <v>0</v>
      </c>
      <c r="K86" s="66">
        <f t="shared" si="293"/>
        <v>0</v>
      </c>
      <c r="L86" s="66">
        <f t="shared" si="293"/>
        <v>0</v>
      </c>
      <c r="M86" s="66">
        <f t="shared" si="293"/>
        <v>0</v>
      </c>
      <c r="N86" s="66">
        <f t="shared" si="293"/>
        <v>0</v>
      </c>
      <c r="O86" s="66">
        <f t="shared" si="293"/>
        <v>0</v>
      </c>
      <c r="P86" s="66">
        <f t="shared" si="293"/>
        <v>0</v>
      </c>
      <c r="Q86" s="66">
        <f t="shared" si="293"/>
        <v>0</v>
      </c>
      <c r="R86" s="75">
        <f>SUM(F86:Q86)</f>
        <v>0</v>
      </c>
      <c r="S86" s="66">
        <f t="shared" ref="S86:AD86" si="294">SUM(S71:S72)-S84</f>
        <v>0</v>
      </c>
      <c r="T86" s="66">
        <f t="shared" si="294"/>
        <v>0</v>
      </c>
      <c r="U86" s="66">
        <f t="shared" si="294"/>
        <v>0</v>
      </c>
      <c r="V86" s="66">
        <f t="shared" si="294"/>
        <v>0</v>
      </c>
      <c r="W86" s="66">
        <f t="shared" si="294"/>
        <v>0</v>
      </c>
      <c r="X86" s="66">
        <f t="shared" si="294"/>
        <v>0</v>
      </c>
      <c r="Y86" s="66">
        <f t="shared" si="294"/>
        <v>0</v>
      </c>
      <c r="Z86" s="66">
        <f t="shared" si="294"/>
        <v>0</v>
      </c>
      <c r="AA86" s="66">
        <f t="shared" si="294"/>
        <v>0</v>
      </c>
      <c r="AB86" s="66">
        <f t="shared" si="294"/>
        <v>0</v>
      </c>
      <c r="AC86" s="66">
        <f t="shared" si="294"/>
        <v>0</v>
      </c>
      <c r="AD86" s="66">
        <f t="shared" si="294"/>
        <v>0</v>
      </c>
      <c r="AE86" s="75">
        <f>SUM(S86:AD86)</f>
        <v>0</v>
      </c>
      <c r="AF86" s="66">
        <f t="shared" ref="AF86:AQ86" si="295">SUM(AF71:AF72)-AF84</f>
        <v>0</v>
      </c>
      <c r="AG86" s="66">
        <f t="shared" si="295"/>
        <v>0</v>
      </c>
      <c r="AH86" s="66">
        <f t="shared" si="295"/>
        <v>0</v>
      </c>
      <c r="AI86" s="66">
        <f t="shared" si="295"/>
        <v>0</v>
      </c>
      <c r="AJ86" s="66">
        <f t="shared" si="295"/>
        <v>0</v>
      </c>
      <c r="AK86" s="66">
        <f t="shared" si="295"/>
        <v>0</v>
      </c>
      <c r="AL86" s="66">
        <f t="shared" si="295"/>
        <v>0</v>
      </c>
      <c r="AM86" s="66">
        <f t="shared" si="295"/>
        <v>0</v>
      </c>
      <c r="AN86" s="66">
        <f t="shared" si="295"/>
        <v>0</v>
      </c>
      <c r="AO86" s="66">
        <f t="shared" si="295"/>
        <v>0</v>
      </c>
      <c r="AP86" s="66">
        <f t="shared" si="295"/>
        <v>0</v>
      </c>
      <c r="AQ86" s="66">
        <f t="shared" si="295"/>
        <v>0</v>
      </c>
      <c r="AR86" s="75">
        <f>SUM(AF86:AQ86)</f>
        <v>0</v>
      </c>
      <c r="AS86" s="66">
        <f t="shared" ref="AS86:BD86" si="296">SUM(AS71:AS72)-AS84</f>
        <v>0</v>
      </c>
      <c r="AT86" s="66">
        <f t="shared" si="296"/>
        <v>0</v>
      </c>
      <c r="AU86" s="66">
        <f t="shared" si="296"/>
        <v>0</v>
      </c>
      <c r="AV86" s="66">
        <f t="shared" si="296"/>
        <v>0</v>
      </c>
      <c r="AW86" s="66">
        <f t="shared" si="296"/>
        <v>0</v>
      </c>
      <c r="AX86" s="66">
        <f t="shared" si="296"/>
        <v>0</v>
      </c>
      <c r="AY86" s="66">
        <f t="shared" si="296"/>
        <v>0</v>
      </c>
      <c r="AZ86" s="66">
        <f t="shared" si="296"/>
        <v>0</v>
      </c>
      <c r="BA86" s="66">
        <f t="shared" si="296"/>
        <v>0</v>
      </c>
      <c r="BB86" s="66">
        <f t="shared" si="296"/>
        <v>0</v>
      </c>
      <c r="BC86" s="66">
        <f t="shared" si="296"/>
        <v>0</v>
      </c>
      <c r="BD86" s="66">
        <f t="shared" si="296"/>
        <v>0</v>
      </c>
      <c r="BE86" s="75">
        <f>SUM(AS86:BD86)</f>
        <v>0</v>
      </c>
      <c r="BF86" s="66">
        <f t="shared" ref="BF86:BQ86" si="297">SUM(BF71:BF72)-BF84</f>
        <v>0</v>
      </c>
      <c r="BG86" s="66">
        <f t="shared" si="297"/>
        <v>0</v>
      </c>
      <c r="BH86" s="66">
        <f t="shared" si="297"/>
        <v>0</v>
      </c>
      <c r="BI86" s="66">
        <f t="shared" si="297"/>
        <v>0</v>
      </c>
      <c r="BJ86" s="66">
        <f t="shared" si="297"/>
        <v>0</v>
      </c>
      <c r="BK86" s="66">
        <f t="shared" si="297"/>
        <v>0</v>
      </c>
      <c r="BL86" s="66">
        <f t="shared" si="297"/>
        <v>0</v>
      </c>
      <c r="BM86" s="66">
        <f t="shared" si="297"/>
        <v>0</v>
      </c>
      <c r="BN86" s="66">
        <f t="shared" si="297"/>
        <v>0</v>
      </c>
      <c r="BO86" s="66">
        <f t="shared" si="297"/>
        <v>0</v>
      </c>
      <c r="BP86" s="66">
        <f t="shared" si="297"/>
        <v>0</v>
      </c>
      <c r="BQ86" s="66">
        <f t="shared" si="297"/>
        <v>0</v>
      </c>
      <c r="BR86" s="75">
        <f>SUM(BF86:BQ86)</f>
        <v>0</v>
      </c>
      <c r="BS86" s="66">
        <f t="shared" ref="BS86:CD86" si="298">SUM(BS71:BS72)-BS84</f>
        <v>0</v>
      </c>
      <c r="BT86" s="66">
        <f t="shared" si="298"/>
        <v>0</v>
      </c>
      <c r="BU86" s="66">
        <f t="shared" si="298"/>
        <v>0</v>
      </c>
      <c r="BV86" s="66">
        <f t="shared" si="298"/>
        <v>0</v>
      </c>
      <c r="BW86" s="66">
        <f t="shared" si="298"/>
        <v>0</v>
      </c>
      <c r="BX86" s="66">
        <f t="shared" si="298"/>
        <v>0</v>
      </c>
      <c r="BY86" s="66">
        <f t="shared" si="298"/>
        <v>0</v>
      </c>
      <c r="BZ86" s="66">
        <f t="shared" si="298"/>
        <v>0</v>
      </c>
      <c r="CA86" s="66">
        <f t="shared" si="298"/>
        <v>0</v>
      </c>
      <c r="CB86" s="66">
        <f t="shared" si="298"/>
        <v>0</v>
      </c>
      <c r="CC86" s="66">
        <f t="shared" si="298"/>
        <v>0</v>
      </c>
      <c r="CD86" s="66">
        <f t="shared" si="298"/>
        <v>0</v>
      </c>
      <c r="CE86" s="75">
        <f>SUM(BS86:CD86)</f>
        <v>0</v>
      </c>
      <c r="CF86" s="66">
        <f t="shared" ref="CF86:CQ86" si="299">SUM(CF71:CF72)-CF84</f>
        <v>0</v>
      </c>
      <c r="CG86" s="66">
        <f t="shared" si="299"/>
        <v>0</v>
      </c>
      <c r="CH86" s="66">
        <f t="shared" si="299"/>
        <v>0</v>
      </c>
      <c r="CI86" s="66">
        <f t="shared" si="299"/>
        <v>0</v>
      </c>
      <c r="CJ86" s="66">
        <f t="shared" si="299"/>
        <v>0</v>
      </c>
      <c r="CK86" s="66">
        <f t="shared" si="299"/>
        <v>0</v>
      </c>
      <c r="CL86" s="66">
        <f t="shared" si="299"/>
        <v>0</v>
      </c>
      <c r="CM86" s="66">
        <f t="shared" si="299"/>
        <v>0</v>
      </c>
      <c r="CN86" s="66">
        <f t="shared" si="299"/>
        <v>0</v>
      </c>
      <c r="CO86" s="66">
        <f t="shared" si="299"/>
        <v>0</v>
      </c>
      <c r="CP86" s="66">
        <f t="shared" si="299"/>
        <v>0</v>
      </c>
      <c r="CQ86" s="66">
        <f t="shared" si="299"/>
        <v>0</v>
      </c>
      <c r="CR86" s="75">
        <f>SUM(CF86:CQ86)</f>
        <v>0</v>
      </c>
      <c r="CS86" s="66">
        <f t="shared" ref="CS86:DD86" si="300">SUM(CS71:CS72)-CS84</f>
        <v>0</v>
      </c>
      <c r="CT86" s="66">
        <f t="shared" si="300"/>
        <v>0</v>
      </c>
      <c r="CU86" s="66">
        <f t="shared" si="300"/>
        <v>0</v>
      </c>
      <c r="CV86" s="66">
        <f t="shared" si="300"/>
        <v>0</v>
      </c>
      <c r="CW86" s="66">
        <f t="shared" si="300"/>
        <v>0</v>
      </c>
      <c r="CX86" s="66">
        <f t="shared" si="300"/>
        <v>0</v>
      </c>
      <c r="CY86" s="66">
        <f t="shared" si="300"/>
        <v>0</v>
      </c>
      <c r="CZ86" s="66">
        <f t="shared" si="300"/>
        <v>0</v>
      </c>
      <c r="DA86" s="66">
        <f t="shared" si="300"/>
        <v>0</v>
      </c>
      <c r="DB86" s="66">
        <f t="shared" si="300"/>
        <v>0</v>
      </c>
      <c r="DC86" s="66">
        <f t="shared" si="300"/>
        <v>0</v>
      </c>
      <c r="DD86" s="66">
        <f t="shared" si="300"/>
        <v>0</v>
      </c>
      <c r="DE86" s="75">
        <f>SUM(CS86:DD86)</f>
        <v>0</v>
      </c>
      <c r="DF86" s="66">
        <f t="shared" ref="DF86:DQ86" si="301">SUM(DF71:DF72)-DF84</f>
        <v>0</v>
      </c>
      <c r="DG86" s="66">
        <f t="shared" si="301"/>
        <v>0</v>
      </c>
      <c r="DH86" s="66">
        <f t="shared" si="301"/>
        <v>0</v>
      </c>
      <c r="DI86" s="66">
        <f t="shared" si="301"/>
        <v>0</v>
      </c>
      <c r="DJ86" s="66">
        <f t="shared" si="301"/>
        <v>0</v>
      </c>
      <c r="DK86" s="66">
        <f t="shared" si="301"/>
        <v>0</v>
      </c>
      <c r="DL86" s="66">
        <f t="shared" si="301"/>
        <v>0</v>
      </c>
      <c r="DM86" s="66">
        <f t="shared" si="301"/>
        <v>0</v>
      </c>
      <c r="DN86" s="66">
        <f t="shared" si="301"/>
        <v>0</v>
      </c>
      <c r="DO86" s="66">
        <f t="shared" si="301"/>
        <v>0</v>
      </c>
      <c r="DP86" s="66">
        <f t="shared" si="301"/>
        <v>0</v>
      </c>
      <c r="DQ86" s="66">
        <f t="shared" si="301"/>
        <v>0</v>
      </c>
      <c r="DR86" s="75">
        <f>SUM(DF86:DQ86)</f>
        <v>0</v>
      </c>
      <c r="DS86" s="66">
        <f t="shared" ref="DS86:ED86" si="302">SUM(DS71:DS72)-DS84</f>
        <v>0</v>
      </c>
      <c r="DT86" s="66">
        <f t="shared" si="302"/>
        <v>0</v>
      </c>
      <c r="DU86" s="66">
        <f t="shared" si="302"/>
        <v>0</v>
      </c>
      <c r="DV86" s="66">
        <f t="shared" si="302"/>
        <v>0</v>
      </c>
      <c r="DW86" s="66">
        <f t="shared" si="302"/>
        <v>0</v>
      </c>
      <c r="DX86" s="66">
        <f t="shared" si="302"/>
        <v>0</v>
      </c>
      <c r="DY86" s="66">
        <f t="shared" si="302"/>
        <v>0</v>
      </c>
      <c r="DZ86" s="66">
        <f t="shared" si="302"/>
        <v>0</v>
      </c>
      <c r="EA86" s="66">
        <f t="shared" si="302"/>
        <v>0</v>
      </c>
      <c r="EB86" s="66">
        <f t="shared" si="302"/>
        <v>0</v>
      </c>
      <c r="EC86" s="66">
        <f t="shared" si="302"/>
        <v>0</v>
      </c>
      <c r="ED86" s="66">
        <f t="shared" si="302"/>
        <v>0</v>
      </c>
      <c r="EE86" s="76">
        <f>SUM(DS86:ED86)</f>
        <v>0</v>
      </c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</row>
    <row r="87" spans="3:147" x14ac:dyDescent="0.2">
      <c r="D87" s="10"/>
      <c r="E87" s="6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75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75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75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75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75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75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75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75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7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</row>
    <row r="88" spans="3:147" x14ac:dyDescent="0.2">
      <c r="D88" s="2" t="s">
        <v>117</v>
      </c>
      <c r="F88" s="66">
        <f>IFERROR(INDEX('SPACELOG 12 EMPRUNT 1'!$G$14:$G$2000,MATCH('SPACELOG 12 BP'!F$2,'SPACELOG 12 EMPRUNT 1'!$Z$14:$Z$2000,0)),0)</f>
        <v>0</v>
      </c>
      <c r="G88" s="66">
        <f>IFERROR(INDEX('SPACELOG 12 EMPRUNT 1'!$G$14:$G$2000,MATCH('SPACELOG 12 BP'!G$2,'SPACELOG 12 EMPRUNT 1'!$Z$14:$Z$2000,0)),0)</f>
        <v>0</v>
      </c>
      <c r="H88" s="66">
        <f>IFERROR(INDEX('SPACELOG 12 EMPRUNT 1'!$G$14:$G$2000,MATCH('SPACELOG 12 BP'!H$2,'SPACELOG 12 EMPRUNT 1'!$Z$14:$Z$2000,0)),0)</f>
        <v>0</v>
      </c>
      <c r="I88" s="66">
        <f>IFERROR(INDEX('SPACELOG 12 EMPRUNT 1'!$G$14:$G$2000,MATCH('SPACELOG 12 BP'!I$2,'SPACELOG 12 EMPRUNT 1'!$Z$14:$Z$2000,0)),0)</f>
        <v>0</v>
      </c>
      <c r="J88" s="66">
        <f>IFERROR(INDEX('SPACELOG 12 EMPRUNT 1'!$G$14:$G$2000,MATCH('SPACELOG 12 BP'!J$2,'SPACELOG 12 EMPRUNT 1'!$Z$14:$Z$2000,0)),0)</f>
        <v>0</v>
      </c>
      <c r="K88" s="66">
        <f>IFERROR(INDEX('SPACELOG 12 EMPRUNT 1'!$G$14:$G$2000,MATCH('SPACELOG 12 BP'!K$2,'SPACELOG 12 EMPRUNT 1'!$Z$14:$Z$2000,0)),0)</f>
        <v>0</v>
      </c>
      <c r="L88" s="66">
        <f>IFERROR(INDEX('SPACELOG 12 EMPRUNT 1'!$G$14:$G$2000,MATCH('SPACELOG 12 BP'!L$2,'SPACELOG 12 EMPRUNT 1'!$Z$14:$Z$2000,0)),0)</f>
        <v>0</v>
      </c>
      <c r="M88" s="66">
        <f>IFERROR(INDEX('SPACELOG 12 EMPRUNT 1'!$G$14:$G$2000,MATCH('SPACELOG 12 BP'!M$2,'SPACELOG 12 EMPRUNT 1'!$Z$14:$Z$2000,0)),0)</f>
        <v>0</v>
      </c>
      <c r="N88" s="66">
        <f>IFERROR(INDEX('SPACELOG 12 EMPRUNT 1'!$G$14:$G$2000,MATCH('SPACELOG 12 BP'!N$2,'SPACELOG 12 EMPRUNT 1'!$Z$14:$Z$2000,0)),0)</f>
        <v>0</v>
      </c>
      <c r="O88" s="66">
        <f>IFERROR(INDEX('SPACELOG 12 EMPRUNT 1'!$G$14:$G$2000,MATCH('SPACELOG 12 BP'!O$2,'SPACELOG 12 EMPRUNT 1'!$Z$14:$Z$2000,0)),0)</f>
        <v>0</v>
      </c>
      <c r="P88" s="66">
        <f>IFERROR(INDEX('SPACELOG 12 EMPRUNT 1'!$G$14:$G$2000,MATCH('SPACELOG 12 BP'!P$2,'SPACELOG 12 EMPRUNT 1'!$Z$14:$Z$2000,0)),0)</f>
        <v>0</v>
      </c>
      <c r="Q88" s="66">
        <f>IFERROR(INDEX('SPACELOG 12 EMPRUNT 1'!$G$14:$G$2000,MATCH('SPACELOG 12 BP'!Q$2,'SPACELOG 12 EMPRUNT 1'!$Z$14:$Z$2000,0)),0)</f>
        <v>0</v>
      </c>
      <c r="R88" s="75">
        <f>SUM(F88:Q88)</f>
        <v>0</v>
      </c>
      <c r="S88" s="66">
        <f>IFERROR(INDEX('SPACELOG 12 EMPRUNT 1'!$G$14:$G$2000,MATCH('SPACELOG 12 BP'!S$2,'SPACELOG 12 EMPRUNT 1'!$Z$14:$Z$2000,0)),0)</f>
        <v>0</v>
      </c>
      <c r="T88" s="66">
        <f>IFERROR(INDEX('SPACELOG 12 EMPRUNT 1'!$G$14:$G$2000,MATCH('SPACELOG 12 BP'!T$2,'SPACELOG 12 EMPRUNT 1'!$Z$14:$Z$2000,0)),0)</f>
        <v>0</v>
      </c>
      <c r="U88" s="66">
        <f>IFERROR(INDEX('SPACELOG 12 EMPRUNT 1'!$G$14:$G$2000,MATCH('SPACELOG 12 BP'!U$2,'SPACELOG 12 EMPRUNT 1'!$Z$14:$Z$2000,0)),0)</f>
        <v>0</v>
      </c>
      <c r="V88" s="66">
        <f>IFERROR(INDEX('SPACELOG 12 EMPRUNT 1'!$G$14:$G$2000,MATCH('SPACELOG 12 BP'!V$2,'SPACELOG 12 EMPRUNT 1'!$Z$14:$Z$2000,0)),0)</f>
        <v>0</v>
      </c>
      <c r="W88" s="66">
        <f>IFERROR(INDEX('SPACELOG 12 EMPRUNT 1'!$G$14:$G$2000,MATCH('SPACELOG 12 BP'!W$2,'SPACELOG 12 EMPRUNT 1'!$Z$14:$Z$2000,0)),0)</f>
        <v>0</v>
      </c>
      <c r="X88" s="66">
        <f>IFERROR(INDEX('SPACELOG 12 EMPRUNT 1'!$G$14:$G$2000,MATCH('SPACELOG 12 BP'!X$2,'SPACELOG 12 EMPRUNT 1'!$Z$14:$Z$2000,0)),0)</f>
        <v>0</v>
      </c>
      <c r="Y88" s="66">
        <f>IFERROR(INDEX('SPACELOG 12 EMPRUNT 1'!$G$14:$G$2000,MATCH('SPACELOG 12 BP'!Y$2,'SPACELOG 12 EMPRUNT 1'!$Z$14:$Z$2000,0)),0)</f>
        <v>0</v>
      </c>
      <c r="Z88" s="66">
        <f>IFERROR(INDEX('SPACELOG 12 EMPRUNT 1'!$G$14:$G$2000,MATCH('SPACELOG 12 BP'!Z$2,'SPACELOG 12 EMPRUNT 1'!$Z$14:$Z$2000,0)),0)</f>
        <v>0</v>
      </c>
      <c r="AA88" s="66">
        <f>IFERROR(INDEX('SPACELOG 12 EMPRUNT 1'!$G$14:$G$2000,MATCH('SPACELOG 12 BP'!AA$2,'SPACELOG 12 EMPRUNT 1'!$Z$14:$Z$2000,0)),0)</f>
        <v>0</v>
      </c>
      <c r="AB88" s="66">
        <f>IFERROR(INDEX('SPACELOG 12 EMPRUNT 1'!$G$14:$G$2000,MATCH('SPACELOG 12 BP'!AB$2,'SPACELOG 12 EMPRUNT 1'!$Z$14:$Z$2000,0)),0)</f>
        <v>0</v>
      </c>
      <c r="AC88" s="66">
        <f>IFERROR(INDEX('SPACELOG 12 EMPRUNT 1'!$G$14:$G$2000,MATCH('SPACELOG 12 BP'!AC$2,'SPACELOG 12 EMPRUNT 1'!$Z$14:$Z$2000,0)),0)</f>
        <v>0</v>
      </c>
      <c r="AD88" s="66">
        <f>IFERROR(INDEX('SPACELOG 12 EMPRUNT 1'!$G$14:$G$2000,MATCH('SPACELOG 12 BP'!AD$2,'SPACELOG 12 EMPRUNT 1'!$Z$14:$Z$2000,0)),0)</f>
        <v>0</v>
      </c>
      <c r="AE88" s="75">
        <f>SUM(S88:AD88)</f>
        <v>0</v>
      </c>
      <c r="AF88" s="66">
        <f>IFERROR(INDEX('SPACELOG 12 EMPRUNT 1'!$G$14:$G$2000,MATCH('SPACELOG 12 BP'!AF$2,'SPACELOG 12 EMPRUNT 1'!$Z$14:$Z$2000,0)),0)</f>
        <v>0</v>
      </c>
      <c r="AG88" s="66">
        <f>IFERROR(INDEX('SPACELOG 12 EMPRUNT 1'!$G$14:$G$2000,MATCH('SPACELOG 12 BP'!AG$2,'SPACELOG 12 EMPRUNT 1'!$Z$14:$Z$2000,0)),0)</f>
        <v>0</v>
      </c>
      <c r="AH88" s="66">
        <f>IFERROR(INDEX('SPACELOG 12 EMPRUNT 1'!$G$14:$G$2000,MATCH('SPACELOG 12 BP'!AH$2,'SPACELOG 12 EMPRUNT 1'!$Z$14:$Z$2000,0)),0)</f>
        <v>0</v>
      </c>
      <c r="AI88" s="66">
        <f>IFERROR(INDEX('SPACELOG 12 EMPRUNT 1'!$G$14:$G$2000,MATCH('SPACELOG 12 BP'!AI$2,'SPACELOG 12 EMPRUNT 1'!$Z$14:$Z$2000,0)),0)</f>
        <v>0</v>
      </c>
      <c r="AJ88" s="66">
        <f>IFERROR(INDEX('SPACELOG 12 EMPRUNT 1'!$G$14:$G$2000,MATCH('SPACELOG 12 BP'!AJ$2,'SPACELOG 12 EMPRUNT 1'!$Z$14:$Z$2000,0)),0)</f>
        <v>0</v>
      </c>
      <c r="AK88" s="66">
        <f>IFERROR(INDEX('SPACELOG 12 EMPRUNT 1'!$G$14:$G$2000,MATCH('SPACELOG 12 BP'!AK$2,'SPACELOG 12 EMPRUNT 1'!$Z$14:$Z$2000,0)),0)</f>
        <v>0</v>
      </c>
      <c r="AL88" s="66">
        <f>IFERROR(INDEX('SPACELOG 12 EMPRUNT 1'!$G$14:$G$2000,MATCH('SPACELOG 12 BP'!AL$2,'SPACELOG 12 EMPRUNT 1'!$Z$14:$Z$2000,0)),0)</f>
        <v>0</v>
      </c>
      <c r="AM88" s="66">
        <f>IFERROR(INDEX('SPACELOG 12 EMPRUNT 1'!$G$14:$G$2000,MATCH('SPACELOG 12 BP'!AM$2,'SPACELOG 12 EMPRUNT 1'!$Z$14:$Z$2000,0)),0)</f>
        <v>0</v>
      </c>
      <c r="AN88" s="66">
        <f>IFERROR(INDEX('SPACELOG 12 EMPRUNT 1'!$G$14:$G$2000,MATCH('SPACELOG 12 BP'!AN$2,'SPACELOG 12 EMPRUNT 1'!$Z$14:$Z$2000,0)),0)</f>
        <v>0</v>
      </c>
      <c r="AO88" s="66">
        <f>IFERROR(INDEX('SPACELOG 12 EMPRUNT 1'!$G$14:$G$2000,MATCH('SPACELOG 12 BP'!AO$2,'SPACELOG 12 EMPRUNT 1'!$Z$14:$Z$2000,0)),0)</f>
        <v>0</v>
      </c>
      <c r="AP88" s="66">
        <f>IFERROR(INDEX('SPACELOG 12 EMPRUNT 1'!$G$14:$G$2000,MATCH('SPACELOG 12 BP'!AP$2,'SPACELOG 12 EMPRUNT 1'!$Z$14:$Z$2000,0)),0)</f>
        <v>0</v>
      </c>
      <c r="AQ88" s="66">
        <f>IFERROR(INDEX('SPACELOG 12 EMPRUNT 1'!$G$14:$G$2000,MATCH('SPACELOG 12 BP'!AQ$2,'SPACELOG 12 EMPRUNT 1'!$Z$14:$Z$2000,0)),0)</f>
        <v>0</v>
      </c>
      <c r="AR88" s="75">
        <f>SUM(AF88:AQ88)</f>
        <v>0</v>
      </c>
      <c r="AS88" s="66">
        <f>IFERROR(INDEX('SPACELOG 12 EMPRUNT 1'!$G$14:$G$2000,MATCH('SPACELOG 12 BP'!AS$2,'SPACELOG 12 EMPRUNT 1'!$Z$14:$Z$2000,0)),0)</f>
        <v>0</v>
      </c>
      <c r="AT88" s="66">
        <f>IFERROR(INDEX('SPACELOG 12 EMPRUNT 1'!$G$14:$G$2000,MATCH('SPACELOG 12 BP'!AT$2,'SPACELOG 12 EMPRUNT 1'!$Z$14:$Z$2000,0)),0)</f>
        <v>0</v>
      </c>
      <c r="AU88" s="66">
        <f>IFERROR(INDEX('SPACELOG 12 EMPRUNT 1'!$G$14:$G$2000,MATCH('SPACELOG 12 BP'!AU$2,'SPACELOG 12 EMPRUNT 1'!$Z$14:$Z$2000,0)),0)</f>
        <v>0</v>
      </c>
      <c r="AV88" s="66">
        <f>IFERROR(INDEX('SPACELOG 12 EMPRUNT 1'!$G$14:$G$2000,MATCH('SPACELOG 12 BP'!AV$2,'SPACELOG 12 EMPRUNT 1'!$Z$14:$Z$2000,0)),0)</f>
        <v>0</v>
      </c>
      <c r="AW88" s="66">
        <f>IFERROR(INDEX('SPACELOG 12 EMPRUNT 1'!$G$14:$G$2000,MATCH('SPACELOG 12 BP'!AW$2,'SPACELOG 12 EMPRUNT 1'!$Z$14:$Z$2000,0)),0)</f>
        <v>0</v>
      </c>
      <c r="AX88" s="66">
        <f>IFERROR(INDEX('SPACELOG 12 EMPRUNT 1'!$G$14:$G$2000,MATCH('SPACELOG 12 BP'!AX$2,'SPACELOG 12 EMPRUNT 1'!$Z$14:$Z$2000,0)),0)</f>
        <v>0</v>
      </c>
      <c r="AY88" s="66">
        <f>IFERROR(INDEX('SPACELOG 12 EMPRUNT 1'!$G$14:$G$2000,MATCH('SPACELOG 12 BP'!AY$2,'SPACELOG 12 EMPRUNT 1'!$Z$14:$Z$2000,0)),0)</f>
        <v>0</v>
      </c>
      <c r="AZ88" s="66">
        <f>IFERROR(INDEX('SPACELOG 12 EMPRUNT 1'!$G$14:$G$2000,MATCH('SPACELOG 12 BP'!AZ$2,'SPACELOG 12 EMPRUNT 1'!$Z$14:$Z$2000,0)),0)</f>
        <v>0</v>
      </c>
      <c r="BA88" s="66">
        <f>IFERROR(INDEX('SPACELOG 12 EMPRUNT 1'!$G$14:$G$2000,MATCH('SPACELOG 12 BP'!BA$2,'SPACELOG 12 EMPRUNT 1'!$Z$14:$Z$2000,0)),0)</f>
        <v>0</v>
      </c>
      <c r="BB88" s="66">
        <f>IFERROR(INDEX('SPACELOG 12 EMPRUNT 1'!$G$14:$G$2000,MATCH('SPACELOG 12 BP'!BB$2,'SPACELOG 12 EMPRUNT 1'!$Z$14:$Z$2000,0)),0)</f>
        <v>0</v>
      </c>
      <c r="BC88" s="66">
        <f>IFERROR(INDEX('SPACELOG 12 EMPRUNT 1'!$G$14:$G$2000,MATCH('SPACELOG 12 BP'!BC$2,'SPACELOG 12 EMPRUNT 1'!$Z$14:$Z$2000,0)),0)</f>
        <v>0</v>
      </c>
      <c r="BD88" s="66">
        <f>IFERROR(INDEX('SPACELOG 12 EMPRUNT 1'!$G$14:$G$2000,MATCH('SPACELOG 12 BP'!BD$2,'SPACELOG 12 EMPRUNT 1'!$Z$14:$Z$2000,0)),0)</f>
        <v>0</v>
      </c>
      <c r="BE88" s="75">
        <f>SUM(AS88:BD88)</f>
        <v>0</v>
      </c>
      <c r="BF88" s="66">
        <f>IFERROR(INDEX('SPACELOG 12 EMPRUNT 1'!$G$14:$G$2000,MATCH('SPACELOG 12 BP'!BF$2,'SPACELOG 12 EMPRUNT 1'!$Z$14:$Z$2000,0)),0)</f>
        <v>0</v>
      </c>
      <c r="BG88" s="66">
        <f>IFERROR(INDEX('SPACELOG 12 EMPRUNT 1'!$G$14:$G$2000,MATCH('SPACELOG 12 BP'!BG$2,'SPACELOG 12 EMPRUNT 1'!$Z$14:$Z$2000,0)),0)</f>
        <v>0</v>
      </c>
      <c r="BH88" s="66">
        <f>IFERROR(INDEX('SPACELOG 12 EMPRUNT 1'!$G$14:$G$2000,MATCH('SPACELOG 12 BP'!BH$2,'SPACELOG 12 EMPRUNT 1'!$Z$14:$Z$2000,0)),0)</f>
        <v>0</v>
      </c>
      <c r="BI88" s="66">
        <f>IFERROR(INDEX('SPACELOG 12 EMPRUNT 1'!$G$14:$G$2000,MATCH('SPACELOG 12 BP'!BI$2,'SPACELOG 12 EMPRUNT 1'!$Z$14:$Z$2000,0)),0)</f>
        <v>0</v>
      </c>
      <c r="BJ88" s="66">
        <f>IFERROR(INDEX('SPACELOG 12 EMPRUNT 1'!$G$14:$G$2000,MATCH('SPACELOG 12 BP'!BJ$2,'SPACELOG 12 EMPRUNT 1'!$Z$14:$Z$2000,0)),0)</f>
        <v>0</v>
      </c>
      <c r="BK88" s="66">
        <f>IFERROR(INDEX('SPACELOG 12 EMPRUNT 1'!$G$14:$G$2000,MATCH('SPACELOG 12 BP'!BK$2,'SPACELOG 12 EMPRUNT 1'!$Z$14:$Z$2000,0)),0)</f>
        <v>0</v>
      </c>
      <c r="BL88" s="66">
        <f>IFERROR(INDEX('SPACELOG 12 EMPRUNT 1'!$G$14:$G$2000,MATCH('SPACELOG 12 BP'!BL$2,'SPACELOG 12 EMPRUNT 1'!$Z$14:$Z$2000,0)),0)</f>
        <v>0</v>
      </c>
      <c r="BM88" s="66">
        <f>IFERROR(INDEX('SPACELOG 12 EMPRUNT 1'!$G$14:$G$2000,MATCH('SPACELOG 12 BP'!BM$2,'SPACELOG 12 EMPRUNT 1'!$Z$14:$Z$2000,0)),0)</f>
        <v>0</v>
      </c>
      <c r="BN88" s="66">
        <f>IFERROR(INDEX('SPACELOG 12 EMPRUNT 1'!$G$14:$G$2000,MATCH('SPACELOG 12 BP'!BN$2,'SPACELOG 12 EMPRUNT 1'!$Z$14:$Z$2000,0)),0)</f>
        <v>0</v>
      </c>
      <c r="BO88" s="66">
        <f>IFERROR(INDEX('SPACELOG 12 EMPRUNT 1'!$G$14:$G$2000,MATCH('SPACELOG 12 BP'!BO$2,'SPACELOG 12 EMPRUNT 1'!$Z$14:$Z$2000,0)),0)</f>
        <v>0</v>
      </c>
      <c r="BP88" s="66">
        <f>IFERROR(INDEX('SPACELOG 12 EMPRUNT 1'!$G$14:$G$2000,MATCH('SPACELOG 12 BP'!BP$2,'SPACELOG 12 EMPRUNT 1'!$Z$14:$Z$2000,0)),0)</f>
        <v>0</v>
      </c>
      <c r="BQ88" s="66">
        <f>IFERROR(INDEX('SPACELOG 12 EMPRUNT 1'!$G$14:$G$2000,MATCH('SPACELOG 12 BP'!BQ$2,'SPACELOG 12 EMPRUNT 1'!$Z$14:$Z$2000,0)),0)</f>
        <v>0</v>
      </c>
      <c r="BR88" s="75">
        <f>SUM(BF88:BQ88)</f>
        <v>0</v>
      </c>
      <c r="BS88" s="66">
        <f>IFERROR(INDEX('SPACELOG 12 EMPRUNT 1'!$G$14:$G$2000,MATCH('SPACELOG 12 BP'!BS$2,'SPACELOG 12 EMPRUNT 1'!$Z$14:$Z$2000,0)),0)</f>
        <v>0</v>
      </c>
      <c r="BT88" s="66">
        <f>IFERROR(INDEX('SPACELOG 12 EMPRUNT 1'!$G$14:$G$2000,MATCH('SPACELOG 12 BP'!BT$2,'SPACELOG 12 EMPRUNT 1'!$Z$14:$Z$2000,0)),0)</f>
        <v>0</v>
      </c>
      <c r="BU88" s="66">
        <f>IFERROR(INDEX('SPACELOG 12 EMPRUNT 1'!$G$14:$G$2000,MATCH('SPACELOG 12 BP'!BU$2,'SPACELOG 12 EMPRUNT 1'!$Z$14:$Z$2000,0)),0)</f>
        <v>0</v>
      </c>
      <c r="BV88" s="66">
        <f>IFERROR(INDEX('SPACELOG 12 EMPRUNT 1'!$G$14:$G$2000,MATCH('SPACELOG 12 BP'!BV$2,'SPACELOG 12 EMPRUNT 1'!$Z$14:$Z$2000,0)),0)</f>
        <v>0</v>
      </c>
      <c r="BW88" s="66">
        <f>IFERROR(INDEX('SPACELOG 12 EMPRUNT 1'!$G$14:$G$2000,MATCH('SPACELOG 12 BP'!BW$2,'SPACELOG 12 EMPRUNT 1'!$Z$14:$Z$2000,0)),0)</f>
        <v>0</v>
      </c>
      <c r="BX88" s="66">
        <f>IFERROR(INDEX('SPACELOG 12 EMPRUNT 1'!$G$14:$G$2000,MATCH('SPACELOG 12 BP'!BX$2,'SPACELOG 12 EMPRUNT 1'!$Z$14:$Z$2000,0)),0)</f>
        <v>0</v>
      </c>
      <c r="BY88" s="66">
        <f>IFERROR(INDEX('SPACELOG 12 EMPRUNT 1'!$G$14:$G$2000,MATCH('SPACELOG 12 BP'!BY$2,'SPACELOG 12 EMPRUNT 1'!$Z$14:$Z$2000,0)),0)</f>
        <v>0</v>
      </c>
      <c r="BZ88" s="66">
        <f>IFERROR(INDEX('SPACELOG 12 EMPRUNT 1'!$G$14:$G$2000,MATCH('SPACELOG 12 BP'!BZ$2,'SPACELOG 12 EMPRUNT 1'!$Z$14:$Z$2000,0)),0)</f>
        <v>0</v>
      </c>
      <c r="CA88" s="66">
        <f>IFERROR(INDEX('SPACELOG 12 EMPRUNT 1'!$G$14:$G$2000,MATCH('SPACELOG 12 BP'!CA$2,'SPACELOG 12 EMPRUNT 1'!$Z$14:$Z$2000,0)),0)</f>
        <v>0</v>
      </c>
      <c r="CB88" s="66">
        <f>IFERROR(INDEX('SPACELOG 12 EMPRUNT 1'!$G$14:$G$2000,MATCH('SPACELOG 12 BP'!CB$2,'SPACELOG 12 EMPRUNT 1'!$Z$14:$Z$2000,0)),0)</f>
        <v>0</v>
      </c>
      <c r="CC88" s="66">
        <f>IFERROR(INDEX('SPACELOG 12 EMPRUNT 1'!$G$14:$G$2000,MATCH('SPACELOG 12 BP'!CC$2,'SPACELOG 12 EMPRUNT 1'!$Z$14:$Z$2000,0)),0)</f>
        <v>0</v>
      </c>
      <c r="CD88" s="66">
        <f>IFERROR(INDEX('SPACELOG 12 EMPRUNT 1'!$G$14:$G$2000,MATCH('SPACELOG 12 BP'!CD$2,'SPACELOG 12 EMPRUNT 1'!$Z$14:$Z$2000,0)),0)</f>
        <v>0</v>
      </c>
      <c r="CE88" s="75">
        <f>SUM(BS88:CD88)</f>
        <v>0</v>
      </c>
      <c r="CF88" s="66">
        <f>IFERROR(INDEX('SPACELOG 12 EMPRUNT 1'!$G$14:$G$2000,MATCH('SPACELOG 12 BP'!CF$2,'SPACELOG 12 EMPRUNT 1'!$Z$14:$Z$2000,0)),0)</f>
        <v>0</v>
      </c>
      <c r="CG88" s="66">
        <f>IFERROR(INDEX('SPACELOG 12 EMPRUNT 1'!$G$14:$G$2000,MATCH('SPACELOG 12 BP'!CG$2,'SPACELOG 12 EMPRUNT 1'!$Z$14:$Z$2000,0)),0)</f>
        <v>0</v>
      </c>
      <c r="CH88" s="66">
        <f>IFERROR(INDEX('SPACELOG 12 EMPRUNT 1'!$G$14:$G$2000,MATCH('SPACELOG 12 BP'!CH$2,'SPACELOG 12 EMPRUNT 1'!$Z$14:$Z$2000,0)),0)</f>
        <v>0</v>
      </c>
      <c r="CI88" s="66">
        <f>IFERROR(INDEX('SPACELOG 12 EMPRUNT 1'!$G$14:$G$2000,MATCH('SPACELOG 12 BP'!CI$2,'SPACELOG 12 EMPRUNT 1'!$Z$14:$Z$2000,0)),0)</f>
        <v>0</v>
      </c>
      <c r="CJ88" s="66">
        <f>IFERROR(INDEX('SPACELOG 12 EMPRUNT 1'!$G$14:$G$2000,MATCH('SPACELOG 12 BP'!CJ$2,'SPACELOG 12 EMPRUNT 1'!$Z$14:$Z$2000,0)),0)</f>
        <v>0</v>
      </c>
      <c r="CK88" s="66">
        <f>IFERROR(INDEX('SPACELOG 12 EMPRUNT 1'!$G$14:$G$2000,MATCH('SPACELOG 12 BP'!CK$2,'SPACELOG 12 EMPRUNT 1'!$Z$14:$Z$2000,0)),0)</f>
        <v>0</v>
      </c>
      <c r="CL88" s="66">
        <f>IFERROR(INDEX('SPACELOG 12 EMPRUNT 1'!$G$14:$G$2000,MATCH('SPACELOG 12 BP'!CL$2,'SPACELOG 12 EMPRUNT 1'!$Z$14:$Z$2000,0)),0)</f>
        <v>0</v>
      </c>
      <c r="CM88" s="66">
        <f>IFERROR(INDEX('SPACELOG 12 EMPRUNT 1'!$G$14:$G$2000,MATCH('SPACELOG 12 BP'!CM$2,'SPACELOG 12 EMPRUNT 1'!$Z$14:$Z$2000,0)),0)</f>
        <v>0</v>
      </c>
      <c r="CN88" s="66">
        <f>IFERROR(INDEX('SPACELOG 12 EMPRUNT 1'!$G$14:$G$2000,MATCH('SPACELOG 12 BP'!CN$2,'SPACELOG 12 EMPRUNT 1'!$Z$14:$Z$2000,0)),0)</f>
        <v>0</v>
      </c>
      <c r="CO88" s="66">
        <f>IFERROR(INDEX('SPACELOG 12 EMPRUNT 1'!$G$14:$G$2000,MATCH('SPACELOG 12 BP'!CO$2,'SPACELOG 12 EMPRUNT 1'!$Z$14:$Z$2000,0)),0)</f>
        <v>0</v>
      </c>
      <c r="CP88" s="66">
        <f>IFERROR(INDEX('SPACELOG 12 EMPRUNT 1'!$G$14:$G$2000,MATCH('SPACELOG 12 BP'!CP$2,'SPACELOG 12 EMPRUNT 1'!$Z$14:$Z$2000,0)),0)</f>
        <v>0</v>
      </c>
      <c r="CQ88" s="66">
        <f>IFERROR(INDEX('SPACELOG 12 EMPRUNT 1'!$G$14:$G$2000,MATCH('SPACELOG 12 BP'!CQ$2,'SPACELOG 12 EMPRUNT 1'!$Z$14:$Z$2000,0)),0)</f>
        <v>0</v>
      </c>
      <c r="CR88" s="75">
        <f>SUM(CF88:CQ88)</f>
        <v>0</v>
      </c>
      <c r="CS88" s="66">
        <f>IFERROR(INDEX('SPACELOG 12 EMPRUNT 1'!$G$14:$G$2000,MATCH('SPACELOG 12 BP'!CS$2,'SPACELOG 12 EMPRUNT 1'!$Z$14:$Z$2000,0)),0)</f>
        <v>0</v>
      </c>
      <c r="CT88" s="66">
        <f>IFERROR(INDEX('SPACELOG 12 EMPRUNT 1'!$G$14:$G$2000,MATCH('SPACELOG 12 BP'!CT$2,'SPACELOG 12 EMPRUNT 1'!$Z$14:$Z$2000,0)),0)</f>
        <v>0</v>
      </c>
      <c r="CU88" s="66">
        <f>IFERROR(INDEX('SPACELOG 12 EMPRUNT 1'!$G$14:$G$2000,MATCH('SPACELOG 12 BP'!CU$2,'SPACELOG 12 EMPRUNT 1'!$Z$14:$Z$2000,0)),0)</f>
        <v>0</v>
      </c>
      <c r="CV88" s="66">
        <f>IFERROR(INDEX('SPACELOG 12 EMPRUNT 1'!$G$14:$G$2000,MATCH('SPACELOG 12 BP'!CV$2,'SPACELOG 12 EMPRUNT 1'!$Z$14:$Z$2000,0)),0)</f>
        <v>0</v>
      </c>
      <c r="CW88" s="66">
        <f>IFERROR(INDEX('SPACELOG 12 EMPRUNT 1'!$G$14:$G$2000,MATCH('SPACELOG 12 BP'!CW$2,'SPACELOG 12 EMPRUNT 1'!$Z$14:$Z$2000,0)),0)</f>
        <v>0</v>
      </c>
      <c r="CX88" s="66">
        <f>IFERROR(INDEX('SPACELOG 12 EMPRUNT 1'!$G$14:$G$2000,MATCH('SPACELOG 12 BP'!CX$2,'SPACELOG 12 EMPRUNT 1'!$Z$14:$Z$2000,0)),0)</f>
        <v>0</v>
      </c>
      <c r="CY88" s="66">
        <f>IFERROR(INDEX('SPACELOG 12 EMPRUNT 1'!$G$14:$G$2000,MATCH('SPACELOG 12 BP'!CY$2,'SPACELOG 12 EMPRUNT 1'!$Z$14:$Z$2000,0)),0)</f>
        <v>0</v>
      </c>
      <c r="CZ88" s="66">
        <f>IFERROR(INDEX('SPACELOG 12 EMPRUNT 1'!$G$14:$G$2000,MATCH('SPACELOG 12 BP'!CZ$2,'SPACELOG 12 EMPRUNT 1'!$Z$14:$Z$2000,0)),0)</f>
        <v>0</v>
      </c>
      <c r="DA88" s="66">
        <f>IFERROR(INDEX('SPACELOG 12 EMPRUNT 1'!$G$14:$G$2000,MATCH('SPACELOG 12 BP'!DA$2,'SPACELOG 12 EMPRUNT 1'!$Z$14:$Z$2000,0)),0)</f>
        <v>0</v>
      </c>
      <c r="DB88" s="66">
        <f>IFERROR(INDEX('SPACELOG 12 EMPRUNT 1'!$G$14:$G$2000,MATCH('SPACELOG 12 BP'!DB$2,'SPACELOG 12 EMPRUNT 1'!$Z$14:$Z$2000,0)),0)</f>
        <v>0</v>
      </c>
      <c r="DC88" s="66">
        <f>IFERROR(INDEX('SPACELOG 12 EMPRUNT 1'!$G$14:$G$2000,MATCH('SPACELOG 12 BP'!DC$2,'SPACELOG 12 EMPRUNT 1'!$Z$14:$Z$2000,0)),0)</f>
        <v>0</v>
      </c>
      <c r="DD88" s="66">
        <f>IFERROR(INDEX('SPACELOG 12 EMPRUNT 1'!$G$14:$G$2000,MATCH('SPACELOG 12 BP'!DD$2,'SPACELOG 12 EMPRUNT 1'!$Z$14:$Z$2000,0)),0)</f>
        <v>0</v>
      </c>
      <c r="DE88" s="75">
        <f>SUM(CS88:DD88)</f>
        <v>0</v>
      </c>
      <c r="DF88" s="66">
        <f>IFERROR(INDEX('SPACELOG 12 EMPRUNT 1'!$G$14:$G$2000,MATCH('SPACELOG 12 BP'!DF$2,'SPACELOG 12 EMPRUNT 1'!$Z$14:$Z$2000,0)),0)</f>
        <v>0</v>
      </c>
      <c r="DG88" s="66">
        <f>IFERROR(INDEX('SPACELOG 12 EMPRUNT 1'!$G$14:$G$2000,MATCH('SPACELOG 12 BP'!DG$2,'SPACELOG 12 EMPRUNT 1'!$Z$14:$Z$2000,0)),0)</f>
        <v>0</v>
      </c>
      <c r="DH88" s="66">
        <f>IFERROR(INDEX('SPACELOG 12 EMPRUNT 1'!$G$14:$G$2000,MATCH('SPACELOG 12 BP'!DH$2,'SPACELOG 12 EMPRUNT 1'!$Z$14:$Z$2000,0)),0)</f>
        <v>0</v>
      </c>
      <c r="DI88" s="66">
        <f>IFERROR(INDEX('SPACELOG 12 EMPRUNT 1'!$G$14:$G$2000,MATCH('SPACELOG 12 BP'!DI$2,'SPACELOG 12 EMPRUNT 1'!$Z$14:$Z$2000,0)),0)</f>
        <v>0</v>
      </c>
      <c r="DJ88" s="66">
        <f>IFERROR(INDEX('SPACELOG 12 EMPRUNT 1'!$G$14:$G$2000,MATCH('SPACELOG 12 BP'!DJ$2,'SPACELOG 12 EMPRUNT 1'!$Z$14:$Z$2000,0)),0)</f>
        <v>0</v>
      </c>
      <c r="DK88" s="66">
        <f>IFERROR(INDEX('SPACELOG 12 EMPRUNT 1'!$G$14:$G$2000,MATCH('SPACELOG 12 BP'!DK$2,'SPACELOG 12 EMPRUNT 1'!$Z$14:$Z$2000,0)),0)</f>
        <v>0</v>
      </c>
      <c r="DL88" s="66">
        <f>IFERROR(INDEX('SPACELOG 12 EMPRUNT 1'!$G$14:$G$2000,MATCH('SPACELOG 12 BP'!DL$2,'SPACELOG 12 EMPRUNT 1'!$Z$14:$Z$2000,0)),0)</f>
        <v>0</v>
      </c>
      <c r="DM88" s="66">
        <f>IFERROR(INDEX('SPACELOG 12 EMPRUNT 1'!$G$14:$G$2000,MATCH('SPACELOG 12 BP'!DM$2,'SPACELOG 12 EMPRUNT 1'!$Z$14:$Z$2000,0)),0)</f>
        <v>0</v>
      </c>
      <c r="DN88" s="66">
        <f>IFERROR(INDEX('SPACELOG 12 EMPRUNT 1'!$G$14:$G$2000,MATCH('SPACELOG 12 BP'!DN$2,'SPACELOG 12 EMPRUNT 1'!$Z$14:$Z$2000,0)),0)</f>
        <v>0</v>
      </c>
      <c r="DO88" s="66">
        <f>IFERROR(INDEX('SPACELOG 12 EMPRUNT 1'!$G$14:$G$2000,MATCH('SPACELOG 12 BP'!DO$2,'SPACELOG 12 EMPRUNT 1'!$Z$14:$Z$2000,0)),0)</f>
        <v>0</v>
      </c>
      <c r="DP88" s="66">
        <f>IFERROR(INDEX('SPACELOG 12 EMPRUNT 1'!$G$14:$G$2000,MATCH('SPACELOG 12 BP'!DP$2,'SPACELOG 12 EMPRUNT 1'!$Z$14:$Z$2000,0)),0)</f>
        <v>0</v>
      </c>
      <c r="DQ88" s="66">
        <f>IFERROR(INDEX('SPACELOG 12 EMPRUNT 1'!$G$14:$G$2000,MATCH('SPACELOG 12 BP'!DQ$2,'SPACELOG 12 EMPRUNT 1'!$Z$14:$Z$2000,0)),0)</f>
        <v>0</v>
      </c>
      <c r="DR88" s="75">
        <f>SUM(DF88:DQ88)</f>
        <v>0</v>
      </c>
      <c r="DS88" s="66">
        <f>IFERROR(INDEX('SPACELOG 12 EMPRUNT 1'!$G$14:$G$2000,MATCH('SPACELOG 12 BP'!DS$2,'SPACELOG 12 EMPRUNT 1'!$Z$14:$Z$2000,0)),0)</f>
        <v>0</v>
      </c>
      <c r="DT88" s="66">
        <f>IFERROR(INDEX('SPACELOG 12 EMPRUNT 1'!$G$14:$G$2000,MATCH('SPACELOG 12 BP'!DT$2,'SPACELOG 12 EMPRUNT 1'!$Z$14:$Z$2000,0)),0)</f>
        <v>0</v>
      </c>
      <c r="DU88" s="66">
        <f>IFERROR(INDEX('SPACELOG 12 EMPRUNT 1'!$G$14:$G$2000,MATCH('SPACELOG 12 BP'!DU$2,'SPACELOG 12 EMPRUNT 1'!$Z$14:$Z$2000,0)),0)</f>
        <v>0</v>
      </c>
      <c r="DV88" s="66">
        <f>IFERROR(INDEX('SPACELOG 12 EMPRUNT 1'!$G$14:$G$2000,MATCH('SPACELOG 12 BP'!DV$2,'SPACELOG 12 EMPRUNT 1'!$Z$14:$Z$2000,0)),0)</f>
        <v>0</v>
      </c>
      <c r="DW88" s="66">
        <f>IFERROR(INDEX('SPACELOG 12 EMPRUNT 1'!$G$14:$G$2000,MATCH('SPACELOG 12 BP'!DW$2,'SPACELOG 12 EMPRUNT 1'!$Z$14:$Z$2000,0)),0)</f>
        <v>0</v>
      </c>
      <c r="DX88" s="66">
        <f>IFERROR(INDEX('SPACELOG 12 EMPRUNT 1'!$G$14:$G$2000,MATCH('SPACELOG 12 BP'!DX$2,'SPACELOG 12 EMPRUNT 1'!$Z$14:$Z$2000,0)),0)</f>
        <v>0</v>
      </c>
      <c r="DY88" s="66">
        <f>IFERROR(INDEX('SPACELOG 12 EMPRUNT 1'!$G$14:$G$2000,MATCH('SPACELOG 12 BP'!DY$2,'SPACELOG 12 EMPRUNT 1'!$Z$14:$Z$2000,0)),0)</f>
        <v>0</v>
      </c>
      <c r="DZ88" s="66">
        <f>IFERROR(INDEX('SPACELOG 12 EMPRUNT 1'!$G$14:$G$2000,MATCH('SPACELOG 12 BP'!DZ$2,'SPACELOG 12 EMPRUNT 1'!$Z$14:$Z$2000,0)),0)</f>
        <v>0</v>
      </c>
      <c r="EA88" s="66">
        <f>IFERROR(INDEX('SPACELOG 12 EMPRUNT 1'!$G$14:$G$2000,MATCH('SPACELOG 12 BP'!EA$2,'SPACELOG 12 EMPRUNT 1'!$Z$14:$Z$2000,0)),0)</f>
        <v>0</v>
      </c>
      <c r="EB88" s="66">
        <f>IFERROR(INDEX('SPACELOG 12 EMPRUNT 1'!$G$14:$G$2000,MATCH('SPACELOG 12 BP'!EB$2,'SPACELOG 12 EMPRUNT 1'!$Z$14:$Z$2000,0)),0)</f>
        <v>0</v>
      </c>
      <c r="EC88" s="66">
        <f>IFERROR(INDEX('SPACELOG 12 EMPRUNT 1'!$G$14:$G$2000,MATCH('SPACELOG 12 BP'!EC$2,'SPACELOG 12 EMPRUNT 1'!$Z$14:$Z$2000,0)),0)</f>
        <v>0</v>
      </c>
      <c r="ED88" s="66">
        <f>IFERROR(INDEX('SPACELOG 12 EMPRUNT 1'!$G$14:$G$2000,MATCH('SPACELOG 12 BP'!ED$2,'SPACELOG 12 EMPRUNT 1'!$Z$14:$Z$2000,0)),0)</f>
        <v>0</v>
      </c>
      <c r="EE88" s="75">
        <f>SUM(DS88:ED88)</f>
        <v>0</v>
      </c>
    </row>
    <row r="89" spans="3:147" x14ac:dyDescent="0.2">
      <c r="D89" s="2" t="s">
        <v>118</v>
      </c>
      <c r="F89" s="66">
        <f>IFERROR(INDEX('SPACELOG 12 EMPRUNT 2'!$G$14:$G$2000,MATCH('SPACELOG 12 BP'!F$2,'SPACELOG 12 EMPRUNT 2'!$Z$14:$Z$2000,0)),0)</f>
        <v>0</v>
      </c>
      <c r="G89" s="66">
        <f>IFERROR(INDEX('SPACELOG 12 EMPRUNT 2'!$G$14:$G$2000,MATCH('SPACELOG 12 BP'!G$2,'SPACELOG 12 EMPRUNT 2'!$Z$14:$Z$2000,0)),0)</f>
        <v>0</v>
      </c>
      <c r="H89" s="66">
        <f>IFERROR(INDEX('SPACELOG 12 EMPRUNT 2'!$G$14:$G$2000,MATCH('SPACELOG 12 BP'!H$2,'SPACELOG 12 EMPRUNT 2'!$Z$14:$Z$2000,0)),0)</f>
        <v>0</v>
      </c>
      <c r="I89" s="66">
        <f>IFERROR(INDEX('SPACELOG 12 EMPRUNT 2'!$G$14:$G$2000,MATCH('SPACELOG 12 BP'!I$2,'SPACELOG 12 EMPRUNT 2'!$Z$14:$Z$2000,0)),0)</f>
        <v>0</v>
      </c>
      <c r="J89" s="66">
        <f>IFERROR(INDEX('SPACELOG 12 EMPRUNT 2'!$G$14:$G$2000,MATCH('SPACELOG 12 BP'!J$2,'SPACELOG 12 EMPRUNT 2'!$Z$14:$Z$2000,0)),0)</f>
        <v>0</v>
      </c>
      <c r="K89" s="66">
        <f>IFERROR(INDEX('SPACELOG 12 EMPRUNT 2'!$G$14:$G$2000,MATCH('SPACELOG 12 BP'!K$2,'SPACELOG 12 EMPRUNT 2'!$Z$14:$Z$2000,0)),0)</f>
        <v>0</v>
      </c>
      <c r="L89" s="66">
        <f>IFERROR(INDEX('SPACELOG 12 EMPRUNT 2'!$G$14:$G$2000,MATCH('SPACELOG 12 BP'!L$2,'SPACELOG 12 EMPRUNT 2'!$Z$14:$Z$2000,0)),0)</f>
        <v>0</v>
      </c>
      <c r="M89" s="66">
        <f>IFERROR(INDEX('SPACELOG 12 EMPRUNT 2'!$G$14:$G$2000,MATCH('SPACELOG 12 BP'!M$2,'SPACELOG 12 EMPRUNT 2'!$Z$14:$Z$2000,0)),0)</f>
        <v>0</v>
      </c>
      <c r="N89" s="66">
        <f>IFERROR(INDEX('SPACELOG 12 EMPRUNT 2'!$G$14:$G$2000,MATCH('SPACELOG 12 BP'!N$2,'SPACELOG 12 EMPRUNT 2'!$Z$14:$Z$2000,0)),0)</f>
        <v>0</v>
      </c>
      <c r="O89" s="66">
        <f>IFERROR(INDEX('SPACELOG 12 EMPRUNT 2'!$G$14:$G$2000,MATCH('SPACELOG 12 BP'!O$2,'SPACELOG 12 EMPRUNT 2'!$Z$14:$Z$2000,0)),0)</f>
        <v>0</v>
      </c>
      <c r="P89" s="66">
        <f>IFERROR(INDEX('SPACELOG 12 EMPRUNT 2'!$G$14:$G$2000,MATCH('SPACELOG 12 BP'!P$2,'SPACELOG 12 EMPRUNT 2'!$Z$14:$Z$2000,0)),0)</f>
        <v>0</v>
      </c>
      <c r="Q89" s="66">
        <f>IFERROR(INDEX('SPACELOG 12 EMPRUNT 2'!$G$14:$G$2000,MATCH('SPACELOG 12 BP'!Q$2,'SPACELOG 12 EMPRUNT 2'!$Z$14:$Z$2000,0)),0)</f>
        <v>0</v>
      </c>
      <c r="R89" s="75">
        <f>SUM(F89:Q89)</f>
        <v>0</v>
      </c>
      <c r="S89" s="66">
        <f>IFERROR(INDEX('SPACELOG 12 EMPRUNT 2'!$G$14:$G$2000,MATCH('SPACELOG 12 BP'!S$2,'SPACELOG 12 EMPRUNT 2'!$Z$14:$Z$2000,0)),0)</f>
        <v>0</v>
      </c>
      <c r="T89" s="66">
        <f>IFERROR(INDEX('SPACELOG 12 EMPRUNT 2'!$G$14:$G$2000,MATCH('SPACELOG 12 BP'!T$2,'SPACELOG 12 EMPRUNT 2'!$Z$14:$Z$2000,0)),0)</f>
        <v>0</v>
      </c>
      <c r="U89" s="66">
        <f>IFERROR(INDEX('SPACELOG 12 EMPRUNT 2'!$G$14:$G$2000,MATCH('SPACELOG 12 BP'!U$2,'SPACELOG 12 EMPRUNT 2'!$Z$14:$Z$2000,0)),0)</f>
        <v>0</v>
      </c>
      <c r="V89" s="66">
        <f>IFERROR(INDEX('SPACELOG 12 EMPRUNT 2'!$G$14:$G$2000,MATCH('SPACELOG 12 BP'!V$2,'SPACELOG 12 EMPRUNT 2'!$Z$14:$Z$2000,0)),0)</f>
        <v>0</v>
      </c>
      <c r="W89" s="66">
        <f>IFERROR(INDEX('SPACELOG 12 EMPRUNT 2'!$G$14:$G$2000,MATCH('SPACELOG 12 BP'!W$2,'SPACELOG 12 EMPRUNT 2'!$Z$14:$Z$2000,0)),0)</f>
        <v>0</v>
      </c>
      <c r="X89" s="66">
        <f>IFERROR(INDEX('SPACELOG 12 EMPRUNT 2'!$G$14:$G$2000,MATCH('SPACELOG 12 BP'!X$2,'SPACELOG 12 EMPRUNT 2'!$Z$14:$Z$2000,0)),0)</f>
        <v>0</v>
      </c>
      <c r="Y89" s="66">
        <f>IFERROR(INDEX('SPACELOG 12 EMPRUNT 2'!$G$14:$G$2000,MATCH('SPACELOG 12 BP'!Y$2,'SPACELOG 12 EMPRUNT 2'!$Z$14:$Z$2000,0)),0)</f>
        <v>0</v>
      </c>
      <c r="Z89" s="66">
        <f>IFERROR(INDEX('SPACELOG 12 EMPRUNT 2'!$G$14:$G$2000,MATCH('SPACELOG 12 BP'!Z$2,'SPACELOG 12 EMPRUNT 2'!$Z$14:$Z$2000,0)),0)</f>
        <v>0</v>
      </c>
      <c r="AA89" s="66">
        <f>IFERROR(INDEX('SPACELOG 12 EMPRUNT 2'!$G$14:$G$2000,MATCH('SPACELOG 12 BP'!AA$2,'SPACELOG 12 EMPRUNT 2'!$Z$14:$Z$2000,0)),0)</f>
        <v>0</v>
      </c>
      <c r="AB89" s="66">
        <f>IFERROR(INDEX('SPACELOG 12 EMPRUNT 2'!$G$14:$G$2000,MATCH('SPACELOG 12 BP'!AB$2,'SPACELOG 12 EMPRUNT 2'!$Z$14:$Z$2000,0)),0)</f>
        <v>0</v>
      </c>
      <c r="AC89" s="66">
        <f>IFERROR(INDEX('SPACELOG 12 EMPRUNT 2'!$G$14:$G$2000,MATCH('SPACELOG 12 BP'!AC$2,'SPACELOG 12 EMPRUNT 2'!$Z$14:$Z$2000,0)),0)</f>
        <v>0</v>
      </c>
      <c r="AD89" s="66">
        <f>IFERROR(INDEX('SPACELOG 12 EMPRUNT 2'!$G$14:$G$2000,MATCH('SPACELOG 12 BP'!AD$2,'SPACELOG 12 EMPRUNT 2'!$Z$14:$Z$2000,0)),0)</f>
        <v>0</v>
      </c>
      <c r="AE89" s="75">
        <f>SUM(S89:AD89)</f>
        <v>0</v>
      </c>
      <c r="AF89" s="66">
        <f>IFERROR(INDEX('SPACELOG 12 EMPRUNT 2'!$G$14:$G$2000,MATCH('SPACELOG 12 BP'!AF$2,'SPACELOG 12 EMPRUNT 2'!$Z$14:$Z$2000,0)),0)</f>
        <v>0</v>
      </c>
      <c r="AG89" s="66">
        <f>IFERROR(INDEX('SPACELOG 12 EMPRUNT 2'!$G$14:$G$2000,MATCH('SPACELOG 12 BP'!AG$2,'SPACELOG 12 EMPRUNT 2'!$Z$14:$Z$2000,0)),0)</f>
        <v>0</v>
      </c>
      <c r="AH89" s="66">
        <f>IFERROR(INDEX('SPACELOG 12 EMPRUNT 2'!$G$14:$G$2000,MATCH('SPACELOG 12 BP'!AH$2,'SPACELOG 12 EMPRUNT 2'!$Z$14:$Z$2000,0)),0)</f>
        <v>0</v>
      </c>
      <c r="AI89" s="66">
        <f>IFERROR(INDEX('SPACELOG 12 EMPRUNT 2'!$G$14:$G$2000,MATCH('SPACELOG 12 BP'!AI$2,'SPACELOG 12 EMPRUNT 2'!$Z$14:$Z$2000,0)),0)</f>
        <v>0</v>
      </c>
      <c r="AJ89" s="66">
        <f>IFERROR(INDEX('SPACELOG 12 EMPRUNT 2'!$G$14:$G$2000,MATCH('SPACELOG 12 BP'!AJ$2,'SPACELOG 12 EMPRUNT 2'!$Z$14:$Z$2000,0)),0)</f>
        <v>0</v>
      </c>
      <c r="AK89" s="66">
        <f>IFERROR(INDEX('SPACELOG 12 EMPRUNT 2'!$G$14:$G$2000,MATCH('SPACELOG 12 BP'!AK$2,'SPACELOG 12 EMPRUNT 2'!$Z$14:$Z$2000,0)),0)</f>
        <v>0</v>
      </c>
      <c r="AL89" s="66">
        <f>IFERROR(INDEX('SPACELOG 12 EMPRUNT 2'!$G$14:$G$2000,MATCH('SPACELOG 12 BP'!AL$2,'SPACELOG 12 EMPRUNT 2'!$Z$14:$Z$2000,0)),0)</f>
        <v>0</v>
      </c>
      <c r="AM89" s="66">
        <f>IFERROR(INDEX('SPACELOG 12 EMPRUNT 2'!$G$14:$G$2000,MATCH('SPACELOG 12 BP'!AM$2,'SPACELOG 12 EMPRUNT 2'!$Z$14:$Z$2000,0)),0)</f>
        <v>0</v>
      </c>
      <c r="AN89" s="66">
        <f>IFERROR(INDEX('SPACELOG 12 EMPRUNT 2'!$G$14:$G$2000,MATCH('SPACELOG 12 BP'!AN$2,'SPACELOG 12 EMPRUNT 2'!$Z$14:$Z$2000,0)),0)</f>
        <v>0</v>
      </c>
      <c r="AO89" s="66">
        <f>IFERROR(INDEX('SPACELOG 12 EMPRUNT 2'!$G$14:$G$2000,MATCH('SPACELOG 12 BP'!AO$2,'SPACELOG 12 EMPRUNT 2'!$Z$14:$Z$2000,0)),0)</f>
        <v>0</v>
      </c>
      <c r="AP89" s="66">
        <f>IFERROR(INDEX('SPACELOG 12 EMPRUNT 2'!$G$14:$G$2000,MATCH('SPACELOG 12 BP'!AP$2,'SPACELOG 12 EMPRUNT 2'!$Z$14:$Z$2000,0)),0)</f>
        <v>0</v>
      </c>
      <c r="AQ89" s="66">
        <f>IFERROR(INDEX('SPACELOG 12 EMPRUNT 2'!$G$14:$G$2000,MATCH('SPACELOG 12 BP'!AQ$2,'SPACELOG 12 EMPRUNT 2'!$Z$14:$Z$2000,0)),0)</f>
        <v>0</v>
      </c>
      <c r="AR89" s="75">
        <f>SUM(AF89:AQ89)</f>
        <v>0</v>
      </c>
      <c r="AS89" s="66">
        <f>IFERROR(INDEX('SPACELOG 12 EMPRUNT 2'!$G$14:$G$2000,MATCH('SPACELOG 12 BP'!AS$2,'SPACELOG 12 EMPRUNT 2'!$Z$14:$Z$2000,0)),0)</f>
        <v>0</v>
      </c>
      <c r="AT89" s="66">
        <f>IFERROR(INDEX('SPACELOG 12 EMPRUNT 2'!$G$14:$G$2000,MATCH('SPACELOG 12 BP'!AT$2,'SPACELOG 12 EMPRUNT 2'!$Z$14:$Z$2000,0)),0)</f>
        <v>0</v>
      </c>
      <c r="AU89" s="66">
        <f>IFERROR(INDEX('SPACELOG 12 EMPRUNT 2'!$G$14:$G$2000,MATCH('SPACELOG 12 BP'!AU$2,'SPACELOG 12 EMPRUNT 2'!$Z$14:$Z$2000,0)),0)</f>
        <v>0</v>
      </c>
      <c r="AV89" s="66">
        <f>IFERROR(INDEX('SPACELOG 12 EMPRUNT 2'!$G$14:$G$2000,MATCH('SPACELOG 12 BP'!AV$2,'SPACELOG 12 EMPRUNT 2'!$Z$14:$Z$2000,0)),0)</f>
        <v>0</v>
      </c>
      <c r="AW89" s="66">
        <f>IFERROR(INDEX('SPACELOG 12 EMPRUNT 2'!$G$14:$G$2000,MATCH('SPACELOG 12 BP'!AW$2,'SPACELOG 12 EMPRUNT 2'!$Z$14:$Z$2000,0)),0)</f>
        <v>0</v>
      </c>
      <c r="AX89" s="66">
        <f>IFERROR(INDEX('SPACELOG 12 EMPRUNT 2'!$G$14:$G$2000,MATCH('SPACELOG 12 BP'!AX$2,'SPACELOG 12 EMPRUNT 2'!$Z$14:$Z$2000,0)),0)</f>
        <v>0</v>
      </c>
      <c r="AY89" s="66">
        <f>IFERROR(INDEX('SPACELOG 12 EMPRUNT 2'!$G$14:$G$2000,MATCH('SPACELOG 12 BP'!AY$2,'SPACELOG 12 EMPRUNT 2'!$Z$14:$Z$2000,0)),0)</f>
        <v>0</v>
      </c>
      <c r="AZ89" s="66">
        <f>IFERROR(INDEX('SPACELOG 12 EMPRUNT 2'!$G$14:$G$2000,MATCH('SPACELOG 12 BP'!AZ$2,'SPACELOG 12 EMPRUNT 2'!$Z$14:$Z$2000,0)),0)</f>
        <v>0</v>
      </c>
      <c r="BA89" s="66">
        <f>IFERROR(INDEX('SPACELOG 12 EMPRUNT 2'!$G$14:$G$2000,MATCH('SPACELOG 12 BP'!BA$2,'SPACELOG 12 EMPRUNT 2'!$Z$14:$Z$2000,0)),0)</f>
        <v>0</v>
      </c>
      <c r="BB89" s="66">
        <f>IFERROR(INDEX('SPACELOG 12 EMPRUNT 2'!$G$14:$G$2000,MATCH('SPACELOG 12 BP'!BB$2,'SPACELOG 12 EMPRUNT 2'!$Z$14:$Z$2000,0)),0)</f>
        <v>0</v>
      </c>
      <c r="BC89" s="66">
        <f>IFERROR(INDEX('SPACELOG 12 EMPRUNT 2'!$G$14:$G$2000,MATCH('SPACELOG 12 BP'!BC$2,'SPACELOG 12 EMPRUNT 2'!$Z$14:$Z$2000,0)),0)</f>
        <v>0</v>
      </c>
      <c r="BD89" s="66">
        <f>IFERROR(INDEX('SPACELOG 12 EMPRUNT 2'!$G$14:$G$2000,MATCH('SPACELOG 12 BP'!BD$2,'SPACELOG 12 EMPRUNT 2'!$Z$14:$Z$2000,0)),0)</f>
        <v>0</v>
      </c>
      <c r="BE89" s="75">
        <f>SUM(AS89:BD89)</f>
        <v>0</v>
      </c>
      <c r="BF89" s="66">
        <f>IFERROR(INDEX('SPACELOG 12 EMPRUNT 2'!$G$14:$G$2000,MATCH('SPACELOG 12 BP'!BF$2,'SPACELOG 12 EMPRUNT 2'!$Z$14:$Z$2000,0)),0)</f>
        <v>0</v>
      </c>
      <c r="BG89" s="66">
        <f>IFERROR(INDEX('SPACELOG 12 EMPRUNT 2'!$G$14:$G$2000,MATCH('SPACELOG 12 BP'!BG$2,'SPACELOG 12 EMPRUNT 2'!$Z$14:$Z$2000,0)),0)</f>
        <v>0</v>
      </c>
      <c r="BH89" s="66">
        <f>IFERROR(INDEX('SPACELOG 12 EMPRUNT 2'!$G$14:$G$2000,MATCH('SPACELOG 12 BP'!BH$2,'SPACELOG 12 EMPRUNT 2'!$Z$14:$Z$2000,0)),0)</f>
        <v>0</v>
      </c>
      <c r="BI89" s="66">
        <f>IFERROR(INDEX('SPACELOG 12 EMPRUNT 2'!$G$14:$G$2000,MATCH('SPACELOG 12 BP'!BI$2,'SPACELOG 12 EMPRUNT 2'!$Z$14:$Z$2000,0)),0)</f>
        <v>0</v>
      </c>
      <c r="BJ89" s="66">
        <f>IFERROR(INDEX('SPACELOG 12 EMPRUNT 2'!$G$14:$G$2000,MATCH('SPACELOG 12 BP'!BJ$2,'SPACELOG 12 EMPRUNT 2'!$Z$14:$Z$2000,0)),0)</f>
        <v>0</v>
      </c>
      <c r="BK89" s="66">
        <f>IFERROR(INDEX('SPACELOG 12 EMPRUNT 2'!$G$14:$G$2000,MATCH('SPACELOG 12 BP'!BK$2,'SPACELOG 12 EMPRUNT 2'!$Z$14:$Z$2000,0)),0)</f>
        <v>0</v>
      </c>
      <c r="BL89" s="66">
        <f>IFERROR(INDEX('SPACELOG 12 EMPRUNT 2'!$G$14:$G$2000,MATCH('SPACELOG 12 BP'!BL$2,'SPACELOG 12 EMPRUNT 2'!$Z$14:$Z$2000,0)),0)</f>
        <v>0</v>
      </c>
      <c r="BM89" s="66">
        <f>IFERROR(INDEX('SPACELOG 12 EMPRUNT 2'!$G$14:$G$2000,MATCH('SPACELOG 12 BP'!BM$2,'SPACELOG 12 EMPRUNT 2'!$Z$14:$Z$2000,0)),0)</f>
        <v>0</v>
      </c>
      <c r="BN89" s="66">
        <f>IFERROR(INDEX('SPACELOG 12 EMPRUNT 2'!$G$14:$G$2000,MATCH('SPACELOG 12 BP'!BN$2,'SPACELOG 12 EMPRUNT 2'!$Z$14:$Z$2000,0)),0)</f>
        <v>0</v>
      </c>
      <c r="BO89" s="66">
        <f>IFERROR(INDEX('SPACELOG 12 EMPRUNT 2'!$G$14:$G$2000,MATCH('SPACELOG 12 BP'!BO$2,'SPACELOG 12 EMPRUNT 2'!$Z$14:$Z$2000,0)),0)</f>
        <v>0</v>
      </c>
      <c r="BP89" s="66">
        <f>IFERROR(INDEX('SPACELOG 12 EMPRUNT 2'!$G$14:$G$2000,MATCH('SPACELOG 12 BP'!BP$2,'SPACELOG 12 EMPRUNT 2'!$Z$14:$Z$2000,0)),0)</f>
        <v>0</v>
      </c>
      <c r="BQ89" s="66">
        <f>IFERROR(INDEX('SPACELOG 12 EMPRUNT 2'!$G$14:$G$2000,MATCH('SPACELOG 12 BP'!BQ$2,'SPACELOG 12 EMPRUNT 2'!$Z$14:$Z$2000,0)),0)</f>
        <v>0</v>
      </c>
      <c r="BR89" s="75">
        <f>SUM(BF89:BQ89)</f>
        <v>0</v>
      </c>
      <c r="BS89" s="66">
        <f>IFERROR(INDEX('SPACELOG 12 EMPRUNT 2'!$G$14:$G$2000,MATCH('SPACELOG 12 BP'!BS$2,'SPACELOG 12 EMPRUNT 2'!$Z$14:$Z$2000,0)),0)</f>
        <v>0</v>
      </c>
      <c r="BT89" s="66">
        <f>IFERROR(INDEX('SPACELOG 12 EMPRUNT 2'!$G$14:$G$2000,MATCH('SPACELOG 12 BP'!BT$2,'SPACELOG 12 EMPRUNT 2'!$Z$14:$Z$2000,0)),0)</f>
        <v>0</v>
      </c>
      <c r="BU89" s="66">
        <f>IFERROR(INDEX('SPACELOG 12 EMPRUNT 2'!$G$14:$G$2000,MATCH('SPACELOG 12 BP'!BU$2,'SPACELOG 12 EMPRUNT 2'!$Z$14:$Z$2000,0)),0)</f>
        <v>0</v>
      </c>
      <c r="BV89" s="66">
        <f>IFERROR(INDEX('SPACELOG 12 EMPRUNT 2'!$G$14:$G$2000,MATCH('SPACELOG 12 BP'!BV$2,'SPACELOG 12 EMPRUNT 2'!$Z$14:$Z$2000,0)),0)</f>
        <v>0</v>
      </c>
      <c r="BW89" s="66">
        <f>IFERROR(INDEX('SPACELOG 12 EMPRUNT 2'!$G$14:$G$2000,MATCH('SPACELOG 12 BP'!BW$2,'SPACELOG 12 EMPRUNT 2'!$Z$14:$Z$2000,0)),0)</f>
        <v>0</v>
      </c>
      <c r="BX89" s="66">
        <f>IFERROR(INDEX('SPACELOG 12 EMPRUNT 2'!$G$14:$G$2000,MATCH('SPACELOG 12 BP'!BX$2,'SPACELOG 12 EMPRUNT 2'!$Z$14:$Z$2000,0)),0)</f>
        <v>0</v>
      </c>
      <c r="BY89" s="66">
        <f>IFERROR(INDEX('SPACELOG 12 EMPRUNT 2'!$G$14:$G$2000,MATCH('SPACELOG 12 BP'!BY$2,'SPACELOG 12 EMPRUNT 2'!$Z$14:$Z$2000,0)),0)</f>
        <v>0</v>
      </c>
      <c r="BZ89" s="66">
        <f>IFERROR(INDEX('SPACELOG 12 EMPRUNT 2'!$G$14:$G$2000,MATCH('SPACELOG 12 BP'!BZ$2,'SPACELOG 12 EMPRUNT 2'!$Z$14:$Z$2000,0)),0)</f>
        <v>0</v>
      </c>
      <c r="CA89" s="66">
        <f>IFERROR(INDEX('SPACELOG 12 EMPRUNT 2'!$G$14:$G$2000,MATCH('SPACELOG 12 BP'!CA$2,'SPACELOG 12 EMPRUNT 2'!$Z$14:$Z$2000,0)),0)</f>
        <v>0</v>
      </c>
      <c r="CB89" s="66">
        <f>IFERROR(INDEX('SPACELOG 12 EMPRUNT 2'!$G$14:$G$2000,MATCH('SPACELOG 12 BP'!CB$2,'SPACELOG 12 EMPRUNT 2'!$Z$14:$Z$2000,0)),0)</f>
        <v>0</v>
      </c>
      <c r="CC89" s="66">
        <f>IFERROR(INDEX('SPACELOG 12 EMPRUNT 2'!$G$14:$G$2000,MATCH('SPACELOG 12 BP'!CC$2,'SPACELOG 12 EMPRUNT 2'!$Z$14:$Z$2000,0)),0)</f>
        <v>0</v>
      </c>
      <c r="CD89" s="66">
        <f>IFERROR(INDEX('SPACELOG 12 EMPRUNT 2'!$G$14:$G$2000,MATCH('SPACELOG 12 BP'!CD$2,'SPACELOG 12 EMPRUNT 2'!$Z$14:$Z$2000,0)),0)</f>
        <v>0</v>
      </c>
      <c r="CE89" s="75">
        <f>SUM(BS89:CD89)</f>
        <v>0</v>
      </c>
      <c r="CF89" s="66">
        <f>IFERROR(INDEX('SPACELOG 12 EMPRUNT 2'!$G$14:$G$2000,MATCH('SPACELOG 12 BP'!CF$2,'SPACELOG 12 EMPRUNT 2'!$Z$14:$Z$2000,0)),0)</f>
        <v>0</v>
      </c>
      <c r="CG89" s="66">
        <f>IFERROR(INDEX('SPACELOG 12 EMPRUNT 2'!$G$14:$G$2000,MATCH('SPACELOG 12 BP'!CG$2,'SPACELOG 12 EMPRUNT 2'!$Z$14:$Z$2000,0)),0)</f>
        <v>0</v>
      </c>
      <c r="CH89" s="66">
        <f>IFERROR(INDEX('SPACELOG 12 EMPRUNT 2'!$G$14:$G$2000,MATCH('SPACELOG 12 BP'!CH$2,'SPACELOG 12 EMPRUNT 2'!$Z$14:$Z$2000,0)),0)</f>
        <v>0</v>
      </c>
      <c r="CI89" s="66">
        <f>IFERROR(INDEX('SPACELOG 12 EMPRUNT 2'!$G$14:$G$2000,MATCH('SPACELOG 12 BP'!CI$2,'SPACELOG 12 EMPRUNT 2'!$Z$14:$Z$2000,0)),0)</f>
        <v>0</v>
      </c>
      <c r="CJ89" s="66">
        <f>IFERROR(INDEX('SPACELOG 12 EMPRUNT 2'!$G$14:$G$2000,MATCH('SPACELOG 12 BP'!CJ$2,'SPACELOG 12 EMPRUNT 2'!$Z$14:$Z$2000,0)),0)</f>
        <v>0</v>
      </c>
      <c r="CK89" s="66">
        <f>IFERROR(INDEX('SPACELOG 12 EMPRUNT 2'!$G$14:$G$2000,MATCH('SPACELOG 12 BP'!CK$2,'SPACELOG 12 EMPRUNT 2'!$Z$14:$Z$2000,0)),0)</f>
        <v>0</v>
      </c>
      <c r="CL89" s="66">
        <f>IFERROR(INDEX('SPACELOG 12 EMPRUNT 2'!$G$14:$G$2000,MATCH('SPACELOG 12 BP'!CL$2,'SPACELOG 12 EMPRUNT 2'!$Z$14:$Z$2000,0)),0)</f>
        <v>0</v>
      </c>
      <c r="CM89" s="66">
        <f>IFERROR(INDEX('SPACELOG 12 EMPRUNT 2'!$G$14:$G$2000,MATCH('SPACELOG 12 BP'!CM$2,'SPACELOG 12 EMPRUNT 2'!$Z$14:$Z$2000,0)),0)</f>
        <v>0</v>
      </c>
      <c r="CN89" s="66">
        <f>IFERROR(INDEX('SPACELOG 12 EMPRUNT 2'!$G$14:$G$2000,MATCH('SPACELOG 12 BP'!CN$2,'SPACELOG 12 EMPRUNT 2'!$Z$14:$Z$2000,0)),0)</f>
        <v>0</v>
      </c>
      <c r="CO89" s="66">
        <f>IFERROR(INDEX('SPACELOG 12 EMPRUNT 2'!$G$14:$G$2000,MATCH('SPACELOG 12 BP'!CO$2,'SPACELOG 12 EMPRUNT 2'!$Z$14:$Z$2000,0)),0)</f>
        <v>0</v>
      </c>
      <c r="CP89" s="66">
        <f>IFERROR(INDEX('SPACELOG 12 EMPRUNT 2'!$G$14:$G$2000,MATCH('SPACELOG 12 BP'!CP$2,'SPACELOG 12 EMPRUNT 2'!$Z$14:$Z$2000,0)),0)</f>
        <v>0</v>
      </c>
      <c r="CQ89" s="66">
        <f>IFERROR(INDEX('SPACELOG 12 EMPRUNT 2'!$G$14:$G$2000,MATCH('SPACELOG 12 BP'!CQ$2,'SPACELOG 12 EMPRUNT 2'!$Z$14:$Z$2000,0)),0)</f>
        <v>0</v>
      </c>
      <c r="CR89" s="75">
        <f>SUM(CF89:CQ89)</f>
        <v>0</v>
      </c>
      <c r="CS89" s="66">
        <f>IFERROR(INDEX('SPACELOG 12 EMPRUNT 2'!$G$14:$G$2000,MATCH('SPACELOG 12 BP'!CS$2,'SPACELOG 12 EMPRUNT 2'!$Z$14:$Z$2000,0)),0)</f>
        <v>0</v>
      </c>
      <c r="CT89" s="66">
        <f>IFERROR(INDEX('SPACELOG 12 EMPRUNT 2'!$G$14:$G$2000,MATCH('SPACELOG 12 BP'!CT$2,'SPACELOG 12 EMPRUNT 2'!$Z$14:$Z$2000,0)),0)</f>
        <v>0</v>
      </c>
      <c r="CU89" s="66">
        <f>IFERROR(INDEX('SPACELOG 12 EMPRUNT 2'!$G$14:$G$2000,MATCH('SPACELOG 12 BP'!CU$2,'SPACELOG 12 EMPRUNT 2'!$Z$14:$Z$2000,0)),0)</f>
        <v>0</v>
      </c>
      <c r="CV89" s="66">
        <f>IFERROR(INDEX('SPACELOG 12 EMPRUNT 2'!$G$14:$G$2000,MATCH('SPACELOG 12 BP'!CV$2,'SPACELOG 12 EMPRUNT 2'!$Z$14:$Z$2000,0)),0)</f>
        <v>0</v>
      </c>
      <c r="CW89" s="66">
        <f>IFERROR(INDEX('SPACELOG 12 EMPRUNT 2'!$G$14:$G$2000,MATCH('SPACELOG 12 BP'!CW$2,'SPACELOG 12 EMPRUNT 2'!$Z$14:$Z$2000,0)),0)</f>
        <v>0</v>
      </c>
      <c r="CX89" s="66">
        <f>IFERROR(INDEX('SPACELOG 12 EMPRUNT 2'!$G$14:$G$2000,MATCH('SPACELOG 12 BP'!CX$2,'SPACELOG 12 EMPRUNT 2'!$Z$14:$Z$2000,0)),0)</f>
        <v>0</v>
      </c>
      <c r="CY89" s="66">
        <f>IFERROR(INDEX('SPACELOG 12 EMPRUNT 2'!$G$14:$G$2000,MATCH('SPACELOG 12 BP'!CY$2,'SPACELOG 12 EMPRUNT 2'!$Z$14:$Z$2000,0)),0)</f>
        <v>0</v>
      </c>
      <c r="CZ89" s="66">
        <f>IFERROR(INDEX('SPACELOG 12 EMPRUNT 2'!$G$14:$G$2000,MATCH('SPACELOG 12 BP'!CZ$2,'SPACELOG 12 EMPRUNT 2'!$Z$14:$Z$2000,0)),0)</f>
        <v>0</v>
      </c>
      <c r="DA89" s="66">
        <f>IFERROR(INDEX('SPACELOG 12 EMPRUNT 2'!$G$14:$G$2000,MATCH('SPACELOG 12 BP'!DA$2,'SPACELOG 12 EMPRUNT 2'!$Z$14:$Z$2000,0)),0)</f>
        <v>0</v>
      </c>
      <c r="DB89" s="66">
        <f>IFERROR(INDEX('SPACELOG 12 EMPRUNT 2'!$G$14:$G$2000,MATCH('SPACELOG 12 BP'!DB$2,'SPACELOG 12 EMPRUNT 2'!$Z$14:$Z$2000,0)),0)</f>
        <v>0</v>
      </c>
      <c r="DC89" s="66">
        <f>IFERROR(INDEX('SPACELOG 12 EMPRUNT 2'!$G$14:$G$2000,MATCH('SPACELOG 12 BP'!DC$2,'SPACELOG 12 EMPRUNT 2'!$Z$14:$Z$2000,0)),0)</f>
        <v>0</v>
      </c>
      <c r="DD89" s="66">
        <f>IFERROR(INDEX('SPACELOG 12 EMPRUNT 2'!$G$14:$G$2000,MATCH('SPACELOG 12 BP'!DD$2,'SPACELOG 12 EMPRUNT 2'!$Z$14:$Z$2000,0)),0)</f>
        <v>0</v>
      </c>
      <c r="DE89" s="75">
        <f>SUM(CS89:DD89)</f>
        <v>0</v>
      </c>
      <c r="DF89" s="66">
        <f>IFERROR(INDEX('SPACELOG 12 EMPRUNT 2'!$G$14:$G$2000,MATCH('SPACELOG 12 BP'!DF$2,'SPACELOG 12 EMPRUNT 2'!$Z$14:$Z$2000,0)),0)</f>
        <v>0</v>
      </c>
      <c r="DG89" s="66">
        <f>IFERROR(INDEX('SPACELOG 12 EMPRUNT 2'!$G$14:$G$2000,MATCH('SPACELOG 12 BP'!DG$2,'SPACELOG 12 EMPRUNT 2'!$Z$14:$Z$2000,0)),0)</f>
        <v>0</v>
      </c>
      <c r="DH89" s="66">
        <f>IFERROR(INDEX('SPACELOG 12 EMPRUNT 2'!$G$14:$G$2000,MATCH('SPACELOG 12 BP'!DH$2,'SPACELOG 12 EMPRUNT 2'!$Z$14:$Z$2000,0)),0)</f>
        <v>0</v>
      </c>
      <c r="DI89" s="66">
        <f>IFERROR(INDEX('SPACELOG 12 EMPRUNT 2'!$G$14:$G$2000,MATCH('SPACELOG 12 BP'!DI$2,'SPACELOG 12 EMPRUNT 2'!$Z$14:$Z$2000,0)),0)</f>
        <v>0</v>
      </c>
      <c r="DJ89" s="66">
        <f>IFERROR(INDEX('SPACELOG 12 EMPRUNT 2'!$G$14:$G$2000,MATCH('SPACELOG 12 BP'!DJ$2,'SPACELOG 12 EMPRUNT 2'!$Z$14:$Z$2000,0)),0)</f>
        <v>0</v>
      </c>
      <c r="DK89" s="66">
        <f>IFERROR(INDEX('SPACELOG 12 EMPRUNT 2'!$G$14:$G$2000,MATCH('SPACELOG 12 BP'!DK$2,'SPACELOG 12 EMPRUNT 2'!$Z$14:$Z$2000,0)),0)</f>
        <v>0</v>
      </c>
      <c r="DL89" s="66">
        <f>IFERROR(INDEX('SPACELOG 12 EMPRUNT 2'!$G$14:$G$2000,MATCH('SPACELOG 12 BP'!DL$2,'SPACELOG 12 EMPRUNT 2'!$Z$14:$Z$2000,0)),0)</f>
        <v>0</v>
      </c>
      <c r="DM89" s="66">
        <f>IFERROR(INDEX('SPACELOG 12 EMPRUNT 2'!$G$14:$G$2000,MATCH('SPACELOG 12 BP'!DM$2,'SPACELOG 12 EMPRUNT 2'!$Z$14:$Z$2000,0)),0)</f>
        <v>0</v>
      </c>
      <c r="DN89" s="66">
        <f>IFERROR(INDEX('SPACELOG 12 EMPRUNT 2'!$G$14:$G$2000,MATCH('SPACELOG 12 BP'!DN$2,'SPACELOG 12 EMPRUNT 2'!$Z$14:$Z$2000,0)),0)</f>
        <v>0</v>
      </c>
      <c r="DO89" s="66">
        <f>IFERROR(INDEX('SPACELOG 12 EMPRUNT 2'!$G$14:$G$2000,MATCH('SPACELOG 12 BP'!DO$2,'SPACELOG 12 EMPRUNT 2'!$Z$14:$Z$2000,0)),0)</f>
        <v>0</v>
      </c>
      <c r="DP89" s="66">
        <f>IFERROR(INDEX('SPACELOG 12 EMPRUNT 2'!$G$14:$G$2000,MATCH('SPACELOG 12 BP'!DP$2,'SPACELOG 12 EMPRUNT 2'!$Z$14:$Z$2000,0)),0)</f>
        <v>0</v>
      </c>
      <c r="DQ89" s="66">
        <f>IFERROR(INDEX('SPACELOG 12 EMPRUNT 2'!$G$14:$G$2000,MATCH('SPACELOG 12 BP'!DQ$2,'SPACELOG 12 EMPRUNT 2'!$Z$14:$Z$2000,0)),0)</f>
        <v>0</v>
      </c>
      <c r="DR89" s="75">
        <f>SUM(DF89:DQ89)</f>
        <v>0</v>
      </c>
      <c r="DS89" s="66">
        <f>IFERROR(INDEX('SPACELOG 12 EMPRUNT 2'!$G$14:$G$2000,MATCH('SPACELOG 12 BP'!DS$2,'SPACELOG 12 EMPRUNT 2'!$Z$14:$Z$2000,0)),0)</f>
        <v>0</v>
      </c>
      <c r="DT89" s="66">
        <f>IFERROR(INDEX('SPACELOG 12 EMPRUNT 2'!$G$14:$G$2000,MATCH('SPACELOG 12 BP'!DT$2,'SPACELOG 12 EMPRUNT 2'!$Z$14:$Z$2000,0)),0)</f>
        <v>0</v>
      </c>
      <c r="DU89" s="66">
        <f>IFERROR(INDEX('SPACELOG 12 EMPRUNT 2'!$G$14:$G$2000,MATCH('SPACELOG 12 BP'!DU$2,'SPACELOG 12 EMPRUNT 2'!$Z$14:$Z$2000,0)),0)</f>
        <v>0</v>
      </c>
      <c r="DV89" s="66">
        <f>IFERROR(INDEX('SPACELOG 12 EMPRUNT 2'!$G$14:$G$2000,MATCH('SPACELOG 12 BP'!DV$2,'SPACELOG 12 EMPRUNT 2'!$Z$14:$Z$2000,0)),0)</f>
        <v>0</v>
      </c>
      <c r="DW89" s="66">
        <f>IFERROR(INDEX('SPACELOG 12 EMPRUNT 2'!$G$14:$G$2000,MATCH('SPACELOG 12 BP'!DW$2,'SPACELOG 12 EMPRUNT 2'!$Z$14:$Z$2000,0)),0)</f>
        <v>0</v>
      </c>
      <c r="DX89" s="66">
        <f>IFERROR(INDEX('SPACELOG 12 EMPRUNT 2'!$G$14:$G$2000,MATCH('SPACELOG 12 BP'!DX$2,'SPACELOG 12 EMPRUNT 2'!$Z$14:$Z$2000,0)),0)</f>
        <v>0</v>
      </c>
      <c r="DY89" s="66">
        <f>IFERROR(INDEX('SPACELOG 12 EMPRUNT 2'!$G$14:$G$2000,MATCH('SPACELOG 12 BP'!DY$2,'SPACELOG 12 EMPRUNT 2'!$Z$14:$Z$2000,0)),0)</f>
        <v>0</v>
      </c>
      <c r="DZ89" s="66">
        <f>IFERROR(INDEX('SPACELOG 12 EMPRUNT 2'!$G$14:$G$2000,MATCH('SPACELOG 12 BP'!DZ$2,'SPACELOG 12 EMPRUNT 2'!$Z$14:$Z$2000,0)),0)</f>
        <v>0</v>
      </c>
      <c r="EA89" s="66">
        <f>IFERROR(INDEX('SPACELOG 12 EMPRUNT 2'!$G$14:$G$2000,MATCH('SPACELOG 12 BP'!EA$2,'SPACELOG 12 EMPRUNT 2'!$Z$14:$Z$2000,0)),0)</f>
        <v>0</v>
      </c>
      <c r="EB89" s="66">
        <f>IFERROR(INDEX('SPACELOG 12 EMPRUNT 2'!$G$14:$G$2000,MATCH('SPACELOG 12 BP'!EB$2,'SPACELOG 12 EMPRUNT 2'!$Z$14:$Z$2000,0)),0)</f>
        <v>0</v>
      </c>
      <c r="EC89" s="66">
        <f>IFERROR(INDEX('SPACELOG 12 EMPRUNT 2'!$G$14:$G$2000,MATCH('SPACELOG 12 BP'!EC$2,'SPACELOG 12 EMPRUNT 2'!$Z$14:$Z$2000,0)),0)</f>
        <v>0</v>
      </c>
      <c r="ED89" s="66">
        <f>IFERROR(INDEX('SPACELOG 12 EMPRUNT 2'!$G$14:$G$2000,MATCH('SPACELOG 12 BP'!ED$2,'SPACELOG 12 EMPRUNT 2'!$Z$14:$Z$2000,0)),0)</f>
        <v>0</v>
      </c>
      <c r="EE89" s="75">
        <f>SUM(DS89:ED89)</f>
        <v>0</v>
      </c>
      <c r="EF89" s="250"/>
      <c r="EG89" s="250"/>
      <c r="EH89" s="250"/>
      <c r="EI89" s="250"/>
      <c r="EJ89" s="250"/>
      <c r="EK89" s="250"/>
      <c r="EL89" s="250"/>
      <c r="EM89" s="250"/>
      <c r="EN89" s="250"/>
      <c r="EO89" s="250"/>
      <c r="EP89" s="250"/>
      <c r="EQ89" s="250"/>
    </row>
    <row r="90" spans="3:147" x14ac:dyDescent="0.2">
      <c r="D90" s="2" t="s">
        <v>119</v>
      </c>
      <c r="F90" s="66">
        <f>IFERROR(INDEX('SPACELOG 12 EMPRUNT 3'!$G$14:$G$2000,MATCH('SPACELOG 12 BP'!F$2,'SPACELOG 12 EMPRUNT 3'!$Z$14:$Z$2000,0)),0)</f>
        <v>0</v>
      </c>
      <c r="G90" s="66">
        <f>IFERROR(INDEX('SPACELOG 12 EMPRUNT 3'!$G$14:$G$2000,MATCH('SPACELOG 12 BP'!G$2,'SPACELOG 12 EMPRUNT 3'!$Z$14:$Z$2000,0)),0)</f>
        <v>0</v>
      </c>
      <c r="H90" s="66">
        <f>IFERROR(INDEX('SPACELOG 12 EMPRUNT 3'!$G$14:$G$2000,MATCH('SPACELOG 12 BP'!H$2,'SPACELOG 12 EMPRUNT 3'!$Z$14:$Z$2000,0)),0)</f>
        <v>0</v>
      </c>
      <c r="I90" s="66">
        <f>IFERROR(INDEX('SPACELOG 12 EMPRUNT 3'!$G$14:$G$2000,MATCH('SPACELOG 12 BP'!I$2,'SPACELOG 12 EMPRUNT 3'!$Z$14:$Z$2000,0)),0)</f>
        <v>0</v>
      </c>
      <c r="J90" s="66">
        <f>IFERROR(INDEX('SPACELOG 12 EMPRUNT 3'!$G$14:$G$2000,MATCH('SPACELOG 12 BP'!J$2,'SPACELOG 12 EMPRUNT 3'!$Z$14:$Z$2000,0)),0)</f>
        <v>0</v>
      </c>
      <c r="K90" s="66">
        <f>IFERROR(INDEX('SPACELOG 12 EMPRUNT 3'!$G$14:$G$2000,MATCH('SPACELOG 12 BP'!K$2,'SPACELOG 12 EMPRUNT 3'!$Z$14:$Z$2000,0)),0)</f>
        <v>0</v>
      </c>
      <c r="L90" s="66">
        <f>IFERROR(INDEX('SPACELOG 12 EMPRUNT 3'!$G$14:$G$2000,MATCH('SPACELOG 12 BP'!L$2,'SPACELOG 12 EMPRUNT 3'!$Z$14:$Z$2000,0)),0)</f>
        <v>0</v>
      </c>
      <c r="M90" s="66">
        <f>IFERROR(INDEX('SPACELOG 12 EMPRUNT 3'!$G$14:$G$2000,MATCH('SPACELOG 12 BP'!M$2,'SPACELOG 12 EMPRUNT 3'!$Z$14:$Z$2000,0)),0)</f>
        <v>0</v>
      </c>
      <c r="N90" s="66">
        <f>IFERROR(INDEX('SPACELOG 12 EMPRUNT 3'!$G$14:$G$2000,MATCH('SPACELOG 12 BP'!N$2,'SPACELOG 12 EMPRUNT 3'!$Z$14:$Z$2000,0)),0)</f>
        <v>0</v>
      </c>
      <c r="O90" s="66">
        <f>IFERROR(INDEX('SPACELOG 12 EMPRUNT 3'!$G$14:$G$2000,MATCH('SPACELOG 12 BP'!O$2,'SPACELOG 12 EMPRUNT 3'!$Z$14:$Z$2000,0)),0)</f>
        <v>0</v>
      </c>
      <c r="P90" s="66">
        <f>IFERROR(INDEX('SPACELOG 12 EMPRUNT 3'!$G$14:$G$2000,MATCH('SPACELOG 12 BP'!P$2,'SPACELOG 12 EMPRUNT 3'!$Z$14:$Z$2000,0)),0)</f>
        <v>0</v>
      </c>
      <c r="Q90" s="66">
        <f>IFERROR(INDEX('SPACELOG 12 EMPRUNT 3'!$G$14:$G$2000,MATCH('SPACELOG 12 BP'!Q$2,'SPACELOG 12 EMPRUNT 3'!$Z$14:$Z$2000,0)),0)</f>
        <v>0</v>
      </c>
      <c r="R90" s="75">
        <f>SUM(F90:Q90)</f>
        <v>0</v>
      </c>
      <c r="S90" s="66">
        <f>IFERROR(INDEX('SPACELOG 12 EMPRUNT 3'!$G$14:$G$2000,MATCH('SPACELOG 12 BP'!S$2,'SPACELOG 12 EMPRUNT 3'!$Z$14:$Z$2000,0)),0)</f>
        <v>0</v>
      </c>
      <c r="T90" s="66">
        <f>IFERROR(INDEX('SPACELOG 12 EMPRUNT 3'!$G$14:$G$2000,MATCH('SPACELOG 12 BP'!T$2,'SPACELOG 12 EMPRUNT 3'!$Z$14:$Z$2000,0)),0)</f>
        <v>0</v>
      </c>
      <c r="U90" s="66">
        <f>IFERROR(INDEX('SPACELOG 12 EMPRUNT 3'!$G$14:$G$2000,MATCH('SPACELOG 12 BP'!U$2,'SPACELOG 12 EMPRUNT 3'!$Z$14:$Z$2000,0)),0)</f>
        <v>0</v>
      </c>
      <c r="V90" s="66">
        <f>IFERROR(INDEX('SPACELOG 12 EMPRUNT 3'!$G$14:$G$2000,MATCH('SPACELOG 12 BP'!V$2,'SPACELOG 12 EMPRUNT 3'!$Z$14:$Z$2000,0)),0)</f>
        <v>0</v>
      </c>
      <c r="W90" s="66">
        <f>IFERROR(INDEX('SPACELOG 12 EMPRUNT 3'!$G$14:$G$2000,MATCH('SPACELOG 12 BP'!W$2,'SPACELOG 12 EMPRUNT 3'!$Z$14:$Z$2000,0)),0)</f>
        <v>0</v>
      </c>
      <c r="X90" s="66">
        <f>IFERROR(INDEX('SPACELOG 12 EMPRUNT 3'!$G$14:$G$2000,MATCH('SPACELOG 12 BP'!X$2,'SPACELOG 12 EMPRUNT 3'!$Z$14:$Z$2000,0)),0)</f>
        <v>0</v>
      </c>
      <c r="Y90" s="66">
        <f>IFERROR(INDEX('SPACELOG 12 EMPRUNT 3'!$G$14:$G$2000,MATCH('SPACELOG 12 BP'!Y$2,'SPACELOG 12 EMPRUNT 3'!$Z$14:$Z$2000,0)),0)</f>
        <v>0</v>
      </c>
      <c r="Z90" s="66">
        <f>IFERROR(INDEX('SPACELOG 12 EMPRUNT 3'!$G$14:$G$2000,MATCH('SPACELOG 12 BP'!Z$2,'SPACELOG 12 EMPRUNT 3'!$Z$14:$Z$2000,0)),0)</f>
        <v>0</v>
      </c>
      <c r="AA90" s="66">
        <f>IFERROR(INDEX('SPACELOG 12 EMPRUNT 3'!$G$14:$G$2000,MATCH('SPACELOG 12 BP'!AA$2,'SPACELOG 12 EMPRUNT 3'!$Z$14:$Z$2000,0)),0)</f>
        <v>0</v>
      </c>
      <c r="AB90" s="66">
        <f>IFERROR(INDEX('SPACELOG 12 EMPRUNT 3'!$G$14:$G$2000,MATCH('SPACELOG 12 BP'!AB$2,'SPACELOG 12 EMPRUNT 3'!$Z$14:$Z$2000,0)),0)</f>
        <v>0</v>
      </c>
      <c r="AC90" s="66">
        <f>IFERROR(INDEX('SPACELOG 12 EMPRUNT 3'!$G$14:$G$2000,MATCH('SPACELOG 12 BP'!AC$2,'SPACELOG 12 EMPRUNT 3'!$Z$14:$Z$2000,0)),0)</f>
        <v>0</v>
      </c>
      <c r="AD90" s="66">
        <f>IFERROR(INDEX('SPACELOG 12 EMPRUNT 3'!$G$14:$G$2000,MATCH('SPACELOG 12 BP'!AD$2,'SPACELOG 12 EMPRUNT 3'!$Z$14:$Z$2000,0)),0)</f>
        <v>0</v>
      </c>
      <c r="AE90" s="75">
        <f>SUM(S90:AD90)</f>
        <v>0</v>
      </c>
      <c r="AF90" s="66">
        <f>IFERROR(INDEX('SPACELOG 12 EMPRUNT 3'!$G$14:$G$2000,MATCH('SPACELOG 12 BP'!AF$2,'SPACELOG 12 EMPRUNT 3'!$Z$14:$Z$2000,0)),0)</f>
        <v>0</v>
      </c>
      <c r="AG90" s="66">
        <f>IFERROR(INDEX('SPACELOG 12 EMPRUNT 3'!$G$14:$G$2000,MATCH('SPACELOG 12 BP'!AG$2,'SPACELOG 12 EMPRUNT 3'!$Z$14:$Z$2000,0)),0)</f>
        <v>0</v>
      </c>
      <c r="AH90" s="66">
        <f>IFERROR(INDEX('SPACELOG 12 EMPRUNT 3'!$G$14:$G$2000,MATCH('SPACELOG 12 BP'!AH$2,'SPACELOG 12 EMPRUNT 3'!$Z$14:$Z$2000,0)),0)</f>
        <v>0</v>
      </c>
      <c r="AI90" s="66">
        <f>IFERROR(INDEX('SPACELOG 12 EMPRUNT 3'!$G$14:$G$2000,MATCH('SPACELOG 12 BP'!AI$2,'SPACELOG 12 EMPRUNT 3'!$Z$14:$Z$2000,0)),0)</f>
        <v>0</v>
      </c>
      <c r="AJ90" s="66">
        <f>IFERROR(INDEX('SPACELOG 12 EMPRUNT 3'!$G$14:$G$2000,MATCH('SPACELOG 12 BP'!AJ$2,'SPACELOG 12 EMPRUNT 3'!$Z$14:$Z$2000,0)),0)</f>
        <v>0</v>
      </c>
      <c r="AK90" s="66">
        <f>IFERROR(INDEX('SPACELOG 12 EMPRUNT 3'!$G$14:$G$2000,MATCH('SPACELOG 12 BP'!AK$2,'SPACELOG 12 EMPRUNT 3'!$Z$14:$Z$2000,0)),0)</f>
        <v>0</v>
      </c>
      <c r="AL90" s="66">
        <f>IFERROR(INDEX('SPACELOG 12 EMPRUNT 3'!$G$14:$G$2000,MATCH('SPACELOG 12 BP'!AL$2,'SPACELOG 12 EMPRUNT 3'!$Z$14:$Z$2000,0)),0)</f>
        <v>0</v>
      </c>
      <c r="AM90" s="66">
        <f>IFERROR(INDEX('SPACELOG 12 EMPRUNT 3'!$G$14:$G$2000,MATCH('SPACELOG 12 BP'!AM$2,'SPACELOG 12 EMPRUNT 3'!$Z$14:$Z$2000,0)),0)</f>
        <v>0</v>
      </c>
      <c r="AN90" s="66">
        <f>IFERROR(INDEX('SPACELOG 12 EMPRUNT 3'!$G$14:$G$2000,MATCH('SPACELOG 12 BP'!AN$2,'SPACELOG 12 EMPRUNT 3'!$Z$14:$Z$2000,0)),0)</f>
        <v>0</v>
      </c>
      <c r="AO90" s="66">
        <f>IFERROR(INDEX('SPACELOG 12 EMPRUNT 3'!$G$14:$G$2000,MATCH('SPACELOG 12 BP'!AO$2,'SPACELOG 12 EMPRUNT 3'!$Z$14:$Z$2000,0)),0)</f>
        <v>0</v>
      </c>
      <c r="AP90" s="66">
        <f>IFERROR(INDEX('SPACELOG 12 EMPRUNT 3'!$G$14:$G$2000,MATCH('SPACELOG 12 BP'!AP$2,'SPACELOG 12 EMPRUNT 3'!$Z$14:$Z$2000,0)),0)</f>
        <v>0</v>
      </c>
      <c r="AQ90" s="66">
        <f>IFERROR(INDEX('SPACELOG 12 EMPRUNT 3'!$G$14:$G$2000,MATCH('SPACELOG 12 BP'!AQ$2,'SPACELOG 12 EMPRUNT 3'!$Z$14:$Z$2000,0)),0)</f>
        <v>0</v>
      </c>
      <c r="AR90" s="75">
        <f>SUM(AF90:AQ90)</f>
        <v>0</v>
      </c>
      <c r="AS90" s="66">
        <f>IFERROR(INDEX('SPACELOG 12 EMPRUNT 3'!$G$14:$G$2000,MATCH('SPACELOG 12 BP'!AS$2,'SPACELOG 12 EMPRUNT 3'!$Z$14:$Z$2000,0)),0)</f>
        <v>0</v>
      </c>
      <c r="AT90" s="66">
        <f>IFERROR(INDEX('SPACELOG 12 EMPRUNT 3'!$G$14:$G$2000,MATCH('SPACELOG 12 BP'!AT$2,'SPACELOG 12 EMPRUNT 3'!$Z$14:$Z$2000,0)),0)</f>
        <v>0</v>
      </c>
      <c r="AU90" s="66">
        <f>IFERROR(INDEX('SPACELOG 12 EMPRUNT 3'!$G$14:$G$2000,MATCH('SPACELOG 12 BP'!AU$2,'SPACELOG 12 EMPRUNT 3'!$Z$14:$Z$2000,0)),0)</f>
        <v>0</v>
      </c>
      <c r="AV90" s="66">
        <f>IFERROR(INDEX('SPACELOG 12 EMPRUNT 3'!$G$14:$G$2000,MATCH('SPACELOG 12 BP'!AV$2,'SPACELOG 12 EMPRUNT 3'!$Z$14:$Z$2000,0)),0)</f>
        <v>0</v>
      </c>
      <c r="AW90" s="66">
        <f>IFERROR(INDEX('SPACELOG 12 EMPRUNT 3'!$G$14:$G$2000,MATCH('SPACELOG 12 BP'!AW$2,'SPACELOG 12 EMPRUNT 3'!$Z$14:$Z$2000,0)),0)</f>
        <v>0</v>
      </c>
      <c r="AX90" s="66">
        <f>IFERROR(INDEX('SPACELOG 12 EMPRUNT 3'!$G$14:$G$2000,MATCH('SPACELOG 12 BP'!AX$2,'SPACELOG 12 EMPRUNT 3'!$Z$14:$Z$2000,0)),0)</f>
        <v>0</v>
      </c>
      <c r="AY90" s="66">
        <f>IFERROR(INDEX('SPACELOG 12 EMPRUNT 3'!$G$14:$G$2000,MATCH('SPACELOG 12 BP'!AY$2,'SPACELOG 12 EMPRUNT 3'!$Z$14:$Z$2000,0)),0)</f>
        <v>0</v>
      </c>
      <c r="AZ90" s="66">
        <f>IFERROR(INDEX('SPACELOG 12 EMPRUNT 3'!$G$14:$G$2000,MATCH('SPACELOG 12 BP'!AZ$2,'SPACELOG 12 EMPRUNT 3'!$Z$14:$Z$2000,0)),0)</f>
        <v>0</v>
      </c>
      <c r="BA90" s="66">
        <f>IFERROR(INDEX('SPACELOG 12 EMPRUNT 3'!$G$14:$G$2000,MATCH('SPACELOG 12 BP'!BA$2,'SPACELOG 12 EMPRUNT 3'!$Z$14:$Z$2000,0)),0)</f>
        <v>0</v>
      </c>
      <c r="BB90" s="66">
        <f>IFERROR(INDEX('SPACELOG 12 EMPRUNT 3'!$G$14:$G$2000,MATCH('SPACELOG 12 BP'!BB$2,'SPACELOG 12 EMPRUNT 3'!$Z$14:$Z$2000,0)),0)</f>
        <v>0</v>
      </c>
      <c r="BC90" s="66">
        <f>IFERROR(INDEX('SPACELOG 12 EMPRUNT 3'!$G$14:$G$2000,MATCH('SPACELOG 12 BP'!BC$2,'SPACELOG 12 EMPRUNT 3'!$Z$14:$Z$2000,0)),0)</f>
        <v>0</v>
      </c>
      <c r="BD90" s="66">
        <f>IFERROR(INDEX('SPACELOG 12 EMPRUNT 3'!$G$14:$G$2000,MATCH('SPACELOG 12 BP'!BD$2,'SPACELOG 12 EMPRUNT 3'!$Z$14:$Z$2000,0)),0)</f>
        <v>0</v>
      </c>
      <c r="BE90" s="75">
        <f>SUM(AS90:BD90)</f>
        <v>0</v>
      </c>
      <c r="BF90" s="66">
        <f>IFERROR(INDEX('SPACELOG 12 EMPRUNT 3'!$G$14:$G$2000,MATCH('SPACELOG 12 BP'!BF$2,'SPACELOG 12 EMPRUNT 3'!$Z$14:$Z$2000,0)),0)</f>
        <v>0</v>
      </c>
      <c r="BG90" s="66">
        <f>IFERROR(INDEX('SPACELOG 12 EMPRUNT 3'!$G$14:$G$2000,MATCH('SPACELOG 12 BP'!BG$2,'SPACELOG 12 EMPRUNT 3'!$Z$14:$Z$2000,0)),0)</f>
        <v>0</v>
      </c>
      <c r="BH90" s="66">
        <f>IFERROR(INDEX('SPACELOG 12 EMPRUNT 3'!$G$14:$G$2000,MATCH('SPACELOG 12 BP'!BH$2,'SPACELOG 12 EMPRUNT 3'!$Z$14:$Z$2000,0)),0)</f>
        <v>0</v>
      </c>
      <c r="BI90" s="66">
        <f>IFERROR(INDEX('SPACELOG 12 EMPRUNT 3'!$G$14:$G$2000,MATCH('SPACELOG 12 BP'!BI$2,'SPACELOG 12 EMPRUNT 3'!$Z$14:$Z$2000,0)),0)</f>
        <v>0</v>
      </c>
      <c r="BJ90" s="66">
        <f>IFERROR(INDEX('SPACELOG 12 EMPRUNT 3'!$G$14:$G$2000,MATCH('SPACELOG 12 BP'!BJ$2,'SPACELOG 12 EMPRUNT 3'!$Z$14:$Z$2000,0)),0)</f>
        <v>0</v>
      </c>
      <c r="BK90" s="66">
        <f>IFERROR(INDEX('SPACELOG 12 EMPRUNT 3'!$G$14:$G$2000,MATCH('SPACELOG 12 BP'!BK$2,'SPACELOG 12 EMPRUNT 3'!$Z$14:$Z$2000,0)),0)</f>
        <v>0</v>
      </c>
      <c r="BL90" s="66">
        <f>IFERROR(INDEX('SPACELOG 12 EMPRUNT 3'!$G$14:$G$2000,MATCH('SPACELOG 12 BP'!BL$2,'SPACELOG 12 EMPRUNT 3'!$Z$14:$Z$2000,0)),0)</f>
        <v>0</v>
      </c>
      <c r="BM90" s="66">
        <f>IFERROR(INDEX('SPACELOG 12 EMPRUNT 3'!$G$14:$G$2000,MATCH('SPACELOG 12 BP'!BM$2,'SPACELOG 12 EMPRUNT 3'!$Z$14:$Z$2000,0)),0)</f>
        <v>0</v>
      </c>
      <c r="BN90" s="66">
        <f>IFERROR(INDEX('SPACELOG 12 EMPRUNT 3'!$G$14:$G$2000,MATCH('SPACELOG 12 BP'!BN$2,'SPACELOG 12 EMPRUNT 3'!$Z$14:$Z$2000,0)),0)</f>
        <v>0</v>
      </c>
      <c r="BO90" s="66">
        <f>IFERROR(INDEX('SPACELOG 12 EMPRUNT 3'!$G$14:$G$2000,MATCH('SPACELOG 12 BP'!BO$2,'SPACELOG 12 EMPRUNT 3'!$Z$14:$Z$2000,0)),0)</f>
        <v>0</v>
      </c>
      <c r="BP90" s="66">
        <f>IFERROR(INDEX('SPACELOG 12 EMPRUNT 3'!$G$14:$G$2000,MATCH('SPACELOG 12 BP'!BP$2,'SPACELOG 12 EMPRUNT 3'!$Z$14:$Z$2000,0)),0)</f>
        <v>0</v>
      </c>
      <c r="BQ90" s="66">
        <f>IFERROR(INDEX('SPACELOG 12 EMPRUNT 3'!$G$14:$G$2000,MATCH('SPACELOG 12 BP'!BQ$2,'SPACELOG 12 EMPRUNT 3'!$Z$14:$Z$2000,0)),0)</f>
        <v>0</v>
      </c>
      <c r="BR90" s="75">
        <f>SUM(BF90:BQ90)</f>
        <v>0</v>
      </c>
      <c r="BS90" s="66">
        <f>IFERROR(INDEX('SPACELOG 12 EMPRUNT 3'!$G$14:$G$2000,MATCH('SPACELOG 12 BP'!BS$2,'SPACELOG 12 EMPRUNT 3'!$Z$14:$Z$2000,0)),0)</f>
        <v>0</v>
      </c>
      <c r="BT90" s="66">
        <f>IFERROR(INDEX('SPACELOG 12 EMPRUNT 3'!$G$14:$G$2000,MATCH('SPACELOG 12 BP'!BT$2,'SPACELOG 12 EMPRUNT 3'!$Z$14:$Z$2000,0)),0)</f>
        <v>0</v>
      </c>
      <c r="BU90" s="66">
        <f>IFERROR(INDEX('SPACELOG 12 EMPRUNT 3'!$G$14:$G$2000,MATCH('SPACELOG 12 BP'!BU$2,'SPACELOG 12 EMPRUNT 3'!$Z$14:$Z$2000,0)),0)</f>
        <v>0</v>
      </c>
      <c r="BV90" s="66">
        <f>IFERROR(INDEX('SPACELOG 12 EMPRUNT 3'!$G$14:$G$2000,MATCH('SPACELOG 12 BP'!BV$2,'SPACELOG 12 EMPRUNT 3'!$Z$14:$Z$2000,0)),0)</f>
        <v>0</v>
      </c>
      <c r="BW90" s="66">
        <f>IFERROR(INDEX('SPACELOG 12 EMPRUNT 3'!$G$14:$G$2000,MATCH('SPACELOG 12 BP'!BW$2,'SPACELOG 12 EMPRUNT 3'!$Z$14:$Z$2000,0)),0)</f>
        <v>0</v>
      </c>
      <c r="BX90" s="66">
        <f>IFERROR(INDEX('SPACELOG 12 EMPRUNT 3'!$G$14:$G$2000,MATCH('SPACELOG 12 BP'!BX$2,'SPACELOG 12 EMPRUNT 3'!$Z$14:$Z$2000,0)),0)</f>
        <v>0</v>
      </c>
      <c r="BY90" s="66">
        <f>IFERROR(INDEX('SPACELOG 12 EMPRUNT 3'!$G$14:$G$2000,MATCH('SPACELOG 12 BP'!BY$2,'SPACELOG 12 EMPRUNT 3'!$Z$14:$Z$2000,0)),0)</f>
        <v>0</v>
      </c>
      <c r="BZ90" s="66">
        <f>IFERROR(INDEX('SPACELOG 12 EMPRUNT 3'!$G$14:$G$2000,MATCH('SPACELOG 12 BP'!BZ$2,'SPACELOG 12 EMPRUNT 3'!$Z$14:$Z$2000,0)),0)</f>
        <v>0</v>
      </c>
      <c r="CA90" s="66">
        <f>IFERROR(INDEX('SPACELOG 12 EMPRUNT 3'!$G$14:$G$2000,MATCH('SPACELOG 12 BP'!CA$2,'SPACELOG 12 EMPRUNT 3'!$Z$14:$Z$2000,0)),0)</f>
        <v>0</v>
      </c>
      <c r="CB90" s="66">
        <f>IFERROR(INDEX('SPACELOG 12 EMPRUNT 3'!$G$14:$G$2000,MATCH('SPACELOG 12 BP'!CB$2,'SPACELOG 12 EMPRUNT 3'!$Z$14:$Z$2000,0)),0)</f>
        <v>0</v>
      </c>
      <c r="CC90" s="66">
        <f>IFERROR(INDEX('SPACELOG 12 EMPRUNT 3'!$G$14:$G$2000,MATCH('SPACELOG 12 BP'!CC$2,'SPACELOG 12 EMPRUNT 3'!$Z$14:$Z$2000,0)),0)</f>
        <v>0</v>
      </c>
      <c r="CD90" s="66">
        <f>IFERROR(INDEX('SPACELOG 12 EMPRUNT 3'!$G$14:$G$2000,MATCH('SPACELOG 12 BP'!CD$2,'SPACELOG 12 EMPRUNT 3'!$Z$14:$Z$2000,0)),0)</f>
        <v>0</v>
      </c>
      <c r="CE90" s="75">
        <f>SUM(BS90:CD90)</f>
        <v>0</v>
      </c>
      <c r="CF90" s="66">
        <f>IFERROR(INDEX('SPACELOG 12 EMPRUNT 3'!$G$14:$G$2000,MATCH('SPACELOG 12 BP'!CF$2,'SPACELOG 12 EMPRUNT 3'!$Z$14:$Z$2000,0)),0)</f>
        <v>0</v>
      </c>
      <c r="CG90" s="66">
        <f>IFERROR(INDEX('SPACELOG 12 EMPRUNT 3'!$G$14:$G$2000,MATCH('SPACELOG 12 BP'!CG$2,'SPACELOG 12 EMPRUNT 3'!$Z$14:$Z$2000,0)),0)</f>
        <v>0</v>
      </c>
      <c r="CH90" s="66">
        <f>IFERROR(INDEX('SPACELOG 12 EMPRUNT 3'!$G$14:$G$2000,MATCH('SPACELOG 12 BP'!CH$2,'SPACELOG 12 EMPRUNT 3'!$Z$14:$Z$2000,0)),0)</f>
        <v>0</v>
      </c>
      <c r="CI90" s="66">
        <f>IFERROR(INDEX('SPACELOG 12 EMPRUNT 3'!$G$14:$G$2000,MATCH('SPACELOG 12 BP'!CI$2,'SPACELOG 12 EMPRUNT 3'!$Z$14:$Z$2000,0)),0)</f>
        <v>0</v>
      </c>
      <c r="CJ90" s="66">
        <f>IFERROR(INDEX('SPACELOG 12 EMPRUNT 3'!$G$14:$G$2000,MATCH('SPACELOG 12 BP'!CJ$2,'SPACELOG 12 EMPRUNT 3'!$Z$14:$Z$2000,0)),0)</f>
        <v>0</v>
      </c>
      <c r="CK90" s="66">
        <f>IFERROR(INDEX('SPACELOG 12 EMPRUNT 3'!$G$14:$G$2000,MATCH('SPACELOG 12 BP'!CK$2,'SPACELOG 12 EMPRUNT 3'!$Z$14:$Z$2000,0)),0)</f>
        <v>0</v>
      </c>
      <c r="CL90" s="66">
        <f>IFERROR(INDEX('SPACELOG 12 EMPRUNT 3'!$G$14:$G$2000,MATCH('SPACELOG 12 BP'!CL$2,'SPACELOG 12 EMPRUNT 3'!$Z$14:$Z$2000,0)),0)</f>
        <v>0</v>
      </c>
      <c r="CM90" s="66">
        <f>IFERROR(INDEX('SPACELOG 12 EMPRUNT 3'!$G$14:$G$2000,MATCH('SPACELOG 12 BP'!CM$2,'SPACELOG 12 EMPRUNT 3'!$Z$14:$Z$2000,0)),0)</f>
        <v>0</v>
      </c>
      <c r="CN90" s="66">
        <f>IFERROR(INDEX('SPACELOG 12 EMPRUNT 3'!$G$14:$G$2000,MATCH('SPACELOG 12 BP'!CN$2,'SPACELOG 12 EMPRUNT 3'!$Z$14:$Z$2000,0)),0)</f>
        <v>0</v>
      </c>
      <c r="CO90" s="66">
        <f>IFERROR(INDEX('SPACELOG 12 EMPRUNT 3'!$G$14:$G$2000,MATCH('SPACELOG 12 BP'!CO$2,'SPACELOG 12 EMPRUNT 3'!$Z$14:$Z$2000,0)),0)</f>
        <v>0</v>
      </c>
      <c r="CP90" s="66">
        <f>IFERROR(INDEX('SPACELOG 12 EMPRUNT 3'!$G$14:$G$2000,MATCH('SPACELOG 12 BP'!CP$2,'SPACELOG 12 EMPRUNT 3'!$Z$14:$Z$2000,0)),0)</f>
        <v>0</v>
      </c>
      <c r="CQ90" s="66">
        <f>IFERROR(INDEX('SPACELOG 12 EMPRUNT 3'!$G$14:$G$2000,MATCH('SPACELOG 12 BP'!CQ$2,'SPACELOG 12 EMPRUNT 3'!$Z$14:$Z$2000,0)),0)</f>
        <v>0</v>
      </c>
      <c r="CR90" s="75">
        <f>SUM(CF90:CQ90)</f>
        <v>0</v>
      </c>
      <c r="CS90" s="66">
        <f>IFERROR(INDEX('SPACELOG 12 EMPRUNT 3'!$G$14:$G$2000,MATCH('SPACELOG 12 BP'!CS$2,'SPACELOG 12 EMPRUNT 3'!$Z$14:$Z$2000,0)),0)</f>
        <v>0</v>
      </c>
      <c r="CT90" s="66">
        <f>IFERROR(INDEX('SPACELOG 12 EMPRUNT 3'!$G$14:$G$2000,MATCH('SPACELOG 12 BP'!CT$2,'SPACELOG 12 EMPRUNT 3'!$Z$14:$Z$2000,0)),0)</f>
        <v>0</v>
      </c>
      <c r="CU90" s="66">
        <f>IFERROR(INDEX('SPACELOG 12 EMPRUNT 3'!$G$14:$G$2000,MATCH('SPACELOG 12 BP'!CU$2,'SPACELOG 12 EMPRUNT 3'!$Z$14:$Z$2000,0)),0)</f>
        <v>0</v>
      </c>
      <c r="CV90" s="66">
        <f>IFERROR(INDEX('SPACELOG 12 EMPRUNT 3'!$G$14:$G$2000,MATCH('SPACELOG 12 BP'!CV$2,'SPACELOG 12 EMPRUNT 3'!$Z$14:$Z$2000,0)),0)</f>
        <v>0</v>
      </c>
      <c r="CW90" s="66">
        <f>IFERROR(INDEX('SPACELOG 12 EMPRUNT 3'!$G$14:$G$2000,MATCH('SPACELOG 12 BP'!CW$2,'SPACELOG 12 EMPRUNT 3'!$Z$14:$Z$2000,0)),0)</f>
        <v>0</v>
      </c>
      <c r="CX90" s="66">
        <f>IFERROR(INDEX('SPACELOG 12 EMPRUNT 3'!$G$14:$G$2000,MATCH('SPACELOG 12 BP'!CX$2,'SPACELOG 12 EMPRUNT 3'!$Z$14:$Z$2000,0)),0)</f>
        <v>0</v>
      </c>
      <c r="CY90" s="66">
        <f>IFERROR(INDEX('SPACELOG 12 EMPRUNT 3'!$G$14:$G$2000,MATCH('SPACELOG 12 BP'!CY$2,'SPACELOG 12 EMPRUNT 3'!$Z$14:$Z$2000,0)),0)</f>
        <v>0</v>
      </c>
      <c r="CZ90" s="66">
        <f>IFERROR(INDEX('SPACELOG 12 EMPRUNT 3'!$G$14:$G$2000,MATCH('SPACELOG 12 BP'!CZ$2,'SPACELOG 12 EMPRUNT 3'!$Z$14:$Z$2000,0)),0)</f>
        <v>0</v>
      </c>
      <c r="DA90" s="66">
        <f>IFERROR(INDEX('SPACELOG 12 EMPRUNT 3'!$G$14:$G$2000,MATCH('SPACELOG 12 BP'!DA$2,'SPACELOG 12 EMPRUNT 3'!$Z$14:$Z$2000,0)),0)</f>
        <v>0</v>
      </c>
      <c r="DB90" s="66">
        <f>IFERROR(INDEX('SPACELOG 12 EMPRUNT 3'!$G$14:$G$2000,MATCH('SPACELOG 12 BP'!DB$2,'SPACELOG 12 EMPRUNT 3'!$Z$14:$Z$2000,0)),0)</f>
        <v>0</v>
      </c>
      <c r="DC90" s="66">
        <f>IFERROR(INDEX('SPACELOG 12 EMPRUNT 3'!$G$14:$G$2000,MATCH('SPACELOG 12 BP'!DC$2,'SPACELOG 12 EMPRUNT 3'!$Z$14:$Z$2000,0)),0)</f>
        <v>0</v>
      </c>
      <c r="DD90" s="66">
        <f>IFERROR(INDEX('SPACELOG 12 EMPRUNT 3'!$G$14:$G$2000,MATCH('SPACELOG 12 BP'!DD$2,'SPACELOG 12 EMPRUNT 3'!$Z$14:$Z$2000,0)),0)</f>
        <v>0</v>
      </c>
      <c r="DE90" s="75">
        <f>SUM(CS90:DD90)</f>
        <v>0</v>
      </c>
      <c r="DF90" s="66">
        <f>IFERROR(INDEX('SPACELOG 12 EMPRUNT 3'!$G$14:$G$2000,MATCH('SPACELOG 12 BP'!DF$2,'SPACELOG 12 EMPRUNT 3'!$Z$14:$Z$2000,0)),0)</f>
        <v>0</v>
      </c>
      <c r="DG90" s="66">
        <f>IFERROR(INDEX('SPACELOG 12 EMPRUNT 3'!$G$14:$G$2000,MATCH('SPACELOG 12 BP'!DG$2,'SPACELOG 12 EMPRUNT 3'!$Z$14:$Z$2000,0)),0)</f>
        <v>0</v>
      </c>
      <c r="DH90" s="66">
        <f>IFERROR(INDEX('SPACELOG 12 EMPRUNT 3'!$G$14:$G$2000,MATCH('SPACELOG 12 BP'!DH$2,'SPACELOG 12 EMPRUNT 3'!$Z$14:$Z$2000,0)),0)</f>
        <v>0</v>
      </c>
      <c r="DI90" s="66">
        <f>IFERROR(INDEX('SPACELOG 12 EMPRUNT 3'!$G$14:$G$2000,MATCH('SPACELOG 12 BP'!DI$2,'SPACELOG 12 EMPRUNT 3'!$Z$14:$Z$2000,0)),0)</f>
        <v>0</v>
      </c>
      <c r="DJ90" s="66">
        <f>IFERROR(INDEX('SPACELOG 12 EMPRUNT 3'!$G$14:$G$2000,MATCH('SPACELOG 12 BP'!DJ$2,'SPACELOG 12 EMPRUNT 3'!$Z$14:$Z$2000,0)),0)</f>
        <v>0</v>
      </c>
      <c r="DK90" s="66">
        <f>IFERROR(INDEX('SPACELOG 12 EMPRUNT 3'!$G$14:$G$2000,MATCH('SPACELOG 12 BP'!DK$2,'SPACELOG 12 EMPRUNT 3'!$Z$14:$Z$2000,0)),0)</f>
        <v>0</v>
      </c>
      <c r="DL90" s="66">
        <f>IFERROR(INDEX('SPACELOG 12 EMPRUNT 3'!$G$14:$G$2000,MATCH('SPACELOG 12 BP'!DL$2,'SPACELOG 12 EMPRUNT 3'!$Z$14:$Z$2000,0)),0)</f>
        <v>0</v>
      </c>
      <c r="DM90" s="66">
        <f>IFERROR(INDEX('SPACELOG 12 EMPRUNT 3'!$G$14:$G$2000,MATCH('SPACELOG 12 BP'!DM$2,'SPACELOG 12 EMPRUNT 3'!$Z$14:$Z$2000,0)),0)</f>
        <v>0</v>
      </c>
      <c r="DN90" s="66">
        <f>IFERROR(INDEX('SPACELOG 12 EMPRUNT 3'!$G$14:$G$2000,MATCH('SPACELOG 12 BP'!DN$2,'SPACELOG 12 EMPRUNT 3'!$Z$14:$Z$2000,0)),0)</f>
        <v>0</v>
      </c>
      <c r="DO90" s="66">
        <f>IFERROR(INDEX('SPACELOG 12 EMPRUNT 3'!$G$14:$G$2000,MATCH('SPACELOG 12 BP'!DO$2,'SPACELOG 12 EMPRUNT 3'!$Z$14:$Z$2000,0)),0)</f>
        <v>0</v>
      </c>
      <c r="DP90" s="66">
        <f>IFERROR(INDEX('SPACELOG 12 EMPRUNT 3'!$G$14:$G$2000,MATCH('SPACELOG 12 BP'!DP$2,'SPACELOG 12 EMPRUNT 3'!$Z$14:$Z$2000,0)),0)</f>
        <v>0</v>
      </c>
      <c r="DQ90" s="66">
        <f>IFERROR(INDEX('SPACELOG 12 EMPRUNT 3'!$G$14:$G$2000,MATCH('SPACELOG 12 BP'!DQ$2,'SPACELOG 12 EMPRUNT 3'!$Z$14:$Z$2000,0)),0)</f>
        <v>0</v>
      </c>
      <c r="DR90" s="75">
        <f>SUM(DF90:DQ90)</f>
        <v>0</v>
      </c>
      <c r="DS90" s="66">
        <f>IFERROR(INDEX('SPACELOG 12 EMPRUNT 3'!$G$14:$G$2000,MATCH('SPACELOG 12 BP'!DS$2,'SPACELOG 12 EMPRUNT 3'!$Z$14:$Z$2000,0)),0)</f>
        <v>0</v>
      </c>
      <c r="DT90" s="66">
        <f>IFERROR(INDEX('SPACELOG 12 EMPRUNT 3'!$G$14:$G$2000,MATCH('SPACELOG 12 BP'!DT$2,'SPACELOG 12 EMPRUNT 3'!$Z$14:$Z$2000,0)),0)</f>
        <v>0</v>
      </c>
      <c r="DU90" s="66">
        <f>IFERROR(INDEX('SPACELOG 12 EMPRUNT 3'!$G$14:$G$2000,MATCH('SPACELOG 12 BP'!DU$2,'SPACELOG 12 EMPRUNT 3'!$Z$14:$Z$2000,0)),0)</f>
        <v>0</v>
      </c>
      <c r="DV90" s="66">
        <f>IFERROR(INDEX('SPACELOG 12 EMPRUNT 3'!$G$14:$G$2000,MATCH('SPACELOG 12 BP'!DV$2,'SPACELOG 12 EMPRUNT 3'!$Z$14:$Z$2000,0)),0)</f>
        <v>0</v>
      </c>
      <c r="DW90" s="66">
        <f>IFERROR(INDEX('SPACELOG 12 EMPRUNT 3'!$G$14:$G$2000,MATCH('SPACELOG 12 BP'!DW$2,'SPACELOG 12 EMPRUNT 3'!$Z$14:$Z$2000,0)),0)</f>
        <v>0</v>
      </c>
      <c r="DX90" s="66">
        <f>IFERROR(INDEX('SPACELOG 12 EMPRUNT 3'!$G$14:$G$2000,MATCH('SPACELOG 12 BP'!DX$2,'SPACELOG 12 EMPRUNT 3'!$Z$14:$Z$2000,0)),0)</f>
        <v>0</v>
      </c>
      <c r="DY90" s="66">
        <f>IFERROR(INDEX('SPACELOG 12 EMPRUNT 3'!$G$14:$G$2000,MATCH('SPACELOG 12 BP'!DY$2,'SPACELOG 12 EMPRUNT 3'!$Z$14:$Z$2000,0)),0)</f>
        <v>0</v>
      </c>
      <c r="DZ90" s="66">
        <f>IFERROR(INDEX('SPACELOG 12 EMPRUNT 3'!$G$14:$G$2000,MATCH('SPACELOG 12 BP'!DZ$2,'SPACELOG 12 EMPRUNT 3'!$Z$14:$Z$2000,0)),0)</f>
        <v>0</v>
      </c>
      <c r="EA90" s="66">
        <f>IFERROR(INDEX('SPACELOG 12 EMPRUNT 3'!$G$14:$G$2000,MATCH('SPACELOG 12 BP'!EA$2,'SPACELOG 12 EMPRUNT 3'!$Z$14:$Z$2000,0)),0)</f>
        <v>0</v>
      </c>
      <c r="EB90" s="66">
        <f>IFERROR(INDEX('SPACELOG 12 EMPRUNT 3'!$G$14:$G$2000,MATCH('SPACELOG 12 BP'!EB$2,'SPACELOG 12 EMPRUNT 3'!$Z$14:$Z$2000,0)),0)</f>
        <v>0</v>
      </c>
      <c r="EC90" s="66">
        <f>IFERROR(INDEX('SPACELOG 12 EMPRUNT 3'!$G$14:$G$2000,MATCH('SPACELOG 12 BP'!EC$2,'SPACELOG 12 EMPRUNT 3'!$Z$14:$Z$2000,0)),0)</f>
        <v>0</v>
      </c>
      <c r="ED90" s="66">
        <f>IFERROR(INDEX('SPACELOG 12 EMPRUNT 3'!$G$14:$G$2000,MATCH('SPACELOG 12 BP'!ED$2,'SPACELOG 12 EMPRUNT 3'!$Z$14:$Z$2000,0)),0)</f>
        <v>0</v>
      </c>
      <c r="EE90" s="75">
        <f>SUM(DS90:ED90)</f>
        <v>0</v>
      </c>
      <c r="EF90" s="250"/>
      <c r="EG90" s="250"/>
      <c r="EH90" s="250"/>
      <c r="EI90" s="250"/>
      <c r="EJ90" s="250"/>
      <c r="EK90" s="250"/>
      <c r="EL90" s="250"/>
      <c r="EM90" s="250"/>
      <c r="EN90" s="250"/>
      <c r="EO90" s="250"/>
      <c r="EP90" s="250"/>
      <c r="EQ90" s="250"/>
    </row>
    <row r="91" spans="3:147" ht="22.5" customHeight="1" x14ac:dyDescent="0.2">
      <c r="D91" s="97" t="s">
        <v>181</v>
      </c>
      <c r="E91" s="69"/>
      <c r="F91" s="66">
        <f t="shared" ref="F91:Q91" si="303">F89+F88+F90</f>
        <v>0</v>
      </c>
      <c r="G91" s="66">
        <f t="shared" si="303"/>
        <v>0</v>
      </c>
      <c r="H91" s="66">
        <f t="shared" si="303"/>
        <v>0</v>
      </c>
      <c r="I91" s="66">
        <f t="shared" si="303"/>
        <v>0</v>
      </c>
      <c r="J91" s="66">
        <f t="shared" si="303"/>
        <v>0</v>
      </c>
      <c r="K91" s="66">
        <f t="shared" si="303"/>
        <v>0</v>
      </c>
      <c r="L91" s="66">
        <f t="shared" si="303"/>
        <v>0</v>
      </c>
      <c r="M91" s="66">
        <f t="shared" si="303"/>
        <v>0</v>
      </c>
      <c r="N91" s="66">
        <f t="shared" si="303"/>
        <v>0</v>
      </c>
      <c r="O91" s="66">
        <f t="shared" si="303"/>
        <v>0</v>
      </c>
      <c r="P91" s="66">
        <f t="shared" si="303"/>
        <v>0</v>
      </c>
      <c r="Q91" s="66">
        <f t="shared" si="303"/>
        <v>0</v>
      </c>
      <c r="R91" s="75">
        <f>SUM(F91:Q91)</f>
        <v>0</v>
      </c>
      <c r="S91" s="66">
        <f t="shared" ref="S91:AD91" si="304">S89+S88+S90</f>
        <v>0</v>
      </c>
      <c r="T91" s="66">
        <f t="shared" si="304"/>
        <v>0</v>
      </c>
      <c r="U91" s="66">
        <f t="shared" si="304"/>
        <v>0</v>
      </c>
      <c r="V91" s="66">
        <f t="shared" si="304"/>
        <v>0</v>
      </c>
      <c r="W91" s="66">
        <f t="shared" si="304"/>
        <v>0</v>
      </c>
      <c r="X91" s="66">
        <f t="shared" si="304"/>
        <v>0</v>
      </c>
      <c r="Y91" s="66">
        <f t="shared" si="304"/>
        <v>0</v>
      </c>
      <c r="Z91" s="66">
        <f t="shared" si="304"/>
        <v>0</v>
      </c>
      <c r="AA91" s="66">
        <f t="shared" si="304"/>
        <v>0</v>
      </c>
      <c r="AB91" s="66">
        <f t="shared" si="304"/>
        <v>0</v>
      </c>
      <c r="AC91" s="66">
        <f t="shared" si="304"/>
        <v>0</v>
      </c>
      <c r="AD91" s="66">
        <f t="shared" si="304"/>
        <v>0</v>
      </c>
      <c r="AE91" s="75">
        <f>SUM(S91:AD91)</f>
        <v>0</v>
      </c>
      <c r="AF91" s="66">
        <f t="shared" ref="AF91:AQ91" si="305">AF89+AF88+AF90</f>
        <v>0</v>
      </c>
      <c r="AG91" s="66">
        <f t="shared" si="305"/>
        <v>0</v>
      </c>
      <c r="AH91" s="66">
        <f t="shared" si="305"/>
        <v>0</v>
      </c>
      <c r="AI91" s="66">
        <f t="shared" si="305"/>
        <v>0</v>
      </c>
      <c r="AJ91" s="66">
        <f t="shared" si="305"/>
        <v>0</v>
      </c>
      <c r="AK91" s="66">
        <f t="shared" si="305"/>
        <v>0</v>
      </c>
      <c r="AL91" s="66">
        <f t="shared" si="305"/>
        <v>0</v>
      </c>
      <c r="AM91" s="66">
        <f t="shared" si="305"/>
        <v>0</v>
      </c>
      <c r="AN91" s="66">
        <f t="shared" si="305"/>
        <v>0</v>
      </c>
      <c r="AO91" s="66">
        <f t="shared" si="305"/>
        <v>0</v>
      </c>
      <c r="AP91" s="66">
        <f t="shared" si="305"/>
        <v>0</v>
      </c>
      <c r="AQ91" s="66">
        <f t="shared" si="305"/>
        <v>0</v>
      </c>
      <c r="AR91" s="75">
        <f>SUM(AF91:AQ91)</f>
        <v>0</v>
      </c>
      <c r="AS91" s="66">
        <f t="shared" ref="AS91:BD91" si="306">AS89+AS88+AS90</f>
        <v>0</v>
      </c>
      <c r="AT91" s="66">
        <f t="shared" si="306"/>
        <v>0</v>
      </c>
      <c r="AU91" s="66">
        <f t="shared" si="306"/>
        <v>0</v>
      </c>
      <c r="AV91" s="66">
        <f t="shared" si="306"/>
        <v>0</v>
      </c>
      <c r="AW91" s="66">
        <f t="shared" si="306"/>
        <v>0</v>
      </c>
      <c r="AX91" s="66">
        <f t="shared" si="306"/>
        <v>0</v>
      </c>
      <c r="AY91" s="66">
        <f t="shared" si="306"/>
        <v>0</v>
      </c>
      <c r="AZ91" s="66">
        <f t="shared" si="306"/>
        <v>0</v>
      </c>
      <c r="BA91" s="66">
        <f t="shared" si="306"/>
        <v>0</v>
      </c>
      <c r="BB91" s="66">
        <f t="shared" si="306"/>
        <v>0</v>
      </c>
      <c r="BC91" s="66">
        <f t="shared" si="306"/>
        <v>0</v>
      </c>
      <c r="BD91" s="66">
        <f t="shared" si="306"/>
        <v>0</v>
      </c>
      <c r="BE91" s="75">
        <f>SUM(AS91:BD91)</f>
        <v>0</v>
      </c>
      <c r="BF91" s="66">
        <f t="shared" ref="BF91:BQ91" si="307">BF89+BF88+BF90</f>
        <v>0</v>
      </c>
      <c r="BG91" s="66">
        <f t="shared" si="307"/>
        <v>0</v>
      </c>
      <c r="BH91" s="66">
        <f t="shared" si="307"/>
        <v>0</v>
      </c>
      <c r="BI91" s="66">
        <f t="shared" si="307"/>
        <v>0</v>
      </c>
      <c r="BJ91" s="66">
        <f t="shared" si="307"/>
        <v>0</v>
      </c>
      <c r="BK91" s="66">
        <f t="shared" si="307"/>
        <v>0</v>
      </c>
      <c r="BL91" s="66">
        <f t="shared" si="307"/>
        <v>0</v>
      </c>
      <c r="BM91" s="66">
        <f t="shared" si="307"/>
        <v>0</v>
      </c>
      <c r="BN91" s="66">
        <f t="shared" si="307"/>
        <v>0</v>
      </c>
      <c r="BO91" s="66">
        <f t="shared" si="307"/>
        <v>0</v>
      </c>
      <c r="BP91" s="66">
        <f t="shared" si="307"/>
        <v>0</v>
      </c>
      <c r="BQ91" s="66">
        <f t="shared" si="307"/>
        <v>0</v>
      </c>
      <c r="BR91" s="75">
        <f>SUM(BF91:BQ91)</f>
        <v>0</v>
      </c>
      <c r="BS91" s="66">
        <f t="shared" ref="BS91:CD91" si="308">BS89+BS88+BS90</f>
        <v>0</v>
      </c>
      <c r="BT91" s="66">
        <f t="shared" si="308"/>
        <v>0</v>
      </c>
      <c r="BU91" s="66">
        <f t="shared" si="308"/>
        <v>0</v>
      </c>
      <c r="BV91" s="66">
        <f t="shared" si="308"/>
        <v>0</v>
      </c>
      <c r="BW91" s="66">
        <f t="shared" si="308"/>
        <v>0</v>
      </c>
      <c r="BX91" s="66">
        <f t="shared" si="308"/>
        <v>0</v>
      </c>
      <c r="BY91" s="66">
        <f t="shared" si="308"/>
        <v>0</v>
      </c>
      <c r="BZ91" s="66">
        <f t="shared" si="308"/>
        <v>0</v>
      </c>
      <c r="CA91" s="66">
        <f t="shared" si="308"/>
        <v>0</v>
      </c>
      <c r="CB91" s="66">
        <f t="shared" si="308"/>
        <v>0</v>
      </c>
      <c r="CC91" s="66">
        <f t="shared" si="308"/>
        <v>0</v>
      </c>
      <c r="CD91" s="66">
        <f t="shared" si="308"/>
        <v>0</v>
      </c>
      <c r="CE91" s="75">
        <f>SUM(BS91:CD91)</f>
        <v>0</v>
      </c>
      <c r="CF91" s="66">
        <f t="shared" ref="CF91:CQ91" si="309">CF89+CF88+CF90</f>
        <v>0</v>
      </c>
      <c r="CG91" s="66">
        <f t="shared" si="309"/>
        <v>0</v>
      </c>
      <c r="CH91" s="66">
        <f t="shared" si="309"/>
        <v>0</v>
      </c>
      <c r="CI91" s="66">
        <f t="shared" si="309"/>
        <v>0</v>
      </c>
      <c r="CJ91" s="66">
        <f t="shared" si="309"/>
        <v>0</v>
      </c>
      <c r="CK91" s="66">
        <f t="shared" si="309"/>
        <v>0</v>
      </c>
      <c r="CL91" s="66">
        <f t="shared" si="309"/>
        <v>0</v>
      </c>
      <c r="CM91" s="66">
        <f t="shared" si="309"/>
        <v>0</v>
      </c>
      <c r="CN91" s="66">
        <f t="shared" si="309"/>
        <v>0</v>
      </c>
      <c r="CO91" s="66">
        <f t="shared" si="309"/>
        <v>0</v>
      </c>
      <c r="CP91" s="66">
        <f t="shared" si="309"/>
        <v>0</v>
      </c>
      <c r="CQ91" s="66">
        <f t="shared" si="309"/>
        <v>0</v>
      </c>
      <c r="CR91" s="75">
        <f>SUM(CF91:CQ91)</f>
        <v>0</v>
      </c>
      <c r="CS91" s="66">
        <f t="shared" ref="CS91:DD91" si="310">CS89+CS88+CS90</f>
        <v>0</v>
      </c>
      <c r="CT91" s="66">
        <f t="shared" si="310"/>
        <v>0</v>
      </c>
      <c r="CU91" s="66">
        <f t="shared" si="310"/>
        <v>0</v>
      </c>
      <c r="CV91" s="66">
        <f t="shared" si="310"/>
        <v>0</v>
      </c>
      <c r="CW91" s="66">
        <f t="shared" si="310"/>
        <v>0</v>
      </c>
      <c r="CX91" s="66">
        <f t="shared" si="310"/>
        <v>0</v>
      </c>
      <c r="CY91" s="66">
        <f t="shared" si="310"/>
        <v>0</v>
      </c>
      <c r="CZ91" s="66">
        <f t="shared" si="310"/>
        <v>0</v>
      </c>
      <c r="DA91" s="66">
        <f t="shared" si="310"/>
        <v>0</v>
      </c>
      <c r="DB91" s="66">
        <f t="shared" si="310"/>
        <v>0</v>
      </c>
      <c r="DC91" s="66">
        <f t="shared" si="310"/>
        <v>0</v>
      </c>
      <c r="DD91" s="66">
        <f t="shared" si="310"/>
        <v>0</v>
      </c>
      <c r="DE91" s="75">
        <f>SUM(CS91:DD91)</f>
        <v>0</v>
      </c>
      <c r="DF91" s="66">
        <f t="shared" ref="DF91:DQ91" si="311">DF89+DF88+DF90</f>
        <v>0</v>
      </c>
      <c r="DG91" s="66">
        <f t="shared" si="311"/>
        <v>0</v>
      </c>
      <c r="DH91" s="66">
        <f t="shared" si="311"/>
        <v>0</v>
      </c>
      <c r="DI91" s="66">
        <f t="shared" si="311"/>
        <v>0</v>
      </c>
      <c r="DJ91" s="66">
        <f t="shared" si="311"/>
        <v>0</v>
      </c>
      <c r="DK91" s="66">
        <f t="shared" si="311"/>
        <v>0</v>
      </c>
      <c r="DL91" s="66">
        <f t="shared" si="311"/>
        <v>0</v>
      </c>
      <c r="DM91" s="66">
        <f t="shared" si="311"/>
        <v>0</v>
      </c>
      <c r="DN91" s="66">
        <f t="shared" si="311"/>
        <v>0</v>
      </c>
      <c r="DO91" s="66">
        <f t="shared" si="311"/>
        <v>0</v>
      </c>
      <c r="DP91" s="66">
        <f t="shared" si="311"/>
        <v>0</v>
      </c>
      <c r="DQ91" s="66">
        <f t="shared" si="311"/>
        <v>0</v>
      </c>
      <c r="DR91" s="75">
        <f>SUM(DF91:DQ91)</f>
        <v>0</v>
      </c>
      <c r="DS91" s="66">
        <f t="shared" ref="DS91:ED91" si="312">DS89+DS88+DS90</f>
        <v>0</v>
      </c>
      <c r="DT91" s="66">
        <f t="shared" si="312"/>
        <v>0</v>
      </c>
      <c r="DU91" s="66">
        <f t="shared" si="312"/>
        <v>0</v>
      </c>
      <c r="DV91" s="66">
        <f t="shared" si="312"/>
        <v>0</v>
      </c>
      <c r="DW91" s="66">
        <f t="shared" si="312"/>
        <v>0</v>
      </c>
      <c r="DX91" s="66">
        <f t="shared" si="312"/>
        <v>0</v>
      </c>
      <c r="DY91" s="66">
        <f t="shared" si="312"/>
        <v>0</v>
      </c>
      <c r="DZ91" s="66">
        <f t="shared" si="312"/>
        <v>0</v>
      </c>
      <c r="EA91" s="66">
        <f t="shared" si="312"/>
        <v>0</v>
      </c>
      <c r="EB91" s="66">
        <f t="shared" si="312"/>
        <v>0</v>
      </c>
      <c r="EC91" s="66">
        <f t="shared" si="312"/>
        <v>0</v>
      </c>
      <c r="ED91" s="66">
        <f t="shared" si="312"/>
        <v>0</v>
      </c>
      <c r="EE91" s="75">
        <f>SUM(DS91:ED91)</f>
        <v>0</v>
      </c>
    </row>
    <row r="92" spans="3:147" x14ac:dyDescent="0.2"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75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75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75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75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75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75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75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75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76"/>
    </row>
    <row r="93" spans="3:147" x14ac:dyDescent="0.2">
      <c r="D93" s="2" t="s">
        <v>121</v>
      </c>
      <c r="F93" s="96">
        <f t="shared" ref="F93:AK93" si="313">F74-F84-F91</f>
        <v>0</v>
      </c>
      <c r="G93" s="96">
        <f t="shared" si="313"/>
        <v>0</v>
      </c>
      <c r="H93" s="96">
        <f t="shared" si="313"/>
        <v>0</v>
      </c>
      <c r="I93" s="96">
        <f t="shared" si="313"/>
        <v>0</v>
      </c>
      <c r="J93" s="96">
        <f t="shared" si="313"/>
        <v>0</v>
      </c>
      <c r="K93" s="96">
        <f t="shared" si="313"/>
        <v>0</v>
      </c>
      <c r="L93" s="96">
        <f t="shared" si="313"/>
        <v>0</v>
      </c>
      <c r="M93" s="96">
        <f t="shared" si="313"/>
        <v>0</v>
      </c>
      <c r="N93" s="96">
        <f t="shared" si="313"/>
        <v>0</v>
      </c>
      <c r="O93" s="96">
        <f t="shared" si="313"/>
        <v>0</v>
      </c>
      <c r="P93" s="96">
        <f t="shared" si="313"/>
        <v>0</v>
      </c>
      <c r="Q93" s="96">
        <f t="shared" si="313"/>
        <v>0</v>
      </c>
      <c r="R93" s="75">
        <f t="shared" si="313"/>
        <v>0</v>
      </c>
      <c r="S93" s="96">
        <f t="shared" si="313"/>
        <v>0</v>
      </c>
      <c r="T93" s="96">
        <f t="shared" si="313"/>
        <v>0</v>
      </c>
      <c r="U93" s="96">
        <f t="shared" si="313"/>
        <v>0</v>
      </c>
      <c r="V93" s="96">
        <f t="shared" si="313"/>
        <v>0</v>
      </c>
      <c r="W93" s="96">
        <f t="shared" si="313"/>
        <v>0</v>
      </c>
      <c r="X93" s="96">
        <f t="shared" si="313"/>
        <v>0</v>
      </c>
      <c r="Y93" s="96">
        <f t="shared" si="313"/>
        <v>0</v>
      </c>
      <c r="Z93" s="96">
        <f t="shared" si="313"/>
        <v>0</v>
      </c>
      <c r="AA93" s="96">
        <f t="shared" si="313"/>
        <v>0</v>
      </c>
      <c r="AB93" s="96">
        <f t="shared" si="313"/>
        <v>0</v>
      </c>
      <c r="AC93" s="96">
        <f t="shared" si="313"/>
        <v>0</v>
      </c>
      <c r="AD93" s="96">
        <f t="shared" si="313"/>
        <v>0</v>
      </c>
      <c r="AE93" s="75">
        <f t="shared" si="313"/>
        <v>0</v>
      </c>
      <c r="AF93" s="96">
        <f t="shared" si="313"/>
        <v>0</v>
      </c>
      <c r="AG93" s="96">
        <f t="shared" si="313"/>
        <v>0</v>
      </c>
      <c r="AH93" s="96">
        <f t="shared" si="313"/>
        <v>0</v>
      </c>
      <c r="AI93" s="96">
        <f t="shared" si="313"/>
        <v>0</v>
      </c>
      <c r="AJ93" s="96">
        <f t="shared" si="313"/>
        <v>0</v>
      </c>
      <c r="AK93" s="96">
        <f t="shared" si="313"/>
        <v>0</v>
      </c>
      <c r="AL93" s="96">
        <f t="shared" ref="AL93:BQ93" si="314">AL74-AL84-AL91</f>
        <v>0</v>
      </c>
      <c r="AM93" s="96">
        <f t="shared" si="314"/>
        <v>0</v>
      </c>
      <c r="AN93" s="96">
        <f t="shared" si="314"/>
        <v>0</v>
      </c>
      <c r="AO93" s="96">
        <f t="shared" si="314"/>
        <v>0</v>
      </c>
      <c r="AP93" s="96">
        <f t="shared" si="314"/>
        <v>0</v>
      </c>
      <c r="AQ93" s="96">
        <f t="shared" si="314"/>
        <v>0</v>
      </c>
      <c r="AR93" s="75">
        <f t="shared" si="314"/>
        <v>0</v>
      </c>
      <c r="AS93" s="96">
        <f t="shared" si="314"/>
        <v>0</v>
      </c>
      <c r="AT93" s="96">
        <f t="shared" si="314"/>
        <v>0</v>
      </c>
      <c r="AU93" s="96">
        <f t="shared" si="314"/>
        <v>0</v>
      </c>
      <c r="AV93" s="96">
        <f t="shared" si="314"/>
        <v>0</v>
      </c>
      <c r="AW93" s="96">
        <f t="shared" si="314"/>
        <v>0</v>
      </c>
      <c r="AX93" s="96">
        <f t="shared" si="314"/>
        <v>0</v>
      </c>
      <c r="AY93" s="96">
        <f t="shared" si="314"/>
        <v>0</v>
      </c>
      <c r="AZ93" s="96">
        <f t="shared" si="314"/>
        <v>0</v>
      </c>
      <c r="BA93" s="96">
        <f t="shared" si="314"/>
        <v>0</v>
      </c>
      <c r="BB93" s="96">
        <f t="shared" si="314"/>
        <v>0</v>
      </c>
      <c r="BC93" s="96">
        <f t="shared" si="314"/>
        <v>0</v>
      </c>
      <c r="BD93" s="96">
        <f t="shared" si="314"/>
        <v>0</v>
      </c>
      <c r="BE93" s="75">
        <f t="shared" si="314"/>
        <v>0</v>
      </c>
      <c r="BF93" s="96">
        <f t="shared" si="314"/>
        <v>0</v>
      </c>
      <c r="BG93" s="96">
        <f t="shared" si="314"/>
        <v>0</v>
      </c>
      <c r="BH93" s="96">
        <f t="shared" si="314"/>
        <v>0</v>
      </c>
      <c r="BI93" s="96">
        <f t="shared" si="314"/>
        <v>0</v>
      </c>
      <c r="BJ93" s="96">
        <f t="shared" si="314"/>
        <v>0</v>
      </c>
      <c r="BK93" s="96">
        <f t="shared" si="314"/>
        <v>0</v>
      </c>
      <c r="BL93" s="96">
        <f t="shared" si="314"/>
        <v>0</v>
      </c>
      <c r="BM93" s="96">
        <f t="shared" si="314"/>
        <v>0</v>
      </c>
      <c r="BN93" s="96">
        <f t="shared" si="314"/>
        <v>0</v>
      </c>
      <c r="BO93" s="96">
        <f t="shared" si="314"/>
        <v>0</v>
      </c>
      <c r="BP93" s="96">
        <f t="shared" si="314"/>
        <v>0</v>
      </c>
      <c r="BQ93" s="96">
        <f t="shared" si="314"/>
        <v>0</v>
      </c>
      <c r="BR93" s="75">
        <f t="shared" ref="BR93:CW93" si="315">BR74-BR84-BR91</f>
        <v>0</v>
      </c>
      <c r="BS93" s="96">
        <f t="shared" si="315"/>
        <v>0</v>
      </c>
      <c r="BT93" s="96">
        <f t="shared" si="315"/>
        <v>0</v>
      </c>
      <c r="BU93" s="96">
        <f t="shared" si="315"/>
        <v>0</v>
      </c>
      <c r="BV93" s="96">
        <f t="shared" si="315"/>
        <v>0</v>
      </c>
      <c r="BW93" s="96">
        <f t="shared" si="315"/>
        <v>0</v>
      </c>
      <c r="BX93" s="96">
        <f t="shared" si="315"/>
        <v>0</v>
      </c>
      <c r="BY93" s="96">
        <f t="shared" si="315"/>
        <v>0</v>
      </c>
      <c r="BZ93" s="96">
        <f t="shared" si="315"/>
        <v>0</v>
      </c>
      <c r="CA93" s="96">
        <f t="shared" si="315"/>
        <v>0</v>
      </c>
      <c r="CB93" s="96">
        <f t="shared" si="315"/>
        <v>0</v>
      </c>
      <c r="CC93" s="96">
        <f t="shared" si="315"/>
        <v>0</v>
      </c>
      <c r="CD93" s="96">
        <f t="shared" si="315"/>
        <v>0</v>
      </c>
      <c r="CE93" s="75">
        <f t="shared" si="315"/>
        <v>0</v>
      </c>
      <c r="CF93" s="96">
        <f t="shared" si="315"/>
        <v>0</v>
      </c>
      <c r="CG93" s="96">
        <f t="shared" si="315"/>
        <v>0</v>
      </c>
      <c r="CH93" s="96">
        <f t="shared" si="315"/>
        <v>0</v>
      </c>
      <c r="CI93" s="96">
        <f t="shared" si="315"/>
        <v>0</v>
      </c>
      <c r="CJ93" s="96">
        <f t="shared" si="315"/>
        <v>0</v>
      </c>
      <c r="CK93" s="96">
        <f t="shared" si="315"/>
        <v>0</v>
      </c>
      <c r="CL93" s="96">
        <f t="shared" si="315"/>
        <v>0</v>
      </c>
      <c r="CM93" s="96">
        <f t="shared" si="315"/>
        <v>0</v>
      </c>
      <c r="CN93" s="96">
        <f t="shared" si="315"/>
        <v>0</v>
      </c>
      <c r="CO93" s="96">
        <f t="shared" si="315"/>
        <v>0</v>
      </c>
      <c r="CP93" s="96">
        <f t="shared" si="315"/>
        <v>0</v>
      </c>
      <c r="CQ93" s="96">
        <f t="shared" si="315"/>
        <v>0</v>
      </c>
      <c r="CR93" s="75">
        <f t="shared" si="315"/>
        <v>0</v>
      </c>
      <c r="CS93" s="96">
        <f t="shared" si="315"/>
        <v>0</v>
      </c>
      <c r="CT93" s="96">
        <f t="shared" si="315"/>
        <v>0</v>
      </c>
      <c r="CU93" s="96">
        <f t="shared" si="315"/>
        <v>0</v>
      </c>
      <c r="CV93" s="96">
        <f t="shared" si="315"/>
        <v>0</v>
      </c>
      <c r="CW93" s="96">
        <f t="shared" si="315"/>
        <v>0</v>
      </c>
      <c r="CX93" s="96">
        <f t="shared" ref="CX93:EE93" si="316">CX74-CX84-CX91</f>
        <v>0</v>
      </c>
      <c r="CY93" s="96">
        <f t="shared" si="316"/>
        <v>0</v>
      </c>
      <c r="CZ93" s="96">
        <f t="shared" si="316"/>
        <v>0</v>
      </c>
      <c r="DA93" s="96">
        <f t="shared" si="316"/>
        <v>0</v>
      </c>
      <c r="DB93" s="96">
        <f t="shared" si="316"/>
        <v>0</v>
      </c>
      <c r="DC93" s="96">
        <f t="shared" si="316"/>
        <v>0</v>
      </c>
      <c r="DD93" s="96">
        <f t="shared" si="316"/>
        <v>0</v>
      </c>
      <c r="DE93" s="75">
        <f t="shared" si="316"/>
        <v>0</v>
      </c>
      <c r="DF93" s="96">
        <f t="shared" si="316"/>
        <v>0</v>
      </c>
      <c r="DG93" s="96">
        <f t="shared" si="316"/>
        <v>0</v>
      </c>
      <c r="DH93" s="96">
        <f t="shared" si="316"/>
        <v>0</v>
      </c>
      <c r="DI93" s="96">
        <f t="shared" si="316"/>
        <v>0</v>
      </c>
      <c r="DJ93" s="96">
        <f t="shared" si="316"/>
        <v>0</v>
      </c>
      <c r="DK93" s="96">
        <f t="shared" si="316"/>
        <v>0</v>
      </c>
      <c r="DL93" s="96">
        <f t="shared" si="316"/>
        <v>0</v>
      </c>
      <c r="DM93" s="96">
        <f t="shared" si="316"/>
        <v>0</v>
      </c>
      <c r="DN93" s="96">
        <f t="shared" si="316"/>
        <v>0</v>
      </c>
      <c r="DO93" s="96">
        <f t="shared" si="316"/>
        <v>0</v>
      </c>
      <c r="DP93" s="96">
        <f t="shared" si="316"/>
        <v>0</v>
      </c>
      <c r="DQ93" s="96">
        <f t="shared" si="316"/>
        <v>0</v>
      </c>
      <c r="DR93" s="75">
        <f t="shared" si="316"/>
        <v>0</v>
      </c>
      <c r="DS93" s="96">
        <f t="shared" si="316"/>
        <v>0</v>
      </c>
      <c r="DT93" s="96">
        <f t="shared" si="316"/>
        <v>0</v>
      </c>
      <c r="DU93" s="96">
        <f t="shared" si="316"/>
        <v>0</v>
      </c>
      <c r="DV93" s="96">
        <f t="shared" si="316"/>
        <v>0</v>
      </c>
      <c r="DW93" s="96">
        <f t="shared" si="316"/>
        <v>0</v>
      </c>
      <c r="DX93" s="96">
        <f t="shared" si="316"/>
        <v>0</v>
      </c>
      <c r="DY93" s="96">
        <f t="shared" si="316"/>
        <v>0</v>
      </c>
      <c r="DZ93" s="96">
        <f t="shared" si="316"/>
        <v>0</v>
      </c>
      <c r="EA93" s="96">
        <f t="shared" si="316"/>
        <v>0</v>
      </c>
      <c r="EB93" s="96">
        <f t="shared" si="316"/>
        <v>0</v>
      </c>
      <c r="EC93" s="96">
        <f t="shared" si="316"/>
        <v>0</v>
      </c>
      <c r="ED93" s="96">
        <f t="shared" si="316"/>
        <v>0</v>
      </c>
      <c r="EE93" s="76">
        <f t="shared" si="316"/>
        <v>0</v>
      </c>
    </row>
    <row r="94" spans="3:147" x14ac:dyDescent="0.2"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75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75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75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75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75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75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75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75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75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76"/>
    </row>
    <row r="95" spans="3:147" x14ac:dyDescent="0.2">
      <c r="D95" s="2" t="s">
        <v>122</v>
      </c>
      <c r="F95" s="96">
        <f t="shared" ref="F95:Q95" si="317">E97</f>
        <v>0</v>
      </c>
      <c r="G95" s="96">
        <f t="shared" si="317"/>
        <v>0</v>
      </c>
      <c r="H95" s="96">
        <f t="shared" si="317"/>
        <v>0</v>
      </c>
      <c r="I95" s="96">
        <f t="shared" si="317"/>
        <v>0</v>
      </c>
      <c r="J95" s="96">
        <f t="shared" si="317"/>
        <v>0</v>
      </c>
      <c r="K95" s="96">
        <f t="shared" si="317"/>
        <v>0</v>
      </c>
      <c r="L95" s="96">
        <f t="shared" si="317"/>
        <v>0</v>
      </c>
      <c r="M95" s="96">
        <f t="shared" si="317"/>
        <v>0</v>
      </c>
      <c r="N95" s="96">
        <f t="shared" si="317"/>
        <v>0</v>
      </c>
      <c r="O95" s="96">
        <f t="shared" si="317"/>
        <v>0</v>
      </c>
      <c r="P95" s="96">
        <f t="shared" si="317"/>
        <v>0</v>
      </c>
      <c r="Q95" s="96">
        <f t="shared" si="317"/>
        <v>0</v>
      </c>
      <c r="R95" s="75">
        <f>F95</f>
        <v>0</v>
      </c>
      <c r="S95" s="96">
        <f t="shared" ref="S95:AD95" si="318">R97</f>
        <v>0</v>
      </c>
      <c r="T95" s="96">
        <f t="shared" si="318"/>
        <v>0</v>
      </c>
      <c r="U95" s="96">
        <f t="shared" si="318"/>
        <v>0</v>
      </c>
      <c r="V95" s="96">
        <f t="shared" si="318"/>
        <v>0</v>
      </c>
      <c r="W95" s="96">
        <f t="shared" si="318"/>
        <v>0</v>
      </c>
      <c r="X95" s="96">
        <f t="shared" si="318"/>
        <v>0</v>
      </c>
      <c r="Y95" s="96">
        <f t="shared" si="318"/>
        <v>0</v>
      </c>
      <c r="Z95" s="96">
        <f t="shared" si="318"/>
        <v>0</v>
      </c>
      <c r="AA95" s="96">
        <f t="shared" si="318"/>
        <v>0</v>
      </c>
      <c r="AB95" s="96">
        <f t="shared" si="318"/>
        <v>0</v>
      </c>
      <c r="AC95" s="96">
        <f t="shared" si="318"/>
        <v>0</v>
      </c>
      <c r="AD95" s="96">
        <f t="shared" si="318"/>
        <v>0</v>
      </c>
      <c r="AE95" s="75">
        <f>S95</f>
        <v>0</v>
      </c>
      <c r="AF95" s="96">
        <f t="shared" ref="AF95:AQ95" si="319">AE97</f>
        <v>0</v>
      </c>
      <c r="AG95" s="96">
        <f t="shared" si="319"/>
        <v>0</v>
      </c>
      <c r="AH95" s="96">
        <f t="shared" si="319"/>
        <v>0</v>
      </c>
      <c r="AI95" s="96">
        <f t="shared" si="319"/>
        <v>0</v>
      </c>
      <c r="AJ95" s="96">
        <f t="shared" si="319"/>
        <v>0</v>
      </c>
      <c r="AK95" s="96">
        <f t="shared" si="319"/>
        <v>0</v>
      </c>
      <c r="AL95" s="96">
        <f t="shared" si="319"/>
        <v>0</v>
      </c>
      <c r="AM95" s="96">
        <f t="shared" si="319"/>
        <v>0</v>
      </c>
      <c r="AN95" s="96">
        <f t="shared" si="319"/>
        <v>0</v>
      </c>
      <c r="AO95" s="96">
        <f t="shared" si="319"/>
        <v>0</v>
      </c>
      <c r="AP95" s="96">
        <f t="shared" si="319"/>
        <v>0</v>
      </c>
      <c r="AQ95" s="96">
        <f t="shared" si="319"/>
        <v>0</v>
      </c>
      <c r="AR95" s="75">
        <f>AF95</f>
        <v>0</v>
      </c>
      <c r="AS95" s="96">
        <f t="shared" ref="AS95:BD95" si="320">AR97</f>
        <v>0</v>
      </c>
      <c r="AT95" s="96">
        <f t="shared" si="320"/>
        <v>0</v>
      </c>
      <c r="AU95" s="96">
        <f t="shared" si="320"/>
        <v>0</v>
      </c>
      <c r="AV95" s="96">
        <f t="shared" si="320"/>
        <v>0</v>
      </c>
      <c r="AW95" s="96">
        <f t="shared" si="320"/>
        <v>0</v>
      </c>
      <c r="AX95" s="96">
        <f t="shared" si="320"/>
        <v>0</v>
      </c>
      <c r="AY95" s="96">
        <f t="shared" si="320"/>
        <v>0</v>
      </c>
      <c r="AZ95" s="96">
        <f t="shared" si="320"/>
        <v>0</v>
      </c>
      <c r="BA95" s="96">
        <f t="shared" si="320"/>
        <v>0</v>
      </c>
      <c r="BB95" s="96">
        <f t="shared" si="320"/>
        <v>0</v>
      </c>
      <c r="BC95" s="96">
        <f t="shared" si="320"/>
        <v>0</v>
      </c>
      <c r="BD95" s="96">
        <f t="shared" si="320"/>
        <v>0</v>
      </c>
      <c r="BE95" s="75">
        <f>AS95</f>
        <v>0</v>
      </c>
      <c r="BF95" s="96">
        <f t="shared" ref="BF95:BQ95" si="321">BE97</f>
        <v>0</v>
      </c>
      <c r="BG95" s="96">
        <f t="shared" si="321"/>
        <v>0</v>
      </c>
      <c r="BH95" s="96">
        <f t="shared" si="321"/>
        <v>0</v>
      </c>
      <c r="BI95" s="96">
        <f t="shared" si="321"/>
        <v>0</v>
      </c>
      <c r="BJ95" s="96">
        <f t="shared" si="321"/>
        <v>0</v>
      </c>
      <c r="BK95" s="96">
        <f t="shared" si="321"/>
        <v>0</v>
      </c>
      <c r="BL95" s="96">
        <f t="shared" si="321"/>
        <v>0</v>
      </c>
      <c r="BM95" s="96">
        <f t="shared" si="321"/>
        <v>0</v>
      </c>
      <c r="BN95" s="96">
        <f t="shared" si="321"/>
        <v>0</v>
      </c>
      <c r="BO95" s="96">
        <f t="shared" si="321"/>
        <v>0</v>
      </c>
      <c r="BP95" s="96">
        <f t="shared" si="321"/>
        <v>0</v>
      </c>
      <c r="BQ95" s="96">
        <f t="shared" si="321"/>
        <v>0</v>
      </c>
      <c r="BR95" s="75">
        <f>BF95</f>
        <v>0</v>
      </c>
      <c r="BS95" s="96">
        <f t="shared" ref="BS95:CD95" si="322">BR97</f>
        <v>0</v>
      </c>
      <c r="BT95" s="96">
        <f t="shared" si="322"/>
        <v>0</v>
      </c>
      <c r="BU95" s="96">
        <f t="shared" si="322"/>
        <v>0</v>
      </c>
      <c r="BV95" s="96">
        <f t="shared" si="322"/>
        <v>0</v>
      </c>
      <c r="BW95" s="96">
        <f t="shared" si="322"/>
        <v>0</v>
      </c>
      <c r="BX95" s="96">
        <f t="shared" si="322"/>
        <v>0</v>
      </c>
      <c r="BY95" s="96">
        <f t="shared" si="322"/>
        <v>0</v>
      </c>
      <c r="BZ95" s="96">
        <f t="shared" si="322"/>
        <v>0</v>
      </c>
      <c r="CA95" s="96">
        <f t="shared" si="322"/>
        <v>0</v>
      </c>
      <c r="CB95" s="96">
        <f t="shared" si="322"/>
        <v>0</v>
      </c>
      <c r="CC95" s="96">
        <f t="shared" si="322"/>
        <v>0</v>
      </c>
      <c r="CD95" s="96">
        <f t="shared" si="322"/>
        <v>0</v>
      </c>
      <c r="CE95" s="75">
        <f>BS95</f>
        <v>0</v>
      </c>
      <c r="CF95" s="96">
        <f t="shared" ref="CF95:CQ95" si="323">CE97</f>
        <v>0</v>
      </c>
      <c r="CG95" s="96">
        <f t="shared" si="323"/>
        <v>0</v>
      </c>
      <c r="CH95" s="96">
        <f t="shared" si="323"/>
        <v>0</v>
      </c>
      <c r="CI95" s="96">
        <f t="shared" si="323"/>
        <v>0</v>
      </c>
      <c r="CJ95" s="96">
        <f t="shared" si="323"/>
        <v>0</v>
      </c>
      <c r="CK95" s="96">
        <f t="shared" si="323"/>
        <v>0</v>
      </c>
      <c r="CL95" s="96">
        <f t="shared" si="323"/>
        <v>0</v>
      </c>
      <c r="CM95" s="96">
        <f t="shared" si="323"/>
        <v>0</v>
      </c>
      <c r="CN95" s="96">
        <f t="shared" si="323"/>
        <v>0</v>
      </c>
      <c r="CO95" s="96">
        <f t="shared" si="323"/>
        <v>0</v>
      </c>
      <c r="CP95" s="96">
        <f t="shared" si="323"/>
        <v>0</v>
      </c>
      <c r="CQ95" s="96">
        <f t="shared" si="323"/>
        <v>0</v>
      </c>
      <c r="CR95" s="75">
        <f>CF95</f>
        <v>0</v>
      </c>
      <c r="CS95" s="96">
        <f t="shared" ref="CS95:DD95" si="324">CR97</f>
        <v>0</v>
      </c>
      <c r="CT95" s="96">
        <f t="shared" si="324"/>
        <v>0</v>
      </c>
      <c r="CU95" s="96">
        <f t="shared" si="324"/>
        <v>0</v>
      </c>
      <c r="CV95" s="96">
        <f t="shared" si="324"/>
        <v>0</v>
      </c>
      <c r="CW95" s="96">
        <f t="shared" si="324"/>
        <v>0</v>
      </c>
      <c r="CX95" s="96">
        <f t="shared" si="324"/>
        <v>0</v>
      </c>
      <c r="CY95" s="96">
        <f t="shared" si="324"/>
        <v>0</v>
      </c>
      <c r="CZ95" s="96">
        <f t="shared" si="324"/>
        <v>0</v>
      </c>
      <c r="DA95" s="96">
        <f t="shared" si="324"/>
        <v>0</v>
      </c>
      <c r="DB95" s="96">
        <f t="shared" si="324"/>
        <v>0</v>
      </c>
      <c r="DC95" s="96">
        <f t="shared" si="324"/>
        <v>0</v>
      </c>
      <c r="DD95" s="96">
        <f t="shared" si="324"/>
        <v>0</v>
      </c>
      <c r="DE95" s="75">
        <f>CS95</f>
        <v>0</v>
      </c>
      <c r="DF95" s="96">
        <f t="shared" ref="DF95:DQ95" si="325">DE97</f>
        <v>0</v>
      </c>
      <c r="DG95" s="96">
        <f t="shared" si="325"/>
        <v>0</v>
      </c>
      <c r="DH95" s="96">
        <f t="shared" si="325"/>
        <v>0</v>
      </c>
      <c r="DI95" s="96">
        <f t="shared" si="325"/>
        <v>0</v>
      </c>
      <c r="DJ95" s="96">
        <f t="shared" si="325"/>
        <v>0</v>
      </c>
      <c r="DK95" s="96">
        <f t="shared" si="325"/>
        <v>0</v>
      </c>
      <c r="DL95" s="96">
        <f t="shared" si="325"/>
        <v>0</v>
      </c>
      <c r="DM95" s="96">
        <f t="shared" si="325"/>
        <v>0</v>
      </c>
      <c r="DN95" s="96">
        <f t="shared" si="325"/>
        <v>0</v>
      </c>
      <c r="DO95" s="96">
        <f t="shared" si="325"/>
        <v>0</v>
      </c>
      <c r="DP95" s="96">
        <f t="shared" si="325"/>
        <v>0</v>
      </c>
      <c r="DQ95" s="96">
        <f t="shared" si="325"/>
        <v>0</v>
      </c>
      <c r="DR95" s="75">
        <f>DF95</f>
        <v>0</v>
      </c>
      <c r="DS95" s="96">
        <f t="shared" ref="DS95:ED95" si="326">DR97</f>
        <v>0</v>
      </c>
      <c r="DT95" s="96">
        <f t="shared" si="326"/>
        <v>0</v>
      </c>
      <c r="DU95" s="96">
        <f t="shared" si="326"/>
        <v>0</v>
      </c>
      <c r="DV95" s="96">
        <f t="shared" si="326"/>
        <v>0</v>
      </c>
      <c r="DW95" s="96">
        <f t="shared" si="326"/>
        <v>0</v>
      </c>
      <c r="DX95" s="96">
        <f t="shared" si="326"/>
        <v>0</v>
      </c>
      <c r="DY95" s="96">
        <f t="shared" si="326"/>
        <v>0</v>
      </c>
      <c r="DZ95" s="96">
        <f t="shared" si="326"/>
        <v>0</v>
      </c>
      <c r="EA95" s="96">
        <f t="shared" si="326"/>
        <v>0</v>
      </c>
      <c r="EB95" s="96">
        <f t="shared" si="326"/>
        <v>0</v>
      </c>
      <c r="EC95" s="96">
        <f t="shared" si="326"/>
        <v>0</v>
      </c>
      <c r="ED95" s="96">
        <f t="shared" si="326"/>
        <v>0</v>
      </c>
      <c r="EE95" s="76">
        <f>DS95</f>
        <v>0</v>
      </c>
    </row>
    <row r="96" spans="3:147" x14ac:dyDescent="0.2">
      <c r="D96" s="2" t="s">
        <v>123</v>
      </c>
      <c r="F96" s="96">
        <f t="shared" ref="F96:Q96" si="327">F93</f>
        <v>0</v>
      </c>
      <c r="G96" s="96">
        <f t="shared" si="327"/>
        <v>0</v>
      </c>
      <c r="H96" s="96">
        <f t="shared" si="327"/>
        <v>0</v>
      </c>
      <c r="I96" s="96">
        <f t="shared" si="327"/>
        <v>0</v>
      </c>
      <c r="J96" s="96">
        <f t="shared" si="327"/>
        <v>0</v>
      </c>
      <c r="K96" s="96">
        <f t="shared" si="327"/>
        <v>0</v>
      </c>
      <c r="L96" s="96">
        <f t="shared" si="327"/>
        <v>0</v>
      </c>
      <c r="M96" s="96">
        <f t="shared" si="327"/>
        <v>0</v>
      </c>
      <c r="N96" s="96">
        <f t="shared" si="327"/>
        <v>0</v>
      </c>
      <c r="O96" s="96">
        <f t="shared" si="327"/>
        <v>0</v>
      </c>
      <c r="P96" s="96">
        <f t="shared" si="327"/>
        <v>0</v>
      </c>
      <c r="Q96" s="96">
        <f t="shared" si="327"/>
        <v>0</v>
      </c>
      <c r="R96" s="75">
        <f>SUM(F96:Q96)</f>
        <v>0</v>
      </c>
      <c r="S96" s="96">
        <f t="shared" ref="S96:AD96" si="328">S93</f>
        <v>0</v>
      </c>
      <c r="T96" s="96">
        <f t="shared" si="328"/>
        <v>0</v>
      </c>
      <c r="U96" s="96">
        <f t="shared" si="328"/>
        <v>0</v>
      </c>
      <c r="V96" s="96">
        <f t="shared" si="328"/>
        <v>0</v>
      </c>
      <c r="W96" s="96">
        <f t="shared" si="328"/>
        <v>0</v>
      </c>
      <c r="X96" s="96">
        <f t="shared" si="328"/>
        <v>0</v>
      </c>
      <c r="Y96" s="96">
        <f t="shared" si="328"/>
        <v>0</v>
      </c>
      <c r="Z96" s="96">
        <f t="shared" si="328"/>
        <v>0</v>
      </c>
      <c r="AA96" s="96">
        <f t="shared" si="328"/>
        <v>0</v>
      </c>
      <c r="AB96" s="96">
        <f t="shared" si="328"/>
        <v>0</v>
      </c>
      <c r="AC96" s="96">
        <f t="shared" si="328"/>
        <v>0</v>
      </c>
      <c r="AD96" s="96">
        <f t="shared" si="328"/>
        <v>0</v>
      </c>
      <c r="AE96" s="75">
        <f>SUM(S96:AD96)</f>
        <v>0</v>
      </c>
      <c r="AF96" s="96">
        <f t="shared" ref="AF96:AQ96" si="329">AF93</f>
        <v>0</v>
      </c>
      <c r="AG96" s="96">
        <f t="shared" si="329"/>
        <v>0</v>
      </c>
      <c r="AH96" s="96">
        <f t="shared" si="329"/>
        <v>0</v>
      </c>
      <c r="AI96" s="96">
        <f t="shared" si="329"/>
        <v>0</v>
      </c>
      <c r="AJ96" s="96">
        <f t="shared" si="329"/>
        <v>0</v>
      </c>
      <c r="AK96" s="96">
        <f t="shared" si="329"/>
        <v>0</v>
      </c>
      <c r="AL96" s="96">
        <f t="shared" si="329"/>
        <v>0</v>
      </c>
      <c r="AM96" s="96">
        <f t="shared" si="329"/>
        <v>0</v>
      </c>
      <c r="AN96" s="96">
        <f t="shared" si="329"/>
        <v>0</v>
      </c>
      <c r="AO96" s="96">
        <f t="shared" si="329"/>
        <v>0</v>
      </c>
      <c r="AP96" s="96">
        <f t="shared" si="329"/>
        <v>0</v>
      </c>
      <c r="AQ96" s="96">
        <f t="shared" si="329"/>
        <v>0</v>
      </c>
      <c r="AR96" s="75">
        <f>SUM(AF96:AQ96)</f>
        <v>0</v>
      </c>
      <c r="AS96" s="96">
        <f t="shared" ref="AS96:BD96" si="330">AS93</f>
        <v>0</v>
      </c>
      <c r="AT96" s="96">
        <f t="shared" si="330"/>
        <v>0</v>
      </c>
      <c r="AU96" s="96">
        <f t="shared" si="330"/>
        <v>0</v>
      </c>
      <c r="AV96" s="96">
        <f t="shared" si="330"/>
        <v>0</v>
      </c>
      <c r="AW96" s="96">
        <f t="shared" si="330"/>
        <v>0</v>
      </c>
      <c r="AX96" s="96">
        <f t="shared" si="330"/>
        <v>0</v>
      </c>
      <c r="AY96" s="96">
        <f t="shared" si="330"/>
        <v>0</v>
      </c>
      <c r="AZ96" s="96">
        <f t="shared" si="330"/>
        <v>0</v>
      </c>
      <c r="BA96" s="96">
        <f t="shared" si="330"/>
        <v>0</v>
      </c>
      <c r="BB96" s="96">
        <f t="shared" si="330"/>
        <v>0</v>
      </c>
      <c r="BC96" s="96">
        <f t="shared" si="330"/>
        <v>0</v>
      </c>
      <c r="BD96" s="96">
        <f t="shared" si="330"/>
        <v>0</v>
      </c>
      <c r="BE96" s="75">
        <f>SUM(AS96:BD96)</f>
        <v>0</v>
      </c>
      <c r="BF96" s="96">
        <f t="shared" ref="BF96:BQ96" si="331">BF93</f>
        <v>0</v>
      </c>
      <c r="BG96" s="96">
        <f t="shared" si="331"/>
        <v>0</v>
      </c>
      <c r="BH96" s="96">
        <f t="shared" si="331"/>
        <v>0</v>
      </c>
      <c r="BI96" s="96">
        <f t="shared" si="331"/>
        <v>0</v>
      </c>
      <c r="BJ96" s="96">
        <f t="shared" si="331"/>
        <v>0</v>
      </c>
      <c r="BK96" s="96">
        <f t="shared" si="331"/>
        <v>0</v>
      </c>
      <c r="BL96" s="96">
        <f t="shared" si="331"/>
        <v>0</v>
      </c>
      <c r="BM96" s="96">
        <f t="shared" si="331"/>
        <v>0</v>
      </c>
      <c r="BN96" s="96">
        <f t="shared" si="331"/>
        <v>0</v>
      </c>
      <c r="BO96" s="96">
        <f t="shared" si="331"/>
        <v>0</v>
      </c>
      <c r="BP96" s="96">
        <f t="shared" si="331"/>
        <v>0</v>
      </c>
      <c r="BQ96" s="96">
        <f t="shared" si="331"/>
        <v>0</v>
      </c>
      <c r="BR96" s="75">
        <f>SUM(BF96:BQ96)</f>
        <v>0</v>
      </c>
      <c r="BS96" s="96">
        <f t="shared" ref="BS96:CD96" si="332">BS93</f>
        <v>0</v>
      </c>
      <c r="BT96" s="96">
        <f t="shared" si="332"/>
        <v>0</v>
      </c>
      <c r="BU96" s="96">
        <f t="shared" si="332"/>
        <v>0</v>
      </c>
      <c r="BV96" s="96">
        <f t="shared" si="332"/>
        <v>0</v>
      </c>
      <c r="BW96" s="96">
        <f t="shared" si="332"/>
        <v>0</v>
      </c>
      <c r="BX96" s="96">
        <f t="shared" si="332"/>
        <v>0</v>
      </c>
      <c r="BY96" s="96">
        <f t="shared" si="332"/>
        <v>0</v>
      </c>
      <c r="BZ96" s="96">
        <f t="shared" si="332"/>
        <v>0</v>
      </c>
      <c r="CA96" s="96">
        <f t="shared" si="332"/>
        <v>0</v>
      </c>
      <c r="CB96" s="96">
        <f t="shared" si="332"/>
        <v>0</v>
      </c>
      <c r="CC96" s="96">
        <f t="shared" si="332"/>
        <v>0</v>
      </c>
      <c r="CD96" s="96">
        <f t="shared" si="332"/>
        <v>0</v>
      </c>
      <c r="CE96" s="75">
        <f>SUM(BS96:CD96)</f>
        <v>0</v>
      </c>
      <c r="CF96" s="96">
        <f t="shared" ref="CF96:CQ96" si="333">CF93</f>
        <v>0</v>
      </c>
      <c r="CG96" s="96">
        <f t="shared" si="333"/>
        <v>0</v>
      </c>
      <c r="CH96" s="96">
        <f t="shared" si="333"/>
        <v>0</v>
      </c>
      <c r="CI96" s="96">
        <f t="shared" si="333"/>
        <v>0</v>
      </c>
      <c r="CJ96" s="96">
        <f t="shared" si="333"/>
        <v>0</v>
      </c>
      <c r="CK96" s="96">
        <f t="shared" si="333"/>
        <v>0</v>
      </c>
      <c r="CL96" s="96">
        <f t="shared" si="333"/>
        <v>0</v>
      </c>
      <c r="CM96" s="96">
        <f t="shared" si="333"/>
        <v>0</v>
      </c>
      <c r="CN96" s="96">
        <f t="shared" si="333"/>
        <v>0</v>
      </c>
      <c r="CO96" s="96">
        <f t="shared" si="333"/>
        <v>0</v>
      </c>
      <c r="CP96" s="96">
        <f t="shared" si="333"/>
        <v>0</v>
      </c>
      <c r="CQ96" s="96">
        <f t="shared" si="333"/>
        <v>0</v>
      </c>
      <c r="CR96" s="75">
        <f>SUM(CF96:CQ96)</f>
        <v>0</v>
      </c>
      <c r="CS96" s="96">
        <f t="shared" ref="CS96:DD96" si="334">CS93</f>
        <v>0</v>
      </c>
      <c r="CT96" s="96">
        <f t="shared" si="334"/>
        <v>0</v>
      </c>
      <c r="CU96" s="96">
        <f t="shared" si="334"/>
        <v>0</v>
      </c>
      <c r="CV96" s="96">
        <f t="shared" si="334"/>
        <v>0</v>
      </c>
      <c r="CW96" s="96">
        <f t="shared" si="334"/>
        <v>0</v>
      </c>
      <c r="CX96" s="96">
        <f t="shared" si="334"/>
        <v>0</v>
      </c>
      <c r="CY96" s="96">
        <f t="shared" si="334"/>
        <v>0</v>
      </c>
      <c r="CZ96" s="96">
        <f t="shared" si="334"/>
        <v>0</v>
      </c>
      <c r="DA96" s="96">
        <f t="shared" si="334"/>
        <v>0</v>
      </c>
      <c r="DB96" s="96">
        <f t="shared" si="334"/>
        <v>0</v>
      </c>
      <c r="DC96" s="96">
        <f t="shared" si="334"/>
        <v>0</v>
      </c>
      <c r="DD96" s="96">
        <f t="shared" si="334"/>
        <v>0</v>
      </c>
      <c r="DE96" s="75">
        <f>SUM(CS96:DD96)</f>
        <v>0</v>
      </c>
      <c r="DF96" s="96">
        <f t="shared" ref="DF96:DQ96" si="335">DF93</f>
        <v>0</v>
      </c>
      <c r="DG96" s="96">
        <f t="shared" si="335"/>
        <v>0</v>
      </c>
      <c r="DH96" s="96">
        <f t="shared" si="335"/>
        <v>0</v>
      </c>
      <c r="DI96" s="96">
        <f t="shared" si="335"/>
        <v>0</v>
      </c>
      <c r="DJ96" s="96">
        <f t="shared" si="335"/>
        <v>0</v>
      </c>
      <c r="DK96" s="96">
        <f t="shared" si="335"/>
        <v>0</v>
      </c>
      <c r="DL96" s="96">
        <f t="shared" si="335"/>
        <v>0</v>
      </c>
      <c r="DM96" s="96">
        <f t="shared" si="335"/>
        <v>0</v>
      </c>
      <c r="DN96" s="96">
        <f t="shared" si="335"/>
        <v>0</v>
      </c>
      <c r="DO96" s="96">
        <f t="shared" si="335"/>
        <v>0</v>
      </c>
      <c r="DP96" s="96">
        <f t="shared" si="335"/>
        <v>0</v>
      </c>
      <c r="DQ96" s="96">
        <f t="shared" si="335"/>
        <v>0</v>
      </c>
      <c r="DR96" s="75">
        <f>SUM(DF96:DQ96)</f>
        <v>0</v>
      </c>
      <c r="DS96" s="96">
        <f t="shared" ref="DS96:ED96" si="336">DS93</f>
        <v>0</v>
      </c>
      <c r="DT96" s="96">
        <f t="shared" si="336"/>
        <v>0</v>
      </c>
      <c r="DU96" s="96">
        <f t="shared" si="336"/>
        <v>0</v>
      </c>
      <c r="DV96" s="96">
        <f t="shared" si="336"/>
        <v>0</v>
      </c>
      <c r="DW96" s="96">
        <f t="shared" si="336"/>
        <v>0</v>
      </c>
      <c r="DX96" s="96">
        <f t="shared" si="336"/>
        <v>0</v>
      </c>
      <c r="DY96" s="96">
        <f t="shared" si="336"/>
        <v>0</v>
      </c>
      <c r="DZ96" s="96">
        <f t="shared" si="336"/>
        <v>0</v>
      </c>
      <c r="EA96" s="96">
        <f t="shared" si="336"/>
        <v>0</v>
      </c>
      <c r="EB96" s="96">
        <f t="shared" si="336"/>
        <v>0</v>
      </c>
      <c r="EC96" s="96">
        <f t="shared" si="336"/>
        <v>0</v>
      </c>
      <c r="ED96" s="96">
        <f t="shared" si="336"/>
        <v>0</v>
      </c>
      <c r="EE96" s="76">
        <f>SUM(DS96:ED96)</f>
        <v>0</v>
      </c>
    </row>
    <row r="97" spans="4:135" x14ac:dyDescent="0.2">
      <c r="D97" s="2" t="s">
        <v>124</v>
      </c>
      <c r="F97" s="96">
        <f t="shared" ref="F97:AK97" si="337">F95+F96</f>
        <v>0</v>
      </c>
      <c r="G97" s="96">
        <f t="shared" si="337"/>
        <v>0</v>
      </c>
      <c r="H97" s="96">
        <f t="shared" si="337"/>
        <v>0</v>
      </c>
      <c r="I97" s="96">
        <f t="shared" si="337"/>
        <v>0</v>
      </c>
      <c r="J97" s="96">
        <f t="shared" si="337"/>
        <v>0</v>
      </c>
      <c r="K97" s="96">
        <f t="shared" si="337"/>
        <v>0</v>
      </c>
      <c r="L97" s="96">
        <f t="shared" si="337"/>
        <v>0</v>
      </c>
      <c r="M97" s="96">
        <f t="shared" si="337"/>
        <v>0</v>
      </c>
      <c r="N97" s="96">
        <f t="shared" si="337"/>
        <v>0</v>
      </c>
      <c r="O97" s="96">
        <f t="shared" si="337"/>
        <v>0</v>
      </c>
      <c r="P97" s="96">
        <f t="shared" si="337"/>
        <v>0</v>
      </c>
      <c r="Q97" s="96">
        <f t="shared" si="337"/>
        <v>0</v>
      </c>
      <c r="R97" s="75">
        <f t="shared" si="337"/>
        <v>0</v>
      </c>
      <c r="S97" s="96">
        <f t="shared" si="337"/>
        <v>0</v>
      </c>
      <c r="T97" s="96">
        <f t="shared" si="337"/>
        <v>0</v>
      </c>
      <c r="U97" s="96">
        <f t="shared" si="337"/>
        <v>0</v>
      </c>
      <c r="V97" s="96">
        <f t="shared" si="337"/>
        <v>0</v>
      </c>
      <c r="W97" s="96">
        <f t="shared" si="337"/>
        <v>0</v>
      </c>
      <c r="X97" s="96">
        <f t="shared" si="337"/>
        <v>0</v>
      </c>
      <c r="Y97" s="96">
        <f t="shared" si="337"/>
        <v>0</v>
      </c>
      <c r="Z97" s="96">
        <f t="shared" si="337"/>
        <v>0</v>
      </c>
      <c r="AA97" s="96">
        <f t="shared" si="337"/>
        <v>0</v>
      </c>
      <c r="AB97" s="96">
        <f t="shared" si="337"/>
        <v>0</v>
      </c>
      <c r="AC97" s="96">
        <f t="shared" si="337"/>
        <v>0</v>
      </c>
      <c r="AD97" s="96">
        <f t="shared" si="337"/>
        <v>0</v>
      </c>
      <c r="AE97" s="75">
        <f t="shared" si="337"/>
        <v>0</v>
      </c>
      <c r="AF97" s="96">
        <f t="shared" si="337"/>
        <v>0</v>
      </c>
      <c r="AG97" s="96">
        <f t="shared" si="337"/>
        <v>0</v>
      </c>
      <c r="AH97" s="96">
        <f t="shared" si="337"/>
        <v>0</v>
      </c>
      <c r="AI97" s="96">
        <f t="shared" si="337"/>
        <v>0</v>
      </c>
      <c r="AJ97" s="96">
        <f t="shared" si="337"/>
        <v>0</v>
      </c>
      <c r="AK97" s="96">
        <f t="shared" si="337"/>
        <v>0</v>
      </c>
      <c r="AL97" s="96">
        <f t="shared" ref="AL97:BQ97" si="338">AL95+AL96</f>
        <v>0</v>
      </c>
      <c r="AM97" s="96">
        <f t="shared" si="338"/>
        <v>0</v>
      </c>
      <c r="AN97" s="96">
        <f t="shared" si="338"/>
        <v>0</v>
      </c>
      <c r="AO97" s="96">
        <f t="shared" si="338"/>
        <v>0</v>
      </c>
      <c r="AP97" s="96">
        <f t="shared" si="338"/>
        <v>0</v>
      </c>
      <c r="AQ97" s="96">
        <f t="shared" si="338"/>
        <v>0</v>
      </c>
      <c r="AR97" s="75">
        <f t="shared" si="338"/>
        <v>0</v>
      </c>
      <c r="AS97" s="96">
        <f t="shared" si="338"/>
        <v>0</v>
      </c>
      <c r="AT97" s="96">
        <f t="shared" si="338"/>
        <v>0</v>
      </c>
      <c r="AU97" s="96">
        <f t="shared" si="338"/>
        <v>0</v>
      </c>
      <c r="AV97" s="96">
        <f t="shared" si="338"/>
        <v>0</v>
      </c>
      <c r="AW97" s="96">
        <f t="shared" si="338"/>
        <v>0</v>
      </c>
      <c r="AX97" s="96">
        <f t="shared" si="338"/>
        <v>0</v>
      </c>
      <c r="AY97" s="96">
        <f t="shared" si="338"/>
        <v>0</v>
      </c>
      <c r="AZ97" s="96">
        <f t="shared" si="338"/>
        <v>0</v>
      </c>
      <c r="BA97" s="96">
        <f t="shared" si="338"/>
        <v>0</v>
      </c>
      <c r="BB97" s="96">
        <f t="shared" si="338"/>
        <v>0</v>
      </c>
      <c r="BC97" s="96">
        <f t="shared" si="338"/>
        <v>0</v>
      </c>
      <c r="BD97" s="96">
        <f t="shared" si="338"/>
        <v>0</v>
      </c>
      <c r="BE97" s="75">
        <f t="shared" si="338"/>
        <v>0</v>
      </c>
      <c r="BF97" s="96">
        <f t="shared" si="338"/>
        <v>0</v>
      </c>
      <c r="BG97" s="96">
        <f t="shared" si="338"/>
        <v>0</v>
      </c>
      <c r="BH97" s="96">
        <f t="shared" si="338"/>
        <v>0</v>
      </c>
      <c r="BI97" s="96">
        <f t="shared" si="338"/>
        <v>0</v>
      </c>
      <c r="BJ97" s="96">
        <f t="shared" si="338"/>
        <v>0</v>
      </c>
      <c r="BK97" s="96">
        <f t="shared" si="338"/>
        <v>0</v>
      </c>
      <c r="BL97" s="96">
        <f t="shared" si="338"/>
        <v>0</v>
      </c>
      <c r="BM97" s="96">
        <f t="shared" si="338"/>
        <v>0</v>
      </c>
      <c r="BN97" s="96">
        <f t="shared" si="338"/>
        <v>0</v>
      </c>
      <c r="BO97" s="96">
        <f t="shared" si="338"/>
        <v>0</v>
      </c>
      <c r="BP97" s="96">
        <f t="shared" si="338"/>
        <v>0</v>
      </c>
      <c r="BQ97" s="96">
        <f t="shared" si="338"/>
        <v>0</v>
      </c>
      <c r="BR97" s="75">
        <f t="shared" ref="BR97:CW97" si="339">BR95+BR96</f>
        <v>0</v>
      </c>
      <c r="BS97" s="96">
        <f t="shared" si="339"/>
        <v>0</v>
      </c>
      <c r="BT97" s="96">
        <f t="shared" si="339"/>
        <v>0</v>
      </c>
      <c r="BU97" s="96">
        <f t="shared" si="339"/>
        <v>0</v>
      </c>
      <c r="BV97" s="96">
        <f t="shared" si="339"/>
        <v>0</v>
      </c>
      <c r="BW97" s="96">
        <f t="shared" si="339"/>
        <v>0</v>
      </c>
      <c r="BX97" s="96">
        <f t="shared" si="339"/>
        <v>0</v>
      </c>
      <c r="BY97" s="96">
        <f t="shared" si="339"/>
        <v>0</v>
      </c>
      <c r="BZ97" s="96">
        <f t="shared" si="339"/>
        <v>0</v>
      </c>
      <c r="CA97" s="96">
        <f t="shared" si="339"/>
        <v>0</v>
      </c>
      <c r="CB97" s="96">
        <f t="shared" si="339"/>
        <v>0</v>
      </c>
      <c r="CC97" s="96">
        <f t="shared" si="339"/>
        <v>0</v>
      </c>
      <c r="CD97" s="96">
        <f t="shared" si="339"/>
        <v>0</v>
      </c>
      <c r="CE97" s="75">
        <f t="shared" si="339"/>
        <v>0</v>
      </c>
      <c r="CF97" s="96">
        <f t="shared" si="339"/>
        <v>0</v>
      </c>
      <c r="CG97" s="96">
        <f t="shared" si="339"/>
        <v>0</v>
      </c>
      <c r="CH97" s="96">
        <f t="shared" si="339"/>
        <v>0</v>
      </c>
      <c r="CI97" s="96">
        <f t="shared" si="339"/>
        <v>0</v>
      </c>
      <c r="CJ97" s="96">
        <f t="shared" si="339"/>
        <v>0</v>
      </c>
      <c r="CK97" s="96">
        <f t="shared" si="339"/>
        <v>0</v>
      </c>
      <c r="CL97" s="96">
        <f t="shared" si="339"/>
        <v>0</v>
      </c>
      <c r="CM97" s="96">
        <f t="shared" si="339"/>
        <v>0</v>
      </c>
      <c r="CN97" s="96">
        <f t="shared" si="339"/>
        <v>0</v>
      </c>
      <c r="CO97" s="96">
        <f t="shared" si="339"/>
        <v>0</v>
      </c>
      <c r="CP97" s="96">
        <f t="shared" si="339"/>
        <v>0</v>
      </c>
      <c r="CQ97" s="96">
        <f t="shared" si="339"/>
        <v>0</v>
      </c>
      <c r="CR97" s="75">
        <f t="shared" si="339"/>
        <v>0</v>
      </c>
      <c r="CS97" s="96">
        <f t="shared" si="339"/>
        <v>0</v>
      </c>
      <c r="CT97" s="96">
        <f t="shared" si="339"/>
        <v>0</v>
      </c>
      <c r="CU97" s="96">
        <f t="shared" si="339"/>
        <v>0</v>
      </c>
      <c r="CV97" s="96">
        <f t="shared" si="339"/>
        <v>0</v>
      </c>
      <c r="CW97" s="96">
        <f t="shared" si="339"/>
        <v>0</v>
      </c>
      <c r="CX97" s="96">
        <f t="shared" ref="CX97:EC97" si="340">CX95+CX96</f>
        <v>0</v>
      </c>
      <c r="CY97" s="96">
        <f t="shared" si="340"/>
        <v>0</v>
      </c>
      <c r="CZ97" s="96">
        <f t="shared" si="340"/>
        <v>0</v>
      </c>
      <c r="DA97" s="96">
        <f t="shared" si="340"/>
        <v>0</v>
      </c>
      <c r="DB97" s="96">
        <f t="shared" si="340"/>
        <v>0</v>
      </c>
      <c r="DC97" s="96">
        <f t="shared" si="340"/>
        <v>0</v>
      </c>
      <c r="DD97" s="96">
        <f t="shared" si="340"/>
        <v>0</v>
      </c>
      <c r="DE97" s="75">
        <f t="shared" si="340"/>
        <v>0</v>
      </c>
      <c r="DF97" s="96">
        <f t="shared" si="340"/>
        <v>0</v>
      </c>
      <c r="DG97" s="96">
        <f t="shared" si="340"/>
        <v>0</v>
      </c>
      <c r="DH97" s="96">
        <f t="shared" si="340"/>
        <v>0</v>
      </c>
      <c r="DI97" s="96">
        <f t="shared" si="340"/>
        <v>0</v>
      </c>
      <c r="DJ97" s="96">
        <f t="shared" si="340"/>
        <v>0</v>
      </c>
      <c r="DK97" s="96">
        <f t="shared" si="340"/>
        <v>0</v>
      </c>
      <c r="DL97" s="96">
        <f t="shared" si="340"/>
        <v>0</v>
      </c>
      <c r="DM97" s="96">
        <f t="shared" si="340"/>
        <v>0</v>
      </c>
      <c r="DN97" s="96">
        <f t="shared" si="340"/>
        <v>0</v>
      </c>
      <c r="DO97" s="96">
        <f t="shared" si="340"/>
        <v>0</v>
      </c>
      <c r="DP97" s="96">
        <f t="shared" si="340"/>
        <v>0</v>
      </c>
      <c r="DQ97" s="96">
        <f t="shared" si="340"/>
        <v>0</v>
      </c>
      <c r="DR97" s="75">
        <f t="shared" si="340"/>
        <v>0</v>
      </c>
      <c r="DS97" s="96">
        <f t="shared" si="340"/>
        <v>0</v>
      </c>
      <c r="DT97" s="96">
        <f t="shared" si="340"/>
        <v>0</v>
      </c>
      <c r="DU97" s="96">
        <f t="shared" si="340"/>
        <v>0</v>
      </c>
      <c r="DV97" s="96">
        <f t="shared" si="340"/>
        <v>0</v>
      </c>
      <c r="DW97" s="96">
        <f t="shared" si="340"/>
        <v>0</v>
      </c>
      <c r="DX97" s="96">
        <f t="shared" si="340"/>
        <v>0</v>
      </c>
      <c r="DY97" s="96">
        <f t="shared" si="340"/>
        <v>0</v>
      </c>
      <c r="DZ97" s="96">
        <f t="shared" si="340"/>
        <v>0</v>
      </c>
      <c r="EA97" s="96">
        <f t="shared" si="340"/>
        <v>0</v>
      </c>
      <c r="EB97" s="96">
        <f t="shared" si="340"/>
        <v>0</v>
      </c>
      <c r="EC97" s="96">
        <f t="shared" si="340"/>
        <v>0</v>
      </c>
      <c r="ED97" s="96">
        <f t="shared" ref="ED97:EE97" si="341">ED95+ED96</f>
        <v>0</v>
      </c>
      <c r="EE97" s="76">
        <f t="shared" si="341"/>
        <v>0</v>
      </c>
    </row>
    <row r="98" spans="4:135" ht="12" customHeight="1" x14ac:dyDescent="0.2">
      <c r="R98" s="159"/>
      <c r="AE98" s="159"/>
      <c r="AR98" s="159"/>
      <c r="BE98" s="159"/>
      <c r="BR98" s="159"/>
      <c r="CE98" s="159"/>
      <c r="CR98" s="159"/>
      <c r="DE98" s="159"/>
      <c r="DR98" s="159"/>
      <c r="EE98" s="74"/>
    </row>
  </sheetData>
  <mergeCells count="1">
    <mergeCell ref="F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78206E"/>
  </sheetPr>
  <dimension ref="A1:DW996"/>
  <sheetViews>
    <sheetView zoomScaleNormal="100" workbookViewId="0">
      <selection activeCell="H5" sqref="H5"/>
    </sheetView>
  </sheetViews>
  <sheetFormatPr baseColWidth="10" defaultColWidth="14.42578125" defaultRowHeight="15" x14ac:dyDescent="0.25"/>
  <cols>
    <col min="1" max="1" width="8" style="445" customWidth="1"/>
    <col min="2" max="2" width="6.42578125" style="445" customWidth="1"/>
    <col min="3" max="3" width="9.28515625" style="445" customWidth="1"/>
    <col min="4" max="4" width="7.7109375" style="445" customWidth="1"/>
    <col min="5" max="5" width="17.28515625" style="445" customWidth="1"/>
    <col min="6" max="6" width="4.42578125" style="445" customWidth="1"/>
    <col min="7" max="7" width="10" style="445" customWidth="1"/>
    <col min="8" max="9" width="5" style="445" customWidth="1"/>
    <col min="10" max="15" width="4.7109375" style="445" customWidth="1"/>
    <col min="16" max="16" width="12.42578125" style="445" customWidth="1"/>
    <col min="17" max="17" width="5.7109375" style="445" customWidth="1"/>
    <col min="18" max="19" width="7" style="445" customWidth="1"/>
    <col min="20" max="21" width="5" style="445" customWidth="1"/>
    <col min="22" max="22" width="11.140625" style="445" customWidth="1"/>
    <col min="23" max="103" width="10" style="445" customWidth="1"/>
    <col min="104" max="104" width="14.42578125" style="445" customWidth="1"/>
    <col min="105" max="16384" width="14.42578125" style="445"/>
  </cols>
  <sheetData>
    <row r="1" spans="1:127" ht="15.75" customHeight="1" x14ac:dyDescent="0.25">
      <c r="A1" s="583" t="s">
        <v>13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5"/>
    </row>
    <row r="2" spans="1:127" x14ac:dyDescent="0.25">
      <c r="A2" s="446"/>
      <c r="B2" s="446"/>
      <c r="C2" s="446"/>
      <c r="D2" s="446"/>
      <c r="E2" s="446"/>
      <c r="F2" s="447"/>
      <c r="G2" s="448"/>
      <c r="H2" s="447">
        <v>2025</v>
      </c>
      <c r="I2" s="447">
        <v>2025</v>
      </c>
      <c r="J2" s="447">
        <v>2025</v>
      </c>
      <c r="K2" s="447">
        <v>2025</v>
      </c>
      <c r="L2" s="447">
        <v>2025</v>
      </c>
      <c r="M2" s="447">
        <v>2025</v>
      </c>
      <c r="N2" s="447">
        <v>2025</v>
      </c>
      <c r="O2" s="447">
        <v>2025</v>
      </c>
      <c r="P2" s="447">
        <v>2025</v>
      </c>
      <c r="Q2" s="447">
        <v>2025</v>
      </c>
      <c r="R2" s="447">
        <v>2025</v>
      </c>
      <c r="S2" s="447">
        <v>2025</v>
      </c>
      <c r="T2" s="447">
        <v>2025</v>
      </c>
      <c r="U2" s="447">
        <v>2026</v>
      </c>
      <c r="V2" s="447">
        <v>2026</v>
      </c>
      <c r="W2" s="447">
        <v>2026</v>
      </c>
      <c r="X2" s="447">
        <v>2026</v>
      </c>
      <c r="Y2" s="447">
        <v>2026</v>
      </c>
      <c r="Z2" s="447">
        <v>2026</v>
      </c>
      <c r="AA2" s="447">
        <v>2026</v>
      </c>
      <c r="AB2" s="447">
        <v>2026</v>
      </c>
      <c r="AC2" s="447">
        <v>2026</v>
      </c>
      <c r="AD2" s="447">
        <v>2026</v>
      </c>
      <c r="AE2" s="447">
        <v>2026</v>
      </c>
      <c r="AF2" s="449">
        <v>2027</v>
      </c>
      <c r="AG2" s="449">
        <v>2027</v>
      </c>
      <c r="AH2" s="449">
        <v>2027</v>
      </c>
      <c r="AI2" s="449">
        <v>2027</v>
      </c>
      <c r="AJ2" s="449">
        <v>2027</v>
      </c>
      <c r="AK2" s="449">
        <v>2027</v>
      </c>
      <c r="AL2" s="449">
        <v>2027</v>
      </c>
      <c r="AM2" s="449">
        <v>2027</v>
      </c>
      <c r="AN2" s="449">
        <v>2027</v>
      </c>
      <c r="AO2" s="449">
        <v>2027</v>
      </c>
      <c r="AP2" s="449">
        <v>2027</v>
      </c>
      <c r="AQ2" s="449">
        <v>2027</v>
      </c>
      <c r="AR2" s="449">
        <v>2028</v>
      </c>
      <c r="AS2" s="449">
        <v>2028</v>
      </c>
      <c r="AT2" s="449">
        <v>2028</v>
      </c>
      <c r="AU2" s="449">
        <v>2028</v>
      </c>
      <c r="AV2" s="449">
        <v>2028</v>
      </c>
      <c r="AW2" s="449">
        <v>2028</v>
      </c>
      <c r="AX2" s="449">
        <v>2028</v>
      </c>
      <c r="AY2" s="449">
        <v>2028</v>
      </c>
      <c r="AZ2" s="449">
        <v>2028</v>
      </c>
      <c r="BA2" s="449">
        <v>2028</v>
      </c>
      <c r="BB2" s="449">
        <v>2028</v>
      </c>
      <c r="BC2" s="449">
        <v>2028</v>
      </c>
      <c r="BD2" s="449">
        <v>2029</v>
      </c>
      <c r="BE2" s="449">
        <v>2029</v>
      </c>
      <c r="BF2" s="449">
        <v>2029</v>
      </c>
      <c r="BG2" s="449">
        <v>2029</v>
      </c>
      <c r="BH2" s="449">
        <v>2029</v>
      </c>
      <c r="BI2" s="449">
        <v>2029</v>
      </c>
      <c r="BJ2" s="449">
        <v>2029</v>
      </c>
      <c r="BK2" s="449">
        <v>2029</v>
      </c>
      <c r="BL2" s="449">
        <v>2029</v>
      </c>
      <c r="BM2" s="449">
        <v>2029</v>
      </c>
      <c r="BN2" s="449">
        <v>2029</v>
      </c>
      <c r="BO2" s="449">
        <v>2029</v>
      </c>
      <c r="BP2" s="449">
        <v>2030</v>
      </c>
      <c r="BQ2" s="449">
        <v>2030</v>
      </c>
      <c r="BR2" s="449">
        <v>2030</v>
      </c>
      <c r="BS2" s="449">
        <v>2030</v>
      </c>
      <c r="BT2" s="449">
        <v>2030</v>
      </c>
      <c r="BU2" s="449">
        <v>2030</v>
      </c>
      <c r="BV2" s="449">
        <v>2030</v>
      </c>
      <c r="BW2" s="449">
        <v>2030</v>
      </c>
      <c r="BX2" s="449">
        <v>2030</v>
      </c>
      <c r="BY2" s="449">
        <v>2030</v>
      </c>
      <c r="BZ2" s="449">
        <v>2030</v>
      </c>
      <c r="CA2" s="449">
        <v>2030</v>
      </c>
      <c r="CB2" s="449">
        <v>2031</v>
      </c>
      <c r="CC2" s="449">
        <v>2031</v>
      </c>
      <c r="CD2" s="449">
        <v>2031</v>
      </c>
      <c r="CE2" s="449">
        <v>2031</v>
      </c>
      <c r="CF2" s="449">
        <v>2031</v>
      </c>
      <c r="CG2" s="449">
        <v>2031</v>
      </c>
      <c r="CH2" s="449">
        <v>2031</v>
      </c>
      <c r="CI2" s="449">
        <v>2031</v>
      </c>
      <c r="CJ2" s="449">
        <v>2031</v>
      </c>
      <c r="CK2" s="449">
        <v>2031</v>
      </c>
      <c r="CL2" s="449">
        <v>2031</v>
      </c>
      <c r="CM2" s="449">
        <v>2031</v>
      </c>
      <c r="CN2" s="449">
        <v>2032</v>
      </c>
      <c r="CO2" s="449">
        <v>2032</v>
      </c>
      <c r="CP2" s="449">
        <v>2032</v>
      </c>
      <c r="CQ2" s="449">
        <v>2032</v>
      </c>
      <c r="CR2" s="449">
        <v>2032</v>
      </c>
      <c r="CS2" s="449">
        <v>2032</v>
      </c>
      <c r="CT2" s="449">
        <v>2032</v>
      </c>
      <c r="CU2" s="449">
        <v>2032</v>
      </c>
      <c r="CV2" s="449">
        <v>2032</v>
      </c>
      <c r="CW2" s="449">
        <v>2032</v>
      </c>
      <c r="CX2" s="449">
        <v>2032</v>
      </c>
      <c r="CY2" s="449">
        <v>2032</v>
      </c>
      <c r="CZ2" s="449">
        <v>2033</v>
      </c>
      <c r="DA2" s="449">
        <v>2033</v>
      </c>
      <c r="DB2" s="449">
        <v>2033</v>
      </c>
      <c r="DC2" s="449">
        <v>2033</v>
      </c>
      <c r="DD2" s="449">
        <v>2033</v>
      </c>
      <c r="DE2" s="449">
        <v>2033</v>
      </c>
      <c r="DF2" s="449">
        <v>2033</v>
      </c>
      <c r="DG2" s="449">
        <v>2033</v>
      </c>
      <c r="DH2" s="449">
        <v>2033</v>
      </c>
      <c r="DI2" s="449">
        <v>2033</v>
      </c>
      <c r="DJ2" s="449">
        <v>2033</v>
      </c>
      <c r="DK2" s="449">
        <v>2033</v>
      </c>
      <c r="DL2" s="449">
        <v>2034</v>
      </c>
      <c r="DM2" s="449">
        <v>2034</v>
      </c>
      <c r="DN2" s="449">
        <v>2034</v>
      </c>
      <c r="DO2" s="449">
        <v>2034</v>
      </c>
      <c r="DP2" s="449">
        <v>2034</v>
      </c>
      <c r="DQ2" s="449">
        <v>2034</v>
      </c>
      <c r="DR2" s="449">
        <v>2034</v>
      </c>
      <c r="DS2" s="449">
        <v>2034</v>
      </c>
      <c r="DT2" s="449">
        <v>2034</v>
      </c>
      <c r="DU2" s="449">
        <v>2034</v>
      </c>
      <c r="DV2" s="449">
        <v>2034</v>
      </c>
      <c r="DW2" s="449">
        <v>2034</v>
      </c>
    </row>
    <row r="3" spans="1:127" x14ac:dyDescent="0.25">
      <c r="A3" s="450"/>
      <c r="B3" s="450" t="s">
        <v>183</v>
      </c>
      <c r="C3" s="450" t="s">
        <v>184</v>
      </c>
      <c r="D3" s="450" t="s">
        <v>185</v>
      </c>
      <c r="E3" s="450" t="s">
        <v>186</v>
      </c>
      <c r="F3" s="450" t="s">
        <v>187</v>
      </c>
      <c r="G3" s="450" t="s">
        <v>188</v>
      </c>
      <c r="H3" s="450" t="s">
        <v>189</v>
      </c>
      <c r="I3" s="450" t="s">
        <v>190</v>
      </c>
      <c r="J3" s="450" t="s">
        <v>191</v>
      </c>
      <c r="K3" s="450" t="s">
        <v>192</v>
      </c>
      <c r="L3" s="450" t="s">
        <v>193</v>
      </c>
      <c r="M3" s="450" t="s">
        <v>194</v>
      </c>
      <c r="N3" s="450" t="s">
        <v>195</v>
      </c>
      <c r="O3" s="450" t="s">
        <v>196</v>
      </c>
      <c r="P3" s="450" t="s">
        <v>197</v>
      </c>
      <c r="Q3" s="450" t="s">
        <v>198</v>
      </c>
      <c r="R3" s="450" t="s">
        <v>199</v>
      </c>
      <c r="S3" s="450" t="s">
        <v>200</v>
      </c>
      <c r="T3" s="450" t="s">
        <v>189</v>
      </c>
      <c r="U3" s="450" t="s">
        <v>190</v>
      </c>
      <c r="V3" s="450" t="s">
        <v>191</v>
      </c>
      <c r="W3" s="450" t="s">
        <v>192</v>
      </c>
      <c r="X3" s="450" t="s">
        <v>193</v>
      </c>
      <c r="Y3" s="450" t="s">
        <v>194</v>
      </c>
      <c r="Z3" s="450" t="s">
        <v>195</v>
      </c>
      <c r="AA3" s="450" t="s">
        <v>196</v>
      </c>
      <c r="AB3" s="450" t="s">
        <v>197</v>
      </c>
      <c r="AC3" s="450" t="s">
        <v>198</v>
      </c>
      <c r="AD3" s="450" t="s">
        <v>199</v>
      </c>
      <c r="AE3" s="450" t="s">
        <v>200</v>
      </c>
      <c r="AF3" s="451" t="s">
        <v>189</v>
      </c>
      <c r="AG3" s="451" t="s">
        <v>190</v>
      </c>
      <c r="AH3" s="451" t="s">
        <v>191</v>
      </c>
      <c r="AI3" s="451" t="s">
        <v>192</v>
      </c>
      <c r="AJ3" s="451" t="s">
        <v>193</v>
      </c>
      <c r="AK3" s="451" t="s">
        <v>194</v>
      </c>
      <c r="AL3" s="451" t="s">
        <v>195</v>
      </c>
      <c r="AM3" s="451" t="s">
        <v>196</v>
      </c>
      <c r="AN3" s="451" t="s">
        <v>197</v>
      </c>
      <c r="AO3" s="451" t="s">
        <v>198</v>
      </c>
      <c r="AP3" s="451" t="s">
        <v>199</v>
      </c>
      <c r="AQ3" s="451" t="s">
        <v>200</v>
      </c>
      <c r="AR3" s="451" t="s">
        <v>189</v>
      </c>
      <c r="AS3" s="451" t="s">
        <v>190</v>
      </c>
      <c r="AT3" s="451" t="s">
        <v>191</v>
      </c>
      <c r="AU3" s="451" t="s">
        <v>192</v>
      </c>
      <c r="AV3" s="451" t="s">
        <v>193</v>
      </c>
      <c r="AW3" s="451" t="s">
        <v>194</v>
      </c>
      <c r="AX3" s="451" t="s">
        <v>195</v>
      </c>
      <c r="AY3" s="451" t="s">
        <v>196</v>
      </c>
      <c r="AZ3" s="451" t="s">
        <v>197</v>
      </c>
      <c r="BA3" s="451" t="s">
        <v>198</v>
      </c>
      <c r="BB3" s="451" t="s">
        <v>199</v>
      </c>
      <c r="BC3" s="451" t="s">
        <v>200</v>
      </c>
      <c r="BD3" s="451" t="s">
        <v>189</v>
      </c>
      <c r="BE3" s="451" t="s">
        <v>190</v>
      </c>
      <c r="BF3" s="451" t="s">
        <v>191</v>
      </c>
      <c r="BG3" s="451" t="s">
        <v>192</v>
      </c>
      <c r="BH3" s="451" t="s">
        <v>193</v>
      </c>
      <c r="BI3" s="451" t="s">
        <v>194</v>
      </c>
      <c r="BJ3" s="451" t="s">
        <v>195</v>
      </c>
      <c r="BK3" s="451" t="s">
        <v>196</v>
      </c>
      <c r="BL3" s="451" t="s">
        <v>197</v>
      </c>
      <c r="BM3" s="451" t="s">
        <v>198</v>
      </c>
      <c r="BN3" s="451" t="s">
        <v>199</v>
      </c>
      <c r="BO3" s="451" t="s">
        <v>200</v>
      </c>
      <c r="BP3" s="451" t="s">
        <v>189</v>
      </c>
      <c r="BQ3" s="451" t="s">
        <v>190</v>
      </c>
      <c r="BR3" s="451" t="s">
        <v>191</v>
      </c>
      <c r="BS3" s="451" t="s">
        <v>192</v>
      </c>
      <c r="BT3" s="451" t="s">
        <v>193</v>
      </c>
      <c r="BU3" s="451" t="s">
        <v>194</v>
      </c>
      <c r="BV3" s="451" t="s">
        <v>195</v>
      </c>
      <c r="BW3" s="451" t="s">
        <v>196</v>
      </c>
      <c r="BX3" s="451" t="s">
        <v>197</v>
      </c>
      <c r="BY3" s="451" t="s">
        <v>198</v>
      </c>
      <c r="BZ3" s="451" t="s">
        <v>199</v>
      </c>
      <c r="CA3" s="451" t="s">
        <v>200</v>
      </c>
      <c r="CB3" s="451" t="s">
        <v>189</v>
      </c>
      <c r="CC3" s="451" t="s">
        <v>190</v>
      </c>
      <c r="CD3" s="451" t="s">
        <v>191</v>
      </c>
      <c r="CE3" s="451" t="s">
        <v>192</v>
      </c>
      <c r="CF3" s="451" t="s">
        <v>193</v>
      </c>
      <c r="CG3" s="451" t="s">
        <v>194</v>
      </c>
      <c r="CH3" s="451" t="s">
        <v>195</v>
      </c>
      <c r="CI3" s="451" t="s">
        <v>196</v>
      </c>
      <c r="CJ3" s="451" t="s">
        <v>197</v>
      </c>
      <c r="CK3" s="451" t="s">
        <v>198</v>
      </c>
      <c r="CL3" s="451" t="s">
        <v>199</v>
      </c>
      <c r="CM3" s="451" t="s">
        <v>200</v>
      </c>
      <c r="CN3" s="451" t="s">
        <v>189</v>
      </c>
      <c r="CO3" s="451" t="s">
        <v>190</v>
      </c>
      <c r="CP3" s="451" t="s">
        <v>191</v>
      </c>
      <c r="CQ3" s="451" t="s">
        <v>192</v>
      </c>
      <c r="CR3" s="451" t="s">
        <v>193</v>
      </c>
      <c r="CS3" s="451" t="s">
        <v>194</v>
      </c>
      <c r="CT3" s="451" t="s">
        <v>195</v>
      </c>
      <c r="CU3" s="451" t="s">
        <v>196</v>
      </c>
      <c r="CV3" s="451" t="s">
        <v>197</v>
      </c>
      <c r="CW3" s="451" t="s">
        <v>198</v>
      </c>
      <c r="CX3" s="451" t="s">
        <v>199</v>
      </c>
      <c r="CY3" s="451" t="s">
        <v>200</v>
      </c>
      <c r="CZ3" s="451" t="s">
        <v>189</v>
      </c>
      <c r="DA3" s="451" t="s">
        <v>190</v>
      </c>
      <c r="DB3" s="451" t="s">
        <v>191</v>
      </c>
      <c r="DC3" s="451" t="s">
        <v>192</v>
      </c>
      <c r="DD3" s="451" t="s">
        <v>193</v>
      </c>
      <c r="DE3" s="451" t="s">
        <v>194</v>
      </c>
      <c r="DF3" s="451" t="s">
        <v>195</v>
      </c>
      <c r="DG3" s="451" t="s">
        <v>196</v>
      </c>
      <c r="DH3" s="451" t="s">
        <v>197</v>
      </c>
      <c r="DI3" s="451" t="s">
        <v>198</v>
      </c>
      <c r="DJ3" s="451" t="s">
        <v>199</v>
      </c>
      <c r="DK3" s="451" t="s">
        <v>200</v>
      </c>
      <c r="DL3" s="451" t="s">
        <v>189</v>
      </c>
      <c r="DM3" s="451" t="s">
        <v>190</v>
      </c>
      <c r="DN3" s="451" t="s">
        <v>191</v>
      </c>
      <c r="DO3" s="451" t="s">
        <v>192</v>
      </c>
      <c r="DP3" s="451" t="s">
        <v>193</v>
      </c>
      <c r="DQ3" s="451" t="s">
        <v>194</v>
      </c>
      <c r="DR3" s="451" t="s">
        <v>195</v>
      </c>
      <c r="DS3" s="451" t="s">
        <v>196</v>
      </c>
      <c r="DT3" s="451" t="s">
        <v>197</v>
      </c>
      <c r="DU3" s="451" t="s">
        <v>198</v>
      </c>
      <c r="DV3" s="451" t="s">
        <v>199</v>
      </c>
      <c r="DW3" s="451" t="s">
        <v>200</v>
      </c>
    </row>
    <row r="4" spans="1:127" x14ac:dyDescent="0.25">
      <c r="A4" s="446"/>
      <c r="B4" s="446"/>
      <c r="C4" s="452"/>
      <c r="D4" s="452"/>
      <c r="E4" s="446"/>
      <c r="F4" s="447"/>
      <c r="G4" s="446"/>
      <c r="H4" s="446"/>
      <c r="I4" s="446"/>
      <c r="J4" s="446"/>
      <c r="K4" s="446"/>
      <c r="L4" s="446"/>
      <c r="M4" s="446"/>
      <c r="N4" s="446"/>
      <c r="O4" s="446"/>
      <c r="P4" s="446"/>
    </row>
    <row r="5" spans="1:127" ht="14.25" customHeight="1" x14ac:dyDescent="0.25">
      <c r="A5" s="453" t="s">
        <v>201</v>
      </c>
      <c r="B5" s="454">
        <v>61</v>
      </c>
      <c r="C5" s="455" t="s">
        <v>312</v>
      </c>
      <c r="D5" s="456"/>
      <c r="E5" s="457"/>
      <c r="F5" s="458"/>
      <c r="G5" s="459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  <c r="AB5" s="460"/>
      <c r="AC5" s="460"/>
      <c r="AD5" s="460"/>
      <c r="AE5" s="460"/>
      <c r="AF5" s="460"/>
      <c r="AG5" s="460"/>
      <c r="AH5" s="460"/>
      <c r="AI5" s="460"/>
      <c r="AJ5" s="460"/>
      <c r="AK5" s="460"/>
      <c r="AL5" s="460"/>
      <c r="AM5" s="460"/>
      <c r="AN5" s="460"/>
      <c r="AO5" s="460"/>
      <c r="AP5" s="460"/>
      <c r="AQ5" s="460"/>
      <c r="AR5" s="460"/>
      <c r="AS5" s="460"/>
      <c r="AT5" s="460"/>
      <c r="AU5" s="460"/>
      <c r="AV5" s="460"/>
      <c r="AW5" s="460"/>
      <c r="AX5" s="460"/>
      <c r="AY5" s="460"/>
      <c r="AZ5" s="460"/>
      <c r="BA5" s="460"/>
      <c r="BB5" s="460"/>
      <c r="BC5" s="460"/>
      <c r="BD5" s="460"/>
      <c r="BE5" s="460"/>
      <c r="BF5" s="460"/>
      <c r="BG5" s="460"/>
      <c r="BH5" s="460"/>
      <c r="BI5" s="460"/>
      <c r="BJ5" s="460"/>
      <c r="BK5" s="460"/>
      <c r="BL5" s="460"/>
      <c r="BM5" s="460"/>
      <c r="BN5" s="460"/>
      <c r="BO5" s="460"/>
      <c r="BP5" s="460"/>
      <c r="BQ5" s="460"/>
      <c r="BR5" s="460"/>
      <c r="BS5" s="460"/>
      <c r="BT5" s="460"/>
      <c r="BU5" s="460"/>
      <c r="BV5" s="460"/>
      <c r="BW5" s="460"/>
      <c r="BX5" s="460"/>
      <c r="BY5" s="460"/>
      <c r="BZ5" s="460"/>
      <c r="CA5" s="460"/>
      <c r="CB5" s="460"/>
      <c r="CC5" s="460"/>
      <c r="CD5" s="460"/>
      <c r="CE5" s="460"/>
      <c r="CF5" s="460"/>
      <c r="CG5" s="460"/>
      <c r="CH5" s="460"/>
      <c r="CI5" s="460"/>
      <c r="CJ5" s="460"/>
      <c r="CK5" s="460"/>
      <c r="CL5" s="460"/>
      <c r="CM5" s="460"/>
      <c r="CN5" s="460"/>
      <c r="CO5" s="460"/>
      <c r="CP5" s="460"/>
      <c r="CQ5" s="460"/>
      <c r="CR5" s="460"/>
      <c r="CS5" s="460"/>
      <c r="CT5" s="460"/>
      <c r="CU5" s="460"/>
      <c r="CV5" s="460"/>
      <c r="CW5" s="460"/>
      <c r="CX5" s="460"/>
      <c r="CY5" s="460"/>
      <c r="CZ5" s="460"/>
      <c r="DA5" s="460"/>
      <c r="DB5" s="460"/>
      <c r="DC5" s="460"/>
      <c r="DD5" s="460"/>
      <c r="DE5" s="460"/>
      <c r="DF5" s="460"/>
      <c r="DG5" s="460"/>
      <c r="DH5" s="460"/>
      <c r="DI5" s="460"/>
      <c r="DJ5" s="460"/>
      <c r="DK5" s="460"/>
      <c r="DL5" s="460"/>
      <c r="DM5" s="460"/>
      <c r="DN5" s="460"/>
      <c r="DO5" s="460"/>
      <c r="DP5" s="460"/>
      <c r="DQ5" s="460"/>
      <c r="DR5" s="460"/>
      <c r="DS5" s="460"/>
      <c r="DT5" s="460"/>
      <c r="DU5" s="460"/>
      <c r="DV5" s="460"/>
      <c r="DW5" s="460"/>
    </row>
    <row r="6" spans="1:127" ht="14.25" customHeight="1" x14ac:dyDescent="0.25">
      <c r="A6" s="453" t="s">
        <v>205</v>
      </c>
      <c r="B6" s="454">
        <v>105.5</v>
      </c>
      <c r="C6" s="455" t="s">
        <v>313</v>
      </c>
      <c r="D6" s="452"/>
      <c r="E6" s="461"/>
      <c r="F6" s="462"/>
      <c r="G6" s="463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8"/>
      <c r="AY6" s="448"/>
      <c r="AZ6" s="448"/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8"/>
      <c r="BU6" s="448"/>
      <c r="BV6" s="448"/>
      <c r="BW6" s="448"/>
      <c r="BX6" s="448"/>
      <c r="BY6" s="448"/>
      <c r="BZ6" s="448"/>
      <c r="CA6" s="448"/>
      <c r="CB6" s="448"/>
      <c r="CC6" s="448"/>
      <c r="CD6" s="448"/>
      <c r="CE6" s="448"/>
      <c r="CF6" s="448"/>
      <c r="CG6" s="448"/>
      <c r="CH6" s="448"/>
      <c r="CI6" s="448"/>
      <c r="CJ6" s="448"/>
      <c r="CK6" s="448"/>
      <c r="CL6" s="448"/>
      <c r="CM6" s="448"/>
      <c r="CN6" s="448"/>
      <c r="CO6" s="448"/>
      <c r="CP6" s="448"/>
      <c r="CQ6" s="448"/>
      <c r="CR6" s="448"/>
      <c r="CS6" s="448"/>
      <c r="CT6" s="448"/>
      <c r="CU6" s="448"/>
      <c r="CV6" s="448"/>
      <c r="CW6" s="448"/>
      <c r="CX6" s="448"/>
      <c r="CY6" s="448"/>
      <c r="CZ6" s="448"/>
      <c r="DA6" s="448"/>
      <c r="DB6" s="448"/>
      <c r="DC6" s="448"/>
      <c r="DD6" s="448"/>
      <c r="DE6" s="448"/>
      <c r="DF6" s="448"/>
      <c r="DG6" s="448"/>
      <c r="DH6" s="448"/>
      <c r="DI6" s="448"/>
      <c r="DJ6" s="448"/>
      <c r="DK6" s="448"/>
      <c r="DL6" s="448"/>
      <c r="DM6" s="448"/>
      <c r="DN6" s="448"/>
      <c r="DO6" s="448"/>
      <c r="DP6" s="448"/>
      <c r="DQ6" s="448"/>
      <c r="DR6" s="448"/>
      <c r="DS6" s="448"/>
      <c r="DT6" s="448"/>
      <c r="DU6" s="448"/>
      <c r="DV6" s="448"/>
      <c r="DW6" s="448"/>
    </row>
    <row r="7" spans="1:127" ht="14.25" customHeight="1" x14ac:dyDescent="0.25">
      <c r="A7" s="453" t="s">
        <v>207</v>
      </c>
      <c r="B7" s="454">
        <v>105.5</v>
      </c>
      <c r="C7" s="455" t="s">
        <v>314</v>
      </c>
      <c r="D7" s="452"/>
      <c r="E7" s="457"/>
      <c r="F7" s="458"/>
      <c r="G7" s="463"/>
      <c r="H7" s="460"/>
      <c r="I7" s="460"/>
      <c r="J7" s="460"/>
      <c r="K7" s="460"/>
      <c r="L7" s="448"/>
      <c r="M7" s="448"/>
      <c r="N7" s="448"/>
      <c r="O7" s="448"/>
      <c r="P7" s="448"/>
      <c r="Q7" s="448"/>
      <c r="R7" s="448"/>
      <c r="S7" s="448"/>
      <c r="T7" s="448"/>
      <c r="U7" s="448"/>
      <c r="V7" s="448"/>
      <c r="W7" s="448"/>
      <c r="X7" s="448"/>
      <c r="Y7" s="448"/>
      <c r="Z7" s="448"/>
      <c r="AA7" s="448"/>
      <c r="AB7" s="448"/>
      <c r="AC7" s="448"/>
      <c r="AD7" s="448"/>
      <c r="AE7" s="448"/>
      <c r="AF7" s="448"/>
      <c r="AG7" s="448"/>
      <c r="AH7" s="448"/>
      <c r="AI7" s="448"/>
      <c r="AJ7" s="448"/>
      <c r="AK7" s="448"/>
      <c r="AL7" s="448"/>
      <c r="AM7" s="448"/>
      <c r="AN7" s="448"/>
      <c r="AO7" s="448"/>
      <c r="AP7" s="448"/>
      <c r="AQ7" s="448"/>
      <c r="AR7" s="448"/>
      <c r="AS7" s="448"/>
      <c r="AT7" s="448"/>
      <c r="AU7" s="448"/>
      <c r="AV7" s="448"/>
      <c r="AW7" s="448"/>
      <c r="AX7" s="448"/>
      <c r="AY7" s="448"/>
      <c r="AZ7" s="448"/>
      <c r="BA7" s="448"/>
      <c r="BB7" s="448"/>
      <c r="BC7" s="448"/>
      <c r="BD7" s="448"/>
      <c r="BE7" s="448"/>
      <c r="BF7" s="448"/>
      <c r="BG7" s="448"/>
      <c r="BH7" s="448"/>
      <c r="BI7" s="448"/>
      <c r="BJ7" s="448"/>
      <c r="BK7" s="448"/>
      <c r="BL7" s="448"/>
      <c r="BM7" s="448"/>
      <c r="BN7" s="448"/>
      <c r="BO7" s="448"/>
      <c r="BP7" s="448"/>
      <c r="BQ7" s="448"/>
      <c r="BR7" s="448"/>
      <c r="BS7" s="448"/>
      <c r="BT7" s="448"/>
      <c r="BU7" s="448"/>
      <c r="BV7" s="448"/>
      <c r="BW7" s="448"/>
      <c r="BX7" s="448"/>
      <c r="BY7" s="448"/>
      <c r="BZ7" s="448"/>
      <c r="CA7" s="448"/>
      <c r="CB7" s="448"/>
      <c r="CC7" s="448"/>
      <c r="CD7" s="448"/>
      <c r="CE7" s="448"/>
      <c r="CF7" s="448"/>
      <c r="CG7" s="448"/>
      <c r="CH7" s="448"/>
      <c r="CI7" s="448"/>
      <c r="CJ7" s="448"/>
      <c r="CK7" s="448"/>
      <c r="CL7" s="448"/>
      <c r="CM7" s="448"/>
      <c r="CN7" s="448"/>
      <c r="CO7" s="448"/>
      <c r="CP7" s="448"/>
      <c r="CQ7" s="448"/>
      <c r="CR7" s="448"/>
      <c r="CS7" s="448"/>
      <c r="CT7" s="448"/>
      <c r="CU7" s="448"/>
      <c r="CV7" s="448"/>
      <c r="CW7" s="448"/>
      <c r="CX7" s="448"/>
      <c r="CY7" s="448"/>
      <c r="CZ7" s="448"/>
      <c r="DA7" s="448"/>
      <c r="DB7" s="448"/>
      <c r="DC7" s="448"/>
      <c r="DD7" s="448"/>
      <c r="DE7" s="448"/>
      <c r="DF7" s="448"/>
      <c r="DG7" s="448"/>
      <c r="DH7" s="448"/>
      <c r="DI7" s="448"/>
      <c r="DJ7" s="448"/>
      <c r="DK7" s="448"/>
      <c r="DL7" s="448"/>
      <c r="DM7" s="448"/>
      <c r="DN7" s="448"/>
      <c r="DO7" s="448"/>
      <c r="DP7" s="448"/>
      <c r="DQ7" s="448"/>
      <c r="DR7" s="448"/>
      <c r="DS7" s="448"/>
      <c r="DT7" s="448"/>
      <c r="DU7" s="448"/>
      <c r="DV7" s="448"/>
      <c r="DW7" s="448"/>
    </row>
    <row r="8" spans="1:127" ht="14.25" customHeight="1" x14ac:dyDescent="0.25">
      <c r="A8" s="453" t="s">
        <v>209</v>
      </c>
      <c r="B8" s="454">
        <v>61</v>
      </c>
      <c r="C8" s="455" t="s">
        <v>315</v>
      </c>
      <c r="D8" s="452"/>
      <c r="E8" s="461"/>
      <c r="F8" s="462"/>
      <c r="G8" s="463"/>
      <c r="H8" s="446"/>
      <c r="I8" s="446"/>
      <c r="J8" s="446"/>
      <c r="K8" s="446"/>
      <c r="L8" s="446"/>
      <c r="M8" s="446"/>
      <c r="N8" s="448"/>
      <c r="O8" s="448"/>
      <c r="P8" s="448"/>
      <c r="Q8" s="448"/>
      <c r="R8" s="448"/>
      <c r="S8" s="448"/>
      <c r="T8" s="448"/>
      <c r="U8" s="448"/>
      <c r="V8" s="448"/>
      <c r="W8" s="448"/>
      <c r="X8" s="448"/>
      <c r="Y8" s="448"/>
      <c r="Z8" s="448"/>
      <c r="AA8" s="448"/>
      <c r="AB8" s="448"/>
      <c r="AC8" s="448"/>
      <c r="AD8" s="448"/>
      <c r="AE8" s="448"/>
      <c r="AF8" s="448"/>
      <c r="AG8" s="448"/>
      <c r="AH8" s="448"/>
      <c r="AI8" s="448"/>
      <c r="AJ8" s="448"/>
      <c r="AK8" s="448"/>
      <c r="AL8" s="448"/>
      <c r="AM8" s="448"/>
      <c r="AN8" s="448"/>
      <c r="AO8" s="448"/>
      <c r="AP8" s="448"/>
      <c r="AQ8" s="448"/>
      <c r="AR8" s="448"/>
      <c r="AS8" s="448"/>
      <c r="AT8" s="448"/>
      <c r="AU8" s="448"/>
      <c r="AV8" s="448"/>
      <c r="AW8" s="448"/>
      <c r="AX8" s="448"/>
      <c r="AY8" s="448"/>
      <c r="AZ8" s="448"/>
      <c r="BA8" s="448"/>
      <c r="BB8" s="448"/>
      <c r="BC8" s="448"/>
      <c r="BD8" s="448"/>
      <c r="BE8" s="448"/>
      <c r="BF8" s="448"/>
      <c r="BG8" s="448"/>
      <c r="BH8" s="448"/>
      <c r="BI8" s="448"/>
      <c r="BJ8" s="448"/>
      <c r="BK8" s="448"/>
      <c r="BL8" s="448"/>
      <c r="BM8" s="448"/>
      <c r="BN8" s="448"/>
      <c r="BO8" s="448"/>
      <c r="BP8" s="448"/>
      <c r="BQ8" s="448"/>
      <c r="BR8" s="448"/>
      <c r="BS8" s="448"/>
      <c r="BT8" s="448"/>
      <c r="BU8" s="448"/>
      <c r="BV8" s="448"/>
      <c r="BW8" s="448"/>
      <c r="BX8" s="448"/>
      <c r="BY8" s="448"/>
      <c r="BZ8" s="448"/>
      <c r="CA8" s="448"/>
      <c r="CB8" s="448"/>
      <c r="CC8" s="448"/>
      <c r="CD8" s="448"/>
      <c r="CE8" s="448"/>
      <c r="CF8" s="448"/>
      <c r="CG8" s="448"/>
      <c r="CH8" s="448"/>
      <c r="CI8" s="448"/>
      <c r="CJ8" s="448"/>
      <c r="CK8" s="448"/>
      <c r="CL8" s="448"/>
      <c r="CM8" s="448"/>
      <c r="CN8" s="448"/>
      <c r="CO8" s="448"/>
      <c r="CP8" s="448"/>
      <c r="CQ8" s="448"/>
      <c r="CR8" s="448"/>
      <c r="CS8" s="448"/>
      <c r="CT8" s="448"/>
      <c r="CU8" s="448"/>
      <c r="CV8" s="448"/>
      <c r="CW8" s="448"/>
      <c r="CX8" s="448"/>
      <c r="CY8" s="448"/>
      <c r="CZ8" s="448"/>
      <c r="DA8" s="448"/>
      <c r="DB8" s="448"/>
      <c r="DC8" s="448"/>
      <c r="DD8" s="448"/>
      <c r="DE8" s="448"/>
      <c r="DF8" s="448"/>
      <c r="DG8" s="448"/>
      <c r="DH8" s="448"/>
      <c r="DI8" s="448"/>
      <c r="DJ8" s="448"/>
      <c r="DK8" s="448"/>
      <c r="DL8" s="448"/>
      <c r="DM8" s="448"/>
      <c r="DN8" s="448"/>
      <c r="DO8" s="448"/>
      <c r="DP8" s="448"/>
      <c r="DQ8" s="448"/>
      <c r="DR8" s="448"/>
      <c r="DS8" s="448"/>
      <c r="DT8" s="448"/>
      <c r="DU8" s="448"/>
      <c r="DV8" s="448"/>
      <c r="DW8" s="448"/>
    </row>
    <row r="9" spans="1:127" ht="14.25" customHeight="1" x14ac:dyDescent="0.25">
      <c r="A9" s="453" t="s">
        <v>211</v>
      </c>
      <c r="B9" s="454">
        <v>106.5</v>
      </c>
      <c r="C9" s="455" t="s">
        <v>316</v>
      </c>
      <c r="D9" s="456"/>
      <c r="E9" s="457"/>
      <c r="F9" s="458"/>
      <c r="G9" s="459"/>
      <c r="H9" s="460"/>
      <c r="I9" s="460"/>
      <c r="J9" s="460"/>
      <c r="K9" s="460"/>
      <c r="L9" s="460"/>
      <c r="M9" s="460"/>
      <c r="N9" s="460"/>
      <c r="O9" s="460"/>
      <c r="P9" s="460"/>
      <c r="Q9" s="460"/>
      <c r="R9" s="460"/>
      <c r="S9" s="460"/>
      <c r="T9" s="460"/>
      <c r="U9" s="460"/>
      <c r="V9" s="460"/>
      <c r="W9" s="460"/>
      <c r="X9" s="460"/>
      <c r="Y9" s="460"/>
      <c r="Z9" s="460"/>
      <c r="AA9" s="460"/>
      <c r="AB9" s="460"/>
      <c r="AC9" s="460"/>
      <c r="AD9" s="460"/>
      <c r="AE9" s="460"/>
      <c r="AF9" s="460"/>
      <c r="AG9" s="460"/>
      <c r="AH9" s="460"/>
      <c r="AI9" s="460"/>
      <c r="AJ9" s="460"/>
      <c r="AK9" s="460"/>
      <c r="AL9" s="460"/>
      <c r="AM9" s="460"/>
      <c r="AN9" s="460"/>
      <c r="AO9" s="460"/>
      <c r="AP9" s="460"/>
      <c r="AQ9" s="460"/>
      <c r="AR9" s="460"/>
      <c r="AS9" s="460"/>
      <c r="AT9" s="460"/>
      <c r="AU9" s="460"/>
      <c r="AV9" s="460"/>
      <c r="AW9" s="460"/>
      <c r="AX9" s="460"/>
      <c r="AY9" s="460"/>
      <c r="AZ9" s="460"/>
      <c r="BA9" s="460"/>
      <c r="BB9" s="460"/>
      <c r="BC9" s="460"/>
      <c r="BD9" s="460"/>
      <c r="BE9" s="460"/>
      <c r="BF9" s="460"/>
      <c r="BG9" s="460"/>
      <c r="BH9" s="460"/>
      <c r="BI9" s="460"/>
      <c r="BJ9" s="460"/>
      <c r="BK9" s="460"/>
      <c r="BL9" s="460"/>
      <c r="BM9" s="460"/>
      <c r="BN9" s="460"/>
      <c r="BO9" s="460"/>
      <c r="BP9" s="460"/>
      <c r="BQ9" s="460"/>
      <c r="BR9" s="460"/>
      <c r="BS9" s="460"/>
      <c r="BT9" s="460"/>
      <c r="BU9" s="460"/>
      <c r="BV9" s="460"/>
      <c r="BW9" s="460"/>
      <c r="BX9" s="460"/>
      <c r="BY9" s="460"/>
      <c r="BZ9" s="460"/>
      <c r="CA9" s="460"/>
      <c r="CB9" s="460"/>
      <c r="CC9" s="460"/>
      <c r="CD9" s="460"/>
      <c r="CE9" s="460"/>
      <c r="CF9" s="460"/>
      <c r="CG9" s="460"/>
      <c r="CH9" s="460"/>
      <c r="CI9" s="460"/>
      <c r="CJ9" s="460"/>
      <c r="CK9" s="460"/>
      <c r="CL9" s="460"/>
      <c r="CM9" s="460"/>
      <c r="CN9" s="460"/>
      <c r="CO9" s="460"/>
      <c r="CP9" s="460"/>
      <c r="CQ9" s="460"/>
      <c r="CR9" s="460"/>
      <c r="CS9" s="460"/>
      <c r="CT9" s="460"/>
      <c r="CU9" s="460"/>
      <c r="CV9" s="460"/>
      <c r="CW9" s="460"/>
      <c r="CX9" s="460"/>
      <c r="CY9" s="460"/>
      <c r="CZ9" s="460"/>
      <c r="DA9" s="460"/>
      <c r="DB9" s="460"/>
      <c r="DC9" s="460"/>
      <c r="DD9" s="460"/>
      <c r="DE9" s="460"/>
      <c r="DF9" s="460"/>
      <c r="DG9" s="460"/>
      <c r="DH9" s="460"/>
      <c r="DI9" s="460"/>
      <c r="DJ9" s="460"/>
      <c r="DK9" s="460"/>
      <c r="DL9" s="460"/>
      <c r="DM9" s="460"/>
      <c r="DN9" s="460"/>
      <c r="DO9" s="460"/>
      <c r="DP9" s="460"/>
      <c r="DQ9" s="460"/>
      <c r="DR9" s="460"/>
      <c r="DS9" s="460"/>
      <c r="DT9" s="460"/>
      <c r="DU9" s="460"/>
      <c r="DV9" s="460"/>
      <c r="DW9" s="460"/>
    </row>
    <row r="10" spans="1:127" ht="14.25" customHeight="1" x14ac:dyDescent="0.25">
      <c r="A10" s="453" t="s">
        <v>213</v>
      </c>
      <c r="B10" s="454">
        <v>101.8</v>
      </c>
      <c r="C10" s="455" t="s">
        <v>317</v>
      </c>
      <c r="D10" s="456"/>
      <c r="E10" s="464"/>
      <c r="F10" s="465"/>
      <c r="G10" s="466"/>
      <c r="H10" s="467"/>
      <c r="I10" s="467"/>
      <c r="J10" s="467"/>
      <c r="K10" s="467"/>
      <c r="L10" s="467"/>
      <c r="M10" s="467"/>
      <c r="N10" s="467"/>
      <c r="O10" s="467"/>
      <c r="P10" s="460"/>
      <c r="Q10" s="460"/>
      <c r="R10" s="460"/>
      <c r="S10" s="460"/>
      <c r="T10" s="460"/>
      <c r="U10" s="460"/>
      <c r="V10" s="460"/>
      <c r="W10" s="460"/>
      <c r="X10" s="460"/>
      <c r="Y10" s="460"/>
      <c r="Z10" s="460"/>
      <c r="AA10" s="460"/>
      <c r="AB10" s="460"/>
      <c r="AC10" s="460"/>
      <c r="AD10" s="460"/>
      <c r="AE10" s="460"/>
      <c r="AF10" s="460"/>
      <c r="AG10" s="460"/>
      <c r="AH10" s="460"/>
      <c r="AI10" s="460"/>
      <c r="AJ10" s="460"/>
      <c r="AK10" s="460"/>
      <c r="AL10" s="460"/>
      <c r="AM10" s="460"/>
      <c r="AN10" s="460"/>
      <c r="AO10" s="460"/>
      <c r="AP10" s="460"/>
      <c r="AQ10" s="460"/>
      <c r="AR10" s="460"/>
      <c r="AS10" s="460"/>
      <c r="AT10" s="460"/>
      <c r="AU10" s="460"/>
      <c r="AV10" s="460"/>
      <c r="AW10" s="460"/>
      <c r="AX10" s="460"/>
      <c r="AY10" s="460"/>
      <c r="AZ10" s="460"/>
      <c r="BA10" s="460"/>
      <c r="BB10" s="460"/>
      <c r="BC10" s="460"/>
      <c r="BD10" s="460"/>
      <c r="BE10" s="460"/>
      <c r="BF10" s="460"/>
      <c r="BG10" s="460"/>
      <c r="BH10" s="460"/>
      <c r="BI10" s="460"/>
      <c r="BJ10" s="460"/>
      <c r="BK10" s="460"/>
      <c r="BL10" s="460"/>
      <c r="BM10" s="460"/>
      <c r="BN10" s="460"/>
      <c r="BO10" s="460"/>
      <c r="BP10" s="460"/>
      <c r="BQ10" s="460"/>
      <c r="BR10" s="460"/>
      <c r="BS10" s="460"/>
      <c r="BT10" s="460"/>
      <c r="BU10" s="460"/>
      <c r="BV10" s="460"/>
      <c r="BW10" s="460"/>
      <c r="BX10" s="460"/>
      <c r="BY10" s="460"/>
      <c r="BZ10" s="460"/>
      <c r="CA10" s="460"/>
      <c r="CB10" s="460"/>
      <c r="CC10" s="460"/>
      <c r="CD10" s="460"/>
      <c r="CE10" s="460"/>
      <c r="CF10" s="460"/>
      <c r="CG10" s="460"/>
      <c r="CH10" s="460"/>
      <c r="CI10" s="460"/>
      <c r="CJ10" s="460"/>
      <c r="CK10" s="460"/>
      <c r="CL10" s="460"/>
      <c r="CM10" s="460"/>
      <c r="CN10" s="460"/>
      <c r="CO10" s="460"/>
      <c r="CP10" s="460"/>
      <c r="CQ10" s="460"/>
      <c r="CR10" s="460"/>
      <c r="CS10" s="460"/>
      <c r="CT10" s="460"/>
      <c r="CU10" s="460"/>
      <c r="CV10" s="460"/>
      <c r="CW10" s="460"/>
      <c r="CX10" s="460"/>
      <c r="CY10" s="460"/>
      <c r="CZ10" s="460"/>
      <c r="DA10" s="460"/>
      <c r="DB10" s="460"/>
      <c r="DC10" s="460"/>
      <c r="DD10" s="460"/>
      <c r="DE10" s="460"/>
      <c r="DF10" s="460"/>
      <c r="DG10" s="460"/>
      <c r="DH10" s="460"/>
      <c r="DI10" s="460"/>
      <c r="DJ10" s="460"/>
      <c r="DK10" s="460"/>
      <c r="DL10" s="460"/>
      <c r="DM10" s="460"/>
      <c r="DN10" s="460"/>
      <c r="DO10" s="460"/>
      <c r="DP10" s="460"/>
      <c r="DQ10" s="460"/>
      <c r="DR10" s="460"/>
      <c r="DS10" s="460"/>
      <c r="DT10" s="460"/>
      <c r="DU10" s="460"/>
      <c r="DV10" s="460"/>
      <c r="DW10" s="460"/>
    </row>
    <row r="11" spans="1:127" ht="14.25" customHeight="1" x14ac:dyDescent="0.25">
      <c r="A11" s="453" t="s">
        <v>215</v>
      </c>
      <c r="B11" s="454">
        <v>100.5</v>
      </c>
      <c r="C11" s="455" t="s">
        <v>318</v>
      </c>
      <c r="D11" s="456"/>
      <c r="E11" s="457"/>
      <c r="F11" s="458"/>
      <c r="G11" s="459"/>
      <c r="H11" s="467"/>
      <c r="I11" s="467"/>
      <c r="J11" s="467"/>
      <c r="K11" s="467"/>
      <c r="L11" s="467"/>
      <c r="M11" s="467"/>
      <c r="N11" s="467"/>
      <c r="O11" s="467"/>
      <c r="P11" s="460"/>
      <c r="Q11" s="460"/>
      <c r="R11" s="460"/>
      <c r="S11" s="460"/>
      <c r="T11" s="460"/>
      <c r="U11" s="460"/>
      <c r="V11" s="460"/>
      <c r="W11" s="460"/>
      <c r="X11" s="460"/>
      <c r="Y11" s="460"/>
      <c r="Z11" s="460"/>
      <c r="AA11" s="460"/>
      <c r="AB11" s="460"/>
      <c r="AC11" s="460"/>
      <c r="AD11" s="460"/>
      <c r="AE11" s="460"/>
      <c r="AF11" s="460"/>
      <c r="AG11" s="460"/>
      <c r="AH11" s="460"/>
      <c r="AI11" s="460"/>
      <c r="AJ11" s="460"/>
      <c r="AK11" s="460"/>
      <c r="AL11" s="460"/>
      <c r="AM11" s="460"/>
      <c r="AN11" s="460"/>
      <c r="AO11" s="460"/>
      <c r="AP11" s="460"/>
      <c r="AQ11" s="460"/>
      <c r="AR11" s="460"/>
      <c r="AS11" s="460"/>
      <c r="AT11" s="460"/>
      <c r="AU11" s="460"/>
      <c r="AV11" s="460"/>
      <c r="AW11" s="460"/>
      <c r="AX11" s="460"/>
      <c r="AY11" s="460"/>
      <c r="AZ11" s="460"/>
      <c r="BA11" s="460"/>
      <c r="BB11" s="460"/>
      <c r="BC11" s="460"/>
      <c r="BD11" s="460"/>
      <c r="BE11" s="460"/>
      <c r="BF11" s="460"/>
      <c r="BG11" s="460"/>
      <c r="BH11" s="460"/>
      <c r="BI11" s="460"/>
      <c r="BJ11" s="460"/>
      <c r="BK11" s="460"/>
      <c r="BL11" s="460"/>
      <c r="BM11" s="460"/>
      <c r="BN11" s="460"/>
      <c r="BO11" s="460"/>
      <c r="BP11" s="460"/>
      <c r="BQ11" s="460"/>
      <c r="BR11" s="460"/>
      <c r="BS11" s="460"/>
      <c r="BT11" s="460"/>
      <c r="BU11" s="460"/>
      <c r="BV11" s="460"/>
      <c r="BW11" s="460"/>
      <c r="BX11" s="460"/>
      <c r="BY11" s="460"/>
      <c r="BZ11" s="460"/>
      <c r="CA11" s="460"/>
      <c r="CB11" s="460"/>
      <c r="CC11" s="460"/>
      <c r="CD11" s="460"/>
      <c r="CE11" s="460"/>
      <c r="CF11" s="460"/>
      <c r="CG11" s="460"/>
      <c r="CH11" s="460"/>
      <c r="CI11" s="460"/>
      <c r="CJ11" s="460"/>
      <c r="CK11" s="460"/>
      <c r="CL11" s="460"/>
      <c r="CM11" s="460"/>
      <c r="CN11" s="460"/>
      <c r="CO11" s="460"/>
      <c r="CP11" s="460"/>
      <c r="CQ11" s="460"/>
      <c r="CR11" s="460"/>
      <c r="CS11" s="460"/>
      <c r="CT11" s="460"/>
      <c r="CU11" s="460"/>
      <c r="CV11" s="460"/>
      <c r="CW11" s="460"/>
      <c r="CX11" s="460"/>
      <c r="CY11" s="460"/>
      <c r="CZ11" s="460"/>
      <c r="DA11" s="460"/>
      <c r="DB11" s="460"/>
      <c r="DC11" s="460"/>
      <c r="DD11" s="460"/>
      <c r="DE11" s="460"/>
      <c r="DF11" s="460"/>
      <c r="DG11" s="460"/>
      <c r="DH11" s="460"/>
      <c r="DI11" s="460"/>
      <c r="DJ11" s="460"/>
      <c r="DK11" s="460"/>
      <c r="DL11" s="460"/>
      <c r="DM11" s="460"/>
      <c r="DN11" s="460"/>
      <c r="DO11" s="460"/>
      <c r="DP11" s="460"/>
      <c r="DQ11" s="460"/>
      <c r="DR11" s="460"/>
      <c r="DS11" s="460"/>
      <c r="DT11" s="460"/>
      <c r="DU11" s="460"/>
      <c r="DV11" s="460"/>
      <c r="DW11" s="460"/>
    </row>
    <row r="12" spans="1:127" ht="14.25" customHeight="1" x14ac:dyDescent="0.25">
      <c r="A12" s="453" t="s">
        <v>217</v>
      </c>
      <c r="B12" s="454">
        <v>133.6</v>
      </c>
      <c r="C12" s="455" t="s">
        <v>319</v>
      </c>
      <c r="D12" s="456"/>
      <c r="E12" s="457"/>
      <c r="F12" s="458"/>
      <c r="G12" s="459"/>
      <c r="H12" s="460"/>
      <c r="I12" s="460"/>
      <c r="J12" s="460"/>
      <c r="K12" s="460"/>
      <c r="L12" s="460"/>
      <c r="M12" s="460"/>
      <c r="N12" s="460"/>
      <c r="O12" s="460"/>
      <c r="P12" s="460"/>
      <c r="Q12" s="460"/>
      <c r="R12" s="460"/>
      <c r="S12" s="460"/>
      <c r="T12" s="460"/>
      <c r="U12" s="460"/>
      <c r="V12" s="460"/>
      <c r="W12" s="460"/>
      <c r="X12" s="460"/>
      <c r="Y12" s="460"/>
      <c r="Z12" s="460"/>
      <c r="AA12" s="460"/>
      <c r="AB12" s="460"/>
      <c r="AC12" s="460"/>
      <c r="AD12" s="460"/>
      <c r="AE12" s="460"/>
      <c r="AF12" s="460"/>
      <c r="AG12" s="460"/>
      <c r="AH12" s="460"/>
      <c r="AI12" s="460"/>
      <c r="AJ12" s="460"/>
      <c r="AK12" s="460"/>
      <c r="AL12" s="460"/>
      <c r="AM12" s="460"/>
      <c r="AN12" s="460"/>
      <c r="AO12" s="460"/>
      <c r="AP12" s="460"/>
      <c r="AQ12" s="460"/>
      <c r="AR12" s="460"/>
      <c r="AS12" s="460"/>
      <c r="AT12" s="460"/>
      <c r="AU12" s="460"/>
      <c r="AV12" s="460"/>
      <c r="AW12" s="460"/>
      <c r="AX12" s="460"/>
      <c r="AY12" s="460"/>
      <c r="AZ12" s="460"/>
      <c r="BA12" s="460"/>
      <c r="BB12" s="460"/>
      <c r="BC12" s="460"/>
      <c r="BD12" s="460"/>
      <c r="BE12" s="460"/>
      <c r="BF12" s="460"/>
      <c r="BG12" s="460"/>
      <c r="BH12" s="460"/>
      <c r="BI12" s="460"/>
      <c r="BJ12" s="460"/>
      <c r="BK12" s="460"/>
      <c r="BL12" s="460"/>
      <c r="BM12" s="460"/>
      <c r="BN12" s="460"/>
      <c r="BO12" s="460"/>
      <c r="BP12" s="460"/>
      <c r="BQ12" s="460"/>
      <c r="BR12" s="460"/>
      <c r="BS12" s="460"/>
      <c r="BT12" s="460"/>
      <c r="BU12" s="460"/>
      <c r="BV12" s="460"/>
      <c r="BW12" s="460"/>
      <c r="BX12" s="460"/>
      <c r="BY12" s="460"/>
      <c r="BZ12" s="460"/>
      <c r="CA12" s="460"/>
      <c r="CB12" s="460"/>
      <c r="CC12" s="460"/>
      <c r="CD12" s="460"/>
      <c r="CE12" s="460"/>
      <c r="CF12" s="460"/>
      <c r="CG12" s="460"/>
      <c r="CH12" s="460"/>
      <c r="CI12" s="460"/>
      <c r="CJ12" s="460"/>
      <c r="CK12" s="460"/>
      <c r="CL12" s="460"/>
      <c r="CM12" s="460"/>
      <c r="CN12" s="460"/>
      <c r="CO12" s="460"/>
      <c r="CP12" s="460"/>
      <c r="CQ12" s="460"/>
      <c r="CR12" s="460"/>
      <c r="CS12" s="460"/>
      <c r="CT12" s="460"/>
      <c r="CU12" s="460"/>
      <c r="CV12" s="460"/>
      <c r="CW12" s="460"/>
      <c r="CX12" s="460"/>
      <c r="CY12" s="460"/>
      <c r="CZ12" s="460"/>
      <c r="DA12" s="460"/>
      <c r="DB12" s="460"/>
      <c r="DC12" s="460"/>
      <c r="DD12" s="460"/>
      <c r="DE12" s="460"/>
      <c r="DF12" s="460"/>
      <c r="DG12" s="460"/>
      <c r="DH12" s="460"/>
      <c r="DI12" s="460"/>
      <c r="DJ12" s="460"/>
      <c r="DK12" s="460"/>
      <c r="DL12" s="460"/>
      <c r="DM12" s="460"/>
      <c r="DN12" s="460"/>
      <c r="DO12" s="460"/>
      <c r="DP12" s="460"/>
      <c r="DQ12" s="460"/>
      <c r="DR12" s="460"/>
      <c r="DS12" s="460"/>
      <c r="DT12" s="460"/>
      <c r="DU12" s="460"/>
      <c r="DV12" s="460"/>
      <c r="DW12" s="460"/>
    </row>
    <row r="13" spans="1:127" ht="14.25" customHeight="1" x14ac:dyDescent="0.25">
      <c r="A13" s="453" t="s">
        <v>219</v>
      </c>
      <c r="B13" s="454">
        <v>100.9</v>
      </c>
      <c r="C13" s="455" t="s">
        <v>320</v>
      </c>
      <c r="D13" s="456"/>
      <c r="E13" s="457"/>
      <c r="F13" s="458"/>
      <c r="G13" s="459"/>
      <c r="H13" s="460"/>
      <c r="I13" s="460"/>
      <c r="J13" s="460"/>
      <c r="K13" s="460"/>
      <c r="L13" s="460"/>
      <c r="M13" s="460"/>
      <c r="N13" s="460"/>
      <c r="O13" s="460"/>
      <c r="P13" s="460"/>
      <c r="Q13" s="460"/>
      <c r="R13" s="460"/>
      <c r="S13" s="460"/>
      <c r="T13" s="460"/>
      <c r="U13" s="460"/>
      <c r="V13" s="460"/>
      <c r="W13" s="460"/>
      <c r="X13" s="460"/>
      <c r="Y13" s="460"/>
      <c r="Z13" s="460"/>
      <c r="AA13" s="460"/>
      <c r="AB13" s="460"/>
      <c r="AC13" s="460"/>
      <c r="AD13" s="460"/>
      <c r="AE13" s="460"/>
      <c r="AF13" s="460"/>
      <c r="AG13" s="460"/>
      <c r="AH13" s="460"/>
      <c r="AI13" s="460"/>
      <c r="AJ13" s="460"/>
      <c r="AK13" s="460"/>
      <c r="AL13" s="460"/>
      <c r="AM13" s="460"/>
      <c r="AN13" s="460"/>
      <c r="AO13" s="460"/>
      <c r="AP13" s="460"/>
      <c r="AQ13" s="460"/>
      <c r="AR13" s="460"/>
      <c r="AS13" s="460"/>
      <c r="AT13" s="460"/>
      <c r="AU13" s="460"/>
      <c r="AV13" s="460"/>
      <c r="AW13" s="460"/>
      <c r="AX13" s="460"/>
      <c r="AY13" s="460"/>
      <c r="AZ13" s="460"/>
      <c r="BA13" s="460"/>
      <c r="BB13" s="460"/>
      <c r="BC13" s="460"/>
      <c r="BD13" s="460"/>
      <c r="BE13" s="460"/>
      <c r="BF13" s="460"/>
      <c r="BG13" s="460"/>
      <c r="BH13" s="460"/>
      <c r="BI13" s="460"/>
      <c r="BJ13" s="460"/>
      <c r="BK13" s="460"/>
      <c r="BL13" s="460"/>
      <c r="BM13" s="460"/>
      <c r="BN13" s="460"/>
      <c r="BO13" s="460"/>
      <c r="BP13" s="460"/>
      <c r="BQ13" s="460"/>
      <c r="BR13" s="460"/>
      <c r="BS13" s="460"/>
      <c r="BT13" s="460"/>
      <c r="BU13" s="460"/>
      <c r="BV13" s="460"/>
      <c r="BW13" s="460"/>
      <c r="BX13" s="460"/>
      <c r="BY13" s="460"/>
      <c r="BZ13" s="460"/>
      <c r="CA13" s="460"/>
      <c r="CB13" s="460"/>
      <c r="CC13" s="460"/>
      <c r="CD13" s="460"/>
      <c r="CE13" s="460"/>
      <c r="CF13" s="460"/>
      <c r="CG13" s="460"/>
      <c r="CH13" s="460"/>
      <c r="CI13" s="460"/>
      <c r="CJ13" s="460"/>
      <c r="CK13" s="460"/>
      <c r="CL13" s="460"/>
      <c r="CM13" s="460"/>
      <c r="CN13" s="460"/>
      <c r="CO13" s="460"/>
      <c r="CP13" s="460"/>
      <c r="CQ13" s="460"/>
      <c r="CR13" s="460"/>
      <c r="CS13" s="460"/>
      <c r="CT13" s="460"/>
      <c r="CU13" s="460"/>
      <c r="CV13" s="460"/>
      <c r="CW13" s="460"/>
      <c r="CX13" s="460"/>
      <c r="CY13" s="460"/>
      <c r="CZ13" s="460"/>
      <c r="DA13" s="460"/>
      <c r="DB13" s="460"/>
      <c r="DC13" s="460"/>
      <c r="DD13" s="460"/>
      <c r="DE13" s="460"/>
      <c r="DF13" s="460"/>
      <c r="DG13" s="460"/>
      <c r="DH13" s="460"/>
      <c r="DI13" s="460"/>
      <c r="DJ13" s="460"/>
      <c r="DK13" s="460"/>
      <c r="DL13" s="460"/>
      <c r="DM13" s="460"/>
      <c r="DN13" s="460"/>
      <c r="DO13" s="460"/>
      <c r="DP13" s="460"/>
      <c r="DQ13" s="460"/>
      <c r="DR13" s="460"/>
      <c r="DS13" s="460"/>
      <c r="DT13" s="460"/>
      <c r="DU13" s="460"/>
      <c r="DV13" s="460"/>
      <c r="DW13" s="460"/>
    </row>
    <row r="14" spans="1:127" ht="14.25" customHeight="1" x14ac:dyDescent="0.25">
      <c r="A14" s="453" t="s">
        <v>220</v>
      </c>
      <c r="B14" s="454">
        <v>63</v>
      </c>
      <c r="C14" s="455" t="s">
        <v>321</v>
      </c>
      <c r="D14" s="452"/>
      <c r="E14" s="461"/>
      <c r="F14" s="462"/>
      <c r="G14" s="463"/>
      <c r="H14" s="448"/>
      <c r="I14" s="448"/>
      <c r="J14" s="448"/>
      <c r="K14" s="448"/>
      <c r="L14" s="448"/>
      <c r="M14" s="448"/>
      <c r="N14" s="448"/>
      <c r="O14" s="448"/>
      <c r="P14" s="448"/>
      <c r="Q14" s="460"/>
      <c r="R14" s="460"/>
      <c r="S14" s="460"/>
      <c r="T14" s="460"/>
      <c r="U14" s="460"/>
      <c r="V14" s="460"/>
      <c r="W14" s="460"/>
      <c r="X14" s="460"/>
      <c r="Y14" s="460"/>
      <c r="Z14" s="460"/>
      <c r="AA14" s="460"/>
      <c r="AB14" s="460"/>
      <c r="AC14" s="460"/>
      <c r="AD14" s="460"/>
      <c r="AE14" s="460"/>
      <c r="AF14" s="460"/>
      <c r="AG14" s="460"/>
      <c r="AH14" s="460"/>
      <c r="AI14" s="460"/>
      <c r="AJ14" s="460"/>
      <c r="AK14" s="460"/>
      <c r="AL14" s="460"/>
      <c r="AM14" s="460"/>
      <c r="AN14" s="460"/>
      <c r="AO14" s="460"/>
      <c r="AP14" s="460"/>
      <c r="AQ14" s="460"/>
      <c r="AR14" s="460"/>
      <c r="AS14" s="460"/>
      <c r="AT14" s="460"/>
      <c r="AU14" s="460"/>
      <c r="AV14" s="460"/>
      <c r="AW14" s="460"/>
      <c r="AX14" s="460"/>
      <c r="AY14" s="460"/>
      <c r="AZ14" s="460"/>
      <c r="BA14" s="460"/>
      <c r="BB14" s="460"/>
      <c r="BC14" s="460"/>
      <c r="BD14" s="460"/>
      <c r="BE14" s="460"/>
      <c r="BF14" s="460"/>
      <c r="BG14" s="460"/>
      <c r="BH14" s="460"/>
      <c r="BI14" s="460"/>
      <c r="BJ14" s="460"/>
      <c r="BK14" s="460"/>
      <c r="BL14" s="460"/>
      <c r="BM14" s="460"/>
      <c r="BN14" s="460"/>
      <c r="BO14" s="460"/>
      <c r="BP14" s="460"/>
      <c r="BQ14" s="460"/>
      <c r="BR14" s="460"/>
      <c r="BS14" s="460"/>
      <c r="BT14" s="460"/>
      <c r="BU14" s="460"/>
      <c r="BV14" s="460"/>
      <c r="BW14" s="460"/>
      <c r="BX14" s="460"/>
      <c r="BY14" s="460"/>
      <c r="BZ14" s="460"/>
      <c r="CA14" s="460"/>
      <c r="CB14" s="460"/>
      <c r="CC14" s="460"/>
      <c r="CD14" s="460"/>
      <c r="CE14" s="460"/>
      <c r="CF14" s="460"/>
      <c r="CG14" s="460"/>
      <c r="CH14" s="460"/>
      <c r="CI14" s="460"/>
      <c r="CJ14" s="460"/>
      <c r="CK14" s="460"/>
      <c r="CL14" s="460"/>
      <c r="CM14" s="460"/>
      <c r="CN14" s="460"/>
      <c r="CO14" s="460"/>
      <c r="CP14" s="460"/>
      <c r="CQ14" s="460"/>
      <c r="CR14" s="460"/>
      <c r="CS14" s="460"/>
      <c r="CT14" s="460"/>
      <c r="CU14" s="460"/>
      <c r="CV14" s="460"/>
      <c r="CW14" s="460"/>
      <c r="CX14" s="460"/>
      <c r="CY14" s="460"/>
      <c r="CZ14" s="460"/>
      <c r="DA14" s="460"/>
      <c r="DB14" s="460"/>
      <c r="DC14" s="460"/>
      <c r="DD14" s="460"/>
      <c r="DE14" s="460"/>
      <c r="DF14" s="460"/>
      <c r="DG14" s="460"/>
      <c r="DH14" s="460"/>
      <c r="DI14" s="460"/>
      <c r="DJ14" s="460"/>
      <c r="DK14" s="460"/>
      <c r="DL14" s="460"/>
      <c r="DM14" s="460"/>
      <c r="DN14" s="460"/>
      <c r="DO14" s="460"/>
      <c r="DP14" s="460"/>
      <c r="DQ14" s="460"/>
      <c r="DR14" s="460"/>
      <c r="DS14" s="460"/>
      <c r="DT14" s="460"/>
      <c r="DU14" s="460"/>
      <c r="DV14" s="460"/>
      <c r="DW14" s="460"/>
    </row>
    <row r="15" spans="1:127" ht="14.25" customHeight="1" x14ac:dyDescent="0.25">
      <c r="A15" s="453" t="s">
        <v>222</v>
      </c>
      <c r="B15" s="454">
        <v>73.5</v>
      </c>
      <c r="C15" s="455" t="s">
        <v>322</v>
      </c>
      <c r="D15" s="456"/>
      <c r="E15" s="457"/>
      <c r="F15" s="458"/>
      <c r="G15" s="459"/>
      <c r="H15" s="460"/>
      <c r="I15" s="460"/>
      <c r="J15" s="460"/>
      <c r="K15" s="460"/>
      <c r="L15" s="460"/>
      <c r="M15" s="460"/>
      <c r="N15" s="460"/>
      <c r="O15" s="460"/>
      <c r="P15" s="460"/>
      <c r="Q15" s="460"/>
      <c r="R15" s="460"/>
      <c r="S15" s="460"/>
      <c r="T15" s="460"/>
      <c r="U15" s="460"/>
      <c r="V15" s="460"/>
      <c r="W15" s="460"/>
      <c r="X15" s="460"/>
      <c r="Y15" s="460"/>
      <c r="Z15" s="460"/>
      <c r="AA15" s="460"/>
      <c r="AB15" s="460"/>
      <c r="AC15" s="460"/>
      <c r="AD15" s="460"/>
      <c r="AE15" s="460"/>
      <c r="AF15" s="460"/>
      <c r="AG15" s="460"/>
      <c r="AH15" s="460"/>
      <c r="AI15" s="460"/>
      <c r="AJ15" s="460"/>
      <c r="AK15" s="460"/>
      <c r="AL15" s="460"/>
      <c r="AM15" s="460"/>
      <c r="AN15" s="460"/>
      <c r="AO15" s="460"/>
      <c r="AP15" s="460"/>
      <c r="AQ15" s="460"/>
      <c r="AR15" s="460"/>
      <c r="AS15" s="460"/>
      <c r="AT15" s="460"/>
      <c r="AU15" s="460"/>
      <c r="AV15" s="460"/>
      <c r="AW15" s="460"/>
      <c r="AX15" s="460"/>
      <c r="AY15" s="460"/>
      <c r="AZ15" s="460"/>
      <c r="BA15" s="460"/>
      <c r="BB15" s="460"/>
      <c r="BC15" s="460"/>
      <c r="BD15" s="460"/>
      <c r="BE15" s="460"/>
      <c r="BF15" s="460"/>
      <c r="BG15" s="460"/>
      <c r="BH15" s="460"/>
      <c r="BI15" s="460"/>
      <c r="BJ15" s="460"/>
      <c r="BK15" s="460"/>
      <c r="BL15" s="460"/>
      <c r="BM15" s="460"/>
      <c r="BN15" s="460"/>
      <c r="BO15" s="460"/>
      <c r="BP15" s="460"/>
      <c r="BQ15" s="460"/>
      <c r="BR15" s="460"/>
      <c r="BS15" s="460"/>
      <c r="BT15" s="460"/>
      <c r="BU15" s="460"/>
      <c r="BV15" s="460"/>
      <c r="BW15" s="460"/>
      <c r="BX15" s="460"/>
      <c r="BY15" s="460"/>
      <c r="BZ15" s="460"/>
      <c r="CA15" s="460"/>
      <c r="CB15" s="460"/>
      <c r="CC15" s="460"/>
      <c r="CD15" s="460"/>
      <c r="CE15" s="460"/>
      <c r="CF15" s="460"/>
      <c r="CG15" s="460"/>
      <c r="CH15" s="460"/>
      <c r="CI15" s="460"/>
      <c r="CJ15" s="460"/>
      <c r="CK15" s="460"/>
      <c r="CL15" s="460"/>
      <c r="CM15" s="460"/>
      <c r="CN15" s="460"/>
      <c r="CO15" s="460"/>
      <c r="CP15" s="460"/>
      <c r="CQ15" s="460"/>
      <c r="CR15" s="460"/>
      <c r="CS15" s="460"/>
      <c r="CT15" s="460"/>
      <c r="CU15" s="460"/>
      <c r="CV15" s="460"/>
      <c r="CW15" s="460"/>
      <c r="CX15" s="460"/>
      <c r="CY15" s="460"/>
      <c r="CZ15" s="460"/>
      <c r="DA15" s="460"/>
      <c r="DB15" s="460"/>
      <c r="DC15" s="460"/>
      <c r="DD15" s="460"/>
      <c r="DE15" s="460"/>
      <c r="DF15" s="460"/>
      <c r="DG15" s="460"/>
      <c r="DH15" s="460"/>
      <c r="DI15" s="460"/>
      <c r="DJ15" s="460"/>
      <c r="DK15" s="460"/>
      <c r="DL15" s="460"/>
      <c r="DM15" s="460"/>
      <c r="DN15" s="460"/>
      <c r="DO15" s="460"/>
      <c r="DP15" s="460"/>
      <c r="DQ15" s="460"/>
      <c r="DR15" s="460"/>
      <c r="DS15" s="460"/>
      <c r="DT15" s="460"/>
      <c r="DU15" s="460"/>
      <c r="DV15" s="460"/>
      <c r="DW15" s="460"/>
    </row>
    <row r="16" spans="1:127" ht="14.25" customHeight="1" x14ac:dyDescent="0.25">
      <c r="A16" s="453" t="s">
        <v>223</v>
      </c>
      <c r="B16" s="454">
        <v>73.5</v>
      </c>
      <c r="C16" s="455" t="s">
        <v>377</v>
      </c>
      <c r="D16" s="456"/>
      <c r="E16" s="464"/>
      <c r="F16" s="465"/>
      <c r="G16" s="459"/>
      <c r="H16" s="460"/>
      <c r="I16" s="460"/>
      <c r="J16" s="460"/>
      <c r="K16" s="460"/>
      <c r="L16" s="460"/>
      <c r="M16" s="460"/>
      <c r="N16" s="460"/>
      <c r="O16" s="460"/>
      <c r="P16" s="460"/>
      <c r="Q16" s="460"/>
      <c r="R16" s="460"/>
      <c r="S16" s="460"/>
      <c r="T16" s="460"/>
      <c r="U16" s="460"/>
      <c r="V16" s="460"/>
      <c r="W16" s="460"/>
      <c r="X16" s="460"/>
      <c r="Y16" s="460"/>
      <c r="Z16" s="460"/>
      <c r="AA16" s="460"/>
      <c r="AB16" s="460"/>
      <c r="AC16" s="460"/>
      <c r="AD16" s="460"/>
      <c r="AE16" s="460"/>
      <c r="AF16" s="460"/>
      <c r="AG16" s="460"/>
      <c r="AH16" s="460"/>
      <c r="AI16" s="460"/>
      <c r="AJ16" s="460"/>
      <c r="AK16" s="460"/>
      <c r="AL16" s="460"/>
      <c r="AM16" s="460"/>
      <c r="AN16" s="460"/>
      <c r="AO16" s="460"/>
      <c r="AP16" s="460"/>
      <c r="AQ16" s="460"/>
      <c r="AR16" s="460"/>
      <c r="AS16" s="460"/>
      <c r="AT16" s="460"/>
      <c r="AU16" s="460"/>
      <c r="AV16" s="460"/>
      <c r="AW16" s="460"/>
      <c r="AX16" s="460"/>
      <c r="AY16" s="460"/>
      <c r="AZ16" s="460"/>
      <c r="BA16" s="460"/>
      <c r="BB16" s="460"/>
      <c r="BC16" s="460"/>
      <c r="BD16" s="460"/>
      <c r="BE16" s="460"/>
      <c r="BF16" s="460"/>
      <c r="BG16" s="460"/>
      <c r="BH16" s="460"/>
      <c r="BI16" s="460"/>
      <c r="BJ16" s="460"/>
      <c r="BK16" s="460"/>
      <c r="BL16" s="460"/>
      <c r="BM16" s="460"/>
      <c r="BN16" s="460"/>
      <c r="BO16" s="460"/>
      <c r="BP16" s="460"/>
      <c r="BQ16" s="460"/>
      <c r="BR16" s="460"/>
      <c r="BS16" s="460"/>
      <c r="BT16" s="460"/>
      <c r="BU16" s="460"/>
      <c r="BV16" s="460"/>
      <c r="BW16" s="460"/>
      <c r="BX16" s="460"/>
      <c r="BY16" s="460"/>
      <c r="BZ16" s="460"/>
      <c r="CA16" s="460"/>
      <c r="CB16" s="460"/>
      <c r="CC16" s="460"/>
      <c r="CD16" s="460"/>
      <c r="CE16" s="460"/>
      <c r="CF16" s="460"/>
      <c r="CG16" s="460"/>
      <c r="CH16" s="460"/>
      <c r="CI16" s="460"/>
      <c r="CJ16" s="460"/>
      <c r="CK16" s="460"/>
      <c r="CL16" s="460"/>
      <c r="CM16" s="460"/>
      <c r="CN16" s="460"/>
      <c r="CO16" s="460"/>
      <c r="CP16" s="460"/>
      <c r="CQ16" s="460"/>
      <c r="CR16" s="460"/>
      <c r="CS16" s="460"/>
      <c r="CT16" s="460"/>
      <c r="CU16" s="460"/>
      <c r="CV16" s="460"/>
      <c r="CW16" s="460"/>
      <c r="CX16" s="460"/>
      <c r="CY16" s="460"/>
      <c r="CZ16" s="460"/>
      <c r="DA16" s="460"/>
      <c r="DB16" s="460"/>
      <c r="DC16" s="460"/>
      <c r="DD16" s="460"/>
      <c r="DE16" s="460"/>
      <c r="DF16" s="460"/>
      <c r="DG16" s="460"/>
      <c r="DH16" s="460"/>
      <c r="DI16" s="460"/>
      <c r="DJ16" s="460"/>
      <c r="DK16" s="460"/>
      <c r="DL16" s="460"/>
      <c r="DM16" s="460"/>
      <c r="DN16" s="460"/>
      <c r="DO16" s="460"/>
      <c r="DP16" s="460"/>
      <c r="DQ16" s="460"/>
      <c r="DR16" s="460"/>
      <c r="DS16" s="460"/>
      <c r="DT16" s="460"/>
      <c r="DU16" s="460"/>
      <c r="DV16" s="460"/>
      <c r="DW16" s="460"/>
    </row>
    <row r="17" spans="1:127" ht="14.25" customHeight="1" x14ac:dyDescent="0.25">
      <c r="A17" s="453" t="s">
        <v>224</v>
      </c>
      <c r="B17" s="454">
        <v>73.5</v>
      </c>
      <c r="C17" s="455" t="s">
        <v>378</v>
      </c>
      <c r="D17" s="452"/>
      <c r="E17" s="461"/>
      <c r="F17" s="462"/>
      <c r="G17" s="463"/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  <c r="S17" s="460"/>
      <c r="T17" s="460"/>
      <c r="U17" s="460"/>
      <c r="V17" s="460"/>
      <c r="W17" s="460"/>
      <c r="X17" s="460"/>
      <c r="Y17" s="460"/>
      <c r="Z17" s="460"/>
      <c r="AA17" s="460"/>
      <c r="AB17" s="460"/>
      <c r="AC17" s="460"/>
      <c r="AD17" s="460"/>
      <c r="AE17" s="460"/>
      <c r="AF17" s="460"/>
      <c r="AG17" s="460"/>
      <c r="AH17" s="460"/>
      <c r="AI17" s="460"/>
      <c r="AJ17" s="460"/>
      <c r="AK17" s="460"/>
      <c r="AL17" s="460"/>
      <c r="AM17" s="460"/>
      <c r="AN17" s="460"/>
      <c r="AO17" s="460"/>
      <c r="AP17" s="460"/>
      <c r="AQ17" s="460"/>
      <c r="AR17" s="460"/>
      <c r="AS17" s="460"/>
      <c r="AT17" s="460"/>
      <c r="AU17" s="460"/>
      <c r="AV17" s="460"/>
      <c r="AW17" s="460"/>
      <c r="AX17" s="460"/>
      <c r="AY17" s="460"/>
      <c r="AZ17" s="460"/>
      <c r="BA17" s="460"/>
      <c r="BB17" s="460"/>
      <c r="BC17" s="460"/>
      <c r="BD17" s="460"/>
      <c r="BE17" s="460"/>
      <c r="BF17" s="460"/>
      <c r="BG17" s="460"/>
      <c r="BH17" s="460"/>
      <c r="BI17" s="460"/>
      <c r="BJ17" s="460"/>
      <c r="BK17" s="460"/>
      <c r="BL17" s="460"/>
      <c r="BM17" s="460"/>
      <c r="BN17" s="460"/>
      <c r="BO17" s="460"/>
      <c r="BP17" s="460"/>
      <c r="BQ17" s="460"/>
      <c r="BR17" s="460"/>
      <c r="BS17" s="460"/>
      <c r="BT17" s="460"/>
      <c r="BU17" s="460"/>
      <c r="BV17" s="460"/>
      <c r="BW17" s="460"/>
      <c r="BX17" s="460"/>
      <c r="BY17" s="460"/>
      <c r="BZ17" s="460"/>
      <c r="CA17" s="460"/>
      <c r="CB17" s="460"/>
      <c r="CC17" s="460"/>
      <c r="CD17" s="460"/>
      <c r="CE17" s="460"/>
      <c r="CF17" s="460"/>
      <c r="CG17" s="460"/>
      <c r="CH17" s="460"/>
      <c r="CI17" s="460"/>
      <c r="CJ17" s="460"/>
      <c r="CK17" s="460"/>
      <c r="CL17" s="460"/>
      <c r="CM17" s="460"/>
      <c r="CN17" s="460"/>
      <c r="CO17" s="460"/>
      <c r="CP17" s="460"/>
      <c r="CQ17" s="460"/>
      <c r="CR17" s="460"/>
      <c r="CS17" s="460"/>
      <c r="CT17" s="460"/>
      <c r="CU17" s="460"/>
      <c r="CV17" s="460"/>
      <c r="CW17" s="460"/>
      <c r="CX17" s="460"/>
      <c r="CY17" s="460"/>
      <c r="CZ17" s="460"/>
      <c r="DA17" s="460"/>
      <c r="DB17" s="460"/>
      <c r="DC17" s="460"/>
      <c r="DD17" s="460"/>
      <c r="DE17" s="460"/>
      <c r="DF17" s="460"/>
      <c r="DG17" s="460"/>
      <c r="DH17" s="460"/>
      <c r="DI17" s="460"/>
      <c r="DJ17" s="460"/>
      <c r="DK17" s="460"/>
      <c r="DL17" s="460"/>
      <c r="DM17" s="460"/>
      <c r="DN17" s="460"/>
      <c r="DO17" s="460"/>
      <c r="DP17" s="460"/>
      <c r="DQ17" s="460"/>
      <c r="DR17" s="460"/>
      <c r="DS17" s="460"/>
      <c r="DT17" s="460"/>
      <c r="DU17" s="460"/>
      <c r="DV17" s="460"/>
      <c r="DW17" s="460"/>
    </row>
    <row r="18" spans="1:127" ht="14.25" customHeight="1" x14ac:dyDescent="0.25">
      <c r="A18" s="453" t="s">
        <v>226</v>
      </c>
      <c r="B18" s="454">
        <v>114.8</v>
      </c>
      <c r="C18" s="455" t="s">
        <v>379</v>
      </c>
      <c r="D18" s="452"/>
      <c r="E18" s="461"/>
      <c r="F18" s="462"/>
      <c r="G18" s="463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60"/>
      <c r="T18" s="460"/>
      <c r="U18" s="460"/>
      <c r="V18" s="460"/>
      <c r="W18" s="460"/>
      <c r="X18" s="460"/>
      <c r="Y18" s="460"/>
      <c r="Z18" s="460"/>
      <c r="AA18" s="460"/>
      <c r="AB18" s="460"/>
      <c r="AC18" s="460"/>
      <c r="AD18" s="460"/>
      <c r="AE18" s="460"/>
      <c r="AF18" s="460"/>
      <c r="AG18" s="460"/>
      <c r="AH18" s="460"/>
      <c r="AI18" s="460"/>
      <c r="AJ18" s="460"/>
      <c r="AK18" s="460"/>
      <c r="AL18" s="460"/>
      <c r="AM18" s="460"/>
      <c r="AN18" s="460"/>
      <c r="AO18" s="460"/>
      <c r="AP18" s="460"/>
      <c r="AQ18" s="460"/>
      <c r="AR18" s="460"/>
      <c r="AS18" s="460"/>
      <c r="AT18" s="460"/>
      <c r="AU18" s="460"/>
      <c r="AV18" s="460"/>
      <c r="AW18" s="460"/>
      <c r="AX18" s="460"/>
      <c r="AY18" s="460"/>
      <c r="AZ18" s="460"/>
      <c r="BA18" s="460"/>
      <c r="BB18" s="460"/>
      <c r="BC18" s="460"/>
      <c r="BD18" s="460"/>
      <c r="BE18" s="460"/>
      <c r="BF18" s="460"/>
      <c r="BG18" s="460"/>
      <c r="BH18" s="460"/>
      <c r="BI18" s="460"/>
      <c r="BJ18" s="460"/>
      <c r="BK18" s="460"/>
      <c r="BL18" s="460"/>
      <c r="BM18" s="460"/>
      <c r="BN18" s="460"/>
      <c r="BO18" s="460"/>
      <c r="BP18" s="460"/>
      <c r="BQ18" s="460"/>
      <c r="BR18" s="460"/>
      <c r="BS18" s="460"/>
      <c r="BT18" s="460"/>
      <c r="BU18" s="460"/>
      <c r="BV18" s="460"/>
      <c r="BW18" s="460"/>
      <c r="BX18" s="460"/>
      <c r="BY18" s="460"/>
      <c r="BZ18" s="460"/>
      <c r="CA18" s="460"/>
      <c r="CB18" s="460"/>
      <c r="CC18" s="460"/>
      <c r="CD18" s="460"/>
      <c r="CE18" s="460"/>
      <c r="CF18" s="460"/>
      <c r="CG18" s="460"/>
      <c r="CH18" s="460"/>
      <c r="CI18" s="460"/>
      <c r="CJ18" s="460"/>
      <c r="CK18" s="460"/>
      <c r="CL18" s="460"/>
      <c r="CM18" s="460"/>
      <c r="CN18" s="460"/>
      <c r="CO18" s="460"/>
      <c r="CP18" s="460"/>
      <c r="CQ18" s="460"/>
      <c r="CR18" s="460"/>
      <c r="CS18" s="460"/>
      <c r="CT18" s="460"/>
      <c r="CU18" s="460"/>
      <c r="CV18" s="460"/>
      <c r="CW18" s="460"/>
      <c r="CX18" s="460"/>
      <c r="CY18" s="460"/>
      <c r="CZ18" s="460"/>
      <c r="DA18" s="460"/>
      <c r="DB18" s="460"/>
      <c r="DC18" s="460"/>
      <c r="DD18" s="460"/>
      <c r="DE18" s="460"/>
      <c r="DF18" s="460"/>
      <c r="DG18" s="460"/>
      <c r="DH18" s="460"/>
      <c r="DI18" s="460"/>
      <c r="DJ18" s="460"/>
      <c r="DK18" s="460"/>
      <c r="DL18" s="460"/>
      <c r="DM18" s="460"/>
      <c r="DN18" s="460"/>
      <c r="DO18" s="460"/>
      <c r="DP18" s="460"/>
      <c r="DQ18" s="460"/>
      <c r="DR18" s="460"/>
      <c r="DS18" s="460"/>
      <c r="DT18" s="460"/>
      <c r="DU18" s="460"/>
      <c r="DV18" s="460"/>
      <c r="DW18" s="460"/>
    </row>
    <row r="19" spans="1:127" ht="14.25" customHeight="1" x14ac:dyDescent="0.25">
      <c r="A19" s="453" t="s">
        <v>228</v>
      </c>
      <c r="B19" s="454">
        <v>105.5</v>
      </c>
      <c r="C19" s="455" t="s">
        <v>380</v>
      </c>
      <c r="D19" s="452"/>
      <c r="E19" s="461"/>
      <c r="F19" s="462"/>
      <c r="G19" s="463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60"/>
      <c r="T19" s="460"/>
      <c r="U19" s="460"/>
      <c r="V19" s="460"/>
      <c r="W19" s="460"/>
      <c r="X19" s="460"/>
      <c r="Y19" s="460"/>
      <c r="Z19" s="460"/>
      <c r="AA19" s="460"/>
      <c r="AB19" s="460"/>
      <c r="AC19" s="460"/>
      <c r="AD19" s="460"/>
      <c r="AE19" s="460"/>
      <c r="AF19" s="460"/>
      <c r="AG19" s="460"/>
      <c r="AH19" s="460"/>
      <c r="AI19" s="460"/>
      <c r="AJ19" s="460"/>
      <c r="AK19" s="460"/>
      <c r="AL19" s="460"/>
      <c r="AM19" s="460"/>
      <c r="AN19" s="460"/>
      <c r="AO19" s="460"/>
      <c r="AP19" s="460"/>
      <c r="AQ19" s="460"/>
      <c r="AR19" s="460"/>
      <c r="AS19" s="460"/>
      <c r="AT19" s="460"/>
      <c r="AU19" s="460"/>
      <c r="AV19" s="460"/>
      <c r="AW19" s="460"/>
      <c r="AX19" s="460"/>
      <c r="AY19" s="460"/>
      <c r="AZ19" s="460"/>
      <c r="BA19" s="460"/>
      <c r="BB19" s="460"/>
      <c r="BC19" s="460"/>
      <c r="BD19" s="460"/>
      <c r="BE19" s="460"/>
      <c r="BF19" s="460"/>
      <c r="BG19" s="460"/>
      <c r="BH19" s="460"/>
      <c r="BI19" s="460"/>
      <c r="BJ19" s="460"/>
      <c r="BK19" s="460"/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0"/>
      <c r="CB19" s="460"/>
      <c r="CC19" s="460"/>
      <c r="CD19" s="460"/>
      <c r="CE19" s="460"/>
      <c r="CF19" s="460"/>
      <c r="CG19" s="460"/>
      <c r="CH19" s="460"/>
      <c r="CI19" s="460"/>
      <c r="CJ19" s="460"/>
      <c r="CK19" s="460"/>
      <c r="CL19" s="460"/>
      <c r="CM19" s="460"/>
      <c r="CN19" s="460"/>
      <c r="CO19" s="460"/>
      <c r="CP19" s="460"/>
      <c r="CQ19" s="460"/>
      <c r="CR19" s="460"/>
      <c r="CS19" s="460"/>
      <c r="CT19" s="460"/>
      <c r="CU19" s="460"/>
      <c r="CV19" s="460"/>
      <c r="CW19" s="460"/>
      <c r="CX19" s="460"/>
      <c r="CY19" s="460"/>
      <c r="CZ19" s="460"/>
      <c r="DA19" s="460"/>
      <c r="DB19" s="460"/>
      <c r="DC19" s="460"/>
      <c r="DD19" s="460"/>
      <c r="DE19" s="460"/>
      <c r="DF19" s="460"/>
      <c r="DG19" s="460"/>
      <c r="DH19" s="460"/>
      <c r="DI19" s="460"/>
      <c r="DJ19" s="460"/>
      <c r="DK19" s="460"/>
      <c r="DL19" s="460"/>
      <c r="DM19" s="460"/>
      <c r="DN19" s="460"/>
      <c r="DO19" s="460"/>
      <c r="DP19" s="460"/>
      <c r="DQ19" s="460"/>
      <c r="DR19" s="460"/>
      <c r="DS19" s="460"/>
      <c r="DT19" s="460"/>
      <c r="DU19" s="460"/>
      <c r="DV19" s="460"/>
      <c r="DW19" s="460"/>
    </row>
    <row r="20" spans="1:127" ht="15.75" customHeight="1" x14ac:dyDescent="0.25">
      <c r="A20" s="453"/>
      <c r="B20" s="447"/>
      <c r="C20" s="452"/>
      <c r="D20" s="452"/>
      <c r="E20" s="461"/>
      <c r="F20" s="462"/>
      <c r="G20" s="463"/>
      <c r="H20" s="446"/>
      <c r="I20" s="446"/>
      <c r="J20" s="446"/>
      <c r="K20" s="446"/>
      <c r="L20" s="446"/>
      <c r="M20" s="446"/>
      <c r="N20" s="446"/>
      <c r="O20" s="446"/>
      <c r="P20" s="446"/>
    </row>
    <row r="21" spans="1:127" ht="15.75" customHeight="1" x14ac:dyDescent="0.25">
      <c r="A21" s="446"/>
      <c r="B21" s="446"/>
      <c r="C21" s="452"/>
      <c r="D21" s="452"/>
      <c r="E21" s="468" t="s">
        <v>381</v>
      </c>
      <c r="F21" s="447"/>
      <c r="G21" s="469">
        <f t="shared" ref="G21:AL21" si="0">SUM(G5:G20)</f>
        <v>0</v>
      </c>
      <c r="H21" s="469">
        <f t="shared" si="0"/>
        <v>0</v>
      </c>
      <c r="I21" s="469">
        <f t="shared" si="0"/>
        <v>0</v>
      </c>
      <c r="J21" s="469">
        <f t="shared" si="0"/>
        <v>0</v>
      </c>
      <c r="K21" s="469">
        <f t="shared" si="0"/>
        <v>0</v>
      </c>
      <c r="L21" s="469">
        <f t="shared" si="0"/>
        <v>0</v>
      </c>
      <c r="M21" s="469">
        <f t="shared" si="0"/>
        <v>0</v>
      </c>
      <c r="N21" s="469">
        <f t="shared" si="0"/>
        <v>0</v>
      </c>
      <c r="O21" s="469">
        <f t="shared" si="0"/>
        <v>0</v>
      </c>
      <c r="P21" s="469">
        <f t="shared" si="0"/>
        <v>0</v>
      </c>
      <c r="Q21" s="469">
        <f t="shared" si="0"/>
        <v>0</v>
      </c>
      <c r="R21" s="469">
        <f t="shared" si="0"/>
        <v>0</v>
      </c>
      <c r="S21" s="469">
        <f t="shared" si="0"/>
        <v>0</v>
      </c>
      <c r="T21" s="469">
        <f t="shared" si="0"/>
        <v>0</v>
      </c>
      <c r="U21" s="469">
        <f t="shared" si="0"/>
        <v>0</v>
      </c>
      <c r="V21" s="469">
        <f t="shared" si="0"/>
        <v>0</v>
      </c>
      <c r="W21" s="469">
        <f t="shared" si="0"/>
        <v>0</v>
      </c>
      <c r="X21" s="469">
        <f t="shared" si="0"/>
        <v>0</v>
      </c>
      <c r="Y21" s="469">
        <f t="shared" si="0"/>
        <v>0</v>
      </c>
      <c r="Z21" s="469">
        <f t="shared" si="0"/>
        <v>0</v>
      </c>
      <c r="AA21" s="469">
        <f t="shared" si="0"/>
        <v>0</v>
      </c>
      <c r="AB21" s="469">
        <f t="shared" si="0"/>
        <v>0</v>
      </c>
      <c r="AC21" s="469">
        <f t="shared" si="0"/>
        <v>0</v>
      </c>
      <c r="AD21" s="469">
        <f t="shared" si="0"/>
        <v>0</v>
      </c>
      <c r="AE21" s="469">
        <f t="shared" si="0"/>
        <v>0</v>
      </c>
      <c r="AF21" s="469">
        <f t="shared" si="0"/>
        <v>0</v>
      </c>
      <c r="AG21" s="469">
        <f t="shared" si="0"/>
        <v>0</v>
      </c>
      <c r="AH21" s="469">
        <f t="shared" si="0"/>
        <v>0</v>
      </c>
      <c r="AI21" s="469">
        <f t="shared" si="0"/>
        <v>0</v>
      </c>
      <c r="AJ21" s="469">
        <f t="shared" si="0"/>
        <v>0</v>
      </c>
      <c r="AK21" s="469">
        <f t="shared" si="0"/>
        <v>0</v>
      </c>
      <c r="AL21" s="469">
        <f t="shared" si="0"/>
        <v>0</v>
      </c>
      <c r="AM21" s="469">
        <f t="shared" ref="AM21:BR21" si="1">SUM(AM5:AM20)</f>
        <v>0</v>
      </c>
      <c r="AN21" s="469">
        <f t="shared" si="1"/>
        <v>0</v>
      </c>
      <c r="AO21" s="469">
        <f t="shared" si="1"/>
        <v>0</v>
      </c>
      <c r="AP21" s="469">
        <f t="shared" si="1"/>
        <v>0</v>
      </c>
      <c r="AQ21" s="469">
        <f t="shared" si="1"/>
        <v>0</v>
      </c>
      <c r="AR21" s="469">
        <f t="shared" si="1"/>
        <v>0</v>
      </c>
      <c r="AS21" s="469">
        <f t="shared" si="1"/>
        <v>0</v>
      </c>
      <c r="AT21" s="469">
        <f t="shared" si="1"/>
        <v>0</v>
      </c>
      <c r="AU21" s="469">
        <f t="shared" si="1"/>
        <v>0</v>
      </c>
      <c r="AV21" s="469">
        <f t="shared" si="1"/>
        <v>0</v>
      </c>
      <c r="AW21" s="469">
        <f t="shared" si="1"/>
        <v>0</v>
      </c>
      <c r="AX21" s="469">
        <f t="shared" si="1"/>
        <v>0</v>
      </c>
      <c r="AY21" s="469">
        <f t="shared" si="1"/>
        <v>0</v>
      </c>
      <c r="AZ21" s="469">
        <f t="shared" si="1"/>
        <v>0</v>
      </c>
      <c r="BA21" s="469">
        <f t="shared" si="1"/>
        <v>0</v>
      </c>
      <c r="BB21" s="469">
        <f t="shared" si="1"/>
        <v>0</v>
      </c>
      <c r="BC21" s="469">
        <f t="shared" si="1"/>
        <v>0</v>
      </c>
      <c r="BD21" s="469">
        <f t="shared" si="1"/>
        <v>0</v>
      </c>
      <c r="BE21" s="469">
        <f t="shared" si="1"/>
        <v>0</v>
      </c>
      <c r="BF21" s="469">
        <f t="shared" si="1"/>
        <v>0</v>
      </c>
      <c r="BG21" s="469">
        <f t="shared" si="1"/>
        <v>0</v>
      </c>
      <c r="BH21" s="469">
        <f t="shared" si="1"/>
        <v>0</v>
      </c>
      <c r="BI21" s="469">
        <f t="shared" si="1"/>
        <v>0</v>
      </c>
      <c r="BJ21" s="469">
        <f t="shared" si="1"/>
        <v>0</v>
      </c>
      <c r="BK21" s="469">
        <f t="shared" si="1"/>
        <v>0</v>
      </c>
      <c r="BL21" s="469">
        <f t="shared" si="1"/>
        <v>0</v>
      </c>
      <c r="BM21" s="469">
        <f t="shared" si="1"/>
        <v>0</v>
      </c>
      <c r="BN21" s="469">
        <f t="shared" si="1"/>
        <v>0</v>
      </c>
      <c r="BO21" s="469">
        <f t="shared" si="1"/>
        <v>0</v>
      </c>
      <c r="BP21" s="469">
        <f t="shared" si="1"/>
        <v>0</v>
      </c>
      <c r="BQ21" s="469">
        <f t="shared" si="1"/>
        <v>0</v>
      </c>
      <c r="BR21" s="469">
        <f t="shared" si="1"/>
        <v>0</v>
      </c>
      <c r="BS21" s="469">
        <f t="shared" ref="BS21:CX21" si="2">SUM(BS5:BS20)</f>
        <v>0</v>
      </c>
      <c r="BT21" s="469">
        <f t="shared" si="2"/>
        <v>0</v>
      </c>
      <c r="BU21" s="469">
        <f t="shared" si="2"/>
        <v>0</v>
      </c>
      <c r="BV21" s="469">
        <f t="shared" si="2"/>
        <v>0</v>
      </c>
      <c r="BW21" s="469">
        <f t="shared" si="2"/>
        <v>0</v>
      </c>
      <c r="BX21" s="469">
        <f t="shared" si="2"/>
        <v>0</v>
      </c>
      <c r="BY21" s="469">
        <f t="shared" si="2"/>
        <v>0</v>
      </c>
      <c r="BZ21" s="469">
        <f t="shared" si="2"/>
        <v>0</v>
      </c>
      <c r="CA21" s="469">
        <f t="shared" si="2"/>
        <v>0</v>
      </c>
      <c r="CB21" s="469">
        <f t="shared" si="2"/>
        <v>0</v>
      </c>
      <c r="CC21" s="469">
        <f t="shared" si="2"/>
        <v>0</v>
      </c>
      <c r="CD21" s="469">
        <f t="shared" si="2"/>
        <v>0</v>
      </c>
      <c r="CE21" s="469">
        <f t="shared" si="2"/>
        <v>0</v>
      </c>
      <c r="CF21" s="469">
        <f t="shared" si="2"/>
        <v>0</v>
      </c>
      <c r="CG21" s="469">
        <f t="shared" si="2"/>
        <v>0</v>
      </c>
      <c r="CH21" s="469">
        <f t="shared" si="2"/>
        <v>0</v>
      </c>
      <c r="CI21" s="469">
        <f t="shared" si="2"/>
        <v>0</v>
      </c>
      <c r="CJ21" s="469">
        <f t="shared" si="2"/>
        <v>0</v>
      </c>
      <c r="CK21" s="469">
        <f t="shared" si="2"/>
        <v>0</v>
      </c>
      <c r="CL21" s="469">
        <f t="shared" si="2"/>
        <v>0</v>
      </c>
      <c r="CM21" s="469">
        <f t="shared" si="2"/>
        <v>0</v>
      </c>
      <c r="CN21" s="469">
        <f t="shared" si="2"/>
        <v>0</v>
      </c>
      <c r="CO21" s="469">
        <f t="shared" si="2"/>
        <v>0</v>
      </c>
      <c r="CP21" s="469">
        <f t="shared" si="2"/>
        <v>0</v>
      </c>
      <c r="CQ21" s="469">
        <f t="shared" si="2"/>
        <v>0</v>
      </c>
      <c r="CR21" s="469">
        <f t="shared" si="2"/>
        <v>0</v>
      </c>
      <c r="CS21" s="469">
        <f t="shared" si="2"/>
        <v>0</v>
      </c>
      <c r="CT21" s="469">
        <f t="shared" si="2"/>
        <v>0</v>
      </c>
      <c r="CU21" s="469">
        <f t="shared" si="2"/>
        <v>0</v>
      </c>
      <c r="CV21" s="469">
        <f t="shared" si="2"/>
        <v>0</v>
      </c>
      <c r="CW21" s="469">
        <f t="shared" si="2"/>
        <v>0</v>
      </c>
      <c r="CX21" s="469">
        <f t="shared" si="2"/>
        <v>0</v>
      </c>
      <c r="CY21" s="469">
        <f t="shared" ref="CY21:DW21" si="3">SUM(CY5:CY20)</f>
        <v>0</v>
      </c>
      <c r="CZ21" s="469">
        <f t="shared" si="3"/>
        <v>0</v>
      </c>
      <c r="DA21" s="469">
        <f t="shared" si="3"/>
        <v>0</v>
      </c>
      <c r="DB21" s="469">
        <f t="shared" si="3"/>
        <v>0</v>
      </c>
      <c r="DC21" s="469">
        <f t="shared" si="3"/>
        <v>0</v>
      </c>
      <c r="DD21" s="469">
        <f t="shared" si="3"/>
        <v>0</v>
      </c>
      <c r="DE21" s="469">
        <f t="shared" si="3"/>
        <v>0</v>
      </c>
      <c r="DF21" s="469">
        <f t="shared" si="3"/>
        <v>0</v>
      </c>
      <c r="DG21" s="469">
        <f t="shared" si="3"/>
        <v>0</v>
      </c>
      <c r="DH21" s="469">
        <f t="shared" si="3"/>
        <v>0</v>
      </c>
      <c r="DI21" s="469">
        <f t="shared" si="3"/>
        <v>0</v>
      </c>
      <c r="DJ21" s="469">
        <f t="shared" si="3"/>
        <v>0</v>
      </c>
      <c r="DK21" s="469">
        <f t="shared" si="3"/>
        <v>0</v>
      </c>
      <c r="DL21" s="469">
        <f t="shared" si="3"/>
        <v>0</v>
      </c>
      <c r="DM21" s="469">
        <f t="shared" si="3"/>
        <v>0</v>
      </c>
      <c r="DN21" s="469">
        <f t="shared" si="3"/>
        <v>0</v>
      </c>
      <c r="DO21" s="469">
        <f t="shared" si="3"/>
        <v>0</v>
      </c>
      <c r="DP21" s="469">
        <f t="shared" si="3"/>
        <v>0</v>
      </c>
      <c r="DQ21" s="469">
        <f t="shared" si="3"/>
        <v>0</v>
      </c>
      <c r="DR21" s="469">
        <f t="shared" si="3"/>
        <v>0</v>
      </c>
      <c r="DS21" s="469">
        <f t="shared" si="3"/>
        <v>0</v>
      </c>
      <c r="DT21" s="469">
        <f t="shared" si="3"/>
        <v>0</v>
      </c>
      <c r="DU21" s="469">
        <f t="shared" si="3"/>
        <v>0</v>
      </c>
      <c r="DV21" s="469">
        <f t="shared" si="3"/>
        <v>0</v>
      </c>
      <c r="DW21" s="469">
        <f t="shared" si="3"/>
        <v>0</v>
      </c>
    </row>
    <row r="22" spans="1:127" ht="15.75" customHeight="1" x14ac:dyDescent="0.25">
      <c r="A22" s="446"/>
      <c r="B22" s="446"/>
      <c r="C22" s="452"/>
      <c r="D22" s="452"/>
      <c r="E22" s="446"/>
      <c r="F22" s="447"/>
      <c r="G22" s="463"/>
      <c r="H22" s="446"/>
      <c r="I22" s="446"/>
      <c r="J22" s="446"/>
      <c r="K22" s="446"/>
      <c r="L22" s="446"/>
      <c r="M22" s="446"/>
      <c r="N22" s="446"/>
      <c r="O22" s="446"/>
      <c r="P22" s="446"/>
    </row>
    <row r="23" spans="1:127" ht="15.75" customHeight="1" x14ac:dyDescent="0.25">
      <c r="A23" s="446"/>
      <c r="B23" s="446"/>
      <c r="C23" s="452"/>
      <c r="D23" s="452"/>
      <c r="E23" s="468" t="s">
        <v>382</v>
      </c>
      <c r="F23" s="447"/>
      <c r="G23" s="470"/>
      <c r="H23" s="470">
        <f t="shared" ref="H23:AM23" si="4">H21*1.2</f>
        <v>0</v>
      </c>
      <c r="I23" s="470">
        <f t="shared" si="4"/>
        <v>0</v>
      </c>
      <c r="J23" s="470">
        <f t="shared" si="4"/>
        <v>0</v>
      </c>
      <c r="K23" s="470">
        <f t="shared" si="4"/>
        <v>0</v>
      </c>
      <c r="L23" s="470">
        <f t="shared" si="4"/>
        <v>0</v>
      </c>
      <c r="M23" s="470">
        <f t="shared" si="4"/>
        <v>0</v>
      </c>
      <c r="N23" s="470">
        <f t="shared" si="4"/>
        <v>0</v>
      </c>
      <c r="O23" s="470">
        <f t="shared" si="4"/>
        <v>0</v>
      </c>
      <c r="P23" s="470">
        <f t="shared" si="4"/>
        <v>0</v>
      </c>
      <c r="Q23" s="470">
        <f t="shared" si="4"/>
        <v>0</v>
      </c>
      <c r="R23" s="470">
        <f t="shared" si="4"/>
        <v>0</v>
      </c>
      <c r="S23" s="470">
        <f t="shared" si="4"/>
        <v>0</v>
      </c>
      <c r="T23" s="470">
        <f t="shared" si="4"/>
        <v>0</v>
      </c>
      <c r="U23" s="470">
        <f t="shared" si="4"/>
        <v>0</v>
      </c>
      <c r="V23" s="470">
        <f t="shared" si="4"/>
        <v>0</v>
      </c>
      <c r="W23" s="470">
        <f t="shared" si="4"/>
        <v>0</v>
      </c>
      <c r="X23" s="470">
        <f t="shared" si="4"/>
        <v>0</v>
      </c>
      <c r="Y23" s="470">
        <f t="shared" si="4"/>
        <v>0</v>
      </c>
      <c r="Z23" s="470">
        <f t="shared" si="4"/>
        <v>0</v>
      </c>
      <c r="AA23" s="470">
        <f t="shared" si="4"/>
        <v>0</v>
      </c>
      <c r="AB23" s="470">
        <f t="shared" si="4"/>
        <v>0</v>
      </c>
      <c r="AC23" s="470">
        <f t="shared" si="4"/>
        <v>0</v>
      </c>
      <c r="AD23" s="470">
        <f t="shared" si="4"/>
        <v>0</v>
      </c>
      <c r="AE23" s="470">
        <f t="shared" si="4"/>
        <v>0</v>
      </c>
      <c r="AF23" s="470">
        <f t="shared" si="4"/>
        <v>0</v>
      </c>
      <c r="AG23" s="470">
        <f t="shared" si="4"/>
        <v>0</v>
      </c>
      <c r="AH23" s="470">
        <f t="shared" si="4"/>
        <v>0</v>
      </c>
      <c r="AI23" s="470">
        <f t="shared" si="4"/>
        <v>0</v>
      </c>
      <c r="AJ23" s="470">
        <f t="shared" si="4"/>
        <v>0</v>
      </c>
      <c r="AK23" s="470">
        <f t="shared" si="4"/>
        <v>0</v>
      </c>
      <c r="AL23" s="470">
        <f t="shared" si="4"/>
        <v>0</v>
      </c>
      <c r="AM23" s="470">
        <f t="shared" si="4"/>
        <v>0</v>
      </c>
      <c r="AN23" s="470">
        <f t="shared" ref="AN23:BS23" si="5">AN21*1.2</f>
        <v>0</v>
      </c>
      <c r="AO23" s="470">
        <f t="shared" si="5"/>
        <v>0</v>
      </c>
      <c r="AP23" s="470">
        <f t="shared" si="5"/>
        <v>0</v>
      </c>
      <c r="AQ23" s="470">
        <f t="shared" si="5"/>
        <v>0</v>
      </c>
      <c r="AR23" s="470">
        <f t="shared" si="5"/>
        <v>0</v>
      </c>
      <c r="AS23" s="470">
        <f t="shared" si="5"/>
        <v>0</v>
      </c>
      <c r="AT23" s="470">
        <f t="shared" si="5"/>
        <v>0</v>
      </c>
      <c r="AU23" s="470">
        <f t="shared" si="5"/>
        <v>0</v>
      </c>
      <c r="AV23" s="470">
        <f t="shared" si="5"/>
        <v>0</v>
      </c>
      <c r="AW23" s="470">
        <f t="shared" si="5"/>
        <v>0</v>
      </c>
      <c r="AX23" s="470">
        <f t="shared" si="5"/>
        <v>0</v>
      </c>
      <c r="AY23" s="470">
        <f t="shared" si="5"/>
        <v>0</v>
      </c>
      <c r="AZ23" s="470">
        <f t="shared" si="5"/>
        <v>0</v>
      </c>
      <c r="BA23" s="470">
        <f t="shared" si="5"/>
        <v>0</v>
      </c>
      <c r="BB23" s="470">
        <f t="shared" si="5"/>
        <v>0</v>
      </c>
      <c r="BC23" s="470">
        <f t="shared" si="5"/>
        <v>0</v>
      </c>
      <c r="BD23" s="470">
        <f t="shared" si="5"/>
        <v>0</v>
      </c>
      <c r="BE23" s="470">
        <f t="shared" si="5"/>
        <v>0</v>
      </c>
      <c r="BF23" s="470">
        <f t="shared" si="5"/>
        <v>0</v>
      </c>
      <c r="BG23" s="470">
        <f t="shared" si="5"/>
        <v>0</v>
      </c>
      <c r="BH23" s="470">
        <f t="shared" si="5"/>
        <v>0</v>
      </c>
      <c r="BI23" s="470">
        <f t="shared" si="5"/>
        <v>0</v>
      </c>
      <c r="BJ23" s="470">
        <f t="shared" si="5"/>
        <v>0</v>
      </c>
      <c r="BK23" s="470">
        <f t="shared" si="5"/>
        <v>0</v>
      </c>
      <c r="BL23" s="470">
        <f t="shared" si="5"/>
        <v>0</v>
      </c>
      <c r="BM23" s="470">
        <f t="shared" si="5"/>
        <v>0</v>
      </c>
      <c r="BN23" s="470">
        <f t="shared" si="5"/>
        <v>0</v>
      </c>
      <c r="BO23" s="470">
        <f t="shared" si="5"/>
        <v>0</v>
      </c>
      <c r="BP23" s="470">
        <f t="shared" si="5"/>
        <v>0</v>
      </c>
      <c r="BQ23" s="470">
        <f t="shared" si="5"/>
        <v>0</v>
      </c>
      <c r="BR23" s="470">
        <f t="shared" si="5"/>
        <v>0</v>
      </c>
      <c r="BS23" s="470">
        <f t="shared" si="5"/>
        <v>0</v>
      </c>
      <c r="BT23" s="470">
        <f t="shared" ref="BT23:CY23" si="6">BT21*1.2</f>
        <v>0</v>
      </c>
      <c r="BU23" s="470">
        <f t="shared" si="6"/>
        <v>0</v>
      </c>
      <c r="BV23" s="470">
        <f t="shared" si="6"/>
        <v>0</v>
      </c>
      <c r="BW23" s="470">
        <f t="shared" si="6"/>
        <v>0</v>
      </c>
      <c r="BX23" s="470">
        <f t="shared" si="6"/>
        <v>0</v>
      </c>
      <c r="BY23" s="470">
        <f t="shared" si="6"/>
        <v>0</v>
      </c>
      <c r="BZ23" s="470">
        <f t="shared" si="6"/>
        <v>0</v>
      </c>
      <c r="CA23" s="470">
        <f t="shared" si="6"/>
        <v>0</v>
      </c>
      <c r="CB23" s="470">
        <f t="shared" si="6"/>
        <v>0</v>
      </c>
      <c r="CC23" s="470">
        <f t="shared" si="6"/>
        <v>0</v>
      </c>
      <c r="CD23" s="470">
        <f t="shared" si="6"/>
        <v>0</v>
      </c>
      <c r="CE23" s="470">
        <f t="shared" si="6"/>
        <v>0</v>
      </c>
      <c r="CF23" s="470">
        <f t="shared" si="6"/>
        <v>0</v>
      </c>
      <c r="CG23" s="470">
        <f t="shared" si="6"/>
        <v>0</v>
      </c>
      <c r="CH23" s="470">
        <f t="shared" si="6"/>
        <v>0</v>
      </c>
      <c r="CI23" s="470">
        <f t="shared" si="6"/>
        <v>0</v>
      </c>
      <c r="CJ23" s="470">
        <f t="shared" si="6"/>
        <v>0</v>
      </c>
      <c r="CK23" s="470">
        <f t="shared" si="6"/>
        <v>0</v>
      </c>
      <c r="CL23" s="470">
        <f t="shared" si="6"/>
        <v>0</v>
      </c>
      <c r="CM23" s="470">
        <f t="shared" si="6"/>
        <v>0</v>
      </c>
      <c r="CN23" s="470">
        <f t="shared" si="6"/>
        <v>0</v>
      </c>
      <c r="CO23" s="470">
        <f t="shared" si="6"/>
        <v>0</v>
      </c>
      <c r="CP23" s="470">
        <f t="shared" si="6"/>
        <v>0</v>
      </c>
      <c r="CQ23" s="470">
        <f t="shared" si="6"/>
        <v>0</v>
      </c>
      <c r="CR23" s="470">
        <f t="shared" si="6"/>
        <v>0</v>
      </c>
      <c r="CS23" s="470">
        <f t="shared" si="6"/>
        <v>0</v>
      </c>
      <c r="CT23" s="470">
        <f t="shared" si="6"/>
        <v>0</v>
      </c>
      <c r="CU23" s="470">
        <f t="shared" si="6"/>
        <v>0</v>
      </c>
      <c r="CV23" s="470">
        <f t="shared" si="6"/>
        <v>0</v>
      </c>
      <c r="CW23" s="470">
        <f t="shared" si="6"/>
        <v>0</v>
      </c>
      <c r="CX23" s="470">
        <f t="shared" si="6"/>
        <v>0</v>
      </c>
      <c r="CY23" s="470">
        <f t="shared" si="6"/>
        <v>0</v>
      </c>
      <c r="CZ23" s="470">
        <f t="shared" ref="CZ23:DW23" si="7">CZ21*1.2</f>
        <v>0</v>
      </c>
      <c r="DA23" s="470">
        <f t="shared" si="7"/>
        <v>0</v>
      </c>
      <c r="DB23" s="470">
        <f t="shared" si="7"/>
        <v>0</v>
      </c>
      <c r="DC23" s="470">
        <f t="shared" si="7"/>
        <v>0</v>
      </c>
      <c r="DD23" s="470">
        <f t="shared" si="7"/>
        <v>0</v>
      </c>
      <c r="DE23" s="470">
        <f t="shared" si="7"/>
        <v>0</v>
      </c>
      <c r="DF23" s="470">
        <f t="shared" si="7"/>
        <v>0</v>
      </c>
      <c r="DG23" s="470">
        <f t="shared" si="7"/>
        <v>0</v>
      </c>
      <c r="DH23" s="470">
        <f t="shared" si="7"/>
        <v>0</v>
      </c>
      <c r="DI23" s="470">
        <f t="shared" si="7"/>
        <v>0</v>
      </c>
      <c r="DJ23" s="470">
        <f t="shared" si="7"/>
        <v>0</v>
      </c>
      <c r="DK23" s="470">
        <f t="shared" si="7"/>
        <v>0</v>
      </c>
      <c r="DL23" s="470">
        <f t="shared" si="7"/>
        <v>0</v>
      </c>
      <c r="DM23" s="470">
        <f t="shared" si="7"/>
        <v>0</v>
      </c>
      <c r="DN23" s="470">
        <f t="shared" si="7"/>
        <v>0</v>
      </c>
      <c r="DO23" s="470">
        <f t="shared" si="7"/>
        <v>0</v>
      </c>
      <c r="DP23" s="470">
        <f t="shared" si="7"/>
        <v>0</v>
      </c>
      <c r="DQ23" s="470">
        <f t="shared" si="7"/>
        <v>0</v>
      </c>
      <c r="DR23" s="470">
        <f t="shared" si="7"/>
        <v>0</v>
      </c>
      <c r="DS23" s="470">
        <f t="shared" si="7"/>
        <v>0</v>
      </c>
      <c r="DT23" s="470">
        <f t="shared" si="7"/>
        <v>0</v>
      </c>
      <c r="DU23" s="470">
        <f t="shared" si="7"/>
        <v>0</v>
      </c>
      <c r="DV23" s="470">
        <f t="shared" si="7"/>
        <v>0</v>
      </c>
      <c r="DW23" s="470">
        <f t="shared" si="7"/>
        <v>0</v>
      </c>
    </row>
    <row r="24" spans="1:127" ht="15.75" customHeight="1" x14ac:dyDescent="0.25">
      <c r="C24" s="471"/>
      <c r="D24" s="471"/>
    </row>
    <row r="25" spans="1:127" ht="15.75" customHeight="1" x14ac:dyDescent="0.25">
      <c r="C25" s="471"/>
      <c r="D25" s="471"/>
    </row>
    <row r="26" spans="1:127" ht="15.75" customHeight="1" x14ac:dyDescent="0.25">
      <c r="C26" s="471"/>
      <c r="D26" s="471"/>
    </row>
    <row r="27" spans="1:127" ht="15.75" customHeight="1" x14ac:dyDescent="0.25">
      <c r="C27" s="471"/>
      <c r="D27" s="471"/>
    </row>
    <row r="28" spans="1:127" ht="15.75" customHeight="1" x14ac:dyDescent="0.25">
      <c r="C28" s="471"/>
      <c r="D28" s="471"/>
    </row>
    <row r="29" spans="1:127" ht="15.75" customHeight="1" x14ac:dyDescent="0.25">
      <c r="C29" s="471"/>
      <c r="D29" s="471"/>
    </row>
    <row r="30" spans="1:127" ht="15.75" customHeight="1" x14ac:dyDescent="0.25">
      <c r="C30" s="471"/>
      <c r="D30" s="471"/>
    </row>
    <row r="31" spans="1:127" ht="15.75" customHeight="1" x14ac:dyDescent="0.25">
      <c r="C31" s="471"/>
      <c r="D31" s="471"/>
    </row>
    <row r="32" spans="1:127" ht="15.75" customHeight="1" x14ac:dyDescent="0.25">
      <c r="C32" s="471"/>
      <c r="D32" s="471"/>
    </row>
    <row r="33" spans="3:4" ht="15.75" customHeight="1" x14ac:dyDescent="0.25">
      <c r="C33" s="471"/>
      <c r="D33" s="471"/>
    </row>
    <row r="34" spans="3:4" ht="15.75" customHeight="1" x14ac:dyDescent="0.25">
      <c r="C34" s="471"/>
      <c r="D34" s="471"/>
    </row>
    <row r="35" spans="3:4" ht="15.75" customHeight="1" x14ac:dyDescent="0.25">
      <c r="C35" s="471"/>
      <c r="D35" s="471"/>
    </row>
    <row r="36" spans="3:4" ht="15.75" customHeight="1" x14ac:dyDescent="0.25">
      <c r="C36" s="471"/>
      <c r="D36" s="471"/>
    </row>
    <row r="37" spans="3:4" ht="15.75" customHeight="1" x14ac:dyDescent="0.25">
      <c r="C37" s="471"/>
      <c r="D37" s="471"/>
    </row>
    <row r="38" spans="3:4" ht="15.75" customHeight="1" x14ac:dyDescent="0.25">
      <c r="C38" s="471"/>
      <c r="D38" s="471"/>
    </row>
    <row r="39" spans="3:4" ht="15.75" customHeight="1" x14ac:dyDescent="0.25">
      <c r="C39" s="471"/>
      <c r="D39" s="471"/>
    </row>
    <row r="40" spans="3:4" ht="15.75" customHeight="1" x14ac:dyDescent="0.25">
      <c r="C40" s="471"/>
      <c r="D40" s="471"/>
    </row>
    <row r="41" spans="3:4" ht="15.75" customHeight="1" x14ac:dyDescent="0.25">
      <c r="C41" s="471"/>
      <c r="D41" s="471"/>
    </row>
    <row r="42" spans="3:4" ht="15.75" customHeight="1" x14ac:dyDescent="0.25">
      <c r="C42" s="471"/>
      <c r="D42" s="471"/>
    </row>
    <row r="43" spans="3:4" ht="15.75" customHeight="1" x14ac:dyDescent="0.25">
      <c r="C43" s="471"/>
      <c r="D43" s="471"/>
    </row>
    <row r="44" spans="3:4" ht="15.75" customHeight="1" x14ac:dyDescent="0.25">
      <c r="C44" s="471"/>
      <c r="D44" s="471"/>
    </row>
    <row r="45" spans="3:4" ht="15.75" customHeight="1" x14ac:dyDescent="0.25">
      <c r="C45" s="471"/>
      <c r="D45" s="471"/>
    </row>
    <row r="46" spans="3:4" ht="15.75" customHeight="1" x14ac:dyDescent="0.25">
      <c r="C46" s="471"/>
      <c r="D46" s="471"/>
    </row>
    <row r="47" spans="3:4" ht="15.75" customHeight="1" x14ac:dyDescent="0.25">
      <c r="C47" s="471"/>
      <c r="D47" s="471"/>
    </row>
    <row r="48" spans="3:4" ht="15.75" customHeight="1" x14ac:dyDescent="0.25">
      <c r="C48" s="471"/>
      <c r="D48" s="471"/>
    </row>
    <row r="49" spans="3:4" ht="15.75" customHeight="1" x14ac:dyDescent="0.25">
      <c r="C49" s="471"/>
      <c r="D49" s="471"/>
    </row>
    <row r="50" spans="3:4" ht="15.75" customHeight="1" x14ac:dyDescent="0.25">
      <c r="C50" s="471"/>
      <c r="D50" s="471"/>
    </row>
    <row r="51" spans="3:4" ht="15.75" customHeight="1" x14ac:dyDescent="0.25">
      <c r="C51" s="471"/>
      <c r="D51" s="471"/>
    </row>
    <row r="52" spans="3:4" ht="15.75" customHeight="1" x14ac:dyDescent="0.25">
      <c r="C52" s="471"/>
      <c r="D52" s="471"/>
    </row>
    <row r="53" spans="3:4" ht="15.75" customHeight="1" x14ac:dyDescent="0.25">
      <c r="C53" s="471"/>
      <c r="D53" s="471"/>
    </row>
    <row r="54" spans="3:4" ht="15.75" customHeight="1" x14ac:dyDescent="0.25">
      <c r="C54" s="471"/>
      <c r="D54" s="471"/>
    </row>
    <row r="55" spans="3:4" ht="15.75" customHeight="1" x14ac:dyDescent="0.25">
      <c r="C55" s="471"/>
      <c r="D55" s="471"/>
    </row>
    <row r="56" spans="3:4" ht="15.75" customHeight="1" x14ac:dyDescent="0.25">
      <c r="C56" s="471"/>
      <c r="D56" s="471"/>
    </row>
    <row r="57" spans="3:4" ht="15.75" customHeight="1" x14ac:dyDescent="0.25">
      <c r="C57" s="471"/>
      <c r="D57" s="471"/>
    </row>
    <row r="58" spans="3:4" ht="15.75" customHeight="1" x14ac:dyDescent="0.25">
      <c r="C58" s="471"/>
      <c r="D58" s="471"/>
    </row>
    <row r="59" spans="3:4" ht="15.75" customHeight="1" x14ac:dyDescent="0.25">
      <c r="C59" s="471"/>
      <c r="D59" s="471"/>
    </row>
    <row r="60" spans="3:4" ht="15.75" customHeight="1" x14ac:dyDescent="0.25">
      <c r="C60" s="471"/>
      <c r="D60" s="471"/>
    </row>
    <row r="61" spans="3:4" ht="15.75" customHeight="1" x14ac:dyDescent="0.25">
      <c r="C61" s="471"/>
      <c r="D61" s="471"/>
    </row>
    <row r="62" spans="3:4" ht="15.75" customHeight="1" x14ac:dyDescent="0.25">
      <c r="C62" s="471"/>
      <c r="D62" s="471"/>
    </row>
    <row r="63" spans="3:4" ht="15.75" customHeight="1" x14ac:dyDescent="0.25">
      <c r="C63" s="471"/>
      <c r="D63" s="471"/>
    </row>
    <row r="64" spans="3:4" ht="15.75" customHeight="1" x14ac:dyDescent="0.25">
      <c r="C64" s="471"/>
      <c r="D64" s="471"/>
    </row>
    <row r="65" spans="3:4" ht="15.75" customHeight="1" x14ac:dyDescent="0.25">
      <c r="C65" s="471"/>
      <c r="D65" s="471"/>
    </row>
    <row r="66" spans="3:4" ht="15.75" customHeight="1" x14ac:dyDescent="0.25">
      <c r="C66" s="471"/>
      <c r="D66" s="471"/>
    </row>
    <row r="67" spans="3:4" ht="15.75" customHeight="1" x14ac:dyDescent="0.25">
      <c r="C67" s="471"/>
      <c r="D67" s="471"/>
    </row>
    <row r="68" spans="3:4" ht="15.75" customHeight="1" x14ac:dyDescent="0.25">
      <c r="C68" s="471"/>
      <c r="D68" s="471"/>
    </row>
    <row r="69" spans="3:4" ht="15.75" customHeight="1" x14ac:dyDescent="0.25">
      <c r="C69" s="471"/>
      <c r="D69" s="471"/>
    </row>
    <row r="70" spans="3:4" ht="15.75" customHeight="1" x14ac:dyDescent="0.25">
      <c r="C70" s="471"/>
      <c r="D70" s="471"/>
    </row>
    <row r="71" spans="3:4" ht="15.75" customHeight="1" x14ac:dyDescent="0.25">
      <c r="C71" s="471"/>
      <c r="D71" s="471"/>
    </row>
    <row r="72" spans="3:4" ht="15.75" customHeight="1" x14ac:dyDescent="0.25">
      <c r="C72" s="471"/>
      <c r="D72" s="471"/>
    </row>
    <row r="73" spans="3:4" ht="15.75" customHeight="1" x14ac:dyDescent="0.25">
      <c r="C73" s="471"/>
      <c r="D73" s="471"/>
    </row>
    <row r="74" spans="3:4" ht="15.75" customHeight="1" x14ac:dyDescent="0.25">
      <c r="C74" s="471"/>
      <c r="D74" s="471"/>
    </row>
    <row r="75" spans="3:4" ht="15.75" customHeight="1" x14ac:dyDescent="0.25">
      <c r="C75" s="471"/>
      <c r="D75" s="471"/>
    </row>
    <row r="76" spans="3:4" ht="15.75" customHeight="1" x14ac:dyDescent="0.25">
      <c r="C76" s="471"/>
      <c r="D76" s="471"/>
    </row>
    <row r="77" spans="3:4" ht="15.75" customHeight="1" x14ac:dyDescent="0.25">
      <c r="C77" s="471"/>
      <c r="D77" s="471"/>
    </row>
    <row r="78" spans="3:4" ht="15.75" customHeight="1" x14ac:dyDescent="0.25">
      <c r="C78" s="471"/>
      <c r="D78" s="471"/>
    </row>
    <row r="79" spans="3:4" ht="15.75" customHeight="1" x14ac:dyDescent="0.25">
      <c r="C79" s="471"/>
      <c r="D79" s="471"/>
    </row>
    <row r="80" spans="3:4" ht="15.75" customHeight="1" x14ac:dyDescent="0.25">
      <c r="C80" s="471"/>
      <c r="D80" s="471"/>
    </row>
    <row r="81" spans="3:4" ht="15.75" customHeight="1" x14ac:dyDescent="0.25">
      <c r="C81" s="471"/>
      <c r="D81" s="471"/>
    </row>
    <row r="82" spans="3:4" ht="15.75" customHeight="1" x14ac:dyDescent="0.25">
      <c r="C82" s="471"/>
      <c r="D82" s="471"/>
    </row>
    <row r="83" spans="3:4" ht="15.75" customHeight="1" x14ac:dyDescent="0.25">
      <c r="C83" s="471"/>
      <c r="D83" s="471"/>
    </row>
    <row r="84" spans="3:4" ht="15.75" customHeight="1" x14ac:dyDescent="0.25">
      <c r="C84" s="471"/>
      <c r="D84" s="471"/>
    </row>
    <row r="85" spans="3:4" ht="15.75" customHeight="1" x14ac:dyDescent="0.25">
      <c r="C85" s="471"/>
      <c r="D85" s="471"/>
    </row>
    <row r="86" spans="3:4" ht="15.75" customHeight="1" x14ac:dyDescent="0.25">
      <c r="C86" s="471"/>
      <c r="D86" s="471"/>
    </row>
    <row r="87" spans="3:4" ht="15.75" customHeight="1" x14ac:dyDescent="0.25">
      <c r="C87" s="471"/>
      <c r="D87" s="471"/>
    </row>
    <row r="88" spans="3:4" ht="15.75" customHeight="1" x14ac:dyDescent="0.25">
      <c r="C88" s="471"/>
      <c r="D88" s="471"/>
    </row>
    <row r="89" spans="3:4" ht="15.75" customHeight="1" x14ac:dyDescent="0.25">
      <c r="C89" s="471"/>
      <c r="D89" s="471"/>
    </row>
    <row r="90" spans="3:4" ht="15.75" customHeight="1" x14ac:dyDescent="0.25">
      <c r="C90" s="471"/>
      <c r="D90" s="471"/>
    </row>
    <row r="91" spans="3:4" ht="15.75" customHeight="1" x14ac:dyDescent="0.25">
      <c r="C91" s="471"/>
      <c r="D91" s="471"/>
    </row>
    <row r="92" spans="3:4" ht="15.75" customHeight="1" x14ac:dyDescent="0.25">
      <c r="C92" s="471"/>
      <c r="D92" s="471"/>
    </row>
    <row r="93" spans="3:4" ht="15.75" customHeight="1" x14ac:dyDescent="0.25">
      <c r="C93" s="471"/>
      <c r="D93" s="471"/>
    </row>
    <row r="94" spans="3:4" ht="15.75" customHeight="1" x14ac:dyDescent="0.25">
      <c r="C94" s="471"/>
      <c r="D94" s="471"/>
    </row>
    <row r="95" spans="3:4" ht="15.75" customHeight="1" x14ac:dyDescent="0.25">
      <c r="C95" s="471"/>
      <c r="D95" s="471"/>
    </row>
    <row r="96" spans="3:4" ht="15.75" customHeight="1" x14ac:dyDescent="0.25">
      <c r="C96" s="471"/>
      <c r="D96" s="471"/>
    </row>
    <row r="97" spans="3:4" ht="15.75" customHeight="1" x14ac:dyDescent="0.25">
      <c r="C97" s="471"/>
      <c r="D97" s="471"/>
    </row>
    <row r="98" spans="3:4" ht="15.75" customHeight="1" x14ac:dyDescent="0.25">
      <c r="C98" s="471"/>
      <c r="D98" s="471"/>
    </row>
    <row r="99" spans="3:4" ht="15.75" customHeight="1" x14ac:dyDescent="0.25">
      <c r="C99" s="471"/>
      <c r="D99" s="471"/>
    </row>
    <row r="100" spans="3:4" ht="15.75" customHeight="1" x14ac:dyDescent="0.25">
      <c r="C100" s="471"/>
      <c r="D100" s="471"/>
    </row>
    <row r="101" spans="3:4" ht="15.75" customHeight="1" x14ac:dyDescent="0.25">
      <c r="C101" s="471"/>
      <c r="D101" s="471"/>
    </row>
    <row r="102" spans="3:4" ht="15.75" customHeight="1" x14ac:dyDescent="0.25">
      <c r="C102" s="471"/>
      <c r="D102" s="471"/>
    </row>
    <row r="103" spans="3:4" ht="15.75" customHeight="1" x14ac:dyDescent="0.25">
      <c r="C103" s="471"/>
      <c r="D103" s="471"/>
    </row>
    <row r="104" spans="3:4" ht="15.75" customHeight="1" x14ac:dyDescent="0.25">
      <c r="C104" s="471"/>
      <c r="D104" s="471"/>
    </row>
    <row r="105" spans="3:4" ht="15.75" customHeight="1" x14ac:dyDescent="0.25">
      <c r="C105" s="471"/>
      <c r="D105" s="471"/>
    </row>
    <row r="106" spans="3:4" ht="15.75" customHeight="1" x14ac:dyDescent="0.25">
      <c r="C106" s="471"/>
      <c r="D106" s="471"/>
    </row>
    <row r="107" spans="3:4" ht="15.75" customHeight="1" x14ac:dyDescent="0.25">
      <c r="C107" s="471"/>
      <c r="D107" s="471"/>
    </row>
    <row r="108" spans="3:4" ht="15.75" customHeight="1" x14ac:dyDescent="0.25">
      <c r="C108" s="471"/>
      <c r="D108" s="471"/>
    </row>
    <row r="109" spans="3:4" ht="15.75" customHeight="1" x14ac:dyDescent="0.25">
      <c r="C109" s="471"/>
      <c r="D109" s="471"/>
    </row>
    <row r="110" spans="3:4" ht="15.75" customHeight="1" x14ac:dyDescent="0.25">
      <c r="C110" s="471"/>
      <c r="D110" s="471"/>
    </row>
    <row r="111" spans="3:4" ht="15.75" customHeight="1" x14ac:dyDescent="0.25">
      <c r="C111" s="471"/>
      <c r="D111" s="471"/>
    </row>
    <row r="112" spans="3:4" ht="15.75" customHeight="1" x14ac:dyDescent="0.25">
      <c r="C112" s="471"/>
      <c r="D112" s="471"/>
    </row>
    <row r="113" spans="3:4" ht="15.75" customHeight="1" x14ac:dyDescent="0.25">
      <c r="C113" s="471"/>
      <c r="D113" s="471"/>
    </row>
    <row r="114" spans="3:4" ht="15.75" customHeight="1" x14ac:dyDescent="0.25">
      <c r="C114" s="471"/>
      <c r="D114" s="471"/>
    </row>
    <row r="115" spans="3:4" ht="15.75" customHeight="1" x14ac:dyDescent="0.25">
      <c r="C115" s="471"/>
      <c r="D115" s="471"/>
    </row>
    <row r="116" spans="3:4" ht="15.75" customHeight="1" x14ac:dyDescent="0.25">
      <c r="C116" s="471"/>
      <c r="D116" s="471"/>
    </row>
    <row r="117" spans="3:4" ht="15.75" customHeight="1" x14ac:dyDescent="0.25">
      <c r="C117" s="471"/>
      <c r="D117" s="471"/>
    </row>
    <row r="118" spans="3:4" ht="15.75" customHeight="1" x14ac:dyDescent="0.25">
      <c r="C118" s="471"/>
      <c r="D118" s="471"/>
    </row>
    <row r="119" spans="3:4" ht="15.75" customHeight="1" x14ac:dyDescent="0.25">
      <c r="C119" s="471"/>
      <c r="D119" s="471"/>
    </row>
    <row r="120" spans="3:4" ht="15.75" customHeight="1" x14ac:dyDescent="0.25">
      <c r="C120" s="471"/>
      <c r="D120" s="471"/>
    </row>
    <row r="121" spans="3:4" ht="15.75" customHeight="1" x14ac:dyDescent="0.25">
      <c r="C121" s="471"/>
      <c r="D121" s="471"/>
    </row>
    <row r="122" spans="3:4" ht="15.75" customHeight="1" x14ac:dyDescent="0.25">
      <c r="C122" s="471"/>
      <c r="D122" s="471"/>
    </row>
    <row r="123" spans="3:4" ht="15.75" customHeight="1" x14ac:dyDescent="0.25">
      <c r="C123" s="471"/>
      <c r="D123" s="471"/>
    </row>
    <row r="124" spans="3:4" ht="15.75" customHeight="1" x14ac:dyDescent="0.25">
      <c r="C124" s="471"/>
      <c r="D124" s="471"/>
    </row>
    <row r="125" spans="3:4" ht="15.75" customHeight="1" x14ac:dyDescent="0.25">
      <c r="C125" s="471"/>
      <c r="D125" s="471"/>
    </row>
    <row r="126" spans="3:4" ht="15.75" customHeight="1" x14ac:dyDescent="0.25">
      <c r="C126" s="471"/>
      <c r="D126" s="471"/>
    </row>
    <row r="127" spans="3:4" ht="15.75" customHeight="1" x14ac:dyDescent="0.25">
      <c r="C127" s="471"/>
      <c r="D127" s="471"/>
    </row>
    <row r="128" spans="3:4" ht="15.75" customHeight="1" x14ac:dyDescent="0.25">
      <c r="C128" s="471"/>
      <c r="D128" s="471"/>
    </row>
    <row r="129" spans="3:4" ht="15.75" customHeight="1" x14ac:dyDescent="0.25">
      <c r="C129" s="471"/>
      <c r="D129" s="471"/>
    </row>
    <row r="130" spans="3:4" ht="15.75" customHeight="1" x14ac:dyDescent="0.25">
      <c r="C130" s="471"/>
      <c r="D130" s="471"/>
    </row>
    <row r="131" spans="3:4" ht="15.75" customHeight="1" x14ac:dyDescent="0.25">
      <c r="C131" s="471"/>
      <c r="D131" s="471"/>
    </row>
    <row r="132" spans="3:4" ht="15.75" customHeight="1" x14ac:dyDescent="0.25">
      <c r="C132" s="471"/>
      <c r="D132" s="471"/>
    </row>
    <row r="133" spans="3:4" ht="15.75" customHeight="1" x14ac:dyDescent="0.25">
      <c r="C133" s="471"/>
      <c r="D133" s="471"/>
    </row>
    <row r="134" spans="3:4" ht="15.75" customHeight="1" x14ac:dyDescent="0.25">
      <c r="C134" s="471"/>
      <c r="D134" s="471"/>
    </row>
    <row r="135" spans="3:4" ht="15.75" customHeight="1" x14ac:dyDescent="0.25">
      <c r="C135" s="471"/>
      <c r="D135" s="471"/>
    </row>
    <row r="136" spans="3:4" ht="15.75" customHeight="1" x14ac:dyDescent="0.25">
      <c r="C136" s="471"/>
      <c r="D136" s="471"/>
    </row>
    <row r="137" spans="3:4" ht="15.75" customHeight="1" x14ac:dyDescent="0.25">
      <c r="C137" s="471"/>
      <c r="D137" s="471"/>
    </row>
    <row r="138" spans="3:4" ht="15.75" customHeight="1" x14ac:dyDescent="0.25">
      <c r="C138" s="471"/>
      <c r="D138" s="471"/>
    </row>
    <row r="139" spans="3:4" ht="15.75" customHeight="1" x14ac:dyDescent="0.25">
      <c r="C139" s="471"/>
      <c r="D139" s="471"/>
    </row>
    <row r="140" spans="3:4" ht="15.75" customHeight="1" x14ac:dyDescent="0.25">
      <c r="C140" s="471"/>
      <c r="D140" s="471"/>
    </row>
    <row r="141" spans="3:4" ht="15.75" customHeight="1" x14ac:dyDescent="0.25">
      <c r="C141" s="471"/>
      <c r="D141" s="471"/>
    </row>
    <row r="142" spans="3:4" ht="15.75" customHeight="1" x14ac:dyDescent="0.25">
      <c r="C142" s="471"/>
      <c r="D142" s="471"/>
    </row>
    <row r="143" spans="3:4" ht="15.75" customHeight="1" x14ac:dyDescent="0.25">
      <c r="C143" s="471"/>
      <c r="D143" s="471"/>
    </row>
    <row r="144" spans="3:4" ht="15.75" customHeight="1" x14ac:dyDescent="0.25">
      <c r="C144" s="471"/>
      <c r="D144" s="471"/>
    </row>
    <row r="145" spans="3:4" ht="15.75" customHeight="1" x14ac:dyDescent="0.25">
      <c r="C145" s="471"/>
      <c r="D145" s="471"/>
    </row>
    <row r="146" spans="3:4" ht="15.75" customHeight="1" x14ac:dyDescent="0.25">
      <c r="C146" s="471"/>
      <c r="D146" s="471"/>
    </row>
    <row r="147" spans="3:4" ht="15.75" customHeight="1" x14ac:dyDescent="0.25">
      <c r="C147" s="471"/>
      <c r="D147" s="471"/>
    </row>
    <row r="148" spans="3:4" ht="15.75" customHeight="1" x14ac:dyDescent="0.25">
      <c r="C148" s="471"/>
      <c r="D148" s="471"/>
    </row>
    <row r="149" spans="3:4" ht="15.75" customHeight="1" x14ac:dyDescent="0.25">
      <c r="C149" s="471"/>
      <c r="D149" s="471"/>
    </row>
    <row r="150" spans="3:4" ht="15.75" customHeight="1" x14ac:dyDescent="0.25">
      <c r="C150" s="471"/>
      <c r="D150" s="471"/>
    </row>
    <row r="151" spans="3:4" ht="15.75" customHeight="1" x14ac:dyDescent="0.25">
      <c r="C151" s="471"/>
      <c r="D151" s="471"/>
    </row>
    <row r="152" spans="3:4" ht="15.75" customHeight="1" x14ac:dyDescent="0.25">
      <c r="C152" s="471"/>
      <c r="D152" s="471"/>
    </row>
    <row r="153" spans="3:4" ht="15.75" customHeight="1" x14ac:dyDescent="0.25">
      <c r="C153" s="471"/>
      <c r="D153" s="471"/>
    </row>
    <row r="154" spans="3:4" ht="15.75" customHeight="1" x14ac:dyDescent="0.25">
      <c r="C154" s="471"/>
      <c r="D154" s="471"/>
    </row>
    <row r="155" spans="3:4" ht="15.75" customHeight="1" x14ac:dyDescent="0.25">
      <c r="C155" s="471"/>
      <c r="D155" s="471"/>
    </row>
    <row r="156" spans="3:4" ht="15.75" customHeight="1" x14ac:dyDescent="0.25">
      <c r="C156" s="471"/>
      <c r="D156" s="471"/>
    </row>
    <row r="157" spans="3:4" ht="15.75" customHeight="1" x14ac:dyDescent="0.25">
      <c r="C157" s="471"/>
      <c r="D157" s="471"/>
    </row>
    <row r="158" spans="3:4" ht="15.75" customHeight="1" x14ac:dyDescent="0.25">
      <c r="C158" s="471"/>
      <c r="D158" s="471"/>
    </row>
    <row r="159" spans="3:4" ht="15.75" customHeight="1" x14ac:dyDescent="0.25">
      <c r="C159" s="471"/>
      <c r="D159" s="471"/>
    </row>
    <row r="160" spans="3:4" ht="15.75" customHeight="1" x14ac:dyDescent="0.25">
      <c r="C160" s="471"/>
      <c r="D160" s="471"/>
    </row>
    <row r="161" spans="3:4" ht="15.75" customHeight="1" x14ac:dyDescent="0.25">
      <c r="C161" s="471"/>
      <c r="D161" s="471"/>
    </row>
    <row r="162" spans="3:4" ht="15.75" customHeight="1" x14ac:dyDescent="0.25">
      <c r="C162" s="471"/>
      <c r="D162" s="471"/>
    </row>
    <row r="163" spans="3:4" ht="15.75" customHeight="1" x14ac:dyDescent="0.25">
      <c r="C163" s="471"/>
      <c r="D163" s="471"/>
    </row>
    <row r="164" spans="3:4" ht="15.75" customHeight="1" x14ac:dyDescent="0.25">
      <c r="C164" s="471"/>
      <c r="D164" s="471"/>
    </row>
    <row r="165" spans="3:4" ht="15.75" customHeight="1" x14ac:dyDescent="0.25">
      <c r="C165" s="471"/>
      <c r="D165" s="471"/>
    </row>
    <row r="166" spans="3:4" ht="15.75" customHeight="1" x14ac:dyDescent="0.25">
      <c r="C166" s="471"/>
      <c r="D166" s="471"/>
    </row>
    <row r="167" spans="3:4" ht="15.75" customHeight="1" x14ac:dyDescent="0.25">
      <c r="C167" s="471"/>
      <c r="D167" s="471"/>
    </row>
    <row r="168" spans="3:4" ht="15.75" customHeight="1" x14ac:dyDescent="0.25">
      <c r="C168" s="471"/>
      <c r="D168" s="471"/>
    </row>
    <row r="169" spans="3:4" ht="15.75" customHeight="1" x14ac:dyDescent="0.25">
      <c r="C169" s="471"/>
      <c r="D169" s="471"/>
    </row>
    <row r="170" spans="3:4" ht="15.75" customHeight="1" x14ac:dyDescent="0.25">
      <c r="C170" s="471"/>
      <c r="D170" s="471"/>
    </row>
    <row r="171" spans="3:4" ht="15.75" customHeight="1" x14ac:dyDescent="0.25">
      <c r="C171" s="471"/>
      <c r="D171" s="471"/>
    </row>
    <row r="172" spans="3:4" ht="15.75" customHeight="1" x14ac:dyDescent="0.25">
      <c r="C172" s="471"/>
      <c r="D172" s="471"/>
    </row>
    <row r="173" spans="3:4" ht="15.75" customHeight="1" x14ac:dyDescent="0.25">
      <c r="C173" s="471"/>
      <c r="D173" s="471"/>
    </row>
    <row r="174" spans="3:4" ht="15.75" customHeight="1" x14ac:dyDescent="0.25">
      <c r="C174" s="471"/>
      <c r="D174" s="471"/>
    </row>
    <row r="175" spans="3:4" ht="15.75" customHeight="1" x14ac:dyDescent="0.25">
      <c r="C175" s="471"/>
      <c r="D175" s="471"/>
    </row>
    <row r="176" spans="3:4" ht="15.75" customHeight="1" x14ac:dyDescent="0.25">
      <c r="C176" s="471"/>
      <c r="D176" s="471"/>
    </row>
    <row r="177" spans="3:4" ht="15.75" customHeight="1" x14ac:dyDescent="0.25">
      <c r="C177" s="471"/>
      <c r="D177" s="471"/>
    </row>
    <row r="178" spans="3:4" ht="15.75" customHeight="1" x14ac:dyDescent="0.25">
      <c r="C178" s="471"/>
      <c r="D178" s="471"/>
    </row>
    <row r="179" spans="3:4" ht="15.75" customHeight="1" x14ac:dyDescent="0.25">
      <c r="C179" s="471"/>
      <c r="D179" s="471"/>
    </row>
    <row r="180" spans="3:4" ht="15.75" customHeight="1" x14ac:dyDescent="0.25">
      <c r="C180" s="471"/>
      <c r="D180" s="471"/>
    </row>
    <row r="181" spans="3:4" ht="15.75" customHeight="1" x14ac:dyDescent="0.25">
      <c r="C181" s="471"/>
      <c r="D181" s="471"/>
    </row>
    <row r="182" spans="3:4" ht="15.75" customHeight="1" x14ac:dyDescent="0.25">
      <c r="C182" s="471"/>
      <c r="D182" s="471"/>
    </row>
    <row r="183" spans="3:4" ht="15.75" customHeight="1" x14ac:dyDescent="0.25">
      <c r="C183" s="471"/>
      <c r="D183" s="471"/>
    </row>
    <row r="184" spans="3:4" ht="15.75" customHeight="1" x14ac:dyDescent="0.25">
      <c r="C184" s="471"/>
      <c r="D184" s="471"/>
    </row>
    <row r="185" spans="3:4" ht="15.75" customHeight="1" x14ac:dyDescent="0.25">
      <c r="C185" s="471"/>
      <c r="D185" s="471"/>
    </row>
    <row r="186" spans="3:4" ht="15.75" customHeight="1" x14ac:dyDescent="0.25">
      <c r="C186" s="471"/>
      <c r="D186" s="471"/>
    </row>
    <row r="187" spans="3:4" ht="15.75" customHeight="1" x14ac:dyDescent="0.25">
      <c r="C187" s="471"/>
      <c r="D187" s="471"/>
    </row>
    <row r="188" spans="3:4" ht="15.75" customHeight="1" x14ac:dyDescent="0.25">
      <c r="C188" s="471"/>
      <c r="D188" s="471"/>
    </row>
    <row r="189" spans="3:4" ht="15.75" customHeight="1" x14ac:dyDescent="0.25">
      <c r="C189" s="471"/>
      <c r="D189" s="471"/>
    </row>
    <row r="190" spans="3:4" ht="15.75" customHeight="1" x14ac:dyDescent="0.25">
      <c r="C190" s="471"/>
      <c r="D190" s="471"/>
    </row>
    <row r="191" spans="3:4" ht="15.75" customHeight="1" x14ac:dyDescent="0.25">
      <c r="C191" s="471"/>
      <c r="D191" s="471"/>
    </row>
    <row r="192" spans="3:4" ht="15.75" customHeight="1" x14ac:dyDescent="0.25">
      <c r="C192" s="471"/>
      <c r="D192" s="471"/>
    </row>
    <row r="193" spans="3:4" ht="15.75" customHeight="1" x14ac:dyDescent="0.25">
      <c r="C193" s="471"/>
      <c r="D193" s="471"/>
    </row>
    <row r="194" spans="3:4" ht="15.75" customHeight="1" x14ac:dyDescent="0.25">
      <c r="C194" s="471"/>
      <c r="D194" s="471"/>
    </row>
    <row r="195" spans="3:4" ht="15.75" customHeight="1" x14ac:dyDescent="0.25">
      <c r="C195" s="471"/>
      <c r="D195" s="471"/>
    </row>
    <row r="196" spans="3:4" ht="15.75" customHeight="1" x14ac:dyDescent="0.25">
      <c r="C196" s="471"/>
      <c r="D196" s="471"/>
    </row>
    <row r="197" spans="3:4" ht="15.75" customHeight="1" x14ac:dyDescent="0.25">
      <c r="C197" s="471"/>
      <c r="D197" s="471"/>
    </row>
    <row r="198" spans="3:4" ht="15.75" customHeight="1" x14ac:dyDescent="0.25">
      <c r="C198" s="471"/>
      <c r="D198" s="471"/>
    </row>
    <row r="199" spans="3:4" ht="15.75" customHeight="1" x14ac:dyDescent="0.25">
      <c r="C199" s="471"/>
      <c r="D199" s="471"/>
    </row>
    <row r="200" spans="3:4" ht="15.75" customHeight="1" x14ac:dyDescent="0.25">
      <c r="C200" s="471"/>
      <c r="D200" s="471"/>
    </row>
    <row r="201" spans="3:4" ht="15.75" customHeight="1" x14ac:dyDescent="0.25">
      <c r="C201" s="471"/>
      <c r="D201" s="471"/>
    </row>
    <row r="202" spans="3:4" ht="15.75" customHeight="1" x14ac:dyDescent="0.25">
      <c r="C202" s="471"/>
      <c r="D202" s="471"/>
    </row>
    <row r="203" spans="3:4" ht="15.75" customHeight="1" x14ac:dyDescent="0.25">
      <c r="C203" s="471"/>
      <c r="D203" s="471"/>
    </row>
    <row r="204" spans="3:4" ht="15.75" customHeight="1" x14ac:dyDescent="0.25">
      <c r="C204" s="471"/>
      <c r="D204" s="471"/>
    </row>
    <row r="205" spans="3:4" ht="15.75" customHeight="1" x14ac:dyDescent="0.25">
      <c r="C205" s="471"/>
      <c r="D205" s="471"/>
    </row>
    <row r="206" spans="3:4" ht="15.75" customHeight="1" x14ac:dyDescent="0.25">
      <c r="C206" s="471"/>
      <c r="D206" s="471"/>
    </row>
    <row r="207" spans="3:4" ht="15.75" customHeight="1" x14ac:dyDescent="0.25">
      <c r="C207" s="471"/>
      <c r="D207" s="471"/>
    </row>
    <row r="208" spans="3:4" ht="15.75" customHeight="1" x14ac:dyDescent="0.25">
      <c r="C208" s="471"/>
      <c r="D208" s="471"/>
    </row>
    <row r="209" spans="3:4" ht="15.75" customHeight="1" x14ac:dyDescent="0.25">
      <c r="C209" s="471"/>
      <c r="D209" s="471"/>
    </row>
    <row r="210" spans="3:4" ht="15.75" customHeight="1" x14ac:dyDescent="0.25">
      <c r="C210" s="471"/>
      <c r="D210" s="471"/>
    </row>
    <row r="211" spans="3:4" ht="15.75" customHeight="1" x14ac:dyDescent="0.25">
      <c r="C211" s="471"/>
      <c r="D211" s="471"/>
    </row>
    <row r="212" spans="3:4" ht="15.75" customHeight="1" x14ac:dyDescent="0.25">
      <c r="C212" s="471"/>
      <c r="D212" s="471"/>
    </row>
    <row r="213" spans="3:4" ht="15.75" customHeight="1" x14ac:dyDescent="0.25">
      <c r="C213" s="471"/>
      <c r="D213" s="471"/>
    </row>
    <row r="214" spans="3:4" ht="15.75" customHeight="1" x14ac:dyDescent="0.25">
      <c r="C214" s="471"/>
      <c r="D214" s="471"/>
    </row>
    <row r="215" spans="3:4" ht="15.75" customHeight="1" x14ac:dyDescent="0.25">
      <c r="C215" s="471"/>
      <c r="D215" s="471"/>
    </row>
    <row r="216" spans="3:4" ht="15.75" customHeight="1" x14ac:dyDescent="0.25">
      <c r="C216" s="471"/>
      <c r="D216" s="471"/>
    </row>
    <row r="217" spans="3:4" ht="15.75" customHeight="1" x14ac:dyDescent="0.25">
      <c r="C217" s="471"/>
      <c r="D217" s="471"/>
    </row>
    <row r="218" spans="3:4" ht="15.75" customHeight="1" x14ac:dyDescent="0.25">
      <c r="C218" s="471"/>
      <c r="D218" s="471"/>
    </row>
    <row r="219" spans="3:4" ht="15.75" customHeight="1" x14ac:dyDescent="0.25">
      <c r="C219" s="471"/>
      <c r="D219" s="471"/>
    </row>
    <row r="220" spans="3:4" ht="15.75" customHeight="1" x14ac:dyDescent="0.25">
      <c r="C220" s="471"/>
      <c r="D220" s="471"/>
    </row>
    <row r="221" spans="3:4" ht="15.75" customHeight="1" x14ac:dyDescent="0.25">
      <c r="C221" s="471"/>
      <c r="D221" s="471"/>
    </row>
    <row r="222" spans="3:4" ht="15.75" customHeight="1" x14ac:dyDescent="0.25">
      <c r="C222" s="471"/>
      <c r="D222" s="471"/>
    </row>
    <row r="223" spans="3:4" ht="15.75" customHeight="1" x14ac:dyDescent="0.25">
      <c r="C223" s="471"/>
      <c r="D223" s="471"/>
    </row>
    <row r="224" spans="3:4" ht="15.75" customHeight="1" x14ac:dyDescent="0.25">
      <c r="C224" s="471"/>
      <c r="D224" s="471"/>
    </row>
    <row r="225" spans="3:4" ht="15.75" customHeight="1" x14ac:dyDescent="0.25">
      <c r="C225" s="471"/>
      <c r="D225" s="471"/>
    </row>
    <row r="226" spans="3:4" ht="15.75" customHeight="1" x14ac:dyDescent="0.25">
      <c r="C226" s="471"/>
      <c r="D226" s="471"/>
    </row>
    <row r="227" spans="3:4" ht="15.75" customHeight="1" x14ac:dyDescent="0.25">
      <c r="C227" s="471"/>
      <c r="D227" s="471"/>
    </row>
    <row r="228" spans="3:4" ht="15.75" customHeight="1" x14ac:dyDescent="0.25">
      <c r="C228" s="471"/>
      <c r="D228" s="471"/>
    </row>
    <row r="229" spans="3:4" ht="15.75" customHeight="1" x14ac:dyDescent="0.25">
      <c r="C229" s="471"/>
      <c r="D229" s="471"/>
    </row>
    <row r="230" spans="3:4" ht="15.75" customHeight="1" x14ac:dyDescent="0.25">
      <c r="C230" s="471"/>
      <c r="D230" s="471"/>
    </row>
    <row r="231" spans="3:4" ht="15.75" customHeight="1" x14ac:dyDescent="0.25">
      <c r="C231" s="471"/>
      <c r="D231" s="471"/>
    </row>
    <row r="232" spans="3:4" ht="15.75" customHeight="1" x14ac:dyDescent="0.25">
      <c r="C232" s="471"/>
      <c r="D232" s="471"/>
    </row>
    <row r="233" spans="3:4" ht="15.75" customHeight="1" x14ac:dyDescent="0.25">
      <c r="C233" s="471"/>
      <c r="D233" s="471"/>
    </row>
    <row r="234" spans="3:4" ht="15.75" customHeight="1" x14ac:dyDescent="0.25">
      <c r="C234" s="471"/>
      <c r="D234" s="471"/>
    </row>
    <row r="235" spans="3:4" ht="15.75" customHeight="1" x14ac:dyDescent="0.25">
      <c r="C235" s="471"/>
      <c r="D235" s="471"/>
    </row>
    <row r="236" spans="3:4" ht="15.75" customHeight="1" x14ac:dyDescent="0.25">
      <c r="C236" s="471"/>
      <c r="D236" s="471"/>
    </row>
    <row r="237" spans="3:4" ht="15.75" customHeight="1" x14ac:dyDescent="0.25">
      <c r="C237" s="471"/>
      <c r="D237" s="471"/>
    </row>
    <row r="238" spans="3:4" ht="15.75" customHeight="1" x14ac:dyDescent="0.25">
      <c r="C238" s="471"/>
      <c r="D238" s="471"/>
    </row>
    <row r="239" spans="3:4" ht="15.75" customHeight="1" x14ac:dyDescent="0.25">
      <c r="C239" s="471"/>
      <c r="D239" s="471"/>
    </row>
    <row r="240" spans="3:4" ht="15.75" customHeight="1" x14ac:dyDescent="0.25">
      <c r="C240" s="471"/>
      <c r="D240" s="471"/>
    </row>
    <row r="241" spans="3:4" ht="15.75" customHeight="1" x14ac:dyDescent="0.25">
      <c r="C241" s="471"/>
      <c r="D241" s="471"/>
    </row>
    <row r="242" spans="3:4" ht="15.75" customHeight="1" x14ac:dyDescent="0.25">
      <c r="C242" s="471"/>
      <c r="D242" s="471"/>
    </row>
    <row r="243" spans="3:4" ht="15.75" customHeight="1" x14ac:dyDescent="0.25">
      <c r="C243" s="471"/>
      <c r="D243" s="471"/>
    </row>
    <row r="244" spans="3:4" ht="15.75" customHeight="1" x14ac:dyDescent="0.25">
      <c r="C244" s="471"/>
      <c r="D244" s="471"/>
    </row>
    <row r="245" spans="3:4" ht="15.75" customHeight="1" x14ac:dyDescent="0.25">
      <c r="C245" s="471"/>
      <c r="D245" s="471"/>
    </row>
    <row r="246" spans="3:4" ht="15.75" customHeight="1" x14ac:dyDescent="0.25">
      <c r="C246" s="471"/>
      <c r="D246" s="471"/>
    </row>
    <row r="247" spans="3:4" ht="15.75" customHeight="1" x14ac:dyDescent="0.25">
      <c r="C247" s="471"/>
      <c r="D247" s="471"/>
    </row>
    <row r="248" spans="3:4" ht="15.75" customHeight="1" x14ac:dyDescent="0.25">
      <c r="C248" s="471"/>
      <c r="D248" s="471"/>
    </row>
    <row r="249" spans="3:4" ht="15.75" customHeight="1" x14ac:dyDescent="0.25">
      <c r="C249" s="471"/>
      <c r="D249" s="471"/>
    </row>
    <row r="250" spans="3:4" ht="15.75" customHeight="1" x14ac:dyDescent="0.25">
      <c r="C250" s="471"/>
      <c r="D250" s="471"/>
    </row>
    <row r="251" spans="3:4" ht="15.75" customHeight="1" x14ac:dyDescent="0.25">
      <c r="C251" s="471"/>
      <c r="D251" s="471"/>
    </row>
    <row r="252" spans="3:4" ht="15.75" customHeight="1" x14ac:dyDescent="0.25">
      <c r="C252" s="471"/>
      <c r="D252" s="471"/>
    </row>
    <row r="253" spans="3:4" ht="15.75" customHeight="1" x14ac:dyDescent="0.25">
      <c r="C253" s="471"/>
      <c r="D253" s="471"/>
    </row>
    <row r="254" spans="3:4" ht="15.75" customHeight="1" x14ac:dyDescent="0.25">
      <c r="C254" s="471"/>
      <c r="D254" s="471"/>
    </row>
    <row r="255" spans="3:4" ht="15.75" customHeight="1" x14ac:dyDescent="0.25">
      <c r="C255" s="471"/>
      <c r="D255" s="471"/>
    </row>
    <row r="256" spans="3:4" ht="15.75" customHeight="1" x14ac:dyDescent="0.25">
      <c r="C256" s="471"/>
      <c r="D256" s="471"/>
    </row>
    <row r="257" spans="3:4" ht="15.75" customHeight="1" x14ac:dyDescent="0.25">
      <c r="C257" s="471"/>
      <c r="D257" s="471"/>
    </row>
    <row r="258" spans="3:4" ht="15.75" customHeight="1" x14ac:dyDescent="0.25">
      <c r="C258" s="471"/>
      <c r="D258" s="471"/>
    </row>
    <row r="259" spans="3:4" ht="15.75" customHeight="1" x14ac:dyDescent="0.25">
      <c r="C259" s="471"/>
      <c r="D259" s="471"/>
    </row>
    <row r="260" spans="3:4" ht="15.75" customHeight="1" x14ac:dyDescent="0.25">
      <c r="C260" s="471"/>
      <c r="D260" s="471"/>
    </row>
    <row r="261" spans="3:4" ht="15.75" customHeight="1" x14ac:dyDescent="0.25">
      <c r="C261" s="471"/>
      <c r="D261" s="471"/>
    </row>
    <row r="262" spans="3:4" ht="15.75" customHeight="1" x14ac:dyDescent="0.25">
      <c r="C262" s="471"/>
      <c r="D262" s="471"/>
    </row>
    <row r="263" spans="3:4" ht="15.75" customHeight="1" x14ac:dyDescent="0.25">
      <c r="C263" s="471"/>
      <c r="D263" s="471"/>
    </row>
    <row r="264" spans="3:4" ht="15.75" customHeight="1" x14ac:dyDescent="0.25">
      <c r="C264" s="471"/>
      <c r="D264" s="471"/>
    </row>
    <row r="265" spans="3:4" ht="15.75" customHeight="1" x14ac:dyDescent="0.25">
      <c r="C265" s="471"/>
      <c r="D265" s="471"/>
    </row>
    <row r="266" spans="3:4" ht="15.75" customHeight="1" x14ac:dyDescent="0.25">
      <c r="C266" s="471"/>
      <c r="D266" s="471"/>
    </row>
    <row r="267" spans="3:4" ht="15.75" customHeight="1" x14ac:dyDescent="0.25">
      <c r="C267" s="471"/>
      <c r="D267" s="471"/>
    </row>
    <row r="268" spans="3:4" ht="15.75" customHeight="1" x14ac:dyDescent="0.25">
      <c r="C268" s="471"/>
      <c r="D268" s="471"/>
    </row>
    <row r="269" spans="3:4" ht="15.75" customHeight="1" x14ac:dyDescent="0.25">
      <c r="C269" s="471"/>
      <c r="D269" s="471"/>
    </row>
    <row r="270" spans="3:4" ht="15.75" customHeight="1" x14ac:dyDescent="0.25">
      <c r="C270" s="471"/>
      <c r="D270" s="471"/>
    </row>
    <row r="271" spans="3:4" ht="15.75" customHeight="1" x14ac:dyDescent="0.25">
      <c r="C271" s="471"/>
      <c r="D271" s="471"/>
    </row>
    <row r="272" spans="3:4" ht="15.75" customHeight="1" x14ac:dyDescent="0.25">
      <c r="C272" s="471"/>
      <c r="D272" s="471"/>
    </row>
    <row r="273" spans="3:4" ht="15.75" customHeight="1" x14ac:dyDescent="0.25">
      <c r="C273" s="471"/>
      <c r="D273" s="471"/>
    </row>
    <row r="274" spans="3:4" ht="15.75" customHeight="1" x14ac:dyDescent="0.25">
      <c r="C274" s="471"/>
      <c r="D274" s="471"/>
    </row>
    <row r="275" spans="3:4" ht="15.75" customHeight="1" x14ac:dyDescent="0.25">
      <c r="C275" s="471"/>
      <c r="D275" s="471"/>
    </row>
    <row r="276" spans="3:4" ht="15.75" customHeight="1" x14ac:dyDescent="0.25">
      <c r="C276" s="471"/>
      <c r="D276" s="471"/>
    </row>
    <row r="277" spans="3:4" ht="15.75" customHeight="1" x14ac:dyDescent="0.25">
      <c r="C277" s="471"/>
      <c r="D277" s="471"/>
    </row>
    <row r="278" spans="3:4" ht="15.75" customHeight="1" x14ac:dyDescent="0.25">
      <c r="C278" s="471"/>
      <c r="D278" s="471"/>
    </row>
    <row r="279" spans="3:4" ht="15.75" customHeight="1" x14ac:dyDescent="0.25">
      <c r="C279" s="471"/>
      <c r="D279" s="471"/>
    </row>
    <row r="280" spans="3:4" ht="15.75" customHeight="1" x14ac:dyDescent="0.25">
      <c r="C280" s="471"/>
      <c r="D280" s="471"/>
    </row>
    <row r="281" spans="3:4" ht="15.75" customHeight="1" x14ac:dyDescent="0.25">
      <c r="C281" s="471"/>
      <c r="D281" s="471"/>
    </row>
    <row r="282" spans="3:4" ht="15.75" customHeight="1" x14ac:dyDescent="0.25">
      <c r="C282" s="471"/>
      <c r="D282" s="471"/>
    </row>
    <row r="283" spans="3:4" ht="15.75" customHeight="1" x14ac:dyDescent="0.25">
      <c r="C283" s="471"/>
      <c r="D283" s="471"/>
    </row>
    <row r="284" spans="3:4" ht="15.75" customHeight="1" x14ac:dyDescent="0.25">
      <c r="C284" s="471"/>
      <c r="D284" s="471"/>
    </row>
    <row r="285" spans="3:4" ht="15.75" customHeight="1" x14ac:dyDescent="0.25">
      <c r="C285" s="471"/>
      <c r="D285" s="471"/>
    </row>
    <row r="286" spans="3:4" ht="15.75" customHeight="1" x14ac:dyDescent="0.25">
      <c r="C286" s="471"/>
      <c r="D286" s="471"/>
    </row>
    <row r="287" spans="3:4" ht="15.75" customHeight="1" x14ac:dyDescent="0.25">
      <c r="C287" s="471"/>
      <c r="D287" s="471"/>
    </row>
    <row r="288" spans="3:4" ht="15.75" customHeight="1" x14ac:dyDescent="0.25">
      <c r="C288" s="471"/>
      <c r="D288" s="471"/>
    </row>
    <row r="289" spans="3:4" ht="15.75" customHeight="1" x14ac:dyDescent="0.25">
      <c r="C289" s="471"/>
      <c r="D289" s="471"/>
    </row>
    <row r="290" spans="3:4" ht="15.75" customHeight="1" x14ac:dyDescent="0.25">
      <c r="C290" s="471"/>
      <c r="D290" s="471"/>
    </row>
    <row r="291" spans="3:4" ht="15.75" customHeight="1" x14ac:dyDescent="0.25">
      <c r="C291" s="471"/>
      <c r="D291" s="471"/>
    </row>
    <row r="292" spans="3:4" ht="15.75" customHeight="1" x14ac:dyDescent="0.25">
      <c r="C292" s="471"/>
      <c r="D292" s="471"/>
    </row>
    <row r="293" spans="3:4" ht="15.75" customHeight="1" x14ac:dyDescent="0.25">
      <c r="C293" s="471"/>
      <c r="D293" s="471"/>
    </row>
    <row r="294" spans="3:4" ht="15.75" customHeight="1" x14ac:dyDescent="0.25">
      <c r="C294" s="471"/>
      <c r="D294" s="471"/>
    </row>
    <row r="295" spans="3:4" ht="15.75" customHeight="1" x14ac:dyDescent="0.25">
      <c r="C295" s="471"/>
      <c r="D295" s="471"/>
    </row>
    <row r="296" spans="3:4" ht="15.75" customHeight="1" x14ac:dyDescent="0.25">
      <c r="C296" s="471"/>
      <c r="D296" s="471"/>
    </row>
    <row r="297" spans="3:4" ht="15.75" customHeight="1" x14ac:dyDescent="0.25">
      <c r="C297" s="471"/>
      <c r="D297" s="471"/>
    </row>
    <row r="298" spans="3:4" ht="15.75" customHeight="1" x14ac:dyDescent="0.25">
      <c r="C298" s="471"/>
      <c r="D298" s="471"/>
    </row>
    <row r="299" spans="3:4" ht="15.75" customHeight="1" x14ac:dyDescent="0.25">
      <c r="C299" s="471"/>
      <c r="D299" s="471"/>
    </row>
    <row r="300" spans="3:4" ht="15.75" customHeight="1" x14ac:dyDescent="0.25">
      <c r="C300" s="471"/>
      <c r="D300" s="471"/>
    </row>
    <row r="301" spans="3:4" ht="15.75" customHeight="1" x14ac:dyDescent="0.25">
      <c r="C301" s="471"/>
      <c r="D301" s="471"/>
    </row>
    <row r="302" spans="3:4" ht="15.75" customHeight="1" x14ac:dyDescent="0.25">
      <c r="C302" s="471"/>
      <c r="D302" s="471"/>
    </row>
    <row r="303" spans="3:4" ht="15.75" customHeight="1" x14ac:dyDescent="0.25">
      <c r="C303" s="471"/>
      <c r="D303" s="471"/>
    </row>
    <row r="304" spans="3:4" ht="15.75" customHeight="1" x14ac:dyDescent="0.25">
      <c r="C304" s="471"/>
      <c r="D304" s="471"/>
    </row>
    <row r="305" spans="3:4" ht="15.75" customHeight="1" x14ac:dyDescent="0.25">
      <c r="C305" s="471"/>
      <c r="D305" s="471"/>
    </row>
    <row r="306" spans="3:4" ht="15.75" customHeight="1" x14ac:dyDescent="0.25">
      <c r="C306" s="471"/>
      <c r="D306" s="471"/>
    </row>
    <row r="307" spans="3:4" ht="15.75" customHeight="1" x14ac:dyDescent="0.25">
      <c r="C307" s="471"/>
      <c r="D307" s="471"/>
    </row>
    <row r="308" spans="3:4" ht="15.75" customHeight="1" x14ac:dyDescent="0.25">
      <c r="C308" s="471"/>
      <c r="D308" s="471"/>
    </row>
    <row r="309" spans="3:4" ht="15.75" customHeight="1" x14ac:dyDescent="0.25">
      <c r="C309" s="471"/>
      <c r="D309" s="471"/>
    </row>
    <row r="310" spans="3:4" ht="15.75" customHeight="1" x14ac:dyDescent="0.25">
      <c r="C310" s="471"/>
      <c r="D310" s="471"/>
    </row>
    <row r="311" spans="3:4" ht="15.75" customHeight="1" x14ac:dyDescent="0.25">
      <c r="C311" s="471"/>
      <c r="D311" s="471"/>
    </row>
    <row r="312" spans="3:4" ht="15.75" customHeight="1" x14ac:dyDescent="0.25">
      <c r="C312" s="471"/>
      <c r="D312" s="471"/>
    </row>
    <row r="313" spans="3:4" ht="15.75" customHeight="1" x14ac:dyDescent="0.25">
      <c r="C313" s="471"/>
      <c r="D313" s="471"/>
    </row>
    <row r="314" spans="3:4" ht="15.75" customHeight="1" x14ac:dyDescent="0.25">
      <c r="C314" s="471"/>
      <c r="D314" s="471"/>
    </row>
    <row r="315" spans="3:4" ht="15.75" customHeight="1" x14ac:dyDescent="0.25">
      <c r="C315" s="471"/>
      <c r="D315" s="471"/>
    </row>
    <row r="316" spans="3:4" ht="15.75" customHeight="1" x14ac:dyDescent="0.25">
      <c r="C316" s="471"/>
      <c r="D316" s="471"/>
    </row>
    <row r="317" spans="3:4" ht="15.75" customHeight="1" x14ac:dyDescent="0.25">
      <c r="C317" s="471"/>
      <c r="D317" s="471"/>
    </row>
    <row r="318" spans="3:4" ht="15.75" customHeight="1" x14ac:dyDescent="0.25">
      <c r="C318" s="471"/>
      <c r="D318" s="471"/>
    </row>
    <row r="319" spans="3:4" ht="15.75" customHeight="1" x14ac:dyDescent="0.25">
      <c r="C319" s="471"/>
      <c r="D319" s="471"/>
    </row>
    <row r="320" spans="3:4" ht="15.75" customHeight="1" x14ac:dyDescent="0.25">
      <c r="C320" s="471"/>
      <c r="D320" s="471"/>
    </row>
    <row r="321" spans="3:4" ht="15.75" customHeight="1" x14ac:dyDescent="0.25">
      <c r="C321" s="471"/>
      <c r="D321" s="471"/>
    </row>
    <row r="322" spans="3:4" ht="15.75" customHeight="1" x14ac:dyDescent="0.25">
      <c r="C322" s="471"/>
      <c r="D322" s="471"/>
    </row>
    <row r="323" spans="3:4" ht="15.75" customHeight="1" x14ac:dyDescent="0.25">
      <c r="C323" s="471"/>
      <c r="D323" s="471"/>
    </row>
    <row r="324" spans="3:4" ht="15.75" customHeight="1" x14ac:dyDescent="0.25">
      <c r="C324" s="471"/>
      <c r="D324" s="471"/>
    </row>
    <row r="325" spans="3:4" ht="15.75" customHeight="1" x14ac:dyDescent="0.25">
      <c r="C325" s="471"/>
      <c r="D325" s="471"/>
    </row>
    <row r="326" spans="3:4" ht="15.75" customHeight="1" x14ac:dyDescent="0.25">
      <c r="C326" s="471"/>
      <c r="D326" s="471"/>
    </row>
    <row r="327" spans="3:4" ht="15.75" customHeight="1" x14ac:dyDescent="0.25">
      <c r="C327" s="471"/>
      <c r="D327" s="471"/>
    </row>
    <row r="328" spans="3:4" ht="15.75" customHeight="1" x14ac:dyDescent="0.25">
      <c r="C328" s="471"/>
      <c r="D328" s="471"/>
    </row>
    <row r="329" spans="3:4" ht="15.75" customHeight="1" x14ac:dyDescent="0.25">
      <c r="C329" s="471"/>
      <c r="D329" s="471"/>
    </row>
    <row r="330" spans="3:4" ht="15.75" customHeight="1" x14ac:dyDescent="0.25">
      <c r="C330" s="471"/>
      <c r="D330" s="471"/>
    </row>
    <row r="331" spans="3:4" ht="15.75" customHeight="1" x14ac:dyDescent="0.25">
      <c r="C331" s="471"/>
      <c r="D331" s="471"/>
    </row>
    <row r="332" spans="3:4" ht="15.75" customHeight="1" x14ac:dyDescent="0.25">
      <c r="C332" s="471"/>
      <c r="D332" s="471"/>
    </row>
    <row r="333" spans="3:4" ht="15.75" customHeight="1" x14ac:dyDescent="0.25">
      <c r="C333" s="471"/>
      <c r="D333" s="471"/>
    </row>
    <row r="334" spans="3:4" ht="15.75" customHeight="1" x14ac:dyDescent="0.25">
      <c r="C334" s="471"/>
      <c r="D334" s="471"/>
    </row>
    <row r="335" spans="3:4" ht="15.75" customHeight="1" x14ac:dyDescent="0.25">
      <c r="C335" s="471"/>
      <c r="D335" s="471"/>
    </row>
    <row r="336" spans="3:4" ht="15.75" customHeight="1" x14ac:dyDescent="0.25">
      <c r="C336" s="471"/>
      <c r="D336" s="471"/>
    </row>
    <row r="337" spans="3:4" ht="15.75" customHeight="1" x14ac:dyDescent="0.25">
      <c r="C337" s="471"/>
      <c r="D337" s="471"/>
    </row>
    <row r="338" spans="3:4" ht="15.75" customHeight="1" x14ac:dyDescent="0.25">
      <c r="C338" s="471"/>
      <c r="D338" s="471"/>
    </row>
    <row r="339" spans="3:4" ht="15.75" customHeight="1" x14ac:dyDescent="0.25">
      <c r="C339" s="471"/>
      <c r="D339" s="471"/>
    </row>
    <row r="340" spans="3:4" ht="15.75" customHeight="1" x14ac:dyDescent="0.25">
      <c r="C340" s="471"/>
      <c r="D340" s="471"/>
    </row>
    <row r="341" spans="3:4" ht="15.75" customHeight="1" x14ac:dyDescent="0.25">
      <c r="C341" s="471"/>
      <c r="D341" s="471"/>
    </row>
    <row r="342" spans="3:4" ht="15.75" customHeight="1" x14ac:dyDescent="0.25">
      <c r="C342" s="471"/>
      <c r="D342" s="471"/>
    </row>
    <row r="343" spans="3:4" ht="15.75" customHeight="1" x14ac:dyDescent="0.25">
      <c r="C343" s="471"/>
      <c r="D343" s="471"/>
    </row>
    <row r="344" spans="3:4" ht="15.75" customHeight="1" x14ac:dyDescent="0.25">
      <c r="C344" s="471"/>
      <c r="D344" s="471"/>
    </row>
    <row r="345" spans="3:4" ht="15.75" customHeight="1" x14ac:dyDescent="0.25">
      <c r="C345" s="471"/>
      <c r="D345" s="471"/>
    </row>
    <row r="346" spans="3:4" ht="15.75" customHeight="1" x14ac:dyDescent="0.25">
      <c r="C346" s="471"/>
      <c r="D346" s="471"/>
    </row>
    <row r="347" spans="3:4" ht="15.75" customHeight="1" x14ac:dyDescent="0.25">
      <c r="C347" s="471"/>
      <c r="D347" s="471"/>
    </row>
    <row r="348" spans="3:4" ht="15.75" customHeight="1" x14ac:dyDescent="0.25">
      <c r="C348" s="471"/>
      <c r="D348" s="471"/>
    </row>
    <row r="349" spans="3:4" ht="15.75" customHeight="1" x14ac:dyDescent="0.25">
      <c r="C349" s="471"/>
      <c r="D349" s="471"/>
    </row>
    <row r="350" spans="3:4" ht="15.75" customHeight="1" x14ac:dyDescent="0.25">
      <c r="C350" s="471"/>
      <c r="D350" s="471"/>
    </row>
    <row r="351" spans="3:4" ht="15.75" customHeight="1" x14ac:dyDescent="0.25">
      <c r="C351" s="471"/>
      <c r="D351" s="471"/>
    </row>
    <row r="352" spans="3:4" ht="15.75" customHeight="1" x14ac:dyDescent="0.25">
      <c r="C352" s="471"/>
      <c r="D352" s="471"/>
    </row>
    <row r="353" spans="3:4" ht="15.75" customHeight="1" x14ac:dyDescent="0.25">
      <c r="C353" s="471"/>
      <c r="D353" s="471"/>
    </row>
    <row r="354" spans="3:4" ht="15.75" customHeight="1" x14ac:dyDescent="0.25">
      <c r="C354" s="471"/>
      <c r="D354" s="471"/>
    </row>
    <row r="355" spans="3:4" ht="15.75" customHeight="1" x14ac:dyDescent="0.25">
      <c r="C355" s="471"/>
      <c r="D355" s="471"/>
    </row>
    <row r="356" spans="3:4" ht="15.75" customHeight="1" x14ac:dyDescent="0.25">
      <c r="C356" s="471"/>
      <c r="D356" s="471"/>
    </row>
    <row r="357" spans="3:4" ht="15.75" customHeight="1" x14ac:dyDescent="0.25">
      <c r="C357" s="471"/>
      <c r="D357" s="471"/>
    </row>
    <row r="358" spans="3:4" ht="15.75" customHeight="1" x14ac:dyDescent="0.25">
      <c r="C358" s="471"/>
      <c r="D358" s="471"/>
    </row>
    <row r="359" spans="3:4" ht="15.75" customHeight="1" x14ac:dyDescent="0.25">
      <c r="C359" s="471"/>
      <c r="D359" s="471"/>
    </row>
    <row r="360" spans="3:4" ht="15.75" customHeight="1" x14ac:dyDescent="0.25">
      <c r="C360" s="471"/>
      <c r="D360" s="471"/>
    </row>
    <row r="361" spans="3:4" ht="15.75" customHeight="1" x14ac:dyDescent="0.25">
      <c r="C361" s="471"/>
      <c r="D361" s="471"/>
    </row>
    <row r="362" spans="3:4" ht="15.75" customHeight="1" x14ac:dyDescent="0.25">
      <c r="C362" s="471"/>
      <c r="D362" s="471"/>
    </row>
    <row r="363" spans="3:4" ht="15.75" customHeight="1" x14ac:dyDescent="0.25">
      <c r="C363" s="471"/>
      <c r="D363" s="471"/>
    </row>
    <row r="364" spans="3:4" ht="15.75" customHeight="1" x14ac:dyDescent="0.25">
      <c r="C364" s="471"/>
      <c r="D364" s="471"/>
    </row>
    <row r="365" spans="3:4" ht="15.75" customHeight="1" x14ac:dyDescent="0.25">
      <c r="C365" s="471"/>
      <c r="D365" s="471"/>
    </row>
    <row r="366" spans="3:4" ht="15.75" customHeight="1" x14ac:dyDescent="0.25">
      <c r="C366" s="471"/>
      <c r="D366" s="471"/>
    </row>
    <row r="367" spans="3:4" ht="15.75" customHeight="1" x14ac:dyDescent="0.25">
      <c r="C367" s="471"/>
      <c r="D367" s="471"/>
    </row>
    <row r="368" spans="3:4" ht="15.75" customHeight="1" x14ac:dyDescent="0.25">
      <c r="C368" s="471"/>
      <c r="D368" s="471"/>
    </row>
    <row r="369" spans="3:4" ht="15.75" customHeight="1" x14ac:dyDescent="0.25">
      <c r="C369" s="471"/>
      <c r="D369" s="471"/>
    </row>
    <row r="370" spans="3:4" ht="15.75" customHeight="1" x14ac:dyDescent="0.25">
      <c r="C370" s="471"/>
      <c r="D370" s="471"/>
    </row>
    <row r="371" spans="3:4" ht="15.75" customHeight="1" x14ac:dyDescent="0.25">
      <c r="C371" s="471"/>
      <c r="D371" s="471"/>
    </row>
    <row r="372" spans="3:4" ht="15.75" customHeight="1" x14ac:dyDescent="0.25">
      <c r="C372" s="471"/>
      <c r="D372" s="471"/>
    </row>
    <row r="373" spans="3:4" ht="15.75" customHeight="1" x14ac:dyDescent="0.25">
      <c r="C373" s="471"/>
      <c r="D373" s="471"/>
    </row>
    <row r="374" spans="3:4" ht="15.75" customHeight="1" x14ac:dyDescent="0.25">
      <c r="C374" s="471"/>
      <c r="D374" s="471"/>
    </row>
    <row r="375" spans="3:4" ht="15.75" customHeight="1" x14ac:dyDescent="0.25">
      <c r="C375" s="471"/>
      <c r="D375" s="471"/>
    </row>
    <row r="376" spans="3:4" ht="15.75" customHeight="1" x14ac:dyDescent="0.25">
      <c r="C376" s="471"/>
      <c r="D376" s="471"/>
    </row>
    <row r="377" spans="3:4" ht="15.75" customHeight="1" x14ac:dyDescent="0.25">
      <c r="C377" s="471"/>
      <c r="D377" s="471"/>
    </row>
    <row r="378" spans="3:4" ht="15.75" customHeight="1" x14ac:dyDescent="0.25">
      <c r="C378" s="471"/>
      <c r="D378" s="471"/>
    </row>
    <row r="379" spans="3:4" ht="15.75" customHeight="1" x14ac:dyDescent="0.25">
      <c r="C379" s="471"/>
      <c r="D379" s="471"/>
    </row>
    <row r="380" spans="3:4" ht="15.75" customHeight="1" x14ac:dyDescent="0.25">
      <c r="C380" s="471"/>
      <c r="D380" s="471"/>
    </row>
    <row r="381" spans="3:4" ht="15.75" customHeight="1" x14ac:dyDescent="0.25">
      <c r="C381" s="471"/>
      <c r="D381" s="471"/>
    </row>
    <row r="382" spans="3:4" ht="15.75" customHeight="1" x14ac:dyDescent="0.25">
      <c r="C382" s="471"/>
      <c r="D382" s="471"/>
    </row>
    <row r="383" spans="3:4" ht="15.75" customHeight="1" x14ac:dyDescent="0.25">
      <c r="C383" s="471"/>
      <c r="D383" s="471"/>
    </row>
    <row r="384" spans="3:4" ht="15.75" customHeight="1" x14ac:dyDescent="0.25">
      <c r="C384" s="471"/>
      <c r="D384" s="471"/>
    </row>
    <row r="385" spans="3:4" ht="15.75" customHeight="1" x14ac:dyDescent="0.25">
      <c r="C385" s="471"/>
      <c r="D385" s="471"/>
    </row>
    <row r="386" spans="3:4" ht="15.75" customHeight="1" x14ac:dyDescent="0.25">
      <c r="C386" s="471"/>
      <c r="D386" s="471"/>
    </row>
    <row r="387" spans="3:4" ht="15.75" customHeight="1" x14ac:dyDescent="0.25">
      <c r="C387" s="471"/>
      <c r="D387" s="471"/>
    </row>
    <row r="388" spans="3:4" ht="15.75" customHeight="1" x14ac:dyDescent="0.25">
      <c r="C388" s="471"/>
      <c r="D388" s="471"/>
    </row>
    <row r="389" spans="3:4" ht="15.75" customHeight="1" x14ac:dyDescent="0.25">
      <c r="C389" s="471"/>
      <c r="D389" s="471"/>
    </row>
    <row r="390" spans="3:4" ht="15.75" customHeight="1" x14ac:dyDescent="0.25">
      <c r="C390" s="471"/>
      <c r="D390" s="471"/>
    </row>
    <row r="391" spans="3:4" ht="15.75" customHeight="1" x14ac:dyDescent="0.25">
      <c r="C391" s="471"/>
      <c r="D391" s="471"/>
    </row>
    <row r="392" spans="3:4" ht="15.75" customHeight="1" x14ac:dyDescent="0.25">
      <c r="C392" s="471"/>
      <c r="D392" s="471"/>
    </row>
    <row r="393" spans="3:4" ht="15.75" customHeight="1" x14ac:dyDescent="0.25">
      <c r="C393" s="471"/>
      <c r="D393" s="471"/>
    </row>
    <row r="394" spans="3:4" ht="15.75" customHeight="1" x14ac:dyDescent="0.25">
      <c r="C394" s="471"/>
      <c r="D394" s="471"/>
    </row>
    <row r="395" spans="3:4" ht="15.75" customHeight="1" x14ac:dyDescent="0.25">
      <c r="C395" s="471"/>
      <c r="D395" s="471"/>
    </row>
    <row r="396" spans="3:4" ht="15.75" customHeight="1" x14ac:dyDescent="0.25">
      <c r="C396" s="471"/>
      <c r="D396" s="471"/>
    </row>
    <row r="397" spans="3:4" ht="15.75" customHeight="1" x14ac:dyDescent="0.25">
      <c r="C397" s="471"/>
      <c r="D397" s="471"/>
    </row>
    <row r="398" spans="3:4" ht="15.75" customHeight="1" x14ac:dyDescent="0.25">
      <c r="C398" s="471"/>
      <c r="D398" s="471"/>
    </row>
    <row r="399" spans="3:4" ht="15.75" customHeight="1" x14ac:dyDescent="0.25">
      <c r="C399" s="471"/>
      <c r="D399" s="471"/>
    </row>
    <row r="400" spans="3:4" ht="15.75" customHeight="1" x14ac:dyDescent="0.25">
      <c r="C400" s="471"/>
      <c r="D400" s="471"/>
    </row>
    <row r="401" spans="3:4" ht="15.75" customHeight="1" x14ac:dyDescent="0.25">
      <c r="C401" s="471"/>
      <c r="D401" s="471"/>
    </row>
    <row r="402" spans="3:4" ht="15.75" customHeight="1" x14ac:dyDescent="0.25">
      <c r="C402" s="471"/>
      <c r="D402" s="471"/>
    </row>
    <row r="403" spans="3:4" ht="15.75" customHeight="1" x14ac:dyDescent="0.25">
      <c r="C403" s="471"/>
      <c r="D403" s="471"/>
    </row>
    <row r="404" spans="3:4" ht="15.75" customHeight="1" x14ac:dyDescent="0.25">
      <c r="C404" s="471"/>
      <c r="D404" s="471"/>
    </row>
    <row r="405" spans="3:4" ht="15.75" customHeight="1" x14ac:dyDescent="0.25">
      <c r="C405" s="471"/>
      <c r="D405" s="471"/>
    </row>
    <row r="406" spans="3:4" ht="15.75" customHeight="1" x14ac:dyDescent="0.25">
      <c r="C406" s="471"/>
      <c r="D406" s="471"/>
    </row>
    <row r="407" spans="3:4" ht="15.75" customHeight="1" x14ac:dyDescent="0.25">
      <c r="C407" s="471"/>
      <c r="D407" s="471"/>
    </row>
    <row r="408" spans="3:4" ht="15.75" customHeight="1" x14ac:dyDescent="0.25">
      <c r="C408" s="471"/>
      <c r="D408" s="471"/>
    </row>
    <row r="409" spans="3:4" ht="15.75" customHeight="1" x14ac:dyDescent="0.25">
      <c r="C409" s="471"/>
      <c r="D409" s="471"/>
    </row>
    <row r="410" spans="3:4" ht="15.75" customHeight="1" x14ac:dyDescent="0.25">
      <c r="C410" s="471"/>
      <c r="D410" s="471"/>
    </row>
    <row r="411" spans="3:4" ht="15.75" customHeight="1" x14ac:dyDescent="0.25">
      <c r="C411" s="471"/>
      <c r="D411" s="471"/>
    </row>
    <row r="412" spans="3:4" ht="15.75" customHeight="1" x14ac:dyDescent="0.25">
      <c r="C412" s="471"/>
      <c r="D412" s="471"/>
    </row>
    <row r="413" spans="3:4" ht="15.75" customHeight="1" x14ac:dyDescent="0.25">
      <c r="C413" s="471"/>
      <c r="D413" s="471"/>
    </row>
    <row r="414" spans="3:4" ht="15.75" customHeight="1" x14ac:dyDescent="0.25">
      <c r="C414" s="471"/>
      <c r="D414" s="471"/>
    </row>
    <row r="415" spans="3:4" ht="15.75" customHeight="1" x14ac:dyDescent="0.25">
      <c r="C415" s="471"/>
      <c r="D415" s="471"/>
    </row>
    <row r="416" spans="3:4" ht="15.75" customHeight="1" x14ac:dyDescent="0.25">
      <c r="C416" s="471"/>
      <c r="D416" s="471"/>
    </row>
    <row r="417" spans="3:4" ht="15.75" customHeight="1" x14ac:dyDescent="0.25">
      <c r="C417" s="471"/>
      <c r="D417" s="471"/>
    </row>
    <row r="418" spans="3:4" ht="15.75" customHeight="1" x14ac:dyDescent="0.25">
      <c r="C418" s="471"/>
      <c r="D418" s="471"/>
    </row>
    <row r="419" spans="3:4" ht="15.75" customHeight="1" x14ac:dyDescent="0.25">
      <c r="C419" s="471"/>
      <c r="D419" s="471"/>
    </row>
    <row r="420" spans="3:4" ht="15.75" customHeight="1" x14ac:dyDescent="0.25">
      <c r="C420" s="471"/>
      <c r="D420" s="471"/>
    </row>
    <row r="421" spans="3:4" ht="15.75" customHeight="1" x14ac:dyDescent="0.25">
      <c r="C421" s="471"/>
      <c r="D421" s="471"/>
    </row>
    <row r="422" spans="3:4" ht="15.75" customHeight="1" x14ac:dyDescent="0.25">
      <c r="C422" s="471"/>
      <c r="D422" s="471"/>
    </row>
    <row r="423" spans="3:4" ht="15.75" customHeight="1" x14ac:dyDescent="0.25">
      <c r="C423" s="471"/>
      <c r="D423" s="471"/>
    </row>
    <row r="424" spans="3:4" ht="15.75" customHeight="1" x14ac:dyDescent="0.25">
      <c r="C424" s="471"/>
      <c r="D424" s="471"/>
    </row>
    <row r="425" spans="3:4" ht="15.75" customHeight="1" x14ac:dyDescent="0.25">
      <c r="C425" s="471"/>
      <c r="D425" s="471"/>
    </row>
    <row r="426" spans="3:4" ht="15.75" customHeight="1" x14ac:dyDescent="0.25">
      <c r="C426" s="471"/>
      <c r="D426" s="471"/>
    </row>
    <row r="427" spans="3:4" ht="15.75" customHeight="1" x14ac:dyDescent="0.25">
      <c r="C427" s="471"/>
      <c r="D427" s="471"/>
    </row>
    <row r="428" spans="3:4" ht="15.75" customHeight="1" x14ac:dyDescent="0.25">
      <c r="C428" s="471"/>
      <c r="D428" s="471"/>
    </row>
    <row r="429" spans="3:4" ht="15.75" customHeight="1" x14ac:dyDescent="0.25">
      <c r="C429" s="471"/>
      <c r="D429" s="471"/>
    </row>
    <row r="430" spans="3:4" ht="15.75" customHeight="1" x14ac:dyDescent="0.25">
      <c r="C430" s="471"/>
      <c r="D430" s="471"/>
    </row>
    <row r="431" spans="3:4" ht="15.75" customHeight="1" x14ac:dyDescent="0.25">
      <c r="C431" s="471"/>
      <c r="D431" s="471"/>
    </row>
    <row r="432" spans="3:4" ht="15.75" customHeight="1" x14ac:dyDescent="0.25">
      <c r="C432" s="471"/>
      <c r="D432" s="471"/>
    </row>
    <row r="433" spans="3:4" ht="15.75" customHeight="1" x14ac:dyDescent="0.25">
      <c r="C433" s="471"/>
      <c r="D433" s="471"/>
    </row>
    <row r="434" spans="3:4" ht="15.75" customHeight="1" x14ac:dyDescent="0.25">
      <c r="C434" s="471"/>
      <c r="D434" s="471"/>
    </row>
    <row r="435" spans="3:4" ht="15.75" customHeight="1" x14ac:dyDescent="0.25">
      <c r="C435" s="471"/>
      <c r="D435" s="471"/>
    </row>
    <row r="436" spans="3:4" ht="15.75" customHeight="1" x14ac:dyDescent="0.25">
      <c r="C436" s="471"/>
      <c r="D436" s="471"/>
    </row>
    <row r="437" spans="3:4" ht="15.75" customHeight="1" x14ac:dyDescent="0.25">
      <c r="C437" s="471"/>
      <c r="D437" s="471"/>
    </row>
    <row r="438" spans="3:4" ht="15.75" customHeight="1" x14ac:dyDescent="0.25">
      <c r="C438" s="471"/>
      <c r="D438" s="471"/>
    </row>
    <row r="439" spans="3:4" ht="15.75" customHeight="1" x14ac:dyDescent="0.25">
      <c r="C439" s="471"/>
      <c r="D439" s="471"/>
    </row>
    <row r="440" spans="3:4" ht="15.75" customHeight="1" x14ac:dyDescent="0.25">
      <c r="C440" s="471"/>
      <c r="D440" s="471"/>
    </row>
    <row r="441" spans="3:4" ht="15.75" customHeight="1" x14ac:dyDescent="0.25">
      <c r="C441" s="471"/>
      <c r="D441" s="471"/>
    </row>
    <row r="442" spans="3:4" ht="15.75" customHeight="1" x14ac:dyDescent="0.25">
      <c r="C442" s="471"/>
      <c r="D442" s="471"/>
    </row>
    <row r="443" spans="3:4" ht="15.75" customHeight="1" x14ac:dyDescent="0.25">
      <c r="C443" s="471"/>
      <c r="D443" s="471"/>
    </row>
    <row r="444" spans="3:4" ht="15.75" customHeight="1" x14ac:dyDescent="0.25">
      <c r="C444" s="471"/>
      <c r="D444" s="471"/>
    </row>
    <row r="445" spans="3:4" ht="15.75" customHeight="1" x14ac:dyDescent="0.25">
      <c r="C445" s="471"/>
      <c r="D445" s="471"/>
    </row>
    <row r="446" spans="3:4" ht="15.75" customHeight="1" x14ac:dyDescent="0.25">
      <c r="C446" s="471"/>
      <c r="D446" s="471"/>
    </row>
    <row r="447" spans="3:4" ht="15.75" customHeight="1" x14ac:dyDescent="0.25">
      <c r="C447" s="471"/>
      <c r="D447" s="471"/>
    </row>
    <row r="448" spans="3:4" ht="15.75" customHeight="1" x14ac:dyDescent="0.25">
      <c r="C448" s="471"/>
      <c r="D448" s="471"/>
    </row>
    <row r="449" spans="3:4" ht="15.75" customHeight="1" x14ac:dyDescent="0.25">
      <c r="C449" s="471"/>
      <c r="D449" s="471"/>
    </row>
    <row r="450" spans="3:4" ht="15.75" customHeight="1" x14ac:dyDescent="0.25">
      <c r="C450" s="471"/>
      <c r="D450" s="471"/>
    </row>
    <row r="451" spans="3:4" ht="15.75" customHeight="1" x14ac:dyDescent="0.25">
      <c r="C451" s="471"/>
      <c r="D451" s="471"/>
    </row>
    <row r="452" spans="3:4" ht="15.75" customHeight="1" x14ac:dyDescent="0.25">
      <c r="C452" s="471"/>
      <c r="D452" s="471"/>
    </row>
    <row r="453" spans="3:4" ht="15.75" customHeight="1" x14ac:dyDescent="0.25">
      <c r="C453" s="471"/>
      <c r="D453" s="471"/>
    </row>
    <row r="454" spans="3:4" ht="15.75" customHeight="1" x14ac:dyDescent="0.25">
      <c r="C454" s="471"/>
      <c r="D454" s="471"/>
    </row>
    <row r="455" spans="3:4" ht="15.75" customHeight="1" x14ac:dyDescent="0.25">
      <c r="C455" s="471"/>
      <c r="D455" s="471"/>
    </row>
    <row r="456" spans="3:4" ht="15.75" customHeight="1" x14ac:dyDescent="0.25">
      <c r="C456" s="471"/>
      <c r="D456" s="471"/>
    </row>
    <row r="457" spans="3:4" ht="15.75" customHeight="1" x14ac:dyDescent="0.25">
      <c r="C457" s="471"/>
      <c r="D457" s="471"/>
    </row>
    <row r="458" spans="3:4" ht="15.75" customHeight="1" x14ac:dyDescent="0.25">
      <c r="C458" s="471"/>
      <c r="D458" s="471"/>
    </row>
    <row r="459" spans="3:4" ht="15.75" customHeight="1" x14ac:dyDescent="0.25">
      <c r="C459" s="471"/>
      <c r="D459" s="471"/>
    </row>
    <row r="460" spans="3:4" ht="15.75" customHeight="1" x14ac:dyDescent="0.25">
      <c r="C460" s="471"/>
      <c r="D460" s="471"/>
    </row>
    <row r="461" spans="3:4" ht="15.75" customHeight="1" x14ac:dyDescent="0.25">
      <c r="C461" s="471"/>
      <c r="D461" s="471"/>
    </row>
    <row r="462" spans="3:4" ht="15.75" customHeight="1" x14ac:dyDescent="0.25">
      <c r="C462" s="471"/>
      <c r="D462" s="471"/>
    </row>
    <row r="463" spans="3:4" ht="15.75" customHeight="1" x14ac:dyDescent="0.25">
      <c r="C463" s="471"/>
      <c r="D463" s="471"/>
    </row>
    <row r="464" spans="3:4" ht="15.75" customHeight="1" x14ac:dyDescent="0.25">
      <c r="C464" s="471"/>
      <c r="D464" s="471"/>
    </row>
    <row r="465" spans="3:4" ht="15.75" customHeight="1" x14ac:dyDescent="0.25">
      <c r="C465" s="471"/>
      <c r="D465" s="471"/>
    </row>
    <row r="466" spans="3:4" ht="15.75" customHeight="1" x14ac:dyDescent="0.25">
      <c r="C466" s="471"/>
      <c r="D466" s="471"/>
    </row>
    <row r="467" spans="3:4" ht="15.75" customHeight="1" x14ac:dyDescent="0.25">
      <c r="C467" s="471"/>
      <c r="D467" s="471"/>
    </row>
    <row r="468" spans="3:4" ht="15.75" customHeight="1" x14ac:dyDescent="0.25">
      <c r="C468" s="471"/>
      <c r="D468" s="471"/>
    </row>
    <row r="469" spans="3:4" ht="15.75" customHeight="1" x14ac:dyDescent="0.25">
      <c r="C469" s="471"/>
      <c r="D469" s="471"/>
    </row>
    <row r="470" spans="3:4" ht="15.75" customHeight="1" x14ac:dyDescent="0.25">
      <c r="C470" s="471"/>
      <c r="D470" s="471"/>
    </row>
    <row r="471" spans="3:4" ht="15.75" customHeight="1" x14ac:dyDescent="0.25">
      <c r="C471" s="471"/>
      <c r="D471" s="471"/>
    </row>
    <row r="472" spans="3:4" ht="15.75" customHeight="1" x14ac:dyDescent="0.25">
      <c r="C472" s="471"/>
      <c r="D472" s="471"/>
    </row>
    <row r="473" spans="3:4" ht="15.75" customHeight="1" x14ac:dyDescent="0.25">
      <c r="C473" s="471"/>
      <c r="D473" s="471"/>
    </row>
    <row r="474" spans="3:4" ht="15.75" customHeight="1" x14ac:dyDescent="0.25">
      <c r="C474" s="471"/>
      <c r="D474" s="471"/>
    </row>
    <row r="475" spans="3:4" ht="15.75" customHeight="1" x14ac:dyDescent="0.25">
      <c r="C475" s="471"/>
      <c r="D475" s="471"/>
    </row>
    <row r="476" spans="3:4" ht="15.75" customHeight="1" x14ac:dyDescent="0.25">
      <c r="C476" s="471"/>
      <c r="D476" s="471"/>
    </row>
    <row r="477" spans="3:4" ht="15.75" customHeight="1" x14ac:dyDescent="0.25">
      <c r="C477" s="471"/>
      <c r="D477" s="471"/>
    </row>
    <row r="478" spans="3:4" ht="15.75" customHeight="1" x14ac:dyDescent="0.25">
      <c r="C478" s="471"/>
      <c r="D478" s="471"/>
    </row>
    <row r="479" spans="3:4" ht="15.75" customHeight="1" x14ac:dyDescent="0.25">
      <c r="C479" s="471"/>
      <c r="D479" s="471"/>
    </row>
    <row r="480" spans="3:4" ht="15.75" customHeight="1" x14ac:dyDescent="0.25">
      <c r="C480" s="471"/>
      <c r="D480" s="471"/>
    </row>
    <row r="481" spans="3:4" ht="15.75" customHeight="1" x14ac:dyDescent="0.25">
      <c r="C481" s="471"/>
      <c r="D481" s="471"/>
    </row>
    <row r="482" spans="3:4" ht="15.75" customHeight="1" x14ac:dyDescent="0.25">
      <c r="C482" s="471"/>
      <c r="D482" s="471"/>
    </row>
    <row r="483" spans="3:4" ht="15.75" customHeight="1" x14ac:dyDescent="0.25">
      <c r="C483" s="471"/>
      <c r="D483" s="471"/>
    </row>
    <row r="484" spans="3:4" ht="15.75" customHeight="1" x14ac:dyDescent="0.25">
      <c r="C484" s="471"/>
      <c r="D484" s="471"/>
    </row>
    <row r="485" spans="3:4" ht="15.75" customHeight="1" x14ac:dyDescent="0.25">
      <c r="C485" s="471"/>
      <c r="D485" s="471"/>
    </row>
    <row r="486" spans="3:4" ht="15.75" customHeight="1" x14ac:dyDescent="0.25">
      <c r="C486" s="471"/>
      <c r="D486" s="471"/>
    </row>
    <row r="487" spans="3:4" ht="15.75" customHeight="1" x14ac:dyDescent="0.25">
      <c r="C487" s="471"/>
      <c r="D487" s="471"/>
    </row>
    <row r="488" spans="3:4" ht="15.75" customHeight="1" x14ac:dyDescent="0.25">
      <c r="C488" s="471"/>
      <c r="D488" s="471"/>
    </row>
    <row r="489" spans="3:4" ht="15.75" customHeight="1" x14ac:dyDescent="0.25">
      <c r="C489" s="471"/>
      <c r="D489" s="471"/>
    </row>
    <row r="490" spans="3:4" ht="15.75" customHeight="1" x14ac:dyDescent="0.25">
      <c r="C490" s="471"/>
      <c r="D490" s="471"/>
    </row>
    <row r="491" spans="3:4" ht="15.75" customHeight="1" x14ac:dyDescent="0.25">
      <c r="C491" s="471"/>
      <c r="D491" s="471"/>
    </row>
    <row r="492" spans="3:4" ht="15.75" customHeight="1" x14ac:dyDescent="0.25">
      <c r="C492" s="471"/>
      <c r="D492" s="471"/>
    </row>
    <row r="493" spans="3:4" ht="15.75" customHeight="1" x14ac:dyDescent="0.25">
      <c r="C493" s="471"/>
      <c r="D493" s="471"/>
    </row>
    <row r="494" spans="3:4" ht="15.75" customHeight="1" x14ac:dyDescent="0.25">
      <c r="C494" s="471"/>
      <c r="D494" s="471"/>
    </row>
    <row r="495" spans="3:4" ht="15.75" customHeight="1" x14ac:dyDescent="0.25">
      <c r="C495" s="471"/>
      <c r="D495" s="471"/>
    </row>
    <row r="496" spans="3:4" ht="15.75" customHeight="1" x14ac:dyDescent="0.25">
      <c r="C496" s="471"/>
      <c r="D496" s="471"/>
    </row>
    <row r="497" spans="3:4" ht="15.75" customHeight="1" x14ac:dyDescent="0.25">
      <c r="C497" s="471"/>
      <c r="D497" s="471"/>
    </row>
    <row r="498" spans="3:4" ht="15.75" customHeight="1" x14ac:dyDescent="0.25">
      <c r="C498" s="471"/>
      <c r="D498" s="471"/>
    </row>
    <row r="499" spans="3:4" ht="15.75" customHeight="1" x14ac:dyDescent="0.25">
      <c r="C499" s="471"/>
      <c r="D499" s="471"/>
    </row>
    <row r="500" spans="3:4" ht="15.75" customHeight="1" x14ac:dyDescent="0.25">
      <c r="C500" s="471"/>
      <c r="D500" s="471"/>
    </row>
    <row r="501" spans="3:4" ht="15.75" customHeight="1" x14ac:dyDescent="0.25">
      <c r="C501" s="471"/>
      <c r="D501" s="471"/>
    </row>
    <row r="502" spans="3:4" ht="15.75" customHeight="1" x14ac:dyDescent="0.25">
      <c r="C502" s="471"/>
      <c r="D502" s="471"/>
    </row>
    <row r="503" spans="3:4" ht="15.75" customHeight="1" x14ac:dyDescent="0.25">
      <c r="C503" s="471"/>
      <c r="D503" s="471"/>
    </row>
    <row r="504" spans="3:4" ht="15.75" customHeight="1" x14ac:dyDescent="0.25">
      <c r="C504" s="471"/>
      <c r="D504" s="471"/>
    </row>
    <row r="505" spans="3:4" ht="15.75" customHeight="1" x14ac:dyDescent="0.25">
      <c r="C505" s="471"/>
      <c r="D505" s="471"/>
    </row>
    <row r="506" spans="3:4" ht="15.75" customHeight="1" x14ac:dyDescent="0.25">
      <c r="C506" s="471"/>
      <c r="D506" s="471"/>
    </row>
    <row r="507" spans="3:4" ht="15.75" customHeight="1" x14ac:dyDescent="0.25">
      <c r="C507" s="471"/>
      <c r="D507" s="471"/>
    </row>
    <row r="508" spans="3:4" ht="15.75" customHeight="1" x14ac:dyDescent="0.25">
      <c r="C508" s="471"/>
      <c r="D508" s="471"/>
    </row>
    <row r="509" spans="3:4" ht="15.75" customHeight="1" x14ac:dyDescent="0.25">
      <c r="C509" s="471"/>
      <c r="D509" s="471"/>
    </row>
    <row r="510" spans="3:4" ht="15.75" customHeight="1" x14ac:dyDescent="0.25">
      <c r="C510" s="471"/>
      <c r="D510" s="471"/>
    </row>
    <row r="511" spans="3:4" ht="15.75" customHeight="1" x14ac:dyDescent="0.25">
      <c r="C511" s="471"/>
      <c r="D511" s="471"/>
    </row>
    <row r="512" spans="3:4" ht="15.75" customHeight="1" x14ac:dyDescent="0.25">
      <c r="C512" s="471"/>
      <c r="D512" s="471"/>
    </row>
    <row r="513" spans="3:4" ht="15.75" customHeight="1" x14ac:dyDescent="0.25">
      <c r="C513" s="471"/>
      <c r="D513" s="471"/>
    </row>
    <row r="514" spans="3:4" ht="15.75" customHeight="1" x14ac:dyDescent="0.25">
      <c r="C514" s="471"/>
      <c r="D514" s="471"/>
    </row>
    <row r="515" spans="3:4" ht="15.75" customHeight="1" x14ac:dyDescent="0.25">
      <c r="C515" s="471"/>
      <c r="D515" s="471"/>
    </row>
    <row r="516" spans="3:4" ht="15.75" customHeight="1" x14ac:dyDescent="0.25">
      <c r="C516" s="471"/>
      <c r="D516" s="471"/>
    </row>
    <row r="517" spans="3:4" ht="15.75" customHeight="1" x14ac:dyDescent="0.25">
      <c r="C517" s="471"/>
      <c r="D517" s="471"/>
    </row>
    <row r="518" spans="3:4" ht="15.75" customHeight="1" x14ac:dyDescent="0.25">
      <c r="C518" s="471"/>
      <c r="D518" s="471"/>
    </row>
    <row r="519" spans="3:4" ht="15.75" customHeight="1" x14ac:dyDescent="0.25">
      <c r="C519" s="471"/>
      <c r="D519" s="471"/>
    </row>
    <row r="520" spans="3:4" ht="15.75" customHeight="1" x14ac:dyDescent="0.25">
      <c r="C520" s="471"/>
      <c r="D520" s="471"/>
    </row>
    <row r="521" spans="3:4" ht="15.75" customHeight="1" x14ac:dyDescent="0.25">
      <c r="C521" s="471"/>
      <c r="D521" s="471"/>
    </row>
    <row r="522" spans="3:4" ht="15.75" customHeight="1" x14ac:dyDescent="0.25">
      <c r="C522" s="471"/>
      <c r="D522" s="471"/>
    </row>
    <row r="523" spans="3:4" ht="15.75" customHeight="1" x14ac:dyDescent="0.25">
      <c r="C523" s="471"/>
      <c r="D523" s="471"/>
    </row>
    <row r="524" spans="3:4" ht="15.75" customHeight="1" x14ac:dyDescent="0.25">
      <c r="C524" s="471"/>
      <c r="D524" s="471"/>
    </row>
    <row r="525" spans="3:4" ht="15.75" customHeight="1" x14ac:dyDescent="0.25">
      <c r="C525" s="471"/>
      <c r="D525" s="471"/>
    </row>
    <row r="526" spans="3:4" ht="15.75" customHeight="1" x14ac:dyDescent="0.25">
      <c r="C526" s="471"/>
      <c r="D526" s="471"/>
    </row>
    <row r="527" spans="3:4" ht="15.75" customHeight="1" x14ac:dyDescent="0.25">
      <c r="C527" s="471"/>
      <c r="D527" s="471"/>
    </row>
    <row r="528" spans="3:4" ht="15.75" customHeight="1" x14ac:dyDescent="0.25">
      <c r="C528" s="471"/>
      <c r="D528" s="471"/>
    </row>
    <row r="529" spans="3:4" ht="15.75" customHeight="1" x14ac:dyDescent="0.25">
      <c r="C529" s="471"/>
      <c r="D529" s="471"/>
    </row>
    <row r="530" spans="3:4" ht="15.75" customHeight="1" x14ac:dyDescent="0.25">
      <c r="C530" s="471"/>
      <c r="D530" s="471"/>
    </row>
    <row r="531" spans="3:4" ht="15.75" customHeight="1" x14ac:dyDescent="0.25">
      <c r="C531" s="471"/>
      <c r="D531" s="471"/>
    </row>
    <row r="532" spans="3:4" ht="15.75" customHeight="1" x14ac:dyDescent="0.25">
      <c r="C532" s="471"/>
      <c r="D532" s="471"/>
    </row>
    <row r="533" spans="3:4" ht="15.75" customHeight="1" x14ac:dyDescent="0.25">
      <c r="C533" s="471"/>
      <c r="D533" s="471"/>
    </row>
    <row r="534" spans="3:4" ht="15.75" customHeight="1" x14ac:dyDescent="0.25">
      <c r="C534" s="471"/>
      <c r="D534" s="471"/>
    </row>
    <row r="535" spans="3:4" ht="15.75" customHeight="1" x14ac:dyDescent="0.25">
      <c r="C535" s="471"/>
      <c r="D535" s="471"/>
    </row>
    <row r="536" spans="3:4" ht="15.75" customHeight="1" x14ac:dyDescent="0.25">
      <c r="C536" s="471"/>
      <c r="D536" s="471"/>
    </row>
    <row r="537" spans="3:4" ht="15.75" customHeight="1" x14ac:dyDescent="0.25">
      <c r="C537" s="471"/>
      <c r="D537" s="471"/>
    </row>
    <row r="538" spans="3:4" ht="15.75" customHeight="1" x14ac:dyDescent="0.25">
      <c r="C538" s="471"/>
      <c r="D538" s="471"/>
    </row>
    <row r="539" spans="3:4" ht="15.75" customHeight="1" x14ac:dyDescent="0.25">
      <c r="C539" s="471"/>
      <c r="D539" s="471"/>
    </row>
    <row r="540" spans="3:4" ht="15.75" customHeight="1" x14ac:dyDescent="0.25">
      <c r="C540" s="471"/>
      <c r="D540" s="471"/>
    </row>
    <row r="541" spans="3:4" ht="15.75" customHeight="1" x14ac:dyDescent="0.25">
      <c r="C541" s="471"/>
      <c r="D541" s="471"/>
    </row>
    <row r="542" spans="3:4" ht="15.75" customHeight="1" x14ac:dyDescent="0.25">
      <c r="C542" s="471"/>
      <c r="D542" s="471"/>
    </row>
    <row r="543" spans="3:4" ht="15.75" customHeight="1" x14ac:dyDescent="0.25">
      <c r="C543" s="471"/>
      <c r="D543" s="471"/>
    </row>
    <row r="544" spans="3:4" ht="15.75" customHeight="1" x14ac:dyDescent="0.25">
      <c r="C544" s="471"/>
      <c r="D544" s="471"/>
    </row>
    <row r="545" spans="3:4" ht="15.75" customHeight="1" x14ac:dyDescent="0.25">
      <c r="C545" s="471"/>
      <c r="D545" s="471"/>
    </row>
    <row r="546" spans="3:4" ht="15.75" customHeight="1" x14ac:dyDescent="0.25">
      <c r="C546" s="471"/>
      <c r="D546" s="471"/>
    </row>
    <row r="547" spans="3:4" ht="15.75" customHeight="1" x14ac:dyDescent="0.25">
      <c r="C547" s="471"/>
      <c r="D547" s="471"/>
    </row>
    <row r="548" spans="3:4" ht="15.75" customHeight="1" x14ac:dyDescent="0.25">
      <c r="C548" s="471"/>
      <c r="D548" s="471"/>
    </row>
    <row r="549" spans="3:4" ht="15.75" customHeight="1" x14ac:dyDescent="0.25">
      <c r="C549" s="471"/>
      <c r="D549" s="471"/>
    </row>
    <row r="550" spans="3:4" ht="15.75" customHeight="1" x14ac:dyDescent="0.25">
      <c r="C550" s="471"/>
      <c r="D550" s="471"/>
    </row>
    <row r="551" spans="3:4" ht="15.75" customHeight="1" x14ac:dyDescent="0.25">
      <c r="C551" s="471"/>
      <c r="D551" s="471"/>
    </row>
    <row r="552" spans="3:4" ht="15.75" customHeight="1" x14ac:dyDescent="0.25">
      <c r="C552" s="471"/>
      <c r="D552" s="471"/>
    </row>
    <row r="553" spans="3:4" ht="15.75" customHeight="1" x14ac:dyDescent="0.25">
      <c r="C553" s="471"/>
      <c r="D553" s="471"/>
    </row>
    <row r="554" spans="3:4" ht="15.75" customHeight="1" x14ac:dyDescent="0.25">
      <c r="C554" s="471"/>
      <c r="D554" s="471"/>
    </row>
    <row r="555" spans="3:4" ht="15.75" customHeight="1" x14ac:dyDescent="0.25">
      <c r="C555" s="471"/>
      <c r="D555" s="471"/>
    </row>
    <row r="556" spans="3:4" ht="15.75" customHeight="1" x14ac:dyDescent="0.25">
      <c r="C556" s="471"/>
      <c r="D556" s="471"/>
    </row>
    <row r="557" spans="3:4" ht="15.75" customHeight="1" x14ac:dyDescent="0.25">
      <c r="C557" s="471"/>
      <c r="D557" s="471"/>
    </row>
    <row r="558" spans="3:4" ht="15.75" customHeight="1" x14ac:dyDescent="0.25">
      <c r="C558" s="471"/>
      <c r="D558" s="471"/>
    </row>
    <row r="559" spans="3:4" ht="15.75" customHeight="1" x14ac:dyDescent="0.25">
      <c r="C559" s="471"/>
      <c r="D559" s="471"/>
    </row>
    <row r="560" spans="3:4" ht="15.75" customHeight="1" x14ac:dyDescent="0.25">
      <c r="C560" s="471"/>
      <c r="D560" s="471"/>
    </row>
    <row r="561" spans="3:4" ht="15.75" customHeight="1" x14ac:dyDescent="0.25">
      <c r="C561" s="471"/>
      <c r="D561" s="471"/>
    </row>
    <row r="562" spans="3:4" ht="15.75" customHeight="1" x14ac:dyDescent="0.25">
      <c r="C562" s="471"/>
      <c r="D562" s="471"/>
    </row>
    <row r="563" spans="3:4" ht="15.75" customHeight="1" x14ac:dyDescent="0.25">
      <c r="C563" s="471"/>
      <c r="D563" s="471"/>
    </row>
    <row r="564" spans="3:4" ht="15.75" customHeight="1" x14ac:dyDescent="0.25">
      <c r="C564" s="471"/>
      <c r="D564" s="471"/>
    </row>
    <row r="565" spans="3:4" ht="15.75" customHeight="1" x14ac:dyDescent="0.25">
      <c r="C565" s="471"/>
      <c r="D565" s="471"/>
    </row>
    <row r="566" spans="3:4" ht="15.75" customHeight="1" x14ac:dyDescent="0.25">
      <c r="C566" s="471"/>
      <c r="D566" s="471"/>
    </row>
    <row r="567" spans="3:4" ht="15.75" customHeight="1" x14ac:dyDescent="0.25">
      <c r="C567" s="471"/>
      <c r="D567" s="471"/>
    </row>
    <row r="568" spans="3:4" ht="15.75" customHeight="1" x14ac:dyDescent="0.25">
      <c r="C568" s="471"/>
      <c r="D568" s="471"/>
    </row>
    <row r="569" spans="3:4" ht="15.75" customHeight="1" x14ac:dyDescent="0.25">
      <c r="C569" s="471"/>
      <c r="D569" s="471"/>
    </row>
    <row r="570" spans="3:4" ht="15.75" customHeight="1" x14ac:dyDescent="0.25">
      <c r="C570" s="471"/>
      <c r="D570" s="471"/>
    </row>
    <row r="571" spans="3:4" ht="15.75" customHeight="1" x14ac:dyDescent="0.25">
      <c r="C571" s="471"/>
      <c r="D571" s="471"/>
    </row>
    <row r="572" spans="3:4" ht="15.75" customHeight="1" x14ac:dyDescent="0.25">
      <c r="C572" s="471"/>
      <c r="D572" s="471"/>
    </row>
    <row r="573" spans="3:4" ht="15.75" customHeight="1" x14ac:dyDescent="0.25">
      <c r="C573" s="471"/>
      <c r="D573" s="471"/>
    </row>
    <row r="574" spans="3:4" ht="15.75" customHeight="1" x14ac:dyDescent="0.25">
      <c r="C574" s="471"/>
      <c r="D574" s="471"/>
    </row>
    <row r="575" spans="3:4" ht="15.75" customHeight="1" x14ac:dyDescent="0.25">
      <c r="C575" s="471"/>
      <c r="D575" s="471"/>
    </row>
    <row r="576" spans="3:4" ht="15.75" customHeight="1" x14ac:dyDescent="0.25">
      <c r="C576" s="471"/>
      <c r="D576" s="471"/>
    </row>
    <row r="577" spans="3:4" ht="15.75" customHeight="1" x14ac:dyDescent="0.25">
      <c r="C577" s="471"/>
      <c r="D577" s="471"/>
    </row>
    <row r="578" spans="3:4" ht="15.75" customHeight="1" x14ac:dyDescent="0.25">
      <c r="C578" s="471"/>
      <c r="D578" s="471"/>
    </row>
    <row r="579" spans="3:4" ht="15.75" customHeight="1" x14ac:dyDescent="0.25">
      <c r="C579" s="471"/>
      <c r="D579" s="471"/>
    </row>
    <row r="580" spans="3:4" ht="15.75" customHeight="1" x14ac:dyDescent="0.25">
      <c r="C580" s="471"/>
      <c r="D580" s="471"/>
    </row>
    <row r="581" spans="3:4" ht="15.75" customHeight="1" x14ac:dyDescent="0.25">
      <c r="C581" s="471"/>
      <c r="D581" s="471"/>
    </row>
    <row r="582" spans="3:4" ht="15.75" customHeight="1" x14ac:dyDescent="0.25">
      <c r="C582" s="471"/>
      <c r="D582" s="471"/>
    </row>
    <row r="583" spans="3:4" ht="15.75" customHeight="1" x14ac:dyDescent="0.25">
      <c r="C583" s="471"/>
      <c r="D583" s="471"/>
    </row>
    <row r="584" spans="3:4" ht="15.75" customHeight="1" x14ac:dyDescent="0.25">
      <c r="C584" s="471"/>
      <c r="D584" s="471"/>
    </row>
    <row r="585" spans="3:4" ht="15.75" customHeight="1" x14ac:dyDescent="0.25">
      <c r="C585" s="471"/>
      <c r="D585" s="471"/>
    </row>
    <row r="586" spans="3:4" ht="15.75" customHeight="1" x14ac:dyDescent="0.25">
      <c r="C586" s="471"/>
      <c r="D586" s="471"/>
    </row>
    <row r="587" spans="3:4" ht="15.75" customHeight="1" x14ac:dyDescent="0.25">
      <c r="C587" s="471"/>
      <c r="D587" s="471"/>
    </row>
    <row r="588" spans="3:4" ht="15.75" customHeight="1" x14ac:dyDescent="0.25">
      <c r="C588" s="471"/>
      <c r="D588" s="471"/>
    </row>
    <row r="589" spans="3:4" ht="15.75" customHeight="1" x14ac:dyDescent="0.25">
      <c r="C589" s="471"/>
      <c r="D589" s="471"/>
    </row>
    <row r="590" spans="3:4" ht="15.75" customHeight="1" x14ac:dyDescent="0.25">
      <c r="C590" s="471"/>
      <c r="D590" s="471"/>
    </row>
    <row r="591" spans="3:4" ht="15.75" customHeight="1" x14ac:dyDescent="0.25">
      <c r="C591" s="471"/>
      <c r="D591" s="471"/>
    </row>
    <row r="592" spans="3:4" ht="15.75" customHeight="1" x14ac:dyDescent="0.25">
      <c r="C592" s="471"/>
      <c r="D592" s="471"/>
    </row>
    <row r="593" spans="3:4" ht="15.75" customHeight="1" x14ac:dyDescent="0.25">
      <c r="C593" s="471"/>
      <c r="D593" s="471"/>
    </row>
    <row r="594" spans="3:4" ht="15.75" customHeight="1" x14ac:dyDescent="0.25">
      <c r="C594" s="471"/>
      <c r="D594" s="471"/>
    </row>
    <row r="595" spans="3:4" ht="15.75" customHeight="1" x14ac:dyDescent="0.25">
      <c r="C595" s="471"/>
      <c r="D595" s="471"/>
    </row>
    <row r="596" spans="3:4" ht="15.75" customHeight="1" x14ac:dyDescent="0.25">
      <c r="C596" s="471"/>
      <c r="D596" s="471"/>
    </row>
    <row r="597" spans="3:4" ht="15.75" customHeight="1" x14ac:dyDescent="0.25">
      <c r="C597" s="471"/>
      <c r="D597" s="471"/>
    </row>
    <row r="598" spans="3:4" ht="15.75" customHeight="1" x14ac:dyDescent="0.25">
      <c r="C598" s="471"/>
      <c r="D598" s="471"/>
    </row>
    <row r="599" spans="3:4" ht="15.75" customHeight="1" x14ac:dyDescent="0.25">
      <c r="C599" s="471"/>
      <c r="D599" s="471"/>
    </row>
    <row r="600" spans="3:4" ht="15.75" customHeight="1" x14ac:dyDescent="0.25">
      <c r="C600" s="471"/>
      <c r="D600" s="471"/>
    </row>
    <row r="601" spans="3:4" ht="15.75" customHeight="1" x14ac:dyDescent="0.25">
      <c r="C601" s="471"/>
      <c r="D601" s="471"/>
    </row>
    <row r="602" spans="3:4" ht="15.75" customHeight="1" x14ac:dyDescent="0.25">
      <c r="C602" s="471"/>
      <c r="D602" s="471"/>
    </row>
    <row r="603" spans="3:4" ht="15.75" customHeight="1" x14ac:dyDescent="0.25">
      <c r="C603" s="471"/>
      <c r="D603" s="471"/>
    </row>
    <row r="604" spans="3:4" ht="15.75" customHeight="1" x14ac:dyDescent="0.25">
      <c r="C604" s="471"/>
      <c r="D604" s="471"/>
    </row>
    <row r="605" spans="3:4" ht="15.75" customHeight="1" x14ac:dyDescent="0.25">
      <c r="C605" s="471"/>
      <c r="D605" s="471"/>
    </row>
    <row r="606" spans="3:4" ht="15.75" customHeight="1" x14ac:dyDescent="0.25">
      <c r="C606" s="471"/>
      <c r="D606" s="471"/>
    </row>
    <row r="607" spans="3:4" ht="15.75" customHeight="1" x14ac:dyDescent="0.25">
      <c r="C607" s="471"/>
      <c r="D607" s="471"/>
    </row>
    <row r="608" spans="3:4" ht="15.75" customHeight="1" x14ac:dyDescent="0.25">
      <c r="C608" s="471"/>
      <c r="D608" s="471"/>
    </row>
    <row r="609" spans="3:4" ht="15.75" customHeight="1" x14ac:dyDescent="0.25">
      <c r="C609" s="471"/>
      <c r="D609" s="471"/>
    </row>
    <row r="610" spans="3:4" ht="15.75" customHeight="1" x14ac:dyDescent="0.25">
      <c r="C610" s="471"/>
      <c r="D610" s="471"/>
    </row>
    <row r="611" spans="3:4" ht="15.75" customHeight="1" x14ac:dyDescent="0.25">
      <c r="C611" s="471"/>
      <c r="D611" s="471"/>
    </row>
    <row r="612" spans="3:4" ht="15.75" customHeight="1" x14ac:dyDescent="0.25">
      <c r="C612" s="471"/>
      <c r="D612" s="471"/>
    </row>
    <row r="613" spans="3:4" ht="15.75" customHeight="1" x14ac:dyDescent="0.25">
      <c r="C613" s="471"/>
      <c r="D613" s="471"/>
    </row>
    <row r="614" spans="3:4" ht="15.75" customHeight="1" x14ac:dyDescent="0.25">
      <c r="C614" s="471"/>
      <c r="D614" s="471"/>
    </row>
    <row r="615" spans="3:4" ht="15.75" customHeight="1" x14ac:dyDescent="0.25">
      <c r="C615" s="471"/>
      <c r="D615" s="471"/>
    </row>
    <row r="616" spans="3:4" ht="15.75" customHeight="1" x14ac:dyDescent="0.25">
      <c r="C616" s="471"/>
      <c r="D616" s="471"/>
    </row>
    <row r="617" spans="3:4" ht="15.75" customHeight="1" x14ac:dyDescent="0.25">
      <c r="C617" s="471"/>
      <c r="D617" s="471"/>
    </row>
    <row r="618" spans="3:4" ht="15.75" customHeight="1" x14ac:dyDescent="0.25">
      <c r="C618" s="471"/>
      <c r="D618" s="471"/>
    </row>
    <row r="619" spans="3:4" ht="15.75" customHeight="1" x14ac:dyDescent="0.25">
      <c r="C619" s="471"/>
      <c r="D619" s="471"/>
    </row>
    <row r="620" spans="3:4" ht="15.75" customHeight="1" x14ac:dyDescent="0.25">
      <c r="C620" s="471"/>
      <c r="D620" s="471"/>
    </row>
    <row r="621" spans="3:4" ht="15.75" customHeight="1" x14ac:dyDescent="0.25">
      <c r="C621" s="471"/>
      <c r="D621" s="471"/>
    </row>
    <row r="622" spans="3:4" ht="15.75" customHeight="1" x14ac:dyDescent="0.25">
      <c r="C622" s="471"/>
      <c r="D622" s="471"/>
    </row>
    <row r="623" spans="3:4" ht="15.75" customHeight="1" x14ac:dyDescent="0.25">
      <c r="C623" s="471"/>
      <c r="D623" s="471"/>
    </row>
    <row r="624" spans="3:4" ht="15.75" customHeight="1" x14ac:dyDescent="0.25">
      <c r="C624" s="471"/>
      <c r="D624" s="471"/>
    </row>
    <row r="625" spans="3:4" ht="15.75" customHeight="1" x14ac:dyDescent="0.25">
      <c r="C625" s="471"/>
      <c r="D625" s="471"/>
    </row>
    <row r="626" spans="3:4" ht="15.75" customHeight="1" x14ac:dyDescent="0.25">
      <c r="C626" s="471"/>
      <c r="D626" s="471"/>
    </row>
    <row r="627" spans="3:4" ht="15.75" customHeight="1" x14ac:dyDescent="0.25">
      <c r="C627" s="471"/>
      <c r="D627" s="471"/>
    </row>
    <row r="628" spans="3:4" ht="15.75" customHeight="1" x14ac:dyDescent="0.25">
      <c r="C628" s="471"/>
      <c r="D628" s="471"/>
    </row>
    <row r="629" spans="3:4" ht="15.75" customHeight="1" x14ac:dyDescent="0.25">
      <c r="C629" s="471"/>
      <c r="D629" s="471"/>
    </row>
    <row r="630" spans="3:4" ht="15.75" customHeight="1" x14ac:dyDescent="0.25">
      <c r="C630" s="471"/>
      <c r="D630" s="471"/>
    </row>
    <row r="631" spans="3:4" ht="15.75" customHeight="1" x14ac:dyDescent="0.25">
      <c r="C631" s="471"/>
      <c r="D631" s="471"/>
    </row>
    <row r="632" spans="3:4" ht="15.75" customHeight="1" x14ac:dyDescent="0.25">
      <c r="C632" s="471"/>
      <c r="D632" s="471"/>
    </row>
    <row r="633" spans="3:4" ht="15.75" customHeight="1" x14ac:dyDescent="0.25">
      <c r="C633" s="471"/>
      <c r="D633" s="471"/>
    </row>
    <row r="634" spans="3:4" ht="15.75" customHeight="1" x14ac:dyDescent="0.25">
      <c r="C634" s="471"/>
      <c r="D634" s="471"/>
    </row>
    <row r="635" spans="3:4" ht="15.75" customHeight="1" x14ac:dyDescent="0.25">
      <c r="C635" s="471"/>
      <c r="D635" s="471"/>
    </row>
    <row r="636" spans="3:4" ht="15.75" customHeight="1" x14ac:dyDescent="0.25">
      <c r="C636" s="471"/>
      <c r="D636" s="471"/>
    </row>
    <row r="637" spans="3:4" ht="15.75" customHeight="1" x14ac:dyDescent="0.25">
      <c r="C637" s="471"/>
      <c r="D637" s="471"/>
    </row>
    <row r="638" spans="3:4" ht="15.75" customHeight="1" x14ac:dyDescent="0.25">
      <c r="C638" s="471"/>
      <c r="D638" s="471"/>
    </row>
    <row r="639" spans="3:4" ht="15.75" customHeight="1" x14ac:dyDescent="0.25">
      <c r="C639" s="471"/>
      <c r="D639" s="471"/>
    </row>
    <row r="640" spans="3:4" ht="15.75" customHeight="1" x14ac:dyDescent="0.25">
      <c r="C640" s="471"/>
      <c r="D640" s="471"/>
    </row>
    <row r="641" spans="3:4" ht="15.75" customHeight="1" x14ac:dyDescent="0.25">
      <c r="C641" s="471"/>
      <c r="D641" s="471"/>
    </row>
    <row r="642" spans="3:4" ht="15.75" customHeight="1" x14ac:dyDescent="0.25">
      <c r="C642" s="471"/>
      <c r="D642" s="471"/>
    </row>
    <row r="643" spans="3:4" ht="15.75" customHeight="1" x14ac:dyDescent="0.25">
      <c r="C643" s="471"/>
      <c r="D643" s="471"/>
    </row>
    <row r="644" spans="3:4" ht="15.75" customHeight="1" x14ac:dyDescent="0.25">
      <c r="C644" s="471"/>
      <c r="D644" s="471"/>
    </row>
    <row r="645" spans="3:4" ht="15.75" customHeight="1" x14ac:dyDescent="0.25">
      <c r="C645" s="471"/>
      <c r="D645" s="471"/>
    </row>
    <row r="646" spans="3:4" ht="15.75" customHeight="1" x14ac:dyDescent="0.25">
      <c r="C646" s="471"/>
      <c r="D646" s="471"/>
    </row>
    <row r="647" spans="3:4" ht="15.75" customHeight="1" x14ac:dyDescent="0.25">
      <c r="C647" s="471"/>
      <c r="D647" s="471"/>
    </row>
    <row r="648" spans="3:4" ht="15.75" customHeight="1" x14ac:dyDescent="0.25">
      <c r="C648" s="471"/>
      <c r="D648" s="471"/>
    </row>
    <row r="649" spans="3:4" ht="15.75" customHeight="1" x14ac:dyDescent="0.25">
      <c r="C649" s="471"/>
      <c r="D649" s="471"/>
    </row>
    <row r="650" spans="3:4" ht="15.75" customHeight="1" x14ac:dyDescent="0.25">
      <c r="C650" s="471"/>
      <c r="D650" s="471"/>
    </row>
    <row r="651" spans="3:4" ht="15.75" customHeight="1" x14ac:dyDescent="0.25">
      <c r="C651" s="471"/>
      <c r="D651" s="471"/>
    </row>
    <row r="652" spans="3:4" ht="15.75" customHeight="1" x14ac:dyDescent="0.25">
      <c r="C652" s="471"/>
      <c r="D652" s="471"/>
    </row>
    <row r="653" spans="3:4" ht="15.75" customHeight="1" x14ac:dyDescent="0.25">
      <c r="C653" s="471"/>
      <c r="D653" s="471"/>
    </row>
    <row r="654" spans="3:4" ht="15.75" customHeight="1" x14ac:dyDescent="0.25">
      <c r="C654" s="471"/>
      <c r="D654" s="471"/>
    </row>
    <row r="655" spans="3:4" ht="15.75" customHeight="1" x14ac:dyDescent="0.25">
      <c r="C655" s="471"/>
      <c r="D655" s="471"/>
    </row>
    <row r="656" spans="3:4" ht="15.75" customHeight="1" x14ac:dyDescent="0.25">
      <c r="C656" s="471"/>
      <c r="D656" s="471"/>
    </row>
    <row r="657" spans="3:4" ht="15.75" customHeight="1" x14ac:dyDescent="0.25">
      <c r="C657" s="471"/>
      <c r="D657" s="471"/>
    </row>
    <row r="658" spans="3:4" ht="15.75" customHeight="1" x14ac:dyDescent="0.25">
      <c r="C658" s="471"/>
      <c r="D658" s="471"/>
    </row>
    <row r="659" spans="3:4" ht="15.75" customHeight="1" x14ac:dyDescent="0.25">
      <c r="C659" s="471"/>
      <c r="D659" s="471"/>
    </row>
    <row r="660" spans="3:4" ht="15.75" customHeight="1" x14ac:dyDescent="0.25">
      <c r="C660" s="471"/>
      <c r="D660" s="471"/>
    </row>
    <row r="661" spans="3:4" ht="15.75" customHeight="1" x14ac:dyDescent="0.25">
      <c r="C661" s="471"/>
      <c r="D661" s="471"/>
    </row>
    <row r="662" spans="3:4" ht="15.75" customHeight="1" x14ac:dyDescent="0.25">
      <c r="C662" s="471"/>
      <c r="D662" s="471"/>
    </row>
    <row r="663" spans="3:4" ht="15.75" customHeight="1" x14ac:dyDescent="0.25">
      <c r="C663" s="471"/>
      <c r="D663" s="471"/>
    </row>
    <row r="664" spans="3:4" ht="15.75" customHeight="1" x14ac:dyDescent="0.25">
      <c r="C664" s="471"/>
      <c r="D664" s="471"/>
    </row>
    <row r="665" spans="3:4" ht="15.75" customHeight="1" x14ac:dyDescent="0.25">
      <c r="C665" s="471"/>
      <c r="D665" s="471"/>
    </row>
    <row r="666" spans="3:4" ht="15.75" customHeight="1" x14ac:dyDescent="0.25">
      <c r="C666" s="471"/>
      <c r="D666" s="471"/>
    </row>
    <row r="667" spans="3:4" ht="15.75" customHeight="1" x14ac:dyDescent="0.25">
      <c r="C667" s="471"/>
      <c r="D667" s="471"/>
    </row>
    <row r="668" spans="3:4" ht="15.75" customHeight="1" x14ac:dyDescent="0.25">
      <c r="C668" s="471"/>
      <c r="D668" s="471"/>
    </row>
    <row r="669" spans="3:4" ht="15.75" customHeight="1" x14ac:dyDescent="0.25">
      <c r="C669" s="471"/>
      <c r="D669" s="471"/>
    </row>
    <row r="670" spans="3:4" ht="15.75" customHeight="1" x14ac:dyDescent="0.25">
      <c r="C670" s="471"/>
      <c r="D670" s="471"/>
    </row>
    <row r="671" spans="3:4" ht="15.75" customHeight="1" x14ac:dyDescent="0.25">
      <c r="C671" s="471"/>
      <c r="D671" s="471"/>
    </row>
    <row r="672" spans="3:4" ht="15.75" customHeight="1" x14ac:dyDescent="0.25">
      <c r="C672" s="471"/>
      <c r="D672" s="471"/>
    </row>
    <row r="673" spans="3:4" ht="15.75" customHeight="1" x14ac:dyDescent="0.25">
      <c r="C673" s="471"/>
      <c r="D673" s="471"/>
    </row>
    <row r="674" spans="3:4" ht="15.75" customHeight="1" x14ac:dyDescent="0.25">
      <c r="C674" s="471"/>
      <c r="D674" s="471"/>
    </row>
    <row r="675" spans="3:4" ht="15.75" customHeight="1" x14ac:dyDescent="0.25">
      <c r="C675" s="471"/>
      <c r="D675" s="471"/>
    </row>
    <row r="676" spans="3:4" ht="15.75" customHeight="1" x14ac:dyDescent="0.25">
      <c r="C676" s="471"/>
      <c r="D676" s="471"/>
    </row>
    <row r="677" spans="3:4" ht="15.75" customHeight="1" x14ac:dyDescent="0.25">
      <c r="C677" s="471"/>
      <c r="D677" s="471"/>
    </row>
    <row r="678" spans="3:4" ht="15.75" customHeight="1" x14ac:dyDescent="0.25">
      <c r="C678" s="471"/>
      <c r="D678" s="471"/>
    </row>
    <row r="679" spans="3:4" ht="15.75" customHeight="1" x14ac:dyDescent="0.25">
      <c r="C679" s="471"/>
      <c r="D679" s="471"/>
    </row>
    <row r="680" spans="3:4" ht="15.75" customHeight="1" x14ac:dyDescent="0.25">
      <c r="C680" s="471"/>
      <c r="D680" s="471"/>
    </row>
    <row r="681" spans="3:4" ht="15.75" customHeight="1" x14ac:dyDescent="0.25">
      <c r="C681" s="471"/>
      <c r="D681" s="471"/>
    </row>
    <row r="682" spans="3:4" ht="15.75" customHeight="1" x14ac:dyDescent="0.25">
      <c r="C682" s="471"/>
      <c r="D682" s="471"/>
    </row>
    <row r="683" spans="3:4" ht="15.75" customHeight="1" x14ac:dyDescent="0.25">
      <c r="C683" s="471"/>
      <c r="D683" s="471"/>
    </row>
    <row r="684" spans="3:4" ht="15.75" customHeight="1" x14ac:dyDescent="0.25">
      <c r="C684" s="471"/>
      <c r="D684" s="471"/>
    </row>
    <row r="685" spans="3:4" ht="15.75" customHeight="1" x14ac:dyDescent="0.25">
      <c r="C685" s="471"/>
      <c r="D685" s="471"/>
    </row>
    <row r="686" spans="3:4" ht="15.75" customHeight="1" x14ac:dyDescent="0.25">
      <c r="C686" s="471"/>
      <c r="D686" s="471"/>
    </row>
    <row r="687" spans="3:4" ht="15.75" customHeight="1" x14ac:dyDescent="0.25">
      <c r="C687" s="471"/>
      <c r="D687" s="471"/>
    </row>
    <row r="688" spans="3:4" ht="15.75" customHeight="1" x14ac:dyDescent="0.25">
      <c r="C688" s="471"/>
      <c r="D688" s="471"/>
    </row>
    <row r="689" spans="3:4" ht="15.75" customHeight="1" x14ac:dyDescent="0.25">
      <c r="C689" s="471"/>
      <c r="D689" s="471"/>
    </row>
    <row r="690" spans="3:4" ht="15.75" customHeight="1" x14ac:dyDescent="0.25">
      <c r="C690" s="471"/>
      <c r="D690" s="471"/>
    </row>
    <row r="691" spans="3:4" ht="15.75" customHeight="1" x14ac:dyDescent="0.25">
      <c r="C691" s="471"/>
      <c r="D691" s="471"/>
    </row>
    <row r="692" spans="3:4" ht="15.75" customHeight="1" x14ac:dyDescent="0.25">
      <c r="C692" s="471"/>
      <c r="D692" s="471"/>
    </row>
    <row r="693" spans="3:4" ht="15.75" customHeight="1" x14ac:dyDescent="0.25">
      <c r="C693" s="471"/>
      <c r="D693" s="471"/>
    </row>
    <row r="694" spans="3:4" ht="15.75" customHeight="1" x14ac:dyDescent="0.25">
      <c r="C694" s="471"/>
      <c r="D694" s="471"/>
    </row>
    <row r="695" spans="3:4" ht="15.75" customHeight="1" x14ac:dyDescent="0.25">
      <c r="C695" s="471"/>
      <c r="D695" s="471"/>
    </row>
    <row r="696" spans="3:4" ht="15.75" customHeight="1" x14ac:dyDescent="0.25">
      <c r="C696" s="471"/>
      <c r="D696" s="471"/>
    </row>
    <row r="697" spans="3:4" ht="15.75" customHeight="1" x14ac:dyDescent="0.25">
      <c r="C697" s="471"/>
      <c r="D697" s="471"/>
    </row>
    <row r="698" spans="3:4" ht="15.75" customHeight="1" x14ac:dyDescent="0.25">
      <c r="C698" s="471"/>
      <c r="D698" s="471"/>
    </row>
    <row r="699" spans="3:4" ht="15.75" customHeight="1" x14ac:dyDescent="0.25">
      <c r="C699" s="471"/>
      <c r="D699" s="471"/>
    </row>
    <row r="700" spans="3:4" ht="15.75" customHeight="1" x14ac:dyDescent="0.25">
      <c r="C700" s="471"/>
      <c r="D700" s="471"/>
    </row>
    <row r="701" spans="3:4" ht="15.75" customHeight="1" x14ac:dyDescent="0.25">
      <c r="C701" s="471"/>
      <c r="D701" s="471"/>
    </row>
    <row r="702" spans="3:4" ht="15.75" customHeight="1" x14ac:dyDescent="0.25">
      <c r="C702" s="471"/>
      <c r="D702" s="471"/>
    </row>
    <row r="703" spans="3:4" ht="15.75" customHeight="1" x14ac:dyDescent="0.25">
      <c r="C703" s="471"/>
      <c r="D703" s="471"/>
    </row>
    <row r="704" spans="3:4" ht="15.75" customHeight="1" x14ac:dyDescent="0.25">
      <c r="C704" s="471"/>
      <c r="D704" s="471"/>
    </row>
    <row r="705" spans="3:4" ht="15.75" customHeight="1" x14ac:dyDescent="0.25">
      <c r="C705" s="471"/>
      <c r="D705" s="471"/>
    </row>
    <row r="706" spans="3:4" ht="15.75" customHeight="1" x14ac:dyDescent="0.25">
      <c r="C706" s="471"/>
      <c r="D706" s="471"/>
    </row>
    <row r="707" spans="3:4" ht="15.75" customHeight="1" x14ac:dyDescent="0.25">
      <c r="C707" s="471"/>
      <c r="D707" s="471"/>
    </row>
    <row r="708" spans="3:4" ht="15.75" customHeight="1" x14ac:dyDescent="0.25">
      <c r="C708" s="471"/>
      <c r="D708" s="471"/>
    </row>
    <row r="709" spans="3:4" ht="15.75" customHeight="1" x14ac:dyDescent="0.25">
      <c r="C709" s="471"/>
      <c r="D709" s="471"/>
    </row>
    <row r="710" spans="3:4" ht="15.75" customHeight="1" x14ac:dyDescent="0.25">
      <c r="C710" s="471"/>
      <c r="D710" s="471"/>
    </row>
    <row r="711" spans="3:4" ht="15.75" customHeight="1" x14ac:dyDescent="0.25">
      <c r="C711" s="471"/>
      <c r="D711" s="471"/>
    </row>
    <row r="712" spans="3:4" ht="15.75" customHeight="1" x14ac:dyDescent="0.25">
      <c r="C712" s="471"/>
      <c r="D712" s="471"/>
    </row>
    <row r="713" spans="3:4" ht="15.75" customHeight="1" x14ac:dyDescent="0.25">
      <c r="C713" s="471"/>
      <c r="D713" s="471"/>
    </row>
    <row r="714" spans="3:4" ht="15.75" customHeight="1" x14ac:dyDescent="0.25">
      <c r="C714" s="471"/>
      <c r="D714" s="471"/>
    </row>
    <row r="715" spans="3:4" ht="15.75" customHeight="1" x14ac:dyDescent="0.25">
      <c r="C715" s="471"/>
      <c r="D715" s="471"/>
    </row>
    <row r="716" spans="3:4" ht="15.75" customHeight="1" x14ac:dyDescent="0.25">
      <c r="C716" s="471"/>
      <c r="D716" s="471"/>
    </row>
    <row r="717" spans="3:4" ht="15.75" customHeight="1" x14ac:dyDescent="0.25">
      <c r="C717" s="471"/>
      <c r="D717" s="471"/>
    </row>
    <row r="718" spans="3:4" ht="15.75" customHeight="1" x14ac:dyDescent="0.25">
      <c r="C718" s="471"/>
      <c r="D718" s="471"/>
    </row>
    <row r="719" spans="3:4" ht="15.75" customHeight="1" x14ac:dyDescent="0.25">
      <c r="C719" s="471"/>
      <c r="D719" s="471"/>
    </row>
    <row r="720" spans="3:4" ht="15.75" customHeight="1" x14ac:dyDescent="0.25">
      <c r="C720" s="471"/>
      <c r="D720" s="471"/>
    </row>
    <row r="721" spans="3:4" ht="15.75" customHeight="1" x14ac:dyDescent="0.25">
      <c r="C721" s="471"/>
      <c r="D721" s="471"/>
    </row>
    <row r="722" spans="3:4" ht="15.75" customHeight="1" x14ac:dyDescent="0.25">
      <c r="C722" s="471"/>
      <c r="D722" s="471"/>
    </row>
    <row r="723" spans="3:4" ht="15.75" customHeight="1" x14ac:dyDescent="0.25">
      <c r="C723" s="471"/>
      <c r="D723" s="471"/>
    </row>
    <row r="724" spans="3:4" ht="15.75" customHeight="1" x14ac:dyDescent="0.25">
      <c r="C724" s="471"/>
      <c r="D724" s="471"/>
    </row>
    <row r="725" spans="3:4" ht="15.75" customHeight="1" x14ac:dyDescent="0.25">
      <c r="C725" s="471"/>
      <c r="D725" s="471"/>
    </row>
    <row r="726" spans="3:4" ht="15.75" customHeight="1" x14ac:dyDescent="0.25">
      <c r="C726" s="471"/>
      <c r="D726" s="471"/>
    </row>
    <row r="727" spans="3:4" ht="15.75" customHeight="1" x14ac:dyDescent="0.25">
      <c r="C727" s="471"/>
      <c r="D727" s="471"/>
    </row>
    <row r="728" spans="3:4" ht="15.75" customHeight="1" x14ac:dyDescent="0.25">
      <c r="C728" s="471"/>
      <c r="D728" s="471"/>
    </row>
    <row r="729" spans="3:4" ht="15.75" customHeight="1" x14ac:dyDescent="0.25">
      <c r="C729" s="471"/>
      <c r="D729" s="471"/>
    </row>
    <row r="730" spans="3:4" ht="15.75" customHeight="1" x14ac:dyDescent="0.25">
      <c r="C730" s="471"/>
      <c r="D730" s="471"/>
    </row>
    <row r="731" spans="3:4" ht="15.75" customHeight="1" x14ac:dyDescent="0.25">
      <c r="C731" s="471"/>
      <c r="D731" s="471"/>
    </row>
    <row r="732" spans="3:4" ht="15.75" customHeight="1" x14ac:dyDescent="0.25">
      <c r="C732" s="471"/>
      <c r="D732" s="471"/>
    </row>
    <row r="733" spans="3:4" ht="15.75" customHeight="1" x14ac:dyDescent="0.25">
      <c r="C733" s="471"/>
      <c r="D733" s="471"/>
    </row>
    <row r="734" spans="3:4" ht="15.75" customHeight="1" x14ac:dyDescent="0.25">
      <c r="C734" s="471"/>
      <c r="D734" s="471"/>
    </row>
    <row r="735" spans="3:4" ht="15.75" customHeight="1" x14ac:dyDescent="0.25">
      <c r="C735" s="471"/>
      <c r="D735" s="471"/>
    </row>
    <row r="736" spans="3:4" ht="15.75" customHeight="1" x14ac:dyDescent="0.25">
      <c r="C736" s="471"/>
      <c r="D736" s="471"/>
    </row>
    <row r="737" spans="3:4" ht="15.75" customHeight="1" x14ac:dyDescent="0.25">
      <c r="C737" s="471"/>
      <c r="D737" s="471"/>
    </row>
    <row r="738" spans="3:4" ht="15.75" customHeight="1" x14ac:dyDescent="0.25">
      <c r="C738" s="471"/>
      <c r="D738" s="471"/>
    </row>
    <row r="739" spans="3:4" ht="15.75" customHeight="1" x14ac:dyDescent="0.25">
      <c r="C739" s="471"/>
      <c r="D739" s="471"/>
    </row>
    <row r="740" spans="3:4" ht="15.75" customHeight="1" x14ac:dyDescent="0.25">
      <c r="C740" s="471"/>
      <c r="D740" s="471"/>
    </row>
    <row r="741" spans="3:4" ht="15.75" customHeight="1" x14ac:dyDescent="0.25">
      <c r="C741" s="471"/>
      <c r="D741" s="471"/>
    </row>
    <row r="742" spans="3:4" ht="15.75" customHeight="1" x14ac:dyDescent="0.25">
      <c r="C742" s="471"/>
      <c r="D742" s="471"/>
    </row>
    <row r="743" spans="3:4" ht="15.75" customHeight="1" x14ac:dyDescent="0.25">
      <c r="C743" s="471"/>
      <c r="D743" s="471"/>
    </row>
    <row r="744" spans="3:4" ht="15.75" customHeight="1" x14ac:dyDescent="0.25">
      <c r="C744" s="471"/>
      <c r="D744" s="471"/>
    </row>
    <row r="745" spans="3:4" ht="15.75" customHeight="1" x14ac:dyDescent="0.25">
      <c r="C745" s="471"/>
      <c r="D745" s="471"/>
    </row>
    <row r="746" spans="3:4" ht="15.75" customHeight="1" x14ac:dyDescent="0.25">
      <c r="C746" s="471"/>
      <c r="D746" s="471"/>
    </row>
    <row r="747" spans="3:4" ht="15.75" customHeight="1" x14ac:dyDescent="0.25">
      <c r="C747" s="471"/>
      <c r="D747" s="471"/>
    </row>
    <row r="748" spans="3:4" ht="15.75" customHeight="1" x14ac:dyDescent="0.25">
      <c r="C748" s="471"/>
      <c r="D748" s="471"/>
    </row>
    <row r="749" spans="3:4" ht="15.75" customHeight="1" x14ac:dyDescent="0.25">
      <c r="C749" s="471"/>
      <c r="D749" s="471"/>
    </row>
    <row r="750" spans="3:4" ht="15.75" customHeight="1" x14ac:dyDescent="0.25">
      <c r="C750" s="471"/>
      <c r="D750" s="471"/>
    </row>
    <row r="751" spans="3:4" ht="15.75" customHeight="1" x14ac:dyDescent="0.25">
      <c r="C751" s="471"/>
      <c r="D751" s="471"/>
    </row>
    <row r="752" spans="3:4" ht="15.75" customHeight="1" x14ac:dyDescent="0.25">
      <c r="C752" s="471"/>
      <c r="D752" s="471"/>
    </row>
    <row r="753" spans="3:4" ht="15.75" customHeight="1" x14ac:dyDescent="0.25">
      <c r="C753" s="471"/>
      <c r="D753" s="471"/>
    </row>
    <row r="754" spans="3:4" ht="15.75" customHeight="1" x14ac:dyDescent="0.25">
      <c r="C754" s="471"/>
      <c r="D754" s="471"/>
    </row>
    <row r="755" spans="3:4" ht="15.75" customHeight="1" x14ac:dyDescent="0.25">
      <c r="C755" s="471"/>
      <c r="D755" s="471"/>
    </row>
    <row r="756" spans="3:4" ht="15.75" customHeight="1" x14ac:dyDescent="0.25">
      <c r="C756" s="471"/>
      <c r="D756" s="471"/>
    </row>
    <row r="757" spans="3:4" ht="15.75" customHeight="1" x14ac:dyDescent="0.25">
      <c r="C757" s="471"/>
      <c r="D757" s="471"/>
    </row>
    <row r="758" spans="3:4" ht="15.75" customHeight="1" x14ac:dyDescent="0.25">
      <c r="C758" s="471"/>
      <c r="D758" s="471"/>
    </row>
    <row r="759" spans="3:4" ht="15.75" customHeight="1" x14ac:dyDescent="0.25">
      <c r="C759" s="471"/>
      <c r="D759" s="471"/>
    </row>
    <row r="760" spans="3:4" ht="15.75" customHeight="1" x14ac:dyDescent="0.25">
      <c r="C760" s="471"/>
      <c r="D760" s="471"/>
    </row>
    <row r="761" spans="3:4" ht="15.75" customHeight="1" x14ac:dyDescent="0.25">
      <c r="C761" s="471"/>
      <c r="D761" s="471"/>
    </row>
    <row r="762" spans="3:4" ht="15.75" customHeight="1" x14ac:dyDescent="0.25">
      <c r="C762" s="471"/>
      <c r="D762" s="471"/>
    </row>
    <row r="763" spans="3:4" ht="15.75" customHeight="1" x14ac:dyDescent="0.25">
      <c r="C763" s="471"/>
      <c r="D763" s="471"/>
    </row>
    <row r="764" spans="3:4" ht="15.75" customHeight="1" x14ac:dyDescent="0.25">
      <c r="C764" s="471"/>
      <c r="D764" s="471"/>
    </row>
    <row r="765" spans="3:4" ht="15.75" customHeight="1" x14ac:dyDescent="0.25">
      <c r="C765" s="471"/>
      <c r="D765" s="471"/>
    </row>
    <row r="766" spans="3:4" ht="15.75" customHeight="1" x14ac:dyDescent="0.25">
      <c r="C766" s="471"/>
      <c r="D766" s="471"/>
    </row>
    <row r="767" spans="3:4" ht="15.75" customHeight="1" x14ac:dyDescent="0.25">
      <c r="C767" s="471"/>
      <c r="D767" s="471"/>
    </row>
    <row r="768" spans="3:4" ht="15.75" customHeight="1" x14ac:dyDescent="0.25">
      <c r="C768" s="471"/>
      <c r="D768" s="471"/>
    </row>
    <row r="769" spans="3:4" ht="15.75" customHeight="1" x14ac:dyDescent="0.25">
      <c r="C769" s="471"/>
      <c r="D769" s="471"/>
    </row>
    <row r="770" spans="3:4" ht="15.75" customHeight="1" x14ac:dyDescent="0.25">
      <c r="C770" s="471"/>
      <c r="D770" s="471"/>
    </row>
    <row r="771" spans="3:4" ht="15.75" customHeight="1" x14ac:dyDescent="0.25">
      <c r="C771" s="471"/>
      <c r="D771" s="471"/>
    </row>
    <row r="772" spans="3:4" ht="15.75" customHeight="1" x14ac:dyDescent="0.25">
      <c r="C772" s="471"/>
      <c r="D772" s="471"/>
    </row>
    <row r="773" spans="3:4" ht="15.75" customHeight="1" x14ac:dyDescent="0.25">
      <c r="C773" s="471"/>
      <c r="D773" s="471"/>
    </row>
    <row r="774" spans="3:4" ht="15.75" customHeight="1" x14ac:dyDescent="0.25">
      <c r="C774" s="471"/>
      <c r="D774" s="471"/>
    </row>
    <row r="775" spans="3:4" ht="15.75" customHeight="1" x14ac:dyDescent="0.25">
      <c r="C775" s="471"/>
      <c r="D775" s="471"/>
    </row>
    <row r="776" spans="3:4" ht="15.75" customHeight="1" x14ac:dyDescent="0.25">
      <c r="C776" s="471"/>
      <c r="D776" s="471"/>
    </row>
    <row r="777" spans="3:4" ht="15.75" customHeight="1" x14ac:dyDescent="0.25">
      <c r="C777" s="471"/>
      <c r="D777" s="471"/>
    </row>
    <row r="778" spans="3:4" ht="15.75" customHeight="1" x14ac:dyDescent="0.25">
      <c r="C778" s="471"/>
      <c r="D778" s="471"/>
    </row>
    <row r="779" spans="3:4" ht="15.75" customHeight="1" x14ac:dyDescent="0.25">
      <c r="C779" s="471"/>
      <c r="D779" s="471"/>
    </row>
    <row r="780" spans="3:4" ht="15.75" customHeight="1" x14ac:dyDescent="0.25">
      <c r="C780" s="471"/>
      <c r="D780" s="471"/>
    </row>
    <row r="781" spans="3:4" ht="15.75" customHeight="1" x14ac:dyDescent="0.25">
      <c r="C781" s="471"/>
      <c r="D781" s="471"/>
    </row>
    <row r="782" spans="3:4" ht="15.75" customHeight="1" x14ac:dyDescent="0.25">
      <c r="C782" s="471"/>
      <c r="D782" s="471"/>
    </row>
    <row r="783" spans="3:4" ht="15.75" customHeight="1" x14ac:dyDescent="0.25">
      <c r="C783" s="471"/>
      <c r="D783" s="471"/>
    </row>
    <row r="784" spans="3:4" ht="15.75" customHeight="1" x14ac:dyDescent="0.25">
      <c r="C784" s="471"/>
      <c r="D784" s="471"/>
    </row>
    <row r="785" spans="3:4" ht="15.75" customHeight="1" x14ac:dyDescent="0.25">
      <c r="C785" s="471"/>
      <c r="D785" s="471"/>
    </row>
    <row r="786" spans="3:4" ht="15.75" customHeight="1" x14ac:dyDescent="0.25">
      <c r="C786" s="471"/>
      <c r="D786" s="471"/>
    </row>
    <row r="787" spans="3:4" ht="15.75" customHeight="1" x14ac:dyDescent="0.25">
      <c r="C787" s="471"/>
      <c r="D787" s="471"/>
    </row>
    <row r="788" spans="3:4" ht="15.75" customHeight="1" x14ac:dyDescent="0.25">
      <c r="C788" s="471"/>
      <c r="D788" s="471"/>
    </row>
    <row r="789" spans="3:4" ht="15.75" customHeight="1" x14ac:dyDescent="0.25">
      <c r="C789" s="471"/>
      <c r="D789" s="471"/>
    </row>
    <row r="790" spans="3:4" ht="15.75" customHeight="1" x14ac:dyDescent="0.25">
      <c r="C790" s="471"/>
      <c r="D790" s="471"/>
    </row>
    <row r="791" spans="3:4" ht="15.75" customHeight="1" x14ac:dyDescent="0.25">
      <c r="C791" s="471"/>
      <c r="D791" s="471"/>
    </row>
    <row r="792" spans="3:4" ht="15.75" customHeight="1" x14ac:dyDescent="0.25">
      <c r="C792" s="471"/>
      <c r="D792" s="471"/>
    </row>
    <row r="793" spans="3:4" ht="15.75" customHeight="1" x14ac:dyDescent="0.25">
      <c r="C793" s="471"/>
      <c r="D793" s="471"/>
    </row>
    <row r="794" spans="3:4" ht="15.75" customHeight="1" x14ac:dyDescent="0.25">
      <c r="C794" s="471"/>
      <c r="D794" s="471"/>
    </row>
    <row r="795" spans="3:4" ht="15.75" customHeight="1" x14ac:dyDescent="0.25">
      <c r="C795" s="471"/>
      <c r="D795" s="471"/>
    </row>
    <row r="796" spans="3:4" ht="15.75" customHeight="1" x14ac:dyDescent="0.25">
      <c r="C796" s="471"/>
      <c r="D796" s="471"/>
    </row>
    <row r="797" spans="3:4" ht="15.75" customHeight="1" x14ac:dyDescent="0.25">
      <c r="C797" s="471"/>
      <c r="D797" s="471"/>
    </row>
    <row r="798" spans="3:4" ht="15.75" customHeight="1" x14ac:dyDescent="0.25">
      <c r="C798" s="471"/>
      <c r="D798" s="471"/>
    </row>
    <row r="799" spans="3:4" ht="15.75" customHeight="1" x14ac:dyDescent="0.25">
      <c r="C799" s="471"/>
      <c r="D799" s="471"/>
    </row>
    <row r="800" spans="3:4" ht="15.75" customHeight="1" x14ac:dyDescent="0.25">
      <c r="C800" s="471"/>
      <c r="D800" s="471"/>
    </row>
    <row r="801" spans="3:4" ht="15.75" customHeight="1" x14ac:dyDescent="0.25">
      <c r="C801" s="471"/>
      <c r="D801" s="471"/>
    </row>
    <row r="802" spans="3:4" ht="15.75" customHeight="1" x14ac:dyDescent="0.25">
      <c r="C802" s="471"/>
      <c r="D802" s="471"/>
    </row>
    <row r="803" spans="3:4" ht="15.75" customHeight="1" x14ac:dyDescent="0.25">
      <c r="C803" s="471"/>
      <c r="D803" s="471"/>
    </row>
    <row r="804" spans="3:4" ht="15.75" customHeight="1" x14ac:dyDescent="0.25">
      <c r="C804" s="471"/>
      <c r="D804" s="471"/>
    </row>
    <row r="805" spans="3:4" ht="15.75" customHeight="1" x14ac:dyDescent="0.25">
      <c r="C805" s="471"/>
      <c r="D805" s="471"/>
    </row>
    <row r="806" spans="3:4" ht="15.75" customHeight="1" x14ac:dyDescent="0.25">
      <c r="C806" s="471"/>
      <c r="D806" s="471"/>
    </row>
    <row r="807" spans="3:4" ht="15.75" customHeight="1" x14ac:dyDescent="0.25">
      <c r="C807" s="471"/>
      <c r="D807" s="471"/>
    </row>
    <row r="808" spans="3:4" ht="15.75" customHeight="1" x14ac:dyDescent="0.25">
      <c r="C808" s="471"/>
      <c r="D808" s="471"/>
    </row>
    <row r="809" spans="3:4" ht="15.75" customHeight="1" x14ac:dyDescent="0.25">
      <c r="C809" s="471"/>
      <c r="D809" s="471"/>
    </row>
    <row r="810" spans="3:4" ht="15.75" customHeight="1" x14ac:dyDescent="0.25">
      <c r="C810" s="471"/>
      <c r="D810" s="471"/>
    </row>
    <row r="811" spans="3:4" ht="15.75" customHeight="1" x14ac:dyDescent="0.25">
      <c r="C811" s="471"/>
      <c r="D811" s="471"/>
    </row>
    <row r="812" spans="3:4" ht="15.75" customHeight="1" x14ac:dyDescent="0.25">
      <c r="C812" s="471"/>
      <c r="D812" s="471"/>
    </row>
    <row r="813" spans="3:4" ht="15.75" customHeight="1" x14ac:dyDescent="0.25">
      <c r="C813" s="471"/>
      <c r="D813" s="471"/>
    </row>
    <row r="814" spans="3:4" ht="15.75" customHeight="1" x14ac:dyDescent="0.25">
      <c r="C814" s="471"/>
      <c r="D814" s="471"/>
    </row>
    <row r="815" spans="3:4" ht="15.75" customHeight="1" x14ac:dyDescent="0.25">
      <c r="C815" s="471"/>
      <c r="D815" s="471"/>
    </row>
    <row r="816" spans="3:4" ht="15.75" customHeight="1" x14ac:dyDescent="0.25">
      <c r="C816" s="471"/>
      <c r="D816" s="471"/>
    </row>
    <row r="817" spans="3:4" ht="15.75" customHeight="1" x14ac:dyDescent="0.25">
      <c r="C817" s="471"/>
      <c r="D817" s="471"/>
    </row>
    <row r="818" spans="3:4" ht="15.75" customHeight="1" x14ac:dyDescent="0.25">
      <c r="C818" s="471"/>
      <c r="D818" s="471"/>
    </row>
    <row r="819" spans="3:4" ht="15.75" customHeight="1" x14ac:dyDescent="0.25">
      <c r="C819" s="471"/>
      <c r="D819" s="471"/>
    </row>
    <row r="820" spans="3:4" ht="15.75" customHeight="1" x14ac:dyDescent="0.25">
      <c r="C820" s="471"/>
      <c r="D820" s="471"/>
    </row>
    <row r="821" spans="3:4" ht="15.75" customHeight="1" x14ac:dyDescent="0.25">
      <c r="C821" s="471"/>
      <c r="D821" s="471"/>
    </row>
    <row r="822" spans="3:4" ht="15.75" customHeight="1" x14ac:dyDescent="0.25">
      <c r="C822" s="471"/>
      <c r="D822" s="471"/>
    </row>
    <row r="823" spans="3:4" ht="15.75" customHeight="1" x14ac:dyDescent="0.25">
      <c r="C823" s="471"/>
      <c r="D823" s="471"/>
    </row>
    <row r="824" spans="3:4" ht="15.75" customHeight="1" x14ac:dyDescent="0.25">
      <c r="C824" s="471"/>
      <c r="D824" s="471"/>
    </row>
    <row r="825" spans="3:4" ht="15.75" customHeight="1" x14ac:dyDescent="0.25">
      <c r="C825" s="471"/>
      <c r="D825" s="471"/>
    </row>
    <row r="826" spans="3:4" ht="15.75" customHeight="1" x14ac:dyDescent="0.25">
      <c r="C826" s="471"/>
      <c r="D826" s="471"/>
    </row>
    <row r="827" spans="3:4" ht="15.75" customHeight="1" x14ac:dyDescent="0.25">
      <c r="C827" s="471"/>
      <c r="D827" s="471"/>
    </row>
    <row r="828" spans="3:4" ht="15.75" customHeight="1" x14ac:dyDescent="0.25">
      <c r="C828" s="471"/>
      <c r="D828" s="471"/>
    </row>
    <row r="829" spans="3:4" ht="15.75" customHeight="1" x14ac:dyDescent="0.25">
      <c r="C829" s="471"/>
      <c r="D829" s="471"/>
    </row>
    <row r="830" spans="3:4" ht="15.75" customHeight="1" x14ac:dyDescent="0.25">
      <c r="C830" s="471"/>
      <c r="D830" s="471"/>
    </row>
    <row r="831" spans="3:4" ht="15.75" customHeight="1" x14ac:dyDescent="0.25">
      <c r="C831" s="471"/>
      <c r="D831" s="471"/>
    </row>
    <row r="832" spans="3:4" ht="15.75" customHeight="1" x14ac:dyDescent="0.25">
      <c r="C832" s="471"/>
      <c r="D832" s="471"/>
    </row>
    <row r="833" spans="3:4" ht="15.75" customHeight="1" x14ac:dyDescent="0.25">
      <c r="C833" s="471"/>
      <c r="D833" s="471"/>
    </row>
    <row r="834" spans="3:4" ht="15.75" customHeight="1" x14ac:dyDescent="0.25">
      <c r="C834" s="471"/>
      <c r="D834" s="471"/>
    </row>
    <row r="835" spans="3:4" ht="15.75" customHeight="1" x14ac:dyDescent="0.25">
      <c r="C835" s="471"/>
      <c r="D835" s="471"/>
    </row>
    <row r="836" spans="3:4" ht="15.75" customHeight="1" x14ac:dyDescent="0.25">
      <c r="C836" s="471"/>
      <c r="D836" s="471"/>
    </row>
    <row r="837" spans="3:4" ht="15.75" customHeight="1" x14ac:dyDescent="0.25">
      <c r="C837" s="471"/>
      <c r="D837" s="471"/>
    </row>
    <row r="838" spans="3:4" ht="15.75" customHeight="1" x14ac:dyDescent="0.25">
      <c r="C838" s="471"/>
      <c r="D838" s="471"/>
    </row>
    <row r="839" spans="3:4" ht="15.75" customHeight="1" x14ac:dyDescent="0.25">
      <c r="C839" s="471"/>
      <c r="D839" s="471"/>
    </row>
    <row r="840" spans="3:4" ht="15.75" customHeight="1" x14ac:dyDescent="0.25">
      <c r="C840" s="471"/>
      <c r="D840" s="471"/>
    </row>
    <row r="841" spans="3:4" ht="15.75" customHeight="1" x14ac:dyDescent="0.25">
      <c r="C841" s="471"/>
      <c r="D841" s="471"/>
    </row>
    <row r="842" spans="3:4" ht="15.75" customHeight="1" x14ac:dyDescent="0.25">
      <c r="C842" s="471"/>
      <c r="D842" s="471"/>
    </row>
    <row r="843" spans="3:4" ht="15.75" customHeight="1" x14ac:dyDescent="0.25">
      <c r="C843" s="471"/>
      <c r="D843" s="471"/>
    </row>
    <row r="844" spans="3:4" ht="15.75" customHeight="1" x14ac:dyDescent="0.25">
      <c r="C844" s="471"/>
      <c r="D844" s="471"/>
    </row>
    <row r="845" spans="3:4" ht="15.75" customHeight="1" x14ac:dyDescent="0.25">
      <c r="C845" s="471"/>
      <c r="D845" s="471"/>
    </row>
    <row r="846" spans="3:4" ht="15.75" customHeight="1" x14ac:dyDescent="0.25">
      <c r="C846" s="471"/>
      <c r="D846" s="471"/>
    </row>
    <row r="847" spans="3:4" ht="15.75" customHeight="1" x14ac:dyDescent="0.25">
      <c r="C847" s="471"/>
      <c r="D847" s="471"/>
    </row>
    <row r="848" spans="3:4" ht="15.75" customHeight="1" x14ac:dyDescent="0.25">
      <c r="C848" s="471"/>
      <c r="D848" s="471"/>
    </row>
    <row r="849" spans="3:4" ht="15.75" customHeight="1" x14ac:dyDescent="0.25">
      <c r="C849" s="471"/>
      <c r="D849" s="471"/>
    </row>
    <row r="850" spans="3:4" ht="15.75" customHeight="1" x14ac:dyDescent="0.25">
      <c r="C850" s="471"/>
      <c r="D850" s="471"/>
    </row>
    <row r="851" spans="3:4" ht="15.75" customHeight="1" x14ac:dyDescent="0.25">
      <c r="C851" s="471"/>
      <c r="D851" s="471"/>
    </row>
    <row r="852" spans="3:4" ht="15.75" customHeight="1" x14ac:dyDescent="0.25">
      <c r="C852" s="471"/>
      <c r="D852" s="471"/>
    </row>
    <row r="853" spans="3:4" ht="15.75" customHeight="1" x14ac:dyDescent="0.25">
      <c r="C853" s="471"/>
      <c r="D853" s="471"/>
    </row>
    <row r="854" spans="3:4" ht="15.75" customHeight="1" x14ac:dyDescent="0.25">
      <c r="C854" s="471"/>
      <c r="D854" s="471"/>
    </row>
    <row r="855" spans="3:4" ht="15.75" customHeight="1" x14ac:dyDescent="0.25">
      <c r="C855" s="471"/>
      <c r="D855" s="471"/>
    </row>
    <row r="856" spans="3:4" ht="15.75" customHeight="1" x14ac:dyDescent="0.25">
      <c r="C856" s="471"/>
      <c r="D856" s="471"/>
    </row>
    <row r="857" spans="3:4" ht="15.75" customHeight="1" x14ac:dyDescent="0.25">
      <c r="C857" s="471"/>
      <c r="D857" s="471"/>
    </row>
    <row r="858" spans="3:4" ht="15.75" customHeight="1" x14ac:dyDescent="0.25">
      <c r="C858" s="471"/>
      <c r="D858" s="471"/>
    </row>
    <row r="859" spans="3:4" ht="15.75" customHeight="1" x14ac:dyDescent="0.25">
      <c r="C859" s="471"/>
      <c r="D859" s="471"/>
    </row>
    <row r="860" spans="3:4" ht="15.75" customHeight="1" x14ac:dyDescent="0.25">
      <c r="C860" s="471"/>
      <c r="D860" s="471"/>
    </row>
    <row r="861" spans="3:4" ht="15.75" customHeight="1" x14ac:dyDescent="0.25">
      <c r="C861" s="471"/>
      <c r="D861" s="471"/>
    </row>
    <row r="862" spans="3:4" ht="15.75" customHeight="1" x14ac:dyDescent="0.25">
      <c r="C862" s="471"/>
      <c r="D862" s="471"/>
    </row>
    <row r="863" spans="3:4" ht="15.75" customHeight="1" x14ac:dyDescent="0.25">
      <c r="C863" s="471"/>
      <c r="D863" s="471"/>
    </row>
    <row r="864" spans="3:4" ht="15.75" customHeight="1" x14ac:dyDescent="0.25">
      <c r="C864" s="471"/>
      <c r="D864" s="471"/>
    </row>
    <row r="865" spans="3:4" ht="15.75" customHeight="1" x14ac:dyDescent="0.25">
      <c r="C865" s="471"/>
      <c r="D865" s="471"/>
    </row>
    <row r="866" spans="3:4" ht="15.75" customHeight="1" x14ac:dyDescent="0.25">
      <c r="C866" s="471"/>
      <c r="D866" s="471"/>
    </row>
    <row r="867" spans="3:4" ht="15.75" customHeight="1" x14ac:dyDescent="0.25">
      <c r="C867" s="471"/>
      <c r="D867" s="471"/>
    </row>
    <row r="868" spans="3:4" ht="15.75" customHeight="1" x14ac:dyDescent="0.25">
      <c r="C868" s="471"/>
      <c r="D868" s="471"/>
    </row>
    <row r="869" spans="3:4" ht="15.75" customHeight="1" x14ac:dyDescent="0.25">
      <c r="C869" s="471"/>
      <c r="D869" s="471"/>
    </row>
    <row r="870" spans="3:4" ht="15.75" customHeight="1" x14ac:dyDescent="0.25">
      <c r="C870" s="471"/>
      <c r="D870" s="471"/>
    </row>
    <row r="871" spans="3:4" ht="15.75" customHeight="1" x14ac:dyDescent="0.25">
      <c r="C871" s="471"/>
      <c r="D871" s="471"/>
    </row>
    <row r="872" spans="3:4" ht="15.75" customHeight="1" x14ac:dyDescent="0.25">
      <c r="C872" s="471"/>
      <c r="D872" s="471"/>
    </row>
    <row r="873" spans="3:4" ht="15.75" customHeight="1" x14ac:dyDescent="0.25">
      <c r="C873" s="471"/>
      <c r="D873" s="471"/>
    </row>
    <row r="874" spans="3:4" ht="15.75" customHeight="1" x14ac:dyDescent="0.25">
      <c r="C874" s="471"/>
      <c r="D874" s="471"/>
    </row>
    <row r="875" spans="3:4" ht="15.75" customHeight="1" x14ac:dyDescent="0.25">
      <c r="C875" s="471"/>
      <c r="D875" s="471"/>
    </row>
    <row r="876" spans="3:4" ht="15.75" customHeight="1" x14ac:dyDescent="0.25">
      <c r="C876" s="471"/>
      <c r="D876" s="471"/>
    </row>
    <row r="877" spans="3:4" ht="15.75" customHeight="1" x14ac:dyDescent="0.25">
      <c r="C877" s="471"/>
      <c r="D877" s="471"/>
    </row>
    <row r="878" spans="3:4" ht="15.75" customHeight="1" x14ac:dyDescent="0.25">
      <c r="C878" s="471"/>
      <c r="D878" s="471"/>
    </row>
    <row r="879" spans="3:4" ht="15.75" customHeight="1" x14ac:dyDescent="0.25">
      <c r="C879" s="471"/>
      <c r="D879" s="471"/>
    </row>
    <row r="880" spans="3:4" ht="15.75" customHeight="1" x14ac:dyDescent="0.25">
      <c r="C880" s="471"/>
      <c r="D880" s="471"/>
    </row>
    <row r="881" spans="3:4" ht="15.75" customHeight="1" x14ac:dyDescent="0.25">
      <c r="C881" s="471"/>
      <c r="D881" s="471"/>
    </row>
    <row r="882" spans="3:4" ht="15.75" customHeight="1" x14ac:dyDescent="0.25">
      <c r="C882" s="471"/>
      <c r="D882" s="471"/>
    </row>
    <row r="883" spans="3:4" ht="15.75" customHeight="1" x14ac:dyDescent="0.25">
      <c r="C883" s="471"/>
      <c r="D883" s="471"/>
    </row>
    <row r="884" spans="3:4" ht="15.75" customHeight="1" x14ac:dyDescent="0.25">
      <c r="C884" s="471"/>
      <c r="D884" s="471"/>
    </row>
    <row r="885" spans="3:4" ht="15.75" customHeight="1" x14ac:dyDescent="0.25">
      <c r="C885" s="471"/>
      <c r="D885" s="471"/>
    </row>
    <row r="886" spans="3:4" ht="15.75" customHeight="1" x14ac:dyDescent="0.25">
      <c r="C886" s="471"/>
      <c r="D886" s="471"/>
    </row>
    <row r="887" spans="3:4" ht="15.75" customHeight="1" x14ac:dyDescent="0.25">
      <c r="C887" s="471"/>
      <c r="D887" s="471"/>
    </row>
    <row r="888" spans="3:4" ht="15.75" customHeight="1" x14ac:dyDescent="0.25">
      <c r="C888" s="471"/>
      <c r="D888" s="471"/>
    </row>
    <row r="889" spans="3:4" ht="15.75" customHeight="1" x14ac:dyDescent="0.25">
      <c r="C889" s="471"/>
      <c r="D889" s="471"/>
    </row>
    <row r="890" spans="3:4" ht="15.75" customHeight="1" x14ac:dyDescent="0.25">
      <c r="C890" s="471"/>
      <c r="D890" s="471"/>
    </row>
    <row r="891" spans="3:4" ht="15.75" customHeight="1" x14ac:dyDescent="0.25">
      <c r="C891" s="471"/>
      <c r="D891" s="471"/>
    </row>
    <row r="892" spans="3:4" ht="15.75" customHeight="1" x14ac:dyDescent="0.25">
      <c r="C892" s="471"/>
      <c r="D892" s="471"/>
    </row>
    <row r="893" spans="3:4" ht="15.75" customHeight="1" x14ac:dyDescent="0.25">
      <c r="C893" s="471"/>
      <c r="D893" s="471"/>
    </row>
    <row r="894" spans="3:4" ht="15.75" customHeight="1" x14ac:dyDescent="0.25">
      <c r="C894" s="471"/>
      <c r="D894" s="471"/>
    </row>
    <row r="895" spans="3:4" ht="15.75" customHeight="1" x14ac:dyDescent="0.25">
      <c r="C895" s="471"/>
      <c r="D895" s="471"/>
    </row>
    <row r="896" spans="3:4" ht="15.75" customHeight="1" x14ac:dyDescent="0.25">
      <c r="C896" s="471"/>
      <c r="D896" s="471"/>
    </row>
    <row r="897" spans="3:4" ht="15.75" customHeight="1" x14ac:dyDescent="0.25">
      <c r="C897" s="471"/>
      <c r="D897" s="471"/>
    </row>
    <row r="898" spans="3:4" ht="15.75" customHeight="1" x14ac:dyDescent="0.25">
      <c r="C898" s="471"/>
      <c r="D898" s="471"/>
    </row>
    <row r="899" spans="3:4" ht="15.75" customHeight="1" x14ac:dyDescent="0.25">
      <c r="C899" s="471"/>
      <c r="D899" s="471"/>
    </row>
    <row r="900" spans="3:4" ht="15.75" customHeight="1" x14ac:dyDescent="0.25">
      <c r="C900" s="471"/>
      <c r="D900" s="471"/>
    </row>
    <row r="901" spans="3:4" ht="15.75" customHeight="1" x14ac:dyDescent="0.25">
      <c r="C901" s="471"/>
      <c r="D901" s="471"/>
    </row>
    <row r="902" spans="3:4" ht="15.75" customHeight="1" x14ac:dyDescent="0.25">
      <c r="C902" s="471"/>
      <c r="D902" s="471"/>
    </row>
    <row r="903" spans="3:4" ht="15.75" customHeight="1" x14ac:dyDescent="0.25">
      <c r="C903" s="471"/>
      <c r="D903" s="471"/>
    </row>
    <row r="904" spans="3:4" ht="15.75" customHeight="1" x14ac:dyDescent="0.25">
      <c r="C904" s="471"/>
      <c r="D904" s="471"/>
    </row>
    <row r="905" spans="3:4" ht="15.75" customHeight="1" x14ac:dyDescent="0.25">
      <c r="C905" s="471"/>
      <c r="D905" s="471"/>
    </row>
    <row r="906" spans="3:4" ht="15.75" customHeight="1" x14ac:dyDescent="0.25">
      <c r="C906" s="471"/>
      <c r="D906" s="471"/>
    </row>
    <row r="907" spans="3:4" ht="15.75" customHeight="1" x14ac:dyDescent="0.25">
      <c r="C907" s="471"/>
      <c r="D907" s="471"/>
    </row>
    <row r="908" spans="3:4" ht="15.75" customHeight="1" x14ac:dyDescent="0.25">
      <c r="C908" s="471"/>
      <c r="D908" s="471"/>
    </row>
    <row r="909" spans="3:4" ht="15.75" customHeight="1" x14ac:dyDescent="0.25">
      <c r="C909" s="471"/>
      <c r="D909" s="471"/>
    </row>
    <row r="910" spans="3:4" ht="15.75" customHeight="1" x14ac:dyDescent="0.25">
      <c r="C910" s="471"/>
      <c r="D910" s="471"/>
    </row>
    <row r="911" spans="3:4" ht="15.75" customHeight="1" x14ac:dyDescent="0.25">
      <c r="C911" s="471"/>
      <c r="D911" s="471"/>
    </row>
    <row r="912" spans="3:4" ht="15.75" customHeight="1" x14ac:dyDescent="0.25">
      <c r="C912" s="471"/>
      <c r="D912" s="471"/>
    </row>
    <row r="913" spans="3:4" ht="15.75" customHeight="1" x14ac:dyDescent="0.25">
      <c r="C913" s="471"/>
      <c r="D913" s="471"/>
    </row>
    <row r="914" spans="3:4" ht="15.75" customHeight="1" x14ac:dyDescent="0.25">
      <c r="C914" s="471"/>
      <c r="D914" s="471"/>
    </row>
    <row r="915" spans="3:4" ht="15.75" customHeight="1" x14ac:dyDescent="0.25">
      <c r="C915" s="471"/>
      <c r="D915" s="471"/>
    </row>
    <row r="916" spans="3:4" ht="15.75" customHeight="1" x14ac:dyDescent="0.25">
      <c r="C916" s="471"/>
      <c r="D916" s="471"/>
    </row>
    <row r="917" spans="3:4" ht="15.75" customHeight="1" x14ac:dyDescent="0.25">
      <c r="C917" s="471"/>
      <c r="D917" s="471"/>
    </row>
    <row r="918" spans="3:4" ht="15.75" customHeight="1" x14ac:dyDescent="0.25">
      <c r="C918" s="471"/>
      <c r="D918" s="471"/>
    </row>
    <row r="919" spans="3:4" ht="15.75" customHeight="1" x14ac:dyDescent="0.25">
      <c r="C919" s="471"/>
      <c r="D919" s="471"/>
    </row>
    <row r="920" spans="3:4" ht="15.75" customHeight="1" x14ac:dyDescent="0.25">
      <c r="C920" s="471"/>
      <c r="D920" s="471"/>
    </row>
    <row r="921" spans="3:4" ht="15.75" customHeight="1" x14ac:dyDescent="0.25">
      <c r="C921" s="471"/>
      <c r="D921" s="471"/>
    </row>
    <row r="922" spans="3:4" ht="15.75" customHeight="1" x14ac:dyDescent="0.25">
      <c r="C922" s="471"/>
      <c r="D922" s="471"/>
    </row>
    <row r="923" spans="3:4" ht="15.75" customHeight="1" x14ac:dyDescent="0.25">
      <c r="C923" s="471"/>
      <c r="D923" s="471"/>
    </row>
    <row r="924" spans="3:4" ht="15.75" customHeight="1" x14ac:dyDescent="0.25">
      <c r="C924" s="471"/>
      <c r="D924" s="471"/>
    </row>
    <row r="925" spans="3:4" ht="15.75" customHeight="1" x14ac:dyDescent="0.25">
      <c r="C925" s="471"/>
      <c r="D925" s="471"/>
    </row>
    <row r="926" spans="3:4" ht="15.75" customHeight="1" x14ac:dyDescent="0.25">
      <c r="C926" s="471"/>
      <c r="D926" s="471"/>
    </row>
    <row r="927" spans="3:4" ht="15.75" customHeight="1" x14ac:dyDescent="0.25">
      <c r="C927" s="471"/>
      <c r="D927" s="471"/>
    </row>
    <row r="928" spans="3:4" ht="15.75" customHeight="1" x14ac:dyDescent="0.25">
      <c r="C928" s="471"/>
      <c r="D928" s="471"/>
    </row>
    <row r="929" spans="3:4" ht="15.75" customHeight="1" x14ac:dyDescent="0.25">
      <c r="C929" s="471"/>
      <c r="D929" s="471"/>
    </row>
    <row r="930" spans="3:4" ht="15.75" customHeight="1" x14ac:dyDescent="0.25">
      <c r="C930" s="471"/>
      <c r="D930" s="471"/>
    </row>
    <row r="931" spans="3:4" ht="15.75" customHeight="1" x14ac:dyDescent="0.25">
      <c r="C931" s="471"/>
      <c r="D931" s="471"/>
    </row>
    <row r="932" spans="3:4" ht="15.75" customHeight="1" x14ac:dyDescent="0.25">
      <c r="C932" s="471"/>
      <c r="D932" s="471"/>
    </row>
    <row r="933" spans="3:4" ht="15.75" customHeight="1" x14ac:dyDescent="0.25">
      <c r="C933" s="471"/>
      <c r="D933" s="471"/>
    </row>
    <row r="934" spans="3:4" ht="15.75" customHeight="1" x14ac:dyDescent="0.25">
      <c r="C934" s="471"/>
      <c r="D934" s="471"/>
    </row>
    <row r="935" spans="3:4" ht="15.75" customHeight="1" x14ac:dyDescent="0.25">
      <c r="C935" s="471"/>
      <c r="D935" s="471"/>
    </row>
    <row r="936" spans="3:4" ht="15.75" customHeight="1" x14ac:dyDescent="0.25">
      <c r="C936" s="471"/>
      <c r="D936" s="471"/>
    </row>
    <row r="937" spans="3:4" ht="15.75" customHeight="1" x14ac:dyDescent="0.25">
      <c r="C937" s="471"/>
      <c r="D937" s="471"/>
    </row>
    <row r="938" spans="3:4" ht="15.75" customHeight="1" x14ac:dyDescent="0.25">
      <c r="C938" s="471"/>
      <c r="D938" s="471"/>
    </row>
    <row r="939" spans="3:4" ht="15.75" customHeight="1" x14ac:dyDescent="0.25">
      <c r="C939" s="471"/>
      <c r="D939" s="471"/>
    </row>
    <row r="940" spans="3:4" ht="15.75" customHeight="1" x14ac:dyDescent="0.25">
      <c r="C940" s="471"/>
      <c r="D940" s="471"/>
    </row>
    <row r="941" spans="3:4" ht="15.75" customHeight="1" x14ac:dyDescent="0.25">
      <c r="C941" s="471"/>
      <c r="D941" s="471"/>
    </row>
    <row r="942" spans="3:4" ht="15.75" customHeight="1" x14ac:dyDescent="0.25">
      <c r="C942" s="471"/>
      <c r="D942" s="471"/>
    </row>
    <row r="943" spans="3:4" ht="15.75" customHeight="1" x14ac:dyDescent="0.25">
      <c r="C943" s="471"/>
      <c r="D943" s="471"/>
    </row>
    <row r="944" spans="3:4" ht="15.75" customHeight="1" x14ac:dyDescent="0.25">
      <c r="C944" s="471"/>
      <c r="D944" s="471"/>
    </row>
    <row r="945" spans="3:4" ht="15.75" customHeight="1" x14ac:dyDescent="0.25">
      <c r="C945" s="471"/>
      <c r="D945" s="471"/>
    </row>
    <row r="946" spans="3:4" ht="15.75" customHeight="1" x14ac:dyDescent="0.25">
      <c r="C946" s="471"/>
      <c r="D946" s="471"/>
    </row>
    <row r="947" spans="3:4" ht="15.75" customHeight="1" x14ac:dyDescent="0.25">
      <c r="C947" s="471"/>
      <c r="D947" s="471"/>
    </row>
    <row r="948" spans="3:4" ht="15.75" customHeight="1" x14ac:dyDescent="0.25">
      <c r="C948" s="471"/>
      <c r="D948" s="471"/>
    </row>
    <row r="949" spans="3:4" ht="15.75" customHeight="1" x14ac:dyDescent="0.25">
      <c r="C949" s="471"/>
      <c r="D949" s="471"/>
    </row>
    <row r="950" spans="3:4" ht="15.75" customHeight="1" x14ac:dyDescent="0.25">
      <c r="C950" s="471"/>
      <c r="D950" s="471"/>
    </row>
    <row r="951" spans="3:4" ht="15.75" customHeight="1" x14ac:dyDescent="0.25">
      <c r="C951" s="471"/>
      <c r="D951" s="471"/>
    </row>
    <row r="952" spans="3:4" ht="15.75" customHeight="1" x14ac:dyDescent="0.25">
      <c r="C952" s="471"/>
      <c r="D952" s="471"/>
    </row>
    <row r="953" spans="3:4" ht="15.75" customHeight="1" x14ac:dyDescent="0.25">
      <c r="C953" s="471"/>
      <c r="D953" s="471"/>
    </row>
    <row r="954" spans="3:4" ht="15.75" customHeight="1" x14ac:dyDescent="0.25">
      <c r="C954" s="471"/>
      <c r="D954" s="471"/>
    </row>
    <row r="955" spans="3:4" ht="15.75" customHeight="1" x14ac:dyDescent="0.25">
      <c r="C955" s="471"/>
      <c r="D955" s="471"/>
    </row>
    <row r="956" spans="3:4" ht="15.75" customHeight="1" x14ac:dyDescent="0.25">
      <c r="C956" s="471"/>
      <c r="D956" s="471"/>
    </row>
    <row r="957" spans="3:4" ht="15.75" customHeight="1" x14ac:dyDescent="0.25">
      <c r="C957" s="471"/>
      <c r="D957" s="471"/>
    </row>
    <row r="958" spans="3:4" ht="15.75" customHeight="1" x14ac:dyDescent="0.25">
      <c r="C958" s="471"/>
      <c r="D958" s="471"/>
    </row>
    <row r="959" spans="3:4" ht="15.75" customHeight="1" x14ac:dyDescent="0.25">
      <c r="C959" s="471"/>
      <c r="D959" s="471"/>
    </row>
    <row r="960" spans="3:4" ht="15.75" customHeight="1" x14ac:dyDescent="0.25">
      <c r="C960" s="471"/>
      <c r="D960" s="471"/>
    </row>
    <row r="961" spans="3:4" ht="15.75" customHeight="1" x14ac:dyDescent="0.25">
      <c r="C961" s="471"/>
      <c r="D961" s="471"/>
    </row>
    <row r="962" spans="3:4" ht="15.75" customHeight="1" x14ac:dyDescent="0.25">
      <c r="C962" s="471"/>
      <c r="D962" s="471"/>
    </row>
    <row r="963" spans="3:4" ht="15.75" customHeight="1" x14ac:dyDescent="0.25">
      <c r="C963" s="471"/>
      <c r="D963" s="471"/>
    </row>
    <row r="964" spans="3:4" ht="15.75" customHeight="1" x14ac:dyDescent="0.25">
      <c r="C964" s="471"/>
      <c r="D964" s="471"/>
    </row>
    <row r="965" spans="3:4" ht="15.75" customHeight="1" x14ac:dyDescent="0.25">
      <c r="C965" s="471"/>
      <c r="D965" s="471"/>
    </row>
    <row r="966" spans="3:4" ht="15.75" customHeight="1" x14ac:dyDescent="0.25">
      <c r="C966" s="471"/>
      <c r="D966" s="471"/>
    </row>
    <row r="967" spans="3:4" ht="15.75" customHeight="1" x14ac:dyDescent="0.25">
      <c r="C967" s="471"/>
      <c r="D967" s="471"/>
    </row>
    <row r="968" spans="3:4" ht="15.75" customHeight="1" x14ac:dyDescent="0.25">
      <c r="C968" s="471"/>
      <c r="D968" s="471"/>
    </row>
    <row r="969" spans="3:4" ht="15.75" customHeight="1" x14ac:dyDescent="0.25">
      <c r="C969" s="471"/>
      <c r="D969" s="471"/>
    </row>
    <row r="970" spans="3:4" ht="15.75" customHeight="1" x14ac:dyDescent="0.25">
      <c r="C970" s="471"/>
      <c r="D970" s="471"/>
    </row>
    <row r="971" spans="3:4" ht="15.75" customHeight="1" x14ac:dyDescent="0.25">
      <c r="C971" s="471"/>
      <c r="D971" s="471"/>
    </row>
    <row r="972" spans="3:4" ht="15.75" customHeight="1" x14ac:dyDescent="0.25">
      <c r="C972" s="471"/>
      <c r="D972" s="471"/>
    </row>
    <row r="973" spans="3:4" ht="15.75" customHeight="1" x14ac:dyDescent="0.25">
      <c r="C973" s="471"/>
      <c r="D973" s="471"/>
    </row>
    <row r="974" spans="3:4" ht="15.75" customHeight="1" x14ac:dyDescent="0.25">
      <c r="C974" s="471"/>
      <c r="D974" s="471"/>
    </row>
    <row r="975" spans="3:4" ht="15.75" customHeight="1" x14ac:dyDescent="0.25">
      <c r="C975" s="471"/>
      <c r="D975" s="471"/>
    </row>
    <row r="976" spans="3:4" ht="15.75" customHeight="1" x14ac:dyDescent="0.25">
      <c r="C976" s="471"/>
      <c r="D976" s="471"/>
    </row>
    <row r="977" spans="3:4" ht="15.75" customHeight="1" x14ac:dyDescent="0.25">
      <c r="C977" s="471"/>
      <c r="D977" s="471"/>
    </row>
    <row r="978" spans="3:4" ht="15.75" customHeight="1" x14ac:dyDescent="0.25">
      <c r="C978" s="471"/>
      <c r="D978" s="471"/>
    </row>
    <row r="979" spans="3:4" ht="15.75" customHeight="1" x14ac:dyDescent="0.25">
      <c r="C979" s="471"/>
      <c r="D979" s="471"/>
    </row>
    <row r="980" spans="3:4" ht="15.75" customHeight="1" x14ac:dyDescent="0.25">
      <c r="C980" s="471"/>
      <c r="D980" s="471"/>
    </row>
    <row r="981" spans="3:4" ht="15.75" customHeight="1" x14ac:dyDescent="0.25">
      <c r="C981" s="471"/>
      <c r="D981" s="471"/>
    </row>
    <row r="982" spans="3:4" ht="15.75" customHeight="1" x14ac:dyDescent="0.25">
      <c r="C982" s="471"/>
      <c r="D982" s="471"/>
    </row>
    <row r="983" spans="3:4" ht="15.75" customHeight="1" x14ac:dyDescent="0.25">
      <c r="C983" s="471"/>
      <c r="D983" s="471"/>
    </row>
    <row r="984" spans="3:4" ht="15.75" customHeight="1" x14ac:dyDescent="0.25">
      <c r="C984" s="471"/>
      <c r="D984" s="471"/>
    </row>
    <row r="985" spans="3:4" ht="15.75" customHeight="1" x14ac:dyDescent="0.25">
      <c r="C985" s="471"/>
      <c r="D985" s="471"/>
    </row>
    <row r="986" spans="3:4" ht="15.75" customHeight="1" x14ac:dyDescent="0.25">
      <c r="C986" s="471"/>
      <c r="D986" s="471"/>
    </row>
    <row r="987" spans="3:4" ht="15.75" customHeight="1" x14ac:dyDescent="0.25">
      <c r="C987" s="471"/>
      <c r="D987" s="471"/>
    </row>
    <row r="988" spans="3:4" ht="15.75" customHeight="1" x14ac:dyDescent="0.25">
      <c r="C988" s="471"/>
      <c r="D988" s="471"/>
    </row>
    <row r="989" spans="3:4" ht="15.75" customHeight="1" x14ac:dyDescent="0.25">
      <c r="C989" s="471"/>
      <c r="D989" s="471"/>
    </row>
    <row r="990" spans="3:4" ht="15.75" customHeight="1" x14ac:dyDescent="0.25">
      <c r="C990" s="471"/>
      <c r="D990" s="471"/>
    </row>
    <row r="991" spans="3:4" ht="15.75" customHeight="1" x14ac:dyDescent="0.25">
      <c r="C991" s="471"/>
      <c r="D991" s="471"/>
    </row>
    <row r="992" spans="3:4" ht="15.75" customHeight="1" x14ac:dyDescent="0.25">
      <c r="C992" s="471"/>
      <c r="D992" s="471"/>
    </row>
    <row r="993" spans="3:4" ht="15.75" customHeight="1" x14ac:dyDescent="0.25">
      <c r="C993" s="471"/>
      <c r="D993" s="471"/>
    </row>
    <row r="994" spans="3:4" ht="15.75" customHeight="1" x14ac:dyDescent="0.25">
      <c r="C994" s="471"/>
      <c r="D994" s="471"/>
    </row>
    <row r="995" spans="3:4" ht="15.75" customHeight="1" x14ac:dyDescent="0.25">
      <c r="C995" s="471"/>
      <c r="D995" s="471"/>
    </row>
    <row r="996" spans="3:4" ht="15.75" customHeight="1" x14ac:dyDescent="0.25">
      <c r="C996" s="471"/>
      <c r="D996" s="471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78206E"/>
  </sheetPr>
  <dimension ref="B1:Z194"/>
  <sheetViews>
    <sheetView showGridLines="0" topLeftCell="A2" zoomScale="70" zoomScaleNormal="70" workbookViewId="0">
      <selection activeCell="E13" sqref="E13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383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/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3.95E-2</v>
      </c>
      <c r="G6" s="538" t="s">
        <v>289</v>
      </c>
      <c r="H6" s="539"/>
      <c r="I6" s="544">
        <f>IFERROR(ROUND(IF(AND(E7&gt;0,E8&gt;0),E7*E8,""),0),"")</f>
        <v>180</v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15</v>
      </c>
      <c r="G7" s="538" t="s">
        <v>291</v>
      </c>
      <c r="H7" s="539"/>
      <c r="I7" s="544">
        <f>IFERROR(I6,"")</f>
        <v>180</v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12</v>
      </c>
      <c r="G8" s="538" t="s">
        <v>293</v>
      </c>
      <c r="H8" s="539"/>
      <c r="I8" s="544">
        <f>IFERROR(IF(I7="", "", I7*E12),"")</f>
        <v>0</v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46722</v>
      </c>
      <c r="G9" s="564" t="s">
        <v>295</v>
      </c>
      <c r="H9" s="565"/>
      <c r="I9" s="554">
        <f>IFERROR(IF(I7="","",SUM(_xlfn.ANCHORARRAY(I15))),"")</f>
        <v>0</v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>
        <f>IFERROR(IF(I7="","",SUM(_xlfn.ANCHORARRAY(G15))),"")</f>
        <v>0</v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/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>
        <f t="array" ref="B15:B194">IFERROR(IF(I7="","",_xlfn.SEQUENCE(I7)),"")</f>
        <v>1</v>
      </c>
      <c r="C15" s="119">
        <f t="array" ref="C15:C194">IFERROR(IF(I7="","",EDATE($E$9,(_xlfn.SEQUENCE(I7)-1)*(12/$E$8))),"")</f>
        <v>46722</v>
      </c>
      <c r="D15" s="120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120">
        <f t="array" ref="E15:E194">IFERROR(IF(I7="","",IF(_xlfn.SEQUENCE(I7)&lt;=$E$11,_xlfn.ANCHORARRAY(D15)*($E$6/$E$8), -PMT($E$6/$E$8,($E$7*$E$8)-$E$11,$E$5))),"")</f>
        <v>0</v>
      </c>
      <c r="F15" s="120">
        <f t="array" ref="F15:F194">IFERROR(IF(I7="","",_xlfn.SEQUENCE(I7,1,1,1)*0 + $E$12),"")</f>
        <v>0</v>
      </c>
      <c r="G15" s="120">
        <f t="array" ref="G15:G194">IFERROR(IF(I7="","",_xlfn.ANCHORARRAY(E15)+_xlfn.ANCHORARRAY(F15)),"")</f>
        <v>0</v>
      </c>
      <c r="H15" s="120">
        <f t="array" ref="H15:H194">IFERROR(IF(I7="","",ROUND(IF(_xlfn.SEQUENCE(I7)&lt;=$E$11,0,_xlfn.ANCHORARRAY( E15) -_xlfn.ANCHORARRAY( I15)),2)),"")</f>
        <v>0</v>
      </c>
      <c r="I15" s="120">
        <f t="array" ref="I15:I194">IFERROR(IF(I7="","",ROUND(_xlfn.ANCHORARRAY(D15)*($E$6/$E$8),2)),"")</f>
        <v>0</v>
      </c>
      <c r="J15" s="120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120">
        <f t="array" ref="K15:K194">IF(I7="","",_xlfn.SCAN(0,_xlfn.TAKE(_xlfn.ANCHORARRAY(I15),I7),_xlfn.LAMBDA(_xlpm.a,_xlpm.v,_xlpm.a+_xlpm.v)))</f>
        <v>0</v>
      </c>
      <c r="Z15" s="119">
        <f t="array" ref="Z15:Z194">IFERROR(IF(I7="","",EOMONTH(EDATE($E$9,(_xlfn.SEQUENCE(I7)-1)*(12/$E$8)),0)),"")</f>
        <v>46752</v>
      </c>
    </row>
    <row r="16" spans="2:26" ht="18" customHeight="1" x14ac:dyDescent="0.25">
      <c r="B16" s="118">
        <v>2</v>
      </c>
      <c r="C16" s="119">
        <v>46753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Z16" s="119">
        <v>46783</v>
      </c>
    </row>
    <row r="17" spans="2:26" ht="18" customHeight="1" x14ac:dyDescent="0.25">
      <c r="B17" s="118">
        <v>3</v>
      </c>
      <c r="C17" s="119">
        <v>46784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Z17" s="119">
        <v>46812</v>
      </c>
    </row>
    <row r="18" spans="2:26" ht="18" customHeight="1" x14ac:dyDescent="0.25">
      <c r="B18" s="118">
        <v>4</v>
      </c>
      <c r="C18" s="119">
        <v>46813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Z18" s="119">
        <v>46843</v>
      </c>
    </row>
    <row r="19" spans="2:26" ht="18" customHeight="1" x14ac:dyDescent="0.25">
      <c r="B19" s="118">
        <v>5</v>
      </c>
      <c r="C19" s="119">
        <v>46844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Z19" s="119">
        <v>46873</v>
      </c>
    </row>
    <row r="20" spans="2:26" ht="18" customHeight="1" x14ac:dyDescent="0.25">
      <c r="B20" s="118">
        <v>6</v>
      </c>
      <c r="C20" s="119">
        <v>46874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Z20" s="119">
        <v>46904</v>
      </c>
    </row>
    <row r="21" spans="2:26" ht="18" customHeight="1" x14ac:dyDescent="0.25">
      <c r="B21" s="118">
        <v>7</v>
      </c>
      <c r="C21" s="119">
        <v>46905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Z21" s="119">
        <v>46934</v>
      </c>
    </row>
    <row r="22" spans="2:26" ht="18" customHeight="1" x14ac:dyDescent="0.25">
      <c r="B22" s="118">
        <v>8</v>
      </c>
      <c r="C22" s="119">
        <v>46935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Z22" s="119">
        <v>46965</v>
      </c>
    </row>
    <row r="23" spans="2:26" ht="18" customHeight="1" x14ac:dyDescent="0.25">
      <c r="B23" s="118">
        <v>9</v>
      </c>
      <c r="C23" s="119">
        <v>46966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Z23" s="119">
        <v>46996</v>
      </c>
    </row>
    <row r="24" spans="2:26" ht="18" customHeight="1" x14ac:dyDescent="0.25">
      <c r="B24" s="118">
        <v>10</v>
      </c>
      <c r="C24" s="119">
        <v>46997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Z24" s="119">
        <v>47026</v>
      </c>
    </row>
    <row r="25" spans="2:26" ht="18" customHeight="1" x14ac:dyDescent="0.25">
      <c r="B25" s="118">
        <v>11</v>
      </c>
      <c r="C25" s="119">
        <v>47027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Z25" s="119">
        <v>47057</v>
      </c>
    </row>
    <row r="26" spans="2:26" ht="18" customHeight="1" x14ac:dyDescent="0.25">
      <c r="B26" s="118">
        <v>12</v>
      </c>
      <c r="C26" s="119">
        <v>47058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Z26" s="119">
        <v>47087</v>
      </c>
    </row>
    <row r="27" spans="2:26" ht="18" customHeight="1" x14ac:dyDescent="0.25">
      <c r="B27" s="118">
        <v>13</v>
      </c>
      <c r="C27" s="119">
        <v>47088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Z27" s="119">
        <v>47118</v>
      </c>
    </row>
    <row r="28" spans="2:26" ht="18" customHeight="1" x14ac:dyDescent="0.25">
      <c r="B28" s="118">
        <v>14</v>
      </c>
      <c r="C28" s="119">
        <v>47119</v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Z28" s="119">
        <v>47149</v>
      </c>
    </row>
    <row r="29" spans="2:26" ht="18" customHeight="1" x14ac:dyDescent="0.25">
      <c r="B29" s="118">
        <v>15</v>
      </c>
      <c r="C29" s="119">
        <v>47150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Z29" s="119">
        <v>47177</v>
      </c>
    </row>
    <row r="30" spans="2:26" ht="18" customHeight="1" x14ac:dyDescent="0.25">
      <c r="B30" s="118">
        <v>16</v>
      </c>
      <c r="C30" s="119">
        <v>47178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Z30" s="119">
        <v>47208</v>
      </c>
    </row>
    <row r="31" spans="2:26" ht="18" customHeight="1" x14ac:dyDescent="0.25">
      <c r="B31" s="118">
        <v>17</v>
      </c>
      <c r="C31" s="119">
        <v>47209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Z31" s="119">
        <v>47238</v>
      </c>
    </row>
    <row r="32" spans="2:26" ht="18" customHeight="1" x14ac:dyDescent="0.25">
      <c r="B32" s="118">
        <v>18</v>
      </c>
      <c r="C32" s="119">
        <v>47239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Z32" s="119">
        <v>47269</v>
      </c>
    </row>
    <row r="33" spans="2:26" ht="18" customHeight="1" x14ac:dyDescent="0.25">
      <c r="B33" s="118">
        <v>19</v>
      </c>
      <c r="C33" s="119">
        <v>47270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Z33" s="119">
        <v>47299</v>
      </c>
    </row>
    <row r="34" spans="2:26" ht="18" customHeight="1" x14ac:dyDescent="0.25">
      <c r="B34" s="118">
        <v>20</v>
      </c>
      <c r="C34" s="119">
        <v>47300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Z34" s="119">
        <v>47330</v>
      </c>
    </row>
    <row r="35" spans="2:26" ht="18" customHeight="1" x14ac:dyDescent="0.25">
      <c r="B35" s="118">
        <v>21</v>
      </c>
      <c r="C35" s="119">
        <v>47331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Z35" s="119">
        <v>47361</v>
      </c>
    </row>
    <row r="36" spans="2:26" ht="18" customHeight="1" x14ac:dyDescent="0.25">
      <c r="B36" s="118">
        <v>22</v>
      </c>
      <c r="C36" s="119">
        <v>47362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Z36" s="119">
        <v>47391</v>
      </c>
    </row>
    <row r="37" spans="2:26" ht="18" customHeight="1" x14ac:dyDescent="0.25">
      <c r="B37" s="118">
        <v>23</v>
      </c>
      <c r="C37" s="119">
        <v>47392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Z37" s="119">
        <v>47422</v>
      </c>
    </row>
    <row r="38" spans="2:26" ht="18" customHeight="1" x14ac:dyDescent="0.25">
      <c r="B38" s="118">
        <v>24</v>
      </c>
      <c r="C38" s="119">
        <v>47423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Z38" s="119">
        <v>47452</v>
      </c>
    </row>
    <row r="39" spans="2:26" ht="18" customHeight="1" x14ac:dyDescent="0.25">
      <c r="B39" s="118">
        <v>25</v>
      </c>
      <c r="C39" s="119">
        <v>47453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Z39" s="119">
        <v>47483</v>
      </c>
    </row>
    <row r="40" spans="2:26" ht="18" customHeight="1" x14ac:dyDescent="0.25">
      <c r="B40" s="118">
        <v>26</v>
      </c>
      <c r="C40" s="119">
        <v>47484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Z40" s="119">
        <v>47514</v>
      </c>
    </row>
    <row r="41" spans="2:26" ht="18" customHeight="1" x14ac:dyDescent="0.25">
      <c r="B41" s="118">
        <v>27</v>
      </c>
      <c r="C41" s="119">
        <v>47515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Z41" s="119">
        <v>47542</v>
      </c>
    </row>
    <row r="42" spans="2:26" ht="18" customHeight="1" x14ac:dyDescent="0.25">
      <c r="B42" s="118">
        <v>28</v>
      </c>
      <c r="C42" s="119">
        <v>47543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120">
        <v>0</v>
      </c>
      <c r="Z42" s="119">
        <v>47573</v>
      </c>
    </row>
    <row r="43" spans="2:26" ht="18" customHeight="1" x14ac:dyDescent="0.25">
      <c r="B43" s="118">
        <v>29</v>
      </c>
      <c r="C43" s="119">
        <v>47574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Z43" s="119">
        <v>47603</v>
      </c>
    </row>
    <row r="44" spans="2:26" ht="18" customHeight="1" x14ac:dyDescent="0.25">
      <c r="B44" s="118">
        <v>30</v>
      </c>
      <c r="C44" s="119">
        <v>47604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Z44" s="119">
        <v>47634</v>
      </c>
    </row>
    <row r="45" spans="2:26" ht="18" customHeight="1" x14ac:dyDescent="0.25">
      <c r="B45" s="118">
        <v>31</v>
      </c>
      <c r="C45" s="119">
        <v>47635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Z45" s="119">
        <v>47664</v>
      </c>
    </row>
    <row r="46" spans="2:26" ht="18" customHeight="1" x14ac:dyDescent="0.25">
      <c r="B46" s="118">
        <v>32</v>
      </c>
      <c r="C46" s="119">
        <v>47665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Z46" s="119">
        <v>47695</v>
      </c>
    </row>
    <row r="47" spans="2:26" ht="18" customHeight="1" x14ac:dyDescent="0.25">
      <c r="B47" s="118">
        <v>33</v>
      </c>
      <c r="C47" s="119">
        <v>47696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Z47" s="119">
        <v>47726</v>
      </c>
    </row>
    <row r="48" spans="2:26" ht="18" customHeight="1" x14ac:dyDescent="0.25">
      <c r="B48" s="118">
        <v>34</v>
      </c>
      <c r="C48" s="119">
        <v>47727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Z48" s="119">
        <v>47756</v>
      </c>
    </row>
    <row r="49" spans="2:26" ht="18" customHeight="1" x14ac:dyDescent="0.25">
      <c r="B49" s="118">
        <v>35</v>
      </c>
      <c r="C49" s="119">
        <v>47757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Z49" s="119">
        <v>47787</v>
      </c>
    </row>
    <row r="50" spans="2:26" ht="18" customHeight="1" x14ac:dyDescent="0.25">
      <c r="B50" s="118">
        <v>36</v>
      </c>
      <c r="C50" s="119">
        <v>47788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Z50" s="119">
        <v>47817</v>
      </c>
    </row>
    <row r="51" spans="2:26" ht="18" customHeight="1" x14ac:dyDescent="0.25">
      <c r="B51" s="118">
        <v>37</v>
      </c>
      <c r="C51" s="119">
        <v>47818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Z51" s="119">
        <v>47848</v>
      </c>
    </row>
    <row r="52" spans="2:26" ht="18" customHeight="1" x14ac:dyDescent="0.25">
      <c r="B52" s="118">
        <v>38</v>
      </c>
      <c r="C52" s="119">
        <v>47849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Z52" s="119">
        <v>47879</v>
      </c>
    </row>
    <row r="53" spans="2:26" ht="18" customHeight="1" x14ac:dyDescent="0.25">
      <c r="B53" s="118">
        <v>39</v>
      </c>
      <c r="C53" s="119">
        <v>47880</v>
      </c>
      <c r="D53" s="120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Z53" s="119">
        <v>47907</v>
      </c>
    </row>
    <row r="54" spans="2:26" ht="18" customHeight="1" x14ac:dyDescent="0.25">
      <c r="B54" s="118">
        <v>40</v>
      </c>
      <c r="C54" s="119">
        <v>47908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Z54" s="119">
        <v>47938</v>
      </c>
    </row>
    <row r="55" spans="2:26" ht="18" customHeight="1" x14ac:dyDescent="0.25">
      <c r="B55" s="118">
        <v>41</v>
      </c>
      <c r="C55" s="119">
        <v>47939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Z55" s="119">
        <v>47968</v>
      </c>
    </row>
    <row r="56" spans="2:26" ht="18" customHeight="1" x14ac:dyDescent="0.25">
      <c r="B56" s="118">
        <v>42</v>
      </c>
      <c r="C56" s="119">
        <v>47969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Z56" s="119">
        <v>47999</v>
      </c>
    </row>
    <row r="57" spans="2:26" ht="18" customHeight="1" x14ac:dyDescent="0.25">
      <c r="B57" s="118">
        <v>43</v>
      </c>
      <c r="C57" s="119">
        <v>48000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Z57" s="119">
        <v>48029</v>
      </c>
    </row>
    <row r="58" spans="2:26" ht="18" customHeight="1" x14ac:dyDescent="0.25">
      <c r="B58" s="118">
        <v>44</v>
      </c>
      <c r="C58" s="119">
        <v>48030</v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Z58" s="119">
        <v>48060</v>
      </c>
    </row>
    <row r="59" spans="2:26" ht="18" customHeight="1" x14ac:dyDescent="0.25">
      <c r="B59" s="118">
        <v>45</v>
      </c>
      <c r="C59" s="119">
        <v>48061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Z59" s="119">
        <v>48091</v>
      </c>
    </row>
    <row r="60" spans="2:26" ht="18" customHeight="1" x14ac:dyDescent="0.25">
      <c r="B60" s="118">
        <v>46</v>
      </c>
      <c r="C60" s="119">
        <v>48092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Z60" s="119">
        <v>48121</v>
      </c>
    </row>
    <row r="61" spans="2:26" ht="18" customHeight="1" x14ac:dyDescent="0.25">
      <c r="B61" s="118">
        <v>47</v>
      </c>
      <c r="C61" s="119">
        <v>48122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Z61" s="119">
        <v>48152</v>
      </c>
    </row>
    <row r="62" spans="2:26" ht="18" customHeight="1" x14ac:dyDescent="0.25">
      <c r="B62" s="118">
        <v>48</v>
      </c>
      <c r="C62" s="119">
        <v>48153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Z62" s="119">
        <v>48182</v>
      </c>
    </row>
    <row r="63" spans="2:26" ht="18" customHeight="1" x14ac:dyDescent="0.25">
      <c r="B63" s="118">
        <v>49</v>
      </c>
      <c r="C63" s="119">
        <v>48183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Z63" s="119">
        <v>48213</v>
      </c>
    </row>
    <row r="64" spans="2:26" ht="18" customHeight="1" x14ac:dyDescent="0.25">
      <c r="B64" s="118">
        <v>50</v>
      </c>
      <c r="C64" s="119">
        <v>48214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Z64" s="119">
        <v>48244</v>
      </c>
    </row>
    <row r="65" spans="2:26" ht="18" customHeight="1" x14ac:dyDescent="0.25">
      <c r="B65" s="118">
        <v>51</v>
      </c>
      <c r="C65" s="119">
        <v>48245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Z65" s="119">
        <v>48273</v>
      </c>
    </row>
    <row r="66" spans="2:26" ht="18" customHeight="1" x14ac:dyDescent="0.25">
      <c r="B66" s="118">
        <v>52</v>
      </c>
      <c r="C66" s="119">
        <v>48274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Z66" s="119">
        <v>48304</v>
      </c>
    </row>
    <row r="67" spans="2:26" ht="18" customHeight="1" x14ac:dyDescent="0.25">
      <c r="B67" s="118">
        <v>53</v>
      </c>
      <c r="C67" s="119">
        <v>48305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Z67" s="119">
        <v>48334</v>
      </c>
    </row>
    <row r="68" spans="2:26" ht="18" customHeight="1" x14ac:dyDescent="0.25">
      <c r="B68" s="118">
        <v>54</v>
      </c>
      <c r="C68" s="119">
        <v>48335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Z68" s="119">
        <v>48365</v>
      </c>
    </row>
    <row r="69" spans="2:26" ht="18" customHeight="1" x14ac:dyDescent="0.25">
      <c r="B69" s="118">
        <v>55</v>
      </c>
      <c r="C69" s="119">
        <v>48366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Z69" s="119">
        <v>48395</v>
      </c>
    </row>
    <row r="70" spans="2:26" ht="18" customHeight="1" x14ac:dyDescent="0.25">
      <c r="B70" s="118">
        <v>56</v>
      </c>
      <c r="C70" s="119">
        <v>48396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Z70" s="119">
        <v>48426</v>
      </c>
    </row>
    <row r="71" spans="2:26" ht="18" customHeight="1" x14ac:dyDescent="0.25">
      <c r="B71" s="118">
        <v>57</v>
      </c>
      <c r="C71" s="119">
        <v>48427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Z71" s="119">
        <v>48457</v>
      </c>
    </row>
    <row r="72" spans="2:26" ht="18" customHeight="1" x14ac:dyDescent="0.25">
      <c r="B72" s="118">
        <v>58</v>
      </c>
      <c r="C72" s="119">
        <v>48458</v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Z72" s="119">
        <v>48487</v>
      </c>
    </row>
    <row r="73" spans="2:26" ht="18" customHeight="1" x14ac:dyDescent="0.25">
      <c r="B73" s="118">
        <v>59</v>
      </c>
      <c r="C73" s="119">
        <v>48488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Z73" s="119">
        <v>48518</v>
      </c>
    </row>
    <row r="74" spans="2:26" ht="18" customHeight="1" x14ac:dyDescent="0.25">
      <c r="B74" s="118">
        <v>60</v>
      </c>
      <c r="C74" s="119">
        <v>48519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Z74" s="119">
        <v>48548</v>
      </c>
    </row>
    <row r="75" spans="2:26" ht="18" customHeight="1" x14ac:dyDescent="0.25">
      <c r="B75" s="118">
        <v>61</v>
      </c>
      <c r="C75" s="119">
        <v>48549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Z75" s="119">
        <v>48579</v>
      </c>
    </row>
    <row r="76" spans="2:26" ht="18" customHeight="1" x14ac:dyDescent="0.25">
      <c r="B76" s="118">
        <v>62</v>
      </c>
      <c r="C76" s="119">
        <v>48580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Z76" s="119">
        <v>48610</v>
      </c>
    </row>
    <row r="77" spans="2:26" ht="18" customHeight="1" x14ac:dyDescent="0.25">
      <c r="B77" s="118">
        <v>63</v>
      </c>
      <c r="C77" s="119">
        <v>48611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Z77" s="119">
        <v>48638</v>
      </c>
    </row>
    <row r="78" spans="2:26" ht="18" customHeight="1" x14ac:dyDescent="0.25">
      <c r="B78" s="118">
        <v>64</v>
      </c>
      <c r="C78" s="119">
        <v>48639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Z78" s="119">
        <v>48669</v>
      </c>
    </row>
    <row r="79" spans="2:26" ht="18" customHeight="1" x14ac:dyDescent="0.25">
      <c r="B79" s="118">
        <v>65</v>
      </c>
      <c r="C79" s="119">
        <v>48670</v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120">
        <v>0</v>
      </c>
      <c r="Z79" s="119">
        <v>48699</v>
      </c>
    </row>
    <row r="80" spans="2:26" ht="18" customHeight="1" x14ac:dyDescent="0.25">
      <c r="B80" s="118">
        <v>66</v>
      </c>
      <c r="C80" s="119">
        <v>48700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Z80" s="119">
        <v>48730</v>
      </c>
    </row>
    <row r="81" spans="2:26" ht="18" customHeight="1" x14ac:dyDescent="0.25">
      <c r="B81" s="118">
        <v>67</v>
      </c>
      <c r="C81" s="119">
        <v>48731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Z81" s="119">
        <v>48760</v>
      </c>
    </row>
    <row r="82" spans="2:26" ht="18" customHeight="1" x14ac:dyDescent="0.25">
      <c r="B82" s="118">
        <v>68</v>
      </c>
      <c r="C82" s="119">
        <v>48761</v>
      </c>
      <c r="D82" s="120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Z82" s="119">
        <v>48791</v>
      </c>
    </row>
    <row r="83" spans="2:26" ht="18" customHeight="1" x14ac:dyDescent="0.25">
      <c r="B83" s="118">
        <v>69</v>
      </c>
      <c r="C83" s="119">
        <v>48792</v>
      </c>
      <c r="D83" s="120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Z83" s="119">
        <v>48822</v>
      </c>
    </row>
    <row r="84" spans="2:26" ht="18" customHeight="1" x14ac:dyDescent="0.25">
      <c r="B84" s="118">
        <v>70</v>
      </c>
      <c r="C84" s="119">
        <v>48823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Z84" s="119">
        <v>48852</v>
      </c>
    </row>
    <row r="85" spans="2:26" ht="18" customHeight="1" x14ac:dyDescent="0.25">
      <c r="B85" s="118">
        <v>71</v>
      </c>
      <c r="C85" s="119">
        <v>48853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Z85" s="119">
        <v>48883</v>
      </c>
    </row>
    <row r="86" spans="2:26" ht="18" customHeight="1" x14ac:dyDescent="0.25">
      <c r="B86" s="118">
        <v>72</v>
      </c>
      <c r="C86" s="119">
        <v>48884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Z86" s="119">
        <v>48913</v>
      </c>
    </row>
    <row r="87" spans="2:26" ht="18" customHeight="1" x14ac:dyDescent="0.25">
      <c r="B87" s="118">
        <v>73</v>
      </c>
      <c r="C87" s="119">
        <v>48914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Z87" s="119">
        <v>48944</v>
      </c>
    </row>
    <row r="88" spans="2:26" ht="18" customHeight="1" x14ac:dyDescent="0.25">
      <c r="B88" s="118">
        <v>74</v>
      </c>
      <c r="C88" s="119">
        <v>48945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Z88" s="119">
        <v>48975</v>
      </c>
    </row>
    <row r="89" spans="2:26" ht="18" customHeight="1" x14ac:dyDescent="0.25">
      <c r="B89" s="118">
        <v>75</v>
      </c>
      <c r="C89" s="119">
        <v>48976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Z89" s="119">
        <v>49003</v>
      </c>
    </row>
    <row r="90" spans="2:26" ht="18" customHeight="1" x14ac:dyDescent="0.25">
      <c r="B90" s="118">
        <v>76</v>
      </c>
      <c r="C90" s="119">
        <v>49004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Z90" s="119">
        <v>49034</v>
      </c>
    </row>
    <row r="91" spans="2:26" ht="18" customHeight="1" x14ac:dyDescent="0.25">
      <c r="B91" s="118">
        <v>77</v>
      </c>
      <c r="C91" s="119">
        <v>49035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Z91" s="119">
        <v>49064</v>
      </c>
    </row>
    <row r="92" spans="2:26" ht="18" customHeight="1" x14ac:dyDescent="0.25">
      <c r="B92" s="118">
        <v>78</v>
      </c>
      <c r="C92" s="119">
        <v>49065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Z92" s="119">
        <v>49095</v>
      </c>
    </row>
    <row r="93" spans="2:26" ht="18" customHeight="1" x14ac:dyDescent="0.25">
      <c r="B93" s="118">
        <v>79</v>
      </c>
      <c r="C93" s="119">
        <v>49096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Z93" s="119">
        <v>49125</v>
      </c>
    </row>
    <row r="94" spans="2:26" ht="18" customHeight="1" x14ac:dyDescent="0.25">
      <c r="B94" s="118">
        <v>80</v>
      </c>
      <c r="C94" s="119">
        <v>49126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Z94" s="119">
        <v>49156</v>
      </c>
    </row>
    <row r="95" spans="2:26" ht="18" customHeight="1" x14ac:dyDescent="0.25">
      <c r="B95" s="118">
        <v>81</v>
      </c>
      <c r="C95" s="119">
        <v>49157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120">
        <v>0</v>
      </c>
      <c r="Z95" s="119">
        <v>49187</v>
      </c>
    </row>
    <row r="96" spans="2:26" ht="18" customHeight="1" x14ac:dyDescent="0.25">
      <c r="B96" s="118">
        <v>82</v>
      </c>
      <c r="C96" s="119">
        <v>49188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Z96" s="119">
        <v>49217</v>
      </c>
    </row>
    <row r="97" spans="2:26" ht="18" customHeight="1" x14ac:dyDescent="0.25">
      <c r="B97" s="118">
        <v>83</v>
      </c>
      <c r="C97" s="119">
        <v>49218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Z97" s="119">
        <v>49248</v>
      </c>
    </row>
    <row r="98" spans="2:26" ht="18" customHeight="1" x14ac:dyDescent="0.25">
      <c r="B98" s="118">
        <v>84</v>
      </c>
      <c r="C98" s="119">
        <v>49249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Z98" s="119">
        <v>49278</v>
      </c>
    </row>
    <row r="99" spans="2:26" ht="18" customHeight="1" x14ac:dyDescent="0.25">
      <c r="B99" s="118">
        <v>85</v>
      </c>
      <c r="C99" s="119">
        <v>49279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120">
        <v>0</v>
      </c>
      <c r="Z99" s="119">
        <v>49309</v>
      </c>
    </row>
    <row r="100" spans="2:26" ht="18" customHeight="1" x14ac:dyDescent="0.25">
      <c r="B100" s="118">
        <v>86</v>
      </c>
      <c r="C100" s="119">
        <v>49310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Z100" s="119">
        <v>49340</v>
      </c>
    </row>
    <row r="101" spans="2:26" ht="18" customHeight="1" x14ac:dyDescent="0.25">
      <c r="B101" s="118">
        <v>87</v>
      </c>
      <c r="C101" s="119">
        <v>49341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120">
        <v>0</v>
      </c>
      <c r="Z101" s="119">
        <v>49368</v>
      </c>
    </row>
    <row r="102" spans="2:26" ht="18" customHeight="1" x14ac:dyDescent="0.25">
      <c r="B102" s="118">
        <v>88</v>
      </c>
      <c r="C102" s="119">
        <v>49369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0</v>
      </c>
      <c r="Z102" s="119">
        <v>49399</v>
      </c>
    </row>
    <row r="103" spans="2:26" ht="18" customHeight="1" x14ac:dyDescent="0.25">
      <c r="B103" s="118">
        <v>89</v>
      </c>
      <c r="C103" s="119">
        <v>49400</v>
      </c>
      <c r="D103" s="120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120">
        <v>0</v>
      </c>
      <c r="Z103" s="119">
        <v>49429</v>
      </c>
    </row>
    <row r="104" spans="2:26" ht="18" customHeight="1" x14ac:dyDescent="0.25">
      <c r="B104" s="118">
        <v>90</v>
      </c>
      <c r="C104" s="119">
        <v>49430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Z104" s="119">
        <v>49460</v>
      </c>
    </row>
    <row r="105" spans="2:26" ht="18" customHeight="1" x14ac:dyDescent="0.25">
      <c r="B105" s="118">
        <v>91</v>
      </c>
      <c r="C105" s="119">
        <v>49461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Z105" s="119">
        <v>49490</v>
      </c>
    </row>
    <row r="106" spans="2:26" ht="18" customHeight="1" x14ac:dyDescent="0.25">
      <c r="B106" s="118">
        <v>92</v>
      </c>
      <c r="C106" s="119">
        <v>49491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Z106" s="119">
        <v>49521</v>
      </c>
    </row>
    <row r="107" spans="2:26" ht="18" customHeight="1" x14ac:dyDescent="0.25">
      <c r="B107" s="118">
        <v>93</v>
      </c>
      <c r="C107" s="119">
        <v>49522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Z107" s="119">
        <v>49552</v>
      </c>
    </row>
    <row r="108" spans="2:26" ht="18" customHeight="1" x14ac:dyDescent="0.25">
      <c r="B108" s="118">
        <v>94</v>
      </c>
      <c r="C108" s="119">
        <v>49553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Z108" s="119">
        <v>49582</v>
      </c>
    </row>
    <row r="109" spans="2:26" ht="18" customHeight="1" x14ac:dyDescent="0.25">
      <c r="B109" s="118">
        <v>95</v>
      </c>
      <c r="C109" s="119">
        <v>49583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Z109" s="119">
        <v>49613</v>
      </c>
    </row>
    <row r="110" spans="2:26" ht="18" customHeight="1" x14ac:dyDescent="0.25">
      <c r="B110" s="118">
        <v>96</v>
      </c>
      <c r="C110" s="119">
        <v>49614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Z110" s="119">
        <v>49643</v>
      </c>
    </row>
    <row r="111" spans="2:26" ht="18" customHeight="1" x14ac:dyDescent="0.25">
      <c r="B111" s="118">
        <v>97</v>
      </c>
      <c r="C111" s="119">
        <v>49644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Z111" s="119">
        <v>49674</v>
      </c>
    </row>
    <row r="112" spans="2:26" ht="18" customHeight="1" x14ac:dyDescent="0.25">
      <c r="B112" s="118">
        <v>98</v>
      </c>
      <c r="C112" s="119">
        <v>49675</v>
      </c>
      <c r="D112" s="120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120">
        <v>0</v>
      </c>
      <c r="Z112" s="119">
        <v>49705</v>
      </c>
    </row>
    <row r="113" spans="2:26" ht="18" customHeight="1" x14ac:dyDescent="0.25">
      <c r="B113" s="118">
        <v>99</v>
      </c>
      <c r="C113" s="119">
        <v>49706</v>
      </c>
      <c r="D113" s="120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120">
        <v>0</v>
      </c>
      <c r="Z113" s="119">
        <v>49734</v>
      </c>
    </row>
    <row r="114" spans="2:26" ht="18" customHeight="1" x14ac:dyDescent="0.25">
      <c r="B114" s="118">
        <v>100</v>
      </c>
      <c r="C114" s="119">
        <v>49735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120">
        <v>0</v>
      </c>
      <c r="Z114" s="119">
        <v>49765</v>
      </c>
    </row>
    <row r="115" spans="2:26" ht="18" customHeight="1" x14ac:dyDescent="0.25">
      <c r="B115" s="118">
        <v>101</v>
      </c>
      <c r="C115" s="119">
        <v>49766</v>
      </c>
      <c r="D115" s="120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120">
        <v>0</v>
      </c>
      <c r="Z115" s="119">
        <v>49795</v>
      </c>
    </row>
    <row r="116" spans="2:26" ht="18" customHeight="1" x14ac:dyDescent="0.25">
      <c r="B116" s="118">
        <v>102</v>
      </c>
      <c r="C116" s="119">
        <v>49796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Z116" s="119">
        <v>49826</v>
      </c>
    </row>
    <row r="117" spans="2:26" ht="18" customHeight="1" x14ac:dyDescent="0.25">
      <c r="B117" s="118">
        <v>103</v>
      </c>
      <c r="C117" s="119">
        <v>49827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Z117" s="119">
        <v>49856</v>
      </c>
    </row>
    <row r="118" spans="2:26" ht="18" customHeight="1" x14ac:dyDescent="0.25">
      <c r="B118" s="118">
        <v>104</v>
      </c>
      <c r="C118" s="119">
        <v>49857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Z118" s="119">
        <v>49887</v>
      </c>
    </row>
    <row r="119" spans="2:26" ht="18" customHeight="1" x14ac:dyDescent="0.25">
      <c r="B119" s="118">
        <v>105</v>
      </c>
      <c r="C119" s="119">
        <v>49888</v>
      </c>
      <c r="D119" s="120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Z119" s="119">
        <v>49918</v>
      </c>
    </row>
    <row r="120" spans="2:26" ht="18" customHeight="1" x14ac:dyDescent="0.25">
      <c r="B120" s="118">
        <v>106</v>
      </c>
      <c r="C120" s="119">
        <v>49919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Z120" s="119">
        <v>49948</v>
      </c>
    </row>
    <row r="121" spans="2:26" ht="18" customHeight="1" x14ac:dyDescent="0.25">
      <c r="B121" s="118">
        <v>107</v>
      </c>
      <c r="C121" s="119">
        <v>49949</v>
      </c>
      <c r="D121" s="120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Z121" s="119">
        <v>49979</v>
      </c>
    </row>
    <row r="122" spans="2:26" ht="18" customHeight="1" x14ac:dyDescent="0.25">
      <c r="B122" s="118">
        <v>108</v>
      </c>
      <c r="C122" s="119">
        <v>49980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Z122" s="119">
        <v>50009</v>
      </c>
    </row>
    <row r="123" spans="2:26" ht="18" customHeight="1" x14ac:dyDescent="0.25">
      <c r="B123" s="118">
        <v>109</v>
      </c>
      <c r="C123" s="119">
        <v>50010</v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Z123" s="119">
        <v>50040</v>
      </c>
    </row>
    <row r="124" spans="2:26" ht="18" customHeight="1" x14ac:dyDescent="0.25">
      <c r="B124" s="118">
        <v>110</v>
      </c>
      <c r="C124" s="119">
        <v>50041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Z124" s="119">
        <v>50071</v>
      </c>
    </row>
    <row r="125" spans="2:26" ht="18" customHeight="1" x14ac:dyDescent="0.25">
      <c r="B125" s="118">
        <v>111</v>
      </c>
      <c r="C125" s="119">
        <v>50072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Z125" s="119">
        <v>50099</v>
      </c>
    </row>
    <row r="126" spans="2:26" ht="18" customHeight="1" x14ac:dyDescent="0.25">
      <c r="B126" s="118">
        <v>112</v>
      </c>
      <c r="C126" s="119">
        <v>50100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Z126" s="119">
        <v>50130</v>
      </c>
    </row>
    <row r="127" spans="2:26" ht="18" customHeight="1" x14ac:dyDescent="0.25">
      <c r="B127" s="118">
        <v>113</v>
      </c>
      <c r="C127" s="119">
        <v>50131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Z127" s="119">
        <v>50160</v>
      </c>
    </row>
    <row r="128" spans="2:26" ht="18" customHeight="1" x14ac:dyDescent="0.25">
      <c r="B128" s="118">
        <v>114</v>
      </c>
      <c r="C128" s="119">
        <v>50161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Z128" s="119">
        <v>50191</v>
      </c>
    </row>
    <row r="129" spans="2:26" ht="18" customHeight="1" x14ac:dyDescent="0.25">
      <c r="B129" s="118">
        <v>115</v>
      </c>
      <c r="C129" s="119">
        <v>50192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Z129" s="119">
        <v>50221</v>
      </c>
    </row>
    <row r="130" spans="2:26" ht="18" customHeight="1" x14ac:dyDescent="0.25">
      <c r="B130" s="118">
        <v>116</v>
      </c>
      <c r="C130" s="119">
        <v>50222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Z130" s="119">
        <v>50252</v>
      </c>
    </row>
    <row r="131" spans="2:26" ht="18" customHeight="1" x14ac:dyDescent="0.25">
      <c r="B131" s="118">
        <v>117</v>
      </c>
      <c r="C131" s="119">
        <v>50253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Z131" s="119">
        <v>50283</v>
      </c>
    </row>
    <row r="132" spans="2:26" ht="18" customHeight="1" x14ac:dyDescent="0.25">
      <c r="B132" s="118">
        <v>118</v>
      </c>
      <c r="C132" s="119">
        <v>50284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Z132" s="119">
        <v>50313</v>
      </c>
    </row>
    <row r="133" spans="2:26" ht="18" customHeight="1" x14ac:dyDescent="0.25">
      <c r="B133" s="118">
        <v>119</v>
      </c>
      <c r="C133" s="119">
        <v>50314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Z133" s="119">
        <v>50344</v>
      </c>
    </row>
    <row r="134" spans="2:26" ht="18" customHeight="1" x14ac:dyDescent="0.25">
      <c r="B134" s="118">
        <v>120</v>
      </c>
      <c r="C134" s="119">
        <v>50345</v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Z134" s="119">
        <v>50374</v>
      </c>
    </row>
    <row r="135" spans="2:26" ht="18" customHeight="1" x14ac:dyDescent="0.25">
      <c r="B135" s="118">
        <v>121</v>
      </c>
      <c r="C135" s="119">
        <v>50375</v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Z135" s="119">
        <v>50405</v>
      </c>
    </row>
    <row r="136" spans="2:26" ht="18" customHeight="1" x14ac:dyDescent="0.25">
      <c r="B136" s="118">
        <v>122</v>
      </c>
      <c r="C136" s="119">
        <v>50406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Z136" s="119">
        <v>50436</v>
      </c>
    </row>
    <row r="137" spans="2:26" ht="18" customHeight="1" x14ac:dyDescent="0.25">
      <c r="B137" s="118">
        <v>123</v>
      </c>
      <c r="C137" s="119">
        <v>50437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Z137" s="119">
        <v>50464</v>
      </c>
    </row>
    <row r="138" spans="2:26" ht="18" customHeight="1" x14ac:dyDescent="0.25">
      <c r="B138" s="118">
        <v>124</v>
      </c>
      <c r="C138" s="119">
        <v>50465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120">
        <v>0</v>
      </c>
      <c r="Z138" s="119">
        <v>50495</v>
      </c>
    </row>
    <row r="139" spans="2:26" ht="18" customHeight="1" x14ac:dyDescent="0.25">
      <c r="B139" s="118">
        <v>125</v>
      </c>
      <c r="C139" s="119">
        <v>50496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Z139" s="119">
        <v>50525</v>
      </c>
    </row>
    <row r="140" spans="2:26" ht="18" customHeight="1" x14ac:dyDescent="0.25">
      <c r="B140" s="118">
        <v>126</v>
      </c>
      <c r="C140" s="119">
        <v>50526</v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Z140" s="119">
        <v>50556</v>
      </c>
    </row>
    <row r="141" spans="2:26" ht="18" customHeight="1" x14ac:dyDescent="0.25">
      <c r="B141" s="118">
        <v>127</v>
      </c>
      <c r="C141" s="119">
        <v>50557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Z141" s="119">
        <v>50586</v>
      </c>
    </row>
    <row r="142" spans="2:26" ht="18" customHeight="1" x14ac:dyDescent="0.25">
      <c r="B142" s="118">
        <v>128</v>
      </c>
      <c r="C142" s="119">
        <v>50587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Z142" s="119">
        <v>50617</v>
      </c>
    </row>
    <row r="143" spans="2:26" ht="18" customHeight="1" x14ac:dyDescent="0.25">
      <c r="B143" s="118">
        <v>129</v>
      </c>
      <c r="C143" s="119">
        <v>50618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Z143" s="119">
        <v>50648</v>
      </c>
    </row>
    <row r="144" spans="2:26" ht="18" customHeight="1" x14ac:dyDescent="0.25">
      <c r="B144" s="118">
        <v>130</v>
      </c>
      <c r="C144" s="119">
        <v>50649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Z144" s="119">
        <v>50678</v>
      </c>
    </row>
    <row r="145" spans="2:26" ht="18" customHeight="1" x14ac:dyDescent="0.25">
      <c r="B145" s="118">
        <v>131</v>
      </c>
      <c r="C145" s="119">
        <v>50679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Z145" s="119">
        <v>50709</v>
      </c>
    </row>
    <row r="146" spans="2:26" ht="18" customHeight="1" x14ac:dyDescent="0.25">
      <c r="B146" s="118">
        <v>132</v>
      </c>
      <c r="C146" s="119">
        <v>50710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Z146" s="119">
        <v>50739</v>
      </c>
    </row>
    <row r="147" spans="2:26" ht="18" customHeight="1" x14ac:dyDescent="0.25">
      <c r="B147" s="118">
        <v>133</v>
      </c>
      <c r="C147" s="119">
        <v>50740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Z147" s="119">
        <v>50770</v>
      </c>
    </row>
    <row r="148" spans="2:26" ht="18" customHeight="1" x14ac:dyDescent="0.25">
      <c r="B148" s="118">
        <v>134</v>
      </c>
      <c r="C148" s="119">
        <v>50771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120">
        <v>0</v>
      </c>
      <c r="Z148" s="119">
        <v>50801</v>
      </c>
    </row>
    <row r="149" spans="2:26" ht="18" customHeight="1" x14ac:dyDescent="0.25">
      <c r="B149" s="118">
        <v>135</v>
      </c>
      <c r="C149" s="119">
        <v>50802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Z149" s="119">
        <v>50829</v>
      </c>
    </row>
    <row r="150" spans="2:26" ht="18" customHeight="1" x14ac:dyDescent="0.25">
      <c r="B150" s="118">
        <v>136</v>
      </c>
      <c r="C150" s="119">
        <v>50830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Z150" s="119">
        <v>50860</v>
      </c>
    </row>
    <row r="151" spans="2:26" ht="18" customHeight="1" x14ac:dyDescent="0.25">
      <c r="B151" s="118">
        <v>137</v>
      </c>
      <c r="C151" s="119">
        <v>50861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Z151" s="119">
        <v>50890</v>
      </c>
    </row>
    <row r="152" spans="2:26" ht="18" customHeight="1" x14ac:dyDescent="0.25">
      <c r="B152" s="118">
        <v>138</v>
      </c>
      <c r="C152" s="119">
        <v>50891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Z152" s="119">
        <v>50921</v>
      </c>
    </row>
    <row r="153" spans="2:26" ht="18" customHeight="1" x14ac:dyDescent="0.25">
      <c r="B153" s="118">
        <v>139</v>
      </c>
      <c r="C153" s="119">
        <v>50922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120">
        <v>0</v>
      </c>
      <c r="Z153" s="119">
        <v>50951</v>
      </c>
    </row>
    <row r="154" spans="2:26" ht="18" customHeight="1" x14ac:dyDescent="0.25">
      <c r="B154" s="118">
        <v>140</v>
      </c>
      <c r="C154" s="119">
        <v>50952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Z154" s="119">
        <v>50982</v>
      </c>
    </row>
    <row r="155" spans="2:26" ht="18" customHeight="1" x14ac:dyDescent="0.25">
      <c r="B155" s="118">
        <v>141</v>
      </c>
      <c r="C155" s="119">
        <v>50983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Z155" s="119">
        <v>51013</v>
      </c>
    </row>
    <row r="156" spans="2:26" ht="18" customHeight="1" x14ac:dyDescent="0.25">
      <c r="B156" s="118">
        <v>142</v>
      </c>
      <c r="C156" s="119">
        <v>51014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Z156" s="119">
        <v>51043</v>
      </c>
    </row>
    <row r="157" spans="2:26" ht="18" customHeight="1" x14ac:dyDescent="0.25">
      <c r="B157" s="118">
        <v>143</v>
      </c>
      <c r="C157" s="119">
        <v>51044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Z157" s="119">
        <v>51074</v>
      </c>
    </row>
    <row r="158" spans="2:26" ht="18" customHeight="1" x14ac:dyDescent="0.25">
      <c r="B158" s="118">
        <v>144</v>
      </c>
      <c r="C158" s="119">
        <v>51075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Z158" s="119">
        <v>51104</v>
      </c>
    </row>
    <row r="159" spans="2:26" ht="18" customHeight="1" x14ac:dyDescent="0.25">
      <c r="B159" s="118">
        <v>145</v>
      </c>
      <c r="C159" s="119">
        <v>51105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Z159" s="119">
        <v>51135</v>
      </c>
    </row>
    <row r="160" spans="2:26" ht="18" customHeight="1" x14ac:dyDescent="0.25">
      <c r="B160" s="118">
        <v>146</v>
      </c>
      <c r="C160" s="119">
        <v>51136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Z160" s="119">
        <v>51166</v>
      </c>
    </row>
    <row r="161" spans="2:26" ht="18" customHeight="1" x14ac:dyDescent="0.25">
      <c r="B161" s="118">
        <v>147</v>
      </c>
      <c r="C161" s="119">
        <v>51167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Z161" s="119">
        <v>51195</v>
      </c>
    </row>
    <row r="162" spans="2:26" ht="18" customHeight="1" x14ac:dyDescent="0.25">
      <c r="B162" s="118">
        <v>148</v>
      </c>
      <c r="C162" s="119">
        <v>51196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Z162" s="119">
        <v>51226</v>
      </c>
    </row>
    <row r="163" spans="2:26" ht="18" customHeight="1" x14ac:dyDescent="0.25">
      <c r="B163" s="118">
        <v>149</v>
      </c>
      <c r="C163" s="119">
        <v>51227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Z163" s="119">
        <v>51256</v>
      </c>
    </row>
    <row r="164" spans="2:26" ht="18" customHeight="1" x14ac:dyDescent="0.25">
      <c r="B164" s="118">
        <v>150</v>
      </c>
      <c r="C164" s="119">
        <v>51257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Z164" s="119">
        <v>51287</v>
      </c>
    </row>
    <row r="165" spans="2:26" ht="18" customHeight="1" x14ac:dyDescent="0.25">
      <c r="B165" s="118">
        <v>151</v>
      </c>
      <c r="C165" s="119">
        <v>51288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Z165" s="119">
        <v>51317</v>
      </c>
    </row>
    <row r="166" spans="2:26" ht="18" customHeight="1" x14ac:dyDescent="0.25">
      <c r="B166" s="118">
        <v>152</v>
      </c>
      <c r="C166" s="119">
        <v>51318</v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120">
        <v>0</v>
      </c>
      <c r="Z166" s="119">
        <v>51348</v>
      </c>
    </row>
    <row r="167" spans="2:26" ht="18" customHeight="1" x14ac:dyDescent="0.25">
      <c r="B167" s="118">
        <v>153</v>
      </c>
      <c r="C167" s="119">
        <v>51349</v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120">
        <v>0</v>
      </c>
      <c r="Z167" s="119">
        <v>51379</v>
      </c>
    </row>
    <row r="168" spans="2:26" ht="18" customHeight="1" x14ac:dyDescent="0.25">
      <c r="B168" s="118">
        <v>154</v>
      </c>
      <c r="C168" s="119">
        <v>51380</v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120">
        <v>0</v>
      </c>
      <c r="Z168" s="119">
        <v>51409</v>
      </c>
    </row>
    <row r="169" spans="2:26" ht="18" customHeight="1" x14ac:dyDescent="0.25">
      <c r="B169" s="118">
        <v>155</v>
      </c>
      <c r="C169" s="119">
        <v>51410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Z169" s="119">
        <v>51440</v>
      </c>
    </row>
    <row r="170" spans="2:26" ht="18" customHeight="1" x14ac:dyDescent="0.25">
      <c r="B170" s="118">
        <v>156</v>
      </c>
      <c r="C170" s="119">
        <v>51441</v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Z170" s="119">
        <v>51470</v>
      </c>
    </row>
    <row r="171" spans="2:26" ht="18" customHeight="1" x14ac:dyDescent="0.25">
      <c r="B171" s="118">
        <v>157</v>
      </c>
      <c r="C171" s="119">
        <v>51471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Z171" s="119">
        <v>51501</v>
      </c>
    </row>
    <row r="172" spans="2:26" ht="18" customHeight="1" x14ac:dyDescent="0.25">
      <c r="B172" s="118">
        <v>158</v>
      </c>
      <c r="C172" s="119">
        <v>51502</v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Z172" s="119">
        <v>51532</v>
      </c>
    </row>
    <row r="173" spans="2:26" ht="18" customHeight="1" x14ac:dyDescent="0.25">
      <c r="B173" s="118">
        <v>159</v>
      </c>
      <c r="C173" s="119">
        <v>51533</v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Z173" s="119">
        <v>51560</v>
      </c>
    </row>
    <row r="174" spans="2:26" ht="18" customHeight="1" x14ac:dyDescent="0.25">
      <c r="B174" s="118">
        <v>160</v>
      </c>
      <c r="C174" s="119">
        <v>51561</v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Z174" s="119">
        <v>51591</v>
      </c>
    </row>
    <row r="175" spans="2:26" ht="18" customHeight="1" x14ac:dyDescent="0.25">
      <c r="B175" s="118">
        <v>161</v>
      </c>
      <c r="C175" s="119">
        <v>51592</v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Z175" s="119">
        <v>51621</v>
      </c>
    </row>
    <row r="176" spans="2:26" ht="18" customHeight="1" x14ac:dyDescent="0.25">
      <c r="B176" s="118">
        <v>162</v>
      </c>
      <c r="C176" s="119">
        <v>51622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Z176" s="119">
        <v>51652</v>
      </c>
    </row>
    <row r="177" spans="2:26" ht="18" customHeight="1" x14ac:dyDescent="0.25">
      <c r="B177" s="118">
        <v>163</v>
      </c>
      <c r="C177" s="119">
        <v>51653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Z177" s="119">
        <v>51682</v>
      </c>
    </row>
    <row r="178" spans="2:26" ht="18" customHeight="1" x14ac:dyDescent="0.25">
      <c r="B178" s="118">
        <v>164</v>
      </c>
      <c r="C178" s="119">
        <v>51683</v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Z178" s="119">
        <v>51713</v>
      </c>
    </row>
    <row r="179" spans="2:26" ht="18" customHeight="1" x14ac:dyDescent="0.25">
      <c r="B179" s="118">
        <v>165</v>
      </c>
      <c r="C179" s="119">
        <v>51714</v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Z179" s="119">
        <v>51744</v>
      </c>
    </row>
    <row r="180" spans="2:26" ht="18" customHeight="1" x14ac:dyDescent="0.25">
      <c r="B180" s="118">
        <v>166</v>
      </c>
      <c r="C180" s="119">
        <v>51745</v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Z180" s="119">
        <v>51774</v>
      </c>
    </row>
    <row r="181" spans="2:26" ht="18" customHeight="1" x14ac:dyDescent="0.25">
      <c r="B181" s="118">
        <v>167</v>
      </c>
      <c r="C181" s="119">
        <v>51775</v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Z181" s="119">
        <v>51805</v>
      </c>
    </row>
    <row r="182" spans="2:26" ht="18" customHeight="1" x14ac:dyDescent="0.25">
      <c r="B182" s="118">
        <v>168</v>
      </c>
      <c r="C182" s="119">
        <v>51806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Z182" s="119">
        <v>51835</v>
      </c>
    </row>
    <row r="183" spans="2:26" ht="18" customHeight="1" x14ac:dyDescent="0.25">
      <c r="B183" s="118">
        <v>169</v>
      </c>
      <c r="C183" s="119">
        <v>51836</v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Z183" s="119">
        <v>51866</v>
      </c>
    </row>
    <row r="184" spans="2:26" ht="18" customHeight="1" x14ac:dyDescent="0.25">
      <c r="B184" s="118">
        <v>170</v>
      </c>
      <c r="C184" s="119">
        <v>51867</v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Z184" s="119">
        <v>51897</v>
      </c>
    </row>
    <row r="185" spans="2:26" ht="18" customHeight="1" x14ac:dyDescent="0.25">
      <c r="B185" s="118">
        <v>171</v>
      </c>
      <c r="C185" s="119">
        <v>51898</v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Z185" s="119">
        <v>51925</v>
      </c>
    </row>
    <row r="186" spans="2:26" ht="18" customHeight="1" x14ac:dyDescent="0.25">
      <c r="B186" s="118">
        <v>172</v>
      </c>
      <c r="C186" s="119">
        <v>51926</v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Z186" s="119">
        <v>51956</v>
      </c>
    </row>
    <row r="187" spans="2:26" ht="18" customHeight="1" x14ac:dyDescent="0.25">
      <c r="B187" s="118">
        <v>173</v>
      </c>
      <c r="C187" s="119">
        <v>51957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Z187" s="119">
        <v>51986</v>
      </c>
    </row>
    <row r="188" spans="2:26" ht="18" customHeight="1" x14ac:dyDescent="0.25">
      <c r="B188" s="118">
        <v>174</v>
      </c>
      <c r="C188" s="119">
        <v>51987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Z188" s="119">
        <v>52017</v>
      </c>
    </row>
    <row r="189" spans="2:26" ht="18" customHeight="1" x14ac:dyDescent="0.25">
      <c r="B189" s="118">
        <v>175</v>
      </c>
      <c r="C189" s="119">
        <v>52018</v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Z189" s="119">
        <v>52047</v>
      </c>
    </row>
    <row r="190" spans="2:26" ht="18" customHeight="1" x14ac:dyDescent="0.25">
      <c r="B190" s="118">
        <v>176</v>
      </c>
      <c r="C190" s="119">
        <v>52048</v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Z190" s="119">
        <v>52078</v>
      </c>
    </row>
    <row r="191" spans="2:26" ht="18" customHeight="1" x14ac:dyDescent="0.25">
      <c r="B191" s="118">
        <v>177</v>
      </c>
      <c r="C191" s="119">
        <v>52079</v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Z191" s="119">
        <v>52109</v>
      </c>
    </row>
    <row r="192" spans="2:26" ht="18" customHeight="1" x14ac:dyDescent="0.25">
      <c r="B192" s="118">
        <v>178</v>
      </c>
      <c r="C192" s="119">
        <v>52110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Z192" s="119">
        <v>52139</v>
      </c>
    </row>
    <row r="193" spans="2:26" ht="18" customHeight="1" x14ac:dyDescent="0.25">
      <c r="B193" s="118">
        <v>179</v>
      </c>
      <c r="C193" s="119">
        <v>52140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Z193" s="119">
        <v>52170</v>
      </c>
    </row>
    <row r="194" spans="2:26" ht="18" customHeight="1" x14ac:dyDescent="0.25">
      <c r="B194" s="118">
        <v>180</v>
      </c>
      <c r="C194" s="119">
        <v>52171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Z194" s="119">
        <v>52200</v>
      </c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5" priority="3">
      <formula>$B14&lt;&gt;""</formula>
    </cfRule>
  </conditionalFormatting>
  <conditionalFormatting sqref="Z14">
    <cfRule type="expression" dxfId="4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37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37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37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37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37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37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37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37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37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37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37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37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37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37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3700-00000E000000}">
      <formula1>0</formula1>
      <formula2>0</formula2>
    </dataValidation>
    <dataValidation allowBlank="1" showInputMessage="1" showErrorMessage="1" prompt="Total des intérêts calculé automatiquement" sqref="I9" xr:uid="{00000000-0002-0000-37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3700-000010000000}">
      <formula1>0</formula1>
      <formula2>0</formula2>
    </dataValidation>
    <dataValidation allowBlank="1" showInputMessage="1" showErrorMessage="1" prompt="Nombre prévu de paiements mis à jour automatiquement" sqref="I6" xr:uid="{00000000-0002-0000-3700-000011000000}">
      <formula1>0</formula1>
      <formula2>0</formula2>
    </dataValidation>
    <dataValidation allowBlank="1" showInputMessage="1" showErrorMessage="1" prompt="Nombre de paiements mis à jour automatiquement" sqref="I7" xr:uid="{00000000-0002-0000-37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3700-000013000000}">
      <formula1>0</formula1>
      <formula2>0</formula2>
    </dataValidation>
    <dataValidation allowBlank="1" showInputMessage="1" showErrorMessage="1" prompt="Entrez le montant du prêt dans cette cellule" sqref="E5" xr:uid="{00000000-0002-0000-3700-000014000000}">
      <formula1>0</formula1>
      <formula2>0</formula2>
    </dataValidation>
    <dataValidation allowBlank="1" showInputMessage="1" showErrorMessage="1" prompt="Entrez le taux d’intérêt annuel dans cette cellule" sqref="E6" xr:uid="{00000000-0002-0000-37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37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3700-000017000000}">
      <formula1>0</formula1>
      <formula2>0</formula2>
    </dataValidation>
    <dataValidation allowBlank="1" showInputMessage="1" showErrorMessage="1" prompt="Entrez la date de début du prêt dans cette cellule" sqref="E9" xr:uid="{00000000-0002-0000-37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37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78206E"/>
  </sheetPr>
  <dimension ref="B1:Z194"/>
  <sheetViews>
    <sheetView showGridLines="0" topLeftCell="D1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384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46722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3" priority="3">
      <formula>$B14&lt;&gt;""</formula>
    </cfRule>
  </conditionalFormatting>
  <conditionalFormatting sqref="Z14">
    <cfRule type="expression" dxfId="2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38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38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38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38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38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38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38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38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38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38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38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38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38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38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3800-00000E000000}">
      <formula1>0</formula1>
      <formula2>0</formula2>
    </dataValidation>
    <dataValidation allowBlank="1" showInputMessage="1" showErrorMessage="1" prompt="Total des intérêts calculé automatiquement" sqref="I9" xr:uid="{00000000-0002-0000-38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3800-000010000000}">
      <formula1>0</formula1>
      <formula2>0</formula2>
    </dataValidation>
    <dataValidation allowBlank="1" showInputMessage="1" showErrorMessage="1" prompt="Nombre prévu de paiements mis à jour automatiquement" sqref="I6" xr:uid="{00000000-0002-0000-3800-000011000000}">
      <formula1>0</formula1>
      <formula2>0</formula2>
    </dataValidation>
    <dataValidation allowBlank="1" showInputMessage="1" showErrorMessage="1" prompt="Nombre de paiements mis à jour automatiquement" sqref="I7" xr:uid="{00000000-0002-0000-38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3800-000013000000}">
      <formula1>0</formula1>
      <formula2>0</formula2>
    </dataValidation>
    <dataValidation allowBlank="1" showInputMessage="1" showErrorMessage="1" prompt="Entrez le montant du prêt dans cette cellule" sqref="E5" xr:uid="{00000000-0002-0000-3800-000014000000}">
      <formula1>0</formula1>
      <formula2>0</formula2>
    </dataValidation>
    <dataValidation allowBlank="1" showInputMessage="1" showErrorMessage="1" prompt="Entrez le taux d’intérêt annuel dans cette cellule" sqref="E6" xr:uid="{00000000-0002-0000-38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38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3800-000017000000}">
      <formula1>0</formula1>
      <formula2>0</formula2>
    </dataValidation>
    <dataValidation allowBlank="1" showInputMessage="1" showErrorMessage="1" prompt="Entrez la date de début du prêt dans cette cellule" sqref="E9" xr:uid="{00000000-0002-0000-38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38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8206E"/>
  </sheetPr>
  <dimension ref="B1:Z194"/>
  <sheetViews>
    <sheetView showGridLines="0" topLeftCell="C1" zoomScale="70" zoomScaleNormal="70" workbookViewId="0">
      <selection activeCell="Z15" sqref="Z15"/>
    </sheetView>
  </sheetViews>
  <sheetFormatPr baseColWidth="10" defaultColWidth="8.85546875" defaultRowHeight="15" x14ac:dyDescent="0.25"/>
  <cols>
    <col min="1" max="1" width="3.5703125" customWidth="1"/>
    <col min="2" max="2" width="16.28515625" customWidth="1"/>
    <col min="3" max="3" width="14.7109375" style="216" customWidth="1"/>
    <col min="4" max="4" width="17.42578125" customWidth="1"/>
    <col min="5" max="5" width="15.7109375" customWidth="1"/>
    <col min="6" max="6" width="19.7109375" customWidth="1"/>
    <col min="7" max="9" width="15.7109375" customWidth="1"/>
    <col min="10" max="10" width="17.42578125" customWidth="1"/>
    <col min="11" max="11" width="17.7109375" customWidth="1"/>
    <col min="26" max="26" width="19.42578125" style="119" customWidth="1"/>
  </cols>
  <sheetData>
    <row r="1" spans="2:26" s="122" customFormat="1" ht="21" customHeight="1" x14ac:dyDescent="0.25">
      <c r="B1" s="123"/>
      <c r="C1" s="123"/>
      <c r="D1" s="123"/>
      <c r="E1" s="123"/>
      <c r="F1" s="123"/>
      <c r="G1" s="123"/>
      <c r="H1" s="123"/>
      <c r="I1" s="123"/>
      <c r="J1" s="123"/>
      <c r="K1" s="123"/>
      <c r="Z1" s="124"/>
    </row>
    <row r="2" spans="2:26" s="122" customFormat="1" ht="67.5" customHeight="1" x14ac:dyDescent="0.25">
      <c r="B2" s="123"/>
      <c r="C2" s="536" t="s">
        <v>385</v>
      </c>
      <c r="D2" s="563"/>
      <c r="E2" s="563"/>
      <c r="F2" s="563"/>
      <c r="G2" s="563"/>
      <c r="H2" s="563"/>
      <c r="I2" s="563"/>
      <c r="J2" s="563"/>
      <c r="K2" s="563"/>
      <c r="Z2" s="124"/>
    </row>
    <row r="3" spans="2:26" s="122" customFormat="1" ht="24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3"/>
      <c r="Z3" s="124"/>
    </row>
    <row r="4" spans="2:26" s="117" customFormat="1" ht="37.5" customHeight="1" x14ac:dyDescent="0.25">
      <c r="B4" s="125" t="s">
        <v>235</v>
      </c>
      <c r="C4" s="126"/>
      <c r="D4" s="127"/>
      <c r="E4" s="128"/>
      <c r="G4" s="129" t="s">
        <v>236</v>
      </c>
      <c r="H4" s="128"/>
      <c r="I4" s="128"/>
      <c r="J4" s="128"/>
      <c r="Z4" s="130"/>
    </row>
    <row r="5" spans="2:26" s="117" customFormat="1" ht="24" customHeight="1" x14ac:dyDescent="0.25">
      <c r="B5" s="573" t="s">
        <v>287</v>
      </c>
      <c r="C5" s="574"/>
      <c r="D5" s="575"/>
      <c r="E5" s="131">
        <v>0</v>
      </c>
      <c r="G5" s="555" t="s">
        <v>255</v>
      </c>
      <c r="H5" s="556"/>
      <c r="I5" s="542" t="str">
        <f>IFERROR(IF(OR(E5&lt;=0,E6&lt;=0,E7&lt;=0,E8&lt;=0),"", -PMT(E6/E8, (E7*E8)-E11, E5)),"")</f>
        <v/>
      </c>
      <c r="J5" s="543"/>
      <c r="K5" s="543"/>
      <c r="Z5" s="130"/>
    </row>
    <row r="6" spans="2:26" s="117" customFormat="1" ht="24" customHeight="1" x14ac:dyDescent="0.25">
      <c r="B6" s="573" t="s">
        <v>288</v>
      </c>
      <c r="C6" s="574"/>
      <c r="D6" s="575"/>
      <c r="E6" s="133">
        <v>0</v>
      </c>
      <c r="G6" s="538" t="s">
        <v>289</v>
      </c>
      <c r="H6" s="539"/>
      <c r="I6" s="544" t="str">
        <f>IFERROR(ROUND(IF(AND(E7&gt;0,E8&gt;0),E7*E8,""),0),"")</f>
        <v/>
      </c>
      <c r="J6" s="545"/>
      <c r="K6" s="545"/>
      <c r="Z6" s="130"/>
    </row>
    <row r="7" spans="2:26" s="117" customFormat="1" ht="24" customHeight="1" x14ac:dyDescent="0.25">
      <c r="B7" s="573" t="s">
        <v>290</v>
      </c>
      <c r="C7" s="574"/>
      <c r="D7" s="575"/>
      <c r="E7" s="134">
        <v>0</v>
      </c>
      <c r="G7" s="538" t="s">
        <v>291</v>
      </c>
      <c r="H7" s="539"/>
      <c r="I7" s="544" t="str">
        <f>IFERROR(I6,"")</f>
        <v/>
      </c>
      <c r="J7" s="545"/>
      <c r="K7" s="545"/>
      <c r="Z7" s="130"/>
    </row>
    <row r="8" spans="2:26" s="117" customFormat="1" ht="24" customHeight="1" x14ac:dyDescent="0.25">
      <c r="B8" s="573" t="s">
        <v>292</v>
      </c>
      <c r="C8" s="574"/>
      <c r="D8" s="575"/>
      <c r="E8" s="134">
        <v>0</v>
      </c>
      <c r="G8" s="538" t="s">
        <v>293</v>
      </c>
      <c r="H8" s="539"/>
      <c r="I8" s="544" t="str">
        <f>IFERROR(IF(I7="", "", I7*E12),"")</f>
        <v/>
      </c>
      <c r="J8" s="545"/>
      <c r="K8" s="545"/>
      <c r="Z8" s="130"/>
    </row>
    <row r="9" spans="2:26" s="117" customFormat="1" ht="24" customHeight="1" x14ac:dyDescent="0.25">
      <c r="B9" s="576" t="s">
        <v>294</v>
      </c>
      <c r="C9" s="574"/>
      <c r="D9" s="135"/>
      <c r="E9" s="136">
        <v>46722</v>
      </c>
      <c r="G9" s="564" t="s">
        <v>295</v>
      </c>
      <c r="H9" s="565"/>
      <c r="I9" s="554" t="str">
        <f>IFERROR(IF(I7="","",SUM(_xlfn.ANCHORARRAY(I15))),"")</f>
        <v/>
      </c>
      <c r="J9" s="545"/>
      <c r="K9" s="545"/>
      <c r="Z9" s="130"/>
    </row>
    <row r="10" spans="2:26" s="117" customFormat="1" ht="24" customHeight="1" x14ac:dyDescent="0.25">
      <c r="C10" s="279"/>
      <c r="D10" s="279"/>
      <c r="E10" s="280"/>
      <c r="G10" s="564" t="s">
        <v>247</v>
      </c>
      <c r="H10" s="565"/>
      <c r="I10" s="566" t="str">
        <f>IFERROR(IF(I7="","",SUM(_xlfn.ANCHORARRAY(G15))),"")</f>
        <v/>
      </c>
      <c r="J10" s="567"/>
      <c r="K10" s="567"/>
      <c r="Z10" s="130"/>
    </row>
    <row r="11" spans="2:26" s="117" customFormat="1" ht="24" customHeight="1" x14ac:dyDescent="0.25">
      <c r="B11" s="558" t="s">
        <v>248</v>
      </c>
      <c r="C11" s="569"/>
      <c r="D11" s="569"/>
      <c r="E11" s="140">
        <v>0</v>
      </c>
      <c r="F11" s="138"/>
      <c r="Z11" s="130"/>
    </row>
    <row r="12" spans="2:26" s="117" customFormat="1" ht="24" customHeight="1" x14ac:dyDescent="0.25">
      <c r="B12" s="558" t="s">
        <v>304</v>
      </c>
      <c r="C12" s="569"/>
      <c r="D12" s="569"/>
      <c r="E12" s="141">
        <v>0</v>
      </c>
      <c r="G12" s="560" t="s">
        <v>250</v>
      </c>
      <c r="H12" s="569"/>
      <c r="I12" s="561" t="s">
        <v>251</v>
      </c>
      <c r="J12" s="569"/>
      <c r="K12" s="569"/>
      <c r="Z12" s="130"/>
    </row>
    <row r="13" spans="2:26" ht="48" customHeight="1" x14ac:dyDescent="0.25"/>
    <row r="14" spans="2:26" ht="37.5" customHeight="1" x14ac:dyDescent="0.25">
      <c r="B14" s="145" t="s">
        <v>252</v>
      </c>
      <c r="C14" s="145" t="s">
        <v>253</v>
      </c>
      <c r="D14" s="145" t="s">
        <v>254</v>
      </c>
      <c r="E14" s="145" t="s">
        <v>255</v>
      </c>
      <c r="F14" s="145" t="s">
        <v>256</v>
      </c>
      <c r="G14" s="145" t="s">
        <v>257</v>
      </c>
      <c r="H14" s="145" t="s">
        <v>258</v>
      </c>
      <c r="I14" s="145" t="s">
        <v>259</v>
      </c>
      <c r="J14" s="145" t="s">
        <v>260</v>
      </c>
      <c r="K14" s="145" t="s">
        <v>261</v>
      </c>
      <c r="Z14" s="147" t="s">
        <v>262</v>
      </c>
    </row>
    <row r="15" spans="2:26" ht="18" customHeight="1" x14ac:dyDescent="0.25">
      <c r="B15" s="118" t="str">
        <f t="array" ref="B15">IFERROR(IF(I7="","",_xlfn.SEQUENCE(I7)),"")</f>
        <v/>
      </c>
      <c r="C15" s="119" t="str">
        <f t="array" ref="C15">IFERROR(IF(I7="","",EDATE($E$9,(_xlfn.SEQUENCE(I7)-1)*(12/$E$8))),"")</f>
        <v/>
      </c>
      <c r="D15" s="120" t="str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120" t="str">
        <f t="array" ref="E15">IFERROR(IF(I7="","",IF(_xlfn.SEQUENCE(I7)&lt;=$E$11,_xlfn.ANCHORARRAY(D15)*($E$6/$E$8), -PMT($E$6/$E$8,($E$7*$E$8)-$E$11,$E$5))),"")</f>
        <v/>
      </c>
      <c r="F15" s="120" t="str">
        <f t="array" ref="F15">IFERROR(IF(I7="","",_xlfn.SEQUENCE(I7,1,1,1)*0 + $E$12),"")</f>
        <v/>
      </c>
      <c r="G15" s="120" t="str">
        <f t="array" ref="G15">IFERROR(IF(I7="","",_xlfn.ANCHORARRAY(E15)+_xlfn.ANCHORARRAY(F15)),"")</f>
        <v/>
      </c>
      <c r="H15" s="120" t="str">
        <f t="array" ref="H15">IFERROR(IF(I7="","",ROUND(IF(_xlfn.SEQUENCE(I7)&lt;=$E$11,0,_xlfn.ANCHORARRAY( E15) -_xlfn.ANCHORARRAY( I15)),2)),"")</f>
        <v/>
      </c>
      <c r="I15" s="120" t="str">
        <f t="array" ref="I15">IFERROR(IF(I7="","",ROUND(_xlfn.ANCHORARRAY(D15)*($E$6/$E$8),2)),"")</f>
        <v/>
      </c>
      <c r="J15" s="120" t="str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120" t="str">
        <f t="array" ref="K15">IF(I7="","",_xlfn.SCAN(0,_xlfn.TAKE(_xlfn.ANCHORARRAY(I15),I7),_xlfn.LAMBDA(_xlpm.a,_xlpm.v,_xlpm.a+_xlpm.v)))</f>
        <v/>
      </c>
      <c r="Z15" s="119" t="str">
        <f t="array" ref="Z15">IFERROR(IF(I7="","",EOMONTH(EDATE($E$9,(_xlfn.SEQUENCE(I7)-1)*(12/$E$8)),0)),"")</f>
        <v/>
      </c>
    </row>
    <row r="16" spans="2:26" ht="18" customHeight="1" x14ac:dyDescent="0.25">
      <c r="B16" s="118"/>
      <c r="C16" s="119"/>
      <c r="D16" s="120"/>
      <c r="E16" s="120"/>
      <c r="F16" s="120"/>
      <c r="G16" s="120"/>
      <c r="H16" s="120"/>
      <c r="I16" s="120"/>
      <c r="J16" s="120"/>
      <c r="K16" s="120"/>
    </row>
    <row r="17" spans="2:11" ht="18" customHeight="1" x14ac:dyDescent="0.25">
      <c r="B17" s="118"/>
      <c r="C17" s="119"/>
      <c r="D17" s="120"/>
      <c r="E17" s="120"/>
      <c r="F17" s="120"/>
      <c r="G17" s="120"/>
      <c r="H17" s="120"/>
      <c r="I17" s="120"/>
      <c r="J17" s="120"/>
      <c r="K17" s="120"/>
    </row>
    <row r="18" spans="2:11" ht="18" customHeight="1" x14ac:dyDescent="0.25">
      <c r="B18" s="118"/>
      <c r="C18" s="119"/>
      <c r="D18" s="120"/>
      <c r="E18" s="120"/>
      <c r="F18" s="120"/>
      <c r="G18" s="120"/>
      <c r="H18" s="120"/>
      <c r="I18" s="120"/>
      <c r="J18" s="120"/>
      <c r="K18" s="120"/>
    </row>
    <row r="19" spans="2:11" ht="18" customHeight="1" x14ac:dyDescent="0.25">
      <c r="B19" s="118"/>
      <c r="C19" s="119"/>
      <c r="D19" s="120"/>
      <c r="E19" s="120"/>
      <c r="F19" s="120"/>
      <c r="G19" s="120"/>
      <c r="H19" s="120"/>
      <c r="I19" s="120"/>
      <c r="J19" s="120"/>
      <c r="K19" s="120"/>
    </row>
    <row r="20" spans="2:11" ht="18" customHeight="1" x14ac:dyDescent="0.25">
      <c r="B20" s="118"/>
      <c r="C20" s="119"/>
      <c r="D20" s="120"/>
      <c r="E20" s="120"/>
      <c r="F20" s="120"/>
      <c r="G20" s="120"/>
      <c r="H20" s="120"/>
      <c r="I20" s="120"/>
      <c r="J20" s="120"/>
      <c r="K20" s="120"/>
    </row>
    <row r="21" spans="2:11" ht="18" customHeight="1" x14ac:dyDescent="0.25">
      <c r="B21" s="118"/>
      <c r="C21" s="119"/>
      <c r="D21" s="120"/>
      <c r="E21" s="120"/>
      <c r="F21" s="120"/>
      <c r="G21" s="120"/>
      <c r="H21" s="120"/>
      <c r="I21" s="120"/>
      <c r="J21" s="120"/>
      <c r="K21" s="120"/>
    </row>
    <row r="22" spans="2:11" ht="18" customHeight="1" x14ac:dyDescent="0.25">
      <c r="B22" s="118"/>
      <c r="C22" s="119"/>
      <c r="D22" s="120"/>
      <c r="E22" s="120"/>
      <c r="F22" s="120"/>
      <c r="G22" s="120"/>
      <c r="H22" s="120"/>
      <c r="I22" s="120"/>
      <c r="J22" s="120"/>
      <c r="K22" s="120"/>
    </row>
    <row r="23" spans="2:11" ht="18" customHeight="1" x14ac:dyDescent="0.25">
      <c r="B23" s="118"/>
      <c r="C23" s="119"/>
      <c r="D23" s="120"/>
      <c r="E23" s="120"/>
      <c r="F23" s="120"/>
      <c r="G23" s="120"/>
      <c r="H23" s="120"/>
      <c r="I23" s="120"/>
      <c r="J23" s="120"/>
      <c r="K23" s="120"/>
    </row>
    <row r="24" spans="2:11" ht="18" customHeight="1" x14ac:dyDescent="0.25">
      <c r="B24" s="118"/>
      <c r="C24" s="119"/>
      <c r="D24" s="120"/>
      <c r="E24" s="120"/>
      <c r="F24" s="120"/>
      <c r="G24" s="120"/>
      <c r="H24" s="120"/>
      <c r="I24" s="120"/>
      <c r="J24" s="120"/>
      <c r="K24" s="120"/>
    </row>
    <row r="25" spans="2:11" ht="18" customHeight="1" x14ac:dyDescent="0.25">
      <c r="B25" s="118"/>
      <c r="C25" s="119"/>
      <c r="D25" s="120"/>
      <c r="E25" s="120"/>
      <c r="F25" s="120"/>
      <c r="G25" s="120"/>
      <c r="H25" s="120"/>
      <c r="I25" s="120"/>
      <c r="J25" s="120"/>
      <c r="K25" s="120"/>
    </row>
    <row r="26" spans="2:11" ht="18" customHeight="1" x14ac:dyDescent="0.25">
      <c r="B26" s="118"/>
      <c r="C26" s="119"/>
      <c r="D26" s="120"/>
      <c r="E26" s="120"/>
      <c r="F26" s="120"/>
      <c r="G26" s="120"/>
      <c r="H26" s="120"/>
      <c r="I26" s="120"/>
      <c r="J26" s="120"/>
      <c r="K26" s="120"/>
    </row>
    <row r="27" spans="2:11" ht="18" customHeight="1" x14ac:dyDescent="0.25">
      <c r="B27" s="118"/>
      <c r="C27" s="119"/>
      <c r="D27" s="120"/>
      <c r="E27" s="120"/>
      <c r="F27" s="120"/>
      <c r="G27" s="120"/>
      <c r="H27" s="120"/>
      <c r="I27" s="120"/>
      <c r="J27" s="120"/>
      <c r="K27" s="120"/>
    </row>
    <row r="28" spans="2:11" ht="18" customHeight="1" x14ac:dyDescent="0.25">
      <c r="B28" s="118"/>
      <c r="C28" s="119"/>
      <c r="D28" s="120"/>
      <c r="E28" s="120"/>
      <c r="F28" s="120"/>
      <c r="G28" s="120"/>
      <c r="H28" s="120"/>
      <c r="I28" s="120"/>
      <c r="J28" s="120"/>
      <c r="K28" s="120"/>
    </row>
    <row r="29" spans="2:11" ht="18" customHeight="1" x14ac:dyDescent="0.25">
      <c r="B29" s="118"/>
      <c r="C29" s="119"/>
      <c r="D29" s="120"/>
      <c r="E29" s="120"/>
      <c r="F29" s="120"/>
      <c r="G29" s="120"/>
      <c r="H29" s="120"/>
      <c r="I29" s="120"/>
      <c r="J29" s="120"/>
      <c r="K29" s="120"/>
    </row>
    <row r="30" spans="2:11" ht="18" customHeight="1" x14ac:dyDescent="0.25">
      <c r="B30" s="118"/>
      <c r="C30" s="119"/>
      <c r="D30" s="120"/>
      <c r="E30" s="120"/>
      <c r="F30" s="120"/>
      <c r="G30" s="120"/>
      <c r="H30" s="120"/>
      <c r="I30" s="120"/>
      <c r="J30" s="120"/>
      <c r="K30" s="120"/>
    </row>
    <row r="31" spans="2:11" ht="18" customHeight="1" x14ac:dyDescent="0.25">
      <c r="B31" s="118"/>
      <c r="C31" s="119"/>
      <c r="D31" s="120"/>
      <c r="E31" s="120"/>
      <c r="F31" s="120"/>
      <c r="G31" s="120"/>
      <c r="H31" s="120"/>
      <c r="I31" s="120"/>
      <c r="J31" s="120"/>
      <c r="K31" s="120"/>
    </row>
    <row r="32" spans="2:11" ht="18" customHeight="1" x14ac:dyDescent="0.25">
      <c r="B32" s="118"/>
      <c r="C32" s="119"/>
      <c r="D32" s="120"/>
      <c r="E32" s="120"/>
      <c r="F32" s="120"/>
      <c r="G32" s="120"/>
      <c r="H32" s="120"/>
      <c r="I32" s="120"/>
      <c r="J32" s="120"/>
      <c r="K32" s="120"/>
    </row>
    <row r="33" spans="2:11" ht="18" customHeight="1" x14ac:dyDescent="0.25">
      <c r="B33" s="118"/>
      <c r="C33" s="119"/>
      <c r="D33" s="120"/>
      <c r="E33" s="120"/>
      <c r="F33" s="120"/>
      <c r="G33" s="120"/>
      <c r="H33" s="120"/>
      <c r="I33" s="120"/>
      <c r="J33" s="120"/>
      <c r="K33" s="120"/>
    </row>
    <row r="34" spans="2:11" ht="18" customHeight="1" x14ac:dyDescent="0.25">
      <c r="B34" s="118"/>
      <c r="C34" s="119"/>
      <c r="D34" s="120"/>
      <c r="E34" s="120"/>
      <c r="F34" s="120"/>
      <c r="G34" s="120"/>
      <c r="H34" s="120"/>
      <c r="I34" s="120"/>
      <c r="J34" s="120"/>
      <c r="K34" s="120"/>
    </row>
    <row r="35" spans="2:11" ht="18" customHeight="1" x14ac:dyDescent="0.25">
      <c r="B35" s="118"/>
      <c r="C35" s="119"/>
      <c r="D35" s="120"/>
      <c r="E35" s="120"/>
      <c r="F35" s="120"/>
      <c r="G35" s="120"/>
      <c r="H35" s="120"/>
      <c r="I35" s="120"/>
      <c r="J35" s="120"/>
      <c r="K35" s="120"/>
    </row>
    <row r="36" spans="2:11" ht="18" customHeight="1" x14ac:dyDescent="0.25">
      <c r="B36" s="118"/>
      <c r="C36" s="119"/>
      <c r="D36" s="120"/>
      <c r="E36" s="120"/>
      <c r="F36" s="120"/>
      <c r="G36" s="120"/>
      <c r="H36" s="120"/>
      <c r="I36" s="120"/>
      <c r="J36" s="120"/>
      <c r="K36" s="120"/>
    </row>
    <row r="37" spans="2:11" ht="18" customHeight="1" x14ac:dyDescent="0.25">
      <c r="B37" s="118"/>
      <c r="C37" s="119"/>
      <c r="D37" s="120"/>
      <c r="E37" s="120"/>
      <c r="F37" s="120"/>
      <c r="G37" s="120"/>
      <c r="H37" s="120"/>
      <c r="I37" s="120"/>
      <c r="J37" s="120"/>
      <c r="K37" s="120"/>
    </row>
    <row r="38" spans="2:11" ht="18" customHeight="1" x14ac:dyDescent="0.25">
      <c r="B38" s="118"/>
      <c r="C38" s="119"/>
      <c r="D38" s="120"/>
      <c r="E38" s="120"/>
      <c r="F38" s="120"/>
      <c r="G38" s="120"/>
      <c r="H38" s="120"/>
      <c r="I38" s="120"/>
      <c r="J38" s="120"/>
      <c r="K38" s="120"/>
    </row>
    <row r="39" spans="2:11" ht="18" customHeight="1" x14ac:dyDescent="0.25">
      <c r="B39" s="118"/>
      <c r="C39" s="119"/>
      <c r="D39" s="120"/>
      <c r="E39" s="120"/>
      <c r="F39" s="120"/>
      <c r="G39" s="120"/>
      <c r="H39" s="120"/>
      <c r="I39" s="120"/>
      <c r="J39" s="120"/>
      <c r="K39" s="120"/>
    </row>
    <row r="40" spans="2:11" ht="18" customHeight="1" x14ac:dyDescent="0.25">
      <c r="B40" s="118"/>
      <c r="C40" s="119"/>
      <c r="D40" s="120"/>
      <c r="E40" s="120"/>
      <c r="F40" s="120"/>
      <c r="G40" s="120"/>
      <c r="H40" s="120"/>
      <c r="I40" s="120"/>
      <c r="J40" s="120"/>
      <c r="K40" s="120"/>
    </row>
    <row r="41" spans="2:11" ht="18" customHeight="1" x14ac:dyDescent="0.25">
      <c r="B41" s="118"/>
      <c r="C41" s="119"/>
      <c r="D41" s="120"/>
      <c r="E41" s="120"/>
      <c r="F41" s="120"/>
      <c r="G41" s="120"/>
      <c r="H41" s="120"/>
      <c r="I41" s="120"/>
      <c r="J41" s="120"/>
      <c r="K41" s="120"/>
    </row>
    <row r="42" spans="2:11" ht="18" customHeight="1" x14ac:dyDescent="0.25">
      <c r="B42" s="118"/>
      <c r="C42" s="119"/>
      <c r="D42" s="120"/>
      <c r="E42" s="120"/>
      <c r="F42" s="120"/>
      <c r="G42" s="120"/>
      <c r="H42" s="120"/>
      <c r="I42" s="120"/>
      <c r="J42" s="120"/>
      <c r="K42" s="120"/>
    </row>
    <row r="43" spans="2:11" ht="18" customHeight="1" x14ac:dyDescent="0.25">
      <c r="B43" s="118"/>
      <c r="C43" s="119"/>
      <c r="D43" s="120"/>
      <c r="E43" s="120"/>
      <c r="F43" s="120"/>
      <c r="G43" s="120"/>
      <c r="H43" s="120"/>
      <c r="I43" s="120"/>
      <c r="J43" s="120"/>
      <c r="K43" s="120"/>
    </row>
    <row r="44" spans="2:11" ht="18" customHeight="1" x14ac:dyDescent="0.25">
      <c r="B44" s="118"/>
      <c r="C44" s="119"/>
      <c r="D44" s="120"/>
      <c r="E44" s="120"/>
      <c r="F44" s="120"/>
      <c r="G44" s="120"/>
      <c r="H44" s="120"/>
      <c r="I44" s="120"/>
      <c r="J44" s="120"/>
      <c r="K44" s="120"/>
    </row>
    <row r="45" spans="2:11" ht="18" customHeight="1" x14ac:dyDescent="0.25">
      <c r="B45" s="118"/>
      <c r="C45" s="119"/>
      <c r="D45" s="120"/>
      <c r="E45" s="120"/>
      <c r="F45" s="120"/>
      <c r="G45" s="120"/>
      <c r="H45" s="120"/>
      <c r="I45" s="120"/>
      <c r="J45" s="120"/>
      <c r="K45" s="120"/>
    </row>
    <row r="46" spans="2:11" ht="18" customHeight="1" x14ac:dyDescent="0.25">
      <c r="B46" s="118"/>
      <c r="C46" s="119"/>
      <c r="D46" s="120"/>
      <c r="E46" s="120"/>
      <c r="F46" s="120"/>
      <c r="G46" s="120"/>
      <c r="H46" s="120"/>
      <c r="I46" s="120"/>
      <c r="J46" s="120"/>
      <c r="K46" s="120"/>
    </row>
    <row r="47" spans="2:11" ht="18" customHeight="1" x14ac:dyDescent="0.25">
      <c r="B47" s="118"/>
      <c r="C47" s="119"/>
      <c r="D47" s="120"/>
      <c r="E47" s="120"/>
      <c r="F47" s="120"/>
      <c r="G47" s="120"/>
      <c r="H47" s="120"/>
      <c r="I47" s="120"/>
      <c r="J47" s="120"/>
      <c r="K47" s="120"/>
    </row>
    <row r="48" spans="2:11" ht="18" customHeight="1" x14ac:dyDescent="0.25">
      <c r="B48" s="118"/>
      <c r="C48" s="119"/>
      <c r="D48" s="120"/>
      <c r="E48" s="120"/>
      <c r="F48" s="120"/>
      <c r="G48" s="120"/>
      <c r="H48" s="120"/>
      <c r="I48" s="120"/>
      <c r="J48" s="120"/>
      <c r="K48" s="120"/>
    </row>
    <row r="49" spans="2:11" ht="18" customHeight="1" x14ac:dyDescent="0.25">
      <c r="B49" s="118"/>
      <c r="C49" s="119"/>
      <c r="D49" s="120"/>
      <c r="E49" s="120"/>
      <c r="F49" s="120"/>
      <c r="G49" s="120"/>
      <c r="H49" s="120"/>
      <c r="I49" s="120"/>
      <c r="J49" s="120"/>
      <c r="K49" s="120"/>
    </row>
    <row r="50" spans="2:11" ht="18" customHeight="1" x14ac:dyDescent="0.25">
      <c r="B50" s="118"/>
      <c r="C50" s="119"/>
      <c r="D50" s="120"/>
      <c r="E50" s="120"/>
      <c r="F50" s="120"/>
      <c r="G50" s="120"/>
      <c r="H50" s="120"/>
      <c r="I50" s="120"/>
      <c r="J50" s="120"/>
      <c r="K50" s="120"/>
    </row>
    <row r="51" spans="2:11" ht="18" customHeight="1" x14ac:dyDescent="0.25">
      <c r="B51" s="118"/>
      <c r="C51" s="119"/>
      <c r="D51" s="120"/>
      <c r="E51" s="120"/>
      <c r="F51" s="120"/>
      <c r="G51" s="120"/>
      <c r="H51" s="120"/>
      <c r="I51" s="120"/>
      <c r="J51" s="120"/>
      <c r="K51" s="120"/>
    </row>
    <row r="52" spans="2:11" ht="18" customHeight="1" x14ac:dyDescent="0.25">
      <c r="B52" s="118"/>
      <c r="C52" s="119"/>
      <c r="D52" s="120"/>
      <c r="E52" s="120"/>
      <c r="F52" s="120"/>
      <c r="G52" s="120"/>
      <c r="H52" s="120"/>
      <c r="I52" s="120"/>
      <c r="J52" s="120"/>
      <c r="K52" s="120"/>
    </row>
    <row r="53" spans="2:11" ht="18" customHeight="1" x14ac:dyDescent="0.25">
      <c r="B53" s="118"/>
      <c r="C53" s="119"/>
      <c r="D53" s="120"/>
      <c r="E53" s="120"/>
      <c r="F53" s="120"/>
      <c r="G53" s="120"/>
      <c r="H53" s="120"/>
      <c r="I53" s="120"/>
      <c r="J53" s="120"/>
      <c r="K53" s="120"/>
    </row>
    <row r="54" spans="2:11" ht="18" customHeight="1" x14ac:dyDescent="0.25">
      <c r="B54" s="118"/>
      <c r="C54" s="119"/>
      <c r="D54" s="120"/>
      <c r="E54" s="120"/>
      <c r="F54" s="120"/>
      <c r="G54" s="120"/>
      <c r="H54" s="120"/>
      <c r="I54" s="120"/>
      <c r="J54" s="120"/>
      <c r="K54" s="120"/>
    </row>
    <row r="55" spans="2:11" ht="18" customHeight="1" x14ac:dyDescent="0.25">
      <c r="B55" s="118"/>
      <c r="C55" s="119"/>
      <c r="D55" s="120"/>
      <c r="E55" s="120"/>
      <c r="F55" s="120"/>
      <c r="G55" s="120"/>
      <c r="H55" s="120"/>
      <c r="I55" s="120"/>
      <c r="J55" s="120"/>
      <c r="K55" s="120"/>
    </row>
    <row r="56" spans="2:11" ht="18" customHeight="1" x14ac:dyDescent="0.25">
      <c r="B56" s="118"/>
      <c r="C56" s="119"/>
      <c r="D56" s="120"/>
      <c r="E56" s="120"/>
      <c r="F56" s="120"/>
      <c r="G56" s="120"/>
      <c r="H56" s="120"/>
      <c r="I56" s="120"/>
      <c r="J56" s="120"/>
      <c r="K56" s="120"/>
    </row>
    <row r="57" spans="2:11" ht="18" customHeight="1" x14ac:dyDescent="0.25">
      <c r="B57" s="118"/>
      <c r="C57" s="119"/>
      <c r="D57" s="120"/>
      <c r="E57" s="120"/>
      <c r="F57" s="120"/>
      <c r="G57" s="120"/>
      <c r="H57" s="120"/>
      <c r="I57" s="120"/>
      <c r="J57" s="120"/>
      <c r="K57" s="120"/>
    </row>
    <row r="58" spans="2:11" ht="18" customHeight="1" x14ac:dyDescent="0.25">
      <c r="B58" s="118"/>
      <c r="C58" s="119"/>
      <c r="D58" s="120"/>
      <c r="E58" s="120"/>
      <c r="F58" s="120"/>
      <c r="G58" s="120"/>
      <c r="H58" s="120"/>
      <c r="I58" s="120"/>
      <c r="J58" s="120"/>
      <c r="K58" s="120"/>
    </row>
    <row r="59" spans="2:11" ht="18" customHeight="1" x14ac:dyDescent="0.25">
      <c r="B59" s="118"/>
      <c r="C59" s="119"/>
      <c r="D59" s="120"/>
      <c r="E59" s="120"/>
      <c r="F59" s="120"/>
      <c r="G59" s="120"/>
      <c r="H59" s="120"/>
      <c r="I59" s="120"/>
      <c r="J59" s="120"/>
      <c r="K59" s="120"/>
    </row>
    <row r="60" spans="2:11" ht="18" customHeight="1" x14ac:dyDescent="0.25">
      <c r="B60" s="118"/>
      <c r="C60" s="119"/>
      <c r="D60" s="120"/>
      <c r="E60" s="120"/>
      <c r="F60" s="120"/>
      <c r="G60" s="120"/>
      <c r="H60" s="120"/>
      <c r="I60" s="120"/>
      <c r="J60" s="120"/>
      <c r="K60" s="120"/>
    </row>
    <row r="61" spans="2:11" ht="18" customHeight="1" x14ac:dyDescent="0.25">
      <c r="B61" s="118"/>
      <c r="C61" s="119"/>
      <c r="D61" s="120"/>
      <c r="E61" s="120"/>
      <c r="F61" s="120"/>
      <c r="G61" s="120"/>
      <c r="H61" s="120"/>
      <c r="I61" s="120"/>
      <c r="J61" s="120"/>
      <c r="K61" s="120"/>
    </row>
    <row r="62" spans="2:11" ht="18" customHeight="1" x14ac:dyDescent="0.25">
      <c r="B62" s="118"/>
      <c r="C62" s="119"/>
      <c r="D62" s="120"/>
      <c r="E62" s="120"/>
      <c r="F62" s="120"/>
      <c r="G62" s="120"/>
      <c r="H62" s="120"/>
      <c r="I62" s="120"/>
      <c r="J62" s="120"/>
      <c r="K62" s="120"/>
    </row>
    <row r="63" spans="2:11" ht="18" customHeight="1" x14ac:dyDescent="0.25">
      <c r="B63" s="118"/>
      <c r="C63" s="119"/>
      <c r="D63" s="120"/>
      <c r="E63" s="120"/>
      <c r="F63" s="120"/>
      <c r="G63" s="120"/>
      <c r="H63" s="120"/>
      <c r="I63" s="120"/>
      <c r="J63" s="120"/>
      <c r="K63" s="120"/>
    </row>
    <row r="64" spans="2:11" ht="18" customHeight="1" x14ac:dyDescent="0.25">
      <c r="B64" s="118"/>
      <c r="C64" s="119"/>
      <c r="D64" s="120"/>
      <c r="E64" s="120"/>
      <c r="F64" s="120"/>
      <c r="G64" s="120"/>
      <c r="H64" s="120"/>
      <c r="I64" s="120"/>
      <c r="J64" s="120"/>
      <c r="K64" s="120"/>
    </row>
    <row r="65" spans="2:11" ht="18" customHeight="1" x14ac:dyDescent="0.25">
      <c r="B65" s="118"/>
      <c r="C65" s="119"/>
      <c r="D65" s="120"/>
      <c r="E65" s="120"/>
      <c r="F65" s="120"/>
      <c r="G65" s="120"/>
      <c r="H65" s="120"/>
      <c r="I65" s="120"/>
      <c r="J65" s="120"/>
      <c r="K65" s="120"/>
    </row>
    <row r="66" spans="2:11" ht="18" customHeight="1" x14ac:dyDescent="0.25">
      <c r="B66" s="118"/>
      <c r="C66" s="119"/>
      <c r="D66" s="120"/>
      <c r="E66" s="120"/>
      <c r="F66" s="120"/>
      <c r="G66" s="120"/>
      <c r="H66" s="120"/>
      <c r="I66" s="120"/>
      <c r="J66" s="120"/>
      <c r="K66" s="120"/>
    </row>
    <row r="67" spans="2:11" ht="18" customHeight="1" x14ac:dyDescent="0.25">
      <c r="B67" s="118"/>
      <c r="C67" s="119"/>
      <c r="D67" s="120"/>
      <c r="E67" s="120"/>
      <c r="F67" s="120"/>
      <c r="G67" s="120"/>
      <c r="H67" s="120"/>
      <c r="I67" s="120"/>
      <c r="J67" s="120"/>
      <c r="K67" s="120"/>
    </row>
    <row r="68" spans="2:11" ht="18" customHeight="1" x14ac:dyDescent="0.25">
      <c r="B68" s="118"/>
      <c r="C68" s="119"/>
      <c r="D68" s="120"/>
      <c r="E68" s="120"/>
      <c r="F68" s="120"/>
      <c r="G68" s="120"/>
      <c r="H68" s="120"/>
      <c r="I68" s="120"/>
      <c r="J68" s="120"/>
      <c r="K68" s="120"/>
    </row>
    <row r="69" spans="2:11" ht="18" customHeight="1" x14ac:dyDescent="0.25">
      <c r="B69" s="118"/>
      <c r="C69" s="119"/>
      <c r="D69" s="120"/>
      <c r="E69" s="120"/>
      <c r="F69" s="120"/>
      <c r="G69" s="120"/>
      <c r="H69" s="120"/>
      <c r="I69" s="120"/>
      <c r="J69" s="120"/>
      <c r="K69" s="120"/>
    </row>
    <row r="70" spans="2:11" ht="18" customHeight="1" x14ac:dyDescent="0.25">
      <c r="B70" s="118"/>
      <c r="C70" s="119"/>
      <c r="D70" s="120"/>
      <c r="E70" s="120"/>
      <c r="F70" s="120"/>
      <c r="G70" s="120"/>
      <c r="H70" s="120"/>
      <c r="I70" s="120"/>
      <c r="J70" s="120"/>
      <c r="K70" s="120"/>
    </row>
    <row r="71" spans="2:11" ht="18" customHeight="1" x14ac:dyDescent="0.25">
      <c r="B71" s="118"/>
      <c r="C71" s="119"/>
      <c r="D71" s="120"/>
      <c r="E71" s="120"/>
      <c r="F71" s="120"/>
      <c r="G71" s="120"/>
      <c r="H71" s="120"/>
      <c r="I71" s="120"/>
      <c r="J71" s="120"/>
      <c r="K71" s="120"/>
    </row>
    <row r="72" spans="2:11" ht="18" customHeight="1" x14ac:dyDescent="0.25">
      <c r="B72" s="118"/>
      <c r="C72" s="119"/>
      <c r="D72" s="120"/>
      <c r="E72" s="120"/>
      <c r="F72" s="120"/>
      <c r="G72" s="120"/>
      <c r="H72" s="120"/>
      <c r="I72" s="120"/>
      <c r="J72" s="120"/>
      <c r="K72" s="120"/>
    </row>
    <row r="73" spans="2:11" ht="18" customHeight="1" x14ac:dyDescent="0.25">
      <c r="B73" s="118"/>
      <c r="C73" s="119"/>
      <c r="D73" s="120"/>
      <c r="E73" s="120"/>
      <c r="F73" s="120"/>
      <c r="G73" s="120"/>
      <c r="H73" s="120"/>
      <c r="I73" s="120"/>
      <c r="J73" s="120"/>
      <c r="K73" s="120"/>
    </row>
    <row r="74" spans="2:11" ht="18" customHeight="1" x14ac:dyDescent="0.25">
      <c r="B74" s="118"/>
      <c r="C74" s="119"/>
      <c r="D74" s="120"/>
      <c r="E74" s="120"/>
      <c r="F74" s="120"/>
      <c r="G74" s="120"/>
      <c r="H74" s="120"/>
      <c r="I74" s="120"/>
      <c r="J74" s="120"/>
      <c r="K74" s="120"/>
    </row>
    <row r="75" spans="2:11" ht="18" customHeight="1" x14ac:dyDescent="0.25">
      <c r="B75" s="118"/>
      <c r="C75" s="119"/>
      <c r="D75" s="120"/>
      <c r="E75" s="120"/>
      <c r="F75" s="120"/>
      <c r="G75" s="120"/>
      <c r="H75" s="120"/>
      <c r="I75" s="120"/>
      <c r="J75" s="120"/>
      <c r="K75" s="120"/>
    </row>
    <row r="76" spans="2:11" ht="18" customHeight="1" x14ac:dyDescent="0.25">
      <c r="B76" s="118"/>
      <c r="C76" s="119"/>
      <c r="D76" s="120"/>
      <c r="E76" s="120"/>
      <c r="F76" s="120"/>
      <c r="G76" s="120"/>
      <c r="H76" s="120"/>
      <c r="I76" s="120"/>
      <c r="J76" s="120"/>
      <c r="K76" s="120"/>
    </row>
    <row r="77" spans="2:11" ht="18" customHeight="1" x14ac:dyDescent="0.25">
      <c r="B77" s="118"/>
      <c r="C77" s="119"/>
      <c r="D77" s="120"/>
      <c r="E77" s="120"/>
      <c r="F77" s="120"/>
      <c r="G77" s="120"/>
      <c r="H77" s="120"/>
      <c r="I77" s="120"/>
      <c r="J77" s="120"/>
      <c r="K77" s="120"/>
    </row>
    <row r="78" spans="2:11" ht="18" customHeight="1" x14ac:dyDescent="0.25">
      <c r="B78" s="118"/>
      <c r="C78" s="119"/>
      <c r="D78" s="120"/>
      <c r="E78" s="120"/>
      <c r="F78" s="120"/>
      <c r="G78" s="120"/>
      <c r="H78" s="120"/>
      <c r="I78" s="120"/>
      <c r="J78" s="120"/>
      <c r="K78" s="120"/>
    </row>
    <row r="79" spans="2:11" ht="18" customHeight="1" x14ac:dyDescent="0.25">
      <c r="B79" s="118"/>
      <c r="C79" s="119"/>
      <c r="D79" s="120"/>
      <c r="E79" s="120"/>
      <c r="F79" s="120"/>
      <c r="G79" s="120"/>
      <c r="H79" s="120"/>
      <c r="I79" s="120"/>
      <c r="J79" s="120"/>
      <c r="K79" s="120"/>
    </row>
    <row r="80" spans="2:11" ht="18" customHeight="1" x14ac:dyDescent="0.25">
      <c r="B80" s="118"/>
      <c r="C80" s="119"/>
      <c r="D80" s="120"/>
      <c r="E80" s="120"/>
      <c r="F80" s="120"/>
      <c r="G80" s="120"/>
      <c r="H80" s="120"/>
      <c r="I80" s="120"/>
      <c r="J80" s="120"/>
      <c r="K80" s="120"/>
    </row>
    <row r="81" spans="2:11" ht="18" customHeight="1" x14ac:dyDescent="0.25">
      <c r="B81" s="118"/>
      <c r="C81" s="119"/>
      <c r="D81" s="120"/>
      <c r="E81" s="120"/>
      <c r="F81" s="120"/>
      <c r="G81" s="120"/>
      <c r="H81" s="120"/>
      <c r="I81" s="120"/>
      <c r="J81" s="120"/>
      <c r="K81" s="120"/>
    </row>
    <row r="82" spans="2:11" ht="18" customHeight="1" x14ac:dyDescent="0.25">
      <c r="B82" s="118"/>
      <c r="C82" s="119"/>
      <c r="D82" s="120"/>
      <c r="E82" s="120"/>
      <c r="F82" s="120"/>
      <c r="G82" s="120"/>
      <c r="H82" s="120"/>
      <c r="I82" s="120"/>
      <c r="J82" s="120"/>
      <c r="K82" s="120"/>
    </row>
    <row r="83" spans="2:11" ht="18" customHeight="1" x14ac:dyDescent="0.25">
      <c r="B83" s="118"/>
      <c r="C83" s="119"/>
      <c r="D83" s="120"/>
      <c r="E83" s="120"/>
      <c r="F83" s="120"/>
      <c r="G83" s="120"/>
      <c r="H83" s="120"/>
      <c r="I83" s="120"/>
      <c r="J83" s="120"/>
      <c r="K83" s="120"/>
    </row>
    <row r="84" spans="2:11" ht="18" customHeight="1" x14ac:dyDescent="0.25">
      <c r="B84" s="118"/>
      <c r="C84" s="119"/>
      <c r="D84" s="120"/>
      <c r="E84" s="120"/>
      <c r="F84" s="120"/>
      <c r="G84" s="120"/>
      <c r="H84" s="120"/>
      <c r="I84" s="120"/>
      <c r="J84" s="120"/>
      <c r="K84" s="120"/>
    </row>
    <row r="85" spans="2:11" ht="18" customHeight="1" x14ac:dyDescent="0.25">
      <c r="B85" s="118"/>
      <c r="C85" s="119"/>
      <c r="D85" s="120"/>
      <c r="E85" s="120"/>
      <c r="F85" s="120"/>
      <c r="G85" s="120"/>
      <c r="H85" s="120"/>
      <c r="I85" s="120"/>
      <c r="J85" s="120"/>
      <c r="K85" s="120"/>
    </row>
    <row r="86" spans="2:11" ht="18" customHeight="1" x14ac:dyDescent="0.25">
      <c r="B86" s="118"/>
      <c r="C86" s="119"/>
      <c r="D86" s="120"/>
      <c r="E86" s="120"/>
      <c r="F86" s="120"/>
      <c r="G86" s="120"/>
      <c r="H86" s="120"/>
      <c r="I86" s="120"/>
      <c r="J86" s="120"/>
      <c r="K86" s="120"/>
    </row>
    <row r="87" spans="2:11" ht="18" customHeight="1" x14ac:dyDescent="0.25">
      <c r="B87" s="118"/>
      <c r="C87" s="119"/>
      <c r="D87" s="120"/>
      <c r="E87" s="120"/>
      <c r="F87" s="120"/>
      <c r="G87" s="120"/>
      <c r="H87" s="120"/>
      <c r="I87" s="120"/>
      <c r="J87" s="120"/>
      <c r="K87" s="120"/>
    </row>
    <row r="88" spans="2:11" ht="18" customHeight="1" x14ac:dyDescent="0.25">
      <c r="B88" s="118"/>
      <c r="C88" s="119"/>
      <c r="D88" s="120"/>
      <c r="E88" s="120"/>
      <c r="F88" s="120"/>
      <c r="G88" s="120"/>
      <c r="H88" s="120"/>
      <c r="I88" s="120"/>
      <c r="J88" s="120"/>
      <c r="K88" s="120"/>
    </row>
    <row r="89" spans="2:11" ht="18" customHeight="1" x14ac:dyDescent="0.25">
      <c r="B89" s="118"/>
      <c r="C89" s="119"/>
      <c r="D89" s="120"/>
      <c r="E89" s="120"/>
      <c r="F89" s="120"/>
      <c r="G89" s="120"/>
      <c r="H89" s="120"/>
      <c r="I89" s="120"/>
      <c r="J89" s="120"/>
      <c r="K89" s="120"/>
    </row>
    <row r="90" spans="2:11" ht="18" customHeight="1" x14ac:dyDescent="0.25">
      <c r="B90" s="118"/>
      <c r="C90" s="119"/>
      <c r="D90" s="120"/>
      <c r="E90" s="120"/>
      <c r="F90" s="120"/>
      <c r="G90" s="120"/>
      <c r="H90" s="120"/>
      <c r="I90" s="120"/>
      <c r="J90" s="120"/>
      <c r="K90" s="120"/>
    </row>
    <row r="91" spans="2:11" ht="18" customHeight="1" x14ac:dyDescent="0.25">
      <c r="B91" s="118"/>
      <c r="C91" s="119"/>
      <c r="D91" s="120"/>
      <c r="E91" s="120"/>
      <c r="F91" s="120"/>
      <c r="G91" s="120"/>
      <c r="H91" s="120"/>
      <c r="I91" s="120"/>
      <c r="J91" s="120"/>
      <c r="K91" s="120"/>
    </row>
    <row r="92" spans="2:11" ht="18" customHeight="1" x14ac:dyDescent="0.25">
      <c r="B92" s="118"/>
      <c r="C92" s="119"/>
      <c r="D92" s="120"/>
      <c r="E92" s="120"/>
      <c r="F92" s="120"/>
      <c r="G92" s="120"/>
      <c r="H92" s="120"/>
      <c r="I92" s="120"/>
      <c r="J92" s="120"/>
      <c r="K92" s="120"/>
    </row>
    <row r="93" spans="2:11" ht="18" customHeight="1" x14ac:dyDescent="0.25">
      <c r="B93" s="118"/>
      <c r="C93" s="119"/>
      <c r="D93" s="120"/>
      <c r="E93" s="120"/>
      <c r="F93" s="120"/>
      <c r="G93" s="120"/>
      <c r="H93" s="120"/>
      <c r="I93" s="120"/>
      <c r="J93" s="120"/>
      <c r="K93" s="120"/>
    </row>
    <row r="94" spans="2:11" ht="18" customHeight="1" x14ac:dyDescent="0.25">
      <c r="B94" s="118"/>
      <c r="C94" s="119"/>
      <c r="D94" s="120"/>
      <c r="E94" s="120"/>
      <c r="F94" s="120"/>
      <c r="G94" s="120"/>
      <c r="H94" s="120"/>
      <c r="I94" s="120"/>
      <c r="J94" s="120"/>
      <c r="K94" s="120"/>
    </row>
    <row r="95" spans="2:11" ht="18" customHeight="1" x14ac:dyDescent="0.25">
      <c r="B95" s="118"/>
      <c r="C95" s="119"/>
      <c r="D95" s="120"/>
      <c r="E95" s="120"/>
      <c r="F95" s="120"/>
      <c r="G95" s="120"/>
      <c r="H95" s="120"/>
      <c r="I95" s="120"/>
      <c r="J95" s="120"/>
      <c r="K95" s="120"/>
    </row>
    <row r="96" spans="2:11" ht="18" customHeight="1" x14ac:dyDescent="0.25">
      <c r="B96" s="118"/>
      <c r="C96" s="119"/>
      <c r="D96" s="120"/>
      <c r="E96" s="120"/>
      <c r="F96" s="120"/>
      <c r="G96" s="120"/>
      <c r="H96" s="120"/>
      <c r="I96" s="120"/>
      <c r="J96" s="120"/>
      <c r="K96" s="120"/>
    </row>
    <row r="97" spans="2:11" ht="18" customHeight="1" x14ac:dyDescent="0.25">
      <c r="B97" s="118"/>
      <c r="C97" s="119"/>
      <c r="D97" s="120"/>
      <c r="E97" s="120"/>
      <c r="F97" s="120"/>
      <c r="G97" s="120"/>
      <c r="H97" s="120"/>
      <c r="I97" s="120"/>
      <c r="J97" s="120"/>
      <c r="K97" s="120"/>
    </row>
    <row r="98" spans="2:11" ht="18" customHeight="1" x14ac:dyDescent="0.25">
      <c r="B98" s="118"/>
      <c r="C98" s="119"/>
      <c r="D98" s="120"/>
      <c r="E98" s="120"/>
      <c r="F98" s="120"/>
      <c r="G98" s="120"/>
      <c r="H98" s="120"/>
      <c r="I98" s="120"/>
      <c r="J98" s="120"/>
      <c r="K98" s="120"/>
    </row>
    <row r="99" spans="2:11" ht="18" customHeight="1" x14ac:dyDescent="0.25">
      <c r="B99" s="118"/>
      <c r="C99" s="119"/>
      <c r="D99" s="120"/>
      <c r="E99" s="120"/>
      <c r="F99" s="120"/>
      <c r="G99" s="120"/>
      <c r="H99" s="120"/>
      <c r="I99" s="120"/>
      <c r="J99" s="120"/>
      <c r="K99" s="120"/>
    </row>
    <row r="100" spans="2:11" ht="18" customHeight="1" x14ac:dyDescent="0.25">
      <c r="B100" s="118"/>
      <c r="C100" s="119"/>
      <c r="D100" s="120"/>
      <c r="E100" s="120"/>
      <c r="F100" s="120"/>
      <c r="G100" s="120"/>
      <c r="H100" s="120"/>
      <c r="I100" s="120"/>
      <c r="J100" s="120"/>
      <c r="K100" s="120"/>
    </row>
    <row r="101" spans="2:11" ht="18" customHeight="1" x14ac:dyDescent="0.25">
      <c r="B101" s="118"/>
      <c r="C101" s="119"/>
      <c r="D101" s="120"/>
      <c r="E101" s="120"/>
      <c r="F101" s="120"/>
      <c r="G101" s="120"/>
      <c r="H101" s="120"/>
      <c r="I101" s="120"/>
      <c r="J101" s="120"/>
      <c r="K101" s="120"/>
    </row>
    <row r="102" spans="2:11" ht="18" customHeight="1" x14ac:dyDescent="0.25">
      <c r="B102" s="118"/>
      <c r="C102" s="119"/>
      <c r="D102" s="120"/>
      <c r="E102" s="120"/>
      <c r="F102" s="120"/>
      <c r="G102" s="120"/>
      <c r="H102" s="120"/>
      <c r="I102" s="120"/>
      <c r="J102" s="120"/>
      <c r="K102" s="120"/>
    </row>
    <row r="103" spans="2:11" ht="18" customHeight="1" x14ac:dyDescent="0.25">
      <c r="B103" s="118"/>
      <c r="C103" s="119"/>
      <c r="D103" s="120"/>
      <c r="E103" s="120"/>
      <c r="F103" s="120"/>
      <c r="G103" s="120"/>
      <c r="H103" s="120"/>
      <c r="I103" s="120"/>
      <c r="J103" s="120"/>
      <c r="K103" s="120"/>
    </row>
    <row r="104" spans="2:11" ht="18" customHeight="1" x14ac:dyDescent="0.25">
      <c r="B104" s="118"/>
      <c r="C104" s="119"/>
      <c r="D104" s="120"/>
      <c r="E104" s="120"/>
      <c r="F104" s="120"/>
      <c r="G104" s="120"/>
      <c r="H104" s="120"/>
      <c r="I104" s="120"/>
      <c r="J104" s="120"/>
      <c r="K104" s="120"/>
    </row>
    <row r="105" spans="2:11" ht="18" customHeight="1" x14ac:dyDescent="0.25">
      <c r="B105" s="118"/>
      <c r="C105" s="119"/>
      <c r="D105" s="120"/>
      <c r="E105" s="120"/>
      <c r="F105" s="120"/>
      <c r="G105" s="120"/>
      <c r="H105" s="120"/>
      <c r="I105" s="120"/>
      <c r="J105" s="120"/>
      <c r="K105" s="120"/>
    </row>
    <row r="106" spans="2:11" ht="18" customHeight="1" x14ac:dyDescent="0.25">
      <c r="B106" s="118"/>
      <c r="C106" s="119"/>
      <c r="D106" s="120"/>
      <c r="E106" s="120"/>
      <c r="F106" s="120"/>
      <c r="G106" s="120"/>
      <c r="H106" s="120"/>
      <c r="I106" s="120"/>
      <c r="J106" s="120"/>
      <c r="K106" s="120"/>
    </row>
    <row r="107" spans="2:11" ht="18" customHeight="1" x14ac:dyDescent="0.25">
      <c r="B107" s="118"/>
      <c r="C107" s="119"/>
      <c r="D107" s="120"/>
      <c r="E107" s="120"/>
      <c r="F107" s="120"/>
      <c r="G107" s="120"/>
      <c r="H107" s="120"/>
      <c r="I107" s="120"/>
      <c r="J107" s="120"/>
      <c r="K107" s="120"/>
    </row>
    <row r="108" spans="2:11" ht="18" customHeight="1" x14ac:dyDescent="0.25">
      <c r="B108" s="118"/>
      <c r="C108" s="119"/>
      <c r="D108" s="120"/>
      <c r="E108" s="120"/>
      <c r="F108" s="120"/>
      <c r="G108" s="120"/>
      <c r="H108" s="120"/>
      <c r="I108" s="120"/>
      <c r="J108" s="120"/>
      <c r="K108" s="120"/>
    </row>
    <row r="109" spans="2:11" ht="18" customHeight="1" x14ac:dyDescent="0.25">
      <c r="B109" s="118"/>
      <c r="C109" s="119"/>
      <c r="D109" s="120"/>
      <c r="E109" s="120"/>
      <c r="F109" s="120"/>
      <c r="G109" s="120"/>
      <c r="H109" s="120"/>
      <c r="I109" s="120"/>
      <c r="J109" s="120"/>
      <c r="K109" s="120"/>
    </row>
    <row r="110" spans="2:11" ht="18" customHeight="1" x14ac:dyDescent="0.25">
      <c r="B110" s="118"/>
      <c r="C110" s="119"/>
      <c r="D110" s="120"/>
      <c r="E110" s="120"/>
      <c r="F110" s="120"/>
      <c r="G110" s="120"/>
      <c r="H110" s="120"/>
      <c r="I110" s="120"/>
      <c r="J110" s="120"/>
      <c r="K110" s="120"/>
    </row>
    <row r="111" spans="2:11" ht="18" customHeight="1" x14ac:dyDescent="0.25">
      <c r="B111" s="118"/>
      <c r="C111" s="119"/>
      <c r="D111" s="120"/>
      <c r="E111" s="120"/>
      <c r="F111" s="120"/>
      <c r="G111" s="120"/>
      <c r="H111" s="120"/>
      <c r="I111" s="120"/>
      <c r="J111" s="120"/>
      <c r="K111" s="120"/>
    </row>
    <row r="112" spans="2:11" ht="18" customHeight="1" x14ac:dyDescent="0.25">
      <c r="B112" s="118"/>
      <c r="C112" s="119"/>
      <c r="D112" s="120"/>
      <c r="E112" s="120"/>
      <c r="F112" s="120"/>
      <c r="G112" s="120"/>
      <c r="H112" s="120"/>
      <c r="I112" s="120"/>
      <c r="J112" s="120"/>
      <c r="K112" s="120"/>
    </row>
    <row r="113" spans="2:11" ht="18" customHeight="1" x14ac:dyDescent="0.25">
      <c r="B113" s="118"/>
      <c r="C113" s="119"/>
      <c r="D113" s="120"/>
      <c r="E113" s="120"/>
      <c r="F113" s="120"/>
      <c r="G113" s="120"/>
      <c r="H113" s="120"/>
      <c r="I113" s="120"/>
      <c r="J113" s="120"/>
      <c r="K113" s="120"/>
    </row>
    <row r="114" spans="2:11" ht="18" customHeight="1" x14ac:dyDescent="0.25">
      <c r="B114" s="118"/>
      <c r="C114" s="119"/>
      <c r="D114" s="120"/>
      <c r="E114" s="120"/>
      <c r="F114" s="120"/>
      <c r="G114" s="120"/>
      <c r="H114" s="120"/>
      <c r="I114" s="120"/>
      <c r="J114" s="120"/>
      <c r="K114" s="120"/>
    </row>
    <row r="115" spans="2:11" ht="18" customHeight="1" x14ac:dyDescent="0.25">
      <c r="B115" s="118"/>
      <c r="C115" s="119"/>
      <c r="D115" s="120"/>
      <c r="E115" s="120"/>
      <c r="F115" s="120"/>
      <c r="G115" s="120"/>
      <c r="H115" s="120"/>
      <c r="I115" s="120"/>
      <c r="J115" s="120"/>
      <c r="K115" s="120"/>
    </row>
    <row r="116" spans="2:11" ht="18" customHeight="1" x14ac:dyDescent="0.25">
      <c r="B116" s="118"/>
      <c r="C116" s="119"/>
      <c r="D116" s="120"/>
      <c r="E116" s="120"/>
      <c r="F116" s="120"/>
      <c r="G116" s="120"/>
      <c r="H116" s="120"/>
      <c r="I116" s="120"/>
      <c r="J116" s="120"/>
      <c r="K116" s="120"/>
    </row>
    <row r="117" spans="2:11" ht="18" customHeight="1" x14ac:dyDescent="0.25">
      <c r="B117" s="118"/>
      <c r="C117" s="119"/>
      <c r="D117" s="120"/>
      <c r="E117" s="120"/>
      <c r="F117" s="120"/>
      <c r="G117" s="120"/>
      <c r="H117" s="120"/>
      <c r="I117" s="120"/>
      <c r="J117" s="120"/>
      <c r="K117" s="120"/>
    </row>
    <row r="118" spans="2:11" ht="18" customHeight="1" x14ac:dyDescent="0.25">
      <c r="B118" s="118"/>
      <c r="C118" s="119"/>
      <c r="D118" s="120"/>
      <c r="E118" s="120"/>
      <c r="F118" s="120"/>
      <c r="G118" s="120"/>
      <c r="H118" s="120"/>
      <c r="I118" s="120"/>
      <c r="J118" s="120"/>
      <c r="K118" s="120"/>
    </row>
    <row r="119" spans="2:11" ht="18" customHeight="1" x14ac:dyDescent="0.25">
      <c r="B119" s="118"/>
      <c r="C119" s="119"/>
      <c r="D119" s="120"/>
      <c r="E119" s="120"/>
      <c r="F119" s="120"/>
      <c r="G119" s="120"/>
      <c r="H119" s="120"/>
      <c r="I119" s="120"/>
      <c r="J119" s="120"/>
      <c r="K119" s="120"/>
    </row>
    <row r="120" spans="2:11" ht="18" customHeight="1" x14ac:dyDescent="0.25">
      <c r="B120" s="118"/>
      <c r="C120" s="119"/>
      <c r="D120" s="120"/>
      <c r="E120" s="120"/>
      <c r="F120" s="120"/>
      <c r="G120" s="120"/>
      <c r="H120" s="120"/>
      <c r="I120" s="120"/>
      <c r="J120" s="120"/>
      <c r="K120" s="120"/>
    </row>
    <row r="121" spans="2:11" ht="18" customHeight="1" x14ac:dyDescent="0.25">
      <c r="B121" s="118"/>
      <c r="C121" s="119"/>
      <c r="D121" s="120"/>
      <c r="E121" s="120"/>
      <c r="F121" s="120"/>
      <c r="G121" s="120"/>
      <c r="H121" s="120"/>
      <c r="I121" s="120"/>
      <c r="J121" s="120"/>
      <c r="K121" s="120"/>
    </row>
    <row r="122" spans="2:11" ht="18" customHeight="1" x14ac:dyDescent="0.25">
      <c r="B122" s="118"/>
      <c r="C122" s="119"/>
      <c r="D122" s="120"/>
      <c r="E122" s="120"/>
      <c r="F122" s="120"/>
      <c r="G122" s="120"/>
      <c r="H122" s="120"/>
      <c r="I122" s="120"/>
      <c r="J122" s="120"/>
      <c r="K122" s="120"/>
    </row>
    <row r="123" spans="2:11" ht="18" customHeight="1" x14ac:dyDescent="0.25">
      <c r="B123" s="118"/>
      <c r="C123" s="119"/>
      <c r="D123" s="120"/>
      <c r="E123" s="120"/>
      <c r="F123" s="120"/>
      <c r="G123" s="120"/>
      <c r="H123" s="120"/>
      <c r="I123" s="120"/>
      <c r="J123" s="120"/>
      <c r="K123" s="120"/>
    </row>
    <row r="124" spans="2:11" ht="18" customHeight="1" x14ac:dyDescent="0.25">
      <c r="B124" s="118"/>
      <c r="C124" s="119"/>
      <c r="D124" s="120"/>
      <c r="E124" s="120"/>
      <c r="F124" s="120"/>
      <c r="G124" s="120"/>
      <c r="H124" s="120"/>
      <c r="I124" s="120"/>
      <c r="J124" s="120"/>
      <c r="K124" s="120"/>
    </row>
    <row r="125" spans="2:11" ht="18" customHeight="1" x14ac:dyDescent="0.25">
      <c r="B125" s="118"/>
      <c r="C125" s="119"/>
      <c r="D125" s="120"/>
      <c r="E125" s="120"/>
      <c r="F125" s="120"/>
      <c r="G125" s="120"/>
      <c r="H125" s="120"/>
      <c r="I125" s="120"/>
      <c r="J125" s="120"/>
      <c r="K125" s="120"/>
    </row>
    <row r="126" spans="2:11" ht="18" customHeight="1" x14ac:dyDescent="0.25">
      <c r="B126" s="118"/>
      <c r="C126" s="119"/>
      <c r="D126" s="120"/>
      <c r="E126" s="120"/>
      <c r="F126" s="120"/>
      <c r="G126" s="120"/>
      <c r="H126" s="120"/>
      <c r="I126" s="120"/>
      <c r="J126" s="120"/>
      <c r="K126" s="120"/>
    </row>
    <row r="127" spans="2:11" ht="18" customHeight="1" x14ac:dyDescent="0.25">
      <c r="B127" s="118"/>
      <c r="C127" s="119"/>
      <c r="D127" s="120"/>
      <c r="E127" s="120"/>
      <c r="F127" s="120"/>
      <c r="G127" s="120"/>
      <c r="H127" s="120"/>
      <c r="I127" s="120"/>
      <c r="J127" s="120"/>
      <c r="K127" s="120"/>
    </row>
    <row r="128" spans="2:11" ht="18" customHeight="1" x14ac:dyDescent="0.25">
      <c r="B128" s="118"/>
      <c r="C128" s="119"/>
      <c r="D128" s="120"/>
      <c r="E128" s="120"/>
      <c r="F128" s="120"/>
      <c r="G128" s="120"/>
      <c r="H128" s="120"/>
      <c r="I128" s="120"/>
      <c r="J128" s="120"/>
      <c r="K128" s="120"/>
    </row>
    <row r="129" spans="2:11" ht="18" customHeight="1" x14ac:dyDescent="0.25">
      <c r="B129" s="118"/>
      <c r="C129" s="119"/>
      <c r="D129" s="120"/>
      <c r="E129" s="120"/>
      <c r="F129" s="120"/>
      <c r="G129" s="120"/>
      <c r="H129" s="120"/>
      <c r="I129" s="120"/>
      <c r="J129" s="120"/>
      <c r="K129" s="120"/>
    </row>
    <row r="130" spans="2:11" ht="18" customHeight="1" x14ac:dyDescent="0.25">
      <c r="B130" s="118"/>
      <c r="C130" s="119"/>
      <c r="D130" s="120"/>
      <c r="E130" s="120"/>
      <c r="F130" s="120"/>
      <c r="G130" s="120"/>
      <c r="H130" s="120"/>
      <c r="I130" s="120"/>
      <c r="J130" s="120"/>
      <c r="K130" s="120"/>
    </row>
    <row r="131" spans="2:11" ht="18" customHeight="1" x14ac:dyDescent="0.25">
      <c r="B131" s="118"/>
      <c r="C131" s="119"/>
      <c r="D131" s="120"/>
      <c r="E131" s="120"/>
      <c r="F131" s="120"/>
      <c r="G131" s="120"/>
      <c r="H131" s="120"/>
      <c r="I131" s="120"/>
      <c r="J131" s="120"/>
      <c r="K131" s="120"/>
    </row>
    <row r="132" spans="2:11" ht="18" customHeight="1" x14ac:dyDescent="0.25">
      <c r="B132" s="118"/>
      <c r="C132" s="119"/>
      <c r="D132" s="120"/>
      <c r="E132" s="120"/>
      <c r="F132" s="120"/>
      <c r="G132" s="120"/>
      <c r="H132" s="120"/>
      <c r="I132" s="120"/>
      <c r="J132" s="120"/>
      <c r="K132" s="120"/>
    </row>
    <row r="133" spans="2:11" ht="18" customHeight="1" x14ac:dyDescent="0.25">
      <c r="B133" s="118"/>
      <c r="C133" s="119"/>
      <c r="D133" s="120"/>
      <c r="E133" s="120"/>
      <c r="F133" s="120"/>
      <c r="G133" s="120"/>
      <c r="H133" s="120"/>
      <c r="I133" s="120"/>
      <c r="J133" s="120"/>
      <c r="K133" s="120"/>
    </row>
    <row r="134" spans="2:11" ht="18" customHeight="1" x14ac:dyDescent="0.25">
      <c r="B134" s="118"/>
      <c r="C134" s="119"/>
      <c r="D134" s="120"/>
      <c r="E134" s="120"/>
      <c r="F134" s="120"/>
      <c r="G134" s="120"/>
      <c r="H134" s="120"/>
      <c r="I134" s="120"/>
      <c r="J134" s="120"/>
      <c r="K134" s="120"/>
    </row>
    <row r="135" spans="2:11" ht="18" customHeight="1" x14ac:dyDescent="0.25">
      <c r="B135" s="118"/>
      <c r="C135" s="119"/>
      <c r="D135" s="120"/>
      <c r="E135" s="120"/>
      <c r="F135" s="120"/>
      <c r="G135" s="120"/>
      <c r="H135" s="120"/>
      <c r="I135" s="120"/>
      <c r="J135" s="120"/>
      <c r="K135" s="120"/>
    </row>
    <row r="136" spans="2:11" ht="18" customHeight="1" x14ac:dyDescent="0.25">
      <c r="B136" s="118"/>
      <c r="C136" s="119"/>
      <c r="D136" s="120"/>
      <c r="E136" s="120"/>
      <c r="F136" s="120"/>
      <c r="G136" s="120"/>
      <c r="H136" s="120"/>
      <c r="I136" s="120"/>
      <c r="J136" s="120"/>
      <c r="K136" s="120"/>
    </row>
    <row r="137" spans="2:11" ht="18" customHeight="1" x14ac:dyDescent="0.25"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</row>
    <row r="138" spans="2:11" ht="18" customHeight="1" x14ac:dyDescent="0.25"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</row>
    <row r="139" spans="2:11" ht="18" customHeight="1" x14ac:dyDescent="0.25"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</row>
    <row r="140" spans="2:11" ht="18" customHeight="1" x14ac:dyDescent="0.25">
      <c r="B140" s="118"/>
      <c r="C140" s="119"/>
      <c r="D140" s="120"/>
      <c r="E140" s="120"/>
      <c r="F140" s="120"/>
      <c r="G140" s="120"/>
      <c r="H140" s="120"/>
      <c r="I140" s="120"/>
      <c r="J140" s="120"/>
      <c r="K140" s="120"/>
    </row>
    <row r="141" spans="2:11" ht="18" customHeight="1" x14ac:dyDescent="0.25">
      <c r="B141" s="118"/>
      <c r="C141" s="119"/>
      <c r="D141" s="120"/>
      <c r="E141" s="120"/>
      <c r="F141" s="120"/>
      <c r="G141" s="120"/>
      <c r="H141" s="120"/>
      <c r="I141" s="120"/>
      <c r="J141" s="120"/>
      <c r="K141" s="120"/>
    </row>
    <row r="142" spans="2:11" ht="18" customHeight="1" x14ac:dyDescent="0.25">
      <c r="B142" s="118"/>
      <c r="C142" s="119"/>
      <c r="D142" s="120"/>
      <c r="E142" s="120"/>
      <c r="F142" s="120"/>
      <c r="G142" s="120"/>
      <c r="H142" s="120"/>
      <c r="I142" s="120"/>
      <c r="J142" s="120"/>
      <c r="K142" s="120"/>
    </row>
    <row r="143" spans="2:11" ht="18" customHeight="1" x14ac:dyDescent="0.25">
      <c r="B143" s="118"/>
      <c r="C143" s="119"/>
      <c r="D143" s="120"/>
      <c r="E143" s="120"/>
      <c r="F143" s="120"/>
      <c r="G143" s="120"/>
      <c r="H143" s="120"/>
      <c r="I143" s="120"/>
      <c r="J143" s="120"/>
      <c r="K143" s="120"/>
    </row>
    <row r="144" spans="2:11" ht="18" customHeight="1" x14ac:dyDescent="0.25">
      <c r="B144" s="118"/>
      <c r="C144" s="119"/>
      <c r="D144" s="120"/>
      <c r="E144" s="120"/>
      <c r="F144" s="120"/>
      <c r="G144" s="120"/>
      <c r="H144" s="120"/>
      <c r="I144" s="120"/>
      <c r="J144" s="120"/>
      <c r="K144" s="120"/>
    </row>
    <row r="145" spans="2:11" ht="18" customHeight="1" x14ac:dyDescent="0.25">
      <c r="B145" s="118"/>
      <c r="C145" s="119"/>
      <c r="D145" s="120"/>
      <c r="E145" s="120"/>
      <c r="F145" s="120"/>
      <c r="G145" s="120"/>
      <c r="H145" s="120"/>
      <c r="I145" s="120"/>
      <c r="J145" s="120"/>
      <c r="K145" s="120"/>
    </row>
    <row r="146" spans="2:11" ht="18" customHeight="1" x14ac:dyDescent="0.25">
      <c r="B146" s="118"/>
      <c r="C146" s="119"/>
      <c r="D146" s="120"/>
      <c r="E146" s="120"/>
      <c r="F146" s="120"/>
      <c r="G146" s="120"/>
      <c r="H146" s="120"/>
      <c r="I146" s="120"/>
      <c r="J146" s="120"/>
      <c r="K146" s="120"/>
    </row>
    <row r="147" spans="2:11" ht="18" customHeight="1" x14ac:dyDescent="0.25">
      <c r="B147" s="118"/>
      <c r="C147" s="119"/>
      <c r="D147" s="120"/>
      <c r="E147" s="120"/>
      <c r="F147" s="120"/>
      <c r="G147" s="120"/>
      <c r="H147" s="120"/>
      <c r="I147" s="120"/>
      <c r="J147" s="120"/>
      <c r="K147" s="120"/>
    </row>
    <row r="148" spans="2:11" ht="18" customHeight="1" x14ac:dyDescent="0.25">
      <c r="B148" s="118"/>
      <c r="C148" s="119"/>
      <c r="D148" s="120"/>
      <c r="E148" s="120"/>
      <c r="F148" s="120"/>
      <c r="G148" s="120"/>
      <c r="H148" s="120"/>
      <c r="I148" s="120"/>
      <c r="J148" s="120"/>
      <c r="K148" s="120"/>
    </row>
    <row r="149" spans="2:11" ht="18" customHeight="1" x14ac:dyDescent="0.25">
      <c r="B149" s="118"/>
      <c r="C149" s="119"/>
      <c r="D149" s="120"/>
      <c r="E149" s="120"/>
      <c r="F149" s="120"/>
      <c r="G149" s="120"/>
      <c r="H149" s="120"/>
      <c r="I149" s="120"/>
      <c r="J149" s="120"/>
      <c r="K149" s="120"/>
    </row>
    <row r="150" spans="2:11" ht="18" customHeight="1" x14ac:dyDescent="0.25">
      <c r="B150" s="118"/>
      <c r="C150" s="119"/>
      <c r="D150" s="120"/>
      <c r="E150" s="120"/>
      <c r="F150" s="120"/>
      <c r="G150" s="120"/>
      <c r="H150" s="120"/>
      <c r="I150" s="120"/>
      <c r="J150" s="120"/>
      <c r="K150" s="120"/>
    </row>
    <row r="151" spans="2:11" ht="18" customHeight="1" x14ac:dyDescent="0.25">
      <c r="B151" s="118"/>
      <c r="C151" s="119"/>
      <c r="D151" s="120"/>
      <c r="E151" s="120"/>
      <c r="F151" s="120"/>
      <c r="G151" s="120"/>
      <c r="H151" s="120"/>
      <c r="I151" s="120"/>
      <c r="J151" s="120"/>
      <c r="K151" s="120"/>
    </row>
    <row r="152" spans="2:11" ht="18" customHeight="1" x14ac:dyDescent="0.25">
      <c r="B152" s="118"/>
      <c r="C152" s="119"/>
      <c r="D152" s="120"/>
      <c r="E152" s="120"/>
      <c r="F152" s="120"/>
      <c r="G152" s="120"/>
      <c r="H152" s="120"/>
      <c r="I152" s="120"/>
      <c r="J152" s="120"/>
      <c r="K152" s="120"/>
    </row>
    <row r="153" spans="2:11" ht="18" customHeight="1" x14ac:dyDescent="0.25">
      <c r="B153" s="118"/>
      <c r="C153" s="119"/>
      <c r="D153" s="120"/>
      <c r="E153" s="120"/>
      <c r="F153" s="120"/>
      <c r="G153" s="120"/>
      <c r="H153" s="120"/>
      <c r="I153" s="120"/>
      <c r="J153" s="120"/>
      <c r="K153" s="120"/>
    </row>
    <row r="154" spans="2:11" ht="18" customHeight="1" x14ac:dyDescent="0.25">
      <c r="B154" s="118"/>
      <c r="C154" s="119"/>
      <c r="D154" s="120"/>
      <c r="E154" s="120"/>
      <c r="F154" s="120"/>
      <c r="G154" s="120"/>
      <c r="H154" s="120"/>
      <c r="I154" s="120"/>
      <c r="J154" s="120"/>
      <c r="K154" s="120"/>
    </row>
    <row r="155" spans="2:11" ht="18" customHeight="1" x14ac:dyDescent="0.25">
      <c r="B155" s="118"/>
      <c r="C155" s="119"/>
      <c r="D155" s="120"/>
      <c r="E155" s="120"/>
      <c r="F155" s="120"/>
      <c r="G155" s="120"/>
      <c r="H155" s="120"/>
      <c r="I155" s="120"/>
      <c r="J155" s="120"/>
      <c r="K155" s="120"/>
    </row>
    <row r="156" spans="2:11" ht="18" customHeight="1" x14ac:dyDescent="0.25">
      <c r="B156" s="118"/>
      <c r="C156" s="119"/>
      <c r="D156" s="120"/>
      <c r="E156" s="120"/>
      <c r="F156" s="120"/>
      <c r="G156" s="120"/>
      <c r="H156" s="120"/>
      <c r="I156" s="120"/>
      <c r="J156" s="120"/>
      <c r="K156" s="120"/>
    </row>
    <row r="157" spans="2:11" ht="18" customHeight="1" x14ac:dyDescent="0.25">
      <c r="B157" s="118"/>
      <c r="C157" s="119"/>
      <c r="D157" s="120"/>
      <c r="E157" s="120"/>
      <c r="F157" s="120"/>
      <c r="G157" s="120"/>
      <c r="H157" s="120"/>
      <c r="I157" s="120"/>
      <c r="J157" s="120"/>
      <c r="K157" s="120"/>
    </row>
    <row r="158" spans="2:11" ht="18" customHeight="1" x14ac:dyDescent="0.25">
      <c r="B158" s="118"/>
      <c r="C158" s="119"/>
      <c r="D158" s="120"/>
      <c r="E158" s="120"/>
      <c r="F158" s="120"/>
      <c r="G158" s="120"/>
      <c r="H158" s="120"/>
      <c r="I158" s="120"/>
      <c r="J158" s="120"/>
      <c r="K158" s="120"/>
    </row>
    <row r="159" spans="2:11" ht="18" customHeight="1" x14ac:dyDescent="0.25">
      <c r="B159" s="118"/>
      <c r="C159" s="119"/>
      <c r="D159" s="120"/>
      <c r="E159" s="120"/>
      <c r="F159" s="120"/>
      <c r="G159" s="120"/>
      <c r="H159" s="120"/>
      <c r="I159" s="120"/>
      <c r="J159" s="120"/>
      <c r="K159" s="120"/>
    </row>
    <row r="160" spans="2:11" ht="18" customHeight="1" x14ac:dyDescent="0.25">
      <c r="B160" s="118"/>
      <c r="C160" s="119"/>
      <c r="D160" s="120"/>
      <c r="E160" s="120"/>
      <c r="F160" s="120"/>
      <c r="G160" s="120"/>
      <c r="H160" s="120"/>
      <c r="I160" s="120"/>
      <c r="J160" s="120"/>
      <c r="K160" s="120"/>
    </row>
    <row r="161" spans="2:11" ht="18" customHeight="1" x14ac:dyDescent="0.25">
      <c r="B161" s="118"/>
      <c r="C161" s="119"/>
      <c r="D161" s="120"/>
      <c r="E161" s="120"/>
      <c r="F161" s="120"/>
      <c r="G161" s="120"/>
      <c r="H161" s="120"/>
      <c r="I161" s="120"/>
      <c r="J161" s="120"/>
      <c r="K161" s="120"/>
    </row>
    <row r="162" spans="2:11" ht="18" customHeight="1" x14ac:dyDescent="0.25">
      <c r="B162" s="118"/>
      <c r="C162" s="119"/>
      <c r="D162" s="120"/>
      <c r="E162" s="120"/>
      <c r="F162" s="120"/>
      <c r="G162" s="120"/>
      <c r="H162" s="120"/>
      <c r="I162" s="120"/>
      <c r="J162" s="120"/>
      <c r="K162" s="120"/>
    </row>
    <row r="163" spans="2:11" ht="18" customHeight="1" x14ac:dyDescent="0.25">
      <c r="B163" s="118"/>
      <c r="C163" s="119"/>
      <c r="D163" s="120"/>
      <c r="E163" s="120"/>
      <c r="F163" s="120"/>
      <c r="G163" s="120"/>
      <c r="H163" s="120"/>
      <c r="I163" s="120"/>
      <c r="J163" s="120"/>
      <c r="K163" s="120"/>
    </row>
    <row r="164" spans="2:11" ht="18" customHeight="1" x14ac:dyDescent="0.25">
      <c r="B164" s="118"/>
      <c r="C164" s="119"/>
      <c r="D164" s="120"/>
      <c r="E164" s="120"/>
      <c r="F164" s="120"/>
      <c r="G164" s="120"/>
      <c r="H164" s="120"/>
      <c r="I164" s="120"/>
      <c r="J164" s="120"/>
      <c r="K164" s="120"/>
    </row>
    <row r="165" spans="2:11" ht="18" customHeight="1" x14ac:dyDescent="0.25">
      <c r="B165" s="118"/>
      <c r="C165" s="119"/>
      <c r="D165" s="120"/>
      <c r="E165" s="120"/>
      <c r="F165" s="120"/>
      <c r="G165" s="120"/>
      <c r="H165" s="120"/>
      <c r="I165" s="120"/>
      <c r="J165" s="120"/>
      <c r="K165" s="120"/>
    </row>
    <row r="166" spans="2:11" ht="18" customHeight="1" x14ac:dyDescent="0.25">
      <c r="B166" s="118"/>
      <c r="C166" s="119"/>
      <c r="D166" s="120"/>
      <c r="E166" s="120"/>
      <c r="F166" s="120"/>
      <c r="G166" s="120"/>
      <c r="H166" s="120"/>
      <c r="I166" s="120"/>
      <c r="J166" s="120"/>
      <c r="K166" s="120"/>
    </row>
    <row r="167" spans="2:11" ht="18" customHeight="1" x14ac:dyDescent="0.25">
      <c r="B167" s="118"/>
      <c r="C167" s="119"/>
      <c r="D167" s="120"/>
      <c r="E167" s="120"/>
      <c r="F167" s="120"/>
      <c r="G167" s="120"/>
      <c r="H167" s="120"/>
      <c r="I167" s="120"/>
      <c r="J167" s="120"/>
      <c r="K167" s="120"/>
    </row>
    <row r="168" spans="2:11" ht="18" customHeight="1" x14ac:dyDescent="0.25">
      <c r="B168" s="118"/>
      <c r="C168" s="119"/>
      <c r="D168" s="120"/>
      <c r="E168" s="120"/>
      <c r="F168" s="120"/>
      <c r="G168" s="120"/>
      <c r="H168" s="120"/>
      <c r="I168" s="120"/>
      <c r="J168" s="120"/>
      <c r="K168" s="120"/>
    </row>
    <row r="169" spans="2:11" ht="18" customHeight="1" x14ac:dyDescent="0.25">
      <c r="B169" s="118"/>
      <c r="C169" s="119"/>
      <c r="D169" s="120"/>
      <c r="E169" s="120"/>
      <c r="F169" s="120"/>
      <c r="G169" s="120"/>
      <c r="H169" s="120"/>
      <c r="I169" s="120"/>
      <c r="J169" s="120"/>
      <c r="K169" s="120"/>
    </row>
    <row r="170" spans="2:11" ht="18" customHeight="1" x14ac:dyDescent="0.25">
      <c r="B170" s="118"/>
      <c r="C170" s="119"/>
      <c r="D170" s="120"/>
      <c r="E170" s="120"/>
      <c r="F170" s="120"/>
      <c r="G170" s="120"/>
      <c r="H170" s="120"/>
      <c r="I170" s="120"/>
      <c r="J170" s="120"/>
      <c r="K170" s="120"/>
    </row>
    <row r="171" spans="2:11" ht="18" customHeight="1" x14ac:dyDescent="0.25">
      <c r="B171" s="118"/>
      <c r="C171" s="119"/>
      <c r="D171" s="120"/>
      <c r="E171" s="120"/>
      <c r="F171" s="120"/>
      <c r="G171" s="120"/>
      <c r="H171" s="120"/>
      <c r="I171" s="120"/>
      <c r="J171" s="120"/>
      <c r="K171" s="120"/>
    </row>
    <row r="172" spans="2:11" ht="18" customHeight="1" x14ac:dyDescent="0.25">
      <c r="B172" s="118"/>
      <c r="C172" s="119"/>
      <c r="D172" s="120"/>
      <c r="E172" s="120"/>
      <c r="F172" s="120"/>
      <c r="G172" s="120"/>
      <c r="H172" s="120"/>
      <c r="I172" s="120"/>
      <c r="J172" s="120"/>
      <c r="K172" s="120"/>
    </row>
    <row r="173" spans="2:11" ht="18" customHeight="1" x14ac:dyDescent="0.25">
      <c r="B173" s="118"/>
      <c r="C173" s="119"/>
      <c r="D173" s="120"/>
      <c r="E173" s="120"/>
      <c r="F173" s="120"/>
      <c r="G173" s="120"/>
      <c r="H173" s="120"/>
      <c r="I173" s="120"/>
      <c r="J173" s="120"/>
      <c r="K173" s="120"/>
    </row>
    <row r="174" spans="2:11" ht="18" customHeight="1" x14ac:dyDescent="0.25">
      <c r="B174" s="118"/>
      <c r="C174" s="119"/>
      <c r="D174" s="120"/>
      <c r="E174" s="120"/>
      <c r="F174" s="120"/>
      <c r="G174" s="120"/>
      <c r="H174" s="120"/>
      <c r="I174" s="120"/>
      <c r="J174" s="120"/>
      <c r="K174" s="120"/>
    </row>
    <row r="175" spans="2:11" ht="18" customHeight="1" x14ac:dyDescent="0.25">
      <c r="B175" s="118"/>
      <c r="C175" s="119"/>
      <c r="D175" s="120"/>
      <c r="E175" s="120"/>
      <c r="F175" s="120"/>
      <c r="G175" s="120"/>
      <c r="H175" s="120"/>
      <c r="I175" s="120"/>
      <c r="J175" s="120"/>
      <c r="K175" s="120"/>
    </row>
    <row r="176" spans="2:11" ht="18" customHeight="1" x14ac:dyDescent="0.25">
      <c r="B176" s="118"/>
      <c r="C176" s="119"/>
      <c r="D176" s="120"/>
      <c r="E176" s="120"/>
      <c r="F176" s="120"/>
      <c r="G176" s="120"/>
      <c r="H176" s="120"/>
      <c r="I176" s="120"/>
      <c r="J176" s="120"/>
      <c r="K176" s="120"/>
    </row>
    <row r="177" spans="2:11" ht="18" customHeight="1" x14ac:dyDescent="0.25">
      <c r="B177" s="118"/>
      <c r="C177" s="119"/>
      <c r="D177" s="120"/>
      <c r="E177" s="120"/>
      <c r="F177" s="120"/>
      <c r="G177" s="120"/>
      <c r="H177" s="120"/>
      <c r="I177" s="120"/>
      <c r="J177" s="120"/>
      <c r="K177" s="120"/>
    </row>
    <row r="178" spans="2:11" ht="18" customHeight="1" x14ac:dyDescent="0.25">
      <c r="B178" s="118"/>
      <c r="C178" s="119"/>
      <c r="D178" s="120"/>
      <c r="E178" s="120"/>
      <c r="F178" s="120"/>
      <c r="G178" s="120"/>
      <c r="H178" s="120"/>
      <c r="I178" s="120"/>
      <c r="J178" s="120"/>
      <c r="K178" s="120"/>
    </row>
    <row r="179" spans="2:11" ht="18" customHeight="1" x14ac:dyDescent="0.25">
      <c r="B179" s="118"/>
      <c r="C179" s="119"/>
      <c r="D179" s="120"/>
      <c r="E179" s="120"/>
      <c r="F179" s="120"/>
      <c r="G179" s="120"/>
      <c r="H179" s="120"/>
      <c r="I179" s="120"/>
      <c r="J179" s="120"/>
      <c r="K179" s="120"/>
    </row>
    <row r="180" spans="2:11" ht="18" customHeight="1" x14ac:dyDescent="0.25">
      <c r="B180" s="118"/>
      <c r="C180" s="119"/>
      <c r="D180" s="120"/>
      <c r="E180" s="120"/>
      <c r="F180" s="120"/>
      <c r="G180" s="120"/>
      <c r="H180" s="120"/>
      <c r="I180" s="120"/>
      <c r="J180" s="120"/>
      <c r="K180" s="120"/>
    </row>
    <row r="181" spans="2:11" ht="18" customHeight="1" x14ac:dyDescent="0.25">
      <c r="B181" s="118"/>
      <c r="C181" s="119"/>
      <c r="D181" s="120"/>
      <c r="E181" s="120"/>
      <c r="F181" s="120"/>
      <c r="G181" s="120"/>
      <c r="H181" s="120"/>
      <c r="I181" s="120"/>
      <c r="J181" s="120"/>
      <c r="K181" s="120"/>
    </row>
    <row r="182" spans="2:11" ht="18" customHeight="1" x14ac:dyDescent="0.25">
      <c r="B182" s="118"/>
      <c r="C182" s="119"/>
      <c r="D182" s="120"/>
      <c r="E182" s="120"/>
      <c r="F182" s="120"/>
      <c r="G182" s="120"/>
      <c r="H182" s="120"/>
      <c r="I182" s="120"/>
      <c r="J182" s="120"/>
      <c r="K182" s="120"/>
    </row>
    <row r="183" spans="2:11" ht="18" customHeight="1" x14ac:dyDescent="0.25">
      <c r="B183" s="118"/>
      <c r="C183" s="119"/>
      <c r="D183" s="120"/>
      <c r="E183" s="120"/>
      <c r="F183" s="120"/>
      <c r="G183" s="120"/>
      <c r="H183" s="120"/>
      <c r="I183" s="120"/>
      <c r="J183" s="120"/>
      <c r="K183" s="120"/>
    </row>
    <row r="184" spans="2:11" ht="18" customHeight="1" x14ac:dyDescent="0.25">
      <c r="B184" s="118"/>
      <c r="C184" s="119"/>
      <c r="D184" s="120"/>
      <c r="E184" s="120"/>
      <c r="F184" s="120"/>
      <c r="G184" s="120"/>
      <c r="H184" s="120"/>
      <c r="I184" s="120"/>
      <c r="J184" s="120"/>
      <c r="K184" s="120"/>
    </row>
    <row r="185" spans="2:11" ht="18" customHeight="1" x14ac:dyDescent="0.25">
      <c r="B185" s="118"/>
      <c r="C185" s="119"/>
      <c r="D185" s="120"/>
      <c r="E185" s="120"/>
      <c r="F185" s="120"/>
      <c r="G185" s="120"/>
      <c r="H185" s="120"/>
      <c r="I185" s="120"/>
      <c r="J185" s="120"/>
      <c r="K185" s="120"/>
    </row>
    <row r="186" spans="2:11" ht="18" customHeight="1" x14ac:dyDescent="0.25">
      <c r="B186" s="118"/>
      <c r="C186" s="119"/>
      <c r="D186" s="120"/>
      <c r="E186" s="120"/>
      <c r="F186" s="120"/>
      <c r="G186" s="120"/>
      <c r="H186" s="120"/>
      <c r="I186" s="120"/>
      <c r="J186" s="120"/>
      <c r="K186" s="120"/>
    </row>
    <row r="187" spans="2:11" ht="18" customHeight="1" x14ac:dyDescent="0.25">
      <c r="B187" s="118"/>
      <c r="C187" s="119"/>
      <c r="D187" s="120"/>
      <c r="E187" s="120"/>
      <c r="F187" s="120"/>
      <c r="G187" s="120"/>
      <c r="H187" s="120"/>
      <c r="I187" s="120"/>
      <c r="J187" s="120"/>
      <c r="K187" s="120"/>
    </row>
    <row r="188" spans="2:11" ht="18" customHeight="1" x14ac:dyDescent="0.25">
      <c r="B188" s="118"/>
      <c r="C188" s="119"/>
      <c r="D188" s="120"/>
      <c r="E188" s="120"/>
      <c r="F188" s="120"/>
      <c r="G188" s="120"/>
      <c r="H188" s="120"/>
      <c r="I188" s="120"/>
      <c r="J188" s="120"/>
      <c r="K188" s="120"/>
    </row>
    <row r="189" spans="2:11" ht="18" customHeight="1" x14ac:dyDescent="0.25">
      <c r="B189" s="118"/>
      <c r="C189" s="119"/>
      <c r="D189" s="120"/>
      <c r="E189" s="120"/>
      <c r="F189" s="120"/>
      <c r="G189" s="120"/>
      <c r="H189" s="120"/>
      <c r="I189" s="120"/>
      <c r="J189" s="120"/>
      <c r="K189" s="120"/>
    </row>
    <row r="190" spans="2:11" ht="18" customHeight="1" x14ac:dyDescent="0.25">
      <c r="B190" s="118"/>
      <c r="C190" s="119"/>
      <c r="D190" s="120"/>
      <c r="E190" s="120"/>
      <c r="F190" s="120"/>
      <c r="G190" s="120"/>
      <c r="H190" s="120"/>
      <c r="I190" s="120"/>
      <c r="J190" s="120"/>
      <c r="K190" s="120"/>
    </row>
    <row r="191" spans="2:11" ht="18" customHeight="1" x14ac:dyDescent="0.25">
      <c r="B191" s="118"/>
      <c r="C191" s="119"/>
      <c r="D191" s="120"/>
      <c r="E191" s="120"/>
      <c r="F191" s="120"/>
      <c r="G191" s="120"/>
      <c r="H191" s="120"/>
      <c r="I191" s="120"/>
      <c r="J191" s="120"/>
      <c r="K191" s="120"/>
    </row>
    <row r="192" spans="2:11" ht="18" customHeight="1" x14ac:dyDescent="0.25">
      <c r="B192" s="118"/>
      <c r="C192" s="119"/>
      <c r="D192" s="120"/>
      <c r="E192" s="120"/>
      <c r="F192" s="120"/>
      <c r="G192" s="120"/>
      <c r="H192" s="120"/>
      <c r="I192" s="120"/>
      <c r="J192" s="120"/>
      <c r="K192" s="120"/>
    </row>
    <row r="193" spans="2:11" ht="18" customHeight="1" x14ac:dyDescent="0.25">
      <c r="B193" s="118"/>
      <c r="C193" s="119"/>
      <c r="D193" s="120"/>
      <c r="E193" s="120"/>
      <c r="F193" s="120"/>
      <c r="G193" s="120"/>
      <c r="H193" s="120"/>
      <c r="I193" s="120"/>
      <c r="J193" s="120"/>
      <c r="K193" s="120"/>
    </row>
    <row r="194" spans="2:11" ht="18" customHeight="1" x14ac:dyDescent="0.25">
      <c r="B194" s="118"/>
      <c r="C194" s="119"/>
      <c r="D194" s="120"/>
      <c r="E194" s="120"/>
      <c r="F194" s="120"/>
      <c r="G194" s="120"/>
      <c r="H194" s="120"/>
      <c r="I194" s="120"/>
      <c r="J194" s="120"/>
      <c r="K194" s="120"/>
    </row>
  </sheetData>
  <mergeCells count="22">
    <mergeCell ref="B11:D11"/>
    <mergeCell ref="G12:H12"/>
    <mergeCell ref="B8:D8"/>
    <mergeCell ref="I12:K12"/>
    <mergeCell ref="G8:H8"/>
    <mergeCell ref="B12:D12"/>
    <mergeCell ref="C2:K2"/>
    <mergeCell ref="G7:H7"/>
    <mergeCell ref="G10:H10"/>
    <mergeCell ref="I5:K5"/>
    <mergeCell ref="I8:K8"/>
    <mergeCell ref="G6:H6"/>
    <mergeCell ref="B6:D6"/>
    <mergeCell ref="I10:K10"/>
    <mergeCell ref="B5:D5"/>
    <mergeCell ref="I9:K9"/>
    <mergeCell ref="G5:H5"/>
    <mergeCell ref="B9:C9"/>
    <mergeCell ref="B7:D7"/>
    <mergeCell ref="I6:K6"/>
    <mergeCell ref="G9:H9"/>
    <mergeCell ref="I7:K7"/>
  </mergeCells>
  <conditionalFormatting sqref="B14:K300">
    <cfRule type="expression" dxfId="1" priority="3">
      <formula>$B14&lt;&gt;""</formula>
    </cfRule>
  </conditionalFormatting>
  <conditionalFormatting sqref="Z14">
    <cfRule type="expression" dxfId="0" priority="2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0000000-0002-0000-3900-000000000000}">
      <formula1>0</formula1>
      <formula2>0</formula2>
    </dataValidation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0000000-0002-0000-3900-000001000000}">
      <formula1>0</formula1>
      <formula2>0</formula2>
    </dataValidation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0000000-0002-0000-3900-000002000000}">
      <formula1>0</formula1>
      <formula2>0</formula2>
    </dataValidation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0000000-0002-0000-3900-000003000000}">
      <formula1>0</formula1>
      <formula2>0</formula2>
    </dataValidation>
    <dataValidation allowBlank="1" showInputMessage="1" showErrorMessage="1" prompt="Le numéro de paiement est mis à jour automatiquement dans cette colonne" sqref="B14" xr:uid="{00000000-0002-0000-3900-000004000000}">
      <formula1>0</formula1>
      <formula2>0</formula2>
    </dataValidation>
    <dataValidation allowBlank="1" showInputMessage="1" showErrorMessage="1" prompt="La date de paiement est mise à jour automatiquement dans cette colonne" sqref="C14" xr:uid="{00000000-0002-0000-3900-000005000000}">
      <formula1>0</formula1>
      <formula2>0</formula2>
    </dataValidation>
    <dataValidation allowBlank="1" showInputMessage="1" showErrorMessage="1" prompt="Le solde de début est mis à jour automatiquement dans cette colonne" sqref="D14" xr:uid="{00000000-0002-0000-3900-000006000000}">
      <formula1>0</formula1>
      <formula2>0</formula2>
    </dataValidation>
    <dataValidation allowBlank="1" showInputMessage="1" showErrorMessage="1" prompt="Le paiement programmé est mis à jour automatiquement dans cette colonne" sqref="E14" xr:uid="{00000000-0002-0000-3900-000007000000}">
      <formula1>0</formula1>
      <formula2>0</formula2>
    </dataValidation>
    <dataValidation allowBlank="1" showInputMessage="1" showErrorMessage="1" prompt="Le paiement supplémentaire est mis à jour automatiquement dans cette colonne" sqref="F14" xr:uid="{00000000-0002-0000-3900-000008000000}">
      <formula1>0</formula1>
      <formula2>0</formula2>
    </dataValidation>
    <dataValidation allowBlank="1" showInputMessage="1" showErrorMessage="1" prompt="Le paiement total est mis à jour automatiquement dans cette colonne" sqref="G14" xr:uid="{00000000-0002-0000-3900-000009000000}">
      <formula1>0</formula1>
      <formula2>0</formula2>
    </dataValidation>
    <dataValidation allowBlank="1" showInputMessage="1" showErrorMessage="1" prompt="Le montant en principal est mis à jour automatiquement dans cette colonne" sqref="H14" xr:uid="{00000000-0002-0000-3900-00000A000000}">
      <formula1>0</formula1>
      <formula2>0</formula2>
    </dataValidation>
    <dataValidation allowBlank="1" showInputMessage="1" showErrorMessage="1" prompt="Les intérêts sont mis à jour automatiquement dans cette colonne" sqref="I14" xr:uid="{00000000-0002-0000-3900-00000B000000}">
      <formula1>0</formula1>
      <formula2>0</formula2>
    </dataValidation>
    <dataValidation allowBlank="1" showInputMessage="1" showErrorMessage="1" prompt="Le solde final est mis à jour automatiquement dans cette colonne" sqref="J14" xr:uid="{00000000-0002-0000-3900-00000C000000}">
      <formula1>0</formula1>
      <formula2>0</formula2>
    </dataValidation>
    <dataValidation allowBlank="1" showInputMessage="1" showErrorMessage="1" prompt="Les intérêts cumulés sont mis à jour automatiquement dans cette colonne" sqref="K14" xr:uid="{00000000-0002-0000-3900-00000D000000}">
      <formula1>0</formula1>
      <formula2>0</formula2>
    </dataValidation>
    <dataValidation allowBlank="1" showInputMessage="1" showErrorMessage="1" prompt="Entrez le montant du paiement supplémentaire dans cette cellule" sqref="E12" xr:uid="{00000000-0002-0000-3900-00000E000000}">
      <formula1>0</formula1>
      <formula2>0</formula2>
    </dataValidation>
    <dataValidation allowBlank="1" showInputMessage="1" showErrorMessage="1" prompt="Total des intérêts calculé automatiquement" sqref="I9" xr:uid="{00000000-0002-0000-3900-00000F000000}">
      <formula1>0</formula1>
      <formula2>0</formula2>
    </dataValidation>
    <dataValidation allowBlank="1" showInputMessage="1" showErrorMessage="1" prompt="Montant du paiement programmé mis à jour automatiquement" sqref="I5" xr:uid="{00000000-0002-0000-3900-000010000000}">
      <formula1>0</formula1>
      <formula2>0</formula2>
    </dataValidation>
    <dataValidation allowBlank="1" showInputMessage="1" showErrorMessage="1" prompt="Nombre prévu de paiements mis à jour automatiquement" sqref="I6" xr:uid="{00000000-0002-0000-3900-000011000000}">
      <formula1>0</formula1>
      <formula2>0</formula2>
    </dataValidation>
    <dataValidation allowBlank="1" showInputMessage="1" showErrorMessage="1" prompt="Nombre de paiements mis à jour automatiquement" sqref="I7" xr:uid="{00000000-0002-0000-3900-000012000000}">
      <formula1>0</formula1>
      <formula2>0</formula2>
    </dataValidation>
    <dataValidation allowBlank="1" showInputMessage="1" showErrorMessage="1" prompt="Total des paiements en avance mis à jour automatiquement" sqref="I8" xr:uid="{00000000-0002-0000-3900-000013000000}">
      <formula1>0</formula1>
      <formula2>0</formula2>
    </dataValidation>
    <dataValidation allowBlank="1" showInputMessage="1" showErrorMessage="1" prompt="Entrez le montant du prêt dans cette cellule" sqref="E5" xr:uid="{00000000-0002-0000-3900-000014000000}">
      <formula1>0</formula1>
      <formula2>0</formula2>
    </dataValidation>
    <dataValidation allowBlank="1" showInputMessage="1" showErrorMessage="1" prompt="Entrez le taux d’intérêt annuel dans cette cellule" sqref="E6" xr:uid="{00000000-0002-0000-3900-000015000000}">
      <formula1>0</formula1>
      <formula2>0</formula2>
    </dataValidation>
    <dataValidation allowBlank="1" showInputMessage="1" showErrorMessage="1" prompt="Entrez la période de prêt en années dans cette cellule" sqref="E7" xr:uid="{00000000-0002-0000-3900-000016000000}">
      <formula1>0</formula1>
      <formula2>0</formula2>
    </dataValidation>
    <dataValidation allowBlank="1" showInputMessage="1" showErrorMessage="1" prompt="Entrez le nombre de paiements par an dans cette cellule" sqref="E8" xr:uid="{00000000-0002-0000-3900-000017000000}">
      <formula1>0</formula1>
      <formula2>0</formula2>
    </dataValidation>
    <dataValidation allowBlank="1" showInputMessage="1" showErrorMessage="1" prompt="Entrez la date de début du prêt dans cette cellule" sqref="E9" xr:uid="{00000000-0002-0000-3900-000018000000}">
      <formula1>0</formula1>
      <formula2>0</formula2>
    </dataValidation>
    <dataValidation allowBlank="1" showInputMessage="1" showErrorMessage="1" prompt="Enter the number of months during which only interest will be paid and no principal will be repaid" sqref="E11" xr:uid="{00000000-0002-0000-3900-00001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58</vt:i4>
      </vt:variant>
    </vt:vector>
  </HeadingPairs>
  <TitlesOfParts>
    <vt:vector size="58" baseType="lpstr">
      <vt:lpstr>reporting conso 4 batiments</vt:lpstr>
      <vt:lpstr>reporting cash 4 batiments</vt:lpstr>
      <vt:lpstr>Comparatif CA</vt:lpstr>
      <vt:lpstr>reporting montigny</vt:lpstr>
      <vt:lpstr>MONTIGNY CLIENTS</vt:lpstr>
      <vt:lpstr>MONTIGNY EMPRUNT</vt:lpstr>
      <vt:lpstr>reporting boissy</vt:lpstr>
      <vt:lpstr>BOISSY CLIENTS</vt:lpstr>
      <vt:lpstr>BOISSY EMPRUNT 1</vt:lpstr>
      <vt:lpstr>BOISSY EMPRUNT 2</vt:lpstr>
      <vt:lpstr>reporting moussy</vt:lpstr>
      <vt:lpstr>MOUSSY CLIENTS</vt:lpstr>
      <vt:lpstr>MOUSSY EMPRUNT 1</vt:lpstr>
      <vt:lpstr>MOUSSY EMPRUNT 2</vt:lpstr>
      <vt:lpstr>MOUSSY EMPRUNT 3</vt:lpstr>
      <vt:lpstr>reporting trappes</vt:lpstr>
      <vt:lpstr>TRAPPES CLIENTS</vt:lpstr>
      <vt:lpstr>TRAPPES EMPRUNT</vt:lpstr>
      <vt:lpstr>SPACELOG 5 BP</vt:lpstr>
      <vt:lpstr>SPACELOG 5</vt:lpstr>
      <vt:lpstr>SPACELOG 5 EMPRUNT 1</vt:lpstr>
      <vt:lpstr>SPACELOG 5 EMPRUNT 2</vt:lpstr>
      <vt:lpstr>SPACELOG 5 EMPRUNT 3</vt:lpstr>
      <vt:lpstr>SPACELOG 6 BP</vt:lpstr>
      <vt:lpstr>SPACELOG 6</vt:lpstr>
      <vt:lpstr>SPACELOG 6 EMPRUNT 1</vt:lpstr>
      <vt:lpstr>SPACELOG 6 EMPRUNT 2</vt:lpstr>
      <vt:lpstr>SPACELOG 6 EMPRUNT 3</vt:lpstr>
      <vt:lpstr>SPACELOG 7 BP</vt:lpstr>
      <vt:lpstr>SPACELOG 7</vt:lpstr>
      <vt:lpstr>SPACELOG 7 EMPRUNT 1</vt:lpstr>
      <vt:lpstr>SPACELOG 7 EMPRUNT 2</vt:lpstr>
      <vt:lpstr>SPACELOG 7 EMPRUNT 3</vt:lpstr>
      <vt:lpstr>SPACELOG 8 BP</vt:lpstr>
      <vt:lpstr>SPACELOG 8</vt:lpstr>
      <vt:lpstr>SPACELOG 8 EMPRUNT 1</vt:lpstr>
      <vt:lpstr>SPACELOG 8 EMPRUNT 2</vt:lpstr>
      <vt:lpstr>SPACELOG 8 EMPRUNT 3</vt:lpstr>
      <vt:lpstr>SPACELOG 9 BP</vt:lpstr>
      <vt:lpstr>SPACELOG 9</vt:lpstr>
      <vt:lpstr>SPACELOG 9 EMPRUNT 1</vt:lpstr>
      <vt:lpstr>SPACELOG 9 EMPRUNT 2</vt:lpstr>
      <vt:lpstr>SPACELOG 9 EMPRUNT 3</vt:lpstr>
      <vt:lpstr>SPACELOG 10 BP</vt:lpstr>
      <vt:lpstr>SPACELOG 10</vt:lpstr>
      <vt:lpstr>SPACELOG 10 EMPRUNT 1</vt:lpstr>
      <vt:lpstr>SPACELOG 10 EMPRUNT 2</vt:lpstr>
      <vt:lpstr>SPACELOG 10 EMPRUNT 3</vt:lpstr>
      <vt:lpstr>SPACELOG 11 BP</vt:lpstr>
      <vt:lpstr>SPACELOG 11</vt:lpstr>
      <vt:lpstr>SPACELOG 11 EMPRUNT 1</vt:lpstr>
      <vt:lpstr>SPACELOG 11 EMPRUNT 2</vt:lpstr>
      <vt:lpstr>SPACELOG 11 EMPRUNT 3</vt:lpstr>
      <vt:lpstr>SPACELOG 12 BP</vt:lpstr>
      <vt:lpstr>SPACELOG 12</vt:lpstr>
      <vt:lpstr>SPACELOG 12 EMPRUNT 1</vt:lpstr>
      <vt:lpstr>SPACELOG 12 EMPRUNT 2</vt:lpstr>
      <vt:lpstr>SPACELOG 12 EMPRUNT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acco</dc:creator>
  <cp:lastModifiedBy>didier acco</cp:lastModifiedBy>
  <cp:revision>1</cp:revision>
  <cp:lastPrinted>2026-03-15T18:04:58Z</cp:lastPrinted>
  <dcterms:created xsi:type="dcterms:W3CDTF">2025-07-19T11:57:31Z</dcterms:created>
  <dcterms:modified xsi:type="dcterms:W3CDTF">2026-04-09T15:16:45Z</dcterms:modified>
  <dc:language>en-US</dc:language>
</cp:coreProperties>
</file>